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GitHub\TriangleWaterSupplyDashboard\data\Historical\"/>
    </mc:Choice>
  </mc:AlternateContent>
  <xr:revisionPtr revIDLastSave="0" documentId="8_{5000F751-98C9-424D-AAFD-24AAC5299CD9}" xr6:coauthVersionLast="46" xr6:coauthVersionMax="46" xr10:uidLastSave="{00000000-0000-0000-0000-000000000000}"/>
  <bookViews>
    <workbookView xWindow="1260" yWindow="2730" windowWidth="24150" windowHeight="10935" tabRatio="902" firstSheet="3" activeTab="7" xr2:uid="{00000000-000D-0000-FFFF-FFFF00000000}"/>
  </bookViews>
  <sheets>
    <sheet name="FW monthly peaking chart" sheetId="21" r:id="rId1"/>
    <sheet name="FW daily peaking chart" sheetId="16" r:id="rId2"/>
    <sheet name="FW monthly demand chart" sheetId="18" r:id="rId3"/>
    <sheet name="FW daily demand chart" sheetId="15" r:id="rId4"/>
    <sheet name="Linear FW demand chart" sheetId="20" r:id="rId5"/>
    <sheet name="finished water daily peaking" sheetId="13" r:id="rId6"/>
    <sheet name="finished water monthly demand" sheetId="17" r:id="rId7"/>
    <sheet name="finished water daily demand" sheetId="3" r:id="rId8"/>
    <sheet name="FW daily demand" sheetId="19" r:id="rId9"/>
    <sheet name="Compiled data 2000-2015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684" i="19" l="1"/>
  <c r="D7684" i="19"/>
  <c r="C7685" i="19"/>
  <c r="D7685" i="19"/>
  <c r="C7686" i="19"/>
  <c r="D7686" i="19"/>
  <c r="C7687" i="19"/>
  <c r="D7687" i="19"/>
  <c r="C7688" i="19"/>
  <c r="D7688" i="19"/>
  <c r="C7689" i="19"/>
  <c r="D7689" i="19"/>
  <c r="C7690" i="19"/>
  <c r="D7690" i="19"/>
  <c r="D7681" i="19" l="1"/>
  <c r="D7682" i="19"/>
  <c r="D7683" i="19"/>
  <c r="C7681" i="19"/>
  <c r="C7682" i="19"/>
  <c r="C7683" i="19"/>
  <c r="D7677" i="19" l="1"/>
  <c r="D7678" i="19"/>
  <c r="D7679" i="19"/>
  <c r="D7680" i="19"/>
  <c r="C7678" i="19"/>
  <c r="C7680" i="19"/>
  <c r="C7679" i="19" l="1"/>
  <c r="C7677" i="19"/>
  <c r="D7675" i="19"/>
  <c r="D7676" i="19"/>
  <c r="C7675" i="19"/>
  <c r="C7676" i="19"/>
  <c r="W16" i="17" l="1"/>
  <c r="W15" i="17"/>
  <c r="W14" i="17"/>
  <c r="W13" i="17"/>
  <c r="W12" i="17"/>
  <c r="W11" i="17"/>
  <c r="W10" i="17"/>
  <c r="W9" i="17"/>
  <c r="W8" i="17"/>
  <c r="W7" i="17"/>
  <c r="W6" i="17"/>
  <c r="D7671" i="19"/>
  <c r="D7672" i="19"/>
  <c r="D7673" i="19"/>
  <c r="D7674" i="19"/>
  <c r="D7670" i="19"/>
  <c r="A7670" i="19"/>
  <c r="A7671" i="19"/>
  <c r="A7672" i="19"/>
  <c r="A7673" i="19"/>
  <c r="A7674" i="19"/>
  <c r="A7675" i="19"/>
  <c r="A7676" i="19"/>
  <c r="A7677" i="19"/>
  <c r="A7678" i="19"/>
  <c r="A7679" i="19"/>
  <c r="A7680" i="19"/>
  <c r="A7681" i="19"/>
  <c r="A7682" i="19"/>
  <c r="A7683" i="19"/>
  <c r="A7684" i="19"/>
  <c r="A7685" i="19"/>
  <c r="A7686" i="19"/>
  <c r="A7687" i="19"/>
  <c r="A7688" i="19"/>
  <c r="A7689" i="19"/>
  <c r="A7690" i="19"/>
  <c r="A7691" i="19"/>
  <c r="A7692" i="19"/>
  <c r="A7693" i="19"/>
  <c r="A7694" i="19"/>
  <c r="A7695" i="19"/>
  <c r="A7696" i="19"/>
  <c r="A7697" i="19"/>
  <c r="A7698" i="19"/>
  <c r="A7699" i="19"/>
  <c r="A7700" i="19"/>
  <c r="A7701" i="19"/>
  <c r="A7702" i="19"/>
  <c r="A7703" i="19"/>
  <c r="A7704" i="19"/>
  <c r="A7705" i="19"/>
  <c r="A7706" i="19"/>
  <c r="A7707" i="19"/>
  <c r="A7708" i="19"/>
  <c r="A7709" i="19"/>
  <c r="A7710" i="19"/>
  <c r="A7711" i="19"/>
  <c r="A7712" i="19"/>
  <c r="A7713" i="19"/>
  <c r="A7714" i="19"/>
  <c r="A7715" i="19"/>
  <c r="A7716" i="19"/>
  <c r="A7717" i="19"/>
  <c r="A7718" i="19"/>
  <c r="A7719" i="19"/>
  <c r="A7720" i="19"/>
  <c r="A7721" i="19"/>
  <c r="A7722" i="19"/>
  <c r="A7723" i="19"/>
  <c r="A7724" i="19"/>
  <c r="A7725" i="19"/>
  <c r="A7726" i="19"/>
  <c r="A7727" i="19"/>
  <c r="A7728" i="19"/>
  <c r="A7729" i="19"/>
  <c r="A7730" i="19"/>
  <c r="A7731" i="19"/>
  <c r="A7732" i="19"/>
  <c r="A7733" i="19"/>
  <c r="A7734" i="19"/>
  <c r="A7735" i="19"/>
  <c r="A7736" i="19"/>
  <c r="A7737" i="19"/>
  <c r="A7738" i="19"/>
  <c r="A7739" i="19"/>
  <c r="A7740" i="19"/>
  <c r="A7741" i="19"/>
  <c r="A7742" i="19"/>
  <c r="A7743" i="19"/>
  <c r="A7744" i="19"/>
  <c r="A7745" i="19"/>
  <c r="A7746" i="19"/>
  <c r="A7747" i="19"/>
  <c r="A7748" i="19"/>
  <c r="A7749" i="19"/>
  <c r="A7750" i="19"/>
  <c r="A7751" i="19"/>
  <c r="A7752" i="19"/>
  <c r="A7753" i="19"/>
  <c r="A7754" i="19"/>
  <c r="A7755" i="19"/>
  <c r="A7756" i="19"/>
  <c r="A7757" i="19"/>
  <c r="A7758" i="19"/>
  <c r="A7759" i="19"/>
  <c r="A7760" i="19"/>
  <c r="A7761" i="19"/>
  <c r="A7762" i="19"/>
  <c r="A7763" i="19"/>
  <c r="A7764" i="19"/>
  <c r="A7765" i="19"/>
  <c r="A7766" i="19"/>
  <c r="A7767" i="19"/>
  <c r="A7768" i="19"/>
  <c r="A7769" i="19"/>
  <c r="A7770" i="19"/>
  <c r="A7771" i="19"/>
  <c r="A7772" i="19"/>
  <c r="A7773" i="19"/>
  <c r="A7774" i="19"/>
  <c r="A7775" i="19"/>
  <c r="A7776" i="19"/>
  <c r="A7777" i="19"/>
  <c r="A7778" i="19"/>
  <c r="A7779" i="19"/>
  <c r="A7780" i="19"/>
  <c r="A7781" i="19"/>
  <c r="A7782" i="19"/>
  <c r="A7783" i="19"/>
  <c r="A7784" i="19"/>
  <c r="A7785" i="19"/>
  <c r="A7786" i="19"/>
  <c r="A7787" i="19"/>
  <c r="A7788" i="19"/>
  <c r="A7789" i="19"/>
  <c r="A7790" i="19"/>
  <c r="A7791" i="19"/>
  <c r="A7792" i="19"/>
  <c r="A7793" i="19"/>
  <c r="A7794" i="19"/>
  <c r="A7795" i="19"/>
  <c r="A7796" i="19"/>
  <c r="A7797" i="19"/>
  <c r="A7798" i="19"/>
  <c r="A7799" i="19"/>
  <c r="A7800" i="19"/>
  <c r="A7801" i="19"/>
  <c r="A7802" i="19"/>
  <c r="A7803" i="19"/>
  <c r="A7804" i="19"/>
  <c r="A7805" i="19"/>
  <c r="A7806" i="19"/>
  <c r="A7807" i="19"/>
  <c r="A7808" i="19"/>
  <c r="A7809" i="19"/>
  <c r="A7810" i="19"/>
  <c r="A7811" i="19"/>
  <c r="A7812" i="19"/>
  <c r="A7813" i="19"/>
  <c r="A7814" i="19"/>
  <c r="A7815" i="19"/>
  <c r="A7816" i="19"/>
  <c r="A7817" i="19"/>
  <c r="A7818" i="19"/>
  <c r="A7819" i="19"/>
  <c r="A7820" i="19"/>
  <c r="A7821" i="19"/>
  <c r="A7822" i="19"/>
  <c r="A7823" i="19"/>
  <c r="A7824" i="19"/>
  <c r="A7825" i="19"/>
  <c r="A7826" i="19"/>
  <c r="A7827" i="19"/>
  <c r="A7828" i="19"/>
  <c r="A7829" i="19"/>
  <c r="A7830" i="19"/>
  <c r="A7831" i="19"/>
  <c r="A7832" i="19"/>
  <c r="A7833" i="19"/>
  <c r="A7834" i="19"/>
  <c r="A7835" i="19"/>
  <c r="A7836" i="19"/>
  <c r="A7837" i="19"/>
  <c r="A7838" i="19"/>
  <c r="A7839" i="19"/>
  <c r="A7840" i="19"/>
  <c r="A7841" i="19"/>
  <c r="A7842" i="19"/>
  <c r="A7843" i="19"/>
  <c r="A7844" i="19"/>
  <c r="A7845" i="19"/>
  <c r="A7846" i="19"/>
  <c r="A7847" i="19"/>
  <c r="A7848" i="19"/>
  <c r="A7849" i="19"/>
  <c r="A7850" i="19"/>
  <c r="A7851" i="19"/>
  <c r="A7852" i="19"/>
  <c r="A7853" i="19"/>
  <c r="A7854" i="19"/>
  <c r="A7855" i="19"/>
  <c r="A7856" i="19"/>
  <c r="A7857" i="19"/>
  <c r="A7858" i="19"/>
  <c r="A7859" i="19"/>
  <c r="A7860" i="19"/>
  <c r="A7861" i="19"/>
  <c r="A7862" i="19"/>
  <c r="A7863" i="19"/>
  <c r="A7864" i="19"/>
  <c r="A7865" i="19"/>
  <c r="A7866" i="19"/>
  <c r="A7867" i="19"/>
  <c r="A7868" i="19"/>
  <c r="A7869" i="19"/>
  <c r="A7870" i="19"/>
  <c r="A7871" i="19"/>
  <c r="A7872" i="19"/>
  <c r="A7873" i="19"/>
  <c r="A7874" i="19"/>
  <c r="A7875" i="19"/>
  <c r="A7876" i="19"/>
  <c r="A7877" i="19"/>
  <c r="A7878" i="19"/>
  <c r="A7879" i="19"/>
  <c r="A7880" i="19"/>
  <c r="A7881" i="19"/>
  <c r="A7882" i="19"/>
  <c r="A7883" i="19"/>
  <c r="A7884" i="19"/>
  <c r="A7885" i="19"/>
  <c r="A7886" i="19"/>
  <c r="A7887" i="19"/>
  <c r="A7888" i="19"/>
  <c r="A7889" i="19"/>
  <c r="A7890" i="19"/>
  <c r="A7891" i="19"/>
  <c r="A7892" i="19"/>
  <c r="A7893" i="19"/>
  <c r="A7894" i="19"/>
  <c r="A7895" i="19"/>
  <c r="A7896" i="19"/>
  <c r="A7897" i="19"/>
  <c r="A7898" i="19"/>
  <c r="A7899" i="19"/>
  <c r="A7900" i="19"/>
  <c r="A7901" i="19"/>
  <c r="A7902" i="19"/>
  <c r="A7903" i="19"/>
  <c r="A7904" i="19"/>
  <c r="A7905" i="19"/>
  <c r="A7906" i="19"/>
  <c r="A7907" i="19"/>
  <c r="A7908" i="19"/>
  <c r="A7909" i="19"/>
  <c r="A7910" i="19"/>
  <c r="A7911" i="19"/>
  <c r="A7912" i="19"/>
  <c r="A7913" i="19"/>
  <c r="A7914" i="19"/>
  <c r="A7915" i="19"/>
  <c r="A7916" i="19"/>
  <c r="A7917" i="19"/>
  <c r="A7918" i="19"/>
  <c r="A7919" i="19"/>
  <c r="A7920" i="19"/>
  <c r="A7921" i="19"/>
  <c r="A7922" i="19"/>
  <c r="A7923" i="19"/>
  <c r="A7924" i="19"/>
  <c r="A7925" i="19"/>
  <c r="A7926" i="19"/>
  <c r="A7927" i="19"/>
  <c r="A7928" i="19"/>
  <c r="A7929" i="19"/>
  <c r="A7930" i="19"/>
  <c r="A7931" i="19"/>
  <c r="A7932" i="19"/>
  <c r="A7933" i="19"/>
  <c r="A7934" i="19"/>
  <c r="A7935" i="19"/>
  <c r="A7936" i="19"/>
  <c r="A7937" i="19"/>
  <c r="A7938" i="19"/>
  <c r="A7939" i="19"/>
  <c r="A7940" i="19"/>
  <c r="A7941" i="19"/>
  <c r="A7942" i="19"/>
  <c r="A7943" i="19"/>
  <c r="A7944" i="19"/>
  <c r="A7945" i="19"/>
  <c r="A7946" i="19"/>
  <c r="A7947" i="19"/>
  <c r="A7948" i="19"/>
  <c r="A7949" i="19"/>
  <c r="A7950" i="19"/>
  <c r="A7951" i="19"/>
  <c r="A7952" i="19"/>
  <c r="A7953" i="19"/>
  <c r="A7954" i="19"/>
  <c r="A7955" i="19"/>
  <c r="A7956" i="19"/>
  <c r="A7957" i="19"/>
  <c r="A7958" i="19"/>
  <c r="A7959" i="19"/>
  <c r="A7960" i="19"/>
  <c r="A7961" i="19"/>
  <c r="A7962" i="19"/>
  <c r="A7963" i="19"/>
  <c r="A7964" i="19"/>
  <c r="A7965" i="19"/>
  <c r="A7966" i="19"/>
  <c r="A7967" i="19"/>
  <c r="A7968" i="19"/>
  <c r="A7969" i="19"/>
  <c r="A7970" i="19"/>
  <c r="A7971" i="19"/>
  <c r="A7972" i="19"/>
  <c r="A7973" i="19"/>
  <c r="A7974" i="19"/>
  <c r="A7975" i="19"/>
  <c r="A7976" i="19"/>
  <c r="A7977" i="19"/>
  <c r="A7978" i="19"/>
  <c r="A7979" i="19"/>
  <c r="A7980" i="19"/>
  <c r="A7981" i="19"/>
  <c r="A7982" i="19"/>
  <c r="A7983" i="19"/>
  <c r="A7984" i="19"/>
  <c r="A7985" i="19"/>
  <c r="A7986" i="19"/>
  <c r="A7987" i="19"/>
  <c r="A7988" i="19"/>
  <c r="A7989" i="19"/>
  <c r="A7990" i="19"/>
  <c r="A7991" i="19"/>
  <c r="A7992" i="19"/>
  <c r="A7993" i="19"/>
  <c r="A7994" i="19"/>
  <c r="A7995" i="19"/>
  <c r="A7996" i="19"/>
  <c r="A7997" i="19"/>
  <c r="A7998" i="19"/>
  <c r="A7999" i="19"/>
  <c r="A8000" i="19"/>
  <c r="A8001" i="19"/>
  <c r="A8002" i="19"/>
  <c r="A8003" i="19"/>
  <c r="A8004" i="19"/>
  <c r="A8005" i="19"/>
  <c r="A8006" i="19"/>
  <c r="A8007" i="19"/>
  <c r="A8008" i="19"/>
  <c r="A8009" i="19"/>
  <c r="A8010" i="19"/>
  <c r="A8011" i="19"/>
  <c r="A8012" i="19"/>
  <c r="A8013" i="19"/>
  <c r="A8014" i="19"/>
  <c r="A8015" i="19"/>
  <c r="A8016" i="19"/>
  <c r="A8017" i="19"/>
  <c r="A8018" i="19"/>
  <c r="A8019" i="19"/>
  <c r="A8020" i="19"/>
  <c r="A8021" i="19"/>
  <c r="A8022" i="19"/>
  <c r="A8023" i="19"/>
  <c r="A8024" i="19"/>
  <c r="A8025" i="19"/>
  <c r="A8026" i="19"/>
  <c r="A8027" i="19"/>
  <c r="A8028" i="19"/>
  <c r="A8029" i="19"/>
  <c r="A8030" i="19"/>
  <c r="A8031" i="19"/>
  <c r="A8032" i="19"/>
  <c r="A8033" i="19"/>
  <c r="A8034" i="19"/>
  <c r="C7671" i="19"/>
  <c r="C7672" i="19"/>
  <c r="C7673" i="19"/>
  <c r="C7666" i="19"/>
  <c r="D7666" i="19"/>
  <c r="D7667" i="19"/>
  <c r="C7668" i="19"/>
  <c r="D7668" i="19"/>
  <c r="D7669" i="19"/>
  <c r="C7669" i="19" l="1"/>
  <c r="C7667" i="19"/>
  <c r="Y372" i="3"/>
  <c r="C7674" i="19"/>
  <c r="W5" i="17"/>
  <c r="C7670" i="19"/>
  <c r="Y371" i="3"/>
  <c r="D7659" i="19"/>
  <c r="D7660" i="19"/>
  <c r="D7661" i="19"/>
  <c r="D7662" i="19"/>
  <c r="D7663" i="19"/>
  <c r="D7664" i="19"/>
  <c r="D7665" i="19"/>
  <c r="C7659" i="19"/>
  <c r="C7660" i="19"/>
  <c r="C7661" i="19"/>
  <c r="C7662" i="19"/>
  <c r="C7663" i="19"/>
  <c r="C7664" i="19"/>
  <c r="C7665" i="19"/>
  <c r="W18" i="17" l="1"/>
  <c r="D7646" i="19"/>
  <c r="D7647" i="19"/>
  <c r="D7648" i="19"/>
  <c r="D7649" i="19"/>
  <c r="D7650" i="19"/>
  <c r="D7651" i="19"/>
  <c r="D7652" i="19"/>
  <c r="D7653" i="19"/>
  <c r="D7654" i="19"/>
  <c r="D7655" i="19"/>
  <c r="D7656" i="19"/>
  <c r="D7657" i="19"/>
  <c r="D7658" i="19"/>
  <c r="C7646" i="19"/>
  <c r="C7647" i="19"/>
  <c r="C7648" i="19"/>
  <c r="C7649" i="19"/>
  <c r="C7650" i="19"/>
  <c r="C7651" i="19"/>
  <c r="C7652" i="19"/>
  <c r="C7653" i="19"/>
  <c r="C7654" i="19"/>
  <c r="C7655" i="19"/>
  <c r="C7656" i="19"/>
  <c r="C7657" i="19"/>
  <c r="C7658" i="19"/>
  <c r="D7642" i="19" l="1"/>
  <c r="D7643" i="19"/>
  <c r="D7644" i="19"/>
  <c r="D7645" i="19"/>
  <c r="C7642" i="19"/>
  <c r="C7643" i="19"/>
  <c r="C7644" i="19"/>
  <c r="C7645" i="19"/>
  <c r="V16" i="17" l="1"/>
  <c r="D7631" i="19"/>
  <c r="D7632" i="19"/>
  <c r="D7633" i="19"/>
  <c r="D7634" i="19"/>
  <c r="D7635" i="19"/>
  <c r="D7636" i="19"/>
  <c r="D7637" i="19"/>
  <c r="D7638" i="19"/>
  <c r="D7639" i="19"/>
  <c r="D7640" i="19"/>
  <c r="D7641" i="19"/>
  <c r="C7640" i="19"/>
  <c r="C7641" i="19"/>
  <c r="C7639" i="19"/>
  <c r="C7631" i="19"/>
  <c r="C7632" i="19"/>
  <c r="C7633" i="19"/>
  <c r="C7634" i="19"/>
  <c r="C7635" i="19"/>
  <c r="C7636" i="19"/>
  <c r="C7637" i="19"/>
  <c r="C7638" i="19"/>
  <c r="D7626" i="19" l="1"/>
  <c r="D7627" i="19"/>
  <c r="D7628" i="19"/>
  <c r="D7629" i="19"/>
  <c r="D7630" i="19"/>
  <c r="C7626" i="19"/>
  <c r="C7627" i="19"/>
  <c r="C7628" i="19"/>
  <c r="C7629" i="19"/>
  <c r="C7630" i="19"/>
  <c r="D7621" i="19" l="1"/>
  <c r="D7622" i="19"/>
  <c r="D7623" i="19"/>
  <c r="D7624" i="19"/>
  <c r="D7625" i="19"/>
  <c r="C7621" i="19"/>
  <c r="C7622" i="19"/>
  <c r="C7623" i="19"/>
  <c r="C7624" i="19"/>
  <c r="C7625" i="19"/>
  <c r="D7618" i="19" l="1"/>
  <c r="D7619" i="19"/>
  <c r="D7620" i="19"/>
  <c r="C7618" i="19"/>
  <c r="C7619" i="19"/>
  <c r="C7620" i="19"/>
  <c r="D7612" i="19" l="1"/>
  <c r="D7613" i="19"/>
  <c r="D7614" i="19"/>
  <c r="D7615" i="19"/>
  <c r="D7616" i="19"/>
  <c r="D7617" i="19"/>
  <c r="C7614" i="19"/>
  <c r="C7615" i="19"/>
  <c r="C7617" i="19" l="1"/>
  <c r="C7613" i="19"/>
  <c r="C7616" i="19"/>
  <c r="C7612" i="19"/>
  <c r="V15" i="17"/>
  <c r="D7606" i="19"/>
  <c r="D7607" i="19"/>
  <c r="D7608" i="19"/>
  <c r="D7609" i="19"/>
  <c r="D7610" i="19"/>
  <c r="D7611" i="19"/>
  <c r="C7608" i="19"/>
  <c r="C7611" i="19" l="1"/>
  <c r="C7609" i="19"/>
  <c r="C7607" i="19"/>
  <c r="C7610" i="19"/>
  <c r="C7606" i="19"/>
  <c r="D7597" i="19"/>
  <c r="D7598" i="19"/>
  <c r="D7599" i="19"/>
  <c r="D7600" i="19"/>
  <c r="D7601" i="19"/>
  <c r="D7602" i="19"/>
  <c r="D7603" i="19"/>
  <c r="D7604" i="19"/>
  <c r="D7605" i="19"/>
  <c r="C7599" i="19"/>
  <c r="C7600" i="19"/>
  <c r="C7603" i="19"/>
  <c r="C7604" i="19"/>
  <c r="C7602" i="19" l="1"/>
  <c r="C7598" i="19"/>
  <c r="C7605" i="19"/>
  <c r="C7601" i="19"/>
  <c r="C7597" i="19"/>
  <c r="D7591" i="19"/>
  <c r="D7592" i="19"/>
  <c r="D7593" i="19"/>
  <c r="D7594" i="19"/>
  <c r="D7595" i="19"/>
  <c r="D7596" i="19"/>
  <c r="C7593" i="19"/>
  <c r="C7594" i="19"/>
  <c r="C7596" i="19" l="1"/>
  <c r="C7592" i="19"/>
  <c r="C7595" i="19"/>
  <c r="C7591" i="19"/>
  <c r="D7579" i="19"/>
  <c r="D7580" i="19"/>
  <c r="D7581" i="19"/>
  <c r="D7582" i="19"/>
  <c r="D7583" i="19"/>
  <c r="D7584" i="19"/>
  <c r="D7585" i="19"/>
  <c r="D7586" i="19"/>
  <c r="D7587" i="19"/>
  <c r="D7588" i="19"/>
  <c r="D7589" i="19"/>
  <c r="D7590" i="19"/>
  <c r="C7590" i="19"/>
  <c r="C7581" i="19"/>
  <c r="C7585" i="19"/>
  <c r="C7586" i="19"/>
  <c r="C7588" i="19"/>
  <c r="C7589" i="19"/>
  <c r="C7582" i="19" l="1"/>
  <c r="C7584" i="19"/>
  <c r="C7580" i="19"/>
  <c r="C7587" i="19"/>
  <c r="C7583" i="19"/>
  <c r="C7579" i="19"/>
  <c r="V14" i="17"/>
  <c r="D7569" i="19"/>
  <c r="D7570" i="19"/>
  <c r="D7571" i="19"/>
  <c r="D7572" i="19"/>
  <c r="D7573" i="19"/>
  <c r="D7574" i="19"/>
  <c r="D7575" i="19"/>
  <c r="D7576" i="19"/>
  <c r="D7577" i="19"/>
  <c r="D7578" i="19"/>
  <c r="C7570" i="19"/>
  <c r="C7571" i="19"/>
  <c r="C7572" i="19"/>
  <c r="C7574" i="19"/>
  <c r="C7575" i="19"/>
  <c r="C7576" i="19" l="1"/>
  <c r="C7578" i="19"/>
  <c r="C7577" i="19"/>
  <c r="C7573" i="19"/>
  <c r="C7569" i="19"/>
  <c r="D7549" i="19"/>
  <c r="D7550" i="19"/>
  <c r="D7551" i="19"/>
  <c r="D7552" i="19"/>
  <c r="D7553" i="19"/>
  <c r="D7554" i="19"/>
  <c r="D7555" i="19"/>
  <c r="D7556" i="19"/>
  <c r="D7557" i="19"/>
  <c r="D7558" i="19"/>
  <c r="D7559" i="19"/>
  <c r="D7560" i="19"/>
  <c r="D7561" i="19"/>
  <c r="D7562" i="19"/>
  <c r="D7563" i="19"/>
  <c r="D7564" i="19"/>
  <c r="D7565" i="19"/>
  <c r="D7566" i="19"/>
  <c r="D7567" i="19"/>
  <c r="D7568" i="19"/>
  <c r="C7551" i="19"/>
  <c r="C7552" i="19"/>
  <c r="C7555" i="19"/>
  <c r="C7559" i="19"/>
  <c r="C7563" i="19"/>
  <c r="C7567" i="19"/>
  <c r="C7568" i="19"/>
  <c r="C7566" i="19" l="1"/>
  <c r="C7564" i="19"/>
  <c r="C7562" i="19"/>
  <c r="C7560" i="19"/>
  <c r="C7558" i="19"/>
  <c r="C7556" i="19"/>
  <c r="C7554" i="19"/>
  <c r="C7550" i="19"/>
  <c r="C7565" i="19"/>
  <c r="C7561" i="19"/>
  <c r="C7557" i="19"/>
  <c r="C7553" i="19"/>
  <c r="C7549" i="19"/>
  <c r="D7537" i="19"/>
  <c r="D7538" i="19"/>
  <c r="D7539" i="19"/>
  <c r="D7540" i="19"/>
  <c r="D7541" i="19"/>
  <c r="D7542" i="19"/>
  <c r="D7543" i="19"/>
  <c r="D7544" i="19"/>
  <c r="D7545" i="19"/>
  <c r="D7546" i="19"/>
  <c r="D7547" i="19"/>
  <c r="D7548" i="19"/>
  <c r="C7541" i="19"/>
  <c r="C7545" i="19"/>
  <c r="C7537" i="19" l="1"/>
  <c r="V13" i="17"/>
  <c r="C7547" i="19"/>
  <c r="C7548" i="19"/>
  <c r="C7546" i="19"/>
  <c r="C7544" i="19"/>
  <c r="C7542" i="19"/>
  <c r="C7540" i="19"/>
  <c r="C7538" i="19"/>
  <c r="C7543" i="19"/>
  <c r="C7539" i="19"/>
  <c r="D7533" i="19"/>
  <c r="D7534" i="19"/>
  <c r="D7535" i="19"/>
  <c r="D7536" i="19"/>
  <c r="C7536" i="19"/>
  <c r="C7535" i="19" l="1"/>
  <c r="C7533" i="19"/>
  <c r="C7534" i="19"/>
  <c r="D7530" i="19"/>
  <c r="D7531" i="19"/>
  <c r="D7532" i="19"/>
  <c r="C7531" i="19"/>
  <c r="C7532" i="19"/>
  <c r="C7530" i="19" l="1"/>
  <c r="D7522" i="19"/>
  <c r="D7523" i="19"/>
  <c r="D7524" i="19"/>
  <c r="D7525" i="19"/>
  <c r="D7526" i="19"/>
  <c r="D7527" i="19"/>
  <c r="D7528" i="19"/>
  <c r="D7529" i="19"/>
  <c r="C7529" i="19"/>
  <c r="C7523" i="19"/>
  <c r="C7525" i="19"/>
  <c r="C7527" i="19"/>
  <c r="C7528" i="19" l="1"/>
  <c r="C7526" i="19"/>
  <c r="C7524" i="19"/>
  <c r="C7522" i="19"/>
  <c r="D7520" i="19"/>
  <c r="D7521" i="19"/>
  <c r="C7521" i="19"/>
  <c r="C7520" i="19" l="1"/>
  <c r="D7513" i="19"/>
  <c r="D7514" i="19"/>
  <c r="D7515" i="19"/>
  <c r="D7516" i="19"/>
  <c r="D7517" i="19"/>
  <c r="D7518" i="19"/>
  <c r="D7519" i="19"/>
  <c r="C7519" i="19"/>
  <c r="C7515" i="19"/>
  <c r="V12" i="17" l="1"/>
  <c r="C7516" i="19"/>
  <c r="C7518" i="19"/>
  <c r="C7514" i="19"/>
  <c r="C7517" i="19"/>
  <c r="C7513" i="19"/>
  <c r="D7509" i="19"/>
  <c r="D7510" i="19"/>
  <c r="D7511" i="19"/>
  <c r="D7512" i="19"/>
  <c r="C7511" i="19"/>
  <c r="C7512" i="19"/>
  <c r="C7510" i="19" l="1"/>
  <c r="C7509" i="19"/>
  <c r="D7507" i="19"/>
  <c r="D7508" i="19"/>
  <c r="C7508" i="19" l="1"/>
  <c r="C7507" i="19"/>
  <c r="D7502" i="19"/>
  <c r="D7503" i="19"/>
  <c r="D7504" i="19"/>
  <c r="D7505" i="19"/>
  <c r="D7506" i="19"/>
  <c r="C7505" i="19"/>
  <c r="C7504" i="19"/>
  <c r="C7503" i="19" l="1"/>
  <c r="C7506" i="19"/>
  <c r="C7502" i="19"/>
  <c r="D7500" i="19"/>
  <c r="D7501" i="19"/>
  <c r="C7501" i="19" l="1"/>
  <c r="C7500" i="19"/>
  <c r="D7494" i="19"/>
  <c r="D7495" i="19"/>
  <c r="D7496" i="19"/>
  <c r="D7497" i="19"/>
  <c r="D7498" i="19"/>
  <c r="D7499" i="19"/>
  <c r="C7496" i="19"/>
  <c r="C7497" i="19"/>
  <c r="C7499" i="19" l="1"/>
  <c r="C7495" i="19"/>
  <c r="C7498" i="19"/>
  <c r="C7494" i="19"/>
  <c r="D7492" i="19"/>
  <c r="D7493" i="19"/>
  <c r="C7493" i="19" l="1"/>
  <c r="C7492" i="19"/>
  <c r="D7487" i="19"/>
  <c r="D7488" i="19"/>
  <c r="D7489" i="19"/>
  <c r="D7490" i="19"/>
  <c r="D7491" i="19"/>
  <c r="C7489" i="19"/>
  <c r="C7490" i="19"/>
  <c r="C7488" i="19" l="1"/>
  <c r="C7491" i="19"/>
  <c r="C7487" i="19"/>
  <c r="D7486" i="19"/>
  <c r="V11" i="17" l="1"/>
  <c r="C7486" i="19"/>
  <c r="D7485" i="19"/>
  <c r="C7485" i="19" l="1"/>
  <c r="D7481" i="19"/>
  <c r="D7482" i="19"/>
  <c r="D7483" i="19"/>
  <c r="D7484" i="19"/>
  <c r="C7483" i="19"/>
  <c r="C7484" i="19"/>
  <c r="C7482" i="19" l="1"/>
  <c r="C7481" i="19"/>
  <c r="D7480" i="19"/>
  <c r="C7480" i="19" l="1"/>
  <c r="D7479" i="19"/>
  <c r="C7479" i="19" l="1"/>
  <c r="D7478" i="19"/>
  <c r="C7478" i="19" l="1"/>
  <c r="D7474" i="19"/>
  <c r="D7475" i="19"/>
  <c r="D7476" i="19"/>
  <c r="D7477" i="19"/>
  <c r="C7476" i="19"/>
  <c r="C7477" i="19"/>
  <c r="C7475" i="19" l="1"/>
  <c r="C7474" i="19"/>
  <c r="D7472" i="19"/>
  <c r="D7473" i="19"/>
  <c r="C7473" i="19"/>
  <c r="C7472" i="19" l="1"/>
  <c r="D7470" i="19"/>
  <c r="D7471" i="19"/>
  <c r="C7471" i="19" l="1"/>
  <c r="C7470" i="19"/>
  <c r="D7466" i="19"/>
  <c r="D7467" i="19"/>
  <c r="D7468" i="19"/>
  <c r="D7469" i="19"/>
  <c r="C7468" i="19"/>
  <c r="C7469" i="19"/>
  <c r="C7467" i="19" l="1"/>
  <c r="C7466" i="19"/>
  <c r="D7459" i="19"/>
  <c r="D7460" i="19"/>
  <c r="D7461" i="19"/>
  <c r="D7462" i="19"/>
  <c r="D7463" i="19"/>
  <c r="D7464" i="19"/>
  <c r="D7465" i="19"/>
  <c r="C7465" i="19"/>
  <c r="C7461" i="19"/>
  <c r="C7462" i="19"/>
  <c r="C7464" i="19" l="1"/>
  <c r="C7460" i="19"/>
  <c r="C7463" i="19"/>
  <c r="C7459" i="19"/>
  <c r="D7456" i="19"/>
  <c r="D7457" i="19"/>
  <c r="D7458" i="19"/>
  <c r="V10" i="17" l="1"/>
  <c r="C7458" i="19"/>
  <c r="C7456" i="19"/>
  <c r="C7457" i="19"/>
  <c r="D7453" i="19"/>
  <c r="D7454" i="19"/>
  <c r="D7455" i="19"/>
  <c r="C7455" i="19"/>
  <c r="C7454" i="19" l="1"/>
  <c r="C7453" i="19"/>
  <c r="D7450" i="19"/>
  <c r="D7451" i="19"/>
  <c r="D7452" i="19"/>
  <c r="C7451" i="19"/>
  <c r="C7452" i="19"/>
  <c r="C7450" i="19" l="1"/>
  <c r="D7446" i="19"/>
  <c r="D7447" i="19"/>
  <c r="D7448" i="19"/>
  <c r="D7449" i="19"/>
  <c r="C7448" i="19"/>
  <c r="C7449" i="19" l="1"/>
  <c r="C7447" i="19"/>
  <c r="C7446" i="19"/>
  <c r="D7445" i="19"/>
  <c r="D7444" i="19"/>
  <c r="C7445" i="19"/>
  <c r="C7444" i="19" l="1"/>
  <c r="D7439" i="19"/>
  <c r="D7440" i="19"/>
  <c r="D7441" i="19"/>
  <c r="D7442" i="19"/>
  <c r="D7443" i="19"/>
  <c r="C7441" i="19"/>
  <c r="C7442" i="19"/>
  <c r="C7440" i="19" l="1"/>
  <c r="C7443" i="19"/>
  <c r="C7439" i="19"/>
  <c r="D7437" i="19"/>
  <c r="D7438" i="19"/>
  <c r="C7437" i="19" l="1"/>
  <c r="C7438" i="19"/>
  <c r="D7435" i="19"/>
  <c r="D7436" i="19"/>
  <c r="C7436" i="19" l="1"/>
  <c r="C7435" i="19"/>
  <c r="D7430" i="19"/>
  <c r="D7431" i="19"/>
  <c r="D7432" i="19"/>
  <c r="D7433" i="19"/>
  <c r="D7434" i="19"/>
  <c r="C7432" i="19"/>
  <c r="C7433" i="19"/>
  <c r="C7431" i="19" l="1"/>
  <c r="C7434" i="19"/>
  <c r="C7430" i="19"/>
  <c r="D7428" i="19"/>
  <c r="D7429" i="19"/>
  <c r="C7429" i="19" l="1"/>
  <c r="C7428" i="19"/>
  <c r="D7421" i="19"/>
  <c r="D7422" i="19"/>
  <c r="D7423" i="19"/>
  <c r="D7424" i="19"/>
  <c r="D7425" i="19"/>
  <c r="D7426" i="19"/>
  <c r="D7427" i="19"/>
  <c r="C7425" i="19"/>
  <c r="C7421" i="19"/>
  <c r="C7422" i="19"/>
  <c r="V9" i="17" l="1"/>
  <c r="C7424" i="19"/>
  <c r="C7427" i="19"/>
  <c r="C7423" i="19"/>
  <c r="C7426" i="19"/>
  <c r="D7416" i="19"/>
  <c r="D7417" i="19"/>
  <c r="D7418" i="19"/>
  <c r="D7419" i="19"/>
  <c r="D7420" i="19"/>
  <c r="C7417" i="19"/>
  <c r="C7419" i="19"/>
  <c r="C7420" i="19" l="1"/>
  <c r="C7418" i="19"/>
  <c r="C7416" i="19"/>
  <c r="D7414" i="19"/>
  <c r="D7415" i="19"/>
  <c r="C7415" i="19"/>
  <c r="C7414" i="19" l="1"/>
  <c r="D7408" i="19"/>
  <c r="D7409" i="19"/>
  <c r="D7410" i="19"/>
  <c r="D7411" i="19"/>
  <c r="D7412" i="19"/>
  <c r="D7413" i="19"/>
  <c r="C7410" i="19"/>
  <c r="C7411" i="19"/>
  <c r="C7413" i="19" l="1"/>
  <c r="C7409" i="19"/>
  <c r="C7412" i="19"/>
  <c r="C7408" i="19"/>
  <c r="D7399" i="19"/>
  <c r="D7400" i="19"/>
  <c r="D7401" i="19"/>
  <c r="D7402" i="19"/>
  <c r="D7403" i="19"/>
  <c r="D7404" i="19"/>
  <c r="D7405" i="19"/>
  <c r="D7406" i="19"/>
  <c r="D7407" i="19"/>
  <c r="C7401" i="19"/>
  <c r="C7402" i="19"/>
  <c r="C7405" i="19"/>
  <c r="C7406" i="19"/>
  <c r="C7404" i="19" l="1"/>
  <c r="C7400" i="19"/>
  <c r="C7407" i="19"/>
  <c r="C7403" i="19"/>
  <c r="C7399" i="19"/>
  <c r="D7395" i="19"/>
  <c r="D7396" i="19"/>
  <c r="D7397" i="19"/>
  <c r="D7398" i="19"/>
  <c r="V8" i="17" l="1"/>
  <c r="C7396" i="19"/>
  <c r="C7397" i="19"/>
  <c r="C7398" i="19"/>
  <c r="C7395" i="19"/>
  <c r="D7394" i="19"/>
  <c r="C7394" i="19" l="1"/>
  <c r="D7364" i="19"/>
  <c r="D7365" i="19"/>
  <c r="D7366" i="19"/>
  <c r="D7367" i="19"/>
  <c r="D7368" i="19"/>
  <c r="D7369" i="19"/>
  <c r="D7370" i="19"/>
  <c r="D7371" i="19"/>
  <c r="D7372" i="19"/>
  <c r="D7373" i="19"/>
  <c r="D7374" i="19"/>
  <c r="D7375" i="19"/>
  <c r="D7376" i="19"/>
  <c r="D7377" i="19"/>
  <c r="D7378" i="19"/>
  <c r="D7379" i="19"/>
  <c r="D7380" i="19"/>
  <c r="D7381" i="19"/>
  <c r="D7382" i="19"/>
  <c r="D7383" i="19"/>
  <c r="D7384" i="19"/>
  <c r="D7385" i="19"/>
  <c r="D7386" i="19"/>
  <c r="D7387" i="19"/>
  <c r="D7388" i="19"/>
  <c r="D7389" i="19"/>
  <c r="D7390" i="19"/>
  <c r="D7391" i="19"/>
  <c r="D7392" i="19"/>
  <c r="D7393" i="19"/>
  <c r="C7365" i="19"/>
  <c r="C7369" i="19"/>
  <c r="C7373" i="19"/>
  <c r="C7377" i="19"/>
  <c r="C7381" i="19"/>
  <c r="C7385" i="19"/>
  <c r="C7389" i="19"/>
  <c r="C7393" i="19"/>
  <c r="C7364" i="19"/>
  <c r="C7392" i="19" l="1"/>
  <c r="C7388" i="19"/>
  <c r="C7384" i="19"/>
  <c r="C7380" i="19"/>
  <c r="C7376" i="19"/>
  <c r="C7372" i="19"/>
  <c r="C7368" i="19"/>
  <c r="C7391" i="19"/>
  <c r="C7387" i="19"/>
  <c r="C7383" i="19"/>
  <c r="C7379" i="19"/>
  <c r="C7375" i="19"/>
  <c r="C7371" i="19"/>
  <c r="C7367" i="19"/>
  <c r="C7390" i="19"/>
  <c r="C7386" i="19"/>
  <c r="C7382" i="19"/>
  <c r="C7378" i="19"/>
  <c r="C7374" i="19"/>
  <c r="C7370" i="19"/>
  <c r="C7366" i="19"/>
  <c r="V7" i="17"/>
  <c r="D7361" i="19"/>
  <c r="D7362" i="19"/>
  <c r="D7363" i="19"/>
  <c r="C7362" i="19"/>
  <c r="C7363" i="19"/>
  <c r="C7361" i="19" l="1"/>
  <c r="D7360" i="19"/>
  <c r="C7360" i="19" l="1"/>
  <c r="D7356" i="19"/>
  <c r="D7357" i="19"/>
  <c r="D7358" i="19"/>
  <c r="D7359" i="19"/>
  <c r="C7358" i="19"/>
  <c r="C7359" i="19"/>
  <c r="C7357" i="19" l="1"/>
  <c r="C7356" i="19"/>
  <c r="D7352" i="19"/>
  <c r="D7353" i="19"/>
  <c r="D7354" i="19"/>
  <c r="D7355" i="19"/>
  <c r="C7354" i="19"/>
  <c r="C7355" i="19"/>
  <c r="C7353" i="19" l="1"/>
  <c r="C7352" i="19"/>
  <c r="D7348" i="19"/>
  <c r="D7349" i="19"/>
  <c r="D7350" i="19"/>
  <c r="D7351" i="19"/>
  <c r="C7348" i="19"/>
  <c r="C7350" i="19"/>
  <c r="C7351" i="19" l="1"/>
  <c r="C7349" i="19"/>
  <c r="D7341" i="19"/>
  <c r="D7342" i="19"/>
  <c r="D7343" i="19"/>
  <c r="D7344" i="19"/>
  <c r="D7345" i="19"/>
  <c r="D7346" i="19"/>
  <c r="D7347" i="19"/>
  <c r="C7343" i="19"/>
  <c r="C7347" i="19"/>
  <c r="C7342" i="19" l="1"/>
  <c r="C7344" i="19"/>
  <c r="C7346" i="19"/>
  <c r="C7345" i="19"/>
  <c r="C7341" i="19"/>
  <c r="D7338" i="19"/>
  <c r="D7339" i="19"/>
  <c r="D7340" i="19"/>
  <c r="C7339" i="19"/>
  <c r="C7340" i="19"/>
  <c r="C7338" i="19" l="1"/>
  <c r="D7334" i="19"/>
  <c r="D7335" i="19"/>
  <c r="D7336" i="19"/>
  <c r="D7337" i="19"/>
  <c r="C7336" i="19"/>
  <c r="V6" i="17" l="1"/>
  <c r="C7337" i="19"/>
  <c r="C7335" i="19"/>
  <c r="C7334" i="19"/>
  <c r="D7333" i="19"/>
  <c r="C7333" i="19" l="1"/>
  <c r="D7331" i="19"/>
  <c r="D7332" i="19"/>
  <c r="C7332" i="19" l="1"/>
  <c r="C7331" i="19"/>
  <c r="D7327" i="19"/>
  <c r="D7328" i="19"/>
  <c r="D7329" i="19"/>
  <c r="D7330" i="19"/>
  <c r="C7328" i="19"/>
  <c r="C7329" i="19"/>
  <c r="C7330" i="19"/>
  <c r="C7327" i="19" l="1"/>
  <c r="D7320" i="19"/>
  <c r="D7321" i="19"/>
  <c r="D7322" i="19"/>
  <c r="D7323" i="19"/>
  <c r="D7324" i="19"/>
  <c r="D7325" i="19"/>
  <c r="D7326" i="19"/>
  <c r="C7322" i="19"/>
  <c r="C7323" i="19"/>
  <c r="C7326" i="19"/>
  <c r="C7325" i="19" l="1"/>
  <c r="C7321" i="19"/>
  <c r="C7324" i="19"/>
  <c r="C7320" i="19"/>
  <c r="D7318" i="19"/>
  <c r="D7319" i="19"/>
  <c r="C7318" i="19"/>
  <c r="C7319" i="19"/>
  <c r="D7312" i="19"/>
  <c r="D7313" i="19"/>
  <c r="D7314" i="19"/>
  <c r="D7315" i="19"/>
  <c r="D7316" i="19"/>
  <c r="D7317" i="19"/>
  <c r="C7313" i="19"/>
  <c r="C7314" i="19"/>
  <c r="C7315" i="19"/>
  <c r="C7317" i="19"/>
  <c r="C7312" i="19" l="1"/>
  <c r="C7316" i="19"/>
  <c r="D7306" i="19"/>
  <c r="D7307" i="19"/>
  <c r="D7308" i="19"/>
  <c r="D7309" i="19"/>
  <c r="D7310" i="19"/>
  <c r="D7311" i="19"/>
  <c r="C7308" i="19"/>
  <c r="C7309" i="19"/>
  <c r="C7311" i="19"/>
  <c r="C7307" i="19" l="1"/>
  <c r="C7310" i="19"/>
  <c r="C7306" i="19"/>
  <c r="D7304" i="19"/>
  <c r="D7305" i="19"/>
  <c r="C7304" i="19" l="1"/>
  <c r="D7300" i="19"/>
  <c r="D7301" i="19"/>
  <c r="D7302" i="19"/>
  <c r="D7303" i="19"/>
  <c r="C7300" i="19"/>
  <c r="C7301" i="19"/>
  <c r="C7302" i="19"/>
  <c r="C7303" i="19"/>
  <c r="A7305" i="19" l="1"/>
  <c r="A7306" i="19"/>
  <c r="A7307" i="19"/>
  <c r="A7308" i="19"/>
  <c r="A7309" i="19"/>
  <c r="A7310" i="19"/>
  <c r="A7311" i="19"/>
  <c r="A7312" i="19"/>
  <c r="A7313" i="19"/>
  <c r="A7314" i="19"/>
  <c r="A7315" i="19"/>
  <c r="A7316" i="19"/>
  <c r="A7317" i="19"/>
  <c r="A7318" i="19"/>
  <c r="A7319" i="19"/>
  <c r="A7320" i="19"/>
  <c r="A7321" i="19"/>
  <c r="A7322" i="19"/>
  <c r="A7323" i="19"/>
  <c r="A7324" i="19"/>
  <c r="A7325" i="19"/>
  <c r="A7326" i="19"/>
  <c r="A7327" i="19"/>
  <c r="A7328" i="19"/>
  <c r="A7329" i="19"/>
  <c r="A7330" i="19"/>
  <c r="A7331" i="19"/>
  <c r="A7332" i="19"/>
  <c r="A7333" i="19"/>
  <c r="A7334" i="19"/>
  <c r="A7335" i="19"/>
  <c r="A7336" i="19"/>
  <c r="A7337" i="19"/>
  <c r="A7338" i="19"/>
  <c r="A7339" i="19"/>
  <c r="A7340" i="19"/>
  <c r="A7341" i="19"/>
  <c r="A7342" i="19"/>
  <c r="A7343" i="19"/>
  <c r="A7344" i="19"/>
  <c r="A7345" i="19"/>
  <c r="A7346" i="19"/>
  <c r="A7347" i="19"/>
  <c r="A7348" i="19"/>
  <c r="A7349" i="19"/>
  <c r="A7350" i="19"/>
  <c r="A7351" i="19"/>
  <c r="A7352" i="19"/>
  <c r="A7353" i="19"/>
  <c r="A7354" i="19"/>
  <c r="A7355" i="19"/>
  <c r="A7356" i="19"/>
  <c r="A7357" i="19"/>
  <c r="A7358" i="19"/>
  <c r="A7359" i="19"/>
  <c r="A7360" i="19"/>
  <c r="A7361" i="19"/>
  <c r="A7362" i="19"/>
  <c r="A7363" i="19"/>
  <c r="A7364" i="19"/>
  <c r="A7365" i="19"/>
  <c r="A7366" i="19"/>
  <c r="A7367" i="19"/>
  <c r="A7368" i="19"/>
  <c r="A7369" i="19"/>
  <c r="A7370" i="19"/>
  <c r="A7371" i="19"/>
  <c r="A7372" i="19"/>
  <c r="A7373" i="19"/>
  <c r="A7374" i="19"/>
  <c r="A7375" i="19"/>
  <c r="A7376" i="19"/>
  <c r="A7377" i="19"/>
  <c r="A7378" i="19"/>
  <c r="A7379" i="19"/>
  <c r="A7380" i="19"/>
  <c r="A7381" i="19"/>
  <c r="A7382" i="19"/>
  <c r="A7383" i="19"/>
  <c r="A7384" i="19"/>
  <c r="A7385" i="19"/>
  <c r="A7386" i="19"/>
  <c r="A7387" i="19"/>
  <c r="A7388" i="19"/>
  <c r="A7389" i="19"/>
  <c r="A7390" i="19"/>
  <c r="A7391" i="19"/>
  <c r="A7392" i="19"/>
  <c r="A7393" i="19"/>
  <c r="A7394" i="19"/>
  <c r="A7395" i="19"/>
  <c r="A7396" i="19"/>
  <c r="A7397" i="19"/>
  <c r="A7398" i="19"/>
  <c r="A7399" i="19"/>
  <c r="A7400" i="19"/>
  <c r="A7401" i="19"/>
  <c r="A7402" i="19"/>
  <c r="A7403" i="19"/>
  <c r="A7404" i="19"/>
  <c r="A7405" i="19"/>
  <c r="A7406" i="19"/>
  <c r="A7407" i="19"/>
  <c r="A7408" i="19"/>
  <c r="A7409" i="19"/>
  <c r="A7410" i="19"/>
  <c r="A7411" i="19"/>
  <c r="A7412" i="19"/>
  <c r="A7413" i="19"/>
  <c r="A7414" i="19"/>
  <c r="A7415" i="19"/>
  <c r="A7416" i="19"/>
  <c r="A7417" i="19"/>
  <c r="A7418" i="19"/>
  <c r="A7419" i="19"/>
  <c r="A7420" i="19"/>
  <c r="A7421" i="19"/>
  <c r="A7422" i="19"/>
  <c r="A7423" i="19"/>
  <c r="A7424" i="19"/>
  <c r="A7425" i="19"/>
  <c r="A7426" i="19"/>
  <c r="A7427" i="19"/>
  <c r="A7428" i="19"/>
  <c r="A7429" i="19"/>
  <c r="A7430" i="19"/>
  <c r="A7431" i="19"/>
  <c r="A7432" i="19"/>
  <c r="A7433" i="19"/>
  <c r="A7434" i="19"/>
  <c r="A7435" i="19"/>
  <c r="A7436" i="19"/>
  <c r="A7437" i="19"/>
  <c r="A7438" i="19"/>
  <c r="A7439" i="19"/>
  <c r="A7440" i="19"/>
  <c r="A7441" i="19"/>
  <c r="A7442" i="19"/>
  <c r="A7443" i="19"/>
  <c r="A7444" i="19"/>
  <c r="A7445" i="19"/>
  <c r="A7446" i="19"/>
  <c r="A7447" i="19"/>
  <c r="A7448" i="19"/>
  <c r="A7449" i="19"/>
  <c r="A7450" i="19"/>
  <c r="A7451" i="19"/>
  <c r="A7452" i="19"/>
  <c r="A7453" i="19"/>
  <c r="A7454" i="19"/>
  <c r="A7455" i="19"/>
  <c r="A7456" i="19"/>
  <c r="A7457" i="19"/>
  <c r="A7458" i="19"/>
  <c r="A7459" i="19"/>
  <c r="A7460" i="19"/>
  <c r="A7461" i="19"/>
  <c r="A7462" i="19"/>
  <c r="A7463" i="19"/>
  <c r="A7464" i="19"/>
  <c r="A7465" i="19"/>
  <c r="A7466" i="19"/>
  <c r="A7467" i="19"/>
  <c r="A7468" i="19"/>
  <c r="A7469" i="19"/>
  <c r="A7470" i="19"/>
  <c r="A7471" i="19"/>
  <c r="A7472" i="19"/>
  <c r="A7473" i="19"/>
  <c r="A7474" i="19"/>
  <c r="A7475" i="19"/>
  <c r="A7476" i="19"/>
  <c r="A7477" i="19"/>
  <c r="A7478" i="19"/>
  <c r="A7479" i="19"/>
  <c r="A7480" i="19"/>
  <c r="A7481" i="19"/>
  <c r="A7482" i="19"/>
  <c r="A7483" i="19"/>
  <c r="A7484" i="19"/>
  <c r="A7485" i="19"/>
  <c r="A7486" i="19"/>
  <c r="A7487" i="19"/>
  <c r="A7488" i="19"/>
  <c r="A7489" i="19"/>
  <c r="A7490" i="19"/>
  <c r="A7491" i="19"/>
  <c r="A7492" i="19"/>
  <c r="A7493" i="19"/>
  <c r="A7494" i="19"/>
  <c r="A7495" i="19"/>
  <c r="A7496" i="19"/>
  <c r="A7497" i="19"/>
  <c r="A7498" i="19"/>
  <c r="A7499" i="19"/>
  <c r="A7500" i="19"/>
  <c r="A7501" i="19"/>
  <c r="A7502" i="19"/>
  <c r="A7503" i="19"/>
  <c r="A7504" i="19"/>
  <c r="A7505" i="19"/>
  <c r="A7506" i="19"/>
  <c r="A7507" i="19"/>
  <c r="A7508" i="19"/>
  <c r="A7509" i="19"/>
  <c r="A7510" i="19"/>
  <c r="A7511" i="19"/>
  <c r="A7512" i="19"/>
  <c r="A7513" i="19"/>
  <c r="A7514" i="19"/>
  <c r="A7515" i="19"/>
  <c r="A7516" i="19"/>
  <c r="A7517" i="19"/>
  <c r="A7518" i="19"/>
  <c r="A7519" i="19"/>
  <c r="A7520" i="19"/>
  <c r="A7521" i="19"/>
  <c r="A7522" i="19"/>
  <c r="A7523" i="19"/>
  <c r="A7524" i="19"/>
  <c r="A7525" i="19"/>
  <c r="A7526" i="19"/>
  <c r="A7527" i="19"/>
  <c r="A7528" i="19"/>
  <c r="A7529" i="19"/>
  <c r="A7530" i="19"/>
  <c r="A7531" i="19"/>
  <c r="A7532" i="19"/>
  <c r="A7533" i="19"/>
  <c r="A7534" i="19"/>
  <c r="A7535" i="19"/>
  <c r="A7536" i="19"/>
  <c r="A7537" i="19"/>
  <c r="A7538" i="19"/>
  <c r="A7539" i="19"/>
  <c r="A7540" i="19"/>
  <c r="A7541" i="19"/>
  <c r="A7542" i="19"/>
  <c r="A7543" i="19"/>
  <c r="A7544" i="19"/>
  <c r="A7545" i="19"/>
  <c r="A7546" i="19"/>
  <c r="A7547" i="19"/>
  <c r="A7548" i="19"/>
  <c r="A7549" i="19"/>
  <c r="A7550" i="19"/>
  <c r="A7551" i="19"/>
  <c r="A7552" i="19"/>
  <c r="A7553" i="19"/>
  <c r="A7554" i="19"/>
  <c r="A7555" i="19"/>
  <c r="A7556" i="19"/>
  <c r="A7557" i="19"/>
  <c r="A7558" i="19"/>
  <c r="A7559" i="19"/>
  <c r="A7560" i="19"/>
  <c r="A7561" i="19"/>
  <c r="A7562" i="19"/>
  <c r="A7563" i="19"/>
  <c r="A7564" i="19"/>
  <c r="A7565" i="19"/>
  <c r="A7566" i="19"/>
  <c r="A7567" i="19"/>
  <c r="A7568" i="19"/>
  <c r="A7569" i="19"/>
  <c r="A7570" i="19"/>
  <c r="A7571" i="19"/>
  <c r="A7572" i="19"/>
  <c r="A7573" i="19"/>
  <c r="A7574" i="19"/>
  <c r="A7575" i="19"/>
  <c r="A7576" i="19"/>
  <c r="A7577" i="19"/>
  <c r="A7578" i="19"/>
  <c r="A7579" i="19"/>
  <c r="A7580" i="19"/>
  <c r="A7581" i="19"/>
  <c r="A7582" i="19"/>
  <c r="A7583" i="19"/>
  <c r="A7584" i="19"/>
  <c r="A7585" i="19"/>
  <c r="A7586" i="19"/>
  <c r="A7587" i="19"/>
  <c r="A7588" i="19"/>
  <c r="A7589" i="19"/>
  <c r="A7590" i="19"/>
  <c r="A7591" i="19"/>
  <c r="A7592" i="19"/>
  <c r="A7593" i="19"/>
  <c r="A7594" i="19"/>
  <c r="A7595" i="19"/>
  <c r="A7596" i="19"/>
  <c r="A7597" i="19"/>
  <c r="A7598" i="19"/>
  <c r="A7599" i="19"/>
  <c r="A7600" i="19"/>
  <c r="A7601" i="19"/>
  <c r="A7602" i="19"/>
  <c r="A7603" i="19"/>
  <c r="A7604" i="19"/>
  <c r="A7605" i="19"/>
  <c r="A7606" i="19"/>
  <c r="A7607" i="19"/>
  <c r="A7608" i="19"/>
  <c r="A7609" i="19"/>
  <c r="A7610" i="19"/>
  <c r="A7611" i="19"/>
  <c r="A7612" i="19"/>
  <c r="A7613" i="19"/>
  <c r="A7614" i="19"/>
  <c r="A7615" i="19"/>
  <c r="A7616" i="19"/>
  <c r="A7617" i="19"/>
  <c r="A7618" i="19"/>
  <c r="A7619" i="19"/>
  <c r="A7620" i="19"/>
  <c r="A7621" i="19"/>
  <c r="A7622" i="19"/>
  <c r="A7623" i="19"/>
  <c r="A7624" i="19"/>
  <c r="A7625" i="19"/>
  <c r="A7626" i="19"/>
  <c r="A7627" i="19"/>
  <c r="A7628" i="19"/>
  <c r="A7629" i="19"/>
  <c r="A7630" i="19"/>
  <c r="A7631" i="19"/>
  <c r="A7632" i="19"/>
  <c r="A7633" i="19"/>
  <c r="A7634" i="19"/>
  <c r="A7635" i="19"/>
  <c r="A7636" i="19"/>
  <c r="A7637" i="19"/>
  <c r="A7638" i="19"/>
  <c r="A7639" i="19"/>
  <c r="A7640" i="19"/>
  <c r="A7641" i="19"/>
  <c r="A7642" i="19"/>
  <c r="A7643" i="19"/>
  <c r="A7644" i="19"/>
  <c r="A7645" i="19"/>
  <c r="A7646" i="19"/>
  <c r="A7647" i="19"/>
  <c r="A7648" i="19"/>
  <c r="A7649" i="19"/>
  <c r="A7650" i="19"/>
  <c r="A7651" i="19"/>
  <c r="A7652" i="19"/>
  <c r="A7653" i="19"/>
  <c r="A7654" i="19"/>
  <c r="A7655" i="19"/>
  <c r="A7656" i="19"/>
  <c r="A7657" i="19"/>
  <c r="A7658" i="19"/>
  <c r="A7659" i="19"/>
  <c r="A7660" i="19"/>
  <c r="A7661" i="19"/>
  <c r="A7662" i="19"/>
  <c r="A7663" i="19"/>
  <c r="A7664" i="19"/>
  <c r="A7665" i="19"/>
  <c r="A7666" i="19"/>
  <c r="A7667" i="19"/>
  <c r="A7668" i="19"/>
  <c r="A7669" i="19"/>
  <c r="V5" i="17" l="1"/>
  <c r="C7305" i="19"/>
  <c r="X372" i="3"/>
  <c r="X371" i="3"/>
  <c r="D7293" i="19"/>
  <c r="D7294" i="19"/>
  <c r="D7295" i="19"/>
  <c r="D7296" i="19"/>
  <c r="D7297" i="19"/>
  <c r="D7298" i="19"/>
  <c r="D7299" i="19"/>
  <c r="C7293" i="19"/>
  <c r="C7294" i="19"/>
  <c r="C7296" i="19"/>
  <c r="C7297" i="19"/>
  <c r="C7298" i="19"/>
  <c r="Y19" i="13" l="1"/>
  <c r="Y20" i="13"/>
  <c r="Y21" i="13"/>
  <c r="Y22" i="13"/>
  <c r="Y23" i="13"/>
  <c r="Y24" i="13"/>
  <c r="Y25" i="13"/>
  <c r="Y16" i="13"/>
  <c r="Y17" i="13"/>
  <c r="Y18" i="13"/>
  <c r="Y15" i="13"/>
  <c r="Y12" i="13"/>
  <c r="Y14" i="13"/>
  <c r="Y13" i="13"/>
  <c r="Y11" i="13"/>
  <c r="Y10" i="13"/>
  <c r="X367" i="13"/>
  <c r="W27" i="17"/>
  <c r="W32" i="17"/>
  <c r="W29" i="17"/>
  <c r="W34" i="17"/>
  <c r="Y6" i="13"/>
  <c r="X366" i="13"/>
  <c r="X368" i="13"/>
  <c r="W31" i="17"/>
  <c r="W36" i="17"/>
  <c r="W33" i="17"/>
  <c r="Y8" i="13"/>
  <c r="Y7" i="13"/>
  <c r="Y9" i="13"/>
  <c r="W35" i="17"/>
  <c r="W26" i="17"/>
  <c r="X369" i="13"/>
  <c r="W28" i="17"/>
  <c r="W30" i="17"/>
  <c r="Y5" i="13"/>
  <c r="W25" i="17"/>
  <c r="X359" i="13"/>
  <c r="X363" i="13"/>
  <c r="X360" i="13"/>
  <c r="X364" i="13"/>
  <c r="X361" i="13"/>
  <c r="X365" i="13"/>
  <c r="X362" i="13"/>
  <c r="X348" i="13"/>
  <c r="X352" i="13"/>
  <c r="X356" i="13"/>
  <c r="X349" i="13"/>
  <c r="X353" i="13"/>
  <c r="X357" i="13"/>
  <c r="X346" i="13"/>
  <c r="X350" i="13"/>
  <c r="X354" i="13"/>
  <c r="X358" i="13"/>
  <c r="X347" i="13"/>
  <c r="X351" i="13"/>
  <c r="X355" i="13"/>
  <c r="X342" i="13"/>
  <c r="X343" i="13"/>
  <c r="X344" i="13"/>
  <c r="X345" i="13"/>
  <c r="X335" i="13"/>
  <c r="X339" i="13"/>
  <c r="X332" i="13"/>
  <c r="X336" i="13"/>
  <c r="X340" i="13"/>
  <c r="X333" i="13"/>
  <c r="X337" i="13"/>
  <c r="X341" i="13"/>
  <c r="X334" i="13"/>
  <c r="X338" i="13"/>
  <c r="X331" i="13"/>
  <c r="V36" i="17"/>
  <c r="X326" i="13"/>
  <c r="X330" i="13"/>
  <c r="X327" i="13"/>
  <c r="X328" i="13"/>
  <c r="X329" i="13"/>
  <c r="X321" i="13"/>
  <c r="X325" i="13"/>
  <c r="X322" i="13"/>
  <c r="X323" i="13"/>
  <c r="X324" i="13"/>
  <c r="X63" i="13"/>
  <c r="X67" i="13"/>
  <c r="X71" i="13"/>
  <c r="X75" i="13"/>
  <c r="X79" i="13"/>
  <c r="X83" i="13"/>
  <c r="X87" i="13"/>
  <c r="X91" i="13"/>
  <c r="X95" i="13"/>
  <c r="X99" i="13"/>
  <c r="X103" i="13"/>
  <c r="X107" i="13"/>
  <c r="X111" i="13"/>
  <c r="X115" i="13"/>
  <c r="X119" i="13"/>
  <c r="X123" i="13"/>
  <c r="X127" i="13"/>
  <c r="X131" i="13"/>
  <c r="X135" i="13"/>
  <c r="X139" i="13"/>
  <c r="X143" i="13"/>
  <c r="X147" i="13"/>
  <c r="X151" i="13"/>
  <c r="X155" i="13"/>
  <c r="X159" i="13"/>
  <c r="X163" i="13"/>
  <c r="X167" i="13"/>
  <c r="X171" i="13"/>
  <c r="X175" i="13"/>
  <c r="X179" i="13"/>
  <c r="X183" i="13"/>
  <c r="X187" i="13"/>
  <c r="X191" i="13"/>
  <c r="X195" i="13"/>
  <c r="X199" i="13"/>
  <c r="X203" i="13"/>
  <c r="X207" i="13"/>
  <c r="X211" i="13"/>
  <c r="X215" i="13"/>
  <c r="X219" i="13"/>
  <c r="X223" i="13"/>
  <c r="X227" i="13"/>
  <c r="X231" i="13"/>
  <c r="X235" i="13"/>
  <c r="X239" i="13"/>
  <c r="X243" i="13"/>
  <c r="X247" i="13"/>
  <c r="X251" i="13"/>
  <c r="X255" i="13"/>
  <c r="X259" i="13"/>
  <c r="X263" i="13"/>
  <c r="X267" i="13"/>
  <c r="X271" i="13"/>
  <c r="X275" i="13"/>
  <c r="X279" i="13"/>
  <c r="X283" i="13"/>
  <c r="X287" i="13"/>
  <c r="X291" i="13"/>
  <c r="X295" i="13"/>
  <c r="X299" i="13"/>
  <c r="X303" i="13"/>
  <c r="X307" i="13"/>
  <c r="X311" i="13"/>
  <c r="X315" i="13"/>
  <c r="X319" i="13"/>
  <c r="X8" i="13"/>
  <c r="X12" i="13"/>
  <c r="X16" i="13"/>
  <c r="X20" i="13"/>
  <c r="X24" i="13"/>
  <c r="X28" i="13"/>
  <c r="X32" i="13"/>
  <c r="X36" i="13"/>
  <c r="X40" i="13"/>
  <c r="X44" i="13"/>
  <c r="X48" i="13"/>
  <c r="X52" i="13"/>
  <c r="X56" i="13"/>
  <c r="X60" i="13"/>
  <c r="X64" i="13"/>
  <c r="X68" i="13"/>
  <c r="X72" i="13"/>
  <c r="X76" i="13"/>
  <c r="X80" i="13"/>
  <c r="X84" i="13"/>
  <c r="X88" i="13"/>
  <c r="X92" i="13"/>
  <c r="X96" i="13"/>
  <c r="X100" i="13"/>
  <c r="X104" i="13"/>
  <c r="X108" i="13"/>
  <c r="X112" i="13"/>
  <c r="X116" i="13"/>
  <c r="X120" i="13"/>
  <c r="X124" i="13"/>
  <c r="X128" i="13"/>
  <c r="X132" i="13"/>
  <c r="X136" i="13"/>
  <c r="X140" i="13"/>
  <c r="X144" i="13"/>
  <c r="X148" i="13"/>
  <c r="X152" i="13"/>
  <c r="X156" i="13"/>
  <c r="X160" i="13"/>
  <c r="X164" i="13"/>
  <c r="X168" i="13"/>
  <c r="X172" i="13"/>
  <c r="X176" i="13"/>
  <c r="X180" i="13"/>
  <c r="X184" i="13"/>
  <c r="X188" i="13"/>
  <c r="X192" i="13"/>
  <c r="X196" i="13"/>
  <c r="X200" i="13"/>
  <c r="X204" i="13"/>
  <c r="X208" i="13"/>
  <c r="X212" i="13"/>
  <c r="X216" i="13"/>
  <c r="X220" i="13"/>
  <c r="X224" i="13"/>
  <c r="X228" i="13"/>
  <c r="X232" i="13"/>
  <c r="X236" i="13"/>
  <c r="X240" i="13"/>
  <c r="X244" i="13"/>
  <c r="X248" i="13"/>
  <c r="X252" i="13"/>
  <c r="X256" i="13"/>
  <c r="X260" i="13"/>
  <c r="X264" i="13"/>
  <c r="X268" i="13"/>
  <c r="X272" i="13"/>
  <c r="X276" i="13"/>
  <c r="X280" i="13"/>
  <c r="X284" i="13"/>
  <c r="X288" i="13"/>
  <c r="X292" i="13"/>
  <c r="X296" i="13"/>
  <c r="X300" i="13"/>
  <c r="X304" i="13"/>
  <c r="X308" i="13"/>
  <c r="X312" i="13"/>
  <c r="X316" i="13"/>
  <c r="X320" i="13"/>
  <c r="X9" i="13"/>
  <c r="X13" i="13"/>
  <c r="X17" i="13"/>
  <c r="X21" i="13"/>
  <c r="X25" i="13"/>
  <c r="X29" i="13"/>
  <c r="X33" i="13"/>
  <c r="X37" i="13"/>
  <c r="X41" i="13"/>
  <c r="X45" i="13"/>
  <c r="X49" i="13"/>
  <c r="X53" i="13"/>
  <c r="X57" i="13"/>
  <c r="X61" i="13"/>
  <c r="X70" i="13"/>
  <c r="X78" i="13"/>
  <c r="X86" i="13"/>
  <c r="X65" i="13"/>
  <c r="X69" i="13"/>
  <c r="X73" i="13"/>
  <c r="X77" i="13"/>
  <c r="X81" i="13"/>
  <c r="X85" i="13"/>
  <c r="X89" i="13"/>
  <c r="X93" i="13"/>
  <c r="X97" i="13"/>
  <c r="X101" i="13"/>
  <c r="X105" i="13"/>
  <c r="X109" i="13"/>
  <c r="X113" i="13"/>
  <c r="X117" i="13"/>
  <c r="X121" i="13"/>
  <c r="X125" i="13"/>
  <c r="X129" i="13"/>
  <c r="X133" i="13"/>
  <c r="X137" i="13"/>
  <c r="X141" i="13"/>
  <c r="X145" i="13"/>
  <c r="X149" i="13"/>
  <c r="X153" i="13"/>
  <c r="X157" i="13"/>
  <c r="X161" i="13"/>
  <c r="X165" i="13"/>
  <c r="X169" i="13"/>
  <c r="X173" i="13"/>
  <c r="X177" i="13"/>
  <c r="X181" i="13"/>
  <c r="X185" i="13"/>
  <c r="X189" i="13"/>
  <c r="X193" i="13"/>
  <c r="X197" i="13"/>
  <c r="X201" i="13"/>
  <c r="X205" i="13"/>
  <c r="X209" i="13"/>
  <c r="X213" i="13"/>
  <c r="X217" i="13"/>
  <c r="X221" i="13"/>
  <c r="X225" i="13"/>
  <c r="X229" i="13"/>
  <c r="X233" i="13"/>
  <c r="X237" i="13"/>
  <c r="X241" i="13"/>
  <c r="X245" i="13"/>
  <c r="X249" i="13"/>
  <c r="X253" i="13"/>
  <c r="X257" i="13"/>
  <c r="X261" i="13"/>
  <c r="X265" i="13"/>
  <c r="X269" i="13"/>
  <c r="X273" i="13"/>
  <c r="X277" i="13"/>
  <c r="X281" i="13"/>
  <c r="X285" i="13"/>
  <c r="X289" i="13"/>
  <c r="X293" i="13"/>
  <c r="X297" i="13"/>
  <c r="X301" i="13"/>
  <c r="X305" i="13"/>
  <c r="X309" i="13"/>
  <c r="X313" i="13"/>
  <c r="X317" i="13"/>
  <c r="X6" i="13"/>
  <c r="X10" i="13"/>
  <c r="X14" i="13"/>
  <c r="X18" i="13"/>
  <c r="X22" i="13"/>
  <c r="X26" i="13"/>
  <c r="X30" i="13"/>
  <c r="X34" i="13"/>
  <c r="X38" i="13"/>
  <c r="X42" i="13"/>
  <c r="X46" i="13"/>
  <c r="X50" i="13"/>
  <c r="X54" i="13"/>
  <c r="X58" i="13"/>
  <c r="X62" i="13"/>
  <c r="X66" i="13"/>
  <c r="X74" i="13"/>
  <c r="X90" i="13"/>
  <c r="X82" i="13"/>
  <c r="X106" i="13"/>
  <c r="X122" i="13"/>
  <c r="X138" i="13"/>
  <c r="X154" i="13"/>
  <c r="X170" i="13"/>
  <c r="X186" i="13"/>
  <c r="X202" i="13"/>
  <c r="X218" i="13"/>
  <c r="X234" i="13"/>
  <c r="X250" i="13"/>
  <c r="X266" i="13"/>
  <c r="X282" i="13"/>
  <c r="X298" i="13"/>
  <c r="X314" i="13"/>
  <c r="X15" i="13"/>
  <c r="X31" i="13"/>
  <c r="X47" i="13"/>
  <c r="X5" i="13"/>
  <c r="X27" i="13"/>
  <c r="X94" i="13"/>
  <c r="X110" i="13"/>
  <c r="X126" i="13"/>
  <c r="X142" i="13"/>
  <c r="X158" i="13"/>
  <c r="X174" i="13"/>
  <c r="X190" i="13"/>
  <c r="X206" i="13"/>
  <c r="X222" i="13"/>
  <c r="X238" i="13"/>
  <c r="X254" i="13"/>
  <c r="X270" i="13"/>
  <c r="X286" i="13"/>
  <c r="X302" i="13"/>
  <c r="X318" i="13"/>
  <c r="X19" i="13"/>
  <c r="X35" i="13"/>
  <c r="X51" i="13"/>
  <c r="X102" i="13"/>
  <c r="X134" i="13"/>
  <c r="X166" i="13"/>
  <c r="X214" i="13"/>
  <c r="X230" i="13"/>
  <c r="X262" i="13"/>
  <c r="X294" i="13"/>
  <c r="X11" i="13"/>
  <c r="X59" i="13"/>
  <c r="X98" i="13"/>
  <c r="X114" i="13"/>
  <c r="X130" i="13"/>
  <c r="X146" i="13"/>
  <c r="X162" i="13"/>
  <c r="X178" i="13"/>
  <c r="X194" i="13"/>
  <c r="X210" i="13"/>
  <c r="X226" i="13"/>
  <c r="X242" i="13"/>
  <c r="X258" i="13"/>
  <c r="X274" i="13"/>
  <c r="X290" i="13"/>
  <c r="X306" i="13"/>
  <c r="X7" i="13"/>
  <c r="X23" i="13"/>
  <c r="X39" i="13"/>
  <c r="X55" i="13"/>
  <c r="X118" i="13"/>
  <c r="X150" i="13"/>
  <c r="X182" i="13"/>
  <c r="X198" i="13"/>
  <c r="X246" i="13"/>
  <c r="X278" i="13"/>
  <c r="X310" i="13"/>
  <c r="X43" i="13"/>
  <c r="V35" i="17"/>
  <c r="V34" i="17"/>
  <c r="V33" i="17"/>
  <c r="V32" i="17"/>
  <c r="V31" i="17"/>
  <c r="V30" i="17"/>
  <c r="V29" i="17"/>
  <c r="V28" i="17"/>
  <c r="V27" i="17"/>
  <c r="V26" i="17"/>
  <c r="V18" i="17"/>
  <c r="V25" i="17"/>
  <c r="C7299" i="19"/>
  <c r="C7295" i="19"/>
  <c r="D7291" i="19"/>
  <c r="D7292" i="19"/>
  <c r="C7291" i="19"/>
  <c r="C7292" i="19"/>
  <c r="W38" i="17" l="1"/>
  <c r="Y371" i="13"/>
  <c r="Y372" i="13"/>
  <c r="D7289" i="19"/>
  <c r="D7290" i="19"/>
  <c r="C7289" i="19"/>
  <c r="C7290" i="19"/>
  <c r="D7283" i="19" l="1"/>
  <c r="D7284" i="19"/>
  <c r="D7285" i="19"/>
  <c r="D7286" i="19"/>
  <c r="D7287" i="19"/>
  <c r="D7288" i="19"/>
  <c r="C7283" i="19"/>
  <c r="C7284" i="19"/>
  <c r="C7285" i="19"/>
  <c r="C7286" i="19"/>
  <c r="C7287" i="19"/>
  <c r="C7288" i="19"/>
  <c r="D7282" i="19" l="1"/>
  <c r="C7282" i="19"/>
  <c r="D7275" i="19" l="1"/>
  <c r="D7276" i="19"/>
  <c r="D7277" i="19"/>
  <c r="D7278" i="19"/>
  <c r="D7279" i="19"/>
  <c r="D7280" i="19"/>
  <c r="D7281" i="19"/>
  <c r="C7275" i="19"/>
  <c r="C7278" i="19"/>
  <c r="C7279" i="19"/>
  <c r="C7281" i="19" l="1"/>
  <c r="C7277" i="19"/>
  <c r="C7280" i="19"/>
  <c r="C7276" i="19"/>
  <c r="U16" i="17"/>
  <c r="D7269" i="19"/>
  <c r="D7270" i="19"/>
  <c r="D7271" i="19"/>
  <c r="D7272" i="19"/>
  <c r="D7273" i="19"/>
  <c r="D7274" i="19"/>
  <c r="C7274" i="19"/>
  <c r="C7270" i="19"/>
  <c r="C7271" i="19"/>
  <c r="C7272" i="19"/>
  <c r="C7273" i="19" l="1"/>
  <c r="C7269" i="19"/>
  <c r="D7262" i="19"/>
  <c r="D7263" i="19"/>
  <c r="D7264" i="19"/>
  <c r="D7265" i="19"/>
  <c r="D7266" i="19"/>
  <c r="D7267" i="19"/>
  <c r="D7268" i="19"/>
  <c r="C7262" i="19"/>
  <c r="C7264" i="19"/>
  <c r="C7266" i="19"/>
  <c r="C7267" i="19"/>
  <c r="C7265" i="19" l="1"/>
  <c r="C7263" i="19"/>
  <c r="C7268" i="19"/>
  <c r="D7249" i="19"/>
  <c r="D7250" i="19"/>
  <c r="D7251" i="19"/>
  <c r="D7252" i="19"/>
  <c r="D7253" i="19"/>
  <c r="D7254" i="19"/>
  <c r="D7255" i="19"/>
  <c r="D7256" i="19"/>
  <c r="D7257" i="19"/>
  <c r="D7258" i="19"/>
  <c r="D7259" i="19"/>
  <c r="D7260" i="19"/>
  <c r="D7261" i="19"/>
  <c r="C7260" i="19"/>
  <c r="C7256" i="19"/>
  <c r="C7259" i="19" l="1"/>
  <c r="C7261" i="19"/>
  <c r="C7255" i="19"/>
  <c r="C7251" i="19"/>
  <c r="C7257" i="19"/>
  <c r="C7249" i="19"/>
  <c r="C7258" i="19"/>
  <c r="C7254" i="19"/>
  <c r="C7252" i="19"/>
  <c r="C7250" i="19"/>
  <c r="C7253" i="19"/>
  <c r="D7240" i="19"/>
  <c r="D7241" i="19"/>
  <c r="D7242" i="19"/>
  <c r="D7243" i="19"/>
  <c r="D7244" i="19"/>
  <c r="D7245" i="19"/>
  <c r="D7246" i="19"/>
  <c r="D7247" i="19"/>
  <c r="D7248" i="19"/>
  <c r="C7245" i="19"/>
  <c r="C7247" i="19"/>
  <c r="C7241" i="19"/>
  <c r="C7242" i="19"/>
  <c r="C7243" i="19"/>
  <c r="U15" i="17" l="1"/>
  <c r="C7244" i="19"/>
  <c r="C7246" i="19"/>
  <c r="C7248" i="19"/>
  <c r="C7240" i="19"/>
  <c r="D7237" i="19"/>
  <c r="D7238" i="19"/>
  <c r="D7239" i="19"/>
  <c r="C7239" i="19"/>
  <c r="C7238" i="19" l="1"/>
  <c r="C7237" i="19"/>
  <c r="D7236" i="19"/>
  <c r="C7236" i="19" l="1"/>
  <c r="D7233" i="19"/>
  <c r="D7234" i="19"/>
  <c r="D7235" i="19"/>
  <c r="C7234" i="19" l="1"/>
  <c r="C7233" i="19"/>
  <c r="C7235" i="19"/>
  <c r="D7230" i="19"/>
  <c r="D7231" i="19"/>
  <c r="D7232" i="19"/>
  <c r="C7231" i="19"/>
  <c r="C7230" i="19" l="1"/>
  <c r="C7232" i="19"/>
  <c r="D7227" i="19"/>
  <c r="D7228" i="19"/>
  <c r="D7229" i="19"/>
  <c r="C7228" i="19" l="1"/>
  <c r="C7229" i="19"/>
  <c r="C7227" i="19"/>
  <c r="D7222" i="19"/>
  <c r="D7223" i="19"/>
  <c r="D7224" i="19"/>
  <c r="D7225" i="19"/>
  <c r="D7226" i="19"/>
  <c r="C7224" i="19"/>
  <c r="C7225" i="19"/>
  <c r="C7223" i="19" l="1"/>
  <c r="C7226" i="19"/>
  <c r="C7222" i="19"/>
  <c r="D7219" i="19"/>
  <c r="D7220" i="19"/>
  <c r="D7221" i="19"/>
  <c r="C7221" i="19"/>
  <c r="C7220" i="19" l="1"/>
  <c r="C7219" i="19"/>
  <c r="D7213" i="19"/>
  <c r="D7214" i="19"/>
  <c r="D7215" i="19"/>
  <c r="D7216" i="19"/>
  <c r="D7217" i="19"/>
  <c r="D7218" i="19"/>
  <c r="C7214" i="19"/>
  <c r="C7216" i="19"/>
  <c r="C7218" i="19"/>
  <c r="U14" i="17" l="1"/>
  <c r="C7217" i="19"/>
  <c r="C7215" i="19"/>
  <c r="C7213" i="19"/>
  <c r="D7206" i="19"/>
  <c r="D7207" i="19"/>
  <c r="D7208" i="19"/>
  <c r="D7209" i="19"/>
  <c r="D7210" i="19"/>
  <c r="D7211" i="19"/>
  <c r="D7212" i="19"/>
  <c r="C7207" i="19"/>
  <c r="C7208" i="19"/>
  <c r="C7211" i="19"/>
  <c r="C7212" i="19"/>
  <c r="C7209" i="19" l="1"/>
  <c r="C7210" i="19"/>
  <c r="C7206" i="19"/>
  <c r="D7186" i="19"/>
  <c r="D7187" i="19"/>
  <c r="D7188" i="19"/>
  <c r="D7189" i="19"/>
  <c r="D7190" i="19"/>
  <c r="D7191" i="19"/>
  <c r="D7192" i="19"/>
  <c r="D7193" i="19"/>
  <c r="D7194" i="19"/>
  <c r="D7195" i="19"/>
  <c r="D7196" i="19"/>
  <c r="D7197" i="19"/>
  <c r="D7198" i="19"/>
  <c r="D7199" i="19"/>
  <c r="D7200" i="19"/>
  <c r="D7201" i="19"/>
  <c r="D7202" i="19"/>
  <c r="D7203" i="19"/>
  <c r="D7204" i="19"/>
  <c r="D7205" i="19"/>
  <c r="C7188" i="19"/>
  <c r="C7192" i="19"/>
  <c r="C7196" i="19"/>
  <c r="C7197" i="19"/>
  <c r="C7200" i="19"/>
  <c r="C7204" i="19"/>
  <c r="C7205" i="19"/>
  <c r="C7203" i="19" l="1"/>
  <c r="C7201" i="19"/>
  <c r="C7199" i="19"/>
  <c r="C7195" i="19"/>
  <c r="C7193" i="19"/>
  <c r="C7191" i="19"/>
  <c r="C7189" i="19"/>
  <c r="C7187" i="19"/>
  <c r="C7202" i="19"/>
  <c r="C7198" i="19"/>
  <c r="C7194" i="19"/>
  <c r="C7190" i="19"/>
  <c r="C7186" i="19"/>
  <c r="D7175" i="19"/>
  <c r="D7176" i="19"/>
  <c r="D7177" i="19"/>
  <c r="D7178" i="19"/>
  <c r="D7179" i="19"/>
  <c r="D7180" i="19"/>
  <c r="D7181" i="19"/>
  <c r="D7182" i="19"/>
  <c r="D7183" i="19"/>
  <c r="D7184" i="19"/>
  <c r="D7185" i="19"/>
  <c r="D7157" i="19"/>
  <c r="D7158" i="19"/>
  <c r="D7159" i="19"/>
  <c r="D7160" i="19"/>
  <c r="D7161" i="19"/>
  <c r="D7162" i="19"/>
  <c r="D7163" i="19"/>
  <c r="D7164" i="19"/>
  <c r="D7165" i="19"/>
  <c r="D7166" i="19"/>
  <c r="D7167" i="19"/>
  <c r="D7168" i="19"/>
  <c r="D7169" i="19"/>
  <c r="D7170" i="19"/>
  <c r="D7171" i="19"/>
  <c r="D7172" i="19"/>
  <c r="D7173" i="19"/>
  <c r="D7174" i="19"/>
  <c r="C7173" i="19"/>
  <c r="C7169" i="19"/>
  <c r="C7170" i="19"/>
  <c r="U13" i="17" l="1"/>
  <c r="C7177" i="19"/>
  <c r="C7172" i="19"/>
  <c r="C7166" i="19"/>
  <c r="C7162" i="19"/>
  <c r="C7185" i="19"/>
  <c r="C7158" i="19"/>
  <c r="C7181" i="19"/>
  <c r="C7174" i="19"/>
  <c r="C7168" i="19"/>
  <c r="C7164" i="19"/>
  <c r="C7160" i="19"/>
  <c r="C7179" i="19"/>
  <c r="C7175" i="19"/>
  <c r="C7171" i="19"/>
  <c r="C7167" i="19"/>
  <c r="C7165" i="19"/>
  <c r="C7163" i="19"/>
  <c r="C7161" i="19"/>
  <c r="C7159" i="19"/>
  <c r="C7157" i="19"/>
  <c r="C7184" i="19"/>
  <c r="C7182" i="19"/>
  <c r="C7180" i="19"/>
  <c r="C7178" i="19"/>
  <c r="C7176" i="19"/>
  <c r="C7183" i="19"/>
  <c r="D7151" i="19"/>
  <c r="D7152" i="19"/>
  <c r="D7153" i="19"/>
  <c r="D7154" i="19"/>
  <c r="D7155" i="19"/>
  <c r="D7156" i="19"/>
  <c r="C7153" i="19"/>
  <c r="C7155" i="19"/>
  <c r="C7151" i="19"/>
  <c r="U12" i="17" l="1"/>
  <c r="C7152" i="19"/>
  <c r="C7154" i="19"/>
  <c r="C7156" i="19"/>
  <c r="D7142" i="19"/>
  <c r="D7143" i="19"/>
  <c r="D7144" i="19"/>
  <c r="D7145" i="19"/>
  <c r="D7146" i="19"/>
  <c r="D7147" i="19"/>
  <c r="D7148" i="19"/>
  <c r="D7149" i="19"/>
  <c r="D7150" i="19"/>
  <c r="C7144" i="19"/>
  <c r="C7148" i="19"/>
  <c r="C7149" i="19" l="1"/>
  <c r="C7145" i="19"/>
  <c r="C7147" i="19"/>
  <c r="C7143" i="19"/>
  <c r="C7150" i="19"/>
  <c r="C7146" i="19"/>
  <c r="C7142" i="19" l="1"/>
  <c r="D7136" i="19"/>
  <c r="D7137" i="19"/>
  <c r="D7138" i="19"/>
  <c r="D7139" i="19"/>
  <c r="D7140" i="19"/>
  <c r="D7141" i="19"/>
  <c r="C7137" i="19"/>
  <c r="C7138" i="19"/>
  <c r="C7141" i="19"/>
  <c r="C7139" i="19" l="1"/>
  <c r="C7140" i="19"/>
  <c r="C7136" i="19"/>
  <c r="D7128" i="19"/>
  <c r="D7129" i="19"/>
  <c r="D7130" i="19"/>
  <c r="D7131" i="19"/>
  <c r="D7132" i="19"/>
  <c r="D7133" i="19"/>
  <c r="D7134" i="19"/>
  <c r="D7135" i="19"/>
  <c r="C7135" i="19" l="1"/>
  <c r="C7131" i="19"/>
  <c r="C7134" i="19"/>
  <c r="C7133" i="19"/>
  <c r="C7129" i="19"/>
  <c r="C7130" i="19"/>
  <c r="C7132" i="19"/>
  <c r="C7128" i="19"/>
  <c r="D7122" i="19"/>
  <c r="D7123" i="19"/>
  <c r="D7124" i="19"/>
  <c r="D7125" i="19"/>
  <c r="D7126" i="19"/>
  <c r="D7127" i="19"/>
  <c r="C7123" i="19"/>
  <c r="C7124" i="19"/>
  <c r="C7125" i="19"/>
  <c r="C7127" i="19"/>
  <c r="C7126" i="19" l="1"/>
  <c r="C7122" i="19"/>
  <c r="D7116" i="19"/>
  <c r="D7117" i="19"/>
  <c r="D7118" i="19"/>
  <c r="D7119" i="19"/>
  <c r="D7120" i="19"/>
  <c r="D7121" i="19"/>
  <c r="C7121" i="19"/>
  <c r="C7116" i="19"/>
  <c r="C7118" i="19"/>
  <c r="C7119" i="19"/>
  <c r="C7120" i="19"/>
  <c r="U11" i="17" l="1"/>
  <c r="C7117" i="19"/>
  <c r="D7109" i="19"/>
  <c r="D7110" i="19"/>
  <c r="D7111" i="19"/>
  <c r="D7112" i="19"/>
  <c r="D7113" i="19"/>
  <c r="D7114" i="19"/>
  <c r="D7115" i="19"/>
  <c r="C7111" i="19"/>
  <c r="C7115" i="19"/>
  <c r="C7112" i="19" l="1"/>
  <c r="C7110" i="19"/>
  <c r="C7114" i="19"/>
  <c r="C7113" i="19"/>
  <c r="C7109" i="19"/>
  <c r="D7100" i="19"/>
  <c r="D7101" i="19"/>
  <c r="D7102" i="19"/>
  <c r="D7103" i="19"/>
  <c r="D7104" i="19"/>
  <c r="D7105" i="19"/>
  <c r="D7106" i="19"/>
  <c r="D7107" i="19"/>
  <c r="D7108" i="19"/>
  <c r="C7102" i="19"/>
  <c r="C7103" i="19"/>
  <c r="C7106" i="19"/>
  <c r="C7107" i="19"/>
  <c r="C7105" i="19" l="1"/>
  <c r="C7101" i="19"/>
  <c r="C7108" i="19"/>
  <c r="C7104" i="19"/>
  <c r="C7100" i="19"/>
  <c r="D7095" i="19"/>
  <c r="D7096" i="19"/>
  <c r="D7097" i="19"/>
  <c r="D7098" i="19"/>
  <c r="D7099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C7093" i="19"/>
  <c r="C7094" i="19"/>
  <c r="C7095" i="19"/>
  <c r="C7097" i="19"/>
  <c r="C7098" i="19"/>
  <c r="C7099" i="19"/>
  <c r="C7090" i="19"/>
  <c r="C7077" i="19"/>
  <c r="C7078" i="19"/>
  <c r="C7079" i="19"/>
  <c r="C7081" i="19"/>
  <c r="C7082" i="19"/>
  <c r="C7083" i="19"/>
  <c r="C7085" i="19"/>
  <c r="C7086" i="19"/>
  <c r="C7087" i="19"/>
  <c r="C7089" i="19"/>
  <c r="U10" i="17" l="1"/>
  <c r="C7091" i="19"/>
  <c r="C7092" i="19"/>
  <c r="C7088" i="19"/>
  <c r="C7084" i="19"/>
  <c r="C7080" i="19"/>
  <c r="C7076" i="19"/>
  <c r="C7096" i="19"/>
  <c r="D7073" i="19"/>
  <c r="D7074" i="19"/>
  <c r="D7075" i="19"/>
  <c r="C7074" i="19"/>
  <c r="C7075" i="19"/>
  <c r="C7073" i="19" l="1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C7062" i="19"/>
  <c r="C7063" i="19"/>
  <c r="C7064" i="19"/>
  <c r="C7066" i="19"/>
  <c r="C7067" i="19"/>
  <c r="C7068" i="19"/>
  <c r="C7070" i="19"/>
  <c r="C7071" i="19"/>
  <c r="C7072" i="19"/>
  <c r="C7060" i="19"/>
  <c r="C7059" i="19"/>
  <c r="U9" i="17" l="1"/>
  <c r="C7069" i="19"/>
  <c r="C7065" i="19"/>
  <c r="C7061" i="19"/>
  <c r="D7053" i="19"/>
  <c r="D7054" i="19"/>
  <c r="D7055" i="19"/>
  <c r="D7056" i="19"/>
  <c r="D7057" i="19"/>
  <c r="D7058" i="19"/>
  <c r="C7053" i="19"/>
  <c r="C7055" i="19"/>
  <c r="C7056" i="19"/>
  <c r="C7057" i="19"/>
  <c r="C7058" i="19" l="1"/>
  <c r="C7054" i="19"/>
  <c r="D7045" i="19"/>
  <c r="D7046" i="19"/>
  <c r="D7047" i="19"/>
  <c r="D7048" i="19"/>
  <c r="D7049" i="19"/>
  <c r="D7050" i="19"/>
  <c r="D7051" i="19"/>
  <c r="D7052" i="19"/>
  <c r="C7046" i="19"/>
  <c r="C7047" i="19"/>
  <c r="C7048" i="19"/>
  <c r="C7050" i="19"/>
  <c r="C7051" i="19"/>
  <c r="C7052" i="19"/>
  <c r="C7049" i="19" l="1"/>
  <c r="C7045" i="19"/>
  <c r="D7037" i="19"/>
  <c r="D7038" i="19"/>
  <c r="D7039" i="19"/>
  <c r="D7040" i="19"/>
  <c r="D7041" i="19"/>
  <c r="D7042" i="19"/>
  <c r="D7043" i="19"/>
  <c r="D7044" i="19"/>
  <c r="C7039" i="19"/>
  <c r="C7040" i="19"/>
  <c r="C7042" i="19"/>
  <c r="C7043" i="19"/>
  <c r="C7044" i="19"/>
  <c r="C7038" i="19" l="1"/>
  <c r="C7041" i="19"/>
  <c r="C7037" i="19"/>
  <c r="D7031" i="19"/>
  <c r="D7032" i="19"/>
  <c r="D7033" i="19"/>
  <c r="D7034" i="19"/>
  <c r="D7035" i="19"/>
  <c r="D7036" i="19"/>
  <c r="C7032" i="19"/>
  <c r="C7033" i="19"/>
  <c r="C7034" i="19"/>
  <c r="C7036" i="19"/>
  <c r="C7035" i="19" l="1"/>
  <c r="C7031" i="19"/>
  <c r="D7030" i="19"/>
  <c r="C7030" i="19"/>
  <c r="U8" i="17" l="1"/>
  <c r="D7024" i="19"/>
  <c r="D7025" i="19"/>
  <c r="D7026" i="19"/>
  <c r="D7027" i="19"/>
  <c r="D7028" i="19"/>
  <c r="D7029" i="19"/>
  <c r="C7025" i="19"/>
  <c r="C7026" i="19"/>
  <c r="C7027" i="19"/>
  <c r="C7029" i="19"/>
  <c r="C7028" i="19" l="1"/>
  <c r="C7024" i="19"/>
  <c r="D7017" i="19"/>
  <c r="D7018" i="19"/>
  <c r="D7019" i="19"/>
  <c r="D7020" i="19"/>
  <c r="D7021" i="19"/>
  <c r="D7022" i="19"/>
  <c r="D7023" i="19"/>
  <c r="C7019" i="19"/>
  <c r="C7020" i="19"/>
  <c r="C7023" i="19"/>
  <c r="C7022" i="19" l="1"/>
  <c r="C7018" i="19"/>
  <c r="C7021" i="19"/>
  <c r="C7017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C7008" i="19"/>
  <c r="C7011" i="19"/>
  <c r="C7012" i="19"/>
  <c r="C7016" i="19"/>
  <c r="C7013" i="19" l="1"/>
  <c r="C7015" i="19"/>
  <c r="C7009" i="19"/>
  <c r="C7007" i="19"/>
  <c r="C7014" i="19"/>
  <c r="C7010" i="19"/>
  <c r="C7006" i="19"/>
  <c r="D7003" i="19"/>
  <c r="D7004" i="19"/>
  <c r="D7005" i="19"/>
  <c r="C7003" i="19"/>
  <c r="C7005" i="19" l="1"/>
  <c r="C7004" i="19"/>
  <c r="D6997" i="19"/>
  <c r="D6998" i="19"/>
  <c r="D6999" i="19"/>
  <c r="D7000" i="19"/>
  <c r="D7001" i="19"/>
  <c r="D7002" i="19"/>
  <c r="C7000" i="19"/>
  <c r="C7002" i="19"/>
  <c r="C6998" i="19"/>
  <c r="U7" i="17" l="1"/>
  <c r="C7001" i="19"/>
  <c r="C6999" i="19"/>
  <c r="C6997" i="19"/>
  <c r="D6995" i="19"/>
  <c r="D6996" i="19"/>
  <c r="C6996" i="19" l="1"/>
  <c r="C6995" i="19"/>
  <c r="D6988" i="19"/>
  <c r="D6989" i="19"/>
  <c r="D6990" i="19"/>
  <c r="D6991" i="19"/>
  <c r="D6992" i="19"/>
  <c r="D6993" i="19"/>
  <c r="D6994" i="19"/>
  <c r="C6989" i="19"/>
  <c r="C6990" i="19"/>
  <c r="C6991" i="19"/>
  <c r="C6994" i="19"/>
  <c r="C6993" i="19" l="1"/>
  <c r="C6992" i="19"/>
  <c r="C6988" i="19"/>
  <c r="D6985" i="19"/>
  <c r="D6986" i="19"/>
  <c r="D6987" i="19"/>
  <c r="C6985" i="19"/>
  <c r="C6987" i="19" l="1"/>
  <c r="C6986" i="19"/>
  <c r="D6981" i="19"/>
  <c r="D6982" i="19"/>
  <c r="D6983" i="19"/>
  <c r="D6984" i="19"/>
  <c r="C6982" i="19"/>
  <c r="C6983" i="19"/>
  <c r="C6984" i="19"/>
  <c r="C6981" i="19" l="1"/>
  <c r="D6978" i="19"/>
  <c r="D6979" i="19"/>
  <c r="D6980" i="19"/>
  <c r="C6980" i="19" l="1"/>
  <c r="C6979" i="19"/>
  <c r="C6978" i="19"/>
  <c r="D6974" i="19"/>
  <c r="D6975" i="19"/>
  <c r="D6976" i="19"/>
  <c r="D6977" i="19"/>
  <c r="C6975" i="19"/>
  <c r="C6976" i="19"/>
  <c r="C6977" i="19"/>
  <c r="C6974" i="19" l="1"/>
  <c r="D6967" i="19"/>
  <c r="D6968" i="19"/>
  <c r="D6969" i="19"/>
  <c r="D6970" i="19"/>
  <c r="D6971" i="19"/>
  <c r="D6972" i="19"/>
  <c r="D6973" i="19"/>
  <c r="C6973" i="19"/>
  <c r="C6970" i="19"/>
  <c r="U6" i="17" l="1"/>
  <c r="C6972" i="19"/>
  <c r="C6968" i="19"/>
  <c r="C6971" i="19"/>
  <c r="C6969" i="19"/>
  <c r="C6967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C6956" i="19"/>
  <c r="C6957" i="19"/>
  <c r="C6960" i="19"/>
  <c r="C6961" i="19"/>
  <c r="C6964" i="19"/>
  <c r="C6965" i="19"/>
  <c r="C6963" i="19" l="1"/>
  <c r="C6959" i="19"/>
  <c r="C6955" i="19"/>
  <c r="C6966" i="19"/>
  <c r="C6962" i="19"/>
  <c r="C6958" i="19"/>
  <c r="C6954" i="19"/>
  <c r="D6947" i="19"/>
  <c r="D6948" i="19"/>
  <c r="D6949" i="19"/>
  <c r="D6950" i="19"/>
  <c r="D6951" i="19"/>
  <c r="D6952" i="19"/>
  <c r="D6953" i="19"/>
  <c r="C6948" i="19"/>
  <c r="C6949" i="19"/>
  <c r="C6950" i="19"/>
  <c r="C6953" i="19"/>
  <c r="C6952" i="19" l="1"/>
  <c r="C6951" i="19"/>
  <c r="C6947" i="19"/>
  <c r="D6943" i="19"/>
  <c r="D6944" i="19"/>
  <c r="D6945" i="19"/>
  <c r="D6946" i="19"/>
  <c r="C6944" i="19"/>
  <c r="C6945" i="19"/>
  <c r="C6946" i="19"/>
  <c r="D6942" i="19"/>
  <c r="C6942" i="19" l="1"/>
  <c r="C6943" i="19"/>
  <c r="D6941" i="19"/>
  <c r="C6941" i="19" l="1"/>
  <c r="A6941" i="19"/>
  <c r="A6942" i="19"/>
  <c r="A6943" i="19"/>
  <c r="A6944" i="19"/>
  <c r="A6945" i="19"/>
  <c r="A6946" i="19"/>
  <c r="A6947" i="19"/>
  <c r="A6948" i="19"/>
  <c r="A6949" i="19"/>
  <c r="A6950" i="19"/>
  <c r="A6951" i="19"/>
  <c r="A6952" i="19"/>
  <c r="A6953" i="19"/>
  <c r="A6954" i="19"/>
  <c r="A6955" i="19"/>
  <c r="A6956" i="19"/>
  <c r="A6957" i="19"/>
  <c r="A6958" i="19"/>
  <c r="A6959" i="19"/>
  <c r="A6960" i="19"/>
  <c r="A6961" i="19"/>
  <c r="A6962" i="19"/>
  <c r="A6963" i="19"/>
  <c r="A6964" i="19"/>
  <c r="A6965" i="19"/>
  <c r="A6966" i="19"/>
  <c r="A6967" i="19"/>
  <c r="A6968" i="19"/>
  <c r="A6969" i="19"/>
  <c r="A6970" i="19"/>
  <c r="A6971" i="19"/>
  <c r="A6972" i="19"/>
  <c r="A6973" i="19"/>
  <c r="A6974" i="19"/>
  <c r="A6975" i="19"/>
  <c r="A6976" i="19"/>
  <c r="A6977" i="19"/>
  <c r="A6978" i="19"/>
  <c r="A6979" i="19"/>
  <c r="A6980" i="19"/>
  <c r="A6981" i="19"/>
  <c r="A6982" i="19"/>
  <c r="A6983" i="19"/>
  <c r="A6984" i="19"/>
  <c r="A6985" i="19"/>
  <c r="A6986" i="19"/>
  <c r="A6987" i="19"/>
  <c r="A6988" i="19"/>
  <c r="A6989" i="19"/>
  <c r="A6990" i="19"/>
  <c r="A6991" i="19"/>
  <c r="A6992" i="19"/>
  <c r="A6993" i="19"/>
  <c r="A6994" i="19"/>
  <c r="A6995" i="19"/>
  <c r="A6996" i="19"/>
  <c r="A6997" i="19"/>
  <c r="A6998" i="19"/>
  <c r="A6999" i="19"/>
  <c r="A7000" i="19"/>
  <c r="A7001" i="19"/>
  <c r="A7002" i="19"/>
  <c r="A7003" i="19"/>
  <c r="A7004" i="19"/>
  <c r="A7005" i="19"/>
  <c r="A7006" i="19"/>
  <c r="A7007" i="19"/>
  <c r="A7008" i="19"/>
  <c r="A7009" i="19"/>
  <c r="A7010" i="19"/>
  <c r="A7011" i="19"/>
  <c r="A7012" i="19"/>
  <c r="A7013" i="19"/>
  <c r="A7014" i="19"/>
  <c r="A7015" i="19"/>
  <c r="A7016" i="19"/>
  <c r="A7017" i="19"/>
  <c r="A7018" i="19"/>
  <c r="A7019" i="19"/>
  <c r="A7020" i="19"/>
  <c r="A7021" i="19"/>
  <c r="A7022" i="19"/>
  <c r="A7023" i="19"/>
  <c r="A7024" i="19"/>
  <c r="A7025" i="19"/>
  <c r="A7026" i="19"/>
  <c r="A7027" i="19"/>
  <c r="A7028" i="19"/>
  <c r="A7029" i="19"/>
  <c r="A7030" i="19"/>
  <c r="A7031" i="19"/>
  <c r="A7032" i="19"/>
  <c r="A7033" i="19"/>
  <c r="A7034" i="19"/>
  <c r="A7035" i="19"/>
  <c r="A7036" i="19"/>
  <c r="A7037" i="19"/>
  <c r="A7038" i="19"/>
  <c r="A7039" i="19"/>
  <c r="A7040" i="19"/>
  <c r="A7041" i="19"/>
  <c r="A7042" i="19"/>
  <c r="A7043" i="19"/>
  <c r="A7044" i="19"/>
  <c r="A7045" i="19"/>
  <c r="A7046" i="19"/>
  <c r="A7047" i="19"/>
  <c r="A7048" i="19"/>
  <c r="A7049" i="19"/>
  <c r="A7050" i="19"/>
  <c r="A7051" i="19"/>
  <c r="A7052" i="19"/>
  <c r="A7053" i="19"/>
  <c r="A7054" i="19"/>
  <c r="A7055" i="19"/>
  <c r="A7056" i="19"/>
  <c r="A7057" i="19"/>
  <c r="A7058" i="19"/>
  <c r="A7059" i="19"/>
  <c r="A7060" i="19"/>
  <c r="A7061" i="19"/>
  <c r="A7062" i="19"/>
  <c r="A7063" i="19"/>
  <c r="A7064" i="19"/>
  <c r="A7065" i="19"/>
  <c r="A7066" i="19"/>
  <c r="A7067" i="19"/>
  <c r="A7068" i="19"/>
  <c r="A7069" i="19"/>
  <c r="A7070" i="19"/>
  <c r="A7071" i="19"/>
  <c r="A7072" i="19"/>
  <c r="A7073" i="19"/>
  <c r="A7074" i="19"/>
  <c r="A7075" i="19"/>
  <c r="A7076" i="19"/>
  <c r="A7077" i="19"/>
  <c r="A7078" i="19"/>
  <c r="A7079" i="19"/>
  <c r="A7080" i="19"/>
  <c r="A7081" i="19"/>
  <c r="A7082" i="19"/>
  <c r="A7083" i="19"/>
  <c r="A7084" i="19"/>
  <c r="A7085" i="19"/>
  <c r="A7086" i="19"/>
  <c r="A7087" i="19"/>
  <c r="A7088" i="19"/>
  <c r="A7089" i="19"/>
  <c r="A7090" i="19"/>
  <c r="A7091" i="19"/>
  <c r="A7092" i="19"/>
  <c r="A7093" i="19"/>
  <c r="A7094" i="19"/>
  <c r="A7095" i="19"/>
  <c r="A7096" i="19"/>
  <c r="A7097" i="19"/>
  <c r="A7098" i="19"/>
  <c r="A7099" i="19"/>
  <c r="A7100" i="19"/>
  <c r="A7101" i="19"/>
  <c r="A7102" i="19"/>
  <c r="A7103" i="19"/>
  <c r="A7104" i="19"/>
  <c r="A7105" i="19"/>
  <c r="A7106" i="19"/>
  <c r="A7107" i="19"/>
  <c r="A7108" i="19"/>
  <c r="A7109" i="19"/>
  <c r="A7110" i="19"/>
  <c r="A7111" i="19"/>
  <c r="A7112" i="19"/>
  <c r="A7113" i="19"/>
  <c r="A7114" i="19"/>
  <c r="A7115" i="19"/>
  <c r="A7116" i="19"/>
  <c r="A7117" i="19"/>
  <c r="A7118" i="19"/>
  <c r="A7119" i="19"/>
  <c r="A7120" i="19"/>
  <c r="A7121" i="19"/>
  <c r="A7122" i="19"/>
  <c r="A7123" i="19"/>
  <c r="A7124" i="19"/>
  <c r="A7125" i="19"/>
  <c r="A7126" i="19"/>
  <c r="A7127" i="19"/>
  <c r="A7128" i="19"/>
  <c r="A7129" i="19"/>
  <c r="A7130" i="19"/>
  <c r="A7131" i="19"/>
  <c r="A7132" i="19"/>
  <c r="A7133" i="19"/>
  <c r="A7134" i="19"/>
  <c r="A7135" i="19"/>
  <c r="A7136" i="19"/>
  <c r="A7137" i="19"/>
  <c r="A7138" i="19"/>
  <c r="A7139" i="19"/>
  <c r="A7140" i="19"/>
  <c r="A7141" i="19"/>
  <c r="A7142" i="19"/>
  <c r="A7143" i="19"/>
  <c r="A7144" i="19"/>
  <c r="A7145" i="19"/>
  <c r="A7146" i="19"/>
  <c r="A7147" i="19"/>
  <c r="A7148" i="19"/>
  <c r="A7149" i="19"/>
  <c r="A7150" i="19"/>
  <c r="A7151" i="19"/>
  <c r="A7152" i="19"/>
  <c r="A7153" i="19"/>
  <c r="A7154" i="19"/>
  <c r="A7155" i="19"/>
  <c r="A7156" i="19"/>
  <c r="A7157" i="19"/>
  <c r="A7158" i="19"/>
  <c r="A7159" i="19"/>
  <c r="A7160" i="19"/>
  <c r="A7161" i="19"/>
  <c r="A7162" i="19"/>
  <c r="A7163" i="19"/>
  <c r="A7164" i="19"/>
  <c r="A7165" i="19"/>
  <c r="A7166" i="19"/>
  <c r="A7167" i="19"/>
  <c r="A7168" i="19"/>
  <c r="A7169" i="19"/>
  <c r="A7170" i="19"/>
  <c r="A7171" i="19"/>
  <c r="A7172" i="19"/>
  <c r="A7173" i="19"/>
  <c r="A7174" i="19"/>
  <c r="A7175" i="19"/>
  <c r="A7176" i="19"/>
  <c r="A7177" i="19"/>
  <c r="A7178" i="19"/>
  <c r="A7179" i="19"/>
  <c r="A7180" i="19"/>
  <c r="A7181" i="19"/>
  <c r="A7182" i="19"/>
  <c r="A7183" i="19"/>
  <c r="A7184" i="19"/>
  <c r="A7185" i="19"/>
  <c r="A7186" i="19"/>
  <c r="A7187" i="19"/>
  <c r="A7188" i="19"/>
  <c r="A7189" i="19"/>
  <c r="A7190" i="19"/>
  <c r="A7191" i="19"/>
  <c r="A7192" i="19"/>
  <c r="A7193" i="19"/>
  <c r="A7194" i="19"/>
  <c r="A7195" i="19"/>
  <c r="A7196" i="19"/>
  <c r="A7197" i="19"/>
  <c r="A7198" i="19"/>
  <c r="A7199" i="19"/>
  <c r="A7200" i="19"/>
  <c r="A7201" i="19"/>
  <c r="A7202" i="19"/>
  <c r="A7203" i="19"/>
  <c r="A7204" i="19"/>
  <c r="A7205" i="19"/>
  <c r="A7206" i="19"/>
  <c r="A7207" i="19"/>
  <c r="A7208" i="19"/>
  <c r="A7209" i="19"/>
  <c r="A7210" i="19"/>
  <c r="A7211" i="19"/>
  <c r="A7212" i="19"/>
  <c r="A7213" i="19"/>
  <c r="A7214" i="19"/>
  <c r="A7215" i="19"/>
  <c r="A7216" i="19"/>
  <c r="A7217" i="19"/>
  <c r="A7218" i="19"/>
  <c r="A7219" i="19"/>
  <c r="A7220" i="19"/>
  <c r="A7221" i="19"/>
  <c r="A7222" i="19"/>
  <c r="A7223" i="19"/>
  <c r="A7224" i="19"/>
  <c r="A7225" i="19"/>
  <c r="A7226" i="19"/>
  <c r="A7227" i="19"/>
  <c r="A7228" i="19"/>
  <c r="A7229" i="19"/>
  <c r="A7230" i="19"/>
  <c r="A7231" i="19"/>
  <c r="A7232" i="19"/>
  <c r="A7233" i="19"/>
  <c r="A7234" i="19"/>
  <c r="A7235" i="19"/>
  <c r="A7236" i="19"/>
  <c r="A7237" i="19"/>
  <c r="A7238" i="19"/>
  <c r="A7239" i="19"/>
  <c r="A7240" i="19"/>
  <c r="A7241" i="19"/>
  <c r="A7242" i="19"/>
  <c r="A7243" i="19"/>
  <c r="A7244" i="19"/>
  <c r="A7245" i="19"/>
  <c r="A7246" i="19"/>
  <c r="A7247" i="19"/>
  <c r="A7248" i="19"/>
  <c r="A7249" i="19"/>
  <c r="A7250" i="19"/>
  <c r="A7251" i="19"/>
  <c r="A7252" i="19"/>
  <c r="A7253" i="19"/>
  <c r="A7254" i="19"/>
  <c r="A7255" i="19"/>
  <c r="A7256" i="19"/>
  <c r="A7257" i="19"/>
  <c r="A7258" i="19"/>
  <c r="A7259" i="19"/>
  <c r="A7260" i="19"/>
  <c r="A7261" i="19"/>
  <c r="A7262" i="19"/>
  <c r="A7263" i="19"/>
  <c r="A7264" i="19"/>
  <c r="A7265" i="19"/>
  <c r="A7266" i="19"/>
  <c r="A7267" i="19"/>
  <c r="A7268" i="19"/>
  <c r="A7269" i="19"/>
  <c r="A7270" i="19"/>
  <c r="A7271" i="19"/>
  <c r="A7272" i="19"/>
  <c r="A7273" i="19"/>
  <c r="A7274" i="19"/>
  <c r="A7275" i="19"/>
  <c r="A7276" i="19"/>
  <c r="A7277" i="19"/>
  <c r="A7278" i="19"/>
  <c r="A7279" i="19"/>
  <c r="A7280" i="19"/>
  <c r="A7281" i="19"/>
  <c r="A7282" i="19"/>
  <c r="A7283" i="19"/>
  <c r="A7284" i="19"/>
  <c r="A7285" i="19"/>
  <c r="A7286" i="19"/>
  <c r="A7287" i="19"/>
  <c r="A7288" i="19"/>
  <c r="A7289" i="19"/>
  <c r="A7290" i="19"/>
  <c r="A7291" i="19"/>
  <c r="A7292" i="19"/>
  <c r="A7293" i="19"/>
  <c r="A7294" i="19"/>
  <c r="A7295" i="19"/>
  <c r="A7296" i="19"/>
  <c r="A7297" i="19"/>
  <c r="A7298" i="19"/>
  <c r="A7299" i="19"/>
  <c r="A7300" i="19"/>
  <c r="A7301" i="19"/>
  <c r="A7302" i="19"/>
  <c r="A7303" i="19"/>
  <c r="A7304" i="19"/>
  <c r="C6939" i="19"/>
  <c r="D6940" i="19"/>
  <c r="A6940" i="19"/>
  <c r="D6939" i="19"/>
  <c r="W372" i="3" l="1"/>
  <c r="U5" i="17"/>
  <c r="C6940" i="19"/>
  <c r="W371" i="3"/>
  <c r="D6934" i="19"/>
  <c r="D6935" i="19"/>
  <c r="D6936" i="19"/>
  <c r="D6937" i="19"/>
  <c r="D6938" i="19"/>
  <c r="C6935" i="19"/>
  <c r="C6936" i="19"/>
  <c r="C6937" i="19"/>
  <c r="W369" i="13" l="1"/>
  <c r="W365" i="13"/>
  <c r="W366" i="13"/>
  <c r="W367" i="13"/>
  <c r="W368" i="13"/>
  <c r="W362" i="13"/>
  <c r="W360" i="13"/>
  <c r="W359" i="13"/>
  <c r="W358" i="13"/>
  <c r="W361" i="13"/>
  <c r="W364" i="13"/>
  <c r="W363" i="13"/>
  <c r="W356" i="13"/>
  <c r="W357" i="13"/>
  <c r="W354" i="13"/>
  <c r="W355" i="13"/>
  <c r="W348" i="13"/>
  <c r="W352" i="13"/>
  <c r="W350" i="13"/>
  <c r="W349" i="13"/>
  <c r="W353" i="13"/>
  <c r="W351" i="13"/>
  <c r="U25" i="17"/>
  <c r="W6" i="13"/>
  <c r="W10" i="13"/>
  <c r="W14" i="13"/>
  <c r="W18" i="13"/>
  <c r="W22" i="13"/>
  <c r="W26" i="13"/>
  <c r="W30" i="13"/>
  <c r="W34" i="13"/>
  <c r="W38" i="13"/>
  <c r="W42" i="13"/>
  <c r="W46" i="13"/>
  <c r="W50" i="13"/>
  <c r="W54" i="13"/>
  <c r="W58" i="13"/>
  <c r="W62" i="13"/>
  <c r="W66" i="13"/>
  <c r="W70" i="13"/>
  <c r="W74" i="13"/>
  <c r="W78" i="13"/>
  <c r="W82" i="13"/>
  <c r="W86" i="13"/>
  <c r="W90" i="13"/>
  <c r="W94" i="13"/>
  <c r="W98" i="13"/>
  <c r="W102" i="13"/>
  <c r="W106" i="13"/>
  <c r="W110" i="13"/>
  <c r="W114" i="13"/>
  <c r="W118" i="13"/>
  <c r="W122" i="13"/>
  <c r="W126" i="13"/>
  <c r="W130" i="13"/>
  <c r="W134" i="13"/>
  <c r="W138" i="13"/>
  <c r="W142" i="13"/>
  <c r="W146" i="13"/>
  <c r="W150" i="13"/>
  <c r="W154" i="13"/>
  <c r="W158" i="13"/>
  <c r="W162" i="13"/>
  <c r="W166" i="13"/>
  <c r="W170" i="13"/>
  <c r="W174" i="13"/>
  <c r="W178" i="13"/>
  <c r="W182" i="13"/>
  <c r="W186" i="13"/>
  <c r="W190" i="13"/>
  <c r="W194" i="13"/>
  <c r="W198" i="13"/>
  <c r="W202" i="13"/>
  <c r="W206" i="13"/>
  <c r="W210" i="13"/>
  <c r="W214" i="13"/>
  <c r="W218" i="13"/>
  <c r="W222" i="13"/>
  <c r="W226" i="13"/>
  <c r="W230" i="13"/>
  <c r="W234" i="13"/>
  <c r="W238" i="13"/>
  <c r="W242" i="13"/>
  <c r="W246" i="13"/>
  <c r="W250" i="13"/>
  <c r="W254" i="13"/>
  <c r="W258" i="13"/>
  <c r="W262" i="13"/>
  <c r="W266" i="13"/>
  <c r="W270" i="13"/>
  <c r="W274" i="13"/>
  <c r="W278" i="13"/>
  <c r="W282" i="13"/>
  <c r="W286" i="13"/>
  <c r="W290" i="13"/>
  <c r="W294" i="13"/>
  <c r="W298" i="13"/>
  <c r="W302" i="13"/>
  <c r="W306" i="13"/>
  <c r="W310" i="13"/>
  <c r="W314" i="13"/>
  <c r="W318" i="13"/>
  <c r="W322" i="13"/>
  <c r="W326" i="13"/>
  <c r="W330" i="13"/>
  <c r="W7" i="13"/>
  <c r="W11" i="13"/>
  <c r="W15" i="13"/>
  <c r="W19" i="13"/>
  <c r="W23" i="13"/>
  <c r="W27" i="13"/>
  <c r="W31" i="13"/>
  <c r="W35" i="13"/>
  <c r="W39" i="13"/>
  <c r="W43" i="13"/>
  <c r="W47" i="13"/>
  <c r="W51" i="13"/>
  <c r="W55" i="13"/>
  <c r="W59" i="13"/>
  <c r="W63" i="13"/>
  <c r="W67" i="13"/>
  <c r="W71" i="13"/>
  <c r="W75" i="13"/>
  <c r="W79" i="13"/>
  <c r="W83" i="13"/>
  <c r="W87" i="13"/>
  <c r="W91" i="13"/>
  <c r="W95" i="13"/>
  <c r="W99" i="13"/>
  <c r="W103" i="13"/>
  <c r="W107" i="13"/>
  <c r="W111" i="13"/>
  <c r="W115" i="13"/>
  <c r="W119" i="13"/>
  <c r="W123" i="13"/>
  <c r="W127" i="13"/>
  <c r="W131" i="13"/>
  <c r="W135" i="13"/>
  <c r="W139" i="13"/>
  <c r="W143" i="13"/>
  <c r="W147" i="13"/>
  <c r="W151" i="13"/>
  <c r="W155" i="13"/>
  <c r="W159" i="13"/>
  <c r="W163" i="13"/>
  <c r="W167" i="13"/>
  <c r="W171" i="13"/>
  <c r="W175" i="13"/>
  <c r="W179" i="13"/>
  <c r="W183" i="13"/>
  <c r="W187" i="13"/>
  <c r="W191" i="13"/>
  <c r="W195" i="13"/>
  <c r="W199" i="13"/>
  <c r="W203" i="13"/>
  <c r="W207" i="13"/>
  <c r="W211" i="13"/>
  <c r="W215" i="13"/>
  <c r="W219" i="13"/>
  <c r="W223" i="13"/>
  <c r="W227" i="13"/>
  <c r="W231" i="13"/>
  <c r="W235" i="13"/>
  <c r="W239" i="13"/>
  <c r="W243" i="13"/>
  <c r="W247" i="13"/>
  <c r="W251" i="13"/>
  <c r="W255" i="13"/>
  <c r="W259" i="13"/>
  <c r="W263" i="13"/>
  <c r="W267" i="13"/>
  <c r="W271" i="13"/>
  <c r="W275" i="13"/>
  <c r="W279" i="13"/>
  <c r="W283" i="13"/>
  <c r="W287" i="13"/>
  <c r="W291" i="13"/>
  <c r="W295" i="13"/>
  <c r="W299" i="13"/>
  <c r="W303" i="13"/>
  <c r="W307" i="13"/>
  <c r="W311" i="13"/>
  <c r="W315" i="13"/>
  <c r="W319" i="13"/>
  <c r="W323" i="13"/>
  <c r="W327" i="13"/>
  <c r="W331" i="13"/>
  <c r="W8" i="13"/>
  <c r="W12" i="13"/>
  <c r="W16" i="13"/>
  <c r="W20" i="13"/>
  <c r="W24" i="13"/>
  <c r="W28" i="13"/>
  <c r="W32" i="13"/>
  <c r="W36" i="13"/>
  <c r="W40" i="13"/>
  <c r="W44" i="13"/>
  <c r="W48" i="13"/>
  <c r="W52" i="13"/>
  <c r="W56" i="13"/>
  <c r="W60" i="13"/>
  <c r="W64" i="13"/>
  <c r="W68" i="13"/>
  <c r="W72" i="13"/>
  <c r="W76" i="13"/>
  <c r="W80" i="13"/>
  <c r="W84" i="13"/>
  <c r="W88" i="13"/>
  <c r="W92" i="13"/>
  <c r="W96" i="13"/>
  <c r="W100" i="13"/>
  <c r="W104" i="13"/>
  <c r="W108" i="13"/>
  <c r="W112" i="13"/>
  <c r="W116" i="13"/>
  <c r="W120" i="13"/>
  <c r="W124" i="13"/>
  <c r="W128" i="13"/>
  <c r="W132" i="13"/>
  <c r="W136" i="13"/>
  <c r="W140" i="13"/>
  <c r="W144" i="13"/>
  <c r="W148" i="13"/>
  <c r="W152" i="13"/>
  <c r="W156" i="13"/>
  <c r="W160" i="13"/>
  <c r="W164" i="13"/>
  <c r="W168" i="13"/>
  <c r="W172" i="13"/>
  <c r="W176" i="13"/>
  <c r="W180" i="13"/>
  <c r="W184" i="13"/>
  <c r="W188" i="13"/>
  <c r="W192" i="13"/>
  <c r="W196" i="13"/>
  <c r="W200" i="13"/>
  <c r="W204" i="13"/>
  <c r="W208" i="13"/>
  <c r="W212" i="13"/>
  <c r="W216" i="13"/>
  <c r="W220" i="13"/>
  <c r="W224" i="13"/>
  <c r="W228" i="13"/>
  <c r="W232" i="13"/>
  <c r="W236" i="13"/>
  <c r="W240" i="13"/>
  <c r="W244" i="13"/>
  <c r="W248" i="13"/>
  <c r="W252" i="13"/>
  <c r="W256" i="13"/>
  <c r="W260" i="13"/>
  <c r="W264" i="13"/>
  <c r="W268" i="13"/>
  <c r="W272" i="13"/>
  <c r="W276" i="13"/>
  <c r="W280" i="13"/>
  <c r="W284" i="13"/>
  <c r="W288" i="13"/>
  <c r="W292" i="13"/>
  <c r="W296" i="13"/>
  <c r="W300" i="13"/>
  <c r="W304" i="13"/>
  <c r="W308" i="13"/>
  <c r="W312" i="13"/>
  <c r="W316" i="13"/>
  <c r="W320" i="13"/>
  <c r="W324" i="13"/>
  <c r="W328" i="13"/>
  <c r="W332" i="13"/>
  <c r="W9" i="13"/>
  <c r="W13" i="13"/>
  <c r="W17" i="13"/>
  <c r="W21" i="13"/>
  <c r="W25" i="13"/>
  <c r="W29" i="13"/>
  <c r="W33" i="13"/>
  <c r="W37" i="13"/>
  <c r="W41" i="13"/>
  <c r="W45" i="13"/>
  <c r="W49" i="13"/>
  <c r="W53" i="13"/>
  <c r="W57" i="13"/>
  <c r="W61" i="13"/>
  <c r="W65" i="13"/>
  <c r="W69" i="13"/>
  <c r="W73" i="13"/>
  <c r="W77" i="13"/>
  <c r="W81" i="13"/>
  <c r="W85" i="13"/>
  <c r="W89" i="13"/>
  <c r="W93" i="13"/>
  <c r="W97" i="13"/>
  <c r="W101" i="13"/>
  <c r="W105" i="13"/>
  <c r="W109" i="13"/>
  <c r="W113" i="13"/>
  <c r="W117" i="13"/>
  <c r="W121" i="13"/>
  <c r="W125" i="13"/>
  <c r="W129" i="13"/>
  <c r="W133" i="13"/>
  <c r="W137" i="13"/>
  <c r="W141" i="13"/>
  <c r="W145" i="13"/>
  <c r="W149" i="13"/>
  <c r="W153" i="13"/>
  <c r="W157" i="13"/>
  <c r="W161" i="13"/>
  <c r="W165" i="13"/>
  <c r="W169" i="13"/>
  <c r="W173" i="13"/>
  <c r="W177" i="13"/>
  <c r="W181" i="13"/>
  <c r="W185" i="13"/>
  <c r="W189" i="13"/>
  <c r="W193" i="13"/>
  <c r="W197" i="13"/>
  <c r="W201" i="13"/>
  <c r="W205" i="13"/>
  <c r="W209" i="13"/>
  <c r="W213" i="13"/>
  <c r="W217" i="13"/>
  <c r="W221" i="13"/>
  <c r="W225" i="13"/>
  <c r="W229" i="13"/>
  <c r="W233" i="13"/>
  <c r="W237" i="13"/>
  <c r="W241" i="13"/>
  <c r="W245" i="13"/>
  <c r="W249" i="13"/>
  <c r="W253" i="13"/>
  <c r="W257" i="13"/>
  <c r="W261" i="13"/>
  <c r="W265" i="13"/>
  <c r="W269" i="13"/>
  <c r="W273" i="13"/>
  <c r="W277" i="13"/>
  <c r="W281" i="13"/>
  <c r="W285" i="13"/>
  <c r="W289" i="13"/>
  <c r="W293" i="13"/>
  <c r="W297" i="13"/>
  <c r="W301" i="13"/>
  <c r="W305" i="13"/>
  <c r="W309" i="13"/>
  <c r="W313" i="13"/>
  <c r="W317" i="13"/>
  <c r="W321" i="13"/>
  <c r="W325" i="13"/>
  <c r="W329" i="13"/>
  <c r="W333" i="13"/>
  <c r="W334" i="13"/>
  <c r="W338" i="13"/>
  <c r="W342" i="13"/>
  <c r="W346" i="13"/>
  <c r="W335" i="13"/>
  <c r="W339" i="13"/>
  <c r="W343" i="13"/>
  <c r="W347" i="13"/>
  <c r="W336" i="13"/>
  <c r="W340" i="13"/>
  <c r="W344" i="13"/>
  <c r="W5" i="13"/>
  <c r="W337" i="13"/>
  <c r="W341" i="13"/>
  <c r="W345" i="13"/>
  <c r="U36" i="17"/>
  <c r="U35" i="17"/>
  <c r="U34" i="17"/>
  <c r="U33" i="17"/>
  <c r="U32" i="17"/>
  <c r="U31" i="17"/>
  <c r="U30" i="17"/>
  <c r="U29" i="17"/>
  <c r="U28" i="17"/>
  <c r="U27" i="17"/>
  <c r="U26" i="17"/>
  <c r="U18" i="17"/>
  <c r="C6938" i="19"/>
  <c r="C6934" i="19"/>
  <c r="D6928" i="19"/>
  <c r="D6929" i="19"/>
  <c r="D6930" i="19"/>
  <c r="D6931" i="19"/>
  <c r="D6932" i="19"/>
  <c r="D6933" i="19"/>
  <c r="C6928" i="19"/>
  <c r="C6930" i="19"/>
  <c r="C6932" i="19"/>
  <c r="X371" i="13" l="1"/>
  <c r="X372" i="13"/>
  <c r="V38" i="17"/>
  <c r="C6933" i="19"/>
  <c r="C6931" i="19"/>
  <c r="C6929" i="19"/>
  <c r="D6920" i="19"/>
  <c r="D6921" i="19"/>
  <c r="D6922" i="19"/>
  <c r="D6923" i="19"/>
  <c r="D6924" i="19"/>
  <c r="D6925" i="19"/>
  <c r="D6926" i="19"/>
  <c r="D6927" i="19"/>
  <c r="C6921" i="19"/>
  <c r="C6922" i="19"/>
  <c r="C6923" i="19"/>
  <c r="C6925" i="19"/>
  <c r="C6926" i="19"/>
  <c r="C6927" i="19"/>
  <c r="C6924" i="19" l="1"/>
  <c r="C6920" i="19"/>
  <c r="D6914" i="19"/>
  <c r="D6915" i="19"/>
  <c r="D6916" i="19"/>
  <c r="D6917" i="19"/>
  <c r="D6918" i="19"/>
  <c r="D6919" i="19"/>
  <c r="C6915" i="19"/>
  <c r="C6916" i="19"/>
  <c r="C6917" i="19"/>
  <c r="C6919" i="19"/>
  <c r="C6918" i="19" l="1"/>
  <c r="C6914" i="19"/>
  <c r="D6904" i="19"/>
  <c r="D6905" i="19"/>
  <c r="D6906" i="19"/>
  <c r="D6907" i="19"/>
  <c r="D6908" i="19"/>
  <c r="D6909" i="19"/>
  <c r="D6910" i="19"/>
  <c r="D6911" i="19"/>
  <c r="D6912" i="19"/>
  <c r="D6913" i="19"/>
  <c r="C6910" i="19"/>
  <c r="C6911" i="19"/>
  <c r="C6912" i="19"/>
  <c r="C6913" i="19"/>
  <c r="C6909" i="19"/>
  <c r="C6904" i="19"/>
  <c r="C6905" i="19"/>
  <c r="C6906" i="19"/>
  <c r="C6907" i="19"/>
  <c r="C6908" i="19"/>
  <c r="T16" i="17" l="1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C6893" i="19"/>
  <c r="C6894" i="19"/>
  <c r="C6895" i="19"/>
  <c r="C6897" i="19"/>
  <c r="C6898" i="19"/>
  <c r="C6899" i="19"/>
  <c r="C6901" i="19"/>
  <c r="C6902" i="19"/>
  <c r="C6903" i="19"/>
  <c r="C6900" i="19" l="1"/>
  <c r="C6896" i="19"/>
  <c r="C6892" i="19"/>
  <c r="D6891" i="19"/>
  <c r="C6891" i="19" l="1"/>
  <c r="D6885" i="19"/>
  <c r="D6886" i="19"/>
  <c r="D6887" i="19"/>
  <c r="D6888" i="19"/>
  <c r="D6889" i="19"/>
  <c r="D6890" i="19"/>
  <c r="C6890" i="19"/>
  <c r="C6887" i="19" l="1"/>
  <c r="C6886" i="19"/>
  <c r="C6888" i="19"/>
  <c r="C6889" i="19"/>
  <c r="C6885" i="19"/>
  <c r="D6880" i="19"/>
  <c r="D6881" i="19"/>
  <c r="D6882" i="19"/>
  <c r="D6883" i="19"/>
  <c r="D6884" i="19"/>
  <c r="C6884" i="19" l="1"/>
  <c r="C6880" i="19"/>
  <c r="C6883" i="19"/>
  <c r="C6882" i="19"/>
  <c r="C6881" i="19"/>
  <c r="D6879" i="19"/>
  <c r="T15" i="17" l="1"/>
  <c r="C6879" i="19"/>
  <c r="D6876" i="19"/>
  <c r="D6877" i="19"/>
  <c r="D6878" i="19"/>
  <c r="C6878" i="19" l="1"/>
  <c r="C6877" i="19"/>
  <c r="C6876" i="19"/>
  <c r="D6871" i="19"/>
  <c r="D6872" i="19"/>
  <c r="D6873" i="19"/>
  <c r="D6874" i="19"/>
  <c r="D6875" i="19"/>
  <c r="C6873" i="19" l="1"/>
  <c r="C6874" i="19"/>
  <c r="C6872" i="19"/>
  <c r="C6875" i="19"/>
  <c r="C6871" i="19"/>
  <c r="D6870" i="19"/>
  <c r="C6870" i="19" l="1"/>
  <c r="D6864" i="19"/>
  <c r="D6865" i="19"/>
  <c r="D6866" i="19"/>
  <c r="D6867" i="19"/>
  <c r="D6868" i="19"/>
  <c r="D6869" i="19"/>
  <c r="C6867" i="19" l="1"/>
  <c r="C6866" i="19"/>
  <c r="C6869" i="19"/>
  <c r="C6865" i="19"/>
  <c r="C6868" i="19"/>
  <c r="C6864" i="19"/>
  <c r="D6859" i="19"/>
  <c r="D6860" i="19"/>
  <c r="D6861" i="19"/>
  <c r="D6862" i="19"/>
  <c r="D6863" i="19"/>
  <c r="C6862" i="19" l="1"/>
  <c r="C6861" i="19"/>
  <c r="C6860" i="19"/>
  <c r="C6863" i="19"/>
  <c r="C6859" i="19"/>
  <c r="D6855" i="19"/>
  <c r="D6856" i="19"/>
  <c r="D6857" i="19"/>
  <c r="D6858" i="19"/>
  <c r="C6858" i="19" l="1"/>
  <c r="C6857" i="19"/>
  <c r="C6856" i="19"/>
  <c r="C6855" i="19"/>
  <c r="D6851" i="19"/>
  <c r="D6852" i="19"/>
  <c r="D6853" i="19"/>
  <c r="D6854" i="19"/>
  <c r="C6853" i="19" l="1"/>
  <c r="C6854" i="19"/>
  <c r="C6852" i="19"/>
  <c r="C6851" i="19"/>
  <c r="D6850" i="19"/>
  <c r="C6850" i="19" l="1"/>
  <c r="D6841" i="19"/>
  <c r="D6842" i="19"/>
  <c r="D6843" i="19"/>
  <c r="D6844" i="19"/>
  <c r="D6845" i="19"/>
  <c r="D6846" i="19"/>
  <c r="D6847" i="19"/>
  <c r="D6848" i="19"/>
  <c r="D6849" i="19"/>
  <c r="C6845" i="19" l="1"/>
  <c r="C6841" i="19"/>
  <c r="C6844" i="19"/>
  <c r="C6848" i="19"/>
  <c r="C6846" i="19"/>
  <c r="C6842" i="19"/>
  <c r="T14" i="17"/>
  <c r="C6849" i="19"/>
  <c r="C6847" i="19"/>
  <c r="C6843" i="19"/>
  <c r="D6834" i="19"/>
  <c r="D6835" i="19"/>
  <c r="D6836" i="19"/>
  <c r="D6837" i="19"/>
  <c r="D6838" i="19"/>
  <c r="D6839" i="19"/>
  <c r="D6840" i="19"/>
  <c r="C6837" i="19" l="1"/>
  <c r="C6840" i="19"/>
  <c r="C6836" i="19"/>
  <c r="C6839" i="19"/>
  <c r="C6835" i="19"/>
  <c r="C6838" i="19"/>
  <c r="C6834" i="19"/>
  <c r="D6830" i="19"/>
  <c r="D6831" i="19"/>
  <c r="D6832" i="19"/>
  <c r="D6833" i="19"/>
  <c r="C6831" i="19" l="1"/>
  <c r="C6833" i="19"/>
  <c r="C6832" i="19"/>
  <c r="C6830" i="19"/>
  <c r="D6828" i="19"/>
  <c r="D6829" i="19"/>
  <c r="C6829" i="19" l="1"/>
  <c r="C6828" i="19"/>
  <c r="D6821" i="19"/>
  <c r="D6822" i="19"/>
  <c r="D6823" i="19"/>
  <c r="D6824" i="19"/>
  <c r="D6825" i="19"/>
  <c r="D6826" i="19"/>
  <c r="D6827" i="19"/>
  <c r="C6824" i="19" l="1"/>
  <c r="C6827" i="19"/>
  <c r="C6823" i="19"/>
  <c r="C6826" i="19"/>
  <c r="C6822" i="19"/>
  <c r="C6825" i="19"/>
  <c r="C6821" i="19"/>
  <c r="D6816" i="19"/>
  <c r="D6817" i="19"/>
  <c r="D6818" i="19"/>
  <c r="D6819" i="19"/>
  <c r="D6820" i="19"/>
  <c r="C6817" i="19" l="1"/>
  <c r="C6819" i="19"/>
  <c r="C6820" i="19"/>
  <c r="C6818" i="19"/>
  <c r="C6816" i="19"/>
  <c r="T13" i="17"/>
  <c r="D6814" i="19"/>
  <c r="D6815" i="19"/>
  <c r="C6815" i="19" l="1"/>
  <c r="C6814" i="19"/>
  <c r="D6813" i="19"/>
  <c r="C6813" i="19" l="1"/>
  <c r="D6810" i="19"/>
  <c r="D6811" i="19"/>
  <c r="D6812" i="19"/>
  <c r="C6812" i="19" l="1"/>
  <c r="C6811" i="19"/>
  <c r="C6810" i="19"/>
  <c r="D6806" i="19"/>
  <c r="D6807" i="19"/>
  <c r="D6808" i="19"/>
  <c r="D6809" i="19"/>
  <c r="C6807" i="19" l="1"/>
  <c r="C6809" i="19"/>
  <c r="C6808" i="19"/>
  <c r="C6806" i="19"/>
  <c r="D6803" i="19"/>
  <c r="D6804" i="19"/>
  <c r="D6805" i="19"/>
  <c r="C6805" i="19" l="1"/>
  <c r="C6804" i="19"/>
  <c r="C6803" i="19"/>
  <c r="D6802" i="19"/>
  <c r="C6802" i="19" l="1"/>
  <c r="D6800" i="19"/>
  <c r="D6801" i="19"/>
  <c r="C6800" i="19" l="1"/>
  <c r="C6801" i="19"/>
  <c r="D6799" i="19"/>
  <c r="C6799" i="19" l="1"/>
  <c r="D6795" i="19"/>
  <c r="D6796" i="19"/>
  <c r="D6797" i="19"/>
  <c r="D6798" i="19"/>
  <c r="C6798" i="19" l="1"/>
  <c r="C6797" i="19"/>
  <c r="C6796" i="19"/>
  <c r="C6795" i="19"/>
  <c r="D6794" i="19"/>
  <c r="C6794" i="19" l="1"/>
  <c r="D6792" i="19"/>
  <c r="D6793" i="19"/>
  <c r="C6793" i="19" l="1"/>
  <c r="C6792" i="19"/>
  <c r="D6788" i="19"/>
  <c r="D6789" i="19"/>
  <c r="D6790" i="19"/>
  <c r="D6791" i="19"/>
  <c r="C6789" i="19" l="1"/>
  <c r="C6791" i="19"/>
  <c r="C6790" i="19"/>
  <c r="C6788" i="19"/>
  <c r="D6787" i="19"/>
  <c r="D6785" i="19" l="1"/>
  <c r="D6786" i="19"/>
  <c r="C6785" i="19" l="1"/>
  <c r="T12" i="17"/>
  <c r="C6786" i="19"/>
  <c r="C6787" i="19"/>
  <c r="D6779" i="19"/>
  <c r="D6780" i="19"/>
  <c r="D6781" i="19"/>
  <c r="D6782" i="19"/>
  <c r="D6783" i="19"/>
  <c r="D6784" i="19"/>
  <c r="C6782" i="19" l="1"/>
  <c r="C6784" i="19"/>
  <c r="C6780" i="19"/>
  <c r="C6783" i="19"/>
  <c r="C6781" i="19"/>
  <c r="C6779" i="19"/>
  <c r="D6772" i="19"/>
  <c r="D6773" i="19"/>
  <c r="D6774" i="19"/>
  <c r="D6775" i="19"/>
  <c r="D6776" i="19"/>
  <c r="D6777" i="19"/>
  <c r="D6778" i="19"/>
  <c r="C6776" i="19" l="1"/>
  <c r="C6774" i="19"/>
  <c r="C6772" i="19"/>
  <c r="C6775" i="19"/>
  <c r="C6778" i="19"/>
  <c r="C6777" i="19"/>
  <c r="C6773" i="19"/>
  <c r="D6768" i="19"/>
  <c r="D6769" i="19"/>
  <c r="D6770" i="19"/>
  <c r="D6771" i="19"/>
  <c r="C6769" i="19" l="1"/>
  <c r="C6770" i="19"/>
  <c r="C6771" i="19"/>
  <c r="C6768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C6754" i="19" l="1"/>
  <c r="C6764" i="19"/>
  <c r="C6760" i="19"/>
  <c r="C6752" i="19"/>
  <c r="C6755" i="19"/>
  <c r="C6751" i="19"/>
  <c r="C6765" i="19"/>
  <c r="C6761" i="19"/>
  <c r="C6757" i="19"/>
  <c r="C6756" i="19"/>
  <c r="C6753" i="19"/>
  <c r="C6766" i="19"/>
  <c r="C6762" i="19"/>
  <c r="C6758" i="19"/>
  <c r="T11" i="17"/>
  <c r="C6767" i="19"/>
  <c r="C6763" i="19"/>
  <c r="C6759" i="19"/>
  <c r="D6743" i="19"/>
  <c r="D6744" i="19"/>
  <c r="D6745" i="19"/>
  <c r="D6746" i="19"/>
  <c r="D6747" i="19"/>
  <c r="D6748" i="19"/>
  <c r="D6749" i="19"/>
  <c r="D6750" i="19"/>
  <c r="C6750" i="19" l="1"/>
  <c r="C6746" i="19"/>
  <c r="C6749" i="19"/>
  <c r="C6745" i="19"/>
  <c r="C6748" i="19"/>
  <c r="C6744" i="19"/>
  <c r="C6747" i="19"/>
  <c r="C6743" i="19"/>
  <c r="D6736" i="19"/>
  <c r="D6737" i="19"/>
  <c r="D6738" i="19"/>
  <c r="D6739" i="19"/>
  <c r="D6740" i="19"/>
  <c r="D6741" i="19"/>
  <c r="D6742" i="19"/>
  <c r="C6740" i="19" l="1"/>
  <c r="C6738" i="19"/>
  <c r="C6742" i="19"/>
  <c r="C6736" i="19"/>
  <c r="C6741" i="19"/>
  <c r="C6739" i="19"/>
  <c r="C6737" i="19"/>
  <c r="D6730" i="19"/>
  <c r="D6731" i="19"/>
  <c r="C6732" i="19"/>
  <c r="D6732" i="19"/>
  <c r="D6733" i="19"/>
  <c r="D6734" i="19"/>
  <c r="D6735" i="19"/>
  <c r="C6733" i="19"/>
  <c r="C6735" i="19" l="1"/>
  <c r="C6731" i="19"/>
  <c r="C6734" i="19"/>
  <c r="C6730" i="19"/>
  <c r="D6729" i="19"/>
  <c r="C6729" i="19" l="1"/>
  <c r="T10" i="17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C6728" i="19"/>
  <c r="C6708" i="19"/>
  <c r="C6709" i="19"/>
  <c r="C6710" i="19"/>
  <c r="C6712" i="19"/>
  <c r="C6713" i="19"/>
  <c r="C6714" i="19"/>
  <c r="C6716" i="19"/>
  <c r="C6717" i="19"/>
  <c r="C6718" i="19"/>
  <c r="C6720" i="19"/>
  <c r="C6721" i="19"/>
  <c r="C6722" i="19"/>
  <c r="C6724" i="19"/>
  <c r="C6725" i="19"/>
  <c r="C6727" i="19" l="1"/>
  <c r="C6723" i="19"/>
  <c r="C6719" i="19"/>
  <c r="C6715" i="19"/>
  <c r="C6711" i="19"/>
  <c r="C6726" i="19"/>
  <c r="D6705" i="19"/>
  <c r="D6706" i="19"/>
  <c r="D6707" i="19"/>
  <c r="C6705" i="19"/>
  <c r="C6706" i="19"/>
  <c r="C6707" i="19" l="1"/>
  <c r="D6695" i="19"/>
  <c r="D6696" i="19"/>
  <c r="D6697" i="19"/>
  <c r="D6698" i="19"/>
  <c r="D6699" i="19"/>
  <c r="D6700" i="19"/>
  <c r="D6701" i="19"/>
  <c r="D6702" i="19"/>
  <c r="D6703" i="19"/>
  <c r="D6704" i="19"/>
  <c r="C6696" i="19"/>
  <c r="C6698" i="19"/>
  <c r="C6699" i="19"/>
  <c r="C6700" i="19"/>
  <c r="C6702" i="19"/>
  <c r="C6703" i="19"/>
  <c r="C6704" i="19"/>
  <c r="T9" i="17"/>
  <c r="C6701" i="19" l="1"/>
  <c r="C6697" i="19"/>
  <c r="C6695" i="19"/>
  <c r="D6692" i="19"/>
  <c r="D6693" i="19"/>
  <c r="D6694" i="19"/>
  <c r="C6692" i="19"/>
  <c r="C6693" i="19"/>
  <c r="C6694" i="19"/>
  <c r="D6684" i="19" l="1"/>
  <c r="D6685" i="19"/>
  <c r="D6686" i="19"/>
  <c r="D6687" i="19"/>
  <c r="D6688" i="19"/>
  <c r="D6689" i="19"/>
  <c r="D6690" i="19"/>
  <c r="D6691" i="19"/>
  <c r="C6685" i="19"/>
  <c r="C6687" i="19"/>
  <c r="C6689" i="19"/>
  <c r="C6690" i="19"/>
  <c r="C6691" i="19"/>
  <c r="C6688" i="19" l="1"/>
  <c r="C6686" i="19"/>
  <c r="C6684" i="19"/>
  <c r="D6681" i="19"/>
  <c r="D6682" i="19"/>
  <c r="D6683" i="19"/>
  <c r="C6682" i="19" l="1"/>
  <c r="C6681" i="19"/>
  <c r="C6683" i="19"/>
  <c r="D6674" i="19"/>
  <c r="D6675" i="19"/>
  <c r="D6676" i="19"/>
  <c r="D6677" i="19"/>
  <c r="D6678" i="19"/>
  <c r="D6679" i="19"/>
  <c r="D6680" i="19"/>
  <c r="C6677" i="19"/>
  <c r="C6680" i="19" l="1"/>
  <c r="C6678" i="19"/>
  <c r="C6676" i="19"/>
  <c r="C6674" i="19"/>
  <c r="C6679" i="19"/>
  <c r="C6675" i="19"/>
  <c r="D6669" i="19"/>
  <c r="D6670" i="19"/>
  <c r="D6671" i="19"/>
  <c r="D6672" i="19"/>
  <c r="D6673" i="19"/>
  <c r="C6669" i="19"/>
  <c r="C6672" i="19"/>
  <c r="C6673" i="19"/>
  <c r="C6671" i="19" l="1"/>
  <c r="C6670" i="19"/>
  <c r="D6668" i="19"/>
  <c r="C6668" i="19"/>
  <c r="D6667" i="19" l="1"/>
  <c r="C6667" i="19" l="1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C6666" i="19"/>
  <c r="T8" i="17"/>
  <c r="C6655" i="19"/>
  <c r="C6656" i="19"/>
  <c r="C6660" i="19"/>
  <c r="C6663" i="19"/>
  <c r="C6664" i="19"/>
  <c r="C6662" i="19" l="1"/>
  <c r="C6665" i="19"/>
  <c r="C6661" i="19"/>
  <c r="C6659" i="19"/>
  <c r="C6657" i="19"/>
  <c r="C6658" i="19"/>
  <c r="C6654" i="19"/>
  <c r="D6652" i="19" l="1"/>
  <c r="D6653" i="19"/>
  <c r="C6652" i="19"/>
  <c r="C6653" i="19"/>
  <c r="D6645" i="19" l="1"/>
  <c r="D6646" i="19"/>
  <c r="D6647" i="19"/>
  <c r="D6648" i="19"/>
  <c r="D6649" i="19"/>
  <c r="D6650" i="19"/>
  <c r="D6651" i="19"/>
  <c r="C6645" i="19"/>
  <c r="C6647" i="19"/>
  <c r="C6648" i="19"/>
  <c r="C6649" i="19"/>
  <c r="C6651" i="19"/>
  <c r="C6650" i="19" l="1"/>
  <c r="C6646" i="19"/>
  <c r="D6639" i="19"/>
  <c r="D6640" i="19"/>
  <c r="D6641" i="19"/>
  <c r="D6642" i="19"/>
  <c r="D6643" i="19"/>
  <c r="D6644" i="19"/>
  <c r="C6639" i="19"/>
  <c r="C6640" i="19"/>
  <c r="C6641" i="19"/>
  <c r="C6642" i="19"/>
  <c r="C6643" i="19"/>
  <c r="C6644" i="19"/>
  <c r="D6638" i="19" l="1"/>
  <c r="C6638" i="19"/>
  <c r="D6632" i="19" l="1"/>
  <c r="D6633" i="19"/>
  <c r="D6634" i="19"/>
  <c r="D6635" i="19"/>
  <c r="D6636" i="19"/>
  <c r="D6637" i="19"/>
  <c r="C6635" i="19"/>
  <c r="C6637" i="19"/>
  <c r="C6633" i="19"/>
  <c r="C6634" i="19" l="1"/>
  <c r="T7" i="17"/>
  <c r="C6636" i="19"/>
  <c r="C6632" i="19"/>
  <c r="D6624" i="19"/>
  <c r="D6625" i="19"/>
  <c r="D6626" i="19"/>
  <c r="D6627" i="19"/>
  <c r="D6628" i="19"/>
  <c r="D6629" i="19"/>
  <c r="D6630" i="19"/>
  <c r="D6631" i="19"/>
  <c r="C6625" i="19"/>
  <c r="C6626" i="19"/>
  <c r="C6627" i="19"/>
  <c r="C6629" i="19"/>
  <c r="C6630" i="19"/>
  <c r="C6631" i="19"/>
  <c r="C6628" i="19" l="1"/>
  <c r="C6624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C6613" i="19"/>
  <c r="C6614" i="19"/>
  <c r="C6615" i="19"/>
  <c r="C6617" i="19"/>
  <c r="C6618" i="19"/>
  <c r="C6619" i="19"/>
  <c r="C6621" i="19"/>
  <c r="C6622" i="19"/>
  <c r="C6623" i="19"/>
  <c r="C6616" i="19" l="1"/>
  <c r="C6620" i="19"/>
  <c r="C6612" i="19"/>
  <c r="C6212" i="19"/>
  <c r="C6216" i="19"/>
  <c r="C6220" i="19"/>
  <c r="C6223" i="19"/>
  <c r="C6224" i="19"/>
  <c r="C6228" i="19"/>
  <c r="C6236" i="19"/>
  <c r="C6244" i="19"/>
  <c r="C6245" i="19"/>
  <c r="C6247" i="19"/>
  <c r="C6248" i="19"/>
  <c r="C6249" i="19"/>
  <c r="C6252" i="19"/>
  <c r="C6255" i="19"/>
  <c r="C6256" i="19"/>
  <c r="C6257" i="19"/>
  <c r="C6259" i="19"/>
  <c r="C6260" i="19"/>
  <c r="C6264" i="19"/>
  <c r="C6268" i="19"/>
  <c r="C6275" i="19"/>
  <c r="C6283" i="19"/>
  <c r="C6287" i="19"/>
  <c r="C6299" i="19"/>
  <c r="C6300" i="19"/>
  <c r="C6304" i="19"/>
  <c r="C6307" i="19"/>
  <c r="C6308" i="19"/>
  <c r="C6309" i="19"/>
  <c r="C6311" i="19"/>
  <c r="C6312" i="19"/>
  <c r="C6316" i="19"/>
  <c r="C6319" i="19"/>
  <c r="C6320" i="19"/>
  <c r="C6323" i="19"/>
  <c r="C6324" i="19"/>
  <c r="C6327" i="19"/>
  <c r="C6328" i="19"/>
  <c r="C6331" i="19"/>
  <c r="C6332" i="19"/>
  <c r="C6336" i="19"/>
  <c r="C6340" i="19"/>
  <c r="C6344" i="19"/>
  <c r="C6345" i="19"/>
  <c r="C6347" i="19"/>
  <c r="C6348" i="19"/>
  <c r="C6352" i="19"/>
  <c r="C6356" i="19"/>
  <c r="C6363" i="19"/>
  <c r="C6367" i="19"/>
  <c r="C6369" i="19"/>
  <c r="C6371" i="19"/>
  <c r="C6373" i="19"/>
  <c r="C6375" i="19"/>
  <c r="C6377" i="19"/>
  <c r="C6379" i="19"/>
  <c r="C6380" i="19"/>
  <c r="C6381" i="19"/>
  <c r="C6383" i="19"/>
  <c r="C6387" i="19"/>
  <c r="C6389" i="19"/>
  <c r="C6392" i="19"/>
  <c r="C6395" i="19"/>
  <c r="C6396" i="19"/>
  <c r="C6400" i="19"/>
  <c r="C6403" i="19"/>
  <c r="C6404" i="19"/>
  <c r="C6408" i="19"/>
  <c r="C6412" i="19"/>
  <c r="C6415" i="19"/>
  <c r="C6416" i="19"/>
  <c r="C6419" i="19"/>
  <c r="C6420" i="19"/>
  <c r="C6423" i="19"/>
  <c r="C6424" i="19"/>
  <c r="C6425" i="19"/>
  <c r="C6429" i="19"/>
  <c r="C6432" i="19"/>
  <c r="C6433" i="19"/>
  <c r="C6435" i="19"/>
  <c r="C6436" i="19"/>
  <c r="C6437" i="19"/>
  <c r="C6439" i="19"/>
  <c r="C6440" i="19"/>
  <c r="C6444" i="19"/>
  <c r="C6448" i="19"/>
  <c r="C6451" i="19"/>
  <c r="C6452" i="19"/>
  <c r="C6456" i="19"/>
  <c r="C6461" i="19"/>
  <c r="C6464" i="19"/>
  <c r="C6465" i="19"/>
  <c r="C6468" i="19"/>
  <c r="C6469" i="19"/>
  <c r="C6473" i="19"/>
  <c r="C6476" i="19"/>
  <c r="C6477" i="19"/>
  <c r="C6480" i="19"/>
  <c r="C6487" i="19"/>
  <c r="C6488" i="19"/>
  <c r="C6489" i="19"/>
  <c r="C6491" i="19"/>
  <c r="C6495" i="19"/>
  <c r="C6499" i="19"/>
  <c r="C6503" i="19"/>
  <c r="C6504" i="19"/>
  <c r="C6507" i="19"/>
  <c r="C6511" i="19"/>
  <c r="C6515" i="19"/>
  <c r="C6516" i="19"/>
  <c r="C6517" i="19"/>
  <c r="C6520" i="19"/>
  <c r="C6524" i="19"/>
  <c r="C6528" i="19"/>
  <c r="C6531" i="19"/>
  <c r="C6532" i="19"/>
  <c r="C6535" i="19"/>
  <c r="C6536" i="19"/>
  <c r="C6540" i="19"/>
  <c r="C6544" i="19"/>
  <c r="C6548" i="19"/>
  <c r="C6549" i="19"/>
  <c r="C6552" i="19"/>
  <c r="C6555" i="19"/>
  <c r="C6556" i="19"/>
  <c r="C6557" i="19"/>
  <c r="C6559" i="19"/>
  <c r="C6560" i="19"/>
  <c r="C6561" i="19"/>
  <c r="C6564" i="19"/>
  <c r="C6565" i="19"/>
  <c r="C6568" i="19"/>
  <c r="C6571" i="19"/>
  <c r="C6572" i="19"/>
  <c r="C6573" i="19"/>
  <c r="D6611" i="19"/>
  <c r="C6603" i="19"/>
  <c r="C6605" i="19"/>
  <c r="C6607" i="19"/>
  <c r="C6609" i="19"/>
  <c r="C6610" i="19"/>
  <c r="D6603" i="19"/>
  <c r="D6604" i="19"/>
  <c r="D6605" i="19"/>
  <c r="D6606" i="19"/>
  <c r="D6607" i="19"/>
  <c r="D6608" i="19"/>
  <c r="D6609" i="19"/>
  <c r="D6610" i="19"/>
  <c r="C6592" i="19"/>
  <c r="C6594" i="19"/>
  <c r="C6595" i="19"/>
  <c r="C6596" i="19"/>
  <c r="C6598" i="19"/>
  <c r="C6599" i="19"/>
  <c r="C6600" i="19"/>
  <c r="C6602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C6584" i="19"/>
  <c r="C6585" i="19"/>
  <c r="C6586" i="19"/>
  <c r="C6588" i="19"/>
  <c r="C6589" i="19"/>
  <c r="C6590" i="19"/>
  <c r="C6583" i="19"/>
  <c r="D6583" i="19"/>
  <c r="D6584" i="19"/>
  <c r="D6585" i="19"/>
  <c r="D6586" i="19"/>
  <c r="D6587" i="19"/>
  <c r="D6588" i="19"/>
  <c r="D6589" i="19"/>
  <c r="D6590" i="19"/>
  <c r="D6591" i="19"/>
  <c r="D6577" i="19"/>
  <c r="D6578" i="19"/>
  <c r="D6579" i="19"/>
  <c r="D6580" i="19"/>
  <c r="D6581" i="19"/>
  <c r="D6582" i="19"/>
  <c r="C6582" i="19"/>
  <c r="C6577" i="19"/>
  <c r="C6579" i="19"/>
  <c r="C6580" i="19"/>
  <c r="C6581" i="19"/>
  <c r="D6576" i="19"/>
  <c r="C6576" i="19"/>
  <c r="D6575" i="19"/>
  <c r="A6575" i="19"/>
  <c r="A6576" i="19"/>
  <c r="A6577" i="19"/>
  <c r="A6578" i="19"/>
  <c r="A6579" i="19"/>
  <c r="A6580" i="19"/>
  <c r="A6581" i="19"/>
  <c r="A6582" i="19"/>
  <c r="A6583" i="19"/>
  <c r="A6584" i="19"/>
  <c r="A6585" i="19"/>
  <c r="A6586" i="19"/>
  <c r="A6587" i="19"/>
  <c r="A6588" i="19"/>
  <c r="A6589" i="19"/>
  <c r="A6590" i="19"/>
  <c r="A6591" i="19"/>
  <c r="A6592" i="19"/>
  <c r="A6593" i="19"/>
  <c r="A6594" i="19"/>
  <c r="A6595" i="19"/>
  <c r="A6596" i="19"/>
  <c r="A6597" i="19"/>
  <c r="A6598" i="19"/>
  <c r="A6599" i="19"/>
  <c r="A6600" i="19"/>
  <c r="A6601" i="19"/>
  <c r="A6602" i="19"/>
  <c r="A6603" i="19"/>
  <c r="A6604" i="19"/>
  <c r="A6605" i="19"/>
  <c r="A6606" i="19"/>
  <c r="A6607" i="19"/>
  <c r="A6608" i="19"/>
  <c r="A6609" i="19"/>
  <c r="A6610" i="19"/>
  <c r="A6611" i="19"/>
  <c r="A6612" i="19"/>
  <c r="A6613" i="19"/>
  <c r="A6614" i="19"/>
  <c r="A6615" i="19"/>
  <c r="A6616" i="19"/>
  <c r="A6617" i="19"/>
  <c r="A6618" i="19"/>
  <c r="A6619" i="19"/>
  <c r="A6620" i="19"/>
  <c r="A6621" i="19"/>
  <c r="A6622" i="19"/>
  <c r="A6623" i="19"/>
  <c r="A6624" i="19"/>
  <c r="A6625" i="19"/>
  <c r="A6626" i="19"/>
  <c r="A6627" i="19"/>
  <c r="A6628" i="19"/>
  <c r="A6629" i="19"/>
  <c r="A6630" i="19"/>
  <c r="A6631" i="19"/>
  <c r="A6632" i="19"/>
  <c r="A6633" i="19"/>
  <c r="A6634" i="19"/>
  <c r="A6635" i="19"/>
  <c r="A6636" i="19"/>
  <c r="A6637" i="19"/>
  <c r="A6638" i="19"/>
  <c r="A6639" i="19"/>
  <c r="A6640" i="19"/>
  <c r="A6641" i="19"/>
  <c r="A6642" i="19"/>
  <c r="A6643" i="19"/>
  <c r="A6644" i="19"/>
  <c r="A6645" i="19"/>
  <c r="A6646" i="19"/>
  <c r="A6647" i="19"/>
  <c r="A6648" i="19"/>
  <c r="A6649" i="19"/>
  <c r="A6650" i="19"/>
  <c r="A6651" i="19"/>
  <c r="A6652" i="19"/>
  <c r="A6653" i="19"/>
  <c r="A6654" i="19"/>
  <c r="A6655" i="19"/>
  <c r="A6656" i="19"/>
  <c r="A6657" i="19"/>
  <c r="A6658" i="19"/>
  <c r="A6659" i="19"/>
  <c r="A6660" i="19"/>
  <c r="A6661" i="19"/>
  <c r="A6662" i="19"/>
  <c r="A6663" i="19"/>
  <c r="A6664" i="19"/>
  <c r="A6665" i="19"/>
  <c r="A6666" i="19"/>
  <c r="A6667" i="19"/>
  <c r="A6668" i="19"/>
  <c r="A6669" i="19"/>
  <c r="A6670" i="19"/>
  <c r="A6671" i="19"/>
  <c r="A6672" i="19"/>
  <c r="A6673" i="19"/>
  <c r="A6674" i="19"/>
  <c r="A6675" i="19"/>
  <c r="A6676" i="19"/>
  <c r="A6677" i="19"/>
  <c r="A6678" i="19"/>
  <c r="A6679" i="19"/>
  <c r="A6680" i="19"/>
  <c r="A6681" i="19"/>
  <c r="A6682" i="19"/>
  <c r="A6683" i="19"/>
  <c r="A6684" i="19"/>
  <c r="A6685" i="19"/>
  <c r="A6686" i="19"/>
  <c r="A6687" i="19"/>
  <c r="A6688" i="19"/>
  <c r="A6689" i="19"/>
  <c r="A6690" i="19"/>
  <c r="A6691" i="19"/>
  <c r="A6692" i="19"/>
  <c r="A6693" i="19"/>
  <c r="A6694" i="19"/>
  <c r="A6695" i="19"/>
  <c r="A6696" i="19"/>
  <c r="A6697" i="19"/>
  <c r="A6698" i="19"/>
  <c r="A6699" i="19"/>
  <c r="A6700" i="19"/>
  <c r="A6701" i="19"/>
  <c r="A6702" i="19"/>
  <c r="A6703" i="19"/>
  <c r="A6704" i="19"/>
  <c r="A6705" i="19"/>
  <c r="A6706" i="19"/>
  <c r="A6707" i="19"/>
  <c r="A6708" i="19"/>
  <c r="A6709" i="19"/>
  <c r="A6710" i="19"/>
  <c r="A6711" i="19"/>
  <c r="A6712" i="19"/>
  <c r="A6713" i="19"/>
  <c r="A6714" i="19"/>
  <c r="A6715" i="19"/>
  <c r="A6716" i="19"/>
  <c r="A6717" i="19"/>
  <c r="A6718" i="19"/>
  <c r="A6719" i="19"/>
  <c r="A6720" i="19"/>
  <c r="A6721" i="19"/>
  <c r="A6722" i="19"/>
  <c r="A6723" i="19"/>
  <c r="A6724" i="19"/>
  <c r="A6725" i="19"/>
  <c r="A6726" i="19"/>
  <c r="A6727" i="19"/>
  <c r="A6728" i="19"/>
  <c r="A6729" i="19"/>
  <c r="A6730" i="19"/>
  <c r="A6731" i="19"/>
  <c r="A6732" i="19"/>
  <c r="A6733" i="19"/>
  <c r="A6734" i="19"/>
  <c r="A6735" i="19"/>
  <c r="A6736" i="19"/>
  <c r="A6737" i="19"/>
  <c r="A6738" i="19"/>
  <c r="A6739" i="19"/>
  <c r="A6740" i="19"/>
  <c r="A6741" i="19"/>
  <c r="A6742" i="19"/>
  <c r="A6743" i="19"/>
  <c r="A6744" i="19"/>
  <c r="A6745" i="19"/>
  <c r="A6746" i="19"/>
  <c r="A6747" i="19"/>
  <c r="A6748" i="19"/>
  <c r="A6749" i="19"/>
  <c r="A6750" i="19"/>
  <c r="A6751" i="19"/>
  <c r="A6752" i="19"/>
  <c r="A6753" i="19"/>
  <c r="A6754" i="19"/>
  <c r="A6755" i="19"/>
  <c r="A6756" i="19"/>
  <c r="A6757" i="19"/>
  <c r="A6758" i="19"/>
  <c r="A6759" i="19"/>
  <c r="A6760" i="19"/>
  <c r="A6761" i="19"/>
  <c r="A6762" i="19"/>
  <c r="A6763" i="19"/>
  <c r="A6764" i="19"/>
  <c r="A6765" i="19"/>
  <c r="A6766" i="19"/>
  <c r="A6767" i="19"/>
  <c r="A6768" i="19"/>
  <c r="A6769" i="19"/>
  <c r="A6770" i="19"/>
  <c r="A6771" i="19"/>
  <c r="A6772" i="19"/>
  <c r="A6773" i="19"/>
  <c r="A6774" i="19"/>
  <c r="A6775" i="19"/>
  <c r="A6776" i="19"/>
  <c r="A6777" i="19"/>
  <c r="A6778" i="19"/>
  <c r="A6779" i="19"/>
  <c r="A6780" i="19"/>
  <c r="A6781" i="19"/>
  <c r="A6782" i="19"/>
  <c r="A6783" i="19"/>
  <c r="A6784" i="19"/>
  <c r="A6785" i="19"/>
  <c r="A6786" i="19"/>
  <c r="A6787" i="19"/>
  <c r="A6788" i="19"/>
  <c r="A6789" i="19"/>
  <c r="A6790" i="19"/>
  <c r="A6791" i="19"/>
  <c r="A6792" i="19"/>
  <c r="A6793" i="19"/>
  <c r="A6794" i="19"/>
  <c r="A6795" i="19"/>
  <c r="A6796" i="19"/>
  <c r="A6797" i="19"/>
  <c r="A6798" i="19"/>
  <c r="A6799" i="19"/>
  <c r="A6800" i="19"/>
  <c r="A6801" i="19"/>
  <c r="A6802" i="19"/>
  <c r="A6803" i="19"/>
  <c r="A6804" i="19"/>
  <c r="A6805" i="19"/>
  <c r="A6806" i="19"/>
  <c r="A6807" i="19"/>
  <c r="A6808" i="19"/>
  <c r="A6809" i="19"/>
  <c r="A6810" i="19"/>
  <c r="A6811" i="19"/>
  <c r="A6812" i="19"/>
  <c r="A6813" i="19"/>
  <c r="A6814" i="19"/>
  <c r="A6815" i="19"/>
  <c r="A6816" i="19"/>
  <c r="A6817" i="19"/>
  <c r="A6818" i="19"/>
  <c r="A6819" i="19"/>
  <c r="A6820" i="19"/>
  <c r="A6821" i="19"/>
  <c r="A6822" i="19"/>
  <c r="A6823" i="19"/>
  <c r="A6824" i="19"/>
  <c r="A6825" i="19"/>
  <c r="A6826" i="19"/>
  <c r="A6827" i="19"/>
  <c r="A6828" i="19"/>
  <c r="A6829" i="19"/>
  <c r="A6830" i="19"/>
  <c r="A6831" i="19"/>
  <c r="A6832" i="19"/>
  <c r="A6833" i="19"/>
  <c r="A6834" i="19"/>
  <c r="A6835" i="19"/>
  <c r="A6836" i="19"/>
  <c r="A6837" i="19"/>
  <c r="A6838" i="19"/>
  <c r="A6839" i="19"/>
  <c r="A6840" i="19"/>
  <c r="A6841" i="19"/>
  <c r="A6842" i="19"/>
  <c r="A6843" i="19"/>
  <c r="A6844" i="19"/>
  <c r="A6845" i="19"/>
  <c r="A6846" i="19"/>
  <c r="A6847" i="19"/>
  <c r="A6848" i="19"/>
  <c r="A6849" i="19"/>
  <c r="A6850" i="19"/>
  <c r="A6851" i="19"/>
  <c r="A6852" i="19"/>
  <c r="A6853" i="19"/>
  <c r="A6854" i="19"/>
  <c r="A6855" i="19"/>
  <c r="A6856" i="19"/>
  <c r="A6857" i="19"/>
  <c r="A6858" i="19"/>
  <c r="A6859" i="19"/>
  <c r="A6860" i="19"/>
  <c r="A6861" i="19"/>
  <c r="A6862" i="19"/>
  <c r="A6863" i="19"/>
  <c r="A6864" i="19"/>
  <c r="A6865" i="19"/>
  <c r="A6866" i="19"/>
  <c r="A6867" i="19"/>
  <c r="A6868" i="19"/>
  <c r="A6869" i="19"/>
  <c r="A6870" i="19"/>
  <c r="A6871" i="19"/>
  <c r="A6872" i="19"/>
  <c r="A6873" i="19"/>
  <c r="A6874" i="19"/>
  <c r="A6875" i="19"/>
  <c r="A6876" i="19"/>
  <c r="A6877" i="19"/>
  <c r="A6878" i="19"/>
  <c r="A6879" i="19"/>
  <c r="A6880" i="19"/>
  <c r="A6881" i="19"/>
  <c r="A6882" i="19"/>
  <c r="A6883" i="19"/>
  <c r="A6884" i="19"/>
  <c r="A6885" i="19"/>
  <c r="A6886" i="19"/>
  <c r="A6887" i="19"/>
  <c r="A6888" i="19"/>
  <c r="A6889" i="19"/>
  <c r="A6890" i="19"/>
  <c r="A6891" i="19"/>
  <c r="A6892" i="19"/>
  <c r="A6893" i="19"/>
  <c r="A6894" i="19"/>
  <c r="A6895" i="19"/>
  <c r="A6896" i="19"/>
  <c r="A6897" i="19"/>
  <c r="A6898" i="19"/>
  <c r="A6899" i="19"/>
  <c r="A6900" i="19"/>
  <c r="A6901" i="19"/>
  <c r="A6902" i="19"/>
  <c r="A6903" i="19"/>
  <c r="A6904" i="19"/>
  <c r="A6905" i="19"/>
  <c r="A6906" i="19"/>
  <c r="A6907" i="19"/>
  <c r="A6908" i="19"/>
  <c r="A6909" i="19"/>
  <c r="A6910" i="19"/>
  <c r="A6911" i="19"/>
  <c r="A6912" i="19"/>
  <c r="A6913" i="19"/>
  <c r="A6914" i="19"/>
  <c r="A6915" i="19"/>
  <c r="A6916" i="19"/>
  <c r="A6917" i="19"/>
  <c r="A6918" i="19"/>
  <c r="A6919" i="19"/>
  <c r="A6920" i="19"/>
  <c r="A6921" i="19"/>
  <c r="A6922" i="19"/>
  <c r="A6923" i="19"/>
  <c r="A6924" i="19"/>
  <c r="A6925" i="19"/>
  <c r="A6926" i="19"/>
  <c r="A6927" i="19"/>
  <c r="A6928" i="19"/>
  <c r="A6929" i="19"/>
  <c r="A6930" i="19"/>
  <c r="A6931" i="19"/>
  <c r="A6932" i="19"/>
  <c r="A6933" i="19"/>
  <c r="A6934" i="19"/>
  <c r="A6935" i="19"/>
  <c r="A6936" i="19"/>
  <c r="A6937" i="19"/>
  <c r="A6938" i="19"/>
  <c r="A6939" i="19"/>
  <c r="D6572" i="19"/>
  <c r="D6573" i="19"/>
  <c r="D6574" i="19"/>
  <c r="D6571" i="19"/>
  <c r="D6561" i="19"/>
  <c r="D6562" i="19"/>
  <c r="D6563" i="19"/>
  <c r="D6564" i="19"/>
  <c r="D6565" i="19"/>
  <c r="D6566" i="19"/>
  <c r="D6567" i="19"/>
  <c r="D6568" i="19"/>
  <c r="D6569" i="19"/>
  <c r="D6570" i="19"/>
  <c r="D6554" i="19"/>
  <c r="D6555" i="19"/>
  <c r="D6556" i="19"/>
  <c r="D6557" i="19"/>
  <c r="D6558" i="19"/>
  <c r="D6559" i="19"/>
  <c r="D6560" i="19"/>
  <c r="D6548" i="19"/>
  <c r="D6549" i="19"/>
  <c r="D6550" i="19"/>
  <c r="D6551" i="19"/>
  <c r="D6552" i="19"/>
  <c r="D6553" i="19"/>
  <c r="D6540" i="19"/>
  <c r="D6541" i="19"/>
  <c r="D6542" i="19"/>
  <c r="D6543" i="19"/>
  <c r="D6544" i="19"/>
  <c r="D6545" i="19"/>
  <c r="D6546" i="19"/>
  <c r="D6547" i="19"/>
  <c r="D6539" i="19"/>
  <c r="D6533" i="19"/>
  <c r="D6534" i="19"/>
  <c r="D6535" i="19"/>
  <c r="D6536" i="19"/>
  <c r="D6537" i="19"/>
  <c r="D6538" i="19"/>
  <c r="D6527" i="19"/>
  <c r="D6528" i="19"/>
  <c r="D6529" i="19"/>
  <c r="D6530" i="19"/>
  <c r="D6531" i="19"/>
  <c r="D6532" i="19"/>
  <c r="D6526" i="19"/>
  <c r="D6519" i="19"/>
  <c r="D6520" i="19"/>
  <c r="D6521" i="19"/>
  <c r="D6522" i="19"/>
  <c r="D6523" i="19"/>
  <c r="D6524" i="19"/>
  <c r="D6525" i="19"/>
  <c r="D6512" i="19"/>
  <c r="D6513" i="19"/>
  <c r="D6514" i="19"/>
  <c r="D6515" i="19"/>
  <c r="D6516" i="19"/>
  <c r="D6517" i="19"/>
  <c r="D6518" i="19"/>
  <c r="D6505" i="19"/>
  <c r="D6506" i="19"/>
  <c r="D6507" i="19"/>
  <c r="D6508" i="19"/>
  <c r="D6509" i="19"/>
  <c r="D6510" i="19"/>
  <c r="D6511" i="19"/>
  <c r="D6498" i="19"/>
  <c r="D6499" i="19"/>
  <c r="D6500" i="19"/>
  <c r="D6501" i="19"/>
  <c r="D6502" i="19"/>
  <c r="D6503" i="19"/>
  <c r="D6504" i="19"/>
  <c r="D6491" i="19"/>
  <c r="D6492" i="19"/>
  <c r="D6493" i="19"/>
  <c r="D6494" i="19"/>
  <c r="D6495" i="19"/>
  <c r="D6496" i="19"/>
  <c r="D649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14" i="19"/>
  <c r="D6415" i="19"/>
  <c r="D6416" i="19"/>
  <c r="A6414" i="19"/>
  <c r="A6415" i="19"/>
  <c r="A6416" i="19"/>
  <c r="A6417" i="19"/>
  <c r="A6418" i="19"/>
  <c r="A6419" i="19"/>
  <c r="A6420" i="19"/>
  <c r="A6421" i="19"/>
  <c r="A6422" i="19"/>
  <c r="A6423" i="19"/>
  <c r="A6424" i="19"/>
  <c r="A6425" i="19"/>
  <c r="A6426" i="19"/>
  <c r="A6427" i="19"/>
  <c r="A6428" i="19"/>
  <c r="A6429" i="19"/>
  <c r="A6430" i="19"/>
  <c r="A6431" i="19"/>
  <c r="A6432" i="19"/>
  <c r="A6433" i="19"/>
  <c r="A6434" i="19"/>
  <c r="A6435" i="19"/>
  <c r="A6436" i="19"/>
  <c r="A6437" i="19"/>
  <c r="A6438" i="19"/>
  <c r="A6439" i="19"/>
  <c r="A6440" i="19"/>
  <c r="A6441" i="19"/>
  <c r="A6442" i="19"/>
  <c r="A6443" i="19"/>
  <c r="A6444" i="19"/>
  <c r="A6445" i="19"/>
  <c r="A6446" i="19"/>
  <c r="A6447" i="19"/>
  <c r="A6448" i="19"/>
  <c r="A6449" i="19"/>
  <c r="A6450" i="19"/>
  <c r="A6451" i="19"/>
  <c r="A6452" i="19"/>
  <c r="A6453" i="19"/>
  <c r="A6454" i="19"/>
  <c r="A6455" i="19"/>
  <c r="A6456" i="19"/>
  <c r="A6457" i="19"/>
  <c r="A6458" i="19"/>
  <c r="A6459" i="19"/>
  <c r="A6460" i="19"/>
  <c r="A6461" i="19"/>
  <c r="A6462" i="19"/>
  <c r="A6463" i="19"/>
  <c r="A6464" i="19"/>
  <c r="A6465" i="19"/>
  <c r="A6466" i="19"/>
  <c r="A6467" i="19"/>
  <c r="A6468" i="19"/>
  <c r="A6469" i="19"/>
  <c r="A6470" i="19"/>
  <c r="A6471" i="19"/>
  <c r="A6472" i="19"/>
  <c r="A6473" i="19"/>
  <c r="A6474" i="19"/>
  <c r="A6475" i="19"/>
  <c r="A6476" i="19"/>
  <c r="A6477" i="19"/>
  <c r="A6478" i="19"/>
  <c r="A6479" i="19"/>
  <c r="A6480" i="19"/>
  <c r="A6481" i="19"/>
  <c r="A6482" i="19"/>
  <c r="A6483" i="19"/>
  <c r="A6484" i="19"/>
  <c r="A6485" i="19"/>
  <c r="A6486" i="19"/>
  <c r="A6487" i="19"/>
  <c r="A6488" i="19"/>
  <c r="A6489" i="19"/>
  <c r="A6490" i="19"/>
  <c r="A6491" i="19"/>
  <c r="A6492" i="19"/>
  <c r="A6493" i="19"/>
  <c r="A6494" i="19"/>
  <c r="A6495" i="19"/>
  <c r="A6496" i="19"/>
  <c r="A6497" i="19"/>
  <c r="A6498" i="19"/>
  <c r="A6499" i="19"/>
  <c r="A6500" i="19"/>
  <c r="A6501" i="19"/>
  <c r="A6502" i="19"/>
  <c r="A6503" i="19"/>
  <c r="A6504" i="19"/>
  <c r="A6505" i="19"/>
  <c r="A6506" i="19"/>
  <c r="A6507" i="19"/>
  <c r="A6508" i="19"/>
  <c r="A6509" i="19"/>
  <c r="A6510" i="19"/>
  <c r="A6511" i="19"/>
  <c r="A6512" i="19"/>
  <c r="A6513" i="19"/>
  <c r="A6514" i="19"/>
  <c r="A6515" i="19"/>
  <c r="A6516" i="19"/>
  <c r="A6517" i="19"/>
  <c r="A6518" i="19"/>
  <c r="A6519" i="19"/>
  <c r="A6520" i="19"/>
  <c r="A6521" i="19"/>
  <c r="A6522" i="19"/>
  <c r="A6523" i="19"/>
  <c r="A6524" i="19"/>
  <c r="A6525" i="19"/>
  <c r="A6526" i="19"/>
  <c r="A6527" i="19"/>
  <c r="A6528" i="19"/>
  <c r="A6529" i="19"/>
  <c r="A6530" i="19"/>
  <c r="A6531" i="19"/>
  <c r="A6532" i="19"/>
  <c r="A6533" i="19"/>
  <c r="A6534" i="19"/>
  <c r="A6535" i="19"/>
  <c r="A6536" i="19"/>
  <c r="A6537" i="19"/>
  <c r="A6538" i="19"/>
  <c r="A6539" i="19"/>
  <c r="A6540" i="19"/>
  <c r="A6541" i="19"/>
  <c r="A6542" i="19"/>
  <c r="A6543" i="19"/>
  <c r="A6544" i="19"/>
  <c r="A6545" i="19"/>
  <c r="A6546" i="19"/>
  <c r="A6547" i="19"/>
  <c r="A6548" i="19"/>
  <c r="A6549" i="19"/>
  <c r="A6550" i="19"/>
  <c r="A6551" i="19"/>
  <c r="A6552" i="19"/>
  <c r="A6553" i="19"/>
  <c r="A6554" i="19"/>
  <c r="A6555" i="19"/>
  <c r="A6556" i="19"/>
  <c r="A6557" i="19"/>
  <c r="A6558" i="19"/>
  <c r="A6559" i="19"/>
  <c r="A6560" i="19"/>
  <c r="A6561" i="19"/>
  <c r="A6562" i="19"/>
  <c r="A6563" i="19"/>
  <c r="A6564" i="19"/>
  <c r="A6565" i="19"/>
  <c r="A6566" i="19"/>
  <c r="A6567" i="19"/>
  <c r="A6568" i="19"/>
  <c r="A6569" i="19"/>
  <c r="A6570" i="19"/>
  <c r="A6571" i="19"/>
  <c r="A6572" i="19"/>
  <c r="A6573" i="19"/>
  <c r="A6574" i="19"/>
  <c r="A6211" i="19"/>
  <c r="D6211" i="19"/>
  <c r="A6212" i="19"/>
  <c r="D6212" i="19"/>
  <c r="A6213" i="19"/>
  <c r="D6213" i="19"/>
  <c r="A6214" i="19"/>
  <c r="D6214" i="19"/>
  <c r="A6215" i="19"/>
  <c r="D6215" i="19"/>
  <c r="A6216" i="19"/>
  <c r="D6216" i="19"/>
  <c r="A6217" i="19"/>
  <c r="D6217" i="19"/>
  <c r="A6218" i="19"/>
  <c r="D6218" i="19"/>
  <c r="A6219" i="19"/>
  <c r="D6219" i="19"/>
  <c r="A6220" i="19"/>
  <c r="D6220" i="19"/>
  <c r="A6221" i="19"/>
  <c r="D6221" i="19"/>
  <c r="A6222" i="19"/>
  <c r="D6222" i="19"/>
  <c r="A6223" i="19"/>
  <c r="D6223" i="19"/>
  <c r="A6224" i="19"/>
  <c r="D6224" i="19"/>
  <c r="A6225" i="19"/>
  <c r="D6225" i="19"/>
  <c r="A6226" i="19"/>
  <c r="D6226" i="19"/>
  <c r="A6227" i="19"/>
  <c r="D6227" i="19"/>
  <c r="A6228" i="19"/>
  <c r="D6228" i="19"/>
  <c r="A6229" i="19"/>
  <c r="D6229" i="19"/>
  <c r="A6230" i="19"/>
  <c r="D6230" i="19"/>
  <c r="A6231" i="19"/>
  <c r="D6231" i="19"/>
  <c r="A6232" i="19"/>
  <c r="D6232" i="19"/>
  <c r="A6233" i="19"/>
  <c r="D6233" i="19"/>
  <c r="A6234" i="19"/>
  <c r="D6234" i="19"/>
  <c r="A6235" i="19"/>
  <c r="D6235" i="19"/>
  <c r="A6236" i="19"/>
  <c r="D6236" i="19"/>
  <c r="A6237" i="19"/>
  <c r="D6237" i="19"/>
  <c r="A6238" i="19"/>
  <c r="D6238" i="19"/>
  <c r="A6239" i="19"/>
  <c r="D6239" i="19"/>
  <c r="A6240" i="19"/>
  <c r="D6240" i="19"/>
  <c r="A6241" i="19"/>
  <c r="D6241" i="19"/>
  <c r="A6242" i="19"/>
  <c r="D6242" i="19"/>
  <c r="A6243" i="19"/>
  <c r="D6243" i="19"/>
  <c r="A6244" i="19"/>
  <c r="D6244" i="19"/>
  <c r="A6245" i="19"/>
  <c r="D6245" i="19"/>
  <c r="A6246" i="19"/>
  <c r="D6246" i="19"/>
  <c r="A6247" i="19"/>
  <c r="D6247" i="19"/>
  <c r="A6248" i="19"/>
  <c r="D6248" i="19"/>
  <c r="A6249" i="19"/>
  <c r="D6249" i="19"/>
  <c r="A6250" i="19"/>
  <c r="D6250" i="19"/>
  <c r="A6251" i="19"/>
  <c r="D6251" i="19"/>
  <c r="A6252" i="19"/>
  <c r="D6252" i="19"/>
  <c r="A6253" i="19"/>
  <c r="D6253" i="19"/>
  <c r="A6254" i="19"/>
  <c r="D6254" i="19"/>
  <c r="A6255" i="19"/>
  <c r="D6255" i="19"/>
  <c r="A6256" i="19"/>
  <c r="D6256" i="19"/>
  <c r="A6257" i="19"/>
  <c r="D6257" i="19"/>
  <c r="A6258" i="19"/>
  <c r="D6258" i="19"/>
  <c r="A6259" i="19"/>
  <c r="D6259" i="19"/>
  <c r="A6260" i="19"/>
  <c r="D6260" i="19"/>
  <c r="A6261" i="19"/>
  <c r="D6261" i="19"/>
  <c r="A6262" i="19"/>
  <c r="D6262" i="19"/>
  <c r="A6263" i="19"/>
  <c r="D6263" i="19"/>
  <c r="A6264" i="19"/>
  <c r="D6264" i="19"/>
  <c r="A6265" i="19"/>
  <c r="D6265" i="19"/>
  <c r="A6266" i="19"/>
  <c r="D6266" i="19"/>
  <c r="A6267" i="19"/>
  <c r="D6267" i="19"/>
  <c r="A6268" i="19"/>
  <c r="D6268" i="19"/>
  <c r="A6269" i="19"/>
  <c r="D6269" i="19"/>
  <c r="A6270" i="19"/>
  <c r="D6270" i="19"/>
  <c r="A6271" i="19"/>
  <c r="D6271" i="19"/>
  <c r="A6272" i="19"/>
  <c r="D6272" i="19"/>
  <c r="A6273" i="19"/>
  <c r="D6273" i="19"/>
  <c r="A6274" i="19"/>
  <c r="D6274" i="19"/>
  <c r="A6275" i="19"/>
  <c r="D6275" i="19"/>
  <c r="A6276" i="19"/>
  <c r="D6276" i="19"/>
  <c r="A6277" i="19"/>
  <c r="D6277" i="19"/>
  <c r="A6278" i="19"/>
  <c r="D6278" i="19"/>
  <c r="A6279" i="19"/>
  <c r="D6279" i="19"/>
  <c r="A6280" i="19"/>
  <c r="D6280" i="19"/>
  <c r="A6281" i="19"/>
  <c r="D6281" i="19"/>
  <c r="A6282" i="19"/>
  <c r="D6282" i="19"/>
  <c r="A6283" i="19"/>
  <c r="D6283" i="19"/>
  <c r="A6284" i="19"/>
  <c r="D6284" i="19"/>
  <c r="A6285" i="19"/>
  <c r="D6285" i="19"/>
  <c r="A6286" i="19"/>
  <c r="D6286" i="19"/>
  <c r="A6287" i="19"/>
  <c r="D6287" i="19"/>
  <c r="A6288" i="19"/>
  <c r="D6288" i="19"/>
  <c r="A6289" i="19"/>
  <c r="D6289" i="19"/>
  <c r="A6290" i="19"/>
  <c r="D6290" i="19"/>
  <c r="A6291" i="19"/>
  <c r="D6291" i="19"/>
  <c r="A6292" i="19"/>
  <c r="D6292" i="19"/>
  <c r="A6293" i="19"/>
  <c r="D6293" i="19"/>
  <c r="A6294" i="19"/>
  <c r="D6294" i="19"/>
  <c r="A6295" i="19"/>
  <c r="D6295" i="19"/>
  <c r="A6296" i="19"/>
  <c r="D6296" i="19"/>
  <c r="A6297" i="19"/>
  <c r="D6297" i="19"/>
  <c r="A6298" i="19"/>
  <c r="D6298" i="19"/>
  <c r="A6299" i="19"/>
  <c r="D6299" i="19"/>
  <c r="A6300" i="19"/>
  <c r="D6300" i="19"/>
  <c r="A6301" i="19"/>
  <c r="D6301" i="19"/>
  <c r="A6302" i="19"/>
  <c r="D6302" i="19"/>
  <c r="A6303" i="19"/>
  <c r="D6303" i="19"/>
  <c r="A6304" i="19"/>
  <c r="D6304" i="19"/>
  <c r="A6305" i="19"/>
  <c r="D6305" i="19"/>
  <c r="A6306" i="19"/>
  <c r="D6306" i="19"/>
  <c r="A6307" i="19"/>
  <c r="D6307" i="19"/>
  <c r="A6308" i="19"/>
  <c r="D6308" i="19"/>
  <c r="A6309" i="19"/>
  <c r="D6309" i="19"/>
  <c r="A6310" i="19"/>
  <c r="D6310" i="19"/>
  <c r="A6311" i="19"/>
  <c r="D6311" i="19"/>
  <c r="A6312" i="19"/>
  <c r="D6312" i="19"/>
  <c r="A6313" i="19"/>
  <c r="D6313" i="19"/>
  <c r="A6314" i="19"/>
  <c r="D6314" i="19"/>
  <c r="A6315" i="19"/>
  <c r="D6315" i="19"/>
  <c r="A6316" i="19"/>
  <c r="D6316" i="19"/>
  <c r="A6317" i="19"/>
  <c r="D6317" i="19"/>
  <c r="A6318" i="19"/>
  <c r="D6318" i="19"/>
  <c r="A6319" i="19"/>
  <c r="D6319" i="19"/>
  <c r="A6320" i="19"/>
  <c r="D6320" i="19"/>
  <c r="A6321" i="19"/>
  <c r="D6321" i="19"/>
  <c r="A6322" i="19"/>
  <c r="D6322" i="19"/>
  <c r="A6323" i="19"/>
  <c r="D6323" i="19"/>
  <c r="A6324" i="19"/>
  <c r="D6324" i="19"/>
  <c r="A6325" i="19"/>
  <c r="D6325" i="19"/>
  <c r="A6326" i="19"/>
  <c r="D6326" i="19"/>
  <c r="A6327" i="19"/>
  <c r="D6327" i="19"/>
  <c r="A6328" i="19"/>
  <c r="D6328" i="19"/>
  <c r="A6329" i="19"/>
  <c r="D6329" i="19"/>
  <c r="A6330" i="19"/>
  <c r="D6330" i="19"/>
  <c r="A6331" i="19"/>
  <c r="D6331" i="19"/>
  <c r="A6332" i="19"/>
  <c r="D6332" i="19"/>
  <c r="A6333" i="19"/>
  <c r="D6333" i="19"/>
  <c r="A6334" i="19"/>
  <c r="D6334" i="19"/>
  <c r="A6335" i="19"/>
  <c r="D6335" i="19"/>
  <c r="A6336" i="19"/>
  <c r="D6336" i="19"/>
  <c r="A6337" i="19"/>
  <c r="D6337" i="19"/>
  <c r="A6338" i="19"/>
  <c r="D6338" i="19"/>
  <c r="A6339" i="19"/>
  <c r="D6339" i="19"/>
  <c r="A6340" i="19"/>
  <c r="D6340" i="19"/>
  <c r="A6341" i="19"/>
  <c r="D6341" i="19"/>
  <c r="A6342" i="19"/>
  <c r="D6342" i="19"/>
  <c r="A6343" i="19"/>
  <c r="D6343" i="19"/>
  <c r="A6344" i="19"/>
  <c r="D6344" i="19"/>
  <c r="A6345" i="19"/>
  <c r="D6345" i="19"/>
  <c r="A6346" i="19"/>
  <c r="D6346" i="19"/>
  <c r="A6347" i="19"/>
  <c r="D6347" i="19"/>
  <c r="A6348" i="19"/>
  <c r="D6348" i="19"/>
  <c r="A6349" i="19"/>
  <c r="D6349" i="19"/>
  <c r="A6350" i="19"/>
  <c r="D6350" i="19"/>
  <c r="A6351" i="19"/>
  <c r="D6351" i="19"/>
  <c r="A6352" i="19"/>
  <c r="D6352" i="19"/>
  <c r="A6353" i="19"/>
  <c r="D6353" i="19"/>
  <c r="A6354" i="19"/>
  <c r="D6354" i="19"/>
  <c r="A6355" i="19"/>
  <c r="D6355" i="19"/>
  <c r="A6356" i="19"/>
  <c r="D6356" i="19"/>
  <c r="A6357" i="19"/>
  <c r="D6357" i="19"/>
  <c r="A6358" i="19"/>
  <c r="D6358" i="19"/>
  <c r="A6359" i="19"/>
  <c r="D6359" i="19"/>
  <c r="A6360" i="19"/>
  <c r="D6360" i="19"/>
  <c r="A6361" i="19"/>
  <c r="D6361" i="19"/>
  <c r="A6362" i="19"/>
  <c r="D6362" i="19"/>
  <c r="A6363" i="19"/>
  <c r="D6363" i="19"/>
  <c r="A6364" i="19"/>
  <c r="D6364" i="19"/>
  <c r="A6365" i="19"/>
  <c r="D6365" i="19"/>
  <c r="A6366" i="19"/>
  <c r="D6366" i="19"/>
  <c r="A6367" i="19"/>
  <c r="D6367" i="19"/>
  <c r="A6368" i="19"/>
  <c r="D6368" i="19"/>
  <c r="A6369" i="19"/>
  <c r="D6369" i="19"/>
  <c r="A6370" i="19"/>
  <c r="D6370" i="19"/>
  <c r="A6371" i="19"/>
  <c r="D6371" i="19"/>
  <c r="A6372" i="19"/>
  <c r="D6372" i="19"/>
  <c r="A6373" i="19"/>
  <c r="D6373" i="19"/>
  <c r="A6374" i="19"/>
  <c r="D6374" i="19"/>
  <c r="A6375" i="19"/>
  <c r="D6375" i="19"/>
  <c r="A6376" i="19"/>
  <c r="D6376" i="19"/>
  <c r="A6377" i="19"/>
  <c r="D6377" i="19"/>
  <c r="A6378" i="19"/>
  <c r="D6378" i="19"/>
  <c r="A6379" i="19"/>
  <c r="D6379" i="19"/>
  <c r="A6380" i="19"/>
  <c r="D6380" i="19"/>
  <c r="A6381" i="19"/>
  <c r="D6381" i="19"/>
  <c r="A6382" i="19"/>
  <c r="D6382" i="19"/>
  <c r="A6383" i="19"/>
  <c r="D6383" i="19"/>
  <c r="A6384" i="19"/>
  <c r="D6384" i="19"/>
  <c r="A6385" i="19"/>
  <c r="D6385" i="19"/>
  <c r="A6386" i="19"/>
  <c r="D6386" i="19"/>
  <c r="A6387" i="19"/>
  <c r="D6387" i="19"/>
  <c r="A6388" i="19"/>
  <c r="D6388" i="19"/>
  <c r="A6389" i="19"/>
  <c r="D6389" i="19"/>
  <c r="A6390" i="19"/>
  <c r="D6390" i="19"/>
  <c r="A6391" i="19"/>
  <c r="D6391" i="19"/>
  <c r="A6392" i="19"/>
  <c r="D6392" i="19"/>
  <c r="A6393" i="19"/>
  <c r="D6393" i="19"/>
  <c r="A6394" i="19"/>
  <c r="D6394" i="19"/>
  <c r="A6395" i="19"/>
  <c r="D6395" i="19"/>
  <c r="A6396" i="19"/>
  <c r="D6396" i="19"/>
  <c r="A6397" i="19"/>
  <c r="D6397" i="19"/>
  <c r="A6398" i="19"/>
  <c r="D6398" i="19"/>
  <c r="A6399" i="19"/>
  <c r="D6399" i="19"/>
  <c r="A6400" i="19"/>
  <c r="D6400" i="19"/>
  <c r="A6401" i="19"/>
  <c r="D6401" i="19"/>
  <c r="A6402" i="19"/>
  <c r="D6402" i="19"/>
  <c r="A6403" i="19"/>
  <c r="D6403" i="19"/>
  <c r="A6404" i="19"/>
  <c r="D6404" i="19"/>
  <c r="A6405" i="19"/>
  <c r="D6405" i="19"/>
  <c r="A6406" i="19"/>
  <c r="D6406" i="19"/>
  <c r="A6407" i="19"/>
  <c r="D6407" i="19"/>
  <c r="A6408" i="19"/>
  <c r="D6408" i="19"/>
  <c r="A6409" i="19"/>
  <c r="D6409" i="19"/>
  <c r="A6410" i="19"/>
  <c r="D6410" i="19"/>
  <c r="A6411" i="19"/>
  <c r="D6411" i="19"/>
  <c r="A6412" i="19"/>
  <c r="D6412" i="19"/>
  <c r="A6413" i="19"/>
  <c r="D6413" i="19"/>
  <c r="A6210" i="19"/>
  <c r="D6210" i="19"/>
  <c r="A5846" i="19"/>
  <c r="D5846" i="19"/>
  <c r="A5847" i="19"/>
  <c r="D5847" i="19"/>
  <c r="A5848" i="19"/>
  <c r="D5848" i="19"/>
  <c r="A5849" i="19"/>
  <c r="D5849" i="19"/>
  <c r="A5850" i="19"/>
  <c r="D5850" i="19"/>
  <c r="A5851" i="19"/>
  <c r="D5851" i="19"/>
  <c r="A5852" i="19"/>
  <c r="D5852" i="19"/>
  <c r="A5853" i="19"/>
  <c r="D5853" i="19"/>
  <c r="A5854" i="19"/>
  <c r="D5854" i="19"/>
  <c r="A5855" i="19"/>
  <c r="D5855" i="19"/>
  <c r="A5856" i="19"/>
  <c r="D5856" i="19"/>
  <c r="A5857" i="19"/>
  <c r="D5857" i="19"/>
  <c r="A5858" i="19"/>
  <c r="D5858" i="19"/>
  <c r="A5859" i="19"/>
  <c r="D5859" i="19"/>
  <c r="A5860" i="19"/>
  <c r="D5860" i="19"/>
  <c r="A5861" i="19"/>
  <c r="D5861" i="19"/>
  <c r="A5862" i="19"/>
  <c r="D5862" i="19"/>
  <c r="A5863" i="19"/>
  <c r="D5863" i="19"/>
  <c r="A5864" i="19"/>
  <c r="D5864" i="19"/>
  <c r="A5865" i="19"/>
  <c r="D5865" i="19"/>
  <c r="A5866" i="19"/>
  <c r="D5866" i="19"/>
  <c r="A5867" i="19"/>
  <c r="D5867" i="19"/>
  <c r="A5868" i="19"/>
  <c r="D5868" i="19"/>
  <c r="A5869" i="19"/>
  <c r="D5869" i="19"/>
  <c r="A5870" i="19"/>
  <c r="D5870" i="19"/>
  <c r="A5871" i="19"/>
  <c r="D5871" i="19"/>
  <c r="A5872" i="19"/>
  <c r="D5872" i="19"/>
  <c r="A5873" i="19"/>
  <c r="D5873" i="19"/>
  <c r="A5874" i="19"/>
  <c r="D5874" i="19"/>
  <c r="A5875" i="19"/>
  <c r="D5875" i="19"/>
  <c r="A5876" i="19"/>
  <c r="D5876" i="19"/>
  <c r="A5877" i="19"/>
  <c r="D5877" i="19"/>
  <c r="A5878" i="19"/>
  <c r="D5878" i="19"/>
  <c r="A5879" i="19"/>
  <c r="D5879" i="19"/>
  <c r="A5880" i="19"/>
  <c r="D5880" i="19"/>
  <c r="A5881" i="19"/>
  <c r="D5881" i="19"/>
  <c r="A5882" i="19"/>
  <c r="D5882" i="19"/>
  <c r="A5883" i="19"/>
  <c r="D5883" i="19"/>
  <c r="A5884" i="19"/>
  <c r="D5884" i="19"/>
  <c r="A5885" i="19"/>
  <c r="D5885" i="19"/>
  <c r="A5886" i="19"/>
  <c r="D5886" i="19"/>
  <c r="A5887" i="19"/>
  <c r="D5887" i="19"/>
  <c r="A5888" i="19"/>
  <c r="D5888" i="19"/>
  <c r="A5889" i="19"/>
  <c r="D5889" i="19"/>
  <c r="A5890" i="19"/>
  <c r="D5890" i="19"/>
  <c r="A5891" i="19"/>
  <c r="D5891" i="19"/>
  <c r="A5892" i="19"/>
  <c r="D5892" i="19"/>
  <c r="A5893" i="19"/>
  <c r="D5893" i="19"/>
  <c r="A5894" i="19"/>
  <c r="D5894" i="19"/>
  <c r="A5895" i="19"/>
  <c r="D5895" i="19"/>
  <c r="A5896" i="19"/>
  <c r="D5896" i="19"/>
  <c r="A5897" i="19"/>
  <c r="D5897" i="19"/>
  <c r="A5898" i="19"/>
  <c r="D5898" i="19"/>
  <c r="A5899" i="19"/>
  <c r="D5899" i="19"/>
  <c r="A5900" i="19"/>
  <c r="D5900" i="19"/>
  <c r="A5901" i="19"/>
  <c r="D5901" i="19"/>
  <c r="A5902" i="19"/>
  <c r="D5902" i="19"/>
  <c r="A5903" i="19"/>
  <c r="D5903" i="19"/>
  <c r="A5904" i="19"/>
  <c r="D5904" i="19"/>
  <c r="A5905" i="19"/>
  <c r="D5905" i="19"/>
  <c r="A5906" i="19"/>
  <c r="D5906" i="19"/>
  <c r="A5907" i="19"/>
  <c r="D5907" i="19"/>
  <c r="A5908" i="19"/>
  <c r="D5908" i="19"/>
  <c r="A5909" i="19"/>
  <c r="D5909" i="19"/>
  <c r="A5910" i="19"/>
  <c r="D5910" i="19"/>
  <c r="A5911" i="19"/>
  <c r="D5911" i="19"/>
  <c r="A5912" i="19"/>
  <c r="D5912" i="19"/>
  <c r="A5913" i="19"/>
  <c r="D5913" i="19"/>
  <c r="A5914" i="19"/>
  <c r="D5914" i="19"/>
  <c r="A5915" i="19"/>
  <c r="D5915" i="19"/>
  <c r="A5916" i="19"/>
  <c r="D5916" i="19"/>
  <c r="A5917" i="19"/>
  <c r="D5917" i="19"/>
  <c r="A5918" i="19"/>
  <c r="D5918" i="19"/>
  <c r="A5919" i="19"/>
  <c r="D5919" i="19"/>
  <c r="A5920" i="19"/>
  <c r="D5920" i="19"/>
  <c r="A5921" i="19"/>
  <c r="D5921" i="19"/>
  <c r="A5922" i="19"/>
  <c r="D5922" i="19"/>
  <c r="A5923" i="19"/>
  <c r="D5923" i="19"/>
  <c r="A5924" i="19"/>
  <c r="D5924" i="19"/>
  <c r="A5925" i="19"/>
  <c r="D5925" i="19"/>
  <c r="A5926" i="19"/>
  <c r="D5926" i="19"/>
  <c r="A5927" i="19"/>
  <c r="D5927" i="19"/>
  <c r="A5928" i="19"/>
  <c r="D5928" i="19"/>
  <c r="A5929" i="19"/>
  <c r="D5929" i="19"/>
  <c r="A5930" i="19"/>
  <c r="D5930" i="19"/>
  <c r="A5931" i="19"/>
  <c r="D5931" i="19"/>
  <c r="A5932" i="19"/>
  <c r="D5932" i="19"/>
  <c r="A5933" i="19"/>
  <c r="D5933" i="19"/>
  <c r="A5934" i="19"/>
  <c r="D5934" i="19"/>
  <c r="A5935" i="19"/>
  <c r="D5935" i="19"/>
  <c r="A5936" i="19"/>
  <c r="D5936" i="19"/>
  <c r="A5937" i="19"/>
  <c r="D5937" i="19"/>
  <c r="A5938" i="19"/>
  <c r="D5938" i="19"/>
  <c r="A5939" i="19"/>
  <c r="D5939" i="19"/>
  <c r="A5940" i="19"/>
  <c r="D5940" i="19"/>
  <c r="A5941" i="19"/>
  <c r="D5941" i="19"/>
  <c r="A5942" i="19"/>
  <c r="D5942" i="19"/>
  <c r="A5943" i="19"/>
  <c r="D5943" i="19"/>
  <c r="A5944" i="19"/>
  <c r="D5944" i="19"/>
  <c r="A5945" i="19"/>
  <c r="D5945" i="19"/>
  <c r="A5946" i="19"/>
  <c r="D5946" i="19"/>
  <c r="A5947" i="19"/>
  <c r="D5947" i="19"/>
  <c r="A5948" i="19"/>
  <c r="D5948" i="19"/>
  <c r="A5949" i="19"/>
  <c r="D5949" i="19"/>
  <c r="A5950" i="19"/>
  <c r="D5950" i="19"/>
  <c r="A5951" i="19"/>
  <c r="D5951" i="19"/>
  <c r="A5952" i="19"/>
  <c r="D5952" i="19"/>
  <c r="A5953" i="19"/>
  <c r="D5953" i="19"/>
  <c r="A5954" i="19"/>
  <c r="D5954" i="19"/>
  <c r="A5955" i="19"/>
  <c r="D5955" i="19"/>
  <c r="A5956" i="19"/>
  <c r="D5956" i="19"/>
  <c r="A5957" i="19"/>
  <c r="D5957" i="19"/>
  <c r="A5958" i="19"/>
  <c r="D5958" i="19"/>
  <c r="A5959" i="19"/>
  <c r="D5959" i="19"/>
  <c r="A5960" i="19"/>
  <c r="D5960" i="19"/>
  <c r="A5961" i="19"/>
  <c r="D5961" i="19"/>
  <c r="A5962" i="19"/>
  <c r="D5962" i="19"/>
  <c r="A5963" i="19"/>
  <c r="D5963" i="19"/>
  <c r="A5964" i="19"/>
  <c r="D5964" i="19"/>
  <c r="A5965" i="19"/>
  <c r="D5965" i="19"/>
  <c r="A5966" i="19"/>
  <c r="D5966" i="19"/>
  <c r="A5967" i="19"/>
  <c r="D5967" i="19"/>
  <c r="A5968" i="19"/>
  <c r="D5968" i="19"/>
  <c r="A5969" i="19"/>
  <c r="D5969" i="19"/>
  <c r="A5970" i="19"/>
  <c r="D5970" i="19"/>
  <c r="A5971" i="19"/>
  <c r="D5971" i="19"/>
  <c r="A5972" i="19"/>
  <c r="D5972" i="19"/>
  <c r="A5973" i="19"/>
  <c r="D5973" i="19"/>
  <c r="A5974" i="19"/>
  <c r="D5974" i="19"/>
  <c r="A5975" i="19"/>
  <c r="D5975" i="19"/>
  <c r="A5976" i="19"/>
  <c r="D5976" i="19"/>
  <c r="A5977" i="19"/>
  <c r="D5977" i="19"/>
  <c r="A5978" i="19"/>
  <c r="D5978" i="19"/>
  <c r="A5979" i="19"/>
  <c r="D5979" i="19"/>
  <c r="A5980" i="19"/>
  <c r="D5980" i="19"/>
  <c r="A5981" i="19"/>
  <c r="D5981" i="19"/>
  <c r="A5982" i="19"/>
  <c r="D5982" i="19"/>
  <c r="A5983" i="19"/>
  <c r="D5983" i="19"/>
  <c r="A5984" i="19"/>
  <c r="D5984" i="19"/>
  <c r="A5985" i="19"/>
  <c r="D5985" i="19"/>
  <c r="A5986" i="19"/>
  <c r="D5986" i="19"/>
  <c r="A5987" i="19"/>
  <c r="D5987" i="19"/>
  <c r="A5988" i="19"/>
  <c r="D5988" i="19"/>
  <c r="A5989" i="19"/>
  <c r="D5989" i="19"/>
  <c r="A5990" i="19"/>
  <c r="D5990" i="19"/>
  <c r="A5991" i="19"/>
  <c r="D5991" i="19"/>
  <c r="A5992" i="19"/>
  <c r="D5992" i="19"/>
  <c r="A5993" i="19"/>
  <c r="D5993" i="19"/>
  <c r="A5994" i="19"/>
  <c r="D5994" i="19"/>
  <c r="A5995" i="19"/>
  <c r="D5995" i="19"/>
  <c r="A5996" i="19"/>
  <c r="D5996" i="19"/>
  <c r="A5997" i="19"/>
  <c r="D5997" i="19"/>
  <c r="A5998" i="19"/>
  <c r="D5998" i="19"/>
  <c r="A5999" i="19"/>
  <c r="D5999" i="19"/>
  <c r="A6000" i="19"/>
  <c r="D6000" i="19"/>
  <c r="A6001" i="19"/>
  <c r="D6001" i="19"/>
  <c r="A6002" i="19"/>
  <c r="D6002" i="19"/>
  <c r="A6003" i="19"/>
  <c r="D6003" i="19"/>
  <c r="A6004" i="19"/>
  <c r="D6004" i="19"/>
  <c r="A6005" i="19"/>
  <c r="D6005" i="19"/>
  <c r="A6006" i="19"/>
  <c r="D6006" i="19"/>
  <c r="A6007" i="19"/>
  <c r="D6007" i="19"/>
  <c r="A6008" i="19"/>
  <c r="D6008" i="19"/>
  <c r="A6009" i="19"/>
  <c r="D6009" i="19"/>
  <c r="A6010" i="19"/>
  <c r="D6010" i="19"/>
  <c r="A6011" i="19"/>
  <c r="D6011" i="19"/>
  <c r="A6012" i="19"/>
  <c r="D6012" i="19"/>
  <c r="A6013" i="19"/>
  <c r="D6013" i="19"/>
  <c r="A6014" i="19"/>
  <c r="D6014" i="19"/>
  <c r="A6015" i="19"/>
  <c r="D6015" i="19"/>
  <c r="A6016" i="19"/>
  <c r="D6016" i="19"/>
  <c r="A6017" i="19"/>
  <c r="D6017" i="19"/>
  <c r="A6018" i="19"/>
  <c r="D6018" i="19"/>
  <c r="A6019" i="19"/>
  <c r="D6019" i="19"/>
  <c r="A6020" i="19"/>
  <c r="D6020" i="19"/>
  <c r="A6021" i="19"/>
  <c r="D6021" i="19"/>
  <c r="A6022" i="19"/>
  <c r="D6022" i="19"/>
  <c r="A6023" i="19"/>
  <c r="D6023" i="19"/>
  <c r="A6024" i="19"/>
  <c r="D6024" i="19"/>
  <c r="A6025" i="19"/>
  <c r="D6025" i="19"/>
  <c r="A6026" i="19"/>
  <c r="D6026" i="19"/>
  <c r="A6027" i="19"/>
  <c r="D6027" i="19"/>
  <c r="A6028" i="19"/>
  <c r="D6028" i="19"/>
  <c r="A6029" i="19"/>
  <c r="D6029" i="19"/>
  <c r="A6030" i="19"/>
  <c r="D6030" i="19"/>
  <c r="A6031" i="19"/>
  <c r="D6031" i="19"/>
  <c r="A6032" i="19"/>
  <c r="D6032" i="19"/>
  <c r="A6033" i="19"/>
  <c r="D6033" i="19"/>
  <c r="A6034" i="19"/>
  <c r="D6034" i="19"/>
  <c r="A6035" i="19"/>
  <c r="D6035" i="19"/>
  <c r="A6036" i="19"/>
  <c r="D6036" i="19"/>
  <c r="A6037" i="19"/>
  <c r="D6037" i="19"/>
  <c r="A6038" i="19"/>
  <c r="D6038" i="19"/>
  <c r="A6039" i="19"/>
  <c r="D6039" i="19"/>
  <c r="A6040" i="19"/>
  <c r="D6040" i="19"/>
  <c r="A6041" i="19"/>
  <c r="D6041" i="19"/>
  <c r="A6042" i="19"/>
  <c r="D6042" i="19"/>
  <c r="A6043" i="19"/>
  <c r="D6043" i="19"/>
  <c r="A6044" i="19"/>
  <c r="D6044" i="19"/>
  <c r="A6045" i="19"/>
  <c r="D6045" i="19"/>
  <c r="A6046" i="19"/>
  <c r="D6046" i="19"/>
  <c r="A6047" i="19"/>
  <c r="D6047" i="19"/>
  <c r="A6048" i="19"/>
  <c r="D6048" i="19"/>
  <c r="A6049" i="19"/>
  <c r="D6049" i="19"/>
  <c r="A6050" i="19"/>
  <c r="D6050" i="19"/>
  <c r="A6051" i="19"/>
  <c r="D6051" i="19"/>
  <c r="A6052" i="19"/>
  <c r="D6052" i="19"/>
  <c r="A6053" i="19"/>
  <c r="D6053" i="19"/>
  <c r="A6054" i="19"/>
  <c r="D6054" i="19"/>
  <c r="A6055" i="19"/>
  <c r="D6055" i="19"/>
  <c r="A6056" i="19"/>
  <c r="D6056" i="19"/>
  <c r="A6057" i="19"/>
  <c r="D6057" i="19"/>
  <c r="A6058" i="19"/>
  <c r="D6058" i="19"/>
  <c r="A6059" i="19"/>
  <c r="D6059" i="19"/>
  <c r="A6060" i="19"/>
  <c r="D6060" i="19"/>
  <c r="A6061" i="19"/>
  <c r="D6061" i="19"/>
  <c r="A6062" i="19"/>
  <c r="D6062" i="19"/>
  <c r="A6063" i="19"/>
  <c r="D6063" i="19"/>
  <c r="A6064" i="19"/>
  <c r="D6064" i="19"/>
  <c r="A6065" i="19"/>
  <c r="D6065" i="19"/>
  <c r="A6066" i="19"/>
  <c r="D6066" i="19"/>
  <c r="A6067" i="19"/>
  <c r="D6067" i="19"/>
  <c r="A6068" i="19"/>
  <c r="D6068" i="19"/>
  <c r="A6069" i="19"/>
  <c r="D6069" i="19"/>
  <c r="A6070" i="19"/>
  <c r="D6070" i="19"/>
  <c r="A6071" i="19"/>
  <c r="D6071" i="19"/>
  <c r="A6072" i="19"/>
  <c r="D6072" i="19"/>
  <c r="A6073" i="19"/>
  <c r="D6073" i="19"/>
  <c r="A6074" i="19"/>
  <c r="D6074" i="19"/>
  <c r="A6075" i="19"/>
  <c r="D6075" i="19"/>
  <c r="A6076" i="19"/>
  <c r="D6076" i="19"/>
  <c r="A6077" i="19"/>
  <c r="D6077" i="19"/>
  <c r="A6078" i="19"/>
  <c r="D6078" i="19"/>
  <c r="A6079" i="19"/>
  <c r="D6079" i="19"/>
  <c r="A6080" i="19"/>
  <c r="D6080" i="19"/>
  <c r="A6081" i="19"/>
  <c r="D6081" i="19"/>
  <c r="A6082" i="19"/>
  <c r="D6082" i="19"/>
  <c r="A6083" i="19"/>
  <c r="D6083" i="19"/>
  <c r="A6084" i="19"/>
  <c r="D6084" i="19"/>
  <c r="A6085" i="19"/>
  <c r="D6085" i="19"/>
  <c r="A6086" i="19"/>
  <c r="D6086" i="19"/>
  <c r="A6087" i="19"/>
  <c r="D6087" i="19"/>
  <c r="A6088" i="19"/>
  <c r="D6088" i="19"/>
  <c r="A6089" i="19"/>
  <c r="D6089" i="19"/>
  <c r="A6090" i="19"/>
  <c r="D6090" i="19"/>
  <c r="A6091" i="19"/>
  <c r="D6091" i="19"/>
  <c r="A6092" i="19"/>
  <c r="D6092" i="19"/>
  <c r="A6093" i="19"/>
  <c r="D6093" i="19"/>
  <c r="A6094" i="19"/>
  <c r="D6094" i="19"/>
  <c r="A6095" i="19"/>
  <c r="D6095" i="19"/>
  <c r="A6096" i="19"/>
  <c r="D6096" i="19"/>
  <c r="A6097" i="19"/>
  <c r="D6097" i="19"/>
  <c r="A6098" i="19"/>
  <c r="D6098" i="19"/>
  <c r="A6099" i="19"/>
  <c r="D6099" i="19"/>
  <c r="A6100" i="19"/>
  <c r="D6100" i="19"/>
  <c r="A6101" i="19"/>
  <c r="D6101" i="19"/>
  <c r="A6102" i="19"/>
  <c r="D6102" i="19"/>
  <c r="A6103" i="19"/>
  <c r="D6103" i="19"/>
  <c r="A6104" i="19"/>
  <c r="D6104" i="19"/>
  <c r="A6105" i="19"/>
  <c r="D6105" i="19"/>
  <c r="A6106" i="19"/>
  <c r="D6106" i="19"/>
  <c r="A6107" i="19"/>
  <c r="D6107" i="19"/>
  <c r="A6108" i="19"/>
  <c r="D6108" i="19"/>
  <c r="A6109" i="19"/>
  <c r="D6109" i="19"/>
  <c r="A6110" i="19"/>
  <c r="D6110" i="19"/>
  <c r="A6111" i="19"/>
  <c r="D6111" i="19"/>
  <c r="A6112" i="19"/>
  <c r="D6112" i="19"/>
  <c r="A6113" i="19"/>
  <c r="D6113" i="19"/>
  <c r="A6114" i="19"/>
  <c r="D6114" i="19"/>
  <c r="A6115" i="19"/>
  <c r="D6115" i="19"/>
  <c r="A6116" i="19"/>
  <c r="D6116" i="19"/>
  <c r="A6117" i="19"/>
  <c r="D6117" i="19"/>
  <c r="A6118" i="19"/>
  <c r="D6118" i="19"/>
  <c r="A6119" i="19"/>
  <c r="D6119" i="19"/>
  <c r="A6120" i="19"/>
  <c r="D6120" i="19"/>
  <c r="A6121" i="19"/>
  <c r="D6121" i="19"/>
  <c r="A6122" i="19"/>
  <c r="D6122" i="19"/>
  <c r="A6123" i="19"/>
  <c r="D6123" i="19"/>
  <c r="A6124" i="19"/>
  <c r="D6124" i="19"/>
  <c r="A6125" i="19"/>
  <c r="D6125" i="19"/>
  <c r="A6126" i="19"/>
  <c r="D6126" i="19"/>
  <c r="A6127" i="19"/>
  <c r="D6127" i="19"/>
  <c r="A6128" i="19"/>
  <c r="D6128" i="19"/>
  <c r="A6129" i="19"/>
  <c r="D6129" i="19"/>
  <c r="A6130" i="19"/>
  <c r="D6130" i="19"/>
  <c r="A6131" i="19"/>
  <c r="D6131" i="19"/>
  <c r="A6132" i="19"/>
  <c r="D6132" i="19"/>
  <c r="A6133" i="19"/>
  <c r="D6133" i="19"/>
  <c r="A6134" i="19"/>
  <c r="D6134" i="19"/>
  <c r="A6135" i="19"/>
  <c r="D6135" i="19"/>
  <c r="A6136" i="19"/>
  <c r="D6136" i="19"/>
  <c r="A6137" i="19"/>
  <c r="D6137" i="19"/>
  <c r="A6138" i="19"/>
  <c r="D6138" i="19"/>
  <c r="A6139" i="19"/>
  <c r="D6139" i="19"/>
  <c r="A6140" i="19"/>
  <c r="D6140" i="19"/>
  <c r="A6141" i="19"/>
  <c r="D6141" i="19"/>
  <c r="A6142" i="19"/>
  <c r="D6142" i="19"/>
  <c r="A6143" i="19"/>
  <c r="D6143" i="19"/>
  <c r="A6144" i="19"/>
  <c r="D6144" i="19"/>
  <c r="A6145" i="19"/>
  <c r="D6145" i="19"/>
  <c r="A6146" i="19"/>
  <c r="D6146" i="19"/>
  <c r="A6147" i="19"/>
  <c r="D6147" i="19"/>
  <c r="A6148" i="19"/>
  <c r="D6148" i="19"/>
  <c r="A6149" i="19"/>
  <c r="D6149" i="19"/>
  <c r="A6150" i="19"/>
  <c r="D6150" i="19"/>
  <c r="A6151" i="19"/>
  <c r="D6151" i="19"/>
  <c r="A6152" i="19"/>
  <c r="D6152" i="19"/>
  <c r="A6153" i="19"/>
  <c r="D6153" i="19"/>
  <c r="A6154" i="19"/>
  <c r="D6154" i="19"/>
  <c r="A6155" i="19"/>
  <c r="D6155" i="19"/>
  <c r="A6156" i="19"/>
  <c r="D6156" i="19"/>
  <c r="A6157" i="19"/>
  <c r="D6157" i="19"/>
  <c r="A6158" i="19"/>
  <c r="D6158" i="19"/>
  <c r="A6159" i="19"/>
  <c r="D6159" i="19"/>
  <c r="A6160" i="19"/>
  <c r="D6160" i="19"/>
  <c r="A6161" i="19"/>
  <c r="D6161" i="19"/>
  <c r="A6162" i="19"/>
  <c r="D6162" i="19"/>
  <c r="A6163" i="19"/>
  <c r="D6163" i="19"/>
  <c r="A6164" i="19"/>
  <c r="D6164" i="19"/>
  <c r="A6165" i="19"/>
  <c r="D6165" i="19"/>
  <c r="A6166" i="19"/>
  <c r="D6166" i="19"/>
  <c r="A6167" i="19"/>
  <c r="D6167" i="19"/>
  <c r="A6168" i="19"/>
  <c r="D6168" i="19"/>
  <c r="A6169" i="19"/>
  <c r="D6169" i="19"/>
  <c r="A6170" i="19"/>
  <c r="D6170" i="19"/>
  <c r="A6171" i="19"/>
  <c r="D6171" i="19"/>
  <c r="A6172" i="19"/>
  <c r="D6172" i="19"/>
  <c r="A6173" i="19"/>
  <c r="D6173" i="19"/>
  <c r="A6174" i="19"/>
  <c r="D6174" i="19"/>
  <c r="A6175" i="19"/>
  <c r="D6175" i="19"/>
  <c r="A6176" i="19"/>
  <c r="D6176" i="19"/>
  <c r="A6177" i="19"/>
  <c r="D6177" i="19"/>
  <c r="A6178" i="19"/>
  <c r="D6178" i="19"/>
  <c r="A6179" i="19"/>
  <c r="D6179" i="19"/>
  <c r="A6180" i="19"/>
  <c r="D6180" i="19"/>
  <c r="A6181" i="19"/>
  <c r="D6181" i="19"/>
  <c r="A6182" i="19"/>
  <c r="D6182" i="19"/>
  <c r="A6183" i="19"/>
  <c r="D6183" i="19"/>
  <c r="A6184" i="19"/>
  <c r="D6184" i="19"/>
  <c r="A6185" i="19"/>
  <c r="D6185" i="19"/>
  <c r="A6186" i="19"/>
  <c r="D6186" i="19"/>
  <c r="A6187" i="19"/>
  <c r="D6187" i="19"/>
  <c r="A6188" i="19"/>
  <c r="D6188" i="19"/>
  <c r="A6189" i="19"/>
  <c r="D6189" i="19"/>
  <c r="A6190" i="19"/>
  <c r="D6190" i="19"/>
  <c r="A6191" i="19"/>
  <c r="D6191" i="19"/>
  <c r="A6192" i="19"/>
  <c r="D6192" i="19"/>
  <c r="A6193" i="19"/>
  <c r="D6193" i="19"/>
  <c r="A6194" i="19"/>
  <c r="D6194" i="19"/>
  <c r="A6195" i="19"/>
  <c r="D6195" i="19"/>
  <c r="A6196" i="19"/>
  <c r="D6196" i="19"/>
  <c r="A6197" i="19"/>
  <c r="D6197" i="19"/>
  <c r="A6198" i="19"/>
  <c r="D6198" i="19"/>
  <c r="A6199" i="19"/>
  <c r="D6199" i="19"/>
  <c r="A6200" i="19"/>
  <c r="D6200" i="19"/>
  <c r="A6201" i="19"/>
  <c r="D6201" i="19"/>
  <c r="A6202" i="19"/>
  <c r="D6202" i="19"/>
  <c r="A6203" i="19"/>
  <c r="D6203" i="19"/>
  <c r="A6204" i="19"/>
  <c r="D6204" i="19"/>
  <c r="A6205" i="19"/>
  <c r="D6205" i="19"/>
  <c r="A6206" i="19"/>
  <c r="D6206" i="19"/>
  <c r="A6207" i="19"/>
  <c r="D6207" i="19"/>
  <c r="A6208" i="19"/>
  <c r="D6208" i="19"/>
  <c r="A6209" i="19"/>
  <c r="D6209" i="19"/>
  <c r="A5845" i="19"/>
  <c r="D5845" i="19"/>
  <c r="A5481" i="19"/>
  <c r="D5481" i="19"/>
  <c r="A5482" i="19"/>
  <c r="D5482" i="19"/>
  <c r="A5483" i="19"/>
  <c r="D5483" i="19"/>
  <c r="A5484" i="19"/>
  <c r="D5484" i="19"/>
  <c r="A5485" i="19"/>
  <c r="D5485" i="19"/>
  <c r="A5486" i="19"/>
  <c r="D5486" i="19"/>
  <c r="A5487" i="19"/>
  <c r="D5487" i="19"/>
  <c r="A5488" i="19"/>
  <c r="D5488" i="19"/>
  <c r="A5489" i="19"/>
  <c r="D5489" i="19"/>
  <c r="A5490" i="19"/>
  <c r="D5490" i="19"/>
  <c r="A5491" i="19"/>
  <c r="D5491" i="19"/>
  <c r="A5492" i="19"/>
  <c r="D5492" i="19"/>
  <c r="A5493" i="19"/>
  <c r="D5493" i="19"/>
  <c r="A5494" i="19"/>
  <c r="D5494" i="19"/>
  <c r="A5495" i="19"/>
  <c r="D5495" i="19"/>
  <c r="A5496" i="19"/>
  <c r="D5496" i="19"/>
  <c r="A5497" i="19"/>
  <c r="D5497" i="19"/>
  <c r="A5498" i="19"/>
  <c r="D5498" i="19"/>
  <c r="A5499" i="19"/>
  <c r="D5499" i="19"/>
  <c r="A5500" i="19"/>
  <c r="D5500" i="19"/>
  <c r="A5501" i="19"/>
  <c r="D5501" i="19"/>
  <c r="A5502" i="19"/>
  <c r="D5502" i="19"/>
  <c r="A5503" i="19"/>
  <c r="D5503" i="19"/>
  <c r="A5504" i="19"/>
  <c r="D5504" i="19"/>
  <c r="A5505" i="19"/>
  <c r="D5505" i="19"/>
  <c r="A5506" i="19"/>
  <c r="D5506" i="19"/>
  <c r="A5507" i="19"/>
  <c r="D5507" i="19"/>
  <c r="A5508" i="19"/>
  <c r="D5508" i="19"/>
  <c r="A5509" i="19"/>
  <c r="D5509" i="19"/>
  <c r="A5510" i="19"/>
  <c r="D5510" i="19"/>
  <c r="A5511" i="19"/>
  <c r="D5511" i="19"/>
  <c r="A5512" i="19"/>
  <c r="D5512" i="19"/>
  <c r="A5513" i="19"/>
  <c r="D5513" i="19"/>
  <c r="A5514" i="19"/>
  <c r="D5514" i="19"/>
  <c r="A5515" i="19"/>
  <c r="D5515" i="19"/>
  <c r="A5516" i="19"/>
  <c r="D5516" i="19"/>
  <c r="A5517" i="19"/>
  <c r="D5517" i="19"/>
  <c r="A5518" i="19"/>
  <c r="D5518" i="19"/>
  <c r="A5519" i="19"/>
  <c r="D5519" i="19"/>
  <c r="A5520" i="19"/>
  <c r="D5520" i="19"/>
  <c r="A5521" i="19"/>
  <c r="D5521" i="19"/>
  <c r="A5522" i="19"/>
  <c r="D5522" i="19"/>
  <c r="A5523" i="19"/>
  <c r="D5523" i="19"/>
  <c r="A5524" i="19"/>
  <c r="D5524" i="19"/>
  <c r="A5525" i="19"/>
  <c r="D5525" i="19"/>
  <c r="A5526" i="19"/>
  <c r="D5526" i="19"/>
  <c r="A5527" i="19"/>
  <c r="D5527" i="19"/>
  <c r="A5528" i="19"/>
  <c r="D5528" i="19"/>
  <c r="A5529" i="19"/>
  <c r="D5529" i="19"/>
  <c r="A5530" i="19"/>
  <c r="D5530" i="19"/>
  <c r="A5531" i="19"/>
  <c r="D5531" i="19"/>
  <c r="A5532" i="19"/>
  <c r="D5532" i="19"/>
  <c r="A5533" i="19"/>
  <c r="D5533" i="19"/>
  <c r="A5534" i="19"/>
  <c r="D5534" i="19"/>
  <c r="A5535" i="19"/>
  <c r="D5535" i="19"/>
  <c r="A5536" i="19"/>
  <c r="D5536" i="19"/>
  <c r="A5537" i="19"/>
  <c r="D5537" i="19"/>
  <c r="A5538" i="19"/>
  <c r="D5538" i="19"/>
  <c r="A5539" i="19"/>
  <c r="D5539" i="19"/>
  <c r="A5540" i="19"/>
  <c r="D5540" i="19"/>
  <c r="A5541" i="19"/>
  <c r="D5541" i="19"/>
  <c r="A5542" i="19"/>
  <c r="D5542" i="19"/>
  <c r="A5543" i="19"/>
  <c r="D5543" i="19"/>
  <c r="A5544" i="19"/>
  <c r="D5544" i="19"/>
  <c r="A5545" i="19"/>
  <c r="D5545" i="19"/>
  <c r="A5546" i="19"/>
  <c r="D5546" i="19"/>
  <c r="A5547" i="19"/>
  <c r="D5547" i="19"/>
  <c r="A5548" i="19"/>
  <c r="D5548" i="19"/>
  <c r="A5549" i="19"/>
  <c r="D5549" i="19"/>
  <c r="A5550" i="19"/>
  <c r="D5550" i="19"/>
  <c r="A5551" i="19"/>
  <c r="D5551" i="19"/>
  <c r="A5552" i="19"/>
  <c r="D5552" i="19"/>
  <c r="A5553" i="19"/>
  <c r="D5553" i="19"/>
  <c r="A5554" i="19"/>
  <c r="D5554" i="19"/>
  <c r="A5555" i="19"/>
  <c r="D5555" i="19"/>
  <c r="A5556" i="19"/>
  <c r="D5556" i="19"/>
  <c r="A5557" i="19"/>
  <c r="D5557" i="19"/>
  <c r="A5558" i="19"/>
  <c r="D5558" i="19"/>
  <c r="A5559" i="19"/>
  <c r="D5559" i="19"/>
  <c r="A5560" i="19"/>
  <c r="D5560" i="19"/>
  <c r="A5561" i="19"/>
  <c r="D5561" i="19"/>
  <c r="A5562" i="19"/>
  <c r="D5562" i="19"/>
  <c r="A5563" i="19"/>
  <c r="D5563" i="19"/>
  <c r="A5564" i="19"/>
  <c r="D5564" i="19"/>
  <c r="A5565" i="19"/>
  <c r="D5565" i="19"/>
  <c r="A5566" i="19"/>
  <c r="D5566" i="19"/>
  <c r="A5567" i="19"/>
  <c r="D5567" i="19"/>
  <c r="A5568" i="19"/>
  <c r="D5568" i="19"/>
  <c r="A5569" i="19"/>
  <c r="D5569" i="19"/>
  <c r="A5570" i="19"/>
  <c r="D5570" i="19"/>
  <c r="A5571" i="19"/>
  <c r="D5571" i="19"/>
  <c r="A5572" i="19"/>
  <c r="D5572" i="19"/>
  <c r="A5573" i="19"/>
  <c r="D5573" i="19"/>
  <c r="A5574" i="19"/>
  <c r="D5574" i="19"/>
  <c r="A5575" i="19"/>
  <c r="D5575" i="19"/>
  <c r="A5576" i="19"/>
  <c r="D5576" i="19"/>
  <c r="A5577" i="19"/>
  <c r="D5577" i="19"/>
  <c r="A5578" i="19"/>
  <c r="D5578" i="19"/>
  <c r="A5579" i="19"/>
  <c r="D5579" i="19"/>
  <c r="A5580" i="19"/>
  <c r="D5580" i="19"/>
  <c r="A5581" i="19"/>
  <c r="D5581" i="19"/>
  <c r="A5582" i="19"/>
  <c r="D5582" i="19"/>
  <c r="A5583" i="19"/>
  <c r="D5583" i="19"/>
  <c r="A5584" i="19"/>
  <c r="D5584" i="19"/>
  <c r="A5585" i="19"/>
  <c r="D5585" i="19"/>
  <c r="A5586" i="19"/>
  <c r="D5586" i="19"/>
  <c r="A5587" i="19"/>
  <c r="D5587" i="19"/>
  <c r="A5588" i="19"/>
  <c r="D5588" i="19"/>
  <c r="A5589" i="19"/>
  <c r="D5589" i="19"/>
  <c r="A5590" i="19"/>
  <c r="D5590" i="19"/>
  <c r="A5591" i="19"/>
  <c r="D5591" i="19"/>
  <c r="A5592" i="19"/>
  <c r="D5592" i="19"/>
  <c r="A5593" i="19"/>
  <c r="D5593" i="19"/>
  <c r="A5594" i="19"/>
  <c r="D5594" i="19"/>
  <c r="A5595" i="19"/>
  <c r="D5595" i="19"/>
  <c r="A5596" i="19"/>
  <c r="D5596" i="19"/>
  <c r="A5597" i="19"/>
  <c r="D5597" i="19"/>
  <c r="A5598" i="19"/>
  <c r="D5598" i="19"/>
  <c r="A5599" i="19"/>
  <c r="D5599" i="19"/>
  <c r="A5600" i="19"/>
  <c r="D5600" i="19"/>
  <c r="A5601" i="19"/>
  <c r="D5601" i="19"/>
  <c r="A5602" i="19"/>
  <c r="D5602" i="19"/>
  <c r="A5603" i="19"/>
  <c r="D5603" i="19"/>
  <c r="A5604" i="19"/>
  <c r="D5604" i="19"/>
  <c r="A5605" i="19"/>
  <c r="D5605" i="19"/>
  <c r="A5606" i="19"/>
  <c r="D5606" i="19"/>
  <c r="A5607" i="19"/>
  <c r="D5607" i="19"/>
  <c r="A5608" i="19"/>
  <c r="D5608" i="19"/>
  <c r="A5609" i="19"/>
  <c r="D5609" i="19"/>
  <c r="A5610" i="19"/>
  <c r="D5610" i="19"/>
  <c r="A5611" i="19"/>
  <c r="D5611" i="19"/>
  <c r="A5612" i="19"/>
  <c r="D5612" i="19"/>
  <c r="A5613" i="19"/>
  <c r="D5613" i="19"/>
  <c r="A5614" i="19"/>
  <c r="D5614" i="19"/>
  <c r="A5615" i="19"/>
  <c r="D5615" i="19"/>
  <c r="A5616" i="19"/>
  <c r="D5616" i="19"/>
  <c r="A5617" i="19"/>
  <c r="D5617" i="19"/>
  <c r="A5618" i="19"/>
  <c r="D5618" i="19"/>
  <c r="A5619" i="19"/>
  <c r="D5619" i="19"/>
  <c r="A5620" i="19"/>
  <c r="D5620" i="19"/>
  <c r="A5621" i="19"/>
  <c r="D5621" i="19"/>
  <c r="A5622" i="19"/>
  <c r="D5622" i="19"/>
  <c r="A5623" i="19"/>
  <c r="D5623" i="19"/>
  <c r="A5624" i="19"/>
  <c r="D5624" i="19"/>
  <c r="A5625" i="19"/>
  <c r="D5625" i="19"/>
  <c r="A5626" i="19"/>
  <c r="D5626" i="19"/>
  <c r="A5627" i="19"/>
  <c r="D5627" i="19"/>
  <c r="A5628" i="19"/>
  <c r="D5628" i="19"/>
  <c r="A5629" i="19"/>
  <c r="D5629" i="19"/>
  <c r="A5630" i="19"/>
  <c r="D5630" i="19"/>
  <c r="A5631" i="19"/>
  <c r="D5631" i="19"/>
  <c r="A5632" i="19"/>
  <c r="D5632" i="19"/>
  <c r="A5633" i="19"/>
  <c r="D5633" i="19"/>
  <c r="A5634" i="19"/>
  <c r="D5634" i="19"/>
  <c r="A5635" i="19"/>
  <c r="D5635" i="19"/>
  <c r="A5636" i="19"/>
  <c r="D5636" i="19"/>
  <c r="A5637" i="19"/>
  <c r="D5637" i="19"/>
  <c r="A5638" i="19"/>
  <c r="D5638" i="19"/>
  <c r="A5639" i="19"/>
  <c r="D5639" i="19"/>
  <c r="A5640" i="19"/>
  <c r="D5640" i="19"/>
  <c r="A5641" i="19"/>
  <c r="D5641" i="19"/>
  <c r="A5642" i="19"/>
  <c r="D5642" i="19"/>
  <c r="A5643" i="19"/>
  <c r="D5643" i="19"/>
  <c r="A5644" i="19"/>
  <c r="D5644" i="19"/>
  <c r="A5645" i="19"/>
  <c r="D5645" i="19"/>
  <c r="A5646" i="19"/>
  <c r="D5646" i="19"/>
  <c r="A5647" i="19"/>
  <c r="D5647" i="19"/>
  <c r="A5648" i="19"/>
  <c r="D5648" i="19"/>
  <c r="A5649" i="19"/>
  <c r="D5649" i="19"/>
  <c r="A5650" i="19"/>
  <c r="D5650" i="19"/>
  <c r="A5651" i="19"/>
  <c r="D5651" i="19"/>
  <c r="A5652" i="19"/>
  <c r="D5652" i="19"/>
  <c r="A5653" i="19"/>
  <c r="D5653" i="19"/>
  <c r="A5654" i="19"/>
  <c r="D5654" i="19"/>
  <c r="A5655" i="19"/>
  <c r="D5655" i="19"/>
  <c r="A5656" i="19"/>
  <c r="D5656" i="19"/>
  <c r="A5657" i="19"/>
  <c r="D5657" i="19"/>
  <c r="A5658" i="19"/>
  <c r="D5658" i="19"/>
  <c r="A5659" i="19"/>
  <c r="D5659" i="19"/>
  <c r="A5660" i="19"/>
  <c r="D5660" i="19"/>
  <c r="A5661" i="19"/>
  <c r="D5661" i="19"/>
  <c r="A5662" i="19"/>
  <c r="D5662" i="19"/>
  <c r="A5663" i="19"/>
  <c r="D5663" i="19"/>
  <c r="A5664" i="19"/>
  <c r="D5664" i="19"/>
  <c r="A5665" i="19"/>
  <c r="D5665" i="19"/>
  <c r="A5666" i="19"/>
  <c r="D5666" i="19"/>
  <c r="A5667" i="19"/>
  <c r="D5667" i="19"/>
  <c r="A5668" i="19"/>
  <c r="D5668" i="19"/>
  <c r="A5669" i="19"/>
  <c r="D5669" i="19"/>
  <c r="A5670" i="19"/>
  <c r="D5670" i="19"/>
  <c r="A5671" i="19"/>
  <c r="D5671" i="19"/>
  <c r="A5672" i="19"/>
  <c r="D5672" i="19"/>
  <c r="A5673" i="19"/>
  <c r="D5673" i="19"/>
  <c r="A5674" i="19"/>
  <c r="D5674" i="19"/>
  <c r="A5675" i="19"/>
  <c r="D5675" i="19"/>
  <c r="A5676" i="19"/>
  <c r="D5676" i="19"/>
  <c r="A5677" i="19"/>
  <c r="D5677" i="19"/>
  <c r="A5678" i="19"/>
  <c r="D5678" i="19"/>
  <c r="A5679" i="19"/>
  <c r="D5679" i="19"/>
  <c r="A5680" i="19"/>
  <c r="D5680" i="19"/>
  <c r="A5681" i="19"/>
  <c r="D5681" i="19"/>
  <c r="A5682" i="19"/>
  <c r="D5682" i="19"/>
  <c r="A5683" i="19"/>
  <c r="D5683" i="19"/>
  <c r="A5684" i="19"/>
  <c r="D5684" i="19"/>
  <c r="A5685" i="19"/>
  <c r="D5685" i="19"/>
  <c r="A5686" i="19"/>
  <c r="D5686" i="19"/>
  <c r="A5687" i="19"/>
  <c r="D5687" i="19"/>
  <c r="A5688" i="19"/>
  <c r="D5688" i="19"/>
  <c r="A5689" i="19"/>
  <c r="D5689" i="19"/>
  <c r="A5690" i="19"/>
  <c r="D5690" i="19"/>
  <c r="A5691" i="19"/>
  <c r="D5691" i="19"/>
  <c r="A5692" i="19"/>
  <c r="D5692" i="19"/>
  <c r="A5693" i="19"/>
  <c r="D5693" i="19"/>
  <c r="A5694" i="19"/>
  <c r="D5694" i="19"/>
  <c r="A5695" i="19"/>
  <c r="D5695" i="19"/>
  <c r="A5696" i="19"/>
  <c r="D5696" i="19"/>
  <c r="A5697" i="19"/>
  <c r="D5697" i="19"/>
  <c r="A5698" i="19"/>
  <c r="D5698" i="19"/>
  <c r="A5699" i="19"/>
  <c r="D5699" i="19"/>
  <c r="A5700" i="19"/>
  <c r="D5700" i="19"/>
  <c r="A5701" i="19"/>
  <c r="D5701" i="19"/>
  <c r="A5702" i="19"/>
  <c r="D5702" i="19"/>
  <c r="A5703" i="19"/>
  <c r="D5703" i="19"/>
  <c r="A5704" i="19"/>
  <c r="D5704" i="19"/>
  <c r="A5705" i="19"/>
  <c r="D5705" i="19"/>
  <c r="A5706" i="19"/>
  <c r="D5706" i="19"/>
  <c r="A5707" i="19"/>
  <c r="D5707" i="19"/>
  <c r="A5708" i="19"/>
  <c r="D5708" i="19"/>
  <c r="A5709" i="19"/>
  <c r="D5709" i="19"/>
  <c r="A5710" i="19"/>
  <c r="D5710" i="19"/>
  <c r="A5711" i="19"/>
  <c r="D5711" i="19"/>
  <c r="A5712" i="19"/>
  <c r="D5712" i="19"/>
  <c r="A5713" i="19"/>
  <c r="D5713" i="19"/>
  <c r="A5714" i="19"/>
  <c r="D5714" i="19"/>
  <c r="A5715" i="19"/>
  <c r="D5715" i="19"/>
  <c r="A5716" i="19"/>
  <c r="D5716" i="19"/>
  <c r="A5717" i="19"/>
  <c r="D5717" i="19"/>
  <c r="A5718" i="19"/>
  <c r="D5718" i="19"/>
  <c r="A5719" i="19"/>
  <c r="D5719" i="19"/>
  <c r="A5720" i="19"/>
  <c r="D5720" i="19"/>
  <c r="A5721" i="19"/>
  <c r="D5721" i="19"/>
  <c r="A5722" i="19"/>
  <c r="D5722" i="19"/>
  <c r="A5723" i="19"/>
  <c r="D5723" i="19"/>
  <c r="A5724" i="19"/>
  <c r="D5724" i="19"/>
  <c r="A5725" i="19"/>
  <c r="D5725" i="19"/>
  <c r="A5726" i="19"/>
  <c r="D5726" i="19"/>
  <c r="A5727" i="19"/>
  <c r="D5727" i="19"/>
  <c r="A5728" i="19"/>
  <c r="D5728" i="19"/>
  <c r="A5729" i="19"/>
  <c r="D5729" i="19"/>
  <c r="A5730" i="19"/>
  <c r="D5730" i="19"/>
  <c r="A5731" i="19"/>
  <c r="D5731" i="19"/>
  <c r="A5732" i="19"/>
  <c r="D5732" i="19"/>
  <c r="A5733" i="19"/>
  <c r="D5733" i="19"/>
  <c r="A5734" i="19"/>
  <c r="D5734" i="19"/>
  <c r="A5735" i="19"/>
  <c r="D5735" i="19"/>
  <c r="A5736" i="19"/>
  <c r="D5736" i="19"/>
  <c r="A5737" i="19"/>
  <c r="D5737" i="19"/>
  <c r="A5738" i="19"/>
  <c r="D5738" i="19"/>
  <c r="A5739" i="19"/>
  <c r="D5739" i="19"/>
  <c r="A5740" i="19"/>
  <c r="D5740" i="19"/>
  <c r="A5741" i="19"/>
  <c r="D5741" i="19"/>
  <c r="A5742" i="19"/>
  <c r="D5742" i="19"/>
  <c r="A5743" i="19"/>
  <c r="D5743" i="19"/>
  <c r="A5744" i="19"/>
  <c r="D5744" i="19"/>
  <c r="A5745" i="19"/>
  <c r="D5745" i="19"/>
  <c r="A5746" i="19"/>
  <c r="D5746" i="19"/>
  <c r="A5747" i="19"/>
  <c r="D5747" i="19"/>
  <c r="A5748" i="19"/>
  <c r="D5748" i="19"/>
  <c r="A5749" i="19"/>
  <c r="D5749" i="19"/>
  <c r="A5750" i="19"/>
  <c r="D5750" i="19"/>
  <c r="A5751" i="19"/>
  <c r="D5751" i="19"/>
  <c r="A5752" i="19"/>
  <c r="D5752" i="19"/>
  <c r="A5753" i="19"/>
  <c r="D5753" i="19"/>
  <c r="A5754" i="19"/>
  <c r="D5754" i="19"/>
  <c r="A5755" i="19"/>
  <c r="D5755" i="19"/>
  <c r="A5756" i="19"/>
  <c r="D5756" i="19"/>
  <c r="A5757" i="19"/>
  <c r="D5757" i="19"/>
  <c r="A5758" i="19"/>
  <c r="D5758" i="19"/>
  <c r="A5759" i="19"/>
  <c r="D5759" i="19"/>
  <c r="A5760" i="19"/>
  <c r="D5760" i="19"/>
  <c r="A5761" i="19"/>
  <c r="D5761" i="19"/>
  <c r="A5762" i="19"/>
  <c r="D5762" i="19"/>
  <c r="A5763" i="19"/>
  <c r="D5763" i="19"/>
  <c r="A5764" i="19"/>
  <c r="D5764" i="19"/>
  <c r="A5765" i="19"/>
  <c r="D5765" i="19"/>
  <c r="A5766" i="19"/>
  <c r="D5766" i="19"/>
  <c r="A5767" i="19"/>
  <c r="D5767" i="19"/>
  <c r="A5768" i="19"/>
  <c r="D5768" i="19"/>
  <c r="A5769" i="19"/>
  <c r="D5769" i="19"/>
  <c r="A5770" i="19"/>
  <c r="D5770" i="19"/>
  <c r="A5771" i="19"/>
  <c r="D5771" i="19"/>
  <c r="A5772" i="19"/>
  <c r="D5772" i="19"/>
  <c r="A5773" i="19"/>
  <c r="D5773" i="19"/>
  <c r="A5774" i="19"/>
  <c r="D5774" i="19"/>
  <c r="A5775" i="19"/>
  <c r="D5775" i="19"/>
  <c r="A5776" i="19"/>
  <c r="D5776" i="19"/>
  <c r="A5777" i="19"/>
  <c r="D5777" i="19"/>
  <c r="A5778" i="19"/>
  <c r="D5778" i="19"/>
  <c r="A5779" i="19"/>
  <c r="D5779" i="19"/>
  <c r="A5780" i="19"/>
  <c r="D5780" i="19"/>
  <c r="A5781" i="19"/>
  <c r="D5781" i="19"/>
  <c r="A5782" i="19"/>
  <c r="D5782" i="19"/>
  <c r="A5783" i="19"/>
  <c r="D5783" i="19"/>
  <c r="A5784" i="19"/>
  <c r="D5784" i="19"/>
  <c r="A5785" i="19"/>
  <c r="D5785" i="19"/>
  <c r="A5786" i="19"/>
  <c r="D5786" i="19"/>
  <c r="A5787" i="19"/>
  <c r="D5787" i="19"/>
  <c r="A5788" i="19"/>
  <c r="D5788" i="19"/>
  <c r="A5789" i="19"/>
  <c r="D5789" i="19"/>
  <c r="A5790" i="19"/>
  <c r="D5790" i="19"/>
  <c r="A5791" i="19"/>
  <c r="D5791" i="19"/>
  <c r="A5792" i="19"/>
  <c r="D5792" i="19"/>
  <c r="A5793" i="19"/>
  <c r="D5793" i="19"/>
  <c r="A5794" i="19"/>
  <c r="D5794" i="19"/>
  <c r="A5795" i="19"/>
  <c r="D5795" i="19"/>
  <c r="A5796" i="19"/>
  <c r="D5796" i="19"/>
  <c r="A5797" i="19"/>
  <c r="D5797" i="19"/>
  <c r="A5798" i="19"/>
  <c r="D5798" i="19"/>
  <c r="A5799" i="19"/>
  <c r="D5799" i="19"/>
  <c r="A5800" i="19"/>
  <c r="D5800" i="19"/>
  <c r="A5801" i="19"/>
  <c r="D5801" i="19"/>
  <c r="A5802" i="19"/>
  <c r="D5802" i="19"/>
  <c r="A5803" i="19"/>
  <c r="D5803" i="19"/>
  <c r="A5804" i="19"/>
  <c r="D5804" i="19"/>
  <c r="A5805" i="19"/>
  <c r="D5805" i="19"/>
  <c r="A5806" i="19"/>
  <c r="D5806" i="19"/>
  <c r="A5807" i="19"/>
  <c r="D5807" i="19"/>
  <c r="A5808" i="19"/>
  <c r="D5808" i="19"/>
  <c r="A5809" i="19"/>
  <c r="D5809" i="19"/>
  <c r="A5810" i="19"/>
  <c r="D5810" i="19"/>
  <c r="A5811" i="19"/>
  <c r="D5811" i="19"/>
  <c r="A5812" i="19"/>
  <c r="D5812" i="19"/>
  <c r="A5813" i="19"/>
  <c r="D5813" i="19"/>
  <c r="A5814" i="19"/>
  <c r="D5814" i="19"/>
  <c r="A5815" i="19"/>
  <c r="D5815" i="19"/>
  <c r="A5816" i="19"/>
  <c r="D5816" i="19"/>
  <c r="A5817" i="19"/>
  <c r="D5817" i="19"/>
  <c r="A5818" i="19"/>
  <c r="D5818" i="19"/>
  <c r="A5819" i="19"/>
  <c r="D5819" i="19"/>
  <c r="A5820" i="19"/>
  <c r="D5820" i="19"/>
  <c r="A5821" i="19"/>
  <c r="D5821" i="19"/>
  <c r="A5822" i="19"/>
  <c r="D5822" i="19"/>
  <c r="A5823" i="19"/>
  <c r="D5823" i="19"/>
  <c r="A5824" i="19"/>
  <c r="D5824" i="19"/>
  <c r="A5825" i="19"/>
  <c r="D5825" i="19"/>
  <c r="A5826" i="19"/>
  <c r="D5826" i="19"/>
  <c r="A5827" i="19"/>
  <c r="D5827" i="19"/>
  <c r="A5828" i="19"/>
  <c r="D5828" i="19"/>
  <c r="A5829" i="19"/>
  <c r="D5829" i="19"/>
  <c r="A5830" i="19"/>
  <c r="D5830" i="19"/>
  <c r="A5831" i="19"/>
  <c r="D5831" i="19"/>
  <c r="A5832" i="19"/>
  <c r="D5832" i="19"/>
  <c r="A5833" i="19"/>
  <c r="D5833" i="19"/>
  <c r="A5834" i="19"/>
  <c r="D5834" i="19"/>
  <c r="A5835" i="19"/>
  <c r="D5835" i="19"/>
  <c r="A5836" i="19"/>
  <c r="D5836" i="19"/>
  <c r="A5837" i="19"/>
  <c r="D5837" i="19"/>
  <c r="A5838" i="19"/>
  <c r="D5838" i="19"/>
  <c r="A5839" i="19"/>
  <c r="D5839" i="19"/>
  <c r="A5840" i="19"/>
  <c r="D5840" i="19"/>
  <c r="A5841" i="19"/>
  <c r="D5841" i="19"/>
  <c r="A5842" i="19"/>
  <c r="D5842" i="19"/>
  <c r="A5843" i="19"/>
  <c r="D5843" i="19"/>
  <c r="A5844" i="19"/>
  <c r="D5844" i="19"/>
  <c r="A5480" i="19"/>
  <c r="D5480" i="19"/>
  <c r="A5116" i="19"/>
  <c r="D5116" i="19"/>
  <c r="A5117" i="19"/>
  <c r="D5117" i="19"/>
  <c r="A5118" i="19"/>
  <c r="D5118" i="19"/>
  <c r="A5119" i="19"/>
  <c r="D5119" i="19"/>
  <c r="A5120" i="19"/>
  <c r="D5120" i="19"/>
  <c r="A5121" i="19"/>
  <c r="D5121" i="19"/>
  <c r="A5122" i="19"/>
  <c r="D5122" i="19"/>
  <c r="A5123" i="19"/>
  <c r="D5123" i="19"/>
  <c r="A5124" i="19"/>
  <c r="D5124" i="19"/>
  <c r="A5125" i="19"/>
  <c r="D5125" i="19"/>
  <c r="A5126" i="19"/>
  <c r="D5126" i="19"/>
  <c r="A5127" i="19"/>
  <c r="D5127" i="19"/>
  <c r="A5128" i="19"/>
  <c r="D5128" i="19"/>
  <c r="A5129" i="19"/>
  <c r="D5129" i="19"/>
  <c r="A5130" i="19"/>
  <c r="D5130" i="19"/>
  <c r="A5131" i="19"/>
  <c r="D5131" i="19"/>
  <c r="A5132" i="19"/>
  <c r="D5132" i="19"/>
  <c r="A5133" i="19"/>
  <c r="D5133" i="19"/>
  <c r="A5134" i="19"/>
  <c r="D5134" i="19"/>
  <c r="A5135" i="19"/>
  <c r="D5135" i="19"/>
  <c r="A5136" i="19"/>
  <c r="D5136" i="19"/>
  <c r="A5137" i="19"/>
  <c r="D5137" i="19"/>
  <c r="A5138" i="19"/>
  <c r="D5138" i="19"/>
  <c r="A5139" i="19"/>
  <c r="D5139" i="19"/>
  <c r="A5140" i="19"/>
  <c r="D5140" i="19"/>
  <c r="A5141" i="19"/>
  <c r="D5141" i="19"/>
  <c r="A5142" i="19"/>
  <c r="D5142" i="19"/>
  <c r="A5143" i="19"/>
  <c r="D5143" i="19"/>
  <c r="A5144" i="19"/>
  <c r="D5144" i="19"/>
  <c r="A5145" i="19"/>
  <c r="D5145" i="19"/>
  <c r="A5146" i="19"/>
  <c r="D5146" i="19"/>
  <c r="A5147" i="19"/>
  <c r="D5147" i="19"/>
  <c r="A5148" i="19"/>
  <c r="D5148" i="19"/>
  <c r="A5149" i="19"/>
  <c r="D5149" i="19"/>
  <c r="A5150" i="19"/>
  <c r="D5150" i="19"/>
  <c r="A5151" i="19"/>
  <c r="D5151" i="19"/>
  <c r="A5152" i="19"/>
  <c r="D5152" i="19"/>
  <c r="A5153" i="19"/>
  <c r="D5153" i="19"/>
  <c r="A5154" i="19"/>
  <c r="D5154" i="19"/>
  <c r="A5155" i="19"/>
  <c r="D5155" i="19"/>
  <c r="A5156" i="19"/>
  <c r="D5156" i="19"/>
  <c r="A5157" i="19"/>
  <c r="D5157" i="19"/>
  <c r="A5158" i="19"/>
  <c r="D5158" i="19"/>
  <c r="A5159" i="19"/>
  <c r="D5159" i="19"/>
  <c r="A5160" i="19"/>
  <c r="D5160" i="19"/>
  <c r="A5161" i="19"/>
  <c r="D5161" i="19"/>
  <c r="A5162" i="19"/>
  <c r="D5162" i="19"/>
  <c r="A5163" i="19"/>
  <c r="D5163" i="19"/>
  <c r="A5164" i="19"/>
  <c r="D5164" i="19"/>
  <c r="A5165" i="19"/>
  <c r="D5165" i="19"/>
  <c r="A5166" i="19"/>
  <c r="D5166" i="19"/>
  <c r="A5167" i="19"/>
  <c r="D5167" i="19"/>
  <c r="A5168" i="19"/>
  <c r="D5168" i="19"/>
  <c r="A5169" i="19"/>
  <c r="D5169" i="19"/>
  <c r="A5170" i="19"/>
  <c r="D5170" i="19"/>
  <c r="A5171" i="19"/>
  <c r="D5171" i="19"/>
  <c r="A5172" i="19"/>
  <c r="D5172" i="19"/>
  <c r="A5173" i="19"/>
  <c r="D5173" i="19"/>
  <c r="A5174" i="19"/>
  <c r="D5174" i="19"/>
  <c r="A5175" i="19"/>
  <c r="D5175" i="19"/>
  <c r="A5176" i="19"/>
  <c r="D5176" i="19"/>
  <c r="A5177" i="19"/>
  <c r="D5177" i="19"/>
  <c r="A5178" i="19"/>
  <c r="D5178" i="19"/>
  <c r="A5179" i="19"/>
  <c r="D5179" i="19"/>
  <c r="A5180" i="19"/>
  <c r="D5180" i="19"/>
  <c r="A5181" i="19"/>
  <c r="D5181" i="19"/>
  <c r="A5182" i="19"/>
  <c r="D5182" i="19"/>
  <c r="A5183" i="19"/>
  <c r="D5183" i="19"/>
  <c r="A5184" i="19"/>
  <c r="D5184" i="19"/>
  <c r="A5185" i="19"/>
  <c r="D5185" i="19"/>
  <c r="A5186" i="19"/>
  <c r="D5186" i="19"/>
  <c r="A5187" i="19"/>
  <c r="D5187" i="19"/>
  <c r="A5188" i="19"/>
  <c r="D5188" i="19"/>
  <c r="A5189" i="19"/>
  <c r="D5189" i="19"/>
  <c r="A5190" i="19"/>
  <c r="D5190" i="19"/>
  <c r="A5191" i="19"/>
  <c r="D5191" i="19"/>
  <c r="A5192" i="19"/>
  <c r="D5192" i="19"/>
  <c r="A5193" i="19"/>
  <c r="D5193" i="19"/>
  <c r="A5194" i="19"/>
  <c r="D5194" i="19"/>
  <c r="A5195" i="19"/>
  <c r="D5195" i="19"/>
  <c r="A5196" i="19"/>
  <c r="D5196" i="19"/>
  <c r="A5197" i="19"/>
  <c r="D5197" i="19"/>
  <c r="A5198" i="19"/>
  <c r="D5198" i="19"/>
  <c r="A5199" i="19"/>
  <c r="D5199" i="19"/>
  <c r="A5200" i="19"/>
  <c r="D5200" i="19"/>
  <c r="A5201" i="19"/>
  <c r="D5201" i="19"/>
  <c r="A5202" i="19"/>
  <c r="D5202" i="19"/>
  <c r="A5203" i="19"/>
  <c r="D5203" i="19"/>
  <c r="A5204" i="19"/>
  <c r="D5204" i="19"/>
  <c r="A5205" i="19"/>
  <c r="D5205" i="19"/>
  <c r="A5206" i="19"/>
  <c r="D5206" i="19"/>
  <c r="A5207" i="19"/>
  <c r="D5207" i="19"/>
  <c r="A5208" i="19"/>
  <c r="D5208" i="19"/>
  <c r="A5209" i="19"/>
  <c r="D5209" i="19"/>
  <c r="A5210" i="19"/>
  <c r="D5210" i="19"/>
  <c r="A5211" i="19"/>
  <c r="D5211" i="19"/>
  <c r="A5212" i="19"/>
  <c r="D5212" i="19"/>
  <c r="A5213" i="19"/>
  <c r="D5213" i="19"/>
  <c r="A5214" i="19"/>
  <c r="D5214" i="19"/>
  <c r="A5215" i="19"/>
  <c r="D5215" i="19"/>
  <c r="A5216" i="19"/>
  <c r="D5216" i="19"/>
  <c r="A5217" i="19"/>
  <c r="D5217" i="19"/>
  <c r="A5218" i="19"/>
  <c r="D5218" i="19"/>
  <c r="A5219" i="19"/>
  <c r="D5219" i="19"/>
  <c r="A5220" i="19"/>
  <c r="D5220" i="19"/>
  <c r="A5221" i="19"/>
  <c r="D5221" i="19"/>
  <c r="A5222" i="19"/>
  <c r="D5222" i="19"/>
  <c r="A5223" i="19"/>
  <c r="D5223" i="19"/>
  <c r="A5224" i="19"/>
  <c r="D5224" i="19"/>
  <c r="A5225" i="19"/>
  <c r="D5225" i="19"/>
  <c r="A5226" i="19"/>
  <c r="D5226" i="19"/>
  <c r="A5227" i="19"/>
  <c r="D5227" i="19"/>
  <c r="A5228" i="19"/>
  <c r="D5228" i="19"/>
  <c r="A5229" i="19"/>
  <c r="D5229" i="19"/>
  <c r="A5230" i="19"/>
  <c r="D5230" i="19"/>
  <c r="A5231" i="19"/>
  <c r="D5231" i="19"/>
  <c r="A5232" i="19"/>
  <c r="D5232" i="19"/>
  <c r="A5233" i="19"/>
  <c r="D5233" i="19"/>
  <c r="A5234" i="19"/>
  <c r="D5234" i="19"/>
  <c r="A5235" i="19"/>
  <c r="D5235" i="19"/>
  <c r="A5236" i="19"/>
  <c r="D5236" i="19"/>
  <c r="A5237" i="19"/>
  <c r="D5237" i="19"/>
  <c r="A5238" i="19"/>
  <c r="D5238" i="19"/>
  <c r="A5239" i="19"/>
  <c r="D5239" i="19"/>
  <c r="A5240" i="19"/>
  <c r="D5240" i="19"/>
  <c r="A5241" i="19"/>
  <c r="D5241" i="19"/>
  <c r="A5242" i="19"/>
  <c r="D5242" i="19"/>
  <c r="A5243" i="19"/>
  <c r="D5243" i="19"/>
  <c r="A5244" i="19"/>
  <c r="D5244" i="19"/>
  <c r="A5245" i="19"/>
  <c r="D5245" i="19"/>
  <c r="A5246" i="19"/>
  <c r="D5246" i="19"/>
  <c r="A5247" i="19"/>
  <c r="D5247" i="19"/>
  <c r="A5248" i="19"/>
  <c r="D5248" i="19"/>
  <c r="A5249" i="19"/>
  <c r="D5249" i="19"/>
  <c r="A5250" i="19"/>
  <c r="D5250" i="19"/>
  <c r="A5251" i="19"/>
  <c r="D5251" i="19"/>
  <c r="A5252" i="19"/>
  <c r="D5252" i="19"/>
  <c r="A5253" i="19"/>
  <c r="D5253" i="19"/>
  <c r="A5254" i="19"/>
  <c r="D5254" i="19"/>
  <c r="A5255" i="19"/>
  <c r="D5255" i="19"/>
  <c r="A5256" i="19"/>
  <c r="D5256" i="19"/>
  <c r="A5257" i="19"/>
  <c r="D5257" i="19"/>
  <c r="A5258" i="19"/>
  <c r="D5258" i="19"/>
  <c r="A5259" i="19"/>
  <c r="D5259" i="19"/>
  <c r="A5260" i="19"/>
  <c r="D5260" i="19"/>
  <c r="A5261" i="19"/>
  <c r="D5261" i="19"/>
  <c r="A5262" i="19"/>
  <c r="D5262" i="19"/>
  <c r="A5263" i="19"/>
  <c r="D5263" i="19"/>
  <c r="A5264" i="19"/>
  <c r="D5264" i="19"/>
  <c r="A5265" i="19"/>
  <c r="D5265" i="19"/>
  <c r="A5266" i="19"/>
  <c r="D5266" i="19"/>
  <c r="A5267" i="19"/>
  <c r="D5267" i="19"/>
  <c r="A5268" i="19"/>
  <c r="D5268" i="19"/>
  <c r="A5269" i="19"/>
  <c r="D5269" i="19"/>
  <c r="A5270" i="19"/>
  <c r="D5270" i="19"/>
  <c r="A5271" i="19"/>
  <c r="D5271" i="19"/>
  <c r="A5272" i="19"/>
  <c r="D5272" i="19"/>
  <c r="A5273" i="19"/>
  <c r="D5273" i="19"/>
  <c r="A5274" i="19"/>
  <c r="D5274" i="19"/>
  <c r="A5275" i="19"/>
  <c r="D5275" i="19"/>
  <c r="A5276" i="19"/>
  <c r="D5276" i="19"/>
  <c r="A5277" i="19"/>
  <c r="D5277" i="19"/>
  <c r="A5278" i="19"/>
  <c r="D5278" i="19"/>
  <c r="A5279" i="19"/>
  <c r="D5279" i="19"/>
  <c r="A5280" i="19"/>
  <c r="D5280" i="19"/>
  <c r="A5281" i="19"/>
  <c r="D5281" i="19"/>
  <c r="A5282" i="19"/>
  <c r="D5282" i="19"/>
  <c r="A5283" i="19"/>
  <c r="D5283" i="19"/>
  <c r="A5284" i="19"/>
  <c r="D5284" i="19"/>
  <c r="A5285" i="19"/>
  <c r="D5285" i="19"/>
  <c r="A5286" i="19"/>
  <c r="D5286" i="19"/>
  <c r="A5287" i="19"/>
  <c r="D5287" i="19"/>
  <c r="A5288" i="19"/>
  <c r="D5288" i="19"/>
  <c r="A5289" i="19"/>
  <c r="D5289" i="19"/>
  <c r="A5290" i="19"/>
  <c r="D5290" i="19"/>
  <c r="A5291" i="19"/>
  <c r="D5291" i="19"/>
  <c r="A5292" i="19"/>
  <c r="D5292" i="19"/>
  <c r="A5293" i="19"/>
  <c r="D5293" i="19"/>
  <c r="A5294" i="19"/>
  <c r="D5294" i="19"/>
  <c r="A5295" i="19"/>
  <c r="D5295" i="19"/>
  <c r="A5296" i="19"/>
  <c r="D5296" i="19"/>
  <c r="A5297" i="19"/>
  <c r="D5297" i="19"/>
  <c r="A5298" i="19"/>
  <c r="D5298" i="19"/>
  <c r="A5299" i="19"/>
  <c r="D5299" i="19"/>
  <c r="A5300" i="19"/>
  <c r="D5300" i="19"/>
  <c r="A5301" i="19"/>
  <c r="D5301" i="19"/>
  <c r="A5302" i="19"/>
  <c r="D5302" i="19"/>
  <c r="A5303" i="19"/>
  <c r="D5303" i="19"/>
  <c r="A5304" i="19"/>
  <c r="D5304" i="19"/>
  <c r="A5305" i="19"/>
  <c r="D5305" i="19"/>
  <c r="A5306" i="19"/>
  <c r="D5306" i="19"/>
  <c r="A5307" i="19"/>
  <c r="D5307" i="19"/>
  <c r="A5308" i="19"/>
  <c r="D5308" i="19"/>
  <c r="A5309" i="19"/>
  <c r="D5309" i="19"/>
  <c r="A5310" i="19"/>
  <c r="D5310" i="19"/>
  <c r="A5311" i="19"/>
  <c r="D5311" i="19"/>
  <c r="A5312" i="19"/>
  <c r="D5312" i="19"/>
  <c r="A5313" i="19"/>
  <c r="D5313" i="19"/>
  <c r="A5314" i="19"/>
  <c r="D5314" i="19"/>
  <c r="A5315" i="19"/>
  <c r="D5315" i="19"/>
  <c r="A5316" i="19"/>
  <c r="D5316" i="19"/>
  <c r="A5317" i="19"/>
  <c r="D5317" i="19"/>
  <c r="A5318" i="19"/>
  <c r="D5318" i="19"/>
  <c r="A5319" i="19"/>
  <c r="D5319" i="19"/>
  <c r="A5320" i="19"/>
  <c r="D5320" i="19"/>
  <c r="A5321" i="19"/>
  <c r="D5321" i="19"/>
  <c r="A5322" i="19"/>
  <c r="D5322" i="19"/>
  <c r="A5323" i="19"/>
  <c r="D5323" i="19"/>
  <c r="A5324" i="19"/>
  <c r="D5324" i="19"/>
  <c r="A5325" i="19"/>
  <c r="D5325" i="19"/>
  <c r="A5326" i="19"/>
  <c r="D5326" i="19"/>
  <c r="A5327" i="19"/>
  <c r="D5327" i="19"/>
  <c r="A5328" i="19"/>
  <c r="D5328" i="19"/>
  <c r="A5329" i="19"/>
  <c r="D5329" i="19"/>
  <c r="A5330" i="19"/>
  <c r="D5330" i="19"/>
  <c r="A5331" i="19"/>
  <c r="D5331" i="19"/>
  <c r="A5332" i="19"/>
  <c r="D5332" i="19"/>
  <c r="A5333" i="19"/>
  <c r="D5333" i="19"/>
  <c r="A5334" i="19"/>
  <c r="D5334" i="19"/>
  <c r="A5335" i="19"/>
  <c r="D5335" i="19"/>
  <c r="A5336" i="19"/>
  <c r="D5336" i="19"/>
  <c r="A5337" i="19"/>
  <c r="D5337" i="19"/>
  <c r="A5338" i="19"/>
  <c r="D5338" i="19"/>
  <c r="A5339" i="19"/>
  <c r="D5339" i="19"/>
  <c r="A5340" i="19"/>
  <c r="D5340" i="19"/>
  <c r="A5341" i="19"/>
  <c r="D5341" i="19"/>
  <c r="A5342" i="19"/>
  <c r="D5342" i="19"/>
  <c r="A5343" i="19"/>
  <c r="D5343" i="19"/>
  <c r="A5344" i="19"/>
  <c r="D5344" i="19"/>
  <c r="A5345" i="19"/>
  <c r="D5345" i="19"/>
  <c r="A5346" i="19"/>
  <c r="D5346" i="19"/>
  <c r="A5347" i="19"/>
  <c r="D5347" i="19"/>
  <c r="A5348" i="19"/>
  <c r="D5348" i="19"/>
  <c r="A5349" i="19"/>
  <c r="D5349" i="19"/>
  <c r="A5350" i="19"/>
  <c r="D5350" i="19"/>
  <c r="A5351" i="19"/>
  <c r="D5351" i="19"/>
  <c r="A5352" i="19"/>
  <c r="D5352" i="19"/>
  <c r="A5353" i="19"/>
  <c r="D5353" i="19"/>
  <c r="A5354" i="19"/>
  <c r="D5354" i="19"/>
  <c r="A5355" i="19"/>
  <c r="D5355" i="19"/>
  <c r="A5356" i="19"/>
  <c r="D5356" i="19"/>
  <c r="A5357" i="19"/>
  <c r="D5357" i="19"/>
  <c r="A5358" i="19"/>
  <c r="D5358" i="19"/>
  <c r="A5359" i="19"/>
  <c r="D5359" i="19"/>
  <c r="A5360" i="19"/>
  <c r="D5360" i="19"/>
  <c r="A5361" i="19"/>
  <c r="D5361" i="19"/>
  <c r="A5362" i="19"/>
  <c r="D5362" i="19"/>
  <c r="A5363" i="19"/>
  <c r="D5363" i="19"/>
  <c r="A5364" i="19"/>
  <c r="D5364" i="19"/>
  <c r="A5365" i="19"/>
  <c r="D5365" i="19"/>
  <c r="A5366" i="19"/>
  <c r="D5366" i="19"/>
  <c r="A5367" i="19"/>
  <c r="D5367" i="19"/>
  <c r="A5368" i="19"/>
  <c r="D5368" i="19"/>
  <c r="A5369" i="19"/>
  <c r="D5369" i="19"/>
  <c r="A5370" i="19"/>
  <c r="D5370" i="19"/>
  <c r="A5371" i="19"/>
  <c r="D5371" i="19"/>
  <c r="A5372" i="19"/>
  <c r="D5372" i="19"/>
  <c r="A5373" i="19"/>
  <c r="D5373" i="19"/>
  <c r="A5374" i="19"/>
  <c r="D5374" i="19"/>
  <c r="A5375" i="19"/>
  <c r="D5375" i="19"/>
  <c r="A5376" i="19"/>
  <c r="D5376" i="19"/>
  <c r="A5377" i="19"/>
  <c r="D5377" i="19"/>
  <c r="A5378" i="19"/>
  <c r="D5378" i="19"/>
  <c r="A5379" i="19"/>
  <c r="D5379" i="19"/>
  <c r="A5380" i="19"/>
  <c r="D5380" i="19"/>
  <c r="A5381" i="19"/>
  <c r="D5381" i="19"/>
  <c r="A5382" i="19"/>
  <c r="D5382" i="19"/>
  <c r="A5383" i="19"/>
  <c r="D5383" i="19"/>
  <c r="A5384" i="19"/>
  <c r="D5384" i="19"/>
  <c r="A5385" i="19"/>
  <c r="D5385" i="19"/>
  <c r="A5386" i="19"/>
  <c r="D5386" i="19"/>
  <c r="A5387" i="19"/>
  <c r="D5387" i="19"/>
  <c r="A5388" i="19"/>
  <c r="D5388" i="19"/>
  <c r="A5389" i="19"/>
  <c r="D5389" i="19"/>
  <c r="A5390" i="19"/>
  <c r="D5390" i="19"/>
  <c r="A5391" i="19"/>
  <c r="D5391" i="19"/>
  <c r="A5392" i="19"/>
  <c r="D5392" i="19"/>
  <c r="A5393" i="19"/>
  <c r="D5393" i="19"/>
  <c r="A5394" i="19"/>
  <c r="D5394" i="19"/>
  <c r="A5395" i="19"/>
  <c r="D5395" i="19"/>
  <c r="A5396" i="19"/>
  <c r="D5396" i="19"/>
  <c r="A5397" i="19"/>
  <c r="D5397" i="19"/>
  <c r="A5398" i="19"/>
  <c r="D5398" i="19"/>
  <c r="A5399" i="19"/>
  <c r="D5399" i="19"/>
  <c r="A5400" i="19"/>
  <c r="D5400" i="19"/>
  <c r="A5401" i="19"/>
  <c r="D5401" i="19"/>
  <c r="A5402" i="19"/>
  <c r="D5402" i="19"/>
  <c r="A5403" i="19"/>
  <c r="D5403" i="19"/>
  <c r="A5404" i="19"/>
  <c r="D5404" i="19"/>
  <c r="A5405" i="19"/>
  <c r="D5405" i="19"/>
  <c r="A5406" i="19"/>
  <c r="D5406" i="19"/>
  <c r="A5407" i="19"/>
  <c r="D5407" i="19"/>
  <c r="A5408" i="19"/>
  <c r="D5408" i="19"/>
  <c r="A5409" i="19"/>
  <c r="D5409" i="19"/>
  <c r="A5410" i="19"/>
  <c r="D5410" i="19"/>
  <c r="A5411" i="19"/>
  <c r="D5411" i="19"/>
  <c r="A5412" i="19"/>
  <c r="D5412" i="19"/>
  <c r="A5413" i="19"/>
  <c r="D5413" i="19"/>
  <c r="A5414" i="19"/>
  <c r="D5414" i="19"/>
  <c r="A5415" i="19"/>
  <c r="D5415" i="19"/>
  <c r="A5416" i="19"/>
  <c r="D5416" i="19"/>
  <c r="A5417" i="19"/>
  <c r="D5417" i="19"/>
  <c r="A5418" i="19"/>
  <c r="D5418" i="19"/>
  <c r="A5419" i="19"/>
  <c r="D5419" i="19"/>
  <c r="A5420" i="19"/>
  <c r="D5420" i="19"/>
  <c r="A5421" i="19"/>
  <c r="D5421" i="19"/>
  <c r="A5422" i="19"/>
  <c r="D5422" i="19"/>
  <c r="A5423" i="19"/>
  <c r="D5423" i="19"/>
  <c r="A5424" i="19"/>
  <c r="D5424" i="19"/>
  <c r="A5425" i="19"/>
  <c r="D5425" i="19"/>
  <c r="A5426" i="19"/>
  <c r="D5426" i="19"/>
  <c r="A5427" i="19"/>
  <c r="D5427" i="19"/>
  <c r="A5428" i="19"/>
  <c r="D5428" i="19"/>
  <c r="A5429" i="19"/>
  <c r="D5429" i="19"/>
  <c r="A5430" i="19"/>
  <c r="D5430" i="19"/>
  <c r="A5431" i="19"/>
  <c r="D5431" i="19"/>
  <c r="A5432" i="19"/>
  <c r="D5432" i="19"/>
  <c r="A5433" i="19"/>
  <c r="D5433" i="19"/>
  <c r="A5434" i="19"/>
  <c r="D5434" i="19"/>
  <c r="A5435" i="19"/>
  <c r="D5435" i="19"/>
  <c r="A5436" i="19"/>
  <c r="D5436" i="19"/>
  <c r="A5437" i="19"/>
  <c r="D5437" i="19"/>
  <c r="A5438" i="19"/>
  <c r="D5438" i="19"/>
  <c r="A5439" i="19"/>
  <c r="D5439" i="19"/>
  <c r="A5440" i="19"/>
  <c r="D5440" i="19"/>
  <c r="A5441" i="19"/>
  <c r="D5441" i="19"/>
  <c r="A5442" i="19"/>
  <c r="D5442" i="19"/>
  <c r="A5443" i="19"/>
  <c r="D5443" i="19"/>
  <c r="A5444" i="19"/>
  <c r="D5444" i="19"/>
  <c r="A5445" i="19"/>
  <c r="D5445" i="19"/>
  <c r="A5446" i="19"/>
  <c r="D5446" i="19"/>
  <c r="A5447" i="19"/>
  <c r="D5447" i="19"/>
  <c r="A5448" i="19"/>
  <c r="D5448" i="19"/>
  <c r="A5449" i="19"/>
  <c r="D5449" i="19"/>
  <c r="A5450" i="19"/>
  <c r="D5450" i="19"/>
  <c r="A5451" i="19"/>
  <c r="D5451" i="19"/>
  <c r="A5452" i="19"/>
  <c r="D5452" i="19"/>
  <c r="A5453" i="19"/>
  <c r="D5453" i="19"/>
  <c r="A5454" i="19"/>
  <c r="D5454" i="19"/>
  <c r="A5455" i="19"/>
  <c r="D5455" i="19"/>
  <c r="A5456" i="19"/>
  <c r="D5456" i="19"/>
  <c r="A5457" i="19"/>
  <c r="D5457" i="19"/>
  <c r="A5458" i="19"/>
  <c r="D5458" i="19"/>
  <c r="A5459" i="19"/>
  <c r="D5459" i="19"/>
  <c r="A5460" i="19"/>
  <c r="D5460" i="19"/>
  <c r="A5461" i="19"/>
  <c r="D5461" i="19"/>
  <c r="A5462" i="19"/>
  <c r="D5462" i="19"/>
  <c r="A5463" i="19"/>
  <c r="D5463" i="19"/>
  <c r="A5464" i="19"/>
  <c r="D5464" i="19"/>
  <c r="A5465" i="19"/>
  <c r="D5465" i="19"/>
  <c r="A5466" i="19"/>
  <c r="D5466" i="19"/>
  <c r="A5467" i="19"/>
  <c r="D5467" i="19"/>
  <c r="A5468" i="19"/>
  <c r="D5468" i="19"/>
  <c r="A5469" i="19"/>
  <c r="D5469" i="19"/>
  <c r="A5470" i="19"/>
  <c r="D5470" i="19"/>
  <c r="A5471" i="19"/>
  <c r="D5471" i="19"/>
  <c r="A5472" i="19"/>
  <c r="D5472" i="19"/>
  <c r="A5473" i="19"/>
  <c r="D5473" i="19"/>
  <c r="A5474" i="19"/>
  <c r="D5474" i="19"/>
  <c r="A5475" i="19"/>
  <c r="D5475" i="19"/>
  <c r="A5476" i="19"/>
  <c r="D5476" i="19"/>
  <c r="A5477" i="19"/>
  <c r="D5477" i="19"/>
  <c r="A5478" i="19"/>
  <c r="D5478" i="19"/>
  <c r="A5479" i="19"/>
  <c r="D5479" i="19"/>
  <c r="A5115" i="19"/>
  <c r="D5115" i="19"/>
  <c r="A4751" i="19"/>
  <c r="D4751" i="19"/>
  <c r="A4752" i="19"/>
  <c r="D4752" i="19"/>
  <c r="A4753" i="19"/>
  <c r="D4753" i="19"/>
  <c r="A4754" i="19"/>
  <c r="D4754" i="19"/>
  <c r="A4755" i="19"/>
  <c r="D4755" i="19"/>
  <c r="A4756" i="19"/>
  <c r="D4756" i="19"/>
  <c r="A4757" i="19"/>
  <c r="D4757" i="19"/>
  <c r="A4758" i="19"/>
  <c r="D4758" i="19"/>
  <c r="A4759" i="19"/>
  <c r="D4759" i="19"/>
  <c r="A4760" i="19"/>
  <c r="D4760" i="19"/>
  <c r="A4761" i="19"/>
  <c r="D4761" i="19"/>
  <c r="A4762" i="19"/>
  <c r="D4762" i="19"/>
  <c r="A4763" i="19"/>
  <c r="D4763" i="19"/>
  <c r="A4764" i="19"/>
  <c r="D4764" i="19"/>
  <c r="A4765" i="19"/>
  <c r="D4765" i="19"/>
  <c r="A4766" i="19"/>
  <c r="D4766" i="19"/>
  <c r="A4767" i="19"/>
  <c r="D4767" i="19"/>
  <c r="A4768" i="19"/>
  <c r="D4768" i="19"/>
  <c r="A4769" i="19"/>
  <c r="D4769" i="19"/>
  <c r="A4770" i="19"/>
  <c r="D4770" i="19"/>
  <c r="A4771" i="19"/>
  <c r="D4771" i="19"/>
  <c r="A4772" i="19"/>
  <c r="D4772" i="19"/>
  <c r="A4773" i="19"/>
  <c r="D4773" i="19"/>
  <c r="A4774" i="19"/>
  <c r="D4774" i="19"/>
  <c r="A4775" i="19"/>
  <c r="D4775" i="19"/>
  <c r="A4776" i="19"/>
  <c r="D4776" i="19"/>
  <c r="A4777" i="19"/>
  <c r="D4777" i="19"/>
  <c r="A4778" i="19"/>
  <c r="D4778" i="19"/>
  <c r="A4779" i="19"/>
  <c r="D4779" i="19"/>
  <c r="A4780" i="19"/>
  <c r="D4780" i="19"/>
  <c r="A4781" i="19"/>
  <c r="D4781" i="19"/>
  <c r="A4782" i="19"/>
  <c r="D4782" i="19"/>
  <c r="A4783" i="19"/>
  <c r="D4783" i="19"/>
  <c r="A4784" i="19"/>
  <c r="D4784" i="19"/>
  <c r="A4785" i="19"/>
  <c r="D4785" i="19"/>
  <c r="A4786" i="19"/>
  <c r="D4786" i="19"/>
  <c r="A4787" i="19"/>
  <c r="D4787" i="19"/>
  <c r="A4788" i="19"/>
  <c r="D4788" i="19"/>
  <c r="A4789" i="19"/>
  <c r="D4789" i="19"/>
  <c r="A4790" i="19"/>
  <c r="D4790" i="19"/>
  <c r="A4791" i="19"/>
  <c r="D4791" i="19"/>
  <c r="A4792" i="19"/>
  <c r="D4792" i="19"/>
  <c r="A4793" i="19"/>
  <c r="D4793" i="19"/>
  <c r="A4794" i="19"/>
  <c r="D4794" i="19"/>
  <c r="A4795" i="19"/>
  <c r="D4795" i="19"/>
  <c r="A4796" i="19"/>
  <c r="D4796" i="19"/>
  <c r="A4797" i="19"/>
  <c r="D4797" i="19"/>
  <c r="A4798" i="19"/>
  <c r="D4798" i="19"/>
  <c r="A4799" i="19"/>
  <c r="D4799" i="19"/>
  <c r="A4800" i="19"/>
  <c r="D4800" i="19"/>
  <c r="A4801" i="19"/>
  <c r="D4801" i="19"/>
  <c r="A4802" i="19"/>
  <c r="D4802" i="19"/>
  <c r="A4803" i="19"/>
  <c r="D4803" i="19"/>
  <c r="A4804" i="19"/>
  <c r="D4804" i="19"/>
  <c r="A4805" i="19"/>
  <c r="D4805" i="19"/>
  <c r="A4806" i="19"/>
  <c r="D4806" i="19"/>
  <c r="A4807" i="19"/>
  <c r="D4807" i="19"/>
  <c r="A4808" i="19"/>
  <c r="D4808" i="19"/>
  <c r="A4809" i="19"/>
  <c r="D4809" i="19"/>
  <c r="A4810" i="19"/>
  <c r="D4810" i="19"/>
  <c r="A4811" i="19"/>
  <c r="D4811" i="19"/>
  <c r="A4812" i="19"/>
  <c r="D4812" i="19"/>
  <c r="A4813" i="19"/>
  <c r="D4813" i="19"/>
  <c r="A4814" i="19"/>
  <c r="D4814" i="19"/>
  <c r="A4815" i="19"/>
  <c r="D4815" i="19"/>
  <c r="A4816" i="19"/>
  <c r="D4816" i="19"/>
  <c r="A4817" i="19"/>
  <c r="D4817" i="19"/>
  <c r="A4818" i="19"/>
  <c r="D4818" i="19"/>
  <c r="A4819" i="19"/>
  <c r="D4819" i="19"/>
  <c r="A4820" i="19"/>
  <c r="D4820" i="19"/>
  <c r="A4821" i="19"/>
  <c r="D4821" i="19"/>
  <c r="A4822" i="19"/>
  <c r="D4822" i="19"/>
  <c r="A4823" i="19"/>
  <c r="D4823" i="19"/>
  <c r="A4824" i="19"/>
  <c r="D4824" i="19"/>
  <c r="A4825" i="19"/>
  <c r="D4825" i="19"/>
  <c r="A4826" i="19"/>
  <c r="D4826" i="19"/>
  <c r="A4827" i="19"/>
  <c r="D4827" i="19"/>
  <c r="A4828" i="19"/>
  <c r="D4828" i="19"/>
  <c r="A4829" i="19"/>
  <c r="D4829" i="19"/>
  <c r="A4830" i="19"/>
  <c r="D4830" i="19"/>
  <c r="A4831" i="19"/>
  <c r="D4831" i="19"/>
  <c r="A4832" i="19"/>
  <c r="D4832" i="19"/>
  <c r="A4833" i="19"/>
  <c r="D4833" i="19"/>
  <c r="A4834" i="19"/>
  <c r="D4834" i="19"/>
  <c r="A4835" i="19"/>
  <c r="D4835" i="19"/>
  <c r="A4836" i="19"/>
  <c r="D4836" i="19"/>
  <c r="A4837" i="19"/>
  <c r="D4837" i="19"/>
  <c r="A4838" i="19"/>
  <c r="D4838" i="19"/>
  <c r="A4839" i="19"/>
  <c r="D4839" i="19"/>
  <c r="A4840" i="19"/>
  <c r="D4840" i="19"/>
  <c r="A4841" i="19"/>
  <c r="D4841" i="19"/>
  <c r="A4842" i="19"/>
  <c r="D4842" i="19"/>
  <c r="A4843" i="19"/>
  <c r="D4843" i="19"/>
  <c r="A4844" i="19"/>
  <c r="D4844" i="19"/>
  <c r="A4845" i="19"/>
  <c r="D4845" i="19"/>
  <c r="A4846" i="19"/>
  <c r="D4846" i="19"/>
  <c r="A4847" i="19"/>
  <c r="D4847" i="19"/>
  <c r="A4848" i="19"/>
  <c r="D4848" i="19"/>
  <c r="A4849" i="19"/>
  <c r="D4849" i="19"/>
  <c r="A4850" i="19"/>
  <c r="D4850" i="19"/>
  <c r="A4851" i="19"/>
  <c r="D4851" i="19"/>
  <c r="A4852" i="19"/>
  <c r="D4852" i="19"/>
  <c r="A4853" i="19"/>
  <c r="D4853" i="19"/>
  <c r="A4854" i="19"/>
  <c r="D4854" i="19"/>
  <c r="A4855" i="19"/>
  <c r="D4855" i="19"/>
  <c r="A4856" i="19"/>
  <c r="D4856" i="19"/>
  <c r="A4857" i="19"/>
  <c r="D4857" i="19"/>
  <c r="A4858" i="19"/>
  <c r="D4858" i="19"/>
  <c r="A4859" i="19"/>
  <c r="D4859" i="19"/>
  <c r="A4860" i="19"/>
  <c r="D4860" i="19"/>
  <c r="A4861" i="19"/>
  <c r="D4861" i="19"/>
  <c r="A4862" i="19"/>
  <c r="D4862" i="19"/>
  <c r="A4863" i="19"/>
  <c r="D4863" i="19"/>
  <c r="A4864" i="19"/>
  <c r="D4864" i="19"/>
  <c r="A4865" i="19"/>
  <c r="D4865" i="19"/>
  <c r="A4866" i="19"/>
  <c r="D4866" i="19"/>
  <c r="A4867" i="19"/>
  <c r="D4867" i="19"/>
  <c r="A4868" i="19"/>
  <c r="D4868" i="19"/>
  <c r="A4869" i="19"/>
  <c r="D4869" i="19"/>
  <c r="A4870" i="19"/>
  <c r="D4870" i="19"/>
  <c r="A4871" i="19"/>
  <c r="D4871" i="19"/>
  <c r="A4872" i="19"/>
  <c r="D4872" i="19"/>
  <c r="A4873" i="19"/>
  <c r="D4873" i="19"/>
  <c r="A4874" i="19"/>
  <c r="D4874" i="19"/>
  <c r="A4875" i="19"/>
  <c r="D4875" i="19"/>
  <c r="A4876" i="19"/>
  <c r="D4876" i="19"/>
  <c r="A4877" i="19"/>
  <c r="D4877" i="19"/>
  <c r="A4878" i="19"/>
  <c r="D4878" i="19"/>
  <c r="A4879" i="19"/>
  <c r="D4879" i="19"/>
  <c r="A4880" i="19"/>
  <c r="D4880" i="19"/>
  <c r="A4881" i="19"/>
  <c r="D4881" i="19"/>
  <c r="A4882" i="19"/>
  <c r="D4882" i="19"/>
  <c r="A4883" i="19"/>
  <c r="D4883" i="19"/>
  <c r="A4884" i="19"/>
  <c r="D4884" i="19"/>
  <c r="A4885" i="19"/>
  <c r="D4885" i="19"/>
  <c r="A4886" i="19"/>
  <c r="D4886" i="19"/>
  <c r="A4887" i="19"/>
  <c r="D4887" i="19"/>
  <c r="A4888" i="19"/>
  <c r="D4888" i="19"/>
  <c r="A4889" i="19"/>
  <c r="D4889" i="19"/>
  <c r="A4890" i="19"/>
  <c r="D4890" i="19"/>
  <c r="A4891" i="19"/>
  <c r="D4891" i="19"/>
  <c r="A4892" i="19"/>
  <c r="D4892" i="19"/>
  <c r="A4893" i="19"/>
  <c r="D4893" i="19"/>
  <c r="A4894" i="19"/>
  <c r="D4894" i="19"/>
  <c r="A4895" i="19"/>
  <c r="D4895" i="19"/>
  <c r="A4896" i="19"/>
  <c r="D4896" i="19"/>
  <c r="A4897" i="19"/>
  <c r="D4897" i="19"/>
  <c r="A4898" i="19"/>
  <c r="D4898" i="19"/>
  <c r="A4899" i="19"/>
  <c r="D4899" i="19"/>
  <c r="A4900" i="19"/>
  <c r="D4900" i="19"/>
  <c r="A4901" i="19"/>
  <c r="D4901" i="19"/>
  <c r="A4902" i="19"/>
  <c r="D4902" i="19"/>
  <c r="A4903" i="19"/>
  <c r="D4903" i="19"/>
  <c r="A4904" i="19"/>
  <c r="D4904" i="19"/>
  <c r="A4905" i="19"/>
  <c r="D4905" i="19"/>
  <c r="A4906" i="19"/>
  <c r="D4906" i="19"/>
  <c r="A4907" i="19"/>
  <c r="D4907" i="19"/>
  <c r="A4908" i="19"/>
  <c r="D4908" i="19"/>
  <c r="A4909" i="19"/>
  <c r="D4909" i="19"/>
  <c r="A4910" i="19"/>
  <c r="D4910" i="19"/>
  <c r="A4911" i="19"/>
  <c r="D4911" i="19"/>
  <c r="A4912" i="19"/>
  <c r="D4912" i="19"/>
  <c r="A4913" i="19"/>
  <c r="D4913" i="19"/>
  <c r="A4914" i="19"/>
  <c r="D4914" i="19"/>
  <c r="A4915" i="19"/>
  <c r="D4915" i="19"/>
  <c r="A4916" i="19"/>
  <c r="D4916" i="19"/>
  <c r="A4917" i="19"/>
  <c r="D4917" i="19"/>
  <c r="A4918" i="19"/>
  <c r="D4918" i="19"/>
  <c r="A4919" i="19"/>
  <c r="D4919" i="19"/>
  <c r="A4920" i="19"/>
  <c r="D4920" i="19"/>
  <c r="A4921" i="19"/>
  <c r="D4921" i="19"/>
  <c r="A4922" i="19"/>
  <c r="D4922" i="19"/>
  <c r="A4923" i="19"/>
  <c r="D4923" i="19"/>
  <c r="A4924" i="19"/>
  <c r="D4924" i="19"/>
  <c r="A4925" i="19"/>
  <c r="D4925" i="19"/>
  <c r="A4926" i="19"/>
  <c r="D4926" i="19"/>
  <c r="A4927" i="19"/>
  <c r="D4927" i="19"/>
  <c r="A4928" i="19"/>
  <c r="D4928" i="19"/>
  <c r="A4929" i="19"/>
  <c r="D4929" i="19"/>
  <c r="A4930" i="19"/>
  <c r="D4930" i="19"/>
  <c r="A4931" i="19"/>
  <c r="D4931" i="19"/>
  <c r="A4932" i="19"/>
  <c r="D4932" i="19"/>
  <c r="A4933" i="19"/>
  <c r="D4933" i="19"/>
  <c r="A4934" i="19"/>
  <c r="D4934" i="19"/>
  <c r="A4935" i="19"/>
  <c r="D4935" i="19"/>
  <c r="A4936" i="19"/>
  <c r="D4936" i="19"/>
  <c r="A4937" i="19"/>
  <c r="D4937" i="19"/>
  <c r="A4938" i="19"/>
  <c r="D4938" i="19"/>
  <c r="A4939" i="19"/>
  <c r="D4939" i="19"/>
  <c r="A4940" i="19"/>
  <c r="D4940" i="19"/>
  <c r="A4941" i="19"/>
  <c r="D4941" i="19"/>
  <c r="A4942" i="19"/>
  <c r="D4942" i="19"/>
  <c r="A4943" i="19"/>
  <c r="D4943" i="19"/>
  <c r="A4944" i="19"/>
  <c r="D4944" i="19"/>
  <c r="A4945" i="19"/>
  <c r="D4945" i="19"/>
  <c r="A4946" i="19"/>
  <c r="D4946" i="19"/>
  <c r="A4947" i="19"/>
  <c r="D4947" i="19"/>
  <c r="A4948" i="19"/>
  <c r="D4948" i="19"/>
  <c r="A4949" i="19"/>
  <c r="D4949" i="19"/>
  <c r="A4950" i="19"/>
  <c r="D4950" i="19"/>
  <c r="A4951" i="19"/>
  <c r="D4951" i="19"/>
  <c r="A4952" i="19"/>
  <c r="D4952" i="19"/>
  <c r="A4953" i="19"/>
  <c r="D4953" i="19"/>
  <c r="A4954" i="19"/>
  <c r="D4954" i="19"/>
  <c r="A4955" i="19"/>
  <c r="D4955" i="19"/>
  <c r="A4956" i="19"/>
  <c r="D4956" i="19"/>
  <c r="A4957" i="19"/>
  <c r="D4957" i="19"/>
  <c r="A4958" i="19"/>
  <c r="D4958" i="19"/>
  <c r="A4959" i="19"/>
  <c r="D4959" i="19"/>
  <c r="A4960" i="19"/>
  <c r="D4960" i="19"/>
  <c r="A4961" i="19"/>
  <c r="D4961" i="19"/>
  <c r="A4962" i="19"/>
  <c r="D4962" i="19"/>
  <c r="A4963" i="19"/>
  <c r="D4963" i="19"/>
  <c r="A4964" i="19"/>
  <c r="D4964" i="19"/>
  <c r="A4965" i="19"/>
  <c r="D4965" i="19"/>
  <c r="A4966" i="19"/>
  <c r="D4966" i="19"/>
  <c r="A4967" i="19"/>
  <c r="D4967" i="19"/>
  <c r="A4968" i="19"/>
  <c r="D4968" i="19"/>
  <c r="A4969" i="19"/>
  <c r="D4969" i="19"/>
  <c r="A4970" i="19"/>
  <c r="D4970" i="19"/>
  <c r="A4971" i="19"/>
  <c r="D4971" i="19"/>
  <c r="A4972" i="19"/>
  <c r="D4972" i="19"/>
  <c r="A4973" i="19"/>
  <c r="D4973" i="19"/>
  <c r="A4974" i="19"/>
  <c r="D4974" i="19"/>
  <c r="A4975" i="19"/>
  <c r="D4975" i="19"/>
  <c r="A4976" i="19"/>
  <c r="D4976" i="19"/>
  <c r="A4977" i="19"/>
  <c r="D4977" i="19"/>
  <c r="A4978" i="19"/>
  <c r="D4978" i="19"/>
  <c r="A4979" i="19"/>
  <c r="D4979" i="19"/>
  <c r="A4980" i="19"/>
  <c r="D4980" i="19"/>
  <c r="A4981" i="19"/>
  <c r="D4981" i="19"/>
  <c r="A4982" i="19"/>
  <c r="D4982" i="19"/>
  <c r="A4983" i="19"/>
  <c r="D4983" i="19"/>
  <c r="A4984" i="19"/>
  <c r="D4984" i="19"/>
  <c r="A4985" i="19"/>
  <c r="D4985" i="19"/>
  <c r="A4986" i="19"/>
  <c r="D4986" i="19"/>
  <c r="A4987" i="19"/>
  <c r="D4987" i="19"/>
  <c r="A4988" i="19"/>
  <c r="D4988" i="19"/>
  <c r="A4989" i="19"/>
  <c r="D4989" i="19"/>
  <c r="A4990" i="19"/>
  <c r="D4990" i="19"/>
  <c r="A4991" i="19"/>
  <c r="D4991" i="19"/>
  <c r="A4992" i="19"/>
  <c r="D4992" i="19"/>
  <c r="A4993" i="19"/>
  <c r="D4993" i="19"/>
  <c r="A4994" i="19"/>
  <c r="D4994" i="19"/>
  <c r="A4995" i="19"/>
  <c r="D4995" i="19"/>
  <c r="A4996" i="19"/>
  <c r="D4996" i="19"/>
  <c r="A4997" i="19"/>
  <c r="D4997" i="19"/>
  <c r="A4998" i="19"/>
  <c r="D4998" i="19"/>
  <c r="A4999" i="19"/>
  <c r="D4999" i="19"/>
  <c r="A5000" i="19"/>
  <c r="D5000" i="19"/>
  <c r="A5001" i="19"/>
  <c r="D5001" i="19"/>
  <c r="A5002" i="19"/>
  <c r="D5002" i="19"/>
  <c r="A5003" i="19"/>
  <c r="D5003" i="19"/>
  <c r="A5004" i="19"/>
  <c r="D5004" i="19"/>
  <c r="A5005" i="19"/>
  <c r="D5005" i="19"/>
  <c r="A5006" i="19"/>
  <c r="D5006" i="19"/>
  <c r="A5007" i="19"/>
  <c r="D5007" i="19"/>
  <c r="A5008" i="19"/>
  <c r="D5008" i="19"/>
  <c r="A5009" i="19"/>
  <c r="D5009" i="19"/>
  <c r="A5010" i="19"/>
  <c r="D5010" i="19"/>
  <c r="A5011" i="19"/>
  <c r="D5011" i="19"/>
  <c r="A5012" i="19"/>
  <c r="D5012" i="19"/>
  <c r="A5013" i="19"/>
  <c r="D5013" i="19"/>
  <c r="A5014" i="19"/>
  <c r="D5014" i="19"/>
  <c r="A5015" i="19"/>
  <c r="D5015" i="19"/>
  <c r="A5016" i="19"/>
  <c r="D5016" i="19"/>
  <c r="A5017" i="19"/>
  <c r="D5017" i="19"/>
  <c r="A5018" i="19"/>
  <c r="D5018" i="19"/>
  <c r="A5019" i="19"/>
  <c r="D5019" i="19"/>
  <c r="A5020" i="19"/>
  <c r="D5020" i="19"/>
  <c r="A5021" i="19"/>
  <c r="D5021" i="19"/>
  <c r="A5022" i="19"/>
  <c r="D5022" i="19"/>
  <c r="A5023" i="19"/>
  <c r="D5023" i="19"/>
  <c r="A5024" i="19"/>
  <c r="D5024" i="19"/>
  <c r="A5025" i="19"/>
  <c r="D5025" i="19"/>
  <c r="A5026" i="19"/>
  <c r="D5026" i="19"/>
  <c r="A5027" i="19"/>
  <c r="D5027" i="19"/>
  <c r="A5028" i="19"/>
  <c r="D5028" i="19"/>
  <c r="A5029" i="19"/>
  <c r="D5029" i="19"/>
  <c r="A5030" i="19"/>
  <c r="D5030" i="19"/>
  <c r="A5031" i="19"/>
  <c r="D5031" i="19"/>
  <c r="A5032" i="19"/>
  <c r="D5032" i="19"/>
  <c r="A5033" i="19"/>
  <c r="D5033" i="19"/>
  <c r="A5034" i="19"/>
  <c r="D5034" i="19"/>
  <c r="A5035" i="19"/>
  <c r="D5035" i="19"/>
  <c r="A5036" i="19"/>
  <c r="D5036" i="19"/>
  <c r="A5037" i="19"/>
  <c r="D5037" i="19"/>
  <c r="A5038" i="19"/>
  <c r="D5038" i="19"/>
  <c r="A5039" i="19"/>
  <c r="D5039" i="19"/>
  <c r="A5040" i="19"/>
  <c r="D5040" i="19"/>
  <c r="A5041" i="19"/>
  <c r="D5041" i="19"/>
  <c r="A5042" i="19"/>
  <c r="D5042" i="19"/>
  <c r="A5043" i="19"/>
  <c r="D5043" i="19"/>
  <c r="A5044" i="19"/>
  <c r="D5044" i="19"/>
  <c r="A5045" i="19"/>
  <c r="D5045" i="19"/>
  <c r="A5046" i="19"/>
  <c r="D5046" i="19"/>
  <c r="A5047" i="19"/>
  <c r="D5047" i="19"/>
  <c r="A5048" i="19"/>
  <c r="D5048" i="19"/>
  <c r="A5049" i="19"/>
  <c r="D5049" i="19"/>
  <c r="A5050" i="19"/>
  <c r="D5050" i="19"/>
  <c r="A5051" i="19"/>
  <c r="D5051" i="19"/>
  <c r="A5052" i="19"/>
  <c r="D5052" i="19"/>
  <c r="A5053" i="19"/>
  <c r="D5053" i="19"/>
  <c r="A5054" i="19"/>
  <c r="D5054" i="19"/>
  <c r="A5055" i="19"/>
  <c r="D5055" i="19"/>
  <c r="A5056" i="19"/>
  <c r="D5056" i="19"/>
  <c r="A5057" i="19"/>
  <c r="D5057" i="19"/>
  <c r="A5058" i="19"/>
  <c r="D5058" i="19"/>
  <c r="A5059" i="19"/>
  <c r="D5059" i="19"/>
  <c r="A5060" i="19"/>
  <c r="D5060" i="19"/>
  <c r="A5061" i="19"/>
  <c r="D5061" i="19"/>
  <c r="A5062" i="19"/>
  <c r="D5062" i="19"/>
  <c r="A5063" i="19"/>
  <c r="D5063" i="19"/>
  <c r="A5064" i="19"/>
  <c r="D5064" i="19"/>
  <c r="A5065" i="19"/>
  <c r="D5065" i="19"/>
  <c r="A5066" i="19"/>
  <c r="D5066" i="19"/>
  <c r="A5067" i="19"/>
  <c r="D5067" i="19"/>
  <c r="A5068" i="19"/>
  <c r="D5068" i="19"/>
  <c r="A5069" i="19"/>
  <c r="D5069" i="19"/>
  <c r="A5070" i="19"/>
  <c r="D5070" i="19"/>
  <c r="A5071" i="19"/>
  <c r="D5071" i="19"/>
  <c r="A5072" i="19"/>
  <c r="D5072" i="19"/>
  <c r="A5073" i="19"/>
  <c r="D5073" i="19"/>
  <c r="A5074" i="19"/>
  <c r="D5074" i="19"/>
  <c r="A5075" i="19"/>
  <c r="D5075" i="19"/>
  <c r="A5076" i="19"/>
  <c r="D5076" i="19"/>
  <c r="A5077" i="19"/>
  <c r="D5077" i="19"/>
  <c r="A5078" i="19"/>
  <c r="D5078" i="19"/>
  <c r="A5079" i="19"/>
  <c r="D5079" i="19"/>
  <c r="A5080" i="19"/>
  <c r="D5080" i="19"/>
  <c r="A5081" i="19"/>
  <c r="D5081" i="19"/>
  <c r="A5082" i="19"/>
  <c r="D5082" i="19"/>
  <c r="A5083" i="19"/>
  <c r="D5083" i="19"/>
  <c r="A5084" i="19"/>
  <c r="D5084" i="19"/>
  <c r="A5085" i="19"/>
  <c r="D5085" i="19"/>
  <c r="A5086" i="19"/>
  <c r="D5086" i="19"/>
  <c r="A5087" i="19"/>
  <c r="D5087" i="19"/>
  <c r="A5088" i="19"/>
  <c r="D5088" i="19"/>
  <c r="A5089" i="19"/>
  <c r="D5089" i="19"/>
  <c r="A5090" i="19"/>
  <c r="D5090" i="19"/>
  <c r="A5091" i="19"/>
  <c r="D5091" i="19"/>
  <c r="A5092" i="19"/>
  <c r="D5092" i="19"/>
  <c r="A5093" i="19"/>
  <c r="D5093" i="19"/>
  <c r="A5094" i="19"/>
  <c r="D5094" i="19"/>
  <c r="A5095" i="19"/>
  <c r="D5095" i="19"/>
  <c r="A5096" i="19"/>
  <c r="D5096" i="19"/>
  <c r="A5097" i="19"/>
  <c r="D5097" i="19"/>
  <c r="A5098" i="19"/>
  <c r="D5098" i="19"/>
  <c r="A5099" i="19"/>
  <c r="D5099" i="19"/>
  <c r="A5100" i="19"/>
  <c r="D5100" i="19"/>
  <c r="A5101" i="19"/>
  <c r="D5101" i="19"/>
  <c r="A5102" i="19"/>
  <c r="D5102" i="19"/>
  <c r="A5103" i="19"/>
  <c r="D5103" i="19"/>
  <c r="A5104" i="19"/>
  <c r="D5104" i="19"/>
  <c r="A5105" i="19"/>
  <c r="D5105" i="19"/>
  <c r="A5106" i="19"/>
  <c r="D5106" i="19"/>
  <c r="A5107" i="19"/>
  <c r="D5107" i="19"/>
  <c r="A5108" i="19"/>
  <c r="D5108" i="19"/>
  <c r="A5109" i="19"/>
  <c r="D5109" i="19"/>
  <c r="A5110" i="19"/>
  <c r="D5110" i="19"/>
  <c r="A5111" i="19"/>
  <c r="D5111" i="19"/>
  <c r="A5112" i="19"/>
  <c r="D5112" i="19"/>
  <c r="A5113" i="19"/>
  <c r="D5113" i="19"/>
  <c r="A5114" i="19"/>
  <c r="D5114" i="19"/>
  <c r="A4750" i="19"/>
  <c r="D4750" i="19"/>
  <c r="A4386" i="19"/>
  <c r="D4386" i="19"/>
  <c r="A4387" i="19"/>
  <c r="D4387" i="19"/>
  <c r="A4388" i="19"/>
  <c r="D4388" i="19"/>
  <c r="A4389" i="19"/>
  <c r="D4389" i="19"/>
  <c r="A4390" i="19"/>
  <c r="D4390" i="19"/>
  <c r="A4391" i="19"/>
  <c r="D4391" i="19"/>
  <c r="A4392" i="19"/>
  <c r="D4392" i="19"/>
  <c r="A4393" i="19"/>
  <c r="D4393" i="19"/>
  <c r="A4394" i="19"/>
  <c r="D4394" i="19"/>
  <c r="A4395" i="19"/>
  <c r="D4395" i="19"/>
  <c r="A4396" i="19"/>
  <c r="D4396" i="19"/>
  <c r="A4397" i="19"/>
  <c r="D4397" i="19"/>
  <c r="A4398" i="19"/>
  <c r="D4398" i="19"/>
  <c r="A4399" i="19"/>
  <c r="D4399" i="19"/>
  <c r="A4400" i="19"/>
  <c r="D4400" i="19"/>
  <c r="A4401" i="19"/>
  <c r="D4401" i="19"/>
  <c r="A4402" i="19"/>
  <c r="D4402" i="19"/>
  <c r="A4403" i="19"/>
  <c r="D4403" i="19"/>
  <c r="A4404" i="19"/>
  <c r="D4404" i="19"/>
  <c r="A4405" i="19"/>
  <c r="D4405" i="19"/>
  <c r="A4406" i="19"/>
  <c r="D4406" i="19"/>
  <c r="A4407" i="19"/>
  <c r="D4407" i="19"/>
  <c r="A4408" i="19"/>
  <c r="D4408" i="19"/>
  <c r="A4409" i="19"/>
  <c r="D4409" i="19"/>
  <c r="A4410" i="19"/>
  <c r="D4410" i="19"/>
  <c r="A4411" i="19"/>
  <c r="D4411" i="19"/>
  <c r="A4412" i="19"/>
  <c r="D4412" i="19"/>
  <c r="A4413" i="19"/>
  <c r="D4413" i="19"/>
  <c r="A4414" i="19"/>
  <c r="D4414" i="19"/>
  <c r="A4415" i="19"/>
  <c r="D4415" i="19"/>
  <c r="A4416" i="19"/>
  <c r="D4416" i="19"/>
  <c r="A4417" i="19"/>
  <c r="D4417" i="19"/>
  <c r="A4418" i="19"/>
  <c r="D4418" i="19"/>
  <c r="A4419" i="19"/>
  <c r="D4419" i="19"/>
  <c r="A4420" i="19"/>
  <c r="D4420" i="19"/>
  <c r="A4421" i="19"/>
  <c r="D4421" i="19"/>
  <c r="A4422" i="19"/>
  <c r="D4422" i="19"/>
  <c r="A4423" i="19"/>
  <c r="D4423" i="19"/>
  <c r="A4424" i="19"/>
  <c r="D4424" i="19"/>
  <c r="A4425" i="19"/>
  <c r="D4425" i="19"/>
  <c r="A4426" i="19"/>
  <c r="D4426" i="19"/>
  <c r="A4427" i="19"/>
  <c r="D4427" i="19"/>
  <c r="A4428" i="19"/>
  <c r="D4428" i="19"/>
  <c r="A4429" i="19"/>
  <c r="D4429" i="19"/>
  <c r="A4430" i="19"/>
  <c r="D4430" i="19"/>
  <c r="A4431" i="19"/>
  <c r="D4431" i="19"/>
  <c r="A4432" i="19"/>
  <c r="D4432" i="19"/>
  <c r="A4433" i="19"/>
  <c r="D4433" i="19"/>
  <c r="A4434" i="19"/>
  <c r="D4434" i="19"/>
  <c r="A4435" i="19"/>
  <c r="D4435" i="19"/>
  <c r="A4436" i="19"/>
  <c r="D4436" i="19"/>
  <c r="A4437" i="19"/>
  <c r="D4437" i="19"/>
  <c r="A4438" i="19"/>
  <c r="D4438" i="19"/>
  <c r="A4439" i="19"/>
  <c r="D4439" i="19"/>
  <c r="A4440" i="19"/>
  <c r="D4440" i="19"/>
  <c r="A4441" i="19"/>
  <c r="D4441" i="19"/>
  <c r="A4442" i="19"/>
  <c r="D4442" i="19"/>
  <c r="A4443" i="19"/>
  <c r="D4443" i="19"/>
  <c r="A4444" i="19"/>
  <c r="D4444" i="19"/>
  <c r="A4445" i="19"/>
  <c r="D4445" i="19"/>
  <c r="A4446" i="19"/>
  <c r="D4446" i="19"/>
  <c r="A4447" i="19"/>
  <c r="D4447" i="19"/>
  <c r="A4448" i="19"/>
  <c r="D4448" i="19"/>
  <c r="A4449" i="19"/>
  <c r="D4449" i="19"/>
  <c r="A4450" i="19"/>
  <c r="D4450" i="19"/>
  <c r="A4451" i="19"/>
  <c r="D4451" i="19"/>
  <c r="A4452" i="19"/>
  <c r="D4452" i="19"/>
  <c r="A4453" i="19"/>
  <c r="D4453" i="19"/>
  <c r="A4454" i="19"/>
  <c r="D4454" i="19"/>
  <c r="A4455" i="19"/>
  <c r="D4455" i="19"/>
  <c r="A4456" i="19"/>
  <c r="D4456" i="19"/>
  <c r="A4457" i="19"/>
  <c r="D4457" i="19"/>
  <c r="A4458" i="19"/>
  <c r="D4458" i="19"/>
  <c r="A4459" i="19"/>
  <c r="D4459" i="19"/>
  <c r="A4460" i="19"/>
  <c r="D4460" i="19"/>
  <c r="A4461" i="19"/>
  <c r="D4461" i="19"/>
  <c r="A4462" i="19"/>
  <c r="D4462" i="19"/>
  <c r="A4463" i="19"/>
  <c r="D4463" i="19"/>
  <c r="A4464" i="19"/>
  <c r="D4464" i="19"/>
  <c r="A4465" i="19"/>
  <c r="D4465" i="19"/>
  <c r="A4466" i="19"/>
  <c r="D4466" i="19"/>
  <c r="A4467" i="19"/>
  <c r="D4467" i="19"/>
  <c r="A4468" i="19"/>
  <c r="D4468" i="19"/>
  <c r="A4469" i="19"/>
  <c r="D4469" i="19"/>
  <c r="A4470" i="19"/>
  <c r="D4470" i="19"/>
  <c r="A4471" i="19"/>
  <c r="D4471" i="19"/>
  <c r="A4472" i="19"/>
  <c r="D4472" i="19"/>
  <c r="A4473" i="19"/>
  <c r="D4473" i="19"/>
  <c r="A4474" i="19"/>
  <c r="D4474" i="19"/>
  <c r="A4475" i="19"/>
  <c r="D4475" i="19"/>
  <c r="A4476" i="19"/>
  <c r="D4476" i="19"/>
  <c r="A4477" i="19"/>
  <c r="D4477" i="19"/>
  <c r="A4478" i="19"/>
  <c r="D4478" i="19"/>
  <c r="A4479" i="19"/>
  <c r="D4479" i="19"/>
  <c r="A4480" i="19"/>
  <c r="D4480" i="19"/>
  <c r="A4481" i="19"/>
  <c r="D4481" i="19"/>
  <c r="A4482" i="19"/>
  <c r="D4482" i="19"/>
  <c r="A4483" i="19"/>
  <c r="D4483" i="19"/>
  <c r="A4484" i="19"/>
  <c r="D4484" i="19"/>
  <c r="A4485" i="19"/>
  <c r="D4485" i="19"/>
  <c r="A4486" i="19"/>
  <c r="D4486" i="19"/>
  <c r="A4487" i="19"/>
  <c r="D4487" i="19"/>
  <c r="A4488" i="19"/>
  <c r="D4488" i="19"/>
  <c r="A4489" i="19"/>
  <c r="D4489" i="19"/>
  <c r="A4490" i="19"/>
  <c r="D4490" i="19"/>
  <c r="A4491" i="19"/>
  <c r="D4491" i="19"/>
  <c r="A4492" i="19"/>
  <c r="D4492" i="19"/>
  <c r="A4493" i="19"/>
  <c r="D4493" i="19"/>
  <c r="A4494" i="19"/>
  <c r="D4494" i="19"/>
  <c r="A4495" i="19"/>
  <c r="D4495" i="19"/>
  <c r="A4496" i="19"/>
  <c r="D4496" i="19"/>
  <c r="A4497" i="19"/>
  <c r="D4497" i="19"/>
  <c r="A4498" i="19"/>
  <c r="D4498" i="19"/>
  <c r="A4499" i="19"/>
  <c r="D4499" i="19"/>
  <c r="A4500" i="19"/>
  <c r="D4500" i="19"/>
  <c r="A4501" i="19"/>
  <c r="D4501" i="19"/>
  <c r="A4502" i="19"/>
  <c r="D4502" i="19"/>
  <c r="A4503" i="19"/>
  <c r="D4503" i="19"/>
  <c r="A4504" i="19"/>
  <c r="D4504" i="19"/>
  <c r="A4505" i="19"/>
  <c r="D4505" i="19"/>
  <c r="A4506" i="19"/>
  <c r="D4506" i="19"/>
  <c r="A4507" i="19"/>
  <c r="D4507" i="19"/>
  <c r="A4508" i="19"/>
  <c r="D4508" i="19"/>
  <c r="A4509" i="19"/>
  <c r="D4509" i="19"/>
  <c r="A4510" i="19"/>
  <c r="D4510" i="19"/>
  <c r="A4511" i="19"/>
  <c r="D4511" i="19"/>
  <c r="A4512" i="19"/>
  <c r="D4512" i="19"/>
  <c r="A4513" i="19"/>
  <c r="D4513" i="19"/>
  <c r="A4514" i="19"/>
  <c r="D4514" i="19"/>
  <c r="A4515" i="19"/>
  <c r="D4515" i="19"/>
  <c r="A4516" i="19"/>
  <c r="D4516" i="19"/>
  <c r="A4517" i="19"/>
  <c r="D4517" i="19"/>
  <c r="A4518" i="19"/>
  <c r="D4518" i="19"/>
  <c r="A4519" i="19"/>
  <c r="D4519" i="19"/>
  <c r="A4520" i="19"/>
  <c r="D4520" i="19"/>
  <c r="A4521" i="19"/>
  <c r="D4521" i="19"/>
  <c r="A4522" i="19"/>
  <c r="D4522" i="19"/>
  <c r="A4523" i="19"/>
  <c r="D4523" i="19"/>
  <c r="A4524" i="19"/>
  <c r="D4524" i="19"/>
  <c r="A4525" i="19"/>
  <c r="D4525" i="19"/>
  <c r="A4526" i="19"/>
  <c r="D4526" i="19"/>
  <c r="A4527" i="19"/>
  <c r="D4527" i="19"/>
  <c r="A4528" i="19"/>
  <c r="D4528" i="19"/>
  <c r="A4529" i="19"/>
  <c r="D4529" i="19"/>
  <c r="A4530" i="19"/>
  <c r="D4530" i="19"/>
  <c r="A4531" i="19"/>
  <c r="D4531" i="19"/>
  <c r="A4532" i="19"/>
  <c r="D4532" i="19"/>
  <c r="A4533" i="19"/>
  <c r="D4533" i="19"/>
  <c r="A4534" i="19"/>
  <c r="D4534" i="19"/>
  <c r="A4535" i="19"/>
  <c r="D4535" i="19"/>
  <c r="A4536" i="19"/>
  <c r="D4536" i="19"/>
  <c r="A4537" i="19"/>
  <c r="D4537" i="19"/>
  <c r="A4538" i="19"/>
  <c r="D4538" i="19"/>
  <c r="A4539" i="19"/>
  <c r="D4539" i="19"/>
  <c r="A4540" i="19"/>
  <c r="D4540" i="19"/>
  <c r="A4541" i="19"/>
  <c r="D4541" i="19"/>
  <c r="A4542" i="19"/>
  <c r="D4542" i="19"/>
  <c r="A4543" i="19"/>
  <c r="D4543" i="19"/>
  <c r="A4544" i="19"/>
  <c r="D4544" i="19"/>
  <c r="A4545" i="19"/>
  <c r="D4545" i="19"/>
  <c r="A4546" i="19"/>
  <c r="D4546" i="19"/>
  <c r="A4547" i="19"/>
  <c r="D4547" i="19"/>
  <c r="A4548" i="19"/>
  <c r="D4548" i="19"/>
  <c r="A4549" i="19"/>
  <c r="D4549" i="19"/>
  <c r="A4550" i="19"/>
  <c r="D4550" i="19"/>
  <c r="A4551" i="19"/>
  <c r="D4551" i="19"/>
  <c r="A4552" i="19"/>
  <c r="D4552" i="19"/>
  <c r="A4553" i="19"/>
  <c r="D4553" i="19"/>
  <c r="A4554" i="19"/>
  <c r="D4554" i="19"/>
  <c r="A4555" i="19"/>
  <c r="D4555" i="19"/>
  <c r="A4556" i="19"/>
  <c r="D4556" i="19"/>
  <c r="A4557" i="19"/>
  <c r="D4557" i="19"/>
  <c r="A4558" i="19"/>
  <c r="D4558" i="19"/>
  <c r="A4559" i="19"/>
  <c r="D4559" i="19"/>
  <c r="A4560" i="19"/>
  <c r="D4560" i="19"/>
  <c r="A4561" i="19"/>
  <c r="D4561" i="19"/>
  <c r="A4562" i="19"/>
  <c r="D4562" i="19"/>
  <c r="A4563" i="19"/>
  <c r="D4563" i="19"/>
  <c r="A4564" i="19"/>
  <c r="D4564" i="19"/>
  <c r="A4565" i="19"/>
  <c r="D4565" i="19"/>
  <c r="A4566" i="19"/>
  <c r="D4566" i="19"/>
  <c r="A4567" i="19"/>
  <c r="D4567" i="19"/>
  <c r="A4568" i="19"/>
  <c r="D4568" i="19"/>
  <c r="A4569" i="19"/>
  <c r="D4569" i="19"/>
  <c r="A4570" i="19"/>
  <c r="D4570" i="19"/>
  <c r="A4571" i="19"/>
  <c r="D4571" i="19"/>
  <c r="A4572" i="19"/>
  <c r="D4572" i="19"/>
  <c r="A4573" i="19"/>
  <c r="D4573" i="19"/>
  <c r="A4574" i="19"/>
  <c r="D4574" i="19"/>
  <c r="A4575" i="19"/>
  <c r="D4575" i="19"/>
  <c r="A4576" i="19"/>
  <c r="D4576" i="19"/>
  <c r="A4577" i="19"/>
  <c r="D4577" i="19"/>
  <c r="A4578" i="19"/>
  <c r="D4578" i="19"/>
  <c r="A4579" i="19"/>
  <c r="D4579" i="19"/>
  <c r="A4580" i="19"/>
  <c r="D4580" i="19"/>
  <c r="A4581" i="19"/>
  <c r="D4581" i="19"/>
  <c r="A4582" i="19"/>
  <c r="D4582" i="19"/>
  <c r="A4583" i="19"/>
  <c r="D4583" i="19"/>
  <c r="A4584" i="19"/>
  <c r="D4584" i="19"/>
  <c r="A4585" i="19"/>
  <c r="D4585" i="19"/>
  <c r="A4586" i="19"/>
  <c r="D4586" i="19"/>
  <c r="A4587" i="19"/>
  <c r="D4587" i="19"/>
  <c r="A4588" i="19"/>
  <c r="D4588" i="19"/>
  <c r="A4589" i="19"/>
  <c r="D4589" i="19"/>
  <c r="A4590" i="19"/>
  <c r="D4590" i="19"/>
  <c r="A4591" i="19"/>
  <c r="D4591" i="19"/>
  <c r="A4592" i="19"/>
  <c r="D4592" i="19"/>
  <c r="A4593" i="19"/>
  <c r="D4593" i="19"/>
  <c r="A4594" i="19"/>
  <c r="D4594" i="19"/>
  <c r="A4595" i="19"/>
  <c r="D4595" i="19"/>
  <c r="A4596" i="19"/>
  <c r="D4596" i="19"/>
  <c r="A4597" i="19"/>
  <c r="D4597" i="19"/>
  <c r="A4598" i="19"/>
  <c r="D4598" i="19"/>
  <c r="A4599" i="19"/>
  <c r="D4599" i="19"/>
  <c r="A4600" i="19"/>
  <c r="D4600" i="19"/>
  <c r="A4601" i="19"/>
  <c r="D4601" i="19"/>
  <c r="A4602" i="19"/>
  <c r="D4602" i="19"/>
  <c r="A4603" i="19"/>
  <c r="D4603" i="19"/>
  <c r="A4604" i="19"/>
  <c r="D4604" i="19"/>
  <c r="A4605" i="19"/>
  <c r="D4605" i="19"/>
  <c r="A4606" i="19"/>
  <c r="D4606" i="19"/>
  <c r="A4607" i="19"/>
  <c r="D4607" i="19"/>
  <c r="A4608" i="19"/>
  <c r="D4608" i="19"/>
  <c r="A4609" i="19"/>
  <c r="D4609" i="19"/>
  <c r="A4610" i="19"/>
  <c r="D4610" i="19"/>
  <c r="A4611" i="19"/>
  <c r="D4611" i="19"/>
  <c r="A4612" i="19"/>
  <c r="D4612" i="19"/>
  <c r="A4613" i="19"/>
  <c r="D4613" i="19"/>
  <c r="A4614" i="19"/>
  <c r="D4614" i="19"/>
  <c r="A4615" i="19"/>
  <c r="D4615" i="19"/>
  <c r="A4616" i="19"/>
  <c r="D4616" i="19"/>
  <c r="A4617" i="19"/>
  <c r="D4617" i="19"/>
  <c r="A4618" i="19"/>
  <c r="D4618" i="19"/>
  <c r="A4619" i="19"/>
  <c r="D4619" i="19"/>
  <c r="A4620" i="19"/>
  <c r="D4620" i="19"/>
  <c r="A4621" i="19"/>
  <c r="D4621" i="19"/>
  <c r="A4622" i="19"/>
  <c r="D4622" i="19"/>
  <c r="A4623" i="19"/>
  <c r="D4623" i="19"/>
  <c r="A4624" i="19"/>
  <c r="D4624" i="19"/>
  <c r="A4625" i="19"/>
  <c r="D4625" i="19"/>
  <c r="A4626" i="19"/>
  <c r="D4626" i="19"/>
  <c r="A4627" i="19"/>
  <c r="D4627" i="19"/>
  <c r="A4628" i="19"/>
  <c r="D4628" i="19"/>
  <c r="A4629" i="19"/>
  <c r="D4629" i="19"/>
  <c r="A4630" i="19"/>
  <c r="D4630" i="19"/>
  <c r="A4631" i="19"/>
  <c r="D4631" i="19"/>
  <c r="A4632" i="19"/>
  <c r="D4632" i="19"/>
  <c r="A4633" i="19"/>
  <c r="D4633" i="19"/>
  <c r="A4634" i="19"/>
  <c r="D4634" i="19"/>
  <c r="A4635" i="19"/>
  <c r="D4635" i="19"/>
  <c r="A4636" i="19"/>
  <c r="D4636" i="19"/>
  <c r="A4637" i="19"/>
  <c r="D4637" i="19"/>
  <c r="A4638" i="19"/>
  <c r="D4638" i="19"/>
  <c r="A4639" i="19"/>
  <c r="D4639" i="19"/>
  <c r="A4640" i="19"/>
  <c r="D4640" i="19"/>
  <c r="A4641" i="19"/>
  <c r="D4641" i="19"/>
  <c r="A4642" i="19"/>
  <c r="D4642" i="19"/>
  <c r="A4643" i="19"/>
  <c r="D4643" i="19"/>
  <c r="A4644" i="19"/>
  <c r="D4644" i="19"/>
  <c r="A4645" i="19"/>
  <c r="D4645" i="19"/>
  <c r="A4646" i="19"/>
  <c r="D4646" i="19"/>
  <c r="A4647" i="19"/>
  <c r="D4647" i="19"/>
  <c r="A4648" i="19"/>
  <c r="D4648" i="19"/>
  <c r="A4649" i="19"/>
  <c r="D4649" i="19"/>
  <c r="A4650" i="19"/>
  <c r="D4650" i="19"/>
  <c r="A4651" i="19"/>
  <c r="D4651" i="19"/>
  <c r="A4652" i="19"/>
  <c r="D4652" i="19"/>
  <c r="A4653" i="19"/>
  <c r="D4653" i="19"/>
  <c r="A4654" i="19"/>
  <c r="D4654" i="19"/>
  <c r="A4655" i="19"/>
  <c r="D4655" i="19"/>
  <c r="A4656" i="19"/>
  <c r="D4656" i="19"/>
  <c r="A4657" i="19"/>
  <c r="D4657" i="19"/>
  <c r="A4658" i="19"/>
  <c r="D4658" i="19"/>
  <c r="A4659" i="19"/>
  <c r="D4659" i="19"/>
  <c r="A4660" i="19"/>
  <c r="D4660" i="19"/>
  <c r="A4661" i="19"/>
  <c r="D4661" i="19"/>
  <c r="A4662" i="19"/>
  <c r="D4662" i="19"/>
  <c r="A4663" i="19"/>
  <c r="D4663" i="19"/>
  <c r="A4664" i="19"/>
  <c r="D4664" i="19"/>
  <c r="A4665" i="19"/>
  <c r="D4665" i="19"/>
  <c r="A4666" i="19"/>
  <c r="D4666" i="19"/>
  <c r="A4667" i="19"/>
  <c r="D4667" i="19"/>
  <c r="A4668" i="19"/>
  <c r="D4668" i="19"/>
  <c r="A4669" i="19"/>
  <c r="D4669" i="19"/>
  <c r="A4670" i="19"/>
  <c r="D4670" i="19"/>
  <c r="A4671" i="19"/>
  <c r="D4671" i="19"/>
  <c r="A4672" i="19"/>
  <c r="D4672" i="19"/>
  <c r="A4673" i="19"/>
  <c r="D4673" i="19"/>
  <c r="A4674" i="19"/>
  <c r="D4674" i="19"/>
  <c r="A4675" i="19"/>
  <c r="D4675" i="19"/>
  <c r="A4676" i="19"/>
  <c r="D4676" i="19"/>
  <c r="A4677" i="19"/>
  <c r="D4677" i="19"/>
  <c r="A4678" i="19"/>
  <c r="D4678" i="19"/>
  <c r="A4679" i="19"/>
  <c r="D4679" i="19"/>
  <c r="A4680" i="19"/>
  <c r="D4680" i="19"/>
  <c r="A4681" i="19"/>
  <c r="D4681" i="19"/>
  <c r="A4682" i="19"/>
  <c r="D4682" i="19"/>
  <c r="A4683" i="19"/>
  <c r="D4683" i="19"/>
  <c r="A4684" i="19"/>
  <c r="D4684" i="19"/>
  <c r="A4685" i="19"/>
  <c r="D4685" i="19"/>
  <c r="A4686" i="19"/>
  <c r="D4686" i="19"/>
  <c r="A4687" i="19"/>
  <c r="D4687" i="19"/>
  <c r="A4688" i="19"/>
  <c r="D4688" i="19"/>
  <c r="A4689" i="19"/>
  <c r="D4689" i="19"/>
  <c r="A4690" i="19"/>
  <c r="D4690" i="19"/>
  <c r="A4691" i="19"/>
  <c r="D4691" i="19"/>
  <c r="A4692" i="19"/>
  <c r="D4692" i="19"/>
  <c r="A4693" i="19"/>
  <c r="D4693" i="19"/>
  <c r="A4694" i="19"/>
  <c r="D4694" i="19"/>
  <c r="A4695" i="19"/>
  <c r="D4695" i="19"/>
  <c r="A4696" i="19"/>
  <c r="D4696" i="19"/>
  <c r="A4697" i="19"/>
  <c r="D4697" i="19"/>
  <c r="A4698" i="19"/>
  <c r="D4698" i="19"/>
  <c r="A4699" i="19"/>
  <c r="D4699" i="19"/>
  <c r="A4700" i="19"/>
  <c r="D4700" i="19"/>
  <c r="A4701" i="19"/>
  <c r="D4701" i="19"/>
  <c r="A4702" i="19"/>
  <c r="D4702" i="19"/>
  <c r="A4703" i="19"/>
  <c r="D4703" i="19"/>
  <c r="A4704" i="19"/>
  <c r="D4704" i="19"/>
  <c r="A4705" i="19"/>
  <c r="D4705" i="19"/>
  <c r="A4706" i="19"/>
  <c r="D4706" i="19"/>
  <c r="A4707" i="19"/>
  <c r="D4707" i="19"/>
  <c r="A4708" i="19"/>
  <c r="D4708" i="19"/>
  <c r="A4709" i="19"/>
  <c r="D4709" i="19"/>
  <c r="A4710" i="19"/>
  <c r="D4710" i="19"/>
  <c r="A4711" i="19"/>
  <c r="D4711" i="19"/>
  <c r="A4712" i="19"/>
  <c r="D4712" i="19"/>
  <c r="A4713" i="19"/>
  <c r="D4713" i="19"/>
  <c r="A4714" i="19"/>
  <c r="D4714" i="19"/>
  <c r="A4715" i="19"/>
  <c r="D4715" i="19"/>
  <c r="A4716" i="19"/>
  <c r="D4716" i="19"/>
  <c r="A4717" i="19"/>
  <c r="D4717" i="19"/>
  <c r="A4718" i="19"/>
  <c r="D4718" i="19"/>
  <c r="A4719" i="19"/>
  <c r="D4719" i="19"/>
  <c r="A4720" i="19"/>
  <c r="D4720" i="19"/>
  <c r="A4721" i="19"/>
  <c r="D4721" i="19"/>
  <c r="A4722" i="19"/>
  <c r="D4722" i="19"/>
  <c r="A4723" i="19"/>
  <c r="D4723" i="19"/>
  <c r="A4724" i="19"/>
  <c r="D4724" i="19"/>
  <c r="A4725" i="19"/>
  <c r="D4725" i="19"/>
  <c r="A4726" i="19"/>
  <c r="D4726" i="19"/>
  <c r="A4727" i="19"/>
  <c r="D4727" i="19"/>
  <c r="A4728" i="19"/>
  <c r="D4728" i="19"/>
  <c r="A4729" i="19"/>
  <c r="D4729" i="19"/>
  <c r="A4730" i="19"/>
  <c r="D4730" i="19"/>
  <c r="A4731" i="19"/>
  <c r="D4731" i="19"/>
  <c r="A4732" i="19"/>
  <c r="D4732" i="19"/>
  <c r="A4733" i="19"/>
  <c r="D4733" i="19"/>
  <c r="A4734" i="19"/>
  <c r="D4734" i="19"/>
  <c r="A4735" i="19"/>
  <c r="D4735" i="19"/>
  <c r="A4736" i="19"/>
  <c r="D4736" i="19"/>
  <c r="A4737" i="19"/>
  <c r="D4737" i="19"/>
  <c r="A4738" i="19"/>
  <c r="D4738" i="19"/>
  <c r="A4739" i="19"/>
  <c r="D4739" i="19"/>
  <c r="A4740" i="19"/>
  <c r="D4740" i="19"/>
  <c r="A4741" i="19"/>
  <c r="D4741" i="19"/>
  <c r="A4742" i="19"/>
  <c r="D4742" i="19"/>
  <c r="A4743" i="19"/>
  <c r="D4743" i="19"/>
  <c r="A4744" i="19"/>
  <c r="D4744" i="19"/>
  <c r="A4745" i="19"/>
  <c r="D4745" i="19"/>
  <c r="A4746" i="19"/>
  <c r="D4746" i="19"/>
  <c r="A4747" i="19"/>
  <c r="D4747" i="19"/>
  <c r="A4748" i="19"/>
  <c r="D4748" i="19"/>
  <c r="A4749" i="19"/>
  <c r="D4749" i="19"/>
  <c r="A4385" i="19"/>
  <c r="D4385" i="19"/>
  <c r="A4021" i="19"/>
  <c r="D4021" i="19"/>
  <c r="A4022" i="19"/>
  <c r="D4022" i="19"/>
  <c r="A4023" i="19"/>
  <c r="D4023" i="19"/>
  <c r="A4024" i="19"/>
  <c r="D4024" i="19"/>
  <c r="A4025" i="19"/>
  <c r="D4025" i="19"/>
  <c r="A4026" i="19"/>
  <c r="D4026" i="19"/>
  <c r="A4027" i="19"/>
  <c r="D4027" i="19"/>
  <c r="A4028" i="19"/>
  <c r="D4028" i="19"/>
  <c r="A4029" i="19"/>
  <c r="D4029" i="19"/>
  <c r="A4030" i="19"/>
  <c r="D4030" i="19"/>
  <c r="A4031" i="19"/>
  <c r="D4031" i="19"/>
  <c r="A4032" i="19"/>
  <c r="D4032" i="19"/>
  <c r="A4033" i="19"/>
  <c r="D4033" i="19"/>
  <c r="A4034" i="19"/>
  <c r="D4034" i="19"/>
  <c r="A4035" i="19"/>
  <c r="D4035" i="19"/>
  <c r="A4036" i="19"/>
  <c r="D4036" i="19"/>
  <c r="A4037" i="19"/>
  <c r="D4037" i="19"/>
  <c r="A4038" i="19"/>
  <c r="D4038" i="19"/>
  <c r="A4039" i="19"/>
  <c r="D4039" i="19"/>
  <c r="A4040" i="19"/>
  <c r="D4040" i="19"/>
  <c r="A4041" i="19"/>
  <c r="D4041" i="19"/>
  <c r="A4042" i="19"/>
  <c r="D4042" i="19"/>
  <c r="A4043" i="19"/>
  <c r="D4043" i="19"/>
  <c r="A4044" i="19"/>
  <c r="D4044" i="19"/>
  <c r="A4045" i="19"/>
  <c r="D4045" i="19"/>
  <c r="A4046" i="19"/>
  <c r="D4046" i="19"/>
  <c r="A4047" i="19"/>
  <c r="D4047" i="19"/>
  <c r="A4048" i="19"/>
  <c r="D4048" i="19"/>
  <c r="A4049" i="19"/>
  <c r="D4049" i="19"/>
  <c r="A4050" i="19"/>
  <c r="D4050" i="19"/>
  <c r="A4051" i="19"/>
  <c r="D4051" i="19"/>
  <c r="A4052" i="19"/>
  <c r="D4052" i="19"/>
  <c r="A4053" i="19"/>
  <c r="D4053" i="19"/>
  <c r="A4054" i="19"/>
  <c r="D4054" i="19"/>
  <c r="A4055" i="19"/>
  <c r="D4055" i="19"/>
  <c r="A4056" i="19"/>
  <c r="D4056" i="19"/>
  <c r="A4057" i="19"/>
  <c r="D4057" i="19"/>
  <c r="A4058" i="19"/>
  <c r="D4058" i="19"/>
  <c r="A4059" i="19"/>
  <c r="D4059" i="19"/>
  <c r="A4060" i="19"/>
  <c r="D4060" i="19"/>
  <c r="A4061" i="19"/>
  <c r="D4061" i="19"/>
  <c r="A4062" i="19"/>
  <c r="D4062" i="19"/>
  <c r="A4063" i="19"/>
  <c r="D4063" i="19"/>
  <c r="A4064" i="19"/>
  <c r="D4064" i="19"/>
  <c r="A4065" i="19"/>
  <c r="D4065" i="19"/>
  <c r="A4066" i="19"/>
  <c r="D4066" i="19"/>
  <c r="A4067" i="19"/>
  <c r="D4067" i="19"/>
  <c r="A4068" i="19"/>
  <c r="D4068" i="19"/>
  <c r="A4069" i="19"/>
  <c r="D4069" i="19"/>
  <c r="A4070" i="19"/>
  <c r="D4070" i="19"/>
  <c r="A4071" i="19"/>
  <c r="D4071" i="19"/>
  <c r="A4072" i="19"/>
  <c r="D4072" i="19"/>
  <c r="A4073" i="19"/>
  <c r="D4073" i="19"/>
  <c r="A4074" i="19"/>
  <c r="D4074" i="19"/>
  <c r="A4075" i="19"/>
  <c r="D4075" i="19"/>
  <c r="A4076" i="19"/>
  <c r="D4076" i="19"/>
  <c r="A4077" i="19"/>
  <c r="D4077" i="19"/>
  <c r="A4078" i="19"/>
  <c r="D4078" i="19"/>
  <c r="A4079" i="19"/>
  <c r="D4079" i="19"/>
  <c r="A4080" i="19"/>
  <c r="D4080" i="19"/>
  <c r="A4081" i="19"/>
  <c r="D4081" i="19"/>
  <c r="A4082" i="19"/>
  <c r="D4082" i="19"/>
  <c r="A4083" i="19"/>
  <c r="D4083" i="19"/>
  <c r="A4084" i="19"/>
  <c r="D4084" i="19"/>
  <c r="A4085" i="19"/>
  <c r="D4085" i="19"/>
  <c r="A4086" i="19"/>
  <c r="D4086" i="19"/>
  <c r="A4087" i="19"/>
  <c r="D4087" i="19"/>
  <c r="A4088" i="19"/>
  <c r="D4088" i="19"/>
  <c r="A4089" i="19"/>
  <c r="D4089" i="19"/>
  <c r="A4090" i="19"/>
  <c r="D4090" i="19"/>
  <c r="A4091" i="19"/>
  <c r="D4091" i="19"/>
  <c r="A4092" i="19"/>
  <c r="D4092" i="19"/>
  <c r="A4093" i="19"/>
  <c r="D4093" i="19"/>
  <c r="A4094" i="19"/>
  <c r="D4094" i="19"/>
  <c r="A4095" i="19"/>
  <c r="D4095" i="19"/>
  <c r="A4096" i="19"/>
  <c r="D4096" i="19"/>
  <c r="A4097" i="19"/>
  <c r="D4097" i="19"/>
  <c r="A4098" i="19"/>
  <c r="D4098" i="19"/>
  <c r="A4099" i="19"/>
  <c r="D4099" i="19"/>
  <c r="A4100" i="19"/>
  <c r="D4100" i="19"/>
  <c r="A4101" i="19"/>
  <c r="D4101" i="19"/>
  <c r="A4102" i="19"/>
  <c r="D4102" i="19"/>
  <c r="A4103" i="19"/>
  <c r="D4103" i="19"/>
  <c r="A4104" i="19"/>
  <c r="D4104" i="19"/>
  <c r="A4105" i="19"/>
  <c r="D4105" i="19"/>
  <c r="A4106" i="19"/>
  <c r="D4106" i="19"/>
  <c r="A4107" i="19"/>
  <c r="D4107" i="19"/>
  <c r="A4108" i="19"/>
  <c r="D4108" i="19"/>
  <c r="A4109" i="19"/>
  <c r="D4109" i="19"/>
  <c r="A4110" i="19"/>
  <c r="D4110" i="19"/>
  <c r="A4111" i="19"/>
  <c r="D4111" i="19"/>
  <c r="A4112" i="19"/>
  <c r="D4112" i="19"/>
  <c r="A4113" i="19"/>
  <c r="D4113" i="19"/>
  <c r="A4114" i="19"/>
  <c r="D4114" i="19"/>
  <c r="A4115" i="19"/>
  <c r="D4115" i="19"/>
  <c r="A4116" i="19"/>
  <c r="D4116" i="19"/>
  <c r="A4117" i="19"/>
  <c r="D4117" i="19"/>
  <c r="A4118" i="19"/>
  <c r="D4118" i="19"/>
  <c r="A4119" i="19"/>
  <c r="D4119" i="19"/>
  <c r="A4120" i="19"/>
  <c r="D4120" i="19"/>
  <c r="A4121" i="19"/>
  <c r="D4121" i="19"/>
  <c r="A4122" i="19"/>
  <c r="D4122" i="19"/>
  <c r="A4123" i="19"/>
  <c r="D4123" i="19"/>
  <c r="A4124" i="19"/>
  <c r="D4124" i="19"/>
  <c r="A4125" i="19"/>
  <c r="D4125" i="19"/>
  <c r="A4126" i="19"/>
  <c r="D4126" i="19"/>
  <c r="A4127" i="19"/>
  <c r="D4127" i="19"/>
  <c r="A4128" i="19"/>
  <c r="D4128" i="19"/>
  <c r="A4129" i="19"/>
  <c r="D4129" i="19"/>
  <c r="A4130" i="19"/>
  <c r="D4130" i="19"/>
  <c r="A4131" i="19"/>
  <c r="D4131" i="19"/>
  <c r="A4132" i="19"/>
  <c r="D4132" i="19"/>
  <c r="A4133" i="19"/>
  <c r="D4133" i="19"/>
  <c r="A4134" i="19"/>
  <c r="D4134" i="19"/>
  <c r="A4135" i="19"/>
  <c r="D4135" i="19"/>
  <c r="A4136" i="19"/>
  <c r="D4136" i="19"/>
  <c r="A4137" i="19"/>
  <c r="D4137" i="19"/>
  <c r="A4138" i="19"/>
  <c r="D4138" i="19"/>
  <c r="A4139" i="19"/>
  <c r="D4139" i="19"/>
  <c r="A4140" i="19"/>
  <c r="D4140" i="19"/>
  <c r="A4141" i="19"/>
  <c r="D4141" i="19"/>
  <c r="A4142" i="19"/>
  <c r="D4142" i="19"/>
  <c r="A4143" i="19"/>
  <c r="D4143" i="19"/>
  <c r="A4144" i="19"/>
  <c r="D4144" i="19"/>
  <c r="A4145" i="19"/>
  <c r="D4145" i="19"/>
  <c r="A4146" i="19"/>
  <c r="D4146" i="19"/>
  <c r="A4147" i="19"/>
  <c r="D4147" i="19"/>
  <c r="A4148" i="19"/>
  <c r="D4148" i="19"/>
  <c r="A4149" i="19"/>
  <c r="D4149" i="19"/>
  <c r="A4150" i="19"/>
  <c r="D4150" i="19"/>
  <c r="A4151" i="19"/>
  <c r="D4151" i="19"/>
  <c r="A4152" i="19"/>
  <c r="D4152" i="19"/>
  <c r="A4153" i="19"/>
  <c r="D4153" i="19"/>
  <c r="A4154" i="19"/>
  <c r="D4154" i="19"/>
  <c r="A4155" i="19"/>
  <c r="D4155" i="19"/>
  <c r="A4156" i="19"/>
  <c r="D4156" i="19"/>
  <c r="A4157" i="19"/>
  <c r="D4157" i="19"/>
  <c r="A4158" i="19"/>
  <c r="D4158" i="19"/>
  <c r="A4159" i="19"/>
  <c r="D4159" i="19"/>
  <c r="A4160" i="19"/>
  <c r="D4160" i="19"/>
  <c r="A4161" i="19"/>
  <c r="D4161" i="19"/>
  <c r="A4162" i="19"/>
  <c r="D4162" i="19"/>
  <c r="A4163" i="19"/>
  <c r="D4163" i="19"/>
  <c r="A4164" i="19"/>
  <c r="D4164" i="19"/>
  <c r="A4165" i="19"/>
  <c r="D4165" i="19"/>
  <c r="A4166" i="19"/>
  <c r="D4166" i="19"/>
  <c r="A4167" i="19"/>
  <c r="D4167" i="19"/>
  <c r="A4168" i="19"/>
  <c r="D4168" i="19"/>
  <c r="A4169" i="19"/>
  <c r="D4169" i="19"/>
  <c r="A4170" i="19"/>
  <c r="D4170" i="19"/>
  <c r="A4171" i="19"/>
  <c r="D4171" i="19"/>
  <c r="A4172" i="19"/>
  <c r="D4172" i="19"/>
  <c r="A4173" i="19"/>
  <c r="D4173" i="19"/>
  <c r="A4174" i="19"/>
  <c r="D4174" i="19"/>
  <c r="A4175" i="19"/>
  <c r="D4175" i="19"/>
  <c r="A4176" i="19"/>
  <c r="D4176" i="19"/>
  <c r="A4177" i="19"/>
  <c r="D4177" i="19"/>
  <c r="A4178" i="19"/>
  <c r="D4178" i="19"/>
  <c r="A4179" i="19"/>
  <c r="D4179" i="19"/>
  <c r="A4180" i="19"/>
  <c r="D4180" i="19"/>
  <c r="A4181" i="19"/>
  <c r="D4181" i="19"/>
  <c r="A4182" i="19"/>
  <c r="D4182" i="19"/>
  <c r="A4183" i="19"/>
  <c r="D4183" i="19"/>
  <c r="A4184" i="19"/>
  <c r="D4184" i="19"/>
  <c r="A4185" i="19"/>
  <c r="D4185" i="19"/>
  <c r="A4186" i="19"/>
  <c r="D4186" i="19"/>
  <c r="A4187" i="19"/>
  <c r="D4187" i="19"/>
  <c r="A4188" i="19"/>
  <c r="D4188" i="19"/>
  <c r="A4189" i="19"/>
  <c r="D4189" i="19"/>
  <c r="A4190" i="19"/>
  <c r="D4190" i="19"/>
  <c r="A4191" i="19"/>
  <c r="D4191" i="19"/>
  <c r="A4192" i="19"/>
  <c r="D4192" i="19"/>
  <c r="A4193" i="19"/>
  <c r="D4193" i="19"/>
  <c r="A4194" i="19"/>
  <c r="D4194" i="19"/>
  <c r="A4195" i="19"/>
  <c r="D4195" i="19"/>
  <c r="A4196" i="19"/>
  <c r="D4196" i="19"/>
  <c r="A4197" i="19"/>
  <c r="D4197" i="19"/>
  <c r="A4198" i="19"/>
  <c r="D4198" i="19"/>
  <c r="A4199" i="19"/>
  <c r="D4199" i="19"/>
  <c r="A4200" i="19"/>
  <c r="D4200" i="19"/>
  <c r="A4201" i="19"/>
  <c r="D4201" i="19"/>
  <c r="A4202" i="19"/>
  <c r="D4202" i="19"/>
  <c r="A4203" i="19"/>
  <c r="D4203" i="19"/>
  <c r="A4204" i="19"/>
  <c r="D4204" i="19"/>
  <c r="A4205" i="19"/>
  <c r="D4205" i="19"/>
  <c r="A4206" i="19"/>
  <c r="D4206" i="19"/>
  <c r="A4207" i="19"/>
  <c r="D4207" i="19"/>
  <c r="A4208" i="19"/>
  <c r="D4208" i="19"/>
  <c r="A4209" i="19"/>
  <c r="D4209" i="19"/>
  <c r="A4210" i="19"/>
  <c r="D4210" i="19"/>
  <c r="A4211" i="19"/>
  <c r="D4211" i="19"/>
  <c r="A4212" i="19"/>
  <c r="D4212" i="19"/>
  <c r="A4213" i="19"/>
  <c r="D4213" i="19"/>
  <c r="A4214" i="19"/>
  <c r="D4214" i="19"/>
  <c r="A4215" i="19"/>
  <c r="D4215" i="19"/>
  <c r="A4216" i="19"/>
  <c r="D4216" i="19"/>
  <c r="A4217" i="19"/>
  <c r="D4217" i="19"/>
  <c r="A4218" i="19"/>
  <c r="D4218" i="19"/>
  <c r="A4219" i="19"/>
  <c r="D4219" i="19"/>
  <c r="A4220" i="19"/>
  <c r="D4220" i="19"/>
  <c r="A4221" i="19"/>
  <c r="D4221" i="19"/>
  <c r="A4222" i="19"/>
  <c r="D4222" i="19"/>
  <c r="A4223" i="19"/>
  <c r="D4223" i="19"/>
  <c r="A4224" i="19"/>
  <c r="D4224" i="19"/>
  <c r="A4225" i="19"/>
  <c r="D4225" i="19"/>
  <c r="A4226" i="19"/>
  <c r="D4226" i="19"/>
  <c r="A4227" i="19"/>
  <c r="D4227" i="19"/>
  <c r="A4228" i="19"/>
  <c r="D4228" i="19"/>
  <c r="A4229" i="19"/>
  <c r="D4229" i="19"/>
  <c r="A4230" i="19"/>
  <c r="D4230" i="19"/>
  <c r="A4231" i="19"/>
  <c r="D4231" i="19"/>
  <c r="A4232" i="19"/>
  <c r="D4232" i="19"/>
  <c r="A4233" i="19"/>
  <c r="D4233" i="19"/>
  <c r="A4234" i="19"/>
  <c r="D4234" i="19"/>
  <c r="A4235" i="19"/>
  <c r="D4235" i="19"/>
  <c r="A4236" i="19"/>
  <c r="D4236" i="19"/>
  <c r="A4237" i="19"/>
  <c r="D4237" i="19"/>
  <c r="A4238" i="19"/>
  <c r="D4238" i="19"/>
  <c r="A4239" i="19"/>
  <c r="D4239" i="19"/>
  <c r="A4240" i="19"/>
  <c r="D4240" i="19"/>
  <c r="A4241" i="19"/>
  <c r="D4241" i="19"/>
  <c r="A4242" i="19"/>
  <c r="D4242" i="19"/>
  <c r="A4243" i="19"/>
  <c r="D4243" i="19"/>
  <c r="A4244" i="19"/>
  <c r="D4244" i="19"/>
  <c r="A4245" i="19"/>
  <c r="D4245" i="19"/>
  <c r="A4246" i="19"/>
  <c r="D4246" i="19"/>
  <c r="A4247" i="19"/>
  <c r="D4247" i="19"/>
  <c r="A4248" i="19"/>
  <c r="D4248" i="19"/>
  <c r="A4249" i="19"/>
  <c r="D4249" i="19"/>
  <c r="A4250" i="19"/>
  <c r="D4250" i="19"/>
  <c r="A4251" i="19"/>
  <c r="D4251" i="19"/>
  <c r="A4252" i="19"/>
  <c r="D4252" i="19"/>
  <c r="A4253" i="19"/>
  <c r="D4253" i="19"/>
  <c r="A4254" i="19"/>
  <c r="D4254" i="19"/>
  <c r="A4255" i="19"/>
  <c r="D4255" i="19"/>
  <c r="A4256" i="19"/>
  <c r="D4256" i="19"/>
  <c r="A4257" i="19"/>
  <c r="D4257" i="19"/>
  <c r="A4258" i="19"/>
  <c r="D4258" i="19"/>
  <c r="A4259" i="19"/>
  <c r="D4259" i="19"/>
  <c r="A4260" i="19"/>
  <c r="D4260" i="19"/>
  <c r="A4261" i="19"/>
  <c r="D4261" i="19"/>
  <c r="A4262" i="19"/>
  <c r="D4262" i="19"/>
  <c r="A4263" i="19"/>
  <c r="D4263" i="19"/>
  <c r="A4264" i="19"/>
  <c r="D4264" i="19"/>
  <c r="A4265" i="19"/>
  <c r="D4265" i="19"/>
  <c r="A4266" i="19"/>
  <c r="D4266" i="19"/>
  <c r="A4267" i="19"/>
  <c r="D4267" i="19"/>
  <c r="A4268" i="19"/>
  <c r="D4268" i="19"/>
  <c r="A4269" i="19"/>
  <c r="D4269" i="19"/>
  <c r="A4270" i="19"/>
  <c r="D4270" i="19"/>
  <c r="A4271" i="19"/>
  <c r="D4271" i="19"/>
  <c r="A4272" i="19"/>
  <c r="D4272" i="19"/>
  <c r="A4273" i="19"/>
  <c r="D4273" i="19"/>
  <c r="A4274" i="19"/>
  <c r="D4274" i="19"/>
  <c r="A4275" i="19"/>
  <c r="D4275" i="19"/>
  <c r="A4276" i="19"/>
  <c r="D4276" i="19"/>
  <c r="A4277" i="19"/>
  <c r="D4277" i="19"/>
  <c r="A4278" i="19"/>
  <c r="D4278" i="19"/>
  <c r="A4279" i="19"/>
  <c r="D4279" i="19"/>
  <c r="A4280" i="19"/>
  <c r="D4280" i="19"/>
  <c r="A4281" i="19"/>
  <c r="D4281" i="19"/>
  <c r="A4282" i="19"/>
  <c r="D4282" i="19"/>
  <c r="A4283" i="19"/>
  <c r="D4283" i="19"/>
  <c r="A4284" i="19"/>
  <c r="D4284" i="19"/>
  <c r="A4285" i="19"/>
  <c r="D4285" i="19"/>
  <c r="A4286" i="19"/>
  <c r="D4286" i="19"/>
  <c r="A4287" i="19"/>
  <c r="D4287" i="19"/>
  <c r="A4288" i="19"/>
  <c r="D4288" i="19"/>
  <c r="A4289" i="19"/>
  <c r="D4289" i="19"/>
  <c r="A4290" i="19"/>
  <c r="D4290" i="19"/>
  <c r="A4291" i="19"/>
  <c r="D4291" i="19"/>
  <c r="A4292" i="19"/>
  <c r="D4292" i="19"/>
  <c r="A4293" i="19"/>
  <c r="D4293" i="19"/>
  <c r="A4294" i="19"/>
  <c r="D4294" i="19"/>
  <c r="A4295" i="19"/>
  <c r="D4295" i="19"/>
  <c r="A4296" i="19"/>
  <c r="D4296" i="19"/>
  <c r="A4297" i="19"/>
  <c r="D4297" i="19"/>
  <c r="A4298" i="19"/>
  <c r="D4298" i="19"/>
  <c r="A4299" i="19"/>
  <c r="D4299" i="19"/>
  <c r="A4300" i="19"/>
  <c r="D4300" i="19"/>
  <c r="A4301" i="19"/>
  <c r="D4301" i="19"/>
  <c r="A4302" i="19"/>
  <c r="D4302" i="19"/>
  <c r="A4303" i="19"/>
  <c r="D4303" i="19"/>
  <c r="A4304" i="19"/>
  <c r="D4304" i="19"/>
  <c r="A4305" i="19"/>
  <c r="D4305" i="19"/>
  <c r="A4306" i="19"/>
  <c r="D4306" i="19"/>
  <c r="A4307" i="19"/>
  <c r="D4307" i="19"/>
  <c r="A4308" i="19"/>
  <c r="D4308" i="19"/>
  <c r="A4309" i="19"/>
  <c r="D4309" i="19"/>
  <c r="A4310" i="19"/>
  <c r="D4310" i="19"/>
  <c r="A4311" i="19"/>
  <c r="D4311" i="19"/>
  <c r="A4312" i="19"/>
  <c r="D4312" i="19"/>
  <c r="A4313" i="19"/>
  <c r="D4313" i="19"/>
  <c r="A4314" i="19"/>
  <c r="D4314" i="19"/>
  <c r="A4315" i="19"/>
  <c r="D4315" i="19"/>
  <c r="A4316" i="19"/>
  <c r="D4316" i="19"/>
  <c r="A4317" i="19"/>
  <c r="D4317" i="19"/>
  <c r="A4318" i="19"/>
  <c r="D4318" i="19"/>
  <c r="A4319" i="19"/>
  <c r="D4319" i="19"/>
  <c r="A4320" i="19"/>
  <c r="D4320" i="19"/>
  <c r="A4321" i="19"/>
  <c r="D4321" i="19"/>
  <c r="A4322" i="19"/>
  <c r="D4322" i="19"/>
  <c r="A4323" i="19"/>
  <c r="D4323" i="19"/>
  <c r="A4324" i="19"/>
  <c r="D4324" i="19"/>
  <c r="A4325" i="19"/>
  <c r="D4325" i="19"/>
  <c r="A4326" i="19"/>
  <c r="D4326" i="19"/>
  <c r="A4327" i="19"/>
  <c r="D4327" i="19"/>
  <c r="A4328" i="19"/>
  <c r="D4328" i="19"/>
  <c r="A4329" i="19"/>
  <c r="D4329" i="19"/>
  <c r="A4330" i="19"/>
  <c r="D4330" i="19"/>
  <c r="A4331" i="19"/>
  <c r="D4331" i="19"/>
  <c r="A4332" i="19"/>
  <c r="D4332" i="19"/>
  <c r="A4333" i="19"/>
  <c r="D4333" i="19"/>
  <c r="A4334" i="19"/>
  <c r="D4334" i="19"/>
  <c r="A4335" i="19"/>
  <c r="D4335" i="19"/>
  <c r="A4336" i="19"/>
  <c r="D4336" i="19"/>
  <c r="A4337" i="19"/>
  <c r="D4337" i="19"/>
  <c r="A4338" i="19"/>
  <c r="D4338" i="19"/>
  <c r="A4339" i="19"/>
  <c r="D4339" i="19"/>
  <c r="A4340" i="19"/>
  <c r="D4340" i="19"/>
  <c r="A4341" i="19"/>
  <c r="D4341" i="19"/>
  <c r="A4342" i="19"/>
  <c r="D4342" i="19"/>
  <c r="A4343" i="19"/>
  <c r="D4343" i="19"/>
  <c r="A4344" i="19"/>
  <c r="D4344" i="19"/>
  <c r="A4345" i="19"/>
  <c r="D4345" i="19"/>
  <c r="A4346" i="19"/>
  <c r="D4346" i="19"/>
  <c r="A4347" i="19"/>
  <c r="D4347" i="19"/>
  <c r="A4348" i="19"/>
  <c r="D4348" i="19"/>
  <c r="A4349" i="19"/>
  <c r="D4349" i="19"/>
  <c r="A4350" i="19"/>
  <c r="D4350" i="19"/>
  <c r="A4351" i="19"/>
  <c r="D4351" i="19"/>
  <c r="A4352" i="19"/>
  <c r="D4352" i="19"/>
  <c r="A4353" i="19"/>
  <c r="D4353" i="19"/>
  <c r="A4354" i="19"/>
  <c r="D4354" i="19"/>
  <c r="A4355" i="19"/>
  <c r="D4355" i="19"/>
  <c r="A4356" i="19"/>
  <c r="D4356" i="19"/>
  <c r="A4357" i="19"/>
  <c r="D4357" i="19"/>
  <c r="A4358" i="19"/>
  <c r="D4358" i="19"/>
  <c r="A4359" i="19"/>
  <c r="D4359" i="19"/>
  <c r="A4360" i="19"/>
  <c r="D4360" i="19"/>
  <c r="A4361" i="19"/>
  <c r="D4361" i="19"/>
  <c r="A4362" i="19"/>
  <c r="D4362" i="19"/>
  <c r="A4363" i="19"/>
  <c r="D4363" i="19"/>
  <c r="A4364" i="19"/>
  <c r="D4364" i="19"/>
  <c r="A4365" i="19"/>
  <c r="D4365" i="19"/>
  <c r="A4366" i="19"/>
  <c r="D4366" i="19"/>
  <c r="A4367" i="19"/>
  <c r="D4367" i="19"/>
  <c r="A4368" i="19"/>
  <c r="D4368" i="19"/>
  <c r="A4369" i="19"/>
  <c r="D4369" i="19"/>
  <c r="A4370" i="19"/>
  <c r="D4370" i="19"/>
  <c r="A4371" i="19"/>
  <c r="D4371" i="19"/>
  <c r="A4372" i="19"/>
  <c r="D4372" i="19"/>
  <c r="A4373" i="19"/>
  <c r="D4373" i="19"/>
  <c r="A4374" i="19"/>
  <c r="D4374" i="19"/>
  <c r="A4375" i="19"/>
  <c r="D4375" i="19"/>
  <c r="A4376" i="19"/>
  <c r="D4376" i="19"/>
  <c r="A4377" i="19"/>
  <c r="D4377" i="19"/>
  <c r="A4378" i="19"/>
  <c r="D4378" i="19"/>
  <c r="A4379" i="19"/>
  <c r="D4379" i="19"/>
  <c r="A4380" i="19"/>
  <c r="D4380" i="19"/>
  <c r="A4381" i="19"/>
  <c r="D4381" i="19"/>
  <c r="A4382" i="19"/>
  <c r="D4382" i="19"/>
  <c r="A4383" i="19"/>
  <c r="D4383" i="19"/>
  <c r="A4384" i="19"/>
  <c r="D4384" i="19"/>
  <c r="D4020" i="19"/>
  <c r="A4020" i="19"/>
  <c r="A3656" i="19"/>
  <c r="D3656" i="19"/>
  <c r="A3657" i="19"/>
  <c r="D3657" i="19"/>
  <c r="A3658" i="19"/>
  <c r="D3658" i="19"/>
  <c r="A3659" i="19"/>
  <c r="D3659" i="19"/>
  <c r="A3660" i="19"/>
  <c r="D3660" i="19"/>
  <c r="A3661" i="19"/>
  <c r="D3661" i="19"/>
  <c r="A3662" i="19"/>
  <c r="D3662" i="19"/>
  <c r="A3663" i="19"/>
  <c r="D3663" i="19"/>
  <c r="A3664" i="19"/>
  <c r="D3664" i="19"/>
  <c r="A3665" i="19"/>
  <c r="D3665" i="19"/>
  <c r="A3666" i="19"/>
  <c r="D3666" i="19"/>
  <c r="A3667" i="19"/>
  <c r="D3667" i="19"/>
  <c r="A3668" i="19"/>
  <c r="D3668" i="19"/>
  <c r="A3669" i="19"/>
  <c r="D3669" i="19"/>
  <c r="A3670" i="19"/>
  <c r="D3670" i="19"/>
  <c r="A3671" i="19"/>
  <c r="D3671" i="19"/>
  <c r="A3672" i="19"/>
  <c r="D3672" i="19"/>
  <c r="A3673" i="19"/>
  <c r="D3673" i="19"/>
  <c r="A3674" i="19"/>
  <c r="D3674" i="19"/>
  <c r="A3675" i="19"/>
  <c r="D3675" i="19"/>
  <c r="A3676" i="19"/>
  <c r="D3676" i="19"/>
  <c r="A3677" i="19"/>
  <c r="D3677" i="19"/>
  <c r="A3678" i="19"/>
  <c r="D3678" i="19"/>
  <c r="A3679" i="19"/>
  <c r="D3679" i="19"/>
  <c r="A3680" i="19"/>
  <c r="D3680" i="19"/>
  <c r="A3681" i="19"/>
  <c r="D3681" i="19"/>
  <c r="A3682" i="19"/>
  <c r="D3682" i="19"/>
  <c r="A3683" i="19"/>
  <c r="D3683" i="19"/>
  <c r="A3684" i="19"/>
  <c r="D3684" i="19"/>
  <c r="A3685" i="19"/>
  <c r="D3685" i="19"/>
  <c r="A3686" i="19"/>
  <c r="D3686" i="19"/>
  <c r="A3687" i="19"/>
  <c r="D3687" i="19"/>
  <c r="A3688" i="19"/>
  <c r="D3688" i="19"/>
  <c r="A3689" i="19"/>
  <c r="D3689" i="19"/>
  <c r="A3690" i="19"/>
  <c r="D3690" i="19"/>
  <c r="A3691" i="19"/>
  <c r="D3691" i="19"/>
  <c r="A3692" i="19"/>
  <c r="D3692" i="19"/>
  <c r="A3693" i="19"/>
  <c r="D3693" i="19"/>
  <c r="A3694" i="19"/>
  <c r="D3694" i="19"/>
  <c r="A3695" i="19"/>
  <c r="D3695" i="19"/>
  <c r="A3696" i="19"/>
  <c r="D3696" i="19"/>
  <c r="A3697" i="19"/>
  <c r="D3697" i="19"/>
  <c r="A3698" i="19"/>
  <c r="D3698" i="19"/>
  <c r="A3699" i="19"/>
  <c r="D3699" i="19"/>
  <c r="A3700" i="19"/>
  <c r="D3700" i="19"/>
  <c r="A3701" i="19"/>
  <c r="D3701" i="19"/>
  <c r="A3702" i="19"/>
  <c r="D3702" i="19"/>
  <c r="A3703" i="19"/>
  <c r="D3703" i="19"/>
  <c r="A3704" i="19"/>
  <c r="D3704" i="19"/>
  <c r="A3705" i="19"/>
  <c r="D3705" i="19"/>
  <c r="A3706" i="19"/>
  <c r="D3706" i="19"/>
  <c r="A3707" i="19"/>
  <c r="D3707" i="19"/>
  <c r="A3708" i="19"/>
  <c r="D3708" i="19"/>
  <c r="A3709" i="19"/>
  <c r="D3709" i="19"/>
  <c r="A3710" i="19"/>
  <c r="D3710" i="19"/>
  <c r="A3711" i="19"/>
  <c r="D3711" i="19"/>
  <c r="A3712" i="19"/>
  <c r="D3712" i="19"/>
  <c r="A3713" i="19"/>
  <c r="D3713" i="19"/>
  <c r="A3714" i="19"/>
  <c r="D3714" i="19"/>
  <c r="A3715" i="19"/>
  <c r="D3715" i="19"/>
  <c r="A3716" i="19"/>
  <c r="D3716" i="19"/>
  <c r="A3717" i="19"/>
  <c r="D3717" i="19"/>
  <c r="A3718" i="19"/>
  <c r="D3718" i="19"/>
  <c r="A3719" i="19"/>
  <c r="D3719" i="19"/>
  <c r="A3720" i="19"/>
  <c r="D3720" i="19"/>
  <c r="A3721" i="19"/>
  <c r="D3721" i="19"/>
  <c r="A3722" i="19"/>
  <c r="D3722" i="19"/>
  <c r="A3723" i="19"/>
  <c r="D3723" i="19"/>
  <c r="A3724" i="19"/>
  <c r="D3724" i="19"/>
  <c r="A3725" i="19"/>
  <c r="D3725" i="19"/>
  <c r="A3726" i="19"/>
  <c r="D3726" i="19"/>
  <c r="A3727" i="19"/>
  <c r="D3727" i="19"/>
  <c r="A3728" i="19"/>
  <c r="D3728" i="19"/>
  <c r="A3729" i="19"/>
  <c r="D3729" i="19"/>
  <c r="A3730" i="19"/>
  <c r="D3730" i="19"/>
  <c r="A3731" i="19"/>
  <c r="D3731" i="19"/>
  <c r="A3732" i="19"/>
  <c r="D3732" i="19"/>
  <c r="A3733" i="19"/>
  <c r="D3733" i="19"/>
  <c r="A3734" i="19"/>
  <c r="D3734" i="19"/>
  <c r="A3735" i="19"/>
  <c r="D3735" i="19"/>
  <c r="A3736" i="19"/>
  <c r="D3736" i="19"/>
  <c r="A3737" i="19"/>
  <c r="D3737" i="19"/>
  <c r="A3738" i="19"/>
  <c r="D3738" i="19"/>
  <c r="A3739" i="19"/>
  <c r="D3739" i="19"/>
  <c r="A3740" i="19"/>
  <c r="D3740" i="19"/>
  <c r="A3741" i="19"/>
  <c r="D3741" i="19"/>
  <c r="A3742" i="19"/>
  <c r="D3742" i="19"/>
  <c r="A3743" i="19"/>
  <c r="D3743" i="19"/>
  <c r="A3744" i="19"/>
  <c r="D3744" i="19"/>
  <c r="A3745" i="19"/>
  <c r="D3745" i="19"/>
  <c r="A3746" i="19"/>
  <c r="D3746" i="19"/>
  <c r="A3747" i="19"/>
  <c r="D3747" i="19"/>
  <c r="A3748" i="19"/>
  <c r="D3748" i="19"/>
  <c r="A3749" i="19"/>
  <c r="D3749" i="19"/>
  <c r="A3750" i="19"/>
  <c r="D3750" i="19"/>
  <c r="A3751" i="19"/>
  <c r="D3751" i="19"/>
  <c r="A3752" i="19"/>
  <c r="D3752" i="19"/>
  <c r="A3753" i="19"/>
  <c r="D3753" i="19"/>
  <c r="A3754" i="19"/>
  <c r="D3754" i="19"/>
  <c r="A3755" i="19"/>
  <c r="D3755" i="19"/>
  <c r="A3756" i="19"/>
  <c r="D3756" i="19"/>
  <c r="A3757" i="19"/>
  <c r="D3757" i="19"/>
  <c r="A3758" i="19"/>
  <c r="D3758" i="19"/>
  <c r="A3759" i="19"/>
  <c r="D3759" i="19"/>
  <c r="A3760" i="19"/>
  <c r="D3760" i="19"/>
  <c r="A3761" i="19"/>
  <c r="D3761" i="19"/>
  <c r="A3762" i="19"/>
  <c r="D3762" i="19"/>
  <c r="A3763" i="19"/>
  <c r="D3763" i="19"/>
  <c r="A3764" i="19"/>
  <c r="D3764" i="19"/>
  <c r="A3765" i="19"/>
  <c r="D3765" i="19"/>
  <c r="A3766" i="19"/>
  <c r="D3766" i="19"/>
  <c r="A3767" i="19"/>
  <c r="D3767" i="19"/>
  <c r="A3768" i="19"/>
  <c r="D3768" i="19"/>
  <c r="A3769" i="19"/>
  <c r="D3769" i="19"/>
  <c r="A3770" i="19"/>
  <c r="D3770" i="19"/>
  <c r="A3771" i="19"/>
  <c r="D3771" i="19"/>
  <c r="A3772" i="19"/>
  <c r="D3772" i="19"/>
  <c r="A3773" i="19"/>
  <c r="D3773" i="19"/>
  <c r="A3774" i="19"/>
  <c r="D3774" i="19"/>
  <c r="A3775" i="19"/>
  <c r="D3775" i="19"/>
  <c r="A3776" i="19"/>
  <c r="D3776" i="19"/>
  <c r="A3777" i="19"/>
  <c r="D3777" i="19"/>
  <c r="A3778" i="19"/>
  <c r="D3778" i="19"/>
  <c r="A3779" i="19"/>
  <c r="D3779" i="19"/>
  <c r="A3780" i="19"/>
  <c r="D3780" i="19"/>
  <c r="A3781" i="19"/>
  <c r="D3781" i="19"/>
  <c r="A3782" i="19"/>
  <c r="D3782" i="19"/>
  <c r="A3783" i="19"/>
  <c r="D3783" i="19"/>
  <c r="A3784" i="19"/>
  <c r="D3784" i="19"/>
  <c r="A3785" i="19"/>
  <c r="D3785" i="19"/>
  <c r="A3786" i="19"/>
  <c r="D3786" i="19"/>
  <c r="A3787" i="19"/>
  <c r="D3787" i="19"/>
  <c r="A3788" i="19"/>
  <c r="D3788" i="19"/>
  <c r="A3789" i="19"/>
  <c r="D3789" i="19"/>
  <c r="A3790" i="19"/>
  <c r="D3790" i="19"/>
  <c r="A3791" i="19"/>
  <c r="D3791" i="19"/>
  <c r="A3792" i="19"/>
  <c r="D3792" i="19"/>
  <c r="A3793" i="19"/>
  <c r="D3793" i="19"/>
  <c r="A3794" i="19"/>
  <c r="D3794" i="19"/>
  <c r="A3795" i="19"/>
  <c r="D3795" i="19"/>
  <c r="A3796" i="19"/>
  <c r="D3796" i="19"/>
  <c r="A3797" i="19"/>
  <c r="D3797" i="19"/>
  <c r="A3798" i="19"/>
  <c r="D3798" i="19"/>
  <c r="A3799" i="19"/>
  <c r="D3799" i="19"/>
  <c r="A3800" i="19"/>
  <c r="D3800" i="19"/>
  <c r="A3801" i="19"/>
  <c r="D3801" i="19"/>
  <c r="A3802" i="19"/>
  <c r="D3802" i="19"/>
  <c r="A3803" i="19"/>
  <c r="D3803" i="19"/>
  <c r="A3804" i="19"/>
  <c r="D3804" i="19"/>
  <c r="A3805" i="19"/>
  <c r="D3805" i="19"/>
  <c r="A3806" i="19"/>
  <c r="D3806" i="19"/>
  <c r="A3807" i="19"/>
  <c r="D3807" i="19"/>
  <c r="A3808" i="19"/>
  <c r="D3808" i="19"/>
  <c r="A3809" i="19"/>
  <c r="D3809" i="19"/>
  <c r="A3810" i="19"/>
  <c r="D3810" i="19"/>
  <c r="A3811" i="19"/>
  <c r="D3811" i="19"/>
  <c r="A3812" i="19"/>
  <c r="D3812" i="19"/>
  <c r="A3813" i="19"/>
  <c r="D3813" i="19"/>
  <c r="A3814" i="19"/>
  <c r="D3814" i="19"/>
  <c r="A3815" i="19"/>
  <c r="D3815" i="19"/>
  <c r="A3816" i="19"/>
  <c r="D3816" i="19"/>
  <c r="A3817" i="19"/>
  <c r="D3817" i="19"/>
  <c r="A3818" i="19"/>
  <c r="D3818" i="19"/>
  <c r="A3819" i="19"/>
  <c r="D3819" i="19"/>
  <c r="A3820" i="19"/>
  <c r="D3820" i="19"/>
  <c r="A3821" i="19"/>
  <c r="D3821" i="19"/>
  <c r="A3822" i="19"/>
  <c r="D3822" i="19"/>
  <c r="A3823" i="19"/>
  <c r="D3823" i="19"/>
  <c r="A3824" i="19"/>
  <c r="D3824" i="19"/>
  <c r="A3825" i="19"/>
  <c r="D3825" i="19"/>
  <c r="A3826" i="19"/>
  <c r="D3826" i="19"/>
  <c r="A3827" i="19"/>
  <c r="D3827" i="19"/>
  <c r="A3828" i="19"/>
  <c r="D3828" i="19"/>
  <c r="A3829" i="19"/>
  <c r="D3829" i="19"/>
  <c r="A3830" i="19"/>
  <c r="D3830" i="19"/>
  <c r="A3831" i="19"/>
  <c r="D3831" i="19"/>
  <c r="A3832" i="19"/>
  <c r="D3832" i="19"/>
  <c r="A3833" i="19"/>
  <c r="D3833" i="19"/>
  <c r="A3834" i="19"/>
  <c r="D3834" i="19"/>
  <c r="A3835" i="19"/>
  <c r="D3835" i="19"/>
  <c r="A3836" i="19"/>
  <c r="D3836" i="19"/>
  <c r="A3837" i="19"/>
  <c r="D3837" i="19"/>
  <c r="A3838" i="19"/>
  <c r="D3838" i="19"/>
  <c r="A3839" i="19"/>
  <c r="D3839" i="19"/>
  <c r="A3840" i="19"/>
  <c r="D3840" i="19"/>
  <c r="A3841" i="19"/>
  <c r="D3841" i="19"/>
  <c r="A3842" i="19"/>
  <c r="D3842" i="19"/>
  <c r="A3843" i="19"/>
  <c r="D3843" i="19"/>
  <c r="A3844" i="19"/>
  <c r="D3844" i="19"/>
  <c r="A3845" i="19"/>
  <c r="D3845" i="19"/>
  <c r="A3846" i="19"/>
  <c r="D3846" i="19"/>
  <c r="A3847" i="19"/>
  <c r="D3847" i="19"/>
  <c r="A3848" i="19"/>
  <c r="D3848" i="19"/>
  <c r="A3849" i="19"/>
  <c r="D3849" i="19"/>
  <c r="A3850" i="19"/>
  <c r="D3850" i="19"/>
  <c r="A3851" i="19"/>
  <c r="D3851" i="19"/>
  <c r="A3852" i="19"/>
  <c r="D3852" i="19"/>
  <c r="A3853" i="19"/>
  <c r="D3853" i="19"/>
  <c r="A3854" i="19"/>
  <c r="D3854" i="19"/>
  <c r="A3855" i="19"/>
  <c r="D3855" i="19"/>
  <c r="A3856" i="19"/>
  <c r="D3856" i="19"/>
  <c r="A3857" i="19"/>
  <c r="D3857" i="19"/>
  <c r="A3858" i="19"/>
  <c r="D3858" i="19"/>
  <c r="A3859" i="19"/>
  <c r="D3859" i="19"/>
  <c r="A3860" i="19"/>
  <c r="D3860" i="19"/>
  <c r="A3861" i="19"/>
  <c r="D3861" i="19"/>
  <c r="A3862" i="19"/>
  <c r="D3862" i="19"/>
  <c r="A3863" i="19"/>
  <c r="D3863" i="19"/>
  <c r="A3864" i="19"/>
  <c r="D3864" i="19"/>
  <c r="A3865" i="19"/>
  <c r="D3865" i="19"/>
  <c r="A3866" i="19"/>
  <c r="D3866" i="19"/>
  <c r="A3867" i="19"/>
  <c r="D3867" i="19"/>
  <c r="A3868" i="19"/>
  <c r="D3868" i="19"/>
  <c r="A3869" i="19"/>
  <c r="D3869" i="19"/>
  <c r="A3870" i="19"/>
  <c r="D3870" i="19"/>
  <c r="A3871" i="19"/>
  <c r="D3871" i="19"/>
  <c r="A3872" i="19"/>
  <c r="D3872" i="19"/>
  <c r="A3873" i="19"/>
  <c r="D3873" i="19"/>
  <c r="A3874" i="19"/>
  <c r="D3874" i="19"/>
  <c r="A3875" i="19"/>
  <c r="D3875" i="19"/>
  <c r="A3876" i="19"/>
  <c r="D3876" i="19"/>
  <c r="A3877" i="19"/>
  <c r="D3877" i="19"/>
  <c r="A3878" i="19"/>
  <c r="D3878" i="19"/>
  <c r="A3879" i="19"/>
  <c r="D3879" i="19"/>
  <c r="A3880" i="19"/>
  <c r="D3880" i="19"/>
  <c r="A3881" i="19"/>
  <c r="D3881" i="19"/>
  <c r="A3882" i="19"/>
  <c r="D3882" i="19"/>
  <c r="A3883" i="19"/>
  <c r="D3883" i="19"/>
  <c r="A3884" i="19"/>
  <c r="D3884" i="19"/>
  <c r="A3885" i="19"/>
  <c r="D3885" i="19"/>
  <c r="A3886" i="19"/>
  <c r="D3886" i="19"/>
  <c r="A3887" i="19"/>
  <c r="D3887" i="19"/>
  <c r="A3888" i="19"/>
  <c r="D3888" i="19"/>
  <c r="A3889" i="19"/>
  <c r="D3889" i="19"/>
  <c r="A3890" i="19"/>
  <c r="D3890" i="19"/>
  <c r="A3891" i="19"/>
  <c r="D3891" i="19"/>
  <c r="A3892" i="19"/>
  <c r="D3892" i="19"/>
  <c r="A3893" i="19"/>
  <c r="D3893" i="19"/>
  <c r="A3894" i="19"/>
  <c r="D3894" i="19"/>
  <c r="A3895" i="19"/>
  <c r="D3895" i="19"/>
  <c r="A3896" i="19"/>
  <c r="D3896" i="19"/>
  <c r="A3897" i="19"/>
  <c r="D3897" i="19"/>
  <c r="A3898" i="19"/>
  <c r="D3898" i="19"/>
  <c r="A3899" i="19"/>
  <c r="D3899" i="19"/>
  <c r="A3900" i="19"/>
  <c r="D3900" i="19"/>
  <c r="A3901" i="19"/>
  <c r="D3901" i="19"/>
  <c r="A3902" i="19"/>
  <c r="D3902" i="19"/>
  <c r="A3903" i="19"/>
  <c r="D3903" i="19"/>
  <c r="A3904" i="19"/>
  <c r="D3904" i="19"/>
  <c r="A3905" i="19"/>
  <c r="D3905" i="19"/>
  <c r="A3906" i="19"/>
  <c r="D3906" i="19"/>
  <c r="A3907" i="19"/>
  <c r="D3907" i="19"/>
  <c r="A3908" i="19"/>
  <c r="D3908" i="19"/>
  <c r="A3909" i="19"/>
  <c r="D3909" i="19"/>
  <c r="A3910" i="19"/>
  <c r="D3910" i="19"/>
  <c r="A3911" i="19"/>
  <c r="D3911" i="19"/>
  <c r="A3912" i="19"/>
  <c r="D3912" i="19"/>
  <c r="A3913" i="19"/>
  <c r="D3913" i="19"/>
  <c r="A3914" i="19"/>
  <c r="D3914" i="19"/>
  <c r="A3915" i="19"/>
  <c r="D3915" i="19"/>
  <c r="A3916" i="19"/>
  <c r="D3916" i="19"/>
  <c r="A3917" i="19"/>
  <c r="D3917" i="19"/>
  <c r="A3918" i="19"/>
  <c r="D3918" i="19"/>
  <c r="A3919" i="19"/>
  <c r="D3919" i="19"/>
  <c r="A3920" i="19"/>
  <c r="D3920" i="19"/>
  <c r="A3921" i="19"/>
  <c r="D3921" i="19"/>
  <c r="A3922" i="19"/>
  <c r="D3922" i="19"/>
  <c r="A3923" i="19"/>
  <c r="D3923" i="19"/>
  <c r="A3924" i="19"/>
  <c r="D3924" i="19"/>
  <c r="A3925" i="19"/>
  <c r="D3925" i="19"/>
  <c r="A3926" i="19"/>
  <c r="D3926" i="19"/>
  <c r="A3927" i="19"/>
  <c r="D3927" i="19"/>
  <c r="A3928" i="19"/>
  <c r="D3928" i="19"/>
  <c r="A3929" i="19"/>
  <c r="D3929" i="19"/>
  <c r="A3930" i="19"/>
  <c r="D3930" i="19"/>
  <c r="A3931" i="19"/>
  <c r="D3931" i="19"/>
  <c r="A3932" i="19"/>
  <c r="D3932" i="19"/>
  <c r="A3933" i="19"/>
  <c r="D3933" i="19"/>
  <c r="A3934" i="19"/>
  <c r="D3934" i="19"/>
  <c r="A3935" i="19"/>
  <c r="D3935" i="19"/>
  <c r="A3936" i="19"/>
  <c r="D3936" i="19"/>
  <c r="A3937" i="19"/>
  <c r="D3937" i="19"/>
  <c r="A3938" i="19"/>
  <c r="D3938" i="19"/>
  <c r="A3939" i="19"/>
  <c r="D3939" i="19"/>
  <c r="A3940" i="19"/>
  <c r="D3940" i="19"/>
  <c r="A3941" i="19"/>
  <c r="D3941" i="19"/>
  <c r="A3942" i="19"/>
  <c r="D3942" i="19"/>
  <c r="A3943" i="19"/>
  <c r="D3943" i="19"/>
  <c r="A3944" i="19"/>
  <c r="D3944" i="19"/>
  <c r="A3945" i="19"/>
  <c r="D3945" i="19"/>
  <c r="A3946" i="19"/>
  <c r="D3946" i="19"/>
  <c r="A3947" i="19"/>
  <c r="D3947" i="19"/>
  <c r="A3948" i="19"/>
  <c r="D3948" i="19"/>
  <c r="A3949" i="19"/>
  <c r="D3949" i="19"/>
  <c r="A3950" i="19"/>
  <c r="D3950" i="19"/>
  <c r="A3951" i="19"/>
  <c r="D3951" i="19"/>
  <c r="A3952" i="19"/>
  <c r="D3952" i="19"/>
  <c r="A3953" i="19"/>
  <c r="D3953" i="19"/>
  <c r="A3954" i="19"/>
  <c r="D3954" i="19"/>
  <c r="A3955" i="19"/>
  <c r="D3955" i="19"/>
  <c r="A3956" i="19"/>
  <c r="D3956" i="19"/>
  <c r="A3957" i="19"/>
  <c r="D3957" i="19"/>
  <c r="A3958" i="19"/>
  <c r="D3958" i="19"/>
  <c r="A3959" i="19"/>
  <c r="D3959" i="19"/>
  <c r="A3960" i="19"/>
  <c r="D3960" i="19"/>
  <c r="A3961" i="19"/>
  <c r="D3961" i="19"/>
  <c r="A3962" i="19"/>
  <c r="D3962" i="19"/>
  <c r="A3963" i="19"/>
  <c r="D3963" i="19"/>
  <c r="A3964" i="19"/>
  <c r="D3964" i="19"/>
  <c r="A3965" i="19"/>
  <c r="D3965" i="19"/>
  <c r="A3966" i="19"/>
  <c r="D3966" i="19"/>
  <c r="A3967" i="19"/>
  <c r="D3967" i="19"/>
  <c r="A3968" i="19"/>
  <c r="D3968" i="19"/>
  <c r="A3969" i="19"/>
  <c r="D3969" i="19"/>
  <c r="A3970" i="19"/>
  <c r="D3970" i="19"/>
  <c r="A3971" i="19"/>
  <c r="D3971" i="19"/>
  <c r="A3972" i="19"/>
  <c r="D3972" i="19"/>
  <c r="A3973" i="19"/>
  <c r="D3973" i="19"/>
  <c r="A3974" i="19"/>
  <c r="D3974" i="19"/>
  <c r="A3975" i="19"/>
  <c r="D3975" i="19"/>
  <c r="A3976" i="19"/>
  <c r="D3976" i="19"/>
  <c r="A3977" i="19"/>
  <c r="D3977" i="19"/>
  <c r="A3978" i="19"/>
  <c r="D3978" i="19"/>
  <c r="A3979" i="19"/>
  <c r="D3979" i="19"/>
  <c r="A3980" i="19"/>
  <c r="D3980" i="19"/>
  <c r="A3981" i="19"/>
  <c r="D3981" i="19"/>
  <c r="A3982" i="19"/>
  <c r="D3982" i="19"/>
  <c r="A3983" i="19"/>
  <c r="D3983" i="19"/>
  <c r="A3984" i="19"/>
  <c r="D3984" i="19"/>
  <c r="A3985" i="19"/>
  <c r="D3985" i="19"/>
  <c r="A3986" i="19"/>
  <c r="D3986" i="19"/>
  <c r="A3987" i="19"/>
  <c r="D3987" i="19"/>
  <c r="A3988" i="19"/>
  <c r="D3988" i="19"/>
  <c r="A3989" i="19"/>
  <c r="D3989" i="19"/>
  <c r="A3990" i="19"/>
  <c r="D3990" i="19"/>
  <c r="A3991" i="19"/>
  <c r="D3991" i="19"/>
  <c r="A3992" i="19"/>
  <c r="D3992" i="19"/>
  <c r="A3993" i="19"/>
  <c r="D3993" i="19"/>
  <c r="A3994" i="19"/>
  <c r="D3994" i="19"/>
  <c r="A3995" i="19"/>
  <c r="D3995" i="19"/>
  <c r="A3996" i="19"/>
  <c r="D3996" i="19"/>
  <c r="A3997" i="19"/>
  <c r="D3997" i="19"/>
  <c r="A3998" i="19"/>
  <c r="D3998" i="19"/>
  <c r="A3999" i="19"/>
  <c r="D3999" i="19"/>
  <c r="A4000" i="19"/>
  <c r="D4000" i="19"/>
  <c r="A4001" i="19"/>
  <c r="D4001" i="19"/>
  <c r="A4002" i="19"/>
  <c r="D4002" i="19"/>
  <c r="A4003" i="19"/>
  <c r="D4003" i="19"/>
  <c r="A4004" i="19"/>
  <c r="D4004" i="19"/>
  <c r="A4005" i="19"/>
  <c r="D4005" i="19"/>
  <c r="A4006" i="19"/>
  <c r="D4006" i="19"/>
  <c r="A4007" i="19"/>
  <c r="D4007" i="19"/>
  <c r="A4008" i="19"/>
  <c r="D4008" i="19"/>
  <c r="A4009" i="19"/>
  <c r="D4009" i="19"/>
  <c r="A4010" i="19"/>
  <c r="D4010" i="19"/>
  <c r="A4011" i="19"/>
  <c r="D4011" i="19"/>
  <c r="A4012" i="19"/>
  <c r="D4012" i="19"/>
  <c r="A4013" i="19"/>
  <c r="D4013" i="19"/>
  <c r="A4014" i="19"/>
  <c r="D4014" i="19"/>
  <c r="A4015" i="19"/>
  <c r="D4015" i="19"/>
  <c r="A4016" i="19"/>
  <c r="D4016" i="19"/>
  <c r="A4017" i="19"/>
  <c r="D4017" i="19"/>
  <c r="A4018" i="19"/>
  <c r="D4018" i="19"/>
  <c r="A4019" i="19"/>
  <c r="D4019" i="19"/>
  <c r="A3655" i="19"/>
  <c r="D3655" i="19"/>
  <c r="A3291" i="19"/>
  <c r="D3291" i="19"/>
  <c r="A3292" i="19"/>
  <c r="D3292" i="19"/>
  <c r="A3293" i="19"/>
  <c r="D3293" i="19"/>
  <c r="A3294" i="19"/>
  <c r="D3294" i="19"/>
  <c r="A3295" i="19"/>
  <c r="D3295" i="19"/>
  <c r="A3296" i="19"/>
  <c r="D3296" i="19"/>
  <c r="A3297" i="19"/>
  <c r="D3297" i="19"/>
  <c r="A3298" i="19"/>
  <c r="D3298" i="19"/>
  <c r="A3299" i="19"/>
  <c r="D3299" i="19"/>
  <c r="A3300" i="19"/>
  <c r="D3300" i="19"/>
  <c r="A3301" i="19"/>
  <c r="D3301" i="19"/>
  <c r="A3302" i="19"/>
  <c r="D3302" i="19"/>
  <c r="A3303" i="19"/>
  <c r="D3303" i="19"/>
  <c r="A3304" i="19"/>
  <c r="D3304" i="19"/>
  <c r="A3305" i="19"/>
  <c r="D3305" i="19"/>
  <c r="A3306" i="19"/>
  <c r="D3306" i="19"/>
  <c r="A3307" i="19"/>
  <c r="D3307" i="19"/>
  <c r="A3308" i="19"/>
  <c r="D3308" i="19"/>
  <c r="A3309" i="19"/>
  <c r="D3309" i="19"/>
  <c r="A3310" i="19"/>
  <c r="D3310" i="19"/>
  <c r="A3311" i="19"/>
  <c r="D3311" i="19"/>
  <c r="A3312" i="19"/>
  <c r="D3312" i="19"/>
  <c r="A3313" i="19"/>
  <c r="D3313" i="19"/>
  <c r="A3314" i="19"/>
  <c r="D3314" i="19"/>
  <c r="A3315" i="19"/>
  <c r="D3315" i="19"/>
  <c r="A3316" i="19"/>
  <c r="D3316" i="19"/>
  <c r="A3317" i="19"/>
  <c r="D3317" i="19"/>
  <c r="A3318" i="19"/>
  <c r="D3318" i="19"/>
  <c r="A3319" i="19"/>
  <c r="D3319" i="19"/>
  <c r="A3320" i="19"/>
  <c r="D3320" i="19"/>
  <c r="A3321" i="19"/>
  <c r="D3321" i="19"/>
  <c r="A3322" i="19"/>
  <c r="D3322" i="19"/>
  <c r="A3323" i="19"/>
  <c r="D3323" i="19"/>
  <c r="A3324" i="19"/>
  <c r="D3324" i="19"/>
  <c r="A3325" i="19"/>
  <c r="D3325" i="19"/>
  <c r="A3326" i="19"/>
  <c r="D3326" i="19"/>
  <c r="A3327" i="19"/>
  <c r="D3327" i="19"/>
  <c r="A3328" i="19"/>
  <c r="D3328" i="19"/>
  <c r="A3329" i="19"/>
  <c r="D3329" i="19"/>
  <c r="A3330" i="19"/>
  <c r="D3330" i="19"/>
  <c r="A3331" i="19"/>
  <c r="D3331" i="19"/>
  <c r="A3332" i="19"/>
  <c r="D3332" i="19"/>
  <c r="A3333" i="19"/>
  <c r="D3333" i="19"/>
  <c r="A3334" i="19"/>
  <c r="D3334" i="19"/>
  <c r="A3335" i="19"/>
  <c r="D3335" i="19"/>
  <c r="A3336" i="19"/>
  <c r="D3336" i="19"/>
  <c r="A3337" i="19"/>
  <c r="D3337" i="19"/>
  <c r="A3338" i="19"/>
  <c r="D3338" i="19"/>
  <c r="A3339" i="19"/>
  <c r="D3339" i="19"/>
  <c r="A3340" i="19"/>
  <c r="D3340" i="19"/>
  <c r="A3341" i="19"/>
  <c r="D3341" i="19"/>
  <c r="A3342" i="19"/>
  <c r="D3342" i="19"/>
  <c r="A3343" i="19"/>
  <c r="D3343" i="19"/>
  <c r="A3344" i="19"/>
  <c r="D3344" i="19"/>
  <c r="A3345" i="19"/>
  <c r="D3345" i="19"/>
  <c r="A3346" i="19"/>
  <c r="D3346" i="19"/>
  <c r="A3347" i="19"/>
  <c r="D3347" i="19"/>
  <c r="A3348" i="19"/>
  <c r="D3348" i="19"/>
  <c r="A3349" i="19"/>
  <c r="D3349" i="19"/>
  <c r="A3350" i="19"/>
  <c r="D3350" i="19"/>
  <c r="A3351" i="19"/>
  <c r="D3351" i="19"/>
  <c r="A3352" i="19"/>
  <c r="D3352" i="19"/>
  <c r="A3353" i="19"/>
  <c r="D3353" i="19"/>
  <c r="A3354" i="19"/>
  <c r="D3354" i="19"/>
  <c r="A3355" i="19"/>
  <c r="D3355" i="19"/>
  <c r="A3356" i="19"/>
  <c r="D3356" i="19"/>
  <c r="A3357" i="19"/>
  <c r="D3357" i="19"/>
  <c r="A3358" i="19"/>
  <c r="D3358" i="19"/>
  <c r="A3359" i="19"/>
  <c r="D3359" i="19"/>
  <c r="A3360" i="19"/>
  <c r="D3360" i="19"/>
  <c r="A3361" i="19"/>
  <c r="D3361" i="19"/>
  <c r="A3362" i="19"/>
  <c r="D3362" i="19"/>
  <c r="A3363" i="19"/>
  <c r="D3363" i="19"/>
  <c r="A3364" i="19"/>
  <c r="D3364" i="19"/>
  <c r="A3365" i="19"/>
  <c r="D3365" i="19"/>
  <c r="A3366" i="19"/>
  <c r="D3366" i="19"/>
  <c r="A3367" i="19"/>
  <c r="D3367" i="19"/>
  <c r="A3368" i="19"/>
  <c r="D3368" i="19"/>
  <c r="A3369" i="19"/>
  <c r="D3369" i="19"/>
  <c r="A3370" i="19"/>
  <c r="D3370" i="19"/>
  <c r="A3371" i="19"/>
  <c r="D3371" i="19"/>
  <c r="A3372" i="19"/>
  <c r="D3372" i="19"/>
  <c r="A3373" i="19"/>
  <c r="D3373" i="19"/>
  <c r="A3374" i="19"/>
  <c r="D3374" i="19"/>
  <c r="A3375" i="19"/>
  <c r="D3375" i="19"/>
  <c r="A3376" i="19"/>
  <c r="D3376" i="19"/>
  <c r="A3377" i="19"/>
  <c r="D3377" i="19"/>
  <c r="A3378" i="19"/>
  <c r="D3378" i="19"/>
  <c r="A3379" i="19"/>
  <c r="D3379" i="19"/>
  <c r="A3380" i="19"/>
  <c r="D3380" i="19"/>
  <c r="A3381" i="19"/>
  <c r="D3381" i="19"/>
  <c r="A3382" i="19"/>
  <c r="D3382" i="19"/>
  <c r="A3383" i="19"/>
  <c r="D3383" i="19"/>
  <c r="A3384" i="19"/>
  <c r="D3384" i="19"/>
  <c r="A3385" i="19"/>
  <c r="D3385" i="19"/>
  <c r="A3386" i="19"/>
  <c r="D3386" i="19"/>
  <c r="A3387" i="19"/>
  <c r="D3387" i="19"/>
  <c r="A3388" i="19"/>
  <c r="D3388" i="19"/>
  <c r="A3389" i="19"/>
  <c r="D3389" i="19"/>
  <c r="A3390" i="19"/>
  <c r="D3390" i="19"/>
  <c r="A3391" i="19"/>
  <c r="D3391" i="19"/>
  <c r="A3392" i="19"/>
  <c r="D3392" i="19"/>
  <c r="A3393" i="19"/>
  <c r="D3393" i="19"/>
  <c r="A3394" i="19"/>
  <c r="D3394" i="19"/>
  <c r="A3395" i="19"/>
  <c r="D3395" i="19"/>
  <c r="A3396" i="19"/>
  <c r="D3396" i="19"/>
  <c r="A3397" i="19"/>
  <c r="D3397" i="19"/>
  <c r="A3398" i="19"/>
  <c r="D3398" i="19"/>
  <c r="A3399" i="19"/>
  <c r="D3399" i="19"/>
  <c r="A3400" i="19"/>
  <c r="D3400" i="19"/>
  <c r="A3401" i="19"/>
  <c r="D3401" i="19"/>
  <c r="A3402" i="19"/>
  <c r="D3402" i="19"/>
  <c r="A3403" i="19"/>
  <c r="D3403" i="19"/>
  <c r="A3404" i="19"/>
  <c r="D3404" i="19"/>
  <c r="A3405" i="19"/>
  <c r="D3405" i="19"/>
  <c r="A3406" i="19"/>
  <c r="D3406" i="19"/>
  <c r="A3407" i="19"/>
  <c r="D3407" i="19"/>
  <c r="A3408" i="19"/>
  <c r="D3408" i="19"/>
  <c r="A3409" i="19"/>
  <c r="D3409" i="19"/>
  <c r="A3410" i="19"/>
  <c r="D3410" i="19"/>
  <c r="A3411" i="19"/>
  <c r="D3411" i="19"/>
  <c r="A3412" i="19"/>
  <c r="D3412" i="19"/>
  <c r="A3413" i="19"/>
  <c r="D3413" i="19"/>
  <c r="A3414" i="19"/>
  <c r="D3414" i="19"/>
  <c r="A3415" i="19"/>
  <c r="D3415" i="19"/>
  <c r="A3416" i="19"/>
  <c r="D3416" i="19"/>
  <c r="A3417" i="19"/>
  <c r="D3417" i="19"/>
  <c r="A3418" i="19"/>
  <c r="D3418" i="19"/>
  <c r="A3419" i="19"/>
  <c r="D3419" i="19"/>
  <c r="A3420" i="19"/>
  <c r="D3420" i="19"/>
  <c r="A3421" i="19"/>
  <c r="D3421" i="19"/>
  <c r="A3422" i="19"/>
  <c r="D3422" i="19"/>
  <c r="A3423" i="19"/>
  <c r="D3423" i="19"/>
  <c r="A3424" i="19"/>
  <c r="D3424" i="19"/>
  <c r="A3425" i="19"/>
  <c r="D3425" i="19"/>
  <c r="A3426" i="19"/>
  <c r="D3426" i="19"/>
  <c r="A3427" i="19"/>
  <c r="D3427" i="19"/>
  <c r="A3428" i="19"/>
  <c r="D3428" i="19"/>
  <c r="A3429" i="19"/>
  <c r="D3429" i="19"/>
  <c r="A3430" i="19"/>
  <c r="D3430" i="19"/>
  <c r="A3431" i="19"/>
  <c r="D3431" i="19"/>
  <c r="A3432" i="19"/>
  <c r="D3432" i="19"/>
  <c r="A3433" i="19"/>
  <c r="D3433" i="19"/>
  <c r="A3434" i="19"/>
  <c r="D3434" i="19"/>
  <c r="A3435" i="19"/>
  <c r="D3435" i="19"/>
  <c r="A3436" i="19"/>
  <c r="D3436" i="19"/>
  <c r="A3437" i="19"/>
  <c r="D3437" i="19"/>
  <c r="A3438" i="19"/>
  <c r="D3438" i="19"/>
  <c r="A3439" i="19"/>
  <c r="D3439" i="19"/>
  <c r="A3440" i="19"/>
  <c r="D3440" i="19"/>
  <c r="A3441" i="19"/>
  <c r="D3441" i="19"/>
  <c r="A3442" i="19"/>
  <c r="D3442" i="19"/>
  <c r="A3443" i="19"/>
  <c r="D3443" i="19"/>
  <c r="A3444" i="19"/>
  <c r="D3444" i="19"/>
  <c r="A3445" i="19"/>
  <c r="D3445" i="19"/>
  <c r="A3446" i="19"/>
  <c r="D3446" i="19"/>
  <c r="A3447" i="19"/>
  <c r="D3447" i="19"/>
  <c r="A3448" i="19"/>
  <c r="D3448" i="19"/>
  <c r="A3449" i="19"/>
  <c r="D3449" i="19"/>
  <c r="A3450" i="19"/>
  <c r="D3450" i="19"/>
  <c r="A3451" i="19"/>
  <c r="D3451" i="19"/>
  <c r="A3452" i="19"/>
  <c r="D3452" i="19"/>
  <c r="A3453" i="19"/>
  <c r="D3453" i="19"/>
  <c r="A3454" i="19"/>
  <c r="D3454" i="19"/>
  <c r="A3455" i="19"/>
  <c r="D3455" i="19"/>
  <c r="A3456" i="19"/>
  <c r="D3456" i="19"/>
  <c r="A3457" i="19"/>
  <c r="D3457" i="19"/>
  <c r="A3458" i="19"/>
  <c r="D3458" i="19"/>
  <c r="A3459" i="19"/>
  <c r="D3459" i="19"/>
  <c r="A3460" i="19"/>
  <c r="D3460" i="19"/>
  <c r="A3461" i="19"/>
  <c r="D3461" i="19"/>
  <c r="A3462" i="19"/>
  <c r="D3462" i="19"/>
  <c r="A3463" i="19"/>
  <c r="D3463" i="19"/>
  <c r="A3464" i="19"/>
  <c r="D3464" i="19"/>
  <c r="A3465" i="19"/>
  <c r="D3465" i="19"/>
  <c r="A3466" i="19"/>
  <c r="D3466" i="19"/>
  <c r="A3467" i="19"/>
  <c r="D3467" i="19"/>
  <c r="A3468" i="19"/>
  <c r="D3468" i="19"/>
  <c r="A3469" i="19"/>
  <c r="D3469" i="19"/>
  <c r="A3470" i="19"/>
  <c r="D3470" i="19"/>
  <c r="A3471" i="19"/>
  <c r="D3471" i="19"/>
  <c r="A3472" i="19"/>
  <c r="D3472" i="19"/>
  <c r="A3473" i="19"/>
  <c r="D3473" i="19"/>
  <c r="A3474" i="19"/>
  <c r="D3474" i="19"/>
  <c r="A3475" i="19"/>
  <c r="D3475" i="19"/>
  <c r="A3476" i="19"/>
  <c r="D3476" i="19"/>
  <c r="A3477" i="19"/>
  <c r="D3477" i="19"/>
  <c r="A3478" i="19"/>
  <c r="D3478" i="19"/>
  <c r="A3479" i="19"/>
  <c r="D3479" i="19"/>
  <c r="A3480" i="19"/>
  <c r="D3480" i="19"/>
  <c r="A3481" i="19"/>
  <c r="D3481" i="19"/>
  <c r="A3482" i="19"/>
  <c r="D3482" i="19"/>
  <c r="A3483" i="19"/>
  <c r="D3483" i="19"/>
  <c r="A3484" i="19"/>
  <c r="D3484" i="19"/>
  <c r="A3485" i="19"/>
  <c r="D3485" i="19"/>
  <c r="A3486" i="19"/>
  <c r="D3486" i="19"/>
  <c r="A3487" i="19"/>
  <c r="D3487" i="19"/>
  <c r="A3488" i="19"/>
  <c r="D3488" i="19"/>
  <c r="A3489" i="19"/>
  <c r="D3489" i="19"/>
  <c r="A3490" i="19"/>
  <c r="D3490" i="19"/>
  <c r="A3491" i="19"/>
  <c r="D3491" i="19"/>
  <c r="A3492" i="19"/>
  <c r="D3492" i="19"/>
  <c r="A3493" i="19"/>
  <c r="D3493" i="19"/>
  <c r="A3494" i="19"/>
  <c r="D3494" i="19"/>
  <c r="A3495" i="19"/>
  <c r="D3495" i="19"/>
  <c r="A3496" i="19"/>
  <c r="D3496" i="19"/>
  <c r="A3497" i="19"/>
  <c r="D3497" i="19"/>
  <c r="A3498" i="19"/>
  <c r="D3498" i="19"/>
  <c r="A3499" i="19"/>
  <c r="D3499" i="19"/>
  <c r="A3500" i="19"/>
  <c r="D3500" i="19"/>
  <c r="A3501" i="19"/>
  <c r="D3501" i="19"/>
  <c r="A3502" i="19"/>
  <c r="D3502" i="19"/>
  <c r="A3503" i="19"/>
  <c r="D3503" i="19"/>
  <c r="A3504" i="19"/>
  <c r="D3504" i="19"/>
  <c r="A3505" i="19"/>
  <c r="D3505" i="19"/>
  <c r="A3506" i="19"/>
  <c r="D3506" i="19"/>
  <c r="A3507" i="19"/>
  <c r="D3507" i="19"/>
  <c r="A3508" i="19"/>
  <c r="D3508" i="19"/>
  <c r="A3509" i="19"/>
  <c r="D3509" i="19"/>
  <c r="A3510" i="19"/>
  <c r="D3510" i="19"/>
  <c r="A3511" i="19"/>
  <c r="D3511" i="19"/>
  <c r="A3512" i="19"/>
  <c r="D3512" i="19"/>
  <c r="A3513" i="19"/>
  <c r="D3513" i="19"/>
  <c r="A3514" i="19"/>
  <c r="D3514" i="19"/>
  <c r="A3515" i="19"/>
  <c r="D3515" i="19"/>
  <c r="A3516" i="19"/>
  <c r="D3516" i="19"/>
  <c r="A3517" i="19"/>
  <c r="D3517" i="19"/>
  <c r="A3518" i="19"/>
  <c r="D3518" i="19"/>
  <c r="A3519" i="19"/>
  <c r="D3519" i="19"/>
  <c r="A3520" i="19"/>
  <c r="D3520" i="19"/>
  <c r="A3521" i="19"/>
  <c r="D3521" i="19"/>
  <c r="A3522" i="19"/>
  <c r="D3522" i="19"/>
  <c r="A3523" i="19"/>
  <c r="D3523" i="19"/>
  <c r="A3524" i="19"/>
  <c r="D3524" i="19"/>
  <c r="A3525" i="19"/>
  <c r="D3525" i="19"/>
  <c r="A3526" i="19"/>
  <c r="D3526" i="19"/>
  <c r="A3527" i="19"/>
  <c r="D3527" i="19"/>
  <c r="A3528" i="19"/>
  <c r="D3528" i="19"/>
  <c r="A3529" i="19"/>
  <c r="D3529" i="19"/>
  <c r="A3530" i="19"/>
  <c r="D3530" i="19"/>
  <c r="A3531" i="19"/>
  <c r="D3531" i="19"/>
  <c r="A3532" i="19"/>
  <c r="D3532" i="19"/>
  <c r="A3533" i="19"/>
  <c r="D3533" i="19"/>
  <c r="A3534" i="19"/>
  <c r="D3534" i="19"/>
  <c r="A3535" i="19"/>
  <c r="D3535" i="19"/>
  <c r="A3536" i="19"/>
  <c r="D3536" i="19"/>
  <c r="A3537" i="19"/>
  <c r="D3537" i="19"/>
  <c r="A3538" i="19"/>
  <c r="D3538" i="19"/>
  <c r="A3539" i="19"/>
  <c r="D3539" i="19"/>
  <c r="A3540" i="19"/>
  <c r="D3540" i="19"/>
  <c r="A3541" i="19"/>
  <c r="D3541" i="19"/>
  <c r="A3542" i="19"/>
  <c r="D3542" i="19"/>
  <c r="A3543" i="19"/>
  <c r="D3543" i="19"/>
  <c r="A3544" i="19"/>
  <c r="D3544" i="19"/>
  <c r="A3545" i="19"/>
  <c r="D3545" i="19"/>
  <c r="A3546" i="19"/>
  <c r="D3546" i="19"/>
  <c r="A3547" i="19"/>
  <c r="D3547" i="19"/>
  <c r="A3548" i="19"/>
  <c r="D3548" i="19"/>
  <c r="A3549" i="19"/>
  <c r="D3549" i="19"/>
  <c r="A3550" i="19"/>
  <c r="D3550" i="19"/>
  <c r="A3551" i="19"/>
  <c r="D3551" i="19"/>
  <c r="A3552" i="19"/>
  <c r="D3552" i="19"/>
  <c r="A3553" i="19"/>
  <c r="D3553" i="19"/>
  <c r="A3554" i="19"/>
  <c r="D3554" i="19"/>
  <c r="A3555" i="19"/>
  <c r="D3555" i="19"/>
  <c r="A3556" i="19"/>
  <c r="D3556" i="19"/>
  <c r="A3557" i="19"/>
  <c r="D3557" i="19"/>
  <c r="A3558" i="19"/>
  <c r="D3558" i="19"/>
  <c r="A3559" i="19"/>
  <c r="D3559" i="19"/>
  <c r="A3560" i="19"/>
  <c r="D3560" i="19"/>
  <c r="A3561" i="19"/>
  <c r="D3561" i="19"/>
  <c r="A3562" i="19"/>
  <c r="D3562" i="19"/>
  <c r="A3563" i="19"/>
  <c r="D3563" i="19"/>
  <c r="A3564" i="19"/>
  <c r="D3564" i="19"/>
  <c r="A3565" i="19"/>
  <c r="D3565" i="19"/>
  <c r="A3566" i="19"/>
  <c r="D3566" i="19"/>
  <c r="A3567" i="19"/>
  <c r="D3567" i="19"/>
  <c r="A3568" i="19"/>
  <c r="D3568" i="19"/>
  <c r="A3569" i="19"/>
  <c r="D3569" i="19"/>
  <c r="A3570" i="19"/>
  <c r="D3570" i="19"/>
  <c r="A3571" i="19"/>
  <c r="D3571" i="19"/>
  <c r="A3572" i="19"/>
  <c r="D3572" i="19"/>
  <c r="A3573" i="19"/>
  <c r="D3573" i="19"/>
  <c r="A3574" i="19"/>
  <c r="D3574" i="19"/>
  <c r="A3575" i="19"/>
  <c r="D3575" i="19"/>
  <c r="A3576" i="19"/>
  <c r="D3576" i="19"/>
  <c r="A3577" i="19"/>
  <c r="D3577" i="19"/>
  <c r="A3578" i="19"/>
  <c r="D3578" i="19"/>
  <c r="A3579" i="19"/>
  <c r="D3579" i="19"/>
  <c r="A3580" i="19"/>
  <c r="D3580" i="19"/>
  <c r="A3581" i="19"/>
  <c r="D3581" i="19"/>
  <c r="A3582" i="19"/>
  <c r="D3582" i="19"/>
  <c r="A3583" i="19"/>
  <c r="D3583" i="19"/>
  <c r="A3584" i="19"/>
  <c r="D3584" i="19"/>
  <c r="A3585" i="19"/>
  <c r="D3585" i="19"/>
  <c r="A3586" i="19"/>
  <c r="D3586" i="19"/>
  <c r="A3587" i="19"/>
  <c r="D3587" i="19"/>
  <c r="A3588" i="19"/>
  <c r="D3588" i="19"/>
  <c r="A3589" i="19"/>
  <c r="D3589" i="19"/>
  <c r="A3590" i="19"/>
  <c r="D3590" i="19"/>
  <c r="A3591" i="19"/>
  <c r="D3591" i="19"/>
  <c r="A3592" i="19"/>
  <c r="D3592" i="19"/>
  <c r="A3593" i="19"/>
  <c r="D3593" i="19"/>
  <c r="A3594" i="19"/>
  <c r="D3594" i="19"/>
  <c r="A3595" i="19"/>
  <c r="D3595" i="19"/>
  <c r="A3596" i="19"/>
  <c r="D3596" i="19"/>
  <c r="A3597" i="19"/>
  <c r="D3597" i="19"/>
  <c r="A3598" i="19"/>
  <c r="D3598" i="19"/>
  <c r="A3599" i="19"/>
  <c r="D3599" i="19"/>
  <c r="A3600" i="19"/>
  <c r="D3600" i="19"/>
  <c r="A3601" i="19"/>
  <c r="D3601" i="19"/>
  <c r="A3602" i="19"/>
  <c r="D3602" i="19"/>
  <c r="A3603" i="19"/>
  <c r="D3603" i="19"/>
  <c r="A3604" i="19"/>
  <c r="D3604" i="19"/>
  <c r="A3605" i="19"/>
  <c r="D3605" i="19"/>
  <c r="A3606" i="19"/>
  <c r="D3606" i="19"/>
  <c r="A3607" i="19"/>
  <c r="D3607" i="19"/>
  <c r="A3608" i="19"/>
  <c r="D3608" i="19"/>
  <c r="A3609" i="19"/>
  <c r="D3609" i="19"/>
  <c r="A3610" i="19"/>
  <c r="D3610" i="19"/>
  <c r="A3611" i="19"/>
  <c r="D3611" i="19"/>
  <c r="A3612" i="19"/>
  <c r="D3612" i="19"/>
  <c r="A3613" i="19"/>
  <c r="D3613" i="19"/>
  <c r="A3614" i="19"/>
  <c r="D3614" i="19"/>
  <c r="A3615" i="19"/>
  <c r="D3615" i="19"/>
  <c r="A3616" i="19"/>
  <c r="D3616" i="19"/>
  <c r="A3617" i="19"/>
  <c r="D3617" i="19"/>
  <c r="A3618" i="19"/>
  <c r="D3618" i="19"/>
  <c r="A3619" i="19"/>
  <c r="D3619" i="19"/>
  <c r="A3620" i="19"/>
  <c r="D3620" i="19"/>
  <c r="A3621" i="19"/>
  <c r="D3621" i="19"/>
  <c r="A3622" i="19"/>
  <c r="D3622" i="19"/>
  <c r="A3623" i="19"/>
  <c r="D3623" i="19"/>
  <c r="A3624" i="19"/>
  <c r="D3624" i="19"/>
  <c r="A3625" i="19"/>
  <c r="D3625" i="19"/>
  <c r="A3626" i="19"/>
  <c r="D3626" i="19"/>
  <c r="A3627" i="19"/>
  <c r="D3627" i="19"/>
  <c r="A3628" i="19"/>
  <c r="D3628" i="19"/>
  <c r="A3629" i="19"/>
  <c r="D3629" i="19"/>
  <c r="A3630" i="19"/>
  <c r="D3630" i="19"/>
  <c r="A3631" i="19"/>
  <c r="D3631" i="19"/>
  <c r="A3632" i="19"/>
  <c r="D3632" i="19"/>
  <c r="A3633" i="19"/>
  <c r="D3633" i="19"/>
  <c r="A3634" i="19"/>
  <c r="D3634" i="19"/>
  <c r="A3635" i="19"/>
  <c r="D3635" i="19"/>
  <c r="A3636" i="19"/>
  <c r="D3636" i="19"/>
  <c r="A3637" i="19"/>
  <c r="D3637" i="19"/>
  <c r="A3638" i="19"/>
  <c r="D3638" i="19"/>
  <c r="A3639" i="19"/>
  <c r="D3639" i="19"/>
  <c r="A3640" i="19"/>
  <c r="D3640" i="19"/>
  <c r="A3641" i="19"/>
  <c r="D3641" i="19"/>
  <c r="A3642" i="19"/>
  <c r="D3642" i="19"/>
  <c r="A3643" i="19"/>
  <c r="D3643" i="19"/>
  <c r="A3644" i="19"/>
  <c r="D3644" i="19"/>
  <c r="A3645" i="19"/>
  <c r="D3645" i="19"/>
  <c r="A3646" i="19"/>
  <c r="D3646" i="19"/>
  <c r="A3647" i="19"/>
  <c r="D3647" i="19"/>
  <c r="A3648" i="19"/>
  <c r="D3648" i="19"/>
  <c r="A3649" i="19"/>
  <c r="D3649" i="19"/>
  <c r="A3650" i="19"/>
  <c r="D3650" i="19"/>
  <c r="A3651" i="19"/>
  <c r="D3651" i="19"/>
  <c r="A3652" i="19"/>
  <c r="D3652" i="19"/>
  <c r="A3653" i="19"/>
  <c r="D3653" i="19"/>
  <c r="A3654" i="19"/>
  <c r="D3654" i="19"/>
  <c r="A3290" i="19"/>
  <c r="D3290" i="19"/>
  <c r="A2926" i="19"/>
  <c r="D2926" i="19"/>
  <c r="A2927" i="19"/>
  <c r="D2927" i="19"/>
  <c r="A2928" i="19"/>
  <c r="D2928" i="19"/>
  <c r="A2929" i="19"/>
  <c r="D2929" i="19"/>
  <c r="A2930" i="19"/>
  <c r="D2930" i="19"/>
  <c r="A2931" i="19"/>
  <c r="D2931" i="19"/>
  <c r="A2932" i="19"/>
  <c r="D2932" i="19"/>
  <c r="A2933" i="19"/>
  <c r="D2933" i="19"/>
  <c r="A2934" i="19"/>
  <c r="D2934" i="19"/>
  <c r="A2935" i="19"/>
  <c r="D2935" i="19"/>
  <c r="A2936" i="19"/>
  <c r="D2936" i="19"/>
  <c r="A2937" i="19"/>
  <c r="D2937" i="19"/>
  <c r="A2938" i="19"/>
  <c r="D2938" i="19"/>
  <c r="A2939" i="19"/>
  <c r="D2939" i="19"/>
  <c r="A2940" i="19"/>
  <c r="D2940" i="19"/>
  <c r="A2941" i="19"/>
  <c r="D2941" i="19"/>
  <c r="A2942" i="19"/>
  <c r="D2942" i="19"/>
  <c r="A2943" i="19"/>
  <c r="D2943" i="19"/>
  <c r="A2944" i="19"/>
  <c r="D2944" i="19"/>
  <c r="A2945" i="19"/>
  <c r="D2945" i="19"/>
  <c r="A2946" i="19"/>
  <c r="D2946" i="19"/>
  <c r="A2947" i="19"/>
  <c r="D2947" i="19"/>
  <c r="A2948" i="19"/>
  <c r="D2948" i="19"/>
  <c r="A2949" i="19"/>
  <c r="D2949" i="19"/>
  <c r="A2950" i="19"/>
  <c r="D2950" i="19"/>
  <c r="A2951" i="19"/>
  <c r="D2951" i="19"/>
  <c r="A2952" i="19"/>
  <c r="D2952" i="19"/>
  <c r="A2953" i="19"/>
  <c r="D2953" i="19"/>
  <c r="A2954" i="19"/>
  <c r="D2954" i="19"/>
  <c r="A2955" i="19"/>
  <c r="D2955" i="19"/>
  <c r="A2956" i="19"/>
  <c r="D2956" i="19"/>
  <c r="A2957" i="19"/>
  <c r="D2957" i="19"/>
  <c r="A2958" i="19"/>
  <c r="D2958" i="19"/>
  <c r="A2959" i="19"/>
  <c r="D2959" i="19"/>
  <c r="A2960" i="19"/>
  <c r="D2960" i="19"/>
  <c r="A2961" i="19"/>
  <c r="D2961" i="19"/>
  <c r="A2962" i="19"/>
  <c r="D2962" i="19"/>
  <c r="A2963" i="19"/>
  <c r="D2963" i="19"/>
  <c r="A2964" i="19"/>
  <c r="D2964" i="19"/>
  <c r="A2965" i="19"/>
  <c r="D2965" i="19"/>
  <c r="A2966" i="19"/>
  <c r="D2966" i="19"/>
  <c r="A2967" i="19"/>
  <c r="D2967" i="19"/>
  <c r="A2968" i="19"/>
  <c r="D2968" i="19"/>
  <c r="A2969" i="19"/>
  <c r="D2969" i="19"/>
  <c r="A2970" i="19"/>
  <c r="D2970" i="19"/>
  <c r="A2971" i="19"/>
  <c r="D2971" i="19"/>
  <c r="A2972" i="19"/>
  <c r="D2972" i="19"/>
  <c r="A2973" i="19"/>
  <c r="D2973" i="19"/>
  <c r="A2974" i="19"/>
  <c r="D2974" i="19"/>
  <c r="A2975" i="19"/>
  <c r="D2975" i="19"/>
  <c r="A2976" i="19"/>
  <c r="D2976" i="19"/>
  <c r="A2977" i="19"/>
  <c r="D2977" i="19"/>
  <c r="A2978" i="19"/>
  <c r="D2978" i="19"/>
  <c r="A2979" i="19"/>
  <c r="D2979" i="19"/>
  <c r="A2980" i="19"/>
  <c r="D2980" i="19"/>
  <c r="A2981" i="19"/>
  <c r="D2981" i="19"/>
  <c r="A2982" i="19"/>
  <c r="D2982" i="19"/>
  <c r="A2983" i="19"/>
  <c r="D2983" i="19"/>
  <c r="A2984" i="19"/>
  <c r="D2984" i="19"/>
  <c r="A2985" i="19"/>
  <c r="D2985" i="19"/>
  <c r="A2986" i="19"/>
  <c r="D2986" i="19"/>
  <c r="A2987" i="19"/>
  <c r="D2987" i="19"/>
  <c r="A2988" i="19"/>
  <c r="D2988" i="19"/>
  <c r="A2989" i="19"/>
  <c r="D2989" i="19"/>
  <c r="A2990" i="19"/>
  <c r="D2990" i="19"/>
  <c r="A2991" i="19"/>
  <c r="D2991" i="19"/>
  <c r="A2992" i="19"/>
  <c r="D2992" i="19"/>
  <c r="A2993" i="19"/>
  <c r="D2993" i="19"/>
  <c r="A2994" i="19"/>
  <c r="D2994" i="19"/>
  <c r="A2995" i="19"/>
  <c r="D2995" i="19"/>
  <c r="A2996" i="19"/>
  <c r="D2996" i="19"/>
  <c r="A2997" i="19"/>
  <c r="D2997" i="19"/>
  <c r="A2998" i="19"/>
  <c r="D2998" i="19"/>
  <c r="A2999" i="19"/>
  <c r="D2999" i="19"/>
  <c r="A3000" i="19"/>
  <c r="D3000" i="19"/>
  <c r="A3001" i="19"/>
  <c r="D3001" i="19"/>
  <c r="A3002" i="19"/>
  <c r="D3002" i="19"/>
  <c r="A3003" i="19"/>
  <c r="D3003" i="19"/>
  <c r="A3004" i="19"/>
  <c r="D3004" i="19"/>
  <c r="A3005" i="19"/>
  <c r="D3005" i="19"/>
  <c r="A3006" i="19"/>
  <c r="D3006" i="19"/>
  <c r="A3007" i="19"/>
  <c r="D3007" i="19"/>
  <c r="A3008" i="19"/>
  <c r="D3008" i="19"/>
  <c r="A3009" i="19"/>
  <c r="D3009" i="19"/>
  <c r="A3010" i="19"/>
  <c r="D3010" i="19"/>
  <c r="A3011" i="19"/>
  <c r="D3011" i="19"/>
  <c r="A3012" i="19"/>
  <c r="D3012" i="19"/>
  <c r="A3013" i="19"/>
  <c r="D3013" i="19"/>
  <c r="A3014" i="19"/>
  <c r="D3014" i="19"/>
  <c r="A3015" i="19"/>
  <c r="D3015" i="19"/>
  <c r="A3016" i="19"/>
  <c r="D3016" i="19"/>
  <c r="A3017" i="19"/>
  <c r="D3017" i="19"/>
  <c r="A3018" i="19"/>
  <c r="D3018" i="19"/>
  <c r="A3019" i="19"/>
  <c r="D3019" i="19"/>
  <c r="A3020" i="19"/>
  <c r="D3020" i="19"/>
  <c r="A3021" i="19"/>
  <c r="D3021" i="19"/>
  <c r="A3022" i="19"/>
  <c r="D3022" i="19"/>
  <c r="A3023" i="19"/>
  <c r="D3023" i="19"/>
  <c r="A3024" i="19"/>
  <c r="D3024" i="19"/>
  <c r="A3025" i="19"/>
  <c r="D3025" i="19"/>
  <c r="A3026" i="19"/>
  <c r="D3026" i="19"/>
  <c r="A3027" i="19"/>
  <c r="D3027" i="19"/>
  <c r="A3028" i="19"/>
  <c r="D3028" i="19"/>
  <c r="A3029" i="19"/>
  <c r="D3029" i="19"/>
  <c r="A3030" i="19"/>
  <c r="D3030" i="19"/>
  <c r="A3031" i="19"/>
  <c r="D3031" i="19"/>
  <c r="A3032" i="19"/>
  <c r="D3032" i="19"/>
  <c r="A3033" i="19"/>
  <c r="D3033" i="19"/>
  <c r="A3034" i="19"/>
  <c r="D3034" i="19"/>
  <c r="A3035" i="19"/>
  <c r="D3035" i="19"/>
  <c r="A3036" i="19"/>
  <c r="D3036" i="19"/>
  <c r="A3037" i="19"/>
  <c r="D3037" i="19"/>
  <c r="A3038" i="19"/>
  <c r="D3038" i="19"/>
  <c r="A3039" i="19"/>
  <c r="D3039" i="19"/>
  <c r="A3040" i="19"/>
  <c r="D3040" i="19"/>
  <c r="A3041" i="19"/>
  <c r="D3041" i="19"/>
  <c r="A3042" i="19"/>
  <c r="D3042" i="19"/>
  <c r="A3043" i="19"/>
  <c r="D3043" i="19"/>
  <c r="A3044" i="19"/>
  <c r="D3044" i="19"/>
  <c r="A3045" i="19"/>
  <c r="D3045" i="19"/>
  <c r="A3046" i="19"/>
  <c r="D3046" i="19"/>
  <c r="A3047" i="19"/>
  <c r="D3047" i="19"/>
  <c r="A3048" i="19"/>
  <c r="D3048" i="19"/>
  <c r="A3049" i="19"/>
  <c r="D3049" i="19"/>
  <c r="A3050" i="19"/>
  <c r="D3050" i="19"/>
  <c r="A3051" i="19"/>
  <c r="D3051" i="19"/>
  <c r="A3052" i="19"/>
  <c r="D3052" i="19"/>
  <c r="A3053" i="19"/>
  <c r="D3053" i="19"/>
  <c r="A3054" i="19"/>
  <c r="D3054" i="19"/>
  <c r="A3055" i="19"/>
  <c r="D3055" i="19"/>
  <c r="A3056" i="19"/>
  <c r="D3056" i="19"/>
  <c r="A3057" i="19"/>
  <c r="D3057" i="19"/>
  <c r="A3058" i="19"/>
  <c r="D3058" i="19"/>
  <c r="A3059" i="19"/>
  <c r="D3059" i="19"/>
  <c r="A3060" i="19"/>
  <c r="D3060" i="19"/>
  <c r="A3061" i="19"/>
  <c r="D3061" i="19"/>
  <c r="A3062" i="19"/>
  <c r="D3062" i="19"/>
  <c r="A3063" i="19"/>
  <c r="D3063" i="19"/>
  <c r="A3064" i="19"/>
  <c r="D3064" i="19"/>
  <c r="A3065" i="19"/>
  <c r="D3065" i="19"/>
  <c r="A3066" i="19"/>
  <c r="D3066" i="19"/>
  <c r="A3067" i="19"/>
  <c r="D3067" i="19"/>
  <c r="A3068" i="19"/>
  <c r="D3068" i="19"/>
  <c r="A3069" i="19"/>
  <c r="D3069" i="19"/>
  <c r="A3070" i="19"/>
  <c r="D3070" i="19"/>
  <c r="A3071" i="19"/>
  <c r="D3071" i="19"/>
  <c r="A3072" i="19"/>
  <c r="D3072" i="19"/>
  <c r="A3073" i="19"/>
  <c r="D3073" i="19"/>
  <c r="A3074" i="19"/>
  <c r="D3074" i="19"/>
  <c r="A3075" i="19"/>
  <c r="D3075" i="19"/>
  <c r="A3076" i="19"/>
  <c r="D3076" i="19"/>
  <c r="A3077" i="19"/>
  <c r="D3077" i="19"/>
  <c r="A3078" i="19"/>
  <c r="D3078" i="19"/>
  <c r="A3079" i="19"/>
  <c r="D3079" i="19"/>
  <c r="A3080" i="19"/>
  <c r="D3080" i="19"/>
  <c r="A3081" i="19"/>
  <c r="D3081" i="19"/>
  <c r="A3082" i="19"/>
  <c r="D3082" i="19"/>
  <c r="A3083" i="19"/>
  <c r="D3083" i="19"/>
  <c r="A3084" i="19"/>
  <c r="D3084" i="19"/>
  <c r="A3085" i="19"/>
  <c r="D3085" i="19"/>
  <c r="A3086" i="19"/>
  <c r="D3086" i="19"/>
  <c r="A3087" i="19"/>
  <c r="D3087" i="19"/>
  <c r="A3088" i="19"/>
  <c r="D3088" i="19"/>
  <c r="A3089" i="19"/>
  <c r="D3089" i="19"/>
  <c r="A3090" i="19"/>
  <c r="D3090" i="19"/>
  <c r="A3091" i="19"/>
  <c r="D3091" i="19"/>
  <c r="A3092" i="19"/>
  <c r="D3092" i="19"/>
  <c r="A3093" i="19"/>
  <c r="D3093" i="19"/>
  <c r="A3094" i="19"/>
  <c r="D3094" i="19"/>
  <c r="A3095" i="19"/>
  <c r="D3095" i="19"/>
  <c r="A3096" i="19"/>
  <c r="D3096" i="19"/>
  <c r="A3097" i="19"/>
  <c r="D3097" i="19"/>
  <c r="A3098" i="19"/>
  <c r="D3098" i="19"/>
  <c r="A3099" i="19"/>
  <c r="D3099" i="19"/>
  <c r="A3100" i="19"/>
  <c r="D3100" i="19"/>
  <c r="A3101" i="19"/>
  <c r="D3101" i="19"/>
  <c r="A3102" i="19"/>
  <c r="D3102" i="19"/>
  <c r="A3103" i="19"/>
  <c r="D3103" i="19"/>
  <c r="A3104" i="19"/>
  <c r="D3104" i="19"/>
  <c r="A3105" i="19"/>
  <c r="D3105" i="19"/>
  <c r="A3106" i="19"/>
  <c r="D3106" i="19"/>
  <c r="A3107" i="19"/>
  <c r="D3107" i="19"/>
  <c r="A3108" i="19"/>
  <c r="D3108" i="19"/>
  <c r="A3109" i="19"/>
  <c r="D3109" i="19"/>
  <c r="A3110" i="19"/>
  <c r="D3110" i="19"/>
  <c r="A3111" i="19"/>
  <c r="D3111" i="19"/>
  <c r="A3112" i="19"/>
  <c r="D3112" i="19"/>
  <c r="A3113" i="19"/>
  <c r="D3113" i="19"/>
  <c r="A3114" i="19"/>
  <c r="D3114" i="19"/>
  <c r="A3115" i="19"/>
  <c r="D3115" i="19"/>
  <c r="A3116" i="19"/>
  <c r="D3116" i="19"/>
  <c r="A3117" i="19"/>
  <c r="D3117" i="19"/>
  <c r="A3118" i="19"/>
  <c r="D3118" i="19"/>
  <c r="A3119" i="19"/>
  <c r="D3119" i="19"/>
  <c r="A3120" i="19"/>
  <c r="D3120" i="19"/>
  <c r="A3121" i="19"/>
  <c r="D3121" i="19"/>
  <c r="A3122" i="19"/>
  <c r="D3122" i="19"/>
  <c r="A3123" i="19"/>
  <c r="D3123" i="19"/>
  <c r="A3124" i="19"/>
  <c r="D3124" i="19"/>
  <c r="A3125" i="19"/>
  <c r="D3125" i="19"/>
  <c r="A3126" i="19"/>
  <c r="D3126" i="19"/>
  <c r="A3127" i="19"/>
  <c r="D3127" i="19"/>
  <c r="A3128" i="19"/>
  <c r="D3128" i="19"/>
  <c r="A3129" i="19"/>
  <c r="D3129" i="19"/>
  <c r="A3130" i="19"/>
  <c r="D3130" i="19"/>
  <c r="A3131" i="19"/>
  <c r="D3131" i="19"/>
  <c r="A3132" i="19"/>
  <c r="D3132" i="19"/>
  <c r="A3133" i="19"/>
  <c r="D3133" i="19"/>
  <c r="A3134" i="19"/>
  <c r="D3134" i="19"/>
  <c r="A3135" i="19"/>
  <c r="D3135" i="19"/>
  <c r="A3136" i="19"/>
  <c r="D3136" i="19"/>
  <c r="A3137" i="19"/>
  <c r="D3137" i="19"/>
  <c r="A3138" i="19"/>
  <c r="D3138" i="19"/>
  <c r="A3139" i="19"/>
  <c r="D3139" i="19"/>
  <c r="A3140" i="19"/>
  <c r="D3140" i="19"/>
  <c r="A3141" i="19"/>
  <c r="D3141" i="19"/>
  <c r="A3142" i="19"/>
  <c r="D3142" i="19"/>
  <c r="A3143" i="19"/>
  <c r="D3143" i="19"/>
  <c r="A3144" i="19"/>
  <c r="D3144" i="19"/>
  <c r="A3145" i="19"/>
  <c r="D3145" i="19"/>
  <c r="A3146" i="19"/>
  <c r="D3146" i="19"/>
  <c r="A3147" i="19"/>
  <c r="D3147" i="19"/>
  <c r="A3148" i="19"/>
  <c r="D3148" i="19"/>
  <c r="A3149" i="19"/>
  <c r="D3149" i="19"/>
  <c r="A3150" i="19"/>
  <c r="D3150" i="19"/>
  <c r="A3151" i="19"/>
  <c r="D3151" i="19"/>
  <c r="A3152" i="19"/>
  <c r="D3152" i="19"/>
  <c r="A3153" i="19"/>
  <c r="D3153" i="19"/>
  <c r="A3154" i="19"/>
  <c r="D3154" i="19"/>
  <c r="A3155" i="19"/>
  <c r="D3155" i="19"/>
  <c r="A3156" i="19"/>
  <c r="D3156" i="19"/>
  <c r="A3157" i="19"/>
  <c r="D3157" i="19"/>
  <c r="A3158" i="19"/>
  <c r="D3158" i="19"/>
  <c r="A3159" i="19"/>
  <c r="D3159" i="19"/>
  <c r="A3160" i="19"/>
  <c r="D3160" i="19"/>
  <c r="A3161" i="19"/>
  <c r="D3161" i="19"/>
  <c r="A3162" i="19"/>
  <c r="D3162" i="19"/>
  <c r="A3163" i="19"/>
  <c r="D3163" i="19"/>
  <c r="A3164" i="19"/>
  <c r="D3164" i="19"/>
  <c r="A3165" i="19"/>
  <c r="D3165" i="19"/>
  <c r="A3166" i="19"/>
  <c r="D3166" i="19"/>
  <c r="A3167" i="19"/>
  <c r="D3167" i="19"/>
  <c r="A3168" i="19"/>
  <c r="D3168" i="19"/>
  <c r="A3169" i="19"/>
  <c r="D3169" i="19"/>
  <c r="A3170" i="19"/>
  <c r="D3170" i="19"/>
  <c r="A3171" i="19"/>
  <c r="D3171" i="19"/>
  <c r="A3172" i="19"/>
  <c r="D3172" i="19"/>
  <c r="A3173" i="19"/>
  <c r="D3173" i="19"/>
  <c r="A3174" i="19"/>
  <c r="D3174" i="19"/>
  <c r="A3175" i="19"/>
  <c r="D3175" i="19"/>
  <c r="A3176" i="19"/>
  <c r="D3176" i="19"/>
  <c r="A3177" i="19"/>
  <c r="D3177" i="19"/>
  <c r="A3178" i="19"/>
  <c r="D3178" i="19"/>
  <c r="A3179" i="19"/>
  <c r="D3179" i="19"/>
  <c r="A3180" i="19"/>
  <c r="D3180" i="19"/>
  <c r="A3181" i="19"/>
  <c r="D3181" i="19"/>
  <c r="A3182" i="19"/>
  <c r="D3182" i="19"/>
  <c r="A3183" i="19"/>
  <c r="D3183" i="19"/>
  <c r="A3184" i="19"/>
  <c r="D3184" i="19"/>
  <c r="A3185" i="19"/>
  <c r="D3185" i="19"/>
  <c r="A3186" i="19"/>
  <c r="D3186" i="19"/>
  <c r="A3187" i="19"/>
  <c r="D3187" i="19"/>
  <c r="A3188" i="19"/>
  <c r="D3188" i="19"/>
  <c r="A3189" i="19"/>
  <c r="D3189" i="19"/>
  <c r="A3190" i="19"/>
  <c r="D3190" i="19"/>
  <c r="A3191" i="19"/>
  <c r="D3191" i="19"/>
  <c r="A3192" i="19"/>
  <c r="D3192" i="19"/>
  <c r="A3193" i="19"/>
  <c r="D3193" i="19"/>
  <c r="A3194" i="19"/>
  <c r="D3194" i="19"/>
  <c r="A3195" i="19"/>
  <c r="D3195" i="19"/>
  <c r="A3196" i="19"/>
  <c r="D3196" i="19"/>
  <c r="A3197" i="19"/>
  <c r="D3197" i="19"/>
  <c r="A3198" i="19"/>
  <c r="D3198" i="19"/>
  <c r="A3199" i="19"/>
  <c r="D3199" i="19"/>
  <c r="A3200" i="19"/>
  <c r="D3200" i="19"/>
  <c r="A3201" i="19"/>
  <c r="D3201" i="19"/>
  <c r="A3202" i="19"/>
  <c r="D3202" i="19"/>
  <c r="A3203" i="19"/>
  <c r="D3203" i="19"/>
  <c r="A3204" i="19"/>
  <c r="D3204" i="19"/>
  <c r="A3205" i="19"/>
  <c r="D3205" i="19"/>
  <c r="A3206" i="19"/>
  <c r="D3206" i="19"/>
  <c r="A3207" i="19"/>
  <c r="D3207" i="19"/>
  <c r="A3208" i="19"/>
  <c r="D3208" i="19"/>
  <c r="A3209" i="19"/>
  <c r="D3209" i="19"/>
  <c r="A3210" i="19"/>
  <c r="D3210" i="19"/>
  <c r="A3211" i="19"/>
  <c r="D3211" i="19"/>
  <c r="A3212" i="19"/>
  <c r="D3212" i="19"/>
  <c r="A3213" i="19"/>
  <c r="D3213" i="19"/>
  <c r="A3214" i="19"/>
  <c r="D3214" i="19"/>
  <c r="A3215" i="19"/>
  <c r="D3215" i="19"/>
  <c r="A3216" i="19"/>
  <c r="D3216" i="19"/>
  <c r="A3217" i="19"/>
  <c r="D3217" i="19"/>
  <c r="A3218" i="19"/>
  <c r="D3218" i="19"/>
  <c r="A3219" i="19"/>
  <c r="D3219" i="19"/>
  <c r="A3220" i="19"/>
  <c r="D3220" i="19"/>
  <c r="A3221" i="19"/>
  <c r="D3221" i="19"/>
  <c r="A3222" i="19"/>
  <c r="D3222" i="19"/>
  <c r="A3223" i="19"/>
  <c r="D3223" i="19"/>
  <c r="A3224" i="19"/>
  <c r="D3224" i="19"/>
  <c r="A3225" i="19"/>
  <c r="D3225" i="19"/>
  <c r="A3226" i="19"/>
  <c r="D3226" i="19"/>
  <c r="A3227" i="19"/>
  <c r="D3227" i="19"/>
  <c r="A3228" i="19"/>
  <c r="D3228" i="19"/>
  <c r="A3229" i="19"/>
  <c r="D3229" i="19"/>
  <c r="A3230" i="19"/>
  <c r="D3230" i="19"/>
  <c r="A3231" i="19"/>
  <c r="D3231" i="19"/>
  <c r="A3232" i="19"/>
  <c r="D3232" i="19"/>
  <c r="A3233" i="19"/>
  <c r="D3233" i="19"/>
  <c r="A3234" i="19"/>
  <c r="D3234" i="19"/>
  <c r="A3235" i="19"/>
  <c r="D3235" i="19"/>
  <c r="A3236" i="19"/>
  <c r="D3236" i="19"/>
  <c r="A3237" i="19"/>
  <c r="D3237" i="19"/>
  <c r="A3238" i="19"/>
  <c r="D3238" i="19"/>
  <c r="A3239" i="19"/>
  <c r="D3239" i="19"/>
  <c r="A3240" i="19"/>
  <c r="D3240" i="19"/>
  <c r="A3241" i="19"/>
  <c r="D3241" i="19"/>
  <c r="A3242" i="19"/>
  <c r="D3242" i="19"/>
  <c r="A3243" i="19"/>
  <c r="D3243" i="19"/>
  <c r="A3244" i="19"/>
  <c r="D3244" i="19"/>
  <c r="A3245" i="19"/>
  <c r="D3245" i="19"/>
  <c r="A3246" i="19"/>
  <c r="D3246" i="19"/>
  <c r="A3247" i="19"/>
  <c r="D3247" i="19"/>
  <c r="A3248" i="19"/>
  <c r="D3248" i="19"/>
  <c r="A3249" i="19"/>
  <c r="D3249" i="19"/>
  <c r="A3250" i="19"/>
  <c r="D3250" i="19"/>
  <c r="A3251" i="19"/>
  <c r="D3251" i="19"/>
  <c r="A3252" i="19"/>
  <c r="D3252" i="19"/>
  <c r="A3253" i="19"/>
  <c r="D3253" i="19"/>
  <c r="A3254" i="19"/>
  <c r="D3254" i="19"/>
  <c r="A3255" i="19"/>
  <c r="D3255" i="19"/>
  <c r="A3256" i="19"/>
  <c r="D3256" i="19"/>
  <c r="A3257" i="19"/>
  <c r="D3257" i="19"/>
  <c r="A3258" i="19"/>
  <c r="D3258" i="19"/>
  <c r="A3259" i="19"/>
  <c r="D3259" i="19"/>
  <c r="A3260" i="19"/>
  <c r="D3260" i="19"/>
  <c r="A3261" i="19"/>
  <c r="D3261" i="19"/>
  <c r="A3262" i="19"/>
  <c r="D3262" i="19"/>
  <c r="A3263" i="19"/>
  <c r="D3263" i="19"/>
  <c r="A3264" i="19"/>
  <c r="D3264" i="19"/>
  <c r="A3265" i="19"/>
  <c r="D3265" i="19"/>
  <c r="A3266" i="19"/>
  <c r="D3266" i="19"/>
  <c r="A3267" i="19"/>
  <c r="D3267" i="19"/>
  <c r="A3268" i="19"/>
  <c r="D3268" i="19"/>
  <c r="A3269" i="19"/>
  <c r="D3269" i="19"/>
  <c r="A3270" i="19"/>
  <c r="D3270" i="19"/>
  <c r="A3271" i="19"/>
  <c r="D3271" i="19"/>
  <c r="A3272" i="19"/>
  <c r="D3272" i="19"/>
  <c r="A3273" i="19"/>
  <c r="D3273" i="19"/>
  <c r="A3274" i="19"/>
  <c r="D3274" i="19"/>
  <c r="A3275" i="19"/>
  <c r="D3275" i="19"/>
  <c r="A3276" i="19"/>
  <c r="D3276" i="19"/>
  <c r="A3277" i="19"/>
  <c r="D3277" i="19"/>
  <c r="A3278" i="19"/>
  <c r="D3278" i="19"/>
  <c r="A3279" i="19"/>
  <c r="D3279" i="19"/>
  <c r="A3280" i="19"/>
  <c r="D3280" i="19"/>
  <c r="A3281" i="19"/>
  <c r="D3281" i="19"/>
  <c r="A3282" i="19"/>
  <c r="D3282" i="19"/>
  <c r="A3283" i="19"/>
  <c r="D3283" i="19"/>
  <c r="A3284" i="19"/>
  <c r="D3284" i="19"/>
  <c r="A3285" i="19"/>
  <c r="D3285" i="19"/>
  <c r="A3286" i="19"/>
  <c r="D3286" i="19"/>
  <c r="A3287" i="19"/>
  <c r="D3287" i="19"/>
  <c r="A3288" i="19"/>
  <c r="D3288" i="19"/>
  <c r="A3289" i="19"/>
  <c r="D3289" i="19"/>
  <c r="A2925" i="19"/>
  <c r="D2925" i="19"/>
  <c r="A2561" i="19"/>
  <c r="D2561" i="19"/>
  <c r="A2562" i="19"/>
  <c r="D2562" i="19"/>
  <c r="A2563" i="19"/>
  <c r="D2563" i="19"/>
  <c r="A2564" i="19"/>
  <c r="D2564" i="19"/>
  <c r="A2565" i="19"/>
  <c r="D2565" i="19"/>
  <c r="A2566" i="19"/>
  <c r="D2566" i="19"/>
  <c r="A2567" i="19"/>
  <c r="D2567" i="19"/>
  <c r="A2568" i="19"/>
  <c r="D2568" i="19"/>
  <c r="A2569" i="19"/>
  <c r="D2569" i="19"/>
  <c r="A2570" i="19"/>
  <c r="D2570" i="19"/>
  <c r="A2571" i="19"/>
  <c r="D2571" i="19"/>
  <c r="A2572" i="19"/>
  <c r="D2572" i="19"/>
  <c r="A2573" i="19"/>
  <c r="D2573" i="19"/>
  <c r="A2574" i="19"/>
  <c r="D2574" i="19"/>
  <c r="A2575" i="19"/>
  <c r="D2575" i="19"/>
  <c r="A2576" i="19"/>
  <c r="D2576" i="19"/>
  <c r="A2577" i="19"/>
  <c r="D2577" i="19"/>
  <c r="A2578" i="19"/>
  <c r="D2578" i="19"/>
  <c r="A2579" i="19"/>
  <c r="D2579" i="19"/>
  <c r="A2580" i="19"/>
  <c r="D2580" i="19"/>
  <c r="A2581" i="19"/>
  <c r="D2581" i="19"/>
  <c r="A2582" i="19"/>
  <c r="D2582" i="19"/>
  <c r="A2583" i="19"/>
  <c r="D2583" i="19"/>
  <c r="A2584" i="19"/>
  <c r="D2584" i="19"/>
  <c r="A2585" i="19"/>
  <c r="D2585" i="19"/>
  <c r="A2586" i="19"/>
  <c r="D2586" i="19"/>
  <c r="A2587" i="19"/>
  <c r="D2587" i="19"/>
  <c r="A2588" i="19"/>
  <c r="D2588" i="19"/>
  <c r="A2589" i="19"/>
  <c r="D2589" i="19"/>
  <c r="A2590" i="19"/>
  <c r="D2590" i="19"/>
  <c r="A2591" i="19"/>
  <c r="D2591" i="19"/>
  <c r="A2592" i="19"/>
  <c r="D2592" i="19"/>
  <c r="A2593" i="19"/>
  <c r="D2593" i="19"/>
  <c r="A2594" i="19"/>
  <c r="D2594" i="19"/>
  <c r="A2595" i="19"/>
  <c r="D2595" i="19"/>
  <c r="A2596" i="19"/>
  <c r="D2596" i="19"/>
  <c r="A2597" i="19"/>
  <c r="D2597" i="19"/>
  <c r="A2598" i="19"/>
  <c r="D2598" i="19"/>
  <c r="A2599" i="19"/>
  <c r="D2599" i="19"/>
  <c r="A2600" i="19"/>
  <c r="D2600" i="19"/>
  <c r="A2601" i="19"/>
  <c r="D2601" i="19"/>
  <c r="A2602" i="19"/>
  <c r="D2602" i="19"/>
  <c r="A2603" i="19"/>
  <c r="D2603" i="19"/>
  <c r="A2604" i="19"/>
  <c r="D2604" i="19"/>
  <c r="A2605" i="19"/>
  <c r="D2605" i="19"/>
  <c r="A2606" i="19"/>
  <c r="D2606" i="19"/>
  <c r="A2607" i="19"/>
  <c r="D2607" i="19"/>
  <c r="A2608" i="19"/>
  <c r="D2608" i="19"/>
  <c r="A2609" i="19"/>
  <c r="D2609" i="19"/>
  <c r="A2610" i="19"/>
  <c r="D2610" i="19"/>
  <c r="A2611" i="19"/>
  <c r="D2611" i="19"/>
  <c r="A2612" i="19"/>
  <c r="D2612" i="19"/>
  <c r="A2613" i="19"/>
  <c r="D2613" i="19"/>
  <c r="A2614" i="19"/>
  <c r="D2614" i="19"/>
  <c r="A2615" i="19"/>
  <c r="D2615" i="19"/>
  <c r="A2616" i="19"/>
  <c r="D2616" i="19"/>
  <c r="A2617" i="19"/>
  <c r="D2617" i="19"/>
  <c r="A2618" i="19"/>
  <c r="D2618" i="19"/>
  <c r="A2619" i="19"/>
  <c r="D2619" i="19"/>
  <c r="A2620" i="19"/>
  <c r="D2620" i="19"/>
  <c r="A2621" i="19"/>
  <c r="D2621" i="19"/>
  <c r="A2622" i="19"/>
  <c r="D2622" i="19"/>
  <c r="A2623" i="19"/>
  <c r="D2623" i="19"/>
  <c r="A2624" i="19"/>
  <c r="D2624" i="19"/>
  <c r="A2625" i="19"/>
  <c r="D2625" i="19"/>
  <c r="A2626" i="19"/>
  <c r="D2626" i="19"/>
  <c r="A2627" i="19"/>
  <c r="D2627" i="19"/>
  <c r="A2628" i="19"/>
  <c r="D2628" i="19"/>
  <c r="A2629" i="19"/>
  <c r="D2629" i="19"/>
  <c r="A2630" i="19"/>
  <c r="D2630" i="19"/>
  <c r="A2631" i="19"/>
  <c r="D2631" i="19"/>
  <c r="A2632" i="19"/>
  <c r="D2632" i="19"/>
  <c r="A2633" i="19"/>
  <c r="D2633" i="19"/>
  <c r="A2634" i="19"/>
  <c r="D2634" i="19"/>
  <c r="A2635" i="19"/>
  <c r="D2635" i="19"/>
  <c r="A2636" i="19"/>
  <c r="D2636" i="19"/>
  <c r="A2637" i="19"/>
  <c r="D2637" i="19"/>
  <c r="A2638" i="19"/>
  <c r="D2638" i="19"/>
  <c r="A2639" i="19"/>
  <c r="D2639" i="19"/>
  <c r="A2640" i="19"/>
  <c r="D2640" i="19"/>
  <c r="A2641" i="19"/>
  <c r="D2641" i="19"/>
  <c r="A2642" i="19"/>
  <c r="D2642" i="19"/>
  <c r="A2643" i="19"/>
  <c r="D2643" i="19"/>
  <c r="A2644" i="19"/>
  <c r="D2644" i="19"/>
  <c r="A2645" i="19"/>
  <c r="D2645" i="19"/>
  <c r="A2646" i="19"/>
  <c r="D2646" i="19"/>
  <c r="A2647" i="19"/>
  <c r="D2647" i="19"/>
  <c r="A2648" i="19"/>
  <c r="D2648" i="19"/>
  <c r="A2649" i="19"/>
  <c r="D2649" i="19"/>
  <c r="A2650" i="19"/>
  <c r="D2650" i="19"/>
  <c r="A2651" i="19"/>
  <c r="D2651" i="19"/>
  <c r="A2652" i="19"/>
  <c r="D2652" i="19"/>
  <c r="A2653" i="19"/>
  <c r="D2653" i="19"/>
  <c r="A2654" i="19"/>
  <c r="D2654" i="19"/>
  <c r="A2655" i="19"/>
  <c r="D2655" i="19"/>
  <c r="A2656" i="19"/>
  <c r="D2656" i="19"/>
  <c r="A2657" i="19"/>
  <c r="D2657" i="19"/>
  <c r="A2658" i="19"/>
  <c r="D2658" i="19"/>
  <c r="A2659" i="19"/>
  <c r="D2659" i="19"/>
  <c r="A2660" i="19"/>
  <c r="D2660" i="19"/>
  <c r="A2661" i="19"/>
  <c r="D2661" i="19"/>
  <c r="A2662" i="19"/>
  <c r="D2662" i="19"/>
  <c r="A2663" i="19"/>
  <c r="D2663" i="19"/>
  <c r="A2664" i="19"/>
  <c r="D2664" i="19"/>
  <c r="A2665" i="19"/>
  <c r="D2665" i="19"/>
  <c r="A2666" i="19"/>
  <c r="D2666" i="19"/>
  <c r="A2667" i="19"/>
  <c r="D2667" i="19"/>
  <c r="A2668" i="19"/>
  <c r="D2668" i="19"/>
  <c r="A2669" i="19"/>
  <c r="D2669" i="19"/>
  <c r="A2670" i="19"/>
  <c r="D2670" i="19"/>
  <c r="A2671" i="19"/>
  <c r="D2671" i="19"/>
  <c r="A2672" i="19"/>
  <c r="D2672" i="19"/>
  <c r="A2673" i="19"/>
  <c r="D2673" i="19"/>
  <c r="A2674" i="19"/>
  <c r="D2674" i="19"/>
  <c r="A2675" i="19"/>
  <c r="D2675" i="19"/>
  <c r="A2676" i="19"/>
  <c r="D2676" i="19"/>
  <c r="A2677" i="19"/>
  <c r="D2677" i="19"/>
  <c r="A2678" i="19"/>
  <c r="D2678" i="19"/>
  <c r="A2679" i="19"/>
  <c r="D2679" i="19"/>
  <c r="A2680" i="19"/>
  <c r="D2680" i="19"/>
  <c r="A2681" i="19"/>
  <c r="D2681" i="19"/>
  <c r="A2682" i="19"/>
  <c r="D2682" i="19"/>
  <c r="A2683" i="19"/>
  <c r="D2683" i="19"/>
  <c r="A2684" i="19"/>
  <c r="D2684" i="19"/>
  <c r="A2685" i="19"/>
  <c r="D2685" i="19"/>
  <c r="A2686" i="19"/>
  <c r="D2686" i="19"/>
  <c r="A2687" i="19"/>
  <c r="D2687" i="19"/>
  <c r="A2688" i="19"/>
  <c r="D2688" i="19"/>
  <c r="A2689" i="19"/>
  <c r="D2689" i="19"/>
  <c r="A2690" i="19"/>
  <c r="D2690" i="19"/>
  <c r="A2691" i="19"/>
  <c r="D2691" i="19"/>
  <c r="A2692" i="19"/>
  <c r="D2692" i="19"/>
  <c r="A2693" i="19"/>
  <c r="D2693" i="19"/>
  <c r="A2694" i="19"/>
  <c r="D2694" i="19"/>
  <c r="A2695" i="19"/>
  <c r="D2695" i="19"/>
  <c r="A2696" i="19"/>
  <c r="D2696" i="19"/>
  <c r="A2697" i="19"/>
  <c r="D2697" i="19"/>
  <c r="A2698" i="19"/>
  <c r="D2698" i="19"/>
  <c r="A2699" i="19"/>
  <c r="D2699" i="19"/>
  <c r="A2700" i="19"/>
  <c r="D2700" i="19"/>
  <c r="A2701" i="19"/>
  <c r="D2701" i="19"/>
  <c r="A2702" i="19"/>
  <c r="D2702" i="19"/>
  <c r="A2703" i="19"/>
  <c r="D2703" i="19"/>
  <c r="A2704" i="19"/>
  <c r="D2704" i="19"/>
  <c r="A2705" i="19"/>
  <c r="D2705" i="19"/>
  <c r="A2706" i="19"/>
  <c r="D2706" i="19"/>
  <c r="A2707" i="19"/>
  <c r="D2707" i="19"/>
  <c r="A2708" i="19"/>
  <c r="D2708" i="19"/>
  <c r="A2709" i="19"/>
  <c r="D2709" i="19"/>
  <c r="A2710" i="19"/>
  <c r="D2710" i="19"/>
  <c r="A2711" i="19"/>
  <c r="D2711" i="19"/>
  <c r="A2712" i="19"/>
  <c r="D2712" i="19"/>
  <c r="A2713" i="19"/>
  <c r="D2713" i="19"/>
  <c r="A2714" i="19"/>
  <c r="D2714" i="19"/>
  <c r="A2715" i="19"/>
  <c r="D2715" i="19"/>
  <c r="A2716" i="19"/>
  <c r="D2716" i="19"/>
  <c r="A2717" i="19"/>
  <c r="D2717" i="19"/>
  <c r="A2718" i="19"/>
  <c r="D2718" i="19"/>
  <c r="A2719" i="19"/>
  <c r="D2719" i="19"/>
  <c r="A2720" i="19"/>
  <c r="D2720" i="19"/>
  <c r="A2721" i="19"/>
  <c r="D2721" i="19"/>
  <c r="A2722" i="19"/>
  <c r="D2722" i="19"/>
  <c r="A2723" i="19"/>
  <c r="D2723" i="19"/>
  <c r="A2724" i="19"/>
  <c r="D2724" i="19"/>
  <c r="A2725" i="19"/>
  <c r="D2725" i="19"/>
  <c r="A2726" i="19"/>
  <c r="D2726" i="19"/>
  <c r="A2727" i="19"/>
  <c r="D2727" i="19"/>
  <c r="A2728" i="19"/>
  <c r="D2728" i="19"/>
  <c r="A2729" i="19"/>
  <c r="D2729" i="19"/>
  <c r="A2730" i="19"/>
  <c r="D2730" i="19"/>
  <c r="A2731" i="19"/>
  <c r="D2731" i="19"/>
  <c r="A2732" i="19"/>
  <c r="D2732" i="19"/>
  <c r="A2733" i="19"/>
  <c r="D2733" i="19"/>
  <c r="A2734" i="19"/>
  <c r="D2734" i="19"/>
  <c r="A2735" i="19"/>
  <c r="D2735" i="19"/>
  <c r="A2736" i="19"/>
  <c r="D2736" i="19"/>
  <c r="A2737" i="19"/>
  <c r="D2737" i="19"/>
  <c r="A2738" i="19"/>
  <c r="D2738" i="19"/>
  <c r="A2739" i="19"/>
  <c r="D2739" i="19"/>
  <c r="A2740" i="19"/>
  <c r="D2740" i="19"/>
  <c r="A2741" i="19"/>
  <c r="D2741" i="19"/>
  <c r="A2742" i="19"/>
  <c r="D2742" i="19"/>
  <c r="A2743" i="19"/>
  <c r="D2743" i="19"/>
  <c r="A2744" i="19"/>
  <c r="D2744" i="19"/>
  <c r="A2745" i="19"/>
  <c r="D2745" i="19"/>
  <c r="A2746" i="19"/>
  <c r="D2746" i="19"/>
  <c r="A2747" i="19"/>
  <c r="D2747" i="19"/>
  <c r="A2748" i="19"/>
  <c r="D2748" i="19"/>
  <c r="A2749" i="19"/>
  <c r="D2749" i="19"/>
  <c r="A2750" i="19"/>
  <c r="D2750" i="19"/>
  <c r="A2751" i="19"/>
  <c r="D2751" i="19"/>
  <c r="A2752" i="19"/>
  <c r="D2752" i="19"/>
  <c r="A2753" i="19"/>
  <c r="D2753" i="19"/>
  <c r="A2754" i="19"/>
  <c r="D2754" i="19"/>
  <c r="A2755" i="19"/>
  <c r="D2755" i="19"/>
  <c r="A2756" i="19"/>
  <c r="D2756" i="19"/>
  <c r="A2757" i="19"/>
  <c r="D2757" i="19"/>
  <c r="A2758" i="19"/>
  <c r="D2758" i="19"/>
  <c r="A2759" i="19"/>
  <c r="D2759" i="19"/>
  <c r="A2760" i="19"/>
  <c r="D2760" i="19"/>
  <c r="A2761" i="19"/>
  <c r="D2761" i="19"/>
  <c r="A2762" i="19"/>
  <c r="D2762" i="19"/>
  <c r="A2763" i="19"/>
  <c r="D2763" i="19"/>
  <c r="A2764" i="19"/>
  <c r="D2764" i="19"/>
  <c r="A2765" i="19"/>
  <c r="D2765" i="19"/>
  <c r="A2766" i="19"/>
  <c r="D2766" i="19"/>
  <c r="A2767" i="19"/>
  <c r="D2767" i="19"/>
  <c r="A2768" i="19"/>
  <c r="D2768" i="19"/>
  <c r="A2769" i="19"/>
  <c r="D2769" i="19"/>
  <c r="A2770" i="19"/>
  <c r="D2770" i="19"/>
  <c r="A2771" i="19"/>
  <c r="D2771" i="19"/>
  <c r="A2772" i="19"/>
  <c r="D2772" i="19"/>
  <c r="A2773" i="19"/>
  <c r="D2773" i="19"/>
  <c r="A2774" i="19"/>
  <c r="D2774" i="19"/>
  <c r="A2775" i="19"/>
  <c r="D2775" i="19"/>
  <c r="A2776" i="19"/>
  <c r="D2776" i="19"/>
  <c r="A2777" i="19"/>
  <c r="D2777" i="19"/>
  <c r="A2778" i="19"/>
  <c r="D2778" i="19"/>
  <c r="A2779" i="19"/>
  <c r="D2779" i="19"/>
  <c r="A2780" i="19"/>
  <c r="D2780" i="19"/>
  <c r="A2781" i="19"/>
  <c r="D2781" i="19"/>
  <c r="A2782" i="19"/>
  <c r="D2782" i="19"/>
  <c r="A2783" i="19"/>
  <c r="D2783" i="19"/>
  <c r="A2784" i="19"/>
  <c r="D2784" i="19"/>
  <c r="A2785" i="19"/>
  <c r="D2785" i="19"/>
  <c r="A2786" i="19"/>
  <c r="D2786" i="19"/>
  <c r="A2787" i="19"/>
  <c r="D2787" i="19"/>
  <c r="A2788" i="19"/>
  <c r="D2788" i="19"/>
  <c r="A2789" i="19"/>
  <c r="D2789" i="19"/>
  <c r="A2790" i="19"/>
  <c r="D2790" i="19"/>
  <c r="A2791" i="19"/>
  <c r="D2791" i="19"/>
  <c r="A2792" i="19"/>
  <c r="D2792" i="19"/>
  <c r="A2793" i="19"/>
  <c r="D2793" i="19"/>
  <c r="A2794" i="19"/>
  <c r="D2794" i="19"/>
  <c r="A2795" i="19"/>
  <c r="D2795" i="19"/>
  <c r="A2796" i="19"/>
  <c r="D2796" i="19"/>
  <c r="A2797" i="19"/>
  <c r="D2797" i="19"/>
  <c r="A2798" i="19"/>
  <c r="D2798" i="19"/>
  <c r="A2799" i="19"/>
  <c r="D2799" i="19"/>
  <c r="A2800" i="19"/>
  <c r="D2800" i="19"/>
  <c r="A2801" i="19"/>
  <c r="D2801" i="19"/>
  <c r="A2802" i="19"/>
  <c r="D2802" i="19"/>
  <c r="A2803" i="19"/>
  <c r="D2803" i="19"/>
  <c r="A2804" i="19"/>
  <c r="D2804" i="19"/>
  <c r="A2805" i="19"/>
  <c r="D2805" i="19"/>
  <c r="A2806" i="19"/>
  <c r="D2806" i="19"/>
  <c r="A2807" i="19"/>
  <c r="D2807" i="19"/>
  <c r="A2808" i="19"/>
  <c r="D2808" i="19"/>
  <c r="A2809" i="19"/>
  <c r="D2809" i="19"/>
  <c r="A2810" i="19"/>
  <c r="D2810" i="19"/>
  <c r="A2811" i="19"/>
  <c r="D2811" i="19"/>
  <c r="A2812" i="19"/>
  <c r="D2812" i="19"/>
  <c r="A2813" i="19"/>
  <c r="D2813" i="19"/>
  <c r="A2814" i="19"/>
  <c r="D2814" i="19"/>
  <c r="A2815" i="19"/>
  <c r="D2815" i="19"/>
  <c r="A2816" i="19"/>
  <c r="D2816" i="19"/>
  <c r="A2817" i="19"/>
  <c r="D2817" i="19"/>
  <c r="A2818" i="19"/>
  <c r="D2818" i="19"/>
  <c r="A2819" i="19"/>
  <c r="D2819" i="19"/>
  <c r="A2820" i="19"/>
  <c r="D2820" i="19"/>
  <c r="A2821" i="19"/>
  <c r="D2821" i="19"/>
  <c r="A2822" i="19"/>
  <c r="D2822" i="19"/>
  <c r="A2823" i="19"/>
  <c r="D2823" i="19"/>
  <c r="A2824" i="19"/>
  <c r="D2824" i="19"/>
  <c r="A2825" i="19"/>
  <c r="D2825" i="19"/>
  <c r="A2826" i="19"/>
  <c r="D2826" i="19"/>
  <c r="A2827" i="19"/>
  <c r="D2827" i="19"/>
  <c r="A2828" i="19"/>
  <c r="D2828" i="19"/>
  <c r="A2829" i="19"/>
  <c r="D2829" i="19"/>
  <c r="A2830" i="19"/>
  <c r="D2830" i="19"/>
  <c r="A2831" i="19"/>
  <c r="D2831" i="19"/>
  <c r="A2832" i="19"/>
  <c r="D2832" i="19"/>
  <c r="A2833" i="19"/>
  <c r="D2833" i="19"/>
  <c r="A2834" i="19"/>
  <c r="D2834" i="19"/>
  <c r="A2835" i="19"/>
  <c r="D2835" i="19"/>
  <c r="A2836" i="19"/>
  <c r="D2836" i="19"/>
  <c r="A2837" i="19"/>
  <c r="D2837" i="19"/>
  <c r="A2838" i="19"/>
  <c r="D2838" i="19"/>
  <c r="A2839" i="19"/>
  <c r="D2839" i="19"/>
  <c r="A2840" i="19"/>
  <c r="D2840" i="19"/>
  <c r="A2841" i="19"/>
  <c r="D2841" i="19"/>
  <c r="A2842" i="19"/>
  <c r="D2842" i="19"/>
  <c r="A2843" i="19"/>
  <c r="D2843" i="19"/>
  <c r="A2844" i="19"/>
  <c r="D2844" i="19"/>
  <c r="A2845" i="19"/>
  <c r="D2845" i="19"/>
  <c r="A2846" i="19"/>
  <c r="D2846" i="19"/>
  <c r="A2847" i="19"/>
  <c r="D2847" i="19"/>
  <c r="A2848" i="19"/>
  <c r="D2848" i="19"/>
  <c r="A2849" i="19"/>
  <c r="D2849" i="19"/>
  <c r="A2850" i="19"/>
  <c r="D2850" i="19"/>
  <c r="A2851" i="19"/>
  <c r="D2851" i="19"/>
  <c r="A2852" i="19"/>
  <c r="D2852" i="19"/>
  <c r="A2853" i="19"/>
  <c r="D2853" i="19"/>
  <c r="A2854" i="19"/>
  <c r="D2854" i="19"/>
  <c r="A2855" i="19"/>
  <c r="D2855" i="19"/>
  <c r="A2856" i="19"/>
  <c r="D2856" i="19"/>
  <c r="A2857" i="19"/>
  <c r="D2857" i="19"/>
  <c r="A2858" i="19"/>
  <c r="D2858" i="19"/>
  <c r="A2859" i="19"/>
  <c r="D2859" i="19"/>
  <c r="A2860" i="19"/>
  <c r="D2860" i="19"/>
  <c r="A2861" i="19"/>
  <c r="D2861" i="19"/>
  <c r="A2862" i="19"/>
  <c r="D2862" i="19"/>
  <c r="A2863" i="19"/>
  <c r="D2863" i="19"/>
  <c r="A2864" i="19"/>
  <c r="D2864" i="19"/>
  <c r="A2865" i="19"/>
  <c r="D2865" i="19"/>
  <c r="A2866" i="19"/>
  <c r="D2866" i="19"/>
  <c r="A2867" i="19"/>
  <c r="D2867" i="19"/>
  <c r="A2868" i="19"/>
  <c r="D2868" i="19"/>
  <c r="A2869" i="19"/>
  <c r="D2869" i="19"/>
  <c r="A2870" i="19"/>
  <c r="D2870" i="19"/>
  <c r="A2871" i="19"/>
  <c r="D2871" i="19"/>
  <c r="A2872" i="19"/>
  <c r="D2872" i="19"/>
  <c r="A2873" i="19"/>
  <c r="D2873" i="19"/>
  <c r="A2874" i="19"/>
  <c r="D2874" i="19"/>
  <c r="A2875" i="19"/>
  <c r="D2875" i="19"/>
  <c r="A2876" i="19"/>
  <c r="D2876" i="19"/>
  <c r="A2877" i="19"/>
  <c r="D2877" i="19"/>
  <c r="A2878" i="19"/>
  <c r="D2878" i="19"/>
  <c r="A2879" i="19"/>
  <c r="D2879" i="19"/>
  <c r="A2880" i="19"/>
  <c r="D2880" i="19"/>
  <c r="A2881" i="19"/>
  <c r="D2881" i="19"/>
  <c r="A2882" i="19"/>
  <c r="D2882" i="19"/>
  <c r="A2883" i="19"/>
  <c r="D2883" i="19"/>
  <c r="A2884" i="19"/>
  <c r="D2884" i="19"/>
  <c r="A2885" i="19"/>
  <c r="D2885" i="19"/>
  <c r="A2886" i="19"/>
  <c r="D2886" i="19"/>
  <c r="A2887" i="19"/>
  <c r="D2887" i="19"/>
  <c r="A2888" i="19"/>
  <c r="D2888" i="19"/>
  <c r="A2889" i="19"/>
  <c r="D2889" i="19"/>
  <c r="A2890" i="19"/>
  <c r="D2890" i="19"/>
  <c r="A2891" i="19"/>
  <c r="D2891" i="19"/>
  <c r="A2892" i="19"/>
  <c r="D2892" i="19"/>
  <c r="A2893" i="19"/>
  <c r="D2893" i="19"/>
  <c r="A2894" i="19"/>
  <c r="D2894" i="19"/>
  <c r="A2895" i="19"/>
  <c r="D2895" i="19"/>
  <c r="A2896" i="19"/>
  <c r="D2896" i="19"/>
  <c r="A2897" i="19"/>
  <c r="D2897" i="19"/>
  <c r="A2898" i="19"/>
  <c r="D2898" i="19"/>
  <c r="A2899" i="19"/>
  <c r="D2899" i="19"/>
  <c r="A2900" i="19"/>
  <c r="D2900" i="19"/>
  <c r="A2901" i="19"/>
  <c r="D2901" i="19"/>
  <c r="A2902" i="19"/>
  <c r="D2902" i="19"/>
  <c r="A2903" i="19"/>
  <c r="D2903" i="19"/>
  <c r="A2904" i="19"/>
  <c r="D2904" i="19"/>
  <c r="A2905" i="19"/>
  <c r="D2905" i="19"/>
  <c r="A2906" i="19"/>
  <c r="D2906" i="19"/>
  <c r="A2907" i="19"/>
  <c r="D2907" i="19"/>
  <c r="A2908" i="19"/>
  <c r="D2908" i="19"/>
  <c r="A2909" i="19"/>
  <c r="D2909" i="19"/>
  <c r="A2910" i="19"/>
  <c r="D2910" i="19"/>
  <c r="A2911" i="19"/>
  <c r="D2911" i="19"/>
  <c r="A2912" i="19"/>
  <c r="D2912" i="19"/>
  <c r="A2913" i="19"/>
  <c r="D2913" i="19"/>
  <c r="A2914" i="19"/>
  <c r="D2914" i="19"/>
  <c r="A2915" i="19"/>
  <c r="D2915" i="19"/>
  <c r="A2916" i="19"/>
  <c r="D2916" i="19"/>
  <c r="A2917" i="19"/>
  <c r="D2917" i="19"/>
  <c r="A2918" i="19"/>
  <c r="D2918" i="19"/>
  <c r="A2919" i="19"/>
  <c r="D2919" i="19"/>
  <c r="A2920" i="19"/>
  <c r="D2920" i="19"/>
  <c r="A2921" i="19"/>
  <c r="D2921" i="19"/>
  <c r="A2922" i="19"/>
  <c r="D2922" i="19"/>
  <c r="A2923" i="19"/>
  <c r="D2923" i="19"/>
  <c r="A2924" i="19"/>
  <c r="D2924" i="19"/>
  <c r="A2560" i="19"/>
  <c r="D2560" i="19"/>
  <c r="A2196" i="19"/>
  <c r="D2196" i="19"/>
  <c r="A2197" i="19"/>
  <c r="D2197" i="19"/>
  <c r="A2198" i="19"/>
  <c r="D2198" i="19"/>
  <c r="A2199" i="19"/>
  <c r="D2199" i="19"/>
  <c r="A2200" i="19"/>
  <c r="D2200" i="19"/>
  <c r="A2201" i="19"/>
  <c r="D2201" i="19"/>
  <c r="A2202" i="19"/>
  <c r="D2202" i="19"/>
  <c r="A2203" i="19"/>
  <c r="D2203" i="19"/>
  <c r="A2204" i="19"/>
  <c r="D2204" i="19"/>
  <c r="A2205" i="19"/>
  <c r="D2205" i="19"/>
  <c r="A2206" i="19"/>
  <c r="D2206" i="19"/>
  <c r="A2207" i="19"/>
  <c r="D2207" i="19"/>
  <c r="A2208" i="19"/>
  <c r="D2208" i="19"/>
  <c r="A2209" i="19"/>
  <c r="D2209" i="19"/>
  <c r="A2210" i="19"/>
  <c r="D2210" i="19"/>
  <c r="A2211" i="19"/>
  <c r="D2211" i="19"/>
  <c r="A2212" i="19"/>
  <c r="D2212" i="19"/>
  <c r="A2213" i="19"/>
  <c r="D2213" i="19"/>
  <c r="A2214" i="19"/>
  <c r="D2214" i="19"/>
  <c r="A2215" i="19"/>
  <c r="D2215" i="19"/>
  <c r="A2216" i="19"/>
  <c r="D2216" i="19"/>
  <c r="A2217" i="19"/>
  <c r="D2217" i="19"/>
  <c r="A2218" i="19"/>
  <c r="D2218" i="19"/>
  <c r="A2219" i="19"/>
  <c r="D2219" i="19"/>
  <c r="A2220" i="19"/>
  <c r="D2220" i="19"/>
  <c r="A2221" i="19"/>
  <c r="D2221" i="19"/>
  <c r="A2222" i="19"/>
  <c r="D2222" i="19"/>
  <c r="A2223" i="19"/>
  <c r="D2223" i="19"/>
  <c r="A2224" i="19"/>
  <c r="D2224" i="19"/>
  <c r="A2225" i="19"/>
  <c r="D2225" i="19"/>
  <c r="A2226" i="19"/>
  <c r="D2226" i="19"/>
  <c r="A2227" i="19"/>
  <c r="D2227" i="19"/>
  <c r="A2228" i="19"/>
  <c r="D2228" i="19"/>
  <c r="A2229" i="19"/>
  <c r="D2229" i="19"/>
  <c r="A2230" i="19"/>
  <c r="D2230" i="19"/>
  <c r="A2231" i="19"/>
  <c r="D2231" i="19"/>
  <c r="A2232" i="19"/>
  <c r="D2232" i="19"/>
  <c r="A2233" i="19"/>
  <c r="D2233" i="19"/>
  <c r="A2234" i="19"/>
  <c r="D2234" i="19"/>
  <c r="A2235" i="19"/>
  <c r="D2235" i="19"/>
  <c r="A2236" i="19"/>
  <c r="D2236" i="19"/>
  <c r="A2237" i="19"/>
  <c r="D2237" i="19"/>
  <c r="A2238" i="19"/>
  <c r="D2238" i="19"/>
  <c r="A2239" i="19"/>
  <c r="D2239" i="19"/>
  <c r="A2240" i="19"/>
  <c r="D2240" i="19"/>
  <c r="A2241" i="19"/>
  <c r="D2241" i="19"/>
  <c r="A2242" i="19"/>
  <c r="D2242" i="19"/>
  <c r="A2243" i="19"/>
  <c r="D2243" i="19"/>
  <c r="A2244" i="19"/>
  <c r="D2244" i="19"/>
  <c r="A2245" i="19"/>
  <c r="D2245" i="19"/>
  <c r="A2246" i="19"/>
  <c r="D2246" i="19"/>
  <c r="A2247" i="19"/>
  <c r="D2247" i="19"/>
  <c r="A2248" i="19"/>
  <c r="D2248" i="19"/>
  <c r="A2249" i="19"/>
  <c r="D2249" i="19"/>
  <c r="A2250" i="19"/>
  <c r="D2250" i="19"/>
  <c r="A2251" i="19"/>
  <c r="D2251" i="19"/>
  <c r="A2252" i="19"/>
  <c r="D2252" i="19"/>
  <c r="A2253" i="19"/>
  <c r="D2253" i="19"/>
  <c r="A2254" i="19"/>
  <c r="D2254" i="19"/>
  <c r="A2255" i="19"/>
  <c r="D2255" i="19"/>
  <c r="A2256" i="19"/>
  <c r="D2256" i="19"/>
  <c r="A2257" i="19"/>
  <c r="D2257" i="19"/>
  <c r="A2258" i="19"/>
  <c r="D2258" i="19"/>
  <c r="A2259" i="19"/>
  <c r="D2259" i="19"/>
  <c r="A2260" i="19"/>
  <c r="D2260" i="19"/>
  <c r="A2261" i="19"/>
  <c r="D2261" i="19"/>
  <c r="A2262" i="19"/>
  <c r="D2262" i="19"/>
  <c r="A2263" i="19"/>
  <c r="D2263" i="19"/>
  <c r="A2264" i="19"/>
  <c r="D2264" i="19"/>
  <c r="A2265" i="19"/>
  <c r="D2265" i="19"/>
  <c r="A2266" i="19"/>
  <c r="D2266" i="19"/>
  <c r="A2267" i="19"/>
  <c r="D2267" i="19"/>
  <c r="A2268" i="19"/>
  <c r="D2268" i="19"/>
  <c r="A2269" i="19"/>
  <c r="D2269" i="19"/>
  <c r="A2270" i="19"/>
  <c r="D2270" i="19"/>
  <c r="A2271" i="19"/>
  <c r="D2271" i="19"/>
  <c r="A2272" i="19"/>
  <c r="D2272" i="19"/>
  <c r="A2273" i="19"/>
  <c r="D2273" i="19"/>
  <c r="A2274" i="19"/>
  <c r="D2274" i="19"/>
  <c r="A2275" i="19"/>
  <c r="D2275" i="19"/>
  <c r="A2276" i="19"/>
  <c r="D2276" i="19"/>
  <c r="A2277" i="19"/>
  <c r="D2277" i="19"/>
  <c r="A2278" i="19"/>
  <c r="D2278" i="19"/>
  <c r="A2279" i="19"/>
  <c r="D2279" i="19"/>
  <c r="A2280" i="19"/>
  <c r="D2280" i="19"/>
  <c r="A2281" i="19"/>
  <c r="D2281" i="19"/>
  <c r="A2282" i="19"/>
  <c r="D2282" i="19"/>
  <c r="A2283" i="19"/>
  <c r="D2283" i="19"/>
  <c r="A2284" i="19"/>
  <c r="D2284" i="19"/>
  <c r="A2285" i="19"/>
  <c r="D2285" i="19"/>
  <c r="A2286" i="19"/>
  <c r="D2286" i="19"/>
  <c r="A2287" i="19"/>
  <c r="D2287" i="19"/>
  <c r="A2288" i="19"/>
  <c r="D2288" i="19"/>
  <c r="A2289" i="19"/>
  <c r="D2289" i="19"/>
  <c r="A2290" i="19"/>
  <c r="D2290" i="19"/>
  <c r="A2291" i="19"/>
  <c r="D2291" i="19"/>
  <c r="A2292" i="19"/>
  <c r="D2292" i="19"/>
  <c r="A2293" i="19"/>
  <c r="D2293" i="19"/>
  <c r="A2294" i="19"/>
  <c r="D2294" i="19"/>
  <c r="A2295" i="19"/>
  <c r="D2295" i="19"/>
  <c r="A2296" i="19"/>
  <c r="D2296" i="19"/>
  <c r="A2297" i="19"/>
  <c r="D2297" i="19"/>
  <c r="A2298" i="19"/>
  <c r="D2298" i="19"/>
  <c r="A2299" i="19"/>
  <c r="D2299" i="19"/>
  <c r="A2300" i="19"/>
  <c r="D2300" i="19"/>
  <c r="A2301" i="19"/>
  <c r="D2301" i="19"/>
  <c r="A2302" i="19"/>
  <c r="D2302" i="19"/>
  <c r="A2303" i="19"/>
  <c r="D2303" i="19"/>
  <c r="A2304" i="19"/>
  <c r="D2304" i="19"/>
  <c r="A2305" i="19"/>
  <c r="D2305" i="19"/>
  <c r="A2306" i="19"/>
  <c r="D2306" i="19"/>
  <c r="A2307" i="19"/>
  <c r="D2307" i="19"/>
  <c r="A2308" i="19"/>
  <c r="D2308" i="19"/>
  <c r="A2309" i="19"/>
  <c r="D2309" i="19"/>
  <c r="A2310" i="19"/>
  <c r="D2310" i="19"/>
  <c r="A2311" i="19"/>
  <c r="D2311" i="19"/>
  <c r="A2312" i="19"/>
  <c r="D2312" i="19"/>
  <c r="A2313" i="19"/>
  <c r="D2313" i="19"/>
  <c r="A2314" i="19"/>
  <c r="D2314" i="19"/>
  <c r="A2315" i="19"/>
  <c r="D2315" i="19"/>
  <c r="A2316" i="19"/>
  <c r="D2316" i="19"/>
  <c r="A2317" i="19"/>
  <c r="D2317" i="19"/>
  <c r="A2318" i="19"/>
  <c r="D2318" i="19"/>
  <c r="A2319" i="19"/>
  <c r="D2319" i="19"/>
  <c r="A2320" i="19"/>
  <c r="D2320" i="19"/>
  <c r="A2321" i="19"/>
  <c r="D2321" i="19"/>
  <c r="A2322" i="19"/>
  <c r="D2322" i="19"/>
  <c r="A2323" i="19"/>
  <c r="D2323" i="19"/>
  <c r="A2324" i="19"/>
  <c r="D2324" i="19"/>
  <c r="A2325" i="19"/>
  <c r="D2325" i="19"/>
  <c r="A2326" i="19"/>
  <c r="D2326" i="19"/>
  <c r="A2327" i="19"/>
  <c r="D2327" i="19"/>
  <c r="A2328" i="19"/>
  <c r="D2328" i="19"/>
  <c r="A2329" i="19"/>
  <c r="D2329" i="19"/>
  <c r="A2330" i="19"/>
  <c r="D2330" i="19"/>
  <c r="A2331" i="19"/>
  <c r="D2331" i="19"/>
  <c r="A2332" i="19"/>
  <c r="D2332" i="19"/>
  <c r="A2333" i="19"/>
  <c r="D2333" i="19"/>
  <c r="A2334" i="19"/>
  <c r="D2334" i="19"/>
  <c r="A2335" i="19"/>
  <c r="D2335" i="19"/>
  <c r="A2336" i="19"/>
  <c r="D2336" i="19"/>
  <c r="A2337" i="19"/>
  <c r="D2337" i="19"/>
  <c r="A2338" i="19"/>
  <c r="D2338" i="19"/>
  <c r="A2339" i="19"/>
  <c r="D2339" i="19"/>
  <c r="A2340" i="19"/>
  <c r="D2340" i="19"/>
  <c r="A2341" i="19"/>
  <c r="D2341" i="19"/>
  <c r="A2342" i="19"/>
  <c r="D2342" i="19"/>
  <c r="A2343" i="19"/>
  <c r="D2343" i="19"/>
  <c r="A2344" i="19"/>
  <c r="D2344" i="19"/>
  <c r="A2345" i="19"/>
  <c r="D2345" i="19"/>
  <c r="A2346" i="19"/>
  <c r="D2346" i="19"/>
  <c r="A2347" i="19"/>
  <c r="D2347" i="19"/>
  <c r="A2348" i="19"/>
  <c r="D2348" i="19"/>
  <c r="A2349" i="19"/>
  <c r="D2349" i="19"/>
  <c r="A2350" i="19"/>
  <c r="D2350" i="19"/>
  <c r="A2351" i="19"/>
  <c r="D2351" i="19"/>
  <c r="A2352" i="19"/>
  <c r="D2352" i="19"/>
  <c r="A2353" i="19"/>
  <c r="D2353" i="19"/>
  <c r="A2354" i="19"/>
  <c r="D2354" i="19"/>
  <c r="A2355" i="19"/>
  <c r="D2355" i="19"/>
  <c r="A2356" i="19"/>
  <c r="D2356" i="19"/>
  <c r="A2357" i="19"/>
  <c r="D2357" i="19"/>
  <c r="A2358" i="19"/>
  <c r="D2358" i="19"/>
  <c r="A2359" i="19"/>
  <c r="D2359" i="19"/>
  <c r="A2360" i="19"/>
  <c r="D2360" i="19"/>
  <c r="A2361" i="19"/>
  <c r="D2361" i="19"/>
  <c r="A2362" i="19"/>
  <c r="D2362" i="19"/>
  <c r="A2363" i="19"/>
  <c r="D2363" i="19"/>
  <c r="A2364" i="19"/>
  <c r="D2364" i="19"/>
  <c r="A2365" i="19"/>
  <c r="D2365" i="19"/>
  <c r="A2366" i="19"/>
  <c r="D2366" i="19"/>
  <c r="A2367" i="19"/>
  <c r="D2367" i="19"/>
  <c r="A2368" i="19"/>
  <c r="D2368" i="19"/>
  <c r="A2369" i="19"/>
  <c r="D2369" i="19"/>
  <c r="A2370" i="19"/>
  <c r="D2370" i="19"/>
  <c r="A2371" i="19"/>
  <c r="D2371" i="19"/>
  <c r="A2372" i="19"/>
  <c r="D2372" i="19"/>
  <c r="A2373" i="19"/>
  <c r="D2373" i="19"/>
  <c r="A2374" i="19"/>
  <c r="D2374" i="19"/>
  <c r="A2375" i="19"/>
  <c r="D2375" i="19"/>
  <c r="A2376" i="19"/>
  <c r="D2376" i="19"/>
  <c r="A2377" i="19"/>
  <c r="D2377" i="19"/>
  <c r="A2378" i="19"/>
  <c r="D2378" i="19"/>
  <c r="A2379" i="19"/>
  <c r="D2379" i="19"/>
  <c r="A2380" i="19"/>
  <c r="D2380" i="19"/>
  <c r="A2381" i="19"/>
  <c r="D2381" i="19"/>
  <c r="A2382" i="19"/>
  <c r="D2382" i="19"/>
  <c r="A2383" i="19"/>
  <c r="D2383" i="19"/>
  <c r="A2384" i="19"/>
  <c r="D2384" i="19"/>
  <c r="A2385" i="19"/>
  <c r="D2385" i="19"/>
  <c r="A2386" i="19"/>
  <c r="D2386" i="19"/>
  <c r="A2387" i="19"/>
  <c r="D2387" i="19"/>
  <c r="A2388" i="19"/>
  <c r="D2388" i="19"/>
  <c r="A2389" i="19"/>
  <c r="D2389" i="19"/>
  <c r="A2390" i="19"/>
  <c r="D2390" i="19"/>
  <c r="A2391" i="19"/>
  <c r="D2391" i="19"/>
  <c r="A2392" i="19"/>
  <c r="D2392" i="19"/>
  <c r="A2393" i="19"/>
  <c r="D2393" i="19"/>
  <c r="A2394" i="19"/>
  <c r="D2394" i="19"/>
  <c r="A2395" i="19"/>
  <c r="D2395" i="19"/>
  <c r="A2396" i="19"/>
  <c r="D2396" i="19"/>
  <c r="A2397" i="19"/>
  <c r="D2397" i="19"/>
  <c r="A2398" i="19"/>
  <c r="D2398" i="19"/>
  <c r="A2399" i="19"/>
  <c r="D2399" i="19"/>
  <c r="A2400" i="19"/>
  <c r="D2400" i="19"/>
  <c r="A2401" i="19"/>
  <c r="D2401" i="19"/>
  <c r="A2402" i="19"/>
  <c r="D2402" i="19"/>
  <c r="A2403" i="19"/>
  <c r="D2403" i="19"/>
  <c r="A2404" i="19"/>
  <c r="D2404" i="19"/>
  <c r="A2405" i="19"/>
  <c r="D2405" i="19"/>
  <c r="A2406" i="19"/>
  <c r="D2406" i="19"/>
  <c r="A2407" i="19"/>
  <c r="D2407" i="19"/>
  <c r="A2408" i="19"/>
  <c r="D2408" i="19"/>
  <c r="A2409" i="19"/>
  <c r="D2409" i="19"/>
  <c r="A2410" i="19"/>
  <c r="D2410" i="19"/>
  <c r="A2411" i="19"/>
  <c r="D2411" i="19"/>
  <c r="A2412" i="19"/>
  <c r="D2412" i="19"/>
  <c r="A2413" i="19"/>
  <c r="D2413" i="19"/>
  <c r="A2414" i="19"/>
  <c r="D2414" i="19"/>
  <c r="A2415" i="19"/>
  <c r="D2415" i="19"/>
  <c r="A2416" i="19"/>
  <c r="D2416" i="19"/>
  <c r="A2417" i="19"/>
  <c r="D2417" i="19"/>
  <c r="A2418" i="19"/>
  <c r="D2418" i="19"/>
  <c r="A2419" i="19"/>
  <c r="D2419" i="19"/>
  <c r="A2420" i="19"/>
  <c r="D2420" i="19"/>
  <c r="A2421" i="19"/>
  <c r="D2421" i="19"/>
  <c r="A2422" i="19"/>
  <c r="D2422" i="19"/>
  <c r="A2423" i="19"/>
  <c r="D2423" i="19"/>
  <c r="A2424" i="19"/>
  <c r="D2424" i="19"/>
  <c r="A2425" i="19"/>
  <c r="D2425" i="19"/>
  <c r="A2426" i="19"/>
  <c r="D2426" i="19"/>
  <c r="A2427" i="19"/>
  <c r="D2427" i="19"/>
  <c r="A2428" i="19"/>
  <c r="D2428" i="19"/>
  <c r="A2429" i="19"/>
  <c r="D2429" i="19"/>
  <c r="A2430" i="19"/>
  <c r="D2430" i="19"/>
  <c r="A2431" i="19"/>
  <c r="D2431" i="19"/>
  <c r="A2432" i="19"/>
  <c r="D2432" i="19"/>
  <c r="A2433" i="19"/>
  <c r="D2433" i="19"/>
  <c r="A2434" i="19"/>
  <c r="D2434" i="19"/>
  <c r="A2435" i="19"/>
  <c r="D2435" i="19"/>
  <c r="A2436" i="19"/>
  <c r="D2436" i="19"/>
  <c r="A2437" i="19"/>
  <c r="D2437" i="19"/>
  <c r="A2438" i="19"/>
  <c r="D2438" i="19"/>
  <c r="A2439" i="19"/>
  <c r="D2439" i="19"/>
  <c r="A2440" i="19"/>
  <c r="D2440" i="19"/>
  <c r="A2441" i="19"/>
  <c r="D2441" i="19"/>
  <c r="A2442" i="19"/>
  <c r="D2442" i="19"/>
  <c r="A2443" i="19"/>
  <c r="D2443" i="19"/>
  <c r="A2444" i="19"/>
  <c r="D2444" i="19"/>
  <c r="A2445" i="19"/>
  <c r="D2445" i="19"/>
  <c r="A2446" i="19"/>
  <c r="D2446" i="19"/>
  <c r="A2447" i="19"/>
  <c r="D2447" i="19"/>
  <c r="A2448" i="19"/>
  <c r="D2448" i="19"/>
  <c r="A2449" i="19"/>
  <c r="D2449" i="19"/>
  <c r="A2450" i="19"/>
  <c r="D2450" i="19"/>
  <c r="A2451" i="19"/>
  <c r="D2451" i="19"/>
  <c r="A2452" i="19"/>
  <c r="D2452" i="19"/>
  <c r="A2453" i="19"/>
  <c r="D2453" i="19"/>
  <c r="A2454" i="19"/>
  <c r="D2454" i="19"/>
  <c r="A2455" i="19"/>
  <c r="D2455" i="19"/>
  <c r="A2456" i="19"/>
  <c r="D2456" i="19"/>
  <c r="A2457" i="19"/>
  <c r="D2457" i="19"/>
  <c r="A2458" i="19"/>
  <c r="D2458" i="19"/>
  <c r="A2459" i="19"/>
  <c r="D2459" i="19"/>
  <c r="A2460" i="19"/>
  <c r="D2460" i="19"/>
  <c r="A2461" i="19"/>
  <c r="D2461" i="19"/>
  <c r="A2462" i="19"/>
  <c r="D2462" i="19"/>
  <c r="A2463" i="19"/>
  <c r="D2463" i="19"/>
  <c r="A2464" i="19"/>
  <c r="D2464" i="19"/>
  <c r="A2465" i="19"/>
  <c r="D2465" i="19"/>
  <c r="A2466" i="19"/>
  <c r="D2466" i="19"/>
  <c r="A2467" i="19"/>
  <c r="D2467" i="19"/>
  <c r="A2468" i="19"/>
  <c r="D2468" i="19"/>
  <c r="A2469" i="19"/>
  <c r="D2469" i="19"/>
  <c r="A2470" i="19"/>
  <c r="D2470" i="19"/>
  <c r="A2471" i="19"/>
  <c r="D2471" i="19"/>
  <c r="A2472" i="19"/>
  <c r="D2472" i="19"/>
  <c r="A2473" i="19"/>
  <c r="D2473" i="19"/>
  <c r="A2474" i="19"/>
  <c r="D2474" i="19"/>
  <c r="A2475" i="19"/>
  <c r="D2475" i="19"/>
  <c r="A2476" i="19"/>
  <c r="D2476" i="19"/>
  <c r="A2477" i="19"/>
  <c r="D2477" i="19"/>
  <c r="A2478" i="19"/>
  <c r="D2478" i="19"/>
  <c r="A2479" i="19"/>
  <c r="D2479" i="19"/>
  <c r="A2480" i="19"/>
  <c r="D2480" i="19"/>
  <c r="A2481" i="19"/>
  <c r="D2481" i="19"/>
  <c r="A2482" i="19"/>
  <c r="D2482" i="19"/>
  <c r="A2483" i="19"/>
  <c r="D2483" i="19"/>
  <c r="A2484" i="19"/>
  <c r="D2484" i="19"/>
  <c r="A2485" i="19"/>
  <c r="D2485" i="19"/>
  <c r="A2486" i="19"/>
  <c r="D2486" i="19"/>
  <c r="A2487" i="19"/>
  <c r="D2487" i="19"/>
  <c r="A2488" i="19"/>
  <c r="D2488" i="19"/>
  <c r="A2489" i="19"/>
  <c r="D2489" i="19"/>
  <c r="A2490" i="19"/>
  <c r="D2490" i="19"/>
  <c r="A2491" i="19"/>
  <c r="D2491" i="19"/>
  <c r="A2492" i="19"/>
  <c r="D2492" i="19"/>
  <c r="A2493" i="19"/>
  <c r="D2493" i="19"/>
  <c r="A2494" i="19"/>
  <c r="D2494" i="19"/>
  <c r="A2495" i="19"/>
  <c r="D2495" i="19"/>
  <c r="A2496" i="19"/>
  <c r="D2496" i="19"/>
  <c r="A2497" i="19"/>
  <c r="D2497" i="19"/>
  <c r="A2498" i="19"/>
  <c r="D2498" i="19"/>
  <c r="A2499" i="19"/>
  <c r="D2499" i="19"/>
  <c r="A2500" i="19"/>
  <c r="D2500" i="19"/>
  <c r="A2501" i="19"/>
  <c r="D2501" i="19"/>
  <c r="A2502" i="19"/>
  <c r="D2502" i="19"/>
  <c r="A2503" i="19"/>
  <c r="D2503" i="19"/>
  <c r="A2504" i="19"/>
  <c r="D2504" i="19"/>
  <c r="A2505" i="19"/>
  <c r="D2505" i="19"/>
  <c r="A2506" i="19"/>
  <c r="D2506" i="19"/>
  <c r="A2507" i="19"/>
  <c r="D2507" i="19"/>
  <c r="A2508" i="19"/>
  <c r="D2508" i="19"/>
  <c r="A2509" i="19"/>
  <c r="D2509" i="19"/>
  <c r="A2510" i="19"/>
  <c r="D2510" i="19"/>
  <c r="A2511" i="19"/>
  <c r="D2511" i="19"/>
  <c r="A2512" i="19"/>
  <c r="D2512" i="19"/>
  <c r="A2513" i="19"/>
  <c r="D2513" i="19"/>
  <c r="A2514" i="19"/>
  <c r="D2514" i="19"/>
  <c r="A2515" i="19"/>
  <c r="D2515" i="19"/>
  <c r="A2516" i="19"/>
  <c r="D2516" i="19"/>
  <c r="A2517" i="19"/>
  <c r="D2517" i="19"/>
  <c r="A2518" i="19"/>
  <c r="D2518" i="19"/>
  <c r="A2519" i="19"/>
  <c r="D2519" i="19"/>
  <c r="A2520" i="19"/>
  <c r="D2520" i="19"/>
  <c r="A2521" i="19"/>
  <c r="D2521" i="19"/>
  <c r="A2522" i="19"/>
  <c r="D2522" i="19"/>
  <c r="A2523" i="19"/>
  <c r="D2523" i="19"/>
  <c r="A2524" i="19"/>
  <c r="D2524" i="19"/>
  <c r="A2525" i="19"/>
  <c r="D2525" i="19"/>
  <c r="A2526" i="19"/>
  <c r="D2526" i="19"/>
  <c r="A2527" i="19"/>
  <c r="D2527" i="19"/>
  <c r="A2528" i="19"/>
  <c r="D2528" i="19"/>
  <c r="A2529" i="19"/>
  <c r="D2529" i="19"/>
  <c r="A2530" i="19"/>
  <c r="D2530" i="19"/>
  <c r="A2531" i="19"/>
  <c r="D2531" i="19"/>
  <c r="A2532" i="19"/>
  <c r="D2532" i="19"/>
  <c r="A2533" i="19"/>
  <c r="D2533" i="19"/>
  <c r="A2534" i="19"/>
  <c r="D2534" i="19"/>
  <c r="A2535" i="19"/>
  <c r="D2535" i="19"/>
  <c r="A2536" i="19"/>
  <c r="D2536" i="19"/>
  <c r="A2537" i="19"/>
  <c r="D2537" i="19"/>
  <c r="A2538" i="19"/>
  <c r="D2538" i="19"/>
  <c r="A2539" i="19"/>
  <c r="D2539" i="19"/>
  <c r="A2540" i="19"/>
  <c r="D2540" i="19"/>
  <c r="A2541" i="19"/>
  <c r="D2541" i="19"/>
  <c r="A2542" i="19"/>
  <c r="D2542" i="19"/>
  <c r="A2543" i="19"/>
  <c r="D2543" i="19"/>
  <c r="A2544" i="19"/>
  <c r="D2544" i="19"/>
  <c r="A2545" i="19"/>
  <c r="D2545" i="19"/>
  <c r="A2546" i="19"/>
  <c r="D2546" i="19"/>
  <c r="A2547" i="19"/>
  <c r="D2547" i="19"/>
  <c r="A2548" i="19"/>
  <c r="D2548" i="19"/>
  <c r="A2549" i="19"/>
  <c r="D2549" i="19"/>
  <c r="A2550" i="19"/>
  <c r="D2550" i="19"/>
  <c r="A2551" i="19"/>
  <c r="D2551" i="19"/>
  <c r="A2552" i="19"/>
  <c r="D2552" i="19"/>
  <c r="A2553" i="19"/>
  <c r="D2553" i="19"/>
  <c r="A2554" i="19"/>
  <c r="D2554" i="19"/>
  <c r="A2555" i="19"/>
  <c r="D2555" i="19"/>
  <c r="A2556" i="19"/>
  <c r="D2556" i="19"/>
  <c r="A2557" i="19"/>
  <c r="D2557" i="19"/>
  <c r="A2558" i="19"/>
  <c r="D2558" i="19"/>
  <c r="A2559" i="19"/>
  <c r="D2559" i="19"/>
  <c r="A1466" i="19"/>
  <c r="D1466" i="19"/>
  <c r="A1467" i="19"/>
  <c r="D1467" i="19"/>
  <c r="A1468" i="19"/>
  <c r="D1468" i="19"/>
  <c r="A1469" i="19"/>
  <c r="D1469" i="19"/>
  <c r="A1470" i="19"/>
  <c r="D1470" i="19"/>
  <c r="A1471" i="19"/>
  <c r="D1471" i="19"/>
  <c r="A1472" i="19"/>
  <c r="D1472" i="19"/>
  <c r="A1473" i="19"/>
  <c r="D1473" i="19"/>
  <c r="A1474" i="19"/>
  <c r="D1474" i="19"/>
  <c r="A1475" i="19"/>
  <c r="D1475" i="19"/>
  <c r="A1476" i="19"/>
  <c r="D1476" i="19"/>
  <c r="A1477" i="19"/>
  <c r="D1477" i="19"/>
  <c r="A1478" i="19"/>
  <c r="D1478" i="19"/>
  <c r="A1479" i="19"/>
  <c r="D1479" i="19"/>
  <c r="A1480" i="19"/>
  <c r="D1480" i="19"/>
  <c r="A1481" i="19"/>
  <c r="D1481" i="19"/>
  <c r="A1482" i="19"/>
  <c r="D1482" i="19"/>
  <c r="A1483" i="19"/>
  <c r="D1483" i="19"/>
  <c r="A1484" i="19"/>
  <c r="D1484" i="19"/>
  <c r="A1485" i="19"/>
  <c r="D1485" i="19"/>
  <c r="A1486" i="19"/>
  <c r="D1486" i="19"/>
  <c r="A1487" i="19"/>
  <c r="D1487" i="19"/>
  <c r="A1488" i="19"/>
  <c r="D1488" i="19"/>
  <c r="A1489" i="19"/>
  <c r="D1489" i="19"/>
  <c r="A1490" i="19"/>
  <c r="D1490" i="19"/>
  <c r="A1491" i="19"/>
  <c r="D1491" i="19"/>
  <c r="A1492" i="19"/>
  <c r="D1492" i="19"/>
  <c r="A1493" i="19"/>
  <c r="D1493" i="19"/>
  <c r="A1494" i="19"/>
  <c r="D1494" i="19"/>
  <c r="A1495" i="19"/>
  <c r="D1495" i="19"/>
  <c r="A1496" i="19"/>
  <c r="D1496" i="19"/>
  <c r="A1497" i="19"/>
  <c r="D1497" i="19"/>
  <c r="A1498" i="19"/>
  <c r="D1498" i="19"/>
  <c r="A1499" i="19"/>
  <c r="D1499" i="19"/>
  <c r="A1500" i="19"/>
  <c r="D1500" i="19"/>
  <c r="A1501" i="19"/>
  <c r="D1501" i="19"/>
  <c r="A1502" i="19"/>
  <c r="D1502" i="19"/>
  <c r="A1503" i="19"/>
  <c r="D1503" i="19"/>
  <c r="A1504" i="19"/>
  <c r="D1504" i="19"/>
  <c r="A1505" i="19"/>
  <c r="D1505" i="19"/>
  <c r="A1506" i="19"/>
  <c r="D1506" i="19"/>
  <c r="A1507" i="19"/>
  <c r="D1507" i="19"/>
  <c r="A1508" i="19"/>
  <c r="D1508" i="19"/>
  <c r="A1509" i="19"/>
  <c r="D1509" i="19"/>
  <c r="A1510" i="19"/>
  <c r="D1510" i="19"/>
  <c r="A1511" i="19"/>
  <c r="D1511" i="19"/>
  <c r="A1512" i="19"/>
  <c r="D1512" i="19"/>
  <c r="A1513" i="19"/>
  <c r="D1513" i="19"/>
  <c r="A1514" i="19"/>
  <c r="D1514" i="19"/>
  <c r="A1515" i="19"/>
  <c r="D1515" i="19"/>
  <c r="A1516" i="19"/>
  <c r="D1516" i="19"/>
  <c r="A1517" i="19"/>
  <c r="D1517" i="19"/>
  <c r="A1518" i="19"/>
  <c r="D1518" i="19"/>
  <c r="A1519" i="19"/>
  <c r="D1519" i="19"/>
  <c r="A1520" i="19"/>
  <c r="D1520" i="19"/>
  <c r="A1521" i="19"/>
  <c r="D1521" i="19"/>
  <c r="A1522" i="19"/>
  <c r="D1522" i="19"/>
  <c r="A1523" i="19"/>
  <c r="D1523" i="19"/>
  <c r="A1524" i="19"/>
  <c r="D1524" i="19"/>
  <c r="A1525" i="19"/>
  <c r="D1525" i="19"/>
  <c r="A1526" i="19"/>
  <c r="D1526" i="19"/>
  <c r="A1527" i="19"/>
  <c r="D1527" i="19"/>
  <c r="A1528" i="19"/>
  <c r="D1528" i="19"/>
  <c r="A1529" i="19"/>
  <c r="D1529" i="19"/>
  <c r="A1530" i="19"/>
  <c r="D1530" i="19"/>
  <c r="A1531" i="19"/>
  <c r="D1531" i="19"/>
  <c r="A1532" i="19"/>
  <c r="D1532" i="19"/>
  <c r="A1533" i="19"/>
  <c r="D1533" i="19"/>
  <c r="A1534" i="19"/>
  <c r="D1534" i="19"/>
  <c r="A1535" i="19"/>
  <c r="D1535" i="19"/>
  <c r="A1536" i="19"/>
  <c r="D1536" i="19"/>
  <c r="A1537" i="19"/>
  <c r="D1537" i="19"/>
  <c r="A1538" i="19"/>
  <c r="D1538" i="19"/>
  <c r="A1539" i="19"/>
  <c r="D1539" i="19"/>
  <c r="A1540" i="19"/>
  <c r="D1540" i="19"/>
  <c r="A1541" i="19"/>
  <c r="D1541" i="19"/>
  <c r="A1542" i="19"/>
  <c r="D1542" i="19"/>
  <c r="A1543" i="19"/>
  <c r="D1543" i="19"/>
  <c r="A1544" i="19"/>
  <c r="D1544" i="19"/>
  <c r="A1545" i="19"/>
  <c r="D1545" i="19"/>
  <c r="A1546" i="19"/>
  <c r="D1546" i="19"/>
  <c r="A1547" i="19"/>
  <c r="D1547" i="19"/>
  <c r="A1548" i="19"/>
  <c r="D1548" i="19"/>
  <c r="A1549" i="19"/>
  <c r="D1549" i="19"/>
  <c r="A1550" i="19"/>
  <c r="D1550" i="19"/>
  <c r="A1551" i="19"/>
  <c r="D1551" i="19"/>
  <c r="A1552" i="19"/>
  <c r="D1552" i="19"/>
  <c r="A1553" i="19"/>
  <c r="D1553" i="19"/>
  <c r="A1554" i="19"/>
  <c r="D1554" i="19"/>
  <c r="A1555" i="19"/>
  <c r="D1555" i="19"/>
  <c r="A1556" i="19"/>
  <c r="D1556" i="19"/>
  <c r="A1557" i="19"/>
  <c r="D1557" i="19"/>
  <c r="A1558" i="19"/>
  <c r="D1558" i="19"/>
  <c r="A1559" i="19"/>
  <c r="D1559" i="19"/>
  <c r="A1560" i="19"/>
  <c r="D1560" i="19"/>
  <c r="A1561" i="19"/>
  <c r="D1561" i="19"/>
  <c r="A1562" i="19"/>
  <c r="D1562" i="19"/>
  <c r="A1563" i="19"/>
  <c r="D1563" i="19"/>
  <c r="A1564" i="19"/>
  <c r="D1564" i="19"/>
  <c r="A1565" i="19"/>
  <c r="D1565" i="19"/>
  <c r="A1566" i="19"/>
  <c r="D1566" i="19"/>
  <c r="A1567" i="19"/>
  <c r="D1567" i="19"/>
  <c r="A1568" i="19"/>
  <c r="D1568" i="19"/>
  <c r="A1569" i="19"/>
  <c r="D1569" i="19"/>
  <c r="A1570" i="19"/>
  <c r="D1570" i="19"/>
  <c r="A1571" i="19"/>
  <c r="D1571" i="19"/>
  <c r="A1572" i="19"/>
  <c r="D1572" i="19"/>
  <c r="A1573" i="19"/>
  <c r="D1573" i="19"/>
  <c r="A1574" i="19"/>
  <c r="D1574" i="19"/>
  <c r="A1575" i="19"/>
  <c r="D1575" i="19"/>
  <c r="A1576" i="19"/>
  <c r="D1576" i="19"/>
  <c r="A1577" i="19"/>
  <c r="D1577" i="19"/>
  <c r="A1578" i="19"/>
  <c r="D1578" i="19"/>
  <c r="A1579" i="19"/>
  <c r="D1579" i="19"/>
  <c r="A1580" i="19"/>
  <c r="D1580" i="19"/>
  <c r="A1581" i="19"/>
  <c r="D1581" i="19"/>
  <c r="A1582" i="19"/>
  <c r="D1582" i="19"/>
  <c r="A1583" i="19"/>
  <c r="D1583" i="19"/>
  <c r="A1584" i="19"/>
  <c r="D1584" i="19"/>
  <c r="A1585" i="19"/>
  <c r="D1585" i="19"/>
  <c r="A1586" i="19"/>
  <c r="D1586" i="19"/>
  <c r="A1587" i="19"/>
  <c r="D1587" i="19"/>
  <c r="A1588" i="19"/>
  <c r="D1588" i="19"/>
  <c r="A1589" i="19"/>
  <c r="D1589" i="19"/>
  <c r="A1590" i="19"/>
  <c r="D1590" i="19"/>
  <c r="A1591" i="19"/>
  <c r="D1591" i="19"/>
  <c r="A1592" i="19"/>
  <c r="D1592" i="19"/>
  <c r="A1593" i="19"/>
  <c r="D1593" i="19"/>
  <c r="A1594" i="19"/>
  <c r="D1594" i="19"/>
  <c r="A1595" i="19"/>
  <c r="D1595" i="19"/>
  <c r="A1596" i="19"/>
  <c r="D1596" i="19"/>
  <c r="A1597" i="19"/>
  <c r="D1597" i="19"/>
  <c r="A1598" i="19"/>
  <c r="D1598" i="19"/>
  <c r="A1599" i="19"/>
  <c r="D1599" i="19"/>
  <c r="A1600" i="19"/>
  <c r="D1600" i="19"/>
  <c r="A1601" i="19"/>
  <c r="D1601" i="19"/>
  <c r="A1602" i="19"/>
  <c r="D1602" i="19"/>
  <c r="A1603" i="19"/>
  <c r="D1603" i="19"/>
  <c r="A1604" i="19"/>
  <c r="D1604" i="19"/>
  <c r="A1605" i="19"/>
  <c r="D1605" i="19"/>
  <c r="A1606" i="19"/>
  <c r="D1606" i="19"/>
  <c r="A1607" i="19"/>
  <c r="D1607" i="19"/>
  <c r="A1608" i="19"/>
  <c r="D1608" i="19"/>
  <c r="A1609" i="19"/>
  <c r="D1609" i="19"/>
  <c r="A1610" i="19"/>
  <c r="D1610" i="19"/>
  <c r="A1611" i="19"/>
  <c r="D1611" i="19"/>
  <c r="A1612" i="19"/>
  <c r="D1612" i="19"/>
  <c r="A1613" i="19"/>
  <c r="D1613" i="19"/>
  <c r="A1614" i="19"/>
  <c r="D1614" i="19"/>
  <c r="A1615" i="19"/>
  <c r="D1615" i="19"/>
  <c r="A1616" i="19"/>
  <c r="D1616" i="19"/>
  <c r="A1617" i="19"/>
  <c r="D1617" i="19"/>
  <c r="A1618" i="19"/>
  <c r="D1618" i="19"/>
  <c r="A1619" i="19"/>
  <c r="D1619" i="19"/>
  <c r="A1620" i="19"/>
  <c r="D1620" i="19"/>
  <c r="A1621" i="19"/>
  <c r="D1621" i="19"/>
  <c r="A1622" i="19"/>
  <c r="D1622" i="19"/>
  <c r="A1623" i="19"/>
  <c r="D1623" i="19"/>
  <c r="A1624" i="19"/>
  <c r="D1624" i="19"/>
  <c r="A1625" i="19"/>
  <c r="D1625" i="19"/>
  <c r="A1626" i="19"/>
  <c r="D1626" i="19"/>
  <c r="A1627" i="19"/>
  <c r="D1627" i="19"/>
  <c r="A1628" i="19"/>
  <c r="D1628" i="19"/>
  <c r="A1629" i="19"/>
  <c r="D1629" i="19"/>
  <c r="A1630" i="19"/>
  <c r="D1630" i="19"/>
  <c r="A1631" i="19"/>
  <c r="D1631" i="19"/>
  <c r="A1632" i="19"/>
  <c r="D1632" i="19"/>
  <c r="A1633" i="19"/>
  <c r="D1633" i="19"/>
  <c r="A1634" i="19"/>
  <c r="D1634" i="19"/>
  <c r="A1635" i="19"/>
  <c r="D1635" i="19"/>
  <c r="A1636" i="19"/>
  <c r="D1636" i="19"/>
  <c r="A1637" i="19"/>
  <c r="D1637" i="19"/>
  <c r="A1638" i="19"/>
  <c r="D1638" i="19"/>
  <c r="A1639" i="19"/>
  <c r="D1639" i="19"/>
  <c r="A1640" i="19"/>
  <c r="D1640" i="19"/>
  <c r="A1641" i="19"/>
  <c r="D1641" i="19"/>
  <c r="A1642" i="19"/>
  <c r="D1642" i="19"/>
  <c r="A1643" i="19"/>
  <c r="D1643" i="19"/>
  <c r="A1644" i="19"/>
  <c r="D1644" i="19"/>
  <c r="A1645" i="19"/>
  <c r="D1645" i="19"/>
  <c r="A1646" i="19"/>
  <c r="D1646" i="19"/>
  <c r="A1647" i="19"/>
  <c r="D1647" i="19"/>
  <c r="A1648" i="19"/>
  <c r="D1648" i="19"/>
  <c r="A1649" i="19"/>
  <c r="D1649" i="19"/>
  <c r="A1650" i="19"/>
  <c r="D1650" i="19"/>
  <c r="A1651" i="19"/>
  <c r="D1651" i="19"/>
  <c r="A1652" i="19"/>
  <c r="D1652" i="19"/>
  <c r="A1653" i="19"/>
  <c r="D1653" i="19"/>
  <c r="A1654" i="19"/>
  <c r="D1654" i="19"/>
  <c r="A1655" i="19"/>
  <c r="D1655" i="19"/>
  <c r="A1656" i="19"/>
  <c r="D1656" i="19"/>
  <c r="A1657" i="19"/>
  <c r="D1657" i="19"/>
  <c r="A1658" i="19"/>
  <c r="D1658" i="19"/>
  <c r="A1659" i="19"/>
  <c r="D1659" i="19"/>
  <c r="A1660" i="19"/>
  <c r="D1660" i="19"/>
  <c r="A1661" i="19"/>
  <c r="D1661" i="19"/>
  <c r="A1662" i="19"/>
  <c r="D1662" i="19"/>
  <c r="A1663" i="19"/>
  <c r="D1663" i="19"/>
  <c r="A1664" i="19"/>
  <c r="D1664" i="19"/>
  <c r="A1665" i="19"/>
  <c r="D1665" i="19"/>
  <c r="A1666" i="19"/>
  <c r="D1666" i="19"/>
  <c r="A1667" i="19"/>
  <c r="D1667" i="19"/>
  <c r="A1668" i="19"/>
  <c r="D1668" i="19"/>
  <c r="A1669" i="19"/>
  <c r="D1669" i="19"/>
  <c r="A1670" i="19"/>
  <c r="D1670" i="19"/>
  <c r="A1671" i="19"/>
  <c r="D1671" i="19"/>
  <c r="A1672" i="19"/>
  <c r="D1672" i="19"/>
  <c r="A1673" i="19"/>
  <c r="D1673" i="19"/>
  <c r="A1674" i="19"/>
  <c r="D1674" i="19"/>
  <c r="A1675" i="19"/>
  <c r="D1675" i="19"/>
  <c r="A1676" i="19"/>
  <c r="D1676" i="19"/>
  <c r="A1677" i="19"/>
  <c r="D1677" i="19"/>
  <c r="A1678" i="19"/>
  <c r="D1678" i="19"/>
  <c r="A1679" i="19"/>
  <c r="D1679" i="19"/>
  <c r="A1680" i="19"/>
  <c r="D1680" i="19"/>
  <c r="A1681" i="19"/>
  <c r="D1681" i="19"/>
  <c r="A1682" i="19"/>
  <c r="D1682" i="19"/>
  <c r="A1683" i="19"/>
  <c r="D1683" i="19"/>
  <c r="A1684" i="19"/>
  <c r="D1684" i="19"/>
  <c r="A1685" i="19"/>
  <c r="D1685" i="19"/>
  <c r="A1686" i="19"/>
  <c r="D1686" i="19"/>
  <c r="A1687" i="19"/>
  <c r="D1687" i="19"/>
  <c r="A1688" i="19"/>
  <c r="D1688" i="19"/>
  <c r="A1689" i="19"/>
  <c r="D1689" i="19"/>
  <c r="A1690" i="19"/>
  <c r="D1690" i="19"/>
  <c r="A1691" i="19"/>
  <c r="D1691" i="19"/>
  <c r="A1692" i="19"/>
  <c r="D1692" i="19"/>
  <c r="A1693" i="19"/>
  <c r="D1693" i="19"/>
  <c r="A1694" i="19"/>
  <c r="D1694" i="19"/>
  <c r="A1695" i="19"/>
  <c r="D1695" i="19"/>
  <c r="A1696" i="19"/>
  <c r="D1696" i="19"/>
  <c r="A1697" i="19"/>
  <c r="D1697" i="19"/>
  <c r="A1698" i="19"/>
  <c r="D1698" i="19"/>
  <c r="A1699" i="19"/>
  <c r="D1699" i="19"/>
  <c r="A1700" i="19"/>
  <c r="D1700" i="19"/>
  <c r="A1701" i="19"/>
  <c r="D1701" i="19"/>
  <c r="A1702" i="19"/>
  <c r="D1702" i="19"/>
  <c r="A1703" i="19"/>
  <c r="D1703" i="19"/>
  <c r="A1704" i="19"/>
  <c r="D1704" i="19"/>
  <c r="A1705" i="19"/>
  <c r="D1705" i="19"/>
  <c r="A1706" i="19"/>
  <c r="D1706" i="19"/>
  <c r="A1707" i="19"/>
  <c r="D1707" i="19"/>
  <c r="A1708" i="19"/>
  <c r="D1708" i="19"/>
  <c r="A1709" i="19"/>
  <c r="D1709" i="19"/>
  <c r="A1710" i="19"/>
  <c r="D1710" i="19"/>
  <c r="A1711" i="19"/>
  <c r="D1711" i="19"/>
  <c r="A1712" i="19"/>
  <c r="D1712" i="19"/>
  <c r="A1713" i="19"/>
  <c r="D1713" i="19"/>
  <c r="A1714" i="19"/>
  <c r="D1714" i="19"/>
  <c r="A1715" i="19"/>
  <c r="D1715" i="19"/>
  <c r="A1716" i="19"/>
  <c r="D1716" i="19"/>
  <c r="A1717" i="19"/>
  <c r="D1717" i="19"/>
  <c r="A1718" i="19"/>
  <c r="D1718" i="19"/>
  <c r="A1719" i="19"/>
  <c r="D1719" i="19"/>
  <c r="A1720" i="19"/>
  <c r="D1720" i="19"/>
  <c r="A1721" i="19"/>
  <c r="D1721" i="19"/>
  <c r="A1722" i="19"/>
  <c r="D1722" i="19"/>
  <c r="A1723" i="19"/>
  <c r="D1723" i="19"/>
  <c r="A1724" i="19"/>
  <c r="D1724" i="19"/>
  <c r="A1725" i="19"/>
  <c r="D1725" i="19"/>
  <c r="A1726" i="19"/>
  <c r="D1726" i="19"/>
  <c r="A1727" i="19"/>
  <c r="D1727" i="19"/>
  <c r="A1728" i="19"/>
  <c r="D1728" i="19"/>
  <c r="A1729" i="19"/>
  <c r="D1729" i="19"/>
  <c r="A1730" i="19"/>
  <c r="D1730" i="19"/>
  <c r="A1731" i="19"/>
  <c r="D1731" i="19"/>
  <c r="A1732" i="19"/>
  <c r="D1732" i="19"/>
  <c r="A1733" i="19"/>
  <c r="D1733" i="19"/>
  <c r="A1734" i="19"/>
  <c r="D1734" i="19"/>
  <c r="A1735" i="19"/>
  <c r="D1735" i="19"/>
  <c r="A1736" i="19"/>
  <c r="D1736" i="19"/>
  <c r="A1737" i="19"/>
  <c r="D1737" i="19"/>
  <c r="A1738" i="19"/>
  <c r="D1738" i="19"/>
  <c r="A1739" i="19"/>
  <c r="D1739" i="19"/>
  <c r="A1740" i="19"/>
  <c r="D1740" i="19"/>
  <c r="A1741" i="19"/>
  <c r="D1741" i="19"/>
  <c r="A1742" i="19"/>
  <c r="D1742" i="19"/>
  <c r="A1743" i="19"/>
  <c r="D1743" i="19"/>
  <c r="A1744" i="19"/>
  <c r="D1744" i="19"/>
  <c r="A1745" i="19"/>
  <c r="D1745" i="19"/>
  <c r="A1746" i="19"/>
  <c r="D1746" i="19"/>
  <c r="A1747" i="19"/>
  <c r="D1747" i="19"/>
  <c r="A1748" i="19"/>
  <c r="D1748" i="19"/>
  <c r="A1749" i="19"/>
  <c r="D1749" i="19"/>
  <c r="A1750" i="19"/>
  <c r="D1750" i="19"/>
  <c r="A1751" i="19"/>
  <c r="D1751" i="19"/>
  <c r="A1752" i="19"/>
  <c r="D1752" i="19"/>
  <c r="A1753" i="19"/>
  <c r="D1753" i="19"/>
  <c r="A1754" i="19"/>
  <c r="D1754" i="19"/>
  <c r="A1755" i="19"/>
  <c r="D1755" i="19"/>
  <c r="A1756" i="19"/>
  <c r="D1756" i="19"/>
  <c r="A1757" i="19"/>
  <c r="D1757" i="19"/>
  <c r="A1758" i="19"/>
  <c r="D1758" i="19"/>
  <c r="A1759" i="19"/>
  <c r="D1759" i="19"/>
  <c r="A1760" i="19"/>
  <c r="D1760" i="19"/>
  <c r="A1761" i="19"/>
  <c r="D1761" i="19"/>
  <c r="A1762" i="19"/>
  <c r="D1762" i="19"/>
  <c r="A1763" i="19"/>
  <c r="D1763" i="19"/>
  <c r="A1764" i="19"/>
  <c r="D1764" i="19"/>
  <c r="A1765" i="19"/>
  <c r="D1765" i="19"/>
  <c r="A1766" i="19"/>
  <c r="D1766" i="19"/>
  <c r="A1767" i="19"/>
  <c r="D1767" i="19"/>
  <c r="A1768" i="19"/>
  <c r="D1768" i="19"/>
  <c r="A1769" i="19"/>
  <c r="D1769" i="19"/>
  <c r="A1770" i="19"/>
  <c r="D1770" i="19"/>
  <c r="A1771" i="19"/>
  <c r="D1771" i="19"/>
  <c r="A1772" i="19"/>
  <c r="D1772" i="19"/>
  <c r="A1773" i="19"/>
  <c r="D1773" i="19"/>
  <c r="A1774" i="19"/>
  <c r="D1774" i="19"/>
  <c r="A1775" i="19"/>
  <c r="D1775" i="19"/>
  <c r="A1776" i="19"/>
  <c r="D1776" i="19"/>
  <c r="A1777" i="19"/>
  <c r="D1777" i="19"/>
  <c r="A1778" i="19"/>
  <c r="D1778" i="19"/>
  <c r="A1779" i="19"/>
  <c r="D1779" i="19"/>
  <c r="A1780" i="19"/>
  <c r="D1780" i="19"/>
  <c r="A1781" i="19"/>
  <c r="D1781" i="19"/>
  <c r="A1782" i="19"/>
  <c r="D1782" i="19"/>
  <c r="A1783" i="19"/>
  <c r="D1783" i="19"/>
  <c r="A1784" i="19"/>
  <c r="D1784" i="19"/>
  <c r="A1785" i="19"/>
  <c r="D1785" i="19"/>
  <c r="A1786" i="19"/>
  <c r="D1786" i="19"/>
  <c r="A1787" i="19"/>
  <c r="D1787" i="19"/>
  <c r="A1788" i="19"/>
  <c r="D1788" i="19"/>
  <c r="A1789" i="19"/>
  <c r="D1789" i="19"/>
  <c r="A1790" i="19"/>
  <c r="D1790" i="19"/>
  <c r="A1791" i="19"/>
  <c r="D1791" i="19"/>
  <c r="A1792" i="19"/>
  <c r="D1792" i="19"/>
  <c r="A1793" i="19"/>
  <c r="D1793" i="19"/>
  <c r="A1794" i="19"/>
  <c r="D1794" i="19"/>
  <c r="A1795" i="19"/>
  <c r="D1795" i="19"/>
  <c r="A1796" i="19"/>
  <c r="D1796" i="19"/>
  <c r="A1797" i="19"/>
  <c r="D1797" i="19"/>
  <c r="A1798" i="19"/>
  <c r="D1798" i="19"/>
  <c r="A1799" i="19"/>
  <c r="D1799" i="19"/>
  <c r="A1800" i="19"/>
  <c r="D1800" i="19"/>
  <c r="A1801" i="19"/>
  <c r="D1801" i="19"/>
  <c r="A1802" i="19"/>
  <c r="D1802" i="19"/>
  <c r="A1803" i="19"/>
  <c r="D1803" i="19"/>
  <c r="A1804" i="19"/>
  <c r="D1804" i="19"/>
  <c r="A1805" i="19"/>
  <c r="D1805" i="19"/>
  <c r="A1806" i="19"/>
  <c r="D1806" i="19"/>
  <c r="A1807" i="19"/>
  <c r="D1807" i="19"/>
  <c r="A1808" i="19"/>
  <c r="D1808" i="19"/>
  <c r="A1809" i="19"/>
  <c r="D1809" i="19"/>
  <c r="A1810" i="19"/>
  <c r="D1810" i="19"/>
  <c r="A1811" i="19"/>
  <c r="D1811" i="19"/>
  <c r="A1812" i="19"/>
  <c r="D1812" i="19"/>
  <c r="A1813" i="19"/>
  <c r="D1813" i="19"/>
  <c r="A1814" i="19"/>
  <c r="D1814" i="19"/>
  <c r="A1815" i="19"/>
  <c r="D1815" i="19"/>
  <c r="A1816" i="19"/>
  <c r="D1816" i="19"/>
  <c r="A1817" i="19"/>
  <c r="D1817" i="19"/>
  <c r="A1818" i="19"/>
  <c r="D1818" i="19"/>
  <c r="A1819" i="19"/>
  <c r="D1819" i="19"/>
  <c r="A1820" i="19"/>
  <c r="D1820" i="19"/>
  <c r="A1821" i="19"/>
  <c r="D1821" i="19"/>
  <c r="A1822" i="19"/>
  <c r="D1822" i="19"/>
  <c r="A1823" i="19"/>
  <c r="D1823" i="19"/>
  <c r="A1824" i="19"/>
  <c r="D1824" i="19"/>
  <c r="A1825" i="19"/>
  <c r="D1825" i="19"/>
  <c r="A1826" i="19"/>
  <c r="D1826" i="19"/>
  <c r="A1827" i="19"/>
  <c r="D1827" i="19"/>
  <c r="A1828" i="19"/>
  <c r="D1828" i="19"/>
  <c r="A1829" i="19"/>
  <c r="D1829" i="19"/>
  <c r="A1830" i="19"/>
  <c r="D1830" i="19"/>
  <c r="A1831" i="19"/>
  <c r="D1831" i="19"/>
  <c r="A1832" i="19"/>
  <c r="D1832" i="19"/>
  <c r="A1833" i="19"/>
  <c r="D1833" i="19"/>
  <c r="A1834" i="19"/>
  <c r="D1834" i="19"/>
  <c r="A1835" i="19"/>
  <c r="D1835" i="19"/>
  <c r="A1836" i="19"/>
  <c r="D1836" i="19"/>
  <c r="A1837" i="19"/>
  <c r="D1837" i="19"/>
  <c r="A1838" i="19"/>
  <c r="D1838" i="19"/>
  <c r="A1839" i="19"/>
  <c r="D1839" i="19"/>
  <c r="A1840" i="19"/>
  <c r="D1840" i="19"/>
  <c r="A1841" i="19"/>
  <c r="D1841" i="19"/>
  <c r="A1842" i="19"/>
  <c r="D1842" i="19"/>
  <c r="A1843" i="19"/>
  <c r="D1843" i="19"/>
  <c r="A1844" i="19"/>
  <c r="D1844" i="19"/>
  <c r="A1845" i="19"/>
  <c r="D1845" i="19"/>
  <c r="A1846" i="19"/>
  <c r="D1846" i="19"/>
  <c r="A1847" i="19"/>
  <c r="D1847" i="19"/>
  <c r="A1848" i="19"/>
  <c r="D1848" i="19"/>
  <c r="A1849" i="19"/>
  <c r="D1849" i="19"/>
  <c r="A1850" i="19"/>
  <c r="D1850" i="19"/>
  <c r="A1851" i="19"/>
  <c r="D1851" i="19"/>
  <c r="A1852" i="19"/>
  <c r="D1852" i="19"/>
  <c r="A1853" i="19"/>
  <c r="D1853" i="19"/>
  <c r="A1854" i="19"/>
  <c r="D1854" i="19"/>
  <c r="A1855" i="19"/>
  <c r="D1855" i="19"/>
  <c r="A1856" i="19"/>
  <c r="D1856" i="19"/>
  <c r="A1857" i="19"/>
  <c r="D1857" i="19"/>
  <c r="A1858" i="19"/>
  <c r="D1858" i="19"/>
  <c r="A1859" i="19"/>
  <c r="D1859" i="19"/>
  <c r="A1860" i="19"/>
  <c r="D1860" i="19"/>
  <c r="A1861" i="19"/>
  <c r="D1861" i="19"/>
  <c r="A1862" i="19"/>
  <c r="D1862" i="19"/>
  <c r="A1863" i="19"/>
  <c r="D1863" i="19"/>
  <c r="A1864" i="19"/>
  <c r="D1864" i="19"/>
  <c r="A1865" i="19"/>
  <c r="D1865" i="19"/>
  <c r="A1866" i="19"/>
  <c r="D1866" i="19"/>
  <c r="A1867" i="19"/>
  <c r="D1867" i="19"/>
  <c r="A1868" i="19"/>
  <c r="D1868" i="19"/>
  <c r="A1869" i="19"/>
  <c r="D1869" i="19"/>
  <c r="A1870" i="19"/>
  <c r="D1870" i="19"/>
  <c r="A1871" i="19"/>
  <c r="D1871" i="19"/>
  <c r="A1872" i="19"/>
  <c r="D1872" i="19"/>
  <c r="A1873" i="19"/>
  <c r="D1873" i="19"/>
  <c r="A1874" i="19"/>
  <c r="D1874" i="19"/>
  <c r="A1875" i="19"/>
  <c r="D1875" i="19"/>
  <c r="A1876" i="19"/>
  <c r="D1876" i="19"/>
  <c r="A1877" i="19"/>
  <c r="D1877" i="19"/>
  <c r="A1878" i="19"/>
  <c r="D1878" i="19"/>
  <c r="A1879" i="19"/>
  <c r="D1879" i="19"/>
  <c r="A1880" i="19"/>
  <c r="D1880" i="19"/>
  <c r="A1881" i="19"/>
  <c r="D1881" i="19"/>
  <c r="A1882" i="19"/>
  <c r="D1882" i="19"/>
  <c r="A1883" i="19"/>
  <c r="D1883" i="19"/>
  <c r="A1884" i="19"/>
  <c r="D1884" i="19"/>
  <c r="A1885" i="19"/>
  <c r="D1885" i="19"/>
  <c r="A1886" i="19"/>
  <c r="D1886" i="19"/>
  <c r="A1887" i="19"/>
  <c r="D1887" i="19"/>
  <c r="A1888" i="19"/>
  <c r="D1888" i="19"/>
  <c r="A1889" i="19"/>
  <c r="D1889" i="19"/>
  <c r="A1890" i="19"/>
  <c r="D1890" i="19"/>
  <c r="A1891" i="19"/>
  <c r="D1891" i="19"/>
  <c r="A1892" i="19"/>
  <c r="D1892" i="19"/>
  <c r="A1893" i="19"/>
  <c r="D1893" i="19"/>
  <c r="A1894" i="19"/>
  <c r="D1894" i="19"/>
  <c r="A1895" i="19"/>
  <c r="D1895" i="19"/>
  <c r="A1896" i="19"/>
  <c r="D1896" i="19"/>
  <c r="A1897" i="19"/>
  <c r="D1897" i="19"/>
  <c r="A1898" i="19"/>
  <c r="D1898" i="19"/>
  <c r="A1899" i="19"/>
  <c r="D1899" i="19"/>
  <c r="A1900" i="19"/>
  <c r="D1900" i="19"/>
  <c r="A1901" i="19"/>
  <c r="D1901" i="19"/>
  <c r="A1902" i="19"/>
  <c r="D1902" i="19"/>
  <c r="A1903" i="19"/>
  <c r="D1903" i="19"/>
  <c r="A1904" i="19"/>
  <c r="D1904" i="19"/>
  <c r="A1905" i="19"/>
  <c r="D1905" i="19"/>
  <c r="A1906" i="19"/>
  <c r="D1906" i="19"/>
  <c r="A1907" i="19"/>
  <c r="D1907" i="19"/>
  <c r="A1908" i="19"/>
  <c r="D1908" i="19"/>
  <c r="A1909" i="19"/>
  <c r="D1909" i="19"/>
  <c r="A1910" i="19"/>
  <c r="D1910" i="19"/>
  <c r="A1911" i="19"/>
  <c r="D1911" i="19"/>
  <c r="A1912" i="19"/>
  <c r="D1912" i="19"/>
  <c r="A1913" i="19"/>
  <c r="D1913" i="19"/>
  <c r="A1914" i="19"/>
  <c r="D1914" i="19"/>
  <c r="A1915" i="19"/>
  <c r="D1915" i="19"/>
  <c r="A1916" i="19"/>
  <c r="D1916" i="19"/>
  <c r="A1917" i="19"/>
  <c r="D1917" i="19"/>
  <c r="A1918" i="19"/>
  <c r="D1918" i="19"/>
  <c r="A1919" i="19"/>
  <c r="D1919" i="19"/>
  <c r="A1920" i="19"/>
  <c r="D1920" i="19"/>
  <c r="A1921" i="19"/>
  <c r="D1921" i="19"/>
  <c r="A1922" i="19"/>
  <c r="D1922" i="19"/>
  <c r="A1923" i="19"/>
  <c r="D1923" i="19"/>
  <c r="A1924" i="19"/>
  <c r="D1924" i="19"/>
  <c r="A1925" i="19"/>
  <c r="D1925" i="19"/>
  <c r="A1926" i="19"/>
  <c r="D1926" i="19"/>
  <c r="A1927" i="19"/>
  <c r="D1927" i="19"/>
  <c r="A1928" i="19"/>
  <c r="D1928" i="19"/>
  <c r="A1929" i="19"/>
  <c r="D1929" i="19"/>
  <c r="A1930" i="19"/>
  <c r="D1930" i="19"/>
  <c r="A1931" i="19"/>
  <c r="D1931" i="19"/>
  <c r="A1932" i="19"/>
  <c r="D1932" i="19"/>
  <c r="A1933" i="19"/>
  <c r="D1933" i="19"/>
  <c r="A1934" i="19"/>
  <c r="D1934" i="19"/>
  <c r="A1935" i="19"/>
  <c r="D1935" i="19"/>
  <c r="A1936" i="19"/>
  <c r="D1936" i="19"/>
  <c r="A1937" i="19"/>
  <c r="D1937" i="19"/>
  <c r="A1938" i="19"/>
  <c r="D1938" i="19"/>
  <c r="A1939" i="19"/>
  <c r="D1939" i="19"/>
  <c r="A1940" i="19"/>
  <c r="D1940" i="19"/>
  <c r="A1941" i="19"/>
  <c r="D1941" i="19"/>
  <c r="A1942" i="19"/>
  <c r="D1942" i="19"/>
  <c r="A1943" i="19"/>
  <c r="D1943" i="19"/>
  <c r="A1944" i="19"/>
  <c r="D1944" i="19"/>
  <c r="A1945" i="19"/>
  <c r="D1945" i="19"/>
  <c r="A1946" i="19"/>
  <c r="D1946" i="19"/>
  <c r="A1947" i="19"/>
  <c r="D1947" i="19"/>
  <c r="A1948" i="19"/>
  <c r="D1948" i="19"/>
  <c r="A1949" i="19"/>
  <c r="D1949" i="19"/>
  <c r="A1950" i="19"/>
  <c r="D1950" i="19"/>
  <c r="A1951" i="19"/>
  <c r="D1951" i="19"/>
  <c r="A1952" i="19"/>
  <c r="D1952" i="19"/>
  <c r="A1953" i="19"/>
  <c r="D1953" i="19"/>
  <c r="A1954" i="19"/>
  <c r="D1954" i="19"/>
  <c r="A1955" i="19"/>
  <c r="D1955" i="19"/>
  <c r="A1956" i="19"/>
  <c r="D1956" i="19"/>
  <c r="A1957" i="19"/>
  <c r="D1957" i="19"/>
  <c r="A1958" i="19"/>
  <c r="D1958" i="19"/>
  <c r="A1959" i="19"/>
  <c r="D1959" i="19"/>
  <c r="A1960" i="19"/>
  <c r="D1960" i="19"/>
  <c r="A1961" i="19"/>
  <c r="D1961" i="19"/>
  <c r="A1962" i="19"/>
  <c r="D1962" i="19"/>
  <c r="A1963" i="19"/>
  <c r="D1963" i="19"/>
  <c r="A1964" i="19"/>
  <c r="D1964" i="19"/>
  <c r="A1965" i="19"/>
  <c r="D1965" i="19"/>
  <c r="A1966" i="19"/>
  <c r="D1966" i="19"/>
  <c r="A1967" i="19"/>
  <c r="D1967" i="19"/>
  <c r="A1968" i="19"/>
  <c r="D1968" i="19"/>
  <c r="A1969" i="19"/>
  <c r="D1969" i="19"/>
  <c r="A1970" i="19"/>
  <c r="D1970" i="19"/>
  <c r="A1971" i="19"/>
  <c r="D1971" i="19"/>
  <c r="A1972" i="19"/>
  <c r="D1972" i="19"/>
  <c r="A1973" i="19"/>
  <c r="D1973" i="19"/>
  <c r="A1974" i="19"/>
  <c r="D1974" i="19"/>
  <c r="A1975" i="19"/>
  <c r="D1975" i="19"/>
  <c r="A1976" i="19"/>
  <c r="D1976" i="19"/>
  <c r="A1977" i="19"/>
  <c r="D1977" i="19"/>
  <c r="A1978" i="19"/>
  <c r="D1978" i="19"/>
  <c r="A1979" i="19"/>
  <c r="D1979" i="19"/>
  <c r="A1980" i="19"/>
  <c r="D1980" i="19"/>
  <c r="A1981" i="19"/>
  <c r="D1981" i="19"/>
  <c r="A1982" i="19"/>
  <c r="D1982" i="19"/>
  <c r="A1983" i="19"/>
  <c r="D1983" i="19"/>
  <c r="A1984" i="19"/>
  <c r="D1984" i="19"/>
  <c r="A1985" i="19"/>
  <c r="D1985" i="19"/>
  <c r="A1986" i="19"/>
  <c r="D1986" i="19"/>
  <c r="A1987" i="19"/>
  <c r="D1987" i="19"/>
  <c r="A1988" i="19"/>
  <c r="D1988" i="19"/>
  <c r="A1989" i="19"/>
  <c r="D1989" i="19"/>
  <c r="A1990" i="19"/>
  <c r="D1990" i="19"/>
  <c r="A1991" i="19"/>
  <c r="D1991" i="19"/>
  <c r="A1992" i="19"/>
  <c r="D1992" i="19"/>
  <c r="A1993" i="19"/>
  <c r="D1993" i="19"/>
  <c r="A1994" i="19"/>
  <c r="D1994" i="19"/>
  <c r="A1995" i="19"/>
  <c r="D1995" i="19"/>
  <c r="A1996" i="19"/>
  <c r="D1996" i="19"/>
  <c r="A1997" i="19"/>
  <c r="D1997" i="19"/>
  <c r="A1998" i="19"/>
  <c r="D1998" i="19"/>
  <c r="A1999" i="19"/>
  <c r="D1999" i="19"/>
  <c r="A2000" i="19"/>
  <c r="D2000" i="19"/>
  <c r="A2001" i="19"/>
  <c r="D2001" i="19"/>
  <c r="A2002" i="19"/>
  <c r="D2002" i="19"/>
  <c r="A2003" i="19"/>
  <c r="D2003" i="19"/>
  <c r="A2004" i="19"/>
  <c r="D2004" i="19"/>
  <c r="A2005" i="19"/>
  <c r="D2005" i="19"/>
  <c r="A2006" i="19"/>
  <c r="D2006" i="19"/>
  <c r="A2007" i="19"/>
  <c r="D2007" i="19"/>
  <c r="A2008" i="19"/>
  <c r="D2008" i="19"/>
  <c r="A2009" i="19"/>
  <c r="D2009" i="19"/>
  <c r="A2010" i="19"/>
  <c r="D2010" i="19"/>
  <c r="A2011" i="19"/>
  <c r="D2011" i="19"/>
  <c r="A2012" i="19"/>
  <c r="D2012" i="19"/>
  <c r="A2013" i="19"/>
  <c r="D2013" i="19"/>
  <c r="A2014" i="19"/>
  <c r="D2014" i="19"/>
  <c r="A2015" i="19"/>
  <c r="D2015" i="19"/>
  <c r="A2016" i="19"/>
  <c r="D2016" i="19"/>
  <c r="A2017" i="19"/>
  <c r="D2017" i="19"/>
  <c r="A2018" i="19"/>
  <c r="D2018" i="19"/>
  <c r="A2019" i="19"/>
  <c r="D2019" i="19"/>
  <c r="A2020" i="19"/>
  <c r="D2020" i="19"/>
  <c r="A2021" i="19"/>
  <c r="D2021" i="19"/>
  <c r="A2022" i="19"/>
  <c r="D2022" i="19"/>
  <c r="A2023" i="19"/>
  <c r="D2023" i="19"/>
  <c r="A2024" i="19"/>
  <c r="D2024" i="19"/>
  <c r="A2025" i="19"/>
  <c r="D2025" i="19"/>
  <c r="A2026" i="19"/>
  <c r="D2026" i="19"/>
  <c r="A2027" i="19"/>
  <c r="D2027" i="19"/>
  <c r="A2028" i="19"/>
  <c r="D2028" i="19"/>
  <c r="A2029" i="19"/>
  <c r="D2029" i="19"/>
  <c r="A2030" i="19"/>
  <c r="D2030" i="19"/>
  <c r="A2031" i="19"/>
  <c r="D2031" i="19"/>
  <c r="A2032" i="19"/>
  <c r="D2032" i="19"/>
  <c r="A2033" i="19"/>
  <c r="D2033" i="19"/>
  <c r="A2034" i="19"/>
  <c r="D2034" i="19"/>
  <c r="A2035" i="19"/>
  <c r="D2035" i="19"/>
  <c r="A2036" i="19"/>
  <c r="D2036" i="19"/>
  <c r="A2037" i="19"/>
  <c r="D2037" i="19"/>
  <c r="A2038" i="19"/>
  <c r="D2038" i="19"/>
  <c r="A2039" i="19"/>
  <c r="D2039" i="19"/>
  <c r="A2040" i="19"/>
  <c r="D2040" i="19"/>
  <c r="A2041" i="19"/>
  <c r="D2041" i="19"/>
  <c r="A2042" i="19"/>
  <c r="D2042" i="19"/>
  <c r="A2043" i="19"/>
  <c r="D2043" i="19"/>
  <c r="A2044" i="19"/>
  <c r="D2044" i="19"/>
  <c r="A2045" i="19"/>
  <c r="D2045" i="19"/>
  <c r="A2046" i="19"/>
  <c r="D2046" i="19"/>
  <c r="A2047" i="19"/>
  <c r="D2047" i="19"/>
  <c r="A2048" i="19"/>
  <c r="D2048" i="19"/>
  <c r="A2049" i="19"/>
  <c r="D2049" i="19"/>
  <c r="A2050" i="19"/>
  <c r="D2050" i="19"/>
  <c r="A2051" i="19"/>
  <c r="D2051" i="19"/>
  <c r="A2052" i="19"/>
  <c r="D2052" i="19"/>
  <c r="A2053" i="19"/>
  <c r="D2053" i="19"/>
  <c r="A2054" i="19"/>
  <c r="D2054" i="19"/>
  <c r="A2055" i="19"/>
  <c r="D2055" i="19"/>
  <c r="A2056" i="19"/>
  <c r="D2056" i="19"/>
  <c r="A2057" i="19"/>
  <c r="D2057" i="19"/>
  <c r="A2058" i="19"/>
  <c r="D2058" i="19"/>
  <c r="A2059" i="19"/>
  <c r="D2059" i="19"/>
  <c r="A2060" i="19"/>
  <c r="D2060" i="19"/>
  <c r="A2061" i="19"/>
  <c r="D2061" i="19"/>
  <c r="A2062" i="19"/>
  <c r="D2062" i="19"/>
  <c r="A2063" i="19"/>
  <c r="D2063" i="19"/>
  <c r="A2064" i="19"/>
  <c r="D2064" i="19"/>
  <c r="A2065" i="19"/>
  <c r="D2065" i="19"/>
  <c r="A2066" i="19"/>
  <c r="D2066" i="19"/>
  <c r="A2067" i="19"/>
  <c r="D2067" i="19"/>
  <c r="A2068" i="19"/>
  <c r="D2068" i="19"/>
  <c r="A2069" i="19"/>
  <c r="D2069" i="19"/>
  <c r="A2070" i="19"/>
  <c r="D2070" i="19"/>
  <c r="A2071" i="19"/>
  <c r="D2071" i="19"/>
  <c r="A2072" i="19"/>
  <c r="D2072" i="19"/>
  <c r="A2073" i="19"/>
  <c r="D2073" i="19"/>
  <c r="A2074" i="19"/>
  <c r="D2074" i="19"/>
  <c r="A2075" i="19"/>
  <c r="D2075" i="19"/>
  <c r="A2076" i="19"/>
  <c r="D2076" i="19"/>
  <c r="A2077" i="19"/>
  <c r="D2077" i="19"/>
  <c r="A2078" i="19"/>
  <c r="D2078" i="19"/>
  <c r="A2079" i="19"/>
  <c r="D2079" i="19"/>
  <c r="A2080" i="19"/>
  <c r="D2080" i="19"/>
  <c r="A2081" i="19"/>
  <c r="D2081" i="19"/>
  <c r="A2082" i="19"/>
  <c r="D2082" i="19"/>
  <c r="A2083" i="19"/>
  <c r="D2083" i="19"/>
  <c r="A2084" i="19"/>
  <c r="D2084" i="19"/>
  <c r="A2085" i="19"/>
  <c r="D2085" i="19"/>
  <c r="A2086" i="19"/>
  <c r="D2086" i="19"/>
  <c r="A2087" i="19"/>
  <c r="D2087" i="19"/>
  <c r="A2088" i="19"/>
  <c r="D2088" i="19"/>
  <c r="A2089" i="19"/>
  <c r="D2089" i="19"/>
  <c r="A2090" i="19"/>
  <c r="D2090" i="19"/>
  <c r="A2091" i="19"/>
  <c r="D2091" i="19"/>
  <c r="A2092" i="19"/>
  <c r="D2092" i="19"/>
  <c r="A2093" i="19"/>
  <c r="D2093" i="19"/>
  <c r="A2094" i="19"/>
  <c r="D2094" i="19"/>
  <c r="A2095" i="19"/>
  <c r="D2095" i="19"/>
  <c r="A2096" i="19"/>
  <c r="D2096" i="19"/>
  <c r="A2097" i="19"/>
  <c r="D2097" i="19"/>
  <c r="A2098" i="19"/>
  <c r="D2098" i="19"/>
  <c r="A2099" i="19"/>
  <c r="D2099" i="19"/>
  <c r="A2100" i="19"/>
  <c r="D2100" i="19"/>
  <c r="A2101" i="19"/>
  <c r="D2101" i="19"/>
  <c r="A2102" i="19"/>
  <c r="D2102" i="19"/>
  <c r="A2103" i="19"/>
  <c r="D2103" i="19"/>
  <c r="A2104" i="19"/>
  <c r="D2104" i="19"/>
  <c r="A2105" i="19"/>
  <c r="D2105" i="19"/>
  <c r="A2106" i="19"/>
  <c r="D2106" i="19"/>
  <c r="A2107" i="19"/>
  <c r="D2107" i="19"/>
  <c r="A2108" i="19"/>
  <c r="D2108" i="19"/>
  <c r="A2109" i="19"/>
  <c r="D2109" i="19"/>
  <c r="A2110" i="19"/>
  <c r="D2110" i="19"/>
  <c r="A2111" i="19"/>
  <c r="D2111" i="19"/>
  <c r="A2112" i="19"/>
  <c r="D2112" i="19"/>
  <c r="A2113" i="19"/>
  <c r="D2113" i="19"/>
  <c r="A2114" i="19"/>
  <c r="D2114" i="19"/>
  <c r="A2115" i="19"/>
  <c r="D2115" i="19"/>
  <c r="A2116" i="19"/>
  <c r="D2116" i="19"/>
  <c r="A2117" i="19"/>
  <c r="D2117" i="19"/>
  <c r="A2118" i="19"/>
  <c r="D2118" i="19"/>
  <c r="A2119" i="19"/>
  <c r="D2119" i="19"/>
  <c r="A2120" i="19"/>
  <c r="D2120" i="19"/>
  <c r="A2121" i="19"/>
  <c r="D2121" i="19"/>
  <c r="A2122" i="19"/>
  <c r="D2122" i="19"/>
  <c r="A2123" i="19"/>
  <c r="D2123" i="19"/>
  <c r="A2124" i="19"/>
  <c r="D2124" i="19"/>
  <c r="A2125" i="19"/>
  <c r="D2125" i="19"/>
  <c r="A2126" i="19"/>
  <c r="D2126" i="19"/>
  <c r="A2127" i="19"/>
  <c r="D2127" i="19"/>
  <c r="A2128" i="19"/>
  <c r="D2128" i="19"/>
  <c r="A2129" i="19"/>
  <c r="D2129" i="19"/>
  <c r="A2130" i="19"/>
  <c r="D2130" i="19"/>
  <c r="A2131" i="19"/>
  <c r="D2131" i="19"/>
  <c r="A2132" i="19"/>
  <c r="D2132" i="19"/>
  <c r="A2133" i="19"/>
  <c r="D2133" i="19"/>
  <c r="A2134" i="19"/>
  <c r="D2134" i="19"/>
  <c r="A2135" i="19"/>
  <c r="D2135" i="19"/>
  <c r="A2136" i="19"/>
  <c r="D2136" i="19"/>
  <c r="A2137" i="19"/>
  <c r="D2137" i="19"/>
  <c r="A2138" i="19"/>
  <c r="D2138" i="19"/>
  <c r="A2139" i="19"/>
  <c r="D2139" i="19"/>
  <c r="A2140" i="19"/>
  <c r="D2140" i="19"/>
  <c r="A2141" i="19"/>
  <c r="D2141" i="19"/>
  <c r="A2142" i="19"/>
  <c r="D2142" i="19"/>
  <c r="A2143" i="19"/>
  <c r="D2143" i="19"/>
  <c r="A2144" i="19"/>
  <c r="D2144" i="19"/>
  <c r="A2145" i="19"/>
  <c r="D2145" i="19"/>
  <c r="A2146" i="19"/>
  <c r="D2146" i="19"/>
  <c r="A2147" i="19"/>
  <c r="D2147" i="19"/>
  <c r="A2148" i="19"/>
  <c r="D2148" i="19"/>
  <c r="A2149" i="19"/>
  <c r="D2149" i="19"/>
  <c r="A2150" i="19"/>
  <c r="D2150" i="19"/>
  <c r="A2151" i="19"/>
  <c r="D2151" i="19"/>
  <c r="A2152" i="19"/>
  <c r="D2152" i="19"/>
  <c r="A2153" i="19"/>
  <c r="D2153" i="19"/>
  <c r="A2154" i="19"/>
  <c r="D2154" i="19"/>
  <c r="A2155" i="19"/>
  <c r="D2155" i="19"/>
  <c r="A2156" i="19"/>
  <c r="D2156" i="19"/>
  <c r="A2157" i="19"/>
  <c r="D2157" i="19"/>
  <c r="A2158" i="19"/>
  <c r="D2158" i="19"/>
  <c r="A2159" i="19"/>
  <c r="D2159" i="19"/>
  <c r="A2160" i="19"/>
  <c r="D2160" i="19"/>
  <c r="A2161" i="19"/>
  <c r="D2161" i="19"/>
  <c r="A2162" i="19"/>
  <c r="D2162" i="19"/>
  <c r="A2163" i="19"/>
  <c r="D2163" i="19"/>
  <c r="A2164" i="19"/>
  <c r="D2164" i="19"/>
  <c r="A2165" i="19"/>
  <c r="D2165" i="19"/>
  <c r="A2166" i="19"/>
  <c r="D2166" i="19"/>
  <c r="A2167" i="19"/>
  <c r="D2167" i="19"/>
  <c r="A2168" i="19"/>
  <c r="D2168" i="19"/>
  <c r="A2169" i="19"/>
  <c r="D2169" i="19"/>
  <c r="A2170" i="19"/>
  <c r="D2170" i="19"/>
  <c r="A2171" i="19"/>
  <c r="D2171" i="19"/>
  <c r="A2172" i="19"/>
  <c r="D2172" i="19"/>
  <c r="A2173" i="19"/>
  <c r="D2173" i="19"/>
  <c r="A2174" i="19"/>
  <c r="D2174" i="19"/>
  <c r="A2175" i="19"/>
  <c r="D2175" i="19"/>
  <c r="A2176" i="19"/>
  <c r="D2176" i="19"/>
  <c r="A2177" i="19"/>
  <c r="D2177" i="19"/>
  <c r="A2178" i="19"/>
  <c r="D2178" i="19"/>
  <c r="A2179" i="19"/>
  <c r="D2179" i="19"/>
  <c r="A2180" i="19"/>
  <c r="D2180" i="19"/>
  <c r="A2181" i="19"/>
  <c r="D2181" i="19"/>
  <c r="A2182" i="19"/>
  <c r="D2182" i="19"/>
  <c r="A2183" i="19"/>
  <c r="D2183" i="19"/>
  <c r="A2184" i="19"/>
  <c r="D2184" i="19"/>
  <c r="A2185" i="19"/>
  <c r="D2185" i="19"/>
  <c r="A2186" i="19"/>
  <c r="D2186" i="19"/>
  <c r="A2187" i="19"/>
  <c r="D2187" i="19"/>
  <c r="A2188" i="19"/>
  <c r="D2188" i="19"/>
  <c r="A2189" i="19"/>
  <c r="D2189" i="19"/>
  <c r="A2190" i="19"/>
  <c r="D2190" i="19"/>
  <c r="A2191" i="19"/>
  <c r="D2191" i="19"/>
  <c r="A2192" i="19"/>
  <c r="D2192" i="19"/>
  <c r="A2193" i="19"/>
  <c r="D2193" i="19"/>
  <c r="A2194" i="19"/>
  <c r="D2194" i="19"/>
  <c r="A2195" i="19"/>
  <c r="D2195" i="19"/>
  <c r="A1465" i="19"/>
  <c r="D1465" i="19"/>
  <c r="A1101" i="19"/>
  <c r="D1101" i="19"/>
  <c r="A1102" i="19"/>
  <c r="D1102" i="19"/>
  <c r="A1103" i="19"/>
  <c r="D1103" i="19"/>
  <c r="A1104" i="19"/>
  <c r="D1104" i="19"/>
  <c r="A1105" i="19"/>
  <c r="D1105" i="19"/>
  <c r="A1106" i="19"/>
  <c r="D1106" i="19"/>
  <c r="A1107" i="19"/>
  <c r="D1107" i="19"/>
  <c r="A1108" i="19"/>
  <c r="D1108" i="19"/>
  <c r="A1109" i="19"/>
  <c r="D1109" i="19"/>
  <c r="A1110" i="19"/>
  <c r="D1110" i="19"/>
  <c r="A1111" i="19"/>
  <c r="D1111" i="19"/>
  <c r="A1112" i="19"/>
  <c r="D1112" i="19"/>
  <c r="A1113" i="19"/>
  <c r="D1113" i="19"/>
  <c r="A1114" i="19"/>
  <c r="D1114" i="19"/>
  <c r="A1115" i="19"/>
  <c r="D1115" i="19"/>
  <c r="A1116" i="19"/>
  <c r="D1116" i="19"/>
  <c r="A1117" i="19"/>
  <c r="D1117" i="19"/>
  <c r="A1118" i="19"/>
  <c r="D1118" i="19"/>
  <c r="A1119" i="19"/>
  <c r="D1119" i="19"/>
  <c r="A1120" i="19"/>
  <c r="D1120" i="19"/>
  <c r="A1121" i="19"/>
  <c r="D1121" i="19"/>
  <c r="A1122" i="19"/>
  <c r="D1122" i="19"/>
  <c r="A1123" i="19"/>
  <c r="D1123" i="19"/>
  <c r="A1124" i="19"/>
  <c r="D1124" i="19"/>
  <c r="A1125" i="19"/>
  <c r="D1125" i="19"/>
  <c r="A1126" i="19"/>
  <c r="D1126" i="19"/>
  <c r="A1127" i="19"/>
  <c r="D1127" i="19"/>
  <c r="A1128" i="19"/>
  <c r="D1128" i="19"/>
  <c r="A1129" i="19"/>
  <c r="D1129" i="19"/>
  <c r="A1130" i="19"/>
  <c r="D1130" i="19"/>
  <c r="A1131" i="19"/>
  <c r="D1131" i="19"/>
  <c r="A1132" i="19"/>
  <c r="D1132" i="19"/>
  <c r="A1133" i="19"/>
  <c r="D1133" i="19"/>
  <c r="A1134" i="19"/>
  <c r="D1134" i="19"/>
  <c r="A1135" i="19"/>
  <c r="D1135" i="19"/>
  <c r="A1136" i="19"/>
  <c r="D1136" i="19"/>
  <c r="A1137" i="19"/>
  <c r="D1137" i="19"/>
  <c r="A1138" i="19"/>
  <c r="D1138" i="19"/>
  <c r="A1139" i="19"/>
  <c r="D1139" i="19"/>
  <c r="A1140" i="19"/>
  <c r="D1140" i="19"/>
  <c r="A1141" i="19"/>
  <c r="D1141" i="19"/>
  <c r="A1142" i="19"/>
  <c r="D1142" i="19"/>
  <c r="A1143" i="19"/>
  <c r="D1143" i="19"/>
  <c r="A1144" i="19"/>
  <c r="D1144" i="19"/>
  <c r="A1145" i="19"/>
  <c r="D1145" i="19"/>
  <c r="A1146" i="19"/>
  <c r="D1146" i="19"/>
  <c r="A1147" i="19"/>
  <c r="D1147" i="19"/>
  <c r="A1148" i="19"/>
  <c r="D1148" i="19"/>
  <c r="A1149" i="19"/>
  <c r="D1149" i="19"/>
  <c r="A1150" i="19"/>
  <c r="D1150" i="19"/>
  <c r="A1151" i="19"/>
  <c r="D1151" i="19"/>
  <c r="A1152" i="19"/>
  <c r="D1152" i="19"/>
  <c r="A1153" i="19"/>
  <c r="D1153" i="19"/>
  <c r="A1154" i="19"/>
  <c r="D1154" i="19"/>
  <c r="A1155" i="19"/>
  <c r="D1155" i="19"/>
  <c r="A1156" i="19"/>
  <c r="D1156" i="19"/>
  <c r="A1157" i="19"/>
  <c r="D1157" i="19"/>
  <c r="A1158" i="19"/>
  <c r="D1158" i="19"/>
  <c r="A1159" i="19"/>
  <c r="D1159" i="19"/>
  <c r="A1160" i="19"/>
  <c r="D1160" i="19"/>
  <c r="A1161" i="19"/>
  <c r="D1161" i="19"/>
  <c r="A1162" i="19"/>
  <c r="D1162" i="19"/>
  <c r="A1163" i="19"/>
  <c r="D1163" i="19"/>
  <c r="A1164" i="19"/>
  <c r="D1164" i="19"/>
  <c r="A1165" i="19"/>
  <c r="D1165" i="19"/>
  <c r="A1166" i="19"/>
  <c r="D1166" i="19"/>
  <c r="A1167" i="19"/>
  <c r="D1167" i="19"/>
  <c r="A1168" i="19"/>
  <c r="D1168" i="19"/>
  <c r="A1169" i="19"/>
  <c r="D1169" i="19"/>
  <c r="A1170" i="19"/>
  <c r="D1170" i="19"/>
  <c r="A1171" i="19"/>
  <c r="D1171" i="19"/>
  <c r="A1172" i="19"/>
  <c r="D1172" i="19"/>
  <c r="A1173" i="19"/>
  <c r="D1173" i="19"/>
  <c r="A1174" i="19"/>
  <c r="D1174" i="19"/>
  <c r="A1175" i="19"/>
  <c r="D1175" i="19"/>
  <c r="A1176" i="19"/>
  <c r="D1176" i="19"/>
  <c r="A1177" i="19"/>
  <c r="D1177" i="19"/>
  <c r="A1178" i="19"/>
  <c r="D1178" i="19"/>
  <c r="A1179" i="19"/>
  <c r="D1179" i="19"/>
  <c r="A1180" i="19"/>
  <c r="D1180" i="19"/>
  <c r="A1181" i="19"/>
  <c r="D1181" i="19"/>
  <c r="A1182" i="19"/>
  <c r="D1182" i="19"/>
  <c r="A1183" i="19"/>
  <c r="D1183" i="19"/>
  <c r="A1184" i="19"/>
  <c r="D1184" i="19"/>
  <c r="A1185" i="19"/>
  <c r="D1185" i="19"/>
  <c r="A1186" i="19"/>
  <c r="D1186" i="19"/>
  <c r="A1187" i="19"/>
  <c r="D1187" i="19"/>
  <c r="A1188" i="19"/>
  <c r="D1188" i="19"/>
  <c r="A1189" i="19"/>
  <c r="D1189" i="19"/>
  <c r="A1190" i="19"/>
  <c r="D1190" i="19"/>
  <c r="A1191" i="19"/>
  <c r="D1191" i="19"/>
  <c r="A1192" i="19"/>
  <c r="D1192" i="19"/>
  <c r="A1193" i="19"/>
  <c r="D1193" i="19"/>
  <c r="A1194" i="19"/>
  <c r="D1194" i="19"/>
  <c r="A1195" i="19"/>
  <c r="D1195" i="19"/>
  <c r="A1196" i="19"/>
  <c r="D1196" i="19"/>
  <c r="A1197" i="19"/>
  <c r="D1197" i="19"/>
  <c r="A1198" i="19"/>
  <c r="D1198" i="19"/>
  <c r="A1199" i="19"/>
  <c r="D1199" i="19"/>
  <c r="A1200" i="19"/>
  <c r="D1200" i="19"/>
  <c r="A1201" i="19"/>
  <c r="D1201" i="19"/>
  <c r="A1202" i="19"/>
  <c r="D1202" i="19"/>
  <c r="A1203" i="19"/>
  <c r="D1203" i="19"/>
  <c r="A1204" i="19"/>
  <c r="D1204" i="19"/>
  <c r="A1205" i="19"/>
  <c r="D1205" i="19"/>
  <c r="A1206" i="19"/>
  <c r="D1206" i="19"/>
  <c r="A1207" i="19"/>
  <c r="D1207" i="19"/>
  <c r="A1208" i="19"/>
  <c r="D1208" i="19"/>
  <c r="A1209" i="19"/>
  <c r="D1209" i="19"/>
  <c r="A1210" i="19"/>
  <c r="D1210" i="19"/>
  <c r="A1211" i="19"/>
  <c r="D1211" i="19"/>
  <c r="A1212" i="19"/>
  <c r="D1212" i="19"/>
  <c r="A1213" i="19"/>
  <c r="D1213" i="19"/>
  <c r="A1214" i="19"/>
  <c r="D1214" i="19"/>
  <c r="A1215" i="19"/>
  <c r="D1215" i="19"/>
  <c r="A1216" i="19"/>
  <c r="D1216" i="19"/>
  <c r="A1217" i="19"/>
  <c r="D1217" i="19"/>
  <c r="A1218" i="19"/>
  <c r="D1218" i="19"/>
  <c r="A1219" i="19"/>
  <c r="D1219" i="19"/>
  <c r="A1220" i="19"/>
  <c r="D1220" i="19"/>
  <c r="A1221" i="19"/>
  <c r="D1221" i="19"/>
  <c r="A1222" i="19"/>
  <c r="D1222" i="19"/>
  <c r="A1223" i="19"/>
  <c r="D1223" i="19"/>
  <c r="A1224" i="19"/>
  <c r="D1224" i="19"/>
  <c r="A1225" i="19"/>
  <c r="D1225" i="19"/>
  <c r="A1226" i="19"/>
  <c r="D1226" i="19"/>
  <c r="A1227" i="19"/>
  <c r="D1227" i="19"/>
  <c r="A1228" i="19"/>
  <c r="D1228" i="19"/>
  <c r="A1229" i="19"/>
  <c r="D1229" i="19"/>
  <c r="A1230" i="19"/>
  <c r="D1230" i="19"/>
  <c r="A1231" i="19"/>
  <c r="D1231" i="19"/>
  <c r="A1232" i="19"/>
  <c r="D1232" i="19"/>
  <c r="A1233" i="19"/>
  <c r="D1233" i="19"/>
  <c r="A1234" i="19"/>
  <c r="D1234" i="19"/>
  <c r="A1235" i="19"/>
  <c r="D1235" i="19"/>
  <c r="A1236" i="19"/>
  <c r="D1236" i="19"/>
  <c r="A1237" i="19"/>
  <c r="D1237" i="19"/>
  <c r="A1238" i="19"/>
  <c r="D1238" i="19"/>
  <c r="A1239" i="19"/>
  <c r="D1239" i="19"/>
  <c r="A1240" i="19"/>
  <c r="D1240" i="19"/>
  <c r="A1241" i="19"/>
  <c r="D1241" i="19"/>
  <c r="A1242" i="19"/>
  <c r="D1242" i="19"/>
  <c r="A1243" i="19"/>
  <c r="D1243" i="19"/>
  <c r="A1244" i="19"/>
  <c r="D1244" i="19"/>
  <c r="A1245" i="19"/>
  <c r="D1245" i="19"/>
  <c r="A1246" i="19"/>
  <c r="D1246" i="19"/>
  <c r="A1247" i="19"/>
  <c r="D1247" i="19"/>
  <c r="A1248" i="19"/>
  <c r="D1248" i="19"/>
  <c r="A1249" i="19"/>
  <c r="D1249" i="19"/>
  <c r="A1250" i="19"/>
  <c r="D1250" i="19"/>
  <c r="A1251" i="19"/>
  <c r="D1251" i="19"/>
  <c r="A1252" i="19"/>
  <c r="D1252" i="19"/>
  <c r="A1253" i="19"/>
  <c r="D1253" i="19"/>
  <c r="A1254" i="19"/>
  <c r="D1254" i="19"/>
  <c r="A1255" i="19"/>
  <c r="D1255" i="19"/>
  <c r="A1256" i="19"/>
  <c r="D1256" i="19"/>
  <c r="A1257" i="19"/>
  <c r="D1257" i="19"/>
  <c r="A1258" i="19"/>
  <c r="D1258" i="19"/>
  <c r="A1259" i="19"/>
  <c r="D1259" i="19"/>
  <c r="A1260" i="19"/>
  <c r="D1260" i="19"/>
  <c r="A1261" i="19"/>
  <c r="D1261" i="19"/>
  <c r="A1262" i="19"/>
  <c r="D1262" i="19"/>
  <c r="A1263" i="19"/>
  <c r="D1263" i="19"/>
  <c r="A1264" i="19"/>
  <c r="D1264" i="19"/>
  <c r="A1265" i="19"/>
  <c r="D1265" i="19"/>
  <c r="A1266" i="19"/>
  <c r="D1266" i="19"/>
  <c r="A1267" i="19"/>
  <c r="D1267" i="19"/>
  <c r="A1268" i="19"/>
  <c r="D1268" i="19"/>
  <c r="A1269" i="19"/>
  <c r="D1269" i="19"/>
  <c r="A1270" i="19"/>
  <c r="D1270" i="19"/>
  <c r="A1271" i="19"/>
  <c r="D1271" i="19"/>
  <c r="A1272" i="19"/>
  <c r="D1272" i="19"/>
  <c r="A1273" i="19"/>
  <c r="D1273" i="19"/>
  <c r="A1274" i="19"/>
  <c r="D1274" i="19"/>
  <c r="A1275" i="19"/>
  <c r="D1275" i="19"/>
  <c r="A1276" i="19"/>
  <c r="D1276" i="19"/>
  <c r="A1277" i="19"/>
  <c r="D1277" i="19"/>
  <c r="A1278" i="19"/>
  <c r="D1278" i="19"/>
  <c r="A1279" i="19"/>
  <c r="D1279" i="19"/>
  <c r="A1280" i="19"/>
  <c r="D1280" i="19"/>
  <c r="A1281" i="19"/>
  <c r="D1281" i="19"/>
  <c r="A1282" i="19"/>
  <c r="D1282" i="19"/>
  <c r="A1283" i="19"/>
  <c r="D1283" i="19"/>
  <c r="A1284" i="19"/>
  <c r="D1284" i="19"/>
  <c r="A1285" i="19"/>
  <c r="D1285" i="19"/>
  <c r="A1286" i="19"/>
  <c r="D1286" i="19"/>
  <c r="A1287" i="19"/>
  <c r="D1287" i="19"/>
  <c r="A1288" i="19"/>
  <c r="D1288" i="19"/>
  <c r="A1289" i="19"/>
  <c r="D1289" i="19"/>
  <c r="A1290" i="19"/>
  <c r="D1290" i="19"/>
  <c r="A1291" i="19"/>
  <c r="D1291" i="19"/>
  <c r="A1292" i="19"/>
  <c r="D1292" i="19"/>
  <c r="A1293" i="19"/>
  <c r="D1293" i="19"/>
  <c r="A1294" i="19"/>
  <c r="D1294" i="19"/>
  <c r="A1295" i="19"/>
  <c r="D1295" i="19"/>
  <c r="A1296" i="19"/>
  <c r="D1296" i="19"/>
  <c r="A1297" i="19"/>
  <c r="D1297" i="19"/>
  <c r="A1298" i="19"/>
  <c r="D1298" i="19"/>
  <c r="A1299" i="19"/>
  <c r="D1299" i="19"/>
  <c r="A1300" i="19"/>
  <c r="D1300" i="19"/>
  <c r="A1301" i="19"/>
  <c r="D1301" i="19"/>
  <c r="A1302" i="19"/>
  <c r="D1302" i="19"/>
  <c r="A1303" i="19"/>
  <c r="D1303" i="19"/>
  <c r="A1304" i="19"/>
  <c r="D1304" i="19"/>
  <c r="A1305" i="19"/>
  <c r="D1305" i="19"/>
  <c r="A1306" i="19"/>
  <c r="D1306" i="19"/>
  <c r="A1307" i="19"/>
  <c r="D1307" i="19"/>
  <c r="A1308" i="19"/>
  <c r="D1308" i="19"/>
  <c r="A1309" i="19"/>
  <c r="D1309" i="19"/>
  <c r="A1310" i="19"/>
  <c r="D1310" i="19"/>
  <c r="A1311" i="19"/>
  <c r="D1311" i="19"/>
  <c r="A1312" i="19"/>
  <c r="D1312" i="19"/>
  <c r="A1313" i="19"/>
  <c r="D1313" i="19"/>
  <c r="A1314" i="19"/>
  <c r="D1314" i="19"/>
  <c r="A1315" i="19"/>
  <c r="D1315" i="19"/>
  <c r="A1316" i="19"/>
  <c r="D1316" i="19"/>
  <c r="A1317" i="19"/>
  <c r="D1317" i="19"/>
  <c r="A1318" i="19"/>
  <c r="D1318" i="19"/>
  <c r="A1319" i="19"/>
  <c r="D1319" i="19"/>
  <c r="A1320" i="19"/>
  <c r="D1320" i="19"/>
  <c r="A1321" i="19"/>
  <c r="D1321" i="19"/>
  <c r="A1322" i="19"/>
  <c r="D1322" i="19"/>
  <c r="A1323" i="19"/>
  <c r="D1323" i="19"/>
  <c r="A1324" i="19"/>
  <c r="D1324" i="19"/>
  <c r="A1325" i="19"/>
  <c r="D1325" i="19"/>
  <c r="A1326" i="19"/>
  <c r="D1326" i="19"/>
  <c r="A1327" i="19"/>
  <c r="D1327" i="19"/>
  <c r="A1328" i="19"/>
  <c r="D1328" i="19"/>
  <c r="A1329" i="19"/>
  <c r="D1329" i="19"/>
  <c r="A1330" i="19"/>
  <c r="D1330" i="19"/>
  <c r="A1331" i="19"/>
  <c r="D1331" i="19"/>
  <c r="A1332" i="19"/>
  <c r="D1332" i="19"/>
  <c r="A1333" i="19"/>
  <c r="D1333" i="19"/>
  <c r="A1334" i="19"/>
  <c r="D1334" i="19"/>
  <c r="A1335" i="19"/>
  <c r="D1335" i="19"/>
  <c r="A1336" i="19"/>
  <c r="D1336" i="19"/>
  <c r="A1337" i="19"/>
  <c r="D1337" i="19"/>
  <c r="A1338" i="19"/>
  <c r="D1338" i="19"/>
  <c r="A1339" i="19"/>
  <c r="D1339" i="19"/>
  <c r="A1340" i="19"/>
  <c r="D1340" i="19"/>
  <c r="A1341" i="19"/>
  <c r="D1341" i="19"/>
  <c r="A1342" i="19"/>
  <c r="D1342" i="19"/>
  <c r="A1343" i="19"/>
  <c r="D1343" i="19"/>
  <c r="A1344" i="19"/>
  <c r="D1344" i="19"/>
  <c r="A1345" i="19"/>
  <c r="D1345" i="19"/>
  <c r="A1346" i="19"/>
  <c r="D1346" i="19"/>
  <c r="A1347" i="19"/>
  <c r="D1347" i="19"/>
  <c r="A1348" i="19"/>
  <c r="D1348" i="19"/>
  <c r="A1349" i="19"/>
  <c r="D1349" i="19"/>
  <c r="A1350" i="19"/>
  <c r="D1350" i="19"/>
  <c r="A1351" i="19"/>
  <c r="D1351" i="19"/>
  <c r="A1352" i="19"/>
  <c r="D1352" i="19"/>
  <c r="A1353" i="19"/>
  <c r="D1353" i="19"/>
  <c r="A1354" i="19"/>
  <c r="D1354" i="19"/>
  <c r="A1355" i="19"/>
  <c r="D1355" i="19"/>
  <c r="A1356" i="19"/>
  <c r="D1356" i="19"/>
  <c r="A1357" i="19"/>
  <c r="D1357" i="19"/>
  <c r="A1358" i="19"/>
  <c r="D1358" i="19"/>
  <c r="A1359" i="19"/>
  <c r="D1359" i="19"/>
  <c r="A1360" i="19"/>
  <c r="D1360" i="19"/>
  <c r="A1361" i="19"/>
  <c r="D1361" i="19"/>
  <c r="A1362" i="19"/>
  <c r="D1362" i="19"/>
  <c r="A1363" i="19"/>
  <c r="D1363" i="19"/>
  <c r="A1364" i="19"/>
  <c r="D1364" i="19"/>
  <c r="A1365" i="19"/>
  <c r="D1365" i="19"/>
  <c r="A1366" i="19"/>
  <c r="D1366" i="19"/>
  <c r="A1367" i="19"/>
  <c r="D1367" i="19"/>
  <c r="A1368" i="19"/>
  <c r="D1368" i="19"/>
  <c r="A1369" i="19"/>
  <c r="D1369" i="19"/>
  <c r="A1370" i="19"/>
  <c r="D1370" i="19"/>
  <c r="A1371" i="19"/>
  <c r="D1371" i="19"/>
  <c r="A1372" i="19"/>
  <c r="D1372" i="19"/>
  <c r="A1373" i="19"/>
  <c r="D1373" i="19"/>
  <c r="A1374" i="19"/>
  <c r="D1374" i="19"/>
  <c r="A1375" i="19"/>
  <c r="D1375" i="19"/>
  <c r="A1376" i="19"/>
  <c r="D1376" i="19"/>
  <c r="A1377" i="19"/>
  <c r="D1377" i="19"/>
  <c r="A1378" i="19"/>
  <c r="D1378" i="19"/>
  <c r="A1379" i="19"/>
  <c r="D1379" i="19"/>
  <c r="A1380" i="19"/>
  <c r="D1380" i="19"/>
  <c r="A1381" i="19"/>
  <c r="D1381" i="19"/>
  <c r="A1382" i="19"/>
  <c r="D1382" i="19"/>
  <c r="A1383" i="19"/>
  <c r="D1383" i="19"/>
  <c r="A1384" i="19"/>
  <c r="D1384" i="19"/>
  <c r="A1385" i="19"/>
  <c r="D1385" i="19"/>
  <c r="A1386" i="19"/>
  <c r="D1386" i="19"/>
  <c r="A1387" i="19"/>
  <c r="D1387" i="19"/>
  <c r="A1388" i="19"/>
  <c r="D1388" i="19"/>
  <c r="A1389" i="19"/>
  <c r="D1389" i="19"/>
  <c r="A1390" i="19"/>
  <c r="D1390" i="19"/>
  <c r="A1391" i="19"/>
  <c r="D1391" i="19"/>
  <c r="A1392" i="19"/>
  <c r="D1392" i="19"/>
  <c r="A1393" i="19"/>
  <c r="D1393" i="19"/>
  <c r="A1394" i="19"/>
  <c r="D1394" i="19"/>
  <c r="A1395" i="19"/>
  <c r="D1395" i="19"/>
  <c r="A1396" i="19"/>
  <c r="D1396" i="19"/>
  <c r="A1397" i="19"/>
  <c r="D1397" i="19"/>
  <c r="A1398" i="19"/>
  <c r="D1398" i="19"/>
  <c r="A1399" i="19"/>
  <c r="D1399" i="19"/>
  <c r="A1400" i="19"/>
  <c r="D1400" i="19"/>
  <c r="A1401" i="19"/>
  <c r="D1401" i="19"/>
  <c r="A1402" i="19"/>
  <c r="D1402" i="19"/>
  <c r="A1403" i="19"/>
  <c r="D1403" i="19"/>
  <c r="A1404" i="19"/>
  <c r="D1404" i="19"/>
  <c r="A1405" i="19"/>
  <c r="D1405" i="19"/>
  <c r="A1406" i="19"/>
  <c r="D1406" i="19"/>
  <c r="A1407" i="19"/>
  <c r="D1407" i="19"/>
  <c r="A1408" i="19"/>
  <c r="D1408" i="19"/>
  <c r="A1409" i="19"/>
  <c r="D1409" i="19"/>
  <c r="A1410" i="19"/>
  <c r="D1410" i="19"/>
  <c r="A1411" i="19"/>
  <c r="D1411" i="19"/>
  <c r="A1412" i="19"/>
  <c r="D1412" i="19"/>
  <c r="A1413" i="19"/>
  <c r="D1413" i="19"/>
  <c r="A1414" i="19"/>
  <c r="D1414" i="19"/>
  <c r="A1415" i="19"/>
  <c r="D1415" i="19"/>
  <c r="A1416" i="19"/>
  <c r="D1416" i="19"/>
  <c r="A1417" i="19"/>
  <c r="D1417" i="19"/>
  <c r="A1418" i="19"/>
  <c r="D1418" i="19"/>
  <c r="A1419" i="19"/>
  <c r="D1419" i="19"/>
  <c r="A1420" i="19"/>
  <c r="D1420" i="19"/>
  <c r="A1421" i="19"/>
  <c r="D1421" i="19"/>
  <c r="A1422" i="19"/>
  <c r="D1422" i="19"/>
  <c r="A1423" i="19"/>
  <c r="D1423" i="19"/>
  <c r="A1424" i="19"/>
  <c r="D1424" i="19"/>
  <c r="A1425" i="19"/>
  <c r="D1425" i="19"/>
  <c r="A1426" i="19"/>
  <c r="D1426" i="19"/>
  <c r="A1427" i="19"/>
  <c r="D1427" i="19"/>
  <c r="A1428" i="19"/>
  <c r="D1428" i="19"/>
  <c r="A1429" i="19"/>
  <c r="D1429" i="19"/>
  <c r="A1430" i="19"/>
  <c r="D1430" i="19"/>
  <c r="A1431" i="19"/>
  <c r="D1431" i="19"/>
  <c r="A1432" i="19"/>
  <c r="D1432" i="19"/>
  <c r="A1433" i="19"/>
  <c r="D1433" i="19"/>
  <c r="A1434" i="19"/>
  <c r="D1434" i="19"/>
  <c r="A1435" i="19"/>
  <c r="D1435" i="19"/>
  <c r="A1436" i="19"/>
  <c r="D1436" i="19"/>
  <c r="A1437" i="19"/>
  <c r="D1437" i="19"/>
  <c r="A1438" i="19"/>
  <c r="D1438" i="19"/>
  <c r="A1439" i="19"/>
  <c r="D1439" i="19"/>
  <c r="A1440" i="19"/>
  <c r="D1440" i="19"/>
  <c r="A1441" i="19"/>
  <c r="D1441" i="19"/>
  <c r="A1442" i="19"/>
  <c r="D1442" i="19"/>
  <c r="A1443" i="19"/>
  <c r="D1443" i="19"/>
  <c r="A1444" i="19"/>
  <c r="D1444" i="19"/>
  <c r="A1445" i="19"/>
  <c r="D1445" i="19"/>
  <c r="A1446" i="19"/>
  <c r="D1446" i="19"/>
  <c r="A1447" i="19"/>
  <c r="D1447" i="19"/>
  <c r="A1448" i="19"/>
  <c r="D1448" i="19"/>
  <c r="A1449" i="19"/>
  <c r="D1449" i="19"/>
  <c r="A1450" i="19"/>
  <c r="D1450" i="19"/>
  <c r="A1451" i="19"/>
  <c r="D1451" i="19"/>
  <c r="A1452" i="19"/>
  <c r="D1452" i="19"/>
  <c r="A1453" i="19"/>
  <c r="D1453" i="19"/>
  <c r="A1454" i="19"/>
  <c r="D1454" i="19"/>
  <c r="A1455" i="19"/>
  <c r="D1455" i="19"/>
  <c r="A1456" i="19"/>
  <c r="D1456" i="19"/>
  <c r="A1457" i="19"/>
  <c r="D1457" i="19"/>
  <c r="A1458" i="19"/>
  <c r="D1458" i="19"/>
  <c r="A1459" i="19"/>
  <c r="D1459" i="19"/>
  <c r="A1460" i="19"/>
  <c r="D1460" i="19"/>
  <c r="A1461" i="19"/>
  <c r="D1461" i="19"/>
  <c r="A1462" i="19"/>
  <c r="D1462" i="19"/>
  <c r="A1463" i="19"/>
  <c r="D1463" i="19"/>
  <c r="A1464" i="19"/>
  <c r="D1464" i="19"/>
  <c r="A1100" i="19"/>
  <c r="D1100" i="19"/>
  <c r="A736" i="19"/>
  <c r="D736" i="19"/>
  <c r="A737" i="19"/>
  <c r="D737" i="19"/>
  <c r="A738" i="19"/>
  <c r="D738" i="19"/>
  <c r="A739" i="19"/>
  <c r="D739" i="19"/>
  <c r="A740" i="19"/>
  <c r="D740" i="19"/>
  <c r="A741" i="19"/>
  <c r="D741" i="19"/>
  <c r="A742" i="19"/>
  <c r="D742" i="19"/>
  <c r="A743" i="19"/>
  <c r="D743" i="19"/>
  <c r="A744" i="19"/>
  <c r="D744" i="19"/>
  <c r="A745" i="19"/>
  <c r="D745" i="19"/>
  <c r="A746" i="19"/>
  <c r="D746" i="19"/>
  <c r="A747" i="19"/>
  <c r="D747" i="19"/>
  <c r="A748" i="19"/>
  <c r="D748" i="19"/>
  <c r="A749" i="19"/>
  <c r="D749" i="19"/>
  <c r="A750" i="19"/>
  <c r="D750" i="19"/>
  <c r="A751" i="19"/>
  <c r="D751" i="19"/>
  <c r="A752" i="19"/>
  <c r="D752" i="19"/>
  <c r="A753" i="19"/>
  <c r="D753" i="19"/>
  <c r="A754" i="19"/>
  <c r="D754" i="19"/>
  <c r="A755" i="19"/>
  <c r="D755" i="19"/>
  <c r="A756" i="19"/>
  <c r="D756" i="19"/>
  <c r="A757" i="19"/>
  <c r="D757" i="19"/>
  <c r="A758" i="19"/>
  <c r="D758" i="19"/>
  <c r="A759" i="19"/>
  <c r="D759" i="19"/>
  <c r="A760" i="19"/>
  <c r="D760" i="19"/>
  <c r="A761" i="19"/>
  <c r="D761" i="19"/>
  <c r="A762" i="19"/>
  <c r="D762" i="19"/>
  <c r="A763" i="19"/>
  <c r="D763" i="19"/>
  <c r="A764" i="19"/>
  <c r="D764" i="19"/>
  <c r="A765" i="19"/>
  <c r="D765" i="19"/>
  <c r="A766" i="19"/>
  <c r="D766" i="19"/>
  <c r="A767" i="19"/>
  <c r="D767" i="19"/>
  <c r="A768" i="19"/>
  <c r="D768" i="19"/>
  <c r="A769" i="19"/>
  <c r="D769" i="19"/>
  <c r="A770" i="19"/>
  <c r="D770" i="19"/>
  <c r="A771" i="19"/>
  <c r="D771" i="19"/>
  <c r="A772" i="19"/>
  <c r="D772" i="19"/>
  <c r="A773" i="19"/>
  <c r="D773" i="19"/>
  <c r="A774" i="19"/>
  <c r="D774" i="19"/>
  <c r="A775" i="19"/>
  <c r="D775" i="19"/>
  <c r="A776" i="19"/>
  <c r="D776" i="19"/>
  <c r="A777" i="19"/>
  <c r="D777" i="19"/>
  <c r="A778" i="19"/>
  <c r="D778" i="19"/>
  <c r="A779" i="19"/>
  <c r="D779" i="19"/>
  <c r="A780" i="19"/>
  <c r="D780" i="19"/>
  <c r="A781" i="19"/>
  <c r="D781" i="19"/>
  <c r="A782" i="19"/>
  <c r="D782" i="19"/>
  <c r="A783" i="19"/>
  <c r="D783" i="19"/>
  <c r="A784" i="19"/>
  <c r="D784" i="19"/>
  <c r="A785" i="19"/>
  <c r="D785" i="19"/>
  <c r="A786" i="19"/>
  <c r="D786" i="19"/>
  <c r="A787" i="19"/>
  <c r="D787" i="19"/>
  <c r="A788" i="19"/>
  <c r="D788" i="19"/>
  <c r="A789" i="19"/>
  <c r="D789" i="19"/>
  <c r="A790" i="19"/>
  <c r="D790" i="19"/>
  <c r="A791" i="19"/>
  <c r="D791" i="19"/>
  <c r="A792" i="19"/>
  <c r="D792" i="19"/>
  <c r="A793" i="19"/>
  <c r="D793" i="19"/>
  <c r="A794" i="19"/>
  <c r="D794" i="19"/>
  <c r="A795" i="19"/>
  <c r="D795" i="19"/>
  <c r="A796" i="19"/>
  <c r="D796" i="19"/>
  <c r="A797" i="19"/>
  <c r="D797" i="19"/>
  <c r="A798" i="19"/>
  <c r="D798" i="19"/>
  <c r="A799" i="19"/>
  <c r="D799" i="19"/>
  <c r="A800" i="19"/>
  <c r="D800" i="19"/>
  <c r="A801" i="19"/>
  <c r="D801" i="19"/>
  <c r="A802" i="19"/>
  <c r="D802" i="19"/>
  <c r="A803" i="19"/>
  <c r="D803" i="19"/>
  <c r="A804" i="19"/>
  <c r="D804" i="19"/>
  <c r="A805" i="19"/>
  <c r="D805" i="19"/>
  <c r="A806" i="19"/>
  <c r="D806" i="19"/>
  <c r="A807" i="19"/>
  <c r="D807" i="19"/>
  <c r="A808" i="19"/>
  <c r="D808" i="19"/>
  <c r="A809" i="19"/>
  <c r="D809" i="19"/>
  <c r="A810" i="19"/>
  <c r="D810" i="19"/>
  <c r="A811" i="19"/>
  <c r="D811" i="19"/>
  <c r="A812" i="19"/>
  <c r="D812" i="19"/>
  <c r="A813" i="19"/>
  <c r="D813" i="19"/>
  <c r="A814" i="19"/>
  <c r="D814" i="19"/>
  <c r="A815" i="19"/>
  <c r="D815" i="19"/>
  <c r="A816" i="19"/>
  <c r="D816" i="19"/>
  <c r="A817" i="19"/>
  <c r="D817" i="19"/>
  <c r="A818" i="19"/>
  <c r="D818" i="19"/>
  <c r="A819" i="19"/>
  <c r="D819" i="19"/>
  <c r="A820" i="19"/>
  <c r="D820" i="19"/>
  <c r="A821" i="19"/>
  <c r="D821" i="19"/>
  <c r="A822" i="19"/>
  <c r="D822" i="19"/>
  <c r="A823" i="19"/>
  <c r="D823" i="19"/>
  <c r="A824" i="19"/>
  <c r="D824" i="19"/>
  <c r="A825" i="19"/>
  <c r="D825" i="19"/>
  <c r="A826" i="19"/>
  <c r="D826" i="19"/>
  <c r="A827" i="19"/>
  <c r="D827" i="19"/>
  <c r="A828" i="19"/>
  <c r="D828" i="19"/>
  <c r="A829" i="19"/>
  <c r="D829" i="19"/>
  <c r="A830" i="19"/>
  <c r="D830" i="19"/>
  <c r="A831" i="19"/>
  <c r="D831" i="19"/>
  <c r="A832" i="19"/>
  <c r="D832" i="19"/>
  <c r="A833" i="19"/>
  <c r="D833" i="19"/>
  <c r="A834" i="19"/>
  <c r="D834" i="19"/>
  <c r="A835" i="19"/>
  <c r="D835" i="19"/>
  <c r="A836" i="19"/>
  <c r="D836" i="19"/>
  <c r="A837" i="19"/>
  <c r="D837" i="19"/>
  <c r="A838" i="19"/>
  <c r="D838" i="19"/>
  <c r="A839" i="19"/>
  <c r="D839" i="19"/>
  <c r="A840" i="19"/>
  <c r="D840" i="19"/>
  <c r="A841" i="19"/>
  <c r="D841" i="19"/>
  <c r="A842" i="19"/>
  <c r="D842" i="19"/>
  <c r="A843" i="19"/>
  <c r="D843" i="19"/>
  <c r="A844" i="19"/>
  <c r="D844" i="19"/>
  <c r="A845" i="19"/>
  <c r="D845" i="19"/>
  <c r="A846" i="19"/>
  <c r="D846" i="19"/>
  <c r="A847" i="19"/>
  <c r="D847" i="19"/>
  <c r="A848" i="19"/>
  <c r="D848" i="19"/>
  <c r="A849" i="19"/>
  <c r="D849" i="19"/>
  <c r="A850" i="19"/>
  <c r="D850" i="19"/>
  <c r="A851" i="19"/>
  <c r="D851" i="19"/>
  <c r="A852" i="19"/>
  <c r="D852" i="19"/>
  <c r="A853" i="19"/>
  <c r="D853" i="19"/>
  <c r="A854" i="19"/>
  <c r="D854" i="19"/>
  <c r="A855" i="19"/>
  <c r="D855" i="19"/>
  <c r="A856" i="19"/>
  <c r="D856" i="19"/>
  <c r="A857" i="19"/>
  <c r="D857" i="19"/>
  <c r="A858" i="19"/>
  <c r="D858" i="19"/>
  <c r="A859" i="19"/>
  <c r="D859" i="19"/>
  <c r="A860" i="19"/>
  <c r="D860" i="19"/>
  <c r="A861" i="19"/>
  <c r="D861" i="19"/>
  <c r="A862" i="19"/>
  <c r="D862" i="19"/>
  <c r="A863" i="19"/>
  <c r="D863" i="19"/>
  <c r="A864" i="19"/>
  <c r="D864" i="19"/>
  <c r="A865" i="19"/>
  <c r="D865" i="19"/>
  <c r="A866" i="19"/>
  <c r="D866" i="19"/>
  <c r="A867" i="19"/>
  <c r="D867" i="19"/>
  <c r="A868" i="19"/>
  <c r="D868" i="19"/>
  <c r="A869" i="19"/>
  <c r="D869" i="19"/>
  <c r="A870" i="19"/>
  <c r="D870" i="19"/>
  <c r="A871" i="19"/>
  <c r="D871" i="19"/>
  <c r="A872" i="19"/>
  <c r="D872" i="19"/>
  <c r="A873" i="19"/>
  <c r="D873" i="19"/>
  <c r="A874" i="19"/>
  <c r="D874" i="19"/>
  <c r="A875" i="19"/>
  <c r="D875" i="19"/>
  <c r="A876" i="19"/>
  <c r="D876" i="19"/>
  <c r="A877" i="19"/>
  <c r="D877" i="19"/>
  <c r="A878" i="19"/>
  <c r="D878" i="19"/>
  <c r="A879" i="19"/>
  <c r="D879" i="19"/>
  <c r="A880" i="19"/>
  <c r="D880" i="19"/>
  <c r="A881" i="19"/>
  <c r="D881" i="19"/>
  <c r="A882" i="19"/>
  <c r="D882" i="19"/>
  <c r="A883" i="19"/>
  <c r="D883" i="19"/>
  <c r="A884" i="19"/>
  <c r="D884" i="19"/>
  <c r="A885" i="19"/>
  <c r="D885" i="19"/>
  <c r="A886" i="19"/>
  <c r="D886" i="19"/>
  <c r="A887" i="19"/>
  <c r="D887" i="19"/>
  <c r="A888" i="19"/>
  <c r="D888" i="19"/>
  <c r="A889" i="19"/>
  <c r="D889" i="19"/>
  <c r="A890" i="19"/>
  <c r="D890" i="19"/>
  <c r="A891" i="19"/>
  <c r="D891" i="19"/>
  <c r="A892" i="19"/>
  <c r="D892" i="19"/>
  <c r="A893" i="19"/>
  <c r="D893" i="19"/>
  <c r="A894" i="19"/>
  <c r="D894" i="19"/>
  <c r="A895" i="19"/>
  <c r="D895" i="19"/>
  <c r="A896" i="19"/>
  <c r="D896" i="19"/>
  <c r="A897" i="19"/>
  <c r="D897" i="19"/>
  <c r="A898" i="19"/>
  <c r="D898" i="19"/>
  <c r="A899" i="19"/>
  <c r="D899" i="19"/>
  <c r="A900" i="19"/>
  <c r="D900" i="19"/>
  <c r="A901" i="19"/>
  <c r="D901" i="19"/>
  <c r="A902" i="19"/>
  <c r="D902" i="19"/>
  <c r="A903" i="19"/>
  <c r="D903" i="19"/>
  <c r="A904" i="19"/>
  <c r="D904" i="19"/>
  <c r="A905" i="19"/>
  <c r="D905" i="19"/>
  <c r="A906" i="19"/>
  <c r="D906" i="19"/>
  <c r="A907" i="19"/>
  <c r="D907" i="19"/>
  <c r="A908" i="19"/>
  <c r="D908" i="19"/>
  <c r="A909" i="19"/>
  <c r="D909" i="19"/>
  <c r="A910" i="19"/>
  <c r="D910" i="19"/>
  <c r="A911" i="19"/>
  <c r="D911" i="19"/>
  <c r="A912" i="19"/>
  <c r="D912" i="19"/>
  <c r="A913" i="19"/>
  <c r="D913" i="19"/>
  <c r="A914" i="19"/>
  <c r="D914" i="19"/>
  <c r="A915" i="19"/>
  <c r="D915" i="19"/>
  <c r="A916" i="19"/>
  <c r="D916" i="19"/>
  <c r="A917" i="19"/>
  <c r="D917" i="19"/>
  <c r="A918" i="19"/>
  <c r="D918" i="19"/>
  <c r="A919" i="19"/>
  <c r="D919" i="19"/>
  <c r="A920" i="19"/>
  <c r="D920" i="19"/>
  <c r="A921" i="19"/>
  <c r="D921" i="19"/>
  <c r="A922" i="19"/>
  <c r="D922" i="19"/>
  <c r="A923" i="19"/>
  <c r="D923" i="19"/>
  <c r="A924" i="19"/>
  <c r="D924" i="19"/>
  <c r="A925" i="19"/>
  <c r="D925" i="19"/>
  <c r="A926" i="19"/>
  <c r="D926" i="19"/>
  <c r="A927" i="19"/>
  <c r="D927" i="19"/>
  <c r="A928" i="19"/>
  <c r="D928" i="19"/>
  <c r="A929" i="19"/>
  <c r="D929" i="19"/>
  <c r="A930" i="19"/>
  <c r="D930" i="19"/>
  <c r="A931" i="19"/>
  <c r="D931" i="19"/>
  <c r="A932" i="19"/>
  <c r="D932" i="19"/>
  <c r="A933" i="19"/>
  <c r="D933" i="19"/>
  <c r="A934" i="19"/>
  <c r="D934" i="19"/>
  <c r="A935" i="19"/>
  <c r="D935" i="19"/>
  <c r="A936" i="19"/>
  <c r="D936" i="19"/>
  <c r="A937" i="19"/>
  <c r="D937" i="19"/>
  <c r="A938" i="19"/>
  <c r="D938" i="19"/>
  <c r="A939" i="19"/>
  <c r="D939" i="19"/>
  <c r="A940" i="19"/>
  <c r="D940" i="19"/>
  <c r="A941" i="19"/>
  <c r="D941" i="19"/>
  <c r="A942" i="19"/>
  <c r="D942" i="19"/>
  <c r="A943" i="19"/>
  <c r="D943" i="19"/>
  <c r="A944" i="19"/>
  <c r="D944" i="19"/>
  <c r="A945" i="19"/>
  <c r="D945" i="19"/>
  <c r="A946" i="19"/>
  <c r="D946" i="19"/>
  <c r="A947" i="19"/>
  <c r="D947" i="19"/>
  <c r="A948" i="19"/>
  <c r="D948" i="19"/>
  <c r="A949" i="19"/>
  <c r="D949" i="19"/>
  <c r="A950" i="19"/>
  <c r="D950" i="19"/>
  <c r="A951" i="19"/>
  <c r="D951" i="19"/>
  <c r="A952" i="19"/>
  <c r="D952" i="19"/>
  <c r="A953" i="19"/>
  <c r="D953" i="19"/>
  <c r="A954" i="19"/>
  <c r="D954" i="19"/>
  <c r="A955" i="19"/>
  <c r="D955" i="19"/>
  <c r="A956" i="19"/>
  <c r="D956" i="19"/>
  <c r="A957" i="19"/>
  <c r="D957" i="19"/>
  <c r="A958" i="19"/>
  <c r="D958" i="19"/>
  <c r="A959" i="19"/>
  <c r="D959" i="19"/>
  <c r="A960" i="19"/>
  <c r="D960" i="19"/>
  <c r="A961" i="19"/>
  <c r="D961" i="19"/>
  <c r="A962" i="19"/>
  <c r="D962" i="19"/>
  <c r="A963" i="19"/>
  <c r="D963" i="19"/>
  <c r="A964" i="19"/>
  <c r="D964" i="19"/>
  <c r="A965" i="19"/>
  <c r="D965" i="19"/>
  <c r="A966" i="19"/>
  <c r="D966" i="19"/>
  <c r="A967" i="19"/>
  <c r="D967" i="19"/>
  <c r="A968" i="19"/>
  <c r="D968" i="19"/>
  <c r="A969" i="19"/>
  <c r="D969" i="19"/>
  <c r="A970" i="19"/>
  <c r="D970" i="19"/>
  <c r="A971" i="19"/>
  <c r="D971" i="19"/>
  <c r="A972" i="19"/>
  <c r="D972" i="19"/>
  <c r="A973" i="19"/>
  <c r="D973" i="19"/>
  <c r="A974" i="19"/>
  <c r="D974" i="19"/>
  <c r="A975" i="19"/>
  <c r="D975" i="19"/>
  <c r="A976" i="19"/>
  <c r="D976" i="19"/>
  <c r="A977" i="19"/>
  <c r="D977" i="19"/>
  <c r="A978" i="19"/>
  <c r="D978" i="19"/>
  <c r="A979" i="19"/>
  <c r="D979" i="19"/>
  <c r="A980" i="19"/>
  <c r="D980" i="19"/>
  <c r="A981" i="19"/>
  <c r="D981" i="19"/>
  <c r="A982" i="19"/>
  <c r="D982" i="19"/>
  <c r="A983" i="19"/>
  <c r="D983" i="19"/>
  <c r="A984" i="19"/>
  <c r="D984" i="19"/>
  <c r="A985" i="19"/>
  <c r="D985" i="19"/>
  <c r="A986" i="19"/>
  <c r="D986" i="19"/>
  <c r="A987" i="19"/>
  <c r="D987" i="19"/>
  <c r="A988" i="19"/>
  <c r="D988" i="19"/>
  <c r="A989" i="19"/>
  <c r="D989" i="19"/>
  <c r="A990" i="19"/>
  <c r="D990" i="19"/>
  <c r="A991" i="19"/>
  <c r="D991" i="19"/>
  <c r="A992" i="19"/>
  <c r="D992" i="19"/>
  <c r="A993" i="19"/>
  <c r="D993" i="19"/>
  <c r="A994" i="19"/>
  <c r="D994" i="19"/>
  <c r="A995" i="19"/>
  <c r="D995" i="19"/>
  <c r="A996" i="19"/>
  <c r="D996" i="19"/>
  <c r="A997" i="19"/>
  <c r="D997" i="19"/>
  <c r="A998" i="19"/>
  <c r="D998" i="19"/>
  <c r="A999" i="19"/>
  <c r="D999" i="19"/>
  <c r="A1000" i="19"/>
  <c r="D1000" i="19"/>
  <c r="A1001" i="19"/>
  <c r="D1001" i="19"/>
  <c r="A1002" i="19"/>
  <c r="D1002" i="19"/>
  <c r="A1003" i="19"/>
  <c r="D1003" i="19"/>
  <c r="A1004" i="19"/>
  <c r="D1004" i="19"/>
  <c r="A1005" i="19"/>
  <c r="D1005" i="19"/>
  <c r="A1006" i="19"/>
  <c r="D1006" i="19"/>
  <c r="A1007" i="19"/>
  <c r="D1007" i="19"/>
  <c r="A1008" i="19"/>
  <c r="D1008" i="19"/>
  <c r="A1009" i="19"/>
  <c r="D1009" i="19"/>
  <c r="A1010" i="19"/>
  <c r="D1010" i="19"/>
  <c r="A1011" i="19"/>
  <c r="D1011" i="19"/>
  <c r="A1012" i="19"/>
  <c r="D1012" i="19"/>
  <c r="A1013" i="19"/>
  <c r="D1013" i="19"/>
  <c r="A1014" i="19"/>
  <c r="D1014" i="19"/>
  <c r="A1015" i="19"/>
  <c r="D1015" i="19"/>
  <c r="A1016" i="19"/>
  <c r="D1016" i="19"/>
  <c r="A1017" i="19"/>
  <c r="D1017" i="19"/>
  <c r="A1018" i="19"/>
  <c r="D1018" i="19"/>
  <c r="A1019" i="19"/>
  <c r="D1019" i="19"/>
  <c r="A1020" i="19"/>
  <c r="D1020" i="19"/>
  <c r="A1021" i="19"/>
  <c r="D1021" i="19"/>
  <c r="A1022" i="19"/>
  <c r="D1022" i="19"/>
  <c r="A1023" i="19"/>
  <c r="D1023" i="19"/>
  <c r="A1024" i="19"/>
  <c r="D1024" i="19"/>
  <c r="A1025" i="19"/>
  <c r="D1025" i="19"/>
  <c r="A1026" i="19"/>
  <c r="D1026" i="19"/>
  <c r="A1027" i="19"/>
  <c r="D1027" i="19"/>
  <c r="A1028" i="19"/>
  <c r="D1028" i="19"/>
  <c r="A1029" i="19"/>
  <c r="D1029" i="19"/>
  <c r="A1030" i="19"/>
  <c r="D1030" i="19"/>
  <c r="A1031" i="19"/>
  <c r="D1031" i="19"/>
  <c r="A1032" i="19"/>
  <c r="D1032" i="19"/>
  <c r="A1033" i="19"/>
  <c r="D1033" i="19"/>
  <c r="A1034" i="19"/>
  <c r="D1034" i="19"/>
  <c r="A1035" i="19"/>
  <c r="D1035" i="19"/>
  <c r="A1036" i="19"/>
  <c r="D1036" i="19"/>
  <c r="A1037" i="19"/>
  <c r="D1037" i="19"/>
  <c r="A1038" i="19"/>
  <c r="D1038" i="19"/>
  <c r="A1039" i="19"/>
  <c r="D1039" i="19"/>
  <c r="A1040" i="19"/>
  <c r="D1040" i="19"/>
  <c r="A1041" i="19"/>
  <c r="D1041" i="19"/>
  <c r="A1042" i="19"/>
  <c r="D1042" i="19"/>
  <c r="A1043" i="19"/>
  <c r="D1043" i="19"/>
  <c r="A1044" i="19"/>
  <c r="D1044" i="19"/>
  <c r="A1045" i="19"/>
  <c r="D1045" i="19"/>
  <c r="A1046" i="19"/>
  <c r="D1046" i="19"/>
  <c r="A1047" i="19"/>
  <c r="D1047" i="19"/>
  <c r="A1048" i="19"/>
  <c r="D1048" i="19"/>
  <c r="A1049" i="19"/>
  <c r="D1049" i="19"/>
  <c r="A1050" i="19"/>
  <c r="D1050" i="19"/>
  <c r="A1051" i="19"/>
  <c r="D1051" i="19"/>
  <c r="A1052" i="19"/>
  <c r="D1052" i="19"/>
  <c r="A1053" i="19"/>
  <c r="D1053" i="19"/>
  <c r="A1054" i="19"/>
  <c r="D1054" i="19"/>
  <c r="A1055" i="19"/>
  <c r="D1055" i="19"/>
  <c r="A1056" i="19"/>
  <c r="D1056" i="19"/>
  <c r="A1057" i="19"/>
  <c r="D1057" i="19"/>
  <c r="A1058" i="19"/>
  <c r="D1058" i="19"/>
  <c r="A1059" i="19"/>
  <c r="D1059" i="19"/>
  <c r="A1060" i="19"/>
  <c r="D1060" i="19"/>
  <c r="A1061" i="19"/>
  <c r="D1061" i="19"/>
  <c r="A1062" i="19"/>
  <c r="D1062" i="19"/>
  <c r="A1063" i="19"/>
  <c r="D1063" i="19"/>
  <c r="A1064" i="19"/>
  <c r="D1064" i="19"/>
  <c r="A1065" i="19"/>
  <c r="D1065" i="19"/>
  <c r="A1066" i="19"/>
  <c r="D1066" i="19"/>
  <c r="A1067" i="19"/>
  <c r="D1067" i="19"/>
  <c r="A1068" i="19"/>
  <c r="D1068" i="19"/>
  <c r="A1069" i="19"/>
  <c r="D1069" i="19"/>
  <c r="A1070" i="19"/>
  <c r="D1070" i="19"/>
  <c r="A1071" i="19"/>
  <c r="D1071" i="19"/>
  <c r="A1072" i="19"/>
  <c r="D1072" i="19"/>
  <c r="A1073" i="19"/>
  <c r="D1073" i="19"/>
  <c r="A1074" i="19"/>
  <c r="D1074" i="19"/>
  <c r="A1075" i="19"/>
  <c r="D1075" i="19"/>
  <c r="A1076" i="19"/>
  <c r="D1076" i="19"/>
  <c r="A1077" i="19"/>
  <c r="D1077" i="19"/>
  <c r="A1078" i="19"/>
  <c r="D1078" i="19"/>
  <c r="A1079" i="19"/>
  <c r="D1079" i="19"/>
  <c r="A1080" i="19"/>
  <c r="D1080" i="19"/>
  <c r="A1081" i="19"/>
  <c r="D1081" i="19"/>
  <c r="A1082" i="19"/>
  <c r="D1082" i="19"/>
  <c r="A1083" i="19"/>
  <c r="D1083" i="19"/>
  <c r="A1084" i="19"/>
  <c r="D1084" i="19"/>
  <c r="A1085" i="19"/>
  <c r="D1085" i="19"/>
  <c r="A1086" i="19"/>
  <c r="D1086" i="19"/>
  <c r="A1087" i="19"/>
  <c r="D1087" i="19"/>
  <c r="A1088" i="19"/>
  <c r="D1088" i="19"/>
  <c r="A1089" i="19"/>
  <c r="D1089" i="19"/>
  <c r="A1090" i="19"/>
  <c r="D1090" i="19"/>
  <c r="A1091" i="19"/>
  <c r="D1091" i="19"/>
  <c r="A1092" i="19"/>
  <c r="D1092" i="19"/>
  <c r="A1093" i="19"/>
  <c r="D1093" i="19"/>
  <c r="A1094" i="19"/>
  <c r="D1094" i="19"/>
  <c r="A1095" i="19"/>
  <c r="D1095" i="19"/>
  <c r="A1096" i="19"/>
  <c r="D1096" i="19"/>
  <c r="A1097" i="19"/>
  <c r="D1097" i="19"/>
  <c r="A1098" i="19"/>
  <c r="D1098" i="19"/>
  <c r="A1099" i="19"/>
  <c r="D1099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A664" i="19"/>
  <c r="A665" i="19"/>
  <c r="A666" i="19"/>
  <c r="A667" i="19"/>
  <c r="A668" i="19"/>
  <c r="A669" i="19"/>
  <c r="A670" i="19"/>
  <c r="A671" i="19"/>
  <c r="A672" i="19"/>
  <c r="A673" i="19"/>
  <c r="A674" i="19"/>
  <c r="A675" i="19"/>
  <c r="A676" i="19"/>
  <c r="A677" i="19"/>
  <c r="A678" i="19"/>
  <c r="A679" i="19"/>
  <c r="A680" i="19"/>
  <c r="A681" i="19"/>
  <c r="A682" i="19"/>
  <c r="A683" i="19"/>
  <c r="A684" i="19"/>
  <c r="A685" i="19"/>
  <c r="A686" i="19"/>
  <c r="A687" i="19"/>
  <c r="A688" i="19"/>
  <c r="A689" i="19"/>
  <c r="A690" i="19"/>
  <c r="A691" i="19"/>
  <c r="A692" i="19"/>
  <c r="A693" i="19"/>
  <c r="A694" i="19"/>
  <c r="A695" i="19"/>
  <c r="A696" i="19"/>
  <c r="A697" i="19"/>
  <c r="A698" i="19"/>
  <c r="A699" i="19"/>
  <c r="A700" i="19"/>
  <c r="A701" i="19"/>
  <c r="A702" i="19"/>
  <c r="A703" i="19"/>
  <c r="A704" i="19"/>
  <c r="A705" i="19"/>
  <c r="A706" i="19"/>
  <c r="A707" i="19"/>
  <c r="A708" i="19"/>
  <c r="A709" i="19"/>
  <c r="A710" i="19"/>
  <c r="A711" i="19"/>
  <c r="A712" i="19"/>
  <c r="A713" i="19"/>
  <c r="A714" i="19"/>
  <c r="A715" i="19"/>
  <c r="A716" i="19"/>
  <c r="A717" i="19"/>
  <c r="A718" i="19"/>
  <c r="A719" i="19"/>
  <c r="A720" i="19"/>
  <c r="A721" i="19"/>
  <c r="A722" i="19"/>
  <c r="A723" i="19"/>
  <c r="A724" i="19"/>
  <c r="A725" i="19"/>
  <c r="A726" i="19"/>
  <c r="A727" i="19"/>
  <c r="A728" i="19"/>
  <c r="A729" i="19"/>
  <c r="A730" i="19"/>
  <c r="A731" i="19"/>
  <c r="A732" i="19"/>
  <c r="A733" i="19"/>
  <c r="A734" i="19"/>
  <c r="A735" i="19"/>
  <c r="A5" i="19"/>
  <c r="D735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370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5" i="19"/>
  <c r="H5" i="19" s="1"/>
  <c r="H6" i="19" s="1"/>
  <c r="H7" i="19" s="1"/>
  <c r="H8" i="19" s="1"/>
  <c r="H9" i="19" s="1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C6180" i="19"/>
  <c r="C6181" i="19"/>
  <c r="C6183" i="19"/>
  <c r="C6184" i="19"/>
  <c r="C6185" i="19"/>
  <c r="C6188" i="19"/>
  <c r="C6189" i="19"/>
  <c r="C6191" i="19"/>
  <c r="C6192" i="19"/>
  <c r="C6193" i="19"/>
  <c r="C6195" i="19"/>
  <c r="C6196" i="19"/>
  <c r="C6197" i="19"/>
  <c r="C6199" i="19"/>
  <c r="C6200" i="19"/>
  <c r="C6201" i="19"/>
  <c r="C6202" i="19"/>
  <c r="C6203" i="19"/>
  <c r="C6204" i="19"/>
  <c r="C6205" i="19"/>
  <c r="C6207" i="19"/>
  <c r="C6208" i="19"/>
  <c r="C6209" i="19"/>
  <c r="C6179" i="19"/>
  <c r="C6150" i="19"/>
  <c r="C6152" i="19"/>
  <c r="C6153" i="19"/>
  <c r="C6154" i="19"/>
  <c r="C6156" i="19"/>
  <c r="C6157" i="19"/>
  <c r="C6158" i="19"/>
  <c r="C6159" i="19"/>
  <c r="C6160" i="19"/>
  <c r="C6161" i="19"/>
  <c r="C6162" i="19"/>
  <c r="C6163" i="19"/>
  <c r="C6164" i="19"/>
  <c r="C6165" i="19"/>
  <c r="C6166" i="19"/>
  <c r="C6168" i="19"/>
  <c r="C6169" i="19"/>
  <c r="C6170" i="19"/>
  <c r="C6172" i="19"/>
  <c r="C6173" i="19"/>
  <c r="C6174" i="19"/>
  <c r="C6176" i="19"/>
  <c r="C6178" i="19"/>
  <c r="C6149" i="19"/>
  <c r="C6119" i="19"/>
  <c r="C6120" i="19"/>
  <c r="C6121" i="19"/>
  <c r="C6122" i="19"/>
  <c r="C6123" i="19"/>
  <c r="C6125" i="19"/>
  <c r="C6126" i="19"/>
  <c r="C6127" i="19"/>
  <c r="C6128" i="19"/>
  <c r="C6129" i="19"/>
  <c r="C6131" i="19"/>
  <c r="C6133" i="19"/>
  <c r="C6135" i="19"/>
  <c r="C6137" i="19"/>
  <c r="C6139" i="19"/>
  <c r="C6140" i="19"/>
  <c r="C6141" i="19"/>
  <c r="C6143" i="19"/>
  <c r="C6144" i="19"/>
  <c r="C6145" i="19"/>
  <c r="C6147" i="19"/>
  <c r="C6118" i="19"/>
  <c r="C6089" i="19"/>
  <c r="C6090" i="19"/>
  <c r="C6092" i="19"/>
  <c r="C6094" i="19"/>
  <c r="C6096" i="19"/>
  <c r="C6097" i="19"/>
  <c r="C6098" i="19"/>
  <c r="C6100" i="19"/>
  <c r="C6101" i="19"/>
  <c r="C6102" i="19"/>
  <c r="C6104" i="19"/>
  <c r="C6105" i="19"/>
  <c r="C6106" i="19"/>
  <c r="C6108" i="19"/>
  <c r="C6110" i="19"/>
  <c r="C6112" i="19"/>
  <c r="C6113" i="19"/>
  <c r="C6114" i="19"/>
  <c r="C6116" i="19"/>
  <c r="C6117" i="19"/>
  <c r="C6088" i="19"/>
  <c r="C6059" i="19"/>
  <c r="C6060" i="19"/>
  <c r="C6061" i="19"/>
  <c r="C6063" i="19"/>
  <c r="C6064" i="19"/>
  <c r="C6065" i="19"/>
  <c r="C6066" i="19"/>
  <c r="C6067" i="19"/>
  <c r="C6068" i="19"/>
  <c r="C6069" i="19"/>
  <c r="C6071" i="19"/>
  <c r="C6072" i="19"/>
  <c r="C6073" i="19"/>
  <c r="C6075" i="19"/>
  <c r="C6076" i="19"/>
  <c r="C6077" i="19"/>
  <c r="C6078" i="19"/>
  <c r="C6079" i="19"/>
  <c r="C6080" i="19"/>
  <c r="C6081" i="19"/>
  <c r="C6083" i="19"/>
  <c r="C6084" i="19"/>
  <c r="C6085" i="19"/>
  <c r="C6087" i="19"/>
  <c r="C6057" i="19"/>
  <c r="C6028" i="19"/>
  <c r="C6029" i="19"/>
  <c r="C6031" i="19"/>
  <c r="C6032" i="19"/>
  <c r="C6033" i="19"/>
  <c r="C6035" i="19"/>
  <c r="C6036" i="19"/>
  <c r="C6038" i="19"/>
  <c r="C6039" i="19"/>
  <c r="C6040" i="19"/>
  <c r="C6041" i="19"/>
  <c r="C6042" i="19"/>
  <c r="C6043" i="19"/>
  <c r="C6044" i="19"/>
  <c r="C6045" i="19"/>
  <c r="C6047" i="19"/>
  <c r="C6048" i="19"/>
  <c r="C6049" i="19"/>
  <c r="C6050" i="19"/>
  <c r="C6051" i="19"/>
  <c r="C6052" i="19"/>
  <c r="C6053" i="19"/>
  <c r="C6054" i="19"/>
  <c r="C6055" i="19"/>
  <c r="C6056" i="19"/>
  <c r="C6026" i="19"/>
  <c r="C5998" i="19"/>
  <c r="C5999" i="19"/>
  <c r="C6000" i="19"/>
  <c r="C6001" i="19"/>
  <c r="C6002" i="19"/>
  <c r="C6003" i="19"/>
  <c r="C6005" i="19"/>
  <c r="C6006" i="19"/>
  <c r="C6009" i="19"/>
  <c r="C6010" i="19"/>
  <c r="C6011" i="19"/>
  <c r="C6012" i="19"/>
  <c r="C6013" i="19"/>
  <c r="C6014" i="19"/>
  <c r="C6015" i="19"/>
  <c r="C6017" i="19"/>
  <c r="C6018" i="19"/>
  <c r="C6019" i="19"/>
  <c r="C6021" i="19"/>
  <c r="C6022" i="19"/>
  <c r="C6025" i="19"/>
  <c r="C5997" i="19"/>
  <c r="C5996" i="19"/>
  <c r="C5968" i="19"/>
  <c r="C5969" i="19"/>
  <c r="C5970" i="19"/>
  <c r="C5971" i="19"/>
  <c r="C5972" i="19"/>
  <c r="C5973" i="19"/>
  <c r="C5974" i="19"/>
  <c r="C5977" i="19"/>
  <c r="C5978" i="19"/>
  <c r="C5980" i="19"/>
  <c r="C5981" i="19"/>
  <c r="C5982" i="19"/>
  <c r="C5984" i="19"/>
  <c r="C5985" i="19"/>
  <c r="C5986" i="19"/>
  <c r="C5989" i="19"/>
  <c r="C5990" i="19"/>
  <c r="C5991" i="19"/>
  <c r="C5993" i="19"/>
  <c r="C5994" i="19"/>
  <c r="C5965" i="19"/>
  <c r="C5960" i="19"/>
  <c r="C5961" i="19"/>
  <c r="C5962" i="19"/>
  <c r="C5963" i="19"/>
  <c r="C5964" i="19"/>
  <c r="C5937" i="19"/>
  <c r="C5938" i="19"/>
  <c r="C5940" i="19"/>
  <c r="C5941" i="19"/>
  <c r="C5944" i="19"/>
  <c r="C5945" i="19"/>
  <c r="C5946" i="19"/>
  <c r="C5948" i="19"/>
  <c r="C5949" i="19"/>
  <c r="C5951" i="19"/>
  <c r="C5952" i="19"/>
  <c r="C5953" i="19"/>
  <c r="C5956" i="19"/>
  <c r="C5957" i="19"/>
  <c r="C5958" i="19"/>
  <c r="C5936" i="19"/>
  <c r="C5935" i="19"/>
  <c r="C5906" i="19"/>
  <c r="C5907" i="19"/>
  <c r="C5908" i="19"/>
  <c r="C5909" i="19"/>
  <c r="C5911" i="19"/>
  <c r="C5912" i="19"/>
  <c r="C5913" i="19"/>
  <c r="C5915" i="19"/>
  <c r="C5916" i="19"/>
  <c r="C5917" i="19"/>
  <c r="C5918" i="19"/>
  <c r="C5919" i="19"/>
  <c r="C5920" i="19"/>
  <c r="C5921" i="19"/>
  <c r="C5923" i="19"/>
  <c r="C5924" i="19"/>
  <c r="C5925" i="19"/>
  <c r="C5926" i="19"/>
  <c r="C5927" i="19"/>
  <c r="C5928" i="19"/>
  <c r="C5931" i="19"/>
  <c r="C5932" i="19"/>
  <c r="C5933" i="19"/>
  <c r="C5905" i="19"/>
  <c r="C5904" i="19"/>
  <c r="C5879" i="19"/>
  <c r="C5880" i="19"/>
  <c r="C5881" i="19"/>
  <c r="C5882" i="19"/>
  <c r="C5884" i="19"/>
  <c r="C5888" i="19"/>
  <c r="C5889" i="19"/>
  <c r="C5891" i="19"/>
  <c r="C5892" i="19"/>
  <c r="C5893" i="19"/>
  <c r="C5895" i="19"/>
  <c r="C5896" i="19"/>
  <c r="C5897" i="19"/>
  <c r="C5900" i="19"/>
  <c r="C5901" i="19"/>
  <c r="C5877" i="19"/>
  <c r="C5876" i="19"/>
  <c r="C5875" i="19"/>
  <c r="C5846" i="19"/>
  <c r="C5847" i="19"/>
  <c r="C5848" i="19"/>
  <c r="C5849" i="19"/>
  <c r="C5851" i="19"/>
  <c r="C5852" i="19"/>
  <c r="C5853" i="19"/>
  <c r="C5855" i="19"/>
  <c r="C5856" i="19"/>
  <c r="C5857" i="19"/>
  <c r="C5858" i="19"/>
  <c r="C5859" i="19"/>
  <c r="C5860" i="19"/>
  <c r="C5863" i="19"/>
  <c r="C5864" i="19"/>
  <c r="C5867" i="19"/>
  <c r="C5868" i="19"/>
  <c r="C5869" i="19"/>
  <c r="C5871" i="19"/>
  <c r="C5872" i="19"/>
  <c r="O30" i="3"/>
  <c r="C4045" i="19" s="1"/>
  <c r="O31" i="3"/>
  <c r="C4046" i="19" s="1"/>
  <c r="O32" i="3"/>
  <c r="C4047" i="19" s="1"/>
  <c r="O33" i="3"/>
  <c r="C4048" i="19" s="1"/>
  <c r="O34" i="3"/>
  <c r="C4049" i="19" s="1"/>
  <c r="O204" i="3"/>
  <c r="C4219" i="19" s="1"/>
  <c r="L33" i="3"/>
  <c r="C2953" i="19" s="1"/>
  <c r="L34" i="3"/>
  <c r="C2954" i="19" s="1"/>
  <c r="L35" i="3"/>
  <c r="C2955" i="19" s="1"/>
  <c r="I64" i="3"/>
  <c r="C1889" i="19" s="1"/>
  <c r="G248" i="3"/>
  <c r="G249" i="3"/>
  <c r="C1344" i="19" s="1"/>
  <c r="G250" i="3"/>
  <c r="C1345" i="19" s="1"/>
  <c r="G251" i="3"/>
  <c r="C1346" i="19" s="1"/>
  <c r="G252" i="3"/>
  <c r="C1347" i="19" s="1"/>
  <c r="G253" i="3"/>
  <c r="C1348" i="19" s="1"/>
  <c r="G254" i="3"/>
  <c r="C1349" i="19" s="1"/>
  <c r="G255" i="3"/>
  <c r="C1350" i="19" s="1"/>
  <c r="G256" i="3"/>
  <c r="C1351" i="19" s="1"/>
  <c r="G257" i="3"/>
  <c r="C1352" i="19" s="1"/>
  <c r="G258" i="3"/>
  <c r="C1353" i="19" s="1"/>
  <c r="G259" i="3"/>
  <c r="C1354" i="19" s="1"/>
  <c r="G260" i="3"/>
  <c r="C1355" i="19" s="1"/>
  <c r="G261" i="3"/>
  <c r="C1356" i="19" s="1"/>
  <c r="G262" i="3"/>
  <c r="C1357" i="19" s="1"/>
  <c r="G263" i="3"/>
  <c r="C1358" i="19" s="1"/>
  <c r="G264" i="3"/>
  <c r="C1359" i="19" s="1"/>
  <c r="G265" i="3"/>
  <c r="C1360" i="19" s="1"/>
  <c r="G266" i="3"/>
  <c r="C1361" i="19"/>
  <c r="G267" i="3"/>
  <c r="C1362" i="19" s="1"/>
  <c r="G268" i="3"/>
  <c r="C1363" i="19" s="1"/>
  <c r="G269" i="3"/>
  <c r="C1364" i="19" s="1"/>
  <c r="G270" i="3"/>
  <c r="C1365" i="19" s="1"/>
  <c r="G271" i="3"/>
  <c r="C1366" i="19" s="1"/>
  <c r="G272" i="3"/>
  <c r="C1367" i="19" s="1"/>
  <c r="G273" i="3"/>
  <c r="C1368" i="19" s="1"/>
  <c r="G274" i="3"/>
  <c r="C1369" i="19"/>
  <c r="G275" i="3"/>
  <c r="C1370" i="19" s="1"/>
  <c r="G276" i="3"/>
  <c r="C1371" i="19" s="1"/>
  <c r="G277" i="3"/>
  <c r="C1372" i="19" s="1"/>
  <c r="F95" i="3"/>
  <c r="C825" i="19" s="1"/>
  <c r="F96" i="3"/>
  <c r="F97" i="3"/>
  <c r="C827" i="19" s="1"/>
  <c r="F98" i="3"/>
  <c r="F99" i="3"/>
  <c r="C829" i="19" s="1"/>
  <c r="F100" i="3"/>
  <c r="C830" i="19" s="1"/>
  <c r="F101" i="3"/>
  <c r="C831" i="19" s="1"/>
  <c r="F102" i="3"/>
  <c r="C832" i="19" s="1"/>
  <c r="F103" i="3"/>
  <c r="C833" i="19" s="1"/>
  <c r="F104" i="3"/>
  <c r="C834" i="19" s="1"/>
  <c r="F105" i="3"/>
  <c r="C835" i="19" s="1"/>
  <c r="F106" i="3"/>
  <c r="F107" i="3"/>
  <c r="C837" i="19" s="1"/>
  <c r="F108" i="3"/>
  <c r="C838" i="19" s="1"/>
  <c r="F109" i="3"/>
  <c r="C839" i="19" s="1"/>
  <c r="F110" i="3"/>
  <c r="F111" i="3"/>
  <c r="C841" i="19" s="1"/>
  <c r="F112" i="3"/>
  <c r="C842" i="19" s="1"/>
  <c r="F113" i="3"/>
  <c r="C843" i="19" s="1"/>
  <c r="F114" i="3"/>
  <c r="C844" i="19" s="1"/>
  <c r="F115" i="3"/>
  <c r="C845" i="19" s="1"/>
  <c r="F116" i="3"/>
  <c r="F117" i="3"/>
  <c r="C847" i="19" s="1"/>
  <c r="F118" i="3"/>
  <c r="C848" i="19" s="1"/>
  <c r="F119" i="3"/>
  <c r="C849" i="19" s="1"/>
  <c r="F120" i="3"/>
  <c r="C850" i="19" s="1"/>
  <c r="F121" i="3"/>
  <c r="C851" i="19" s="1"/>
  <c r="F122" i="3"/>
  <c r="C852" i="19" s="1"/>
  <c r="F123" i="3"/>
  <c r="C853" i="19" s="1"/>
  <c r="F124" i="3"/>
  <c r="C854" i="19" s="1"/>
  <c r="F375" i="1"/>
  <c r="Y375" i="1"/>
  <c r="F374" i="1"/>
  <c r="Y374" i="1"/>
  <c r="F373" i="1"/>
  <c r="Y373" i="1"/>
  <c r="F372" i="1"/>
  <c r="Y372" i="1" s="1"/>
  <c r="D366" i="3" s="1"/>
  <c r="C366" i="19" s="1"/>
  <c r="F371" i="1"/>
  <c r="Y371" i="1"/>
  <c r="F370" i="1"/>
  <c r="Y370" i="1"/>
  <c r="F369" i="1"/>
  <c r="Y369" i="1"/>
  <c r="F368" i="1"/>
  <c r="Y368" i="1" s="1"/>
  <c r="F367" i="1"/>
  <c r="Y367" i="1"/>
  <c r="F366" i="1"/>
  <c r="Y366" i="1"/>
  <c r="F365" i="1"/>
  <c r="Y365" i="1" s="1"/>
  <c r="F364" i="1"/>
  <c r="Y364" i="1" s="1"/>
  <c r="F363" i="1"/>
  <c r="Y363" i="1"/>
  <c r="D357" i="3" s="1"/>
  <c r="F362" i="1"/>
  <c r="Y362" i="1"/>
  <c r="F361" i="1"/>
  <c r="Y361" i="1" s="1"/>
  <c r="F360" i="1"/>
  <c r="Y360" i="1" s="1"/>
  <c r="F359" i="1"/>
  <c r="Y359" i="1"/>
  <c r="F358" i="1"/>
  <c r="Y358" i="1"/>
  <c r="F357" i="1"/>
  <c r="Y357" i="1" s="1"/>
  <c r="D351" i="3" s="1"/>
  <c r="F356" i="1"/>
  <c r="Y356" i="1" s="1"/>
  <c r="F355" i="1"/>
  <c r="Y355" i="1"/>
  <c r="F354" i="1"/>
  <c r="Y354" i="1"/>
  <c r="F353" i="1"/>
  <c r="Y353" i="1"/>
  <c r="D347" i="3" s="1"/>
  <c r="F352" i="1"/>
  <c r="Y352" i="1" s="1"/>
  <c r="F351" i="1"/>
  <c r="Y351" i="1"/>
  <c r="F350" i="1"/>
  <c r="Y350" i="1"/>
  <c r="F349" i="1"/>
  <c r="Y349" i="1" s="1"/>
  <c r="F348" i="1"/>
  <c r="Y348" i="1" s="1"/>
  <c r="F347" i="1"/>
  <c r="Y347" i="1"/>
  <c r="F346" i="1"/>
  <c r="Y346" i="1"/>
  <c r="F345" i="1"/>
  <c r="Y345" i="1"/>
  <c r="F344" i="1"/>
  <c r="Y344" i="1" s="1"/>
  <c r="F343" i="1"/>
  <c r="Y343" i="1"/>
  <c r="D337" i="3" s="1"/>
  <c r="F342" i="1"/>
  <c r="Y342" i="1"/>
  <c r="F341" i="1"/>
  <c r="Y341" i="1" s="1"/>
  <c r="F340" i="1"/>
  <c r="Y340" i="1" s="1"/>
  <c r="F339" i="1"/>
  <c r="Y339" i="1"/>
  <c r="F338" i="1"/>
  <c r="Y338" i="1"/>
  <c r="F337" i="1"/>
  <c r="Y337" i="1"/>
  <c r="F336" i="1"/>
  <c r="Y336" i="1" s="1"/>
  <c r="F335" i="1"/>
  <c r="Y335" i="1"/>
  <c r="F334" i="1"/>
  <c r="Y334" i="1"/>
  <c r="F333" i="1"/>
  <c r="Y333" i="1" s="1"/>
  <c r="F332" i="1"/>
  <c r="Y332" i="1" s="1"/>
  <c r="F331" i="1"/>
  <c r="Y331" i="1"/>
  <c r="F330" i="1"/>
  <c r="Y330" i="1"/>
  <c r="F329" i="1"/>
  <c r="Y329" i="1" s="1"/>
  <c r="F328" i="1"/>
  <c r="Y328" i="1" s="1"/>
  <c r="F327" i="1"/>
  <c r="Y327" i="1"/>
  <c r="F326" i="1"/>
  <c r="Y326" i="1"/>
  <c r="F325" i="1"/>
  <c r="Y325" i="1"/>
  <c r="F324" i="1"/>
  <c r="Y324" i="1" s="1"/>
  <c r="F323" i="1"/>
  <c r="Y323" i="1"/>
  <c r="F322" i="1"/>
  <c r="Y322" i="1"/>
  <c r="F321" i="1"/>
  <c r="Y321" i="1"/>
  <c r="F320" i="1"/>
  <c r="Y320" i="1" s="1"/>
  <c r="F319" i="1"/>
  <c r="Y319" i="1"/>
  <c r="F318" i="1"/>
  <c r="Y318" i="1"/>
  <c r="F317" i="1"/>
  <c r="Y317" i="1" s="1"/>
  <c r="F316" i="1"/>
  <c r="Y316" i="1" s="1"/>
  <c r="F315" i="1"/>
  <c r="Y315" i="1"/>
  <c r="F314" i="1"/>
  <c r="Y314" i="1"/>
  <c r="F313" i="1"/>
  <c r="Y313" i="1"/>
  <c r="F312" i="1"/>
  <c r="Y312" i="1" s="1"/>
  <c r="F311" i="1"/>
  <c r="Y311" i="1"/>
  <c r="F310" i="1"/>
  <c r="Y310" i="1"/>
  <c r="F309" i="1"/>
  <c r="Y309" i="1" s="1"/>
  <c r="F308" i="1"/>
  <c r="Y308" i="1" s="1"/>
  <c r="F307" i="1"/>
  <c r="Y307" i="1"/>
  <c r="F306" i="1"/>
  <c r="Y306" i="1"/>
  <c r="F305" i="1"/>
  <c r="Y305" i="1"/>
  <c r="F304" i="1"/>
  <c r="Y304" i="1" s="1"/>
  <c r="F303" i="1"/>
  <c r="Y303" i="1"/>
  <c r="F302" i="1"/>
  <c r="Y302" i="1"/>
  <c r="F301" i="1"/>
  <c r="Y301" i="1" s="1"/>
  <c r="F300" i="1"/>
  <c r="Y300" i="1" s="1"/>
  <c r="F299" i="1"/>
  <c r="Y299" i="1"/>
  <c r="F298" i="1"/>
  <c r="Y298" i="1"/>
  <c r="F297" i="1"/>
  <c r="Y297" i="1" s="1"/>
  <c r="F296" i="1"/>
  <c r="Y296" i="1" s="1"/>
  <c r="F295" i="1"/>
  <c r="Y295" i="1"/>
  <c r="F294" i="1"/>
  <c r="Y294" i="1"/>
  <c r="F293" i="1"/>
  <c r="Y293" i="1"/>
  <c r="F292" i="1"/>
  <c r="Y292" i="1" s="1"/>
  <c r="F291" i="1"/>
  <c r="Y291" i="1"/>
  <c r="F290" i="1"/>
  <c r="Y290" i="1"/>
  <c r="F289" i="1"/>
  <c r="Y289" i="1"/>
  <c r="F288" i="1"/>
  <c r="Y288" i="1" s="1"/>
  <c r="F287" i="1"/>
  <c r="Y287" i="1"/>
  <c r="F286" i="1"/>
  <c r="Y286" i="1"/>
  <c r="F285" i="1"/>
  <c r="Y285" i="1" s="1"/>
  <c r="F284" i="1"/>
  <c r="Y284" i="1" s="1"/>
  <c r="F283" i="1"/>
  <c r="Y283" i="1"/>
  <c r="F282" i="1"/>
  <c r="Y282" i="1"/>
  <c r="F281" i="1"/>
  <c r="Y281" i="1"/>
  <c r="F280" i="1"/>
  <c r="Y280" i="1" s="1"/>
  <c r="F279" i="1"/>
  <c r="Y279" i="1"/>
  <c r="F278" i="1"/>
  <c r="Y278" i="1"/>
  <c r="F277" i="1"/>
  <c r="Y277" i="1"/>
  <c r="F276" i="1"/>
  <c r="Y276" i="1" s="1"/>
  <c r="F275" i="1"/>
  <c r="Y275" i="1"/>
  <c r="F274" i="1"/>
  <c r="Y274" i="1"/>
  <c r="F273" i="1"/>
  <c r="Y273" i="1"/>
  <c r="F272" i="1"/>
  <c r="Y272" i="1" s="1"/>
  <c r="F271" i="1"/>
  <c r="Y271" i="1"/>
  <c r="F270" i="1"/>
  <c r="Y270" i="1"/>
  <c r="F269" i="1"/>
  <c r="Y269" i="1" s="1"/>
  <c r="F268" i="1"/>
  <c r="Y268" i="1" s="1"/>
  <c r="F267" i="1"/>
  <c r="Y267" i="1"/>
  <c r="F266" i="1"/>
  <c r="Y266" i="1"/>
  <c r="F265" i="1"/>
  <c r="Y265" i="1" s="1"/>
  <c r="F264" i="1"/>
  <c r="Y264" i="1" s="1"/>
  <c r="F263" i="1"/>
  <c r="Y263" i="1"/>
  <c r="F262" i="1"/>
  <c r="Y262" i="1"/>
  <c r="F261" i="1"/>
  <c r="Y261" i="1" s="1"/>
  <c r="F260" i="1"/>
  <c r="Y260" i="1" s="1"/>
  <c r="F259" i="1"/>
  <c r="Y259" i="1"/>
  <c r="F258" i="1"/>
  <c r="Y258" i="1"/>
  <c r="F257" i="1"/>
  <c r="Y257" i="1"/>
  <c r="F256" i="1"/>
  <c r="Y256" i="1" s="1"/>
  <c r="F255" i="1"/>
  <c r="Y255" i="1"/>
  <c r="F254" i="1"/>
  <c r="Y254" i="1"/>
  <c r="F253" i="1"/>
  <c r="Y253" i="1" s="1"/>
  <c r="F252" i="1"/>
  <c r="Y252" i="1" s="1"/>
  <c r="F251" i="1"/>
  <c r="Y251" i="1"/>
  <c r="F250" i="1"/>
  <c r="Y250" i="1"/>
  <c r="F249" i="1"/>
  <c r="Y249" i="1" s="1"/>
  <c r="F248" i="1"/>
  <c r="Y248" i="1" s="1"/>
  <c r="F247" i="1"/>
  <c r="Y247" i="1"/>
  <c r="F246" i="1"/>
  <c r="Y246" i="1"/>
  <c r="F245" i="1"/>
  <c r="Y245" i="1"/>
  <c r="F244" i="1"/>
  <c r="Y244" i="1" s="1"/>
  <c r="F243" i="1"/>
  <c r="Y243" i="1"/>
  <c r="F242" i="1"/>
  <c r="Y242" i="1"/>
  <c r="F241" i="1"/>
  <c r="Y241" i="1"/>
  <c r="F240" i="1"/>
  <c r="Y240" i="1" s="1"/>
  <c r="F239" i="1"/>
  <c r="Y239" i="1"/>
  <c r="F238" i="1"/>
  <c r="Y238" i="1"/>
  <c r="F237" i="1"/>
  <c r="Y237" i="1" s="1"/>
  <c r="F236" i="1"/>
  <c r="Y236" i="1" s="1"/>
  <c r="F235" i="1"/>
  <c r="Y235" i="1"/>
  <c r="F234" i="1"/>
  <c r="Y234" i="1"/>
  <c r="F233" i="1"/>
  <c r="Y233" i="1" s="1"/>
  <c r="F232" i="1"/>
  <c r="Y232" i="1" s="1"/>
  <c r="F231" i="1"/>
  <c r="Y231" i="1"/>
  <c r="F230" i="1"/>
  <c r="Y230" i="1"/>
  <c r="F229" i="1"/>
  <c r="Y229" i="1"/>
  <c r="F228" i="1"/>
  <c r="Y228" i="1" s="1"/>
  <c r="F227" i="1"/>
  <c r="Y227" i="1"/>
  <c r="F226" i="1"/>
  <c r="Y226" i="1"/>
  <c r="F225" i="1"/>
  <c r="Y225" i="1"/>
  <c r="F224" i="1"/>
  <c r="Y224" i="1" s="1"/>
  <c r="F223" i="1"/>
  <c r="Y223" i="1"/>
  <c r="F222" i="1"/>
  <c r="Y222" i="1"/>
  <c r="F221" i="1"/>
  <c r="Y221" i="1" s="1"/>
  <c r="F220" i="1"/>
  <c r="Y220" i="1" s="1"/>
  <c r="F219" i="1"/>
  <c r="Y219" i="1"/>
  <c r="F218" i="1"/>
  <c r="Y218" i="1"/>
  <c r="F217" i="1"/>
  <c r="Y217" i="1" s="1"/>
  <c r="F216" i="1"/>
  <c r="Y216" i="1" s="1"/>
  <c r="F215" i="1"/>
  <c r="Y215" i="1"/>
  <c r="F214" i="1"/>
  <c r="Y214" i="1"/>
  <c r="F213" i="1"/>
  <c r="Y213" i="1"/>
  <c r="F212" i="1"/>
  <c r="Y212" i="1" s="1"/>
  <c r="F211" i="1"/>
  <c r="Y211" i="1"/>
  <c r="F210" i="1"/>
  <c r="Y210" i="1"/>
  <c r="F209" i="1"/>
  <c r="Y209" i="1"/>
  <c r="F208" i="1"/>
  <c r="Y208" i="1" s="1"/>
  <c r="F207" i="1"/>
  <c r="Y207" i="1"/>
  <c r="F206" i="1"/>
  <c r="Y206" i="1"/>
  <c r="F205" i="1"/>
  <c r="Y205" i="1" s="1"/>
  <c r="F204" i="1"/>
  <c r="Y204" i="1" s="1"/>
  <c r="F203" i="1"/>
  <c r="Y203" i="1"/>
  <c r="F202" i="1"/>
  <c r="Y202" i="1"/>
  <c r="F201" i="1"/>
  <c r="Y201" i="1" s="1"/>
  <c r="F200" i="1"/>
  <c r="Y200" i="1" s="1"/>
  <c r="F199" i="1"/>
  <c r="Y199" i="1"/>
  <c r="F198" i="1"/>
  <c r="Y198" i="1"/>
  <c r="F197" i="1"/>
  <c r="Y197" i="1"/>
  <c r="F196" i="1"/>
  <c r="Y196" i="1" s="1"/>
  <c r="F195" i="1"/>
  <c r="Y195" i="1"/>
  <c r="F194" i="1"/>
  <c r="Y194" i="1"/>
  <c r="F193" i="1"/>
  <c r="Y193" i="1"/>
  <c r="F192" i="1"/>
  <c r="Y192" i="1" s="1"/>
  <c r="F191" i="1"/>
  <c r="Y191" i="1"/>
  <c r="F190" i="1"/>
  <c r="Y190" i="1"/>
  <c r="F189" i="1"/>
  <c r="Y189" i="1" s="1"/>
  <c r="F188" i="1"/>
  <c r="Y188" i="1" s="1"/>
  <c r="F187" i="1"/>
  <c r="Y187" i="1"/>
  <c r="F186" i="1"/>
  <c r="Y186" i="1"/>
  <c r="F185" i="1"/>
  <c r="Y185" i="1"/>
  <c r="F184" i="1"/>
  <c r="Y184" i="1" s="1"/>
  <c r="F183" i="1"/>
  <c r="Y183" i="1"/>
  <c r="F182" i="1"/>
  <c r="Y182" i="1"/>
  <c r="F181" i="1"/>
  <c r="Y181" i="1"/>
  <c r="F180" i="1"/>
  <c r="Y180" i="1" s="1"/>
  <c r="F179" i="1"/>
  <c r="Y179" i="1"/>
  <c r="F178" i="1"/>
  <c r="Y178" i="1"/>
  <c r="F177" i="1"/>
  <c r="Y177" i="1"/>
  <c r="F176" i="1"/>
  <c r="Y176" i="1" s="1"/>
  <c r="F175" i="1"/>
  <c r="Y175" i="1"/>
  <c r="F174" i="1"/>
  <c r="Y174" i="1"/>
  <c r="F173" i="1"/>
  <c r="Y173" i="1" s="1"/>
  <c r="F172" i="1"/>
  <c r="Y172" i="1" s="1"/>
  <c r="F171" i="1"/>
  <c r="Y171" i="1"/>
  <c r="F170" i="1"/>
  <c r="Y170" i="1"/>
  <c r="F169" i="1"/>
  <c r="Y169" i="1" s="1"/>
  <c r="F168" i="1"/>
  <c r="Y168" i="1" s="1"/>
  <c r="F167" i="1"/>
  <c r="Y167" i="1"/>
  <c r="F166" i="1"/>
  <c r="Y166" i="1"/>
  <c r="F165" i="1"/>
  <c r="Y165" i="1" s="1"/>
  <c r="D159" i="3" s="1"/>
  <c r="F164" i="1"/>
  <c r="Y164" i="1" s="1"/>
  <c r="F163" i="1"/>
  <c r="Y163" i="1"/>
  <c r="F162" i="1"/>
  <c r="Y162" i="1"/>
  <c r="F161" i="1"/>
  <c r="Y161" i="1"/>
  <c r="F160" i="1"/>
  <c r="Y160" i="1" s="1"/>
  <c r="F159" i="1"/>
  <c r="Y159" i="1"/>
  <c r="F158" i="1"/>
  <c r="Y158" i="1"/>
  <c r="F157" i="1"/>
  <c r="Y157" i="1" s="1"/>
  <c r="F156" i="1"/>
  <c r="Y156" i="1" s="1"/>
  <c r="F155" i="1"/>
  <c r="Y155" i="1"/>
  <c r="F154" i="1"/>
  <c r="Y154" i="1"/>
  <c r="F153" i="1"/>
  <c r="Y153" i="1"/>
  <c r="F152" i="1"/>
  <c r="Y152" i="1" s="1"/>
  <c r="F151" i="1"/>
  <c r="Y151" i="1"/>
  <c r="F150" i="1"/>
  <c r="Y150" i="1"/>
  <c r="F149" i="1"/>
  <c r="Y149" i="1"/>
  <c r="F148" i="1"/>
  <c r="Y148" i="1" s="1"/>
  <c r="F147" i="1"/>
  <c r="Y147" i="1"/>
  <c r="F146" i="1"/>
  <c r="Y146" i="1"/>
  <c r="F145" i="1"/>
  <c r="Y145" i="1"/>
  <c r="F144" i="1"/>
  <c r="Y144" i="1" s="1"/>
  <c r="F143" i="1"/>
  <c r="Y143" i="1"/>
  <c r="F142" i="1"/>
  <c r="Y142" i="1"/>
  <c r="F141" i="1"/>
  <c r="Y141" i="1" s="1"/>
  <c r="F140" i="1"/>
  <c r="Y140" i="1" s="1"/>
  <c r="F139" i="1"/>
  <c r="Y139" i="1"/>
  <c r="F138" i="1"/>
  <c r="Y138" i="1"/>
  <c r="F137" i="1"/>
  <c r="Y137" i="1" s="1"/>
  <c r="F136" i="1"/>
  <c r="Y136" i="1" s="1"/>
  <c r="F135" i="1"/>
  <c r="Y135" i="1"/>
  <c r="F134" i="1"/>
  <c r="Y134" i="1"/>
  <c r="F133" i="1"/>
  <c r="Y133" i="1" s="1"/>
  <c r="F132" i="1"/>
  <c r="Y132" i="1" s="1"/>
  <c r="F131" i="1"/>
  <c r="Y131" i="1"/>
  <c r="F130" i="1"/>
  <c r="F129" i="1"/>
  <c r="Y129" i="1" s="1"/>
  <c r="F128" i="1"/>
  <c r="Y128" i="1" s="1"/>
  <c r="F127" i="1"/>
  <c r="Y127" i="1" s="1"/>
  <c r="F126" i="1"/>
  <c r="Y126" i="1" s="1"/>
  <c r="F125" i="1"/>
  <c r="Y125" i="1" s="1"/>
  <c r="F124" i="1"/>
  <c r="Y124" i="1" s="1"/>
  <c r="F123" i="1"/>
  <c r="Y123" i="1" s="1"/>
  <c r="F122" i="1"/>
  <c r="Y122" i="1" s="1"/>
  <c r="F121" i="1"/>
  <c r="Y121" i="1" s="1"/>
  <c r="F120" i="1"/>
  <c r="Y120" i="1" s="1"/>
  <c r="F119" i="1"/>
  <c r="Y119" i="1" s="1"/>
  <c r="F118" i="1"/>
  <c r="Y118" i="1" s="1"/>
  <c r="F117" i="1"/>
  <c r="Y117" i="1" s="1"/>
  <c r="F116" i="1"/>
  <c r="Y116" i="1" s="1"/>
  <c r="F115" i="1"/>
  <c r="Y115" i="1" s="1"/>
  <c r="F114" i="1"/>
  <c r="Y114" i="1" s="1"/>
  <c r="F113" i="1"/>
  <c r="Y113" i="1" s="1"/>
  <c r="F112" i="1"/>
  <c r="Y112" i="1" s="1"/>
  <c r="F111" i="1"/>
  <c r="Y111" i="1" s="1"/>
  <c r="F110" i="1"/>
  <c r="Y110" i="1" s="1"/>
  <c r="F109" i="1"/>
  <c r="Y109" i="1" s="1"/>
  <c r="F108" i="1"/>
  <c r="Y108" i="1" s="1"/>
  <c r="F107" i="1"/>
  <c r="Y107" i="1" s="1"/>
  <c r="F106" i="1"/>
  <c r="Y106" i="1" s="1"/>
  <c r="F105" i="1"/>
  <c r="Y105" i="1" s="1"/>
  <c r="F104" i="1"/>
  <c r="Y104" i="1" s="1"/>
  <c r="F103" i="1"/>
  <c r="Y103" i="1" s="1"/>
  <c r="F102" i="1"/>
  <c r="Y102" i="1" s="1"/>
  <c r="F101" i="1"/>
  <c r="Y101" i="1" s="1"/>
  <c r="F100" i="1"/>
  <c r="Y100" i="1" s="1"/>
  <c r="F99" i="1"/>
  <c r="Y99" i="1" s="1"/>
  <c r="F98" i="1"/>
  <c r="Y98" i="1" s="1"/>
  <c r="F97" i="1"/>
  <c r="Y97" i="1" s="1"/>
  <c r="F96" i="1"/>
  <c r="Y96" i="1" s="1"/>
  <c r="F95" i="1"/>
  <c r="Y95" i="1" s="1"/>
  <c r="F94" i="1"/>
  <c r="Y94" i="1" s="1"/>
  <c r="F93" i="1"/>
  <c r="Y93" i="1" s="1"/>
  <c r="F92" i="1"/>
  <c r="Y92" i="1" s="1"/>
  <c r="F91" i="1"/>
  <c r="Y91" i="1" s="1"/>
  <c r="F90" i="1"/>
  <c r="Y90" i="1" s="1"/>
  <c r="F89" i="1"/>
  <c r="Y89" i="1" s="1"/>
  <c r="F88" i="1"/>
  <c r="Y88" i="1" s="1"/>
  <c r="F87" i="1"/>
  <c r="Y87" i="1" s="1"/>
  <c r="F86" i="1"/>
  <c r="Y86" i="1" s="1"/>
  <c r="F85" i="1"/>
  <c r="Y85" i="1"/>
  <c r="F84" i="1"/>
  <c r="Y84" i="1" s="1"/>
  <c r="F83" i="1"/>
  <c r="Y83" i="1" s="1"/>
  <c r="F82" i="1"/>
  <c r="Y82" i="1" s="1"/>
  <c r="F81" i="1"/>
  <c r="Y81" i="1"/>
  <c r="F80" i="1"/>
  <c r="Y80" i="1" s="1"/>
  <c r="F79" i="1"/>
  <c r="Y79" i="1" s="1"/>
  <c r="F78" i="1"/>
  <c r="Y78" i="1" s="1"/>
  <c r="F77" i="1"/>
  <c r="Y77" i="1" s="1"/>
  <c r="D71" i="3" s="1"/>
  <c r="F76" i="1"/>
  <c r="Y76" i="1" s="1"/>
  <c r="F75" i="1"/>
  <c r="Y75" i="1" s="1"/>
  <c r="F74" i="1"/>
  <c r="Y74" i="1" s="1"/>
  <c r="F73" i="1"/>
  <c r="Y73" i="1"/>
  <c r="F72" i="1"/>
  <c r="Y72" i="1" s="1"/>
  <c r="F71" i="1"/>
  <c r="Y71" i="1" s="1"/>
  <c r="F70" i="1"/>
  <c r="Y70" i="1" s="1"/>
  <c r="F69" i="1"/>
  <c r="Y69" i="1" s="1"/>
  <c r="F68" i="1"/>
  <c r="Y68" i="1" s="1"/>
  <c r="F67" i="1"/>
  <c r="Y67" i="1" s="1"/>
  <c r="F66" i="1"/>
  <c r="Y66" i="1" s="1"/>
  <c r="F65" i="1"/>
  <c r="Y65" i="1"/>
  <c r="F64" i="1"/>
  <c r="Y64" i="1" s="1"/>
  <c r="F63" i="1"/>
  <c r="Y63" i="1" s="1"/>
  <c r="F62" i="1"/>
  <c r="Y62" i="1" s="1"/>
  <c r="F61" i="1"/>
  <c r="Y61" i="1" s="1"/>
  <c r="F60" i="1"/>
  <c r="Y60" i="1" s="1"/>
  <c r="F59" i="1"/>
  <c r="Y59" i="1" s="1"/>
  <c r="F58" i="1"/>
  <c r="Y58" i="1" s="1"/>
  <c r="F57" i="1"/>
  <c r="Y57" i="1" s="1"/>
  <c r="F56" i="1"/>
  <c r="Y56" i="1" s="1"/>
  <c r="F55" i="1"/>
  <c r="Y55" i="1" s="1"/>
  <c r="F54" i="1"/>
  <c r="Y54" i="1" s="1"/>
  <c r="F53" i="1"/>
  <c r="Y53" i="1"/>
  <c r="F52" i="1"/>
  <c r="Y52" i="1" s="1"/>
  <c r="F51" i="1"/>
  <c r="Y51" i="1" s="1"/>
  <c r="F50" i="1"/>
  <c r="Y50" i="1" s="1"/>
  <c r="F49" i="1"/>
  <c r="Y49" i="1"/>
  <c r="F48" i="1"/>
  <c r="Y48" i="1" s="1"/>
  <c r="F47" i="1"/>
  <c r="Y47" i="1" s="1"/>
  <c r="F46" i="1"/>
  <c r="Y46" i="1" s="1"/>
  <c r="F45" i="1"/>
  <c r="Y45" i="1" s="1"/>
  <c r="F44" i="1"/>
  <c r="Y44" i="1" s="1"/>
  <c r="F43" i="1"/>
  <c r="Y43" i="1" s="1"/>
  <c r="F42" i="1"/>
  <c r="Y42" i="1" s="1"/>
  <c r="F41" i="1"/>
  <c r="Y41" i="1"/>
  <c r="F40" i="1"/>
  <c r="Y40" i="1" s="1"/>
  <c r="F39" i="1"/>
  <c r="Y39" i="1" s="1"/>
  <c r="F38" i="1"/>
  <c r="Y38" i="1" s="1"/>
  <c r="F37" i="1"/>
  <c r="Y37" i="1" s="1"/>
  <c r="F35" i="1"/>
  <c r="Y35" i="1" s="1"/>
  <c r="F34" i="1"/>
  <c r="Y34" i="1" s="1"/>
  <c r="F33" i="1"/>
  <c r="Y33" i="1" s="1"/>
  <c r="F32" i="1"/>
  <c r="Y32" i="1"/>
  <c r="F31" i="1"/>
  <c r="Y31" i="1" s="1"/>
  <c r="F30" i="1"/>
  <c r="Y30" i="1" s="1"/>
  <c r="F29" i="1"/>
  <c r="Y29" i="1" s="1"/>
  <c r="F28" i="1"/>
  <c r="Y28" i="1" s="1"/>
  <c r="F27" i="1"/>
  <c r="Y27" i="1" s="1"/>
  <c r="F26" i="1"/>
  <c r="Y26" i="1" s="1"/>
  <c r="F25" i="1"/>
  <c r="Y25" i="1" s="1"/>
  <c r="F24" i="1"/>
  <c r="Y24" i="1" s="1"/>
  <c r="F23" i="1"/>
  <c r="Y23" i="1" s="1"/>
  <c r="F22" i="1"/>
  <c r="Y22" i="1" s="1"/>
  <c r="F21" i="1"/>
  <c r="Y21" i="1" s="1"/>
  <c r="F20" i="1"/>
  <c r="Y20" i="1"/>
  <c r="F19" i="1"/>
  <c r="Y19" i="1" s="1"/>
  <c r="F18" i="1"/>
  <c r="Y18" i="1" s="1"/>
  <c r="F17" i="1"/>
  <c r="Y17" i="1" s="1"/>
  <c r="F16" i="1"/>
  <c r="Y16" i="1"/>
  <c r="F15" i="1"/>
  <c r="Y15" i="1" s="1"/>
  <c r="F14" i="1"/>
  <c r="Y14" i="1" s="1"/>
  <c r="F13" i="1"/>
  <c r="Y13" i="1" s="1"/>
  <c r="F12" i="1"/>
  <c r="Y12" i="1"/>
  <c r="F11" i="1"/>
  <c r="Y11" i="1" s="1"/>
  <c r="F10" i="1"/>
  <c r="Y10" i="1" s="1"/>
  <c r="F740" i="1"/>
  <c r="Y740" i="1" s="1"/>
  <c r="F739" i="1"/>
  <c r="Y739" i="1"/>
  <c r="F738" i="1"/>
  <c r="Y738" i="1" s="1"/>
  <c r="F737" i="1"/>
  <c r="Y737" i="1" s="1"/>
  <c r="F736" i="1"/>
  <c r="Y736" i="1" s="1"/>
  <c r="F735" i="1"/>
  <c r="Y735" i="1" s="1"/>
  <c r="F734" i="1"/>
  <c r="Y734" i="1" s="1"/>
  <c r="F733" i="1"/>
  <c r="Y733" i="1"/>
  <c r="F732" i="1"/>
  <c r="Y732" i="1" s="1"/>
  <c r="F731" i="1"/>
  <c r="Y731" i="1" s="1"/>
  <c r="F730" i="1"/>
  <c r="Y730" i="1" s="1"/>
  <c r="F729" i="1"/>
  <c r="Y729" i="1"/>
  <c r="F728" i="1"/>
  <c r="Y728" i="1" s="1"/>
  <c r="F727" i="1"/>
  <c r="Y727" i="1"/>
  <c r="F726" i="1"/>
  <c r="Y726" i="1" s="1"/>
  <c r="F725" i="1"/>
  <c r="Y725" i="1"/>
  <c r="F724" i="1"/>
  <c r="Y724" i="1" s="1"/>
  <c r="F723" i="1"/>
  <c r="Y723" i="1" s="1"/>
  <c r="F722" i="1"/>
  <c r="Y722" i="1" s="1"/>
  <c r="F721" i="1"/>
  <c r="Y721" i="1"/>
  <c r="F720" i="1"/>
  <c r="Y720" i="1" s="1"/>
  <c r="F719" i="1"/>
  <c r="Y719" i="1"/>
  <c r="F718" i="1"/>
  <c r="Y718" i="1" s="1"/>
  <c r="F717" i="1"/>
  <c r="Y717" i="1"/>
  <c r="F716" i="1"/>
  <c r="Y716" i="1" s="1"/>
  <c r="F715" i="1"/>
  <c r="Y715" i="1"/>
  <c r="F714" i="1"/>
  <c r="Y714" i="1" s="1"/>
  <c r="F713" i="1"/>
  <c r="Y713" i="1" s="1"/>
  <c r="F712" i="1"/>
  <c r="Y712" i="1" s="1"/>
  <c r="F711" i="1"/>
  <c r="Y711" i="1"/>
  <c r="F710" i="1"/>
  <c r="Y710" i="1" s="1"/>
  <c r="F709" i="1"/>
  <c r="Y709" i="1" s="1"/>
  <c r="F708" i="1"/>
  <c r="Y708" i="1" s="1"/>
  <c r="F707" i="1"/>
  <c r="Y707" i="1" s="1"/>
  <c r="F706" i="1"/>
  <c r="Y706" i="1" s="1"/>
  <c r="F705" i="1"/>
  <c r="Y705" i="1"/>
  <c r="F704" i="1"/>
  <c r="Y704" i="1" s="1"/>
  <c r="F703" i="1"/>
  <c r="Y703" i="1" s="1"/>
  <c r="F702" i="1"/>
  <c r="Y702" i="1" s="1"/>
  <c r="F701" i="1"/>
  <c r="Y701" i="1"/>
  <c r="F700" i="1"/>
  <c r="Y700" i="1" s="1"/>
  <c r="F699" i="1"/>
  <c r="Y699" i="1"/>
  <c r="F698" i="1"/>
  <c r="Y698" i="1" s="1"/>
  <c r="F697" i="1"/>
  <c r="Y697" i="1"/>
  <c r="F696" i="1"/>
  <c r="Y696" i="1" s="1"/>
  <c r="F695" i="1"/>
  <c r="Y695" i="1"/>
  <c r="F694" i="1"/>
  <c r="Y694" i="1" s="1"/>
  <c r="F693" i="1"/>
  <c r="Y693" i="1" s="1"/>
  <c r="F692" i="1"/>
  <c r="Y692" i="1" s="1"/>
  <c r="F691" i="1"/>
  <c r="Y691" i="1" s="1"/>
  <c r="F690" i="1"/>
  <c r="Y690" i="1" s="1"/>
  <c r="F689" i="1"/>
  <c r="Y689" i="1" s="1"/>
  <c r="F688" i="1"/>
  <c r="Y688" i="1" s="1"/>
  <c r="F687" i="1"/>
  <c r="Y687" i="1"/>
  <c r="F686" i="1"/>
  <c r="Y686" i="1" s="1"/>
  <c r="F685" i="1"/>
  <c r="Y685" i="1"/>
  <c r="F684" i="1"/>
  <c r="Y684" i="1" s="1"/>
  <c r="F683" i="1"/>
  <c r="Y683" i="1"/>
  <c r="F682" i="1"/>
  <c r="Y682" i="1" s="1"/>
  <c r="F681" i="1"/>
  <c r="Y681" i="1" s="1"/>
  <c r="F680" i="1"/>
  <c r="Y680" i="1" s="1"/>
  <c r="F679" i="1"/>
  <c r="Y679" i="1"/>
  <c r="F678" i="1"/>
  <c r="Y678" i="1" s="1"/>
  <c r="F677" i="1"/>
  <c r="Y677" i="1" s="1"/>
  <c r="F676" i="1"/>
  <c r="Y676" i="1" s="1"/>
  <c r="F675" i="1"/>
  <c r="Y675" i="1" s="1"/>
  <c r="F674" i="1"/>
  <c r="Y674" i="1" s="1"/>
  <c r="F673" i="1"/>
  <c r="Y673" i="1" s="1"/>
  <c r="F672" i="1"/>
  <c r="Y672" i="1" s="1"/>
  <c r="F671" i="1"/>
  <c r="Y671" i="1"/>
  <c r="F670" i="1"/>
  <c r="Y670" i="1" s="1"/>
  <c r="F669" i="1"/>
  <c r="Y669" i="1"/>
  <c r="F668" i="1"/>
  <c r="Y668" i="1" s="1"/>
  <c r="F667" i="1"/>
  <c r="Y667" i="1" s="1"/>
  <c r="F666" i="1"/>
  <c r="Y666" i="1" s="1"/>
  <c r="F665" i="1"/>
  <c r="Y665" i="1"/>
  <c r="F664" i="1"/>
  <c r="Y664" i="1" s="1"/>
  <c r="F663" i="1"/>
  <c r="Y663" i="1"/>
  <c r="F662" i="1"/>
  <c r="Y662" i="1" s="1"/>
  <c r="F661" i="1"/>
  <c r="Y661" i="1"/>
  <c r="F660" i="1"/>
  <c r="Y660" i="1" s="1"/>
  <c r="F659" i="1"/>
  <c r="Y659" i="1" s="1"/>
  <c r="F658" i="1"/>
  <c r="Y658" i="1" s="1"/>
  <c r="F657" i="1"/>
  <c r="Y657" i="1"/>
  <c r="F656" i="1"/>
  <c r="Y656" i="1" s="1"/>
  <c r="F655" i="1"/>
  <c r="Y655" i="1"/>
  <c r="F654" i="1"/>
  <c r="Y654" i="1" s="1"/>
  <c r="F653" i="1"/>
  <c r="Y653" i="1"/>
  <c r="F652" i="1"/>
  <c r="Y652" i="1" s="1"/>
  <c r="F651" i="1"/>
  <c r="Y651" i="1" s="1"/>
  <c r="F650" i="1"/>
  <c r="Y650" i="1" s="1"/>
  <c r="F649" i="1"/>
  <c r="Y649" i="1"/>
  <c r="F648" i="1"/>
  <c r="Y648" i="1" s="1"/>
  <c r="F647" i="1"/>
  <c r="Y647" i="1"/>
  <c r="F646" i="1"/>
  <c r="Y646" i="1" s="1"/>
  <c r="F645" i="1"/>
  <c r="Y645" i="1" s="1"/>
  <c r="F644" i="1"/>
  <c r="Y644" i="1" s="1"/>
  <c r="F643" i="1"/>
  <c r="Y643" i="1" s="1"/>
  <c r="F642" i="1"/>
  <c r="Y642" i="1" s="1"/>
  <c r="F641" i="1"/>
  <c r="Y641" i="1"/>
  <c r="F640" i="1"/>
  <c r="Y640" i="1" s="1"/>
  <c r="F639" i="1"/>
  <c r="Y639" i="1" s="1"/>
  <c r="F638" i="1"/>
  <c r="Y638" i="1" s="1"/>
  <c r="F637" i="1"/>
  <c r="Y637" i="1"/>
  <c r="F636" i="1"/>
  <c r="Y636" i="1" s="1"/>
  <c r="F635" i="1"/>
  <c r="Y635" i="1"/>
  <c r="F634" i="1"/>
  <c r="Y634" i="1" s="1"/>
  <c r="F633" i="1"/>
  <c r="Y633" i="1"/>
  <c r="F632" i="1"/>
  <c r="Y632" i="1" s="1"/>
  <c r="F631" i="1"/>
  <c r="Y631" i="1"/>
  <c r="F630" i="1"/>
  <c r="Y630" i="1" s="1"/>
  <c r="F629" i="1"/>
  <c r="Y629" i="1" s="1"/>
  <c r="F628" i="1"/>
  <c r="Y628" i="1" s="1"/>
  <c r="F627" i="1"/>
  <c r="Y627" i="1" s="1"/>
  <c r="F626" i="1"/>
  <c r="Y626" i="1" s="1"/>
  <c r="F625" i="1"/>
  <c r="Y625" i="1" s="1"/>
  <c r="F624" i="1"/>
  <c r="Y624" i="1" s="1"/>
  <c r="F623" i="1"/>
  <c r="Y623" i="1" s="1"/>
  <c r="F622" i="1"/>
  <c r="Y622" i="1" s="1"/>
  <c r="F621" i="1"/>
  <c r="Y621" i="1"/>
  <c r="F620" i="1"/>
  <c r="Y620" i="1" s="1"/>
  <c r="F619" i="1"/>
  <c r="Y619" i="1"/>
  <c r="F618" i="1"/>
  <c r="Y618" i="1" s="1"/>
  <c r="F617" i="1"/>
  <c r="Y617" i="1" s="1"/>
  <c r="F616" i="1"/>
  <c r="Y616" i="1" s="1"/>
  <c r="F615" i="1"/>
  <c r="Y615" i="1"/>
  <c r="F614" i="1"/>
  <c r="Y614" i="1" s="1"/>
  <c r="F613" i="1"/>
  <c r="Y613" i="1" s="1"/>
  <c r="F612" i="1"/>
  <c r="Y612" i="1" s="1"/>
  <c r="F611" i="1"/>
  <c r="Y611" i="1" s="1"/>
  <c r="F610" i="1"/>
  <c r="Y610" i="1" s="1"/>
  <c r="F609" i="1"/>
  <c r="Y609" i="1" s="1"/>
  <c r="F608" i="1"/>
  <c r="Y608" i="1" s="1"/>
  <c r="F607" i="1"/>
  <c r="Y607" i="1" s="1"/>
  <c r="F606" i="1"/>
  <c r="Y606" i="1" s="1"/>
  <c r="F605" i="1"/>
  <c r="Y605" i="1"/>
  <c r="F604" i="1"/>
  <c r="Y604" i="1" s="1"/>
  <c r="F603" i="1"/>
  <c r="Y603" i="1" s="1"/>
  <c r="F602" i="1"/>
  <c r="Y602" i="1" s="1"/>
  <c r="F601" i="1"/>
  <c r="Y601" i="1" s="1"/>
  <c r="F600" i="1"/>
  <c r="Y600" i="1" s="1"/>
  <c r="F599" i="1"/>
  <c r="Y599" i="1"/>
  <c r="F598" i="1"/>
  <c r="Y598" i="1" s="1"/>
  <c r="F597" i="1"/>
  <c r="Y597" i="1"/>
  <c r="F596" i="1"/>
  <c r="Y596" i="1" s="1"/>
  <c r="F595" i="1"/>
  <c r="Y595" i="1" s="1"/>
  <c r="F594" i="1"/>
  <c r="Y594" i="1" s="1"/>
  <c r="F593" i="1"/>
  <c r="Y593" i="1"/>
  <c r="F592" i="1"/>
  <c r="Y592" i="1" s="1"/>
  <c r="F591" i="1"/>
  <c r="Y591" i="1"/>
  <c r="F590" i="1"/>
  <c r="Y590" i="1" s="1"/>
  <c r="F589" i="1"/>
  <c r="Y589" i="1"/>
  <c r="F588" i="1"/>
  <c r="Y588" i="1" s="1"/>
  <c r="F587" i="1"/>
  <c r="Y587" i="1" s="1"/>
  <c r="E216" i="3" s="1"/>
  <c r="C581" i="19" s="1"/>
  <c r="F586" i="1"/>
  <c r="Y586" i="1" s="1"/>
  <c r="F585" i="1"/>
  <c r="Y585" i="1"/>
  <c r="F584" i="1"/>
  <c r="Y584" i="1" s="1"/>
  <c r="F583" i="1"/>
  <c r="Y583" i="1"/>
  <c r="F582" i="1"/>
  <c r="Y582" i="1" s="1"/>
  <c r="F581" i="1"/>
  <c r="Y581" i="1" s="1"/>
  <c r="F580" i="1"/>
  <c r="Y580" i="1" s="1"/>
  <c r="F579" i="1"/>
  <c r="Y579" i="1" s="1"/>
  <c r="F578" i="1"/>
  <c r="Y578" i="1" s="1"/>
  <c r="F577" i="1"/>
  <c r="Y577" i="1"/>
  <c r="F576" i="1"/>
  <c r="Y576" i="1" s="1"/>
  <c r="F575" i="1"/>
  <c r="Y575" i="1" s="1"/>
  <c r="F574" i="1"/>
  <c r="Y574" i="1" s="1"/>
  <c r="F573" i="1"/>
  <c r="Y573" i="1"/>
  <c r="F572" i="1"/>
  <c r="Y572" i="1" s="1"/>
  <c r="F571" i="1"/>
  <c r="Y571" i="1" s="1"/>
  <c r="F570" i="1"/>
  <c r="Y570" i="1" s="1"/>
  <c r="F569" i="1"/>
  <c r="Y569" i="1"/>
  <c r="F568" i="1"/>
  <c r="Y568" i="1" s="1"/>
  <c r="F567" i="1"/>
  <c r="Y567" i="1"/>
  <c r="F566" i="1"/>
  <c r="Y566" i="1" s="1"/>
  <c r="F565" i="1"/>
  <c r="Y565" i="1"/>
  <c r="F564" i="1"/>
  <c r="Y564" i="1" s="1"/>
  <c r="F563" i="1"/>
  <c r="Y563" i="1" s="1"/>
  <c r="F562" i="1"/>
  <c r="Y562" i="1" s="1"/>
  <c r="F561" i="1"/>
  <c r="Y561" i="1" s="1"/>
  <c r="F560" i="1"/>
  <c r="Y560" i="1" s="1"/>
  <c r="F559" i="1"/>
  <c r="Y559" i="1" s="1"/>
  <c r="F558" i="1"/>
  <c r="Y558" i="1" s="1"/>
  <c r="F557" i="1"/>
  <c r="Y557" i="1"/>
  <c r="F556" i="1"/>
  <c r="Y556" i="1" s="1"/>
  <c r="F555" i="1"/>
  <c r="Y555" i="1"/>
  <c r="F554" i="1"/>
  <c r="Y554" i="1" s="1"/>
  <c r="F553" i="1"/>
  <c r="Y553" i="1" s="1"/>
  <c r="F552" i="1"/>
  <c r="Y552" i="1" s="1"/>
  <c r="F551" i="1"/>
  <c r="Y551" i="1"/>
  <c r="F550" i="1"/>
  <c r="Y550" i="1" s="1"/>
  <c r="F549" i="1"/>
  <c r="Y549" i="1"/>
  <c r="F548" i="1"/>
  <c r="Y548" i="1" s="1"/>
  <c r="F547" i="1"/>
  <c r="Y547" i="1" s="1"/>
  <c r="F546" i="1"/>
  <c r="Y546" i="1" s="1"/>
  <c r="F545" i="1"/>
  <c r="Y545" i="1" s="1"/>
  <c r="F544" i="1"/>
  <c r="Y544" i="1" s="1"/>
  <c r="F543" i="1"/>
  <c r="Y543" i="1" s="1"/>
  <c r="F542" i="1"/>
  <c r="Y542" i="1" s="1"/>
  <c r="F541" i="1"/>
  <c r="Y541" i="1"/>
  <c r="F540" i="1"/>
  <c r="Y540" i="1" s="1"/>
  <c r="F539" i="1"/>
  <c r="Y539" i="1" s="1"/>
  <c r="F538" i="1"/>
  <c r="Y538" i="1" s="1"/>
  <c r="F537" i="1"/>
  <c r="Y537" i="1" s="1"/>
  <c r="F536" i="1"/>
  <c r="Y536" i="1" s="1"/>
  <c r="F535" i="1"/>
  <c r="Y535" i="1" s="1"/>
  <c r="F534" i="1"/>
  <c r="Y534" i="1" s="1"/>
  <c r="F533" i="1"/>
  <c r="Y533" i="1"/>
  <c r="F532" i="1"/>
  <c r="Y532" i="1" s="1"/>
  <c r="F531" i="1"/>
  <c r="Y531" i="1" s="1"/>
  <c r="F530" i="1"/>
  <c r="Y530" i="1" s="1"/>
  <c r="F529" i="1"/>
  <c r="Y529" i="1" s="1"/>
  <c r="F528" i="1"/>
  <c r="Y528" i="1" s="1"/>
  <c r="F527" i="1"/>
  <c r="Y527" i="1"/>
  <c r="F526" i="1"/>
  <c r="Y526" i="1" s="1"/>
  <c r="F525" i="1"/>
  <c r="Y525" i="1"/>
  <c r="F524" i="1"/>
  <c r="Y524" i="1" s="1"/>
  <c r="F523" i="1"/>
  <c r="Y523" i="1" s="1"/>
  <c r="F522" i="1"/>
  <c r="Y522" i="1" s="1"/>
  <c r="F521" i="1"/>
  <c r="Y521" i="1"/>
  <c r="F520" i="1"/>
  <c r="Y520" i="1" s="1"/>
  <c r="F519" i="1"/>
  <c r="Y519" i="1"/>
  <c r="F518" i="1"/>
  <c r="Y518" i="1" s="1"/>
  <c r="F517" i="1"/>
  <c r="Y517" i="1" s="1"/>
  <c r="F516" i="1"/>
  <c r="Y516" i="1" s="1"/>
  <c r="F515" i="1"/>
  <c r="Y515" i="1" s="1"/>
  <c r="F514" i="1"/>
  <c r="Y514" i="1" s="1"/>
  <c r="F513" i="1"/>
  <c r="Y513" i="1"/>
  <c r="F512" i="1"/>
  <c r="Y512" i="1" s="1"/>
  <c r="F511" i="1"/>
  <c r="Y511" i="1" s="1"/>
  <c r="F510" i="1"/>
  <c r="Y510" i="1" s="1"/>
  <c r="F509" i="1"/>
  <c r="Y509" i="1"/>
  <c r="F508" i="1"/>
  <c r="Y508" i="1" s="1"/>
  <c r="F507" i="1"/>
  <c r="Y507" i="1" s="1"/>
  <c r="F506" i="1"/>
  <c r="Y506" i="1" s="1"/>
  <c r="F505" i="1"/>
  <c r="Y505" i="1"/>
  <c r="F504" i="1"/>
  <c r="Y504" i="1" s="1"/>
  <c r="F503" i="1"/>
  <c r="Y503" i="1" s="1"/>
  <c r="F502" i="1"/>
  <c r="Y502" i="1" s="1"/>
  <c r="F501" i="1"/>
  <c r="Y501" i="1" s="1"/>
  <c r="F500" i="1"/>
  <c r="Y500" i="1" s="1"/>
  <c r="F499" i="1"/>
  <c r="Y499" i="1" s="1"/>
  <c r="F498" i="1"/>
  <c r="Y498" i="1" s="1"/>
  <c r="F497" i="1"/>
  <c r="Y497" i="1" s="1"/>
  <c r="F496" i="1"/>
  <c r="Y496" i="1" s="1"/>
  <c r="F495" i="1"/>
  <c r="Y495" i="1" s="1"/>
  <c r="F494" i="1"/>
  <c r="Y494" i="1" s="1"/>
  <c r="F493" i="1"/>
  <c r="Y493" i="1"/>
  <c r="F492" i="1"/>
  <c r="Y492" i="1" s="1"/>
  <c r="F491" i="1"/>
  <c r="Y491" i="1"/>
  <c r="F490" i="1"/>
  <c r="Y490" i="1" s="1"/>
  <c r="F489" i="1"/>
  <c r="Y489" i="1" s="1"/>
  <c r="F488" i="1"/>
  <c r="Y488" i="1" s="1"/>
  <c r="F487" i="1"/>
  <c r="Y487" i="1" s="1"/>
  <c r="F486" i="1"/>
  <c r="Y486" i="1" s="1"/>
  <c r="F485" i="1"/>
  <c r="Y485" i="1" s="1"/>
  <c r="F484" i="1"/>
  <c r="Y484" i="1" s="1"/>
  <c r="F483" i="1"/>
  <c r="Y483" i="1" s="1"/>
  <c r="F482" i="1"/>
  <c r="Y482" i="1" s="1"/>
  <c r="F481" i="1"/>
  <c r="Y481" i="1" s="1"/>
  <c r="F480" i="1"/>
  <c r="Y480" i="1" s="1"/>
  <c r="F479" i="1"/>
  <c r="Y479" i="1" s="1"/>
  <c r="F478" i="1"/>
  <c r="Y478" i="1" s="1"/>
  <c r="F477" i="1"/>
  <c r="Y477" i="1"/>
  <c r="F476" i="1"/>
  <c r="Y476" i="1" s="1"/>
  <c r="F475" i="1"/>
  <c r="Y475" i="1" s="1"/>
  <c r="F474" i="1"/>
  <c r="Y474" i="1" s="1"/>
  <c r="F473" i="1"/>
  <c r="Y473" i="1" s="1"/>
  <c r="F472" i="1"/>
  <c r="Y472" i="1" s="1"/>
  <c r="F471" i="1"/>
  <c r="Y471" i="1"/>
  <c r="F470" i="1"/>
  <c r="Y470" i="1" s="1"/>
  <c r="F469" i="1"/>
  <c r="Y469" i="1"/>
  <c r="F468" i="1"/>
  <c r="Y468" i="1" s="1"/>
  <c r="F467" i="1"/>
  <c r="Y467" i="1" s="1"/>
  <c r="F466" i="1"/>
  <c r="Y466" i="1" s="1"/>
  <c r="F465" i="1"/>
  <c r="Y465" i="1"/>
  <c r="F464" i="1"/>
  <c r="Y464" i="1" s="1"/>
  <c r="F463" i="1"/>
  <c r="Y463" i="1"/>
  <c r="F462" i="1"/>
  <c r="Y462" i="1" s="1"/>
  <c r="F461" i="1"/>
  <c r="Y461" i="1"/>
  <c r="F460" i="1"/>
  <c r="Y460" i="1" s="1"/>
  <c r="F459" i="1"/>
  <c r="Y459" i="1"/>
  <c r="E88" i="3" s="1"/>
  <c r="C453" i="19" s="1"/>
  <c r="F458" i="1"/>
  <c r="Y458" i="1" s="1"/>
  <c r="F457" i="1"/>
  <c r="Y457" i="1"/>
  <c r="F456" i="1"/>
  <c r="Y456" i="1" s="1"/>
  <c r="F455" i="1"/>
  <c r="Y455" i="1"/>
  <c r="F454" i="1"/>
  <c r="Y454" i="1" s="1"/>
  <c r="F453" i="1"/>
  <c r="Y453" i="1" s="1"/>
  <c r="F452" i="1"/>
  <c r="Y452" i="1" s="1"/>
  <c r="F451" i="1"/>
  <c r="Y451" i="1" s="1"/>
  <c r="F450" i="1"/>
  <c r="Y450" i="1" s="1"/>
  <c r="F449" i="1"/>
  <c r="Y449" i="1"/>
  <c r="F448" i="1"/>
  <c r="Y448" i="1" s="1"/>
  <c r="F447" i="1"/>
  <c r="Y447" i="1" s="1"/>
  <c r="F446" i="1"/>
  <c r="Y446" i="1" s="1"/>
  <c r="F445" i="1"/>
  <c r="Y445" i="1"/>
  <c r="F444" i="1"/>
  <c r="Y444" i="1" s="1"/>
  <c r="F443" i="1"/>
  <c r="Y443" i="1" s="1"/>
  <c r="F442" i="1"/>
  <c r="Y442" i="1" s="1"/>
  <c r="F441" i="1"/>
  <c r="Y441" i="1"/>
  <c r="F440" i="1"/>
  <c r="Y440" i="1" s="1"/>
  <c r="F439" i="1"/>
  <c r="Y439" i="1" s="1"/>
  <c r="F438" i="1"/>
  <c r="Y438" i="1" s="1"/>
  <c r="F437" i="1"/>
  <c r="Y437" i="1" s="1"/>
  <c r="F436" i="1"/>
  <c r="Y436" i="1" s="1"/>
  <c r="F435" i="1"/>
  <c r="Y435" i="1" s="1"/>
  <c r="F434" i="1"/>
  <c r="Y434" i="1" s="1"/>
  <c r="F433" i="1"/>
  <c r="Y433" i="1" s="1"/>
  <c r="F432" i="1"/>
  <c r="Y432" i="1" s="1"/>
  <c r="F431" i="1"/>
  <c r="Y431" i="1"/>
  <c r="F430" i="1"/>
  <c r="Y430" i="1" s="1"/>
  <c r="F429" i="1"/>
  <c r="Y429" i="1"/>
  <c r="F428" i="1"/>
  <c r="Y428" i="1" s="1"/>
  <c r="F427" i="1"/>
  <c r="Y427" i="1"/>
  <c r="F426" i="1"/>
  <c r="Y426" i="1" s="1"/>
  <c r="F425" i="1"/>
  <c r="Y425" i="1" s="1"/>
  <c r="F424" i="1"/>
  <c r="Y424" i="1" s="1"/>
  <c r="F423" i="1"/>
  <c r="Y423" i="1" s="1"/>
  <c r="F422" i="1"/>
  <c r="Y422" i="1" s="1"/>
  <c r="F421" i="1"/>
  <c r="Y421" i="1"/>
  <c r="F420" i="1"/>
  <c r="Y420" i="1" s="1"/>
  <c r="F419" i="1"/>
  <c r="Y419" i="1" s="1"/>
  <c r="F418" i="1"/>
  <c r="Y418" i="1" s="1"/>
  <c r="F417" i="1"/>
  <c r="Y417" i="1" s="1"/>
  <c r="F416" i="1"/>
  <c r="Y416" i="1" s="1"/>
  <c r="F415" i="1"/>
  <c r="Y415" i="1"/>
  <c r="F414" i="1"/>
  <c r="Y414" i="1" s="1"/>
  <c r="F413" i="1"/>
  <c r="Y413" i="1"/>
  <c r="F412" i="1"/>
  <c r="Y412" i="1" s="1"/>
  <c r="F411" i="1"/>
  <c r="Y411" i="1" s="1"/>
  <c r="F410" i="1"/>
  <c r="Y410" i="1" s="1"/>
  <c r="F409" i="1"/>
  <c r="Y409" i="1"/>
  <c r="F408" i="1"/>
  <c r="Y408" i="1" s="1"/>
  <c r="F407" i="1"/>
  <c r="Y407" i="1"/>
  <c r="F406" i="1"/>
  <c r="Y406" i="1" s="1"/>
  <c r="F405" i="1"/>
  <c r="Y405" i="1"/>
  <c r="F404" i="1"/>
  <c r="Y404" i="1" s="1"/>
  <c r="F403" i="1"/>
  <c r="Y403" i="1" s="1"/>
  <c r="F402" i="1"/>
  <c r="Y402" i="1" s="1"/>
  <c r="F401" i="1"/>
  <c r="Y401" i="1"/>
  <c r="F400" i="1"/>
  <c r="Y400" i="1" s="1"/>
  <c r="F399" i="1"/>
  <c r="Y399" i="1"/>
  <c r="F398" i="1"/>
  <c r="Y398" i="1" s="1"/>
  <c r="F397" i="1"/>
  <c r="Y397" i="1"/>
  <c r="F396" i="1"/>
  <c r="Y396" i="1" s="1"/>
  <c r="F395" i="1"/>
  <c r="Y395" i="1" s="1"/>
  <c r="F394" i="1"/>
  <c r="Y394" i="1" s="1"/>
  <c r="F393" i="1"/>
  <c r="Y393" i="1"/>
  <c r="F392" i="1"/>
  <c r="Y392" i="1" s="1"/>
  <c r="F391" i="1"/>
  <c r="Y391" i="1"/>
  <c r="E20" i="3" s="1"/>
  <c r="C385" i="19" s="1"/>
  <c r="F390" i="1"/>
  <c r="Y390" i="1" s="1"/>
  <c r="F389" i="1"/>
  <c r="Y389" i="1" s="1"/>
  <c r="F388" i="1"/>
  <c r="Y388" i="1" s="1"/>
  <c r="F387" i="1"/>
  <c r="Y387" i="1" s="1"/>
  <c r="F386" i="1"/>
  <c r="Y386" i="1" s="1"/>
  <c r="F385" i="1"/>
  <c r="Y385" i="1"/>
  <c r="F384" i="1"/>
  <c r="Y384" i="1" s="1"/>
  <c r="F383" i="1"/>
  <c r="Y383" i="1" s="1"/>
  <c r="F382" i="1"/>
  <c r="Y382" i="1" s="1"/>
  <c r="F381" i="1"/>
  <c r="Y381" i="1"/>
  <c r="F380" i="1"/>
  <c r="Y380" i="1" s="1"/>
  <c r="F379" i="1"/>
  <c r="Y379" i="1"/>
  <c r="F378" i="1"/>
  <c r="Y378" i="1" s="1"/>
  <c r="F377" i="1"/>
  <c r="Y377" i="1"/>
  <c r="F376" i="1"/>
  <c r="Y376" i="1" s="1"/>
  <c r="F1105" i="1"/>
  <c r="Y1105" i="1" s="1"/>
  <c r="F1104" i="1"/>
  <c r="Y1104" i="1" s="1"/>
  <c r="F1103" i="1"/>
  <c r="Y1103" i="1" s="1"/>
  <c r="F1102" i="1"/>
  <c r="Y1102" i="1" s="1"/>
  <c r="F1101" i="1"/>
  <c r="Y1101" i="1" s="1"/>
  <c r="F1100" i="1"/>
  <c r="Y1100" i="1" s="1"/>
  <c r="F1099" i="1"/>
  <c r="Y1099" i="1" s="1"/>
  <c r="F1098" i="1"/>
  <c r="Y1098" i="1" s="1"/>
  <c r="F1097" i="1"/>
  <c r="Y1097" i="1" s="1"/>
  <c r="F1096" i="1"/>
  <c r="Y1096" i="1" s="1"/>
  <c r="F1095" i="1"/>
  <c r="Y1095" i="1"/>
  <c r="F1094" i="1"/>
  <c r="Y1094" i="1" s="1"/>
  <c r="F1093" i="1"/>
  <c r="Y1093" i="1"/>
  <c r="F1092" i="1"/>
  <c r="Y1092" i="1" s="1"/>
  <c r="F1091" i="1"/>
  <c r="Y1091" i="1" s="1"/>
  <c r="F1090" i="1"/>
  <c r="Y1090" i="1" s="1"/>
  <c r="F1089" i="1"/>
  <c r="Y1089" i="1"/>
  <c r="F1088" i="1"/>
  <c r="Y1088" i="1" s="1"/>
  <c r="F1087" i="1"/>
  <c r="Y1087" i="1"/>
  <c r="F1086" i="1"/>
  <c r="Y1086" i="1" s="1"/>
  <c r="F1085" i="1"/>
  <c r="Y1085" i="1" s="1"/>
  <c r="F1084" i="1"/>
  <c r="Y1084" i="1" s="1"/>
  <c r="F1083" i="1"/>
  <c r="Y1083" i="1"/>
  <c r="F1082" i="1"/>
  <c r="Y1082" i="1" s="1"/>
  <c r="F1081" i="1"/>
  <c r="Y1081" i="1"/>
  <c r="F1080" i="1"/>
  <c r="Y1080" i="1" s="1"/>
  <c r="F1079" i="1"/>
  <c r="Y1079" i="1"/>
  <c r="F1078" i="1"/>
  <c r="Y1078" i="1" s="1"/>
  <c r="F1077" i="1"/>
  <c r="Y1077" i="1" s="1"/>
  <c r="F1076" i="1"/>
  <c r="Y1076" i="1" s="1"/>
  <c r="F1075" i="1"/>
  <c r="Y1075" i="1" s="1"/>
  <c r="F1074" i="1"/>
  <c r="Y1074" i="1" s="1"/>
  <c r="F1073" i="1"/>
  <c r="Y1073" i="1" s="1"/>
  <c r="F1072" i="1"/>
  <c r="Y1072" i="1" s="1"/>
  <c r="F1071" i="1"/>
  <c r="Y1071" i="1"/>
  <c r="F1070" i="1"/>
  <c r="Y1070" i="1" s="1"/>
  <c r="F1069" i="1"/>
  <c r="Y1069" i="1" s="1"/>
  <c r="F1068" i="1"/>
  <c r="Y1068" i="1" s="1"/>
  <c r="F1067" i="1"/>
  <c r="Y1067" i="1" s="1"/>
  <c r="F1066" i="1"/>
  <c r="Y1066" i="1" s="1"/>
  <c r="F1065" i="1"/>
  <c r="Y1065" i="1"/>
  <c r="F1064" i="1"/>
  <c r="Y1064" i="1" s="1"/>
  <c r="F1063" i="1"/>
  <c r="Y1063" i="1"/>
  <c r="F1062" i="1"/>
  <c r="Y1062" i="1" s="1"/>
  <c r="F1061" i="1"/>
  <c r="Y1061" i="1"/>
  <c r="F1060" i="1"/>
  <c r="Y1060" i="1" s="1"/>
  <c r="F1059" i="1"/>
  <c r="Y1059" i="1"/>
  <c r="F1058" i="1"/>
  <c r="Y1058" i="1" s="1"/>
  <c r="F1057" i="1"/>
  <c r="Y1057" i="1"/>
  <c r="F1056" i="1"/>
  <c r="Y1056" i="1" s="1"/>
  <c r="F1055" i="1"/>
  <c r="Y1055" i="1" s="1"/>
  <c r="F1054" i="1"/>
  <c r="Y1054" i="1" s="1"/>
  <c r="F1053" i="1"/>
  <c r="Y1053" i="1" s="1"/>
  <c r="F1052" i="1"/>
  <c r="Y1052" i="1" s="1"/>
  <c r="F1051" i="1"/>
  <c r="Y1051" i="1"/>
  <c r="F1050" i="1"/>
  <c r="Y1050" i="1" s="1"/>
  <c r="F1049" i="1"/>
  <c r="Y1049" i="1" s="1"/>
  <c r="F1048" i="1"/>
  <c r="Y1048" i="1" s="1"/>
  <c r="F1047" i="1"/>
  <c r="Y1047" i="1"/>
  <c r="F1046" i="1"/>
  <c r="Y1046" i="1" s="1"/>
  <c r="F1045" i="1"/>
  <c r="Y1045" i="1"/>
  <c r="F1044" i="1"/>
  <c r="Y1044" i="1" s="1"/>
  <c r="F1043" i="1"/>
  <c r="Y1043" i="1"/>
  <c r="F1042" i="1"/>
  <c r="Y1042" i="1" s="1"/>
  <c r="F1041" i="1"/>
  <c r="Y1041" i="1" s="1"/>
  <c r="F1040" i="1"/>
  <c r="Y1040" i="1" s="1"/>
  <c r="F1039" i="1"/>
  <c r="Y1039" i="1"/>
  <c r="F1038" i="1"/>
  <c r="Y1038" i="1" s="1"/>
  <c r="F1037" i="1"/>
  <c r="Y1037" i="1" s="1"/>
  <c r="F1036" i="1"/>
  <c r="Y1036" i="1" s="1"/>
  <c r="F1035" i="1"/>
  <c r="Y1035" i="1" s="1"/>
  <c r="F1034" i="1"/>
  <c r="Y1034" i="1" s="1"/>
  <c r="F1033" i="1"/>
  <c r="Y1033" i="1" s="1"/>
  <c r="F1032" i="1"/>
  <c r="Y1032" i="1" s="1"/>
  <c r="F1031" i="1"/>
  <c r="Y1031" i="1"/>
  <c r="F1030" i="1"/>
  <c r="Y1030" i="1" s="1"/>
  <c r="F1029" i="1"/>
  <c r="Y1029" i="1"/>
  <c r="F1028" i="1"/>
  <c r="Y1028" i="1" s="1"/>
  <c r="F1027" i="1"/>
  <c r="Y1027" i="1" s="1"/>
  <c r="F1026" i="1"/>
  <c r="Y1026" i="1" s="1"/>
  <c r="F1025" i="1"/>
  <c r="Y1025" i="1" s="1"/>
  <c r="F1024" i="1"/>
  <c r="Y1024" i="1" s="1"/>
  <c r="F1023" i="1"/>
  <c r="Y1023" i="1"/>
  <c r="F1022" i="1"/>
  <c r="Y1022" i="1" s="1"/>
  <c r="F1021" i="1"/>
  <c r="Y1021" i="1" s="1"/>
  <c r="F1020" i="1"/>
  <c r="Y1020" i="1" s="1"/>
  <c r="F1019" i="1"/>
  <c r="Y1019" i="1" s="1"/>
  <c r="F1018" i="1"/>
  <c r="Y1018" i="1" s="1"/>
  <c r="F1017" i="1"/>
  <c r="Y1017" i="1"/>
  <c r="F1016" i="1"/>
  <c r="Y1016" i="1" s="1"/>
  <c r="F1015" i="1"/>
  <c r="Y1015" i="1"/>
  <c r="F1014" i="1"/>
  <c r="Y1014" i="1" s="1"/>
  <c r="F1013" i="1"/>
  <c r="Y1013" i="1" s="1"/>
  <c r="F1012" i="1"/>
  <c r="Y1012" i="1" s="1"/>
  <c r="F1011" i="1"/>
  <c r="Y1011" i="1"/>
  <c r="F1010" i="1"/>
  <c r="Y1010" i="1" s="1"/>
  <c r="F1009" i="1"/>
  <c r="Y1009" i="1" s="1"/>
  <c r="F273" i="3" s="1"/>
  <c r="C1003" i="19" s="1"/>
  <c r="F1008" i="1"/>
  <c r="Y1008" i="1" s="1"/>
  <c r="F1007" i="1"/>
  <c r="Y1007" i="1"/>
  <c r="F1006" i="1"/>
  <c r="Y1006" i="1" s="1"/>
  <c r="F1005" i="1"/>
  <c r="Y1005" i="1" s="1"/>
  <c r="F1004" i="1"/>
  <c r="Y1004" i="1" s="1"/>
  <c r="F1003" i="1"/>
  <c r="Y1003" i="1" s="1"/>
  <c r="F1002" i="1"/>
  <c r="Y1002" i="1" s="1"/>
  <c r="F1001" i="1"/>
  <c r="Y1001" i="1"/>
  <c r="F1000" i="1"/>
  <c r="Y1000" i="1" s="1"/>
  <c r="F999" i="1"/>
  <c r="Y999" i="1"/>
  <c r="F998" i="1"/>
  <c r="Y998" i="1" s="1"/>
  <c r="F997" i="1"/>
  <c r="Y997" i="1" s="1"/>
  <c r="F996" i="1"/>
  <c r="Y996" i="1" s="1"/>
  <c r="F995" i="1"/>
  <c r="Y995" i="1" s="1"/>
  <c r="F994" i="1"/>
  <c r="Y994" i="1" s="1"/>
  <c r="F993" i="1"/>
  <c r="Y993" i="1"/>
  <c r="F992" i="1"/>
  <c r="Y992" i="1" s="1"/>
  <c r="F991" i="1"/>
  <c r="Y991" i="1" s="1"/>
  <c r="F990" i="1"/>
  <c r="Y990" i="1" s="1"/>
  <c r="F989" i="1"/>
  <c r="Y989" i="1" s="1"/>
  <c r="F988" i="1"/>
  <c r="Y988" i="1" s="1"/>
  <c r="F987" i="1"/>
  <c r="Y987" i="1"/>
  <c r="F986" i="1"/>
  <c r="Y986" i="1" s="1"/>
  <c r="F985" i="1"/>
  <c r="Y985" i="1" s="1"/>
  <c r="F984" i="1"/>
  <c r="Y984" i="1" s="1"/>
  <c r="F983" i="1"/>
  <c r="Y983" i="1"/>
  <c r="F982" i="1"/>
  <c r="Y982" i="1" s="1"/>
  <c r="F981" i="1"/>
  <c r="Y981" i="1"/>
  <c r="F980" i="1"/>
  <c r="Y980" i="1" s="1"/>
  <c r="F979" i="1"/>
  <c r="Y979" i="1"/>
  <c r="F978" i="1"/>
  <c r="Y978" i="1" s="1"/>
  <c r="F977" i="1"/>
  <c r="Y977" i="1" s="1"/>
  <c r="F976" i="1"/>
  <c r="Y976" i="1" s="1"/>
  <c r="F975" i="1"/>
  <c r="Y975" i="1"/>
  <c r="F974" i="1"/>
  <c r="Y974" i="1" s="1"/>
  <c r="F973" i="1"/>
  <c r="Y973" i="1" s="1"/>
  <c r="F972" i="1"/>
  <c r="Y972" i="1" s="1"/>
  <c r="F971" i="1"/>
  <c r="Y971" i="1" s="1"/>
  <c r="F970" i="1"/>
  <c r="Y970" i="1" s="1"/>
  <c r="F969" i="1"/>
  <c r="Y969" i="1"/>
  <c r="F968" i="1"/>
  <c r="Y968" i="1" s="1"/>
  <c r="F967" i="1"/>
  <c r="Y967" i="1"/>
  <c r="F966" i="1"/>
  <c r="Y966" i="1" s="1"/>
  <c r="F965" i="1"/>
  <c r="Y965" i="1"/>
  <c r="F964" i="1"/>
  <c r="Y964" i="1" s="1"/>
  <c r="F963" i="1"/>
  <c r="Y963" i="1" s="1"/>
  <c r="F962" i="1"/>
  <c r="Y962" i="1" s="1"/>
  <c r="F961" i="1"/>
  <c r="Y961" i="1" s="1"/>
  <c r="F960" i="1"/>
  <c r="Y960" i="1" s="1"/>
  <c r="F959" i="1"/>
  <c r="Y959" i="1"/>
  <c r="F958" i="1"/>
  <c r="Y958" i="1" s="1"/>
  <c r="F957" i="1"/>
  <c r="Y957" i="1" s="1"/>
  <c r="F956" i="1"/>
  <c r="Y956" i="1" s="1"/>
  <c r="F955" i="1"/>
  <c r="Y955" i="1" s="1"/>
  <c r="F954" i="1"/>
  <c r="Y954" i="1" s="1"/>
  <c r="F953" i="1"/>
  <c r="Y953" i="1"/>
  <c r="F952" i="1"/>
  <c r="Y952" i="1" s="1"/>
  <c r="F951" i="1"/>
  <c r="Y951" i="1"/>
  <c r="F215" i="3" s="1"/>
  <c r="C945" i="19" s="1"/>
  <c r="F950" i="1"/>
  <c r="Y950" i="1" s="1"/>
  <c r="F949" i="1"/>
  <c r="Y949" i="1" s="1"/>
  <c r="F948" i="1"/>
  <c r="Y948" i="1" s="1"/>
  <c r="F947" i="1"/>
  <c r="Y947" i="1"/>
  <c r="F946" i="1"/>
  <c r="Y946" i="1" s="1"/>
  <c r="F945" i="1"/>
  <c r="Y945" i="1"/>
  <c r="F209" i="3" s="1"/>
  <c r="C939" i="19" s="1"/>
  <c r="F944" i="1"/>
  <c r="Y944" i="1" s="1"/>
  <c r="F943" i="1"/>
  <c r="Y943" i="1"/>
  <c r="F942" i="1"/>
  <c r="Y942" i="1" s="1"/>
  <c r="F941" i="1"/>
  <c r="Y941" i="1" s="1"/>
  <c r="F940" i="1"/>
  <c r="Y940" i="1" s="1"/>
  <c r="F939" i="1"/>
  <c r="Y939" i="1"/>
  <c r="F203" i="3" s="1"/>
  <c r="C933" i="19" s="1"/>
  <c r="F938" i="1"/>
  <c r="Y938" i="1" s="1"/>
  <c r="F937" i="1"/>
  <c r="Y937" i="1"/>
  <c r="F936" i="1"/>
  <c r="Y936" i="1" s="1"/>
  <c r="F935" i="1"/>
  <c r="Y935" i="1"/>
  <c r="F934" i="1"/>
  <c r="Y934" i="1" s="1"/>
  <c r="F933" i="1"/>
  <c r="Y933" i="1" s="1"/>
  <c r="F197" i="3" s="1"/>
  <c r="C927" i="19" s="1"/>
  <c r="F932" i="1"/>
  <c r="Y932" i="1" s="1"/>
  <c r="F931" i="1"/>
  <c r="Y931" i="1"/>
  <c r="F930" i="1"/>
  <c r="Y930" i="1" s="1"/>
  <c r="F929" i="1"/>
  <c r="Y929" i="1"/>
  <c r="F928" i="1"/>
  <c r="Y928" i="1" s="1"/>
  <c r="F192" i="3" s="1"/>
  <c r="C922" i="19" s="1"/>
  <c r="F927" i="1"/>
  <c r="Y927" i="1" s="1"/>
  <c r="F926" i="1"/>
  <c r="Y926" i="1" s="1"/>
  <c r="F925" i="1"/>
  <c r="Y925" i="1" s="1"/>
  <c r="F924" i="1"/>
  <c r="Y924" i="1" s="1"/>
  <c r="F923" i="1"/>
  <c r="Y923" i="1"/>
  <c r="F922" i="1"/>
  <c r="Y922" i="1" s="1"/>
  <c r="F921" i="1"/>
  <c r="Y921" i="1" s="1"/>
  <c r="F185" i="3" s="1"/>
  <c r="C915" i="19" s="1"/>
  <c r="F920" i="1"/>
  <c r="Y920" i="1" s="1"/>
  <c r="F919" i="1"/>
  <c r="Y919" i="1"/>
  <c r="F918" i="1"/>
  <c r="Y918" i="1" s="1"/>
  <c r="F917" i="1"/>
  <c r="Y917" i="1" s="1"/>
  <c r="F916" i="1"/>
  <c r="Y916" i="1" s="1"/>
  <c r="F915" i="1"/>
  <c r="Y915" i="1"/>
  <c r="F179" i="3" s="1"/>
  <c r="F914" i="1"/>
  <c r="Y914" i="1" s="1"/>
  <c r="F913" i="1"/>
  <c r="Y913" i="1" s="1"/>
  <c r="F912" i="1"/>
  <c r="Y912" i="1" s="1"/>
  <c r="F911" i="1"/>
  <c r="Y911" i="1" s="1"/>
  <c r="F910" i="1"/>
  <c r="Y910" i="1" s="1"/>
  <c r="F909" i="1"/>
  <c r="Y909" i="1" s="1"/>
  <c r="F908" i="1"/>
  <c r="Y908" i="1" s="1"/>
  <c r="F907" i="1"/>
  <c r="Y907" i="1" s="1"/>
  <c r="F171" i="3" s="1"/>
  <c r="C901" i="19" s="1"/>
  <c r="F906" i="1"/>
  <c r="Y906" i="1" s="1"/>
  <c r="F905" i="1"/>
  <c r="Y905" i="1"/>
  <c r="F904" i="1"/>
  <c r="Y904" i="1" s="1"/>
  <c r="F903" i="1"/>
  <c r="Y903" i="1"/>
  <c r="F902" i="1"/>
  <c r="Y902" i="1" s="1"/>
  <c r="F901" i="1"/>
  <c r="Y901" i="1"/>
  <c r="F900" i="1"/>
  <c r="Y900" i="1" s="1"/>
  <c r="F899" i="1"/>
  <c r="Y899" i="1" s="1"/>
  <c r="F898" i="1"/>
  <c r="Y898" i="1" s="1"/>
  <c r="F897" i="1"/>
  <c r="Y897" i="1"/>
  <c r="F896" i="1"/>
  <c r="Y896" i="1" s="1"/>
  <c r="F895" i="1"/>
  <c r="Y895" i="1" s="1"/>
  <c r="F894" i="1"/>
  <c r="Y894" i="1" s="1"/>
  <c r="F893" i="1"/>
  <c r="Y893" i="1" s="1"/>
  <c r="F892" i="1"/>
  <c r="Y892" i="1" s="1"/>
  <c r="F891" i="1"/>
  <c r="Y891" i="1"/>
  <c r="F890" i="1"/>
  <c r="Y890" i="1" s="1"/>
  <c r="F889" i="1"/>
  <c r="Y889" i="1" s="1"/>
  <c r="F888" i="1"/>
  <c r="Y888" i="1" s="1"/>
  <c r="F887" i="1"/>
  <c r="Y887" i="1"/>
  <c r="F886" i="1"/>
  <c r="Y886" i="1" s="1"/>
  <c r="F885" i="1"/>
  <c r="Y885" i="1" s="1"/>
  <c r="F884" i="1"/>
  <c r="Y884" i="1" s="1"/>
  <c r="F883" i="1"/>
  <c r="Y883" i="1" s="1"/>
  <c r="F882" i="1"/>
  <c r="Y882" i="1" s="1"/>
  <c r="F881" i="1"/>
  <c r="Y881" i="1" s="1"/>
  <c r="F145" i="3" s="1"/>
  <c r="C875" i="19" s="1"/>
  <c r="F880" i="1"/>
  <c r="Y880" i="1" s="1"/>
  <c r="F879" i="1"/>
  <c r="Y879" i="1"/>
  <c r="F878" i="1"/>
  <c r="Y878" i="1" s="1"/>
  <c r="F877" i="1"/>
  <c r="F876" i="1"/>
  <c r="Y876" i="1"/>
  <c r="F875" i="1"/>
  <c r="Y875" i="1" s="1"/>
  <c r="F874" i="1"/>
  <c r="Y874" i="1" s="1"/>
  <c r="F873" i="1"/>
  <c r="Y873" i="1" s="1"/>
  <c r="F872" i="1"/>
  <c r="Y872" i="1" s="1"/>
  <c r="F136" i="3" s="1"/>
  <c r="C866" i="19" s="1"/>
  <c r="F871" i="1"/>
  <c r="Y871" i="1" s="1"/>
  <c r="F870" i="1"/>
  <c r="Y870" i="1" s="1"/>
  <c r="F869" i="1"/>
  <c r="Y869" i="1" s="1"/>
  <c r="F868" i="1"/>
  <c r="Y868" i="1"/>
  <c r="F867" i="1"/>
  <c r="Y867" i="1" s="1"/>
  <c r="F866" i="1"/>
  <c r="Y866" i="1" s="1"/>
  <c r="F865" i="1"/>
  <c r="Y865" i="1" s="1"/>
  <c r="F864" i="1"/>
  <c r="Y864" i="1" s="1"/>
  <c r="F863" i="1"/>
  <c r="Y863" i="1" s="1"/>
  <c r="F862" i="1"/>
  <c r="Y862" i="1" s="1"/>
  <c r="F861" i="1"/>
  <c r="Y861" i="1" s="1"/>
  <c r="F830" i="1"/>
  <c r="Y830" i="1" s="1"/>
  <c r="F829" i="1"/>
  <c r="Y829" i="1" s="1"/>
  <c r="F828" i="1"/>
  <c r="Y828" i="1" s="1"/>
  <c r="F827" i="1"/>
  <c r="Y827" i="1" s="1"/>
  <c r="F826" i="1"/>
  <c r="Y826" i="1"/>
  <c r="F825" i="1"/>
  <c r="Y825" i="1" s="1"/>
  <c r="F824" i="1"/>
  <c r="Y824" i="1" s="1"/>
  <c r="F823" i="1"/>
  <c r="Y823" i="1" s="1"/>
  <c r="F822" i="1"/>
  <c r="Y822" i="1" s="1"/>
  <c r="F86" i="3" s="1"/>
  <c r="F821" i="1"/>
  <c r="Y821" i="1" s="1"/>
  <c r="F820" i="1"/>
  <c r="Y820" i="1" s="1"/>
  <c r="F819" i="1"/>
  <c r="Y819" i="1" s="1"/>
  <c r="F818" i="1"/>
  <c r="Y818" i="1" s="1"/>
  <c r="F817" i="1"/>
  <c r="Y817" i="1" s="1"/>
  <c r="F816" i="1"/>
  <c r="Y816" i="1" s="1"/>
  <c r="F815" i="1"/>
  <c r="Y815" i="1" s="1"/>
  <c r="F814" i="1"/>
  <c r="Y814" i="1"/>
  <c r="F813" i="1"/>
  <c r="Y813" i="1" s="1"/>
  <c r="F812" i="1"/>
  <c r="Y812" i="1" s="1"/>
  <c r="F811" i="1"/>
  <c r="Y811" i="1" s="1"/>
  <c r="F810" i="1"/>
  <c r="Y810" i="1"/>
  <c r="F809" i="1"/>
  <c r="Y809" i="1" s="1"/>
  <c r="F808" i="1"/>
  <c r="Y808" i="1" s="1"/>
  <c r="F807" i="1"/>
  <c r="Y807" i="1" s="1"/>
  <c r="F806" i="1"/>
  <c r="Y806" i="1"/>
  <c r="F805" i="1"/>
  <c r="Y805" i="1" s="1"/>
  <c r="F804" i="1"/>
  <c r="Y804" i="1" s="1"/>
  <c r="F803" i="1"/>
  <c r="Y803" i="1" s="1"/>
  <c r="F802" i="1"/>
  <c r="Y802" i="1" s="1"/>
  <c r="F801" i="1"/>
  <c r="Y801" i="1" s="1"/>
  <c r="F800" i="1"/>
  <c r="Y800" i="1" s="1"/>
  <c r="F799" i="1"/>
  <c r="Y799" i="1" s="1"/>
  <c r="F798" i="1"/>
  <c r="Y798" i="1" s="1"/>
  <c r="F797" i="1"/>
  <c r="Y797" i="1" s="1"/>
  <c r="F796" i="1"/>
  <c r="Y796" i="1" s="1"/>
  <c r="F795" i="1"/>
  <c r="Y795" i="1" s="1"/>
  <c r="F794" i="1"/>
  <c r="Y794" i="1" s="1"/>
  <c r="F793" i="1"/>
  <c r="Y793" i="1" s="1"/>
  <c r="F792" i="1"/>
  <c r="Y792" i="1" s="1"/>
  <c r="F791" i="1"/>
  <c r="Y791" i="1" s="1"/>
  <c r="F790" i="1"/>
  <c r="Y790" i="1"/>
  <c r="F789" i="1"/>
  <c r="Y789" i="1" s="1"/>
  <c r="F788" i="1"/>
  <c r="Y788" i="1" s="1"/>
  <c r="F787" i="1"/>
  <c r="Y787" i="1" s="1"/>
  <c r="F786" i="1"/>
  <c r="Y786" i="1"/>
  <c r="F785" i="1"/>
  <c r="Y785" i="1" s="1"/>
  <c r="F784" i="1"/>
  <c r="Y784" i="1" s="1"/>
  <c r="F783" i="1"/>
  <c r="Y783" i="1" s="1"/>
  <c r="F782" i="1"/>
  <c r="Y782" i="1"/>
  <c r="F781" i="1"/>
  <c r="Y781" i="1" s="1"/>
  <c r="F780" i="1"/>
  <c r="Y780" i="1" s="1"/>
  <c r="F779" i="1"/>
  <c r="Y779" i="1" s="1"/>
  <c r="F778" i="1"/>
  <c r="Y778" i="1" s="1"/>
  <c r="F777" i="1"/>
  <c r="Y777" i="1" s="1"/>
  <c r="F776" i="1"/>
  <c r="Y776" i="1" s="1"/>
  <c r="F775" i="1"/>
  <c r="Y775" i="1" s="1"/>
  <c r="F774" i="1"/>
  <c r="Y774" i="1"/>
  <c r="F773" i="1"/>
  <c r="Y773" i="1" s="1"/>
  <c r="F772" i="1"/>
  <c r="Y772" i="1" s="1"/>
  <c r="F771" i="1"/>
  <c r="Y771" i="1" s="1"/>
  <c r="F770" i="1"/>
  <c r="Y770" i="1" s="1"/>
  <c r="F769" i="1"/>
  <c r="Y769" i="1" s="1"/>
  <c r="F768" i="1"/>
  <c r="Y768" i="1" s="1"/>
  <c r="F767" i="1"/>
  <c r="Y767" i="1" s="1"/>
  <c r="F766" i="1"/>
  <c r="Y766" i="1" s="1"/>
  <c r="F765" i="1"/>
  <c r="Y765" i="1" s="1"/>
  <c r="F764" i="1"/>
  <c r="Y764" i="1" s="1"/>
  <c r="F763" i="1"/>
  <c r="Y763" i="1" s="1"/>
  <c r="F762" i="1"/>
  <c r="Y762" i="1"/>
  <c r="F761" i="1"/>
  <c r="Y761" i="1" s="1"/>
  <c r="F760" i="1"/>
  <c r="Y760" i="1" s="1"/>
  <c r="F759" i="1"/>
  <c r="Y759" i="1" s="1"/>
  <c r="F758" i="1"/>
  <c r="Y758" i="1" s="1"/>
  <c r="F757" i="1"/>
  <c r="Y757" i="1" s="1"/>
  <c r="F756" i="1"/>
  <c r="Y756" i="1" s="1"/>
  <c r="F755" i="1"/>
  <c r="Y755" i="1" s="1"/>
  <c r="F754" i="1"/>
  <c r="Y754" i="1"/>
  <c r="F753" i="1"/>
  <c r="Y753" i="1" s="1"/>
  <c r="F752" i="1"/>
  <c r="Y752" i="1" s="1"/>
  <c r="F751" i="1"/>
  <c r="Y751" i="1" s="1"/>
  <c r="F750" i="1"/>
  <c r="Y750" i="1"/>
  <c r="F749" i="1"/>
  <c r="Y749" i="1" s="1"/>
  <c r="F748" i="1"/>
  <c r="Y748" i="1" s="1"/>
  <c r="F747" i="1"/>
  <c r="Y747" i="1" s="1"/>
  <c r="F746" i="1"/>
  <c r="Y746" i="1" s="1"/>
  <c r="F745" i="1"/>
  <c r="Y745" i="1" s="1"/>
  <c r="F744" i="1"/>
  <c r="Y744" i="1" s="1"/>
  <c r="F743" i="1"/>
  <c r="Y743" i="1" s="1"/>
  <c r="F742" i="1"/>
  <c r="Y742" i="1" s="1"/>
  <c r="F741" i="1"/>
  <c r="Y741" i="1" s="1"/>
  <c r="F1470" i="1"/>
  <c r="Y1470" i="1" s="1"/>
  <c r="F1469" i="1"/>
  <c r="Y1469" i="1" s="1"/>
  <c r="G368" i="3" s="1"/>
  <c r="F1468" i="1"/>
  <c r="Y1468" i="1" s="1"/>
  <c r="F1467" i="1"/>
  <c r="Y1467" i="1" s="1"/>
  <c r="F1466" i="1"/>
  <c r="Y1466" i="1" s="1"/>
  <c r="F1465" i="1"/>
  <c r="Y1465" i="1" s="1"/>
  <c r="F1464" i="1"/>
  <c r="Y1464" i="1"/>
  <c r="F1463" i="1"/>
  <c r="Y1463" i="1" s="1"/>
  <c r="F1462" i="1"/>
  <c r="Y1462" i="1" s="1"/>
  <c r="F1461" i="1"/>
  <c r="Y1461" i="1" s="1"/>
  <c r="F1460" i="1"/>
  <c r="Y1460" i="1"/>
  <c r="F1459" i="1"/>
  <c r="Y1459" i="1" s="1"/>
  <c r="F1458" i="1"/>
  <c r="Y1458" i="1" s="1"/>
  <c r="F1457" i="1"/>
  <c r="Y1457" i="1" s="1"/>
  <c r="F1456" i="1"/>
  <c r="Y1456" i="1" s="1"/>
  <c r="G355" i="3" s="1"/>
  <c r="C1450" i="19" s="1"/>
  <c r="F1455" i="1"/>
  <c r="Y1455" i="1" s="1"/>
  <c r="F1454" i="1"/>
  <c r="Y1454" i="1" s="1"/>
  <c r="F1453" i="1"/>
  <c r="Y1453" i="1" s="1"/>
  <c r="F1452" i="1"/>
  <c r="Y1452" i="1" s="1"/>
  <c r="F1451" i="1"/>
  <c r="Y1451" i="1" s="1"/>
  <c r="F1450" i="1"/>
  <c r="Y1450" i="1" s="1"/>
  <c r="F1449" i="1"/>
  <c r="Y1449" i="1" s="1"/>
  <c r="F1448" i="1"/>
  <c r="Y1448" i="1"/>
  <c r="F1447" i="1"/>
  <c r="Y1447" i="1" s="1"/>
  <c r="F1446" i="1"/>
  <c r="Y1446" i="1" s="1"/>
  <c r="F1445" i="1"/>
  <c r="Y1445" i="1" s="1"/>
  <c r="F1444" i="1"/>
  <c r="Y1444" i="1"/>
  <c r="F1443" i="1"/>
  <c r="Y1443" i="1" s="1"/>
  <c r="F1442" i="1"/>
  <c r="Y1442" i="1" s="1"/>
  <c r="F1441" i="1"/>
  <c r="Y1441" i="1" s="1"/>
  <c r="F1440" i="1"/>
  <c r="Y1440" i="1"/>
  <c r="F1439" i="1"/>
  <c r="Y1439" i="1" s="1"/>
  <c r="F1438" i="1"/>
  <c r="Y1438" i="1" s="1"/>
  <c r="F1437" i="1"/>
  <c r="Y1437" i="1" s="1"/>
  <c r="F1436" i="1"/>
  <c r="Y1436" i="1" s="1"/>
  <c r="F1435" i="1"/>
  <c r="Y1435" i="1" s="1"/>
  <c r="F1434" i="1"/>
  <c r="Y1434" i="1" s="1"/>
  <c r="F1433" i="1"/>
  <c r="Y1433" i="1" s="1"/>
  <c r="F1432" i="1"/>
  <c r="Y1432" i="1" s="1"/>
  <c r="F1431" i="1"/>
  <c r="Y1431" i="1" s="1"/>
  <c r="F1430" i="1"/>
  <c r="Y1430" i="1" s="1"/>
  <c r="F1429" i="1"/>
  <c r="Y1429" i="1" s="1"/>
  <c r="F1428" i="1"/>
  <c r="Y1428" i="1"/>
  <c r="F1427" i="1"/>
  <c r="Y1427" i="1" s="1"/>
  <c r="F1426" i="1"/>
  <c r="Y1426" i="1" s="1"/>
  <c r="F1425" i="1"/>
  <c r="Y1425" i="1" s="1"/>
  <c r="F1424" i="1"/>
  <c r="Y1424" i="1"/>
  <c r="F1423" i="1"/>
  <c r="Y1423" i="1" s="1"/>
  <c r="F1422" i="1"/>
  <c r="Y1422" i="1" s="1"/>
  <c r="F1421" i="1"/>
  <c r="Y1421" i="1" s="1"/>
  <c r="F1420" i="1"/>
  <c r="Y1420" i="1"/>
  <c r="F1419" i="1"/>
  <c r="Y1419" i="1" s="1"/>
  <c r="F1418" i="1"/>
  <c r="Y1418" i="1" s="1"/>
  <c r="F1417" i="1"/>
  <c r="Y1417" i="1" s="1"/>
  <c r="F1416" i="1"/>
  <c r="Y1416" i="1"/>
  <c r="F1415" i="1"/>
  <c r="Y1415" i="1" s="1"/>
  <c r="F1414" i="1"/>
  <c r="Y1414" i="1" s="1"/>
  <c r="F1413" i="1"/>
  <c r="Y1413" i="1" s="1"/>
  <c r="F1412" i="1"/>
  <c r="Y1412" i="1"/>
  <c r="F1411" i="1"/>
  <c r="Y1411" i="1" s="1"/>
  <c r="F1410" i="1"/>
  <c r="Y1410" i="1" s="1"/>
  <c r="F1409" i="1"/>
  <c r="Y1409" i="1" s="1"/>
  <c r="F1408" i="1"/>
  <c r="Y1408" i="1" s="1"/>
  <c r="F1407" i="1"/>
  <c r="Y1407" i="1" s="1"/>
  <c r="F1406" i="1"/>
  <c r="Y1406" i="1" s="1"/>
  <c r="F1405" i="1"/>
  <c r="Y1405" i="1" s="1"/>
  <c r="F1404" i="1"/>
  <c r="Y1404" i="1" s="1"/>
  <c r="F1403" i="1"/>
  <c r="Y1403" i="1" s="1"/>
  <c r="F1402" i="1"/>
  <c r="Y1402" i="1" s="1"/>
  <c r="F1401" i="1"/>
  <c r="Y1401" i="1" s="1"/>
  <c r="G300" i="3" s="1"/>
  <c r="F1400" i="1"/>
  <c r="Y1400" i="1"/>
  <c r="F1399" i="1"/>
  <c r="Y1399" i="1" s="1"/>
  <c r="F1398" i="1"/>
  <c r="Y1398" i="1" s="1"/>
  <c r="F1397" i="1"/>
  <c r="Y1397" i="1" s="1"/>
  <c r="F1396" i="1"/>
  <c r="Y1396" i="1" s="1"/>
  <c r="F1395" i="1"/>
  <c r="Y1395" i="1" s="1"/>
  <c r="F1394" i="1"/>
  <c r="Y1394" i="1" s="1"/>
  <c r="F1393" i="1"/>
  <c r="Y1393" i="1" s="1"/>
  <c r="F1392" i="1"/>
  <c r="Y1392" i="1"/>
  <c r="F1391" i="1"/>
  <c r="Y1391" i="1" s="1"/>
  <c r="F1390" i="1"/>
  <c r="Y1390" i="1" s="1"/>
  <c r="F1389" i="1"/>
  <c r="Y1389" i="1" s="1"/>
  <c r="F1388" i="1"/>
  <c r="Y1388" i="1"/>
  <c r="F1387" i="1"/>
  <c r="Y1387" i="1" s="1"/>
  <c r="F1386" i="1"/>
  <c r="Y1386" i="1" s="1"/>
  <c r="F1385" i="1"/>
  <c r="Y1385" i="1" s="1"/>
  <c r="F1384" i="1"/>
  <c r="Y1384" i="1"/>
  <c r="F1383" i="1"/>
  <c r="Y1383" i="1" s="1"/>
  <c r="F1382" i="1"/>
  <c r="Y1382" i="1" s="1"/>
  <c r="F1381" i="1"/>
  <c r="Y1381" i="1" s="1"/>
  <c r="F1380" i="1"/>
  <c r="Y1380" i="1" s="1"/>
  <c r="F1379" i="1"/>
  <c r="Y1379" i="1" s="1"/>
  <c r="F1348" i="1"/>
  <c r="Y1348" i="1" s="1"/>
  <c r="F1347" i="1"/>
  <c r="Y1347" i="1" s="1"/>
  <c r="F1346" i="1"/>
  <c r="Y1346" i="1"/>
  <c r="F1345" i="1"/>
  <c r="Y1345" i="1" s="1"/>
  <c r="F1344" i="1"/>
  <c r="Y1344" i="1" s="1"/>
  <c r="F1343" i="1"/>
  <c r="Y1343" i="1" s="1"/>
  <c r="F1342" i="1"/>
  <c r="Y1342" i="1" s="1"/>
  <c r="F1341" i="1"/>
  <c r="Y1341" i="1" s="1"/>
  <c r="F1340" i="1"/>
  <c r="Y1340" i="1" s="1"/>
  <c r="F1339" i="1"/>
  <c r="Y1339" i="1" s="1"/>
  <c r="F1338" i="1"/>
  <c r="Y1338" i="1"/>
  <c r="F1337" i="1"/>
  <c r="Y1337" i="1" s="1"/>
  <c r="F1336" i="1"/>
  <c r="Y1336" i="1" s="1"/>
  <c r="F1335" i="1"/>
  <c r="Y1335" i="1" s="1"/>
  <c r="F1334" i="1"/>
  <c r="Y1334" i="1" s="1"/>
  <c r="F1333" i="1"/>
  <c r="Y1333" i="1"/>
  <c r="F1332" i="1"/>
  <c r="Y1332" i="1"/>
  <c r="F1331" i="1"/>
  <c r="Y1331" i="1" s="1"/>
  <c r="F1330" i="1"/>
  <c r="Y1330" i="1"/>
  <c r="F1329" i="1"/>
  <c r="Y1329" i="1" s="1"/>
  <c r="F1328" i="1"/>
  <c r="Y1328" i="1"/>
  <c r="F1327" i="1"/>
  <c r="Y1327" i="1" s="1"/>
  <c r="F1326" i="1"/>
  <c r="Y1326" i="1"/>
  <c r="F1325" i="1"/>
  <c r="Y1325" i="1"/>
  <c r="F1324" i="1"/>
  <c r="Y1324" i="1"/>
  <c r="F1323" i="1"/>
  <c r="Y1323" i="1" s="1"/>
  <c r="F1322" i="1"/>
  <c r="Y1322" i="1" s="1"/>
  <c r="F1321" i="1"/>
  <c r="Y1321" i="1" s="1"/>
  <c r="F1320" i="1"/>
  <c r="Y1320" i="1" s="1"/>
  <c r="F1319" i="1"/>
  <c r="Y1319" i="1" s="1"/>
  <c r="F1318" i="1"/>
  <c r="Y1318" i="1"/>
  <c r="F1317" i="1"/>
  <c r="Y1317" i="1"/>
  <c r="F1316" i="1"/>
  <c r="Y1316" i="1" s="1"/>
  <c r="F1315" i="1"/>
  <c r="Y1315" i="1" s="1"/>
  <c r="F1314" i="1"/>
  <c r="Y1314" i="1" s="1"/>
  <c r="F1313" i="1"/>
  <c r="Y1313" i="1" s="1"/>
  <c r="F1312" i="1"/>
  <c r="Y1312" i="1" s="1"/>
  <c r="F1311" i="1"/>
  <c r="Y1311" i="1" s="1"/>
  <c r="F1310" i="1"/>
  <c r="Y1310" i="1"/>
  <c r="F1309" i="1"/>
  <c r="Y1309" i="1" s="1"/>
  <c r="F1308" i="1"/>
  <c r="Y1308" i="1"/>
  <c r="F1307" i="1"/>
  <c r="Y1307" i="1" s="1"/>
  <c r="F1306" i="1"/>
  <c r="Y1306" i="1" s="1"/>
  <c r="F1305" i="1"/>
  <c r="Y1305" i="1"/>
  <c r="F1304" i="1"/>
  <c r="Y1304" i="1" s="1"/>
  <c r="F1303" i="1"/>
  <c r="Y1303" i="1" s="1"/>
  <c r="F1302" i="1"/>
  <c r="Y1302" i="1"/>
  <c r="F1301" i="1"/>
  <c r="Y1301" i="1"/>
  <c r="F1300" i="1"/>
  <c r="Y1300" i="1"/>
  <c r="F1299" i="1"/>
  <c r="Y1299" i="1" s="1"/>
  <c r="F1298" i="1"/>
  <c r="Y1298" i="1"/>
  <c r="F1297" i="1"/>
  <c r="Y1297" i="1" s="1"/>
  <c r="F1296" i="1"/>
  <c r="Y1296" i="1" s="1"/>
  <c r="F1295" i="1"/>
  <c r="Y1295" i="1" s="1"/>
  <c r="F1294" i="1"/>
  <c r="Y1294" i="1"/>
  <c r="F1293" i="1"/>
  <c r="Y1293" i="1"/>
  <c r="F1292" i="1"/>
  <c r="Y1292" i="1"/>
  <c r="F1291" i="1"/>
  <c r="Y1291" i="1" s="1"/>
  <c r="F1290" i="1"/>
  <c r="Y1290" i="1" s="1"/>
  <c r="F1289" i="1"/>
  <c r="Y1289" i="1"/>
  <c r="F1288" i="1"/>
  <c r="Y1288" i="1" s="1"/>
  <c r="F1287" i="1"/>
  <c r="Y1287" i="1" s="1"/>
  <c r="F1286" i="1"/>
  <c r="Y1286" i="1" s="1"/>
  <c r="F1285" i="1"/>
  <c r="Y1285" i="1"/>
  <c r="F1284" i="1"/>
  <c r="Y1284" i="1"/>
  <c r="F1283" i="1"/>
  <c r="Y1283" i="1" s="1"/>
  <c r="F1282" i="1"/>
  <c r="Y1282" i="1"/>
  <c r="F1281" i="1"/>
  <c r="Y1281" i="1" s="1"/>
  <c r="F1280" i="1"/>
  <c r="Y1280" i="1" s="1"/>
  <c r="F1279" i="1"/>
  <c r="Y1279" i="1" s="1"/>
  <c r="F1278" i="1"/>
  <c r="Y1278" i="1"/>
  <c r="F1277" i="1"/>
  <c r="Y1277" i="1"/>
  <c r="F1276" i="1"/>
  <c r="Y1276" i="1"/>
  <c r="F1275" i="1"/>
  <c r="Y1275" i="1" s="1"/>
  <c r="F1274" i="1"/>
  <c r="Y1274" i="1" s="1"/>
  <c r="F1273" i="1"/>
  <c r="Y1273" i="1" s="1"/>
  <c r="F1272" i="1"/>
  <c r="Y1272" i="1" s="1"/>
  <c r="F1271" i="1"/>
  <c r="Y1271" i="1" s="1"/>
  <c r="F1270" i="1"/>
  <c r="Y1270" i="1"/>
  <c r="F1269" i="1"/>
  <c r="Y1269" i="1"/>
  <c r="F1268" i="1"/>
  <c r="Y1268" i="1" s="1"/>
  <c r="F1267" i="1"/>
  <c r="Y1267" i="1" s="1"/>
  <c r="F1266" i="1"/>
  <c r="Y1266" i="1"/>
  <c r="F1265" i="1"/>
  <c r="Y1265" i="1" s="1"/>
  <c r="F1264" i="1"/>
  <c r="Y1264" i="1"/>
  <c r="F1263" i="1"/>
  <c r="Y1263" i="1" s="1"/>
  <c r="F1262" i="1"/>
  <c r="Y1262" i="1"/>
  <c r="F1261" i="1"/>
  <c r="Y1261" i="1"/>
  <c r="F1260" i="1"/>
  <c r="Y1260" i="1"/>
  <c r="F1259" i="1"/>
  <c r="Y1259" i="1" s="1"/>
  <c r="F1258" i="1"/>
  <c r="Y1258" i="1" s="1"/>
  <c r="F1257" i="1"/>
  <c r="Y1257" i="1"/>
  <c r="F1256" i="1"/>
  <c r="Y1256" i="1" s="1"/>
  <c r="F1255" i="1"/>
  <c r="Y1255" i="1" s="1"/>
  <c r="F1254" i="1"/>
  <c r="Y1254" i="1" s="1"/>
  <c r="F1253" i="1"/>
  <c r="Y1253" i="1"/>
  <c r="F1252" i="1"/>
  <c r="Y1252" i="1"/>
  <c r="F1251" i="1"/>
  <c r="Y1251" i="1" s="1"/>
  <c r="F1250" i="1"/>
  <c r="Y1250" i="1"/>
  <c r="F1249" i="1"/>
  <c r="Y1249" i="1" s="1"/>
  <c r="F1248" i="1"/>
  <c r="Y1248" i="1"/>
  <c r="F1247" i="1"/>
  <c r="Y1247" i="1" s="1"/>
  <c r="F1246" i="1"/>
  <c r="Y1246" i="1"/>
  <c r="F1245" i="1"/>
  <c r="Y1245" i="1"/>
  <c r="F1244" i="1"/>
  <c r="Y1244" i="1"/>
  <c r="F1243" i="1"/>
  <c r="Y1243" i="1" s="1"/>
  <c r="F1242" i="1"/>
  <c r="Y1242" i="1" s="1"/>
  <c r="F1241" i="1"/>
  <c r="Y1241" i="1"/>
  <c r="F1240" i="1"/>
  <c r="Y1240" i="1" s="1"/>
  <c r="F1239" i="1"/>
  <c r="Y1239" i="1" s="1"/>
  <c r="F1238" i="1"/>
  <c r="Y1238" i="1"/>
  <c r="F1237" i="1"/>
  <c r="Y1237" i="1"/>
  <c r="F1236" i="1"/>
  <c r="Y1236" i="1"/>
  <c r="F1235" i="1"/>
  <c r="Y1235" i="1" s="1"/>
  <c r="F1234" i="1"/>
  <c r="Y1234" i="1" s="1"/>
  <c r="F1233" i="1"/>
  <c r="Y1233" i="1" s="1"/>
  <c r="F1232" i="1"/>
  <c r="Y1232" i="1" s="1"/>
  <c r="F1231" i="1"/>
  <c r="Y1231" i="1" s="1"/>
  <c r="F1230" i="1"/>
  <c r="Y1230" i="1"/>
  <c r="F1229" i="1"/>
  <c r="Y1229" i="1" s="1"/>
  <c r="F1228" i="1"/>
  <c r="Y1228" i="1"/>
  <c r="F1227" i="1"/>
  <c r="Y1227" i="1" s="1"/>
  <c r="F1226" i="1"/>
  <c r="Y1226" i="1" s="1"/>
  <c r="G125" i="3" s="1"/>
  <c r="F1225" i="1"/>
  <c r="Y1225" i="1" s="1"/>
  <c r="F1224" i="1"/>
  <c r="Y1224" i="1" s="1"/>
  <c r="F1223" i="1"/>
  <c r="Y1223" i="1" s="1"/>
  <c r="F1222" i="1"/>
  <c r="Y1222" i="1"/>
  <c r="F1221" i="1"/>
  <c r="Y1221" i="1"/>
  <c r="F1220" i="1"/>
  <c r="Y1220" i="1" s="1"/>
  <c r="F1219" i="1"/>
  <c r="Y1219" i="1" s="1"/>
  <c r="F1218" i="1"/>
  <c r="Y1218" i="1"/>
  <c r="F1217" i="1"/>
  <c r="Y1217" i="1" s="1"/>
  <c r="F1216" i="1"/>
  <c r="Y1216" i="1"/>
  <c r="F1215" i="1"/>
  <c r="Y1215" i="1" s="1"/>
  <c r="F1214" i="1"/>
  <c r="Y1214" i="1"/>
  <c r="G113" i="3" s="1"/>
  <c r="C1208" i="19" s="1"/>
  <c r="F1213" i="1"/>
  <c r="Y1213" i="1"/>
  <c r="F1212" i="1"/>
  <c r="Y1212" i="1"/>
  <c r="F1211" i="1"/>
  <c r="Y1211" i="1" s="1"/>
  <c r="F1210" i="1"/>
  <c r="Y1210" i="1" s="1"/>
  <c r="F1209" i="1"/>
  <c r="Y1209" i="1" s="1"/>
  <c r="F1208" i="1"/>
  <c r="Y1208" i="1" s="1"/>
  <c r="F1207" i="1"/>
  <c r="Y1207" i="1" s="1"/>
  <c r="F1206" i="1"/>
  <c r="Y1206" i="1" s="1"/>
  <c r="G105" i="3" s="1"/>
  <c r="F1205" i="1"/>
  <c r="Y1205" i="1"/>
  <c r="G104" i="3" s="1"/>
  <c r="C1199" i="19" s="1"/>
  <c r="F1204" i="1"/>
  <c r="Y1204" i="1" s="1"/>
  <c r="G103" i="3" s="1"/>
  <c r="C1198" i="19" s="1"/>
  <c r="F1203" i="1"/>
  <c r="Y1203" i="1" s="1"/>
  <c r="F1202" i="1"/>
  <c r="Y1202" i="1"/>
  <c r="F1201" i="1"/>
  <c r="Y1201" i="1" s="1"/>
  <c r="F1200" i="1"/>
  <c r="Y1200" i="1"/>
  <c r="F1199" i="1"/>
  <c r="Y1199" i="1" s="1"/>
  <c r="F1198" i="1"/>
  <c r="Y1198" i="1"/>
  <c r="F1197" i="1"/>
  <c r="Y1197" i="1"/>
  <c r="F1196" i="1"/>
  <c r="Y1196" i="1"/>
  <c r="F1195" i="1"/>
  <c r="Y1195" i="1" s="1"/>
  <c r="F1194" i="1"/>
  <c r="Y1194" i="1" s="1"/>
  <c r="F1193" i="1"/>
  <c r="Y1193" i="1" s="1"/>
  <c r="F1192" i="1"/>
  <c r="Y1192" i="1" s="1"/>
  <c r="F1191" i="1"/>
  <c r="Y1191" i="1" s="1"/>
  <c r="F1190" i="1"/>
  <c r="Y1190" i="1"/>
  <c r="G89" i="3" s="1"/>
  <c r="C1184" i="19" s="1"/>
  <c r="F1189" i="1"/>
  <c r="Y1189" i="1"/>
  <c r="F1188" i="1"/>
  <c r="Y1188" i="1" s="1"/>
  <c r="F1187" i="1"/>
  <c r="Y1187" i="1" s="1"/>
  <c r="F1186" i="1"/>
  <c r="Y1186" i="1" s="1"/>
  <c r="F1185" i="1"/>
  <c r="Y1185" i="1" s="1"/>
  <c r="F1184" i="1"/>
  <c r="Y1184" i="1"/>
  <c r="F1183" i="1"/>
  <c r="Y1183" i="1" s="1"/>
  <c r="G82" i="3" s="1"/>
  <c r="C1177" i="19" s="1"/>
  <c r="F1182" i="1"/>
  <c r="Y1182" i="1"/>
  <c r="F1181" i="1"/>
  <c r="Y1181" i="1" s="1"/>
  <c r="F1180" i="1"/>
  <c r="Y1180" i="1"/>
  <c r="F1179" i="1"/>
  <c r="Y1179" i="1" s="1"/>
  <c r="F1178" i="1"/>
  <c r="Y1178" i="1" s="1"/>
  <c r="G77" i="3" s="1"/>
  <c r="C1172" i="19" s="1"/>
  <c r="F1177" i="1"/>
  <c r="Y1177" i="1"/>
  <c r="F1176" i="1"/>
  <c r="Y1176" i="1" s="1"/>
  <c r="F1175" i="1"/>
  <c r="Y1175" i="1"/>
  <c r="F1174" i="1"/>
  <c r="Y1174" i="1" s="1"/>
  <c r="F1173" i="1"/>
  <c r="Y1173" i="1"/>
  <c r="F1172" i="1"/>
  <c r="Y1172" i="1" s="1"/>
  <c r="F1171" i="1"/>
  <c r="Y1171" i="1"/>
  <c r="F1170" i="1"/>
  <c r="Y1170" i="1" s="1"/>
  <c r="F1169" i="1"/>
  <c r="Y1169" i="1"/>
  <c r="F1168" i="1"/>
  <c r="Y1168" i="1" s="1"/>
  <c r="F1167" i="1"/>
  <c r="Y1167" i="1" s="1"/>
  <c r="F1166" i="1"/>
  <c r="Y1166" i="1" s="1"/>
  <c r="G65" i="3" s="1"/>
  <c r="C1160" i="19" s="1"/>
  <c r="F1165" i="1"/>
  <c r="Y1165" i="1" s="1"/>
  <c r="F1164" i="1"/>
  <c r="Y1164" i="1" s="1"/>
  <c r="F1163" i="1"/>
  <c r="Y1163" i="1" s="1"/>
  <c r="G62" i="3" s="1"/>
  <c r="C1157" i="19" s="1"/>
  <c r="F1162" i="1"/>
  <c r="Y1162" i="1" s="1"/>
  <c r="F1161" i="1"/>
  <c r="Y1161" i="1"/>
  <c r="F1160" i="1"/>
  <c r="Y1160" i="1" s="1"/>
  <c r="F1159" i="1"/>
  <c r="Y1159" i="1"/>
  <c r="F1158" i="1"/>
  <c r="Y1158" i="1" s="1"/>
  <c r="F1157" i="1"/>
  <c r="Y1157" i="1" s="1"/>
  <c r="G56" i="3" s="1"/>
  <c r="C1151" i="19" s="1"/>
  <c r="F1156" i="1"/>
  <c r="Y1156" i="1" s="1"/>
  <c r="F1155" i="1"/>
  <c r="Y1155" i="1"/>
  <c r="G54" i="3" s="1"/>
  <c r="C1149" i="19" s="1"/>
  <c r="F1154" i="1"/>
  <c r="Y1154" i="1" s="1"/>
  <c r="F1153" i="1"/>
  <c r="Y1153" i="1"/>
  <c r="F1152" i="1"/>
  <c r="Y1152" i="1" s="1"/>
  <c r="F1151" i="1"/>
  <c r="Y1151" i="1" s="1"/>
  <c r="F1150" i="1"/>
  <c r="Y1150" i="1" s="1"/>
  <c r="G49" i="3" s="1"/>
  <c r="C1144" i="19" s="1"/>
  <c r="F1149" i="1"/>
  <c r="Y1149" i="1" s="1"/>
  <c r="F1148" i="1"/>
  <c r="Y1148" i="1" s="1"/>
  <c r="F1147" i="1"/>
  <c r="Y1147" i="1" s="1"/>
  <c r="F1146" i="1"/>
  <c r="Y1146" i="1" s="1"/>
  <c r="F1145" i="1"/>
  <c r="Y1145" i="1"/>
  <c r="F1144" i="1"/>
  <c r="Y1144" i="1" s="1"/>
  <c r="F1143" i="1"/>
  <c r="Y1143" i="1"/>
  <c r="F1142" i="1"/>
  <c r="Y1142" i="1" s="1"/>
  <c r="F1141" i="1"/>
  <c r="Y1141" i="1" s="1"/>
  <c r="F1140" i="1"/>
  <c r="Y1140" i="1" s="1"/>
  <c r="F1139" i="1"/>
  <c r="Y1139" i="1"/>
  <c r="F1138" i="1"/>
  <c r="Y1138" i="1" s="1"/>
  <c r="G37" i="3" s="1"/>
  <c r="C1132" i="19" s="1"/>
  <c r="F1137" i="1"/>
  <c r="Y1137" i="1"/>
  <c r="F1136" i="1"/>
  <c r="Y1136" i="1" s="1"/>
  <c r="F1135" i="1"/>
  <c r="Y1135" i="1" s="1"/>
  <c r="F1134" i="1"/>
  <c r="Y1134" i="1" s="1"/>
  <c r="F1133" i="1"/>
  <c r="Y1133" i="1" s="1"/>
  <c r="F1132" i="1"/>
  <c r="Y1132" i="1" s="1"/>
  <c r="F1131" i="1"/>
  <c r="Y1131" i="1"/>
  <c r="G30" i="3" s="1"/>
  <c r="C1125" i="19" s="1"/>
  <c r="F1130" i="1"/>
  <c r="Y1130" i="1" s="1"/>
  <c r="F1129" i="1"/>
  <c r="Y1129" i="1"/>
  <c r="F1128" i="1"/>
  <c r="Y1128" i="1" s="1"/>
  <c r="F1127" i="1"/>
  <c r="Y1127" i="1"/>
  <c r="F1126" i="1"/>
  <c r="Y1126" i="1" s="1"/>
  <c r="G25" i="3" s="1"/>
  <c r="C1120" i="19" s="1"/>
  <c r="F1125" i="1"/>
  <c r="Y1125" i="1"/>
  <c r="F1124" i="1"/>
  <c r="Y1124" i="1" s="1"/>
  <c r="F1123" i="1"/>
  <c r="Y1123" i="1" s="1"/>
  <c r="F1122" i="1"/>
  <c r="Y1122" i="1" s="1"/>
  <c r="F1121" i="1"/>
  <c r="Y1121" i="1"/>
  <c r="F1120" i="1"/>
  <c r="Y1120" i="1" s="1"/>
  <c r="G19" i="3" s="1"/>
  <c r="C1114" i="19" s="1"/>
  <c r="F1119" i="1"/>
  <c r="Y1119" i="1" s="1"/>
  <c r="F1118" i="1"/>
  <c r="Y1118" i="1" s="1"/>
  <c r="F1117" i="1"/>
  <c r="Y1117" i="1" s="1"/>
  <c r="F1116" i="1"/>
  <c r="Y1116" i="1" s="1"/>
  <c r="F1115" i="1"/>
  <c r="Y1115" i="1"/>
  <c r="F1114" i="1"/>
  <c r="Y1114" i="1" s="1"/>
  <c r="G13" i="3" s="1"/>
  <c r="C1108" i="19" s="1"/>
  <c r="F1113" i="1"/>
  <c r="Y1113" i="1"/>
  <c r="F1112" i="1"/>
  <c r="Y1112" i="1" s="1"/>
  <c r="F1111" i="1"/>
  <c r="Y1111" i="1"/>
  <c r="F1110" i="1"/>
  <c r="Y1110" i="1" s="1"/>
  <c r="F1109" i="1"/>
  <c r="Y1109" i="1"/>
  <c r="F1108" i="1"/>
  <c r="Y1108" i="1" s="1"/>
  <c r="F1107" i="1"/>
  <c r="Y1107" i="1" s="1"/>
  <c r="G6" i="3" s="1"/>
  <c r="F1106" i="1"/>
  <c r="Y1106" i="1" s="1"/>
  <c r="F1836" i="1"/>
  <c r="Y1836" i="1"/>
  <c r="F1835" i="1"/>
  <c r="Y1835" i="1" s="1"/>
  <c r="F1834" i="1"/>
  <c r="Y1834" i="1" s="1"/>
  <c r="H367" i="3" s="1"/>
  <c r="C1827" i="19" s="1"/>
  <c r="F1833" i="1"/>
  <c r="Y1833" i="1" s="1"/>
  <c r="H366" i="3" s="1"/>
  <c r="C1826" i="19" s="1"/>
  <c r="F1832" i="1"/>
  <c r="Y1832" i="1" s="1"/>
  <c r="H365" i="3" s="1"/>
  <c r="C1825" i="19" s="1"/>
  <c r="F1831" i="1"/>
  <c r="Y1831" i="1" s="1"/>
  <c r="F1830" i="1"/>
  <c r="Y1830" i="1" s="1"/>
  <c r="H363" i="3" s="1"/>
  <c r="C1823" i="19" s="1"/>
  <c r="F1829" i="1"/>
  <c r="Y1829" i="1" s="1"/>
  <c r="F1828" i="1"/>
  <c r="Y1828" i="1"/>
  <c r="F1827" i="1"/>
  <c r="Y1827" i="1" s="1"/>
  <c r="F1826" i="1"/>
  <c r="Y1826" i="1"/>
  <c r="F1825" i="1"/>
  <c r="Y1825" i="1" s="1"/>
  <c r="F1824" i="1"/>
  <c r="Y1824" i="1" s="1"/>
  <c r="F1823" i="1"/>
  <c r="Y1823" i="1" s="1"/>
  <c r="F1822" i="1"/>
  <c r="Y1822" i="1"/>
  <c r="F1821" i="1"/>
  <c r="Y1821" i="1" s="1"/>
  <c r="F1820" i="1"/>
  <c r="Y1820" i="1"/>
  <c r="F1819" i="1"/>
  <c r="Y1819" i="1" s="1"/>
  <c r="F1818" i="1"/>
  <c r="Y1818" i="1" s="1"/>
  <c r="F1817" i="1"/>
  <c r="Y1817" i="1" s="1"/>
  <c r="F1816" i="1"/>
  <c r="Y1816" i="1" s="1"/>
  <c r="F1815" i="1"/>
  <c r="Y1815" i="1" s="1"/>
  <c r="F1814" i="1"/>
  <c r="Y1814" i="1" s="1"/>
  <c r="F1813" i="1"/>
  <c r="Y1813" i="1" s="1"/>
  <c r="H346" i="3" s="1"/>
  <c r="C1806" i="19" s="1"/>
  <c r="F1812" i="1"/>
  <c r="Y1812" i="1"/>
  <c r="F1811" i="1"/>
  <c r="Y1811" i="1" s="1"/>
  <c r="F1810" i="1"/>
  <c r="Y1810" i="1"/>
  <c r="F1809" i="1"/>
  <c r="Y1809" i="1" s="1"/>
  <c r="F1808" i="1"/>
  <c r="Y1808" i="1" s="1"/>
  <c r="F1807" i="1"/>
  <c r="Y1807" i="1" s="1"/>
  <c r="F1806" i="1"/>
  <c r="Y1806" i="1"/>
  <c r="F1805" i="1"/>
  <c r="Y1805" i="1" s="1"/>
  <c r="H338" i="3" s="1"/>
  <c r="C1798" i="19" s="1"/>
  <c r="F1804" i="1"/>
  <c r="Y1804" i="1"/>
  <c r="F1803" i="1"/>
  <c r="Y1803" i="1" s="1"/>
  <c r="F1802" i="1"/>
  <c r="Y1802" i="1" s="1"/>
  <c r="F1801" i="1"/>
  <c r="Y1801" i="1" s="1"/>
  <c r="F1800" i="1"/>
  <c r="Y1800" i="1" s="1"/>
  <c r="F1799" i="1"/>
  <c r="Y1799" i="1" s="1"/>
  <c r="F1798" i="1"/>
  <c r="Y1798" i="1"/>
  <c r="F1797" i="1"/>
  <c r="Y1797" i="1" s="1"/>
  <c r="F1796" i="1"/>
  <c r="Y1796" i="1"/>
  <c r="F1795" i="1"/>
  <c r="Y1795" i="1" s="1"/>
  <c r="F1794" i="1"/>
  <c r="Y1794" i="1"/>
  <c r="F1793" i="1"/>
  <c r="Y1793" i="1" s="1"/>
  <c r="F1792" i="1"/>
  <c r="Y1792" i="1"/>
  <c r="F1791" i="1"/>
  <c r="Y1791" i="1" s="1"/>
  <c r="F1790" i="1"/>
  <c r="Y1790" i="1" s="1"/>
  <c r="F1789" i="1"/>
  <c r="Y1789" i="1" s="1"/>
  <c r="H322" i="3" s="1"/>
  <c r="C1782" i="19" s="1"/>
  <c r="F1788" i="1"/>
  <c r="Y1788" i="1"/>
  <c r="F1787" i="1"/>
  <c r="Y1787" i="1" s="1"/>
  <c r="F1786" i="1"/>
  <c r="Y1786" i="1" s="1"/>
  <c r="F1785" i="1"/>
  <c r="Y1785" i="1" s="1"/>
  <c r="F1784" i="1"/>
  <c r="Y1784" i="1" s="1"/>
  <c r="F1783" i="1"/>
  <c r="Y1783" i="1"/>
  <c r="F1782" i="1"/>
  <c r="Y1782" i="1"/>
  <c r="F1781" i="1"/>
  <c r="Y1781" i="1" s="1"/>
  <c r="F1780" i="1"/>
  <c r="Y1780" i="1" s="1"/>
  <c r="F1779" i="1"/>
  <c r="Y1779" i="1"/>
  <c r="F1778" i="1"/>
  <c r="Y1778" i="1"/>
  <c r="F1777" i="1"/>
  <c r="Y1777" i="1" s="1"/>
  <c r="F1776" i="1"/>
  <c r="Y1776" i="1"/>
  <c r="F1775" i="1"/>
  <c r="Y1775" i="1"/>
  <c r="F1774" i="1"/>
  <c r="Y1774" i="1" s="1"/>
  <c r="H307" i="3" s="1"/>
  <c r="C1767" i="19" s="1"/>
  <c r="F1773" i="1"/>
  <c r="Y1773" i="1" s="1"/>
  <c r="H306" i="3" s="1"/>
  <c r="C1766" i="19" s="1"/>
  <c r="F1772" i="1"/>
  <c r="Y1772" i="1"/>
  <c r="H305" i="3" s="1"/>
  <c r="C1765" i="19" s="1"/>
  <c r="F1771" i="1"/>
  <c r="Y1771" i="1"/>
  <c r="F1770" i="1"/>
  <c r="Y1770" i="1" s="1"/>
  <c r="H303" i="3" s="1"/>
  <c r="C1763" i="19" s="1"/>
  <c r="F1769" i="1"/>
  <c r="Y1769" i="1" s="1"/>
  <c r="F1768" i="1"/>
  <c r="Y1768" i="1"/>
  <c r="F1767" i="1"/>
  <c r="Y1767" i="1"/>
  <c r="F1766" i="1"/>
  <c r="Y1766" i="1" s="1"/>
  <c r="F1765" i="1"/>
  <c r="Y1765" i="1" s="1"/>
  <c r="F1764" i="1"/>
  <c r="Y1764" i="1"/>
  <c r="F1763" i="1"/>
  <c r="Y1763" i="1"/>
  <c r="F1762" i="1"/>
  <c r="Y1762" i="1" s="1"/>
  <c r="H295" i="3" s="1"/>
  <c r="C1755" i="19" s="1"/>
  <c r="F1761" i="1"/>
  <c r="Y1761" i="1" s="1"/>
  <c r="H294" i="3" s="1"/>
  <c r="C1754" i="19" s="1"/>
  <c r="F1760" i="1"/>
  <c r="Y1760" i="1" s="1"/>
  <c r="F1759" i="1"/>
  <c r="Y1759" i="1"/>
  <c r="F1758" i="1"/>
  <c r="Y1758" i="1" s="1"/>
  <c r="H291" i="3" s="1"/>
  <c r="C1751" i="19" s="1"/>
  <c r="F1757" i="1"/>
  <c r="Y1757" i="1" s="1"/>
  <c r="F1756" i="1"/>
  <c r="Y1756" i="1" s="1"/>
  <c r="F1755" i="1"/>
  <c r="Y1755" i="1"/>
  <c r="F1754" i="1"/>
  <c r="Y1754" i="1"/>
  <c r="F1753" i="1"/>
  <c r="Y1753" i="1" s="1"/>
  <c r="F1752" i="1"/>
  <c r="Y1752" i="1" s="1"/>
  <c r="F1751" i="1"/>
  <c r="Y1751" i="1"/>
  <c r="F1750" i="1"/>
  <c r="Y1750" i="1"/>
  <c r="F1749" i="1"/>
  <c r="Y1749" i="1" s="1"/>
  <c r="H282" i="3" s="1"/>
  <c r="C1742" i="19" s="1"/>
  <c r="F1748" i="1"/>
  <c r="Y1748" i="1" s="1"/>
  <c r="F1747" i="1"/>
  <c r="Y1747" i="1"/>
  <c r="F1746" i="1"/>
  <c r="Y1746" i="1"/>
  <c r="F1745" i="1"/>
  <c r="Y1745" i="1" s="1"/>
  <c r="F1744" i="1"/>
  <c r="Y1744" i="1"/>
  <c r="F1743" i="1"/>
  <c r="Y1743" i="1"/>
  <c r="F1742" i="1"/>
  <c r="Y1742" i="1" s="1"/>
  <c r="H275" i="3" s="1"/>
  <c r="C1735" i="19" s="1"/>
  <c r="F1741" i="1"/>
  <c r="Y1741" i="1" s="1"/>
  <c r="F1740" i="1"/>
  <c r="Y1740" i="1"/>
  <c r="H273" i="3" s="1"/>
  <c r="C1733" i="19" s="1"/>
  <c r="F1739" i="1"/>
  <c r="Y1739" i="1"/>
  <c r="F1738" i="1"/>
  <c r="Y1738" i="1" s="1"/>
  <c r="H271" i="3" s="1"/>
  <c r="C1731" i="19" s="1"/>
  <c r="F1737" i="1"/>
  <c r="Y1737" i="1" s="1"/>
  <c r="F1736" i="1"/>
  <c r="Y1736" i="1"/>
  <c r="F1735" i="1"/>
  <c r="Y1735" i="1"/>
  <c r="F1734" i="1"/>
  <c r="Y1734" i="1" s="1"/>
  <c r="F1733" i="1"/>
  <c r="Y1733" i="1" s="1"/>
  <c r="H266" i="3" s="1"/>
  <c r="C1726" i="19" s="1"/>
  <c r="F1732" i="1"/>
  <c r="Y1732" i="1"/>
  <c r="F1731" i="1"/>
  <c r="Y1731" i="1"/>
  <c r="F1730" i="1"/>
  <c r="Y1730" i="1" s="1"/>
  <c r="H263" i="3" s="1"/>
  <c r="C1723" i="19" s="1"/>
  <c r="F1729" i="1"/>
  <c r="Y1729" i="1" s="1"/>
  <c r="F1728" i="1"/>
  <c r="Y1728" i="1" s="1"/>
  <c r="F1727" i="1"/>
  <c r="Y1727" i="1"/>
  <c r="F1726" i="1"/>
  <c r="Y1726" i="1" s="1"/>
  <c r="H259" i="3" s="1"/>
  <c r="C1719" i="19" s="1"/>
  <c r="F1725" i="1"/>
  <c r="Y1725" i="1" s="1"/>
  <c r="F1724" i="1"/>
  <c r="Y1724" i="1" s="1"/>
  <c r="H257" i="3" s="1"/>
  <c r="C1717" i="19" s="1"/>
  <c r="F1723" i="1"/>
  <c r="Y1723" i="1"/>
  <c r="F1722" i="1"/>
  <c r="Y1722" i="1"/>
  <c r="F1721" i="1"/>
  <c r="Y1721" i="1" s="1"/>
  <c r="H254" i="3" s="1"/>
  <c r="C1714" i="19" s="1"/>
  <c r="F1720" i="1"/>
  <c r="Y1720" i="1" s="1"/>
  <c r="F1719" i="1"/>
  <c r="Y1719" i="1"/>
  <c r="F1718" i="1"/>
  <c r="Y1718" i="1"/>
  <c r="F1717" i="1"/>
  <c r="Y1717" i="1" s="1"/>
  <c r="F1716" i="1"/>
  <c r="Y1716" i="1" s="1"/>
  <c r="F1715" i="1"/>
  <c r="Y1715" i="1"/>
  <c r="F1714" i="1"/>
  <c r="Y1714" i="1"/>
  <c r="F1713" i="1"/>
  <c r="Y1713" i="1" s="1"/>
  <c r="F1712" i="1"/>
  <c r="Y1712" i="1"/>
  <c r="F1711" i="1"/>
  <c r="Y1711" i="1"/>
  <c r="F1710" i="1"/>
  <c r="Y1710" i="1" s="1"/>
  <c r="H243" i="3" s="1"/>
  <c r="C1703" i="19" s="1"/>
  <c r="F1709" i="1"/>
  <c r="Y1709" i="1" s="1"/>
  <c r="F1708" i="1"/>
  <c r="Y1708" i="1"/>
  <c r="H241" i="3" s="1"/>
  <c r="C1701" i="19" s="1"/>
  <c r="F1707" i="1"/>
  <c r="Y1707" i="1"/>
  <c r="F1706" i="1"/>
  <c r="Y1706" i="1" s="1"/>
  <c r="H239" i="3" s="1"/>
  <c r="C1699" i="19" s="1"/>
  <c r="F1705" i="1"/>
  <c r="Y1705" i="1" s="1"/>
  <c r="H238" i="3" s="1"/>
  <c r="C1698" i="19" s="1"/>
  <c r="F1704" i="1"/>
  <c r="Y1704" i="1"/>
  <c r="F1703" i="1"/>
  <c r="Y1703" i="1"/>
  <c r="F1702" i="1"/>
  <c r="Y1702" i="1" s="1"/>
  <c r="F1701" i="1"/>
  <c r="Y1701" i="1" s="1"/>
  <c r="F1700" i="1"/>
  <c r="Y1700" i="1"/>
  <c r="F1699" i="1"/>
  <c r="Y1699" i="1"/>
  <c r="F1698" i="1"/>
  <c r="Y1698" i="1" s="1"/>
  <c r="H231" i="3" s="1"/>
  <c r="C1691" i="19" s="1"/>
  <c r="F1697" i="1"/>
  <c r="Y1697" i="1" s="1"/>
  <c r="F1696" i="1"/>
  <c r="Y1696" i="1" s="1"/>
  <c r="F1695" i="1"/>
  <c r="Y1695" i="1"/>
  <c r="F1694" i="1"/>
  <c r="Y1694" i="1" s="1"/>
  <c r="H227" i="3" s="1"/>
  <c r="C1687" i="19" s="1"/>
  <c r="F1693" i="1"/>
  <c r="Y1693" i="1" s="1"/>
  <c r="F1692" i="1"/>
  <c r="Y1692" i="1" s="1"/>
  <c r="H225" i="3" s="1"/>
  <c r="C1685" i="19" s="1"/>
  <c r="F1691" i="1"/>
  <c r="Y1691" i="1"/>
  <c r="F1690" i="1"/>
  <c r="Y1690" i="1"/>
  <c r="F1689" i="1"/>
  <c r="Y1689" i="1" s="1"/>
  <c r="H222" i="3" s="1"/>
  <c r="C1682" i="19" s="1"/>
  <c r="F1688" i="1"/>
  <c r="Y1688" i="1" s="1"/>
  <c r="F1687" i="1"/>
  <c r="Y1687" i="1"/>
  <c r="F1686" i="1"/>
  <c r="Y1686" i="1"/>
  <c r="F1685" i="1"/>
  <c r="Y1685" i="1" s="1"/>
  <c r="F1684" i="1"/>
  <c r="Y1684" i="1" s="1"/>
  <c r="F1683" i="1"/>
  <c r="Y1683" i="1"/>
  <c r="F1682" i="1"/>
  <c r="Y1682" i="1"/>
  <c r="F1681" i="1"/>
  <c r="Y1681" i="1" s="1"/>
  <c r="F1680" i="1"/>
  <c r="Y1680" i="1"/>
  <c r="F1679" i="1"/>
  <c r="Y1679" i="1"/>
  <c r="F1678" i="1"/>
  <c r="Y1678" i="1" s="1"/>
  <c r="H211" i="3" s="1"/>
  <c r="C1671" i="19" s="1"/>
  <c r="F1677" i="1"/>
  <c r="Y1677" i="1" s="1"/>
  <c r="H210" i="3" s="1"/>
  <c r="C1670" i="19" s="1"/>
  <c r="F1676" i="1"/>
  <c r="Y1676" i="1"/>
  <c r="H209" i="3" s="1"/>
  <c r="C1669" i="19" s="1"/>
  <c r="F1675" i="1"/>
  <c r="Y1675" i="1"/>
  <c r="F1674" i="1"/>
  <c r="Y1674" i="1" s="1"/>
  <c r="H207" i="3" s="1"/>
  <c r="C1667" i="19" s="1"/>
  <c r="F1673" i="1"/>
  <c r="Y1673" i="1" s="1"/>
  <c r="F1672" i="1"/>
  <c r="Y1672" i="1"/>
  <c r="F1671" i="1"/>
  <c r="Y1671" i="1"/>
  <c r="F1670" i="1"/>
  <c r="Y1670" i="1" s="1"/>
  <c r="F1669" i="1"/>
  <c r="Y1669" i="1" s="1"/>
  <c r="F1668" i="1"/>
  <c r="Y1668" i="1"/>
  <c r="F1667" i="1"/>
  <c r="Y1667" i="1"/>
  <c r="F1666" i="1"/>
  <c r="Y1666" i="1" s="1"/>
  <c r="F1665" i="1"/>
  <c r="Y1665" i="1" s="1"/>
  <c r="H198" i="3" s="1"/>
  <c r="C1658" i="19" s="1"/>
  <c r="F1664" i="1"/>
  <c r="Y1664" i="1" s="1"/>
  <c r="F1663" i="1"/>
  <c r="Y1663" i="1"/>
  <c r="F1662" i="1"/>
  <c r="Y1662" i="1" s="1"/>
  <c r="H195" i="3" s="1"/>
  <c r="C1655" i="19" s="1"/>
  <c r="F1661" i="1"/>
  <c r="Y1661" i="1" s="1"/>
  <c r="F1660" i="1"/>
  <c r="Y1660" i="1" s="1"/>
  <c r="H193" i="3" s="1"/>
  <c r="C1653" i="19" s="1"/>
  <c r="F1659" i="1"/>
  <c r="Y1659" i="1"/>
  <c r="F1658" i="1"/>
  <c r="Y1658" i="1"/>
  <c r="F1657" i="1"/>
  <c r="Y1657" i="1" s="1"/>
  <c r="F1656" i="1"/>
  <c r="Y1656" i="1" s="1"/>
  <c r="F1655" i="1"/>
  <c r="Y1655" i="1"/>
  <c r="F1654" i="1"/>
  <c r="Y1654" i="1"/>
  <c r="F1653" i="1"/>
  <c r="Y1653" i="1" s="1"/>
  <c r="H186" i="3" s="1"/>
  <c r="F1652" i="1"/>
  <c r="Y1652" i="1" s="1"/>
  <c r="F1651" i="1"/>
  <c r="Y1651" i="1"/>
  <c r="F1650" i="1"/>
  <c r="Y1650" i="1"/>
  <c r="F1649" i="1"/>
  <c r="Y1649" i="1" s="1"/>
  <c r="F1648" i="1"/>
  <c r="Y1648" i="1"/>
  <c r="F1647" i="1"/>
  <c r="Y1647" i="1"/>
  <c r="F1646" i="1"/>
  <c r="Y1646" i="1" s="1"/>
  <c r="H179" i="3" s="1"/>
  <c r="C1639" i="19" s="1"/>
  <c r="F1645" i="1"/>
  <c r="Y1645" i="1" s="1"/>
  <c r="F1644" i="1"/>
  <c r="Y1644" i="1"/>
  <c r="H177" i="3" s="1"/>
  <c r="C1637" i="19" s="1"/>
  <c r="F1643" i="1"/>
  <c r="Y1643" i="1"/>
  <c r="F1642" i="1"/>
  <c r="Y1642" i="1" s="1"/>
  <c r="H175" i="3" s="1"/>
  <c r="C1635" i="19" s="1"/>
  <c r="F1641" i="1"/>
  <c r="Y1641" i="1" s="1"/>
  <c r="F1640" i="1"/>
  <c r="Y1640" i="1"/>
  <c r="F1639" i="1"/>
  <c r="Y1639" i="1"/>
  <c r="H172" i="3" s="1"/>
  <c r="C1632" i="19" s="1"/>
  <c r="F1638" i="1"/>
  <c r="Y1638" i="1" s="1"/>
  <c r="F1637" i="1"/>
  <c r="Y1637" i="1" s="1"/>
  <c r="F1636" i="1"/>
  <c r="Y1636" i="1"/>
  <c r="F1635" i="1"/>
  <c r="Y1635" i="1"/>
  <c r="F1634" i="1"/>
  <c r="Y1634" i="1" s="1"/>
  <c r="H167" i="3" s="1"/>
  <c r="C1627" i="19" s="1"/>
  <c r="F1633" i="1"/>
  <c r="Y1633" i="1" s="1"/>
  <c r="F1632" i="1"/>
  <c r="Y1632" i="1" s="1"/>
  <c r="F1631" i="1"/>
  <c r="Y1631" i="1"/>
  <c r="F1630" i="1"/>
  <c r="Y1630" i="1" s="1"/>
  <c r="H163" i="3" s="1"/>
  <c r="C1623" i="19" s="1"/>
  <c r="F1629" i="1"/>
  <c r="Y1629" i="1" s="1"/>
  <c r="F1628" i="1"/>
  <c r="Y1628" i="1" s="1"/>
  <c r="H161" i="3" s="1"/>
  <c r="C1621" i="19" s="1"/>
  <c r="F1627" i="1"/>
  <c r="Y1627" i="1"/>
  <c r="F1626" i="1"/>
  <c r="Y1626" i="1"/>
  <c r="F1625" i="1"/>
  <c r="Y1625" i="1" s="1"/>
  <c r="H158" i="3" s="1"/>
  <c r="C1618" i="19" s="1"/>
  <c r="F1624" i="1"/>
  <c r="Y1624" i="1" s="1"/>
  <c r="F1623" i="1"/>
  <c r="Y1623" i="1"/>
  <c r="F1622" i="1"/>
  <c r="Y1622" i="1"/>
  <c r="F1621" i="1"/>
  <c r="Y1621" i="1" s="1"/>
  <c r="F1620" i="1"/>
  <c r="Y1620" i="1" s="1"/>
  <c r="F1619" i="1"/>
  <c r="Y1619" i="1"/>
  <c r="F1618" i="1"/>
  <c r="Y1618" i="1"/>
  <c r="F1617" i="1"/>
  <c r="Y1617" i="1" s="1"/>
  <c r="F1616" i="1"/>
  <c r="Y1616" i="1"/>
  <c r="F1615" i="1"/>
  <c r="Y1615" i="1"/>
  <c r="F1614" i="1"/>
  <c r="Y1614" i="1" s="1"/>
  <c r="H147" i="3" s="1"/>
  <c r="C1607" i="19" s="1"/>
  <c r="F1613" i="1"/>
  <c r="Y1613" i="1" s="1"/>
  <c r="F1612" i="1"/>
  <c r="Y1612" i="1"/>
  <c r="H145" i="3" s="1"/>
  <c r="C1605" i="19" s="1"/>
  <c r="F1611" i="1"/>
  <c r="Y1611" i="1"/>
  <c r="F1610" i="1"/>
  <c r="Y1610" i="1" s="1"/>
  <c r="H143" i="3" s="1"/>
  <c r="C1603" i="19" s="1"/>
  <c r="F1609" i="1"/>
  <c r="Y1609" i="1" s="1"/>
  <c r="F1608" i="1"/>
  <c r="Y1608" i="1"/>
  <c r="F1607" i="1"/>
  <c r="Y1607" i="1"/>
  <c r="H140" i="3" s="1"/>
  <c r="C1600" i="19" s="1"/>
  <c r="F1606" i="1"/>
  <c r="Y1606" i="1" s="1"/>
  <c r="F1605" i="1"/>
  <c r="Y1605" i="1" s="1"/>
  <c r="F1604" i="1"/>
  <c r="Y1604" i="1"/>
  <c r="F1603" i="1"/>
  <c r="Y1603" i="1"/>
  <c r="F1602" i="1"/>
  <c r="Y1602" i="1" s="1"/>
  <c r="H135" i="3" s="1"/>
  <c r="C1595" i="19" s="1"/>
  <c r="F1601" i="1"/>
  <c r="Y1601" i="1" s="1"/>
  <c r="H134" i="3" s="1"/>
  <c r="C1594" i="19" s="1"/>
  <c r="F1600" i="1"/>
  <c r="Y1600" i="1" s="1"/>
  <c r="F1599" i="1"/>
  <c r="Y1599" i="1"/>
  <c r="F1598" i="1"/>
  <c r="Y1598" i="1" s="1"/>
  <c r="H131" i="3" s="1"/>
  <c r="C1591" i="19" s="1"/>
  <c r="F1597" i="1"/>
  <c r="Y1597" i="1" s="1"/>
  <c r="F1596" i="1"/>
  <c r="Y1596" i="1" s="1"/>
  <c r="H129" i="3" s="1"/>
  <c r="C1589" i="19" s="1"/>
  <c r="F1595" i="1"/>
  <c r="Y1595" i="1"/>
  <c r="F1594" i="1"/>
  <c r="Y1594" i="1"/>
  <c r="F1593" i="1"/>
  <c r="Y1593" i="1" s="1"/>
  <c r="F1592" i="1"/>
  <c r="Y1592" i="1" s="1"/>
  <c r="F1591" i="1"/>
  <c r="Y1591" i="1"/>
  <c r="F1590" i="1"/>
  <c r="Y1590" i="1"/>
  <c r="F1589" i="1"/>
  <c r="Y1589" i="1" s="1"/>
  <c r="F1588" i="1"/>
  <c r="Y1588" i="1" s="1"/>
  <c r="F1587" i="1"/>
  <c r="Y1587" i="1"/>
  <c r="F1586" i="1"/>
  <c r="Y1586" i="1"/>
  <c r="F1585" i="1"/>
  <c r="Y1585" i="1" s="1"/>
  <c r="F1584" i="1"/>
  <c r="Y1584" i="1"/>
  <c r="F1583" i="1"/>
  <c r="Y1583" i="1"/>
  <c r="F1582" i="1"/>
  <c r="Y1582" i="1" s="1"/>
  <c r="H115" i="3" s="1"/>
  <c r="C1575" i="19" s="1"/>
  <c r="F1581" i="1"/>
  <c r="Y1581" i="1" s="1"/>
  <c r="F1580" i="1"/>
  <c r="Y1580" i="1"/>
  <c r="H113" i="3" s="1"/>
  <c r="C1573" i="19" s="1"/>
  <c r="F1579" i="1"/>
  <c r="Y1579" i="1"/>
  <c r="F1578" i="1"/>
  <c r="Y1578" i="1" s="1"/>
  <c r="H111" i="3" s="1"/>
  <c r="C1571" i="19" s="1"/>
  <c r="F1577" i="1"/>
  <c r="Y1577" i="1" s="1"/>
  <c r="F1576" i="1"/>
  <c r="Y1576" i="1"/>
  <c r="F1575" i="1"/>
  <c r="Y1575" i="1"/>
  <c r="H108" i="3" s="1"/>
  <c r="C1568" i="19" s="1"/>
  <c r="F1574" i="1"/>
  <c r="Y1574" i="1" s="1"/>
  <c r="F1573" i="1"/>
  <c r="Y1573" i="1" s="1"/>
  <c r="F1572" i="1"/>
  <c r="Y1572" i="1"/>
  <c r="F1571" i="1"/>
  <c r="Y1571" i="1"/>
  <c r="F1570" i="1"/>
  <c r="Y1570" i="1" s="1"/>
  <c r="H103" i="3" s="1"/>
  <c r="C1563" i="19" s="1"/>
  <c r="F1569" i="1"/>
  <c r="Y1569" i="1" s="1"/>
  <c r="F1568" i="1"/>
  <c r="Y1568" i="1" s="1"/>
  <c r="F1567" i="1"/>
  <c r="Y1567" i="1"/>
  <c r="F1566" i="1"/>
  <c r="Y1566" i="1" s="1"/>
  <c r="H99" i="3" s="1"/>
  <c r="C1559" i="19" s="1"/>
  <c r="F1565" i="1"/>
  <c r="Y1565" i="1" s="1"/>
  <c r="H98" i="3" s="1"/>
  <c r="C1558" i="19" s="1"/>
  <c r="F1564" i="1"/>
  <c r="Y1564" i="1" s="1"/>
  <c r="H97" i="3" s="1"/>
  <c r="F1563" i="1"/>
  <c r="Y1563" i="1"/>
  <c r="F1562" i="1"/>
  <c r="Y1562" i="1"/>
  <c r="H95" i="3" s="1"/>
  <c r="C1555" i="19" s="1"/>
  <c r="F1561" i="1"/>
  <c r="Y1561" i="1" s="1"/>
  <c r="F1560" i="1"/>
  <c r="Y1560" i="1" s="1"/>
  <c r="F1559" i="1"/>
  <c r="Y1559" i="1"/>
  <c r="F1558" i="1"/>
  <c r="Y1558" i="1"/>
  <c r="H91" i="3" s="1"/>
  <c r="C1551" i="19" s="1"/>
  <c r="F1557" i="1"/>
  <c r="Y1557" i="1" s="1"/>
  <c r="F1556" i="1"/>
  <c r="Y1556" i="1" s="1"/>
  <c r="F1555" i="1"/>
  <c r="Y1555" i="1"/>
  <c r="F1554" i="1"/>
  <c r="Y1554" i="1"/>
  <c r="H87" i="3" s="1"/>
  <c r="C1547" i="19" s="1"/>
  <c r="F1553" i="1"/>
  <c r="Y1553" i="1" s="1"/>
  <c r="H86" i="3" s="1"/>
  <c r="C1546" i="19" s="1"/>
  <c r="F1552" i="1"/>
  <c r="Y1552" i="1"/>
  <c r="F1551" i="1"/>
  <c r="Y1551" i="1"/>
  <c r="F1550" i="1"/>
  <c r="Y1550" i="1" s="1"/>
  <c r="H83" i="3" s="1"/>
  <c r="C1543" i="19" s="1"/>
  <c r="F1549" i="1"/>
  <c r="Y1549" i="1" s="1"/>
  <c r="F1548" i="1"/>
  <c r="Y1548" i="1"/>
  <c r="H81" i="3" s="1"/>
  <c r="C1541" i="19" s="1"/>
  <c r="F1547" i="1"/>
  <c r="Y1547" i="1"/>
  <c r="F1546" i="1"/>
  <c r="Y1546" i="1" s="1"/>
  <c r="H79" i="3" s="1"/>
  <c r="F1545" i="1"/>
  <c r="Y1545" i="1" s="1"/>
  <c r="F1544" i="1"/>
  <c r="Y1544" i="1"/>
  <c r="F1543" i="1"/>
  <c r="Y1543" i="1"/>
  <c r="H76" i="3" s="1"/>
  <c r="C1536" i="19" s="1"/>
  <c r="F1542" i="1"/>
  <c r="Y1542" i="1" s="1"/>
  <c r="H75" i="3" s="1"/>
  <c r="C1535" i="19" s="1"/>
  <c r="F1541" i="1"/>
  <c r="Y1541" i="1" s="1"/>
  <c r="F1540" i="1"/>
  <c r="Y1540" i="1"/>
  <c r="F1539" i="1"/>
  <c r="Y1539" i="1"/>
  <c r="F1538" i="1"/>
  <c r="Y1538" i="1" s="1"/>
  <c r="H71" i="3" s="1"/>
  <c r="C1531" i="19" s="1"/>
  <c r="F1537" i="1"/>
  <c r="Y1537" i="1" s="1"/>
  <c r="F1536" i="1"/>
  <c r="Y1536" i="1" s="1"/>
  <c r="F1535" i="1"/>
  <c r="Y1535" i="1"/>
  <c r="F1534" i="1"/>
  <c r="Y1534" i="1" s="1"/>
  <c r="H67" i="3" s="1"/>
  <c r="C1527" i="19" s="1"/>
  <c r="F1533" i="1"/>
  <c r="Y1533" i="1" s="1"/>
  <c r="H66" i="3" s="1"/>
  <c r="C1526" i="19" s="1"/>
  <c r="F1532" i="1"/>
  <c r="Y1532" i="1" s="1"/>
  <c r="H65" i="3" s="1"/>
  <c r="C1525" i="19" s="1"/>
  <c r="F1531" i="1"/>
  <c r="Y1531" i="1"/>
  <c r="H64" i="3" s="1"/>
  <c r="F1530" i="1"/>
  <c r="Y1530" i="1"/>
  <c r="F1529" i="1"/>
  <c r="Y1529" i="1" s="1"/>
  <c r="F1528" i="1"/>
  <c r="Y1528" i="1" s="1"/>
  <c r="F1527" i="1"/>
  <c r="Y1527" i="1"/>
  <c r="H61" i="3" s="1"/>
  <c r="C1521" i="19" s="1"/>
  <c r="F1526" i="1"/>
  <c r="Y1526" i="1"/>
  <c r="H60" i="3" s="1"/>
  <c r="C1520" i="19" s="1"/>
  <c r="F1525" i="1"/>
  <c r="Y1525" i="1" s="1"/>
  <c r="F1524" i="1"/>
  <c r="Y1524" i="1" s="1"/>
  <c r="F1523" i="1"/>
  <c r="Y1523" i="1"/>
  <c r="H57" i="3" s="1"/>
  <c r="C1517" i="19" s="1"/>
  <c r="F1522" i="1"/>
  <c r="Y1522" i="1"/>
  <c r="H56" i="3" s="1"/>
  <c r="C1516" i="19" s="1"/>
  <c r="F1521" i="1"/>
  <c r="Y1521" i="1" s="1"/>
  <c r="H55" i="3" s="1"/>
  <c r="C1515" i="19" s="1"/>
  <c r="F1520" i="1"/>
  <c r="Y1520" i="1"/>
  <c r="F1519" i="1"/>
  <c r="Y1519" i="1"/>
  <c r="H53" i="3" s="1"/>
  <c r="C1513" i="19" s="1"/>
  <c r="F1518" i="1"/>
  <c r="Y1518" i="1" s="1"/>
  <c r="H52" i="3" s="1"/>
  <c r="F1517" i="1"/>
  <c r="Y1517" i="1" s="1"/>
  <c r="H51" i="3" s="1"/>
  <c r="C1511" i="19" s="1"/>
  <c r="F1516" i="1"/>
  <c r="Y1516" i="1"/>
  <c r="H50" i="3" s="1"/>
  <c r="C1510" i="19" s="1"/>
  <c r="F1515" i="1"/>
  <c r="Y1515" i="1"/>
  <c r="H49" i="3" s="1"/>
  <c r="C1509" i="19" s="1"/>
  <c r="F1514" i="1"/>
  <c r="Y1514" i="1" s="1"/>
  <c r="H48" i="3" s="1"/>
  <c r="C1508" i="19" s="1"/>
  <c r="F1513" i="1"/>
  <c r="Y1513" i="1" s="1"/>
  <c r="F1512" i="1"/>
  <c r="Y1512" i="1"/>
  <c r="F1511" i="1"/>
  <c r="Y1511" i="1"/>
  <c r="H45" i="3" s="1"/>
  <c r="C1505" i="19" s="1"/>
  <c r="F1510" i="1"/>
  <c r="Y1510" i="1" s="1"/>
  <c r="H44" i="3" s="1"/>
  <c r="C1504" i="19" s="1"/>
  <c r="F1509" i="1"/>
  <c r="Y1509" i="1" s="1"/>
  <c r="F1508" i="1"/>
  <c r="Y1508" i="1"/>
  <c r="F1507" i="1"/>
  <c r="Y1507" i="1"/>
  <c r="H41" i="3" s="1"/>
  <c r="C1501" i="19" s="1"/>
  <c r="F1506" i="1"/>
  <c r="Y1506" i="1" s="1"/>
  <c r="H40" i="3" s="1"/>
  <c r="C1500" i="19" s="1"/>
  <c r="F1505" i="1"/>
  <c r="Y1505" i="1" s="1"/>
  <c r="H39" i="3" s="1"/>
  <c r="C1499" i="19" s="1"/>
  <c r="F1504" i="1"/>
  <c r="Y1504" i="1" s="1"/>
  <c r="F1503" i="1"/>
  <c r="Y1503" i="1"/>
  <c r="H37" i="3" s="1"/>
  <c r="C1497" i="19" s="1"/>
  <c r="F1502" i="1"/>
  <c r="Y1502" i="1" s="1"/>
  <c r="H36" i="3" s="1"/>
  <c r="F1501" i="1"/>
  <c r="Y1501" i="1" s="1"/>
  <c r="F1500" i="1"/>
  <c r="Y1500" i="1" s="1"/>
  <c r="H34" i="3" s="1"/>
  <c r="F1499" i="1"/>
  <c r="Y1499" i="1"/>
  <c r="H33" i="3" s="1"/>
  <c r="C1493" i="19" s="1"/>
  <c r="F1498" i="1"/>
  <c r="Y1498" i="1"/>
  <c r="H32" i="3" s="1"/>
  <c r="C1492" i="19" s="1"/>
  <c r="F1497" i="1"/>
  <c r="Y1497" i="1" s="1"/>
  <c r="F1496" i="1"/>
  <c r="Y1496" i="1" s="1"/>
  <c r="F1495" i="1"/>
  <c r="Y1495" i="1"/>
  <c r="H29" i="3" s="1"/>
  <c r="C1489" i="19" s="1"/>
  <c r="F1494" i="1"/>
  <c r="Y1494" i="1"/>
  <c r="H28" i="3" s="1"/>
  <c r="C1488" i="19" s="1"/>
  <c r="F1493" i="1"/>
  <c r="Y1493" i="1" s="1"/>
  <c r="F1492" i="1"/>
  <c r="Y1492" i="1" s="1"/>
  <c r="F1491" i="1"/>
  <c r="Y1491" i="1"/>
  <c r="H25" i="3" s="1"/>
  <c r="C1485" i="19" s="1"/>
  <c r="F1490" i="1"/>
  <c r="Y1490" i="1"/>
  <c r="H24" i="3" s="1"/>
  <c r="C1484" i="19" s="1"/>
  <c r="F1489" i="1"/>
  <c r="Y1489" i="1" s="1"/>
  <c r="H23" i="3" s="1"/>
  <c r="C1483" i="19" s="1"/>
  <c r="F1488" i="1"/>
  <c r="Y1488" i="1"/>
  <c r="F1487" i="1"/>
  <c r="Y1487" i="1"/>
  <c r="H21" i="3" s="1"/>
  <c r="F1486" i="1"/>
  <c r="Y1486" i="1" s="1"/>
  <c r="H20" i="3" s="1"/>
  <c r="C1480" i="19" s="1"/>
  <c r="F1485" i="1"/>
  <c r="Y1485" i="1" s="1"/>
  <c r="F1484" i="1"/>
  <c r="Y1484" i="1"/>
  <c r="H18" i="3" s="1"/>
  <c r="C1478" i="19" s="1"/>
  <c r="F1483" i="1"/>
  <c r="Y1483" i="1"/>
  <c r="H17" i="3" s="1"/>
  <c r="C1477" i="19" s="1"/>
  <c r="F1482" i="1"/>
  <c r="Y1482" i="1" s="1"/>
  <c r="H16" i="3" s="1"/>
  <c r="C1476" i="19" s="1"/>
  <c r="F1481" i="1"/>
  <c r="Y1481" i="1" s="1"/>
  <c r="F1480" i="1"/>
  <c r="Y1480" i="1"/>
  <c r="F1479" i="1"/>
  <c r="Y1479" i="1"/>
  <c r="H13" i="3" s="1"/>
  <c r="C1473" i="19" s="1"/>
  <c r="F1478" i="1"/>
  <c r="Y1478" i="1" s="1"/>
  <c r="F1477" i="1"/>
  <c r="Y1477" i="1" s="1"/>
  <c r="H11" i="3" s="1"/>
  <c r="C1471" i="19" s="1"/>
  <c r="F1476" i="1"/>
  <c r="Y1476" i="1"/>
  <c r="F1475" i="1"/>
  <c r="Y1475" i="1"/>
  <c r="H9" i="3" s="1"/>
  <c r="C1469" i="19" s="1"/>
  <c r="F1474" i="1"/>
  <c r="Y1474" i="1" s="1"/>
  <c r="H8" i="3" s="1"/>
  <c r="C1468" i="19" s="1"/>
  <c r="F1473" i="1"/>
  <c r="Y1473" i="1" s="1"/>
  <c r="F1472" i="1"/>
  <c r="Y1472" i="1" s="1"/>
  <c r="F1471" i="1"/>
  <c r="Y1471" i="1"/>
  <c r="F2201" i="1"/>
  <c r="Y2201" i="1" s="1"/>
  <c r="I369" i="3" s="1"/>
  <c r="C2194" i="19" s="1"/>
  <c r="F2200" i="1"/>
  <c r="Y2200" i="1" s="1"/>
  <c r="F2199" i="1"/>
  <c r="Y2199" i="1" s="1"/>
  <c r="I367" i="3" s="1"/>
  <c r="C2192" i="19" s="1"/>
  <c r="F2198" i="1"/>
  <c r="Y2198" i="1"/>
  <c r="F2197" i="1"/>
  <c r="Y2197" i="1"/>
  <c r="I365" i="3" s="1"/>
  <c r="C2190" i="19" s="1"/>
  <c r="F2196" i="1"/>
  <c r="Y2196" i="1" s="1"/>
  <c r="F2195" i="1"/>
  <c r="Y2195" i="1" s="1"/>
  <c r="F2194" i="1"/>
  <c r="Y2194" i="1"/>
  <c r="F2193" i="1"/>
  <c r="Y2193" i="1"/>
  <c r="F2192" i="1"/>
  <c r="Y2192" i="1" s="1"/>
  <c r="F2191" i="1"/>
  <c r="Y2191" i="1" s="1"/>
  <c r="F2190" i="1"/>
  <c r="Y2190" i="1"/>
  <c r="F2189" i="1"/>
  <c r="Y2189" i="1"/>
  <c r="I357" i="3" s="1"/>
  <c r="C2182" i="19" s="1"/>
  <c r="F2188" i="1"/>
  <c r="Y2188" i="1" s="1"/>
  <c r="I356" i="3" s="1"/>
  <c r="C2181" i="19" s="1"/>
  <c r="F2187" i="1"/>
  <c r="Y2187" i="1"/>
  <c r="F2186" i="1"/>
  <c r="Y2186" i="1"/>
  <c r="F2185" i="1"/>
  <c r="Y2185" i="1" s="1"/>
  <c r="F2184" i="1"/>
  <c r="Y2184" i="1" s="1"/>
  <c r="F2183" i="1"/>
  <c r="Y2183" i="1"/>
  <c r="F2182" i="1"/>
  <c r="Y2182" i="1"/>
  <c r="F2181" i="1"/>
  <c r="Y2181" i="1" s="1"/>
  <c r="I349" i="3" s="1"/>
  <c r="C2174" i="19" s="1"/>
  <c r="F2180" i="1"/>
  <c r="Y2180" i="1" s="1"/>
  <c r="F2179" i="1"/>
  <c r="Y2179" i="1"/>
  <c r="F2178" i="1"/>
  <c r="Y2178" i="1"/>
  <c r="I346" i="3" s="1"/>
  <c r="C2171" i="19" s="1"/>
  <c r="F2177" i="1"/>
  <c r="Y2177" i="1" s="1"/>
  <c r="I345" i="3" s="1"/>
  <c r="C2170" i="19" s="1"/>
  <c r="F2176" i="1"/>
  <c r="Y2176" i="1" s="1"/>
  <c r="I344" i="3" s="1"/>
  <c r="C2169" i="19" s="1"/>
  <c r="F2175" i="1"/>
  <c r="Y2175" i="1"/>
  <c r="F2174" i="1"/>
  <c r="Y2174" i="1"/>
  <c r="F2173" i="1"/>
  <c r="Y2173" i="1" s="1"/>
  <c r="I341" i="3" s="1"/>
  <c r="C2166" i="19" s="1"/>
  <c r="F2172" i="1"/>
  <c r="Y2172" i="1" s="1"/>
  <c r="F2171" i="1"/>
  <c r="Y2171" i="1" s="1"/>
  <c r="F2170" i="1"/>
  <c r="Y2170" i="1"/>
  <c r="F2169" i="1"/>
  <c r="Y2169" i="1" s="1"/>
  <c r="I337" i="3" s="1"/>
  <c r="C2162" i="19" s="1"/>
  <c r="F2168" i="1"/>
  <c r="Y2168" i="1" s="1"/>
  <c r="F2167" i="1"/>
  <c r="Y2167" i="1" s="1"/>
  <c r="I335" i="3" s="1"/>
  <c r="C2160" i="19" s="1"/>
  <c r="F2166" i="1"/>
  <c r="Y2166" i="1"/>
  <c r="F2165" i="1"/>
  <c r="Y2165" i="1"/>
  <c r="I333" i="3" s="1"/>
  <c r="C2158" i="19" s="1"/>
  <c r="F2164" i="1"/>
  <c r="Y2164" i="1" s="1"/>
  <c r="F2163" i="1"/>
  <c r="Y2163" i="1" s="1"/>
  <c r="F2162" i="1"/>
  <c r="Y2162" i="1"/>
  <c r="F2161" i="1"/>
  <c r="Y2161" i="1"/>
  <c r="I329" i="3" s="1"/>
  <c r="C2154" i="19" s="1"/>
  <c r="F2160" i="1"/>
  <c r="Y2160" i="1" s="1"/>
  <c r="F2159" i="1"/>
  <c r="Y2159" i="1" s="1"/>
  <c r="F2158" i="1"/>
  <c r="Y2158" i="1"/>
  <c r="F2157" i="1"/>
  <c r="Y2157" i="1"/>
  <c r="I325" i="3" s="1"/>
  <c r="C2150" i="19" s="1"/>
  <c r="F2156" i="1"/>
  <c r="Y2156" i="1" s="1"/>
  <c r="I324" i="3" s="1"/>
  <c r="C2149" i="19" s="1"/>
  <c r="F2155" i="1"/>
  <c r="Y2155" i="1"/>
  <c r="F2154" i="1"/>
  <c r="Y2154" i="1"/>
  <c r="F2153" i="1"/>
  <c r="Y2153" i="1" s="1"/>
  <c r="I321" i="3" s="1"/>
  <c r="C2146" i="19" s="1"/>
  <c r="F2152" i="1"/>
  <c r="Y2152" i="1" s="1"/>
  <c r="F2151" i="1"/>
  <c r="Y2151" i="1"/>
  <c r="F2150" i="1"/>
  <c r="Y2150" i="1"/>
  <c r="F2149" i="1"/>
  <c r="Y2149" i="1" s="1"/>
  <c r="I317" i="3" s="1"/>
  <c r="C2142" i="19" s="1"/>
  <c r="F2148" i="1"/>
  <c r="Y2148" i="1" s="1"/>
  <c r="I316" i="3" s="1"/>
  <c r="C2141" i="19" s="1"/>
  <c r="F2147" i="1"/>
  <c r="Y2147" i="1"/>
  <c r="F2146" i="1"/>
  <c r="Y2146" i="1"/>
  <c r="I314" i="3" s="1"/>
  <c r="C2139" i="19" s="1"/>
  <c r="F2145" i="1"/>
  <c r="Y2145" i="1" s="1"/>
  <c r="F2144" i="1"/>
  <c r="Y2144" i="1" s="1"/>
  <c r="F2143" i="1"/>
  <c r="Y2143" i="1"/>
  <c r="F2142" i="1"/>
  <c r="Y2142" i="1"/>
  <c r="F2141" i="1"/>
  <c r="Y2141" i="1" s="1"/>
  <c r="I309" i="3" s="1"/>
  <c r="C2134" i="19" s="1"/>
  <c r="F2140" i="1"/>
  <c r="Y2140" i="1" s="1"/>
  <c r="F2139" i="1"/>
  <c r="Y2139" i="1" s="1"/>
  <c r="F2138" i="1"/>
  <c r="Y2138" i="1"/>
  <c r="F2137" i="1"/>
  <c r="Y2137" i="1" s="1"/>
  <c r="I305" i="3" s="1"/>
  <c r="C2130" i="19" s="1"/>
  <c r="F2136" i="1"/>
  <c r="Y2136" i="1" s="1"/>
  <c r="F2135" i="1"/>
  <c r="Y2135" i="1" s="1"/>
  <c r="I303" i="3" s="1"/>
  <c r="C2128" i="19" s="1"/>
  <c r="F2134" i="1"/>
  <c r="Y2134" i="1"/>
  <c r="F2133" i="1"/>
  <c r="Y2133" i="1"/>
  <c r="I301" i="3" s="1"/>
  <c r="C2126" i="19" s="1"/>
  <c r="F2132" i="1"/>
  <c r="Y2132" i="1" s="1"/>
  <c r="I300" i="3" s="1"/>
  <c r="C2125" i="19" s="1"/>
  <c r="F2131" i="1"/>
  <c r="Y2131" i="1" s="1"/>
  <c r="F2130" i="1"/>
  <c r="Y2130" i="1"/>
  <c r="F2129" i="1"/>
  <c r="Y2129" i="1"/>
  <c r="I297" i="3" s="1"/>
  <c r="C2122" i="19" s="1"/>
  <c r="F2128" i="1"/>
  <c r="Y2128" i="1" s="1"/>
  <c r="F2127" i="1"/>
  <c r="Y2127" i="1" s="1"/>
  <c r="F2126" i="1"/>
  <c r="Y2126" i="1"/>
  <c r="F2125" i="1"/>
  <c r="Y2125" i="1"/>
  <c r="I293" i="3" s="1"/>
  <c r="C2118" i="19" s="1"/>
  <c r="F2124" i="1"/>
  <c r="Y2124" i="1" s="1"/>
  <c r="I292" i="3" s="1"/>
  <c r="C2117" i="19" s="1"/>
  <c r="F2123" i="1"/>
  <c r="Y2123" i="1"/>
  <c r="F2122" i="1"/>
  <c r="Y2122" i="1"/>
  <c r="F2121" i="1"/>
  <c r="Y2121" i="1" s="1"/>
  <c r="I289" i="3" s="1"/>
  <c r="C2114" i="19" s="1"/>
  <c r="F2120" i="1"/>
  <c r="Y2120" i="1" s="1"/>
  <c r="F2119" i="1"/>
  <c r="Y2119" i="1"/>
  <c r="F2118" i="1"/>
  <c r="Y2118" i="1"/>
  <c r="F2117" i="1"/>
  <c r="Y2117" i="1" s="1"/>
  <c r="I285" i="3" s="1"/>
  <c r="C2110" i="19" s="1"/>
  <c r="F2116" i="1"/>
  <c r="Y2116" i="1" s="1"/>
  <c r="I284" i="3" s="1"/>
  <c r="C2109" i="19" s="1"/>
  <c r="F2115" i="1"/>
  <c r="Y2115" i="1"/>
  <c r="F2114" i="1"/>
  <c r="Y2114" i="1"/>
  <c r="I282" i="3" s="1"/>
  <c r="C2107" i="19" s="1"/>
  <c r="F2113" i="1"/>
  <c r="Y2113" i="1" s="1"/>
  <c r="I281" i="3" s="1"/>
  <c r="C2106" i="19" s="1"/>
  <c r="F2112" i="1"/>
  <c r="Y2112" i="1" s="1"/>
  <c r="F2111" i="1"/>
  <c r="Y2111" i="1"/>
  <c r="F2110" i="1"/>
  <c r="Y2110" i="1"/>
  <c r="I278" i="3" s="1"/>
  <c r="F2109" i="1"/>
  <c r="Y2109" i="1" s="1"/>
  <c r="I277" i="3" s="1"/>
  <c r="C2102" i="19" s="1"/>
  <c r="F2108" i="1"/>
  <c r="Y2108" i="1" s="1"/>
  <c r="F2107" i="1"/>
  <c r="Y2107" i="1" s="1"/>
  <c r="F2106" i="1"/>
  <c r="Y2106" i="1"/>
  <c r="I274" i="3" s="1"/>
  <c r="C2099" i="19" s="1"/>
  <c r="F2105" i="1"/>
  <c r="Y2105" i="1" s="1"/>
  <c r="I273" i="3" s="1"/>
  <c r="C2098" i="19" s="1"/>
  <c r="F2104" i="1"/>
  <c r="Y2104" i="1" s="1"/>
  <c r="F2103" i="1"/>
  <c r="Y2103" i="1" s="1"/>
  <c r="I271" i="3" s="1"/>
  <c r="C2096" i="19" s="1"/>
  <c r="F2102" i="1"/>
  <c r="Y2102" i="1"/>
  <c r="I270" i="3" s="1"/>
  <c r="C2095" i="19" s="1"/>
  <c r="F2101" i="1"/>
  <c r="Y2101" i="1"/>
  <c r="I269" i="3" s="1"/>
  <c r="C2094" i="19" s="1"/>
  <c r="F2100" i="1"/>
  <c r="Y2100" i="1" s="1"/>
  <c r="F2099" i="1"/>
  <c r="Y2099" i="1" s="1"/>
  <c r="F2098" i="1"/>
  <c r="Y2098" i="1" s="1"/>
  <c r="I266" i="3" s="1"/>
  <c r="C2091" i="19" s="1"/>
  <c r="F2097" i="1"/>
  <c r="Y2097" i="1"/>
  <c r="I265" i="3" s="1"/>
  <c r="C2090" i="19" s="1"/>
  <c r="F2096" i="1"/>
  <c r="Y2096" i="1" s="1"/>
  <c r="I264" i="3" s="1"/>
  <c r="C2089" i="19" s="1"/>
  <c r="F2095" i="1"/>
  <c r="Y2095" i="1" s="1"/>
  <c r="F2094" i="1"/>
  <c r="Y2094" i="1" s="1"/>
  <c r="I262" i="3" s="1"/>
  <c r="C2087" i="19" s="1"/>
  <c r="F2093" i="1"/>
  <c r="Y2093" i="1"/>
  <c r="I261" i="3" s="1"/>
  <c r="F2092" i="1"/>
  <c r="Y2092" i="1" s="1"/>
  <c r="I260" i="3" s="1"/>
  <c r="C2085" i="19" s="1"/>
  <c r="F2091" i="1"/>
  <c r="Y2091" i="1"/>
  <c r="I259" i="3" s="1"/>
  <c r="C2084" i="19" s="1"/>
  <c r="F2090" i="1"/>
  <c r="Y2090" i="1" s="1"/>
  <c r="I258" i="3" s="1"/>
  <c r="C2083" i="19" s="1"/>
  <c r="F2089" i="1"/>
  <c r="Y2089" i="1" s="1"/>
  <c r="I257" i="3" s="1"/>
  <c r="C2082" i="19" s="1"/>
  <c r="F2088" i="1"/>
  <c r="Y2088" i="1" s="1"/>
  <c r="F2087" i="1"/>
  <c r="Y2087" i="1" s="1"/>
  <c r="I255" i="3" s="1"/>
  <c r="C2080" i="19" s="1"/>
  <c r="F2086" i="1"/>
  <c r="Y2086" i="1"/>
  <c r="I254" i="3" s="1"/>
  <c r="C2079" i="19" s="1"/>
  <c r="F2085" i="1"/>
  <c r="Y2085" i="1" s="1"/>
  <c r="I253" i="3" s="1"/>
  <c r="C2078" i="19" s="1"/>
  <c r="F2084" i="1"/>
  <c r="Y2084" i="1" s="1"/>
  <c r="F2083" i="1"/>
  <c r="Y2083" i="1"/>
  <c r="F2082" i="1"/>
  <c r="Y2082" i="1" s="1"/>
  <c r="I250" i="3" s="1"/>
  <c r="C2075" i="19" s="1"/>
  <c r="F2081" i="1"/>
  <c r="Y2081" i="1" s="1"/>
  <c r="I249" i="3" s="1"/>
  <c r="C2074" i="19" s="1"/>
  <c r="F2080" i="1"/>
  <c r="Y2080" i="1" s="1"/>
  <c r="I248" i="3" s="1"/>
  <c r="F2079" i="1"/>
  <c r="Y2079" i="1"/>
  <c r="F2078" i="1"/>
  <c r="Y2078" i="1"/>
  <c r="I246" i="3" s="1"/>
  <c r="C2071" i="19" s="1"/>
  <c r="F2077" i="1"/>
  <c r="Y2077" i="1" s="1"/>
  <c r="I245" i="3" s="1"/>
  <c r="C2070" i="19" s="1"/>
  <c r="F2076" i="1"/>
  <c r="Y2076" i="1" s="1"/>
  <c r="F2075" i="1"/>
  <c r="Y2075" i="1" s="1"/>
  <c r="I243" i="3" s="1"/>
  <c r="C2068" i="19" s="1"/>
  <c r="F2074" i="1"/>
  <c r="Y2074" i="1"/>
  <c r="I242" i="3" s="1"/>
  <c r="C2067" i="19" s="1"/>
  <c r="F2073" i="1"/>
  <c r="Y2073" i="1"/>
  <c r="I241" i="3" s="1"/>
  <c r="C2066" i="19" s="1"/>
  <c r="F2072" i="1"/>
  <c r="Y2072" i="1" s="1"/>
  <c r="I240" i="3" s="1"/>
  <c r="C2065" i="19" s="1"/>
  <c r="F2071" i="1"/>
  <c r="Y2071" i="1" s="1"/>
  <c r="F2070" i="1"/>
  <c r="Y2070" i="1"/>
  <c r="I238" i="3" s="1"/>
  <c r="C2063" i="19" s="1"/>
  <c r="F2069" i="1"/>
  <c r="Y2069" i="1" s="1"/>
  <c r="I237" i="3" s="1"/>
  <c r="C2062" i="19" s="1"/>
  <c r="F2068" i="1"/>
  <c r="Y2068" i="1" s="1"/>
  <c r="F2067" i="1"/>
  <c r="Y2067" i="1" s="1"/>
  <c r="F2066" i="1"/>
  <c r="Y2066" i="1" s="1"/>
  <c r="I234" i="3" s="1"/>
  <c r="C2059" i="19" s="1"/>
  <c r="F2065" i="1"/>
  <c r="Y2065" i="1"/>
  <c r="I233" i="3" s="1"/>
  <c r="C2058" i="19" s="1"/>
  <c r="F2064" i="1"/>
  <c r="Y2064" i="1" s="1"/>
  <c r="I232" i="3" s="1"/>
  <c r="C2057" i="19" s="1"/>
  <c r="F2063" i="1"/>
  <c r="Y2063" i="1" s="1"/>
  <c r="I231" i="3" s="1"/>
  <c r="F2062" i="1"/>
  <c r="Y2062" i="1" s="1"/>
  <c r="I230" i="3" s="1"/>
  <c r="F2061" i="1"/>
  <c r="Y2061" i="1"/>
  <c r="I229" i="3" s="1"/>
  <c r="C2054" i="19" s="1"/>
  <c r="F2060" i="1"/>
  <c r="Y2060" i="1" s="1"/>
  <c r="I228" i="3" s="1"/>
  <c r="C2053" i="19" s="1"/>
  <c r="F2059" i="1"/>
  <c r="Y2059" i="1"/>
  <c r="I227" i="3" s="1"/>
  <c r="C2052" i="19" s="1"/>
  <c r="F2058" i="1"/>
  <c r="Y2058" i="1" s="1"/>
  <c r="I226" i="3" s="1"/>
  <c r="C2051" i="19" s="1"/>
  <c r="F2057" i="1"/>
  <c r="Y2057" i="1" s="1"/>
  <c r="I225" i="3" s="1"/>
  <c r="C2050" i="19" s="1"/>
  <c r="F2056" i="1"/>
  <c r="Y2056" i="1" s="1"/>
  <c r="F2055" i="1"/>
  <c r="Y2055" i="1" s="1"/>
  <c r="F2054" i="1"/>
  <c r="Y2054" i="1" s="1"/>
  <c r="I222" i="3" s="1"/>
  <c r="C2047" i="19" s="1"/>
  <c r="F2053" i="1"/>
  <c r="Y2053" i="1" s="1"/>
  <c r="I221" i="3" s="1"/>
  <c r="C2046" i="19" s="1"/>
  <c r="F2052" i="1"/>
  <c r="Y2052" i="1" s="1"/>
  <c r="I220" i="3" s="1"/>
  <c r="C2045" i="19" s="1"/>
  <c r="F2051" i="1"/>
  <c r="Y2051" i="1"/>
  <c r="F2050" i="1"/>
  <c r="Y2050" i="1" s="1"/>
  <c r="I218" i="3" s="1"/>
  <c r="C2043" i="19" s="1"/>
  <c r="F2049" i="1"/>
  <c r="Y2049" i="1" s="1"/>
  <c r="I217" i="3" s="1"/>
  <c r="F2048" i="1"/>
  <c r="Y2048" i="1" s="1"/>
  <c r="F2047" i="1"/>
  <c r="Y2047" i="1"/>
  <c r="F2046" i="1"/>
  <c r="Y2046" i="1"/>
  <c r="I214" i="3" s="1"/>
  <c r="C2039" i="19" s="1"/>
  <c r="F2045" i="1"/>
  <c r="Y2045" i="1" s="1"/>
  <c r="I213" i="3" s="1"/>
  <c r="C2038" i="19" s="1"/>
  <c r="F2044" i="1"/>
  <c r="Y2044" i="1" s="1"/>
  <c r="F2043" i="1"/>
  <c r="Y2043" i="1" s="1"/>
  <c r="F2042" i="1"/>
  <c r="Y2042" i="1"/>
  <c r="I210" i="3" s="1"/>
  <c r="C2035" i="19" s="1"/>
  <c r="F2041" i="1"/>
  <c r="Y2041" i="1"/>
  <c r="I209" i="3" s="1"/>
  <c r="C2034" i="19" s="1"/>
  <c r="F2040" i="1"/>
  <c r="Y2040" i="1" s="1"/>
  <c r="F2039" i="1"/>
  <c r="Y2039" i="1" s="1"/>
  <c r="F2038" i="1"/>
  <c r="Y2038" i="1"/>
  <c r="I206" i="3" s="1"/>
  <c r="C2031" i="19" s="1"/>
  <c r="F2037" i="1"/>
  <c r="Y2037" i="1"/>
  <c r="I205" i="3" s="1"/>
  <c r="C2030" i="19" s="1"/>
  <c r="F2036" i="1"/>
  <c r="Y2036" i="1" s="1"/>
  <c r="I204" i="3" s="1"/>
  <c r="C2029" i="19" s="1"/>
  <c r="F2035" i="1"/>
  <c r="Y2035" i="1" s="1"/>
  <c r="F2034" i="1"/>
  <c r="Y2034" i="1" s="1"/>
  <c r="I202" i="3" s="1"/>
  <c r="C2027" i="19" s="1"/>
  <c r="F2033" i="1"/>
  <c r="Y2033" i="1"/>
  <c r="I201" i="3" s="1"/>
  <c r="C2026" i="19" s="1"/>
  <c r="F2032" i="1"/>
  <c r="Y2032" i="1" s="1"/>
  <c r="F2031" i="1"/>
  <c r="Y2031" i="1"/>
  <c r="I199" i="3" s="1"/>
  <c r="C2024" i="19" s="1"/>
  <c r="F2030" i="1"/>
  <c r="Y2030" i="1" s="1"/>
  <c r="I198" i="3" s="1"/>
  <c r="C2023" i="19" s="1"/>
  <c r="F2029" i="1"/>
  <c r="Y2029" i="1"/>
  <c r="F2028" i="1"/>
  <c r="Y2028" i="1" s="1"/>
  <c r="I196" i="3" s="1"/>
  <c r="C2021" i="19" s="1"/>
  <c r="F2027" i="1"/>
  <c r="Y2027" i="1" s="1"/>
  <c r="I195" i="3" s="1"/>
  <c r="C2020" i="19" s="1"/>
  <c r="F2026" i="1"/>
  <c r="Y2026" i="1" s="1"/>
  <c r="I194" i="3" s="1"/>
  <c r="C2019" i="19" s="1"/>
  <c r="F2025" i="1"/>
  <c r="Y2025" i="1" s="1"/>
  <c r="I193" i="3" s="1"/>
  <c r="C2018" i="19" s="1"/>
  <c r="F2024" i="1"/>
  <c r="Y2024" i="1" s="1"/>
  <c r="F2023" i="1"/>
  <c r="Y2023" i="1"/>
  <c r="F2022" i="1"/>
  <c r="Y2022" i="1" s="1"/>
  <c r="I190" i="3" s="1"/>
  <c r="C2015" i="19" s="1"/>
  <c r="F2021" i="1"/>
  <c r="Y2021" i="1" s="1"/>
  <c r="I189" i="3" s="1"/>
  <c r="C2014" i="19" s="1"/>
  <c r="F2020" i="1"/>
  <c r="Y2020" i="1" s="1"/>
  <c r="I188" i="3" s="1"/>
  <c r="C2013" i="19" s="1"/>
  <c r="F2019" i="1"/>
  <c r="Y2019" i="1"/>
  <c r="F2018" i="1"/>
  <c r="Y2018" i="1"/>
  <c r="F2017" i="1"/>
  <c r="Y2017" i="1" s="1"/>
  <c r="I185" i="3" s="1"/>
  <c r="C2010" i="19" s="1"/>
  <c r="F2016" i="1"/>
  <c r="Y2016" i="1" s="1"/>
  <c r="I184" i="3" s="1"/>
  <c r="C2009" i="19" s="1"/>
  <c r="F2015" i="1"/>
  <c r="Y2015" i="1"/>
  <c r="F2014" i="1"/>
  <c r="Y2014" i="1" s="1"/>
  <c r="I182" i="3" s="1"/>
  <c r="C2007" i="19" s="1"/>
  <c r="F2013" i="1"/>
  <c r="Y2013" i="1"/>
  <c r="I181" i="3" s="1"/>
  <c r="C2006" i="19" s="1"/>
  <c r="F2012" i="1"/>
  <c r="Y2012" i="1" s="1"/>
  <c r="F2011" i="1"/>
  <c r="Y2011" i="1" s="1"/>
  <c r="F2010" i="1"/>
  <c r="Y2010" i="1"/>
  <c r="I178" i="3" s="1"/>
  <c r="C2003" i="19" s="1"/>
  <c r="F2009" i="1"/>
  <c r="Y2009" i="1" s="1"/>
  <c r="I177" i="3" s="1"/>
  <c r="C2002" i="19" s="1"/>
  <c r="F2008" i="1"/>
  <c r="Y2008" i="1" s="1"/>
  <c r="I176" i="3" s="1"/>
  <c r="C2001" i="19" s="1"/>
  <c r="F2007" i="1"/>
  <c r="Y2007" i="1" s="1"/>
  <c r="F2006" i="1"/>
  <c r="Y2006" i="1"/>
  <c r="F2005" i="1"/>
  <c r="Y2005" i="1"/>
  <c r="I173" i="3" s="1"/>
  <c r="C1998" i="19" s="1"/>
  <c r="F2004" i="1"/>
  <c r="Y2004" i="1" s="1"/>
  <c r="I172" i="3" s="1"/>
  <c r="C1997" i="19" s="1"/>
  <c r="F2003" i="1"/>
  <c r="Y2003" i="1" s="1"/>
  <c r="F2002" i="1"/>
  <c r="Y2002" i="1" s="1"/>
  <c r="F2001" i="1"/>
  <c r="Y2001" i="1"/>
  <c r="I169" i="3" s="1"/>
  <c r="C1994" i="19" s="1"/>
  <c r="F2000" i="1"/>
  <c r="Y2000" i="1" s="1"/>
  <c r="F1999" i="1"/>
  <c r="Y1999" i="1"/>
  <c r="I167" i="3" s="1"/>
  <c r="C1992" i="19" s="1"/>
  <c r="F1998" i="1"/>
  <c r="Y1998" i="1" s="1"/>
  <c r="I166" i="3" s="1"/>
  <c r="C1991" i="19" s="1"/>
  <c r="F1997" i="1"/>
  <c r="Y1997" i="1"/>
  <c r="F1996" i="1"/>
  <c r="Y1996" i="1" s="1"/>
  <c r="I164" i="3" s="1"/>
  <c r="C1989" i="19" s="1"/>
  <c r="F1995" i="1"/>
  <c r="Y1995" i="1" s="1"/>
  <c r="I163" i="3" s="1"/>
  <c r="C1988" i="19" s="1"/>
  <c r="F1994" i="1"/>
  <c r="Y1994" i="1" s="1"/>
  <c r="F1993" i="1"/>
  <c r="Y1993" i="1" s="1"/>
  <c r="I161" i="3" s="1"/>
  <c r="C1986" i="19" s="1"/>
  <c r="F1992" i="1"/>
  <c r="Y1992" i="1" s="1"/>
  <c r="F1991" i="1"/>
  <c r="Y1991" i="1"/>
  <c r="F1990" i="1"/>
  <c r="Y1990" i="1" s="1"/>
  <c r="I158" i="3" s="1"/>
  <c r="C1983" i="19" s="1"/>
  <c r="F1989" i="1"/>
  <c r="Y1989" i="1" s="1"/>
  <c r="F1988" i="1"/>
  <c r="Y1988" i="1" s="1"/>
  <c r="I156" i="3" s="1"/>
  <c r="F1987" i="1"/>
  <c r="Y1987" i="1"/>
  <c r="F1986" i="1"/>
  <c r="Y1986" i="1"/>
  <c r="F1985" i="1"/>
  <c r="Y1985" i="1" s="1"/>
  <c r="I153" i="3" s="1"/>
  <c r="C1978" i="19" s="1"/>
  <c r="F1984" i="1"/>
  <c r="Y1984" i="1" s="1"/>
  <c r="F1983" i="1"/>
  <c r="Y1983" i="1"/>
  <c r="F1982" i="1"/>
  <c r="Y1982" i="1"/>
  <c r="F1981" i="1"/>
  <c r="Y1981" i="1"/>
  <c r="F1980" i="1"/>
  <c r="Y1980" i="1" s="1"/>
  <c r="I148" i="3" s="1"/>
  <c r="C1973" i="19" s="1"/>
  <c r="F1979" i="1"/>
  <c r="Y1979" i="1" s="1"/>
  <c r="F1978" i="1"/>
  <c r="Y1978" i="1"/>
  <c r="F1977" i="1"/>
  <c r="Y1977" i="1"/>
  <c r="I145" i="3" s="1"/>
  <c r="C1970" i="19" s="1"/>
  <c r="F1976" i="1"/>
  <c r="Y1976" i="1" s="1"/>
  <c r="I144" i="3" s="1"/>
  <c r="C1969" i="19" s="1"/>
  <c r="F1975" i="1"/>
  <c r="Y1975" i="1" s="1"/>
  <c r="F1974" i="1"/>
  <c r="Y1974" i="1"/>
  <c r="F1973" i="1"/>
  <c r="Y1973" i="1" s="1"/>
  <c r="I141" i="3" s="1"/>
  <c r="C1966" i="19" s="1"/>
  <c r="F1972" i="1"/>
  <c r="Y1972" i="1" s="1"/>
  <c r="F1971" i="1"/>
  <c r="Y1971" i="1" s="1"/>
  <c r="I139" i="3" s="1"/>
  <c r="C1964" i="19" s="1"/>
  <c r="F1970" i="1"/>
  <c r="Y1970" i="1" s="1"/>
  <c r="F1969" i="1"/>
  <c r="Y1969" i="1"/>
  <c r="F1968" i="1"/>
  <c r="Y1968" i="1" s="1"/>
  <c r="I136" i="3" s="1"/>
  <c r="C1961" i="19" s="1"/>
  <c r="F1967" i="1"/>
  <c r="Y1967" i="1" s="1"/>
  <c r="F1966" i="1"/>
  <c r="Y1966" i="1" s="1"/>
  <c r="I134" i="3" s="1"/>
  <c r="C1959" i="19" s="1"/>
  <c r="F1965" i="1"/>
  <c r="Y1965" i="1"/>
  <c r="I133" i="3" s="1"/>
  <c r="C1958" i="19" s="1"/>
  <c r="F1964" i="1"/>
  <c r="Y1964" i="1"/>
  <c r="I132" i="3" s="1"/>
  <c r="C1957" i="19" s="1"/>
  <c r="F1963" i="1"/>
  <c r="Y1963" i="1" s="1"/>
  <c r="F1962" i="1"/>
  <c r="Y1962" i="1" s="1"/>
  <c r="F1961" i="1"/>
  <c r="Y1961" i="1"/>
  <c r="I129" i="3" s="1"/>
  <c r="C1954" i="19" s="1"/>
  <c r="F1960" i="1"/>
  <c r="Y1960" i="1" s="1"/>
  <c r="I128" i="3" s="1"/>
  <c r="C1953" i="19" s="1"/>
  <c r="F1959" i="1"/>
  <c r="Y1959" i="1" s="1"/>
  <c r="F1958" i="1"/>
  <c r="Y1958" i="1" s="1"/>
  <c r="F1957" i="1"/>
  <c r="Y1957" i="1"/>
  <c r="I125" i="3" s="1"/>
  <c r="F1956" i="1"/>
  <c r="Y1956" i="1"/>
  <c r="I124" i="3" s="1"/>
  <c r="C1949" i="19" s="1"/>
  <c r="F1955" i="1"/>
  <c r="Y1955" i="1" s="1"/>
  <c r="I123" i="3" s="1"/>
  <c r="C1948" i="19" s="1"/>
  <c r="F1954" i="1"/>
  <c r="Y1954" i="1" s="1"/>
  <c r="F1953" i="1"/>
  <c r="Y1953" i="1"/>
  <c r="F1952" i="1"/>
  <c r="Y1952" i="1" s="1"/>
  <c r="I120" i="3" s="1"/>
  <c r="C1945" i="19" s="1"/>
  <c r="F1951" i="1"/>
  <c r="Y1951" i="1" s="1"/>
  <c r="F1950" i="1"/>
  <c r="Y1950" i="1" s="1"/>
  <c r="F1949" i="1"/>
  <c r="Y1949" i="1"/>
  <c r="F1948" i="1"/>
  <c r="Y1948" i="1"/>
  <c r="F1947" i="1"/>
  <c r="Y1947" i="1" s="1"/>
  <c r="F1946" i="1"/>
  <c r="Y1946" i="1" s="1"/>
  <c r="I114" i="3" s="1"/>
  <c r="C1939" i="19" s="1"/>
  <c r="F1945" i="1"/>
  <c r="Y1945" i="1"/>
  <c r="I113" i="3" s="1"/>
  <c r="C1938" i="19" s="1"/>
  <c r="F1944" i="1"/>
  <c r="Y1944" i="1" s="1"/>
  <c r="I112" i="3" s="1"/>
  <c r="C1937" i="19" s="1"/>
  <c r="F1943" i="1"/>
  <c r="Y1943" i="1" s="1"/>
  <c r="F1942" i="1"/>
  <c r="Y1942" i="1" s="1"/>
  <c r="F1941" i="1"/>
  <c r="Y1941" i="1"/>
  <c r="F1940" i="1"/>
  <c r="Y1940" i="1"/>
  <c r="I108" i="3" s="1"/>
  <c r="C1933" i="19" s="1"/>
  <c r="F1939" i="1"/>
  <c r="Y1939" i="1" s="1"/>
  <c r="I107" i="3" s="1"/>
  <c r="C1932" i="19" s="1"/>
  <c r="F1938" i="1"/>
  <c r="Y1938" i="1" s="1"/>
  <c r="I106" i="3" s="1"/>
  <c r="C1931" i="19" s="1"/>
  <c r="F1937" i="1"/>
  <c r="Y1937" i="1"/>
  <c r="F1936" i="1"/>
  <c r="Y1936" i="1" s="1"/>
  <c r="I104" i="3" s="1"/>
  <c r="C1929" i="19" s="1"/>
  <c r="F1935" i="1"/>
  <c r="Y1935" i="1" s="1"/>
  <c r="F1934" i="1"/>
  <c r="Y1934" i="1" s="1"/>
  <c r="I102" i="3" s="1"/>
  <c r="C1927" i="19" s="1"/>
  <c r="F1933" i="1"/>
  <c r="Y1933" i="1"/>
  <c r="I101" i="3" s="1"/>
  <c r="C1926" i="19" s="1"/>
  <c r="F1932" i="1"/>
  <c r="Y1932" i="1"/>
  <c r="I100" i="3" s="1"/>
  <c r="C1925" i="19" s="1"/>
  <c r="F1931" i="1"/>
  <c r="Y1931" i="1" s="1"/>
  <c r="F1930" i="1"/>
  <c r="Y1930" i="1" s="1"/>
  <c r="I98" i="3" s="1"/>
  <c r="C1923" i="19" s="1"/>
  <c r="F1929" i="1"/>
  <c r="Y1929" i="1"/>
  <c r="I97" i="3" s="1"/>
  <c r="C1922" i="19" s="1"/>
  <c r="F1928" i="1"/>
  <c r="Y1928" i="1" s="1"/>
  <c r="I96" i="3" s="1"/>
  <c r="C1921" i="19" s="1"/>
  <c r="F1927" i="1"/>
  <c r="Y1927" i="1" s="1"/>
  <c r="F1926" i="1"/>
  <c r="Y1926" i="1" s="1"/>
  <c r="F1925" i="1"/>
  <c r="Y1925" i="1"/>
  <c r="F1924" i="1"/>
  <c r="Y1924" i="1"/>
  <c r="I92" i="3" s="1"/>
  <c r="C1917" i="19" s="1"/>
  <c r="F1923" i="1"/>
  <c r="Y1923" i="1" s="1"/>
  <c r="F1922" i="1"/>
  <c r="Y1922" i="1" s="1"/>
  <c r="I90" i="3" s="1"/>
  <c r="C1915" i="19" s="1"/>
  <c r="F1921" i="1"/>
  <c r="Y1921" i="1"/>
  <c r="I89" i="3" s="1"/>
  <c r="C1914" i="19" s="1"/>
  <c r="F1920" i="1"/>
  <c r="Y1920" i="1"/>
  <c r="F1919" i="1"/>
  <c r="Y1919" i="1" s="1"/>
  <c r="F1918" i="1"/>
  <c r="Y1918" i="1" s="1"/>
  <c r="I86" i="3" s="1"/>
  <c r="C1911" i="19" s="1"/>
  <c r="F1917" i="1"/>
  <c r="Y1917" i="1"/>
  <c r="F1916" i="1"/>
  <c r="Y1916" i="1"/>
  <c r="I84" i="3" s="1"/>
  <c r="C1909" i="19" s="1"/>
  <c r="F1915" i="1"/>
  <c r="Y1915" i="1" s="1"/>
  <c r="F1914" i="1"/>
  <c r="Y1914" i="1" s="1"/>
  <c r="I82" i="3" s="1"/>
  <c r="C1907" i="19" s="1"/>
  <c r="F1913" i="1"/>
  <c r="Y1913" i="1"/>
  <c r="I81" i="3" s="1"/>
  <c r="C1906" i="19" s="1"/>
  <c r="F1912" i="1"/>
  <c r="Y1912" i="1" s="1"/>
  <c r="F1911" i="1"/>
  <c r="Y1911" i="1" s="1"/>
  <c r="F1910" i="1"/>
  <c r="Y1910" i="1" s="1"/>
  <c r="I78" i="3" s="1"/>
  <c r="C1903" i="19" s="1"/>
  <c r="F1909" i="1"/>
  <c r="Y1909" i="1"/>
  <c r="F1908" i="1"/>
  <c r="Y1908" i="1"/>
  <c r="I76" i="3" s="1"/>
  <c r="C1901" i="19" s="1"/>
  <c r="F1907" i="1"/>
  <c r="Y1907" i="1" s="1"/>
  <c r="I75" i="3" s="1"/>
  <c r="C1900" i="19" s="1"/>
  <c r="F1906" i="1"/>
  <c r="Y1906" i="1" s="1"/>
  <c r="I74" i="3" s="1"/>
  <c r="C1899" i="19" s="1"/>
  <c r="F1905" i="1"/>
  <c r="Y1905" i="1"/>
  <c r="F1904" i="1"/>
  <c r="Y1904" i="1"/>
  <c r="I72" i="3" s="1"/>
  <c r="C1897" i="19" s="1"/>
  <c r="F1903" i="1"/>
  <c r="Y1903" i="1" s="1"/>
  <c r="F1902" i="1"/>
  <c r="Y1902" i="1" s="1"/>
  <c r="I70" i="3" s="1"/>
  <c r="C1895" i="19" s="1"/>
  <c r="F1901" i="1"/>
  <c r="Y1901" i="1"/>
  <c r="I69" i="3" s="1"/>
  <c r="C1894" i="19" s="1"/>
  <c r="F1900" i="1"/>
  <c r="Y1900" i="1"/>
  <c r="F1899" i="1"/>
  <c r="Y1899" i="1" s="1"/>
  <c r="F1898" i="1"/>
  <c r="Y1898" i="1" s="1"/>
  <c r="F1897" i="1"/>
  <c r="Y1897" i="1"/>
  <c r="I65" i="3" s="1"/>
  <c r="C1890" i="19" s="1"/>
  <c r="F1895" i="1"/>
  <c r="Y1895" i="1" s="1"/>
  <c r="I63" i="3" s="1"/>
  <c r="C1888" i="19" s="1"/>
  <c r="F1894" i="1"/>
  <c r="Y1894" i="1" s="1"/>
  <c r="F1893" i="1"/>
  <c r="Y1893" i="1" s="1"/>
  <c r="I61" i="3" s="1"/>
  <c r="C1886" i="19" s="1"/>
  <c r="F1892" i="1"/>
  <c r="Y1892" i="1"/>
  <c r="F1891" i="1"/>
  <c r="Y1891" i="1"/>
  <c r="I59" i="3" s="1"/>
  <c r="C1884" i="19" s="1"/>
  <c r="F1890" i="1"/>
  <c r="Y1890" i="1" s="1"/>
  <c r="I58" i="3" s="1"/>
  <c r="C1883" i="19" s="1"/>
  <c r="F1889" i="1"/>
  <c r="Y1889" i="1" s="1"/>
  <c r="I57" i="3" s="1"/>
  <c r="F1888" i="1"/>
  <c r="Y1888" i="1"/>
  <c r="F1887" i="1"/>
  <c r="Y1887" i="1"/>
  <c r="F1886" i="1"/>
  <c r="Y1886" i="1" s="1"/>
  <c r="F1885" i="1"/>
  <c r="Y1885" i="1" s="1"/>
  <c r="I53" i="3" s="1"/>
  <c r="C1878" i="19" s="1"/>
  <c r="F1884" i="1"/>
  <c r="Y1884" i="1"/>
  <c r="I52" i="3" s="1"/>
  <c r="C1877" i="19" s="1"/>
  <c r="F1883" i="1"/>
  <c r="Y1883" i="1"/>
  <c r="F1882" i="1"/>
  <c r="Y1882" i="1" s="1"/>
  <c r="F1881" i="1"/>
  <c r="Y1881" i="1" s="1"/>
  <c r="I49" i="3" s="1"/>
  <c r="C1874" i="19" s="1"/>
  <c r="F1880" i="1"/>
  <c r="Y1880" i="1"/>
  <c r="I48" i="3" s="1"/>
  <c r="C1873" i="19" s="1"/>
  <c r="F1879" i="1"/>
  <c r="Y1879" i="1" s="1"/>
  <c r="I47" i="3" s="1"/>
  <c r="C1872" i="19" s="1"/>
  <c r="F1878" i="1"/>
  <c r="Y1878" i="1" s="1"/>
  <c r="F1877" i="1"/>
  <c r="Y1877" i="1" s="1"/>
  <c r="I45" i="3" s="1"/>
  <c r="C1870" i="19" s="1"/>
  <c r="F1876" i="1"/>
  <c r="Y1876" i="1"/>
  <c r="F1875" i="1"/>
  <c r="Y1875" i="1"/>
  <c r="I43" i="3" s="1"/>
  <c r="C1868" i="19" s="1"/>
  <c r="F1874" i="1"/>
  <c r="Y1874" i="1" s="1"/>
  <c r="I42" i="3" s="1"/>
  <c r="C1867" i="19" s="1"/>
  <c r="F1873" i="1"/>
  <c r="Y1873" i="1" s="1"/>
  <c r="I41" i="3" s="1"/>
  <c r="C1866" i="19" s="1"/>
  <c r="F1872" i="1"/>
  <c r="Y1872" i="1"/>
  <c r="F1871" i="1"/>
  <c r="Y1871" i="1"/>
  <c r="F1870" i="1"/>
  <c r="Y1870" i="1" s="1"/>
  <c r="F1869" i="1"/>
  <c r="Y1869" i="1" s="1"/>
  <c r="I37" i="3" s="1"/>
  <c r="C1862" i="19" s="1"/>
  <c r="F1868" i="1"/>
  <c r="Y1868" i="1"/>
  <c r="I36" i="3" s="1"/>
  <c r="C1861" i="19" s="1"/>
  <c r="F1867" i="1"/>
  <c r="Y1867" i="1"/>
  <c r="I35" i="3" s="1"/>
  <c r="C1860" i="19" s="1"/>
  <c r="F1866" i="1"/>
  <c r="Y1866" i="1" s="1"/>
  <c r="F1865" i="1"/>
  <c r="Y1865" i="1" s="1"/>
  <c r="I33" i="3" s="1"/>
  <c r="C1858" i="19" s="1"/>
  <c r="F1864" i="1"/>
  <c r="Y1864" i="1"/>
  <c r="I32" i="3" s="1"/>
  <c r="C1857" i="19" s="1"/>
  <c r="F1863" i="1"/>
  <c r="Y1863" i="1" s="1"/>
  <c r="I31" i="3" s="1"/>
  <c r="C1856" i="19" s="1"/>
  <c r="F1862" i="1"/>
  <c r="Y1862" i="1" s="1"/>
  <c r="F1861" i="1"/>
  <c r="Y1861" i="1" s="1"/>
  <c r="I29" i="3" s="1"/>
  <c r="C1854" i="19" s="1"/>
  <c r="F1860" i="1"/>
  <c r="Y1860" i="1"/>
  <c r="I28" i="3" s="1"/>
  <c r="C1853" i="19" s="1"/>
  <c r="F1859" i="1"/>
  <c r="Y1859" i="1"/>
  <c r="I27" i="3" s="1"/>
  <c r="C1852" i="19" s="1"/>
  <c r="F1858" i="1"/>
  <c r="Y1858" i="1" s="1"/>
  <c r="I26" i="3" s="1"/>
  <c r="C1851" i="19" s="1"/>
  <c r="F1857" i="1"/>
  <c r="Y1857" i="1" s="1"/>
  <c r="I25" i="3" s="1"/>
  <c r="C1850" i="19" s="1"/>
  <c r="F1856" i="1"/>
  <c r="Y1856" i="1"/>
  <c r="F1855" i="1"/>
  <c r="Y1855" i="1"/>
  <c r="I23" i="3" s="1"/>
  <c r="C1848" i="19" s="1"/>
  <c r="F1854" i="1"/>
  <c r="Y1854" i="1" s="1"/>
  <c r="F1853" i="1"/>
  <c r="Y1853" i="1" s="1"/>
  <c r="I21" i="3" s="1"/>
  <c r="C1846" i="19" s="1"/>
  <c r="F1852" i="1"/>
  <c r="Y1852" i="1"/>
  <c r="F1851" i="1"/>
  <c r="Y1851" i="1"/>
  <c r="I19" i="3" s="1"/>
  <c r="C1844" i="19" s="1"/>
  <c r="F1850" i="1"/>
  <c r="Y1850" i="1" s="1"/>
  <c r="F1849" i="1"/>
  <c r="Y1849" i="1" s="1"/>
  <c r="F1848" i="1"/>
  <c r="Y1848" i="1"/>
  <c r="I16" i="3" s="1"/>
  <c r="C1841" i="19" s="1"/>
  <c r="F1847" i="1"/>
  <c r="Y1847" i="1" s="1"/>
  <c r="I15" i="3" s="1"/>
  <c r="C1840" i="19" s="1"/>
  <c r="F1846" i="1"/>
  <c r="Y1846" i="1" s="1"/>
  <c r="F1845" i="1"/>
  <c r="Y1845" i="1" s="1"/>
  <c r="I13" i="3" s="1"/>
  <c r="C1838" i="19" s="1"/>
  <c r="F1844" i="1"/>
  <c r="Y1844" i="1"/>
  <c r="F1843" i="1"/>
  <c r="Y1843" i="1"/>
  <c r="I11" i="3" s="1"/>
  <c r="C1836" i="19" s="1"/>
  <c r="F1842" i="1"/>
  <c r="Y1842" i="1" s="1"/>
  <c r="I10" i="3" s="1"/>
  <c r="C1835" i="19" s="1"/>
  <c r="F1841" i="1"/>
  <c r="Y1841" i="1" s="1"/>
  <c r="I9" i="3" s="1"/>
  <c r="C1834" i="19" s="1"/>
  <c r="F1840" i="1"/>
  <c r="Y1840" i="1"/>
  <c r="F1839" i="1"/>
  <c r="Y1839" i="1"/>
  <c r="I7" i="3" s="1"/>
  <c r="C1832" i="19" s="1"/>
  <c r="F1838" i="1"/>
  <c r="Y1838" i="1" s="1"/>
  <c r="F1837" i="1"/>
  <c r="Y1837" i="1" s="1"/>
  <c r="I5" i="3" s="1"/>
  <c r="I212" i="3"/>
  <c r="C2037" i="19" s="1"/>
  <c r="I272" i="3"/>
  <c r="C2097" i="19" s="1"/>
  <c r="I328" i="3"/>
  <c r="C2153" i="19" s="1"/>
  <c r="H82" i="3"/>
  <c r="C1542" i="19" s="1"/>
  <c r="H114" i="3"/>
  <c r="C1574" i="19" s="1"/>
  <c r="H142" i="3"/>
  <c r="C1602" i="19" s="1"/>
  <c r="H170" i="3"/>
  <c r="C1630" i="19" s="1"/>
  <c r="C1200" i="19"/>
  <c r="G141" i="3"/>
  <c r="C1236" i="19" s="1"/>
  <c r="G157" i="3"/>
  <c r="C1252" i="19" s="1"/>
  <c r="G165" i="3"/>
  <c r="C1260" i="19" s="1"/>
  <c r="G181" i="3"/>
  <c r="C1276" i="19" s="1"/>
  <c r="G197" i="3"/>
  <c r="C1292" i="19" s="1"/>
  <c r="G209" i="3"/>
  <c r="C1304" i="19" s="1"/>
  <c r="G221" i="3"/>
  <c r="C1316" i="19" s="1"/>
  <c r="G233" i="3"/>
  <c r="C1328" i="19" s="1"/>
  <c r="G279" i="3"/>
  <c r="C1374" i="19" s="1"/>
  <c r="G295" i="3"/>
  <c r="C1390" i="19" s="1"/>
  <c r="G307" i="3"/>
  <c r="C1402" i="19" s="1"/>
  <c r="G319" i="3"/>
  <c r="C1414" i="19" s="1"/>
  <c r="G331" i="3"/>
  <c r="C1426" i="19" s="1"/>
  <c r="G347" i="3"/>
  <c r="C1442" i="19" s="1"/>
  <c r="G359" i="3"/>
  <c r="C1454" i="19" s="1"/>
  <c r="F6" i="3"/>
  <c r="C736" i="19" s="1"/>
  <c r="F18" i="3"/>
  <c r="C748" i="19" s="1"/>
  <c r="F30" i="3"/>
  <c r="C760" i="19" s="1"/>
  <c r="F46" i="3"/>
  <c r="C776" i="19" s="1"/>
  <c r="F58" i="3"/>
  <c r="C788" i="19" s="1"/>
  <c r="F74" i="3"/>
  <c r="C804" i="19" s="1"/>
  <c r="F90" i="3"/>
  <c r="C820" i="19" s="1"/>
  <c r="F144" i="3"/>
  <c r="C874" i="19" s="1"/>
  <c r="F160" i="3"/>
  <c r="C890" i="19" s="1"/>
  <c r="F172" i="3"/>
  <c r="C902" i="19" s="1"/>
  <c r="F184" i="3"/>
  <c r="C914" i="19" s="1"/>
  <c r="F200" i="3"/>
  <c r="C930" i="19" s="1"/>
  <c r="F212" i="3"/>
  <c r="C942" i="19" s="1"/>
  <c r="F228" i="3"/>
  <c r="C958" i="19" s="1"/>
  <c r="F240" i="3"/>
  <c r="C970" i="19" s="1"/>
  <c r="F256" i="3"/>
  <c r="C986" i="19" s="1"/>
  <c r="F264" i="3"/>
  <c r="C994" i="19" s="1"/>
  <c r="F276" i="3"/>
  <c r="C1006" i="19" s="1"/>
  <c r="F292" i="3"/>
  <c r="C1022" i="19" s="1"/>
  <c r="F304" i="3"/>
  <c r="C1034" i="19" s="1"/>
  <c r="F316" i="3"/>
  <c r="C1046" i="19" s="1"/>
  <c r="F332" i="3"/>
  <c r="C1062" i="19" s="1"/>
  <c r="I149" i="3"/>
  <c r="C1974" i="19" s="1"/>
  <c r="I157" i="3"/>
  <c r="C1982" i="19" s="1"/>
  <c r="I165" i="3"/>
  <c r="I197" i="3"/>
  <c r="C2086" i="19"/>
  <c r="I313" i="3"/>
  <c r="C2138" i="19" s="1"/>
  <c r="I353" i="3"/>
  <c r="C2178" i="19" s="1"/>
  <c r="I361" i="3"/>
  <c r="C2186" i="19" s="1"/>
  <c r="H12" i="3"/>
  <c r="C1472" i="19" s="1"/>
  <c r="C1512" i="19"/>
  <c r="C1539" i="19"/>
  <c r="H107" i="3"/>
  <c r="C1567" i="19" s="1"/>
  <c r="H119" i="3"/>
  <c r="C1579" i="19" s="1"/>
  <c r="H123" i="3"/>
  <c r="C1583" i="19" s="1"/>
  <c r="H127" i="3"/>
  <c r="C1587" i="19" s="1"/>
  <c r="H139" i="3"/>
  <c r="C1599" i="19" s="1"/>
  <c r="H151" i="3"/>
  <c r="C1611" i="19" s="1"/>
  <c r="H155" i="3"/>
  <c r="C1615" i="19" s="1"/>
  <c r="H159" i="3"/>
  <c r="C1619" i="19" s="1"/>
  <c r="H171" i="3"/>
  <c r="C1631" i="19" s="1"/>
  <c r="H183" i="3"/>
  <c r="C1643" i="19" s="1"/>
  <c r="H187" i="3"/>
  <c r="C1647" i="19" s="1"/>
  <c r="H191" i="3"/>
  <c r="C1651" i="19" s="1"/>
  <c r="H199" i="3"/>
  <c r="C1659" i="19" s="1"/>
  <c r="H203" i="3"/>
  <c r="C1663" i="19" s="1"/>
  <c r="H215" i="3"/>
  <c r="C1675" i="19" s="1"/>
  <c r="H219" i="3"/>
  <c r="C1679" i="19" s="1"/>
  <c r="H223" i="3"/>
  <c r="C1683" i="19" s="1"/>
  <c r="H235" i="3"/>
  <c r="C1695" i="19" s="1"/>
  <c r="H247" i="3"/>
  <c r="C1707" i="19" s="1"/>
  <c r="H251" i="3"/>
  <c r="C1711" i="19" s="1"/>
  <c r="H255" i="3"/>
  <c r="C1715" i="19" s="1"/>
  <c r="H267" i="3"/>
  <c r="C1727" i="19" s="1"/>
  <c r="H279" i="3"/>
  <c r="C1739" i="19" s="1"/>
  <c r="H283" i="3"/>
  <c r="C1743" i="19" s="1"/>
  <c r="H287" i="3"/>
  <c r="C1747" i="19" s="1"/>
  <c r="H299" i="3"/>
  <c r="C1759" i="19" s="1"/>
  <c r="H311" i="3"/>
  <c r="C1771" i="19" s="1"/>
  <c r="H315" i="3"/>
  <c r="C1775" i="19" s="1"/>
  <c r="H319" i="3"/>
  <c r="C1779" i="19" s="1"/>
  <c r="H323" i="3"/>
  <c r="C1783" i="19" s="1"/>
  <c r="H327" i="3"/>
  <c r="C1787" i="19" s="1"/>
  <c r="H331" i="3"/>
  <c r="C1791" i="19" s="1"/>
  <c r="H335" i="3"/>
  <c r="C1795" i="19" s="1"/>
  <c r="H339" i="3"/>
  <c r="C1799" i="19" s="1"/>
  <c r="H343" i="3"/>
  <c r="C1803" i="19" s="1"/>
  <c r="H347" i="3"/>
  <c r="C1807" i="19" s="1"/>
  <c r="H351" i="3"/>
  <c r="C1811" i="19" s="1"/>
  <c r="H355" i="3"/>
  <c r="C1815" i="19"/>
  <c r="H359" i="3"/>
  <c r="C1819" i="19" s="1"/>
  <c r="C1101" i="19"/>
  <c r="G10" i="3"/>
  <c r="C1105" i="19" s="1"/>
  <c r="G14" i="3"/>
  <c r="C1109" i="19" s="1"/>
  <c r="G18" i="3"/>
  <c r="C1113" i="19" s="1"/>
  <c r="G22" i="3"/>
  <c r="C1117" i="19" s="1"/>
  <c r="G26" i="3"/>
  <c r="C1121" i="19" s="1"/>
  <c r="G34" i="3"/>
  <c r="C1129" i="19" s="1"/>
  <c r="G38" i="3"/>
  <c r="C1133" i="19" s="1"/>
  <c r="G42" i="3"/>
  <c r="C1137" i="19" s="1"/>
  <c r="G46" i="3"/>
  <c r="C1141" i="19" s="1"/>
  <c r="G50" i="3"/>
  <c r="C1145" i="19" s="1"/>
  <c r="G58" i="3"/>
  <c r="C1153" i="19" s="1"/>
  <c r="G66" i="3"/>
  <c r="C1161" i="19" s="1"/>
  <c r="G70" i="3"/>
  <c r="C1165" i="19" s="1"/>
  <c r="G74" i="3"/>
  <c r="C1169" i="19" s="1"/>
  <c r="G78" i="3"/>
  <c r="C1173" i="19" s="1"/>
  <c r="G86" i="3"/>
  <c r="C1181" i="19" s="1"/>
  <c r="G90" i="3"/>
  <c r="C1185" i="19" s="1"/>
  <c r="G94" i="3"/>
  <c r="C1189" i="19" s="1"/>
  <c r="G98" i="3"/>
  <c r="C1193" i="19" s="1"/>
  <c r="G102" i="3"/>
  <c r="C1197" i="19" s="1"/>
  <c r="G106" i="3"/>
  <c r="C1201" i="19" s="1"/>
  <c r="G110" i="3"/>
  <c r="C1205" i="19" s="1"/>
  <c r="G114" i="3"/>
  <c r="C1209" i="19" s="1"/>
  <c r="G118" i="3"/>
  <c r="C1213" i="19"/>
  <c r="G122" i="3"/>
  <c r="C1217" i="19" s="1"/>
  <c r="G126" i="3"/>
  <c r="C1221" i="19" s="1"/>
  <c r="G130" i="3"/>
  <c r="C1225" i="19" s="1"/>
  <c r="G134" i="3"/>
  <c r="C1229" i="19"/>
  <c r="G138" i="3"/>
  <c r="C1233" i="19" s="1"/>
  <c r="G142" i="3"/>
  <c r="C1237" i="19" s="1"/>
  <c r="G146" i="3"/>
  <c r="C1241" i="19" s="1"/>
  <c r="G150" i="3"/>
  <c r="C1245" i="19" s="1"/>
  <c r="G154" i="3"/>
  <c r="C1249" i="19" s="1"/>
  <c r="G158" i="3"/>
  <c r="C1253" i="19" s="1"/>
  <c r="G162" i="3"/>
  <c r="C1257" i="19" s="1"/>
  <c r="G166" i="3"/>
  <c r="C1261" i="19"/>
  <c r="G170" i="3"/>
  <c r="C1265" i="19" s="1"/>
  <c r="G174" i="3"/>
  <c r="C1269" i="19" s="1"/>
  <c r="G178" i="3"/>
  <c r="C1273" i="19" s="1"/>
  <c r="G182" i="3"/>
  <c r="C1277" i="19"/>
  <c r="G186" i="3"/>
  <c r="C1281" i="19" s="1"/>
  <c r="G190" i="3"/>
  <c r="C1285" i="19" s="1"/>
  <c r="G194" i="3"/>
  <c r="C1289" i="19" s="1"/>
  <c r="G198" i="3"/>
  <c r="C1293" i="19" s="1"/>
  <c r="G202" i="3"/>
  <c r="C1297" i="19" s="1"/>
  <c r="G206" i="3"/>
  <c r="C1301" i="19" s="1"/>
  <c r="G210" i="3"/>
  <c r="C1305" i="19" s="1"/>
  <c r="G214" i="3"/>
  <c r="C1309" i="19" s="1"/>
  <c r="G218" i="3"/>
  <c r="C1313" i="19" s="1"/>
  <c r="G222" i="3"/>
  <c r="C1317" i="19" s="1"/>
  <c r="G226" i="3"/>
  <c r="C1321" i="19" s="1"/>
  <c r="G230" i="3"/>
  <c r="C1325" i="19" s="1"/>
  <c r="G234" i="3"/>
  <c r="C1329" i="19" s="1"/>
  <c r="G238" i="3"/>
  <c r="C1333" i="19" s="1"/>
  <c r="G242" i="3"/>
  <c r="C1337" i="19"/>
  <c r="G246" i="3"/>
  <c r="C1341" i="19" s="1"/>
  <c r="G280" i="3"/>
  <c r="C1375" i="19" s="1"/>
  <c r="G284" i="3"/>
  <c r="C1379" i="19" s="1"/>
  <c r="G288" i="3"/>
  <c r="C1383" i="19" s="1"/>
  <c r="G292" i="3"/>
  <c r="C1387" i="19" s="1"/>
  <c r="G296" i="3"/>
  <c r="C1391" i="19" s="1"/>
  <c r="G304" i="3"/>
  <c r="C1399" i="19" s="1"/>
  <c r="G308" i="3"/>
  <c r="C1403" i="19" s="1"/>
  <c r="G312" i="3"/>
  <c r="G316" i="3"/>
  <c r="C1411" i="19" s="1"/>
  <c r="G320" i="3"/>
  <c r="G324" i="3"/>
  <c r="C1419" i="19" s="1"/>
  <c r="G328" i="3"/>
  <c r="G332" i="3"/>
  <c r="C1427" i="19" s="1"/>
  <c r="G336" i="3"/>
  <c r="C1431" i="19" s="1"/>
  <c r="G340" i="3"/>
  <c r="G344" i="3"/>
  <c r="C1439" i="19" s="1"/>
  <c r="G348" i="3"/>
  <c r="C1443" i="19" s="1"/>
  <c r="G352" i="3"/>
  <c r="C1447" i="19" s="1"/>
  <c r="G356" i="3"/>
  <c r="C1451" i="19" s="1"/>
  <c r="G360" i="3"/>
  <c r="C1455" i="19" s="1"/>
  <c r="G364" i="3"/>
  <c r="C1459" i="19" s="1"/>
  <c r="F7" i="3"/>
  <c r="C737" i="19" s="1"/>
  <c r="F11" i="3"/>
  <c r="F15" i="3"/>
  <c r="C745" i="19" s="1"/>
  <c r="F19" i="3"/>
  <c r="C749" i="19" s="1"/>
  <c r="F23" i="3"/>
  <c r="C753" i="19" s="1"/>
  <c r="F27" i="3"/>
  <c r="C757" i="19" s="1"/>
  <c r="F31" i="3"/>
  <c r="C761" i="19" s="1"/>
  <c r="F35" i="3"/>
  <c r="C765" i="19" s="1"/>
  <c r="F39" i="3"/>
  <c r="C769" i="19" s="1"/>
  <c r="F43" i="3"/>
  <c r="C773" i="19" s="1"/>
  <c r="F47" i="3"/>
  <c r="C777" i="19" s="1"/>
  <c r="F51" i="3"/>
  <c r="C781" i="19" s="1"/>
  <c r="F55" i="3"/>
  <c r="C785" i="19" s="1"/>
  <c r="F59" i="3"/>
  <c r="C789" i="19" s="1"/>
  <c r="F63" i="3"/>
  <c r="C793" i="19" s="1"/>
  <c r="F67" i="3"/>
  <c r="F71" i="3"/>
  <c r="C801" i="19" s="1"/>
  <c r="F75" i="3"/>
  <c r="C805" i="19" s="1"/>
  <c r="F79" i="3"/>
  <c r="C809" i="19" s="1"/>
  <c r="F83" i="3"/>
  <c r="C813" i="19" s="1"/>
  <c r="F87" i="3"/>
  <c r="C817" i="19" s="1"/>
  <c r="F91" i="3"/>
  <c r="C821" i="19" s="1"/>
  <c r="F125" i="3"/>
  <c r="C855" i="19" s="1"/>
  <c r="F129" i="3"/>
  <c r="C859" i="19" s="1"/>
  <c r="F133" i="3"/>
  <c r="C863" i="19"/>
  <c r="F137" i="3"/>
  <c r="C867" i="19"/>
  <c r="F149" i="3"/>
  <c r="C879" i="19"/>
  <c r="F153" i="3"/>
  <c r="C883" i="19" s="1"/>
  <c r="F157" i="3"/>
  <c r="C887" i="19"/>
  <c r="F161" i="3"/>
  <c r="C891" i="19" s="1"/>
  <c r="F165" i="3"/>
  <c r="C895" i="19" s="1"/>
  <c r="F169" i="3"/>
  <c r="C899" i="19" s="1"/>
  <c r="F173" i="3"/>
  <c r="C903" i="19" s="1"/>
  <c r="F177" i="3"/>
  <c r="C907" i="19" s="1"/>
  <c r="F181" i="3"/>
  <c r="C911" i="19"/>
  <c r="F189" i="3"/>
  <c r="C919" i="19" s="1"/>
  <c r="F193" i="3"/>
  <c r="C923" i="19" s="1"/>
  <c r="F201" i="3"/>
  <c r="C931" i="19" s="1"/>
  <c r="F205" i="3"/>
  <c r="C935" i="19"/>
  <c r="F213" i="3"/>
  <c r="C943" i="19" s="1"/>
  <c r="F217" i="3"/>
  <c r="C947" i="19" s="1"/>
  <c r="F221" i="3"/>
  <c r="C951" i="19" s="1"/>
  <c r="F225" i="3"/>
  <c r="C955" i="19" s="1"/>
  <c r="F229" i="3"/>
  <c r="C959" i="19" s="1"/>
  <c r="F233" i="3"/>
  <c r="C963" i="19" s="1"/>
  <c r="F237" i="3"/>
  <c r="C967" i="19" s="1"/>
  <c r="F241" i="3"/>
  <c r="C971" i="19" s="1"/>
  <c r="F245" i="3"/>
  <c r="C975" i="19" s="1"/>
  <c r="F249" i="3"/>
  <c r="C979" i="19" s="1"/>
  <c r="F253" i="3"/>
  <c r="C983" i="19" s="1"/>
  <c r="F257" i="3"/>
  <c r="C987" i="19" s="1"/>
  <c r="F261" i="3"/>
  <c r="C991" i="19" s="1"/>
  <c r="F265" i="3"/>
  <c r="C995" i="19" s="1"/>
  <c r="F269" i="3"/>
  <c r="C999" i="19" s="1"/>
  <c r="F277" i="3"/>
  <c r="C1007" i="19" s="1"/>
  <c r="F281" i="3"/>
  <c r="C1011" i="19" s="1"/>
  <c r="F285" i="3"/>
  <c r="C1015" i="19" s="1"/>
  <c r="F289" i="3"/>
  <c r="C1019" i="19" s="1"/>
  <c r="F293" i="3"/>
  <c r="C1023" i="19" s="1"/>
  <c r="F297" i="3"/>
  <c r="C1027" i="19" s="1"/>
  <c r="F301" i="3"/>
  <c r="C1031" i="19" s="1"/>
  <c r="F305" i="3"/>
  <c r="C1035" i="19" s="1"/>
  <c r="F309" i="3"/>
  <c r="C1039" i="19" s="1"/>
  <c r="F313" i="3"/>
  <c r="C1043" i="19"/>
  <c r="F317" i="3"/>
  <c r="C1047" i="19" s="1"/>
  <c r="F321" i="3"/>
  <c r="C1051" i="19" s="1"/>
  <c r="F325" i="3"/>
  <c r="C1055" i="19" s="1"/>
  <c r="F329" i="3"/>
  <c r="C1059" i="19" s="1"/>
  <c r="F333" i="3"/>
  <c r="C1063" i="19" s="1"/>
  <c r="F337" i="3"/>
  <c r="C1067" i="19" s="1"/>
  <c r="F341" i="3"/>
  <c r="C1071" i="19" s="1"/>
  <c r="F345" i="3"/>
  <c r="C1075" i="19" s="1"/>
  <c r="F349" i="3"/>
  <c r="C1079" i="19" s="1"/>
  <c r="F353" i="3"/>
  <c r="C1083" i="19" s="1"/>
  <c r="F357" i="3"/>
  <c r="C1087" i="19" s="1"/>
  <c r="F361" i="3"/>
  <c r="C1091" i="19" s="1"/>
  <c r="F365" i="3"/>
  <c r="C1095" i="19" s="1"/>
  <c r="F369" i="3"/>
  <c r="C1099" i="19" s="1"/>
  <c r="E8" i="3"/>
  <c r="C373" i="19" s="1"/>
  <c r="E12" i="3"/>
  <c r="C377" i="19" s="1"/>
  <c r="E16" i="3"/>
  <c r="C381" i="19" s="1"/>
  <c r="E24" i="3"/>
  <c r="C389" i="19" s="1"/>
  <c r="E28" i="3"/>
  <c r="C393" i="19" s="1"/>
  <c r="E32" i="3"/>
  <c r="C397" i="19" s="1"/>
  <c r="E36" i="3"/>
  <c r="E40" i="3"/>
  <c r="C405" i="19" s="1"/>
  <c r="E44" i="3"/>
  <c r="C409" i="19" s="1"/>
  <c r="E48" i="3"/>
  <c r="C413" i="19" s="1"/>
  <c r="E52" i="3"/>
  <c r="C417" i="19" s="1"/>
  <c r="E56" i="3"/>
  <c r="C421" i="19" s="1"/>
  <c r="E60" i="3"/>
  <c r="C425" i="19" s="1"/>
  <c r="E64" i="3"/>
  <c r="E68" i="3"/>
  <c r="C433" i="19" s="1"/>
  <c r="E72" i="3"/>
  <c r="C437" i="19" s="1"/>
  <c r="E76" i="3"/>
  <c r="C441" i="19" s="1"/>
  <c r="E80" i="3"/>
  <c r="C445" i="19" s="1"/>
  <c r="E84" i="3"/>
  <c r="C449" i="19" s="1"/>
  <c r="E92" i="3"/>
  <c r="C457" i="19" s="1"/>
  <c r="E96" i="3"/>
  <c r="C461" i="19" s="1"/>
  <c r="E100" i="3"/>
  <c r="C465" i="19" s="1"/>
  <c r="E104" i="3"/>
  <c r="C469" i="19" s="1"/>
  <c r="E108" i="3"/>
  <c r="C473" i="19" s="1"/>
  <c r="E112" i="3"/>
  <c r="C477" i="19" s="1"/>
  <c r="E116" i="3"/>
  <c r="C481" i="19" s="1"/>
  <c r="E120" i="3"/>
  <c r="C485" i="19" s="1"/>
  <c r="E124" i="3"/>
  <c r="C489" i="19" s="1"/>
  <c r="E128" i="3"/>
  <c r="C493" i="19" s="1"/>
  <c r="E132" i="3"/>
  <c r="C497" i="19" s="1"/>
  <c r="E136" i="3"/>
  <c r="C501" i="19" s="1"/>
  <c r="E140" i="3"/>
  <c r="C505" i="19" s="1"/>
  <c r="E144" i="3"/>
  <c r="C509" i="19" s="1"/>
  <c r="E148" i="3"/>
  <c r="C513" i="19" s="1"/>
  <c r="E152" i="3"/>
  <c r="C517" i="19" s="1"/>
  <c r="E156" i="3"/>
  <c r="C521" i="19" s="1"/>
  <c r="E160" i="3"/>
  <c r="C525" i="19" s="1"/>
  <c r="E164" i="3"/>
  <c r="C529" i="19" s="1"/>
  <c r="E168" i="3"/>
  <c r="C533" i="19" s="1"/>
  <c r="E172" i="3"/>
  <c r="C537" i="19" s="1"/>
  <c r="E176" i="3"/>
  <c r="C541" i="19" s="1"/>
  <c r="E180" i="3"/>
  <c r="C545" i="19" s="1"/>
  <c r="E184" i="3"/>
  <c r="C549" i="19" s="1"/>
  <c r="E188" i="3"/>
  <c r="C553" i="19" s="1"/>
  <c r="E192" i="3"/>
  <c r="C557" i="19" s="1"/>
  <c r="E196" i="3"/>
  <c r="C561" i="19" s="1"/>
  <c r="E200" i="3"/>
  <c r="C565" i="19" s="1"/>
  <c r="E204" i="3"/>
  <c r="C569" i="19" s="1"/>
  <c r="E208" i="3"/>
  <c r="C573" i="19" s="1"/>
  <c r="E212" i="3"/>
  <c r="C577" i="19" s="1"/>
  <c r="E220" i="3"/>
  <c r="C585" i="19" s="1"/>
  <c r="E224" i="3"/>
  <c r="C589" i="19" s="1"/>
  <c r="E228" i="3"/>
  <c r="C593" i="19" s="1"/>
  <c r="E232" i="3"/>
  <c r="C597" i="19" s="1"/>
  <c r="E236" i="3"/>
  <c r="C601" i="19" s="1"/>
  <c r="E240" i="3"/>
  <c r="C605" i="19" s="1"/>
  <c r="E244" i="3"/>
  <c r="C609" i="19" s="1"/>
  <c r="E248" i="3"/>
  <c r="E252" i="3"/>
  <c r="C617" i="19" s="1"/>
  <c r="E256" i="3"/>
  <c r="C621" i="19" s="1"/>
  <c r="E260" i="3"/>
  <c r="C625" i="19" s="1"/>
  <c r="E264" i="3"/>
  <c r="C629" i="19" s="1"/>
  <c r="E268" i="3"/>
  <c r="C633" i="19" s="1"/>
  <c r="E272" i="3"/>
  <c r="C637" i="19" s="1"/>
  <c r="E276" i="3"/>
  <c r="C641" i="19" s="1"/>
  <c r="E280" i="3"/>
  <c r="C645" i="19" s="1"/>
  <c r="E284" i="3"/>
  <c r="C649" i="19" s="1"/>
  <c r="E288" i="3"/>
  <c r="C653" i="19" s="1"/>
  <c r="E292" i="3"/>
  <c r="C657" i="19" s="1"/>
  <c r="E296" i="3"/>
  <c r="C661" i="19" s="1"/>
  <c r="E300" i="3"/>
  <c r="C665" i="19" s="1"/>
  <c r="E304" i="3"/>
  <c r="C669" i="19" s="1"/>
  <c r="E308" i="3"/>
  <c r="C673" i="19" s="1"/>
  <c r="E312" i="3"/>
  <c r="C677" i="19" s="1"/>
  <c r="E316" i="3"/>
  <c r="C681" i="19" s="1"/>
  <c r="E320" i="3"/>
  <c r="C685" i="19" s="1"/>
  <c r="E324" i="3"/>
  <c r="C689" i="19" s="1"/>
  <c r="E328" i="3"/>
  <c r="C693" i="19" s="1"/>
  <c r="E332" i="3"/>
  <c r="C697" i="19" s="1"/>
  <c r="E336" i="3"/>
  <c r="C701" i="19" s="1"/>
  <c r="E340" i="3"/>
  <c r="C705" i="19" s="1"/>
  <c r="E344" i="3"/>
  <c r="C709" i="19" s="1"/>
  <c r="E348" i="3"/>
  <c r="C713" i="19" s="1"/>
  <c r="E352" i="3"/>
  <c r="C717" i="19" s="1"/>
  <c r="E356" i="3"/>
  <c r="C721" i="19" s="1"/>
  <c r="E360" i="3"/>
  <c r="C725" i="19" s="1"/>
  <c r="E364" i="3"/>
  <c r="C729" i="19" s="1"/>
  <c r="E368" i="3"/>
  <c r="C733" i="19" s="1"/>
  <c r="D7" i="3"/>
  <c r="C7" i="19" s="1"/>
  <c r="D11" i="3"/>
  <c r="C11" i="19" s="1"/>
  <c r="D15" i="3"/>
  <c r="C15" i="19" s="1"/>
  <c r="D19" i="3"/>
  <c r="C19" i="19" s="1"/>
  <c r="D23" i="3"/>
  <c r="C23" i="19" s="1"/>
  <c r="D27" i="3"/>
  <c r="C27" i="19" s="1"/>
  <c r="D35" i="3"/>
  <c r="C35" i="19" s="1"/>
  <c r="D39" i="3"/>
  <c r="C39" i="19" s="1"/>
  <c r="D43" i="3"/>
  <c r="C43" i="19" s="1"/>
  <c r="D47" i="3"/>
  <c r="C47" i="19" s="1"/>
  <c r="D51" i="3"/>
  <c r="C51" i="19" s="1"/>
  <c r="D55" i="3"/>
  <c r="C55" i="19" s="1"/>
  <c r="D59" i="3"/>
  <c r="C59" i="19" s="1"/>
  <c r="D63" i="3"/>
  <c r="C63" i="19" s="1"/>
  <c r="D66" i="3"/>
  <c r="C66" i="19" s="1"/>
  <c r="D70" i="3"/>
  <c r="C70" i="19" s="1"/>
  <c r="D74" i="3"/>
  <c r="C74" i="19" s="1"/>
  <c r="D78" i="3"/>
  <c r="C78" i="19" s="1"/>
  <c r="D82" i="3"/>
  <c r="C82" i="19" s="1"/>
  <c r="D86" i="3"/>
  <c r="C86" i="19" s="1"/>
  <c r="D90" i="3"/>
  <c r="C90" i="19" s="1"/>
  <c r="D94" i="3"/>
  <c r="C94" i="19" s="1"/>
  <c r="D98" i="3"/>
  <c r="C98" i="19" s="1"/>
  <c r="D102" i="3"/>
  <c r="C102" i="19" s="1"/>
  <c r="D106" i="3"/>
  <c r="C106" i="19" s="1"/>
  <c r="D110" i="3"/>
  <c r="C110" i="19" s="1"/>
  <c r="D114" i="3"/>
  <c r="C114" i="19" s="1"/>
  <c r="D118" i="3"/>
  <c r="C118" i="19" s="1"/>
  <c r="D122" i="3"/>
  <c r="C122" i="19" s="1"/>
  <c r="D126" i="3"/>
  <c r="C126" i="19" s="1"/>
  <c r="D130" i="3"/>
  <c r="C130" i="19" s="1"/>
  <c r="D134" i="3"/>
  <c r="C134" i="19" s="1"/>
  <c r="D138" i="3"/>
  <c r="C138" i="19" s="1"/>
  <c r="D142" i="3"/>
  <c r="C142" i="19" s="1"/>
  <c r="D146" i="3"/>
  <c r="C146" i="19" s="1"/>
  <c r="D150" i="3"/>
  <c r="C150" i="19" s="1"/>
  <c r="D154" i="3"/>
  <c r="C154" i="19" s="1"/>
  <c r="D158" i="3"/>
  <c r="C158" i="19" s="1"/>
  <c r="D162" i="3"/>
  <c r="C162" i="19" s="1"/>
  <c r="D166" i="3"/>
  <c r="C166" i="19" s="1"/>
  <c r="D170" i="3"/>
  <c r="C170" i="19" s="1"/>
  <c r="D174" i="3"/>
  <c r="C174" i="19" s="1"/>
  <c r="D178" i="3"/>
  <c r="C178" i="19" s="1"/>
  <c r="D182" i="3"/>
  <c r="C182" i="19" s="1"/>
  <c r="D186" i="3"/>
  <c r="C186" i="19" s="1"/>
  <c r="D190" i="3"/>
  <c r="D194" i="3"/>
  <c r="D198" i="3"/>
  <c r="D202" i="3"/>
  <c r="D206" i="3"/>
  <c r="D210" i="3"/>
  <c r="D214" i="3"/>
  <c r="D218" i="3"/>
  <c r="D222" i="3"/>
  <c r="D226" i="3"/>
  <c r="D230" i="3"/>
  <c r="D234" i="3"/>
  <c r="D238" i="3"/>
  <c r="D242" i="3"/>
  <c r="D246" i="3"/>
  <c r="D250" i="3"/>
  <c r="D254" i="3"/>
  <c r="D258" i="3"/>
  <c r="D262" i="3"/>
  <c r="D266" i="3"/>
  <c r="D270" i="3"/>
  <c r="D274" i="3"/>
  <c r="D278" i="3"/>
  <c r="C278" i="19" s="1"/>
  <c r="D282" i="3"/>
  <c r="C282" i="19" s="1"/>
  <c r="D286" i="3"/>
  <c r="C286" i="19" s="1"/>
  <c r="D290" i="3"/>
  <c r="C290" i="19" s="1"/>
  <c r="D294" i="3"/>
  <c r="C294" i="19" s="1"/>
  <c r="D298" i="3"/>
  <c r="C298" i="19" s="1"/>
  <c r="D302" i="3"/>
  <c r="C302" i="19" s="1"/>
  <c r="D306" i="3"/>
  <c r="D310" i="3"/>
  <c r="D314" i="3"/>
  <c r="D318" i="3"/>
  <c r="C318" i="19" s="1"/>
  <c r="D322" i="3"/>
  <c r="D326" i="3"/>
  <c r="C326" i="19" s="1"/>
  <c r="D330" i="3"/>
  <c r="D334" i="3"/>
  <c r="C334" i="19"/>
  <c r="D338" i="3"/>
  <c r="D342" i="3"/>
  <c r="D346" i="3"/>
  <c r="D350" i="3"/>
  <c r="C350" i="19" s="1"/>
  <c r="D354" i="3"/>
  <c r="D358" i="3"/>
  <c r="C358" i="19" s="1"/>
  <c r="D362" i="3"/>
  <c r="I276" i="3"/>
  <c r="C2101" i="19" s="1"/>
  <c r="I308" i="3"/>
  <c r="C2133" i="19" s="1"/>
  <c r="I320" i="3"/>
  <c r="C2145" i="19" s="1"/>
  <c r="I336" i="3"/>
  <c r="C2161" i="19" s="1"/>
  <c r="I352" i="3"/>
  <c r="C2177" i="19" s="1"/>
  <c r="I364" i="3"/>
  <c r="C2189" i="19" s="1"/>
  <c r="H7" i="3"/>
  <c r="C1467" i="19" s="1"/>
  <c r="H19" i="3"/>
  <c r="C1479" i="19" s="1"/>
  <c r="H31" i="3"/>
  <c r="C1491" i="19" s="1"/>
  <c r="H47" i="3"/>
  <c r="C1507" i="19" s="1"/>
  <c r="H59" i="3"/>
  <c r="C1519" i="19" s="1"/>
  <c r="H74" i="3"/>
  <c r="C1534" i="19" s="1"/>
  <c r="H90" i="3"/>
  <c r="C1550" i="19" s="1"/>
  <c r="H106" i="3"/>
  <c r="C1566" i="19" s="1"/>
  <c r="H118" i="3"/>
  <c r="C1578" i="19" s="1"/>
  <c r="H130" i="3"/>
  <c r="C1590" i="19" s="1"/>
  <c r="H146" i="3"/>
  <c r="C1606" i="19" s="1"/>
  <c r="H162" i="3"/>
  <c r="C1622" i="19" s="1"/>
  <c r="H174" i="3"/>
  <c r="C1634" i="19" s="1"/>
  <c r="H190" i="3"/>
  <c r="C1650" i="19" s="1"/>
  <c r="H202" i="3"/>
  <c r="C1662" i="19" s="1"/>
  <c r="H218" i="3"/>
  <c r="C1678" i="19" s="1"/>
  <c r="H230" i="3"/>
  <c r="C1690" i="19" s="1"/>
  <c r="H246" i="3"/>
  <c r="C1706" i="19" s="1"/>
  <c r="H258" i="3"/>
  <c r="C1718" i="19" s="1"/>
  <c r="H274" i="3"/>
  <c r="C1734" i="19" s="1"/>
  <c r="H290" i="3"/>
  <c r="C1750" i="19" s="1"/>
  <c r="H302" i="3"/>
  <c r="C1762" i="19" s="1"/>
  <c r="H318" i="3"/>
  <c r="C1778" i="19" s="1"/>
  <c r="H334" i="3"/>
  <c r="C1794" i="19" s="1"/>
  <c r="H350" i="3"/>
  <c r="C1810" i="19" s="1"/>
  <c r="H362" i="3"/>
  <c r="C1822" i="19" s="1"/>
  <c r="G9" i="3"/>
  <c r="C1104" i="19" s="1"/>
  <c r="G29" i="3"/>
  <c r="C1124" i="19" s="1"/>
  <c r="G41" i="3"/>
  <c r="C1136" i="19" s="1"/>
  <c r="G57" i="3"/>
  <c r="C1152" i="19" s="1"/>
  <c r="G69" i="3"/>
  <c r="C1164" i="19" s="1"/>
  <c r="G85" i="3"/>
  <c r="C1180" i="19" s="1"/>
  <c r="G97" i="3"/>
  <c r="C1192" i="19" s="1"/>
  <c r="G117" i="3"/>
  <c r="C1212" i="19" s="1"/>
  <c r="G133" i="3"/>
  <c r="C1228" i="19" s="1"/>
  <c r="G149" i="3"/>
  <c r="C1244" i="19" s="1"/>
  <c r="G169" i="3"/>
  <c r="C1264" i="19" s="1"/>
  <c r="G177" i="3"/>
  <c r="C1272" i="19" s="1"/>
  <c r="G193" i="3"/>
  <c r="C1288" i="19" s="1"/>
  <c r="G205" i="3"/>
  <c r="C1300" i="19" s="1"/>
  <c r="G225" i="3"/>
  <c r="C1320" i="19" s="1"/>
  <c r="G237" i="3"/>
  <c r="C1332" i="19" s="1"/>
  <c r="G283" i="3"/>
  <c r="C1378" i="19" s="1"/>
  <c r="G291" i="3"/>
  <c r="C1386" i="19" s="1"/>
  <c r="G303" i="3"/>
  <c r="C1398" i="19" s="1"/>
  <c r="G323" i="3"/>
  <c r="C1418" i="19" s="1"/>
  <c r="G339" i="3"/>
  <c r="C1434" i="19" s="1"/>
  <c r="G351" i="3"/>
  <c r="C1446" i="19" s="1"/>
  <c r="G363" i="3"/>
  <c r="C1458" i="19" s="1"/>
  <c r="F10" i="3"/>
  <c r="C740" i="19" s="1"/>
  <c r="F26" i="3"/>
  <c r="C756" i="19" s="1"/>
  <c r="F42" i="3"/>
  <c r="C772" i="19" s="1"/>
  <c r="F54" i="3"/>
  <c r="C784" i="19"/>
  <c r="F70" i="3"/>
  <c r="C800" i="19" s="1"/>
  <c r="F82" i="3"/>
  <c r="C812" i="19" s="1"/>
  <c r="F128" i="3"/>
  <c r="C858" i="19" s="1"/>
  <c r="F152" i="3"/>
  <c r="C882" i="19" s="1"/>
  <c r="F164" i="3"/>
  <c r="C894" i="19" s="1"/>
  <c r="F180" i="3"/>
  <c r="C910" i="19" s="1"/>
  <c r="F208" i="3"/>
  <c r="C938" i="19" s="1"/>
  <c r="F220" i="3"/>
  <c r="C950" i="19" s="1"/>
  <c r="F232" i="3"/>
  <c r="C962" i="19" s="1"/>
  <c r="F248" i="3"/>
  <c r="C978" i="19" s="1"/>
  <c r="F268" i="3"/>
  <c r="C998" i="19" s="1"/>
  <c r="F280" i="3"/>
  <c r="C1010" i="19" s="1"/>
  <c r="F296" i="3"/>
  <c r="C1026" i="19" s="1"/>
  <c r="F312" i="3"/>
  <c r="C1042" i="19" s="1"/>
  <c r="F324" i="3"/>
  <c r="C1054" i="19" s="1"/>
  <c r="F336" i="3"/>
  <c r="C1066" i="19" s="1"/>
  <c r="I12" i="3"/>
  <c r="C1837" i="19" s="1"/>
  <c r="I24" i="3"/>
  <c r="C1849" i="19" s="1"/>
  <c r="I44" i="3"/>
  <c r="C1869" i="19" s="1"/>
  <c r="I60" i="3"/>
  <c r="C1885" i="19" s="1"/>
  <c r="I93" i="3"/>
  <c r="C1918" i="19" s="1"/>
  <c r="I105" i="3"/>
  <c r="C1930" i="19" s="1"/>
  <c r="I121" i="3"/>
  <c r="C1946" i="19" s="1"/>
  <c r="I137" i="3"/>
  <c r="C1962" i="19" s="1"/>
  <c r="I17" i="3"/>
  <c r="C1842" i="19" s="1"/>
  <c r="I94" i="3"/>
  <c r="C1919" i="19" s="1"/>
  <c r="I110" i="3"/>
  <c r="C1935" i="19" s="1"/>
  <c r="I118" i="3"/>
  <c r="C1943" i="19" s="1"/>
  <c r="I122" i="3"/>
  <c r="C1947" i="19" s="1"/>
  <c r="I126" i="3"/>
  <c r="C1951" i="19" s="1"/>
  <c r="I130" i="3"/>
  <c r="C1955" i="19" s="1"/>
  <c r="I138" i="3"/>
  <c r="C1963" i="19" s="1"/>
  <c r="I142" i="3"/>
  <c r="C1967" i="19" s="1"/>
  <c r="I146" i="3"/>
  <c r="C1971" i="19" s="1"/>
  <c r="I150" i="3"/>
  <c r="C1975" i="19" s="1"/>
  <c r="I154" i="3"/>
  <c r="C1979" i="19" s="1"/>
  <c r="I162" i="3"/>
  <c r="C1987" i="19" s="1"/>
  <c r="I170" i="3"/>
  <c r="C1995" i="19" s="1"/>
  <c r="I174" i="3"/>
  <c r="C1999" i="19" s="1"/>
  <c r="I186" i="3"/>
  <c r="C2011" i="19" s="1"/>
  <c r="C2055" i="19"/>
  <c r="I286" i="3"/>
  <c r="C2111" i="19" s="1"/>
  <c r="I290" i="3"/>
  <c r="C2115" i="19" s="1"/>
  <c r="I294" i="3"/>
  <c r="C2119" i="19" s="1"/>
  <c r="I298" i="3"/>
  <c r="C2123" i="19" s="1"/>
  <c r="I302" i="3"/>
  <c r="C2127" i="19" s="1"/>
  <c r="I306" i="3"/>
  <c r="C2131" i="19" s="1"/>
  <c r="I310" i="3"/>
  <c r="C2135" i="19" s="1"/>
  <c r="I318" i="3"/>
  <c r="C2143" i="19" s="1"/>
  <c r="I322" i="3"/>
  <c r="C2147" i="19" s="1"/>
  <c r="I326" i="3"/>
  <c r="C2151" i="19" s="1"/>
  <c r="I330" i="3"/>
  <c r="C2155" i="19" s="1"/>
  <c r="I334" i="3"/>
  <c r="C2159" i="19" s="1"/>
  <c r="I338" i="3"/>
  <c r="C2163" i="19" s="1"/>
  <c r="I342" i="3"/>
  <c r="C2167" i="19" s="1"/>
  <c r="I350" i="3"/>
  <c r="C2175" i="19" s="1"/>
  <c r="I354" i="3"/>
  <c r="C2179" i="19" s="1"/>
  <c r="I358" i="3"/>
  <c r="C2183" i="19" s="1"/>
  <c r="I362" i="3"/>
  <c r="C2187" i="19" s="1"/>
  <c r="I366" i="3"/>
  <c r="C2191" i="19" s="1"/>
  <c r="H5" i="3"/>
  <c r="C1465" i="19" s="1"/>
  <c r="C1481" i="19"/>
  <c r="H68" i="3"/>
  <c r="C1528" i="19" s="1"/>
  <c r="H72" i="3"/>
  <c r="C1532" i="19" s="1"/>
  <c r="H80" i="3"/>
  <c r="C1540" i="19" s="1"/>
  <c r="H84" i="3"/>
  <c r="C1544" i="19" s="1"/>
  <c r="H88" i="3"/>
  <c r="C1548" i="19" s="1"/>
  <c r="H92" i="3"/>
  <c r="C1552" i="19" s="1"/>
  <c r="H96" i="3"/>
  <c r="C1556" i="19" s="1"/>
  <c r="H100" i="3"/>
  <c r="C1560" i="19" s="1"/>
  <c r="H104" i="3"/>
  <c r="C1564" i="19" s="1"/>
  <c r="H112" i="3"/>
  <c r="C1572" i="19" s="1"/>
  <c r="H116" i="3"/>
  <c r="C1576" i="19" s="1"/>
  <c r="H120" i="3"/>
  <c r="C1580" i="19" s="1"/>
  <c r="H124" i="3"/>
  <c r="C1584" i="19" s="1"/>
  <c r="H128" i="3"/>
  <c r="C1588" i="19" s="1"/>
  <c r="H132" i="3"/>
  <c r="C1592" i="19" s="1"/>
  <c r="H136" i="3"/>
  <c r="C1596" i="19" s="1"/>
  <c r="H144" i="3"/>
  <c r="C1604" i="19" s="1"/>
  <c r="H148" i="3"/>
  <c r="C1608" i="19" s="1"/>
  <c r="H152" i="3"/>
  <c r="C1612" i="19" s="1"/>
  <c r="H156" i="3"/>
  <c r="C1616" i="19" s="1"/>
  <c r="H160" i="3"/>
  <c r="C1620" i="19" s="1"/>
  <c r="H164" i="3"/>
  <c r="C1624" i="19" s="1"/>
  <c r="H168" i="3"/>
  <c r="C1628" i="19" s="1"/>
  <c r="H176" i="3"/>
  <c r="C1636" i="19" s="1"/>
  <c r="H180" i="3"/>
  <c r="C1640" i="19" s="1"/>
  <c r="H184" i="3"/>
  <c r="C1644" i="19"/>
  <c r="H188" i="3"/>
  <c r="C1648" i="19" s="1"/>
  <c r="H192" i="3"/>
  <c r="C1652" i="19" s="1"/>
  <c r="H196" i="3"/>
  <c r="C1656" i="19" s="1"/>
  <c r="H200" i="3"/>
  <c r="C1660" i="19" s="1"/>
  <c r="H204" i="3"/>
  <c r="C1664" i="19" s="1"/>
  <c r="H208" i="3"/>
  <c r="C1668" i="19" s="1"/>
  <c r="H212" i="3"/>
  <c r="C1672" i="19" s="1"/>
  <c r="H216" i="3"/>
  <c r="C1676" i="19" s="1"/>
  <c r="H220" i="3"/>
  <c r="C1680" i="19" s="1"/>
  <c r="H224" i="3"/>
  <c r="C1684" i="19"/>
  <c r="H228" i="3"/>
  <c r="C1688" i="19" s="1"/>
  <c r="H232" i="3"/>
  <c r="C1692" i="19" s="1"/>
  <c r="H236" i="3"/>
  <c r="C1696" i="19" s="1"/>
  <c r="H240" i="3"/>
  <c r="C1700" i="19" s="1"/>
  <c r="H244" i="3"/>
  <c r="C1704" i="19" s="1"/>
  <c r="H248" i="3"/>
  <c r="H252" i="3"/>
  <c r="C1712" i="19" s="1"/>
  <c r="H256" i="3"/>
  <c r="C1716" i="19" s="1"/>
  <c r="H260" i="3"/>
  <c r="C1720" i="19" s="1"/>
  <c r="H264" i="3"/>
  <c r="C1724" i="19" s="1"/>
  <c r="H268" i="3"/>
  <c r="C1728" i="19" s="1"/>
  <c r="H272" i="3"/>
  <c r="C1732" i="19" s="1"/>
  <c r="H276" i="3"/>
  <c r="C1736" i="19" s="1"/>
  <c r="H280" i="3"/>
  <c r="C1740" i="19" s="1"/>
  <c r="H284" i="3"/>
  <c r="C1744" i="19" s="1"/>
  <c r="H288" i="3"/>
  <c r="C1748" i="19" s="1"/>
  <c r="H292" i="3"/>
  <c r="C1752" i="19" s="1"/>
  <c r="H296" i="3"/>
  <c r="C1756" i="19" s="1"/>
  <c r="H300" i="3"/>
  <c r="C1760" i="19" s="1"/>
  <c r="H304" i="3"/>
  <c r="C1764" i="19" s="1"/>
  <c r="H308" i="3"/>
  <c r="C1768" i="19" s="1"/>
  <c r="H312" i="3"/>
  <c r="C1772" i="19" s="1"/>
  <c r="H316" i="3"/>
  <c r="H320" i="3"/>
  <c r="C1780" i="19" s="1"/>
  <c r="H324" i="3"/>
  <c r="C1784" i="19" s="1"/>
  <c r="H328" i="3"/>
  <c r="C1788" i="19" s="1"/>
  <c r="H332" i="3"/>
  <c r="C1792" i="19" s="1"/>
  <c r="H336" i="3"/>
  <c r="C1796" i="19" s="1"/>
  <c r="H340" i="3"/>
  <c r="C1800" i="19" s="1"/>
  <c r="H344" i="3"/>
  <c r="C1804" i="19" s="1"/>
  <c r="H348" i="3"/>
  <c r="H352" i="3"/>
  <c r="C1812" i="19" s="1"/>
  <c r="H356" i="3"/>
  <c r="C1816" i="19" s="1"/>
  <c r="H360" i="3"/>
  <c r="C1820" i="19" s="1"/>
  <c r="H364" i="3"/>
  <c r="C1824" i="19" s="1"/>
  <c r="H368" i="3"/>
  <c r="C1828" i="19" s="1"/>
  <c r="G7" i="3"/>
  <c r="C1102" i="19" s="1"/>
  <c r="G11" i="3"/>
  <c r="C1106" i="19" s="1"/>
  <c r="G15" i="3"/>
  <c r="G23" i="3"/>
  <c r="C1118" i="19" s="1"/>
  <c r="G27" i="3"/>
  <c r="C1122" i="19" s="1"/>
  <c r="G31" i="3"/>
  <c r="C1126" i="19" s="1"/>
  <c r="G35" i="3"/>
  <c r="C1130" i="19" s="1"/>
  <c r="G39" i="3"/>
  <c r="C1134" i="19" s="1"/>
  <c r="G43" i="3"/>
  <c r="C1138" i="19" s="1"/>
  <c r="G47" i="3"/>
  <c r="C1142" i="19" s="1"/>
  <c r="G51" i="3"/>
  <c r="C1146" i="19" s="1"/>
  <c r="G55" i="3"/>
  <c r="C1150" i="19" s="1"/>
  <c r="G59" i="3"/>
  <c r="C1154" i="19" s="1"/>
  <c r="G63" i="3"/>
  <c r="C1158" i="19" s="1"/>
  <c r="G67" i="3"/>
  <c r="C1162" i="19" s="1"/>
  <c r="G71" i="3"/>
  <c r="C1166" i="19" s="1"/>
  <c r="G75" i="3"/>
  <c r="C1170" i="19" s="1"/>
  <c r="G79" i="3"/>
  <c r="C1174" i="19" s="1"/>
  <c r="G83" i="3"/>
  <c r="C1178" i="19" s="1"/>
  <c r="G87" i="3"/>
  <c r="C1182" i="19" s="1"/>
  <c r="G91" i="3"/>
  <c r="C1186" i="19" s="1"/>
  <c r="G95" i="3"/>
  <c r="G99" i="3"/>
  <c r="C1194" i="19" s="1"/>
  <c r="G107" i="3"/>
  <c r="C1202" i="19" s="1"/>
  <c r="G111" i="3"/>
  <c r="C1206" i="19" s="1"/>
  <c r="G115" i="3"/>
  <c r="C1210" i="19" s="1"/>
  <c r="G119" i="3"/>
  <c r="C1214" i="19" s="1"/>
  <c r="G123" i="3"/>
  <c r="C1218" i="19" s="1"/>
  <c r="G127" i="3"/>
  <c r="G131" i="3"/>
  <c r="C1226" i="19" s="1"/>
  <c r="G135" i="3"/>
  <c r="C1230" i="19" s="1"/>
  <c r="G139" i="3"/>
  <c r="C1234" i="19" s="1"/>
  <c r="G143" i="3"/>
  <c r="C1238" i="19" s="1"/>
  <c r="G147" i="3"/>
  <c r="C1242" i="19" s="1"/>
  <c r="G151" i="3"/>
  <c r="C1246" i="19" s="1"/>
  <c r="G155" i="3"/>
  <c r="C1250" i="19" s="1"/>
  <c r="G159" i="3"/>
  <c r="C1254" i="19" s="1"/>
  <c r="G163" i="3"/>
  <c r="C1258" i="19" s="1"/>
  <c r="G167" i="3"/>
  <c r="C1262" i="19" s="1"/>
  <c r="G171" i="3"/>
  <c r="C1266" i="19" s="1"/>
  <c r="G175" i="3"/>
  <c r="C1270" i="19" s="1"/>
  <c r="G179" i="3"/>
  <c r="C1274" i="19" s="1"/>
  <c r="G183" i="3"/>
  <c r="C1278" i="19" s="1"/>
  <c r="G187" i="3"/>
  <c r="C1282" i="19" s="1"/>
  <c r="G191" i="3"/>
  <c r="C1286" i="19" s="1"/>
  <c r="G195" i="3"/>
  <c r="C1290" i="19" s="1"/>
  <c r="G199" i="3"/>
  <c r="C1294" i="19"/>
  <c r="G203" i="3"/>
  <c r="C1298" i="19" s="1"/>
  <c r="G207" i="3"/>
  <c r="C1302" i="19" s="1"/>
  <c r="G211" i="3"/>
  <c r="C1306" i="19" s="1"/>
  <c r="G215" i="3"/>
  <c r="C1310" i="19" s="1"/>
  <c r="G219" i="3"/>
  <c r="C1314" i="19" s="1"/>
  <c r="G223" i="3"/>
  <c r="C1318" i="19" s="1"/>
  <c r="G227" i="3"/>
  <c r="C1322" i="19" s="1"/>
  <c r="G231" i="3"/>
  <c r="C1326" i="19" s="1"/>
  <c r="G235" i="3"/>
  <c r="C1330" i="19" s="1"/>
  <c r="G239" i="3"/>
  <c r="C1334" i="19"/>
  <c r="G243" i="3"/>
  <c r="C1338" i="19" s="1"/>
  <c r="G247" i="3"/>
  <c r="C1342" i="19" s="1"/>
  <c r="G281" i="3"/>
  <c r="C1376" i="19" s="1"/>
  <c r="G285" i="3"/>
  <c r="C1380" i="19" s="1"/>
  <c r="G289" i="3"/>
  <c r="C1384" i="19" s="1"/>
  <c r="G293" i="3"/>
  <c r="C1388" i="19" s="1"/>
  <c r="G297" i="3"/>
  <c r="C1392" i="19" s="1"/>
  <c r="G301" i="3"/>
  <c r="C1396" i="19" s="1"/>
  <c r="G305" i="3"/>
  <c r="C1400" i="19" s="1"/>
  <c r="G309" i="3"/>
  <c r="C1404" i="19" s="1"/>
  <c r="G313" i="3"/>
  <c r="C1408" i="19" s="1"/>
  <c r="G317" i="3"/>
  <c r="C1412" i="19" s="1"/>
  <c r="G321" i="3"/>
  <c r="C1416" i="19" s="1"/>
  <c r="G325" i="3"/>
  <c r="C1420" i="19" s="1"/>
  <c r="G329" i="3"/>
  <c r="C1424" i="19" s="1"/>
  <c r="G333" i="3"/>
  <c r="C1428" i="19" s="1"/>
  <c r="G337" i="3"/>
  <c r="C1432" i="19" s="1"/>
  <c r="G341" i="3"/>
  <c r="C1436" i="19" s="1"/>
  <c r="G345" i="3"/>
  <c r="C1440" i="19" s="1"/>
  <c r="G349" i="3"/>
  <c r="C1444" i="19" s="1"/>
  <c r="G353" i="3"/>
  <c r="C1448" i="19" s="1"/>
  <c r="G357" i="3"/>
  <c r="C1452" i="19" s="1"/>
  <c r="G361" i="3"/>
  <c r="C1456" i="19" s="1"/>
  <c r="G365" i="3"/>
  <c r="C1460" i="19" s="1"/>
  <c r="G369" i="3"/>
  <c r="C1464" i="19" s="1"/>
  <c r="F8" i="3"/>
  <c r="C738" i="19" s="1"/>
  <c r="F12" i="3"/>
  <c r="C742" i="19" s="1"/>
  <c r="F16" i="3"/>
  <c r="C746" i="19" s="1"/>
  <c r="F20" i="3"/>
  <c r="C750" i="19" s="1"/>
  <c r="F24" i="3"/>
  <c r="C754" i="19" s="1"/>
  <c r="F28" i="3"/>
  <c r="C758" i="19" s="1"/>
  <c r="F32" i="3"/>
  <c r="C762" i="19" s="1"/>
  <c r="F36" i="3"/>
  <c r="F40" i="3"/>
  <c r="C770" i="19" s="1"/>
  <c r="F44" i="3"/>
  <c r="C774" i="19" s="1"/>
  <c r="F48" i="3"/>
  <c r="C778" i="19" s="1"/>
  <c r="F52" i="3"/>
  <c r="C782" i="19" s="1"/>
  <c r="F56" i="3"/>
  <c r="C786" i="19" s="1"/>
  <c r="F60" i="3"/>
  <c r="C790" i="19" s="1"/>
  <c r="F64" i="3"/>
  <c r="C794" i="19" s="1"/>
  <c r="F68" i="3"/>
  <c r="C798" i="19" s="1"/>
  <c r="F72" i="3"/>
  <c r="C802" i="19" s="1"/>
  <c r="F76" i="3"/>
  <c r="C806" i="19" s="1"/>
  <c r="F80" i="3"/>
  <c r="C810" i="19" s="1"/>
  <c r="F84" i="3"/>
  <c r="C814" i="19" s="1"/>
  <c r="F88" i="3"/>
  <c r="C818" i="19" s="1"/>
  <c r="F92" i="3"/>
  <c r="C822" i="19" s="1"/>
  <c r="F126" i="3"/>
  <c r="C856" i="19" s="1"/>
  <c r="F130" i="3"/>
  <c r="C860" i="19" s="1"/>
  <c r="F134" i="3"/>
  <c r="C864" i="19" s="1"/>
  <c r="F138" i="3"/>
  <c r="C868" i="19" s="1"/>
  <c r="F142" i="3"/>
  <c r="C872" i="19" s="1"/>
  <c r="F146" i="3"/>
  <c r="C876" i="19" s="1"/>
  <c r="F150" i="3"/>
  <c r="C880" i="19" s="1"/>
  <c r="F154" i="3"/>
  <c r="C884" i="19" s="1"/>
  <c r="F158" i="3"/>
  <c r="C888" i="19" s="1"/>
  <c r="F162" i="3"/>
  <c r="C892" i="19" s="1"/>
  <c r="F166" i="3"/>
  <c r="C896" i="19" s="1"/>
  <c r="F170" i="3"/>
  <c r="C900" i="19" s="1"/>
  <c r="F174" i="3"/>
  <c r="C904" i="19" s="1"/>
  <c r="F178" i="3"/>
  <c r="C908" i="19" s="1"/>
  <c r="F182" i="3"/>
  <c r="C912" i="19" s="1"/>
  <c r="F186" i="3"/>
  <c r="C916" i="19" s="1"/>
  <c r="F190" i="3"/>
  <c r="C920" i="19" s="1"/>
  <c r="F194" i="3"/>
  <c r="C924" i="19" s="1"/>
  <c r="F198" i="3"/>
  <c r="C928" i="19" s="1"/>
  <c r="F202" i="3"/>
  <c r="C932" i="19" s="1"/>
  <c r="F206" i="3"/>
  <c r="C936" i="19" s="1"/>
  <c r="F210" i="3"/>
  <c r="C940" i="19" s="1"/>
  <c r="F214" i="3"/>
  <c r="C944" i="19" s="1"/>
  <c r="F218" i="3"/>
  <c r="C948" i="19" s="1"/>
  <c r="F222" i="3"/>
  <c r="C952" i="19" s="1"/>
  <c r="F226" i="3"/>
  <c r="C956" i="19" s="1"/>
  <c r="F230" i="3"/>
  <c r="C960" i="19" s="1"/>
  <c r="F234" i="3"/>
  <c r="C964" i="19" s="1"/>
  <c r="F238" i="3"/>
  <c r="C968" i="19" s="1"/>
  <c r="F242" i="3"/>
  <c r="C972" i="19" s="1"/>
  <c r="F246" i="3"/>
  <c r="C976" i="19" s="1"/>
  <c r="F250" i="3"/>
  <c r="C980" i="19" s="1"/>
  <c r="F254" i="3"/>
  <c r="C984" i="19" s="1"/>
  <c r="F258" i="3"/>
  <c r="C988" i="19" s="1"/>
  <c r="F262" i="3"/>
  <c r="C992" i="19" s="1"/>
  <c r="F266" i="3"/>
  <c r="C996" i="19" s="1"/>
  <c r="F270" i="3"/>
  <c r="C1000" i="19"/>
  <c r="F274" i="3"/>
  <c r="C1004" i="19" s="1"/>
  <c r="F278" i="3"/>
  <c r="F282" i="3"/>
  <c r="C1012" i="19" s="1"/>
  <c r="F286" i="3"/>
  <c r="C1016" i="19" s="1"/>
  <c r="F290" i="3"/>
  <c r="C1020" i="19" s="1"/>
  <c r="F294" i="3"/>
  <c r="C1024" i="19" s="1"/>
  <c r="F298" i="3"/>
  <c r="C1028" i="19" s="1"/>
  <c r="F302" i="3"/>
  <c r="C1032" i="19" s="1"/>
  <c r="F306" i="3"/>
  <c r="C1036" i="19" s="1"/>
  <c r="F310" i="3"/>
  <c r="C1040" i="19" s="1"/>
  <c r="F314" i="3"/>
  <c r="C1044" i="19" s="1"/>
  <c r="F318" i="3"/>
  <c r="C1048" i="19" s="1"/>
  <c r="F322" i="3"/>
  <c r="C1052" i="19" s="1"/>
  <c r="F326" i="3"/>
  <c r="C1056" i="19" s="1"/>
  <c r="F330" i="3"/>
  <c r="C1060" i="19" s="1"/>
  <c r="F334" i="3"/>
  <c r="C1064" i="19" s="1"/>
  <c r="F338" i="3"/>
  <c r="C1068" i="19" s="1"/>
  <c r="F342" i="3"/>
  <c r="C1072" i="19" s="1"/>
  <c r="I39" i="3"/>
  <c r="C1864" i="19" s="1"/>
  <c r="I51" i="3"/>
  <c r="C1876" i="19" s="1"/>
  <c r="I55" i="3"/>
  <c r="C1880" i="19" s="1"/>
  <c r="I68" i="3"/>
  <c r="C1893" i="19" s="1"/>
  <c r="I80" i="3"/>
  <c r="C1905" i="19" s="1"/>
  <c r="I88" i="3"/>
  <c r="C1913" i="19" s="1"/>
  <c r="I116" i="3"/>
  <c r="C1941" i="19" s="1"/>
  <c r="I140" i="3"/>
  <c r="C1965" i="19" s="1"/>
  <c r="I152" i="3"/>
  <c r="C1977" i="19" s="1"/>
  <c r="I160" i="3"/>
  <c r="C1985" i="19" s="1"/>
  <c r="I168" i="3"/>
  <c r="C1993" i="19" s="1"/>
  <c r="I180" i="3"/>
  <c r="C2005" i="19" s="1"/>
  <c r="I192" i="3"/>
  <c r="C2017" i="19" s="1"/>
  <c r="I200" i="3"/>
  <c r="C2025" i="19" s="1"/>
  <c r="I208" i="3"/>
  <c r="C2033" i="19" s="1"/>
  <c r="I216" i="3"/>
  <c r="C2041" i="19" s="1"/>
  <c r="I224" i="3"/>
  <c r="C2049" i="19" s="1"/>
  <c r="I236" i="3"/>
  <c r="C2061" i="19" s="1"/>
  <c r="I244" i="3"/>
  <c r="C2069" i="19" s="1"/>
  <c r="I252" i="3"/>
  <c r="I256" i="3"/>
  <c r="C2081" i="19" s="1"/>
  <c r="I268" i="3"/>
  <c r="C2093" i="19" s="1"/>
  <c r="I280" i="3"/>
  <c r="C2105" i="19" s="1"/>
  <c r="I288" i="3"/>
  <c r="C2113" i="19" s="1"/>
  <c r="I296" i="3"/>
  <c r="C2121" i="19" s="1"/>
  <c r="I304" i="3"/>
  <c r="C2129" i="19" s="1"/>
  <c r="I312" i="3"/>
  <c r="C2137" i="19" s="1"/>
  <c r="I332" i="3"/>
  <c r="C2157" i="19" s="1"/>
  <c r="I340" i="3"/>
  <c r="C2165" i="19" s="1"/>
  <c r="I348" i="3"/>
  <c r="C2173" i="19" s="1"/>
  <c r="I360" i="3"/>
  <c r="C2185" i="19" s="1"/>
  <c r="I368" i="3"/>
  <c r="C2193" i="19" s="1"/>
  <c r="H15" i="3"/>
  <c r="C1475" i="19" s="1"/>
  <c r="H27" i="3"/>
  <c r="C1487" i="19" s="1"/>
  <c r="H35" i="3"/>
  <c r="C1495" i="19" s="1"/>
  <c r="H43" i="3"/>
  <c r="C1503" i="19" s="1"/>
  <c r="H63" i="3"/>
  <c r="C1523" i="19" s="1"/>
  <c r="H70" i="3"/>
  <c r="C1530" i="19" s="1"/>
  <c r="H78" i="3"/>
  <c r="C1538" i="19" s="1"/>
  <c r="H94" i="3"/>
  <c r="C1554" i="19" s="1"/>
  <c r="H102" i="3"/>
  <c r="C1562" i="19" s="1"/>
  <c r="H110" i="3"/>
  <c r="C1570" i="19" s="1"/>
  <c r="H122" i="3"/>
  <c r="C1582" i="19" s="1"/>
  <c r="H126" i="3"/>
  <c r="C1586" i="19" s="1"/>
  <c r="H138" i="3"/>
  <c r="C1598" i="19" s="1"/>
  <c r="H150" i="3"/>
  <c r="C1610" i="19" s="1"/>
  <c r="H154" i="3"/>
  <c r="C1614" i="19" s="1"/>
  <c r="H166" i="3"/>
  <c r="C1626" i="19" s="1"/>
  <c r="H178" i="3"/>
  <c r="C1638" i="19" s="1"/>
  <c r="H182" i="3"/>
  <c r="C1642" i="19" s="1"/>
  <c r="H194" i="3"/>
  <c r="C1654" i="19" s="1"/>
  <c r="H206" i="3"/>
  <c r="C1666" i="19" s="1"/>
  <c r="H214" i="3"/>
  <c r="C1674" i="19" s="1"/>
  <c r="H226" i="3"/>
  <c r="C1686" i="19" s="1"/>
  <c r="H234" i="3"/>
  <c r="C1694" i="19" s="1"/>
  <c r="H242" i="3"/>
  <c r="C1702" i="19" s="1"/>
  <c r="H250" i="3"/>
  <c r="C1710" i="19" s="1"/>
  <c r="H262" i="3"/>
  <c r="C1722" i="19" s="1"/>
  <c r="H270" i="3"/>
  <c r="C1730" i="19" s="1"/>
  <c r="H278" i="3"/>
  <c r="H286" i="3"/>
  <c r="C1746" i="19" s="1"/>
  <c r="H298" i="3"/>
  <c r="C1758" i="19" s="1"/>
  <c r="H310" i="3"/>
  <c r="C1770" i="19" s="1"/>
  <c r="H314" i="3"/>
  <c r="C1774" i="19" s="1"/>
  <c r="H326" i="3"/>
  <c r="C1786" i="19" s="1"/>
  <c r="H330" i="3"/>
  <c r="C1790" i="19" s="1"/>
  <c r="H342" i="3"/>
  <c r="C1802" i="19" s="1"/>
  <c r="H354" i="3"/>
  <c r="C1814" i="19" s="1"/>
  <c r="H358" i="3"/>
  <c r="C1818" i="19" s="1"/>
  <c r="G5" i="3"/>
  <c r="C1100" i="19" s="1"/>
  <c r="G17" i="3"/>
  <c r="C1112" i="19" s="1"/>
  <c r="G21" i="3"/>
  <c r="C1116" i="19" s="1"/>
  <c r="G33" i="3"/>
  <c r="C1128" i="19" s="1"/>
  <c r="G45" i="3"/>
  <c r="C1140" i="19" s="1"/>
  <c r="G53" i="3"/>
  <c r="C1148" i="19" s="1"/>
  <c r="G61" i="3"/>
  <c r="C1156" i="19" s="1"/>
  <c r="G73" i="3"/>
  <c r="C1168" i="19" s="1"/>
  <c r="G81" i="3"/>
  <c r="C1176" i="19" s="1"/>
  <c r="G93" i="3"/>
  <c r="C1188" i="19" s="1"/>
  <c r="G101" i="3"/>
  <c r="C1196" i="19" s="1"/>
  <c r="G109" i="3"/>
  <c r="C1204" i="19" s="1"/>
  <c r="G121" i="3"/>
  <c r="C1216" i="19" s="1"/>
  <c r="G129" i="3"/>
  <c r="C1224" i="19" s="1"/>
  <c r="G137" i="3"/>
  <c r="C1232" i="19" s="1"/>
  <c r="G145" i="3"/>
  <c r="C1240" i="19" s="1"/>
  <c r="G153" i="3"/>
  <c r="C1248" i="19" s="1"/>
  <c r="G161" i="3"/>
  <c r="C1256" i="19" s="1"/>
  <c r="G173" i="3"/>
  <c r="C1268" i="19" s="1"/>
  <c r="G185" i="3"/>
  <c r="C1280" i="19" s="1"/>
  <c r="G189" i="3"/>
  <c r="C1284" i="19" s="1"/>
  <c r="G201" i="3"/>
  <c r="C1296" i="19" s="1"/>
  <c r="G213" i="3"/>
  <c r="C1308" i="19" s="1"/>
  <c r="G217" i="3"/>
  <c r="C1312" i="19" s="1"/>
  <c r="G229" i="3"/>
  <c r="C1324" i="19"/>
  <c r="G241" i="3"/>
  <c r="C1336" i="19" s="1"/>
  <c r="G245" i="3"/>
  <c r="C1340" i="19" s="1"/>
  <c r="G287" i="3"/>
  <c r="C1382" i="19" s="1"/>
  <c r="G299" i="3"/>
  <c r="C1394" i="19" s="1"/>
  <c r="G311" i="3"/>
  <c r="C1406" i="19" s="1"/>
  <c r="G315" i="3"/>
  <c r="C1410" i="19" s="1"/>
  <c r="G327" i="3"/>
  <c r="C1422" i="19" s="1"/>
  <c r="G335" i="3"/>
  <c r="C1430" i="19" s="1"/>
  <c r="G343" i="3"/>
  <c r="C1438" i="19" s="1"/>
  <c r="G367" i="3"/>
  <c r="C1462" i="19" s="1"/>
  <c r="F14" i="3"/>
  <c r="C744" i="19" s="1"/>
  <c r="F22" i="3"/>
  <c r="C752" i="19" s="1"/>
  <c r="F34" i="3"/>
  <c r="C764" i="19" s="1"/>
  <c r="F38" i="3"/>
  <c r="C768" i="19" s="1"/>
  <c r="F50" i="3"/>
  <c r="C780" i="19" s="1"/>
  <c r="F62" i="3"/>
  <c r="C792" i="19" s="1"/>
  <c r="F66" i="3"/>
  <c r="C796" i="19" s="1"/>
  <c r="F78" i="3"/>
  <c r="C808" i="19" s="1"/>
  <c r="C816" i="19"/>
  <c r="F94" i="3"/>
  <c r="C824" i="19" s="1"/>
  <c r="F132" i="3"/>
  <c r="C862" i="19" s="1"/>
  <c r="F140" i="3"/>
  <c r="C870" i="19" s="1"/>
  <c r="F148" i="3"/>
  <c r="C878" i="19" s="1"/>
  <c r="F156" i="3"/>
  <c r="F168" i="3"/>
  <c r="C898" i="19" s="1"/>
  <c r="F176" i="3"/>
  <c r="C906" i="19" s="1"/>
  <c r="F188" i="3"/>
  <c r="C918" i="19" s="1"/>
  <c r="F196" i="3"/>
  <c r="C926" i="19" s="1"/>
  <c r="F204" i="3"/>
  <c r="C934" i="19" s="1"/>
  <c r="F216" i="3"/>
  <c r="C946" i="19" s="1"/>
  <c r="F224" i="3"/>
  <c r="C954" i="19" s="1"/>
  <c r="F236" i="3"/>
  <c r="C966" i="19" s="1"/>
  <c r="F244" i="3"/>
  <c r="C974" i="19" s="1"/>
  <c r="F252" i="3"/>
  <c r="C982" i="19" s="1"/>
  <c r="F260" i="3"/>
  <c r="C990" i="19" s="1"/>
  <c r="F272" i="3"/>
  <c r="C1002" i="19" s="1"/>
  <c r="F284" i="3"/>
  <c r="C1014" i="19" s="1"/>
  <c r="F288" i="3"/>
  <c r="C1018" i="19" s="1"/>
  <c r="F300" i="3"/>
  <c r="C1030" i="19" s="1"/>
  <c r="F308" i="3"/>
  <c r="C1038" i="19" s="1"/>
  <c r="F320" i="3"/>
  <c r="C1050" i="19" s="1"/>
  <c r="F328" i="3"/>
  <c r="C1058" i="19" s="1"/>
  <c r="F340" i="3"/>
  <c r="C1070" i="19" s="1"/>
  <c r="I8" i="3"/>
  <c r="C1833" i="19" s="1"/>
  <c r="I20" i="3"/>
  <c r="C1845" i="19" s="1"/>
  <c r="I40" i="3"/>
  <c r="C1865" i="19" s="1"/>
  <c r="I56" i="3"/>
  <c r="C1881" i="19" s="1"/>
  <c r="I73" i="3"/>
  <c r="C1898" i="19" s="1"/>
  <c r="I77" i="3"/>
  <c r="C1902" i="19" s="1"/>
  <c r="I85" i="3"/>
  <c r="C1910" i="19" s="1"/>
  <c r="I109" i="3"/>
  <c r="C1934" i="19" s="1"/>
  <c r="I117" i="3"/>
  <c r="C1942" i="19" s="1"/>
  <c r="C1882" i="19"/>
  <c r="I6" i="3"/>
  <c r="C1831" i="19" s="1"/>
  <c r="I14" i="3"/>
  <c r="C1839" i="19" s="1"/>
  <c r="I18" i="3"/>
  <c r="C1843" i="19" s="1"/>
  <c r="I22" i="3"/>
  <c r="C1847" i="19" s="1"/>
  <c r="I30" i="3"/>
  <c r="C1855" i="19" s="1"/>
  <c r="I34" i="3"/>
  <c r="C1859" i="19" s="1"/>
  <c r="I38" i="3"/>
  <c r="C1863" i="19" s="1"/>
  <c r="I46" i="3"/>
  <c r="I50" i="3"/>
  <c r="C1875" i="19" s="1"/>
  <c r="I54" i="3"/>
  <c r="C1879" i="19" s="1"/>
  <c r="I62" i="3"/>
  <c r="C1887" i="19" s="1"/>
  <c r="I67" i="3"/>
  <c r="C1892" i="19" s="1"/>
  <c r="I71" i="3"/>
  <c r="C1896" i="19" s="1"/>
  <c r="I79" i="3"/>
  <c r="C1904" i="19" s="1"/>
  <c r="I83" i="3"/>
  <c r="C1908" i="19" s="1"/>
  <c r="I87" i="3"/>
  <c r="C1912" i="19" s="1"/>
  <c r="I91" i="3"/>
  <c r="C1916" i="19" s="1"/>
  <c r="I95" i="3"/>
  <c r="I99" i="3"/>
  <c r="C1924" i="19" s="1"/>
  <c r="I103" i="3"/>
  <c r="I111" i="3"/>
  <c r="C1936" i="19" s="1"/>
  <c r="I115" i="3"/>
  <c r="C1940" i="19" s="1"/>
  <c r="I119" i="3"/>
  <c r="C1944" i="19" s="1"/>
  <c r="I127" i="3"/>
  <c r="C1952" i="19" s="1"/>
  <c r="I131" i="3"/>
  <c r="C1956" i="19" s="1"/>
  <c r="I135" i="3"/>
  <c r="C1960" i="19" s="1"/>
  <c r="I143" i="3"/>
  <c r="C1968" i="19" s="1"/>
  <c r="I147" i="3"/>
  <c r="C1972" i="19" s="1"/>
  <c r="I151" i="3"/>
  <c r="C1976" i="19" s="1"/>
  <c r="I155" i="3"/>
  <c r="C1980" i="19" s="1"/>
  <c r="I159" i="3"/>
  <c r="C1984" i="19" s="1"/>
  <c r="I171" i="3"/>
  <c r="C1996" i="19" s="1"/>
  <c r="I175" i="3"/>
  <c r="C2000" i="19" s="1"/>
  <c r="I179" i="3"/>
  <c r="C2004" i="19" s="1"/>
  <c r="I183" i="3"/>
  <c r="C2008" i="19" s="1"/>
  <c r="I187" i="3"/>
  <c r="C2012" i="19" s="1"/>
  <c r="I191" i="3"/>
  <c r="C2016" i="19" s="1"/>
  <c r="I203" i="3"/>
  <c r="C2028" i="19" s="1"/>
  <c r="I207" i="3"/>
  <c r="C2032" i="19" s="1"/>
  <c r="I211" i="3"/>
  <c r="C2036" i="19" s="1"/>
  <c r="I215" i="3"/>
  <c r="C2040" i="19" s="1"/>
  <c r="I219" i="3"/>
  <c r="C2044" i="19" s="1"/>
  <c r="I223" i="3"/>
  <c r="C2048" i="19" s="1"/>
  <c r="I235" i="3"/>
  <c r="C2060" i="19" s="1"/>
  <c r="I239" i="3"/>
  <c r="C2064" i="19" s="1"/>
  <c r="I247" i="3"/>
  <c r="C2072" i="19" s="1"/>
  <c r="I251" i="3"/>
  <c r="C2076" i="19" s="1"/>
  <c r="I263" i="3"/>
  <c r="C2088" i="19" s="1"/>
  <c r="I267" i="3"/>
  <c r="C2092" i="19" s="1"/>
  <c r="I275" i="3"/>
  <c r="C2100" i="19" s="1"/>
  <c r="I279" i="3"/>
  <c r="I283" i="3"/>
  <c r="C2108" i="19" s="1"/>
  <c r="I287" i="3"/>
  <c r="C2112" i="19" s="1"/>
  <c r="I291" i="3"/>
  <c r="C2116" i="19" s="1"/>
  <c r="I295" i="3"/>
  <c r="C2120" i="19" s="1"/>
  <c r="I299" i="3"/>
  <c r="C2124" i="19" s="1"/>
  <c r="I307" i="3"/>
  <c r="C2132" i="19" s="1"/>
  <c r="I311" i="3"/>
  <c r="I315" i="3"/>
  <c r="C2140" i="19" s="1"/>
  <c r="I319" i="3"/>
  <c r="C2144" i="19" s="1"/>
  <c r="I323" i="3"/>
  <c r="C2148" i="19" s="1"/>
  <c r="I327" i="3"/>
  <c r="C2152" i="19" s="1"/>
  <c r="I331" i="3"/>
  <c r="C2156" i="19" s="1"/>
  <c r="I339" i="3"/>
  <c r="C2164" i="19" s="1"/>
  <c r="I343" i="3"/>
  <c r="I347" i="3"/>
  <c r="C2172" i="19" s="1"/>
  <c r="I351" i="3"/>
  <c r="C2176" i="19" s="1"/>
  <c r="I355" i="3"/>
  <c r="C2180" i="19" s="1"/>
  <c r="I359" i="3"/>
  <c r="C2184" i="19" s="1"/>
  <c r="I363" i="3"/>
  <c r="C2188" i="19" s="1"/>
  <c r="H6" i="3"/>
  <c r="C1466" i="19" s="1"/>
  <c r="H10" i="3"/>
  <c r="C1470" i="19" s="1"/>
  <c r="H14" i="3"/>
  <c r="C1474" i="19" s="1"/>
  <c r="H22" i="3"/>
  <c r="H26" i="3"/>
  <c r="C1486" i="19" s="1"/>
  <c r="H30" i="3"/>
  <c r="C1490" i="19" s="1"/>
  <c r="H38" i="3"/>
  <c r="C1498" i="19" s="1"/>
  <c r="H42" i="3"/>
  <c r="H46" i="3"/>
  <c r="C1506" i="19" s="1"/>
  <c r="H54" i="3"/>
  <c r="C1514" i="19" s="1"/>
  <c r="H58" i="3"/>
  <c r="C1518" i="19" s="1"/>
  <c r="H62" i="3"/>
  <c r="C1522" i="19" s="1"/>
  <c r="H69" i="3"/>
  <c r="C1529" i="19" s="1"/>
  <c r="H73" i="3"/>
  <c r="C1533" i="19" s="1"/>
  <c r="H77" i="3"/>
  <c r="C1537" i="19" s="1"/>
  <c r="H85" i="3"/>
  <c r="H89" i="3"/>
  <c r="C1549" i="19" s="1"/>
  <c r="H93" i="3"/>
  <c r="C1553" i="19" s="1"/>
  <c r="H101" i="3"/>
  <c r="C1561" i="19" s="1"/>
  <c r="H105" i="3"/>
  <c r="C1565" i="19" s="1"/>
  <c r="H109" i="3"/>
  <c r="C1569" i="19" s="1"/>
  <c r="H117" i="3"/>
  <c r="C1577" i="19" s="1"/>
  <c r="H121" i="3"/>
  <c r="C1581" i="19" s="1"/>
  <c r="H125" i="3"/>
  <c r="H133" i="3"/>
  <c r="H137" i="3"/>
  <c r="C1597" i="19" s="1"/>
  <c r="H141" i="3"/>
  <c r="H149" i="3"/>
  <c r="H153" i="3"/>
  <c r="C1613" i="19" s="1"/>
  <c r="H157" i="3"/>
  <c r="H165" i="3"/>
  <c r="H169" i="3"/>
  <c r="C1629" i="19" s="1"/>
  <c r="H173" i="3"/>
  <c r="H181" i="3"/>
  <c r="H185" i="3"/>
  <c r="C1645" i="19" s="1"/>
  <c r="H189" i="3"/>
  <c r="H197" i="3"/>
  <c r="H201" i="3"/>
  <c r="C1661" i="19" s="1"/>
  <c r="H205" i="3"/>
  <c r="H213" i="3"/>
  <c r="H217" i="3"/>
  <c r="H221" i="3"/>
  <c r="H229" i="3"/>
  <c r="C1689" i="19" s="1"/>
  <c r="H233" i="3"/>
  <c r="H237" i="3"/>
  <c r="C1697" i="19" s="1"/>
  <c r="H245" i="3"/>
  <c r="C1705" i="19" s="1"/>
  <c r="H249" i="3"/>
  <c r="C1709" i="19" s="1"/>
  <c r="H253" i="3"/>
  <c r="H261" i="3"/>
  <c r="C1721" i="19" s="1"/>
  <c r="H265" i="3"/>
  <c r="H269" i="3"/>
  <c r="C1729" i="19" s="1"/>
  <c r="H277" i="3"/>
  <c r="C1737" i="19" s="1"/>
  <c r="H281" i="3"/>
  <c r="C1741" i="19" s="1"/>
  <c r="H285" i="3"/>
  <c r="H289" i="3"/>
  <c r="C1749" i="19" s="1"/>
  <c r="H293" i="3"/>
  <c r="C1753" i="19" s="1"/>
  <c r="H297" i="3"/>
  <c r="H301" i="3"/>
  <c r="C1761" i="19" s="1"/>
  <c r="H309" i="3"/>
  <c r="C1769" i="19" s="1"/>
  <c r="H313" i="3"/>
  <c r="C1773" i="19" s="1"/>
  <c r="H317" i="3"/>
  <c r="C1777" i="19" s="1"/>
  <c r="H321" i="3"/>
  <c r="C1781" i="19" s="1"/>
  <c r="H325" i="3"/>
  <c r="C1785" i="19" s="1"/>
  <c r="H329" i="3"/>
  <c r="C1789" i="19" s="1"/>
  <c r="H333" i="3"/>
  <c r="C1793" i="19" s="1"/>
  <c r="H337" i="3"/>
  <c r="C1797" i="19" s="1"/>
  <c r="H341" i="3"/>
  <c r="C1801" i="19" s="1"/>
  <c r="H345" i="3"/>
  <c r="C1805" i="19" s="1"/>
  <c r="H349" i="3"/>
  <c r="C1809" i="19" s="1"/>
  <c r="H353" i="3"/>
  <c r="C1813" i="19" s="1"/>
  <c r="H357" i="3"/>
  <c r="C1817" i="19" s="1"/>
  <c r="H361" i="3"/>
  <c r="C1821" i="19" s="1"/>
  <c r="H369" i="3"/>
  <c r="C1829" i="19" s="1"/>
  <c r="G8" i="3"/>
  <c r="C1103" i="19" s="1"/>
  <c r="G12" i="3"/>
  <c r="C1107" i="19" s="1"/>
  <c r="G16" i="3"/>
  <c r="C1111" i="19" s="1"/>
  <c r="G20" i="3"/>
  <c r="C1115" i="19" s="1"/>
  <c r="G24" i="3"/>
  <c r="C1119" i="19" s="1"/>
  <c r="G28" i="3"/>
  <c r="C1123" i="19" s="1"/>
  <c r="G32" i="3"/>
  <c r="C1127" i="19" s="1"/>
  <c r="G36" i="3"/>
  <c r="C1131" i="19" s="1"/>
  <c r="G40" i="3"/>
  <c r="C1135" i="19" s="1"/>
  <c r="G44" i="3"/>
  <c r="C1139" i="19" s="1"/>
  <c r="G48" i="3"/>
  <c r="G52" i="3"/>
  <c r="C1147" i="19" s="1"/>
  <c r="G60" i="3"/>
  <c r="C1155" i="19" s="1"/>
  <c r="G64" i="3"/>
  <c r="G68" i="3"/>
  <c r="C1163" i="19" s="1"/>
  <c r="G72" i="3"/>
  <c r="C1167" i="19" s="1"/>
  <c r="G76" i="3"/>
  <c r="C1171" i="19" s="1"/>
  <c r="G80" i="3"/>
  <c r="C1175" i="19" s="1"/>
  <c r="G84" i="3"/>
  <c r="C1179" i="19" s="1"/>
  <c r="G88" i="3"/>
  <c r="C1183" i="19" s="1"/>
  <c r="G92" i="3"/>
  <c r="C1187" i="19" s="1"/>
  <c r="G96" i="3"/>
  <c r="C1191" i="19" s="1"/>
  <c r="G100" i="3"/>
  <c r="C1195" i="19" s="1"/>
  <c r="G108" i="3"/>
  <c r="C1203" i="19" s="1"/>
  <c r="G112" i="3"/>
  <c r="C1207" i="19" s="1"/>
  <c r="G116" i="3"/>
  <c r="C1211" i="19" s="1"/>
  <c r="G120" i="3"/>
  <c r="C1215" i="19" s="1"/>
  <c r="G124" i="3"/>
  <c r="C1219" i="19" s="1"/>
  <c r="G128" i="3"/>
  <c r="C1223" i="19" s="1"/>
  <c r="G132" i="3"/>
  <c r="C1227" i="19" s="1"/>
  <c r="G136" i="3"/>
  <c r="C1231" i="19" s="1"/>
  <c r="G140" i="3"/>
  <c r="C1235" i="19" s="1"/>
  <c r="G144" i="3"/>
  <c r="C1239" i="19" s="1"/>
  <c r="G148" i="3"/>
  <c r="C1243" i="19" s="1"/>
  <c r="G152" i="3"/>
  <c r="C1247" i="19" s="1"/>
  <c r="G156" i="3"/>
  <c r="G160" i="3"/>
  <c r="C1255" i="19" s="1"/>
  <c r="G164" i="3"/>
  <c r="C1259" i="19" s="1"/>
  <c r="G168" i="3"/>
  <c r="C1263" i="19" s="1"/>
  <c r="G172" i="3"/>
  <c r="C1267" i="19" s="1"/>
  <c r="G176" i="3"/>
  <c r="G180" i="3"/>
  <c r="C1275" i="19" s="1"/>
  <c r="G184" i="3"/>
  <c r="C1279" i="19" s="1"/>
  <c r="G188" i="3"/>
  <c r="G192" i="3"/>
  <c r="C1287" i="19" s="1"/>
  <c r="G196" i="3"/>
  <c r="C1291" i="19" s="1"/>
  <c r="G200" i="3"/>
  <c r="C1295" i="19" s="1"/>
  <c r="G204" i="3"/>
  <c r="C1299" i="19" s="1"/>
  <c r="G208" i="3"/>
  <c r="C1303" i="19" s="1"/>
  <c r="G212" i="3"/>
  <c r="C1307" i="19" s="1"/>
  <c r="G216" i="3"/>
  <c r="C1311" i="19" s="1"/>
  <c r="G220" i="3"/>
  <c r="G224" i="3"/>
  <c r="C1319" i="19" s="1"/>
  <c r="G228" i="3"/>
  <c r="G232" i="3"/>
  <c r="C1327" i="19" s="1"/>
  <c r="G236" i="3"/>
  <c r="G240" i="3"/>
  <c r="C1335" i="19" s="1"/>
  <c r="G244" i="3"/>
  <c r="G278" i="3"/>
  <c r="G282" i="3"/>
  <c r="C1377" i="19" s="1"/>
  <c r="G286" i="3"/>
  <c r="C1381" i="19" s="1"/>
  <c r="G290" i="3"/>
  <c r="C1385" i="19" s="1"/>
  <c r="G294" i="3"/>
  <c r="C1389" i="19" s="1"/>
  <c r="G298" i="3"/>
  <c r="C1393" i="19" s="1"/>
  <c r="G302" i="3"/>
  <c r="C1397" i="19" s="1"/>
  <c r="G306" i="3"/>
  <c r="C1401" i="19" s="1"/>
  <c r="G310" i="3"/>
  <c r="G314" i="3"/>
  <c r="C1409" i="19" s="1"/>
  <c r="G318" i="3"/>
  <c r="C1413" i="19" s="1"/>
  <c r="G322" i="3"/>
  <c r="C1417" i="19" s="1"/>
  <c r="G326" i="3"/>
  <c r="C1421" i="19" s="1"/>
  <c r="G330" i="3"/>
  <c r="C1425" i="19" s="1"/>
  <c r="G334" i="3"/>
  <c r="C1429" i="19" s="1"/>
  <c r="G338" i="3"/>
  <c r="C1433" i="19" s="1"/>
  <c r="G342" i="3"/>
  <c r="C1437" i="19" s="1"/>
  <c r="G346" i="3"/>
  <c r="C1441" i="19" s="1"/>
  <c r="G350" i="3"/>
  <c r="C1445" i="19" s="1"/>
  <c r="G354" i="3"/>
  <c r="C1449" i="19" s="1"/>
  <c r="G358" i="3"/>
  <c r="C1453" i="19" s="1"/>
  <c r="G362" i="3"/>
  <c r="C1457" i="19" s="1"/>
  <c r="G366" i="3"/>
  <c r="C1461" i="19" s="1"/>
  <c r="F5" i="3"/>
  <c r="C735" i="19" s="1"/>
  <c r="F9" i="3"/>
  <c r="F13" i="3"/>
  <c r="C743" i="19" s="1"/>
  <c r="F17" i="3"/>
  <c r="C747" i="19" s="1"/>
  <c r="F21" i="3"/>
  <c r="F25" i="3"/>
  <c r="C755" i="19" s="1"/>
  <c r="F29" i="3"/>
  <c r="C759" i="19" s="1"/>
  <c r="F33" i="3"/>
  <c r="C763" i="19" s="1"/>
  <c r="F37" i="3"/>
  <c r="F41" i="3"/>
  <c r="C771" i="19" s="1"/>
  <c r="F45" i="3"/>
  <c r="C775" i="19" s="1"/>
  <c r="F49" i="3"/>
  <c r="C779" i="19" s="1"/>
  <c r="F53" i="3"/>
  <c r="F57" i="3"/>
  <c r="C787" i="19" s="1"/>
  <c r="F61" i="3"/>
  <c r="C791" i="19" s="1"/>
  <c r="F65" i="3"/>
  <c r="C795" i="19" s="1"/>
  <c r="F69" i="3"/>
  <c r="C799" i="19" s="1"/>
  <c r="F73" i="3"/>
  <c r="C803" i="19" s="1"/>
  <c r="F77" i="3"/>
  <c r="C807" i="19" s="1"/>
  <c r="F81" i="3"/>
  <c r="C811" i="19" s="1"/>
  <c r="F85" i="3"/>
  <c r="F89" i="3"/>
  <c r="C819" i="19" s="1"/>
  <c r="F93" i="3"/>
  <c r="C823" i="19" s="1"/>
  <c r="F127" i="3"/>
  <c r="C857" i="19" s="1"/>
  <c r="F131" i="3"/>
  <c r="F135" i="3"/>
  <c r="C865" i="19" s="1"/>
  <c r="F139" i="3"/>
  <c r="C869" i="19" s="1"/>
  <c r="F143" i="3"/>
  <c r="C873" i="19" s="1"/>
  <c r="F147" i="3"/>
  <c r="C877" i="19" s="1"/>
  <c r="F151" i="3"/>
  <c r="C881" i="19" s="1"/>
  <c r="F155" i="3"/>
  <c r="C885" i="19" s="1"/>
  <c r="F159" i="3"/>
  <c r="F163" i="3"/>
  <c r="F167" i="3"/>
  <c r="C897" i="19" s="1"/>
  <c r="F175" i="3"/>
  <c r="C905" i="19" s="1"/>
  <c r="F183" i="3"/>
  <c r="C913" i="19" s="1"/>
  <c r="F187" i="3"/>
  <c r="F191" i="3"/>
  <c r="C921" i="19" s="1"/>
  <c r="F195" i="3"/>
  <c r="F199" i="3"/>
  <c r="C929" i="19" s="1"/>
  <c r="F207" i="3"/>
  <c r="C937" i="19" s="1"/>
  <c r="F211" i="3"/>
  <c r="F219" i="3"/>
  <c r="F223" i="3"/>
  <c r="C953" i="19" s="1"/>
  <c r="F227" i="3"/>
  <c r="F231" i="3"/>
  <c r="C961" i="19" s="1"/>
  <c r="F235" i="3"/>
  <c r="C965" i="19" s="1"/>
  <c r="F239" i="3"/>
  <c r="C969" i="19" s="1"/>
  <c r="F243" i="3"/>
  <c r="F247" i="3"/>
  <c r="C977" i="19" s="1"/>
  <c r="F251" i="3"/>
  <c r="F255" i="3"/>
  <c r="C985" i="19" s="1"/>
  <c r="F259" i="3"/>
  <c r="F263" i="3"/>
  <c r="C993" i="19" s="1"/>
  <c r="F267" i="3"/>
  <c r="C997" i="19" s="1"/>
  <c r="F271" i="3"/>
  <c r="C1001" i="19" s="1"/>
  <c r="F275" i="3"/>
  <c r="F279" i="3"/>
  <c r="C1009" i="19" s="1"/>
  <c r="F283" i="3"/>
  <c r="C1013" i="19" s="1"/>
  <c r="F287" i="3"/>
  <c r="C1017" i="19" s="1"/>
  <c r="F291" i="3"/>
  <c r="F295" i="3"/>
  <c r="C1025" i="19" s="1"/>
  <c r="F299" i="3"/>
  <c r="C1029" i="19" s="1"/>
  <c r="F303" i="3"/>
  <c r="C1033" i="19" s="1"/>
  <c r="F307" i="3"/>
  <c r="C1037" i="19" s="1"/>
  <c r="F311" i="3"/>
  <c r="C1041" i="19" s="1"/>
  <c r="F315" i="3"/>
  <c r="C1045" i="19" s="1"/>
  <c r="F319" i="3"/>
  <c r="C1049" i="19" s="1"/>
  <c r="F323" i="3"/>
  <c r="F327" i="3"/>
  <c r="C1057" i="19" s="1"/>
  <c r="F331" i="3"/>
  <c r="C1061" i="19" s="1"/>
  <c r="F335" i="3"/>
  <c r="C1065" i="19" s="1"/>
  <c r="F339" i="3"/>
  <c r="F343" i="3"/>
  <c r="C1073" i="19" s="1"/>
  <c r="F347" i="3"/>
  <c r="C1077" i="19" s="1"/>
  <c r="F351" i="3"/>
  <c r="C1081" i="19" s="1"/>
  <c r="F355" i="3"/>
  <c r="C1085" i="19" s="1"/>
  <c r="F359" i="3"/>
  <c r="C1089" i="19" s="1"/>
  <c r="F363" i="3"/>
  <c r="C1093" i="19" s="1"/>
  <c r="F367" i="3"/>
  <c r="C1097" i="19" s="1"/>
  <c r="E6" i="3"/>
  <c r="E10" i="3"/>
  <c r="C375" i="19" s="1"/>
  <c r="E14" i="3"/>
  <c r="C379" i="19" s="1"/>
  <c r="E18" i="3"/>
  <c r="C383" i="19" s="1"/>
  <c r="E22" i="3"/>
  <c r="E26" i="3"/>
  <c r="C391" i="19" s="1"/>
  <c r="E30" i="3"/>
  <c r="C395" i="19" s="1"/>
  <c r="E34" i="3"/>
  <c r="C399" i="19" s="1"/>
  <c r="E38" i="3"/>
  <c r="E42" i="3"/>
  <c r="C407" i="19" s="1"/>
  <c r="E46" i="3"/>
  <c r="E50" i="3"/>
  <c r="C415" i="19" s="1"/>
  <c r="E54" i="3"/>
  <c r="E58" i="3"/>
  <c r="C423" i="19" s="1"/>
  <c r="E62" i="3"/>
  <c r="E66" i="3"/>
  <c r="C431" i="19" s="1"/>
  <c r="E70" i="3"/>
  <c r="E74" i="3"/>
  <c r="C439" i="19" s="1"/>
  <c r="E78" i="3"/>
  <c r="C443" i="19" s="1"/>
  <c r="E82" i="3"/>
  <c r="C447" i="19" s="1"/>
  <c r="E86" i="3"/>
  <c r="E90" i="3"/>
  <c r="C455" i="19" s="1"/>
  <c r="E94" i="3"/>
  <c r="E98" i="3"/>
  <c r="C463" i="19" s="1"/>
  <c r="E102" i="3"/>
  <c r="E106" i="3"/>
  <c r="C471" i="19" s="1"/>
  <c r="E110" i="3"/>
  <c r="C475" i="19" s="1"/>
  <c r="E114" i="3"/>
  <c r="C479" i="19" s="1"/>
  <c r="E118" i="3"/>
  <c r="E122" i="3"/>
  <c r="C487" i="19" s="1"/>
  <c r="E126" i="3"/>
  <c r="E130" i="3"/>
  <c r="C495" i="19" s="1"/>
  <c r="E134" i="3"/>
  <c r="E138" i="3"/>
  <c r="C503" i="19" s="1"/>
  <c r="E142" i="3"/>
  <c r="E146" i="3"/>
  <c r="C511" i="19" s="1"/>
  <c r="E150" i="3"/>
  <c r="E154" i="3"/>
  <c r="C519" i="19" s="1"/>
  <c r="E158" i="3"/>
  <c r="E162" i="3"/>
  <c r="C527" i="19" s="1"/>
  <c r="E166" i="3"/>
  <c r="E170" i="3"/>
  <c r="C535" i="19" s="1"/>
  <c r="E174" i="3"/>
  <c r="C539" i="19" s="1"/>
  <c r="E178" i="3"/>
  <c r="C543" i="19" s="1"/>
  <c r="E182" i="3"/>
  <c r="E186" i="3"/>
  <c r="E190" i="3"/>
  <c r="E194" i="3"/>
  <c r="C559" i="19" s="1"/>
  <c r="E198" i="3"/>
  <c r="E202" i="3"/>
  <c r="C567" i="19" s="1"/>
  <c r="E206" i="3"/>
  <c r="C571" i="19" s="1"/>
  <c r="E210" i="3"/>
  <c r="C575" i="19" s="1"/>
  <c r="E214" i="3"/>
  <c r="E218" i="3"/>
  <c r="E222" i="3"/>
  <c r="C587" i="19" s="1"/>
  <c r="E226" i="3"/>
  <c r="C591" i="19" s="1"/>
  <c r="E230" i="3"/>
  <c r="E234" i="3"/>
  <c r="C599" i="19" s="1"/>
  <c r="E238" i="3"/>
  <c r="E242" i="3"/>
  <c r="C607" i="19" s="1"/>
  <c r="E246" i="3"/>
  <c r="E250" i="3"/>
  <c r="C615" i="19" s="1"/>
  <c r="E254" i="3"/>
  <c r="E258" i="3"/>
  <c r="C623" i="19" s="1"/>
  <c r="E262" i="3"/>
  <c r="E266" i="3"/>
  <c r="C631" i="19" s="1"/>
  <c r="E270" i="3"/>
  <c r="E274" i="3"/>
  <c r="C639" i="19" s="1"/>
  <c r="E278" i="3"/>
  <c r="E282" i="3"/>
  <c r="C647" i="19" s="1"/>
  <c r="E286" i="3"/>
  <c r="E290" i="3"/>
  <c r="C655" i="19" s="1"/>
  <c r="E294" i="3"/>
  <c r="E298" i="3"/>
  <c r="C663" i="19" s="1"/>
  <c r="E302" i="3"/>
  <c r="E306" i="3"/>
  <c r="C671" i="19" s="1"/>
  <c r="E310" i="3"/>
  <c r="E314" i="3"/>
  <c r="C679" i="19" s="1"/>
  <c r="E318" i="3"/>
  <c r="E322" i="3"/>
  <c r="C687" i="19" s="1"/>
  <c r="E326" i="3"/>
  <c r="E330" i="3"/>
  <c r="C695" i="19" s="1"/>
  <c r="E334" i="3"/>
  <c r="E338" i="3"/>
  <c r="C703" i="19" s="1"/>
  <c r="E342" i="3"/>
  <c r="E346" i="3"/>
  <c r="C711" i="19" s="1"/>
  <c r="E350" i="3"/>
  <c r="C715" i="19" s="1"/>
  <c r="E354" i="3"/>
  <c r="C719" i="19" s="1"/>
  <c r="E358" i="3"/>
  <c r="E362" i="3"/>
  <c r="C727" i="19" s="1"/>
  <c r="E366" i="3"/>
  <c r="C731" i="19" s="1"/>
  <c r="D5" i="3"/>
  <c r="D9" i="3"/>
  <c r="D13" i="3"/>
  <c r="D17" i="3"/>
  <c r="D21" i="3"/>
  <c r="D25" i="3"/>
  <c r="D29" i="3"/>
  <c r="D33" i="3"/>
  <c r="D37" i="3"/>
  <c r="D41" i="3"/>
  <c r="D45" i="3"/>
  <c r="D49" i="3"/>
  <c r="D53" i="3"/>
  <c r="D57" i="3"/>
  <c r="D61" i="3"/>
  <c r="D64" i="3"/>
  <c r="D68" i="3"/>
  <c r="D72" i="3"/>
  <c r="D76" i="3"/>
  <c r="D80" i="3"/>
  <c r="D84" i="3"/>
  <c r="D88" i="3"/>
  <c r="D92" i="3"/>
  <c r="D96" i="3"/>
  <c r="D100" i="3"/>
  <c r="D104" i="3"/>
  <c r="D108" i="3"/>
  <c r="D112" i="3"/>
  <c r="D116" i="3"/>
  <c r="D120" i="3"/>
  <c r="D128" i="3"/>
  <c r="D132" i="3"/>
  <c r="D136" i="3"/>
  <c r="D140" i="3"/>
  <c r="D144" i="3"/>
  <c r="D148" i="3"/>
  <c r="D152" i="3"/>
  <c r="D156" i="3"/>
  <c r="D160" i="3"/>
  <c r="D164" i="3"/>
  <c r="D168" i="3"/>
  <c r="D172" i="3"/>
  <c r="D176" i="3"/>
  <c r="D180" i="3"/>
  <c r="D184" i="3"/>
  <c r="D188" i="3"/>
  <c r="D192" i="3"/>
  <c r="D196" i="3"/>
  <c r="D200" i="3"/>
  <c r="D204" i="3"/>
  <c r="D208" i="3"/>
  <c r="D212" i="3"/>
  <c r="D216" i="3"/>
  <c r="D220" i="3"/>
  <c r="D224" i="3"/>
  <c r="D228" i="3"/>
  <c r="D232" i="3"/>
  <c r="D236" i="3"/>
  <c r="D240" i="3"/>
  <c r="D244" i="3"/>
  <c r="D248" i="3"/>
  <c r="D252" i="3"/>
  <c r="D256" i="3"/>
  <c r="D260" i="3"/>
  <c r="D264" i="3"/>
  <c r="D268" i="3"/>
  <c r="D272" i="3"/>
  <c r="D276" i="3"/>
  <c r="D280" i="3"/>
  <c r="D284" i="3"/>
  <c r="D288" i="3"/>
  <c r="D292" i="3"/>
  <c r="D296" i="3"/>
  <c r="D300" i="3"/>
  <c r="D304" i="3"/>
  <c r="D308" i="3"/>
  <c r="D312" i="3"/>
  <c r="D316" i="3"/>
  <c r="D320" i="3"/>
  <c r="D324" i="3"/>
  <c r="D328" i="3"/>
  <c r="D332" i="3"/>
  <c r="D336" i="3"/>
  <c r="D340" i="3"/>
  <c r="D344" i="3"/>
  <c r="D348" i="3"/>
  <c r="D352" i="3"/>
  <c r="D356" i="3"/>
  <c r="D360" i="3"/>
  <c r="D364" i="3"/>
  <c r="D368" i="3"/>
  <c r="F344" i="3"/>
  <c r="C1074" i="19" s="1"/>
  <c r="F348" i="3"/>
  <c r="C1078" i="19" s="1"/>
  <c r="F352" i="3"/>
  <c r="C1082" i="19" s="1"/>
  <c r="F356" i="3"/>
  <c r="C1086" i="19" s="1"/>
  <c r="F360" i="3"/>
  <c r="C1090" i="19" s="1"/>
  <c r="F364" i="3"/>
  <c r="C1094" i="19" s="1"/>
  <c r="F368" i="3"/>
  <c r="C1098" i="19" s="1"/>
  <c r="E7" i="3"/>
  <c r="E11" i="3"/>
  <c r="C376" i="19" s="1"/>
  <c r="E15" i="3"/>
  <c r="E19" i="3"/>
  <c r="C384" i="19" s="1"/>
  <c r="E23" i="3"/>
  <c r="C388" i="19" s="1"/>
  <c r="E27" i="3"/>
  <c r="C392" i="19" s="1"/>
  <c r="E31" i="3"/>
  <c r="E35" i="3"/>
  <c r="C400" i="19" s="1"/>
  <c r="E39" i="3"/>
  <c r="C404" i="19" s="1"/>
  <c r="E43" i="3"/>
  <c r="C408" i="19" s="1"/>
  <c r="E47" i="3"/>
  <c r="E51" i="3"/>
  <c r="C416" i="19" s="1"/>
  <c r="E55" i="3"/>
  <c r="C420" i="19" s="1"/>
  <c r="E59" i="3"/>
  <c r="C424" i="19" s="1"/>
  <c r="E63" i="3"/>
  <c r="C428" i="19" s="1"/>
  <c r="E67" i="3"/>
  <c r="C432" i="19" s="1"/>
  <c r="E71" i="3"/>
  <c r="C436" i="19" s="1"/>
  <c r="E75" i="3"/>
  <c r="C440" i="19" s="1"/>
  <c r="E79" i="3"/>
  <c r="E83" i="3"/>
  <c r="C448" i="19" s="1"/>
  <c r="E87" i="3"/>
  <c r="C452" i="19" s="1"/>
  <c r="E91" i="3"/>
  <c r="C456" i="19" s="1"/>
  <c r="E95" i="3"/>
  <c r="E99" i="3"/>
  <c r="C464" i="19" s="1"/>
  <c r="E103" i="3"/>
  <c r="C468" i="19" s="1"/>
  <c r="E107" i="3"/>
  <c r="C472" i="19" s="1"/>
  <c r="E111" i="3"/>
  <c r="C476" i="19" s="1"/>
  <c r="E115" i="3"/>
  <c r="C480" i="19" s="1"/>
  <c r="E119" i="3"/>
  <c r="C484" i="19" s="1"/>
  <c r="E123" i="3"/>
  <c r="C488" i="19" s="1"/>
  <c r="E127" i="3"/>
  <c r="C492" i="19" s="1"/>
  <c r="E131" i="3"/>
  <c r="C496" i="19" s="1"/>
  <c r="E135" i="3"/>
  <c r="C500" i="19" s="1"/>
  <c r="E139" i="3"/>
  <c r="C504" i="19" s="1"/>
  <c r="E143" i="3"/>
  <c r="C508" i="19" s="1"/>
  <c r="E147" i="3"/>
  <c r="C512" i="19"/>
  <c r="E151" i="3"/>
  <c r="C516" i="19" s="1"/>
  <c r="E155" i="3"/>
  <c r="C520" i="19" s="1"/>
  <c r="E159" i="3"/>
  <c r="C524" i="19" s="1"/>
  <c r="E163" i="3"/>
  <c r="C528" i="19" s="1"/>
  <c r="E167" i="3"/>
  <c r="C532" i="19" s="1"/>
  <c r="E171" i="3"/>
  <c r="C536" i="19" s="1"/>
  <c r="E175" i="3"/>
  <c r="C540" i="19" s="1"/>
  <c r="E179" i="3"/>
  <c r="C544" i="19" s="1"/>
  <c r="E183" i="3"/>
  <c r="C548" i="19" s="1"/>
  <c r="E187" i="3"/>
  <c r="C552" i="19" s="1"/>
  <c r="E191" i="3"/>
  <c r="C556" i="19" s="1"/>
  <c r="E195" i="3"/>
  <c r="C560" i="19" s="1"/>
  <c r="E199" i="3"/>
  <c r="C564" i="19" s="1"/>
  <c r="E203" i="3"/>
  <c r="C568" i="19" s="1"/>
  <c r="E207" i="3"/>
  <c r="C572" i="19" s="1"/>
  <c r="E211" i="3"/>
  <c r="C576" i="19" s="1"/>
  <c r="E215" i="3"/>
  <c r="C580" i="19" s="1"/>
  <c r="E219" i="3"/>
  <c r="C584" i="19" s="1"/>
  <c r="E223" i="3"/>
  <c r="C588" i="19" s="1"/>
  <c r="E227" i="3"/>
  <c r="C592" i="19"/>
  <c r="E231" i="3"/>
  <c r="C596" i="19" s="1"/>
  <c r="E235" i="3"/>
  <c r="C600" i="19" s="1"/>
  <c r="E239" i="3"/>
  <c r="C604" i="19" s="1"/>
  <c r="E243" i="3"/>
  <c r="C608" i="19" s="1"/>
  <c r="E247" i="3"/>
  <c r="C612" i="19" s="1"/>
  <c r="E251" i="3"/>
  <c r="C616" i="19" s="1"/>
  <c r="E255" i="3"/>
  <c r="C620" i="19" s="1"/>
  <c r="E259" i="3"/>
  <c r="C624" i="19" s="1"/>
  <c r="E263" i="3"/>
  <c r="C628" i="19" s="1"/>
  <c r="E267" i="3"/>
  <c r="C632" i="19" s="1"/>
  <c r="E271" i="3"/>
  <c r="C636" i="19" s="1"/>
  <c r="E275" i="3"/>
  <c r="C640" i="19" s="1"/>
  <c r="E279" i="3"/>
  <c r="C644" i="19" s="1"/>
  <c r="E283" i="3"/>
  <c r="C648" i="19" s="1"/>
  <c r="E287" i="3"/>
  <c r="C652" i="19" s="1"/>
  <c r="E291" i="3"/>
  <c r="C656" i="19" s="1"/>
  <c r="E295" i="3"/>
  <c r="C660" i="19" s="1"/>
  <c r="E299" i="3"/>
  <c r="C664" i="19" s="1"/>
  <c r="E303" i="3"/>
  <c r="C668" i="19" s="1"/>
  <c r="E307" i="3"/>
  <c r="C672" i="19"/>
  <c r="E311" i="3"/>
  <c r="C676" i="19" s="1"/>
  <c r="E315" i="3"/>
  <c r="C680" i="19" s="1"/>
  <c r="E319" i="3"/>
  <c r="C684" i="19" s="1"/>
  <c r="E323" i="3"/>
  <c r="C688" i="19" s="1"/>
  <c r="E327" i="3"/>
  <c r="C692" i="19" s="1"/>
  <c r="E331" i="3"/>
  <c r="C696" i="19" s="1"/>
  <c r="E335" i="3"/>
  <c r="C700" i="19" s="1"/>
  <c r="E339" i="3"/>
  <c r="C704" i="19" s="1"/>
  <c r="E343" i="3"/>
  <c r="C708" i="19" s="1"/>
  <c r="E347" i="3"/>
  <c r="C712" i="19" s="1"/>
  <c r="E351" i="3"/>
  <c r="C716" i="19" s="1"/>
  <c r="E355" i="3"/>
  <c r="C720" i="19" s="1"/>
  <c r="E359" i="3"/>
  <c r="C724" i="19" s="1"/>
  <c r="E363" i="3"/>
  <c r="C728" i="19" s="1"/>
  <c r="E367" i="3"/>
  <c r="C732" i="19" s="1"/>
  <c r="D6" i="3"/>
  <c r="D10" i="3"/>
  <c r="D14" i="3"/>
  <c r="D18" i="3"/>
  <c r="D22" i="3"/>
  <c r="D26" i="3"/>
  <c r="D30" i="3"/>
  <c r="D34" i="3"/>
  <c r="D38" i="3"/>
  <c r="D42" i="3"/>
  <c r="D46" i="3"/>
  <c r="D50" i="3"/>
  <c r="D54" i="3"/>
  <c r="D58" i="3"/>
  <c r="D62" i="3"/>
  <c r="D65" i="3"/>
  <c r="D69" i="3"/>
  <c r="D73" i="3"/>
  <c r="D77" i="3"/>
  <c r="D81" i="3"/>
  <c r="D85" i="3"/>
  <c r="D89" i="3"/>
  <c r="D93" i="3"/>
  <c r="D97" i="3"/>
  <c r="D101" i="3"/>
  <c r="D105" i="3"/>
  <c r="D109" i="3"/>
  <c r="D113" i="3"/>
  <c r="D117" i="3"/>
  <c r="D121" i="3"/>
  <c r="D125" i="3"/>
  <c r="D129" i="3"/>
  <c r="D133" i="3"/>
  <c r="D137" i="3"/>
  <c r="D141" i="3"/>
  <c r="D145" i="3"/>
  <c r="D149" i="3"/>
  <c r="D153" i="3"/>
  <c r="D157" i="3"/>
  <c r="D161" i="3"/>
  <c r="D165" i="3"/>
  <c r="D169" i="3"/>
  <c r="D173" i="3"/>
  <c r="D177" i="3"/>
  <c r="D181" i="3"/>
  <c r="D185" i="3"/>
  <c r="D189" i="3"/>
  <c r="D193" i="3"/>
  <c r="D197" i="3"/>
  <c r="D201" i="3"/>
  <c r="D205" i="3"/>
  <c r="D209" i="3"/>
  <c r="D213" i="3"/>
  <c r="D217" i="3"/>
  <c r="D221" i="3"/>
  <c r="D225" i="3"/>
  <c r="D229" i="3"/>
  <c r="D233" i="3"/>
  <c r="D237" i="3"/>
  <c r="D241" i="3"/>
  <c r="D245" i="3"/>
  <c r="D249" i="3"/>
  <c r="D253" i="3"/>
  <c r="D257" i="3"/>
  <c r="D261" i="3"/>
  <c r="D265" i="3"/>
  <c r="D269" i="3"/>
  <c r="D273" i="3"/>
  <c r="D277" i="3"/>
  <c r="D281" i="3"/>
  <c r="D285" i="3"/>
  <c r="D289" i="3"/>
  <c r="D293" i="3"/>
  <c r="D297" i="3"/>
  <c r="D301" i="3"/>
  <c r="D305" i="3"/>
  <c r="D309" i="3"/>
  <c r="D313" i="3"/>
  <c r="D317" i="3"/>
  <c r="D321" i="3"/>
  <c r="D325" i="3"/>
  <c r="D329" i="3"/>
  <c r="D333" i="3"/>
  <c r="D341" i="3"/>
  <c r="D345" i="3"/>
  <c r="D349" i="3"/>
  <c r="D353" i="3"/>
  <c r="D361" i="3"/>
  <c r="D365" i="3"/>
  <c r="D369" i="3"/>
  <c r="F346" i="3"/>
  <c r="C1076" i="19" s="1"/>
  <c r="F350" i="3"/>
  <c r="C1080" i="19" s="1"/>
  <c r="F354" i="3"/>
  <c r="C1084" i="19" s="1"/>
  <c r="F358" i="3"/>
  <c r="C1088" i="19" s="1"/>
  <c r="F362" i="3"/>
  <c r="C1092" i="19" s="1"/>
  <c r="F366" i="3"/>
  <c r="E5" i="3"/>
  <c r="C370" i="19" s="1"/>
  <c r="E9" i="3"/>
  <c r="C374" i="19" s="1"/>
  <c r="E13" i="3"/>
  <c r="C378" i="19" s="1"/>
  <c r="E17" i="3"/>
  <c r="C382" i="19" s="1"/>
  <c r="E21" i="3"/>
  <c r="C386" i="19" s="1"/>
  <c r="E25" i="3"/>
  <c r="C390" i="19" s="1"/>
  <c r="E29" i="3"/>
  <c r="C394" i="19" s="1"/>
  <c r="E33" i="3"/>
  <c r="C398" i="19" s="1"/>
  <c r="E37" i="3"/>
  <c r="E41" i="3"/>
  <c r="C406" i="19" s="1"/>
  <c r="E45" i="3"/>
  <c r="C410" i="19" s="1"/>
  <c r="E49" i="3"/>
  <c r="C414" i="19" s="1"/>
  <c r="E53" i="3"/>
  <c r="C418" i="19" s="1"/>
  <c r="E57" i="3"/>
  <c r="C422" i="19" s="1"/>
  <c r="E61" i="3"/>
  <c r="C426" i="19" s="1"/>
  <c r="E65" i="3"/>
  <c r="C430" i="19" s="1"/>
  <c r="E69" i="3"/>
  <c r="C434" i="19" s="1"/>
  <c r="E73" i="3"/>
  <c r="C438" i="19" s="1"/>
  <c r="E77" i="3"/>
  <c r="C442" i="19" s="1"/>
  <c r="E81" i="3"/>
  <c r="C446" i="19" s="1"/>
  <c r="E85" i="3"/>
  <c r="C450" i="19" s="1"/>
  <c r="E89" i="3"/>
  <c r="C454" i="19" s="1"/>
  <c r="E93" i="3"/>
  <c r="C458" i="19" s="1"/>
  <c r="E97" i="3"/>
  <c r="C462" i="19" s="1"/>
  <c r="E101" i="3"/>
  <c r="C466" i="19" s="1"/>
  <c r="E105" i="3"/>
  <c r="C470" i="19" s="1"/>
  <c r="E109" i="3"/>
  <c r="C474" i="19" s="1"/>
  <c r="E113" i="3"/>
  <c r="C478" i="19" s="1"/>
  <c r="E117" i="3"/>
  <c r="C482" i="19" s="1"/>
  <c r="E121" i="3"/>
  <c r="C486" i="19" s="1"/>
  <c r="E125" i="3"/>
  <c r="E129" i="3"/>
  <c r="C494" i="19" s="1"/>
  <c r="E133" i="3"/>
  <c r="C498" i="19" s="1"/>
  <c r="E137" i="3"/>
  <c r="C502" i="19" s="1"/>
  <c r="E141" i="3"/>
  <c r="C506" i="19" s="1"/>
  <c r="E145" i="3"/>
  <c r="C510" i="19" s="1"/>
  <c r="E149" i="3"/>
  <c r="C514" i="19" s="1"/>
  <c r="E153" i="3"/>
  <c r="C518" i="19" s="1"/>
  <c r="E157" i="3"/>
  <c r="C522" i="19" s="1"/>
  <c r="E161" i="3"/>
  <c r="C526" i="19" s="1"/>
  <c r="E165" i="3"/>
  <c r="C530" i="19" s="1"/>
  <c r="E169" i="3"/>
  <c r="C534" i="19" s="1"/>
  <c r="E173" i="3"/>
  <c r="C538" i="19" s="1"/>
  <c r="E177" i="3"/>
  <c r="C542" i="19" s="1"/>
  <c r="E181" i="3"/>
  <c r="C546" i="19" s="1"/>
  <c r="E185" i="3"/>
  <c r="C550" i="19" s="1"/>
  <c r="E189" i="3"/>
  <c r="C554" i="19" s="1"/>
  <c r="E193" i="3"/>
  <c r="C558" i="19" s="1"/>
  <c r="E197" i="3"/>
  <c r="C562" i="19" s="1"/>
  <c r="E201" i="3"/>
  <c r="C566" i="19" s="1"/>
  <c r="E205" i="3"/>
  <c r="C570" i="19" s="1"/>
  <c r="E209" i="3"/>
  <c r="C574" i="19" s="1"/>
  <c r="E213" i="3"/>
  <c r="C578" i="19" s="1"/>
  <c r="E217" i="3"/>
  <c r="E221" i="3"/>
  <c r="C586" i="19" s="1"/>
  <c r="E225" i="3"/>
  <c r="C590" i="19" s="1"/>
  <c r="E229" i="3"/>
  <c r="C594" i="19" s="1"/>
  <c r="E233" i="3"/>
  <c r="C598" i="19" s="1"/>
  <c r="E237" i="3"/>
  <c r="C602" i="19" s="1"/>
  <c r="E241" i="3"/>
  <c r="C606" i="19" s="1"/>
  <c r="E245" i="3"/>
  <c r="C610" i="19" s="1"/>
  <c r="E249" i="3"/>
  <c r="C614" i="19" s="1"/>
  <c r="E253" i="3"/>
  <c r="C618" i="19" s="1"/>
  <c r="E257" i="3"/>
  <c r="C622" i="19" s="1"/>
  <c r="E261" i="3"/>
  <c r="C626" i="19" s="1"/>
  <c r="E265" i="3"/>
  <c r="C630" i="19" s="1"/>
  <c r="E269" i="3"/>
  <c r="C634" i="19" s="1"/>
  <c r="E273" i="3"/>
  <c r="C638" i="19" s="1"/>
  <c r="E277" i="3"/>
  <c r="C642" i="19" s="1"/>
  <c r="E281" i="3"/>
  <c r="C646" i="19" s="1"/>
  <c r="E285" i="3"/>
  <c r="C650" i="19" s="1"/>
  <c r="E289" i="3"/>
  <c r="C654" i="19" s="1"/>
  <c r="E293" i="3"/>
  <c r="C658" i="19" s="1"/>
  <c r="E297" i="3"/>
  <c r="C662" i="19" s="1"/>
  <c r="E301" i="3"/>
  <c r="C666" i="19" s="1"/>
  <c r="E305" i="3"/>
  <c r="C670" i="19" s="1"/>
  <c r="E309" i="3"/>
  <c r="C674" i="19" s="1"/>
  <c r="E313" i="3"/>
  <c r="C678" i="19" s="1"/>
  <c r="E317" i="3"/>
  <c r="C682" i="19"/>
  <c r="E321" i="3"/>
  <c r="C686" i="19" s="1"/>
  <c r="E325" i="3"/>
  <c r="C690" i="19" s="1"/>
  <c r="E329" i="3"/>
  <c r="C694" i="19" s="1"/>
  <c r="E333" i="3"/>
  <c r="C698" i="19"/>
  <c r="E337" i="3"/>
  <c r="C702" i="19" s="1"/>
  <c r="E341" i="3"/>
  <c r="C706" i="19" s="1"/>
  <c r="E345" i="3"/>
  <c r="C710" i="19" s="1"/>
  <c r="E349" i="3"/>
  <c r="C714" i="19" s="1"/>
  <c r="E353" i="3"/>
  <c r="C718" i="19" s="1"/>
  <c r="E357" i="3"/>
  <c r="C722" i="19" s="1"/>
  <c r="E361" i="3"/>
  <c r="C726" i="19" s="1"/>
  <c r="E365" i="3"/>
  <c r="C730" i="19"/>
  <c r="E369" i="3"/>
  <c r="C734" i="19" s="1"/>
  <c r="D8" i="3"/>
  <c r="C8" i="19" s="1"/>
  <c r="D12" i="3"/>
  <c r="C12" i="19" s="1"/>
  <c r="D16" i="3"/>
  <c r="C16" i="19"/>
  <c r="D20" i="3"/>
  <c r="C20" i="19" s="1"/>
  <c r="D24" i="3"/>
  <c r="C24" i="19" s="1"/>
  <c r="D28" i="3"/>
  <c r="C28" i="19" s="1"/>
  <c r="D32" i="3"/>
  <c r="C32" i="19"/>
  <c r="D36" i="3"/>
  <c r="C36" i="19" s="1"/>
  <c r="D40" i="3"/>
  <c r="D44" i="3"/>
  <c r="D48" i="3"/>
  <c r="D52" i="3"/>
  <c r="D56" i="3"/>
  <c r="D60" i="3"/>
  <c r="D67" i="3"/>
  <c r="D75" i="3"/>
  <c r="D79" i="3"/>
  <c r="D83" i="3"/>
  <c r="D87" i="3"/>
  <c r="D91" i="3"/>
  <c r="D95" i="3"/>
  <c r="D99" i="3"/>
  <c r="D103" i="3"/>
  <c r="D107" i="3"/>
  <c r="D111" i="3"/>
  <c r="D115" i="3"/>
  <c r="D119" i="3"/>
  <c r="D123" i="3"/>
  <c r="D127" i="3"/>
  <c r="D131" i="3"/>
  <c r="D135" i="3"/>
  <c r="D139" i="3"/>
  <c r="D143" i="3"/>
  <c r="D147" i="3"/>
  <c r="D151" i="3"/>
  <c r="D155" i="3"/>
  <c r="D163" i="3"/>
  <c r="D167" i="3"/>
  <c r="D171" i="3"/>
  <c r="D175" i="3"/>
  <c r="D179" i="3"/>
  <c r="D183" i="3"/>
  <c r="D187" i="3"/>
  <c r="D191" i="3"/>
  <c r="D195" i="3"/>
  <c r="D199" i="3"/>
  <c r="D203" i="3"/>
  <c r="D207" i="3"/>
  <c r="D211" i="3"/>
  <c r="D215" i="3"/>
  <c r="D219" i="3"/>
  <c r="D223" i="3"/>
  <c r="D227" i="3"/>
  <c r="D231" i="3"/>
  <c r="D235" i="3"/>
  <c r="D239" i="3"/>
  <c r="D243" i="3"/>
  <c r="D247" i="3"/>
  <c r="D251" i="3"/>
  <c r="D255" i="3"/>
  <c r="D259" i="3"/>
  <c r="D263" i="3"/>
  <c r="D267" i="3"/>
  <c r="D271" i="3"/>
  <c r="D275" i="3"/>
  <c r="D279" i="3"/>
  <c r="D283" i="3"/>
  <c r="D287" i="3"/>
  <c r="D291" i="3"/>
  <c r="D295" i="3"/>
  <c r="D299" i="3"/>
  <c r="D303" i="3"/>
  <c r="D307" i="3"/>
  <c r="D311" i="3"/>
  <c r="D315" i="3"/>
  <c r="D319" i="3"/>
  <c r="D323" i="3"/>
  <c r="D327" i="3"/>
  <c r="D331" i="3"/>
  <c r="D335" i="3"/>
  <c r="D339" i="3"/>
  <c r="Z375" i="1"/>
  <c r="D343" i="3"/>
  <c r="D355" i="3"/>
  <c r="D359" i="3"/>
  <c r="D363" i="3"/>
  <c r="D367" i="3"/>
  <c r="Y877" i="1"/>
  <c r="F141" i="3" s="1"/>
  <c r="C871" i="19" s="1"/>
  <c r="F2566" i="1"/>
  <c r="Y2566" i="1" s="1"/>
  <c r="F2565" i="1"/>
  <c r="Y2565" i="1" s="1"/>
  <c r="F2564" i="1"/>
  <c r="Y2564" i="1" s="1"/>
  <c r="F2563" i="1"/>
  <c r="Y2563" i="1" s="1"/>
  <c r="F2562" i="1"/>
  <c r="Y2562" i="1" s="1"/>
  <c r="F2561" i="1"/>
  <c r="Y2561" i="1" s="1"/>
  <c r="F2560" i="1"/>
  <c r="Y2560" i="1" s="1"/>
  <c r="F2559" i="1"/>
  <c r="Y2559" i="1" s="1"/>
  <c r="J362" i="3" s="1"/>
  <c r="C2552" i="19" s="1"/>
  <c r="F2558" i="1"/>
  <c r="Y2558" i="1" s="1"/>
  <c r="F2557" i="1"/>
  <c r="Y2557" i="1" s="1"/>
  <c r="F2556" i="1"/>
  <c r="Y2556" i="1" s="1"/>
  <c r="F2555" i="1"/>
  <c r="Y2555" i="1" s="1"/>
  <c r="F2554" i="1"/>
  <c r="Y2554" i="1" s="1"/>
  <c r="F2553" i="1"/>
  <c r="Y2553" i="1" s="1"/>
  <c r="F2552" i="1"/>
  <c r="Y2552" i="1" s="1"/>
  <c r="J355" i="3" s="1"/>
  <c r="C2545" i="19" s="1"/>
  <c r="F2551" i="1"/>
  <c r="Y2551" i="1" s="1"/>
  <c r="J354" i="3" s="1"/>
  <c r="C2544" i="19" s="1"/>
  <c r="F2550" i="1"/>
  <c r="Y2550" i="1" s="1"/>
  <c r="F2549" i="1"/>
  <c r="Y2549" i="1" s="1"/>
  <c r="F2548" i="1"/>
  <c r="Y2548" i="1" s="1"/>
  <c r="F2547" i="1"/>
  <c r="Y2547" i="1" s="1"/>
  <c r="F2546" i="1"/>
  <c r="Y2546" i="1" s="1"/>
  <c r="F2545" i="1"/>
  <c r="Y2545" i="1" s="1"/>
  <c r="F2544" i="1"/>
  <c r="Y2544" i="1" s="1"/>
  <c r="J347" i="3" s="1"/>
  <c r="C2537" i="19" s="1"/>
  <c r="F2543" i="1"/>
  <c r="Y2543" i="1" s="1"/>
  <c r="F2542" i="1"/>
  <c r="Y2542" i="1" s="1"/>
  <c r="F2541" i="1"/>
  <c r="Y2541" i="1" s="1"/>
  <c r="F2540" i="1"/>
  <c r="Y2540" i="1" s="1"/>
  <c r="F2539" i="1"/>
  <c r="Y2539" i="1" s="1"/>
  <c r="F2538" i="1"/>
  <c r="Y2538" i="1" s="1"/>
  <c r="F2537" i="1"/>
  <c r="Y2537" i="1" s="1"/>
  <c r="F2536" i="1"/>
  <c r="Y2536" i="1" s="1"/>
  <c r="J339" i="3" s="1"/>
  <c r="C2529" i="19" s="1"/>
  <c r="F2535" i="1"/>
  <c r="Y2535" i="1" s="1"/>
  <c r="J338" i="3" s="1"/>
  <c r="C2528" i="19" s="1"/>
  <c r="F2534" i="1"/>
  <c r="Y2534" i="1" s="1"/>
  <c r="F2533" i="1"/>
  <c r="Y2533" i="1" s="1"/>
  <c r="F2532" i="1"/>
  <c r="Y2532" i="1" s="1"/>
  <c r="F2531" i="1"/>
  <c r="Y2531" i="1" s="1"/>
  <c r="F2530" i="1"/>
  <c r="Y2530" i="1" s="1"/>
  <c r="F2529" i="1"/>
  <c r="Y2529" i="1" s="1"/>
  <c r="F2528" i="1"/>
  <c r="Y2528" i="1" s="1"/>
  <c r="F2527" i="1"/>
  <c r="Y2527" i="1" s="1"/>
  <c r="J330" i="3" s="1"/>
  <c r="C2520" i="19" s="1"/>
  <c r="F2526" i="1"/>
  <c r="Y2526" i="1" s="1"/>
  <c r="F2525" i="1"/>
  <c r="Y2525" i="1" s="1"/>
  <c r="F2524" i="1"/>
  <c r="Y2524" i="1" s="1"/>
  <c r="F2523" i="1"/>
  <c r="Y2523" i="1" s="1"/>
  <c r="F2522" i="1"/>
  <c r="Y2522" i="1" s="1"/>
  <c r="F2521" i="1"/>
  <c r="Y2521" i="1" s="1"/>
  <c r="F2520" i="1"/>
  <c r="Y2520" i="1" s="1"/>
  <c r="J323" i="3" s="1"/>
  <c r="C2513" i="19" s="1"/>
  <c r="F2519" i="1"/>
  <c r="Y2519" i="1" s="1"/>
  <c r="J322" i="3" s="1"/>
  <c r="C2512" i="19" s="1"/>
  <c r="F2518" i="1"/>
  <c r="Y2518" i="1" s="1"/>
  <c r="F2517" i="1"/>
  <c r="Y2517" i="1" s="1"/>
  <c r="F2516" i="1"/>
  <c r="Y2516" i="1" s="1"/>
  <c r="F2515" i="1"/>
  <c r="Y2515" i="1" s="1"/>
  <c r="F2514" i="1"/>
  <c r="Y2514" i="1" s="1"/>
  <c r="F2513" i="1"/>
  <c r="Y2513" i="1" s="1"/>
  <c r="F2512" i="1"/>
  <c r="Y2512" i="1" s="1"/>
  <c r="J315" i="3" s="1"/>
  <c r="C2505" i="19" s="1"/>
  <c r="F2511" i="1"/>
  <c r="Y2511" i="1" s="1"/>
  <c r="F2510" i="1"/>
  <c r="Y2510" i="1" s="1"/>
  <c r="F2509" i="1"/>
  <c r="Y2509" i="1" s="1"/>
  <c r="F2508" i="1"/>
  <c r="Y2508" i="1" s="1"/>
  <c r="F2507" i="1"/>
  <c r="Y2507" i="1" s="1"/>
  <c r="F2506" i="1"/>
  <c r="Y2506" i="1" s="1"/>
  <c r="F2505" i="1"/>
  <c r="Y2505" i="1" s="1"/>
  <c r="F2504" i="1"/>
  <c r="Y2504" i="1" s="1"/>
  <c r="J307" i="3" s="1"/>
  <c r="C2497" i="19" s="1"/>
  <c r="F2503" i="1"/>
  <c r="Y2503" i="1" s="1"/>
  <c r="J306" i="3" s="1"/>
  <c r="C2496" i="19" s="1"/>
  <c r="F2502" i="1"/>
  <c r="Y2502" i="1" s="1"/>
  <c r="F2501" i="1"/>
  <c r="Y2501" i="1" s="1"/>
  <c r="F2500" i="1"/>
  <c r="Y2500" i="1" s="1"/>
  <c r="F2499" i="1"/>
  <c r="Y2499" i="1" s="1"/>
  <c r="F2498" i="1"/>
  <c r="Y2498" i="1" s="1"/>
  <c r="F2497" i="1"/>
  <c r="Y2497" i="1" s="1"/>
  <c r="F2496" i="1"/>
  <c r="Y2496" i="1" s="1"/>
  <c r="F2495" i="1"/>
  <c r="Y2495" i="1" s="1"/>
  <c r="J298" i="3" s="1"/>
  <c r="C2488" i="19" s="1"/>
  <c r="F2494" i="1"/>
  <c r="Y2494" i="1" s="1"/>
  <c r="F2493" i="1"/>
  <c r="Y2493" i="1" s="1"/>
  <c r="F2492" i="1"/>
  <c r="Y2492" i="1" s="1"/>
  <c r="F2491" i="1"/>
  <c r="Y2491" i="1" s="1"/>
  <c r="F2490" i="1"/>
  <c r="Y2490" i="1" s="1"/>
  <c r="F2489" i="1"/>
  <c r="Y2489" i="1" s="1"/>
  <c r="F2488" i="1"/>
  <c r="Y2488" i="1" s="1"/>
  <c r="J291" i="3" s="1"/>
  <c r="C2481" i="19" s="1"/>
  <c r="F2487" i="1"/>
  <c r="Y2487" i="1" s="1"/>
  <c r="J290" i="3" s="1"/>
  <c r="C2480" i="19" s="1"/>
  <c r="F2486" i="1"/>
  <c r="Y2486" i="1" s="1"/>
  <c r="F2485" i="1"/>
  <c r="Y2485" i="1" s="1"/>
  <c r="F2484" i="1"/>
  <c r="Y2484" i="1" s="1"/>
  <c r="F2483" i="1"/>
  <c r="Y2483" i="1" s="1"/>
  <c r="F2482" i="1"/>
  <c r="Y2482" i="1" s="1"/>
  <c r="F2481" i="1"/>
  <c r="Y2481" i="1" s="1"/>
  <c r="F2480" i="1"/>
  <c r="Y2480" i="1" s="1"/>
  <c r="J283" i="3" s="1"/>
  <c r="C2473" i="19" s="1"/>
  <c r="F2479" i="1"/>
  <c r="Y2479" i="1" s="1"/>
  <c r="F2478" i="1"/>
  <c r="Y2478" i="1" s="1"/>
  <c r="F2477" i="1"/>
  <c r="Y2477" i="1" s="1"/>
  <c r="F2476" i="1"/>
  <c r="Y2476" i="1" s="1"/>
  <c r="F2475" i="1"/>
  <c r="Y2475" i="1" s="1"/>
  <c r="F2474" i="1"/>
  <c r="Y2474" i="1" s="1"/>
  <c r="F2473" i="1"/>
  <c r="Y2473" i="1" s="1"/>
  <c r="F2472" i="1"/>
  <c r="Y2472" i="1" s="1"/>
  <c r="J275" i="3" s="1"/>
  <c r="C2465" i="19" s="1"/>
  <c r="F2471" i="1"/>
  <c r="Y2471" i="1" s="1"/>
  <c r="J274" i="3" s="1"/>
  <c r="F2470" i="1"/>
  <c r="Y2470" i="1" s="1"/>
  <c r="F2469" i="1"/>
  <c r="Y2469" i="1" s="1"/>
  <c r="F2468" i="1"/>
  <c r="Y2468" i="1" s="1"/>
  <c r="F2467" i="1"/>
  <c r="Y2467" i="1" s="1"/>
  <c r="F2466" i="1"/>
  <c r="Y2466" i="1" s="1"/>
  <c r="F2465" i="1"/>
  <c r="Y2465" i="1" s="1"/>
  <c r="F2464" i="1"/>
  <c r="Y2464" i="1" s="1"/>
  <c r="F2463" i="1"/>
  <c r="Y2463" i="1" s="1"/>
  <c r="J266" i="3" s="1"/>
  <c r="C2456" i="19" s="1"/>
  <c r="F2462" i="1"/>
  <c r="Y2462" i="1" s="1"/>
  <c r="F2461" i="1"/>
  <c r="Y2461" i="1" s="1"/>
  <c r="F2460" i="1"/>
  <c r="Y2460" i="1" s="1"/>
  <c r="F2459" i="1"/>
  <c r="Y2459" i="1" s="1"/>
  <c r="F2458" i="1"/>
  <c r="Y2458" i="1" s="1"/>
  <c r="F2457" i="1"/>
  <c r="Y2457" i="1" s="1"/>
  <c r="F2456" i="1"/>
  <c r="Y2456" i="1" s="1"/>
  <c r="J259" i="3" s="1"/>
  <c r="C2449" i="19" s="1"/>
  <c r="F2455" i="1"/>
  <c r="Y2455" i="1" s="1"/>
  <c r="J258" i="3" s="1"/>
  <c r="C2448" i="19" s="1"/>
  <c r="F2454" i="1"/>
  <c r="Y2454" i="1" s="1"/>
  <c r="F2453" i="1"/>
  <c r="Y2453" i="1" s="1"/>
  <c r="F2452" i="1"/>
  <c r="Y2452" i="1" s="1"/>
  <c r="F2451" i="1"/>
  <c r="Y2451" i="1" s="1"/>
  <c r="F2450" i="1"/>
  <c r="Y2450" i="1" s="1"/>
  <c r="F2449" i="1"/>
  <c r="Y2449" i="1" s="1"/>
  <c r="F2448" i="1"/>
  <c r="Y2448" i="1" s="1"/>
  <c r="J251" i="3" s="1"/>
  <c r="C2441" i="19" s="1"/>
  <c r="F2447" i="1"/>
  <c r="Y2447" i="1" s="1"/>
  <c r="J250" i="3" s="1"/>
  <c r="C2440" i="19" s="1"/>
  <c r="F2446" i="1"/>
  <c r="Y2446" i="1" s="1"/>
  <c r="F2445" i="1"/>
  <c r="Y2445" i="1" s="1"/>
  <c r="F2444" i="1"/>
  <c r="Y2444" i="1" s="1"/>
  <c r="F2443" i="1"/>
  <c r="Y2443" i="1" s="1"/>
  <c r="F2442" i="1"/>
  <c r="Y2442" i="1" s="1"/>
  <c r="F2441" i="1"/>
  <c r="Y2441" i="1" s="1"/>
  <c r="F2440" i="1"/>
  <c r="Y2440" i="1" s="1"/>
  <c r="J243" i="3" s="1"/>
  <c r="C2433" i="19" s="1"/>
  <c r="F2439" i="1"/>
  <c r="Y2439" i="1" s="1"/>
  <c r="J242" i="3" s="1"/>
  <c r="C2432" i="19" s="1"/>
  <c r="F2438" i="1"/>
  <c r="Y2438" i="1" s="1"/>
  <c r="F2437" i="1"/>
  <c r="Y2437" i="1" s="1"/>
  <c r="F2436" i="1"/>
  <c r="Y2436" i="1" s="1"/>
  <c r="F2435" i="1"/>
  <c r="Y2435" i="1" s="1"/>
  <c r="F2434" i="1"/>
  <c r="Y2434" i="1" s="1"/>
  <c r="F2433" i="1"/>
  <c r="Y2433" i="1" s="1"/>
  <c r="F2432" i="1"/>
  <c r="Y2432" i="1" s="1"/>
  <c r="J235" i="3" s="1"/>
  <c r="C2425" i="19" s="1"/>
  <c r="F2431" i="1"/>
  <c r="Y2431" i="1" s="1"/>
  <c r="J234" i="3" s="1"/>
  <c r="C2424" i="19" s="1"/>
  <c r="F2430" i="1"/>
  <c r="Y2430" i="1" s="1"/>
  <c r="F2429" i="1"/>
  <c r="Y2429" i="1" s="1"/>
  <c r="F2428" i="1"/>
  <c r="Y2428" i="1" s="1"/>
  <c r="F2427" i="1"/>
  <c r="Y2427" i="1" s="1"/>
  <c r="F2426" i="1"/>
  <c r="Y2426" i="1" s="1"/>
  <c r="F2425" i="1"/>
  <c r="Y2425" i="1" s="1"/>
  <c r="F2424" i="1"/>
  <c r="Y2424" i="1" s="1"/>
  <c r="J227" i="3" s="1"/>
  <c r="C2417" i="19" s="1"/>
  <c r="F2423" i="1"/>
  <c r="Y2423" i="1" s="1"/>
  <c r="J226" i="3" s="1"/>
  <c r="C2416" i="19" s="1"/>
  <c r="F2422" i="1"/>
  <c r="Y2422" i="1" s="1"/>
  <c r="F2421" i="1"/>
  <c r="Y2421" i="1" s="1"/>
  <c r="F2420" i="1"/>
  <c r="Y2420" i="1" s="1"/>
  <c r="F2419" i="1"/>
  <c r="Y2419" i="1" s="1"/>
  <c r="F2418" i="1"/>
  <c r="Y2418" i="1" s="1"/>
  <c r="F2417" i="1"/>
  <c r="Y2417" i="1" s="1"/>
  <c r="F2416" i="1"/>
  <c r="Y2416" i="1" s="1"/>
  <c r="J219" i="3" s="1"/>
  <c r="C2409" i="19" s="1"/>
  <c r="F2415" i="1"/>
  <c r="Y2415" i="1" s="1"/>
  <c r="F2414" i="1"/>
  <c r="Y2414" i="1" s="1"/>
  <c r="F2413" i="1"/>
  <c r="Y2413" i="1" s="1"/>
  <c r="F2412" i="1"/>
  <c r="Y2412" i="1" s="1"/>
  <c r="F2411" i="1"/>
  <c r="Y2411" i="1" s="1"/>
  <c r="F2410" i="1"/>
  <c r="Y2410" i="1" s="1"/>
  <c r="F2409" i="1"/>
  <c r="Y2409" i="1" s="1"/>
  <c r="F2408" i="1"/>
  <c r="Y2408" i="1" s="1"/>
  <c r="J211" i="3" s="1"/>
  <c r="C2401" i="19" s="1"/>
  <c r="F2407" i="1"/>
  <c r="Y2407" i="1" s="1"/>
  <c r="J210" i="3" s="1"/>
  <c r="C2400" i="19" s="1"/>
  <c r="F2406" i="1"/>
  <c r="Y2406" i="1" s="1"/>
  <c r="F2405" i="1"/>
  <c r="Y2405" i="1" s="1"/>
  <c r="F2404" i="1"/>
  <c r="Y2404" i="1" s="1"/>
  <c r="F2403" i="1"/>
  <c r="Y2403" i="1" s="1"/>
  <c r="F2402" i="1"/>
  <c r="Y2402" i="1" s="1"/>
  <c r="F2401" i="1"/>
  <c r="Y2401" i="1" s="1"/>
  <c r="F2400" i="1"/>
  <c r="Y2400" i="1" s="1"/>
  <c r="F2399" i="1"/>
  <c r="Y2399" i="1" s="1"/>
  <c r="J202" i="3" s="1"/>
  <c r="C2392" i="19" s="1"/>
  <c r="F2398" i="1"/>
  <c r="Y2398" i="1" s="1"/>
  <c r="F2397" i="1"/>
  <c r="Y2397" i="1" s="1"/>
  <c r="F2396" i="1"/>
  <c r="Y2396" i="1" s="1"/>
  <c r="F2395" i="1"/>
  <c r="Y2395" i="1" s="1"/>
  <c r="F2394" i="1"/>
  <c r="Y2394" i="1" s="1"/>
  <c r="F2393" i="1"/>
  <c r="Y2393" i="1" s="1"/>
  <c r="F2392" i="1"/>
  <c r="Y2392" i="1" s="1"/>
  <c r="J195" i="3" s="1"/>
  <c r="C2385" i="19" s="1"/>
  <c r="F2391" i="1"/>
  <c r="Y2391" i="1" s="1"/>
  <c r="J194" i="3" s="1"/>
  <c r="C2384" i="19" s="1"/>
  <c r="F2390" i="1"/>
  <c r="Y2390" i="1" s="1"/>
  <c r="F2389" i="1"/>
  <c r="Y2389" i="1" s="1"/>
  <c r="F2388" i="1"/>
  <c r="Y2388" i="1" s="1"/>
  <c r="F2387" i="1"/>
  <c r="Y2387" i="1" s="1"/>
  <c r="F2386" i="1"/>
  <c r="Y2386" i="1" s="1"/>
  <c r="F2385" i="1"/>
  <c r="Y2385" i="1" s="1"/>
  <c r="F2384" i="1"/>
  <c r="Y2384" i="1" s="1"/>
  <c r="J187" i="3" s="1"/>
  <c r="F2383" i="1"/>
  <c r="Y2383" i="1" s="1"/>
  <c r="J186" i="3" s="1"/>
  <c r="C2376" i="19" s="1"/>
  <c r="F2382" i="1"/>
  <c r="Y2382" i="1" s="1"/>
  <c r="F2381" i="1"/>
  <c r="Y2381" i="1" s="1"/>
  <c r="F2380" i="1"/>
  <c r="Y2380" i="1" s="1"/>
  <c r="F2379" i="1"/>
  <c r="Y2379" i="1" s="1"/>
  <c r="F2378" i="1"/>
  <c r="Y2378" i="1" s="1"/>
  <c r="F2377" i="1"/>
  <c r="Y2377" i="1" s="1"/>
  <c r="F2376" i="1"/>
  <c r="Y2376" i="1" s="1"/>
  <c r="J179" i="3" s="1"/>
  <c r="C2369" i="19" s="1"/>
  <c r="F2375" i="1"/>
  <c r="Y2375" i="1" s="1"/>
  <c r="J178" i="3" s="1"/>
  <c r="C2368" i="19" s="1"/>
  <c r="F2374" i="1"/>
  <c r="Y2374" i="1" s="1"/>
  <c r="F2373" i="1"/>
  <c r="Y2373" i="1" s="1"/>
  <c r="F2372" i="1"/>
  <c r="Y2372" i="1" s="1"/>
  <c r="F2371" i="1"/>
  <c r="Y2371" i="1" s="1"/>
  <c r="F2370" i="1"/>
  <c r="Y2370" i="1" s="1"/>
  <c r="F2369" i="1"/>
  <c r="Y2369" i="1" s="1"/>
  <c r="F2368" i="1"/>
  <c r="Y2368" i="1" s="1"/>
  <c r="F2367" i="1"/>
  <c r="Y2367" i="1" s="1"/>
  <c r="J170" i="3" s="1"/>
  <c r="C2360" i="19" s="1"/>
  <c r="F2366" i="1"/>
  <c r="Y2366" i="1" s="1"/>
  <c r="F2365" i="1"/>
  <c r="Y2365" i="1" s="1"/>
  <c r="F2364" i="1"/>
  <c r="Y2364" i="1" s="1"/>
  <c r="F2363" i="1"/>
  <c r="Y2363" i="1" s="1"/>
  <c r="F2362" i="1"/>
  <c r="Y2362" i="1" s="1"/>
  <c r="F2361" i="1"/>
  <c r="Y2361" i="1" s="1"/>
  <c r="F2360" i="1"/>
  <c r="Y2360" i="1" s="1"/>
  <c r="J163" i="3" s="1"/>
  <c r="C2353" i="19" s="1"/>
  <c r="F2359" i="1"/>
  <c r="Y2359" i="1" s="1"/>
  <c r="J162" i="3" s="1"/>
  <c r="C2352" i="19" s="1"/>
  <c r="F2358" i="1"/>
  <c r="Y2358" i="1" s="1"/>
  <c r="F2357" i="1"/>
  <c r="Y2357" i="1" s="1"/>
  <c r="F2356" i="1"/>
  <c r="Y2356" i="1" s="1"/>
  <c r="F2355" i="1"/>
  <c r="Y2355" i="1" s="1"/>
  <c r="F2354" i="1"/>
  <c r="Y2354" i="1" s="1"/>
  <c r="F2353" i="1"/>
  <c r="Y2353" i="1" s="1"/>
  <c r="F2352" i="1"/>
  <c r="Y2352" i="1" s="1"/>
  <c r="J155" i="3" s="1"/>
  <c r="C2345" i="19" s="1"/>
  <c r="F2351" i="1"/>
  <c r="Y2351" i="1" s="1"/>
  <c r="F2350" i="1"/>
  <c r="Y2350" i="1" s="1"/>
  <c r="F2349" i="1"/>
  <c r="Y2349" i="1" s="1"/>
  <c r="F2348" i="1"/>
  <c r="Y2348" i="1" s="1"/>
  <c r="F2347" i="1"/>
  <c r="Y2347" i="1" s="1"/>
  <c r="F2346" i="1"/>
  <c r="Y2346" i="1" s="1"/>
  <c r="F2345" i="1"/>
  <c r="Y2345" i="1" s="1"/>
  <c r="F2344" i="1"/>
  <c r="Y2344" i="1" s="1"/>
  <c r="J147" i="3" s="1"/>
  <c r="C2337" i="19" s="1"/>
  <c r="F2343" i="1"/>
  <c r="Y2343" i="1" s="1"/>
  <c r="J146" i="3" s="1"/>
  <c r="C2336" i="19" s="1"/>
  <c r="F2342" i="1"/>
  <c r="Y2342" i="1" s="1"/>
  <c r="F2341" i="1"/>
  <c r="Y2341" i="1" s="1"/>
  <c r="F2340" i="1"/>
  <c r="Y2340" i="1" s="1"/>
  <c r="F2339" i="1"/>
  <c r="Y2339" i="1" s="1"/>
  <c r="F2338" i="1"/>
  <c r="Y2338" i="1" s="1"/>
  <c r="F2337" i="1"/>
  <c r="Y2337" i="1" s="1"/>
  <c r="F2336" i="1"/>
  <c r="Y2336" i="1" s="1"/>
  <c r="J139" i="3" s="1"/>
  <c r="C2329" i="19" s="1"/>
  <c r="F2335" i="1"/>
  <c r="Y2335" i="1" s="1"/>
  <c r="J138" i="3" s="1"/>
  <c r="C2328" i="19" s="1"/>
  <c r="F2334" i="1"/>
  <c r="Y2334" i="1" s="1"/>
  <c r="F2333" i="1"/>
  <c r="Y2333" i="1" s="1"/>
  <c r="F2332" i="1"/>
  <c r="Y2332" i="1" s="1"/>
  <c r="F2331" i="1"/>
  <c r="Y2331" i="1" s="1"/>
  <c r="F2330" i="1"/>
  <c r="Y2330" i="1" s="1"/>
  <c r="F2329" i="1"/>
  <c r="Y2329" i="1" s="1"/>
  <c r="F2328" i="1"/>
  <c r="Y2328" i="1" s="1"/>
  <c r="J131" i="3" s="1"/>
  <c r="C2321" i="19" s="1"/>
  <c r="F2327" i="1"/>
  <c r="Y2327" i="1" s="1"/>
  <c r="J130" i="3" s="1"/>
  <c r="C2320" i="19" s="1"/>
  <c r="F2326" i="1"/>
  <c r="Y2326" i="1" s="1"/>
  <c r="F2325" i="1"/>
  <c r="Y2325" i="1" s="1"/>
  <c r="F2324" i="1"/>
  <c r="Y2324" i="1" s="1"/>
  <c r="F2323" i="1"/>
  <c r="Y2323" i="1" s="1"/>
  <c r="F2322" i="1"/>
  <c r="Y2322" i="1" s="1"/>
  <c r="F2321" i="1"/>
  <c r="Y2321" i="1" s="1"/>
  <c r="F2320" i="1"/>
  <c r="Y2320" i="1" s="1"/>
  <c r="J123" i="3" s="1"/>
  <c r="C2313" i="19" s="1"/>
  <c r="F2319" i="1"/>
  <c r="Y2319" i="1" s="1"/>
  <c r="F2318" i="1"/>
  <c r="Y2318" i="1" s="1"/>
  <c r="F2317" i="1"/>
  <c r="Y2317" i="1" s="1"/>
  <c r="F2316" i="1"/>
  <c r="Y2316" i="1" s="1"/>
  <c r="F2315" i="1"/>
  <c r="Y2315" i="1" s="1"/>
  <c r="F2314" i="1"/>
  <c r="Y2314" i="1" s="1"/>
  <c r="F2313" i="1"/>
  <c r="Y2313" i="1" s="1"/>
  <c r="F2312" i="1"/>
  <c r="Y2312" i="1" s="1"/>
  <c r="J115" i="3" s="1"/>
  <c r="C2305" i="19" s="1"/>
  <c r="F2311" i="1"/>
  <c r="Y2311" i="1" s="1"/>
  <c r="J114" i="3" s="1"/>
  <c r="C2304" i="19" s="1"/>
  <c r="F2310" i="1"/>
  <c r="Y2310" i="1" s="1"/>
  <c r="F2309" i="1"/>
  <c r="Y2309" i="1" s="1"/>
  <c r="F2308" i="1"/>
  <c r="Y2308" i="1" s="1"/>
  <c r="F2307" i="1"/>
  <c r="Y2307" i="1" s="1"/>
  <c r="F2306" i="1"/>
  <c r="Y2306" i="1" s="1"/>
  <c r="F2305" i="1"/>
  <c r="Y2305" i="1" s="1"/>
  <c r="F2304" i="1"/>
  <c r="Y2304" i="1" s="1"/>
  <c r="F2303" i="1"/>
  <c r="Y2303" i="1" s="1"/>
  <c r="J106" i="3" s="1"/>
  <c r="C2296" i="19" s="1"/>
  <c r="F2302" i="1"/>
  <c r="Y2302" i="1" s="1"/>
  <c r="F2301" i="1"/>
  <c r="Y2301" i="1" s="1"/>
  <c r="F2300" i="1"/>
  <c r="Y2300" i="1" s="1"/>
  <c r="F2299" i="1"/>
  <c r="Y2299" i="1" s="1"/>
  <c r="F2298" i="1"/>
  <c r="Y2298" i="1" s="1"/>
  <c r="F2297" i="1"/>
  <c r="Y2297" i="1" s="1"/>
  <c r="F2296" i="1"/>
  <c r="Y2296" i="1" s="1"/>
  <c r="J99" i="3" s="1"/>
  <c r="C2289" i="19" s="1"/>
  <c r="F2295" i="1"/>
  <c r="Y2295" i="1" s="1"/>
  <c r="J98" i="3" s="1"/>
  <c r="C2288" i="19" s="1"/>
  <c r="F2294" i="1"/>
  <c r="Y2294" i="1" s="1"/>
  <c r="F2293" i="1"/>
  <c r="Y2293" i="1" s="1"/>
  <c r="F2292" i="1"/>
  <c r="Y2292" i="1" s="1"/>
  <c r="F2291" i="1"/>
  <c r="Y2291" i="1" s="1"/>
  <c r="F2290" i="1"/>
  <c r="Y2290" i="1" s="1"/>
  <c r="F2289" i="1"/>
  <c r="Y2289" i="1" s="1"/>
  <c r="F2288" i="1"/>
  <c r="Y2288" i="1" s="1"/>
  <c r="J91" i="3" s="1"/>
  <c r="C2281" i="19" s="1"/>
  <c r="F2287" i="1"/>
  <c r="Y2287" i="1" s="1"/>
  <c r="J90" i="3" s="1"/>
  <c r="C2280" i="19" s="1"/>
  <c r="F2286" i="1"/>
  <c r="Y2286" i="1" s="1"/>
  <c r="F2285" i="1"/>
  <c r="Y2285" i="1" s="1"/>
  <c r="F2284" i="1"/>
  <c r="Y2284" i="1" s="1"/>
  <c r="F2283" i="1"/>
  <c r="Y2283" i="1" s="1"/>
  <c r="F2282" i="1"/>
  <c r="Y2282" i="1" s="1"/>
  <c r="F2281" i="1"/>
  <c r="Y2281" i="1" s="1"/>
  <c r="F2280" i="1"/>
  <c r="Y2280" i="1" s="1"/>
  <c r="J83" i="3" s="1"/>
  <c r="C2273" i="19" s="1"/>
  <c r="F2279" i="1"/>
  <c r="Y2279" i="1" s="1"/>
  <c r="J82" i="3" s="1"/>
  <c r="C2272" i="19" s="1"/>
  <c r="F2278" i="1"/>
  <c r="Y2278" i="1" s="1"/>
  <c r="F2277" i="1"/>
  <c r="Y2277" i="1" s="1"/>
  <c r="F2276" i="1"/>
  <c r="Y2276" i="1" s="1"/>
  <c r="F2275" i="1"/>
  <c r="Y2275" i="1" s="1"/>
  <c r="F2274" i="1"/>
  <c r="Y2274" i="1" s="1"/>
  <c r="F2273" i="1"/>
  <c r="Y2273" i="1" s="1"/>
  <c r="F2272" i="1"/>
  <c r="Y2272" i="1" s="1"/>
  <c r="J75" i="3" s="1"/>
  <c r="C2265" i="19" s="1"/>
  <c r="F2271" i="1"/>
  <c r="Y2271" i="1" s="1"/>
  <c r="J74" i="3" s="1"/>
  <c r="C2264" i="19" s="1"/>
  <c r="F2270" i="1"/>
  <c r="Y2270" i="1" s="1"/>
  <c r="F2269" i="1"/>
  <c r="Y2269" i="1" s="1"/>
  <c r="F2268" i="1"/>
  <c r="Y2268" i="1" s="1"/>
  <c r="F2267" i="1"/>
  <c r="Y2267" i="1" s="1"/>
  <c r="F2266" i="1"/>
  <c r="Y2266" i="1" s="1"/>
  <c r="F2265" i="1"/>
  <c r="Y2265" i="1" s="1"/>
  <c r="F2264" i="1"/>
  <c r="Y2264" i="1" s="1"/>
  <c r="J67" i="3" s="1"/>
  <c r="C2257" i="19" s="1"/>
  <c r="F2263" i="1"/>
  <c r="Y2263" i="1" s="1"/>
  <c r="J66" i="3" s="1"/>
  <c r="F2262" i="1"/>
  <c r="Y2262" i="1" s="1"/>
  <c r="F2261" i="1"/>
  <c r="Y2261" i="1" s="1"/>
  <c r="F2260" i="1"/>
  <c r="Y2260" i="1" s="1"/>
  <c r="F2259" i="1"/>
  <c r="Y2259" i="1" s="1"/>
  <c r="F2258" i="1"/>
  <c r="Y2258" i="1" s="1"/>
  <c r="F2257" i="1"/>
  <c r="Y2257" i="1" s="1"/>
  <c r="F2256" i="1"/>
  <c r="Y2256" i="1" s="1"/>
  <c r="J59" i="3" s="1"/>
  <c r="C2249" i="19" s="1"/>
  <c r="F2255" i="1"/>
  <c r="Y2255" i="1" s="1"/>
  <c r="F2254" i="1"/>
  <c r="Y2254" i="1" s="1"/>
  <c r="F2253" i="1"/>
  <c r="Y2253" i="1" s="1"/>
  <c r="F2252" i="1"/>
  <c r="Y2252" i="1" s="1"/>
  <c r="F2251" i="1"/>
  <c r="Y2251" i="1" s="1"/>
  <c r="F2250" i="1"/>
  <c r="Y2250" i="1" s="1"/>
  <c r="F2249" i="1"/>
  <c r="Y2249" i="1" s="1"/>
  <c r="F2248" i="1"/>
  <c r="Y2248" i="1" s="1"/>
  <c r="F2247" i="1"/>
  <c r="Y2247" i="1" s="1"/>
  <c r="J50" i="3" s="1"/>
  <c r="C2240" i="19" s="1"/>
  <c r="F2246" i="1"/>
  <c r="Y2246" i="1" s="1"/>
  <c r="F2245" i="1"/>
  <c r="Y2245" i="1" s="1"/>
  <c r="F2244" i="1"/>
  <c r="Y2244" i="1" s="1"/>
  <c r="F2243" i="1"/>
  <c r="Y2243" i="1" s="1"/>
  <c r="F2242" i="1"/>
  <c r="Y2242" i="1" s="1"/>
  <c r="F2241" i="1"/>
  <c r="Y2241" i="1" s="1"/>
  <c r="F2240" i="1"/>
  <c r="Y2240" i="1" s="1"/>
  <c r="F2239" i="1"/>
  <c r="Y2239" i="1" s="1"/>
  <c r="J42" i="3" s="1"/>
  <c r="C2232" i="19" s="1"/>
  <c r="F2238" i="1"/>
  <c r="Y2238" i="1" s="1"/>
  <c r="F2237" i="1"/>
  <c r="Y2237" i="1" s="1"/>
  <c r="F2236" i="1"/>
  <c r="Y2236" i="1" s="1"/>
  <c r="F2235" i="1"/>
  <c r="Y2235" i="1" s="1"/>
  <c r="F2234" i="1"/>
  <c r="Y2234" i="1" s="1"/>
  <c r="F2233" i="1"/>
  <c r="Y2233" i="1" s="1"/>
  <c r="F2232" i="1"/>
  <c r="Y2232" i="1" s="1"/>
  <c r="J35" i="3" s="1"/>
  <c r="C2225" i="19" s="1"/>
  <c r="F2231" i="1"/>
  <c r="Y2231" i="1" s="1"/>
  <c r="J34" i="3" s="1"/>
  <c r="C2224" i="19" s="1"/>
  <c r="F2230" i="1"/>
  <c r="Y2230" i="1" s="1"/>
  <c r="F2229" i="1"/>
  <c r="Y2229" i="1" s="1"/>
  <c r="J32" i="3" s="1"/>
  <c r="C2222" i="19" s="1"/>
  <c r="F2228" i="1"/>
  <c r="Y2228" i="1" s="1"/>
  <c r="J31" i="3" s="1"/>
  <c r="C2221" i="19" s="1"/>
  <c r="F2227" i="1"/>
  <c r="Y2227" i="1" s="1"/>
  <c r="J30" i="3" s="1"/>
  <c r="C2220" i="19" s="1"/>
  <c r="F2226" i="1"/>
  <c r="Y2226" i="1"/>
  <c r="J29" i="3" s="1"/>
  <c r="C2219" i="19" s="1"/>
  <c r="F2225" i="1"/>
  <c r="Y2225" i="1" s="1"/>
  <c r="J28" i="3" s="1"/>
  <c r="F2224" i="1"/>
  <c r="Y2224" i="1" s="1"/>
  <c r="J27" i="3" s="1"/>
  <c r="C2217" i="19" s="1"/>
  <c r="F2223" i="1"/>
  <c r="Y2223" i="1" s="1"/>
  <c r="J26" i="3" s="1"/>
  <c r="C2216" i="19" s="1"/>
  <c r="F2222" i="1"/>
  <c r="Y2222" i="1"/>
  <c r="F2221" i="1"/>
  <c r="Y2221" i="1" s="1"/>
  <c r="J24" i="3" s="1"/>
  <c r="C2214" i="19" s="1"/>
  <c r="F2220" i="1"/>
  <c r="Y2220" i="1"/>
  <c r="F2219" i="1"/>
  <c r="Y2219" i="1" s="1"/>
  <c r="J22" i="3" s="1"/>
  <c r="C2212" i="19" s="1"/>
  <c r="F2218" i="1"/>
  <c r="Y2218" i="1"/>
  <c r="F2217" i="1"/>
  <c r="Y2217" i="1" s="1"/>
  <c r="J20" i="3" s="1"/>
  <c r="F2216" i="1"/>
  <c r="Y2216" i="1" s="1"/>
  <c r="J19" i="3" s="1"/>
  <c r="C2209" i="19" s="1"/>
  <c r="F2215" i="1"/>
  <c r="Y2215" i="1" s="1"/>
  <c r="J18" i="3" s="1"/>
  <c r="C2208" i="19" s="1"/>
  <c r="F2214" i="1"/>
  <c r="Y2214" i="1" s="1"/>
  <c r="J17" i="3" s="1"/>
  <c r="C2207" i="19" s="1"/>
  <c r="F2213" i="1"/>
  <c r="Y2213" i="1" s="1"/>
  <c r="J16" i="3" s="1"/>
  <c r="C2206" i="19" s="1"/>
  <c r="F2212" i="1"/>
  <c r="Y2212" i="1" s="1"/>
  <c r="J15" i="3" s="1"/>
  <c r="C2205" i="19" s="1"/>
  <c r="F2211" i="1"/>
  <c r="Y2211" i="1" s="1"/>
  <c r="J14" i="3" s="1"/>
  <c r="C2204" i="19" s="1"/>
  <c r="F2210" i="1"/>
  <c r="Y2210" i="1"/>
  <c r="J13" i="3" s="1"/>
  <c r="C2203" i="19" s="1"/>
  <c r="F2209" i="1"/>
  <c r="Y2209" i="1" s="1"/>
  <c r="J12" i="3" s="1"/>
  <c r="F2208" i="1"/>
  <c r="Y2208" i="1" s="1"/>
  <c r="J11" i="3" s="1"/>
  <c r="C2201" i="19" s="1"/>
  <c r="F2207" i="1"/>
  <c r="Y2207" i="1" s="1"/>
  <c r="J10" i="3" s="1"/>
  <c r="C2200" i="19" s="1"/>
  <c r="F2206" i="1"/>
  <c r="Y2206" i="1"/>
  <c r="F2205" i="1"/>
  <c r="Y2205" i="1" s="1"/>
  <c r="J8" i="3" s="1"/>
  <c r="F2204" i="1"/>
  <c r="Y2204" i="1" s="1"/>
  <c r="J7" i="3" s="1"/>
  <c r="C2197" i="19" s="1"/>
  <c r="F2203" i="1"/>
  <c r="Y2203" i="1" s="1"/>
  <c r="J6" i="3" s="1"/>
  <c r="F2202" i="1"/>
  <c r="Y2202" i="1"/>
  <c r="J5" i="3" s="1"/>
  <c r="C2195" i="19" s="1"/>
  <c r="C582" i="19"/>
  <c r="C490" i="19"/>
  <c r="C156" i="19"/>
  <c r="C551" i="19"/>
  <c r="C1373" i="19"/>
  <c r="C886" i="19"/>
  <c r="C1008" i="19"/>
  <c r="C613" i="19"/>
  <c r="C2042" i="19"/>
  <c r="C1920" i="19"/>
  <c r="C766" i="19"/>
  <c r="C1524" i="19"/>
  <c r="C2073" i="19"/>
  <c r="C401" i="19"/>
  <c r="C1981" i="19"/>
  <c r="C95" i="19"/>
  <c r="C1159" i="19"/>
  <c r="C429" i="19"/>
  <c r="C1496" i="19"/>
  <c r="C1646" i="19"/>
  <c r="C64" i="19"/>
  <c r="C1251" i="19"/>
  <c r="C1677" i="19"/>
  <c r="C1738" i="19"/>
  <c r="C1708" i="19"/>
  <c r="C2103" i="19"/>
  <c r="C1220" i="19"/>
  <c r="J39" i="3"/>
  <c r="C2229" i="19" s="1"/>
  <c r="J51" i="3"/>
  <c r="C2241" i="19" s="1"/>
  <c r="J79" i="3"/>
  <c r="C2269" i="19" s="1"/>
  <c r="J87" i="3"/>
  <c r="C2277" i="19" s="1"/>
  <c r="J95" i="3"/>
  <c r="J103" i="3"/>
  <c r="J107" i="3"/>
  <c r="C2297" i="19" s="1"/>
  <c r="J111" i="3"/>
  <c r="C2301" i="19" s="1"/>
  <c r="J119" i="3"/>
  <c r="C2309" i="19" s="1"/>
  <c r="J127" i="3"/>
  <c r="C2317" i="19" s="1"/>
  <c r="J135" i="3"/>
  <c r="J143" i="3"/>
  <c r="C2333" i="19" s="1"/>
  <c r="J151" i="3"/>
  <c r="J159" i="3"/>
  <c r="J167" i="3"/>
  <c r="C2357" i="19" s="1"/>
  <c r="J171" i="3"/>
  <c r="C2361" i="19" s="1"/>
  <c r="J175" i="3"/>
  <c r="J183" i="3"/>
  <c r="C2373" i="19" s="1"/>
  <c r="J191" i="3"/>
  <c r="C2381" i="19" s="1"/>
  <c r="J199" i="3"/>
  <c r="J203" i="3"/>
  <c r="C2393" i="19" s="1"/>
  <c r="J207" i="3"/>
  <c r="C2397" i="19" s="1"/>
  <c r="J215" i="3"/>
  <c r="C2405" i="19" s="1"/>
  <c r="J223" i="3"/>
  <c r="C2413" i="19" s="1"/>
  <c r="J231" i="3"/>
  <c r="C2421" i="19" s="1"/>
  <c r="J239" i="3"/>
  <c r="C2429" i="19" s="1"/>
  <c r="J247" i="3"/>
  <c r="C2437" i="19" s="1"/>
  <c r="J255" i="3"/>
  <c r="C2445" i="19" s="1"/>
  <c r="J263" i="3"/>
  <c r="C2453" i="19" s="1"/>
  <c r="J267" i="3"/>
  <c r="C2457" i="19" s="1"/>
  <c r="J271" i="3"/>
  <c r="C2461" i="19" s="1"/>
  <c r="J279" i="3"/>
  <c r="C2469" i="19" s="1"/>
  <c r="J287" i="3"/>
  <c r="C2477" i="19" s="1"/>
  <c r="J295" i="3"/>
  <c r="C2485" i="19" s="1"/>
  <c r="J299" i="3"/>
  <c r="C2489" i="19" s="1"/>
  <c r="J303" i="3"/>
  <c r="J311" i="3"/>
  <c r="J319" i="3"/>
  <c r="C2509" i="19" s="1"/>
  <c r="J327" i="3"/>
  <c r="J331" i="3"/>
  <c r="C2521" i="19" s="1"/>
  <c r="J335" i="3"/>
  <c r="C2525" i="19" s="1"/>
  <c r="J343" i="3"/>
  <c r="C2533" i="19" s="1"/>
  <c r="J351" i="3"/>
  <c r="C2541" i="19" s="1"/>
  <c r="J359" i="3"/>
  <c r="C2549" i="19" s="1"/>
  <c r="J363" i="3"/>
  <c r="C2553" i="19" s="1"/>
  <c r="J367" i="3"/>
  <c r="C2557" i="19" s="1"/>
  <c r="J9" i="3"/>
  <c r="C2199" i="19" s="1"/>
  <c r="J21" i="3"/>
  <c r="C2211" i="19" s="1"/>
  <c r="J25" i="3"/>
  <c r="C2215" i="19" s="1"/>
  <c r="J33" i="3"/>
  <c r="C2223" i="19" s="1"/>
  <c r="J37" i="3"/>
  <c r="C2227" i="19"/>
  <c r="J41" i="3"/>
  <c r="C2231" i="19" s="1"/>
  <c r="J45" i="3"/>
  <c r="C2235" i="19"/>
  <c r="J49" i="3"/>
  <c r="C2239" i="19" s="1"/>
  <c r="J53" i="3"/>
  <c r="C2243" i="19" s="1"/>
  <c r="J57" i="3"/>
  <c r="C2247" i="19" s="1"/>
  <c r="J61" i="3"/>
  <c r="C2251" i="19"/>
  <c r="J65" i="3"/>
  <c r="C2255" i="19" s="1"/>
  <c r="J69" i="3"/>
  <c r="C2259" i="19"/>
  <c r="J73" i="3"/>
  <c r="C2263" i="19" s="1"/>
  <c r="J77" i="3"/>
  <c r="C2267" i="19"/>
  <c r="J81" i="3"/>
  <c r="C2271" i="19" s="1"/>
  <c r="J85" i="3"/>
  <c r="C2275" i="19" s="1"/>
  <c r="J89" i="3"/>
  <c r="C2279" i="19" s="1"/>
  <c r="J93" i="3"/>
  <c r="C2283" i="19"/>
  <c r="J97" i="3"/>
  <c r="C2287" i="19" s="1"/>
  <c r="J101" i="3"/>
  <c r="C2291" i="19"/>
  <c r="J105" i="3"/>
  <c r="C2295" i="19" s="1"/>
  <c r="J109" i="3"/>
  <c r="C2299" i="19" s="1"/>
  <c r="J113" i="3"/>
  <c r="C2303" i="19" s="1"/>
  <c r="J117" i="3"/>
  <c r="C2307" i="19" s="1"/>
  <c r="J121" i="3"/>
  <c r="C2311" i="19" s="1"/>
  <c r="J125" i="3"/>
  <c r="C2315" i="19" s="1"/>
  <c r="J129" i="3"/>
  <c r="C2319" i="19" s="1"/>
  <c r="J133" i="3"/>
  <c r="C2323" i="19" s="1"/>
  <c r="J137" i="3"/>
  <c r="C2327" i="19" s="1"/>
  <c r="J141" i="3"/>
  <c r="C2331" i="19" s="1"/>
  <c r="J145" i="3"/>
  <c r="C2335" i="19" s="1"/>
  <c r="J149" i="3"/>
  <c r="C2339" i="19" s="1"/>
  <c r="J153" i="3"/>
  <c r="C2343" i="19" s="1"/>
  <c r="J157" i="3"/>
  <c r="C2347" i="19" s="1"/>
  <c r="J161" i="3"/>
  <c r="C2351" i="19" s="1"/>
  <c r="J165" i="3"/>
  <c r="C2355" i="19" s="1"/>
  <c r="J169" i="3"/>
  <c r="C2359" i="19" s="1"/>
  <c r="J173" i="3"/>
  <c r="C2363" i="19" s="1"/>
  <c r="J177" i="3"/>
  <c r="C2367" i="19" s="1"/>
  <c r="J181" i="3"/>
  <c r="C2371" i="19" s="1"/>
  <c r="J185" i="3"/>
  <c r="C2375" i="19" s="1"/>
  <c r="J189" i="3"/>
  <c r="C2379" i="19" s="1"/>
  <c r="J193" i="3"/>
  <c r="C2383" i="19" s="1"/>
  <c r="J197" i="3"/>
  <c r="C2387" i="19" s="1"/>
  <c r="J201" i="3"/>
  <c r="C2391" i="19" s="1"/>
  <c r="J205" i="3"/>
  <c r="C2395" i="19" s="1"/>
  <c r="J209" i="3"/>
  <c r="C2399" i="19" s="1"/>
  <c r="J213" i="3"/>
  <c r="C2403" i="19" s="1"/>
  <c r="J217" i="3"/>
  <c r="C2407" i="19" s="1"/>
  <c r="J221" i="3"/>
  <c r="C2411" i="19"/>
  <c r="J225" i="3"/>
  <c r="C2415" i="19" s="1"/>
  <c r="J229" i="3"/>
  <c r="C2419" i="19"/>
  <c r="J233" i="3"/>
  <c r="C2423" i="19" s="1"/>
  <c r="J237" i="3"/>
  <c r="C2427" i="19" s="1"/>
  <c r="J241" i="3"/>
  <c r="C2431" i="19" s="1"/>
  <c r="J245" i="3"/>
  <c r="C2435" i="19" s="1"/>
  <c r="J249" i="3"/>
  <c r="C2439" i="19" s="1"/>
  <c r="J253" i="3"/>
  <c r="C2443" i="19"/>
  <c r="J257" i="3"/>
  <c r="C2447" i="19" s="1"/>
  <c r="J261" i="3"/>
  <c r="C2451" i="19" s="1"/>
  <c r="J265" i="3"/>
  <c r="C2455" i="19" s="1"/>
  <c r="J269" i="3"/>
  <c r="C2459" i="19" s="1"/>
  <c r="J273" i="3"/>
  <c r="C2463" i="19" s="1"/>
  <c r="J277" i="3"/>
  <c r="C2467" i="19" s="1"/>
  <c r="J281" i="3"/>
  <c r="C2471" i="19" s="1"/>
  <c r="J285" i="3"/>
  <c r="C2475" i="19" s="1"/>
  <c r="J289" i="3"/>
  <c r="C2479" i="19" s="1"/>
  <c r="J293" i="3"/>
  <c r="C2483" i="19" s="1"/>
  <c r="J297" i="3"/>
  <c r="C2487" i="19" s="1"/>
  <c r="J301" i="3"/>
  <c r="C2491" i="19"/>
  <c r="J305" i="3"/>
  <c r="C2495" i="19" s="1"/>
  <c r="J309" i="3"/>
  <c r="C2499" i="19" s="1"/>
  <c r="J313" i="3"/>
  <c r="C2503" i="19" s="1"/>
  <c r="J317" i="3"/>
  <c r="C2507" i="19" s="1"/>
  <c r="J321" i="3"/>
  <c r="C2511" i="19" s="1"/>
  <c r="J325" i="3"/>
  <c r="C2515" i="19" s="1"/>
  <c r="J329" i="3"/>
  <c r="C2519" i="19" s="1"/>
  <c r="J333" i="3"/>
  <c r="C2523" i="19" s="1"/>
  <c r="J337" i="3"/>
  <c r="C2527" i="19" s="1"/>
  <c r="J341" i="3"/>
  <c r="C2531" i="19" s="1"/>
  <c r="J345" i="3"/>
  <c r="C2535" i="19" s="1"/>
  <c r="J349" i="3"/>
  <c r="C2539" i="19" s="1"/>
  <c r="J353" i="3"/>
  <c r="C2543" i="19" s="1"/>
  <c r="J357" i="3"/>
  <c r="C2547" i="19" s="1"/>
  <c r="J361" i="3"/>
  <c r="C2551" i="19" s="1"/>
  <c r="J365" i="3"/>
  <c r="C2555" i="19" s="1"/>
  <c r="J369" i="3"/>
  <c r="C2559" i="19" s="1"/>
  <c r="J38" i="3"/>
  <c r="C2228" i="19" s="1"/>
  <c r="J46" i="3"/>
  <c r="C2236" i="19" s="1"/>
  <c r="J54" i="3"/>
  <c r="C2244" i="19" s="1"/>
  <c r="J58" i="3"/>
  <c r="C2248" i="19" s="1"/>
  <c r="J62" i="3"/>
  <c r="C2252" i="19" s="1"/>
  <c r="J70" i="3"/>
  <c r="C2260" i="19" s="1"/>
  <c r="J78" i="3"/>
  <c r="C2268" i="19" s="1"/>
  <c r="J86" i="3"/>
  <c r="C2276" i="19" s="1"/>
  <c r="J94" i="3"/>
  <c r="C2284" i="19" s="1"/>
  <c r="J102" i="3"/>
  <c r="C2292" i="19" s="1"/>
  <c r="J110" i="3"/>
  <c r="C2300" i="19" s="1"/>
  <c r="J118" i="3"/>
  <c r="C2308" i="19" s="1"/>
  <c r="J122" i="3"/>
  <c r="C2312" i="19" s="1"/>
  <c r="J126" i="3"/>
  <c r="C2316" i="19" s="1"/>
  <c r="J134" i="3"/>
  <c r="C2324" i="19" s="1"/>
  <c r="J142" i="3"/>
  <c r="C2332" i="19" s="1"/>
  <c r="J150" i="3"/>
  <c r="C2340" i="19" s="1"/>
  <c r="J154" i="3"/>
  <c r="C2344" i="19" s="1"/>
  <c r="J158" i="3"/>
  <c r="C2348" i="19" s="1"/>
  <c r="J166" i="3"/>
  <c r="C2356" i="19" s="1"/>
  <c r="J174" i="3"/>
  <c r="C2364" i="19" s="1"/>
  <c r="J182" i="3"/>
  <c r="C2372" i="19" s="1"/>
  <c r="J190" i="3"/>
  <c r="C2380" i="19" s="1"/>
  <c r="J198" i="3"/>
  <c r="C2388" i="19" s="1"/>
  <c r="J206" i="3"/>
  <c r="C2396" i="19" s="1"/>
  <c r="J214" i="3"/>
  <c r="C2404" i="19" s="1"/>
  <c r="J218" i="3"/>
  <c r="J222" i="3"/>
  <c r="C2412" i="19" s="1"/>
  <c r="J230" i="3"/>
  <c r="C2420" i="19" s="1"/>
  <c r="J238" i="3"/>
  <c r="C2428" i="19" s="1"/>
  <c r="J246" i="3"/>
  <c r="C2436" i="19" s="1"/>
  <c r="J254" i="3"/>
  <c r="C2444" i="19" s="1"/>
  <c r="J262" i="3"/>
  <c r="C2452" i="19" s="1"/>
  <c r="J270" i="3"/>
  <c r="C2460" i="19" s="1"/>
  <c r="J278" i="3"/>
  <c r="C2468" i="19" s="1"/>
  <c r="J282" i="3"/>
  <c r="C2472" i="19" s="1"/>
  <c r="J286" i="3"/>
  <c r="C2476" i="19" s="1"/>
  <c r="J294" i="3"/>
  <c r="C2484" i="19" s="1"/>
  <c r="J302" i="3"/>
  <c r="C2492" i="19" s="1"/>
  <c r="J310" i="3"/>
  <c r="J314" i="3"/>
  <c r="C2504" i="19" s="1"/>
  <c r="J318" i="3"/>
  <c r="C2508" i="19" s="1"/>
  <c r="J326" i="3"/>
  <c r="C2516" i="19" s="1"/>
  <c r="J334" i="3"/>
  <c r="C2524" i="19" s="1"/>
  <c r="J342" i="3"/>
  <c r="C2532" i="19" s="1"/>
  <c r="J346" i="3"/>
  <c r="C2536" i="19" s="1"/>
  <c r="J350" i="3"/>
  <c r="C2540" i="19" s="1"/>
  <c r="J358" i="3"/>
  <c r="C2548" i="19" s="1"/>
  <c r="J366" i="3"/>
  <c r="C2556" i="19" s="1"/>
  <c r="J23" i="3"/>
  <c r="C2213" i="19" s="1"/>
  <c r="J43" i="3"/>
  <c r="C2233" i="19" s="1"/>
  <c r="J47" i="3"/>
  <c r="C2237" i="19" s="1"/>
  <c r="J55" i="3"/>
  <c r="C2245" i="19" s="1"/>
  <c r="J63" i="3"/>
  <c r="C2253" i="19" s="1"/>
  <c r="J71" i="3"/>
  <c r="C2261" i="19" s="1"/>
  <c r="J36" i="3"/>
  <c r="J40" i="3"/>
  <c r="C2230" i="19" s="1"/>
  <c r="J44" i="3"/>
  <c r="C2234" i="19" s="1"/>
  <c r="J48" i="3"/>
  <c r="C2238" i="19" s="1"/>
  <c r="J52" i="3"/>
  <c r="J56" i="3"/>
  <c r="C2246" i="19" s="1"/>
  <c r="J60" i="3"/>
  <c r="C2250" i="19" s="1"/>
  <c r="J64" i="3"/>
  <c r="C2254" i="19" s="1"/>
  <c r="J68" i="3"/>
  <c r="C2258" i="19" s="1"/>
  <c r="J72" i="3"/>
  <c r="C2262" i="19" s="1"/>
  <c r="J76" i="3"/>
  <c r="C2266" i="19" s="1"/>
  <c r="J80" i="3"/>
  <c r="C2270" i="19" s="1"/>
  <c r="J84" i="3"/>
  <c r="C2274" i="19" s="1"/>
  <c r="J88" i="3"/>
  <c r="C2278" i="19" s="1"/>
  <c r="J92" i="3"/>
  <c r="C2282" i="19" s="1"/>
  <c r="J96" i="3"/>
  <c r="J100" i="3"/>
  <c r="C2290" i="19" s="1"/>
  <c r="J104" i="3"/>
  <c r="C2294" i="19" s="1"/>
  <c r="J108" i="3"/>
  <c r="C2298" i="19" s="1"/>
  <c r="J112" i="3"/>
  <c r="C2302" i="19" s="1"/>
  <c r="J116" i="3"/>
  <c r="C2306" i="19" s="1"/>
  <c r="J120" i="3"/>
  <c r="C2310" i="19" s="1"/>
  <c r="J124" i="3"/>
  <c r="C2314" i="19" s="1"/>
  <c r="J128" i="3"/>
  <c r="C2318" i="19" s="1"/>
  <c r="J132" i="3"/>
  <c r="C2322" i="19" s="1"/>
  <c r="J136" i="3"/>
  <c r="C2326" i="19" s="1"/>
  <c r="J140" i="3"/>
  <c r="C2330" i="19" s="1"/>
  <c r="J144" i="3"/>
  <c r="C2334" i="19" s="1"/>
  <c r="J148" i="3"/>
  <c r="C2338" i="19" s="1"/>
  <c r="J152" i="3"/>
  <c r="C2342" i="19" s="1"/>
  <c r="J156" i="3"/>
  <c r="C2346" i="19" s="1"/>
  <c r="J160" i="3"/>
  <c r="C2350" i="19" s="1"/>
  <c r="J164" i="3"/>
  <c r="J168" i="3"/>
  <c r="C2358" i="19" s="1"/>
  <c r="J172" i="3"/>
  <c r="C2362" i="19" s="1"/>
  <c r="J176" i="3"/>
  <c r="C2366" i="19" s="1"/>
  <c r="J180" i="3"/>
  <c r="C2370" i="19" s="1"/>
  <c r="J184" i="3"/>
  <c r="C2374" i="19" s="1"/>
  <c r="J188" i="3"/>
  <c r="C2378" i="19" s="1"/>
  <c r="J192" i="3"/>
  <c r="C2382" i="19" s="1"/>
  <c r="J196" i="3"/>
  <c r="C2386" i="19" s="1"/>
  <c r="J200" i="3"/>
  <c r="C2390" i="19" s="1"/>
  <c r="J204" i="3"/>
  <c r="C2394" i="19" s="1"/>
  <c r="J208" i="3"/>
  <c r="C2398" i="19" s="1"/>
  <c r="J212" i="3"/>
  <c r="C2402" i="19" s="1"/>
  <c r="J216" i="3"/>
  <c r="C2406" i="19" s="1"/>
  <c r="J220" i="3"/>
  <c r="C2410" i="19" s="1"/>
  <c r="J224" i="3"/>
  <c r="C2414" i="19" s="1"/>
  <c r="J228" i="3"/>
  <c r="C2418" i="19" s="1"/>
  <c r="J232" i="3"/>
  <c r="C2422" i="19" s="1"/>
  <c r="J236" i="3"/>
  <c r="C2426" i="19" s="1"/>
  <c r="J240" i="3"/>
  <c r="C2430" i="19" s="1"/>
  <c r="J244" i="3"/>
  <c r="C2434" i="19" s="1"/>
  <c r="J248" i="3"/>
  <c r="J252" i="3"/>
  <c r="C2442" i="19" s="1"/>
  <c r="J256" i="3"/>
  <c r="C2446" i="19" s="1"/>
  <c r="J260" i="3"/>
  <c r="C2450" i="19" s="1"/>
  <c r="J264" i="3"/>
  <c r="C2454" i="19" s="1"/>
  <c r="J268" i="3"/>
  <c r="C2458" i="19" s="1"/>
  <c r="J272" i="3"/>
  <c r="C2462" i="19" s="1"/>
  <c r="J276" i="3"/>
  <c r="C2466" i="19" s="1"/>
  <c r="J280" i="3"/>
  <c r="C2470" i="19" s="1"/>
  <c r="J284" i="3"/>
  <c r="C2474" i="19" s="1"/>
  <c r="J288" i="3"/>
  <c r="C2478" i="19" s="1"/>
  <c r="J292" i="3"/>
  <c r="C2482" i="19" s="1"/>
  <c r="J296" i="3"/>
  <c r="C2486" i="19" s="1"/>
  <c r="J300" i="3"/>
  <c r="C2490" i="19" s="1"/>
  <c r="J304" i="3"/>
  <c r="C2494" i="19" s="1"/>
  <c r="J308" i="3"/>
  <c r="C2498" i="19" s="1"/>
  <c r="J312" i="3"/>
  <c r="C2502" i="19" s="1"/>
  <c r="J316" i="3"/>
  <c r="C2506" i="19" s="1"/>
  <c r="J320" i="3"/>
  <c r="C2510" i="19" s="1"/>
  <c r="J324" i="3"/>
  <c r="C2514" i="19" s="1"/>
  <c r="J328" i="3"/>
  <c r="C2518" i="19" s="1"/>
  <c r="J332" i="3"/>
  <c r="C2522" i="19" s="1"/>
  <c r="J336" i="3"/>
  <c r="C2526" i="19" s="1"/>
  <c r="J340" i="3"/>
  <c r="C2530" i="19" s="1"/>
  <c r="J344" i="3"/>
  <c r="C2534" i="19" s="1"/>
  <c r="J348" i="3"/>
  <c r="C2538" i="19" s="1"/>
  <c r="J352" i="3"/>
  <c r="C2542" i="19" s="1"/>
  <c r="J356" i="3"/>
  <c r="C2546" i="19" s="1"/>
  <c r="J360" i="3"/>
  <c r="C2550" i="19" s="1"/>
  <c r="J364" i="3"/>
  <c r="C2554" i="19" s="1"/>
  <c r="J368" i="3"/>
  <c r="C2558" i="19" s="1"/>
  <c r="K2931" i="1"/>
  <c r="F2931" i="1"/>
  <c r="Y2931" i="1" s="1"/>
  <c r="K2930" i="1"/>
  <c r="F2930" i="1"/>
  <c r="Y2930" i="1" s="1"/>
  <c r="K2929" i="1"/>
  <c r="F2929" i="1"/>
  <c r="Y2929" i="1" s="1"/>
  <c r="K367" i="3" s="1"/>
  <c r="C2922" i="19" s="1"/>
  <c r="K2928" i="1"/>
  <c r="F2928" i="1"/>
  <c r="Y2928" i="1" s="1"/>
  <c r="K366" i="3" s="1"/>
  <c r="C2921" i="19" s="1"/>
  <c r="K2927" i="1"/>
  <c r="F2927" i="1"/>
  <c r="Y2927" i="1"/>
  <c r="K2926" i="1"/>
  <c r="F2926" i="1"/>
  <c r="Y2926" i="1" s="1"/>
  <c r="K2925" i="1"/>
  <c r="F2925" i="1"/>
  <c r="Y2925" i="1"/>
  <c r="K363" i="3" s="1"/>
  <c r="C2918" i="19" s="1"/>
  <c r="K2924" i="1"/>
  <c r="F2924" i="1"/>
  <c r="Y2924" i="1" s="1"/>
  <c r="K2923" i="1"/>
  <c r="F2923" i="1"/>
  <c r="Y2923" i="1"/>
  <c r="K2922" i="1"/>
  <c r="F2922" i="1"/>
  <c r="Y2922" i="1" s="1"/>
  <c r="K360" i="3" s="1"/>
  <c r="C2915" i="19" s="1"/>
  <c r="K2921" i="1"/>
  <c r="F2921" i="1"/>
  <c r="Y2921" i="1" s="1"/>
  <c r="K359" i="3" s="1"/>
  <c r="C2914" i="19" s="1"/>
  <c r="K2920" i="1"/>
  <c r="F2920" i="1"/>
  <c r="Y2920" i="1" s="1"/>
  <c r="K2919" i="1"/>
  <c r="F2919" i="1"/>
  <c r="Y2919" i="1"/>
  <c r="K357" i="3" s="1"/>
  <c r="C2912" i="19" s="1"/>
  <c r="K2918" i="1"/>
  <c r="F2918" i="1"/>
  <c r="Y2918" i="1" s="1"/>
  <c r="K2917" i="1"/>
  <c r="F2917" i="1"/>
  <c r="Y2917" i="1" s="1"/>
  <c r="K355" i="3" s="1"/>
  <c r="C2910" i="19" s="1"/>
  <c r="K2916" i="1"/>
  <c r="F2916" i="1"/>
  <c r="Y2916" i="1" s="1"/>
  <c r="K2915" i="1"/>
  <c r="F2915" i="1"/>
  <c r="Y2915" i="1" s="1"/>
  <c r="K2914" i="1"/>
  <c r="F2914" i="1"/>
  <c r="Y2914" i="1" s="1"/>
  <c r="K2913" i="1"/>
  <c r="F2913" i="1"/>
  <c r="Y2913" i="1" s="1"/>
  <c r="K2912" i="1"/>
  <c r="F2912" i="1"/>
  <c r="Y2912" i="1" s="1"/>
  <c r="K350" i="3" s="1"/>
  <c r="C2905" i="19" s="1"/>
  <c r="K2911" i="1"/>
  <c r="F2911" i="1"/>
  <c r="Y2911" i="1"/>
  <c r="K2910" i="1"/>
  <c r="F2910" i="1"/>
  <c r="Y2910" i="1" s="1"/>
  <c r="K2909" i="1"/>
  <c r="F2909" i="1"/>
  <c r="Y2909" i="1"/>
  <c r="K347" i="3" s="1"/>
  <c r="C2902" i="19" s="1"/>
  <c r="K2908" i="1"/>
  <c r="F2908" i="1"/>
  <c r="Y2908" i="1" s="1"/>
  <c r="K2907" i="1"/>
  <c r="F2907" i="1"/>
  <c r="Y2907" i="1"/>
  <c r="K2906" i="1"/>
  <c r="F2906" i="1"/>
  <c r="Y2906" i="1" s="1"/>
  <c r="K2905" i="1"/>
  <c r="F2905" i="1"/>
  <c r="Y2905" i="1"/>
  <c r="K2904" i="1"/>
  <c r="F2904" i="1"/>
  <c r="Y2904" i="1" s="1"/>
  <c r="K2903" i="1"/>
  <c r="F2903" i="1"/>
  <c r="Y2903" i="1"/>
  <c r="K341" i="3" s="1"/>
  <c r="C2896" i="19" s="1"/>
  <c r="K2902" i="1"/>
  <c r="F2902" i="1"/>
  <c r="Y2902" i="1" s="1"/>
  <c r="K2901" i="1"/>
  <c r="F2901" i="1"/>
  <c r="Y2901" i="1" s="1"/>
  <c r="K339" i="3" s="1"/>
  <c r="K2900" i="1"/>
  <c r="F2900" i="1"/>
  <c r="Y2900" i="1" s="1"/>
  <c r="K2899" i="1"/>
  <c r="F2899" i="1"/>
  <c r="Y2899" i="1" s="1"/>
  <c r="K2898" i="1"/>
  <c r="F2898" i="1"/>
  <c r="Y2898" i="1" s="1"/>
  <c r="K2897" i="1"/>
  <c r="F2897" i="1"/>
  <c r="Y2897" i="1" s="1"/>
  <c r="K335" i="3" s="1"/>
  <c r="C2890" i="19" s="1"/>
  <c r="K2896" i="1"/>
  <c r="F2896" i="1"/>
  <c r="Y2896" i="1" s="1"/>
  <c r="K334" i="3" s="1"/>
  <c r="K2895" i="1"/>
  <c r="F2895" i="1"/>
  <c r="Y2895" i="1"/>
  <c r="K2894" i="1"/>
  <c r="F2894" i="1"/>
  <c r="Y2894" i="1" s="1"/>
  <c r="K2893" i="1"/>
  <c r="F2893" i="1"/>
  <c r="Y2893" i="1" s="1"/>
  <c r="K331" i="3" s="1"/>
  <c r="C2886" i="19" s="1"/>
  <c r="K2892" i="1"/>
  <c r="F2892" i="1"/>
  <c r="Y2892" i="1" s="1"/>
  <c r="K2891" i="1"/>
  <c r="F2891" i="1"/>
  <c r="Y2891" i="1"/>
  <c r="K2890" i="1"/>
  <c r="F2890" i="1"/>
  <c r="Y2890" i="1" s="1"/>
  <c r="K2889" i="1"/>
  <c r="F2889" i="1"/>
  <c r="Y2889" i="1"/>
  <c r="K2888" i="1"/>
  <c r="F2888" i="1"/>
  <c r="Y2888" i="1" s="1"/>
  <c r="K2887" i="1"/>
  <c r="F2887" i="1"/>
  <c r="Y2887" i="1"/>
  <c r="K325" i="3" s="1"/>
  <c r="C2880" i="19" s="1"/>
  <c r="K2886" i="1"/>
  <c r="F2886" i="1"/>
  <c r="Y2886" i="1" s="1"/>
  <c r="K2885" i="1"/>
  <c r="F2885" i="1"/>
  <c r="Y2885" i="1" s="1"/>
  <c r="K323" i="3" s="1"/>
  <c r="K2884" i="1"/>
  <c r="F2884" i="1"/>
  <c r="Y2884" i="1" s="1"/>
  <c r="K2883" i="1"/>
  <c r="F2883" i="1"/>
  <c r="Y2883" i="1" s="1"/>
  <c r="K2882" i="1"/>
  <c r="F2882" i="1"/>
  <c r="Y2882" i="1" s="1"/>
  <c r="K2881" i="1"/>
  <c r="F2881" i="1"/>
  <c r="Y2881" i="1" s="1"/>
  <c r="K2880" i="1"/>
  <c r="F2880" i="1"/>
  <c r="Y2880" i="1" s="1"/>
  <c r="K318" i="3" s="1"/>
  <c r="C2873" i="19" s="1"/>
  <c r="K2879" i="1"/>
  <c r="F2879" i="1"/>
  <c r="Y2879" i="1"/>
  <c r="K2878" i="1"/>
  <c r="F2878" i="1"/>
  <c r="Y2878" i="1" s="1"/>
  <c r="K2877" i="1"/>
  <c r="F2877" i="1"/>
  <c r="Y2877" i="1"/>
  <c r="K315" i="3" s="1"/>
  <c r="C2870" i="19" s="1"/>
  <c r="K2876" i="1"/>
  <c r="F2876" i="1"/>
  <c r="Y2876" i="1" s="1"/>
  <c r="K2875" i="1"/>
  <c r="F2875" i="1"/>
  <c r="Y2875" i="1"/>
  <c r="K2874" i="1"/>
  <c r="F2874" i="1"/>
  <c r="Y2874" i="1" s="1"/>
  <c r="K2873" i="1"/>
  <c r="F2873" i="1"/>
  <c r="Y2873" i="1"/>
  <c r="K2872" i="1"/>
  <c r="F2872" i="1"/>
  <c r="Y2872" i="1" s="1"/>
  <c r="K2871" i="1"/>
  <c r="F2871" i="1"/>
  <c r="Y2871" i="1"/>
  <c r="K309" i="3" s="1"/>
  <c r="C2864" i="19" s="1"/>
  <c r="K2870" i="1"/>
  <c r="F2870" i="1"/>
  <c r="Y2870" i="1" s="1"/>
  <c r="K2869" i="1"/>
  <c r="F2869" i="1"/>
  <c r="Y2869" i="1" s="1"/>
  <c r="K307" i="3" s="1"/>
  <c r="C2862" i="19" s="1"/>
  <c r="K2868" i="1"/>
  <c r="F2868" i="1"/>
  <c r="Y2868" i="1" s="1"/>
  <c r="K2867" i="1"/>
  <c r="F2867" i="1"/>
  <c r="Y2867" i="1" s="1"/>
  <c r="K305" i="3" s="1"/>
  <c r="C2860" i="19" s="1"/>
  <c r="K2866" i="1"/>
  <c r="F2866" i="1"/>
  <c r="Y2866" i="1" s="1"/>
  <c r="K2865" i="1"/>
  <c r="F2865" i="1"/>
  <c r="Y2865" i="1" s="1"/>
  <c r="K2864" i="1"/>
  <c r="F2864" i="1"/>
  <c r="Y2864" i="1" s="1"/>
  <c r="K302" i="3" s="1"/>
  <c r="C2857" i="19" s="1"/>
  <c r="K2863" i="1"/>
  <c r="F2863" i="1"/>
  <c r="Y2863" i="1"/>
  <c r="K2862" i="1"/>
  <c r="F2862" i="1"/>
  <c r="Y2862" i="1" s="1"/>
  <c r="K2861" i="1"/>
  <c r="F2861" i="1"/>
  <c r="Y2861" i="1"/>
  <c r="K299" i="3" s="1"/>
  <c r="C2854" i="19" s="1"/>
  <c r="K2860" i="1"/>
  <c r="F2860" i="1"/>
  <c r="Y2860" i="1" s="1"/>
  <c r="K2859" i="1"/>
  <c r="F2859" i="1"/>
  <c r="Y2859" i="1" s="1"/>
  <c r="K297" i="3" s="1"/>
  <c r="C2852" i="19" s="1"/>
  <c r="K2858" i="1"/>
  <c r="F2858" i="1"/>
  <c r="Y2858" i="1" s="1"/>
  <c r="K2857" i="1"/>
  <c r="F2857" i="1"/>
  <c r="Y2857" i="1" s="1"/>
  <c r="K295" i="3" s="1"/>
  <c r="C2850" i="19" s="1"/>
  <c r="K2856" i="1"/>
  <c r="F2856" i="1"/>
  <c r="Y2856" i="1" s="1"/>
  <c r="K2855" i="1"/>
  <c r="F2855" i="1"/>
  <c r="Y2855" i="1"/>
  <c r="K293" i="3" s="1"/>
  <c r="C2848" i="19" s="1"/>
  <c r="K2854" i="1"/>
  <c r="F2854" i="1"/>
  <c r="Y2854" i="1" s="1"/>
  <c r="K2853" i="1"/>
  <c r="F2853" i="1"/>
  <c r="Y2853" i="1" s="1"/>
  <c r="K291" i="3" s="1"/>
  <c r="C2846" i="19" s="1"/>
  <c r="K2852" i="1"/>
  <c r="F2852" i="1"/>
  <c r="Y2852" i="1" s="1"/>
  <c r="K2851" i="1"/>
  <c r="F2851" i="1"/>
  <c r="Y2851" i="1" s="1"/>
  <c r="K2850" i="1"/>
  <c r="F2850" i="1"/>
  <c r="Y2850" i="1" s="1"/>
  <c r="K2849" i="1"/>
  <c r="F2849" i="1"/>
  <c r="Y2849" i="1"/>
  <c r="K2848" i="1"/>
  <c r="F2848" i="1"/>
  <c r="Y2848" i="1" s="1"/>
  <c r="K286" i="3" s="1"/>
  <c r="K2847" i="1"/>
  <c r="F2847" i="1"/>
  <c r="Y2847" i="1"/>
  <c r="K2846" i="1"/>
  <c r="F2846" i="1"/>
  <c r="Y2846" i="1" s="1"/>
  <c r="K2845" i="1"/>
  <c r="F2845" i="1"/>
  <c r="Y2845" i="1"/>
  <c r="K283" i="3" s="1"/>
  <c r="C2838" i="19" s="1"/>
  <c r="K2844" i="1"/>
  <c r="F2844" i="1"/>
  <c r="Y2844" i="1" s="1"/>
  <c r="K2843" i="1"/>
  <c r="F2843" i="1"/>
  <c r="Y2843" i="1" s="1"/>
  <c r="K281" i="3" s="1"/>
  <c r="C2836" i="19" s="1"/>
  <c r="K2842" i="1"/>
  <c r="F2842" i="1"/>
  <c r="Y2842" i="1" s="1"/>
  <c r="K280" i="3" s="1"/>
  <c r="K2841" i="1"/>
  <c r="F2841" i="1"/>
  <c r="Y2841" i="1"/>
  <c r="K2840" i="1"/>
  <c r="F2840" i="1"/>
  <c r="Y2840" i="1" s="1"/>
  <c r="K2839" i="1"/>
  <c r="F2839" i="1"/>
  <c r="Y2839" i="1"/>
  <c r="K277" i="3" s="1"/>
  <c r="C2832" i="19" s="1"/>
  <c r="K2838" i="1"/>
  <c r="F2838" i="1"/>
  <c r="Y2838" i="1" s="1"/>
  <c r="K276" i="3" s="1"/>
  <c r="C2831" i="19" s="1"/>
  <c r="K2837" i="1"/>
  <c r="F2837" i="1"/>
  <c r="Y2837" i="1" s="1"/>
  <c r="K275" i="3" s="1"/>
  <c r="C2830" i="19" s="1"/>
  <c r="K2836" i="1"/>
  <c r="F2836" i="1"/>
  <c r="Y2836" i="1" s="1"/>
  <c r="K2835" i="1"/>
  <c r="F2835" i="1"/>
  <c r="Y2835" i="1" s="1"/>
  <c r="K2834" i="1"/>
  <c r="F2834" i="1"/>
  <c r="Y2834" i="1" s="1"/>
  <c r="K272" i="3" s="1"/>
  <c r="C2827" i="19" s="1"/>
  <c r="K2833" i="1"/>
  <c r="F2833" i="1"/>
  <c r="Y2833" i="1"/>
  <c r="K2832" i="1"/>
  <c r="F2832" i="1"/>
  <c r="Y2832" i="1" s="1"/>
  <c r="K270" i="3" s="1"/>
  <c r="C2825" i="19" s="1"/>
  <c r="K2831" i="1"/>
  <c r="F2831" i="1"/>
  <c r="Y2831" i="1"/>
  <c r="K2830" i="1"/>
  <c r="F2830" i="1"/>
  <c r="Y2830" i="1" s="1"/>
  <c r="K268" i="3" s="1"/>
  <c r="C2823" i="19" s="1"/>
  <c r="K2829" i="1"/>
  <c r="F2829" i="1"/>
  <c r="Y2829" i="1"/>
  <c r="K267" i="3" s="1"/>
  <c r="C2822" i="19" s="1"/>
  <c r="K2828" i="1"/>
  <c r="F2828" i="1"/>
  <c r="Y2828" i="1" s="1"/>
  <c r="K2827" i="1"/>
  <c r="F2827" i="1"/>
  <c r="Y2827" i="1"/>
  <c r="K2826" i="1"/>
  <c r="F2826" i="1"/>
  <c r="Y2826" i="1" s="1"/>
  <c r="K264" i="3" s="1"/>
  <c r="C2819" i="19" s="1"/>
  <c r="K2825" i="1"/>
  <c r="F2825" i="1"/>
  <c r="Y2825" i="1"/>
  <c r="K2824" i="1"/>
  <c r="F2824" i="1"/>
  <c r="Y2824" i="1" s="1"/>
  <c r="K2823" i="1"/>
  <c r="F2823" i="1"/>
  <c r="Y2823" i="1"/>
  <c r="K261" i="3" s="1"/>
  <c r="C2816" i="19" s="1"/>
  <c r="K2822" i="1"/>
  <c r="F2822" i="1"/>
  <c r="Y2822" i="1" s="1"/>
  <c r="K260" i="3" s="1"/>
  <c r="K2821" i="1"/>
  <c r="F2821" i="1"/>
  <c r="Y2821" i="1" s="1"/>
  <c r="K259" i="3" s="1"/>
  <c r="C2814" i="19" s="1"/>
  <c r="K2820" i="1"/>
  <c r="F2820" i="1"/>
  <c r="Y2820" i="1" s="1"/>
  <c r="K2819" i="1"/>
  <c r="F2819" i="1"/>
  <c r="Y2819" i="1" s="1"/>
  <c r="K2818" i="1"/>
  <c r="F2818" i="1"/>
  <c r="Y2818" i="1" s="1"/>
  <c r="K256" i="3" s="1"/>
  <c r="C2811" i="19" s="1"/>
  <c r="K2817" i="1"/>
  <c r="F2817" i="1"/>
  <c r="Y2817" i="1" s="1"/>
  <c r="K255" i="3" s="1"/>
  <c r="C2810" i="19" s="1"/>
  <c r="K2816" i="1"/>
  <c r="F2816" i="1"/>
  <c r="Y2816" i="1" s="1"/>
  <c r="K254" i="3" s="1"/>
  <c r="C2809" i="19" s="1"/>
  <c r="K2815" i="1"/>
  <c r="F2815" i="1"/>
  <c r="Y2815" i="1"/>
  <c r="K2814" i="1"/>
  <c r="F2814" i="1"/>
  <c r="Y2814" i="1" s="1"/>
  <c r="K252" i="3" s="1"/>
  <c r="K2813" i="1"/>
  <c r="F2813" i="1"/>
  <c r="Y2813" i="1" s="1"/>
  <c r="K251" i="3" s="1"/>
  <c r="C2806" i="19" s="1"/>
  <c r="K2812" i="1"/>
  <c r="F2812" i="1"/>
  <c r="Y2812" i="1" s="1"/>
  <c r="K2811" i="1"/>
  <c r="F2811" i="1"/>
  <c r="Y2811" i="1"/>
  <c r="K2810" i="1"/>
  <c r="F2810" i="1"/>
  <c r="Y2810" i="1" s="1"/>
  <c r="K248" i="3" s="1"/>
  <c r="C2803" i="19" s="1"/>
  <c r="K2809" i="1"/>
  <c r="F2809" i="1"/>
  <c r="Y2809" i="1"/>
  <c r="K2808" i="1"/>
  <c r="F2808" i="1"/>
  <c r="Y2808" i="1" s="1"/>
  <c r="K2807" i="1"/>
  <c r="F2807" i="1"/>
  <c r="Y2807" i="1"/>
  <c r="K245" i="3" s="1"/>
  <c r="C2800" i="19" s="1"/>
  <c r="K2806" i="1"/>
  <c r="F2806" i="1"/>
  <c r="Y2806" i="1" s="1"/>
  <c r="K2805" i="1"/>
  <c r="F2805" i="1"/>
  <c r="Y2805" i="1" s="1"/>
  <c r="K243" i="3" s="1"/>
  <c r="C2798" i="19" s="1"/>
  <c r="K2804" i="1"/>
  <c r="F2804" i="1"/>
  <c r="Y2804" i="1" s="1"/>
  <c r="K2803" i="1"/>
  <c r="F2803" i="1"/>
  <c r="Y2803" i="1" s="1"/>
  <c r="K241" i="3" s="1"/>
  <c r="C2796" i="19" s="1"/>
  <c r="K2802" i="1"/>
  <c r="F2802" i="1"/>
  <c r="Y2802" i="1" s="1"/>
  <c r="K2801" i="1"/>
  <c r="F2801" i="1"/>
  <c r="Y2801" i="1" s="1"/>
  <c r="K2800" i="1"/>
  <c r="F2800" i="1"/>
  <c r="Y2800" i="1" s="1"/>
  <c r="K238" i="3" s="1"/>
  <c r="C2793" i="19" s="1"/>
  <c r="K2799" i="1"/>
  <c r="F2799" i="1"/>
  <c r="Y2799" i="1"/>
  <c r="K2798" i="1"/>
  <c r="F2798" i="1"/>
  <c r="Y2798" i="1" s="1"/>
  <c r="K2797" i="1"/>
  <c r="F2797" i="1"/>
  <c r="Y2797" i="1"/>
  <c r="K235" i="3" s="1"/>
  <c r="C2790" i="19" s="1"/>
  <c r="K2796" i="1"/>
  <c r="F2796" i="1"/>
  <c r="Y2796" i="1" s="1"/>
  <c r="K2795" i="1"/>
  <c r="F2795" i="1"/>
  <c r="Y2795" i="1"/>
  <c r="K2794" i="1"/>
  <c r="F2794" i="1"/>
  <c r="Y2794" i="1" s="1"/>
  <c r="K232" i="3" s="1"/>
  <c r="C2787" i="19" s="1"/>
  <c r="K2793" i="1"/>
  <c r="F2793" i="1"/>
  <c r="Y2793" i="1"/>
  <c r="K2792" i="1"/>
  <c r="F2792" i="1"/>
  <c r="Y2792" i="1" s="1"/>
  <c r="K2791" i="1"/>
  <c r="F2791" i="1"/>
  <c r="Y2791" i="1"/>
  <c r="K229" i="3" s="1"/>
  <c r="C2784" i="19" s="1"/>
  <c r="K2790" i="1"/>
  <c r="F2790" i="1"/>
  <c r="Y2790" i="1" s="1"/>
  <c r="K2789" i="1"/>
  <c r="F2789" i="1"/>
  <c r="Y2789" i="1" s="1"/>
  <c r="K227" i="3" s="1"/>
  <c r="C2782" i="19" s="1"/>
  <c r="K2788" i="1"/>
  <c r="F2788" i="1"/>
  <c r="Y2788" i="1" s="1"/>
  <c r="K2787" i="1"/>
  <c r="F2787" i="1"/>
  <c r="Y2787" i="1" s="1"/>
  <c r="K225" i="3" s="1"/>
  <c r="C2780" i="19" s="1"/>
  <c r="K2786" i="1"/>
  <c r="F2786" i="1"/>
  <c r="Y2786" i="1" s="1"/>
  <c r="K224" i="3" s="1"/>
  <c r="K2785" i="1"/>
  <c r="F2785" i="1"/>
  <c r="Y2785" i="1" s="1"/>
  <c r="K223" i="3" s="1"/>
  <c r="C2778" i="19" s="1"/>
  <c r="K2784" i="1"/>
  <c r="F2784" i="1"/>
  <c r="Y2784" i="1" s="1"/>
  <c r="K2783" i="1"/>
  <c r="F2783" i="1"/>
  <c r="Y2783" i="1"/>
  <c r="K2782" i="1"/>
  <c r="F2782" i="1"/>
  <c r="Y2782" i="1" s="1"/>
  <c r="K2781" i="1"/>
  <c r="F2781" i="1"/>
  <c r="Y2781" i="1"/>
  <c r="K219" i="3" s="1"/>
  <c r="C2774" i="19" s="1"/>
  <c r="K2780" i="1"/>
  <c r="F2780" i="1"/>
  <c r="Y2780" i="1" s="1"/>
  <c r="K2779" i="1"/>
  <c r="F2779" i="1"/>
  <c r="Y2779" i="1"/>
  <c r="K2778" i="1"/>
  <c r="F2778" i="1"/>
  <c r="Y2778" i="1" s="1"/>
  <c r="K216" i="3" s="1"/>
  <c r="C2771" i="19" s="1"/>
  <c r="K2777" i="1"/>
  <c r="F2777" i="1"/>
  <c r="Y2777" i="1"/>
  <c r="K2776" i="1"/>
  <c r="F2776" i="1"/>
  <c r="Y2776" i="1" s="1"/>
  <c r="K2775" i="1"/>
  <c r="F2775" i="1"/>
  <c r="Y2775" i="1"/>
  <c r="K213" i="3" s="1"/>
  <c r="K2774" i="1"/>
  <c r="F2774" i="1"/>
  <c r="Y2774" i="1" s="1"/>
  <c r="K2773" i="1"/>
  <c r="F2773" i="1"/>
  <c r="Y2773" i="1" s="1"/>
  <c r="K211" i="3" s="1"/>
  <c r="C2766" i="19" s="1"/>
  <c r="K2772" i="1"/>
  <c r="F2772" i="1"/>
  <c r="Y2772" i="1" s="1"/>
  <c r="K2771" i="1"/>
  <c r="F2771" i="1"/>
  <c r="Y2771" i="1" s="1"/>
  <c r="K2770" i="1"/>
  <c r="F2770" i="1"/>
  <c r="Y2770" i="1" s="1"/>
  <c r="K208" i="3" s="1"/>
  <c r="K2769" i="1"/>
  <c r="F2769" i="1"/>
  <c r="Y2769" i="1" s="1"/>
  <c r="K2768" i="1"/>
  <c r="F2768" i="1"/>
  <c r="Y2768" i="1" s="1"/>
  <c r="K206" i="3" s="1"/>
  <c r="C2761" i="19" s="1"/>
  <c r="K2767" i="1"/>
  <c r="F2767" i="1"/>
  <c r="Y2767" i="1"/>
  <c r="K2766" i="1"/>
  <c r="F2766" i="1"/>
  <c r="Y2766" i="1" s="1"/>
  <c r="K2765" i="1"/>
  <c r="F2765" i="1"/>
  <c r="Y2765" i="1" s="1"/>
  <c r="K203" i="3" s="1"/>
  <c r="C2758" i="19" s="1"/>
  <c r="K2764" i="1"/>
  <c r="F2764" i="1"/>
  <c r="Y2764" i="1" s="1"/>
  <c r="K2763" i="1"/>
  <c r="F2763" i="1"/>
  <c r="Y2763" i="1"/>
  <c r="K2762" i="1"/>
  <c r="F2762" i="1"/>
  <c r="Y2762" i="1" s="1"/>
  <c r="K200" i="3" s="1"/>
  <c r="C2755" i="19" s="1"/>
  <c r="K2761" i="1"/>
  <c r="F2761" i="1"/>
  <c r="Y2761" i="1"/>
  <c r="K2760" i="1"/>
  <c r="F2760" i="1"/>
  <c r="Y2760" i="1" s="1"/>
  <c r="K2759" i="1"/>
  <c r="F2759" i="1"/>
  <c r="Y2759" i="1"/>
  <c r="K197" i="3" s="1"/>
  <c r="K2758" i="1"/>
  <c r="F2758" i="1"/>
  <c r="Y2758" i="1" s="1"/>
  <c r="K2757" i="1"/>
  <c r="F2757" i="1"/>
  <c r="Y2757" i="1" s="1"/>
  <c r="K195" i="3" s="1"/>
  <c r="C2750" i="19" s="1"/>
  <c r="K2756" i="1"/>
  <c r="F2756" i="1"/>
  <c r="Y2756" i="1" s="1"/>
  <c r="K2755" i="1"/>
  <c r="F2755" i="1"/>
  <c r="Y2755" i="1" s="1"/>
  <c r="K193" i="3" s="1"/>
  <c r="C2748" i="19" s="1"/>
  <c r="K2754" i="1"/>
  <c r="F2754" i="1"/>
  <c r="Y2754" i="1" s="1"/>
  <c r="K2753" i="1"/>
  <c r="F2753" i="1"/>
  <c r="Y2753" i="1"/>
  <c r="K2752" i="1"/>
  <c r="F2752" i="1"/>
  <c r="Y2752" i="1" s="1"/>
  <c r="K190" i="3" s="1"/>
  <c r="C2745" i="19" s="1"/>
  <c r="K2751" i="1"/>
  <c r="F2751" i="1"/>
  <c r="Y2751" i="1"/>
  <c r="K2750" i="1"/>
  <c r="F2750" i="1"/>
  <c r="Y2750" i="1" s="1"/>
  <c r="K2749" i="1"/>
  <c r="F2749" i="1"/>
  <c r="Y2749" i="1" s="1"/>
  <c r="K187" i="3" s="1"/>
  <c r="C2742" i="19" s="1"/>
  <c r="K2748" i="1"/>
  <c r="F2748" i="1"/>
  <c r="Y2748" i="1" s="1"/>
  <c r="K2747" i="1"/>
  <c r="F2747" i="1"/>
  <c r="Y2747" i="1"/>
  <c r="K2746" i="1"/>
  <c r="F2746" i="1"/>
  <c r="Y2746" i="1" s="1"/>
  <c r="K184" i="3" s="1"/>
  <c r="C2739" i="19" s="1"/>
  <c r="K2745" i="1"/>
  <c r="F2745" i="1"/>
  <c r="Y2745" i="1"/>
  <c r="K2744" i="1"/>
  <c r="F2744" i="1"/>
  <c r="Y2744" i="1" s="1"/>
  <c r="K2743" i="1"/>
  <c r="F2743" i="1"/>
  <c r="Y2743" i="1"/>
  <c r="K181" i="3" s="1"/>
  <c r="C2736" i="19" s="1"/>
  <c r="K2742" i="1"/>
  <c r="F2742" i="1"/>
  <c r="Y2742" i="1" s="1"/>
  <c r="K2741" i="1"/>
  <c r="F2741" i="1"/>
  <c r="Y2741" i="1" s="1"/>
  <c r="K179" i="3" s="1"/>
  <c r="C2734" i="19" s="1"/>
  <c r="K2740" i="1"/>
  <c r="F2740" i="1"/>
  <c r="Y2740" i="1" s="1"/>
  <c r="K2739" i="1"/>
  <c r="F2739" i="1"/>
  <c r="Y2739" i="1" s="1"/>
  <c r="K2738" i="1"/>
  <c r="F2738" i="1"/>
  <c r="Y2738" i="1" s="1"/>
  <c r="K2737" i="1"/>
  <c r="F2737" i="1"/>
  <c r="Y2737" i="1" s="1"/>
  <c r="K175" i="3" s="1"/>
  <c r="C2730" i="19" s="1"/>
  <c r="K2736" i="1"/>
  <c r="F2736" i="1"/>
  <c r="Y2736" i="1" s="1"/>
  <c r="K174" i="3" s="1"/>
  <c r="C2729" i="19" s="1"/>
  <c r="K2735" i="1"/>
  <c r="F2735" i="1"/>
  <c r="Y2735" i="1"/>
  <c r="K2734" i="1"/>
  <c r="F2734" i="1"/>
  <c r="Y2734" i="1" s="1"/>
  <c r="K2733" i="1"/>
  <c r="F2733" i="1"/>
  <c r="Y2733" i="1"/>
  <c r="K171" i="3" s="1"/>
  <c r="C2726" i="19" s="1"/>
  <c r="K2732" i="1"/>
  <c r="F2732" i="1"/>
  <c r="Y2732" i="1" s="1"/>
  <c r="K2731" i="1"/>
  <c r="F2731" i="1"/>
  <c r="Y2731" i="1"/>
  <c r="K2730" i="1"/>
  <c r="F2730" i="1"/>
  <c r="Y2730" i="1" s="1"/>
  <c r="K2729" i="1"/>
  <c r="F2729" i="1"/>
  <c r="Y2729" i="1"/>
  <c r="K2728" i="1"/>
  <c r="F2728" i="1"/>
  <c r="Y2728" i="1" s="1"/>
  <c r="K2727" i="1"/>
  <c r="F2727" i="1"/>
  <c r="Y2727" i="1"/>
  <c r="K165" i="3" s="1"/>
  <c r="C2720" i="19" s="1"/>
  <c r="K2726" i="1"/>
  <c r="F2726" i="1"/>
  <c r="Y2726" i="1" s="1"/>
  <c r="K2725" i="1"/>
  <c r="F2725" i="1"/>
  <c r="Y2725" i="1" s="1"/>
  <c r="K163" i="3" s="1"/>
  <c r="C2718" i="19" s="1"/>
  <c r="K2724" i="1"/>
  <c r="F2724" i="1"/>
  <c r="Y2724" i="1" s="1"/>
  <c r="K2723" i="1"/>
  <c r="F2723" i="1"/>
  <c r="Y2723" i="1" s="1"/>
  <c r="K2722" i="1"/>
  <c r="F2722" i="1"/>
  <c r="Y2722" i="1" s="1"/>
  <c r="K2721" i="1"/>
  <c r="F2721" i="1"/>
  <c r="Y2721" i="1" s="1"/>
  <c r="K2720" i="1"/>
  <c r="F2720" i="1"/>
  <c r="Y2720" i="1" s="1"/>
  <c r="K158" i="3" s="1"/>
  <c r="C2713" i="19" s="1"/>
  <c r="K2719" i="1"/>
  <c r="F2719" i="1"/>
  <c r="Y2719" i="1"/>
  <c r="K2718" i="1"/>
  <c r="F2718" i="1"/>
  <c r="Y2718" i="1" s="1"/>
  <c r="K156" i="3" s="1"/>
  <c r="C2711" i="19" s="1"/>
  <c r="K2717" i="1"/>
  <c r="F2717" i="1"/>
  <c r="Y2717" i="1"/>
  <c r="K155" i="3" s="1"/>
  <c r="C2710" i="19" s="1"/>
  <c r="K2716" i="1"/>
  <c r="F2716" i="1"/>
  <c r="Y2716" i="1" s="1"/>
  <c r="K2715" i="1"/>
  <c r="F2715" i="1"/>
  <c r="Y2715" i="1"/>
  <c r="K2714" i="1"/>
  <c r="F2714" i="1"/>
  <c r="Y2714" i="1" s="1"/>
  <c r="K152" i="3" s="1"/>
  <c r="C2707" i="19" s="1"/>
  <c r="K2713" i="1"/>
  <c r="F2713" i="1"/>
  <c r="Y2713" i="1"/>
  <c r="K2712" i="1"/>
  <c r="F2712" i="1"/>
  <c r="Y2712" i="1" s="1"/>
  <c r="K2711" i="1"/>
  <c r="F2711" i="1"/>
  <c r="Y2711" i="1"/>
  <c r="K149" i="3" s="1"/>
  <c r="K2710" i="1"/>
  <c r="F2710" i="1"/>
  <c r="Y2710" i="1" s="1"/>
  <c r="K148" i="3" s="1"/>
  <c r="C2703" i="19" s="1"/>
  <c r="K2709" i="1"/>
  <c r="F2709" i="1"/>
  <c r="Y2709" i="1" s="1"/>
  <c r="K147" i="3" s="1"/>
  <c r="C2702" i="19" s="1"/>
  <c r="K2708" i="1"/>
  <c r="F2708" i="1"/>
  <c r="Y2708" i="1" s="1"/>
  <c r="K2707" i="1"/>
  <c r="F2707" i="1"/>
  <c r="Y2707" i="1" s="1"/>
  <c r="K145" i="3" s="1"/>
  <c r="C2700" i="19" s="1"/>
  <c r="K2706" i="1"/>
  <c r="F2706" i="1"/>
  <c r="Y2706" i="1" s="1"/>
  <c r="K2705" i="1"/>
  <c r="F2705" i="1"/>
  <c r="Y2705" i="1" s="1"/>
  <c r="K143" i="3" s="1"/>
  <c r="C2698" i="19" s="1"/>
  <c r="K2704" i="1"/>
  <c r="F2704" i="1"/>
  <c r="Y2704" i="1" s="1"/>
  <c r="K142" i="3" s="1"/>
  <c r="C2697" i="19" s="1"/>
  <c r="K2703" i="1"/>
  <c r="F2703" i="1"/>
  <c r="Y2703" i="1"/>
  <c r="K2702" i="1"/>
  <c r="F2702" i="1"/>
  <c r="Y2702" i="1" s="1"/>
  <c r="K2701" i="1"/>
  <c r="F2701" i="1"/>
  <c r="Y2701" i="1"/>
  <c r="K139" i="3" s="1"/>
  <c r="C2694" i="19" s="1"/>
  <c r="K2700" i="1"/>
  <c r="F2700" i="1"/>
  <c r="Y2700" i="1" s="1"/>
  <c r="K2699" i="1"/>
  <c r="F2699" i="1"/>
  <c r="Y2699" i="1"/>
  <c r="K2698" i="1"/>
  <c r="F2698" i="1"/>
  <c r="Y2698" i="1" s="1"/>
  <c r="K136" i="3" s="1"/>
  <c r="C2691" i="19" s="1"/>
  <c r="K2697" i="1"/>
  <c r="F2697" i="1"/>
  <c r="Y2697" i="1"/>
  <c r="K2696" i="1"/>
  <c r="F2696" i="1"/>
  <c r="Y2696" i="1" s="1"/>
  <c r="K2695" i="1"/>
  <c r="F2695" i="1"/>
  <c r="Y2695" i="1"/>
  <c r="K133" i="3" s="1"/>
  <c r="K2694" i="1"/>
  <c r="F2694" i="1"/>
  <c r="Y2694" i="1" s="1"/>
  <c r="K2693" i="1"/>
  <c r="F2693" i="1"/>
  <c r="Y2693" i="1" s="1"/>
  <c r="K131" i="3" s="1"/>
  <c r="C2686" i="19" s="1"/>
  <c r="K2692" i="1"/>
  <c r="F2692" i="1"/>
  <c r="Y2692" i="1" s="1"/>
  <c r="K2691" i="1"/>
  <c r="F2691" i="1"/>
  <c r="Y2691" i="1" s="1"/>
  <c r="K2690" i="1"/>
  <c r="F2690" i="1"/>
  <c r="Y2690" i="1" s="1"/>
  <c r="K128" i="3" s="1"/>
  <c r="C2683" i="19" s="1"/>
  <c r="K2689" i="1"/>
  <c r="F2689" i="1"/>
  <c r="Y2689" i="1" s="1"/>
  <c r="K127" i="3" s="1"/>
  <c r="C2682" i="19" s="1"/>
  <c r="K2688" i="1"/>
  <c r="F2688" i="1"/>
  <c r="Y2688" i="1" s="1"/>
  <c r="K126" i="3" s="1"/>
  <c r="C2681" i="19" s="1"/>
  <c r="K2687" i="1"/>
  <c r="F2687" i="1"/>
  <c r="Y2687" i="1"/>
  <c r="K2686" i="1"/>
  <c r="F2686" i="1"/>
  <c r="Y2686" i="1" s="1"/>
  <c r="K2685" i="1"/>
  <c r="F2685" i="1"/>
  <c r="Y2685" i="1" s="1"/>
  <c r="K123" i="3" s="1"/>
  <c r="C2678" i="19" s="1"/>
  <c r="K2684" i="1"/>
  <c r="F2684" i="1"/>
  <c r="Y2684" i="1" s="1"/>
  <c r="K2683" i="1"/>
  <c r="F2683" i="1"/>
  <c r="Y2683" i="1"/>
  <c r="K2682" i="1"/>
  <c r="F2682" i="1"/>
  <c r="Y2682" i="1" s="1"/>
  <c r="K120" i="3" s="1"/>
  <c r="C2675" i="19" s="1"/>
  <c r="K2681" i="1"/>
  <c r="F2681" i="1"/>
  <c r="Y2681" i="1"/>
  <c r="K2680" i="1"/>
  <c r="F2680" i="1"/>
  <c r="Y2680" i="1" s="1"/>
  <c r="K2679" i="1"/>
  <c r="F2679" i="1"/>
  <c r="Y2679" i="1"/>
  <c r="K117" i="3" s="1"/>
  <c r="K2678" i="1"/>
  <c r="F2678" i="1"/>
  <c r="Y2678" i="1" s="1"/>
  <c r="K2677" i="1"/>
  <c r="F2677" i="1"/>
  <c r="Y2677" i="1" s="1"/>
  <c r="K115" i="3" s="1"/>
  <c r="C2670" i="19" s="1"/>
  <c r="K2676" i="1"/>
  <c r="F2676" i="1"/>
  <c r="Y2676" i="1" s="1"/>
  <c r="K2675" i="1"/>
  <c r="F2675" i="1"/>
  <c r="Y2675" i="1" s="1"/>
  <c r="K113" i="3" s="1"/>
  <c r="C2668" i="19" s="1"/>
  <c r="K2674" i="1"/>
  <c r="F2674" i="1"/>
  <c r="Y2674" i="1" s="1"/>
  <c r="K2673" i="1"/>
  <c r="F2673" i="1"/>
  <c r="Y2673" i="1"/>
  <c r="K2672" i="1"/>
  <c r="F2672" i="1"/>
  <c r="Y2672" i="1" s="1"/>
  <c r="K110" i="3" s="1"/>
  <c r="C2665" i="19" s="1"/>
  <c r="K2671" i="1"/>
  <c r="F2671" i="1"/>
  <c r="Y2671" i="1"/>
  <c r="K2670" i="1"/>
  <c r="F2670" i="1"/>
  <c r="Y2670" i="1" s="1"/>
  <c r="K2669" i="1"/>
  <c r="F2669" i="1"/>
  <c r="Y2669" i="1"/>
  <c r="K107" i="3" s="1"/>
  <c r="C2662" i="19" s="1"/>
  <c r="K2668" i="1"/>
  <c r="F2668" i="1"/>
  <c r="Y2668" i="1" s="1"/>
  <c r="K2667" i="1"/>
  <c r="F2667" i="1"/>
  <c r="Y2667" i="1"/>
  <c r="K2666" i="1"/>
  <c r="F2666" i="1"/>
  <c r="Y2666" i="1" s="1"/>
  <c r="K104" i="3" s="1"/>
  <c r="C2659" i="19" s="1"/>
  <c r="K2665" i="1"/>
  <c r="F2665" i="1"/>
  <c r="Y2665" i="1"/>
  <c r="K2664" i="1"/>
  <c r="F2664" i="1"/>
  <c r="Y2664" i="1" s="1"/>
  <c r="K2663" i="1"/>
  <c r="F2663" i="1"/>
  <c r="Y2663" i="1"/>
  <c r="K101" i="3" s="1"/>
  <c r="C2656" i="19" s="1"/>
  <c r="K2662" i="1"/>
  <c r="F2662" i="1"/>
  <c r="Y2662" i="1" s="1"/>
  <c r="K100" i="3" s="1"/>
  <c r="C2655" i="19" s="1"/>
  <c r="K2661" i="1"/>
  <c r="F2661" i="1"/>
  <c r="Y2661" i="1" s="1"/>
  <c r="K99" i="3" s="1"/>
  <c r="C2654" i="19" s="1"/>
  <c r="K2660" i="1"/>
  <c r="F2660" i="1"/>
  <c r="Y2660" i="1" s="1"/>
  <c r="K2659" i="1"/>
  <c r="F2659" i="1"/>
  <c r="Y2659" i="1" s="1"/>
  <c r="K97" i="3" s="1"/>
  <c r="C2652" i="19" s="1"/>
  <c r="K2658" i="1"/>
  <c r="F2658" i="1"/>
  <c r="Y2658" i="1" s="1"/>
  <c r="K2657" i="1"/>
  <c r="F2657" i="1"/>
  <c r="Y2657" i="1"/>
  <c r="K2656" i="1"/>
  <c r="F2656" i="1"/>
  <c r="Y2656" i="1" s="1"/>
  <c r="K94" i="3" s="1"/>
  <c r="C2649" i="19" s="1"/>
  <c r="K2655" i="1"/>
  <c r="F2655" i="1"/>
  <c r="Y2655" i="1"/>
  <c r="K2654" i="1"/>
  <c r="F2654" i="1"/>
  <c r="Y2654" i="1" s="1"/>
  <c r="K92" i="3" s="1"/>
  <c r="K2653" i="1"/>
  <c r="F2653" i="1"/>
  <c r="Y2653" i="1" s="1"/>
  <c r="K91" i="3" s="1"/>
  <c r="C2646" i="19" s="1"/>
  <c r="K2652" i="1"/>
  <c r="F2652" i="1"/>
  <c r="Y2652" i="1" s="1"/>
  <c r="K2651" i="1"/>
  <c r="F2651" i="1"/>
  <c r="Y2651" i="1"/>
  <c r="K2650" i="1"/>
  <c r="F2650" i="1"/>
  <c r="Y2650" i="1" s="1"/>
  <c r="K88" i="3" s="1"/>
  <c r="C2643" i="19" s="1"/>
  <c r="K2649" i="1"/>
  <c r="F2649" i="1"/>
  <c r="Y2649" i="1"/>
  <c r="K2648" i="1"/>
  <c r="F2648" i="1"/>
  <c r="Y2648" i="1" s="1"/>
  <c r="K2647" i="1"/>
  <c r="F2647" i="1"/>
  <c r="Y2647" i="1"/>
  <c r="K85" i="3" s="1"/>
  <c r="C2640" i="19" s="1"/>
  <c r="K2646" i="1"/>
  <c r="F2646" i="1"/>
  <c r="Y2646" i="1" s="1"/>
  <c r="K2645" i="1"/>
  <c r="F2645" i="1"/>
  <c r="Y2645" i="1" s="1"/>
  <c r="K83" i="3" s="1"/>
  <c r="C2638" i="19" s="1"/>
  <c r="K2644" i="1"/>
  <c r="F2644" i="1"/>
  <c r="Y2644" i="1" s="1"/>
  <c r="K2643" i="1"/>
  <c r="F2643" i="1"/>
  <c r="Y2643" i="1" s="1"/>
  <c r="K81" i="3" s="1"/>
  <c r="C2636" i="19" s="1"/>
  <c r="K2642" i="1"/>
  <c r="F2642" i="1"/>
  <c r="Y2642" i="1" s="1"/>
  <c r="K2641" i="1"/>
  <c r="F2641" i="1"/>
  <c r="Y2641" i="1"/>
  <c r="K2640" i="1"/>
  <c r="F2640" i="1"/>
  <c r="Y2640" i="1" s="1"/>
  <c r="K78" i="3" s="1"/>
  <c r="C2633" i="19" s="1"/>
  <c r="K2639" i="1"/>
  <c r="F2639" i="1"/>
  <c r="Y2639" i="1"/>
  <c r="K2638" i="1"/>
  <c r="F2638" i="1"/>
  <c r="Y2638" i="1" s="1"/>
  <c r="K76" i="3" s="1"/>
  <c r="C2631" i="19" s="1"/>
  <c r="K2637" i="1"/>
  <c r="F2637" i="1"/>
  <c r="Y2637" i="1" s="1"/>
  <c r="K75" i="3" s="1"/>
  <c r="C2630" i="19" s="1"/>
  <c r="K2636" i="1"/>
  <c r="F2636" i="1"/>
  <c r="Y2636" i="1" s="1"/>
  <c r="K2635" i="1"/>
  <c r="F2635" i="1"/>
  <c r="Y2635" i="1"/>
  <c r="K2634" i="1"/>
  <c r="F2634" i="1"/>
  <c r="Y2634" i="1" s="1"/>
  <c r="K72" i="3" s="1"/>
  <c r="C2627" i="19" s="1"/>
  <c r="K2633" i="1"/>
  <c r="F2633" i="1"/>
  <c r="Y2633" i="1"/>
  <c r="K2632" i="1"/>
  <c r="F2632" i="1"/>
  <c r="Y2632" i="1" s="1"/>
  <c r="K2631" i="1"/>
  <c r="F2631" i="1"/>
  <c r="Y2631" i="1"/>
  <c r="K69" i="3" s="1"/>
  <c r="C2624" i="19" s="1"/>
  <c r="K2630" i="1"/>
  <c r="F2630" i="1"/>
  <c r="Y2630" i="1" s="1"/>
  <c r="K2629" i="1"/>
  <c r="F2629" i="1"/>
  <c r="Y2629" i="1" s="1"/>
  <c r="K67" i="3" s="1"/>
  <c r="C2622" i="19" s="1"/>
  <c r="K2628" i="1"/>
  <c r="F2628" i="1"/>
  <c r="Y2628" i="1" s="1"/>
  <c r="K2627" i="1"/>
  <c r="F2627" i="1"/>
  <c r="Y2627" i="1" s="1"/>
  <c r="K65" i="3" s="1"/>
  <c r="K2626" i="1"/>
  <c r="F2626" i="1"/>
  <c r="Y2626" i="1" s="1"/>
  <c r="K2625" i="1"/>
  <c r="F2625" i="1"/>
  <c r="Y2625" i="1" s="1"/>
  <c r="K63" i="3" s="1"/>
  <c r="C2618" i="19" s="1"/>
  <c r="K2624" i="1"/>
  <c r="F2624" i="1"/>
  <c r="Y2624" i="1" s="1"/>
  <c r="K62" i="3" s="1"/>
  <c r="C2617" i="19" s="1"/>
  <c r="K2623" i="1"/>
  <c r="F2623" i="1"/>
  <c r="Y2623" i="1"/>
  <c r="K2622" i="1"/>
  <c r="F2622" i="1"/>
  <c r="Y2622" i="1" s="1"/>
  <c r="K2621" i="1"/>
  <c r="F2621" i="1"/>
  <c r="Y2621" i="1" s="1"/>
  <c r="K59" i="3" s="1"/>
  <c r="C2614" i="19" s="1"/>
  <c r="K2620" i="1"/>
  <c r="F2620" i="1"/>
  <c r="Y2620" i="1" s="1"/>
  <c r="K2619" i="1"/>
  <c r="F2619" i="1"/>
  <c r="Y2619" i="1"/>
  <c r="K2618" i="1"/>
  <c r="F2618" i="1"/>
  <c r="Y2618" i="1" s="1"/>
  <c r="K56" i="3" s="1"/>
  <c r="C2611" i="19" s="1"/>
  <c r="K2617" i="1"/>
  <c r="F2617" i="1"/>
  <c r="Y2617" i="1"/>
  <c r="K2616" i="1"/>
  <c r="F2616" i="1"/>
  <c r="Y2616" i="1" s="1"/>
  <c r="K2615" i="1"/>
  <c r="F2615" i="1"/>
  <c r="Y2615" i="1"/>
  <c r="K53" i="3" s="1"/>
  <c r="C2608" i="19" s="1"/>
  <c r="K2614" i="1"/>
  <c r="F2614" i="1"/>
  <c r="Y2614" i="1" s="1"/>
  <c r="K2613" i="1"/>
  <c r="F2613" i="1"/>
  <c r="Y2613" i="1"/>
  <c r="K2612" i="1"/>
  <c r="F2612" i="1"/>
  <c r="Y2612" i="1" s="1"/>
  <c r="K2611" i="1"/>
  <c r="F2611" i="1"/>
  <c r="Y2611" i="1" s="1"/>
  <c r="K49" i="3" s="1"/>
  <c r="K2610" i="1"/>
  <c r="F2610" i="1"/>
  <c r="Y2610" i="1" s="1"/>
  <c r="K2609" i="1"/>
  <c r="F2609" i="1"/>
  <c r="Y2609" i="1" s="1"/>
  <c r="K47" i="3" s="1"/>
  <c r="C2602" i="19" s="1"/>
  <c r="K2608" i="1"/>
  <c r="F2608" i="1"/>
  <c r="Y2608" i="1" s="1"/>
  <c r="K46" i="3" s="1"/>
  <c r="C2601" i="19" s="1"/>
  <c r="K2607" i="1"/>
  <c r="F2607" i="1"/>
  <c r="Y2607" i="1" s="1"/>
  <c r="K2606" i="1"/>
  <c r="F2606" i="1"/>
  <c r="Y2606" i="1" s="1"/>
  <c r="K2605" i="1"/>
  <c r="F2605" i="1"/>
  <c r="Y2605" i="1" s="1"/>
  <c r="K43" i="3" s="1"/>
  <c r="C2598" i="19" s="1"/>
  <c r="K2604" i="1"/>
  <c r="F2604" i="1"/>
  <c r="Y2604" i="1" s="1"/>
  <c r="K2603" i="1"/>
  <c r="F2603" i="1"/>
  <c r="Y2603" i="1" s="1"/>
  <c r="K41" i="3" s="1"/>
  <c r="C2596" i="19" s="1"/>
  <c r="K2602" i="1"/>
  <c r="F2602" i="1"/>
  <c r="Y2602" i="1" s="1"/>
  <c r="K2601" i="1"/>
  <c r="F2601" i="1"/>
  <c r="Y2601" i="1"/>
  <c r="K2600" i="1"/>
  <c r="F2600" i="1"/>
  <c r="Y2600" i="1" s="1"/>
  <c r="K2599" i="1"/>
  <c r="F2599" i="1"/>
  <c r="Y2599" i="1"/>
  <c r="K37" i="3" s="1"/>
  <c r="C2592" i="19" s="1"/>
  <c r="K2598" i="1"/>
  <c r="F2598" i="1"/>
  <c r="Y2598" i="1" s="1"/>
  <c r="K36" i="3" s="1"/>
  <c r="K2597" i="1"/>
  <c r="F2597" i="1"/>
  <c r="Y2597" i="1" s="1"/>
  <c r="K35" i="3" s="1"/>
  <c r="C2590" i="19" s="1"/>
  <c r="K2596" i="1"/>
  <c r="F2596" i="1"/>
  <c r="Y2596" i="1" s="1"/>
  <c r="K2595" i="1"/>
  <c r="F2595" i="1"/>
  <c r="Y2595" i="1" s="1"/>
  <c r="K33" i="3" s="1"/>
  <c r="C2588" i="19" s="1"/>
  <c r="K2594" i="1"/>
  <c r="F2594" i="1"/>
  <c r="Y2594" i="1" s="1"/>
  <c r="K2593" i="1"/>
  <c r="F2593" i="1"/>
  <c r="Y2593" i="1"/>
  <c r="K2592" i="1"/>
  <c r="F2592" i="1"/>
  <c r="Y2592" i="1" s="1"/>
  <c r="K30" i="3" s="1"/>
  <c r="C2585" i="19" s="1"/>
  <c r="K2591" i="1"/>
  <c r="F2591" i="1"/>
  <c r="Y2591" i="1" s="1"/>
  <c r="K2590" i="1"/>
  <c r="F2590" i="1"/>
  <c r="Y2590" i="1" s="1"/>
  <c r="K28" i="3" s="1"/>
  <c r="C2583" i="19" s="1"/>
  <c r="K2589" i="1"/>
  <c r="F2589" i="1"/>
  <c r="Y2589" i="1" s="1"/>
  <c r="K27" i="3" s="1"/>
  <c r="C2582" i="19" s="1"/>
  <c r="K2588" i="1"/>
  <c r="F2588" i="1"/>
  <c r="Y2588" i="1" s="1"/>
  <c r="K2587" i="1"/>
  <c r="F2587" i="1"/>
  <c r="Y2587" i="1"/>
  <c r="K2586" i="1"/>
  <c r="F2586" i="1"/>
  <c r="Y2586" i="1" s="1"/>
  <c r="K2585" i="1"/>
  <c r="F2585" i="1"/>
  <c r="Y2585" i="1"/>
  <c r="K2584" i="1"/>
  <c r="F2584" i="1"/>
  <c r="Y2584" i="1" s="1"/>
  <c r="K2583" i="1"/>
  <c r="F2583" i="1"/>
  <c r="Y2583" i="1"/>
  <c r="K21" i="3" s="1"/>
  <c r="C2576" i="19" s="1"/>
  <c r="K2582" i="1"/>
  <c r="F2582" i="1"/>
  <c r="Y2582" i="1" s="1"/>
  <c r="K2581" i="1"/>
  <c r="F2581" i="1"/>
  <c r="Y2581" i="1"/>
  <c r="K2580" i="1"/>
  <c r="F2580" i="1"/>
  <c r="Y2580" i="1" s="1"/>
  <c r="K2579" i="1"/>
  <c r="F2579" i="1"/>
  <c r="Y2579" i="1" s="1"/>
  <c r="K17" i="3" s="1"/>
  <c r="C2572" i="19" s="1"/>
  <c r="K2578" i="1"/>
  <c r="F2578" i="1"/>
  <c r="Y2578" i="1" s="1"/>
  <c r="K2577" i="1"/>
  <c r="F2577" i="1"/>
  <c r="Y2577" i="1" s="1"/>
  <c r="K15" i="3" s="1"/>
  <c r="C2570" i="19" s="1"/>
  <c r="K2576" i="1"/>
  <c r="F2576" i="1"/>
  <c r="Y2576" i="1" s="1"/>
  <c r="K14" i="3" s="1"/>
  <c r="C2569" i="19" s="1"/>
  <c r="K2575" i="1"/>
  <c r="F2575" i="1"/>
  <c r="Y2575" i="1" s="1"/>
  <c r="K2574" i="1"/>
  <c r="F2574" i="1"/>
  <c r="Y2574" i="1" s="1"/>
  <c r="K2573" i="1"/>
  <c r="F2573" i="1"/>
  <c r="Y2573" i="1"/>
  <c r="K11" i="3" s="1"/>
  <c r="C2566" i="19" s="1"/>
  <c r="K2572" i="1"/>
  <c r="F2572" i="1"/>
  <c r="Y2572" i="1" s="1"/>
  <c r="K2571" i="1"/>
  <c r="F2571" i="1"/>
  <c r="Y2571" i="1"/>
  <c r="K2570" i="1"/>
  <c r="F2570" i="1"/>
  <c r="Y2570" i="1" s="1"/>
  <c r="K8" i="3" s="1"/>
  <c r="C2563" i="19" s="1"/>
  <c r="K2569" i="1"/>
  <c r="F2569" i="1"/>
  <c r="Y2569" i="1"/>
  <c r="K2568" i="1"/>
  <c r="F2568" i="1"/>
  <c r="Y2568" i="1" s="1"/>
  <c r="K2567" i="1"/>
  <c r="F2567" i="1"/>
  <c r="Y2567" i="1" s="1"/>
  <c r="C2285" i="19"/>
  <c r="C2438" i="19"/>
  <c r="C2226" i="19"/>
  <c r="K10" i="3"/>
  <c r="K22" i="3"/>
  <c r="C2577" i="19" s="1"/>
  <c r="K42" i="3"/>
  <c r="K48" i="3"/>
  <c r="C2603" i="19" s="1"/>
  <c r="K54" i="3"/>
  <c r="C2609" i="19" s="1"/>
  <c r="K60" i="3"/>
  <c r="C2615" i="19" s="1"/>
  <c r="K68" i="3"/>
  <c r="K84" i="3"/>
  <c r="C2639" i="19" s="1"/>
  <c r="K90" i="3"/>
  <c r="C2645" i="19" s="1"/>
  <c r="K96" i="3"/>
  <c r="K118" i="3"/>
  <c r="C2673" i="19" s="1"/>
  <c r="K124" i="3"/>
  <c r="K132" i="3"/>
  <c r="C2687" i="19" s="1"/>
  <c r="K138" i="3"/>
  <c r="C2693" i="19" s="1"/>
  <c r="K144" i="3"/>
  <c r="C2699" i="19" s="1"/>
  <c r="K162" i="3"/>
  <c r="C2717" i="19" s="1"/>
  <c r="K168" i="3"/>
  <c r="C2723" i="19" s="1"/>
  <c r="K176" i="3"/>
  <c r="C2731" i="19" s="1"/>
  <c r="K192" i="3"/>
  <c r="C2747" i="19" s="1"/>
  <c r="K214" i="3"/>
  <c r="K218" i="3"/>
  <c r="C2773" i="19" s="1"/>
  <c r="K220" i="3"/>
  <c r="C2775" i="19" s="1"/>
  <c r="K222" i="3"/>
  <c r="C2777" i="19" s="1"/>
  <c r="K228" i="3"/>
  <c r="C2783" i="19" s="1"/>
  <c r="K230" i="3"/>
  <c r="C2785" i="19" s="1"/>
  <c r="K234" i="3"/>
  <c r="C2789" i="19" s="1"/>
  <c r="K236" i="3"/>
  <c r="K240" i="3"/>
  <c r="C2795" i="19" s="1"/>
  <c r="K242" i="3"/>
  <c r="C2797" i="19" s="1"/>
  <c r="K244" i="3"/>
  <c r="C2799" i="19" s="1"/>
  <c r="K246" i="3"/>
  <c r="C2801" i="19" s="1"/>
  <c r="K250" i="3"/>
  <c r="C2805" i="19" s="1"/>
  <c r="C2807" i="19"/>
  <c r="K258" i="3"/>
  <c r="C2813" i="19" s="1"/>
  <c r="C2815" i="19"/>
  <c r="K262" i="3"/>
  <c r="C2817" i="19" s="1"/>
  <c r="K266" i="3"/>
  <c r="C2821" i="19" s="1"/>
  <c r="K274" i="3"/>
  <c r="C2829" i="19" s="1"/>
  <c r="K278" i="3"/>
  <c r="K282" i="3"/>
  <c r="C2837" i="19" s="1"/>
  <c r="K284" i="3"/>
  <c r="C2839" i="19" s="1"/>
  <c r="K288" i="3"/>
  <c r="C2843" i="19" s="1"/>
  <c r="K290" i="3"/>
  <c r="C2845" i="19" s="1"/>
  <c r="K292" i="3"/>
  <c r="C2847" i="19" s="1"/>
  <c r="K294" i="3"/>
  <c r="C2849" i="19" s="1"/>
  <c r="K296" i="3"/>
  <c r="C2851" i="19" s="1"/>
  <c r="K298" i="3"/>
  <c r="C2853" i="19" s="1"/>
  <c r="K300" i="3"/>
  <c r="C2855" i="19" s="1"/>
  <c r="K304" i="3"/>
  <c r="C2859" i="19" s="1"/>
  <c r="K306" i="3"/>
  <c r="C2861" i="19" s="1"/>
  <c r="K308" i="3"/>
  <c r="C2863" i="19" s="1"/>
  <c r="K310" i="3"/>
  <c r="K312" i="3"/>
  <c r="C2867" i="19" s="1"/>
  <c r="K314" i="3"/>
  <c r="C2869" i="19" s="1"/>
  <c r="K316" i="3"/>
  <c r="C2871" i="19" s="1"/>
  <c r="K320" i="3"/>
  <c r="C2875" i="19" s="1"/>
  <c r="K322" i="3"/>
  <c r="C2877" i="19" s="1"/>
  <c r="K324" i="3"/>
  <c r="C2879" i="19" s="1"/>
  <c r="K326" i="3"/>
  <c r="K328" i="3"/>
  <c r="C2883" i="19" s="1"/>
  <c r="K330" i="3"/>
  <c r="C2885" i="19" s="1"/>
  <c r="K332" i="3"/>
  <c r="C2887" i="19" s="1"/>
  <c r="K336" i="3"/>
  <c r="C2891" i="19" s="1"/>
  <c r="K338" i="3"/>
  <c r="C2893" i="19" s="1"/>
  <c r="K340" i="3"/>
  <c r="C2895" i="19" s="1"/>
  <c r="K342" i="3"/>
  <c r="K344" i="3"/>
  <c r="C2899" i="19" s="1"/>
  <c r="K346" i="3"/>
  <c r="C2901" i="19" s="1"/>
  <c r="K348" i="3"/>
  <c r="C2903" i="19" s="1"/>
  <c r="K352" i="3"/>
  <c r="C2907" i="19" s="1"/>
  <c r="K354" i="3"/>
  <c r="C2909" i="19" s="1"/>
  <c r="K356" i="3"/>
  <c r="C2911" i="19" s="1"/>
  <c r="K358" i="3"/>
  <c r="C2913" i="19" s="1"/>
  <c r="K362" i="3"/>
  <c r="C2917" i="19" s="1"/>
  <c r="K364" i="3"/>
  <c r="C2919" i="19" s="1"/>
  <c r="K368" i="3"/>
  <c r="C2923" i="19" s="1"/>
  <c r="K18" i="3"/>
  <c r="C2573" i="19" s="1"/>
  <c r="K26" i="3"/>
  <c r="K32" i="3"/>
  <c r="C2587" i="19" s="1"/>
  <c r="K40" i="3"/>
  <c r="C2595" i="19" s="1"/>
  <c r="K64" i="3"/>
  <c r="C2619" i="19" s="1"/>
  <c r="K70" i="3"/>
  <c r="C2625" i="19" s="1"/>
  <c r="K82" i="3"/>
  <c r="C2637" i="19" s="1"/>
  <c r="C2647" i="19"/>
  <c r="K106" i="3"/>
  <c r="C2661" i="19" s="1"/>
  <c r="K114" i="3"/>
  <c r="C2669" i="19" s="1"/>
  <c r="K122" i="3"/>
  <c r="C2677" i="19" s="1"/>
  <c r="K166" i="3"/>
  <c r="K180" i="3"/>
  <c r="C2735" i="19" s="1"/>
  <c r="K188" i="3"/>
  <c r="C2743" i="19" s="1"/>
  <c r="K196" i="3"/>
  <c r="K204" i="3"/>
  <c r="C2759" i="19" s="1"/>
  <c r="K212" i="3"/>
  <c r="C2767" i="19" s="1"/>
  <c r="K226" i="3"/>
  <c r="C2781" i="19" s="1"/>
  <c r="K6" i="3"/>
  <c r="K12" i="3"/>
  <c r="C2567" i="19" s="1"/>
  <c r="K16" i="3"/>
  <c r="C2571" i="19" s="1"/>
  <c r="K20" i="3"/>
  <c r="C2575" i="19" s="1"/>
  <c r="K24" i="3"/>
  <c r="K34" i="3"/>
  <c r="C2589" i="19" s="1"/>
  <c r="K38" i="3"/>
  <c r="C2593" i="19" s="1"/>
  <c r="K44" i="3"/>
  <c r="K50" i="3"/>
  <c r="C2605" i="19" s="1"/>
  <c r="K52" i="3"/>
  <c r="C2607" i="19" s="1"/>
  <c r="K58" i="3"/>
  <c r="C2613" i="19" s="1"/>
  <c r="K66" i="3"/>
  <c r="C2621" i="19" s="1"/>
  <c r="K74" i="3"/>
  <c r="C2629" i="19" s="1"/>
  <c r="K80" i="3"/>
  <c r="K86" i="3"/>
  <c r="C2641" i="19" s="1"/>
  <c r="K98" i="3"/>
  <c r="K102" i="3"/>
  <c r="C2657" i="19" s="1"/>
  <c r="K108" i="3"/>
  <c r="C2663" i="19" s="1"/>
  <c r="K112" i="3"/>
  <c r="C2667" i="19" s="1"/>
  <c r="K116" i="3"/>
  <c r="C2671" i="19" s="1"/>
  <c r="K130" i="3"/>
  <c r="C2685" i="19" s="1"/>
  <c r="K134" i="3"/>
  <c r="C2689" i="19" s="1"/>
  <c r="K140" i="3"/>
  <c r="C2695" i="19" s="1"/>
  <c r="K146" i="3"/>
  <c r="C2701" i="19" s="1"/>
  <c r="K150" i="3"/>
  <c r="C2705" i="19" s="1"/>
  <c r="K154" i="3"/>
  <c r="K160" i="3"/>
  <c r="C2715" i="19" s="1"/>
  <c r="K164" i="3"/>
  <c r="C2719" i="19" s="1"/>
  <c r="K170" i="3"/>
  <c r="K172" i="3"/>
  <c r="C2727" i="19" s="1"/>
  <c r="K178" i="3"/>
  <c r="C2733" i="19" s="1"/>
  <c r="K182" i="3"/>
  <c r="C2737" i="19" s="1"/>
  <c r="K186" i="3"/>
  <c r="K194" i="3"/>
  <c r="C2749" i="19" s="1"/>
  <c r="K198" i="3"/>
  <c r="C2753" i="19" s="1"/>
  <c r="K202" i="3"/>
  <c r="C2757" i="19" s="1"/>
  <c r="C2763" i="19"/>
  <c r="K210" i="3"/>
  <c r="C2765" i="19" s="1"/>
  <c r="C2779" i="19"/>
  <c r="K5" i="3"/>
  <c r="K7" i="3"/>
  <c r="C2562" i="19" s="1"/>
  <c r="K9" i="3"/>
  <c r="K13" i="3"/>
  <c r="C2568" i="19" s="1"/>
  <c r="K19" i="3"/>
  <c r="C2574" i="19" s="1"/>
  <c r="K23" i="3"/>
  <c r="C2578" i="19" s="1"/>
  <c r="K25" i="3"/>
  <c r="K29" i="3"/>
  <c r="C2584" i="19" s="1"/>
  <c r="K31" i="3"/>
  <c r="C2586" i="19" s="1"/>
  <c r="K39" i="3"/>
  <c r="C2594" i="19" s="1"/>
  <c r="K45" i="3"/>
  <c r="C2600" i="19" s="1"/>
  <c r="K51" i="3"/>
  <c r="C2606" i="19" s="1"/>
  <c r="K55" i="3"/>
  <c r="C2610" i="19" s="1"/>
  <c r="K57" i="3"/>
  <c r="K61" i="3"/>
  <c r="C2616" i="19" s="1"/>
  <c r="K71" i="3"/>
  <c r="C2626" i="19" s="1"/>
  <c r="K73" i="3"/>
  <c r="C2628" i="19" s="1"/>
  <c r="K77" i="3"/>
  <c r="C2632" i="19" s="1"/>
  <c r="K79" i="3"/>
  <c r="C2634" i="19" s="1"/>
  <c r="K87" i="3"/>
  <c r="C2642" i="19" s="1"/>
  <c r="K89" i="3"/>
  <c r="C2644" i="19" s="1"/>
  <c r="K93" i="3"/>
  <c r="C2648" i="19" s="1"/>
  <c r="K95" i="3"/>
  <c r="C2650" i="19" s="1"/>
  <c r="K103" i="3"/>
  <c r="C2658" i="19" s="1"/>
  <c r="K105" i="3"/>
  <c r="C2660" i="19"/>
  <c r="K109" i="3"/>
  <c r="C2664" i="19"/>
  <c r="K111" i="3"/>
  <c r="C2666" i="19" s="1"/>
  <c r="C2672" i="19"/>
  <c r="K119" i="3"/>
  <c r="C2674" i="19" s="1"/>
  <c r="K121" i="3"/>
  <c r="C2676" i="19"/>
  <c r="K125" i="3"/>
  <c r="K129" i="3"/>
  <c r="C2684" i="19" s="1"/>
  <c r="K135" i="3"/>
  <c r="C2690" i="19" s="1"/>
  <c r="K137" i="3"/>
  <c r="C2692" i="19" s="1"/>
  <c r="K141" i="3"/>
  <c r="K151" i="3"/>
  <c r="C2706" i="19" s="1"/>
  <c r="K153" i="3"/>
  <c r="C2708" i="19" s="1"/>
  <c r="K157" i="3"/>
  <c r="K159" i="3"/>
  <c r="C2714" i="19" s="1"/>
  <c r="K161" i="3"/>
  <c r="C2716" i="19" s="1"/>
  <c r="K167" i="3"/>
  <c r="C2722" i="19" s="1"/>
  <c r="K169" i="3"/>
  <c r="C2724" i="19" s="1"/>
  <c r="K173" i="3"/>
  <c r="K177" i="3"/>
  <c r="C2732" i="19" s="1"/>
  <c r="K183" i="3"/>
  <c r="C2738" i="19" s="1"/>
  <c r="K185" i="3"/>
  <c r="C2740" i="19" s="1"/>
  <c r="K189" i="3"/>
  <c r="C2744" i="19" s="1"/>
  <c r="K191" i="3"/>
  <c r="C2746" i="19" s="1"/>
  <c r="K199" i="3"/>
  <c r="C2754" i="19" s="1"/>
  <c r="K201" i="3"/>
  <c r="C2756" i="19" s="1"/>
  <c r="K205" i="3"/>
  <c r="K207" i="3"/>
  <c r="C2762" i="19" s="1"/>
  <c r="K209" i="3"/>
  <c r="C2764" i="19" s="1"/>
  <c r="K215" i="3"/>
  <c r="C2770" i="19" s="1"/>
  <c r="K217" i="3"/>
  <c r="K221" i="3"/>
  <c r="C2776" i="19" s="1"/>
  <c r="K231" i="3"/>
  <c r="C2786" i="19" s="1"/>
  <c r="K233" i="3"/>
  <c r="C2788" i="19" s="1"/>
  <c r="K237" i="3"/>
  <c r="C2792" i="19" s="1"/>
  <c r="K239" i="3"/>
  <c r="C2794" i="19" s="1"/>
  <c r="K247" i="3"/>
  <c r="C2802" i="19" s="1"/>
  <c r="K249" i="3"/>
  <c r="C2804" i="19" s="1"/>
  <c r="K253" i="3"/>
  <c r="C2808" i="19" s="1"/>
  <c r="K257" i="3"/>
  <c r="C2812" i="19" s="1"/>
  <c r="K263" i="3"/>
  <c r="C2818" i="19" s="1"/>
  <c r="K265" i="3"/>
  <c r="C2820" i="19" s="1"/>
  <c r="K269" i="3"/>
  <c r="C2824" i="19" s="1"/>
  <c r="K271" i="3"/>
  <c r="C2826" i="19" s="1"/>
  <c r="K273" i="3"/>
  <c r="C2828" i="19" s="1"/>
  <c r="K279" i="3"/>
  <c r="C2834" i="19" s="1"/>
  <c r="K285" i="3"/>
  <c r="C2840" i="19" s="1"/>
  <c r="K287" i="3"/>
  <c r="C2842" i="19" s="1"/>
  <c r="K289" i="3"/>
  <c r="C2844" i="19" s="1"/>
  <c r="K301" i="3"/>
  <c r="C2856" i="19" s="1"/>
  <c r="K303" i="3"/>
  <c r="C2858" i="19" s="1"/>
  <c r="K311" i="3"/>
  <c r="C2866" i="19" s="1"/>
  <c r="K313" i="3"/>
  <c r="C2868" i="19" s="1"/>
  <c r="K317" i="3"/>
  <c r="C2872" i="19" s="1"/>
  <c r="K319" i="3"/>
  <c r="C2874" i="19" s="1"/>
  <c r="K321" i="3"/>
  <c r="C2876" i="19" s="1"/>
  <c r="K327" i="3"/>
  <c r="C2882" i="19" s="1"/>
  <c r="K329" i="3"/>
  <c r="C2884" i="19" s="1"/>
  <c r="K333" i="3"/>
  <c r="C2888" i="19" s="1"/>
  <c r="K337" i="3"/>
  <c r="C2892" i="19" s="1"/>
  <c r="K343" i="3"/>
  <c r="C2898" i="19" s="1"/>
  <c r="K345" i="3"/>
  <c r="C2900" i="19" s="1"/>
  <c r="K349" i="3"/>
  <c r="C2904" i="19" s="1"/>
  <c r="K351" i="3"/>
  <c r="C2906" i="19" s="1"/>
  <c r="K353" i="3"/>
  <c r="C2908" i="19" s="1"/>
  <c r="K361" i="3"/>
  <c r="C2916" i="19" s="1"/>
  <c r="K365" i="3"/>
  <c r="C2920" i="19" s="1"/>
  <c r="K369" i="3"/>
  <c r="C2924" i="19" s="1"/>
  <c r="K3297" i="1"/>
  <c r="F3297" i="1"/>
  <c r="Y3297" i="1" s="1"/>
  <c r="L369" i="3" s="1"/>
  <c r="C3289" i="19" s="1"/>
  <c r="K3296" i="1"/>
  <c r="F3296" i="1"/>
  <c r="Y3296" i="1" s="1"/>
  <c r="K3295" i="1"/>
  <c r="F3295" i="1"/>
  <c r="Y3295" i="1" s="1"/>
  <c r="K3294" i="1"/>
  <c r="F3294" i="1"/>
  <c r="Y3294" i="1"/>
  <c r="L366" i="3" s="1"/>
  <c r="K3293" i="1"/>
  <c r="F3293" i="1"/>
  <c r="Y3293" i="1" s="1"/>
  <c r="K3292" i="1"/>
  <c r="F3292" i="1"/>
  <c r="Y3292" i="1"/>
  <c r="K3291" i="1"/>
  <c r="F3291" i="1"/>
  <c r="Y3291" i="1" s="1"/>
  <c r="K3290" i="1"/>
  <c r="F3290" i="1"/>
  <c r="Y3290" i="1" s="1"/>
  <c r="L362" i="3" s="1"/>
  <c r="C3282" i="19" s="1"/>
  <c r="K3289" i="1"/>
  <c r="F3289" i="1"/>
  <c r="Y3289" i="1" s="1"/>
  <c r="L361" i="3" s="1"/>
  <c r="C3281" i="19" s="1"/>
  <c r="K3288" i="1"/>
  <c r="F3288" i="1"/>
  <c r="Y3288" i="1" s="1"/>
  <c r="K3287" i="1"/>
  <c r="F3287" i="1"/>
  <c r="Y3287" i="1" s="1"/>
  <c r="K3286" i="1"/>
  <c r="F3286" i="1"/>
  <c r="Y3286" i="1"/>
  <c r="L358" i="3" s="1"/>
  <c r="K3285" i="1"/>
  <c r="F3285" i="1"/>
  <c r="Y3285" i="1" s="1"/>
  <c r="K3284" i="1"/>
  <c r="F3284" i="1"/>
  <c r="Y3284" i="1" s="1"/>
  <c r="K3283" i="1"/>
  <c r="F3283" i="1"/>
  <c r="Y3283" i="1" s="1"/>
  <c r="K3282" i="1"/>
  <c r="F3282" i="1"/>
  <c r="Y3282" i="1" s="1"/>
  <c r="L354" i="3" s="1"/>
  <c r="K3281" i="1"/>
  <c r="F3281" i="1"/>
  <c r="Y3281" i="1" s="1"/>
  <c r="L353" i="3" s="1"/>
  <c r="K3280" i="1"/>
  <c r="F3280" i="1"/>
  <c r="Y3280" i="1" s="1"/>
  <c r="K3279" i="1"/>
  <c r="F3279" i="1"/>
  <c r="Y3279" i="1" s="1"/>
  <c r="L351" i="3" s="1"/>
  <c r="C3271" i="19" s="1"/>
  <c r="K3278" i="1"/>
  <c r="F3278" i="1"/>
  <c r="Y3278" i="1"/>
  <c r="L350" i="3" s="1"/>
  <c r="C3270" i="19" s="1"/>
  <c r="K3277" i="1"/>
  <c r="F3277" i="1"/>
  <c r="Y3277" i="1" s="1"/>
  <c r="K3276" i="1"/>
  <c r="F3276" i="1"/>
  <c r="Y3276" i="1"/>
  <c r="L348" i="3" s="1"/>
  <c r="K3275" i="1"/>
  <c r="F3275" i="1"/>
  <c r="Y3275" i="1" s="1"/>
  <c r="K3274" i="1"/>
  <c r="F3274" i="1"/>
  <c r="Y3274" i="1" s="1"/>
  <c r="K3273" i="1"/>
  <c r="F3273" i="1"/>
  <c r="Y3273" i="1" s="1"/>
  <c r="L345" i="3" s="1"/>
  <c r="K3272" i="1"/>
  <c r="F3272" i="1"/>
  <c r="Y3272" i="1" s="1"/>
  <c r="L344" i="3" s="1"/>
  <c r="C3264" i="19" s="1"/>
  <c r="K3271" i="1"/>
  <c r="F3271" i="1"/>
  <c r="Y3271" i="1" s="1"/>
  <c r="K3270" i="1"/>
  <c r="F3270" i="1"/>
  <c r="Y3270" i="1"/>
  <c r="L342" i="3" s="1"/>
  <c r="C3262" i="19" s="1"/>
  <c r="K3269" i="1"/>
  <c r="F3269" i="1"/>
  <c r="Y3269" i="1" s="1"/>
  <c r="K3268" i="1"/>
  <c r="F3268" i="1"/>
  <c r="Y3268" i="1" s="1"/>
  <c r="K3267" i="1"/>
  <c r="F3267" i="1"/>
  <c r="Y3267" i="1" s="1"/>
  <c r="K3266" i="1"/>
  <c r="F3266" i="1"/>
  <c r="Y3266" i="1"/>
  <c r="K3265" i="1"/>
  <c r="F3265" i="1"/>
  <c r="Y3265" i="1" s="1"/>
  <c r="L337" i="3" s="1"/>
  <c r="K3264" i="1"/>
  <c r="F3264" i="1"/>
  <c r="Y3264" i="1" s="1"/>
  <c r="K3263" i="1"/>
  <c r="F3263" i="1"/>
  <c r="Y3263" i="1" s="1"/>
  <c r="K3262" i="1"/>
  <c r="F3262" i="1"/>
  <c r="Y3262" i="1"/>
  <c r="L334" i="3" s="1"/>
  <c r="K3261" i="1"/>
  <c r="F3261" i="1"/>
  <c r="Y3261" i="1" s="1"/>
  <c r="L333" i="3" s="1"/>
  <c r="K3260" i="1"/>
  <c r="F3260" i="1"/>
  <c r="Y3260" i="1"/>
  <c r="K3259" i="1"/>
  <c r="F3259" i="1"/>
  <c r="Y3259" i="1" s="1"/>
  <c r="K3258" i="1"/>
  <c r="F3258" i="1"/>
  <c r="Y3258" i="1"/>
  <c r="K3257" i="1"/>
  <c r="F3257" i="1"/>
  <c r="Y3257" i="1" s="1"/>
  <c r="L329" i="3" s="1"/>
  <c r="C3249" i="19" s="1"/>
  <c r="K3256" i="1"/>
  <c r="F3256" i="1"/>
  <c r="Y3256" i="1" s="1"/>
  <c r="K3255" i="1"/>
  <c r="F3255" i="1"/>
  <c r="Y3255" i="1" s="1"/>
  <c r="K3254" i="1"/>
  <c r="F3254" i="1"/>
  <c r="Y3254" i="1"/>
  <c r="L326" i="3" s="1"/>
  <c r="C3246" i="19" s="1"/>
  <c r="K3253" i="1"/>
  <c r="F3253" i="1"/>
  <c r="Y3253" i="1" s="1"/>
  <c r="L325" i="3" s="1"/>
  <c r="K3252" i="1"/>
  <c r="F3252" i="1"/>
  <c r="Y3252" i="1" s="1"/>
  <c r="L324" i="3" s="1"/>
  <c r="C3244" i="19" s="1"/>
  <c r="K3251" i="1"/>
  <c r="F3251" i="1"/>
  <c r="Y3251" i="1" s="1"/>
  <c r="K3250" i="1"/>
  <c r="F3250" i="1"/>
  <c r="Y3250" i="1" s="1"/>
  <c r="L322" i="3" s="1"/>
  <c r="C3242" i="19" s="1"/>
  <c r="K3249" i="1"/>
  <c r="F3249" i="1"/>
  <c r="Y3249" i="1" s="1"/>
  <c r="L321" i="3" s="1"/>
  <c r="K3248" i="1"/>
  <c r="F3248" i="1"/>
  <c r="Y3248" i="1" s="1"/>
  <c r="K3247" i="1"/>
  <c r="F3247" i="1"/>
  <c r="Y3247" i="1" s="1"/>
  <c r="L319" i="3" s="1"/>
  <c r="K3246" i="1"/>
  <c r="F3246" i="1"/>
  <c r="Y3246" i="1"/>
  <c r="L318" i="3" s="1"/>
  <c r="C3238" i="19" s="1"/>
  <c r="K3245" i="1"/>
  <c r="F3245" i="1"/>
  <c r="Y3245" i="1" s="1"/>
  <c r="L317" i="3" s="1"/>
  <c r="K3244" i="1"/>
  <c r="F3244" i="1"/>
  <c r="Y3244" i="1"/>
  <c r="L316" i="3" s="1"/>
  <c r="C3236" i="19" s="1"/>
  <c r="K3243" i="1"/>
  <c r="F3243" i="1"/>
  <c r="Y3243" i="1" s="1"/>
  <c r="K3242" i="1"/>
  <c r="F3242" i="1"/>
  <c r="Y3242" i="1"/>
  <c r="K3241" i="1"/>
  <c r="F3241" i="1"/>
  <c r="Y3241" i="1" s="1"/>
  <c r="L313" i="3" s="1"/>
  <c r="K3240" i="1"/>
  <c r="F3240" i="1"/>
  <c r="Y3240" i="1" s="1"/>
  <c r="L312" i="3" s="1"/>
  <c r="C3232" i="19" s="1"/>
  <c r="K3239" i="1"/>
  <c r="F3239" i="1"/>
  <c r="Y3239" i="1" s="1"/>
  <c r="K3238" i="1"/>
  <c r="F3238" i="1"/>
  <c r="Y3238" i="1"/>
  <c r="L310" i="3" s="1"/>
  <c r="K3237" i="1"/>
  <c r="F3237" i="1"/>
  <c r="Y3237" i="1" s="1"/>
  <c r="K3236" i="1"/>
  <c r="F3236" i="1"/>
  <c r="Y3236" i="1" s="1"/>
  <c r="K3235" i="1"/>
  <c r="F3235" i="1"/>
  <c r="Y3235" i="1" s="1"/>
  <c r="K3234" i="1"/>
  <c r="F3234" i="1"/>
  <c r="Y3234" i="1"/>
  <c r="L306" i="3" s="1"/>
  <c r="K3233" i="1"/>
  <c r="F3233" i="1"/>
  <c r="Y3233" i="1" s="1"/>
  <c r="L305" i="3" s="1"/>
  <c r="C3225" i="19" s="1"/>
  <c r="K3232" i="1"/>
  <c r="F3232" i="1"/>
  <c r="Y3232" i="1" s="1"/>
  <c r="K3231" i="1"/>
  <c r="F3231" i="1"/>
  <c r="Y3231" i="1" s="1"/>
  <c r="K3230" i="1"/>
  <c r="F3230" i="1"/>
  <c r="Y3230" i="1" s="1"/>
  <c r="L302" i="3" s="1"/>
  <c r="C3222" i="19" s="1"/>
  <c r="K3229" i="1"/>
  <c r="F3229" i="1"/>
  <c r="Y3229" i="1" s="1"/>
  <c r="K3228" i="1"/>
  <c r="F3228" i="1"/>
  <c r="Y3228" i="1"/>
  <c r="K3227" i="1"/>
  <c r="F3227" i="1"/>
  <c r="Y3227" i="1" s="1"/>
  <c r="L299" i="3" s="1"/>
  <c r="C3219" i="19" s="1"/>
  <c r="K3226" i="1"/>
  <c r="F3226" i="1"/>
  <c r="Y3226" i="1"/>
  <c r="K3225" i="1"/>
  <c r="F3225" i="1"/>
  <c r="Y3225" i="1" s="1"/>
  <c r="K3224" i="1"/>
  <c r="F3224" i="1"/>
  <c r="Y3224" i="1"/>
  <c r="L296" i="3" s="1"/>
  <c r="C3216" i="19" s="1"/>
  <c r="K3223" i="1"/>
  <c r="F3223" i="1"/>
  <c r="Y3223" i="1" s="1"/>
  <c r="K3222" i="1"/>
  <c r="F3222" i="1"/>
  <c r="Y3222" i="1"/>
  <c r="L294" i="3" s="1"/>
  <c r="K3221" i="1"/>
  <c r="F3221" i="1"/>
  <c r="Y3221" i="1" s="1"/>
  <c r="L293" i="3" s="1"/>
  <c r="C3213" i="19" s="1"/>
  <c r="K3220" i="1"/>
  <c r="F3220" i="1"/>
  <c r="Y3220" i="1" s="1"/>
  <c r="L292" i="3" s="1"/>
  <c r="C3212" i="19" s="1"/>
  <c r="K3219" i="1"/>
  <c r="F3219" i="1"/>
  <c r="Y3219" i="1" s="1"/>
  <c r="K3218" i="1"/>
  <c r="F3218" i="1"/>
  <c r="Y3218" i="1" s="1"/>
  <c r="K3217" i="1"/>
  <c r="F3217" i="1"/>
  <c r="Y3217" i="1" s="1"/>
  <c r="K3216" i="1"/>
  <c r="F3216" i="1"/>
  <c r="Y3216" i="1" s="1"/>
  <c r="L288" i="3" s="1"/>
  <c r="C3208" i="19" s="1"/>
  <c r="K3215" i="1"/>
  <c r="F3215" i="1"/>
  <c r="Y3215" i="1" s="1"/>
  <c r="K3214" i="1"/>
  <c r="F3214" i="1"/>
  <c r="Y3214" i="1" s="1"/>
  <c r="K3213" i="1"/>
  <c r="F3213" i="1"/>
  <c r="Y3213" i="1" s="1"/>
  <c r="L285" i="3" s="1"/>
  <c r="K3212" i="1"/>
  <c r="F3212" i="1"/>
  <c r="Y3212" i="1"/>
  <c r="K3211" i="1"/>
  <c r="F3211" i="1"/>
  <c r="Y3211" i="1" s="1"/>
  <c r="K3210" i="1"/>
  <c r="F3210" i="1"/>
  <c r="Y3210" i="1" s="1"/>
  <c r="L282" i="3" s="1"/>
  <c r="K3209" i="1"/>
  <c r="F3209" i="1"/>
  <c r="Y3209" i="1"/>
  <c r="K3208" i="1"/>
  <c r="F3208" i="1"/>
  <c r="Y3208" i="1"/>
  <c r="K3207" i="1"/>
  <c r="F3207" i="1"/>
  <c r="Y3207" i="1" s="1"/>
  <c r="K3206" i="1"/>
  <c r="F3206" i="1"/>
  <c r="Y3206" i="1"/>
  <c r="K3205" i="1"/>
  <c r="F3205" i="1"/>
  <c r="Y3205" i="1" s="1"/>
  <c r="L277" i="3" s="1"/>
  <c r="C3197" i="19" s="1"/>
  <c r="K3204" i="1"/>
  <c r="F3204" i="1"/>
  <c r="Y3204" i="1" s="1"/>
  <c r="L276" i="3" s="1"/>
  <c r="C3196" i="19" s="1"/>
  <c r="K3203" i="1"/>
  <c r="F3203" i="1"/>
  <c r="Y3203" i="1" s="1"/>
  <c r="K3202" i="1"/>
  <c r="F3202" i="1"/>
  <c r="Y3202" i="1" s="1"/>
  <c r="L274" i="3" s="1"/>
  <c r="C3194" i="19" s="1"/>
  <c r="K3201" i="1"/>
  <c r="F3201" i="1"/>
  <c r="Y3201" i="1" s="1"/>
  <c r="K3200" i="1"/>
  <c r="F3200" i="1"/>
  <c r="Y3200" i="1" s="1"/>
  <c r="L272" i="3" s="1"/>
  <c r="C3192" i="19" s="1"/>
  <c r="K3199" i="1"/>
  <c r="F3199" i="1"/>
  <c r="Y3199" i="1" s="1"/>
  <c r="K3198" i="1"/>
  <c r="F3198" i="1"/>
  <c r="Y3198" i="1" s="1"/>
  <c r="L270" i="3" s="1"/>
  <c r="C3190" i="19" s="1"/>
  <c r="K3197" i="1"/>
  <c r="F3197" i="1"/>
  <c r="Y3197" i="1" s="1"/>
  <c r="L269" i="3" s="1"/>
  <c r="K3196" i="1"/>
  <c r="F3196" i="1"/>
  <c r="Y3196" i="1"/>
  <c r="L268" i="3" s="1"/>
  <c r="C3188" i="19" s="1"/>
  <c r="K3195" i="1"/>
  <c r="F3195" i="1"/>
  <c r="Y3195" i="1" s="1"/>
  <c r="L267" i="3" s="1"/>
  <c r="C3187" i="19" s="1"/>
  <c r="K3194" i="1"/>
  <c r="F3194" i="1"/>
  <c r="Y3194" i="1" s="1"/>
  <c r="L266" i="3" s="1"/>
  <c r="C3186" i="19" s="1"/>
  <c r="K3193" i="1"/>
  <c r="F3193" i="1"/>
  <c r="Y3193" i="1"/>
  <c r="K3192" i="1"/>
  <c r="F3192" i="1"/>
  <c r="Y3192" i="1"/>
  <c r="L264" i="3" s="1"/>
  <c r="C3184" i="19" s="1"/>
  <c r="K3191" i="1"/>
  <c r="F3191" i="1"/>
  <c r="Y3191" i="1" s="1"/>
  <c r="K3190" i="1"/>
  <c r="F3190" i="1"/>
  <c r="Y3190" i="1"/>
  <c r="L262" i="3" s="1"/>
  <c r="K3189" i="1"/>
  <c r="F3189" i="1"/>
  <c r="Y3189" i="1" s="1"/>
  <c r="L261" i="3" s="1"/>
  <c r="K3188" i="1"/>
  <c r="F3188" i="1"/>
  <c r="Y3188" i="1"/>
  <c r="L260" i="3" s="1"/>
  <c r="C3180" i="19" s="1"/>
  <c r="K3187" i="1"/>
  <c r="F3187" i="1"/>
  <c r="Y3187" i="1" s="1"/>
  <c r="K3186" i="1"/>
  <c r="F3186" i="1"/>
  <c r="Y3186" i="1" s="1"/>
  <c r="L258" i="3" s="1"/>
  <c r="C3178" i="19" s="1"/>
  <c r="K3185" i="1"/>
  <c r="F3185" i="1"/>
  <c r="Y3185" i="1" s="1"/>
  <c r="L257" i="3" s="1"/>
  <c r="K3184" i="1"/>
  <c r="F3184" i="1"/>
  <c r="Y3184" i="1" s="1"/>
  <c r="L256" i="3" s="1"/>
  <c r="C3176" i="19" s="1"/>
  <c r="K3183" i="1"/>
  <c r="F3183" i="1"/>
  <c r="Y3183" i="1" s="1"/>
  <c r="K3182" i="1"/>
  <c r="F3182" i="1"/>
  <c r="Y3182" i="1" s="1"/>
  <c r="K3181" i="1"/>
  <c r="F3181" i="1"/>
  <c r="Y3181" i="1" s="1"/>
  <c r="L253" i="3" s="1"/>
  <c r="K3180" i="1"/>
  <c r="F3180" i="1"/>
  <c r="Y3180" i="1" s="1"/>
  <c r="L252" i="3" s="1"/>
  <c r="C3172" i="19" s="1"/>
  <c r="K3179" i="1"/>
  <c r="F3179" i="1"/>
  <c r="Y3179" i="1" s="1"/>
  <c r="K3178" i="1"/>
  <c r="F3178" i="1"/>
  <c r="Y3178" i="1" s="1"/>
  <c r="L250" i="3" s="1"/>
  <c r="C3170" i="19" s="1"/>
  <c r="K3177" i="1"/>
  <c r="F3177" i="1"/>
  <c r="Y3177" i="1"/>
  <c r="L249" i="3" s="1"/>
  <c r="C3169" i="19" s="1"/>
  <c r="K3176" i="1"/>
  <c r="F3176" i="1"/>
  <c r="Y3176" i="1" s="1"/>
  <c r="L248" i="3" s="1"/>
  <c r="C3168" i="19" s="1"/>
  <c r="K3175" i="1"/>
  <c r="F3175" i="1"/>
  <c r="Y3175" i="1" s="1"/>
  <c r="K3174" i="1"/>
  <c r="F3174" i="1"/>
  <c r="Y3174" i="1"/>
  <c r="L246" i="3" s="1"/>
  <c r="K3173" i="1"/>
  <c r="F3173" i="1"/>
  <c r="Y3173" i="1" s="1"/>
  <c r="L245" i="3" s="1"/>
  <c r="K3172" i="1"/>
  <c r="F3172" i="1"/>
  <c r="Y3172" i="1"/>
  <c r="K3171" i="1"/>
  <c r="F3171" i="1"/>
  <c r="Y3171" i="1" s="1"/>
  <c r="K3170" i="1"/>
  <c r="F3170" i="1"/>
  <c r="Y3170" i="1" s="1"/>
  <c r="L242" i="3" s="1"/>
  <c r="K3169" i="1"/>
  <c r="F3169" i="1"/>
  <c r="Y3169" i="1" s="1"/>
  <c r="K3168" i="1"/>
  <c r="F3168" i="1"/>
  <c r="Y3168" i="1" s="1"/>
  <c r="K3167" i="1"/>
  <c r="F3167" i="1"/>
  <c r="Y3167" i="1" s="1"/>
  <c r="L239" i="3" s="1"/>
  <c r="C3159" i="19" s="1"/>
  <c r="K3166" i="1"/>
  <c r="F3166" i="1"/>
  <c r="Y3166" i="1" s="1"/>
  <c r="K3165" i="1"/>
  <c r="F3165" i="1"/>
  <c r="Y3165" i="1" s="1"/>
  <c r="L237" i="3" s="1"/>
  <c r="K3164" i="1"/>
  <c r="F3164" i="1"/>
  <c r="Y3164" i="1"/>
  <c r="L236" i="3" s="1"/>
  <c r="K3163" i="1"/>
  <c r="F3163" i="1"/>
  <c r="Y3163" i="1" s="1"/>
  <c r="K3162" i="1"/>
  <c r="F3162" i="1"/>
  <c r="Y3162" i="1" s="1"/>
  <c r="L234" i="3" s="1"/>
  <c r="C3154" i="19" s="1"/>
  <c r="K3161" i="1"/>
  <c r="F3161" i="1"/>
  <c r="Y3161" i="1" s="1"/>
  <c r="L233" i="3" s="1"/>
  <c r="C3153" i="19" s="1"/>
  <c r="K3160" i="1"/>
  <c r="F3160" i="1"/>
  <c r="Y3160" i="1" s="1"/>
  <c r="K3159" i="1"/>
  <c r="F3159" i="1"/>
  <c r="Y3159" i="1" s="1"/>
  <c r="K3158" i="1"/>
  <c r="F3158" i="1"/>
  <c r="Y3158" i="1" s="1"/>
  <c r="K3157" i="1"/>
  <c r="F3157" i="1"/>
  <c r="Y3157" i="1" s="1"/>
  <c r="L229" i="3" s="1"/>
  <c r="C3149" i="19" s="1"/>
  <c r="K3156" i="1"/>
  <c r="F3156" i="1"/>
  <c r="Y3156" i="1"/>
  <c r="K3155" i="1"/>
  <c r="F3155" i="1"/>
  <c r="Y3155" i="1" s="1"/>
  <c r="K3154" i="1"/>
  <c r="F3154" i="1"/>
  <c r="Y3154" i="1" s="1"/>
  <c r="L226" i="3" s="1"/>
  <c r="C3146" i="19" s="1"/>
  <c r="K3153" i="1"/>
  <c r="F3153" i="1"/>
  <c r="Y3153" i="1" s="1"/>
  <c r="L225" i="3" s="1"/>
  <c r="K3152" i="1"/>
  <c r="F3152" i="1"/>
  <c r="Y3152" i="1"/>
  <c r="K3151" i="1"/>
  <c r="F3151" i="1"/>
  <c r="Y3151" i="1" s="1"/>
  <c r="L223" i="3" s="1"/>
  <c r="C3143" i="19" s="1"/>
  <c r="K3150" i="1"/>
  <c r="F3150" i="1"/>
  <c r="Y3150" i="1" s="1"/>
  <c r="L222" i="3" s="1"/>
  <c r="C3142" i="19" s="1"/>
  <c r="K3149" i="1"/>
  <c r="F3149" i="1"/>
  <c r="Y3149" i="1" s="1"/>
  <c r="L221" i="3" s="1"/>
  <c r="K3148" i="1"/>
  <c r="F3148" i="1"/>
  <c r="Y3148" i="1"/>
  <c r="L220" i="3" s="1"/>
  <c r="C3140" i="19" s="1"/>
  <c r="K3147" i="1"/>
  <c r="F3147" i="1"/>
  <c r="Y3147" i="1" s="1"/>
  <c r="L219" i="3" s="1"/>
  <c r="C3139" i="19" s="1"/>
  <c r="K3146" i="1"/>
  <c r="F3146" i="1"/>
  <c r="Y3146" i="1" s="1"/>
  <c r="L218" i="3" s="1"/>
  <c r="K3145" i="1"/>
  <c r="F3145" i="1"/>
  <c r="Y3145" i="1" s="1"/>
  <c r="L217" i="3" s="1"/>
  <c r="K3144" i="1"/>
  <c r="F3144" i="1"/>
  <c r="Y3144" i="1" s="1"/>
  <c r="L216" i="3" s="1"/>
  <c r="C3136" i="19" s="1"/>
  <c r="K3143" i="1"/>
  <c r="F3143" i="1"/>
  <c r="Y3143" i="1" s="1"/>
  <c r="L215" i="3" s="1"/>
  <c r="C3135" i="19" s="1"/>
  <c r="K3142" i="1"/>
  <c r="F3142" i="1"/>
  <c r="Y3142" i="1" s="1"/>
  <c r="L214" i="3" s="1"/>
  <c r="K3141" i="1"/>
  <c r="F3141" i="1"/>
  <c r="Y3141" i="1" s="1"/>
  <c r="L213" i="3" s="1"/>
  <c r="C3133" i="19" s="1"/>
  <c r="K3140" i="1"/>
  <c r="F3140" i="1"/>
  <c r="Y3140" i="1"/>
  <c r="K3139" i="1"/>
  <c r="F3139" i="1"/>
  <c r="Y3139" i="1" s="1"/>
  <c r="L211" i="3" s="1"/>
  <c r="C3131" i="19" s="1"/>
  <c r="K3138" i="1"/>
  <c r="F3138" i="1"/>
  <c r="Y3138" i="1" s="1"/>
  <c r="L210" i="3" s="1"/>
  <c r="C3130" i="19" s="1"/>
  <c r="K3137" i="1"/>
  <c r="F3137" i="1"/>
  <c r="Y3137" i="1" s="1"/>
  <c r="L209" i="3" s="1"/>
  <c r="C3129" i="19" s="1"/>
  <c r="K3136" i="1"/>
  <c r="F3136" i="1"/>
  <c r="Y3136" i="1"/>
  <c r="K3135" i="1"/>
  <c r="F3135" i="1"/>
  <c r="Y3135" i="1" s="1"/>
  <c r="L207" i="3" s="1"/>
  <c r="C3127" i="19" s="1"/>
  <c r="K3134" i="1"/>
  <c r="F3134" i="1"/>
  <c r="Y3134" i="1" s="1"/>
  <c r="L206" i="3" s="1"/>
  <c r="C3126" i="19" s="1"/>
  <c r="K3133" i="1"/>
  <c r="F3133" i="1"/>
  <c r="Y3133" i="1" s="1"/>
  <c r="K3132" i="1"/>
  <c r="F3132" i="1"/>
  <c r="Y3132" i="1"/>
  <c r="L204" i="3" s="1"/>
  <c r="K3131" i="1"/>
  <c r="F3131" i="1"/>
  <c r="Y3131" i="1" s="1"/>
  <c r="L203" i="3" s="1"/>
  <c r="C3123" i="19" s="1"/>
  <c r="K3130" i="1"/>
  <c r="F3130" i="1"/>
  <c r="Y3130" i="1" s="1"/>
  <c r="L202" i="3" s="1"/>
  <c r="C3122" i="19" s="1"/>
  <c r="K3129" i="1"/>
  <c r="F3129" i="1"/>
  <c r="Y3129" i="1" s="1"/>
  <c r="L201" i="3" s="1"/>
  <c r="K3128" i="1"/>
  <c r="F3128" i="1"/>
  <c r="Y3128" i="1" s="1"/>
  <c r="L200" i="3" s="1"/>
  <c r="C3120" i="19" s="1"/>
  <c r="K3127" i="1"/>
  <c r="F3127" i="1"/>
  <c r="Y3127" i="1" s="1"/>
  <c r="L199" i="3" s="1"/>
  <c r="C3119" i="19" s="1"/>
  <c r="K3126" i="1"/>
  <c r="F3126" i="1"/>
  <c r="Y3126" i="1" s="1"/>
  <c r="L198" i="3" s="1"/>
  <c r="K3125" i="1"/>
  <c r="F3125" i="1"/>
  <c r="Y3125" i="1" s="1"/>
  <c r="L197" i="3" s="1"/>
  <c r="K3124" i="1"/>
  <c r="F3124" i="1"/>
  <c r="Y3124" i="1"/>
  <c r="K3123" i="1"/>
  <c r="F3123" i="1"/>
  <c r="Y3123" i="1" s="1"/>
  <c r="L195" i="3" s="1"/>
  <c r="C3115" i="19" s="1"/>
  <c r="K3122" i="1"/>
  <c r="F3122" i="1"/>
  <c r="Y3122" i="1" s="1"/>
  <c r="L194" i="3" s="1"/>
  <c r="K3121" i="1"/>
  <c r="F3121" i="1"/>
  <c r="Y3121" i="1" s="1"/>
  <c r="K3120" i="1"/>
  <c r="F3120" i="1"/>
  <c r="Y3120" i="1"/>
  <c r="L192" i="3" s="1"/>
  <c r="K3119" i="1"/>
  <c r="F3119" i="1"/>
  <c r="Y3119" i="1" s="1"/>
  <c r="L191" i="3" s="1"/>
  <c r="C3111" i="19" s="1"/>
  <c r="K3118" i="1"/>
  <c r="F3118" i="1"/>
  <c r="Y3118" i="1" s="1"/>
  <c r="L190" i="3" s="1"/>
  <c r="C3110" i="19" s="1"/>
  <c r="K3117" i="1"/>
  <c r="F3117" i="1"/>
  <c r="Y3117" i="1" s="1"/>
  <c r="K3116" i="1"/>
  <c r="F3116" i="1"/>
  <c r="Y3116" i="1"/>
  <c r="L188" i="3" s="1"/>
  <c r="C3108" i="19" s="1"/>
  <c r="K3115" i="1"/>
  <c r="F3115" i="1"/>
  <c r="Y3115" i="1" s="1"/>
  <c r="L187" i="3" s="1"/>
  <c r="K3114" i="1"/>
  <c r="F3114" i="1"/>
  <c r="Y3114" i="1" s="1"/>
  <c r="L186" i="3" s="1"/>
  <c r="C3106" i="19" s="1"/>
  <c r="K3113" i="1"/>
  <c r="F3113" i="1"/>
  <c r="Y3113" i="1" s="1"/>
  <c r="L185" i="3" s="1"/>
  <c r="C3105" i="19" s="1"/>
  <c r="K3112" i="1"/>
  <c r="F3112" i="1"/>
  <c r="Y3112" i="1" s="1"/>
  <c r="L184" i="3" s="1"/>
  <c r="C3104" i="19" s="1"/>
  <c r="K3111" i="1"/>
  <c r="F3111" i="1"/>
  <c r="Y3111" i="1" s="1"/>
  <c r="L183" i="3" s="1"/>
  <c r="C3103" i="19" s="1"/>
  <c r="K3110" i="1"/>
  <c r="F3110" i="1"/>
  <c r="Y3110" i="1" s="1"/>
  <c r="L182" i="3" s="1"/>
  <c r="K3109" i="1"/>
  <c r="F3109" i="1"/>
  <c r="Y3109" i="1" s="1"/>
  <c r="L181" i="3" s="1"/>
  <c r="K3108" i="1"/>
  <c r="F3108" i="1"/>
  <c r="Y3108" i="1"/>
  <c r="K3107" i="1"/>
  <c r="F3107" i="1"/>
  <c r="Y3107" i="1" s="1"/>
  <c r="L179" i="3" s="1"/>
  <c r="K3106" i="1"/>
  <c r="F3106" i="1"/>
  <c r="Y3106" i="1" s="1"/>
  <c r="L178" i="3" s="1"/>
  <c r="K3105" i="1"/>
  <c r="F3105" i="1"/>
  <c r="Y3105" i="1" s="1"/>
  <c r="L177" i="3" s="1"/>
  <c r="C3097" i="19" s="1"/>
  <c r="K3104" i="1"/>
  <c r="F3104" i="1"/>
  <c r="Y3104" i="1"/>
  <c r="K3103" i="1"/>
  <c r="F3103" i="1"/>
  <c r="Y3103" i="1" s="1"/>
  <c r="L175" i="3" s="1"/>
  <c r="C3095" i="19" s="1"/>
  <c r="K3102" i="1"/>
  <c r="F3102" i="1"/>
  <c r="Y3102" i="1" s="1"/>
  <c r="K3101" i="1"/>
  <c r="F3101" i="1"/>
  <c r="Y3101" i="1" s="1"/>
  <c r="K3100" i="1"/>
  <c r="F3100" i="1"/>
  <c r="Y3100" i="1"/>
  <c r="L172" i="3" s="1"/>
  <c r="C3092" i="19" s="1"/>
  <c r="K3099" i="1"/>
  <c r="F3099" i="1"/>
  <c r="Y3099" i="1" s="1"/>
  <c r="L171" i="3" s="1"/>
  <c r="C3091" i="19" s="1"/>
  <c r="K3098" i="1"/>
  <c r="F3098" i="1"/>
  <c r="Y3098" i="1" s="1"/>
  <c r="L170" i="3" s="1"/>
  <c r="C3090" i="19" s="1"/>
  <c r="K3097" i="1"/>
  <c r="F3097" i="1"/>
  <c r="Y3097" i="1" s="1"/>
  <c r="L169" i="3" s="1"/>
  <c r="K3096" i="1"/>
  <c r="F3096" i="1"/>
  <c r="Y3096" i="1" s="1"/>
  <c r="L168" i="3" s="1"/>
  <c r="C3088" i="19" s="1"/>
  <c r="K3095" i="1"/>
  <c r="F3095" i="1"/>
  <c r="Y3095" i="1" s="1"/>
  <c r="L167" i="3" s="1"/>
  <c r="C3087" i="19" s="1"/>
  <c r="K3094" i="1"/>
  <c r="F3094" i="1"/>
  <c r="Y3094" i="1" s="1"/>
  <c r="L166" i="3" s="1"/>
  <c r="C3086" i="19" s="1"/>
  <c r="K3093" i="1"/>
  <c r="F3093" i="1"/>
  <c r="Y3093" i="1" s="1"/>
  <c r="L165" i="3" s="1"/>
  <c r="C3085" i="19" s="1"/>
  <c r="K3092" i="1"/>
  <c r="F3092" i="1"/>
  <c r="Y3092" i="1"/>
  <c r="K3091" i="1"/>
  <c r="F3091" i="1"/>
  <c r="Y3091" i="1" s="1"/>
  <c r="L163" i="3" s="1"/>
  <c r="K3090" i="1"/>
  <c r="F3090" i="1"/>
  <c r="Y3090" i="1" s="1"/>
  <c r="L162" i="3" s="1"/>
  <c r="C3082" i="19" s="1"/>
  <c r="K3089" i="1"/>
  <c r="F3089" i="1"/>
  <c r="Y3089" i="1" s="1"/>
  <c r="L161" i="3" s="1"/>
  <c r="C3081" i="19" s="1"/>
  <c r="K3088" i="1"/>
  <c r="F3088" i="1"/>
  <c r="Y3088" i="1"/>
  <c r="K3087" i="1"/>
  <c r="F3087" i="1"/>
  <c r="Y3087" i="1" s="1"/>
  <c r="L159" i="3" s="1"/>
  <c r="C3079" i="19" s="1"/>
  <c r="K3086" i="1"/>
  <c r="F3086" i="1"/>
  <c r="Y3086" i="1" s="1"/>
  <c r="L158" i="3" s="1"/>
  <c r="C3078" i="19" s="1"/>
  <c r="K3085" i="1"/>
  <c r="F3085" i="1"/>
  <c r="Y3085" i="1" s="1"/>
  <c r="K3084" i="1"/>
  <c r="F3084" i="1"/>
  <c r="Y3084" i="1"/>
  <c r="L156" i="3" s="1"/>
  <c r="K3083" i="1"/>
  <c r="F3083" i="1"/>
  <c r="Y3083" i="1" s="1"/>
  <c r="L155" i="3" s="1"/>
  <c r="C3075" i="19" s="1"/>
  <c r="K3082" i="1"/>
  <c r="F3082" i="1"/>
  <c r="Y3082" i="1" s="1"/>
  <c r="L154" i="3" s="1"/>
  <c r="K3081" i="1"/>
  <c r="F3081" i="1"/>
  <c r="Y3081" i="1" s="1"/>
  <c r="L153" i="3" s="1"/>
  <c r="K3080" i="1"/>
  <c r="F3080" i="1"/>
  <c r="Y3080" i="1" s="1"/>
  <c r="L152" i="3" s="1"/>
  <c r="C3072" i="19" s="1"/>
  <c r="K3079" i="1"/>
  <c r="F3079" i="1"/>
  <c r="Y3079" i="1" s="1"/>
  <c r="L151" i="3" s="1"/>
  <c r="C3071" i="19" s="1"/>
  <c r="K3078" i="1"/>
  <c r="F3078" i="1"/>
  <c r="Y3078" i="1" s="1"/>
  <c r="L150" i="3" s="1"/>
  <c r="K3077" i="1"/>
  <c r="F3077" i="1"/>
  <c r="Y3077" i="1" s="1"/>
  <c r="L149" i="3" s="1"/>
  <c r="C3069" i="19" s="1"/>
  <c r="K3076" i="1"/>
  <c r="F3076" i="1"/>
  <c r="Y3076" i="1"/>
  <c r="K3075" i="1"/>
  <c r="F3075" i="1"/>
  <c r="Y3075" i="1" s="1"/>
  <c r="L147" i="3" s="1"/>
  <c r="C3067" i="19" s="1"/>
  <c r="K3074" i="1"/>
  <c r="F3074" i="1"/>
  <c r="Y3074" i="1" s="1"/>
  <c r="L146" i="3" s="1"/>
  <c r="K3073" i="1"/>
  <c r="F3073" i="1"/>
  <c r="Y3073" i="1" s="1"/>
  <c r="L145" i="3" s="1"/>
  <c r="C3065" i="19" s="1"/>
  <c r="K3072" i="1"/>
  <c r="F3072" i="1"/>
  <c r="Y3072" i="1"/>
  <c r="L144" i="3" s="1"/>
  <c r="C3064" i="19" s="1"/>
  <c r="K3071" i="1"/>
  <c r="F3071" i="1"/>
  <c r="Y3071" i="1" s="1"/>
  <c r="L143" i="3" s="1"/>
  <c r="C3063" i="19" s="1"/>
  <c r="K3070" i="1"/>
  <c r="F3070" i="1"/>
  <c r="Y3070" i="1" s="1"/>
  <c r="L142" i="3" s="1"/>
  <c r="C3062" i="19" s="1"/>
  <c r="K3069" i="1"/>
  <c r="F3069" i="1"/>
  <c r="Y3069" i="1" s="1"/>
  <c r="K3068" i="1"/>
  <c r="F3068" i="1"/>
  <c r="Y3068" i="1"/>
  <c r="L140" i="3" s="1"/>
  <c r="K3067" i="1"/>
  <c r="F3067" i="1"/>
  <c r="Y3067" i="1" s="1"/>
  <c r="L139" i="3" s="1"/>
  <c r="C3059" i="19" s="1"/>
  <c r="K3066" i="1"/>
  <c r="F3066" i="1"/>
  <c r="Y3066" i="1" s="1"/>
  <c r="L138" i="3" s="1"/>
  <c r="K3065" i="1"/>
  <c r="F3065" i="1"/>
  <c r="Y3065" i="1" s="1"/>
  <c r="L137" i="3" s="1"/>
  <c r="C3057" i="19" s="1"/>
  <c r="K3064" i="1"/>
  <c r="F3064" i="1"/>
  <c r="Y3064" i="1" s="1"/>
  <c r="L136" i="3" s="1"/>
  <c r="C3056" i="19" s="1"/>
  <c r="K3063" i="1"/>
  <c r="F3063" i="1"/>
  <c r="Y3063" i="1" s="1"/>
  <c r="L135" i="3" s="1"/>
  <c r="C3055" i="19" s="1"/>
  <c r="K3062" i="1"/>
  <c r="F3062" i="1"/>
  <c r="Y3062" i="1" s="1"/>
  <c r="L134" i="3" s="1"/>
  <c r="C3054" i="19" s="1"/>
  <c r="K3061" i="1"/>
  <c r="F3061" i="1"/>
  <c r="Y3061" i="1" s="1"/>
  <c r="L133" i="3" s="1"/>
  <c r="K3060" i="1"/>
  <c r="F3060" i="1"/>
  <c r="Y3060" i="1"/>
  <c r="K3059" i="1"/>
  <c r="F3059" i="1"/>
  <c r="Y3059" i="1" s="1"/>
  <c r="L131" i="3" s="1"/>
  <c r="C3051" i="19" s="1"/>
  <c r="K3058" i="1"/>
  <c r="F3058" i="1"/>
  <c r="Y3058" i="1" s="1"/>
  <c r="L130" i="3" s="1"/>
  <c r="C3050" i="19" s="1"/>
  <c r="K3057" i="1"/>
  <c r="F3057" i="1"/>
  <c r="Y3057" i="1" s="1"/>
  <c r="L129" i="3" s="1"/>
  <c r="C3049" i="19" s="1"/>
  <c r="K3056" i="1"/>
  <c r="F3056" i="1"/>
  <c r="Y3056" i="1"/>
  <c r="L128" i="3" s="1"/>
  <c r="C3048" i="19" s="1"/>
  <c r="K3055" i="1"/>
  <c r="F3055" i="1"/>
  <c r="Y3055" i="1" s="1"/>
  <c r="L127" i="3" s="1"/>
  <c r="C3047" i="19" s="1"/>
  <c r="K3054" i="1"/>
  <c r="F3054" i="1"/>
  <c r="Y3054" i="1" s="1"/>
  <c r="L126" i="3" s="1"/>
  <c r="C3046" i="19" s="1"/>
  <c r="K3053" i="1"/>
  <c r="F3053" i="1"/>
  <c r="Y3053" i="1" s="1"/>
  <c r="L125" i="3" s="1"/>
  <c r="C3045" i="19" s="1"/>
  <c r="K3052" i="1"/>
  <c r="F3052" i="1"/>
  <c r="Y3052" i="1"/>
  <c r="L124" i="3" s="1"/>
  <c r="C3044" i="19" s="1"/>
  <c r="K3051" i="1"/>
  <c r="F3051" i="1"/>
  <c r="Y3051" i="1" s="1"/>
  <c r="K3050" i="1"/>
  <c r="F3050" i="1"/>
  <c r="Y3050" i="1" s="1"/>
  <c r="L122" i="3" s="1"/>
  <c r="C3042" i="19" s="1"/>
  <c r="K3049" i="1"/>
  <c r="F3049" i="1"/>
  <c r="Y3049" i="1" s="1"/>
  <c r="L121" i="3" s="1"/>
  <c r="C3041" i="19" s="1"/>
  <c r="K3048" i="1"/>
  <c r="F3048" i="1"/>
  <c r="Y3048" i="1" s="1"/>
  <c r="L120" i="3" s="1"/>
  <c r="C3040" i="19" s="1"/>
  <c r="K3047" i="1"/>
  <c r="F3047" i="1"/>
  <c r="Y3047" i="1" s="1"/>
  <c r="K3046" i="1"/>
  <c r="F3046" i="1"/>
  <c r="Y3046" i="1" s="1"/>
  <c r="L118" i="3" s="1"/>
  <c r="C3038" i="19" s="1"/>
  <c r="K3045" i="1"/>
  <c r="F3045" i="1"/>
  <c r="Y3045" i="1" s="1"/>
  <c r="L117" i="3" s="1"/>
  <c r="K3044" i="1"/>
  <c r="F3044" i="1"/>
  <c r="Y3044" i="1"/>
  <c r="L116" i="3" s="1"/>
  <c r="C3036" i="19" s="1"/>
  <c r="K3043" i="1"/>
  <c r="F3043" i="1"/>
  <c r="Y3043" i="1" s="1"/>
  <c r="L115" i="3" s="1"/>
  <c r="K3042" i="1"/>
  <c r="F3042" i="1"/>
  <c r="Y3042" i="1" s="1"/>
  <c r="L114" i="3" s="1"/>
  <c r="K3041" i="1"/>
  <c r="F3041" i="1"/>
  <c r="Y3041" i="1" s="1"/>
  <c r="L113" i="3" s="1"/>
  <c r="C3033" i="19" s="1"/>
  <c r="K3040" i="1"/>
  <c r="F3040" i="1"/>
  <c r="Y3040" i="1"/>
  <c r="L112" i="3" s="1"/>
  <c r="C3032" i="19" s="1"/>
  <c r="K3039" i="1"/>
  <c r="F3039" i="1"/>
  <c r="Y3039" i="1" s="1"/>
  <c r="L111" i="3" s="1"/>
  <c r="C3031" i="19" s="1"/>
  <c r="K3038" i="1"/>
  <c r="F3038" i="1"/>
  <c r="Y3038" i="1" s="1"/>
  <c r="L110" i="3" s="1"/>
  <c r="C3030" i="19" s="1"/>
  <c r="K3037" i="1"/>
  <c r="F3037" i="1"/>
  <c r="Y3037" i="1" s="1"/>
  <c r="L109" i="3" s="1"/>
  <c r="C3029" i="19" s="1"/>
  <c r="K3036" i="1"/>
  <c r="F3036" i="1"/>
  <c r="Y3036" i="1"/>
  <c r="L108" i="3" s="1"/>
  <c r="K3035" i="1"/>
  <c r="F3035" i="1"/>
  <c r="Y3035" i="1" s="1"/>
  <c r="K3034" i="1"/>
  <c r="F3034" i="1"/>
  <c r="Y3034" i="1" s="1"/>
  <c r="L106" i="3" s="1"/>
  <c r="C3026" i="19" s="1"/>
  <c r="K3033" i="1"/>
  <c r="F3033" i="1"/>
  <c r="Y3033" i="1" s="1"/>
  <c r="L105" i="3" s="1"/>
  <c r="C3025" i="19" s="1"/>
  <c r="K3032" i="1"/>
  <c r="F3032" i="1"/>
  <c r="Y3032" i="1" s="1"/>
  <c r="L104" i="3" s="1"/>
  <c r="C3024" i="19" s="1"/>
  <c r="K3031" i="1"/>
  <c r="F3031" i="1"/>
  <c r="Y3031" i="1" s="1"/>
  <c r="K3030" i="1"/>
  <c r="F3030" i="1"/>
  <c r="Y3030" i="1" s="1"/>
  <c r="L102" i="3" s="1"/>
  <c r="K3029" i="1"/>
  <c r="F3029" i="1"/>
  <c r="Y3029" i="1" s="1"/>
  <c r="L101" i="3" s="1"/>
  <c r="K3028" i="1"/>
  <c r="F3028" i="1"/>
  <c r="Y3028" i="1"/>
  <c r="L100" i="3" s="1"/>
  <c r="C3020" i="19" s="1"/>
  <c r="K3027" i="1"/>
  <c r="F3027" i="1"/>
  <c r="Y3027" i="1" s="1"/>
  <c r="L99" i="3" s="1"/>
  <c r="K3026" i="1"/>
  <c r="F3026" i="1"/>
  <c r="Y3026" i="1" s="1"/>
  <c r="L98" i="3" s="1"/>
  <c r="C3018" i="19" s="1"/>
  <c r="K3025" i="1"/>
  <c r="F3025" i="1"/>
  <c r="Y3025" i="1" s="1"/>
  <c r="K3024" i="1"/>
  <c r="F3024" i="1"/>
  <c r="Y3024" i="1"/>
  <c r="K3023" i="1"/>
  <c r="F3023" i="1"/>
  <c r="Y3023" i="1" s="1"/>
  <c r="L95" i="3" s="1"/>
  <c r="C3015" i="19" s="1"/>
  <c r="K3022" i="1"/>
  <c r="F3022" i="1"/>
  <c r="Y3022" i="1" s="1"/>
  <c r="K3021" i="1"/>
  <c r="F3021" i="1"/>
  <c r="Y3021" i="1" s="1"/>
  <c r="L93" i="3" s="1"/>
  <c r="K3020" i="1"/>
  <c r="F3020" i="1"/>
  <c r="Y3020" i="1"/>
  <c r="L92" i="3" s="1"/>
  <c r="C3012" i="19" s="1"/>
  <c r="K3019" i="1"/>
  <c r="F3019" i="1"/>
  <c r="Y3019" i="1" s="1"/>
  <c r="K3018" i="1"/>
  <c r="F3018" i="1"/>
  <c r="Y3018" i="1" s="1"/>
  <c r="K3017" i="1"/>
  <c r="F3017" i="1"/>
  <c r="Y3017" i="1" s="1"/>
  <c r="L89" i="3" s="1"/>
  <c r="K3016" i="1"/>
  <c r="F3016" i="1"/>
  <c r="Y3016" i="1" s="1"/>
  <c r="L88" i="3" s="1"/>
  <c r="C3008" i="19" s="1"/>
  <c r="K3015" i="1"/>
  <c r="F3015" i="1"/>
  <c r="Y3015" i="1" s="1"/>
  <c r="K3014" i="1"/>
  <c r="F3014" i="1"/>
  <c r="Y3014" i="1" s="1"/>
  <c r="L86" i="3" s="1"/>
  <c r="C3006" i="19" s="1"/>
  <c r="K3013" i="1"/>
  <c r="F3013" i="1"/>
  <c r="Y3013" i="1" s="1"/>
  <c r="L85" i="3" s="1"/>
  <c r="C3005" i="19" s="1"/>
  <c r="K3012" i="1"/>
  <c r="F3012" i="1"/>
  <c r="Y3012" i="1"/>
  <c r="L84" i="3" s="1"/>
  <c r="C3004" i="19" s="1"/>
  <c r="K3011" i="1"/>
  <c r="F3011" i="1"/>
  <c r="Y3011" i="1" s="1"/>
  <c r="L83" i="3" s="1"/>
  <c r="K3010" i="1"/>
  <c r="F3010" i="1"/>
  <c r="Y3010" i="1" s="1"/>
  <c r="L82" i="3" s="1"/>
  <c r="K3009" i="1"/>
  <c r="F3009" i="1"/>
  <c r="Y3009" i="1" s="1"/>
  <c r="L81" i="3" s="1"/>
  <c r="C3001" i="19" s="1"/>
  <c r="K3008" i="1"/>
  <c r="F3008" i="1"/>
  <c r="Y3008" i="1"/>
  <c r="L80" i="3" s="1"/>
  <c r="C3000" i="19" s="1"/>
  <c r="K3007" i="1"/>
  <c r="F3007" i="1"/>
  <c r="Y3007" i="1" s="1"/>
  <c r="L79" i="3" s="1"/>
  <c r="C2999" i="19" s="1"/>
  <c r="K3006" i="1"/>
  <c r="F3006" i="1"/>
  <c r="Y3006" i="1" s="1"/>
  <c r="L78" i="3" s="1"/>
  <c r="C2998" i="19" s="1"/>
  <c r="K3005" i="1"/>
  <c r="F3005" i="1"/>
  <c r="Y3005" i="1" s="1"/>
  <c r="L77" i="3" s="1"/>
  <c r="K3004" i="1"/>
  <c r="F3004" i="1"/>
  <c r="Y3004" i="1"/>
  <c r="L76" i="3" s="1"/>
  <c r="K3003" i="1"/>
  <c r="F3003" i="1"/>
  <c r="Y3003" i="1" s="1"/>
  <c r="K3002" i="1"/>
  <c r="F3002" i="1"/>
  <c r="Y3002" i="1" s="1"/>
  <c r="L74" i="3" s="1"/>
  <c r="C2994" i="19" s="1"/>
  <c r="K3001" i="1"/>
  <c r="F3001" i="1"/>
  <c r="Y3001" i="1" s="1"/>
  <c r="L73" i="3" s="1"/>
  <c r="K3000" i="1"/>
  <c r="F3000" i="1"/>
  <c r="Y3000" i="1" s="1"/>
  <c r="L72" i="3" s="1"/>
  <c r="C2992" i="19" s="1"/>
  <c r="K2999" i="1"/>
  <c r="F2999" i="1"/>
  <c r="Y2999" i="1" s="1"/>
  <c r="K2998" i="1"/>
  <c r="F2998" i="1"/>
  <c r="Y2998" i="1" s="1"/>
  <c r="L70" i="3" s="1"/>
  <c r="K2997" i="1"/>
  <c r="F2997" i="1"/>
  <c r="Y2997" i="1" s="1"/>
  <c r="L69" i="3" s="1"/>
  <c r="K2996" i="1"/>
  <c r="F2996" i="1"/>
  <c r="Y2996" i="1"/>
  <c r="L68" i="3" s="1"/>
  <c r="C2988" i="19" s="1"/>
  <c r="K2995" i="1"/>
  <c r="F2995" i="1"/>
  <c r="Y2995" i="1" s="1"/>
  <c r="L67" i="3" s="1"/>
  <c r="C2987" i="19" s="1"/>
  <c r="K2994" i="1"/>
  <c r="F2994" i="1"/>
  <c r="Y2994" i="1" s="1"/>
  <c r="L66" i="3" s="1"/>
  <c r="K2993" i="1"/>
  <c r="F2993" i="1"/>
  <c r="Y2993" i="1" s="1"/>
  <c r="L65" i="3" s="1"/>
  <c r="C2985" i="19" s="1"/>
  <c r="K2992" i="1"/>
  <c r="F2992" i="1"/>
  <c r="Y2992" i="1"/>
  <c r="L64" i="3" s="1"/>
  <c r="C2984" i="19" s="1"/>
  <c r="K2991" i="1"/>
  <c r="F2991" i="1"/>
  <c r="Y2991" i="1" s="1"/>
  <c r="K2990" i="1"/>
  <c r="F2990" i="1"/>
  <c r="Y2990" i="1" s="1"/>
  <c r="L63" i="3" s="1"/>
  <c r="C2983" i="19" s="1"/>
  <c r="K2989" i="1"/>
  <c r="F2989" i="1"/>
  <c r="Y2989" i="1" s="1"/>
  <c r="L62" i="3" s="1"/>
  <c r="K2988" i="1"/>
  <c r="F2988" i="1"/>
  <c r="Y2988" i="1"/>
  <c r="L61" i="3" s="1"/>
  <c r="C2981" i="19" s="1"/>
  <c r="K2987" i="1"/>
  <c r="F2987" i="1"/>
  <c r="Y2987" i="1" s="1"/>
  <c r="L60" i="3" s="1"/>
  <c r="C2980" i="19" s="1"/>
  <c r="K2986" i="1"/>
  <c r="F2986" i="1"/>
  <c r="Y2986" i="1" s="1"/>
  <c r="L59" i="3" s="1"/>
  <c r="K2985" i="1"/>
  <c r="F2985" i="1"/>
  <c r="Y2985" i="1" s="1"/>
  <c r="L58" i="3" s="1"/>
  <c r="K2984" i="1"/>
  <c r="F2984" i="1"/>
  <c r="Y2984" i="1" s="1"/>
  <c r="L57" i="3" s="1"/>
  <c r="C2977" i="19" s="1"/>
  <c r="K2983" i="1"/>
  <c r="F2983" i="1"/>
  <c r="Y2983" i="1" s="1"/>
  <c r="L56" i="3" s="1"/>
  <c r="C2976" i="19" s="1"/>
  <c r="K2982" i="1"/>
  <c r="F2982" i="1"/>
  <c r="Y2982" i="1" s="1"/>
  <c r="L55" i="3" s="1"/>
  <c r="K2981" i="1"/>
  <c r="F2981" i="1"/>
  <c r="Y2981" i="1" s="1"/>
  <c r="L54" i="3" s="1"/>
  <c r="K2980" i="1"/>
  <c r="F2980" i="1"/>
  <c r="Y2980" i="1"/>
  <c r="L53" i="3" s="1"/>
  <c r="C2973" i="19" s="1"/>
  <c r="K2979" i="1"/>
  <c r="F2979" i="1"/>
  <c r="Y2979" i="1" s="1"/>
  <c r="L52" i="3" s="1"/>
  <c r="C2972" i="19" s="1"/>
  <c r="K2978" i="1"/>
  <c r="F2978" i="1"/>
  <c r="Y2978" i="1" s="1"/>
  <c r="L51" i="3" s="1"/>
  <c r="C2971" i="19" s="1"/>
  <c r="K2977" i="1"/>
  <c r="F2977" i="1"/>
  <c r="Y2977" i="1" s="1"/>
  <c r="L50" i="3" s="1"/>
  <c r="C2970" i="19" s="1"/>
  <c r="K2976" i="1"/>
  <c r="F2976" i="1"/>
  <c r="Y2976" i="1"/>
  <c r="L49" i="3" s="1"/>
  <c r="K2975" i="1"/>
  <c r="F2975" i="1"/>
  <c r="Y2975" i="1" s="1"/>
  <c r="L48" i="3" s="1"/>
  <c r="C2968" i="19" s="1"/>
  <c r="K2974" i="1"/>
  <c r="F2974" i="1"/>
  <c r="Y2974" i="1" s="1"/>
  <c r="L47" i="3" s="1"/>
  <c r="C2967" i="19" s="1"/>
  <c r="K2973" i="1"/>
  <c r="F2973" i="1"/>
  <c r="Y2973" i="1" s="1"/>
  <c r="L46" i="3" s="1"/>
  <c r="K2972" i="1"/>
  <c r="F2972" i="1"/>
  <c r="Y2972" i="1"/>
  <c r="L45" i="3" s="1"/>
  <c r="C2965" i="19" s="1"/>
  <c r="K2971" i="1"/>
  <c r="F2971" i="1"/>
  <c r="Y2971" i="1" s="1"/>
  <c r="L44" i="3" s="1"/>
  <c r="C2964" i="19" s="1"/>
  <c r="K2970" i="1"/>
  <c r="F2970" i="1"/>
  <c r="Y2970" i="1" s="1"/>
  <c r="L43" i="3" s="1"/>
  <c r="C2963" i="19" s="1"/>
  <c r="K2969" i="1"/>
  <c r="F2969" i="1"/>
  <c r="Y2969" i="1" s="1"/>
  <c r="L42" i="3" s="1"/>
  <c r="K2968" i="1"/>
  <c r="F2968" i="1"/>
  <c r="Y2968" i="1" s="1"/>
  <c r="L41" i="3" s="1"/>
  <c r="C2961" i="19" s="1"/>
  <c r="K2967" i="1"/>
  <c r="F2967" i="1"/>
  <c r="Y2967" i="1" s="1"/>
  <c r="L40" i="3" s="1"/>
  <c r="C2960" i="19" s="1"/>
  <c r="K2966" i="1"/>
  <c r="F2966" i="1"/>
  <c r="Y2966" i="1" s="1"/>
  <c r="L39" i="3" s="1"/>
  <c r="C2959" i="19" s="1"/>
  <c r="K2965" i="1"/>
  <c r="F2965" i="1"/>
  <c r="Y2965" i="1" s="1"/>
  <c r="L38" i="3" s="1"/>
  <c r="C2958" i="19" s="1"/>
  <c r="K2964" i="1"/>
  <c r="F2964" i="1"/>
  <c r="Y2964" i="1"/>
  <c r="L37" i="3" s="1"/>
  <c r="C2957" i="19" s="1"/>
  <c r="K2963" i="1"/>
  <c r="F2963" i="1"/>
  <c r="Y2963" i="1" s="1"/>
  <c r="L36" i="3" s="1"/>
  <c r="K2962" i="1"/>
  <c r="F2962" i="1"/>
  <c r="K2961" i="1"/>
  <c r="F2961" i="1"/>
  <c r="K2960" i="1"/>
  <c r="F2960" i="1"/>
  <c r="K2959" i="1"/>
  <c r="F2959" i="1"/>
  <c r="Y2959" i="1" s="1"/>
  <c r="L32" i="3" s="1"/>
  <c r="C2952" i="19" s="1"/>
  <c r="K2958" i="1"/>
  <c r="F2958" i="1"/>
  <c r="Y2958" i="1" s="1"/>
  <c r="L31" i="3" s="1"/>
  <c r="C2951" i="19" s="1"/>
  <c r="K2957" i="1"/>
  <c r="F2957" i="1"/>
  <c r="Y2957" i="1"/>
  <c r="K2956" i="1"/>
  <c r="F2956" i="1"/>
  <c r="Y2956" i="1" s="1"/>
  <c r="L29" i="3" s="1"/>
  <c r="C2949" i="19" s="1"/>
  <c r="K2955" i="1"/>
  <c r="F2955" i="1"/>
  <c r="Y2955" i="1"/>
  <c r="L28" i="3" s="1"/>
  <c r="K2954" i="1"/>
  <c r="F2954" i="1"/>
  <c r="Y2954" i="1" s="1"/>
  <c r="K2953" i="1"/>
  <c r="F2953" i="1"/>
  <c r="Y2953" i="1" s="1"/>
  <c r="L26" i="3" s="1"/>
  <c r="K2952" i="1"/>
  <c r="F2952" i="1"/>
  <c r="Y2952" i="1"/>
  <c r="L25" i="3" s="1"/>
  <c r="C2945" i="19" s="1"/>
  <c r="K2951" i="1"/>
  <c r="F2951" i="1"/>
  <c r="Y2951" i="1" s="1"/>
  <c r="K2950" i="1"/>
  <c r="F2950" i="1"/>
  <c r="Y2950" i="1" s="1"/>
  <c r="K2949" i="1"/>
  <c r="F2949" i="1"/>
  <c r="Y2949" i="1"/>
  <c r="L22" i="3" s="1"/>
  <c r="C2942" i="19" s="1"/>
  <c r="K2948" i="1"/>
  <c r="F2948" i="1"/>
  <c r="Y2948" i="1" s="1"/>
  <c r="L21" i="3" s="1"/>
  <c r="C2941" i="19" s="1"/>
  <c r="K2947" i="1"/>
  <c r="F2947" i="1"/>
  <c r="Y2947" i="1" s="1"/>
  <c r="L20" i="3" s="1"/>
  <c r="C2940" i="19" s="1"/>
  <c r="K2946" i="1"/>
  <c r="F2946" i="1"/>
  <c r="Y2946" i="1" s="1"/>
  <c r="L19" i="3" s="1"/>
  <c r="C2939" i="19" s="1"/>
  <c r="K2945" i="1"/>
  <c r="F2945" i="1"/>
  <c r="Y2945" i="1" s="1"/>
  <c r="L18" i="3" s="1"/>
  <c r="C2938" i="19" s="1"/>
  <c r="K2944" i="1"/>
  <c r="F2944" i="1"/>
  <c r="Y2944" i="1"/>
  <c r="K2943" i="1"/>
  <c r="F2943" i="1"/>
  <c r="Y2943" i="1" s="1"/>
  <c r="L16" i="3" s="1"/>
  <c r="C2936" i="19" s="1"/>
  <c r="K2942" i="1"/>
  <c r="F2942" i="1"/>
  <c r="Y2942" i="1" s="1"/>
  <c r="K2941" i="1"/>
  <c r="F2941" i="1"/>
  <c r="Y2941" i="1"/>
  <c r="K2940" i="1"/>
  <c r="F2940" i="1"/>
  <c r="Y2940" i="1" s="1"/>
  <c r="L13" i="3" s="1"/>
  <c r="C2933" i="19" s="1"/>
  <c r="K2939" i="1"/>
  <c r="F2939" i="1"/>
  <c r="Y2939" i="1"/>
  <c r="L12" i="3" s="1"/>
  <c r="K2938" i="1"/>
  <c r="F2938" i="1"/>
  <c r="Y2938" i="1" s="1"/>
  <c r="K2937" i="1"/>
  <c r="F2937" i="1"/>
  <c r="Y2937" i="1" s="1"/>
  <c r="L10" i="3" s="1"/>
  <c r="K2936" i="1"/>
  <c r="F2936" i="1"/>
  <c r="Y2936" i="1"/>
  <c r="L9" i="3" s="1"/>
  <c r="C2929" i="19" s="1"/>
  <c r="K2935" i="1"/>
  <c r="F2935" i="1"/>
  <c r="Y2935" i="1" s="1"/>
  <c r="L8" i="3" s="1"/>
  <c r="C2928" i="19" s="1"/>
  <c r="K2934" i="1"/>
  <c r="F2934" i="1"/>
  <c r="Y2934" i="1" s="1"/>
  <c r="K2933" i="1"/>
  <c r="F2933" i="1"/>
  <c r="Y2933" i="1"/>
  <c r="L6" i="3" s="1"/>
  <c r="C2926" i="19" s="1"/>
  <c r="K2932" i="1"/>
  <c r="F2932" i="1"/>
  <c r="Y2932" i="1" s="1"/>
  <c r="L5" i="3" s="1"/>
  <c r="C2680" i="19"/>
  <c r="C2560" i="19"/>
  <c r="C2833" i="19"/>
  <c r="C2772" i="19"/>
  <c r="C2591" i="19"/>
  <c r="L11" i="3"/>
  <c r="L17" i="3"/>
  <c r="C2937" i="19" s="1"/>
  <c r="L96" i="3"/>
  <c r="C3016" i="19" s="1"/>
  <c r="L148" i="3"/>
  <c r="C3068" i="19" s="1"/>
  <c r="L180" i="3"/>
  <c r="C3100" i="19" s="1"/>
  <c r="L208" i="3"/>
  <c r="C3128" i="19" s="1"/>
  <c r="L228" i="3"/>
  <c r="L232" i="3"/>
  <c r="C3152" i="19" s="1"/>
  <c r="L240" i="3"/>
  <c r="C3160" i="19" s="1"/>
  <c r="L244" i="3"/>
  <c r="C3164" i="19" s="1"/>
  <c r="L254" i="3"/>
  <c r="C3174" i="19" s="1"/>
  <c r="L278" i="3"/>
  <c r="L280" i="3"/>
  <c r="C3200" i="19" s="1"/>
  <c r="L284" i="3"/>
  <c r="L286" i="3"/>
  <c r="C3206" i="19" s="1"/>
  <c r="L290" i="3"/>
  <c r="C3214" i="19"/>
  <c r="L298" i="3"/>
  <c r="C3218" i="19" s="1"/>
  <c r="L300" i="3"/>
  <c r="L304" i="3"/>
  <c r="C3224" i="19" s="1"/>
  <c r="L308" i="3"/>
  <c r="C3228" i="19" s="1"/>
  <c r="C3230" i="19"/>
  <c r="L314" i="3"/>
  <c r="C3234" i="19" s="1"/>
  <c r="L320" i="3"/>
  <c r="C3240" i="19" s="1"/>
  <c r="L328" i="3"/>
  <c r="C3248" i="19" s="1"/>
  <c r="L330" i="3"/>
  <c r="C3250" i="19" s="1"/>
  <c r="L332" i="3"/>
  <c r="C3252" i="19" s="1"/>
  <c r="L336" i="3"/>
  <c r="C3256" i="19" s="1"/>
  <c r="L338" i="3"/>
  <c r="C3258" i="19" s="1"/>
  <c r="L340" i="3"/>
  <c r="C3260" i="19" s="1"/>
  <c r="L346" i="3"/>
  <c r="C3266" i="19" s="1"/>
  <c r="L352" i="3"/>
  <c r="C3272" i="19" s="1"/>
  <c r="L356" i="3"/>
  <c r="C3276" i="19" s="1"/>
  <c r="C3278" i="19"/>
  <c r="L360" i="3"/>
  <c r="C3280" i="19" s="1"/>
  <c r="L364" i="3"/>
  <c r="L368" i="3"/>
  <c r="C3288" i="19" s="1"/>
  <c r="L27" i="3"/>
  <c r="C2947" i="19" s="1"/>
  <c r="L164" i="3"/>
  <c r="C3084" i="19" s="1"/>
  <c r="L196" i="3"/>
  <c r="C3116" i="19" s="1"/>
  <c r="L212" i="3"/>
  <c r="L7" i="3"/>
  <c r="C2927" i="19" s="1"/>
  <c r="L15" i="3"/>
  <c r="C2935" i="19" s="1"/>
  <c r="L23" i="3"/>
  <c r="L90" i="3"/>
  <c r="C3010" i="19" s="1"/>
  <c r="L94" i="3"/>
  <c r="C3014" i="19" s="1"/>
  <c r="L132" i="3"/>
  <c r="C3052" i="19" s="1"/>
  <c r="L160" i="3"/>
  <c r="L174" i="3"/>
  <c r="C3094" i="19" s="1"/>
  <c r="L176" i="3"/>
  <c r="C3096" i="19" s="1"/>
  <c r="L224" i="3"/>
  <c r="C3144" i="19" s="1"/>
  <c r="L230" i="3"/>
  <c r="C3150" i="19" s="1"/>
  <c r="L238" i="3"/>
  <c r="C3158" i="19" s="1"/>
  <c r="L14" i="3"/>
  <c r="C2934" i="19" s="1"/>
  <c r="L24" i="3"/>
  <c r="C2944" i="19" s="1"/>
  <c r="L30" i="3"/>
  <c r="C2950" i="19" s="1"/>
  <c r="C2966" i="19"/>
  <c r="C2982" i="19"/>
  <c r="C2989" i="19"/>
  <c r="L71" i="3"/>
  <c r="C2991" i="19" s="1"/>
  <c r="L75" i="3"/>
  <c r="L87" i="3"/>
  <c r="C3007" i="19" s="1"/>
  <c r="L91" i="3"/>
  <c r="C3011" i="19" s="1"/>
  <c r="L97" i="3"/>
  <c r="C3017" i="19" s="1"/>
  <c r="L103" i="3"/>
  <c r="C3023" i="19" s="1"/>
  <c r="L107" i="3"/>
  <c r="C3027" i="19" s="1"/>
  <c r="L119" i="3"/>
  <c r="C3039" i="19" s="1"/>
  <c r="L123" i="3"/>
  <c r="C3043" i="19" s="1"/>
  <c r="L141" i="3"/>
  <c r="L157" i="3"/>
  <c r="L173" i="3"/>
  <c r="C3093" i="19" s="1"/>
  <c r="C3107" i="19"/>
  <c r="L189" i="3"/>
  <c r="C3109" i="19" s="1"/>
  <c r="L193" i="3"/>
  <c r="C3113" i="19" s="1"/>
  <c r="L205" i="3"/>
  <c r="C3141" i="19"/>
  <c r="C3145" i="19"/>
  <c r="L227" i="3"/>
  <c r="L231" i="3"/>
  <c r="C3151" i="19" s="1"/>
  <c r="L235" i="3"/>
  <c r="C3155" i="19" s="1"/>
  <c r="C3157" i="19"/>
  <c r="L241" i="3"/>
  <c r="C3161" i="19"/>
  <c r="L243" i="3"/>
  <c r="C3163" i="19" s="1"/>
  <c r="L247" i="3"/>
  <c r="C3167" i="19" s="1"/>
  <c r="L251" i="3"/>
  <c r="C3171" i="19" s="1"/>
  <c r="C3173" i="19"/>
  <c r="L255" i="3"/>
  <c r="C3175" i="19" s="1"/>
  <c r="C3177" i="19"/>
  <c r="L259" i="3"/>
  <c r="C3179" i="19" s="1"/>
  <c r="L263" i="3"/>
  <c r="C3183" i="19" s="1"/>
  <c r="L265" i="3"/>
  <c r="C3185" i="19" s="1"/>
  <c r="C3189" i="19"/>
  <c r="L271" i="3"/>
  <c r="C3191" i="19" s="1"/>
  <c r="L273" i="3"/>
  <c r="C3193" i="19"/>
  <c r="L275" i="3"/>
  <c r="L279" i="3"/>
  <c r="C3199" i="19" s="1"/>
  <c r="L281" i="3"/>
  <c r="L283" i="3"/>
  <c r="C3203" i="19" s="1"/>
  <c r="C3205" i="19"/>
  <c r="L287" i="3"/>
  <c r="C3207" i="19" s="1"/>
  <c r="L289" i="3"/>
  <c r="C3209" i="19"/>
  <c r="L291" i="3"/>
  <c r="L295" i="3"/>
  <c r="C3215" i="19" s="1"/>
  <c r="L297" i="3"/>
  <c r="L301" i="3"/>
  <c r="C3221" i="19" s="1"/>
  <c r="L303" i="3"/>
  <c r="C3223" i="19" s="1"/>
  <c r="L307" i="3"/>
  <c r="C3227" i="19" s="1"/>
  <c r="L309" i="3"/>
  <c r="C3229" i="19" s="1"/>
  <c r="L311" i="3"/>
  <c r="C3231" i="19" s="1"/>
  <c r="C3233" i="19"/>
  <c r="L315" i="3"/>
  <c r="C3235" i="19" s="1"/>
  <c r="C3237" i="19"/>
  <c r="L323" i="3"/>
  <c r="C3243" i="19" s="1"/>
  <c r="C3245" i="19"/>
  <c r="L327" i="3"/>
  <c r="C3247" i="19" s="1"/>
  <c r="L331" i="3"/>
  <c r="C3251" i="19" s="1"/>
  <c r="C3253" i="19"/>
  <c r="L335" i="3"/>
  <c r="L339" i="3"/>
  <c r="C3259" i="19" s="1"/>
  <c r="L341" i="3"/>
  <c r="L343" i="3"/>
  <c r="C3263" i="19" s="1"/>
  <c r="L347" i="3"/>
  <c r="C3267" i="19" s="1"/>
  <c r="L349" i="3"/>
  <c r="C3269" i="19" s="1"/>
  <c r="L355" i="3"/>
  <c r="C3275" i="19" s="1"/>
  <c r="L357" i="3"/>
  <c r="C3277" i="19" s="1"/>
  <c r="L359" i="3"/>
  <c r="C3279" i="19" s="1"/>
  <c r="L363" i="3"/>
  <c r="C3283" i="19" s="1"/>
  <c r="L365" i="3"/>
  <c r="C3285" i="19" s="1"/>
  <c r="L367" i="3"/>
  <c r="C3287" i="19" s="1"/>
  <c r="F3662" i="1"/>
  <c r="Y3662" i="1" s="1"/>
  <c r="F3661" i="1"/>
  <c r="Y3661" i="1" s="1"/>
  <c r="F3660" i="1"/>
  <c r="Y3660" i="1" s="1"/>
  <c r="F3659" i="1"/>
  <c r="Y3659" i="1" s="1"/>
  <c r="M366" i="3" s="1"/>
  <c r="C3651" i="19" s="1"/>
  <c r="F3658" i="1"/>
  <c r="Y3658" i="1" s="1"/>
  <c r="F3657" i="1"/>
  <c r="Y3657" i="1" s="1"/>
  <c r="F3656" i="1"/>
  <c r="Y3656" i="1" s="1"/>
  <c r="F3655" i="1"/>
  <c r="Y3655" i="1" s="1"/>
  <c r="F3654" i="1"/>
  <c r="Y3654" i="1" s="1"/>
  <c r="F3653" i="1"/>
  <c r="Y3653" i="1" s="1"/>
  <c r="F3652" i="1"/>
  <c r="Y3652" i="1"/>
  <c r="F3651" i="1"/>
  <c r="Y3651" i="1" s="1"/>
  <c r="M358" i="3" s="1"/>
  <c r="C3643" i="19" s="1"/>
  <c r="F3650" i="1"/>
  <c r="Y3650" i="1" s="1"/>
  <c r="M357" i="3" s="1"/>
  <c r="F3649" i="1"/>
  <c r="Y3649" i="1" s="1"/>
  <c r="F3648" i="1"/>
  <c r="Y3648" i="1" s="1"/>
  <c r="F3647" i="1"/>
  <c r="Y3647" i="1" s="1"/>
  <c r="F3646" i="1"/>
  <c r="Y3646" i="1"/>
  <c r="M353" i="3" s="1"/>
  <c r="C3638" i="19" s="1"/>
  <c r="F3645" i="1"/>
  <c r="Y3645" i="1" s="1"/>
  <c r="M352" i="3" s="1"/>
  <c r="C3637" i="19" s="1"/>
  <c r="F3644" i="1"/>
  <c r="Y3644" i="1" s="1"/>
  <c r="M351" i="3" s="1"/>
  <c r="C3636" i="19" s="1"/>
  <c r="F3643" i="1"/>
  <c r="Y3643" i="1" s="1"/>
  <c r="F3642" i="1"/>
  <c r="Y3642" i="1" s="1"/>
  <c r="M349" i="3" s="1"/>
  <c r="C3634" i="19" s="1"/>
  <c r="F3641" i="1"/>
  <c r="Y3641" i="1" s="1"/>
  <c r="F3640" i="1"/>
  <c r="Y3640" i="1"/>
  <c r="F3639" i="1"/>
  <c r="Y3639" i="1" s="1"/>
  <c r="F3638" i="1"/>
  <c r="Y3638" i="1" s="1"/>
  <c r="F3637" i="1"/>
  <c r="Y3637" i="1" s="1"/>
  <c r="M344" i="3" s="1"/>
  <c r="C3629" i="19" s="1"/>
  <c r="F3636" i="1"/>
  <c r="Y3636" i="1"/>
  <c r="F3635" i="1"/>
  <c r="Y3635" i="1" s="1"/>
  <c r="F3634" i="1"/>
  <c r="Y3634" i="1" s="1"/>
  <c r="M341" i="3" s="1"/>
  <c r="F3633" i="1"/>
  <c r="Y3633" i="1" s="1"/>
  <c r="F3632" i="1"/>
  <c r="Y3632" i="1" s="1"/>
  <c r="F3631" i="1"/>
  <c r="Y3631" i="1" s="1"/>
  <c r="F3630" i="1"/>
  <c r="Y3630" i="1"/>
  <c r="F3629" i="1"/>
  <c r="Y3629" i="1" s="1"/>
  <c r="F3628" i="1"/>
  <c r="Y3628" i="1" s="1"/>
  <c r="M335" i="3" s="1"/>
  <c r="C3620" i="19" s="1"/>
  <c r="F3627" i="1"/>
  <c r="Y3627" i="1" s="1"/>
  <c r="M334" i="3" s="1"/>
  <c r="C3619" i="19" s="1"/>
  <c r="F3626" i="1"/>
  <c r="Y3626" i="1" s="1"/>
  <c r="M333" i="3" s="1"/>
  <c r="C3618" i="19" s="1"/>
  <c r="F3625" i="1"/>
  <c r="Y3625" i="1" s="1"/>
  <c r="F3624" i="1"/>
  <c r="Y3624" i="1"/>
  <c r="F3623" i="1"/>
  <c r="Y3623" i="1" s="1"/>
  <c r="M330" i="3" s="1"/>
  <c r="F3622" i="1"/>
  <c r="Y3622" i="1" s="1"/>
  <c r="M329" i="3" s="1"/>
  <c r="C3614" i="19" s="1"/>
  <c r="F3621" i="1"/>
  <c r="Y3621" i="1" s="1"/>
  <c r="F3620" i="1"/>
  <c r="Y3620" i="1"/>
  <c r="F3619" i="1"/>
  <c r="Y3619" i="1" s="1"/>
  <c r="F3618" i="1"/>
  <c r="Y3618" i="1" s="1"/>
  <c r="M325" i="3" s="1"/>
  <c r="F3617" i="1"/>
  <c r="Y3617" i="1" s="1"/>
  <c r="F3616" i="1"/>
  <c r="Y3616" i="1" s="1"/>
  <c r="M323" i="3" s="1"/>
  <c r="C3608" i="19" s="1"/>
  <c r="F3615" i="1"/>
  <c r="Y3615" i="1" s="1"/>
  <c r="F3614" i="1"/>
  <c r="Y3614" i="1"/>
  <c r="F3613" i="1"/>
  <c r="Y3613" i="1" s="1"/>
  <c r="F3612" i="1"/>
  <c r="Y3612" i="1" s="1"/>
  <c r="M319" i="3" s="1"/>
  <c r="C3604" i="19" s="1"/>
  <c r="F3611" i="1"/>
  <c r="Y3611" i="1" s="1"/>
  <c r="F3610" i="1"/>
  <c r="Y3610" i="1" s="1"/>
  <c r="M317" i="3" s="1"/>
  <c r="C3602" i="19" s="1"/>
  <c r="F3609" i="1"/>
  <c r="Y3609" i="1" s="1"/>
  <c r="F3608" i="1"/>
  <c r="Y3608" i="1"/>
  <c r="F3607" i="1"/>
  <c r="Y3607" i="1" s="1"/>
  <c r="F3606" i="1"/>
  <c r="Y3606" i="1" s="1"/>
  <c r="M313" i="3" s="1"/>
  <c r="C3598" i="19" s="1"/>
  <c r="F3605" i="1"/>
  <c r="Y3605" i="1" s="1"/>
  <c r="M312" i="3" s="1"/>
  <c r="C3597" i="19" s="1"/>
  <c r="F3604" i="1"/>
  <c r="Y3604" i="1"/>
  <c r="M311" i="3" s="1"/>
  <c r="C3596" i="19" s="1"/>
  <c r="F3603" i="1"/>
  <c r="Y3603" i="1" s="1"/>
  <c r="F3602" i="1"/>
  <c r="Y3602" i="1" s="1"/>
  <c r="F3601" i="1"/>
  <c r="Y3601" i="1" s="1"/>
  <c r="F3600" i="1"/>
  <c r="Y3600" i="1" s="1"/>
  <c r="M307" i="3" s="1"/>
  <c r="C3592" i="19" s="1"/>
  <c r="F3599" i="1"/>
  <c r="Y3599" i="1" s="1"/>
  <c r="M306" i="3" s="1"/>
  <c r="C3591" i="19" s="1"/>
  <c r="F3598" i="1"/>
  <c r="Y3598" i="1" s="1"/>
  <c r="M305" i="3" s="1"/>
  <c r="C3590" i="19" s="1"/>
  <c r="F3597" i="1"/>
  <c r="Y3597" i="1" s="1"/>
  <c r="F3596" i="1"/>
  <c r="Y3596" i="1" s="1"/>
  <c r="F3595" i="1"/>
  <c r="Y3595" i="1" s="1"/>
  <c r="F3594" i="1"/>
  <c r="Y3594" i="1" s="1"/>
  <c r="M301" i="3" s="1"/>
  <c r="C3586" i="19" s="1"/>
  <c r="F3593" i="1"/>
  <c r="Y3593" i="1" s="1"/>
  <c r="F3592" i="1"/>
  <c r="Y3592" i="1" s="1"/>
  <c r="M299" i="3" s="1"/>
  <c r="C3584" i="19" s="1"/>
  <c r="F3591" i="1"/>
  <c r="Y3591" i="1" s="1"/>
  <c r="F3590" i="1"/>
  <c r="Y3590" i="1" s="1"/>
  <c r="M297" i="3" s="1"/>
  <c r="C3582" i="19" s="1"/>
  <c r="F3589" i="1"/>
  <c r="Y3589" i="1" s="1"/>
  <c r="F3588" i="1"/>
  <c r="Y3588" i="1"/>
  <c r="F3587" i="1"/>
  <c r="Y3587" i="1"/>
  <c r="M294" i="3" s="1"/>
  <c r="C3579" i="19" s="1"/>
  <c r="F3586" i="1"/>
  <c r="Y3586" i="1"/>
  <c r="F3585" i="1"/>
  <c r="Y3585" i="1"/>
  <c r="F3584" i="1"/>
  <c r="Y3584" i="1"/>
  <c r="F3583" i="1"/>
  <c r="Y3583" i="1"/>
  <c r="M290" i="3" s="1"/>
  <c r="C3575" i="19" s="1"/>
  <c r="F3582" i="1"/>
  <c r="Y3582" i="1"/>
  <c r="F3581" i="1"/>
  <c r="Y3581" i="1"/>
  <c r="M288" i="3" s="1"/>
  <c r="C3573" i="19" s="1"/>
  <c r="F3580" i="1"/>
  <c r="Y3580" i="1"/>
  <c r="F3579" i="1"/>
  <c r="Y3579" i="1"/>
  <c r="M286" i="3" s="1"/>
  <c r="C3571" i="19" s="1"/>
  <c r="F3578" i="1"/>
  <c r="Y3578" i="1"/>
  <c r="F3577" i="1"/>
  <c r="Y3577" i="1"/>
  <c r="F3576" i="1"/>
  <c r="Y3576" i="1"/>
  <c r="F3575" i="1"/>
  <c r="Y3575" i="1"/>
  <c r="M282" i="3" s="1"/>
  <c r="F3574" i="1"/>
  <c r="Y3574" i="1"/>
  <c r="F3573" i="1"/>
  <c r="Y3573" i="1"/>
  <c r="M280" i="3" s="1"/>
  <c r="C3565" i="19" s="1"/>
  <c r="F3572" i="1"/>
  <c r="Y3572" i="1"/>
  <c r="F3571" i="1"/>
  <c r="Y3571" i="1"/>
  <c r="M278" i="3" s="1"/>
  <c r="C3563" i="19" s="1"/>
  <c r="F3570" i="1"/>
  <c r="Y3570" i="1"/>
  <c r="M277" i="3" s="1"/>
  <c r="C3562" i="19" s="1"/>
  <c r="F3569" i="1"/>
  <c r="Y3569" i="1"/>
  <c r="F3568" i="1"/>
  <c r="Y3568" i="1"/>
  <c r="F3567" i="1"/>
  <c r="Y3567" i="1"/>
  <c r="M274" i="3" s="1"/>
  <c r="C3559" i="19" s="1"/>
  <c r="F3566" i="1"/>
  <c r="Y3566" i="1"/>
  <c r="F3565" i="1"/>
  <c r="Y3565" i="1"/>
  <c r="F3564" i="1"/>
  <c r="Y3564" i="1"/>
  <c r="F3563" i="1"/>
  <c r="Y3563" i="1"/>
  <c r="M270" i="3" s="1"/>
  <c r="C3555" i="19" s="1"/>
  <c r="F3562" i="1"/>
  <c r="Y3562" i="1"/>
  <c r="F3561" i="1"/>
  <c r="Y3561" i="1"/>
  <c r="F3560" i="1"/>
  <c r="Y3560" i="1"/>
  <c r="M267" i="3" s="1"/>
  <c r="C3552" i="19" s="1"/>
  <c r="F3559" i="1"/>
  <c r="Y3559" i="1"/>
  <c r="M266" i="3" s="1"/>
  <c r="C3551" i="19" s="1"/>
  <c r="F3558" i="1"/>
  <c r="Y3558" i="1"/>
  <c r="F3557" i="1"/>
  <c r="Y3557" i="1"/>
  <c r="F3556" i="1"/>
  <c r="Y3556" i="1"/>
  <c r="F3555" i="1"/>
  <c r="Y3555" i="1"/>
  <c r="M262" i="3" s="1"/>
  <c r="C3547" i="19" s="1"/>
  <c r="F3554" i="1"/>
  <c r="Y3554" i="1"/>
  <c r="F3553" i="1"/>
  <c r="Y3553" i="1"/>
  <c r="F3552" i="1"/>
  <c r="Y3552" i="1"/>
  <c r="M259" i="3" s="1"/>
  <c r="C3544" i="19" s="1"/>
  <c r="F3551" i="1"/>
  <c r="Y3551" i="1"/>
  <c r="M258" i="3" s="1"/>
  <c r="C3543" i="19" s="1"/>
  <c r="F3550" i="1"/>
  <c r="Y3550" i="1"/>
  <c r="F3549" i="1"/>
  <c r="Y3549" i="1"/>
  <c r="M256" i="3" s="1"/>
  <c r="C3541" i="19" s="1"/>
  <c r="F3548" i="1"/>
  <c r="Y3548" i="1"/>
  <c r="F3547" i="1"/>
  <c r="Y3547" i="1"/>
  <c r="M254" i="3" s="1"/>
  <c r="C3539" i="19" s="1"/>
  <c r="F3546" i="1"/>
  <c r="Y3546" i="1"/>
  <c r="F3545" i="1"/>
  <c r="Y3545" i="1"/>
  <c r="F3544" i="1"/>
  <c r="Y3544" i="1"/>
  <c r="F3543" i="1"/>
  <c r="Y3543" i="1"/>
  <c r="M250" i="3" s="1"/>
  <c r="C3535" i="19" s="1"/>
  <c r="F3542" i="1"/>
  <c r="Y3542" i="1"/>
  <c r="F3541" i="1"/>
  <c r="Y3541" i="1"/>
  <c r="M248" i="3" s="1"/>
  <c r="F3540" i="1"/>
  <c r="Y3540" i="1"/>
  <c r="M247" i="3" s="1"/>
  <c r="C3532" i="19" s="1"/>
  <c r="F3539" i="1"/>
  <c r="Y3539" i="1"/>
  <c r="M246" i="3" s="1"/>
  <c r="C3531" i="19" s="1"/>
  <c r="F3538" i="1"/>
  <c r="Y3538" i="1"/>
  <c r="M245" i="3" s="1"/>
  <c r="C3530" i="19" s="1"/>
  <c r="F3537" i="1"/>
  <c r="Y3537" i="1"/>
  <c r="M244" i="3" s="1"/>
  <c r="C3529" i="19" s="1"/>
  <c r="F3536" i="1"/>
  <c r="Y3536" i="1"/>
  <c r="M243" i="3" s="1"/>
  <c r="C3528" i="19" s="1"/>
  <c r="F3535" i="1"/>
  <c r="Y3535" i="1"/>
  <c r="M242" i="3" s="1"/>
  <c r="C3527" i="19" s="1"/>
  <c r="F3534" i="1"/>
  <c r="Y3534" i="1"/>
  <c r="F3533" i="1"/>
  <c r="Y3533" i="1"/>
  <c r="M240" i="3" s="1"/>
  <c r="F3532" i="1"/>
  <c r="Y3532" i="1"/>
  <c r="F3531" i="1"/>
  <c r="Y3531" i="1"/>
  <c r="F3530" i="1"/>
  <c r="Y3530" i="1"/>
  <c r="F3529" i="1"/>
  <c r="Y3529" i="1"/>
  <c r="M236" i="3" s="1"/>
  <c r="F3528" i="1"/>
  <c r="Y3528" i="1"/>
  <c r="F3527" i="1"/>
  <c r="Y3527" i="1"/>
  <c r="M234" i="3" s="1"/>
  <c r="C3519" i="19" s="1"/>
  <c r="F3526" i="1"/>
  <c r="Y3526" i="1"/>
  <c r="F3525" i="1"/>
  <c r="Y3525" i="1"/>
  <c r="M232" i="3" s="1"/>
  <c r="F3524" i="1"/>
  <c r="Y3524" i="1"/>
  <c r="F3523" i="1"/>
  <c r="Y3523" i="1"/>
  <c r="M230" i="3" s="1"/>
  <c r="C3515" i="19" s="1"/>
  <c r="F3522" i="1"/>
  <c r="Y3522" i="1"/>
  <c r="F3521" i="1"/>
  <c r="Y3521" i="1"/>
  <c r="M228" i="3" s="1"/>
  <c r="F3520" i="1"/>
  <c r="Y3520" i="1"/>
  <c r="F3519" i="1"/>
  <c r="Y3519" i="1"/>
  <c r="M226" i="3" s="1"/>
  <c r="C3511" i="19" s="1"/>
  <c r="F3518" i="1"/>
  <c r="Y3518" i="1"/>
  <c r="M225" i="3" s="1"/>
  <c r="C3510" i="19" s="1"/>
  <c r="F3517" i="1"/>
  <c r="Y3517" i="1"/>
  <c r="M224" i="3" s="1"/>
  <c r="F3516" i="1"/>
  <c r="Y3516" i="1"/>
  <c r="F3515" i="1"/>
  <c r="Y3515" i="1"/>
  <c r="M222" i="3" s="1"/>
  <c r="C3507" i="19" s="1"/>
  <c r="F3514" i="1"/>
  <c r="Y3514" i="1"/>
  <c r="F3513" i="1"/>
  <c r="Y3513" i="1"/>
  <c r="M220" i="3" s="1"/>
  <c r="C3505" i="19" s="1"/>
  <c r="F3512" i="1"/>
  <c r="Y3512" i="1"/>
  <c r="F3511" i="1"/>
  <c r="Y3511" i="1"/>
  <c r="M218" i="3" s="1"/>
  <c r="F3510" i="1"/>
  <c r="Y3510" i="1"/>
  <c r="F3509" i="1"/>
  <c r="Y3509" i="1"/>
  <c r="M216" i="3" s="1"/>
  <c r="F3508" i="1"/>
  <c r="Y3508" i="1"/>
  <c r="F3507" i="1"/>
  <c r="Y3507" i="1"/>
  <c r="M214" i="3" s="1"/>
  <c r="C3499" i="19" s="1"/>
  <c r="F3506" i="1"/>
  <c r="Y3506" i="1"/>
  <c r="F3505" i="1"/>
  <c r="Y3505" i="1"/>
  <c r="M212" i="3" s="1"/>
  <c r="C3497" i="19" s="1"/>
  <c r="F3504" i="1"/>
  <c r="Y3504" i="1"/>
  <c r="F3503" i="1"/>
  <c r="Y3503" i="1"/>
  <c r="M210" i="3" s="1"/>
  <c r="F3502" i="1"/>
  <c r="Y3502" i="1"/>
  <c r="M209" i="3" s="1"/>
  <c r="C3494" i="19" s="1"/>
  <c r="F3501" i="1"/>
  <c r="Y3501" i="1"/>
  <c r="M208" i="3" s="1"/>
  <c r="F3500" i="1"/>
  <c r="Y3500" i="1"/>
  <c r="F3499" i="1"/>
  <c r="Y3499" i="1"/>
  <c r="M206" i="3" s="1"/>
  <c r="C3491" i="19" s="1"/>
  <c r="F3498" i="1"/>
  <c r="Y3498" i="1"/>
  <c r="F3497" i="1"/>
  <c r="Y3497" i="1"/>
  <c r="M204" i="3" s="1"/>
  <c r="C3489" i="19" s="1"/>
  <c r="F3496" i="1"/>
  <c r="Y3496" i="1"/>
  <c r="M203" i="3" s="1"/>
  <c r="C3488" i="19" s="1"/>
  <c r="F3495" i="1"/>
  <c r="Y3495" i="1"/>
  <c r="M202" i="3" s="1"/>
  <c r="C3487" i="19" s="1"/>
  <c r="F3494" i="1"/>
  <c r="Y3494" i="1"/>
  <c r="F3493" i="1"/>
  <c r="Y3493" i="1"/>
  <c r="M200" i="3" s="1"/>
  <c r="F3492" i="1"/>
  <c r="Y3492" i="1"/>
  <c r="F3491" i="1"/>
  <c r="Y3491" i="1"/>
  <c r="M198" i="3" s="1"/>
  <c r="C3483" i="19" s="1"/>
  <c r="F3490" i="1"/>
  <c r="Y3490" i="1"/>
  <c r="M197" i="3" s="1"/>
  <c r="C3482" i="19" s="1"/>
  <c r="F3489" i="1"/>
  <c r="Y3489" i="1"/>
  <c r="M196" i="3" s="1"/>
  <c r="F3488" i="1"/>
  <c r="Y3488" i="1"/>
  <c r="F3487" i="1"/>
  <c r="Y3487" i="1"/>
  <c r="F3486" i="1"/>
  <c r="Y3486" i="1"/>
  <c r="F3485" i="1"/>
  <c r="Y3485" i="1"/>
  <c r="M192" i="3" s="1"/>
  <c r="F3484" i="1"/>
  <c r="Y3484" i="1"/>
  <c r="M191" i="3" s="1"/>
  <c r="C3476" i="19" s="1"/>
  <c r="F3483" i="1"/>
  <c r="Y3483" i="1"/>
  <c r="M190" i="3" s="1"/>
  <c r="C3475" i="19" s="1"/>
  <c r="F3482" i="1"/>
  <c r="Y3482" i="1"/>
  <c r="F3481" i="1"/>
  <c r="Y3481" i="1"/>
  <c r="M188" i="3" s="1"/>
  <c r="C3473" i="19" s="1"/>
  <c r="F3480" i="1"/>
  <c r="Y3480" i="1"/>
  <c r="M187" i="3" s="1"/>
  <c r="C3472" i="19" s="1"/>
  <c r="F3479" i="1"/>
  <c r="Y3479" i="1"/>
  <c r="M186" i="3" s="1"/>
  <c r="C3471" i="19" s="1"/>
  <c r="F3478" i="1"/>
  <c r="Y3478" i="1"/>
  <c r="M185" i="3" s="1"/>
  <c r="C3470" i="19" s="1"/>
  <c r="F3477" i="1"/>
  <c r="Y3477" i="1"/>
  <c r="M184" i="3" s="1"/>
  <c r="F3476" i="1"/>
  <c r="Y3476" i="1"/>
  <c r="F3475" i="1"/>
  <c r="Y3475" i="1"/>
  <c r="M182" i="3" s="1"/>
  <c r="C3467" i="19" s="1"/>
  <c r="F3474" i="1"/>
  <c r="Y3474" i="1"/>
  <c r="F3473" i="1"/>
  <c r="Y3473" i="1"/>
  <c r="M180" i="3" s="1"/>
  <c r="C3465" i="19" s="1"/>
  <c r="F3472" i="1"/>
  <c r="Y3472" i="1"/>
  <c r="F3471" i="1"/>
  <c r="Y3471" i="1"/>
  <c r="M178" i="3" s="1"/>
  <c r="C3463" i="19" s="1"/>
  <c r="F3470" i="1"/>
  <c r="Y3470" i="1"/>
  <c r="F3469" i="1"/>
  <c r="Y3469" i="1"/>
  <c r="M176" i="3" s="1"/>
  <c r="F3468" i="1"/>
  <c r="Y3468" i="1"/>
  <c r="M175" i="3" s="1"/>
  <c r="C3460" i="19" s="1"/>
  <c r="F3467" i="1"/>
  <c r="Y3467" i="1"/>
  <c r="M174" i="3" s="1"/>
  <c r="C3459" i="19" s="1"/>
  <c r="F3466" i="1"/>
  <c r="Y3466" i="1"/>
  <c r="F3465" i="1"/>
  <c r="Y3465" i="1"/>
  <c r="M172" i="3" s="1"/>
  <c r="F3464" i="1"/>
  <c r="Y3464" i="1"/>
  <c r="M171" i="3" s="1"/>
  <c r="C3456" i="19" s="1"/>
  <c r="F3463" i="1"/>
  <c r="Y3463" i="1"/>
  <c r="M170" i="3" s="1"/>
  <c r="C3455" i="19" s="1"/>
  <c r="F3462" i="1"/>
  <c r="Y3462" i="1"/>
  <c r="F3461" i="1"/>
  <c r="Y3461" i="1"/>
  <c r="M168" i="3" s="1"/>
  <c r="F3460" i="1"/>
  <c r="Y3460" i="1"/>
  <c r="M167" i="3" s="1"/>
  <c r="C3452" i="19" s="1"/>
  <c r="F3459" i="1"/>
  <c r="Y3459" i="1"/>
  <c r="M166" i="3" s="1"/>
  <c r="C3451" i="19" s="1"/>
  <c r="F3458" i="1"/>
  <c r="Y3458" i="1"/>
  <c r="F3457" i="1"/>
  <c r="Y3457" i="1"/>
  <c r="M164" i="3" s="1"/>
  <c r="C3449" i="19" s="1"/>
  <c r="F3456" i="1"/>
  <c r="Y3456" i="1"/>
  <c r="F3455" i="1"/>
  <c r="Y3455" i="1"/>
  <c r="M162" i="3" s="1"/>
  <c r="C3447" i="19" s="1"/>
  <c r="F3454" i="1"/>
  <c r="Y3454" i="1"/>
  <c r="F3453" i="1"/>
  <c r="Y3453" i="1"/>
  <c r="M160" i="3" s="1"/>
  <c r="C3445" i="19" s="1"/>
  <c r="F3452" i="1"/>
  <c r="Y3452" i="1"/>
  <c r="F3451" i="1"/>
  <c r="Y3451" i="1"/>
  <c r="M158" i="3" s="1"/>
  <c r="C3443" i="19" s="1"/>
  <c r="F3450" i="1"/>
  <c r="Y3450" i="1"/>
  <c r="M157" i="3" s="1"/>
  <c r="C3442" i="19" s="1"/>
  <c r="F3449" i="1"/>
  <c r="Y3449" i="1"/>
  <c r="F3448" i="1"/>
  <c r="Y3448" i="1"/>
  <c r="F3447" i="1"/>
  <c r="Y3447" i="1"/>
  <c r="M154" i="3" s="1"/>
  <c r="C3439" i="19" s="1"/>
  <c r="F3446" i="1"/>
  <c r="Y3446" i="1"/>
  <c r="F3445" i="1"/>
  <c r="Y3445" i="1"/>
  <c r="M152" i="3" s="1"/>
  <c r="C3437" i="19" s="1"/>
  <c r="F3444" i="1"/>
  <c r="Y3444" i="1"/>
  <c r="F3443" i="1"/>
  <c r="Y3443" i="1"/>
  <c r="M150" i="3" s="1"/>
  <c r="F3442" i="1"/>
  <c r="Y3442" i="1"/>
  <c r="F3441" i="1"/>
  <c r="Y3441" i="1"/>
  <c r="F3440" i="1"/>
  <c r="Y3440" i="1"/>
  <c r="F3439" i="1"/>
  <c r="Y3439" i="1"/>
  <c r="M146" i="3" s="1"/>
  <c r="C3431" i="19" s="1"/>
  <c r="F3438" i="1"/>
  <c r="Y3438" i="1"/>
  <c r="F3437" i="1"/>
  <c r="Y3437" i="1"/>
  <c r="M144" i="3" s="1"/>
  <c r="C3429" i="19" s="1"/>
  <c r="F3436" i="1"/>
  <c r="Y3436" i="1"/>
  <c r="F3435" i="1"/>
  <c r="Y3435" i="1"/>
  <c r="M142" i="3" s="1"/>
  <c r="C3427" i="19" s="1"/>
  <c r="F3434" i="1"/>
  <c r="Y3434" i="1"/>
  <c r="M141" i="3" s="1"/>
  <c r="C3426" i="19" s="1"/>
  <c r="F3433" i="1"/>
  <c r="Y3433" i="1"/>
  <c r="F3432" i="1"/>
  <c r="Y3432" i="1"/>
  <c r="M139" i="3" s="1"/>
  <c r="F3431" i="1"/>
  <c r="Y3431" i="1"/>
  <c r="M138" i="3" s="1"/>
  <c r="C3423" i="19" s="1"/>
  <c r="F3430" i="1"/>
  <c r="Y3430" i="1"/>
  <c r="M137" i="3" s="1"/>
  <c r="C3422" i="19" s="1"/>
  <c r="F3429" i="1"/>
  <c r="Y3429" i="1"/>
  <c r="F3428" i="1"/>
  <c r="Y3428" i="1"/>
  <c r="F3427" i="1"/>
  <c r="Y3427" i="1"/>
  <c r="M134" i="3" s="1"/>
  <c r="C3419" i="19" s="1"/>
  <c r="F3426" i="1"/>
  <c r="Y3426" i="1"/>
  <c r="F3425" i="1"/>
  <c r="Y3425" i="1"/>
  <c r="F3424" i="1"/>
  <c r="Y3424" i="1"/>
  <c r="F3423" i="1"/>
  <c r="Y3423" i="1"/>
  <c r="M130" i="3" s="1"/>
  <c r="C3415" i="19" s="1"/>
  <c r="F3422" i="1"/>
  <c r="Y3422" i="1"/>
  <c r="F3421" i="1"/>
  <c r="Y3421" i="1"/>
  <c r="M128" i="3" s="1"/>
  <c r="C3413" i="19" s="1"/>
  <c r="F3420" i="1"/>
  <c r="Y3420" i="1"/>
  <c r="M127" i="3" s="1"/>
  <c r="C3412" i="19" s="1"/>
  <c r="F3419" i="1"/>
  <c r="Y3419" i="1"/>
  <c r="M126" i="3" s="1"/>
  <c r="C3411" i="19" s="1"/>
  <c r="F3418" i="1"/>
  <c r="Y3418" i="1"/>
  <c r="M125" i="3" s="1"/>
  <c r="C3410" i="19" s="1"/>
  <c r="F3417" i="1"/>
  <c r="Y3417" i="1"/>
  <c r="F3416" i="1"/>
  <c r="Y3416" i="1"/>
  <c r="F3415" i="1"/>
  <c r="Y3415" i="1"/>
  <c r="M122" i="3" s="1"/>
  <c r="C3407" i="19" s="1"/>
  <c r="F3414" i="1"/>
  <c r="Y3414" i="1"/>
  <c r="F3413" i="1"/>
  <c r="Y3413" i="1"/>
  <c r="M120" i="3" s="1"/>
  <c r="C3405" i="19" s="1"/>
  <c r="F3412" i="1"/>
  <c r="Y3412" i="1"/>
  <c r="M119" i="3" s="1"/>
  <c r="C3404" i="19" s="1"/>
  <c r="F3411" i="1"/>
  <c r="Y3411" i="1"/>
  <c r="M118" i="3" s="1"/>
  <c r="C3403" i="19" s="1"/>
  <c r="F3410" i="1"/>
  <c r="Y3410" i="1"/>
  <c r="F3409" i="1"/>
  <c r="Y3409" i="1"/>
  <c r="M116" i="3" s="1"/>
  <c r="C3401" i="19" s="1"/>
  <c r="F3408" i="1"/>
  <c r="Y3408" i="1"/>
  <c r="M115" i="3" s="1"/>
  <c r="C3400" i="19" s="1"/>
  <c r="F3407" i="1"/>
  <c r="Y3407" i="1"/>
  <c r="M114" i="3" s="1"/>
  <c r="C3399" i="19" s="1"/>
  <c r="F3406" i="1"/>
  <c r="Y3406" i="1"/>
  <c r="F3405" i="1"/>
  <c r="Y3405" i="1"/>
  <c r="M112" i="3" s="1"/>
  <c r="C3397" i="19" s="1"/>
  <c r="F3404" i="1"/>
  <c r="Y3404" i="1"/>
  <c r="F3403" i="1"/>
  <c r="Y3403" i="1"/>
  <c r="M110" i="3" s="1"/>
  <c r="C3395" i="19" s="1"/>
  <c r="F3402" i="1"/>
  <c r="Y3402" i="1"/>
  <c r="F3401" i="1"/>
  <c r="Y3401" i="1"/>
  <c r="F3400" i="1"/>
  <c r="Y3400" i="1"/>
  <c r="M107" i="3" s="1"/>
  <c r="C3392" i="19" s="1"/>
  <c r="F3399" i="1"/>
  <c r="Y3399" i="1"/>
  <c r="M106" i="3" s="1"/>
  <c r="F3398" i="1"/>
  <c r="Y3398" i="1"/>
  <c r="F3397" i="1"/>
  <c r="Y3397" i="1"/>
  <c r="F3396" i="1"/>
  <c r="Y3396" i="1"/>
  <c r="F3395" i="1"/>
  <c r="Y3395" i="1"/>
  <c r="M102" i="3" s="1"/>
  <c r="C3387" i="19" s="1"/>
  <c r="F3394" i="1"/>
  <c r="Y3394" i="1"/>
  <c r="F3393" i="1"/>
  <c r="Y3393" i="1"/>
  <c r="M100" i="3" s="1"/>
  <c r="C3385" i="19" s="1"/>
  <c r="F3392" i="1"/>
  <c r="Y3392" i="1"/>
  <c r="F3391" i="1"/>
  <c r="Y3391" i="1"/>
  <c r="M98" i="3" s="1"/>
  <c r="C3383" i="19" s="1"/>
  <c r="F3390" i="1"/>
  <c r="Y3390" i="1"/>
  <c r="F3389" i="1"/>
  <c r="Y3389" i="1"/>
  <c r="F3388" i="1"/>
  <c r="Y3388" i="1"/>
  <c r="F3387" i="1"/>
  <c r="Y3387" i="1"/>
  <c r="M94" i="3" s="1"/>
  <c r="C3379" i="19" s="1"/>
  <c r="F3386" i="1"/>
  <c r="Y3386" i="1"/>
  <c r="M93" i="3" s="1"/>
  <c r="C3378" i="19" s="1"/>
  <c r="F3385" i="1"/>
  <c r="Y3385" i="1"/>
  <c r="M92" i="3" s="1"/>
  <c r="F3384" i="1"/>
  <c r="Y3384" i="1"/>
  <c r="M91" i="3" s="1"/>
  <c r="C3376" i="19" s="1"/>
  <c r="F3383" i="1"/>
  <c r="Y3383" i="1"/>
  <c r="M90" i="3" s="1"/>
  <c r="C3375" i="19" s="1"/>
  <c r="F3382" i="1"/>
  <c r="Y3382" i="1"/>
  <c r="M89" i="3" s="1"/>
  <c r="C3374" i="19" s="1"/>
  <c r="F3381" i="1"/>
  <c r="Y3381" i="1"/>
  <c r="F3380" i="1"/>
  <c r="Y3380" i="1"/>
  <c r="M87" i="3" s="1"/>
  <c r="C3372" i="19" s="1"/>
  <c r="F3379" i="1"/>
  <c r="Y3379" i="1"/>
  <c r="M86" i="3" s="1"/>
  <c r="C3371" i="19" s="1"/>
  <c r="F3378" i="1"/>
  <c r="Y3378" i="1"/>
  <c r="F3377" i="1"/>
  <c r="Y3377" i="1"/>
  <c r="M84" i="3" s="1"/>
  <c r="C3369" i="19" s="1"/>
  <c r="F3376" i="1"/>
  <c r="Y3376" i="1"/>
  <c r="F3375" i="1"/>
  <c r="Y3375" i="1"/>
  <c r="M82" i="3" s="1"/>
  <c r="C3367" i="19" s="1"/>
  <c r="F3374" i="1"/>
  <c r="Y3374" i="1"/>
  <c r="M81" i="3" s="1"/>
  <c r="C3366" i="19" s="1"/>
  <c r="F3373" i="1"/>
  <c r="Y3373" i="1"/>
  <c r="M80" i="3" s="1"/>
  <c r="C3365" i="19" s="1"/>
  <c r="F3372" i="1"/>
  <c r="Y3372" i="1"/>
  <c r="F3371" i="1"/>
  <c r="Y3371" i="1"/>
  <c r="M78" i="3" s="1"/>
  <c r="C3363" i="19" s="1"/>
  <c r="F3370" i="1"/>
  <c r="Y3370" i="1"/>
  <c r="M77" i="3" s="1"/>
  <c r="C3362" i="19" s="1"/>
  <c r="F3369" i="1"/>
  <c r="Y3369" i="1"/>
  <c r="M76" i="3" s="1"/>
  <c r="F3368" i="1"/>
  <c r="Y3368" i="1"/>
  <c r="M75" i="3" s="1"/>
  <c r="C3360" i="19" s="1"/>
  <c r="F3367" i="1"/>
  <c r="Y3367" i="1"/>
  <c r="M74" i="3" s="1"/>
  <c r="C3359" i="19" s="1"/>
  <c r="F3366" i="1"/>
  <c r="Y3366" i="1"/>
  <c r="F3365" i="1"/>
  <c r="Y3365" i="1"/>
  <c r="M72" i="3" s="1"/>
  <c r="C3357" i="19" s="1"/>
  <c r="F3364" i="1"/>
  <c r="Y3364" i="1"/>
  <c r="M71" i="3" s="1"/>
  <c r="C3356" i="19" s="1"/>
  <c r="F3363" i="1"/>
  <c r="Y3363" i="1"/>
  <c r="M70" i="3" s="1"/>
  <c r="C3355" i="19" s="1"/>
  <c r="F3362" i="1"/>
  <c r="Y3362" i="1"/>
  <c r="M69" i="3" s="1"/>
  <c r="C3354" i="19" s="1"/>
  <c r="F3361" i="1"/>
  <c r="Y3361" i="1"/>
  <c r="F3360" i="1"/>
  <c r="Y3360" i="1"/>
  <c r="F3359" i="1"/>
  <c r="Y3359" i="1"/>
  <c r="M66" i="3" s="1"/>
  <c r="C3351" i="19" s="1"/>
  <c r="F3358" i="1"/>
  <c r="Y3358" i="1"/>
  <c r="F3357" i="1"/>
  <c r="Y3357" i="1"/>
  <c r="M64" i="3" s="1"/>
  <c r="F3356" i="1"/>
  <c r="Y3356" i="1"/>
  <c r="M63" i="3" s="1"/>
  <c r="C3348" i="19" s="1"/>
  <c r="F3355" i="1"/>
  <c r="Y3355" i="1"/>
  <c r="M62" i="3" s="1"/>
  <c r="F3354" i="1"/>
  <c r="Y3354" i="1"/>
  <c r="F3353" i="1"/>
  <c r="Y3353" i="1"/>
  <c r="M60" i="3" s="1"/>
  <c r="C3345" i="19" s="1"/>
  <c r="F3352" i="1"/>
  <c r="Y3352" i="1"/>
  <c r="M59" i="3" s="1"/>
  <c r="C3344" i="19" s="1"/>
  <c r="F3351" i="1"/>
  <c r="Y3351" i="1"/>
  <c r="M58" i="3" s="1"/>
  <c r="C3343" i="19" s="1"/>
  <c r="F3350" i="1"/>
  <c r="Y3350" i="1"/>
  <c r="M57" i="3" s="1"/>
  <c r="C3342" i="19" s="1"/>
  <c r="F3349" i="1"/>
  <c r="Y3349" i="1"/>
  <c r="M56" i="3" s="1"/>
  <c r="C3341" i="19" s="1"/>
  <c r="F3348" i="1"/>
  <c r="Y3348" i="1"/>
  <c r="F3347" i="1"/>
  <c r="Y3347" i="1"/>
  <c r="M54" i="3" s="1"/>
  <c r="C3339" i="19" s="1"/>
  <c r="F3346" i="1"/>
  <c r="Y3346" i="1"/>
  <c r="F3345" i="1"/>
  <c r="Y3345" i="1"/>
  <c r="M52" i="3" s="1"/>
  <c r="C3337" i="19" s="1"/>
  <c r="F3344" i="1"/>
  <c r="Y3344" i="1"/>
  <c r="F3343" i="1"/>
  <c r="Y3343" i="1"/>
  <c r="M50" i="3" s="1"/>
  <c r="C3335" i="19" s="1"/>
  <c r="F3342" i="1"/>
  <c r="Y3342" i="1"/>
  <c r="F3341" i="1"/>
  <c r="Y3341" i="1"/>
  <c r="M48" i="3" s="1"/>
  <c r="C3333" i="19" s="1"/>
  <c r="F3340" i="1"/>
  <c r="Y3340" i="1"/>
  <c r="M47" i="3" s="1"/>
  <c r="C3332" i="19" s="1"/>
  <c r="F3339" i="1"/>
  <c r="Y3339" i="1"/>
  <c r="M46" i="3" s="1"/>
  <c r="C3331" i="19" s="1"/>
  <c r="F3338" i="1"/>
  <c r="Y3338" i="1"/>
  <c r="F3337" i="1"/>
  <c r="Y3337" i="1"/>
  <c r="M44" i="3" s="1"/>
  <c r="C3329" i="19" s="1"/>
  <c r="F3336" i="1"/>
  <c r="Y3336" i="1"/>
  <c r="F3335" i="1"/>
  <c r="Y3335" i="1"/>
  <c r="M42" i="3" s="1"/>
  <c r="C3327" i="19" s="1"/>
  <c r="F3334" i="1"/>
  <c r="Y3334" i="1"/>
  <c r="F3333" i="1"/>
  <c r="Y3333" i="1"/>
  <c r="M40" i="3" s="1"/>
  <c r="C3325" i="19" s="1"/>
  <c r="F3332" i="1"/>
  <c r="Y3332" i="1"/>
  <c r="M39" i="3" s="1"/>
  <c r="C3324" i="19" s="1"/>
  <c r="F3331" i="1"/>
  <c r="Y3331" i="1"/>
  <c r="M38" i="3" s="1"/>
  <c r="C3323" i="19" s="1"/>
  <c r="F3330" i="1"/>
  <c r="Y3330" i="1"/>
  <c r="F3329" i="1"/>
  <c r="Y3329" i="1"/>
  <c r="F3328" i="1"/>
  <c r="Y3328" i="1"/>
  <c r="M35" i="3" s="1"/>
  <c r="C3320" i="19" s="1"/>
  <c r="F3327" i="1"/>
  <c r="Y3327" i="1"/>
  <c r="M34" i="3" s="1"/>
  <c r="C3319" i="19" s="1"/>
  <c r="F3326" i="1"/>
  <c r="Y3326" i="1"/>
  <c r="F3325" i="1"/>
  <c r="Y3325" i="1"/>
  <c r="M32" i="3" s="1"/>
  <c r="C3317" i="19" s="1"/>
  <c r="F3324" i="1"/>
  <c r="Y3324" i="1"/>
  <c r="M31" i="3" s="1"/>
  <c r="C3316" i="19" s="1"/>
  <c r="F3323" i="1"/>
  <c r="Y3323" i="1"/>
  <c r="M30" i="3" s="1"/>
  <c r="C3315" i="19" s="1"/>
  <c r="F3322" i="1"/>
  <c r="Y3322" i="1"/>
  <c r="M29" i="3" s="1"/>
  <c r="F3321" i="1"/>
  <c r="Y3321" i="1"/>
  <c r="M28" i="3" s="1"/>
  <c r="C3313" i="19" s="1"/>
  <c r="F3320" i="1"/>
  <c r="Y3320" i="1"/>
  <c r="F3319" i="1"/>
  <c r="Y3319" i="1"/>
  <c r="M26" i="3" s="1"/>
  <c r="C3311" i="19" s="1"/>
  <c r="F3318" i="1"/>
  <c r="Y3318" i="1"/>
  <c r="M25" i="3" s="1"/>
  <c r="C3310" i="19" s="1"/>
  <c r="F3317" i="1"/>
  <c r="Y3317" i="1"/>
  <c r="M24" i="3" s="1"/>
  <c r="F3316" i="1"/>
  <c r="Y3316" i="1"/>
  <c r="M23" i="3" s="1"/>
  <c r="C3308" i="19" s="1"/>
  <c r="F3315" i="1"/>
  <c r="Y3315" i="1"/>
  <c r="M22" i="3" s="1"/>
  <c r="C3307" i="19" s="1"/>
  <c r="F3314" i="1"/>
  <c r="Y3314" i="1"/>
  <c r="F3313" i="1"/>
  <c r="Y3313" i="1"/>
  <c r="M20" i="3" s="1"/>
  <c r="C3305" i="19" s="1"/>
  <c r="F3312" i="1"/>
  <c r="Y3312" i="1"/>
  <c r="M19" i="3" s="1"/>
  <c r="C3304" i="19" s="1"/>
  <c r="F3311" i="1"/>
  <c r="Y3311" i="1"/>
  <c r="M18" i="3" s="1"/>
  <c r="C3303" i="19" s="1"/>
  <c r="F3310" i="1"/>
  <c r="Y3310" i="1"/>
  <c r="F3309" i="1"/>
  <c r="Y3309" i="1"/>
  <c r="M16" i="3" s="1"/>
  <c r="C3301" i="19" s="1"/>
  <c r="F3308" i="1"/>
  <c r="Y3308" i="1"/>
  <c r="M15" i="3" s="1"/>
  <c r="C3300" i="19" s="1"/>
  <c r="F3307" i="1"/>
  <c r="Y3307" i="1"/>
  <c r="M14" i="3" s="1"/>
  <c r="C3299" i="19" s="1"/>
  <c r="F3306" i="1"/>
  <c r="Y3306" i="1"/>
  <c r="M13" i="3" s="1"/>
  <c r="C3298" i="19" s="1"/>
  <c r="F3305" i="1"/>
  <c r="Y3305" i="1"/>
  <c r="M12" i="3" s="1"/>
  <c r="C3297" i="19" s="1"/>
  <c r="F3304" i="1"/>
  <c r="Y3304" i="1"/>
  <c r="F3303" i="1"/>
  <c r="Y3303" i="1"/>
  <c r="M10" i="3" s="1"/>
  <c r="C3295" i="19" s="1"/>
  <c r="F3302" i="1"/>
  <c r="Y3302" i="1"/>
  <c r="M9" i="3" s="1"/>
  <c r="C3294" i="19" s="1"/>
  <c r="F3301" i="1"/>
  <c r="Y3301" i="1"/>
  <c r="M8" i="3" s="1"/>
  <c r="F3300" i="1"/>
  <c r="Y3300" i="1"/>
  <c r="M7" i="3" s="1"/>
  <c r="C3292" i="19" s="1"/>
  <c r="F3299" i="1"/>
  <c r="Y3299" i="1"/>
  <c r="M6" i="3" s="1"/>
  <c r="C3291" i="19" s="1"/>
  <c r="F3298" i="1"/>
  <c r="Y3298" i="1"/>
  <c r="M5" i="3" s="1"/>
  <c r="M79" i="3"/>
  <c r="C3364" i="19" s="1"/>
  <c r="M95" i="3"/>
  <c r="C3380" i="19" s="1"/>
  <c r="M123" i="3"/>
  <c r="C3408" i="19" s="1"/>
  <c r="M135" i="3"/>
  <c r="C3420" i="19" s="1"/>
  <c r="M143" i="3"/>
  <c r="C3428" i="19" s="1"/>
  <c r="M155" i="3"/>
  <c r="C3440" i="19" s="1"/>
  <c r="M159" i="3"/>
  <c r="M183" i="3"/>
  <c r="C3468" i="19" s="1"/>
  <c r="M199" i="3"/>
  <c r="C3484" i="19" s="1"/>
  <c r="M207" i="3"/>
  <c r="C3492" i="19" s="1"/>
  <c r="M219" i="3"/>
  <c r="C3504" i="19" s="1"/>
  <c r="M227" i="3"/>
  <c r="C3512" i="19" s="1"/>
  <c r="M239" i="3"/>
  <c r="C3524" i="19" s="1"/>
  <c r="M255" i="3"/>
  <c r="M271" i="3"/>
  <c r="C3556" i="19" s="1"/>
  <c r="M279" i="3"/>
  <c r="C3564" i="19" s="1"/>
  <c r="M287" i="3"/>
  <c r="C3572" i="19" s="1"/>
  <c r="M295" i="3"/>
  <c r="C3580" i="19" s="1"/>
  <c r="M303" i="3"/>
  <c r="C3588" i="19" s="1"/>
  <c r="M327" i="3"/>
  <c r="C3612" i="19" s="1"/>
  <c r="M331" i="3"/>
  <c r="C3616" i="19" s="1"/>
  <c r="M339" i="3"/>
  <c r="C3624" i="19" s="1"/>
  <c r="M359" i="3"/>
  <c r="C3644" i="19" s="1"/>
  <c r="M367" i="3"/>
  <c r="C3652" i="19" s="1"/>
  <c r="M17" i="3"/>
  <c r="C3302" i="19" s="1"/>
  <c r="M33" i="3"/>
  <c r="C3318" i="19" s="1"/>
  <c r="M41" i="3"/>
  <c r="C3326" i="19" s="1"/>
  <c r="M49" i="3"/>
  <c r="C3334" i="19" s="1"/>
  <c r="M65" i="3"/>
  <c r="C3350" i="19" s="1"/>
  <c r="M85" i="3"/>
  <c r="C3370" i="19" s="1"/>
  <c r="M101" i="3"/>
  <c r="C3386" i="19" s="1"/>
  <c r="M113" i="3"/>
  <c r="C3398" i="19" s="1"/>
  <c r="M121" i="3"/>
  <c r="C3406" i="19" s="1"/>
  <c r="M129" i="3"/>
  <c r="C3414" i="19" s="1"/>
  <c r="M149" i="3"/>
  <c r="C3434" i="19" s="1"/>
  <c r="M165" i="3"/>
  <c r="C3450" i="19" s="1"/>
  <c r="M173" i="3"/>
  <c r="C3458" i="19" s="1"/>
  <c r="M181" i="3"/>
  <c r="C3466" i="19" s="1"/>
  <c r="M193" i="3"/>
  <c r="C3478" i="19" s="1"/>
  <c r="M201" i="3"/>
  <c r="C3486" i="19" s="1"/>
  <c r="M217" i="3"/>
  <c r="C3502" i="19" s="1"/>
  <c r="M233" i="3"/>
  <c r="C3518" i="19" s="1"/>
  <c r="M241" i="3"/>
  <c r="C3526" i="19" s="1"/>
  <c r="M253" i="3"/>
  <c r="C3538" i="19" s="1"/>
  <c r="M261" i="3"/>
  <c r="C3546" i="19" s="1"/>
  <c r="M269" i="3"/>
  <c r="C3554" i="19" s="1"/>
  <c r="M293" i="3"/>
  <c r="M321" i="3"/>
  <c r="C3606" i="19" s="1"/>
  <c r="M337" i="3"/>
  <c r="C3622" i="19" s="1"/>
  <c r="M345" i="3"/>
  <c r="C3630" i="19" s="1"/>
  <c r="M365" i="3"/>
  <c r="C3650" i="19" s="1"/>
  <c r="M11" i="3"/>
  <c r="C3296" i="19" s="1"/>
  <c r="M27" i="3"/>
  <c r="C3312" i="19" s="1"/>
  <c r="M43" i="3"/>
  <c r="M51" i="3"/>
  <c r="C3336" i="19" s="1"/>
  <c r="M55" i="3"/>
  <c r="C3340" i="19" s="1"/>
  <c r="M67" i="3"/>
  <c r="C3352" i="19" s="1"/>
  <c r="M83" i="3"/>
  <c r="C3368" i="19" s="1"/>
  <c r="M99" i="3"/>
  <c r="C3384" i="19" s="1"/>
  <c r="M103" i="3"/>
  <c r="C3388" i="19" s="1"/>
  <c r="M111" i="3"/>
  <c r="C3396" i="19" s="1"/>
  <c r="M131" i="3"/>
  <c r="C3416" i="19" s="1"/>
  <c r="M147" i="3"/>
  <c r="C3432" i="19" s="1"/>
  <c r="M151" i="3"/>
  <c r="C3436" i="19" s="1"/>
  <c r="M163" i="3"/>
  <c r="C3448" i="19" s="1"/>
  <c r="M179" i="3"/>
  <c r="C3464" i="19" s="1"/>
  <c r="M195" i="3"/>
  <c r="C3480" i="19" s="1"/>
  <c r="M211" i="3"/>
  <c r="C3496" i="19" s="1"/>
  <c r="M215" i="3"/>
  <c r="M223" i="3"/>
  <c r="C3508" i="19" s="1"/>
  <c r="M231" i="3"/>
  <c r="C3516" i="19" s="1"/>
  <c r="M235" i="3"/>
  <c r="C3520" i="19" s="1"/>
  <c r="M251" i="3"/>
  <c r="C3536" i="19" s="1"/>
  <c r="M263" i="3"/>
  <c r="C3548" i="19" s="1"/>
  <c r="M275" i="3"/>
  <c r="C3560" i="19" s="1"/>
  <c r="M283" i="3"/>
  <c r="C3568" i="19" s="1"/>
  <c r="M291" i="3"/>
  <c r="C3576" i="19" s="1"/>
  <c r="M315" i="3"/>
  <c r="C3600" i="19" s="1"/>
  <c r="M343" i="3"/>
  <c r="C3628" i="19" s="1"/>
  <c r="M347" i="3"/>
  <c r="C3632" i="19" s="1"/>
  <c r="M355" i="3"/>
  <c r="C3640" i="19" s="1"/>
  <c r="M363" i="3"/>
  <c r="C3648" i="19" s="1"/>
  <c r="M36" i="3"/>
  <c r="M68" i="3"/>
  <c r="C3353" i="19" s="1"/>
  <c r="M88" i="3"/>
  <c r="C3373" i="19" s="1"/>
  <c r="M96" i="3"/>
  <c r="C3381" i="19" s="1"/>
  <c r="M104" i="3"/>
  <c r="C3389" i="19" s="1"/>
  <c r="M108" i="3"/>
  <c r="C3393" i="19" s="1"/>
  <c r="M124" i="3"/>
  <c r="C3409" i="19" s="1"/>
  <c r="M132" i="3"/>
  <c r="C3417" i="19" s="1"/>
  <c r="M136" i="3"/>
  <c r="C3421" i="19" s="1"/>
  <c r="M140" i="3"/>
  <c r="C3425" i="19" s="1"/>
  <c r="M148" i="3"/>
  <c r="C3433" i="19" s="1"/>
  <c r="M156" i="3"/>
  <c r="C3453" i="19"/>
  <c r="C3457" i="19"/>
  <c r="C3461" i="19"/>
  <c r="C3469" i="19"/>
  <c r="C3477" i="19"/>
  <c r="C3481" i="19"/>
  <c r="C3485" i="19"/>
  <c r="C3493" i="19"/>
  <c r="C3501" i="19"/>
  <c r="C3509" i="19"/>
  <c r="C3513" i="19"/>
  <c r="C3517" i="19"/>
  <c r="C3521" i="19"/>
  <c r="C3525" i="19"/>
  <c r="M252" i="3"/>
  <c r="C3537" i="19" s="1"/>
  <c r="M260" i="3"/>
  <c r="C3545" i="19" s="1"/>
  <c r="M264" i="3"/>
  <c r="C3549" i="19" s="1"/>
  <c r="M268" i="3"/>
  <c r="C3553" i="19" s="1"/>
  <c r="M272" i="3"/>
  <c r="C3557" i="19" s="1"/>
  <c r="M276" i="3"/>
  <c r="C3561" i="19" s="1"/>
  <c r="M284" i="3"/>
  <c r="C3569" i="19" s="1"/>
  <c r="M292" i="3"/>
  <c r="C3577" i="19" s="1"/>
  <c r="M296" i="3"/>
  <c r="C3581" i="19" s="1"/>
  <c r="M300" i="3"/>
  <c r="C3585" i="19" s="1"/>
  <c r="M304" i="3"/>
  <c r="C3589" i="19" s="1"/>
  <c r="M308" i="3"/>
  <c r="C3593" i="19" s="1"/>
  <c r="M316" i="3"/>
  <c r="C3601" i="19" s="1"/>
  <c r="M320" i="3"/>
  <c r="C3605" i="19" s="1"/>
  <c r="M324" i="3"/>
  <c r="C3609" i="19" s="1"/>
  <c r="M328" i="3"/>
  <c r="C3613" i="19" s="1"/>
  <c r="M332" i="3"/>
  <c r="C3617" i="19" s="1"/>
  <c r="M336" i="3"/>
  <c r="C3621" i="19" s="1"/>
  <c r="M340" i="3"/>
  <c r="M348" i="3"/>
  <c r="C3633" i="19" s="1"/>
  <c r="M356" i="3"/>
  <c r="C3641" i="19" s="1"/>
  <c r="M360" i="3"/>
  <c r="C3645" i="19" s="1"/>
  <c r="M364" i="3"/>
  <c r="C3649" i="19" s="1"/>
  <c r="M368" i="3"/>
  <c r="C3653" i="19" s="1"/>
  <c r="M21" i="3"/>
  <c r="C3306" i="19" s="1"/>
  <c r="C3314" i="19"/>
  <c r="M37" i="3"/>
  <c r="C3322" i="19" s="1"/>
  <c r="M45" i="3"/>
  <c r="C3330" i="19" s="1"/>
  <c r="M53" i="3"/>
  <c r="C3338" i="19" s="1"/>
  <c r="M61" i="3"/>
  <c r="C3346" i="19" s="1"/>
  <c r="M73" i="3"/>
  <c r="C3358" i="19" s="1"/>
  <c r="M97" i="3"/>
  <c r="C3382" i="19" s="1"/>
  <c r="M105" i="3"/>
  <c r="C3390" i="19" s="1"/>
  <c r="M109" i="3"/>
  <c r="C3394" i="19" s="1"/>
  <c r="M117" i="3"/>
  <c r="C3402" i="19" s="1"/>
  <c r="M133" i="3"/>
  <c r="C3418" i="19" s="1"/>
  <c r="M145" i="3"/>
  <c r="C3430" i="19" s="1"/>
  <c r="M153" i="3"/>
  <c r="C3438" i="19" s="1"/>
  <c r="M161" i="3"/>
  <c r="C3446" i="19" s="1"/>
  <c r="M169" i="3"/>
  <c r="M177" i="3"/>
  <c r="C3462" i="19" s="1"/>
  <c r="M189" i="3"/>
  <c r="C3474" i="19" s="1"/>
  <c r="M205" i="3"/>
  <c r="C3490" i="19" s="1"/>
  <c r="M213" i="3"/>
  <c r="C3498" i="19" s="1"/>
  <c r="M221" i="3"/>
  <c r="C3506" i="19" s="1"/>
  <c r="M229" i="3"/>
  <c r="C3514" i="19" s="1"/>
  <c r="M237" i="3"/>
  <c r="C3522" i="19" s="1"/>
  <c r="M249" i="3"/>
  <c r="C3534" i="19" s="1"/>
  <c r="M257" i="3"/>
  <c r="C3542" i="19" s="1"/>
  <c r="M265" i="3"/>
  <c r="C3550" i="19" s="1"/>
  <c r="M273" i="3"/>
  <c r="C3558" i="19" s="1"/>
  <c r="M281" i="3"/>
  <c r="C3566" i="19" s="1"/>
  <c r="M285" i="3"/>
  <c r="C3570" i="19" s="1"/>
  <c r="M289" i="3"/>
  <c r="C3574" i="19" s="1"/>
  <c r="M309" i="3"/>
  <c r="C3594" i="19" s="1"/>
  <c r="C3610" i="19"/>
  <c r="C3626" i="19"/>
  <c r="C3642" i="19"/>
  <c r="M361" i="3"/>
  <c r="C3646" i="19" s="1"/>
  <c r="M369" i="3"/>
  <c r="C3654" i="19" s="1"/>
  <c r="C3347" i="19"/>
  <c r="C3391" i="19"/>
  <c r="C3435" i="19"/>
  <c r="M194" i="3"/>
  <c r="C3479" i="19" s="1"/>
  <c r="M238" i="3"/>
  <c r="C3523" i="19" s="1"/>
  <c r="C3567" i="19"/>
  <c r="M298" i="3"/>
  <c r="C3583" i="19" s="1"/>
  <c r="M302" i="3"/>
  <c r="C3587" i="19" s="1"/>
  <c r="M310" i="3"/>
  <c r="C3595" i="19" s="1"/>
  <c r="M314" i="3"/>
  <c r="C3599" i="19" s="1"/>
  <c r="M318" i="3"/>
  <c r="C3603" i="19" s="1"/>
  <c r="M322" i="3"/>
  <c r="C3607" i="19" s="1"/>
  <c r="M326" i="3"/>
  <c r="C3611" i="19" s="1"/>
  <c r="C3615" i="19"/>
  <c r="M338" i="3"/>
  <c r="C3623" i="19" s="1"/>
  <c r="M342" i="3"/>
  <c r="C3627" i="19" s="1"/>
  <c r="M346" i="3"/>
  <c r="C3631" i="19" s="1"/>
  <c r="M350" i="3"/>
  <c r="C3635" i="19" s="1"/>
  <c r="M354" i="3"/>
  <c r="C3639" i="19" s="1"/>
  <c r="M362" i="3"/>
  <c r="C3647" i="19" s="1"/>
  <c r="AN4027" i="1"/>
  <c r="AL4027" i="1"/>
  <c r="F4027" i="1"/>
  <c r="Y4027" i="1" s="1"/>
  <c r="N369" i="3" s="1"/>
  <c r="C4019" i="19" s="1"/>
  <c r="AN4026" i="1"/>
  <c r="AL4026" i="1"/>
  <c r="F4026" i="1"/>
  <c r="AN4025" i="1"/>
  <c r="AL4025" i="1"/>
  <c r="F4025" i="1"/>
  <c r="Y4025" i="1"/>
  <c r="AN4024" i="1"/>
  <c r="AL4024" i="1"/>
  <c r="F4024" i="1"/>
  <c r="Y4024" i="1" s="1"/>
  <c r="N366" i="3" s="1"/>
  <c r="C4016" i="19" s="1"/>
  <c r="AN4023" i="1"/>
  <c r="AO4023" i="1" s="1"/>
  <c r="AL4023" i="1"/>
  <c r="F4023" i="1"/>
  <c r="Y4023" i="1"/>
  <c r="AN4022" i="1"/>
  <c r="AL4022" i="1"/>
  <c r="F4022" i="1"/>
  <c r="Y4022" i="1" s="1"/>
  <c r="AN4021" i="1"/>
  <c r="AL4021" i="1"/>
  <c r="F4021" i="1"/>
  <c r="Y4021" i="1" s="1"/>
  <c r="AN4020" i="1"/>
  <c r="AL4020" i="1"/>
  <c r="F4020" i="1"/>
  <c r="Y4020" i="1" s="1"/>
  <c r="N362" i="3" s="1"/>
  <c r="AN4019" i="1"/>
  <c r="AL4019" i="1"/>
  <c r="F4019" i="1"/>
  <c r="AN4018" i="1"/>
  <c r="AL4018" i="1"/>
  <c r="F4018" i="1"/>
  <c r="Y4018" i="1" s="1"/>
  <c r="N360" i="3" s="1"/>
  <c r="C4010" i="19" s="1"/>
  <c r="AN4017" i="1"/>
  <c r="AL4017" i="1"/>
  <c r="F4017" i="1"/>
  <c r="Y4017" i="1"/>
  <c r="N359" i="3" s="1"/>
  <c r="C4009" i="19" s="1"/>
  <c r="AN4016" i="1"/>
  <c r="AL4016" i="1"/>
  <c r="F4016" i="1"/>
  <c r="Y4016" i="1" s="1"/>
  <c r="N358" i="3" s="1"/>
  <c r="C4008" i="19" s="1"/>
  <c r="AN4015" i="1"/>
  <c r="AL4015" i="1"/>
  <c r="F4015" i="1"/>
  <c r="Y4015" i="1" s="1"/>
  <c r="N357" i="3" s="1"/>
  <c r="C4007" i="19" s="1"/>
  <c r="AN4014" i="1"/>
  <c r="AO4014" i="1" s="1"/>
  <c r="AL4014" i="1"/>
  <c r="F4014" i="1"/>
  <c r="Y4014" i="1" s="1"/>
  <c r="N356" i="3" s="1"/>
  <c r="C4006" i="19" s="1"/>
  <c r="AN4013" i="1"/>
  <c r="AL4013" i="1"/>
  <c r="F4013" i="1"/>
  <c r="Y4013" i="1"/>
  <c r="AN4012" i="1"/>
  <c r="AL4012" i="1"/>
  <c r="F4012" i="1"/>
  <c r="Y4012" i="1" s="1"/>
  <c r="N354" i="3" s="1"/>
  <c r="C4004" i="19" s="1"/>
  <c r="AN4011" i="1"/>
  <c r="AL4011" i="1"/>
  <c r="F4011" i="1"/>
  <c r="Y4011" i="1" s="1"/>
  <c r="N353" i="3" s="1"/>
  <c r="C4003" i="19" s="1"/>
  <c r="AN4010" i="1"/>
  <c r="AL4010" i="1"/>
  <c r="F4010" i="1"/>
  <c r="AN4009" i="1"/>
  <c r="AL4009" i="1"/>
  <c r="F4009" i="1"/>
  <c r="Y4009" i="1"/>
  <c r="AN4008" i="1"/>
  <c r="AL4008" i="1"/>
  <c r="F4008" i="1"/>
  <c r="Y4008" i="1" s="1"/>
  <c r="N350" i="3" s="1"/>
  <c r="C4000" i="19" s="1"/>
  <c r="AN4007" i="1"/>
  <c r="AO4007" i="1" s="1"/>
  <c r="AL4007" i="1"/>
  <c r="F4007" i="1"/>
  <c r="Y4007" i="1"/>
  <c r="AN4006" i="1"/>
  <c r="AL4006" i="1"/>
  <c r="F4006" i="1"/>
  <c r="Y4006" i="1" s="1"/>
  <c r="N348" i="3" s="1"/>
  <c r="AN4005" i="1"/>
  <c r="AL4005" i="1"/>
  <c r="F4005" i="1"/>
  <c r="Y4005" i="1" s="1"/>
  <c r="N347" i="3" s="1"/>
  <c r="C3997" i="19" s="1"/>
  <c r="AN4004" i="1"/>
  <c r="AL4004" i="1"/>
  <c r="F4004" i="1"/>
  <c r="AN4003" i="1"/>
  <c r="AL4003" i="1"/>
  <c r="F4003" i="1"/>
  <c r="AN4002" i="1"/>
  <c r="AO4002" i="1" s="1"/>
  <c r="AL4002" i="1"/>
  <c r="F4002" i="1"/>
  <c r="Y4002" i="1" s="1"/>
  <c r="N344" i="3" s="1"/>
  <c r="C3994" i="19" s="1"/>
  <c r="AN4001" i="1"/>
  <c r="AL4001" i="1"/>
  <c r="F4001" i="1"/>
  <c r="Y4001" i="1" s="1"/>
  <c r="AN4000" i="1"/>
  <c r="AL4000" i="1"/>
  <c r="F4000" i="1"/>
  <c r="Y4000" i="1" s="1"/>
  <c r="N342" i="3" s="1"/>
  <c r="C3992" i="19" s="1"/>
  <c r="AN3999" i="1"/>
  <c r="AL3999" i="1"/>
  <c r="F3999" i="1"/>
  <c r="Y3999" i="1" s="1"/>
  <c r="AN3998" i="1"/>
  <c r="AL3998" i="1"/>
  <c r="F3998" i="1"/>
  <c r="Y3998" i="1" s="1"/>
  <c r="N340" i="3" s="1"/>
  <c r="C3990" i="19" s="1"/>
  <c r="AN3997" i="1"/>
  <c r="AO3997" i="1" s="1"/>
  <c r="AL3997" i="1"/>
  <c r="F3997" i="1"/>
  <c r="Y3997" i="1" s="1"/>
  <c r="AN3996" i="1"/>
  <c r="AL3996" i="1"/>
  <c r="F3996" i="1"/>
  <c r="Y3996" i="1" s="1"/>
  <c r="N338" i="3" s="1"/>
  <c r="C3988" i="19" s="1"/>
  <c r="AN3995" i="1"/>
  <c r="AL3995" i="1"/>
  <c r="F3995" i="1"/>
  <c r="Y3995" i="1" s="1"/>
  <c r="N337" i="3" s="1"/>
  <c r="C3987" i="19" s="1"/>
  <c r="AN3994" i="1"/>
  <c r="AO3994" i="1" s="1"/>
  <c r="AL3994" i="1"/>
  <c r="F3994" i="1"/>
  <c r="Y3994" i="1" s="1"/>
  <c r="N336" i="3" s="1"/>
  <c r="C3986" i="19" s="1"/>
  <c r="AN3993" i="1"/>
  <c r="AL3993" i="1"/>
  <c r="F3993" i="1"/>
  <c r="Y3993" i="1" s="1"/>
  <c r="AN3992" i="1"/>
  <c r="AL3992" i="1"/>
  <c r="F3992" i="1"/>
  <c r="Y3992" i="1" s="1"/>
  <c r="N334" i="3" s="1"/>
  <c r="C3984" i="19" s="1"/>
  <c r="AN3991" i="1"/>
  <c r="AL3991" i="1"/>
  <c r="F3991" i="1"/>
  <c r="Y3991" i="1" s="1"/>
  <c r="AN3990" i="1"/>
  <c r="AL3990" i="1"/>
  <c r="F3990" i="1"/>
  <c r="Y3990" i="1" s="1"/>
  <c r="AN3989" i="1"/>
  <c r="AO3989" i="1" s="1"/>
  <c r="AL3989" i="1"/>
  <c r="F3989" i="1"/>
  <c r="Y3989" i="1" s="1"/>
  <c r="AN3988" i="1"/>
  <c r="AL3988" i="1"/>
  <c r="F3988" i="1"/>
  <c r="Y3988" i="1" s="1"/>
  <c r="N330" i="3" s="1"/>
  <c r="C3980" i="19" s="1"/>
  <c r="AN3987" i="1"/>
  <c r="AL3987" i="1"/>
  <c r="F3987" i="1"/>
  <c r="AN3986" i="1"/>
  <c r="AL3986" i="1"/>
  <c r="F3986" i="1"/>
  <c r="Y3986" i="1" s="1"/>
  <c r="AN3985" i="1"/>
  <c r="AL3985" i="1"/>
  <c r="F3985" i="1"/>
  <c r="Y3985" i="1" s="1"/>
  <c r="AN3984" i="1"/>
  <c r="AL3984" i="1"/>
  <c r="F3984" i="1"/>
  <c r="Y3984" i="1" s="1"/>
  <c r="N326" i="3" s="1"/>
  <c r="C3976" i="19" s="1"/>
  <c r="AN3983" i="1"/>
  <c r="AL3983" i="1"/>
  <c r="F3983" i="1"/>
  <c r="Y3983" i="1" s="1"/>
  <c r="AN3982" i="1"/>
  <c r="AL3982" i="1"/>
  <c r="F3982" i="1"/>
  <c r="Y3982" i="1" s="1"/>
  <c r="AN3981" i="1"/>
  <c r="AO3981" i="1" s="1"/>
  <c r="AL3981" i="1"/>
  <c r="F3981" i="1"/>
  <c r="Y3981" i="1" s="1"/>
  <c r="AN3980" i="1"/>
  <c r="AL3980" i="1"/>
  <c r="F3980" i="1"/>
  <c r="Y3980" i="1" s="1"/>
  <c r="N322" i="3" s="1"/>
  <c r="C3972" i="19" s="1"/>
  <c r="AN3979" i="1"/>
  <c r="AL3979" i="1"/>
  <c r="F3979" i="1"/>
  <c r="AN3978" i="1"/>
  <c r="AL3978" i="1"/>
  <c r="F3978" i="1"/>
  <c r="Y3978" i="1" s="1"/>
  <c r="N320" i="3" s="1"/>
  <c r="C3970" i="19" s="1"/>
  <c r="AN3977" i="1"/>
  <c r="AL3977" i="1"/>
  <c r="F3977" i="1"/>
  <c r="Y3977" i="1" s="1"/>
  <c r="AN3976" i="1"/>
  <c r="AL3976" i="1"/>
  <c r="F3976" i="1"/>
  <c r="Y3976" i="1" s="1"/>
  <c r="N318" i="3" s="1"/>
  <c r="AN3975" i="1"/>
  <c r="AL3975" i="1"/>
  <c r="F3975" i="1"/>
  <c r="Y3975" i="1" s="1"/>
  <c r="AN3974" i="1"/>
  <c r="AL3974" i="1"/>
  <c r="F3974" i="1"/>
  <c r="Y3974" i="1" s="1"/>
  <c r="N316" i="3" s="1"/>
  <c r="C3966" i="19" s="1"/>
  <c r="AN3973" i="1"/>
  <c r="AO3973" i="1" s="1"/>
  <c r="AL3973" i="1"/>
  <c r="F3973" i="1"/>
  <c r="Y3973" i="1" s="1"/>
  <c r="AN3972" i="1"/>
  <c r="AL3972" i="1"/>
  <c r="F3972" i="1"/>
  <c r="Y3972" i="1" s="1"/>
  <c r="N314" i="3" s="1"/>
  <c r="C3964" i="19" s="1"/>
  <c r="AN3971" i="1"/>
  <c r="AL3971" i="1"/>
  <c r="F3971" i="1"/>
  <c r="AN3970" i="1"/>
  <c r="AL3970" i="1"/>
  <c r="F3970" i="1"/>
  <c r="Y3970" i="1" s="1"/>
  <c r="N312" i="3" s="1"/>
  <c r="C3962" i="19" s="1"/>
  <c r="AN3969" i="1"/>
  <c r="AL3969" i="1"/>
  <c r="F3969" i="1"/>
  <c r="Y3969" i="1" s="1"/>
  <c r="AN3968" i="1"/>
  <c r="AL3968" i="1"/>
  <c r="F3968" i="1"/>
  <c r="Y3968" i="1" s="1"/>
  <c r="N310" i="3" s="1"/>
  <c r="AN3967" i="1"/>
  <c r="AL3967" i="1"/>
  <c r="F3967" i="1"/>
  <c r="Y3967" i="1" s="1"/>
  <c r="AN3966" i="1"/>
  <c r="F3966" i="1"/>
  <c r="Y3966" i="1"/>
  <c r="AN3965" i="1"/>
  <c r="F3965" i="1"/>
  <c r="Y3965" i="1" s="1"/>
  <c r="AN3964" i="1"/>
  <c r="F3964" i="1"/>
  <c r="Y3964" i="1" s="1"/>
  <c r="AN3963" i="1"/>
  <c r="F3963" i="1"/>
  <c r="Y3963" i="1" s="1"/>
  <c r="AN3962" i="1"/>
  <c r="F3962" i="1"/>
  <c r="Y3962" i="1"/>
  <c r="N304" i="3" s="1"/>
  <c r="C3954" i="19" s="1"/>
  <c r="AN3961" i="1"/>
  <c r="F3961" i="1"/>
  <c r="Y3961" i="1" s="1"/>
  <c r="N303" i="3" s="1"/>
  <c r="C3953" i="19" s="1"/>
  <c r="AN3960" i="1"/>
  <c r="F3960" i="1"/>
  <c r="Y3960" i="1" s="1"/>
  <c r="N302" i="3" s="1"/>
  <c r="C3952" i="19" s="1"/>
  <c r="AN3959" i="1"/>
  <c r="F3959" i="1"/>
  <c r="Y3959" i="1" s="1"/>
  <c r="AN3958" i="1"/>
  <c r="F3958" i="1"/>
  <c r="Y3958" i="1" s="1"/>
  <c r="N300" i="3" s="1"/>
  <c r="C3950" i="19" s="1"/>
  <c r="AN3957" i="1"/>
  <c r="F3957" i="1"/>
  <c r="Y3957" i="1" s="1"/>
  <c r="AN3956" i="1"/>
  <c r="F3956" i="1"/>
  <c r="Y3956" i="1"/>
  <c r="AN3955" i="1"/>
  <c r="F3955" i="1"/>
  <c r="Y3955" i="1" s="1"/>
  <c r="N297" i="3" s="1"/>
  <c r="C3947" i="19" s="1"/>
  <c r="AN3954" i="1"/>
  <c r="F3954" i="1"/>
  <c r="Y3954" i="1"/>
  <c r="AN3953" i="1"/>
  <c r="F3953" i="1"/>
  <c r="Y3953" i="1" s="1"/>
  <c r="AN3952" i="1"/>
  <c r="F3952" i="1"/>
  <c r="Y3952" i="1"/>
  <c r="N294" i="3" s="1"/>
  <c r="C3944" i="19" s="1"/>
  <c r="AN3951" i="1"/>
  <c r="F3951" i="1"/>
  <c r="Y3951" i="1" s="1"/>
  <c r="AN3950" i="1"/>
  <c r="F3950" i="1"/>
  <c r="Y3950" i="1"/>
  <c r="AN3949" i="1"/>
  <c r="F3949" i="1"/>
  <c r="Y3949" i="1" s="1"/>
  <c r="AN3948" i="1"/>
  <c r="F3948" i="1"/>
  <c r="Y3948" i="1" s="1"/>
  <c r="AN3947" i="1"/>
  <c r="F3947" i="1"/>
  <c r="Y3947" i="1" s="1"/>
  <c r="AN3946" i="1"/>
  <c r="F3946" i="1"/>
  <c r="Y3946" i="1"/>
  <c r="AN3945" i="1"/>
  <c r="F3945" i="1"/>
  <c r="Y3945" i="1" s="1"/>
  <c r="N287" i="3" s="1"/>
  <c r="C3937" i="19" s="1"/>
  <c r="AN3944" i="1"/>
  <c r="F3944" i="1"/>
  <c r="Y3944" i="1" s="1"/>
  <c r="AN3943" i="1"/>
  <c r="F3943" i="1"/>
  <c r="Y3943" i="1" s="1"/>
  <c r="AN3942" i="1"/>
  <c r="F3942" i="1"/>
  <c r="Y3942" i="1" s="1"/>
  <c r="N284" i="3" s="1"/>
  <c r="C3934" i="19" s="1"/>
  <c r="AN3941" i="1"/>
  <c r="F3941" i="1"/>
  <c r="Y3941" i="1" s="1"/>
  <c r="AN3940" i="1"/>
  <c r="F3940" i="1"/>
  <c r="Y3940" i="1"/>
  <c r="AN3939" i="1"/>
  <c r="F3939" i="1"/>
  <c r="Y3939" i="1" s="1"/>
  <c r="AN3938" i="1"/>
  <c r="F3938" i="1"/>
  <c r="Y3938" i="1"/>
  <c r="AN3937" i="1"/>
  <c r="F3937" i="1"/>
  <c r="Y3937" i="1" s="1"/>
  <c r="AN3936" i="1"/>
  <c r="F3936" i="1"/>
  <c r="Y3936" i="1"/>
  <c r="F3935" i="1"/>
  <c r="Y3935" i="1" s="1"/>
  <c r="N277" i="3" s="1"/>
  <c r="C3927" i="19" s="1"/>
  <c r="F3934" i="1"/>
  <c r="Y3934" i="1" s="1"/>
  <c r="N276" i="3" s="1"/>
  <c r="C3926" i="19" s="1"/>
  <c r="F3933" i="1"/>
  <c r="Y3933" i="1" s="1"/>
  <c r="N275" i="3" s="1"/>
  <c r="C3925" i="19" s="1"/>
  <c r="F3932" i="1"/>
  <c r="Y3932" i="1"/>
  <c r="F3931" i="1"/>
  <c r="Y3931" i="1" s="1"/>
  <c r="N273" i="3" s="1"/>
  <c r="C3923" i="19" s="1"/>
  <c r="F3930" i="1"/>
  <c r="Y3930" i="1" s="1"/>
  <c r="F3929" i="1"/>
  <c r="Y3929" i="1"/>
  <c r="N271" i="3" s="1"/>
  <c r="C3921" i="19" s="1"/>
  <c r="F3928" i="1"/>
  <c r="Y3928" i="1" s="1"/>
  <c r="N270" i="3" s="1"/>
  <c r="C3920" i="19" s="1"/>
  <c r="F3927" i="1"/>
  <c r="Y3927" i="1" s="1"/>
  <c r="F3926" i="1"/>
  <c r="Y3926" i="1" s="1"/>
  <c r="F3925" i="1"/>
  <c r="Y3925" i="1"/>
  <c r="N267" i="3" s="1"/>
  <c r="C3917" i="19" s="1"/>
  <c r="F3924" i="1"/>
  <c r="Y3924" i="1"/>
  <c r="N266" i="3" s="1"/>
  <c r="C3916" i="19" s="1"/>
  <c r="F3923" i="1"/>
  <c r="Y3923" i="1" s="1"/>
  <c r="F3922" i="1"/>
  <c r="Y3922" i="1" s="1"/>
  <c r="N264" i="3" s="1"/>
  <c r="C3914" i="19" s="1"/>
  <c r="F3921" i="1"/>
  <c r="Y3921" i="1"/>
  <c r="N263" i="3" s="1"/>
  <c r="C3913" i="19" s="1"/>
  <c r="F3920" i="1"/>
  <c r="Y3920" i="1"/>
  <c r="F3919" i="1"/>
  <c r="Y3919" i="1" s="1"/>
  <c r="N261" i="3" s="1"/>
  <c r="C3911" i="19" s="1"/>
  <c r="F3918" i="1"/>
  <c r="Y3918" i="1" s="1"/>
  <c r="N260" i="3" s="1"/>
  <c r="C3910" i="19" s="1"/>
  <c r="F3917" i="1"/>
  <c r="Y3917" i="1" s="1"/>
  <c r="N259" i="3" s="1"/>
  <c r="C3909" i="19" s="1"/>
  <c r="F3916" i="1"/>
  <c r="Y3916" i="1"/>
  <c r="F3915" i="1"/>
  <c r="Y3915" i="1" s="1"/>
  <c r="N257" i="3" s="1"/>
  <c r="C3907" i="19" s="1"/>
  <c r="F3914" i="1"/>
  <c r="Y3914" i="1" s="1"/>
  <c r="F3913" i="1"/>
  <c r="Y3913" i="1"/>
  <c r="N255" i="3" s="1"/>
  <c r="F3912" i="1"/>
  <c r="Y3912" i="1" s="1"/>
  <c r="N254" i="3" s="1"/>
  <c r="C3904" i="19" s="1"/>
  <c r="F3911" i="1"/>
  <c r="Y3911" i="1" s="1"/>
  <c r="F3910" i="1"/>
  <c r="Y3910" i="1" s="1"/>
  <c r="N252" i="3" s="1"/>
  <c r="C3902" i="19" s="1"/>
  <c r="F3909" i="1"/>
  <c r="Y3909" i="1"/>
  <c r="N251" i="3" s="1"/>
  <c r="C3901" i="19" s="1"/>
  <c r="F3908" i="1"/>
  <c r="Y3908" i="1"/>
  <c r="N250" i="3" s="1"/>
  <c r="C3900" i="19" s="1"/>
  <c r="F3907" i="1"/>
  <c r="Y3907" i="1" s="1"/>
  <c r="N249" i="3" s="1"/>
  <c r="C3899" i="19" s="1"/>
  <c r="F3906" i="1"/>
  <c r="Y3906" i="1"/>
  <c r="AN3905" i="1"/>
  <c r="AO3905" i="1" s="1"/>
  <c r="AL3905" i="1"/>
  <c r="F3905" i="1"/>
  <c r="Y3905" i="1" s="1"/>
  <c r="N247" i="3" s="1"/>
  <c r="C3897" i="19" s="1"/>
  <c r="AN3904" i="1"/>
  <c r="AO3904" i="1" s="1"/>
  <c r="AL3904" i="1"/>
  <c r="F3904" i="1"/>
  <c r="Y3904" i="1"/>
  <c r="AN3903" i="1"/>
  <c r="AL3903" i="1"/>
  <c r="F3903" i="1"/>
  <c r="Y3903" i="1" s="1"/>
  <c r="N245" i="3" s="1"/>
  <c r="C3895" i="19" s="1"/>
  <c r="AN3902" i="1"/>
  <c r="AO3902" i="1" s="1"/>
  <c r="AL3902" i="1"/>
  <c r="F3902" i="1"/>
  <c r="Y3902" i="1"/>
  <c r="AN3901" i="1"/>
  <c r="AL3901" i="1"/>
  <c r="F3901" i="1"/>
  <c r="Y3901" i="1" s="1"/>
  <c r="N243" i="3" s="1"/>
  <c r="C3893" i="19" s="1"/>
  <c r="AN3900" i="1"/>
  <c r="AL3900" i="1"/>
  <c r="F3900" i="1"/>
  <c r="Y3900" i="1"/>
  <c r="AN3899" i="1"/>
  <c r="AL3899" i="1"/>
  <c r="F3899" i="1"/>
  <c r="Y3899" i="1" s="1"/>
  <c r="N241" i="3" s="1"/>
  <c r="C3891" i="19" s="1"/>
  <c r="AN3898" i="1"/>
  <c r="AO3898" i="1" s="1"/>
  <c r="AL3898" i="1"/>
  <c r="F3898" i="1"/>
  <c r="Y3898" i="1"/>
  <c r="AN3897" i="1"/>
  <c r="AL3897" i="1"/>
  <c r="F3897" i="1"/>
  <c r="Y3897" i="1" s="1"/>
  <c r="N239" i="3" s="1"/>
  <c r="C3889" i="19" s="1"/>
  <c r="AN3896" i="1"/>
  <c r="AO3896" i="1" s="1"/>
  <c r="AL3896" i="1"/>
  <c r="F3896" i="1"/>
  <c r="Y3896" i="1"/>
  <c r="AN3895" i="1"/>
  <c r="AL3895" i="1"/>
  <c r="F3895" i="1"/>
  <c r="Y3895" i="1" s="1"/>
  <c r="N237" i="3" s="1"/>
  <c r="C3887" i="19" s="1"/>
  <c r="AN3894" i="1"/>
  <c r="AO3894" i="1" s="1"/>
  <c r="AL3894" i="1"/>
  <c r="F3894" i="1"/>
  <c r="Y3894" i="1"/>
  <c r="N236" i="3" s="1"/>
  <c r="C3886" i="19" s="1"/>
  <c r="AN3893" i="1"/>
  <c r="AL3893" i="1"/>
  <c r="F3893" i="1"/>
  <c r="Y3893" i="1" s="1"/>
  <c r="N235" i="3" s="1"/>
  <c r="C3885" i="19" s="1"/>
  <c r="AN3892" i="1"/>
  <c r="AO3892" i="1" s="1"/>
  <c r="AL3892" i="1"/>
  <c r="F3892" i="1"/>
  <c r="AN3891" i="1"/>
  <c r="AL3891" i="1"/>
  <c r="F3891" i="1"/>
  <c r="Y3891" i="1" s="1"/>
  <c r="N233" i="3" s="1"/>
  <c r="C3883" i="19" s="1"/>
  <c r="AN3890" i="1"/>
  <c r="AL3890" i="1"/>
  <c r="F3890" i="1"/>
  <c r="Y3890" i="1" s="1"/>
  <c r="N232" i="3" s="1"/>
  <c r="C3882" i="19" s="1"/>
  <c r="AN3889" i="1"/>
  <c r="AL3889" i="1"/>
  <c r="F3889" i="1"/>
  <c r="Y3889" i="1" s="1"/>
  <c r="N231" i="3" s="1"/>
  <c r="C3881" i="19" s="1"/>
  <c r="AN3888" i="1"/>
  <c r="AO3888" i="1" s="1"/>
  <c r="AL3888" i="1"/>
  <c r="F3888" i="1"/>
  <c r="Y3888" i="1" s="1"/>
  <c r="N230" i="3" s="1"/>
  <c r="C3880" i="19" s="1"/>
  <c r="AN3887" i="1"/>
  <c r="AL3887" i="1"/>
  <c r="F3887" i="1"/>
  <c r="Y3887" i="1" s="1"/>
  <c r="N229" i="3" s="1"/>
  <c r="C3879" i="19" s="1"/>
  <c r="AN3886" i="1"/>
  <c r="AL3886" i="1"/>
  <c r="F3886" i="1"/>
  <c r="Y3886" i="1" s="1"/>
  <c r="AN3885" i="1"/>
  <c r="AL3885" i="1"/>
  <c r="F3885" i="1"/>
  <c r="Y3885" i="1" s="1"/>
  <c r="N227" i="3" s="1"/>
  <c r="C3877" i="19" s="1"/>
  <c r="AN3884" i="1"/>
  <c r="AL3884" i="1"/>
  <c r="F3884" i="1"/>
  <c r="Y3884" i="1" s="1"/>
  <c r="N226" i="3" s="1"/>
  <c r="C3876" i="19" s="1"/>
  <c r="AN3883" i="1"/>
  <c r="AO3883" i="1" s="1"/>
  <c r="AL3883" i="1"/>
  <c r="F3883" i="1"/>
  <c r="Y3883" i="1" s="1"/>
  <c r="N225" i="3" s="1"/>
  <c r="C3875" i="19" s="1"/>
  <c r="AN3882" i="1"/>
  <c r="AL3882" i="1"/>
  <c r="F3882" i="1"/>
  <c r="AN3881" i="1"/>
  <c r="AL3881" i="1"/>
  <c r="F3881" i="1"/>
  <c r="Y3881" i="1" s="1"/>
  <c r="N223" i="3" s="1"/>
  <c r="C3873" i="19" s="1"/>
  <c r="AN3880" i="1"/>
  <c r="AL3880" i="1"/>
  <c r="F3880" i="1"/>
  <c r="AN3879" i="1"/>
  <c r="AL3879" i="1"/>
  <c r="F3879" i="1"/>
  <c r="Y3879" i="1"/>
  <c r="N221" i="3" s="1"/>
  <c r="C3871" i="19" s="1"/>
  <c r="AN3878" i="1"/>
  <c r="AL3878" i="1"/>
  <c r="F3878" i="1"/>
  <c r="Y3878" i="1"/>
  <c r="AN3877" i="1"/>
  <c r="AL3877" i="1"/>
  <c r="F3877" i="1"/>
  <c r="Y3877" i="1"/>
  <c r="N219" i="3" s="1"/>
  <c r="C3869" i="19" s="1"/>
  <c r="AN3876" i="1"/>
  <c r="AL3876" i="1"/>
  <c r="F3876" i="1"/>
  <c r="Y3876" i="1"/>
  <c r="AN3875" i="1"/>
  <c r="AL3875" i="1"/>
  <c r="F3875" i="1"/>
  <c r="Y3875" i="1"/>
  <c r="N217" i="3" s="1"/>
  <c r="F3874" i="1"/>
  <c r="Y3874" i="1"/>
  <c r="N216" i="3" s="1"/>
  <c r="C3866" i="19" s="1"/>
  <c r="F3873" i="1"/>
  <c r="Y3873" i="1"/>
  <c r="N215" i="3" s="1"/>
  <c r="C3865" i="19" s="1"/>
  <c r="F3872" i="1"/>
  <c r="Y3872" i="1"/>
  <c r="N214" i="3" s="1"/>
  <c r="C3864" i="19" s="1"/>
  <c r="F3871" i="1"/>
  <c r="Y3871" i="1"/>
  <c r="N213" i="3" s="1"/>
  <c r="C3863" i="19" s="1"/>
  <c r="F3870" i="1"/>
  <c r="Y3870" i="1"/>
  <c r="F3869" i="1"/>
  <c r="Y3869" i="1"/>
  <c r="N211" i="3" s="1"/>
  <c r="C3861" i="19" s="1"/>
  <c r="F3868" i="1"/>
  <c r="Y3868" i="1"/>
  <c r="N210" i="3" s="1"/>
  <c r="C3860" i="19" s="1"/>
  <c r="F3867" i="1"/>
  <c r="Y3867" i="1"/>
  <c r="N209" i="3" s="1"/>
  <c r="C3859" i="19" s="1"/>
  <c r="F3866" i="1"/>
  <c r="Y3866" i="1"/>
  <c r="F3865" i="1"/>
  <c r="Y3865" i="1"/>
  <c r="N207" i="3" s="1"/>
  <c r="C3857" i="19" s="1"/>
  <c r="F3864" i="1"/>
  <c r="Y3864" i="1"/>
  <c r="N206" i="3" s="1"/>
  <c r="C3856" i="19" s="1"/>
  <c r="F3863" i="1"/>
  <c r="Y3863" i="1"/>
  <c r="N205" i="3" s="1"/>
  <c r="C3855" i="19" s="1"/>
  <c r="F3862" i="1"/>
  <c r="Y3862" i="1"/>
  <c r="F3861" i="1"/>
  <c r="Y3861" i="1"/>
  <c r="N203" i="3" s="1"/>
  <c r="C3853" i="19" s="1"/>
  <c r="F3860" i="1"/>
  <c r="Y3860" i="1"/>
  <c r="F3859" i="1"/>
  <c r="Y3859" i="1"/>
  <c r="F3858" i="1"/>
  <c r="Y3858" i="1"/>
  <c r="N200" i="3" s="1"/>
  <c r="C3850" i="19" s="1"/>
  <c r="F3857" i="1"/>
  <c r="Y3857" i="1"/>
  <c r="N199" i="3" s="1"/>
  <c r="C3849" i="19" s="1"/>
  <c r="F3856" i="1"/>
  <c r="Y3856" i="1"/>
  <c r="N198" i="3" s="1"/>
  <c r="C3848" i="19" s="1"/>
  <c r="F3855" i="1"/>
  <c r="Y3855" i="1"/>
  <c r="N197" i="3" s="1"/>
  <c r="C3847" i="19" s="1"/>
  <c r="F3854" i="1"/>
  <c r="Y3854" i="1"/>
  <c r="F3853" i="1"/>
  <c r="Y3853" i="1"/>
  <c r="N195" i="3" s="1"/>
  <c r="F3852" i="1"/>
  <c r="Y3852" i="1"/>
  <c r="N194" i="3" s="1"/>
  <c r="C3844" i="19" s="1"/>
  <c r="F3851" i="1"/>
  <c r="Y3851" i="1"/>
  <c r="N193" i="3" s="1"/>
  <c r="C3843" i="19" s="1"/>
  <c r="F3850" i="1"/>
  <c r="Y3850" i="1"/>
  <c r="N192" i="3" s="1"/>
  <c r="C3842" i="19" s="1"/>
  <c r="F3849" i="1"/>
  <c r="Y3849" i="1"/>
  <c r="N191" i="3" s="1"/>
  <c r="C3841" i="19" s="1"/>
  <c r="F3848" i="1"/>
  <c r="Y3848" i="1"/>
  <c r="N190" i="3" s="1"/>
  <c r="F3847" i="1"/>
  <c r="Y3847" i="1"/>
  <c r="N189" i="3" s="1"/>
  <c r="C3839" i="19" s="1"/>
  <c r="F3846" i="1"/>
  <c r="Y3846" i="1"/>
  <c r="F3845" i="1"/>
  <c r="Y3845" i="1"/>
  <c r="F3844" i="1"/>
  <c r="Y3844" i="1"/>
  <c r="N186" i="3" s="1"/>
  <c r="C3836" i="19" s="1"/>
  <c r="AN3843" i="1"/>
  <c r="AL3843" i="1"/>
  <c r="F3843" i="1"/>
  <c r="AO3843" i="1" s="1"/>
  <c r="Y3843" i="1"/>
  <c r="N185" i="3" s="1"/>
  <c r="C3835" i="19" s="1"/>
  <c r="AN3842" i="1"/>
  <c r="AL3842" i="1"/>
  <c r="F3842" i="1"/>
  <c r="Y3842" i="1"/>
  <c r="N184" i="3" s="1"/>
  <c r="C3834" i="19" s="1"/>
  <c r="AN3841" i="1"/>
  <c r="AL3841" i="1"/>
  <c r="F3841" i="1"/>
  <c r="Y3841" i="1"/>
  <c r="AN3840" i="1"/>
  <c r="AL3840" i="1"/>
  <c r="F3840" i="1"/>
  <c r="Y3840" i="1"/>
  <c r="N182" i="3" s="1"/>
  <c r="C3832" i="19" s="1"/>
  <c r="AN3839" i="1"/>
  <c r="AL3839" i="1"/>
  <c r="F3839" i="1"/>
  <c r="Y3839" i="1" s="1"/>
  <c r="AN3838" i="1"/>
  <c r="AL3838" i="1"/>
  <c r="F3838" i="1"/>
  <c r="Y3838" i="1" s="1"/>
  <c r="N180" i="3" s="1"/>
  <c r="C3830" i="19" s="1"/>
  <c r="AN3837" i="1"/>
  <c r="AL3837" i="1"/>
  <c r="F3837" i="1"/>
  <c r="Y3837" i="1" s="1"/>
  <c r="N179" i="3" s="1"/>
  <c r="AN3836" i="1"/>
  <c r="AL3836" i="1"/>
  <c r="F3836" i="1"/>
  <c r="Y3836" i="1" s="1"/>
  <c r="N178" i="3" s="1"/>
  <c r="C3828" i="19" s="1"/>
  <c r="AN3835" i="1"/>
  <c r="AL3835" i="1"/>
  <c r="F3835" i="1"/>
  <c r="AN3834" i="1"/>
  <c r="AO3834" i="1" s="1"/>
  <c r="AL3834" i="1"/>
  <c r="F3834" i="1"/>
  <c r="Y3834" i="1"/>
  <c r="AN3833" i="1"/>
  <c r="AL3833" i="1"/>
  <c r="F3833" i="1"/>
  <c r="Y3833" i="1" s="1"/>
  <c r="N175" i="3" s="1"/>
  <c r="C3825" i="19" s="1"/>
  <c r="AN3832" i="1"/>
  <c r="AO3832" i="1" s="1"/>
  <c r="AL3832" i="1"/>
  <c r="F3832" i="1"/>
  <c r="Y3832" i="1"/>
  <c r="N174" i="3" s="1"/>
  <c r="C3824" i="19" s="1"/>
  <c r="AN3831" i="1"/>
  <c r="AL3831" i="1"/>
  <c r="F3831" i="1"/>
  <c r="Y3831" i="1" s="1"/>
  <c r="N173" i="3" s="1"/>
  <c r="C3823" i="19" s="1"/>
  <c r="AN3830" i="1"/>
  <c r="AO3830" i="1" s="1"/>
  <c r="AL3830" i="1"/>
  <c r="F3830" i="1"/>
  <c r="Y3830" i="1"/>
  <c r="AN3829" i="1"/>
  <c r="AO3829" i="1" s="1"/>
  <c r="AL3829" i="1"/>
  <c r="F3829" i="1"/>
  <c r="Y3829" i="1" s="1"/>
  <c r="N171" i="3" s="1"/>
  <c r="C3821" i="19" s="1"/>
  <c r="AN3828" i="1"/>
  <c r="AO3828" i="1" s="1"/>
  <c r="AL3828" i="1"/>
  <c r="F3828" i="1"/>
  <c r="Y3828" i="1"/>
  <c r="N170" i="3" s="1"/>
  <c r="C3820" i="19" s="1"/>
  <c r="AN3827" i="1"/>
  <c r="AL3827" i="1"/>
  <c r="F3827" i="1"/>
  <c r="Y3827" i="1" s="1"/>
  <c r="N169" i="3" s="1"/>
  <c r="C3819" i="19" s="1"/>
  <c r="AN3826" i="1"/>
  <c r="AO3826" i="1" s="1"/>
  <c r="AL3826" i="1"/>
  <c r="F3826" i="1"/>
  <c r="Y3826" i="1"/>
  <c r="AN3825" i="1"/>
  <c r="AL3825" i="1"/>
  <c r="F3825" i="1"/>
  <c r="Y3825" i="1" s="1"/>
  <c r="N167" i="3" s="1"/>
  <c r="C3817" i="19" s="1"/>
  <c r="AN3824" i="1"/>
  <c r="AL3824" i="1"/>
  <c r="F3824" i="1"/>
  <c r="Y3824" i="1"/>
  <c r="N166" i="3" s="1"/>
  <c r="C3816" i="19" s="1"/>
  <c r="AN3823" i="1"/>
  <c r="AL3823" i="1"/>
  <c r="F3823" i="1"/>
  <c r="Y3823" i="1" s="1"/>
  <c r="N165" i="3" s="1"/>
  <c r="C3815" i="19" s="1"/>
  <c r="AN3822" i="1"/>
  <c r="AO3822" i="1" s="1"/>
  <c r="AL3822" i="1"/>
  <c r="F3822" i="1"/>
  <c r="Y3822" i="1"/>
  <c r="N164" i="3" s="1"/>
  <c r="C3814" i="19" s="1"/>
  <c r="AN3821" i="1"/>
  <c r="AL3821" i="1"/>
  <c r="F3821" i="1"/>
  <c r="Y3821" i="1" s="1"/>
  <c r="N163" i="3" s="1"/>
  <c r="C3813" i="19" s="1"/>
  <c r="AN3820" i="1"/>
  <c r="AO3820" i="1" s="1"/>
  <c r="AL3820" i="1"/>
  <c r="F3820" i="1"/>
  <c r="Y3820" i="1"/>
  <c r="N162" i="3" s="1"/>
  <c r="C3812" i="19" s="1"/>
  <c r="AN3819" i="1"/>
  <c r="AL3819" i="1"/>
  <c r="F3819" i="1"/>
  <c r="AN3818" i="1"/>
  <c r="AL3818" i="1"/>
  <c r="F3818" i="1"/>
  <c r="Y3818" i="1" s="1"/>
  <c r="AN3817" i="1"/>
  <c r="AL3817" i="1"/>
  <c r="F3817" i="1"/>
  <c r="Y3817" i="1" s="1"/>
  <c r="N159" i="3" s="1"/>
  <c r="C3809" i="19" s="1"/>
  <c r="AN3816" i="1"/>
  <c r="AL3816" i="1"/>
  <c r="F3816" i="1"/>
  <c r="Y3816" i="1" s="1"/>
  <c r="N158" i="3" s="1"/>
  <c r="C3808" i="19" s="1"/>
  <c r="AN3815" i="1"/>
  <c r="AL3815" i="1"/>
  <c r="F3815" i="1"/>
  <c r="AN3814" i="1"/>
  <c r="AL3814" i="1"/>
  <c r="F3814" i="1"/>
  <c r="Y3814" i="1"/>
  <c r="N156" i="3" s="1"/>
  <c r="AN3813" i="1"/>
  <c r="AL3813" i="1"/>
  <c r="F3813" i="1"/>
  <c r="Y3813" i="1"/>
  <c r="AN3812" i="1"/>
  <c r="AO3812" i="1" s="1"/>
  <c r="AL3812" i="1"/>
  <c r="F3812" i="1"/>
  <c r="Y3812" i="1"/>
  <c r="N154" i="3" s="1"/>
  <c r="C3804" i="19" s="1"/>
  <c r="AN3811" i="1"/>
  <c r="AL3811" i="1"/>
  <c r="F3811" i="1"/>
  <c r="Y3811" i="1"/>
  <c r="AN3810" i="1"/>
  <c r="AL3810" i="1"/>
  <c r="F3810" i="1"/>
  <c r="Y3810" i="1"/>
  <c r="AN3809" i="1"/>
  <c r="AL3809" i="1"/>
  <c r="F3809" i="1"/>
  <c r="Y3809" i="1"/>
  <c r="N151" i="3" s="1"/>
  <c r="C3801" i="19" s="1"/>
  <c r="AN3808" i="1"/>
  <c r="AL3808" i="1"/>
  <c r="F3808" i="1"/>
  <c r="Y3808" i="1"/>
  <c r="N150" i="3" s="1"/>
  <c r="AN3807" i="1"/>
  <c r="AL3807" i="1"/>
  <c r="F3807" i="1"/>
  <c r="Y3807" i="1"/>
  <c r="N149" i="3" s="1"/>
  <c r="C3799" i="19" s="1"/>
  <c r="AN3806" i="1"/>
  <c r="AL3806" i="1"/>
  <c r="F3806" i="1"/>
  <c r="Y3806" i="1"/>
  <c r="N148" i="3" s="1"/>
  <c r="AN3805" i="1"/>
  <c r="AL3805" i="1"/>
  <c r="F3805" i="1"/>
  <c r="Y3805" i="1"/>
  <c r="N147" i="3" s="1"/>
  <c r="C3797" i="19" s="1"/>
  <c r="AN3804" i="1"/>
  <c r="AL3804" i="1"/>
  <c r="F3804" i="1"/>
  <c r="Y3804" i="1"/>
  <c r="N146" i="3" s="1"/>
  <c r="C3796" i="19" s="1"/>
  <c r="AN3803" i="1"/>
  <c r="AL3803" i="1"/>
  <c r="F3803" i="1"/>
  <c r="Y3803" i="1"/>
  <c r="N145" i="3" s="1"/>
  <c r="C3795" i="19" s="1"/>
  <c r="AN3802" i="1"/>
  <c r="AL3802" i="1"/>
  <c r="F3802" i="1"/>
  <c r="Y3802" i="1"/>
  <c r="AN3801" i="1"/>
  <c r="AL3801" i="1"/>
  <c r="F3801" i="1"/>
  <c r="Y3801" i="1"/>
  <c r="N143" i="3" s="1"/>
  <c r="C3793" i="19" s="1"/>
  <c r="AN3800" i="1"/>
  <c r="AL3800" i="1"/>
  <c r="F3800" i="1"/>
  <c r="Y3800" i="1"/>
  <c r="N142" i="3" s="1"/>
  <c r="C3792" i="19" s="1"/>
  <c r="AN3799" i="1"/>
  <c r="AL3799" i="1"/>
  <c r="F3799" i="1"/>
  <c r="Y3799" i="1"/>
  <c r="N141" i="3" s="1"/>
  <c r="C3791" i="19" s="1"/>
  <c r="AN3798" i="1"/>
  <c r="AL3798" i="1"/>
  <c r="F3798" i="1"/>
  <c r="Y3798" i="1"/>
  <c r="N140" i="3" s="1"/>
  <c r="AN3797" i="1"/>
  <c r="AL3797" i="1"/>
  <c r="F3797" i="1"/>
  <c r="Y3797" i="1"/>
  <c r="AN3796" i="1"/>
  <c r="AL3796" i="1"/>
  <c r="F3796" i="1"/>
  <c r="Y3796" i="1"/>
  <c r="N138" i="3" s="1"/>
  <c r="C3788" i="19" s="1"/>
  <c r="AN3795" i="1"/>
  <c r="AL3795" i="1"/>
  <c r="F3795" i="1"/>
  <c r="Y3795" i="1"/>
  <c r="AN3794" i="1"/>
  <c r="AO3794" i="1" s="1"/>
  <c r="AL3794" i="1"/>
  <c r="F3794" i="1"/>
  <c r="Y3794" i="1"/>
  <c r="N136" i="3" s="1"/>
  <c r="C3786" i="19" s="1"/>
  <c r="AN3793" i="1"/>
  <c r="AL3793" i="1"/>
  <c r="F3793" i="1"/>
  <c r="Y3793" i="1"/>
  <c r="N135" i="3" s="1"/>
  <c r="AN3792" i="1"/>
  <c r="AO3792" i="1" s="1"/>
  <c r="AL3792" i="1"/>
  <c r="F3792" i="1"/>
  <c r="Y3792" i="1"/>
  <c r="N134" i="3" s="1"/>
  <c r="C3784" i="19" s="1"/>
  <c r="AN3791" i="1"/>
  <c r="AL3791" i="1"/>
  <c r="F3791" i="1"/>
  <c r="Y3791" i="1"/>
  <c r="N133" i="3" s="1"/>
  <c r="AN3790" i="1"/>
  <c r="AL3790" i="1"/>
  <c r="F3790" i="1"/>
  <c r="Y3790" i="1"/>
  <c r="N132" i="3" s="1"/>
  <c r="C3782" i="19" s="1"/>
  <c r="AN3789" i="1"/>
  <c r="AL3789" i="1"/>
  <c r="F3789" i="1"/>
  <c r="Y3789" i="1"/>
  <c r="N131" i="3" s="1"/>
  <c r="AN3788" i="1"/>
  <c r="AL3788" i="1"/>
  <c r="F3788" i="1"/>
  <c r="Y3788" i="1"/>
  <c r="N130" i="3" s="1"/>
  <c r="C3780" i="19" s="1"/>
  <c r="AN3787" i="1"/>
  <c r="AL3787" i="1"/>
  <c r="F3787" i="1"/>
  <c r="Y3787" i="1"/>
  <c r="AN3786" i="1"/>
  <c r="AL3786" i="1"/>
  <c r="F3786" i="1"/>
  <c r="Y3786" i="1"/>
  <c r="AN3785" i="1"/>
  <c r="AL3785" i="1"/>
  <c r="F3785" i="1"/>
  <c r="Y3785" i="1"/>
  <c r="AN3784" i="1"/>
  <c r="AL3784" i="1"/>
  <c r="F3784" i="1"/>
  <c r="Y3784" i="1"/>
  <c r="N126" i="3" s="1"/>
  <c r="C3776" i="19" s="1"/>
  <c r="AN3783" i="1"/>
  <c r="AL3783" i="1"/>
  <c r="F3783" i="1"/>
  <c r="Y3783" i="1"/>
  <c r="N125" i="3" s="1"/>
  <c r="AN3782" i="1"/>
  <c r="AO3782" i="1" s="1"/>
  <c r="AL3782" i="1"/>
  <c r="F3782" i="1"/>
  <c r="Y3782" i="1"/>
  <c r="N124" i="3" s="1"/>
  <c r="AN3781" i="1"/>
  <c r="AL3781" i="1"/>
  <c r="F3781" i="1"/>
  <c r="Y3781" i="1"/>
  <c r="N123" i="3" s="1"/>
  <c r="C3773" i="19" s="1"/>
  <c r="AN3780" i="1"/>
  <c r="AL3780" i="1"/>
  <c r="F3780" i="1"/>
  <c r="Y3780" i="1"/>
  <c r="N122" i="3" s="1"/>
  <c r="C3772" i="19" s="1"/>
  <c r="AN3779" i="1"/>
  <c r="AL3779" i="1"/>
  <c r="F3779" i="1"/>
  <c r="Y3779" i="1"/>
  <c r="AN3778" i="1"/>
  <c r="AL3778" i="1"/>
  <c r="F3778" i="1"/>
  <c r="Y3778" i="1"/>
  <c r="AN3777" i="1"/>
  <c r="AL3777" i="1"/>
  <c r="F3777" i="1"/>
  <c r="Y3777" i="1"/>
  <c r="N119" i="3" s="1"/>
  <c r="AN3776" i="1"/>
  <c r="AO3776" i="1" s="1"/>
  <c r="AL3776" i="1"/>
  <c r="F3776" i="1"/>
  <c r="Y3776" i="1"/>
  <c r="N118" i="3" s="1"/>
  <c r="C3768" i="19" s="1"/>
  <c r="AN3775" i="1"/>
  <c r="AL3775" i="1"/>
  <c r="F3775" i="1"/>
  <c r="Y3775" i="1"/>
  <c r="N117" i="3" s="1"/>
  <c r="AN3774" i="1"/>
  <c r="AL3774" i="1"/>
  <c r="F3774" i="1"/>
  <c r="Y3774" i="1"/>
  <c r="N116" i="3" s="1"/>
  <c r="AN3773" i="1"/>
  <c r="AL3773" i="1"/>
  <c r="F3773" i="1"/>
  <c r="Y3773" i="1"/>
  <c r="N115" i="3" s="1"/>
  <c r="AN3772" i="1"/>
  <c r="AL3772" i="1"/>
  <c r="F3772" i="1"/>
  <c r="Y3772" i="1"/>
  <c r="N114" i="3" s="1"/>
  <c r="C3764" i="19" s="1"/>
  <c r="AN3771" i="1"/>
  <c r="AL3771" i="1"/>
  <c r="F3771" i="1"/>
  <c r="Y3771" i="1"/>
  <c r="N113" i="3" s="1"/>
  <c r="C3763" i="19" s="1"/>
  <c r="AN3770" i="1"/>
  <c r="AL3770" i="1"/>
  <c r="F3770" i="1"/>
  <c r="Y3770" i="1"/>
  <c r="AN3769" i="1"/>
  <c r="AO3769" i="1" s="1"/>
  <c r="AL3769" i="1"/>
  <c r="F3769" i="1"/>
  <c r="Y3769" i="1"/>
  <c r="AN3768" i="1"/>
  <c r="AL3768" i="1"/>
  <c r="F3768" i="1"/>
  <c r="Y3768" i="1"/>
  <c r="N110" i="3" s="1"/>
  <c r="C3760" i="19" s="1"/>
  <c r="AN3767" i="1"/>
  <c r="AL3767" i="1"/>
  <c r="F3767" i="1"/>
  <c r="Y3767" i="1"/>
  <c r="N109" i="3" s="1"/>
  <c r="AN3766" i="1"/>
  <c r="AL3766" i="1"/>
  <c r="F3766" i="1"/>
  <c r="Y3766" i="1"/>
  <c r="N108" i="3" s="1"/>
  <c r="AN3765" i="1"/>
  <c r="AL3765" i="1"/>
  <c r="F3765" i="1"/>
  <c r="Y3765" i="1"/>
  <c r="AN3764" i="1"/>
  <c r="AO3764" i="1" s="1"/>
  <c r="AL3764" i="1"/>
  <c r="F3764" i="1"/>
  <c r="Y3764" i="1"/>
  <c r="N106" i="3" s="1"/>
  <c r="C3756" i="19" s="1"/>
  <c r="AN3763" i="1"/>
  <c r="AL3763" i="1"/>
  <c r="F3763" i="1"/>
  <c r="Y3763" i="1"/>
  <c r="N105" i="3" s="1"/>
  <c r="C3755" i="19" s="1"/>
  <c r="AN3762" i="1"/>
  <c r="AO3762" i="1" s="1"/>
  <c r="AL3762" i="1"/>
  <c r="F3762" i="1"/>
  <c r="Y3762" i="1"/>
  <c r="N104" i="3" s="1"/>
  <c r="C3754" i="19" s="1"/>
  <c r="AN3761" i="1"/>
  <c r="AL3761" i="1"/>
  <c r="F3761" i="1"/>
  <c r="Y3761" i="1"/>
  <c r="N103" i="3" s="1"/>
  <c r="C3753" i="19" s="1"/>
  <c r="AN3760" i="1"/>
  <c r="AL3760" i="1"/>
  <c r="F3760" i="1"/>
  <c r="Y3760" i="1"/>
  <c r="N102" i="3" s="1"/>
  <c r="C3752" i="19" s="1"/>
  <c r="AN3759" i="1"/>
  <c r="AL3759" i="1"/>
  <c r="F3759" i="1"/>
  <c r="Y3759" i="1"/>
  <c r="N101" i="3" s="1"/>
  <c r="C3751" i="19" s="1"/>
  <c r="AN3758" i="1"/>
  <c r="AL3758" i="1"/>
  <c r="F3758" i="1"/>
  <c r="Y3758" i="1"/>
  <c r="N100" i="3" s="1"/>
  <c r="C3750" i="19" s="1"/>
  <c r="AN3757" i="1"/>
  <c r="AL3757" i="1"/>
  <c r="F3757" i="1"/>
  <c r="Y3757" i="1"/>
  <c r="N99" i="3" s="1"/>
  <c r="AN3756" i="1"/>
  <c r="AL3756" i="1"/>
  <c r="F3756" i="1"/>
  <c r="Y3756" i="1"/>
  <c r="N98" i="3" s="1"/>
  <c r="C3748" i="19" s="1"/>
  <c r="AN3755" i="1"/>
  <c r="AL3755" i="1"/>
  <c r="F3755" i="1"/>
  <c r="Y3755" i="1"/>
  <c r="AN3754" i="1"/>
  <c r="AL3754" i="1"/>
  <c r="F3754" i="1"/>
  <c r="Y3754" i="1"/>
  <c r="N96" i="3" s="1"/>
  <c r="C3746" i="19" s="1"/>
  <c r="AN3753" i="1"/>
  <c r="AL3753" i="1"/>
  <c r="F3753" i="1"/>
  <c r="Y3753" i="1"/>
  <c r="N95" i="3" s="1"/>
  <c r="C3745" i="19" s="1"/>
  <c r="AN3752" i="1"/>
  <c r="AO3752" i="1" s="1"/>
  <c r="AL3752" i="1"/>
  <c r="F3752" i="1"/>
  <c r="Y3752" i="1"/>
  <c r="N94" i="3" s="1"/>
  <c r="C3744" i="19" s="1"/>
  <c r="AN3751" i="1"/>
  <c r="AL3751" i="1"/>
  <c r="F3751" i="1"/>
  <c r="Y3751" i="1"/>
  <c r="N93" i="3" s="1"/>
  <c r="C3743" i="19" s="1"/>
  <c r="AN3750" i="1"/>
  <c r="AO3750" i="1" s="1"/>
  <c r="AL3750" i="1"/>
  <c r="F3750" i="1"/>
  <c r="Y3750" i="1"/>
  <c r="N92" i="3" s="1"/>
  <c r="AN3749" i="1"/>
  <c r="AO3749" i="1" s="1"/>
  <c r="AL3749" i="1"/>
  <c r="F3749" i="1"/>
  <c r="Y3749" i="1"/>
  <c r="N91" i="3" s="1"/>
  <c r="C3741" i="19" s="1"/>
  <c r="AN3748" i="1"/>
  <c r="AL3748" i="1"/>
  <c r="F3748" i="1"/>
  <c r="Y3748" i="1"/>
  <c r="N90" i="3" s="1"/>
  <c r="C3740" i="19" s="1"/>
  <c r="AN3747" i="1"/>
  <c r="AL3747" i="1"/>
  <c r="F3747" i="1"/>
  <c r="Y3747" i="1"/>
  <c r="AN3746" i="1"/>
  <c r="AL3746" i="1"/>
  <c r="F3746" i="1"/>
  <c r="Y3746" i="1"/>
  <c r="AN3745" i="1"/>
  <c r="AL3745" i="1"/>
  <c r="F3745" i="1"/>
  <c r="Y3745" i="1"/>
  <c r="N87" i="3" s="1"/>
  <c r="C3737" i="19" s="1"/>
  <c r="AN3744" i="1"/>
  <c r="AL3744" i="1"/>
  <c r="F3744" i="1"/>
  <c r="Y3744" i="1"/>
  <c r="N86" i="3" s="1"/>
  <c r="C3736" i="19" s="1"/>
  <c r="AN3743" i="1"/>
  <c r="AL3743" i="1"/>
  <c r="F3743" i="1"/>
  <c r="Y3743" i="1"/>
  <c r="N85" i="3" s="1"/>
  <c r="AN3742" i="1"/>
  <c r="AL3742" i="1"/>
  <c r="F3742" i="1"/>
  <c r="Y3742" i="1"/>
  <c r="N84" i="3" s="1"/>
  <c r="AN3741" i="1"/>
  <c r="AO3741" i="1" s="1"/>
  <c r="AL3741" i="1"/>
  <c r="F3741" i="1"/>
  <c r="Y3741" i="1"/>
  <c r="N83" i="3" s="1"/>
  <c r="C3733" i="19" s="1"/>
  <c r="AN3740" i="1"/>
  <c r="AL3740" i="1"/>
  <c r="F3740" i="1"/>
  <c r="Y3740" i="1"/>
  <c r="N82" i="3" s="1"/>
  <c r="AN3739" i="1"/>
  <c r="AL3739" i="1"/>
  <c r="F3739" i="1"/>
  <c r="Y3739" i="1"/>
  <c r="AN3738" i="1"/>
  <c r="AL3738" i="1"/>
  <c r="F3738" i="1"/>
  <c r="Y3738" i="1"/>
  <c r="N80" i="3" s="1"/>
  <c r="C3730" i="19" s="1"/>
  <c r="AN3737" i="1"/>
  <c r="AL3737" i="1"/>
  <c r="F3737" i="1"/>
  <c r="Y3737" i="1"/>
  <c r="N79" i="3" s="1"/>
  <c r="C3729" i="19" s="1"/>
  <c r="AN3736" i="1"/>
  <c r="AL3736" i="1"/>
  <c r="F3736" i="1"/>
  <c r="Y3736" i="1"/>
  <c r="N78" i="3" s="1"/>
  <c r="C3728" i="19" s="1"/>
  <c r="AN3735" i="1"/>
  <c r="AL3735" i="1"/>
  <c r="F3735" i="1"/>
  <c r="Y3735" i="1"/>
  <c r="N77" i="3" s="1"/>
  <c r="AN3734" i="1"/>
  <c r="AL3734" i="1"/>
  <c r="F3734" i="1"/>
  <c r="Y3734" i="1"/>
  <c r="N76" i="3" s="1"/>
  <c r="C3726" i="19" s="1"/>
  <c r="AN3733" i="1"/>
  <c r="AL3733" i="1"/>
  <c r="F3733" i="1"/>
  <c r="Y3733" i="1"/>
  <c r="N75" i="3" s="1"/>
  <c r="C3725" i="19" s="1"/>
  <c r="AN3732" i="1"/>
  <c r="AL3732" i="1"/>
  <c r="F3732" i="1"/>
  <c r="Y3732" i="1"/>
  <c r="N74" i="3" s="1"/>
  <c r="C3724" i="19" s="1"/>
  <c r="AN3731" i="1"/>
  <c r="AL3731" i="1"/>
  <c r="F3731" i="1"/>
  <c r="Y3731" i="1"/>
  <c r="N73" i="3" s="1"/>
  <c r="C3723" i="19" s="1"/>
  <c r="AN3730" i="1"/>
  <c r="AO3730" i="1" s="1"/>
  <c r="AL3730" i="1"/>
  <c r="F3730" i="1"/>
  <c r="Y3730" i="1"/>
  <c r="AN3729" i="1"/>
  <c r="AL3729" i="1"/>
  <c r="F3729" i="1"/>
  <c r="Y3729" i="1"/>
  <c r="N71" i="3" s="1"/>
  <c r="C3721" i="19" s="1"/>
  <c r="AN3728" i="1"/>
  <c r="AO3728" i="1" s="1"/>
  <c r="AL3728" i="1"/>
  <c r="F3728" i="1"/>
  <c r="Y3728" i="1"/>
  <c r="N70" i="3" s="1"/>
  <c r="C3720" i="19" s="1"/>
  <c r="AN3727" i="1"/>
  <c r="AL3727" i="1"/>
  <c r="F3727" i="1"/>
  <c r="Y3727" i="1"/>
  <c r="N69" i="3" s="1"/>
  <c r="C3719" i="19" s="1"/>
  <c r="AN3726" i="1"/>
  <c r="AL3726" i="1"/>
  <c r="F3726" i="1"/>
  <c r="Y3726" i="1"/>
  <c r="N68" i="3" s="1"/>
  <c r="AN3725" i="1"/>
  <c r="AL3725" i="1"/>
  <c r="F3725" i="1"/>
  <c r="Y3725" i="1"/>
  <c r="N67" i="3" s="1"/>
  <c r="C3717" i="19" s="1"/>
  <c r="AN3724" i="1"/>
  <c r="AO3724" i="1" s="1"/>
  <c r="AL3724" i="1"/>
  <c r="F3724" i="1"/>
  <c r="Y3724" i="1"/>
  <c r="N66" i="3" s="1"/>
  <c r="C3716" i="19" s="1"/>
  <c r="AN3723" i="1"/>
  <c r="AL3723" i="1"/>
  <c r="F3723" i="1"/>
  <c r="Y3723" i="1"/>
  <c r="AN3722" i="1"/>
  <c r="AL3722" i="1"/>
  <c r="F3722" i="1"/>
  <c r="Y3722" i="1"/>
  <c r="N64" i="3" s="1"/>
  <c r="C3714" i="19" s="1"/>
  <c r="F3721" i="1"/>
  <c r="Y3721" i="1"/>
  <c r="N63" i="3" s="1"/>
  <c r="C3713" i="19" s="1"/>
  <c r="F3720" i="1"/>
  <c r="Y3720" i="1"/>
  <c r="N62" i="3" s="1"/>
  <c r="C3712" i="19" s="1"/>
  <c r="F3719" i="1"/>
  <c r="Y3719" i="1" s="1"/>
  <c r="N61" i="3" s="1"/>
  <c r="C3711" i="19" s="1"/>
  <c r="F3718" i="1"/>
  <c r="Y3718" i="1"/>
  <c r="N60" i="3" s="1"/>
  <c r="C3710" i="19" s="1"/>
  <c r="F3717" i="1"/>
  <c r="Y3717" i="1"/>
  <c r="N59" i="3" s="1"/>
  <c r="C3709" i="19" s="1"/>
  <c r="F3716" i="1"/>
  <c r="Y3716" i="1"/>
  <c r="N58" i="3" s="1"/>
  <c r="C3708" i="19" s="1"/>
  <c r="F3715" i="1"/>
  <c r="Y3715" i="1" s="1"/>
  <c r="N57" i="3" s="1"/>
  <c r="C3707" i="19" s="1"/>
  <c r="F3714" i="1"/>
  <c r="Y3714" i="1"/>
  <c r="N56" i="3" s="1"/>
  <c r="C3706" i="19" s="1"/>
  <c r="F3713" i="1"/>
  <c r="Y3713" i="1"/>
  <c r="N55" i="3" s="1"/>
  <c r="C3705" i="19" s="1"/>
  <c r="F3712" i="1"/>
  <c r="Y3712" i="1"/>
  <c r="N54" i="3" s="1"/>
  <c r="C3704" i="19" s="1"/>
  <c r="F3711" i="1"/>
  <c r="Y3711" i="1" s="1"/>
  <c r="N53" i="3" s="1"/>
  <c r="C3703" i="19" s="1"/>
  <c r="F3710" i="1"/>
  <c r="Y3710" i="1"/>
  <c r="N52" i="3" s="1"/>
  <c r="C3702" i="19" s="1"/>
  <c r="F3709" i="1"/>
  <c r="Y3709" i="1"/>
  <c r="N51" i="3" s="1"/>
  <c r="C3701" i="19" s="1"/>
  <c r="F3708" i="1"/>
  <c r="Y3708" i="1"/>
  <c r="N50" i="3" s="1"/>
  <c r="C3700" i="19" s="1"/>
  <c r="F3707" i="1"/>
  <c r="Y3707" i="1" s="1"/>
  <c r="N49" i="3" s="1"/>
  <c r="C3699" i="19" s="1"/>
  <c r="F3706" i="1"/>
  <c r="Y3706" i="1"/>
  <c r="F3705" i="1"/>
  <c r="Y3705" i="1"/>
  <c r="N47" i="3" s="1"/>
  <c r="C3697" i="19" s="1"/>
  <c r="F3704" i="1"/>
  <c r="Y3704" i="1"/>
  <c r="N46" i="3" s="1"/>
  <c r="C3696" i="19" s="1"/>
  <c r="F3703" i="1"/>
  <c r="Y3703" i="1" s="1"/>
  <c r="N45" i="3" s="1"/>
  <c r="C3695" i="19" s="1"/>
  <c r="F3702" i="1"/>
  <c r="Y3702" i="1"/>
  <c r="N44" i="3" s="1"/>
  <c r="F3701" i="1"/>
  <c r="Y3701" i="1"/>
  <c r="N43" i="3" s="1"/>
  <c r="C3693" i="19" s="1"/>
  <c r="F3700" i="1"/>
  <c r="Y3700" i="1"/>
  <c r="N42" i="3" s="1"/>
  <c r="C3692" i="19" s="1"/>
  <c r="F3699" i="1"/>
  <c r="Y3699" i="1" s="1"/>
  <c r="N41" i="3" s="1"/>
  <c r="C3691" i="19" s="1"/>
  <c r="F3698" i="1"/>
  <c r="Y3698" i="1"/>
  <c r="N40" i="3" s="1"/>
  <c r="C3690" i="19" s="1"/>
  <c r="F3697" i="1"/>
  <c r="Y3697" i="1"/>
  <c r="N39" i="3" s="1"/>
  <c r="C3689" i="19" s="1"/>
  <c r="F3696" i="1"/>
  <c r="Y3696" i="1"/>
  <c r="N38" i="3" s="1"/>
  <c r="C3688" i="19" s="1"/>
  <c r="F3695" i="1"/>
  <c r="Y3695" i="1" s="1"/>
  <c r="N37" i="3" s="1"/>
  <c r="C3687" i="19" s="1"/>
  <c r="F3694" i="1"/>
  <c r="Y3694" i="1"/>
  <c r="AN3693" i="1"/>
  <c r="AO3693" i="1" s="1"/>
  <c r="AL3693" i="1"/>
  <c r="F3693" i="1"/>
  <c r="Y3693" i="1"/>
  <c r="N35" i="3" s="1"/>
  <c r="C3685" i="19" s="1"/>
  <c r="AN3692" i="1"/>
  <c r="AL3692" i="1"/>
  <c r="F3692" i="1"/>
  <c r="Y3692" i="1"/>
  <c r="N34" i="3" s="1"/>
  <c r="C3684" i="19" s="1"/>
  <c r="AN3691" i="1"/>
  <c r="AO3691" i="1" s="1"/>
  <c r="AL3691" i="1"/>
  <c r="F3691" i="1"/>
  <c r="Y3691" i="1"/>
  <c r="N33" i="3" s="1"/>
  <c r="C3683" i="19" s="1"/>
  <c r="AN3690" i="1"/>
  <c r="AL3690" i="1"/>
  <c r="F3690" i="1"/>
  <c r="Y3690" i="1"/>
  <c r="N32" i="3" s="1"/>
  <c r="C3682" i="19" s="1"/>
  <c r="AN3689" i="1"/>
  <c r="AL3689" i="1"/>
  <c r="F3689" i="1"/>
  <c r="Y3689" i="1"/>
  <c r="N31" i="3" s="1"/>
  <c r="C3681" i="19" s="1"/>
  <c r="AN3688" i="1"/>
  <c r="AL3688" i="1"/>
  <c r="F3688" i="1"/>
  <c r="Y3688" i="1"/>
  <c r="N30" i="3" s="1"/>
  <c r="C3680" i="19" s="1"/>
  <c r="AN3687" i="1"/>
  <c r="AO3687" i="1" s="1"/>
  <c r="AL3687" i="1"/>
  <c r="F3687" i="1"/>
  <c r="Y3687" i="1"/>
  <c r="N29" i="3" s="1"/>
  <c r="C3679" i="19" s="1"/>
  <c r="AN3686" i="1"/>
  <c r="AO3686" i="1" s="1"/>
  <c r="AL3686" i="1"/>
  <c r="F3686" i="1"/>
  <c r="Y3686" i="1"/>
  <c r="N28" i="3" s="1"/>
  <c r="C3678" i="19" s="1"/>
  <c r="AN3685" i="1"/>
  <c r="AL3685" i="1"/>
  <c r="F3685" i="1"/>
  <c r="Y3685" i="1"/>
  <c r="N27" i="3" s="1"/>
  <c r="C3677" i="19" s="1"/>
  <c r="AN3684" i="1"/>
  <c r="AL3684" i="1"/>
  <c r="F3684" i="1"/>
  <c r="Y3684" i="1"/>
  <c r="N26" i="3" s="1"/>
  <c r="C3676" i="19" s="1"/>
  <c r="AN3683" i="1"/>
  <c r="AL3683" i="1"/>
  <c r="F3683" i="1"/>
  <c r="Y3683" i="1"/>
  <c r="N25" i="3" s="1"/>
  <c r="C3675" i="19" s="1"/>
  <c r="AN3682" i="1"/>
  <c r="AL3682" i="1"/>
  <c r="F3682" i="1"/>
  <c r="Y3682" i="1"/>
  <c r="N24" i="3" s="1"/>
  <c r="AN3681" i="1"/>
  <c r="AL3681" i="1"/>
  <c r="F3681" i="1"/>
  <c r="Y3681" i="1"/>
  <c r="N23" i="3" s="1"/>
  <c r="C3673" i="19" s="1"/>
  <c r="AN3680" i="1"/>
  <c r="AO3680" i="1" s="1"/>
  <c r="AL3680" i="1"/>
  <c r="F3680" i="1"/>
  <c r="Y3680" i="1"/>
  <c r="N22" i="3" s="1"/>
  <c r="C3672" i="19" s="1"/>
  <c r="AN3679" i="1"/>
  <c r="AL3679" i="1"/>
  <c r="F3679" i="1"/>
  <c r="Y3679" i="1"/>
  <c r="N21" i="3" s="1"/>
  <c r="AN3678" i="1"/>
  <c r="AL3678" i="1"/>
  <c r="F3678" i="1"/>
  <c r="Y3678" i="1"/>
  <c r="AN3677" i="1"/>
  <c r="AL3677" i="1"/>
  <c r="F3677" i="1"/>
  <c r="Y3677" i="1"/>
  <c r="N19" i="3" s="1"/>
  <c r="C3669" i="19" s="1"/>
  <c r="AN3676" i="1"/>
  <c r="AL3676" i="1"/>
  <c r="F3676" i="1"/>
  <c r="Y3676" i="1"/>
  <c r="N18" i="3" s="1"/>
  <c r="C3668" i="19" s="1"/>
  <c r="AN3675" i="1"/>
  <c r="AL3675" i="1"/>
  <c r="F3675" i="1"/>
  <c r="Y3675" i="1"/>
  <c r="N17" i="3" s="1"/>
  <c r="C3667" i="19" s="1"/>
  <c r="AN3674" i="1"/>
  <c r="AO3674" i="1" s="1"/>
  <c r="AL3674" i="1"/>
  <c r="F3674" i="1"/>
  <c r="Y3674" i="1"/>
  <c r="N16" i="3" s="1"/>
  <c r="AN3673" i="1"/>
  <c r="AL3673" i="1"/>
  <c r="F3673" i="1"/>
  <c r="Y3673" i="1"/>
  <c r="N15" i="3" s="1"/>
  <c r="C3665" i="19" s="1"/>
  <c r="AN3672" i="1"/>
  <c r="AL3672" i="1"/>
  <c r="F3672" i="1"/>
  <c r="Y3672" i="1"/>
  <c r="N14" i="3" s="1"/>
  <c r="C3664" i="19" s="1"/>
  <c r="AN3671" i="1"/>
  <c r="AO3671" i="1" s="1"/>
  <c r="AL3671" i="1"/>
  <c r="F3671" i="1"/>
  <c r="Y3671" i="1"/>
  <c r="N13" i="3" s="1"/>
  <c r="C3663" i="19" s="1"/>
  <c r="AN3670" i="1"/>
  <c r="AO3670" i="1" s="1"/>
  <c r="AL3670" i="1"/>
  <c r="F3670" i="1"/>
  <c r="Y3670" i="1"/>
  <c r="N12" i="3" s="1"/>
  <c r="C3662" i="19" s="1"/>
  <c r="AN3669" i="1"/>
  <c r="AL3669" i="1"/>
  <c r="F3669" i="1"/>
  <c r="Y3669" i="1"/>
  <c r="N11" i="3" s="1"/>
  <c r="C3661" i="19" s="1"/>
  <c r="AN3668" i="1"/>
  <c r="AO3668" i="1" s="1"/>
  <c r="AL3668" i="1"/>
  <c r="F3668" i="1"/>
  <c r="Y3668" i="1"/>
  <c r="N10" i="3" s="1"/>
  <c r="C3660" i="19" s="1"/>
  <c r="AN3667" i="1"/>
  <c r="AO3667" i="1" s="1"/>
  <c r="AL3667" i="1"/>
  <c r="F3667" i="1"/>
  <c r="Y3667" i="1"/>
  <c r="N9" i="3" s="1"/>
  <c r="AN3666" i="1"/>
  <c r="AL3666" i="1"/>
  <c r="F3666" i="1"/>
  <c r="Y3666" i="1"/>
  <c r="N8" i="3" s="1"/>
  <c r="C3658" i="19" s="1"/>
  <c r="AN3665" i="1"/>
  <c r="AL3665" i="1"/>
  <c r="F3665" i="1"/>
  <c r="Y3665" i="1"/>
  <c r="N7" i="3" s="1"/>
  <c r="C3657" i="19" s="1"/>
  <c r="AN3664" i="1"/>
  <c r="AO3664" i="1" s="1"/>
  <c r="AL3664" i="1"/>
  <c r="F3664" i="1"/>
  <c r="Y3664" i="1"/>
  <c r="N6" i="3" s="1"/>
  <c r="C3656" i="19" s="1"/>
  <c r="AN3663" i="1"/>
  <c r="AL3663" i="1"/>
  <c r="F3663" i="1"/>
  <c r="Y3663" i="1"/>
  <c r="N5" i="3" s="1"/>
  <c r="C3441" i="19"/>
  <c r="C3533" i="19"/>
  <c r="C3349" i="19"/>
  <c r="C3998" i="19"/>
  <c r="C3960" i="19"/>
  <c r="N107" i="3"/>
  <c r="C3757" i="19" s="1"/>
  <c r="N111" i="3"/>
  <c r="C3761" i="19" s="1"/>
  <c r="N127" i="3"/>
  <c r="C3777" i="19" s="1"/>
  <c r="N139" i="3"/>
  <c r="C3789" i="19" s="1"/>
  <c r="N155" i="3"/>
  <c r="C3805" i="19" s="1"/>
  <c r="N183" i="3"/>
  <c r="C3833" i="19" s="1"/>
  <c r="N201" i="3"/>
  <c r="C3851" i="19" s="1"/>
  <c r="C3905" i="19"/>
  <c r="C3968" i="19"/>
  <c r="C4012" i="19"/>
  <c r="C3732" i="19"/>
  <c r="C3800" i="19"/>
  <c r="N202" i="3"/>
  <c r="C3852" i="19" s="1"/>
  <c r="N220" i="3"/>
  <c r="C3870" i="19" s="1"/>
  <c r="N228" i="3"/>
  <c r="C3878" i="19" s="1"/>
  <c r="N240" i="3"/>
  <c r="C3890" i="19" s="1"/>
  <c r="N244" i="3"/>
  <c r="C3894" i="19" s="1"/>
  <c r="N248" i="3"/>
  <c r="C3898" i="19" s="1"/>
  <c r="N256" i="3"/>
  <c r="C3906" i="19" s="1"/>
  <c r="N268" i="3"/>
  <c r="C3918" i="19" s="1"/>
  <c r="N272" i="3"/>
  <c r="C3922" i="19" s="1"/>
  <c r="N279" i="3"/>
  <c r="C3929" i="19" s="1"/>
  <c r="N281" i="3"/>
  <c r="C3931" i="19" s="1"/>
  <c r="N283" i="3"/>
  <c r="C3933" i="19" s="1"/>
  <c r="N285" i="3"/>
  <c r="C3935" i="19" s="1"/>
  <c r="N289" i="3"/>
  <c r="C3939" i="19" s="1"/>
  <c r="N291" i="3"/>
  <c r="C3941" i="19" s="1"/>
  <c r="N293" i="3"/>
  <c r="C3943" i="19" s="1"/>
  <c r="N295" i="3"/>
  <c r="C3945" i="19" s="1"/>
  <c r="N299" i="3"/>
  <c r="C3949" i="19" s="1"/>
  <c r="N301" i="3"/>
  <c r="C3951" i="19" s="1"/>
  <c r="N305" i="3"/>
  <c r="C3955" i="19" s="1"/>
  <c r="N307" i="3"/>
  <c r="C3957" i="19" s="1"/>
  <c r="N309" i="3"/>
  <c r="C3959" i="19" s="1"/>
  <c r="N317" i="3"/>
  <c r="C3967" i="19" s="1"/>
  <c r="N325" i="3"/>
  <c r="C3975" i="19" s="1"/>
  <c r="N333" i="3"/>
  <c r="C3983" i="19"/>
  <c r="N341" i="3"/>
  <c r="C3991" i="19" s="1"/>
  <c r="N349" i="3"/>
  <c r="C3999" i="19" s="1"/>
  <c r="N365" i="3"/>
  <c r="C4015" i="19" s="1"/>
  <c r="N65" i="3"/>
  <c r="C3715" i="19" s="1"/>
  <c r="N81" i="3"/>
  <c r="C3731" i="19" s="1"/>
  <c r="N89" i="3"/>
  <c r="C3739" i="19" s="1"/>
  <c r="N97" i="3"/>
  <c r="C3747" i="19" s="1"/>
  <c r="N121" i="3"/>
  <c r="C3771" i="19" s="1"/>
  <c r="N129" i="3"/>
  <c r="C3779" i="19" s="1"/>
  <c r="N137" i="3"/>
  <c r="C3787" i="19" s="1"/>
  <c r="N153" i="3"/>
  <c r="C3803" i="19" s="1"/>
  <c r="N187" i="3"/>
  <c r="C3837" i="19" s="1"/>
  <c r="N253" i="3"/>
  <c r="C3903" i="19" s="1"/>
  <c r="N265" i="3"/>
  <c r="C3915" i="19" s="1"/>
  <c r="N269" i="3"/>
  <c r="C3919" i="19" s="1"/>
  <c r="N324" i="3"/>
  <c r="C3974" i="19" s="1"/>
  <c r="N328" i="3"/>
  <c r="C3978" i="19" s="1"/>
  <c r="N332" i="3"/>
  <c r="C3982" i="19" s="1"/>
  <c r="N364" i="3"/>
  <c r="C4014" i="19" s="1"/>
  <c r="N20" i="3"/>
  <c r="C3670" i="19" s="1"/>
  <c r="N36" i="3"/>
  <c r="C3686" i="19" s="1"/>
  <c r="N48" i="3"/>
  <c r="C3698" i="19" s="1"/>
  <c r="N72" i="3"/>
  <c r="C3722" i="19" s="1"/>
  <c r="N88" i="3"/>
  <c r="C3738" i="19" s="1"/>
  <c r="N112" i="3"/>
  <c r="C3762" i="19" s="1"/>
  <c r="N120" i="3"/>
  <c r="C3770" i="19" s="1"/>
  <c r="N128" i="3"/>
  <c r="C3778" i="19" s="1"/>
  <c r="N144" i="3"/>
  <c r="C3794" i="19" s="1"/>
  <c r="N152" i="3"/>
  <c r="C3802" i="19" s="1"/>
  <c r="N160" i="3"/>
  <c r="C3810" i="19" s="1"/>
  <c r="N168" i="3"/>
  <c r="C3818" i="19" s="1"/>
  <c r="N172" i="3"/>
  <c r="C3822" i="19" s="1"/>
  <c r="N176" i="3"/>
  <c r="C3826" i="19" s="1"/>
  <c r="N188" i="3"/>
  <c r="C3838" i="19" s="1"/>
  <c r="N196" i="3"/>
  <c r="C3846" i="19" s="1"/>
  <c r="N204" i="3"/>
  <c r="C3854" i="19" s="1"/>
  <c r="N208" i="3"/>
  <c r="C3858" i="19" s="1"/>
  <c r="N212" i="3"/>
  <c r="C3862" i="19" s="1"/>
  <c r="N218" i="3"/>
  <c r="C3868" i="19" s="1"/>
  <c r="N238" i="3"/>
  <c r="C3888" i="19" s="1"/>
  <c r="N242" i="3"/>
  <c r="C3892" i="19" s="1"/>
  <c r="N246" i="3"/>
  <c r="C3896" i="19" s="1"/>
  <c r="N258" i="3"/>
  <c r="C3908" i="19" s="1"/>
  <c r="N262" i="3"/>
  <c r="C3912" i="19" s="1"/>
  <c r="N274" i="3"/>
  <c r="C3924" i="19" s="1"/>
  <c r="N278" i="3"/>
  <c r="C3928" i="19" s="1"/>
  <c r="N280" i="3"/>
  <c r="C3930" i="19" s="1"/>
  <c r="N282" i="3"/>
  <c r="C3932" i="19" s="1"/>
  <c r="N286" i="3"/>
  <c r="C3936" i="19" s="1"/>
  <c r="N288" i="3"/>
  <c r="C3938" i="19" s="1"/>
  <c r="N290" i="3"/>
  <c r="C3940" i="19" s="1"/>
  <c r="N292" i="3"/>
  <c r="C3942" i="19" s="1"/>
  <c r="N296" i="3"/>
  <c r="C3946" i="19" s="1"/>
  <c r="N298" i="3"/>
  <c r="C3948" i="19" s="1"/>
  <c r="N306" i="3"/>
  <c r="C3956" i="19" s="1"/>
  <c r="N308" i="3"/>
  <c r="C3958" i="19" s="1"/>
  <c r="N311" i="3"/>
  <c r="C3961" i="19"/>
  <c r="N315" i="3"/>
  <c r="C3965" i="19" s="1"/>
  <c r="N319" i="3"/>
  <c r="C3969" i="19" s="1"/>
  <c r="N323" i="3"/>
  <c r="C3973" i="19" s="1"/>
  <c r="N327" i="3"/>
  <c r="C3977" i="19" s="1"/>
  <c r="N331" i="3"/>
  <c r="C3981" i="19" s="1"/>
  <c r="N335" i="3"/>
  <c r="C3985" i="19" s="1"/>
  <c r="N339" i="3"/>
  <c r="C3989" i="19" s="1"/>
  <c r="N343" i="3"/>
  <c r="C3993" i="19" s="1"/>
  <c r="N351" i="3"/>
  <c r="C4001" i="19" s="1"/>
  <c r="N355" i="3"/>
  <c r="C4005" i="19"/>
  <c r="N363" i="3"/>
  <c r="C4013" i="19" s="1"/>
  <c r="N367" i="3"/>
  <c r="C4017" i="19" s="1"/>
  <c r="AO3985" i="1"/>
  <c r="AO3993" i="1"/>
  <c r="AO3801" i="1"/>
  <c r="AO3809" i="1"/>
  <c r="AO3813" i="1"/>
  <c r="AO3744" i="1"/>
  <c r="AO3768" i="1"/>
  <c r="AO3743" i="1"/>
  <c r="AO3673" i="1"/>
  <c r="AO3877" i="1"/>
  <c r="AO3672" i="1"/>
  <c r="AO3685" i="1"/>
  <c r="AO3689" i="1"/>
  <c r="AO3818" i="1"/>
  <c r="AO3998" i="1"/>
  <c r="AO3784" i="1"/>
  <c r="AO3788" i="1"/>
  <c r="AO3796" i="1"/>
  <c r="AO4018" i="1"/>
  <c r="AO4022" i="1"/>
  <c r="AO3684" i="1"/>
  <c r="AO3688" i="1"/>
  <c r="AO3692" i="1"/>
  <c r="AO3733" i="1"/>
  <c r="AO3763" i="1"/>
  <c r="AO3775" i="1"/>
  <c r="AO3791" i="1"/>
  <c r="AO3795" i="1"/>
  <c r="AO3825" i="1"/>
  <c r="AO3841" i="1"/>
  <c r="AO3895" i="1"/>
  <c r="AO3903" i="1"/>
  <c r="AO3975" i="1"/>
  <c r="AO4009" i="1"/>
  <c r="AO4025" i="1"/>
  <c r="AO3679" i="1"/>
  <c r="AO3753" i="1"/>
  <c r="AO3757" i="1"/>
  <c r="AO3723" i="1"/>
  <c r="AO3756" i="1"/>
  <c r="AO3803" i="1"/>
  <c r="AO3808" i="1"/>
  <c r="AO3833" i="1"/>
  <c r="AO3839" i="1"/>
  <c r="AO3885" i="1"/>
  <c r="AO3889" i="1"/>
  <c r="AO3897" i="1"/>
  <c r="AO3901" i="1"/>
  <c r="AO3967" i="1"/>
  <c r="AO4001" i="1"/>
  <c r="AO3727" i="1"/>
  <c r="AO3731" i="1"/>
  <c r="AO3736" i="1"/>
  <c r="AO3737" i="1"/>
  <c r="AO3751" i="1"/>
  <c r="AO3780" i="1"/>
  <c r="AO3781" i="1"/>
  <c r="AO3785" i="1"/>
  <c r="AO3789" i="1"/>
  <c r="AO3797" i="1"/>
  <c r="AO3807" i="1"/>
  <c r="AO3842" i="1"/>
  <c r="AO3879" i="1"/>
  <c r="AO3986" i="1"/>
  <c r="AO3991" i="1"/>
  <c r="AO4015" i="1"/>
  <c r="AO3815" i="1"/>
  <c r="Y3815" i="1"/>
  <c r="N157" i="3" s="1"/>
  <c r="C3807" i="19" s="1"/>
  <c r="AO3835" i="1"/>
  <c r="Y3835" i="1"/>
  <c r="N177" i="3" s="1"/>
  <c r="C3827" i="19" s="1"/>
  <c r="AO3732" i="1"/>
  <c r="AO3739" i="1"/>
  <c r="AO3745" i="1"/>
  <c r="AO3755" i="1"/>
  <c r="AO3783" i="1"/>
  <c r="AO3800" i="1"/>
  <c r="AO3819" i="1"/>
  <c r="AO3878" i="1"/>
  <c r="AO3887" i="1"/>
  <c r="Y3892" i="1"/>
  <c r="N234" i="3" s="1"/>
  <c r="C3884" i="19" s="1"/>
  <c r="AO4004" i="1"/>
  <c r="Y4004" i="1"/>
  <c r="N346" i="3" s="1"/>
  <c r="AO4017" i="1"/>
  <c r="AO3663" i="1"/>
  <c r="AO3669" i="1"/>
  <c r="AO3675" i="1"/>
  <c r="AO3681" i="1"/>
  <c r="AO3725" i="1"/>
  <c r="AO3748" i="1"/>
  <c r="AO3759" i="1"/>
  <c r="AO3765" i="1"/>
  <c r="AO3771" i="1"/>
  <c r="AO3777" i="1"/>
  <c r="AO3787" i="1"/>
  <c r="AO3814" i="1"/>
  <c r="Y3819" i="1"/>
  <c r="N161" i="3" s="1"/>
  <c r="AO3821" i="1"/>
  <c r="AO3893" i="1"/>
  <c r="AO3978" i="1"/>
  <c r="AO4005" i="1"/>
  <c r="AO4011" i="1"/>
  <c r="AO4021" i="1"/>
  <c r="AO3665" i="1"/>
  <c r="AO3676" i="1"/>
  <c r="AO3677" i="1"/>
  <c r="AO3683" i="1"/>
  <c r="AO3729" i="1"/>
  <c r="AO3735" i="1"/>
  <c r="AO3740" i="1"/>
  <c r="AO3747" i="1"/>
  <c r="AO3760" i="1"/>
  <c r="AO3761" i="1"/>
  <c r="AO3767" i="1"/>
  <c r="AO3772" i="1"/>
  <c r="AO3773" i="1"/>
  <c r="AO3779" i="1"/>
  <c r="AO3793" i="1"/>
  <c r="AO3799" i="1"/>
  <c r="AO3804" i="1"/>
  <c r="AO3805" i="1"/>
  <c r="AO3811" i="1"/>
  <c r="AO3823" i="1"/>
  <c r="AO3831" i="1"/>
  <c r="AO3837" i="1"/>
  <c r="AO3875" i="1"/>
  <c r="AO3881" i="1"/>
  <c r="AO3891" i="1"/>
  <c r="AO3899" i="1"/>
  <c r="AO3969" i="1"/>
  <c r="AO3977" i="1"/>
  <c r="AO3982" i="1"/>
  <c r="AO3983" i="1"/>
  <c r="AO3999" i="1"/>
  <c r="AO4006" i="1"/>
  <c r="AO4013" i="1"/>
  <c r="AO4027" i="1"/>
  <c r="AO3666" i="1"/>
  <c r="AO3682" i="1"/>
  <c r="AO3690" i="1"/>
  <c r="AO3722" i="1"/>
  <c r="AO3738" i="1"/>
  <c r="AO3746" i="1"/>
  <c r="AO3754" i="1"/>
  <c r="AO3770" i="1"/>
  <c r="AO3778" i="1"/>
  <c r="AO3786" i="1"/>
  <c r="AO3802" i="1"/>
  <c r="AO3810" i="1"/>
  <c r="AO3824" i="1"/>
  <c r="AO3840" i="1"/>
  <c r="AO3876" i="1"/>
  <c r="AO3996" i="1"/>
  <c r="AO3827" i="1"/>
  <c r="AO4020" i="1"/>
  <c r="AO3678" i="1"/>
  <c r="AO3726" i="1"/>
  <c r="AO3734" i="1"/>
  <c r="AO3742" i="1"/>
  <c r="AO3758" i="1"/>
  <c r="AO3766" i="1"/>
  <c r="AO3774" i="1"/>
  <c r="AO3790" i="1"/>
  <c r="AO3798" i="1"/>
  <c r="AO3806" i="1"/>
  <c r="AO3816" i="1"/>
  <c r="Y3880" i="1"/>
  <c r="AO3900" i="1"/>
  <c r="AO3970" i="1"/>
  <c r="AO4012" i="1"/>
  <c r="AO3976" i="1"/>
  <c r="AO3984" i="1"/>
  <c r="AO4008" i="1"/>
  <c r="AO4016" i="1"/>
  <c r="AO4024" i="1"/>
  <c r="N222" i="3"/>
  <c r="C3872" i="19" s="1"/>
  <c r="N181" i="3"/>
  <c r="C3831" i="19" s="1"/>
  <c r="AN4392" i="1"/>
  <c r="AL4392" i="1"/>
  <c r="K4392" i="1"/>
  <c r="F4392" i="1"/>
  <c r="Y4392" i="1" s="1"/>
  <c r="O369" i="3" s="1"/>
  <c r="C4384" i="19" s="1"/>
  <c r="AN4391" i="1"/>
  <c r="AL4391" i="1"/>
  <c r="K4391" i="1"/>
  <c r="F4391" i="1"/>
  <c r="Y4391" i="1"/>
  <c r="AN4390" i="1"/>
  <c r="AL4390" i="1"/>
  <c r="K4390" i="1"/>
  <c r="F4390" i="1"/>
  <c r="AO4390" i="1" s="1"/>
  <c r="AN4389" i="1"/>
  <c r="AL4389" i="1"/>
  <c r="K4389" i="1"/>
  <c r="F4389" i="1"/>
  <c r="Y4389" i="1" s="1"/>
  <c r="AN4388" i="1"/>
  <c r="AL4388" i="1"/>
  <c r="K4388" i="1"/>
  <c r="F4388" i="1"/>
  <c r="Y4388" i="1" s="1"/>
  <c r="O365" i="3" s="1"/>
  <c r="C4380" i="19" s="1"/>
  <c r="AN4387" i="1"/>
  <c r="AL4387" i="1"/>
  <c r="K4387" i="1"/>
  <c r="O4387" i="1" s="1"/>
  <c r="Q4387" i="1" s="1"/>
  <c r="F4387" i="1"/>
  <c r="Y4387" i="1" s="1"/>
  <c r="AN4386" i="1"/>
  <c r="AL4386" i="1"/>
  <c r="K4386" i="1"/>
  <c r="F4386" i="1"/>
  <c r="O4386" i="1" s="1"/>
  <c r="Q4386" i="1" s="1"/>
  <c r="AN4385" i="1"/>
  <c r="AL4385" i="1"/>
  <c r="K4385" i="1"/>
  <c r="O4385" i="1" s="1"/>
  <c r="Q4385" i="1" s="1"/>
  <c r="F4385" i="1"/>
  <c r="AN4384" i="1"/>
  <c r="AL4384" i="1"/>
  <c r="K4384" i="1"/>
  <c r="F4384" i="1"/>
  <c r="AN4383" i="1"/>
  <c r="AL4383" i="1"/>
  <c r="K4383" i="1"/>
  <c r="F4383" i="1"/>
  <c r="Y4383" i="1" s="1"/>
  <c r="O360" i="3" s="1"/>
  <c r="C4375" i="19" s="1"/>
  <c r="AN4382" i="1"/>
  <c r="AL4382" i="1"/>
  <c r="K4382" i="1"/>
  <c r="F4382" i="1"/>
  <c r="Y4382" i="1"/>
  <c r="AN4381" i="1"/>
  <c r="AL4381" i="1"/>
  <c r="K4381" i="1"/>
  <c r="F4381" i="1"/>
  <c r="Y4381" i="1" s="1"/>
  <c r="O358" i="3" s="1"/>
  <c r="C4373" i="19" s="1"/>
  <c r="AN4380" i="1"/>
  <c r="AL4380" i="1"/>
  <c r="K4380" i="1"/>
  <c r="F4380" i="1"/>
  <c r="Y4380" i="1" s="1"/>
  <c r="AN4379" i="1"/>
  <c r="AL4379" i="1"/>
  <c r="K4379" i="1"/>
  <c r="O4379" i="1" s="1"/>
  <c r="Q4379" i="1" s="1"/>
  <c r="F4379" i="1"/>
  <c r="Y4379" i="1" s="1"/>
  <c r="O356" i="3" s="1"/>
  <c r="C4371" i="19" s="1"/>
  <c r="AN4378" i="1"/>
  <c r="AO4378" i="1" s="1"/>
  <c r="AL4378" i="1"/>
  <c r="K4378" i="1"/>
  <c r="O4378" i="1" s="1"/>
  <c r="Q4378" i="1" s="1"/>
  <c r="F4378" i="1"/>
  <c r="Y4378" i="1" s="1"/>
  <c r="AN4377" i="1"/>
  <c r="AL4377" i="1"/>
  <c r="K4377" i="1"/>
  <c r="F4377" i="1"/>
  <c r="O4377" i="1" s="1"/>
  <c r="Q4377" i="1" s="1"/>
  <c r="AN4376" i="1"/>
  <c r="AL4376" i="1"/>
  <c r="K4376" i="1"/>
  <c r="F4376" i="1"/>
  <c r="Y4376" i="1" s="1"/>
  <c r="AN4375" i="1"/>
  <c r="AL4375" i="1"/>
  <c r="K4375" i="1"/>
  <c r="F4375" i="1"/>
  <c r="Y4375" i="1" s="1"/>
  <c r="O352" i="3" s="1"/>
  <c r="C4367" i="19" s="1"/>
  <c r="AN4374" i="1"/>
  <c r="AL4374" i="1"/>
  <c r="K4374" i="1"/>
  <c r="F4374" i="1"/>
  <c r="AN4373" i="1"/>
  <c r="AL4373" i="1"/>
  <c r="K4373" i="1"/>
  <c r="O4373" i="1" s="1"/>
  <c r="Q4373" i="1" s="1"/>
  <c r="F4373" i="1"/>
  <c r="Y4373" i="1"/>
  <c r="AN4372" i="1"/>
  <c r="AL4372" i="1"/>
  <c r="K4372" i="1"/>
  <c r="F4372" i="1"/>
  <c r="Y4372" i="1" s="1"/>
  <c r="O349" i="3" s="1"/>
  <c r="C4364" i="19" s="1"/>
  <c r="AN4371" i="1"/>
  <c r="AL4371" i="1"/>
  <c r="K4371" i="1"/>
  <c r="F4371" i="1"/>
  <c r="Y4371" i="1" s="1"/>
  <c r="AN4370" i="1"/>
  <c r="AL4370" i="1"/>
  <c r="K4370" i="1"/>
  <c r="F4370" i="1"/>
  <c r="Y4370" i="1" s="1"/>
  <c r="O347" i="3" s="1"/>
  <c r="C4362" i="19" s="1"/>
  <c r="AN4369" i="1"/>
  <c r="AO4369" i="1" s="1"/>
  <c r="AL4369" i="1"/>
  <c r="K4369" i="1"/>
  <c r="F4369" i="1"/>
  <c r="Y4369" i="1" s="1"/>
  <c r="AN4368" i="1"/>
  <c r="AL4368" i="1"/>
  <c r="K4368" i="1"/>
  <c r="F4368" i="1"/>
  <c r="Y4368" i="1" s="1"/>
  <c r="O345" i="3" s="1"/>
  <c r="C4360" i="19" s="1"/>
  <c r="AN4367" i="1"/>
  <c r="AL4367" i="1"/>
  <c r="K4367" i="1"/>
  <c r="F4367" i="1"/>
  <c r="Y4367" i="1" s="1"/>
  <c r="AN4366" i="1"/>
  <c r="AL4366" i="1"/>
  <c r="K4366" i="1"/>
  <c r="F4366" i="1"/>
  <c r="Y4366" i="1" s="1"/>
  <c r="O343" i="3" s="1"/>
  <c r="C4358" i="19" s="1"/>
  <c r="AN4365" i="1"/>
  <c r="AO4365" i="1" s="1"/>
  <c r="AL4365" i="1"/>
  <c r="K4365" i="1"/>
  <c r="F4365" i="1"/>
  <c r="Y4365" i="1"/>
  <c r="AN4364" i="1"/>
  <c r="AL4364" i="1"/>
  <c r="K4364" i="1"/>
  <c r="F4364" i="1"/>
  <c r="AO4364" i="1" s="1"/>
  <c r="AN4363" i="1"/>
  <c r="AL4363" i="1"/>
  <c r="K4363" i="1"/>
  <c r="F4363" i="1"/>
  <c r="Y4363" i="1" s="1"/>
  <c r="AN4362" i="1"/>
  <c r="AO4362" i="1" s="1"/>
  <c r="AL4362" i="1"/>
  <c r="K4362" i="1"/>
  <c r="F4362" i="1"/>
  <c r="AN4361" i="1"/>
  <c r="AL4361" i="1"/>
  <c r="K4361" i="1"/>
  <c r="O4361" i="1" s="1"/>
  <c r="Q4361" i="1" s="1"/>
  <c r="F4361" i="1"/>
  <c r="Y4361" i="1" s="1"/>
  <c r="O338" i="3" s="1"/>
  <c r="C4353" i="19" s="1"/>
  <c r="AN4360" i="1"/>
  <c r="AL4360" i="1"/>
  <c r="K4360" i="1"/>
  <c r="F4360" i="1"/>
  <c r="Y4360" i="1" s="1"/>
  <c r="AN4359" i="1"/>
  <c r="AL4359" i="1"/>
  <c r="K4359" i="1"/>
  <c r="F4359" i="1"/>
  <c r="O4359" i="1" s="1"/>
  <c r="Q4359" i="1" s="1"/>
  <c r="AN4358" i="1"/>
  <c r="AL4358" i="1"/>
  <c r="K4358" i="1"/>
  <c r="F4358" i="1"/>
  <c r="AN4357" i="1"/>
  <c r="AL4357" i="1"/>
  <c r="K4357" i="1"/>
  <c r="F4357" i="1"/>
  <c r="Y4357" i="1" s="1"/>
  <c r="O334" i="3" s="1"/>
  <c r="C4349" i="19" s="1"/>
  <c r="AN4356" i="1"/>
  <c r="AL4356" i="1"/>
  <c r="K4356" i="1"/>
  <c r="O4356" i="1" s="1"/>
  <c r="Q4356" i="1" s="1"/>
  <c r="F4356" i="1"/>
  <c r="Y4356" i="1" s="1"/>
  <c r="O333" i="3" s="1"/>
  <c r="C4348" i="19" s="1"/>
  <c r="AN4355" i="1"/>
  <c r="AL4355" i="1"/>
  <c r="K4355" i="1"/>
  <c r="F4355" i="1"/>
  <c r="Y4355" i="1"/>
  <c r="AN4354" i="1"/>
  <c r="AL4354" i="1"/>
  <c r="K4354" i="1"/>
  <c r="F4354" i="1"/>
  <c r="Y4354" i="1" s="1"/>
  <c r="O331" i="3" s="1"/>
  <c r="C4346" i="19" s="1"/>
  <c r="AN4353" i="1"/>
  <c r="AL4353" i="1"/>
  <c r="K4353" i="1"/>
  <c r="F4353" i="1"/>
  <c r="AN4352" i="1"/>
  <c r="AL4352" i="1"/>
  <c r="K4352" i="1"/>
  <c r="F4352" i="1"/>
  <c r="Y4352" i="1" s="1"/>
  <c r="AN4351" i="1"/>
  <c r="AL4351" i="1"/>
  <c r="K4351" i="1"/>
  <c r="F4351" i="1"/>
  <c r="Y4351" i="1" s="1"/>
  <c r="O328" i="3" s="1"/>
  <c r="C4343" i="19" s="1"/>
  <c r="AN4350" i="1"/>
  <c r="AL4350" i="1"/>
  <c r="K4350" i="1"/>
  <c r="F4350" i="1"/>
  <c r="AN4349" i="1"/>
  <c r="AL4349" i="1"/>
  <c r="K4349" i="1"/>
  <c r="F4349" i="1"/>
  <c r="Y4349" i="1" s="1"/>
  <c r="O326" i="3" s="1"/>
  <c r="C4341" i="19" s="1"/>
  <c r="AN4348" i="1"/>
  <c r="AL4348" i="1"/>
  <c r="K4348" i="1"/>
  <c r="F4348" i="1"/>
  <c r="AO4348" i="1" s="1"/>
  <c r="AN4347" i="1"/>
  <c r="AL4347" i="1"/>
  <c r="K4347" i="1"/>
  <c r="O4347" i="1" s="1"/>
  <c r="Q4347" i="1" s="1"/>
  <c r="F4347" i="1"/>
  <c r="Y4347" i="1" s="1"/>
  <c r="O324" i="3" s="1"/>
  <c r="C4339" i="19" s="1"/>
  <c r="AN4346" i="1"/>
  <c r="AL4346" i="1"/>
  <c r="K4346" i="1"/>
  <c r="F4346" i="1"/>
  <c r="AN4345" i="1"/>
  <c r="AL4345" i="1"/>
  <c r="K4345" i="1"/>
  <c r="F4345" i="1"/>
  <c r="Y4345" i="1" s="1"/>
  <c r="O322" i="3" s="1"/>
  <c r="C4337" i="19" s="1"/>
  <c r="AN4344" i="1"/>
  <c r="AL4344" i="1"/>
  <c r="K4344" i="1"/>
  <c r="F4344" i="1"/>
  <c r="Y4344" i="1"/>
  <c r="AN4343" i="1"/>
  <c r="AL4343" i="1"/>
  <c r="K4343" i="1"/>
  <c r="F4343" i="1"/>
  <c r="Y4343" i="1" s="1"/>
  <c r="O320" i="3" s="1"/>
  <c r="C4335" i="19" s="1"/>
  <c r="AN4342" i="1"/>
  <c r="AL4342" i="1"/>
  <c r="K4342" i="1"/>
  <c r="F4342" i="1"/>
  <c r="Y4342" i="1" s="1"/>
  <c r="AN4341" i="1"/>
  <c r="AL4341" i="1"/>
  <c r="K4341" i="1"/>
  <c r="F4341" i="1"/>
  <c r="Y4341" i="1" s="1"/>
  <c r="O318" i="3" s="1"/>
  <c r="C4333" i="19" s="1"/>
  <c r="AN4340" i="1"/>
  <c r="AL4340" i="1"/>
  <c r="K4340" i="1"/>
  <c r="F4340" i="1"/>
  <c r="Y4340" i="1" s="1"/>
  <c r="AN4339" i="1"/>
  <c r="AL4339" i="1"/>
  <c r="K4339" i="1"/>
  <c r="F4339" i="1"/>
  <c r="AN4338" i="1"/>
  <c r="AL4338" i="1"/>
  <c r="K4338" i="1"/>
  <c r="F4338" i="1"/>
  <c r="Y4338" i="1" s="1"/>
  <c r="AN4337" i="1"/>
  <c r="AL4337" i="1"/>
  <c r="K4337" i="1"/>
  <c r="O4337" i="1" s="1"/>
  <c r="Q4337" i="1" s="1"/>
  <c r="F4337" i="1"/>
  <c r="Y4337" i="1" s="1"/>
  <c r="AN4336" i="1"/>
  <c r="AL4336" i="1"/>
  <c r="K4336" i="1"/>
  <c r="O4336" i="1" s="1"/>
  <c r="Q4336" i="1" s="1"/>
  <c r="F4336" i="1"/>
  <c r="Y4336" i="1" s="1"/>
  <c r="O313" i="3" s="1"/>
  <c r="C4328" i="19" s="1"/>
  <c r="AN4335" i="1"/>
  <c r="AL4335" i="1"/>
  <c r="K4335" i="1"/>
  <c r="O4335" i="1" s="1"/>
  <c r="Q4335" i="1" s="1"/>
  <c r="F4335" i="1"/>
  <c r="Y4335" i="1"/>
  <c r="O312" i="3" s="1"/>
  <c r="C4327" i="19" s="1"/>
  <c r="AN4334" i="1"/>
  <c r="AL4334" i="1"/>
  <c r="K4334" i="1"/>
  <c r="F4334" i="1"/>
  <c r="Y4334" i="1" s="1"/>
  <c r="O311" i="3" s="1"/>
  <c r="C4326" i="19" s="1"/>
  <c r="AN4333" i="1"/>
  <c r="AL4333" i="1"/>
  <c r="K4333" i="1"/>
  <c r="F4333" i="1"/>
  <c r="Y4333" i="1" s="1"/>
  <c r="AN4332" i="1"/>
  <c r="AL4332" i="1"/>
  <c r="K4332" i="1"/>
  <c r="F4332" i="1"/>
  <c r="Y4332" i="1" s="1"/>
  <c r="O309" i="3" s="1"/>
  <c r="C4324" i="19" s="1"/>
  <c r="AN4331" i="1"/>
  <c r="AL4331" i="1"/>
  <c r="K4331" i="1"/>
  <c r="F4331" i="1"/>
  <c r="Y4331" i="1" s="1"/>
  <c r="AN4330" i="1"/>
  <c r="AL4330" i="1"/>
  <c r="K4330" i="1"/>
  <c r="F4330" i="1"/>
  <c r="O4330" i="1" s="1"/>
  <c r="Q4330" i="1" s="1"/>
  <c r="AN4329" i="1"/>
  <c r="AL4329" i="1"/>
  <c r="K4329" i="1"/>
  <c r="O4329" i="1" s="1"/>
  <c r="Q4329" i="1" s="1"/>
  <c r="F4329" i="1"/>
  <c r="AN4328" i="1"/>
  <c r="AL4328" i="1"/>
  <c r="K4328" i="1"/>
  <c r="F4328" i="1"/>
  <c r="Y4328" i="1" s="1"/>
  <c r="AN4327" i="1"/>
  <c r="AL4327" i="1"/>
  <c r="K4327" i="1"/>
  <c r="O4327" i="1" s="1"/>
  <c r="Q4327" i="1" s="1"/>
  <c r="F4327" i="1"/>
  <c r="Y4327" i="1" s="1"/>
  <c r="AN4326" i="1"/>
  <c r="AL4326" i="1"/>
  <c r="K4326" i="1"/>
  <c r="F4326" i="1"/>
  <c r="Y4326" i="1" s="1"/>
  <c r="O303" i="3" s="1"/>
  <c r="C4318" i="19" s="1"/>
  <c r="AN4325" i="1"/>
  <c r="AL4325" i="1"/>
  <c r="K4325" i="1"/>
  <c r="F4325" i="1"/>
  <c r="Y4325" i="1"/>
  <c r="O302" i="3" s="1"/>
  <c r="C4317" i="19" s="1"/>
  <c r="AN4324" i="1"/>
  <c r="AL4324" i="1"/>
  <c r="K4324" i="1"/>
  <c r="F4324" i="1"/>
  <c r="Y4324" i="1" s="1"/>
  <c r="O301" i="3" s="1"/>
  <c r="C4316" i="19" s="1"/>
  <c r="AN4323" i="1"/>
  <c r="AL4323" i="1"/>
  <c r="K4323" i="1"/>
  <c r="F4323" i="1"/>
  <c r="Y4323" i="1" s="1"/>
  <c r="AN4322" i="1"/>
  <c r="AL4322" i="1"/>
  <c r="K4322" i="1"/>
  <c r="F4322" i="1"/>
  <c r="Y4322" i="1" s="1"/>
  <c r="O299" i="3" s="1"/>
  <c r="C4314" i="19" s="1"/>
  <c r="AN4321" i="1"/>
  <c r="AO4321" i="1" s="1"/>
  <c r="AL4321" i="1"/>
  <c r="K4321" i="1"/>
  <c r="O4321" i="1" s="1"/>
  <c r="Q4321" i="1" s="1"/>
  <c r="F4321" i="1"/>
  <c r="Y4321" i="1"/>
  <c r="AN4320" i="1"/>
  <c r="AL4320" i="1"/>
  <c r="K4320" i="1"/>
  <c r="F4320" i="1"/>
  <c r="Y4320" i="1" s="1"/>
  <c r="O297" i="3" s="1"/>
  <c r="C4312" i="19" s="1"/>
  <c r="AN4319" i="1"/>
  <c r="AL4319" i="1"/>
  <c r="K4319" i="1"/>
  <c r="F4319" i="1"/>
  <c r="Y4319" i="1" s="1"/>
  <c r="O296" i="3" s="1"/>
  <c r="C4311" i="19" s="1"/>
  <c r="AN4318" i="1"/>
  <c r="AL4318" i="1"/>
  <c r="K4318" i="1"/>
  <c r="F4318" i="1"/>
  <c r="Y4318" i="1" s="1"/>
  <c r="O295" i="3" s="1"/>
  <c r="C4310" i="19" s="1"/>
  <c r="AN4317" i="1"/>
  <c r="AO4317" i="1" s="1"/>
  <c r="AL4317" i="1"/>
  <c r="K4317" i="1"/>
  <c r="F4317" i="1"/>
  <c r="Y4317" i="1"/>
  <c r="AN4316" i="1"/>
  <c r="AL4316" i="1"/>
  <c r="K4316" i="1"/>
  <c r="F4316" i="1"/>
  <c r="O4316" i="1" s="1"/>
  <c r="Q4316" i="1" s="1"/>
  <c r="AN4315" i="1"/>
  <c r="AL4315" i="1"/>
  <c r="K4315" i="1"/>
  <c r="F4315" i="1"/>
  <c r="Y4315" i="1" s="1"/>
  <c r="AN4314" i="1"/>
  <c r="AL4314" i="1"/>
  <c r="K4314" i="1"/>
  <c r="O4314" i="1" s="1"/>
  <c r="F4314" i="1"/>
  <c r="AN4313" i="1"/>
  <c r="AL4313" i="1"/>
  <c r="K4313" i="1"/>
  <c r="F4313" i="1"/>
  <c r="Y4313" i="1" s="1"/>
  <c r="O290" i="3" s="1"/>
  <c r="C4305" i="19" s="1"/>
  <c r="AN4312" i="1"/>
  <c r="AL4312" i="1"/>
  <c r="K4312" i="1"/>
  <c r="O4312" i="1" s="1"/>
  <c r="Q4312" i="1" s="1"/>
  <c r="F4312" i="1"/>
  <c r="Y4312" i="1"/>
  <c r="AN4311" i="1"/>
  <c r="AL4311" i="1"/>
  <c r="K4311" i="1"/>
  <c r="F4311" i="1"/>
  <c r="AN4310" i="1"/>
  <c r="AL4310" i="1"/>
  <c r="K4310" i="1"/>
  <c r="F4310" i="1"/>
  <c r="Y4310" i="1" s="1"/>
  <c r="O287" i="3" s="1"/>
  <c r="C4302" i="19" s="1"/>
  <c r="AN4309" i="1"/>
  <c r="AL4309" i="1"/>
  <c r="K4309" i="1"/>
  <c r="O4309" i="1" s="1"/>
  <c r="Q4309" i="1" s="1"/>
  <c r="F4309" i="1"/>
  <c r="AN4308" i="1"/>
  <c r="AL4308" i="1"/>
  <c r="K4308" i="1"/>
  <c r="O4308" i="1" s="1"/>
  <c r="Q4308" i="1" s="1"/>
  <c r="F4308" i="1"/>
  <c r="Y4308" i="1" s="1"/>
  <c r="O285" i="3" s="1"/>
  <c r="C4300" i="19" s="1"/>
  <c r="AN4307" i="1"/>
  <c r="AL4307" i="1"/>
  <c r="K4307" i="1"/>
  <c r="F4307" i="1"/>
  <c r="Y4307" i="1"/>
  <c r="AN4306" i="1"/>
  <c r="AL4306" i="1"/>
  <c r="K4306" i="1"/>
  <c r="F4306" i="1"/>
  <c r="Y4306" i="1" s="1"/>
  <c r="O283" i="3" s="1"/>
  <c r="C4298" i="19" s="1"/>
  <c r="AN4305" i="1"/>
  <c r="AL4305" i="1"/>
  <c r="K4305" i="1"/>
  <c r="F4305" i="1"/>
  <c r="Y4305" i="1" s="1"/>
  <c r="AN4304" i="1"/>
  <c r="AO4304" i="1" s="1"/>
  <c r="AL4304" i="1"/>
  <c r="K4304" i="1"/>
  <c r="F4304" i="1"/>
  <c r="Y4304" i="1" s="1"/>
  <c r="O281" i="3" s="1"/>
  <c r="C4296" i="19" s="1"/>
  <c r="AN4303" i="1"/>
  <c r="AO4303" i="1" s="1"/>
  <c r="AL4303" i="1"/>
  <c r="K4303" i="1"/>
  <c r="F4303" i="1"/>
  <c r="Y4303" i="1"/>
  <c r="O280" i="3" s="1"/>
  <c r="C4295" i="19" s="1"/>
  <c r="AN4302" i="1"/>
  <c r="AL4302" i="1"/>
  <c r="K4302" i="1"/>
  <c r="F4302" i="1"/>
  <c r="AN4301" i="1"/>
  <c r="AL4301" i="1"/>
  <c r="K4301" i="1"/>
  <c r="F4301" i="1"/>
  <c r="Y4301" i="1" s="1"/>
  <c r="O278" i="3" s="1"/>
  <c r="C4293" i="19" s="1"/>
  <c r="AN4300" i="1"/>
  <c r="AL4300" i="1"/>
  <c r="K4300" i="1"/>
  <c r="F4300" i="1"/>
  <c r="Y4300" i="1" s="1"/>
  <c r="O277" i="3" s="1"/>
  <c r="C4292" i="19" s="1"/>
  <c r="AN4299" i="1"/>
  <c r="AL4299" i="1"/>
  <c r="K4299" i="1"/>
  <c r="F4299" i="1"/>
  <c r="Y4299" i="1"/>
  <c r="AN4298" i="1"/>
  <c r="AL4298" i="1"/>
  <c r="K4298" i="1"/>
  <c r="F4298" i="1"/>
  <c r="O4298" i="1" s="1"/>
  <c r="Q4298" i="1" s="1"/>
  <c r="AN4297" i="1"/>
  <c r="AL4297" i="1"/>
  <c r="K4297" i="1"/>
  <c r="F4297" i="1"/>
  <c r="Y4297" i="1" s="1"/>
  <c r="O274" i="3" s="1"/>
  <c r="C4289" i="19" s="1"/>
  <c r="AN4296" i="1"/>
  <c r="AO4296" i="1" s="1"/>
  <c r="AL4296" i="1"/>
  <c r="K4296" i="1"/>
  <c r="F4296" i="1"/>
  <c r="Y4296" i="1" s="1"/>
  <c r="AN4295" i="1"/>
  <c r="AL4295" i="1"/>
  <c r="K4295" i="1"/>
  <c r="F4295" i="1"/>
  <c r="Y4295" i="1" s="1"/>
  <c r="O272" i="3" s="1"/>
  <c r="C4287" i="19" s="1"/>
  <c r="AN4294" i="1"/>
  <c r="AL4294" i="1"/>
  <c r="K4294" i="1"/>
  <c r="F4294" i="1"/>
  <c r="Y4294" i="1"/>
  <c r="AN4293" i="1"/>
  <c r="AL4293" i="1"/>
  <c r="K4293" i="1"/>
  <c r="F4293" i="1"/>
  <c r="Y4293" i="1" s="1"/>
  <c r="AN4292" i="1"/>
  <c r="AL4292" i="1"/>
  <c r="K4292" i="1"/>
  <c r="F4292" i="1"/>
  <c r="Y4292" i="1" s="1"/>
  <c r="O269" i="3" s="1"/>
  <c r="C4284" i="19" s="1"/>
  <c r="AN4291" i="1"/>
  <c r="AL4291" i="1"/>
  <c r="K4291" i="1"/>
  <c r="F4291" i="1"/>
  <c r="Y4291" i="1" s="1"/>
  <c r="O268" i="3" s="1"/>
  <c r="C4283" i="19" s="1"/>
  <c r="AN4290" i="1"/>
  <c r="AL4290" i="1"/>
  <c r="K4290" i="1"/>
  <c r="F4290" i="1"/>
  <c r="Y4290" i="1" s="1"/>
  <c r="O267" i="3" s="1"/>
  <c r="C4282" i="19" s="1"/>
  <c r="AN4289" i="1"/>
  <c r="AL4289" i="1"/>
  <c r="K4289" i="1"/>
  <c r="F4289" i="1"/>
  <c r="AN4288" i="1"/>
  <c r="AL4288" i="1"/>
  <c r="K4288" i="1"/>
  <c r="F4288" i="1"/>
  <c r="Y4288" i="1"/>
  <c r="O265" i="3" s="1"/>
  <c r="C4280" i="19" s="1"/>
  <c r="AN4287" i="1"/>
  <c r="AO4287" i="1" s="1"/>
  <c r="AL4287" i="1"/>
  <c r="K4287" i="1"/>
  <c r="F4287" i="1"/>
  <c r="Y4287" i="1" s="1"/>
  <c r="O264" i="3" s="1"/>
  <c r="C4279" i="19" s="1"/>
  <c r="AN4286" i="1"/>
  <c r="AL4286" i="1"/>
  <c r="K4286" i="1"/>
  <c r="F4286" i="1"/>
  <c r="Y4286" i="1" s="1"/>
  <c r="AN4285" i="1"/>
  <c r="AO4285" i="1" s="1"/>
  <c r="AL4285" i="1"/>
  <c r="K4285" i="1"/>
  <c r="F4285" i="1"/>
  <c r="AN4284" i="1"/>
  <c r="AL4284" i="1"/>
  <c r="K4284" i="1"/>
  <c r="F4284" i="1"/>
  <c r="Y4284" i="1"/>
  <c r="O261" i="3" s="1"/>
  <c r="C4276" i="19" s="1"/>
  <c r="AN4283" i="1"/>
  <c r="AL4283" i="1"/>
  <c r="K4283" i="1"/>
  <c r="AO4283" i="1" s="1"/>
  <c r="F4283" i="1"/>
  <c r="AN4282" i="1"/>
  <c r="AL4282" i="1"/>
  <c r="K4282" i="1"/>
  <c r="F4282" i="1"/>
  <c r="Y4282" i="1" s="1"/>
  <c r="O259" i="3" s="1"/>
  <c r="C4274" i="19" s="1"/>
  <c r="AN4281" i="1"/>
  <c r="AL4281" i="1"/>
  <c r="K4281" i="1"/>
  <c r="F4281" i="1"/>
  <c r="AN4280" i="1"/>
  <c r="AL4280" i="1"/>
  <c r="K4280" i="1"/>
  <c r="F4280" i="1"/>
  <c r="AN4279" i="1"/>
  <c r="AL4279" i="1"/>
  <c r="K4279" i="1"/>
  <c r="F4279" i="1"/>
  <c r="Y4279" i="1" s="1"/>
  <c r="O256" i="3" s="1"/>
  <c r="C4271" i="19" s="1"/>
  <c r="AN4278" i="1"/>
  <c r="AL4278" i="1"/>
  <c r="K4278" i="1"/>
  <c r="AO4278" i="1" s="1"/>
  <c r="F4278" i="1"/>
  <c r="Y4278" i="1" s="1"/>
  <c r="O255" i="3" s="1"/>
  <c r="C4270" i="19" s="1"/>
  <c r="AN4277" i="1"/>
  <c r="AL4277" i="1"/>
  <c r="K4277" i="1"/>
  <c r="F4277" i="1"/>
  <c r="AN4276" i="1"/>
  <c r="AL4276" i="1"/>
  <c r="K4276" i="1"/>
  <c r="F4276" i="1"/>
  <c r="Y4276" i="1" s="1"/>
  <c r="O253" i="3" s="1"/>
  <c r="C4268" i="19" s="1"/>
  <c r="AN4275" i="1"/>
  <c r="AL4275" i="1"/>
  <c r="K4275" i="1"/>
  <c r="F4275" i="1"/>
  <c r="Y4275" i="1"/>
  <c r="AN4274" i="1"/>
  <c r="AL4274" i="1"/>
  <c r="K4274" i="1"/>
  <c r="F4274" i="1"/>
  <c r="AN4273" i="1"/>
  <c r="AL4273" i="1"/>
  <c r="K4273" i="1"/>
  <c r="F4273" i="1"/>
  <c r="Y4273" i="1" s="1"/>
  <c r="O250" i="3" s="1"/>
  <c r="C4265" i="19" s="1"/>
  <c r="AN4272" i="1"/>
  <c r="AL4272" i="1"/>
  <c r="K4272" i="1"/>
  <c r="F4272" i="1"/>
  <c r="AN4271" i="1"/>
  <c r="AL4271" i="1"/>
  <c r="K4271" i="1"/>
  <c r="F4271" i="1"/>
  <c r="Y4271" i="1" s="1"/>
  <c r="O248" i="3" s="1"/>
  <c r="C4263" i="19" s="1"/>
  <c r="AN4270" i="1"/>
  <c r="AL4270" i="1"/>
  <c r="K4270" i="1"/>
  <c r="O4270" i="1" s="1"/>
  <c r="Q4270" i="1" s="1"/>
  <c r="F4270" i="1"/>
  <c r="AN4269" i="1"/>
  <c r="AL4269" i="1"/>
  <c r="K4269" i="1"/>
  <c r="F4269" i="1"/>
  <c r="Y4269" i="1" s="1"/>
  <c r="O246" i="3" s="1"/>
  <c r="C4261" i="19" s="1"/>
  <c r="AN4268" i="1"/>
  <c r="AL4268" i="1"/>
  <c r="K4268" i="1"/>
  <c r="O4268" i="1" s="1"/>
  <c r="Q4268" i="1" s="1"/>
  <c r="F4268" i="1"/>
  <c r="AN4267" i="1"/>
  <c r="AL4267" i="1"/>
  <c r="K4267" i="1"/>
  <c r="F4267" i="1"/>
  <c r="Y4267" i="1" s="1"/>
  <c r="AN4266" i="1"/>
  <c r="AL4266" i="1"/>
  <c r="K4266" i="1"/>
  <c r="F4266" i="1"/>
  <c r="AN4265" i="1"/>
  <c r="AL4265" i="1"/>
  <c r="K4265" i="1"/>
  <c r="F4265" i="1"/>
  <c r="Y4265" i="1" s="1"/>
  <c r="O242" i="3" s="1"/>
  <c r="C4257" i="19" s="1"/>
  <c r="AN4264" i="1"/>
  <c r="AL4264" i="1"/>
  <c r="K4264" i="1"/>
  <c r="F4264" i="1"/>
  <c r="AN4263" i="1"/>
  <c r="AL4263" i="1"/>
  <c r="K4263" i="1"/>
  <c r="F4263" i="1"/>
  <c r="AN4262" i="1"/>
  <c r="AL4262" i="1"/>
  <c r="K4262" i="1"/>
  <c r="F4262" i="1"/>
  <c r="AN4261" i="1"/>
  <c r="AL4261" i="1"/>
  <c r="K4261" i="1"/>
  <c r="F4261" i="1"/>
  <c r="Y4261" i="1"/>
  <c r="O238" i="3" s="1"/>
  <c r="C4253" i="19" s="1"/>
  <c r="AN4260" i="1"/>
  <c r="AO4260" i="1" s="1"/>
  <c r="AL4260" i="1"/>
  <c r="K4260" i="1"/>
  <c r="F4260" i="1"/>
  <c r="Y4260" i="1" s="1"/>
  <c r="O237" i="3" s="1"/>
  <c r="AN4259" i="1"/>
  <c r="AL4259" i="1"/>
  <c r="K4259" i="1"/>
  <c r="F4259" i="1"/>
  <c r="Y4259" i="1" s="1"/>
  <c r="O236" i="3" s="1"/>
  <c r="C4251" i="19" s="1"/>
  <c r="AN4258" i="1"/>
  <c r="AL4258" i="1"/>
  <c r="K4258" i="1"/>
  <c r="F4258" i="1"/>
  <c r="AN4257" i="1"/>
  <c r="AL4257" i="1"/>
  <c r="K4257" i="1"/>
  <c r="F4257" i="1"/>
  <c r="Y4257" i="1"/>
  <c r="O234" i="3" s="1"/>
  <c r="C4249" i="19" s="1"/>
  <c r="AN4256" i="1"/>
  <c r="AL4256" i="1"/>
  <c r="K4256" i="1"/>
  <c r="F4256" i="1"/>
  <c r="Y4256" i="1" s="1"/>
  <c r="O233" i="3" s="1"/>
  <c r="C4248" i="19" s="1"/>
  <c r="AN4255" i="1"/>
  <c r="AL4255" i="1"/>
  <c r="K4255" i="1"/>
  <c r="F4255" i="1"/>
  <c r="Y4255" i="1" s="1"/>
  <c r="O232" i="3" s="1"/>
  <c r="C4247" i="19" s="1"/>
  <c r="AN4254" i="1"/>
  <c r="AO4254" i="1" s="1"/>
  <c r="AL4254" i="1"/>
  <c r="K4254" i="1"/>
  <c r="F4254" i="1"/>
  <c r="AN4253" i="1"/>
  <c r="AL4253" i="1"/>
  <c r="K4253" i="1"/>
  <c r="F4253" i="1"/>
  <c r="Y4253" i="1" s="1"/>
  <c r="O230" i="3" s="1"/>
  <c r="C4245" i="19" s="1"/>
  <c r="AN4252" i="1"/>
  <c r="AL4252" i="1"/>
  <c r="K4252" i="1"/>
  <c r="F4252" i="1"/>
  <c r="Y4252" i="1" s="1"/>
  <c r="O229" i="3" s="1"/>
  <c r="C4244" i="19" s="1"/>
  <c r="AN4251" i="1"/>
  <c r="AL4251" i="1"/>
  <c r="K4251" i="1"/>
  <c r="F4251" i="1"/>
  <c r="Y4251" i="1" s="1"/>
  <c r="O228" i="3" s="1"/>
  <c r="C4243" i="19" s="1"/>
  <c r="AN4250" i="1"/>
  <c r="AL4250" i="1"/>
  <c r="K4250" i="1"/>
  <c r="F4250" i="1"/>
  <c r="AN4249" i="1"/>
  <c r="AL4249" i="1"/>
  <c r="K4249" i="1"/>
  <c r="O4249" i="1" s="1"/>
  <c r="F4249" i="1"/>
  <c r="Y4249" i="1" s="1"/>
  <c r="O226" i="3" s="1"/>
  <c r="C4241" i="19" s="1"/>
  <c r="AN4248" i="1"/>
  <c r="AO4248" i="1" s="1"/>
  <c r="AL4248" i="1"/>
  <c r="K4248" i="1"/>
  <c r="O4248" i="1" s="1"/>
  <c r="Q4248" i="1" s="1"/>
  <c r="F4248" i="1"/>
  <c r="AN4247" i="1"/>
  <c r="AL4247" i="1"/>
  <c r="K4247" i="1"/>
  <c r="F4247" i="1"/>
  <c r="AN4246" i="1"/>
  <c r="AO4246" i="1" s="1"/>
  <c r="AL4246" i="1"/>
  <c r="K4246" i="1"/>
  <c r="F4246" i="1"/>
  <c r="AN4245" i="1"/>
  <c r="AL4245" i="1"/>
  <c r="K4245" i="1"/>
  <c r="O4245" i="1" s="1"/>
  <c r="Q4245" i="1" s="1"/>
  <c r="F4245" i="1"/>
  <c r="Y4245" i="1" s="1"/>
  <c r="O222" i="3" s="1"/>
  <c r="C4237" i="19" s="1"/>
  <c r="AN4244" i="1"/>
  <c r="AO4244" i="1" s="1"/>
  <c r="AL4244" i="1"/>
  <c r="K4244" i="1"/>
  <c r="F4244" i="1"/>
  <c r="AN4243" i="1"/>
  <c r="AL4243" i="1"/>
  <c r="K4243" i="1"/>
  <c r="F4243" i="1"/>
  <c r="AN4242" i="1"/>
  <c r="AO4242" i="1" s="1"/>
  <c r="AL4242" i="1"/>
  <c r="K4242" i="1"/>
  <c r="O4242" i="1" s="1"/>
  <c r="Q4242" i="1" s="1"/>
  <c r="F4242" i="1"/>
  <c r="AN4241" i="1"/>
  <c r="AO4241" i="1" s="1"/>
  <c r="AL4241" i="1"/>
  <c r="K4241" i="1"/>
  <c r="F4241" i="1"/>
  <c r="Y4241" i="1"/>
  <c r="O218" i="3" s="1"/>
  <c r="C4233" i="19" s="1"/>
  <c r="AN4240" i="1"/>
  <c r="AL4240" i="1"/>
  <c r="K4240" i="1"/>
  <c r="F4240" i="1"/>
  <c r="O4240" i="1" s="1"/>
  <c r="Q4240" i="1" s="1"/>
  <c r="AN4239" i="1"/>
  <c r="AL4239" i="1"/>
  <c r="K4239" i="1"/>
  <c r="F4239" i="1"/>
  <c r="AN4238" i="1"/>
  <c r="AL4238" i="1"/>
  <c r="K4238" i="1"/>
  <c r="F4238" i="1"/>
  <c r="AN4237" i="1"/>
  <c r="AL4237" i="1"/>
  <c r="K4237" i="1"/>
  <c r="F4237" i="1"/>
  <c r="AN4236" i="1"/>
  <c r="AL4236" i="1"/>
  <c r="K4236" i="1"/>
  <c r="F4236" i="1"/>
  <c r="Y4236" i="1" s="1"/>
  <c r="O213" i="3" s="1"/>
  <c r="C4228" i="19" s="1"/>
  <c r="AN4235" i="1"/>
  <c r="AL4235" i="1"/>
  <c r="K4235" i="1"/>
  <c r="O4235" i="1" s="1"/>
  <c r="Q4235" i="1" s="1"/>
  <c r="F4235" i="1"/>
  <c r="Y4235" i="1" s="1"/>
  <c r="O212" i="3" s="1"/>
  <c r="C4227" i="19" s="1"/>
  <c r="AN4234" i="1"/>
  <c r="AL4234" i="1"/>
  <c r="K4234" i="1"/>
  <c r="O4234" i="1" s="1"/>
  <c r="F4234" i="1"/>
  <c r="AN4233" i="1"/>
  <c r="AL4233" i="1"/>
  <c r="K4233" i="1"/>
  <c r="F4233" i="1"/>
  <c r="Y4233" i="1"/>
  <c r="AN4232" i="1"/>
  <c r="AL4232" i="1"/>
  <c r="K4232" i="1"/>
  <c r="F4232" i="1"/>
  <c r="Y4232" i="1" s="1"/>
  <c r="O209" i="3" s="1"/>
  <c r="C4224" i="19" s="1"/>
  <c r="AN4231" i="1"/>
  <c r="AL4231" i="1"/>
  <c r="K4231" i="1"/>
  <c r="F4231" i="1"/>
  <c r="Y4231" i="1" s="1"/>
  <c r="O208" i="3" s="1"/>
  <c r="C4223" i="19" s="1"/>
  <c r="AN4230" i="1"/>
  <c r="AL4230" i="1"/>
  <c r="K4230" i="1"/>
  <c r="F4230" i="1"/>
  <c r="AN4229" i="1"/>
  <c r="AL4229" i="1"/>
  <c r="K4229" i="1"/>
  <c r="F4229" i="1"/>
  <c r="Y4229" i="1" s="1"/>
  <c r="AN4228" i="1"/>
  <c r="AL4228" i="1"/>
  <c r="K4228" i="1"/>
  <c r="F4228" i="1"/>
  <c r="AN4227" i="1"/>
  <c r="AL4227" i="1"/>
  <c r="K4227" i="1"/>
  <c r="O4227" i="1" s="1"/>
  <c r="Q4227" i="1" s="1"/>
  <c r="F4227" i="1"/>
  <c r="AN4226" i="1"/>
  <c r="AL4226" i="1"/>
  <c r="K4226" i="1"/>
  <c r="F4226" i="1"/>
  <c r="Y4226" i="1" s="1"/>
  <c r="O203" i="3" s="1"/>
  <c r="C4218" i="19" s="1"/>
  <c r="AN4225" i="1"/>
  <c r="AO4225" i="1" s="1"/>
  <c r="AL4225" i="1"/>
  <c r="K4225" i="1"/>
  <c r="O4225" i="1" s="1"/>
  <c r="Q4225" i="1" s="1"/>
  <c r="F4225" i="1"/>
  <c r="Y4225" i="1"/>
  <c r="AN4224" i="1"/>
  <c r="AL4224" i="1"/>
  <c r="K4224" i="1"/>
  <c r="F4224" i="1"/>
  <c r="O4224" i="1" s="1"/>
  <c r="Q4224" i="1" s="1"/>
  <c r="AN4223" i="1"/>
  <c r="AL4223" i="1"/>
  <c r="K4223" i="1"/>
  <c r="F4223" i="1"/>
  <c r="Y4223" i="1"/>
  <c r="O200" i="3" s="1"/>
  <c r="C4215" i="19" s="1"/>
  <c r="AN4222" i="1"/>
  <c r="AL4222" i="1"/>
  <c r="K4222" i="1"/>
  <c r="O4222" i="1" s="1"/>
  <c r="Q4222" i="1" s="1"/>
  <c r="F4222" i="1"/>
  <c r="Y4222" i="1" s="1"/>
  <c r="O199" i="3" s="1"/>
  <c r="C4214" i="19" s="1"/>
  <c r="AN4221" i="1"/>
  <c r="AO4221" i="1" s="1"/>
  <c r="AL4221" i="1"/>
  <c r="K4221" i="1"/>
  <c r="F4221" i="1"/>
  <c r="Y4221" i="1" s="1"/>
  <c r="AN4220" i="1"/>
  <c r="AL4220" i="1"/>
  <c r="K4220" i="1"/>
  <c r="F4220" i="1"/>
  <c r="O4220" i="1" s="1"/>
  <c r="Q4220" i="1" s="1"/>
  <c r="AN4219" i="1"/>
  <c r="AL4219" i="1"/>
  <c r="K4219" i="1"/>
  <c r="F4219" i="1"/>
  <c r="Y4219" i="1" s="1"/>
  <c r="AN4218" i="1"/>
  <c r="AL4218" i="1"/>
  <c r="K4218" i="1"/>
  <c r="O4218" i="1" s="1"/>
  <c r="Q4218" i="1" s="1"/>
  <c r="F4218" i="1"/>
  <c r="AN4217" i="1"/>
  <c r="AO4217" i="1" s="1"/>
  <c r="AL4217" i="1"/>
  <c r="K4217" i="1"/>
  <c r="O4217" i="1" s="1"/>
  <c r="Q4217" i="1" s="1"/>
  <c r="F4217" i="1"/>
  <c r="Y4217" i="1" s="1"/>
  <c r="O194" i="3" s="1"/>
  <c r="C4209" i="19" s="1"/>
  <c r="AN4216" i="1"/>
  <c r="AL4216" i="1"/>
  <c r="K4216" i="1"/>
  <c r="O4216" i="1" s="1"/>
  <c r="Q4216" i="1" s="1"/>
  <c r="F4216" i="1"/>
  <c r="Y4216" i="1"/>
  <c r="O193" i="3" s="1"/>
  <c r="C4208" i="19" s="1"/>
  <c r="AN4215" i="1"/>
  <c r="AL4215" i="1"/>
  <c r="K4215" i="1"/>
  <c r="F4215" i="1"/>
  <c r="Y4215" i="1" s="1"/>
  <c r="O192" i="3" s="1"/>
  <c r="C4207" i="19" s="1"/>
  <c r="AN4214" i="1"/>
  <c r="AL4214" i="1"/>
  <c r="K4214" i="1"/>
  <c r="F4214" i="1"/>
  <c r="AN4213" i="1"/>
  <c r="AL4213" i="1"/>
  <c r="K4213" i="1"/>
  <c r="F4213" i="1"/>
  <c r="Y4213" i="1" s="1"/>
  <c r="O190" i="3" s="1"/>
  <c r="C4205" i="19" s="1"/>
  <c r="AN4212" i="1"/>
  <c r="AO4212" i="1" s="1"/>
  <c r="AL4212" i="1"/>
  <c r="K4212" i="1"/>
  <c r="O4212" i="1" s="1"/>
  <c r="Q4212" i="1" s="1"/>
  <c r="F4212" i="1"/>
  <c r="Y4212" i="1" s="1"/>
  <c r="AN4211" i="1"/>
  <c r="AL4211" i="1"/>
  <c r="K4211" i="1"/>
  <c r="F4211" i="1"/>
  <c r="Y4211" i="1" s="1"/>
  <c r="O188" i="3" s="1"/>
  <c r="C4203" i="19" s="1"/>
  <c r="AN4210" i="1"/>
  <c r="AL4210" i="1"/>
  <c r="K4210" i="1"/>
  <c r="O4210" i="1" s="1"/>
  <c r="Q4210" i="1" s="1"/>
  <c r="F4210" i="1"/>
  <c r="Y4210" i="1" s="1"/>
  <c r="AN4209" i="1"/>
  <c r="AL4209" i="1"/>
  <c r="K4209" i="1"/>
  <c r="O4209" i="1" s="1"/>
  <c r="Q4209" i="1" s="1"/>
  <c r="F4209" i="1"/>
  <c r="Y4209" i="1" s="1"/>
  <c r="O186" i="3" s="1"/>
  <c r="C4201" i="19" s="1"/>
  <c r="AN4208" i="1"/>
  <c r="AO4208" i="1" s="1"/>
  <c r="AL4208" i="1"/>
  <c r="K4208" i="1"/>
  <c r="F4208" i="1"/>
  <c r="Y4208" i="1"/>
  <c r="O185" i="3" s="1"/>
  <c r="C4200" i="19" s="1"/>
  <c r="AN4207" i="1"/>
  <c r="AL4207" i="1"/>
  <c r="K4207" i="1"/>
  <c r="F4207" i="1"/>
  <c r="Y4207" i="1" s="1"/>
  <c r="O184" i="3" s="1"/>
  <c r="C4199" i="19" s="1"/>
  <c r="AN4206" i="1"/>
  <c r="AO4206" i="1" s="1"/>
  <c r="AL4206" i="1"/>
  <c r="K4206" i="1"/>
  <c r="F4206" i="1"/>
  <c r="Y4206" i="1" s="1"/>
  <c r="AN4205" i="1"/>
  <c r="AL4205" i="1"/>
  <c r="K4205" i="1"/>
  <c r="F4205" i="1"/>
  <c r="Y4205" i="1"/>
  <c r="O182" i="3" s="1"/>
  <c r="C4197" i="19" s="1"/>
  <c r="AN4204" i="1"/>
  <c r="AL4204" i="1"/>
  <c r="K4204" i="1"/>
  <c r="F4204" i="1"/>
  <c r="Y4204" i="1" s="1"/>
  <c r="O181" i="3" s="1"/>
  <c r="C4196" i="19" s="1"/>
  <c r="AN4203" i="1"/>
  <c r="AL4203" i="1"/>
  <c r="K4203" i="1"/>
  <c r="F4203" i="1"/>
  <c r="Y4203" i="1" s="1"/>
  <c r="O180" i="3" s="1"/>
  <c r="C4195" i="19" s="1"/>
  <c r="AN4202" i="1"/>
  <c r="AL4202" i="1"/>
  <c r="K4202" i="1"/>
  <c r="F4202" i="1"/>
  <c r="Y4202" i="1" s="1"/>
  <c r="O179" i="3" s="1"/>
  <c r="C4194" i="19" s="1"/>
  <c r="AN4201" i="1"/>
  <c r="AL4201" i="1"/>
  <c r="K4201" i="1"/>
  <c r="O4201" i="1" s="1"/>
  <c r="Q4201" i="1" s="1"/>
  <c r="F4201" i="1"/>
  <c r="Y4201" i="1" s="1"/>
  <c r="O178" i="3" s="1"/>
  <c r="C4193" i="19" s="1"/>
  <c r="AN4200" i="1"/>
  <c r="AL4200" i="1"/>
  <c r="K4200" i="1"/>
  <c r="F4200" i="1"/>
  <c r="Y4200" i="1" s="1"/>
  <c r="O177" i="3" s="1"/>
  <c r="C4192" i="19" s="1"/>
  <c r="AN4199" i="1"/>
  <c r="AO4199" i="1" s="1"/>
  <c r="AL4199" i="1"/>
  <c r="K4199" i="1"/>
  <c r="O4199" i="1" s="1"/>
  <c r="Q4199" i="1" s="1"/>
  <c r="F4199" i="1"/>
  <c r="Y4199" i="1"/>
  <c r="O176" i="3" s="1"/>
  <c r="C4191" i="19" s="1"/>
  <c r="AN4198" i="1"/>
  <c r="AL4198" i="1"/>
  <c r="K4198" i="1"/>
  <c r="F4198" i="1"/>
  <c r="Y4198" i="1" s="1"/>
  <c r="O175" i="3" s="1"/>
  <c r="C4190" i="19" s="1"/>
  <c r="AN4197" i="1"/>
  <c r="AL4197" i="1"/>
  <c r="K4197" i="1"/>
  <c r="F4197" i="1"/>
  <c r="Y4197" i="1" s="1"/>
  <c r="O174" i="3" s="1"/>
  <c r="C4189" i="19" s="1"/>
  <c r="AN4196" i="1"/>
  <c r="AL4196" i="1"/>
  <c r="K4196" i="1"/>
  <c r="F4196" i="1"/>
  <c r="Y4196" i="1" s="1"/>
  <c r="O173" i="3" s="1"/>
  <c r="C4188" i="19" s="1"/>
  <c r="AN4195" i="1"/>
  <c r="AL4195" i="1"/>
  <c r="K4195" i="1"/>
  <c r="O4195" i="1" s="1"/>
  <c r="Q4195" i="1" s="1"/>
  <c r="F4195" i="1"/>
  <c r="Y4195" i="1"/>
  <c r="O172" i="3" s="1"/>
  <c r="C4187" i="19" s="1"/>
  <c r="AN4194" i="1"/>
  <c r="AL4194" i="1"/>
  <c r="K4194" i="1"/>
  <c r="F4194" i="1"/>
  <c r="Y4194" i="1" s="1"/>
  <c r="O171" i="3" s="1"/>
  <c r="C4186" i="19" s="1"/>
  <c r="AN4193" i="1"/>
  <c r="AL4193" i="1"/>
  <c r="K4193" i="1"/>
  <c r="F4193" i="1"/>
  <c r="Y4193" i="1" s="1"/>
  <c r="AN4192" i="1"/>
  <c r="AL4192" i="1"/>
  <c r="K4192" i="1"/>
  <c r="F4192" i="1"/>
  <c r="Y4192" i="1" s="1"/>
  <c r="O169" i="3" s="1"/>
  <c r="C4184" i="19" s="1"/>
  <c r="AN4191" i="1"/>
  <c r="AL4191" i="1"/>
  <c r="K4191" i="1"/>
  <c r="O4191" i="1" s="1"/>
  <c r="Q4191" i="1" s="1"/>
  <c r="F4191" i="1"/>
  <c r="Y4191" i="1"/>
  <c r="O168" i="3" s="1"/>
  <c r="C4183" i="19" s="1"/>
  <c r="AN4190" i="1"/>
  <c r="AL4190" i="1"/>
  <c r="K4190" i="1"/>
  <c r="F4190" i="1"/>
  <c r="Y4190" i="1" s="1"/>
  <c r="O167" i="3" s="1"/>
  <c r="C4182" i="19" s="1"/>
  <c r="AN4189" i="1"/>
  <c r="AL4189" i="1"/>
  <c r="K4189" i="1"/>
  <c r="F4189" i="1"/>
  <c r="Y4189" i="1"/>
  <c r="O166" i="3" s="1"/>
  <c r="C4181" i="19" s="1"/>
  <c r="AN4188" i="1"/>
  <c r="AL4188" i="1"/>
  <c r="K4188" i="1"/>
  <c r="F4188" i="1"/>
  <c r="Y4188" i="1" s="1"/>
  <c r="O165" i="3" s="1"/>
  <c r="C4180" i="19" s="1"/>
  <c r="AN4187" i="1"/>
  <c r="AO4187" i="1" s="1"/>
  <c r="AL4187" i="1"/>
  <c r="K4187" i="1"/>
  <c r="F4187" i="1"/>
  <c r="Y4187" i="1" s="1"/>
  <c r="AN4186" i="1"/>
  <c r="AL4186" i="1"/>
  <c r="K4186" i="1"/>
  <c r="F4186" i="1"/>
  <c r="Y4186" i="1" s="1"/>
  <c r="O163" i="3" s="1"/>
  <c r="C4178" i="19" s="1"/>
  <c r="AN4185" i="1"/>
  <c r="AL4185" i="1"/>
  <c r="K4185" i="1"/>
  <c r="F4185" i="1"/>
  <c r="Y4185" i="1" s="1"/>
  <c r="O162" i="3" s="1"/>
  <c r="C4177" i="19" s="1"/>
  <c r="AN4184" i="1"/>
  <c r="AL4184" i="1"/>
  <c r="K4184" i="1"/>
  <c r="F4184" i="1"/>
  <c r="Y4184" i="1" s="1"/>
  <c r="O161" i="3" s="1"/>
  <c r="C4176" i="19" s="1"/>
  <c r="AN4183" i="1"/>
  <c r="AO4183" i="1" s="1"/>
  <c r="AL4183" i="1"/>
  <c r="K4183" i="1"/>
  <c r="F4183" i="1"/>
  <c r="Y4183" i="1"/>
  <c r="O160" i="3" s="1"/>
  <c r="C4175" i="19" s="1"/>
  <c r="AN4182" i="1"/>
  <c r="AL4182" i="1"/>
  <c r="K4182" i="1"/>
  <c r="F4182" i="1"/>
  <c r="AN4181" i="1"/>
  <c r="AL4181" i="1"/>
  <c r="K4181" i="1"/>
  <c r="F4181" i="1"/>
  <c r="Y4181" i="1" s="1"/>
  <c r="O158" i="3" s="1"/>
  <c r="C4173" i="19" s="1"/>
  <c r="AN4180" i="1"/>
  <c r="AL4180" i="1"/>
  <c r="K4180" i="1"/>
  <c r="F4180" i="1"/>
  <c r="AN4179" i="1"/>
  <c r="AL4179" i="1"/>
  <c r="K4179" i="1"/>
  <c r="F4179" i="1"/>
  <c r="Y4179" i="1"/>
  <c r="AN4178" i="1"/>
  <c r="AL4178" i="1"/>
  <c r="K4178" i="1"/>
  <c r="O4178" i="1" s="1"/>
  <c r="Q4178" i="1" s="1"/>
  <c r="F4178" i="1"/>
  <c r="Y4178" i="1" s="1"/>
  <c r="O155" i="3" s="1"/>
  <c r="C4170" i="19" s="1"/>
  <c r="AN4177" i="1"/>
  <c r="AL4177" i="1"/>
  <c r="K4177" i="1"/>
  <c r="F4177" i="1"/>
  <c r="Y4177" i="1" s="1"/>
  <c r="O154" i="3" s="1"/>
  <c r="C4169" i="19" s="1"/>
  <c r="AN4176" i="1"/>
  <c r="AL4176" i="1"/>
  <c r="K4176" i="1"/>
  <c r="F4176" i="1"/>
  <c r="Y4176" i="1" s="1"/>
  <c r="O153" i="3" s="1"/>
  <c r="C4168" i="19" s="1"/>
  <c r="AN4175" i="1"/>
  <c r="AL4175" i="1"/>
  <c r="K4175" i="1"/>
  <c r="F4175" i="1"/>
  <c r="Y4175" i="1"/>
  <c r="O152" i="3" s="1"/>
  <c r="C4167" i="19" s="1"/>
  <c r="AN4174" i="1"/>
  <c r="AL4174" i="1"/>
  <c r="K4174" i="1"/>
  <c r="F4174" i="1"/>
  <c r="Y4174" i="1" s="1"/>
  <c r="O151" i="3" s="1"/>
  <c r="C4166" i="19" s="1"/>
  <c r="AN4173" i="1"/>
  <c r="AL4173" i="1"/>
  <c r="K4173" i="1"/>
  <c r="F4173" i="1"/>
  <c r="AO4173" i="1" s="1"/>
  <c r="Y4173" i="1"/>
  <c r="O150" i="3" s="1"/>
  <c r="C4165" i="19" s="1"/>
  <c r="AN4172" i="1"/>
  <c r="AL4172" i="1"/>
  <c r="K4172" i="1"/>
  <c r="F4172" i="1"/>
  <c r="Y4172" i="1" s="1"/>
  <c r="O149" i="3" s="1"/>
  <c r="C4164" i="19" s="1"/>
  <c r="AN4171" i="1"/>
  <c r="AL4171" i="1"/>
  <c r="K4171" i="1"/>
  <c r="F4171" i="1"/>
  <c r="Y4171" i="1" s="1"/>
  <c r="O148" i="3" s="1"/>
  <c r="C4163" i="19" s="1"/>
  <c r="AN4170" i="1"/>
  <c r="AL4170" i="1"/>
  <c r="K4170" i="1"/>
  <c r="F4170" i="1"/>
  <c r="Y4170" i="1" s="1"/>
  <c r="O147" i="3" s="1"/>
  <c r="C4162" i="19" s="1"/>
  <c r="AN4169" i="1"/>
  <c r="AL4169" i="1"/>
  <c r="K4169" i="1"/>
  <c r="F4169" i="1"/>
  <c r="Y4169" i="1" s="1"/>
  <c r="AN4168" i="1"/>
  <c r="AL4168" i="1"/>
  <c r="K4168" i="1"/>
  <c r="F4168" i="1"/>
  <c r="Y4168" i="1" s="1"/>
  <c r="O145" i="3" s="1"/>
  <c r="C4160" i="19" s="1"/>
  <c r="AN4167" i="1"/>
  <c r="AL4167" i="1"/>
  <c r="K4167" i="1"/>
  <c r="F4167" i="1"/>
  <c r="Y4167" i="1"/>
  <c r="O144" i="3" s="1"/>
  <c r="C4159" i="19" s="1"/>
  <c r="AN4166" i="1"/>
  <c r="AL4166" i="1"/>
  <c r="K4166" i="1"/>
  <c r="F4166" i="1"/>
  <c r="O4166" i="1" s="1"/>
  <c r="Q4166" i="1" s="1"/>
  <c r="AN4165" i="1"/>
  <c r="AL4165" i="1"/>
  <c r="K4165" i="1"/>
  <c r="F4165" i="1"/>
  <c r="Y4165" i="1" s="1"/>
  <c r="O142" i="3" s="1"/>
  <c r="C4157" i="19" s="1"/>
  <c r="AN4164" i="1"/>
  <c r="AL4164" i="1"/>
  <c r="K4164" i="1"/>
  <c r="F4164" i="1"/>
  <c r="Y4164" i="1" s="1"/>
  <c r="O141" i="3" s="1"/>
  <c r="C4156" i="19" s="1"/>
  <c r="AN4163" i="1"/>
  <c r="AL4163" i="1"/>
  <c r="K4163" i="1"/>
  <c r="O4163" i="1" s="1"/>
  <c r="Q4163" i="1" s="1"/>
  <c r="F4163" i="1"/>
  <c r="AN4162" i="1"/>
  <c r="AL4162" i="1"/>
  <c r="K4162" i="1"/>
  <c r="O4162" i="1" s="1"/>
  <c r="Q4162" i="1" s="1"/>
  <c r="F4162" i="1"/>
  <c r="Y4162" i="1" s="1"/>
  <c r="AN4161" i="1"/>
  <c r="AL4161" i="1"/>
  <c r="K4161" i="1"/>
  <c r="F4161" i="1"/>
  <c r="AN4160" i="1"/>
  <c r="AL4160" i="1"/>
  <c r="K4160" i="1"/>
  <c r="O4160" i="1" s="1"/>
  <c r="Q4160" i="1" s="1"/>
  <c r="F4160" i="1"/>
  <c r="Y4160" i="1" s="1"/>
  <c r="O137" i="3" s="1"/>
  <c r="C4152" i="19" s="1"/>
  <c r="AN4159" i="1"/>
  <c r="K4159" i="1"/>
  <c r="F4159" i="1"/>
  <c r="Y4159" i="1" s="1"/>
  <c r="O136" i="3" s="1"/>
  <c r="C4151" i="19" s="1"/>
  <c r="AN4158" i="1"/>
  <c r="AL4158" i="1"/>
  <c r="K4158" i="1"/>
  <c r="F4158" i="1"/>
  <c r="Y4158" i="1" s="1"/>
  <c r="O135" i="3" s="1"/>
  <c r="C4150" i="19" s="1"/>
  <c r="AN4157" i="1"/>
  <c r="AO4157" i="1" s="1"/>
  <c r="AL4157" i="1"/>
  <c r="K4157" i="1"/>
  <c r="O4157" i="1" s="1"/>
  <c r="F4157" i="1"/>
  <c r="Y4157" i="1"/>
  <c r="O134" i="3" s="1"/>
  <c r="C4149" i="19" s="1"/>
  <c r="AN4156" i="1"/>
  <c r="AL4156" i="1"/>
  <c r="K4156" i="1"/>
  <c r="F4156" i="1"/>
  <c r="Y4156" i="1" s="1"/>
  <c r="O133" i="3" s="1"/>
  <c r="C4148" i="19" s="1"/>
  <c r="AN4155" i="1"/>
  <c r="AL4155" i="1"/>
  <c r="K4155" i="1"/>
  <c r="F4155" i="1"/>
  <c r="AN4154" i="1"/>
  <c r="AL4154" i="1"/>
  <c r="K4154" i="1"/>
  <c r="F4154" i="1"/>
  <c r="Y4154" i="1" s="1"/>
  <c r="O131" i="3" s="1"/>
  <c r="C4146" i="19" s="1"/>
  <c r="AN4153" i="1"/>
  <c r="AL4153" i="1"/>
  <c r="K4153" i="1"/>
  <c r="O4153" i="1" s="1"/>
  <c r="Q4153" i="1" s="1"/>
  <c r="F4153" i="1"/>
  <c r="Y4153" i="1"/>
  <c r="O130" i="3" s="1"/>
  <c r="C4145" i="19" s="1"/>
  <c r="AN4152" i="1"/>
  <c r="AL4152" i="1"/>
  <c r="K4152" i="1"/>
  <c r="F4152" i="1"/>
  <c r="O4152" i="1" s="1"/>
  <c r="Q4152" i="1" s="1"/>
  <c r="AN4151" i="1"/>
  <c r="AL4151" i="1"/>
  <c r="K4151" i="1"/>
  <c r="F4151" i="1"/>
  <c r="O4151" i="1" s="1"/>
  <c r="Q4151" i="1" s="1"/>
  <c r="AN4150" i="1"/>
  <c r="AL4150" i="1"/>
  <c r="K4150" i="1"/>
  <c r="F4150" i="1"/>
  <c r="Y4150" i="1" s="1"/>
  <c r="O127" i="3" s="1"/>
  <c r="C4142" i="19" s="1"/>
  <c r="AN4149" i="1"/>
  <c r="AO4149" i="1" s="1"/>
  <c r="AL4149" i="1"/>
  <c r="K4149" i="1"/>
  <c r="F4149" i="1"/>
  <c r="Y4149" i="1" s="1"/>
  <c r="AN4148" i="1"/>
  <c r="AL4148" i="1"/>
  <c r="K4148" i="1"/>
  <c r="F4148" i="1"/>
  <c r="AN4147" i="1"/>
  <c r="AL4147" i="1"/>
  <c r="K4147" i="1"/>
  <c r="F4147" i="1"/>
  <c r="AN4146" i="1"/>
  <c r="AL4146" i="1"/>
  <c r="K4146" i="1"/>
  <c r="F4146" i="1"/>
  <c r="Y4146" i="1" s="1"/>
  <c r="O123" i="3" s="1"/>
  <c r="C4138" i="19" s="1"/>
  <c r="AN4145" i="1"/>
  <c r="AO4145" i="1" s="1"/>
  <c r="AL4145" i="1"/>
  <c r="K4145" i="1"/>
  <c r="O4145" i="1" s="1"/>
  <c r="Q4145" i="1" s="1"/>
  <c r="F4145" i="1"/>
  <c r="Y4145" i="1"/>
  <c r="O122" i="3" s="1"/>
  <c r="C4137" i="19" s="1"/>
  <c r="AN4144" i="1"/>
  <c r="AL4144" i="1"/>
  <c r="K4144" i="1"/>
  <c r="F4144" i="1"/>
  <c r="Y4144" i="1" s="1"/>
  <c r="O121" i="3" s="1"/>
  <c r="C4136" i="19" s="1"/>
  <c r="AN4143" i="1"/>
  <c r="AO4143" i="1" s="1"/>
  <c r="AL4143" i="1"/>
  <c r="K4143" i="1"/>
  <c r="F4143" i="1"/>
  <c r="AN4142" i="1"/>
  <c r="AL4142" i="1"/>
  <c r="K4142" i="1"/>
  <c r="F4142" i="1"/>
  <c r="AO4142" i="1" s="1"/>
  <c r="Y4142" i="1"/>
  <c r="O119" i="3" s="1"/>
  <c r="C4134" i="19" s="1"/>
  <c r="AN4141" i="1"/>
  <c r="AL4141" i="1"/>
  <c r="K4141" i="1"/>
  <c r="F4141" i="1"/>
  <c r="Y4141" i="1" s="1"/>
  <c r="O118" i="3" s="1"/>
  <c r="C4133" i="19" s="1"/>
  <c r="AN4140" i="1"/>
  <c r="AL4140" i="1"/>
  <c r="K4140" i="1"/>
  <c r="O4140" i="1" s="1"/>
  <c r="F4140" i="1"/>
  <c r="AO4140" i="1" s="1"/>
  <c r="AN4139" i="1"/>
  <c r="AL4139" i="1"/>
  <c r="K4139" i="1"/>
  <c r="O4139" i="1" s="1"/>
  <c r="Q4139" i="1" s="1"/>
  <c r="F4139" i="1"/>
  <c r="AN4138" i="1"/>
  <c r="AL4138" i="1"/>
  <c r="K4138" i="1"/>
  <c r="F4138" i="1"/>
  <c r="Y4138" i="1" s="1"/>
  <c r="O115" i="3" s="1"/>
  <c r="C4130" i="19" s="1"/>
  <c r="AN4137" i="1"/>
  <c r="AL4137" i="1"/>
  <c r="K4137" i="1"/>
  <c r="F4137" i="1"/>
  <c r="Y4137" i="1" s="1"/>
  <c r="O114" i="3" s="1"/>
  <c r="C4129" i="19" s="1"/>
  <c r="AN4136" i="1"/>
  <c r="AL4136" i="1"/>
  <c r="K4136" i="1"/>
  <c r="O4136" i="1" s="1"/>
  <c r="Q4136" i="1" s="1"/>
  <c r="F4136" i="1"/>
  <c r="Y4136" i="1" s="1"/>
  <c r="O113" i="3" s="1"/>
  <c r="C4128" i="19" s="1"/>
  <c r="AN4135" i="1"/>
  <c r="AL4135" i="1"/>
  <c r="K4135" i="1"/>
  <c r="F4135" i="1"/>
  <c r="Y4135" i="1" s="1"/>
  <c r="AN4134" i="1"/>
  <c r="AL4134" i="1"/>
  <c r="K4134" i="1"/>
  <c r="O4134" i="1" s="1"/>
  <c r="Q4134" i="1" s="1"/>
  <c r="F4134" i="1"/>
  <c r="AN4133" i="1"/>
  <c r="AL4133" i="1"/>
  <c r="K4133" i="1"/>
  <c r="F4133" i="1"/>
  <c r="AN4132" i="1"/>
  <c r="AL4132" i="1"/>
  <c r="K4132" i="1"/>
  <c r="O4132" i="1" s="1"/>
  <c r="Q4132" i="1" s="1"/>
  <c r="F4132" i="1"/>
  <c r="Y4132" i="1" s="1"/>
  <c r="O109" i="3" s="1"/>
  <c r="C4124" i="19" s="1"/>
  <c r="AN4131" i="1"/>
  <c r="AL4131" i="1"/>
  <c r="K4131" i="1"/>
  <c r="F4131" i="1"/>
  <c r="AN4130" i="1"/>
  <c r="AL4130" i="1"/>
  <c r="K4130" i="1"/>
  <c r="O4130" i="1" s="1"/>
  <c r="Q4130" i="1" s="1"/>
  <c r="F4130" i="1"/>
  <c r="AN4129" i="1"/>
  <c r="AO4129" i="1" s="1"/>
  <c r="AL4129" i="1"/>
  <c r="K4129" i="1"/>
  <c r="O4129" i="1" s="1"/>
  <c r="Q4129" i="1" s="1"/>
  <c r="F4129" i="1"/>
  <c r="Y4129" i="1"/>
  <c r="O106" i="3" s="1"/>
  <c r="C4121" i="19" s="1"/>
  <c r="AN4128" i="1"/>
  <c r="AO4128" i="1" s="1"/>
  <c r="AL4128" i="1"/>
  <c r="K4128" i="1"/>
  <c r="F4128" i="1"/>
  <c r="Y4128" i="1" s="1"/>
  <c r="O105" i="3" s="1"/>
  <c r="C4120" i="19" s="1"/>
  <c r="AN4127" i="1"/>
  <c r="AL4127" i="1"/>
  <c r="K4127" i="1"/>
  <c r="F4127" i="1"/>
  <c r="AN4126" i="1"/>
  <c r="AO4126" i="1" s="1"/>
  <c r="K4126" i="1"/>
  <c r="F4126" i="1"/>
  <c r="AN4125" i="1"/>
  <c r="AO4125" i="1" s="1"/>
  <c r="AL4125" i="1"/>
  <c r="K4125" i="1"/>
  <c r="O4125" i="1" s="1"/>
  <c r="Q4125" i="1" s="1"/>
  <c r="F4125" i="1"/>
  <c r="Y4125" i="1"/>
  <c r="O102" i="3" s="1"/>
  <c r="C4117" i="19" s="1"/>
  <c r="AN4124" i="1"/>
  <c r="AO4124" i="1" s="1"/>
  <c r="AL4124" i="1"/>
  <c r="K4124" i="1"/>
  <c r="F4124" i="1"/>
  <c r="Y4124" i="1" s="1"/>
  <c r="O101" i="3" s="1"/>
  <c r="C4116" i="19" s="1"/>
  <c r="AN4123" i="1"/>
  <c r="AL4123" i="1"/>
  <c r="K4123" i="1"/>
  <c r="F4123" i="1"/>
  <c r="O4123" i="1" s="1"/>
  <c r="Q4123" i="1" s="1"/>
  <c r="Y4123" i="1"/>
  <c r="O100" i="3" s="1"/>
  <c r="C4115" i="19" s="1"/>
  <c r="AN4122" i="1"/>
  <c r="AO4122" i="1" s="1"/>
  <c r="AL4122" i="1"/>
  <c r="K4122" i="1"/>
  <c r="F4122" i="1"/>
  <c r="Y4122" i="1" s="1"/>
  <c r="O99" i="3" s="1"/>
  <c r="C4114" i="19" s="1"/>
  <c r="AN4121" i="1"/>
  <c r="AL4121" i="1"/>
  <c r="K4121" i="1"/>
  <c r="F4121" i="1"/>
  <c r="AO4121" i="1" s="1"/>
  <c r="Y4121" i="1"/>
  <c r="O98" i="3" s="1"/>
  <c r="C4113" i="19" s="1"/>
  <c r="AN4120" i="1"/>
  <c r="AL4120" i="1"/>
  <c r="K4120" i="1"/>
  <c r="F4120" i="1"/>
  <c r="Y4120" i="1" s="1"/>
  <c r="O97" i="3" s="1"/>
  <c r="C4112" i="19" s="1"/>
  <c r="AN4119" i="1"/>
  <c r="AL4119" i="1"/>
  <c r="K4119" i="1"/>
  <c r="F4119" i="1"/>
  <c r="AN4118" i="1"/>
  <c r="AL4118" i="1"/>
  <c r="K4118" i="1"/>
  <c r="F4118" i="1"/>
  <c r="Y4118" i="1" s="1"/>
  <c r="O95" i="3" s="1"/>
  <c r="C4110" i="19" s="1"/>
  <c r="AN4117" i="1"/>
  <c r="AO4117" i="1" s="1"/>
  <c r="AL4117" i="1"/>
  <c r="K4117" i="1"/>
  <c r="O4117" i="1" s="1"/>
  <c r="Q4117" i="1" s="1"/>
  <c r="F4117" i="1"/>
  <c r="Y4117" i="1"/>
  <c r="AN4116" i="1"/>
  <c r="AL4116" i="1"/>
  <c r="K4116" i="1"/>
  <c r="F4116" i="1"/>
  <c r="Y4116" i="1" s="1"/>
  <c r="O93" i="3" s="1"/>
  <c r="C4108" i="19" s="1"/>
  <c r="AN4115" i="1"/>
  <c r="AO4115" i="1" s="1"/>
  <c r="AL4115" i="1"/>
  <c r="K4115" i="1"/>
  <c r="F4115" i="1"/>
  <c r="Y4115" i="1"/>
  <c r="O92" i="3" s="1"/>
  <c r="C4107" i="19" s="1"/>
  <c r="AN4114" i="1"/>
  <c r="AL4114" i="1"/>
  <c r="K4114" i="1"/>
  <c r="F4114" i="1"/>
  <c r="Y4114" i="1" s="1"/>
  <c r="O91" i="3" s="1"/>
  <c r="C4106" i="19" s="1"/>
  <c r="AN4113" i="1"/>
  <c r="AO4113" i="1" s="1"/>
  <c r="AL4113" i="1"/>
  <c r="K4113" i="1"/>
  <c r="F4113" i="1"/>
  <c r="Y4113" i="1"/>
  <c r="O90" i="3" s="1"/>
  <c r="C4105" i="19" s="1"/>
  <c r="AN4112" i="1"/>
  <c r="AL4112" i="1"/>
  <c r="K4112" i="1"/>
  <c r="O4112" i="1" s="1"/>
  <c r="Q4112" i="1" s="1"/>
  <c r="F4112" i="1"/>
  <c r="Y4112" i="1" s="1"/>
  <c r="O89" i="3" s="1"/>
  <c r="C4104" i="19" s="1"/>
  <c r="AN4111" i="1"/>
  <c r="AL4111" i="1"/>
  <c r="K4111" i="1"/>
  <c r="F4111" i="1"/>
  <c r="Y4111" i="1" s="1"/>
  <c r="O88" i="3" s="1"/>
  <c r="C4103" i="19" s="1"/>
  <c r="AN4110" i="1"/>
  <c r="AO4110" i="1" s="1"/>
  <c r="AL4110" i="1"/>
  <c r="K4110" i="1"/>
  <c r="O4110" i="1" s="1"/>
  <c r="Q4110" i="1" s="1"/>
  <c r="F4110" i="1"/>
  <c r="Y4110" i="1" s="1"/>
  <c r="O87" i="3" s="1"/>
  <c r="C4102" i="19" s="1"/>
  <c r="AN4109" i="1"/>
  <c r="AO4109" i="1" s="1"/>
  <c r="AL4109" i="1"/>
  <c r="K4109" i="1"/>
  <c r="O4109" i="1" s="1"/>
  <c r="Q4109" i="1" s="1"/>
  <c r="F4109" i="1"/>
  <c r="Y4109" i="1"/>
  <c r="AN4108" i="1"/>
  <c r="AL4108" i="1"/>
  <c r="K4108" i="1"/>
  <c r="F4108" i="1"/>
  <c r="AN4107" i="1"/>
  <c r="AL4107" i="1"/>
  <c r="K4107" i="1"/>
  <c r="F4107" i="1"/>
  <c r="Y4107" i="1" s="1"/>
  <c r="O84" i="3" s="1"/>
  <c r="C4099" i="19" s="1"/>
  <c r="AN4106" i="1"/>
  <c r="AL4106" i="1"/>
  <c r="K4106" i="1"/>
  <c r="O4106" i="1" s="1"/>
  <c r="Q4106" i="1" s="1"/>
  <c r="F4106" i="1"/>
  <c r="Y4106" i="1" s="1"/>
  <c r="AN4105" i="1"/>
  <c r="AL4105" i="1"/>
  <c r="K4105" i="1"/>
  <c r="F4105" i="1"/>
  <c r="Y4105" i="1" s="1"/>
  <c r="O82" i="3" s="1"/>
  <c r="C4097" i="19" s="1"/>
  <c r="AN4104" i="1"/>
  <c r="AO4104" i="1" s="1"/>
  <c r="AL4104" i="1"/>
  <c r="K4104" i="1"/>
  <c r="O4104" i="1" s="1"/>
  <c r="Q4104" i="1" s="1"/>
  <c r="F4104" i="1"/>
  <c r="Y4104" i="1"/>
  <c r="O81" i="3" s="1"/>
  <c r="C4096" i="19" s="1"/>
  <c r="AN4103" i="1"/>
  <c r="AL4103" i="1"/>
  <c r="K4103" i="1"/>
  <c r="F4103" i="1"/>
  <c r="AN4102" i="1"/>
  <c r="AL4102" i="1"/>
  <c r="K4102" i="1"/>
  <c r="F4102" i="1"/>
  <c r="Y4102" i="1" s="1"/>
  <c r="O79" i="3" s="1"/>
  <c r="C4094" i="19" s="1"/>
  <c r="AN4101" i="1"/>
  <c r="AO4101" i="1" s="1"/>
  <c r="AL4101" i="1"/>
  <c r="K4101" i="1"/>
  <c r="F4101" i="1"/>
  <c r="Y4101" i="1" s="1"/>
  <c r="O78" i="3" s="1"/>
  <c r="C4093" i="19" s="1"/>
  <c r="AN4100" i="1"/>
  <c r="AO4100" i="1" s="1"/>
  <c r="AL4100" i="1"/>
  <c r="K4100" i="1"/>
  <c r="O4100" i="1" s="1"/>
  <c r="Q4100" i="1" s="1"/>
  <c r="F4100" i="1"/>
  <c r="Y4100" i="1"/>
  <c r="AN4099" i="1"/>
  <c r="AL4099" i="1"/>
  <c r="K4099" i="1"/>
  <c r="F4099" i="1"/>
  <c r="Y4099" i="1" s="1"/>
  <c r="O76" i="3" s="1"/>
  <c r="C4091" i="19" s="1"/>
  <c r="AN4098" i="1"/>
  <c r="AO4098" i="1" s="1"/>
  <c r="AL4098" i="1"/>
  <c r="K4098" i="1"/>
  <c r="F4098" i="1"/>
  <c r="Y4098" i="1" s="1"/>
  <c r="O75" i="3" s="1"/>
  <c r="C4090" i="19" s="1"/>
  <c r="AN4097" i="1"/>
  <c r="AL4097" i="1"/>
  <c r="K4097" i="1"/>
  <c r="F4097" i="1"/>
  <c r="O4097" i="1" s="1"/>
  <c r="Q4097" i="1" s="1"/>
  <c r="AN4096" i="1"/>
  <c r="AL4096" i="1"/>
  <c r="K4096" i="1"/>
  <c r="O4096" i="1" s="1"/>
  <c r="Q4096" i="1" s="1"/>
  <c r="F4096" i="1"/>
  <c r="Y4096" i="1" s="1"/>
  <c r="O73" i="3" s="1"/>
  <c r="C4088" i="19" s="1"/>
  <c r="AN4095" i="1"/>
  <c r="AL4095" i="1"/>
  <c r="K4095" i="1"/>
  <c r="O4095" i="1" s="1"/>
  <c r="Q4095" i="1" s="1"/>
  <c r="F4095" i="1"/>
  <c r="Y4095" i="1" s="1"/>
  <c r="O72" i="3" s="1"/>
  <c r="C4087" i="19" s="1"/>
  <c r="AN4094" i="1"/>
  <c r="AL4094" i="1"/>
  <c r="K4094" i="1"/>
  <c r="O4094" i="1" s="1"/>
  <c r="Q4094" i="1" s="1"/>
  <c r="F4094" i="1"/>
  <c r="AN4093" i="1"/>
  <c r="AO4093" i="1" s="1"/>
  <c r="AL4093" i="1"/>
  <c r="K4093" i="1"/>
  <c r="F4093" i="1"/>
  <c r="Y4093" i="1" s="1"/>
  <c r="O70" i="3" s="1"/>
  <c r="C4085" i="19" s="1"/>
  <c r="AN4092" i="1"/>
  <c r="AO4092" i="1" s="1"/>
  <c r="AL4092" i="1"/>
  <c r="K4092" i="1"/>
  <c r="O4092" i="1" s="1"/>
  <c r="Q4092" i="1" s="1"/>
  <c r="F4092" i="1"/>
  <c r="Y4092" i="1"/>
  <c r="O69" i="3" s="1"/>
  <c r="C4084" i="19" s="1"/>
  <c r="AN4091" i="1"/>
  <c r="AL4091" i="1"/>
  <c r="K4091" i="1"/>
  <c r="F4091" i="1"/>
  <c r="Y4091" i="1" s="1"/>
  <c r="O68" i="3" s="1"/>
  <c r="C4083" i="19" s="1"/>
  <c r="AN4090" i="1"/>
  <c r="AL4090" i="1"/>
  <c r="K4090" i="1"/>
  <c r="F4090" i="1"/>
  <c r="O4090" i="1" s="1"/>
  <c r="Q4090" i="1" s="1"/>
  <c r="Y4090" i="1"/>
  <c r="O67" i="3" s="1"/>
  <c r="C4082" i="19" s="1"/>
  <c r="AN4089" i="1"/>
  <c r="AL4089" i="1"/>
  <c r="K4089" i="1"/>
  <c r="F4089" i="1"/>
  <c r="O4089" i="1" s="1"/>
  <c r="Q4089" i="1" s="1"/>
  <c r="AN4088" i="1"/>
  <c r="AL4088" i="1"/>
  <c r="K4088" i="1"/>
  <c r="F4088" i="1"/>
  <c r="Y4088" i="1"/>
  <c r="O65" i="3" s="1"/>
  <c r="C4080" i="19" s="1"/>
  <c r="AN4087" i="1"/>
  <c r="AL4087" i="1"/>
  <c r="K4087" i="1"/>
  <c r="O4087" i="1" s="1"/>
  <c r="Q4087" i="1" s="1"/>
  <c r="F4087" i="1"/>
  <c r="Y4087" i="1" s="1"/>
  <c r="O64" i="3" s="1"/>
  <c r="C4079" i="19" s="1"/>
  <c r="AL4086" i="1"/>
  <c r="K4086" i="1"/>
  <c r="F4086" i="1"/>
  <c r="AO4086" i="1" s="1"/>
  <c r="AL4085" i="1"/>
  <c r="K4085" i="1"/>
  <c r="F4085" i="1"/>
  <c r="AL4084" i="1"/>
  <c r="K4084" i="1"/>
  <c r="F4084" i="1"/>
  <c r="AO4084" i="1" s="1"/>
  <c r="AL4083" i="1"/>
  <c r="K4083" i="1"/>
  <c r="O4083" i="1" s="1"/>
  <c r="Q4083" i="1" s="1"/>
  <c r="F4083" i="1"/>
  <c r="AL4082" i="1"/>
  <c r="K4082" i="1"/>
  <c r="F4082" i="1"/>
  <c r="Y4082" i="1" s="1"/>
  <c r="O59" i="3" s="1"/>
  <c r="C4074" i="19" s="1"/>
  <c r="AL4081" i="1"/>
  <c r="K4081" i="1"/>
  <c r="F4081" i="1"/>
  <c r="AO4081" i="1" s="1"/>
  <c r="AL4080" i="1"/>
  <c r="K4080" i="1"/>
  <c r="O4080" i="1" s="1"/>
  <c r="Q4080" i="1" s="1"/>
  <c r="F4080" i="1"/>
  <c r="AO4080" i="1" s="1"/>
  <c r="AL4079" i="1"/>
  <c r="K4079" i="1"/>
  <c r="F4079" i="1"/>
  <c r="AL4078" i="1"/>
  <c r="K4078" i="1"/>
  <c r="O4078" i="1" s="1"/>
  <c r="Q4078" i="1" s="1"/>
  <c r="F4078" i="1"/>
  <c r="AO4078" i="1" s="1"/>
  <c r="AL4077" i="1"/>
  <c r="K4077" i="1"/>
  <c r="F4077" i="1"/>
  <c r="AO4077" i="1" s="1"/>
  <c r="AL4076" i="1"/>
  <c r="K4076" i="1"/>
  <c r="O4076" i="1" s="1"/>
  <c r="F4076" i="1"/>
  <c r="AL4075" i="1"/>
  <c r="K4075" i="1"/>
  <c r="F4075" i="1"/>
  <c r="AL4074" i="1"/>
  <c r="K4074" i="1"/>
  <c r="F4074" i="1"/>
  <c r="Y4074" i="1" s="1"/>
  <c r="O51" i="3" s="1"/>
  <c r="C4066" i="19" s="1"/>
  <c r="AL4073" i="1"/>
  <c r="K4073" i="1"/>
  <c r="F4073" i="1"/>
  <c r="Y4073" i="1" s="1"/>
  <c r="O50" i="3" s="1"/>
  <c r="C4065" i="19" s="1"/>
  <c r="AL4072" i="1"/>
  <c r="K4072" i="1"/>
  <c r="O4072" i="1" s="1"/>
  <c r="Q4072" i="1" s="1"/>
  <c r="F4072" i="1"/>
  <c r="Y4072" i="1" s="1"/>
  <c r="O49" i="3" s="1"/>
  <c r="C4064" i="19" s="1"/>
  <c r="AL4071" i="1"/>
  <c r="K4071" i="1"/>
  <c r="O4071" i="1" s="1"/>
  <c r="Q4071" i="1" s="1"/>
  <c r="F4071" i="1"/>
  <c r="Y4071" i="1" s="1"/>
  <c r="O48" i="3" s="1"/>
  <c r="C4063" i="19" s="1"/>
  <c r="AL4070" i="1"/>
  <c r="K4070" i="1"/>
  <c r="F4070" i="1"/>
  <c r="Y4070" i="1" s="1"/>
  <c r="AL4069" i="1"/>
  <c r="K4069" i="1"/>
  <c r="F4069" i="1"/>
  <c r="AL4068" i="1"/>
  <c r="K4068" i="1"/>
  <c r="F4068" i="1"/>
  <c r="Y4068" i="1" s="1"/>
  <c r="AL4067" i="1"/>
  <c r="K4067" i="1"/>
  <c r="F4067" i="1"/>
  <c r="AL4066" i="1"/>
  <c r="K4066" i="1"/>
  <c r="O4066" i="1" s="1"/>
  <c r="Q4066" i="1" s="1"/>
  <c r="F4066" i="1"/>
  <c r="Y4066" i="1" s="1"/>
  <c r="O43" i="3" s="1"/>
  <c r="C4058" i="19" s="1"/>
  <c r="AL4065" i="1"/>
  <c r="K4065" i="1"/>
  <c r="F4065" i="1"/>
  <c r="Y4065" i="1" s="1"/>
  <c r="O42" i="3" s="1"/>
  <c r="C4057" i="19" s="1"/>
  <c r="AL4064" i="1"/>
  <c r="K4064" i="1"/>
  <c r="O4064" i="1" s="1"/>
  <c r="Q4064" i="1" s="1"/>
  <c r="F4064" i="1"/>
  <c r="AO4064" i="1" s="1"/>
  <c r="AL4063" i="1"/>
  <c r="K4063" i="1"/>
  <c r="F4063" i="1"/>
  <c r="AO4063" i="1" s="1"/>
  <c r="AL4062" i="1"/>
  <c r="K4062" i="1"/>
  <c r="F4062" i="1"/>
  <c r="AL4061" i="1"/>
  <c r="K4061" i="1"/>
  <c r="F4061" i="1"/>
  <c r="Y4061" i="1" s="1"/>
  <c r="O38" i="3" s="1"/>
  <c r="C4053" i="19" s="1"/>
  <c r="AL4060" i="1"/>
  <c r="K4060" i="1"/>
  <c r="F4060" i="1"/>
  <c r="AO4060" i="1" s="1"/>
  <c r="AL4059" i="1"/>
  <c r="K4059" i="1"/>
  <c r="F4059" i="1"/>
  <c r="AN4058" i="1"/>
  <c r="AL4058" i="1"/>
  <c r="K4058" i="1"/>
  <c r="F4058" i="1"/>
  <c r="Y4058" i="1" s="1"/>
  <c r="O35" i="3" s="1"/>
  <c r="C4050" i="19" s="1"/>
  <c r="AN4057" i="1"/>
  <c r="AL4057" i="1"/>
  <c r="K4057" i="1"/>
  <c r="F4057" i="1"/>
  <c r="AN4056" i="1"/>
  <c r="AL4056" i="1"/>
  <c r="K4056" i="1"/>
  <c r="O4056" i="1" s="1"/>
  <c r="Q4056" i="1" s="1"/>
  <c r="F4056" i="1"/>
  <c r="AN4055" i="1"/>
  <c r="AL4055" i="1"/>
  <c r="K4055" i="1"/>
  <c r="O4055" i="1" s="1"/>
  <c r="Q4055" i="1" s="1"/>
  <c r="F4055" i="1"/>
  <c r="AN4054" i="1"/>
  <c r="AL4054" i="1"/>
  <c r="K4054" i="1"/>
  <c r="F4054" i="1"/>
  <c r="AN4053" i="1"/>
  <c r="AL4053" i="1"/>
  <c r="K4053" i="1"/>
  <c r="F4053" i="1"/>
  <c r="AN4052" i="1"/>
  <c r="AO4052" i="1" s="1"/>
  <c r="AL4052" i="1"/>
  <c r="K4052" i="1"/>
  <c r="F4052" i="1"/>
  <c r="Y4052" i="1" s="1"/>
  <c r="O29" i="3" s="1"/>
  <c r="C4044" i="19" s="1"/>
  <c r="AN4051" i="1"/>
  <c r="AO4051" i="1" s="1"/>
  <c r="AL4051" i="1"/>
  <c r="K4051" i="1"/>
  <c r="O4051" i="1" s="1"/>
  <c r="Q4051" i="1" s="1"/>
  <c r="F4051" i="1"/>
  <c r="Y4051" i="1"/>
  <c r="O28" i="3" s="1"/>
  <c r="C4043" i="19" s="1"/>
  <c r="AN4050" i="1"/>
  <c r="AL4050" i="1"/>
  <c r="K4050" i="1"/>
  <c r="F4050" i="1"/>
  <c r="O4050" i="1" s="1"/>
  <c r="Q4050" i="1" s="1"/>
  <c r="AN4049" i="1"/>
  <c r="AL4049" i="1"/>
  <c r="K4049" i="1"/>
  <c r="F4049" i="1"/>
  <c r="Y4049" i="1" s="1"/>
  <c r="O26" i="3" s="1"/>
  <c r="C4041" i="19" s="1"/>
  <c r="AN4048" i="1"/>
  <c r="AL4048" i="1"/>
  <c r="K4048" i="1"/>
  <c r="F4048" i="1"/>
  <c r="AN4047" i="1"/>
  <c r="AL4047" i="1"/>
  <c r="K4047" i="1"/>
  <c r="O4047" i="1" s="1"/>
  <c r="Q4047" i="1" s="1"/>
  <c r="F4047" i="1"/>
  <c r="Y4047" i="1" s="1"/>
  <c r="AN4046" i="1"/>
  <c r="AO4046" i="1" s="1"/>
  <c r="AL4046" i="1"/>
  <c r="K4046" i="1"/>
  <c r="O4046" i="1" s="1"/>
  <c r="Q4046" i="1" s="1"/>
  <c r="F4046" i="1"/>
  <c r="Y4046" i="1"/>
  <c r="O23" i="3" s="1"/>
  <c r="C4038" i="19" s="1"/>
  <c r="AN4045" i="1"/>
  <c r="AO4045" i="1" s="1"/>
  <c r="AL4045" i="1"/>
  <c r="K4045" i="1"/>
  <c r="F4045" i="1"/>
  <c r="O4045" i="1" s="1"/>
  <c r="Q4045" i="1" s="1"/>
  <c r="AN4044" i="1"/>
  <c r="AL4044" i="1"/>
  <c r="K4044" i="1"/>
  <c r="F4044" i="1"/>
  <c r="O4044" i="1" s="1"/>
  <c r="Q4044" i="1" s="1"/>
  <c r="Y4044" i="1"/>
  <c r="O21" i="3" s="1"/>
  <c r="C4036" i="19" s="1"/>
  <c r="AN4043" i="1"/>
  <c r="AL4043" i="1"/>
  <c r="K4043" i="1"/>
  <c r="O4043" i="1" s="1"/>
  <c r="Q4043" i="1" s="1"/>
  <c r="F4043" i="1"/>
  <c r="Y4043" i="1" s="1"/>
  <c r="O20" i="3" s="1"/>
  <c r="C4035" i="19" s="1"/>
  <c r="AN4042" i="1"/>
  <c r="AL4042" i="1"/>
  <c r="K4042" i="1"/>
  <c r="O4042" i="1" s="1"/>
  <c r="Q4042" i="1" s="1"/>
  <c r="F4042" i="1"/>
  <c r="Y4042" i="1" s="1"/>
  <c r="O19" i="3" s="1"/>
  <c r="C4034" i="19" s="1"/>
  <c r="AN4041" i="1"/>
  <c r="AL4041" i="1"/>
  <c r="K4041" i="1"/>
  <c r="F4041" i="1"/>
  <c r="Y4041" i="1" s="1"/>
  <c r="O18" i="3" s="1"/>
  <c r="C4033" i="19" s="1"/>
  <c r="AN4040" i="1"/>
  <c r="AL4040" i="1"/>
  <c r="K4040" i="1"/>
  <c r="O4040" i="1" s="1"/>
  <c r="Q4040" i="1" s="1"/>
  <c r="F4040" i="1"/>
  <c r="Y4040" i="1" s="1"/>
  <c r="O17" i="3" s="1"/>
  <c r="C4032" i="19" s="1"/>
  <c r="AN4039" i="1"/>
  <c r="AL4039" i="1"/>
  <c r="K4039" i="1"/>
  <c r="F4039" i="1"/>
  <c r="Y4039" i="1" s="1"/>
  <c r="O16" i="3" s="1"/>
  <c r="C4031" i="19" s="1"/>
  <c r="AN4038" i="1"/>
  <c r="AO4038" i="1" s="1"/>
  <c r="AL4038" i="1"/>
  <c r="K4038" i="1"/>
  <c r="O4038" i="1" s="1"/>
  <c r="Q4038" i="1" s="1"/>
  <c r="F4038" i="1"/>
  <c r="Y4038" i="1"/>
  <c r="O15" i="3" s="1"/>
  <c r="C4030" i="19" s="1"/>
  <c r="AN4037" i="1"/>
  <c r="AL4037" i="1"/>
  <c r="K4037" i="1"/>
  <c r="F4037" i="1"/>
  <c r="Y4037" i="1" s="1"/>
  <c r="O14" i="3" s="1"/>
  <c r="C4029" i="19" s="1"/>
  <c r="AN4036" i="1"/>
  <c r="AO4036" i="1" s="1"/>
  <c r="AL4036" i="1"/>
  <c r="K4036" i="1"/>
  <c r="F4036" i="1"/>
  <c r="O4036" i="1" s="1"/>
  <c r="Q4036" i="1" s="1"/>
  <c r="Y4036" i="1"/>
  <c r="O13" i="3" s="1"/>
  <c r="C4028" i="19" s="1"/>
  <c r="AN4035" i="1"/>
  <c r="AL4035" i="1"/>
  <c r="K4035" i="1"/>
  <c r="O4035" i="1" s="1"/>
  <c r="Q4035" i="1" s="1"/>
  <c r="F4035" i="1"/>
  <c r="Y4035" i="1" s="1"/>
  <c r="O12" i="3" s="1"/>
  <c r="C4027" i="19" s="1"/>
  <c r="AN4034" i="1"/>
  <c r="AO4034" i="1" s="1"/>
  <c r="AL4034" i="1"/>
  <c r="K4034" i="1"/>
  <c r="F4034" i="1"/>
  <c r="Y4034" i="1" s="1"/>
  <c r="O11" i="3" s="1"/>
  <c r="C4026" i="19" s="1"/>
  <c r="AN4033" i="1"/>
  <c r="AL4033" i="1"/>
  <c r="K4033" i="1"/>
  <c r="F4033" i="1"/>
  <c r="AN4032" i="1"/>
  <c r="AL4032" i="1"/>
  <c r="K4032" i="1"/>
  <c r="O4032" i="1" s="1"/>
  <c r="Q4032" i="1" s="1"/>
  <c r="F4032" i="1"/>
  <c r="Y4032" i="1" s="1"/>
  <c r="O9" i="3" s="1"/>
  <c r="C4024" i="19" s="1"/>
  <c r="AN4031" i="1"/>
  <c r="AL4031" i="1"/>
  <c r="K4031" i="1"/>
  <c r="F4031" i="1"/>
  <c r="Y4031" i="1" s="1"/>
  <c r="O8" i="3" s="1"/>
  <c r="C4023" i="19" s="1"/>
  <c r="AN4030" i="1"/>
  <c r="AL4030" i="1"/>
  <c r="K4030" i="1"/>
  <c r="F4030" i="1"/>
  <c r="Y4030" i="1"/>
  <c r="O7" i="3" s="1"/>
  <c r="C4022" i="19" s="1"/>
  <c r="AN4029" i="1"/>
  <c r="AO4029" i="1" s="1"/>
  <c r="AL4029" i="1"/>
  <c r="K4029" i="1"/>
  <c r="F4029" i="1"/>
  <c r="O4029" i="1" s="1"/>
  <c r="Q4029" i="1" s="1"/>
  <c r="AN4028" i="1"/>
  <c r="AO4028" i="1" s="1"/>
  <c r="AL4028" i="1"/>
  <c r="K4028" i="1"/>
  <c r="F4028" i="1"/>
  <c r="Y4028" i="1"/>
  <c r="O5" i="3" s="1"/>
  <c r="C4020" i="19" s="1"/>
  <c r="O146" i="3"/>
  <c r="C4161" i="19" s="1"/>
  <c r="O164" i="3"/>
  <c r="C4179" i="19" s="1"/>
  <c r="O170" i="3"/>
  <c r="C4185" i="19" s="1"/>
  <c r="O77" i="3"/>
  <c r="C4092" i="19" s="1"/>
  <c r="O86" i="3"/>
  <c r="C4101" i="19" s="1"/>
  <c r="O94" i="3"/>
  <c r="C4109" i="19" s="1"/>
  <c r="O47" i="3"/>
  <c r="C4062" i="19" s="1"/>
  <c r="O139" i="3"/>
  <c r="C4154" i="19" s="1"/>
  <c r="O156" i="3"/>
  <c r="C4171" i="19" s="1"/>
  <c r="O187" i="3"/>
  <c r="C4202" i="19" s="1"/>
  <c r="O189" i="3"/>
  <c r="C4204" i="19" s="1"/>
  <c r="O196" i="3"/>
  <c r="C4211" i="19" s="1"/>
  <c r="O198" i="3"/>
  <c r="C4213" i="19" s="1"/>
  <c r="O202" i="3"/>
  <c r="C4217" i="19" s="1"/>
  <c r="O206" i="3"/>
  <c r="C4221" i="19" s="1"/>
  <c r="O210" i="3"/>
  <c r="C4225" i="19" s="1"/>
  <c r="O252" i="3"/>
  <c r="C4267" i="19" s="1"/>
  <c r="O271" i="3"/>
  <c r="C4286" i="19" s="1"/>
  <c r="O273" i="3"/>
  <c r="C4288" i="19" s="1"/>
  <c r="O276" i="3"/>
  <c r="C4291" i="19" s="1"/>
  <c r="O282" i="3"/>
  <c r="C4297" i="19" s="1"/>
  <c r="O284" i="3"/>
  <c r="C4299" i="19" s="1"/>
  <c r="O289" i="3"/>
  <c r="C4304" i="19" s="1"/>
  <c r="O292" i="3"/>
  <c r="C4307" i="19" s="1"/>
  <c r="O294" i="3"/>
  <c r="C4309" i="19" s="1"/>
  <c r="O298" i="3"/>
  <c r="C4313" i="19" s="1"/>
  <c r="O300" i="3"/>
  <c r="C4315" i="19" s="1"/>
  <c r="O304" i="3"/>
  <c r="C4319" i="19" s="1"/>
  <c r="O308" i="3"/>
  <c r="C4323" i="19" s="1"/>
  <c r="O310" i="3"/>
  <c r="C4325" i="19" s="1"/>
  <c r="O315" i="3"/>
  <c r="C4330" i="19" s="1"/>
  <c r="O317" i="3"/>
  <c r="C4332" i="19" s="1"/>
  <c r="O319" i="3"/>
  <c r="C4334" i="19" s="1"/>
  <c r="O321" i="3"/>
  <c r="C4336" i="19" s="1"/>
  <c r="O329" i="3"/>
  <c r="C4344" i="19" s="1"/>
  <c r="O332" i="3"/>
  <c r="C4347" i="19" s="1"/>
  <c r="O337" i="3"/>
  <c r="C4352" i="19" s="1"/>
  <c r="O340" i="3"/>
  <c r="C4355" i="19" s="1"/>
  <c r="O342" i="3"/>
  <c r="C4357" i="19" s="1"/>
  <c r="O344" i="3"/>
  <c r="C4359" i="19" s="1"/>
  <c r="O346" i="3"/>
  <c r="C4361" i="19" s="1"/>
  <c r="O348" i="3"/>
  <c r="C4363" i="19" s="1"/>
  <c r="O350" i="3"/>
  <c r="C4365" i="19" s="1"/>
  <c r="O353" i="3"/>
  <c r="C4368" i="19" s="1"/>
  <c r="O355" i="3"/>
  <c r="C4370" i="19" s="1"/>
  <c r="O357" i="3"/>
  <c r="C4372" i="19" s="1"/>
  <c r="O359" i="3"/>
  <c r="C4374" i="19" s="1"/>
  <c r="O364" i="3"/>
  <c r="C4379" i="19" s="1"/>
  <c r="O366" i="3"/>
  <c r="C4381" i="19" s="1"/>
  <c r="O368" i="3"/>
  <c r="C4383" i="19" s="1"/>
  <c r="AO4133" i="1"/>
  <c r="AO4268" i="1"/>
  <c r="O4107" i="1"/>
  <c r="Q4107" i="1" s="1"/>
  <c r="Y4133" i="1"/>
  <c r="O4357" i="1"/>
  <c r="Q4357" i="1" s="1"/>
  <c r="AO4271" i="1"/>
  <c r="AO4359" i="1"/>
  <c r="AO4363" i="1"/>
  <c r="AO4375" i="1"/>
  <c r="AO4380" i="1"/>
  <c r="AO4385" i="1"/>
  <c r="O4340" i="1"/>
  <c r="Q4340" i="1" s="1"/>
  <c r="O4085" i="1"/>
  <c r="Q4085" i="1" s="1"/>
  <c r="AO4088" i="1"/>
  <c r="AO4175" i="1"/>
  <c r="AO4191" i="1"/>
  <c r="AO4194" i="1"/>
  <c r="AO4204" i="1"/>
  <c r="AO4210" i="1"/>
  <c r="AO4213" i="1"/>
  <c r="O4260" i="1"/>
  <c r="Q4260" i="1" s="1"/>
  <c r="O4264" i="1"/>
  <c r="Q4264" i="1" s="1"/>
  <c r="O4267" i="1"/>
  <c r="Q4267" i="1" s="1"/>
  <c r="AO4314" i="1"/>
  <c r="AO4315" i="1"/>
  <c r="AO4320" i="1"/>
  <c r="O4360" i="1"/>
  <c r="Q4360" i="1" s="1"/>
  <c r="O4366" i="1"/>
  <c r="Q4366" i="1"/>
  <c r="AO4096" i="1"/>
  <c r="AO4224" i="1"/>
  <c r="AO4251" i="1"/>
  <c r="AO4322" i="1"/>
  <c r="AO4323" i="1"/>
  <c r="AO4346" i="1"/>
  <c r="AO4347" i="1"/>
  <c r="AO4043" i="1"/>
  <c r="AO4050" i="1"/>
  <c r="O4228" i="1"/>
  <c r="Q4228" i="1"/>
  <c r="O4334" i="1"/>
  <c r="Q4334" i="1"/>
  <c r="O4375" i="1"/>
  <c r="Q4375" i="1" s="1"/>
  <c r="O4113" i="1"/>
  <c r="Q4113" i="1" s="1"/>
  <c r="O4287" i="1"/>
  <c r="Q4287" i="1" s="1"/>
  <c r="O4292" i="1"/>
  <c r="Q4292" i="1" s="1"/>
  <c r="O4296" i="1"/>
  <c r="Q4296" i="1" s="1"/>
  <c r="O4367" i="1"/>
  <c r="Q4367" i="1" s="1"/>
  <c r="O4371" i="1"/>
  <c r="Q4371" i="1" s="1"/>
  <c r="O4372" i="1"/>
  <c r="Q4372" i="1" s="1"/>
  <c r="O4041" i="1"/>
  <c r="Q4041" i="1" s="1"/>
  <c r="O4061" i="1"/>
  <c r="Q4061" i="1" s="1"/>
  <c r="O4174" i="1"/>
  <c r="Q4174" i="1" s="1"/>
  <c r="O4175" i="1"/>
  <c r="Q4175" i="1" s="1"/>
  <c r="O4183" i="1"/>
  <c r="Q4183" i="1" s="1"/>
  <c r="O4186" i="1"/>
  <c r="Q4186" i="1" s="1"/>
  <c r="O4190" i="1"/>
  <c r="Q4190" i="1" s="1"/>
  <c r="O4204" i="1"/>
  <c r="Q4204" i="1" s="1"/>
  <c r="AO4275" i="1"/>
  <c r="O4380" i="1"/>
  <c r="Q4380" i="1" s="1"/>
  <c r="AO4137" i="1"/>
  <c r="AO4162" i="1"/>
  <c r="AO4167" i="1"/>
  <c r="AO4226" i="1"/>
  <c r="AO4279" i="1"/>
  <c r="AO4280" i="1"/>
  <c r="AO4284" i="1"/>
  <c r="AO4291" i="1"/>
  <c r="AO4300" i="1"/>
  <c r="AO4306" i="1"/>
  <c r="AO4307" i="1"/>
  <c r="O4317" i="1"/>
  <c r="Q4317" i="1"/>
  <c r="O4341" i="1"/>
  <c r="Q4341" i="1" s="1"/>
  <c r="O4344" i="1"/>
  <c r="Q4344" i="1" s="1"/>
  <c r="O4349" i="1"/>
  <c r="Q4349" i="1" s="1"/>
  <c r="O4351" i="1"/>
  <c r="Q4351" i="1" s="1"/>
  <c r="AO4371" i="1"/>
  <c r="O4388" i="1"/>
  <c r="Q4388" i="1" s="1"/>
  <c r="AO4056" i="1"/>
  <c r="AO4240" i="1"/>
  <c r="O4065" i="1"/>
  <c r="Q4065" i="1" s="1"/>
  <c r="AO4227" i="1"/>
  <c r="O4297" i="1"/>
  <c r="Q4297" i="1" s="1"/>
  <c r="O4310" i="1"/>
  <c r="Q4310" i="1" s="1"/>
  <c r="AO4331" i="1"/>
  <c r="O4368" i="1"/>
  <c r="Q4368" i="1" s="1"/>
  <c r="O4369" i="1"/>
  <c r="Q4369" i="1" s="1"/>
  <c r="AO4382" i="1"/>
  <c r="O4392" i="1"/>
  <c r="Q4392" i="1" s="1"/>
  <c r="O4207" i="1"/>
  <c r="Q4207" i="1" s="1"/>
  <c r="O4208" i="1"/>
  <c r="Q4208" i="1" s="1"/>
  <c r="O4211" i="1"/>
  <c r="Q4211" i="1" s="1"/>
  <c r="AO4216" i="1"/>
  <c r="AO4231" i="1"/>
  <c r="AO4252" i="1"/>
  <c r="O4299" i="1"/>
  <c r="Q4299" i="1" s="1"/>
  <c r="O4326" i="1"/>
  <c r="Q4326" i="1" s="1"/>
  <c r="O4352" i="1"/>
  <c r="Q4352" i="1"/>
  <c r="O4370" i="1"/>
  <c r="Q4370" i="1" s="1"/>
  <c r="O4382" i="1"/>
  <c r="Q4382" i="1"/>
  <c r="AO4030" i="1"/>
  <c r="Y4060" i="1"/>
  <c r="O37" i="3" s="1"/>
  <c r="C4052" i="19" s="1"/>
  <c r="AO4089" i="1"/>
  <c r="AO4116" i="1"/>
  <c r="O4168" i="1"/>
  <c r="Q4168" i="1" s="1"/>
  <c r="AO4181" i="1"/>
  <c r="O4192" i="1"/>
  <c r="Q4192" i="1" s="1"/>
  <c r="O4194" i="1"/>
  <c r="Q4194" i="1" s="1"/>
  <c r="O4196" i="1"/>
  <c r="Q4196" i="1" s="1"/>
  <c r="O4198" i="1"/>
  <c r="Q4198" i="1" s="1"/>
  <c r="O4232" i="1"/>
  <c r="Q4232" i="1" s="1"/>
  <c r="AO4235" i="1"/>
  <c r="AO4288" i="1"/>
  <c r="O4288" i="1"/>
  <c r="Q4288" i="1" s="1"/>
  <c r="O4305" i="1"/>
  <c r="Q4305" i="1" s="1"/>
  <c r="O4318" i="1"/>
  <c r="Q4318" i="1" s="1"/>
  <c r="O4331" i="1"/>
  <c r="Q4331" i="1" s="1"/>
  <c r="O4333" i="1"/>
  <c r="Q4333" i="1" s="1"/>
  <c r="AO4340" i="1"/>
  <c r="O4345" i="1"/>
  <c r="Q4345" i="1"/>
  <c r="O4354" i="1"/>
  <c r="Q4354" i="1"/>
  <c r="AO4367" i="1"/>
  <c r="AO4368" i="1"/>
  <c r="AO4376" i="1"/>
  <c r="AO4377" i="1"/>
  <c r="AO4112" i="1"/>
  <c r="O4118" i="1"/>
  <c r="Q4118" i="1" s="1"/>
  <c r="O4120" i="1"/>
  <c r="Q4120" i="1" s="1"/>
  <c r="AO4169" i="1"/>
  <c r="O4176" i="1"/>
  <c r="Q4176" i="1" s="1"/>
  <c r="O4180" i="1"/>
  <c r="Q4180" i="1" s="1"/>
  <c r="O4215" i="1"/>
  <c r="Q4215" i="1"/>
  <c r="AO4222" i="1"/>
  <c r="AO4230" i="1"/>
  <c r="AO4258" i="1"/>
  <c r="O4259" i="1"/>
  <c r="Q4259" i="1" s="1"/>
  <c r="AO4286" i="1"/>
  <c r="O4290" i="1"/>
  <c r="Q4290" i="1"/>
  <c r="AO4298" i="1"/>
  <c r="O4303" i="1"/>
  <c r="Q4303" i="1"/>
  <c r="AO4316" i="1"/>
  <c r="O4319" i="1"/>
  <c r="Q4319" i="1" s="1"/>
  <c r="O4339" i="1"/>
  <c r="Q4339" i="1" s="1"/>
  <c r="AO4342" i="1"/>
  <c r="O4348" i="1"/>
  <c r="Q4348" i="1" s="1"/>
  <c r="AO4374" i="1"/>
  <c r="AO4391" i="1"/>
  <c r="AO4392" i="1"/>
  <c r="Y4077" i="1"/>
  <c r="AO4082" i="1"/>
  <c r="Y4143" i="1"/>
  <c r="O4243" i="1"/>
  <c r="Q4243" i="1" s="1"/>
  <c r="Y4243" i="1"/>
  <c r="O4283" i="1"/>
  <c r="Q4283" i="1" s="1"/>
  <c r="Y4283" i="1"/>
  <c r="O260" i="3" s="1"/>
  <c r="C4275" i="19" s="1"/>
  <c r="AO4076" i="1"/>
  <c r="Y4076" i="1"/>
  <c r="O53" i="3" s="1"/>
  <c r="C4068" i="19" s="1"/>
  <c r="Y4081" i="1"/>
  <c r="O58" i="3" s="1"/>
  <c r="C4073" i="19" s="1"/>
  <c r="Y4147" i="1"/>
  <c r="O124" i="3" s="1"/>
  <c r="C4139" i="19" s="1"/>
  <c r="O4184" i="1"/>
  <c r="Q4184" i="1"/>
  <c r="O4206" i="1"/>
  <c r="Q4206" i="1" s="1"/>
  <c r="Y4218" i="1"/>
  <c r="O4247" i="1"/>
  <c r="Q4247" i="1"/>
  <c r="Y4289" i="1"/>
  <c r="O266" i="3" s="1"/>
  <c r="C4281" i="19" s="1"/>
  <c r="O4289" i="1"/>
  <c r="Q4289" i="1"/>
  <c r="O4328" i="1"/>
  <c r="Q4328" i="1" s="1"/>
  <c r="Y4329" i="1"/>
  <c r="O306" i="3" s="1"/>
  <c r="C4321" i="19" s="1"/>
  <c r="Y4346" i="1"/>
  <c r="O4346" i="1"/>
  <c r="Q4346" i="1" s="1"/>
  <c r="AO4039" i="1"/>
  <c r="Y4080" i="1"/>
  <c r="O57" i="3" s="1"/>
  <c r="C4072" i="19" s="1"/>
  <c r="AO4202" i="1"/>
  <c r="O4293" i="1"/>
  <c r="Q4293" i="1" s="1"/>
  <c r="O4304" i="1"/>
  <c r="Q4304" i="1" s="1"/>
  <c r="Y4314" i="1"/>
  <c r="Q4314" i="1"/>
  <c r="O4039" i="1"/>
  <c r="Q4039" i="1" s="1"/>
  <c r="AO4048" i="1"/>
  <c r="AO4135" i="1"/>
  <c r="Y4163" i="1"/>
  <c r="O140" i="3" s="1"/>
  <c r="C4155" i="19" s="1"/>
  <c r="AO4163" i="1"/>
  <c r="AO4184" i="1"/>
  <c r="AO4243" i="1"/>
  <c r="O4255" i="1"/>
  <c r="Q4255" i="1" s="1"/>
  <c r="AO4255" i="1"/>
  <c r="O4263" i="1"/>
  <c r="Q4263" i="1" s="1"/>
  <c r="AO4263" i="1"/>
  <c r="Y4263" i="1"/>
  <c r="Y4298" i="1"/>
  <c r="O275" i="3" s="1"/>
  <c r="C4290" i="19" s="1"/>
  <c r="O4306" i="1"/>
  <c r="Q4306" i="1" s="1"/>
  <c r="Y4350" i="1"/>
  <c r="O4350" i="1"/>
  <c r="Q4350" i="1"/>
  <c r="Y4358" i="1"/>
  <c r="O335" i="3" s="1"/>
  <c r="C4350" i="19" s="1"/>
  <c r="O4358" i="1"/>
  <c r="Q4358" i="1" s="1"/>
  <c r="Y4385" i="1"/>
  <c r="O4105" i="1"/>
  <c r="Q4105" i="1" s="1"/>
  <c r="O4111" i="1"/>
  <c r="Q4111" i="1" s="1"/>
  <c r="AO4131" i="1"/>
  <c r="Y4131" i="1"/>
  <c r="O4135" i="1"/>
  <c r="Q4135" i="1" s="1"/>
  <c r="O4147" i="1"/>
  <c r="Q4147" i="1" s="1"/>
  <c r="AO4160" i="1"/>
  <c r="AO4170" i="1"/>
  <c r="O4177" i="1"/>
  <c r="Q4177" i="1" s="1"/>
  <c r="O4179" i="1"/>
  <c r="Q4179" i="1" s="1"/>
  <c r="AO4188" i="1"/>
  <c r="O4202" i="1"/>
  <c r="Q4202" i="1" s="1"/>
  <c r="O4205" i="1"/>
  <c r="Q4205" i="1" s="1"/>
  <c r="AO4236" i="1"/>
  <c r="AO4264" i="1"/>
  <c r="O4286" i="1"/>
  <c r="Q4286" i="1" s="1"/>
  <c r="Y4309" i="1"/>
  <c r="O286" i="3" s="1"/>
  <c r="C4301" i="19" s="1"/>
  <c r="O4313" i="1"/>
  <c r="Q4313" i="1" s="1"/>
  <c r="AO4338" i="1"/>
  <c r="AO4355" i="1"/>
  <c r="AO4373" i="1"/>
  <c r="O4376" i="1"/>
  <c r="Q4376" i="1"/>
  <c r="O4030" i="1"/>
  <c r="Q4030" i="1" s="1"/>
  <c r="O4052" i="1"/>
  <c r="Q4052" i="1" s="1"/>
  <c r="AO4062" i="1"/>
  <c r="AO4090" i="1"/>
  <c r="O4131" i="1"/>
  <c r="Q4131" i="1" s="1"/>
  <c r="O4141" i="1"/>
  <c r="Q4141" i="1" s="1"/>
  <c r="O4167" i="1"/>
  <c r="Q4167" i="1" s="1"/>
  <c r="O4169" i="1"/>
  <c r="Q4169" i="1" s="1"/>
  <c r="AO4182" i="1"/>
  <c r="O4187" i="1"/>
  <c r="Q4187" i="1" s="1"/>
  <c r="AO4190" i="1"/>
  <c r="AO4209" i="1"/>
  <c r="O4219" i="1"/>
  <c r="Q4219" i="1" s="1"/>
  <c r="Y4272" i="1"/>
  <c r="O249" i="3" s="1"/>
  <c r="C4264" i="19" s="1"/>
  <c r="O4300" i="1"/>
  <c r="Q4300" i="1"/>
  <c r="O4307" i="1"/>
  <c r="Q4307" i="1" s="1"/>
  <c r="O4322" i="1"/>
  <c r="Q4322" i="1" s="1"/>
  <c r="AO4334" i="1"/>
  <c r="AO4344" i="1"/>
  <c r="O4355" i="1"/>
  <c r="Q4355" i="1" s="1"/>
  <c r="AO4361" i="1"/>
  <c r="O4364" i="1"/>
  <c r="Q4364" i="1"/>
  <c r="Y4374" i="1"/>
  <c r="O4374" i="1"/>
  <c r="Q4374" i="1" s="1"/>
  <c r="AO4032" i="1"/>
  <c r="AO4041" i="1"/>
  <c r="O4060" i="1"/>
  <c r="Q4060" i="1" s="1"/>
  <c r="AO4066" i="1"/>
  <c r="AO4071" i="1"/>
  <c r="Y4086" i="1"/>
  <c r="O63" i="3" s="1"/>
  <c r="C4078" i="19" s="1"/>
  <c r="O4098" i="1"/>
  <c r="Q4098" i="1" s="1"/>
  <c r="O4101" i="1"/>
  <c r="Q4101" i="1" s="1"/>
  <c r="AO4105" i="1"/>
  <c r="AO4114" i="1"/>
  <c r="O4121" i="1"/>
  <c r="Q4121" i="1" s="1"/>
  <c r="O4128" i="1"/>
  <c r="Q4128" i="1" s="1"/>
  <c r="AO4164" i="1"/>
  <c r="O4170" i="1"/>
  <c r="Q4170" i="1"/>
  <c r="AO4176" i="1"/>
  <c r="O4188" i="1"/>
  <c r="Q4188" i="1" s="1"/>
  <c r="O4189" i="1"/>
  <c r="Q4189" i="1" s="1"/>
  <c r="AO4193" i="1"/>
  <c r="O4200" i="1"/>
  <c r="Q4200" i="1" s="1"/>
  <c r="AO4201" i="1"/>
  <c r="O4226" i="1"/>
  <c r="Q4226" i="1" s="1"/>
  <c r="AO4259" i="1"/>
  <c r="Y4264" i="1"/>
  <c r="AO4273" i="1"/>
  <c r="AO4281" i="1"/>
  <c r="O4291" i="1"/>
  <c r="Q4291" i="1"/>
  <c r="O4294" i="1"/>
  <c r="Q4294" i="1" s="1"/>
  <c r="AO4297" i="1"/>
  <c r="AO4312" i="1"/>
  <c r="AO4313" i="1"/>
  <c r="O4320" i="1"/>
  <c r="Q4320" i="1" s="1"/>
  <c r="O4325" i="1"/>
  <c r="Q4325" i="1" s="1"/>
  <c r="AO4326" i="1"/>
  <c r="AO4327" i="1"/>
  <c r="AO4328" i="1"/>
  <c r="O4338" i="1"/>
  <c r="Q4338" i="1" s="1"/>
  <c r="O4342" i="1"/>
  <c r="Q4342" i="1" s="1"/>
  <c r="AO4349" i="1"/>
  <c r="AO4350" i="1"/>
  <c r="Y4353" i="1"/>
  <c r="Y4362" i="1"/>
  <c r="O339" i="3" s="1"/>
  <c r="C4354" i="19" s="1"/>
  <c r="O4362" i="1"/>
  <c r="Q4362" i="1" s="1"/>
  <c r="O4365" i="1"/>
  <c r="Q4365" i="1" s="1"/>
  <c r="AO4370" i="1"/>
  <c r="O4381" i="1"/>
  <c r="Q4381" i="1"/>
  <c r="AO4383" i="1"/>
  <c r="O4133" i="1"/>
  <c r="Q4133" i="1"/>
  <c r="O4137" i="1"/>
  <c r="Q4137" i="1"/>
  <c r="O4149" i="1"/>
  <c r="Q4149" i="1"/>
  <c r="O4173" i="1"/>
  <c r="Q4173" i="1"/>
  <c r="AO4178" i="1"/>
  <c r="AO4179" i="1"/>
  <c r="O4181" i="1"/>
  <c r="Q4181" i="1" s="1"/>
  <c r="O4185" i="1"/>
  <c r="Q4185" i="1" s="1"/>
  <c r="O4193" i="1"/>
  <c r="Q4193" i="1" s="1"/>
  <c r="AO4195" i="1"/>
  <c r="O4203" i="1"/>
  <c r="Q4203" i="1" s="1"/>
  <c r="AO4211" i="1"/>
  <c r="O4213" i="1"/>
  <c r="Q4213" i="1" s="1"/>
  <c r="AO4219" i="1"/>
  <c r="O4221" i="1"/>
  <c r="Q4221" i="1"/>
  <c r="O4231" i="1"/>
  <c r="Q4231" i="1" s="1"/>
  <c r="O4244" i="1"/>
  <c r="Q4244" i="1"/>
  <c r="O4251" i="1"/>
  <c r="Q4251" i="1" s="1"/>
  <c r="O4256" i="1"/>
  <c r="Q4256" i="1" s="1"/>
  <c r="AO4256" i="1"/>
  <c r="Y4268" i="1"/>
  <c r="O245" i="3" s="1"/>
  <c r="C4260" i="19" s="1"/>
  <c r="O4273" i="1"/>
  <c r="Q4273" i="1" s="1"/>
  <c r="O4277" i="1"/>
  <c r="Q4277" i="1" s="1"/>
  <c r="O4281" i="1"/>
  <c r="Q4281" i="1" s="1"/>
  <c r="Y4281" i="1"/>
  <c r="O258" i="3" s="1"/>
  <c r="C4273" i="19" s="1"/>
  <c r="AO4282" i="1"/>
  <c r="AO4290" i="1"/>
  <c r="AO4311" i="1"/>
  <c r="AO4318" i="1"/>
  <c r="O4323" i="1"/>
  <c r="Q4323" i="1" s="1"/>
  <c r="AO4330" i="1"/>
  <c r="O4332" i="1"/>
  <c r="Q4332" i="1"/>
  <c r="O4343" i="1"/>
  <c r="Q4343" i="1" s="1"/>
  <c r="AO4345" i="1"/>
  <c r="AO4354" i="1"/>
  <c r="AO4360" i="1"/>
  <c r="AO4372" i="1"/>
  <c r="O4391" i="1"/>
  <c r="Q4391" i="1" s="1"/>
  <c r="O4252" i="1"/>
  <c r="Q4252" i="1" s="1"/>
  <c r="O4271" i="1"/>
  <c r="Q4271" i="1" s="1"/>
  <c r="O4275" i="1"/>
  <c r="Q4275" i="1" s="1"/>
  <c r="O4279" i="1"/>
  <c r="Q4279" i="1" s="1"/>
  <c r="O4284" i="1"/>
  <c r="Q4284" i="1" s="1"/>
  <c r="AO4289" i="1"/>
  <c r="AO4293" i="1"/>
  <c r="AO4305" i="1"/>
  <c r="AO4309" i="1"/>
  <c r="AO4319" i="1"/>
  <c r="AO4325" i="1"/>
  <c r="AO4335" i="1"/>
  <c r="AO4337" i="1"/>
  <c r="AO4351" i="1"/>
  <c r="AO4353" i="1"/>
  <c r="AO4357" i="1"/>
  <c r="AO4379" i="1"/>
  <c r="AO4381" i="1"/>
  <c r="AO4387" i="1"/>
  <c r="AO4055" i="1"/>
  <c r="AO4058" i="1"/>
  <c r="AO4061" i="1"/>
  <c r="AO4069" i="1"/>
  <c r="Y4069" i="1"/>
  <c r="AO4079" i="1"/>
  <c r="AO4085" i="1"/>
  <c r="Y4085" i="1"/>
  <c r="O62" i="3" s="1"/>
  <c r="C4077" i="19" s="1"/>
  <c r="AO4228" i="1"/>
  <c r="O4238" i="1"/>
  <c r="Q4238" i="1" s="1"/>
  <c r="Y4238" i="1"/>
  <c r="O4241" i="1"/>
  <c r="Q4241" i="1"/>
  <c r="O4254" i="1"/>
  <c r="Q4254" i="1"/>
  <c r="Y4254" i="1"/>
  <c r="O231" i="3" s="1"/>
  <c r="C4246" i="19" s="1"/>
  <c r="O4257" i="1"/>
  <c r="Q4257" i="1" s="1"/>
  <c r="AO4257" i="1"/>
  <c r="O4265" i="1"/>
  <c r="Q4265" i="1" s="1"/>
  <c r="AO4265" i="1"/>
  <c r="Y4270" i="1"/>
  <c r="AO4270" i="1"/>
  <c r="Y4274" i="1"/>
  <c r="O251" i="3" s="1"/>
  <c r="C4266" i="19" s="1"/>
  <c r="O4063" i="1"/>
  <c r="Q4063" i="1" s="1"/>
  <c r="O4084" i="1"/>
  <c r="Q4084" i="1"/>
  <c r="Y4127" i="1"/>
  <c r="O104" i="3" s="1"/>
  <c r="C4119" i="19" s="1"/>
  <c r="Y4130" i="1"/>
  <c r="O107" i="3" s="1"/>
  <c r="C4122" i="19" s="1"/>
  <c r="AO4130" i="1"/>
  <c r="AO4136" i="1"/>
  <c r="AO4138" i="1"/>
  <c r="Y4148" i="1"/>
  <c r="O4154" i="1"/>
  <c r="Q4154" i="1" s="1"/>
  <c r="O4158" i="1"/>
  <c r="Q4158" i="1" s="1"/>
  <c r="Y4228" i="1"/>
  <c r="O4229" i="1"/>
  <c r="Q4229" i="1" s="1"/>
  <c r="AO4229" i="1"/>
  <c r="AO4232" i="1"/>
  <c r="AO4238" i="1"/>
  <c r="Y4242" i="1"/>
  <c r="O219" i="3" s="1"/>
  <c r="C4234" i="19" s="1"/>
  <c r="Y4244" i="1"/>
  <c r="O221" i="3" s="1"/>
  <c r="C4236" i="19" s="1"/>
  <c r="AO4245" i="1"/>
  <c r="O4258" i="1"/>
  <c r="Q4258" i="1" s="1"/>
  <c r="Y4258" i="1"/>
  <c r="O235" i="3" s="1"/>
  <c r="C4250" i="19" s="1"/>
  <c r="O4261" i="1"/>
  <c r="Q4261" i="1" s="1"/>
  <c r="AO4261" i="1"/>
  <c r="Y4266" i="1"/>
  <c r="AO4266" i="1"/>
  <c r="Y4277" i="1"/>
  <c r="O254" i="3" s="1"/>
  <c r="C4269" i="19" s="1"/>
  <c r="Y4285" i="1"/>
  <c r="O262" i="3" s="1"/>
  <c r="C4277" i="19" s="1"/>
  <c r="O4285" i="1"/>
  <c r="Q4285" i="1" s="1"/>
  <c r="AO4072" i="1"/>
  <c r="Y4152" i="1"/>
  <c r="O129" i="3" s="1"/>
  <c r="Q4234" i="1"/>
  <c r="Y4234" i="1"/>
  <c r="O211" i="3" s="1"/>
  <c r="C4226" i="19" s="1"/>
  <c r="O4250" i="1"/>
  <c r="Q4250" i="1" s="1"/>
  <c r="Y4250" i="1"/>
  <c r="O4253" i="1"/>
  <c r="Q4253" i="1" s="1"/>
  <c r="AO4253" i="1"/>
  <c r="AO4269" i="1"/>
  <c r="AO4065" i="1"/>
  <c r="O4073" i="1"/>
  <c r="Q4073" i="1" s="1"/>
  <c r="O4230" i="1"/>
  <c r="Q4230" i="1" s="1"/>
  <c r="Y4230" i="1"/>
  <c r="O207" i="3" s="1"/>
  <c r="O4233" i="1"/>
  <c r="Q4233" i="1" s="1"/>
  <c r="AO4233" i="1"/>
  <c r="Y4246" i="1"/>
  <c r="O223" i="3" s="1"/>
  <c r="C4238" i="19" s="1"/>
  <c r="Y4248" i="1"/>
  <c r="Q4249" i="1"/>
  <c r="AO4249" i="1"/>
  <c r="O4262" i="1"/>
  <c r="Q4262" i="1" s="1"/>
  <c r="Y4262" i="1"/>
  <c r="O239" i="3" s="1"/>
  <c r="C4254" i="19" s="1"/>
  <c r="AO4262" i="1"/>
  <c r="Q4076" i="1"/>
  <c r="AO4139" i="1"/>
  <c r="Y4139" i="1"/>
  <c r="O116" i="3" s="1"/>
  <c r="C4131" i="19" s="1"/>
  <c r="Y4140" i="1"/>
  <c r="O117" i="3" s="1"/>
  <c r="C4132" i="19" s="1"/>
  <c r="O4148" i="1"/>
  <c r="Q4148" i="1"/>
  <c r="Q4140" i="1"/>
  <c r="AO4151" i="1"/>
  <c r="Q4157" i="1"/>
  <c r="O4146" i="1"/>
  <c r="Q4146" i="1"/>
  <c r="AO4153" i="1"/>
  <c r="AO4154" i="1"/>
  <c r="AO4156" i="1"/>
  <c r="AO4158" i="1"/>
  <c r="O205" i="3"/>
  <c r="C4220" i="19" s="1"/>
  <c r="O247" i="3"/>
  <c r="C4262" i="19" s="1"/>
  <c r="O215" i="3"/>
  <c r="C4230" i="19" s="1"/>
  <c r="O46" i="3"/>
  <c r="C4061" i="19" s="1"/>
  <c r="O330" i="3"/>
  <c r="C4345" i="19" s="1"/>
  <c r="O240" i="3"/>
  <c r="C4255" i="19" s="1"/>
  <c r="O291" i="3"/>
  <c r="C4306" i="19" s="1"/>
  <c r="O220" i="3"/>
  <c r="C4235" i="19" s="1"/>
  <c r="O225" i="3"/>
  <c r="C4240" i="19" s="1"/>
  <c r="O243" i="3"/>
  <c r="C4258" i="19" s="1"/>
  <c r="O195" i="3"/>
  <c r="C4210" i="19" s="1"/>
  <c r="O125" i="3"/>
  <c r="C4140" i="19" s="1"/>
  <c r="O108" i="3"/>
  <c r="C4123" i="19" s="1"/>
  <c r="C4252" i="19"/>
  <c r="O227" i="3"/>
  <c r="C4242" i="19" s="1"/>
  <c r="O241" i="3"/>
  <c r="C4256" i="19" s="1"/>
  <c r="O351" i="3"/>
  <c r="C4366" i="19" s="1"/>
  <c r="O314" i="3"/>
  <c r="C4329" i="19" s="1"/>
  <c r="O83" i="3"/>
  <c r="C4098" i="19" s="1"/>
  <c r="O126" i="3"/>
  <c r="C4141" i="19" s="1"/>
  <c r="O120" i="3"/>
  <c r="C4135" i="19" s="1"/>
  <c r="O54" i="3"/>
  <c r="C4069" i="19" s="1"/>
  <c r="O110" i="3"/>
  <c r="C4125" i="19" s="1"/>
  <c r="O263" i="3"/>
  <c r="C4278" i="19" s="1"/>
  <c r="O362" i="3"/>
  <c r="C4377" i="19" s="1"/>
  <c r="O327" i="3"/>
  <c r="C4342" i="19" s="1"/>
  <c r="O112" i="3"/>
  <c r="C4127" i="19" s="1"/>
  <c r="O270" i="3"/>
  <c r="C4285" i="19" s="1"/>
  <c r="O323" i="3"/>
  <c r="C4338" i="19" s="1"/>
  <c r="O305" i="3"/>
  <c r="C4320" i="19" s="1"/>
  <c r="O183" i="3"/>
  <c r="C4198" i="19" s="1"/>
  <c r="O244" i="3"/>
  <c r="C4259" i="19" s="1"/>
  <c r="O45" i="3"/>
  <c r="C4060" i="19" s="1"/>
  <c r="AK4758" i="1"/>
  <c r="AN4758" i="1" s="1"/>
  <c r="AO4758" i="1" s="1"/>
  <c r="AE4758" i="1"/>
  <c r="K4758" i="1"/>
  <c r="E4758" i="1"/>
  <c r="C4758" i="1"/>
  <c r="AK4757" i="1"/>
  <c r="AE4757" i="1"/>
  <c r="K4757" i="1"/>
  <c r="E4757" i="1"/>
  <c r="F4757" i="1" s="1"/>
  <c r="Y4757" i="1" s="1"/>
  <c r="P368" i="3" s="1"/>
  <c r="C4748" i="19" s="1"/>
  <c r="C4757" i="1"/>
  <c r="AK4756" i="1"/>
  <c r="AE4756" i="1"/>
  <c r="K4756" i="1"/>
  <c r="E4756" i="1"/>
  <c r="C4756" i="1"/>
  <c r="AK4755" i="1"/>
  <c r="AE4755" i="1"/>
  <c r="K4755" i="1"/>
  <c r="E4755" i="1"/>
  <c r="C4755" i="1"/>
  <c r="AK4754" i="1"/>
  <c r="AE4754" i="1"/>
  <c r="K4754" i="1"/>
  <c r="E4754" i="1"/>
  <c r="C4754" i="1"/>
  <c r="AK4753" i="1"/>
  <c r="AE4753" i="1"/>
  <c r="K4753" i="1"/>
  <c r="E4753" i="1"/>
  <c r="C4753" i="1"/>
  <c r="AK4752" i="1"/>
  <c r="AE4752" i="1"/>
  <c r="AN4752" i="1" s="1"/>
  <c r="K4752" i="1"/>
  <c r="E4752" i="1"/>
  <c r="F4752" i="1" s="1"/>
  <c r="Y4752" i="1" s="1"/>
  <c r="P363" i="3" s="1"/>
  <c r="C4752" i="1"/>
  <c r="AK4751" i="1"/>
  <c r="AE4751" i="1"/>
  <c r="K4751" i="1"/>
  <c r="E4751" i="1"/>
  <c r="C4751" i="1"/>
  <c r="AK4750" i="1"/>
  <c r="AN4750" i="1" s="1"/>
  <c r="AE4750" i="1"/>
  <c r="K4750" i="1"/>
  <c r="E4750" i="1"/>
  <c r="C4750" i="1"/>
  <c r="AK4749" i="1"/>
  <c r="AE4749" i="1"/>
  <c r="K4749" i="1"/>
  <c r="E4749" i="1"/>
  <c r="F4749" i="1" s="1"/>
  <c r="Y4749" i="1" s="1"/>
  <c r="P360" i="3" s="1"/>
  <c r="C4740" i="19" s="1"/>
  <c r="C4749" i="1"/>
  <c r="AK4748" i="1"/>
  <c r="AE4748" i="1"/>
  <c r="K4748" i="1"/>
  <c r="E4748" i="1"/>
  <c r="C4748" i="1"/>
  <c r="AK4747" i="1"/>
  <c r="AE4747" i="1"/>
  <c r="AN4747" i="1" s="1"/>
  <c r="K4747" i="1"/>
  <c r="E4747" i="1"/>
  <c r="C4747" i="1"/>
  <c r="AK4746" i="1"/>
  <c r="AE4746" i="1"/>
  <c r="K4746" i="1"/>
  <c r="E4746" i="1"/>
  <c r="C4746" i="1"/>
  <c r="F4746" i="1" s="1"/>
  <c r="AK4745" i="1"/>
  <c r="AE4745" i="1"/>
  <c r="K4745" i="1"/>
  <c r="E4745" i="1"/>
  <c r="C4745" i="1"/>
  <c r="AK4744" i="1"/>
  <c r="AE4744" i="1"/>
  <c r="K4744" i="1"/>
  <c r="E4744" i="1"/>
  <c r="C4744" i="1"/>
  <c r="AK4743" i="1"/>
  <c r="AE4743" i="1"/>
  <c r="K4743" i="1"/>
  <c r="E4743" i="1"/>
  <c r="C4743" i="1"/>
  <c r="AK4742" i="1"/>
  <c r="AN4742" i="1" s="1"/>
  <c r="AE4742" i="1"/>
  <c r="K4742" i="1"/>
  <c r="E4742" i="1"/>
  <c r="C4742" i="1"/>
  <c r="AK4741" i="1"/>
  <c r="AE4741" i="1"/>
  <c r="K4741" i="1"/>
  <c r="E4741" i="1"/>
  <c r="F4741" i="1" s="1"/>
  <c r="C4741" i="1"/>
  <c r="AK4740" i="1"/>
  <c r="AE4740" i="1"/>
  <c r="K4740" i="1"/>
  <c r="E4740" i="1"/>
  <c r="C4740" i="1"/>
  <c r="AK4739" i="1"/>
  <c r="AE4739" i="1"/>
  <c r="AN4739" i="1" s="1"/>
  <c r="K4739" i="1"/>
  <c r="E4739" i="1"/>
  <c r="C4739" i="1"/>
  <c r="AK4738" i="1"/>
  <c r="AE4738" i="1"/>
  <c r="K4738" i="1"/>
  <c r="E4738" i="1"/>
  <c r="C4738" i="1"/>
  <c r="F4738" i="1" s="1"/>
  <c r="AK4737" i="1"/>
  <c r="AN4737" i="1" s="1"/>
  <c r="AE4737" i="1"/>
  <c r="K4737" i="1"/>
  <c r="E4737" i="1"/>
  <c r="C4737" i="1"/>
  <c r="AK4736" i="1"/>
  <c r="AE4736" i="1"/>
  <c r="K4736" i="1"/>
  <c r="E4736" i="1"/>
  <c r="C4736" i="1"/>
  <c r="AK4735" i="1"/>
  <c r="AE4735" i="1"/>
  <c r="K4735" i="1"/>
  <c r="E4735" i="1"/>
  <c r="C4735" i="1"/>
  <c r="AK4734" i="1"/>
  <c r="AN4734" i="1" s="1"/>
  <c r="AE4734" i="1"/>
  <c r="K4734" i="1"/>
  <c r="E4734" i="1"/>
  <c r="C4734" i="1"/>
  <c r="AK4733" i="1"/>
  <c r="AE4733" i="1"/>
  <c r="K4733" i="1"/>
  <c r="E4733" i="1"/>
  <c r="F4733" i="1" s="1"/>
  <c r="C4733" i="1"/>
  <c r="AK4732" i="1"/>
  <c r="AE4732" i="1"/>
  <c r="K4732" i="1"/>
  <c r="E4732" i="1"/>
  <c r="C4732" i="1"/>
  <c r="AK4731" i="1"/>
  <c r="AE4731" i="1"/>
  <c r="AN4731" i="1" s="1"/>
  <c r="AO4731" i="1" s="1"/>
  <c r="K4731" i="1"/>
  <c r="E4731" i="1"/>
  <c r="C4731" i="1"/>
  <c r="AK4730" i="1"/>
  <c r="AE4730" i="1"/>
  <c r="K4730" i="1"/>
  <c r="E4730" i="1"/>
  <c r="C4730" i="1"/>
  <c r="F4730" i="1" s="1"/>
  <c r="AK4729" i="1"/>
  <c r="AE4729" i="1"/>
  <c r="K4729" i="1"/>
  <c r="E4729" i="1"/>
  <c r="F4729" i="1" s="1"/>
  <c r="C4729" i="1"/>
  <c r="AK4728" i="1"/>
  <c r="AE4728" i="1"/>
  <c r="K4728" i="1"/>
  <c r="E4728" i="1"/>
  <c r="C4728" i="1"/>
  <c r="AK4727" i="1"/>
  <c r="AE4727" i="1"/>
  <c r="AN4727" i="1" s="1"/>
  <c r="K4727" i="1"/>
  <c r="E4727" i="1"/>
  <c r="C4727" i="1"/>
  <c r="F4727" i="1" s="1"/>
  <c r="Y4727" i="1" s="1"/>
  <c r="AK4726" i="1"/>
  <c r="AE4726" i="1"/>
  <c r="K4726" i="1"/>
  <c r="E4726" i="1"/>
  <c r="C4726" i="1"/>
  <c r="AK4725" i="1"/>
  <c r="AE4725" i="1"/>
  <c r="K4725" i="1"/>
  <c r="E4725" i="1"/>
  <c r="F4725" i="1" s="1"/>
  <c r="Y4725" i="1" s="1"/>
  <c r="P336" i="3" s="1"/>
  <c r="C4716" i="19" s="1"/>
  <c r="C4725" i="1"/>
  <c r="AK4724" i="1"/>
  <c r="AE4724" i="1"/>
  <c r="K4724" i="1"/>
  <c r="E4724" i="1"/>
  <c r="C4724" i="1"/>
  <c r="AK4723" i="1"/>
  <c r="AE4723" i="1"/>
  <c r="AN4723" i="1" s="1"/>
  <c r="K4723" i="1"/>
  <c r="E4723" i="1"/>
  <c r="C4723" i="1"/>
  <c r="AK4722" i="1"/>
  <c r="AE4722" i="1"/>
  <c r="K4722" i="1"/>
  <c r="E4722" i="1"/>
  <c r="C4722" i="1"/>
  <c r="AK4721" i="1"/>
  <c r="AN4721" i="1" s="1"/>
  <c r="AE4721" i="1"/>
  <c r="K4721" i="1"/>
  <c r="E4721" i="1"/>
  <c r="F4721" i="1" s="1"/>
  <c r="C4721" i="1"/>
  <c r="AK4720" i="1"/>
  <c r="AE4720" i="1"/>
  <c r="K4720" i="1"/>
  <c r="O4720" i="1" s="1"/>
  <c r="E4720" i="1"/>
  <c r="C4720" i="1"/>
  <c r="AK4719" i="1"/>
  <c r="AE4719" i="1"/>
  <c r="AN4719" i="1" s="1"/>
  <c r="K4719" i="1"/>
  <c r="E4719" i="1"/>
  <c r="C4719" i="1"/>
  <c r="F4719" i="1" s="1"/>
  <c r="AK4718" i="1"/>
  <c r="AN4718" i="1" s="1"/>
  <c r="AO4718" i="1" s="1"/>
  <c r="AE4718" i="1"/>
  <c r="K4718" i="1"/>
  <c r="E4718" i="1"/>
  <c r="C4718" i="1"/>
  <c r="AK4717" i="1"/>
  <c r="AE4717" i="1"/>
  <c r="K4717" i="1"/>
  <c r="E4717" i="1"/>
  <c r="F4717" i="1" s="1"/>
  <c r="Y4717" i="1" s="1"/>
  <c r="P328" i="3" s="1"/>
  <c r="C4708" i="19" s="1"/>
  <c r="C4717" i="1"/>
  <c r="AK4716" i="1"/>
  <c r="AE4716" i="1"/>
  <c r="K4716" i="1"/>
  <c r="E4716" i="1"/>
  <c r="C4716" i="1"/>
  <c r="AK4715" i="1"/>
  <c r="AE4715" i="1"/>
  <c r="AN4715" i="1" s="1"/>
  <c r="AO4715" i="1" s="1"/>
  <c r="K4715" i="1"/>
  <c r="E4715" i="1"/>
  <c r="C4715" i="1"/>
  <c r="AK4714" i="1"/>
  <c r="AE4714" i="1"/>
  <c r="K4714" i="1"/>
  <c r="E4714" i="1"/>
  <c r="C4714" i="1"/>
  <c r="AK4713" i="1"/>
  <c r="AE4713" i="1"/>
  <c r="K4713" i="1"/>
  <c r="E4713" i="1"/>
  <c r="F4713" i="1" s="1"/>
  <c r="Y4713" i="1" s="1"/>
  <c r="C4713" i="1"/>
  <c r="AK4712" i="1"/>
  <c r="AE4712" i="1"/>
  <c r="AN4712" i="1" s="1"/>
  <c r="K4712" i="1"/>
  <c r="O4712" i="1" s="1"/>
  <c r="Q4712" i="1" s="1"/>
  <c r="E4712" i="1"/>
  <c r="F4712" i="1" s="1"/>
  <c r="C4712" i="1"/>
  <c r="AK4711" i="1"/>
  <c r="AE4711" i="1"/>
  <c r="K4711" i="1"/>
  <c r="E4711" i="1"/>
  <c r="C4711" i="1"/>
  <c r="AK4710" i="1"/>
  <c r="AN4710" i="1" s="1"/>
  <c r="AE4710" i="1"/>
  <c r="K4710" i="1"/>
  <c r="E4710" i="1"/>
  <c r="C4710" i="1"/>
  <c r="AK4709" i="1"/>
  <c r="AE4709" i="1"/>
  <c r="K4709" i="1"/>
  <c r="E4709" i="1"/>
  <c r="F4709" i="1" s="1"/>
  <c r="Y4709" i="1" s="1"/>
  <c r="P320" i="3" s="1"/>
  <c r="C4709" i="1"/>
  <c r="AK4708" i="1"/>
  <c r="AE4708" i="1"/>
  <c r="K4708" i="1"/>
  <c r="E4708" i="1"/>
  <c r="C4708" i="1"/>
  <c r="AK4707" i="1"/>
  <c r="AE4707" i="1"/>
  <c r="AN4707" i="1" s="1"/>
  <c r="K4707" i="1"/>
  <c r="E4707" i="1"/>
  <c r="C4707" i="1"/>
  <c r="AK4706" i="1"/>
  <c r="AN4706" i="1" s="1"/>
  <c r="AE4706" i="1"/>
  <c r="K4706" i="1"/>
  <c r="E4706" i="1"/>
  <c r="C4706" i="1"/>
  <c r="F4706" i="1" s="1"/>
  <c r="AK4705" i="1"/>
  <c r="AE4705" i="1"/>
  <c r="K4705" i="1"/>
  <c r="E4705" i="1"/>
  <c r="F4705" i="1" s="1"/>
  <c r="C4705" i="1"/>
  <c r="AK4704" i="1"/>
  <c r="AE4704" i="1"/>
  <c r="K4704" i="1"/>
  <c r="E4704" i="1"/>
  <c r="C4704" i="1"/>
  <c r="AK4703" i="1"/>
  <c r="AE4703" i="1"/>
  <c r="K4703" i="1"/>
  <c r="E4703" i="1"/>
  <c r="C4703" i="1"/>
  <c r="AK4702" i="1"/>
  <c r="AN4702" i="1" s="1"/>
  <c r="AO4702" i="1" s="1"/>
  <c r="AE4702" i="1"/>
  <c r="K4702" i="1"/>
  <c r="E4702" i="1"/>
  <c r="C4702" i="1"/>
  <c r="F4702" i="1" s="1"/>
  <c r="AK4701" i="1"/>
  <c r="AE4701" i="1"/>
  <c r="K4701" i="1"/>
  <c r="E4701" i="1"/>
  <c r="F4701" i="1" s="1"/>
  <c r="Y4701" i="1" s="1"/>
  <c r="P312" i="3" s="1"/>
  <c r="C4701" i="1"/>
  <c r="AK4700" i="1"/>
  <c r="AE4700" i="1"/>
  <c r="K4700" i="1"/>
  <c r="E4700" i="1"/>
  <c r="C4700" i="1"/>
  <c r="AK4699" i="1"/>
  <c r="AE4699" i="1"/>
  <c r="AN4699" i="1" s="1"/>
  <c r="AO4699" i="1" s="1"/>
  <c r="K4699" i="1"/>
  <c r="E4699" i="1"/>
  <c r="C4699" i="1"/>
  <c r="AK4698" i="1"/>
  <c r="AE4698" i="1"/>
  <c r="K4698" i="1"/>
  <c r="E4698" i="1"/>
  <c r="C4698" i="1"/>
  <c r="AK4697" i="1"/>
  <c r="AE4697" i="1"/>
  <c r="K4697" i="1"/>
  <c r="E4697" i="1"/>
  <c r="C4697" i="1"/>
  <c r="AK4696" i="1"/>
  <c r="AE4696" i="1"/>
  <c r="K4696" i="1"/>
  <c r="E4696" i="1"/>
  <c r="C4696" i="1"/>
  <c r="AK4695" i="1"/>
  <c r="AE4695" i="1"/>
  <c r="K4695" i="1"/>
  <c r="E4695" i="1"/>
  <c r="C4695" i="1"/>
  <c r="F4695" i="1" s="1"/>
  <c r="O4695" i="1" s="1"/>
  <c r="Q4695" i="1" s="1"/>
  <c r="AK4694" i="1"/>
  <c r="AE4694" i="1"/>
  <c r="K4694" i="1"/>
  <c r="E4694" i="1"/>
  <c r="C4694" i="1"/>
  <c r="AK4693" i="1"/>
  <c r="AE4693" i="1"/>
  <c r="K4693" i="1"/>
  <c r="E4693" i="1"/>
  <c r="F4693" i="1" s="1"/>
  <c r="Y4693" i="1" s="1"/>
  <c r="P304" i="3" s="1"/>
  <c r="C4684" i="19" s="1"/>
  <c r="C4693" i="1"/>
  <c r="AK4692" i="1"/>
  <c r="AE4692" i="1"/>
  <c r="K4692" i="1"/>
  <c r="E4692" i="1"/>
  <c r="C4692" i="1"/>
  <c r="AK4691" i="1"/>
  <c r="AE4691" i="1"/>
  <c r="AN4691" i="1" s="1"/>
  <c r="AO4691" i="1" s="1"/>
  <c r="K4691" i="1"/>
  <c r="E4691" i="1"/>
  <c r="C4691" i="1"/>
  <c r="AK4690" i="1"/>
  <c r="AE4690" i="1"/>
  <c r="K4690" i="1"/>
  <c r="E4690" i="1"/>
  <c r="C4690" i="1"/>
  <c r="F4690" i="1" s="1"/>
  <c r="Y4690" i="1" s="1"/>
  <c r="P301" i="3" s="1"/>
  <c r="C4681" i="19" s="1"/>
  <c r="AK4689" i="1"/>
  <c r="AE4689" i="1"/>
  <c r="K4689" i="1"/>
  <c r="E4689" i="1"/>
  <c r="F4689" i="1" s="1"/>
  <c r="C4689" i="1"/>
  <c r="AK4688" i="1"/>
  <c r="AE4688" i="1"/>
  <c r="K4688" i="1"/>
  <c r="O4688" i="1" s="1"/>
  <c r="Q4688" i="1" s="1"/>
  <c r="E4688" i="1"/>
  <c r="C4688" i="1"/>
  <c r="AK4687" i="1"/>
  <c r="AE4687" i="1"/>
  <c r="K4687" i="1"/>
  <c r="E4687" i="1"/>
  <c r="C4687" i="1"/>
  <c r="AK4686" i="1"/>
  <c r="AN4686" i="1" s="1"/>
  <c r="AO4686" i="1" s="1"/>
  <c r="AE4686" i="1"/>
  <c r="K4686" i="1"/>
  <c r="E4686" i="1"/>
  <c r="C4686" i="1"/>
  <c r="AK4685" i="1"/>
  <c r="AE4685" i="1"/>
  <c r="K4685" i="1"/>
  <c r="E4685" i="1"/>
  <c r="F4685" i="1" s="1"/>
  <c r="Y4685" i="1" s="1"/>
  <c r="P296" i="3" s="1"/>
  <c r="C4685" i="1"/>
  <c r="AK4684" i="1"/>
  <c r="AE4684" i="1"/>
  <c r="K4684" i="1"/>
  <c r="E4684" i="1"/>
  <c r="C4684" i="1"/>
  <c r="AK4683" i="1"/>
  <c r="AE4683" i="1"/>
  <c r="AN4683" i="1" s="1"/>
  <c r="K4683" i="1"/>
  <c r="E4683" i="1"/>
  <c r="C4683" i="1"/>
  <c r="AK4682" i="1"/>
  <c r="AE4682" i="1"/>
  <c r="K4682" i="1"/>
  <c r="E4682" i="1"/>
  <c r="C4682" i="1"/>
  <c r="F4682" i="1" s="1"/>
  <c r="AK4681" i="1"/>
  <c r="AE4681" i="1"/>
  <c r="K4681" i="1"/>
  <c r="E4681" i="1"/>
  <c r="C4681" i="1"/>
  <c r="AK4680" i="1"/>
  <c r="AE4680" i="1"/>
  <c r="K4680" i="1"/>
  <c r="E4680" i="1"/>
  <c r="C4680" i="1"/>
  <c r="AK4679" i="1"/>
  <c r="AE4679" i="1"/>
  <c r="AN4679" i="1" s="1"/>
  <c r="K4679" i="1"/>
  <c r="E4679" i="1"/>
  <c r="C4679" i="1"/>
  <c r="F4679" i="1" s="1"/>
  <c r="Y4679" i="1" s="1"/>
  <c r="P290" i="3" s="1"/>
  <c r="C4670" i="19" s="1"/>
  <c r="AK4678" i="1"/>
  <c r="AN4678" i="1" s="1"/>
  <c r="AO4678" i="1" s="1"/>
  <c r="AE4678" i="1"/>
  <c r="K4678" i="1"/>
  <c r="E4678" i="1"/>
  <c r="C4678" i="1"/>
  <c r="F4678" i="1" s="1"/>
  <c r="AK4677" i="1"/>
  <c r="AE4677" i="1"/>
  <c r="K4677" i="1"/>
  <c r="E4677" i="1"/>
  <c r="F4677" i="1" s="1"/>
  <c r="C4677" i="1"/>
  <c r="AK4676" i="1"/>
  <c r="AE4676" i="1"/>
  <c r="K4676" i="1"/>
  <c r="E4676" i="1"/>
  <c r="C4676" i="1"/>
  <c r="AK4675" i="1"/>
  <c r="AE4675" i="1"/>
  <c r="K4675" i="1"/>
  <c r="E4675" i="1"/>
  <c r="C4675" i="1"/>
  <c r="AK4674" i="1"/>
  <c r="AE4674" i="1"/>
  <c r="K4674" i="1"/>
  <c r="E4674" i="1"/>
  <c r="C4674" i="1"/>
  <c r="F4674" i="1" s="1"/>
  <c r="Y4674" i="1" s="1"/>
  <c r="P285" i="3" s="1"/>
  <c r="C4665" i="19" s="1"/>
  <c r="AK4673" i="1"/>
  <c r="AN4673" i="1" s="1"/>
  <c r="AE4673" i="1"/>
  <c r="K4673" i="1"/>
  <c r="E4673" i="1"/>
  <c r="C4673" i="1"/>
  <c r="AK4672" i="1"/>
  <c r="AE4672" i="1"/>
  <c r="K4672" i="1"/>
  <c r="E4672" i="1"/>
  <c r="C4672" i="1"/>
  <c r="AK4671" i="1"/>
  <c r="AE4671" i="1"/>
  <c r="AN4671" i="1" s="1"/>
  <c r="K4671" i="1"/>
  <c r="E4671" i="1"/>
  <c r="C4671" i="1"/>
  <c r="AK4670" i="1"/>
  <c r="AN4670" i="1" s="1"/>
  <c r="AO4670" i="1" s="1"/>
  <c r="AE4670" i="1"/>
  <c r="K4670" i="1"/>
  <c r="E4670" i="1"/>
  <c r="C4670" i="1"/>
  <c r="AK4669" i="1"/>
  <c r="AE4669" i="1"/>
  <c r="K4669" i="1"/>
  <c r="E4669" i="1"/>
  <c r="F4669" i="1" s="1"/>
  <c r="Y4669" i="1" s="1"/>
  <c r="P280" i="3" s="1"/>
  <c r="C4660" i="19" s="1"/>
  <c r="C4669" i="1"/>
  <c r="AK4668" i="1"/>
  <c r="AE4668" i="1"/>
  <c r="K4668" i="1"/>
  <c r="E4668" i="1"/>
  <c r="C4668" i="1"/>
  <c r="AK4667" i="1"/>
  <c r="AE4667" i="1"/>
  <c r="AN4667" i="1" s="1"/>
  <c r="K4667" i="1"/>
  <c r="E4667" i="1"/>
  <c r="C4667" i="1"/>
  <c r="AN4666" i="1"/>
  <c r="AK4666" i="1"/>
  <c r="AE4666" i="1"/>
  <c r="K4666" i="1"/>
  <c r="E4666" i="1"/>
  <c r="F4666" i="1" s="1"/>
  <c r="AK4665" i="1"/>
  <c r="AE4665" i="1"/>
  <c r="K4665" i="1"/>
  <c r="E4665" i="1"/>
  <c r="F4665" i="1" s="1"/>
  <c r="Y4665" i="1" s="1"/>
  <c r="P276" i="3" s="1"/>
  <c r="C4656" i="19" s="1"/>
  <c r="AK4664" i="1"/>
  <c r="AE4664" i="1"/>
  <c r="AN4664" i="1" s="1"/>
  <c r="K4664" i="1"/>
  <c r="O4664" i="1" s="1"/>
  <c r="Q4664" i="1" s="1"/>
  <c r="E4664" i="1"/>
  <c r="F4664" i="1" s="1"/>
  <c r="Y4664" i="1" s="1"/>
  <c r="P275" i="3" s="1"/>
  <c r="C4655" i="19" s="1"/>
  <c r="AK4663" i="1"/>
  <c r="AE4663" i="1"/>
  <c r="K4663" i="1"/>
  <c r="E4663" i="1"/>
  <c r="F4663" i="1" s="1"/>
  <c r="AK4662" i="1"/>
  <c r="AE4662" i="1"/>
  <c r="K4662" i="1"/>
  <c r="O4662" i="1" s="1"/>
  <c r="Q4662" i="1" s="1"/>
  <c r="E4662" i="1"/>
  <c r="F4662" i="1"/>
  <c r="Y4662" i="1" s="1"/>
  <c r="AK4661" i="1"/>
  <c r="AE4661" i="1"/>
  <c r="K4661" i="1"/>
  <c r="E4661" i="1"/>
  <c r="F4661" i="1" s="1"/>
  <c r="Y4661" i="1" s="1"/>
  <c r="AK4660" i="1"/>
  <c r="AE4660" i="1"/>
  <c r="K4660" i="1"/>
  <c r="E4660" i="1"/>
  <c r="F4660" i="1" s="1"/>
  <c r="Y4660" i="1" s="1"/>
  <c r="P271" i="3" s="1"/>
  <c r="C4651" i="19" s="1"/>
  <c r="AK4659" i="1"/>
  <c r="AE4659" i="1"/>
  <c r="K4659" i="1"/>
  <c r="E4659" i="1"/>
  <c r="F4659" i="1" s="1"/>
  <c r="AK4658" i="1"/>
  <c r="AE4658" i="1"/>
  <c r="K4658" i="1"/>
  <c r="E4658" i="1"/>
  <c r="F4658" i="1" s="1"/>
  <c r="Y4658" i="1" s="1"/>
  <c r="P269" i="3" s="1"/>
  <c r="C4649" i="19" s="1"/>
  <c r="AK4657" i="1"/>
  <c r="AE4657" i="1"/>
  <c r="K4657" i="1"/>
  <c r="O4657" i="1" s="1"/>
  <c r="Q4657" i="1" s="1"/>
  <c r="E4657" i="1"/>
  <c r="F4657" i="1" s="1"/>
  <c r="Y4657" i="1" s="1"/>
  <c r="AK4656" i="1"/>
  <c r="AE4656" i="1"/>
  <c r="K4656" i="1"/>
  <c r="E4656" i="1"/>
  <c r="F4656" i="1"/>
  <c r="Y4656" i="1" s="1"/>
  <c r="AK4655" i="1"/>
  <c r="AE4655" i="1"/>
  <c r="K4655" i="1"/>
  <c r="E4655" i="1"/>
  <c r="F4655" i="1"/>
  <c r="AK4654" i="1"/>
  <c r="AE4654" i="1"/>
  <c r="K4654" i="1"/>
  <c r="E4654" i="1"/>
  <c r="F4654" i="1" s="1"/>
  <c r="Y4654" i="1" s="1"/>
  <c r="P265" i="3" s="1"/>
  <c r="C4645" i="19" s="1"/>
  <c r="AK4653" i="1"/>
  <c r="AE4653" i="1"/>
  <c r="K4653" i="1"/>
  <c r="E4653" i="1"/>
  <c r="F4653" i="1" s="1"/>
  <c r="AK4652" i="1"/>
  <c r="AE4652" i="1"/>
  <c r="K4652" i="1"/>
  <c r="O4652" i="1" s="1"/>
  <c r="Q4652" i="1" s="1"/>
  <c r="E4652" i="1"/>
  <c r="F4652" i="1" s="1"/>
  <c r="Y4652" i="1" s="1"/>
  <c r="AK4651" i="1"/>
  <c r="AE4651" i="1"/>
  <c r="K4651" i="1"/>
  <c r="E4651" i="1"/>
  <c r="F4651" i="1"/>
  <c r="Y4651" i="1" s="1"/>
  <c r="AK4650" i="1"/>
  <c r="AE4650" i="1"/>
  <c r="K4650" i="1"/>
  <c r="E4650" i="1"/>
  <c r="F4650" i="1" s="1"/>
  <c r="Y4650" i="1" s="1"/>
  <c r="P261" i="3" s="1"/>
  <c r="AK4649" i="1"/>
  <c r="AE4649" i="1"/>
  <c r="K4649" i="1"/>
  <c r="E4649" i="1"/>
  <c r="F4649" i="1" s="1"/>
  <c r="AK4648" i="1"/>
  <c r="AE4648" i="1"/>
  <c r="K4648" i="1"/>
  <c r="E4648" i="1"/>
  <c r="F4648" i="1"/>
  <c r="AK4647" i="1"/>
  <c r="AE4647" i="1"/>
  <c r="K4647" i="1"/>
  <c r="E4647" i="1"/>
  <c r="F4647" i="1"/>
  <c r="AK4646" i="1"/>
  <c r="AE4646" i="1"/>
  <c r="K4646" i="1"/>
  <c r="E4646" i="1"/>
  <c r="F4646" i="1" s="1"/>
  <c r="Y4646" i="1" s="1"/>
  <c r="AK4645" i="1"/>
  <c r="AE4645" i="1"/>
  <c r="K4645" i="1"/>
  <c r="E4645" i="1"/>
  <c r="F4645" i="1" s="1"/>
  <c r="AK4644" i="1"/>
  <c r="AE4644" i="1"/>
  <c r="K4644" i="1"/>
  <c r="E4644" i="1"/>
  <c r="F4644" i="1"/>
  <c r="Y4644" i="1" s="1"/>
  <c r="AK4643" i="1"/>
  <c r="AN4643" i="1" s="1"/>
  <c r="AE4643" i="1"/>
  <c r="K4643" i="1"/>
  <c r="E4643" i="1"/>
  <c r="F4643" i="1"/>
  <c r="Y4643" i="1" s="1"/>
  <c r="AK4642" i="1"/>
  <c r="AE4642" i="1"/>
  <c r="K4642" i="1"/>
  <c r="E4642" i="1"/>
  <c r="F4642" i="1" s="1"/>
  <c r="O4642" i="1" s="1"/>
  <c r="AK4641" i="1"/>
  <c r="AE4641" i="1"/>
  <c r="K4641" i="1"/>
  <c r="E4641" i="1"/>
  <c r="F4641" i="1" s="1"/>
  <c r="Y4641" i="1" s="1"/>
  <c r="AK4640" i="1"/>
  <c r="AE4640" i="1"/>
  <c r="K4640" i="1"/>
  <c r="E4640" i="1"/>
  <c r="F4640" i="1" s="1"/>
  <c r="O4640" i="1" s="1"/>
  <c r="AK4639" i="1"/>
  <c r="AE4639" i="1"/>
  <c r="K4639" i="1"/>
  <c r="E4639" i="1"/>
  <c r="F4639" i="1" s="1"/>
  <c r="AK4638" i="1"/>
  <c r="AE4638" i="1"/>
  <c r="K4638" i="1"/>
  <c r="E4638" i="1"/>
  <c r="F4638" i="1" s="1"/>
  <c r="Y4638" i="1" s="1"/>
  <c r="AK4637" i="1"/>
  <c r="AE4637" i="1"/>
  <c r="K4637" i="1"/>
  <c r="E4637" i="1"/>
  <c r="F4637" i="1"/>
  <c r="Y4637" i="1" s="1"/>
  <c r="P248" i="3" s="1"/>
  <c r="C4628" i="19" s="1"/>
  <c r="AK4636" i="1"/>
  <c r="AN4636" i="1" s="1"/>
  <c r="AE4636" i="1"/>
  <c r="K4636" i="1"/>
  <c r="E4636" i="1"/>
  <c r="F4636" i="1" s="1"/>
  <c r="Y4636" i="1" s="1"/>
  <c r="AK4635" i="1"/>
  <c r="AE4635" i="1"/>
  <c r="K4635" i="1"/>
  <c r="E4635" i="1"/>
  <c r="F4635" i="1" s="1"/>
  <c r="AK4634" i="1"/>
  <c r="AE4634" i="1"/>
  <c r="K4634" i="1"/>
  <c r="E4634" i="1"/>
  <c r="F4634" i="1" s="1"/>
  <c r="Y4634" i="1" s="1"/>
  <c r="P245" i="3" s="1"/>
  <c r="AK4633" i="1"/>
  <c r="AE4633" i="1"/>
  <c r="K4633" i="1"/>
  <c r="O4633" i="1" s="1"/>
  <c r="Q4633" i="1" s="1"/>
  <c r="E4633" i="1"/>
  <c r="F4633" i="1" s="1"/>
  <c r="Y4633" i="1" s="1"/>
  <c r="P244" i="3" s="1"/>
  <c r="C4624" i="19" s="1"/>
  <c r="AK4632" i="1"/>
  <c r="AE4632" i="1"/>
  <c r="K4632" i="1"/>
  <c r="O4632" i="1" s="1"/>
  <c r="Q4632" i="1" s="1"/>
  <c r="E4632" i="1"/>
  <c r="F4632" i="1" s="1"/>
  <c r="Y4632" i="1" s="1"/>
  <c r="P243" i="3" s="1"/>
  <c r="AK4631" i="1"/>
  <c r="AE4631" i="1"/>
  <c r="AN4631" i="1" s="1"/>
  <c r="K4631" i="1"/>
  <c r="E4631" i="1"/>
  <c r="F4631" i="1" s="1"/>
  <c r="AK4630" i="1"/>
  <c r="AE4630" i="1"/>
  <c r="K4630" i="1"/>
  <c r="E4630" i="1"/>
  <c r="F4630" i="1" s="1"/>
  <c r="Y4630" i="1" s="1"/>
  <c r="AK4629" i="1"/>
  <c r="AE4629" i="1"/>
  <c r="K4629" i="1"/>
  <c r="E4629" i="1"/>
  <c r="F4629" i="1"/>
  <c r="Y4629" i="1" s="1"/>
  <c r="AK4628" i="1"/>
  <c r="AE4628" i="1"/>
  <c r="K4628" i="1"/>
  <c r="E4628" i="1"/>
  <c r="F4628" i="1" s="1"/>
  <c r="Y4628" i="1" s="1"/>
  <c r="AK4627" i="1"/>
  <c r="AN4627" i="1" s="1"/>
  <c r="AE4627" i="1"/>
  <c r="K4627" i="1"/>
  <c r="E4627" i="1"/>
  <c r="F4627" i="1"/>
  <c r="Y4627" i="1" s="1"/>
  <c r="AK4626" i="1"/>
  <c r="AE4626" i="1"/>
  <c r="K4626" i="1"/>
  <c r="E4626" i="1"/>
  <c r="F4626" i="1" s="1"/>
  <c r="AK4625" i="1"/>
  <c r="AN4625" i="1" s="1"/>
  <c r="K4625" i="1"/>
  <c r="E4625" i="1"/>
  <c r="F4625" i="1" s="1"/>
  <c r="AK4624" i="1"/>
  <c r="AE4624" i="1"/>
  <c r="K4624" i="1"/>
  <c r="E4624" i="1"/>
  <c r="F4624" i="1" s="1"/>
  <c r="AK4623" i="1"/>
  <c r="AE4623" i="1"/>
  <c r="K4623" i="1"/>
  <c r="E4623" i="1"/>
  <c r="F4623" i="1" s="1"/>
  <c r="AK4622" i="1"/>
  <c r="AE4622" i="1"/>
  <c r="K4622" i="1"/>
  <c r="E4622" i="1"/>
  <c r="F4622" i="1"/>
  <c r="Y4622" i="1" s="1"/>
  <c r="AK4621" i="1"/>
  <c r="AE4621" i="1"/>
  <c r="K4621" i="1"/>
  <c r="E4621" i="1"/>
  <c r="F4621" i="1" s="1"/>
  <c r="Y4621" i="1" s="1"/>
  <c r="P232" i="3" s="1"/>
  <c r="C4612" i="19" s="1"/>
  <c r="AK4620" i="1"/>
  <c r="AE4620" i="1"/>
  <c r="K4620" i="1"/>
  <c r="E4620" i="1"/>
  <c r="F4620" i="1" s="1"/>
  <c r="Y4620" i="1" s="1"/>
  <c r="AK4619" i="1"/>
  <c r="AE4619" i="1"/>
  <c r="K4619" i="1"/>
  <c r="E4619" i="1"/>
  <c r="F4619" i="1" s="1"/>
  <c r="Y4619" i="1" s="1"/>
  <c r="P230" i="3" s="1"/>
  <c r="C4610" i="19" s="1"/>
  <c r="AK4618" i="1"/>
  <c r="AE4618" i="1"/>
  <c r="AN4618" i="1" s="1"/>
  <c r="AO4618" i="1" s="1"/>
  <c r="K4618" i="1"/>
  <c r="E4618" i="1"/>
  <c r="F4618" i="1"/>
  <c r="Y4618" i="1" s="1"/>
  <c r="AK4617" i="1"/>
  <c r="AE4617" i="1"/>
  <c r="K4617" i="1"/>
  <c r="E4617" i="1"/>
  <c r="F4617" i="1"/>
  <c r="Y4617" i="1" s="1"/>
  <c r="AK4616" i="1"/>
  <c r="AE4616" i="1"/>
  <c r="K4616" i="1"/>
  <c r="E4616" i="1"/>
  <c r="F4616" i="1"/>
  <c r="Y4616" i="1" s="1"/>
  <c r="AK4615" i="1"/>
  <c r="AE4615" i="1"/>
  <c r="K4615" i="1"/>
  <c r="E4615" i="1"/>
  <c r="F4615" i="1" s="1"/>
  <c r="Y4615" i="1" s="1"/>
  <c r="AK4614" i="1"/>
  <c r="AE4614" i="1"/>
  <c r="K4614" i="1"/>
  <c r="E4614" i="1"/>
  <c r="F4614" i="1" s="1"/>
  <c r="Y4614" i="1" s="1"/>
  <c r="P225" i="3" s="1"/>
  <c r="C4605" i="19" s="1"/>
  <c r="AK4613" i="1"/>
  <c r="AE4613" i="1"/>
  <c r="AN4613" i="1" s="1"/>
  <c r="K4613" i="1"/>
  <c r="E4613" i="1"/>
  <c r="F4613" i="1" s="1"/>
  <c r="Y4613" i="1"/>
  <c r="P224" i="3" s="1"/>
  <c r="C4604" i="19" s="1"/>
  <c r="AK4612" i="1"/>
  <c r="AE4612" i="1"/>
  <c r="K4612" i="1"/>
  <c r="E4612" i="1"/>
  <c r="F4612" i="1" s="1"/>
  <c r="AK4611" i="1"/>
  <c r="AE4611" i="1"/>
  <c r="K4611" i="1"/>
  <c r="E4611" i="1"/>
  <c r="F4611" i="1"/>
  <c r="Y4611" i="1" s="1"/>
  <c r="AK4610" i="1"/>
  <c r="AE4610" i="1"/>
  <c r="K4610" i="1"/>
  <c r="E4610" i="1"/>
  <c r="F4610" i="1" s="1"/>
  <c r="Y4610" i="1" s="1"/>
  <c r="AK4609" i="1"/>
  <c r="AE4609" i="1"/>
  <c r="AN4609" i="1" s="1"/>
  <c r="K4609" i="1"/>
  <c r="E4609" i="1"/>
  <c r="F4609" i="1" s="1"/>
  <c r="AK4608" i="1"/>
  <c r="AE4608" i="1"/>
  <c r="K4608" i="1"/>
  <c r="E4608" i="1"/>
  <c r="F4608" i="1" s="1"/>
  <c r="Y4608" i="1" s="1"/>
  <c r="AK4607" i="1"/>
  <c r="AN4607" i="1" s="1"/>
  <c r="AE4607" i="1"/>
  <c r="K4607" i="1"/>
  <c r="E4607" i="1"/>
  <c r="F4607" i="1"/>
  <c r="AK4606" i="1"/>
  <c r="AE4606" i="1"/>
  <c r="K4606" i="1"/>
  <c r="E4606" i="1"/>
  <c r="F4606" i="1" s="1"/>
  <c r="O4606" i="1" s="1"/>
  <c r="AK4605" i="1"/>
  <c r="AE4605" i="1"/>
  <c r="K4605" i="1"/>
  <c r="E4605" i="1"/>
  <c r="F4605" i="1" s="1"/>
  <c r="Y4605" i="1"/>
  <c r="P216" i="3" s="1"/>
  <c r="C4596" i="19" s="1"/>
  <c r="AK4604" i="1"/>
  <c r="AE4604" i="1"/>
  <c r="K4604" i="1"/>
  <c r="O4604" i="1" s="1"/>
  <c r="Q4604" i="1" s="1"/>
  <c r="E4604" i="1"/>
  <c r="F4604" i="1" s="1"/>
  <c r="Y4604" i="1" s="1"/>
  <c r="P215" i="3" s="1"/>
  <c r="C4595" i="19" s="1"/>
  <c r="AK4603" i="1"/>
  <c r="AN4603" i="1" s="1"/>
  <c r="AE4603" i="1"/>
  <c r="K4603" i="1"/>
  <c r="E4603" i="1"/>
  <c r="F4603" i="1" s="1"/>
  <c r="Y4603" i="1" s="1"/>
  <c r="AK4602" i="1"/>
  <c r="AE4602" i="1"/>
  <c r="K4602" i="1"/>
  <c r="E4602" i="1"/>
  <c r="F4602" i="1" s="1"/>
  <c r="Y4602" i="1" s="1"/>
  <c r="P213" i="3" s="1"/>
  <c r="C4593" i="19" s="1"/>
  <c r="AK4601" i="1"/>
  <c r="AE4601" i="1"/>
  <c r="K4601" i="1"/>
  <c r="E4601" i="1"/>
  <c r="F4601" i="1" s="1"/>
  <c r="Y4601" i="1" s="1"/>
  <c r="P212" i="3" s="1"/>
  <c r="C4592" i="19" s="1"/>
  <c r="AK4600" i="1"/>
  <c r="AE4600" i="1"/>
  <c r="AN4600" i="1" s="1"/>
  <c r="AO4600" i="1" s="1"/>
  <c r="K4600" i="1"/>
  <c r="E4600" i="1"/>
  <c r="F4600" i="1"/>
  <c r="Y4600" i="1" s="1"/>
  <c r="P211" i="3" s="1"/>
  <c r="C4591" i="19" s="1"/>
  <c r="AK4599" i="1"/>
  <c r="AE4599" i="1"/>
  <c r="K4599" i="1"/>
  <c r="E4599" i="1"/>
  <c r="F4599" i="1"/>
  <c r="AK4598" i="1"/>
  <c r="AE4598" i="1"/>
  <c r="K4598" i="1"/>
  <c r="E4598" i="1"/>
  <c r="F4598" i="1" s="1"/>
  <c r="Y4598" i="1" s="1"/>
  <c r="AK4597" i="1"/>
  <c r="AE4597" i="1"/>
  <c r="K4597" i="1"/>
  <c r="E4597" i="1"/>
  <c r="F4597" i="1" s="1"/>
  <c r="Y4597" i="1" s="1"/>
  <c r="P208" i="3" s="1"/>
  <c r="C4588" i="19" s="1"/>
  <c r="AK4596" i="1"/>
  <c r="AE4596" i="1"/>
  <c r="K4596" i="1"/>
  <c r="E4596" i="1"/>
  <c r="F4596" i="1" s="1"/>
  <c r="AK4595" i="1"/>
  <c r="AE4595" i="1"/>
  <c r="K4595" i="1"/>
  <c r="E4595" i="1"/>
  <c r="F4595" i="1" s="1"/>
  <c r="Y4595" i="1" s="1"/>
  <c r="P206" i="3" s="1"/>
  <c r="C4586" i="19" s="1"/>
  <c r="AK4594" i="1"/>
  <c r="AE4594" i="1"/>
  <c r="K4594" i="1"/>
  <c r="E4594" i="1"/>
  <c r="F4594" i="1" s="1"/>
  <c r="Y4594" i="1" s="1"/>
  <c r="P205" i="3" s="1"/>
  <c r="C4585" i="19" s="1"/>
  <c r="AK4593" i="1"/>
  <c r="AE4593" i="1"/>
  <c r="K4593" i="1"/>
  <c r="E4593" i="1"/>
  <c r="F4593" i="1" s="1"/>
  <c r="Y4593" i="1"/>
  <c r="P204" i="3" s="1"/>
  <c r="AK4592" i="1"/>
  <c r="AE4592" i="1"/>
  <c r="K4592" i="1"/>
  <c r="E4592" i="1"/>
  <c r="F4592" i="1" s="1"/>
  <c r="AK4591" i="1"/>
  <c r="AE4591" i="1"/>
  <c r="K4591" i="1"/>
  <c r="E4591" i="1"/>
  <c r="F4591" i="1"/>
  <c r="O4591" i="1" s="1"/>
  <c r="Q4591" i="1" s="1"/>
  <c r="AK4590" i="1"/>
  <c r="AE4590" i="1"/>
  <c r="K4590" i="1"/>
  <c r="E4590" i="1"/>
  <c r="F4590" i="1" s="1"/>
  <c r="Y4590" i="1" s="1"/>
  <c r="P201" i="3" s="1"/>
  <c r="C4581" i="19" s="1"/>
  <c r="AK4589" i="1"/>
  <c r="AE4589" i="1"/>
  <c r="K4589" i="1"/>
  <c r="E4589" i="1"/>
  <c r="F4589" i="1" s="1"/>
  <c r="Y4589" i="1" s="1"/>
  <c r="P200" i="3" s="1"/>
  <c r="C4580" i="19" s="1"/>
  <c r="AK4588" i="1"/>
  <c r="AE4588" i="1"/>
  <c r="K4588" i="1"/>
  <c r="O4588" i="1" s="1"/>
  <c r="Q4588" i="1" s="1"/>
  <c r="E4588" i="1"/>
  <c r="F4588" i="1" s="1"/>
  <c r="Y4588" i="1" s="1"/>
  <c r="AK4587" i="1"/>
  <c r="AE4587" i="1"/>
  <c r="AN4587" i="1" s="1"/>
  <c r="K4587" i="1"/>
  <c r="E4587" i="1"/>
  <c r="F4587" i="1" s="1"/>
  <c r="AK4586" i="1"/>
  <c r="AE4586" i="1"/>
  <c r="K4586" i="1"/>
  <c r="E4586" i="1"/>
  <c r="F4586" i="1"/>
  <c r="Y4586" i="1" s="1"/>
  <c r="P197" i="3" s="1"/>
  <c r="AK4585" i="1"/>
  <c r="AN4585" i="1" s="1"/>
  <c r="AE4585" i="1"/>
  <c r="K4585" i="1"/>
  <c r="E4585" i="1"/>
  <c r="F4585" i="1"/>
  <c r="Y4585" i="1" s="1"/>
  <c r="P196" i="3" s="1"/>
  <c r="C4576" i="19" s="1"/>
  <c r="AK4584" i="1"/>
  <c r="AE4584" i="1"/>
  <c r="K4584" i="1"/>
  <c r="E4584" i="1"/>
  <c r="F4584" i="1" s="1"/>
  <c r="Y4584" i="1" s="1"/>
  <c r="P195" i="3" s="1"/>
  <c r="C4575" i="19" s="1"/>
  <c r="AK4583" i="1"/>
  <c r="AE4583" i="1"/>
  <c r="AN4583" i="1" s="1"/>
  <c r="K4583" i="1"/>
  <c r="E4583" i="1"/>
  <c r="F4583" i="1" s="1"/>
  <c r="Y4583" i="1" s="1"/>
  <c r="P194" i="3" s="1"/>
  <c r="C4574" i="19" s="1"/>
  <c r="AK4582" i="1"/>
  <c r="AE4582" i="1"/>
  <c r="K4582" i="1"/>
  <c r="E4582" i="1"/>
  <c r="F4582" i="1"/>
  <c r="Y4582" i="1" s="1"/>
  <c r="P193" i="3" s="1"/>
  <c r="AK4581" i="1"/>
  <c r="AE4581" i="1"/>
  <c r="K4581" i="1"/>
  <c r="E4581" i="1"/>
  <c r="F4581" i="1"/>
  <c r="AK4580" i="1"/>
  <c r="AE4580" i="1"/>
  <c r="K4580" i="1"/>
  <c r="E4580" i="1"/>
  <c r="F4580" i="1" s="1"/>
  <c r="O4580" i="1" s="1"/>
  <c r="Q4580" i="1" s="1"/>
  <c r="AK4579" i="1"/>
  <c r="AE4579" i="1"/>
  <c r="K4579" i="1"/>
  <c r="E4579" i="1"/>
  <c r="F4579" i="1" s="1"/>
  <c r="Y4579" i="1" s="1"/>
  <c r="AK4578" i="1"/>
  <c r="AE4578" i="1"/>
  <c r="K4578" i="1"/>
  <c r="E4578" i="1"/>
  <c r="F4578" i="1" s="1"/>
  <c r="Y4578" i="1" s="1"/>
  <c r="P189" i="3" s="1"/>
  <c r="C4569" i="19" s="1"/>
  <c r="AK4577" i="1"/>
  <c r="AE4577" i="1"/>
  <c r="K4577" i="1"/>
  <c r="E4577" i="1"/>
  <c r="F4577" i="1"/>
  <c r="Y4577" i="1" s="1"/>
  <c r="AK4576" i="1"/>
  <c r="AE4576" i="1"/>
  <c r="K4576" i="1"/>
  <c r="E4576" i="1"/>
  <c r="F4576" i="1" s="1"/>
  <c r="Y4576" i="1"/>
  <c r="AK4575" i="1"/>
  <c r="AE4575" i="1"/>
  <c r="K4575" i="1"/>
  <c r="O4575" i="1" s="1"/>
  <c r="Q4575" i="1" s="1"/>
  <c r="E4575" i="1"/>
  <c r="F4575" i="1" s="1"/>
  <c r="AK4574" i="1"/>
  <c r="AE4574" i="1"/>
  <c r="K4574" i="1"/>
  <c r="F4574" i="1"/>
  <c r="Y4574" i="1" s="1"/>
  <c r="P185" i="3" s="1"/>
  <c r="C4565" i="19" s="1"/>
  <c r="AK4573" i="1"/>
  <c r="AE4573" i="1"/>
  <c r="K4573" i="1"/>
  <c r="F4573" i="1"/>
  <c r="AK4572" i="1"/>
  <c r="AE4572" i="1"/>
  <c r="K4572" i="1"/>
  <c r="F4572" i="1"/>
  <c r="AK4571" i="1"/>
  <c r="AE4571" i="1"/>
  <c r="K4571" i="1"/>
  <c r="F4571" i="1"/>
  <c r="Y4571" i="1" s="1"/>
  <c r="P182" i="3" s="1"/>
  <c r="C4562" i="19" s="1"/>
  <c r="AK4570" i="1"/>
  <c r="AE4570" i="1"/>
  <c r="K4570" i="1"/>
  <c r="F4570" i="1"/>
  <c r="AK4569" i="1"/>
  <c r="AE4569" i="1"/>
  <c r="AN4569" i="1" s="1"/>
  <c r="K4569" i="1"/>
  <c r="O4569" i="1" s="1"/>
  <c r="Q4569" i="1" s="1"/>
  <c r="F4569" i="1"/>
  <c r="Y4569" i="1"/>
  <c r="P180" i="3" s="1"/>
  <c r="C4560" i="19" s="1"/>
  <c r="AK4568" i="1"/>
  <c r="AN4568" i="1" s="1"/>
  <c r="AE4568" i="1"/>
  <c r="K4568" i="1"/>
  <c r="F4568" i="1"/>
  <c r="Y4568" i="1" s="1"/>
  <c r="AK4567" i="1"/>
  <c r="AN4567" i="1" s="1"/>
  <c r="AE4567" i="1"/>
  <c r="K4567" i="1"/>
  <c r="F4567" i="1"/>
  <c r="Y4567" i="1"/>
  <c r="P178" i="3" s="1"/>
  <c r="C4558" i="19" s="1"/>
  <c r="AK4566" i="1"/>
  <c r="AE4566" i="1"/>
  <c r="K4566" i="1"/>
  <c r="F4566" i="1"/>
  <c r="AK4565" i="1"/>
  <c r="AE4565" i="1"/>
  <c r="K4565" i="1"/>
  <c r="F4565" i="1"/>
  <c r="Y4565" i="1" s="1"/>
  <c r="P176" i="3" s="1"/>
  <c r="C4556" i="19" s="1"/>
  <c r="AK4564" i="1"/>
  <c r="AE4564" i="1"/>
  <c r="K4564" i="1"/>
  <c r="F4564" i="1"/>
  <c r="AK4563" i="1"/>
  <c r="AE4563" i="1"/>
  <c r="K4563" i="1"/>
  <c r="F4563" i="1"/>
  <c r="Y4563" i="1" s="1"/>
  <c r="AK4562" i="1"/>
  <c r="AE4562" i="1"/>
  <c r="K4562" i="1"/>
  <c r="F4562" i="1"/>
  <c r="Y4562" i="1" s="1"/>
  <c r="P173" i="3" s="1"/>
  <c r="C4553" i="19" s="1"/>
  <c r="AK4561" i="1"/>
  <c r="AE4561" i="1"/>
  <c r="K4561" i="1"/>
  <c r="F4561" i="1"/>
  <c r="Y4561" i="1" s="1"/>
  <c r="AK4560" i="1"/>
  <c r="AE4560" i="1"/>
  <c r="K4560" i="1"/>
  <c r="F4560" i="1"/>
  <c r="AK4559" i="1"/>
  <c r="AE4559" i="1"/>
  <c r="K4559" i="1"/>
  <c r="F4559" i="1"/>
  <c r="Y4559" i="1"/>
  <c r="P170" i="3" s="1"/>
  <c r="C4550" i="19" s="1"/>
  <c r="AK4558" i="1"/>
  <c r="AE4558" i="1"/>
  <c r="K4558" i="1"/>
  <c r="F4558" i="1"/>
  <c r="Y4558" i="1" s="1"/>
  <c r="AK4557" i="1"/>
  <c r="AE4557" i="1"/>
  <c r="K4557" i="1"/>
  <c r="F4557" i="1"/>
  <c r="Y4557" i="1" s="1"/>
  <c r="P168" i="3" s="1"/>
  <c r="C4548" i="19" s="1"/>
  <c r="AK4556" i="1"/>
  <c r="AN4556" i="1" s="1"/>
  <c r="AE4556" i="1"/>
  <c r="K4556" i="1"/>
  <c r="F4556" i="1"/>
  <c r="AK4555" i="1"/>
  <c r="AE4555" i="1"/>
  <c r="K4555" i="1"/>
  <c r="F4555" i="1"/>
  <c r="Y4555" i="1" s="1"/>
  <c r="P166" i="3" s="1"/>
  <c r="C4546" i="19" s="1"/>
  <c r="AK4554" i="1"/>
  <c r="AE4554" i="1"/>
  <c r="K4554" i="1"/>
  <c r="F4554" i="1"/>
  <c r="Y4554" i="1" s="1"/>
  <c r="P165" i="3" s="1"/>
  <c r="C4545" i="19" s="1"/>
  <c r="AK4553" i="1"/>
  <c r="AE4553" i="1"/>
  <c r="K4553" i="1"/>
  <c r="F4553" i="1"/>
  <c r="AK4552" i="1"/>
  <c r="AE4552" i="1"/>
  <c r="K4552" i="1"/>
  <c r="F4552" i="1"/>
  <c r="AK4551" i="1"/>
  <c r="AE4551" i="1"/>
  <c r="K4551" i="1"/>
  <c r="F4551" i="1"/>
  <c r="Y4551" i="1" s="1"/>
  <c r="P162" i="3" s="1"/>
  <c r="C4542" i="19" s="1"/>
  <c r="AK4550" i="1"/>
  <c r="AE4550" i="1"/>
  <c r="K4550" i="1"/>
  <c r="F4550" i="1"/>
  <c r="AK4549" i="1"/>
  <c r="AE4549" i="1"/>
  <c r="K4549" i="1"/>
  <c r="F4549" i="1"/>
  <c r="Y4549" i="1" s="1"/>
  <c r="AK4548" i="1"/>
  <c r="AE4548" i="1"/>
  <c r="AN4548" i="1" s="1"/>
  <c r="K4548" i="1"/>
  <c r="F4548" i="1"/>
  <c r="Y4548" i="1"/>
  <c r="P159" i="3" s="1"/>
  <c r="C4539" i="19" s="1"/>
  <c r="AK4547" i="1"/>
  <c r="AE4547" i="1"/>
  <c r="AN4547" i="1" s="1"/>
  <c r="K4547" i="1"/>
  <c r="F4547" i="1"/>
  <c r="Y4547" i="1" s="1"/>
  <c r="AK4546" i="1"/>
  <c r="AN4546" i="1" s="1"/>
  <c r="AO4546" i="1" s="1"/>
  <c r="AE4546" i="1"/>
  <c r="K4546" i="1"/>
  <c r="F4546" i="1"/>
  <c r="Y4546" i="1" s="1"/>
  <c r="P157" i="3" s="1"/>
  <c r="C4537" i="19" s="1"/>
  <c r="AK4545" i="1"/>
  <c r="AE4545" i="1"/>
  <c r="K4545" i="1"/>
  <c r="F4545" i="1"/>
  <c r="Y4545" i="1" s="1"/>
  <c r="P156" i="3" s="1"/>
  <c r="C4536" i="19" s="1"/>
  <c r="AK4544" i="1"/>
  <c r="AE4544" i="1"/>
  <c r="K4544" i="1"/>
  <c r="O4544" i="1" s="1"/>
  <c r="F4544" i="1"/>
  <c r="Y4544" i="1"/>
  <c r="AK4543" i="1"/>
  <c r="AE4543" i="1"/>
  <c r="K4543" i="1"/>
  <c r="O4543" i="1" s="1"/>
  <c r="Q4543" i="1" s="1"/>
  <c r="F4543" i="1"/>
  <c r="Y4543" i="1" s="1"/>
  <c r="AK4542" i="1"/>
  <c r="AE4542" i="1"/>
  <c r="K4542" i="1"/>
  <c r="F4542" i="1"/>
  <c r="Y4542" i="1" s="1"/>
  <c r="AK4541" i="1"/>
  <c r="AE4541" i="1"/>
  <c r="K4541" i="1"/>
  <c r="F4541" i="1"/>
  <c r="Y4541" i="1" s="1"/>
  <c r="AK4540" i="1"/>
  <c r="AE4540" i="1"/>
  <c r="K4540" i="1"/>
  <c r="O4540" i="1" s="1"/>
  <c r="Q4540" i="1" s="1"/>
  <c r="F4540" i="1"/>
  <c r="AK4539" i="1"/>
  <c r="AE4539" i="1"/>
  <c r="AN4539" i="1" s="1"/>
  <c r="K4539" i="1"/>
  <c r="F4539" i="1"/>
  <c r="Y4539" i="1"/>
  <c r="AK4538" i="1"/>
  <c r="AE4538" i="1"/>
  <c r="K4538" i="1"/>
  <c r="F4538" i="1"/>
  <c r="AK4537" i="1"/>
  <c r="AN4537" i="1" s="1"/>
  <c r="AE4537" i="1"/>
  <c r="K4537" i="1"/>
  <c r="F4537" i="1"/>
  <c r="Y4537" i="1"/>
  <c r="AK4536" i="1"/>
  <c r="AE4536" i="1"/>
  <c r="K4536" i="1"/>
  <c r="F4536" i="1"/>
  <c r="Y4536" i="1" s="1"/>
  <c r="AK4535" i="1"/>
  <c r="AE4535" i="1"/>
  <c r="K4535" i="1"/>
  <c r="F4535" i="1"/>
  <c r="Y4535" i="1" s="1"/>
  <c r="P146" i="3" s="1"/>
  <c r="C4526" i="19" s="1"/>
  <c r="AK4534" i="1"/>
  <c r="AE4534" i="1"/>
  <c r="K4534" i="1"/>
  <c r="F4534" i="1"/>
  <c r="AK4533" i="1"/>
  <c r="AE4533" i="1"/>
  <c r="K4533" i="1"/>
  <c r="F4533" i="1"/>
  <c r="Y4533" i="1" s="1"/>
  <c r="AK4532" i="1"/>
  <c r="AE4532" i="1"/>
  <c r="K4532" i="1"/>
  <c r="F4532" i="1"/>
  <c r="AK4531" i="1"/>
  <c r="AN4531" i="1" s="1"/>
  <c r="AO4531" i="1" s="1"/>
  <c r="AE4531" i="1"/>
  <c r="K4531" i="1"/>
  <c r="F4531" i="1"/>
  <c r="Y4531" i="1" s="1"/>
  <c r="AK4530" i="1"/>
  <c r="AE4530" i="1"/>
  <c r="K4530" i="1"/>
  <c r="F4530" i="1"/>
  <c r="Y4530" i="1"/>
  <c r="AK4529" i="1"/>
  <c r="AE4529" i="1"/>
  <c r="K4529" i="1"/>
  <c r="F4529" i="1"/>
  <c r="AK4528" i="1"/>
  <c r="AN4528" i="1" s="1"/>
  <c r="AE4528" i="1"/>
  <c r="K4528" i="1"/>
  <c r="F4528" i="1"/>
  <c r="Y4528" i="1" s="1"/>
  <c r="AK4527" i="1"/>
  <c r="AE4527" i="1"/>
  <c r="K4527" i="1"/>
  <c r="F4527" i="1"/>
  <c r="Y4527" i="1"/>
  <c r="P138" i="3" s="1"/>
  <c r="C4518" i="19" s="1"/>
  <c r="AK4526" i="1"/>
  <c r="AE4526" i="1"/>
  <c r="K4526" i="1"/>
  <c r="F4526" i="1"/>
  <c r="Y4526" i="1" s="1"/>
  <c r="AK4525" i="1"/>
  <c r="AE4525" i="1"/>
  <c r="K4525" i="1"/>
  <c r="F4525" i="1"/>
  <c r="Y4525" i="1" s="1"/>
  <c r="P136" i="3" s="1"/>
  <c r="C4516" i="19" s="1"/>
  <c r="AK4524" i="1"/>
  <c r="AE4524" i="1"/>
  <c r="AN4524" i="1" s="1"/>
  <c r="AO4524" i="1" s="1"/>
  <c r="K4524" i="1"/>
  <c r="F4524" i="1"/>
  <c r="AK4523" i="1"/>
  <c r="AE4523" i="1"/>
  <c r="K4523" i="1"/>
  <c r="F4523" i="1"/>
  <c r="Y4523" i="1" s="1"/>
  <c r="AK4522" i="1"/>
  <c r="AE4522" i="1"/>
  <c r="K4522" i="1"/>
  <c r="O4522" i="1" s="1"/>
  <c r="F4522" i="1"/>
  <c r="Y4522" i="1" s="1"/>
  <c r="P133" i="3" s="1"/>
  <c r="C4513" i="19" s="1"/>
  <c r="AK4521" i="1"/>
  <c r="AE4521" i="1"/>
  <c r="K4521" i="1"/>
  <c r="F4521" i="1"/>
  <c r="Y4521" i="1" s="1"/>
  <c r="AK4520" i="1"/>
  <c r="AE4520" i="1"/>
  <c r="K4520" i="1"/>
  <c r="F4520" i="1"/>
  <c r="AK4519" i="1"/>
  <c r="AE4519" i="1"/>
  <c r="K4519" i="1"/>
  <c r="F4519" i="1"/>
  <c r="Y4519" i="1"/>
  <c r="AK4518" i="1"/>
  <c r="AN4518" i="1" s="1"/>
  <c r="AE4518" i="1"/>
  <c r="K4518" i="1"/>
  <c r="F4518" i="1"/>
  <c r="Y4518" i="1" s="1"/>
  <c r="AK4517" i="1"/>
  <c r="AN4517" i="1" s="1"/>
  <c r="AE4517" i="1"/>
  <c r="K4517" i="1"/>
  <c r="F4517" i="1"/>
  <c r="Y4517" i="1"/>
  <c r="P128" i="3" s="1"/>
  <c r="C4508" i="19" s="1"/>
  <c r="AK4516" i="1"/>
  <c r="AE4516" i="1"/>
  <c r="K4516" i="1"/>
  <c r="F4516" i="1"/>
  <c r="Y4516" i="1" s="1"/>
  <c r="AK4515" i="1"/>
  <c r="AE4515" i="1"/>
  <c r="K4515" i="1"/>
  <c r="F4515" i="1"/>
  <c r="AK4514" i="1"/>
  <c r="AE4514" i="1"/>
  <c r="AN4514" i="1" s="1"/>
  <c r="K4514" i="1"/>
  <c r="F4514" i="1"/>
  <c r="AK4513" i="1"/>
  <c r="AE4513" i="1"/>
  <c r="K4513" i="1"/>
  <c r="O4513" i="1" s="1"/>
  <c r="F4513" i="1"/>
  <c r="Y4513" i="1" s="1"/>
  <c r="AK4512" i="1"/>
  <c r="AE4512" i="1"/>
  <c r="AN4512" i="1" s="1"/>
  <c r="K4512" i="1"/>
  <c r="F4512" i="1"/>
  <c r="Y4512" i="1" s="1"/>
  <c r="P123" i="3" s="1"/>
  <c r="C4503" i="19" s="1"/>
  <c r="AK4511" i="1"/>
  <c r="AE4511" i="1"/>
  <c r="K4511" i="1"/>
  <c r="F4511" i="1"/>
  <c r="Y4511" i="1"/>
  <c r="P122" i="3" s="1"/>
  <c r="C4502" i="19" s="1"/>
  <c r="AK4510" i="1"/>
  <c r="AE4510" i="1"/>
  <c r="K4510" i="1"/>
  <c r="F4510" i="1"/>
  <c r="Y4510" i="1" s="1"/>
  <c r="P121" i="3" s="1"/>
  <c r="C4501" i="19" s="1"/>
  <c r="AK4509" i="1"/>
  <c r="AE4509" i="1"/>
  <c r="K4509" i="1"/>
  <c r="F4509" i="1"/>
  <c r="Y4509" i="1"/>
  <c r="AK4508" i="1"/>
  <c r="AE4508" i="1"/>
  <c r="K4508" i="1"/>
  <c r="F4508" i="1"/>
  <c r="AK4507" i="1"/>
  <c r="AN4507" i="1" s="1"/>
  <c r="AE4507" i="1"/>
  <c r="K4507" i="1"/>
  <c r="F4507" i="1"/>
  <c r="Y4507" i="1" s="1"/>
  <c r="P118" i="3" s="1"/>
  <c r="C4498" i="19" s="1"/>
  <c r="AK4506" i="1"/>
  <c r="AE4506" i="1"/>
  <c r="K4506" i="1"/>
  <c r="O4506" i="1" s="1"/>
  <c r="F4506" i="1"/>
  <c r="Y4506" i="1"/>
  <c r="P117" i="3" s="1"/>
  <c r="C4497" i="19" s="1"/>
  <c r="AK4505" i="1"/>
  <c r="AE4505" i="1"/>
  <c r="K4505" i="1"/>
  <c r="F4505" i="1"/>
  <c r="Y4505" i="1" s="1"/>
  <c r="AK4504" i="1"/>
  <c r="AE4504" i="1"/>
  <c r="AN4504" i="1" s="1"/>
  <c r="AO4504" i="1" s="1"/>
  <c r="K4504" i="1"/>
  <c r="F4504" i="1"/>
  <c r="AK4503" i="1"/>
  <c r="AE4503" i="1"/>
  <c r="K4503" i="1"/>
  <c r="F4503" i="1"/>
  <c r="Y4503" i="1" s="1"/>
  <c r="P114" i="3" s="1"/>
  <c r="C4494" i="19" s="1"/>
  <c r="AK4502" i="1"/>
  <c r="AE4502" i="1"/>
  <c r="K4502" i="1"/>
  <c r="F4502" i="1"/>
  <c r="Y4502" i="1" s="1"/>
  <c r="P113" i="3" s="1"/>
  <c r="C4493" i="19" s="1"/>
  <c r="AK4501" i="1"/>
  <c r="AE4501" i="1"/>
  <c r="K4501" i="1"/>
  <c r="O4501" i="1" s="1"/>
  <c r="F4501" i="1"/>
  <c r="AK4500" i="1"/>
  <c r="AN4500" i="1" s="1"/>
  <c r="AE4500" i="1"/>
  <c r="K4500" i="1"/>
  <c r="O4500" i="1" s="1"/>
  <c r="F4500" i="1"/>
  <c r="Y4500" i="1"/>
  <c r="AK4499" i="1"/>
  <c r="AN4499" i="1" s="1"/>
  <c r="AE4499" i="1"/>
  <c r="K4499" i="1"/>
  <c r="F4499" i="1"/>
  <c r="Y4499" i="1" s="1"/>
  <c r="P110" i="3" s="1"/>
  <c r="AK4498" i="1"/>
  <c r="AE4498" i="1"/>
  <c r="K4498" i="1"/>
  <c r="F4498" i="1"/>
  <c r="Y4498" i="1"/>
  <c r="AK4497" i="1"/>
  <c r="AE4497" i="1"/>
  <c r="K4497" i="1"/>
  <c r="F4497" i="1"/>
  <c r="Y4497" i="1" s="1"/>
  <c r="P108" i="3" s="1"/>
  <c r="C4488" i="19" s="1"/>
  <c r="AK4496" i="1"/>
  <c r="AE4496" i="1"/>
  <c r="K4496" i="1"/>
  <c r="O4496" i="1" s="1"/>
  <c r="Q4496" i="1" s="1"/>
  <c r="F4496" i="1"/>
  <c r="Y4496" i="1" s="1"/>
  <c r="AK4495" i="1"/>
  <c r="AE4495" i="1"/>
  <c r="K4495" i="1"/>
  <c r="F4495" i="1"/>
  <c r="Y4495" i="1" s="1"/>
  <c r="P106" i="3" s="1"/>
  <c r="C4486" i="19" s="1"/>
  <c r="AK4494" i="1"/>
  <c r="AE4494" i="1"/>
  <c r="AN4494" i="1" s="1"/>
  <c r="K4494" i="1"/>
  <c r="F4494" i="1"/>
  <c r="Y4494" i="1" s="1"/>
  <c r="P105" i="3" s="1"/>
  <c r="C4485" i="19" s="1"/>
  <c r="AK4493" i="1"/>
  <c r="AE4493" i="1"/>
  <c r="K4493" i="1"/>
  <c r="O4493" i="1" s="1"/>
  <c r="F4493" i="1"/>
  <c r="Y4493" i="1" s="1"/>
  <c r="P104" i="3" s="1"/>
  <c r="AK4492" i="1"/>
  <c r="AE4492" i="1"/>
  <c r="K4492" i="1"/>
  <c r="F4492" i="1"/>
  <c r="AK4491" i="1"/>
  <c r="AN4491" i="1" s="1"/>
  <c r="AE4491" i="1"/>
  <c r="K4491" i="1"/>
  <c r="F4491" i="1"/>
  <c r="Y4491" i="1"/>
  <c r="AK4490" i="1"/>
  <c r="AN4490" i="1" s="1"/>
  <c r="AE4490" i="1"/>
  <c r="K4490" i="1"/>
  <c r="F4490" i="1"/>
  <c r="O4490" i="1" s="1"/>
  <c r="AK4489" i="1"/>
  <c r="AE4489" i="1"/>
  <c r="K4489" i="1"/>
  <c r="F4489" i="1"/>
  <c r="Y4489" i="1"/>
  <c r="P100" i="3" s="1"/>
  <c r="C4480" i="19" s="1"/>
  <c r="AK4488" i="1"/>
  <c r="AN4488" i="1" s="1"/>
  <c r="AE4488" i="1"/>
  <c r="K4488" i="1"/>
  <c r="F4488" i="1"/>
  <c r="AK4487" i="1"/>
  <c r="AE4487" i="1"/>
  <c r="K4487" i="1"/>
  <c r="F4487" i="1"/>
  <c r="Y4487" i="1" s="1"/>
  <c r="P98" i="3" s="1"/>
  <c r="C4478" i="19" s="1"/>
  <c r="AK4486" i="1"/>
  <c r="AE4486" i="1"/>
  <c r="K4486" i="1"/>
  <c r="O4486" i="1" s="1"/>
  <c r="Q4486" i="1" s="1"/>
  <c r="F4486" i="1"/>
  <c r="Y4486" i="1"/>
  <c r="P97" i="3" s="1"/>
  <c r="C4477" i="19" s="1"/>
  <c r="AK4485" i="1"/>
  <c r="AE4485" i="1"/>
  <c r="K4485" i="1"/>
  <c r="O4485" i="1" s="1"/>
  <c r="Q4485" i="1" s="1"/>
  <c r="F4485" i="1"/>
  <c r="Y4485" i="1" s="1"/>
  <c r="P96" i="3" s="1"/>
  <c r="C4476" i="19" s="1"/>
  <c r="AK4484" i="1"/>
  <c r="AE4484" i="1"/>
  <c r="K4484" i="1"/>
  <c r="F4484" i="1"/>
  <c r="Y4484" i="1" s="1"/>
  <c r="P95" i="3" s="1"/>
  <c r="AK4483" i="1"/>
  <c r="AE4483" i="1"/>
  <c r="K4483" i="1"/>
  <c r="C4483" i="1"/>
  <c r="F4483" i="1" s="1"/>
  <c r="Y4483" i="1"/>
  <c r="AK4482" i="1"/>
  <c r="AE4482" i="1"/>
  <c r="K4482" i="1"/>
  <c r="C4482" i="1"/>
  <c r="F4482" i="1" s="1"/>
  <c r="AK4481" i="1"/>
  <c r="AE4481" i="1"/>
  <c r="K4481" i="1"/>
  <c r="C4481" i="1"/>
  <c r="F4481" i="1" s="1"/>
  <c r="Y4481" i="1" s="1"/>
  <c r="P92" i="3" s="1"/>
  <c r="AK4480" i="1"/>
  <c r="AN4480" i="1" s="1"/>
  <c r="AE4480" i="1"/>
  <c r="K4480" i="1"/>
  <c r="C4480" i="1"/>
  <c r="F4480" i="1" s="1"/>
  <c r="AK4479" i="1"/>
  <c r="AE4479" i="1"/>
  <c r="K4479" i="1"/>
  <c r="C4479" i="1"/>
  <c r="F4479" i="1" s="1"/>
  <c r="Y4479" i="1" s="1"/>
  <c r="P90" i="3" s="1"/>
  <c r="C4470" i="19" s="1"/>
  <c r="AK4478" i="1"/>
  <c r="AE4478" i="1"/>
  <c r="K4478" i="1"/>
  <c r="C4478" i="1"/>
  <c r="F4478" i="1" s="1"/>
  <c r="AK4477" i="1"/>
  <c r="AE4477" i="1"/>
  <c r="K4477" i="1"/>
  <c r="C4477" i="1"/>
  <c r="F4477" i="1" s="1"/>
  <c r="Y4477" i="1" s="1"/>
  <c r="P88" i="3" s="1"/>
  <c r="C4468" i="19" s="1"/>
  <c r="AK4476" i="1"/>
  <c r="AE4476" i="1"/>
  <c r="K4476" i="1"/>
  <c r="C4476" i="1"/>
  <c r="F4476" i="1"/>
  <c r="AK4475" i="1"/>
  <c r="AE4475" i="1"/>
  <c r="K4475" i="1"/>
  <c r="C4475" i="1"/>
  <c r="F4475" i="1" s="1"/>
  <c r="AK4474" i="1"/>
  <c r="AE4474" i="1"/>
  <c r="K4474" i="1"/>
  <c r="C4474" i="1"/>
  <c r="F4474" i="1" s="1"/>
  <c r="Y4474" i="1"/>
  <c r="AK4473" i="1"/>
  <c r="AE4473" i="1"/>
  <c r="K4473" i="1"/>
  <c r="C4473" i="1"/>
  <c r="F4473" i="1" s="1"/>
  <c r="AK4472" i="1"/>
  <c r="AE4472" i="1"/>
  <c r="AN4472" i="1" s="1"/>
  <c r="K4472" i="1"/>
  <c r="C4472" i="1"/>
  <c r="F4472" i="1" s="1"/>
  <c r="Y4472" i="1" s="1"/>
  <c r="P83" i="3" s="1"/>
  <c r="C4463" i="19" s="1"/>
  <c r="AK4471" i="1"/>
  <c r="AE4471" i="1"/>
  <c r="K4471" i="1"/>
  <c r="O4471" i="1" s="1"/>
  <c r="Q4471" i="1" s="1"/>
  <c r="C4471" i="1"/>
  <c r="F4471" i="1" s="1"/>
  <c r="Y4471" i="1" s="1"/>
  <c r="P82" i="3" s="1"/>
  <c r="AK4470" i="1"/>
  <c r="AE4470" i="1"/>
  <c r="K4470" i="1"/>
  <c r="C4470" i="1"/>
  <c r="F4470" i="1" s="1"/>
  <c r="Y4470" i="1"/>
  <c r="AK4469" i="1"/>
  <c r="AN4469" i="1" s="1"/>
  <c r="AE4469" i="1"/>
  <c r="K4469" i="1"/>
  <c r="C4469" i="1"/>
  <c r="F4469" i="1" s="1"/>
  <c r="AK4468" i="1"/>
  <c r="AE4468" i="1"/>
  <c r="K4468" i="1"/>
  <c r="C4468" i="1"/>
  <c r="F4468" i="1" s="1"/>
  <c r="Y4468" i="1" s="1"/>
  <c r="P79" i="3" s="1"/>
  <c r="C4459" i="19" s="1"/>
  <c r="AK4467" i="1"/>
  <c r="AN4467" i="1" s="1"/>
  <c r="AE4467" i="1"/>
  <c r="K4467" i="1"/>
  <c r="C4467" i="1"/>
  <c r="F4467" i="1" s="1"/>
  <c r="AK4466" i="1"/>
  <c r="AE4466" i="1"/>
  <c r="K4466" i="1"/>
  <c r="C4466" i="1"/>
  <c r="F4466" i="1" s="1"/>
  <c r="Y4466" i="1" s="1"/>
  <c r="AK4465" i="1"/>
  <c r="AE4465" i="1"/>
  <c r="AN4465" i="1" s="1"/>
  <c r="K4465" i="1"/>
  <c r="C4465" i="1"/>
  <c r="F4465" i="1" s="1"/>
  <c r="AK4464" i="1"/>
  <c r="AE4464" i="1"/>
  <c r="K4464" i="1"/>
  <c r="C4464" i="1"/>
  <c r="F4464" i="1" s="1"/>
  <c r="Y4464" i="1" s="1"/>
  <c r="P75" i="3" s="1"/>
  <c r="AK4463" i="1"/>
  <c r="AE4463" i="1"/>
  <c r="AN4463" i="1" s="1"/>
  <c r="AO4463" i="1" s="1"/>
  <c r="K4463" i="1"/>
  <c r="C4463" i="1"/>
  <c r="F4463" i="1" s="1"/>
  <c r="Y4463" i="1" s="1"/>
  <c r="P74" i="3" s="1"/>
  <c r="C4454" i="19" s="1"/>
  <c r="AK4462" i="1"/>
  <c r="AE4462" i="1"/>
  <c r="K4462" i="1"/>
  <c r="C4462" i="1"/>
  <c r="F4462" i="1" s="1"/>
  <c r="Y4462" i="1"/>
  <c r="P73" i="3" s="1"/>
  <c r="C4453" i="19" s="1"/>
  <c r="AK4461" i="1"/>
  <c r="AE4461" i="1"/>
  <c r="K4461" i="1"/>
  <c r="C4461" i="1"/>
  <c r="F4461" i="1" s="1"/>
  <c r="AK4460" i="1"/>
  <c r="AE4460" i="1"/>
  <c r="K4460" i="1"/>
  <c r="C4460" i="1"/>
  <c r="F4460" i="1" s="1"/>
  <c r="Y4460" i="1" s="1"/>
  <c r="P71" i="3" s="1"/>
  <c r="AK4459" i="1"/>
  <c r="AN4459" i="1" s="1"/>
  <c r="AE4459" i="1"/>
  <c r="K4459" i="1"/>
  <c r="C4459" i="1"/>
  <c r="F4459" i="1" s="1"/>
  <c r="Y4459" i="1" s="1"/>
  <c r="P70" i="3" s="1"/>
  <c r="AK4458" i="1"/>
  <c r="AE4458" i="1"/>
  <c r="K4458" i="1"/>
  <c r="C4458" i="1"/>
  <c r="F4458" i="1" s="1"/>
  <c r="AK4457" i="1"/>
  <c r="AE4457" i="1"/>
  <c r="K4457" i="1"/>
  <c r="C4457" i="1"/>
  <c r="F4457" i="1" s="1"/>
  <c r="AK4456" i="1"/>
  <c r="AE4456" i="1"/>
  <c r="AN4456" i="1" s="1"/>
  <c r="K4456" i="1"/>
  <c r="C4456" i="1"/>
  <c r="F4456" i="1" s="1"/>
  <c r="Y4456" i="1" s="1"/>
  <c r="P67" i="3" s="1"/>
  <c r="C4447" i="19" s="1"/>
  <c r="AK4455" i="1"/>
  <c r="AE4455" i="1"/>
  <c r="K4455" i="1"/>
  <c r="C4455" i="1"/>
  <c r="F4455" i="1" s="1"/>
  <c r="Y4455" i="1" s="1"/>
  <c r="P66" i="3" s="1"/>
  <c r="AK4454" i="1"/>
  <c r="AE4454" i="1"/>
  <c r="K4454" i="1"/>
  <c r="O4454" i="1" s="1"/>
  <c r="Q4454" i="1" s="1"/>
  <c r="C4454" i="1"/>
  <c r="F4454" i="1" s="1"/>
  <c r="Y4454" i="1"/>
  <c r="AK4453" i="1"/>
  <c r="AE4453" i="1"/>
  <c r="K4453" i="1"/>
  <c r="C4453" i="1"/>
  <c r="F4453" i="1" s="1"/>
  <c r="AK4452" i="1"/>
  <c r="AE4452" i="1"/>
  <c r="K4452" i="1"/>
  <c r="C4452" i="1"/>
  <c r="F4452" i="1" s="1"/>
  <c r="AK4451" i="1"/>
  <c r="AN4451" i="1" s="1"/>
  <c r="AE4451" i="1"/>
  <c r="K4451" i="1"/>
  <c r="C4451" i="1"/>
  <c r="F4451" i="1" s="1"/>
  <c r="AK4450" i="1"/>
  <c r="AN4450" i="1" s="1"/>
  <c r="AE4450" i="1"/>
  <c r="K4450" i="1"/>
  <c r="C4450" i="1"/>
  <c r="F4450" i="1" s="1"/>
  <c r="AK4449" i="1"/>
  <c r="AE4449" i="1"/>
  <c r="K4449" i="1"/>
  <c r="C4449" i="1"/>
  <c r="F4449" i="1"/>
  <c r="Y4449" i="1" s="1"/>
  <c r="AK4448" i="1"/>
  <c r="AE4448" i="1"/>
  <c r="K4448" i="1"/>
  <c r="C4448" i="1"/>
  <c r="F4448" i="1" s="1"/>
  <c r="AK4447" i="1"/>
  <c r="AE4447" i="1"/>
  <c r="AN4447" i="1" s="1"/>
  <c r="AO4447" i="1" s="1"/>
  <c r="K4447" i="1"/>
  <c r="C4447" i="1"/>
  <c r="F4447" i="1" s="1"/>
  <c r="Y4447" i="1" s="1"/>
  <c r="AK4446" i="1"/>
  <c r="AE4446" i="1"/>
  <c r="K4446" i="1"/>
  <c r="O4446" i="1" s="1"/>
  <c r="C4446" i="1"/>
  <c r="F4446" i="1" s="1"/>
  <c r="AK4445" i="1"/>
  <c r="AE4445" i="1"/>
  <c r="K4445" i="1"/>
  <c r="C4445" i="1"/>
  <c r="F4445" i="1"/>
  <c r="AK4444" i="1"/>
  <c r="AE4444" i="1"/>
  <c r="K4444" i="1"/>
  <c r="C4444" i="1"/>
  <c r="F4444" i="1" s="1"/>
  <c r="AK4443" i="1"/>
  <c r="AE4443" i="1"/>
  <c r="K4443" i="1"/>
  <c r="C4443" i="1"/>
  <c r="F4443" i="1" s="1"/>
  <c r="AK4442" i="1"/>
  <c r="AE4442" i="1"/>
  <c r="K4442" i="1"/>
  <c r="C4442" i="1"/>
  <c r="F4442" i="1" s="1"/>
  <c r="AK4441" i="1"/>
  <c r="AE4441" i="1"/>
  <c r="K4441" i="1"/>
  <c r="C4441" i="1"/>
  <c r="F4441" i="1" s="1"/>
  <c r="AK4440" i="1"/>
  <c r="AE4440" i="1"/>
  <c r="K4440" i="1"/>
  <c r="C4440" i="1"/>
  <c r="F4440" i="1" s="1"/>
  <c r="Y4440" i="1" s="1"/>
  <c r="P52" i="3" s="1"/>
  <c r="C4432" i="19" s="1"/>
  <c r="AK4439" i="1"/>
  <c r="AN4439" i="1" s="1"/>
  <c r="AE4439" i="1"/>
  <c r="K4439" i="1"/>
  <c r="C4439" i="1"/>
  <c r="F4439" i="1" s="1"/>
  <c r="AK4438" i="1"/>
  <c r="AE4438" i="1"/>
  <c r="K4438" i="1"/>
  <c r="O4438" i="1" s="1"/>
  <c r="Q4438" i="1" s="1"/>
  <c r="C4438" i="1"/>
  <c r="F4438" i="1" s="1"/>
  <c r="Y4438" i="1"/>
  <c r="P50" i="3" s="1"/>
  <c r="C4430" i="19" s="1"/>
  <c r="AK4437" i="1"/>
  <c r="AN4437" i="1" s="1"/>
  <c r="AE4437" i="1"/>
  <c r="K4437" i="1"/>
  <c r="C4437" i="1"/>
  <c r="F4437" i="1" s="1"/>
  <c r="AK4436" i="1"/>
  <c r="AE4436" i="1"/>
  <c r="K4436" i="1"/>
  <c r="C4436" i="1"/>
  <c r="F4436" i="1" s="1"/>
  <c r="AK4435" i="1"/>
  <c r="AE4435" i="1"/>
  <c r="K4435" i="1"/>
  <c r="C4435" i="1"/>
  <c r="F4435" i="1" s="1"/>
  <c r="Y4435" i="1" s="1"/>
  <c r="AK4434" i="1"/>
  <c r="AE4434" i="1"/>
  <c r="K4434" i="1"/>
  <c r="C4434" i="1"/>
  <c r="F4434" i="1" s="1"/>
  <c r="Y4434" i="1" s="1"/>
  <c r="P46" i="3" s="1"/>
  <c r="C4426" i="19" s="1"/>
  <c r="AK4433" i="1"/>
  <c r="AE4433" i="1"/>
  <c r="K4433" i="1"/>
  <c r="O4433" i="1" s="1"/>
  <c r="Q4433" i="1" s="1"/>
  <c r="C4433" i="1"/>
  <c r="F4433" i="1" s="1"/>
  <c r="AK4432" i="1"/>
  <c r="AE4432" i="1"/>
  <c r="K4432" i="1"/>
  <c r="C4432" i="1"/>
  <c r="F4432" i="1"/>
  <c r="Y4432" i="1" s="1"/>
  <c r="P44" i="3" s="1"/>
  <c r="AK4431" i="1"/>
  <c r="AE4431" i="1"/>
  <c r="K4431" i="1"/>
  <c r="C4431" i="1"/>
  <c r="F4431" i="1"/>
  <c r="AK4430" i="1"/>
  <c r="AE4430" i="1"/>
  <c r="K4430" i="1"/>
  <c r="C4430" i="1"/>
  <c r="F4430" i="1" s="1"/>
  <c r="AK4429" i="1"/>
  <c r="AN4429" i="1" s="1"/>
  <c r="AO4429" i="1" s="1"/>
  <c r="AE4429" i="1"/>
  <c r="K4429" i="1"/>
  <c r="C4429" i="1"/>
  <c r="F4429" i="1" s="1"/>
  <c r="AK4428" i="1"/>
  <c r="AE4428" i="1"/>
  <c r="K4428" i="1"/>
  <c r="C4428" i="1"/>
  <c r="F4428" i="1" s="1"/>
  <c r="Y4428" i="1" s="1"/>
  <c r="P40" i="3" s="1"/>
  <c r="C4420" i="19" s="1"/>
  <c r="AK4427" i="1"/>
  <c r="AE4427" i="1"/>
  <c r="K4427" i="1"/>
  <c r="O4427" i="1" s="1"/>
  <c r="Q4427" i="1" s="1"/>
  <c r="C4427" i="1"/>
  <c r="F4427" i="1" s="1"/>
  <c r="AK4426" i="1"/>
  <c r="AE4426" i="1"/>
  <c r="K4426" i="1"/>
  <c r="C4426" i="1"/>
  <c r="F4426" i="1"/>
  <c r="Y4426" i="1" s="1"/>
  <c r="P38" i="3" s="1"/>
  <c r="C4418" i="19" s="1"/>
  <c r="AK4425" i="1"/>
  <c r="AE4425" i="1"/>
  <c r="K4425" i="1"/>
  <c r="C4425" i="1"/>
  <c r="F4425" i="1"/>
  <c r="AK4424" i="1"/>
  <c r="AE4424" i="1"/>
  <c r="K4424" i="1"/>
  <c r="O4424" i="1" s="1"/>
  <c r="Q4424" i="1" s="1"/>
  <c r="C4424" i="1"/>
  <c r="F4424" i="1" s="1"/>
  <c r="Y4424" i="1" s="1"/>
  <c r="P36" i="3" s="1"/>
  <c r="AE4423" i="1"/>
  <c r="AN4423" i="1" s="1"/>
  <c r="AO4423" i="1" s="1"/>
  <c r="K4423" i="1"/>
  <c r="C4423" i="1"/>
  <c r="F4423" i="1"/>
  <c r="O4423" i="1" s="1"/>
  <c r="AE4422" i="1"/>
  <c r="AN4422" i="1" s="1"/>
  <c r="K4422" i="1"/>
  <c r="O4422" i="1" s="1"/>
  <c r="C4422" i="1"/>
  <c r="F4422" i="1" s="1"/>
  <c r="Y4422" i="1" s="1"/>
  <c r="AE4421" i="1"/>
  <c r="AN4421" i="1" s="1"/>
  <c r="K4421" i="1"/>
  <c r="C4421" i="1"/>
  <c r="F4421" i="1" s="1"/>
  <c r="AE4420" i="1"/>
  <c r="AN4420" i="1" s="1"/>
  <c r="K4420" i="1"/>
  <c r="C4420" i="1"/>
  <c r="F4420" i="1" s="1"/>
  <c r="AE4419" i="1"/>
  <c r="AN4419" i="1" s="1"/>
  <c r="AO4419" i="1" s="1"/>
  <c r="K4419" i="1"/>
  <c r="O4419" i="1" s="1"/>
  <c r="Q4419" i="1" s="1"/>
  <c r="C4419" i="1"/>
  <c r="F4419" i="1"/>
  <c r="Y4419" i="1" s="1"/>
  <c r="P31" i="3" s="1"/>
  <c r="AE4418" i="1"/>
  <c r="AN4418" i="1" s="1"/>
  <c r="K4418" i="1"/>
  <c r="C4418" i="1"/>
  <c r="F4418" i="1" s="1"/>
  <c r="AE4417" i="1"/>
  <c r="AN4417" i="1" s="1"/>
  <c r="K4417" i="1"/>
  <c r="C4417" i="1"/>
  <c r="F4417" i="1" s="1"/>
  <c r="AE4416" i="1"/>
  <c r="AN4416" i="1" s="1"/>
  <c r="AO4416" i="1" s="1"/>
  <c r="K4416" i="1"/>
  <c r="C4416" i="1"/>
  <c r="F4416" i="1" s="1"/>
  <c r="Y4416" i="1" s="1"/>
  <c r="P28" i="3" s="1"/>
  <c r="C4408" i="19" s="1"/>
  <c r="AE4415" i="1"/>
  <c r="AN4415" i="1" s="1"/>
  <c r="K4415" i="1"/>
  <c r="C4415" i="1"/>
  <c r="F4415" i="1" s="1"/>
  <c r="AE4414" i="1"/>
  <c r="AN4414" i="1" s="1"/>
  <c r="K4414" i="1"/>
  <c r="C4414" i="1"/>
  <c r="F4414" i="1" s="1"/>
  <c r="Y4414" i="1" s="1"/>
  <c r="P26" i="3" s="1"/>
  <c r="C4406" i="19" s="1"/>
  <c r="AE4413" i="1"/>
  <c r="AN4413" i="1"/>
  <c r="K4413" i="1"/>
  <c r="C4413" i="1"/>
  <c r="F4413" i="1" s="1"/>
  <c r="AE4412" i="1"/>
  <c r="AN4412" i="1"/>
  <c r="K4412" i="1"/>
  <c r="O4412" i="1" s="1"/>
  <c r="Q4412" i="1" s="1"/>
  <c r="C4412" i="1"/>
  <c r="F4412" i="1" s="1"/>
  <c r="Y4412" i="1" s="1"/>
  <c r="P24" i="3" s="1"/>
  <c r="C4404" i="19" s="1"/>
  <c r="AE4411" i="1"/>
  <c r="AN4411" i="1" s="1"/>
  <c r="K4411" i="1"/>
  <c r="C4411" i="1"/>
  <c r="F4411" i="1" s="1"/>
  <c r="Y4411" i="1" s="1"/>
  <c r="P23" i="3" s="1"/>
  <c r="AE4410" i="1"/>
  <c r="AN4410" i="1"/>
  <c r="K4410" i="1"/>
  <c r="C4410" i="1"/>
  <c r="F4410" i="1" s="1"/>
  <c r="Y4410" i="1" s="1"/>
  <c r="AE4409" i="1"/>
  <c r="AN4409" i="1" s="1"/>
  <c r="K4409" i="1"/>
  <c r="C4409" i="1"/>
  <c r="F4409" i="1" s="1"/>
  <c r="O4409" i="1" s="1"/>
  <c r="Q4409" i="1" s="1"/>
  <c r="AE4408" i="1"/>
  <c r="AN4408" i="1"/>
  <c r="K4408" i="1"/>
  <c r="C4408" i="1"/>
  <c r="F4408" i="1" s="1"/>
  <c r="AE4407" i="1"/>
  <c r="AN4407" i="1"/>
  <c r="K4407" i="1"/>
  <c r="C4407" i="1"/>
  <c r="F4407" i="1" s="1"/>
  <c r="Y4407" i="1" s="1"/>
  <c r="P19" i="3" s="1"/>
  <c r="AE4406" i="1"/>
  <c r="AN4406" i="1" s="1"/>
  <c r="K4406" i="1"/>
  <c r="O4406" i="1" s="1"/>
  <c r="Q4406" i="1" s="1"/>
  <c r="C4406" i="1"/>
  <c r="F4406" i="1" s="1"/>
  <c r="Y4406" i="1" s="1"/>
  <c r="AE4405" i="1"/>
  <c r="AN4405" i="1" s="1"/>
  <c r="K4405" i="1"/>
  <c r="C4405" i="1"/>
  <c r="F4405" i="1" s="1"/>
  <c r="O4405" i="1" s="1"/>
  <c r="Q4405" i="1" s="1"/>
  <c r="AE4404" i="1"/>
  <c r="AN4404" i="1"/>
  <c r="AO4404" i="1" s="1"/>
  <c r="K4404" i="1"/>
  <c r="O4404" i="1" s="1"/>
  <c r="Q4404" i="1" s="1"/>
  <c r="C4404" i="1"/>
  <c r="F4404" i="1" s="1"/>
  <c r="AE4403" i="1"/>
  <c r="AN4403" i="1" s="1"/>
  <c r="K4403" i="1"/>
  <c r="C4403" i="1"/>
  <c r="F4403" i="1" s="1"/>
  <c r="Y4403" i="1" s="1"/>
  <c r="P15" i="3" s="1"/>
  <c r="C4395" i="19" s="1"/>
  <c r="AE4402" i="1"/>
  <c r="AN4402" i="1" s="1"/>
  <c r="K4402" i="1"/>
  <c r="O4402" i="1" s="1"/>
  <c r="C4402" i="1"/>
  <c r="F4402" i="1" s="1"/>
  <c r="AE4401" i="1"/>
  <c r="AN4401" i="1" s="1"/>
  <c r="K4401" i="1"/>
  <c r="C4401" i="1"/>
  <c r="F4401" i="1" s="1"/>
  <c r="AE4400" i="1"/>
  <c r="AN4400" i="1" s="1"/>
  <c r="K4400" i="1"/>
  <c r="C4400" i="1"/>
  <c r="F4400" i="1" s="1"/>
  <c r="AE4399" i="1"/>
  <c r="AN4399" i="1" s="1"/>
  <c r="AO4399" i="1" s="1"/>
  <c r="K4399" i="1"/>
  <c r="O4399" i="1" s="1"/>
  <c r="Q4399" i="1" s="1"/>
  <c r="C4399" i="1"/>
  <c r="F4399" i="1" s="1"/>
  <c r="Y4399" i="1" s="1"/>
  <c r="P11" i="3" s="1"/>
  <c r="AE4398" i="1"/>
  <c r="AN4398" i="1" s="1"/>
  <c r="AO4398" i="1" s="1"/>
  <c r="K4398" i="1"/>
  <c r="C4398" i="1"/>
  <c r="F4398" i="1" s="1"/>
  <c r="AE4397" i="1"/>
  <c r="AN4397" i="1" s="1"/>
  <c r="AO4397" i="1" s="1"/>
  <c r="K4397" i="1"/>
  <c r="C4397" i="1"/>
  <c r="F4397" i="1" s="1"/>
  <c r="Y4397" i="1" s="1"/>
  <c r="AE4396" i="1"/>
  <c r="AN4396" i="1" s="1"/>
  <c r="AO4396" i="1" s="1"/>
  <c r="K4396" i="1"/>
  <c r="C4396" i="1"/>
  <c r="F4396" i="1"/>
  <c r="AE4395" i="1"/>
  <c r="AN4395" i="1" s="1"/>
  <c r="AO4395" i="1" s="1"/>
  <c r="K4395" i="1"/>
  <c r="C4395" i="1"/>
  <c r="F4395" i="1"/>
  <c r="Y4395" i="1" s="1"/>
  <c r="P7" i="3" s="1"/>
  <c r="C4387" i="19" s="1"/>
  <c r="AE4394" i="1"/>
  <c r="AN4394" i="1"/>
  <c r="AO4394" i="1" s="1"/>
  <c r="K4394" i="1"/>
  <c r="C4394" i="1"/>
  <c r="F4394" i="1" s="1"/>
  <c r="Y4394" i="1" s="1"/>
  <c r="AE4393" i="1"/>
  <c r="AN4393" i="1" s="1"/>
  <c r="AO4393" i="1" s="1"/>
  <c r="K4393" i="1"/>
  <c r="C4393" i="1"/>
  <c r="F4393" i="1"/>
  <c r="Y4393" i="1" s="1"/>
  <c r="P5" i="3" s="1"/>
  <c r="P9" i="3"/>
  <c r="C4389" i="19" s="1"/>
  <c r="P241" i="3"/>
  <c r="C4621" i="19" s="1"/>
  <c r="P249" i="3"/>
  <c r="P255" i="3"/>
  <c r="C4635" i="19" s="1"/>
  <c r="P263" i="3"/>
  <c r="C4643" i="19" s="1"/>
  <c r="P267" i="3"/>
  <c r="C4647" i="19" s="1"/>
  <c r="P273" i="3"/>
  <c r="C4653" i="19" s="1"/>
  <c r="P238" i="3"/>
  <c r="C4618" i="19" s="1"/>
  <c r="P252" i="3"/>
  <c r="C4632" i="19" s="1"/>
  <c r="P257" i="3"/>
  <c r="C4637" i="19" s="1"/>
  <c r="P268" i="3"/>
  <c r="C4648" i="19" s="1"/>
  <c r="P65" i="3"/>
  <c r="C4445" i="19" s="1"/>
  <c r="P77" i="3"/>
  <c r="C4457" i="19" s="1"/>
  <c r="P81" i="3"/>
  <c r="C4461" i="19" s="1"/>
  <c r="P85" i="3"/>
  <c r="C4465" i="19" s="1"/>
  <c r="P94" i="3"/>
  <c r="C4474" i="19" s="1"/>
  <c r="P102" i="3"/>
  <c r="C4482" i="19" s="1"/>
  <c r="C4484" i="19"/>
  <c r="P107" i="3"/>
  <c r="C4487" i="19" s="1"/>
  <c r="P109" i="3"/>
  <c r="C4489" i="19" s="1"/>
  <c r="P111" i="3"/>
  <c r="C4491" i="19" s="1"/>
  <c r="P120" i="3"/>
  <c r="C4500" i="19" s="1"/>
  <c r="P124" i="3"/>
  <c r="C4504" i="19" s="1"/>
  <c r="P127" i="3"/>
  <c r="C4507" i="19" s="1"/>
  <c r="P129" i="3"/>
  <c r="C4509" i="19" s="1"/>
  <c r="P130" i="3"/>
  <c r="C4510" i="19" s="1"/>
  <c r="P132" i="3"/>
  <c r="C4512" i="19" s="1"/>
  <c r="P134" i="3"/>
  <c r="C4514" i="19" s="1"/>
  <c r="P137" i="3"/>
  <c r="C4517" i="19" s="1"/>
  <c r="P141" i="3"/>
  <c r="C4521" i="19" s="1"/>
  <c r="P142" i="3"/>
  <c r="C4522" i="19" s="1"/>
  <c r="P144" i="3"/>
  <c r="C4524" i="19" s="1"/>
  <c r="P147" i="3"/>
  <c r="C4527" i="19" s="1"/>
  <c r="P148" i="3"/>
  <c r="C4528" i="19" s="1"/>
  <c r="P150" i="3"/>
  <c r="C4530" i="19" s="1"/>
  <c r="P152" i="3"/>
  <c r="C4532" i="19" s="1"/>
  <c r="P153" i="3"/>
  <c r="C4533" i="19" s="1"/>
  <c r="P154" i="3"/>
  <c r="C4534" i="19" s="1"/>
  <c r="P155" i="3"/>
  <c r="C4535" i="19" s="1"/>
  <c r="P158" i="3"/>
  <c r="C4538" i="19" s="1"/>
  <c r="P160" i="3"/>
  <c r="C4540" i="19" s="1"/>
  <c r="P169" i="3"/>
  <c r="C4549" i="19" s="1"/>
  <c r="P172" i="3"/>
  <c r="C4552" i="19" s="1"/>
  <c r="P174" i="3"/>
  <c r="C4554" i="19" s="1"/>
  <c r="P179" i="3"/>
  <c r="C4559" i="19"/>
  <c r="P187" i="3"/>
  <c r="C4567" i="19" s="1"/>
  <c r="C4573" i="19"/>
  <c r="C4577" i="19"/>
  <c r="P199" i="3"/>
  <c r="C4579" i="19" s="1"/>
  <c r="C4584" i="19"/>
  <c r="P209" i="3"/>
  <c r="C4589" i="19" s="1"/>
  <c r="P219" i="3"/>
  <c r="C4599" i="19" s="1"/>
  <c r="P221" i="3"/>
  <c r="C4601" i="19" s="1"/>
  <c r="P226" i="3"/>
  <c r="C4606" i="19" s="1"/>
  <c r="P228" i="3"/>
  <c r="C4608" i="19" s="1"/>
  <c r="P229" i="3"/>
  <c r="C4609" i="19" s="1"/>
  <c r="P231" i="3"/>
  <c r="C4611" i="19" s="1"/>
  <c r="P233" i="3"/>
  <c r="C4613" i="19" s="1"/>
  <c r="AN4716" i="1"/>
  <c r="AN4724" i="1"/>
  <c r="F4731" i="1"/>
  <c r="O4731" i="1" s="1"/>
  <c r="Q4731" i="1" s="1"/>
  <c r="F4739" i="1"/>
  <c r="Y4739" i="1" s="1"/>
  <c r="P350" i="3" s="1"/>
  <c r="AN4748" i="1"/>
  <c r="F4755" i="1"/>
  <c r="O4755" i="1" s="1"/>
  <c r="Q4755" i="1" s="1"/>
  <c r="AN4738" i="1"/>
  <c r="AO4738" i="1" s="1"/>
  <c r="AN4754" i="1"/>
  <c r="O4455" i="1"/>
  <c r="Q4455" i="1" s="1"/>
  <c r="O4411" i="1"/>
  <c r="Q4411" i="1" s="1"/>
  <c r="AN4475" i="1"/>
  <c r="AO4475" i="1" s="1"/>
  <c r="AN4495" i="1"/>
  <c r="AN4611" i="1"/>
  <c r="AN4581" i="1"/>
  <c r="AO4581" i="1" s="1"/>
  <c r="AN4735" i="1"/>
  <c r="AN4743" i="1"/>
  <c r="O4579" i="1"/>
  <c r="Q4579" i="1" s="1"/>
  <c r="AN4586" i="1"/>
  <c r="AN4589" i="1"/>
  <c r="AN4635" i="1"/>
  <c r="AO4635" i="1" s="1"/>
  <c r="AN4483" i="1"/>
  <c r="Q4493" i="1"/>
  <c r="O4495" i="1"/>
  <c r="Q4495" i="1" s="1"/>
  <c r="AN4593" i="1"/>
  <c r="AO4593" i="1" s="1"/>
  <c r="AN4621" i="1"/>
  <c r="AN4676" i="1"/>
  <c r="AN4680" i="1"/>
  <c r="AN4453" i="1"/>
  <c r="Q4500" i="1"/>
  <c r="O4502" i="1"/>
  <c r="Q4502" i="1" s="1"/>
  <c r="AN4559" i="1"/>
  <c r="AO4559" i="1" s="1"/>
  <c r="O4576" i="1"/>
  <c r="Q4576" i="1"/>
  <c r="AN4601" i="1"/>
  <c r="O4613" i="1"/>
  <c r="Q4613" i="1" s="1"/>
  <c r="AN4626" i="1"/>
  <c r="AN4663" i="1"/>
  <c r="AN4697" i="1"/>
  <c r="F4716" i="1"/>
  <c r="O4716" i="1" s="1"/>
  <c r="Q4716" i="1" s="1"/>
  <c r="AN4725" i="1"/>
  <c r="F4728" i="1"/>
  <c r="F4736" i="1"/>
  <c r="Y4736" i="1" s="1"/>
  <c r="AN4745" i="1"/>
  <c r="AO4745" i="1" s="1"/>
  <c r="F4748" i="1"/>
  <c r="O4748" i="1" s="1"/>
  <c r="Q4748" i="1" s="1"/>
  <c r="AN4753" i="1"/>
  <c r="O4425" i="1"/>
  <c r="Q4425" i="1" s="1"/>
  <c r="AN4455" i="1"/>
  <c r="O4484" i="1"/>
  <c r="Q4484" i="1" s="1"/>
  <c r="AN4492" i="1"/>
  <c r="Q4513" i="1"/>
  <c r="O4516" i="1"/>
  <c r="Q4516" i="1"/>
  <c r="AN4641" i="1"/>
  <c r="AN4647" i="1"/>
  <c r="F4673" i="1"/>
  <c r="Y4673" i="1" s="1"/>
  <c r="P284" i="3" s="1"/>
  <c r="C4664" i="19" s="1"/>
  <c r="F4697" i="1"/>
  <c r="Y4697" i="1" s="1"/>
  <c r="AO4407" i="1"/>
  <c r="Q4422" i="1"/>
  <c r="AN4449" i="1"/>
  <c r="AN4477" i="1"/>
  <c r="AN4505" i="1"/>
  <c r="O4557" i="1"/>
  <c r="Q4557" i="1" s="1"/>
  <c r="O4559" i="1"/>
  <c r="Q4559" i="1" s="1"/>
  <c r="O4572" i="1"/>
  <c r="Q4572" i="1" s="1"/>
  <c r="AN4591" i="1"/>
  <c r="O4611" i="1"/>
  <c r="Q4611" i="1" s="1"/>
  <c r="AN4632" i="1"/>
  <c r="AO4632" i="1" s="1"/>
  <c r="AN4637" i="1"/>
  <c r="AN4639" i="1"/>
  <c r="O4650" i="1"/>
  <c r="Q4650" i="1" s="1"/>
  <c r="AN4687" i="1"/>
  <c r="AN4688" i="1"/>
  <c r="AN4740" i="1"/>
  <c r="AN4756" i="1"/>
  <c r="O4398" i="1"/>
  <c r="Q4398" i="1" s="1"/>
  <c r="AN4481" i="1"/>
  <c r="AO4481" i="1" s="1"/>
  <c r="O4489" i="1"/>
  <c r="Q4489" i="1" s="1"/>
  <c r="O4533" i="1"/>
  <c r="Q4533" i="1" s="1"/>
  <c r="O4537" i="1"/>
  <c r="Q4537" i="1" s="1"/>
  <c r="O4550" i="1"/>
  <c r="Q4550" i="1" s="1"/>
  <c r="AN4552" i="1"/>
  <c r="AO4552" i="1" s="1"/>
  <c r="AN4553" i="1"/>
  <c r="O4561" i="1"/>
  <c r="Q4561" i="1" s="1"/>
  <c r="O4562" i="1"/>
  <c r="Q4562" i="1" s="1"/>
  <c r="AN4563" i="1"/>
  <c r="AN4623" i="1"/>
  <c r="AN4660" i="1"/>
  <c r="Y4677" i="1"/>
  <c r="P288" i="3" s="1"/>
  <c r="C4668" i="19" s="1"/>
  <c r="F4681" i="1"/>
  <c r="Y4681" i="1" s="1"/>
  <c r="F4688" i="1"/>
  <c r="Y4688" i="1" s="1"/>
  <c r="AN4722" i="1"/>
  <c r="Q4423" i="1"/>
  <c r="Q4446" i="1"/>
  <c r="Y4446" i="1"/>
  <c r="P58" i="3" s="1"/>
  <c r="C4438" i="19" s="1"/>
  <c r="O4565" i="1"/>
  <c r="Q4565" i="1" s="1"/>
  <c r="O4608" i="1"/>
  <c r="Q4608" i="1" s="1"/>
  <c r="O4416" i="1"/>
  <c r="Q4416" i="1" s="1"/>
  <c r="O4434" i="1"/>
  <c r="Q4434" i="1" s="1"/>
  <c r="O4512" i="1"/>
  <c r="Q4512" i="1" s="1"/>
  <c r="O4593" i="1"/>
  <c r="Q4593" i="1" s="1"/>
  <c r="AN4445" i="1"/>
  <c r="AN4457" i="1"/>
  <c r="AN4482" i="1"/>
  <c r="O4521" i="1"/>
  <c r="Q4521" i="1" s="1"/>
  <c r="O4527" i="1"/>
  <c r="Q4527" i="1" s="1"/>
  <c r="Q4544" i="1"/>
  <c r="O4548" i="1"/>
  <c r="Q4548" i="1" s="1"/>
  <c r="AN4564" i="1"/>
  <c r="O4600" i="1"/>
  <c r="Q4600" i="1" s="1"/>
  <c r="O4607" i="1"/>
  <c r="Q4607" i="1" s="1"/>
  <c r="O4610" i="1"/>
  <c r="Q4610" i="1" s="1"/>
  <c r="O4612" i="1"/>
  <c r="Q4612" i="1" s="1"/>
  <c r="AN4648" i="1"/>
  <c r="AN4652" i="1"/>
  <c r="AN4655" i="1"/>
  <c r="AN4665" i="1"/>
  <c r="AN4668" i="1"/>
  <c r="AN4672" i="1"/>
  <c r="AN4684" i="1"/>
  <c r="AN4685" i="1"/>
  <c r="AN4692" i="1"/>
  <c r="AN4703" i="1"/>
  <c r="F4720" i="1"/>
  <c r="Y4720" i="1"/>
  <c r="AN4730" i="1"/>
  <c r="AO4730" i="1" s="1"/>
  <c r="AN4443" i="1"/>
  <c r="O4463" i="1"/>
  <c r="Q4463" i="1" s="1"/>
  <c r="AN4485" i="1"/>
  <c r="AN4496" i="1"/>
  <c r="AN4498" i="1"/>
  <c r="AN4511" i="1"/>
  <c r="O4517" i="1"/>
  <c r="Q4517" i="1"/>
  <c r="O4530" i="1"/>
  <c r="Q4530" i="1" s="1"/>
  <c r="AN4540" i="1"/>
  <c r="AO4540" i="1" s="1"/>
  <c r="AN4544" i="1"/>
  <c r="AN4549" i="1"/>
  <c r="AO4549" i="1" s="1"/>
  <c r="AN4572" i="1"/>
  <c r="AN4575" i="1"/>
  <c r="AN4579" i="1"/>
  <c r="Y4587" i="1"/>
  <c r="P198" i="3" s="1"/>
  <c r="AN4595" i="1"/>
  <c r="AN4605" i="1"/>
  <c r="Q4640" i="1"/>
  <c r="AN4644" i="1"/>
  <c r="AN4656" i="1"/>
  <c r="O4665" i="1"/>
  <c r="Q4665" i="1" s="1"/>
  <c r="AN4677" i="1"/>
  <c r="AO4677" i="1" s="1"/>
  <c r="Y4689" i="1"/>
  <c r="Y4702" i="1"/>
  <c r="F4704" i="1"/>
  <c r="Y4704" i="1" s="1"/>
  <c r="Y4705" i="1"/>
  <c r="P316" i="3" s="1"/>
  <c r="C4696" i="19" s="1"/>
  <c r="AN4708" i="1"/>
  <c r="F4715" i="1"/>
  <c r="Y4715" i="1" s="1"/>
  <c r="F4744" i="1"/>
  <c r="Y4744" i="1" s="1"/>
  <c r="F4747" i="1"/>
  <c r="Y4747" i="1" s="1"/>
  <c r="Y4580" i="1"/>
  <c r="Y4404" i="1"/>
  <c r="O4430" i="1"/>
  <c r="Q4430" i="1" s="1"/>
  <c r="Y4430" i="1"/>
  <c r="P42" i="3" s="1"/>
  <c r="C4422" i="19" s="1"/>
  <c r="Y4396" i="1"/>
  <c r="P8" i="3" s="1"/>
  <c r="AN4427" i="1"/>
  <c r="O4432" i="1"/>
  <c r="Q4432" i="1" s="1"/>
  <c r="O4488" i="1"/>
  <c r="Q4488" i="1" s="1"/>
  <c r="Y4488" i="1"/>
  <c r="AN4515" i="1"/>
  <c r="AN4521" i="1"/>
  <c r="O4546" i="1"/>
  <c r="Q4546" i="1" s="1"/>
  <c r="AN4560" i="1"/>
  <c r="AN4599" i="1"/>
  <c r="O4603" i="1"/>
  <c r="Q4603" i="1" s="1"/>
  <c r="O4636" i="1"/>
  <c r="Q4636" i="1" s="1"/>
  <c r="O4660" i="1"/>
  <c r="Q4660" i="1"/>
  <c r="O4395" i="1"/>
  <c r="Q4395" i="1"/>
  <c r="O4445" i="1"/>
  <c r="Q4445" i="1" s="1"/>
  <c r="AN4461" i="1"/>
  <c r="AN4476" i="1"/>
  <c r="AO4476" i="1" s="1"/>
  <c r="Y4501" i="1"/>
  <c r="Q4501" i="1"/>
  <c r="O4520" i="1"/>
  <c r="Q4520" i="1" s="1"/>
  <c r="Y4520" i="1"/>
  <c r="AN4532" i="1"/>
  <c r="AO4532" i="1" s="1"/>
  <c r="AN4543" i="1"/>
  <c r="O4549" i="1"/>
  <c r="Q4549" i="1" s="1"/>
  <c r="Y4560" i="1"/>
  <c r="O4560" i="1"/>
  <c r="Q4560" i="1" s="1"/>
  <c r="O4584" i="1"/>
  <c r="Q4584" i="1" s="1"/>
  <c r="Y4612" i="1"/>
  <c r="O4616" i="1"/>
  <c r="Q4616" i="1" s="1"/>
  <c r="AN4653" i="1"/>
  <c r="O4528" i="1"/>
  <c r="Q4528" i="1" s="1"/>
  <c r="O4552" i="1"/>
  <c r="Q4552" i="1" s="1"/>
  <c r="Y4552" i="1"/>
  <c r="Y4592" i="1"/>
  <c r="O4592" i="1"/>
  <c r="Q4592" i="1" s="1"/>
  <c r="AO4412" i="1"/>
  <c r="O4441" i="1"/>
  <c r="Q4441" i="1" s="1"/>
  <c r="Y4476" i="1"/>
  <c r="O4476" i="1"/>
  <c r="Q4476" i="1" s="1"/>
  <c r="O4505" i="1"/>
  <c r="Q4505" i="1" s="1"/>
  <c r="Y4532" i="1"/>
  <c r="AN4535" i="1"/>
  <c r="Y4550" i="1"/>
  <c r="O4577" i="1"/>
  <c r="Q4577" i="1"/>
  <c r="Y4596" i="1"/>
  <c r="O4628" i="1"/>
  <c r="Q4628" i="1" s="1"/>
  <c r="AN4751" i="1"/>
  <c r="AN4431" i="1"/>
  <c r="O4460" i="1"/>
  <c r="Q4460" i="1"/>
  <c r="O4468" i="1"/>
  <c r="Q4468" i="1" s="1"/>
  <c r="AN4484" i="1"/>
  <c r="O4492" i="1"/>
  <c r="Q4492" i="1" s="1"/>
  <c r="O4497" i="1"/>
  <c r="Q4497" i="1" s="1"/>
  <c r="O4498" i="1"/>
  <c r="Q4498" i="1" s="1"/>
  <c r="O4511" i="1"/>
  <c r="Q4511" i="1" s="1"/>
  <c r="AN4530" i="1"/>
  <c r="AO4530" i="1" s="1"/>
  <c r="AN4533" i="1"/>
  <c r="AN4562" i="1"/>
  <c r="AN4565" i="1"/>
  <c r="AO4565" i="1" s="1"/>
  <c r="AN4597" i="1"/>
  <c r="O4641" i="1"/>
  <c r="Q4641" i="1" s="1"/>
  <c r="AN4689" i="1"/>
  <c r="AO4689" i="1" s="1"/>
  <c r="AN4732" i="1"/>
  <c r="F4751" i="1"/>
  <c r="O4751" i="1"/>
  <c r="Q4751" i="1" s="1"/>
  <c r="AN4503" i="1"/>
  <c r="O4524" i="1"/>
  <c r="Q4524" i="1" s="1"/>
  <c r="O4536" i="1"/>
  <c r="Q4536" i="1" s="1"/>
  <c r="O4568" i="1"/>
  <c r="Q4568" i="1" s="1"/>
  <c r="O4583" i="1"/>
  <c r="Q4583" i="1" s="1"/>
  <c r="Y4609" i="1"/>
  <c r="O4609" i="1"/>
  <c r="Q4609" i="1" s="1"/>
  <c r="Y4649" i="1"/>
  <c r="O4649" i="1"/>
  <c r="Q4649" i="1" s="1"/>
  <c r="F4670" i="1"/>
  <c r="Y4670" i="1" s="1"/>
  <c r="P281" i="3" s="1"/>
  <c r="C4661" i="19" s="1"/>
  <c r="O4594" i="1"/>
  <c r="Q4594" i="1" s="1"/>
  <c r="AN4602" i="1"/>
  <c r="AN4628" i="1"/>
  <c r="AO4628" i="1" s="1"/>
  <c r="O4656" i="1"/>
  <c r="Q4656" i="1" s="1"/>
  <c r="AN4657" i="1"/>
  <c r="AN4661" i="1"/>
  <c r="AO4661" i="1" s="1"/>
  <c r="AN4669" i="1"/>
  <c r="F4671" i="1"/>
  <c r="Y4671" i="1" s="1"/>
  <c r="P282" i="3" s="1"/>
  <c r="F4687" i="1"/>
  <c r="Y4687" i="1" s="1"/>
  <c r="F4694" i="1"/>
  <c r="O4694" i="1" s="1"/>
  <c r="Q4694" i="1" s="1"/>
  <c r="F4696" i="1"/>
  <c r="Y4696" i="1" s="1"/>
  <c r="AN4700" i="1"/>
  <c r="AN4705" i="1"/>
  <c r="AN4711" i="1"/>
  <c r="AN4714" i="1"/>
  <c r="AN4720" i="1"/>
  <c r="F4732" i="1"/>
  <c r="AO4732" i="1" s="1"/>
  <c r="AN4746" i="1"/>
  <c r="O4615" i="1"/>
  <c r="Q4615" i="1" s="1"/>
  <c r="O4634" i="1"/>
  <c r="Q4634" i="1" s="1"/>
  <c r="Q4642" i="1"/>
  <c r="Y4678" i="1"/>
  <c r="F4686" i="1"/>
  <c r="Y4686" i="1"/>
  <c r="AN4701" i="1"/>
  <c r="AN4704" i="1"/>
  <c r="AO4704" i="1" s="1"/>
  <c r="F4737" i="1"/>
  <c r="Y4737" i="1" s="1"/>
  <c r="P348" i="3" s="1"/>
  <c r="F4745" i="1"/>
  <c r="Y4745" i="1" s="1"/>
  <c r="F4753" i="1"/>
  <c r="O4753" i="1"/>
  <c r="Q4753" i="1" s="1"/>
  <c r="O4394" i="1"/>
  <c r="Q4394" i="1" s="1"/>
  <c r="Y4402" i="1"/>
  <c r="Q4402" i="1"/>
  <c r="O4410" i="1"/>
  <c r="Q4410" i="1" s="1"/>
  <c r="O4651" i="1"/>
  <c r="Q4651" i="1" s="1"/>
  <c r="Y4401" i="1"/>
  <c r="Y4409" i="1"/>
  <c r="P21" i="3" s="1"/>
  <c r="C4401" i="19" s="1"/>
  <c r="Y4417" i="1"/>
  <c r="P29" i="3" s="1"/>
  <c r="C4409" i="19" s="1"/>
  <c r="Y4659" i="1"/>
  <c r="Y4427" i="1"/>
  <c r="AO4402" i="1"/>
  <c r="AO4410" i="1"/>
  <c r="Y4431" i="1"/>
  <c r="O4431" i="1"/>
  <c r="Q4431" i="1" s="1"/>
  <c r="O4643" i="1"/>
  <c r="Q4643" i="1" s="1"/>
  <c r="O4393" i="1"/>
  <c r="Q4393" i="1" s="1"/>
  <c r="Y4398" i="1"/>
  <c r="O4417" i="1"/>
  <c r="Q4417" i="1" s="1"/>
  <c r="Y4425" i="1"/>
  <c r="Y4429" i="1"/>
  <c r="P41" i="3" s="1"/>
  <c r="C4421" i="19" s="1"/>
  <c r="Y4433" i="1"/>
  <c r="Y4441" i="1"/>
  <c r="Y4445" i="1"/>
  <c r="P57" i="3" s="1"/>
  <c r="C4437" i="19" s="1"/>
  <c r="O4629" i="1"/>
  <c r="Q4629" i="1" s="1"/>
  <c r="O4639" i="1"/>
  <c r="Q4639" i="1" s="1"/>
  <c r="Y4639" i="1"/>
  <c r="P250" i="3" s="1"/>
  <c r="C4630" i="19" s="1"/>
  <c r="Y4645" i="1"/>
  <c r="O4645" i="1"/>
  <c r="Q4645" i="1" s="1"/>
  <c r="O4655" i="1"/>
  <c r="Q4655" i="1" s="1"/>
  <c r="Y4655" i="1"/>
  <c r="O4661" i="1"/>
  <c r="Q4661" i="1" s="1"/>
  <c r="AN4424" i="1"/>
  <c r="AN4432" i="1"/>
  <c r="AN4436" i="1"/>
  <c r="AN4440" i="1"/>
  <c r="AN4448" i="1"/>
  <c r="AN4454" i="1"/>
  <c r="AN4458" i="1"/>
  <c r="AO4458" i="1" s="1"/>
  <c r="AN4466" i="1"/>
  <c r="AN4470" i="1"/>
  <c r="AN4474" i="1"/>
  <c r="Q4490" i="1"/>
  <c r="O4494" i="1"/>
  <c r="Q4494" i="1" s="1"/>
  <c r="Q4506" i="1"/>
  <c r="O4510" i="1"/>
  <c r="Q4510" i="1"/>
  <c r="Q4522" i="1"/>
  <c r="O4526" i="1"/>
  <c r="Q4526" i="1" s="1"/>
  <c r="O4542" i="1"/>
  <c r="Q4542" i="1" s="1"/>
  <c r="O4558" i="1"/>
  <c r="Q4558" i="1" s="1"/>
  <c r="O4574" i="1"/>
  <c r="Q4574" i="1"/>
  <c r="O4590" i="1"/>
  <c r="Q4590" i="1" s="1"/>
  <c r="AN4598" i="1"/>
  <c r="Q4606" i="1"/>
  <c r="AN4614" i="1"/>
  <c r="O4622" i="1"/>
  <c r="Q4622" i="1" s="1"/>
  <c r="AN4630" i="1"/>
  <c r="AN4646" i="1"/>
  <c r="AN4662" i="1"/>
  <c r="AN4709" i="1"/>
  <c r="AO4709" i="1" s="1"/>
  <c r="F4711" i="1"/>
  <c r="O4397" i="1"/>
  <c r="Q4397" i="1" s="1"/>
  <c r="O4462" i="1"/>
  <c r="Q4462" i="1" s="1"/>
  <c r="O4466" i="1"/>
  <c r="Q4466" i="1" s="1"/>
  <c r="O4470" i="1"/>
  <c r="Q4470" i="1" s="1"/>
  <c r="O4474" i="1"/>
  <c r="Q4474" i="1" s="1"/>
  <c r="O4491" i="1"/>
  <c r="Q4491" i="1" s="1"/>
  <c r="O4507" i="1"/>
  <c r="Q4507" i="1" s="1"/>
  <c r="O4523" i="1"/>
  <c r="Q4523" i="1" s="1"/>
  <c r="O4539" i="1"/>
  <c r="Q4539" i="1" s="1"/>
  <c r="O4555" i="1"/>
  <c r="Q4555" i="1" s="1"/>
  <c r="O4571" i="1"/>
  <c r="Q4571" i="1" s="1"/>
  <c r="AN4578" i="1"/>
  <c r="AO4578" i="1" s="1"/>
  <c r="O4586" i="1"/>
  <c r="Q4586" i="1" s="1"/>
  <c r="O4589" i="1"/>
  <c r="Q4589" i="1" s="1"/>
  <c r="AN4594" i="1"/>
  <c r="AO4594" i="1" s="1"/>
  <c r="O4602" i="1"/>
  <c r="Q4602" i="1" s="1"/>
  <c r="O4605" i="1"/>
  <c r="Q4605" i="1" s="1"/>
  <c r="AN4610" i="1"/>
  <c r="O4618" i="1"/>
  <c r="Q4618" i="1"/>
  <c r="O4621" i="1"/>
  <c r="Q4621" i="1" s="1"/>
  <c r="O4631" i="1"/>
  <c r="Q4631" i="1" s="1"/>
  <c r="Y4631" i="1"/>
  <c r="P242" i="3" s="1"/>
  <c r="C4622" i="19" s="1"/>
  <c r="O4637" i="1"/>
  <c r="Q4637" i="1" s="1"/>
  <c r="O4647" i="1"/>
  <c r="Q4647" i="1" s="1"/>
  <c r="Y4647" i="1"/>
  <c r="Y4653" i="1"/>
  <c r="P264" i="3" s="1"/>
  <c r="C4644" i="19" s="1"/>
  <c r="O4653" i="1"/>
  <c r="Q4653" i="1" s="1"/>
  <c r="O4663" i="1"/>
  <c r="Q4663" i="1"/>
  <c r="Y4663" i="1"/>
  <c r="P274" i="3" s="1"/>
  <c r="AN4757" i="1"/>
  <c r="AN4426" i="1"/>
  <c r="AN4430" i="1"/>
  <c r="AN4438" i="1"/>
  <c r="AO4438" i="1" s="1"/>
  <c r="AN4442" i="1"/>
  <c r="AN4446" i="1"/>
  <c r="AN4452" i="1"/>
  <c r="AO4452" i="1" s="1"/>
  <c r="AN4460" i="1"/>
  <c r="AN4464" i="1"/>
  <c r="AO4464" i="1" s="1"/>
  <c r="AN4468" i="1"/>
  <c r="Y4492" i="1"/>
  <c r="P103" i="3" s="1"/>
  <c r="C4483" i="19" s="1"/>
  <c r="AN4497" i="1"/>
  <c r="Y4508" i="1"/>
  <c r="AN4510" i="1"/>
  <c r="AN4513" i="1"/>
  <c r="AO4513" i="1" s="1"/>
  <c r="Y4524" i="1"/>
  <c r="P135" i="3" s="1"/>
  <c r="C4515" i="19" s="1"/>
  <c r="AN4525" i="1"/>
  <c r="AO4525" i="1" s="1"/>
  <c r="AN4526" i="1"/>
  <c r="AN4529" i="1"/>
  <c r="Y4540" i="1"/>
  <c r="AN4541" i="1"/>
  <c r="AO4541" i="1" s="1"/>
  <c r="AN4542" i="1"/>
  <c r="AN4545" i="1"/>
  <c r="AO4545" i="1" s="1"/>
  <c r="Y4556" i="1"/>
  <c r="P167" i="3" s="1"/>
  <c r="C4547" i="19" s="1"/>
  <c r="AN4557" i="1"/>
  <c r="AN4558" i="1"/>
  <c r="AN4561" i="1"/>
  <c r="Y4572" i="1"/>
  <c r="AN4573" i="1"/>
  <c r="AO4573" i="1" s="1"/>
  <c r="AN4574" i="1"/>
  <c r="Y4575" i="1"/>
  <c r="P186" i="3" s="1"/>
  <c r="C4566" i="19" s="1"/>
  <c r="O4582" i="1"/>
  <c r="Q4582" i="1" s="1"/>
  <c r="O4585" i="1"/>
  <c r="Q4585" i="1"/>
  <c r="AN4590" i="1"/>
  <c r="AO4590" i="1" s="1"/>
  <c r="Y4591" i="1"/>
  <c r="O4598" i="1"/>
  <c r="Q4598" i="1" s="1"/>
  <c r="O4601" i="1"/>
  <c r="Q4601" i="1" s="1"/>
  <c r="AN4606" i="1"/>
  <c r="Y4607" i="1"/>
  <c r="O4614" i="1"/>
  <c r="Q4614" i="1"/>
  <c r="O4617" i="1"/>
  <c r="Q4617" i="1" s="1"/>
  <c r="AN4622" i="1"/>
  <c r="Y4623" i="1"/>
  <c r="AN4638" i="1"/>
  <c r="AN4654" i="1"/>
  <c r="AO4666" i="1"/>
  <c r="AN4695" i="1"/>
  <c r="AO4695" i="1" s="1"/>
  <c r="AN4741" i="1"/>
  <c r="F4743" i="1"/>
  <c r="O4487" i="1"/>
  <c r="Q4487" i="1" s="1"/>
  <c r="O4503" i="1"/>
  <c r="Q4503" i="1"/>
  <c r="AN4506" i="1"/>
  <c r="AO4506" i="1" s="1"/>
  <c r="O4519" i="1"/>
  <c r="Q4519" i="1"/>
  <c r="AN4522" i="1"/>
  <c r="AO4522" i="1" s="1"/>
  <c r="O4535" i="1"/>
  <c r="Q4535" i="1" s="1"/>
  <c r="AN4538" i="1"/>
  <c r="O4551" i="1"/>
  <c r="Q4551" i="1"/>
  <c r="AN4554" i="1"/>
  <c r="O4567" i="1"/>
  <c r="Q4567" i="1"/>
  <c r="AN4570" i="1"/>
  <c r="AO4570" i="1" s="1"/>
  <c r="O4630" i="1"/>
  <c r="Q4630" i="1"/>
  <c r="O4638" i="1"/>
  <c r="Q4638" i="1"/>
  <c r="O4646" i="1"/>
  <c r="Q4646" i="1" s="1"/>
  <c r="O4654" i="1"/>
  <c r="Q4654" i="1" s="1"/>
  <c r="AN4694" i="1"/>
  <c r="AO4694" i="1" s="1"/>
  <c r="O4477" i="1"/>
  <c r="Q4477" i="1" s="1"/>
  <c r="O4479" i="1"/>
  <c r="Q4479" i="1" s="1"/>
  <c r="O4481" i="1"/>
  <c r="Q4481" i="1"/>
  <c r="O4483" i="1"/>
  <c r="Q4483" i="1"/>
  <c r="AN4486" i="1"/>
  <c r="AO4486" i="1" s="1"/>
  <c r="O4499" i="1"/>
  <c r="Q4499" i="1" s="1"/>
  <c r="AN4502" i="1"/>
  <c r="AO4502" i="1" s="1"/>
  <c r="O4531" i="1"/>
  <c r="Q4531" i="1" s="1"/>
  <c r="AN4534" i="1"/>
  <c r="O4547" i="1"/>
  <c r="Q4547" i="1" s="1"/>
  <c r="AN4550" i="1"/>
  <c r="AO4550" i="1" s="1"/>
  <c r="O4563" i="1"/>
  <c r="Q4563" i="1"/>
  <c r="AN4566" i="1"/>
  <c r="AO4566" i="1" s="1"/>
  <c r="AN4576" i="1"/>
  <c r="AO4576" i="1" s="1"/>
  <c r="AN4580" i="1"/>
  <c r="AO4580" i="1" s="1"/>
  <c r="AN4584" i="1"/>
  <c r="AN4588" i="1"/>
  <c r="AO4588" i="1" s="1"/>
  <c r="AN4592" i="1"/>
  <c r="AO4592" i="1" s="1"/>
  <c r="AN4596" i="1"/>
  <c r="AN4604" i="1"/>
  <c r="AO4604" i="1" s="1"/>
  <c r="AN4608" i="1"/>
  <c r="AN4612" i="1"/>
  <c r="AO4612" i="1" s="1"/>
  <c r="AN4616" i="1"/>
  <c r="AO4616" i="1" s="1"/>
  <c r="AN4620" i="1"/>
  <c r="AN4624" i="1"/>
  <c r="O4627" i="1"/>
  <c r="Q4627" i="1"/>
  <c r="AN4634" i="1"/>
  <c r="AO4634" i="1" s="1"/>
  <c r="AN4642" i="1"/>
  <c r="AN4650" i="1"/>
  <c r="AO4650" i="1" s="1"/>
  <c r="AN4658" i="1"/>
  <c r="AO4658" i="1" s="1"/>
  <c r="F4667" i="1"/>
  <c r="O4667" i="1" s="1"/>
  <c r="Q4667" i="1" s="1"/>
  <c r="F4668" i="1"/>
  <c r="F4675" i="1"/>
  <c r="F4676" i="1"/>
  <c r="F4683" i="1"/>
  <c r="Y4683" i="1" s="1"/>
  <c r="P294" i="3" s="1"/>
  <c r="F4684" i="1"/>
  <c r="F4691" i="1"/>
  <c r="Y4691" i="1" s="1"/>
  <c r="P302" i="3" s="1"/>
  <c r="C4682" i="19" s="1"/>
  <c r="F4692" i="1"/>
  <c r="AO4692" i="1" s="1"/>
  <c r="F4699" i="1"/>
  <c r="Y4699" i="1" s="1"/>
  <c r="P310" i="3" s="1"/>
  <c r="F4700" i="1"/>
  <c r="F4718" i="1"/>
  <c r="Y4718" i="1"/>
  <c r="F4734" i="1"/>
  <c r="F4750" i="1"/>
  <c r="Y4750" i="1"/>
  <c r="P361" i="3" s="1"/>
  <c r="AN4674" i="1"/>
  <c r="AN4682" i="1"/>
  <c r="AN4690" i="1"/>
  <c r="AN4698" i="1"/>
  <c r="F4710" i="1"/>
  <c r="AN4717" i="1"/>
  <c r="F4726" i="1"/>
  <c r="AO4726" i="1" s="1"/>
  <c r="AN4726" i="1"/>
  <c r="AN4733" i="1"/>
  <c r="F4742" i="1"/>
  <c r="O4742" i="1" s="1"/>
  <c r="Q4742" i="1" s="1"/>
  <c r="AN4749" i="1"/>
  <c r="F4758" i="1"/>
  <c r="O4758" i="1" s="1"/>
  <c r="Q4758" i="1" s="1"/>
  <c r="F4714" i="1"/>
  <c r="Y4714" i="1" s="1"/>
  <c r="P325" i="3" s="1"/>
  <c r="F4722" i="1"/>
  <c r="Y4722" i="1" s="1"/>
  <c r="P333" i="3" s="1"/>
  <c r="F4754" i="1"/>
  <c r="Y4754" i="1" s="1"/>
  <c r="P365" i="3" s="1"/>
  <c r="C4745" i="19" s="1"/>
  <c r="P258" i="3"/>
  <c r="C4638" i="19" s="1"/>
  <c r="P256" i="3"/>
  <c r="C4636" i="19"/>
  <c r="P34" i="3"/>
  <c r="C4414" i="19" s="1"/>
  <c r="P239" i="3"/>
  <c r="C4619" i="19" s="1"/>
  <c r="P139" i="3"/>
  <c r="C4519" i="19" s="1"/>
  <c r="P191" i="3"/>
  <c r="C4571" i="19" s="1"/>
  <c r="P300" i="3"/>
  <c r="C4680" i="19" s="1"/>
  <c r="P331" i="3"/>
  <c r="C4711" i="19" s="1"/>
  <c r="P347" i="3"/>
  <c r="C4727" i="19" s="1"/>
  <c r="P324" i="3"/>
  <c r="C4704" i="19" s="1"/>
  <c r="P266" i="3"/>
  <c r="C4646" i="19" s="1"/>
  <c r="P61" i="3"/>
  <c r="C4441" i="19" s="1"/>
  <c r="P45" i="3"/>
  <c r="C4425" i="19" s="1"/>
  <c r="P59" i="3"/>
  <c r="C4439" i="19" s="1"/>
  <c r="P13" i="3"/>
  <c r="C4393" i="19" s="1"/>
  <c r="P47" i="3"/>
  <c r="C4427" i="19" s="1"/>
  <c r="P22" i="3"/>
  <c r="C4402" i="19" s="1"/>
  <c r="P6" i="3"/>
  <c r="C4386" i="19" s="1"/>
  <c r="P297" i="3"/>
  <c r="C4677" i="19" s="1"/>
  <c r="P307" i="3"/>
  <c r="C4687" i="19" s="1"/>
  <c r="P188" i="3"/>
  <c r="C4568" i="19" s="1"/>
  <c r="P143" i="3"/>
  <c r="C4523" i="19" s="1"/>
  <c r="P87" i="3"/>
  <c r="C4467" i="19" s="1"/>
  <c r="P163" i="3"/>
  <c r="C4543" i="19" s="1"/>
  <c r="P112" i="3"/>
  <c r="C4492" i="19" s="1"/>
  <c r="P214" i="3"/>
  <c r="C4594" i="19" s="1"/>
  <c r="P315" i="3"/>
  <c r="C4695" i="19" s="1"/>
  <c r="P222" i="3"/>
  <c r="C4602" i="19" s="1"/>
  <c r="P272" i="3"/>
  <c r="C4652" i="19"/>
  <c r="P254" i="3"/>
  <c r="C4634" i="19" s="1"/>
  <c r="P262" i="3"/>
  <c r="C4642" i="19" s="1"/>
  <c r="P223" i="3"/>
  <c r="C4603" i="19" s="1"/>
  <c r="P292" i="3"/>
  <c r="C4672" i="19" s="1"/>
  <c r="P183" i="3"/>
  <c r="C4563" i="19" s="1"/>
  <c r="P151" i="3"/>
  <c r="C4531" i="19" s="1"/>
  <c r="P119" i="3"/>
  <c r="C4499" i="19" s="1"/>
  <c r="P190" i="3"/>
  <c r="C4570" i="19" s="1"/>
  <c r="P240" i="3"/>
  <c r="C4620" i="19" s="1"/>
  <c r="P18" i="3"/>
  <c r="C4398" i="19" s="1"/>
  <c r="P270" i="3"/>
  <c r="C4650" i="19" s="1"/>
  <c r="P203" i="3"/>
  <c r="C4583" i="19" s="1"/>
  <c r="P10" i="3"/>
  <c r="C4390" i="19" s="1"/>
  <c r="P289" i="3"/>
  <c r="C4669" i="19" s="1"/>
  <c r="P338" i="3"/>
  <c r="C4718" i="19" s="1"/>
  <c r="P220" i="3"/>
  <c r="C4600" i="19" s="1"/>
  <c r="P161" i="3"/>
  <c r="P171" i="3"/>
  <c r="C4551" i="19" s="1"/>
  <c r="P131" i="3"/>
  <c r="C4511" i="19" s="1"/>
  <c r="P99" i="3"/>
  <c r="C4479" i="19" s="1"/>
  <c r="P358" i="3"/>
  <c r="C4738" i="19" s="1"/>
  <c r="P326" i="3"/>
  <c r="C4706" i="19" s="1"/>
  <c r="P313" i="3"/>
  <c r="C4693" i="19" s="1"/>
  <c r="P299" i="3"/>
  <c r="C4679" i="19" s="1"/>
  <c r="P329" i="3"/>
  <c r="C4709" i="19" s="1"/>
  <c r="P234" i="3"/>
  <c r="C4614" i="19" s="1"/>
  <c r="P218" i="3"/>
  <c r="C4598" i="19" s="1"/>
  <c r="P202" i="3"/>
  <c r="C4582" i="19" s="1"/>
  <c r="P53" i="3"/>
  <c r="C4433" i="19" s="1"/>
  <c r="P37" i="3"/>
  <c r="C4417" i="19" s="1"/>
  <c r="P43" i="3"/>
  <c r="C4423" i="19" s="1"/>
  <c r="P39" i="3"/>
  <c r="C4419" i="19" s="1"/>
  <c r="P14" i="3"/>
  <c r="C4394" i="19" s="1"/>
  <c r="P356" i="3"/>
  <c r="C4736" i="19" s="1"/>
  <c r="P298" i="3"/>
  <c r="C4678" i="19" s="1"/>
  <c r="P260" i="3"/>
  <c r="C4640" i="19" s="1"/>
  <c r="P207" i="3"/>
  <c r="C4587" i="19" s="1"/>
  <c r="P116" i="3"/>
  <c r="C4496" i="19" s="1"/>
  <c r="P227" i="3"/>
  <c r="C4607" i="19"/>
  <c r="P247" i="3"/>
  <c r="C4627" i="19" s="1"/>
  <c r="P16" i="3"/>
  <c r="C4396" i="19" s="1"/>
  <c r="P355" i="3"/>
  <c r="C4735" i="19" s="1"/>
  <c r="P308" i="3"/>
  <c r="C4688" i="19" s="1"/>
  <c r="AO4638" i="1"/>
  <c r="AO4460" i="1"/>
  <c r="AO4474" i="1"/>
  <c r="AO4424" i="1"/>
  <c r="AO4657" i="1"/>
  <c r="AO4556" i="1"/>
  <c r="AO4533" i="1"/>
  <c r="AO4656" i="1"/>
  <c r="AO4575" i="1"/>
  <c r="AO4548" i="1"/>
  <c r="AO4498" i="1"/>
  <c r="AO4613" i="1"/>
  <c r="AO4639" i="1"/>
  <c r="AO4641" i="1"/>
  <c r="AO4626" i="1"/>
  <c r="AO4621" i="1"/>
  <c r="AO4583" i="1"/>
  <c r="AO4495" i="1"/>
  <c r="AO4624" i="1"/>
  <c r="AO4608" i="1"/>
  <c r="AO4554" i="1"/>
  <c r="AO4490" i="1"/>
  <c r="AO4561" i="1"/>
  <c r="AO4529" i="1"/>
  <c r="AO4497" i="1"/>
  <c r="AO4630" i="1"/>
  <c r="AO4598" i="1"/>
  <c r="AO4470" i="1"/>
  <c r="AO4454" i="1"/>
  <c r="AO4602" i="1"/>
  <c r="AO4503" i="1"/>
  <c r="AO4535" i="1"/>
  <c r="AO4491" i="1"/>
  <c r="AO4572" i="1"/>
  <c r="AO4547" i="1"/>
  <c r="AO4511" i="1"/>
  <c r="AO4496" i="1"/>
  <c r="AO4665" i="1"/>
  <c r="AO4648" i="1"/>
  <c r="AO4660" i="1"/>
  <c r="AO4568" i="1"/>
  <c r="AO4553" i="1"/>
  <c r="AO4637" i="1"/>
  <c r="AO4591" i="1"/>
  <c r="AO4449" i="1"/>
  <c r="AO4492" i="1"/>
  <c r="AO4627" i="1"/>
  <c r="AO4567" i="1"/>
  <c r="AO4596" i="1"/>
  <c r="AO4518" i="1"/>
  <c r="AO4468" i="1"/>
  <c r="AO4652" i="1"/>
  <c r="AO4477" i="1"/>
  <c r="AO4642" i="1"/>
  <c r="AO4620" i="1"/>
  <c r="AO4534" i="1"/>
  <c r="AO4622" i="1"/>
  <c r="AO4606" i="1"/>
  <c r="AO4574" i="1"/>
  <c r="AO4558" i="1"/>
  <c r="AO4542" i="1"/>
  <c r="AO4526" i="1"/>
  <c r="AO4510" i="1"/>
  <c r="AO4494" i="1"/>
  <c r="AO4472" i="1"/>
  <c r="AO4456" i="1"/>
  <c r="AO4446" i="1"/>
  <c r="AO4430" i="1"/>
  <c r="AO4466" i="1"/>
  <c r="AO4432" i="1"/>
  <c r="AO4664" i="1"/>
  <c r="AO4636" i="1"/>
  <c r="AO4539" i="1"/>
  <c r="AO4507" i="1"/>
  <c r="AO4543" i="1"/>
  <c r="AO4585" i="1"/>
  <c r="AO4443" i="1"/>
  <c r="AO4643" i="1"/>
  <c r="AO4528" i="1"/>
  <c r="AO4445" i="1"/>
  <c r="AO4563" i="1"/>
  <c r="AO4488" i="1"/>
  <c r="AO4647" i="1"/>
  <c r="AO4631" i="1"/>
  <c r="AO4601" i="1"/>
  <c r="AO4514" i="1"/>
  <c r="AO4483" i="1"/>
  <c r="AO4589" i="1"/>
  <c r="AO4569" i="1"/>
  <c r="AO4467" i="1"/>
  <c r="AO4537" i="1"/>
  <c r="AO4440" i="1"/>
  <c r="AO4560" i="1"/>
  <c r="AO4521" i="1"/>
  <c r="AO4427" i="1"/>
  <c r="AO4505" i="1"/>
  <c r="AO4584" i="1"/>
  <c r="AO4538" i="1"/>
  <c r="AO4654" i="1"/>
  <c r="AO4557" i="1"/>
  <c r="AO4426" i="1"/>
  <c r="AO4610" i="1"/>
  <c r="AO4662" i="1"/>
  <c r="AO4614" i="1"/>
  <c r="AO4587" i="1"/>
  <c r="AO4609" i="1"/>
  <c r="AO4562" i="1"/>
  <c r="AO4484" i="1"/>
  <c r="AO4653" i="1"/>
  <c r="AO4644" i="1"/>
  <c r="AO4605" i="1"/>
  <c r="AO4579" i="1"/>
  <c r="AO4544" i="1"/>
  <c r="AO4485" i="1"/>
  <c r="AO4655" i="1"/>
  <c r="AO4603" i="1"/>
  <c r="AO4623" i="1"/>
  <c r="AO4607" i="1"/>
  <c r="AO4663" i="1"/>
  <c r="AO4512" i="1"/>
  <c r="AO4586" i="1"/>
  <c r="AO4500" i="1"/>
  <c r="AO4611" i="1"/>
  <c r="Y4731" i="1"/>
  <c r="P342" i="3" s="1"/>
  <c r="C4722" i="19" s="1"/>
  <c r="Y4755" i="1"/>
  <c r="O4713" i="1"/>
  <c r="Q4713" i="1" s="1"/>
  <c r="O4669" i="1"/>
  <c r="Q4669" i="1" s="1"/>
  <c r="O4677" i="1"/>
  <c r="Q4677" i="1" s="1"/>
  <c r="AO4719" i="1"/>
  <c r="AO4671" i="1"/>
  <c r="AO4701" i="1"/>
  <c r="O4697" i="1"/>
  <c r="Q4697" i="1" s="1"/>
  <c r="O4744" i="1"/>
  <c r="Q4744" i="1"/>
  <c r="AO4688" i="1"/>
  <c r="O4752" i="1"/>
  <c r="Q4752" i="1" s="1"/>
  <c r="Y4716" i="1"/>
  <c r="P327" i="3" s="1"/>
  <c r="O4681" i="1"/>
  <c r="Q4681" i="1" s="1"/>
  <c r="AO4697" i="1"/>
  <c r="O4725" i="1"/>
  <c r="Q4725" i="1" s="1"/>
  <c r="AO4676" i="1"/>
  <c r="AO4725" i="1"/>
  <c r="Y4712" i="1"/>
  <c r="P323" i="3" s="1"/>
  <c r="C4703" i="19" s="1"/>
  <c r="AO4716" i="1"/>
  <c r="AO4673" i="1"/>
  <c r="O4715" i="1"/>
  <c r="Q4715" i="1" s="1"/>
  <c r="AO4749" i="1"/>
  <c r="O4687" i="1"/>
  <c r="Q4687" i="1" s="1"/>
  <c r="O4674" i="1"/>
  <c r="Q4674" i="1" s="1"/>
  <c r="AO4721" i="1"/>
  <c r="O4693" i="1"/>
  <c r="Q4693" i="1" s="1"/>
  <c r="AO4668" i="1"/>
  <c r="O4673" i="1"/>
  <c r="Q4673" i="1" s="1"/>
  <c r="O4728" i="1"/>
  <c r="Q4728" i="1" s="1"/>
  <c r="O4727" i="1"/>
  <c r="Q4727" i="1"/>
  <c r="Y4728" i="1"/>
  <c r="AO4720" i="1"/>
  <c r="AO4712" i="1"/>
  <c r="O4696" i="1"/>
  <c r="Q4696" i="1" s="1"/>
  <c r="O4747" i="1"/>
  <c r="Q4747" i="1" s="1"/>
  <c r="O4736" i="1"/>
  <c r="Q4736" i="1" s="1"/>
  <c r="O4702" i="1"/>
  <c r="Q4702" i="1" s="1"/>
  <c r="O4734" i="1"/>
  <c r="Q4734" i="1" s="1"/>
  <c r="AO4700" i="1"/>
  <c r="AO4690" i="1"/>
  <c r="O4679" i="1"/>
  <c r="Q4679" i="1" s="1"/>
  <c r="O4689" i="1"/>
  <c r="Q4689" i="1" s="1"/>
  <c r="AO4705" i="1"/>
  <c r="O4721" i="1"/>
  <c r="Q4721" i="1" s="1"/>
  <c r="AO4711" i="1"/>
  <c r="AO4682" i="1"/>
  <c r="AO4747" i="1"/>
  <c r="AO4679" i="1"/>
  <c r="O4719" i="1"/>
  <c r="Q4719" i="1"/>
  <c r="Y4719" i="1"/>
  <c r="P330" i="3" s="1"/>
  <c r="AO4684" i="1"/>
  <c r="Q4720" i="1"/>
  <c r="O4704" i="1"/>
  <c r="Q4704" i="1" s="1"/>
  <c r="AO4757" i="1"/>
  <c r="O4705" i="1"/>
  <c r="Q4705" i="1" s="1"/>
  <c r="Y4721" i="1"/>
  <c r="P332" i="3" s="1"/>
  <c r="C4712" i="19" s="1"/>
  <c r="O4670" i="1"/>
  <c r="Q4670" i="1" s="1"/>
  <c r="AO4727" i="1"/>
  <c r="O4678" i="1"/>
  <c r="Q4678" i="1"/>
  <c r="AO4751" i="1"/>
  <c r="O4757" i="1"/>
  <c r="Q4757" i="1" s="1"/>
  <c r="Y4751" i="1"/>
  <c r="Y4753" i="1"/>
  <c r="P364" i="3" s="1"/>
  <c r="C4744" i="19" s="1"/>
  <c r="AO4753" i="1"/>
  <c r="O4732" i="1"/>
  <c r="Q4732" i="1" s="1"/>
  <c r="O4737" i="1"/>
  <c r="Q4737" i="1" s="1"/>
  <c r="O4745" i="1"/>
  <c r="Q4745" i="1" s="1"/>
  <c r="O4749" i="1"/>
  <c r="Q4749" i="1" s="1"/>
  <c r="Y4729" i="1"/>
  <c r="O4729" i="1"/>
  <c r="Q4729" i="1" s="1"/>
  <c r="AO4687" i="1"/>
  <c r="AO4737" i="1"/>
  <c r="O4686" i="1"/>
  <c r="Q4686" i="1" s="1"/>
  <c r="O4699" i="1"/>
  <c r="Q4699" i="1" s="1"/>
  <c r="Y4743" i="1"/>
  <c r="P354" i="3" s="1"/>
  <c r="O4743" i="1"/>
  <c r="Q4743" i="1"/>
  <c r="O4692" i="1"/>
  <c r="Q4692" i="1" s="1"/>
  <c r="Y4676" i="1"/>
  <c r="O4676" i="1"/>
  <c r="Q4676" i="1"/>
  <c r="AO4750" i="1"/>
  <c r="O4750" i="1"/>
  <c r="Q4750" i="1"/>
  <c r="Y4675" i="1"/>
  <c r="P286" i="3" s="1"/>
  <c r="C4666" i="19" s="1"/>
  <c r="O4675" i="1"/>
  <c r="Q4675" i="1" s="1"/>
  <c r="O4718" i="1"/>
  <c r="Q4718" i="1" s="1"/>
  <c r="Y4711" i="1"/>
  <c r="P322" i="3" s="1"/>
  <c r="C4702" i="19" s="1"/>
  <c r="O4711" i="1"/>
  <c r="Q4711" i="1"/>
  <c r="AO4743" i="1"/>
  <c r="Y4738" i="1"/>
  <c r="P349" i="3" s="1"/>
  <c r="C4729" i="19" s="1"/>
  <c r="O4738" i="1"/>
  <c r="Q4738" i="1" s="1"/>
  <c r="Y4700" i="1"/>
  <c r="O4700" i="1"/>
  <c r="Q4700" i="1" s="1"/>
  <c r="Y4684" i="1"/>
  <c r="P295" i="3" s="1"/>
  <c r="C4675" i="19" s="1"/>
  <c r="O4684" i="1"/>
  <c r="Q4684" i="1" s="1"/>
  <c r="Y4668" i="1"/>
  <c r="P279" i="3" s="1"/>
  <c r="C4659" i="19" s="1"/>
  <c r="O4668" i="1"/>
  <c r="Q4668" i="1" s="1"/>
  <c r="AO4746" i="1"/>
  <c r="P339" i="3"/>
  <c r="C4719" i="19" s="1"/>
  <c r="P287" i="3"/>
  <c r="C4667" i="19" s="1"/>
  <c r="P340" i="3"/>
  <c r="C4720" i="19" s="1"/>
  <c r="P362" i="3"/>
  <c r="C4742" i="19" s="1"/>
  <c r="P311" i="3"/>
  <c r="C4691" i="19" s="1"/>
  <c r="P366" i="3"/>
  <c r="C4746" i="19" s="1"/>
  <c r="M4759" i="1"/>
  <c r="BV5124" i="1"/>
  <c r="BY5124" i="1" s="1"/>
  <c r="AW5123" i="1"/>
  <c r="BA5123" i="1" s="1"/>
  <c r="BB5123" i="1" s="1"/>
  <c r="AN5123" i="1"/>
  <c r="AM5123" i="1"/>
  <c r="N5123" i="1"/>
  <c r="M5123" i="1"/>
  <c r="K5123" i="1"/>
  <c r="F5123" i="1"/>
  <c r="Y5123" i="1" s="1"/>
  <c r="BV5123" i="1"/>
  <c r="BY5123" i="1" s="1"/>
  <c r="AW5122" i="1"/>
  <c r="BA5122" i="1"/>
  <c r="BB5122" i="1" s="1"/>
  <c r="AN5122" i="1"/>
  <c r="AM5122" i="1"/>
  <c r="N5122" i="1"/>
  <c r="M5122" i="1"/>
  <c r="K5122" i="1"/>
  <c r="F5122" i="1"/>
  <c r="Y5122" i="1"/>
  <c r="BV5122" i="1"/>
  <c r="BY5122" i="1" s="1"/>
  <c r="AW5121" i="1"/>
  <c r="BA5121" i="1"/>
  <c r="BB5121" i="1"/>
  <c r="AN5121" i="1"/>
  <c r="AM5121" i="1"/>
  <c r="N5121" i="1"/>
  <c r="M5121" i="1"/>
  <c r="K5121" i="1"/>
  <c r="F5121" i="1"/>
  <c r="Y5121" i="1"/>
  <c r="BV5121" i="1"/>
  <c r="BY5121" i="1" s="1"/>
  <c r="AW5120" i="1"/>
  <c r="BA5120" i="1" s="1"/>
  <c r="BB5120" i="1" s="1"/>
  <c r="AN5120" i="1"/>
  <c r="AM5120" i="1"/>
  <c r="N5120" i="1"/>
  <c r="M5120" i="1"/>
  <c r="K5120" i="1"/>
  <c r="F5120" i="1"/>
  <c r="Y5120" i="1" s="1"/>
  <c r="BV5120" i="1"/>
  <c r="BY5120" i="1" s="1"/>
  <c r="AW5119" i="1"/>
  <c r="BA5119" i="1" s="1"/>
  <c r="BB5119" i="1" s="1"/>
  <c r="AN5119" i="1"/>
  <c r="AM5119" i="1"/>
  <c r="N5119" i="1"/>
  <c r="M5119" i="1"/>
  <c r="K5119" i="1"/>
  <c r="F5119" i="1"/>
  <c r="Y5119" i="1" s="1"/>
  <c r="BV5119" i="1"/>
  <c r="BY5119" i="1" s="1"/>
  <c r="AW5118" i="1"/>
  <c r="BA5118" i="1"/>
  <c r="BB5118" i="1" s="1"/>
  <c r="AN5118" i="1"/>
  <c r="AM5118" i="1"/>
  <c r="N5118" i="1"/>
  <c r="M5118" i="1"/>
  <c r="K5118" i="1"/>
  <c r="F5118" i="1"/>
  <c r="BV5118" i="1"/>
  <c r="BY5118" i="1" s="1"/>
  <c r="AW5117" i="1"/>
  <c r="BA5117" i="1" s="1"/>
  <c r="BB5117" i="1" s="1"/>
  <c r="AN5117" i="1"/>
  <c r="AP5117" i="1" s="1"/>
  <c r="AM5117" i="1"/>
  <c r="N5117" i="1"/>
  <c r="M5117" i="1"/>
  <c r="K5117" i="1"/>
  <c r="O5117" i="1" s="1"/>
  <c r="Q5117" i="1" s="1"/>
  <c r="F5117" i="1"/>
  <c r="Y5117" i="1" s="1"/>
  <c r="BV5117" i="1"/>
  <c r="BY5117" i="1" s="1"/>
  <c r="AW5116" i="1"/>
  <c r="BA5116" i="1"/>
  <c r="BB5116" i="1"/>
  <c r="AN5116" i="1"/>
  <c r="AM5116" i="1"/>
  <c r="N5116" i="1"/>
  <c r="M5116" i="1"/>
  <c r="K5116" i="1"/>
  <c r="F5116" i="1"/>
  <c r="Y5116" i="1"/>
  <c r="BV5116" i="1"/>
  <c r="BY5116" i="1" s="1"/>
  <c r="AW5115" i="1"/>
  <c r="BA5115" i="1" s="1"/>
  <c r="BB5115" i="1"/>
  <c r="AN5115" i="1"/>
  <c r="AM5115" i="1"/>
  <c r="N5115" i="1"/>
  <c r="M5115" i="1"/>
  <c r="K5115" i="1"/>
  <c r="O5115" i="1" s="1"/>
  <c r="Q5115" i="1" s="1"/>
  <c r="F5115" i="1"/>
  <c r="Y5115" i="1" s="1"/>
  <c r="BV5115" i="1"/>
  <c r="BY5115" i="1" s="1"/>
  <c r="AW5114" i="1"/>
  <c r="BA5114" i="1"/>
  <c r="BB5114" i="1"/>
  <c r="AN5114" i="1"/>
  <c r="AO5114" i="1" s="1"/>
  <c r="AM5114" i="1"/>
  <c r="N5114" i="1"/>
  <c r="M5114" i="1"/>
  <c r="K5114" i="1"/>
  <c r="O5114" i="1" s="1"/>
  <c r="F5114" i="1"/>
  <c r="Y5114" i="1"/>
  <c r="BV5114" i="1"/>
  <c r="BY5114" i="1" s="1"/>
  <c r="AW5113" i="1"/>
  <c r="BA5113" i="1" s="1"/>
  <c r="BB5113" i="1" s="1"/>
  <c r="AN5113" i="1"/>
  <c r="AP5113" i="1" s="1"/>
  <c r="AM5113" i="1"/>
  <c r="N5113" i="1"/>
  <c r="M5113" i="1"/>
  <c r="K5113" i="1"/>
  <c r="O5113" i="1" s="1"/>
  <c r="Q5113" i="1" s="1"/>
  <c r="F5113" i="1"/>
  <c r="Y5113" i="1" s="1"/>
  <c r="BV5113" i="1"/>
  <c r="BY5113" i="1" s="1"/>
  <c r="AW5112" i="1"/>
  <c r="BA5112" i="1"/>
  <c r="BB5112" i="1"/>
  <c r="AN5112" i="1"/>
  <c r="AM5112" i="1"/>
  <c r="N5112" i="1"/>
  <c r="M5112" i="1"/>
  <c r="K5112" i="1"/>
  <c r="O5112" i="1" s="1"/>
  <c r="Q5112" i="1" s="1"/>
  <c r="F5112" i="1"/>
  <c r="Y5112" i="1"/>
  <c r="BV5112" i="1"/>
  <c r="BY5112" i="1" s="1"/>
  <c r="AW5111" i="1"/>
  <c r="BA5111" i="1" s="1"/>
  <c r="BB5111" i="1"/>
  <c r="AN5111" i="1"/>
  <c r="AM5111" i="1"/>
  <c r="N5111" i="1"/>
  <c r="M5111" i="1"/>
  <c r="K5111" i="1"/>
  <c r="O5111" i="1" s="1"/>
  <c r="Q5111" i="1" s="1"/>
  <c r="F5111" i="1"/>
  <c r="Y5111" i="1" s="1"/>
  <c r="BV5111" i="1"/>
  <c r="BY5111" i="1" s="1"/>
  <c r="AW5110" i="1"/>
  <c r="BA5110" i="1"/>
  <c r="BB5110" i="1"/>
  <c r="AN5110" i="1"/>
  <c r="AO5110" i="1" s="1"/>
  <c r="AM5110" i="1"/>
  <c r="N5110" i="1"/>
  <c r="M5110" i="1"/>
  <c r="K5110" i="1"/>
  <c r="O5110" i="1" s="1"/>
  <c r="F5110" i="1"/>
  <c r="BV5110" i="1"/>
  <c r="BY5110" i="1"/>
  <c r="AW5109" i="1"/>
  <c r="BA5109" i="1" s="1"/>
  <c r="BB5109" i="1" s="1"/>
  <c r="AN5109" i="1"/>
  <c r="AM5109" i="1"/>
  <c r="N5109" i="1"/>
  <c r="M5109" i="1"/>
  <c r="K5109" i="1"/>
  <c r="F5109" i="1"/>
  <c r="Y5109" i="1" s="1"/>
  <c r="Q355" i="3" s="1"/>
  <c r="C5100" i="19" s="1"/>
  <c r="BV5109" i="1"/>
  <c r="BY5109" i="1" s="1"/>
  <c r="AW5108" i="1"/>
  <c r="BA5108" i="1" s="1"/>
  <c r="BB5108" i="1" s="1"/>
  <c r="AN5108" i="1"/>
  <c r="AM5108" i="1"/>
  <c r="N5108" i="1"/>
  <c r="M5108" i="1"/>
  <c r="K5108" i="1"/>
  <c r="F5108" i="1"/>
  <c r="Y5108" i="1" s="1"/>
  <c r="Q354" i="3" s="1"/>
  <c r="C5099" i="19" s="1"/>
  <c r="BV5108" i="1"/>
  <c r="BY5108" i="1" s="1"/>
  <c r="AW5107" i="1"/>
  <c r="BA5107" i="1" s="1"/>
  <c r="BB5107" i="1" s="1"/>
  <c r="AN5107" i="1"/>
  <c r="AM5107" i="1"/>
  <c r="N5107" i="1"/>
  <c r="M5107" i="1"/>
  <c r="K5107" i="1"/>
  <c r="F5107" i="1"/>
  <c r="Y5107" i="1" s="1"/>
  <c r="Q353" i="3" s="1"/>
  <c r="C5098" i="19" s="1"/>
  <c r="BV5107" i="1"/>
  <c r="BY5107" i="1" s="1"/>
  <c r="AW5106" i="1"/>
  <c r="BA5106" i="1" s="1"/>
  <c r="BB5106" i="1" s="1"/>
  <c r="AN5106" i="1"/>
  <c r="AM5106" i="1"/>
  <c r="N5106" i="1"/>
  <c r="M5106" i="1"/>
  <c r="K5106" i="1"/>
  <c r="F5106" i="1"/>
  <c r="BV5106" i="1"/>
  <c r="BY5106" i="1"/>
  <c r="AW5105" i="1"/>
  <c r="BA5105" i="1" s="1"/>
  <c r="BB5105" i="1" s="1"/>
  <c r="AN5105" i="1"/>
  <c r="AM5105" i="1"/>
  <c r="N5105" i="1"/>
  <c r="M5105" i="1"/>
  <c r="K5105" i="1"/>
  <c r="F5105" i="1"/>
  <c r="Y5105" i="1" s="1"/>
  <c r="Q351" i="3" s="1"/>
  <c r="C5096" i="19" s="1"/>
  <c r="BV5105" i="1"/>
  <c r="BY5105" i="1" s="1"/>
  <c r="AW5104" i="1"/>
  <c r="BA5104" i="1" s="1"/>
  <c r="BB5104" i="1" s="1"/>
  <c r="AN5104" i="1"/>
  <c r="AM5104" i="1"/>
  <c r="N5104" i="1"/>
  <c r="M5104" i="1"/>
  <c r="K5104" i="1"/>
  <c r="F5104" i="1"/>
  <c r="Y5104" i="1" s="1"/>
  <c r="Q350" i="3" s="1"/>
  <c r="C5095" i="19" s="1"/>
  <c r="BV5104" i="1"/>
  <c r="BY5104" i="1" s="1"/>
  <c r="BB5103" i="1"/>
  <c r="AW5103" i="1"/>
  <c r="AN5103" i="1"/>
  <c r="AM5103" i="1"/>
  <c r="N5103" i="1"/>
  <c r="M5103" i="1"/>
  <c r="K5103" i="1"/>
  <c r="F5103" i="1"/>
  <c r="Y5103" i="1"/>
  <c r="BV5103" i="1"/>
  <c r="BY5103" i="1" s="1"/>
  <c r="AW5102" i="1"/>
  <c r="BA5102" i="1"/>
  <c r="BB5102" i="1" s="1"/>
  <c r="AN5102" i="1"/>
  <c r="AM5102" i="1"/>
  <c r="N5102" i="1"/>
  <c r="M5102" i="1"/>
  <c r="K5102" i="1"/>
  <c r="F5102" i="1"/>
  <c r="Y5102" i="1" s="1"/>
  <c r="Q348" i="3" s="1"/>
  <c r="C5093" i="19" s="1"/>
  <c r="BV5102" i="1"/>
  <c r="BY5102" i="1"/>
  <c r="AW5101" i="1"/>
  <c r="BA5101" i="1" s="1"/>
  <c r="BB5101" i="1" s="1"/>
  <c r="AN5101" i="1"/>
  <c r="AM5101" i="1"/>
  <c r="N5101" i="1"/>
  <c r="M5101" i="1"/>
  <c r="K5101" i="1"/>
  <c r="F5101" i="1"/>
  <c r="Y5101" i="1" s="1"/>
  <c r="BV5101" i="1"/>
  <c r="BY5101" i="1"/>
  <c r="AW5100" i="1"/>
  <c r="BA5100" i="1" s="1"/>
  <c r="BB5100" i="1" s="1"/>
  <c r="AN5100" i="1"/>
  <c r="AM5100" i="1"/>
  <c r="N5100" i="1"/>
  <c r="M5100" i="1"/>
  <c r="K5100" i="1"/>
  <c r="F5100" i="1"/>
  <c r="Y5100" i="1"/>
  <c r="Q346" i="3" s="1"/>
  <c r="C5091" i="19" s="1"/>
  <c r="BV5100" i="1"/>
  <c r="BY5100" i="1" s="1"/>
  <c r="AW5099" i="1"/>
  <c r="BA5099" i="1"/>
  <c r="BB5099" i="1" s="1"/>
  <c r="AN5099" i="1"/>
  <c r="AM5099" i="1"/>
  <c r="N5099" i="1"/>
  <c r="M5099" i="1"/>
  <c r="K5099" i="1"/>
  <c r="F5099" i="1"/>
  <c r="Y5099" i="1" s="1"/>
  <c r="BV5099" i="1"/>
  <c r="BY5099" i="1" s="1"/>
  <c r="AW5098" i="1"/>
  <c r="BA5098" i="1"/>
  <c r="BB5098" i="1" s="1"/>
  <c r="AN5098" i="1"/>
  <c r="AM5098" i="1"/>
  <c r="N5098" i="1"/>
  <c r="M5098" i="1"/>
  <c r="K5098" i="1"/>
  <c r="F5098" i="1"/>
  <c r="Y5098" i="1" s="1"/>
  <c r="Q344" i="3" s="1"/>
  <c r="C5089" i="19" s="1"/>
  <c r="BV5098" i="1"/>
  <c r="BY5098" i="1"/>
  <c r="AW5097" i="1"/>
  <c r="BA5097" i="1" s="1"/>
  <c r="BB5097" i="1" s="1"/>
  <c r="AN5097" i="1"/>
  <c r="AM5097" i="1"/>
  <c r="N5097" i="1"/>
  <c r="M5097" i="1"/>
  <c r="K5097" i="1"/>
  <c r="F5097" i="1"/>
  <c r="BV5097" i="1"/>
  <c r="BY5097" i="1" s="1"/>
  <c r="AW5096" i="1"/>
  <c r="BA5096" i="1" s="1"/>
  <c r="BB5096" i="1" s="1"/>
  <c r="AN5096" i="1"/>
  <c r="AM5096" i="1"/>
  <c r="N5096" i="1"/>
  <c r="M5096" i="1"/>
  <c r="K5096" i="1"/>
  <c r="F5096" i="1"/>
  <c r="BV5096" i="1"/>
  <c r="BY5096" i="1"/>
  <c r="AW5095" i="1"/>
  <c r="BA5095" i="1" s="1"/>
  <c r="BB5095" i="1" s="1"/>
  <c r="AN5095" i="1"/>
  <c r="AM5095" i="1"/>
  <c r="N5095" i="1"/>
  <c r="M5095" i="1"/>
  <c r="K5095" i="1"/>
  <c r="O5095" i="1" s="1"/>
  <c r="F5095" i="1"/>
  <c r="Y5095" i="1" s="1"/>
  <c r="BV5095" i="1"/>
  <c r="BY5095" i="1"/>
  <c r="AW5094" i="1"/>
  <c r="BA5094" i="1" s="1"/>
  <c r="BB5094" i="1" s="1"/>
  <c r="AN5094" i="1"/>
  <c r="AM5094" i="1"/>
  <c r="N5094" i="1"/>
  <c r="M5094" i="1"/>
  <c r="K5094" i="1"/>
  <c r="F5094" i="1"/>
  <c r="Y5094" i="1" s="1"/>
  <c r="BV5094" i="1"/>
  <c r="BY5094" i="1"/>
  <c r="AW5093" i="1"/>
  <c r="BA5093" i="1" s="1"/>
  <c r="BB5093" i="1" s="1"/>
  <c r="AN5093" i="1"/>
  <c r="AM5093" i="1"/>
  <c r="N5093" i="1"/>
  <c r="M5093" i="1"/>
  <c r="K5093" i="1"/>
  <c r="O5093" i="1" s="1"/>
  <c r="Q5093" i="1" s="1"/>
  <c r="F5093" i="1"/>
  <c r="Y5093" i="1" s="1"/>
  <c r="AW5092" i="1"/>
  <c r="AN5092" i="1"/>
  <c r="AT5092" i="1" s="1"/>
  <c r="BA5092" i="1" s="1"/>
  <c r="BB5092" i="1" s="1"/>
  <c r="AM5092" i="1"/>
  <c r="N5092" i="1"/>
  <c r="M5092" i="1"/>
  <c r="K5092" i="1"/>
  <c r="O5092" i="1" s="1"/>
  <c r="Q5092" i="1" s="1"/>
  <c r="F5092" i="1"/>
  <c r="Y5092" i="1" s="1"/>
  <c r="AW5091" i="1"/>
  <c r="AN5091" i="1"/>
  <c r="AM5091" i="1"/>
  <c r="N5091" i="1"/>
  <c r="M5091" i="1"/>
  <c r="K5091" i="1"/>
  <c r="O5091" i="1" s="1"/>
  <c r="Q5091" i="1" s="1"/>
  <c r="F5091" i="1"/>
  <c r="AW5090" i="1"/>
  <c r="AN5090" i="1"/>
  <c r="AM5090" i="1"/>
  <c r="N5090" i="1"/>
  <c r="M5090" i="1"/>
  <c r="K5090" i="1"/>
  <c r="F5090" i="1"/>
  <c r="AO5090" i="1" s="1"/>
  <c r="AW5089" i="1"/>
  <c r="AN5089" i="1"/>
  <c r="AM5089" i="1"/>
  <c r="N5089" i="1"/>
  <c r="M5089" i="1"/>
  <c r="K5089" i="1"/>
  <c r="F5089" i="1"/>
  <c r="Y5089" i="1" s="1"/>
  <c r="Q335" i="3" s="1"/>
  <c r="C5080" i="19" s="1"/>
  <c r="AW5088" i="1"/>
  <c r="AN5088" i="1"/>
  <c r="AM5088" i="1"/>
  <c r="N5088" i="1"/>
  <c r="M5088" i="1"/>
  <c r="K5088" i="1"/>
  <c r="F5088" i="1"/>
  <c r="AW5087" i="1"/>
  <c r="AN5087" i="1"/>
  <c r="AM5087" i="1"/>
  <c r="N5087" i="1"/>
  <c r="M5087" i="1"/>
  <c r="K5087" i="1"/>
  <c r="F5087" i="1"/>
  <c r="Y5087" i="1" s="1"/>
  <c r="Q333" i="3" s="1"/>
  <c r="C5078" i="19" s="1"/>
  <c r="AW5086" i="1"/>
  <c r="AN5086" i="1"/>
  <c r="AM5086" i="1"/>
  <c r="N5086" i="1"/>
  <c r="M5086" i="1"/>
  <c r="K5086" i="1"/>
  <c r="F5086" i="1"/>
  <c r="Y5086" i="1" s="1"/>
  <c r="Q332" i="3" s="1"/>
  <c r="C5077" i="19" s="1"/>
  <c r="AW5085" i="1"/>
  <c r="AN5085" i="1"/>
  <c r="AM5085" i="1"/>
  <c r="N5085" i="1"/>
  <c r="M5085" i="1"/>
  <c r="K5085" i="1"/>
  <c r="F5085" i="1"/>
  <c r="O5085" i="1" s="1"/>
  <c r="AW5084" i="1"/>
  <c r="AN5084" i="1"/>
  <c r="AM5084" i="1"/>
  <c r="N5084" i="1"/>
  <c r="M5084" i="1"/>
  <c r="K5084" i="1"/>
  <c r="F5084" i="1"/>
  <c r="Y5084" i="1" s="1"/>
  <c r="Q330" i="3" s="1"/>
  <c r="C5075" i="19" s="1"/>
  <c r="AW5083" i="1"/>
  <c r="AN5083" i="1"/>
  <c r="AM5083" i="1"/>
  <c r="N5083" i="1"/>
  <c r="M5083" i="1"/>
  <c r="K5083" i="1"/>
  <c r="F5083" i="1"/>
  <c r="Y5083" i="1" s="1"/>
  <c r="AW5082" i="1"/>
  <c r="AN5082" i="1"/>
  <c r="AM5082" i="1"/>
  <c r="N5082" i="1"/>
  <c r="M5082" i="1"/>
  <c r="K5082" i="1"/>
  <c r="F5082" i="1"/>
  <c r="O5082" i="1" s="1"/>
  <c r="AW5081" i="1"/>
  <c r="AN5081" i="1"/>
  <c r="AM5081" i="1"/>
  <c r="N5081" i="1"/>
  <c r="M5081" i="1"/>
  <c r="K5081" i="1"/>
  <c r="F5081" i="1"/>
  <c r="O5081" i="1" s="1"/>
  <c r="AW5080" i="1"/>
  <c r="AN5080" i="1"/>
  <c r="AM5080" i="1"/>
  <c r="N5080" i="1"/>
  <c r="M5080" i="1"/>
  <c r="K5080" i="1"/>
  <c r="F5080" i="1"/>
  <c r="Y5080" i="1" s="1"/>
  <c r="Q326" i="3" s="1"/>
  <c r="C5071" i="19" s="1"/>
  <c r="AW5079" i="1"/>
  <c r="AN5079" i="1"/>
  <c r="AM5079" i="1"/>
  <c r="N5079" i="1"/>
  <c r="M5079" i="1"/>
  <c r="K5079" i="1"/>
  <c r="F5079" i="1"/>
  <c r="Y5079" i="1" s="1"/>
  <c r="Q325" i="3" s="1"/>
  <c r="C5070" i="19" s="1"/>
  <c r="AW5078" i="1"/>
  <c r="AN5078" i="1"/>
  <c r="AM5078" i="1"/>
  <c r="N5078" i="1"/>
  <c r="M5078" i="1"/>
  <c r="K5078" i="1"/>
  <c r="F5078" i="1"/>
  <c r="O5078" i="1" s="1"/>
  <c r="AW5077" i="1"/>
  <c r="AN5077" i="1"/>
  <c r="AM5077" i="1"/>
  <c r="N5077" i="1"/>
  <c r="M5077" i="1"/>
  <c r="K5077" i="1"/>
  <c r="F5077" i="1"/>
  <c r="O5077" i="1" s="1"/>
  <c r="Q5077" i="1" s="1"/>
  <c r="AW5076" i="1"/>
  <c r="AN5076" i="1"/>
  <c r="AM5076" i="1"/>
  <c r="N5076" i="1"/>
  <c r="M5076" i="1"/>
  <c r="K5076" i="1"/>
  <c r="F5076" i="1"/>
  <c r="Y5076" i="1"/>
  <c r="AW5075" i="1"/>
  <c r="AN5075" i="1"/>
  <c r="AM5075" i="1"/>
  <c r="N5075" i="1"/>
  <c r="M5075" i="1"/>
  <c r="K5075" i="1"/>
  <c r="F5075" i="1"/>
  <c r="AW5074" i="1"/>
  <c r="AN5074" i="1"/>
  <c r="AM5074" i="1"/>
  <c r="N5074" i="1"/>
  <c r="M5074" i="1"/>
  <c r="K5074" i="1"/>
  <c r="F5074" i="1"/>
  <c r="Y5074" i="1" s="1"/>
  <c r="AW5073" i="1"/>
  <c r="AN5073" i="1"/>
  <c r="AM5073" i="1"/>
  <c r="N5073" i="1"/>
  <c r="M5073" i="1"/>
  <c r="K5073" i="1"/>
  <c r="F5073" i="1"/>
  <c r="AW5072" i="1"/>
  <c r="AN5072" i="1"/>
  <c r="AP5072" i="1" s="1"/>
  <c r="AM5072" i="1"/>
  <c r="N5072" i="1"/>
  <c r="M5072" i="1"/>
  <c r="K5072" i="1"/>
  <c r="F5072" i="1"/>
  <c r="Y5072" i="1" s="1"/>
  <c r="AW5071" i="1"/>
  <c r="AN5071" i="1"/>
  <c r="AP5071" i="1" s="1"/>
  <c r="AM5071" i="1"/>
  <c r="N5071" i="1"/>
  <c r="M5071" i="1"/>
  <c r="K5071" i="1"/>
  <c r="F5071" i="1"/>
  <c r="AW5070" i="1"/>
  <c r="AN5070" i="1"/>
  <c r="AM5070" i="1"/>
  <c r="N5070" i="1"/>
  <c r="M5070" i="1"/>
  <c r="K5070" i="1"/>
  <c r="F5070" i="1"/>
  <c r="AW5069" i="1"/>
  <c r="AN5069" i="1"/>
  <c r="AM5069" i="1"/>
  <c r="N5069" i="1"/>
  <c r="M5069" i="1"/>
  <c r="K5069" i="1"/>
  <c r="F5069" i="1"/>
  <c r="AW5068" i="1"/>
  <c r="AN5068" i="1"/>
  <c r="AM5068" i="1"/>
  <c r="N5068" i="1"/>
  <c r="M5068" i="1"/>
  <c r="K5068" i="1"/>
  <c r="F5068" i="1"/>
  <c r="Y5068" i="1" s="1"/>
  <c r="AW5067" i="1"/>
  <c r="AN5067" i="1"/>
  <c r="AM5067" i="1"/>
  <c r="N5067" i="1"/>
  <c r="M5067" i="1"/>
  <c r="K5067" i="1"/>
  <c r="F5067" i="1"/>
  <c r="AW5066" i="1"/>
  <c r="AN5066" i="1"/>
  <c r="AM5066" i="1"/>
  <c r="N5066" i="1"/>
  <c r="M5066" i="1"/>
  <c r="K5066" i="1"/>
  <c r="F5066" i="1"/>
  <c r="Y5066" i="1" s="1"/>
  <c r="AW5065" i="1"/>
  <c r="AN5065" i="1"/>
  <c r="AM5065" i="1"/>
  <c r="N5065" i="1"/>
  <c r="M5065" i="1"/>
  <c r="K5065" i="1"/>
  <c r="F5065" i="1"/>
  <c r="AW5064" i="1"/>
  <c r="AN5064" i="1"/>
  <c r="AM5064" i="1"/>
  <c r="N5064" i="1"/>
  <c r="M5064" i="1"/>
  <c r="K5064" i="1"/>
  <c r="F5064" i="1"/>
  <c r="Y5064" i="1"/>
  <c r="AW5063" i="1"/>
  <c r="AN5063" i="1"/>
  <c r="AT5063" i="1" s="1"/>
  <c r="AU5063" i="1" s="1"/>
  <c r="AM5063" i="1"/>
  <c r="N5063" i="1"/>
  <c r="M5063" i="1"/>
  <c r="K5063" i="1"/>
  <c r="F5063" i="1"/>
  <c r="AW5062" i="1"/>
  <c r="AN5062" i="1"/>
  <c r="AM5062" i="1"/>
  <c r="N5062" i="1"/>
  <c r="M5062" i="1"/>
  <c r="K5062" i="1"/>
  <c r="F5062" i="1"/>
  <c r="AW5061" i="1"/>
  <c r="AN5061" i="1"/>
  <c r="AM5061" i="1"/>
  <c r="N5061" i="1"/>
  <c r="M5061" i="1"/>
  <c r="K5061" i="1"/>
  <c r="F5061" i="1"/>
  <c r="AW5060" i="1"/>
  <c r="AN5060" i="1"/>
  <c r="AM5060" i="1"/>
  <c r="N5060" i="1"/>
  <c r="M5060" i="1"/>
  <c r="K5060" i="1"/>
  <c r="F5060" i="1"/>
  <c r="Y5060" i="1" s="1"/>
  <c r="AW5059" i="1"/>
  <c r="AN5059" i="1"/>
  <c r="AM5059" i="1"/>
  <c r="N5059" i="1"/>
  <c r="M5059" i="1"/>
  <c r="K5059" i="1"/>
  <c r="F5059" i="1"/>
  <c r="AW5058" i="1"/>
  <c r="AN5058" i="1"/>
  <c r="AM5058" i="1"/>
  <c r="N5058" i="1"/>
  <c r="M5058" i="1"/>
  <c r="K5058" i="1"/>
  <c r="F5058" i="1"/>
  <c r="Y5058" i="1"/>
  <c r="AW5057" i="1"/>
  <c r="AN5057" i="1"/>
  <c r="AM5057" i="1"/>
  <c r="N5057" i="1"/>
  <c r="M5057" i="1"/>
  <c r="K5057" i="1"/>
  <c r="F5057" i="1"/>
  <c r="AW5056" i="1"/>
  <c r="AN5056" i="1"/>
  <c r="AP5056" i="1" s="1"/>
  <c r="AM5056" i="1"/>
  <c r="N5056" i="1"/>
  <c r="M5056" i="1"/>
  <c r="K5056" i="1"/>
  <c r="F5056" i="1"/>
  <c r="Y5056" i="1" s="1"/>
  <c r="AW5055" i="1"/>
  <c r="AN5055" i="1"/>
  <c r="AP5055" i="1" s="1"/>
  <c r="AM5055" i="1"/>
  <c r="N5055" i="1"/>
  <c r="M5055" i="1"/>
  <c r="K5055" i="1"/>
  <c r="F5055" i="1"/>
  <c r="AW5054" i="1"/>
  <c r="AN5054" i="1"/>
  <c r="AM5054" i="1"/>
  <c r="N5054" i="1"/>
  <c r="M5054" i="1"/>
  <c r="K5054" i="1"/>
  <c r="F5054" i="1"/>
  <c r="AW5053" i="1"/>
  <c r="AN5053" i="1"/>
  <c r="AM5053" i="1"/>
  <c r="N5053" i="1"/>
  <c r="M5053" i="1"/>
  <c r="K5053" i="1"/>
  <c r="F5053" i="1"/>
  <c r="O5053" i="1" s="1"/>
  <c r="AW5052" i="1"/>
  <c r="AN5052" i="1"/>
  <c r="AM5052" i="1"/>
  <c r="N5052" i="1"/>
  <c r="M5052" i="1"/>
  <c r="K5052" i="1"/>
  <c r="F5052" i="1"/>
  <c r="Y5052" i="1"/>
  <c r="AW5051" i="1"/>
  <c r="AN5051" i="1"/>
  <c r="AM5051" i="1"/>
  <c r="N5051" i="1"/>
  <c r="M5051" i="1"/>
  <c r="K5051" i="1"/>
  <c r="F5051" i="1"/>
  <c r="AW5050" i="1"/>
  <c r="AN5050" i="1"/>
  <c r="AM5050" i="1"/>
  <c r="N5050" i="1"/>
  <c r="M5050" i="1"/>
  <c r="K5050" i="1"/>
  <c r="F5050" i="1"/>
  <c r="Y5050" i="1"/>
  <c r="AW5049" i="1"/>
  <c r="AN5049" i="1"/>
  <c r="AM5049" i="1"/>
  <c r="N5049" i="1"/>
  <c r="M5049" i="1"/>
  <c r="K5049" i="1"/>
  <c r="F5049" i="1"/>
  <c r="AW5048" i="1"/>
  <c r="AN5048" i="1"/>
  <c r="AO5048" i="1" s="1"/>
  <c r="AM5048" i="1"/>
  <c r="N5048" i="1"/>
  <c r="M5048" i="1"/>
  <c r="K5048" i="1"/>
  <c r="F5048" i="1"/>
  <c r="Y5048" i="1" s="1"/>
  <c r="AW5047" i="1"/>
  <c r="AN5047" i="1"/>
  <c r="AT5047" i="1" s="1"/>
  <c r="BA5047" i="1" s="1"/>
  <c r="BB5047" i="1" s="1"/>
  <c r="AM5047" i="1"/>
  <c r="N5047" i="1"/>
  <c r="M5047" i="1"/>
  <c r="K5047" i="1"/>
  <c r="O5047" i="1" s="1"/>
  <c r="Q5047" i="1" s="1"/>
  <c r="F5047" i="1"/>
  <c r="AW5046" i="1"/>
  <c r="AN5046" i="1"/>
  <c r="AM5046" i="1"/>
  <c r="N5046" i="1"/>
  <c r="M5046" i="1"/>
  <c r="K5046" i="1"/>
  <c r="F5046" i="1"/>
  <c r="O5046" i="1" s="1"/>
  <c r="AW5045" i="1"/>
  <c r="AN5045" i="1"/>
  <c r="AM5045" i="1"/>
  <c r="N5045" i="1"/>
  <c r="M5045" i="1"/>
  <c r="K5045" i="1"/>
  <c r="F5045" i="1"/>
  <c r="AW5044" i="1"/>
  <c r="AN5044" i="1"/>
  <c r="AM5044" i="1"/>
  <c r="N5044" i="1"/>
  <c r="M5044" i="1"/>
  <c r="K5044" i="1"/>
  <c r="F5044" i="1"/>
  <c r="Y5044" i="1" s="1"/>
  <c r="AW5043" i="1"/>
  <c r="AN5043" i="1"/>
  <c r="AM5043" i="1"/>
  <c r="N5043" i="1"/>
  <c r="M5043" i="1"/>
  <c r="K5043" i="1"/>
  <c r="F5043" i="1"/>
  <c r="AW5042" i="1"/>
  <c r="AN5042" i="1"/>
  <c r="AM5042" i="1"/>
  <c r="N5042" i="1"/>
  <c r="M5042" i="1"/>
  <c r="K5042" i="1"/>
  <c r="F5042" i="1"/>
  <c r="Y5042" i="1" s="1"/>
  <c r="AW5041" i="1"/>
  <c r="AN5041" i="1"/>
  <c r="AM5041" i="1"/>
  <c r="N5041" i="1"/>
  <c r="M5041" i="1"/>
  <c r="K5041" i="1"/>
  <c r="F5041" i="1"/>
  <c r="AW5040" i="1"/>
  <c r="AN5040" i="1"/>
  <c r="AM5040" i="1"/>
  <c r="N5040" i="1"/>
  <c r="M5040" i="1"/>
  <c r="K5040" i="1"/>
  <c r="F5040" i="1"/>
  <c r="Y5040" i="1" s="1"/>
  <c r="AW5039" i="1"/>
  <c r="AN5039" i="1"/>
  <c r="AM5039" i="1"/>
  <c r="N5039" i="1"/>
  <c r="M5039" i="1"/>
  <c r="K5039" i="1"/>
  <c r="F5039" i="1"/>
  <c r="AW5038" i="1"/>
  <c r="AN5038" i="1"/>
  <c r="AM5038" i="1"/>
  <c r="N5038" i="1"/>
  <c r="M5038" i="1"/>
  <c r="K5038" i="1"/>
  <c r="F5038" i="1"/>
  <c r="O5038" i="1" s="1"/>
  <c r="AW5037" i="1"/>
  <c r="AN5037" i="1"/>
  <c r="AM5037" i="1"/>
  <c r="N5037" i="1"/>
  <c r="M5037" i="1"/>
  <c r="K5037" i="1"/>
  <c r="F5037" i="1"/>
  <c r="AW5036" i="1"/>
  <c r="AN5036" i="1"/>
  <c r="AM5036" i="1"/>
  <c r="N5036" i="1"/>
  <c r="M5036" i="1"/>
  <c r="K5036" i="1"/>
  <c r="F5036" i="1"/>
  <c r="Y5036" i="1" s="1"/>
  <c r="AW5035" i="1"/>
  <c r="AN5035" i="1"/>
  <c r="AM5035" i="1"/>
  <c r="N5035" i="1"/>
  <c r="M5035" i="1"/>
  <c r="K5035" i="1"/>
  <c r="F5035" i="1"/>
  <c r="AW5034" i="1"/>
  <c r="AN5034" i="1"/>
  <c r="AM5034" i="1"/>
  <c r="N5034" i="1"/>
  <c r="M5034" i="1"/>
  <c r="K5034" i="1"/>
  <c r="F5034" i="1"/>
  <c r="Y5034" i="1" s="1"/>
  <c r="AW5033" i="1"/>
  <c r="AN5033" i="1"/>
  <c r="AM5033" i="1"/>
  <c r="N5033" i="1"/>
  <c r="M5033" i="1"/>
  <c r="K5033" i="1"/>
  <c r="F5033" i="1"/>
  <c r="AW5032" i="1"/>
  <c r="AN5032" i="1"/>
  <c r="AO5032" i="1" s="1"/>
  <c r="AM5032" i="1"/>
  <c r="N5032" i="1"/>
  <c r="M5032" i="1"/>
  <c r="K5032" i="1"/>
  <c r="F5032" i="1"/>
  <c r="Y5032" i="1"/>
  <c r="AW5031" i="1"/>
  <c r="AN5031" i="1"/>
  <c r="AT5031" i="1" s="1"/>
  <c r="AU5031" i="1" s="1"/>
  <c r="AM5031" i="1"/>
  <c r="N5031" i="1"/>
  <c r="M5031" i="1"/>
  <c r="K5031" i="1"/>
  <c r="F5031" i="1"/>
  <c r="AN5030" i="1"/>
  <c r="AM5030" i="1"/>
  <c r="N5030" i="1"/>
  <c r="M5030" i="1"/>
  <c r="K5030" i="1"/>
  <c r="F5030" i="1"/>
  <c r="Y5030" i="1" s="1"/>
  <c r="AW5029" i="1"/>
  <c r="AN5029" i="1"/>
  <c r="AM5029" i="1"/>
  <c r="N5029" i="1"/>
  <c r="M5029" i="1"/>
  <c r="K5029" i="1"/>
  <c r="F5029" i="1"/>
  <c r="Y5029" i="1" s="1"/>
  <c r="AW5028" i="1"/>
  <c r="AN5028" i="1"/>
  <c r="AM5028" i="1"/>
  <c r="N5028" i="1"/>
  <c r="M5028" i="1"/>
  <c r="K5028" i="1"/>
  <c r="F5028" i="1"/>
  <c r="Y5028" i="1" s="1"/>
  <c r="AW5027" i="1"/>
  <c r="AN5027" i="1"/>
  <c r="AM5027" i="1"/>
  <c r="N5027" i="1"/>
  <c r="M5027" i="1"/>
  <c r="K5027" i="1"/>
  <c r="F5027" i="1"/>
  <c r="Y5027" i="1" s="1"/>
  <c r="Q273" i="3" s="1"/>
  <c r="C5018" i="19" s="1"/>
  <c r="AW5026" i="1"/>
  <c r="AN5026" i="1"/>
  <c r="AM5026" i="1"/>
  <c r="N5026" i="1"/>
  <c r="M5026" i="1"/>
  <c r="K5026" i="1"/>
  <c r="F5026" i="1"/>
  <c r="Y5026" i="1" s="1"/>
  <c r="Q272" i="3" s="1"/>
  <c r="C5017" i="19" s="1"/>
  <c r="AW5025" i="1"/>
  <c r="AN5025" i="1"/>
  <c r="AM5025" i="1"/>
  <c r="N5025" i="1"/>
  <c r="M5025" i="1"/>
  <c r="K5025" i="1"/>
  <c r="F5025" i="1"/>
  <c r="Y5025" i="1" s="1"/>
  <c r="Q271" i="3" s="1"/>
  <c r="C5016" i="19" s="1"/>
  <c r="AW5024" i="1"/>
  <c r="AN5024" i="1"/>
  <c r="AM5024" i="1"/>
  <c r="N5024" i="1"/>
  <c r="M5024" i="1"/>
  <c r="K5024" i="1"/>
  <c r="F5024" i="1"/>
  <c r="Y5024" i="1" s="1"/>
  <c r="Q270" i="3" s="1"/>
  <c r="C5015" i="19" s="1"/>
  <c r="AW5023" i="1"/>
  <c r="AN5023" i="1"/>
  <c r="AM5023" i="1"/>
  <c r="N5023" i="1"/>
  <c r="M5023" i="1"/>
  <c r="K5023" i="1"/>
  <c r="F5023" i="1"/>
  <c r="Y5023" i="1" s="1"/>
  <c r="AW5022" i="1"/>
  <c r="AN5022" i="1"/>
  <c r="AM5022" i="1"/>
  <c r="N5022" i="1"/>
  <c r="M5022" i="1"/>
  <c r="K5022" i="1"/>
  <c r="F5022" i="1"/>
  <c r="Y5022" i="1" s="1"/>
  <c r="AW5021" i="1"/>
  <c r="AN5021" i="1"/>
  <c r="AM5021" i="1"/>
  <c r="N5021" i="1"/>
  <c r="M5021" i="1"/>
  <c r="K5021" i="1"/>
  <c r="F5021" i="1"/>
  <c r="Y5021" i="1" s="1"/>
  <c r="AW5020" i="1"/>
  <c r="AN5020" i="1"/>
  <c r="AM5020" i="1"/>
  <c r="N5020" i="1"/>
  <c r="M5020" i="1"/>
  <c r="K5020" i="1"/>
  <c r="F5020" i="1"/>
  <c r="Y5020" i="1" s="1"/>
  <c r="AW5019" i="1"/>
  <c r="AN5019" i="1"/>
  <c r="AM5019" i="1"/>
  <c r="N5019" i="1"/>
  <c r="M5019" i="1"/>
  <c r="K5019" i="1"/>
  <c r="F5019" i="1"/>
  <c r="Y5019" i="1" s="1"/>
  <c r="Q265" i="3" s="1"/>
  <c r="C5010" i="19" s="1"/>
  <c r="AW5018" i="1"/>
  <c r="AN5018" i="1"/>
  <c r="AM5018" i="1"/>
  <c r="N5018" i="1"/>
  <c r="M5018" i="1"/>
  <c r="K5018" i="1"/>
  <c r="F5018" i="1"/>
  <c r="Y5018" i="1" s="1"/>
  <c r="Q264" i="3" s="1"/>
  <c r="C5009" i="19" s="1"/>
  <c r="AW5017" i="1"/>
  <c r="AN5017" i="1"/>
  <c r="AM5017" i="1"/>
  <c r="N5017" i="1"/>
  <c r="M5017" i="1"/>
  <c r="K5017" i="1"/>
  <c r="F5017" i="1"/>
  <c r="Y5017" i="1" s="1"/>
  <c r="Q263" i="3" s="1"/>
  <c r="C5008" i="19" s="1"/>
  <c r="AW5016" i="1"/>
  <c r="AN5016" i="1"/>
  <c r="AM5016" i="1"/>
  <c r="N5016" i="1"/>
  <c r="M5016" i="1"/>
  <c r="K5016" i="1"/>
  <c r="F5016" i="1"/>
  <c r="Y5016" i="1" s="1"/>
  <c r="Q262" i="3" s="1"/>
  <c r="C5007" i="19" s="1"/>
  <c r="AW5015" i="1"/>
  <c r="AN5015" i="1"/>
  <c r="AM5015" i="1"/>
  <c r="N5015" i="1"/>
  <c r="M5015" i="1"/>
  <c r="K5015" i="1"/>
  <c r="F5015" i="1"/>
  <c r="Y5015" i="1" s="1"/>
  <c r="AW5014" i="1"/>
  <c r="AN5014" i="1"/>
  <c r="AM5014" i="1"/>
  <c r="N5014" i="1"/>
  <c r="M5014" i="1"/>
  <c r="K5014" i="1"/>
  <c r="F5014" i="1"/>
  <c r="Y5014" i="1" s="1"/>
  <c r="AW5013" i="1"/>
  <c r="AN5013" i="1"/>
  <c r="AM5013" i="1"/>
  <c r="N5013" i="1"/>
  <c r="M5013" i="1"/>
  <c r="K5013" i="1"/>
  <c r="F5013" i="1"/>
  <c r="Y5013" i="1" s="1"/>
  <c r="AW5012" i="1"/>
  <c r="AN5012" i="1"/>
  <c r="AM5012" i="1"/>
  <c r="N5012" i="1"/>
  <c r="M5012" i="1"/>
  <c r="K5012" i="1"/>
  <c r="F5012" i="1"/>
  <c r="Y5012" i="1" s="1"/>
  <c r="AW5011" i="1"/>
  <c r="AN5011" i="1"/>
  <c r="AM5011" i="1"/>
  <c r="N5011" i="1"/>
  <c r="M5011" i="1"/>
  <c r="K5011" i="1"/>
  <c r="F5011" i="1"/>
  <c r="Y5011" i="1" s="1"/>
  <c r="Q257" i="3" s="1"/>
  <c r="C5002" i="19" s="1"/>
  <c r="AW5010" i="1"/>
  <c r="AN5010" i="1"/>
  <c r="AM5010" i="1"/>
  <c r="N5010" i="1"/>
  <c r="M5010" i="1"/>
  <c r="K5010" i="1"/>
  <c r="F5010" i="1"/>
  <c r="Y5010" i="1" s="1"/>
  <c r="Q256" i="3" s="1"/>
  <c r="C5001" i="19" s="1"/>
  <c r="AW5009" i="1"/>
  <c r="AN5009" i="1"/>
  <c r="AM5009" i="1"/>
  <c r="N5009" i="1"/>
  <c r="M5009" i="1"/>
  <c r="K5009" i="1"/>
  <c r="F5009" i="1"/>
  <c r="Y5009" i="1" s="1"/>
  <c r="Q255" i="3" s="1"/>
  <c r="C5000" i="19" s="1"/>
  <c r="AW5008" i="1"/>
  <c r="AN5008" i="1"/>
  <c r="AM5008" i="1"/>
  <c r="N5008" i="1"/>
  <c r="M5008" i="1"/>
  <c r="K5008" i="1"/>
  <c r="F5008" i="1"/>
  <c r="Y5008" i="1" s="1"/>
  <c r="Q254" i="3" s="1"/>
  <c r="C4999" i="19" s="1"/>
  <c r="AW5007" i="1"/>
  <c r="AN5007" i="1"/>
  <c r="AM5007" i="1"/>
  <c r="N5007" i="1"/>
  <c r="M5007" i="1"/>
  <c r="K5007" i="1"/>
  <c r="F5007" i="1"/>
  <c r="Y5007" i="1" s="1"/>
  <c r="AW5006" i="1"/>
  <c r="AN5006" i="1"/>
  <c r="AM5006" i="1"/>
  <c r="N5006" i="1"/>
  <c r="M5006" i="1"/>
  <c r="K5006" i="1"/>
  <c r="F5006" i="1"/>
  <c r="Y5006" i="1" s="1"/>
  <c r="AW5005" i="1"/>
  <c r="AN5005" i="1"/>
  <c r="AM5005" i="1"/>
  <c r="N5005" i="1"/>
  <c r="M5005" i="1"/>
  <c r="K5005" i="1"/>
  <c r="F5005" i="1"/>
  <c r="Y5005" i="1" s="1"/>
  <c r="AW5004" i="1"/>
  <c r="AN5004" i="1"/>
  <c r="AM5004" i="1"/>
  <c r="N5004" i="1"/>
  <c r="M5004" i="1"/>
  <c r="K5004" i="1"/>
  <c r="F5004" i="1"/>
  <c r="Y5004" i="1" s="1"/>
  <c r="AW5003" i="1"/>
  <c r="AN5003" i="1"/>
  <c r="AM5003" i="1"/>
  <c r="N5003" i="1"/>
  <c r="M5003" i="1"/>
  <c r="K5003" i="1"/>
  <c r="F5003" i="1"/>
  <c r="Y5003" i="1" s="1"/>
  <c r="Q249" i="3" s="1"/>
  <c r="C4994" i="19" s="1"/>
  <c r="AW5002" i="1"/>
  <c r="AN5002" i="1"/>
  <c r="AM5002" i="1"/>
  <c r="N5002" i="1"/>
  <c r="M5002" i="1"/>
  <c r="K5002" i="1"/>
  <c r="F5002" i="1"/>
  <c r="Y5002" i="1" s="1"/>
  <c r="AN5001" i="1"/>
  <c r="AM5001" i="1"/>
  <c r="N5001" i="1"/>
  <c r="M5001" i="1"/>
  <c r="K5001" i="1"/>
  <c r="F5001" i="1"/>
  <c r="Y5001" i="1" s="1"/>
  <c r="AN5000" i="1"/>
  <c r="AM5000" i="1"/>
  <c r="N5000" i="1"/>
  <c r="M5000" i="1"/>
  <c r="K5000" i="1"/>
  <c r="F5000" i="1"/>
  <c r="Y5000" i="1"/>
  <c r="AN4999" i="1"/>
  <c r="AM4999" i="1"/>
  <c r="N4999" i="1"/>
  <c r="M4999" i="1"/>
  <c r="K4999" i="1"/>
  <c r="F4999" i="1"/>
  <c r="AN4998" i="1"/>
  <c r="AM4998" i="1"/>
  <c r="N4998" i="1"/>
  <c r="M4998" i="1"/>
  <c r="K4998" i="1"/>
  <c r="F4998" i="1"/>
  <c r="Y4998" i="1" s="1"/>
  <c r="AN4997" i="1"/>
  <c r="AM4997" i="1"/>
  <c r="N4997" i="1"/>
  <c r="M4997" i="1"/>
  <c r="K4997" i="1"/>
  <c r="F4997" i="1"/>
  <c r="AN4996" i="1"/>
  <c r="AM4996" i="1"/>
  <c r="N4996" i="1"/>
  <c r="M4996" i="1"/>
  <c r="K4996" i="1"/>
  <c r="F4996" i="1"/>
  <c r="Y4996" i="1" s="1"/>
  <c r="Q242" i="3" s="1"/>
  <c r="C4987" i="19" s="1"/>
  <c r="AN4995" i="1"/>
  <c r="AM4995" i="1"/>
  <c r="N4995" i="1"/>
  <c r="M4995" i="1"/>
  <c r="K4995" i="1"/>
  <c r="F4995" i="1"/>
  <c r="Y4995" i="1"/>
  <c r="Q241" i="3" s="1"/>
  <c r="C4986" i="19" s="1"/>
  <c r="AN4994" i="1"/>
  <c r="AM4994" i="1"/>
  <c r="N4994" i="1"/>
  <c r="M4994" i="1"/>
  <c r="K4994" i="1"/>
  <c r="F4994" i="1"/>
  <c r="Y4994" i="1" s="1"/>
  <c r="AN4993" i="1"/>
  <c r="AP4993" i="1" s="1"/>
  <c r="AM4993" i="1"/>
  <c r="N4993" i="1"/>
  <c r="M4993" i="1"/>
  <c r="K4993" i="1"/>
  <c r="O4993" i="1" s="1"/>
  <c r="Q4993" i="1" s="1"/>
  <c r="F4993" i="1"/>
  <c r="Y4993" i="1" s="1"/>
  <c r="AN4992" i="1"/>
  <c r="AM4992" i="1"/>
  <c r="N4992" i="1"/>
  <c r="M4992" i="1"/>
  <c r="K4992" i="1"/>
  <c r="F4992" i="1"/>
  <c r="AO4992" i="1" s="1"/>
  <c r="AN4991" i="1"/>
  <c r="AM4991" i="1"/>
  <c r="N4991" i="1"/>
  <c r="M4991" i="1"/>
  <c r="K4991" i="1"/>
  <c r="F4991" i="1"/>
  <c r="Y4991" i="1" s="1"/>
  <c r="AN4990" i="1"/>
  <c r="AM4990" i="1"/>
  <c r="N4990" i="1"/>
  <c r="M4990" i="1"/>
  <c r="K4990" i="1"/>
  <c r="O4990" i="1" s="1"/>
  <c r="F4990" i="1"/>
  <c r="Y4990" i="1" s="1"/>
  <c r="AN4989" i="1"/>
  <c r="AM4989" i="1"/>
  <c r="N4989" i="1"/>
  <c r="M4989" i="1"/>
  <c r="K4989" i="1"/>
  <c r="F4989" i="1"/>
  <c r="O4989" i="1" s="1"/>
  <c r="AN4988" i="1"/>
  <c r="AM4988" i="1"/>
  <c r="N4988" i="1"/>
  <c r="M4988" i="1"/>
  <c r="K4988" i="1"/>
  <c r="F4988" i="1"/>
  <c r="AN4987" i="1"/>
  <c r="AM4987" i="1"/>
  <c r="N4987" i="1"/>
  <c r="M4987" i="1"/>
  <c r="K4987" i="1"/>
  <c r="F4987" i="1"/>
  <c r="AO4987" i="1" s="1"/>
  <c r="AN4986" i="1"/>
  <c r="AM4986" i="1"/>
  <c r="N4986" i="1"/>
  <c r="M4986" i="1"/>
  <c r="K4986" i="1"/>
  <c r="F4986" i="1"/>
  <c r="Y4986" i="1" s="1"/>
  <c r="AN4985" i="1"/>
  <c r="AM4985" i="1"/>
  <c r="N4985" i="1"/>
  <c r="M4985" i="1"/>
  <c r="K4985" i="1"/>
  <c r="F4985" i="1"/>
  <c r="Y4985" i="1" s="1"/>
  <c r="AN4984" i="1"/>
  <c r="AT4984" i="1" s="1"/>
  <c r="AM4984" i="1"/>
  <c r="N4984" i="1"/>
  <c r="M4984" i="1"/>
  <c r="K4984" i="1"/>
  <c r="F4984" i="1"/>
  <c r="Y4984" i="1" s="1"/>
  <c r="AN4983" i="1"/>
  <c r="AM4983" i="1"/>
  <c r="N4983" i="1"/>
  <c r="M4983" i="1"/>
  <c r="K4983" i="1"/>
  <c r="F4983" i="1"/>
  <c r="Y4983" i="1" s="1"/>
  <c r="Q229" i="3" s="1"/>
  <c r="C4974" i="19" s="1"/>
  <c r="AN4982" i="1"/>
  <c r="AM4982" i="1"/>
  <c r="N4982" i="1"/>
  <c r="M4982" i="1"/>
  <c r="K4982" i="1"/>
  <c r="F4982" i="1"/>
  <c r="Y4982" i="1" s="1"/>
  <c r="AN4981" i="1"/>
  <c r="AM4981" i="1"/>
  <c r="N4981" i="1"/>
  <c r="M4981" i="1"/>
  <c r="K4981" i="1"/>
  <c r="F4981" i="1"/>
  <c r="AN4980" i="1"/>
  <c r="AM4980" i="1"/>
  <c r="N4980" i="1"/>
  <c r="M4980" i="1"/>
  <c r="K4980" i="1"/>
  <c r="F4980" i="1"/>
  <c r="Y4980" i="1" s="1"/>
  <c r="Q226" i="3" s="1"/>
  <c r="C4971" i="19" s="1"/>
  <c r="AN4979" i="1"/>
  <c r="AM4979" i="1"/>
  <c r="N4979" i="1"/>
  <c r="M4979" i="1"/>
  <c r="K4979" i="1"/>
  <c r="F4979" i="1"/>
  <c r="Y4979" i="1" s="1"/>
  <c r="Q225" i="3" s="1"/>
  <c r="C4970" i="19" s="1"/>
  <c r="AN4978" i="1"/>
  <c r="AM4978" i="1"/>
  <c r="N4978" i="1"/>
  <c r="M4978" i="1"/>
  <c r="K4978" i="1"/>
  <c r="F4978" i="1"/>
  <c r="Y4978" i="1"/>
  <c r="AN4977" i="1"/>
  <c r="AT4977" i="1" s="1"/>
  <c r="AM4977" i="1"/>
  <c r="N4977" i="1"/>
  <c r="M4977" i="1"/>
  <c r="K4977" i="1"/>
  <c r="F4977" i="1"/>
  <c r="Y4977" i="1"/>
  <c r="AN4976" i="1"/>
  <c r="AM4976" i="1"/>
  <c r="N4976" i="1"/>
  <c r="M4976" i="1"/>
  <c r="K4976" i="1"/>
  <c r="F4976" i="1"/>
  <c r="Y4976" i="1" s="1"/>
  <c r="Q222" i="3" s="1"/>
  <c r="C4967" i="19" s="1"/>
  <c r="AN4975" i="1"/>
  <c r="AM4975" i="1"/>
  <c r="N4975" i="1"/>
  <c r="M4975" i="1"/>
  <c r="K4975" i="1"/>
  <c r="F4975" i="1"/>
  <c r="Y4975" i="1"/>
  <c r="Q221" i="3" s="1"/>
  <c r="C4966" i="19" s="1"/>
  <c r="AN4974" i="1"/>
  <c r="AM4974" i="1"/>
  <c r="N4974" i="1"/>
  <c r="M4974" i="1"/>
  <c r="K4974" i="1"/>
  <c r="F4974" i="1"/>
  <c r="Y4974" i="1" s="1"/>
  <c r="AN4973" i="1"/>
  <c r="AT4973" i="1" s="1"/>
  <c r="AM4973" i="1"/>
  <c r="N4973" i="1"/>
  <c r="M4973" i="1"/>
  <c r="K4973" i="1"/>
  <c r="F4973" i="1"/>
  <c r="AN4972" i="1"/>
  <c r="AM4972" i="1"/>
  <c r="N4972" i="1"/>
  <c r="M4972" i="1"/>
  <c r="K4972" i="1"/>
  <c r="F4972" i="1"/>
  <c r="AN4971" i="1"/>
  <c r="AO4971" i="1" s="1"/>
  <c r="AM4971" i="1"/>
  <c r="N4971" i="1"/>
  <c r="M4971" i="1"/>
  <c r="K4971" i="1"/>
  <c r="F4971" i="1"/>
  <c r="Y4971" i="1" s="1"/>
  <c r="AN4970" i="1"/>
  <c r="N4970" i="1"/>
  <c r="M4970" i="1"/>
  <c r="K4970" i="1"/>
  <c r="F4970" i="1"/>
  <c r="Y4970" i="1"/>
  <c r="Q216" i="3" s="1"/>
  <c r="C4961" i="19" s="1"/>
  <c r="AN4969" i="1"/>
  <c r="N4969" i="1"/>
  <c r="M4969" i="1"/>
  <c r="K4969" i="1"/>
  <c r="F4969" i="1"/>
  <c r="Y4969" i="1" s="1"/>
  <c r="AN4968" i="1"/>
  <c r="N4968" i="1"/>
  <c r="M4968" i="1"/>
  <c r="K4968" i="1"/>
  <c r="F4968" i="1"/>
  <c r="Y4968" i="1"/>
  <c r="AN4967" i="1"/>
  <c r="N4967" i="1"/>
  <c r="M4967" i="1"/>
  <c r="K4967" i="1"/>
  <c r="AP4967" i="1" s="1"/>
  <c r="F4967" i="1"/>
  <c r="Y4967" i="1" s="1"/>
  <c r="AN4966" i="1"/>
  <c r="N4966" i="1"/>
  <c r="M4966" i="1"/>
  <c r="K4966" i="1"/>
  <c r="F4966" i="1"/>
  <c r="Y4966" i="1"/>
  <c r="AN4965" i="1"/>
  <c r="N4965" i="1"/>
  <c r="M4965" i="1"/>
  <c r="K4965" i="1"/>
  <c r="AP4965" i="1" s="1"/>
  <c r="F4965" i="1"/>
  <c r="Y4965" i="1" s="1"/>
  <c r="AN4964" i="1"/>
  <c r="N4964" i="1"/>
  <c r="M4964" i="1"/>
  <c r="K4964" i="1"/>
  <c r="F4964" i="1"/>
  <c r="Y4964" i="1"/>
  <c r="Q210" i="3" s="1"/>
  <c r="C4955" i="19" s="1"/>
  <c r="AN4963" i="1"/>
  <c r="N4963" i="1"/>
  <c r="M4963" i="1"/>
  <c r="K4963" i="1"/>
  <c r="AP4963" i="1" s="1"/>
  <c r="F4963" i="1"/>
  <c r="Y4963" i="1" s="1"/>
  <c r="AN4962" i="1"/>
  <c r="N4962" i="1"/>
  <c r="M4962" i="1"/>
  <c r="K4962" i="1"/>
  <c r="F4962" i="1"/>
  <c r="Y4962" i="1"/>
  <c r="Q208" i="3" s="1"/>
  <c r="C4953" i="19" s="1"/>
  <c r="AN4961" i="1"/>
  <c r="N4961" i="1"/>
  <c r="M4961" i="1"/>
  <c r="K4961" i="1"/>
  <c r="F4961" i="1"/>
  <c r="Y4961" i="1" s="1"/>
  <c r="AN4960" i="1"/>
  <c r="N4960" i="1"/>
  <c r="M4960" i="1"/>
  <c r="K4960" i="1"/>
  <c r="F4960" i="1"/>
  <c r="Y4960" i="1"/>
  <c r="AN4959" i="1"/>
  <c r="N4959" i="1"/>
  <c r="M4959" i="1"/>
  <c r="K4959" i="1"/>
  <c r="F4959" i="1"/>
  <c r="AN4958" i="1"/>
  <c r="N4958" i="1"/>
  <c r="M4958" i="1"/>
  <c r="K4958" i="1"/>
  <c r="F4958" i="1"/>
  <c r="Y4958" i="1" s="1"/>
  <c r="AN4957" i="1"/>
  <c r="AT4957" i="1" s="1"/>
  <c r="N4957" i="1"/>
  <c r="M4957" i="1"/>
  <c r="K4957" i="1"/>
  <c r="F4957" i="1"/>
  <c r="Y4957" i="1" s="1"/>
  <c r="Q203" i="3" s="1"/>
  <c r="C4948" i="19" s="1"/>
  <c r="AN4956" i="1"/>
  <c r="N4956" i="1"/>
  <c r="M4956" i="1"/>
  <c r="K4956" i="1"/>
  <c r="F4956" i="1"/>
  <c r="Y4956" i="1" s="1"/>
  <c r="AN4955" i="1"/>
  <c r="AP4955" i="1" s="1"/>
  <c r="N4955" i="1"/>
  <c r="M4955" i="1"/>
  <c r="K4955" i="1"/>
  <c r="F4955" i="1"/>
  <c r="AN4954" i="1"/>
  <c r="N4954" i="1"/>
  <c r="M4954" i="1"/>
  <c r="K4954" i="1"/>
  <c r="F4954" i="1"/>
  <c r="Y4954" i="1" s="1"/>
  <c r="AN4953" i="1"/>
  <c r="N4953" i="1"/>
  <c r="M4953" i="1"/>
  <c r="K4953" i="1"/>
  <c r="F4953" i="1"/>
  <c r="Y4953" i="1" s="1"/>
  <c r="Q199" i="3" s="1"/>
  <c r="C4944" i="19" s="1"/>
  <c r="AN4952" i="1"/>
  <c r="N4952" i="1"/>
  <c r="M4952" i="1"/>
  <c r="K4952" i="1"/>
  <c r="F4952" i="1"/>
  <c r="Y4952" i="1"/>
  <c r="AN4951" i="1"/>
  <c r="N4951" i="1"/>
  <c r="M4951" i="1"/>
  <c r="K4951" i="1"/>
  <c r="F4951" i="1"/>
  <c r="Y4951" i="1" s="1"/>
  <c r="Q197" i="3" s="1"/>
  <c r="C4942" i="19" s="1"/>
  <c r="AN4950" i="1"/>
  <c r="N4950" i="1"/>
  <c r="M4950" i="1"/>
  <c r="K4950" i="1"/>
  <c r="F4950" i="1"/>
  <c r="Y4950" i="1"/>
  <c r="AN4949" i="1"/>
  <c r="AP4949" i="1" s="1"/>
  <c r="N4949" i="1"/>
  <c r="M4949" i="1"/>
  <c r="K4949" i="1"/>
  <c r="F4949" i="1"/>
  <c r="O4949" i="1" s="1"/>
  <c r="AN4948" i="1"/>
  <c r="N4948" i="1"/>
  <c r="M4948" i="1"/>
  <c r="K4948" i="1"/>
  <c r="F4948" i="1"/>
  <c r="Y4948" i="1" s="1"/>
  <c r="AN4947" i="1"/>
  <c r="N4947" i="1"/>
  <c r="M4947" i="1"/>
  <c r="K4947" i="1"/>
  <c r="F4947" i="1"/>
  <c r="Y4947" i="1" s="1"/>
  <c r="Q193" i="3" s="1"/>
  <c r="C4938" i="19" s="1"/>
  <c r="AN4946" i="1"/>
  <c r="N4946" i="1"/>
  <c r="M4946" i="1"/>
  <c r="K4946" i="1"/>
  <c r="F4946" i="1"/>
  <c r="Y4946" i="1"/>
  <c r="AN4945" i="1"/>
  <c r="N4945" i="1"/>
  <c r="M4945" i="1"/>
  <c r="K4945" i="1"/>
  <c r="F4945" i="1"/>
  <c r="Y4945" i="1" s="1"/>
  <c r="Q191" i="3" s="1"/>
  <c r="C4936" i="19" s="1"/>
  <c r="AN4944" i="1"/>
  <c r="N4944" i="1"/>
  <c r="M4944" i="1"/>
  <c r="K4944" i="1"/>
  <c r="F4944" i="1"/>
  <c r="Y4944" i="1"/>
  <c r="AN4943" i="1"/>
  <c r="N4943" i="1"/>
  <c r="M4943" i="1"/>
  <c r="K4943" i="1"/>
  <c r="F4943" i="1"/>
  <c r="O4943" i="1" s="1"/>
  <c r="AN4942" i="1"/>
  <c r="N4942" i="1"/>
  <c r="M4942" i="1"/>
  <c r="K4942" i="1"/>
  <c r="AP4942" i="1" s="1"/>
  <c r="F4942" i="1"/>
  <c r="Y4942" i="1" s="1"/>
  <c r="AN4941" i="1"/>
  <c r="N4941" i="1"/>
  <c r="M4941" i="1"/>
  <c r="K4941" i="1"/>
  <c r="F4941" i="1"/>
  <c r="Y4941" i="1" s="1"/>
  <c r="AN4940" i="1"/>
  <c r="N4940" i="1"/>
  <c r="M4940" i="1"/>
  <c r="K4940" i="1"/>
  <c r="O4940" i="1" s="1"/>
  <c r="F4940" i="1"/>
  <c r="Y4940" i="1"/>
  <c r="AN4939" i="1"/>
  <c r="N4939" i="1"/>
  <c r="M4939" i="1"/>
  <c r="K4939" i="1"/>
  <c r="F4939" i="1"/>
  <c r="Y4939" i="1" s="1"/>
  <c r="Q185" i="3" s="1"/>
  <c r="C4930" i="19" s="1"/>
  <c r="AN4938" i="1"/>
  <c r="N4938" i="1"/>
  <c r="M4938" i="1"/>
  <c r="K4938" i="1"/>
  <c r="F4938" i="1"/>
  <c r="Y4938" i="1" s="1"/>
  <c r="AN4937" i="1"/>
  <c r="N4937" i="1"/>
  <c r="M4937" i="1"/>
  <c r="K4937" i="1"/>
  <c r="F4937" i="1"/>
  <c r="Y4937" i="1" s="1"/>
  <c r="Q183" i="3" s="1"/>
  <c r="C4928" i="19" s="1"/>
  <c r="AN4936" i="1"/>
  <c r="N4936" i="1"/>
  <c r="M4936" i="1"/>
  <c r="K4936" i="1"/>
  <c r="AP4936" i="1" s="1"/>
  <c r="F4936" i="1"/>
  <c r="Y4936" i="1"/>
  <c r="AN4935" i="1"/>
  <c r="N4935" i="1"/>
  <c r="M4935" i="1"/>
  <c r="K4935" i="1"/>
  <c r="F4935" i="1"/>
  <c r="Y4935" i="1" s="1"/>
  <c r="Q181" i="3" s="1"/>
  <c r="C4926" i="19" s="1"/>
  <c r="AN4934" i="1"/>
  <c r="N4934" i="1"/>
  <c r="M4934" i="1"/>
  <c r="K4934" i="1"/>
  <c r="AP4934" i="1" s="1"/>
  <c r="F4934" i="1"/>
  <c r="Y4934" i="1" s="1"/>
  <c r="AN4933" i="1"/>
  <c r="N4933" i="1"/>
  <c r="M4933" i="1"/>
  <c r="K4933" i="1"/>
  <c r="F4933" i="1"/>
  <c r="Y4933" i="1" s="1"/>
  <c r="AN4932" i="1"/>
  <c r="N4932" i="1"/>
  <c r="M4932" i="1"/>
  <c r="K4932" i="1"/>
  <c r="F4932" i="1"/>
  <c r="Y4932" i="1"/>
  <c r="AN4931" i="1"/>
  <c r="N4931" i="1"/>
  <c r="M4931" i="1"/>
  <c r="K4931" i="1"/>
  <c r="F4931" i="1"/>
  <c r="Y4931" i="1"/>
  <c r="AN4930" i="1"/>
  <c r="N4930" i="1"/>
  <c r="M4930" i="1"/>
  <c r="K4930" i="1"/>
  <c r="O4930" i="1" s="1"/>
  <c r="F4930" i="1"/>
  <c r="Y4930" i="1" s="1"/>
  <c r="AN4929" i="1"/>
  <c r="N4929" i="1"/>
  <c r="M4929" i="1"/>
  <c r="K4929" i="1"/>
  <c r="F4929" i="1"/>
  <c r="Y4929" i="1" s="1"/>
  <c r="Q175" i="3" s="1"/>
  <c r="C4920" i="19" s="1"/>
  <c r="AN4928" i="1"/>
  <c r="N4928" i="1"/>
  <c r="M4928" i="1"/>
  <c r="K4928" i="1"/>
  <c r="AP4928" i="1" s="1"/>
  <c r="F4928" i="1"/>
  <c r="Y4928" i="1"/>
  <c r="AN4927" i="1"/>
  <c r="N4927" i="1"/>
  <c r="M4927" i="1"/>
  <c r="K4927" i="1"/>
  <c r="F4927" i="1"/>
  <c r="AN4926" i="1"/>
  <c r="AP4926" i="1" s="1"/>
  <c r="N4926" i="1"/>
  <c r="M4926" i="1"/>
  <c r="K4926" i="1"/>
  <c r="F4926" i="1"/>
  <c r="AN4925" i="1"/>
  <c r="N4925" i="1"/>
  <c r="M4925" i="1"/>
  <c r="K4925" i="1"/>
  <c r="F4925" i="1"/>
  <c r="Y4925" i="1"/>
  <c r="AN4924" i="1"/>
  <c r="AO4924" i="1" s="1"/>
  <c r="N4924" i="1"/>
  <c r="M4924" i="1"/>
  <c r="K4924" i="1"/>
  <c r="F4924" i="1"/>
  <c r="Y4924" i="1" s="1"/>
  <c r="Q170" i="3" s="1"/>
  <c r="C4915" i="19" s="1"/>
  <c r="AN4923" i="1"/>
  <c r="N4923" i="1"/>
  <c r="M4923" i="1"/>
  <c r="K4923" i="1"/>
  <c r="F4923" i="1"/>
  <c r="Y4923" i="1" s="1"/>
  <c r="AN4922" i="1"/>
  <c r="AT4922" i="1" s="1"/>
  <c r="AU4922" i="1" s="1"/>
  <c r="BA4922" i="1" s="1"/>
  <c r="N4922" i="1"/>
  <c r="M4922" i="1"/>
  <c r="K4922" i="1"/>
  <c r="F4922" i="1"/>
  <c r="Y4922" i="1" s="1"/>
  <c r="Q168" i="3" s="1"/>
  <c r="C4913" i="19" s="1"/>
  <c r="AN4921" i="1"/>
  <c r="N4921" i="1"/>
  <c r="M4921" i="1"/>
  <c r="K4921" i="1"/>
  <c r="F4921" i="1"/>
  <c r="Y4921" i="1" s="1"/>
  <c r="Q167" i="3" s="1"/>
  <c r="C4912" i="19" s="1"/>
  <c r="AN4920" i="1"/>
  <c r="N4920" i="1"/>
  <c r="M4920" i="1"/>
  <c r="K4920" i="1"/>
  <c r="F4920" i="1"/>
  <c r="Y4920" i="1" s="1"/>
  <c r="Q166" i="3" s="1"/>
  <c r="C4911" i="19" s="1"/>
  <c r="AN4919" i="1"/>
  <c r="N4919" i="1"/>
  <c r="M4919" i="1"/>
  <c r="K4919" i="1"/>
  <c r="F4919" i="1"/>
  <c r="Y4919" i="1"/>
  <c r="AN4918" i="1"/>
  <c r="N4918" i="1"/>
  <c r="M4918" i="1"/>
  <c r="K4918" i="1"/>
  <c r="F4918" i="1"/>
  <c r="Y4918" i="1" s="1"/>
  <c r="Q164" i="3" s="1"/>
  <c r="C4909" i="19" s="1"/>
  <c r="AN4917" i="1"/>
  <c r="N4917" i="1"/>
  <c r="M4917" i="1"/>
  <c r="K4917" i="1"/>
  <c r="F4917" i="1"/>
  <c r="Y4917" i="1" s="1"/>
  <c r="AN4916" i="1"/>
  <c r="AP4916" i="1" s="1"/>
  <c r="N4916" i="1"/>
  <c r="M4916" i="1"/>
  <c r="K4916" i="1"/>
  <c r="F4916" i="1"/>
  <c r="O4916" i="1" s="1"/>
  <c r="AN4915" i="1"/>
  <c r="N4915" i="1"/>
  <c r="M4915" i="1"/>
  <c r="K4915" i="1"/>
  <c r="F4915" i="1"/>
  <c r="Y4915" i="1" s="1"/>
  <c r="AN4914" i="1"/>
  <c r="AP4914" i="1" s="1"/>
  <c r="N4914" i="1"/>
  <c r="M4914" i="1"/>
  <c r="K4914" i="1"/>
  <c r="F4914" i="1"/>
  <c r="Y4914" i="1" s="1"/>
  <c r="Q160" i="3" s="1"/>
  <c r="C4905" i="19" s="1"/>
  <c r="AN4913" i="1"/>
  <c r="N4913" i="1"/>
  <c r="M4913" i="1"/>
  <c r="K4913" i="1"/>
  <c r="F4913" i="1"/>
  <c r="Y4913" i="1" s="1"/>
  <c r="AN4912" i="1"/>
  <c r="AT4912" i="1" s="1"/>
  <c r="N4912" i="1"/>
  <c r="M4912" i="1"/>
  <c r="K4912" i="1"/>
  <c r="F4912" i="1"/>
  <c r="Y4912" i="1" s="1"/>
  <c r="Q158" i="3" s="1"/>
  <c r="C4903" i="19" s="1"/>
  <c r="AN4911" i="1"/>
  <c r="N4911" i="1"/>
  <c r="M4911" i="1"/>
  <c r="K4911" i="1"/>
  <c r="F4911" i="1"/>
  <c r="Y4911" i="1"/>
  <c r="AN4910" i="1"/>
  <c r="AO4910" i="1" s="1"/>
  <c r="N4910" i="1"/>
  <c r="M4910" i="1"/>
  <c r="K4910" i="1"/>
  <c r="F4910" i="1"/>
  <c r="AN4909" i="1"/>
  <c r="N4909" i="1"/>
  <c r="M4909" i="1"/>
  <c r="K4909" i="1"/>
  <c r="F4909" i="1"/>
  <c r="Y4909" i="1"/>
  <c r="AN4908" i="1"/>
  <c r="N4908" i="1"/>
  <c r="M4908" i="1"/>
  <c r="K4908" i="1"/>
  <c r="F4908" i="1"/>
  <c r="O4908" i="1" s="1"/>
  <c r="AN4907" i="1"/>
  <c r="N4907" i="1"/>
  <c r="M4907" i="1"/>
  <c r="K4907" i="1"/>
  <c r="F4907" i="1"/>
  <c r="Y4907" i="1" s="1"/>
  <c r="AN4906" i="1"/>
  <c r="AT4906" i="1" s="1"/>
  <c r="AU4906" i="1" s="1"/>
  <c r="N4906" i="1"/>
  <c r="M4906" i="1"/>
  <c r="K4906" i="1"/>
  <c r="F4906" i="1"/>
  <c r="Y4906" i="1" s="1"/>
  <c r="Q152" i="3" s="1"/>
  <c r="C4897" i="19" s="1"/>
  <c r="AN4905" i="1"/>
  <c r="N4905" i="1"/>
  <c r="M4905" i="1"/>
  <c r="K4905" i="1"/>
  <c r="F4905" i="1"/>
  <c r="Y4905" i="1" s="1"/>
  <c r="Q151" i="3" s="1"/>
  <c r="C4896" i="19" s="1"/>
  <c r="AN4904" i="1"/>
  <c r="AO4904" i="1" s="1"/>
  <c r="N4904" i="1"/>
  <c r="M4904" i="1"/>
  <c r="K4904" i="1"/>
  <c r="F4904" i="1"/>
  <c r="AN4903" i="1"/>
  <c r="N4903" i="1"/>
  <c r="M4903" i="1"/>
  <c r="K4903" i="1"/>
  <c r="F4903" i="1"/>
  <c r="Y4903" i="1" s="1"/>
  <c r="Q149" i="3" s="1"/>
  <c r="C4894" i="19" s="1"/>
  <c r="AN4902" i="1"/>
  <c r="AT4902" i="1" s="1"/>
  <c r="N4902" i="1"/>
  <c r="M4902" i="1"/>
  <c r="K4902" i="1"/>
  <c r="F4902" i="1"/>
  <c r="Y4902" i="1" s="1"/>
  <c r="Q148" i="3" s="1"/>
  <c r="C4893" i="19" s="1"/>
  <c r="AN4901" i="1"/>
  <c r="N4901" i="1"/>
  <c r="M4901" i="1"/>
  <c r="K4901" i="1"/>
  <c r="F4901" i="1"/>
  <c r="Y4901" i="1" s="1"/>
  <c r="AN4900" i="1"/>
  <c r="N4900" i="1"/>
  <c r="M4900" i="1"/>
  <c r="K4900" i="1"/>
  <c r="F4900" i="1"/>
  <c r="Y4900" i="1" s="1"/>
  <c r="Q146" i="3" s="1"/>
  <c r="C4891" i="19" s="1"/>
  <c r="AN4899" i="1"/>
  <c r="N4899" i="1"/>
  <c r="M4899" i="1"/>
  <c r="K4899" i="1"/>
  <c r="F4899" i="1"/>
  <c r="Y4899" i="1" s="1"/>
  <c r="AN4898" i="1"/>
  <c r="AO4898" i="1" s="1"/>
  <c r="N4898" i="1"/>
  <c r="M4898" i="1"/>
  <c r="K4898" i="1"/>
  <c r="F4898" i="1"/>
  <c r="Y4898" i="1" s="1"/>
  <c r="Q144" i="3" s="1"/>
  <c r="C4889" i="19" s="1"/>
  <c r="AN4897" i="1"/>
  <c r="N4897" i="1"/>
  <c r="M4897" i="1"/>
  <c r="K4897" i="1"/>
  <c r="F4897" i="1"/>
  <c r="Y4897" i="1"/>
  <c r="AN4896" i="1"/>
  <c r="N4896" i="1"/>
  <c r="M4896" i="1"/>
  <c r="K4896" i="1"/>
  <c r="F4896" i="1"/>
  <c r="Y4896" i="1" s="1"/>
  <c r="Q142" i="3" s="1"/>
  <c r="C4887" i="19" s="1"/>
  <c r="AN4895" i="1"/>
  <c r="N4895" i="1"/>
  <c r="M4895" i="1"/>
  <c r="K4895" i="1"/>
  <c r="F4895" i="1"/>
  <c r="Y4895" i="1"/>
  <c r="AN4894" i="1"/>
  <c r="AT4894" i="1" s="1"/>
  <c r="N4894" i="1"/>
  <c r="M4894" i="1"/>
  <c r="K4894" i="1"/>
  <c r="F4894" i="1"/>
  <c r="O4894" i="1" s="1"/>
  <c r="AN4893" i="1"/>
  <c r="N4893" i="1"/>
  <c r="M4893" i="1"/>
  <c r="K4893" i="1"/>
  <c r="F4893" i="1"/>
  <c r="Y4893" i="1" s="1"/>
  <c r="Q139" i="3" s="1"/>
  <c r="C4884" i="19" s="1"/>
  <c r="AN4892" i="1"/>
  <c r="N4892" i="1"/>
  <c r="M4892" i="1"/>
  <c r="K4892" i="1"/>
  <c r="F4892" i="1"/>
  <c r="Y4892" i="1" s="1"/>
  <c r="Q138" i="3" s="1"/>
  <c r="C4883" i="19" s="1"/>
  <c r="AN4891" i="1"/>
  <c r="N4891" i="1"/>
  <c r="M4891" i="1"/>
  <c r="K4891" i="1"/>
  <c r="F4891" i="1"/>
  <c r="Y4891" i="1" s="1"/>
  <c r="AN4890" i="1"/>
  <c r="N4890" i="1"/>
  <c r="M4890" i="1"/>
  <c r="K4890" i="1"/>
  <c r="F4890" i="1"/>
  <c r="Y4890" i="1" s="1"/>
  <c r="Q136" i="3" s="1"/>
  <c r="C4881" i="19" s="1"/>
  <c r="AN4889" i="1"/>
  <c r="N4889" i="1"/>
  <c r="M4889" i="1"/>
  <c r="K4889" i="1"/>
  <c r="F4889" i="1"/>
  <c r="Y4889" i="1"/>
  <c r="AN4888" i="1"/>
  <c r="AP4888" i="1" s="1"/>
  <c r="N4888" i="1"/>
  <c r="M4888" i="1"/>
  <c r="K4888" i="1"/>
  <c r="F4888" i="1"/>
  <c r="Y4888" i="1" s="1"/>
  <c r="Q134" i="3" s="1"/>
  <c r="C4879" i="19" s="1"/>
  <c r="AN4887" i="1"/>
  <c r="N4887" i="1"/>
  <c r="M4887" i="1"/>
  <c r="K4887" i="1"/>
  <c r="F4887" i="1"/>
  <c r="Y4887" i="1" s="1"/>
  <c r="Q133" i="3" s="1"/>
  <c r="C4878" i="19" s="1"/>
  <c r="AN4886" i="1"/>
  <c r="N4886" i="1"/>
  <c r="M4886" i="1"/>
  <c r="K4886" i="1"/>
  <c r="F4886" i="1"/>
  <c r="Y4886" i="1" s="1"/>
  <c r="Q132" i="3" s="1"/>
  <c r="C4877" i="19" s="1"/>
  <c r="AN4885" i="1"/>
  <c r="N4885" i="1"/>
  <c r="M4885" i="1"/>
  <c r="K4885" i="1"/>
  <c r="F4885" i="1"/>
  <c r="Y4885" i="1" s="1"/>
  <c r="AN4884" i="1"/>
  <c r="AO4884" i="1" s="1"/>
  <c r="N4884" i="1"/>
  <c r="M4884" i="1"/>
  <c r="K4884" i="1"/>
  <c r="F4884" i="1"/>
  <c r="Y4884" i="1" s="1"/>
  <c r="Q130" i="3" s="1"/>
  <c r="C4875" i="19" s="1"/>
  <c r="AN4883" i="1"/>
  <c r="N4883" i="1"/>
  <c r="M4883" i="1"/>
  <c r="K4883" i="1"/>
  <c r="F4883" i="1"/>
  <c r="Y4883" i="1"/>
  <c r="AN4882" i="1"/>
  <c r="AP4882" i="1" s="1"/>
  <c r="N4882" i="1"/>
  <c r="M4882" i="1"/>
  <c r="K4882" i="1"/>
  <c r="F4882" i="1"/>
  <c r="Y4882" i="1" s="1"/>
  <c r="Q128" i="3" s="1"/>
  <c r="C4873" i="19" s="1"/>
  <c r="AN4881" i="1"/>
  <c r="N4881" i="1"/>
  <c r="M4881" i="1"/>
  <c r="K4881" i="1"/>
  <c r="F4881" i="1"/>
  <c r="Y4881" i="1" s="1"/>
  <c r="Q127" i="3" s="1"/>
  <c r="C4872" i="19" s="1"/>
  <c r="AN4880" i="1"/>
  <c r="AT4880" i="1" s="1"/>
  <c r="N4880" i="1"/>
  <c r="M4880" i="1"/>
  <c r="K4880" i="1"/>
  <c r="F4880" i="1"/>
  <c r="O4880" i="1" s="1"/>
  <c r="AN4879" i="1"/>
  <c r="N4879" i="1"/>
  <c r="M4879" i="1"/>
  <c r="K4879" i="1"/>
  <c r="F4879" i="1"/>
  <c r="Y4879" i="1"/>
  <c r="AN4878" i="1"/>
  <c r="N4878" i="1"/>
  <c r="M4878" i="1"/>
  <c r="K4878" i="1"/>
  <c r="F4878" i="1"/>
  <c r="AN4877" i="1"/>
  <c r="N4877" i="1"/>
  <c r="M4877" i="1"/>
  <c r="K4877" i="1"/>
  <c r="AP4877" i="1" s="1"/>
  <c r="F4877" i="1"/>
  <c r="Y4877" i="1" s="1"/>
  <c r="Q123" i="3" s="1"/>
  <c r="C4868" i="19" s="1"/>
  <c r="AN4876" i="1"/>
  <c r="N4876" i="1"/>
  <c r="M4876" i="1"/>
  <c r="K4876" i="1"/>
  <c r="F4876" i="1"/>
  <c r="Y4876" i="1" s="1"/>
  <c r="Q122" i="3" s="1"/>
  <c r="C4867" i="19" s="1"/>
  <c r="AN4875" i="1"/>
  <c r="N4875" i="1"/>
  <c r="M4875" i="1"/>
  <c r="K4875" i="1"/>
  <c r="O4875" i="1" s="1"/>
  <c r="Q4875" i="1" s="1"/>
  <c r="F4875" i="1"/>
  <c r="Y4875" i="1" s="1"/>
  <c r="AN4874" i="1"/>
  <c r="N4874" i="1"/>
  <c r="M4874" i="1"/>
  <c r="K4874" i="1"/>
  <c r="F4874" i="1"/>
  <c r="AN4873" i="1"/>
  <c r="N4873" i="1"/>
  <c r="M4873" i="1"/>
  <c r="K4873" i="1"/>
  <c r="F4873" i="1"/>
  <c r="Y4873" i="1" s="1"/>
  <c r="Q119" i="3" s="1"/>
  <c r="C4864" i="19" s="1"/>
  <c r="AN4872" i="1"/>
  <c r="N4872" i="1"/>
  <c r="M4872" i="1"/>
  <c r="K4872" i="1"/>
  <c r="F4872" i="1"/>
  <c r="Y4872" i="1" s="1"/>
  <c r="AN4871" i="1"/>
  <c r="N4871" i="1"/>
  <c r="M4871" i="1"/>
  <c r="K4871" i="1"/>
  <c r="F4871" i="1"/>
  <c r="Y4871" i="1" s="1"/>
  <c r="Q117" i="3" s="1"/>
  <c r="C4862" i="19" s="1"/>
  <c r="AN4870" i="1"/>
  <c r="N4870" i="1"/>
  <c r="M4870" i="1"/>
  <c r="K4870" i="1"/>
  <c r="F4870" i="1"/>
  <c r="AN4869" i="1"/>
  <c r="N4869" i="1"/>
  <c r="M4869" i="1"/>
  <c r="K4869" i="1"/>
  <c r="F4869" i="1"/>
  <c r="Y4869" i="1" s="1"/>
  <c r="AN4868" i="1"/>
  <c r="N4868" i="1"/>
  <c r="M4868" i="1"/>
  <c r="K4868" i="1"/>
  <c r="AP4868" i="1" s="1"/>
  <c r="F4868" i="1"/>
  <c r="Y4868" i="1"/>
  <c r="AN4867" i="1"/>
  <c r="N4867" i="1"/>
  <c r="M4867" i="1"/>
  <c r="K4867" i="1"/>
  <c r="F4867" i="1"/>
  <c r="Y4867" i="1" s="1"/>
  <c r="Q113" i="3" s="1"/>
  <c r="C4858" i="19" s="1"/>
  <c r="AN4866" i="1"/>
  <c r="AO4866" i="1" s="1"/>
  <c r="N4866" i="1"/>
  <c r="M4866" i="1"/>
  <c r="K4866" i="1"/>
  <c r="F4866" i="1"/>
  <c r="AN4865" i="1"/>
  <c r="N4865" i="1"/>
  <c r="M4865" i="1"/>
  <c r="K4865" i="1"/>
  <c r="F4865" i="1"/>
  <c r="Y4865" i="1"/>
  <c r="Q111" i="3" s="1"/>
  <c r="C4856" i="19" s="1"/>
  <c r="AN4864" i="1"/>
  <c r="N4864" i="1"/>
  <c r="M4864" i="1"/>
  <c r="K4864" i="1"/>
  <c r="AP4864" i="1" s="1"/>
  <c r="F4864" i="1"/>
  <c r="Y4864" i="1"/>
  <c r="AN4863" i="1"/>
  <c r="N4863" i="1"/>
  <c r="M4863" i="1"/>
  <c r="K4863" i="1"/>
  <c r="F4863" i="1"/>
  <c r="Y4863" i="1" s="1"/>
  <c r="Q109" i="3" s="1"/>
  <c r="C4854" i="19" s="1"/>
  <c r="AN4862" i="1"/>
  <c r="AO4862" i="1" s="1"/>
  <c r="N4862" i="1"/>
  <c r="M4862" i="1"/>
  <c r="K4862" i="1"/>
  <c r="O4862" i="1" s="1"/>
  <c r="F4862" i="1"/>
  <c r="AN4861" i="1"/>
  <c r="N4861" i="1"/>
  <c r="M4861" i="1"/>
  <c r="K4861" i="1"/>
  <c r="F4861" i="1"/>
  <c r="Y4861" i="1"/>
  <c r="AN4860" i="1"/>
  <c r="N4860" i="1"/>
  <c r="M4860" i="1"/>
  <c r="K4860" i="1"/>
  <c r="F4860" i="1"/>
  <c r="Y4860" i="1"/>
  <c r="AN4859" i="1"/>
  <c r="N4859" i="1"/>
  <c r="M4859" i="1"/>
  <c r="K4859" i="1"/>
  <c r="F4859" i="1"/>
  <c r="Y4859" i="1" s="1"/>
  <c r="Q105" i="3" s="1"/>
  <c r="C4850" i="19" s="1"/>
  <c r="AN4858" i="1"/>
  <c r="N4858" i="1"/>
  <c r="M4858" i="1"/>
  <c r="K4858" i="1"/>
  <c r="O4858" i="1" s="1"/>
  <c r="F4858" i="1"/>
  <c r="AN4857" i="1"/>
  <c r="N4857" i="1"/>
  <c r="M4857" i="1"/>
  <c r="K4857" i="1"/>
  <c r="F4857" i="1"/>
  <c r="Y4857" i="1" s="1"/>
  <c r="Q103" i="3" s="1"/>
  <c r="C4848" i="19" s="1"/>
  <c r="AN4856" i="1"/>
  <c r="N4856" i="1"/>
  <c r="M4856" i="1"/>
  <c r="K4856" i="1"/>
  <c r="F4856" i="1"/>
  <c r="AN4855" i="1"/>
  <c r="N4855" i="1"/>
  <c r="M4855" i="1"/>
  <c r="K4855" i="1"/>
  <c r="F4855" i="1"/>
  <c r="Y4855" i="1" s="1"/>
  <c r="Q101" i="3" s="1"/>
  <c r="C4846" i="19" s="1"/>
  <c r="AN4854" i="1"/>
  <c r="AO4854" i="1" s="1"/>
  <c r="N4854" i="1"/>
  <c r="M4854" i="1"/>
  <c r="K4854" i="1"/>
  <c r="F4854" i="1"/>
  <c r="AN4853" i="1"/>
  <c r="N4853" i="1"/>
  <c r="M4853" i="1"/>
  <c r="K4853" i="1"/>
  <c r="F4853" i="1"/>
  <c r="Y4853" i="1" s="1"/>
  <c r="Q99" i="3" s="1"/>
  <c r="C4844" i="19" s="1"/>
  <c r="AN4852" i="1"/>
  <c r="N4852" i="1"/>
  <c r="M4852" i="1"/>
  <c r="K4852" i="1"/>
  <c r="F4852" i="1"/>
  <c r="Y4852" i="1"/>
  <c r="Q98" i="3" s="1"/>
  <c r="C4843" i="19" s="1"/>
  <c r="AN4851" i="1"/>
  <c r="N4851" i="1"/>
  <c r="M4851" i="1"/>
  <c r="K4851" i="1"/>
  <c r="F4851" i="1"/>
  <c r="Y4851" i="1" s="1"/>
  <c r="Q97" i="3" s="1"/>
  <c r="C4842" i="19" s="1"/>
  <c r="AN4850" i="1"/>
  <c r="N4850" i="1"/>
  <c r="M4850" i="1"/>
  <c r="K4850" i="1"/>
  <c r="F4850" i="1"/>
  <c r="AO4850" i="1" s="1"/>
  <c r="AN4849" i="1"/>
  <c r="N4849" i="1"/>
  <c r="M4849" i="1"/>
  <c r="K4849" i="1"/>
  <c r="F4849" i="1"/>
  <c r="Y4849" i="1" s="1"/>
  <c r="Q95" i="3" s="1"/>
  <c r="C4840" i="19" s="1"/>
  <c r="AN4848" i="1"/>
  <c r="N4848" i="1"/>
  <c r="M4848" i="1"/>
  <c r="K4848" i="1"/>
  <c r="E4848" i="1"/>
  <c r="C4848" i="1"/>
  <c r="AN4847" i="1"/>
  <c r="N4847" i="1"/>
  <c r="M4847" i="1"/>
  <c r="K4847" i="1"/>
  <c r="E4847" i="1"/>
  <c r="C4847" i="1"/>
  <c r="AN4846" i="1"/>
  <c r="N4846" i="1"/>
  <c r="M4846" i="1"/>
  <c r="K4846" i="1"/>
  <c r="E4846" i="1"/>
  <c r="C4846" i="1"/>
  <c r="AN4845" i="1"/>
  <c r="N4845" i="1"/>
  <c r="M4845" i="1"/>
  <c r="K4845" i="1"/>
  <c r="E4845" i="1"/>
  <c r="C4845" i="1"/>
  <c r="AN4844" i="1"/>
  <c r="N4844" i="1"/>
  <c r="M4844" i="1"/>
  <c r="K4844" i="1"/>
  <c r="E4844" i="1"/>
  <c r="C4844" i="1"/>
  <c r="AN4843" i="1"/>
  <c r="N4843" i="1"/>
  <c r="M4843" i="1"/>
  <c r="K4843" i="1"/>
  <c r="E4843" i="1"/>
  <c r="C4843" i="1"/>
  <c r="AN4842" i="1"/>
  <c r="N4842" i="1"/>
  <c r="M4842" i="1"/>
  <c r="K4842" i="1"/>
  <c r="E4842" i="1"/>
  <c r="C4842" i="1"/>
  <c r="AN4841" i="1"/>
  <c r="N4841" i="1"/>
  <c r="M4841" i="1"/>
  <c r="K4841" i="1"/>
  <c r="E4841" i="1"/>
  <c r="C4841" i="1"/>
  <c r="AN4840" i="1"/>
  <c r="N4840" i="1"/>
  <c r="M4840" i="1"/>
  <c r="K4840" i="1"/>
  <c r="E4840" i="1"/>
  <c r="C4840" i="1"/>
  <c r="AN4839" i="1"/>
  <c r="N4839" i="1"/>
  <c r="M4839" i="1"/>
  <c r="K4839" i="1"/>
  <c r="E4839" i="1"/>
  <c r="C4839" i="1"/>
  <c r="N4838" i="1"/>
  <c r="M4838" i="1"/>
  <c r="K4838" i="1"/>
  <c r="AP4838" i="1" s="1"/>
  <c r="E4838" i="1"/>
  <c r="C4838" i="1"/>
  <c r="AN4837" i="1"/>
  <c r="N4837" i="1"/>
  <c r="M4837" i="1"/>
  <c r="K4837" i="1"/>
  <c r="E4837" i="1"/>
  <c r="C4837" i="1"/>
  <c r="AN4836" i="1"/>
  <c r="N4836" i="1"/>
  <c r="M4836" i="1"/>
  <c r="K4836" i="1"/>
  <c r="E4836" i="1"/>
  <c r="C4836" i="1"/>
  <c r="AN4835" i="1"/>
  <c r="N4835" i="1"/>
  <c r="M4835" i="1"/>
  <c r="K4835" i="1"/>
  <c r="E4835" i="1"/>
  <c r="C4835" i="1"/>
  <c r="AN4834" i="1"/>
  <c r="N4834" i="1"/>
  <c r="M4834" i="1"/>
  <c r="K4834" i="1"/>
  <c r="E4834" i="1"/>
  <c r="C4834" i="1"/>
  <c r="AN4833" i="1"/>
  <c r="N4833" i="1"/>
  <c r="M4833" i="1"/>
  <c r="K4833" i="1"/>
  <c r="AP4833" i="1" s="1"/>
  <c r="E4833" i="1"/>
  <c r="C4833" i="1"/>
  <c r="AN4832" i="1"/>
  <c r="N4832" i="1"/>
  <c r="M4832" i="1"/>
  <c r="K4832" i="1"/>
  <c r="E4832" i="1"/>
  <c r="C4832" i="1"/>
  <c r="AN4831" i="1"/>
  <c r="N4831" i="1"/>
  <c r="M4831" i="1"/>
  <c r="K4831" i="1"/>
  <c r="E4831" i="1"/>
  <c r="C4831" i="1"/>
  <c r="AN4830" i="1"/>
  <c r="N4830" i="1"/>
  <c r="M4830" i="1"/>
  <c r="K4830" i="1"/>
  <c r="E4830" i="1"/>
  <c r="C4830" i="1"/>
  <c r="AN4829" i="1"/>
  <c r="N4829" i="1"/>
  <c r="M4829" i="1"/>
  <c r="K4829" i="1"/>
  <c r="AP4829" i="1" s="1"/>
  <c r="E4829" i="1"/>
  <c r="C4829" i="1"/>
  <c r="AN4828" i="1"/>
  <c r="N4828" i="1"/>
  <c r="M4828" i="1"/>
  <c r="K4828" i="1"/>
  <c r="E4828" i="1"/>
  <c r="C4828" i="1"/>
  <c r="AN4827" i="1"/>
  <c r="N4827" i="1"/>
  <c r="M4827" i="1"/>
  <c r="K4827" i="1"/>
  <c r="E4827" i="1"/>
  <c r="C4827" i="1"/>
  <c r="AN4826" i="1"/>
  <c r="N4826" i="1"/>
  <c r="M4826" i="1"/>
  <c r="K4826" i="1"/>
  <c r="E4826" i="1"/>
  <c r="C4826" i="1"/>
  <c r="AN4825" i="1"/>
  <c r="N4825" i="1"/>
  <c r="M4825" i="1"/>
  <c r="K4825" i="1"/>
  <c r="E4825" i="1"/>
  <c r="C4825" i="1"/>
  <c r="AN4824" i="1"/>
  <c r="N4824" i="1"/>
  <c r="M4824" i="1"/>
  <c r="K4824" i="1"/>
  <c r="E4824" i="1"/>
  <c r="C4824" i="1"/>
  <c r="AN4823" i="1"/>
  <c r="N4823" i="1"/>
  <c r="M4823" i="1"/>
  <c r="K4823" i="1"/>
  <c r="E4823" i="1"/>
  <c r="C4823" i="1"/>
  <c r="AN4822" i="1"/>
  <c r="N4822" i="1"/>
  <c r="M4822" i="1"/>
  <c r="K4822" i="1"/>
  <c r="E4822" i="1"/>
  <c r="C4822" i="1"/>
  <c r="AN4821" i="1"/>
  <c r="N4821" i="1"/>
  <c r="M4821" i="1"/>
  <c r="K4821" i="1"/>
  <c r="AP4821" i="1" s="1"/>
  <c r="E4821" i="1"/>
  <c r="C4821" i="1"/>
  <c r="AN4820" i="1"/>
  <c r="N4820" i="1"/>
  <c r="M4820" i="1"/>
  <c r="K4820" i="1"/>
  <c r="E4820" i="1"/>
  <c r="C4820" i="1"/>
  <c r="AN4819" i="1"/>
  <c r="N4819" i="1"/>
  <c r="M4819" i="1"/>
  <c r="K4819" i="1"/>
  <c r="E4819" i="1"/>
  <c r="C4819" i="1"/>
  <c r="AN4818" i="1"/>
  <c r="N4818" i="1"/>
  <c r="M4818" i="1"/>
  <c r="K4818" i="1"/>
  <c r="E4818" i="1"/>
  <c r="C4818" i="1"/>
  <c r="AN4817" i="1"/>
  <c r="N4817" i="1"/>
  <c r="M4817" i="1"/>
  <c r="K4817" i="1"/>
  <c r="O4817" i="1" s="1"/>
  <c r="Q4817" i="1" s="1"/>
  <c r="F4817" i="1"/>
  <c r="Y4817" i="1" s="1"/>
  <c r="Q63" i="3" s="1"/>
  <c r="C4808" i="19" s="1"/>
  <c r="AN4816" i="1"/>
  <c r="N4816" i="1"/>
  <c r="M4816" i="1"/>
  <c r="K4816" i="1"/>
  <c r="F4816" i="1"/>
  <c r="Y4816" i="1"/>
  <c r="AN4815" i="1"/>
  <c r="N4815" i="1"/>
  <c r="M4815" i="1"/>
  <c r="K4815" i="1"/>
  <c r="F4815" i="1"/>
  <c r="Y4815" i="1" s="1"/>
  <c r="Q61" i="3" s="1"/>
  <c r="C4806" i="19" s="1"/>
  <c r="AN4814" i="1"/>
  <c r="N4814" i="1"/>
  <c r="M4814" i="1"/>
  <c r="K4814" i="1"/>
  <c r="F4814" i="1"/>
  <c r="Y4814" i="1" s="1"/>
  <c r="Q60" i="3" s="1"/>
  <c r="C4805" i="19" s="1"/>
  <c r="AN4813" i="1"/>
  <c r="N4813" i="1"/>
  <c r="M4813" i="1"/>
  <c r="K4813" i="1"/>
  <c r="AP4813" i="1" s="1"/>
  <c r="F4813" i="1"/>
  <c r="Y4813" i="1" s="1"/>
  <c r="Q59" i="3" s="1"/>
  <c r="C4804" i="19" s="1"/>
  <c r="AN4812" i="1"/>
  <c r="N4812" i="1"/>
  <c r="M4812" i="1"/>
  <c r="K4812" i="1"/>
  <c r="F4812" i="1"/>
  <c r="Y4812" i="1"/>
  <c r="Q58" i="3" s="1"/>
  <c r="C4803" i="19" s="1"/>
  <c r="AN4811" i="1"/>
  <c r="N4811" i="1"/>
  <c r="M4811" i="1"/>
  <c r="K4811" i="1"/>
  <c r="F4811" i="1"/>
  <c r="Y4811" i="1" s="1"/>
  <c r="Q57" i="3" s="1"/>
  <c r="C4802" i="19" s="1"/>
  <c r="AN4810" i="1"/>
  <c r="N4810" i="1"/>
  <c r="M4810" i="1"/>
  <c r="K4810" i="1"/>
  <c r="F4810" i="1"/>
  <c r="Y4810" i="1" s="1"/>
  <c r="Q56" i="3" s="1"/>
  <c r="C4801" i="19" s="1"/>
  <c r="AN4809" i="1"/>
  <c r="N4809" i="1"/>
  <c r="M4809" i="1"/>
  <c r="K4809" i="1"/>
  <c r="AP4809" i="1" s="1"/>
  <c r="F4809" i="1"/>
  <c r="Y4809" i="1" s="1"/>
  <c r="Q55" i="3" s="1"/>
  <c r="C4800" i="19" s="1"/>
  <c r="AN4808" i="1"/>
  <c r="N4808" i="1"/>
  <c r="M4808" i="1"/>
  <c r="K4808" i="1"/>
  <c r="F4808" i="1"/>
  <c r="Y4808" i="1"/>
  <c r="Q54" i="3" s="1"/>
  <c r="C4799" i="19" s="1"/>
  <c r="AN4807" i="1"/>
  <c r="N4807" i="1"/>
  <c r="M4807" i="1"/>
  <c r="K4807" i="1"/>
  <c r="F4807" i="1"/>
  <c r="Y4807" i="1" s="1"/>
  <c r="Q53" i="3" s="1"/>
  <c r="C4798" i="19" s="1"/>
  <c r="AN4806" i="1"/>
  <c r="N4806" i="1"/>
  <c r="M4806" i="1"/>
  <c r="K4806" i="1"/>
  <c r="F4806" i="1"/>
  <c r="Y4806" i="1" s="1"/>
  <c r="Q52" i="3" s="1"/>
  <c r="C4797" i="19" s="1"/>
  <c r="AN4805" i="1"/>
  <c r="N4805" i="1"/>
  <c r="M4805" i="1"/>
  <c r="K4805" i="1"/>
  <c r="F4805" i="1"/>
  <c r="Y4805" i="1" s="1"/>
  <c r="Q51" i="3" s="1"/>
  <c r="C4796" i="19" s="1"/>
  <c r="AN4804" i="1"/>
  <c r="N4804" i="1"/>
  <c r="M4804" i="1"/>
  <c r="K4804" i="1"/>
  <c r="F4804" i="1"/>
  <c r="Y4804" i="1"/>
  <c r="AN4803" i="1"/>
  <c r="N4803" i="1"/>
  <c r="M4803" i="1"/>
  <c r="K4803" i="1"/>
  <c r="F4803" i="1"/>
  <c r="Y4803" i="1" s="1"/>
  <c r="Q49" i="3" s="1"/>
  <c r="C4794" i="19" s="1"/>
  <c r="AN4802" i="1"/>
  <c r="N4802" i="1"/>
  <c r="M4802" i="1"/>
  <c r="K4802" i="1"/>
  <c r="F4802" i="1"/>
  <c r="Y4802" i="1" s="1"/>
  <c r="Q48" i="3" s="1"/>
  <c r="C4793" i="19" s="1"/>
  <c r="AN4801" i="1"/>
  <c r="N4801" i="1"/>
  <c r="M4801" i="1"/>
  <c r="K4801" i="1"/>
  <c r="AP4801" i="1" s="1"/>
  <c r="F4801" i="1"/>
  <c r="Y4801" i="1" s="1"/>
  <c r="Q47" i="3" s="1"/>
  <c r="C4792" i="19" s="1"/>
  <c r="AN4800" i="1"/>
  <c r="N4800" i="1"/>
  <c r="M4800" i="1"/>
  <c r="K4800" i="1"/>
  <c r="F4800" i="1"/>
  <c r="Y4800" i="1"/>
  <c r="Q46" i="3" s="1"/>
  <c r="C4791" i="19" s="1"/>
  <c r="AN4799" i="1"/>
  <c r="N4799" i="1"/>
  <c r="M4799" i="1"/>
  <c r="K4799" i="1"/>
  <c r="F4799" i="1"/>
  <c r="Y4799" i="1" s="1"/>
  <c r="Q45" i="3" s="1"/>
  <c r="C4790" i="19" s="1"/>
  <c r="AN4798" i="1"/>
  <c r="N4798" i="1"/>
  <c r="M4798" i="1"/>
  <c r="K4798" i="1"/>
  <c r="F4798" i="1"/>
  <c r="Y4798" i="1" s="1"/>
  <c r="Q44" i="3" s="1"/>
  <c r="C4789" i="19" s="1"/>
  <c r="AN4797" i="1"/>
  <c r="N4797" i="1"/>
  <c r="M4797" i="1"/>
  <c r="K4797" i="1"/>
  <c r="F4797" i="1"/>
  <c r="Y4797" i="1" s="1"/>
  <c r="Q43" i="3" s="1"/>
  <c r="C4788" i="19" s="1"/>
  <c r="AN4796" i="1"/>
  <c r="N4796" i="1"/>
  <c r="M4796" i="1"/>
  <c r="K4796" i="1"/>
  <c r="F4796" i="1"/>
  <c r="Y4796" i="1"/>
  <c r="Q42" i="3" s="1"/>
  <c r="C4787" i="19" s="1"/>
  <c r="AN4795" i="1"/>
  <c r="N4795" i="1"/>
  <c r="M4795" i="1"/>
  <c r="K4795" i="1"/>
  <c r="F4795" i="1"/>
  <c r="Y4795" i="1" s="1"/>
  <c r="Q41" i="3" s="1"/>
  <c r="C4786" i="19" s="1"/>
  <c r="AN4794" i="1"/>
  <c r="N4794" i="1"/>
  <c r="M4794" i="1"/>
  <c r="K4794" i="1"/>
  <c r="F4794" i="1"/>
  <c r="Y4794" i="1" s="1"/>
  <c r="Q40" i="3" s="1"/>
  <c r="C4785" i="19" s="1"/>
  <c r="AN4793" i="1"/>
  <c r="N4793" i="1"/>
  <c r="M4793" i="1"/>
  <c r="K4793" i="1"/>
  <c r="AP4793" i="1" s="1"/>
  <c r="F4793" i="1"/>
  <c r="Y4793" i="1" s="1"/>
  <c r="Q39" i="3" s="1"/>
  <c r="C4784" i="19" s="1"/>
  <c r="AN4792" i="1"/>
  <c r="N4792" i="1"/>
  <c r="M4792" i="1"/>
  <c r="K4792" i="1"/>
  <c r="F4792" i="1"/>
  <c r="Y4792" i="1"/>
  <c r="Q38" i="3" s="1"/>
  <c r="C4783" i="19" s="1"/>
  <c r="AN4791" i="1"/>
  <c r="N4791" i="1"/>
  <c r="M4791" i="1"/>
  <c r="K4791" i="1"/>
  <c r="F4791" i="1"/>
  <c r="Y4791" i="1" s="1"/>
  <c r="Q37" i="3" s="1"/>
  <c r="C4782" i="19" s="1"/>
  <c r="AN4790" i="1"/>
  <c r="N4790" i="1"/>
  <c r="M4790" i="1"/>
  <c r="K4790" i="1"/>
  <c r="F4790" i="1"/>
  <c r="Y4790" i="1" s="1"/>
  <c r="Q36" i="3" s="1"/>
  <c r="C4781" i="19" s="1"/>
  <c r="AN4789" i="1"/>
  <c r="N4789" i="1"/>
  <c r="M4789" i="1"/>
  <c r="K4789" i="1"/>
  <c r="AP4789" i="1" s="1"/>
  <c r="E4789" i="1"/>
  <c r="F4789" i="1" s="1"/>
  <c r="AN4788" i="1"/>
  <c r="N4788" i="1"/>
  <c r="M4788" i="1"/>
  <c r="K4788" i="1"/>
  <c r="E4788" i="1"/>
  <c r="F4788" i="1"/>
  <c r="AO4788" i="1" s="1"/>
  <c r="AN4787" i="1"/>
  <c r="N4787" i="1"/>
  <c r="M4787" i="1"/>
  <c r="K4787" i="1"/>
  <c r="E4787" i="1"/>
  <c r="F4787" i="1" s="1"/>
  <c r="AN4786" i="1"/>
  <c r="N4786" i="1"/>
  <c r="M4786" i="1"/>
  <c r="K4786" i="1"/>
  <c r="E4786" i="1"/>
  <c r="F4786" i="1"/>
  <c r="Y4786" i="1" s="1"/>
  <c r="Q32" i="3" s="1"/>
  <c r="C4777" i="19" s="1"/>
  <c r="AN4785" i="1"/>
  <c r="N4785" i="1"/>
  <c r="M4785" i="1"/>
  <c r="K4785" i="1"/>
  <c r="E4785" i="1"/>
  <c r="F4785" i="1" s="1"/>
  <c r="AN4784" i="1"/>
  <c r="N4784" i="1"/>
  <c r="M4784" i="1"/>
  <c r="K4784" i="1"/>
  <c r="E4784" i="1"/>
  <c r="F4784" i="1" s="1"/>
  <c r="O4784" i="1" s="1"/>
  <c r="Q4784" i="1" s="1"/>
  <c r="AN4783" i="1"/>
  <c r="N4783" i="1"/>
  <c r="M4783" i="1"/>
  <c r="K4783" i="1"/>
  <c r="AP4783" i="1" s="1"/>
  <c r="E4783" i="1"/>
  <c r="F4783" i="1" s="1"/>
  <c r="AN4782" i="1"/>
  <c r="N4782" i="1"/>
  <c r="M4782" i="1"/>
  <c r="K4782" i="1"/>
  <c r="E4782" i="1"/>
  <c r="F4782" i="1" s="1"/>
  <c r="AN4781" i="1"/>
  <c r="N4781" i="1"/>
  <c r="M4781" i="1"/>
  <c r="K4781" i="1"/>
  <c r="AP4781" i="1" s="1"/>
  <c r="E4781" i="1"/>
  <c r="F4781" i="1"/>
  <c r="AN4780" i="1"/>
  <c r="N4780" i="1"/>
  <c r="M4780" i="1"/>
  <c r="K4780" i="1"/>
  <c r="E4780" i="1"/>
  <c r="F4780" i="1" s="1"/>
  <c r="AN4779" i="1"/>
  <c r="N4779" i="1"/>
  <c r="M4779" i="1"/>
  <c r="K4779" i="1"/>
  <c r="E4779" i="1"/>
  <c r="F4779" i="1" s="1"/>
  <c r="AN4778" i="1"/>
  <c r="N4778" i="1"/>
  <c r="M4778" i="1"/>
  <c r="K4778" i="1"/>
  <c r="E4778" i="1"/>
  <c r="F4778" i="1" s="1"/>
  <c r="AN4777" i="1"/>
  <c r="N4777" i="1"/>
  <c r="M4777" i="1"/>
  <c r="K4777" i="1"/>
  <c r="O4777" i="1" s="1"/>
  <c r="Q4777" i="1" s="1"/>
  <c r="E4777" i="1"/>
  <c r="F4777" i="1"/>
  <c r="Y4777" i="1" s="1"/>
  <c r="Q23" i="3" s="1"/>
  <c r="C4768" i="19" s="1"/>
  <c r="AN4776" i="1"/>
  <c r="N4776" i="1"/>
  <c r="M4776" i="1"/>
  <c r="K4776" i="1"/>
  <c r="E4776" i="1"/>
  <c r="F4776" i="1" s="1"/>
  <c r="Y4776" i="1" s="1"/>
  <c r="Q22" i="3" s="1"/>
  <c r="C4767" i="19" s="1"/>
  <c r="AN4775" i="1"/>
  <c r="N4775" i="1"/>
  <c r="M4775" i="1"/>
  <c r="K4775" i="1"/>
  <c r="E4775" i="1"/>
  <c r="F4775" i="1" s="1"/>
  <c r="AN4774" i="1"/>
  <c r="N4774" i="1"/>
  <c r="M4774" i="1"/>
  <c r="K4774" i="1"/>
  <c r="E4774" i="1"/>
  <c r="F4774" i="1" s="1"/>
  <c r="AN4773" i="1"/>
  <c r="N4773" i="1"/>
  <c r="M4773" i="1"/>
  <c r="K4773" i="1"/>
  <c r="E4773" i="1"/>
  <c r="F4773" i="1" s="1"/>
  <c r="AN4772" i="1"/>
  <c r="N4772" i="1"/>
  <c r="M4772" i="1"/>
  <c r="K4772" i="1"/>
  <c r="AP4772" i="1" s="1"/>
  <c r="E4772" i="1"/>
  <c r="F4772" i="1" s="1"/>
  <c r="AN4771" i="1"/>
  <c r="N4771" i="1"/>
  <c r="M4771" i="1"/>
  <c r="K4771" i="1"/>
  <c r="E4771" i="1"/>
  <c r="F4771" i="1" s="1"/>
  <c r="AN4770" i="1"/>
  <c r="N4770" i="1"/>
  <c r="M4770" i="1"/>
  <c r="K4770" i="1"/>
  <c r="E4770" i="1"/>
  <c r="F4770" i="1" s="1"/>
  <c r="AN4769" i="1"/>
  <c r="N4769" i="1"/>
  <c r="M4769" i="1"/>
  <c r="K4769" i="1"/>
  <c r="E4769" i="1"/>
  <c r="F4769" i="1" s="1"/>
  <c r="AN4768" i="1"/>
  <c r="N4768" i="1"/>
  <c r="M4768" i="1"/>
  <c r="K4768" i="1"/>
  <c r="O4768" i="1" s="1"/>
  <c r="E4768" i="1"/>
  <c r="F4768" i="1"/>
  <c r="AN4767" i="1"/>
  <c r="N4767" i="1"/>
  <c r="M4767" i="1"/>
  <c r="K4767" i="1"/>
  <c r="E4767" i="1"/>
  <c r="F4767" i="1" s="1"/>
  <c r="AN4766" i="1"/>
  <c r="N4766" i="1"/>
  <c r="M4766" i="1"/>
  <c r="K4766" i="1"/>
  <c r="E4766" i="1"/>
  <c r="F4766" i="1" s="1"/>
  <c r="AN4765" i="1"/>
  <c r="AP4765" i="1" s="1"/>
  <c r="N4765" i="1"/>
  <c r="M4765" i="1"/>
  <c r="K4765" i="1"/>
  <c r="E4765" i="1"/>
  <c r="F4765" i="1" s="1"/>
  <c r="AN4764" i="1"/>
  <c r="N4764" i="1"/>
  <c r="M4764" i="1"/>
  <c r="K4764" i="1"/>
  <c r="AP4764" i="1" s="1"/>
  <c r="E4764" i="1"/>
  <c r="F4764" i="1" s="1"/>
  <c r="AN4763" i="1"/>
  <c r="N4763" i="1"/>
  <c r="M4763" i="1"/>
  <c r="K4763" i="1"/>
  <c r="E4763" i="1"/>
  <c r="F4763" i="1" s="1"/>
  <c r="AN4762" i="1"/>
  <c r="AP4762" i="1" s="1"/>
  <c r="N4762" i="1"/>
  <c r="M4762" i="1"/>
  <c r="K4762" i="1"/>
  <c r="E4762" i="1"/>
  <c r="F4762" i="1" s="1"/>
  <c r="Y4762" i="1" s="1"/>
  <c r="Q8" i="3" s="1"/>
  <c r="C4753" i="19" s="1"/>
  <c r="AN4761" i="1"/>
  <c r="N4761" i="1"/>
  <c r="M4761" i="1"/>
  <c r="K4761" i="1"/>
  <c r="E4761" i="1"/>
  <c r="F4761" i="1"/>
  <c r="AN4760" i="1"/>
  <c r="N4760" i="1"/>
  <c r="M4760" i="1"/>
  <c r="K4760" i="1"/>
  <c r="E4760" i="1"/>
  <c r="F4760" i="1"/>
  <c r="AN4759" i="1"/>
  <c r="AP4759" i="1" s="1"/>
  <c r="N4759" i="1"/>
  <c r="K4759" i="1"/>
  <c r="E4759" i="1"/>
  <c r="F4759" i="1"/>
  <c r="Y4759" i="1" s="1"/>
  <c r="Q5" i="3" s="1"/>
  <c r="Q50" i="3"/>
  <c r="C4795" i="19" s="1"/>
  <c r="Q106" i="3"/>
  <c r="C4851" i="19" s="1"/>
  <c r="Q110" i="3"/>
  <c r="C4855" i="19" s="1"/>
  <c r="Q114" i="3"/>
  <c r="C4859" i="19" s="1"/>
  <c r="Q118" i="3"/>
  <c r="C4863" i="19" s="1"/>
  <c r="Q174" i="3"/>
  <c r="C4919" i="19" s="1"/>
  <c r="Q178" i="3"/>
  <c r="C4923" i="19" s="1"/>
  <c r="Q182" i="3"/>
  <c r="C4927" i="19" s="1"/>
  <c r="Q186" i="3"/>
  <c r="Q190" i="3"/>
  <c r="C4935" i="19" s="1"/>
  <c r="Q194" i="3"/>
  <c r="C4939" i="19" s="1"/>
  <c r="Q198" i="3"/>
  <c r="C4943" i="19" s="1"/>
  <c r="Q202" i="3"/>
  <c r="C4947" i="19" s="1"/>
  <c r="Q206" i="3"/>
  <c r="C4951" i="19" s="1"/>
  <c r="Q214" i="3"/>
  <c r="C4959" i="19" s="1"/>
  <c r="Q253" i="3"/>
  <c r="C4998" i="19" s="1"/>
  <c r="Q261" i="3"/>
  <c r="C5006" i="19" s="1"/>
  <c r="Q269" i="3"/>
  <c r="C5014" i="19" s="1"/>
  <c r="Q280" i="3"/>
  <c r="C5025" i="19" s="1"/>
  <c r="Q288" i="3"/>
  <c r="C5033" i="19" s="1"/>
  <c r="Q296" i="3"/>
  <c r="C5041" i="19" s="1"/>
  <c r="Q304" i="3"/>
  <c r="C5049" i="19" s="1"/>
  <c r="Q312" i="3"/>
  <c r="C5057" i="19" s="1"/>
  <c r="Q320" i="3"/>
  <c r="C5065" i="19" s="1"/>
  <c r="Q107" i="3"/>
  <c r="C4852" i="19" s="1"/>
  <c r="Q115" i="3"/>
  <c r="C4860" i="19" s="1"/>
  <c r="Q131" i="3"/>
  <c r="C4876" i="19" s="1"/>
  <c r="Q135" i="3"/>
  <c r="C4880" i="19" s="1"/>
  <c r="Q143" i="3"/>
  <c r="C4888" i="19" s="1"/>
  <c r="Q147" i="3"/>
  <c r="C4892" i="19" s="1"/>
  <c r="Q155" i="3"/>
  <c r="C4900" i="19" s="1"/>
  <c r="Q159" i="3"/>
  <c r="C4904" i="19" s="1"/>
  <c r="Q163" i="3"/>
  <c r="C4908" i="19" s="1"/>
  <c r="Q171" i="3"/>
  <c r="C4916" i="19" s="1"/>
  <c r="Q179" i="3"/>
  <c r="C4924" i="19" s="1"/>
  <c r="Q187" i="3"/>
  <c r="C4932" i="19" s="1"/>
  <c r="Q207" i="3"/>
  <c r="C4952" i="19" s="1"/>
  <c r="Q211" i="3"/>
  <c r="C4956" i="19" s="1"/>
  <c r="Q215" i="3"/>
  <c r="C4960" i="19" s="1"/>
  <c r="Q220" i="3"/>
  <c r="C4965" i="19" s="1"/>
  <c r="Q224" i="3"/>
  <c r="C4969" i="19" s="1"/>
  <c r="Q228" i="3"/>
  <c r="C4973" i="19" s="1"/>
  <c r="Q230" i="3"/>
  <c r="C4975" i="19" s="1"/>
  <c r="Q232" i="3"/>
  <c r="C4977" i="19" s="1"/>
  <c r="Q236" i="3"/>
  <c r="C4981" i="19" s="1"/>
  <c r="Q240" i="3"/>
  <c r="C4985" i="19" s="1"/>
  <c r="Q244" i="3"/>
  <c r="C4989" i="19" s="1"/>
  <c r="Q246" i="3"/>
  <c r="C4991" i="19" s="1"/>
  <c r="Q248" i="3"/>
  <c r="C4993" i="19" s="1"/>
  <c r="Q252" i="3"/>
  <c r="C4997" i="19" s="1"/>
  <c r="Q260" i="3"/>
  <c r="C5005" i="19" s="1"/>
  <c r="Q268" i="3"/>
  <c r="C5013" i="19" s="1"/>
  <c r="Q276" i="3"/>
  <c r="C5021" i="19" s="1"/>
  <c r="Q339" i="3"/>
  <c r="C5084" i="19" s="1"/>
  <c r="Q340" i="3"/>
  <c r="C5085" i="19" s="1"/>
  <c r="Q341" i="3"/>
  <c r="C5086" i="19" s="1"/>
  <c r="Q345" i="3"/>
  <c r="C5090" i="19" s="1"/>
  <c r="Q347" i="3"/>
  <c r="C5092" i="19" s="1"/>
  <c r="Q349" i="3"/>
  <c r="C5094" i="19" s="1"/>
  <c r="Q62" i="3"/>
  <c r="C4807" i="19" s="1"/>
  <c r="Q176" i="3"/>
  <c r="C4921" i="19" s="1"/>
  <c r="Q180" i="3"/>
  <c r="C4925" i="19" s="1"/>
  <c r="Q184" i="3"/>
  <c r="C4929" i="19" s="1"/>
  <c r="Q188" i="3"/>
  <c r="C4933" i="19" s="1"/>
  <c r="Q192" i="3"/>
  <c r="C4937" i="19" s="1"/>
  <c r="Q196" i="3"/>
  <c r="C4941" i="19" s="1"/>
  <c r="Q200" i="3"/>
  <c r="C4945" i="19" s="1"/>
  <c r="Q204" i="3"/>
  <c r="C4949" i="19" s="1"/>
  <c r="Q212" i="3"/>
  <c r="C4957" i="19" s="1"/>
  <c r="Q251" i="3"/>
  <c r="C4996" i="19" s="1"/>
  <c r="Q259" i="3"/>
  <c r="C5004" i="19" s="1"/>
  <c r="Q267" i="3"/>
  <c r="C5012" i="19" s="1"/>
  <c r="Q275" i="3"/>
  <c r="C5020" i="19" s="1"/>
  <c r="Q278" i="3"/>
  <c r="Q282" i="3"/>
  <c r="C5027" i="19" s="1"/>
  <c r="Q286" i="3"/>
  <c r="C5031" i="19" s="1"/>
  <c r="Q290" i="3"/>
  <c r="C5035" i="19" s="1"/>
  <c r="Q294" i="3"/>
  <c r="C5039" i="19" s="1"/>
  <c r="Q298" i="3"/>
  <c r="C5043" i="19" s="1"/>
  <c r="Q302" i="3"/>
  <c r="C5047" i="19" s="1"/>
  <c r="Q306" i="3"/>
  <c r="C5051" i="19" s="1"/>
  <c r="Q310" i="3"/>
  <c r="C5055" i="19" s="1"/>
  <c r="Q314" i="3"/>
  <c r="C5059" i="19" s="1"/>
  <c r="Q318" i="3"/>
  <c r="C5063" i="19" s="1"/>
  <c r="Q322" i="3"/>
  <c r="C5067" i="19" s="1"/>
  <c r="Q338" i="3"/>
  <c r="C5083" i="19" s="1"/>
  <c r="Q357" i="3"/>
  <c r="C5102" i="19" s="1"/>
  <c r="Q358" i="3"/>
  <c r="C5103" i="19" s="1"/>
  <c r="Q359" i="3"/>
  <c r="C5104" i="19" s="1"/>
  <c r="Q360" i="3"/>
  <c r="C5105" i="19" s="1"/>
  <c r="Q361" i="3"/>
  <c r="C5106" i="19" s="1"/>
  <c r="Q362" i="3"/>
  <c r="C5107" i="19" s="1"/>
  <c r="Q363" i="3"/>
  <c r="C5108" i="19" s="1"/>
  <c r="Q365" i="3"/>
  <c r="C5110" i="19" s="1"/>
  <c r="Q366" i="3"/>
  <c r="C5111" i="19" s="1"/>
  <c r="Q367" i="3"/>
  <c r="C5112" i="19" s="1"/>
  <c r="Q368" i="3"/>
  <c r="C5113" i="19" s="1"/>
  <c r="Q369" i="3"/>
  <c r="C5114" i="19" s="1"/>
  <c r="Q121" i="3"/>
  <c r="C4866" i="19" s="1"/>
  <c r="Q125" i="3"/>
  <c r="Q129" i="3"/>
  <c r="C4874" i="19" s="1"/>
  <c r="Q137" i="3"/>
  <c r="C4882" i="19" s="1"/>
  <c r="Q141" i="3"/>
  <c r="C4886" i="19" s="1"/>
  <c r="Q145" i="3"/>
  <c r="C4890" i="19" s="1"/>
  <c r="Q153" i="3"/>
  <c r="C4898" i="19" s="1"/>
  <c r="Q157" i="3"/>
  <c r="C4902" i="19" s="1"/>
  <c r="Q161" i="3"/>
  <c r="C4906" i="19" s="1"/>
  <c r="Q165" i="3"/>
  <c r="C4910" i="19" s="1"/>
  <c r="Q169" i="3"/>
  <c r="C4914" i="19" s="1"/>
  <c r="Q177" i="3"/>
  <c r="C4922" i="19" s="1"/>
  <c r="Q209" i="3"/>
  <c r="C4954" i="19" s="1"/>
  <c r="Q213" i="3"/>
  <c r="C4958" i="19" s="1"/>
  <c r="Q217" i="3"/>
  <c r="C4962" i="19" s="1"/>
  <c r="Q223" i="3"/>
  <c r="C4968" i="19" s="1"/>
  <c r="Q231" i="3"/>
  <c r="C4976" i="19" s="1"/>
  <c r="Q237" i="3"/>
  <c r="C4982" i="19" s="1"/>
  <c r="Q239" i="3"/>
  <c r="C4984" i="19" s="1"/>
  <c r="Q247" i="3"/>
  <c r="C4992" i="19" s="1"/>
  <c r="Q250" i="3"/>
  <c r="C4995" i="19" s="1"/>
  <c r="Q258" i="3"/>
  <c r="C5003" i="19" s="1"/>
  <c r="Q266" i="3"/>
  <c r="C5011" i="19" s="1"/>
  <c r="Q274" i="3"/>
  <c r="C5019" i="19" s="1"/>
  <c r="Q329" i="3"/>
  <c r="C5074" i="19" s="1"/>
  <c r="AT4971" i="1"/>
  <c r="AT4987" i="1"/>
  <c r="AT4991" i="1"/>
  <c r="BA4991" i="1"/>
  <c r="AT4995" i="1"/>
  <c r="AT4881" i="1"/>
  <c r="AU4881" i="1"/>
  <c r="AT4885" i="1"/>
  <c r="AU4885" i="1" s="1"/>
  <c r="BA4885" i="1" s="1"/>
  <c r="AT4889" i="1"/>
  <c r="AU4889" i="1"/>
  <c r="AT4893" i="1"/>
  <c r="AU4893" i="1" s="1"/>
  <c r="AT4897" i="1"/>
  <c r="AU4897" i="1" s="1"/>
  <c r="BA4897" i="1" s="1"/>
  <c r="AT4901" i="1"/>
  <c r="AU4901" i="1" s="1"/>
  <c r="BA4901" i="1" s="1"/>
  <c r="AT4905" i="1"/>
  <c r="AU4905" i="1" s="1"/>
  <c r="BA4905" i="1" s="1"/>
  <c r="AT4909" i="1"/>
  <c r="AU4909" i="1" s="1"/>
  <c r="BA4909" i="1" s="1"/>
  <c r="AT4913" i="1"/>
  <c r="AU4913" i="1" s="1"/>
  <c r="BA4913" i="1" s="1"/>
  <c r="AT4917" i="1"/>
  <c r="AU4917" i="1" s="1"/>
  <c r="AT4921" i="1"/>
  <c r="AU4921" i="1" s="1"/>
  <c r="BA4921" i="1" s="1"/>
  <c r="AT4925" i="1"/>
  <c r="AU4925" i="1" s="1"/>
  <c r="BA4925" i="1" s="1"/>
  <c r="AT4929" i="1"/>
  <c r="AU4929" i="1" s="1"/>
  <c r="BA4929" i="1" s="1"/>
  <c r="AT4937" i="1"/>
  <c r="AU4937" i="1" s="1"/>
  <c r="AT4961" i="1"/>
  <c r="AU4961" i="1"/>
  <c r="AT4965" i="1"/>
  <c r="AU4965" i="1" s="1"/>
  <c r="AT4969" i="1"/>
  <c r="AT5082" i="1"/>
  <c r="BA5082" i="1" s="1"/>
  <c r="BB5082" i="1" s="1"/>
  <c r="AT5090" i="1"/>
  <c r="BA5090" i="1"/>
  <c r="BB5090" i="1" s="1"/>
  <c r="AT5004" i="1"/>
  <c r="AU5004" i="1" s="1"/>
  <c r="AT5020" i="1"/>
  <c r="BA5020" i="1" s="1"/>
  <c r="BB5020" i="1" s="1"/>
  <c r="AT4910" i="1"/>
  <c r="AU4910" i="1" s="1"/>
  <c r="BA4910" i="1" s="1"/>
  <c r="AT4946" i="1"/>
  <c r="AT4950" i="1"/>
  <c r="BA4950" i="1"/>
  <c r="AT4958" i="1"/>
  <c r="AT4970" i="1"/>
  <c r="BA4970" i="1" s="1"/>
  <c r="AT4972" i="1"/>
  <c r="AT4980" i="1"/>
  <c r="BA4980" i="1" s="1"/>
  <c r="AT4988" i="1"/>
  <c r="BA4988" i="1" s="1"/>
  <c r="AT4992" i="1"/>
  <c r="BA4992" i="1" s="1"/>
  <c r="AT4994" i="1"/>
  <c r="AT4996" i="1"/>
  <c r="BA4996" i="1" s="1"/>
  <c r="AT5010" i="1"/>
  <c r="BA5010" i="1" s="1"/>
  <c r="BB5010" i="1" s="1"/>
  <c r="AT5018" i="1"/>
  <c r="AU5018" i="1" s="1"/>
  <c r="AT5026" i="1"/>
  <c r="BA5026" i="1" s="1"/>
  <c r="AT5030" i="1"/>
  <c r="AU5030" i="1"/>
  <c r="AT5081" i="1"/>
  <c r="AU5081" i="1" s="1"/>
  <c r="AT5085" i="1"/>
  <c r="AU5085" i="1"/>
  <c r="AT5089" i="1"/>
  <c r="BA5089" i="1" s="1"/>
  <c r="AT4975" i="1"/>
  <c r="AU4975" i="1"/>
  <c r="AT4979" i="1"/>
  <c r="AU4979" i="1" s="1"/>
  <c r="AT4989" i="1"/>
  <c r="BA4989" i="1" s="1"/>
  <c r="AT4997" i="1"/>
  <c r="AT5008" i="1"/>
  <c r="AU5008" i="1" s="1"/>
  <c r="AT5016" i="1"/>
  <c r="AU5016" i="1" s="1"/>
  <c r="AT4879" i="1"/>
  <c r="AU4879" i="1" s="1"/>
  <c r="BA4879" i="1" s="1"/>
  <c r="AT4895" i="1"/>
  <c r="AU4895" i="1"/>
  <c r="BA4895" i="1" s="1"/>
  <c r="AT4911" i="1"/>
  <c r="AU4911" i="1" s="1"/>
  <c r="BA4911" i="1" s="1"/>
  <c r="AT4935" i="1"/>
  <c r="AU4935" i="1"/>
  <c r="BA4935" i="1" s="1"/>
  <c r="AT4951" i="1"/>
  <c r="AU4951" i="1" s="1"/>
  <c r="AT4963" i="1"/>
  <c r="BA4963" i="1"/>
  <c r="AT5029" i="1"/>
  <c r="AU5029" i="1" s="1"/>
  <c r="AT5088" i="1"/>
  <c r="AU5088" i="1" s="1"/>
  <c r="AP4773" i="1"/>
  <c r="AP4777" i="1"/>
  <c r="AP4797" i="1"/>
  <c r="AP4805" i="1"/>
  <c r="F4842" i="1"/>
  <c r="Y4842" i="1" s="1"/>
  <c r="Q88" i="3" s="1"/>
  <c r="AP4840" i="1"/>
  <c r="AP4849" i="1"/>
  <c r="AP4853" i="1"/>
  <c r="AP4861" i="1"/>
  <c r="AP4865" i="1"/>
  <c r="AP4869" i="1"/>
  <c r="O4936" i="1"/>
  <c r="Q4936" i="1" s="1"/>
  <c r="AP4957" i="1"/>
  <c r="O5121" i="1"/>
  <c r="Q5121" i="1" s="1"/>
  <c r="F4839" i="1"/>
  <c r="Y4839" i="1" s="1"/>
  <c r="Q85" i="3" s="1"/>
  <c r="C4830" i="19" s="1"/>
  <c r="AP4860" i="1"/>
  <c r="AP4876" i="1"/>
  <c r="F4837" i="1"/>
  <c r="Y4837" i="1" s="1"/>
  <c r="Q83" i="3" s="1"/>
  <c r="C4828" i="19" s="1"/>
  <c r="F4824" i="1"/>
  <c r="F4836" i="1"/>
  <c r="AP4859" i="1"/>
  <c r="AP4867" i="1"/>
  <c r="AP4871" i="1"/>
  <c r="AP4875" i="1"/>
  <c r="AP4907" i="1"/>
  <c r="Q4943" i="1"/>
  <c r="O4981" i="1"/>
  <c r="Q4981" i="1" s="1"/>
  <c r="Q4989" i="1"/>
  <c r="O4997" i="1"/>
  <c r="Q4997" i="1" s="1"/>
  <c r="AP4769" i="1"/>
  <c r="AP4804" i="1"/>
  <c r="AO4816" i="1"/>
  <c r="F4841" i="1"/>
  <c r="Y4841" i="1" s="1"/>
  <c r="Q87" i="3" s="1"/>
  <c r="C4832" i="19" s="1"/>
  <c r="AP4919" i="1"/>
  <c r="AP4922" i="1"/>
  <c r="AP4929" i="1"/>
  <c r="AO4929" i="1"/>
  <c r="AP4940" i="1"/>
  <c r="AP4946" i="1"/>
  <c r="AU4957" i="1"/>
  <c r="O4973" i="1"/>
  <c r="Q4973" i="1" s="1"/>
  <c r="AP4989" i="1"/>
  <c r="O4994" i="1"/>
  <c r="Q4994" i="1" s="1"/>
  <c r="AP4997" i="1"/>
  <c r="O5012" i="1"/>
  <c r="Q5012" i="1"/>
  <c r="O5022" i="1"/>
  <c r="Q5022" i="1" s="1"/>
  <c r="O5026" i="1"/>
  <c r="Q5026" i="1" s="1"/>
  <c r="O5089" i="1"/>
  <c r="Q5089" i="1" s="1"/>
  <c r="BB5089" i="1"/>
  <c r="AO5093" i="1"/>
  <c r="AO5121" i="1"/>
  <c r="O4801" i="1"/>
  <c r="Q4801" i="1" s="1"/>
  <c r="AP4881" i="1"/>
  <c r="AP4910" i="1"/>
  <c r="AT4945" i="1"/>
  <c r="BA4945" i="1" s="1"/>
  <c r="O4998" i="1"/>
  <c r="Q4998" i="1"/>
  <c r="O5002" i="1"/>
  <c r="Q5002" i="1" s="1"/>
  <c r="AO5103" i="1"/>
  <c r="AP5123" i="1"/>
  <c r="AO4814" i="1"/>
  <c r="AP4819" i="1"/>
  <c r="AP4827" i="1"/>
  <c r="AO4858" i="1"/>
  <c r="AP4913" i="1"/>
  <c r="O4920" i="1"/>
  <c r="Q4920" i="1" s="1"/>
  <c r="AP4958" i="1"/>
  <c r="AO4958" i="1"/>
  <c r="AP4973" i="1"/>
  <c r="AP4760" i="1"/>
  <c r="O4814" i="1"/>
  <c r="Q4814" i="1" s="1"/>
  <c r="AP4822" i="1"/>
  <c r="AP4830" i="1"/>
  <c r="AP4850" i="1"/>
  <c r="AP4855" i="1"/>
  <c r="AP4858" i="1"/>
  <c r="AP4862" i="1"/>
  <c r="AP4870" i="1"/>
  <c r="AP4878" i="1"/>
  <c r="O4888" i="1"/>
  <c r="Q4888" i="1" s="1"/>
  <c r="AO4918" i="1"/>
  <c r="O4956" i="1"/>
  <c r="Q4956" i="1" s="1"/>
  <c r="AP4979" i="1"/>
  <c r="AP4995" i="1"/>
  <c r="O5018" i="1"/>
  <c r="Q5018" i="1" s="1"/>
  <c r="O5028" i="1"/>
  <c r="Q5028" i="1" s="1"/>
  <c r="AO5117" i="1"/>
  <c r="AO4808" i="1"/>
  <c r="AU4894" i="1"/>
  <c r="AO4894" i="1"/>
  <c r="AO4926" i="1"/>
  <c r="AP4906" i="1"/>
  <c r="AO4916" i="1"/>
  <c r="AO4988" i="1"/>
  <c r="Y4988" i="1"/>
  <c r="AO4888" i="1"/>
  <c r="AP4894" i="1"/>
  <c r="AP4903" i="1"/>
  <c r="Q4916" i="1"/>
  <c r="AO4920" i="1"/>
  <c r="AP4923" i="1"/>
  <c r="O4948" i="1"/>
  <c r="Q4948" i="1" s="1"/>
  <c r="AP4956" i="1"/>
  <c r="O4964" i="1"/>
  <c r="Q4964" i="1" s="1"/>
  <c r="O4978" i="1"/>
  <c r="Q4978" i="1" s="1"/>
  <c r="O4986" i="1"/>
  <c r="Q4986" i="1"/>
  <c r="O4988" i="1"/>
  <c r="Q4988" i="1" s="1"/>
  <c r="Q4990" i="1"/>
  <c r="AU4996" i="1"/>
  <c r="AO5010" i="1"/>
  <c r="O5033" i="1"/>
  <c r="Q5033" i="1"/>
  <c r="O5037" i="1"/>
  <c r="Q5037" i="1" s="1"/>
  <c r="O5041" i="1"/>
  <c r="Q5041" i="1" s="1"/>
  <c r="O5049" i="1"/>
  <c r="Q5049" i="1" s="1"/>
  <c r="Q5053" i="1"/>
  <c r="O5057" i="1"/>
  <c r="Q5057" i="1" s="1"/>
  <c r="O5065" i="1"/>
  <c r="Q5065" i="1" s="1"/>
  <c r="O5073" i="1"/>
  <c r="Q5073" i="1"/>
  <c r="O5086" i="1"/>
  <c r="Q5086" i="1" s="1"/>
  <c r="Q5095" i="1"/>
  <c r="AO5109" i="1"/>
  <c r="AP4767" i="1"/>
  <c r="F4830" i="1"/>
  <c r="AO4830" i="1" s="1"/>
  <c r="O4806" i="1"/>
  <c r="Q4806" i="1" s="1"/>
  <c r="AP4820" i="1"/>
  <c r="AP4828" i="1"/>
  <c r="F4847" i="1"/>
  <c r="Y4847" i="1" s="1"/>
  <c r="Q93" i="3" s="1"/>
  <c r="C4838" i="19" s="1"/>
  <c r="AO4972" i="1"/>
  <c r="Y4972" i="1"/>
  <c r="BA5018" i="1"/>
  <c r="BB5018" i="1" s="1"/>
  <c r="AO5101" i="1"/>
  <c r="O4808" i="1"/>
  <c r="Q4808" i="1" s="1"/>
  <c r="F4822" i="1"/>
  <c r="Y4822" i="1" s="1"/>
  <c r="AO4806" i="1"/>
  <c r="AP4841" i="1"/>
  <c r="F4843" i="1"/>
  <c r="Y4843" i="1" s="1"/>
  <c r="Q89" i="3" s="1"/>
  <c r="C4834" i="19" s="1"/>
  <c r="O4761" i="1"/>
  <c r="Q4761" i="1" s="1"/>
  <c r="AP4775" i="1"/>
  <c r="AP4778" i="1"/>
  <c r="O4794" i="1"/>
  <c r="Q4794" i="1" s="1"/>
  <c r="O4810" i="1"/>
  <c r="Q4810" i="1"/>
  <c r="AO4810" i="1"/>
  <c r="O4816" i="1"/>
  <c r="Q4816" i="1"/>
  <c r="F4821" i="1"/>
  <c r="F4823" i="1"/>
  <c r="AO4823" i="1" s="1"/>
  <c r="AP4823" i="1"/>
  <c r="F4833" i="1"/>
  <c r="Y4833" i="1" s="1"/>
  <c r="Q79" i="3" s="1"/>
  <c r="C4824" i="19" s="1"/>
  <c r="F4835" i="1"/>
  <c r="O4835" i="1" s="1"/>
  <c r="Q4835" i="1" s="1"/>
  <c r="F4844" i="1"/>
  <c r="Y4844" i="1" s="1"/>
  <c r="Q90" i="3" s="1"/>
  <c r="C4835" i="19" s="1"/>
  <c r="AP4889" i="1"/>
  <c r="AP4897" i="1"/>
  <c r="AP4933" i="1"/>
  <c r="AP4950" i="1"/>
  <c r="AO4950" i="1"/>
  <c r="AP4961" i="1"/>
  <c r="O4972" i="1"/>
  <c r="Q4972" i="1" s="1"/>
  <c r="O4974" i="1"/>
  <c r="Q4974" i="1" s="1"/>
  <c r="O4982" i="1"/>
  <c r="Q4982" i="1" s="1"/>
  <c r="AO4994" i="1"/>
  <c r="O5000" i="1"/>
  <c r="Q5000" i="1" s="1"/>
  <c r="AO5026" i="1"/>
  <c r="O5043" i="1"/>
  <c r="Q5043" i="1" s="1"/>
  <c r="O5059" i="1"/>
  <c r="Q5059" i="1"/>
  <c r="O5067" i="1"/>
  <c r="Q5067" i="1" s="1"/>
  <c r="AO4813" i="1"/>
  <c r="Y4878" i="1"/>
  <c r="Q124" i="3" s="1"/>
  <c r="C4869" i="19" s="1"/>
  <c r="AP4891" i="1"/>
  <c r="AT4891" i="1"/>
  <c r="AU4891" i="1"/>
  <c r="AT4942" i="1"/>
  <c r="AU4942" i="1" s="1"/>
  <c r="AO4942" i="1"/>
  <c r="BA4977" i="1"/>
  <c r="AP4977" i="1"/>
  <c r="AP4874" i="1"/>
  <c r="AT4967" i="1"/>
  <c r="AT4974" i="1"/>
  <c r="AU4974" i="1" s="1"/>
  <c r="AO4974" i="1"/>
  <c r="AT4982" i="1"/>
  <c r="AO4982" i="1"/>
  <c r="Y4989" i="1"/>
  <c r="Y4992" i="1"/>
  <c r="AO4811" i="1"/>
  <c r="AP4811" i="1"/>
  <c r="AP4836" i="1"/>
  <c r="AP4883" i="1"/>
  <c r="AT4883" i="1"/>
  <c r="AU4883" i="1"/>
  <c r="BA4883" i="1" s="1"/>
  <c r="AT4976" i="1"/>
  <c r="AT4978" i="1"/>
  <c r="AO4978" i="1"/>
  <c r="AT4981" i="1"/>
  <c r="BA4981" i="1" s="1"/>
  <c r="AP4981" i="1"/>
  <c r="AT4986" i="1"/>
  <c r="AU4986" i="1" s="1"/>
  <c r="AO4986" i="1"/>
  <c r="Y4858" i="1"/>
  <c r="Q104" i="3" s="1"/>
  <c r="C4849" i="19" s="1"/>
  <c r="AP4887" i="1"/>
  <c r="AT4887" i="1"/>
  <c r="AU4887" i="1"/>
  <c r="AT4930" i="1"/>
  <c r="AU4930" i="1" s="1"/>
  <c r="AP4941" i="1"/>
  <c r="AT4941" i="1"/>
  <c r="AO4941" i="1"/>
  <c r="AU4969" i="1"/>
  <c r="BA4969" i="1"/>
  <c r="AP5001" i="1"/>
  <c r="AT5012" i="1"/>
  <c r="BA5012" i="1" s="1"/>
  <c r="BB5012" i="1" s="1"/>
  <c r="AO5012" i="1"/>
  <c r="AT5022" i="1"/>
  <c r="AO5022" i="1"/>
  <c r="Y5033" i="1"/>
  <c r="Q279" i="3" s="1"/>
  <c r="C5024" i="19" s="1"/>
  <c r="Y5061" i="1"/>
  <c r="Y5067" i="1"/>
  <c r="Y5073" i="1"/>
  <c r="AP5106" i="1"/>
  <c r="AP5107" i="1"/>
  <c r="AP4770" i="1"/>
  <c r="AO4796" i="1"/>
  <c r="O4802" i="1"/>
  <c r="Q4802" i="1" s="1"/>
  <c r="F4838" i="1"/>
  <c r="AP4854" i="1"/>
  <c r="Y4862" i="1"/>
  <c r="Q4880" i="1"/>
  <c r="AO4880" i="1"/>
  <c r="AO4882" i="1"/>
  <c r="AT4886" i="1"/>
  <c r="AU4886" i="1" s="1"/>
  <c r="BA4886" i="1" s="1"/>
  <c r="AP4893" i="1"/>
  <c r="AP4899" i="1"/>
  <c r="AT4899" i="1"/>
  <c r="AU4899" i="1"/>
  <c r="AP4905" i="1"/>
  <c r="O4932" i="1"/>
  <c r="Q4932" i="1" s="1"/>
  <c r="AT4934" i="1"/>
  <c r="AU4934" i="1" s="1"/>
  <c r="BA4934" i="1" s="1"/>
  <c r="AO4934" i="1"/>
  <c r="AT4938" i="1"/>
  <c r="AU4938" i="1" s="1"/>
  <c r="BA4938" i="1" s="1"/>
  <c r="AP4938" i="1"/>
  <c r="O4951" i="1"/>
  <c r="Q4951" i="1" s="1"/>
  <c r="O4952" i="1"/>
  <c r="Q4952" i="1"/>
  <c r="AT4954" i="1"/>
  <c r="AO4954" i="1"/>
  <c r="O4960" i="1"/>
  <c r="Q4960" i="1" s="1"/>
  <c r="AT4962" i="1"/>
  <c r="AP4962" i="1"/>
  <c r="AT4966" i="1"/>
  <c r="AP4966" i="1"/>
  <c r="Y4973" i="1"/>
  <c r="Q219" i="3" s="1"/>
  <c r="AP4985" i="1"/>
  <c r="O4992" i="1"/>
  <c r="Q4992" i="1" s="1"/>
  <c r="AP4999" i="1"/>
  <c r="AT5000" i="1"/>
  <c r="AU5000" i="1" s="1"/>
  <c r="AT5001" i="1"/>
  <c r="BA5001" i="1" s="1"/>
  <c r="AO5004" i="1"/>
  <c r="O5006" i="1"/>
  <c r="Q5006" i="1" s="1"/>
  <c r="AT5014" i="1"/>
  <c r="AO5014" i="1"/>
  <c r="AO5020" i="1"/>
  <c r="AT5024" i="1"/>
  <c r="AO5024" i="1"/>
  <c r="AO5030" i="1"/>
  <c r="Y5049" i="1"/>
  <c r="Y5059" i="1"/>
  <c r="Y5065" i="1"/>
  <c r="Q311" i="3" s="1"/>
  <c r="C5056" i="19" s="1"/>
  <c r="O5105" i="1"/>
  <c r="Q5105" i="1" s="1"/>
  <c r="AO4771" i="1"/>
  <c r="AO4790" i="1"/>
  <c r="AO4795" i="1"/>
  <c r="AP4796" i="1"/>
  <c r="O4798" i="1"/>
  <c r="Q4798" i="1" s="1"/>
  <c r="O4800" i="1"/>
  <c r="Q4800" i="1" s="1"/>
  <c r="AO4800" i="1"/>
  <c r="AO4802" i="1"/>
  <c r="O4804" i="1"/>
  <c r="Q4804" i="1"/>
  <c r="AO4805" i="1"/>
  <c r="O4812" i="1"/>
  <c r="Q4812" i="1" s="1"/>
  <c r="AP4832" i="1"/>
  <c r="AP4848" i="1"/>
  <c r="Y4866" i="1"/>
  <c r="Q112" i="3" s="1"/>
  <c r="C4857" i="19" s="1"/>
  <c r="O4884" i="1"/>
  <c r="Q4884" i="1" s="1"/>
  <c r="AO4890" i="1"/>
  <c r="O4896" i="1"/>
  <c r="Q4896" i="1" s="1"/>
  <c r="AT4898" i="1"/>
  <c r="AU4898" i="1" s="1"/>
  <c r="BA4898" i="1" s="1"/>
  <c r="AU4902" i="1"/>
  <c r="AP4902" i="1"/>
  <c r="AT4903" i="1"/>
  <c r="AU4903" i="1"/>
  <c r="AT4907" i="1"/>
  <c r="AU4907" i="1" s="1"/>
  <c r="BA4907" i="1" s="1"/>
  <c r="AP4909" i="1"/>
  <c r="AP4915" i="1"/>
  <c r="AT4915" i="1"/>
  <c r="AU4915" i="1" s="1"/>
  <c r="AP4921" i="1"/>
  <c r="AO4938" i="1"/>
  <c r="O4944" i="1"/>
  <c r="Q4944" i="1" s="1"/>
  <c r="AP4954" i="1"/>
  <c r="AO4966" i="1"/>
  <c r="AP4971" i="1"/>
  <c r="O4980" i="1"/>
  <c r="Q4980" i="1" s="1"/>
  <c r="AP4983" i="1"/>
  <c r="AO4984" i="1"/>
  <c r="AT4985" i="1"/>
  <c r="BA4985" i="1" s="1"/>
  <c r="AT4999" i="1"/>
  <c r="AU4999" i="1"/>
  <c r="O5004" i="1"/>
  <c r="Q5004" i="1" s="1"/>
  <c r="AT5006" i="1"/>
  <c r="AO5006" i="1"/>
  <c r="O5020" i="1"/>
  <c r="Q5020" i="1" s="1"/>
  <c r="AT5028" i="1"/>
  <c r="AO5028" i="1"/>
  <c r="Y5037" i="1"/>
  <c r="Y5043" i="1"/>
  <c r="AO5083" i="1"/>
  <c r="AO5085" i="1"/>
  <c r="AP5100" i="1"/>
  <c r="AO5100" i="1"/>
  <c r="AP5102" i="1"/>
  <c r="O5119" i="1"/>
  <c r="Q5119" i="1" s="1"/>
  <c r="AP5121" i="1"/>
  <c r="AP4761" i="1"/>
  <c r="AP4780" i="1"/>
  <c r="AP4784" i="1"/>
  <c r="O4793" i="1"/>
  <c r="Q4793" i="1" s="1"/>
  <c r="AO4797" i="1"/>
  <c r="AO4812" i="1"/>
  <c r="AP4812" i="1"/>
  <c r="F4819" i="1"/>
  <c r="O4819" i="1" s="1"/>
  <c r="Q4819" i="1" s="1"/>
  <c r="AP4824" i="1"/>
  <c r="AP4826" i="1"/>
  <c r="F4829" i="1"/>
  <c r="Y4829" i="1" s="1"/>
  <c r="Q75" i="3" s="1"/>
  <c r="C4820" i="19" s="1"/>
  <c r="F4831" i="1"/>
  <c r="AP4837" i="1"/>
  <c r="AP4844" i="1"/>
  <c r="F4845" i="1"/>
  <c r="Y4845" i="1" s="1"/>
  <c r="Q91" i="3" s="1"/>
  <c r="C4836" i="19" s="1"/>
  <c r="AP4847" i="1"/>
  <c r="Y4850" i="1"/>
  <c r="AP4852" i="1"/>
  <c r="AO4874" i="1"/>
  <c r="Y4874" i="1"/>
  <c r="AP4898" i="1"/>
  <c r="O4900" i="1"/>
  <c r="Q4900" i="1" s="1"/>
  <c r="AO4902" i="1"/>
  <c r="AO4906" i="1"/>
  <c r="AO4912" i="1"/>
  <c r="AT4914" i="1"/>
  <c r="AU4914" i="1" s="1"/>
  <c r="AT4918" i="1"/>
  <c r="AU4918" i="1" s="1"/>
  <c r="BA4918" i="1" s="1"/>
  <c r="AT4919" i="1"/>
  <c r="AU4919" i="1"/>
  <c r="AT4923" i="1"/>
  <c r="AU4923" i="1" s="1"/>
  <c r="BA4923" i="1" s="1"/>
  <c r="AP4925" i="1"/>
  <c r="O4928" i="1"/>
  <c r="Q4928" i="1" s="1"/>
  <c r="AT4933" i="1"/>
  <c r="AU4933" i="1" s="1"/>
  <c r="BA4933" i="1" s="1"/>
  <c r="AP4937" i="1"/>
  <c r="AO4937" i="1"/>
  <c r="AT4953" i="1"/>
  <c r="BA4953" i="1" s="1"/>
  <c r="AO4957" i="1"/>
  <c r="AO4965" i="1"/>
  <c r="O4968" i="1"/>
  <c r="Q4968" i="1" s="1"/>
  <c r="AP4970" i="1"/>
  <c r="AP4975" i="1"/>
  <c r="AT4983" i="1"/>
  <c r="BA4983" i="1" s="1"/>
  <c r="AP4987" i="1"/>
  <c r="AT4990" i="1"/>
  <c r="AO4990" i="1"/>
  <c r="AT4998" i="1"/>
  <c r="AO4998" i="1"/>
  <c r="AT5002" i="1"/>
  <c r="BA5002" i="1" s="1"/>
  <c r="AO5002" i="1"/>
  <c r="AO5008" i="1"/>
  <c r="AO5016" i="1"/>
  <c r="AO5018" i="1"/>
  <c r="AO5029" i="1"/>
  <c r="O5035" i="1"/>
  <c r="Q5035" i="1"/>
  <c r="Y5035" i="1"/>
  <c r="Q281" i="3" s="1"/>
  <c r="Y5041" i="1"/>
  <c r="Y5069" i="1"/>
  <c r="Q315" i="3" s="1"/>
  <c r="C5060" i="19" s="1"/>
  <c r="O5075" i="1"/>
  <c r="Q5075" i="1" s="1"/>
  <c r="Y5075" i="1"/>
  <c r="AP5094" i="1"/>
  <c r="AP5105" i="1"/>
  <c r="AP4788" i="1"/>
  <c r="O4790" i="1"/>
  <c r="Q4790" i="1" s="1"/>
  <c r="O4792" i="1"/>
  <c r="Q4792" i="1"/>
  <c r="AO4792" i="1"/>
  <c r="AO4794" i="1"/>
  <c r="O4796" i="1"/>
  <c r="Q4796" i="1" s="1"/>
  <c r="AO4798" i="1"/>
  <c r="AO4803" i="1"/>
  <c r="AO4804" i="1"/>
  <c r="AP4807" i="1"/>
  <c r="F4818" i="1"/>
  <c r="AP4818" i="1"/>
  <c r="F4825" i="1"/>
  <c r="Y4825" i="1" s="1"/>
  <c r="Q71" i="3" s="1"/>
  <c r="C4816" i="19" s="1"/>
  <c r="AP4825" i="1"/>
  <c r="F4827" i="1"/>
  <c r="AO4827" i="1" s="1"/>
  <c r="F4834" i="1"/>
  <c r="AO4834" i="1" s="1"/>
  <c r="AP4834" i="1"/>
  <c r="AP4842" i="1"/>
  <c r="AP4846" i="1"/>
  <c r="Y4854" i="1"/>
  <c r="AP4856" i="1"/>
  <c r="AP4857" i="1"/>
  <c r="AP4863" i="1"/>
  <c r="AO4870" i="1"/>
  <c r="Y4870" i="1"/>
  <c r="Q116" i="3" s="1"/>
  <c r="AP4872" i="1"/>
  <c r="AP4879" i="1"/>
  <c r="AP4885" i="1"/>
  <c r="AO4892" i="1"/>
  <c r="AP4895" i="1"/>
  <c r="AP4901" i="1"/>
  <c r="Q4908" i="1"/>
  <c r="AO4908" i="1"/>
  <c r="AP4911" i="1"/>
  <c r="AP4917" i="1"/>
  <c r="O4924" i="1"/>
  <c r="Q4924" i="1" s="1"/>
  <c r="O4927" i="1"/>
  <c r="Q4927" i="1"/>
  <c r="Y4927" i="1"/>
  <c r="Q4940" i="1"/>
  <c r="AP4953" i="1"/>
  <c r="Y4959" i="1"/>
  <c r="Q205" i="3" s="1"/>
  <c r="C4950" i="19" s="1"/>
  <c r="AP4969" i="1"/>
  <c r="Y4981" i="1"/>
  <c r="AP4991" i="1"/>
  <c r="Y4997" i="1"/>
  <c r="O5010" i="1"/>
  <c r="Q5010" i="1" s="1"/>
  <c r="O5016" i="1"/>
  <c r="Q5016" i="1" s="1"/>
  <c r="O5030" i="1"/>
  <c r="Q5030" i="1" s="1"/>
  <c r="Y5045" i="1"/>
  <c r="Q291" i="3" s="1"/>
  <c r="O5051" i="1"/>
  <c r="Q5051" i="1"/>
  <c r="Y5051" i="1"/>
  <c r="Q297" i="3" s="1"/>
  <c r="C5042" i="19" s="1"/>
  <c r="Y5057" i="1"/>
  <c r="Q303" i="3" s="1"/>
  <c r="C5048" i="19" s="1"/>
  <c r="Y5077" i="1"/>
  <c r="Q323" i="3" s="1"/>
  <c r="C5068" i="19" s="1"/>
  <c r="BA5081" i="1"/>
  <c r="BB5081" i="1" s="1"/>
  <c r="Q5082" i="1"/>
  <c r="O5084" i="1"/>
  <c r="Q5084" i="1" s="1"/>
  <c r="BA5085" i="1"/>
  <c r="BB5085" i="1"/>
  <c r="AO5105" i="1"/>
  <c r="AP5115" i="1"/>
  <c r="AP5122" i="1"/>
  <c r="O5008" i="1"/>
  <c r="Q5008" i="1"/>
  <c r="O5014" i="1"/>
  <c r="Q5014" i="1" s="1"/>
  <c r="O5024" i="1"/>
  <c r="Q5024" i="1"/>
  <c r="O5031" i="1"/>
  <c r="Q5031" i="1" s="1"/>
  <c r="Y5031" i="1"/>
  <c r="Y5039" i="1"/>
  <c r="Y5047" i="1"/>
  <c r="Q293" i="3" s="1"/>
  <c r="C5038" i="19" s="1"/>
  <c r="O5055" i="1"/>
  <c r="Q5055" i="1" s="1"/>
  <c r="Y5055" i="1"/>
  <c r="O5063" i="1"/>
  <c r="Q5063" i="1" s="1"/>
  <c r="Y5063" i="1"/>
  <c r="Y5071" i="1"/>
  <c r="Q317" i="3" s="1"/>
  <c r="C5062" i="19" s="1"/>
  <c r="O5088" i="1"/>
  <c r="Q5088" i="1" s="1"/>
  <c r="AP5096" i="1"/>
  <c r="O5109" i="1"/>
  <c r="Q5109" i="1" s="1"/>
  <c r="Q5110" i="1"/>
  <c r="Y5110" i="1"/>
  <c r="O5118" i="1"/>
  <c r="Q5118" i="1" s="1"/>
  <c r="Y5118" i="1"/>
  <c r="O4776" i="1"/>
  <c r="Q4776" i="1" s="1"/>
  <c r="Y4781" i="1"/>
  <c r="O4781" i="1"/>
  <c r="Q4781" i="1" s="1"/>
  <c r="AO4781" i="1"/>
  <c r="Y4768" i="1"/>
  <c r="Q4768" i="1"/>
  <c r="Y4760" i="1"/>
  <c r="O4760" i="1"/>
  <c r="Q4760" i="1" s="1"/>
  <c r="AP4766" i="1"/>
  <c r="AP4782" i="1"/>
  <c r="O4795" i="1"/>
  <c r="Q4795" i="1" s="1"/>
  <c r="O4811" i="1"/>
  <c r="Q4811" i="1" s="1"/>
  <c r="O4851" i="1"/>
  <c r="Q4851" i="1" s="1"/>
  <c r="O4852" i="1"/>
  <c r="Q4852" i="1"/>
  <c r="AO4852" i="1"/>
  <c r="O4855" i="1"/>
  <c r="Q4855" i="1" s="1"/>
  <c r="AO4856" i="1"/>
  <c r="O4859" i="1"/>
  <c r="Q4859" i="1"/>
  <c r="O4860" i="1"/>
  <c r="Q4860" i="1" s="1"/>
  <c r="AO4860" i="1"/>
  <c r="O4863" i="1"/>
  <c r="Q4863" i="1" s="1"/>
  <c r="O4864" i="1"/>
  <c r="Q4864" i="1" s="1"/>
  <c r="AO4864" i="1"/>
  <c r="O4867" i="1"/>
  <c r="Q4867" i="1" s="1"/>
  <c r="AO4868" i="1"/>
  <c r="O4871" i="1"/>
  <c r="Q4871" i="1" s="1"/>
  <c r="O4872" i="1"/>
  <c r="Q4872" i="1" s="1"/>
  <c r="AO4872" i="1"/>
  <c r="O4876" i="1"/>
  <c r="Q4876" i="1" s="1"/>
  <c r="AO4876" i="1"/>
  <c r="O4879" i="1"/>
  <c r="Q4879" i="1"/>
  <c r="O4883" i="1"/>
  <c r="Q4883" i="1" s="1"/>
  <c r="O4887" i="1"/>
  <c r="Q4887" i="1" s="1"/>
  <c r="O4891" i="1"/>
  <c r="Q4891" i="1" s="1"/>
  <c r="O4895" i="1"/>
  <c r="Q4895" i="1" s="1"/>
  <c r="O4899" i="1"/>
  <c r="Q4899" i="1" s="1"/>
  <c r="O4903" i="1"/>
  <c r="Q4903" i="1" s="1"/>
  <c r="O4907" i="1"/>
  <c r="Q4907" i="1" s="1"/>
  <c r="O4911" i="1"/>
  <c r="Q4911" i="1" s="1"/>
  <c r="O4915" i="1"/>
  <c r="Q4915" i="1" s="1"/>
  <c r="O4919" i="1"/>
  <c r="Q4919" i="1" s="1"/>
  <c r="O4923" i="1"/>
  <c r="Q4923" i="1" s="1"/>
  <c r="Q4930" i="1"/>
  <c r="AP4931" i="1"/>
  <c r="AO4931" i="1"/>
  <c r="O4933" i="1"/>
  <c r="Q4933" i="1"/>
  <c r="O4939" i="1"/>
  <c r="Q4939" i="1" s="1"/>
  <c r="O4946" i="1"/>
  <c r="Q4946" i="1"/>
  <c r="AP4947" i="1"/>
  <c r="Q4949" i="1"/>
  <c r="AO4952" i="1"/>
  <c r="AT4952" i="1"/>
  <c r="O4961" i="1"/>
  <c r="Q4961" i="1" s="1"/>
  <c r="AO4964" i="1"/>
  <c r="AT4964" i="1"/>
  <c r="AP4964" i="1"/>
  <c r="O4969" i="1"/>
  <c r="Q4969" i="1" s="1"/>
  <c r="O4975" i="1"/>
  <c r="Q4975" i="1" s="1"/>
  <c r="AP4978" i="1"/>
  <c r="AP4986" i="1"/>
  <c r="AU4989" i="1"/>
  <c r="O4991" i="1"/>
  <c r="Q4991" i="1" s="1"/>
  <c r="AP4994" i="1"/>
  <c r="AP5002" i="1"/>
  <c r="O5003" i="1"/>
  <c r="Q5003" i="1" s="1"/>
  <c r="AT5005" i="1"/>
  <c r="BA5005" i="1" s="1"/>
  <c r="BB5005" i="1" s="1"/>
  <c r="AP5005" i="1"/>
  <c r="AO5005" i="1"/>
  <c r="AP5006" i="1"/>
  <c r="O5007" i="1"/>
  <c r="Q5007" i="1" s="1"/>
  <c r="AT5009" i="1"/>
  <c r="AP5009" i="1"/>
  <c r="AO5009" i="1"/>
  <c r="AP5010" i="1"/>
  <c r="O5011" i="1"/>
  <c r="Q5011" i="1" s="1"/>
  <c r="AT5013" i="1"/>
  <c r="BA5013" i="1" s="1"/>
  <c r="AP5013" i="1"/>
  <c r="AO5013" i="1"/>
  <c r="AP5014" i="1"/>
  <c r="O5015" i="1"/>
  <c r="Q5015" i="1" s="1"/>
  <c r="AT5017" i="1"/>
  <c r="AP5017" i="1"/>
  <c r="AO5017" i="1"/>
  <c r="AP5018" i="1"/>
  <c r="O5019" i="1"/>
  <c r="Q5019" i="1" s="1"/>
  <c r="AT5021" i="1"/>
  <c r="BA5021" i="1" s="1"/>
  <c r="AP5021" i="1"/>
  <c r="AO5021" i="1"/>
  <c r="AP5022" i="1"/>
  <c r="O5023" i="1"/>
  <c r="Q5023" i="1" s="1"/>
  <c r="AT5025" i="1"/>
  <c r="AP5025" i="1"/>
  <c r="AO5025" i="1"/>
  <c r="AP5026" i="1"/>
  <c r="O5027" i="1"/>
  <c r="Q5027" i="1" s="1"/>
  <c r="AO5035" i="1"/>
  <c r="AP5035" i="1"/>
  <c r="AT5035" i="1"/>
  <c r="AO5036" i="1"/>
  <c r="AT5036" i="1"/>
  <c r="AP5036" i="1"/>
  <c r="AO5043" i="1"/>
  <c r="AP5043" i="1"/>
  <c r="AT5043" i="1"/>
  <c r="AU5043" i="1" s="1"/>
  <c r="AO5044" i="1"/>
  <c r="AT5044" i="1"/>
  <c r="AP5044" i="1"/>
  <c r="AO5051" i="1"/>
  <c r="AP5051" i="1"/>
  <c r="AT5051" i="1"/>
  <c r="AO5052" i="1"/>
  <c r="AT5052" i="1"/>
  <c r="AP5052" i="1"/>
  <c r="AO5059" i="1"/>
  <c r="AP5059" i="1"/>
  <c r="AT5059" i="1"/>
  <c r="BA5059" i="1" s="1"/>
  <c r="AO5060" i="1"/>
  <c r="AT5060" i="1"/>
  <c r="AP5060" i="1"/>
  <c r="AO5067" i="1"/>
  <c r="AP5067" i="1"/>
  <c r="AT5067" i="1"/>
  <c r="AO5068" i="1"/>
  <c r="AT5068" i="1"/>
  <c r="AP5068" i="1"/>
  <c r="AO5075" i="1"/>
  <c r="AP5075" i="1"/>
  <c r="AT5075" i="1"/>
  <c r="AU5075" i="1" s="1"/>
  <c r="AO5076" i="1"/>
  <c r="AT5076" i="1"/>
  <c r="AP5076" i="1"/>
  <c r="Y5091" i="1"/>
  <c r="AO5091" i="1"/>
  <c r="Y5096" i="1"/>
  <c r="Q342" i="3" s="1"/>
  <c r="C5087" i="19" s="1"/>
  <c r="AO5096" i="1"/>
  <c r="O5096" i="1"/>
  <c r="Q5096" i="1" s="1"/>
  <c r="AP5104" i="1"/>
  <c r="AO5104" i="1"/>
  <c r="AP5112" i="1"/>
  <c r="AO5112" i="1"/>
  <c r="AP5120" i="1"/>
  <c r="AO5120" i="1"/>
  <c r="O5123" i="1"/>
  <c r="AO4760" i="1"/>
  <c r="O4762" i="1"/>
  <c r="Q4762" i="1" s="1"/>
  <c r="AO4768" i="1"/>
  <c r="O4786" i="1"/>
  <c r="Q4786" i="1" s="1"/>
  <c r="AO4786" i="1"/>
  <c r="AP4790" i="1"/>
  <c r="AO4791" i="1"/>
  <c r="O4797" i="1"/>
  <c r="Q4797" i="1" s="1"/>
  <c r="AP4798" i="1"/>
  <c r="AO4799" i="1"/>
  <c r="O4805" i="1"/>
  <c r="Q4805" i="1" s="1"/>
  <c r="AP4806" i="1"/>
  <c r="AO4807" i="1"/>
  <c r="O4813" i="1"/>
  <c r="Q4813" i="1" s="1"/>
  <c r="AP4814" i="1"/>
  <c r="AO4815" i="1"/>
  <c r="AO4849" i="1"/>
  <c r="AO4853" i="1"/>
  <c r="AO4857" i="1"/>
  <c r="AO4861" i="1"/>
  <c r="AO4865" i="1"/>
  <c r="AO4869" i="1"/>
  <c r="AO4877" i="1"/>
  <c r="O4881" i="1"/>
  <c r="Q4881" i="1" s="1"/>
  <c r="AO4881" i="1"/>
  <c r="O4882" i="1"/>
  <c r="Q4882" i="1" s="1"/>
  <c r="O4885" i="1"/>
  <c r="Q4885" i="1" s="1"/>
  <c r="AO4885" i="1"/>
  <c r="O4886" i="1"/>
  <c r="Q4886" i="1" s="1"/>
  <c r="O4889" i="1"/>
  <c r="Q4889" i="1" s="1"/>
  <c r="AO4889" i="1"/>
  <c r="O4893" i="1"/>
  <c r="Q4893" i="1" s="1"/>
  <c r="AO4893" i="1"/>
  <c r="Q4894" i="1"/>
  <c r="O4897" i="1"/>
  <c r="Q4897" i="1" s="1"/>
  <c r="AO4897" i="1"/>
  <c r="O4898" i="1"/>
  <c r="Q4898" i="1" s="1"/>
  <c r="O4901" i="1"/>
  <c r="Q4901" i="1" s="1"/>
  <c r="AO4901" i="1"/>
  <c r="O4902" i="1"/>
  <c r="Q4902" i="1" s="1"/>
  <c r="O4905" i="1"/>
  <c r="Q4905" i="1"/>
  <c r="AO4905" i="1"/>
  <c r="O4909" i="1"/>
  <c r="Q4909" i="1" s="1"/>
  <c r="AO4909" i="1"/>
  <c r="O4913" i="1"/>
  <c r="Q4913" i="1" s="1"/>
  <c r="AO4913" i="1"/>
  <c r="O4914" i="1"/>
  <c r="Q4914" i="1" s="1"/>
  <c r="O4917" i="1"/>
  <c r="Q4917" i="1" s="1"/>
  <c r="AO4917" i="1"/>
  <c r="O4918" i="1"/>
  <c r="Q4918" i="1" s="1"/>
  <c r="O4921" i="1"/>
  <c r="Q4921" i="1"/>
  <c r="AO4921" i="1"/>
  <c r="O4925" i="1"/>
  <c r="Q4925" i="1" s="1"/>
  <c r="AO4925" i="1"/>
  <c r="AP4927" i="1"/>
  <c r="AO4927" i="1"/>
  <c r="O4929" i="1"/>
  <c r="Q4929" i="1"/>
  <c r="AT4931" i="1"/>
  <c r="AU4931" i="1" s="1"/>
  <c r="AO4932" i="1"/>
  <c r="AT4932" i="1"/>
  <c r="AU4932" i="1" s="1"/>
  <c r="BA4932" i="1" s="1"/>
  <c r="O4935" i="1"/>
  <c r="Q4935" i="1"/>
  <c r="O4942" i="1"/>
  <c r="Q4942" i="1" s="1"/>
  <c r="O4945" i="1"/>
  <c r="Q4945" i="1" s="1"/>
  <c r="AO4948" i="1"/>
  <c r="AT4948" i="1"/>
  <c r="BA4948" i="1" s="1"/>
  <c r="AP4952" i="1"/>
  <c r="O4958" i="1"/>
  <c r="Q4958" i="1" s="1"/>
  <c r="AP4959" i="1"/>
  <c r="AO4959" i="1"/>
  <c r="O4962" i="1"/>
  <c r="Q4962" i="1"/>
  <c r="O4970" i="1"/>
  <c r="Q4970" i="1" s="1"/>
  <c r="AP4972" i="1"/>
  <c r="BA4975" i="1"/>
  <c r="O4977" i="1"/>
  <c r="Q4977" i="1" s="1"/>
  <c r="AP4980" i="1"/>
  <c r="O4985" i="1"/>
  <c r="Q4985" i="1" s="1"/>
  <c r="AP4988" i="1"/>
  <c r="AP4996" i="1"/>
  <c r="O5001" i="1"/>
  <c r="Q5001" i="1" s="1"/>
  <c r="AP5037" i="1"/>
  <c r="AT5037" i="1"/>
  <c r="BA5037" i="1" s="1"/>
  <c r="BB5037" i="1" s="1"/>
  <c r="AT5038" i="1"/>
  <c r="AP5038" i="1"/>
  <c r="AO5045" i="1"/>
  <c r="AP5045" i="1"/>
  <c r="AT5045" i="1"/>
  <c r="BA5045" i="1" s="1"/>
  <c r="BB5045" i="1" s="1"/>
  <c r="AO5046" i="1"/>
  <c r="AT5046" i="1"/>
  <c r="AU5046" i="1" s="1"/>
  <c r="AP5046" i="1"/>
  <c r="AP5053" i="1"/>
  <c r="AT5053" i="1"/>
  <c r="AU5053" i="1" s="1"/>
  <c r="AT5054" i="1"/>
  <c r="AP5054" i="1"/>
  <c r="AO5061" i="1"/>
  <c r="AP5061" i="1"/>
  <c r="AT5061" i="1"/>
  <c r="AO5062" i="1"/>
  <c r="AT5062" i="1"/>
  <c r="BA5062" i="1" s="1"/>
  <c r="BB5062" i="1" s="1"/>
  <c r="AP5062" i="1"/>
  <c r="AP5069" i="1"/>
  <c r="AT5069" i="1"/>
  <c r="BA5069" i="1" s="1"/>
  <c r="BB5069" i="1" s="1"/>
  <c r="AT5070" i="1"/>
  <c r="AU5070" i="1" s="1"/>
  <c r="AP5070" i="1"/>
  <c r="AO5077" i="1"/>
  <c r="AP5077" i="1"/>
  <c r="AT5077" i="1"/>
  <c r="AO5078" i="1"/>
  <c r="AT5078" i="1"/>
  <c r="AU5078" i="1" s="1"/>
  <c r="AP5078" i="1"/>
  <c r="AP5079" i="1"/>
  <c r="AT5079" i="1"/>
  <c r="AU5079" i="1" s="1"/>
  <c r="O5090" i="1"/>
  <c r="Q5090" i="1" s="1"/>
  <c r="O5099" i="1"/>
  <c r="Q5099" i="1" s="1"/>
  <c r="AO5099" i="1"/>
  <c r="O5100" i="1"/>
  <c r="Q5100" i="1" s="1"/>
  <c r="O5101" i="1"/>
  <c r="Q5101" i="1" s="1"/>
  <c r="AO5108" i="1"/>
  <c r="AP5108" i="1"/>
  <c r="Q5114" i="1"/>
  <c r="AO5116" i="1"/>
  <c r="O5122" i="1"/>
  <c r="Q5122" i="1" s="1"/>
  <c r="O4759" i="1"/>
  <c r="Q4759" i="1" s="1"/>
  <c r="AP4763" i="1"/>
  <c r="AP4771" i="1"/>
  <c r="AO4777" i="1"/>
  <c r="AP4779" i="1"/>
  <c r="AP4787" i="1"/>
  <c r="O4791" i="1"/>
  <c r="Q4791" i="1" s="1"/>
  <c r="AP4792" i="1"/>
  <c r="AO4793" i="1"/>
  <c r="O4799" i="1"/>
  <c r="Q4799" i="1" s="1"/>
  <c r="AP4800" i="1"/>
  <c r="AO4801" i="1"/>
  <c r="O4807" i="1"/>
  <c r="Q4807" i="1" s="1"/>
  <c r="AP4808" i="1"/>
  <c r="AO4809" i="1"/>
  <c r="O4815" i="1"/>
  <c r="Q4815" i="1" s="1"/>
  <c r="AP4816" i="1"/>
  <c r="AO4817" i="1"/>
  <c r="O4849" i="1"/>
  <c r="Q4849" i="1" s="1"/>
  <c r="O4850" i="1"/>
  <c r="Q4850" i="1"/>
  <c r="O4853" i="1"/>
  <c r="Q4853" i="1" s="1"/>
  <c r="O4857" i="1"/>
  <c r="Q4857" i="1" s="1"/>
  <c r="Q4858" i="1"/>
  <c r="O4861" i="1"/>
  <c r="Q4861" i="1" s="1"/>
  <c r="Q4862" i="1"/>
  <c r="O4865" i="1"/>
  <c r="Q4865" i="1" s="1"/>
  <c r="O4869" i="1"/>
  <c r="Q4869" i="1" s="1"/>
  <c r="O4870" i="1"/>
  <c r="Q4870" i="1"/>
  <c r="O4873" i="1"/>
  <c r="Q4873" i="1" s="1"/>
  <c r="O4874" i="1"/>
  <c r="Q4874" i="1" s="1"/>
  <c r="O4877" i="1"/>
  <c r="Q4877" i="1" s="1"/>
  <c r="AP4880" i="1"/>
  <c r="AP4892" i="1"/>
  <c r="AP4896" i="1"/>
  <c r="AP4908" i="1"/>
  <c r="AP4912" i="1"/>
  <c r="AP4924" i="1"/>
  <c r="AT4927" i="1"/>
  <c r="AU4927" i="1" s="1"/>
  <c r="AO4928" i="1"/>
  <c r="AT4928" i="1"/>
  <c r="AU4928" i="1" s="1"/>
  <c r="BA4928" i="1" s="1"/>
  <c r="O4931" i="1"/>
  <c r="Q4931" i="1"/>
  <c r="AP4932" i="1"/>
  <c r="O4938" i="1"/>
  <c r="Q4938" i="1" s="1"/>
  <c r="AP4939" i="1"/>
  <c r="AO4939" i="1"/>
  <c r="O4941" i="1"/>
  <c r="Q4941" i="1" s="1"/>
  <c r="AO4944" i="1"/>
  <c r="AT4944" i="1"/>
  <c r="AU4944" i="1" s="1"/>
  <c r="AP4948" i="1"/>
  <c r="O4954" i="1"/>
  <c r="Q4954" i="1" s="1"/>
  <c r="AO4955" i="1"/>
  <c r="O4957" i="1"/>
  <c r="Q4957" i="1" s="1"/>
  <c r="AT4959" i="1"/>
  <c r="AO4960" i="1"/>
  <c r="AT4960" i="1"/>
  <c r="AU4960" i="1" s="1"/>
  <c r="AP4960" i="1"/>
  <c r="AO4961" i="1"/>
  <c r="O4963" i="1"/>
  <c r="Q4963" i="1" s="1"/>
  <c r="AO4968" i="1"/>
  <c r="AT4968" i="1"/>
  <c r="AP4968" i="1"/>
  <c r="AO4969" i="1"/>
  <c r="O4971" i="1"/>
  <c r="Q4971" i="1" s="1"/>
  <c r="AP4974" i="1"/>
  <c r="O4979" i="1"/>
  <c r="Q4979" i="1"/>
  <c r="AP4982" i="1"/>
  <c r="AP4990" i="1"/>
  <c r="O4995" i="1"/>
  <c r="Q4995" i="1" s="1"/>
  <c r="AP4998" i="1"/>
  <c r="AT5003" i="1"/>
  <c r="BA5003" i="1" s="1"/>
  <c r="BB5003" i="1" s="1"/>
  <c r="AP5003" i="1"/>
  <c r="AO5003" i="1"/>
  <c r="AP5004" i="1"/>
  <c r="O5005" i="1"/>
  <c r="Q5005" i="1" s="1"/>
  <c r="AT5007" i="1"/>
  <c r="AP5007" i="1"/>
  <c r="AO5007" i="1"/>
  <c r="AP5008" i="1"/>
  <c r="O5009" i="1"/>
  <c r="Q5009" i="1"/>
  <c r="AT5011" i="1"/>
  <c r="BA5011" i="1" s="1"/>
  <c r="AP5011" i="1"/>
  <c r="AO5011" i="1"/>
  <c r="AP5012" i="1"/>
  <c r="O5013" i="1"/>
  <c r="Q5013" i="1" s="1"/>
  <c r="AT5015" i="1"/>
  <c r="BA5015" i="1" s="1"/>
  <c r="BB5015" i="1" s="1"/>
  <c r="AP5015" i="1"/>
  <c r="AO5015" i="1"/>
  <c r="AP5016" i="1"/>
  <c r="O5017" i="1"/>
  <c r="Q5017" i="1" s="1"/>
  <c r="AT5019" i="1"/>
  <c r="BA5019" i="1" s="1"/>
  <c r="AP5019" i="1"/>
  <c r="AO5019" i="1"/>
  <c r="AP5020" i="1"/>
  <c r="O5021" i="1"/>
  <c r="Q5021" i="1" s="1"/>
  <c r="AT5023" i="1"/>
  <c r="AP5023" i="1"/>
  <c r="AO5023" i="1"/>
  <c r="AP5024" i="1"/>
  <c r="O5025" i="1"/>
  <c r="Q5025" i="1" s="1"/>
  <c r="AT5027" i="1"/>
  <c r="AU5027" i="1" s="1"/>
  <c r="AP5027" i="1"/>
  <c r="AO5027" i="1"/>
  <c r="AP5028" i="1"/>
  <c r="AO5031" i="1"/>
  <c r="AP5031" i="1"/>
  <c r="AT5032" i="1"/>
  <c r="BA5032" i="1" s="1"/>
  <c r="BB5032" i="1" s="1"/>
  <c r="AP5032" i="1"/>
  <c r="AT5039" i="1"/>
  <c r="BA5039" i="1" s="1"/>
  <c r="BB5039" i="1" s="1"/>
  <c r="AO5040" i="1"/>
  <c r="AO5047" i="1"/>
  <c r="AP5047" i="1"/>
  <c r="AT5048" i="1"/>
  <c r="AU5048" i="1" s="1"/>
  <c r="AP5048" i="1"/>
  <c r="AT5055" i="1"/>
  <c r="AU5055" i="1" s="1"/>
  <c r="AO5056" i="1"/>
  <c r="AO5063" i="1"/>
  <c r="AP5063" i="1"/>
  <c r="AT5064" i="1"/>
  <c r="BA5064" i="1" s="1"/>
  <c r="BB5064" i="1" s="1"/>
  <c r="AP5064" i="1"/>
  <c r="AT5071" i="1"/>
  <c r="BA5071" i="1" s="1"/>
  <c r="BB5071" i="1" s="1"/>
  <c r="AO5072" i="1"/>
  <c r="AO5079" i="1"/>
  <c r="AP5086" i="1"/>
  <c r="AP5087" i="1"/>
  <c r="AT5087" i="1"/>
  <c r="BA5087" i="1" s="1"/>
  <c r="BB5087" i="1" s="1"/>
  <c r="AO5087" i="1"/>
  <c r="AP5111" i="1"/>
  <c r="AO5111" i="1"/>
  <c r="AP5119" i="1"/>
  <c r="AO5119" i="1"/>
  <c r="O5120" i="1"/>
  <c r="Q5120" i="1" s="1"/>
  <c r="AO4759" i="1"/>
  <c r="AP4794" i="1"/>
  <c r="AP4802" i="1"/>
  <c r="AP4810" i="1"/>
  <c r="AO4851" i="1"/>
  <c r="AO4855" i="1"/>
  <c r="AO4859" i="1"/>
  <c r="AO4863" i="1"/>
  <c r="AO4867" i="1"/>
  <c r="AO4871" i="1"/>
  <c r="AO4875" i="1"/>
  <c r="AO4879" i="1"/>
  <c r="AU4880" i="1"/>
  <c r="BA4880" i="1" s="1"/>
  <c r="AO4883" i="1"/>
  <c r="AO4887" i="1"/>
  <c r="AT4888" i="1"/>
  <c r="AU4888" i="1" s="1"/>
  <c r="BA4888" i="1" s="1"/>
  <c r="AO4891" i="1"/>
  <c r="AT4892" i="1"/>
  <c r="AU4892" i="1" s="1"/>
  <c r="BA4892" i="1" s="1"/>
  <c r="AO4895" i="1"/>
  <c r="AO4899" i="1"/>
  <c r="AO4903" i="1"/>
  <c r="AT4904" i="1"/>
  <c r="AU4904" i="1" s="1"/>
  <c r="AO4907" i="1"/>
  <c r="AT4908" i="1"/>
  <c r="AU4908" i="1" s="1"/>
  <c r="BA4908" i="1" s="1"/>
  <c r="AO4911" i="1"/>
  <c r="AU4912" i="1"/>
  <c r="BA4912" i="1" s="1"/>
  <c r="AO4915" i="1"/>
  <c r="AO4919" i="1"/>
  <c r="AT4920" i="1"/>
  <c r="AU4920" i="1" s="1"/>
  <c r="AO4923" i="1"/>
  <c r="AT4924" i="1"/>
  <c r="AU4924" i="1" s="1"/>
  <c r="AO4930" i="1"/>
  <c r="AO4933" i="1"/>
  <c r="O4934" i="1"/>
  <c r="Q4934" i="1" s="1"/>
  <c r="AP4935" i="1"/>
  <c r="AO4935" i="1"/>
  <c r="O4937" i="1"/>
  <c r="Q4937" i="1" s="1"/>
  <c r="AT4939" i="1"/>
  <c r="AU4939" i="1"/>
  <c r="BA4939" i="1" s="1"/>
  <c r="AO4940" i="1"/>
  <c r="AT4940" i="1"/>
  <c r="AP4944" i="1"/>
  <c r="AO4946" i="1"/>
  <c r="AO4949" i="1"/>
  <c r="O4950" i="1"/>
  <c r="Q4950" i="1" s="1"/>
  <c r="AP4951" i="1"/>
  <c r="AO4951" i="1"/>
  <c r="AT4955" i="1"/>
  <c r="AO4956" i="1"/>
  <c r="AT4956" i="1"/>
  <c r="BA4956" i="1" s="1"/>
  <c r="AO4962" i="1"/>
  <c r="O4966" i="1"/>
  <c r="Q4966" i="1" s="1"/>
  <c r="AO4970" i="1"/>
  <c r="AP4976" i="1"/>
  <c r="BA4979" i="1"/>
  <c r="AP4992" i="1"/>
  <c r="AP5000" i="1"/>
  <c r="BA5030" i="1"/>
  <c r="BB5030" i="1" s="1"/>
  <c r="AO5033" i="1"/>
  <c r="AP5033" i="1"/>
  <c r="AT5033" i="1"/>
  <c r="AO5034" i="1"/>
  <c r="AT5034" i="1"/>
  <c r="AU5034" i="1" s="1"/>
  <c r="AP5034" i="1"/>
  <c r="AO5041" i="1"/>
  <c r="AP5041" i="1"/>
  <c r="AT5041" i="1"/>
  <c r="AU5041" i="1" s="1"/>
  <c r="AO5042" i="1"/>
  <c r="AT5042" i="1"/>
  <c r="AP5042" i="1"/>
  <c r="AO5049" i="1"/>
  <c r="AP5049" i="1"/>
  <c r="AT5049" i="1"/>
  <c r="AU5049" i="1" s="1"/>
  <c r="AO5050" i="1"/>
  <c r="AT5050" i="1"/>
  <c r="BA5050" i="1" s="1"/>
  <c r="BB5050" i="1" s="1"/>
  <c r="AP5050" i="1"/>
  <c r="AO5057" i="1"/>
  <c r="AP5057" i="1"/>
  <c r="AT5057" i="1"/>
  <c r="BA5057" i="1" s="1"/>
  <c r="BB5057" i="1" s="1"/>
  <c r="AO5058" i="1"/>
  <c r="AT5058" i="1"/>
  <c r="AU5058" i="1" s="1"/>
  <c r="AP5058" i="1"/>
  <c r="AO5065" i="1"/>
  <c r="AP5065" i="1"/>
  <c r="AT5065" i="1"/>
  <c r="AO5066" i="1"/>
  <c r="AT5066" i="1"/>
  <c r="AU5066" i="1" s="1"/>
  <c r="AP5066" i="1"/>
  <c r="AO5073" i="1"/>
  <c r="AP5073" i="1"/>
  <c r="AT5073" i="1"/>
  <c r="AU5073" i="1" s="1"/>
  <c r="AO5074" i="1"/>
  <c r="AT5074" i="1"/>
  <c r="BA5074" i="1" s="1"/>
  <c r="BB5074" i="1" s="1"/>
  <c r="AP5074" i="1"/>
  <c r="AT5086" i="1"/>
  <c r="AU5086" i="1" s="1"/>
  <c r="AP5092" i="1"/>
  <c r="AO5094" i="1"/>
  <c r="Y5097" i="1"/>
  <c r="Q343" i="3" s="1"/>
  <c r="C5088" i="19" s="1"/>
  <c r="AO5097" i="1"/>
  <c r="O5097" i="1"/>
  <c r="Q5097" i="1"/>
  <c r="AP5098" i="1"/>
  <c r="AO5098" i="1"/>
  <c r="O5103" i="1"/>
  <c r="Q5103" i="1" s="1"/>
  <c r="AO5106" i="1"/>
  <c r="AO5115" i="1"/>
  <c r="AO5122" i="1"/>
  <c r="AO5123" i="1"/>
  <c r="AO4936" i="1"/>
  <c r="AT4936" i="1"/>
  <c r="AU4936" i="1" s="1"/>
  <c r="BA4936" i="1" s="1"/>
  <c r="O5029" i="1"/>
  <c r="Q5029" i="1" s="1"/>
  <c r="AP5029" i="1"/>
  <c r="O5032" i="1"/>
  <c r="Q5032" i="1" s="1"/>
  <c r="O5034" i="1"/>
  <c r="Q5034" i="1"/>
  <c r="O5036" i="1"/>
  <c r="Q5036" i="1" s="1"/>
  <c r="Q5038" i="1"/>
  <c r="O5040" i="1"/>
  <c r="Q5040" i="1" s="1"/>
  <c r="O5042" i="1"/>
  <c r="Q5042" i="1" s="1"/>
  <c r="O5044" i="1"/>
  <c r="Q5044" i="1" s="1"/>
  <c r="Q5046" i="1"/>
  <c r="O5048" i="1"/>
  <c r="Q5048" i="1" s="1"/>
  <c r="O5050" i="1"/>
  <c r="Q5050" i="1" s="1"/>
  <c r="O5052" i="1"/>
  <c r="Q5052" i="1" s="1"/>
  <c r="O5056" i="1"/>
  <c r="Q5056" i="1" s="1"/>
  <c r="O5058" i="1"/>
  <c r="Q5058" i="1" s="1"/>
  <c r="O5060" i="1"/>
  <c r="Q5060" i="1" s="1"/>
  <c r="O5064" i="1"/>
  <c r="Q5064" i="1" s="1"/>
  <c r="O5066" i="1"/>
  <c r="Q5066" i="1" s="1"/>
  <c r="O5068" i="1"/>
  <c r="Q5068" i="1" s="1"/>
  <c r="O5072" i="1"/>
  <c r="Q5072" i="1" s="1"/>
  <c r="O5074" i="1"/>
  <c r="Q5074" i="1" s="1"/>
  <c r="O5076" i="1"/>
  <c r="Q5076" i="1" s="1"/>
  <c r="Q5078" i="1"/>
  <c r="AP5080" i="1"/>
  <c r="Q5081" i="1"/>
  <c r="AO5081" i="1"/>
  <c r="AP5082" i="1"/>
  <c r="Q5085" i="1"/>
  <c r="O5108" i="1"/>
  <c r="Q5108" i="1" s="1"/>
  <c r="AP5110" i="1"/>
  <c r="O5116" i="1"/>
  <c r="Q5116" i="1" s="1"/>
  <c r="AO5118" i="1"/>
  <c r="AP5118" i="1"/>
  <c r="AO4963" i="1"/>
  <c r="AO4967" i="1"/>
  <c r="AO4973" i="1"/>
  <c r="AO4975" i="1"/>
  <c r="AO4979" i="1"/>
  <c r="AO4981" i="1"/>
  <c r="AO4983" i="1"/>
  <c r="AO4985" i="1"/>
  <c r="AO4989" i="1"/>
  <c r="AO4991" i="1"/>
  <c r="AO4995" i="1"/>
  <c r="AO4997" i="1"/>
  <c r="AO4999" i="1"/>
  <c r="AO5001" i="1"/>
  <c r="AT5080" i="1"/>
  <c r="BA5080" i="1" s="1"/>
  <c r="BB5080" i="1" s="1"/>
  <c r="AO5082" i="1"/>
  <c r="O5083" i="1"/>
  <c r="Q5083" i="1" s="1"/>
  <c r="AP5084" i="1"/>
  <c r="AO5084" i="1"/>
  <c r="AT5084" i="1"/>
  <c r="BA5084" i="1" s="1"/>
  <c r="AP5088" i="1"/>
  <c r="AO5089" i="1"/>
  <c r="AP5090" i="1"/>
  <c r="AO5095" i="1"/>
  <c r="AO5102" i="1"/>
  <c r="AP5109" i="1"/>
  <c r="AP5030" i="1"/>
  <c r="O5079" i="1"/>
  <c r="Q5079" i="1" s="1"/>
  <c r="AP5083" i="1"/>
  <c r="AT5083" i="1"/>
  <c r="AU5083" i="1" s="1"/>
  <c r="O5087" i="1"/>
  <c r="Q5087" i="1" s="1"/>
  <c r="AT5091" i="1"/>
  <c r="AU5091" i="1" s="1"/>
  <c r="O5094" i="1"/>
  <c r="Q5094" i="1" s="1"/>
  <c r="O5098" i="1"/>
  <c r="Q5098" i="1"/>
  <c r="O5102" i="1"/>
  <c r="Q5102" i="1" s="1"/>
  <c r="AP5081" i="1"/>
  <c r="AP5085" i="1"/>
  <c r="AP5089" i="1"/>
  <c r="AP5097" i="1"/>
  <c r="AP5099" i="1"/>
  <c r="AP5101" i="1"/>
  <c r="AP5103" i="1"/>
  <c r="C4750" i="19"/>
  <c r="C4870" i="19"/>
  <c r="C5023" i="19"/>
  <c r="C4931" i="19"/>
  <c r="AU5082" i="1"/>
  <c r="BA4965" i="1"/>
  <c r="AU5020" i="1"/>
  <c r="AU5090" i="1"/>
  <c r="BB5026" i="1"/>
  <c r="AU4988" i="1"/>
  <c r="AU5010" i="1"/>
  <c r="Q14" i="3"/>
  <c r="C4759" i="19" s="1"/>
  <c r="Q173" i="3"/>
  <c r="C4918" i="19" s="1"/>
  <c r="C4861" i="19"/>
  <c r="Q96" i="3"/>
  <c r="Q235" i="3"/>
  <c r="C4980" i="19" s="1"/>
  <c r="C4833" i="19"/>
  <c r="Q301" i="3"/>
  <c r="C5046" i="19" s="1"/>
  <c r="Q227" i="3"/>
  <c r="C4972" i="19" s="1"/>
  <c r="Q100" i="3"/>
  <c r="C4845" i="19" s="1"/>
  <c r="C5026" i="19"/>
  <c r="Q120" i="3"/>
  <c r="C4865" i="19" s="1"/>
  <c r="Q289" i="3"/>
  <c r="C5034" i="19" s="1"/>
  <c r="AU4970" i="1"/>
  <c r="BA5088" i="1"/>
  <c r="BB5088" i="1" s="1"/>
  <c r="Q68" i="3"/>
  <c r="C4813" i="19" s="1"/>
  <c r="Q337" i="3"/>
  <c r="C5082" i="19" s="1"/>
  <c r="Q364" i="3"/>
  <c r="C5109" i="19" s="1"/>
  <c r="Q309" i="3"/>
  <c r="Q277" i="3"/>
  <c r="C5022" i="19" s="1"/>
  <c r="Q243" i="3"/>
  <c r="C4988" i="19" s="1"/>
  <c r="C4964" i="19"/>
  <c r="Q313" i="3"/>
  <c r="C5058" i="19" s="1"/>
  <c r="AO4836" i="1"/>
  <c r="Q238" i="3"/>
  <c r="C4983" i="19" s="1"/>
  <c r="AU4980" i="1"/>
  <c r="Q234" i="3"/>
  <c r="C4979" i="19" s="1"/>
  <c r="AU4992" i="1"/>
  <c r="Q27" i="3"/>
  <c r="C4772" i="19" s="1"/>
  <c r="Q321" i="3"/>
  <c r="C5066" i="19" s="1"/>
  <c r="Q287" i="3"/>
  <c r="C5032" i="19" s="1"/>
  <c r="Q307" i="3"/>
  <c r="C5052" i="19" s="1"/>
  <c r="AU4991" i="1"/>
  <c r="Q285" i="3"/>
  <c r="C5030" i="19" s="1"/>
  <c r="C5036" i="19"/>
  <c r="AU4950" i="1"/>
  <c r="Q305" i="3"/>
  <c r="C5050" i="19" s="1"/>
  <c r="Q108" i="3"/>
  <c r="C4853" i="19" s="1"/>
  <c r="Q218" i="3"/>
  <c r="C4963" i="19" s="1"/>
  <c r="Q6" i="3"/>
  <c r="C4751" i="19" s="1"/>
  <c r="Q356" i="3"/>
  <c r="C5101" i="19" s="1"/>
  <c r="Q283" i="3"/>
  <c r="C5028" i="19" s="1"/>
  <c r="Q295" i="3"/>
  <c r="C5040" i="19" s="1"/>
  <c r="Q319" i="3"/>
  <c r="C5064" i="19" s="1"/>
  <c r="BA5004" i="1"/>
  <c r="BB5004" i="1"/>
  <c r="BA5008" i="1"/>
  <c r="BB5008" i="1" s="1"/>
  <c r="BA4920" i="1"/>
  <c r="AU4963" i="1"/>
  <c r="BA4927" i="1"/>
  <c r="BA4961" i="1"/>
  <c r="BA4917" i="1"/>
  <c r="BA4902" i="1"/>
  <c r="BA4937" i="1"/>
  <c r="BA4881" i="1"/>
  <c r="BA4904" i="1"/>
  <c r="BA5016" i="1"/>
  <c r="BB5016" i="1" s="1"/>
  <c r="BA4915" i="1"/>
  <c r="BA4903" i="1"/>
  <c r="BA4930" i="1"/>
  <c r="BA4891" i="1"/>
  <c r="BA4906" i="1"/>
  <c r="BA4889" i="1"/>
  <c r="BA4899" i="1"/>
  <c r="BA4894" i="1"/>
  <c r="BA4931" i="1"/>
  <c r="BA4924" i="1"/>
  <c r="BA4919" i="1"/>
  <c r="BA4914" i="1"/>
  <c r="BA4887" i="1"/>
  <c r="BA5029" i="1"/>
  <c r="BB5029" i="1" s="1"/>
  <c r="BA4893" i="1"/>
  <c r="AO4842" i="1"/>
  <c r="AO4829" i="1"/>
  <c r="O4830" i="1"/>
  <c r="Q4830" i="1"/>
  <c r="AU5001" i="1"/>
  <c r="AO4837" i="1"/>
  <c r="O4823" i="1"/>
  <c r="Q4823" i="1" s="1"/>
  <c r="AO4844" i="1"/>
  <c r="O4844" i="1"/>
  <c r="Q4844" i="1" s="1"/>
  <c r="Y4819" i="1"/>
  <c r="Q65" i="3" s="1"/>
  <c r="C4810" i="19" s="1"/>
  <c r="AO4818" i="1"/>
  <c r="AO4839" i="1"/>
  <c r="BA4957" i="1"/>
  <c r="AO4833" i="1"/>
  <c r="Y4823" i="1"/>
  <c r="O4839" i="1"/>
  <c r="Q4839" i="1"/>
  <c r="O4833" i="1"/>
  <c r="Q4833" i="1" s="1"/>
  <c r="BA4999" i="1"/>
  <c r="AU4977" i="1"/>
  <c r="Y4835" i="1"/>
  <c r="Q81" i="3" s="1"/>
  <c r="C4826" i="19" s="1"/>
  <c r="O4847" i="1"/>
  <c r="Q4847" i="1" s="1"/>
  <c r="AO4843" i="1"/>
  <c r="Y4827" i="1"/>
  <c r="Q73" i="3" s="1"/>
  <c r="C4818" i="19" s="1"/>
  <c r="Y4831" i="1"/>
  <c r="AO4838" i="1"/>
  <c r="AO4835" i="1"/>
  <c r="AO4847" i="1"/>
  <c r="O4843" i="1"/>
  <c r="Q4843" i="1" s="1"/>
  <c r="BA4954" i="1"/>
  <c r="AU4954" i="1"/>
  <c r="BA4976" i="1"/>
  <c r="AU4976" i="1"/>
  <c r="BA4967" i="1"/>
  <c r="AU4967" i="1"/>
  <c r="AU4985" i="1"/>
  <c r="BA4998" i="1"/>
  <c r="AU4998" i="1"/>
  <c r="BA4990" i="1"/>
  <c r="AU4990" i="1"/>
  <c r="BA5028" i="1"/>
  <c r="BB5028" i="1" s="1"/>
  <c r="AU5028" i="1"/>
  <c r="AU5006" i="1"/>
  <c r="BA5006" i="1"/>
  <c r="BB5006" i="1"/>
  <c r="BA4962" i="1"/>
  <c r="AU4962" i="1"/>
  <c r="BA5022" i="1"/>
  <c r="BB5022" i="1" s="1"/>
  <c r="AU5022" i="1"/>
  <c r="BA4982" i="1"/>
  <c r="AU4982" i="1"/>
  <c r="AO4825" i="1"/>
  <c r="O4825" i="1"/>
  <c r="Q4825" i="1" s="1"/>
  <c r="AO4831" i="1"/>
  <c r="AO4819" i="1"/>
  <c r="AU5014" i="1"/>
  <c r="BA5014" i="1"/>
  <c r="BB5014" i="1" s="1"/>
  <c r="BA4986" i="1"/>
  <c r="BA4978" i="1"/>
  <c r="AU4978" i="1"/>
  <c r="BA4942" i="1"/>
  <c r="AO4845" i="1"/>
  <c r="BB5002" i="1"/>
  <c r="AU4953" i="1"/>
  <c r="AU5024" i="1"/>
  <c r="BA5024" i="1"/>
  <c r="BB5024" i="1" s="1"/>
  <c r="BA4966" i="1"/>
  <c r="AU4966" i="1"/>
  <c r="AU5012" i="1"/>
  <c r="BA4974" i="1"/>
  <c r="AU5080" i="1"/>
  <c r="AU5092" i="1"/>
  <c r="BA5086" i="1"/>
  <c r="BB5086" i="1" s="1"/>
  <c r="BA5073" i="1"/>
  <c r="BB5073" i="1" s="1"/>
  <c r="BA5066" i="1"/>
  <c r="BB5066" i="1" s="1"/>
  <c r="AU5057" i="1"/>
  <c r="AU5050" i="1"/>
  <c r="BA5041" i="1"/>
  <c r="BB5041" i="1" s="1"/>
  <c r="BA5034" i="1"/>
  <c r="BB5034" i="1" s="1"/>
  <c r="BA5023" i="1"/>
  <c r="BB5023" i="1" s="1"/>
  <c r="AU5023" i="1"/>
  <c r="BA5007" i="1"/>
  <c r="BB5007" i="1" s="1"/>
  <c r="AU5007" i="1"/>
  <c r="BA4968" i="1"/>
  <c r="AU4968" i="1"/>
  <c r="BA5077" i="1"/>
  <c r="BB5077" i="1" s="1"/>
  <c r="AU5077" i="1"/>
  <c r="BA5070" i="1"/>
  <c r="BB5070" i="1" s="1"/>
  <c r="BA5061" i="1"/>
  <c r="BB5061" i="1"/>
  <c r="AU5061" i="1"/>
  <c r="AU5054" i="1"/>
  <c r="BA5054" i="1"/>
  <c r="BB5054" i="1" s="1"/>
  <c r="AU5045" i="1"/>
  <c r="AU5038" i="1"/>
  <c r="BA5038" i="1"/>
  <c r="BB5038" i="1" s="1"/>
  <c r="BA5025" i="1"/>
  <c r="BB5025" i="1" s="1"/>
  <c r="AU5025" i="1"/>
  <c r="BA5009" i="1"/>
  <c r="BB5009" i="1" s="1"/>
  <c r="AU5009" i="1"/>
  <c r="AU5087" i="1"/>
  <c r="BA5063" i="1"/>
  <c r="BB5063" i="1" s="1"/>
  <c r="AU5047" i="1"/>
  <c r="BA5031" i="1"/>
  <c r="BB5031" i="1" s="1"/>
  <c r="BB5019" i="1"/>
  <c r="AU5019" i="1"/>
  <c r="AU5003" i="1"/>
  <c r="AU4959" i="1"/>
  <c r="BA4959" i="1"/>
  <c r="AU5076" i="1"/>
  <c r="BA5076" i="1"/>
  <c r="BB5076" i="1"/>
  <c r="BA5067" i="1"/>
  <c r="BB5067" i="1" s="1"/>
  <c r="AU5067" i="1"/>
  <c r="AU5060" i="1"/>
  <c r="BA5060" i="1"/>
  <c r="BB5060" i="1" s="1"/>
  <c r="BA5051" i="1"/>
  <c r="BB5051" i="1" s="1"/>
  <c r="AU5051" i="1"/>
  <c r="AU5044" i="1"/>
  <c r="BA5044" i="1"/>
  <c r="BB5044" i="1" s="1"/>
  <c r="BA5035" i="1"/>
  <c r="BB5035" i="1" s="1"/>
  <c r="AU5035" i="1"/>
  <c r="BB5021" i="1"/>
  <c r="AU5021" i="1"/>
  <c r="AU5005" i="1"/>
  <c r="BA5083" i="1"/>
  <c r="BB5083" i="1" s="1"/>
  <c r="AU5074" i="1"/>
  <c r="BA5065" i="1"/>
  <c r="BB5065" i="1" s="1"/>
  <c r="AU5065" i="1"/>
  <c r="BA5049" i="1"/>
  <c r="BB5049" i="1" s="1"/>
  <c r="AU5042" i="1"/>
  <c r="BA5042" i="1"/>
  <c r="BB5042" i="1" s="1"/>
  <c r="AU5033" i="1"/>
  <c r="AU5015" i="1"/>
  <c r="BA5078" i="1"/>
  <c r="BB5078" i="1" s="1"/>
  <c r="AU5069" i="1"/>
  <c r="AU5062" i="1"/>
  <c r="BA5053" i="1"/>
  <c r="BB5053" i="1" s="1"/>
  <c r="BA5046" i="1"/>
  <c r="BB5046" i="1" s="1"/>
  <c r="AU5037" i="1"/>
  <c r="BA5017" i="1"/>
  <c r="BB5017" i="1" s="1"/>
  <c r="AU5017" i="1"/>
  <c r="BA4964" i="1"/>
  <c r="AU4964" i="1"/>
  <c r="BA4952" i="1"/>
  <c r="AU4952" i="1"/>
  <c r="BA5091" i="1"/>
  <c r="BB5091" i="1" s="1"/>
  <c r="BB5084" i="1"/>
  <c r="AU5084" i="1"/>
  <c r="BA4940" i="1"/>
  <c r="AU4940" i="1"/>
  <c r="AU5071" i="1"/>
  <c r="AU5064" i="1"/>
  <c r="BA5055" i="1"/>
  <c r="BB5055" i="1" s="1"/>
  <c r="BA5048" i="1"/>
  <c r="BB5048" i="1" s="1"/>
  <c r="AU5039" i="1"/>
  <c r="AU5032" i="1"/>
  <c r="BA5027" i="1"/>
  <c r="BB5027" i="1"/>
  <c r="BB5011" i="1"/>
  <c r="AU5011" i="1"/>
  <c r="BA5079" i="1"/>
  <c r="BB5079" i="1" s="1"/>
  <c r="AU4948" i="1"/>
  <c r="BA5075" i="1"/>
  <c r="BB5075" i="1" s="1"/>
  <c r="AU5068" i="1"/>
  <c r="BA5068" i="1"/>
  <c r="BB5068" i="1" s="1"/>
  <c r="BB5059" i="1"/>
  <c r="AU5059" i="1"/>
  <c r="BA5043" i="1"/>
  <c r="BB5043" i="1" s="1"/>
  <c r="AU5036" i="1"/>
  <c r="BA5036" i="1"/>
  <c r="BB5036" i="1" s="1"/>
  <c r="BB5013" i="1"/>
  <c r="AU5013" i="1"/>
  <c r="C5054" i="19"/>
  <c r="Q77" i="3"/>
  <c r="C4822" i="19" s="1"/>
  <c r="Q69" i="3"/>
  <c r="C4814" i="19" s="1"/>
  <c r="AY5397" i="1"/>
  <c r="AY5398" i="1"/>
  <c r="AY5399" i="1"/>
  <c r="AY5400" i="1"/>
  <c r="AY5401" i="1"/>
  <c r="AY5402" i="1"/>
  <c r="AY5403" i="1"/>
  <c r="AY5404" i="1"/>
  <c r="AY5405" i="1"/>
  <c r="AY5406" i="1"/>
  <c r="AY5407" i="1"/>
  <c r="AY5408" i="1"/>
  <c r="AY5409" i="1"/>
  <c r="AY5410" i="1"/>
  <c r="AY5411" i="1"/>
  <c r="AY5412" i="1"/>
  <c r="AY5413" i="1"/>
  <c r="AY5414" i="1"/>
  <c r="AY5415" i="1"/>
  <c r="AY5416" i="1"/>
  <c r="AY5417" i="1"/>
  <c r="AY5418" i="1"/>
  <c r="AY5419" i="1"/>
  <c r="AY5420" i="1"/>
  <c r="AY5421" i="1"/>
  <c r="AY5422" i="1"/>
  <c r="AY5423" i="1"/>
  <c r="AY5424" i="1"/>
  <c r="AY5425" i="1"/>
  <c r="AY5426" i="1"/>
  <c r="AY5427" i="1"/>
  <c r="BJ5488" i="1"/>
  <c r="BK5488" i="1" s="1"/>
  <c r="J5488" i="1" s="1"/>
  <c r="L5488" i="1" s="1"/>
  <c r="BG5488" i="1"/>
  <c r="BH5488" i="1" s="1"/>
  <c r="AN5488" i="1"/>
  <c r="BB5488" i="1" s="1"/>
  <c r="BD5488" i="1" s="1"/>
  <c r="BE5488" i="1" s="1"/>
  <c r="AL5488" i="1"/>
  <c r="BN5488" i="1" s="1"/>
  <c r="BO5488" i="1" s="1"/>
  <c r="K5488" i="1"/>
  <c r="BR5488" i="1" s="1"/>
  <c r="F5488" i="1"/>
  <c r="E5488" i="1"/>
  <c r="C5488" i="1"/>
  <c r="G5488" i="1" s="1"/>
  <c r="BJ5487" i="1"/>
  <c r="BK5487" i="1" s="1"/>
  <c r="J5487" i="1" s="1"/>
  <c r="L5487" i="1" s="1"/>
  <c r="BG5487" i="1"/>
  <c r="BH5487" i="1"/>
  <c r="AN5487" i="1"/>
  <c r="AL5487" i="1"/>
  <c r="BN5487" i="1" s="1"/>
  <c r="BO5487" i="1" s="1"/>
  <c r="K5487" i="1"/>
  <c r="BR5487" i="1" s="1"/>
  <c r="F5487" i="1"/>
  <c r="E5487" i="1"/>
  <c r="C5487" i="1"/>
  <c r="G5487" i="1" s="1"/>
  <c r="BJ5486" i="1"/>
  <c r="BK5486" i="1"/>
  <c r="J5486" i="1" s="1"/>
  <c r="L5486" i="1" s="1"/>
  <c r="P5486" i="1" s="1"/>
  <c r="R5486" i="1" s="1"/>
  <c r="BG5486" i="1"/>
  <c r="BH5486" i="1"/>
  <c r="AN5486" i="1"/>
  <c r="AL5486" i="1"/>
  <c r="BN5486" i="1" s="1"/>
  <c r="BO5486" i="1" s="1"/>
  <c r="K5486" i="1"/>
  <c r="BR5486" i="1" s="1"/>
  <c r="F5486" i="1"/>
  <c r="E5486" i="1"/>
  <c r="C5486" i="1"/>
  <c r="G5486" i="1"/>
  <c r="BJ5485" i="1"/>
  <c r="BK5485" i="1"/>
  <c r="J5485" i="1" s="1"/>
  <c r="L5485" i="1" s="1"/>
  <c r="BG5485" i="1"/>
  <c r="BH5485" i="1" s="1"/>
  <c r="AN5485" i="1"/>
  <c r="AL5485" i="1"/>
  <c r="BN5485" i="1" s="1"/>
  <c r="BO5485" i="1" s="1"/>
  <c r="K5485" i="1"/>
  <c r="BR5485" i="1" s="1"/>
  <c r="F5485" i="1"/>
  <c r="E5485" i="1"/>
  <c r="C5485" i="1"/>
  <c r="G5485" i="1" s="1"/>
  <c r="BJ5484" i="1"/>
  <c r="BK5484" i="1" s="1"/>
  <c r="J5484" i="1" s="1"/>
  <c r="L5484" i="1" s="1"/>
  <c r="BG5484" i="1"/>
  <c r="BH5484" i="1" s="1"/>
  <c r="AN5484" i="1"/>
  <c r="BB5484" i="1" s="1"/>
  <c r="BD5484" i="1" s="1"/>
  <c r="BE5484" i="1" s="1"/>
  <c r="AL5484" i="1"/>
  <c r="BN5484" i="1" s="1"/>
  <c r="BO5484" i="1" s="1"/>
  <c r="K5484" i="1"/>
  <c r="BR5484" i="1"/>
  <c r="F5484" i="1"/>
  <c r="E5484" i="1"/>
  <c r="C5484" i="1"/>
  <c r="G5484" i="1" s="1"/>
  <c r="BJ5483" i="1"/>
  <c r="BK5483" i="1" s="1"/>
  <c r="J5483" i="1" s="1"/>
  <c r="L5483" i="1" s="1"/>
  <c r="BG5483" i="1"/>
  <c r="BH5483" i="1" s="1"/>
  <c r="AN5483" i="1"/>
  <c r="AL5483" i="1"/>
  <c r="BN5483" i="1" s="1"/>
  <c r="BO5483" i="1" s="1"/>
  <c r="K5483" i="1"/>
  <c r="BR5483" i="1" s="1"/>
  <c r="F5483" i="1"/>
  <c r="E5483" i="1"/>
  <c r="C5483" i="1"/>
  <c r="G5483" i="1" s="1"/>
  <c r="BJ5482" i="1"/>
  <c r="BK5482" i="1" s="1"/>
  <c r="J5482" i="1" s="1"/>
  <c r="L5482" i="1" s="1"/>
  <c r="P5482" i="1" s="1"/>
  <c r="R5482" i="1" s="1"/>
  <c r="BG5482" i="1"/>
  <c r="BH5482" i="1" s="1"/>
  <c r="AN5482" i="1"/>
  <c r="AL5482" i="1"/>
  <c r="BN5482" i="1" s="1"/>
  <c r="BO5482" i="1" s="1"/>
  <c r="K5482" i="1"/>
  <c r="BR5482" i="1" s="1"/>
  <c r="F5482" i="1"/>
  <c r="E5482" i="1"/>
  <c r="C5482" i="1"/>
  <c r="G5482" i="1" s="1"/>
  <c r="BJ5481" i="1"/>
  <c r="BK5481" i="1" s="1"/>
  <c r="J5481" i="1"/>
  <c r="L5481" i="1"/>
  <c r="P5481" i="1" s="1"/>
  <c r="R5481" i="1" s="1"/>
  <c r="BG5481" i="1"/>
  <c r="BH5481" i="1" s="1"/>
  <c r="AN5481" i="1"/>
  <c r="AL5481" i="1"/>
  <c r="BN5481" i="1" s="1"/>
  <c r="BO5481" i="1" s="1"/>
  <c r="K5481" i="1"/>
  <c r="BR5481" i="1" s="1"/>
  <c r="F5481" i="1"/>
  <c r="E5481" i="1"/>
  <c r="C5481" i="1"/>
  <c r="G5481" i="1" s="1"/>
  <c r="BN5480" i="1"/>
  <c r="BO5480" i="1" s="1"/>
  <c r="BJ5480" i="1"/>
  <c r="BK5480" i="1" s="1"/>
  <c r="J5480" i="1" s="1"/>
  <c r="BG5480" i="1"/>
  <c r="BH5480" i="1" s="1"/>
  <c r="AN5480" i="1"/>
  <c r="K5480" i="1"/>
  <c r="F5480" i="1"/>
  <c r="E5480" i="1"/>
  <c r="C5480" i="1"/>
  <c r="G5480" i="1" s="1"/>
  <c r="BN5479" i="1"/>
  <c r="BO5479" i="1" s="1"/>
  <c r="BJ5479" i="1"/>
  <c r="BK5479" i="1" s="1"/>
  <c r="J5479" i="1"/>
  <c r="L5479" i="1" s="1"/>
  <c r="P5479" i="1" s="1"/>
  <c r="R5479" i="1" s="1"/>
  <c r="BG5479" i="1"/>
  <c r="BH5479" i="1" s="1"/>
  <c r="AN5479" i="1"/>
  <c r="K5479" i="1"/>
  <c r="BR5479" i="1" s="1"/>
  <c r="F5479" i="1"/>
  <c r="E5479" i="1"/>
  <c r="C5479" i="1"/>
  <c r="G5479" i="1" s="1"/>
  <c r="BJ5478" i="1"/>
  <c r="BK5478" i="1" s="1"/>
  <c r="J5478" i="1" s="1"/>
  <c r="L5478" i="1" s="1"/>
  <c r="P5478" i="1" s="1"/>
  <c r="R5478" i="1" s="1"/>
  <c r="BG5478" i="1"/>
  <c r="BH5478" i="1"/>
  <c r="AN5478" i="1"/>
  <c r="AL5478" i="1"/>
  <c r="BN5478" i="1" s="1"/>
  <c r="BO5478" i="1" s="1"/>
  <c r="K5478" i="1"/>
  <c r="O5478" i="1" s="1"/>
  <c r="Q5478" i="1" s="1"/>
  <c r="F5478" i="1"/>
  <c r="Y5478" i="1" s="1"/>
  <c r="R359" i="3" s="1"/>
  <c r="C5469" i="19" s="1"/>
  <c r="E5478" i="1"/>
  <c r="C5478" i="1"/>
  <c r="G5478" i="1" s="1"/>
  <c r="BJ5477" i="1"/>
  <c r="BK5477" i="1" s="1"/>
  <c r="J5477" i="1" s="1"/>
  <c r="L5477" i="1" s="1"/>
  <c r="BG5477" i="1"/>
  <c r="BH5477" i="1" s="1"/>
  <c r="AN5477" i="1"/>
  <c r="AL5477" i="1"/>
  <c r="BN5477" i="1"/>
  <c r="BO5477" i="1"/>
  <c r="K5477" i="1"/>
  <c r="F5477" i="1"/>
  <c r="E5477" i="1"/>
  <c r="C5477" i="1"/>
  <c r="G5477" i="1" s="1"/>
  <c r="BJ5476" i="1"/>
  <c r="BK5476" i="1"/>
  <c r="J5476" i="1"/>
  <c r="L5476" i="1" s="1"/>
  <c r="BG5476" i="1"/>
  <c r="BH5476" i="1" s="1"/>
  <c r="AN5476" i="1"/>
  <c r="AL5476" i="1"/>
  <c r="BN5476" i="1" s="1"/>
  <c r="BO5476" i="1" s="1"/>
  <c r="K5476" i="1"/>
  <c r="BR5476" i="1" s="1"/>
  <c r="F5476" i="1"/>
  <c r="Y5476" i="1"/>
  <c r="E5476" i="1"/>
  <c r="C5476" i="1"/>
  <c r="G5476" i="1" s="1"/>
  <c r="BJ5475" i="1"/>
  <c r="BK5475" i="1"/>
  <c r="J5475" i="1" s="1"/>
  <c r="L5475" i="1" s="1"/>
  <c r="BG5475" i="1"/>
  <c r="BH5475" i="1"/>
  <c r="AN5475" i="1"/>
  <c r="AL5475" i="1"/>
  <c r="BN5475" i="1" s="1"/>
  <c r="BO5475" i="1" s="1"/>
  <c r="K5475" i="1"/>
  <c r="F5475" i="1"/>
  <c r="Y5475" i="1" s="1"/>
  <c r="R356" i="3" s="1"/>
  <c r="C5466" i="19" s="1"/>
  <c r="E5475" i="1"/>
  <c r="C5475" i="1"/>
  <c r="G5475" i="1" s="1"/>
  <c r="BJ5474" i="1"/>
  <c r="BK5474" i="1" s="1"/>
  <c r="J5474" i="1" s="1"/>
  <c r="BG5474" i="1"/>
  <c r="BH5474" i="1"/>
  <c r="AN5474" i="1"/>
  <c r="BM5474" i="1" s="1"/>
  <c r="AL5474" i="1"/>
  <c r="BN5474" i="1"/>
  <c r="BO5474" i="1"/>
  <c r="K5474" i="1"/>
  <c r="BR5474" i="1" s="1"/>
  <c r="F5474" i="1"/>
  <c r="Y5474" i="1" s="1"/>
  <c r="R355" i="3" s="1"/>
  <c r="C5465" i="19" s="1"/>
  <c r="E5474" i="1"/>
  <c r="C5474" i="1"/>
  <c r="G5474" i="1" s="1"/>
  <c r="BJ5473" i="1"/>
  <c r="BK5473" i="1"/>
  <c r="J5473" i="1"/>
  <c r="L5473" i="1" s="1"/>
  <c r="BG5473" i="1"/>
  <c r="BH5473" i="1" s="1"/>
  <c r="AN5473" i="1"/>
  <c r="AL5473" i="1"/>
  <c r="BN5473" i="1" s="1"/>
  <c r="BO5473" i="1" s="1"/>
  <c r="K5473" i="1"/>
  <c r="F5473" i="1"/>
  <c r="Y5473" i="1"/>
  <c r="E5473" i="1"/>
  <c r="C5473" i="1"/>
  <c r="G5473" i="1" s="1"/>
  <c r="BJ5472" i="1"/>
  <c r="BK5472" i="1" s="1"/>
  <c r="J5472" i="1" s="1"/>
  <c r="BG5472" i="1"/>
  <c r="BH5472" i="1"/>
  <c r="AN5472" i="1"/>
  <c r="AL5472" i="1"/>
  <c r="BN5472" i="1" s="1"/>
  <c r="BO5472" i="1" s="1"/>
  <c r="K5472" i="1"/>
  <c r="O5472" i="1" s="1"/>
  <c r="Q5472" i="1" s="1"/>
  <c r="F5472" i="1"/>
  <c r="E5472" i="1"/>
  <c r="C5472" i="1"/>
  <c r="G5472" i="1"/>
  <c r="BJ5471" i="1"/>
  <c r="BK5471" i="1" s="1"/>
  <c r="J5471" i="1" s="1"/>
  <c r="L5471" i="1" s="1"/>
  <c r="P5471" i="1" s="1"/>
  <c r="R5471" i="1" s="1"/>
  <c r="BG5471" i="1"/>
  <c r="BH5471" i="1" s="1"/>
  <c r="AN5471" i="1"/>
  <c r="AL5471" i="1"/>
  <c r="BN5471" i="1" s="1"/>
  <c r="BO5471" i="1" s="1"/>
  <c r="K5471" i="1"/>
  <c r="F5471" i="1"/>
  <c r="E5471" i="1"/>
  <c r="C5471" i="1"/>
  <c r="G5471" i="1" s="1"/>
  <c r="BJ5470" i="1"/>
  <c r="BK5470" i="1" s="1"/>
  <c r="J5470" i="1" s="1"/>
  <c r="L5470" i="1"/>
  <c r="BG5470" i="1"/>
  <c r="BH5470" i="1" s="1"/>
  <c r="AN5470" i="1"/>
  <c r="AL5470" i="1"/>
  <c r="BN5470" i="1" s="1"/>
  <c r="BO5470" i="1" s="1"/>
  <c r="K5470" i="1"/>
  <c r="BR5470" i="1" s="1"/>
  <c r="F5470" i="1"/>
  <c r="E5470" i="1"/>
  <c r="C5470" i="1"/>
  <c r="G5470" i="1"/>
  <c r="BJ5469" i="1"/>
  <c r="BK5469" i="1" s="1"/>
  <c r="J5469" i="1" s="1"/>
  <c r="BG5469" i="1"/>
  <c r="BH5469" i="1"/>
  <c r="AN5469" i="1"/>
  <c r="AL5469" i="1"/>
  <c r="BN5469" i="1"/>
  <c r="BO5469" i="1"/>
  <c r="K5469" i="1"/>
  <c r="BR5469" i="1" s="1"/>
  <c r="F5469" i="1"/>
  <c r="E5469" i="1"/>
  <c r="C5469" i="1"/>
  <c r="G5469" i="1" s="1"/>
  <c r="BJ5468" i="1"/>
  <c r="BK5468" i="1" s="1"/>
  <c r="J5468" i="1" s="1"/>
  <c r="BG5468" i="1"/>
  <c r="BH5468" i="1"/>
  <c r="AN5468" i="1"/>
  <c r="AL5468" i="1"/>
  <c r="BN5468" i="1" s="1"/>
  <c r="BO5468" i="1" s="1"/>
  <c r="K5468" i="1"/>
  <c r="BR5468" i="1" s="1"/>
  <c r="F5468" i="1"/>
  <c r="E5468" i="1"/>
  <c r="C5468" i="1"/>
  <c r="G5468" i="1" s="1"/>
  <c r="BJ5467" i="1"/>
  <c r="BK5467" i="1" s="1"/>
  <c r="J5467" i="1" s="1"/>
  <c r="BG5467" i="1"/>
  <c r="BH5467" i="1" s="1"/>
  <c r="AN5467" i="1"/>
  <c r="AL5467" i="1"/>
  <c r="BN5467" i="1" s="1"/>
  <c r="BO5467" i="1" s="1"/>
  <c r="K5467" i="1"/>
  <c r="BR5467" i="1" s="1"/>
  <c r="F5467" i="1"/>
  <c r="E5467" i="1"/>
  <c r="C5467" i="1"/>
  <c r="G5467" i="1" s="1"/>
  <c r="BJ5466" i="1"/>
  <c r="BK5466" i="1" s="1"/>
  <c r="J5466" i="1" s="1"/>
  <c r="BG5466" i="1"/>
  <c r="BH5466" i="1" s="1"/>
  <c r="AN5466" i="1"/>
  <c r="AL5466" i="1"/>
  <c r="BN5466" i="1"/>
  <c r="BO5466" i="1"/>
  <c r="K5466" i="1"/>
  <c r="BR5466" i="1" s="1"/>
  <c r="F5466" i="1"/>
  <c r="E5466" i="1"/>
  <c r="C5466" i="1"/>
  <c r="G5466" i="1" s="1"/>
  <c r="BJ5465" i="1"/>
  <c r="BK5465" i="1"/>
  <c r="J5465" i="1"/>
  <c r="BG5465" i="1"/>
  <c r="BH5465" i="1" s="1"/>
  <c r="AN5465" i="1"/>
  <c r="AL5465" i="1"/>
  <c r="BN5465" i="1" s="1"/>
  <c r="BO5465" i="1" s="1"/>
  <c r="K5465" i="1"/>
  <c r="BR5465" i="1" s="1"/>
  <c r="F5465" i="1"/>
  <c r="E5465" i="1"/>
  <c r="C5465" i="1"/>
  <c r="G5465" i="1" s="1"/>
  <c r="BJ5464" i="1"/>
  <c r="BK5464" i="1" s="1"/>
  <c r="J5464" i="1" s="1"/>
  <c r="BG5464" i="1"/>
  <c r="BH5464" i="1" s="1"/>
  <c r="AN5464" i="1"/>
  <c r="AL5464" i="1"/>
  <c r="BN5464" i="1"/>
  <c r="BO5464" i="1" s="1"/>
  <c r="K5464" i="1"/>
  <c r="BR5464" i="1"/>
  <c r="F5464" i="1"/>
  <c r="E5464" i="1"/>
  <c r="C5464" i="1"/>
  <c r="G5464" i="1" s="1"/>
  <c r="BJ5463" i="1"/>
  <c r="BK5463" i="1" s="1"/>
  <c r="J5463" i="1" s="1"/>
  <c r="L5463" i="1"/>
  <c r="BG5463" i="1"/>
  <c r="BH5463" i="1" s="1"/>
  <c r="AN5463" i="1"/>
  <c r="AL5463" i="1"/>
  <c r="BN5463" i="1" s="1"/>
  <c r="BO5463" i="1" s="1"/>
  <c r="BP5463" i="1" s="1"/>
  <c r="K5463" i="1"/>
  <c r="BR5463" i="1" s="1"/>
  <c r="F5463" i="1"/>
  <c r="E5463" i="1"/>
  <c r="C5463" i="1"/>
  <c r="G5463" i="1"/>
  <c r="BJ5462" i="1"/>
  <c r="BK5462" i="1" s="1"/>
  <c r="J5462" i="1" s="1"/>
  <c r="BG5462" i="1"/>
  <c r="BH5462" i="1" s="1"/>
  <c r="AN5462" i="1"/>
  <c r="AL5462" i="1"/>
  <c r="BN5462" i="1" s="1"/>
  <c r="BO5462" i="1" s="1"/>
  <c r="BP5462" i="1" s="1"/>
  <c r="K5462" i="1"/>
  <c r="BR5462" i="1" s="1"/>
  <c r="F5462" i="1"/>
  <c r="E5462" i="1"/>
  <c r="C5462" i="1"/>
  <c r="G5462" i="1" s="1"/>
  <c r="BJ5461" i="1"/>
  <c r="BK5461" i="1"/>
  <c r="J5461" i="1" s="1"/>
  <c r="BG5461" i="1"/>
  <c r="BH5461" i="1" s="1"/>
  <c r="AN5461" i="1"/>
  <c r="AL5461" i="1"/>
  <c r="BN5461" i="1" s="1"/>
  <c r="BO5461" i="1"/>
  <c r="K5461" i="1"/>
  <c r="BR5461" i="1" s="1"/>
  <c r="F5461" i="1"/>
  <c r="E5461" i="1"/>
  <c r="C5461" i="1"/>
  <c r="G5461" i="1" s="1"/>
  <c r="BJ5460" i="1"/>
  <c r="BK5460" i="1"/>
  <c r="J5460" i="1"/>
  <c r="L5460" i="1" s="1"/>
  <c r="BG5460" i="1"/>
  <c r="BH5460" i="1" s="1"/>
  <c r="AN5460" i="1"/>
  <c r="AL5460" i="1"/>
  <c r="BN5460" i="1" s="1"/>
  <c r="BO5460" i="1" s="1"/>
  <c r="K5460" i="1"/>
  <c r="BR5460" i="1" s="1"/>
  <c r="F5460" i="1"/>
  <c r="E5460" i="1"/>
  <c r="C5460" i="1"/>
  <c r="G5460" i="1" s="1"/>
  <c r="BJ5459" i="1"/>
  <c r="BK5459" i="1"/>
  <c r="J5459" i="1" s="1"/>
  <c r="L5459" i="1" s="1"/>
  <c r="P5459" i="1" s="1"/>
  <c r="R5459" i="1" s="1"/>
  <c r="BG5459" i="1"/>
  <c r="BH5459" i="1"/>
  <c r="AN5459" i="1"/>
  <c r="AL5459" i="1"/>
  <c r="BN5459" i="1" s="1"/>
  <c r="BO5459" i="1" s="1"/>
  <c r="K5459" i="1"/>
  <c r="BR5459" i="1" s="1"/>
  <c r="F5459" i="1"/>
  <c r="Y5459" i="1"/>
  <c r="E5459" i="1"/>
  <c r="C5459" i="1"/>
  <c r="G5459" i="1" s="1"/>
  <c r="BJ5458" i="1"/>
  <c r="BK5458" i="1"/>
  <c r="J5458" i="1" s="1"/>
  <c r="BG5458" i="1"/>
  <c r="BH5458" i="1" s="1"/>
  <c r="AN5458" i="1"/>
  <c r="AL5458" i="1"/>
  <c r="BN5458" i="1" s="1"/>
  <c r="BO5458" i="1" s="1"/>
  <c r="K5458" i="1"/>
  <c r="BR5458" i="1" s="1"/>
  <c r="F5458" i="1"/>
  <c r="E5458" i="1"/>
  <c r="C5458" i="1"/>
  <c r="G5458" i="1" s="1"/>
  <c r="BS5457" i="1"/>
  <c r="BN5457" i="1"/>
  <c r="BO5457" i="1" s="1"/>
  <c r="BJ5457" i="1"/>
  <c r="BK5457" i="1" s="1"/>
  <c r="J5457" i="1" s="1"/>
  <c r="L5457" i="1"/>
  <c r="AN5457" i="1"/>
  <c r="K5457" i="1"/>
  <c r="BR5457" i="1" s="1"/>
  <c r="F5457" i="1"/>
  <c r="Y5457" i="1" s="1"/>
  <c r="R338" i="3" s="1"/>
  <c r="C5448" i="19" s="1"/>
  <c r="C5457" i="1"/>
  <c r="BS5456" i="1"/>
  <c r="BN5456" i="1"/>
  <c r="BO5456" i="1"/>
  <c r="BJ5456" i="1"/>
  <c r="BK5456" i="1" s="1"/>
  <c r="J5456" i="1" s="1"/>
  <c r="AN5456" i="1"/>
  <c r="K5456" i="1"/>
  <c r="F5456" i="1"/>
  <c r="Y5456" i="1"/>
  <c r="C5456" i="1"/>
  <c r="BS5455" i="1"/>
  <c r="BN5455" i="1"/>
  <c r="BO5455" i="1"/>
  <c r="BJ5455" i="1"/>
  <c r="BK5455" i="1" s="1"/>
  <c r="J5455" i="1" s="1"/>
  <c r="AN5455" i="1"/>
  <c r="K5455" i="1"/>
  <c r="F5455" i="1"/>
  <c r="C5455" i="1"/>
  <c r="G5455" i="1" s="1"/>
  <c r="BS5454" i="1"/>
  <c r="BN5454" i="1"/>
  <c r="BO5454" i="1" s="1"/>
  <c r="BJ5454" i="1"/>
  <c r="BK5454" i="1" s="1"/>
  <c r="J5454" i="1" s="1"/>
  <c r="BP5454" i="1" s="1"/>
  <c r="AN5454" i="1"/>
  <c r="K5454" i="1"/>
  <c r="F5454" i="1"/>
  <c r="Y5454" i="1" s="1"/>
  <c r="C5454" i="1"/>
  <c r="BS5453" i="1"/>
  <c r="BN5453" i="1"/>
  <c r="BO5453" i="1" s="1"/>
  <c r="BJ5453" i="1"/>
  <c r="BK5453" i="1" s="1"/>
  <c r="J5453" i="1" s="1"/>
  <c r="AN5453" i="1"/>
  <c r="K5453" i="1"/>
  <c r="BR5453" i="1" s="1"/>
  <c r="F5453" i="1"/>
  <c r="Y5453" i="1" s="1"/>
  <c r="R334" i="3" s="1"/>
  <c r="C5444" i="19" s="1"/>
  <c r="C5453" i="1"/>
  <c r="BS5452" i="1"/>
  <c r="BN5452" i="1"/>
  <c r="BO5452" i="1" s="1"/>
  <c r="BP5452" i="1" s="1"/>
  <c r="BJ5452" i="1"/>
  <c r="BK5452" i="1" s="1"/>
  <c r="J5452" i="1" s="1"/>
  <c r="AN5452" i="1"/>
  <c r="K5452" i="1"/>
  <c r="BR5452" i="1" s="1"/>
  <c r="F5452" i="1"/>
  <c r="Y5452" i="1" s="1"/>
  <c r="C5452" i="1"/>
  <c r="BS5451" i="1"/>
  <c r="BN5451" i="1"/>
  <c r="BO5451" i="1" s="1"/>
  <c r="BJ5451" i="1"/>
  <c r="BK5451" i="1" s="1"/>
  <c r="J5451" i="1" s="1"/>
  <c r="L5451" i="1" s="1"/>
  <c r="AN5451" i="1"/>
  <c r="K5451" i="1"/>
  <c r="BR5451" i="1" s="1"/>
  <c r="F5451" i="1"/>
  <c r="Y5451" i="1" s="1"/>
  <c r="C5451" i="1"/>
  <c r="G5451" i="1" s="1"/>
  <c r="BS5450" i="1"/>
  <c r="BN5450" i="1"/>
  <c r="BO5450" i="1" s="1"/>
  <c r="BP5450" i="1" s="1"/>
  <c r="BJ5450" i="1"/>
  <c r="BK5450" i="1" s="1"/>
  <c r="J5450" i="1" s="1"/>
  <c r="AN5450" i="1"/>
  <c r="K5450" i="1"/>
  <c r="F5450" i="1"/>
  <c r="Y5450" i="1" s="1"/>
  <c r="C5450" i="1"/>
  <c r="BS5449" i="1"/>
  <c r="BN5449" i="1"/>
  <c r="BO5449" i="1" s="1"/>
  <c r="BJ5449" i="1"/>
  <c r="BK5449" i="1" s="1"/>
  <c r="J5449" i="1" s="1"/>
  <c r="AN5449" i="1"/>
  <c r="K5449" i="1"/>
  <c r="BR5449" i="1" s="1"/>
  <c r="F5449" i="1"/>
  <c r="C5449" i="1"/>
  <c r="BS5448" i="1"/>
  <c r="BN5448" i="1"/>
  <c r="BO5448" i="1" s="1"/>
  <c r="BJ5448" i="1"/>
  <c r="BK5448" i="1" s="1"/>
  <c r="J5448" i="1" s="1"/>
  <c r="BP5448" i="1" s="1"/>
  <c r="AN5448" i="1"/>
  <c r="K5448" i="1"/>
  <c r="F5448" i="1"/>
  <c r="Y5448" i="1"/>
  <c r="C5448" i="1"/>
  <c r="BS5447" i="1"/>
  <c r="BN5447" i="1"/>
  <c r="BO5447" i="1"/>
  <c r="BJ5447" i="1"/>
  <c r="BK5447" i="1" s="1"/>
  <c r="J5447" i="1" s="1"/>
  <c r="AN5447" i="1"/>
  <c r="K5447" i="1"/>
  <c r="F5447" i="1"/>
  <c r="Y5447" i="1"/>
  <c r="C5447" i="1"/>
  <c r="BN5446" i="1"/>
  <c r="BO5446" i="1" s="1"/>
  <c r="BJ5446" i="1"/>
  <c r="BK5446" i="1" s="1"/>
  <c r="J5446" i="1" s="1"/>
  <c r="AN5446" i="1"/>
  <c r="K5446" i="1"/>
  <c r="F5446" i="1"/>
  <c r="Y5446" i="1" s="1"/>
  <c r="R327" i="3" s="1"/>
  <c r="C5446" i="1"/>
  <c r="BG5446" i="1"/>
  <c r="BH5446" i="1" s="1"/>
  <c r="BN5445" i="1"/>
  <c r="BO5445" i="1" s="1"/>
  <c r="BJ5445" i="1"/>
  <c r="BK5445" i="1" s="1"/>
  <c r="J5445" i="1" s="1"/>
  <c r="AN5445" i="1"/>
  <c r="K5445" i="1"/>
  <c r="F5445" i="1"/>
  <c r="Y5445" i="1" s="1"/>
  <c r="C5445" i="1"/>
  <c r="G5445" i="1"/>
  <c r="BN5444" i="1"/>
  <c r="BO5444" i="1" s="1"/>
  <c r="BJ5444" i="1"/>
  <c r="BK5444" i="1"/>
  <c r="J5444" i="1" s="1"/>
  <c r="AN5444" i="1"/>
  <c r="K5444" i="1"/>
  <c r="F5444" i="1"/>
  <c r="Y5444" i="1"/>
  <c r="R325" i="3" s="1"/>
  <c r="C5435" i="19" s="1"/>
  <c r="C5444" i="1"/>
  <c r="G5444" i="1" s="1"/>
  <c r="BN5443" i="1"/>
  <c r="BO5443" i="1" s="1"/>
  <c r="BJ5443" i="1"/>
  <c r="BK5443" i="1" s="1"/>
  <c r="J5443" i="1" s="1"/>
  <c r="BM5443" i="1" s="1"/>
  <c r="AN5443" i="1"/>
  <c r="K5443" i="1"/>
  <c r="F5443" i="1"/>
  <c r="Y5443" i="1"/>
  <c r="R324" i="3" s="1"/>
  <c r="C5443" i="1"/>
  <c r="G5443" i="1" s="1"/>
  <c r="BN5442" i="1"/>
  <c r="BO5442" i="1"/>
  <c r="BJ5442" i="1"/>
  <c r="BK5442" i="1" s="1"/>
  <c r="J5442" i="1" s="1"/>
  <c r="L5442" i="1" s="1"/>
  <c r="AN5442" i="1"/>
  <c r="K5442" i="1"/>
  <c r="BR5442" i="1" s="1"/>
  <c r="F5442" i="1"/>
  <c r="Y5442" i="1" s="1"/>
  <c r="R323" i="3" s="1"/>
  <c r="C5442" i="1"/>
  <c r="BN5441" i="1"/>
  <c r="BO5441" i="1" s="1"/>
  <c r="BP5441" i="1" s="1"/>
  <c r="BJ5441" i="1"/>
  <c r="BK5441" i="1" s="1"/>
  <c r="J5441" i="1" s="1"/>
  <c r="L5441" i="1" s="1"/>
  <c r="AN5441" i="1"/>
  <c r="K5441" i="1"/>
  <c r="F5441" i="1"/>
  <c r="C5441" i="1"/>
  <c r="BN5440" i="1"/>
  <c r="BO5440" i="1" s="1"/>
  <c r="BJ5440" i="1"/>
  <c r="BK5440" i="1" s="1"/>
  <c r="J5440" i="1" s="1"/>
  <c r="AN5440" i="1"/>
  <c r="K5440" i="1"/>
  <c r="BR5440" i="1" s="1"/>
  <c r="F5440" i="1"/>
  <c r="C5440" i="1"/>
  <c r="G5440" i="1"/>
  <c r="BN5439" i="1"/>
  <c r="BO5439" i="1" s="1"/>
  <c r="BJ5439" i="1"/>
  <c r="BK5439" i="1" s="1"/>
  <c r="J5439" i="1" s="1"/>
  <c r="BL5439" i="1" s="1"/>
  <c r="AN5439" i="1"/>
  <c r="K5439" i="1"/>
  <c r="F5439" i="1"/>
  <c r="Y5439" i="1"/>
  <c r="R320" i="3" s="1"/>
  <c r="C5430" i="19" s="1"/>
  <c r="C5439" i="1"/>
  <c r="BS5438" i="1"/>
  <c r="BN5438" i="1"/>
  <c r="BO5438" i="1"/>
  <c r="BJ5438" i="1"/>
  <c r="BK5438" i="1" s="1"/>
  <c r="J5438" i="1" s="1"/>
  <c r="AN5438" i="1"/>
  <c r="K5438" i="1"/>
  <c r="BR5438" i="1" s="1"/>
  <c r="F5438" i="1"/>
  <c r="C5438" i="1"/>
  <c r="BN5437" i="1"/>
  <c r="BO5437" i="1" s="1"/>
  <c r="BJ5437" i="1"/>
  <c r="BK5437" i="1" s="1"/>
  <c r="J5437" i="1" s="1"/>
  <c r="AN5437" i="1"/>
  <c r="K5437" i="1"/>
  <c r="F5437" i="1"/>
  <c r="Y5437" i="1" s="1"/>
  <c r="C5437" i="1"/>
  <c r="BN5436" i="1"/>
  <c r="BO5436" i="1"/>
  <c r="BJ5436" i="1"/>
  <c r="BK5436" i="1" s="1"/>
  <c r="J5436" i="1" s="1"/>
  <c r="AN5436" i="1"/>
  <c r="K5436" i="1"/>
  <c r="BR5436" i="1" s="1"/>
  <c r="F5436" i="1"/>
  <c r="Y5436" i="1" s="1"/>
  <c r="R317" i="3" s="1"/>
  <c r="C5427" i="19" s="1"/>
  <c r="C5436" i="1"/>
  <c r="BS5435" i="1"/>
  <c r="BN5435" i="1"/>
  <c r="BO5435" i="1" s="1"/>
  <c r="BJ5435" i="1"/>
  <c r="BK5435" i="1" s="1"/>
  <c r="J5435" i="1" s="1"/>
  <c r="AN5435" i="1"/>
  <c r="K5435" i="1"/>
  <c r="BR5435" i="1" s="1"/>
  <c r="F5435" i="1"/>
  <c r="Y5435" i="1" s="1"/>
  <c r="R316" i="3" s="1"/>
  <c r="C5426" i="19" s="1"/>
  <c r="C5435" i="1"/>
  <c r="BS5434" i="1"/>
  <c r="BN5434" i="1"/>
  <c r="BO5434" i="1" s="1"/>
  <c r="BJ5434" i="1"/>
  <c r="BK5434" i="1" s="1"/>
  <c r="J5434" i="1" s="1"/>
  <c r="AN5434" i="1"/>
  <c r="K5434" i="1"/>
  <c r="BR5434" i="1" s="1"/>
  <c r="F5434" i="1"/>
  <c r="Y5434" i="1" s="1"/>
  <c r="C5434" i="1"/>
  <c r="BN5433" i="1"/>
  <c r="BO5433" i="1" s="1"/>
  <c r="BJ5433" i="1"/>
  <c r="BK5433" i="1" s="1"/>
  <c r="J5433" i="1" s="1"/>
  <c r="AN5433" i="1"/>
  <c r="BB5433" i="1" s="1"/>
  <c r="BD5433" i="1" s="1"/>
  <c r="BE5433" i="1" s="1"/>
  <c r="K5433" i="1"/>
  <c r="BR5433" i="1" s="1"/>
  <c r="F5433" i="1"/>
  <c r="Y5433" i="1"/>
  <c r="C5433" i="1"/>
  <c r="BN5432" i="1"/>
  <c r="BO5432" i="1" s="1"/>
  <c r="BJ5432" i="1"/>
  <c r="BK5432" i="1" s="1"/>
  <c r="J5432" i="1" s="1"/>
  <c r="AN5432" i="1"/>
  <c r="BM5432" i="1" s="1"/>
  <c r="K5432" i="1"/>
  <c r="F5432" i="1"/>
  <c r="C5432" i="1"/>
  <c r="BN5431" i="1"/>
  <c r="BO5431" i="1" s="1"/>
  <c r="BJ5431" i="1"/>
  <c r="BK5431" i="1" s="1"/>
  <c r="J5431" i="1" s="1"/>
  <c r="L5431" i="1" s="1"/>
  <c r="AN5431" i="1"/>
  <c r="BB5431" i="1" s="1"/>
  <c r="BD5431" i="1" s="1"/>
  <c r="BE5431" i="1" s="1"/>
  <c r="K5431" i="1"/>
  <c r="F5431" i="1"/>
  <c r="Y5431" i="1" s="1"/>
  <c r="R312" i="3" s="1"/>
  <c r="C5422" i="19" s="1"/>
  <c r="C5431" i="1"/>
  <c r="BG5431" i="1" s="1"/>
  <c r="BH5431" i="1" s="1"/>
  <c r="BN5430" i="1"/>
  <c r="BO5430" i="1" s="1"/>
  <c r="BJ5430" i="1"/>
  <c r="BK5430" i="1" s="1"/>
  <c r="J5430" i="1" s="1"/>
  <c r="AN5430" i="1"/>
  <c r="K5430" i="1"/>
  <c r="F5430" i="1"/>
  <c r="Y5430" i="1" s="1"/>
  <c r="C5430" i="1"/>
  <c r="BN5429" i="1"/>
  <c r="BO5429" i="1" s="1"/>
  <c r="BJ5429" i="1"/>
  <c r="BK5429" i="1" s="1"/>
  <c r="J5429" i="1"/>
  <c r="L5429" i="1" s="1"/>
  <c r="P5429" i="1" s="1"/>
  <c r="R5429" i="1" s="1"/>
  <c r="AN5429" i="1"/>
  <c r="K5429" i="1"/>
  <c r="BR5429" i="1" s="1"/>
  <c r="F5429" i="1"/>
  <c r="Y5429" i="1" s="1"/>
  <c r="C5429" i="1"/>
  <c r="G5429" i="1"/>
  <c r="BS5428" i="1"/>
  <c r="BN5428" i="1"/>
  <c r="BO5428" i="1" s="1"/>
  <c r="BJ5428" i="1"/>
  <c r="BK5428" i="1" s="1"/>
  <c r="J5428" i="1" s="1"/>
  <c r="AN5428" i="1"/>
  <c r="K5428" i="1"/>
  <c r="O5428" i="1" s="1"/>
  <c r="Q5428" i="1" s="1"/>
  <c r="F5428" i="1"/>
  <c r="Y5428" i="1" s="1"/>
  <c r="C5428" i="1"/>
  <c r="G5428" i="1"/>
  <c r="BN5427" i="1"/>
  <c r="BO5427" i="1" s="1"/>
  <c r="BJ5427" i="1"/>
  <c r="BK5427" i="1" s="1"/>
  <c r="J5427" i="1" s="1"/>
  <c r="AX5427" i="1" s="1"/>
  <c r="AN5427" i="1"/>
  <c r="K5427" i="1"/>
  <c r="F5427" i="1"/>
  <c r="Y5427" i="1" s="1"/>
  <c r="C5427" i="1"/>
  <c r="BN5426" i="1"/>
  <c r="BO5426" i="1" s="1"/>
  <c r="BJ5426" i="1"/>
  <c r="BK5426" i="1" s="1"/>
  <c r="J5426" i="1" s="1"/>
  <c r="AN5426" i="1"/>
  <c r="K5426" i="1"/>
  <c r="F5426" i="1"/>
  <c r="C5426" i="1"/>
  <c r="G5426" i="1" s="1"/>
  <c r="BN5425" i="1"/>
  <c r="BO5425" i="1" s="1"/>
  <c r="BP5425" i="1" s="1"/>
  <c r="BJ5425" i="1"/>
  <c r="BK5425" i="1" s="1"/>
  <c r="J5425" i="1" s="1"/>
  <c r="L5425" i="1"/>
  <c r="AN5425" i="1"/>
  <c r="K5425" i="1"/>
  <c r="F5425" i="1"/>
  <c r="C5425" i="1"/>
  <c r="G5425" i="1" s="1"/>
  <c r="BN5424" i="1"/>
  <c r="BO5424" i="1" s="1"/>
  <c r="BP5424" i="1" s="1"/>
  <c r="BJ5424" i="1"/>
  <c r="BK5424" i="1" s="1"/>
  <c r="J5424" i="1" s="1"/>
  <c r="AN5424" i="1"/>
  <c r="K5424" i="1"/>
  <c r="F5424" i="1"/>
  <c r="Y5424" i="1" s="1"/>
  <c r="R305" i="3" s="1"/>
  <c r="C5415" i="19" s="1"/>
  <c r="C5424" i="1"/>
  <c r="G5424" i="1"/>
  <c r="BN5423" i="1"/>
  <c r="BO5423" i="1" s="1"/>
  <c r="BJ5423" i="1"/>
  <c r="BK5423" i="1" s="1"/>
  <c r="J5423" i="1" s="1"/>
  <c r="AN5423" i="1"/>
  <c r="K5423" i="1"/>
  <c r="O5423" i="1" s="1"/>
  <c r="Q5423" i="1" s="1"/>
  <c r="F5423" i="1"/>
  <c r="Y5423" i="1" s="1"/>
  <c r="C5423" i="1"/>
  <c r="BN5422" i="1"/>
  <c r="BO5422" i="1"/>
  <c r="BP5422" i="1" s="1"/>
  <c r="BJ5422" i="1"/>
  <c r="BK5422" i="1" s="1"/>
  <c r="J5422" i="1" s="1"/>
  <c r="AN5422" i="1"/>
  <c r="K5422" i="1"/>
  <c r="F5422" i="1"/>
  <c r="C5422" i="1"/>
  <c r="BG5422" i="1" s="1"/>
  <c r="BH5422" i="1" s="1"/>
  <c r="BN5421" i="1"/>
  <c r="BO5421" i="1" s="1"/>
  <c r="BJ5421" i="1"/>
  <c r="BK5421" i="1" s="1"/>
  <c r="J5421" i="1"/>
  <c r="AX5421" i="1" s="1"/>
  <c r="AN5421" i="1"/>
  <c r="K5421" i="1"/>
  <c r="F5421" i="1"/>
  <c r="C5421" i="1"/>
  <c r="G5421" i="1" s="1"/>
  <c r="BN5420" i="1"/>
  <c r="BO5420" i="1"/>
  <c r="BJ5420" i="1"/>
  <c r="BK5420" i="1" s="1"/>
  <c r="J5420" i="1" s="1"/>
  <c r="AX5420" i="1" s="1"/>
  <c r="AN5420" i="1"/>
  <c r="K5420" i="1"/>
  <c r="F5420" i="1"/>
  <c r="Y5420" i="1" s="1"/>
  <c r="R301" i="3" s="1"/>
  <c r="C5420" i="1"/>
  <c r="G5420" i="1" s="1"/>
  <c r="BN5419" i="1"/>
  <c r="BO5419" i="1"/>
  <c r="BJ5419" i="1"/>
  <c r="BK5419" i="1" s="1"/>
  <c r="J5419" i="1" s="1"/>
  <c r="AX5419" i="1" s="1"/>
  <c r="AN5419" i="1"/>
  <c r="K5419" i="1"/>
  <c r="F5419" i="1"/>
  <c r="Y5419" i="1" s="1"/>
  <c r="R300" i="3" s="1"/>
  <c r="C5410" i="19" s="1"/>
  <c r="C5419" i="1"/>
  <c r="BN5418" i="1"/>
  <c r="BO5418" i="1" s="1"/>
  <c r="BJ5418" i="1"/>
  <c r="BK5418" i="1" s="1"/>
  <c r="J5418" i="1" s="1"/>
  <c r="AN5418" i="1"/>
  <c r="K5418" i="1"/>
  <c r="F5418" i="1"/>
  <c r="O5418" i="1" s="1"/>
  <c r="Q5418" i="1" s="1"/>
  <c r="C5418" i="1"/>
  <c r="BN5417" i="1"/>
  <c r="BO5417" i="1"/>
  <c r="BJ5417" i="1"/>
  <c r="BK5417" i="1" s="1"/>
  <c r="J5417" i="1" s="1"/>
  <c r="AX5417" i="1" s="1"/>
  <c r="AN5417" i="1"/>
  <c r="K5417" i="1"/>
  <c r="F5417" i="1"/>
  <c r="C5417" i="1"/>
  <c r="G5417" i="1" s="1"/>
  <c r="BN5416" i="1"/>
  <c r="BO5416" i="1" s="1"/>
  <c r="BJ5416" i="1"/>
  <c r="BK5416" i="1" s="1"/>
  <c r="J5416" i="1" s="1"/>
  <c r="AN5416" i="1"/>
  <c r="K5416" i="1"/>
  <c r="F5416" i="1"/>
  <c r="Y5416" i="1" s="1"/>
  <c r="R297" i="3" s="1"/>
  <c r="C5407" i="19" s="1"/>
  <c r="C5416" i="1"/>
  <c r="G5416" i="1" s="1"/>
  <c r="BN5415" i="1"/>
  <c r="BO5415" i="1" s="1"/>
  <c r="BJ5415" i="1"/>
  <c r="BK5415" i="1" s="1"/>
  <c r="J5415" i="1" s="1"/>
  <c r="AN5415" i="1"/>
  <c r="K5415" i="1"/>
  <c r="F5415" i="1"/>
  <c r="Y5415" i="1" s="1"/>
  <c r="R296" i="3" s="1"/>
  <c r="C5415" i="1"/>
  <c r="BN5414" i="1"/>
  <c r="BO5414" i="1" s="1"/>
  <c r="BJ5414" i="1"/>
  <c r="BK5414" i="1" s="1"/>
  <c r="J5414" i="1" s="1"/>
  <c r="AW5414" i="1" s="1"/>
  <c r="AN5414" i="1"/>
  <c r="K5414" i="1"/>
  <c r="F5414" i="1"/>
  <c r="C5414" i="1"/>
  <c r="G5414" i="1" s="1"/>
  <c r="BN5413" i="1"/>
  <c r="BO5413" i="1"/>
  <c r="BJ5413" i="1"/>
  <c r="BK5413" i="1" s="1"/>
  <c r="J5413" i="1" s="1"/>
  <c r="AN5413" i="1"/>
  <c r="K5413" i="1"/>
  <c r="F5413" i="1"/>
  <c r="C5413" i="1"/>
  <c r="G5413" i="1" s="1"/>
  <c r="BN5412" i="1"/>
  <c r="BO5412" i="1"/>
  <c r="BJ5412" i="1"/>
  <c r="BK5412" i="1" s="1"/>
  <c r="J5412" i="1" s="1"/>
  <c r="AX5412" i="1" s="1"/>
  <c r="AN5412" i="1"/>
  <c r="K5412" i="1"/>
  <c r="F5412" i="1"/>
  <c r="Y5412" i="1" s="1"/>
  <c r="R293" i="3" s="1"/>
  <c r="C5403" i="19" s="1"/>
  <c r="C5412" i="1"/>
  <c r="G5412" i="1" s="1"/>
  <c r="BN5411" i="1"/>
  <c r="BO5411" i="1"/>
  <c r="BJ5411" i="1"/>
  <c r="BK5411" i="1" s="1"/>
  <c r="J5411" i="1" s="1"/>
  <c r="AX5411" i="1" s="1"/>
  <c r="AN5411" i="1"/>
  <c r="BB5411" i="1" s="1"/>
  <c r="K5411" i="1"/>
  <c r="F5411" i="1"/>
  <c r="C5411" i="1"/>
  <c r="BN5410" i="1"/>
  <c r="BO5410" i="1" s="1"/>
  <c r="BJ5410" i="1"/>
  <c r="BK5410" i="1"/>
  <c r="J5410" i="1" s="1"/>
  <c r="AN5410" i="1"/>
  <c r="K5410" i="1"/>
  <c r="F5410" i="1"/>
  <c r="Y5410" i="1" s="1"/>
  <c r="R291" i="3" s="1"/>
  <c r="C5410" i="1"/>
  <c r="G5410" i="1"/>
  <c r="BN5409" i="1"/>
  <c r="BO5409" i="1" s="1"/>
  <c r="BJ5409" i="1"/>
  <c r="BK5409" i="1" s="1"/>
  <c r="J5409" i="1" s="1"/>
  <c r="AX5409" i="1" s="1"/>
  <c r="AN5409" i="1"/>
  <c r="K5409" i="1"/>
  <c r="F5409" i="1"/>
  <c r="Y5409" i="1" s="1"/>
  <c r="C5409" i="1"/>
  <c r="BN5408" i="1"/>
  <c r="BO5408" i="1" s="1"/>
  <c r="BJ5408" i="1"/>
  <c r="BK5408" i="1" s="1"/>
  <c r="J5408" i="1" s="1"/>
  <c r="L5408" i="1" s="1"/>
  <c r="AN5408" i="1"/>
  <c r="K5408" i="1"/>
  <c r="F5408" i="1"/>
  <c r="Y5408" i="1" s="1"/>
  <c r="R289" i="3" s="1"/>
  <c r="C5408" i="1"/>
  <c r="G5408" i="1"/>
  <c r="BN5407" i="1"/>
  <c r="BO5407" i="1" s="1"/>
  <c r="BJ5407" i="1"/>
  <c r="BK5407" i="1" s="1"/>
  <c r="J5407" i="1" s="1"/>
  <c r="AN5407" i="1"/>
  <c r="K5407" i="1"/>
  <c r="F5407" i="1"/>
  <c r="Y5407" i="1" s="1"/>
  <c r="C5407" i="1"/>
  <c r="BN5406" i="1"/>
  <c r="BO5406" i="1"/>
  <c r="BJ5406" i="1"/>
  <c r="BK5406" i="1" s="1"/>
  <c r="J5406" i="1" s="1"/>
  <c r="AN5406" i="1"/>
  <c r="K5406" i="1"/>
  <c r="F5406" i="1"/>
  <c r="Y5406" i="1"/>
  <c r="R287" i="3" s="1"/>
  <c r="C5397" i="19" s="1"/>
  <c r="C5406" i="1"/>
  <c r="BG5406" i="1" s="1"/>
  <c r="BH5406" i="1" s="1"/>
  <c r="BN5405" i="1"/>
  <c r="BO5405" i="1" s="1"/>
  <c r="BJ5405" i="1"/>
  <c r="BK5405" i="1" s="1"/>
  <c r="J5405" i="1"/>
  <c r="AX5405" i="1" s="1"/>
  <c r="AN5405" i="1"/>
  <c r="K5405" i="1"/>
  <c r="F5405" i="1"/>
  <c r="Y5405" i="1" s="1"/>
  <c r="R286" i="3" s="1"/>
  <c r="C5405" i="1"/>
  <c r="BG5405" i="1" s="1"/>
  <c r="BH5405" i="1" s="1"/>
  <c r="BN5404" i="1"/>
  <c r="BO5404" i="1" s="1"/>
  <c r="BJ5404" i="1"/>
  <c r="BK5404" i="1" s="1"/>
  <c r="J5404" i="1" s="1"/>
  <c r="AN5404" i="1"/>
  <c r="K5404" i="1"/>
  <c r="F5404" i="1"/>
  <c r="Y5404" i="1" s="1"/>
  <c r="C5404" i="1"/>
  <c r="G5404" i="1"/>
  <c r="BN5403" i="1"/>
  <c r="BO5403" i="1" s="1"/>
  <c r="BJ5403" i="1"/>
  <c r="BK5403" i="1" s="1"/>
  <c r="J5403" i="1" s="1"/>
  <c r="AN5403" i="1"/>
  <c r="K5403" i="1"/>
  <c r="F5403" i="1"/>
  <c r="Y5403" i="1" s="1"/>
  <c r="C5403" i="1"/>
  <c r="BN5402" i="1"/>
  <c r="BO5402" i="1" s="1"/>
  <c r="BJ5402" i="1"/>
  <c r="BK5402" i="1"/>
  <c r="J5402" i="1" s="1"/>
  <c r="AN5402" i="1"/>
  <c r="K5402" i="1"/>
  <c r="F5402" i="1"/>
  <c r="Y5402" i="1" s="1"/>
  <c r="R283" i="3" s="1"/>
  <c r="C5402" i="1"/>
  <c r="BG5402" i="1" s="1"/>
  <c r="BH5402" i="1"/>
  <c r="BN5401" i="1"/>
  <c r="BO5401" i="1" s="1"/>
  <c r="BJ5401" i="1"/>
  <c r="BK5401" i="1"/>
  <c r="J5401" i="1"/>
  <c r="AX5401" i="1" s="1"/>
  <c r="AN5401" i="1"/>
  <c r="K5401" i="1"/>
  <c r="F5401" i="1"/>
  <c r="Y5401" i="1" s="1"/>
  <c r="C5401" i="1"/>
  <c r="BG5401" i="1" s="1"/>
  <c r="BH5401" i="1" s="1"/>
  <c r="BN5400" i="1"/>
  <c r="BO5400" i="1" s="1"/>
  <c r="BJ5400" i="1"/>
  <c r="BK5400" i="1" s="1"/>
  <c r="J5400" i="1" s="1"/>
  <c r="AN5400" i="1"/>
  <c r="K5400" i="1"/>
  <c r="F5400" i="1"/>
  <c r="Y5400" i="1"/>
  <c r="C5400" i="1"/>
  <c r="BN5399" i="1"/>
  <c r="BO5399" i="1" s="1"/>
  <c r="BJ5399" i="1"/>
  <c r="BK5399" i="1" s="1"/>
  <c r="J5399" i="1" s="1"/>
  <c r="AN5399" i="1"/>
  <c r="K5399" i="1"/>
  <c r="F5399" i="1"/>
  <c r="Y5399" i="1" s="1"/>
  <c r="C5399" i="1"/>
  <c r="BN5398" i="1"/>
  <c r="BO5398" i="1" s="1"/>
  <c r="BJ5398" i="1"/>
  <c r="BK5398" i="1" s="1"/>
  <c r="J5398" i="1" s="1"/>
  <c r="L5398" i="1" s="1"/>
  <c r="AN5398" i="1"/>
  <c r="K5398" i="1"/>
  <c r="F5398" i="1"/>
  <c r="Y5398" i="1" s="1"/>
  <c r="R279" i="3" s="1"/>
  <c r="C5389" i="19" s="1"/>
  <c r="C5398" i="1"/>
  <c r="BN5397" i="1"/>
  <c r="BO5397" i="1"/>
  <c r="BJ5397" i="1"/>
  <c r="BK5397" i="1" s="1"/>
  <c r="J5397" i="1" s="1"/>
  <c r="AX5397" i="1" s="1"/>
  <c r="AN5397" i="1"/>
  <c r="K5397" i="1"/>
  <c r="F5397" i="1"/>
  <c r="Y5397" i="1" s="1"/>
  <c r="R278" i="3" s="1"/>
  <c r="C5397" i="1"/>
  <c r="G5397" i="1" s="1"/>
  <c r="AW5396" i="1"/>
  <c r="AM5396" i="1"/>
  <c r="AN5396" i="1" s="1"/>
  <c r="AT5396" i="1" s="1"/>
  <c r="BB5396" i="1" s="1"/>
  <c r="BD5396" i="1" s="1"/>
  <c r="J5396" i="1"/>
  <c r="K5396" i="1" s="1"/>
  <c r="F5396" i="1"/>
  <c r="Y5396" i="1"/>
  <c r="AW5395" i="1"/>
  <c r="AM5395" i="1"/>
  <c r="AN5395" i="1" s="1"/>
  <c r="J5395" i="1"/>
  <c r="K5395" i="1" s="1"/>
  <c r="F5395" i="1"/>
  <c r="Y5395" i="1" s="1"/>
  <c r="AW5394" i="1"/>
  <c r="AM5394" i="1"/>
  <c r="AN5394" i="1" s="1"/>
  <c r="J5394" i="1"/>
  <c r="K5394" i="1"/>
  <c r="F5394" i="1"/>
  <c r="AW5393" i="1"/>
  <c r="AM5393" i="1"/>
  <c r="AN5393" i="1"/>
  <c r="J5393" i="1"/>
  <c r="K5393" i="1" s="1"/>
  <c r="F5393" i="1"/>
  <c r="Y5393" i="1"/>
  <c r="AW5392" i="1"/>
  <c r="AM5392" i="1"/>
  <c r="AN5392" i="1" s="1"/>
  <c r="AT5392" i="1" s="1"/>
  <c r="J5392" i="1"/>
  <c r="K5392" i="1" s="1"/>
  <c r="F5392" i="1"/>
  <c r="Y5392" i="1" s="1"/>
  <c r="AW5391" i="1"/>
  <c r="AM5391" i="1"/>
  <c r="AN5391" i="1" s="1"/>
  <c r="J5391" i="1"/>
  <c r="K5391" i="1"/>
  <c r="F5391" i="1"/>
  <c r="Y5391" i="1" s="1"/>
  <c r="R272" i="3" s="1"/>
  <c r="C5382" i="19" s="1"/>
  <c r="AW5390" i="1"/>
  <c r="AM5390" i="1"/>
  <c r="AN5390" i="1"/>
  <c r="J5390" i="1"/>
  <c r="K5390" i="1" s="1"/>
  <c r="O5390" i="1" s="1"/>
  <c r="Q5390" i="1" s="1"/>
  <c r="F5390" i="1"/>
  <c r="Y5390" i="1" s="1"/>
  <c r="R271" i="3" s="1"/>
  <c r="C5381" i="19" s="1"/>
  <c r="AW5389" i="1"/>
  <c r="AM5389" i="1"/>
  <c r="AN5389" i="1"/>
  <c r="J5389" i="1"/>
  <c r="K5389" i="1" s="1"/>
  <c r="F5389" i="1"/>
  <c r="Y5389" i="1"/>
  <c r="R270" i="3" s="1"/>
  <c r="C5380" i="19" s="1"/>
  <c r="AW5388" i="1"/>
  <c r="AM5388" i="1"/>
  <c r="AN5388" i="1" s="1"/>
  <c r="J5388" i="1"/>
  <c r="K5388" i="1"/>
  <c r="F5388" i="1"/>
  <c r="Y5388" i="1" s="1"/>
  <c r="AW5387" i="1"/>
  <c r="AM5387" i="1"/>
  <c r="AN5387" i="1" s="1"/>
  <c r="J5387" i="1"/>
  <c r="K5387" i="1"/>
  <c r="F5387" i="1"/>
  <c r="Y5387" i="1" s="1"/>
  <c r="AW5386" i="1"/>
  <c r="AM5386" i="1"/>
  <c r="AN5386" i="1" s="1"/>
  <c r="J5386" i="1"/>
  <c r="K5386" i="1" s="1"/>
  <c r="F5386" i="1"/>
  <c r="Y5386" i="1" s="1"/>
  <c r="R267" i="3" s="1"/>
  <c r="C5377" i="19" s="1"/>
  <c r="AW5385" i="1"/>
  <c r="AM5385" i="1"/>
  <c r="AN5385" i="1" s="1"/>
  <c r="AT5385" i="1" s="1"/>
  <c r="BB5385" i="1" s="1"/>
  <c r="J5385" i="1"/>
  <c r="K5385" i="1" s="1"/>
  <c r="F5385" i="1"/>
  <c r="Y5385" i="1"/>
  <c r="AW5384" i="1"/>
  <c r="AM5384" i="1"/>
  <c r="AN5384" i="1" s="1"/>
  <c r="AT5384" i="1" s="1"/>
  <c r="J5384" i="1"/>
  <c r="K5384" i="1" s="1"/>
  <c r="O5384" i="1" s="1"/>
  <c r="F5384" i="1"/>
  <c r="Y5384" i="1" s="1"/>
  <c r="AW5383" i="1"/>
  <c r="AM5383" i="1"/>
  <c r="AN5383" i="1" s="1"/>
  <c r="J5383" i="1"/>
  <c r="K5383" i="1"/>
  <c r="F5383" i="1"/>
  <c r="Y5383" i="1" s="1"/>
  <c r="R264" i="3" s="1"/>
  <c r="AW5382" i="1"/>
  <c r="AM5382" i="1"/>
  <c r="AN5382" i="1"/>
  <c r="J5382" i="1"/>
  <c r="K5382" i="1" s="1"/>
  <c r="F5382" i="1"/>
  <c r="Y5382" i="1" s="1"/>
  <c r="R263" i="3" s="1"/>
  <c r="AW5381" i="1"/>
  <c r="AM5381" i="1"/>
  <c r="AN5381" i="1" s="1"/>
  <c r="J5381" i="1"/>
  <c r="K5381" i="1" s="1"/>
  <c r="F5381" i="1"/>
  <c r="Y5381" i="1"/>
  <c r="R262" i="3" s="1"/>
  <c r="AW5380" i="1"/>
  <c r="AM5380" i="1"/>
  <c r="AN5380" i="1" s="1"/>
  <c r="J5380" i="1"/>
  <c r="K5380" i="1"/>
  <c r="O5380" i="1" s="1"/>
  <c r="F5380" i="1"/>
  <c r="Y5380" i="1" s="1"/>
  <c r="AW5379" i="1"/>
  <c r="AM5379" i="1"/>
  <c r="AN5379" i="1" s="1"/>
  <c r="J5379" i="1"/>
  <c r="K5379" i="1" s="1"/>
  <c r="F5379" i="1"/>
  <c r="Y5379" i="1" s="1"/>
  <c r="AW5378" i="1"/>
  <c r="AM5378" i="1"/>
  <c r="AN5378" i="1" s="1"/>
  <c r="J5378" i="1"/>
  <c r="K5378" i="1" s="1"/>
  <c r="F5378" i="1"/>
  <c r="Y5378" i="1"/>
  <c r="R259" i="3" s="1"/>
  <c r="C5369" i="19" s="1"/>
  <c r="AW5377" i="1"/>
  <c r="AM5377" i="1"/>
  <c r="AN5377" i="1"/>
  <c r="J5377" i="1"/>
  <c r="K5377" i="1" s="1"/>
  <c r="F5377" i="1"/>
  <c r="Y5377" i="1" s="1"/>
  <c r="R258" i="3" s="1"/>
  <c r="C5368" i="19" s="1"/>
  <c r="AW5376" i="1"/>
  <c r="AM5376" i="1"/>
  <c r="AN5376" i="1" s="1"/>
  <c r="AP5376" i="1" s="1"/>
  <c r="J5376" i="1"/>
  <c r="K5376" i="1"/>
  <c r="F5376" i="1"/>
  <c r="Y5376" i="1"/>
  <c r="AW5375" i="1"/>
  <c r="AM5375" i="1"/>
  <c r="AN5375" i="1" s="1"/>
  <c r="J5375" i="1"/>
  <c r="K5375" i="1" s="1"/>
  <c r="O5375" i="1" s="1"/>
  <c r="Q5375" i="1" s="1"/>
  <c r="F5375" i="1"/>
  <c r="Y5375" i="1" s="1"/>
  <c r="AW5374" i="1"/>
  <c r="AM5374" i="1"/>
  <c r="AN5374" i="1" s="1"/>
  <c r="J5374" i="1"/>
  <c r="K5374" i="1" s="1"/>
  <c r="O5374" i="1" s="1"/>
  <c r="Q5374" i="1" s="1"/>
  <c r="F5374" i="1"/>
  <c r="Y5374" i="1" s="1"/>
  <c r="R255" i="3" s="1"/>
  <c r="AW5373" i="1"/>
  <c r="AM5373" i="1"/>
  <c r="AN5373" i="1" s="1"/>
  <c r="AT5373" i="1" s="1"/>
  <c r="BB5373" i="1" s="1"/>
  <c r="BD5373" i="1" s="1"/>
  <c r="J5373" i="1"/>
  <c r="K5373" i="1" s="1"/>
  <c r="F5373" i="1"/>
  <c r="Y5373" i="1"/>
  <c r="AW5372" i="1"/>
  <c r="AM5372" i="1"/>
  <c r="AN5372" i="1"/>
  <c r="J5372" i="1"/>
  <c r="K5372" i="1" s="1"/>
  <c r="O5372" i="1" s="1"/>
  <c r="Q5372" i="1" s="1"/>
  <c r="F5372" i="1"/>
  <c r="Y5372" i="1"/>
  <c r="AW5371" i="1"/>
  <c r="AM5371" i="1"/>
  <c r="AN5371" i="1" s="1"/>
  <c r="J5371" i="1"/>
  <c r="K5371" i="1"/>
  <c r="F5371" i="1"/>
  <c r="Y5371" i="1" s="1"/>
  <c r="AW5370" i="1"/>
  <c r="AM5370" i="1"/>
  <c r="AN5370" i="1" s="1"/>
  <c r="J5370" i="1"/>
  <c r="K5370" i="1"/>
  <c r="F5370" i="1"/>
  <c r="Y5370" i="1" s="1"/>
  <c r="R251" i="3" s="1"/>
  <c r="C5361" i="19" s="1"/>
  <c r="AW5369" i="1"/>
  <c r="AM5369" i="1"/>
  <c r="AN5369" i="1"/>
  <c r="J5369" i="1"/>
  <c r="K5369" i="1" s="1"/>
  <c r="F5369" i="1"/>
  <c r="Y5369" i="1"/>
  <c r="AW5368" i="1"/>
  <c r="AM5368" i="1"/>
  <c r="AN5368" i="1" s="1"/>
  <c r="J5368" i="1"/>
  <c r="K5368" i="1" s="1"/>
  <c r="F5368" i="1"/>
  <c r="Y5368" i="1" s="1"/>
  <c r="R249" i="3" s="1"/>
  <c r="C5359" i="19" s="1"/>
  <c r="AW5367" i="1"/>
  <c r="AM5367" i="1"/>
  <c r="AN5367" i="1" s="1"/>
  <c r="J5367" i="1"/>
  <c r="K5367" i="1" s="1"/>
  <c r="F5367" i="1"/>
  <c r="Y5367" i="1" s="1"/>
  <c r="R248" i="3" s="1"/>
  <c r="AW5366" i="1"/>
  <c r="AM5366" i="1"/>
  <c r="AE5366" i="1"/>
  <c r="J5366" i="1"/>
  <c r="K5366" i="1"/>
  <c r="E5366" i="1"/>
  <c r="F5366" i="1" s="1"/>
  <c r="AW5365" i="1"/>
  <c r="AM5365" i="1"/>
  <c r="AE5365" i="1"/>
  <c r="J5365" i="1"/>
  <c r="K5365" i="1"/>
  <c r="E5365" i="1"/>
  <c r="F5365" i="1"/>
  <c r="Y5365" i="1" s="1"/>
  <c r="AW5364" i="1"/>
  <c r="AM5364" i="1"/>
  <c r="AE5364" i="1"/>
  <c r="J5364" i="1"/>
  <c r="K5364" i="1" s="1"/>
  <c r="E5364" i="1"/>
  <c r="F5364" i="1" s="1"/>
  <c r="AW5363" i="1"/>
  <c r="AM5363" i="1"/>
  <c r="AE5363" i="1"/>
  <c r="J5363" i="1"/>
  <c r="K5363" i="1"/>
  <c r="E5363" i="1"/>
  <c r="F5363" i="1" s="1"/>
  <c r="Y5363" i="1" s="1"/>
  <c r="R244" i="3" s="1"/>
  <c r="C5354" i="19" s="1"/>
  <c r="AW5362" i="1"/>
  <c r="AM5362" i="1"/>
  <c r="AE5362" i="1"/>
  <c r="J5362" i="1"/>
  <c r="K5362" i="1" s="1"/>
  <c r="E5362" i="1"/>
  <c r="F5362" i="1" s="1"/>
  <c r="Y5362" i="1" s="1"/>
  <c r="R243" i="3" s="1"/>
  <c r="C5353" i="19" s="1"/>
  <c r="AW5361" i="1"/>
  <c r="AM5361" i="1"/>
  <c r="AE5361" i="1"/>
  <c r="J5361" i="1"/>
  <c r="K5361" i="1" s="1"/>
  <c r="O5361" i="1" s="1"/>
  <c r="E5361" i="1"/>
  <c r="F5361" i="1"/>
  <c r="Y5361" i="1" s="1"/>
  <c r="AW5360" i="1"/>
  <c r="AM5360" i="1"/>
  <c r="AE5360" i="1"/>
  <c r="J5360" i="1"/>
  <c r="K5360" i="1"/>
  <c r="E5360" i="1"/>
  <c r="F5360" i="1" s="1"/>
  <c r="Y5360" i="1" s="1"/>
  <c r="R241" i="3" s="1"/>
  <c r="AW5359" i="1"/>
  <c r="AM5359" i="1"/>
  <c r="AE5359" i="1"/>
  <c r="J5359" i="1"/>
  <c r="K5359" i="1"/>
  <c r="E5359" i="1"/>
  <c r="F5359" i="1"/>
  <c r="Y5359" i="1" s="1"/>
  <c r="R240" i="3" s="1"/>
  <c r="C5350" i="19" s="1"/>
  <c r="AW5358" i="1"/>
  <c r="AN5358" i="1"/>
  <c r="J5358" i="1"/>
  <c r="K5358" i="1" s="1"/>
  <c r="E5358" i="1"/>
  <c r="F5358" i="1" s="1"/>
  <c r="Y5358" i="1" s="1"/>
  <c r="R239" i="3" s="1"/>
  <c r="C5349" i="19" s="1"/>
  <c r="AW5357" i="1"/>
  <c r="AM5357" i="1"/>
  <c r="AE5357" i="1"/>
  <c r="J5357" i="1"/>
  <c r="K5357" i="1" s="1"/>
  <c r="E5357" i="1"/>
  <c r="F5357" i="1" s="1"/>
  <c r="Y5357" i="1" s="1"/>
  <c r="R238" i="3" s="1"/>
  <c r="AW5356" i="1"/>
  <c r="AM5356" i="1"/>
  <c r="AE5356" i="1"/>
  <c r="J5356" i="1"/>
  <c r="K5356" i="1" s="1"/>
  <c r="E5356" i="1"/>
  <c r="F5356" i="1" s="1"/>
  <c r="Y5356" i="1" s="1"/>
  <c r="R237" i="3" s="1"/>
  <c r="AW5355" i="1"/>
  <c r="AM5355" i="1"/>
  <c r="AE5355" i="1"/>
  <c r="J5355" i="1"/>
  <c r="K5355" i="1" s="1"/>
  <c r="E5355" i="1"/>
  <c r="F5355" i="1" s="1"/>
  <c r="Y5355" i="1" s="1"/>
  <c r="R236" i="3" s="1"/>
  <c r="C5346" i="19" s="1"/>
  <c r="AW5354" i="1"/>
  <c r="AM5354" i="1"/>
  <c r="AE5354" i="1"/>
  <c r="J5354" i="1"/>
  <c r="K5354" i="1" s="1"/>
  <c r="E5354" i="1"/>
  <c r="F5354" i="1"/>
  <c r="Y5354" i="1" s="1"/>
  <c r="R235" i="3" s="1"/>
  <c r="C5345" i="19" s="1"/>
  <c r="AW5353" i="1"/>
  <c r="AM5353" i="1"/>
  <c r="AE5353" i="1"/>
  <c r="J5353" i="1"/>
  <c r="K5353" i="1" s="1"/>
  <c r="E5353" i="1"/>
  <c r="F5353" i="1"/>
  <c r="AW5352" i="1"/>
  <c r="AM5352" i="1"/>
  <c r="AE5352" i="1"/>
  <c r="J5352" i="1"/>
  <c r="K5352" i="1" s="1"/>
  <c r="O5352" i="1" s="1"/>
  <c r="Q5352" i="1" s="1"/>
  <c r="E5352" i="1"/>
  <c r="F5352" i="1" s="1"/>
  <c r="Y5352" i="1" s="1"/>
  <c r="AW5351" i="1"/>
  <c r="AM5351" i="1"/>
  <c r="AE5351" i="1"/>
  <c r="J5351" i="1"/>
  <c r="K5351" i="1" s="1"/>
  <c r="E5351" i="1"/>
  <c r="F5351" i="1" s="1"/>
  <c r="Y5351" i="1" s="1"/>
  <c r="AW5350" i="1"/>
  <c r="AM5350" i="1"/>
  <c r="AE5350" i="1"/>
  <c r="J5350" i="1"/>
  <c r="K5350" i="1"/>
  <c r="O5350" i="1" s="1"/>
  <c r="Q5350" i="1" s="1"/>
  <c r="E5350" i="1"/>
  <c r="F5350" i="1" s="1"/>
  <c r="Y5350" i="1" s="1"/>
  <c r="AW5349" i="1"/>
  <c r="AM5349" i="1"/>
  <c r="AE5349" i="1"/>
  <c r="J5349" i="1"/>
  <c r="K5349" i="1"/>
  <c r="E5349" i="1"/>
  <c r="F5349" i="1" s="1"/>
  <c r="AW5348" i="1"/>
  <c r="AM5348" i="1"/>
  <c r="AE5348" i="1"/>
  <c r="J5348" i="1"/>
  <c r="K5348" i="1" s="1"/>
  <c r="E5348" i="1"/>
  <c r="F5348" i="1" s="1"/>
  <c r="AW5347" i="1"/>
  <c r="AM5347" i="1"/>
  <c r="AE5347" i="1"/>
  <c r="AN5347" i="1" s="1"/>
  <c r="J5347" i="1"/>
  <c r="K5347" i="1" s="1"/>
  <c r="E5347" i="1"/>
  <c r="F5347" i="1" s="1"/>
  <c r="Y5347" i="1" s="1"/>
  <c r="R228" i="3" s="1"/>
  <c r="C5338" i="19" s="1"/>
  <c r="AW5346" i="1"/>
  <c r="AN5346" i="1"/>
  <c r="J5346" i="1"/>
  <c r="K5346" i="1" s="1"/>
  <c r="E5346" i="1"/>
  <c r="F5346" i="1"/>
  <c r="Y5346" i="1" s="1"/>
  <c r="R227" i="3" s="1"/>
  <c r="C5337" i="19" s="1"/>
  <c r="AW5345" i="1"/>
  <c r="AM5345" i="1"/>
  <c r="AE5345" i="1"/>
  <c r="J5345" i="1"/>
  <c r="K5345" i="1" s="1"/>
  <c r="O5345" i="1" s="1"/>
  <c r="Q5345" i="1" s="1"/>
  <c r="E5345" i="1"/>
  <c r="F5345" i="1" s="1"/>
  <c r="Y5345" i="1" s="1"/>
  <c r="R226" i="3" s="1"/>
  <c r="C5336" i="19" s="1"/>
  <c r="AW5344" i="1"/>
  <c r="AM5344" i="1"/>
  <c r="AN5344" i="1" s="1"/>
  <c r="J5344" i="1"/>
  <c r="K5344" i="1" s="1"/>
  <c r="E5344" i="1"/>
  <c r="F5344" i="1" s="1"/>
  <c r="Y5344" i="1" s="1"/>
  <c r="R225" i="3" s="1"/>
  <c r="C5335" i="19" s="1"/>
  <c r="AW5343" i="1"/>
  <c r="AM5343" i="1"/>
  <c r="AE5343" i="1"/>
  <c r="J5343" i="1"/>
  <c r="K5343" i="1" s="1"/>
  <c r="E5343" i="1"/>
  <c r="F5343" i="1" s="1"/>
  <c r="Y5343" i="1"/>
  <c r="R224" i="3" s="1"/>
  <c r="C5334" i="19" s="1"/>
  <c r="AW5342" i="1"/>
  <c r="AM5342" i="1"/>
  <c r="AN5342" i="1" s="1"/>
  <c r="J5342" i="1"/>
  <c r="K5342" i="1" s="1"/>
  <c r="O5342" i="1" s="1"/>
  <c r="Q5342" i="1" s="1"/>
  <c r="E5342" i="1"/>
  <c r="F5342" i="1" s="1"/>
  <c r="Y5342" i="1" s="1"/>
  <c r="R223" i="3" s="1"/>
  <c r="C5333" i="19" s="1"/>
  <c r="AW5341" i="1"/>
  <c r="AM5341" i="1"/>
  <c r="AE5341" i="1"/>
  <c r="J5341" i="1"/>
  <c r="K5341" i="1" s="1"/>
  <c r="E5341" i="1"/>
  <c r="F5341" i="1" s="1"/>
  <c r="Y5341" i="1" s="1"/>
  <c r="R222" i="3" s="1"/>
  <c r="C5332" i="19" s="1"/>
  <c r="AW5340" i="1"/>
  <c r="AM5340" i="1"/>
  <c r="AN5340" i="1" s="1"/>
  <c r="J5340" i="1"/>
  <c r="K5340" i="1" s="1"/>
  <c r="E5340" i="1"/>
  <c r="F5340" i="1" s="1"/>
  <c r="Y5340" i="1"/>
  <c r="AW5339" i="1"/>
  <c r="AM5339" i="1"/>
  <c r="AE5339" i="1"/>
  <c r="J5339" i="1"/>
  <c r="K5339" i="1" s="1"/>
  <c r="O5339" i="1" s="1"/>
  <c r="Q5339" i="1" s="1"/>
  <c r="E5339" i="1"/>
  <c r="F5339" i="1" s="1"/>
  <c r="Y5339" i="1" s="1"/>
  <c r="R220" i="3" s="1"/>
  <c r="C5330" i="19" s="1"/>
  <c r="AW5338" i="1"/>
  <c r="AM5338" i="1"/>
  <c r="AN5338" i="1" s="1"/>
  <c r="AT5338" i="1" s="1"/>
  <c r="BB5338" i="1" s="1"/>
  <c r="J5338" i="1"/>
  <c r="K5338" i="1" s="1"/>
  <c r="E5338" i="1"/>
  <c r="F5338" i="1" s="1"/>
  <c r="Y5338" i="1"/>
  <c r="AW5337" i="1"/>
  <c r="AM5337" i="1"/>
  <c r="AE5337" i="1"/>
  <c r="J5337" i="1"/>
  <c r="K5337" i="1" s="1"/>
  <c r="E5337" i="1"/>
  <c r="F5337" i="1" s="1"/>
  <c r="Y5337" i="1" s="1"/>
  <c r="R218" i="3" s="1"/>
  <c r="C5328" i="19" s="1"/>
  <c r="AW5336" i="1"/>
  <c r="AM5336" i="1"/>
  <c r="AE5336" i="1"/>
  <c r="J5336" i="1"/>
  <c r="K5336" i="1"/>
  <c r="E5336" i="1"/>
  <c r="F5336" i="1" s="1"/>
  <c r="Y5336" i="1" s="1"/>
  <c r="R217" i="3" s="1"/>
  <c r="AW5335" i="1"/>
  <c r="AN5335" i="1"/>
  <c r="K5335" i="1"/>
  <c r="F5335" i="1"/>
  <c r="Y5335" i="1" s="1"/>
  <c r="R216" i="3" s="1"/>
  <c r="C5326" i="19" s="1"/>
  <c r="AW5334" i="1"/>
  <c r="AN5334" i="1"/>
  <c r="K5334" i="1"/>
  <c r="F5334" i="1"/>
  <c r="AW5333" i="1"/>
  <c r="AN5333" i="1"/>
  <c r="K5333" i="1"/>
  <c r="F5333" i="1"/>
  <c r="Y5333" i="1" s="1"/>
  <c r="R214" i="3" s="1"/>
  <c r="C5324" i="19" s="1"/>
  <c r="AW5332" i="1"/>
  <c r="AN5332" i="1"/>
  <c r="K5332" i="1"/>
  <c r="F5332" i="1"/>
  <c r="Y5332" i="1" s="1"/>
  <c r="AW5331" i="1"/>
  <c r="BB5331" i="1" s="1"/>
  <c r="AN5331" i="1"/>
  <c r="K5331" i="1"/>
  <c r="F5331" i="1"/>
  <c r="Y5331" i="1" s="1"/>
  <c r="R212" i="3" s="1"/>
  <c r="C5322" i="19" s="1"/>
  <c r="AW5330" i="1"/>
  <c r="AN5330" i="1"/>
  <c r="K5330" i="1"/>
  <c r="F5330" i="1"/>
  <c r="AW5329" i="1"/>
  <c r="AN5329" i="1"/>
  <c r="K5329" i="1"/>
  <c r="F5329" i="1"/>
  <c r="Y5329" i="1" s="1"/>
  <c r="R210" i="3" s="1"/>
  <c r="AW5328" i="1"/>
  <c r="AN5328" i="1"/>
  <c r="K5328" i="1"/>
  <c r="F5328" i="1"/>
  <c r="Y5328" i="1" s="1"/>
  <c r="R209" i="3" s="1"/>
  <c r="C5319" i="19" s="1"/>
  <c r="AW5327" i="1"/>
  <c r="AN5327" i="1"/>
  <c r="K5327" i="1"/>
  <c r="O5327" i="1" s="1"/>
  <c r="Q5327" i="1" s="1"/>
  <c r="F5327" i="1"/>
  <c r="Y5327" i="1" s="1"/>
  <c r="AW5326" i="1"/>
  <c r="AN5326" i="1"/>
  <c r="K5326" i="1"/>
  <c r="F5326" i="1"/>
  <c r="Y5326" i="1" s="1"/>
  <c r="R207" i="3" s="1"/>
  <c r="C5317" i="19" s="1"/>
  <c r="AW5325" i="1"/>
  <c r="AN5325" i="1"/>
  <c r="K5325" i="1"/>
  <c r="F5325" i="1"/>
  <c r="Y5325" i="1"/>
  <c r="AW5324" i="1"/>
  <c r="AN5324" i="1"/>
  <c r="K5324" i="1"/>
  <c r="F5324" i="1"/>
  <c r="Y5324" i="1" s="1"/>
  <c r="R205" i="3" s="1"/>
  <c r="C5315" i="19" s="1"/>
  <c r="AW5323" i="1"/>
  <c r="AN5323" i="1"/>
  <c r="K5323" i="1"/>
  <c r="F5323" i="1"/>
  <c r="Y5323" i="1" s="1"/>
  <c r="AW5322" i="1"/>
  <c r="BB5322" i="1" s="1"/>
  <c r="AN5322" i="1"/>
  <c r="K5322" i="1"/>
  <c r="F5322" i="1"/>
  <c r="Y5322" i="1" s="1"/>
  <c r="R203" i="3" s="1"/>
  <c r="C5313" i="19" s="1"/>
  <c r="AW5321" i="1"/>
  <c r="AN5321" i="1"/>
  <c r="K5321" i="1"/>
  <c r="F5321" i="1"/>
  <c r="Y5321" i="1" s="1"/>
  <c r="R202" i="3" s="1"/>
  <c r="C5312" i="19" s="1"/>
  <c r="AW5320" i="1"/>
  <c r="AN5320" i="1"/>
  <c r="K5320" i="1"/>
  <c r="O5320" i="1" s="1"/>
  <c r="Q5320" i="1" s="1"/>
  <c r="F5320" i="1"/>
  <c r="Y5320" i="1" s="1"/>
  <c r="R201" i="3" s="1"/>
  <c r="C5311" i="19" s="1"/>
  <c r="AW5319" i="1"/>
  <c r="AN5319" i="1"/>
  <c r="K5319" i="1"/>
  <c r="F5319" i="1"/>
  <c r="Y5319" i="1" s="1"/>
  <c r="AW5318" i="1"/>
  <c r="AN5318" i="1"/>
  <c r="K5318" i="1"/>
  <c r="F5318" i="1"/>
  <c r="Y5318" i="1" s="1"/>
  <c r="R199" i="3" s="1"/>
  <c r="C5309" i="19" s="1"/>
  <c r="AW5317" i="1"/>
  <c r="AN5317" i="1"/>
  <c r="K5317" i="1"/>
  <c r="F5317" i="1"/>
  <c r="Y5317" i="1" s="1"/>
  <c r="R198" i="3" s="1"/>
  <c r="C5308" i="19" s="1"/>
  <c r="AW5316" i="1"/>
  <c r="AN5316" i="1"/>
  <c r="K5316" i="1"/>
  <c r="F5316" i="1"/>
  <c r="Y5316" i="1" s="1"/>
  <c r="R197" i="3" s="1"/>
  <c r="C5307" i="19" s="1"/>
  <c r="AW5315" i="1"/>
  <c r="AN5315" i="1"/>
  <c r="K5315" i="1"/>
  <c r="F5315" i="1"/>
  <c r="Y5315" i="1" s="1"/>
  <c r="AW5314" i="1"/>
  <c r="AN5314" i="1"/>
  <c r="K5314" i="1"/>
  <c r="F5314" i="1"/>
  <c r="Y5314" i="1"/>
  <c r="R195" i="3" s="1"/>
  <c r="C5305" i="19" s="1"/>
  <c r="AW5313" i="1"/>
  <c r="AN5313" i="1"/>
  <c r="K5313" i="1"/>
  <c r="F5313" i="1"/>
  <c r="Y5313" i="1" s="1"/>
  <c r="R194" i="3" s="1"/>
  <c r="C5304" i="19" s="1"/>
  <c r="AW5312" i="1"/>
  <c r="AN5312" i="1"/>
  <c r="K5312" i="1"/>
  <c r="F5312" i="1"/>
  <c r="Y5312" i="1" s="1"/>
  <c r="R193" i="3" s="1"/>
  <c r="C5303" i="19" s="1"/>
  <c r="AW5311" i="1"/>
  <c r="AN5311" i="1"/>
  <c r="K5311" i="1"/>
  <c r="F5311" i="1"/>
  <c r="Y5311" i="1" s="1"/>
  <c r="AN5310" i="1"/>
  <c r="K5310" i="1"/>
  <c r="F5310" i="1"/>
  <c r="Y5310" i="1" s="1"/>
  <c r="AN5309" i="1"/>
  <c r="K5309" i="1"/>
  <c r="F5309" i="1"/>
  <c r="Y5309" i="1" s="1"/>
  <c r="AN5308" i="1"/>
  <c r="BB5308" i="1" s="1"/>
  <c r="K5308" i="1"/>
  <c r="F5308" i="1"/>
  <c r="Y5308" i="1" s="1"/>
  <c r="AN5307" i="1"/>
  <c r="K5307" i="1"/>
  <c r="F5307" i="1"/>
  <c r="Y5307" i="1" s="1"/>
  <c r="R188" i="3" s="1"/>
  <c r="C5298" i="19" s="1"/>
  <c r="AW5306" i="1"/>
  <c r="AN5306" i="1"/>
  <c r="K5306" i="1"/>
  <c r="F5306" i="1"/>
  <c r="Y5306" i="1" s="1"/>
  <c r="R187" i="3" s="1"/>
  <c r="C5297" i="19" s="1"/>
  <c r="AW5305" i="1"/>
  <c r="AN5305" i="1"/>
  <c r="K5305" i="1"/>
  <c r="F5305" i="1"/>
  <c r="Y5305" i="1" s="1"/>
  <c r="R186" i="3" s="1"/>
  <c r="AM5304" i="1"/>
  <c r="AE5304" i="1"/>
  <c r="J5304" i="1"/>
  <c r="F5304" i="1"/>
  <c r="Y5304" i="1" s="1"/>
  <c r="AM5303" i="1"/>
  <c r="AE5303" i="1"/>
  <c r="J5303" i="1"/>
  <c r="F5303" i="1"/>
  <c r="Y5303" i="1" s="1"/>
  <c r="R184" i="3" s="1"/>
  <c r="AM5302" i="1"/>
  <c r="AE5302" i="1"/>
  <c r="J5302" i="1"/>
  <c r="F5302" i="1"/>
  <c r="Y5302" i="1"/>
  <c r="AM5301" i="1"/>
  <c r="AE5301" i="1"/>
  <c r="J5301" i="1"/>
  <c r="F5301" i="1"/>
  <c r="Y5301" i="1" s="1"/>
  <c r="R182" i="3" s="1"/>
  <c r="C5292" i="19" s="1"/>
  <c r="AM5300" i="1"/>
  <c r="AE5300" i="1"/>
  <c r="J5300" i="1"/>
  <c r="AW5300" i="1" s="1"/>
  <c r="F5300" i="1"/>
  <c r="Y5300" i="1" s="1"/>
  <c r="AM5299" i="1"/>
  <c r="AE5299" i="1"/>
  <c r="J5299" i="1"/>
  <c r="AW5299" i="1" s="1"/>
  <c r="F5299" i="1"/>
  <c r="Y5299" i="1" s="1"/>
  <c r="R180" i="3" s="1"/>
  <c r="C5290" i="19" s="1"/>
  <c r="AM5298" i="1"/>
  <c r="AE5298" i="1"/>
  <c r="J5298" i="1"/>
  <c r="F5298" i="1"/>
  <c r="Y5298" i="1"/>
  <c r="AM5297" i="1"/>
  <c r="AE5297" i="1"/>
  <c r="J5297" i="1"/>
  <c r="F5297" i="1"/>
  <c r="Y5297" i="1" s="1"/>
  <c r="R178" i="3" s="1"/>
  <c r="C5288" i="19" s="1"/>
  <c r="AM5296" i="1"/>
  <c r="AE5296" i="1"/>
  <c r="J5296" i="1"/>
  <c r="F5296" i="1"/>
  <c r="Y5296" i="1" s="1"/>
  <c r="AM5295" i="1"/>
  <c r="AE5295" i="1"/>
  <c r="J5295" i="1"/>
  <c r="F5295" i="1"/>
  <c r="Y5295" i="1" s="1"/>
  <c r="R176" i="3" s="1"/>
  <c r="C5286" i="19" s="1"/>
  <c r="AM5294" i="1"/>
  <c r="AE5294" i="1"/>
  <c r="J5294" i="1"/>
  <c r="F5294" i="1"/>
  <c r="Y5294" i="1" s="1"/>
  <c r="R175" i="3" s="1"/>
  <c r="C5285" i="19" s="1"/>
  <c r="AM5293" i="1"/>
  <c r="AE5293" i="1"/>
  <c r="J5293" i="1"/>
  <c r="F5293" i="1"/>
  <c r="Y5293" i="1" s="1"/>
  <c r="R174" i="3" s="1"/>
  <c r="AM5292" i="1"/>
  <c r="AE5292" i="1"/>
  <c r="J5292" i="1"/>
  <c r="AW5292" i="1" s="1"/>
  <c r="F5292" i="1"/>
  <c r="Y5292" i="1" s="1"/>
  <c r="AM5291" i="1"/>
  <c r="AE5291" i="1"/>
  <c r="J5291" i="1"/>
  <c r="AW5291" i="1" s="1"/>
  <c r="F5291" i="1"/>
  <c r="Y5291" i="1" s="1"/>
  <c r="R172" i="3" s="1"/>
  <c r="AM5290" i="1"/>
  <c r="AE5290" i="1"/>
  <c r="J5290" i="1"/>
  <c r="F5290" i="1"/>
  <c r="Y5290" i="1" s="1"/>
  <c r="R171" i="3" s="1"/>
  <c r="C5281" i="19" s="1"/>
  <c r="AM5289" i="1"/>
  <c r="AE5289" i="1"/>
  <c r="J5289" i="1"/>
  <c r="F5289" i="1"/>
  <c r="Y5289" i="1"/>
  <c r="R170" i="3" s="1"/>
  <c r="C5280" i="19" s="1"/>
  <c r="AM5288" i="1"/>
  <c r="AE5288" i="1"/>
  <c r="J5288" i="1"/>
  <c r="F5288" i="1"/>
  <c r="Y5288" i="1" s="1"/>
  <c r="AM5287" i="1"/>
  <c r="AE5287" i="1"/>
  <c r="J5287" i="1"/>
  <c r="F5287" i="1"/>
  <c r="Y5287" i="1" s="1"/>
  <c r="R168" i="3" s="1"/>
  <c r="C5278" i="19" s="1"/>
  <c r="AM5286" i="1"/>
  <c r="AN5286" i="1" s="1"/>
  <c r="AE5286" i="1"/>
  <c r="J5286" i="1"/>
  <c r="F5286" i="1"/>
  <c r="Y5286" i="1" s="1"/>
  <c r="R167" i="3" s="1"/>
  <c r="C5277" i="19" s="1"/>
  <c r="AM5285" i="1"/>
  <c r="AE5285" i="1"/>
  <c r="J5285" i="1"/>
  <c r="F5285" i="1"/>
  <c r="Y5285" i="1" s="1"/>
  <c r="R166" i="3" s="1"/>
  <c r="AM5284" i="1"/>
  <c r="AE5284" i="1"/>
  <c r="J5284" i="1"/>
  <c r="AW5284" i="1" s="1"/>
  <c r="F5284" i="1"/>
  <c r="Y5284" i="1" s="1"/>
  <c r="AM5283" i="1"/>
  <c r="AE5283" i="1"/>
  <c r="J5283" i="1"/>
  <c r="AW5283" i="1" s="1"/>
  <c r="F5283" i="1"/>
  <c r="Y5283" i="1" s="1"/>
  <c r="R164" i="3" s="1"/>
  <c r="C5274" i="19" s="1"/>
  <c r="AM5282" i="1"/>
  <c r="AE5282" i="1"/>
  <c r="AN5282" i="1" s="1"/>
  <c r="J5282" i="1"/>
  <c r="F5282" i="1"/>
  <c r="Y5282" i="1"/>
  <c r="AM5281" i="1"/>
  <c r="AE5281" i="1"/>
  <c r="J5281" i="1"/>
  <c r="F5281" i="1"/>
  <c r="Y5281" i="1"/>
  <c r="R162" i="3" s="1"/>
  <c r="C5272" i="19" s="1"/>
  <c r="AM5280" i="1"/>
  <c r="AE5280" i="1"/>
  <c r="J5280" i="1"/>
  <c r="F5280" i="1"/>
  <c r="Y5280" i="1" s="1"/>
  <c r="R161" i="3" s="1"/>
  <c r="C5271" i="19" s="1"/>
  <c r="AM5279" i="1"/>
  <c r="AE5279" i="1"/>
  <c r="J5279" i="1"/>
  <c r="F5279" i="1"/>
  <c r="Y5279" i="1" s="1"/>
  <c r="R160" i="3" s="1"/>
  <c r="C5270" i="19" s="1"/>
  <c r="AM5278" i="1"/>
  <c r="AE5278" i="1"/>
  <c r="J5278" i="1"/>
  <c r="F5278" i="1"/>
  <c r="Y5278" i="1" s="1"/>
  <c r="R159" i="3" s="1"/>
  <c r="C5269" i="19" s="1"/>
  <c r="AM5277" i="1"/>
  <c r="AE5277" i="1"/>
  <c r="J5277" i="1"/>
  <c r="F5277" i="1"/>
  <c r="Y5277" i="1"/>
  <c r="R158" i="3" s="1"/>
  <c r="AM5276" i="1"/>
  <c r="AE5276" i="1"/>
  <c r="J5276" i="1"/>
  <c r="F5276" i="1"/>
  <c r="Y5276" i="1" s="1"/>
  <c r="AM5275" i="1"/>
  <c r="AE5275" i="1"/>
  <c r="J5275" i="1"/>
  <c r="F5275" i="1"/>
  <c r="Y5275" i="1"/>
  <c r="AM5274" i="1"/>
  <c r="AE5274" i="1"/>
  <c r="K5274" i="1"/>
  <c r="F5274" i="1"/>
  <c r="Y5274" i="1" s="1"/>
  <c r="R155" i="3" s="1"/>
  <c r="C5265" i="19" s="1"/>
  <c r="AM5273" i="1"/>
  <c r="AE5273" i="1"/>
  <c r="K5273" i="1"/>
  <c r="F5273" i="1"/>
  <c r="Y5273" i="1" s="1"/>
  <c r="R154" i="3" s="1"/>
  <c r="AM5272" i="1"/>
  <c r="AE5272" i="1"/>
  <c r="K5272" i="1"/>
  <c r="F5272" i="1"/>
  <c r="Y5272" i="1" s="1"/>
  <c r="R153" i="3" s="1"/>
  <c r="C5263" i="19" s="1"/>
  <c r="AM5271" i="1"/>
  <c r="AE5271" i="1"/>
  <c r="AN5271" i="1" s="1"/>
  <c r="AT5271" i="1" s="1"/>
  <c r="BB5271" i="1" s="1"/>
  <c r="BD5271" i="1" s="1"/>
  <c r="K5271" i="1"/>
  <c r="F5271" i="1"/>
  <c r="Y5271" i="1" s="1"/>
  <c r="R152" i="3" s="1"/>
  <c r="C5262" i="19" s="1"/>
  <c r="AM5270" i="1"/>
  <c r="AE5270" i="1"/>
  <c r="K5270" i="1"/>
  <c r="F5270" i="1"/>
  <c r="Y5270" i="1"/>
  <c r="R151" i="3" s="1"/>
  <c r="C5261" i="19" s="1"/>
  <c r="AM5269" i="1"/>
  <c r="AE5269" i="1"/>
  <c r="K5269" i="1"/>
  <c r="F5269" i="1"/>
  <c r="Y5269" i="1" s="1"/>
  <c r="R150" i="3" s="1"/>
  <c r="AM5268" i="1"/>
  <c r="AE5268" i="1"/>
  <c r="K5268" i="1"/>
  <c r="F5268" i="1"/>
  <c r="Y5268" i="1" s="1"/>
  <c r="R149" i="3" s="1"/>
  <c r="C5259" i="19" s="1"/>
  <c r="AM5267" i="1"/>
  <c r="AE5267" i="1"/>
  <c r="K5267" i="1"/>
  <c r="O5267" i="1" s="1"/>
  <c r="F5267" i="1"/>
  <c r="Y5267" i="1"/>
  <c r="AM5266" i="1"/>
  <c r="AE5266" i="1"/>
  <c r="K5266" i="1"/>
  <c r="F5266" i="1"/>
  <c r="Y5266" i="1"/>
  <c r="R147" i="3" s="1"/>
  <c r="C5257" i="19" s="1"/>
  <c r="AM5265" i="1"/>
  <c r="AN5265" i="1" s="1"/>
  <c r="AT5265" i="1" s="1"/>
  <c r="BB5265" i="1" s="1"/>
  <c r="AE5265" i="1"/>
  <c r="K5265" i="1"/>
  <c r="F5265" i="1"/>
  <c r="Y5265" i="1" s="1"/>
  <c r="R146" i="3" s="1"/>
  <c r="C5256" i="19" s="1"/>
  <c r="AM5264" i="1"/>
  <c r="AE5264" i="1"/>
  <c r="K5264" i="1"/>
  <c r="F5264" i="1"/>
  <c r="Y5264" i="1" s="1"/>
  <c r="AM5263" i="1"/>
  <c r="AE5263" i="1"/>
  <c r="K5263" i="1"/>
  <c r="F5263" i="1"/>
  <c r="Y5263" i="1"/>
  <c r="AM5262" i="1"/>
  <c r="AE5262" i="1"/>
  <c r="K5262" i="1"/>
  <c r="F5262" i="1"/>
  <c r="Y5262" i="1"/>
  <c r="R143" i="3" s="1"/>
  <c r="C5253" i="19" s="1"/>
  <c r="AM5261" i="1"/>
  <c r="AE5261" i="1"/>
  <c r="K5261" i="1"/>
  <c r="F5261" i="1"/>
  <c r="Y5261" i="1"/>
  <c r="AM5260" i="1"/>
  <c r="AE5260" i="1"/>
  <c r="K5260" i="1"/>
  <c r="F5260" i="1"/>
  <c r="Y5260" i="1" s="1"/>
  <c r="AM5259" i="1"/>
  <c r="AE5259" i="1"/>
  <c r="K5259" i="1"/>
  <c r="F5259" i="1"/>
  <c r="Y5259" i="1" s="1"/>
  <c r="R140" i="3" s="1"/>
  <c r="C5250" i="19" s="1"/>
  <c r="AM5258" i="1"/>
  <c r="AE5258" i="1"/>
  <c r="K5258" i="1"/>
  <c r="F5258" i="1"/>
  <c r="Y5258" i="1"/>
  <c r="AM5257" i="1"/>
  <c r="AE5257" i="1"/>
  <c r="K5257" i="1"/>
  <c r="F5257" i="1"/>
  <c r="Y5257" i="1" s="1"/>
  <c r="R138" i="3" s="1"/>
  <c r="AM5256" i="1"/>
  <c r="AE5256" i="1"/>
  <c r="K5256" i="1"/>
  <c r="F5256" i="1"/>
  <c r="Y5256" i="1" s="1"/>
  <c r="AM5255" i="1"/>
  <c r="AE5255" i="1"/>
  <c r="AN5255" i="1" s="1"/>
  <c r="AT5255" i="1" s="1"/>
  <c r="BB5255" i="1" s="1"/>
  <c r="BD5255" i="1" s="1"/>
  <c r="K5255" i="1"/>
  <c r="F5255" i="1"/>
  <c r="Y5255" i="1"/>
  <c r="AM5254" i="1"/>
  <c r="AN5254" i="1" s="1"/>
  <c r="AT5254" i="1" s="1"/>
  <c r="BB5254" i="1" s="1"/>
  <c r="BD5254" i="1" s="1"/>
  <c r="AE5254" i="1"/>
  <c r="K5254" i="1"/>
  <c r="F5254" i="1"/>
  <c r="Y5254" i="1"/>
  <c r="R135" i="3" s="1"/>
  <c r="AW5253" i="1"/>
  <c r="AM5253" i="1"/>
  <c r="AE5253" i="1"/>
  <c r="K5253" i="1"/>
  <c r="O5253" i="1" s="1"/>
  <c r="Q5253" i="1" s="1"/>
  <c r="F5253" i="1"/>
  <c r="Y5253" i="1" s="1"/>
  <c r="AW5252" i="1"/>
  <c r="AM5252" i="1"/>
  <c r="AE5252" i="1"/>
  <c r="K5252" i="1"/>
  <c r="F5252" i="1"/>
  <c r="Y5252" i="1"/>
  <c r="AW5251" i="1"/>
  <c r="AM5251" i="1"/>
  <c r="AE5251" i="1"/>
  <c r="K5251" i="1"/>
  <c r="F5251" i="1"/>
  <c r="Y5251" i="1" s="1"/>
  <c r="R132" i="3" s="1"/>
  <c r="C5242" i="19" s="1"/>
  <c r="AW5250" i="1"/>
  <c r="AM5250" i="1"/>
  <c r="AE5250" i="1"/>
  <c r="K5250" i="1"/>
  <c r="O5250" i="1" s="1"/>
  <c r="Q5250" i="1" s="1"/>
  <c r="F5250" i="1"/>
  <c r="Y5250" i="1"/>
  <c r="AW5249" i="1"/>
  <c r="AM5249" i="1"/>
  <c r="AN5249" i="1" s="1"/>
  <c r="AE5249" i="1"/>
  <c r="K5249" i="1"/>
  <c r="F5249" i="1"/>
  <c r="Y5249" i="1" s="1"/>
  <c r="R130" i="3" s="1"/>
  <c r="C5240" i="19" s="1"/>
  <c r="AW5248" i="1"/>
  <c r="AM5248" i="1"/>
  <c r="AE5248" i="1"/>
  <c r="K5248" i="1"/>
  <c r="F5248" i="1"/>
  <c r="Y5248" i="1" s="1"/>
  <c r="R129" i="3" s="1"/>
  <c r="C5239" i="19" s="1"/>
  <c r="AW5247" i="1"/>
  <c r="AM5247" i="1"/>
  <c r="AN5247" i="1" s="1"/>
  <c r="AP5247" i="1" s="1"/>
  <c r="AE5247" i="1"/>
  <c r="K5247" i="1"/>
  <c r="F5247" i="1"/>
  <c r="AW5246" i="1"/>
  <c r="AM5246" i="1"/>
  <c r="AE5246" i="1"/>
  <c r="K5246" i="1"/>
  <c r="F5246" i="1"/>
  <c r="Y5246" i="1" s="1"/>
  <c r="AW5245" i="1"/>
  <c r="AM5245" i="1"/>
  <c r="AE5245" i="1"/>
  <c r="K5245" i="1"/>
  <c r="F5245" i="1"/>
  <c r="Y5245" i="1" s="1"/>
  <c r="R126" i="3" s="1"/>
  <c r="C5236" i="19" s="1"/>
  <c r="AW5244" i="1"/>
  <c r="AM5244" i="1"/>
  <c r="AE5244" i="1"/>
  <c r="K5244" i="1"/>
  <c r="F5244" i="1"/>
  <c r="Y5244" i="1" s="1"/>
  <c r="AW5243" i="1"/>
  <c r="AM5243" i="1"/>
  <c r="AE5243" i="1"/>
  <c r="K5243" i="1"/>
  <c r="C5243" i="1"/>
  <c r="F5243" i="1" s="1"/>
  <c r="Y5243" i="1" s="1"/>
  <c r="R124" i="3" s="1"/>
  <c r="AW5242" i="1"/>
  <c r="AM5242" i="1"/>
  <c r="AE5242" i="1"/>
  <c r="K5242" i="1"/>
  <c r="C5242" i="1"/>
  <c r="F5242" i="1"/>
  <c r="AW5241" i="1"/>
  <c r="AM5241" i="1"/>
  <c r="AE5241" i="1"/>
  <c r="K5241" i="1"/>
  <c r="C5241" i="1"/>
  <c r="AW5240" i="1"/>
  <c r="AM5240" i="1"/>
  <c r="AE5240" i="1"/>
  <c r="K5240" i="1"/>
  <c r="C5240" i="1"/>
  <c r="F5240" i="1"/>
  <c r="Y5240" i="1" s="1"/>
  <c r="R121" i="3" s="1"/>
  <c r="AW5239" i="1"/>
  <c r="AM5239" i="1"/>
  <c r="AE5239" i="1"/>
  <c r="K5239" i="1"/>
  <c r="C5239" i="1"/>
  <c r="F5239" i="1" s="1"/>
  <c r="AW5238" i="1"/>
  <c r="AM5238" i="1"/>
  <c r="AE5238" i="1"/>
  <c r="K5238" i="1"/>
  <c r="C5238" i="1"/>
  <c r="AW5237" i="1"/>
  <c r="AM5237" i="1"/>
  <c r="AE5237" i="1"/>
  <c r="K5237" i="1"/>
  <c r="C5237" i="1"/>
  <c r="F5237" i="1"/>
  <c r="Y5237" i="1" s="1"/>
  <c r="R118" i="3" s="1"/>
  <c r="C5228" i="19" s="1"/>
  <c r="AW5236" i="1"/>
  <c r="AM5236" i="1"/>
  <c r="AE5236" i="1"/>
  <c r="K5236" i="1"/>
  <c r="C5236" i="1"/>
  <c r="F5236" i="1"/>
  <c r="Y5236" i="1"/>
  <c r="AW5235" i="1"/>
  <c r="AM5235" i="1"/>
  <c r="AE5235" i="1"/>
  <c r="K5235" i="1"/>
  <c r="C5235" i="1"/>
  <c r="AW5234" i="1"/>
  <c r="AM5234" i="1"/>
  <c r="AE5234" i="1"/>
  <c r="K5234" i="1"/>
  <c r="C5234" i="1"/>
  <c r="AW5233" i="1"/>
  <c r="AM5233" i="1"/>
  <c r="AE5233" i="1"/>
  <c r="K5233" i="1"/>
  <c r="C5233" i="1"/>
  <c r="F5233" i="1"/>
  <c r="Y5233" i="1" s="1"/>
  <c r="R114" i="3" s="1"/>
  <c r="C5224" i="19" s="1"/>
  <c r="AW5232" i="1"/>
  <c r="AM5232" i="1"/>
  <c r="AE5232" i="1"/>
  <c r="K5232" i="1"/>
  <c r="C5232" i="1"/>
  <c r="AW5231" i="1"/>
  <c r="AM5231" i="1"/>
  <c r="AN5231" i="1" s="1"/>
  <c r="AE5231" i="1"/>
  <c r="K5231" i="1"/>
  <c r="C5231" i="1"/>
  <c r="F5231" i="1" s="1"/>
  <c r="Y5231" i="1" s="1"/>
  <c r="R112" i="3" s="1"/>
  <c r="C5222" i="19" s="1"/>
  <c r="AW5230" i="1"/>
  <c r="AM5230" i="1"/>
  <c r="AE5230" i="1"/>
  <c r="K5230" i="1"/>
  <c r="C5230" i="1"/>
  <c r="F5230" i="1" s="1"/>
  <c r="O5230" i="1" s="1"/>
  <c r="Q5230" i="1" s="1"/>
  <c r="AW5229" i="1"/>
  <c r="AM5229" i="1"/>
  <c r="AE5229" i="1"/>
  <c r="K5229" i="1"/>
  <c r="C5229" i="1"/>
  <c r="AW5228" i="1"/>
  <c r="AM5228" i="1"/>
  <c r="AE5228" i="1"/>
  <c r="K5228" i="1"/>
  <c r="C5228" i="1"/>
  <c r="AW5227" i="1"/>
  <c r="AM5227" i="1"/>
  <c r="AE5227" i="1"/>
  <c r="AN5227" i="1" s="1"/>
  <c r="K5227" i="1"/>
  <c r="C5227" i="1"/>
  <c r="F5227" i="1" s="1"/>
  <c r="Y5227" i="1" s="1"/>
  <c r="R108" i="3" s="1"/>
  <c r="C5218" i="19" s="1"/>
  <c r="AW5226" i="1"/>
  <c r="AM5226" i="1"/>
  <c r="AE5226" i="1"/>
  <c r="K5226" i="1"/>
  <c r="C5226" i="1"/>
  <c r="F5226" i="1" s="1"/>
  <c r="Y5226" i="1" s="1"/>
  <c r="R107" i="3" s="1"/>
  <c r="C5217" i="19" s="1"/>
  <c r="AW5225" i="1"/>
  <c r="AM5225" i="1"/>
  <c r="AN5225" i="1" s="1"/>
  <c r="AE5225" i="1"/>
  <c r="K5225" i="1"/>
  <c r="C5225" i="1"/>
  <c r="F5225" i="1"/>
  <c r="Y5225" i="1" s="1"/>
  <c r="AW5224" i="1"/>
  <c r="AM5224" i="1"/>
  <c r="AE5224" i="1"/>
  <c r="K5224" i="1"/>
  <c r="C5224" i="1"/>
  <c r="F5224" i="1" s="1"/>
  <c r="AW5223" i="1"/>
  <c r="AM5223" i="1"/>
  <c r="AE5223" i="1"/>
  <c r="K5223" i="1"/>
  <c r="C5223" i="1"/>
  <c r="F5223" i="1" s="1"/>
  <c r="AW5222" i="1"/>
  <c r="AM5222" i="1"/>
  <c r="AE5222" i="1"/>
  <c r="K5222" i="1"/>
  <c r="C5222" i="1"/>
  <c r="AW5221" i="1"/>
  <c r="AM5221" i="1"/>
  <c r="AE5221" i="1"/>
  <c r="K5221" i="1"/>
  <c r="C5221" i="1"/>
  <c r="AW5220" i="1"/>
  <c r="AM5220" i="1"/>
  <c r="AE5220" i="1"/>
  <c r="K5220" i="1"/>
  <c r="C5220" i="1"/>
  <c r="F5220" i="1" s="1"/>
  <c r="AW5219" i="1"/>
  <c r="AM5219" i="1"/>
  <c r="AE5219" i="1"/>
  <c r="K5219" i="1"/>
  <c r="C5219" i="1"/>
  <c r="F5219" i="1" s="1"/>
  <c r="Y5219" i="1" s="1"/>
  <c r="R100" i="3" s="1"/>
  <c r="C5210" i="19" s="1"/>
  <c r="AW5218" i="1"/>
  <c r="AM5218" i="1"/>
  <c r="AE5218" i="1"/>
  <c r="K5218" i="1"/>
  <c r="C5218" i="1"/>
  <c r="AW5217" i="1"/>
  <c r="AM5217" i="1"/>
  <c r="AE5217" i="1"/>
  <c r="K5217" i="1"/>
  <c r="C5217" i="1"/>
  <c r="AW5216" i="1"/>
  <c r="AM5216" i="1"/>
  <c r="AN5216" i="1" s="1"/>
  <c r="AE5216" i="1"/>
  <c r="K5216" i="1"/>
  <c r="C5216" i="1"/>
  <c r="F5216" i="1" s="1"/>
  <c r="AW5215" i="1"/>
  <c r="AM5215" i="1"/>
  <c r="AE5215" i="1"/>
  <c r="AN5215" i="1" s="1"/>
  <c r="AT5215" i="1" s="1"/>
  <c r="BB5215" i="1" s="1"/>
  <c r="K5215" i="1"/>
  <c r="C5215" i="1"/>
  <c r="F5215" i="1"/>
  <c r="Y5215" i="1" s="1"/>
  <c r="R96" i="3" s="1"/>
  <c r="C5206" i="19" s="1"/>
  <c r="AW5214" i="1"/>
  <c r="AM5214" i="1"/>
  <c r="AE5214" i="1"/>
  <c r="K5214" i="1"/>
  <c r="C5214" i="1"/>
  <c r="AW5213" i="1"/>
  <c r="AN5213" i="1"/>
  <c r="AL5213" i="1"/>
  <c r="K5213" i="1"/>
  <c r="F5213" i="1"/>
  <c r="Y5213" i="1"/>
  <c r="AW5212" i="1"/>
  <c r="AN5212" i="1"/>
  <c r="AL5212" i="1"/>
  <c r="K5212" i="1"/>
  <c r="F5212" i="1"/>
  <c r="Y5212" i="1" s="1"/>
  <c r="R93" i="3" s="1"/>
  <c r="AW5211" i="1"/>
  <c r="AN5211" i="1"/>
  <c r="AL5211" i="1"/>
  <c r="K5211" i="1"/>
  <c r="F5211" i="1"/>
  <c r="Y5211" i="1" s="1"/>
  <c r="R92" i="3" s="1"/>
  <c r="C5202" i="19" s="1"/>
  <c r="AW5210" i="1"/>
  <c r="AN5210" i="1"/>
  <c r="AL5210" i="1"/>
  <c r="K5210" i="1"/>
  <c r="F5210" i="1"/>
  <c r="Y5210" i="1" s="1"/>
  <c r="AW5209" i="1"/>
  <c r="AN5209" i="1"/>
  <c r="AL5209" i="1"/>
  <c r="K5209" i="1"/>
  <c r="F5209" i="1"/>
  <c r="Y5209" i="1" s="1"/>
  <c r="R90" i="3" s="1"/>
  <c r="C5200" i="19" s="1"/>
  <c r="AW5208" i="1"/>
  <c r="AN5208" i="1"/>
  <c r="AL5208" i="1"/>
  <c r="K5208" i="1"/>
  <c r="F5208" i="1"/>
  <c r="Y5208" i="1" s="1"/>
  <c r="AW5207" i="1"/>
  <c r="AN5207" i="1"/>
  <c r="AT5207" i="1" s="1"/>
  <c r="AL5207" i="1"/>
  <c r="K5207" i="1"/>
  <c r="F5207" i="1"/>
  <c r="Y5207" i="1"/>
  <c r="AW5206" i="1"/>
  <c r="AN5206" i="1"/>
  <c r="AL5206" i="1"/>
  <c r="K5206" i="1"/>
  <c r="F5206" i="1"/>
  <c r="Y5206" i="1" s="1"/>
  <c r="R87" i="3" s="1"/>
  <c r="C5197" i="19" s="1"/>
  <c r="AW5205" i="1"/>
  <c r="AN5205" i="1"/>
  <c r="AL5205" i="1"/>
  <c r="K5205" i="1"/>
  <c r="F5205" i="1"/>
  <c r="Y5205" i="1" s="1"/>
  <c r="R86" i="3" s="1"/>
  <c r="C5196" i="19" s="1"/>
  <c r="AW5204" i="1"/>
  <c r="AN5204" i="1"/>
  <c r="AL5204" i="1"/>
  <c r="K5204" i="1"/>
  <c r="F5204" i="1"/>
  <c r="Y5204" i="1" s="1"/>
  <c r="R85" i="3" s="1"/>
  <c r="C5195" i="19" s="1"/>
  <c r="AW5203" i="1"/>
  <c r="AN5203" i="1"/>
  <c r="AL5203" i="1"/>
  <c r="K5203" i="1"/>
  <c r="F5203" i="1"/>
  <c r="Y5203" i="1" s="1"/>
  <c r="R84" i="3" s="1"/>
  <c r="C5194" i="19" s="1"/>
  <c r="AW5202" i="1"/>
  <c r="AN5202" i="1"/>
  <c r="AL5202" i="1"/>
  <c r="K5202" i="1"/>
  <c r="F5202" i="1"/>
  <c r="Y5202" i="1" s="1"/>
  <c r="AW5201" i="1"/>
  <c r="AN5201" i="1"/>
  <c r="AL5201" i="1"/>
  <c r="K5201" i="1"/>
  <c r="F5201" i="1"/>
  <c r="Y5201" i="1" s="1"/>
  <c r="R82" i="3" s="1"/>
  <c r="AW5200" i="1"/>
  <c r="AN5200" i="1"/>
  <c r="AL5200" i="1"/>
  <c r="K5200" i="1"/>
  <c r="F5200" i="1"/>
  <c r="Y5200" i="1" s="1"/>
  <c r="AW5199" i="1"/>
  <c r="AN5199" i="1"/>
  <c r="AT5199" i="1" s="1"/>
  <c r="AL5199" i="1"/>
  <c r="K5199" i="1"/>
  <c r="F5199" i="1"/>
  <c r="Y5199" i="1"/>
  <c r="AW5198" i="1"/>
  <c r="AN5198" i="1"/>
  <c r="AL5198" i="1"/>
  <c r="K5198" i="1"/>
  <c r="O5198" i="1" s="1"/>
  <c r="Q5198" i="1" s="1"/>
  <c r="F5198" i="1"/>
  <c r="Y5198" i="1" s="1"/>
  <c r="AW5197" i="1"/>
  <c r="AN5197" i="1"/>
  <c r="AL5197" i="1"/>
  <c r="K5197" i="1"/>
  <c r="F5197" i="1"/>
  <c r="Y5197" i="1"/>
  <c r="AW5196" i="1"/>
  <c r="AN5196" i="1"/>
  <c r="AL5196" i="1"/>
  <c r="K5196" i="1"/>
  <c r="F5196" i="1"/>
  <c r="Y5196" i="1" s="1"/>
  <c r="R77" i="3" s="1"/>
  <c r="C5187" i="19" s="1"/>
  <c r="AW5195" i="1"/>
  <c r="AN5195" i="1"/>
  <c r="AL5195" i="1"/>
  <c r="K5195" i="1"/>
  <c r="F5195" i="1"/>
  <c r="Y5195" i="1" s="1"/>
  <c r="R76" i="3" s="1"/>
  <c r="AW5194" i="1"/>
  <c r="AN5194" i="1"/>
  <c r="AL5194" i="1"/>
  <c r="K5194" i="1"/>
  <c r="F5194" i="1"/>
  <c r="Y5194" i="1" s="1"/>
  <c r="AW5193" i="1"/>
  <c r="AN5193" i="1"/>
  <c r="AL5193" i="1"/>
  <c r="K5193" i="1"/>
  <c r="F5193" i="1"/>
  <c r="Y5193" i="1" s="1"/>
  <c r="R74" i="3" s="1"/>
  <c r="C5184" i="19" s="1"/>
  <c r="AW5192" i="1"/>
  <c r="AN5192" i="1"/>
  <c r="AL5192" i="1"/>
  <c r="K5192" i="1"/>
  <c r="F5192" i="1"/>
  <c r="Y5192" i="1" s="1"/>
  <c r="AW5191" i="1"/>
  <c r="AN5191" i="1"/>
  <c r="AT5191" i="1" s="1"/>
  <c r="BB5191" i="1" s="1"/>
  <c r="BD5191" i="1" s="1"/>
  <c r="AL5191" i="1"/>
  <c r="K5191" i="1"/>
  <c r="F5191" i="1"/>
  <c r="Y5191" i="1" s="1"/>
  <c r="R72" i="3" s="1"/>
  <c r="C5182" i="19" s="1"/>
  <c r="AW5190" i="1"/>
  <c r="AN5190" i="1"/>
  <c r="AL5190" i="1"/>
  <c r="K5190" i="1"/>
  <c r="F5190" i="1"/>
  <c r="Y5190" i="1" s="1"/>
  <c r="AN5189" i="1"/>
  <c r="AL5189" i="1"/>
  <c r="K5189" i="1"/>
  <c r="F5189" i="1"/>
  <c r="Y5189" i="1" s="1"/>
  <c r="R70" i="3" s="1"/>
  <c r="C5180" i="19" s="1"/>
  <c r="AW5188" i="1"/>
  <c r="AN5188" i="1"/>
  <c r="AL5188" i="1"/>
  <c r="K5188" i="1"/>
  <c r="F5188" i="1"/>
  <c r="Y5188" i="1" s="1"/>
  <c r="AW5187" i="1"/>
  <c r="AN5187" i="1"/>
  <c r="AL5187" i="1"/>
  <c r="K5187" i="1"/>
  <c r="F5187" i="1"/>
  <c r="Y5187" i="1"/>
  <c r="AW5186" i="1"/>
  <c r="AN5186" i="1"/>
  <c r="AL5186" i="1"/>
  <c r="K5186" i="1"/>
  <c r="F5186" i="1"/>
  <c r="Y5186" i="1" s="1"/>
  <c r="AW5185" i="1"/>
  <c r="AN5185" i="1"/>
  <c r="AT5185" i="1" s="1"/>
  <c r="BB5185" i="1" s="1"/>
  <c r="BD5185" i="1" s="1"/>
  <c r="AM5185" i="1" s="1"/>
  <c r="AL5185" i="1"/>
  <c r="K5185" i="1"/>
  <c r="F5185" i="1"/>
  <c r="Y5185" i="1" s="1"/>
  <c r="R66" i="3" s="1"/>
  <c r="AW5184" i="1"/>
  <c r="AN5184" i="1"/>
  <c r="AT5184" i="1" s="1"/>
  <c r="BB5184" i="1" s="1"/>
  <c r="BD5184" i="1" s="1"/>
  <c r="AM5184" i="1" s="1"/>
  <c r="AL5184" i="1"/>
  <c r="K5184" i="1"/>
  <c r="F5184" i="1"/>
  <c r="Y5184" i="1" s="1"/>
  <c r="AW5183" i="1"/>
  <c r="AN5183" i="1"/>
  <c r="AL5183" i="1"/>
  <c r="K5183" i="1"/>
  <c r="F5183" i="1"/>
  <c r="Y5183" i="1" s="1"/>
  <c r="R64" i="3" s="1"/>
  <c r="C5174" i="19" s="1"/>
  <c r="AW5182" i="1"/>
  <c r="AN5182" i="1"/>
  <c r="AL5182" i="1"/>
  <c r="K5182" i="1"/>
  <c r="C5182" i="1"/>
  <c r="AW5181" i="1"/>
  <c r="AN5181" i="1"/>
  <c r="AT5181" i="1" s="1"/>
  <c r="BB5181" i="1" s="1"/>
  <c r="BD5181" i="1" s="1"/>
  <c r="AL5181" i="1"/>
  <c r="K5181" i="1"/>
  <c r="C5181" i="1"/>
  <c r="AW5180" i="1"/>
  <c r="AN5180" i="1"/>
  <c r="AT5180" i="1" s="1"/>
  <c r="AL5180" i="1"/>
  <c r="K5180" i="1"/>
  <c r="C5180" i="1"/>
  <c r="F5180" i="1" s="1"/>
  <c r="Y5180" i="1" s="1"/>
  <c r="R61" i="3" s="1"/>
  <c r="C5171" i="19" s="1"/>
  <c r="AW5179" i="1"/>
  <c r="AN5179" i="1"/>
  <c r="AL5179" i="1"/>
  <c r="K5179" i="1"/>
  <c r="C5179" i="1"/>
  <c r="F5179" i="1"/>
  <c r="Y5179" i="1" s="1"/>
  <c r="R60" i="3" s="1"/>
  <c r="AW5178" i="1"/>
  <c r="AN5178" i="1"/>
  <c r="AL5178" i="1"/>
  <c r="K5178" i="1"/>
  <c r="C5178" i="1"/>
  <c r="AW5177" i="1"/>
  <c r="AN5177" i="1"/>
  <c r="AL5177" i="1"/>
  <c r="K5177" i="1"/>
  <c r="C5177" i="1"/>
  <c r="F5177" i="1"/>
  <c r="Y5177" i="1" s="1"/>
  <c r="AW5176" i="1"/>
  <c r="AN5176" i="1"/>
  <c r="AL5176" i="1"/>
  <c r="K5176" i="1"/>
  <c r="C5176" i="1"/>
  <c r="F5176" i="1" s="1"/>
  <c r="AW5175" i="1"/>
  <c r="AN5175" i="1"/>
  <c r="AL5175" i="1"/>
  <c r="K5175" i="1"/>
  <c r="C5175" i="1"/>
  <c r="F5175" i="1"/>
  <c r="AW5174" i="1"/>
  <c r="AN5174" i="1"/>
  <c r="AL5174" i="1"/>
  <c r="K5174" i="1"/>
  <c r="C5174" i="1"/>
  <c r="AW5173" i="1"/>
  <c r="AN5173" i="1"/>
  <c r="AT5173" i="1" s="1"/>
  <c r="AL5173" i="1"/>
  <c r="K5173" i="1"/>
  <c r="C5173" i="1"/>
  <c r="F5173" i="1"/>
  <c r="Y5173" i="1" s="1"/>
  <c r="R54" i="3" s="1"/>
  <c r="AW5172" i="1"/>
  <c r="AN5172" i="1"/>
  <c r="AL5172" i="1"/>
  <c r="K5172" i="1"/>
  <c r="C5172" i="1"/>
  <c r="F5172" i="1" s="1"/>
  <c r="Y5172" i="1" s="1"/>
  <c r="R53" i="3" s="1"/>
  <c r="AW5171" i="1"/>
  <c r="AN5171" i="1"/>
  <c r="AL5171" i="1"/>
  <c r="K5171" i="1"/>
  <c r="C5171" i="1"/>
  <c r="AW5170" i="1"/>
  <c r="AN5170" i="1"/>
  <c r="AL5170" i="1"/>
  <c r="K5170" i="1"/>
  <c r="C5170" i="1"/>
  <c r="F5170" i="1"/>
  <c r="Y5170" i="1" s="1"/>
  <c r="AW5169" i="1"/>
  <c r="AN5169" i="1"/>
  <c r="AL5169" i="1"/>
  <c r="K5169" i="1"/>
  <c r="C5169" i="1"/>
  <c r="F5169" i="1"/>
  <c r="Y5169" i="1" s="1"/>
  <c r="R50" i="3" s="1"/>
  <c r="AW5168" i="1"/>
  <c r="AN5168" i="1"/>
  <c r="AL5168" i="1"/>
  <c r="K5168" i="1"/>
  <c r="C5168" i="1"/>
  <c r="F5168" i="1" s="1"/>
  <c r="Y5168" i="1" s="1"/>
  <c r="R49" i="3" s="1"/>
  <c r="C5159" i="19" s="1"/>
  <c r="AW5167" i="1"/>
  <c r="AN5167" i="1"/>
  <c r="AL5167" i="1"/>
  <c r="K5167" i="1"/>
  <c r="C5167" i="1"/>
  <c r="AW5166" i="1"/>
  <c r="AN5166" i="1"/>
  <c r="AT5166" i="1" s="1"/>
  <c r="AL5166" i="1"/>
  <c r="K5166" i="1"/>
  <c r="C5166" i="1"/>
  <c r="F5166" i="1"/>
  <c r="Y5166" i="1" s="1"/>
  <c r="R47" i="3" s="1"/>
  <c r="C5157" i="19" s="1"/>
  <c r="AW5165" i="1"/>
  <c r="AN5165" i="1"/>
  <c r="AL5165" i="1"/>
  <c r="K5165" i="1"/>
  <c r="C5165" i="1"/>
  <c r="F5165" i="1"/>
  <c r="Y5165" i="1"/>
  <c r="R46" i="3" s="1"/>
  <c r="C5156" i="19" s="1"/>
  <c r="AW5164" i="1"/>
  <c r="AN5164" i="1"/>
  <c r="AL5164" i="1"/>
  <c r="K5164" i="1"/>
  <c r="C5164" i="1"/>
  <c r="AW5163" i="1"/>
  <c r="AN5163" i="1"/>
  <c r="AL5163" i="1"/>
  <c r="K5163" i="1"/>
  <c r="C5163" i="1"/>
  <c r="F5163" i="1" s="1"/>
  <c r="AW5162" i="1"/>
  <c r="AN5162" i="1"/>
  <c r="AL5162" i="1"/>
  <c r="K5162" i="1"/>
  <c r="C5162" i="1"/>
  <c r="AW5161" i="1"/>
  <c r="AN5161" i="1"/>
  <c r="AL5161" i="1"/>
  <c r="K5161" i="1"/>
  <c r="C5161" i="1"/>
  <c r="AW5160" i="1"/>
  <c r="AN5160" i="1"/>
  <c r="AT5160" i="1" s="1"/>
  <c r="AL5160" i="1"/>
  <c r="K5160" i="1"/>
  <c r="C5160" i="1"/>
  <c r="F5160" i="1" s="1"/>
  <c r="Y5160" i="1" s="1"/>
  <c r="R41" i="3" s="1"/>
  <c r="C5151" i="19" s="1"/>
  <c r="AW5159" i="1"/>
  <c r="AN5159" i="1"/>
  <c r="AL5159" i="1"/>
  <c r="K5159" i="1"/>
  <c r="C5159" i="1"/>
  <c r="F5159" i="1"/>
  <c r="AW5158" i="1"/>
  <c r="AN5158" i="1"/>
  <c r="AL5158" i="1"/>
  <c r="K5158" i="1"/>
  <c r="C5158" i="1"/>
  <c r="AW5157" i="1"/>
  <c r="AN5157" i="1"/>
  <c r="AL5157" i="1"/>
  <c r="K5157" i="1"/>
  <c r="C5157" i="1"/>
  <c r="AW5156" i="1"/>
  <c r="AN5156" i="1"/>
  <c r="AL5156" i="1"/>
  <c r="K5156" i="1"/>
  <c r="C5156" i="1"/>
  <c r="F5156" i="1"/>
  <c r="Y5156" i="1" s="1"/>
  <c r="R37" i="3" s="1"/>
  <c r="AW5155" i="1"/>
  <c r="AN5155" i="1"/>
  <c r="AL5155" i="1"/>
  <c r="K5155" i="1"/>
  <c r="C5155" i="1"/>
  <c r="F5155" i="1"/>
  <c r="Y5155" i="1"/>
  <c r="AW5154" i="1"/>
  <c r="AN5154" i="1"/>
  <c r="AL5154" i="1"/>
  <c r="K5154" i="1"/>
  <c r="C5154" i="1"/>
  <c r="AW5153" i="1"/>
  <c r="AN5153" i="1"/>
  <c r="AL5153" i="1"/>
  <c r="K5153" i="1"/>
  <c r="C5153" i="1"/>
  <c r="F5153" i="1"/>
  <c r="Y5153" i="1" s="1"/>
  <c r="R34" i="3" s="1"/>
  <c r="C5144" i="19" s="1"/>
  <c r="AW5152" i="1"/>
  <c r="AN5152" i="1"/>
  <c r="AL5152" i="1"/>
  <c r="K5152" i="1"/>
  <c r="C5152" i="1"/>
  <c r="F5152" i="1" s="1"/>
  <c r="AW5151" i="1"/>
  <c r="AN5151" i="1"/>
  <c r="AL5151" i="1"/>
  <c r="K5151" i="1"/>
  <c r="C5151" i="1"/>
  <c r="AW5150" i="1"/>
  <c r="AN5150" i="1"/>
  <c r="AL5150" i="1"/>
  <c r="K5150" i="1"/>
  <c r="C5150" i="1"/>
  <c r="AW5149" i="1"/>
  <c r="AN5149" i="1"/>
  <c r="AL5149" i="1"/>
  <c r="K5149" i="1"/>
  <c r="C5149" i="1"/>
  <c r="F5149" i="1"/>
  <c r="Y5149" i="1" s="1"/>
  <c r="R30" i="3" s="1"/>
  <c r="C5140" i="19" s="1"/>
  <c r="AW5148" i="1"/>
  <c r="AN5148" i="1"/>
  <c r="AL5148" i="1"/>
  <c r="K5148" i="1"/>
  <c r="C5148" i="1"/>
  <c r="AW5147" i="1"/>
  <c r="AN5147" i="1"/>
  <c r="AT5147" i="1" s="1"/>
  <c r="BB5147" i="1" s="1"/>
  <c r="BD5147" i="1" s="1"/>
  <c r="AM5147" i="1" s="1"/>
  <c r="AU5147" i="1" s="1"/>
  <c r="AL5147" i="1"/>
  <c r="K5147" i="1"/>
  <c r="C5147" i="1"/>
  <c r="F5147" i="1"/>
  <c r="Y5147" i="1" s="1"/>
  <c r="AW5146" i="1"/>
  <c r="AN5146" i="1"/>
  <c r="AL5146" i="1"/>
  <c r="K5146" i="1"/>
  <c r="C5146" i="1"/>
  <c r="F5146" i="1" s="1"/>
  <c r="AP5146" i="1" s="1"/>
  <c r="AW5145" i="1"/>
  <c r="AN5145" i="1"/>
  <c r="AL5145" i="1"/>
  <c r="K5145" i="1"/>
  <c r="C5145" i="1"/>
  <c r="AW5144" i="1"/>
  <c r="AN5144" i="1"/>
  <c r="AT5144" i="1" s="1"/>
  <c r="BB5144" i="1" s="1"/>
  <c r="BD5144" i="1" s="1"/>
  <c r="AM5144" i="1" s="1"/>
  <c r="AU5144" i="1" s="1"/>
  <c r="AL5144" i="1"/>
  <c r="K5144" i="1"/>
  <c r="C5144" i="1"/>
  <c r="F5144" i="1"/>
  <c r="Y5144" i="1" s="1"/>
  <c r="AW5143" i="1"/>
  <c r="AN5143" i="1"/>
  <c r="AL5143" i="1"/>
  <c r="K5143" i="1"/>
  <c r="C5143" i="1"/>
  <c r="F5143" i="1"/>
  <c r="Y5143" i="1"/>
  <c r="R24" i="3" s="1"/>
  <c r="C5134" i="19" s="1"/>
  <c r="AW5142" i="1"/>
  <c r="AN5142" i="1"/>
  <c r="AL5142" i="1"/>
  <c r="K5142" i="1"/>
  <c r="C5142" i="1"/>
  <c r="F5142" i="1" s="1"/>
  <c r="Y5142" i="1" s="1"/>
  <c r="AW5141" i="1"/>
  <c r="AN5141" i="1"/>
  <c r="AL5141" i="1"/>
  <c r="K5141" i="1"/>
  <c r="C5141" i="1"/>
  <c r="F5141" i="1"/>
  <c r="Y5141" i="1" s="1"/>
  <c r="R22" i="3" s="1"/>
  <c r="C5132" i="19" s="1"/>
  <c r="AW5140" i="1"/>
  <c r="AN5140" i="1"/>
  <c r="AL5140" i="1"/>
  <c r="K5140" i="1"/>
  <c r="C5140" i="1"/>
  <c r="F5140" i="1" s="1"/>
  <c r="AW5139" i="1"/>
  <c r="AN5139" i="1"/>
  <c r="AT5139" i="1" s="1"/>
  <c r="BB5139" i="1" s="1"/>
  <c r="BD5139" i="1" s="1"/>
  <c r="AM5139" i="1" s="1"/>
  <c r="AU5139" i="1" s="1"/>
  <c r="AL5139" i="1"/>
  <c r="K5139" i="1"/>
  <c r="C5139" i="1"/>
  <c r="F5139" i="1"/>
  <c r="Y5139" i="1" s="1"/>
  <c r="R20" i="3" s="1"/>
  <c r="C5130" i="19" s="1"/>
  <c r="AW5138" i="1"/>
  <c r="AN5138" i="1"/>
  <c r="AT5138" i="1" s="1"/>
  <c r="BB5138" i="1" s="1"/>
  <c r="BD5138" i="1" s="1"/>
  <c r="AM5138" i="1" s="1"/>
  <c r="AU5138" i="1" s="1"/>
  <c r="AL5138" i="1"/>
  <c r="K5138" i="1"/>
  <c r="C5138" i="1"/>
  <c r="AW5137" i="1"/>
  <c r="AN5137" i="1"/>
  <c r="AT5137" i="1" s="1"/>
  <c r="BB5137" i="1" s="1"/>
  <c r="BD5137" i="1" s="1"/>
  <c r="AM5137" i="1" s="1"/>
  <c r="AU5137" i="1" s="1"/>
  <c r="AL5137" i="1"/>
  <c r="K5137" i="1"/>
  <c r="C5137" i="1"/>
  <c r="F5137" i="1" s="1"/>
  <c r="Y5137" i="1" s="1"/>
  <c r="R18" i="3" s="1"/>
  <c r="C5128" i="19" s="1"/>
  <c r="AW5136" i="1"/>
  <c r="AN5136" i="1"/>
  <c r="AL5136" i="1"/>
  <c r="K5136" i="1"/>
  <c r="C5136" i="1"/>
  <c r="F5136" i="1" s="1"/>
  <c r="Y5136" i="1" s="1"/>
  <c r="R17" i="3" s="1"/>
  <c r="C5127" i="19" s="1"/>
  <c r="AW5135" i="1"/>
  <c r="AN5135" i="1"/>
  <c r="AL5135" i="1"/>
  <c r="K5135" i="1"/>
  <c r="C5135" i="1"/>
  <c r="AW5134" i="1"/>
  <c r="AN5134" i="1"/>
  <c r="AL5134" i="1"/>
  <c r="K5134" i="1"/>
  <c r="C5134" i="1"/>
  <c r="F5134" i="1"/>
  <c r="AW5133" i="1"/>
  <c r="AN5133" i="1"/>
  <c r="AL5133" i="1"/>
  <c r="K5133" i="1"/>
  <c r="C5133" i="1"/>
  <c r="AW5132" i="1"/>
  <c r="AN5132" i="1"/>
  <c r="AL5132" i="1"/>
  <c r="K5132" i="1"/>
  <c r="C5132" i="1"/>
  <c r="AW5131" i="1"/>
  <c r="AN5131" i="1"/>
  <c r="AL5131" i="1"/>
  <c r="K5131" i="1"/>
  <c r="C5131" i="1"/>
  <c r="F5131" i="1"/>
  <c r="Y5131" i="1" s="1"/>
  <c r="AW5130" i="1"/>
  <c r="AN5130" i="1"/>
  <c r="AL5130" i="1"/>
  <c r="K5130" i="1"/>
  <c r="C5130" i="1"/>
  <c r="F5130" i="1" s="1"/>
  <c r="Y5130" i="1" s="1"/>
  <c r="R11" i="3" s="1"/>
  <c r="C5121" i="19" s="1"/>
  <c r="AW5129" i="1"/>
  <c r="AN5129" i="1"/>
  <c r="AL5129" i="1"/>
  <c r="K5129" i="1"/>
  <c r="C5129" i="1"/>
  <c r="AW5128" i="1"/>
  <c r="AN5128" i="1"/>
  <c r="AP5128" i="1" s="1"/>
  <c r="AL5128" i="1"/>
  <c r="K5128" i="1"/>
  <c r="C5128" i="1"/>
  <c r="F5128" i="1"/>
  <c r="Y5128" i="1" s="1"/>
  <c r="R9" i="3" s="1"/>
  <c r="C5119" i="19" s="1"/>
  <c r="AW5127" i="1"/>
  <c r="AN5127" i="1"/>
  <c r="AT5127" i="1" s="1"/>
  <c r="AL5127" i="1"/>
  <c r="K5127" i="1"/>
  <c r="C5127" i="1"/>
  <c r="F5127" i="1"/>
  <c r="Y5127" i="1" s="1"/>
  <c r="R8" i="3" s="1"/>
  <c r="C5118" i="19" s="1"/>
  <c r="AW5126" i="1"/>
  <c r="AN5126" i="1"/>
  <c r="AL5126" i="1"/>
  <c r="K5126" i="1"/>
  <c r="C5126" i="1"/>
  <c r="F5126" i="1" s="1"/>
  <c r="Y5126" i="1" s="1"/>
  <c r="AW5125" i="1"/>
  <c r="AN5125" i="1"/>
  <c r="AL5125" i="1"/>
  <c r="K5125" i="1"/>
  <c r="C5125" i="1"/>
  <c r="AW5124" i="1"/>
  <c r="AN5124" i="1"/>
  <c r="AL5124" i="1"/>
  <c r="K5124" i="1"/>
  <c r="C5124" i="1"/>
  <c r="R156" i="3"/>
  <c r="C5266" i="19" s="1"/>
  <c r="R157" i="3"/>
  <c r="C5267" i="19" s="1"/>
  <c r="C5268" i="19"/>
  <c r="R163" i="3"/>
  <c r="C5273" i="19" s="1"/>
  <c r="R165" i="3"/>
  <c r="C5275" i="19" s="1"/>
  <c r="R169" i="3"/>
  <c r="C5279" i="19" s="1"/>
  <c r="C5282" i="19"/>
  <c r="R173" i="3"/>
  <c r="C5283" i="19" s="1"/>
  <c r="R177" i="3"/>
  <c r="C5287" i="19" s="1"/>
  <c r="R179" i="3"/>
  <c r="C5289" i="19" s="1"/>
  <c r="R181" i="3"/>
  <c r="C5291" i="19" s="1"/>
  <c r="R183" i="3"/>
  <c r="C5293" i="19" s="1"/>
  <c r="C5294" i="19"/>
  <c r="R185" i="3"/>
  <c r="C5295" i="19" s="1"/>
  <c r="R192" i="3"/>
  <c r="C5302" i="19" s="1"/>
  <c r="R196" i="3"/>
  <c r="C5306" i="19" s="1"/>
  <c r="R200" i="3"/>
  <c r="C5310" i="19" s="1"/>
  <c r="R204" i="3"/>
  <c r="C5314" i="19" s="1"/>
  <c r="R206" i="3"/>
  <c r="C5316" i="19" s="1"/>
  <c r="R208" i="3"/>
  <c r="C5318" i="19" s="1"/>
  <c r="R213" i="3"/>
  <c r="C5323" i="19" s="1"/>
  <c r="R281" i="3"/>
  <c r="C5391" i="19" s="1"/>
  <c r="R285" i="3"/>
  <c r="C5395" i="19" s="1"/>
  <c r="C5401" i="19"/>
  <c r="R309" i="3"/>
  <c r="C5419" i="19" s="1"/>
  <c r="R340" i="3"/>
  <c r="C5450" i="19" s="1"/>
  <c r="R354" i="3"/>
  <c r="C5464" i="19" s="1"/>
  <c r="R357" i="3"/>
  <c r="C5467" i="19" s="1"/>
  <c r="R58" i="3"/>
  <c r="C5168" i="19" s="1"/>
  <c r="R79" i="3"/>
  <c r="C5189" i="19" s="1"/>
  <c r="R91" i="3"/>
  <c r="C5201" i="19" s="1"/>
  <c r="R127" i="3"/>
  <c r="C5237" i="19" s="1"/>
  <c r="R136" i="3"/>
  <c r="C5246" i="19" s="1"/>
  <c r="R142" i="3"/>
  <c r="C5252" i="19"/>
  <c r="R145" i="3"/>
  <c r="C5255" i="19" s="1"/>
  <c r="R148" i="3"/>
  <c r="C5258" i="19" s="1"/>
  <c r="R51" i="3"/>
  <c r="C5161" i="19" s="1"/>
  <c r="R231" i="3"/>
  <c r="C5341" i="19" s="1"/>
  <c r="R250" i="3"/>
  <c r="C5360" i="19" s="1"/>
  <c r="R252" i="3"/>
  <c r="C5362" i="19" s="1"/>
  <c r="R253" i="3"/>
  <c r="C5363" i="19" s="1"/>
  <c r="R254" i="3"/>
  <c r="C5364" i="19" s="1"/>
  <c r="R256" i="3"/>
  <c r="C5366" i="19" s="1"/>
  <c r="R257" i="3"/>
  <c r="C5367" i="19" s="1"/>
  <c r="R260" i="3"/>
  <c r="C5370" i="19" s="1"/>
  <c r="R265" i="3"/>
  <c r="C5375" i="19" s="1"/>
  <c r="R266" i="3"/>
  <c r="C5376" i="19" s="1"/>
  <c r="R268" i="3"/>
  <c r="C5378" i="19" s="1"/>
  <c r="R269" i="3"/>
  <c r="C5379" i="19" s="1"/>
  <c r="R273" i="3"/>
  <c r="C5383" i="19" s="1"/>
  <c r="R274" i="3"/>
  <c r="C5384" i="19" s="1"/>
  <c r="R276" i="3"/>
  <c r="C5386" i="19" s="1"/>
  <c r="R277" i="3"/>
  <c r="C5387" i="19" s="1"/>
  <c r="R311" i="3"/>
  <c r="C5421" i="19" s="1"/>
  <c r="R315" i="3"/>
  <c r="C5425" i="19" s="1"/>
  <c r="R318" i="3"/>
  <c r="C5428" i="19" s="1"/>
  <c r="R329" i="3"/>
  <c r="C5439" i="19" s="1"/>
  <c r="R333" i="3"/>
  <c r="C5443" i="19" s="1"/>
  <c r="R337" i="3"/>
  <c r="C5447" i="19" s="1"/>
  <c r="R28" i="3"/>
  <c r="C5138" i="19" s="1"/>
  <c r="R68" i="3"/>
  <c r="C5178" i="19" s="1"/>
  <c r="R73" i="3"/>
  <c r="C5183" i="19" s="1"/>
  <c r="R81" i="3"/>
  <c r="C5191" i="19" s="1"/>
  <c r="R89" i="3"/>
  <c r="C5199" i="19" s="1"/>
  <c r="R117" i="3"/>
  <c r="C5227" i="19" s="1"/>
  <c r="R125" i="3"/>
  <c r="C5235" i="19" s="1"/>
  <c r="R133" i="3"/>
  <c r="C5243" i="19" s="1"/>
  <c r="R190" i="3"/>
  <c r="C5300" i="19" s="1"/>
  <c r="R219" i="3"/>
  <c r="C5329" i="19" s="1"/>
  <c r="R232" i="3"/>
  <c r="C5342" i="19" s="1"/>
  <c r="R288" i="3"/>
  <c r="C5398" i="19" s="1"/>
  <c r="R328" i="3"/>
  <c r="C5438" i="19" s="1"/>
  <c r="R71" i="3"/>
  <c r="C5181" i="19" s="1"/>
  <c r="R75" i="3"/>
  <c r="C5185" i="19" s="1"/>
  <c r="R83" i="3"/>
  <c r="C5193" i="19" s="1"/>
  <c r="R131" i="3"/>
  <c r="C5241" i="19" s="1"/>
  <c r="R137" i="3"/>
  <c r="C5247" i="19" s="1"/>
  <c r="R139" i="3"/>
  <c r="C5249" i="19" s="1"/>
  <c r="R141" i="3"/>
  <c r="C5251" i="19" s="1"/>
  <c r="R144" i="3"/>
  <c r="C5254" i="19" s="1"/>
  <c r="R67" i="3"/>
  <c r="C5177" i="19" s="1"/>
  <c r="R80" i="3"/>
  <c r="C5190" i="19" s="1"/>
  <c r="R88" i="3"/>
  <c r="C5198" i="19" s="1"/>
  <c r="R191" i="3"/>
  <c r="C5301" i="19" s="1"/>
  <c r="R261" i="3"/>
  <c r="C5371" i="19" s="1"/>
  <c r="R12" i="3"/>
  <c r="C5122" i="19" s="1"/>
  <c r="R36" i="3"/>
  <c r="R280" i="3"/>
  <c r="C5390" i="19" s="1"/>
  <c r="R282" i="3"/>
  <c r="C5392" i="19" s="1"/>
  <c r="R284" i="3"/>
  <c r="C5394" i="19" s="1"/>
  <c r="R290" i="3"/>
  <c r="C5400" i="19" s="1"/>
  <c r="R304" i="3"/>
  <c r="C5414" i="19" s="1"/>
  <c r="R308" i="3"/>
  <c r="C5418" i="19" s="1"/>
  <c r="R326" i="3"/>
  <c r="C5436" i="19" s="1"/>
  <c r="R332" i="3"/>
  <c r="C5442" i="19" s="1"/>
  <c r="R25" i="3"/>
  <c r="C5135" i="19" s="1"/>
  <c r="R65" i="3"/>
  <c r="C5175" i="19" s="1"/>
  <c r="R69" i="3"/>
  <c r="C5179" i="19" s="1"/>
  <c r="R78" i="3"/>
  <c r="C5188" i="19" s="1"/>
  <c r="R94" i="3"/>
  <c r="C5204" i="19" s="1"/>
  <c r="R106" i="3"/>
  <c r="C5216" i="19" s="1"/>
  <c r="R134" i="3"/>
  <c r="C5244" i="19" s="1"/>
  <c r="R189" i="3"/>
  <c r="C5299" i="19" s="1"/>
  <c r="R221" i="3"/>
  <c r="C5331" i="19" s="1"/>
  <c r="R233" i="3"/>
  <c r="C5343" i="19" s="1"/>
  <c r="R242" i="3"/>
  <c r="C5352" i="19" s="1"/>
  <c r="R246" i="3"/>
  <c r="C5356" i="19" s="1"/>
  <c r="R310" i="3"/>
  <c r="C5420" i="19" s="1"/>
  <c r="R314" i="3"/>
  <c r="C5424" i="19" s="1"/>
  <c r="R331" i="3"/>
  <c r="C5441" i="19" s="1"/>
  <c r="R335" i="3"/>
  <c r="C5445" i="19" s="1"/>
  <c r="AT5134" i="1"/>
  <c r="BB5134" i="1" s="1"/>
  <c r="BD5134" i="1" s="1"/>
  <c r="AM5134" i="1" s="1"/>
  <c r="AU5134" i="1" s="1"/>
  <c r="AT5146" i="1"/>
  <c r="BB5146" i="1"/>
  <c r="BD5146" i="1" s="1"/>
  <c r="AM5146" i="1" s="1"/>
  <c r="AU5146" i="1" s="1"/>
  <c r="AT5154" i="1"/>
  <c r="BB5455" i="1"/>
  <c r="BD5455" i="1" s="1"/>
  <c r="BE5455" i="1" s="1"/>
  <c r="AT5131" i="1"/>
  <c r="BB5131" i="1" s="1"/>
  <c r="BD5131" i="1" s="1"/>
  <c r="AM5131" i="1" s="1"/>
  <c r="AU5131" i="1" s="1"/>
  <c r="AT5135" i="1"/>
  <c r="BB5135" i="1" s="1"/>
  <c r="BD5135" i="1" s="1"/>
  <c r="AM5135" i="1" s="1"/>
  <c r="AU5135" i="1" s="1"/>
  <c r="AT5143" i="1"/>
  <c r="BB5143" i="1" s="1"/>
  <c r="BD5143" i="1" s="1"/>
  <c r="AM5143" i="1" s="1"/>
  <c r="AU5143" i="1" s="1"/>
  <c r="AT5151" i="1"/>
  <c r="AT5155" i="1"/>
  <c r="BB5155" i="1" s="1"/>
  <c r="BD5155" i="1" s="1"/>
  <c r="AM5155" i="1" s="1"/>
  <c r="AT5159" i="1"/>
  <c r="AT5163" i="1"/>
  <c r="BB5163" i="1" s="1"/>
  <c r="BD5163" i="1" s="1"/>
  <c r="AM5163" i="1" s="1"/>
  <c r="AT5167" i="1"/>
  <c r="AT5171" i="1"/>
  <c r="BB5171" i="1" s="1"/>
  <c r="BD5171" i="1" s="1"/>
  <c r="AM5171" i="1" s="1"/>
  <c r="AT5175" i="1"/>
  <c r="BB5175" i="1" s="1"/>
  <c r="BD5175" i="1" s="1"/>
  <c r="AM5175" i="1" s="1"/>
  <c r="AT5179" i="1"/>
  <c r="BB5179" i="1" s="1"/>
  <c r="BD5179" i="1" s="1"/>
  <c r="AM5179" i="1" s="1"/>
  <c r="AT5187" i="1"/>
  <c r="BB5187" i="1" s="1"/>
  <c r="BD5187" i="1" s="1"/>
  <c r="AM5187" i="1" s="1"/>
  <c r="AT5200" i="1"/>
  <c r="BB5200" i="1" s="1"/>
  <c r="BD5200" i="1" s="1"/>
  <c r="AM5200" i="1" s="1"/>
  <c r="AT5340" i="1"/>
  <c r="BB5340" i="1" s="1"/>
  <c r="BB5429" i="1"/>
  <c r="BD5429" i="1" s="1"/>
  <c r="BE5429" i="1" s="1"/>
  <c r="AT5126" i="1"/>
  <c r="BB5126" i="1" s="1"/>
  <c r="BD5126" i="1" s="1"/>
  <c r="AM5126" i="1" s="1"/>
  <c r="AU5126" i="1" s="1"/>
  <c r="AT5130" i="1"/>
  <c r="BB5130" i="1" s="1"/>
  <c r="BD5130" i="1" s="1"/>
  <c r="AM5130" i="1" s="1"/>
  <c r="AU5130" i="1" s="1"/>
  <c r="AT5150" i="1"/>
  <c r="BB5441" i="1"/>
  <c r="BD5441" i="1" s="1"/>
  <c r="BE5441" i="1" s="1"/>
  <c r="AT5124" i="1"/>
  <c r="BB5124" i="1" s="1"/>
  <c r="BD5124" i="1" s="1"/>
  <c r="AM5124" i="1" s="1"/>
  <c r="AU5124" i="1" s="1"/>
  <c r="AT5132" i="1"/>
  <c r="BB5132" i="1"/>
  <c r="BD5132" i="1" s="1"/>
  <c r="AM5132" i="1" s="1"/>
  <c r="AU5132" i="1" s="1"/>
  <c r="AT5136" i="1"/>
  <c r="BB5136" i="1" s="1"/>
  <c r="BD5136" i="1" s="1"/>
  <c r="AM5136" i="1" s="1"/>
  <c r="AU5136" i="1" s="1"/>
  <c r="AT5140" i="1"/>
  <c r="BB5140" i="1" s="1"/>
  <c r="BD5140" i="1" s="1"/>
  <c r="AM5140" i="1" s="1"/>
  <c r="AU5140" i="1" s="1"/>
  <c r="AT5148" i="1"/>
  <c r="BB5148" i="1"/>
  <c r="BD5148" i="1"/>
  <c r="AM5148" i="1" s="1"/>
  <c r="AU5148" i="1" s="1"/>
  <c r="AT5152" i="1"/>
  <c r="BB5152" i="1" s="1"/>
  <c r="BD5152" i="1" s="1"/>
  <c r="AM5152" i="1" s="1"/>
  <c r="AU5152" i="1" s="1"/>
  <c r="AT5188" i="1"/>
  <c r="BB5188" i="1" s="1"/>
  <c r="BD5188" i="1" s="1"/>
  <c r="AM5188" i="1" s="1"/>
  <c r="AT5193" i="1"/>
  <c r="BB5193" i="1" s="1"/>
  <c r="BD5193" i="1" s="1"/>
  <c r="AM5193" i="1" s="1"/>
  <c r="AT5197" i="1"/>
  <c r="BB5197" i="1"/>
  <c r="BD5197" i="1"/>
  <c r="AM5197" i="1"/>
  <c r="AT5201" i="1"/>
  <c r="AT5205" i="1"/>
  <c r="BB5205" i="1"/>
  <c r="BD5205" i="1" s="1"/>
  <c r="AM5205" i="1" s="1"/>
  <c r="AT5209" i="1"/>
  <c r="AT5213" i="1"/>
  <c r="BB5213" i="1"/>
  <c r="BD5213" i="1" s="1"/>
  <c r="AM5213" i="1" s="1"/>
  <c r="BB5307" i="1"/>
  <c r="BB5428" i="1"/>
  <c r="BD5428" i="1" s="1"/>
  <c r="BE5428" i="1" s="1"/>
  <c r="BB5440" i="1"/>
  <c r="BD5440" i="1"/>
  <c r="BE5440" i="1" s="1"/>
  <c r="AT5142" i="1"/>
  <c r="AT5346" i="1"/>
  <c r="BB5346" i="1" s="1"/>
  <c r="BB5447" i="1"/>
  <c r="BD5447" i="1"/>
  <c r="BE5447" i="1" s="1"/>
  <c r="BB5451" i="1"/>
  <c r="BD5451" i="1"/>
  <c r="BE5451" i="1" s="1"/>
  <c r="AT5125" i="1"/>
  <c r="AT5129" i="1"/>
  <c r="BB5129" i="1" s="1"/>
  <c r="BD5129" i="1" s="1"/>
  <c r="AM5129" i="1" s="1"/>
  <c r="AU5129" i="1" s="1"/>
  <c r="AT5157" i="1"/>
  <c r="BB5157" i="1" s="1"/>
  <c r="BD5157" i="1" s="1"/>
  <c r="AT5161" i="1"/>
  <c r="BB5161" i="1" s="1"/>
  <c r="BD5161" i="1" s="1"/>
  <c r="AM5161" i="1" s="1"/>
  <c r="AT5165" i="1"/>
  <c r="BB5165" i="1" s="1"/>
  <c r="BD5165" i="1" s="1"/>
  <c r="AM5165" i="1" s="1"/>
  <c r="AT5169" i="1"/>
  <c r="BB5169" i="1" s="1"/>
  <c r="BD5169" i="1" s="1"/>
  <c r="AM5169" i="1" s="1"/>
  <c r="AT5177" i="1"/>
  <c r="BB5177" i="1" s="1"/>
  <c r="BD5177" i="1" s="1"/>
  <c r="AM5177" i="1" s="1"/>
  <c r="AM5181" i="1"/>
  <c r="AT5190" i="1"/>
  <c r="AT5198" i="1"/>
  <c r="BB5198" i="1"/>
  <c r="BD5198" i="1" s="1"/>
  <c r="AM5198" i="1" s="1"/>
  <c r="AT5206" i="1"/>
  <c r="BB5206" i="1"/>
  <c r="BD5206" i="1"/>
  <c r="AM5206" i="1" s="1"/>
  <c r="AT5210" i="1"/>
  <c r="BB5210" i="1" s="1"/>
  <c r="BD5210" i="1" s="1"/>
  <c r="AM5210" i="1" s="1"/>
  <c r="BB5310" i="1"/>
  <c r="AT5367" i="1"/>
  <c r="BB5367" i="1" s="1"/>
  <c r="BD5367" i="1" s="1"/>
  <c r="AT5369" i="1"/>
  <c r="AT5379" i="1"/>
  <c r="AT5381" i="1"/>
  <c r="BB5381" i="1" s="1"/>
  <c r="BD5381" i="1" s="1"/>
  <c r="AT5383" i="1"/>
  <c r="BB5383" i="1" s="1"/>
  <c r="BD5383" i="1" s="1"/>
  <c r="AT5389" i="1"/>
  <c r="BB5389" i="1" s="1"/>
  <c r="BD5389" i="1" s="1"/>
  <c r="AT5394" i="1"/>
  <c r="AT5395" i="1"/>
  <c r="BB5395" i="1" s="1"/>
  <c r="BD5395" i="1" s="1"/>
  <c r="BB5430" i="1"/>
  <c r="BD5430" i="1"/>
  <c r="BE5430" i="1" s="1"/>
  <c r="BB5434" i="1"/>
  <c r="BD5434" i="1" s="1"/>
  <c r="BE5434" i="1" s="1"/>
  <c r="BB5452" i="1"/>
  <c r="BD5452" i="1" s="1"/>
  <c r="BE5452" i="1" s="1"/>
  <c r="BB5459" i="1"/>
  <c r="BD5459" i="1"/>
  <c r="BE5459" i="1"/>
  <c r="BB5460" i="1"/>
  <c r="BD5460" i="1" s="1"/>
  <c r="BE5460" i="1" s="1"/>
  <c r="BB5461" i="1"/>
  <c r="BD5461" i="1" s="1"/>
  <c r="BE5461" i="1" s="1"/>
  <c r="BB5462" i="1"/>
  <c r="BD5462" i="1" s="1"/>
  <c r="BE5462" i="1" s="1"/>
  <c r="BB5463" i="1"/>
  <c r="BD5463" i="1"/>
  <c r="BE5463" i="1"/>
  <c r="BB5464" i="1"/>
  <c r="BD5464" i="1" s="1"/>
  <c r="BE5464" i="1" s="1"/>
  <c r="BB5465" i="1"/>
  <c r="BD5465" i="1" s="1"/>
  <c r="BE5465" i="1" s="1"/>
  <c r="BB5466" i="1"/>
  <c r="BD5466" i="1"/>
  <c r="BE5466" i="1" s="1"/>
  <c r="BB5467" i="1"/>
  <c r="BD5467" i="1"/>
  <c r="BE5467" i="1" s="1"/>
  <c r="BB5468" i="1"/>
  <c r="BD5468" i="1"/>
  <c r="BE5468" i="1"/>
  <c r="BB5469" i="1"/>
  <c r="BD5469" i="1" s="1"/>
  <c r="BE5469" i="1" s="1"/>
  <c r="BB5470" i="1"/>
  <c r="BD5470" i="1"/>
  <c r="BE5470" i="1" s="1"/>
  <c r="BB5473" i="1"/>
  <c r="BD5473" i="1" s="1"/>
  <c r="BE5473" i="1" s="1"/>
  <c r="BB5474" i="1"/>
  <c r="BD5474" i="1" s="1"/>
  <c r="BE5474" i="1" s="1"/>
  <c r="AP5463" i="1"/>
  <c r="AZ5412" i="1"/>
  <c r="BB5151" i="1"/>
  <c r="BD5151" i="1" s="1"/>
  <c r="BB5159" i="1"/>
  <c r="BD5159" i="1" s="1"/>
  <c r="AM5159" i="1" s="1"/>
  <c r="AP5183" i="1"/>
  <c r="AP5196" i="1"/>
  <c r="AP5204" i="1"/>
  <c r="AZ5421" i="1"/>
  <c r="AZ5411" i="1"/>
  <c r="AZ5427" i="1"/>
  <c r="AZ5425" i="1"/>
  <c r="AZ5405" i="1"/>
  <c r="AZ5397" i="1"/>
  <c r="AZ5420" i="1"/>
  <c r="BB5397" i="1"/>
  <c r="BC5397" i="1" s="1"/>
  <c r="AN5256" i="1"/>
  <c r="AX5425" i="1"/>
  <c r="AN5349" i="1"/>
  <c r="AN5257" i="1"/>
  <c r="O5242" i="1"/>
  <c r="Q5242" i="1"/>
  <c r="BB5369" i="1"/>
  <c r="BD5369" i="1" s="1"/>
  <c r="AN5251" i="1"/>
  <c r="AP5251" i="1" s="1"/>
  <c r="AN5274" i="1"/>
  <c r="AP5175" i="1"/>
  <c r="O5315" i="1"/>
  <c r="Q5315" i="1"/>
  <c r="BG5414" i="1"/>
  <c r="BH5414" i="1" s="1"/>
  <c r="G5422" i="1"/>
  <c r="AP5467" i="1"/>
  <c r="O5257" i="1"/>
  <c r="Q5257" i="1" s="1"/>
  <c r="AN5280" i="1"/>
  <c r="AP5311" i="1"/>
  <c r="BB5318" i="1"/>
  <c r="AN5275" i="1"/>
  <c r="AN5276" i="1"/>
  <c r="AN5278" i="1"/>
  <c r="AN5285" i="1"/>
  <c r="AP5285" i="1" s="1"/>
  <c r="O5324" i="1"/>
  <c r="Q5324" i="1"/>
  <c r="AP5323" i="1"/>
  <c r="AP5326" i="1"/>
  <c r="AP5327" i="1"/>
  <c r="O5385" i="1"/>
  <c r="Q5385" i="1" s="1"/>
  <c r="O5426" i="1"/>
  <c r="Q5426" i="1" s="1"/>
  <c r="Y5175" i="1"/>
  <c r="BB5190" i="1"/>
  <c r="BD5190" i="1"/>
  <c r="AM5190" i="1" s="1"/>
  <c r="AN5272" i="1"/>
  <c r="AN5343" i="1"/>
  <c r="BB5379" i="1"/>
  <c r="BD5379" i="1" s="1"/>
  <c r="AP5385" i="1"/>
  <c r="G5446" i="1"/>
  <c r="Y5467" i="1"/>
  <c r="O5199" i="1"/>
  <c r="Q5199" i="1" s="1"/>
  <c r="O5249" i="1"/>
  <c r="Q5249" i="1" s="1"/>
  <c r="BB5325" i="1"/>
  <c r="AP5421" i="1"/>
  <c r="Y5421" i="1"/>
  <c r="BM5472" i="1"/>
  <c r="BP5476" i="1"/>
  <c r="O5136" i="1"/>
  <c r="Q5136" i="1" s="1"/>
  <c r="AT5194" i="1"/>
  <c r="BB5194" i="1" s="1"/>
  <c r="BD5194" i="1" s="1"/>
  <c r="AM5194" i="1" s="1"/>
  <c r="AP5194" i="1"/>
  <c r="BB5334" i="1"/>
  <c r="AN5357" i="1"/>
  <c r="O5398" i="1"/>
  <c r="Q5398" i="1"/>
  <c r="G5402" i="1"/>
  <c r="G5405" i="1"/>
  <c r="G5406" i="1"/>
  <c r="O5427" i="1"/>
  <c r="Q5427" i="1" s="1"/>
  <c r="O5170" i="1"/>
  <c r="Q5170" i="1"/>
  <c r="AN5262" i="1"/>
  <c r="AN5264" i="1"/>
  <c r="AN5289" i="1"/>
  <c r="AN5291" i="1"/>
  <c r="AP5291" i="1" s="1"/>
  <c r="AN5292" i="1"/>
  <c r="AP5292" i="1" s="1"/>
  <c r="O5306" i="1"/>
  <c r="Q5306" i="1" s="1"/>
  <c r="O5312" i="1"/>
  <c r="Q5312" i="1" s="1"/>
  <c r="O5409" i="1"/>
  <c r="Q5409" i="1" s="1"/>
  <c r="BG5433" i="1"/>
  <c r="BH5433" i="1"/>
  <c r="G5433" i="1"/>
  <c r="BG5452" i="1"/>
  <c r="BH5452" i="1" s="1"/>
  <c r="G5452" i="1"/>
  <c r="BP5481" i="1"/>
  <c r="AP5444" i="1"/>
  <c r="AP5212" i="1"/>
  <c r="AN5230" i="1"/>
  <c r="AP5230" i="1" s="1"/>
  <c r="AN5238" i="1"/>
  <c r="AN5239" i="1"/>
  <c r="AT5239" i="1" s="1"/>
  <c r="BB5239" i="1" s="1"/>
  <c r="AN5245" i="1"/>
  <c r="AN5246" i="1"/>
  <c r="AP5246" i="1" s="1"/>
  <c r="AN5259" i="1"/>
  <c r="AN5260" i="1"/>
  <c r="AN5301" i="1"/>
  <c r="BB5313" i="1"/>
  <c r="BB5316" i="1"/>
  <c r="O5328" i="1"/>
  <c r="Q5328" i="1" s="1"/>
  <c r="BP5397" i="1"/>
  <c r="BP5420" i="1"/>
  <c r="BL5425" i="1"/>
  <c r="BM5477" i="1"/>
  <c r="O5479" i="1"/>
  <c r="Q5479" i="1" s="1"/>
  <c r="BP5482" i="1"/>
  <c r="O5186" i="1"/>
  <c r="Q5186" i="1" s="1"/>
  <c r="AN5221" i="1"/>
  <c r="O5331" i="1"/>
  <c r="Q5331" i="1" s="1"/>
  <c r="G5418" i="1"/>
  <c r="BG5418" i="1"/>
  <c r="BH5418" i="1" s="1"/>
  <c r="BG5438" i="1"/>
  <c r="BH5438" i="1"/>
  <c r="G5438" i="1"/>
  <c r="BR5478" i="1"/>
  <c r="BG5430" i="1"/>
  <c r="BH5430" i="1"/>
  <c r="G5430" i="1"/>
  <c r="BB5437" i="1"/>
  <c r="BD5437" i="1"/>
  <c r="BE5437" i="1" s="1"/>
  <c r="AP5452" i="1"/>
  <c r="AN5242" i="1"/>
  <c r="O5244" i="1"/>
  <c r="Q5244" i="1" s="1"/>
  <c r="O5252" i="1"/>
  <c r="Q5252" i="1" s="1"/>
  <c r="AN5261" i="1"/>
  <c r="AT5261" i="1" s="1"/>
  <c r="O5265" i="1"/>
  <c r="Q5265" i="1" s="1"/>
  <c r="AN5284" i="1"/>
  <c r="AN5294" i="1"/>
  <c r="AP5294" i="1" s="1"/>
  <c r="O5309" i="1"/>
  <c r="Q5309" i="1"/>
  <c r="AN5336" i="1"/>
  <c r="BG5435" i="1"/>
  <c r="BH5435" i="1" s="1"/>
  <c r="G5435" i="1"/>
  <c r="BR5446" i="1"/>
  <c r="O5446" i="1"/>
  <c r="Q5446" i="1" s="1"/>
  <c r="AP5464" i="1"/>
  <c r="P5470" i="1"/>
  <c r="R5470" i="1" s="1"/>
  <c r="O5168" i="1"/>
  <c r="Q5168" i="1" s="1"/>
  <c r="O5211" i="1"/>
  <c r="Q5211" i="1"/>
  <c r="AN5222" i="1"/>
  <c r="O5259" i="1"/>
  <c r="Q5259" i="1" s="1"/>
  <c r="AN5269" i="1"/>
  <c r="O5308" i="1"/>
  <c r="Q5308" i="1" s="1"/>
  <c r="O5321" i="1"/>
  <c r="Q5321" i="1" s="1"/>
  <c r="O5322" i="1"/>
  <c r="Q5322" i="1"/>
  <c r="AN5353" i="1"/>
  <c r="O5379" i="1"/>
  <c r="Q5379" i="1" s="1"/>
  <c r="Q5380" i="1"/>
  <c r="BG5410" i="1"/>
  <c r="BH5410" i="1" s="1"/>
  <c r="O5411" i="1"/>
  <c r="Q5411" i="1"/>
  <c r="Y5411" i="1"/>
  <c r="AP5441" i="1"/>
  <c r="BG5443" i="1"/>
  <c r="BH5443" i="1" s="1"/>
  <c r="BB5445" i="1"/>
  <c r="BD5445" i="1"/>
  <c r="BE5445" i="1" s="1"/>
  <c r="BP5458" i="1"/>
  <c r="P5473" i="1"/>
  <c r="R5473" i="1"/>
  <c r="O5476" i="1"/>
  <c r="Q5476" i="1" s="1"/>
  <c r="BP5487" i="1"/>
  <c r="BB5167" i="1"/>
  <c r="BD5167" i="1"/>
  <c r="AM5167" i="1" s="1"/>
  <c r="O5195" i="1"/>
  <c r="Q5195" i="1"/>
  <c r="O5204" i="1"/>
  <c r="Q5204" i="1" s="1"/>
  <c r="AP5210" i="1"/>
  <c r="AN5223" i="1"/>
  <c r="AN5229" i="1"/>
  <c r="AN5233" i="1"/>
  <c r="AN5241" i="1"/>
  <c r="AN5263" i="1"/>
  <c r="AN5288" i="1"/>
  <c r="AN5290" i="1"/>
  <c r="AN5304" i="1"/>
  <c r="G5401" i="1"/>
  <c r="BG5408" i="1"/>
  <c r="BH5408" i="1"/>
  <c r="O5419" i="1"/>
  <c r="Q5419" i="1" s="1"/>
  <c r="O5433" i="1"/>
  <c r="Q5433" i="1" s="1"/>
  <c r="BM5469" i="1"/>
  <c r="Y5472" i="1"/>
  <c r="BM5473" i="1"/>
  <c r="AN5297" i="1"/>
  <c r="AN5298" i="1"/>
  <c r="AN5300" i="1"/>
  <c r="O5305" i="1"/>
  <c r="Q5305" i="1"/>
  <c r="BB5306" i="1"/>
  <c r="AP5322" i="1"/>
  <c r="BB5324" i="1"/>
  <c r="BB5329" i="1"/>
  <c r="AP5332" i="1"/>
  <c r="AN5351" i="1"/>
  <c r="AN5356" i="1"/>
  <c r="O5362" i="1"/>
  <c r="Q5362" i="1" s="1"/>
  <c r="AP5380" i="1"/>
  <c r="O5406" i="1"/>
  <c r="Q5406" i="1"/>
  <c r="O5441" i="1"/>
  <c r="Q5441" i="1" s="1"/>
  <c r="BM5441" i="1"/>
  <c r="O5449" i="1"/>
  <c r="Q5449" i="1" s="1"/>
  <c r="O5453" i="1"/>
  <c r="Q5453" i="1" s="1"/>
  <c r="BM5461" i="1"/>
  <c r="BM5476" i="1"/>
  <c r="BL5460" i="1"/>
  <c r="BM5470" i="1"/>
  <c r="AP5460" i="1"/>
  <c r="Y5230" i="1"/>
  <c r="R111" i="3" s="1"/>
  <c r="C5221" i="19" s="1"/>
  <c r="AP5159" i="1"/>
  <c r="Y5159" i="1"/>
  <c r="AP5165" i="1"/>
  <c r="BB5173" i="1"/>
  <c r="BD5173" i="1" s="1"/>
  <c r="AM5173" i="1" s="1"/>
  <c r="AP5190" i="1"/>
  <c r="AP5208" i="1"/>
  <c r="AT5208" i="1"/>
  <c r="BB5208" i="1"/>
  <c r="BD5208" i="1" s="1"/>
  <c r="AM5208" i="1" s="1"/>
  <c r="AT5382" i="1"/>
  <c r="BB5382" i="1" s="1"/>
  <c r="BD5382" i="1" s="1"/>
  <c r="AP5382" i="1"/>
  <c r="BB5401" i="1"/>
  <c r="BC5401" i="1" s="1"/>
  <c r="BB5413" i="1"/>
  <c r="BC5413" i="1" s="1"/>
  <c r="BR5431" i="1"/>
  <c r="O5431" i="1"/>
  <c r="Q5431" i="1" s="1"/>
  <c r="BG5434" i="1"/>
  <c r="BH5434" i="1" s="1"/>
  <c r="G5434" i="1"/>
  <c r="BG5454" i="1"/>
  <c r="BH5454" i="1" s="1"/>
  <c r="G5454" i="1"/>
  <c r="BM5471" i="1"/>
  <c r="Y5471" i="1"/>
  <c r="O5187" i="1"/>
  <c r="Q5187" i="1"/>
  <c r="O5200" i="1"/>
  <c r="Q5200" i="1"/>
  <c r="O5207" i="1"/>
  <c r="Q5207" i="1" s="1"/>
  <c r="AT5212" i="1"/>
  <c r="BB5212" i="1" s="1"/>
  <c r="BD5212" i="1" s="1"/>
  <c r="AM5212" i="1" s="1"/>
  <c r="AN5214" i="1"/>
  <c r="AN5217" i="1"/>
  <c r="AN5234" i="1"/>
  <c r="AN5267" i="1"/>
  <c r="AN5299" i="1"/>
  <c r="BB5299" i="1" s="1"/>
  <c r="AN5341" i="1"/>
  <c r="AP5369" i="1"/>
  <c r="BD5385" i="1"/>
  <c r="BG5398" i="1"/>
  <c r="BH5398" i="1" s="1"/>
  <c r="G5398" i="1"/>
  <c r="BP5398" i="1"/>
  <c r="AP5409" i="1"/>
  <c r="BB5409" i="1"/>
  <c r="BC5409" i="1"/>
  <c r="BD5409" i="1"/>
  <c r="BE5409" i="1" s="1"/>
  <c r="BB5417" i="1"/>
  <c r="BC5417" i="1"/>
  <c r="BL5417" i="1"/>
  <c r="L5421" i="1"/>
  <c r="BB5450" i="1"/>
  <c r="BD5450" i="1"/>
  <c r="BE5450" i="1"/>
  <c r="AP5450" i="1"/>
  <c r="Y5480" i="1"/>
  <c r="BM5480" i="1"/>
  <c r="AP5127" i="1"/>
  <c r="AP5192" i="1"/>
  <c r="AT5192" i="1"/>
  <c r="BB5192" i="1"/>
  <c r="BD5192" i="1"/>
  <c r="AM5192" i="1" s="1"/>
  <c r="AP5206" i="1"/>
  <c r="AP5307" i="1"/>
  <c r="BB5314" i="1"/>
  <c r="BB5405" i="1"/>
  <c r="BC5405" i="1" s="1"/>
  <c r="BD5405" i="1" s="1"/>
  <c r="BE5405" i="1" s="1"/>
  <c r="BG5409" i="1"/>
  <c r="BH5409" i="1" s="1"/>
  <c r="G5409" i="1"/>
  <c r="BP5421" i="1"/>
  <c r="BB5439" i="1"/>
  <c r="BD5439" i="1" s="1"/>
  <c r="BE5439" i="1" s="1"/>
  <c r="AP5439" i="1"/>
  <c r="AT5183" i="1"/>
  <c r="BB5183" i="1" s="1"/>
  <c r="BD5183" i="1" s="1"/>
  <c r="AM5183" i="1" s="1"/>
  <c r="AT5189" i="1"/>
  <c r="BB5189" i="1"/>
  <c r="BD5189" i="1" s="1"/>
  <c r="AM5189" i="1" s="1"/>
  <c r="AP5189" i="1"/>
  <c r="O5191" i="1"/>
  <c r="Q5191" i="1" s="1"/>
  <c r="AT5196" i="1"/>
  <c r="BB5196" i="1" s="1"/>
  <c r="BD5196" i="1"/>
  <c r="AM5196" i="1" s="1"/>
  <c r="AT5202" i="1"/>
  <c r="BB5202" i="1" s="1"/>
  <c r="BD5202" i="1" s="1"/>
  <c r="AM5202" i="1" s="1"/>
  <c r="AP5202" i="1"/>
  <c r="O5203" i="1"/>
  <c r="Q5203" i="1"/>
  <c r="AN5218" i="1"/>
  <c r="AP5312" i="1"/>
  <c r="BB5312" i="1"/>
  <c r="BB5330" i="1"/>
  <c r="O5378" i="1"/>
  <c r="Q5378" i="1" s="1"/>
  <c r="Y5394" i="1"/>
  <c r="R275" i="3" s="1"/>
  <c r="C5385" i="19" s="1"/>
  <c r="AP5401" i="1"/>
  <c r="O5435" i="1"/>
  <c r="Q5435" i="1" s="1"/>
  <c r="BG5442" i="1"/>
  <c r="BH5442" i="1" s="1"/>
  <c r="G5442" i="1"/>
  <c r="BG5444" i="1"/>
  <c r="BH5444" i="1"/>
  <c r="O5448" i="1"/>
  <c r="Q5448" i="1"/>
  <c r="BR5448" i="1"/>
  <c r="BB5454" i="1"/>
  <c r="BD5454" i="1" s="1"/>
  <c r="BE5454" i="1" s="1"/>
  <c r="AP5454" i="1"/>
  <c r="BR5472" i="1"/>
  <c r="AP5425" i="1"/>
  <c r="Y5425" i="1"/>
  <c r="R306" i="3" s="1"/>
  <c r="BR5430" i="1"/>
  <c r="O5430" i="1"/>
  <c r="Q5430" i="1" s="1"/>
  <c r="Y5432" i="1"/>
  <c r="BM5449" i="1"/>
  <c r="BG5453" i="1"/>
  <c r="BH5453" i="1" s="1"/>
  <c r="G5453" i="1"/>
  <c r="L5458" i="1"/>
  <c r="P5458" i="1" s="1"/>
  <c r="R5458" i="1" s="1"/>
  <c r="BL5462" i="1"/>
  <c r="L5462" i="1"/>
  <c r="P5462" i="1" s="1"/>
  <c r="R5462" i="1" s="1"/>
  <c r="Y5463" i="1"/>
  <c r="R344" i="3" s="1"/>
  <c r="C5454" i="19" s="1"/>
  <c r="O5475" i="1"/>
  <c r="Q5475" i="1"/>
  <c r="BR5475" i="1"/>
  <c r="Y5477" i="1"/>
  <c r="R358" i="3" s="1"/>
  <c r="C5468" i="19" s="1"/>
  <c r="O5183" i="1"/>
  <c r="Q5183" i="1" s="1"/>
  <c r="O5196" i="1"/>
  <c r="Q5196" i="1" s="1"/>
  <c r="O5212" i="1"/>
  <c r="Q5212" i="1" s="1"/>
  <c r="O5215" i="1"/>
  <c r="Q5215" i="1"/>
  <c r="O5227" i="1"/>
  <c r="Q5227" i="1" s="1"/>
  <c r="AN5235" i="1"/>
  <c r="AN5243" i="1"/>
  <c r="O5245" i="1"/>
  <c r="Q5245" i="1" s="1"/>
  <c r="O5247" i="1"/>
  <c r="Q5247" i="1" s="1"/>
  <c r="Y5247" i="1"/>
  <c r="R128" i="3" s="1"/>
  <c r="AN5253" i="1"/>
  <c r="O5261" i="1"/>
  <c r="Q5261" i="1" s="1"/>
  <c r="O5263" i="1"/>
  <c r="Q5263" i="1" s="1"/>
  <c r="O5271" i="1"/>
  <c r="Q5271" i="1"/>
  <c r="AN5283" i="1"/>
  <c r="AN5295" i="1"/>
  <c r="AP5306" i="1"/>
  <c r="O5326" i="1"/>
  <c r="Q5326" i="1" s="1"/>
  <c r="AP5328" i="1"/>
  <c r="BB5328" i="1"/>
  <c r="O5335" i="1"/>
  <c r="Q5335" i="1" s="1"/>
  <c r="O5351" i="1"/>
  <c r="Q5351" i="1"/>
  <c r="AN5352" i="1"/>
  <c r="O5365" i="1"/>
  <c r="Q5365" i="1" s="1"/>
  <c r="AN5366" i="1"/>
  <c r="O5376" i="1"/>
  <c r="Q5376" i="1" s="1"/>
  <c r="O5381" i="1"/>
  <c r="Q5381" i="1"/>
  <c r="G5400" i="1"/>
  <c r="BG5400" i="1"/>
  <c r="BH5400" i="1" s="1"/>
  <c r="BL5400" i="1"/>
  <c r="O5401" i="1"/>
  <c r="Q5401" i="1" s="1"/>
  <c r="L5422" i="1"/>
  <c r="BB5456" i="1"/>
  <c r="BD5456" i="1" s="1"/>
  <c r="BE5456" i="1" s="1"/>
  <c r="AP5456" i="1"/>
  <c r="BP5460" i="1"/>
  <c r="BP5477" i="1"/>
  <c r="BB5479" i="1"/>
  <c r="BD5479" i="1"/>
  <c r="BE5479" i="1" s="1"/>
  <c r="BL5479" i="1"/>
  <c r="AP5479" i="1"/>
  <c r="P5483" i="1"/>
  <c r="R5483" i="1" s="1"/>
  <c r="O5165" i="1"/>
  <c r="Q5165" i="1" s="1"/>
  <c r="AP5187" i="1"/>
  <c r="O5192" i="1"/>
  <c r="Q5192" i="1"/>
  <c r="AP5198" i="1"/>
  <c r="AP5200" i="1"/>
  <c r="AT5204" i="1"/>
  <c r="BB5204" i="1"/>
  <c r="BD5204" i="1" s="1"/>
  <c r="AM5204" i="1" s="1"/>
  <c r="O5208" i="1"/>
  <c r="Q5208" i="1"/>
  <c r="AN5226" i="1"/>
  <c r="AN5244" i="1"/>
  <c r="AP5244" i="1" s="1"/>
  <c r="AN5258" i="1"/>
  <c r="AP5258" i="1" s="1"/>
  <c r="AN5273" i="1"/>
  <c r="AN5279" i="1"/>
  <c r="AP5279" i="1" s="1"/>
  <c r="AN5296" i="1"/>
  <c r="O5310" i="1"/>
  <c r="Q5310" i="1" s="1"/>
  <c r="BB5320" i="1"/>
  <c r="O5323" i="1"/>
  <c r="Q5323" i="1" s="1"/>
  <c r="AP5324" i="1"/>
  <c r="O5344" i="1"/>
  <c r="Q5344" i="1" s="1"/>
  <c r="O5369" i="1"/>
  <c r="Q5369" i="1" s="1"/>
  <c r="AP5392" i="1"/>
  <c r="AP5413" i="1"/>
  <c r="Y5413" i="1"/>
  <c r="BL5421" i="1"/>
  <c r="BB5425" i="1"/>
  <c r="BC5425" i="1" s="1"/>
  <c r="BD5425" i="1" s="1"/>
  <c r="BE5425" i="1" s="1"/>
  <c r="BG5428" i="1"/>
  <c r="BH5428" i="1" s="1"/>
  <c r="BB5436" i="1"/>
  <c r="BD5436" i="1" s="1"/>
  <c r="BE5436" i="1" s="1"/>
  <c r="BR5437" i="1"/>
  <c r="BR5441" i="1"/>
  <c r="BR5445" i="1"/>
  <c r="AP5447" i="1"/>
  <c r="BG5449" i="1"/>
  <c r="BH5449" i="1" s="1"/>
  <c r="G5449" i="1"/>
  <c r="L5456" i="1"/>
  <c r="P5456" i="1" s="1"/>
  <c r="R5456" i="1" s="1"/>
  <c r="BG5457" i="1"/>
  <c r="BH5457" i="1"/>
  <c r="G5457" i="1"/>
  <c r="P5457" i="1" s="1"/>
  <c r="R5457" i="1" s="1"/>
  <c r="P5487" i="1"/>
  <c r="R5487" i="1" s="1"/>
  <c r="O5243" i="1"/>
  <c r="Q5243" i="1" s="1"/>
  <c r="O5248" i="1"/>
  <c r="Q5248" i="1" s="1"/>
  <c r="AN5250" i="1"/>
  <c r="O5255" i="1"/>
  <c r="Q5255" i="1" s="1"/>
  <c r="Q5267" i="1"/>
  <c r="AN5268" i="1"/>
  <c r="O5273" i="1"/>
  <c r="Q5273" i="1" s="1"/>
  <c r="AN5277" i="1"/>
  <c r="AP5277" i="1" s="1"/>
  <c r="AN5287" i="1"/>
  <c r="AN5293" i="1"/>
  <c r="AN5303" i="1"/>
  <c r="BB5305" i="1"/>
  <c r="BB5323" i="1"/>
  <c r="O5325" i="1"/>
  <c r="Q5325" i="1" s="1"/>
  <c r="BB5326" i="1"/>
  <c r="O5338" i="1"/>
  <c r="Q5338" i="1" s="1"/>
  <c r="AN5345" i="1"/>
  <c r="AP5345" i="1" s="1"/>
  <c r="O5347" i="1"/>
  <c r="Q5347" i="1" s="1"/>
  <c r="AN5348" i="1"/>
  <c r="AN5355" i="1"/>
  <c r="AT5355" i="1" s="1"/>
  <c r="BB5355" i="1" s="1"/>
  <c r="Q5361" i="1"/>
  <c r="AN5362" i="1"/>
  <c r="Q5384" i="1"/>
  <c r="AP5396" i="1"/>
  <c r="O5399" i="1"/>
  <c r="Q5399" i="1" s="1"/>
  <c r="AP5410" i="1"/>
  <c r="AP5417" i="1"/>
  <c r="Y5417" i="1"/>
  <c r="BL5426" i="1"/>
  <c r="BL5429" i="1"/>
  <c r="BB5448" i="1"/>
  <c r="BD5448" i="1" s="1"/>
  <c r="BE5448" i="1" s="1"/>
  <c r="AP5448" i="1"/>
  <c r="BP5449" i="1"/>
  <c r="AP5462" i="1"/>
  <c r="BP5470" i="1"/>
  <c r="BR5471" i="1"/>
  <c r="O5471" i="1"/>
  <c r="Q5471" i="1" s="1"/>
  <c r="P5475" i="1"/>
  <c r="R5475" i="1" s="1"/>
  <c r="O5480" i="1"/>
  <c r="Q5480" i="1" s="1"/>
  <c r="BR5480" i="1"/>
  <c r="O5415" i="1"/>
  <c r="Q5415" i="1"/>
  <c r="BB5421" i="1"/>
  <c r="BC5421" i="1" s="1"/>
  <c r="O5422" i="1"/>
  <c r="Q5422" i="1" s="1"/>
  <c r="BM5429" i="1"/>
  <c r="O5434" i="1"/>
  <c r="Q5434" i="1" s="1"/>
  <c r="BP5457" i="1"/>
  <c r="AP5459" i="1"/>
  <c r="BM5465" i="1"/>
  <c r="BM5479" i="1"/>
  <c r="Y5479" i="1"/>
  <c r="R360" i="3" s="1"/>
  <c r="C5470" i="19" s="1"/>
  <c r="BS5436" i="1"/>
  <c r="BS5437" i="1" s="1"/>
  <c r="O5438" i="1"/>
  <c r="Q5438" i="1" s="1"/>
  <c r="Y5438" i="1"/>
  <c r="BL5463" i="1"/>
  <c r="AP5466" i="1"/>
  <c r="AP5468" i="1"/>
  <c r="BP5483" i="1"/>
  <c r="AP5126" i="1"/>
  <c r="Y5146" i="1"/>
  <c r="Y5353" i="1"/>
  <c r="AP5372" i="1"/>
  <c r="AT5372" i="1"/>
  <c r="BB5372" i="1" s="1"/>
  <c r="BD5372" i="1" s="1"/>
  <c r="AT5391" i="1"/>
  <c r="BB5391" i="1" s="1"/>
  <c r="BD5391" i="1" s="1"/>
  <c r="Y5134" i="1"/>
  <c r="AP5134" i="1"/>
  <c r="AP5346" i="1"/>
  <c r="Y5349" i="1"/>
  <c r="AP5388" i="1"/>
  <c r="AT5388" i="1"/>
  <c r="BB5388" i="1" s="1"/>
  <c r="BD5388" i="1" s="1"/>
  <c r="L5439" i="1"/>
  <c r="AP5142" i="1"/>
  <c r="AT5375" i="1"/>
  <c r="BB5375" i="1" s="1"/>
  <c r="BD5375" i="1" s="1"/>
  <c r="AP5375" i="1"/>
  <c r="BM5430" i="1"/>
  <c r="L5430" i="1"/>
  <c r="P5430" i="1" s="1"/>
  <c r="R5430" i="1" s="1"/>
  <c r="AT5162" i="1"/>
  <c r="BB5162" i="1" s="1"/>
  <c r="BD5162" i="1" s="1"/>
  <c r="AM5162" i="1" s="1"/>
  <c r="AT5170" i="1"/>
  <c r="BB5170" i="1" s="1"/>
  <c r="BD5170" i="1" s="1"/>
  <c r="AM5170" i="1" s="1"/>
  <c r="AP5170" i="1"/>
  <c r="AT5178" i="1"/>
  <c r="BB5178" i="1" s="1"/>
  <c r="BD5178" i="1" s="1"/>
  <c r="AM5178" i="1" s="1"/>
  <c r="AW5275" i="1"/>
  <c r="K5275" i="1"/>
  <c r="O5275" i="1" s="1"/>
  <c r="Q5275" i="1" s="1"/>
  <c r="AW5279" i="1"/>
  <c r="K5279" i="1"/>
  <c r="O5279" i="1" s="1"/>
  <c r="Q5279" i="1" s="1"/>
  <c r="AW5287" i="1"/>
  <c r="K5287" i="1"/>
  <c r="O5287" i="1" s="1"/>
  <c r="Q5287" i="1" s="1"/>
  <c r="AW5295" i="1"/>
  <c r="K5295" i="1"/>
  <c r="O5295" i="1" s="1"/>
  <c r="Q5295" i="1" s="1"/>
  <c r="AW5303" i="1"/>
  <c r="BB5303" i="1" s="1"/>
  <c r="K5303" i="1"/>
  <c r="O5303" i="1" s="1"/>
  <c r="Q5303" i="1" s="1"/>
  <c r="BB5319" i="1"/>
  <c r="AP5319" i="1"/>
  <c r="O5330" i="1"/>
  <c r="Q5330" i="1" s="1"/>
  <c r="AP5334" i="1"/>
  <c r="O5334" i="1"/>
  <c r="Q5334" i="1" s="1"/>
  <c r="AP5373" i="1"/>
  <c r="AP5389" i="1"/>
  <c r="BB5400" i="1"/>
  <c r="AP5402" i="1"/>
  <c r="BG5403" i="1"/>
  <c r="BH5403" i="1" s="1"/>
  <c r="G5403" i="1"/>
  <c r="AW5407" i="1"/>
  <c r="BB5408" i="1"/>
  <c r="AW5411" i="1"/>
  <c r="L5411" i="1"/>
  <c r="AP5412" i="1"/>
  <c r="BM5412" i="1"/>
  <c r="AW5412" i="1"/>
  <c r="L5412" i="1"/>
  <c r="BG5416" i="1"/>
  <c r="BH5416" i="1" s="1"/>
  <c r="BG5417" i="1"/>
  <c r="BH5417" i="1" s="1"/>
  <c r="BB5419" i="1"/>
  <c r="AP5419" i="1"/>
  <c r="BG5423" i="1"/>
  <c r="BH5423" i="1" s="1"/>
  <c r="G5423" i="1"/>
  <c r="AW5427" i="1"/>
  <c r="L5427" i="1"/>
  <c r="BM5431" i="1"/>
  <c r="G5432" i="1"/>
  <c r="BG5432" i="1"/>
  <c r="BH5432" i="1" s="1"/>
  <c r="BG5437" i="1"/>
  <c r="BH5437" i="1" s="1"/>
  <c r="G5437" i="1"/>
  <c r="BR5439" i="1"/>
  <c r="O5439" i="1"/>
  <c r="Q5439" i="1"/>
  <c r="Y5440" i="1"/>
  <c r="R321" i="3" s="1"/>
  <c r="C5431" i="19" s="1"/>
  <c r="AP5440" i="1"/>
  <c r="BG5447" i="1"/>
  <c r="BH5447" i="1" s="1"/>
  <c r="G5447" i="1"/>
  <c r="BG5448" i="1"/>
  <c r="BH5448" i="1" s="1"/>
  <c r="G5448" i="1"/>
  <c r="Y5449" i="1"/>
  <c r="R330" i="3" s="1"/>
  <c r="BL5457" i="1"/>
  <c r="AP5457" i="1"/>
  <c r="BB5457" i="1"/>
  <c r="BD5457" i="1" s="1"/>
  <c r="BE5457" i="1" s="1"/>
  <c r="BL5461" i="1"/>
  <c r="BL5465" i="1"/>
  <c r="BP5465" i="1"/>
  <c r="BL5469" i="1"/>
  <c r="O5130" i="1"/>
  <c r="Q5130" i="1" s="1"/>
  <c r="AP5131" i="1"/>
  <c r="O5139" i="1"/>
  <c r="Q5139" i="1" s="1"/>
  <c r="AP5139" i="1"/>
  <c r="O5143" i="1"/>
  <c r="Q5143" i="1" s="1"/>
  <c r="AP5143" i="1"/>
  <c r="O5147" i="1"/>
  <c r="Q5147" i="1" s="1"/>
  <c r="AP5147" i="1"/>
  <c r="O5155" i="1"/>
  <c r="Q5155" i="1" s="1"/>
  <c r="AP5155" i="1"/>
  <c r="BB5160" i="1"/>
  <c r="BD5160" i="1" s="1"/>
  <c r="AM5160" i="1" s="1"/>
  <c r="AT5168" i="1"/>
  <c r="BB5168" i="1" s="1"/>
  <c r="BD5168" i="1" s="1"/>
  <c r="AM5168" i="1" s="1"/>
  <c r="AP5168" i="1"/>
  <c r="AT5176" i="1"/>
  <c r="BB5176" i="1" s="1"/>
  <c r="BD5176" i="1" s="1"/>
  <c r="AM5176" i="1" s="1"/>
  <c r="O5179" i="1"/>
  <c r="Q5179" i="1" s="1"/>
  <c r="AP5179" i="1"/>
  <c r="O5233" i="1"/>
  <c r="Q5233" i="1" s="1"/>
  <c r="O5316" i="1"/>
  <c r="Q5316" i="1" s="1"/>
  <c r="AP5317" i="1"/>
  <c r="BB5317" i="1"/>
  <c r="AP5320" i="1"/>
  <c r="BB5321" i="1"/>
  <c r="BB5335" i="1"/>
  <c r="AP5335" i="1"/>
  <c r="AT5358" i="1"/>
  <c r="BB5358" i="1" s="1"/>
  <c r="AP5358" i="1"/>
  <c r="AN5361" i="1"/>
  <c r="AN5365" i="1"/>
  <c r="AT5371" i="1"/>
  <c r="BB5371" i="1" s="1"/>
  <c r="BD5371" i="1" s="1"/>
  <c r="O5373" i="1"/>
  <c r="Q5373" i="1" s="1"/>
  <c r="AT5376" i="1"/>
  <c r="BB5376" i="1" s="1"/>
  <c r="BD5376" i="1" s="1"/>
  <c r="AP5379" i="1"/>
  <c r="AT5380" i="1"/>
  <c r="BB5380" i="1" s="1"/>
  <c r="BD5380" i="1" s="1"/>
  <c r="AT5387" i="1"/>
  <c r="BB5387" i="1" s="1"/>
  <c r="BD5387" i="1" s="1"/>
  <c r="AP5387" i="1"/>
  <c r="O5389" i="1"/>
  <c r="Q5389" i="1"/>
  <c r="BB5392" i="1"/>
  <c r="BD5392" i="1" s="1"/>
  <c r="L5397" i="1"/>
  <c r="BR5397" i="1" s="1"/>
  <c r="AW5397" i="1"/>
  <c r="AP5400" i="1"/>
  <c r="BB5403" i="1"/>
  <c r="AP5403" i="1"/>
  <c r="L5405" i="1"/>
  <c r="BM5405" i="1"/>
  <c r="AW5405" i="1"/>
  <c r="AP5408" i="1"/>
  <c r="BG5411" i="1"/>
  <c r="BH5411" i="1"/>
  <c r="G5411" i="1"/>
  <c r="BM5411" i="1"/>
  <c r="AP5416" i="1"/>
  <c r="BM5416" i="1"/>
  <c r="BG5420" i="1"/>
  <c r="BH5420" i="1"/>
  <c r="Y5422" i="1"/>
  <c r="R303" i="3" s="1"/>
  <c r="C5413" i="19" s="1"/>
  <c r="BB5423" i="1"/>
  <c r="AP5423" i="1"/>
  <c r="BG5427" i="1"/>
  <c r="BH5427" i="1" s="1"/>
  <c r="G5427" i="1"/>
  <c r="BM5427" i="1"/>
  <c r="BL5428" i="1"/>
  <c r="BL5431" i="1"/>
  <c r="BB5442" i="1"/>
  <c r="BD5442" i="1"/>
  <c r="BE5442" i="1" s="1"/>
  <c r="BB5443" i="1"/>
  <c r="BD5443" i="1" s="1"/>
  <c r="BE5443" i="1" s="1"/>
  <c r="AP5443" i="1"/>
  <c r="AP5451" i="1"/>
  <c r="BM5451" i="1"/>
  <c r="AP5453" i="1"/>
  <c r="BB5453" i="1"/>
  <c r="BD5453" i="1" s="1"/>
  <c r="BE5453" i="1" s="1"/>
  <c r="O5460" i="1"/>
  <c r="Q5460" i="1" s="1"/>
  <c r="BM5460" i="1"/>
  <c r="L5461" i="1"/>
  <c r="P5461" i="1" s="1"/>
  <c r="R5461" i="1" s="1"/>
  <c r="O5464" i="1"/>
  <c r="Q5464" i="1" s="1"/>
  <c r="BM5464" i="1"/>
  <c r="L5465" i="1"/>
  <c r="O5468" i="1"/>
  <c r="Q5468" i="1" s="1"/>
  <c r="BM5468" i="1"/>
  <c r="L5469" i="1"/>
  <c r="P5469" i="1" s="1"/>
  <c r="R5469" i="1" s="1"/>
  <c r="BM5482" i="1"/>
  <c r="Y5482" i="1"/>
  <c r="R363" i="3" s="1"/>
  <c r="AP5483" i="1"/>
  <c r="BL5483" i="1"/>
  <c r="BB5483" i="1"/>
  <c r="BD5483" i="1" s="1"/>
  <c r="BE5483" i="1" s="1"/>
  <c r="Y5484" i="1"/>
  <c r="O5484" i="1"/>
  <c r="Q5484" i="1" s="1"/>
  <c r="AP5485" i="1"/>
  <c r="BL5485" i="1"/>
  <c r="BB5485" i="1"/>
  <c r="BD5485" i="1" s="1"/>
  <c r="BE5485" i="1" s="1"/>
  <c r="BP5485" i="1"/>
  <c r="AP5486" i="1"/>
  <c r="AP5487" i="1"/>
  <c r="BL5487" i="1"/>
  <c r="BB5487" i="1"/>
  <c r="BD5487" i="1" s="1"/>
  <c r="BE5487" i="1" s="1"/>
  <c r="Y5488" i="1"/>
  <c r="O5488" i="1"/>
  <c r="Q5488" i="1" s="1"/>
  <c r="AT5128" i="1"/>
  <c r="BB5128" i="1" s="1"/>
  <c r="BD5128" i="1" s="1"/>
  <c r="AM5128" i="1" s="1"/>
  <c r="AU5128" i="1" s="1"/>
  <c r="AP5130" i="1"/>
  <c r="AT5133" i="1"/>
  <c r="BB5133" i="1" s="1"/>
  <c r="BD5133" i="1" s="1"/>
  <c r="AM5133" i="1" s="1"/>
  <c r="AU5133" i="1" s="1"/>
  <c r="O5137" i="1"/>
  <c r="Q5137" i="1" s="1"/>
  <c r="O5141" i="1"/>
  <c r="Q5141" i="1" s="1"/>
  <c r="AT5141" i="1"/>
  <c r="BB5141" i="1" s="1"/>
  <c r="BD5141" i="1"/>
  <c r="AM5141" i="1" s="1"/>
  <c r="AU5141" i="1" s="1"/>
  <c r="AP5141" i="1"/>
  <c r="BB5142" i="1"/>
  <c r="BD5142" i="1" s="1"/>
  <c r="AM5142" i="1" s="1"/>
  <c r="AU5142" i="1" s="1"/>
  <c r="AT5145" i="1"/>
  <c r="BB5145" i="1" s="1"/>
  <c r="BD5145" i="1"/>
  <c r="AM5145" i="1" s="1"/>
  <c r="AU5145" i="1" s="1"/>
  <c r="O5149" i="1"/>
  <c r="Q5149" i="1" s="1"/>
  <c r="AT5149" i="1"/>
  <c r="BB5149" i="1" s="1"/>
  <c r="BD5149" i="1" s="1"/>
  <c r="AM5149" i="1" s="1"/>
  <c r="AU5149" i="1" s="1"/>
  <c r="AP5149" i="1"/>
  <c r="BB5150" i="1"/>
  <c r="BD5150" i="1" s="1"/>
  <c r="O5153" i="1"/>
  <c r="Q5153" i="1" s="1"/>
  <c r="AT5153" i="1"/>
  <c r="BB5153" i="1" s="1"/>
  <c r="BD5153" i="1"/>
  <c r="AM5153" i="1" s="1"/>
  <c r="AU5153" i="1" s="1"/>
  <c r="AP5153" i="1"/>
  <c r="BB5154" i="1"/>
  <c r="BD5154" i="1" s="1"/>
  <c r="AT5158" i="1"/>
  <c r="BB5158" i="1" s="1"/>
  <c r="BD5158" i="1" s="1"/>
  <c r="AM5158" i="1" s="1"/>
  <c r="O5169" i="1"/>
  <c r="Q5169" i="1" s="1"/>
  <c r="AP5169" i="1"/>
  <c r="AT5174" i="1"/>
  <c r="BB5174" i="1"/>
  <c r="BD5174" i="1" s="1"/>
  <c r="AM5174" i="1" s="1"/>
  <c r="O5177" i="1"/>
  <c r="Q5177" i="1" s="1"/>
  <c r="AP5177" i="1"/>
  <c r="AT5182" i="1"/>
  <c r="AP5184" i="1"/>
  <c r="AT5186" i="1"/>
  <c r="BB5186" i="1" s="1"/>
  <c r="BD5186" i="1" s="1"/>
  <c r="AM5186" i="1" s="1"/>
  <c r="AP5186" i="1"/>
  <c r="O5188" i="1"/>
  <c r="Q5188" i="1" s="1"/>
  <c r="AP5188" i="1"/>
  <c r="AM5191" i="1"/>
  <c r="AP5193" i="1"/>
  <c r="AT5195" i="1"/>
  <c r="BB5195" i="1"/>
  <c r="BD5195" i="1" s="1"/>
  <c r="AM5195" i="1" s="1"/>
  <c r="AP5195" i="1"/>
  <c r="O5197" i="1"/>
  <c r="Q5197" i="1" s="1"/>
  <c r="AP5197" i="1"/>
  <c r="AP5201" i="1"/>
  <c r="AT5203" i="1"/>
  <c r="BB5203" i="1"/>
  <c r="BD5203" i="1" s="1"/>
  <c r="AM5203" i="1" s="1"/>
  <c r="AP5203" i="1"/>
  <c r="O5205" i="1"/>
  <c r="Q5205" i="1" s="1"/>
  <c r="AP5205" i="1"/>
  <c r="AP5209" i="1"/>
  <c r="AT5211" i="1"/>
  <c r="BB5211" i="1" s="1"/>
  <c r="BD5211" i="1" s="1"/>
  <c r="AM5211" i="1" s="1"/>
  <c r="AP5211" i="1"/>
  <c r="O5213" i="1"/>
  <c r="Q5213" i="1" s="1"/>
  <c r="AP5213" i="1"/>
  <c r="O5237" i="1"/>
  <c r="Q5237" i="1"/>
  <c r="AN5252" i="1"/>
  <c r="AW5277" i="1"/>
  <c r="K5277" i="1"/>
  <c r="O5277" i="1" s="1"/>
  <c r="Q5277" i="1"/>
  <c r="AW5281" i="1"/>
  <c r="K5281" i="1"/>
  <c r="O5281" i="1" s="1"/>
  <c r="Q5281" i="1" s="1"/>
  <c r="AW5285" i="1"/>
  <c r="K5285" i="1"/>
  <c r="O5285" i="1" s="1"/>
  <c r="Q5285" i="1" s="1"/>
  <c r="AW5289" i="1"/>
  <c r="K5289" i="1"/>
  <c r="O5289" i="1" s="1"/>
  <c r="Q5289" i="1" s="1"/>
  <c r="AW5293" i="1"/>
  <c r="BB5293" i="1" s="1"/>
  <c r="K5293" i="1"/>
  <c r="O5293" i="1" s="1"/>
  <c r="Q5293" i="1"/>
  <c r="AW5297" i="1"/>
  <c r="K5297" i="1"/>
  <c r="O5297" i="1" s="1"/>
  <c r="Q5297" i="1" s="1"/>
  <c r="AW5301" i="1"/>
  <c r="K5301" i="1"/>
  <c r="O5301" i="1" s="1"/>
  <c r="Q5301" i="1" s="1"/>
  <c r="BB5309" i="1"/>
  <c r="AP5309" i="1"/>
  <c r="AP5310" i="1"/>
  <c r="O5332" i="1"/>
  <c r="Q5332" i="1" s="1"/>
  <c r="BB5332" i="1"/>
  <c r="AP5333" i="1"/>
  <c r="BB5333" i="1"/>
  <c r="Y5334" i="1"/>
  <c r="AP5342" i="1"/>
  <c r="AT5342" i="1"/>
  <c r="BB5342" i="1" s="1"/>
  <c r="AT5344" i="1"/>
  <c r="BB5344" i="1" s="1"/>
  <c r="O5349" i="1"/>
  <c r="Q5349" i="1" s="1"/>
  <c r="O5353" i="1"/>
  <c r="Q5353" i="1" s="1"/>
  <c r="AP5367" i="1"/>
  <c r="AT5377" i="1"/>
  <c r="BB5377" i="1" s="1"/>
  <c r="BD5377" i="1"/>
  <c r="AP5377" i="1"/>
  <c r="AT5393" i="1"/>
  <c r="BB5393" i="1" s="1"/>
  <c r="BD5393" i="1" s="1"/>
  <c r="AP5393" i="1"/>
  <c r="AP5397" i="1"/>
  <c r="AP5398" i="1"/>
  <c r="BG5399" i="1"/>
  <c r="BH5399" i="1" s="1"/>
  <c r="G5399" i="1"/>
  <c r="BM5400" i="1"/>
  <c r="O5402" i="1"/>
  <c r="Q5402" i="1" s="1"/>
  <c r="BB5402" i="1"/>
  <c r="BC5402" i="1" s="1"/>
  <c r="BL5404" i="1"/>
  <c r="BB5404" i="1"/>
  <c r="AP5405" i="1"/>
  <c r="BL5405" i="1"/>
  <c r="AP5406" i="1"/>
  <c r="BG5407" i="1"/>
  <c r="BH5407" i="1" s="1"/>
  <c r="G5407" i="1"/>
  <c r="O5410" i="1"/>
  <c r="Q5410" i="1" s="1"/>
  <c r="BL5410" i="1"/>
  <c r="BL5411" i="1"/>
  <c r="BG5415" i="1"/>
  <c r="BH5415" i="1" s="1"/>
  <c r="G5415" i="1"/>
  <c r="AW5419" i="1"/>
  <c r="AP5420" i="1"/>
  <c r="BM5420" i="1"/>
  <c r="AW5420" i="1"/>
  <c r="L5420" i="1"/>
  <c r="AP5422" i="1"/>
  <c r="BG5424" i="1"/>
  <c r="BH5424" i="1" s="1"/>
  <c r="Y5426" i="1"/>
  <c r="R307" i="3" s="1"/>
  <c r="C5417" i="19" s="1"/>
  <c r="BL5427" i="1"/>
  <c r="BB5427" i="1"/>
  <c r="BC5427" i="1" s="1"/>
  <c r="BD5427" i="1" s="1"/>
  <c r="BE5427" i="1" s="1"/>
  <c r="AP5427" i="1"/>
  <c r="BP5431" i="1"/>
  <c r="L5433" i="1"/>
  <c r="BM5435" i="1"/>
  <c r="L5435" i="1"/>
  <c r="G5436" i="1"/>
  <c r="BG5436" i="1"/>
  <c r="BH5436" i="1"/>
  <c r="BG5439" i="1"/>
  <c r="BH5439" i="1"/>
  <c r="G5439" i="1"/>
  <c r="G5441" i="1"/>
  <c r="P5441" i="1" s="1"/>
  <c r="R5441" i="1" s="1"/>
  <c r="BG5441" i="1"/>
  <c r="BH5441" i="1" s="1"/>
  <c r="BL5441" i="1"/>
  <c r="BG5445" i="1"/>
  <c r="BH5445" i="1" s="1"/>
  <c r="BL5446" i="1"/>
  <c r="O5447" i="1"/>
  <c r="Q5447" i="1"/>
  <c r="BR5447" i="1"/>
  <c r="BM5448" i="1"/>
  <c r="BL5448" i="1"/>
  <c r="BG5450" i="1"/>
  <c r="BH5450" i="1" s="1"/>
  <c r="G5450" i="1"/>
  <c r="BR5454" i="1"/>
  <c r="O5454" i="1"/>
  <c r="Q5454" i="1" s="1"/>
  <c r="Y5455" i="1"/>
  <c r="R336" i="3" s="1"/>
  <c r="C5446" i="19" s="1"/>
  <c r="BG5456" i="1"/>
  <c r="BH5456" i="1" s="1"/>
  <c r="G5456" i="1"/>
  <c r="Y5460" i="1"/>
  <c r="AP5461" i="1"/>
  <c r="Y5461" i="1"/>
  <c r="O5461" i="1"/>
  <c r="Q5461" i="1" s="1"/>
  <c r="Y5464" i="1"/>
  <c r="R345" i="3" s="1"/>
  <c r="AP5465" i="1"/>
  <c r="Y5465" i="1"/>
  <c r="Y5468" i="1"/>
  <c r="AP5469" i="1"/>
  <c r="Y5469" i="1"/>
  <c r="R350" i="3" s="1"/>
  <c r="C5460" i="19" s="1"/>
  <c r="O5469" i="1"/>
  <c r="Q5469" i="1" s="1"/>
  <c r="BL5475" i="1"/>
  <c r="AP5475" i="1"/>
  <c r="BB5475" i="1"/>
  <c r="BD5475" i="1" s="1"/>
  <c r="BE5475" i="1" s="1"/>
  <c r="O5126" i="1"/>
  <c r="Q5126" i="1" s="1"/>
  <c r="O5134" i="1"/>
  <c r="Q5134" i="1" s="1"/>
  <c r="AP5136" i="1"/>
  <c r="AP5140" i="1"/>
  <c r="O5142" i="1"/>
  <c r="Q5142" i="1" s="1"/>
  <c r="AP5144" i="1"/>
  <c r="O5146" i="1"/>
  <c r="Q5146" i="1"/>
  <c r="AP5152" i="1"/>
  <c r="O5156" i="1"/>
  <c r="Q5156" i="1" s="1"/>
  <c r="AT5156" i="1"/>
  <c r="BB5156" i="1" s="1"/>
  <c r="BD5156" i="1" s="1"/>
  <c r="AM5156" i="1" s="1"/>
  <c r="AP5156" i="1"/>
  <c r="O5159" i="1"/>
  <c r="Q5159" i="1" s="1"/>
  <c r="AT5164" i="1"/>
  <c r="BB5164" i="1" s="1"/>
  <c r="BD5164" i="1" s="1"/>
  <c r="AM5164" i="1" s="1"/>
  <c r="AT5172" i="1"/>
  <c r="BB5172" i="1"/>
  <c r="BD5172" i="1" s="1"/>
  <c r="AM5172" i="1" s="1"/>
  <c r="AP5172" i="1"/>
  <c r="O5175" i="1"/>
  <c r="Q5175" i="1" s="1"/>
  <c r="O5180" i="1"/>
  <c r="Q5180" i="1" s="1"/>
  <c r="O5185" i="1"/>
  <c r="Q5185" i="1" s="1"/>
  <c r="O5189" i="1"/>
  <c r="Q5189" i="1"/>
  <c r="O5194" i="1"/>
  <c r="Q5194" i="1" s="1"/>
  <c r="O5202" i="1"/>
  <c r="Q5202" i="1" s="1"/>
  <c r="O5210" i="1"/>
  <c r="Q5210" i="1" s="1"/>
  <c r="AN5219" i="1"/>
  <c r="AP5219" i="1" s="1"/>
  <c r="Y5242" i="1"/>
  <c r="R123" i="3" s="1"/>
  <c r="C5233" i="19" s="1"/>
  <c r="AN5248" i="1"/>
  <c r="AT5248" i="1" s="1"/>
  <c r="BB5248" i="1" s="1"/>
  <c r="BD5248" i="1" s="1"/>
  <c r="AP5314" i="1"/>
  <c r="O5314" i="1"/>
  <c r="Q5314" i="1"/>
  <c r="AP5316" i="1"/>
  <c r="AP5318" i="1"/>
  <c r="O5318" i="1"/>
  <c r="Q5318" i="1"/>
  <c r="AN5339" i="1"/>
  <c r="AP5340" i="1"/>
  <c r="O5346" i="1"/>
  <c r="Q5346" i="1" s="1"/>
  <c r="O5354" i="1"/>
  <c r="Q5354" i="1" s="1"/>
  <c r="O5358" i="1"/>
  <c r="Q5358" i="1" s="1"/>
  <c r="O5360" i="1"/>
  <c r="Q5360" i="1" s="1"/>
  <c r="O5367" i="1"/>
  <c r="Q5367" i="1" s="1"/>
  <c r="O5370" i="1"/>
  <c r="Q5370" i="1" s="1"/>
  <c r="O5371" i="1"/>
  <c r="Q5371" i="1" s="1"/>
  <c r="AP5381" i="1"/>
  <c r="O5382" i="1"/>
  <c r="Q5382" i="1" s="1"/>
  <c r="AP5384" i="1"/>
  <c r="O5386" i="1"/>
  <c r="Q5386" i="1" s="1"/>
  <c r="O5387" i="1"/>
  <c r="Q5387" i="1" s="1"/>
  <c r="AT5390" i="1"/>
  <c r="BB5390" i="1" s="1"/>
  <c r="BD5390" i="1" s="1"/>
  <c r="AP5390" i="1"/>
  <c r="AP5394" i="1"/>
  <c r="O5397" i="1"/>
  <c r="Q5397" i="1" s="1"/>
  <c r="BB5399" i="1"/>
  <c r="BC5399" i="1" s="1"/>
  <c r="AP5399" i="1"/>
  <c r="AW5401" i="1"/>
  <c r="AP5404" i="1"/>
  <c r="BG5404" i="1"/>
  <c r="BH5404" i="1"/>
  <c r="O5405" i="1"/>
  <c r="Q5405" i="1" s="1"/>
  <c r="BB5407" i="1"/>
  <c r="AP5407" i="1"/>
  <c r="L5409" i="1"/>
  <c r="BR5409" i="1" s="1"/>
  <c r="BG5412" i="1"/>
  <c r="BH5412" i="1" s="1"/>
  <c r="BG5413" i="1"/>
  <c r="BH5413" i="1" s="1"/>
  <c r="BB5414" i="1"/>
  <c r="BB5415" i="1"/>
  <c r="AP5415" i="1"/>
  <c r="BG5419" i="1"/>
  <c r="BH5419" i="1" s="1"/>
  <c r="G5419" i="1"/>
  <c r="AP5424" i="1"/>
  <c r="AP5426" i="1"/>
  <c r="BM5426" i="1"/>
  <c r="BG5429" i="1"/>
  <c r="BH5429" i="1" s="1"/>
  <c r="BL5430" i="1"/>
  <c r="AP5430" i="1"/>
  <c r="BP5430" i="1"/>
  <c r="L5432" i="1"/>
  <c r="P5432" i="1" s="1"/>
  <c r="R5432" i="1" s="1"/>
  <c r="BP5432" i="1"/>
  <c r="L5437" i="1"/>
  <c r="P5437" i="1" s="1"/>
  <c r="R5437" i="1" s="1"/>
  <c r="BR5443" i="1"/>
  <c r="O5443" i="1"/>
  <c r="Q5443" i="1" s="1"/>
  <c r="AP5445" i="1"/>
  <c r="BB5446" i="1"/>
  <c r="BD5446" i="1" s="1"/>
  <c r="BE5446" i="1" s="1"/>
  <c r="L5448" i="1"/>
  <c r="P5448" i="1" s="1"/>
  <c r="R5448" i="1" s="1"/>
  <c r="BM5450" i="1"/>
  <c r="L5450" i="1"/>
  <c r="P5450" i="1" s="1"/>
  <c r="R5450" i="1" s="1"/>
  <c r="BL5450" i="1"/>
  <c r="BL5452" i="1"/>
  <c r="L5455" i="1"/>
  <c r="BM5455" i="1"/>
  <c r="BM5457" i="1"/>
  <c r="BM5475" i="1"/>
  <c r="O5254" i="1"/>
  <c r="Q5254" i="1"/>
  <c r="O5256" i="1"/>
  <c r="Q5256" i="1" s="1"/>
  <c r="O5258" i="1"/>
  <c r="Q5258" i="1"/>
  <c r="O5260" i="1"/>
  <c r="Q5260" i="1"/>
  <c r="O5262" i="1"/>
  <c r="Q5262" i="1"/>
  <c r="O5266" i="1"/>
  <c r="Q5266" i="1" s="1"/>
  <c r="O5270" i="1"/>
  <c r="Q5270" i="1"/>
  <c r="O5272" i="1"/>
  <c r="Q5272" i="1"/>
  <c r="O5274" i="1"/>
  <c r="Q5274" i="1"/>
  <c r="AW5276" i="1"/>
  <c r="K5276" i="1"/>
  <c r="O5276" i="1" s="1"/>
  <c r="Q5276" i="1" s="1"/>
  <c r="AW5278" i="1"/>
  <c r="BB5278" i="1" s="1"/>
  <c r="K5278" i="1"/>
  <c r="O5278" i="1" s="1"/>
  <c r="Q5278" i="1"/>
  <c r="AW5280" i="1"/>
  <c r="K5280" i="1"/>
  <c r="O5280" i="1" s="1"/>
  <c r="Q5280" i="1" s="1"/>
  <c r="AW5282" i="1"/>
  <c r="K5282" i="1"/>
  <c r="O5282" i="1" s="1"/>
  <c r="Q5282" i="1" s="1"/>
  <c r="AW5286" i="1"/>
  <c r="K5286" i="1"/>
  <c r="O5286" i="1" s="1"/>
  <c r="Q5286" i="1" s="1"/>
  <c r="AW5288" i="1"/>
  <c r="K5288" i="1"/>
  <c r="O5288" i="1" s="1"/>
  <c r="Q5288" i="1" s="1"/>
  <c r="AW5290" i="1"/>
  <c r="K5290" i="1"/>
  <c r="O5290" i="1" s="1"/>
  <c r="Q5290" i="1" s="1"/>
  <c r="AW5294" i="1"/>
  <c r="K5294" i="1"/>
  <c r="O5294" i="1" s="1"/>
  <c r="Q5294" i="1" s="1"/>
  <c r="AW5296" i="1"/>
  <c r="BB5296" i="1" s="1"/>
  <c r="K5296" i="1"/>
  <c r="O5296" i="1" s="1"/>
  <c r="Q5296" i="1" s="1"/>
  <c r="AW5298" i="1"/>
  <c r="K5298" i="1"/>
  <c r="O5298" i="1" s="1"/>
  <c r="Q5298" i="1" s="1"/>
  <c r="AW5302" i="1"/>
  <c r="K5302" i="1"/>
  <c r="O5302" i="1" s="1"/>
  <c r="Q5302" i="1" s="1"/>
  <c r="AW5304" i="1"/>
  <c r="K5304" i="1"/>
  <c r="O5304" i="1" s="1"/>
  <c r="Q5304" i="1"/>
  <c r="BB5315" i="1"/>
  <c r="O5317" i="1"/>
  <c r="Q5317" i="1" s="1"/>
  <c r="O5333" i="1"/>
  <c r="Q5333" i="1" s="1"/>
  <c r="AN5337" i="1"/>
  <c r="AN5350" i="1"/>
  <c r="AP5350" i="1" s="1"/>
  <c r="AN5354" i="1"/>
  <c r="AW5398" i="1"/>
  <c r="BM5410" i="1"/>
  <c r="BP5411" i="1"/>
  <c r="O5412" i="1"/>
  <c r="Q5412" i="1" s="1"/>
  <c r="BB5412" i="1"/>
  <c r="BL5412" i="1"/>
  <c r="O5413" i="1"/>
  <c r="Q5413" i="1" s="1"/>
  <c r="O5416" i="1"/>
  <c r="Q5416" i="1" s="1"/>
  <c r="BB5416" i="1"/>
  <c r="O5417" i="1"/>
  <c r="Q5417" i="1" s="1"/>
  <c r="O5420" i="1"/>
  <c r="Q5420" i="1"/>
  <c r="BB5420" i="1"/>
  <c r="BC5420" i="1" s="1"/>
  <c r="BL5420" i="1"/>
  <c r="O5421" i="1"/>
  <c r="Q5421" i="1"/>
  <c r="BB5424" i="1"/>
  <c r="BC5424" i="1" s="1"/>
  <c r="O5425" i="1"/>
  <c r="Q5425" i="1" s="1"/>
  <c r="BP5427" i="1"/>
  <c r="BP5436" i="1"/>
  <c r="AP5438" i="1"/>
  <c r="BB5438" i="1"/>
  <c r="BD5438" i="1" s="1"/>
  <c r="BE5438" i="1" s="1"/>
  <c r="BL5440" i="1"/>
  <c r="O5444" i="1"/>
  <c r="Q5444" i="1" s="1"/>
  <c r="BR5444" i="1"/>
  <c r="BP5447" i="1"/>
  <c r="O5455" i="1"/>
  <c r="Q5455" i="1"/>
  <c r="BR5455" i="1"/>
  <c r="O5457" i="1"/>
  <c r="Q5457" i="1" s="1"/>
  <c r="O5458" i="1"/>
  <c r="Q5458" i="1" s="1"/>
  <c r="BM5458" i="1"/>
  <c r="O5462" i="1"/>
  <c r="Q5462" i="1"/>
  <c r="BM5462" i="1"/>
  <c r="P5463" i="1"/>
  <c r="R5463" i="1" s="1"/>
  <c r="O5466" i="1"/>
  <c r="Q5466" i="1" s="1"/>
  <c r="BM5466" i="1"/>
  <c r="O5470" i="1"/>
  <c r="Q5470" i="1" s="1"/>
  <c r="AP5481" i="1"/>
  <c r="BL5481" i="1"/>
  <c r="AP5482" i="1"/>
  <c r="BL5482" i="1"/>
  <c r="BM5485" i="1"/>
  <c r="Y5485" i="1"/>
  <c r="R366" i="3" s="1"/>
  <c r="AN5224" i="1"/>
  <c r="AN5228" i="1"/>
  <c r="AN5232" i="1"/>
  <c r="AN5236" i="1"/>
  <c r="AT5236" i="1" s="1"/>
  <c r="BB5236" i="1" s="1"/>
  <c r="AP5305" i="1"/>
  <c r="BB5311" i="1"/>
  <c r="AP5315" i="1"/>
  <c r="AP5325" i="1"/>
  <c r="BB5327" i="1"/>
  <c r="AP5331" i="1"/>
  <c r="O5400" i="1"/>
  <c r="Q5400" i="1" s="1"/>
  <c r="O5408" i="1"/>
  <c r="Q5408" i="1" s="1"/>
  <c r="AW5413" i="1"/>
  <c r="BM5421" i="1"/>
  <c r="AW5421" i="1"/>
  <c r="BM5425" i="1"/>
  <c r="AW5425" i="1"/>
  <c r="AP5428" i="1"/>
  <c r="O5432" i="1"/>
  <c r="Q5432" i="1" s="1"/>
  <c r="BR5432" i="1"/>
  <c r="BP5440" i="1"/>
  <c r="Y5441" i="1"/>
  <c r="R322" i="3" s="1"/>
  <c r="C5432" i="19" s="1"/>
  <c r="BB5444" i="1"/>
  <c r="BD5444" i="1" s="1"/>
  <c r="BE5444" i="1" s="1"/>
  <c r="BR5450" i="1"/>
  <c r="O5450" i="1"/>
  <c r="Q5450" i="1" s="1"/>
  <c r="O5456" i="1"/>
  <c r="Q5456" i="1"/>
  <c r="BR5456" i="1"/>
  <c r="Y5458" i="1"/>
  <c r="R339" i="3" s="1"/>
  <c r="C5449" i="19" s="1"/>
  <c r="O5459" i="1"/>
  <c r="Q5459" i="1"/>
  <c r="BM5459" i="1"/>
  <c r="P5460" i="1"/>
  <c r="R5460" i="1" s="1"/>
  <c r="Y5462" i="1"/>
  <c r="O5463" i="1"/>
  <c r="Q5463" i="1" s="1"/>
  <c r="BM5463" i="1"/>
  <c r="Y5466" i="1"/>
  <c r="R347" i="3" s="1"/>
  <c r="C5457" i="19" s="1"/>
  <c r="BM5467" i="1"/>
  <c r="Y5470" i="1"/>
  <c r="R351" i="3" s="1"/>
  <c r="C5461" i="19" s="1"/>
  <c r="BL5471" i="1"/>
  <c r="AP5471" i="1"/>
  <c r="BB5471" i="1"/>
  <c r="BD5471" i="1" s="1"/>
  <c r="BE5471" i="1" s="1"/>
  <c r="BP5473" i="1"/>
  <c r="BP5475" i="1"/>
  <c r="BL5476" i="1"/>
  <c r="AP5476" i="1"/>
  <c r="BB5476" i="1"/>
  <c r="BD5476" i="1" s="1"/>
  <c r="BE5476" i="1" s="1"/>
  <c r="BM5481" i="1"/>
  <c r="Y5481" i="1"/>
  <c r="R362" i="3" s="1"/>
  <c r="C5472" i="19" s="1"/>
  <c r="BB5481" i="1"/>
  <c r="BD5481" i="1" s="1"/>
  <c r="BE5481" i="1" s="1"/>
  <c r="BB5482" i="1"/>
  <c r="BD5482" i="1" s="1"/>
  <c r="BE5482" i="1" s="1"/>
  <c r="Y5486" i="1"/>
  <c r="O5486" i="1"/>
  <c r="Q5486" i="1" s="1"/>
  <c r="AP5434" i="1"/>
  <c r="BG5440" i="1"/>
  <c r="BH5440" i="1"/>
  <c r="AP5449" i="1"/>
  <c r="BB5449" i="1"/>
  <c r="BD5449" i="1" s="1"/>
  <c r="BE5449" i="1" s="1"/>
  <c r="O5451" i="1"/>
  <c r="Q5451" i="1" s="1"/>
  <c r="BL5451" i="1"/>
  <c r="BP5455" i="1"/>
  <c r="BR5473" i="1"/>
  <c r="O5473" i="1"/>
  <c r="Q5473" i="1" s="1"/>
  <c r="BR5477" i="1"/>
  <c r="O5477" i="1"/>
  <c r="Q5477" i="1" s="1"/>
  <c r="BL5477" i="1"/>
  <c r="AP5477" i="1"/>
  <c r="BB5477" i="1"/>
  <c r="BD5477" i="1" s="1"/>
  <c r="BE5477" i="1" s="1"/>
  <c r="BB5480" i="1"/>
  <c r="BD5480" i="1" s="1"/>
  <c r="BE5480" i="1" s="1"/>
  <c r="AP5480" i="1"/>
  <c r="BM5483" i="1"/>
  <c r="Y5483" i="1"/>
  <c r="BL5484" i="1"/>
  <c r="BM5487" i="1"/>
  <c r="Y5487" i="1"/>
  <c r="R368" i="3" s="1"/>
  <c r="C5478" i="19" s="1"/>
  <c r="BL5488" i="1"/>
  <c r="BG5455" i="1"/>
  <c r="BH5455" i="1"/>
  <c r="BL5473" i="1"/>
  <c r="AP5473" i="1"/>
  <c r="BL5470" i="1"/>
  <c r="AP5470" i="1"/>
  <c r="AP5474" i="1"/>
  <c r="BM5478" i="1"/>
  <c r="C5388" i="19"/>
  <c r="C5296" i="19"/>
  <c r="C5146" i="19"/>
  <c r="R23" i="3"/>
  <c r="C5133" i="19" s="1"/>
  <c r="R15" i="3"/>
  <c r="R364" i="3"/>
  <c r="R343" i="3"/>
  <c r="C5473" i="19"/>
  <c r="R234" i="3"/>
  <c r="C5344" i="19" s="1"/>
  <c r="R7" i="3"/>
  <c r="C5117" i="19" s="1"/>
  <c r="R313" i="3"/>
  <c r="C5423" i="19" s="1"/>
  <c r="C5416" i="19"/>
  <c r="R353" i="3"/>
  <c r="C5463" i="19" s="1"/>
  <c r="R56" i="3"/>
  <c r="C5166" i="19" s="1"/>
  <c r="R215" i="3"/>
  <c r="C5325" i="19" s="1"/>
  <c r="R369" i="3"/>
  <c r="C5479" i="19" s="1"/>
  <c r="C5440" i="19"/>
  <c r="R27" i="3"/>
  <c r="C5137" i="19" s="1"/>
  <c r="R294" i="3"/>
  <c r="C5404" i="19" s="1"/>
  <c r="C5238" i="19"/>
  <c r="R302" i="3"/>
  <c r="C5412" i="19" s="1"/>
  <c r="R349" i="3"/>
  <c r="C5459" i="19" s="1"/>
  <c r="R341" i="3"/>
  <c r="C5451" i="19" s="1"/>
  <c r="R361" i="3"/>
  <c r="C5471" i="19" s="1"/>
  <c r="R348" i="3"/>
  <c r="C5458" i="19" s="1"/>
  <c r="R367" i="3"/>
  <c r="C5477" i="19" s="1"/>
  <c r="R346" i="3"/>
  <c r="C5456" i="19" s="1"/>
  <c r="R342" i="3"/>
  <c r="C5452" i="19" s="1"/>
  <c r="R365" i="3"/>
  <c r="C5475" i="19" s="1"/>
  <c r="R230" i="3"/>
  <c r="C5340" i="19" s="1"/>
  <c r="R319" i="3"/>
  <c r="C5429" i="19" s="1"/>
  <c r="R298" i="3"/>
  <c r="C5408" i="19" s="1"/>
  <c r="R352" i="3"/>
  <c r="C5462" i="19" s="1"/>
  <c r="R40" i="3"/>
  <c r="C5150" i="19" s="1"/>
  <c r="R292" i="3"/>
  <c r="C5402" i="19" s="1"/>
  <c r="AP5273" i="1"/>
  <c r="AT5233" i="1"/>
  <c r="BB5233" i="1"/>
  <c r="AP5284" i="1"/>
  <c r="AP5287" i="1"/>
  <c r="AT5253" i="1"/>
  <c r="BB5253" i="1" s="1"/>
  <c r="BD5253" i="1" s="1"/>
  <c r="AP5243" i="1"/>
  <c r="AT5341" i="1"/>
  <c r="BB5341" i="1" s="1"/>
  <c r="AT5267" i="1"/>
  <c r="BB5267" i="1" s="1"/>
  <c r="BD5267" i="1" s="1"/>
  <c r="AT5351" i="1"/>
  <c r="BB5351" i="1"/>
  <c r="AP5300" i="1"/>
  <c r="AP5290" i="1"/>
  <c r="AP5271" i="1"/>
  <c r="AT5336" i="1"/>
  <c r="AT5242" i="1"/>
  <c r="BB5242" i="1"/>
  <c r="AT5221" i="1"/>
  <c r="AT5260" i="1"/>
  <c r="BB5260" i="1" s="1"/>
  <c r="BD5260" i="1" s="1"/>
  <c r="AT5264" i="1"/>
  <c r="BB5264" i="1" s="1"/>
  <c r="BD5264" i="1" s="1"/>
  <c r="AP5343" i="1"/>
  <c r="AP5280" i="1"/>
  <c r="AT5256" i="1"/>
  <c r="BB5256" i="1"/>
  <c r="BD5256" i="1" s="1"/>
  <c r="AT5226" i="1"/>
  <c r="BB5226" i="1" s="1"/>
  <c r="AT5263" i="1"/>
  <c r="BB5263" i="1" s="1"/>
  <c r="BD5263" i="1" s="1"/>
  <c r="AP5289" i="1"/>
  <c r="AT5345" i="1"/>
  <c r="BB5345" i="1" s="1"/>
  <c r="AP5296" i="1"/>
  <c r="AT5258" i="1"/>
  <c r="BB5258" i="1"/>
  <c r="BD5258" i="1" s="1"/>
  <c r="AT5352" i="1"/>
  <c r="BB5352" i="1" s="1"/>
  <c r="AP5288" i="1"/>
  <c r="AT5223" i="1"/>
  <c r="BB5223" i="1" s="1"/>
  <c r="AT5269" i="1"/>
  <c r="BB5269" i="1" s="1"/>
  <c r="BD5269" i="1" s="1"/>
  <c r="AP5261" i="1"/>
  <c r="AT5259" i="1"/>
  <c r="BB5259" i="1"/>
  <c r="BD5259" i="1" s="1"/>
  <c r="AP5239" i="1"/>
  <c r="AP5262" i="1"/>
  <c r="AT5272" i="1"/>
  <c r="BB5272" i="1" s="1"/>
  <c r="BD5272" i="1" s="1"/>
  <c r="AT5274" i="1"/>
  <c r="BB5274" i="1" s="1"/>
  <c r="BD5274" i="1" s="1"/>
  <c r="AP5257" i="1"/>
  <c r="AT5348" i="1"/>
  <c r="BB5348" i="1" s="1"/>
  <c r="AP5283" i="1"/>
  <c r="AT5217" i="1"/>
  <c r="BB5217" i="1" s="1"/>
  <c r="AP5304" i="1"/>
  <c r="AT5245" i="1"/>
  <c r="BB5245" i="1" s="1"/>
  <c r="BD5245" i="1" s="1"/>
  <c r="AP5276" i="1"/>
  <c r="AP5303" i="1"/>
  <c r="AT5366" i="1"/>
  <c r="BB5366" i="1" s="1"/>
  <c r="AT5235" i="1"/>
  <c r="BB5235" i="1" s="1"/>
  <c r="AT5218" i="1"/>
  <c r="BB5218" i="1" s="1"/>
  <c r="AP5299" i="1"/>
  <c r="AP5297" i="1"/>
  <c r="AP5265" i="1"/>
  <c r="AT5246" i="1"/>
  <c r="BB5246" i="1" s="1"/>
  <c r="BD5246" i="1" s="1"/>
  <c r="AT5238" i="1"/>
  <c r="BB5238" i="1"/>
  <c r="AP5278" i="1"/>
  <c r="BD5413" i="1"/>
  <c r="BE5413" i="1" s="1"/>
  <c r="AT5257" i="1"/>
  <c r="BB5257" i="1" s="1"/>
  <c r="BD5257" i="1" s="1"/>
  <c r="AP5274" i="1"/>
  <c r="BB5280" i="1"/>
  <c r="AP5256" i="1"/>
  <c r="BB5261" i="1"/>
  <c r="BD5261" i="1" s="1"/>
  <c r="AP5242" i="1"/>
  <c r="AT5262" i="1"/>
  <c r="BB5262" i="1" s="1"/>
  <c r="BD5262" i="1" s="1"/>
  <c r="AP5272" i="1"/>
  <c r="AP5267" i="1"/>
  <c r="AP5223" i="1"/>
  <c r="BB5276" i="1"/>
  <c r="BB5297" i="1"/>
  <c r="BD5265" i="1"/>
  <c r="BD5417" i="1"/>
  <c r="BE5417" i="1" s="1"/>
  <c r="BB5290" i="1"/>
  <c r="P5435" i="1"/>
  <c r="R5435" i="1" s="1"/>
  <c r="BB5289" i="1"/>
  <c r="AP5260" i="1"/>
  <c r="AT5343" i="1"/>
  <c r="BB5343" i="1" s="1"/>
  <c r="BB5283" i="1"/>
  <c r="BB5287" i="1"/>
  <c r="BB5301" i="1"/>
  <c r="P5433" i="1"/>
  <c r="R5433" i="1" s="1"/>
  <c r="AP5226" i="1"/>
  <c r="AP5253" i="1"/>
  <c r="AT5273" i="1"/>
  <c r="BB5273" i="1" s="1"/>
  <c r="BD5273" i="1" s="1"/>
  <c r="AP5245" i="1"/>
  <c r="AT5222" i="1"/>
  <c r="BB5222" i="1"/>
  <c r="AP5259" i="1"/>
  <c r="AT5244" i="1"/>
  <c r="BB5244" i="1" s="1"/>
  <c r="BD5244" i="1" s="1"/>
  <c r="AP5352" i="1"/>
  <c r="BB5277" i="1"/>
  <c r="AP5233" i="1"/>
  <c r="BB5279" i="1"/>
  <c r="BD5401" i="1"/>
  <c r="BE5401" i="1" s="1"/>
  <c r="AP5263" i="1"/>
  <c r="AP5351" i="1"/>
  <c r="BR5422" i="1"/>
  <c r="BB5288" i="1"/>
  <c r="AP5336" i="1"/>
  <c r="AT5214" i="1"/>
  <c r="BB5214" i="1" s="1"/>
  <c r="AP5250" i="1"/>
  <c r="AT5250" i="1"/>
  <c r="BB5250" i="1" s="1"/>
  <c r="BD5250" i="1" s="1"/>
  <c r="AT5243" i="1"/>
  <c r="BB5243" i="1"/>
  <c r="AT5234" i="1"/>
  <c r="BB5234" i="1"/>
  <c r="BD5421" i="1"/>
  <c r="BE5421" i="1" s="1"/>
  <c r="AP5254" i="1"/>
  <c r="AT5224" i="1"/>
  <c r="BB5224" i="1"/>
  <c r="AP5224" i="1"/>
  <c r="AT5216" i="1"/>
  <c r="BB5216" i="1" s="1"/>
  <c r="BR5420" i="1"/>
  <c r="P5420" i="1"/>
  <c r="R5420" i="1" s="1"/>
  <c r="BC5403" i="1"/>
  <c r="AP5236" i="1"/>
  <c r="BC5412" i="1"/>
  <c r="BD5412" i="1"/>
  <c r="BE5412" i="1" s="1"/>
  <c r="BD5399" i="1"/>
  <c r="BE5399" i="1" s="1"/>
  <c r="AP5215" i="1"/>
  <c r="BC5404" i="1"/>
  <c r="BD5404" i="1" s="1"/>
  <c r="BE5404" i="1"/>
  <c r="AT5232" i="1"/>
  <c r="BB5232" i="1" s="1"/>
  <c r="BD5424" i="1"/>
  <c r="BE5424" i="1" s="1"/>
  <c r="AT5350" i="1"/>
  <c r="BB5350" i="1" s="1"/>
  <c r="BC5407" i="1"/>
  <c r="AT5219" i="1"/>
  <c r="BB5219" i="1" s="1"/>
  <c r="AT5365" i="1"/>
  <c r="BB5365" i="1" s="1"/>
  <c r="AP5365" i="1"/>
  <c r="AP5337" i="1"/>
  <c r="AT5337" i="1"/>
  <c r="BB5337" i="1"/>
  <c r="BC5415" i="1"/>
  <c r="BD5415" i="1" s="1"/>
  <c r="BE5415" i="1" s="1"/>
  <c r="AT5361" i="1"/>
  <c r="BB5361" i="1" s="1"/>
  <c r="AP5361" i="1"/>
  <c r="P5427" i="1"/>
  <c r="R5427" i="1" s="1"/>
  <c r="BR5427" i="1"/>
  <c r="BC5408" i="1"/>
  <c r="BD5408" i="1" s="1"/>
  <c r="BE5408" i="1" s="1"/>
  <c r="BC5416" i="1"/>
  <c r="BD5416" i="1"/>
  <c r="BE5416" i="1" s="1"/>
  <c r="AQ5853" i="1"/>
  <c r="AR5853" i="1" s="1"/>
  <c r="AN5853" i="1"/>
  <c r="BB5853" i="1" s="1"/>
  <c r="K5853" i="1"/>
  <c r="J5853" i="1"/>
  <c r="L5853" i="1" s="1"/>
  <c r="F5853" i="1"/>
  <c r="Y5853" i="1" s="1"/>
  <c r="E5853" i="1"/>
  <c r="C5853" i="1"/>
  <c r="G5853" i="1" s="1"/>
  <c r="AQ5852" i="1"/>
  <c r="AR5852" i="1" s="1"/>
  <c r="AN5852" i="1"/>
  <c r="K5852" i="1"/>
  <c r="J5852" i="1"/>
  <c r="L5852" i="1" s="1"/>
  <c r="F5852" i="1"/>
  <c r="Y5852" i="1" s="1"/>
  <c r="E5852" i="1"/>
  <c r="C5852" i="1"/>
  <c r="G5852" i="1" s="1"/>
  <c r="AQ5851" i="1"/>
  <c r="AR5851" i="1" s="1"/>
  <c r="AN5851" i="1"/>
  <c r="BB5851" i="1" s="1"/>
  <c r="K5851" i="1"/>
  <c r="J5851" i="1"/>
  <c r="L5851" i="1" s="1"/>
  <c r="F5851" i="1"/>
  <c r="Y5851" i="1" s="1"/>
  <c r="E5851" i="1"/>
  <c r="C5851" i="1"/>
  <c r="G5851" i="1" s="1"/>
  <c r="AQ5850" i="1"/>
  <c r="AR5850" i="1" s="1"/>
  <c r="AN5850" i="1"/>
  <c r="K5850" i="1"/>
  <c r="J5850" i="1"/>
  <c r="L5850" i="1" s="1"/>
  <c r="P5850" i="1" s="1"/>
  <c r="R5850" i="1" s="1"/>
  <c r="F5850" i="1"/>
  <c r="Y5850" i="1" s="1"/>
  <c r="E5850" i="1"/>
  <c r="C5850" i="1"/>
  <c r="G5850" i="1" s="1"/>
  <c r="AQ5849" i="1"/>
  <c r="AR5849" i="1" s="1"/>
  <c r="AN5849" i="1"/>
  <c r="K5849" i="1"/>
  <c r="J5849" i="1"/>
  <c r="L5849" i="1" s="1"/>
  <c r="F5849" i="1"/>
  <c r="Y5849" i="1" s="1"/>
  <c r="E5849" i="1"/>
  <c r="C5849" i="1"/>
  <c r="G5849" i="1" s="1"/>
  <c r="AQ5848" i="1"/>
  <c r="AR5848" i="1" s="1"/>
  <c r="AN5848" i="1"/>
  <c r="K5848" i="1"/>
  <c r="J5848" i="1"/>
  <c r="L5848" i="1" s="1"/>
  <c r="F5848" i="1"/>
  <c r="Y5848" i="1" s="1"/>
  <c r="E5848" i="1"/>
  <c r="C5848" i="1"/>
  <c r="G5848" i="1" s="1"/>
  <c r="AQ5847" i="1"/>
  <c r="AR5847" i="1" s="1"/>
  <c r="AN5847" i="1"/>
  <c r="K5847" i="1"/>
  <c r="J5847" i="1"/>
  <c r="L5847" i="1" s="1"/>
  <c r="F5847" i="1"/>
  <c r="Y5847" i="1" s="1"/>
  <c r="E5847" i="1"/>
  <c r="C5847" i="1"/>
  <c r="G5847" i="1" s="1"/>
  <c r="P5847" i="1" s="1"/>
  <c r="R5847" i="1" s="1"/>
  <c r="AQ5846" i="1"/>
  <c r="AR5846" i="1"/>
  <c r="AN5846" i="1"/>
  <c r="K5846" i="1"/>
  <c r="J5846" i="1"/>
  <c r="L5846" i="1" s="1"/>
  <c r="P5846" i="1" s="1"/>
  <c r="R5846" i="1" s="1"/>
  <c r="F5846" i="1"/>
  <c r="E5846" i="1"/>
  <c r="C5846" i="1"/>
  <c r="G5846" i="1"/>
  <c r="AQ5845" i="1"/>
  <c r="AR5845" i="1" s="1"/>
  <c r="AN5845" i="1"/>
  <c r="K5845" i="1"/>
  <c r="O5845" i="1" s="1"/>
  <c r="Q5845" i="1" s="1"/>
  <c r="J5845" i="1"/>
  <c r="L5845" i="1" s="1"/>
  <c r="F5845" i="1"/>
  <c r="Y5845" i="1"/>
  <c r="E5845" i="1"/>
  <c r="C5845" i="1"/>
  <c r="G5845" i="1" s="1"/>
  <c r="AQ5844" i="1"/>
  <c r="AR5844" i="1" s="1"/>
  <c r="AN5844" i="1"/>
  <c r="BB5844" i="1" s="1"/>
  <c r="K5844" i="1"/>
  <c r="J5844" i="1"/>
  <c r="L5844" i="1" s="1"/>
  <c r="F5844" i="1"/>
  <c r="Y5844" i="1" s="1"/>
  <c r="E5844" i="1"/>
  <c r="C5844" i="1"/>
  <c r="G5844" i="1" s="1"/>
  <c r="AQ5843" i="1"/>
  <c r="AR5843" i="1" s="1"/>
  <c r="AS5843" i="1" s="1"/>
  <c r="AN5843" i="1"/>
  <c r="K5843" i="1"/>
  <c r="J5843" i="1"/>
  <c r="L5843" i="1"/>
  <c r="F5843" i="1"/>
  <c r="Y5843" i="1" s="1"/>
  <c r="E5843" i="1"/>
  <c r="C5843" i="1"/>
  <c r="G5843" i="1" s="1"/>
  <c r="AQ5842" i="1"/>
  <c r="AR5842" i="1" s="1"/>
  <c r="AN5842" i="1"/>
  <c r="K5842" i="1"/>
  <c r="J5842" i="1"/>
  <c r="L5842" i="1" s="1"/>
  <c r="F5842" i="1"/>
  <c r="Y5842" i="1" s="1"/>
  <c r="E5842" i="1"/>
  <c r="C5842" i="1"/>
  <c r="G5842" i="1" s="1"/>
  <c r="AQ5841" i="1"/>
  <c r="AR5841" i="1" s="1"/>
  <c r="AN5841" i="1"/>
  <c r="K5841" i="1"/>
  <c r="J5841" i="1"/>
  <c r="L5841" i="1" s="1"/>
  <c r="F5841" i="1"/>
  <c r="Y5841" i="1" s="1"/>
  <c r="E5841" i="1"/>
  <c r="C5841" i="1"/>
  <c r="G5841" i="1" s="1"/>
  <c r="AQ5840" i="1"/>
  <c r="AR5840" i="1" s="1"/>
  <c r="AN5840" i="1"/>
  <c r="BB5840" i="1" s="1"/>
  <c r="K5840" i="1"/>
  <c r="J5840" i="1"/>
  <c r="L5840" i="1" s="1"/>
  <c r="F5840" i="1"/>
  <c r="Y5840" i="1" s="1"/>
  <c r="E5840" i="1"/>
  <c r="C5840" i="1"/>
  <c r="G5840" i="1" s="1"/>
  <c r="AQ5839" i="1"/>
  <c r="AR5839" i="1"/>
  <c r="AN5839" i="1"/>
  <c r="K5839" i="1"/>
  <c r="J5839" i="1"/>
  <c r="L5839" i="1" s="1"/>
  <c r="P5839" i="1" s="1"/>
  <c r="R5839" i="1" s="1"/>
  <c r="F5839" i="1"/>
  <c r="Y5839" i="1" s="1"/>
  <c r="E5839" i="1"/>
  <c r="C5839" i="1"/>
  <c r="G5839" i="1" s="1"/>
  <c r="AQ5838" i="1"/>
  <c r="AR5838" i="1" s="1"/>
  <c r="AN5838" i="1"/>
  <c r="K5838" i="1"/>
  <c r="J5838" i="1"/>
  <c r="L5838" i="1" s="1"/>
  <c r="F5838" i="1"/>
  <c r="Y5838" i="1" s="1"/>
  <c r="E5838" i="1"/>
  <c r="C5838" i="1"/>
  <c r="G5838" i="1"/>
  <c r="AQ5837" i="1"/>
  <c r="AR5837" i="1" s="1"/>
  <c r="AN5837" i="1"/>
  <c r="K5837" i="1"/>
  <c r="O5837" i="1" s="1"/>
  <c r="Q5837" i="1" s="1"/>
  <c r="J5837" i="1"/>
  <c r="L5837" i="1" s="1"/>
  <c r="P5837" i="1" s="1"/>
  <c r="R5837" i="1" s="1"/>
  <c r="F5837" i="1"/>
  <c r="Y5837" i="1"/>
  <c r="E5837" i="1"/>
  <c r="C5837" i="1"/>
  <c r="G5837" i="1" s="1"/>
  <c r="AQ5836" i="1"/>
  <c r="AR5836" i="1" s="1"/>
  <c r="AN5836" i="1"/>
  <c r="BB5836" i="1" s="1"/>
  <c r="K5836" i="1"/>
  <c r="J5836" i="1"/>
  <c r="L5836" i="1" s="1"/>
  <c r="F5836" i="1"/>
  <c r="Y5836" i="1" s="1"/>
  <c r="E5836" i="1"/>
  <c r="C5836" i="1"/>
  <c r="G5836" i="1" s="1"/>
  <c r="AQ5835" i="1"/>
  <c r="AR5835" i="1" s="1"/>
  <c r="AN5835" i="1"/>
  <c r="K5835" i="1"/>
  <c r="J5835" i="1"/>
  <c r="L5835" i="1"/>
  <c r="F5835" i="1"/>
  <c r="Y5835" i="1" s="1"/>
  <c r="E5835" i="1"/>
  <c r="C5835" i="1"/>
  <c r="G5835" i="1" s="1"/>
  <c r="AQ5834" i="1"/>
  <c r="AR5834" i="1" s="1"/>
  <c r="AN5834" i="1"/>
  <c r="K5834" i="1"/>
  <c r="J5834" i="1"/>
  <c r="L5834" i="1" s="1"/>
  <c r="F5834" i="1"/>
  <c r="Y5834" i="1" s="1"/>
  <c r="E5834" i="1"/>
  <c r="C5834" i="1"/>
  <c r="G5834" i="1" s="1"/>
  <c r="AQ5833" i="1"/>
  <c r="AR5833" i="1" s="1"/>
  <c r="AN5833" i="1"/>
  <c r="K5833" i="1"/>
  <c r="J5833" i="1"/>
  <c r="L5833" i="1" s="1"/>
  <c r="F5833" i="1"/>
  <c r="Y5833" i="1" s="1"/>
  <c r="E5833" i="1"/>
  <c r="C5833" i="1"/>
  <c r="G5833" i="1" s="1"/>
  <c r="AQ5832" i="1"/>
  <c r="AR5832" i="1" s="1"/>
  <c r="AN5832" i="1"/>
  <c r="BB5832" i="1" s="1"/>
  <c r="K5832" i="1"/>
  <c r="J5832" i="1"/>
  <c r="L5832" i="1" s="1"/>
  <c r="F5832" i="1"/>
  <c r="Y5832" i="1" s="1"/>
  <c r="E5832" i="1"/>
  <c r="C5832" i="1"/>
  <c r="G5832" i="1" s="1"/>
  <c r="AQ5831" i="1"/>
  <c r="AR5831" i="1"/>
  <c r="AN5831" i="1"/>
  <c r="K5831" i="1"/>
  <c r="J5831" i="1"/>
  <c r="L5831" i="1" s="1"/>
  <c r="P5831" i="1" s="1"/>
  <c r="R5831" i="1" s="1"/>
  <c r="F5831" i="1"/>
  <c r="Y5831" i="1" s="1"/>
  <c r="E5831" i="1"/>
  <c r="C5831" i="1"/>
  <c r="G5831" i="1" s="1"/>
  <c r="AQ5830" i="1"/>
  <c r="AR5830" i="1" s="1"/>
  <c r="AN5830" i="1"/>
  <c r="K5830" i="1"/>
  <c r="J5830" i="1"/>
  <c r="L5830" i="1" s="1"/>
  <c r="F5830" i="1"/>
  <c r="Y5830" i="1" s="1"/>
  <c r="E5830" i="1"/>
  <c r="C5830" i="1"/>
  <c r="G5830" i="1"/>
  <c r="AQ5829" i="1"/>
  <c r="AR5829" i="1" s="1"/>
  <c r="AN5829" i="1"/>
  <c r="BB5829" i="1" s="1"/>
  <c r="K5829" i="1"/>
  <c r="J5829" i="1"/>
  <c r="L5829" i="1" s="1"/>
  <c r="F5829" i="1"/>
  <c r="Y5829" i="1"/>
  <c r="E5829" i="1"/>
  <c r="C5829" i="1"/>
  <c r="G5829" i="1" s="1"/>
  <c r="AQ5828" i="1"/>
  <c r="AR5828" i="1" s="1"/>
  <c r="AN5828" i="1"/>
  <c r="AP5828" i="1" s="1"/>
  <c r="K5828" i="1"/>
  <c r="J5828" i="1"/>
  <c r="L5828" i="1" s="1"/>
  <c r="F5828" i="1"/>
  <c r="Y5828" i="1" s="1"/>
  <c r="E5828" i="1"/>
  <c r="C5828" i="1"/>
  <c r="G5828" i="1" s="1"/>
  <c r="AQ5827" i="1"/>
  <c r="AR5827" i="1" s="1"/>
  <c r="AS5827" i="1" s="1"/>
  <c r="AN5827" i="1"/>
  <c r="K5827" i="1"/>
  <c r="J5827" i="1"/>
  <c r="L5827" i="1"/>
  <c r="F5827" i="1"/>
  <c r="Y5827" i="1" s="1"/>
  <c r="E5827" i="1"/>
  <c r="C5827" i="1"/>
  <c r="G5827" i="1" s="1"/>
  <c r="AQ5826" i="1"/>
  <c r="AR5826" i="1" s="1"/>
  <c r="AN5826" i="1"/>
  <c r="K5826" i="1"/>
  <c r="J5826" i="1"/>
  <c r="L5826" i="1" s="1"/>
  <c r="F5826" i="1"/>
  <c r="Y5826" i="1" s="1"/>
  <c r="E5826" i="1"/>
  <c r="C5826" i="1"/>
  <c r="G5826" i="1" s="1"/>
  <c r="AQ5825" i="1"/>
  <c r="AR5825" i="1" s="1"/>
  <c r="AN5825" i="1"/>
  <c r="K5825" i="1"/>
  <c r="J5825" i="1"/>
  <c r="L5825" i="1" s="1"/>
  <c r="F5825" i="1"/>
  <c r="Y5825" i="1" s="1"/>
  <c r="E5825" i="1"/>
  <c r="C5825" i="1"/>
  <c r="G5825" i="1" s="1"/>
  <c r="AQ5824" i="1"/>
  <c r="AR5824" i="1" s="1"/>
  <c r="AN5824" i="1"/>
  <c r="K5824" i="1"/>
  <c r="J5824" i="1"/>
  <c r="L5824" i="1" s="1"/>
  <c r="F5824" i="1"/>
  <c r="Y5824" i="1" s="1"/>
  <c r="E5824" i="1"/>
  <c r="C5824" i="1"/>
  <c r="G5824" i="1" s="1"/>
  <c r="AQ5823" i="1"/>
  <c r="AR5823" i="1"/>
  <c r="AN5823" i="1"/>
  <c r="K5823" i="1"/>
  <c r="J5823" i="1"/>
  <c r="L5823" i="1" s="1"/>
  <c r="P5823" i="1" s="1"/>
  <c r="R5823" i="1" s="1"/>
  <c r="F5823" i="1"/>
  <c r="Y5823" i="1" s="1"/>
  <c r="E5823" i="1"/>
  <c r="C5823" i="1"/>
  <c r="G5823" i="1" s="1"/>
  <c r="AQ5822" i="1"/>
  <c r="AR5822" i="1" s="1"/>
  <c r="AN5822" i="1"/>
  <c r="K5822" i="1"/>
  <c r="J5822" i="1"/>
  <c r="L5822" i="1" s="1"/>
  <c r="P5822" i="1" s="1"/>
  <c r="R5822" i="1" s="1"/>
  <c r="F5822" i="1"/>
  <c r="E5822" i="1"/>
  <c r="C5822" i="1"/>
  <c r="G5822" i="1" s="1"/>
  <c r="AQ5821" i="1"/>
  <c r="AR5821" i="1" s="1"/>
  <c r="AN5821" i="1"/>
  <c r="BB5821" i="1" s="1"/>
  <c r="K5821" i="1"/>
  <c r="J5821" i="1"/>
  <c r="L5821" i="1" s="1"/>
  <c r="F5821" i="1"/>
  <c r="Y5821" i="1" s="1"/>
  <c r="E5821" i="1"/>
  <c r="C5821" i="1"/>
  <c r="G5821" i="1" s="1"/>
  <c r="AQ5820" i="1"/>
  <c r="AR5820" i="1"/>
  <c r="AN5820" i="1"/>
  <c r="K5820" i="1"/>
  <c r="J5820" i="1"/>
  <c r="L5820" i="1"/>
  <c r="F5820" i="1"/>
  <c r="Y5820" i="1" s="1"/>
  <c r="E5820" i="1"/>
  <c r="C5820" i="1"/>
  <c r="G5820" i="1" s="1"/>
  <c r="AQ5819" i="1"/>
  <c r="AR5819" i="1" s="1"/>
  <c r="AN5819" i="1"/>
  <c r="BB5819" i="1" s="1"/>
  <c r="K5819" i="1"/>
  <c r="J5819" i="1"/>
  <c r="L5819" i="1" s="1"/>
  <c r="F5819" i="1"/>
  <c r="Y5819" i="1" s="1"/>
  <c r="E5819" i="1"/>
  <c r="C5819" i="1"/>
  <c r="G5819" i="1"/>
  <c r="AQ5818" i="1"/>
  <c r="AR5818" i="1"/>
  <c r="AN5818" i="1"/>
  <c r="K5818" i="1"/>
  <c r="J5818" i="1"/>
  <c r="L5818" i="1" s="1"/>
  <c r="P5818" i="1" s="1"/>
  <c r="R5818" i="1" s="1"/>
  <c r="F5818" i="1"/>
  <c r="Y5818" i="1"/>
  <c r="E5818" i="1"/>
  <c r="C5818" i="1"/>
  <c r="G5818" i="1" s="1"/>
  <c r="AQ5817" i="1"/>
  <c r="AR5817" i="1" s="1"/>
  <c r="AS5817" i="1" s="1"/>
  <c r="AN5817" i="1"/>
  <c r="BB5817" i="1" s="1"/>
  <c r="K5817" i="1"/>
  <c r="J5817" i="1"/>
  <c r="L5817" i="1" s="1"/>
  <c r="F5817" i="1"/>
  <c r="Y5817" i="1" s="1"/>
  <c r="E5817" i="1"/>
  <c r="C5817" i="1"/>
  <c r="G5817" i="1"/>
  <c r="AQ5816" i="1"/>
  <c r="AR5816" i="1"/>
  <c r="AN5816" i="1"/>
  <c r="K5816" i="1"/>
  <c r="J5816" i="1"/>
  <c r="L5816" i="1"/>
  <c r="F5816" i="1"/>
  <c r="Y5816" i="1"/>
  <c r="E5816" i="1"/>
  <c r="C5816" i="1"/>
  <c r="G5816" i="1" s="1"/>
  <c r="AQ5815" i="1"/>
  <c r="AR5815" i="1" s="1"/>
  <c r="AN5815" i="1"/>
  <c r="K5815" i="1"/>
  <c r="J5815" i="1"/>
  <c r="L5815" i="1" s="1"/>
  <c r="F5815" i="1"/>
  <c r="Y5815" i="1" s="1"/>
  <c r="E5815" i="1"/>
  <c r="C5815" i="1"/>
  <c r="G5815" i="1"/>
  <c r="AQ5814" i="1"/>
  <c r="AR5814" i="1" s="1"/>
  <c r="AN5814" i="1"/>
  <c r="K5814" i="1"/>
  <c r="J5814" i="1"/>
  <c r="L5814" i="1"/>
  <c r="F5814" i="1"/>
  <c r="Y5814" i="1"/>
  <c r="E5814" i="1"/>
  <c r="C5814" i="1"/>
  <c r="G5814" i="1" s="1"/>
  <c r="AQ5813" i="1"/>
  <c r="AR5813" i="1" s="1"/>
  <c r="AN5813" i="1"/>
  <c r="K5813" i="1"/>
  <c r="J5813" i="1"/>
  <c r="L5813" i="1" s="1"/>
  <c r="F5813" i="1"/>
  <c r="Y5813" i="1" s="1"/>
  <c r="E5813" i="1"/>
  <c r="C5813" i="1"/>
  <c r="G5813" i="1" s="1"/>
  <c r="AQ5812" i="1"/>
  <c r="AR5812" i="1"/>
  <c r="AN5812" i="1"/>
  <c r="K5812" i="1"/>
  <c r="J5812" i="1"/>
  <c r="L5812" i="1"/>
  <c r="F5812" i="1"/>
  <c r="Y5812" i="1" s="1"/>
  <c r="E5812" i="1"/>
  <c r="C5812" i="1"/>
  <c r="G5812" i="1" s="1"/>
  <c r="AQ5811" i="1"/>
  <c r="AR5811" i="1" s="1"/>
  <c r="AN5811" i="1"/>
  <c r="BB5811" i="1" s="1"/>
  <c r="K5811" i="1"/>
  <c r="J5811" i="1"/>
  <c r="L5811" i="1" s="1"/>
  <c r="F5811" i="1"/>
  <c r="Y5811" i="1" s="1"/>
  <c r="E5811" i="1"/>
  <c r="C5811" i="1"/>
  <c r="G5811" i="1"/>
  <c r="AQ5810" i="1"/>
  <c r="AR5810" i="1"/>
  <c r="AN5810" i="1"/>
  <c r="K5810" i="1"/>
  <c r="J5810" i="1"/>
  <c r="L5810" i="1" s="1"/>
  <c r="F5810" i="1"/>
  <c r="Y5810" i="1"/>
  <c r="E5810" i="1"/>
  <c r="C5810" i="1"/>
  <c r="G5810" i="1" s="1"/>
  <c r="P5810" i="1" s="1"/>
  <c r="R5810" i="1" s="1"/>
  <c r="AQ5809" i="1"/>
  <c r="AR5809" i="1" s="1"/>
  <c r="AS5809" i="1" s="1"/>
  <c r="AN5809" i="1"/>
  <c r="K5809" i="1"/>
  <c r="J5809" i="1"/>
  <c r="L5809" i="1" s="1"/>
  <c r="F5809" i="1"/>
  <c r="Y5809" i="1" s="1"/>
  <c r="E5809" i="1"/>
  <c r="C5809" i="1"/>
  <c r="G5809" i="1"/>
  <c r="P5809" i="1" s="1"/>
  <c r="R5809" i="1" s="1"/>
  <c r="AQ5808" i="1"/>
  <c r="AR5808" i="1"/>
  <c r="AN5808" i="1"/>
  <c r="K5808" i="1"/>
  <c r="J5808" i="1"/>
  <c r="L5808" i="1"/>
  <c r="F5808" i="1"/>
  <c r="Y5808" i="1"/>
  <c r="E5808" i="1"/>
  <c r="C5808" i="1"/>
  <c r="G5808" i="1" s="1"/>
  <c r="AQ5807" i="1"/>
  <c r="AR5807" i="1" s="1"/>
  <c r="AN5807" i="1"/>
  <c r="K5807" i="1"/>
  <c r="J5807" i="1"/>
  <c r="L5807" i="1" s="1"/>
  <c r="F5807" i="1"/>
  <c r="Y5807" i="1" s="1"/>
  <c r="E5807" i="1"/>
  <c r="C5807" i="1"/>
  <c r="G5807" i="1"/>
  <c r="AQ5806" i="1"/>
  <c r="AR5806" i="1" s="1"/>
  <c r="AN5806" i="1"/>
  <c r="K5806" i="1"/>
  <c r="J5806" i="1"/>
  <c r="L5806" i="1"/>
  <c r="F5806" i="1"/>
  <c r="Y5806" i="1"/>
  <c r="E5806" i="1"/>
  <c r="C5806" i="1"/>
  <c r="G5806" i="1" s="1"/>
  <c r="AQ5805" i="1"/>
  <c r="AR5805" i="1" s="1"/>
  <c r="AN5805" i="1"/>
  <c r="BB5805" i="1" s="1"/>
  <c r="K5805" i="1"/>
  <c r="J5805" i="1"/>
  <c r="L5805" i="1" s="1"/>
  <c r="F5805" i="1"/>
  <c r="Y5805" i="1" s="1"/>
  <c r="E5805" i="1"/>
  <c r="C5805" i="1"/>
  <c r="G5805" i="1" s="1"/>
  <c r="AQ5804" i="1"/>
  <c r="AR5804" i="1"/>
  <c r="AN5804" i="1"/>
  <c r="K5804" i="1"/>
  <c r="J5804" i="1"/>
  <c r="L5804" i="1"/>
  <c r="F5804" i="1"/>
  <c r="Y5804" i="1" s="1"/>
  <c r="E5804" i="1"/>
  <c r="C5804" i="1"/>
  <c r="G5804" i="1" s="1"/>
  <c r="AQ5803" i="1"/>
  <c r="AR5803" i="1" s="1"/>
  <c r="AN5803" i="1"/>
  <c r="K5803" i="1"/>
  <c r="J5803" i="1"/>
  <c r="L5803" i="1" s="1"/>
  <c r="F5803" i="1"/>
  <c r="Y5803" i="1" s="1"/>
  <c r="E5803" i="1"/>
  <c r="C5803" i="1"/>
  <c r="G5803" i="1"/>
  <c r="AQ5802" i="1"/>
  <c r="AR5802" i="1"/>
  <c r="AN5802" i="1"/>
  <c r="K5802" i="1"/>
  <c r="J5802" i="1"/>
  <c r="L5802" i="1" s="1"/>
  <c r="AS5802" i="1" s="1"/>
  <c r="F5802" i="1"/>
  <c r="Y5802" i="1"/>
  <c r="E5802" i="1"/>
  <c r="C5802" i="1"/>
  <c r="G5802" i="1" s="1"/>
  <c r="AQ5801" i="1"/>
  <c r="AR5801" i="1" s="1"/>
  <c r="AS5801" i="1" s="1"/>
  <c r="AN5801" i="1"/>
  <c r="BB5801" i="1" s="1"/>
  <c r="K5801" i="1"/>
  <c r="J5801" i="1"/>
  <c r="L5801" i="1" s="1"/>
  <c r="F5801" i="1"/>
  <c r="Y5801" i="1" s="1"/>
  <c r="E5801" i="1"/>
  <c r="C5801" i="1"/>
  <c r="G5801" i="1"/>
  <c r="AQ5800" i="1"/>
  <c r="AR5800" i="1"/>
  <c r="AN5800" i="1"/>
  <c r="K5800" i="1"/>
  <c r="J5800" i="1"/>
  <c r="L5800" i="1"/>
  <c r="F5800" i="1"/>
  <c r="Y5800" i="1"/>
  <c r="E5800" i="1"/>
  <c r="C5800" i="1"/>
  <c r="G5800" i="1" s="1"/>
  <c r="AQ5799" i="1"/>
  <c r="AR5799" i="1" s="1"/>
  <c r="AN5799" i="1"/>
  <c r="K5799" i="1"/>
  <c r="J5799" i="1"/>
  <c r="L5799" i="1" s="1"/>
  <c r="F5799" i="1"/>
  <c r="Y5799" i="1" s="1"/>
  <c r="E5799" i="1"/>
  <c r="C5799" i="1"/>
  <c r="G5799" i="1"/>
  <c r="AQ5798" i="1"/>
  <c r="AR5798" i="1" s="1"/>
  <c r="AN5798" i="1"/>
  <c r="K5798" i="1"/>
  <c r="J5798" i="1"/>
  <c r="L5798" i="1"/>
  <c r="F5798" i="1"/>
  <c r="Y5798" i="1"/>
  <c r="E5798" i="1"/>
  <c r="C5798" i="1"/>
  <c r="G5798" i="1" s="1"/>
  <c r="AQ5797" i="1"/>
  <c r="AR5797" i="1" s="1"/>
  <c r="AN5797" i="1"/>
  <c r="K5797" i="1"/>
  <c r="J5797" i="1"/>
  <c r="L5797" i="1" s="1"/>
  <c r="F5797" i="1"/>
  <c r="Y5797" i="1" s="1"/>
  <c r="E5797" i="1"/>
  <c r="C5797" i="1"/>
  <c r="G5797" i="1" s="1"/>
  <c r="AQ5796" i="1"/>
  <c r="AR5796" i="1"/>
  <c r="AN5796" i="1"/>
  <c r="K5796" i="1"/>
  <c r="J5796" i="1"/>
  <c r="L5796" i="1"/>
  <c r="F5796" i="1"/>
  <c r="Y5796" i="1" s="1"/>
  <c r="E5796" i="1"/>
  <c r="C5796" i="1"/>
  <c r="G5796" i="1" s="1"/>
  <c r="AQ5795" i="1"/>
  <c r="AR5795" i="1" s="1"/>
  <c r="AN5795" i="1"/>
  <c r="K5795" i="1"/>
  <c r="J5795" i="1"/>
  <c r="L5795" i="1" s="1"/>
  <c r="F5795" i="1"/>
  <c r="Y5795" i="1" s="1"/>
  <c r="E5795" i="1"/>
  <c r="C5795" i="1"/>
  <c r="G5795" i="1"/>
  <c r="AQ5794" i="1"/>
  <c r="AR5794" i="1"/>
  <c r="AN5794" i="1"/>
  <c r="K5794" i="1"/>
  <c r="J5794" i="1"/>
  <c r="L5794" i="1" s="1"/>
  <c r="F5794" i="1"/>
  <c r="E5794" i="1"/>
  <c r="C5794" i="1"/>
  <c r="G5794" i="1"/>
  <c r="P5794" i="1" s="1"/>
  <c r="R5794" i="1" s="1"/>
  <c r="AQ5793" i="1"/>
  <c r="AR5793" i="1"/>
  <c r="AN5793" i="1"/>
  <c r="K5793" i="1"/>
  <c r="J5793" i="1"/>
  <c r="L5793" i="1"/>
  <c r="F5793" i="1"/>
  <c r="Y5793" i="1"/>
  <c r="E5793" i="1"/>
  <c r="C5793" i="1"/>
  <c r="G5793" i="1" s="1"/>
  <c r="AQ5792" i="1"/>
  <c r="AR5792" i="1" s="1"/>
  <c r="AN5792" i="1"/>
  <c r="K5792" i="1"/>
  <c r="J5792" i="1"/>
  <c r="L5792" i="1" s="1"/>
  <c r="F5792" i="1"/>
  <c r="Y5792" i="1" s="1"/>
  <c r="E5792" i="1"/>
  <c r="C5792" i="1"/>
  <c r="G5792" i="1"/>
  <c r="AQ5791" i="1"/>
  <c r="AR5791" i="1" s="1"/>
  <c r="AN5791" i="1"/>
  <c r="K5791" i="1"/>
  <c r="J5791" i="1"/>
  <c r="L5791" i="1"/>
  <c r="F5791" i="1"/>
  <c r="Y5791" i="1"/>
  <c r="E5791" i="1"/>
  <c r="C5791" i="1"/>
  <c r="G5791" i="1" s="1"/>
  <c r="AQ5790" i="1"/>
  <c r="AR5790" i="1" s="1"/>
  <c r="AN5790" i="1"/>
  <c r="K5790" i="1"/>
  <c r="J5790" i="1"/>
  <c r="L5790" i="1" s="1"/>
  <c r="F5790" i="1"/>
  <c r="Y5790" i="1" s="1"/>
  <c r="E5790" i="1"/>
  <c r="C5790" i="1"/>
  <c r="G5790" i="1" s="1"/>
  <c r="AQ5789" i="1"/>
  <c r="AR5789" i="1"/>
  <c r="AN5789" i="1"/>
  <c r="K5789" i="1"/>
  <c r="J5789" i="1"/>
  <c r="L5789" i="1"/>
  <c r="F5789" i="1"/>
  <c r="Y5789" i="1" s="1"/>
  <c r="E5789" i="1"/>
  <c r="C5789" i="1"/>
  <c r="G5789" i="1" s="1"/>
  <c r="AQ5788" i="1"/>
  <c r="AR5788" i="1" s="1"/>
  <c r="AN5788" i="1"/>
  <c r="K5788" i="1"/>
  <c r="J5788" i="1"/>
  <c r="L5788" i="1" s="1"/>
  <c r="F5788" i="1"/>
  <c r="Y5788" i="1" s="1"/>
  <c r="E5788" i="1"/>
  <c r="C5788" i="1"/>
  <c r="G5788" i="1"/>
  <c r="AQ5787" i="1"/>
  <c r="AR5787" i="1"/>
  <c r="AN5787" i="1"/>
  <c r="K5787" i="1"/>
  <c r="J5787" i="1"/>
  <c r="L5787" i="1" s="1"/>
  <c r="AS5787" i="1" s="1"/>
  <c r="F5787" i="1"/>
  <c r="Y5787" i="1"/>
  <c r="E5787" i="1"/>
  <c r="C5787" i="1"/>
  <c r="G5787" i="1" s="1"/>
  <c r="AQ5786" i="1"/>
  <c r="AR5786" i="1" s="1"/>
  <c r="AS5786" i="1" s="1"/>
  <c r="AN5786" i="1"/>
  <c r="K5786" i="1"/>
  <c r="J5786" i="1"/>
  <c r="L5786" i="1" s="1"/>
  <c r="F5786" i="1"/>
  <c r="Y5786" i="1" s="1"/>
  <c r="E5786" i="1"/>
  <c r="C5786" i="1"/>
  <c r="G5786" i="1"/>
  <c r="AQ5785" i="1"/>
  <c r="AR5785" i="1"/>
  <c r="AN5785" i="1"/>
  <c r="K5785" i="1"/>
  <c r="J5785" i="1"/>
  <c r="L5785" i="1"/>
  <c r="F5785" i="1"/>
  <c r="Y5785" i="1"/>
  <c r="E5785" i="1"/>
  <c r="C5785" i="1"/>
  <c r="G5785" i="1" s="1"/>
  <c r="AQ5784" i="1"/>
  <c r="AR5784" i="1" s="1"/>
  <c r="AN5784" i="1"/>
  <c r="K5784" i="1"/>
  <c r="J5784" i="1"/>
  <c r="L5784" i="1" s="1"/>
  <c r="F5784" i="1"/>
  <c r="Y5784" i="1" s="1"/>
  <c r="E5784" i="1"/>
  <c r="C5784" i="1"/>
  <c r="G5784" i="1"/>
  <c r="AQ5783" i="1"/>
  <c r="AR5783" i="1" s="1"/>
  <c r="AN5783" i="1"/>
  <c r="K5783" i="1"/>
  <c r="J5783" i="1"/>
  <c r="L5783" i="1"/>
  <c r="F5783" i="1"/>
  <c r="Y5783" i="1"/>
  <c r="E5783" i="1"/>
  <c r="C5783" i="1"/>
  <c r="G5783" i="1" s="1"/>
  <c r="AQ5782" i="1"/>
  <c r="AR5782" i="1" s="1"/>
  <c r="AN5782" i="1"/>
  <c r="K5782" i="1"/>
  <c r="J5782" i="1"/>
  <c r="L5782" i="1" s="1"/>
  <c r="F5782" i="1"/>
  <c r="Y5782" i="1" s="1"/>
  <c r="E5782" i="1"/>
  <c r="C5782" i="1"/>
  <c r="G5782" i="1" s="1"/>
  <c r="AQ5781" i="1"/>
  <c r="AR5781" i="1"/>
  <c r="AN5781" i="1"/>
  <c r="K5781" i="1"/>
  <c r="J5781" i="1"/>
  <c r="L5781" i="1"/>
  <c r="F5781" i="1"/>
  <c r="Y5781" i="1" s="1"/>
  <c r="E5781" i="1"/>
  <c r="C5781" i="1"/>
  <c r="G5781" i="1" s="1"/>
  <c r="AQ5780" i="1"/>
  <c r="AR5780" i="1" s="1"/>
  <c r="AN5780" i="1"/>
  <c r="K5780" i="1"/>
  <c r="J5780" i="1"/>
  <c r="L5780" i="1" s="1"/>
  <c r="F5780" i="1"/>
  <c r="Y5780" i="1" s="1"/>
  <c r="E5780" i="1"/>
  <c r="C5780" i="1"/>
  <c r="G5780" i="1"/>
  <c r="AQ5779" i="1"/>
  <c r="AR5779" i="1"/>
  <c r="AN5779" i="1"/>
  <c r="K5779" i="1"/>
  <c r="J5779" i="1"/>
  <c r="L5779" i="1" s="1"/>
  <c r="F5779" i="1"/>
  <c r="Y5779" i="1"/>
  <c r="E5779" i="1"/>
  <c r="C5779" i="1"/>
  <c r="G5779" i="1" s="1"/>
  <c r="P5779" i="1" s="1"/>
  <c r="R5779" i="1" s="1"/>
  <c r="AQ5778" i="1"/>
  <c r="AR5778" i="1" s="1"/>
  <c r="AN5778" i="1"/>
  <c r="K5778" i="1"/>
  <c r="J5778" i="1"/>
  <c r="L5778" i="1" s="1"/>
  <c r="F5778" i="1"/>
  <c r="Y5778" i="1" s="1"/>
  <c r="E5778" i="1"/>
  <c r="C5778" i="1"/>
  <c r="G5778" i="1"/>
  <c r="P5778" i="1" s="1"/>
  <c r="R5778" i="1" s="1"/>
  <c r="AQ5777" i="1"/>
  <c r="AR5777" i="1"/>
  <c r="AN5777" i="1"/>
  <c r="K5777" i="1"/>
  <c r="J5777" i="1"/>
  <c r="L5777" i="1"/>
  <c r="F5777" i="1"/>
  <c r="Y5777" i="1"/>
  <c r="E5777" i="1"/>
  <c r="C5777" i="1"/>
  <c r="G5777" i="1" s="1"/>
  <c r="AQ5776" i="1"/>
  <c r="AR5776" i="1" s="1"/>
  <c r="AN5776" i="1"/>
  <c r="K5776" i="1"/>
  <c r="J5776" i="1"/>
  <c r="L5776" i="1" s="1"/>
  <c r="F5776" i="1"/>
  <c r="Y5776" i="1" s="1"/>
  <c r="E5776" i="1"/>
  <c r="C5776" i="1"/>
  <c r="G5776" i="1"/>
  <c r="AQ5775" i="1"/>
  <c r="AR5775" i="1" s="1"/>
  <c r="AN5775" i="1"/>
  <c r="K5775" i="1"/>
  <c r="J5775" i="1"/>
  <c r="L5775" i="1"/>
  <c r="AP5775" i="1" s="1"/>
  <c r="F5775" i="1"/>
  <c r="Y5775" i="1"/>
  <c r="E5775" i="1"/>
  <c r="C5775" i="1"/>
  <c r="G5775" i="1" s="1"/>
  <c r="AQ5774" i="1"/>
  <c r="AR5774" i="1" s="1"/>
  <c r="AN5774" i="1"/>
  <c r="K5774" i="1"/>
  <c r="J5774" i="1"/>
  <c r="L5774" i="1" s="1"/>
  <c r="F5774" i="1"/>
  <c r="Y5774" i="1" s="1"/>
  <c r="E5774" i="1"/>
  <c r="C5774" i="1"/>
  <c r="G5774" i="1" s="1"/>
  <c r="AQ5773" i="1"/>
  <c r="AR5773" i="1"/>
  <c r="AN5773" i="1"/>
  <c r="K5773" i="1"/>
  <c r="J5773" i="1"/>
  <c r="L5773" i="1"/>
  <c r="F5773" i="1"/>
  <c r="Y5773" i="1" s="1"/>
  <c r="E5773" i="1"/>
  <c r="C5773" i="1"/>
  <c r="G5773" i="1" s="1"/>
  <c r="AQ5772" i="1"/>
  <c r="AR5772" i="1" s="1"/>
  <c r="AN5772" i="1"/>
  <c r="K5772" i="1"/>
  <c r="J5772" i="1"/>
  <c r="L5772" i="1" s="1"/>
  <c r="F5772" i="1"/>
  <c r="Y5772" i="1" s="1"/>
  <c r="E5772" i="1"/>
  <c r="C5772" i="1"/>
  <c r="G5772" i="1"/>
  <c r="AQ5771" i="1"/>
  <c r="AR5771" i="1"/>
  <c r="AN5771" i="1"/>
  <c r="K5771" i="1"/>
  <c r="J5771" i="1"/>
  <c r="L5771" i="1" s="1"/>
  <c r="AP5771" i="1" s="1"/>
  <c r="F5771" i="1"/>
  <c r="Y5771" i="1"/>
  <c r="E5771" i="1"/>
  <c r="C5771" i="1"/>
  <c r="G5771" i="1" s="1"/>
  <c r="AQ5770" i="1"/>
  <c r="AR5770" i="1" s="1"/>
  <c r="AN5770" i="1"/>
  <c r="K5770" i="1"/>
  <c r="J5770" i="1"/>
  <c r="L5770" i="1" s="1"/>
  <c r="F5770" i="1"/>
  <c r="Y5770" i="1" s="1"/>
  <c r="E5770" i="1"/>
  <c r="C5770" i="1"/>
  <c r="G5770" i="1"/>
  <c r="AQ5769" i="1"/>
  <c r="AR5769" i="1"/>
  <c r="AN5769" i="1"/>
  <c r="K5769" i="1"/>
  <c r="J5769" i="1"/>
  <c r="L5769" i="1"/>
  <c r="F5769" i="1"/>
  <c r="Y5769" i="1"/>
  <c r="E5769" i="1"/>
  <c r="C5769" i="1"/>
  <c r="G5769" i="1" s="1"/>
  <c r="AQ5768" i="1"/>
  <c r="AR5768" i="1" s="1"/>
  <c r="AN5768" i="1"/>
  <c r="K5768" i="1"/>
  <c r="J5768" i="1"/>
  <c r="L5768" i="1" s="1"/>
  <c r="F5768" i="1"/>
  <c r="E5768" i="1"/>
  <c r="C5768" i="1"/>
  <c r="G5768" i="1" s="1"/>
  <c r="AQ5767" i="1"/>
  <c r="AR5767" i="1" s="1"/>
  <c r="AN5767" i="1"/>
  <c r="K5767" i="1"/>
  <c r="J5767" i="1"/>
  <c r="L5767" i="1" s="1"/>
  <c r="F5767" i="1"/>
  <c r="Y5767" i="1" s="1"/>
  <c r="E5767" i="1"/>
  <c r="C5767" i="1"/>
  <c r="G5767" i="1" s="1"/>
  <c r="AQ5766" i="1"/>
  <c r="AR5766" i="1" s="1"/>
  <c r="AN5766" i="1"/>
  <c r="K5766" i="1"/>
  <c r="J5766" i="1"/>
  <c r="L5766" i="1" s="1"/>
  <c r="P5766" i="1" s="1"/>
  <c r="R5766" i="1" s="1"/>
  <c r="F5766" i="1"/>
  <c r="Y5766" i="1" s="1"/>
  <c r="E5766" i="1"/>
  <c r="C5766" i="1"/>
  <c r="G5766" i="1" s="1"/>
  <c r="AQ5765" i="1"/>
  <c r="AR5765" i="1" s="1"/>
  <c r="AN5765" i="1"/>
  <c r="BB5765" i="1" s="1"/>
  <c r="K5765" i="1"/>
  <c r="J5765" i="1"/>
  <c r="L5765" i="1" s="1"/>
  <c r="F5765" i="1"/>
  <c r="Y5765" i="1" s="1"/>
  <c r="E5765" i="1"/>
  <c r="C5765" i="1"/>
  <c r="G5765" i="1" s="1"/>
  <c r="AQ5764" i="1"/>
  <c r="AR5764" i="1"/>
  <c r="AN5764" i="1"/>
  <c r="K5764" i="1"/>
  <c r="J5764" i="1"/>
  <c r="L5764" i="1" s="1"/>
  <c r="P5764" i="1" s="1"/>
  <c r="R5764" i="1" s="1"/>
  <c r="F5764" i="1"/>
  <c r="Y5764" i="1" s="1"/>
  <c r="E5764" i="1"/>
  <c r="C5764" i="1"/>
  <c r="G5764" i="1" s="1"/>
  <c r="AQ5763" i="1"/>
  <c r="AR5763" i="1" s="1"/>
  <c r="AN5763" i="1"/>
  <c r="K5763" i="1"/>
  <c r="J5763" i="1"/>
  <c r="L5763" i="1" s="1"/>
  <c r="F5763" i="1"/>
  <c r="Y5763" i="1" s="1"/>
  <c r="E5763" i="1"/>
  <c r="C5763" i="1"/>
  <c r="G5763" i="1"/>
  <c r="AQ5762" i="1"/>
  <c r="AR5762" i="1" s="1"/>
  <c r="AN5762" i="1"/>
  <c r="K5762" i="1"/>
  <c r="J5762" i="1"/>
  <c r="L5762" i="1" s="1"/>
  <c r="F5762" i="1"/>
  <c r="Y5762" i="1"/>
  <c r="E5762" i="1"/>
  <c r="C5762" i="1"/>
  <c r="G5762" i="1" s="1"/>
  <c r="AQ5761" i="1"/>
  <c r="AR5761" i="1" s="1"/>
  <c r="AN5761" i="1"/>
  <c r="BB5761" i="1" s="1"/>
  <c r="K5761" i="1"/>
  <c r="J5761" i="1"/>
  <c r="L5761" i="1" s="1"/>
  <c r="F5761" i="1"/>
  <c r="E5761" i="1"/>
  <c r="C5761" i="1"/>
  <c r="G5761" i="1" s="1"/>
  <c r="Y5761" i="1" s="1"/>
  <c r="AQ5760" i="1"/>
  <c r="AR5760" i="1" s="1"/>
  <c r="AN5760" i="1"/>
  <c r="K5760" i="1"/>
  <c r="J5760" i="1"/>
  <c r="L5760" i="1"/>
  <c r="F5760" i="1"/>
  <c r="E5760" i="1"/>
  <c r="C5760" i="1"/>
  <c r="G5760" i="1" s="1"/>
  <c r="Y5760" i="1" s="1"/>
  <c r="AQ5759" i="1"/>
  <c r="AR5759" i="1" s="1"/>
  <c r="AN5759" i="1"/>
  <c r="K5759" i="1"/>
  <c r="J5759" i="1"/>
  <c r="L5759" i="1" s="1"/>
  <c r="F5759" i="1"/>
  <c r="E5759" i="1"/>
  <c r="C5759" i="1"/>
  <c r="G5759" i="1" s="1"/>
  <c r="Y5759" i="1" s="1"/>
  <c r="AQ5758" i="1"/>
  <c r="AR5758" i="1" s="1"/>
  <c r="AN5758" i="1"/>
  <c r="K5758" i="1"/>
  <c r="J5758" i="1"/>
  <c r="L5758" i="1" s="1"/>
  <c r="F5758" i="1"/>
  <c r="E5758" i="1"/>
  <c r="C5758" i="1"/>
  <c r="G5758" i="1" s="1"/>
  <c r="Y5758" i="1" s="1"/>
  <c r="AQ5757" i="1"/>
  <c r="AR5757" i="1" s="1"/>
  <c r="AN5757" i="1"/>
  <c r="BB5757" i="1" s="1"/>
  <c r="K5757" i="1"/>
  <c r="J5757" i="1"/>
  <c r="L5757" i="1" s="1"/>
  <c r="F5757" i="1"/>
  <c r="E5757" i="1"/>
  <c r="C5757" i="1"/>
  <c r="G5757" i="1" s="1"/>
  <c r="Y5757" i="1" s="1"/>
  <c r="AQ5756" i="1"/>
  <c r="AR5756" i="1"/>
  <c r="AN5756" i="1"/>
  <c r="K5756" i="1"/>
  <c r="J5756" i="1"/>
  <c r="L5756" i="1" s="1"/>
  <c r="P5756" i="1" s="1"/>
  <c r="R5756" i="1" s="1"/>
  <c r="F5756" i="1"/>
  <c r="E5756" i="1"/>
  <c r="C5756" i="1"/>
  <c r="G5756" i="1"/>
  <c r="Y5756" i="1" s="1"/>
  <c r="AQ5755" i="1"/>
  <c r="AR5755" i="1" s="1"/>
  <c r="AN5755" i="1"/>
  <c r="K5755" i="1"/>
  <c r="J5755" i="1"/>
  <c r="L5755" i="1" s="1"/>
  <c r="P5755" i="1" s="1"/>
  <c r="R5755" i="1" s="1"/>
  <c r="F5755" i="1"/>
  <c r="E5755" i="1"/>
  <c r="C5755" i="1"/>
  <c r="G5755" i="1" s="1"/>
  <c r="Y5755" i="1"/>
  <c r="AQ5754" i="1"/>
  <c r="AR5754" i="1" s="1"/>
  <c r="AS5754" i="1" s="1"/>
  <c r="AN5754" i="1"/>
  <c r="K5754" i="1"/>
  <c r="O5754" i="1" s="1"/>
  <c r="Q5754" i="1" s="1"/>
  <c r="J5754" i="1"/>
  <c r="L5754" i="1" s="1"/>
  <c r="F5754" i="1"/>
  <c r="E5754" i="1"/>
  <c r="C5754" i="1"/>
  <c r="G5754" i="1" s="1"/>
  <c r="Y5754" i="1" s="1"/>
  <c r="AQ5753" i="1"/>
  <c r="AR5753" i="1" s="1"/>
  <c r="AN5753" i="1"/>
  <c r="AP5753" i="1" s="1"/>
  <c r="K5753" i="1"/>
  <c r="J5753" i="1"/>
  <c r="L5753" i="1" s="1"/>
  <c r="F5753" i="1"/>
  <c r="E5753" i="1"/>
  <c r="C5753" i="1"/>
  <c r="G5753" i="1" s="1"/>
  <c r="Y5753" i="1" s="1"/>
  <c r="AQ5752" i="1"/>
  <c r="AR5752" i="1" s="1"/>
  <c r="AN5752" i="1"/>
  <c r="K5752" i="1"/>
  <c r="J5752" i="1"/>
  <c r="L5752" i="1"/>
  <c r="F5752" i="1"/>
  <c r="E5752" i="1"/>
  <c r="C5752" i="1"/>
  <c r="G5752" i="1" s="1"/>
  <c r="Y5752" i="1" s="1"/>
  <c r="AQ5751" i="1"/>
  <c r="AR5751" i="1" s="1"/>
  <c r="AN5751" i="1"/>
  <c r="K5751" i="1"/>
  <c r="J5751" i="1"/>
  <c r="L5751" i="1" s="1"/>
  <c r="F5751" i="1"/>
  <c r="E5751" i="1"/>
  <c r="C5751" i="1"/>
  <c r="G5751" i="1" s="1"/>
  <c r="Y5751" i="1" s="1"/>
  <c r="AQ5750" i="1"/>
  <c r="AR5750" i="1" s="1"/>
  <c r="AN5750" i="1"/>
  <c r="K5750" i="1"/>
  <c r="J5750" i="1"/>
  <c r="L5750" i="1" s="1"/>
  <c r="P5750" i="1" s="1"/>
  <c r="R5750" i="1" s="1"/>
  <c r="F5750" i="1"/>
  <c r="E5750" i="1"/>
  <c r="C5750" i="1"/>
  <c r="G5750" i="1" s="1"/>
  <c r="Y5750" i="1" s="1"/>
  <c r="AQ5749" i="1"/>
  <c r="AR5749" i="1" s="1"/>
  <c r="AN5749" i="1"/>
  <c r="K5749" i="1"/>
  <c r="J5749" i="1"/>
  <c r="L5749" i="1" s="1"/>
  <c r="F5749" i="1"/>
  <c r="O5749" i="1" s="1"/>
  <c r="Q5749" i="1" s="1"/>
  <c r="E5749" i="1"/>
  <c r="C5749" i="1"/>
  <c r="G5749" i="1" s="1"/>
  <c r="Y5749" i="1" s="1"/>
  <c r="AQ5748" i="1"/>
  <c r="AR5748" i="1"/>
  <c r="AN5748" i="1"/>
  <c r="K5748" i="1"/>
  <c r="J5748" i="1"/>
  <c r="L5748" i="1" s="1"/>
  <c r="AS5748" i="1" s="1"/>
  <c r="F5748" i="1"/>
  <c r="E5748" i="1"/>
  <c r="C5748" i="1"/>
  <c r="G5748" i="1"/>
  <c r="Y5748" i="1" s="1"/>
  <c r="AQ5747" i="1"/>
  <c r="AR5747" i="1" s="1"/>
  <c r="AN5747" i="1"/>
  <c r="K5747" i="1"/>
  <c r="J5747" i="1"/>
  <c r="L5747" i="1" s="1"/>
  <c r="F5747" i="1"/>
  <c r="E5747" i="1"/>
  <c r="C5747" i="1"/>
  <c r="G5747" i="1" s="1"/>
  <c r="Y5747" i="1"/>
  <c r="AQ5746" i="1"/>
  <c r="AR5746" i="1" s="1"/>
  <c r="AN5746" i="1"/>
  <c r="K5746" i="1"/>
  <c r="O5746" i="1" s="1"/>
  <c r="Q5746" i="1" s="1"/>
  <c r="J5746" i="1"/>
  <c r="L5746" i="1" s="1"/>
  <c r="F5746" i="1"/>
  <c r="E5746" i="1"/>
  <c r="C5746" i="1"/>
  <c r="G5746" i="1" s="1"/>
  <c r="Y5746" i="1" s="1"/>
  <c r="AQ5745" i="1"/>
  <c r="AR5745" i="1" s="1"/>
  <c r="AN5745" i="1"/>
  <c r="AP5745" i="1" s="1"/>
  <c r="K5745" i="1"/>
  <c r="J5745" i="1"/>
  <c r="L5745" i="1" s="1"/>
  <c r="F5745" i="1"/>
  <c r="E5745" i="1"/>
  <c r="C5745" i="1"/>
  <c r="G5745" i="1" s="1"/>
  <c r="Y5745" i="1" s="1"/>
  <c r="AQ5744" i="1"/>
  <c r="AR5744" i="1" s="1"/>
  <c r="AS5744" i="1" s="1"/>
  <c r="AN5744" i="1"/>
  <c r="K5744" i="1"/>
  <c r="J5744" i="1"/>
  <c r="L5744" i="1"/>
  <c r="F5744" i="1"/>
  <c r="E5744" i="1"/>
  <c r="C5744" i="1"/>
  <c r="G5744" i="1" s="1"/>
  <c r="Y5744" i="1" s="1"/>
  <c r="AQ5743" i="1"/>
  <c r="AR5743" i="1" s="1"/>
  <c r="AN5743" i="1"/>
  <c r="K5743" i="1"/>
  <c r="J5743" i="1"/>
  <c r="L5743" i="1" s="1"/>
  <c r="F5743" i="1"/>
  <c r="E5743" i="1"/>
  <c r="C5743" i="1"/>
  <c r="G5743" i="1" s="1"/>
  <c r="Y5743" i="1" s="1"/>
  <c r="AQ5742" i="1"/>
  <c r="AR5742" i="1" s="1"/>
  <c r="AN5742" i="1"/>
  <c r="K5742" i="1"/>
  <c r="J5742" i="1"/>
  <c r="L5742" i="1" s="1"/>
  <c r="F5742" i="1"/>
  <c r="E5742" i="1"/>
  <c r="C5742" i="1"/>
  <c r="G5742" i="1" s="1"/>
  <c r="Y5742" i="1" s="1"/>
  <c r="AQ5741" i="1"/>
  <c r="AR5741" i="1" s="1"/>
  <c r="AN5741" i="1"/>
  <c r="BB5741" i="1" s="1"/>
  <c r="K5741" i="1"/>
  <c r="J5741" i="1"/>
  <c r="L5741" i="1" s="1"/>
  <c r="F5741" i="1"/>
  <c r="E5741" i="1"/>
  <c r="C5741" i="1"/>
  <c r="G5741" i="1" s="1"/>
  <c r="Y5741" i="1" s="1"/>
  <c r="AQ5740" i="1"/>
  <c r="AR5740" i="1"/>
  <c r="AN5740" i="1"/>
  <c r="K5740" i="1"/>
  <c r="J5740" i="1"/>
  <c r="L5740" i="1" s="1"/>
  <c r="P5740" i="1" s="1"/>
  <c r="R5740" i="1" s="1"/>
  <c r="F5740" i="1"/>
  <c r="E5740" i="1"/>
  <c r="C5740" i="1"/>
  <c r="G5740" i="1"/>
  <c r="Y5740" i="1" s="1"/>
  <c r="AQ5739" i="1"/>
  <c r="AR5739" i="1" s="1"/>
  <c r="AN5739" i="1"/>
  <c r="BB5739" i="1" s="1"/>
  <c r="K5739" i="1"/>
  <c r="J5739" i="1"/>
  <c r="L5739" i="1" s="1"/>
  <c r="F5739" i="1"/>
  <c r="E5739" i="1"/>
  <c r="C5739" i="1"/>
  <c r="G5739" i="1" s="1"/>
  <c r="Y5739" i="1"/>
  <c r="AQ5738" i="1"/>
  <c r="AR5738" i="1" s="1"/>
  <c r="AS5738" i="1" s="1"/>
  <c r="AN5738" i="1"/>
  <c r="K5738" i="1"/>
  <c r="O5738" i="1" s="1"/>
  <c r="Q5738" i="1" s="1"/>
  <c r="J5738" i="1"/>
  <c r="L5738" i="1" s="1"/>
  <c r="F5738" i="1"/>
  <c r="E5738" i="1"/>
  <c r="C5738" i="1"/>
  <c r="G5738" i="1" s="1"/>
  <c r="Y5738" i="1" s="1"/>
  <c r="AQ5737" i="1"/>
  <c r="AR5737" i="1" s="1"/>
  <c r="AS5737" i="1" s="1"/>
  <c r="AN5737" i="1"/>
  <c r="BB5737" i="1" s="1"/>
  <c r="K5737" i="1"/>
  <c r="J5737" i="1"/>
  <c r="L5737" i="1" s="1"/>
  <c r="F5737" i="1"/>
  <c r="E5737" i="1"/>
  <c r="C5737" i="1"/>
  <c r="G5737" i="1" s="1"/>
  <c r="Y5737" i="1" s="1"/>
  <c r="AQ5736" i="1"/>
  <c r="AR5736" i="1" s="1"/>
  <c r="AS5736" i="1" s="1"/>
  <c r="AN5736" i="1"/>
  <c r="K5736" i="1"/>
  <c r="J5736" i="1"/>
  <c r="L5736" i="1"/>
  <c r="F5736" i="1"/>
  <c r="E5736" i="1"/>
  <c r="C5736" i="1"/>
  <c r="G5736" i="1" s="1"/>
  <c r="Y5736" i="1" s="1"/>
  <c r="AQ5735" i="1"/>
  <c r="AR5735" i="1" s="1"/>
  <c r="AN5735" i="1"/>
  <c r="K5735" i="1"/>
  <c r="J5735" i="1"/>
  <c r="L5735" i="1" s="1"/>
  <c r="F5735" i="1"/>
  <c r="E5735" i="1"/>
  <c r="C5735" i="1"/>
  <c r="G5735" i="1" s="1"/>
  <c r="Y5735" i="1" s="1"/>
  <c r="AQ5734" i="1"/>
  <c r="AR5734" i="1" s="1"/>
  <c r="AN5734" i="1"/>
  <c r="K5734" i="1"/>
  <c r="J5734" i="1"/>
  <c r="L5734" i="1" s="1"/>
  <c r="P5734" i="1" s="1"/>
  <c r="R5734" i="1" s="1"/>
  <c r="F5734" i="1"/>
  <c r="E5734" i="1"/>
  <c r="C5734" i="1"/>
  <c r="G5734" i="1" s="1"/>
  <c r="Y5734" i="1" s="1"/>
  <c r="AQ5733" i="1"/>
  <c r="AR5733" i="1" s="1"/>
  <c r="AN5733" i="1"/>
  <c r="K5733" i="1"/>
  <c r="J5733" i="1"/>
  <c r="L5733" i="1" s="1"/>
  <c r="F5733" i="1"/>
  <c r="O5733" i="1" s="1"/>
  <c r="Q5733" i="1" s="1"/>
  <c r="E5733" i="1"/>
  <c r="C5733" i="1"/>
  <c r="G5733" i="1" s="1"/>
  <c r="Y5733" i="1" s="1"/>
  <c r="AQ5732" i="1"/>
  <c r="AR5732" i="1"/>
  <c r="AN5732" i="1"/>
  <c r="K5732" i="1"/>
  <c r="J5732" i="1"/>
  <c r="L5732" i="1" s="1"/>
  <c r="P5732" i="1" s="1"/>
  <c r="R5732" i="1" s="1"/>
  <c r="F5732" i="1"/>
  <c r="E5732" i="1"/>
  <c r="C5732" i="1"/>
  <c r="G5732" i="1"/>
  <c r="Y5732" i="1" s="1"/>
  <c r="AQ5731" i="1"/>
  <c r="AR5731" i="1" s="1"/>
  <c r="AN5731" i="1"/>
  <c r="BB5731" i="1" s="1"/>
  <c r="K5731" i="1"/>
  <c r="J5731" i="1"/>
  <c r="L5731" i="1" s="1"/>
  <c r="P5731" i="1" s="1"/>
  <c r="R5731" i="1" s="1"/>
  <c r="F5731" i="1"/>
  <c r="E5731" i="1"/>
  <c r="C5731" i="1"/>
  <c r="G5731" i="1" s="1"/>
  <c r="AQ5730" i="1"/>
  <c r="AR5730" i="1" s="1"/>
  <c r="AN5730" i="1"/>
  <c r="K5730" i="1"/>
  <c r="J5730" i="1"/>
  <c r="L5730" i="1" s="1"/>
  <c r="F5730" i="1"/>
  <c r="E5730" i="1"/>
  <c r="C5730" i="1"/>
  <c r="G5730" i="1" s="1"/>
  <c r="AQ5729" i="1"/>
  <c r="AR5729" i="1" s="1"/>
  <c r="AN5729" i="1"/>
  <c r="K5729" i="1"/>
  <c r="J5729" i="1"/>
  <c r="L5729" i="1" s="1"/>
  <c r="F5729" i="1"/>
  <c r="Y5729" i="1" s="1"/>
  <c r="E5729" i="1"/>
  <c r="C5729" i="1"/>
  <c r="G5729" i="1" s="1"/>
  <c r="P5729" i="1" s="1"/>
  <c r="R5729" i="1" s="1"/>
  <c r="AQ5728" i="1"/>
  <c r="AR5728" i="1"/>
  <c r="AN5728" i="1"/>
  <c r="K5728" i="1"/>
  <c r="J5728" i="1"/>
  <c r="L5728" i="1" s="1"/>
  <c r="P5728" i="1" s="1"/>
  <c r="R5728" i="1" s="1"/>
  <c r="F5728" i="1"/>
  <c r="Y5728" i="1" s="1"/>
  <c r="E5728" i="1"/>
  <c r="C5728" i="1"/>
  <c r="G5728" i="1" s="1"/>
  <c r="AQ5727" i="1"/>
  <c r="AR5727" i="1" s="1"/>
  <c r="AN5727" i="1"/>
  <c r="K5727" i="1"/>
  <c r="J5727" i="1"/>
  <c r="L5727" i="1" s="1"/>
  <c r="F5727" i="1"/>
  <c r="Y5727" i="1" s="1"/>
  <c r="E5727" i="1"/>
  <c r="C5727" i="1"/>
  <c r="G5727" i="1"/>
  <c r="AQ5726" i="1"/>
  <c r="AR5726" i="1" s="1"/>
  <c r="AN5726" i="1"/>
  <c r="K5726" i="1"/>
  <c r="J5726" i="1"/>
  <c r="L5726" i="1" s="1"/>
  <c r="F5726" i="1"/>
  <c r="Y5726" i="1"/>
  <c r="E5726" i="1"/>
  <c r="C5726" i="1"/>
  <c r="G5726" i="1" s="1"/>
  <c r="AQ5725" i="1"/>
  <c r="AR5725" i="1" s="1"/>
  <c r="AN5725" i="1"/>
  <c r="BB5725" i="1" s="1"/>
  <c r="K5725" i="1"/>
  <c r="J5725" i="1"/>
  <c r="L5725" i="1" s="1"/>
  <c r="F5725" i="1"/>
  <c r="Y5725" i="1" s="1"/>
  <c r="E5725" i="1"/>
  <c r="C5725" i="1"/>
  <c r="G5725" i="1" s="1"/>
  <c r="AQ5724" i="1"/>
  <c r="AR5724" i="1" s="1"/>
  <c r="AS5724" i="1" s="1"/>
  <c r="AN5724" i="1"/>
  <c r="K5724" i="1"/>
  <c r="J5724" i="1"/>
  <c r="L5724" i="1"/>
  <c r="F5724" i="1"/>
  <c r="E5724" i="1"/>
  <c r="C5724" i="1"/>
  <c r="G5724" i="1" s="1"/>
  <c r="AQ5723" i="1"/>
  <c r="AR5723" i="1" s="1"/>
  <c r="AS5723" i="1" s="1"/>
  <c r="AN5723" i="1"/>
  <c r="K5723" i="1"/>
  <c r="J5723" i="1"/>
  <c r="L5723" i="1" s="1"/>
  <c r="F5723" i="1"/>
  <c r="Y5723" i="1" s="1"/>
  <c r="E5723" i="1"/>
  <c r="C5723" i="1"/>
  <c r="G5723" i="1" s="1"/>
  <c r="AQ5722" i="1"/>
  <c r="AR5722" i="1" s="1"/>
  <c r="AN5722" i="1"/>
  <c r="BB5722" i="1" s="1"/>
  <c r="K5722" i="1"/>
  <c r="J5722" i="1"/>
  <c r="L5722" i="1" s="1"/>
  <c r="F5722" i="1"/>
  <c r="Y5722" i="1" s="1"/>
  <c r="E5722" i="1"/>
  <c r="C5722" i="1"/>
  <c r="G5722" i="1" s="1"/>
  <c r="AQ5721" i="1"/>
  <c r="AR5721" i="1"/>
  <c r="AN5721" i="1"/>
  <c r="K5721" i="1"/>
  <c r="J5721" i="1"/>
  <c r="L5721" i="1" s="1"/>
  <c r="F5721" i="1"/>
  <c r="Y5721" i="1" s="1"/>
  <c r="E5721" i="1"/>
  <c r="C5721" i="1"/>
  <c r="G5721" i="1" s="1"/>
  <c r="AQ5720" i="1"/>
  <c r="AR5720" i="1" s="1"/>
  <c r="AN5720" i="1"/>
  <c r="K5720" i="1"/>
  <c r="O5720" i="1" s="1"/>
  <c r="Q5720" i="1" s="1"/>
  <c r="J5720" i="1"/>
  <c r="L5720" i="1" s="1"/>
  <c r="P5720" i="1" s="1"/>
  <c r="R5720" i="1" s="1"/>
  <c r="F5720" i="1"/>
  <c r="E5720" i="1"/>
  <c r="C5720" i="1"/>
  <c r="G5720" i="1" s="1"/>
  <c r="AQ5719" i="1"/>
  <c r="AR5719" i="1" s="1"/>
  <c r="AN5719" i="1"/>
  <c r="BB5719" i="1" s="1"/>
  <c r="K5719" i="1"/>
  <c r="J5719" i="1"/>
  <c r="L5719" i="1" s="1"/>
  <c r="P5719" i="1" s="1"/>
  <c r="R5719" i="1" s="1"/>
  <c r="F5719" i="1"/>
  <c r="Y5719" i="1" s="1"/>
  <c r="E5719" i="1"/>
  <c r="C5719" i="1"/>
  <c r="G5719" i="1" s="1"/>
  <c r="AQ5718" i="1"/>
  <c r="AR5718" i="1"/>
  <c r="AN5718" i="1"/>
  <c r="K5718" i="1"/>
  <c r="J5718" i="1"/>
  <c r="L5718" i="1"/>
  <c r="F5718" i="1"/>
  <c r="Y5718" i="1" s="1"/>
  <c r="E5718" i="1"/>
  <c r="C5718" i="1"/>
  <c r="G5718" i="1" s="1"/>
  <c r="AQ5717" i="1"/>
  <c r="AR5717" i="1" s="1"/>
  <c r="AN5717" i="1"/>
  <c r="BB5717" i="1" s="1"/>
  <c r="K5717" i="1"/>
  <c r="J5717" i="1"/>
  <c r="L5717" i="1" s="1"/>
  <c r="F5717" i="1"/>
  <c r="E5717" i="1"/>
  <c r="C5717" i="1"/>
  <c r="G5717" i="1" s="1"/>
  <c r="AQ5716" i="1"/>
  <c r="AR5716" i="1" s="1"/>
  <c r="AN5716" i="1"/>
  <c r="K5716" i="1"/>
  <c r="J5716" i="1"/>
  <c r="L5716" i="1" s="1"/>
  <c r="P5716" i="1" s="1"/>
  <c r="R5716" i="1" s="1"/>
  <c r="F5716" i="1"/>
  <c r="E5716" i="1"/>
  <c r="C5716" i="1"/>
  <c r="G5716" i="1" s="1"/>
  <c r="AQ5715" i="1"/>
  <c r="AR5715" i="1" s="1"/>
  <c r="AN5715" i="1"/>
  <c r="K5715" i="1"/>
  <c r="J5715" i="1"/>
  <c r="L5715" i="1" s="1"/>
  <c r="F5715" i="1"/>
  <c r="Y5715" i="1" s="1"/>
  <c r="E5715" i="1"/>
  <c r="C5715" i="1"/>
  <c r="G5715" i="1" s="1"/>
  <c r="AQ5714" i="1"/>
  <c r="AR5714" i="1" s="1"/>
  <c r="AN5714" i="1"/>
  <c r="BB5714" i="1" s="1"/>
  <c r="K5714" i="1"/>
  <c r="J5714" i="1"/>
  <c r="L5714" i="1" s="1"/>
  <c r="F5714" i="1"/>
  <c r="E5714" i="1"/>
  <c r="C5714" i="1"/>
  <c r="G5714" i="1" s="1"/>
  <c r="AQ5713" i="1"/>
  <c r="AR5713" i="1" s="1"/>
  <c r="AN5713" i="1"/>
  <c r="K5713" i="1"/>
  <c r="J5713" i="1"/>
  <c r="L5713" i="1" s="1"/>
  <c r="F5713" i="1"/>
  <c r="Y5713" i="1" s="1"/>
  <c r="E5713" i="1"/>
  <c r="C5713" i="1"/>
  <c r="G5713" i="1"/>
  <c r="AQ5712" i="1"/>
  <c r="AR5712" i="1" s="1"/>
  <c r="AN5712" i="1"/>
  <c r="K5712" i="1"/>
  <c r="J5712" i="1"/>
  <c r="L5712" i="1"/>
  <c r="F5712" i="1"/>
  <c r="E5712" i="1"/>
  <c r="C5712" i="1"/>
  <c r="G5712" i="1" s="1"/>
  <c r="P5712" i="1" s="1"/>
  <c r="R5712" i="1" s="1"/>
  <c r="AQ5711" i="1"/>
  <c r="AR5711" i="1"/>
  <c r="AN5711" i="1"/>
  <c r="K5711" i="1"/>
  <c r="J5711" i="1"/>
  <c r="L5711" i="1"/>
  <c r="F5711" i="1"/>
  <c r="Y5711" i="1" s="1"/>
  <c r="E5711" i="1"/>
  <c r="C5711" i="1"/>
  <c r="G5711" i="1" s="1"/>
  <c r="AQ5710" i="1"/>
  <c r="AR5710" i="1" s="1"/>
  <c r="AN5710" i="1"/>
  <c r="K5710" i="1"/>
  <c r="J5710" i="1"/>
  <c r="L5710" i="1" s="1"/>
  <c r="F5710" i="1"/>
  <c r="Y5710" i="1" s="1"/>
  <c r="E5710" i="1"/>
  <c r="C5710" i="1"/>
  <c r="G5710" i="1"/>
  <c r="AQ5709" i="1"/>
  <c r="AR5709" i="1"/>
  <c r="AN5709" i="1"/>
  <c r="K5709" i="1"/>
  <c r="J5709" i="1"/>
  <c r="L5709" i="1" s="1"/>
  <c r="F5709" i="1"/>
  <c r="Y5709" i="1"/>
  <c r="E5709" i="1"/>
  <c r="C5709" i="1"/>
  <c r="G5709" i="1" s="1"/>
  <c r="AQ5708" i="1"/>
  <c r="AR5708" i="1" s="1"/>
  <c r="AN5708" i="1"/>
  <c r="K5708" i="1"/>
  <c r="J5708" i="1"/>
  <c r="L5708" i="1" s="1"/>
  <c r="F5708" i="1"/>
  <c r="Y5708" i="1" s="1"/>
  <c r="E5708" i="1"/>
  <c r="C5708" i="1"/>
  <c r="G5708" i="1" s="1"/>
  <c r="AQ5707" i="1"/>
  <c r="AR5707" i="1" s="1"/>
  <c r="AN5707" i="1"/>
  <c r="BB5707" i="1" s="1"/>
  <c r="K5707" i="1"/>
  <c r="J5707" i="1"/>
  <c r="L5707" i="1" s="1"/>
  <c r="F5707" i="1"/>
  <c r="Y5707" i="1" s="1"/>
  <c r="E5707" i="1"/>
  <c r="C5707" i="1"/>
  <c r="G5707" i="1" s="1"/>
  <c r="AQ5706" i="1"/>
  <c r="AR5706" i="1" s="1"/>
  <c r="AS5706" i="1" s="1"/>
  <c r="AN5706" i="1"/>
  <c r="K5706" i="1"/>
  <c r="J5706" i="1"/>
  <c r="L5706" i="1"/>
  <c r="F5706" i="1"/>
  <c r="Y5706" i="1" s="1"/>
  <c r="E5706" i="1"/>
  <c r="C5706" i="1"/>
  <c r="G5706" i="1" s="1"/>
  <c r="AQ5705" i="1"/>
  <c r="AR5705" i="1" s="1"/>
  <c r="AN5705" i="1"/>
  <c r="BB5705" i="1" s="1"/>
  <c r="K5705" i="1"/>
  <c r="J5705" i="1"/>
  <c r="L5705" i="1" s="1"/>
  <c r="F5705" i="1"/>
  <c r="Y5705" i="1" s="1"/>
  <c r="E5705" i="1"/>
  <c r="C5705" i="1"/>
  <c r="G5705" i="1" s="1"/>
  <c r="AQ5704" i="1"/>
  <c r="AR5704" i="1" s="1"/>
  <c r="AS5704" i="1" s="1"/>
  <c r="AN5704" i="1"/>
  <c r="K5704" i="1"/>
  <c r="J5704" i="1"/>
  <c r="L5704" i="1" s="1"/>
  <c r="F5704" i="1"/>
  <c r="E5704" i="1"/>
  <c r="C5704" i="1"/>
  <c r="G5704" i="1" s="1"/>
  <c r="AQ5703" i="1"/>
  <c r="AR5703" i="1"/>
  <c r="AN5703" i="1"/>
  <c r="K5703" i="1"/>
  <c r="J5703" i="1"/>
  <c r="L5703" i="1" s="1"/>
  <c r="P5703" i="1" s="1"/>
  <c r="R5703" i="1" s="1"/>
  <c r="F5703" i="1"/>
  <c r="Y5703" i="1" s="1"/>
  <c r="E5703" i="1"/>
  <c r="C5703" i="1"/>
  <c r="G5703" i="1" s="1"/>
  <c r="AQ5702" i="1"/>
  <c r="AR5702" i="1" s="1"/>
  <c r="AN5702" i="1"/>
  <c r="K5702" i="1"/>
  <c r="J5702" i="1"/>
  <c r="L5702" i="1" s="1"/>
  <c r="F5702" i="1"/>
  <c r="Y5702" i="1" s="1"/>
  <c r="E5702" i="1"/>
  <c r="C5702" i="1"/>
  <c r="G5702" i="1"/>
  <c r="AQ5701" i="1"/>
  <c r="AR5701" i="1" s="1"/>
  <c r="AN5701" i="1"/>
  <c r="AP5701" i="1" s="1"/>
  <c r="K5701" i="1"/>
  <c r="O5701" i="1" s="1"/>
  <c r="Q5701" i="1" s="1"/>
  <c r="J5701" i="1"/>
  <c r="L5701" i="1" s="1"/>
  <c r="F5701" i="1"/>
  <c r="Y5701" i="1"/>
  <c r="E5701" i="1"/>
  <c r="C5701" i="1"/>
  <c r="G5701" i="1" s="1"/>
  <c r="AQ5700" i="1"/>
  <c r="AR5700" i="1" s="1"/>
  <c r="AN5700" i="1"/>
  <c r="BB5700" i="1" s="1"/>
  <c r="K5700" i="1"/>
  <c r="J5700" i="1"/>
  <c r="L5700" i="1" s="1"/>
  <c r="F5700" i="1"/>
  <c r="Y5700" i="1" s="1"/>
  <c r="E5700" i="1"/>
  <c r="C5700" i="1"/>
  <c r="G5700" i="1" s="1"/>
  <c r="P5700" i="1" s="1"/>
  <c r="AQ5699" i="1"/>
  <c r="AR5699" i="1" s="1"/>
  <c r="AS5699" i="1" s="1"/>
  <c r="AN5699" i="1"/>
  <c r="K5699" i="1"/>
  <c r="J5699" i="1"/>
  <c r="L5699" i="1"/>
  <c r="F5699" i="1"/>
  <c r="Y5699" i="1" s="1"/>
  <c r="E5699" i="1"/>
  <c r="C5699" i="1"/>
  <c r="G5699" i="1" s="1"/>
  <c r="AQ5698" i="1"/>
  <c r="AR5698" i="1" s="1"/>
  <c r="AN5698" i="1"/>
  <c r="K5698" i="1"/>
  <c r="J5698" i="1"/>
  <c r="L5698" i="1" s="1"/>
  <c r="F5698" i="1"/>
  <c r="Y5698" i="1" s="1"/>
  <c r="E5698" i="1"/>
  <c r="C5698" i="1"/>
  <c r="G5698" i="1" s="1"/>
  <c r="AQ5697" i="1"/>
  <c r="AR5697" i="1" s="1"/>
  <c r="AN5697" i="1"/>
  <c r="K5697" i="1"/>
  <c r="J5697" i="1"/>
  <c r="L5697" i="1" s="1"/>
  <c r="P5697" i="1" s="1"/>
  <c r="R5697" i="1" s="1"/>
  <c r="F5697" i="1"/>
  <c r="Y5697" i="1" s="1"/>
  <c r="E5697" i="1"/>
  <c r="C5697" i="1"/>
  <c r="G5697" i="1" s="1"/>
  <c r="AQ5696" i="1"/>
  <c r="AR5696" i="1" s="1"/>
  <c r="AN5696" i="1"/>
  <c r="BB5696" i="1" s="1"/>
  <c r="K5696" i="1"/>
  <c r="J5696" i="1"/>
  <c r="L5696" i="1" s="1"/>
  <c r="F5696" i="1"/>
  <c r="Y5696" i="1" s="1"/>
  <c r="E5696" i="1"/>
  <c r="C5696" i="1"/>
  <c r="G5696" i="1" s="1"/>
  <c r="AQ5695" i="1"/>
  <c r="AR5695" i="1"/>
  <c r="AN5695" i="1"/>
  <c r="K5695" i="1"/>
  <c r="J5695" i="1"/>
  <c r="L5695" i="1" s="1"/>
  <c r="P5695" i="1" s="1"/>
  <c r="R5695" i="1" s="1"/>
  <c r="F5695" i="1"/>
  <c r="Y5695" i="1" s="1"/>
  <c r="E5695" i="1"/>
  <c r="C5695" i="1"/>
  <c r="G5695" i="1" s="1"/>
  <c r="AQ5694" i="1"/>
  <c r="AR5694" i="1" s="1"/>
  <c r="AN5694" i="1"/>
  <c r="K5694" i="1"/>
  <c r="J5694" i="1"/>
  <c r="L5694" i="1" s="1"/>
  <c r="P5694" i="1" s="1"/>
  <c r="R5694" i="1" s="1"/>
  <c r="F5694" i="1"/>
  <c r="E5694" i="1"/>
  <c r="C5694" i="1"/>
  <c r="G5694" i="1" s="1"/>
  <c r="AQ5693" i="1"/>
  <c r="AR5693" i="1" s="1"/>
  <c r="AN5693" i="1"/>
  <c r="K5693" i="1"/>
  <c r="J5693" i="1"/>
  <c r="L5693" i="1" s="1"/>
  <c r="F5693" i="1"/>
  <c r="Y5693" i="1" s="1"/>
  <c r="E5693" i="1"/>
  <c r="C5693" i="1"/>
  <c r="G5693" i="1" s="1"/>
  <c r="P5693" i="1" s="1"/>
  <c r="R5693" i="1" s="1"/>
  <c r="AQ5692" i="1"/>
  <c r="AR5692" i="1"/>
  <c r="AN5692" i="1"/>
  <c r="K5692" i="1"/>
  <c r="J5692" i="1"/>
  <c r="L5692" i="1"/>
  <c r="F5692" i="1"/>
  <c r="E5692" i="1"/>
  <c r="C5692" i="1"/>
  <c r="G5692" i="1"/>
  <c r="AQ5691" i="1"/>
  <c r="AR5691" i="1"/>
  <c r="AN5691" i="1"/>
  <c r="K5691" i="1"/>
  <c r="J5691" i="1"/>
  <c r="L5691" i="1" s="1"/>
  <c r="F5691" i="1"/>
  <c r="Y5691" i="1"/>
  <c r="E5691" i="1"/>
  <c r="C5691" i="1"/>
  <c r="G5691" i="1" s="1"/>
  <c r="AQ5690" i="1"/>
  <c r="AR5690" i="1" s="1"/>
  <c r="AN5690" i="1"/>
  <c r="K5690" i="1"/>
  <c r="J5690" i="1"/>
  <c r="L5690" i="1" s="1"/>
  <c r="F5690" i="1"/>
  <c r="Y5690" i="1" s="1"/>
  <c r="E5690" i="1"/>
  <c r="C5690" i="1"/>
  <c r="G5690" i="1"/>
  <c r="AQ5689" i="1"/>
  <c r="AR5689" i="1"/>
  <c r="AN5689" i="1"/>
  <c r="K5689" i="1"/>
  <c r="J5689" i="1"/>
  <c r="L5689" i="1"/>
  <c r="F5689" i="1"/>
  <c r="Y5689" i="1"/>
  <c r="E5689" i="1"/>
  <c r="C5689" i="1"/>
  <c r="G5689" i="1" s="1"/>
  <c r="AQ5688" i="1"/>
  <c r="AR5688" i="1" s="1"/>
  <c r="AN5688" i="1"/>
  <c r="K5688" i="1"/>
  <c r="J5688" i="1"/>
  <c r="L5688" i="1" s="1"/>
  <c r="F5688" i="1"/>
  <c r="Y5688" i="1" s="1"/>
  <c r="E5688" i="1"/>
  <c r="C5688" i="1"/>
  <c r="G5688" i="1"/>
  <c r="AQ5687" i="1"/>
  <c r="AR5687" i="1" s="1"/>
  <c r="AS5687" i="1" s="1"/>
  <c r="AN5687" i="1"/>
  <c r="K5687" i="1"/>
  <c r="J5687" i="1"/>
  <c r="L5687" i="1"/>
  <c r="F5687" i="1"/>
  <c r="Y5687" i="1"/>
  <c r="E5687" i="1"/>
  <c r="C5687" i="1"/>
  <c r="G5687" i="1" s="1"/>
  <c r="AQ5686" i="1"/>
  <c r="AR5686" i="1" s="1"/>
  <c r="AN5686" i="1"/>
  <c r="K5686" i="1"/>
  <c r="J5686" i="1"/>
  <c r="L5686" i="1" s="1"/>
  <c r="F5686" i="1"/>
  <c r="Y5686" i="1" s="1"/>
  <c r="E5686" i="1"/>
  <c r="C5686" i="1"/>
  <c r="G5686" i="1" s="1"/>
  <c r="AQ5685" i="1"/>
  <c r="AR5685" i="1"/>
  <c r="AN5685" i="1"/>
  <c r="K5685" i="1"/>
  <c r="J5685" i="1"/>
  <c r="L5685" i="1"/>
  <c r="F5685" i="1"/>
  <c r="Y5685" i="1" s="1"/>
  <c r="E5685" i="1"/>
  <c r="C5685" i="1"/>
  <c r="G5685" i="1" s="1"/>
  <c r="AQ5684" i="1"/>
  <c r="AR5684" i="1" s="1"/>
  <c r="AN5684" i="1"/>
  <c r="BB5684" i="1" s="1"/>
  <c r="K5684" i="1"/>
  <c r="J5684" i="1"/>
  <c r="L5684" i="1" s="1"/>
  <c r="F5684" i="1"/>
  <c r="E5684" i="1"/>
  <c r="C5684" i="1"/>
  <c r="G5684" i="1" s="1"/>
  <c r="AQ5683" i="1"/>
  <c r="AR5683" i="1" s="1"/>
  <c r="AN5683" i="1"/>
  <c r="K5683" i="1"/>
  <c r="J5683" i="1"/>
  <c r="L5683" i="1" s="1"/>
  <c r="P5683" i="1" s="1"/>
  <c r="R5683" i="1" s="1"/>
  <c r="F5683" i="1"/>
  <c r="Y5683" i="1" s="1"/>
  <c r="E5683" i="1"/>
  <c r="C5683" i="1"/>
  <c r="G5683" i="1"/>
  <c r="AQ5682" i="1"/>
  <c r="AR5682" i="1" s="1"/>
  <c r="AN5682" i="1"/>
  <c r="K5682" i="1"/>
  <c r="O5682" i="1" s="1"/>
  <c r="Q5682" i="1" s="1"/>
  <c r="J5682" i="1"/>
  <c r="L5682" i="1" s="1"/>
  <c r="F5682" i="1"/>
  <c r="Y5682" i="1"/>
  <c r="E5682" i="1"/>
  <c r="C5682" i="1"/>
  <c r="G5682" i="1" s="1"/>
  <c r="AQ5681" i="1"/>
  <c r="AR5681" i="1" s="1"/>
  <c r="AN5681" i="1"/>
  <c r="AP5681" i="1" s="1"/>
  <c r="K5681" i="1"/>
  <c r="J5681" i="1"/>
  <c r="L5681" i="1" s="1"/>
  <c r="F5681" i="1"/>
  <c r="Y5681" i="1" s="1"/>
  <c r="E5681" i="1"/>
  <c r="C5681" i="1"/>
  <c r="G5681" i="1" s="1"/>
  <c r="P5681" i="1" s="1"/>
  <c r="R5681" i="1" s="1"/>
  <c r="AQ5680" i="1"/>
  <c r="AR5680" i="1" s="1"/>
  <c r="AS5680" i="1" s="1"/>
  <c r="AN5680" i="1"/>
  <c r="K5680" i="1"/>
  <c r="J5680" i="1"/>
  <c r="L5680" i="1"/>
  <c r="F5680" i="1"/>
  <c r="Y5680" i="1" s="1"/>
  <c r="E5680" i="1"/>
  <c r="C5680" i="1"/>
  <c r="G5680" i="1" s="1"/>
  <c r="AQ5679" i="1"/>
  <c r="AR5679" i="1" s="1"/>
  <c r="AN5679" i="1"/>
  <c r="K5679" i="1"/>
  <c r="J5679" i="1"/>
  <c r="L5679" i="1" s="1"/>
  <c r="F5679" i="1"/>
  <c r="Y5679" i="1" s="1"/>
  <c r="E5679" i="1"/>
  <c r="C5679" i="1"/>
  <c r="G5679" i="1" s="1"/>
  <c r="AQ5678" i="1"/>
  <c r="AR5678" i="1" s="1"/>
  <c r="AN5678" i="1"/>
  <c r="K5678" i="1"/>
  <c r="J5678" i="1"/>
  <c r="L5678" i="1" s="1"/>
  <c r="F5678" i="1"/>
  <c r="Y5678" i="1" s="1"/>
  <c r="E5678" i="1"/>
  <c r="C5678" i="1"/>
  <c r="G5678" i="1" s="1"/>
  <c r="AQ5677" i="1"/>
  <c r="AR5677" i="1"/>
  <c r="AN5677" i="1"/>
  <c r="K5677" i="1"/>
  <c r="J5677" i="1"/>
  <c r="L5677" i="1" s="1"/>
  <c r="P5677" i="1" s="1"/>
  <c r="R5677" i="1" s="1"/>
  <c r="F5677" i="1"/>
  <c r="Y5677" i="1" s="1"/>
  <c r="E5677" i="1"/>
  <c r="C5677" i="1"/>
  <c r="G5677" i="1" s="1"/>
  <c r="AQ5676" i="1"/>
  <c r="AR5676" i="1" s="1"/>
  <c r="AN5676" i="1"/>
  <c r="BB5676" i="1" s="1"/>
  <c r="K5676" i="1"/>
  <c r="J5676" i="1"/>
  <c r="L5676" i="1" s="1"/>
  <c r="P5676" i="1" s="1"/>
  <c r="R5676" i="1" s="1"/>
  <c r="F5676" i="1"/>
  <c r="E5676" i="1"/>
  <c r="C5676" i="1"/>
  <c r="G5676" i="1" s="1"/>
  <c r="AQ5675" i="1"/>
  <c r="AR5675" i="1" s="1"/>
  <c r="AN5675" i="1"/>
  <c r="K5675" i="1"/>
  <c r="J5675" i="1"/>
  <c r="L5675" i="1" s="1"/>
  <c r="F5675" i="1"/>
  <c r="Y5675" i="1" s="1"/>
  <c r="E5675" i="1"/>
  <c r="C5675" i="1"/>
  <c r="G5675" i="1" s="1"/>
  <c r="P5675" i="1" s="1"/>
  <c r="R5675" i="1" s="1"/>
  <c r="AQ5674" i="1"/>
  <c r="AR5674" i="1"/>
  <c r="AN5674" i="1"/>
  <c r="K5674" i="1"/>
  <c r="J5674" i="1"/>
  <c r="L5674" i="1"/>
  <c r="F5674" i="1"/>
  <c r="Y5674" i="1" s="1"/>
  <c r="E5674" i="1"/>
  <c r="C5674" i="1"/>
  <c r="G5674" i="1" s="1"/>
  <c r="AQ5673" i="1"/>
  <c r="AR5673" i="1" s="1"/>
  <c r="AN5673" i="1"/>
  <c r="K5673" i="1"/>
  <c r="J5673" i="1"/>
  <c r="L5673" i="1" s="1"/>
  <c r="F5673" i="1"/>
  <c r="Y5673" i="1" s="1"/>
  <c r="E5673" i="1"/>
  <c r="C5673" i="1"/>
  <c r="G5673" i="1"/>
  <c r="AQ5672" i="1"/>
  <c r="AR5672" i="1"/>
  <c r="AN5672" i="1"/>
  <c r="K5672" i="1"/>
  <c r="J5672" i="1"/>
  <c r="L5672" i="1" s="1"/>
  <c r="F5672" i="1"/>
  <c r="Y5672" i="1"/>
  <c r="E5672" i="1"/>
  <c r="C5672" i="1"/>
  <c r="G5672" i="1" s="1"/>
  <c r="AQ5671" i="1"/>
  <c r="AR5671" i="1" s="1"/>
  <c r="AS5671" i="1" s="1"/>
  <c r="AN5671" i="1"/>
  <c r="K5671" i="1"/>
  <c r="J5671" i="1"/>
  <c r="L5671" i="1" s="1"/>
  <c r="F5671" i="1"/>
  <c r="Y5671" i="1" s="1"/>
  <c r="E5671" i="1"/>
  <c r="C5671" i="1"/>
  <c r="G5671" i="1"/>
  <c r="AQ5670" i="1"/>
  <c r="AR5670" i="1"/>
  <c r="AN5670" i="1"/>
  <c r="K5670" i="1"/>
  <c r="J5670" i="1"/>
  <c r="L5670" i="1"/>
  <c r="F5670" i="1"/>
  <c r="Y5670" i="1"/>
  <c r="E5670" i="1"/>
  <c r="C5670" i="1"/>
  <c r="G5670" i="1" s="1"/>
  <c r="AQ5669" i="1"/>
  <c r="AR5669" i="1" s="1"/>
  <c r="AN5669" i="1"/>
  <c r="K5669" i="1"/>
  <c r="J5669" i="1"/>
  <c r="L5669" i="1" s="1"/>
  <c r="F5669" i="1"/>
  <c r="Y5669" i="1" s="1"/>
  <c r="E5669" i="1"/>
  <c r="C5669" i="1"/>
  <c r="G5669" i="1"/>
  <c r="AQ5668" i="1"/>
  <c r="AR5668" i="1" s="1"/>
  <c r="AN5668" i="1"/>
  <c r="K5668" i="1"/>
  <c r="J5668" i="1"/>
  <c r="L5668" i="1"/>
  <c r="F5668" i="1"/>
  <c r="E5668" i="1"/>
  <c r="C5668" i="1"/>
  <c r="G5668" i="1" s="1"/>
  <c r="AQ5667" i="1"/>
  <c r="AR5667" i="1"/>
  <c r="AN5667" i="1"/>
  <c r="K5667" i="1"/>
  <c r="O5667" i="1" s="1"/>
  <c r="Q5667" i="1" s="1"/>
  <c r="J5667" i="1"/>
  <c r="L5667" i="1"/>
  <c r="F5667" i="1"/>
  <c r="Y5667" i="1" s="1"/>
  <c r="E5667" i="1"/>
  <c r="C5667" i="1"/>
  <c r="G5667" i="1" s="1"/>
  <c r="AQ5666" i="1"/>
  <c r="AR5666" i="1" s="1"/>
  <c r="AN5666" i="1"/>
  <c r="K5666" i="1"/>
  <c r="J5666" i="1"/>
  <c r="L5666" i="1" s="1"/>
  <c r="F5666" i="1"/>
  <c r="Y5666" i="1" s="1"/>
  <c r="E5666" i="1"/>
  <c r="C5666" i="1"/>
  <c r="G5666" i="1"/>
  <c r="AQ5665" i="1"/>
  <c r="AR5665" i="1"/>
  <c r="AN5665" i="1"/>
  <c r="K5665" i="1"/>
  <c r="J5665" i="1"/>
  <c r="L5665" i="1" s="1"/>
  <c r="F5665" i="1"/>
  <c r="Y5665" i="1"/>
  <c r="E5665" i="1"/>
  <c r="C5665" i="1"/>
  <c r="G5665" i="1" s="1"/>
  <c r="AQ5664" i="1"/>
  <c r="AR5664" i="1" s="1"/>
  <c r="AS5664" i="1" s="1"/>
  <c r="AN5664" i="1"/>
  <c r="K5664" i="1"/>
  <c r="J5664" i="1"/>
  <c r="L5664" i="1" s="1"/>
  <c r="F5664" i="1"/>
  <c r="Y5664" i="1" s="1"/>
  <c r="E5664" i="1"/>
  <c r="C5664" i="1"/>
  <c r="G5664" i="1"/>
  <c r="AQ5663" i="1"/>
  <c r="AR5663" i="1"/>
  <c r="AN5663" i="1"/>
  <c r="K5663" i="1"/>
  <c r="J5663" i="1"/>
  <c r="L5663" i="1"/>
  <c r="F5663" i="1"/>
  <c r="Y5663" i="1"/>
  <c r="E5663" i="1"/>
  <c r="C5663" i="1"/>
  <c r="G5663" i="1" s="1"/>
  <c r="AQ5662" i="1"/>
  <c r="AR5662" i="1" s="1"/>
  <c r="AN5662" i="1"/>
  <c r="K5662" i="1"/>
  <c r="J5662" i="1"/>
  <c r="L5662" i="1" s="1"/>
  <c r="F5662" i="1"/>
  <c r="Y5662" i="1" s="1"/>
  <c r="E5662" i="1"/>
  <c r="C5662" i="1"/>
  <c r="G5662" i="1"/>
  <c r="AQ5661" i="1"/>
  <c r="AR5661" i="1" s="1"/>
  <c r="AN5661" i="1"/>
  <c r="K5661" i="1"/>
  <c r="J5661" i="1"/>
  <c r="L5661" i="1"/>
  <c r="F5661" i="1"/>
  <c r="E5661" i="1"/>
  <c r="C5661" i="1"/>
  <c r="G5661" i="1" s="1"/>
  <c r="P5661" i="1" s="1"/>
  <c r="R5661" i="1" s="1"/>
  <c r="AQ5660" i="1"/>
  <c r="AR5660" i="1"/>
  <c r="AN5660" i="1"/>
  <c r="K5660" i="1"/>
  <c r="J5660" i="1"/>
  <c r="L5660" i="1"/>
  <c r="F5660" i="1"/>
  <c r="Y5660" i="1" s="1"/>
  <c r="E5660" i="1"/>
  <c r="C5660" i="1"/>
  <c r="G5660" i="1" s="1"/>
  <c r="AQ5659" i="1"/>
  <c r="AR5659" i="1" s="1"/>
  <c r="AN5659" i="1"/>
  <c r="K5659" i="1"/>
  <c r="J5659" i="1"/>
  <c r="L5659" i="1" s="1"/>
  <c r="F5659" i="1"/>
  <c r="Y5659" i="1" s="1"/>
  <c r="E5659" i="1"/>
  <c r="C5659" i="1"/>
  <c r="G5659" i="1"/>
  <c r="AQ5658" i="1"/>
  <c r="AR5658" i="1"/>
  <c r="AN5658" i="1"/>
  <c r="K5658" i="1"/>
  <c r="J5658" i="1"/>
  <c r="L5658" i="1" s="1"/>
  <c r="F5658" i="1"/>
  <c r="Y5658" i="1"/>
  <c r="E5658" i="1"/>
  <c r="C5658" i="1"/>
  <c r="G5658" i="1" s="1"/>
  <c r="AQ5657" i="1"/>
  <c r="AR5657" i="1" s="1"/>
  <c r="AS5657" i="1" s="1"/>
  <c r="AN5657" i="1"/>
  <c r="K5657" i="1"/>
  <c r="J5657" i="1"/>
  <c r="L5657" i="1" s="1"/>
  <c r="F5657" i="1"/>
  <c r="Y5657" i="1" s="1"/>
  <c r="E5657" i="1"/>
  <c r="C5657" i="1"/>
  <c r="G5657" i="1"/>
  <c r="AQ5656" i="1"/>
  <c r="AR5656" i="1"/>
  <c r="AN5656" i="1"/>
  <c r="K5656" i="1"/>
  <c r="J5656" i="1"/>
  <c r="L5656" i="1"/>
  <c r="F5656" i="1"/>
  <c r="Y5656" i="1"/>
  <c r="E5656" i="1"/>
  <c r="C5656" i="1"/>
  <c r="G5656" i="1" s="1"/>
  <c r="AQ5655" i="1"/>
  <c r="AR5655" i="1" s="1"/>
  <c r="AN5655" i="1"/>
  <c r="K5655" i="1"/>
  <c r="J5655" i="1"/>
  <c r="L5655" i="1" s="1"/>
  <c r="F5655" i="1"/>
  <c r="Y5655" i="1" s="1"/>
  <c r="E5655" i="1"/>
  <c r="C5655" i="1"/>
  <c r="G5655" i="1"/>
  <c r="AQ5654" i="1"/>
  <c r="AR5654" i="1" s="1"/>
  <c r="AN5654" i="1"/>
  <c r="K5654" i="1"/>
  <c r="J5654" i="1"/>
  <c r="L5654" i="1"/>
  <c r="F5654" i="1"/>
  <c r="Y5654" i="1"/>
  <c r="E5654" i="1"/>
  <c r="C5654" i="1"/>
  <c r="G5654" i="1" s="1"/>
  <c r="AQ5653" i="1"/>
  <c r="AR5653" i="1" s="1"/>
  <c r="AN5653" i="1"/>
  <c r="K5653" i="1"/>
  <c r="J5653" i="1"/>
  <c r="L5653" i="1" s="1"/>
  <c r="F5653" i="1"/>
  <c r="Y5653" i="1" s="1"/>
  <c r="E5653" i="1"/>
  <c r="C5653" i="1"/>
  <c r="G5653" i="1" s="1"/>
  <c r="AQ5652" i="1"/>
  <c r="AR5652" i="1" s="1"/>
  <c r="AN5652" i="1"/>
  <c r="BB5652" i="1" s="1"/>
  <c r="K5652" i="1"/>
  <c r="J5652" i="1"/>
  <c r="L5652" i="1" s="1"/>
  <c r="F5652" i="1"/>
  <c r="Y5652" i="1" s="1"/>
  <c r="E5652" i="1"/>
  <c r="C5652" i="1"/>
  <c r="G5652" i="1" s="1"/>
  <c r="AQ5651" i="1"/>
  <c r="AR5651" i="1"/>
  <c r="AN5651" i="1"/>
  <c r="K5651" i="1"/>
  <c r="J5651" i="1"/>
  <c r="L5651" i="1" s="1"/>
  <c r="P5651" i="1" s="1"/>
  <c r="R5651" i="1" s="1"/>
  <c r="F5651" i="1"/>
  <c r="Y5651" i="1" s="1"/>
  <c r="E5651" i="1"/>
  <c r="C5651" i="1"/>
  <c r="G5651" i="1" s="1"/>
  <c r="AQ5650" i="1"/>
  <c r="AR5650" i="1" s="1"/>
  <c r="AN5650" i="1"/>
  <c r="K5650" i="1"/>
  <c r="O5650" i="1" s="1"/>
  <c r="Q5650" i="1" s="1"/>
  <c r="J5650" i="1"/>
  <c r="L5650" i="1" s="1"/>
  <c r="P5650" i="1" s="1"/>
  <c r="R5650" i="1" s="1"/>
  <c r="F5650" i="1"/>
  <c r="Y5650" i="1" s="1"/>
  <c r="E5650" i="1"/>
  <c r="C5650" i="1"/>
  <c r="G5650" i="1"/>
  <c r="AQ5649" i="1"/>
  <c r="AR5649" i="1" s="1"/>
  <c r="AN5649" i="1"/>
  <c r="K5649" i="1"/>
  <c r="J5649" i="1"/>
  <c r="L5649" i="1" s="1"/>
  <c r="F5649" i="1"/>
  <c r="Y5649" i="1"/>
  <c r="E5649" i="1"/>
  <c r="C5649" i="1"/>
  <c r="G5649" i="1" s="1"/>
  <c r="AQ5648" i="1"/>
  <c r="AR5648" i="1" s="1"/>
  <c r="AN5648" i="1"/>
  <c r="BB5648" i="1" s="1"/>
  <c r="K5648" i="1"/>
  <c r="J5648" i="1"/>
  <c r="L5648" i="1" s="1"/>
  <c r="F5648" i="1"/>
  <c r="Y5648" i="1" s="1"/>
  <c r="E5648" i="1"/>
  <c r="C5648" i="1"/>
  <c r="G5648" i="1" s="1"/>
  <c r="AQ5647" i="1"/>
  <c r="AR5647" i="1" s="1"/>
  <c r="AS5647" i="1" s="1"/>
  <c r="AN5647" i="1"/>
  <c r="K5647" i="1"/>
  <c r="J5647" i="1"/>
  <c r="L5647" i="1"/>
  <c r="F5647" i="1"/>
  <c r="Y5647" i="1" s="1"/>
  <c r="E5647" i="1"/>
  <c r="C5647" i="1"/>
  <c r="G5647" i="1" s="1"/>
  <c r="AQ5646" i="1"/>
  <c r="AR5646" i="1" s="1"/>
  <c r="AN5646" i="1"/>
  <c r="K5646" i="1"/>
  <c r="J5646" i="1"/>
  <c r="L5646" i="1" s="1"/>
  <c r="F5646" i="1"/>
  <c r="Y5646" i="1" s="1"/>
  <c r="E5646" i="1"/>
  <c r="C5646" i="1"/>
  <c r="G5646" i="1" s="1"/>
  <c r="AQ5645" i="1"/>
  <c r="AR5645" i="1" s="1"/>
  <c r="AN5645" i="1"/>
  <c r="K5645" i="1"/>
  <c r="J5645" i="1"/>
  <c r="L5645" i="1" s="1"/>
  <c r="F5645" i="1"/>
  <c r="E5645" i="1"/>
  <c r="C5645" i="1"/>
  <c r="G5645" i="1" s="1"/>
  <c r="P5645" i="1" s="1"/>
  <c r="R5645" i="1" s="1"/>
  <c r="AQ5644" i="1"/>
  <c r="AR5644" i="1"/>
  <c r="AN5644" i="1"/>
  <c r="BB5644" i="1" s="1"/>
  <c r="K5644" i="1"/>
  <c r="J5644" i="1"/>
  <c r="L5644" i="1" s="1"/>
  <c r="P5644" i="1" s="1"/>
  <c r="R5644" i="1" s="1"/>
  <c r="F5644" i="1"/>
  <c r="Y5644" i="1" s="1"/>
  <c r="E5644" i="1"/>
  <c r="C5644" i="1"/>
  <c r="G5644" i="1" s="1"/>
  <c r="AQ5643" i="1"/>
  <c r="AR5643" i="1" s="1"/>
  <c r="AN5643" i="1"/>
  <c r="K5643" i="1"/>
  <c r="J5643" i="1"/>
  <c r="L5643" i="1" s="1"/>
  <c r="P5643" i="1" s="1"/>
  <c r="R5643" i="1" s="1"/>
  <c r="F5643" i="1"/>
  <c r="Y5643" i="1" s="1"/>
  <c r="E5643" i="1"/>
  <c r="C5643" i="1"/>
  <c r="G5643" i="1"/>
  <c r="AQ5642" i="1"/>
  <c r="AR5642" i="1" s="1"/>
  <c r="AN5642" i="1"/>
  <c r="K5642" i="1"/>
  <c r="J5642" i="1"/>
  <c r="L5642" i="1" s="1"/>
  <c r="F5642" i="1"/>
  <c r="Y5642" i="1"/>
  <c r="E5642" i="1"/>
  <c r="C5642" i="1"/>
  <c r="G5642" i="1" s="1"/>
  <c r="AQ5641" i="1"/>
  <c r="AR5641" i="1" s="1"/>
  <c r="AN5641" i="1"/>
  <c r="BB5641" i="1" s="1"/>
  <c r="K5641" i="1"/>
  <c r="J5641" i="1"/>
  <c r="L5641" i="1" s="1"/>
  <c r="F5641" i="1"/>
  <c r="Y5641" i="1" s="1"/>
  <c r="E5641" i="1"/>
  <c r="C5641" i="1"/>
  <c r="G5641" i="1" s="1"/>
  <c r="AQ5640" i="1"/>
  <c r="AR5640" i="1" s="1"/>
  <c r="AS5640" i="1" s="1"/>
  <c r="AN5640" i="1"/>
  <c r="K5640" i="1"/>
  <c r="J5640" i="1"/>
  <c r="L5640" i="1"/>
  <c r="F5640" i="1"/>
  <c r="Y5640" i="1" s="1"/>
  <c r="E5640" i="1"/>
  <c r="C5640" i="1"/>
  <c r="G5640" i="1" s="1"/>
  <c r="AQ5639" i="1"/>
  <c r="AR5639" i="1" s="1"/>
  <c r="AN5639" i="1"/>
  <c r="K5639" i="1"/>
  <c r="J5639" i="1"/>
  <c r="L5639" i="1" s="1"/>
  <c r="F5639" i="1"/>
  <c r="Y5639" i="1" s="1"/>
  <c r="E5639" i="1"/>
  <c r="C5639" i="1"/>
  <c r="G5639" i="1" s="1"/>
  <c r="AQ5638" i="1"/>
  <c r="AR5638" i="1" s="1"/>
  <c r="AN5638" i="1"/>
  <c r="K5638" i="1"/>
  <c r="J5638" i="1"/>
  <c r="L5638" i="1" s="1"/>
  <c r="F5638" i="1"/>
  <c r="Y5638" i="1" s="1"/>
  <c r="E5638" i="1"/>
  <c r="C5638" i="1"/>
  <c r="G5638" i="1" s="1"/>
  <c r="AQ5637" i="1"/>
  <c r="AR5637" i="1" s="1"/>
  <c r="AN5637" i="1"/>
  <c r="BB5637" i="1" s="1"/>
  <c r="K5637" i="1"/>
  <c r="O5637" i="1" s="1"/>
  <c r="Q5637" i="1" s="1"/>
  <c r="J5637" i="1"/>
  <c r="L5637" i="1" s="1"/>
  <c r="F5637" i="1"/>
  <c r="Y5637" i="1" s="1"/>
  <c r="E5637" i="1"/>
  <c r="C5637" i="1"/>
  <c r="G5637" i="1" s="1"/>
  <c r="AQ5636" i="1"/>
  <c r="AR5636" i="1"/>
  <c r="AN5636" i="1"/>
  <c r="K5636" i="1"/>
  <c r="J5636" i="1"/>
  <c r="L5636" i="1" s="1"/>
  <c r="F5636" i="1"/>
  <c r="Y5636" i="1" s="1"/>
  <c r="E5636" i="1"/>
  <c r="C5636" i="1"/>
  <c r="G5636" i="1" s="1"/>
  <c r="AQ5635" i="1"/>
  <c r="AR5635" i="1" s="1"/>
  <c r="AN5635" i="1"/>
  <c r="K5635" i="1"/>
  <c r="J5635" i="1"/>
  <c r="L5635" i="1" s="1"/>
  <c r="F5635" i="1"/>
  <c r="Y5635" i="1" s="1"/>
  <c r="E5635" i="1"/>
  <c r="C5635" i="1"/>
  <c r="G5635" i="1"/>
  <c r="AQ5634" i="1"/>
  <c r="AR5634" i="1" s="1"/>
  <c r="AN5634" i="1"/>
  <c r="K5634" i="1"/>
  <c r="O5634" i="1" s="1"/>
  <c r="Q5634" i="1" s="1"/>
  <c r="J5634" i="1"/>
  <c r="L5634" i="1" s="1"/>
  <c r="AS5634" i="1" s="1"/>
  <c r="F5634" i="1"/>
  <c r="Y5634" i="1"/>
  <c r="E5634" i="1"/>
  <c r="C5634" i="1"/>
  <c r="G5634" i="1" s="1"/>
  <c r="AQ5633" i="1"/>
  <c r="AR5633" i="1" s="1"/>
  <c r="AN5633" i="1"/>
  <c r="BB5633" i="1" s="1"/>
  <c r="K5633" i="1"/>
  <c r="J5633" i="1"/>
  <c r="L5633" i="1" s="1"/>
  <c r="F5633" i="1"/>
  <c r="Y5633" i="1" s="1"/>
  <c r="E5633" i="1"/>
  <c r="C5633" i="1"/>
  <c r="G5633" i="1" s="1"/>
  <c r="AQ5632" i="1"/>
  <c r="AR5632" i="1" s="1"/>
  <c r="AS5632" i="1" s="1"/>
  <c r="AN5632" i="1"/>
  <c r="K5632" i="1"/>
  <c r="J5632" i="1"/>
  <c r="L5632" i="1"/>
  <c r="F5632" i="1"/>
  <c r="Y5632" i="1" s="1"/>
  <c r="E5632" i="1"/>
  <c r="C5632" i="1"/>
  <c r="G5632" i="1" s="1"/>
  <c r="AQ5631" i="1"/>
  <c r="AR5631" i="1" s="1"/>
  <c r="AN5631" i="1"/>
  <c r="K5631" i="1"/>
  <c r="J5631" i="1"/>
  <c r="L5631" i="1" s="1"/>
  <c r="F5631" i="1"/>
  <c r="Y5631" i="1" s="1"/>
  <c r="E5631" i="1"/>
  <c r="C5631" i="1"/>
  <c r="G5631" i="1" s="1"/>
  <c r="AQ5630" i="1"/>
  <c r="AR5630" i="1" s="1"/>
  <c r="AN5630" i="1"/>
  <c r="K5630" i="1"/>
  <c r="J5630" i="1"/>
  <c r="L5630" i="1" s="1"/>
  <c r="F5630" i="1"/>
  <c r="Y5630" i="1" s="1"/>
  <c r="E5630" i="1"/>
  <c r="C5630" i="1"/>
  <c r="G5630" i="1" s="1"/>
  <c r="AQ5629" i="1"/>
  <c r="AR5629" i="1" s="1"/>
  <c r="AN5629" i="1"/>
  <c r="BB5629" i="1" s="1"/>
  <c r="K5629" i="1"/>
  <c r="J5629" i="1"/>
  <c r="L5629" i="1" s="1"/>
  <c r="F5629" i="1"/>
  <c r="Y5629" i="1" s="1"/>
  <c r="E5629" i="1"/>
  <c r="C5629" i="1"/>
  <c r="G5629" i="1" s="1"/>
  <c r="AQ5628" i="1"/>
  <c r="AR5628" i="1"/>
  <c r="AN5628" i="1"/>
  <c r="K5628" i="1"/>
  <c r="J5628" i="1"/>
  <c r="L5628" i="1" s="1"/>
  <c r="AP5628" i="1" s="1"/>
  <c r="F5628" i="1"/>
  <c r="Y5628" i="1" s="1"/>
  <c r="E5628" i="1"/>
  <c r="C5628" i="1"/>
  <c r="G5628" i="1" s="1"/>
  <c r="AQ5627" i="1"/>
  <c r="AR5627" i="1" s="1"/>
  <c r="AN5627" i="1"/>
  <c r="K5627" i="1"/>
  <c r="J5627" i="1"/>
  <c r="L5627" i="1" s="1"/>
  <c r="F5627" i="1"/>
  <c r="Y5627" i="1" s="1"/>
  <c r="E5627" i="1"/>
  <c r="C5627" i="1"/>
  <c r="G5627" i="1"/>
  <c r="AQ5626" i="1"/>
  <c r="AR5626" i="1" s="1"/>
  <c r="AN5626" i="1"/>
  <c r="K5626" i="1"/>
  <c r="J5626" i="1"/>
  <c r="L5626" i="1" s="1"/>
  <c r="F5626" i="1"/>
  <c r="Y5626" i="1"/>
  <c r="E5626" i="1"/>
  <c r="C5626" i="1"/>
  <c r="G5626" i="1" s="1"/>
  <c r="AQ5625" i="1"/>
  <c r="AR5625" i="1" s="1"/>
  <c r="AN5625" i="1"/>
  <c r="AP5625" i="1" s="1"/>
  <c r="K5625" i="1"/>
  <c r="J5625" i="1"/>
  <c r="L5625" i="1" s="1"/>
  <c r="F5625" i="1"/>
  <c r="Y5625" i="1" s="1"/>
  <c r="E5625" i="1"/>
  <c r="C5625" i="1"/>
  <c r="G5625" i="1" s="1"/>
  <c r="AQ5624" i="1"/>
  <c r="AR5624" i="1" s="1"/>
  <c r="AS5624" i="1" s="1"/>
  <c r="AN5624" i="1"/>
  <c r="K5624" i="1"/>
  <c r="J5624" i="1"/>
  <c r="L5624" i="1"/>
  <c r="F5624" i="1"/>
  <c r="Y5624" i="1" s="1"/>
  <c r="E5624" i="1"/>
  <c r="C5624" i="1"/>
  <c r="G5624" i="1" s="1"/>
  <c r="AQ5623" i="1"/>
  <c r="AR5623" i="1" s="1"/>
  <c r="AN5623" i="1"/>
  <c r="K5623" i="1"/>
  <c r="J5623" i="1"/>
  <c r="L5623" i="1" s="1"/>
  <c r="AP5623" i="1" s="1"/>
  <c r="F5623" i="1"/>
  <c r="Y5623" i="1" s="1"/>
  <c r="E5623" i="1"/>
  <c r="C5623" i="1"/>
  <c r="G5623" i="1" s="1"/>
  <c r="AQ5622" i="1"/>
  <c r="AR5622" i="1" s="1"/>
  <c r="AN5622" i="1"/>
  <c r="K5622" i="1"/>
  <c r="J5622" i="1"/>
  <c r="L5622" i="1" s="1"/>
  <c r="F5622" i="1"/>
  <c r="Y5622" i="1" s="1"/>
  <c r="E5622" i="1"/>
  <c r="C5622" i="1"/>
  <c r="G5622" i="1" s="1"/>
  <c r="AQ5621" i="1"/>
  <c r="AR5621" i="1" s="1"/>
  <c r="AN5621" i="1"/>
  <c r="K5621" i="1"/>
  <c r="O5621" i="1" s="1"/>
  <c r="Q5621" i="1" s="1"/>
  <c r="J5621" i="1"/>
  <c r="L5621" i="1" s="1"/>
  <c r="F5621" i="1"/>
  <c r="Y5621" i="1" s="1"/>
  <c r="E5621" i="1"/>
  <c r="C5621" i="1"/>
  <c r="G5621" i="1" s="1"/>
  <c r="AQ5620" i="1"/>
  <c r="AR5620" i="1"/>
  <c r="AN5620" i="1"/>
  <c r="K5620" i="1"/>
  <c r="J5620" i="1"/>
  <c r="L5620" i="1" s="1"/>
  <c r="F5620" i="1"/>
  <c r="Y5620" i="1" s="1"/>
  <c r="E5620" i="1"/>
  <c r="C5620" i="1"/>
  <c r="G5620" i="1" s="1"/>
  <c r="AQ5619" i="1"/>
  <c r="AR5619" i="1" s="1"/>
  <c r="AN5619" i="1"/>
  <c r="K5619" i="1"/>
  <c r="J5619" i="1"/>
  <c r="L5619" i="1" s="1"/>
  <c r="F5619" i="1"/>
  <c r="Y5619" i="1" s="1"/>
  <c r="E5619" i="1"/>
  <c r="C5619" i="1"/>
  <c r="G5619" i="1"/>
  <c r="AQ5618" i="1"/>
  <c r="AR5618" i="1" s="1"/>
  <c r="AN5618" i="1"/>
  <c r="K5618" i="1"/>
  <c r="J5618" i="1"/>
  <c r="L5618" i="1" s="1"/>
  <c r="AP5618" i="1" s="1"/>
  <c r="F5618" i="1"/>
  <c r="Y5618" i="1"/>
  <c r="E5618" i="1"/>
  <c r="C5618" i="1"/>
  <c r="G5618" i="1" s="1"/>
  <c r="AQ5617" i="1"/>
  <c r="AR5617" i="1" s="1"/>
  <c r="AN5617" i="1"/>
  <c r="BB5617" i="1" s="1"/>
  <c r="K5617" i="1"/>
  <c r="J5617" i="1"/>
  <c r="L5617" i="1" s="1"/>
  <c r="F5617" i="1"/>
  <c r="Y5617" i="1" s="1"/>
  <c r="E5617" i="1"/>
  <c r="C5617" i="1"/>
  <c r="G5617" i="1" s="1"/>
  <c r="AQ5616" i="1"/>
  <c r="AR5616" i="1" s="1"/>
  <c r="AS5616" i="1" s="1"/>
  <c r="AN5616" i="1"/>
  <c r="K5616" i="1"/>
  <c r="J5616" i="1"/>
  <c r="L5616" i="1"/>
  <c r="F5616" i="1"/>
  <c r="Y5616" i="1" s="1"/>
  <c r="E5616" i="1"/>
  <c r="C5616" i="1"/>
  <c r="G5616" i="1" s="1"/>
  <c r="AQ5615" i="1"/>
  <c r="AR5615" i="1" s="1"/>
  <c r="AN5615" i="1"/>
  <c r="K5615" i="1"/>
  <c r="J5615" i="1"/>
  <c r="L5615" i="1" s="1"/>
  <c r="F5615" i="1"/>
  <c r="Y5615" i="1" s="1"/>
  <c r="E5615" i="1"/>
  <c r="C5615" i="1"/>
  <c r="G5615" i="1" s="1"/>
  <c r="AQ5614" i="1"/>
  <c r="AR5614" i="1" s="1"/>
  <c r="AN5614" i="1"/>
  <c r="K5614" i="1"/>
  <c r="J5614" i="1"/>
  <c r="L5614" i="1" s="1"/>
  <c r="F5614" i="1"/>
  <c r="Y5614" i="1" s="1"/>
  <c r="E5614" i="1"/>
  <c r="C5614" i="1"/>
  <c r="G5614" i="1" s="1"/>
  <c r="AQ5613" i="1"/>
  <c r="AR5613" i="1" s="1"/>
  <c r="AN5613" i="1"/>
  <c r="BB5613" i="1" s="1"/>
  <c r="K5613" i="1"/>
  <c r="J5613" i="1"/>
  <c r="L5613" i="1" s="1"/>
  <c r="F5613" i="1"/>
  <c r="Y5613" i="1" s="1"/>
  <c r="E5613" i="1"/>
  <c r="C5613" i="1"/>
  <c r="G5613" i="1" s="1"/>
  <c r="AQ5612" i="1"/>
  <c r="AR5612" i="1"/>
  <c r="AN5612" i="1"/>
  <c r="K5612" i="1"/>
  <c r="J5612" i="1"/>
  <c r="L5612" i="1" s="1"/>
  <c r="AP5612" i="1" s="1"/>
  <c r="F5612" i="1"/>
  <c r="Y5612" i="1" s="1"/>
  <c r="E5612" i="1"/>
  <c r="C5612" i="1"/>
  <c r="G5612" i="1" s="1"/>
  <c r="AQ5611" i="1"/>
  <c r="AR5611" i="1" s="1"/>
  <c r="AN5611" i="1"/>
  <c r="K5611" i="1"/>
  <c r="J5611" i="1"/>
  <c r="L5611" i="1" s="1"/>
  <c r="F5611" i="1"/>
  <c r="Y5611" i="1" s="1"/>
  <c r="E5611" i="1"/>
  <c r="C5611" i="1"/>
  <c r="G5611" i="1"/>
  <c r="AQ5610" i="1"/>
  <c r="AR5610" i="1" s="1"/>
  <c r="AN5610" i="1"/>
  <c r="K5610" i="1"/>
  <c r="O5610" i="1" s="1"/>
  <c r="Q5610" i="1" s="1"/>
  <c r="J5610" i="1"/>
  <c r="L5610" i="1" s="1"/>
  <c r="F5610" i="1"/>
  <c r="Y5610" i="1"/>
  <c r="E5610" i="1"/>
  <c r="C5610" i="1"/>
  <c r="G5610" i="1" s="1"/>
  <c r="AQ5609" i="1"/>
  <c r="AR5609" i="1" s="1"/>
  <c r="AN5609" i="1"/>
  <c r="BB5609" i="1" s="1"/>
  <c r="K5609" i="1"/>
  <c r="J5609" i="1"/>
  <c r="L5609" i="1" s="1"/>
  <c r="F5609" i="1"/>
  <c r="Y5609" i="1" s="1"/>
  <c r="E5609" i="1"/>
  <c r="C5609" i="1"/>
  <c r="G5609" i="1" s="1"/>
  <c r="AW5608" i="1"/>
  <c r="AQ5608" i="1"/>
  <c r="AR5608" i="1" s="1"/>
  <c r="AS5608" i="1" s="1"/>
  <c r="AN5608" i="1"/>
  <c r="K5608" i="1"/>
  <c r="J5608" i="1"/>
  <c r="L5608" i="1" s="1"/>
  <c r="F5608" i="1"/>
  <c r="Y5608" i="1" s="1"/>
  <c r="E5608" i="1"/>
  <c r="C5608" i="1"/>
  <c r="G5608" i="1"/>
  <c r="AW5607" i="1"/>
  <c r="AQ5607" i="1"/>
  <c r="AR5607" i="1" s="1"/>
  <c r="AN5607" i="1"/>
  <c r="K5607" i="1"/>
  <c r="J5607" i="1"/>
  <c r="L5607" i="1" s="1"/>
  <c r="AP5607" i="1" s="1"/>
  <c r="F5607" i="1"/>
  <c r="E5607" i="1"/>
  <c r="C5607" i="1"/>
  <c r="G5607" i="1" s="1"/>
  <c r="AW5606" i="1"/>
  <c r="AQ5606" i="1"/>
  <c r="AR5606" i="1" s="1"/>
  <c r="AN5606" i="1"/>
  <c r="K5606" i="1"/>
  <c r="J5606" i="1"/>
  <c r="L5606" i="1" s="1"/>
  <c r="F5606" i="1"/>
  <c r="Y5606" i="1" s="1"/>
  <c r="E5606" i="1"/>
  <c r="C5606" i="1"/>
  <c r="G5606" i="1" s="1"/>
  <c r="AW5605" i="1"/>
  <c r="AQ5605" i="1"/>
  <c r="AR5605" i="1"/>
  <c r="AN5605" i="1"/>
  <c r="K5605" i="1"/>
  <c r="J5605" i="1"/>
  <c r="L5605" i="1"/>
  <c r="F5605" i="1"/>
  <c r="Y5605" i="1" s="1"/>
  <c r="E5605" i="1"/>
  <c r="C5605" i="1"/>
  <c r="G5605" i="1" s="1"/>
  <c r="AW5604" i="1"/>
  <c r="AQ5604" i="1"/>
  <c r="AR5604" i="1" s="1"/>
  <c r="AS5604" i="1" s="1"/>
  <c r="AN5604" i="1"/>
  <c r="K5604" i="1"/>
  <c r="J5604" i="1"/>
  <c r="L5604" i="1"/>
  <c r="F5604" i="1"/>
  <c r="Y5604" i="1" s="1"/>
  <c r="E5604" i="1"/>
  <c r="C5604" i="1"/>
  <c r="G5604" i="1" s="1"/>
  <c r="AW5603" i="1"/>
  <c r="AQ5603" i="1"/>
  <c r="AR5603" i="1" s="1"/>
  <c r="AN5603" i="1"/>
  <c r="K5603" i="1"/>
  <c r="J5603" i="1"/>
  <c r="L5603" i="1"/>
  <c r="F5603" i="1"/>
  <c r="E5603" i="1"/>
  <c r="C5603" i="1"/>
  <c r="G5603" i="1" s="1"/>
  <c r="AW5602" i="1"/>
  <c r="AQ5602" i="1"/>
  <c r="AR5602" i="1" s="1"/>
  <c r="AN5602" i="1"/>
  <c r="K5602" i="1"/>
  <c r="O5602" i="1" s="1"/>
  <c r="Q5602" i="1" s="1"/>
  <c r="J5602" i="1"/>
  <c r="L5602" i="1" s="1"/>
  <c r="F5602" i="1"/>
  <c r="E5602" i="1"/>
  <c r="C5602" i="1"/>
  <c r="G5602" i="1" s="1"/>
  <c r="AW5601" i="1"/>
  <c r="AQ5601" i="1"/>
  <c r="AR5601" i="1" s="1"/>
  <c r="AN5601" i="1"/>
  <c r="K5601" i="1"/>
  <c r="O5601" i="1" s="1"/>
  <c r="Q5601" i="1" s="1"/>
  <c r="J5601" i="1"/>
  <c r="L5601" i="1" s="1"/>
  <c r="F5601" i="1"/>
  <c r="Y5601" i="1"/>
  <c r="E5601" i="1"/>
  <c r="C5601" i="1"/>
  <c r="G5601" i="1" s="1"/>
  <c r="AW5600" i="1"/>
  <c r="AQ5600" i="1"/>
  <c r="AR5600" i="1"/>
  <c r="AN5600" i="1"/>
  <c r="K5600" i="1"/>
  <c r="J5600" i="1"/>
  <c r="L5600" i="1"/>
  <c r="AS5600" i="1" s="1"/>
  <c r="F5600" i="1"/>
  <c r="Y5600" i="1"/>
  <c r="E5600" i="1"/>
  <c r="C5600" i="1"/>
  <c r="G5600" i="1" s="1"/>
  <c r="AW5599" i="1"/>
  <c r="AQ5599" i="1"/>
  <c r="AR5599" i="1"/>
  <c r="AN5599" i="1"/>
  <c r="K5599" i="1"/>
  <c r="J5599" i="1"/>
  <c r="L5599" i="1" s="1"/>
  <c r="AP5599" i="1" s="1"/>
  <c r="F5599" i="1"/>
  <c r="Y5599" i="1" s="1"/>
  <c r="E5599" i="1"/>
  <c r="C5599" i="1"/>
  <c r="G5599" i="1" s="1"/>
  <c r="AW5598" i="1"/>
  <c r="AQ5598" i="1"/>
  <c r="AR5598" i="1"/>
  <c r="AN5598" i="1"/>
  <c r="K5598" i="1"/>
  <c r="J5598" i="1"/>
  <c r="L5598" i="1" s="1"/>
  <c r="F5598" i="1"/>
  <c r="Y5598" i="1"/>
  <c r="E5598" i="1"/>
  <c r="C5598" i="1"/>
  <c r="G5598" i="1" s="1"/>
  <c r="AW5597" i="1"/>
  <c r="AQ5597" i="1"/>
  <c r="AR5597" i="1" s="1"/>
  <c r="AN5597" i="1"/>
  <c r="K5597" i="1"/>
  <c r="J5597" i="1"/>
  <c r="L5597" i="1" s="1"/>
  <c r="AP5597" i="1" s="1"/>
  <c r="F5597" i="1"/>
  <c r="Y5597" i="1" s="1"/>
  <c r="E5597" i="1"/>
  <c r="C5597" i="1"/>
  <c r="G5597" i="1" s="1"/>
  <c r="AW5596" i="1"/>
  <c r="AQ5596" i="1"/>
  <c r="AR5596" i="1"/>
  <c r="AN5596" i="1"/>
  <c r="K5596" i="1"/>
  <c r="O5596" i="1" s="1"/>
  <c r="Q5596" i="1" s="1"/>
  <c r="J5596" i="1"/>
  <c r="L5596" i="1"/>
  <c r="F5596" i="1"/>
  <c r="Y5596" i="1" s="1"/>
  <c r="E5596" i="1"/>
  <c r="C5596" i="1"/>
  <c r="G5596" i="1" s="1"/>
  <c r="AW5595" i="1"/>
  <c r="AQ5595" i="1"/>
  <c r="AR5595" i="1" s="1"/>
  <c r="AS5595" i="1" s="1"/>
  <c r="AN5595" i="1"/>
  <c r="K5595" i="1"/>
  <c r="J5595" i="1"/>
  <c r="L5595" i="1"/>
  <c r="F5595" i="1"/>
  <c r="Y5595" i="1" s="1"/>
  <c r="E5595" i="1"/>
  <c r="C5595" i="1"/>
  <c r="G5595" i="1" s="1"/>
  <c r="AW5594" i="1"/>
  <c r="AQ5594" i="1"/>
  <c r="AR5594" i="1" s="1"/>
  <c r="AS5594" i="1" s="1"/>
  <c r="AN5594" i="1"/>
  <c r="K5594" i="1"/>
  <c r="J5594" i="1"/>
  <c r="L5594" i="1"/>
  <c r="F5594" i="1"/>
  <c r="Y5594" i="1"/>
  <c r="E5594" i="1"/>
  <c r="C5594" i="1"/>
  <c r="G5594" i="1" s="1"/>
  <c r="AW5593" i="1"/>
  <c r="AQ5593" i="1"/>
  <c r="AR5593" i="1" s="1"/>
  <c r="AN5593" i="1"/>
  <c r="K5593" i="1"/>
  <c r="O5593" i="1" s="1"/>
  <c r="Q5593" i="1" s="1"/>
  <c r="J5593" i="1"/>
  <c r="L5593" i="1" s="1"/>
  <c r="AS5593" i="1" s="1"/>
  <c r="F5593" i="1"/>
  <c r="Y5593" i="1"/>
  <c r="E5593" i="1"/>
  <c r="C5593" i="1"/>
  <c r="G5593" i="1" s="1"/>
  <c r="AW5592" i="1"/>
  <c r="AQ5592" i="1"/>
  <c r="AR5592" i="1"/>
  <c r="AN5592" i="1"/>
  <c r="K5592" i="1"/>
  <c r="J5592" i="1"/>
  <c r="L5592" i="1"/>
  <c r="AS5592" i="1" s="1"/>
  <c r="F5592" i="1"/>
  <c r="Y5592" i="1"/>
  <c r="E5592" i="1"/>
  <c r="C5592" i="1"/>
  <c r="G5592" i="1" s="1"/>
  <c r="AW5591" i="1"/>
  <c r="AQ5591" i="1"/>
  <c r="AR5591" i="1"/>
  <c r="AN5591" i="1"/>
  <c r="BE5591" i="1" s="1"/>
  <c r="K5591" i="1"/>
  <c r="J5591" i="1"/>
  <c r="L5591" i="1" s="1"/>
  <c r="F5591" i="1"/>
  <c r="E5591" i="1"/>
  <c r="C5591" i="1"/>
  <c r="G5591" i="1"/>
  <c r="AW5590" i="1"/>
  <c r="AQ5590" i="1"/>
  <c r="AR5590" i="1" s="1"/>
  <c r="AS5590" i="1" s="1"/>
  <c r="AN5590" i="1"/>
  <c r="K5590" i="1"/>
  <c r="J5590" i="1"/>
  <c r="L5590" i="1" s="1"/>
  <c r="F5590" i="1"/>
  <c r="Y5590" i="1" s="1"/>
  <c r="E5590" i="1"/>
  <c r="C5590" i="1"/>
  <c r="G5590" i="1"/>
  <c r="AW5589" i="1"/>
  <c r="AQ5589" i="1"/>
  <c r="AR5589" i="1" s="1"/>
  <c r="AN5589" i="1"/>
  <c r="BB5589" i="1" s="1"/>
  <c r="BD5589" i="1" s="1"/>
  <c r="K5589" i="1"/>
  <c r="J5589" i="1"/>
  <c r="L5589" i="1" s="1"/>
  <c r="F5589" i="1"/>
  <c r="Y5589" i="1" s="1"/>
  <c r="E5589" i="1"/>
  <c r="C5589" i="1"/>
  <c r="G5589" i="1"/>
  <c r="AW5588" i="1"/>
  <c r="AQ5588" i="1"/>
  <c r="AR5588" i="1" s="1"/>
  <c r="AS5588" i="1" s="1"/>
  <c r="AN5588" i="1"/>
  <c r="BE5588" i="1" s="1"/>
  <c r="K5588" i="1"/>
  <c r="J5588" i="1"/>
  <c r="L5588" i="1" s="1"/>
  <c r="F5588" i="1"/>
  <c r="Y5588" i="1" s="1"/>
  <c r="E5588" i="1"/>
  <c r="C5588" i="1"/>
  <c r="G5588" i="1" s="1"/>
  <c r="AW5587" i="1"/>
  <c r="AQ5587" i="1"/>
  <c r="AR5587" i="1" s="1"/>
  <c r="AN5587" i="1"/>
  <c r="K5587" i="1"/>
  <c r="J5587" i="1"/>
  <c r="L5587" i="1" s="1"/>
  <c r="AP5587" i="1" s="1"/>
  <c r="F5587" i="1"/>
  <c r="E5587" i="1"/>
  <c r="C5587" i="1"/>
  <c r="G5587" i="1" s="1"/>
  <c r="AW5586" i="1"/>
  <c r="AQ5586" i="1"/>
  <c r="AR5586" i="1" s="1"/>
  <c r="AN5586" i="1"/>
  <c r="K5586" i="1"/>
  <c r="J5586" i="1"/>
  <c r="L5586" i="1" s="1"/>
  <c r="F5586" i="1"/>
  <c r="E5586" i="1"/>
  <c r="C5586" i="1"/>
  <c r="G5586" i="1" s="1"/>
  <c r="AW5585" i="1"/>
  <c r="AQ5585" i="1"/>
  <c r="AR5585" i="1" s="1"/>
  <c r="AN5585" i="1"/>
  <c r="K5585" i="1"/>
  <c r="J5585" i="1"/>
  <c r="L5585" i="1" s="1"/>
  <c r="F5585" i="1"/>
  <c r="Y5585" i="1" s="1"/>
  <c r="E5585" i="1"/>
  <c r="C5585" i="1"/>
  <c r="G5585" i="1" s="1"/>
  <c r="AW5584" i="1"/>
  <c r="AQ5584" i="1"/>
  <c r="AR5584" i="1" s="1"/>
  <c r="AN5584" i="1"/>
  <c r="BB5584" i="1" s="1"/>
  <c r="BD5584" i="1" s="1"/>
  <c r="K5584" i="1"/>
  <c r="J5584" i="1"/>
  <c r="L5584" i="1" s="1"/>
  <c r="F5584" i="1"/>
  <c r="Y5584" i="1" s="1"/>
  <c r="E5584" i="1"/>
  <c r="C5584" i="1"/>
  <c r="G5584" i="1"/>
  <c r="AW5583" i="1"/>
  <c r="AQ5583" i="1"/>
  <c r="AR5583" i="1" s="1"/>
  <c r="AN5583" i="1"/>
  <c r="K5583" i="1"/>
  <c r="J5583" i="1"/>
  <c r="L5583" i="1" s="1"/>
  <c r="F5583" i="1"/>
  <c r="Y5583" i="1" s="1"/>
  <c r="E5583" i="1"/>
  <c r="C5583" i="1"/>
  <c r="G5583" i="1"/>
  <c r="AW5582" i="1"/>
  <c r="AQ5582" i="1"/>
  <c r="AR5582" i="1" s="1"/>
  <c r="AN5582" i="1"/>
  <c r="BE5582" i="1" s="1"/>
  <c r="K5582" i="1"/>
  <c r="J5582" i="1"/>
  <c r="L5582" i="1" s="1"/>
  <c r="F5582" i="1"/>
  <c r="Y5582" i="1" s="1"/>
  <c r="E5582" i="1"/>
  <c r="C5582" i="1"/>
  <c r="G5582" i="1"/>
  <c r="AW5581" i="1"/>
  <c r="AQ5581" i="1"/>
  <c r="AR5581" i="1" s="1"/>
  <c r="AS5581" i="1" s="1"/>
  <c r="AN5581" i="1"/>
  <c r="K5581" i="1"/>
  <c r="J5581" i="1"/>
  <c r="L5581" i="1" s="1"/>
  <c r="F5581" i="1"/>
  <c r="Y5581" i="1" s="1"/>
  <c r="E5581" i="1"/>
  <c r="C5581" i="1"/>
  <c r="G5581" i="1" s="1"/>
  <c r="AW5580" i="1"/>
  <c r="AQ5580" i="1"/>
  <c r="AR5580" i="1" s="1"/>
  <c r="AN5580" i="1"/>
  <c r="K5580" i="1"/>
  <c r="J5580" i="1"/>
  <c r="L5580" i="1" s="1"/>
  <c r="AP5580" i="1" s="1"/>
  <c r="F5580" i="1"/>
  <c r="Y5580" i="1" s="1"/>
  <c r="E5580" i="1"/>
  <c r="C5580" i="1"/>
  <c r="G5580" i="1" s="1"/>
  <c r="AW5579" i="1"/>
  <c r="AQ5579" i="1"/>
  <c r="AR5579" i="1" s="1"/>
  <c r="AN5579" i="1"/>
  <c r="K5579" i="1"/>
  <c r="J5579" i="1"/>
  <c r="L5579" i="1" s="1"/>
  <c r="F5579" i="1"/>
  <c r="Y5579" i="1" s="1"/>
  <c r="E5579" i="1"/>
  <c r="C5579" i="1"/>
  <c r="G5579" i="1"/>
  <c r="AW5578" i="1"/>
  <c r="AQ5578" i="1"/>
  <c r="AR5578" i="1" s="1"/>
  <c r="AN5578" i="1"/>
  <c r="BE5578" i="1" s="1"/>
  <c r="K5578" i="1"/>
  <c r="J5578" i="1"/>
  <c r="L5578" i="1" s="1"/>
  <c r="F5578" i="1"/>
  <c r="Y5578" i="1" s="1"/>
  <c r="E5578" i="1"/>
  <c r="C5578" i="1"/>
  <c r="G5578" i="1" s="1"/>
  <c r="AW5577" i="1"/>
  <c r="AQ5577" i="1"/>
  <c r="AR5577" i="1" s="1"/>
  <c r="AN5577" i="1"/>
  <c r="K5577" i="1"/>
  <c r="J5577" i="1"/>
  <c r="L5577" i="1" s="1"/>
  <c r="F5577" i="1"/>
  <c r="Y5577" i="1" s="1"/>
  <c r="E5577" i="1"/>
  <c r="C5577" i="1"/>
  <c r="G5577" i="1" s="1"/>
  <c r="AW5576" i="1"/>
  <c r="AQ5576" i="1"/>
  <c r="AR5576" i="1" s="1"/>
  <c r="AN5576" i="1"/>
  <c r="K5576" i="1"/>
  <c r="J5576" i="1"/>
  <c r="L5576" i="1" s="1"/>
  <c r="F5576" i="1"/>
  <c r="Y5576" i="1" s="1"/>
  <c r="E5576" i="1"/>
  <c r="C5576" i="1"/>
  <c r="G5576" i="1"/>
  <c r="AW5575" i="1"/>
  <c r="AQ5575" i="1"/>
  <c r="AR5575" i="1" s="1"/>
  <c r="AN5575" i="1"/>
  <c r="BE5575" i="1" s="1"/>
  <c r="K5575" i="1"/>
  <c r="J5575" i="1"/>
  <c r="L5575" i="1" s="1"/>
  <c r="F5575" i="1"/>
  <c r="E5575" i="1"/>
  <c r="C5575" i="1"/>
  <c r="G5575" i="1" s="1"/>
  <c r="AW5574" i="1"/>
  <c r="AQ5574" i="1"/>
  <c r="AR5574" i="1" s="1"/>
  <c r="AS5574" i="1" s="1"/>
  <c r="AN5574" i="1"/>
  <c r="K5574" i="1"/>
  <c r="J5574" i="1"/>
  <c r="L5574" i="1" s="1"/>
  <c r="F5574" i="1"/>
  <c r="Y5574" i="1"/>
  <c r="E5574" i="1"/>
  <c r="C5574" i="1"/>
  <c r="G5574" i="1" s="1"/>
  <c r="AW5573" i="1"/>
  <c r="AQ5573" i="1"/>
  <c r="AR5573" i="1" s="1"/>
  <c r="AN5573" i="1"/>
  <c r="K5573" i="1"/>
  <c r="J5573" i="1"/>
  <c r="L5573" i="1"/>
  <c r="AS5573" i="1" s="1"/>
  <c r="F5573" i="1"/>
  <c r="Y5573" i="1" s="1"/>
  <c r="E5573" i="1"/>
  <c r="C5573" i="1"/>
  <c r="G5573" i="1" s="1"/>
  <c r="AW5572" i="1"/>
  <c r="AQ5572" i="1"/>
  <c r="AR5572" i="1"/>
  <c r="AN5572" i="1"/>
  <c r="BE5572" i="1" s="1"/>
  <c r="K5572" i="1"/>
  <c r="O5572" i="1" s="1"/>
  <c r="Q5572" i="1" s="1"/>
  <c r="J5572" i="1"/>
  <c r="L5572" i="1"/>
  <c r="F5572" i="1"/>
  <c r="Y5572" i="1" s="1"/>
  <c r="E5572" i="1"/>
  <c r="C5572" i="1"/>
  <c r="G5572" i="1" s="1"/>
  <c r="AW5571" i="1"/>
  <c r="AQ5571" i="1"/>
  <c r="AR5571" i="1" s="1"/>
  <c r="AS5571" i="1" s="1"/>
  <c r="AN5571" i="1"/>
  <c r="BE5571" i="1" s="1"/>
  <c r="K5571" i="1"/>
  <c r="J5571" i="1"/>
  <c r="L5571" i="1"/>
  <c r="F5571" i="1"/>
  <c r="E5571" i="1"/>
  <c r="C5571" i="1"/>
  <c r="G5571" i="1" s="1"/>
  <c r="AW5570" i="1"/>
  <c r="AQ5570" i="1"/>
  <c r="AR5570" i="1" s="1"/>
  <c r="AN5570" i="1"/>
  <c r="K5570" i="1"/>
  <c r="J5570" i="1"/>
  <c r="L5570" i="1" s="1"/>
  <c r="F5570" i="1"/>
  <c r="E5570" i="1"/>
  <c r="C5570" i="1"/>
  <c r="G5570" i="1" s="1"/>
  <c r="AW5569" i="1"/>
  <c r="AQ5569" i="1"/>
  <c r="AR5569" i="1" s="1"/>
  <c r="AS5569" i="1" s="1"/>
  <c r="AN5569" i="1"/>
  <c r="K5569" i="1"/>
  <c r="J5569" i="1"/>
  <c r="L5569" i="1" s="1"/>
  <c r="AP5569" i="1" s="1"/>
  <c r="F5569" i="1"/>
  <c r="Y5569" i="1"/>
  <c r="E5569" i="1"/>
  <c r="C5569" i="1"/>
  <c r="G5569" i="1" s="1"/>
  <c r="AW5568" i="1"/>
  <c r="AQ5568" i="1"/>
  <c r="AR5568" i="1"/>
  <c r="AN5568" i="1"/>
  <c r="K5568" i="1"/>
  <c r="O5568" i="1" s="1"/>
  <c r="Q5568" i="1" s="1"/>
  <c r="J5568" i="1"/>
  <c r="L5568" i="1" s="1"/>
  <c r="F5568" i="1"/>
  <c r="Y5568" i="1"/>
  <c r="E5568" i="1"/>
  <c r="C5568" i="1"/>
  <c r="G5568" i="1" s="1"/>
  <c r="AW5567" i="1"/>
  <c r="AQ5567" i="1"/>
  <c r="AR5567" i="1"/>
  <c r="AN5567" i="1"/>
  <c r="K5567" i="1"/>
  <c r="J5567" i="1"/>
  <c r="L5567" i="1"/>
  <c r="F5567" i="1"/>
  <c r="Y5567" i="1" s="1"/>
  <c r="E5567" i="1"/>
  <c r="C5567" i="1"/>
  <c r="G5567" i="1" s="1"/>
  <c r="AW5566" i="1"/>
  <c r="AQ5566" i="1"/>
  <c r="AR5566" i="1"/>
  <c r="AN5566" i="1"/>
  <c r="K5566" i="1"/>
  <c r="J5566" i="1"/>
  <c r="L5566" i="1" s="1"/>
  <c r="F5566" i="1"/>
  <c r="Y5566" i="1" s="1"/>
  <c r="E5566" i="1"/>
  <c r="C5566" i="1"/>
  <c r="G5566" i="1" s="1"/>
  <c r="AW5565" i="1"/>
  <c r="AQ5565" i="1"/>
  <c r="AR5565" i="1" s="1"/>
  <c r="AS5565" i="1" s="1"/>
  <c r="AN5565" i="1"/>
  <c r="K5565" i="1"/>
  <c r="J5565" i="1"/>
  <c r="L5565" i="1" s="1"/>
  <c r="F5565" i="1"/>
  <c r="Y5565" i="1"/>
  <c r="E5565" i="1"/>
  <c r="C5565" i="1"/>
  <c r="G5565" i="1" s="1"/>
  <c r="AW5564" i="1"/>
  <c r="AQ5564" i="1"/>
  <c r="AR5564" i="1" s="1"/>
  <c r="AN5564" i="1"/>
  <c r="K5564" i="1"/>
  <c r="J5564" i="1"/>
  <c r="L5564" i="1" s="1"/>
  <c r="F5564" i="1"/>
  <c r="Y5564" i="1" s="1"/>
  <c r="E5564" i="1"/>
  <c r="C5564" i="1"/>
  <c r="G5564" i="1" s="1"/>
  <c r="AW5563" i="1"/>
  <c r="AQ5563" i="1"/>
  <c r="AR5563" i="1"/>
  <c r="AN5563" i="1"/>
  <c r="K5563" i="1"/>
  <c r="J5563" i="1"/>
  <c r="L5563" i="1"/>
  <c r="AS5563" i="1" s="1"/>
  <c r="F5563" i="1"/>
  <c r="Y5563" i="1" s="1"/>
  <c r="E5563" i="1"/>
  <c r="C5563" i="1"/>
  <c r="G5563" i="1" s="1"/>
  <c r="AW5562" i="1"/>
  <c r="AQ5562" i="1"/>
  <c r="AR5562" i="1" s="1"/>
  <c r="AS5562" i="1" s="1"/>
  <c r="AN5562" i="1"/>
  <c r="K5562" i="1"/>
  <c r="J5562" i="1"/>
  <c r="L5562" i="1"/>
  <c r="F5562" i="1"/>
  <c r="Y5562" i="1"/>
  <c r="E5562" i="1"/>
  <c r="C5562" i="1"/>
  <c r="G5562" i="1" s="1"/>
  <c r="AW5561" i="1"/>
  <c r="AQ5561" i="1"/>
  <c r="AR5561" i="1" s="1"/>
  <c r="AN5561" i="1"/>
  <c r="K5561" i="1"/>
  <c r="J5561" i="1"/>
  <c r="L5561" i="1"/>
  <c r="F5561" i="1"/>
  <c r="Y5561" i="1"/>
  <c r="E5561" i="1"/>
  <c r="C5561" i="1"/>
  <c r="G5561" i="1" s="1"/>
  <c r="AW5560" i="1"/>
  <c r="AQ5560" i="1"/>
  <c r="AR5560" i="1"/>
  <c r="AN5560" i="1"/>
  <c r="K5560" i="1"/>
  <c r="O5560" i="1" s="1"/>
  <c r="Q5560" i="1" s="1"/>
  <c r="J5560" i="1"/>
  <c r="L5560" i="1" s="1"/>
  <c r="AP5560" i="1" s="1"/>
  <c r="F5560" i="1"/>
  <c r="Y5560" i="1"/>
  <c r="E5560" i="1"/>
  <c r="C5560" i="1"/>
  <c r="G5560" i="1" s="1"/>
  <c r="AW5559" i="1"/>
  <c r="AQ5559" i="1"/>
  <c r="AR5559" i="1"/>
  <c r="AN5559" i="1"/>
  <c r="K5559" i="1"/>
  <c r="J5559" i="1"/>
  <c r="L5559" i="1"/>
  <c r="AS5559" i="1" s="1"/>
  <c r="F5559" i="1"/>
  <c r="Y5559" i="1"/>
  <c r="E5559" i="1"/>
  <c r="C5559" i="1"/>
  <c r="G5559" i="1" s="1"/>
  <c r="AW5558" i="1"/>
  <c r="AQ5558" i="1"/>
  <c r="AR5558" i="1"/>
  <c r="AN5558" i="1"/>
  <c r="BE5558" i="1" s="1"/>
  <c r="K5558" i="1"/>
  <c r="J5558" i="1"/>
  <c r="L5558" i="1" s="1"/>
  <c r="F5558" i="1"/>
  <c r="Y5558" i="1" s="1"/>
  <c r="E5558" i="1"/>
  <c r="C5558" i="1"/>
  <c r="G5558" i="1" s="1"/>
  <c r="AW5557" i="1"/>
  <c r="AQ5557" i="1"/>
  <c r="AR5557" i="1"/>
  <c r="AS5557" i="1" s="1"/>
  <c r="AN5557" i="1"/>
  <c r="K5557" i="1"/>
  <c r="O5557" i="1" s="1"/>
  <c r="J5557" i="1"/>
  <c r="L5557" i="1" s="1"/>
  <c r="F5557" i="1"/>
  <c r="Y5557" i="1"/>
  <c r="E5557" i="1"/>
  <c r="C5557" i="1"/>
  <c r="G5557" i="1" s="1"/>
  <c r="AW5556" i="1"/>
  <c r="AQ5556" i="1"/>
  <c r="AR5556" i="1" s="1"/>
  <c r="AN5556" i="1"/>
  <c r="K5556" i="1"/>
  <c r="J5556" i="1"/>
  <c r="L5556" i="1"/>
  <c r="AS5556" i="1" s="1"/>
  <c r="F5556" i="1"/>
  <c r="Y5556" i="1" s="1"/>
  <c r="E5556" i="1"/>
  <c r="C5556" i="1"/>
  <c r="G5556" i="1" s="1"/>
  <c r="AW5555" i="1"/>
  <c r="AQ5555" i="1"/>
  <c r="AR5555" i="1"/>
  <c r="AN5555" i="1"/>
  <c r="K5555" i="1"/>
  <c r="O5555" i="1" s="1"/>
  <c r="Q5555" i="1" s="1"/>
  <c r="J5555" i="1"/>
  <c r="L5555" i="1"/>
  <c r="F5555" i="1"/>
  <c r="E5555" i="1"/>
  <c r="C5555" i="1"/>
  <c r="G5555" i="1"/>
  <c r="AW5554" i="1"/>
  <c r="AQ5554" i="1"/>
  <c r="AR5554" i="1" s="1"/>
  <c r="AS5554" i="1" s="1"/>
  <c r="AN5554" i="1"/>
  <c r="BB5554" i="1" s="1"/>
  <c r="BD5554" i="1" s="1"/>
  <c r="K5554" i="1"/>
  <c r="O5554" i="1" s="1"/>
  <c r="Q5554" i="1" s="1"/>
  <c r="J5554" i="1"/>
  <c r="L5554" i="1" s="1"/>
  <c r="F5554" i="1"/>
  <c r="Y5554" i="1" s="1"/>
  <c r="E5554" i="1"/>
  <c r="C5554" i="1"/>
  <c r="G5554" i="1" s="1"/>
  <c r="AW5553" i="1"/>
  <c r="AQ5553" i="1"/>
  <c r="AR5553" i="1" s="1"/>
  <c r="AN5553" i="1"/>
  <c r="BE5553" i="1" s="1"/>
  <c r="K5553" i="1"/>
  <c r="J5553" i="1"/>
  <c r="L5553" i="1" s="1"/>
  <c r="F5553" i="1"/>
  <c r="Y5553" i="1" s="1"/>
  <c r="E5553" i="1"/>
  <c r="C5553" i="1"/>
  <c r="G5553" i="1"/>
  <c r="AW5552" i="1"/>
  <c r="AQ5552" i="1"/>
  <c r="AR5552" i="1" s="1"/>
  <c r="AN5552" i="1"/>
  <c r="K5552" i="1"/>
  <c r="J5552" i="1"/>
  <c r="L5552" i="1" s="1"/>
  <c r="F5552" i="1"/>
  <c r="E5552" i="1"/>
  <c r="C5552" i="1"/>
  <c r="G5552" i="1" s="1"/>
  <c r="AW5551" i="1"/>
  <c r="AQ5551" i="1"/>
  <c r="AR5551" i="1" s="1"/>
  <c r="AN5551" i="1"/>
  <c r="K5551" i="1"/>
  <c r="J5551" i="1"/>
  <c r="L5551" i="1" s="1"/>
  <c r="F5551" i="1"/>
  <c r="Y5551" i="1" s="1"/>
  <c r="E5551" i="1"/>
  <c r="C5551" i="1"/>
  <c r="G5551" i="1"/>
  <c r="AW5550" i="1"/>
  <c r="AQ5550" i="1"/>
  <c r="AR5550" i="1" s="1"/>
  <c r="AN5550" i="1"/>
  <c r="K5550" i="1"/>
  <c r="J5550" i="1"/>
  <c r="L5550" i="1" s="1"/>
  <c r="F5550" i="1"/>
  <c r="Y5550" i="1" s="1"/>
  <c r="E5550" i="1"/>
  <c r="C5550" i="1"/>
  <c r="G5550" i="1" s="1"/>
  <c r="AW5549" i="1"/>
  <c r="AQ5549" i="1"/>
  <c r="AR5549" i="1" s="1"/>
  <c r="AN5549" i="1"/>
  <c r="K5549" i="1"/>
  <c r="J5549" i="1"/>
  <c r="L5549" i="1" s="1"/>
  <c r="F5549" i="1"/>
  <c r="Y5549" i="1" s="1"/>
  <c r="E5549" i="1"/>
  <c r="C5549" i="1"/>
  <c r="G5549" i="1" s="1"/>
  <c r="AW5548" i="1"/>
  <c r="AQ5548" i="1"/>
  <c r="AR5548" i="1" s="1"/>
  <c r="AN5548" i="1"/>
  <c r="K5548" i="1"/>
  <c r="O5548" i="1" s="1"/>
  <c r="Q5548" i="1" s="1"/>
  <c r="J5548" i="1"/>
  <c r="L5548" i="1" s="1"/>
  <c r="F5548" i="1"/>
  <c r="Y5548" i="1" s="1"/>
  <c r="E5548" i="1"/>
  <c r="C5548" i="1"/>
  <c r="G5548" i="1"/>
  <c r="AW5547" i="1"/>
  <c r="AQ5547" i="1"/>
  <c r="AR5547" i="1" s="1"/>
  <c r="AN5547" i="1"/>
  <c r="BB5547" i="1" s="1"/>
  <c r="K5547" i="1"/>
  <c r="J5547" i="1"/>
  <c r="L5547" i="1" s="1"/>
  <c r="F5547" i="1"/>
  <c r="Y5547" i="1" s="1"/>
  <c r="E5547" i="1"/>
  <c r="C5547" i="1"/>
  <c r="G5547" i="1"/>
  <c r="P5547" i="1" s="1"/>
  <c r="R5547" i="1" s="1"/>
  <c r="AW5546" i="1"/>
  <c r="AQ5546" i="1"/>
  <c r="AR5546" i="1" s="1"/>
  <c r="AN5546" i="1"/>
  <c r="AP5546" i="1" s="1"/>
  <c r="K5546" i="1"/>
  <c r="J5546" i="1"/>
  <c r="L5546" i="1" s="1"/>
  <c r="F5546" i="1"/>
  <c r="Y5546" i="1" s="1"/>
  <c r="E5546" i="1"/>
  <c r="C5546" i="1"/>
  <c r="G5546" i="1" s="1"/>
  <c r="P5546" i="1" s="1"/>
  <c r="R5546" i="1" s="1"/>
  <c r="AW5545" i="1"/>
  <c r="AQ5545" i="1"/>
  <c r="AR5545" i="1" s="1"/>
  <c r="AS5545" i="1" s="1"/>
  <c r="AN5545" i="1"/>
  <c r="K5545" i="1"/>
  <c r="J5545" i="1"/>
  <c r="L5545" i="1" s="1"/>
  <c r="F5545" i="1"/>
  <c r="Y5545" i="1" s="1"/>
  <c r="E5545" i="1"/>
  <c r="C5545" i="1"/>
  <c r="G5545" i="1"/>
  <c r="AW5544" i="1"/>
  <c r="AQ5544" i="1"/>
  <c r="AR5544" i="1" s="1"/>
  <c r="AN5544" i="1"/>
  <c r="K5544" i="1"/>
  <c r="J5544" i="1"/>
  <c r="L5544" i="1" s="1"/>
  <c r="AP5544" i="1" s="1"/>
  <c r="F5544" i="1"/>
  <c r="Y5544" i="1" s="1"/>
  <c r="E5544" i="1"/>
  <c r="C5544" i="1"/>
  <c r="G5544" i="1" s="1"/>
  <c r="AW5543" i="1"/>
  <c r="AQ5543" i="1"/>
  <c r="AR5543" i="1" s="1"/>
  <c r="AN5543" i="1"/>
  <c r="BB5543" i="1" s="1"/>
  <c r="K5543" i="1"/>
  <c r="J5543" i="1"/>
  <c r="L5543" i="1" s="1"/>
  <c r="F5543" i="1"/>
  <c r="Y5543" i="1" s="1"/>
  <c r="E5543" i="1"/>
  <c r="C5543" i="1"/>
  <c r="G5543" i="1"/>
  <c r="AW5542" i="1"/>
  <c r="AQ5542" i="1"/>
  <c r="AR5542" i="1" s="1"/>
  <c r="AN5542" i="1"/>
  <c r="BB5542" i="1" s="1"/>
  <c r="K5542" i="1"/>
  <c r="J5542" i="1"/>
  <c r="L5542" i="1" s="1"/>
  <c r="AS5542" i="1" s="1"/>
  <c r="F5542" i="1"/>
  <c r="Y5542" i="1" s="1"/>
  <c r="E5542" i="1"/>
  <c r="C5542" i="1"/>
  <c r="G5542" i="1" s="1"/>
  <c r="AW5541" i="1"/>
  <c r="AQ5541" i="1"/>
  <c r="AR5541" i="1" s="1"/>
  <c r="AN5541" i="1"/>
  <c r="K5541" i="1"/>
  <c r="J5541" i="1"/>
  <c r="L5541" i="1" s="1"/>
  <c r="AP5541" i="1" s="1"/>
  <c r="F5541" i="1"/>
  <c r="Y5541" i="1" s="1"/>
  <c r="E5541" i="1"/>
  <c r="C5541" i="1"/>
  <c r="G5541" i="1" s="1"/>
  <c r="AW5540" i="1"/>
  <c r="AQ5540" i="1"/>
  <c r="AR5540" i="1" s="1"/>
  <c r="AN5540" i="1"/>
  <c r="K5540" i="1"/>
  <c r="J5540" i="1"/>
  <c r="L5540" i="1" s="1"/>
  <c r="P5540" i="1" s="1"/>
  <c r="R5540" i="1" s="1"/>
  <c r="F5540" i="1"/>
  <c r="Y5540" i="1" s="1"/>
  <c r="E5540" i="1"/>
  <c r="C5540" i="1"/>
  <c r="G5540" i="1"/>
  <c r="AW5539" i="1"/>
  <c r="AQ5539" i="1"/>
  <c r="AR5539" i="1" s="1"/>
  <c r="AS5539" i="1" s="1"/>
  <c r="AN5539" i="1"/>
  <c r="BD5539" i="1" s="1"/>
  <c r="K5539" i="1"/>
  <c r="J5539" i="1"/>
  <c r="L5539" i="1" s="1"/>
  <c r="F5539" i="1"/>
  <c r="E5539" i="1"/>
  <c r="C5539" i="1"/>
  <c r="G5539" i="1" s="1"/>
  <c r="AW5538" i="1"/>
  <c r="AQ5538" i="1"/>
  <c r="AR5538" i="1" s="1"/>
  <c r="AS5538" i="1" s="1"/>
  <c r="AN5538" i="1"/>
  <c r="K5538" i="1"/>
  <c r="J5538" i="1"/>
  <c r="L5538" i="1" s="1"/>
  <c r="F5538" i="1"/>
  <c r="Y5538" i="1"/>
  <c r="E5538" i="1"/>
  <c r="C5538" i="1"/>
  <c r="G5538" i="1" s="1"/>
  <c r="AW5537" i="1"/>
  <c r="AQ5537" i="1"/>
  <c r="AR5537" i="1" s="1"/>
  <c r="AN5537" i="1"/>
  <c r="K5537" i="1"/>
  <c r="J5537" i="1"/>
  <c r="L5537" i="1" s="1"/>
  <c r="F5537" i="1"/>
  <c r="E5537" i="1"/>
  <c r="C5537" i="1"/>
  <c r="G5537" i="1" s="1"/>
  <c r="AW5536" i="1"/>
  <c r="AQ5536" i="1"/>
  <c r="AR5536" i="1" s="1"/>
  <c r="AN5536" i="1"/>
  <c r="K5536" i="1"/>
  <c r="J5536" i="1"/>
  <c r="L5536" i="1" s="1"/>
  <c r="F5536" i="1"/>
  <c r="Y5536" i="1" s="1"/>
  <c r="E5536" i="1"/>
  <c r="C5536" i="1"/>
  <c r="G5536" i="1" s="1"/>
  <c r="AW5535" i="1"/>
  <c r="AQ5535" i="1"/>
  <c r="AR5535" i="1" s="1"/>
  <c r="AN5535" i="1"/>
  <c r="K5535" i="1"/>
  <c r="J5535" i="1"/>
  <c r="L5535" i="1" s="1"/>
  <c r="P5535" i="1" s="1"/>
  <c r="R5535" i="1" s="1"/>
  <c r="F5535" i="1"/>
  <c r="E5535" i="1"/>
  <c r="C5535" i="1"/>
  <c r="G5535" i="1" s="1"/>
  <c r="AW5534" i="1"/>
  <c r="AQ5534" i="1"/>
  <c r="AR5534" i="1"/>
  <c r="AN5534" i="1"/>
  <c r="K5534" i="1"/>
  <c r="J5534" i="1"/>
  <c r="L5534" i="1" s="1"/>
  <c r="P5534" i="1" s="1"/>
  <c r="R5534" i="1" s="1"/>
  <c r="F5534" i="1"/>
  <c r="Y5534" i="1"/>
  <c r="E5534" i="1"/>
  <c r="C5534" i="1"/>
  <c r="G5534" i="1" s="1"/>
  <c r="AW5533" i="1"/>
  <c r="AQ5533" i="1"/>
  <c r="AR5533" i="1"/>
  <c r="AN5533" i="1"/>
  <c r="K5533" i="1"/>
  <c r="J5533" i="1"/>
  <c r="L5533" i="1"/>
  <c r="AP5533" i="1" s="1"/>
  <c r="F5533" i="1"/>
  <c r="E5533" i="1"/>
  <c r="C5533" i="1"/>
  <c r="G5533" i="1"/>
  <c r="AW5532" i="1"/>
  <c r="AQ5532" i="1"/>
  <c r="AR5532" i="1" s="1"/>
  <c r="AN5532" i="1"/>
  <c r="K5532" i="1"/>
  <c r="O5532" i="1" s="1"/>
  <c r="Q5532" i="1" s="1"/>
  <c r="J5532" i="1"/>
  <c r="L5532" i="1" s="1"/>
  <c r="F5532" i="1"/>
  <c r="Y5532" i="1" s="1"/>
  <c r="E5532" i="1"/>
  <c r="C5532" i="1"/>
  <c r="G5532" i="1" s="1"/>
  <c r="AW5531" i="1"/>
  <c r="AQ5531" i="1"/>
  <c r="AR5531" i="1" s="1"/>
  <c r="AN5531" i="1"/>
  <c r="K5531" i="1"/>
  <c r="O5531" i="1" s="1"/>
  <c r="Q5531" i="1" s="1"/>
  <c r="J5531" i="1"/>
  <c r="L5531" i="1" s="1"/>
  <c r="F5531" i="1"/>
  <c r="Y5531" i="1" s="1"/>
  <c r="E5531" i="1"/>
  <c r="C5531" i="1"/>
  <c r="G5531" i="1" s="1"/>
  <c r="AW5530" i="1"/>
  <c r="AQ5530" i="1"/>
  <c r="AR5530" i="1"/>
  <c r="AN5530" i="1"/>
  <c r="AP5530" i="1" s="1"/>
  <c r="K5530" i="1"/>
  <c r="J5530" i="1"/>
  <c r="L5530" i="1"/>
  <c r="F5530" i="1"/>
  <c r="Y5530" i="1" s="1"/>
  <c r="E5530" i="1"/>
  <c r="C5530" i="1"/>
  <c r="G5530" i="1" s="1"/>
  <c r="AW5529" i="1"/>
  <c r="AQ5529" i="1"/>
  <c r="AR5529" i="1" s="1"/>
  <c r="AS5529" i="1" s="1"/>
  <c r="AN5529" i="1"/>
  <c r="K5529" i="1"/>
  <c r="J5529" i="1"/>
  <c r="L5529" i="1"/>
  <c r="F5529" i="1"/>
  <c r="E5529" i="1"/>
  <c r="C5529" i="1"/>
  <c r="G5529" i="1" s="1"/>
  <c r="AW5528" i="1"/>
  <c r="AQ5528" i="1"/>
  <c r="AR5528" i="1" s="1"/>
  <c r="AN5528" i="1"/>
  <c r="K5528" i="1"/>
  <c r="J5528" i="1"/>
  <c r="L5528" i="1" s="1"/>
  <c r="F5528" i="1"/>
  <c r="E5528" i="1"/>
  <c r="C5528" i="1"/>
  <c r="G5528" i="1"/>
  <c r="P5528" i="1" s="1"/>
  <c r="R5528" i="1" s="1"/>
  <c r="AW5527" i="1"/>
  <c r="AQ5527" i="1"/>
  <c r="AR5527" i="1" s="1"/>
  <c r="AN5527" i="1"/>
  <c r="BB5527" i="1" s="1"/>
  <c r="K5527" i="1"/>
  <c r="J5527" i="1"/>
  <c r="L5527" i="1" s="1"/>
  <c r="AS5527" i="1" s="1"/>
  <c r="F5527" i="1"/>
  <c r="E5527" i="1"/>
  <c r="C5527" i="1"/>
  <c r="G5527" i="1" s="1"/>
  <c r="AW5526" i="1"/>
  <c r="AQ5526" i="1"/>
  <c r="AR5526" i="1"/>
  <c r="AN5526" i="1"/>
  <c r="K5526" i="1"/>
  <c r="O5526" i="1" s="1"/>
  <c r="Q5526" i="1" s="1"/>
  <c r="J5526" i="1"/>
  <c r="L5526" i="1" s="1"/>
  <c r="P5526" i="1" s="1"/>
  <c r="R5526" i="1" s="1"/>
  <c r="F5526" i="1"/>
  <c r="Y5526" i="1" s="1"/>
  <c r="E5526" i="1"/>
  <c r="C5526" i="1"/>
  <c r="G5526" i="1" s="1"/>
  <c r="AW5525" i="1"/>
  <c r="AQ5525" i="1"/>
  <c r="AR5525" i="1" s="1"/>
  <c r="AS5525" i="1" s="1"/>
  <c r="AN5525" i="1"/>
  <c r="BD5525" i="1" s="1"/>
  <c r="K5525" i="1"/>
  <c r="J5525" i="1"/>
  <c r="L5525" i="1" s="1"/>
  <c r="F5525" i="1"/>
  <c r="E5525" i="1"/>
  <c r="C5525" i="1"/>
  <c r="G5525" i="1" s="1"/>
  <c r="P5525" i="1" s="1"/>
  <c r="R5525" i="1" s="1"/>
  <c r="AW5524" i="1"/>
  <c r="AQ5524" i="1"/>
  <c r="AR5524" i="1" s="1"/>
  <c r="AN5524" i="1"/>
  <c r="K5524" i="1"/>
  <c r="J5524" i="1"/>
  <c r="L5524" i="1" s="1"/>
  <c r="F5524" i="1"/>
  <c r="Y5524" i="1" s="1"/>
  <c r="E5524" i="1"/>
  <c r="C5524" i="1"/>
  <c r="G5524" i="1" s="1"/>
  <c r="AW5523" i="1"/>
  <c r="AQ5523" i="1"/>
  <c r="AR5523" i="1" s="1"/>
  <c r="AN5523" i="1"/>
  <c r="K5523" i="1"/>
  <c r="J5523" i="1"/>
  <c r="L5523" i="1" s="1"/>
  <c r="AP5523" i="1" s="1"/>
  <c r="F5523" i="1"/>
  <c r="E5523" i="1"/>
  <c r="C5523" i="1"/>
  <c r="G5523" i="1" s="1"/>
  <c r="AW5522" i="1"/>
  <c r="AQ5522" i="1"/>
  <c r="AR5522" i="1" s="1"/>
  <c r="AN5522" i="1"/>
  <c r="K5522" i="1"/>
  <c r="J5522" i="1"/>
  <c r="L5522" i="1" s="1"/>
  <c r="F5522" i="1"/>
  <c r="Y5522" i="1"/>
  <c r="E5522" i="1"/>
  <c r="C5522" i="1"/>
  <c r="G5522" i="1" s="1"/>
  <c r="AW5521" i="1"/>
  <c r="AQ5521" i="1"/>
  <c r="AR5521" i="1"/>
  <c r="AS5521" i="1" s="1"/>
  <c r="AN5521" i="1"/>
  <c r="BD5521" i="1" s="1"/>
  <c r="K5521" i="1"/>
  <c r="O5521" i="1" s="1"/>
  <c r="Q5521" i="1" s="1"/>
  <c r="J5521" i="1"/>
  <c r="L5521" i="1" s="1"/>
  <c r="F5521" i="1"/>
  <c r="E5521" i="1"/>
  <c r="C5521" i="1"/>
  <c r="G5521" i="1" s="1"/>
  <c r="P5521" i="1" s="1"/>
  <c r="R5521" i="1" s="1"/>
  <c r="AW5520" i="1"/>
  <c r="AQ5520" i="1"/>
  <c r="AR5520" i="1" s="1"/>
  <c r="AN5520" i="1"/>
  <c r="K5520" i="1"/>
  <c r="J5520" i="1"/>
  <c r="L5520" i="1" s="1"/>
  <c r="F5520" i="1"/>
  <c r="Y5520" i="1" s="1"/>
  <c r="E5520" i="1"/>
  <c r="C5520" i="1"/>
  <c r="G5520" i="1"/>
  <c r="P5520" i="1" s="1"/>
  <c r="R5520" i="1" s="1"/>
  <c r="AQ5519" i="1"/>
  <c r="AR5519" i="1"/>
  <c r="AN5519" i="1"/>
  <c r="K5519" i="1"/>
  <c r="J5519" i="1"/>
  <c r="L5519" i="1"/>
  <c r="F5519" i="1"/>
  <c r="Y5519" i="1"/>
  <c r="E5519" i="1"/>
  <c r="C5519" i="1"/>
  <c r="G5519" i="1" s="1"/>
  <c r="AQ5518" i="1"/>
  <c r="AR5518" i="1" s="1"/>
  <c r="AN5518" i="1"/>
  <c r="K5518" i="1"/>
  <c r="J5518" i="1"/>
  <c r="L5518" i="1" s="1"/>
  <c r="F5518" i="1"/>
  <c r="Y5518" i="1" s="1"/>
  <c r="E5518" i="1"/>
  <c r="C5518" i="1"/>
  <c r="G5518" i="1"/>
  <c r="AQ5517" i="1"/>
  <c r="AR5517" i="1" s="1"/>
  <c r="AN5517" i="1"/>
  <c r="K5517" i="1"/>
  <c r="J5517" i="1"/>
  <c r="L5517" i="1" s="1"/>
  <c r="F5517" i="1"/>
  <c r="Y5517" i="1" s="1"/>
  <c r="E5517" i="1"/>
  <c r="C5517" i="1"/>
  <c r="G5517" i="1" s="1"/>
  <c r="AQ5516" i="1"/>
  <c r="AR5516" i="1" s="1"/>
  <c r="AN5516" i="1"/>
  <c r="K5516" i="1"/>
  <c r="J5516" i="1"/>
  <c r="L5516" i="1" s="1"/>
  <c r="F5516" i="1"/>
  <c r="Y5516" i="1" s="1"/>
  <c r="E5516" i="1"/>
  <c r="C5516" i="1"/>
  <c r="G5516" i="1" s="1"/>
  <c r="AQ5515" i="1"/>
  <c r="AR5515" i="1"/>
  <c r="AN5515" i="1"/>
  <c r="AP5515" i="1" s="1"/>
  <c r="K5515" i="1"/>
  <c r="J5515" i="1"/>
  <c r="L5515" i="1"/>
  <c r="AS5515" i="1" s="1"/>
  <c r="F5515" i="1"/>
  <c r="Y5515" i="1" s="1"/>
  <c r="E5515" i="1"/>
  <c r="C5515" i="1"/>
  <c r="G5515" i="1" s="1"/>
  <c r="AQ5514" i="1"/>
  <c r="AR5514" i="1" s="1"/>
  <c r="AN5514" i="1"/>
  <c r="K5514" i="1"/>
  <c r="J5514" i="1"/>
  <c r="L5514" i="1" s="1"/>
  <c r="F5514" i="1"/>
  <c r="Y5514" i="1" s="1"/>
  <c r="E5514" i="1"/>
  <c r="C5514" i="1"/>
  <c r="G5514" i="1"/>
  <c r="AQ5513" i="1"/>
  <c r="AR5513" i="1"/>
  <c r="AN5513" i="1"/>
  <c r="K5513" i="1"/>
  <c r="J5513" i="1"/>
  <c r="L5513" i="1" s="1"/>
  <c r="AS5513" i="1" s="1"/>
  <c r="F5513" i="1"/>
  <c r="Y5513" i="1"/>
  <c r="E5513" i="1"/>
  <c r="C5513" i="1"/>
  <c r="G5513" i="1" s="1"/>
  <c r="AQ5512" i="1"/>
  <c r="AR5512" i="1" s="1"/>
  <c r="AS5512" i="1" s="1"/>
  <c r="AN5512" i="1"/>
  <c r="K5512" i="1"/>
  <c r="J5512" i="1"/>
  <c r="L5512" i="1" s="1"/>
  <c r="F5512" i="1"/>
  <c r="Y5512" i="1" s="1"/>
  <c r="E5512" i="1"/>
  <c r="C5512" i="1"/>
  <c r="G5512" i="1" s="1"/>
  <c r="AQ5511" i="1"/>
  <c r="AR5511" i="1" s="1"/>
  <c r="AS5511" i="1" s="1"/>
  <c r="AN5511" i="1"/>
  <c r="K5511" i="1"/>
  <c r="J5511" i="1"/>
  <c r="L5511" i="1"/>
  <c r="F5511" i="1"/>
  <c r="Y5511" i="1" s="1"/>
  <c r="E5511" i="1"/>
  <c r="C5511" i="1"/>
  <c r="G5511" i="1" s="1"/>
  <c r="AQ5510" i="1"/>
  <c r="AR5510" i="1" s="1"/>
  <c r="AN5510" i="1"/>
  <c r="K5510" i="1"/>
  <c r="J5510" i="1"/>
  <c r="L5510" i="1" s="1"/>
  <c r="F5510" i="1"/>
  <c r="Y5510" i="1" s="1"/>
  <c r="E5510" i="1"/>
  <c r="C5510" i="1"/>
  <c r="G5510" i="1" s="1"/>
  <c r="AQ5509" i="1"/>
  <c r="AR5509" i="1" s="1"/>
  <c r="AN5509" i="1"/>
  <c r="K5509" i="1"/>
  <c r="J5509" i="1"/>
  <c r="L5509" i="1"/>
  <c r="F5509" i="1"/>
  <c r="Y5509" i="1"/>
  <c r="E5509" i="1"/>
  <c r="C5509" i="1"/>
  <c r="G5509" i="1" s="1"/>
  <c r="AQ5508" i="1"/>
  <c r="AR5508" i="1" s="1"/>
  <c r="AN5508" i="1"/>
  <c r="K5508" i="1"/>
  <c r="J5508" i="1"/>
  <c r="L5508" i="1" s="1"/>
  <c r="F5508" i="1"/>
  <c r="Y5508" i="1" s="1"/>
  <c r="E5508" i="1"/>
  <c r="C5508" i="1"/>
  <c r="G5508" i="1" s="1"/>
  <c r="AQ5507" i="1"/>
  <c r="AR5507" i="1"/>
  <c r="AN5507" i="1"/>
  <c r="K5507" i="1"/>
  <c r="J5507" i="1"/>
  <c r="L5507" i="1" s="1"/>
  <c r="AP5507" i="1" s="1"/>
  <c r="F5507" i="1"/>
  <c r="Y5507" i="1" s="1"/>
  <c r="E5507" i="1"/>
  <c r="C5507" i="1"/>
  <c r="G5507" i="1" s="1"/>
  <c r="AQ5506" i="1"/>
  <c r="AR5506" i="1" s="1"/>
  <c r="AN5506" i="1"/>
  <c r="K5506" i="1"/>
  <c r="J5506" i="1"/>
  <c r="L5506" i="1" s="1"/>
  <c r="F5506" i="1"/>
  <c r="Y5506" i="1" s="1"/>
  <c r="E5506" i="1"/>
  <c r="C5506" i="1"/>
  <c r="G5506" i="1"/>
  <c r="AQ5505" i="1"/>
  <c r="AR5505" i="1" s="1"/>
  <c r="AS5505" i="1" s="1"/>
  <c r="AN5505" i="1"/>
  <c r="K5505" i="1"/>
  <c r="J5505" i="1"/>
  <c r="L5505" i="1" s="1"/>
  <c r="F5505" i="1"/>
  <c r="E5505" i="1"/>
  <c r="C5505" i="1"/>
  <c r="G5505" i="1"/>
  <c r="AQ5504" i="1"/>
  <c r="AR5504" i="1"/>
  <c r="AN5504" i="1"/>
  <c r="K5504" i="1"/>
  <c r="J5504" i="1"/>
  <c r="L5504" i="1"/>
  <c r="F5504" i="1"/>
  <c r="Y5504" i="1"/>
  <c r="E5504" i="1"/>
  <c r="C5504" i="1"/>
  <c r="G5504" i="1" s="1"/>
  <c r="AQ5503" i="1"/>
  <c r="AR5503" i="1" s="1"/>
  <c r="AN5503" i="1"/>
  <c r="K5503" i="1"/>
  <c r="J5503" i="1"/>
  <c r="L5503" i="1" s="1"/>
  <c r="F5503" i="1"/>
  <c r="Y5503" i="1" s="1"/>
  <c r="E5503" i="1"/>
  <c r="C5503" i="1"/>
  <c r="G5503" i="1"/>
  <c r="AQ5502" i="1"/>
  <c r="AR5502" i="1" s="1"/>
  <c r="AN5502" i="1"/>
  <c r="K5502" i="1"/>
  <c r="J5502" i="1"/>
  <c r="L5502" i="1" s="1"/>
  <c r="F5502" i="1"/>
  <c r="Y5502" i="1" s="1"/>
  <c r="E5502" i="1"/>
  <c r="C5502" i="1"/>
  <c r="G5502" i="1" s="1"/>
  <c r="AQ5501" i="1"/>
  <c r="AR5501" i="1" s="1"/>
  <c r="AN5501" i="1"/>
  <c r="AP5501" i="1" s="1"/>
  <c r="K5501" i="1"/>
  <c r="J5501" i="1"/>
  <c r="L5501" i="1" s="1"/>
  <c r="F5501" i="1"/>
  <c r="Y5501" i="1" s="1"/>
  <c r="E5501" i="1"/>
  <c r="C5501" i="1"/>
  <c r="G5501" i="1" s="1"/>
  <c r="AQ5500" i="1"/>
  <c r="AR5500" i="1"/>
  <c r="AN5500" i="1"/>
  <c r="AP5500" i="1" s="1"/>
  <c r="K5500" i="1"/>
  <c r="J5500" i="1"/>
  <c r="L5500" i="1"/>
  <c r="AS5500" i="1" s="1"/>
  <c r="F5500" i="1"/>
  <c r="Y5500" i="1" s="1"/>
  <c r="E5500" i="1"/>
  <c r="C5500" i="1"/>
  <c r="G5500" i="1" s="1"/>
  <c r="AQ5499" i="1"/>
  <c r="AR5499" i="1" s="1"/>
  <c r="AN5499" i="1"/>
  <c r="K5499" i="1"/>
  <c r="J5499" i="1"/>
  <c r="L5499" i="1" s="1"/>
  <c r="F5499" i="1"/>
  <c r="Y5499" i="1" s="1"/>
  <c r="E5499" i="1"/>
  <c r="C5499" i="1"/>
  <c r="G5499" i="1"/>
  <c r="AQ5498" i="1"/>
  <c r="AR5498" i="1"/>
  <c r="AS5498" i="1" s="1"/>
  <c r="AN5498" i="1"/>
  <c r="K5498" i="1"/>
  <c r="J5498" i="1"/>
  <c r="L5498" i="1" s="1"/>
  <c r="AP5498" i="1" s="1"/>
  <c r="F5498" i="1"/>
  <c r="Y5498" i="1"/>
  <c r="E5498" i="1"/>
  <c r="C5498" i="1"/>
  <c r="G5498" i="1" s="1"/>
  <c r="AQ5497" i="1"/>
  <c r="AR5497" i="1" s="1"/>
  <c r="AS5497" i="1" s="1"/>
  <c r="AN5497" i="1"/>
  <c r="AP5497" i="1" s="1"/>
  <c r="K5497" i="1"/>
  <c r="J5497" i="1"/>
  <c r="L5497" i="1" s="1"/>
  <c r="F5497" i="1"/>
  <c r="Y5497" i="1" s="1"/>
  <c r="E5497" i="1"/>
  <c r="C5497" i="1"/>
  <c r="G5497" i="1" s="1"/>
  <c r="AQ5496" i="1"/>
  <c r="AR5496" i="1" s="1"/>
  <c r="AS5496" i="1" s="1"/>
  <c r="AN5496" i="1"/>
  <c r="K5496" i="1"/>
  <c r="J5496" i="1"/>
  <c r="L5496" i="1"/>
  <c r="F5496" i="1"/>
  <c r="Y5496" i="1" s="1"/>
  <c r="E5496" i="1"/>
  <c r="C5496" i="1"/>
  <c r="G5496" i="1" s="1"/>
  <c r="AQ5495" i="1"/>
  <c r="AR5495" i="1" s="1"/>
  <c r="AN5495" i="1"/>
  <c r="K5495" i="1"/>
  <c r="J5495" i="1"/>
  <c r="L5495" i="1" s="1"/>
  <c r="F5495" i="1"/>
  <c r="Y5495" i="1" s="1"/>
  <c r="E5495" i="1"/>
  <c r="C5495" i="1"/>
  <c r="G5495" i="1" s="1"/>
  <c r="AQ5494" i="1"/>
  <c r="AR5494" i="1" s="1"/>
  <c r="AN5494" i="1"/>
  <c r="AP5494" i="1" s="1"/>
  <c r="K5494" i="1"/>
  <c r="J5494" i="1"/>
  <c r="L5494" i="1"/>
  <c r="F5494" i="1"/>
  <c r="Y5494" i="1"/>
  <c r="E5494" i="1"/>
  <c r="C5494" i="1"/>
  <c r="G5494" i="1" s="1"/>
  <c r="AQ5493" i="1"/>
  <c r="AR5493" i="1" s="1"/>
  <c r="AS5493" i="1" s="1"/>
  <c r="AN5493" i="1"/>
  <c r="K5493" i="1"/>
  <c r="J5493" i="1"/>
  <c r="L5493" i="1" s="1"/>
  <c r="F5493" i="1"/>
  <c r="Y5493" i="1" s="1"/>
  <c r="E5493" i="1"/>
  <c r="C5493" i="1"/>
  <c r="G5493" i="1" s="1"/>
  <c r="AQ5492" i="1"/>
  <c r="AR5492" i="1"/>
  <c r="AN5492" i="1"/>
  <c r="K5492" i="1"/>
  <c r="J5492" i="1"/>
  <c r="L5492" i="1" s="1"/>
  <c r="F5492" i="1"/>
  <c r="Y5492" i="1" s="1"/>
  <c r="E5492" i="1"/>
  <c r="C5492" i="1"/>
  <c r="G5492" i="1" s="1"/>
  <c r="AQ5491" i="1"/>
  <c r="AR5491" i="1" s="1"/>
  <c r="AS5491" i="1" s="1"/>
  <c r="AN5491" i="1"/>
  <c r="K5491" i="1"/>
  <c r="O5491" i="1" s="1"/>
  <c r="Q5491" i="1" s="1"/>
  <c r="J5491" i="1"/>
  <c r="L5491" i="1" s="1"/>
  <c r="F5491" i="1"/>
  <c r="Y5491" i="1" s="1"/>
  <c r="E5491" i="1"/>
  <c r="C5491" i="1"/>
  <c r="G5491" i="1" s="1"/>
  <c r="AQ5490" i="1"/>
  <c r="AR5490" i="1" s="1"/>
  <c r="AS5490" i="1" s="1"/>
  <c r="AN5490" i="1"/>
  <c r="K5490" i="1"/>
  <c r="J5490" i="1"/>
  <c r="L5490" i="1" s="1"/>
  <c r="F5490" i="1"/>
  <c r="Y5490" i="1" s="1"/>
  <c r="E5490" i="1"/>
  <c r="C5490" i="1"/>
  <c r="G5490" i="1" s="1"/>
  <c r="AQ5489" i="1"/>
  <c r="AR5489" i="1" s="1"/>
  <c r="AS5489" i="1" s="1"/>
  <c r="AN5489" i="1"/>
  <c r="K5489" i="1"/>
  <c r="J5489" i="1"/>
  <c r="L5489" i="1" s="1"/>
  <c r="F5489" i="1"/>
  <c r="Y5489" i="1" s="1"/>
  <c r="E5489" i="1"/>
  <c r="C5489" i="1"/>
  <c r="G5489" i="1"/>
  <c r="BB5809" i="1"/>
  <c r="BB5833" i="1"/>
  <c r="BB5656" i="1"/>
  <c r="BB5664" i="1"/>
  <c r="BB5668" i="1"/>
  <c r="BB5672" i="1"/>
  <c r="BB5680" i="1"/>
  <c r="BB5688" i="1"/>
  <c r="BB5692" i="1"/>
  <c r="BD5527" i="1"/>
  <c r="BD5529" i="1"/>
  <c r="BD5531" i="1"/>
  <c r="BD5533" i="1"/>
  <c r="BD5535" i="1"/>
  <c r="BD5537" i="1"/>
  <c r="BB5544" i="1"/>
  <c r="BE5548" i="1"/>
  <c r="BE5555" i="1"/>
  <c r="BE5556" i="1"/>
  <c r="BE5561" i="1"/>
  <c r="BE5562" i="1"/>
  <c r="BE5564" i="1"/>
  <c r="BE5567" i="1"/>
  <c r="BE5568" i="1"/>
  <c r="BB5577" i="1"/>
  <c r="BD5577" i="1" s="1"/>
  <c r="BE5581" i="1"/>
  <c r="BB5586" i="1"/>
  <c r="BD5586" i="1" s="1"/>
  <c r="BE5592" i="1"/>
  <c r="BE5596" i="1"/>
  <c r="BE5599" i="1"/>
  <c r="BB5600" i="1"/>
  <c r="BD5600" i="1" s="1"/>
  <c r="BE5603" i="1"/>
  <c r="BE5605" i="1"/>
  <c r="BE5608" i="1"/>
  <c r="BB5753" i="1"/>
  <c r="BB5773" i="1"/>
  <c r="BB5777" i="1"/>
  <c r="BB5781" i="1"/>
  <c r="BB5785" i="1"/>
  <c r="BB5789" i="1"/>
  <c r="BB5793" i="1"/>
  <c r="BB5797" i="1"/>
  <c r="BB5813" i="1"/>
  <c r="BB5837" i="1"/>
  <c r="BB5841" i="1"/>
  <c r="BB5845" i="1"/>
  <c r="BB5849" i="1"/>
  <c r="BB5715" i="1"/>
  <c r="BB5723" i="1"/>
  <c r="BB5735" i="1"/>
  <c r="BB5743" i="1"/>
  <c r="BB5747" i="1"/>
  <c r="BB5751" i="1"/>
  <c r="BB5755" i="1"/>
  <c r="BB5759" i="1"/>
  <c r="BB5763" i="1"/>
  <c r="BB5767" i="1"/>
  <c r="BB5771" i="1"/>
  <c r="BB5779" i="1"/>
  <c r="BB5787" i="1"/>
  <c r="BB5791" i="1"/>
  <c r="BB5795" i="1"/>
  <c r="BB5799" i="1"/>
  <c r="BB5803" i="1"/>
  <c r="BB5807" i="1"/>
  <c r="BB5823" i="1"/>
  <c r="BB5827" i="1"/>
  <c r="BB5831" i="1"/>
  <c r="BB5835" i="1"/>
  <c r="BB5839" i="1"/>
  <c r="BB5843" i="1"/>
  <c r="BB5847" i="1"/>
  <c r="BD5523" i="1"/>
  <c r="BB5550" i="1"/>
  <c r="BD5550" i="1" s="1"/>
  <c r="BB5551" i="1"/>
  <c r="BD5551" i="1" s="1"/>
  <c r="BE5552" i="1"/>
  <c r="BE5560" i="1"/>
  <c r="BE5566" i="1"/>
  <c r="BE5573" i="1"/>
  <c r="BE5576" i="1"/>
  <c r="BE5580" i="1"/>
  <c r="BE5583" i="1"/>
  <c r="BE5598" i="1"/>
  <c r="BB5604" i="1"/>
  <c r="BD5604" i="1" s="1"/>
  <c r="BB5749" i="1"/>
  <c r="BB5769" i="1"/>
  <c r="BB5642" i="1"/>
  <c r="BB5646" i="1"/>
  <c r="BB5658" i="1"/>
  <c r="BB5662" i="1"/>
  <c r="BB5670" i="1"/>
  <c r="BB5678" i="1"/>
  <c r="BB5686" i="1"/>
  <c r="BB5694" i="1"/>
  <c r="BB5698" i="1"/>
  <c r="BB5826" i="1"/>
  <c r="O5684" i="1"/>
  <c r="Q5684" i="1" s="1"/>
  <c r="O5617" i="1"/>
  <c r="Q5617" i="1" s="1"/>
  <c r="O5665" i="1"/>
  <c r="Q5665" i="1" s="1"/>
  <c r="P5647" i="1"/>
  <c r="R5647" i="1" s="1"/>
  <c r="P5655" i="1"/>
  <c r="R5655" i="1" s="1"/>
  <c r="AS5667" i="1"/>
  <c r="P5678" i="1"/>
  <c r="R5678" i="1" s="1"/>
  <c r="O5800" i="1"/>
  <c r="Q5800" i="1" s="1"/>
  <c r="P5761" i="1"/>
  <c r="R5761" i="1"/>
  <c r="O5679" i="1"/>
  <c r="Q5679" i="1" s="1"/>
  <c r="P5844" i="1"/>
  <c r="R5844" i="1" s="1"/>
  <c r="O5590" i="1"/>
  <c r="Q5590" i="1" s="1"/>
  <c r="AS5722" i="1"/>
  <c r="AS5758" i="1"/>
  <c r="P5772" i="1"/>
  <c r="R5772" i="1"/>
  <c r="O5815" i="1"/>
  <c r="Q5815" i="1"/>
  <c r="AS5845" i="1"/>
  <c r="P5711" i="1"/>
  <c r="R5711" i="1"/>
  <c r="AS5718" i="1"/>
  <c r="AP5735" i="1"/>
  <c r="O5814" i="1"/>
  <c r="Q5814" i="1" s="1"/>
  <c r="O5513" i="1"/>
  <c r="Q5513" i="1" s="1"/>
  <c r="AS5670" i="1"/>
  <c r="AS5648" i="1"/>
  <c r="AP5676" i="1"/>
  <c r="AP5574" i="1"/>
  <c r="O5660" i="1"/>
  <c r="Q5660" i="1"/>
  <c r="O5687" i="1"/>
  <c r="Q5687" i="1" s="1"/>
  <c r="O5811" i="1"/>
  <c r="Q5811" i="1" s="1"/>
  <c r="AP5751" i="1"/>
  <c r="O5492" i="1"/>
  <c r="Q5492" i="1"/>
  <c r="O5647" i="1"/>
  <c r="Q5647" i="1" s="1"/>
  <c r="AS5673" i="1"/>
  <c r="O5722" i="1"/>
  <c r="Q5722" i="1" s="1"/>
  <c r="O5724" i="1"/>
  <c r="Q5724" i="1"/>
  <c r="P5733" i="1"/>
  <c r="R5733" i="1" s="1"/>
  <c r="P5791" i="1"/>
  <c r="R5791" i="1"/>
  <c r="AS5794" i="1"/>
  <c r="AS5804" i="1"/>
  <c r="AS5819" i="1"/>
  <c r="P5820" i="1"/>
  <c r="R5820" i="1" s="1"/>
  <c r="AP5543" i="1"/>
  <c r="AS5568" i="1"/>
  <c r="O5570" i="1"/>
  <c r="Q5570" i="1" s="1"/>
  <c r="BB5599" i="1"/>
  <c r="BD5599" i="1" s="1"/>
  <c r="O5668" i="1"/>
  <c r="Q5668" i="1" s="1"/>
  <c r="O5681" i="1"/>
  <c r="Q5681" i="1" s="1"/>
  <c r="AS5683" i="1"/>
  <c r="P5685" i="1"/>
  <c r="R5685" i="1" s="1"/>
  <c r="P5686" i="1"/>
  <c r="R5686" i="1" s="1"/>
  <c r="R5700" i="1"/>
  <c r="P5704" i="1"/>
  <c r="R5704" i="1"/>
  <c r="O5712" i="1"/>
  <c r="Q5712" i="1"/>
  <c r="P5713" i="1"/>
  <c r="R5713" i="1" s="1"/>
  <c r="P5739" i="1"/>
  <c r="R5739" i="1" s="1"/>
  <c r="O5750" i="1"/>
  <c r="Q5750" i="1" s="1"/>
  <c r="AP5755" i="1"/>
  <c r="O5763" i="1"/>
  <c r="Q5763" i="1"/>
  <c r="O5771" i="1"/>
  <c r="Q5771" i="1" s="1"/>
  <c r="O5775" i="1"/>
  <c r="Q5775" i="1"/>
  <c r="O5505" i="1"/>
  <c r="Q5505" i="1" s="1"/>
  <c r="O5520" i="1"/>
  <c r="Q5520" i="1" s="1"/>
  <c r="O5534" i="1"/>
  <c r="Q5534" i="1" s="1"/>
  <c r="O5635" i="1"/>
  <c r="Q5635" i="1" s="1"/>
  <c r="O5642" i="1"/>
  <c r="Q5642" i="1" s="1"/>
  <c r="P5658" i="1"/>
  <c r="R5658" i="1" s="1"/>
  <c r="P5662" i="1"/>
  <c r="R5662" i="1" s="1"/>
  <c r="O5663" i="1"/>
  <c r="Q5663" i="1" s="1"/>
  <c r="P5669" i="1"/>
  <c r="R5669" i="1" s="1"/>
  <c r="O5691" i="1"/>
  <c r="Q5691" i="1" s="1"/>
  <c r="O5707" i="1"/>
  <c r="Q5707" i="1" s="1"/>
  <c r="O5737" i="1"/>
  <c r="Q5737" i="1" s="1"/>
  <c r="AP5739" i="1"/>
  <c r="O5783" i="1"/>
  <c r="Q5783" i="1" s="1"/>
  <c r="O5787" i="1"/>
  <c r="Q5787" i="1" s="1"/>
  <c r="O5794" i="1"/>
  <c r="Q5794" i="1" s="1"/>
  <c r="P5807" i="1"/>
  <c r="R5807" i="1" s="1"/>
  <c r="AP5821" i="1"/>
  <c r="P5833" i="1"/>
  <c r="R5833" i="1" s="1"/>
  <c r="AS5606" i="1"/>
  <c r="AP5694" i="1"/>
  <c r="AP5743" i="1"/>
  <c r="AP5747" i="1"/>
  <c r="O5497" i="1"/>
  <c r="Q5497" i="1" s="1"/>
  <c r="AS5503" i="1"/>
  <c r="O5563" i="1"/>
  <c r="Q5563" i="1"/>
  <c r="AS5579" i="1"/>
  <c r="O5592" i="1"/>
  <c r="Q5592" i="1"/>
  <c r="O5496" i="1"/>
  <c r="Q5496" i="1" s="1"/>
  <c r="AP5499" i="1"/>
  <c r="AP5509" i="1"/>
  <c r="AP5513" i="1"/>
  <c r="O5580" i="1"/>
  <c r="Q5580" i="1" s="1"/>
  <c r="O5582" i="1"/>
  <c r="Q5582" i="1"/>
  <c r="O5584" i="1"/>
  <c r="Q5584" i="1" s="1"/>
  <c r="BB5596" i="1"/>
  <c r="BD5596" i="1" s="1"/>
  <c r="P5646" i="1"/>
  <c r="R5646" i="1" s="1"/>
  <c r="P5664" i="1"/>
  <c r="R5664" i="1" s="1"/>
  <c r="P5674" i="1"/>
  <c r="R5674" i="1" s="1"/>
  <c r="AS5681" i="1"/>
  <c r="AS5691" i="1"/>
  <c r="P5707" i="1"/>
  <c r="R5707" i="1" s="1"/>
  <c r="P5714" i="1"/>
  <c r="R5714" i="1" s="1"/>
  <c r="AS5727" i="1"/>
  <c r="AS5777" i="1"/>
  <c r="AS5778" i="1"/>
  <c r="AS5779" i="1"/>
  <c r="AS5852" i="1"/>
  <c r="O5522" i="1"/>
  <c r="Q5522" i="1" s="1"/>
  <c r="O5649" i="1"/>
  <c r="Q5649" i="1" s="1"/>
  <c r="O5666" i="1"/>
  <c r="Q5666" i="1" s="1"/>
  <c r="AP5674" i="1"/>
  <c r="AP5692" i="1"/>
  <c r="O5703" i="1"/>
  <c r="Q5703" i="1" s="1"/>
  <c r="O5714" i="1"/>
  <c r="Q5714" i="1" s="1"/>
  <c r="Y5714" i="1"/>
  <c r="O5740" i="1"/>
  <c r="Q5740" i="1"/>
  <c r="O5748" i="1"/>
  <c r="Q5748" i="1" s="1"/>
  <c r="O5828" i="1"/>
  <c r="Q5828" i="1"/>
  <c r="O5762" i="1"/>
  <c r="Q5762" i="1" s="1"/>
  <c r="O5767" i="1"/>
  <c r="Q5767" i="1" s="1"/>
  <c r="O5782" i="1"/>
  <c r="Q5782" i="1" s="1"/>
  <c r="O5798" i="1"/>
  <c r="Q5798" i="1" s="1"/>
  <c r="O5834" i="1"/>
  <c r="Q5834" i="1" s="1"/>
  <c r="O5836" i="1"/>
  <c r="Q5836" i="1" s="1"/>
  <c r="O5842" i="1"/>
  <c r="Q5842" i="1" s="1"/>
  <c r="O5843" i="1"/>
  <c r="Q5843" i="1" s="1"/>
  <c r="P5852" i="1"/>
  <c r="R5852" i="1" s="1"/>
  <c r="O5542" i="1"/>
  <c r="Q5542" i="1" s="1"/>
  <c r="P5545" i="1"/>
  <c r="R5545" i="1" s="1"/>
  <c r="AP5556" i="1"/>
  <c r="AP5567" i="1"/>
  <c r="O5585" i="1"/>
  <c r="Q5585" i="1" s="1"/>
  <c r="O5598" i="1"/>
  <c r="Q5598" i="1" s="1"/>
  <c r="O5619" i="1"/>
  <c r="Q5619" i="1" s="1"/>
  <c r="P5642" i="1"/>
  <c r="R5642" i="1" s="1"/>
  <c r="O5653" i="1"/>
  <c r="Q5653" i="1" s="1"/>
  <c r="O5655" i="1"/>
  <c r="Q5655" i="1" s="1"/>
  <c r="AS5659" i="1"/>
  <c r="P5671" i="1"/>
  <c r="R5671" i="1" s="1"/>
  <c r="O5674" i="1"/>
  <c r="Q5674" i="1" s="1"/>
  <c r="O5695" i="1"/>
  <c r="Q5695" i="1"/>
  <c r="O5702" i="1"/>
  <c r="Q5702" i="1"/>
  <c r="AS5716" i="1"/>
  <c r="P5718" i="1"/>
  <c r="R5718" i="1" s="1"/>
  <c r="AS5741" i="1"/>
  <c r="AS5745" i="1"/>
  <c r="AS5752" i="1"/>
  <c r="P5754" i="1"/>
  <c r="R5754" i="1" s="1"/>
  <c r="O5760" i="1"/>
  <c r="Q5760" i="1" s="1"/>
  <c r="AS5772" i="1"/>
  <c r="AS5783" i="1"/>
  <c r="AS5792" i="1"/>
  <c r="O5806" i="1"/>
  <c r="Q5806" i="1" s="1"/>
  <c r="O5819" i="1"/>
  <c r="Q5819" i="1" s="1"/>
  <c r="AS5825" i="1"/>
  <c r="O5846" i="1"/>
  <c r="Q5846" i="1" s="1"/>
  <c r="AS5572" i="1"/>
  <c r="AP5491" i="1"/>
  <c r="AP5496" i="1"/>
  <c r="O5509" i="1"/>
  <c r="Q5509" i="1" s="1"/>
  <c r="O5524" i="1"/>
  <c r="Q5524" i="1"/>
  <c r="P5542" i="1"/>
  <c r="R5542" i="1" s="1"/>
  <c r="AP5547" i="1"/>
  <c r="BB5556" i="1"/>
  <c r="BD5556" i="1" s="1"/>
  <c r="BB5564" i="1"/>
  <c r="BD5564" i="1"/>
  <c r="BB5580" i="1"/>
  <c r="BD5580" i="1"/>
  <c r="BE5586" i="1"/>
  <c r="BB5592" i="1"/>
  <c r="BD5592" i="1" s="1"/>
  <c r="O5595" i="1"/>
  <c r="Q5595" i="1" s="1"/>
  <c r="BB5605" i="1"/>
  <c r="BD5605" i="1" s="1"/>
  <c r="AS5643" i="1"/>
  <c r="P5654" i="1"/>
  <c r="R5654" i="1" s="1"/>
  <c r="AP5668" i="1"/>
  <c r="P5668" i="1"/>
  <c r="R5668" i="1" s="1"/>
  <c r="O5670" i="1"/>
  <c r="Q5670" i="1"/>
  <c r="P5682" i="1"/>
  <c r="R5682" i="1"/>
  <c r="AS5684" i="1"/>
  <c r="AP5688" i="1"/>
  <c r="Y5692" i="1"/>
  <c r="AP5698" i="1"/>
  <c r="AS5711" i="1"/>
  <c r="AS5725" i="1"/>
  <c r="P5829" i="1"/>
  <c r="R5829" i="1" s="1"/>
  <c r="AS5836" i="1"/>
  <c r="AP5707" i="1"/>
  <c r="AP5493" i="1"/>
  <c r="AS5495" i="1"/>
  <c r="O5499" i="1"/>
  <c r="Q5499" i="1" s="1"/>
  <c r="AS5499" i="1"/>
  <c r="O5504" i="1"/>
  <c r="Q5504" i="1"/>
  <c r="AP5512" i="1"/>
  <c r="AP5516" i="1"/>
  <c r="AS5519" i="1"/>
  <c r="O5538" i="1"/>
  <c r="Q5538" i="1"/>
  <c r="AP5551" i="1"/>
  <c r="BB5553" i="1"/>
  <c r="BD5553" i="1"/>
  <c r="Q5557" i="1"/>
  <c r="O5578" i="1"/>
  <c r="Q5578" i="1" s="1"/>
  <c r="AP5583" i="1"/>
  <c r="AS5587" i="1"/>
  <c r="AS5601" i="1"/>
  <c r="O5625" i="1"/>
  <c r="Q5625" i="1" s="1"/>
  <c r="AS5663" i="1"/>
  <c r="AP5666" i="1"/>
  <c r="O5673" i="1"/>
  <c r="Q5673" i="1" s="1"/>
  <c r="O5677" i="1"/>
  <c r="Q5677" i="1" s="1"/>
  <c r="AP5680" i="1"/>
  <c r="AS5689" i="1"/>
  <c r="BB5775" i="1"/>
  <c r="Y5505" i="1"/>
  <c r="O5507" i="1"/>
  <c r="Q5507" i="1" s="1"/>
  <c r="O5530" i="1"/>
  <c r="Q5530" i="1" s="1"/>
  <c r="AS5535" i="1"/>
  <c r="O5540" i="1"/>
  <c r="Q5540" i="1" s="1"/>
  <c r="O5545" i="1"/>
  <c r="Q5545" i="1" s="1"/>
  <c r="AS5546" i="1"/>
  <c r="BD5547" i="1"/>
  <c r="BB5560" i="1"/>
  <c r="BD5560" i="1"/>
  <c r="BB5567" i="1"/>
  <c r="BD5567" i="1" s="1"/>
  <c r="AP5568" i="1"/>
  <c r="AP5572" i="1"/>
  <c r="BB5573" i="1"/>
  <c r="BD5573" i="1" s="1"/>
  <c r="O5583" i="1"/>
  <c r="Q5583" i="1" s="1"/>
  <c r="BB5583" i="1"/>
  <c r="BD5583" i="1" s="1"/>
  <c r="AS5598" i="1"/>
  <c r="P5665" i="1"/>
  <c r="R5665" i="1" s="1"/>
  <c r="AS5665" i="1"/>
  <c r="AS5668" i="1"/>
  <c r="AS5669" i="1"/>
  <c r="BB5674" i="1"/>
  <c r="AS5693" i="1"/>
  <c r="P5696" i="1"/>
  <c r="R5696" i="1" s="1"/>
  <c r="O5700" i="1"/>
  <c r="Q5700" i="1" s="1"/>
  <c r="P5735" i="1"/>
  <c r="R5735" i="1" s="1"/>
  <c r="O5752" i="1"/>
  <c r="Q5752" i="1" s="1"/>
  <c r="P5763" i="1"/>
  <c r="R5763" i="1" s="1"/>
  <c r="P5799" i="1"/>
  <c r="R5799" i="1" s="1"/>
  <c r="O5822" i="1"/>
  <c r="Q5822" i="1" s="1"/>
  <c r="Y5822" i="1"/>
  <c r="AS5708" i="1"/>
  <c r="P5709" i="1"/>
  <c r="R5709" i="1"/>
  <c r="P5725" i="1"/>
  <c r="R5725" i="1"/>
  <c r="O5727" i="1"/>
  <c r="Q5727" i="1" s="1"/>
  <c r="O5728" i="1"/>
  <c r="Q5728" i="1" s="1"/>
  <c r="AS5733" i="1"/>
  <c r="P5745" i="1"/>
  <c r="R5745" i="1"/>
  <c r="P5749" i="1"/>
  <c r="R5749" i="1" s="1"/>
  <c r="AS5750" i="1"/>
  <c r="O5788" i="1"/>
  <c r="Q5788" i="1" s="1"/>
  <c r="AS5793" i="1"/>
  <c r="O5796" i="1"/>
  <c r="Q5796" i="1"/>
  <c r="AP5797" i="1"/>
  <c r="AP5805" i="1"/>
  <c r="AS5815" i="1"/>
  <c r="AS5820" i="1"/>
  <c r="P5821" i="1"/>
  <c r="R5821" i="1"/>
  <c r="AS5824" i="1"/>
  <c r="AP5825" i="1"/>
  <c r="O5830" i="1"/>
  <c r="Q5830" i="1" s="1"/>
  <c r="P5840" i="1"/>
  <c r="R5840" i="1"/>
  <c r="O5840" i="1"/>
  <c r="Q5840" i="1"/>
  <c r="AS5844" i="1"/>
  <c r="O5847" i="1"/>
  <c r="Q5847" i="1" s="1"/>
  <c r="AS5707" i="1"/>
  <c r="P5708" i="1"/>
  <c r="R5708" i="1" s="1"/>
  <c r="O5718" i="1"/>
  <c r="Q5718" i="1" s="1"/>
  <c r="O5726" i="1"/>
  <c r="Q5726" i="1" s="1"/>
  <c r="O5731" i="1"/>
  <c r="Q5731" i="1" s="1"/>
  <c r="O5732" i="1"/>
  <c r="Q5732" i="1" s="1"/>
  <c r="O5736" i="1"/>
  <c r="Q5736" i="1" s="1"/>
  <c r="O5745" i="1"/>
  <c r="Q5745" i="1" s="1"/>
  <c r="O5779" i="1"/>
  <c r="Q5779" i="1" s="1"/>
  <c r="O5792" i="1"/>
  <c r="Q5792" i="1" s="1"/>
  <c r="O5802" i="1"/>
  <c r="Q5802" i="1" s="1"/>
  <c r="O5803" i="1"/>
  <c r="Q5803" i="1" s="1"/>
  <c r="AS5803" i="1"/>
  <c r="O5808" i="1"/>
  <c r="Q5808" i="1"/>
  <c r="O5816" i="1"/>
  <c r="Q5816" i="1" s="1"/>
  <c r="O5838" i="1"/>
  <c r="Q5838" i="1" s="1"/>
  <c r="O5844" i="1"/>
  <c r="Q5844" i="1"/>
  <c r="O5850" i="1"/>
  <c r="Q5850" i="1"/>
  <c r="P5721" i="1"/>
  <c r="R5721" i="1" s="1"/>
  <c r="AS5742" i="1"/>
  <c r="P5748" i="1"/>
  <c r="R5748" i="1" s="1"/>
  <c r="P5753" i="1"/>
  <c r="R5753" i="1" s="1"/>
  <c r="AP5759" i="1"/>
  <c r="O5768" i="1"/>
  <c r="Q5768" i="1" s="1"/>
  <c r="O5772" i="1"/>
  <c r="Q5772" i="1" s="1"/>
  <c r="O5776" i="1"/>
  <c r="Q5776" i="1" s="1"/>
  <c r="P5780" i="1"/>
  <c r="R5780" i="1" s="1"/>
  <c r="AP5783" i="1"/>
  <c r="AS5800" i="1"/>
  <c r="P5803" i="1"/>
  <c r="R5803" i="1" s="1"/>
  <c r="P5804" i="1"/>
  <c r="R5804" i="1" s="1"/>
  <c r="O5818" i="1"/>
  <c r="Q5818" i="1" s="1"/>
  <c r="O5825" i="1"/>
  <c r="Q5825" i="1" s="1"/>
  <c r="O5831" i="1"/>
  <c r="Q5831" i="1" s="1"/>
  <c r="AS5840" i="1"/>
  <c r="O5849" i="1"/>
  <c r="Q5849" i="1"/>
  <c r="P5653" i="1"/>
  <c r="R5653" i="1"/>
  <c r="AS5575" i="1"/>
  <c r="AP5575" i="1"/>
  <c r="AP5489" i="1"/>
  <c r="O5517" i="1"/>
  <c r="Q5517" i="1" s="1"/>
  <c r="P5532" i="1"/>
  <c r="R5532" i="1"/>
  <c r="BD5544" i="1"/>
  <c r="AS5549" i="1"/>
  <c r="AS5582" i="1"/>
  <c r="BB5587" i="1"/>
  <c r="BD5587" i="1"/>
  <c r="BB5588" i="1"/>
  <c r="BD5588" i="1" s="1"/>
  <c r="BB5602" i="1"/>
  <c r="BD5602" i="1"/>
  <c r="BE5602" i="1"/>
  <c r="AS5633" i="1"/>
  <c r="BB5640" i="1"/>
  <c r="AP5640" i="1"/>
  <c r="AS5652" i="1"/>
  <c r="BB5654" i="1"/>
  <c r="AP5654" i="1"/>
  <c r="BB5660" i="1"/>
  <c r="AP5660" i="1"/>
  <c r="P5672" i="1"/>
  <c r="R5672" i="1"/>
  <c r="AP5682" i="1"/>
  <c r="BB5682" i="1"/>
  <c r="AS5726" i="1"/>
  <c r="AS5753" i="1"/>
  <c r="AS5776" i="1"/>
  <c r="P5789" i="1"/>
  <c r="R5789" i="1" s="1"/>
  <c r="AP5789" i="1"/>
  <c r="AP5505" i="1"/>
  <c r="AS5514" i="1"/>
  <c r="O5529" i="1"/>
  <c r="Q5529" i="1" s="1"/>
  <c r="P5531" i="1"/>
  <c r="R5531" i="1"/>
  <c r="BB5570" i="1"/>
  <c r="BD5570" i="1"/>
  <c r="AP5570" i="1"/>
  <c r="BE5570" i="1"/>
  <c r="BB5576" i="1"/>
  <c r="BD5576" i="1" s="1"/>
  <c r="O5579" i="1"/>
  <c r="Q5579" i="1" s="1"/>
  <c r="AP5588" i="1"/>
  <c r="AS5589" i="1"/>
  <c r="BB5594" i="1"/>
  <c r="BD5594" i="1" s="1"/>
  <c r="BE5594" i="1"/>
  <c r="AP5594" i="1"/>
  <c r="O5600" i="1"/>
  <c r="Q5600" i="1" s="1"/>
  <c r="O5604" i="1"/>
  <c r="Q5604" i="1" s="1"/>
  <c r="AS5607" i="1"/>
  <c r="AP5608" i="1"/>
  <c r="BB5608" i="1"/>
  <c r="BD5608" i="1" s="1"/>
  <c r="AS5621" i="1"/>
  <c r="AP5644" i="1"/>
  <c r="P5648" i="1"/>
  <c r="R5648" i="1" s="1"/>
  <c r="P5659" i="1"/>
  <c r="R5659" i="1" s="1"/>
  <c r="P5666" i="1"/>
  <c r="R5666" i="1" s="1"/>
  <c r="AS5666" i="1"/>
  <c r="Y5676" i="1"/>
  <c r="AS5682" i="1"/>
  <c r="AP5741" i="1"/>
  <c r="AS5761" i="1"/>
  <c r="O5852" i="1"/>
  <c r="Q5852" i="1" s="1"/>
  <c r="O5500" i="1"/>
  <c r="Q5500" i="1" s="1"/>
  <c r="AP5503" i="1"/>
  <c r="AS5506" i="1"/>
  <c r="O5511" i="1"/>
  <c r="Q5511" i="1"/>
  <c r="P5536" i="1"/>
  <c r="R5536" i="1"/>
  <c r="BB5552" i="1"/>
  <c r="BD5552" i="1" s="1"/>
  <c r="AS5553" i="1"/>
  <c r="O5562" i="1"/>
  <c r="Q5562" i="1" s="1"/>
  <c r="O5565" i="1"/>
  <c r="Q5565" i="1" s="1"/>
  <c r="O5574" i="1"/>
  <c r="Q5574" i="1" s="1"/>
  <c r="O5611" i="1"/>
  <c r="Q5611" i="1" s="1"/>
  <c r="AS5613" i="1"/>
  <c r="O5623" i="1"/>
  <c r="Q5623" i="1"/>
  <c r="O5643" i="1"/>
  <c r="Q5643" i="1" s="1"/>
  <c r="AS5644" i="1"/>
  <c r="AS5645" i="1"/>
  <c r="AP5656" i="1"/>
  <c r="AP5658" i="1"/>
  <c r="AS5662" i="1"/>
  <c r="BB5666" i="1"/>
  <c r="Y5668" i="1"/>
  <c r="O5669" i="1"/>
  <c r="Q5669" i="1" s="1"/>
  <c r="AS5678" i="1"/>
  <c r="O5683" i="1"/>
  <c r="Q5683" i="1" s="1"/>
  <c r="AS5685" i="1"/>
  <c r="P5688" i="1"/>
  <c r="R5688" i="1" s="1"/>
  <c r="Y5694" i="1"/>
  <c r="AS5700" i="1"/>
  <c r="O5708" i="1"/>
  <c r="Q5708" i="1" s="1"/>
  <c r="AS5712" i="1"/>
  <c r="AS5714" i="1"/>
  <c r="O5721" i="1"/>
  <c r="Q5721" i="1"/>
  <c r="O5741" i="1"/>
  <c r="Q5741" i="1" s="1"/>
  <c r="P5783" i="1"/>
  <c r="R5783" i="1" s="1"/>
  <c r="BB5783" i="1"/>
  <c r="AS5784" i="1"/>
  <c r="AP5791" i="1"/>
  <c r="AP5504" i="1"/>
  <c r="O5515" i="1"/>
  <c r="Q5515" i="1"/>
  <c r="AS5518" i="1"/>
  <c r="AP5519" i="1"/>
  <c r="O5525" i="1"/>
  <c r="Q5525" i="1" s="1"/>
  <c r="O5533" i="1"/>
  <c r="Q5533" i="1" s="1"/>
  <c r="P5533" i="1"/>
  <c r="R5533" i="1" s="1"/>
  <c r="O5546" i="1"/>
  <c r="Q5546" i="1"/>
  <c r="BB5548" i="1"/>
  <c r="BD5548" i="1" s="1"/>
  <c r="BE5551" i="1"/>
  <c r="AP5552" i="1"/>
  <c r="O5559" i="1"/>
  <c r="Q5559" i="1"/>
  <c r="O5576" i="1"/>
  <c r="Q5576" i="1" s="1"/>
  <c r="Y5586" i="1"/>
  <c r="BE5587" i="1"/>
  <c r="BE5600" i="1"/>
  <c r="AP5600" i="1"/>
  <c r="BE5604" i="1"/>
  <c r="O5629" i="1"/>
  <c r="Q5629" i="1" s="1"/>
  <c r="P5663" i="1"/>
  <c r="R5663" i="1" s="1"/>
  <c r="P5670" i="1"/>
  <c r="R5670" i="1" s="1"/>
  <c r="O5671" i="1"/>
  <c r="Q5671" i="1" s="1"/>
  <c r="AP5672" i="1"/>
  <c r="Y5684" i="1"/>
  <c r="O5689" i="1"/>
  <c r="Q5689" i="1" s="1"/>
  <c r="BB5690" i="1"/>
  <c r="P5692" i="1"/>
  <c r="R5692" i="1" s="1"/>
  <c r="O5710" i="1"/>
  <c r="Q5710" i="1" s="1"/>
  <c r="AS5717" i="1"/>
  <c r="AP5723" i="1"/>
  <c r="P5730" i="1"/>
  <c r="R5730" i="1" s="1"/>
  <c r="P5737" i="1"/>
  <c r="R5737" i="1" s="1"/>
  <c r="P5741" i="1"/>
  <c r="R5741" i="1" s="1"/>
  <c r="AS5743" i="1"/>
  <c r="AS5749" i="1"/>
  <c r="Y5768" i="1"/>
  <c r="AS5780" i="1"/>
  <c r="Y5794" i="1"/>
  <c r="O5799" i="1"/>
  <c r="Q5799" i="1" s="1"/>
  <c r="AP5799" i="1"/>
  <c r="AP5807" i="1"/>
  <c r="AS5810" i="1"/>
  <c r="P5811" i="1"/>
  <c r="R5811" i="1" s="1"/>
  <c r="P5815" i="1"/>
  <c r="R5815" i="1" s="1"/>
  <c r="Y5846" i="1"/>
  <c r="P5805" i="1"/>
  <c r="R5805" i="1" s="1"/>
  <c r="AS5808" i="1"/>
  <c r="AS5811" i="1"/>
  <c r="BB5825" i="1"/>
  <c r="AS5828" i="1"/>
  <c r="O5832" i="1"/>
  <c r="Q5832" i="1" s="1"/>
  <c r="P5851" i="1"/>
  <c r="R5851" i="1" s="1"/>
  <c r="AS5494" i="1"/>
  <c r="AP5495" i="1"/>
  <c r="O5503" i="1"/>
  <c r="Q5503" i="1"/>
  <c r="AS5509" i="1"/>
  <c r="AS5510" i="1"/>
  <c r="AP5511" i="1"/>
  <c r="O5519" i="1"/>
  <c r="Q5519" i="1" s="1"/>
  <c r="O5523" i="1"/>
  <c r="Q5523" i="1" s="1"/>
  <c r="O5527" i="1"/>
  <c r="Q5527" i="1" s="1"/>
  <c r="P5530" i="1"/>
  <c r="R5530" i="1" s="1"/>
  <c r="O5535" i="1"/>
  <c r="Q5535" i="1" s="1"/>
  <c r="P5538" i="1"/>
  <c r="R5538" i="1" s="1"/>
  <c r="O5539" i="1"/>
  <c r="Q5539" i="1" s="1"/>
  <c r="BD5543" i="1"/>
  <c r="O5547" i="1"/>
  <c r="Q5547" i="1"/>
  <c r="O5561" i="1"/>
  <c r="Q5561" i="1"/>
  <c r="AS5561" i="1"/>
  <c r="AS5567" i="1"/>
  <c r="BB5568" i="1"/>
  <c r="BD5568" i="1" s="1"/>
  <c r="BB5572" i="1"/>
  <c r="BD5572" i="1" s="1"/>
  <c r="BB5575" i="1"/>
  <c r="BD5575" i="1"/>
  <c r="O5581" i="1"/>
  <c r="Q5581" i="1" s="1"/>
  <c r="O5594" i="1"/>
  <c r="Q5594" i="1"/>
  <c r="AP5596" i="1"/>
  <c r="AS5596" i="1"/>
  <c r="O5609" i="1"/>
  <c r="Q5609" i="1" s="1"/>
  <c r="AS5617" i="1"/>
  <c r="O5627" i="1"/>
  <c r="Q5627" i="1" s="1"/>
  <c r="AS5629" i="1"/>
  <c r="O5633" i="1"/>
  <c r="Q5633" i="1" s="1"/>
  <c r="O5639" i="1"/>
  <c r="Q5639" i="1" s="1"/>
  <c r="O5641" i="1"/>
  <c r="Q5641" i="1" s="1"/>
  <c r="AP5642" i="1"/>
  <c r="AS5649" i="1"/>
  <c r="P5652" i="1"/>
  <c r="R5652" i="1" s="1"/>
  <c r="O5652" i="1"/>
  <c r="Q5652" i="1" s="1"/>
  <c r="O5656" i="1"/>
  <c r="Q5656" i="1" s="1"/>
  <c r="P5657" i="1"/>
  <c r="R5657" i="1" s="1"/>
  <c r="O5658" i="1"/>
  <c r="Q5658" i="1" s="1"/>
  <c r="AS5658" i="1"/>
  <c r="O5659" i="1"/>
  <c r="Q5659" i="1" s="1"/>
  <c r="O5661" i="1"/>
  <c r="Q5661" i="1" s="1"/>
  <c r="Y5661" i="1"/>
  <c r="AP5663" i="1"/>
  <c r="AP5670" i="1"/>
  <c r="P5673" i="1"/>
  <c r="R5673" i="1" s="1"/>
  <c r="AS5674" i="1"/>
  <c r="O5676" i="1"/>
  <c r="Q5676" i="1"/>
  <c r="O5685" i="1"/>
  <c r="Q5685" i="1" s="1"/>
  <c r="P5687" i="1"/>
  <c r="R5687" i="1" s="1"/>
  <c r="P5690" i="1"/>
  <c r="R5690" i="1" s="1"/>
  <c r="O5694" i="1"/>
  <c r="Q5694" i="1" s="1"/>
  <c r="AS5694" i="1"/>
  <c r="O5699" i="1"/>
  <c r="Q5699" i="1" s="1"/>
  <c r="AP5703" i="1"/>
  <c r="O5705" i="1"/>
  <c r="Q5705" i="1" s="1"/>
  <c r="P5715" i="1"/>
  <c r="R5715" i="1" s="1"/>
  <c r="P5727" i="1"/>
  <c r="R5727" i="1" s="1"/>
  <c r="O5744" i="1"/>
  <c r="Q5744" i="1" s="1"/>
  <c r="AS5746" i="1"/>
  <c r="P5757" i="1"/>
  <c r="R5757" i="1" s="1"/>
  <c r="AS5760" i="1"/>
  <c r="AS5768" i="1"/>
  <c r="P5775" i="1"/>
  <c r="R5775" i="1" s="1"/>
  <c r="O5780" i="1"/>
  <c r="Q5780" i="1"/>
  <c r="O5784" i="1"/>
  <c r="Q5784" i="1" s="1"/>
  <c r="P5788" i="1"/>
  <c r="R5788" i="1" s="1"/>
  <c r="AS5788" i="1"/>
  <c r="P5795" i="1"/>
  <c r="R5795" i="1" s="1"/>
  <c r="AS5795" i="1"/>
  <c r="P5797" i="1"/>
  <c r="R5797" i="1" s="1"/>
  <c r="O5812" i="1"/>
  <c r="Q5812" i="1" s="1"/>
  <c r="AP5815" i="1"/>
  <c r="BB5815" i="1"/>
  <c r="P5819" i="1"/>
  <c r="R5819" i="1" s="1"/>
  <c r="O5820" i="1"/>
  <c r="Q5820" i="1" s="1"/>
  <c r="O5824" i="1"/>
  <c r="Q5824" i="1" s="1"/>
  <c r="P5825" i="1"/>
  <c r="R5825" i="1" s="1"/>
  <c r="AS5829" i="1"/>
  <c r="O5835" i="1"/>
  <c r="Q5835" i="1"/>
  <c r="AS5841" i="1"/>
  <c r="AS5847" i="1"/>
  <c r="P5689" i="1"/>
  <c r="R5689" i="1" s="1"/>
  <c r="AS5690" i="1"/>
  <c r="O5692" i="1"/>
  <c r="Q5692" i="1" s="1"/>
  <c r="AS5692" i="1"/>
  <c r="O5698" i="1"/>
  <c r="Q5698" i="1" s="1"/>
  <c r="P5701" i="1"/>
  <c r="R5701" i="1" s="1"/>
  <c r="AP5705" i="1"/>
  <c r="AS5709" i="1"/>
  <c r="P5710" i="1"/>
  <c r="R5710" i="1" s="1"/>
  <c r="O5713" i="1"/>
  <c r="Q5713" i="1"/>
  <c r="O5729" i="1"/>
  <c r="Q5729" i="1" s="1"/>
  <c r="AP5731" i="1"/>
  <c r="AS5731" i="1"/>
  <c r="O5753" i="1"/>
  <c r="Q5753" i="1"/>
  <c r="O5755" i="1"/>
  <c r="Q5755" i="1" s="1"/>
  <c r="O5756" i="1"/>
  <c r="Q5756" i="1" s="1"/>
  <c r="O5759" i="1"/>
  <c r="Q5759" i="1" s="1"/>
  <c r="P5762" i="1"/>
  <c r="R5762" i="1" s="1"/>
  <c r="O5764" i="1"/>
  <c r="Q5764" i="1" s="1"/>
  <c r="AS5775" i="1"/>
  <c r="P5786" i="1"/>
  <c r="R5786" i="1" s="1"/>
  <c r="AS5791" i="1"/>
  <c r="O5795" i="1"/>
  <c r="Q5795" i="1" s="1"/>
  <c r="O5807" i="1"/>
  <c r="Q5807" i="1" s="1"/>
  <c r="O5810" i="1"/>
  <c r="Q5810" i="1" s="1"/>
  <c r="P5812" i="1"/>
  <c r="R5812" i="1" s="1"/>
  <c r="AS5812" i="1"/>
  <c r="AS5816" i="1"/>
  <c r="O5827" i="1"/>
  <c r="Q5827" i="1"/>
  <c r="AS5835" i="1"/>
  <c r="O5791" i="1"/>
  <c r="Q5791" i="1" s="1"/>
  <c r="P5796" i="1"/>
  <c r="R5796" i="1" s="1"/>
  <c r="AS5799" i="1"/>
  <c r="O5804" i="1"/>
  <c r="Q5804" i="1" s="1"/>
  <c r="AS5807" i="1"/>
  <c r="O5823" i="1"/>
  <c r="Q5823" i="1" s="1"/>
  <c r="O5826" i="1"/>
  <c r="Q5826" i="1" s="1"/>
  <c r="O5829" i="1"/>
  <c r="Q5829" i="1" s="1"/>
  <c r="AS5833" i="1"/>
  <c r="AS5508" i="1"/>
  <c r="AS5583" i="1"/>
  <c r="AS5641" i="1"/>
  <c r="P5641" i="1"/>
  <c r="R5641" i="1" s="1"/>
  <c r="AS5504" i="1"/>
  <c r="AS5520" i="1"/>
  <c r="AS5528" i="1"/>
  <c r="AS5532" i="1"/>
  <c r="AS5536" i="1"/>
  <c r="AP5508" i="1"/>
  <c r="AS5530" i="1"/>
  <c r="AS5534" i="1"/>
  <c r="AS5605" i="1"/>
  <c r="AP5520" i="1"/>
  <c r="AP5526" i="1"/>
  <c r="AP5528" i="1"/>
  <c r="AP5534" i="1"/>
  <c r="AP5536" i="1"/>
  <c r="AP5538" i="1"/>
  <c r="BB5546" i="1"/>
  <c r="AP5549" i="1"/>
  <c r="BB5549" i="1"/>
  <c r="BD5549" i="1" s="1"/>
  <c r="AP5557" i="1"/>
  <c r="BE5557" i="1"/>
  <c r="BB5557" i="1"/>
  <c r="BD5557" i="1" s="1"/>
  <c r="AP5565" i="1"/>
  <c r="BB5565" i="1"/>
  <c r="BD5565" i="1" s="1"/>
  <c r="Y5571" i="1"/>
  <c r="O5571" i="1"/>
  <c r="Q5571" i="1" s="1"/>
  <c r="AP5593" i="1"/>
  <c r="BE5593" i="1"/>
  <c r="Y5603" i="1"/>
  <c r="O5603" i="1"/>
  <c r="Q5603" i="1"/>
  <c r="BE5607" i="1"/>
  <c r="BB5607" i="1"/>
  <c r="BD5607" i="1" s="1"/>
  <c r="BB5611" i="1"/>
  <c r="AP5611" i="1"/>
  <c r="AP5617" i="1"/>
  <c r="BB5620" i="1"/>
  <c r="BB5623" i="1"/>
  <c r="BB5627" i="1"/>
  <c r="AS5628" i="1"/>
  <c r="AS5635" i="1"/>
  <c r="BB5636" i="1"/>
  <c r="BB5639" i="1"/>
  <c r="AP5639" i="1"/>
  <c r="BB5647" i="1"/>
  <c r="AP5647" i="1"/>
  <c r="AS5661" i="1"/>
  <c r="BB5667" i="1"/>
  <c r="AP5667" i="1"/>
  <c r="BB5675" i="1"/>
  <c r="AP5675" i="1"/>
  <c r="BB5683" i="1"/>
  <c r="AP5683" i="1"/>
  <c r="BB5691" i="1"/>
  <c r="AP5691" i="1"/>
  <c r="BB5699" i="1"/>
  <c r="AP5699" i="1"/>
  <c r="Y5704" i="1"/>
  <c r="P5706" i="1"/>
  <c r="R5706" i="1" s="1"/>
  <c r="AS5710" i="1"/>
  <c r="AP5711" i="1"/>
  <c r="BB5711" i="1"/>
  <c r="P5723" i="1"/>
  <c r="R5723" i="1" s="1"/>
  <c r="AS5729" i="1"/>
  <c r="P5770" i="1"/>
  <c r="R5770" i="1" s="1"/>
  <c r="AS5770" i="1"/>
  <c r="BB5822" i="1"/>
  <c r="AS5842" i="1"/>
  <c r="BB5520" i="1"/>
  <c r="Y5521" i="1"/>
  <c r="BB5522" i="1"/>
  <c r="Y5523" i="1"/>
  <c r="BB5524" i="1"/>
  <c r="Y5525" i="1"/>
  <c r="BB5526" i="1"/>
  <c r="Y5527" i="1"/>
  <c r="BB5528" i="1"/>
  <c r="Y5529" i="1"/>
  <c r="BB5532" i="1"/>
  <c r="Y5533" i="1"/>
  <c r="BB5534" i="1"/>
  <c r="Y5535" i="1"/>
  <c r="BB5536" i="1"/>
  <c r="Y5537" i="1"/>
  <c r="BB5538" i="1"/>
  <c r="Y5539" i="1"/>
  <c r="BB5540" i="1"/>
  <c r="BB5541" i="1"/>
  <c r="BD5541" i="1"/>
  <c r="AS5543" i="1"/>
  <c r="BD5546" i="1"/>
  <c r="AS5551" i="1"/>
  <c r="Y5555" i="1"/>
  <c r="BB5559" i="1"/>
  <c r="BD5559" i="1" s="1"/>
  <c r="BE5559" i="1"/>
  <c r="BB5569" i="1"/>
  <c r="BD5569" i="1"/>
  <c r="BE5569" i="1"/>
  <c r="BB5579" i="1"/>
  <c r="BD5579" i="1" s="1"/>
  <c r="AP5579" i="1"/>
  <c r="BE5579" i="1"/>
  <c r="BB5590" i="1"/>
  <c r="BD5590" i="1" s="1"/>
  <c r="BE5590" i="1"/>
  <c r="Y5591" i="1"/>
  <c r="O5591" i="1"/>
  <c r="Q5591" i="1" s="1"/>
  <c r="BB5597" i="1"/>
  <c r="BD5597" i="1" s="1"/>
  <c r="AP5601" i="1"/>
  <c r="BB5601" i="1"/>
  <c r="BD5601" i="1"/>
  <c r="BE5601" i="1"/>
  <c r="BB5603" i="1"/>
  <c r="BD5603" i="1" s="1"/>
  <c r="AS5610" i="1"/>
  <c r="BB5614" i="1"/>
  <c r="AP5614" i="1"/>
  <c r="BB5624" i="1"/>
  <c r="AP5624" i="1"/>
  <c r="BB5630" i="1"/>
  <c r="AP5630" i="1"/>
  <c r="AP5648" i="1"/>
  <c r="AP5650" i="1"/>
  <c r="BB5650" i="1"/>
  <c r="BB5655" i="1"/>
  <c r="AP5655" i="1"/>
  <c r="P5656" i="1"/>
  <c r="R5656" i="1" s="1"/>
  <c r="AS5656" i="1"/>
  <c r="O5706" i="1"/>
  <c r="Q5706" i="1" s="1"/>
  <c r="BB5718" i="1"/>
  <c r="AP5718" i="1"/>
  <c r="AS5720" i="1"/>
  <c r="AP5727" i="1"/>
  <c r="BB5727" i="1"/>
  <c r="P5765" i="1"/>
  <c r="R5765" i="1"/>
  <c r="P5769" i="1"/>
  <c r="R5769" i="1" s="1"/>
  <c r="AP5769" i="1"/>
  <c r="P5801" i="1"/>
  <c r="R5801" i="1" s="1"/>
  <c r="AP5801" i="1"/>
  <c r="P5802" i="1"/>
  <c r="R5802" i="1" s="1"/>
  <c r="P5806" i="1"/>
  <c r="R5806" i="1"/>
  <c r="AS5806" i="1"/>
  <c r="BB5806" i="1"/>
  <c r="AP5806" i="1"/>
  <c r="BD5520" i="1"/>
  <c r="AP5521" i="1"/>
  <c r="BD5522" i="1"/>
  <c r="BD5524" i="1"/>
  <c r="AP5525" i="1"/>
  <c r="BD5526" i="1"/>
  <c r="BD5528" i="1"/>
  <c r="AP5531" i="1"/>
  <c r="BD5532" i="1"/>
  <c r="BD5534" i="1"/>
  <c r="BD5536" i="1"/>
  <c r="BD5538" i="1"/>
  <c r="AP5539" i="1"/>
  <c r="BD5540" i="1"/>
  <c r="BB5545" i="1"/>
  <c r="BD5545" i="1"/>
  <c r="AS5547" i="1"/>
  <c r="BE5549" i="1"/>
  <c r="O5550" i="1"/>
  <c r="Q5550" i="1" s="1"/>
  <c r="O5551" i="1"/>
  <c r="Q5551" i="1" s="1"/>
  <c r="BB5562" i="1"/>
  <c r="BD5562" i="1"/>
  <c r="BE5565" i="1"/>
  <c r="O5566" i="1"/>
  <c r="Q5566" i="1" s="1"/>
  <c r="O5567" i="1"/>
  <c r="Q5567" i="1"/>
  <c r="Y5570" i="1"/>
  <c r="AS5570" i="1"/>
  <c r="AP5577" i="1"/>
  <c r="BE5577" i="1"/>
  <c r="AS5578" i="1"/>
  <c r="Y5587" i="1"/>
  <c r="O5587" i="1"/>
  <c r="Q5587" i="1" s="1"/>
  <c r="AP5590" i="1"/>
  <c r="BE5597" i="1"/>
  <c r="O5599" i="1"/>
  <c r="Q5599" i="1" s="1"/>
  <c r="Y5602" i="1"/>
  <c r="AP5603" i="1"/>
  <c r="BB5606" i="1"/>
  <c r="BD5606" i="1" s="1"/>
  <c r="BE5606" i="1"/>
  <c r="BB5612" i="1"/>
  <c r="BB5615" i="1"/>
  <c r="BB5619" i="1"/>
  <c r="BB5625" i="1"/>
  <c r="BB5628" i="1"/>
  <c r="BB5631" i="1"/>
  <c r="BB5635" i="1"/>
  <c r="AS5636" i="1"/>
  <c r="AS5642" i="1"/>
  <c r="AS5660" i="1"/>
  <c r="P5660" i="1"/>
  <c r="R5660" i="1"/>
  <c r="BB5712" i="1"/>
  <c r="AP5712" i="1"/>
  <c r="Y5717" i="1"/>
  <c r="AP5717" i="1"/>
  <c r="AP5721" i="1"/>
  <c r="BB5721" i="1"/>
  <c r="P5736" i="1"/>
  <c r="R5736" i="1" s="1"/>
  <c r="P5785" i="1"/>
  <c r="R5785" i="1" s="1"/>
  <c r="AP5785" i="1"/>
  <c r="O5490" i="1"/>
  <c r="Q5490" i="1" s="1"/>
  <c r="AP5490" i="1"/>
  <c r="O5494" i="1"/>
  <c r="Q5494" i="1" s="1"/>
  <c r="O5498" i="1"/>
  <c r="Q5498" i="1" s="1"/>
  <c r="O5506" i="1"/>
  <c r="Q5506" i="1" s="1"/>
  <c r="AP5506" i="1"/>
  <c r="O5510" i="1"/>
  <c r="Q5510" i="1" s="1"/>
  <c r="AP5510" i="1"/>
  <c r="O5514" i="1"/>
  <c r="Q5514" i="1" s="1"/>
  <c r="AP5514" i="1"/>
  <c r="O5518" i="1"/>
  <c r="Q5518" i="1" s="1"/>
  <c r="AP5518" i="1"/>
  <c r="BB5521" i="1"/>
  <c r="BB5523" i="1"/>
  <c r="BB5525" i="1"/>
  <c r="BB5529" i="1"/>
  <c r="BB5531" i="1"/>
  <c r="BB5533" i="1"/>
  <c r="BB5535" i="1"/>
  <c r="BB5537" i="1"/>
  <c r="BB5539" i="1"/>
  <c r="P5543" i="1"/>
  <c r="R5543" i="1" s="1"/>
  <c r="AP5545" i="1"/>
  <c r="AS5550" i="1"/>
  <c r="AP5555" i="1"/>
  <c r="BB5555" i="1"/>
  <c r="BD5555" i="1"/>
  <c r="O5558" i="1"/>
  <c r="Q5558" i="1"/>
  <c r="AP5561" i="1"/>
  <c r="BB5561" i="1"/>
  <c r="BD5561" i="1"/>
  <c r="O5569" i="1"/>
  <c r="Q5569" i="1"/>
  <c r="BB5574" i="1"/>
  <c r="BD5574" i="1" s="1"/>
  <c r="BE5574" i="1"/>
  <c r="Y5575" i="1"/>
  <c r="O5575" i="1"/>
  <c r="Q5575" i="1" s="1"/>
  <c r="O5577" i="1"/>
  <c r="Q5577" i="1" s="1"/>
  <c r="AP5581" i="1"/>
  <c r="BB5581" i="1"/>
  <c r="BD5581" i="1"/>
  <c r="AP5585" i="1"/>
  <c r="BB5585" i="1"/>
  <c r="BD5585" i="1" s="1"/>
  <c r="BE5585" i="1"/>
  <c r="BB5593" i="1"/>
  <c r="BD5593" i="1" s="1"/>
  <c r="BB5595" i="1"/>
  <c r="BD5595" i="1" s="1"/>
  <c r="BE5595" i="1"/>
  <c r="AS5603" i="1"/>
  <c r="AP5606" i="1"/>
  <c r="Y5607" i="1"/>
  <c r="O5607" i="1"/>
  <c r="Q5607" i="1" s="1"/>
  <c r="AS5609" i="1"/>
  <c r="BB5616" i="1"/>
  <c r="AP5616" i="1"/>
  <c r="BB5622" i="1"/>
  <c r="AP5622" i="1"/>
  <c r="AS5625" i="1"/>
  <c r="BB5632" i="1"/>
  <c r="BB5638" i="1"/>
  <c r="AP5638" i="1"/>
  <c r="P5649" i="1"/>
  <c r="R5649" i="1" s="1"/>
  <c r="AS5650" i="1"/>
  <c r="BB5651" i="1"/>
  <c r="AP5651" i="1"/>
  <c r="BB5657" i="1"/>
  <c r="AP5657" i="1"/>
  <c r="BB5659" i="1"/>
  <c r="AP5659" i="1"/>
  <c r="AS5672" i="1"/>
  <c r="AS5688" i="1"/>
  <c r="AS5696" i="1"/>
  <c r="AP5713" i="1"/>
  <c r="BB5713" i="1"/>
  <c r="Y5730" i="1"/>
  <c r="BB5738" i="1"/>
  <c r="AP5738" i="1"/>
  <c r="BB5756" i="1"/>
  <c r="AP5756" i="1"/>
  <c r="P5773" i="1"/>
  <c r="R5773" i="1" s="1"/>
  <c r="AP5773" i="1"/>
  <c r="P5774" i="1"/>
  <c r="R5774" i="1" s="1"/>
  <c r="BB5774" i="1"/>
  <c r="AP5774" i="1"/>
  <c r="P5790" i="1"/>
  <c r="R5790" i="1" s="1"/>
  <c r="AS5790" i="1"/>
  <c r="BB5790" i="1"/>
  <c r="AP5790" i="1"/>
  <c r="Y5645" i="1"/>
  <c r="O5648" i="1"/>
  <c r="Q5648" i="1" s="1"/>
  <c r="BB5665" i="1"/>
  <c r="AP5665" i="1"/>
  <c r="BB5671" i="1"/>
  <c r="BB5673" i="1"/>
  <c r="AP5673" i="1"/>
  <c r="BB5679" i="1"/>
  <c r="AP5679" i="1"/>
  <c r="BB5681" i="1"/>
  <c r="BB5687" i="1"/>
  <c r="AP5687" i="1"/>
  <c r="BB5689" i="1"/>
  <c r="AP5689" i="1"/>
  <c r="BB5695" i="1"/>
  <c r="AP5695" i="1"/>
  <c r="BB5697" i="1"/>
  <c r="AP5697" i="1"/>
  <c r="BB5703" i="1"/>
  <c r="O5711" i="1"/>
  <c r="Q5711" i="1"/>
  <c r="BB5730" i="1"/>
  <c r="BB5734" i="1"/>
  <c r="AP5734" i="1"/>
  <c r="BB5746" i="1"/>
  <c r="AP5746" i="1"/>
  <c r="AS5785" i="1"/>
  <c r="P5793" i="1"/>
  <c r="R5793" i="1" s="1"/>
  <c r="AP5793" i="1"/>
  <c r="BB5796" i="1"/>
  <c r="AP5796" i="1"/>
  <c r="BB5804" i="1"/>
  <c r="AP5804" i="1"/>
  <c r="P5813" i="1"/>
  <c r="R5813" i="1"/>
  <c r="AP5813" i="1"/>
  <c r="P5814" i="1"/>
  <c r="R5814" i="1" s="1"/>
  <c r="AS5814" i="1"/>
  <c r="BB5814" i="1"/>
  <c r="AP5814" i="1"/>
  <c r="BB5820" i="1"/>
  <c r="AP5820" i="1"/>
  <c r="AP5553" i="1"/>
  <c r="BB5566" i="1"/>
  <c r="BD5566" i="1" s="1"/>
  <c r="AP5566" i="1"/>
  <c r="AP5582" i="1"/>
  <c r="BB5598" i="1"/>
  <c r="BD5598" i="1" s="1"/>
  <c r="AP5598" i="1"/>
  <c r="BB5610" i="1"/>
  <c r="AP5610" i="1"/>
  <c r="AP5613" i="1"/>
  <c r="BB5618" i="1"/>
  <c r="BB5621" i="1"/>
  <c r="BB5626" i="1"/>
  <c r="AP5626" i="1"/>
  <c r="BB5634" i="1"/>
  <c r="AP5634" i="1"/>
  <c r="AS5638" i="1"/>
  <c r="AP5646" i="1"/>
  <c r="O5651" i="1"/>
  <c r="Q5651" i="1" s="1"/>
  <c r="AS5655" i="1"/>
  <c r="AP5662" i="1"/>
  <c r="AP5709" i="1"/>
  <c r="BB5709" i="1"/>
  <c r="Y5712" i="1"/>
  <c r="AS5713" i="1"/>
  <c r="O5716" i="1"/>
  <c r="Q5716" i="1" s="1"/>
  <c r="Y5716" i="1"/>
  <c r="Y5720" i="1"/>
  <c r="AP5725" i="1"/>
  <c r="BB5750" i="1"/>
  <c r="AP5750" i="1"/>
  <c r="AS5756" i="1"/>
  <c r="BB5764" i="1"/>
  <c r="BB5772" i="1"/>
  <c r="AP5772" i="1"/>
  <c r="P5781" i="1"/>
  <c r="R5781" i="1" s="1"/>
  <c r="AP5781" i="1"/>
  <c r="P5782" i="1"/>
  <c r="R5782" i="1" s="1"/>
  <c r="BB5782" i="1"/>
  <c r="AP5782" i="1"/>
  <c r="BB5788" i="1"/>
  <c r="AP5788" i="1"/>
  <c r="P5817" i="1"/>
  <c r="R5817" i="1" s="1"/>
  <c r="AP5817" i="1"/>
  <c r="O5612" i="1"/>
  <c r="Q5612" i="1" s="1"/>
  <c r="O5616" i="1"/>
  <c r="Q5616" i="1" s="1"/>
  <c r="O5620" i="1"/>
  <c r="Q5620" i="1" s="1"/>
  <c r="O5624" i="1"/>
  <c r="Q5624" i="1" s="1"/>
  <c r="O5628" i="1"/>
  <c r="Q5628" i="1" s="1"/>
  <c r="O5632" i="1"/>
  <c r="Q5632" i="1" s="1"/>
  <c r="O5636" i="1"/>
  <c r="Q5636" i="1" s="1"/>
  <c r="O5640" i="1"/>
  <c r="Q5640" i="1" s="1"/>
  <c r="BB5643" i="1"/>
  <c r="AP5643" i="1"/>
  <c r="O5644" i="1"/>
  <c r="Q5644" i="1" s="1"/>
  <c r="BB5649" i="1"/>
  <c r="AP5649" i="1"/>
  <c r="AS5654" i="1"/>
  <c r="P5667" i="1"/>
  <c r="R5667" i="1"/>
  <c r="BB5669" i="1"/>
  <c r="AP5669" i="1"/>
  <c r="O5672" i="1"/>
  <c r="Q5672" i="1" s="1"/>
  <c r="BB5677" i="1"/>
  <c r="AP5677" i="1"/>
  <c r="O5680" i="1"/>
  <c r="Q5680" i="1"/>
  <c r="BB5685" i="1"/>
  <c r="AP5685" i="1"/>
  <c r="O5688" i="1"/>
  <c r="Q5688" i="1" s="1"/>
  <c r="P5691" i="1"/>
  <c r="R5691" i="1"/>
  <c r="BB5693" i="1"/>
  <c r="BB5702" i="1"/>
  <c r="AP5702" i="1"/>
  <c r="BB5704" i="1"/>
  <c r="AP5704" i="1"/>
  <c r="BB5706" i="1"/>
  <c r="AP5706" i="1"/>
  <c r="BB5720" i="1"/>
  <c r="AP5720" i="1"/>
  <c r="P5726" i="1"/>
  <c r="R5726" i="1"/>
  <c r="BB5742" i="1"/>
  <c r="AP5742" i="1"/>
  <c r="AS5757" i="1"/>
  <c r="BB5766" i="1"/>
  <c r="AS5769" i="1"/>
  <c r="P5777" i="1"/>
  <c r="R5777" i="1" s="1"/>
  <c r="AP5777" i="1"/>
  <c r="BB5780" i="1"/>
  <c r="AP5780" i="1"/>
  <c r="AS5796" i="1"/>
  <c r="P5798" i="1"/>
  <c r="R5798" i="1" s="1"/>
  <c r="AS5798" i="1"/>
  <c r="BB5798" i="1"/>
  <c r="AP5798" i="1"/>
  <c r="AP5809" i="1"/>
  <c r="BB5812" i="1"/>
  <c r="AP5812" i="1"/>
  <c r="O5853" i="1"/>
  <c r="Q5853" i="1" s="1"/>
  <c r="O5589" i="1"/>
  <c r="Q5589" i="1" s="1"/>
  <c r="O5605" i="1"/>
  <c r="Q5605" i="1"/>
  <c r="AP5605" i="1"/>
  <c r="BB5645" i="1"/>
  <c r="AP5645" i="1"/>
  <c r="O5646" i="1"/>
  <c r="Q5646" i="1" s="1"/>
  <c r="BB5653" i="1"/>
  <c r="O5654" i="1"/>
  <c r="Q5654" i="1" s="1"/>
  <c r="BB5661" i="1"/>
  <c r="AP5661" i="1"/>
  <c r="O5662" i="1"/>
  <c r="Q5662" i="1" s="1"/>
  <c r="AS5701" i="1"/>
  <c r="BB5710" i="1"/>
  <c r="AP5710" i="1"/>
  <c r="P5722" i="1"/>
  <c r="R5722" i="1" s="1"/>
  <c r="Y5724" i="1"/>
  <c r="BB5728" i="1"/>
  <c r="AP5728" i="1"/>
  <c r="BB5736" i="1"/>
  <c r="AP5736" i="1"/>
  <c r="O5739" i="1"/>
  <c r="Q5739" i="1" s="1"/>
  <c r="P5742" i="1"/>
  <c r="R5742" i="1" s="1"/>
  <c r="BB5744" i="1"/>
  <c r="AP5744" i="1"/>
  <c r="O5747" i="1"/>
  <c r="Q5747" i="1" s="1"/>
  <c r="BB5752" i="1"/>
  <c r="AP5752" i="1"/>
  <c r="P5758" i="1"/>
  <c r="R5758" i="1" s="1"/>
  <c r="BB5758" i="1"/>
  <c r="AP5758" i="1"/>
  <c r="AP5763" i="1"/>
  <c r="AP5779" i="1"/>
  <c r="AP5795" i="1"/>
  <c r="AP5803" i="1"/>
  <c r="AP5811" i="1"/>
  <c r="AP5819" i="1"/>
  <c r="P5832" i="1"/>
  <c r="R5832" i="1" s="1"/>
  <c r="AS5832" i="1"/>
  <c r="BB5726" i="1"/>
  <c r="AP5726" i="1"/>
  <c r="BB5732" i="1"/>
  <c r="AP5732" i="1"/>
  <c r="O5735" i="1"/>
  <c r="Q5735" i="1" s="1"/>
  <c r="P5738" i="1"/>
  <c r="R5738" i="1" s="1"/>
  <c r="BB5740" i="1"/>
  <c r="AP5740" i="1"/>
  <c r="O5743" i="1"/>
  <c r="Q5743" i="1" s="1"/>
  <c r="P5746" i="1"/>
  <c r="R5746" i="1" s="1"/>
  <c r="BB5748" i="1"/>
  <c r="AP5748" i="1"/>
  <c r="O5751" i="1"/>
  <c r="Q5751" i="1" s="1"/>
  <c r="BB5760" i="1"/>
  <c r="AP5760" i="1"/>
  <c r="O5761" i="1"/>
  <c r="Q5761" i="1" s="1"/>
  <c r="AS5765" i="1"/>
  <c r="BB5768" i="1"/>
  <c r="AP5768" i="1"/>
  <c r="O5769" i="1"/>
  <c r="Q5769" i="1" s="1"/>
  <c r="AS5773" i="1"/>
  <c r="BB5776" i="1"/>
  <c r="AP5776" i="1"/>
  <c r="O5777" i="1"/>
  <c r="Q5777" i="1" s="1"/>
  <c r="AS5781" i="1"/>
  <c r="BB5784" i="1"/>
  <c r="AP5784" i="1"/>
  <c r="O5785" i="1"/>
  <c r="Q5785" i="1" s="1"/>
  <c r="AS5789" i="1"/>
  <c r="BB5792" i="1"/>
  <c r="AP5792" i="1"/>
  <c r="O5793" i="1"/>
  <c r="Q5793" i="1" s="1"/>
  <c r="BB5800" i="1"/>
  <c r="AP5800" i="1"/>
  <c r="BB5808" i="1"/>
  <c r="AP5808" i="1"/>
  <c r="AS5813" i="1"/>
  <c r="BB5816" i="1"/>
  <c r="AP5816" i="1"/>
  <c r="P5824" i="1"/>
  <c r="R5824" i="1" s="1"/>
  <c r="P5838" i="1"/>
  <c r="R5838" i="1" s="1"/>
  <c r="AP5844" i="1"/>
  <c r="P5848" i="1"/>
  <c r="R5848" i="1" s="1"/>
  <c r="AS5848" i="1"/>
  <c r="BB5852" i="1"/>
  <c r="AP5852" i="1"/>
  <c r="BB5708" i="1"/>
  <c r="O5709" i="1"/>
  <c r="Q5709" i="1" s="1"/>
  <c r="BB5716" i="1"/>
  <c r="AP5716" i="1"/>
  <c r="O5717" i="1"/>
  <c r="Q5717" i="1"/>
  <c r="BB5724" i="1"/>
  <c r="AP5724" i="1"/>
  <c r="O5725" i="1"/>
  <c r="Q5725" i="1" s="1"/>
  <c r="BB5754" i="1"/>
  <c r="AP5754" i="1"/>
  <c r="O5757" i="1"/>
  <c r="Q5757" i="1"/>
  <c r="BB5762" i="1"/>
  <c r="AP5762" i="1"/>
  <c r="BB5770" i="1"/>
  <c r="AP5770" i="1"/>
  <c r="O5773" i="1"/>
  <c r="Q5773" i="1"/>
  <c r="P5776" i="1"/>
  <c r="R5776" i="1"/>
  <c r="BB5778" i="1"/>
  <c r="AP5778" i="1"/>
  <c r="O5781" i="1"/>
  <c r="Q5781" i="1" s="1"/>
  <c r="P5784" i="1"/>
  <c r="R5784" i="1"/>
  <c r="BB5786" i="1"/>
  <c r="AP5786" i="1"/>
  <c r="O5789" i="1"/>
  <c r="Q5789" i="1" s="1"/>
  <c r="P5792" i="1"/>
  <c r="R5792" i="1" s="1"/>
  <c r="BB5794" i="1"/>
  <c r="AP5794" i="1"/>
  <c r="P5800" i="1"/>
  <c r="R5800" i="1"/>
  <c r="BB5802" i="1"/>
  <c r="P5808" i="1"/>
  <c r="R5808" i="1" s="1"/>
  <c r="BB5810" i="1"/>
  <c r="AP5810" i="1"/>
  <c r="P5816" i="1"/>
  <c r="R5816" i="1"/>
  <c r="BB5818" i="1"/>
  <c r="P5836" i="1"/>
  <c r="R5836" i="1" s="1"/>
  <c r="P5828" i="1"/>
  <c r="R5828" i="1" s="1"/>
  <c r="O5841" i="1"/>
  <c r="Q5841" i="1" s="1"/>
  <c r="BB5828" i="1"/>
  <c r="AP5832" i="1"/>
  <c r="AS5839" i="1"/>
  <c r="P5841" i="1"/>
  <c r="R5841" i="1" s="1"/>
  <c r="AP5841" i="1"/>
  <c r="BB5842" i="1"/>
  <c r="BB5848" i="1"/>
  <c r="AP5848" i="1"/>
  <c r="AS5851" i="1"/>
  <c r="AP5853" i="1"/>
  <c r="AP5829" i="1"/>
  <c r="BB5830" i="1"/>
  <c r="AP5833" i="1"/>
  <c r="BB5834" i="1"/>
  <c r="AP5834" i="1"/>
  <c r="AP5837" i="1"/>
  <c r="BB5838" i="1"/>
  <c r="O5839" i="1"/>
  <c r="Q5839" i="1" s="1"/>
  <c r="P5845" i="1"/>
  <c r="R5845" i="1" s="1"/>
  <c r="AP5845" i="1"/>
  <c r="BB5846" i="1"/>
  <c r="AP5849" i="1"/>
  <c r="BB5850" i="1"/>
  <c r="O5851" i="1"/>
  <c r="Q5851" i="1"/>
  <c r="AP5492" i="1" l="1"/>
  <c r="AS5492" i="1"/>
  <c r="AS5537" i="1"/>
  <c r="AS5586" i="1"/>
  <c r="AP5586" i="1"/>
  <c r="AS5502" i="1"/>
  <c r="AP5502" i="1"/>
  <c r="AS5517" i="1"/>
  <c r="AP5517" i="1"/>
  <c r="AP5564" i="1"/>
  <c r="AS5564" i="1"/>
  <c r="AS5507" i="1"/>
  <c r="AP5522" i="1"/>
  <c r="AS5522" i="1"/>
  <c r="P5522" i="1"/>
  <c r="R5522" i="1" s="1"/>
  <c r="AP5537" i="1"/>
  <c r="P5537" i="1"/>
  <c r="R5537" i="1" s="1"/>
  <c r="AP5368" i="1"/>
  <c r="AT5368" i="1"/>
  <c r="BB5368" i="1" s="1"/>
  <c r="BD5368" i="1" s="1"/>
  <c r="BM5444" i="1"/>
  <c r="L5444" i="1"/>
  <c r="P5444" i="1" s="1"/>
  <c r="R5444" i="1" s="1"/>
  <c r="BL5444" i="1"/>
  <c r="BD5530" i="1"/>
  <c r="AS5837" i="1"/>
  <c r="AS5560" i="1"/>
  <c r="O5501" i="1"/>
  <c r="Q5501" i="1" s="1"/>
  <c r="AP5357" i="1"/>
  <c r="AT5357" i="1"/>
  <c r="BB5357" i="1" s="1"/>
  <c r="AT5349" i="1"/>
  <c r="BB5349" i="1" s="1"/>
  <c r="AP5349" i="1"/>
  <c r="L5464" i="1"/>
  <c r="P5464" i="1" s="1"/>
  <c r="R5464" i="1" s="1"/>
  <c r="BL5464" i="1"/>
  <c r="O5502" i="1"/>
  <c r="Q5502" i="1" s="1"/>
  <c r="AP5559" i="1"/>
  <c r="AS5597" i="1"/>
  <c r="AP5678" i="1"/>
  <c r="AS5637" i="1"/>
  <c r="O5543" i="1"/>
  <c r="Q5543" i="1" s="1"/>
  <c r="AS5697" i="1"/>
  <c r="BP5464" i="1"/>
  <c r="AS5533" i="1"/>
  <c r="Y5528" i="1"/>
  <c r="O5528" i="1"/>
  <c r="Q5528" i="1" s="1"/>
  <c r="BB5563" i="1"/>
  <c r="BD5563" i="1" s="1"/>
  <c r="AP5563" i="1"/>
  <c r="AP5362" i="1"/>
  <c r="AT5362" i="1"/>
  <c r="BB5362" i="1" s="1"/>
  <c r="AP5268" i="1"/>
  <c r="AT5268" i="1"/>
  <c r="BB5268" i="1" s="1"/>
  <c r="BD5268" i="1" s="1"/>
  <c r="O5163" i="1"/>
  <c r="Q5163" i="1" s="1"/>
  <c r="AP5163" i="1"/>
  <c r="Y5163" i="1"/>
  <c r="R44" i="3" s="1"/>
  <c r="C5154" i="19" s="1"/>
  <c r="AP5592" i="1"/>
  <c r="O5615" i="1"/>
  <c r="Q5615" i="1" s="1"/>
  <c r="AP5818" i="1"/>
  <c r="AP5802" i="1"/>
  <c r="AP5766" i="1"/>
  <c r="AS5651" i="1"/>
  <c r="BB5571" i="1"/>
  <c r="BD5571" i="1" s="1"/>
  <c r="BB5530" i="1"/>
  <c r="BB5701" i="1"/>
  <c r="AS5771" i="1"/>
  <c r="AS5818" i="1"/>
  <c r="P5527" i="1"/>
  <c r="R5527" i="1" s="1"/>
  <c r="AP5584" i="1"/>
  <c r="BE5584" i="1"/>
  <c r="BB5558" i="1"/>
  <c r="BD5558" i="1" s="1"/>
  <c r="O5613" i="1"/>
  <c r="Q5613" i="1" s="1"/>
  <c r="AS5850" i="1"/>
  <c r="Y5176" i="1"/>
  <c r="R57" i="3" s="1"/>
  <c r="O5176" i="1"/>
  <c r="Q5176" i="1" s="1"/>
  <c r="AP5176" i="1"/>
  <c r="AP5573" i="1"/>
  <c r="P5771" i="1"/>
  <c r="R5771" i="1" s="1"/>
  <c r="P5787" i="1"/>
  <c r="R5787" i="1" s="1"/>
  <c r="AS5734" i="1"/>
  <c r="AS5523" i="1"/>
  <c r="Y5552" i="1"/>
  <c r="O5552" i="1"/>
  <c r="Q5552" i="1" s="1"/>
  <c r="AS5555" i="1"/>
  <c r="AS5762" i="1"/>
  <c r="BC5423" i="1"/>
  <c r="BD5423" i="1" s="1"/>
  <c r="BE5423" i="1" s="1"/>
  <c r="BB5295" i="1"/>
  <c r="AP5295" i="1"/>
  <c r="O5765" i="1"/>
  <c r="Q5765" i="1" s="1"/>
  <c r="BB5591" i="1"/>
  <c r="BD5591" i="1" s="1"/>
  <c r="P5541" i="1"/>
  <c r="R5541" i="1" s="1"/>
  <c r="O5631" i="1"/>
  <c r="Q5631" i="1" s="1"/>
  <c r="AP5558" i="1"/>
  <c r="AP5591" i="1"/>
  <c r="AP5787" i="1"/>
  <c r="AS5766" i="1"/>
  <c r="O5696" i="1"/>
  <c r="Q5696" i="1" s="1"/>
  <c r="AP5684" i="1"/>
  <c r="P5759" i="1"/>
  <c r="R5759" i="1" s="1"/>
  <c r="O5544" i="1"/>
  <c r="Q5544" i="1" s="1"/>
  <c r="O5495" i="1"/>
  <c r="Q5495" i="1" s="1"/>
  <c r="BE5563" i="1"/>
  <c r="AP5620" i="1"/>
  <c r="AP5636" i="1"/>
  <c r="AP5354" i="1"/>
  <c r="AT5354" i="1"/>
  <c r="BB5354" i="1" s="1"/>
  <c r="Y4779" i="1"/>
  <c r="Q25" i="3" s="1"/>
  <c r="C4770" i="19" s="1"/>
  <c r="AO4779" i="1"/>
  <c r="O5140" i="1"/>
  <c r="Q5140" i="1" s="1"/>
  <c r="Y5140" i="1"/>
  <c r="R21" i="3" s="1"/>
  <c r="C5131" i="19" s="1"/>
  <c r="Y5223" i="1"/>
  <c r="R104" i="3" s="1"/>
  <c r="C5214" i="19" s="1"/>
  <c r="O5223" i="1"/>
  <c r="Q5223" i="1" s="1"/>
  <c r="AX5410" i="1"/>
  <c r="AW5410" i="1"/>
  <c r="L5410" i="1"/>
  <c r="BR5410" i="1" s="1"/>
  <c r="L5480" i="1"/>
  <c r="P5480" i="1" s="1"/>
  <c r="R5480" i="1" s="1"/>
  <c r="BP5480" i="1"/>
  <c r="O4773" i="1"/>
  <c r="Q4773" i="1" s="1"/>
  <c r="Y4773" i="1"/>
  <c r="Q19" i="3" s="1"/>
  <c r="C4764" i="19" s="1"/>
  <c r="AO4773" i="1"/>
  <c r="AS5501" i="1"/>
  <c r="AS5516" i="1"/>
  <c r="P5524" i="1"/>
  <c r="R5524" i="1" s="1"/>
  <c r="AS5526" i="1"/>
  <c r="AP5529" i="1"/>
  <c r="AS5531" i="1"/>
  <c r="AP5532" i="1"/>
  <c r="O5537" i="1"/>
  <c r="Q5537" i="1" s="1"/>
  <c r="P5539" i="1"/>
  <c r="R5539" i="1" s="1"/>
  <c r="AS5541" i="1"/>
  <c r="AP5550" i="1"/>
  <c r="AS5552" i="1"/>
  <c r="O5556" i="1"/>
  <c r="Q5556" i="1" s="1"/>
  <c r="AS5558" i="1"/>
  <c r="AP5562" i="1"/>
  <c r="O5564" i="1"/>
  <c r="Q5564" i="1" s="1"/>
  <c r="AS5566" i="1"/>
  <c r="AP5571" i="1"/>
  <c r="O5573" i="1"/>
  <c r="Q5573" i="1" s="1"/>
  <c r="AS5577" i="1"/>
  <c r="AS5585" i="1"/>
  <c r="O5586" i="1"/>
  <c r="Q5586" i="1" s="1"/>
  <c r="AS5591" i="1"/>
  <c r="AP5595" i="1"/>
  <c r="O5597" i="1"/>
  <c r="Q5597" i="1" s="1"/>
  <c r="AS5599" i="1"/>
  <c r="AP5604" i="1"/>
  <c r="O5606" i="1"/>
  <c r="Q5606" i="1" s="1"/>
  <c r="AS5612" i="1"/>
  <c r="AS5614" i="1"/>
  <c r="AS5615" i="1"/>
  <c r="AS5620" i="1"/>
  <c r="AP5621" i="1"/>
  <c r="AS5622" i="1"/>
  <c r="O5630" i="1"/>
  <c r="Q5630" i="1" s="1"/>
  <c r="AS5631" i="1"/>
  <c r="AP5632" i="1"/>
  <c r="O5638" i="1"/>
  <c r="Q5638" i="1" s="1"/>
  <c r="AS5639" i="1"/>
  <c r="P5640" i="1"/>
  <c r="R5640" i="1" s="1"/>
  <c r="O5645" i="1"/>
  <c r="Q5645" i="1" s="1"/>
  <c r="AS5646" i="1"/>
  <c r="AS5653" i="1"/>
  <c r="AS5675" i="1"/>
  <c r="AS5677" i="1"/>
  <c r="O5678" i="1"/>
  <c r="Q5678" i="1" s="1"/>
  <c r="AS5679" i="1"/>
  <c r="P5680" i="1"/>
  <c r="R5680" i="1" s="1"/>
  <c r="P5684" i="1"/>
  <c r="R5684" i="1" s="1"/>
  <c r="AS5686" i="1"/>
  <c r="AS5695" i="1"/>
  <c r="O5697" i="1"/>
  <c r="Q5697" i="1" s="1"/>
  <c r="P5698" i="1"/>
  <c r="R5698" i="1" s="1"/>
  <c r="P5699" i="1"/>
  <c r="R5699" i="1" s="1"/>
  <c r="AS5703" i="1"/>
  <c r="O5704" i="1"/>
  <c r="Q5704" i="1" s="1"/>
  <c r="AS5705" i="1"/>
  <c r="AS5715" i="1"/>
  <c r="P5717" i="1"/>
  <c r="R5717" i="1" s="1"/>
  <c r="AS5719" i="1"/>
  <c r="AS5721" i="1"/>
  <c r="O5723" i="1"/>
  <c r="Q5723" i="1" s="1"/>
  <c r="P5724" i="1"/>
  <c r="R5724" i="1" s="1"/>
  <c r="AS5728" i="1"/>
  <c r="AP5729" i="1"/>
  <c r="AS5730" i="1"/>
  <c r="AS5732" i="1"/>
  <c r="AP5733" i="1"/>
  <c r="O5734" i="1"/>
  <c r="Q5734" i="1" s="1"/>
  <c r="AS5735" i="1"/>
  <c r="AS5740" i="1"/>
  <c r="O5742" i="1"/>
  <c r="Q5742" i="1" s="1"/>
  <c r="P5743" i="1"/>
  <c r="R5743" i="1" s="1"/>
  <c r="P5744" i="1"/>
  <c r="R5744" i="1" s="1"/>
  <c r="AP5749" i="1"/>
  <c r="P5751" i="1"/>
  <c r="R5751" i="1" s="1"/>
  <c r="P5752" i="1"/>
  <c r="R5752" i="1" s="1"/>
  <c r="O5758" i="1"/>
  <c r="Q5758" i="1" s="1"/>
  <c r="AS5759" i="1"/>
  <c r="P5760" i="1"/>
  <c r="R5760" i="1" s="1"/>
  <c r="AS5764" i="1"/>
  <c r="O5766" i="1"/>
  <c r="Q5766" i="1" s="1"/>
  <c r="AS5767" i="1"/>
  <c r="AS5774" i="1"/>
  <c r="AS5782" i="1"/>
  <c r="AS5797" i="1"/>
  <c r="AS5805" i="1"/>
  <c r="AS5821" i="1"/>
  <c r="AS5823" i="1"/>
  <c r="AP5824" i="1"/>
  <c r="P5826" i="1"/>
  <c r="R5826" i="1" s="1"/>
  <c r="AP5827" i="1"/>
  <c r="AS5831" i="1"/>
  <c r="O5833" i="1"/>
  <c r="Q5833" i="1" s="1"/>
  <c r="AS5834" i="1"/>
  <c r="AP5835" i="1"/>
  <c r="AP5842" i="1"/>
  <c r="P5843" i="1"/>
  <c r="R5843" i="1" s="1"/>
  <c r="AS5846" i="1"/>
  <c r="AP5847" i="1"/>
  <c r="O5848" i="1"/>
  <c r="Q5848" i="1" s="1"/>
  <c r="AS5849" i="1"/>
  <c r="BD5420" i="1"/>
  <c r="BE5420" i="1" s="1"/>
  <c r="AP5355" i="1"/>
  <c r="BS5440" i="1"/>
  <c r="AM5151" i="1"/>
  <c r="AU5151" i="1" s="1"/>
  <c r="Y5220" i="1"/>
  <c r="R101" i="3" s="1"/>
  <c r="C5211" i="19" s="1"/>
  <c r="O5220" i="1"/>
  <c r="Q5220" i="1" s="1"/>
  <c r="P5488" i="1"/>
  <c r="R5488" i="1" s="1"/>
  <c r="Y4767" i="1"/>
  <c r="Q13" i="3" s="1"/>
  <c r="C4758" i="19" s="1"/>
  <c r="O4767" i="1"/>
  <c r="Q4767" i="1" s="1"/>
  <c r="Y4770" i="1"/>
  <c r="Q16" i="3" s="1"/>
  <c r="C4761" i="19" s="1"/>
  <c r="O4770" i="1"/>
  <c r="Q4770" i="1" s="1"/>
  <c r="AO4774" i="1"/>
  <c r="O4787" i="1"/>
  <c r="Q4787" i="1" s="1"/>
  <c r="AO4787" i="1"/>
  <c r="Y4787" i="1"/>
  <c r="Q33" i="3" s="1"/>
  <c r="C4778" i="19" s="1"/>
  <c r="P5409" i="1"/>
  <c r="R5409" i="1" s="1"/>
  <c r="P5439" i="1"/>
  <c r="R5439" i="1" s="1"/>
  <c r="Y5152" i="1"/>
  <c r="R33" i="3" s="1"/>
  <c r="C5143" i="19" s="1"/>
  <c r="O5152" i="1"/>
  <c r="Q5152" i="1" s="1"/>
  <c r="Y5366" i="1"/>
  <c r="R247" i="3" s="1"/>
  <c r="C5357" i="19" s="1"/>
  <c r="O5366" i="1"/>
  <c r="Q5366" i="1" s="1"/>
  <c r="P5455" i="1"/>
  <c r="R5455" i="1" s="1"/>
  <c r="Y4764" i="1"/>
  <c r="Q10" i="3" s="1"/>
  <c r="C4755" i="19" s="1"/>
  <c r="AO4764" i="1"/>
  <c r="O4764" i="1"/>
  <c r="Q4764" i="1" s="1"/>
  <c r="Y4775" i="1"/>
  <c r="Q21" i="3" s="1"/>
  <c r="C4766" i="19" s="1"/>
  <c r="O4775" i="1"/>
  <c r="Q4775" i="1" s="1"/>
  <c r="AO4775" i="1"/>
  <c r="O4778" i="1"/>
  <c r="Q4778" i="1" s="1"/>
  <c r="AO4778" i="1"/>
  <c r="Y4778" i="1"/>
  <c r="Q24" i="3" s="1"/>
  <c r="C4769" i="19" s="1"/>
  <c r="O5172" i="1"/>
  <c r="Q5172" i="1" s="1"/>
  <c r="AZ5426" i="1"/>
  <c r="AW5426" i="1"/>
  <c r="L5426" i="1"/>
  <c r="BR5426" i="1" s="1"/>
  <c r="AX5426" i="1"/>
  <c r="Y4772" i="1"/>
  <c r="Q18" i="3" s="1"/>
  <c r="C4763" i="19" s="1"/>
  <c r="AO4772" i="1"/>
  <c r="O4772" i="1"/>
  <c r="Q4772" i="1" s="1"/>
  <c r="BB5304" i="1"/>
  <c r="P5484" i="1"/>
  <c r="R5484" i="1" s="1"/>
  <c r="AO4766" i="1"/>
  <c r="Y4766" i="1"/>
  <c r="Q12" i="3" s="1"/>
  <c r="C4757" i="19" s="1"/>
  <c r="O4766" i="1"/>
  <c r="Q4766" i="1" s="1"/>
  <c r="O4769" i="1"/>
  <c r="Q4769" i="1" s="1"/>
  <c r="AO4769" i="1"/>
  <c r="Y4769" i="1"/>
  <c r="Q15" i="3" s="1"/>
  <c r="C4760" i="19" s="1"/>
  <c r="Y4783" i="1"/>
  <c r="Q29" i="3" s="1"/>
  <c r="C4774" i="19" s="1"/>
  <c r="O4783" i="1"/>
  <c r="Q4783" i="1" s="1"/>
  <c r="AO4783" i="1"/>
  <c r="Y4789" i="1"/>
  <c r="Q35" i="3" s="1"/>
  <c r="C4780" i="19" s="1"/>
  <c r="AO4789" i="1"/>
  <c r="P5523" i="1"/>
  <c r="R5523" i="1" s="1"/>
  <c r="AS5548" i="1"/>
  <c r="AS5576" i="1"/>
  <c r="AS5584" i="1"/>
  <c r="AP5602" i="1"/>
  <c r="AS5611" i="1"/>
  <c r="AS5618" i="1"/>
  <c r="AS5619" i="1"/>
  <c r="AS5626" i="1"/>
  <c r="AS5627" i="1"/>
  <c r="AP5635" i="1"/>
  <c r="AS5702" i="1"/>
  <c r="O5730" i="1"/>
  <c r="Q5730" i="1" s="1"/>
  <c r="AS5739" i="1"/>
  <c r="AS5747" i="1"/>
  <c r="AS5763" i="1"/>
  <c r="P5768" i="1"/>
  <c r="R5768" i="1" s="1"/>
  <c r="AP5830" i="1"/>
  <c r="AS5838" i="1"/>
  <c r="AS5853" i="1"/>
  <c r="Y5216" i="1"/>
  <c r="R97" i="3" s="1"/>
  <c r="O5216" i="1"/>
  <c r="Q5216" i="1" s="1"/>
  <c r="O5224" i="1"/>
  <c r="Q5224" i="1" s="1"/>
  <c r="Y5224" i="1"/>
  <c r="R105" i="3" s="1"/>
  <c r="C5215" i="19" s="1"/>
  <c r="Y5239" i="1"/>
  <c r="R120" i="3" s="1"/>
  <c r="C5230" i="19" s="1"/>
  <c r="O5239" i="1"/>
  <c r="Q5239" i="1" s="1"/>
  <c r="Y4763" i="1"/>
  <c r="Q9" i="3" s="1"/>
  <c r="C4754" i="19" s="1"/>
  <c r="O4763" i="1"/>
  <c r="Q4763" i="1" s="1"/>
  <c r="AO4763" i="1"/>
  <c r="Y4774" i="1"/>
  <c r="Q20" i="3" s="1"/>
  <c r="C4765" i="19" s="1"/>
  <c r="O4774" i="1"/>
  <c r="Q4774" i="1" s="1"/>
  <c r="AP5366" i="1"/>
  <c r="O5128" i="1"/>
  <c r="Q5128" i="1" s="1"/>
  <c r="BB5127" i="1"/>
  <c r="BD5127" i="1" s="1"/>
  <c r="AM5127" i="1" s="1"/>
  <c r="AU5127" i="1" s="1"/>
  <c r="O5206" i="1"/>
  <c r="Q5206" i="1" s="1"/>
  <c r="BB5207" i="1"/>
  <c r="BD5207" i="1" s="1"/>
  <c r="AM5207" i="1" s="1"/>
  <c r="O5219" i="1"/>
  <c r="Q5219" i="1" s="1"/>
  <c r="AN5220" i="1"/>
  <c r="AN5240" i="1"/>
  <c r="AN5270" i="1"/>
  <c r="AN5302" i="1"/>
  <c r="O5311" i="1"/>
  <c r="Q5311" i="1" s="1"/>
  <c r="BB5336" i="1"/>
  <c r="AN5364" i="1"/>
  <c r="BB5384" i="1"/>
  <c r="BD5384" i="1" s="1"/>
  <c r="O5392" i="1"/>
  <c r="Q5392" i="1" s="1"/>
  <c r="AP5395" i="1"/>
  <c r="P5397" i="1"/>
  <c r="R5397" i="1" s="1"/>
  <c r="O5403" i="1"/>
  <c r="Q5403" i="1" s="1"/>
  <c r="BL5435" i="1"/>
  <c r="BP5443" i="1"/>
  <c r="AP5458" i="1"/>
  <c r="P5485" i="1"/>
  <c r="R5485" i="1" s="1"/>
  <c r="BA5058" i="1"/>
  <c r="BB5058" i="1" s="1"/>
  <c r="AP4886" i="1"/>
  <c r="BB5180" i="1"/>
  <c r="BD5180" i="1" s="1"/>
  <c r="AM5180" i="1" s="1"/>
  <c r="BB5201" i="1"/>
  <c r="BD5201" i="1" s="1"/>
  <c r="AM5201" i="1" s="1"/>
  <c r="AP5216" i="1"/>
  <c r="AP5330" i="1"/>
  <c r="AN5363" i="1"/>
  <c r="AP5371" i="1"/>
  <c r="O5394" i="1"/>
  <c r="Q5394" i="1" s="1"/>
  <c r="BP5444" i="1"/>
  <c r="BL5455" i="1"/>
  <c r="BP5479" i="1"/>
  <c r="O4878" i="1"/>
  <c r="Q4878" i="1" s="1"/>
  <c r="O4959" i="1"/>
  <c r="Q4959" i="1" s="1"/>
  <c r="AP5286" i="1"/>
  <c r="BB5292" i="1"/>
  <c r="O5356" i="1"/>
  <c r="Q5356" i="1" s="1"/>
  <c r="BP5426" i="1"/>
  <c r="BP5433" i="1"/>
  <c r="BP5459" i="1"/>
  <c r="BP5461" i="1"/>
  <c r="BP5466" i="1"/>
  <c r="AO4761" i="1"/>
  <c r="AP4873" i="1"/>
  <c r="Y4682" i="1"/>
  <c r="P293" i="3" s="1"/>
  <c r="C4673" i="19" s="1"/>
  <c r="O4682" i="1"/>
  <c r="Q4682" i="1" s="1"/>
  <c r="AO4706" i="1"/>
  <c r="Y4706" i="1"/>
  <c r="P317" i="3" s="1"/>
  <c r="C4697" i="19" s="1"/>
  <c r="O4706" i="1"/>
  <c r="Q4706" i="1" s="1"/>
  <c r="Y4730" i="1"/>
  <c r="P341" i="3" s="1"/>
  <c r="O4730" i="1"/>
  <c r="Q4730" i="1" s="1"/>
  <c r="Y4733" i="1"/>
  <c r="P344" i="3" s="1"/>
  <c r="C4724" i="19" s="1"/>
  <c r="O4733" i="1"/>
  <c r="Q4733" i="1" s="1"/>
  <c r="AO4733" i="1"/>
  <c r="Y4741" i="1"/>
  <c r="P352" i="3" s="1"/>
  <c r="C4732" i="19" s="1"/>
  <c r="AO4741" i="1"/>
  <c r="O4741" i="1"/>
  <c r="Q4741" i="1" s="1"/>
  <c r="Y4746" i="1"/>
  <c r="P357" i="3" s="1"/>
  <c r="O4746" i="1"/>
  <c r="Q4746" i="1" s="1"/>
  <c r="BB5209" i="1"/>
  <c r="BD5209" i="1" s="1"/>
  <c r="AM5209" i="1" s="1"/>
  <c r="O5226" i="1"/>
  <c r="Q5226" i="1" s="1"/>
  <c r="AN5281" i="1"/>
  <c r="O5319" i="1"/>
  <c r="Q5319" i="1" s="1"/>
  <c r="O5337" i="1"/>
  <c r="Q5337" i="1" s="1"/>
  <c r="O5355" i="1"/>
  <c r="Q5355" i="1" s="1"/>
  <c r="O5377" i="1"/>
  <c r="Q5377" i="1" s="1"/>
  <c r="O5388" i="1"/>
  <c r="Q5388" i="1" s="1"/>
  <c r="BP5408" i="1"/>
  <c r="BP5412" i="1"/>
  <c r="BP5435" i="1"/>
  <c r="BP5451" i="1"/>
  <c r="P5465" i="1"/>
  <c r="R5465" i="1" s="1"/>
  <c r="BP5469" i="1"/>
  <c r="BP5471" i="1"/>
  <c r="P5476" i="1"/>
  <c r="R5476" i="1" s="1"/>
  <c r="BL5486" i="1"/>
  <c r="BB5426" i="1"/>
  <c r="BB5418" i="1"/>
  <c r="AZ5410" i="1"/>
  <c r="AU4956" i="1"/>
  <c r="AP4774" i="1"/>
  <c r="AP4791" i="1"/>
  <c r="AP4795" i="1"/>
  <c r="AP4799" i="1"/>
  <c r="AP4803" i="1"/>
  <c r="AP4815" i="1"/>
  <c r="O4827" i="1"/>
  <c r="Q4827" i="1" s="1"/>
  <c r="AP4831" i="1"/>
  <c r="AP4835" i="1"/>
  <c r="AP4839" i="1"/>
  <c r="AP4843" i="1"/>
  <c r="AP4851" i="1"/>
  <c r="O4854" i="1"/>
  <c r="Q4854" i="1" s="1"/>
  <c r="AO4900" i="1"/>
  <c r="BB5275" i="1"/>
  <c r="BB5182" i="1"/>
  <c r="BD5182" i="1" s="1"/>
  <c r="AM5182" i="1" s="1"/>
  <c r="O5184" i="1"/>
  <c r="Q5184" i="1" s="1"/>
  <c r="O5190" i="1"/>
  <c r="Q5190" i="1" s="1"/>
  <c r="O5307" i="1"/>
  <c r="Q5307" i="1" s="1"/>
  <c r="O5336" i="1"/>
  <c r="Q5336" i="1" s="1"/>
  <c r="O5340" i="1"/>
  <c r="Q5340" i="1" s="1"/>
  <c r="O5343" i="1"/>
  <c r="Q5343" i="1" s="1"/>
  <c r="O5396" i="1"/>
  <c r="Q5396" i="1" s="1"/>
  <c r="BL5397" i="1"/>
  <c r="BP5405" i="1"/>
  <c r="P5410" i="1"/>
  <c r="R5410" i="1" s="1"/>
  <c r="BP5410" i="1"/>
  <c r="BP5429" i="1"/>
  <c r="BS5439" i="1"/>
  <c r="P5451" i="1"/>
  <c r="R5451" i="1" s="1"/>
  <c r="AP4786" i="1"/>
  <c r="P5422" i="1"/>
  <c r="R5422" i="1" s="1"/>
  <c r="O5236" i="1"/>
  <c r="Q5236" i="1" s="1"/>
  <c r="AN5237" i="1"/>
  <c r="AN5266" i="1"/>
  <c r="O5268" i="1"/>
  <c r="Q5268" i="1" s="1"/>
  <c r="BB5300" i="1"/>
  <c r="AN5360" i="1"/>
  <c r="O5393" i="1"/>
  <c r="Q5393" i="1" s="1"/>
  <c r="BB5394" i="1"/>
  <c r="BD5394" i="1" s="1"/>
  <c r="AP5414" i="1"/>
  <c r="O5445" i="1"/>
  <c r="Q5445" i="1" s="1"/>
  <c r="AO4878" i="1"/>
  <c r="BB5166" i="1"/>
  <c r="BD5166" i="1" s="1"/>
  <c r="AM5166" i="1" s="1"/>
  <c r="BB5199" i="1"/>
  <c r="BD5199" i="1" s="1"/>
  <c r="AM5199" i="1" s="1"/>
  <c r="AN5359" i="1"/>
  <c r="BS5441" i="1"/>
  <c r="BS5442" i="1" s="1"/>
  <c r="BS5443" i="1" s="1"/>
  <c r="BS5444" i="1" s="1"/>
  <c r="BS5445" i="1" s="1"/>
  <c r="P5442" i="1"/>
  <c r="R5442" i="1" s="1"/>
  <c r="P5477" i="1"/>
  <c r="R5477" i="1" s="1"/>
  <c r="O4856" i="1"/>
  <c r="Q4856" i="1" s="1"/>
  <c r="BB5221" i="1"/>
  <c r="BB5284" i="1"/>
  <c r="O5368" i="1"/>
  <c r="Q5368" i="1" s="1"/>
  <c r="O5395" i="1"/>
  <c r="Q5395" i="1" s="1"/>
  <c r="O5404" i="1"/>
  <c r="Q5404" i="1" s="1"/>
  <c r="O5407" i="1"/>
  <c r="Q5407" i="1" s="1"/>
  <c r="BB5422" i="1"/>
  <c r="BB5406" i="1"/>
  <c r="O4837" i="1"/>
  <c r="Q4837" i="1" s="1"/>
  <c r="O4841" i="1"/>
  <c r="Q4841" i="1" s="1"/>
  <c r="O4845" i="1"/>
  <c r="Q4845" i="1" s="1"/>
  <c r="Y4436" i="1"/>
  <c r="P48" i="3" s="1"/>
  <c r="C4428" i="19" s="1"/>
  <c r="O4436" i="1"/>
  <c r="Q4436" i="1" s="1"/>
  <c r="Y4480" i="1"/>
  <c r="P91" i="3" s="1"/>
  <c r="O4480" i="1"/>
  <c r="Q4480" i="1" s="1"/>
  <c r="O4599" i="1"/>
  <c r="Q4599" i="1" s="1"/>
  <c r="Y4599" i="1"/>
  <c r="P210" i="3" s="1"/>
  <c r="C4590" i="19" s="1"/>
  <c r="O4666" i="1"/>
  <c r="Q4666" i="1" s="1"/>
  <c r="Y4666" i="1"/>
  <c r="P277" i="3" s="1"/>
  <c r="C4657" i="19" s="1"/>
  <c r="O4866" i="1"/>
  <c r="Q4866" i="1" s="1"/>
  <c r="AP4890" i="1"/>
  <c r="AO4947" i="1"/>
  <c r="O4955" i="1"/>
  <c r="Q4955" i="1" s="1"/>
  <c r="AP5039" i="1"/>
  <c r="AP5040" i="1"/>
  <c r="O5045" i="1"/>
  <c r="Q5045" i="1" s="1"/>
  <c r="O5070" i="1"/>
  <c r="Q5070" i="1" s="1"/>
  <c r="O5071" i="1"/>
  <c r="Q5071" i="1" s="1"/>
  <c r="Y4692" i="1"/>
  <c r="P303" i="3" s="1"/>
  <c r="C4683" i="19" s="1"/>
  <c r="AO4717" i="1"/>
  <c r="AO4459" i="1"/>
  <c r="Y4467" i="1"/>
  <c r="P78" i="3" s="1"/>
  <c r="O4467" i="1"/>
  <c r="Q4467" i="1" s="1"/>
  <c r="AO4896" i="1"/>
  <c r="O4904" i="1"/>
  <c r="Q4904" i="1" s="1"/>
  <c r="AO4953" i="1"/>
  <c r="AO5000" i="1"/>
  <c r="AO5064" i="1"/>
  <c r="O5069" i="1"/>
  <c r="Q5069" i="1" s="1"/>
  <c r="AO5088" i="1"/>
  <c r="O5106" i="1"/>
  <c r="Q5106" i="1" s="1"/>
  <c r="O4722" i="1"/>
  <c r="Q4722" i="1" s="1"/>
  <c r="O4685" i="1"/>
  <c r="Q4685" i="1" s="1"/>
  <c r="AO4734" i="1"/>
  <c r="Y4421" i="1"/>
  <c r="P33" i="3" s="1"/>
  <c r="O4421" i="1"/>
  <c r="Q4421" i="1" s="1"/>
  <c r="O4440" i="1"/>
  <c r="Q4440" i="1" s="1"/>
  <c r="O4564" i="1"/>
  <c r="Q4564" i="1" s="1"/>
  <c r="Y4564" i="1"/>
  <c r="P175" i="3" s="1"/>
  <c r="AO4564" i="1"/>
  <c r="Y4566" i="1"/>
  <c r="P177" i="3" s="1"/>
  <c r="C4557" i="19" s="1"/>
  <c r="O4566" i="1"/>
  <c r="Q4566" i="1" s="1"/>
  <c r="O4910" i="1"/>
  <c r="Q4910" i="1" s="1"/>
  <c r="AP4918" i="1"/>
  <c r="O4926" i="1"/>
  <c r="Q4926" i="1" s="1"/>
  <c r="AO4943" i="1"/>
  <c r="O5054" i="1"/>
  <c r="Q5054" i="1" s="1"/>
  <c r="AP5116" i="1"/>
  <c r="O4690" i="1"/>
  <c r="Q4690" i="1" s="1"/>
  <c r="O4701" i="1"/>
  <c r="Q4701" i="1" s="1"/>
  <c r="O4717" i="1"/>
  <c r="Q4717" i="1" s="1"/>
  <c r="AO4480" i="1"/>
  <c r="AO4710" i="1"/>
  <c r="O4435" i="1"/>
  <c r="Q4435" i="1" s="1"/>
  <c r="Y4475" i="1"/>
  <c r="P86" i="3" s="1"/>
  <c r="O4475" i="1"/>
  <c r="Q4475" i="1" s="1"/>
  <c r="O4635" i="1"/>
  <c r="Q4635" i="1" s="1"/>
  <c r="Y4635" i="1"/>
  <c r="P246" i="3" s="1"/>
  <c r="C4626" i="19" s="1"/>
  <c r="Y4648" i="1"/>
  <c r="P259" i="3" s="1"/>
  <c r="C4639" i="19" s="1"/>
  <c r="O4648" i="1"/>
  <c r="Q4648" i="1" s="1"/>
  <c r="AP5091" i="1"/>
  <c r="AP5093" i="1"/>
  <c r="AP5095" i="1"/>
  <c r="O4595" i="1"/>
  <c r="Q4595" i="1" s="1"/>
  <c r="Y4405" i="1"/>
  <c r="P17" i="3" s="1"/>
  <c r="C4397" i="19" s="1"/>
  <c r="AO4405" i="1"/>
  <c r="Y4458" i="1"/>
  <c r="P69" i="3" s="1"/>
  <c r="C4449" i="19" s="1"/>
  <c r="O4458" i="1"/>
  <c r="Q4458" i="1" s="1"/>
  <c r="AO4214" i="1"/>
  <c r="O4214" i="1"/>
  <c r="Q4214" i="1" s="1"/>
  <c r="Y4214" i="1"/>
  <c r="O191" i="3" s="1"/>
  <c r="C4206" i="19" s="1"/>
  <c r="Y4237" i="1"/>
  <c r="O214" i="3" s="1"/>
  <c r="C4229" i="19" s="1"/>
  <c r="AO4237" i="1"/>
  <c r="O4237" i="1"/>
  <c r="Q4237" i="1" s="1"/>
  <c r="O4239" i="1"/>
  <c r="Q4239" i="1" s="1"/>
  <c r="AO4239" i="1"/>
  <c r="Y4239" i="1"/>
  <c r="O216" i="3" s="1"/>
  <c r="C4231" i="19" s="1"/>
  <c r="O4272" i="1"/>
  <c r="Q4272" i="1" s="1"/>
  <c r="AO4272" i="1"/>
  <c r="AO4274" i="1"/>
  <c r="O4274" i="1"/>
  <c r="Q4274" i="1" s="1"/>
  <c r="O4280" i="1"/>
  <c r="Q4280" i="1" s="1"/>
  <c r="Y4280" i="1"/>
  <c r="O257" i="3" s="1"/>
  <c r="C4272" i="19" s="1"/>
  <c r="O4295" i="1"/>
  <c r="Q4295" i="1" s="1"/>
  <c r="AO4295" i="1"/>
  <c r="Y4384" i="1"/>
  <c r="O361" i="3" s="1"/>
  <c r="C4376" i="19" s="1"/>
  <c r="AO4384" i="1"/>
  <c r="O4384" i="1"/>
  <c r="Q4384" i="1" s="1"/>
  <c r="O4984" i="1"/>
  <c r="Q4984" i="1" s="1"/>
  <c r="O5039" i="1"/>
  <c r="Q5039" i="1" s="1"/>
  <c r="O4691" i="1"/>
  <c r="Q4691" i="1" s="1"/>
  <c r="O4754" i="1"/>
  <c r="Q4754" i="1" s="1"/>
  <c r="AO4669" i="1"/>
  <c r="AO4595" i="1"/>
  <c r="AO4436" i="1"/>
  <c r="O4459" i="1"/>
  <c r="Q4459" i="1" s="1"/>
  <c r="O4414" i="1"/>
  <c r="Q4414" i="1" s="1"/>
  <c r="Y4443" i="1"/>
  <c r="P55" i="3" s="1"/>
  <c r="C4435" i="19" s="1"/>
  <c r="O4443" i="1"/>
  <c r="Q4443" i="1" s="1"/>
  <c r="Y4515" i="1"/>
  <c r="P126" i="3" s="1"/>
  <c r="C4506" i="19" s="1"/>
  <c r="O4515" i="1"/>
  <c r="Q4515" i="1" s="1"/>
  <c r="Y4626" i="1"/>
  <c r="P237" i="3" s="1"/>
  <c r="C4617" i="19" s="1"/>
  <c r="O4626" i="1"/>
  <c r="Q4626" i="1" s="1"/>
  <c r="AP4920" i="1"/>
  <c r="AP4945" i="1"/>
  <c r="O4999" i="1"/>
  <c r="Q4999" i="1" s="1"/>
  <c r="BA5033" i="1"/>
  <c r="BB5033" i="1" s="1"/>
  <c r="AO5037" i="1"/>
  <c r="O5062" i="1"/>
  <c r="Q5062" i="1" s="1"/>
  <c r="O4709" i="1"/>
  <c r="Q4709" i="1" s="1"/>
  <c r="Y4504" i="1"/>
  <c r="P115" i="3" s="1"/>
  <c r="C4495" i="19" s="1"/>
  <c r="O4504" i="1"/>
  <c r="Q4504" i="1" s="1"/>
  <c r="O4624" i="1"/>
  <c r="Q4624" i="1" s="1"/>
  <c r="Y4624" i="1"/>
  <c r="P235" i="3" s="1"/>
  <c r="C4615" i="19" s="1"/>
  <c r="O5061" i="1"/>
  <c r="Q5061" i="1" s="1"/>
  <c r="AO4599" i="1"/>
  <c r="AO4674" i="1"/>
  <c r="AO4597" i="1"/>
  <c r="O4451" i="1"/>
  <c r="Q4451" i="1" s="1"/>
  <c r="Y4451" i="1"/>
  <c r="P63" i="3" s="1"/>
  <c r="C4443" i="19" s="1"/>
  <c r="AO4646" i="1"/>
  <c r="AO4722" i="1"/>
  <c r="O4426" i="1"/>
  <c r="Q4426" i="1" s="1"/>
  <c r="AN4433" i="1"/>
  <c r="AO4433" i="1" s="1"/>
  <c r="AN4462" i="1"/>
  <c r="AO4462" i="1" s="1"/>
  <c r="AN4489" i="1"/>
  <c r="AO4489" i="1" s="1"/>
  <c r="AN4493" i="1"/>
  <c r="AO4493" i="1" s="1"/>
  <c r="AO4517" i="1"/>
  <c r="AN4617" i="1"/>
  <c r="AO4617" i="1" s="1"/>
  <c r="Y4625" i="1"/>
  <c r="P236" i="3" s="1"/>
  <c r="C4616" i="19" s="1"/>
  <c r="O4625" i="1"/>
  <c r="Q4625" i="1" s="1"/>
  <c r="AO4625" i="1"/>
  <c r="O4138" i="1"/>
  <c r="Q4138" i="1" s="1"/>
  <c r="O4119" i="1"/>
  <c r="Q4119" i="1" s="1"/>
  <c r="O4428" i="1"/>
  <c r="Q4428" i="1" s="1"/>
  <c r="AO4455" i="1"/>
  <c r="O4403" i="1"/>
  <c r="Q4403" i="1" s="1"/>
  <c r="AO4403" i="1"/>
  <c r="AO4451" i="1"/>
  <c r="Y4010" i="1"/>
  <c r="N352" i="3" s="1"/>
  <c r="C4002" i="19" s="1"/>
  <c r="AO4010" i="1"/>
  <c r="AO4714" i="1"/>
  <c r="AO4515" i="1"/>
  <c r="AO4401" i="1"/>
  <c r="AN4444" i="1"/>
  <c r="Y4452" i="1"/>
  <c r="O4452" i="1"/>
  <c r="Q4452" i="1" s="1"/>
  <c r="AO4499" i="1"/>
  <c r="AN4527" i="1"/>
  <c r="AO4527" i="1" s="1"/>
  <c r="AN4645" i="1"/>
  <c r="AO4645" i="1" s="1"/>
  <c r="O4059" i="1"/>
  <c r="Q4059" i="1" s="1"/>
  <c r="AO4059" i="1"/>
  <c r="Y4067" i="1"/>
  <c r="O44" i="3" s="1"/>
  <c r="C4059" i="19" s="1"/>
  <c r="AO4067" i="1"/>
  <c r="Y4075" i="1"/>
  <c r="O52" i="3" s="1"/>
  <c r="C4067" i="19" s="1"/>
  <c r="AO4075" i="1"/>
  <c r="AO4083" i="1"/>
  <c r="Y4083" i="1"/>
  <c r="O60" i="3" s="1"/>
  <c r="C4075" i="19" s="1"/>
  <c r="AO4431" i="1"/>
  <c r="AO4754" i="1"/>
  <c r="AO4421" i="1"/>
  <c r="AN4425" i="1"/>
  <c r="AO4425" i="1" s="1"/>
  <c r="O4429" i="1"/>
  <c r="Q4429" i="1" s="1"/>
  <c r="O4447" i="1"/>
  <c r="Q4447" i="1" s="1"/>
  <c r="AN4509" i="1"/>
  <c r="AO4509" i="1" s="1"/>
  <c r="AN4520" i="1"/>
  <c r="AO4520" i="1" s="1"/>
  <c r="Y4581" i="1"/>
  <c r="P192" i="3" s="1"/>
  <c r="C4572" i="19" s="1"/>
  <c r="O4581" i="1"/>
  <c r="Q4581" i="1" s="1"/>
  <c r="AN4629" i="1"/>
  <c r="AO4629" i="1" s="1"/>
  <c r="O4659" i="1"/>
  <c r="Q4659" i="1" s="1"/>
  <c r="AN4675" i="1"/>
  <c r="AO4675" i="1" s="1"/>
  <c r="F4698" i="1"/>
  <c r="AO4752" i="1"/>
  <c r="AN4755" i="1"/>
  <c r="AO4755" i="1" s="1"/>
  <c r="O4033" i="1"/>
  <c r="Q4033" i="1" s="1"/>
  <c r="AO4033" i="1"/>
  <c r="Y4155" i="1"/>
  <c r="O132" i="3" s="1"/>
  <c r="C4147" i="19" s="1"/>
  <c r="AO4155" i="1"/>
  <c r="Y4161" i="1"/>
  <c r="O138" i="3" s="1"/>
  <c r="C4153" i="19" s="1"/>
  <c r="O4161" i="1"/>
  <c r="Q4161" i="1" s="1"/>
  <c r="AO4161" i="1"/>
  <c r="Y4180" i="1"/>
  <c r="O157" i="3" s="1"/>
  <c r="C4172" i="19" s="1"/>
  <c r="AO4180" i="1"/>
  <c r="Y4182" i="1"/>
  <c r="O159" i="3" s="1"/>
  <c r="C4174" i="19" s="1"/>
  <c r="O4182" i="1"/>
  <c r="Q4182" i="1" s="1"/>
  <c r="O4282" i="1"/>
  <c r="Q4282" i="1" s="1"/>
  <c r="O4449" i="1"/>
  <c r="Q4449" i="1" s="1"/>
  <c r="Y4108" i="1"/>
  <c r="O85" i="3" s="1"/>
  <c r="C4100" i="19" s="1"/>
  <c r="O4108" i="1"/>
  <c r="Q4108" i="1" s="1"/>
  <c r="Y4119" i="1"/>
  <c r="O96" i="3" s="1"/>
  <c r="C4111" i="19" s="1"/>
  <c r="AO4119" i="1"/>
  <c r="AO4685" i="1"/>
  <c r="O4518" i="1"/>
  <c r="Q4518" i="1" s="1"/>
  <c r="AO4409" i="1"/>
  <c r="AO4411" i="1"/>
  <c r="AN4434" i="1"/>
  <c r="AO4434" i="1" s="1"/>
  <c r="AN4441" i="1"/>
  <c r="AO4441" i="1" s="1"/>
  <c r="AN4471" i="1"/>
  <c r="AO4471" i="1" s="1"/>
  <c r="AN4487" i="1"/>
  <c r="AO4487" i="1" s="1"/>
  <c r="O4509" i="1"/>
  <c r="Q4509" i="1" s="1"/>
  <c r="AN4516" i="1"/>
  <c r="AO4516" i="1" s="1"/>
  <c r="AN4523" i="1"/>
  <c r="AO4523" i="1" s="1"/>
  <c r="AN4536" i="1"/>
  <c r="AO4536" i="1" s="1"/>
  <c r="AN4615" i="1"/>
  <c r="AO4615" i="1" s="1"/>
  <c r="F4672" i="1"/>
  <c r="F4680" i="1"/>
  <c r="Y4680" i="1" s="1"/>
  <c r="P291" i="3" s="1"/>
  <c r="C4671" i="19" s="1"/>
  <c r="AN4681" i="1"/>
  <c r="AO4681" i="1" s="1"/>
  <c r="F4707" i="1"/>
  <c r="AN4713" i="1"/>
  <c r="AO4713" i="1" s="1"/>
  <c r="F4723" i="1"/>
  <c r="AN4729" i="1"/>
  <c r="AO4729" i="1" s="1"/>
  <c r="O4037" i="1"/>
  <c r="Q4037" i="1" s="1"/>
  <c r="O4091" i="1"/>
  <c r="Q4091" i="1" s="1"/>
  <c r="O4049" i="1"/>
  <c r="Q4049" i="1" s="1"/>
  <c r="AO4053" i="1"/>
  <c r="AO4057" i="1"/>
  <c r="O4069" i="1"/>
  <c r="Q4069" i="1" s="1"/>
  <c r="O4102" i="1"/>
  <c r="Q4102" i="1" s="1"/>
  <c r="AO4234" i="1"/>
  <c r="Y4339" i="1"/>
  <c r="O316" i="3" s="1"/>
  <c r="C4331" i="19" s="1"/>
  <c r="AO4339" i="1"/>
  <c r="O4276" i="1"/>
  <c r="Q4276" i="1" s="1"/>
  <c r="Y3971" i="1"/>
  <c r="N313" i="3" s="1"/>
  <c r="C3963" i="19" s="1"/>
  <c r="AO3971" i="1"/>
  <c r="Y3979" i="1"/>
  <c r="N321" i="3" s="1"/>
  <c r="C3971" i="19" s="1"/>
  <c r="AO3979" i="1"/>
  <c r="Y3987" i="1"/>
  <c r="N329" i="3" s="1"/>
  <c r="C3979" i="19" s="1"/>
  <c r="AO3987" i="1"/>
  <c r="Y4003" i="1"/>
  <c r="N345" i="3" s="1"/>
  <c r="C3995" i="19" s="1"/>
  <c r="AO4003" i="1"/>
  <c r="O4070" i="1"/>
  <c r="Q4070" i="1" s="1"/>
  <c r="O4086" i="1"/>
  <c r="Q4086" i="1" s="1"/>
  <c r="O4088" i="1"/>
  <c r="Q4088" i="1" s="1"/>
  <c r="Y4103" i="1"/>
  <c r="O80" i="3" s="1"/>
  <c r="C4095" i="19" s="1"/>
  <c r="AO4103" i="1"/>
  <c r="O4171" i="1"/>
  <c r="Q4171" i="1" s="1"/>
  <c r="AO3995" i="1"/>
  <c r="AO4406" i="1"/>
  <c r="AO4414" i="1"/>
  <c r="AN4428" i="1"/>
  <c r="AO4428" i="1" s="1"/>
  <c r="AN4479" i="1"/>
  <c r="AO4479" i="1" s="1"/>
  <c r="AN4508" i="1"/>
  <c r="AO4508" i="1" s="1"/>
  <c r="AN4551" i="1"/>
  <c r="AO4551" i="1" s="1"/>
  <c r="AN4555" i="1"/>
  <c r="AO4555" i="1" s="1"/>
  <c r="AN4571" i="1"/>
  <c r="AO4571" i="1" s="1"/>
  <c r="AN4619" i="1"/>
  <c r="AO4619" i="1" s="1"/>
  <c r="O4623" i="1"/>
  <c r="Q4623" i="1" s="1"/>
  <c r="AN4633" i="1"/>
  <c r="AO4633" i="1" s="1"/>
  <c r="AN4659" i="1"/>
  <c r="AO4659" i="1" s="1"/>
  <c r="AN4693" i="1"/>
  <c r="AO4693" i="1" s="1"/>
  <c r="AN4696" i="1"/>
  <c r="AO4696" i="1" s="1"/>
  <c r="F4703" i="1"/>
  <c r="F4708" i="1"/>
  <c r="F4724" i="1"/>
  <c r="AO4724" i="1" s="1"/>
  <c r="AN4728" i="1"/>
  <c r="AO4728" i="1" s="1"/>
  <c r="F4735" i="1"/>
  <c r="AN4736" i="1"/>
  <c r="AO4736" i="1" s="1"/>
  <c r="F4740" i="1"/>
  <c r="AN4744" i="1"/>
  <c r="AO4744" i="1" s="1"/>
  <c r="F4756" i="1"/>
  <c r="AO4150" i="1"/>
  <c r="O4278" i="1"/>
  <c r="Q4278" i="1" s="1"/>
  <c r="AO4171" i="1"/>
  <c r="AO4111" i="1"/>
  <c r="AO4144" i="1"/>
  <c r="AO4087" i="1"/>
  <c r="AO4107" i="1"/>
  <c r="AO4207" i="1"/>
  <c r="AO4042" i="1"/>
  <c r="AO4054" i="1"/>
  <c r="Y4094" i="1"/>
  <c r="O71" i="3" s="1"/>
  <c r="C4086" i="19" s="1"/>
  <c r="AO4094" i="1"/>
  <c r="AO4097" i="1"/>
  <c r="AO4165" i="1"/>
  <c r="AO4197" i="1"/>
  <c r="AO4276" i="1"/>
  <c r="AO4299" i="1"/>
  <c r="O4596" i="1"/>
  <c r="Q4596" i="1" s="1"/>
  <c r="O4644" i="1"/>
  <c r="Q4644" i="1" s="1"/>
  <c r="AN4649" i="1"/>
  <c r="AO4649" i="1" s="1"/>
  <c r="AO4159" i="1"/>
  <c r="AO4220" i="1"/>
  <c r="O4114" i="1"/>
  <c r="Q4114" i="1" s="1"/>
  <c r="AO4044" i="1"/>
  <c r="O4079" i="1"/>
  <c r="Q4079" i="1" s="1"/>
  <c r="AO4203" i="1"/>
  <c r="Y4026" i="1"/>
  <c r="N368" i="3" s="1"/>
  <c r="C4018" i="19" s="1"/>
  <c r="AO4026" i="1"/>
  <c r="O4144" i="1"/>
  <c r="Q4144" i="1" s="1"/>
  <c r="AO4099" i="1"/>
  <c r="AO4123" i="1"/>
  <c r="AO4127" i="1"/>
  <c r="AO4019" i="1"/>
  <c r="Y4019" i="1"/>
  <c r="N361" i="3" s="1"/>
  <c r="C4011" i="19" s="1"/>
  <c r="AN4501" i="1"/>
  <c r="AO4501" i="1" s="1"/>
  <c r="AN4519" i="1"/>
  <c r="AO4519" i="1" s="1"/>
  <c r="O4525" i="1"/>
  <c r="Q4525" i="1" s="1"/>
  <c r="O4554" i="1"/>
  <c r="Q4554" i="1" s="1"/>
  <c r="AN4577" i="1"/>
  <c r="AO4577" i="1" s="1"/>
  <c r="AN4582" i="1"/>
  <c r="AO4582" i="1" s="1"/>
  <c r="O4620" i="1"/>
  <c r="Q4620" i="1" s="1"/>
  <c r="AN4651" i="1"/>
  <c r="AO4651" i="1" s="1"/>
  <c r="O4658" i="1"/>
  <c r="Q4658" i="1" s="1"/>
  <c r="O4159" i="1"/>
  <c r="Q4159" i="1" s="1"/>
  <c r="AO4070" i="1"/>
  <c r="O4034" i="1"/>
  <c r="Q4034" i="1" s="1"/>
  <c r="O4074" i="1"/>
  <c r="Q4074" i="1" s="1"/>
  <c r="O4082" i="1"/>
  <c r="Q4082" i="1" s="1"/>
  <c r="Y3882" i="1"/>
  <c r="N224" i="3" s="1"/>
  <c r="AO3882" i="1"/>
  <c r="O4028" i="1"/>
  <c r="Q4028" i="1" s="1"/>
  <c r="AO4040" i="1"/>
  <c r="O4048" i="1"/>
  <c r="Q4048" i="1" s="1"/>
  <c r="AO4049" i="1"/>
  <c r="O4062" i="1"/>
  <c r="Q4062" i="1" s="1"/>
  <c r="O4116" i="1"/>
  <c r="Q4116" i="1" s="1"/>
  <c r="O4127" i="1"/>
  <c r="Q4127" i="1" s="1"/>
  <c r="O4142" i="1"/>
  <c r="Q4142" i="1" s="1"/>
  <c r="AO4148" i="1"/>
  <c r="O4155" i="1"/>
  <c r="Q4155" i="1" s="1"/>
  <c r="AO4185" i="1"/>
  <c r="AO4218" i="1"/>
  <c r="O4223" i="1"/>
  <c r="Q4223" i="1" s="1"/>
  <c r="O4246" i="1"/>
  <c r="Q4246" i="1" s="1"/>
  <c r="AO4302" i="1"/>
  <c r="O4315" i="1"/>
  <c r="Q4315" i="1" s="1"/>
  <c r="AO4329" i="1"/>
  <c r="O4353" i="1"/>
  <c r="Q4353" i="1" s="1"/>
  <c r="AO4358" i="1"/>
  <c r="O4389" i="1"/>
  <c r="Q4389" i="1" s="1"/>
  <c r="O4150" i="1"/>
  <c r="Q4150" i="1" s="1"/>
  <c r="AO4189" i="1"/>
  <c r="AO4198" i="1"/>
  <c r="AO4205" i="1"/>
  <c r="AO4223" i="1"/>
  <c r="O4269" i="1"/>
  <c r="Q4269" i="1" s="1"/>
  <c r="O4301" i="1"/>
  <c r="Q4301" i="1" s="1"/>
  <c r="AO4324" i="1"/>
  <c r="AO4333" i="1"/>
  <c r="AO4389" i="1"/>
  <c r="AO3880" i="1"/>
  <c r="AO3890" i="1"/>
  <c r="O4324" i="1"/>
  <c r="Q4324" i="1" s="1"/>
  <c r="O4058" i="1"/>
  <c r="Q4058" i="1" s="1"/>
  <c r="O4099" i="1"/>
  <c r="Q4099" i="1" s="1"/>
  <c r="AO4102" i="1"/>
  <c r="O4115" i="1"/>
  <c r="Q4115" i="1" s="1"/>
  <c r="O4124" i="1"/>
  <c r="Q4124" i="1" s="1"/>
  <c r="O4126" i="1"/>
  <c r="Q4126" i="1" s="1"/>
  <c r="AO4134" i="1"/>
  <c r="O4143" i="1"/>
  <c r="Q4143" i="1" s="1"/>
  <c r="AO4147" i="1"/>
  <c r="AO4152" i="1"/>
  <c r="O4165" i="1"/>
  <c r="Q4165" i="1" s="1"/>
  <c r="AO4177" i="1"/>
  <c r="AO4186" i="1"/>
  <c r="O4197" i="1"/>
  <c r="Q4197" i="1" s="1"/>
  <c r="AO4247" i="1"/>
  <c r="AO4250" i="1"/>
  <c r="O4266" i="1"/>
  <c r="Q4266" i="1" s="1"/>
  <c r="AO4292" i="1"/>
  <c r="AO4301" i="1"/>
  <c r="AO4310" i="1"/>
  <c r="O4363" i="1"/>
  <c r="Q4363" i="1" s="1"/>
  <c r="AO3974" i="1"/>
  <c r="AO3990" i="1"/>
  <c r="AO4277" i="1"/>
  <c r="AO4294" i="1"/>
  <c r="O4302" i="1"/>
  <c r="Q4302" i="1" s="1"/>
  <c r="O4311" i="1"/>
  <c r="Q4311" i="1" s="1"/>
  <c r="AO4343" i="1"/>
  <c r="AO4352" i="1"/>
  <c r="AO3817" i="1"/>
  <c r="AO3836" i="1"/>
  <c r="AO3886" i="1"/>
  <c r="C1222" i="19"/>
  <c r="E9" i="17"/>
  <c r="G25" i="19"/>
  <c r="Z1926" i="1"/>
  <c r="Y130" i="1"/>
  <c r="D124" i="3" s="1"/>
  <c r="AE23" i="3"/>
  <c r="AD23" i="3"/>
  <c r="AC23" i="3"/>
  <c r="AB23" i="3"/>
  <c r="AA23" i="3"/>
  <c r="AE15" i="3"/>
  <c r="AD15" i="3"/>
  <c r="AC15" i="3"/>
  <c r="AB15" i="3"/>
  <c r="AA15" i="3"/>
  <c r="AE58" i="3"/>
  <c r="AC58" i="3"/>
  <c r="AD58" i="3"/>
  <c r="AB58" i="3"/>
  <c r="AA58" i="3"/>
  <c r="AE50" i="3"/>
  <c r="AC50" i="3"/>
  <c r="AD50" i="3"/>
  <c r="AB50" i="3"/>
  <c r="AA50" i="3"/>
  <c r="AE46" i="3"/>
  <c r="AC46" i="3"/>
  <c r="AD46" i="3"/>
  <c r="AB46" i="3"/>
  <c r="AA46" i="3"/>
  <c r="AE85" i="3"/>
  <c r="AD85" i="3"/>
  <c r="AC85" i="3"/>
  <c r="AA85" i="3"/>
  <c r="AB85" i="3"/>
  <c r="AE81" i="3"/>
  <c r="AD81" i="3"/>
  <c r="AC81" i="3"/>
  <c r="AA81" i="3"/>
  <c r="AB81" i="3"/>
  <c r="AE77" i="3"/>
  <c r="AD77" i="3"/>
  <c r="AC77" i="3"/>
  <c r="AA77" i="3"/>
  <c r="AB77" i="3"/>
  <c r="AE73" i="3"/>
  <c r="AD73" i="3"/>
  <c r="AC73" i="3"/>
  <c r="AA73" i="3"/>
  <c r="AB73" i="3"/>
  <c r="AE69" i="3"/>
  <c r="AD69" i="3"/>
  <c r="AC69" i="3"/>
  <c r="AA69" i="3"/>
  <c r="AB69" i="3"/>
  <c r="AE65" i="3"/>
  <c r="AD65" i="3"/>
  <c r="AC65" i="3"/>
  <c r="AA65" i="3"/>
  <c r="AB65" i="3"/>
  <c r="AE118" i="3"/>
  <c r="AC118" i="3"/>
  <c r="AD118" i="3"/>
  <c r="AB118" i="3"/>
  <c r="AA118" i="3"/>
  <c r="AE114" i="3"/>
  <c r="AC114" i="3"/>
  <c r="AD114" i="3"/>
  <c r="AB114" i="3"/>
  <c r="AA114" i="3"/>
  <c r="AE106" i="3"/>
  <c r="AC106" i="3"/>
  <c r="AD106" i="3"/>
  <c r="AB106" i="3"/>
  <c r="AA106" i="3"/>
  <c r="AE155" i="3"/>
  <c r="AD155" i="3"/>
  <c r="AC155" i="3"/>
  <c r="AB155" i="3"/>
  <c r="AA155" i="3"/>
  <c r="AE151" i="3"/>
  <c r="AD151" i="3"/>
  <c r="AC151" i="3"/>
  <c r="AB151" i="3"/>
  <c r="AA151" i="3"/>
  <c r="AE147" i="3"/>
  <c r="AD147" i="3"/>
  <c r="AC147" i="3"/>
  <c r="AB147" i="3"/>
  <c r="AA147" i="3"/>
  <c r="AE139" i="3"/>
  <c r="AD139" i="3"/>
  <c r="AC139" i="3"/>
  <c r="AB139" i="3"/>
  <c r="AA139" i="3"/>
  <c r="AE135" i="3"/>
  <c r="AD135" i="3"/>
  <c r="AC135" i="3"/>
  <c r="AB135" i="3"/>
  <c r="AA135" i="3"/>
  <c r="AE131" i="3"/>
  <c r="AD131" i="3"/>
  <c r="AC131" i="3"/>
  <c r="AB131" i="3"/>
  <c r="AA131" i="3"/>
  <c r="AE127" i="3"/>
  <c r="AD127" i="3"/>
  <c r="AC127" i="3"/>
  <c r="AB127" i="3"/>
  <c r="AA127" i="3"/>
  <c r="AE180" i="3"/>
  <c r="AD180" i="3"/>
  <c r="AC180" i="3"/>
  <c r="AB180" i="3"/>
  <c r="AA180" i="3"/>
  <c r="AE176" i="3"/>
  <c r="AD176" i="3"/>
  <c r="AC176" i="3"/>
  <c r="AB176" i="3"/>
  <c r="AA176" i="3"/>
  <c r="AE168" i="3"/>
  <c r="AD168" i="3"/>
  <c r="AC168" i="3"/>
  <c r="AB168" i="3"/>
  <c r="AA168" i="3"/>
  <c r="AE160" i="3"/>
  <c r="AD160" i="3"/>
  <c r="AC160" i="3"/>
  <c r="AB160" i="3"/>
  <c r="AA160" i="3"/>
  <c r="AE186" i="3"/>
  <c r="AC186" i="3"/>
  <c r="AD186" i="3"/>
  <c r="AB186" i="3"/>
  <c r="AA186" i="3"/>
  <c r="AE213" i="3"/>
  <c r="AD213" i="3"/>
  <c r="AC213" i="3"/>
  <c r="AB213" i="3"/>
  <c r="AA213" i="3"/>
  <c r="AE209" i="3"/>
  <c r="AD209" i="3"/>
  <c r="AC209" i="3"/>
  <c r="AB209" i="3"/>
  <c r="AA209" i="3"/>
  <c r="AE205" i="3"/>
  <c r="AD205" i="3"/>
  <c r="AC205" i="3"/>
  <c r="AB205" i="3"/>
  <c r="AA205" i="3"/>
  <c r="AE193" i="3"/>
  <c r="AD193" i="3"/>
  <c r="AC193" i="3"/>
  <c r="AB193" i="3"/>
  <c r="AA193" i="3"/>
  <c r="AD247" i="3"/>
  <c r="AE247" i="3"/>
  <c r="AC247" i="3"/>
  <c r="AB247" i="3"/>
  <c r="AA247" i="3"/>
  <c r="AE243" i="3"/>
  <c r="AD243" i="3"/>
  <c r="AC243" i="3"/>
  <c r="AB243" i="3"/>
  <c r="AA243" i="3"/>
  <c r="AE239" i="3"/>
  <c r="AD239" i="3"/>
  <c r="AC239" i="3"/>
  <c r="AB239" i="3"/>
  <c r="AA239" i="3"/>
  <c r="AE235" i="3"/>
  <c r="AD235" i="3"/>
  <c r="AC235" i="3"/>
  <c r="AB235" i="3"/>
  <c r="AA235" i="3"/>
  <c r="AE231" i="3"/>
  <c r="AD231" i="3"/>
  <c r="AC231" i="3"/>
  <c r="AB231" i="3"/>
  <c r="AA231" i="3"/>
  <c r="AE227" i="3"/>
  <c r="AD227" i="3"/>
  <c r="AC227" i="3"/>
  <c r="AB227" i="3"/>
  <c r="AA227" i="3"/>
  <c r="AE223" i="3"/>
  <c r="AD223" i="3"/>
  <c r="AC223" i="3"/>
  <c r="AB223" i="3"/>
  <c r="AA223" i="3"/>
  <c r="AE219" i="3"/>
  <c r="AD219" i="3"/>
  <c r="AC219" i="3"/>
  <c r="AB219" i="3"/>
  <c r="AA219" i="3"/>
  <c r="AE276" i="3"/>
  <c r="AD276" i="3"/>
  <c r="AC276" i="3"/>
  <c r="AB276" i="3"/>
  <c r="AA276" i="3"/>
  <c r="AE272" i="3"/>
  <c r="AD272" i="3"/>
  <c r="AC272" i="3"/>
  <c r="AB272" i="3"/>
  <c r="AA272" i="3"/>
  <c r="AE268" i="3"/>
  <c r="AD268" i="3"/>
  <c r="AC268" i="3"/>
  <c r="AB268" i="3"/>
  <c r="AA268" i="3"/>
  <c r="AE264" i="3"/>
  <c r="AD264" i="3"/>
  <c r="AC264" i="3"/>
  <c r="AB264" i="3"/>
  <c r="AA264" i="3"/>
  <c r="AE260" i="3"/>
  <c r="AD260" i="3"/>
  <c r="AC260" i="3"/>
  <c r="AB260" i="3"/>
  <c r="AA260" i="3"/>
  <c r="AE256" i="3"/>
  <c r="AD256" i="3"/>
  <c r="AC256" i="3"/>
  <c r="AB256" i="3"/>
  <c r="AA256" i="3"/>
  <c r="AE252" i="3"/>
  <c r="AD252" i="3"/>
  <c r="AC252" i="3"/>
  <c r="AB252" i="3"/>
  <c r="AA252" i="3"/>
  <c r="AE301" i="3"/>
  <c r="AD301" i="3"/>
  <c r="AC301" i="3"/>
  <c r="AB301" i="3"/>
  <c r="AA301" i="3"/>
  <c r="AE297" i="3"/>
  <c r="AD297" i="3"/>
  <c r="AC297" i="3"/>
  <c r="AB297" i="3"/>
  <c r="AA297" i="3"/>
  <c r="AE289" i="3"/>
  <c r="AD289" i="3"/>
  <c r="AC289" i="3"/>
  <c r="AB289" i="3"/>
  <c r="AA289" i="3"/>
  <c r="AE285" i="3"/>
  <c r="AD285" i="3"/>
  <c r="AC285" i="3"/>
  <c r="AB285" i="3"/>
  <c r="AA285" i="3"/>
  <c r="AE281" i="3"/>
  <c r="AD281" i="3"/>
  <c r="AC281" i="3"/>
  <c r="AB281" i="3"/>
  <c r="AA281" i="3"/>
  <c r="AE338" i="3"/>
  <c r="AD338" i="3"/>
  <c r="AB338" i="3"/>
  <c r="AC338" i="3"/>
  <c r="AA338" i="3"/>
  <c r="AE330" i="3"/>
  <c r="AD330" i="3"/>
  <c r="AB330" i="3"/>
  <c r="AC330" i="3"/>
  <c r="AA330" i="3"/>
  <c r="AE326" i="3"/>
  <c r="AD326" i="3"/>
  <c r="AB326" i="3"/>
  <c r="AC326" i="3"/>
  <c r="AA326" i="3"/>
  <c r="AE322" i="3"/>
  <c r="AD322" i="3"/>
  <c r="AB322" i="3"/>
  <c r="AC322" i="3"/>
  <c r="AA322" i="3"/>
  <c r="AE310" i="3"/>
  <c r="AD310" i="3"/>
  <c r="AB310" i="3"/>
  <c r="AC310" i="3"/>
  <c r="AA310" i="3"/>
  <c r="AD355" i="3"/>
  <c r="AE355" i="3"/>
  <c r="AC355" i="3"/>
  <c r="AB355" i="3"/>
  <c r="AA355" i="3"/>
  <c r="AD347" i="3"/>
  <c r="AE347" i="3"/>
  <c r="AC347" i="3"/>
  <c r="AB347" i="3"/>
  <c r="AA347" i="3"/>
  <c r="AE18" i="3"/>
  <c r="AC18" i="3"/>
  <c r="AD18" i="3"/>
  <c r="AB18" i="3"/>
  <c r="AA18" i="3"/>
  <c r="AE57" i="3"/>
  <c r="AD57" i="3"/>
  <c r="AC57" i="3"/>
  <c r="AA57" i="3"/>
  <c r="AB57" i="3"/>
  <c r="AE53" i="3"/>
  <c r="AD53" i="3"/>
  <c r="AC53" i="3"/>
  <c r="AA53" i="3"/>
  <c r="AB53" i="3"/>
  <c r="AE37" i="3"/>
  <c r="AD37" i="3"/>
  <c r="AC37" i="3"/>
  <c r="AA37" i="3"/>
  <c r="AB37" i="3"/>
  <c r="AE88" i="3"/>
  <c r="AD88" i="3"/>
  <c r="AC88" i="3"/>
  <c r="AB88" i="3"/>
  <c r="AA88" i="3"/>
  <c r="AE121" i="3"/>
  <c r="AD121" i="3"/>
  <c r="AC121" i="3"/>
  <c r="AA121" i="3"/>
  <c r="AB121" i="3"/>
  <c r="AE117" i="3"/>
  <c r="AD117" i="3"/>
  <c r="AC117" i="3"/>
  <c r="AA117" i="3"/>
  <c r="AB117" i="3"/>
  <c r="AE105" i="3"/>
  <c r="AD105" i="3"/>
  <c r="AC105" i="3"/>
  <c r="AA105" i="3"/>
  <c r="AB105" i="3"/>
  <c r="AE97" i="3"/>
  <c r="AD97" i="3"/>
  <c r="AC97" i="3"/>
  <c r="AA97" i="3"/>
  <c r="AB97" i="3"/>
  <c r="AE146" i="3"/>
  <c r="AC146" i="3"/>
  <c r="AD146" i="3"/>
  <c r="AB146" i="3"/>
  <c r="AA146" i="3"/>
  <c r="AE142" i="3"/>
  <c r="AC142" i="3"/>
  <c r="AD142" i="3"/>
  <c r="AB142" i="3"/>
  <c r="AA142" i="3"/>
  <c r="AE138" i="3"/>
  <c r="AC138" i="3"/>
  <c r="AD138" i="3"/>
  <c r="AB138" i="3"/>
  <c r="AA138" i="3"/>
  <c r="AE134" i="3"/>
  <c r="AC134" i="3"/>
  <c r="AD134" i="3"/>
  <c r="AB134" i="3"/>
  <c r="AA134" i="3"/>
  <c r="AE130" i="3"/>
  <c r="AC130" i="3"/>
  <c r="AD130" i="3"/>
  <c r="AB130" i="3"/>
  <c r="AA130" i="3"/>
  <c r="AE183" i="3"/>
  <c r="AD183" i="3"/>
  <c r="AC183" i="3"/>
  <c r="AB183" i="3"/>
  <c r="AA183" i="3"/>
  <c r="AE179" i="3"/>
  <c r="AD179" i="3"/>
  <c r="AC179" i="3"/>
  <c r="AB179" i="3"/>
  <c r="AA179" i="3"/>
  <c r="AE175" i="3"/>
  <c r="AD175" i="3"/>
  <c r="AC175" i="3"/>
  <c r="AB175" i="3"/>
  <c r="AA175" i="3"/>
  <c r="AE171" i="3"/>
  <c r="AD171" i="3"/>
  <c r="AC171" i="3"/>
  <c r="AB171" i="3"/>
  <c r="AA171" i="3"/>
  <c r="AE167" i="3"/>
  <c r="AD167" i="3"/>
  <c r="AC167" i="3"/>
  <c r="AB167" i="3"/>
  <c r="AA167" i="3"/>
  <c r="AE163" i="3"/>
  <c r="AD163" i="3"/>
  <c r="AC163" i="3"/>
  <c r="AB163" i="3"/>
  <c r="AA163" i="3"/>
  <c r="AE159" i="3"/>
  <c r="AD159" i="3"/>
  <c r="AC159" i="3"/>
  <c r="AB159" i="3"/>
  <c r="AA159" i="3"/>
  <c r="AE216" i="3"/>
  <c r="AD216" i="3"/>
  <c r="AC216" i="3"/>
  <c r="AB216" i="3"/>
  <c r="AA216" i="3"/>
  <c r="AE212" i="3"/>
  <c r="AD212" i="3"/>
  <c r="AC212" i="3"/>
  <c r="AB212" i="3"/>
  <c r="AA212" i="3"/>
  <c r="AE208" i="3"/>
  <c r="AD208" i="3"/>
  <c r="AC208" i="3"/>
  <c r="AB208" i="3"/>
  <c r="AA208" i="3"/>
  <c r="AE204" i="3"/>
  <c r="AD204" i="3"/>
  <c r="AC204" i="3"/>
  <c r="AB204" i="3"/>
  <c r="AA204" i="3"/>
  <c r="AE200" i="3"/>
  <c r="AD200" i="3"/>
  <c r="AC200" i="3"/>
  <c r="AB200" i="3"/>
  <c r="AA200" i="3"/>
  <c r="AE196" i="3"/>
  <c r="AD196" i="3"/>
  <c r="AC196" i="3"/>
  <c r="AB196" i="3"/>
  <c r="AA196" i="3"/>
  <c r="AE192" i="3"/>
  <c r="AD192" i="3"/>
  <c r="AC192" i="3"/>
  <c r="AB192" i="3"/>
  <c r="AA192" i="3"/>
  <c r="AE188" i="3"/>
  <c r="AD188" i="3"/>
  <c r="AC188" i="3"/>
  <c r="AB188" i="3"/>
  <c r="AA188" i="3"/>
  <c r="AE246" i="3"/>
  <c r="AD246" i="3"/>
  <c r="AB246" i="3"/>
  <c r="AC246" i="3"/>
  <c r="AA246" i="3"/>
  <c r="AE242" i="3"/>
  <c r="AD242" i="3"/>
  <c r="AB242" i="3"/>
  <c r="AC242" i="3"/>
  <c r="AA242" i="3"/>
  <c r="AE238" i="3"/>
  <c r="AD238" i="3"/>
  <c r="AB238" i="3"/>
  <c r="AC238" i="3"/>
  <c r="AA238" i="3"/>
  <c r="AE234" i="3"/>
  <c r="AD234" i="3"/>
  <c r="AB234" i="3"/>
  <c r="AC234" i="3"/>
  <c r="AA234" i="3"/>
  <c r="AE230" i="3"/>
  <c r="AD230" i="3"/>
  <c r="AB230" i="3"/>
  <c r="AC230" i="3"/>
  <c r="AA230" i="3"/>
  <c r="AE226" i="3"/>
  <c r="AD226" i="3"/>
  <c r="AB226" i="3"/>
  <c r="AC226" i="3"/>
  <c r="AA226" i="3"/>
  <c r="AE222" i="3"/>
  <c r="AD222" i="3"/>
  <c r="AB222" i="3"/>
  <c r="AC222" i="3"/>
  <c r="AA222" i="3"/>
  <c r="AE218" i="3"/>
  <c r="AD218" i="3"/>
  <c r="AB218" i="3"/>
  <c r="AC218" i="3"/>
  <c r="AA218" i="3"/>
  <c r="AD275" i="3"/>
  <c r="AE275" i="3"/>
  <c r="AC275" i="3"/>
  <c r="AB275" i="3"/>
  <c r="AA275" i="3"/>
  <c r="AD271" i="3"/>
  <c r="AE271" i="3"/>
  <c r="AC271" i="3"/>
  <c r="AB271" i="3"/>
  <c r="AA271" i="3"/>
  <c r="AD267" i="3"/>
  <c r="AE267" i="3"/>
  <c r="AC267" i="3"/>
  <c r="AB267" i="3"/>
  <c r="AA267" i="3"/>
  <c r="AD263" i="3"/>
  <c r="AE263" i="3"/>
  <c r="AC263" i="3"/>
  <c r="AB263" i="3"/>
  <c r="AA263" i="3"/>
  <c r="AD259" i="3"/>
  <c r="AE259" i="3"/>
  <c r="AC259" i="3"/>
  <c r="AB259" i="3"/>
  <c r="AA259" i="3"/>
  <c r="AD255" i="3"/>
  <c r="AE255" i="3"/>
  <c r="AC255" i="3"/>
  <c r="AB255" i="3"/>
  <c r="AA255" i="3"/>
  <c r="AE304" i="3"/>
  <c r="AD304" i="3"/>
  <c r="AC304" i="3"/>
  <c r="AB304" i="3"/>
  <c r="AA304" i="3"/>
  <c r="AE296" i="3"/>
  <c r="AD296" i="3"/>
  <c r="AC296" i="3"/>
  <c r="AB296" i="3"/>
  <c r="AA296" i="3"/>
  <c r="AE280" i="3"/>
  <c r="AD280" i="3"/>
  <c r="AC280" i="3"/>
  <c r="AB280" i="3"/>
  <c r="AA280" i="3"/>
  <c r="AE333" i="3"/>
  <c r="AD333" i="3"/>
  <c r="AC333" i="3"/>
  <c r="AB333" i="3"/>
  <c r="AA333" i="3"/>
  <c r="AE329" i="3"/>
  <c r="AD329" i="3"/>
  <c r="AC329" i="3"/>
  <c r="AB329" i="3"/>
  <c r="AA329" i="3"/>
  <c r="AE317" i="3"/>
  <c r="AD317" i="3"/>
  <c r="AC317" i="3"/>
  <c r="AB317" i="3"/>
  <c r="AA317" i="3"/>
  <c r="AE313" i="3"/>
  <c r="AD313" i="3"/>
  <c r="AC313" i="3"/>
  <c r="AB313" i="3"/>
  <c r="AA313" i="3"/>
  <c r="AD339" i="3"/>
  <c r="AE339" i="3"/>
  <c r="AC339" i="3"/>
  <c r="AB339" i="3"/>
  <c r="AA339" i="3"/>
  <c r="AE366" i="3"/>
  <c r="AD366" i="3"/>
  <c r="AB366" i="3"/>
  <c r="AC366" i="3"/>
  <c r="AA366" i="3"/>
  <c r="AE362" i="3"/>
  <c r="AD362" i="3"/>
  <c r="AB362" i="3"/>
  <c r="AC362" i="3"/>
  <c r="AA362" i="3"/>
  <c r="AE358" i="3"/>
  <c r="AD358" i="3"/>
  <c r="AB358" i="3"/>
  <c r="AC358" i="3"/>
  <c r="AA358" i="3"/>
  <c r="AE350" i="3"/>
  <c r="AD350" i="3"/>
  <c r="AB350" i="3"/>
  <c r="AC350" i="3"/>
  <c r="AA350" i="3"/>
  <c r="AE342" i="3"/>
  <c r="AD342" i="3"/>
  <c r="AB342" i="3"/>
  <c r="AC342" i="3"/>
  <c r="AA342" i="3"/>
  <c r="AE33" i="3"/>
  <c r="AD33" i="3"/>
  <c r="AC33" i="3"/>
  <c r="AA33" i="3"/>
  <c r="AB33" i="3"/>
  <c r="AE21" i="3"/>
  <c r="AD21" i="3"/>
  <c r="AC21" i="3"/>
  <c r="AA21" i="3"/>
  <c r="AB21" i="3"/>
  <c r="AE9" i="3"/>
  <c r="AD9" i="3"/>
  <c r="AC9" i="3"/>
  <c r="AA9" i="3"/>
  <c r="AB9" i="3"/>
  <c r="AE44" i="3"/>
  <c r="AD44" i="3"/>
  <c r="AC44" i="3"/>
  <c r="AB44" i="3"/>
  <c r="AA44" i="3"/>
  <c r="AE91" i="3"/>
  <c r="AD91" i="3"/>
  <c r="AC91" i="3"/>
  <c r="AB91" i="3"/>
  <c r="AA91" i="3"/>
  <c r="AE87" i="3"/>
  <c r="AD87" i="3"/>
  <c r="AC87" i="3"/>
  <c r="AB87" i="3"/>
  <c r="AA87" i="3"/>
  <c r="AE83" i="3"/>
  <c r="AD83" i="3"/>
  <c r="AC83" i="3"/>
  <c r="AB83" i="3"/>
  <c r="AA83" i="3"/>
  <c r="AE79" i="3"/>
  <c r="AD79" i="3"/>
  <c r="AC79" i="3"/>
  <c r="AB79" i="3"/>
  <c r="AA79" i="3"/>
  <c r="AE75" i="3"/>
  <c r="AD75" i="3"/>
  <c r="AC75" i="3"/>
  <c r="AB75" i="3"/>
  <c r="AA75" i="3"/>
  <c r="AE71" i="3"/>
  <c r="AD71" i="3"/>
  <c r="AC71" i="3"/>
  <c r="AB71" i="3"/>
  <c r="AA71" i="3"/>
  <c r="AE124" i="3"/>
  <c r="AD124" i="3"/>
  <c r="AC124" i="3"/>
  <c r="AB124" i="3"/>
  <c r="AA124" i="3"/>
  <c r="AE120" i="3"/>
  <c r="AD120" i="3"/>
  <c r="AC120" i="3"/>
  <c r="AB120" i="3"/>
  <c r="AA120" i="3"/>
  <c r="AE112" i="3"/>
  <c r="AD112" i="3"/>
  <c r="AC112" i="3"/>
  <c r="AB112" i="3"/>
  <c r="AA112" i="3"/>
  <c r="AE108" i="3"/>
  <c r="AD108" i="3"/>
  <c r="AC108" i="3"/>
  <c r="AB108" i="3"/>
  <c r="AA108" i="3"/>
  <c r="AE104" i="3"/>
  <c r="AD104" i="3"/>
  <c r="AC104" i="3"/>
  <c r="AB104" i="3"/>
  <c r="AA104" i="3"/>
  <c r="AE100" i="3"/>
  <c r="AD100" i="3"/>
  <c r="AC100" i="3"/>
  <c r="AB100" i="3"/>
  <c r="AA100" i="3"/>
  <c r="AE96" i="3"/>
  <c r="AD96" i="3"/>
  <c r="AC96" i="3"/>
  <c r="AB96" i="3"/>
  <c r="AA96" i="3"/>
  <c r="AE153" i="3"/>
  <c r="AD153" i="3"/>
  <c r="AC153" i="3"/>
  <c r="AB153" i="3"/>
  <c r="AA153" i="3"/>
  <c r="AE141" i="3"/>
  <c r="AD141" i="3"/>
  <c r="AC141" i="3"/>
  <c r="AA141" i="3"/>
  <c r="AB141" i="3"/>
  <c r="AE137" i="3"/>
  <c r="AD137" i="3"/>
  <c r="AC137" i="3"/>
  <c r="AA137" i="3"/>
  <c r="AB137" i="3"/>
  <c r="AE133" i="3"/>
  <c r="AD133" i="3"/>
  <c r="AC133" i="3"/>
  <c r="AA133" i="3"/>
  <c r="AB133" i="3"/>
  <c r="AE129" i="3"/>
  <c r="AD129" i="3"/>
  <c r="AC129" i="3"/>
  <c r="AA129" i="3"/>
  <c r="AB129" i="3"/>
  <c r="AE182" i="3"/>
  <c r="AC182" i="3"/>
  <c r="AD182" i="3"/>
  <c r="AB182" i="3"/>
  <c r="AA182" i="3"/>
  <c r="AE178" i="3"/>
  <c r="AC178" i="3"/>
  <c r="AD178" i="3"/>
  <c r="AB178" i="3"/>
  <c r="AA178" i="3"/>
  <c r="AE174" i="3"/>
  <c r="AC174" i="3"/>
  <c r="AD174" i="3"/>
  <c r="AB174" i="3"/>
  <c r="AA174" i="3"/>
  <c r="AE170" i="3"/>
  <c r="AC170" i="3"/>
  <c r="AD170" i="3"/>
  <c r="AB170" i="3"/>
  <c r="AA170" i="3"/>
  <c r="AE166" i="3"/>
  <c r="AC166" i="3"/>
  <c r="AD166" i="3"/>
  <c r="AB166" i="3"/>
  <c r="AA166" i="3"/>
  <c r="AE158" i="3"/>
  <c r="AC158" i="3"/>
  <c r="AD158" i="3"/>
  <c r="AB158" i="3"/>
  <c r="AA158" i="3"/>
  <c r="AE215" i="3"/>
  <c r="AD215" i="3"/>
  <c r="AC215" i="3"/>
  <c r="AB215" i="3"/>
  <c r="AA215" i="3"/>
  <c r="AE207" i="3"/>
  <c r="AD207" i="3"/>
  <c r="AC207" i="3"/>
  <c r="AB207" i="3"/>
  <c r="AA207" i="3"/>
  <c r="AE203" i="3"/>
  <c r="AD203" i="3"/>
  <c r="AC203" i="3"/>
  <c r="AB203" i="3"/>
  <c r="AA203" i="3"/>
  <c r="AE199" i="3"/>
  <c r="AD199" i="3"/>
  <c r="AC199" i="3"/>
  <c r="AB199" i="3"/>
  <c r="AA199" i="3"/>
  <c r="AE191" i="3"/>
  <c r="AD191" i="3"/>
  <c r="AC191" i="3"/>
  <c r="AB191" i="3"/>
  <c r="AA191" i="3"/>
  <c r="AE187" i="3"/>
  <c r="AD187" i="3"/>
  <c r="AC187" i="3"/>
  <c r="AB187" i="3"/>
  <c r="AA187" i="3"/>
  <c r="AD241" i="3"/>
  <c r="AE241" i="3"/>
  <c r="AC241" i="3"/>
  <c r="AB241" i="3"/>
  <c r="AA241" i="3"/>
  <c r="AE237" i="3"/>
  <c r="AD237" i="3"/>
  <c r="AC237" i="3"/>
  <c r="AB237" i="3"/>
  <c r="AA237" i="3"/>
  <c r="AE225" i="3"/>
  <c r="AD225" i="3"/>
  <c r="AC225" i="3"/>
  <c r="AB225" i="3"/>
  <c r="AA225" i="3"/>
  <c r="AE221" i="3"/>
  <c r="AD221" i="3"/>
  <c r="AC221" i="3"/>
  <c r="AB221" i="3"/>
  <c r="AA221" i="3"/>
  <c r="AE248" i="3"/>
  <c r="AD248" i="3"/>
  <c r="AC248" i="3"/>
  <c r="AB248" i="3"/>
  <c r="AA248" i="3"/>
  <c r="AE274" i="3"/>
  <c r="AD274" i="3"/>
  <c r="AB274" i="3"/>
  <c r="AC274" i="3"/>
  <c r="AA274" i="3"/>
  <c r="AE270" i="3"/>
  <c r="AD270" i="3"/>
  <c r="AB270" i="3"/>
  <c r="AC270" i="3"/>
  <c r="AA270" i="3"/>
  <c r="AE266" i="3"/>
  <c r="AD266" i="3"/>
  <c r="AB266" i="3"/>
  <c r="AC266" i="3"/>
  <c r="AA266" i="3"/>
  <c r="AE262" i="3"/>
  <c r="AD262" i="3"/>
  <c r="AB262" i="3"/>
  <c r="AC262" i="3"/>
  <c r="AA262" i="3"/>
  <c r="AE258" i="3"/>
  <c r="AD258" i="3"/>
  <c r="AB258" i="3"/>
  <c r="AC258" i="3"/>
  <c r="AA258" i="3"/>
  <c r="AE254" i="3"/>
  <c r="AD254" i="3"/>
  <c r="AB254" i="3"/>
  <c r="AC254" i="3"/>
  <c r="AA254" i="3"/>
  <c r="AE250" i="3"/>
  <c r="AD250" i="3"/>
  <c r="AB250" i="3"/>
  <c r="AC250" i="3"/>
  <c r="AA250" i="3"/>
  <c r="AD303" i="3"/>
  <c r="AE303" i="3"/>
  <c r="AC303" i="3"/>
  <c r="AB303" i="3"/>
  <c r="AA303" i="3"/>
  <c r="AD291" i="3"/>
  <c r="AE291" i="3"/>
  <c r="AC291" i="3"/>
  <c r="AB291" i="3"/>
  <c r="AA291" i="3"/>
  <c r="AD287" i="3"/>
  <c r="AE287" i="3"/>
  <c r="AC287" i="3"/>
  <c r="AB287" i="3"/>
  <c r="AA287" i="3"/>
  <c r="AE332" i="3"/>
  <c r="AD332" i="3"/>
  <c r="AC332" i="3"/>
  <c r="AB332" i="3"/>
  <c r="AA332" i="3"/>
  <c r="AE320" i="3"/>
  <c r="AD320" i="3"/>
  <c r="AC320" i="3"/>
  <c r="AB320" i="3"/>
  <c r="AA320" i="3"/>
  <c r="AE312" i="3"/>
  <c r="AD312" i="3"/>
  <c r="AC312" i="3"/>
  <c r="AB312" i="3"/>
  <c r="AA312" i="3"/>
  <c r="AE365" i="3"/>
  <c r="AD365" i="3"/>
  <c r="AC365" i="3"/>
  <c r="AB365" i="3"/>
  <c r="AA365" i="3"/>
  <c r="AE361" i="3"/>
  <c r="AD361" i="3"/>
  <c r="AC361" i="3"/>
  <c r="AB361" i="3"/>
  <c r="AA361" i="3"/>
  <c r="AE357" i="3"/>
  <c r="AD357" i="3"/>
  <c r="AC357" i="3"/>
  <c r="AB357" i="3"/>
  <c r="AA357" i="3"/>
  <c r="AE349" i="3"/>
  <c r="AD349" i="3"/>
  <c r="AC349" i="3"/>
  <c r="AB349" i="3"/>
  <c r="AA349" i="3"/>
  <c r="AE8" i="3"/>
  <c r="AD8" i="3"/>
  <c r="AC8" i="3"/>
  <c r="AB8" i="3"/>
  <c r="AA8" i="3"/>
  <c r="AE47" i="3"/>
  <c r="AD47" i="3"/>
  <c r="AC47" i="3"/>
  <c r="AB47" i="3"/>
  <c r="AA47" i="3"/>
  <c r="AE90" i="3"/>
  <c r="AC90" i="3"/>
  <c r="AD90" i="3"/>
  <c r="AB90" i="3"/>
  <c r="AA90" i="3"/>
  <c r="AE123" i="3"/>
  <c r="AD123" i="3"/>
  <c r="AC123" i="3"/>
  <c r="AB123" i="3"/>
  <c r="AA123" i="3"/>
  <c r="AE107" i="3"/>
  <c r="AD107" i="3"/>
  <c r="AC107" i="3"/>
  <c r="AB107" i="3"/>
  <c r="AA107" i="3"/>
  <c r="AE152" i="3"/>
  <c r="AD152" i="3"/>
  <c r="AC152" i="3"/>
  <c r="AB152" i="3"/>
  <c r="AA152" i="3"/>
  <c r="AE148" i="3"/>
  <c r="AD148" i="3"/>
  <c r="AC148" i="3"/>
  <c r="AB148" i="3"/>
  <c r="AA148" i="3"/>
  <c r="AE144" i="3"/>
  <c r="AD144" i="3"/>
  <c r="AC144" i="3"/>
  <c r="AB144" i="3"/>
  <c r="AA144" i="3"/>
  <c r="AE136" i="3"/>
  <c r="AD136" i="3"/>
  <c r="AC136" i="3"/>
  <c r="AB136" i="3"/>
  <c r="AA136" i="3"/>
  <c r="AE132" i="3"/>
  <c r="AD132" i="3"/>
  <c r="AC132" i="3"/>
  <c r="AB132" i="3"/>
  <c r="AA132" i="3"/>
  <c r="AE185" i="3"/>
  <c r="AD185" i="3"/>
  <c r="AC185" i="3"/>
  <c r="AB185" i="3"/>
  <c r="AA185" i="3"/>
  <c r="AE177" i="3"/>
  <c r="AD177" i="3"/>
  <c r="AC177" i="3"/>
  <c r="AB177" i="3"/>
  <c r="AA177" i="3"/>
  <c r="AE173" i="3"/>
  <c r="AD173" i="3"/>
  <c r="AC173" i="3"/>
  <c r="AB173" i="3"/>
  <c r="AA173" i="3"/>
  <c r="AE169" i="3"/>
  <c r="AD169" i="3"/>
  <c r="AC169" i="3"/>
  <c r="AB169" i="3"/>
  <c r="AA169" i="3"/>
  <c r="AE165" i="3"/>
  <c r="AD165" i="3"/>
  <c r="AC165" i="3"/>
  <c r="AB165" i="3"/>
  <c r="AA165" i="3"/>
  <c r="AE161" i="3"/>
  <c r="AD161" i="3"/>
  <c r="AC161" i="3"/>
  <c r="AB161" i="3"/>
  <c r="AA161" i="3"/>
  <c r="AE157" i="3"/>
  <c r="AD157" i="3"/>
  <c r="AC157" i="3"/>
  <c r="AB157" i="3"/>
  <c r="AA157" i="3"/>
  <c r="AE214" i="3"/>
  <c r="AD214" i="3"/>
  <c r="AB214" i="3"/>
  <c r="AC214" i="3"/>
  <c r="AA214" i="3"/>
  <c r="AE210" i="3"/>
  <c r="AD210" i="3"/>
  <c r="AB210" i="3"/>
  <c r="AC210" i="3"/>
  <c r="AA210" i="3"/>
  <c r="AE206" i="3"/>
  <c r="AD206" i="3"/>
  <c r="AB206" i="3"/>
  <c r="AC206" i="3"/>
  <c r="AA206" i="3"/>
  <c r="AE202" i="3"/>
  <c r="AD202" i="3"/>
  <c r="AB202" i="3"/>
  <c r="AC202" i="3"/>
  <c r="AA202" i="3"/>
  <c r="AE198" i="3"/>
  <c r="AD198" i="3"/>
  <c r="AB198" i="3"/>
  <c r="AC198" i="3"/>
  <c r="AA198" i="3"/>
  <c r="AE194" i="3"/>
  <c r="AD194" i="3"/>
  <c r="AB194" i="3"/>
  <c r="AC194" i="3"/>
  <c r="AA194" i="3"/>
  <c r="AE190" i="3"/>
  <c r="AC190" i="3"/>
  <c r="AD190" i="3"/>
  <c r="AB190" i="3"/>
  <c r="AA190" i="3"/>
  <c r="AE244" i="3"/>
  <c r="AD244" i="3"/>
  <c r="AC244" i="3"/>
  <c r="AB244" i="3"/>
  <c r="AA244" i="3"/>
  <c r="AE240" i="3"/>
  <c r="AD240" i="3"/>
  <c r="AC240" i="3"/>
  <c r="AB240" i="3"/>
  <c r="AA240" i="3"/>
  <c r="AE236" i="3"/>
  <c r="AD236" i="3"/>
  <c r="AC236" i="3"/>
  <c r="AB236" i="3"/>
  <c r="AA236" i="3"/>
  <c r="AE232" i="3"/>
  <c r="AD232" i="3"/>
  <c r="AC232" i="3"/>
  <c r="AB232" i="3"/>
  <c r="AA232" i="3"/>
  <c r="AE228" i="3"/>
  <c r="AD228" i="3"/>
  <c r="AC228" i="3"/>
  <c r="AB228" i="3"/>
  <c r="AA228" i="3"/>
  <c r="AE220" i="3"/>
  <c r="AD220" i="3"/>
  <c r="AC220" i="3"/>
  <c r="AB220" i="3"/>
  <c r="AA220" i="3"/>
  <c r="AE277" i="3"/>
  <c r="AD277" i="3"/>
  <c r="AC277" i="3"/>
  <c r="AB277" i="3"/>
  <c r="AA277" i="3"/>
  <c r="AE273" i="3"/>
  <c r="AD273" i="3"/>
  <c r="AC273" i="3"/>
  <c r="AB273" i="3"/>
  <c r="AA273" i="3"/>
  <c r="AE269" i="3"/>
  <c r="AD269" i="3"/>
  <c r="AC269" i="3"/>
  <c r="AB269" i="3"/>
  <c r="AA269" i="3"/>
  <c r="AE265" i="3"/>
  <c r="AD265" i="3"/>
  <c r="AC265" i="3"/>
  <c r="AB265" i="3"/>
  <c r="AA265" i="3"/>
  <c r="AE261" i="3"/>
  <c r="AD261" i="3"/>
  <c r="AC261" i="3"/>
  <c r="AB261" i="3"/>
  <c r="AA261" i="3"/>
  <c r="AE257" i="3"/>
  <c r="AD257" i="3"/>
  <c r="AC257" i="3"/>
  <c r="AB257" i="3"/>
  <c r="AA257" i="3"/>
  <c r="AE249" i="3"/>
  <c r="AD249" i="3"/>
  <c r="AC249" i="3"/>
  <c r="AB249" i="3"/>
  <c r="AA249" i="3"/>
  <c r="AE302" i="3"/>
  <c r="AD302" i="3"/>
  <c r="AB302" i="3"/>
  <c r="AC302" i="3"/>
  <c r="AA302" i="3"/>
  <c r="AE298" i="3"/>
  <c r="AD298" i="3"/>
  <c r="AB298" i="3"/>
  <c r="AC298" i="3"/>
  <c r="AA298" i="3"/>
  <c r="AE294" i="3"/>
  <c r="AD294" i="3"/>
  <c r="AB294" i="3"/>
  <c r="AC294" i="3"/>
  <c r="AA294" i="3"/>
  <c r="AE290" i="3"/>
  <c r="AD290" i="3"/>
  <c r="AB290" i="3"/>
  <c r="AC290" i="3"/>
  <c r="AA290" i="3"/>
  <c r="AE286" i="3"/>
  <c r="AD286" i="3"/>
  <c r="AB286" i="3"/>
  <c r="AC286" i="3"/>
  <c r="AA286" i="3"/>
  <c r="AE282" i="3"/>
  <c r="AD282" i="3"/>
  <c r="AB282" i="3"/>
  <c r="AC282" i="3"/>
  <c r="AA282" i="3"/>
  <c r="AD323" i="3"/>
  <c r="AE323" i="3"/>
  <c r="AC323" i="3"/>
  <c r="AB323" i="3"/>
  <c r="AA323" i="3"/>
  <c r="AD315" i="3"/>
  <c r="AE315" i="3"/>
  <c r="AC315" i="3"/>
  <c r="AB315" i="3"/>
  <c r="AA315" i="3"/>
  <c r="AD311" i="3"/>
  <c r="AE311" i="3"/>
  <c r="AC311" i="3"/>
  <c r="AB311" i="3"/>
  <c r="AA311" i="3"/>
  <c r="AE368" i="3"/>
  <c r="AD368" i="3"/>
  <c r="AC368" i="3"/>
  <c r="AB368" i="3"/>
  <c r="AA368" i="3"/>
  <c r="AE364" i="3"/>
  <c r="AD364" i="3"/>
  <c r="AC364" i="3"/>
  <c r="AB364" i="3"/>
  <c r="AA364" i="3"/>
  <c r="AE360" i="3"/>
  <c r="AD360" i="3"/>
  <c r="AC360" i="3"/>
  <c r="AB360" i="3"/>
  <c r="AA360" i="3"/>
  <c r="AE356" i="3"/>
  <c r="AD356" i="3"/>
  <c r="AC356" i="3"/>
  <c r="AB356" i="3"/>
  <c r="AA356" i="3"/>
  <c r="AE348" i="3"/>
  <c r="AD348" i="3"/>
  <c r="AC348" i="3"/>
  <c r="AB348" i="3"/>
  <c r="AA348" i="3"/>
  <c r="AE344" i="3"/>
  <c r="AD344" i="3"/>
  <c r="AC344" i="3"/>
  <c r="AB344" i="3"/>
  <c r="AA344" i="3"/>
  <c r="AE340" i="3"/>
  <c r="AD340" i="3"/>
  <c r="AC340" i="3"/>
  <c r="AB340" i="3"/>
  <c r="AA340" i="3"/>
  <c r="G24" i="19"/>
  <c r="C362" i="19"/>
  <c r="C359" i="19"/>
  <c r="C343" i="19"/>
  <c r="C331" i="19"/>
  <c r="C315" i="19"/>
  <c r="C299" i="19"/>
  <c r="C283" i="19"/>
  <c r="C267" i="19"/>
  <c r="C251" i="19"/>
  <c r="C235" i="19"/>
  <c r="C219" i="19"/>
  <c r="C203" i="19"/>
  <c r="C171" i="19"/>
  <c r="C155" i="19"/>
  <c r="C139" i="19"/>
  <c r="C123" i="19"/>
  <c r="C107" i="19"/>
  <c r="C91" i="19"/>
  <c r="C75" i="19"/>
  <c r="C56" i="19"/>
  <c r="C40" i="19"/>
  <c r="C365" i="19"/>
  <c r="C349" i="19"/>
  <c r="C333" i="19"/>
  <c r="C317" i="19"/>
  <c r="C301" i="19"/>
  <c r="C285" i="19"/>
  <c r="C269" i="19"/>
  <c r="C253" i="19"/>
  <c r="C237" i="19"/>
  <c r="C221" i="19"/>
  <c r="C205" i="19"/>
  <c r="C189" i="19"/>
  <c r="C173" i="19"/>
  <c r="C141" i="19"/>
  <c r="C125" i="19"/>
  <c r="C109" i="19"/>
  <c r="C93" i="19"/>
  <c r="C77" i="19"/>
  <c r="C62" i="19"/>
  <c r="C46" i="19"/>
  <c r="C30" i="19"/>
  <c r="C14" i="19"/>
  <c r="C356" i="19"/>
  <c r="C340" i="19"/>
  <c r="C324" i="19"/>
  <c r="C308" i="19"/>
  <c r="C292" i="19"/>
  <c r="C276" i="19"/>
  <c r="C260" i="19"/>
  <c r="C244" i="19"/>
  <c r="C228" i="19"/>
  <c r="C212" i="19"/>
  <c r="C196" i="19"/>
  <c r="C180" i="19"/>
  <c r="C164" i="19"/>
  <c r="C148" i="19"/>
  <c r="C132" i="19"/>
  <c r="C116" i="19"/>
  <c r="C100" i="19"/>
  <c r="C84" i="19"/>
  <c r="C68" i="19"/>
  <c r="C53" i="19"/>
  <c r="C37" i="19"/>
  <c r="C21" i="19"/>
  <c r="C5" i="19"/>
  <c r="C1830" i="19"/>
  <c r="G5" i="17"/>
  <c r="C310" i="19"/>
  <c r="C270" i="19"/>
  <c r="C254" i="19"/>
  <c r="C238" i="19"/>
  <c r="C222" i="19"/>
  <c r="C206" i="19"/>
  <c r="C190" i="19"/>
  <c r="G9" i="17"/>
  <c r="C1950" i="19"/>
  <c r="C342" i="19"/>
  <c r="C330" i="19"/>
  <c r="C355" i="19"/>
  <c r="C295" i="19"/>
  <c r="C263" i="19"/>
  <c r="C231" i="19"/>
  <c r="C199" i="19"/>
  <c r="C183" i="19"/>
  <c r="C151" i="19"/>
  <c r="C119" i="19"/>
  <c r="C87" i="19"/>
  <c r="C52" i="19"/>
  <c r="C345" i="19"/>
  <c r="C313" i="19"/>
  <c r="C281" i="19"/>
  <c r="C265" i="19"/>
  <c r="C233" i="19"/>
  <c r="C185" i="19"/>
  <c r="C153" i="19"/>
  <c r="C121" i="19"/>
  <c r="C105" i="19"/>
  <c r="C73" i="19"/>
  <c r="C58" i="19"/>
  <c r="C26" i="19"/>
  <c r="C10" i="19"/>
  <c r="C352" i="19"/>
  <c r="C320" i="19"/>
  <c r="C288" i="19"/>
  <c r="C272" i="19"/>
  <c r="C240" i="19"/>
  <c r="C224" i="19"/>
  <c r="C192" i="19"/>
  <c r="C160" i="19"/>
  <c r="C128" i="19"/>
  <c r="C80" i="19"/>
  <c r="C49" i="19"/>
  <c r="C17" i="19"/>
  <c r="C363" i="19"/>
  <c r="C347" i="19"/>
  <c r="C335" i="19"/>
  <c r="C319" i="19"/>
  <c r="C303" i="19"/>
  <c r="C287" i="19"/>
  <c r="C271" i="19"/>
  <c r="C255" i="19"/>
  <c r="C239" i="19"/>
  <c r="C223" i="19"/>
  <c r="C207" i="19"/>
  <c r="C191" i="19"/>
  <c r="C175" i="19"/>
  <c r="C159" i="19"/>
  <c r="C143" i="19"/>
  <c r="C127" i="19"/>
  <c r="C111" i="19"/>
  <c r="C79" i="19"/>
  <c r="C60" i="19"/>
  <c r="C44" i="19"/>
  <c r="C369" i="19"/>
  <c r="C353" i="19"/>
  <c r="C337" i="19"/>
  <c r="C321" i="19"/>
  <c r="C305" i="19"/>
  <c r="C289" i="19"/>
  <c r="C273" i="19"/>
  <c r="C257" i="19"/>
  <c r="C241" i="19"/>
  <c r="C225" i="19"/>
  <c r="C209" i="19"/>
  <c r="C193" i="19"/>
  <c r="C177" i="19"/>
  <c r="C161" i="19"/>
  <c r="C145" i="19"/>
  <c r="C129" i="19"/>
  <c r="C113" i="19"/>
  <c r="C97" i="19"/>
  <c r="C81" i="19"/>
  <c r="C65" i="19"/>
  <c r="C50" i="19"/>
  <c r="C34" i="19"/>
  <c r="C18" i="19"/>
  <c r="C360" i="19"/>
  <c r="C344" i="19"/>
  <c r="C328" i="19"/>
  <c r="C312" i="19"/>
  <c r="C296" i="19"/>
  <c r="C280" i="19"/>
  <c r="C264" i="19"/>
  <c r="C232" i="19"/>
  <c r="C216" i="19"/>
  <c r="C200" i="19"/>
  <c r="C184" i="19"/>
  <c r="C168" i="19"/>
  <c r="C152" i="19"/>
  <c r="C136" i="19"/>
  <c r="C120" i="19"/>
  <c r="C104" i="19"/>
  <c r="C88" i="19"/>
  <c r="C72" i="19"/>
  <c r="C57" i="19"/>
  <c r="C25" i="19"/>
  <c r="C9" i="19"/>
  <c r="C354" i="19"/>
  <c r="C322" i="19"/>
  <c r="C274" i="19"/>
  <c r="C258" i="19"/>
  <c r="C242" i="19"/>
  <c r="C226" i="19"/>
  <c r="C210" i="19"/>
  <c r="C194" i="19"/>
  <c r="C338" i="19"/>
  <c r="C306" i="19"/>
  <c r="C266" i="19"/>
  <c r="C250" i="19"/>
  <c r="C234" i="19"/>
  <c r="C218" i="19"/>
  <c r="C202" i="19"/>
  <c r="C327" i="19"/>
  <c r="C247" i="19"/>
  <c r="C215" i="19"/>
  <c r="C167" i="19"/>
  <c r="C103" i="19"/>
  <c r="C71" i="19"/>
  <c r="C361" i="19"/>
  <c r="C329" i="19"/>
  <c r="C297" i="19"/>
  <c r="C249" i="19"/>
  <c r="C201" i="19"/>
  <c r="C169" i="19"/>
  <c r="C137" i="19"/>
  <c r="C89" i="19"/>
  <c r="C42" i="19"/>
  <c r="C368" i="19"/>
  <c r="C336" i="19"/>
  <c r="C304" i="19"/>
  <c r="C256" i="19"/>
  <c r="C208" i="19"/>
  <c r="C176" i="19"/>
  <c r="C144" i="19"/>
  <c r="C112" i="19"/>
  <c r="C33" i="19"/>
  <c r="C367" i="19"/>
  <c r="C351" i="19"/>
  <c r="C323" i="19"/>
  <c r="C307" i="19"/>
  <c r="C291" i="19"/>
  <c r="C275" i="19"/>
  <c r="C259" i="19"/>
  <c r="C243" i="19"/>
  <c r="C227" i="19"/>
  <c r="C211" i="19"/>
  <c r="C195" i="19"/>
  <c r="C179" i="19"/>
  <c r="C163" i="19"/>
  <c r="C147" i="19"/>
  <c r="C131" i="19"/>
  <c r="C115" i="19"/>
  <c r="C99" i="19"/>
  <c r="C83" i="19"/>
  <c r="C67" i="19"/>
  <c r="C48" i="19"/>
  <c r="C357" i="19"/>
  <c r="C341" i="19"/>
  <c r="C325" i="19"/>
  <c r="C309" i="19"/>
  <c r="C293" i="19"/>
  <c r="C277" i="19"/>
  <c r="C261" i="19"/>
  <c r="C245" i="19"/>
  <c r="C229" i="19"/>
  <c r="C213" i="19"/>
  <c r="C197" i="19"/>
  <c r="C181" i="19"/>
  <c r="C165" i="19"/>
  <c r="C149" i="19"/>
  <c r="C133" i="19"/>
  <c r="C117" i="19"/>
  <c r="C101" i="19"/>
  <c r="C85" i="19"/>
  <c r="C69" i="19"/>
  <c r="C54" i="19"/>
  <c r="C38" i="19"/>
  <c r="C22" i="19"/>
  <c r="C6" i="19"/>
  <c r="C364" i="19"/>
  <c r="C348" i="19"/>
  <c r="C332" i="19"/>
  <c r="C316" i="19"/>
  <c r="C300" i="19"/>
  <c r="C284" i="19"/>
  <c r="C268" i="19"/>
  <c r="C252" i="19"/>
  <c r="C236" i="19"/>
  <c r="C220" i="19"/>
  <c r="C204" i="19"/>
  <c r="C188" i="19"/>
  <c r="C172" i="19"/>
  <c r="C140" i="19"/>
  <c r="C124" i="19"/>
  <c r="C108" i="19"/>
  <c r="C92" i="19"/>
  <c r="C76" i="19"/>
  <c r="C61" i="19"/>
  <c r="C45" i="19"/>
  <c r="C29" i="19"/>
  <c r="C13" i="19"/>
  <c r="C346" i="19"/>
  <c r="C314" i="19"/>
  <c r="C262" i="19"/>
  <c r="C246" i="19"/>
  <c r="C230" i="19"/>
  <c r="C214" i="19"/>
  <c r="C198" i="19"/>
  <c r="C5501" i="19"/>
  <c r="C5532" i="19"/>
  <c r="C5559" i="19"/>
  <c r="C5588" i="19"/>
  <c r="C5576" i="19"/>
  <c r="C5621" i="19"/>
  <c r="C5721" i="19"/>
  <c r="C5709" i="19"/>
  <c r="C5738" i="19"/>
  <c r="C5730" i="19"/>
  <c r="C5779" i="19"/>
  <c r="C5767" i="19"/>
  <c r="C5763" i="19"/>
  <c r="C5812" i="19"/>
  <c r="C5800" i="19"/>
  <c r="C5792" i="19"/>
  <c r="C5841" i="19"/>
  <c r="C5829" i="19"/>
  <c r="C5821" i="19"/>
  <c r="C5537" i="19"/>
  <c r="C5529" i="19"/>
  <c r="C5521" i="19"/>
  <c r="C5513" i="19"/>
  <c r="C5568" i="19"/>
  <c r="C5564" i="19"/>
  <c r="C5560" i="19"/>
  <c r="C5556" i="19"/>
  <c r="C5552" i="19"/>
  <c r="C5548" i="19"/>
  <c r="C5544" i="19"/>
  <c r="C5540" i="19"/>
  <c r="C5614" i="19"/>
  <c r="C5659" i="19"/>
  <c r="C5643" i="19"/>
  <c r="C5688" i="19"/>
  <c r="C5684" i="19"/>
  <c r="C5680" i="19"/>
  <c r="C5676" i="19"/>
  <c r="C5668" i="19"/>
  <c r="C5664" i="19"/>
  <c r="C5780" i="19"/>
  <c r="C5776" i="19"/>
  <c r="C5772" i="19"/>
  <c r="C5760" i="19"/>
  <c r="C5756" i="19"/>
  <c r="C5813" i="19"/>
  <c r="C5793" i="19"/>
  <c r="C5489" i="19"/>
  <c r="C5536" i="19"/>
  <c r="C5524" i="19"/>
  <c r="C5516" i="19"/>
  <c r="C5551" i="19"/>
  <c r="C5580" i="19"/>
  <c r="C5713" i="19"/>
  <c r="C5697" i="19"/>
  <c r="C5746" i="19"/>
  <c r="C5783" i="19"/>
  <c r="C5755" i="19"/>
  <c r="C5804" i="19"/>
  <c r="C5837" i="19"/>
  <c r="C5508" i="19"/>
  <c r="C5504" i="19"/>
  <c r="C5496" i="19"/>
  <c r="C5492" i="19"/>
  <c r="C5488" i="19"/>
  <c r="C5484" i="19"/>
  <c r="C5535" i="19"/>
  <c r="C5531" i="19"/>
  <c r="C5527" i="19"/>
  <c r="C5523" i="19"/>
  <c r="C5519" i="19"/>
  <c r="C5515" i="19"/>
  <c r="C5539" i="19"/>
  <c r="C5599" i="19"/>
  <c r="C5591" i="19"/>
  <c r="C5579" i="19"/>
  <c r="C5571" i="19"/>
  <c r="C5624" i="19"/>
  <c r="C5620" i="19"/>
  <c r="C5616" i="19"/>
  <c r="C5612" i="19"/>
  <c r="C5608" i="19"/>
  <c r="C5604" i="19"/>
  <c r="C5631" i="19"/>
  <c r="C5720" i="19"/>
  <c r="C5712" i="19"/>
  <c r="C5704" i="19"/>
  <c r="C5700" i="19"/>
  <c r="C5696" i="19"/>
  <c r="C5741" i="19"/>
  <c r="C5803" i="19"/>
  <c r="C5799" i="19"/>
  <c r="C5844" i="19"/>
  <c r="C5840" i="19"/>
  <c r="C5836" i="19"/>
  <c r="C5832" i="19"/>
  <c r="C5828" i="19"/>
  <c r="C5824" i="19"/>
  <c r="C5820" i="19"/>
  <c r="C5816" i="19"/>
  <c r="C5528" i="19"/>
  <c r="C5520" i="19"/>
  <c r="C5567" i="19"/>
  <c r="C5555" i="19"/>
  <c r="C5547" i="19"/>
  <c r="C5596" i="19"/>
  <c r="C5584" i="19"/>
  <c r="C5572" i="19"/>
  <c r="C5625" i="19"/>
  <c r="C5617" i="19"/>
  <c r="C5705" i="19"/>
  <c r="C5693" i="19"/>
  <c r="C5742" i="19"/>
  <c r="C5775" i="19"/>
  <c r="C5808" i="19"/>
  <c r="C5796" i="19"/>
  <c r="C5833" i="19"/>
  <c r="C5825" i="19"/>
  <c r="C5480" i="19"/>
  <c r="C5507" i="19"/>
  <c r="C5503" i="19"/>
  <c r="C5499" i="19"/>
  <c r="C5487" i="19"/>
  <c r="C5483" i="19"/>
  <c r="C5538" i="19"/>
  <c r="C5526" i="19"/>
  <c r="C5514" i="19"/>
  <c r="C5561" i="19"/>
  <c r="C5549" i="19"/>
  <c r="C5541" i="19"/>
  <c r="C5598" i="19"/>
  <c r="C5586" i="19"/>
  <c r="C5582" i="19"/>
  <c r="C5578" i="19"/>
  <c r="C5574" i="19"/>
  <c r="C5600" i="19"/>
  <c r="C5627" i="19"/>
  <c r="C5623" i="19"/>
  <c r="C5603" i="19"/>
  <c r="C5660" i="19"/>
  <c r="C5656" i="19"/>
  <c r="C5648" i="19"/>
  <c r="C5644" i="19"/>
  <c r="C5640" i="19"/>
  <c r="C5636" i="19"/>
  <c r="C5632" i="19"/>
  <c r="C5669" i="19"/>
  <c r="C5719" i="19"/>
  <c r="C5715" i="19"/>
  <c r="C5711" i="19"/>
  <c r="C5707" i="19"/>
  <c r="C5703" i="19"/>
  <c r="C5699" i="19"/>
  <c r="C5695" i="19"/>
  <c r="C5752" i="19"/>
  <c r="C5748" i="19"/>
  <c r="C5744" i="19"/>
  <c r="C5740" i="19"/>
  <c r="C5736" i="19"/>
  <c r="C5732" i="19"/>
  <c r="C5728" i="19"/>
  <c r="C5781" i="19"/>
  <c r="C5777" i="19"/>
  <c r="C5773" i="19"/>
  <c r="C5769" i="19"/>
  <c r="C5765" i="19"/>
  <c r="C5761" i="19"/>
  <c r="C5757" i="19"/>
  <c r="C5784" i="19"/>
  <c r="C5810" i="19"/>
  <c r="C5806" i="19"/>
  <c r="C5802" i="19"/>
  <c r="C5798" i="19"/>
  <c r="C5794" i="19"/>
  <c r="C5790" i="19"/>
  <c r="C5786" i="19"/>
  <c r="C5843" i="19"/>
  <c r="C5839" i="19"/>
  <c r="C5835" i="19"/>
  <c r="C5831" i="19"/>
  <c r="C5827" i="19"/>
  <c r="C5823" i="19"/>
  <c r="C5819" i="19"/>
  <c r="C5815" i="19"/>
  <c r="C1190" i="19"/>
  <c r="E8" i="17"/>
  <c r="C1110" i="19"/>
  <c r="E5" i="17"/>
  <c r="C1776" i="19"/>
  <c r="F15" i="17"/>
  <c r="H9" i="17"/>
  <c r="J8" i="17"/>
  <c r="E13" i="17"/>
  <c r="C2210" i="19"/>
  <c r="C311" i="19"/>
  <c r="B15" i="17"/>
  <c r="C135" i="19"/>
  <c r="B9" i="17"/>
  <c r="C1096" i="19"/>
  <c r="C8" i="17"/>
  <c r="C460" i="19"/>
  <c r="C412" i="19"/>
  <c r="C707" i="19"/>
  <c r="C16" i="17"/>
  <c r="C675" i="19"/>
  <c r="C611" i="19"/>
  <c r="C563" i="19"/>
  <c r="C515" i="19"/>
  <c r="C467" i="19"/>
  <c r="C419" i="19"/>
  <c r="C371" i="19"/>
  <c r="C5" i="17"/>
  <c r="E371" i="3"/>
  <c r="E102" i="13" s="1"/>
  <c r="E372" i="3"/>
  <c r="C1053" i="19"/>
  <c r="C989" i="19"/>
  <c r="C941" i="19"/>
  <c r="C815" i="19"/>
  <c r="C751" i="19"/>
  <c r="F372" i="3"/>
  <c r="C1271" i="19"/>
  <c r="E10" i="17"/>
  <c r="C2202" i="19"/>
  <c r="C380" i="19"/>
  <c r="E15" i="13"/>
  <c r="B13" i="17"/>
  <c r="C248" i="19"/>
  <c r="C41" i="19"/>
  <c r="B6" i="17"/>
  <c r="C723" i="19"/>
  <c r="C14" i="17"/>
  <c r="E278" i="13"/>
  <c r="C643" i="19"/>
  <c r="C595" i="19"/>
  <c r="C531" i="19"/>
  <c r="C483" i="19"/>
  <c r="C435" i="19"/>
  <c r="C7" i="17"/>
  <c r="E70" i="13"/>
  <c r="C387" i="19"/>
  <c r="E22" i="13"/>
  <c r="C1069" i="19"/>
  <c r="D16" i="17"/>
  <c r="C1021" i="19"/>
  <c r="C973" i="19"/>
  <c r="C925" i="19"/>
  <c r="C893" i="19"/>
  <c r="C861" i="19"/>
  <c r="D9" i="17"/>
  <c r="C783" i="19"/>
  <c r="C1339" i="19"/>
  <c r="M13" i="17"/>
  <c r="K6" i="17"/>
  <c r="C2218" i="19"/>
  <c r="C279" i="19"/>
  <c r="B14" i="17"/>
  <c r="C217" i="19"/>
  <c r="B12" i="17"/>
  <c r="C444" i="19"/>
  <c r="E79" i="13"/>
  <c r="C396" i="19"/>
  <c r="E31" i="13"/>
  <c r="C691" i="19"/>
  <c r="E326" i="13"/>
  <c r="C659" i="19"/>
  <c r="E294" i="13"/>
  <c r="C627" i="19"/>
  <c r="E262" i="13"/>
  <c r="C579" i="19"/>
  <c r="E214" i="13"/>
  <c r="C547" i="19"/>
  <c r="E182" i="13"/>
  <c r="C499" i="19"/>
  <c r="E134" i="13"/>
  <c r="C451" i="19"/>
  <c r="E86" i="13"/>
  <c r="C403" i="19"/>
  <c r="E38" i="13"/>
  <c r="C1005" i="19"/>
  <c r="C957" i="19"/>
  <c r="D12" i="17"/>
  <c r="C909" i="19"/>
  <c r="C767" i="19"/>
  <c r="D6" i="17"/>
  <c r="C1323" i="19"/>
  <c r="C1283" i="19"/>
  <c r="E11" i="17"/>
  <c r="C2565" i="19"/>
  <c r="I5" i="17"/>
  <c r="C1665" i="19"/>
  <c r="C1617" i="19"/>
  <c r="F10" i="17"/>
  <c r="C1545" i="19"/>
  <c r="F7" i="17"/>
  <c r="C1482" i="19"/>
  <c r="F5" i="17"/>
  <c r="H371" i="3"/>
  <c r="H22" i="13" s="1"/>
  <c r="H372" i="3"/>
  <c r="C1435" i="19"/>
  <c r="E16" i="17"/>
  <c r="C1395" i="19"/>
  <c r="C840" i="19"/>
  <c r="C836" i="19"/>
  <c r="C1757" i="19"/>
  <c r="C1681" i="19"/>
  <c r="F12" i="17"/>
  <c r="C1633" i="19"/>
  <c r="C1585" i="19"/>
  <c r="F9" i="17"/>
  <c r="C1494" i="19"/>
  <c r="C1463" i="19"/>
  <c r="C1423" i="19"/>
  <c r="C1990" i="19"/>
  <c r="G10" i="17"/>
  <c r="I13" i="17"/>
  <c r="C1745" i="19"/>
  <c r="F14" i="17"/>
  <c r="C1693" i="19"/>
  <c r="H233" i="13"/>
  <c r="C1649" i="19"/>
  <c r="F11" i="17"/>
  <c r="F31" i="17" s="1"/>
  <c r="C1601" i="19"/>
  <c r="C1557" i="19"/>
  <c r="F8" i="17"/>
  <c r="C1407" i="19"/>
  <c r="C2022" i="19"/>
  <c r="G11" i="17"/>
  <c r="C828" i="19"/>
  <c r="O6" i="17"/>
  <c r="L15" i="17"/>
  <c r="C2354" i="19"/>
  <c r="C2242" i="19"/>
  <c r="H6" i="17"/>
  <c r="C2408" i="19"/>
  <c r="H12" i="17"/>
  <c r="C2517" i="19"/>
  <c r="C2501" i="19"/>
  <c r="C2389" i="19"/>
  <c r="C2341" i="19"/>
  <c r="C2325" i="19"/>
  <c r="C2293" i="19"/>
  <c r="C2464" i="19"/>
  <c r="C2493" i="19"/>
  <c r="C2365" i="19"/>
  <c r="C2349" i="19"/>
  <c r="H10" i="17"/>
  <c r="C2198" i="19"/>
  <c r="J371" i="3"/>
  <c r="J12" i="13" s="1"/>
  <c r="J372" i="3"/>
  <c r="C372" i="19"/>
  <c r="E7" i="13"/>
  <c r="C96" i="19"/>
  <c r="B8" i="17"/>
  <c r="B7" i="17"/>
  <c r="C699" i="19"/>
  <c r="E334" i="13"/>
  <c r="C683" i="19"/>
  <c r="E318" i="13"/>
  <c r="C667" i="19"/>
  <c r="E302" i="13"/>
  <c r="C651" i="19"/>
  <c r="E286" i="13"/>
  <c r="C635" i="19"/>
  <c r="E270" i="13"/>
  <c r="C619" i="19"/>
  <c r="E254" i="13"/>
  <c r="C13" i="17"/>
  <c r="C33" i="17" s="1"/>
  <c r="C603" i="19"/>
  <c r="E238" i="13"/>
  <c r="C555" i="19"/>
  <c r="C11" i="17"/>
  <c r="C31" i="17" s="1"/>
  <c r="E190" i="13"/>
  <c r="C523" i="19"/>
  <c r="C10" i="17"/>
  <c r="C30" i="17" s="1"/>
  <c r="C507" i="19"/>
  <c r="E142" i="13"/>
  <c r="C491" i="19"/>
  <c r="E126" i="13"/>
  <c r="C459" i="19"/>
  <c r="E94" i="13"/>
  <c r="C427" i="19"/>
  <c r="E62" i="13"/>
  <c r="C411" i="19"/>
  <c r="E46" i="13"/>
  <c r="C981" i="19"/>
  <c r="D13" i="17"/>
  <c r="C949" i="19"/>
  <c r="C917" i="19"/>
  <c r="D11" i="17"/>
  <c r="C1331" i="19"/>
  <c r="C1315" i="19"/>
  <c r="E12" i="17"/>
  <c r="C1143" i="19"/>
  <c r="E6" i="17"/>
  <c r="G371" i="3"/>
  <c r="G312" i="13" s="1"/>
  <c r="G372" i="3"/>
  <c r="C1725" i="19"/>
  <c r="C1713" i="19"/>
  <c r="H253" i="13"/>
  <c r="F13" i="17"/>
  <c r="C1673" i="19"/>
  <c r="H213" i="13"/>
  <c r="C1657" i="19"/>
  <c r="C1641" i="19"/>
  <c r="H181" i="13"/>
  <c r="C1625" i="19"/>
  <c r="C1609" i="19"/>
  <c r="H149" i="13"/>
  <c r="C1593" i="19"/>
  <c r="C1502" i="19"/>
  <c r="F6" i="17"/>
  <c r="F26" i="17" s="1"/>
  <c r="C2168" i="19"/>
  <c r="G16" i="17"/>
  <c r="C2136" i="19"/>
  <c r="G15" i="17"/>
  <c r="C2104" i="19"/>
  <c r="G14" i="17"/>
  <c r="C2056" i="19"/>
  <c r="G12" i="17"/>
  <c r="C1928" i="19"/>
  <c r="G8" i="17"/>
  <c r="C1871" i="19"/>
  <c r="G6" i="17"/>
  <c r="C797" i="19"/>
  <c r="D7" i="17"/>
  <c r="C741" i="19"/>
  <c r="F371" i="3"/>
  <c r="F37" i="13" s="1"/>
  <c r="C1415" i="19"/>
  <c r="C846" i="19"/>
  <c r="C826" i="19"/>
  <c r="E39" i="13"/>
  <c r="E222" i="13"/>
  <c r="D14" i="17"/>
  <c r="C2286" i="19"/>
  <c r="H8" i="17"/>
  <c r="C2500" i="19"/>
  <c r="H15" i="17"/>
  <c r="H14" i="17"/>
  <c r="H16" i="17"/>
  <c r="H13" i="17"/>
  <c r="C2377" i="19"/>
  <c r="H11" i="17"/>
  <c r="H7" i="17"/>
  <c r="B16" i="17"/>
  <c r="C15" i="17"/>
  <c r="C35" i="17" s="1"/>
  <c r="C9" i="17"/>
  <c r="C29" i="17" s="1"/>
  <c r="C889" i="19"/>
  <c r="D10" i="17"/>
  <c r="E7" i="17"/>
  <c r="C2077" i="19"/>
  <c r="G13" i="17"/>
  <c r="C1808" i="19"/>
  <c r="F16" i="17"/>
  <c r="D15" i="17"/>
  <c r="C339" i="19"/>
  <c r="C187" i="19"/>
  <c r="B11" i="17"/>
  <c r="C402" i="19"/>
  <c r="C6" i="17"/>
  <c r="C26" i="17" s="1"/>
  <c r="C157" i="19"/>
  <c r="B10" i="17"/>
  <c r="C583" i="19"/>
  <c r="C12" i="17"/>
  <c r="C32" i="17" s="1"/>
  <c r="C739" i="19"/>
  <c r="D5" i="17"/>
  <c r="C1405" i="19"/>
  <c r="E15" i="17"/>
  <c r="E35" i="17" s="1"/>
  <c r="E14" i="17"/>
  <c r="C5455" i="19"/>
  <c r="AP5339" i="1"/>
  <c r="AT5339" i="1"/>
  <c r="BB5339" i="1" s="1"/>
  <c r="BR5398" i="1"/>
  <c r="P5398" i="1"/>
  <c r="R5398" i="1" s="1"/>
  <c r="C5170" i="19"/>
  <c r="C5203" i="19"/>
  <c r="AP5231" i="1"/>
  <c r="AT5231" i="1"/>
  <c r="BB5231" i="1" s="1"/>
  <c r="AP5249" i="1"/>
  <c r="AT5249" i="1"/>
  <c r="BB5249" i="1" s="1"/>
  <c r="BD5249" i="1" s="1"/>
  <c r="C5245" i="19"/>
  <c r="C5264" i="19"/>
  <c r="C5276" i="19"/>
  <c r="Y5348" i="1"/>
  <c r="R229" i="3" s="1"/>
  <c r="AE229" i="3" s="1"/>
  <c r="AP5348" i="1"/>
  <c r="O5348" i="1"/>
  <c r="Q5348" i="1" s="1"/>
  <c r="AP5359" i="1"/>
  <c r="AT5359" i="1"/>
  <c r="BB5359" i="1" s="1"/>
  <c r="AT5378" i="1"/>
  <c r="BB5378" i="1" s="1"/>
  <c r="BD5378" i="1" s="1"/>
  <c r="AP5378" i="1"/>
  <c r="C5372" i="19"/>
  <c r="AX5403" i="1"/>
  <c r="BM5403" i="1"/>
  <c r="AW5403" i="1"/>
  <c r="AZ5403" i="1"/>
  <c r="BL5403" i="1"/>
  <c r="L5403" i="1"/>
  <c r="L5406" i="1"/>
  <c r="BL5406" i="1"/>
  <c r="BM5406" i="1"/>
  <c r="AW5406" i="1"/>
  <c r="AX5406" i="1"/>
  <c r="C5399" i="19"/>
  <c r="BL5418" i="1"/>
  <c r="L5418" i="1"/>
  <c r="BP5418" i="1"/>
  <c r="AX5418" i="1"/>
  <c r="BL5438" i="1"/>
  <c r="BM5438" i="1"/>
  <c r="C5434" i="19"/>
  <c r="BL5447" i="1"/>
  <c r="L5447" i="1"/>
  <c r="P5447" i="1" s="1"/>
  <c r="R5447" i="1" s="1"/>
  <c r="L5468" i="1"/>
  <c r="P5468" i="1" s="1"/>
  <c r="R5468" i="1" s="1"/>
  <c r="BL5468" i="1"/>
  <c r="BP5468" i="1"/>
  <c r="L5472" i="1"/>
  <c r="P5472" i="1" s="1"/>
  <c r="R5472" i="1" s="1"/>
  <c r="BP5472" i="1"/>
  <c r="AP5252" i="1"/>
  <c r="AT5252" i="1"/>
  <c r="BB5252" i="1" s="1"/>
  <c r="BD5252" i="1" s="1"/>
  <c r="AP5846" i="1"/>
  <c r="AP5838" i="1"/>
  <c r="AP5836" i="1"/>
  <c r="AP5823" i="1"/>
  <c r="O5821" i="1"/>
  <c r="Q5821" i="1" s="1"/>
  <c r="O5805" i="1"/>
  <c r="Q5805" i="1" s="1"/>
  <c r="O5817" i="1"/>
  <c r="Q5817" i="1" s="1"/>
  <c r="AP5839" i="1"/>
  <c r="AP5653" i="1"/>
  <c r="O5664" i="1"/>
  <c r="Q5664" i="1" s="1"/>
  <c r="AP5637" i="1"/>
  <c r="AS5630" i="1"/>
  <c r="O5553" i="1"/>
  <c r="Q5553" i="1" s="1"/>
  <c r="AP5730" i="1"/>
  <c r="AP5671" i="1"/>
  <c r="AS5751" i="1"/>
  <c r="AP5714" i="1"/>
  <c r="AS5623" i="1"/>
  <c r="AP5615" i="1"/>
  <c r="AP5609" i="1"/>
  <c r="AP5535" i="1"/>
  <c r="AP5527" i="1"/>
  <c r="AP5840" i="1"/>
  <c r="AP5765" i="1"/>
  <c r="AP5843" i="1"/>
  <c r="AS5822" i="1"/>
  <c r="AP5633" i="1"/>
  <c r="AP5627" i="1"/>
  <c r="BE5554" i="1"/>
  <c r="AP5540" i="1"/>
  <c r="AP5524" i="1"/>
  <c r="AP5757" i="1"/>
  <c r="P5849" i="1"/>
  <c r="R5849" i="1" s="1"/>
  <c r="AS5676" i="1"/>
  <c r="AP5576" i="1"/>
  <c r="P5767" i="1"/>
  <c r="R5767" i="1" s="1"/>
  <c r="P5747" i="1"/>
  <c r="R5747" i="1" s="1"/>
  <c r="P5679" i="1"/>
  <c r="R5679" i="1" s="1"/>
  <c r="AS5580" i="1"/>
  <c r="BB5824" i="1"/>
  <c r="AP5719" i="1"/>
  <c r="P5835" i="1"/>
  <c r="R5835" i="1" s="1"/>
  <c r="AS5826" i="1"/>
  <c r="O5715" i="1"/>
  <c r="Q5715" i="1" s="1"/>
  <c r="AP5690" i="1"/>
  <c r="BE5550" i="1"/>
  <c r="AP5826" i="1"/>
  <c r="O5512" i="1"/>
  <c r="Q5512" i="1" s="1"/>
  <c r="O5693" i="1"/>
  <c r="Q5693" i="1" s="1"/>
  <c r="P5529" i="1"/>
  <c r="R5529" i="1" s="1"/>
  <c r="O5770" i="1"/>
  <c r="Q5770" i="1" s="1"/>
  <c r="BD5542" i="1"/>
  <c r="BB5733" i="1"/>
  <c r="AP5255" i="1"/>
  <c r="C5348" i="19"/>
  <c r="C5474" i="19"/>
  <c r="AT5228" i="1"/>
  <c r="BB5228" i="1" s="1"/>
  <c r="BP5478" i="1"/>
  <c r="BD5407" i="1"/>
  <c r="BE5407" i="1" s="1"/>
  <c r="BR5412" i="1"/>
  <c r="P5412" i="1"/>
  <c r="R5412" i="1" s="1"/>
  <c r="BR5411" i="1"/>
  <c r="P5411" i="1"/>
  <c r="R5411" i="1" s="1"/>
  <c r="BC5400" i="1"/>
  <c r="BD5400" i="1"/>
  <c r="BE5400" i="1" s="1"/>
  <c r="L5438" i="1"/>
  <c r="P5438" i="1" s="1"/>
  <c r="R5438" i="1" s="1"/>
  <c r="AT5356" i="1"/>
  <c r="BB5356" i="1" s="1"/>
  <c r="AP5356" i="1"/>
  <c r="P15" i="17"/>
  <c r="AP5225" i="1"/>
  <c r="AT5225" i="1"/>
  <c r="BB5225" i="1" s="1"/>
  <c r="AT5227" i="1"/>
  <c r="BB5227" i="1" s="1"/>
  <c r="AP5227" i="1"/>
  <c r="AP5282" i="1"/>
  <c r="BB5282" i="1"/>
  <c r="C5327" i="19"/>
  <c r="AP5347" i="1"/>
  <c r="AT5347" i="1"/>
  <c r="BB5347" i="1" s="1"/>
  <c r="C5347" i="19"/>
  <c r="AP5374" i="1"/>
  <c r="AT5374" i="1"/>
  <c r="BB5374" i="1" s="1"/>
  <c r="BD5374" i="1" s="1"/>
  <c r="AT5386" i="1"/>
  <c r="BB5386" i="1" s="1"/>
  <c r="BD5386" i="1" s="1"/>
  <c r="AP5386" i="1"/>
  <c r="L5400" i="1"/>
  <c r="AX5400" i="1"/>
  <c r="BP5400" i="1"/>
  <c r="AW5400" i="1"/>
  <c r="AZ5400" i="1"/>
  <c r="BM5402" i="1"/>
  <c r="AW5402" i="1"/>
  <c r="AX5402" i="1"/>
  <c r="L5402" i="1"/>
  <c r="BL5402" i="1"/>
  <c r="BP5402" i="1"/>
  <c r="BP5406" i="1"/>
  <c r="AX5415" i="1"/>
  <c r="AW5415" i="1"/>
  <c r="AZ5415" i="1"/>
  <c r="L5415" i="1"/>
  <c r="BL5415" i="1"/>
  <c r="BM5415" i="1"/>
  <c r="BP5415" i="1"/>
  <c r="P5425" i="1"/>
  <c r="R5425" i="1" s="1"/>
  <c r="BP5438" i="1"/>
  <c r="C5433" i="19"/>
  <c r="BL5445" i="1"/>
  <c r="L5445" i="1"/>
  <c r="P5445" i="1" s="1"/>
  <c r="R5445" i="1" s="1"/>
  <c r="BM5445" i="1"/>
  <c r="BM5446" i="1"/>
  <c r="BP5446" i="1"/>
  <c r="L5446" i="1"/>
  <c r="P5446" i="1" s="1"/>
  <c r="R5446" i="1" s="1"/>
  <c r="BL5456" i="1"/>
  <c r="BM5456" i="1"/>
  <c r="BP5467" i="1"/>
  <c r="BL5467" i="1"/>
  <c r="L5467" i="1"/>
  <c r="P5467" i="1" s="1"/>
  <c r="R5467" i="1" s="1"/>
  <c r="BL5472" i="1"/>
  <c r="BL5478" i="1"/>
  <c r="BC5426" i="1"/>
  <c r="BD5426" i="1" s="1"/>
  <c r="BE5426" i="1" s="1"/>
  <c r="BC5418" i="1"/>
  <c r="BD5418" i="1" s="1"/>
  <c r="BE5418" i="1" s="1"/>
  <c r="BC5406" i="1"/>
  <c r="BD5406" i="1"/>
  <c r="BE5406" i="1" s="1"/>
  <c r="AZ5402" i="1"/>
  <c r="AZ5398" i="1"/>
  <c r="C5453" i="19"/>
  <c r="BR5405" i="1"/>
  <c r="P5405" i="1"/>
  <c r="R5405" i="1" s="1"/>
  <c r="AP5850" i="1"/>
  <c r="AP5831" i="1"/>
  <c r="P5834" i="1"/>
  <c r="R5834" i="1" s="1"/>
  <c r="AP5708" i="1"/>
  <c r="O5809" i="1"/>
  <c r="Q5809" i="1" s="1"/>
  <c r="AP5722" i="1"/>
  <c r="AP5589" i="1"/>
  <c r="BB5729" i="1"/>
  <c r="AP5693" i="1"/>
  <c r="O5626" i="1"/>
  <c r="Q5626" i="1" s="1"/>
  <c r="O5622" i="1"/>
  <c r="Q5622" i="1" s="1"/>
  <c r="O5618" i="1"/>
  <c r="Q5618" i="1" s="1"/>
  <c r="O5614" i="1"/>
  <c r="Q5614" i="1" s="1"/>
  <c r="AP5764" i="1"/>
  <c r="AP5715" i="1"/>
  <c r="O5657" i="1"/>
  <c r="Q5657" i="1" s="1"/>
  <c r="AP5629" i="1"/>
  <c r="BB5582" i="1"/>
  <c r="BD5582" i="1" s="1"/>
  <c r="AP5542" i="1"/>
  <c r="AS5544" i="1"/>
  <c r="AP5641" i="1"/>
  <c r="AP5554" i="1"/>
  <c r="P5842" i="1"/>
  <c r="R5842" i="1" s="1"/>
  <c r="P5544" i="1"/>
  <c r="R5544" i="1" s="1"/>
  <c r="P5830" i="1"/>
  <c r="R5830" i="1" s="1"/>
  <c r="AP5761" i="1"/>
  <c r="AP5700" i="1"/>
  <c r="O5549" i="1"/>
  <c r="Q5549" i="1" s="1"/>
  <c r="AS5755" i="1"/>
  <c r="BB5745" i="1"/>
  <c r="P5702" i="1"/>
  <c r="R5702" i="1" s="1"/>
  <c r="O5489" i="1"/>
  <c r="Q5489" i="1" s="1"/>
  <c r="AS5698" i="1"/>
  <c r="BE5589" i="1"/>
  <c r="O5774" i="1"/>
  <c r="Q5774" i="1" s="1"/>
  <c r="AP5737" i="1"/>
  <c r="O5786" i="1"/>
  <c r="Q5786" i="1" s="1"/>
  <c r="O5778" i="1"/>
  <c r="Q5778" i="1" s="1"/>
  <c r="O5790" i="1"/>
  <c r="Q5790" i="1" s="1"/>
  <c r="O5588" i="1"/>
  <c r="Q5588" i="1" s="1"/>
  <c r="AS5830" i="1"/>
  <c r="O5493" i="1"/>
  <c r="Q5493" i="1" s="1"/>
  <c r="O5536" i="1"/>
  <c r="Q5536" i="1" s="1"/>
  <c r="AP5548" i="1"/>
  <c r="BB5578" i="1"/>
  <c r="BD5578" i="1" s="1"/>
  <c r="P16" i="17"/>
  <c r="AT5247" i="1"/>
  <c r="BB5247" i="1" s="1"/>
  <c r="BD5247" i="1" s="1"/>
  <c r="C5125" i="19"/>
  <c r="BC5414" i="1"/>
  <c r="BD5414" i="1"/>
  <c r="BE5414" i="1" s="1"/>
  <c r="BM5418" i="1"/>
  <c r="BD5403" i="1"/>
  <c r="BE5403" i="1" s="1"/>
  <c r="BM5447" i="1"/>
  <c r="BS5446" i="1"/>
  <c r="AM5157" i="1"/>
  <c r="C5160" i="19"/>
  <c r="C5164" i="19"/>
  <c r="C5176" i="19"/>
  <c r="AT5220" i="1"/>
  <c r="BB5220" i="1" s="1"/>
  <c r="AP5220" i="1"/>
  <c r="C5231" i="19"/>
  <c r="C5248" i="19"/>
  <c r="C5260" i="19"/>
  <c r="AP5302" i="1"/>
  <c r="BB5302" i="1"/>
  <c r="Y5364" i="1"/>
  <c r="R245" i="3" s="1"/>
  <c r="P12" i="17" s="1"/>
  <c r="O5364" i="1"/>
  <c r="Q5364" i="1" s="1"/>
  <c r="AT5364" i="1"/>
  <c r="BB5364" i="1" s="1"/>
  <c r="AP5364" i="1"/>
  <c r="P13" i="17"/>
  <c r="C5358" i="19"/>
  <c r="AP5370" i="1"/>
  <c r="AT5370" i="1"/>
  <c r="BB5370" i="1" s="1"/>
  <c r="BD5370" i="1" s="1"/>
  <c r="C5365" i="19"/>
  <c r="C5373" i="19"/>
  <c r="AX5399" i="1"/>
  <c r="BM5399" i="1"/>
  <c r="AW5399" i="1"/>
  <c r="L5399" i="1"/>
  <c r="BL5399" i="1"/>
  <c r="AZ5399" i="1"/>
  <c r="C5393" i="19"/>
  <c r="BC5411" i="1"/>
  <c r="BD5411" i="1" s="1"/>
  <c r="BE5411" i="1" s="1"/>
  <c r="L5414" i="1"/>
  <c r="BL5414" i="1"/>
  <c r="AX5414" i="1"/>
  <c r="BP5414" i="1"/>
  <c r="BM5414" i="1"/>
  <c r="AZ5414" i="1"/>
  <c r="C5406" i="19"/>
  <c r="AX5423" i="1"/>
  <c r="BM5423" i="1"/>
  <c r="BP5423" i="1"/>
  <c r="AZ5423" i="1"/>
  <c r="BL5423" i="1"/>
  <c r="AW5423" i="1"/>
  <c r="L5423" i="1"/>
  <c r="AZ5424" i="1"/>
  <c r="BM5424" i="1"/>
  <c r="BL5424" i="1"/>
  <c r="AX5424" i="1"/>
  <c r="AW5424" i="1"/>
  <c r="L5424" i="1"/>
  <c r="BM5428" i="1"/>
  <c r="L5428" i="1"/>
  <c r="P5428" i="1" s="1"/>
  <c r="R5428" i="1" s="1"/>
  <c r="BL5434" i="1"/>
  <c r="L5434" i="1"/>
  <c r="P5434" i="1" s="1"/>
  <c r="R5434" i="1" s="1"/>
  <c r="BP5434" i="1"/>
  <c r="BM5434" i="1"/>
  <c r="BM5437" i="1"/>
  <c r="BL5437" i="1"/>
  <c r="BP5437" i="1"/>
  <c r="L5440" i="1"/>
  <c r="P5440" i="1" s="1"/>
  <c r="R5440" i="1" s="1"/>
  <c r="BM5440" i="1"/>
  <c r="BP5445" i="1"/>
  <c r="C5437" i="19"/>
  <c r="BP5456" i="1"/>
  <c r="L5466" i="1"/>
  <c r="P5466" i="1" s="1"/>
  <c r="R5466" i="1" s="1"/>
  <c r="BL5466" i="1"/>
  <c r="BC5419" i="1"/>
  <c r="BD5419" i="1" s="1"/>
  <c r="BE5419" i="1" s="1"/>
  <c r="P5853" i="1"/>
  <c r="R5853" i="1" s="1"/>
  <c r="P5827" i="1"/>
  <c r="R5827" i="1" s="1"/>
  <c r="O5813" i="1"/>
  <c r="Q5813" i="1" s="1"/>
  <c r="O5797" i="1"/>
  <c r="Q5797" i="1" s="1"/>
  <c r="O5801" i="1"/>
  <c r="Q5801" i="1" s="1"/>
  <c r="O5719" i="1"/>
  <c r="Q5719" i="1" s="1"/>
  <c r="AP5631" i="1"/>
  <c r="AP5619" i="1"/>
  <c r="AS5602" i="1"/>
  <c r="AP5822" i="1"/>
  <c r="AS5540" i="1"/>
  <c r="AS5524" i="1"/>
  <c r="AP5851" i="1"/>
  <c r="P5705" i="1"/>
  <c r="R5705" i="1" s="1"/>
  <c r="AP5686" i="1"/>
  <c r="O5608" i="1"/>
  <c r="Q5608" i="1" s="1"/>
  <c r="AP5767" i="1"/>
  <c r="AP5652" i="1"/>
  <c r="AP5578" i="1"/>
  <c r="O5541" i="1"/>
  <c r="Q5541" i="1" s="1"/>
  <c r="O5516" i="1"/>
  <c r="Q5516" i="1" s="1"/>
  <c r="AP5696" i="1"/>
  <c r="O5686" i="1"/>
  <c r="Q5686" i="1" s="1"/>
  <c r="O5508" i="1"/>
  <c r="Q5508" i="1" s="1"/>
  <c r="AP5664" i="1"/>
  <c r="O5675" i="1"/>
  <c r="Q5675" i="1" s="1"/>
  <c r="O5690" i="1"/>
  <c r="Q5690" i="1" s="1"/>
  <c r="AP5248" i="1"/>
  <c r="BB5286" i="1"/>
  <c r="C5476" i="19"/>
  <c r="BD5402" i="1"/>
  <c r="BE5402" i="1" s="1"/>
  <c r="BP5403" i="1"/>
  <c r="AW5418" i="1"/>
  <c r="BR5421" i="1"/>
  <c r="P5421" i="1"/>
  <c r="R5421" i="1" s="1"/>
  <c r="BB5298" i="1"/>
  <c r="AP5298" i="1"/>
  <c r="AT5241" i="1"/>
  <c r="BB5241" i="1" s="1"/>
  <c r="AT5229" i="1"/>
  <c r="BB5229" i="1" s="1"/>
  <c r="AT5353" i="1"/>
  <c r="BB5353" i="1" s="1"/>
  <c r="AP5353" i="1"/>
  <c r="AM5150" i="1"/>
  <c r="AU5150" i="1" s="1"/>
  <c r="AM5154" i="1"/>
  <c r="AU5154" i="1" s="1"/>
  <c r="C5147" i="19"/>
  <c r="C5163" i="19"/>
  <c r="C5167" i="19"/>
  <c r="C5186" i="19"/>
  <c r="C5192" i="19"/>
  <c r="C5207" i="19"/>
  <c r="C5234" i="19"/>
  <c r="AP5266" i="1"/>
  <c r="AT5266" i="1"/>
  <c r="BB5266" i="1" s="1"/>
  <c r="BD5266" i="1" s="1"/>
  <c r="C5284" i="19"/>
  <c r="C5320" i="19"/>
  <c r="C5351" i="19"/>
  <c r="AT5363" i="1"/>
  <c r="BB5363" i="1" s="1"/>
  <c r="AP5363" i="1"/>
  <c r="C5374" i="19"/>
  <c r="AX5398" i="1"/>
  <c r="BM5398" i="1"/>
  <c r="BL5398" i="1"/>
  <c r="BP5399" i="1"/>
  <c r="L5404" i="1"/>
  <c r="AZ5404" i="1"/>
  <c r="BP5404" i="1"/>
  <c r="BM5404" i="1"/>
  <c r="AW5404" i="1"/>
  <c r="AX5404" i="1"/>
  <c r="C5396" i="19"/>
  <c r="AX5407" i="1"/>
  <c r="L5407" i="1"/>
  <c r="BP5407" i="1"/>
  <c r="AZ5407" i="1"/>
  <c r="BM5407" i="1"/>
  <c r="BL5407" i="1"/>
  <c r="BR5408" i="1"/>
  <c r="P5408" i="1"/>
  <c r="R5408" i="1" s="1"/>
  <c r="AX5413" i="1"/>
  <c r="AZ5413" i="1"/>
  <c r="BL5413" i="1"/>
  <c r="BM5413" i="1"/>
  <c r="L5413" i="1"/>
  <c r="BP5413" i="1"/>
  <c r="AX5416" i="1"/>
  <c r="AW5416" i="1"/>
  <c r="BP5416" i="1"/>
  <c r="L5416" i="1"/>
  <c r="AZ5416" i="1"/>
  <c r="BL5416" i="1"/>
  <c r="C5411" i="19"/>
  <c r="BL5422" i="1"/>
  <c r="AX5422" i="1"/>
  <c r="AW5422" i="1"/>
  <c r="BM5422" i="1"/>
  <c r="BP5428" i="1"/>
  <c r="BM5436" i="1"/>
  <c r="L5436" i="1"/>
  <c r="P5436" i="1" s="1"/>
  <c r="R5436" i="1" s="1"/>
  <c r="BL5436" i="1"/>
  <c r="L5449" i="1"/>
  <c r="P5449" i="1" s="1"/>
  <c r="R5449" i="1" s="1"/>
  <c r="BL5449" i="1"/>
  <c r="BM5452" i="1"/>
  <c r="L5452" i="1"/>
  <c r="P5452" i="1" s="1"/>
  <c r="R5452" i="1" s="1"/>
  <c r="L5453" i="1"/>
  <c r="P5453" i="1" s="1"/>
  <c r="R5453" i="1" s="1"/>
  <c r="BP5453" i="1"/>
  <c r="BL5453" i="1"/>
  <c r="BM5453" i="1"/>
  <c r="L5474" i="1"/>
  <c r="P5474" i="1" s="1"/>
  <c r="R5474" i="1" s="1"/>
  <c r="BP5474" i="1"/>
  <c r="F5154" i="1"/>
  <c r="F5182" i="1"/>
  <c r="F5218" i="1"/>
  <c r="F5235" i="1"/>
  <c r="C4841" i="19"/>
  <c r="AU4955" i="1"/>
  <c r="BA4955" i="1"/>
  <c r="Y4824" i="1"/>
  <c r="Q70" i="3" s="1"/>
  <c r="AD70" i="3" s="1"/>
  <c r="AO4824" i="1"/>
  <c r="O4824" i="1"/>
  <c r="Q4824" i="1" s="1"/>
  <c r="BA4958" i="1"/>
  <c r="AU4958" i="1"/>
  <c r="AU4973" i="1"/>
  <c r="BA4973" i="1"/>
  <c r="C4734" i="19"/>
  <c r="C4721" i="19"/>
  <c r="C4707" i="19"/>
  <c r="C4690" i="19"/>
  <c r="C4674" i="19"/>
  <c r="C4654" i="19"/>
  <c r="C4662" i="19"/>
  <c r="C4388" i="19"/>
  <c r="C4399" i="19"/>
  <c r="Y4408" i="1"/>
  <c r="P20" i="3" s="1"/>
  <c r="AE20" i="3" s="1"/>
  <c r="O4408" i="1"/>
  <c r="Q4408" i="1" s="1"/>
  <c r="C4403" i="19"/>
  <c r="O4413" i="1"/>
  <c r="Q4413" i="1" s="1"/>
  <c r="Y4413" i="1"/>
  <c r="P25" i="3" s="1"/>
  <c r="Y4415" i="1"/>
  <c r="P27" i="3" s="1"/>
  <c r="O4415" i="1"/>
  <c r="Q4415" i="1" s="1"/>
  <c r="AO4415" i="1"/>
  <c r="O4448" i="1"/>
  <c r="Q4448" i="1" s="1"/>
  <c r="Y4448" i="1"/>
  <c r="P60" i="3" s="1"/>
  <c r="AC60" i="3" s="1"/>
  <c r="AO4448" i="1"/>
  <c r="O4457" i="1"/>
  <c r="Q4457" i="1" s="1"/>
  <c r="Y4457" i="1"/>
  <c r="P68" i="3" s="1"/>
  <c r="AE68" i="3" s="1"/>
  <c r="AO4457" i="1"/>
  <c r="C4455" i="19"/>
  <c r="O4465" i="1"/>
  <c r="Q4465" i="1" s="1"/>
  <c r="Y4465" i="1"/>
  <c r="P76" i="3" s="1"/>
  <c r="AC76" i="3" s="1"/>
  <c r="AO4465" i="1"/>
  <c r="O4473" i="1"/>
  <c r="Q4473" i="1" s="1"/>
  <c r="Y4473" i="1"/>
  <c r="P84" i="3" s="1"/>
  <c r="AA84" i="3" s="1"/>
  <c r="Y4478" i="1"/>
  <c r="P89" i="3" s="1"/>
  <c r="AE89" i="3" s="1"/>
  <c r="O4478" i="1"/>
  <c r="Q4478" i="1" s="1"/>
  <c r="C4623" i="19"/>
  <c r="C4222" i="19"/>
  <c r="C4144" i="19"/>
  <c r="P9" i="17"/>
  <c r="AP5341" i="1"/>
  <c r="BB5294" i="1"/>
  <c r="AP5264" i="1"/>
  <c r="BB5285" i="1"/>
  <c r="AT5251" i="1"/>
  <c r="BB5251" i="1" s="1"/>
  <c r="BD5251" i="1" s="1"/>
  <c r="AP5275" i="1"/>
  <c r="P10" i="17"/>
  <c r="AP5478" i="1"/>
  <c r="BL5474" i="1"/>
  <c r="AP5488" i="1"/>
  <c r="O5487" i="1"/>
  <c r="Q5487" i="1" s="1"/>
  <c r="AP5484" i="1"/>
  <c r="O5483" i="1"/>
  <c r="Q5483" i="1" s="1"/>
  <c r="O5436" i="1"/>
  <c r="Q5436" i="1" s="1"/>
  <c r="AP5435" i="1"/>
  <c r="O5329" i="1"/>
  <c r="Q5329" i="1" s="1"/>
  <c r="BB5435" i="1"/>
  <c r="BD5435" i="1" s="1"/>
  <c r="BE5435" i="1" s="1"/>
  <c r="BR5428" i="1"/>
  <c r="BS5429" i="1" s="1"/>
  <c r="BS5430" i="1" s="1"/>
  <c r="BS5431" i="1" s="1"/>
  <c r="BS5432" i="1" s="1"/>
  <c r="BS5433" i="1" s="1"/>
  <c r="O5246" i="1"/>
  <c r="Q5246" i="1" s="1"/>
  <c r="BM5433" i="1"/>
  <c r="AP5431" i="1"/>
  <c r="Y5414" i="1"/>
  <c r="R295" i="3" s="1"/>
  <c r="AD295" i="3" s="1"/>
  <c r="BM5401" i="1"/>
  <c r="Y5330" i="1"/>
  <c r="R211" i="3" s="1"/>
  <c r="AA211" i="3" s="1"/>
  <c r="O5465" i="1"/>
  <c r="Q5465" i="1" s="1"/>
  <c r="AP5455" i="1"/>
  <c r="AW5408" i="1"/>
  <c r="O5166" i="1"/>
  <c r="Q5166" i="1" s="1"/>
  <c r="AP5137" i="1"/>
  <c r="G5431" i="1"/>
  <c r="P5431" i="1" s="1"/>
  <c r="R5431" i="1" s="1"/>
  <c r="BR5425" i="1"/>
  <c r="BG5421" i="1"/>
  <c r="BH5421" i="1" s="1"/>
  <c r="AP5418" i="1"/>
  <c r="BM5397" i="1"/>
  <c r="AP5160" i="1"/>
  <c r="BL5454" i="1"/>
  <c r="BM5442" i="1"/>
  <c r="BL5419" i="1"/>
  <c r="AP5338" i="1"/>
  <c r="BM5439" i="1"/>
  <c r="BP5484" i="1"/>
  <c r="AP5308" i="1"/>
  <c r="BL5459" i="1"/>
  <c r="BL5458" i="1"/>
  <c r="AP5173" i="1"/>
  <c r="BP5486" i="1"/>
  <c r="O5414" i="1"/>
  <c r="Q5414" i="1" s="1"/>
  <c r="BP5417" i="1"/>
  <c r="O5391" i="1"/>
  <c r="Q5391" i="1" s="1"/>
  <c r="BG5397" i="1"/>
  <c r="BH5397" i="1" s="1"/>
  <c r="AP5436" i="1"/>
  <c r="BL5401" i="1"/>
  <c r="AZ5418" i="1"/>
  <c r="AZ5419" i="1"/>
  <c r="AZ5406" i="1"/>
  <c r="AX5408" i="1"/>
  <c r="AZ5408" i="1"/>
  <c r="BB5478" i="1"/>
  <c r="BD5478" i="1" s="1"/>
  <c r="BE5478" i="1" s="1"/>
  <c r="BB5458" i="1"/>
  <c r="BD5458" i="1" s="1"/>
  <c r="BE5458" i="1" s="1"/>
  <c r="BB5125" i="1"/>
  <c r="BD5125" i="1" s="1"/>
  <c r="AM5125" i="1" s="1"/>
  <c r="AU5125" i="1" s="1"/>
  <c r="F5151" i="1"/>
  <c r="F5158" i="1"/>
  <c r="F5222" i="1"/>
  <c r="F5229" i="1"/>
  <c r="AZ5422" i="1"/>
  <c r="BA5052" i="1"/>
  <c r="BB5052" i="1" s="1"/>
  <c r="AU5052" i="1"/>
  <c r="O4818" i="1"/>
  <c r="Q4818" i="1" s="1"/>
  <c r="Y4818" i="1"/>
  <c r="Q64" i="3" s="1"/>
  <c r="BA4997" i="1"/>
  <c r="AU4997" i="1"/>
  <c r="AU4972" i="1"/>
  <c r="BA4972" i="1"/>
  <c r="BA4987" i="1"/>
  <c r="AU4987" i="1"/>
  <c r="AO4776" i="1"/>
  <c r="Y4782" i="1"/>
  <c r="Q28" i="3" s="1"/>
  <c r="AD28" i="3" s="1"/>
  <c r="O4782" i="1"/>
  <c r="Q4782" i="1" s="1"/>
  <c r="AO4782" i="1"/>
  <c r="AU4984" i="1"/>
  <c r="BA4984" i="1"/>
  <c r="C4737" i="19"/>
  <c r="C4705" i="19"/>
  <c r="C4730" i="19"/>
  <c r="C4413" i="19"/>
  <c r="C4416" i="19"/>
  <c r="Y4442" i="1"/>
  <c r="P54" i="3" s="1"/>
  <c r="AE54" i="3" s="1"/>
  <c r="O4442" i="1"/>
  <c r="Q4442" i="1" s="1"/>
  <c r="AO4442" i="1"/>
  <c r="Y4450" i="1"/>
  <c r="P62" i="3" s="1"/>
  <c r="AO4450" i="1"/>
  <c r="O4450" i="1"/>
  <c r="Q4450" i="1" s="1"/>
  <c r="C4450" i="19"/>
  <c r="C4458" i="19"/>
  <c r="C4466" i="19"/>
  <c r="C4471" i="19"/>
  <c r="C4625" i="19"/>
  <c r="BB5291" i="1"/>
  <c r="AT5230" i="1"/>
  <c r="BB5230" i="1" s="1"/>
  <c r="P7" i="17"/>
  <c r="AP5472" i="1"/>
  <c r="BL5480" i="1"/>
  <c r="O5474" i="1"/>
  <c r="Q5474" i="1" s="1"/>
  <c r="AW5417" i="1"/>
  <c r="O5313" i="1"/>
  <c r="Q5313" i="1" s="1"/>
  <c r="O5440" i="1"/>
  <c r="Q5440" i="1" s="1"/>
  <c r="O5424" i="1"/>
  <c r="Q5424" i="1" s="1"/>
  <c r="BP5419" i="1"/>
  <c r="K5300" i="1"/>
  <c r="O5300" i="1" s="1"/>
  <c r="Q5300" i="1" s="1"/>
  <c r="K5292" i="1"/>
  <c r="O5292" i="1" s="1"/>
  <c r="Q5292" i="1" s="1"/>
  <c r="K5284" i="1"/>
  <c r="O5284" i="1" s="1"/>
  <c r="Q5284" i="1" s="1"/>
  <c r="AP5433" i="1"/>
  <c r="AW5409" i="1"/>
  <c r="L5401" i="1"/>
  <c r="O5383" i="1"/>
  <c r="Q5383" i="1" s="1"/>
  <c r="O5341" i="1"/>
  <c r="Q5341" i="1" s="1"/>
  <c r="O5225" i="1"/>
  <c r="Q5225" i="1" s="1"/>
  <c r="AP5180" i="1"/>
  <c r="L5443" i="1"/>
  <c r="P5443" i="1" s="1"/>
  <c r="R5443" i="1" s="1"/>
  <c r="BG5425" i="1"/>
  <c r="BH5425" i="1" s="1"/>
  <c r="AP5411" i="1"/>
  <c r="BB5410" i="1"/>
  <c r="BM5408" i="1"/>
  <c r="AP5383" i="1"/>
  <c r="O5357" i="1"/>
  <c r="Q5357" i="1" s="1"/>
  <c r="O5209" i="1"/>
  <c r="Q5209" i="1" s="1"/>
  <c r="O5201" i="1"/>
  <c r="Q5201" i="1" s="1"/>
  <c r="O5193" i="1"/>
  <c r="Q5193" i="1" s="1"/>
  <c r="BM5488" i="1"/>
  <c r="BB5486" i="1"/>
  <c r="BD5486" i="1" s="1"/>
  <c r="BE5486" i="1" s="1"/>
  <c r="BM5484" i="1"/>
  <c r="BL5443" i="1"/>
  <c r="BL5432" i="1"/>
  <c r="O5131" i="1"/>
  <c r="Q5131" i="1" s="1"/>
  <c r="L5454" i="1"/>
  <c r="P5454" i="1" s="1"/>
  <c r="R5454" i="1" s="1"/>
  <c r="AP5442" i="1"/>
  <c r="K5299" i="1"/>
  <c r="O5299" i="1" s="1"/>
  <c r="Q5299" i="1" s="1"/>
  <c r="K5291" i="1"/>
  <c r="O5291" i="1" s="1"/>
  <c r="Q5291" i="1" s="1"/>
  <c r="K5283" i="1"/>
  <c r="O5283" i="1" s="1"/>
  <c r="Q5283" i="1" s="1"/>
  <c r="O5452" i="1"/>
  <c r="Q5452" i="1" s="1"/>
  <c r="BL5408" i="1"/>
  <c r="O5482" i="1"/>
  <c r="Q5482" i="1" s="1"/>
  <c r="Y5418" i="1"/>
  <c r="R299" i="3" s="1"/>
  <c r="O5363" i="1"/>
  <c r="Q5363" i="1" s="1"/>
  <c r="BP5488" i="1"/>
  <c r="AP5432" i="1"/>
  <c r="BP5442" i="1"/>
  <c r="O5251" i="1"/>
  <c r="Q5251" i="1" s="1"/>
  <c r="O5160" i="1"/>
  <c r="Q5160" i="1" s="1"/>
  <c r="BP5409" i="1"/>
  <c r="O5144" i="1"/>
  <c r="Q5144" i="1" s="1"/>
  <c r="L5417" i="1"/>
  <c r="BD5397" i="1"/>
  <c r="BE5397" i="1" s="1"/>
  <c r="BB5472" i="1"/>
  <c r="BD5472" i="1" s="1"/>
  <c r="BE5472" i="1" s="1"/>
  <c r="BB5432" i="1"/>
  <c r="BD5432" i="1" s="1"/>
  <c r="BE5432" i="1" s="1"/>
  <c r="F5132" i="1"/>
  <c r="F5138" i="1"/>
  <c r="F5145" i="1"/>
  <c r="F5161" i="1"/>
  <c r="F5167" i="1"/>
  <c r="F5174" i="1"/>
  <c r="F5181" i="1"/>
  <c r="F5217" i="1"/>
  <c r="F5232" i="1"/>
  <c r="F5234" i="1"/>
  <c r="F5241" i="1"/>
  <c r="AP5241" i="1" s="1"/>
  <c r="Y4838" i="1"/>
  <c r="Q84" i="3" s="1"/>
  <c r="O4838" i="1"/>
  <c r="Q4838" i="1" s="1"/>
  <c r="Y4821" i="1"/>
  <c r="Q67" i="3" s="1"/>
  <c r="AD67" i="3" s="1"/>
  <c r="AO4821" i="1"/>
  <c r="AU4995" i="1"/>
  <c r="BA4995" i="1"/>
  <c r="BA4971" i="1"/>
  <c r="AU4971" i="1"/>
  <c r="O4765" i="1"/>
  <c r="Q4765" i="1" s="1"/>
  <c r="AO4765" i="1"/>
  <c r="Y4765" i="1"/>
  <c r="Q11" i="3" s="1"/>
  <c r="AC11" i="3" s="1"/>
  <c r="Y4771" i="1"/>
  <c r="Q17" i="3" s="1"/>
  <c r="AE17" i="3" s="1"/>
  <c r="O4771" i="1"/>
  <c r="Q4771" i="1" s="1"/>
  <c r="Y4780" i="1"/>
  <c r="Q26" i="3" s="1"/>
  <c r="O4780" i="1"/>
  <c r="Q4780" i="1" s="1"/>
  <c r="AO4780" i="1"/>
  <c r="C4741" i="19"/>
  <c r="C4578" i="19"/>
  <c r="C4676" i="19"/>
  <c r="C4411" i="19"/>
  <c r="Y4420" i="1"/>
  <c r="P32" i="3" s="1"/>
  <c r="AO4420" i="1"/>
  <c r="O4420" i="1"/>
  <c r="Q4420" i="1" s="1"/>
  <c r="C4424" i="19"/>
  <c r="Y4437" i="1"/>
  <c r="P49" i="3" s="1"/>
  <c r="AC49" i="3" s="1"/>
  <c r="AO4437" i="1"/>
  <c r="O4437" i="1"/>
  <c r="Q4437" i="1" s="1"/>
  <c r="Y4444" i="1"/>
  <c r="P56" i="3" s="1"/>
  <c r="AO4444" i="1"/>
  <c r="O4444" i="1"/>
  <c r="Q4444" i="1" s="1"/>
  <c r="Y4453" i="1"/>
  <c r="P64" i="3" s="1"/>
  <c r="AA64" i="3" s="1"/>
  <c r="O4453" i="1"/>
  <c r="Q4453" i="1" s="1"/>
  <c r="AO4453" i="1"/>
  <c r="C4451" i="19"/>
  <c r="O4461" i="1"/>
  <c r="Q4461" i="1" s="1"/>
  <c r="Y4461" i="1"/>
  <c r="P72" i="3" s="1"/>
  <c r="AO4461" i="1"/>
  <c r="Y4469" i="1"/>
  <c r="P80" i="3" s="1"/>
  <c r="AE80" i="3" s="1"/>
  <c r="O4469" i="1"/>
  <c r="Q4469" i="1" s="1"/>
  <c r="AO4469" i="1"/>
  <c r="C4472" i="19"/>
  <c r="AO4482" i="1"/>
  <c r="O4482" i="1"/>
  <c r="Q4482" i="1" s="1"/>
  <c r="Y4482" i="1"/>
  <c r="P93" i="3" s="1"/>
  <c r="AE93" i="3" s="1"/>
  <c r="C4490" i="19"/>
  <c r="C4641" i="19"/>
  <c r="AP5269" i="1"/>
  <c r="AP5301" i="1"/>
  <c r="AP5293" i="1"/>
  <c r="BG5451" i="1"/>
  <c r="BH5451" i="1" s="1"/>
  <c r="BM5486" i="1"/>
  <c r="O5481" i="1"/>
  <c r="Q5481" i="1" s="1"/>
  <c r="O5467" i="1"/>
  <c r="Q5467" i="1" s="1"/>
  <c r="BM5417" i="1"/>
  <c r="O5485" i="1"/>
  <c r="Q5485" i="1" s="1"/>
  <c r="AP5329" i="1"/>
  <c r="AP5313" i="1"/>
  <c r="O5264" i="1"/>
  <c r="Q5264" i="1" s="1"/>
  <c r="O5442" i="1"/>
  <c r="Q5442" i="1" s="1"/>
  <c r="BM5419" i="1"/>
  <c r="BM5409" i="1"/>
  <c r="AP5446" i="1"/>
  <c r="BL5433" i="1"/>
  <c r="L5419" i="1"/>
  <c r="AP5344" i="1"/>
  <c r="AP5207" i="1"/>
  <c r="AP5199" i="1"/>
  <c r="AP5191" i="1"/>
  <c r="AP5166" i="1"/>
  <c r="AP5321" i="1"/>
  <c r="BM5454" i="1"/>
  <c r="BL5442" i="1"/>
  <c r="BP5439" i="1"/>
  <c r="AP5391" i="1"/>
  <c r="O5359" i="1"/>
  <c r="Q5359" i="1" s="1"/>
  <c r="AP5185" i="1"/>
  <c r="O5429" i="1"/>
  <c r="Q5429" i="1" s="1"/>
  <c r="O5173" i="1"/>
  <c r="Q5173" i="1" s="1"/>
  <c r="AP5429" i="1"/>
  <c r="O5127" i="1"/>
  <c r="Q5127" i="1" s="1"/>
  <c r="BL5409" i="1"/>
  <c r="BB5398" i="1"/>
  <c r="O5269" i="1"/>
  <c r="Q5269" i="1" s="1"/>
  <c r="BP5401" i="1"/>
  <c r="AP5437" i="1"/>
  <c r="O5437" i="1"/>
  <c r="Q5437" i="1" s="1"/>
  <c r="O5240" i="1"/>
  <c r="Q5240" i="1" s="1"/>
  <c r="O5231" i="1"/>
  <c r="Q5231" i="1" s="1"/>
  <c r="BG5426" i="1"/>
  <c r="BH5426" i="1" s="1"/>
  <c r="AZ5401" i="1"/>
  <c r="AZ5409" i="1"/>
  <c r="AZ5417" i="1"/>
  <c r="F5125" i="1"/>
  <c r="F5135" i="1"/>
  <c r="O5135" i="1" s="1"/>
  <c r="Q5135" i="1" s="1"/>
  <c r="F5148" i="1"/>
  <c r="F5150" i="1"/>
  <c r="F5157" i="1"/>
  <c r="F5164" i="1"/>
  <c r="F5171" i="1"/>
  <c r="O5171" i="1" s="1"/>
  <c r="Q5171" i="1" s="1"/>
  <c r="F5178" i="1"/>
  <c r="F5214" i="1"/>
  <c r="F5221" i="1"/>
  <c r="F5228" i="1"/>
  <c r="F5238" i="1"/>
  <c r="O5238" i="1" s="1"/>
  <c r="Q5238" i="1" s="1"/>
  <c r="O13" i="17"/>
  <c r="BA4941" i="1"/>
  <c r="AU4941" i="1"/>
  <c r="O4836" i="1"/>
  <c r="Q4836" i="1" s="1"/>
  <c r="Y4836" i="1"/>
  <c r="Q82" i="3" s="1"/>
  <c r="AC82" i="3" s="1"/>
  <c r="BA4994" i="1"/>
  <c r="AU4994" i="1"/>
  <c r="AU4946" i="1"/>
  <c r="BA4946" i="1"/>
  <c r="Y4785" i="1"/>
  <c r="Q31" i="3" s="1"/>
  <c r="O4785" i="1"/>
  <c r="Q4785" i="1" s="1"/>
  <c r="AO4785" i="1"/>
  <c r="C4385" i="19"/>
  <c r="C4728" i="19"/>
  <c r="C4555" i="19"/>
  <c r="C4700" i="19"/>
  <c r="C4692" i="19"/>
  <c r="C4743" i="19"/>
  <c r="C4391" i="19"/>
  <c r="O4400" i="1"/>
  <c r="Q4400" i="1" s="1"/>
  <c r="Y4400" i="1"/>
  <c r="P12" i="3" s="1"/>
  <c r="AE12" i="3" s="1"/>
  <c r="AO4400" i="1"/>
  <c r="Y4418" i="1"/>
  <c r="P30" i="3" s="1"/>
  <c r="AA30" i="3" s="1"/>
  <c r="O4418" i="1"/>
  <c r="Q4418" i="1" s="1"/>
  <c r="Y4439" i="1"/>
  <c r="P51" i="3" s="1"/>
  <c r="AA51" i="3" s="1"/>
  <c r="O4439" i="1"/>
  <c r="Q4439" i="1" s="1"/>
  <c r="AO4439" i="1"/>
  <c r="C4446" i="19"/>
  <c r="C4462" i="19"/>
  <c r="C4475" i="19"/>
  <c r="BA4960" i="1"/>
  <c r="BA4944" i="1"/>
  <c r="BA5000" i="1"/>
  <c r="AU5002" i="1"/>
  <c r="O4829" i="1"/>
  <c r="Q4829" i="1" s="1"/>
  <c r="O4821" i="1"/>
  <c r="Q4821" i="1" s="1"/>
  <c r="AO4841" i="1"/>
  <c r="AO4822" i="1"/>
  <c r="O4822" i="1"/>
  <c r="Q4822" i="1" s="1"/>
  <c r="Y4834" i="1"/>
  <c r="Q80" i="3" s="1"/>
  <c r="AU4981" i="1"/>
  <c r="AO4993" i="1"/>
  <c r="AO4977" i="1"/>
  <c r="AO5080" i="1"/>
  <c r="AO5107" i="1"/>
  <c r="AO5092" i="1"/>
  <c r="O4953" i="1"/>
  <c r="Q4953" i="1" s="1"/>
  <c r="AT4916" i="1"/>
  <c r="AU4916" i="1" s="1"/>
  <c r="BA4916" i="1" s="1"/>
  <c r="AT4900" i="1"/>
  <c r="AU4900" i="1" s="1"/>
  <c r="BA4900" i="1" s="1"/>
  <c r="AT4884" i="1"/>
  <c r="AU4884" i="1" s="1"/>
  <c r="BA4884" i="1" s="1"/>
  <c r="AO4767" i="1"/>
  <c r="O5104" i="1"/>
  <c r="Q5104" i="1" s="1"/>
  <c r="AO5086" i="1"/>
  <c r="AT5072" i="1"/>
  <c r="AO5071" i="1"/>
  <c r="AT5056" i="1"/>
  <c r="AO5055" i="1"/>
  <c r="AT5040" i="1"/>
  <c r="AO5039" i="1"/>
  <c r="O4987" i="1"/>
  <c r="Q4987" i="1" s="1"/>
  <c r="O4965" i="1"/>
  <c r="Q4965" i="1" s="1"/>
  <c r="O4947" i="1"/>
  <c r="Q4947" i="1" s="1"/>
  <c r="AP4900" i="1"/>
  <c r="AP4884" i="1"/>
  <c r="AO5070" i="1"/>
  <c r="AO5054" i="1"/>
  <c r="AO5038" i="1"/>
  <c r="AT4947" i="1"/>
  <c r="AP4943" i="1"/>
  <c r="O4922" i="1"/>
  <c r="Q4922" i="1" s="1"/>
  <c r="O4906" i="1"/>
  <c r="Q4906" i="1" s="1"/>
  <c r="O4890" i="1"/>
  <c r="Q4890" i="1" s="1"/>
  <c r="AO4770" i="1"/>
  <c r="AO4762" i="1"/>
  <c r="O5107" i="1"/>
  <c r="Q5107" i="1" s="1"/>
  <c r="O4983" i="1"/>
  <c r="Q4983" i="1" s="1"/>
  <c r="O4967" i="1"/>
  <c r="Q4967" i="1" s="1"/>
  <c r="O4868" i="1"/>
  <c r="Q4868" i="1" s="1"/>
  <c r="O4842" i="1"/>
  <c r="Q4842" i="1" s="1"/>
  <c r="O4803" i="1"/>
  <c r="Q4803" i="1" s="1"/>
  <c r="O4788" i="1"/>
  <c r="Q4788" i="1" s="1"/>
  <c r="O4789" i="1"/>
  <c r="Q4789" i="1" s="1"/>
  <c r="Y4784" i="1"/>
  <c r="Q30" i="3" s="1"/>
  <c r="O5080" i="1"/>
  <c r="Q5080" i="1" s="1"/>
  <c r="O4892" i="1"/>
  <c r="Q4892" i="1" s="1"/>
  <c r="O4834" i="1"/>
  <c r="Q4834" i="1" s="1"/>
  <c r="O4809" i="1"/>
  <c r="Q4809" i="1" s="1"/>
  <c r="AU4983" i="1"/>
  <c r="Y4943" i="1"/>
  <c r="Q189" i="3" s="1"/>
  <c r="AA189" i="3" s="1"/>
  <c r="O4912" i="1"/>
  <c r="Q4912" i="1" s="1"/>
  <c r="F4828" i="1"/>
  <c r="AP4817" i="1"/>
  <c r="O4976" i="1"/>
  <c r="Q4976" i="1" s="1"/>
  <c r="O4996" i="1"/>
  <c r="Q4996" i="1" s="1"/>
  <c r="AO4980" i="1"/>
  <c r="AT4882" i="1"/>
  <c r="AU4882" i="1" s="1"/>
  <c r="BA4882" i="1" s="1"/>
  <c r="O4779" i="1"/>
  <c r="Q4779" i="1" s="1"/>
  <c r="AP5114" i="1"/>
  <c r="AO4996" i="1"/>
  <c r="AT4949" i="1"/>
  <c r="AP4930" i="1"/>
  <c r="AO4976" i="1"/>
  <c r="AP4845" i="1"/>
  <c r="Y4830" i="1"/>
  <c r="Q76" i="3" s="1"/>
  <c r="AT4926" i="1"/>
  <c r="AU4926" i="1" s="1"/>
  <c r="BA4926" i="1" s="1"/>
  <c r="AP4866" i="1"/>
  <c r="AP4768" i="1"/>
  <c r="AT4993" i="1"/>
  <c r="AU4945" i="1"/>
  <c r="AO4922" i="1"/>
  <c r="AP4776" i="1"/>
  <c r="F4832" i="1"/>
  <c r="F4848" i="1"/>
  <c r="AP4785" i="1"/>
  <c r="BA4951" i="1"/>
  <c r="AU5089" i="1"/>
  <c r="AU5026" i="1"/>
  <c r="AT4890" i="1"/>
  <c r="AU4890" i="1" s="1"/>
  <c r="BA4890" i="1" s="1"/>
  <c r="Y4761" i="1"/>
  <c r="Q7" i="3" s="1"/>
  <c r="AE7" i="3" s="1"/>
  <c r="Y4788" i="1"/>
  <c r="Q34" i="3" s="1"/>
  <c r="AC34" i="3" s="1"/>
  <c r="Y4856" i="1"/>
  <c r="Q102" i="3" s="1"/>
  <c r="Y4880" i="1"/>
  <c r="Q126" i="3" s="1"/>
  <c r="AE126" i="3" s="1"/>
  <c r="Y4894" i="1"/>
  <c r="Q140" i="3" s="1"/>
  <c r="Y4904" i="1"/>
  <c r="Q150" i="3" s="1"/>
  <c r="AE150" i="3" s="1"/>
  <c r="Y4908" i="1"/>
  <c r="Q154" i="3" s="1"/>
  <c r="AB154" i="3" s="1"/>
  <c r="Y4910" i="1"/>
  <c r="Q156" i="3" s="1"/>
  <c r="AD156" i="3" s="1"/>
  <c r="Y4916" i="1"/>
  <c r="Q162" i="3" s="1"/>
  <c r="AB162" i="3" s="1"/>
  <c r="Y4926" i="1"/>
  <c r="Q172" i="3" s="1"/>
  <c r="AB172" i="3" s="1"/>
  <c r="Y4949" i="1"/>
  <c r="Q195" i="3" s="1"/>
  <c r="AE195" i="3" s="1"/>
  <c r="Y4955" i="1"/>
  <c r="Q201" i="3" s="1"/>
  <c r="Y4987" i="1"/>
  <c r="Q233" i="3" s="1"/>
  <c r="AC233" i="3" s="1"/>
  <c r="Y4999" i="1"/>
  <c r="Q245" i="3" s="1"/>
  <c r="AD245" i="3" s="1"/>
  <c r="Y5038" i="1"/>
  <c r="Q284" i="3" s="1"/>
  <c r="AE284" i="3" s="1"/>
  <c r="Y5046" i="1"/>
  <c r="Q292" i="3" s="1"/>
  <c r="AD292" i="3" s="1"/>
  <c r="Y5054" i="1"/>
  <c r="Q300" i="3" s="1"/>
  <c r="AB300" i="3" s="1"/>
  <c r="Y5062" i="1"/>
  <c r="Q308" i="3" s="1"/>
  <c r="AE308" i="3" s="1"/>
  <c r="Y5070" i="1"/>
  <c r="Q316" i="3" s="1"/>
  <c r="AE316" i="3" s="1"/>
  <c r="Y5078" i="1"/>
  <c r="Q324" i="3" s="1"/>
  <c r="AE324" i="3" s="1"/>
  <c r="Y5081" i="1"/>
  <c r="Q327" i="3" s="1"/>
  <c r="AD327" i="3" s="1"/>
  <c r="Y5082" i="1"/>
  <c r="Q328" i="3" s="1"/>
  <c r="AA328" i="3" s="1"/>
  <c r="Y5085" i="1"/>
  <c r="Q331" i="3" s="1"/>
  <c r="AD331" i="3" s="1"/>
  <c r="Y5088" i="1"/>
  <c r="Q334" i="3" s="1"/>
  <c r="Y5090" i="1"/>
  <c r="Q336" i="3" s="1"/>
  <c r="Y5106" i="1"/>
  <c r="Q352" i="3" s="1"/>
  <c r="AB352" i="3" s="1"/>
  <c r="C4710" i="19"/>
  <c r="C4713" i="19"/>
  <c r="N11" i="17"/>
  <c r="AO4683" i="1"/>
  <c r="AO4742" i="1"/>
  <c r="Y4667" i="1"/>
  <c r="P278" i="3" s="1"/>
  <c r="AA278" i="3" s="1"/>
  <c r="O4710" i="1"/>
  <c r="Q4710" i="1" s="1"/>
  <c r="Y4732" i="1"/>
  <c r="P343" i="3" s="1"/>
  <c r="AD343" i="3" s="1"/>
  <c r="O4726" i="1"/>
  <c r="Q4726" i="1" s="1"/>
  <c r="Y4748" i="1"/>
  <c r="P359" i="3" s="1"/>
  <c r="AC359" i="3" s="1"/>
  <c r="C4541" i="19"/>
  <c r="Y4758" i="1"/>
  <c r="P369" i="3" s="1"/>
  <c r="AB369" i="3" s="1"/>
  <c r="Y4742" i="1"/>
  <c r="P353" i="3" s="1"/>
  <c r="AE353" i="3" s="1"/>
  <c r="Y4726" i="1"/>
  <c r="P337" i="3" s="1"/>
  <c r="AE337" i="3" s="1"/>
  <c r="Y4710" i="1"/>
  <c r="P321" i="3" s="1"/>
  <c r="AD321" i="3" s="1"/>
  <c r="Y4734" i="1"/>
  <c r="P345" i="3" s="1"/>
  <c r="AE345" i="3" s="1"/>
  <c r="Y4694" i="1"/>
  <c r="P305" i="3" s="1"/>
  <c r="AE305" i="3" s="1"/>
  <c r="Y4695" i="1"/>
  <c r="P306" i="3" s="1"/>
  <c r="AB306" i="3" s="1"/>
  <c r="O4739" i="1"/>
  <c r="Q4739" i="1" s="1"/>
  <c r="C4629" i="19"/>
  <c r="AO4413" i="1"/>
  <c r="AO4418" i="1"/>
  <c r="Y4570" i="1"/>
  <c r="P181" i="3" s="1"/>
  <c r="AE181" i="3" s="1"/>
  <c r="O4570" i="1"/>
  <c r="Q4570" i="1" s="1"/>
  <c r="O4619" i="1"/>
  <c r="Q4619" i="1" s="1"/>
  <c r="C3811" i="19"/>
  <c r="L5" i="17"/>
  <c r="N372" i="3"/>
  <c r="C3655" i="19"/>
  <c r="N371" i="3"/>
  <c r="C3659" i="19"/>
  <c r="C3666" i="19"/>
  <c r="C3671" i="19"/>
  <c r="C3674" i="19"/>
  <c r="C3694" i="19"/>
  <c r="L6" i="17"/>
  <c r="C3718" i="19"/>
  <c r="L7" i="17"/>
  <c r="C3727" i="19"/>
  <c r="C3734" i="19"/>
  <c r="C3735" i="19"/>
  <c r="C3742" i="19"/>
  <c r="C3749" i="19"/>
  <c r="L8" i="17"/>
  <c r="C3758" i="19"/>
  <c r="C3759" i="19"/>
  <c r="C3765" i="19"/>
  <c r="C3766" i="19"/>
  <c r="C3767" i="19"/>
  <c r="C3769" i="19"/>
  <c r="C3774" i="19"/>
  <c r="C3775" i="19"/>
  <c r="L9" i="17"/>
  <c r="C3781" i="19"/>
  <c r="C3783" i="19"/>
  <c r="C3785" i="19"/>
  <c r="C3790" i="19"/>
  <c r="C3798" i="19"/>
  <c r="C3806" i="19"/>
  <c r="L10" i="17"/>
  <c r="C3845" i="19"/>
  <c r="C3867" i="19"/>
  <c r="L12" i="17"/>
  <c r="C3293" i="19"/>
  <c r="M371" i="3"/>
  <c r="M8" i="13" s="1"/>
  <c r="M372" i="3"/>
  <c r="C3309" i="19"/>
  <c r="C3361" i="19"/>
  <c r="C3377" i="19"/>
  <c r="C2962" i="19"/>
  <c r="L372" i="3"/>
  <c r="C2978" i="19"/>
  <c r="C3070" i="19"/>
  <c r="J9" i="17"/>
  <c r="C3102" i="19"/>
  <c r="J10" i="17"/>
  <c r="C3134" i="19"/>
  <c r="C3182" i="19"/>
  <c r="J13" i="17"/>
  <c r="O4396" i="1"/>
  <c r="Q4396" i="1" s="1"/>
  <c r="Y4423" i="1"/>
  <c r="P35" i="3" s="1"/>
  <c r="O4456" i="1"/>
  <c r="Q4456" i="1" s="1"/>
  <c r="O4464" i="1"/>
  <c r="Q4464" i="1" s="1"/>
  <c r="O4472" i="1"/>
  <c r="Q4472" i="1" s="1"/>
  <c r="AN4473" i="1"/>
  <c r="AO4473" i="1" s="1"/>
  <c r="O4514" i="1"/>
  <c r="Q4514" i="1" s="1"/>
  <c r="Y4514" i="1"/>
  <c r="P125" i="3" s="1"/>
  <c r="AE125" i="3" s="1"/>
  <c r="O4532" i="1"/>
  <c r="Q4532" i="1" s="1"/>
  <c r="O4534" i="1"/>
  <c r="Q4534" i="1" s="1"/>
  <c r="Y4534" i="1"/>
  <c r="P145" i="3" s="1"/>
  <c r="AC145" i="3" s="1"/>
  <c r="O4541" i="1"/>
  <c r="Q4541" i="1" s="1"/>
  <c r="O4553" i="1"/>
  <c r="Q4553" i="1" s="1"/>
  <c r="Y4553" i="1"/>
  <c r="P164" i="3" s="1"/>
  <c r="AD164" i="3" s="1"/>
  <c r="O4573" i="1"/>
  <c r="Q4573" i="1" s="1"/>
  <c r="Y4573" i="1"/>
  <c r="P184" i="3" s="1"/>
  <c r="AC184" i="3" s="1"/>
  <c r="O4587" i="1"/>
  <c r="Q4587" i="1" s="1"/>
  <c r="O4597" i="1"/>
  <c r="Q4597" i="1" s="1"/>
  <c r="Y4640" i="1"/>
  <c r="P251" i="3" s="1"/>
  <c r="AC251" i="3" s="1"/>
  <c r="AN4640" i="1"/>
  <c r="AO4640" i="1" s="1"/>
  <c r="C3996" i="19"/>
  <c r="L16" i="17"/>
  <c r="C3829" i="19"/>
  <c r="AO4667" i="1"/>
  <c r="O4714" i="1"/>
  <c r="Q4714" i="1" s="1"/>
  <c r="O4683" i="1"/>
  <c r="Q4683" i="1" s="1"/>
  <c r="AO4748" i="1"/>
  <c r="O4401" i="1"/>
  <c r="Q4401" i="1" s="1"/>
  <c r="AO4408" i="1"/>
  <c r="O4578" i="1"/>
  <c r="Q4578" i="1" s="1"/>
  <c r="Y4048" i="1"/>
  <c r="O25" i="3" s="1"/>
  <c r="AE25" i="3" s="1"/>
  <c r="O24" i="3"/>
  <c r="AA24" i="3" s="1"/>
  <c r="C3840" i="19"/>
  <c r="L11" i="17"/>
  <c r="C3874" i="19"/>
  <c r="F5124" i="1"/>
  <c r="F5129" i="1"/>
  <c r="F5133" i="1"/>
  <c r="F5162" i="1"/>
  <c r="AP4984" i="1"/>
  <c r="AT4896" i="1"/>
  <c r="AU4896" i="1" s="1"/>
  <c r="BA4896" i="1" s="1"/>
  <c r="AT4943" i="1"/>
  <c r="AP4904" i="1"/>
  <c r="AO5069" i="1"/>
  <c r="AO5053" i="1"/>
  <c r="AO4873" i="1"/>
  <c r="AO4784" i="1"/>
  <c r="AO5113" i="1"/>
  <c r="AO4945" i="1"/>
  <c r="AO4914" i="1"/>
  <c r="O4831" i="1"/>
  <c r="Q4831" i="1" s="1"/>
  <c r="F4826" i="1"/>
  <c r="Y5053" i="1"/>
  <c r="Q299" i="3" s="1"/>
  <c r="AA299" i="3" s="1"/>
  <c r="AO4886" i="1"/>
  <c r="F4846" i="1"/>
  <c r="F4820" i="1"/>
  <c r="F4840" i="1"/>
  <c r="O4671" i="1"/>
  <c r="Q4671" i="1" s="1"/>
  <c r="AO4739" i="1"/>
  <c r="O4407" i="1"/>
  <c r="Q4407" i="1" s="1"/>
  <c r="AO4417" i="1"/>
  <c r="AO4422" i="1"/>
  <c r="AN4435" i="1"/>
  <c r="AO4435" i="1" s="1"/>
  <c r="AN4478" i="1"/>
  <c r="AO4478" i="1" s="1"/>
  <c r="Y4490" i="1"/>
  <c r="P101" i="3" s="1"/>
  <c r="AE101" i="3" s="1"/>
  <c r="O4508" i="1"/>
  <c r="Q4508" i="1" s="1"/>
  <c r="O4529" i="1"/>
  <c r="Q4529" i="1" s="1"/>
  <c r="Y4529" i="1"/>
  <c r="P140" i="3" s="1"/>
  <c r="AD140" i="3" s="1"/>
  <c r="O4538" i="1"/>
  <c r="Q4538" i="1" s="1"/>
  <c r="Y4538" i="1"/>
  <c r="P149" i="3" s="1"/>
  <c r="AE149" i="3" s="1"/>
  <c r="O4545" i="1"/>
  <c r="Q4545" i="1" s="1"/>
  <c r="O4556" i="1"/>
  <c r="Q4556" i="1" s="1"/>
  <c r="Y4606" i="1"/>
  <c r="P217" i="3" s="1"/>
  <c r="Y4642" i="1"/>
  <c r="P253" i="3" s="1"/>
  <c r="AA253" i="3" s="1"/>
  <c r="O4068" i="1"/>
  <c r="Q4068" i="1" s="1"/>
  <c r="O4053" i="1"/>
  <c r="Q4053" i="1" s="1"/>
  <c r="O4103" i="1"/>
  <c r="Q4103" i="1" s="1"/>
  <c r="O4081" i="1"/>
  <c r="Q4081" i="1" s="1"/>
  <c r="O4067" i="1"/>
  <c r="Q4067" i="1" s="1"/>
  <c r="O4057" i="1"/>
  <c r="Q4057" i="1" s="1"/>
  <c r="O4164" i="1"/>
  <c r="Q4164" i="1" s="1"/>
  <c r="O4156" i="1"/>
  <c r="Q4156" i="1" s="1"/>
  <c r="AO4118" i="1"/>
  <c r="O4075" i="1"/>
  <c r="Q4075" i="1" s="1"/>
  <c r="AO4031" i="1"/>
  <c r="O4122" i="1"/>
  <c r="Q4122" i="1" s="1"/>
  <c r="O4093" i="1"/>
  <c r="Q4093" i="1" s="1"/>
  <c r="Y4064" i="1"/>
  <c r="O41" i="3" s="1"/>
  <c r="AE41" i="3" s="1"/>
  <c r="AO4047" i="1"/>
  <c r="O4031" i="1"/>
  <c r="Q4031" i="1" s="1"/>
  <c r="AO4035" i="1"/>
  <c r="AO4166" i="1"/>
  <c r="O4054" i="1"/>
  <c r="Q4054" i="1" s="1"/>
  <c r="O4172" i="1"/>
  <c r="Q4172" i="1" s="1"/>
  <c r="AO4037" i="1"/>
  <c r="AO4106" i="1"/>
  <c r="AO4095" i="1"/>
  <c r="Y4084" i="1"/>
  <c r="O61" i="3" s="1"/>
  <c r="AD61" i="3" s="1"/>
  <c r="AO4215" i="1"/>
  <c r="AO4192" i="1"/>
  <c r="AO4174" i="1"/>
  <c r="O4236" i="1"/>
  <c r="Q4236" i="1" s="1"/>
  <c r="Y4029" i="1"/>
  <c r="O6" i="3" s="1"/>
  <c r="Y4033" i="1"/>
  <c r="O10" i="3" s="1"/>
  <c r="Y4045" i="1"/>
  <c r="O22" i="3" s="1"/>
  <c r="AD22" i="3" s="1"/>
  <c r="Y4050" i="1"/>
  <c r="O27" i="3" s="1"/>
  <c r="AE27" i="3" s="1"/>
  <c r="Y4059" i="1"/>
  <c r="O36" i="3" s="1"/>
  <c r="AE36" i="3" s="1"/>
  <c r="Y4062" i="1"/>
  <c r="O39" i="3" s="1"/>
  <c r="Y4063" i="1"/>
  <c r="O40" i="3" s="1"/>
  <c r="AD40" i="3" s="1"/>
  <c r="AO4068" i="1"/>
  <c r="Y4078" i="1"/>
  <c r="O55" i="3" s="1"/>
  <c r="Y4079" i="1"/>
  <c r="O56" i="3" s="1"/>
  <c r="AE56" i="3" s="1"/>
  <c r="Y4089" i="1"/>
  <c r="O66" i="3" s="1"/>
  <c r="Y4097" i="1"/>
  <c r="O74" i="3" s="1"/>
  <c r="Y4126" i="1"/>
  <c r="O103" i="3" s="1"/>
  <c r="Y4151" i="1"/>
  <c r="O128" i="3" s="1"/>
  <c r="AC128" i="3" s="1"/>
  <c r="Y4166" i="1"/>
  <c r="O143" i="3" s="1"/>
  <c r="AB143" i="3" s="1"/>
  <c r="Y4220" i="1"/>
  <c r="O197" i="3" s="1"/>
  <c r="AE197" i="3" s="1"/>
  <c r="Y4224" i="1"/>
  <c r="O201" i="3" s="1"/>
  <c r="AB201" i="3" s="1"/>
  <c r="Y4240" i="1"/>
  <c r="O217" i="3" s="1"/>
  <c r="AC217" i="3" s="1"/>
  <c r="Y4302" i="1"/>
  <c r="O279" i="3" s="1"/>
  <c r="AB279" i="3" s="1"/>
  <c r="Y4311" i="1"/>
  <c r="O288" i="3" s="1"/>
  <c r="AA288" i="3" s="1"/>
  <c r="Y4316" i="1"/>
  <c r="O293" i="3" s="1"/>
  <c r="AE293" i="3" s="1"/>
  <c r="Y4330" i="1"/>
  <c r="O307" i="3" s="1"/>
  <c r="AD307" i="3" s="1"/>
  <c r="Y4348" i="1"/>
  <c r="O325" i="3" s="1"/>
  <c r="AE325" i="3" s="1"/>
  <c r="Y4359" i="1"/>
  <c r="O336" i="3" s="1"/>
  <c r="AE336" i="3" s="1"/>
  <c r="Y4364" i="1"/>
  <c r="O341" i="3" s="1"/>
  <c r="AE341" i="3" s="1"/>
  <c r="Y4377" i="1"/>
  <c r="O354" i="3" s="1"/>
  <c r="AE354" i="3" s="1"/>
  <c r="Y4386" i="1"/>
  <c r="O363" i="3" s="1"/>
  <c r="AD363" i="3" s="1"/>
  <c r="Y4390" i="1"/>
  <c r="O367" i="3" s="1"/>
  <c r="L14" i="17"/>
  <c r="C3495" i="19"/>
  <c r="M36" i="13"/>
  <c r="C3321" i="19"/>
  <c r="C3328" i="19"/>
  <c r="M43" i="13"/>
  <c r="M255" i="13"/>
  <c r="C3540" i="19"/>
  <c r="C3217" i="19"/>
  <c r="C3201" i="19"/>
  <c r="C3125" i="19"/>
  <c r="C3061" i="19"/>
  <c r="C2995" i="19"/>
  <c r="C2943" i="19"/>
  <c r="C3284" i="19"/>
  <c r="C3268" i="19"/>
  <c r="C3220" i="19"/>
  <c r="C3198" i="19"/>
  <c r="J14" i="17"/>
  <c r="C2986" i="19"/>
  <c r="C2979" i="19"/>
  <c r="C2996" i="19"/>
  <c r="C3002" i="19"/>
  <c r="C3028" i="19"/>
  <c r="C3034" i="19"/>
  <c r="C3058" i="19"/>
  <c r="C3060" i="19"/>
  <c r="C3074" i="19"/>
  <c r="C3076" i="19"/>
  <c r="C3098" i="19"/>
  <c r="J11" i="17"/>
  <c r="C3124" i="19"/>
  <c r="C3138" i="19"/>
  <c r="C3156" i="19"/>
  <c r="C3162" i="19"/>
  <c r="C3202" i="19"/>
  <c r="K15" i="17"/>
  <c r="C3454" i="19"/>
  <c r="M169" i="13"/>
  <c r="C3424" i="19"/>
  <c r="K16" i="17"/>
  <c r="C3255" i="19"/>
  <c r="C2956" i="19"/>
  <c r="J6" i="17"/>
  <c r="C2948" i="19"/>
  <c r="C2932" i="19"/>
  <c r="C2931" i="19"/>
  <c r="C2975" i="19"/>
  <c r="C2993" i="19"/>
  <c r="C3009" i="19"/>
  <c r="C3022" i="19"/>
  <c r="C3073" i="19"/>
  <c r="C3089" i="19"/>
  <c r="C3118" i="19"/>
  <c r="C3121" i="19"/>
  <c r="C3137" i="19"/>
  <c r="J12" i="17"/>
  <c r="C3166" i="19"/>
  <c r="J15" i="17"/>
  <c r="C3241" i="19"/>
  <c r="C3254" i="19"/>
  <c r="C3257" i="19"/>
  <c r="C3265" i="19"/>
  <c r="C3273" i="19"/>
  <c r="C3286" i="19"/>
  <c r="C2894" i="19"/>
  <c r="I16" i="17"/>
  <c r="C2878" i="19"/>
  <c r="C2768" i="19"/>
  <c r="C2760" i="19"/>
  <c r="C2752" i="19"/>
  <c r="C2728" i="19"/>
  <c r="C2712" i="19"/>
  <c r="I10" i="17"/>
  <c r="C2704" i="19"/>
  <c r="C2696" i="19"/>
  <c r="C2688" i="19"/>
  <c r="I9" i="17"/>
  <c r="C2620" i="19"/>
  <c r="I7" i="17"/>
  <c r="C2612" i="19"/>
  <c r="C2604" i="19"/>
  <c r="C2580" i="19"/>
  <c r="C2564" i="19"/>
  <c r="C2741" i="19"/>
  <c r="I11" i="17"/>
  <c r="C2725" i="19"/>
  <c r="C2709" i="19"/>
  <c r="C2653" i="19"/>
  <c r="C2635" i="19"/>
  <c r="C2599" i="19"/>
  <c r="C2579" i="19"/>
  <c r="C2561" i="19"/>
  <c r="K372" i="3"/>
  <c r="K371" i="3"/>
  <c r="C2751" i="19"/>
  <c r="C2721" i="19"/>
  <c r="C2581" i="19"/>
  <c r="C2897" i="19"/>
  <c r="C2889" i="19"/>
  <c r="C2881" i="19"/>
  <c r="C2865" i="19"/>
  <c r="I15" i="17"/>
  <c r="C2841" i="19"/>
  <c r="C2791" i="19"/>
  <c r="C2769" i="19"/>
  <c r="C2679" i="19"/>
  <c r="C2651" i="19"/>
  <c r="I8" i="17"/>
  <c r="C2623" i="19"/>
  <c r="C2597" i="19"/>
  <c r="M10" i="17"/>
  <c r="AO4073" i="1"/>
  <c r="AO4132" i="1"/>
  <c r="Y4134" i="1"/>
  <c r="O111" i="3" s="1"/>
  <c r="AD111" i="3" s="1"/>
  <c r="AO4341" i="1"/>
  <c r="AO4386" i="1"/>
  <c r="O4390" i="1"/>
  <c r="Q4390" i="1" s="1"/>
  <c r="O4383" i="1"/>
  <c r="Q4383" i="1" s="1"/>
  <c r="AO4336" i="1"/>
  <c r="AO4146" i="1"/>
  <c r="AO4366" i="1"/>
  <c r="AO4267" i="1"/>
  <c r="AO4200" i="1"/>
  <c r="AO4074" i="1"/>
  <c r="AO4332" i="1"/>
  <c r="Y4247" i="1"/>
  <c r="O224" i="3" s="1"/>
  <c r="AA224" i="3" s="1"/>
  <c r="O4077" i="1"/>
  <c r="Q4077" i="1" s="1"/>
  <c r="AO4120" i="1"/>
  <c r="AO4172" i="1"/>
  <c r="AO4168" i="1"/>
  <c r="AO4091" i="1"/>
  <c r="AO4141" i="1"/>
  <c r="AO4308" i="1"/>
  <c r="AO4356" i="1"/>
  <c r="AO4108" i="1"/>
  <c r="AO4196" i="1"/>
  <c r="AO4388" i="1"/>
  <c r="AO4000" i="1"/>
  <c r="AO3968" i="1"/>
  <c r="AO3988" i="1"/>
  <c r="AO3884" i="1"/>
  <c r="K11" i="17"/>
  <c r="K31" i="17" s="1"/>
  <c r="K9" i="17"/>
  <c r="K29" i="17" s="1"/>
  <c r="C3503" i="19"/>
  <c r="K12" i="17"/>
  <c r="K32" i="17" s="1"/>
  <c r="K5" i="17"/>
  <c r="C3290" i="19"/>
  <c r="C3625" i="19"/>
  <c r="C3578" i="19"/>
  <c r="M293" i="13"/>
  <c r="M54" i="13"/>
  <c r="K7" i="17"/>
  <c r="K27" i="17" s="1"/>
  <c r="M106" i="13"/>
  <c r="M164" i="13"/>
  <c r="M204" i="13"/>
  <c r="K13" i="17"/>
  <c r="M282" i="13"/>
  <c r="M325" i="13"/>
  <c r="C3211" i="19"/>
  <c r="C3195" i="19"/>
  <c r="C3147" i="19"/>
  <c r="C3077" i="19"/>
  <c r="C3112" i="19"/>
  <c r="C3066" i="19"/>
  <c r="J5" i="17"/>
  <c r="C2925" i="19"/>
  <c r="C3274" i="19"/>
  <c r="C3226" i="19"/>
  <c r="C3210" i="19"/>
  <c r="C3204" i="19"/>
  <c r="C3114" i="19"/>
  <c r="C3003" i="19"/>
  <c r="C3019" i="19"/>
  <c r="C3035" i="19"/>
  <c r="C3083" i="19"/>
  <c r="C3099" i="19"/>
  <c r="L13" i="17"/>
  <c r="AO3992" i="1"/>
  <c r="AO3980" i="1"/>
  <c r="AO3972" i="1"/>
  <c r="AO3838" i="1"/>
  <c r="K8" i="17"/>
  <c r="K28" i="17" s="1"/>
  <c r="K14" i="17"/>
  <c r="K34" i="17" s="1"/>
  <c r="M278" i="13"/>
  <c r="K10" i="17"/>
  <c r="C3500" i="19"/>
  <c r="C3444" i="19"/>
  <c r="L371" i="3"/>
  <c r="L150" i="13" s="1"/>
  <c r="J7" i="17"/>
  <c r="C3261" i="19"/>
  <c r="J16" i="17"/>
  <c r="C3239" i="19"/>
  <c r="C3080" i="19"/>
  <c r="C3132" i="19"/>
  <c r="C2990" i="19"/>
  <c r="C3148" i="19"/>
  <c r="C2969" i="19"/>
  <c r="C2930" i="19"/>
  <c r="C2946" i="19"/>
  <c r="C2974" i="19"/>
  <c r="C2997" i="19"/>
  <c r="C3013" i="19"/>
  <c r="C3021" i="19"/>
  <c r="C3037" i="19"/>
  <c r="C3053" i="19"/>
  <c r="C3101" i="19"/>
  <c r="C3117" i="19"/>
  <c r="C3165" i="19"/>
  <c r="C3181" i="19"/>
  <c r="I14" i="17"/>
  <c r="I12" i="17"/>
  <c r="I6" i="17"/>
  <c r="C2835" i="19"/>
  <c r="F141" i="13"/>
  <c r="F326" i="13"/>
  <c r="F203" i="13"/>
  <c r="F335" i="13"/>
  <c r="F68" i="13"/>
  <c r="F346" i="13"/>
  <c r="F247" i="13"/>
  <c r="F232" i="13"/>
  <c r="F137" i="13"/>
  <c r="F306" i="13"/>
  <c r="F355" i="13"/>
  <c r="F153" i="13"/>
  <c r="F283" i="13"/>
  <c r="F192" i="13"/>
  <c r="F354" i="13"/>
  <c r="F180" i="13"/>
  <c r="F193" i="13"/>
  <c r="F22" i="13"/>
  <c r="F280" i="13"/>
  <c r="F81" i="13"/>
  <c r="F77" i="13"/>
  <c r="F120" i="13"/>
  <c r="F124" i="13"/>
  <c r="J134" i="13"/>
  <c r="C2196" i="19"/>
  <c r="H5" i="17"/>
  <c r="C2256" i="19"/>
  <c r="G284" i="13"/>
  <c r="G353" i="13"/>
  <c r="G119" i="13"/>
  <c r="G216" i="13"/>
  <c r="G345" i="13"/>
  <c r="G28" i="13"/>
  <c r="G234" i="13"/>
  <c r="G157" i="13"/>
  <c r="G68" i="13"/>
  <c r="G50" i="13"/>
  <c r="G319" i="13"/>
  <c r="G22" i="13"/>
  <c r="G298" i="13"/>
  <c r="G79" i="13"/>
  <c r="I66" i="3"/>
  <c r="Y36" i="1"/>
  <c r="D31" i="3" s="1"/>
  <c r="C1343" i="19"/>
  <c r="D8" i="17"/>
  <c r="C5947" i="19"/>
  <c r="C6171" i="19"/>
  <c r="C6030" i="19"/>
  <c r="R12" i="17"/>
  <c r="C6151" i="19"/>
  <c r="C6175" i="19"/>
  <c r="R7" i="17"/>
  <c r="C6093" i="19"/>
  <c r="C6023" i="19"/>
  <c r="R9" i="17"/>
  <c r="R11" i="17"/>
  <c r="R13" i="17"/>
  <c r="R16" i="17"/>
  <c r="C5873" i="19"/>
  <c r="C6037" i="19"/>
  <c r="C6074" i="19"/>
  <c r="C6070" i="19"/>
  <c r="C6058" i="19"/>
  <c r="C6177" i="19"/>
  <c r="C6206" i="19"/>
  <c r="C6194" i="19"/>
  <c r="C6190" i="19"/>
  <c r="C5597" i="19"/>
  <c r="C5718" i="19"/>
  <c r="R8" i="17"/>
  <c r="R6" i="17"/>
  <c r="C6155" i="19"/>
  <c r="C6167" i="19"/>
  <c r="C6134" i="19"/>
  <c r="C6095" i="19"/>
  <c r="C6107" i="19"/>
  <c r="T371" i="3"/>
  <c r="T209" i="13" s="1"/>
  <c r="C5955" i="19"/>
  <c r="C5943" i="19"/>
  <c r="C5939" i="19"/>
  <c r="C6146" i="19"/>
  <c r="C6142" i="19"/>
  <c r="C5566" i="19"/>
  <c r="C5562" i="19"/>
  <c r="C5558" i="19"/>
  <c r="C5554" i="19"/>
  <c r="C5550" i="19"/>
  <c r="C5546" i="19"/>
  <c r="C5542" i="19"/>
  <c r="C5595" i="19"/>
  <c r="C5583" i="19"/>
  <c r="C5628" i="19"/>
  <c r="C5657" i="19"/>
  <c r="C5653" i="19"/>
  <c r="C5649" i="19"/>
  <c r="C5645" i="19"/>
  <c r="C5641" i="19"/>
  <c r="C5637" i="19"/>
  <c r="C5633" i="19"/>
  <c r="C5690" i="19"/>
  <c r="C5686" i="19"/>
  <c r="C5682" i="19"/>
  <c r="C5678" i="19"/>
  <c r="C5674" i="19"/>
  <c r="C5670" i="19"/>
  <c r="C5666" i="19"/>
  <c r="C5749" i="19"/>
  <c r="C5758" i="19"/>
  <c r="C6407" i="19"/>
  <c r="C6355" i="19"/>
  <c r="C6295" i="19"/>
  <c r="C6239" i="19"/>
  <c r="C6235" i="19"/>
  <c r="C6227" i="19"/>
  <c r="C6215" i="19"/>
  <c r="C6211" i="19"/>
  <c r="S372" i="3"/>
  <c r="R14" i="17"/>
  <c r="R15" i="17"/>
  <c r="R10" i="17"/>
  <c r="C6130" i="19"/>
  <c r="C6138" i="19"/>
  <c r="C6109" i="19"/>
  <c r="C5959" i="19"/>
  <c r="C6086" i="19"/>
  <c r="C6007" i="19"/>
  <c r="C5885" i="19"/>
  <c r="C5652" i="19"/>
  <c r="C6481" i="19"/>
  <c r="C6457" i="19"/>
  <c r="C6385" i="19"/>
  <c r="C6365" i="19"/>
  <c r="C6265" i="19"/>
  <c r="C6261" i="19"/>
  <c r="C6253" i="19"/>
  <c r="C5495" i="19"/>
  <c r="C5491" i="19"/>
  <c r="C5534" i="19"/>
  <c r="C5530" i="19"/>
  <c r="C5522" i="19"/>
  <c r="C5518" i="19"/>
  <c r="C5569" i="19"/>
  <c r="C5565" i="19"/>
  <c r="C5557" i="19"/>
  <c r="C5553" i="19"/>
  <c r="C5545" i="19"/>
  <c r="C5594" i="19"/>
  <c r="C5590" i="19"/>
  <c r="C5619" i="19"/>
  <c r="C5615" i="19"/>
  <c r="C5611" i="19"/>
  <c r="C5607" i="19"/>
  <c r="C5689" i="19"/>
  <c r="C5685" i="19"/>
  <c r="C5681" i="19"/>
  <c r="C5677" i="19"/>
  <c r="C5673" i="19"/>
  <c r="C5665" i="19"/>
  <c r="C6512" i="19"/>
  <c r="C6508" i="19"/>
  <c r="C6500" i="19"/>
  <c r="C6496" i="19"/>
  <c r="C6492" i="19"/>
  <c r="C6472" i="19"/>
  <c r="C6460" i="19"/>
  <c r="C6428" i="19"/>
  <c r="C6388" i="19"/>
  <c r="C6384" i="19"/>
  <c r="C6372" i="19"/>
  <c r="C6368" i="19"/>
  <c r="C6364" i="19"/>
  <c r="C6360" i="19"/>
  <c r="C6296" i="19"/>
  <c r="C6292" i="19"/>
  <c r="C6288" i="19"/>
  <c r="C6284" i="19"/>
  <c r="C6280" i="19"/>
  <c r="C6276" i="19"/>
  <c r="C6240" i="19"/>
  <c r="C6232" i="19"/>
  <c r="C6376" i="19"/>
  <c r="C6484" i="19"/>
  <c r="C6217" i="19"/>
  <c r="C6272" i="19"/>
  <c r="C5874" i="19"/>
  <c r="C5870" i="19"/>
  <c r="C5866" i="19"/>
  <c r="C5862" i="19"/>
  <c r="C5854" i="19"/>
  <c r="C5850" i="19"/>
  <c r="C5883" i="19"/>
  <c r="C5930" i="19"/>
  <c r="C5954" i="19"/>
  <c r="C5942" i="19"/>
  <c r="C5966" i="19"/>
  <c r="C6187" i="19"/>
  <c r="C5575" i="19"/>
  <c r="C5662" i="19"/>
  <c r="C5708" i="19"/>
  <c r="C5723" i="19"/>
  <c r="C5725" i="19"/>
  <c r="C5770" i="19"/>
  <c r="C5787" i="19"/>
  <c r="C5510" i="19"/>
  <c r="C5506" i="19"/>
  <c r="C5502" i="19"/>
  <c r="C5498" i="19"/>
  <c r="C5494" i="19"/>
  <c r="C5490" i="19"/>
  <c r="C5486" i="19"/>
  <c r="C5482" i="19"/>
  <c r="C5525" i="19"/>
  <c r="C5517" i="19"/>
  <c r="C5593" i="19"/>
  <c r="C5589" i="19"/>
  <c r="C5585" i="19"/>
  <c r="C5581" i="19"/>
  <c r="C5577" i="19"/>
  <c r="C5573" i="19"/>
  <c r="C5630" i="19"/>
  <c r="C5626" i="19"/>
  <c r="C5622" i="19"/>
  <c r="C5618" i="19"/>
  <c r="C5610" i="19"/>
  <c r="C5606" i="19"/>
  <c r="C5602" i="19"/>
  <c r="C5655" i="19"/>
  <c r="C5651" i="19"/>
  <c r="C5647" i="19"/>
  <c r="C5639" i="19"/>
  <c r="C5635" i="19"/>
  <c r="C5672" i="19"/>
  <c r="C5722" i="19"/>
  <c r="C5714" i="19"/>
  <c r="C5710" i="19"/>
  <c r="C5706" i="19"/>
  <c r="C5702" i="19"/>
  <c r="C5698" i="19"/>
  <c r="C5694" i="19"/>
  <c r="C5751" i="19"/>
  <c r="C5747" i="19"/>
  <c r="C5743" i="19"/>
  <c r="C5739" i="19"/>
  <c r="C5735" i="19"/>
  <c r="C5731" i="19"/>
  <c r="C5727" i="19"/>
  <c r="C5753" i="19"/>
  <c r="C5768" i="19"/>
  <c r="C5809" i="19"/>
  <c r="C5805" i="19"/>
  <c r="C5801" i="19"/>
  <c r="C5797" i="19"/>
  <c r="C5789" i="19"/>
  <c r="C5785" i="19"/>
  <c r="C5838" i="19"/>
  <c r="C5834" i="19"/>
  <c r="C5822" i="19"/>
  <c r="C5818" i="19"/>
  <c r="C6541" i="19"/>
  <c r="C6537" i="19"/>
  <c r="C6533" i="19"/>
  <c r="C6529" i="19"/>
  <c r="C6525" i="19"/>
  <c r="C6521" i="19"/>
  <c r="C6513" i="19"/>
  <c r="C6509" i="19"/>
  <c r="C6505" i="19"/>
  <c r="C6501" i="19"/>
  <c r="C6497" i="19"/>
  <c r="C6493" i="19"/>
  <c r="C6485" i="19"/>
  <c r="C6453" i="19"/>
  <c r="C6449" i="19"/>
  <c r="C6445" i="19"/>
  <c r="C6441" i="19"/>
  <c r="C6421" i="19"/>
  <c r="C6417" i="19"/>
  <c r="C6413" i="19"/>
  <c r="C6409" i="19"/>
  <c r="C6405" i="19"/>
  <c r="C6401" i="19"/>
  <c r="C6397" i="19"/>
  <c r="C6361" i="19"/>
  <c r="C6357" i="19"/>
  <c r="C6353" i="19"/>
  <c r="C6349" i="19"/>
  <c r="C6341" i="19"/>
  <c r="C6337" i="19"/>
  <c r="C6333" i="19"/>
  <c r="C6329" i="19"/>
  <c r="C6325" i="19"/>
  <c r="C6321" i="19"/>
  <c r="C6317" i="19"/>
  <c r="C6313" i="19"/>
  <c r="C6305" i="19"/>
  <c r="C6301" i="19"/>
  <c r="C6297" i="19"/>
  <c r="C6293" i="19"/>
  <c r="C6289" i="19"/>
  <c r="C6285" i="19"/>
  <c r="C6281" i="19"/>
  <c r="C6273" i="19"/>
  <c r="C6269" i="19"/>
  <c r="C6241" i="19"/>
  <c r="C6237" i="19"/>
  <c r="C6233" i="19"/>
  <c r="C6229" i="19"/>
  <c r="C6225" i="19"/>
  <c r="C6221" i="19"/>
  <c r="C6213" i="19"/>
  <c r="C5826" i="19"/>
  <c r="S371" i="3"/>
  <c r="S217" i="13" s="1"/>
  <c r="C6277" i="19"/>
  <c r="C5914" i="19"/>
  <c r="C5762" i="19"/>
  <c r="C5729" i="19"/>
  <c r="C5509" i="19"/>
  <c r="C5505" i="19"/>
  <c r="C5497" i="19"/>
  <c r="C5493" i="19"/>
  <c r="C5485" i="19"/>
  <c r="C5481" i="19"/>
  <c r="C5563" i="19"/>
  <c r="C5629" i="19"/>
  <c r="C5613" i="19"/>
  <c r="C5609" i="19"/>
  <c r="C5605" i="19"/>
  <c r="C5658" i="19"/>
  <c r="C5654" i="19"/>
  <c r="C5650" i="19"/>
  <c r="C5646" i="19"/>
  <c r="C5642" i="19"/>
  <c r="C5638" i="19"/>
  <c r="C5691" i="19"/>
  <c r="C5687" i="19"/>
  <c r="C5683" i="19"/>
  <c r="C5679" i="19"/>
  <c r="C5675" i="19"/>
  <c r="C5671" i="19"/>
  <c r="C5667" i="19"/>
  <c r="C5663" i="19"/>
  <c r="C5734" i="19"/>
  <c r="C5817" i="19"/>
  <c r="C5500" i="19"/>
  <c r="C5511" i="19"/>
  <c r="C5587" i="19"/>
  <c r="C5737" i="19"/>
  <c r="C5733" i="19"/>
  <c r="C5782" i="19"/>
  <c r="C5774" i="19"/>
  <c r="C5766" i="19"/>
  <c r="C5754" i="19"/>
  <c r="C5811" i="19"/>
  <c r="C5795" i="19"/>
  <c r="C5791" i="19"/>
  <c r="C5903" i="19"/>
  <c r="C5899" i="19"/>
  <c r="C5887" i="19"/>
  <c r="C5934" i="19"/>
  <c r="C5922" i="19"/>
  <c r="C5910" i="19"/>
  <c r="C5950" i="19"/>
  <c r="C5992" i="19"/>
  <c r="C5976" i="19"/>
  <c r="C6034" i="19"/>
  <c r="C5807" i="19"/>
  <c r="C5778" i="19"/>
  <c r="C5745" i="19"/>
  <c r="C5716" i="19"/>
  <c r="C5861" i="19"/>
  <c r="C5902" i="19"/>
  <c r="C5894" i="19"/>
  <c r="C5890" i="19"/>
  <c r="C5995" i="19"/>
  <c r="C5983" i="19"/>
  <c r="C5979" i="19"/>
  <c r="C5975" i="19"/>
  <c r="C5967" i="19"/>
  <c r="C6020" i="19"/>
  <c r="C6016" i="19"/>
  <c r="C6008" i="19"/>
  <c r="C6004" i="19"/>
  <c r="C6082" i="19"/>
  <c r="C6062" i="19"/>
  <c r="C6115" i="19"/>
  <c r="C6111" i="19"/>
  <c r="C6099" i="19"/>
  <c r="C6091" i="19"/>
  <c r="C6148" i="19"/>
  <c r="C6136" i="19"/>
  <c r="C6132" i="19"/>
  <c r="C6124" i="19"/>
  <c r="C6198" i="19"/>
  <c r="C6186" i="19"/>
  <c r="C6182" i="19"/>
  <c r="C6103" i="19"/>
  <c r="C5878" i="19"/>
  <c r="C5886" i="19"/>
  <c r="C6606" i="19"/>
  <c r="T6" i="17"/>
  <c r="C6463" i="19"/>
  <c r="Q12" i="17"/>
  <c r="C5692" i="19"/>
  <c r="C5724" i="19"/>
  <c r="Q13" i="17"/>
  <c r="C6046" i="19"/>
  <c r="C5988" i="19"/>
  <c r="C6574" i="19"/>
  <c r="C6554" i="19"/>
  <c r="C6550" i="19"/>
  <c r="C6546" i="19"/>
  <c r="C6534" i="19"/>
  <c r="C6518" i="19"/>
  <c r="C6510" i="19"/>
  <c r="C6498" i="19"/>
  <c r="C6490" i="19"/>
  <c r="C6486" i="19"/>
  <c r="C6474" i="19"/>
  <c r="C6470" i="19"/>
  <c r="C6466" i="19"/>
  <c r="C6462" i="19"/>
  <c r="C6450" i="19"/>
  <c r="C6438" i="19"/>
  <c r="C6426" i="19"/>
  <c r="C6418" i="19"/>
  <c r="C6414" i="19"/>
  <c r="C6410" i="19"/>
  <c r="C6398" i="19"/>
  <c r="C6394" i="19"/>
  <c r="C6390" i="19"/>
  <c r="C6386" i="19"/>
  <c r="C6378" i="19"/>
  <c r="C6374" i="19"/>
  <c r="C6370" i="19"/>
  <c r="C6358" i="19"/>
  <c r="C6354" i="19"/>
  <c r="C6346" i="19"/>
  <c r="C6330" i="19"/>
  <c r="C6322" i="19"/>
  <c r="C6310" i="19"/>
  <c r="C6306" i="19"/>
  <c r="C6302" i="19"/>
  <c r="C6298" i="19"/>
  <c r="C6294" i="19"/>
  <c r="C6290" i="19"/>
  <c r="C6286" i="19"/>
  <c r="C6282" i="19"/>
  <c r="C6278" i="19"/>
  <c r="C6274" i="19"/>
  <c r="S7" i="17"/>
  <c r="C6266" i="19"/>
  <c r="C6262" i="19"/>
  <c r="C6258" i="19"/>
  <c r="C6254" i="19"/>
  <c r="C6238" i="19"/>
  <c r="C6234" i="19"/>
  <c r="C6226" i="19"/>
  <c r="C6222" i="19"/>
  <c r="C6447" i="19"/>
  <c r="C6567" i="19"/>
  <c r="C6563" i="19"/>
  <c r="C6551" i="19"/>
  <c r="C6547" i="19"/>
  <c r="C6543" i="19"/>
  <c r="C6539" i="19"/>
  <c r="C6527" i="19"/>
  <c r="C6519" i="19"/>
  <c r="C6483" i="19"/>
  <c r="C6479" i="19"/>
  <c r="C6471" i="19"/>
  <c r="C6467" i="19"/>
  <c r="C6459" i="19"/>
  <c r="C6455" i="19"/>
  <c r="C6443" i="19"/>
  <c r="C6431" i="19"/>
  <c r="C6427" i="19"/>
  <c r="C6411" i="19"/>
  <c r="C6399" i="19"/>
  <c r="C6391" i="19"/>
  <c r="C6359" i="19"/>
  <c r="C6351" i="19"/>
  <c r="C6343" i="19"/>
  <c r="C6339" i="19"/>
  <c r="C6335" i="19"/>
  <c r="C6315" i="19"/>
  <c r="C6303" i="19"/>
  <c r="C6291" i="19"/>
  <c r="C6279" i="19"/>
  <c r="C6271" i="19"/>
  <c r="C6267" i="19"/>
  <c r="C6263" i="19"/>
  <c r="C6251" i="19"/>
  <c r="C6243" i="19"/>
  <c r="C6231" i="19"/>
  <c r="C6219" i="19"/>
  <c r="C6475" i="19"/>
  <c r="C6523" i="19"/>
  <c r="C5570" i="19"/>
  <c r="Q8" i="17"/>
  <c r="Q16" i="17"/>
  <c r="C5814" i="19"/>
  <c r="Q5" i="17"/>
  <c r="C5533" i="19"/>
  <c r="C5661" i="19"/>
  <c r="Q11" i="17"/>
  <c r="C5764" i="19"/>
  <c r="C5842" i="19"/>
  <c r="C5830" i="19"/>
  <c r="C5845" i="19"/>
  <c r="R5" i="17"/>
  <c r="T372" i="3"/>
  <c r="C5865" i="19"/>
  <c r="C5898" i="19"/>
  <c r="C5929" i="19"/>
  <c r="C6578" i="19"/>
  <c r="V371" i="3"/>
  <c r="V372" i="3"/>
  <c r="C6601" i="19"/>
  <c r="C5987" i="19"/>
  <c r="C6024" i="19"/>
  <c r="C6027" i="19"/>
  <c r="C6608" i="19"/>
  <c r="C6570" i="19"/>
  <c r="C6566" i="19"/>
  <c r="C6562" i="19"/>
  <c r="C6558" i="19"/>
  <c r="C6542" i="19"/>
  <c r="C6538" i="19"/>
  <c r="C6530" i="19"/>
  <c r="C6526" i="19"/>
  <c r="C6522" i="19"/>
  <c r="S15" i="17"/>
  <c r="C6514" i="19"/>
  <c r="C6506" i="19"/>
  <c r="C6502" i="19"/>
  <c r="C6494" i="19"/>
  <c r="S14" i="17"/>
  <c r="C6482" i="19"/>
  <c r="C6478" i="19"/>
  <c r="C6458" i="19"/>
  <c r="C6454" i="19"/>
  <c r="S13" i="17"/>
  <c r="C6446" i="19"/>
  <c r="C6442" i="19"/>
  <c r="C6434" i="19"/>
  <c r="C6430" i="19"/>
  <c r="C6422" i="19"/>
  <c r="S12" i="17"/>
  <c r="C6406" i="19"/>
  <c r="C6402" i="19"/>
  <c r="C6382" i="19"/>
  <c r="C6366" i="19"/>
  <c r="C6362" i="19"/>
  <c r="C6350" i="19"/>
  <c r="C6342" i="19"/>
  <c r="C6338" i="19"/>
  <c r="C6334" i="19"/>
  <c r="S9" i="17"/>
  <c r="C6326" i="19"/>
  <c r="C6318" i="19"/>
  <c r="C6314" i="19"/>
  <c r="S8" i="17"/>
  <c r="C6270" i="19"/>
  <c r="C6250" i="19"/>
  <c r="C6246" i="19"/>
  <c r="C6242" i="19"/>
  <c r="S6" i="17"/>
  <c r="C6230" i="19"/>
  <c r="C6218" i="19"/>
  <c r="C6214" i="19"/>
  <c r="U371" i="3"/>
  <c r="C6210" i="19"/>
  <c r="U372" i="3"/>
  <c r="S5" i="17"/>
  <c r="C5512" i="19"/>
  <c r="Q6" i="17"/>
  <c r="C5543" i="19"/>
  <c r="Q7" i="17"/>
  <c r="C5592" i="19"/>
  <c r="C5601" i="19"/>
  <c r="Q9" i="17"/>
  <c r="Q10" i="17"/>
  <c r="C5634" i="19"/>
  <c r="C5717" i="19"/>
  <c r="C5701" i="19"/>
  <c r="C5750" i="19"/>
  <c r="C5726" i="19"/>
  <c r="C5771" i="19"/>
  <c r="C5759" i="19"/>
  <c r="Q14" i="17"/>
  <c r="C5788" i="19"/>
  <c r="Q15" i="17"/>
  <c r="C6591" i="19"/>
  <c r="C6597" i="19"/>
  <c r="C6587" i="19"/>
  <c r="C6593" i="19"/>
  <c r="C6604" i="19"/>
  <c r="C6569" i="19"/>
  <c r="C6553" i="19"/>
  <c r="C6545" i="19"/>
  <c r="S16" i="17"/>
  <c r="C6393" i="19"/>
  <c r="S11" i="17"/>
  <c r="S10" i="17"/>
  <c r="C6611" i="19"/>
  <c r="C6575" i="19"/>
  <c r="T5" i="17"/>
  <c r="AA367" i="3" l="1"/>
  <c r="M215" i="13"/>
  <c r="M248" i="13"/>
  <c r="H97" i="13"/>
  <c r="AC352" i="3"/>
  <c r="AA331" i="3"/>
  <c r="AD306" i="3"/>
  <c r="AB253" i="3"/>
  <c r="AB224" i="3"/>
  <c r="AD217" i="3"/>
  <c r="AD128" i="3"/>
  <c r="AE140" i="3"/>
  <c r="AB125" i="3"/>
  <c r="AE111" i="3"/>
  <c r="AC70" i="3"/>
  <c r="AE82" i="3"/>
  <c r="AB51" i="3"/>
  <c r="AA12" i="3"/>
  <c r="AB24" i="3"/>
  <c r="AE28" i="3"/>
  <c r="AA345" i="3"/>
  <c r="AC369" i="3"/>
  <c r="AA316" i="3"/>
  <c r="AB328" i="3"/>
  <c r="AC279" i="3"/>
  <c r="AB299" i="3"/>
  <c r="AA229" i="3"/>
  <c r="AD233" i="3"/>
  <c r="AE245" i="3"/>
  <c r="AB211" i="3"/>
  <c r="AD162" i="3"/>
  <c r="AE156" i="3"/>
  <c r="AD145" i="3"/>
  <c r="AE67" i="3"/>
  <c r="AB64" i="3"/>
  <c r="AE40" i="3"/>
  <c r="AA56" i="3"/>
  <c r="AD60" i="3"/>
  <c r="AE321" i="3"/>
  <c r="AA337" i="3"/>
  <c r="AB288" i="3"/>
  <c r="AE292" i="3"/>
  <c r="AC300" i="3"/>
  <c r="AA308" i="3"/>
  <c r="AE251" i="3"/>
  <c r="AD154" i="3"/>
  <c r="AB101" i="3"/>
  <c r="AD76" i="3"/>
  <c r="AB84" i="3"/>
  <c r="AD49" i="3"/>
  <c r="AE61" i="3"/>
  <c r="AC22" i="3"/>
  <c r="AB30" i="3"/>
  <c r="AE34" i="3"/>
  <c r="AE359" i="3"/>
  <c r="AC278" i="3"/>
  <c r="AB189" i="3"/>
  <c r="AC201" i="3"/>
  <c r="AE164" i="3"/>
  <c r="AC172" i="3"/>
  <c r="AD184" i="3"/>
  <c r="AC143" i="3"/>
  <c r="AB93" i="3"/>
  <c r="AA7" i="3"/>
  <c r="AD11" i="3"/>
  <c r="Y4756" i="1"/>
  <c r="P367" i="3" s="1"/>
  <c r="C4747" i="19" s="1"/>
  <c r="AO4756" i="1"/>
  <c r="O4756" i="1"/>
  <c r="Q4756" i="1" s="1"/>
  <c r="Y4703" i="1"/>
  <c r="P314" i="3" s="1"/>
  <c r="AO4703" i="1"/>
  <c r="O4703" i="1"/>
  <c r="Q4703" i="1" s="1"/>
  <c r="P5426" i="1"/>
  <c r="R5426" i="1" s="1"/>
  <c r="BB5281" i="1"/>
  <c r="AP5281" i="1"/>
  <c r="AD352" i="3"/>
  <c r="AB331" i="3"/>
  <c r="AE306" i="3"/>
  <c r="AC253" i="3"/>
  <c r="AC224" i="3"/>
  <c r="AE217" i="3"/>
  <c r="AE128" i="3"/>
  <c r="AA125" i="3"/>
  <c r="AE70" i="3"/>
  <c r="AC51" i="3"/>
  <c r="AB12" i="3"/>
  <c r="AC24" i="3"/>
  <c r="AB345" i="3"/>
  <c r="AD369" i="3"/>
  <c r="AB316" i="3"/>
  <c r="AC328" i="3"/>
  <c r="AA336" i="3"/>
  <c r="AE279" i="3"/>
  <c r="AC299" i="3"/>
  <c r="AA307" i="3"/>
  <c r="AB229" i="3"/>
  <c r="AE233" i="3"/>
  <c r="AC211" i="3"/>
  <c r="AC162" i="3"/>
  <c r="AE145" i="3"/>
  <c r="AC64" i="3"/>
  <c r="AB56" i="3"/>
  <c r="AE60" i="3"/>
  <c r="AB17" i="3"/>
  <c r="AA354" i="3"/>
  <c r="AA325" i="3"/>
  <c r="AB337" i="3"/>
  <c r="AC288" i="3"/>
  <c r="AD300" i="3"/>
  <c r="AB308" i="3"/>
  <c r="AD251" i="3"/>
  <c r="AA150" i="3"/>
  <c r="AC154" i="3"/>
  <c r="AA101" i="3"/>
  <c r="AE76" i="3"/>
  <c r="AC84" i="3"/>
  <c r="AE49" i="3"/>
  <c r="AE22" i="3"/>
  <c r="AD30" i="3"/>
  <c r="AA343" i="3"/>
  <c r="AD359" i="3"/>
  <c r="AC367" i="3"/>
  <c r="AB278" i="3"/>
  <c r="AC189" i="3"/>
  <c r="AA197" i="3"/>
  <c r="AD201" i="3"/>
  <c r="AD172" i="3"/>
  <c r="AE184" i="3"/>
  <c r="AD143" i="3"/>
  <c r="AA93" i="3"/>
  <c r="AA54" i="3"/>
  <c r="AB7" i="3"/>
  <c r="AE11" i="3"/>
  <c r="AA27" i="3"/>
  <c r="AT5270" i="1"/>
  <c r="BB5270" i="1" s="1"/>
  <c r="BD5270" i="1" s="1"/>
  <c r="AP5270" i="1"/>
  <c r="AE352" i="3"/>
  <c r="AC331" i="3"/>
  <c r="AD253" i="3"/>
  <c r="AD224" i="3"/>
  <c r="AC125" i="3"/>
  <c r="AD51" i="3"/>
  <c r="AC12" i="3"/>
  <c r="AA20" i="3"/>
  <c r="AD24" i="3"/>
  <c r="AC345" i="3"/>
  <c r="AA353" i="3"/>
  <c r="AE369" i="3"/>
  <c r="AC316" i="3"/>
  <c r="AA324" i="3"/>
  <c r="AD328" i="3"/>
  <c r="AB336" i="3"/>
  <c r="AD279" i="3"/>
  <c r="AA295" i="3"/>
  <c r="AE299" i="3"/>
  <c r="AB307" i="3"/>
  <c r="AC229" i="3"/>
  <c r="AD211" i="3"/>
  <c r="AE162" i="3"/>
  <c r="AA149" i="3"/>
  <c r="AD64" i="3"/>
  <c r="AC56" i="3"/>
  <c r="AA36" i="3"/>
  <c r="AA17" i="3"/>
  <c r="AC354" i="3"/>
  <c r="AB325" i="3"/>
  <c r="AC337" i="3"/>
  <c r="AA284" i="3"/>
  <c r="AD288" i="3"/>
  <c r="AE300" i="3"/>
  <c r="AC308" i="3"/>
  <c r="AB150" i="3"/>
  <c r="AE154" i="3"/>
  <c r="AC101" i="3"/>
  <c r="AA80" i="3"/>
  <c r="AD84" i="3"/>
  <c r="AC30" i="3"/>
  <c r="AB343" i="3"/>
  <c r="AA363" i="3"/>
  <c r="AE367" i="3"/>
  <c r="AA305" i="3"/>
  <c r="AD278" i="3"/>
  <c r="AD189" i="3"/>
  <c r="AB197" i="3"/>
  <c r="AE201" i="3"/>
  <c r="AE172" i="3"/>
  <c r="AE143" i="3"/>
  <c r="AC93" i="3"/>
  <c r="AB54" i="3"/>
  <c r="AC7" i="3"/>
  <c r="AB27" i="3"/>
  <c r="O4740" i="1"/>
  <c r="Q4740" i="1" s="1"/>
  <c r="Y4740" i="1"/>
  <c r="P351" i="3" s="1"/>
  <c r="Y4723" i="1"/>
  <c r="P334" i="3" s="1"/>
  <c r="O4723" i="1"/>
  <c r="Q4723" i="1" s="1"/>
  <c r="O4698" i="1"/>
  <c r="Q4698" i="1" s="1"/>
  <c r="AO4698" i="1"/>
  <c r="Y4698" i="1"/>
  <c r="P309" i="3" s="1"/>
  <c r="AP5240" i="1"/>
  <c r="AT5240" i="1"/>
  <c r="BB5240" i="1" s="1"/>
  <c r="M76" i="13"/>
  <c r="AA327" i="3"/>
  <c r="AE331" i="3"/>
  <c r="AE253" i="3"/>
  <c r="AE224" i="3"/>
  <c r="AA181" i="3"/>
  <c r="AD125" i="3"/>
  <c r="AE51" i="3"/>
  <c r="AD12" i="3"/>
  <c r="AB20" i="3"/>
  <c r="AE24" i="3"/>
  <c r="AA341" i="3"/>
  <c r="AD345" i="3"/>
  <c r="AB353" i="3"/>
  <c r="AD316" i="3"/>
  <c r="AB324" i="3"/>
  <c r="AE328" i="3"/>
  <c r="AC336" i="3"/>
  <c r="AB295" i="3"/>
  <c r="AD299" i="3"/>
  <c r="AC307" i="3"/>
  <c r="AD229" i="3"/>
  <c r="AA195" i="3"/>
  <c r="AE211" i="3"/>
  <c r="AB149" i="3"/>
  <c r="AE64" i="3"/>
  <c r="AD56" i="3"/>
  <c r="AB36" i="3"/>
  <c r="AC17" i="3"/>
  <c r="AB25" i="3"/>
  <c r="AB354" i="3"/>
  <c r="AC325" i="3"/>
  <c r="AD337" i="3"/>
  <c r="AB284" i="3"/>
  <c r="AE288" i="3"/>
  <c r="AD308" i="3"/>
  <c r="AA126" i="3"/>
  <c r="AD150" i="3"/>
  <c r="AD101" i="3"/>
  <c r="AA68" i="3"/>
  <c r="AB80" i="3"/>
  <c r="AE84" i="3"/>
  <c r="AB41" i="3"/>
  <c r="AE30" i="3"/>
  <c r="AC343" i="3"/>
  <c r="AB363" i="3"/>
  <c r="AD367" i="3"/>
  <c r="AA293" i="3"/>
  <c r="AB305" i="3"/>
  <c r="AE278" i="3"/>
  <c r="AE189" i="3"/>
  <c r="AC197" i="3"/>
  <c r="AB89" i="3"/>
  <c r="AD93" i="3"/>
  <c r="AD54" i="3"/>
  <c r="AD7" i="3"/>
  <c r="AC27" i="3"/>
  <c r="AP5237" i="1"/>
  <c r="AT5237" i="1"/>
  <c r="BB5237" i="1" s="1"/>
  <c r="K36" i="17"/>
  <c r="M210" i="13"/>
  <c r="AB327" i="3"/>
  <c r="AB181" i="3"/>
  <c r="AA140" i="3"/>
  <c r="AA111" i="3"/>
  <c r="AA82" i="3"/>
  <c r="AC20" i="3"/>
  <c r="AA28" i="3"/>
  <c r="AB341" i="3"/>
  <c r="AC353" i="3"/>
  <c r="AC324" i="3"/>
  <c r="AD336" i="3"/>
  <c r="AC295" i="3"/>
  <c r="AE307" i="3"/>
  <c r="AA245" i="3"/>
  <c r="AB195" i="3"/>
  <c r="AA156" i="3"/>
  <c r="AC149" i="3"/>
  <c r="AA67" i="3"/>
  <c r="AA40" i="3"/>
  <c r="AC36" i="3"/>
  <c r="AD17" i="3"/>
  <c r="AA25" i="3"/>
  <c r="AD354" i="3"/>
  <c r="AA321" i="3"/>
  <c r="AD325" i="3"/>
  <c r="AC284" i="3"/>
  <c r="AA292" i="3"/>
  <c r="AB126" i="3"/>
  <c r="AC150" i="3"/>
  <c r="AB68" i="3"/>
  <c r="AC80" i="3"/>
  <c r="AA41" i="3"/>
  <c r="AB61" i="3"/>
  <c r="AA34" i="3"/>
  <c r="AE343" i="3"/>
  <c r="AC363" i="3"/>
  <c r="AB293" i="3"/>
  <c r="AC305" i="3"/>
  <c r="AD197" i="3"/>
  <c r="AA164" i="3"/>
  <c r="AA89" i="3"/>
  <c r="AC54" i="3"/>
  <c r="AD27" i="3"/>
  <c r="Y4735" i="1"/>
  <c r="P346" i="3" s="1"/>
  <c r="O4735" i="1"/>
  <c r="Q4735" i="1" s="1"/>
  <c r="Y4707" i="1"/>
  <c r="P318" i="3" s="1"/>
  <c r="O4707" i="1"/>
  <c r="Q4707" i="1" s="1"/>
  <c r="AO4735" i="1"/>
  <c r="BC5422" i="1"/>
  <c r="BD5422" i="1"/>
  <c r="BE5422" i="1" s="1"/>
  <c r="F96" i="13"/>
  <c r="AC327" i="3"/>
  <c r="AA306" i="3"/>
  <c r="AA217" i="3"/>
  <c r="AC181" i="3"/>
  <c r="AA128" i="3"/>
  <c r="AB140" i="3"/>
  <c r="AB111" i="3"/>
  <c r="AA70" i="3"/>
  <c r="AB82" i="3"/>
  <c r="AD20" i="3"/>
  <c r="AB28" i="3"/>
  <c r="AC341" i="3"/>
  <c r="AD353" i="3"/>
  <c r="AD324" i="3"/>
  <c r="AE295" i="3"/>
  <c r="AA233" i="3"/>
  <c r="AB245" i="3"/>
  <c r="AC195" i="3"/>
  <c r="AB156" i="3"/>
  <c r="AA145" i="3"/>
  <c r="AD149" i="3"/>
  <c r="AB67" i="3"/>
  <c r="AB40" i="3"/>
  <c r="AA60" i="3"/>
  <c r="AD36" i="3"/>
  <c r="AC25" i="3"/>
  <c r="AB321" i="3"/>
  <c r="AD284" i="3"/>
  <c r="AB292" i="3"/>
  <c r="AA251" i="3"/>
  <c r="AD126" i="3"/>
  <c r="AC68" i="3"/>
  <c r="AA76" i="3"/>
  <c r="AD80" i="3"/>
  <c r="AC41" i="3"/>
  <c r="AB49" i="3"/>
  <c r="AA61" i="3"/>
  <c r="AA22" i="3"/>
  <c r="AB34" i="3"/>
  <c r="AA359" i="3"/>
  <c r="AE363" i="3"/>
  <c r="AC293" i="3"/>
  <c r="AD305" i="3"/>
  <c r="AB164" i="3"/>
  <c r="AA184" i="3"/>
  <c r="AC89" i="3"/>
  <c r="AA11" i="3"/>
  <c r="AO4723" i="1"/>
  <c r="AA352" i="3"/>
  <c r="AE327" i="3"/>
  <c r="AC306" i="3"/>
  <c r="AB217" i="3"/>
  <c r="AD181" i="3"/>
  <c r="AB128" i="3"/>
  <c r="AC140" i="3"/>
  <c r="AC111" i="3"/>
  <c r="AB70" i="3"/>
  <c r="AD82" i="3"/>
  <c r="AC28" i="3"/>
  <c r="AD341" i="3"/>
  <c r="AA369" i="3"/>
  <c r="AA279" i="3"/>
  <c r="AB233" i="3"/>
  <c r="AC245" i="3"/>
  <c r="AD195" i="3"/>
  <c r="AA162" i="3"/>
  <c r="AC156" i="3"/>
  <c r="AB145" i="3"/>
  <c r="AC67" i="3"/>
  <c r="AC40" i="3"/>
  <c r="AB60" i="3"/>
  <c r="AD25" i="3"/>
  <c r="AC321" i="3"/>
  <c r="AC292" i="3"/>
  <c r="AA300" i="3"/>
  <c r="AB251" i="3"/>
  <c r="AC126" i="3"/>
  <c r="AA154" i="3"/>
  <c r="AD68" i="3"/>
  <c r="AB76" i="3"/>
  <c r="AD41" i="3"/>
  <c r="AA49" i="3"/>
  <c r="AC61" i="3"/>
  <c r="AB22" i="3"/>
  <c r="AD34" i="3"/>
  <c r="AB359" i="3"/>
  <c r="AD293" i="3"/>
  <c r="AA201" i="3"/>
  <c r="AC164" i="3"/>
  <c r="AA172" i="3"/>
  <c r="AB184" i="3"/>
  <c r="AA143" i="3"/>
  <c r="AD89" i="3"/>
  <c r="AB11" i="3"/>
  <c r="Y4724" i="1"/>
  <c r="P335" i="3" s="1"/>
  <c r="O4724" i="1"/>
  <c r="Q4724" i="1" s="1"/>
  <c r="AO4707" i="1"/>
  <c r="E29" i="17"/>
  <c r="O4708" i="1"/>
  <c r="Q4708" i="1" s="1"/>
  <c r="AO4708" i="1"/>
  <c r="Y4708" i="1"/>
  <c r="P319" i="3" s="1"/>
  <c r="Y4672" i="1"/>
  <c r="P283" i="3" s="1"/>
  <c r="AO4672" i="1"/>
  <c r="O4672" i="1"/>
  <c r="Q4672" i="1" s="1"/>
  <c r="AO4740" i="1"/>
  <c r="AO4680" i="1"/>
  <c r="O4680" i="1"/>
  <c r="Q4680" i="1" s="1"/>
  <c r="AT5360" i="1"/>
  <c r="BB5360" i="1" s="1"/>
  <c r="AP5360" i="1"/>
  <c r="L117" i="13"/>
  <c r="L93" i="13"/>
  <c r="F27" i="17"/>
  <c r="H205" i="13"/>
  <c r="F275" i="13"/>
  <c r="E33" i="17"/>
  <c r="L269" i="13"/>
  <c r="L181" i="13"/>
  <c r="L54" i="13"/>
  <c r="H173" i="13"/>
  <c r="E358" i="13"/>
  <c r="G23" i="19"/>
  <c r="N8" i="17"/>
  <c r="H157" i="13"/>
  <c r="H125" i="13"/>
  <c r="H297" i="13"/>
  <c r="G341" i="13"/>
  <c r="G195" i="13"/>
  <c r="G214" i="13"/>
  <c r="G208" i="13"/>
  <c r="G69" i="13"/>
  <c r="G13" i="13"/>
  <c r="G126" i="13"/>
  <c r="G90" i="13"/>
  <c r="G304" i="13"/>
  <c r="G335" i="13"/>
  <c r="F118" i="13"/>
  <c r="F312" i="13"/>
  <c r="F23" i="13"/>
  <c r="F258" i="13"/>
  <c r="F35" i="13"/>
  <c r="F252" i="13"/>
  <c r="F310" i="13"/>
  <c r="F143" i="13"/>
  <c r="F12" i="13"/>
  <c r="F147" i="13"/>
  <c r="F202" i="13"/>
  <c r="F274" i="13"/>
  <c r="L99" i="13"/>
  <c r="E34" i="17"/>
  <c r="G320" i="13"/>
  <c r="D27" i="17"/>
  <c r="H133" i="13"/>
  <c r="H165" i="13"/>
  <c r="H197" i="13"/>
  <c r="F33" i="17"/>
  <c r="F35" i="17"/>
  <c r="K26" i="17"/>
  <c r="D29" i="17"/>
  <c r="G176" i="13"/>
  <c r="G187" i="13"/>
  <c r="G16" i="13"/>
  <c r="G196" i="13"/>
  <c r="D26" i="17"/>
  <c r="F100" i="13"/>
  <c r="F315" i="13"/>
  <c r="F307" i="13"/>
  <c r="F362" i="13"/>
  <c r="F168" i="13"/>
  <c r="F70" i="13"/>
  <c r="F241" i="13"/>
  <c r="F32" i="13"/>
  <c r="F325" i="13"/>
  <c r="F333" i="13"/>
  <c r="F293" i="13"/>
  <c r="D25" i="17"/>
  <c r="E27" i="17"/>
  <c r="H31" i="17"/>
  <c r="H34" i="17"/>
  <c r="J220" i="13"/>
  <c r="H265" i="13"/>
  <c r="G236" i="13"/>
  <c r="F28" i="17"/>
  <c r="H189" i="13"/>
  <c r="H285" i="13"/>
  <c r="F29" i="17"/>
  <c r="H221" i="13"/>
  <c r="F30" i="17"/>
  <c r="E310" i="13"/>
  <c r="V369" i="13"/>
  <c r="H33" i="17"/>
  <c r="J194" i="13"/>
  <c r="F116" i="13"/>
  <c r="H35" i="17"/>
  <c r="F102" i="13"/>
  <c r="F121" i="13"/>
  <c r="F65" i="13"/>
  <c r="F60" i="13"/>
  <c r="F92" i="13"/>
  <c r="F217" i="13"/>
  <c r="F21" i="13"/>
  <c r="F332" i="13"/>
  <c r="F46" i="13"/>
  <c r="F176" i="13"/>
  <c r="F361" i="13"/>
  <c r="F296" i="13"/>
  <c r="F87" i="13"/>
  <c r="F69" i="13"/>
  <c r="F172" i="13"/>
  <c r="F320" i="13"/>
  <c r="F18" i="13"/>
  <c r="F24" i="13"/>
  <c r="F348" i="13"/>
  <c r="F225" i="13"/>
  <c r="F347" i="13"/>
  <c r="F55" i="13"/>
  <c r="F131" i="13"/>
  <c r="L32" i="17"/>
  <c r="D35" i="17"/>
  <c r="H27" i="17"/>
  <c r="H36" i="17"/>
  <c r="H28" i="17"/>
  <c r="G7" i="19"/>
  <c r="J311" i="13"/>
  <c r="G188" i="13"/>
  <c r="F364" i="13"/>
  <c r="C27" i="17"/>
  <c r="E166" i="13"/>
  <c r="E63" i="13"/>
  <c r="H29" i="17"/>
  <c r="J151" i="13"/>
  <c r="J20" i="13"/>
  <c r="F122" i="13"/>
  <c r="F117" i="13"/>
  <c r="F160" i="13"/>
  <c r="F365" i="13"/>
  <c r="F25" i="13"/>
  <c r="F336" i="13"/>
  <c r="F324" i="13"/>
  <c r="F244" i="13"/>
  <c r="F337" i="13"/>
  <c r="F74" i="13"/>
  <c r="F317" i="13"/>
  <c r="F151" i="13"/>
  <c r="F341" i="13"/>
  <c r="F20" i="13"/>
  <c r="F48" i="13"/>
  <c r="F191" i="13"/>
  <c r="F6" i="13"/>
  <c r="F294" i="13"/>
  <c r="F14" i="13"/>
  <c r="F38" i="13"/>
  <c r="F334" i="13"/>
  <c r="F9" i="13"/>
  <c r="F209" i="13"/>
  <c r="L228" i="13"/>
  <c r="L160" i="13"/>
  <c r="L163" i="13"/>
  <c r="D34" i="17"/>
  <c r="J204" i="13"/>
  <c r="G220" i="13"/>
  <c r="J303" i="13"/>
  <c r="J103" i="13"/>
  <c r="J52" i="13"/>
  <c r="E118" i="13"/>
  <c r="E230" i="13"/>
  <c r="C34" i="17"/>
  <c r="E198" i="13"/>
  <c r="J8" i="13"/>
  <c r="H30" i="17"/>
  <c r="H32" i="17"/>
  <c r="K65" i="13"/>
  <c r="K342" i="13"/>
  <c r="K280" i="13"/>
  <c r="K166" i="13"/>
  <c r="K326" i="13"/>
  <c r="N68" i="13"/>
  <c r="N24" i="13"/>
  <c r="N85" i="13"/>
  <c r="N99" i="13"/>
  <c r="N148" i="13"/>
  <c r="N195" i="13"/>
  <c r="N16" i="13"/>
  <c r="N119" i="13"/>
  <c r="N135" i="13"/>
  <c r="E26" i="17"/>
  <c r="E18" i="17"/>
  <c r="C25" i="17"/>
  <c r="C18" i="17"/>
  <c r="N190" i="13"/>
  <c r="N131" i="13"/>
  <c r="L35" i="17"/>
  <c r="I25" i="17"/>
  <c r="N116" i="13"/>
  <c r="N109" i="13"/>
  <c r="G9" i="19"/>
  <c r="G6" i="19"/>
  <c r="G8" i="19"/>
  <c r="L221" i="13"/>
  <c r="J36" i="17"/>
  <c r="M159" i="13"/>
  <c r="K30" i="17"/>
  <c r="L33" i="17"/>
  <c r="L52" i="13"/>
  <c r="K33" i="17"/>
  <c r="M126" i="13"/>
  <c r="M6" i="13"/>
  <c r="M340" i="13"/>
  <c r="M139" i="13"/>
  <c r="K35" i="17"/>
  <c r="L28" i="17"/>
  <c r="D30" i="17"/>
  <c r="F113" i="13"/>
  <c r="F105" i="13"/>
  <c r="F99" i="13"/>
  <c r="F216" i="13"/>
  <c r="F205" i="13"/>
  <c r="F26" i="13"/>
  <c r="F286" i="13"/>
  <c r="F316" i="13"/>
  <c r="F281" i="13"/>
  <c r="F311" i="13"/>
  <c r="F88" i="13"/>
  <c r="F352" i="13"/>
  <c r="F246" i="13"/>
  <c r="F115" i="13"/>
  <c r="F109" i="13"/>
  <c r="F103" i="13"/>
  <c r="F101" i="13"/>
  <c r="F303" i="13"/>
  <c r="F126" i="13"/>
  <c r="F282" i="13"/>
  <c r="F287" i="13"/>
  <c r="F189" i="13"/>
  <c r="F132" i="13"/>
  <c r="F169" i="13"/>
  <c r="F156" i="13"/>
  <c r="F51" i="13"/>
  <c r="F135" i="13"/>
  <c r="F97" i="13"/>
  <c r="F108" i="13"/>
  <c r="F238" i="13"/>
  <c r="F204" i="13"/>
  <c r="F158" i="13"/>
  <c r="F144" i="13"/>
  <c r="F229" i="13"/>
  <c r="F134" i="13"/>
  <c r="F86" i="13"/>
  <c r="F36" i="13"/>
  <c r="F125" i="13"/>
  <c r="F284" i="13"/>
  <c r="F363" i="13"/>
  <c r="F57" i="13"/>
  <c r="F262" i="13"/>
  <c r="F210" i="13"/>
  <c r="F271" i="13"/>
  <c r="F206" i="13"/>
  <c r="F27" i="13"/>
  <c r="F250" i="13"/>
  <c r="F239" i="13"/>
  <c r="F248" i="13"/>
  <c r="F93" i="13"/>
  <c r="F304" i="13"/>
  <c r="F295" i="13"/>
  <c r="F357" i="13"/>
  <c r="F73" i="13"/>
  <c r="F220" i="13"/>
  <c r="F224" i="13"/>
  <c r="F84" i="13"/>
  <c r="F177" i="13"/>
  <c r="F367" i="13"/>
  <c r="F174" i="13"/>
  <c r="F267" i="13"/>
  <c r="F234" i="13"/>
  <c r="F351" i="13"/>
  <c r="F128" i="13"/>
  <c r="F45" i="13"/>
  <c r="F256" i="13"/>
  <c r="F89" i="13"/>
  <c r="F165" i="13"/>
  <c r="F196" i="13"/>
  <c r="F213" i="13"/>
  <c r="F188" i="13"/>
  <c r="F208" i="13"/>
  <c r="F63" i="13"/>
  <c r="F288" i="13"/>
  <c r="F221" i="13"/>
  <c r="F13" i="13"/>
  <c r="F159" i="13"/>
  <c r="F170" i="13"/>
  <c r="F215" i="13"/>
  <c r="F167" i="13"/>
  <c r="F181" i="13"/>
  <c r="F148" i="13"/>
  <c r="F152" i="13"/>
  <c r="F112" i="13"/>
  <c r="F95" i="13"/>
  <c r="F207" i="13"/>
  <c r="F186" i="13"/>
  <c r="F155" i="13"/>
  <c r="F278" i="13"/>
  <c r="F261" i="13"/>
  <c r="F130" i="13"/>
  <c r="F31" i="13"/>
  <c r="F319" i="13"/>
  <c r="F201" i="13"/>
  <c r="F10" i="13"/>
  <c r="F47" i="13"/>
  <c r="F318" i="13"/>
  <c r="F299" i="13"/>
  <c r="F28" i="13"/>
  <c r="F80" i="13"/>
  <c r="F266" i="13"/>
  <c r="F7" i="13"/>
  <c r="F56" i="13"/>
  <c r="F272" i="13"/>
  <c r="F83" i="13"/>
  <c r="F5" i="13"/>
  <c r="F268" i="13"/>
  <c r="F15" i="13"/>
  <c r="F302" i="13"/>
  <c r="F171" i="13"/>
  <c r="F329" i="13"/>
  <c r="F222" i="13"/>
  <c r="F218" i="13"/>
  <c r="F71" i="13"/>
  <c r="F309" i="13"/>
  <c r="F182" i="13"/>
  <c r="F358" i="13"/>
  <c r="F340" i="13"/>
  <c r="F353" i="13"/>
  <c r="F223" i="13"/>
  <c r="F16" i="13"/>
  <c r="F34" i="13"/>
  <c r="F237" i="13"/>
  <c r="F327" i="13"/>
  <c r="F94" i="13"/>
  <c r="F52" i="13"/>
  <c r="F119" i="13"/>
  <c r="F104" i="13"/>
  <c r="F59" i="13"/>
  <c r="F11" i="13"/>
  <c r="F240" i="13"/>
  <c r="F19" i="13"/>
  <c r="F194" i="13"/>
  <c r="F228" i="13"/>
  <c r="F330" i="13"/>
  <c r="F279" i="13"/>
  <c r="F30" i="13"/>
  <c r="F285" i="13"/>
  <c r="F154" i="13"/>
  <c r="F157" i="13"/>
  <c r="F185" i="13"/>
  <c r="F230" i="13"/>
  <c r="F214" i="13"/>
  <c r="F178" i="13"/>
  <c r="F249" i="13"/>
  <c r="F349" i="13"/>
  <c r="F138" i="13"/>
  <c r="F269" i="13"/>
  <c r="F133" i="13"/>
  <c r="F198" i="13"/>
  <c r="F40" i="13"/>
  <c r="F162" i="13"/>
  <c r="F127" i="13"/>
  <c r="F264" i="13"/>
  <c r="F190" i="13"/>
  <c r="F236" i="13"/>
  <c r="F8" i="13"/>
  <c r="F146" i="13"/>
  <c r="F297" i="13"/>
  <c r="F342" i="13"/>
  <c r="F260" i="13"/>
  <c r="F314" i="13"/>
  <c r="F300" i="13"/>
  <c r="F187" i="13"/>
  <c r="F356" i="13"/>
  <c r="F184" i="13"/>
  <c r="F50" i="13"/>
  <c r="F78" i="13"/>
  <c r="F17" i="13"/>
  <c r="F343" i="13"/>
  <c r="F290" i="13"/>
  <c r="F76" i="13"/>
  <c r="F292" i="13"/>
  <c r="F111" i="13"/>
  <c r="F123" i="13"/>
  <c r="F331" i="13"/>
  <c r="F298" i="13"/>
  <c r="F263" i="13"/>
  <c r="F54" i="13"/>
  <c r="F139" i="13"/>
  <c r="F39" i="13"/>
  <c r="F175" i="13"/>
  <c r="F173" i="13"/>
  <c r="F265" i="13"/>
  <c r="F212" i="13"/>
  <c r="F58" i="13"/>
  <c r="F197" i="13"/>
  <c r="F72" i="13"/>
  <c r="F369" i="13"/>
  <c r="F255" i="13"/>
  <c r="F253" i="13"/>
  <c r="F344" i="13"/>
  <c r="F75" i="13"/>
  <c r="F233" i="13"/>
  <c r="F136" i="13"/>
  <c r="F164" i="13"/>
  <c r="F289" i="13"/>
  <c r="F270" i="13"/>
  <c r="F251" i="13"/>
  <c r="F43" i="13"/>
  <c r="F129" i="13"/>
  <c r="F145" i="13"/>
  <c r="F107" i="13"/>
  <c r="F360" i="13"/>
  <c r="F368" i="13"/>
  <c r="F321" i="13"/>
  <c r="F150" i="13"/>
  <c r="F33" i="13"/>
  <c r="F49" i="13"/>
  <c r="F359" i="13"/>
  <c r="F245" i="13"/>
  <c r="F305" i="13"/>
  <c r="F29" i="13"/>
  <c r="F235" i="13"/>
  <c r="F199" i="13"/>
  <c r="F67" i="13"/>
  <c r="F161" i="13"/>
  <c r="F142" i="13"/>
  <c r="F345" i="13"/>
  <c r="F276" i="13"/>
  <c r="F183" i="13"/>
  <c r="F61" i="13"/>
  <c r="F231" i="13"/>
  <c r="F42" i="13"/>
  <c r="F308" i="13"/>
  <c r="F90" i="13"/>
  <c r="F166" i="13"/>
  <c r="F62" i="13"/>
  <c r="F200" i="13"/>
  <c r="F114" i="13"/>
  <c r="F149" i="13"/>
  <c r="F277" i="13"/>
  <c r="F254" i="13"/>
  <c r="F66" i="13"/>
  <c r="F41" i="13"/>
  <c r="F91" i="13"/>
  <c r="F338" i="13"/>
  <c r="F328" i="13"/>
  <c r="F64" i="13"/>
  <c r="F82" i="13"/>
  <c r="F226" i="13"/>
  <c r="F301" i="13"/>
  <c r="F322" i="13"/>
  <c r="F273" i="13"/>
  <c r="F44" i="13"/>
  <c r="F242" i="13"/>
  <c r="F140" i="13"/>
  <c r="F313" i="13"/>
  <c r="F257" i="13"/>
  <c r="F79" i="13"/>
  <c r="E28" i="17"/>
  <c r="G122" i="13"/>
  <c r="G91" i="13"/>
  <c r="G150" i="13"/>
  <c r="G301" i="13"/>
  <c r="G213" i="13"/>
  <c r="G159" i="13"/>
  <c r="G77" i="13"/>
  <c r="G221" i="13"/>
  <c r="G57" i="13"/>
  <c r="G5" i="13"/>
  <c r="G190" i="13"/>
  <c r="G62" i="13"/>
  <c r="G153" i="13"/>
  <c r="G114" i="13"/>
  <c r="G120" i="13"/>
  <c r="G365" i="13"/>
  <c r="G128" i="13"/>
  <c r="G240" i="13"/>
  <c r="G209" i="13"/>
  <c r="G147" i="13"/>
  <c r="G45" i="13"/>
  <c r="G288" i="13"/>
  <c r="G161" i="13"/>
  <c r="G278" i="13"/>
  <c r="G152" i="13"/>
  <c r="G70" i="13"/>
  <c r="G58" i="13"/>
  <c r="G191" i="13"/>
  <c r="G29" i="13"/>
  <c r="G14" i="13"/>
  <c r="G211" i="13"/>
  <c r="G360" i="13"/>
  <c r="G192" i="13"/>
  <c r="G155" i="13"/>
  <c r="G183" i="13"/>
  <c r="G241" i="13"/>
  <c r="G354" i="13"/>
  <c r="G67" i="13"/>
  <c r="G225" i="13"/>
  <c r="G329" i="13"/>
  <c r="G294" i="13"/>
  <c r="G194" i="13"/>
  <c r="G104" i="13"/>
  <c r="G86" i="13"/>
  <c r="G279" i="13"/>
  <c r="G286" i="13"/>
  <c r="G47" i="13"/>
  <c r="G206" i="13"/>
  <c r="G305" i="13"/>
  <c r="G338" i="13"/>
  <c r="G293" i="13"/>
  <c r="G24" i="13"/>
  <c r="G44" i="13"/>
  <c r="G334" i="13"/>
  <c r="G369" i="13"/>
  <c r="G162" i="13"/>
  <c r="G336" i="13"/>
  <c r="G215" i="13"/>
  <c r="G324" i="13"/>
  <c r="G137" i="13"/>
  <c r="G295" i="13"/>
  <c r="G94" i="13"/>
  <c r="G363" i="13"/>
  <c r="G99" i="13"/>
  <c r="G212" i="13"/>
  <c r="G352" i="13"/>
  <c r="G310" i="13"/>
  <c r="G247" i="13"/>
  <c r="G358" i="13"/>
  <c r="G102" i="13"/>
  <c r="G355" i="13"/>
  <c r="G63" i="13"/>
  <c r="G204" i="13"/>
  <c r="G154" i="13"/>
  <c r="G95" i="13"/>
  <c r="G33" i="13"/>
  <c r="G274" i="13"/>
  <c r="G262" i="13"/>
  <c r="G273" i="13"/>
  <c r="G261" i="13"/>
  <c r="G265" i="13"/>
  <c r="G271" i="13"/>
  <c r="G268" i="13"/>
  <c r="G267" i="13"/>
  <c r="G46" i="13"/>
  <c r="G332" i="13"/>
  <c r="G51" i="13"/>
  <c r="G337" i="13"/>
  <c r="G100" i="13"/>
  <c r="G237" i="13"/>
  <c r="G93" i="13"/>
  <c r="G359" i="13"/>
  <c r="G7" i="13"/>
  <c r="G129" i="13"/>
  <c r="G88" i="13"/>
  <c r="G25" i="13"/>
  <c r="G118" i="13"/>
  <c r="G314" i="13"/>
  <c r="G111" i="13"/>
  <c r="G59" i="13"/>
  <c r="G170" i="13"/>
  <c r="G127" i="13"/>
  <c r="G109" i="13"/>
  <c r="G351" i="13"/>
  <c r="G21" i="13"/>
  <c r="G8" i="13"/>
  <c r="G289" i="13"/>
  <c r="G131" i="13"/>
  <c r="G39" i="13"/>
  <c r="G296" i="13"/>
  <c r="G217" i="13"/>
  <c r="G145" i="13"/>
  <c r="G143" i="13"/>
  <c r="G52" i="13"/>
  <c r="G71" i="13"/>
  <c r="G203" i="13"/>
  <c r="G219" i="13"/>
  <c r="G175" i="13"/>
  <c r="G135" i="13"/>
  <c r="G136" i="13"/>
  <c r="G165" i="13"/>
  <c r="G343" i="13"/>
  <c r="G125" i="13"/>
  <c r="G134" i="13"/>
  <c r="G43" i="13"/>
  <c r="G193" i="13"/>
  <c r="G361" i="13"/>
  <c r="G106" i="13"/>
  <c r="G222" i="13"/>
  <c r="G227" i="13"/>
  <c r="G81" i="13"/>
  <c r="G84" i="13"/>
  <c r="G98" i="13"/>
  <c r="G167" i="13"/>
  <c r="G311" i="13"/>
  <c r="G56" i="13"/>
  <c r="G65" i="13"/>
  <c r="G66" i="13"/>
  <c r="G53" i="13"/>
  <c r="G40" i="13"/>
  <c r="G230" i="13"/>
  <c r="G9" i="13"/>
  <c r="G281" i="13"/>
  <c r="G344" i="13"/>
  <c r="G64" i="13"/>
  <c r="G139" i="13"/>
  <c r="G245" i="13"/>
  <c r="G333" i="13"/>
  <c r="G160" i="13"/>
  <c r="G264" i="13"/>
  <c r="G263" i="13"/>
  <c r="G260" i="13"/>
  <c r="G259" i="13"/>
  <c r="G256" i="13"/>
  <c r="G250" i="13"/>
  <c r="G270" i="13"/>
  <c r="G105" i="13"/>
  <c r="G174" i="13"/>
  <c r="G179" i="13"/>
  <c r="G299" i="13"/>
  <c r="G130" i="13"/>
  <c r="G199" i="13"/>
  <c r="G200" i="13"/>
  <c r="G226" i="13"/>
  <c r="G309" i="13"/>
  <c r="G246" i="13"/>
  <c r="G133" i="13"/>
  <c r="G123" i="13"/>
  <c r="G186" i="13"/>
  <c r="G96" i="13"/>
  <c r="G297" i="13"/>
  <c r="G315" i="13"/>
  <c r="G12" i="13"/>
  <c r="G141" i="13"/>
  <c r="G349" i="13"/>
  <c r="G367" i="13"/>
  <c r="G132" i="13"/>
  <c r="G290" i="13"/>
  <c r="G172" i="13"/>
  <c r="G239" i="13"/>
  <c r="G78" i="13"/>
  <c r="G19" i="13"/>
  <c r="G180" i="13"/>
  <c r="G23" i="13"/>
  <c r="G198" i="13"/>
  <c r="G303" i="13"/>
  <c r="G189" i="13"/>
  <c r="G34" i="13"/>
  <c r="G173" i="13"/>
  <c r="G31" i="13"/>
  <c r="G156" i="13"/>
  <c r="G49" i="13"/>
  <c r="G30" i="13"/>
  <c r="G321" i="13"/>
  <c r="G210" i="13"/>
  <c r="G307" i="13"/>
  <c r="G178" i="13"/>
  <c r="G103" i="13"/>
  <c r="G184" i="13"/>
  <c r="G73" i="13"/>
  <c r="G235" i="13"/>
  <c r="G92" i="13"/>
  <c r="G89" i="13"/>
  <c r="G266" i="13"/>
  <c r="G258" i="13"/>
  <c r="G257" i="13"/>
  <c r="G347" i="13"/>
  <c r="G243" i="13"/>
  <c r="G322" i="13"/>
  <c r="G342" i="13"/>
  <c r="G113" i="13"/>
  <c r="G356" i="13"/>
  <c r="G313" i="13"/>
  <c r="G185" i="13"/>
  <c r="G124" i="13"/>
  <c r="G15" i="13"/>
  <c r="G308" i="13"/>
  <c r="G117" i="13"/>
  <c r="G26" i="13"/>
  <c r="G32" i="13"/>
  <c r="G364" i="13"/>
  <c r="G339" i="13"/>
  <c r="G291" i="13"/>
  <c r="G11" i="13"/>
  <c r="G331" i="13"/>
  <c r="G326" i="13"/>
  <c r="G6" i="13"/>
  <c r="G140" i="13"/>
  <c r="G107" i="13"/>
  <c r="G158" i="13"/>
  <c r="G20" i="13"/>
  <c r="G348" i="13"/>
  <c r="G366" i="13"/>
  <c r="G323" i="13"/>
  <c r="G362" i="13"/>
  <c r="G282" i="13"/>
  <c r="G116" i="13"/>
  <c r="G17" i="13"/>
  <c r="G166" i="13"/>
  <c r="G285" i="13"/>
  <c r="G42" i="13"/>
  <c r="G48" i="13"/>
  <c r="G269" i="13"/>
  <c r="G272" i="13"/>
  <c r="G277" i="13"/>
  <c r="G121" i="13"/>
  <c r="G87" i="13"/>
  <c r="G232" i="13"/>
  <c r="G182" i="13"/>
  <c r="G317" i="13"/>
  <c r="G74" i="13"/>
  <c r="G80" i="13"/>
  <c r="G76" i="13"/>
  <c r="G201" i="13"/>
  <c r="G202" i="13"/>
  <c r="G83" i="13"/>
  <c r="G316" i="13"/>
  <c r="G35" i="13"/>
  <c r="G148" i="13"/>
  <c r="G177" i="13"/>
  <c r="G181" i="13"/>
  <c r="G60" i="13"/>
  <c r="G138" i="13"/>
  <c r="G27" i="13"/>
  <c r="G330" i="13"/>
  <c r="G280" i="13"/>
  <c r="G207" i="13"/>
  <c r="G276" i="13"/>
  <c r="G253" i="13"/>
  <c r="G251" i="13"/>
  <c r="G36" i="13"/>
  <c r="G357" i="13"/>
  <c r="G151" i="13"/>
  <c r="G233" i="13"/>
  <c r="G108" i="13"/>
  <c r="G10" i="13"/>
  <c r="G171" i="13"/>
  <c r="G346" i="13"/>
  <c r="G223" i="13"/>
  <c r="G318" i="13"/>
  <c r="G231" i="13"/>
  <c r="G218" i="13"/>
  <c r="G112" i="13"/>
  <c r="G163" i="13"/>
  <c r="G168" i="13"/>
  <c r="G254" i="13"/>
  <c r="G110" i="13"/>
  <c r="G164" i="13"/>
  <c r="G242" i="13"/>
  <c r="G82" i="13"/>
  <c r="G85" i="13"/>
  <c r="G197" i="13"/>
  <c r="G144" i="13"/>
  <c r="G306" i="13"/>
  <c r="G55" i="13"/>
  <c r="G224" i="13"/>
  <c r="G61" i="13"/>
  <c r="G249" i="13"/>
  <c r="G255" i="13"/>
  <c r="G169" i="13"/>
  <c r="G72" i="13"/>
  <c r="G302" i="13"/>
  <c r="G101" i="13"/>
  <c r="G350" i="13"/>
  <c r="G229" i="13"/>
  <c r="G75" i="13"/>
  <c r="G283" i="13"/>
  <c r="G149" i="13"/>
  <c r="G275" i="13"/>
  <c r="G238" i="13"/>
  <c r="G205" i="13"/>
  <c r="G292" i="13"/>
  <c r="G248" i="13"/>
  <c r="G146" i="13"/>
  <c r="G287" i="13"/>
  <c r="G327" i="13"/>
  <c r="G37" i="13"/>
  <c r="G97" i="13"/>
  <c r="G252" i="13"/>
  <c r="G325" i="13"/>
  <c r="G18" i="13"/>
  <c r="G41" i="13"/>
  <c r="G142" i="13"/>
  <c r="G38" i="13"/>
  <c r="G115" i="13"/>
  <c r="G54" i="13"/>
  <c r="E32" i="17"/>
  <c r="D31" i="17"/>
  <c r="D33" i="17"/>
  <c r="J135" i="13"/>
  <c r="J199" i="13"/>
  <c r="J327" i="13"/>
  <c r="H26" i="17"/>
  <c r="H141" i="13"/>
  <c r="F34" i="17"/>
  <c r="G328" i="13"/>
  <c r="H34" i="13"/>
  <c r="F32" i="17"/>
  <c r="F106" i="13"/>
  <c r="G300" i="13"/>
  <c r="E31" i="17"/>
  <c r="F179" i="13"/>
  <c r="G244" i="13"/>
  <c r="F195" i="13"/>
  <c r="F291" i="13"/>
  <c r="F211" i="13"/>
  <c r="F323" i="13"/>
  <c r="E33" i="13"/>
  <c r="E368" i="13"/>
  <c r="E328" i="13"/>
  <c r="E164" i="13"/>
  <c r="E44" i="13"/>
  <c r="E292" i="13"/>
  <c r="E35" i="13"/>
  <c r="E98" i="13"/>
  <c r="E147" i="13"/>
  <c r="E247" i="13"/>
  <c r="E228" i="13"/>
  <c r="E274" i="13"/>
  <c r="E359" i="13"/>
  <c r="E162" i="13"/>
  <c r="E251" i="13"/>
  <c r="E356" i="13"/>
  <c r="E93" i="13"/>
  <c r="E26" i="13"/>
  <c r="E351" i="13"/>
  <c r="E154" i="13"/>
  <c r="E149" i="13"/>
  <c r="E275" i="13"/>
  <c r="E232" i="13"/>
  <c r="E264" i="13"/>
  <c r="E188" i="13"/>
  <c r="E32" i="13"/>
  <c r="E64" i="13"/>
  <c r="E261" i="13"/>
  <c r="E253" i="13"/>
  <c r="E235" i="13"/>
  <c r="E272" i="13"/>
  <c r="E244" i="13"/>
  <c r="E303" i="13"/>
  <c r="E185" i="13"/>
  <c r="E152" i="13"/>
  <c r="E298" i="13"/>
  <c r="E125" i="13"/>
  <c r="E42" i="13"/>
  <c r="E67" i="13"/>
  <c r="E141" i="13"/>
  <c r="E220" i="13"/>
  <c r="E135" i="13"/>
  <c r="E353" i="13"/>
  <c r="E322" i="13"/>
  <c r="E293" i="13"/>
  <c r="E364" i="13"/>
  <c r="E49" i="13"/>
  <c r="E96" i="13"/>
  <c r="E226" i="13"/>
  <c r="E283" i="13"/>
  <c r="E68" i="13"/>
  <c r="E324" i="13"/>
  <c r="E127" i="13"/>
  <c r="E9" i="13"/>
  <c r="E265" i="13"/>
  <c r="E211" i="13"/>
  <c r="E333" i="13"/>
  <c r="E346" i="13"/>
  <c r="E45" i="13"/>
  <c r="E76" i="13"/>
  <c r="E343" i="13"/>
  <c r="E288" i="13"/>
  <c r="E34" i="13"/>
  <c r="E155" i="13"/>
  <c r="E325" i="13"/>
  <c r="E199" i="13"/>
  <c r="E289" i="13"/>
  <c r="E224" i="13"/>
  <c r="E130" i="13"/>
  <c r="E315" i="13"/>
  <c r="E212" i="13"/>
  <c r="E143" i="13"/>
  <c r="E25" i="13"/>
  <c r="E281" i="13"/>
  <c r="E8" i="13"/>
  <c r="E234" i="13"/>
  <c r="E61" i="13"/>
  <c r="E216" i="13"/>
  <c r="E138" i="13"/>
  <c r="E77" i="13"/>
  <c r="E140" i="13"/>
  <c r="E215" i="13"/>
  <c r="E336" i="13"/>
  <c r="E66" i="13"/>
  <c r="E331" i="13"/>
  <c r="E12" i="13"/>
  <c r="E327" i="13"/>
  <c r="E240" i="13"/>
  <c r="E50" i="13"/>
  <c r="E219" i="13"/>
  <c r="E229" i="13"/>
  <c r="E72" i="13"/>
  <c r="E241" i="13"/>
  <c r="E266" i="13"/>
  <c r="E236" i="13"/>
  <c r="E361" i="13"/>
  <c r="E91" i="13"/>
  <c r="E287" i="13"/>
  <c r="E163" i="13"/>
  <c r="E263" i="13"/>
  <c r="E245" i="13"/>
  <c r="E37" i="13"/>
  <c r="E41" i="13"/>
  <c r="E282" i="13"/>
  <c r="E145" i="13"/>
  <c r="E306" i="13"/>
  <c r="E116" i="13"/>
  <c r="E175" i="13"/>
  <c r="E57" i="13"/>
  <c r="E313" i="13"/>
  <c r="E360" i="13"/>
  <c r="E179" i="13"/>
  <c r="E120" i="13"/>
  <c r="E202" i="13"/>
  <c r="E307" i="13"/>
  <c r="E349" i="13"/>
  <c r="E17" i="13"/>
  <c r="E256" i="13"/>
  <c r="E267" i="13"/>
  <c r="E156" i="13"/>
  <c r="E183" i="13"/>
  <c r="E257" i="13"/>
  <c r="E304" i="13"/>
  <c r="E43" i="13"/>
  <c r="E181" i="13"/>
  <c r="E196" i="13"/>
  <c r="E255" i="13"/>
  <c r="E137" i="13"/>
  <c r="E184" i="13"/>
  <c r="E330" i="13"/>
  <c r="E13" i="13"/>
  <c r="E344" i="13"/>
  <c r="E122" i="13"/>
  <c r="E227" i="13"/>
  <c r="E269" i="13"/>
  <c r="E225" i="13"/>
  <c r="E354" i="13"/>
  <c r="E5" i="13"/>
  <c r="E172" i="13"/>
  <c r="E81" i="13"/>
  <c r="E16" i="13"/>
  <c r="E75" i="13"/>
  <c r="E197" i="13"/>
  <c r="E84" i="13"/>
  <c r="E340" i="13"/>
  <c r="E271" i="13"/>
  <c r="E153" i="13"/>
  <c r="E200" i="13"/>
  <c r="E115" i="13"/>
  <c r="E365" i="13"/>
  <c r="E10" i="13"/>
  <c r="E131" i="13"/>
  <c r="E301" i="13"/>
  <c r="E273" i="13"/>
  <c r="E59" i="13"/>
  <c r="E213" i="13"/>
  <c r="E204" i="13"/>
  <c r="E119" i="13"/>
  <c r="E209" i="13"/>
  <c r="E48" i="13"/>
  <c r="E290" i="13"/>
  <c r="E21" i="13"/>
  <c r="E363" i="13"/>
  <c r="E105" i="13"/>
  <c r="E332" i="13"/>
  <c r="E136" i="13"/>
  <c r="E348" i="13"/>
  <c r="E337" i="13"/>
  <c r="E19" i="13"/>
  <c r="E239" i="13"/>
  <c r="E56" i="13"/>
  <c r="E323" i="13"/>
  <c r="E314" i="13"/>
  <c r="E28" i="13"/>
  <c r="E177" i="13"/>
  <c r="E133" i="13"/>
  <c r="E369" i="13"/>
  <c r="E171" i="13"/>
  <c r="E260" i="13"/>
  <c r="E319" i="13"/>
  <c r="E83" i="13"/>
  <c r="E339" i="13"/>
  <c r="E167" i="13"/>
  <c r="E128" i="13"/>
  <c r="E27" i="13"/>
  <c r="E284" i="13"/>
  <c r="E103" i="13"/>
  <c r="E112" i="13"/>
  <c r="E203" i="13"/>
  <c r="E148" i="13"/>
  <c r="E217" i="13"/>
  <c r="E296" i="13"/>
  <c r="E243" i="13"/>
  <c r="E160" i="13"/>
  <c r="E187" i="13"/>
  <c r="E316" i="13"/>
  <c r="E231" i="13"/>
  <c r="E144" i="13"/>
  <c r="E107" i="13"/>
  <c r="E36" i="13"/>
  <c r="E206" i="13"/>
  <c r="E208" i="13"/>
  <c r="E87" i="13"/>
  <c r="E90" i="13"/>
  <c r="E159" i="13"/>
  <c r="E151" i="13"/>
  <c r="E52" i="13"/>
  <c r="E367" i="13"/>
  <c r="E248" i="13"/>
  <c r="E285" i="13"/>
  <c r="E195" i="13"/>
  <c r="E30" i="13"/>
  <c r="E80" i="13"/>
  <c r="E60" i="13"/>
  <c r="E71" i="13"/>
  <c r="E192" i="13"/>
  <c r="E69" i="13"/>
  <c r="E73" i="13"/>
  <c r="E221" i="13"/>
  <c r="E101" i="13"/>
  <c r="E233" i="13"/>
  <c r="E100" i="13"/>
  <c r="E124" i="13"/>
  <c r="E308" i="13"/>
  <c r="E249" i="13"/>
  <c r="E106" i="13"/>
  <c r="E311" i="13"/>
  <c r="E14" i="13"/>
  <c r="E338" i="13"/>
  <c r="E191" i="13"/>
  <c r="E280" i="13"/>
  <c r="E355" i="13"/>
  <c r="E58" i="13"/>
  <c r="E299" i="13"/>
  <c r="E295" i="13"/>
  <c r="E309" i="13"/>
  <c r="E20" i="13"/>
  <c r="E89" i="13"/>
  <c r="E259" i="13"/>
  <c r="E53" i="13"/>
  <c r="E113" i="13"/>
  <c r="E117" i="13"/>
  <c r="E55" i="13"/>
  <c r="E317" i="13"/>
  <c r="E11" i="13"/>
  <c r="E297" i="13"/>
  <c r="E109" i="13"/>
  <c r="E305" i="13"/>
  <c r="E170" i="13"/>
  <c r="E29" i="13"/>
  <c r="E146" i="13"/>
  <c r="E279" i="13"/>
  <c r="E277" i="13"/>
  <c r="E201" i="13"/>
  <c r="E173" i="13"/>
  <c r="E218" i="13"/>
  <c r="E252" i="13"/>
  <c r="E165" i="13"/>
  <c r="E193" i="13"/>
  <c r="E18" i="13"/>
  <c r="E276" i="13"/>
  <c r="E345" i="13"/>
  <c r="E205" i="13"/>
  <c r="E74" i="13"/>
  <c r="E300" i="13"/>
  <c r="E357" i="13"/>
  <c r="E321" i="13"/>
  <c r="E341" i="13"/>
  <c r="E51" i="13"/>
  <c r="E123" i="13"/>
  <c r="E329" i="13"/>
  <c r="E168" i="13"/>
  <c r="E99" i="13"/>
  <c r="E92" i="13"/>
  <c r="E158" i="13"/>
  <c r="E320" i="13"/>
  <c r="E258" i="13"/>
  <c r="E250" i="13"/>
  <c r="E108" i="13"/>
  <c r="E174" i="13"/>
  <c r="E352" i="13"/>
  <c r="E178" i="13"/>
  <c r="E223" i="13"/>
  <c r="E291" i="13"/>
  <c r="E194" i="13"/>
  <c r="E40" i="13"/>
  <c r="E111" i="13"/>
  <c r="E237" i="13"/>
  <c r="E161" i="13"/>
  <c r="E132" i="13"/>
  <c r="E78" i="13"/>
  <c r="E207" i="13"/>
  <c r="E110" i="13"/>
  <c r="E129" i="13"/>
  <c r="E139" i="13"/>
  <c r="E169" i="13"/>
  <c r="E180" i="13"/>
  <c r="E312" i="13"/>
  <c r="E268" i="13"/>
  <c r="E88" i="13"/>
  <c r="E186" i="13"/>
  <c r="E157" i="13"/>
  <c r="E350" i="13"/>
  <c r="E85" i="13"/>
  <c r="E104" i="13"/>
  <c r="E24" i="13"/>
  <c r="E189" i="13"/>
  <c r="E23" i="13"/>
  <c r="E347" i="13"/>
  <c r="E176" i="13"/>
  <c r="E114" i="13"/>
  <c r="E210" i="13"/>
  <c r="E362" i="13"/>
  <c r="E242" i="13"/>
  <c r="E366" i="13"/>
  <c r="E97" i="13"/>
  <c r="E121" i="13"/>
  <c r="E82" i="13"/>
  <c r="E65" i="13"/>
  <c r="E335" i="13"/>
  <c r="C36" i="17"/>
  <c r="E95" i="13"/>
  <c r="N6" i="17"/>
  <c r="F219" i="13"/>
  <c r="E25" i="17"/>
  <c r="G368" i="13"/>
  <c r="F110" i="13"/>
  <c r="G340" i="13"/>
  <c r="F36" i="17"/>
  <c r="H349" i="13"/>
  <c r="H250" i="13"/>
  <c r="H155" i="13"/>
  <c r="H350" i="13"/>
  <c r="H288" i="13"/>
  <c r="H113" i="13"/>
  <c r="H53" i="13"/>
  <c r="H79" i="13"/>
  <c r="H132" i="13"/>
  <c r="H99" i="13"/>
  <c r="H217" i="13"/>
  <c r="H62" i="13"/>
  <c r="H126" i="13"/>
  <c r="H71" i="13"/>
  <c r="H70" i="13"/>
  <c r="H347" i="13"/>
  <c r="H128" i="13"/>
  <c r="H305" i="13"/>
  <c r="H244" i="13"/>
  <c r="H12" i="13"/>
  <c r="H367" i="13"/>
  <c r="H164" i="13"/>
  <c r="H282" i="13"/>
  <c r="H248" i="13"/>
  <c r="H345" i="13"/>
  <c r="H152" i="13"/>
  <c r="H201" i="13"/>
  <c r="H151" i="13"/>
  <c r="H24" i="13"/>
  <c r="H363" i="13"/>
  <c r="H240" i="13"/>
  <c r="H81" i="13"/>
  <c r="H246" i="13"/>
  <c r="H101" i="13"/>
  <c r="H127" i="13"/>
  <c r="H69" i="13"/>
  <c r="H163" i="13"/>
  <c r="H73" i="13"/>
  <c r="H286" i="13"/>
  <c r="H354" i="13"/>
  <c r="H183" i="13"/>
  <c r="H40" i="13"/>
  <c r="H176" i="13"/>
  <c r="H235" i="13"/>
  <c r="H112" i="13"/>
  <c r="H212" i="13"/>
  <c r="H195" i="13"/>
  <c r="H335" i="13"/>
  <c r="H259" i="13"/>
  <c r="H162" i="13"/>
  <c r="H344" i="13"/>
  <c r="H279" i="13"/>
  <c r="H91" i="13"/>
  <c r="H49" i="13"/>
  <c r="H145" i="13"/>
  <c r="H111" i="13"/>
  <c r="H16" i="13"/>
  <c r="H26" i="13"/>
  <c r="H146" i="13"/>
  <c r="H186" i="13"/>
  <c r="H187" i="13"/>
  <c r="H160" i="13"/>
  <c r="H161" i="13"/>
  <c r="H276" i="13"/>
  <c r="H44" i="13"/>
  <c r="H325" i="13"/>
  <c r="H57" i="13"/>
  <c r="H364" i="13"/>
  <c r="H10" i="13"/>
  <c r="H236" i="13"/>
  <c r="H123" i="13"/>
  <c r="H96" i="13"/>
  <c r="H18" i="13"/>
  <c r="H353" i="13"/>
  <c r="H148" i="13"/>
  <c r="H143" i="13"/>
  <c r="H357" i="13"/>
  <c r="H243" i="13"/>
  <c r="H90" i="13"/>
  <c r="H185" i="13"/>
  <c r="H247" i="13"/>
  <c r="H358" i="13"/>
  <c r="H264" i="13"/>
  <c r="H52" i="13"/>
  <c r="H46" i="13"/>
  <c r="H203" i="13"/>
  <c r="H208" i="13"/>
  <c r="H150" i="13"/>
  <c r="H65" i="13"/>
  <c r="H321" i="13"/>
  <c r="H130" i="13"/>
  <c r="H292" i="13"/>
  <c r="H122" i="13"/>
  <c r="H28" i="13"/>
  <c r="H287" i="13"/>
  <c r="H37" i="13"/>
  <c r="H338" i="13"/>
  <c r="H179" i="13"/>
  <c r="H296" i="13"/>
  <c r="H343" i="13"/>
  <c r="H93" i="13"/>
  <c r="H202" i="13"/>
  <c r="H280" i="13"/>
  <c r="H206" i="13"/>
  <c r="H153" i="13"/>
  <c r="H103" i="13"/>
  <c r="H45" i="13"/>
  <c r="H317" i="13"/>
  <c r="H211" i="13"/>
  <c r="H184" i="13"/>
  <c r="H278" i="13"/>
  <c r="H215" i="13"/>
  <c r="H318" i="13"/>
  <c r="H242" i="13"/>
  <c r="H169" i="13"/>
  <c r="H66" i="13"/>
  <c r="H135" i="13"/>
  <c r="H76" i="13"/>
  <c r="H142" i="13"/>
  <c r="H59" i="13"/>
  <c r="H368" i="13"/>
  <c r="H289" i="13"/>
  <c r="H310" i="13"/>
  <c r="H175" i="13"/>
  <c r="H216" i="13"/>
  <c r="H31" i="13"/>
  <c r="H329" i="13"/>
  <c r="H124" i="13"/>
  <c r="H251" i="13"/>
  <c r="H118" i="13"/>
  <c r="H304" i="13"/>
  <c r="H226" i="13"/>
  <c r="H100" i="13"/>
  <c r="H39" i="13"/>
  <c r="H271" i="13"/>
  <c r="H307" i="13"/>
  <c r="H220" i="13"/>
  <c r="H359" i="13"/>
  <c r="H306" i="13"/>
  <c r="H174" i="13"/>
  <c r="H78" i="13"/>
  <c r="H337" i="13"/>
  <c r="H293" i="13"/>
  <c r="H303" i="13"/>
  <c r="H32" i="13"/>
  <c r="H119" i="13"/>
  <c r="H25" i="13"/>
  <c r="H346" i="13"/>
  <c r="H82" i="13"/>
  <c r="H299" i="13"/>
  <c r="H290" i="13"/>
  <c r="H352" i="13"/>
  <c r="H330" i="13"/>
  <c r="H177" i="13"/>
  <c r="H302" i="13"/>
  <c r="H319" i="13"/>
  <c r="H5" i="13"/>
  <c r="H61" i="13"/>
  <c r="H333" i="13"/>
  <c r="H92" i="13"/>
  <c r="H198" i="13"/>
  <c r="H75" i="13"/>
  <c r="H331" i="13"/>
  <c r="H230" i="13"/>
  <c r="H80" i="13"/>
  <c r="H336" i="13"/>
  <c r="H193" i="13"/>
  <c r="H68" i="13"/>
  <c r="H159" i="13"/>
  <c r="H340" i="13"/>
  <c r="H48" i="13"/>
  <c r="H339" i="13"/>
  <c r="H108" i="13"/>
  <c r="H102" i="13"/>
  <c r="H72" i="13"/>
  <c r="H361" i="13"/>
  <c r="H238" i="13"/>
  <c r="H311" i="13"/>
  <c r="H106" i="13"/>
  <c r="H252" i="13"/>
  <c r="H109" i="13"/>
  <c r="H84" i="13"/>
  <c r="H67" i="13"/>
  <c r="H355" i="13"/>
  <c r="H313" i="13"/>
  <c r="H140" i="13"/>
  <c r="H178" i="13"/>
  <c r="H200" i="13"/>
  <c r="H327" i="13"/>
  <c r="H218" i="13"/>
  <c r="H284" i="13"/>
  <c r="H30" i="13"/>
  <c r="H77" i="13"/>
  <c r="H33" i="13"/>
  <c r="H369" i="13"/>
  <c r="H255" i="13"/>
  <c r="H295" i="13"/>
  <c r="H134" i="13"/>
  <c r="H322" i="13"/>
  <c r="H342" i="13"/>
  <c r="H87" i="13"/>
  <c r="H326" i="13"/>
  <c r="H64" i="13"/>
  <c r="H116" i="13"/>
  <c r="H260" i="13"/>
  <c r="H13" i="13"/>
  <c r="H29" i="13"/>
  <c r="H366" i="13"/>
  <c r="H21" i="13"/>
  <c r="H117" i="13"/>
  <c r="H83" i="13"/>
  <c r="H41" i="13"/>
  <c r="H144" i="13"/>
  <c r="H257" i="13"/>
  <c r="H180" i="13"/>
  <c r="H54" i="13"/>
  <c r="H115" i="13"/>
  <c r="H166" i="13"/>
  <c r="H348" i="13"/>
  <c r="H228" i="13"/>
  <c r="H277" i="13"/>
  <c r="H131" i="13"/>
  <c r="H27" i="13"/>
  <c r="H20" i="13"/>
  <c r="H300" i="13"/>
  <c r="H192" i="13"/>
  <c r="H356" i="13"/>
  <c r="H270" i="13"/>
  <c r="H188" i="13"/>
  <c r="H334" i="13"/>
  <c r="H43" i="13"/>
  <c r="H15" i="13"/>
  <c r="H191" i="13"/>
  <c r="H23" i="13"/>
  <c r="H320" i="13"/>
  <c r="H154" i="13"/>
  <c r="H227" i="13"/>
  <c r="H237" i="13"/>
  <c r="H365" i="13"/>
  <c r="H219" i="13"/>
  <c r="H256" i="13"/>
  <c r="H324" i="13"/>
  <c r="H158" i="13"/>
  <c r="H74" i="13"/>
  <c r="H14" i="13"/>
  <c r="H47" i="13"/>
  <c r="H8" i="13"/>
  <c r="H7" i="13"/>
  <c r="H272" i="13"/>
  <c r="H298" i="13"/>
  <c r="H209" i="13"/>
  <c r="H258" i="13"/>
  <c r="H224" i="13"/>
  <c r="H19" i="13"/>
  <c r="H283" i="13"/>
  <c r="H207" i="13"/>
  <c r="H341" i="13"/>
  <c r="H55" i="13"/>
  <c r="H88" i="13"/>
  <c r="H263" i="13"/>
  <c r="H267" i="13"/>
  <c r="H17" i="13"/>
  <c r="H129" i="13"/>
  <c r="H223" i="13"/>
  <c r="H196" i="13"/>
  <c r="H114" i="13"/>
  <c r="H105" i="13"/>
  <c r="H167" i="13"/>
  <c r="H168" i="13"/>
  <c r="H249" i="13"/>
  <c r="H156" i="13"/>
  <c r="H362" i="13"/>
  <c r="H170" i="13"/>
  <c r="H137" i="13"/>
  <c r="H36" i="13"/>
  <c r="H312" i="13"/>
  <c r="H281" i="13"/>
  <c r="H172" i="13"/>
  <c r="H56" i="13"/>
  <c r="H229" i="13"/>
  <c r="H120" i="13"/>
  <c r="H254" i="13"/>
  <c r="H50" i="13"/>
  <c r="H261" i="13"/>
  <c r="H35" i="13"/>
  <c r="H262" i="13"/>
  <c r="H323" i="13"/>
  <c r="H60" i="13"/>
  <c r="H94" i="13"/>
  <c r="H332" i="13"/>
  <c r="H309" i="13"/>
  <c r="H351" i="13"/>
  <c r="H86" i="13"/>
  <c r="H269" i="13"/>
  <c r="H301" i="13"/>
  <c r="H315" i="13"/>
  <c r="H121" i="13"/>
  <c r="H225" i="13"/>
  <c r="H147" i="13"/>
  <c r="H204" i="13"/>
  <c r="H360" i="13"/>
  <c r="H110" i="13"/>
  <c r="H239" i="13"/>
  <c r="H136" i="13"/>
  <c r="H274" i="13"/>
  <c r="H9" i="13"/>
  <c r="H266" i="13"/>
  <c r="H171" i="13"/>
  <c r="H241" i="13"/>
  <c r="H51" i="13"/>
  <c r="H89" i="13"/>
  <c r="H210" i="13"/>
  <c r="H6" i="13"/>
  <c r="H275" i="13"/>
  <c r="H11" i="13"/>
  <c r="H138" i="13"/>
  <c r="H194" i="13"/>
  <c r="H291" i="13"/>
  <c r="H294" i="13"/>
  <c r="H214" i="13"/>
  <c r="H182" i="13"/>
  <c r="H63" i="13"/>
  <c r="H107" i="13"/>
  <c r="H232" i="13"/>
  <c r="H273" i="13"/>
  <c r="H308" i="13"/>
  <c r="H139" i="13"/>
  <c r="H190" i="13"/>
  <c r="H268" i="13"/>
  <c r="H328" i="13"/>
  <c r="H316" i="13"/>
  <c r="H104" i="13"/>
  <c r="H314" i="13"/>
  <c r="H95" i="13"/>
  <c r="H222" i="13"/>
  <c r="H98" i="13"/>
  <c r="H245" i="13"/>
  <c r="H42" i="13"/>
  <c r="H38" i="13"/>
  <c r="H58" i="13"/>
  <c r="H234" i="13"/>
  <c r="H199" i="13"/>
  <c r="H231" i="13"/>
  <c r="H85" i="13"/>
  <c r="F227" i="13"/>
  <c r="F53" i="13"/>
  <c r="F163" i="13"/>
  <c r="F243" i="13"/>
  <c r="D36" i="17"/>
  <c r="E30" i="17"/>
  <c r="F85" i="13"/>
  <c r="F259" i="13"/>
  <c r="E6" i="13"/>
  <c r="E47" i="13"/>
  <c r="C28" i="17"/>
  <c r="N13" i="17"/>
  <c r="Z13" i="17" s="1"/>
  <c r="L29" i="17"/>
  <c r="L27" i="17"/>
  <c r="N16" i="17"/>
  <c r="J298" i="13"/>
  <c r="J190" i="13"/>
  <c r="J264" i="13"/>
  <c r="J241" i="13"/>
  <c r="J355" i="13"/>
  <c r="J117" i="13"/>
  <c r="J6" i="13"/>
  <c r="J320" i="13"/>
  <c r="J93" i="13"/>
  <c r="J178" i="13"/>
  <c r="J205" i="13"/>
  <c r="J106" i="13"/>
  <c r="J176" i="13"/>
  <c r="J109" i="13"/>
  <c r="J309" i="13"/>
  <c r="J289" i="13"/>
  <c r="J347" i="13"/>
  <c r="J345" i="13"/>
  <c r="J81" i="13"/>
  <c r="J291" i="13"/>
  <c r="J331" i="13"/>
  <c r="J19" i="13"/>
  <c r="J174" i="13"/>
  <c r="J130" i="13"/>
  <c r="J170" i="13"/>
  <c r="J269" i="13"/>
  <c r="J42" i="13"/>
  <c r="J272" i="13"/>
  <c r="J348" i="13"/>
  <c r="J200" i="13"/>
  <c r="J36" i="13"/>
  <c r="J163" i="13"/>
  <c r="J108" i="13"/>
  <c r="J72" i="13"/>
  <c r="J30" i="13"/>
  <c r="J70" i="13"/>
  <c r="J245" i="13"/>
  <c r="J79" i="13"/>
  <c r="J304" i="13"/>
  <c r="J80" i="13"/>
  <c r="J262" i="13"/>
  <c r="J34" i="13"/>
  <c r="J356" i="13"/>
  <c r="J100" i="13"/>
  <c r="J107" i="13"/>
  <c r="J18" i="13"/>
  <c r="J53" i="13"/>
  <c r="J328" i="13"/>
  <c r="J99" i="13"/>
  <c r="J281" i="13"/>
  <c r="J179" i="13"/>
  <c r="J69" i="13"/>
  <c r="J325" i="13"/>
  <c r="J214" i="13"/>
  <c r="J308" i="13"/>
  <c r="J157" i="13"/>
  <c r="J366" i="13"/>
  <c r="J95" i="13"/>
  <c r="J273" i="13"/>
  <c r="J64" i="13"/>
  <c r="J41" i="13"/>
  <c r="J297" i="13"/>
  <c r="J186" i="13"/>
  <c r="J24" i="13"/>
  <c r="J280" i="13"/>
  <c r="J13" i="13"/>
  <c r="J110" i="13"/>
  <c r="J140" i="13"/>
  <c r="J97" i="13"/>
  <c r="J224" i="13"/>
  <c r="J195" i="13"/>
  <c r="J85" i="13"/>
  <c r="J341" i="13"/>
  <c r="J230" i="13"/>
  <c r="J68" i="13"/>
  <c r="J324" i="13"/>
  <c r="J189" i="13"/>
  <c r="J55" i="13"/>
  <c r="J239" i="13"/>
  <c r="J82" i="13"/>
  <c r="J359" i="13"/>
  <c r="J249" i="13"/>
  <c r="J138" i="13"/>
  <c r="J7" i="13"/>
  <c r="J232" i="13"/>
  <c r="J171" i="13"/>
  <c r="J253" i="13"/>
  <c r="J350" i="13"/>
  <c r="J127" i="13"/>
  <c r="J225" i="13"/>
  <c r="J338" i="13"/>
  <c r="J368" i="13"/>
  <c r="J275" i="13"/>
  <c r="J165" i="13"/>
  <c r="J54" i="13"/>
  <c r="J310" i="13"/>
  <c r="J148" i="13"/>
  <c r="J155" i="13"/>
  <c r="J365" i="13"/>
  <c r="J172" i="13"/>
  <c r="J287" i="13"/>
  <c r="J114" i="13"/>
  <c r="J288" i="13"/>
  <c r="J201" i="13"/>
  <c r="J90" i="13"/>
  <c r="J346" i="13"/>
  <c r="J184" i="13"/>
  <c r="J203" i="13"/>
  <c r="J285" i="13"/>
  <c r="J43" i="13"/>
  <c r="J159" i="13"/>
  <c r="J257" i="13"/>
  <c r="J354" i="13"/>
  <c r="J60" i="13"/>
  <c r="J228" i="13"/>
  <c r="J227" i="13"/>
  <c r="J192" i="13"/>
  <c r="J217" i="13"/>
  <c r="J198" i="13"/>
  <c r="J234" i="13"/>
  <c r="J326" i="13"/>
  <c r="J16" i="13"/>
  <c r="J243" i="13"/>
  <c r="J197" i="13"/>
  <c r="J150" i="13"/>
  <c r="J116" i="13"/>
  <c r="J235" i="13"/>
  <c r="J206" i="13"/>
  <c r="J207" i="13"/>
  <c r="J162" i="13"/>
  <c r="J87" i="13"/>
  <c r="J105" i="13"/>
  <c r="J58" i="13"/>
  <c r="J23" i="13"/>
  <c r="J344" i="13"/>
  <c r="J237" i="13"/>
  <c r="J209" i="13"/>
  <c r="J63" i="13"/>
  <c r="J131" i="13"/>
  <c r="J149" i="13"/>
  <c r="J102" i="13"/>
  <c r="J71" i="13"/>
  <c r="J123" i="13"/>
  <c r="J94" i="13"/>
  <c r="J111" i="13"/>
  <c r="J210" i="13"/>
  <c r="J231" i="13"/>
  <c r="J185" i="13"/>
  <c r="J202" i="13"/>
  <c r="J104" i="13"/>
  <c r="J67" i="13"/>
  <c r="J14" i="13"/>
  <c r="J156" i="13"/>
  <c r="J129" i="13"/>
  <c r="J32" i="13"/>
  <c r="J25" i="13"/>
  <c r="J319" i="13"/>
  <c r="J302" i="13"/>
  <c r="J292" i="13"/>
  <c r="J89" i="13"/>
  <c r="J75" i="13"/>
  <c r="J307" i="13"/>
  <c r="J22" i="13"/>
  <c r="J35" i="13"/>
  <c r="J363" i="13"/>
  <c r="J236" i="13"/>
  <c r="J50" i="13"/>
  <c r="J215" i="13"/>
  <c r="J233" i="13"/>
  <c r="J314" i="13"/>
  <c r="J139" i="13"/>
  <c r="J222" i="13"/>
  <c r="J335" i="13"/>
  <c r="J112" i="13"/>
  <c r="J323" i="13"/>
  <c r="J38" i="13"/>
  <c r="J132" i="13"/>
  <c r="J29" i="13"/>
  <c r="J268" i="13"/>
  <c r="J96" i="13"/>
  <c r="J57" i="13"/>
  <c r="J74" i="13"/>
  <c r="J168" i="13"/>
  <c r="J45" i="13"/>
  <c r="J44" i="13"/>
  <c r="J353" i="13"/>
  <c r="J240" i="13"/>
  <c r="J339" i="13"/>
  <c r="J293" i="13"/>
  <c r="J246" i="13"/>
  <c r="J212" i="13"/>
  <c r="J77" i="13"/>
  <c r="J49" i="13"/>
  <c r="J31" i="13"/>
  <c r="J247" i="13"/>
  <c r="J265" i="13"/>
  <c r="J218" i="13"/>
  <c r="J120" i="13"/>
  <c r="J315" i="13"/>
  <c r="J158" i="13"/>
  <c r="J316" i="13"/>
  <c r="J369" i="13"/>
  <c r="J160" i="13"/>
  <c r="J136" i="13"/>
  <c r="J191" i="13"/>
  <c r="J219" i="13"/>
  <c r="J133" i="13"/>
  <c r="J244" i="13"/>
  <c r="J351" i="13"/>
  <c r="J343" i="13"/>
  <c r="J152" i="13"/>
  <c r="J66" i="13"/>
  <c r="J213" i="13"/>
  <c r="J260" i="13"/>
  <c r="J161" i="13"/>
  <c r="J313" i="13"/>
  <c r="J360" i="13"/>
  <c r="J255" i="13"/>
  <c r="J147" i="13"/>
  <c r="J118" i="13"/>
  <c r="J142" i="13"/>
  <c r="J337" i="13"/>
  <c r="J73" i="13"/>
  <c r="J47" i="13"/>
  <c r="J173" i="13"/>
  <c r="J33" i="13"/>
  <c r="J153" i="13"/>
  <c r="J263" i="13"/>
  <c r="J362" i="13"/>
  <c r="J59" i="13"/>
  <c r="J290" i="13"/>
  <c r="J332" i="13"/>
  <c r="J5" i="13"/>
  <c r="J86" i="13"/>
  <c r="J180" i="13"/>
  <c r="J301" i="13"/>
  <c r="J364" i="13"/>
  <c r="J322" i="13"/>
  <c r="J279" i="13"/>
  <c r="J361" i="13"/>
  <c r="J88" i="13"/>
  <c r="J251" i="13"/>
  <c r="J318" i="13"/>
  <c r="J321" i="13"/>
  <c r="J336" i="13"/>
  <c r="J21" i="13"/>
  <c r="J166" i="13"/>
  <c r="J196" i="13"/>
  <c r="J333" i="13"/>
  <c r="J17" i="13"/>
  <c r="J256" i="13"/>
  <c r="J121" i="13"/>
  <c r="J266" i="13"/>
  <c r="J296" i="13"/>
  <c r="J141" i="13"/>
  <c r="J284" i="13"/>
  <c r="J98" i="13"/>
  <c r="J83" i="13"/>
  <c r="J37" i="13"/>
  <c r="J357" i="13"/>
  <c r="J11" i="13"/>
  <c r="J276" i="13"/>
  <c r="J221" i="13"/>
  <c r="J300" i="13"/>
  <c r="J193" i="13"/>
  <c r="J144" i="13"/>
  <c r="J9" i="13"/>
  <c r="J329" i="13"/>
  <c r="J282" i="13"/>
  <c r="J248" i="13"/>
  <c r="J61" i="13"/>
  <c r="J270" i="13"/>
  <c r="J271" i="13"/>
  <c r="J146" i="13"/>
  <c r="J317" i="13"/>
  <c r="J39" i="13"/>
  <c r="J187" i="13"/>
  <c r="J278" i="13"/>
  <c r="J62" i="13"/>
  <c r="J208" i="13"/>
  <c r="J122" i="13"/>
  <c r="J125" i="13"/>
  <c r="J252" i="13"/>
  <c r="J27" i="13"/>
  <c r="J294" i="13"/>
  <c r="J254" i="13"/>
  <c r="J167" i="13"/>
  <c r="J330" i="13"/>
  <c r="J126" i="13"/>
  <c r="J226" i="13"/>
  <c r="J101" i="13"/>
  <c r="J340" i="13"/>
  <c r="J15" i="13"/>
  <c r="J119" i="13"/>
  <c r="J26" i="13"/>
  <c r="J312" i="13"/>
  <c r="J76" i="13"/>
  <c r="J258" i="13"/>
  <c r="J65" i="13"/>
  <c r="J177" i="13"/>
  <c r="J342" i="13"/>
  <c r="J352" i="13"/>
  <c r="J349" i="13"/>
  <c r="J277" i="13"/>
  <c r="J305" i="13"/>
  <c r="J283" i="13"/>
  <c r="J211" i="13"/>
  <c r="J299" i="13"/>
  <c r="J183" i="13"/>
  <c r="J51" i="13"/>
  <c r="J48" i="13"/>
  <c r="J216" i="13"/>
  <c r="J40" i="13"/>
  <c r="J242" i="13"/>
  <c r="J334" i="13"/>
  <c r="J91" i="13"/>
  <c r="J169" i="13"/>
  <c r="J223" i="13"/>
  <c r="J358" i="13"/>
  <c r="J295" i="13"/>
  <c r="J238" i="13"/>
  <c r="J229" i="13"/>
  <c r="J286" i="13"/>
  <c r="J137" i="13"/>
  <c r="J46" i="13"/>
  <c r="J113" i="13"/>
  <c r="J124" i="13"/>
  <c r="J84" i="13"/>
  <c r="J56" i="13"/>
  <c r="J78" i="13"/>
  <c r="J115" i="13"/>
  <c r="J92" i="13"/>
  <c r="J250" i="13"/>
  <c r="J306" i="13"/>
  <c r="J267" i="13"/>
  <c r="J10" i="13"/>
  <c r="J367" i="13"/>
  <c r="J182" i="13"/>
  <c r="J143" i="13"/>
  <c r="J154" i="13"/>
  <c r="J188" i="13"/>
  <c r="J181" i="13"/>
  <c r="J261" i="13"/>
  <c r="J259" i="13"/>
  <c r="J128" i="13"/>
  <c r="J145" i="13"/>
  <c r="J175" i="13"/>
  <c r="J274" i="13"/>
  <c r="J164" i="13"/>
  <c r="F98" i="13"/>
  <c r="E36" i="17"/>
  <c r="F18" i="17"/>
  <c r="F25" i="17"/>
  <c r="F350" i="13"/>
  <c r="G228" i="13"/>
  <c r="D32" i="17"/>
  <c r="J28" i="13"/>
  <c r="E54" i="13"/>
  <c r="E150" i="13"/>
  <c r="E246" i="13"/>
  <c r="E342" i="13"/>
  <c r="F366" i="13"/>
  <c r="F339" i="13"/>
  <c r="I18" i="17"/>
  <c r="G11" i="19"/>
  <c r="V366" i="13"/>
  <c r="V368" i="13"/>
  <c r="V365" i="13"/>
  <c r="V367" i="13"/>
  <c r="V364" i="13"/>
  <c r="V360" i="13"/>
  <c r="V358" i="13"/>
  <c r="V362" i="13"/>
  <c r="V361" i="13"/>
  <c r="V359" i="13"/>
  <c r="V363" i="13"/>
  <c r="V351" i="13"/>
  <c r="V354" i="13"/>
  <c r="V352" i="13"/>
  <c r="V355" i="13"/>
  <c r="V356" i="13"/>
  <c r="V357" i="13"/>
  <c r="V350" i="13"/>
  <c r="V353" i="13"/>
  <c r="V349" i="13"/>
  <c r="V347" i="13"/>
  <c r="V345" i="13"/>
  <c r="V346" i="13"/>
  <c r="V348" i="13"/>
  <c r="V344" i="13"/>
  <c r="T25" i="17"/>
  <c r="V334" i="13"/>
  <c r="V338" i="13"/>
  <c r="V342" i="13"/>
  <c r="V339" i="13"/>
  <c r="V343" i="13"/>
  <c r="V340" i="13"/>
  <c r="V337" i="13"/>
  <c r="V341" i="13"/>
  <c r="V335" i="13"/>
  <c r="V336" i="13"/>
  <c r="T36" i="17"/>
  <c r="T35" i="17"/>
  <c r="T34" i="17"/>
  <c r="T33" i="17"/>
  <c r="T32" i="17"/>
  <c r="T31" i="17"/>
  <c r="T30" i="17"/>
  <c r="T29" i="17"/>
  <c r="T28" i="17"/>
  <c r="T27" i="17"/>
  <c r="T26" i="17"/>
  <c r="V328" i="13"/>
  <c r="V323" i="13"/>
  <c r="V329" i="13"/>
  <c r="V324" i="13"/>
  <c r="V330" i="13"/>
  <c r="V325" i="13"/>
  <c r="V331" i="13"/>
  <c r="V326" i="13"/>
  <c r="V332" i="13"/>
  <c r="V327" i="13"/>
  <c r="V322" i="13"/>
  <c r="V333" i="13"/>
  <c r="V321" i="13"/>
  <c r="V316" i="13"/>
  <c r="V318" i="13"/>
  <c r="V317" i="13"/>
  <c r="V320" i="13"/>
  <c r="V319" i="13"/>
  <c r="V315" i="13"/>
  <c r="V314" i="13"/>
  <c r="V310" i="13"/>
  <c r="V312" i="13"/>
  <c r="V311" i="13"/>
  <c r="V313" i="13"/>
  <c r="V309" i="13"/>
  <c r="V308" i="13"/>
  <c r="V307" i="13"/>
  <c r="V306" i="13"/>
  <c r="V303" i="13"/>
  <c r="V304" i="13"/>
  <c r="V305" i="13"/>
  <c r="V302" i="13"/>
  <c r="V301" i="13"/>
  <c r="V300" i="13"/>
  <c r="V294" i="13"/>
  <c r="V296" i="13"/>
  <c r="V295" i="13"/>
  <c r="V297" i="13"/>
  <c r="V299" i="13"/>
  <c r="V298" i="13"/>
  <c r="V292" i="13"/>
  <c r="V293" i="13"/>
  <c r="V289" i="13"/>
  <c r="V291" i="13"/>
  <c r="V290" i="13"/>
  <c r="V288" i="13"/>
  <c r="V287" i="13"/>
  <c r="V286" i="13"/>
  <c r="V285" i="13"/>
  <c r="V283" i="13"/>
  <c r="V281" i="13"/>
  <c r="V282" i="13"/>
  <c r="V284" i="13"/>
  <c r="V280" i="13"/>
  <c r="V279" i="13"/>
  <c r="V271" i="13"/>
  <c r="V278" i="13"/>
  <c r="V273" i="13"/>
  <c r="V272" i="13"/>
  <c r="V277" i="13"/>
  <c r="V276" i="13"/>
  <c r="V275" i="13"/>
  <c r="V274" i="13"/>
  <c r="V267" i="13"/>
  <c r="V266" i="13"/>
  <c r="V264" i="13"/>
  <c r="V269" i="13"/>
  <c r="V270" i="13"/>
  <c r="V265" i="13"/>
  <c r="V268" i="13"/>
  <c r="V261" i="13"/>
  <c r="V262" i="13"/>
  <c r="V260" i="13"/>
  <c r="V263" i="13"/>
  <c r="V259" i="13"/>
  <c r="V258" i="13"/>
  <c r="V255" i="13"/>
  <c r="V254" i="13"/>
  <c r="V253" i="13"/>
  <c r="V251" i="13"/>
  <c r="V252" i="13"/>
  <c r="V257" i="13"/>
  <c r="V256" i="13"/>
  <c r="V247" i="13"/>
  <c r="V248" i="13"/>
  <c r="V246" i="13"/>
  <c r="V249" i="13"/>
  <c r="V250" i="13"/>
  <c r="V245" i="13"/>
  <c r="V244" i="13"/>
  <c r="V243" i="13"/>
  <c r="V242" i="13"/>
  <c r="V241" i="13"/>
  <c r="V240" i="13"/>
  <c r="V237" i="13"/>
  <c r="V238" i="13"/>
  <c r="V236" i="13"/>
  <c r="V239" i="13"/>
  <c r="V234" i="13"/>
  <c r="V233" i="13"/>
  <c r="V235" i="13"/>
  <c r="V232" i="13"/>
  <c r="V230" i="13"/>
  <c r="V231" i="13"/>
  <c r="V229" i="13"/>
  <c r="V228" i="13"/>
  <c r="V227" i="13"/>
  <c r="V226" i="13"/>
  <c r="V225" i="13"/>
  <c r="V224" i="13"/>
  <c r="V223" i="13"/>
  <c r="V222" i="13"/>
  <c r="V221" i="13"/>
  <c r="V219" i="13"/>
  <c r="V218" i="13"/>
  <c r="V220" i="13"/>
  <c r="V215" i="13"/>
  <c r="V216" i="13"/>
  <c r="V217" i="13"/>
  <c r="V211" i="13"/>
  <c r="V212" i="13"/>
  <c r="V210" i="13"/>
  <c r="V209" i="13"/>
  <c r="V213" i="13"/>
  <c r="V214" i="13"/>
  <c r="V208" i="13"/>
  <c r="V207" i="13"/>
  <c r="V204" i="13"/>
  <c r="V205" i="13"/>
  <c r="V203" i="13"/>
  <c r="V206" i="13"/>
  <c r="V202" i="13"/>
  <c r="V198" i="13"/>
  <c r="V199" i="13"/>
  <c r="V201" i="13"/>
  <c r="V200" i="13"/>
  <c r="V193" i="13"/>
  <c r="V192" i="13"/>
  <c r="V184" i="13"/>
  <c r="V190" i="13"/>
  <c r="V182" i="13"/>
  <c r="V181" i="13"/>
  <c r="V191" i="13"/>
  <c r="V186" i="13"/>
  <c r="V197" i="13"/>
  <c r="V196" i="13"/>
  <c r="V188" i="13"/>
  <c r="V194" i="13"/>
  <c r="V189" i="13"/>
  <c r="V185" i="13"/>
  <c r="V195" i="13"/>
  <c r="V187" i="13"/>
  <c r="V183" i="13"/>
  <c r="V177" i="13"/>
  <c r="V179" i="13"/>
  <c r="V173" i="13"/>
  <c r="V176" i="13"/>
  <c r="V175" i="13"/>
  <c r="V174" i="13"/>
  <c r="V180" i="13"/>
  <c r="V178" i="13"/>
  <c r="V33" i="13"/>
  <c r="V17" i="13"/>
  <c r="V54" i="13"/>
  <c r="V38" i="13"/>
  <c r="V87" i="13"/>
  <c r="V71" i="13"/>
  <c r="V112" i="13"/>
  <c r="V141" i="13"/>
  <c r="V170" i="13"/>
  <c r="V53" i="13"/>
  <c r="V78" i="13"/>
  <c r="V99" i="13"/>
  <c r="V169" i="13"/>
  <c r="V11" i="13"/>
  <c r="V63" i="13"/>
  <c r="V85" i="13"/>
  <c r="V69" i="13"/>
  <c r="V114" i="13"/>
  <c r="V98" i="13"/>
  <c r="V143" i="13"/>
  <c r="V127" i="13"/>
  <c r="V160" i="13"/>
  <c r="V108" i="13"/>
  <c r="V137" i="13"/>
  <c r="V166" i="13"/>
  <c r="V24" i="13"/>
  <c r="V49" i="13"/>
  <c r="V90" i="13"/>
  <c r="V123" i="13"/>
  <c r="V125" i="13"/>
  <c r="V128" i="13"/>
  <c r="V27" i="13"/>
  <c r="V26" i="13"/>
  <c r="V58" i="13"/>
  <c r="V154" i="13"/>
  <c r="V13" i="13"/>
  <c r="V32" i="13"/>
  <c r="V148" i="13"/>
  <c r="V52" i="13"/>
  <c r="V65" i="13"/>
  <c r="V155" i="13"/>
  <c r="V133" i="13"/>
  <c r="V41" i="13"/>
  <c r="V152" i="13"/>
  <c r="V48" i="13"/>
  <c r="V6" i="13"/>
  <c r="V76" i="13"/>
  <c r="V150" i="13"/>
  <c r="V163" i="13"/>
  <c r="V9" i="13"/>
  <c r="V162" i="13"/>
  <c r="V60" i="13"/>
  <c r="V31" i="13"/>
  <c r="V93" i="13"/>
  <c r="V122" i="13"/>
  <c r="V151" i="13"/>
  <c r="V172" i="13"/>
  <c r="V156" i="13"/>
  <c r="V37" i="13"/>
  <c r="V144" i="13"/>
  <c r="V34" i="13"/>
  <c r="V39" i="13"/>
  <c r="V117" i="13"/>
  <c r="V130" i="13"/>
  <c r="V21" i="13"/>
  <c r="V36" i="13"/>
  <c r="V42" i="13"/>
  <c r="V91" i="13"/>
  <c r="V75" i="13"/>
  <c r="V120" i="13"/>
  <c r="V145" i="13"/>
  <c r="V8" i="13"/>
  <c r="V86" i="13"/>
  <c r="V107" i="13"/>
  <c r="V132" i="13"/>
  <c r="V19" i="13"/>
  <c r="V40" i="13"/>
  <c r="V89" i="13"/>
  <c r="V73" i="13"/>
  <c r="V118" i="13"/>
  <c r="V102" i="13"/>
  <c r="V147" i="13"/>
  <c r="V131" i="13"/>
  <c r="V164" i="13"/>
  <c r="V116" i="13"/>
  <c r="V149" i="13"/>
  <c r="V28" i="13"/>
  <c r="V57" i="13"/>
  <c r="V94" i="13"/>
  <c r="V70" i="13"/>
  <c r="V103" i="13"/>
  <c r="V136" i="13"/>
  <c r="V35" i="13"/>
  <c r="V7" i="13"/>
  <c r="V30" i="13"/>
  <c r="V14" i="13"/>
  <c r="V51" i="13"/>
  <c r="V62" i="13"/>
  <c r="V84" i="13"/>
  <c r="V68" i="13"/>
  <c r="V113" i="13"/>
  <c r="V97" i="13"/>
  <c r="V142" i="13"/>
  <c r="V126" i="13"/>
  <c r="V171" i="13"/>
  <c r="V56" i="13"/>
  <c r="V10" i="13"/>
  <c r="V47" i="13"/>
  <c r="V80" i="13"/>
  <c r="V95" i="13"/>
  <c r="V109" i="13"/>
  <c r="V138" i="13"/>
  <c r="V167" i="13"/>
  <c r="V29" i="13"/>
  <c r="V50" i="13"/>
  <c r="V61" i="13"/>
  <c r="V83" i="13"/>
  <c r="V67" i="13"/>
  <c r="V104" i="13"/>
  <c r="V129" i="13"/>
  <c r="V45" i="13"/>
  <c r="V66" i="13"/>
  <c r="V157" i="13"/>
  <c r="V59" i="13"/>
  <c r="V81" i="13"/>
  <c r="V110" i="13"/>
  <c r="V139" i="13"/>
  <c r="V100" i="13"/>
  <c r="V158" i="13"/>
  <c r="V16" i="13"/>
  <c r="V82" i="13"/>
  <c r="V119" i="13"/>
  <c r="V165" i="13"/>
  <c r="V23" i="13"/>
  <c r="V22" i="13"/>
  <c r="V43" i="13"/>
  <c r="V92" i="13"/>
  <c r="V121" i="13"/>
  <c r="V105" i="13"/>
  <c r="V134" i="13"/>
  <c r="V25" i="13"/>
  <c r="V46" i="13"/>
  <c r="V64" i="13"/>
  <c r="V79" i="13"/>
  <c r="V124" i="13"/>
  <c r="V96" i="13"/>
  <c r="V20" i="13"/>
  <c r="V115" i="13"/>
  <c r="V140" i="13"/>
  <c r="V44" i="13"/>
  <c r="V77" i="13"/>
  <c r="V106" i="13"/>
  <c r="V135" i="13"/>
  <c r="V168" i="13"/>
  <c r="V153" i="13"/>
  <c r="V5" i="13"/>
  <c r="V12" i="13"/>
  <c r="V74" i="13"/>
  <c r="V111" i="13"/>
  <c r="V161" i="13"/>
  <c r="V15" i="13"/>
  <c r="V18" i="13"/>
  <c r="V55" i="13"/>
  <c r="V88" i="13"/>
  <c r="V72" i="13"/>
  <c r="V101" i="13"/>
  <c r="V146" i="13"/>
  <c r="V159" i="13"/>
  <c r="C31" i="19"/>
  <c r="G5" i="19" s="1"/>
  <c r="B5" i="17"/>
  <c r="D371" i="3"/>
  <c r="D31" i="13" s="1"/>
  <c r="D372" i="3"/>
  <c r="I32" i="17"/>
  <c r="L285" i="13"/>
  <c r="L245" i="13"/>
  <c r="L133" i="13"/>
  <c r="L26" i="13"/>
  <c r="L212" i="13"/>
  <c r="L319" i="13"/>
  <c r="J27" i="17"/>
  <c r="L179" i="13"/>
  <c r="L115" i="13"/>
  <c r="L83" i="13"/>
  <c r="L146" i="13"/>
  <c r="L157" i="13"/>
  <c r="L275" i="13"/>
  <c r="K25" i="17"/>
  <c r="K18" i="17"/>
  <c r="C4239" i="19"/>
  <c r="C4126" i="19"/>
  <c r="K42" i="13"/>
  <c r="I28" i="17"/>
  <c r="K214" i="13"/>
  <c r="K286" i="13"/>
  <c r="G12" i="19"/>
  <c r="L345" i="13"/>
  <c r="L334" i="13"/>
  <c r="L321" i="13"/>
  <c r="L246" i="13"/>
  <c r="L153" i="13"/>
  <c r="L12" i="13"/>
  <c r="L36" i="13"/>
  <c r="L242" i="13"/>
  <c r="L226" i="13"/>
  <c r="L140" i="13"/>
  <c r="L22" i="13"/>
  <c r="J34" i="17"/>
  <c r="L348" i="13"/>
  <c r="L23" i="13"/>
  <c r="L141" i="13"/>
  <c r="L281" i="13"/>
  <c r="L34" i="17"/>
  <c r="C4356" i="19"/>
  <c r="M16" i="17"/>
  <c r="C4308" i="19"/>
  <c r="C4216" i="19"/>
  <c r="C4118" i="19"/>
  <c r="M8" i="17"/>
  <c r="C4070" i="19"/>
  <c r="C4051" i="19"/>
  <c r="M6" i="17"/>
  <c r="C4021" i="19"/>
  <c r="O372" i="3"/>
  <c r="O371" i="3"/>
  <c r="O341" i="13" s="1"/>
  <c r="M5" i="17"/>
  <c r="Y4846" i="1"/>
  <c r="Q92" i="3" s="1"/>
  <c r="AO4846" i="1"/>
  <c r="O4846" i="1"/>
  <c r="Q4846" i="1" s="1"/>
  <c r="Y5162" i="1"/>
  <c r="R43" i="3" s="1"/>
  <c r="O5162" i="1"/>
  <c r="Q5162" i="1" s="1"/>
  <c r="AP5162" i="1"/>
  <c r="N224" i="13"/>
  <c r="C4040" i="19"/>
  <c r="N179" i="13"/>
  <c r="L36" i="17"/>
  <c r="C4544" i="19"/>
  <c r="C4415" i="19"/>
  <c r="J33" i="17"/>
  <c r="M92" i="13"/>
  <c r="M24" i="13"/>
  <c r="L30" i="17"/>
  <c r="N140" i="13"/>
  <c r="N133" i="13"/>
  <c r="N125" i="13"/>
  <c r="N92" i="13"/>
  <c r="N84" i="13"/>
  <c r="C4685" i="19"/>
  <c r="C4733" i="19"/>
  <c r="C5076" i="19"/>
  <c r="C5061" i="19"/>
  <c r="O15" i="17"/>
  <c r="C5029" i="19"/>
  <c r="O14" i="17"/>
  <c r="C4940" i="19"/>
  <c r="C4899" i="19"/>
  <c r="C4847" i="19"/>
  <c r="Y4848" i="1"/>
  <c r="Q94" i="3" s="1"/>
  <c r="O4848" i="1"/>
  <c r="Q4848" i="1" s="1"/>
  <c r="AO4848" i="1"/>
  <c r="C4934" i="19"/>
  <c r="C4825" i="19"/>
  <c r="C4431" i="19"/>
  <c r="C4392" i="19"/>
  <c r="N5" i="17"/>
  <c r="C4776" i="19"/>
  <c r="Y5150" i="1"/>
  <c r="R31" i="3" s="1"/>
  <c r="AD31" i="3" s="1"/>
  <c r="AP5150" i="1"/>
  <c r="O5150" i="1"/>
  <c r="Q5150" i="1" s="1"/>
  <c r="BC5398" i="1"/>
  <c r="BD5398" i="1" s="1"/>
  <c r="BE5398" i="1" s="1"/>
  <c r="C4473" i="19"/>
  <c r="N10" i="17"/>
  <c r="C4812" i="19"/>
  <c r="O5234" i="1"/>
  <c r="Q5234" i="1" s="1"/>
  <c r="AP5234" i="1"/>
  <c r="Y5234" i="1"/>
  <c r="R115" i="3" s="1"/>
  <c r="Y5181" i="1"/>
  <c r="R62" i="3" s="1"/>
  <c r="AA62" i="3" s="1"/>
  <c r="O5181" i="1"/>
  <c r="Q5181" i="1" s="1"/>
  <c r="AP5181" i="1"/>
  <c r="Y5161" i="1"/>
  <c r="R42" i="3" s="1"/>
  <c r="AP5161" i="1"/>
  <c r="O5161" i="1"/>
  <c r="Q5161" i="1" s="1"/>
  <c r="Y5138" i="1"/>
  <c r="R19" i="3" s="1"/>
  <c r="AP5138" i="1"/>
  <c r="O5138" i="1"/>
  <c r="Q5138" i="1" s="1"/>
  <c r="C5409" i="19"/>
  <c r="C4773" i="19"/>
  <c r="C4809" i="19"/>
  <c r="BR5424" i="1"/>
  <c r="P5424" i="1"/>
  <c r="R5424" i="1" s="1"/>
  <c r="P5414" i="1"/>
  <c r="R5414" i="1" s="1"/>
  <c r="BR5414" i="1"/>
  <c r="BR5402" i="1"/>
  <c r="P5402" i="1"/>
  <c r="R5402" i="1" s="1"/>
  <c r="BR5400" i="1"/>
  <c r="P5400" i="1"/>
  <c r="R5400" i="1" s="1"/>
  <c r="BR5403" i="1"/>
  <c r="P5403" i="1"/>
  <c r="R5403" i="1" s="1"/>
  <c r="I371" i="3"/>
  <c r="I66" i="13" s="1"/>
  <c r="C1891" i="19"/>
  <c r="G10" i="19" s="1"/>
  <c r="G7" i="17"/>
  <c r="I372" i="3"/>
  <c r="L17" i="13"/>
  <c r="L263" i="13"/>
  <c r="L289" i="13"/>
  <c r="L304" i="13"/>
  <c r="L312" i="13"/>
  <c r="L40" i="13"/>
  <c r="L41" i="13"/>
  <c r="L33" i="13"/>
  <c r="L207" i="13"/>
  <c r="L84" i="13"/>
  <c r="L309" i="13"/>
  <c r="L324" i="13"/>
  <c r="L88" i="13"/>
  <c r="L199" i="13"/>
  <c r="L331" i="13"/>
  <c r="L203" i="13"/>
  <c r="L346" i="13"/>
  <c r="L168" i="13"/>
  <c r="L296" i="13"/>
  <c r="L367" i="13"/>
  <c r="L164" i="13"/>
  <c r="L135" i="13"/>
  <c r="L254" i="13"/>
  <c r="L32" i="13"/>
  <c r="L273" i="13"/>
  <c r="L145" i="13"/>
  <c r="L14" i="13"/>
  <c r="L288" i="13"/>
  <c r="L343" i="13"/>
  <c r="L238" i="13"/>
  <c r="L340" i="13"/>
  <c r="L31" i="13"/>
  <c r="L175" i="13"/>
  <c r="L315" i="13"/>
  <c r="L155" i="13"/>
  <c r="L330" i="13"/>
  <c r="L123" i="13"/>
  <c r="L349" i="13"/>
  <c r="L232" i="13"/>
  <c r="L136" i="13"/>
  <c r="L193" i="13"/>
  <c r="L339" i="13"/>
  <c r="L286" i="13"/>
  <c r="L30" i="13"/>
  <c r="L152" i="13"/>
  <c r="L80" i="13"/>
  <c r="L34" i="13"/>
  <c r="L260" i="13"/>
  <c r="L303" i="13"/>
  <c r="L95" i="13"/>
  <c r="L267" i="13"/>
  <c r="L139" i="13"/>
  <c r="L8" i="13"/>
  <c r="L158" i="13"/>
  <c r="L132" i="13"/>
  <c r="L360" i="13"/>
  <c r="L222" i="13"/>
  <c r="L183" i="13"/>
  <c r="L333" i="13"/>
  <c r="L180" i="13"/>
  <c r="L239" i="13"/>
  <c r="L20" i="13"/>
  <c r="L355" i="13"/>
  <c r="L209" i="13"/>
  <c r="L81" i="13"/>
  <c r="L116" i="13"/>
  <c r="L352" i="13"/>
  <c r="L159" i="13"/>
  <c r="L325" i="13"/>
  <c r="L15" i="13"/>
  <c r="L276" i="13"/>
  <c r="L279" i="13"/>
  <c r="L219" i="13"/>
  <c r="L244" i="13"/>
  <c r="L96" i="13"/>
  <c r="L100" i="13"/>
  <c r="L143" i="13"/>
  <c r="L359" i="13"/>
  <c r="L336" i="13"/>
  <c r="L65" i="13"/>
  <c r="L344" i="13"/>
  <c r="L167" i="13"/>
  <c r="L368" i="13"/>
  <c r="L7" i="13"/>
  <c r="J28" i="17"/>
  <c r="L97" i="13"/>
  <c r="L240" i="13"/>
  <c r="L27" i="13"/>
  <c r="L361" i="13"/>
  <c r="L53" i="13"/>
  <c r="L119" i="13"/>
  <c r="L277" i="13"/>
  <c r="L18" i="13"/>
  <c r="L292" i="13"/>
  <c r="L151" i="13"/>
  <c r="L270" i="13"/>
  <c r="L171" i="13"/>
  <c r="L29" i="13"/>
  <c r="L57" i="13"/>
  <c r="L121" i="13"/>
  <c r="L92" i="13"/>
  <c r="L271" i="13"/>
  <c r="L365" i="13"/>
  <c r="L109" i="13"/>
  <c r="L47" i="13"/>
  <c r="L287" i="13"/>
  <c r="L144" i="13"/>
  <c r="L259" i="13"/>
  <c r="L224" i="13"/>
  <c r="L274" i="13"/>
  <c r="L241" i="13"/>
  <c r="L184" i="13"/>
  <c r="L256" i="13"/>
  <c r="L19" i="13"/>
  <c r="L229" i="13"/>
  <c r="L90" i="13"/>
  <c r="L327" i="13"/>
  <c r="L302" i="13"/>
  <c r="L91" i="13"/>
  <c r="L298" i="13"/>
  <c r="L350" i="13"/>
  <c r="L231" i="13"/>
  <c r="L317" i="13"/>
  <c r="L60" i="13"/>
  <c r="L332" i="13"/>
  <c r="L272" i="13"/>
  <c r="L257" i="13"/>
  <c r="L216" i="13"/>
  <c r="L6" i="13"/>
  <c r="L190" i="13"/>
  <c r="L215" i="13"/>
  <c r="L147" i="13"/>
  <c r="L225" i="13"/>
  <c r="L170" i="13"/>
  <c r="L322" i="13"/>
  <c r="L130" i="13"/>
  <c r="L213" i="13"/>
  <c r="L124" i="13"/>
  <c r="L208" i="13"/>
  <c r="L38" i="13"/>
  <c r="L363" i="13"/>
  <c r="L107" i="13"/>
  <c r="L39" i="13"/>
  <c r="L313" i="13"/>
  <c r="L56" i="13"/>
  <c r="L328" i="13"/>
  <c r="L103" i="13"/>
  <c r="L301" i="13"/>
  <c r="L44" i="13"/>
  <c r="L316" i="13"/>
  <c r="L191" i="13"/>
  <c r="L318" i="13"/>
  <c r="L195" i="13"/>
  <c r="L86" i="13"/>
  <c r="L142" i="13"/>
  <c r="L177" i="13"/>
  <c r="L45" i="13"/>
  <c r="L74" i="13"/>
  <c r="L165" i="13"/>
  <c r="L13" i="13"/>
  <c r="L223" i="13"/>
  <c r="L347" i="13"/>
  <c r="L24" i="13"/>
  <c r="L112" i="13"/>
  <c r="L251" i="13"/>
  <c r="L62" i="13"/>
  <c r="L253" i="13"/>
  <c r="L210" i="13"/>
  <c r="L268" i="13"/>
  <c r="L120" i="13"/>
  <c r="L200" i="13"/>
  <c r="L111" i="13"/>
  <c r="L137" i="13"/>
  <c r="L243" i="13"/>
  <c r="L16" i="13"/>
  <c r="L342" i="13"/>
  <c r="L105" i="13"/>
  <c r="L50" i="13"/>
  <c r="L35" i="13"/>
  <c r="L294" i="13"/>
  <c r="L149" i="13"/>
  <c r="L196" i="13"/>
  <c r="L351" i="13"/>
  <c r="L94" i="13"/>
  <c r="L299" i="13"/>
  <c r="L314" i="13"/>
  <c r="L249" i="13"/>
  <c r="L202" i="13"/>
  <c r="L264" i="13"/>
  <c r="L78" i="13"/>
  <c r="L237" i="13"/>
  <c r="L176" i="13"/>
  <c r="L252" i="13"/>
  <c r="L87" i="13"/>
  <c r="L128" i="13"/>
  <c r="L131" i="13"/>
  <c r="L126" i="13"/>
  <c r="L369" i="13"/>
  <c r="L113" i="13"/>
  <c r="L63" i="13"/>
  <c r="L247" i="13"/>
  <c r="L357" i="13"/>
  <c r="L69" i="13"/>
  <c r="L308" i="13"/>
  <c r="L71" i="13"/>
  <c r="L283" i="13"/>
  <c r="L68" i="13"/>
  <c r="L134" i="13"/>
  <c r="L206" i="13"/>
  <c r="L172" i="13"/>
  <c r="L189" i="13"/>
  <c r="L72" i="13"/>
  <c r="L118" i="13"/>
  <c r="L220" i="13"/>
  <c r="L122" i="13"/>
  <c r="L280" i="13"/>
  <c r="L265" i="13"/>
  <c r="L110" i="13"/>
  <c r="L161" i="13"/>
  <c r="L248" i="13"/>
  <c r="L233" i="13"/>
  <c r="L307" i="13"/>
  <c r="L295" i="13"/>
  <c r="L341" i="13"/>
  <c r="L85" i="13"/>
  <c r="L356" i="13"/>
  <c r="L255" i="13"/>
  <c r="L21" i="13"/>
  <c r="L235" i="13"/>
  <c r="L174" i="13"/>
  <c r="L250" i="13"/>
  <c r="L185" i="13"/>
  <c r="L64" i="13"/>
  <c r="L104" i="13"/>
  <c r="L278" i="13"/>
  <c r="L173" i="13"/>
  <c r="L37" i="13"/>
  <c r="L61" i="13"/>
  <c r="L166" i="13"/>
  <c r="L323" i="13"/>
  <c r="L67" i="13"/>
  <c r="L338" i="13"/>
  <c r="L305" i="13"/>
  <c r="L48" i="13"/>
  <c r="L320" i="13"/>
  <c r="L79" i="13"/>
  <c r="L293" i="13"/>
  <c r="L230" i="13"/>
  <c r="L148" i="13"/>
  <c r="L43" i="13"/>
  <c r="L187" i="13"/>
  <c r="L362" i="13"/>
  <c r="L127" i="13"/>
  <c r="L266" i="13"/>
  <c r="L234" i="13"/>
  <c r="L125" i="13"/>
  <c r="L106" i="13"/>
  <c r="L311" i="13"/>
  <c r="L129" i="13"/>
  <c r="L211" i="13"/>
  <c r="L258" i="13"/>
  <c r="L284" i="13"/>
  <c r="L306" i="13"/>
  <c r="L5" i="13"/>
  <c r="K322" i="13"/>
  <c r="K110" i="13"/>
  <c r="K70" i="13"/>
  <c r="K143" i="13"/>
  <c r="K249" i="13"/>
  <c r="K14" i="13"/>
  <c r="K295" i="13"/>
  <c r="K235" i="13"/>
  <c r="K288" i="13"/>
  <c r="K72" i="13"/>
  <c r="K111" i="13"/>
  <c r="K128" i="13"/>
  <c r="K137" i="13"/>
  <c r="K308" i="13"/>
  <c r="K183" i="13"/>
  <c r="K13" i="13"/>
  <c r="K309" i="13"/>
  <c r="K349" i="13"/>
  <c r="K50" i="13"/>
  <c r="K347" i="13"/>
  <c r="K139" i="13"/>
  <c r="K5" i="13"/>
  <c r="K132" i="13"/>
  <c r="K163" i="13"/>
  <c r="K45" i="13"/>
  <c r="K299" i="13"/>
  <c r="K53" i="13"/>
  <c r="K230" i="13"/>
  <c r="K219" i="13"/>
  <c r="K253" i="13"/>
  <c r="K30" i="13"/>
  <c r="K195" i="13"/>
  <c r="K283" i="13"/>
  <c r="K190" i="13"/>
  <c r="K351" i="13"/>
  <c r="K223" i="13"/>
  <c r="K348" i="13"/>
  <c r="K27" i="13"/>
  <c r="K305" i="13"/>
  <c r="K177" i="13"/>
  <c r="K38" i="13"/>
  <c r="K314" i="13"/>
  <c r="K90" i="13"/>
  <c r="K39" i="13"/>
  <c r="K16" i="13"/>
  <c r="K304" i="13"/>
  <c r="K54" i="13"/>
  <c r="K357" i="13"/>
  <c r="K69" i="13"/>
  <c r="K367" i="13"/>
  <c r="K239" i="13"/>
  <c r="K35" i="13"/>
  <c r="K364" i="13"/>
  <c r="K51" i="13"/>
  <c r="K321" i="13"/>
  <c r="K193" i="13"/>
  <c r="K74" i="13"/>
  <c r="K330" i="13"/>
  <c r="K144" i="13"/>
  <c r="K256" i="13"/>
  <c r="K212" i="13"/>
  <c r="K79" i="13"/>
  <c r="K290" i="13"/>
  <c r="K281" i="13"/>
  <c r="K327" i="13"/>
  <c r="K365" i="13"/>
  <c r="K312" i="13"/>
  <c r="K126" i="13"/>
  <c r="K127" i="13"/>
  <c r="K8" i="13"/>
  <c r="K105" i="13"/>
  <c r="K361" i="13"/>
  <c r="K276" i="13"/>
  <c r="K151" i="13"/>
  <c r="K162" i="13"/>
  <c r="K118" i="13"/>
  <c r="I33" i="17"/>
  <c r="K52" i="13"/>
  <c r="K95" i="13"/>
  <c r="K360" i="13"/>
  <c r="K148" i="13"/>
  <c r="K320" i="13"/>
  <c r="K198" i="13"/>
  <c r="K136" i="13"/>
  <c r="K292" i="13"/>
  <c r="K167" i="13"/>
  <c r="K254" i="13"/>
  <c r="K174" i="13"/>
  <c r="K138" i="13"/>
  <c r="K32" i="13"/>
  <c r="K23" i="13"/>
  <c r="K274" i="13"/>
  <c r="K265" i="13"/>
  <c r="K311" i="13"/>
  <c r="K307" i="13"/>
  <c r="K278" i="13"/>
  <c r="K211" i="13"/>
  <c r="K221" i="13"/>
  <c r="K251" i="13"/>
  <c r="K82" i="13"/>
  <c r="K341" i="13"/>
  <c r="K66" i="13"/>
  <c r="K269" i="13"/>
  <c r="K363" i="13"/>
  <c r="K147" i="13"/>
  <c r="K77" i="13"/>
  <c r="K301" i="13"/>
  <c r="K101" i="13"/>
  <c r="K261" i="13"/>
  <c r="K270" i="13"/>
  <c r="K287" i="13"/>
  <c r="K159" i="13"/>
  <c r="K284" i="13"/>
  <c r="K123" i="13"/>
  <c r="K369" i="13"/>
  <c r="K241" i="13"/>
  <c r="K113" i="13"/>
  <c r="K182" i="13"/>
  <c r="K40" i="13"/>
  <c r="K250" i="13"/>
  <c r="K103" i="13"/>
  <c r="K160" i="13"/>
  <c r="K368" i="13"/>
  <c r="K240" i="13"/>
  <c r="K246" i="13"/>
  <c r="K21" i="13"/>
  <c r="K317" i="13"/>
  <c r="K303" i="13"/>
  <c r="K175" i="13"/>
  <c r="K300" i="13"/>
  <c r="K257" i="13"/>
  <c r="K129" i="13"/>
  <c r="K216" i="13"/>
  <c r="K100" i="13"/>
  <c r="K266" i="13"/>
  <c r="K28" i="13"/>
  <c r="K344" i="13"/>
  <c r="K194" i="13"/>
  <c r="K10" i="13"/>
  <c r="K188" i="13"/>
  <c r="K153" i="13"/>
  <c r="K202" i="13"/>
  <c r="K324" i="13"/>
  <c r="K199" i="13"/>
  <c r="K61" i="13"/>
  <c r="K220" i="13"/>
  <c r="K92" i="13"/>
  <c r="K47" i="13"/>
  <c r="K242" i="13"/>
  <c r="K164" i="13"/>
  <c r="K233" i="13"/>
  <c r="K115" i="13"/>
  <c r="K279" i="13"/>
  <c r="K146" i="13"/>
  <c r="K43" i="13"/>
  <c r="K231" i="13"/>
  <c r="K229" i="13"/>
  <c r="K180" i="13"/>
  <c r="K338" i="13"/>
  <c r="K329" i="13"/>
  <c r="K59" i="13"/>
  <c r="K172" i="13"/>
  <c r="K29" i="13"/>
  <c r="K171" i="13"/>
  <c r="K262" i="13"/>
  <c r="K125" i="13"/>
  <c r="K237" i="13"/>
  <c r="K165" i="13"/>
  <c r="K291" i="13"/>
  <c r="K208" i="13"/>
  <c r="K86" i="13"/>
  <c r="K104" i="13"/>
  <c r="K83" i="13"/>
  <c r="K252" i="13"/>
  <c r="K337" i="13"/>
  <c r="K81" i="13"/>
  <c r="K346" i="13"/>
  <c r="K71" i="13"/>
  <c r="K336" i="13"/>
  <c r="K315" i="13"/>
  <c r="K189" i="13"/>
  <c r="K271" i="13"/>
  <c r="K106" i="13"/>
  <c r="K99" i="13"/>
  <c r="K225" i="13"/>
  <c r="K150" i="13"/>
  <c r="K234" i="13"/>
  <c r="K64" i="13"/>
  <c r="K222" i="13"/>
  <c r="K217" i="13"/>
  <c r="K76" i="13"/>
  <c r="K93" i="13"/>
  <c r="K34" i="13"/>
  <c r="K306" i="13"/>
  <c r="K297" i="13"/>
  <c r="K134" i="13"/>
  <c r="K227" i="13"/>
  <c r="K58" i="13"/>
  <c r="K232" i="13"/>
  <c r="K258" i="13"/>
  <c r="K228" i="13"/>
  <c r="K359" i="13"/>
  <c r="K78" i="13"/>
  <c r="K178" i="13"/>
  <c r="K94" i="13"/>
  <c r="K67" i="13"/>
  <c r="K247" i="13"/>
  <c r="K350" i="13"/>
  <c r="K325" i="13"/>
  <c r="K331" i="13"/>
  <c r="K140" i="13"/>
  <c r="K37" i="13"/>
  <c r="K102" i="13"/>
  <c r="K187" i="13"/>
  <c r="K318" i="13"/>
  <c r="K179" i="13"/>
  <c r="K319" i="13"/>
  <c r="K62" i="13"/>
  <c r="K96" i="13"/>
  <c r="K273" i="13"/>
  <c r="K17" i="13"/>
  <c r="K282" i="13"/>
  <c r="K7" i="13"/>
  <c r="K272" i="13"/>
  <c r="K181" i="13"/>
  <c r="K12" i="13"/>
  <c r="K207" i="13"/>
  <c r="K332" i="13"/>
  <c r="K11" i="13"/>
  <c r="K161" i="13"/>
  <c r="K226" i="13"/>
  <c r="K36" i="13"/>
  <c r="K108" i="13"/>
  <c r="K354" i="13"/>
  <c r="K345" i="13"/>
  <c r="K107" i="13"/>
  <c r="K339" i="13"/>
  <c r="K84" i="13"/>
  <c r="K210" i="13"/>
  <c r="K20" i="13"/>
  <c r="K19" i="13"/>
  <c r="K215" i="13"/>
  <c r="K155" i="13"/>
  <c r="K55" i="13"/>
  <c r="K185" i="13"/>
  <c r="K356" i="13"/>
  <c r="K120" i="13"/>
  <c r="K248" i="13"/>
  <c r="K63" i="13"/>
  <c r="K73" i="13"/>
  <c r="K244" i="13"/>
  <c r="K302" i="13"/>
  <c r="K192" i="13"/>
  <c r="K109" i="13"/>
  <c r="K203" i="13"/>
  <c r="K355" i="13"/>
  <c r="K358" i="13"/>
  <c r="K294" i="13"/>
  <c r="K333" i="13"/>
  <c r="K114" i="13"/>
  <c r="K117" i="13"/>
  <c r="K255" i="13"/>
  <c r="K46" i="13"/>
  <c r="K75" i="13"/>
  <c r="K209" i="13"/>
  <c r="K112" i="13"/>
  <c r="K206" i="13"/>
  <c r="K88" i="13"/>
  <c r="K168" i="13"/>
  <c r="K366" i="13"/>
  <c r="K238" i="13"/>
  <c r="K131" i="13"/>
  <c r="K268" i="13"/>
  <c r="K353" i="13"/>
  <c r="K97" i="13"/>
  <c r="K362" i="13"/>
  <c r="K200" i="13"/>
  <c r="K31" i="13"/>
  <c r="K130" i="13"/>
  <c r="K91" i="13"/>
  <c r="K263" i="13"/>
  <c r="K158" i="13"/>
  <c r="K264" i="13"/>
  <c r="K87" i="13"/>
  <c r="K41" i="13"/>
  <c r="K184" i="13"/>
  <c r="K343" i="13"/>
  <c r="K15" i="13"/>
  <c r="K121" i="13"/>
  <c r="K313" i="13"/>
  <c r="K224" i="13"/>
  <c r="K275" i="13"/>
  <c r="K328" i="13"/>
  <c r="K176" i="13"/>
  <c r="K201" i="13"/>
  <c r="K18" i="13"/>
  <c r="K285" i="13"/>
  <c r="K245" i="13"/>
  <c r="K267" i="13"/>
  <c r="K204" i="13"/>
  <c r="K293" i="13"/>
  <c r="K243" i="13"/>
  <c r="K218" i="13"/>
  <c r="K48" i="13"/>
  <c r="K157" i="13"/>
  <c r="K277" i="13"/>
  <c r="K56" i="13"/>
  <c r="K191" i="13"/>
  <c r="K316" i="13"/>
  <c r="K186" i="13"/>
  <c r="K145" i="13"/>
  <c r="K156" i="13"/>
  <c r="K135" i="13"/>
  <c r="K122" i="13"/>
  <c r="K85" i="13"/>
  <c r="K259" i="13"/>
  <c r="K335" i="13"/>
  <c r="K116" i="13"/>
  <c r="K152" i="13"/>
  <c r="K289" i="13"/>
  <c r="K33" i="13"/>
  <c r="K298" i="13"/>
  <c r="K296" i="13"/>
  <c r="K119" i="13"/>
  <c r="K89" i="13"/>
  <c r="K260" i="13"/>
  <c r="K22" i="13"/>
  <c r="K352" i="13"/>
  <c r="K60" i="13"/>
  <c r="K169" i="13"/>
  <c r="K340" i="13"/>
  <c r="K142" i="13"/>
  <c r="K24" i="13"/>
  <c r="K80" i="13"/>
  <c r="K154" i="13"/>
  <c r="I31" i="17"/>
  <c r="K25" i="13"/>
  <c r="K57" i="13"/>
  <c r="K141" i="13"/>
  <c r="I30" i="17"/>
  <c r="K197" i="13"/>
  <c r="K213" i="13"/>
  <c r="I36" i="17"/>
  <c r="L358" i="13"/>
  <c r="L169" i="13"/>
  <c r="L102" i="13"/>
  <c r="L73" i="13"/>
  <c r="L55" i="13"/>
  <c r="J26" i="17"/>
  <c r="L218" i="13"/>
  <c r="L188" i="13"/>
  <c r="L178" i="13"/>
  <c r="L154" i="13"/>
  <c r="L138" i="13"/>
  <c r="L108" i="13"/>
  <c r="L82" i="13"/>
  <c r="L59" i="13"/>
  <c r="L9" i="13"/>
  <c r="C4382" i="19"/>
  <c r="C4351" i="19"/>
  <c r="C4303" i="19"/>
  <c r="C4212" i="19"/>
  <c r="C4089" i="19"/>
  <c r="C4042" i="19"/>
  <c r="O27" i="13"/>
  <c r="C4076" i="19"/>
  <c r="C4633" i="19"/>
  <c r="C4529" i="19"/>
  <c r="BA4943" i="1"/>
  <c r="AU4943" i="1"/>
  <c r="Y5133" i="1"/>
  <c r="R14" i="3" s="1"/>
  <c r="AP5133" i="1"/>
  <c r="O5133" i="1"/>
  <c r="Q5133" i="1" s="1"/>
  <c r="L262" i="13"/>
  <c r="J30" i="17"/>
  <c r="J29" i="17"/>
  <c r="L42" i="13"/>
  <c r="N234" i="13"/>
  <c r="N191" i="13"/>
  <c r="N20" i="13"/>
  <c r="N210" i="13"/>
  <c r="N15" i="13"/>
  <c r="N64" i="13"/>
  <c r="N7" i="13"/>
  <c r="N299" i="13"/>
  <c r="N332" i="13"/>
  <c r="N163" i="13"/>
  <c r="N225" i="13"/>
  <c r="N352" i="13"/>
  <c r="N323" i="13"/>
  <c r="N265" i="13"/>
  <c r="N170" i="13"/>
  <c r="N290" i="13"/>
  <c r="N40" i="13"/>
  <c r="N345" i="13"/>
  <c r="N118" i="13"/>
  <c r="N111" i="13"/>
  <c r="N49" i="13"/>
  <c r="N25" i="13"/>
  <c r="N341" i="13"/>
  <c r="N259" i="13"/>
  <c r="N324" i="13"/>
  <c r="N178" i="13"/>
  <c r="N257" i="13"/>
  <c r="N185" i="13"/>
  <c r="N256" i="13"/>
  <c r="N172" i="13"/>
  <c r="N26" i="13"/>
  <c r="N334" i="13"/>
  <c r="N246" i="13"/>
  <c r="N240" i="13"/>
  <c r="N310" i="13"/>
  <c r="N333" i="13"/>
  <c r="N152" i="13"/>
  <c r="N232" i="13"/>
  <c r="N318" i="13"/>
  <c r="N169" i="13"/>
  <c r="N314" i="13"/>
  <c r="N280" i="13"/>
  <c r="N89" i="13"/>
  <c r="N66" i="13"/>
  <c r="N237" i="13"/>
  <c r="N307" i="13"/>
  <c r="N302" i="13"/>
  <c r="N271" i="13"/>
  <c r="N289" i="13"/>
  <c r="N211" i="13"/>
  <c r="N208" i="13"/>
  <c r="N251" i="13"/>
  <c r="N305" i="13"/>
  <c r="N200" i="13"/>
  <c r="N165" i="13"/>
  <c r="N214" i="13"/>
  <c r="N143" i="13"/>
  <c r="N320" i="13"/>
  <c r="N73" i="13"/>
  <c r="N356" i="13"/>
  <c r="N309" i="13"/>
  <c r="N193" i="13"/>
  <c r="N327" i="13"/>
  <c r="N78" i="13"/>
  <c r="N269" i="13"/>
  <c r="N274" i="13"/>
  <c r="N122" i="13"/>
  <c r="N173" i="13"/>
  <c r="N176" i="13"/>
  <c r="N174" i="13"/>
  <c r="N205" i="13"/>
  <c r="N297" i="13"/>
  <c r="N351" i="13"/>
  <c r="N120" i="13"/>
  <c r="N198" i="13"/>
  <c r="N201" i="13"/>
  <c r="N330" i="13"/>
  <c r="N181" i="13"/>
  <c r="N164" i="13"/>
  <c r="N50" i="13"/>
  <c r="N230" i="13"/>
  <c r="N29" i="13"/>
  <c r="N18" i="13"/>
  <c r="N45" i="13"/>
  <c r="N192" i="13"/>
  <c r="N87" i="13"/>
  <c r="N236" i="13"/>
  <c r="N316" i="13"/>
  <c r="N262" i="13"/>
  <c r="N272" i="13"/>
  <c r="N51" i="13"/>
  <c r="N349" i="13"/>
  <c r="N263" i="13"/>
  <c r="N168" i="13"/>
  <c r="N248" i="13"/>
  <c r="N354" i="13"/>
  <c r="N199" i="13"/>
  <c r="N313" i="13"/>
  <c r="N366" i="13"/>
  <c r="N196" i="13"/>
  <c r="N357" i="13"/>
  <c r="N350" i="13"/>
  <c r="N348" i="13"/>
  <c r="N158" i="13"/>
  <c r="N144" i="13"/>
  <c r="N223" i="13"/>
  <c r="N317" i="13"/>
  <c r="N67" i="13"/>
  <c r="N261" i="13"/>
  <c r="N183" i="13"/>
  <c r="N308" i="13"/>
  <c r="N215" i="13"/>
  <c r="N138" i="13"/>
  <c r="N282" i="13"/>
  <c r="N329" i="13"/>
  <c r="N102" i="13"/>
  <c r="N95" i="13"/>
  <c r="N11" i="13"/>
  <c r="N301" i="13"/>
  <c r="N61" i="13"/>
  <c r="N260" i="13"/>
  <c r="N107" i="13"/>
  <c r="N160" i="13"/>
  <c r="N167" i="13"/>
  <c r="N53" i="13"/>
  <c r="N292" i="13"/>
  <c r="N145" i="13"/>
  <c r="N106" i="13"/>
  <c r="N306" i="13"/>
  <c r="N72" i="13"/>
  <c r="N86" i="13"/>
  <c r="N273" i="13"/>
  <c r="N212" i="13"/>
  <c r="N98" i="13"/>
  <c r="N331" i="13"/>
  <c r="N153" i="13"/>
  <c r="N130" i="13"/>
  <c r="N63" i="13"/>
  <c r="N229" i="13"/>
  <c r="N142" i="13"/>
  <c r="N65" i="13"/>
  <c r="N37" i="13"/>
  <c r="N284" i="13"/>
  <c r="N129" i="13"/>
  <c r="N90" i="13"/>
  <c r="N254" i="13"/>
  <c r="N328" i="13"/>
  <c r="N303" i="13"/>
  <c r="N70" i="13"/>
  <c r="N35" i="13"/>
  <c r="N249" i="13"/>
  <c r="N315" i="13"/>
  <c r="N304" i="13"/>
  <c r="N114" i="13"/>
  <c r="N69" i="13"/>
  <c r="N62" i="13"/>
  <c r="N83" i="13"/>
  <c r="N47" i="13"/>
  <c r="N258" i="13"/>
  <c r="N58" i="13"/>
  <c r="N253" i="13"/>
  <c r="N54" i="13"/>
  <c r="N154" i="13"/>
  <c r="N194" i="13"/>
  <c r="N105" i="13"/>
  <c r="N326" i="13"/>
  <c r="N359" i="13"/>
  <c r="N187" i="13"/>
  <c r="N197" i="13"/>
  <c r="N94" i="13"/>
  <c r="N44" i="13"/>
  <c r="N319" i="13"/>
  <c r="N33" i="13"/>
  <c r="N159" i="13"/>
  <c r="N121" i="13"/>
  <c r="N180" i="13"/>
  <c r="N233" i="13"/>
  <c r="N110" i="13"/>
  <c r="N300" i="13"/>
  <c r="N275" i="13"/>
  <c r="N46" i="13"/>
  <c r="N28" i="13"/>
  <c r="N367" i="13"/>
  <c r="N93" i="13"/>
  <c r="N79" i="13"/>
  <c r="N276" i="13"/>
  <c r="N36" i="13"/>
  <c r="N75" i="13"/>
  <c r="N103" i="13"/>
  <c r="N60" i="13"/>
  <c r="N245" i="13"/>
  <c r="N362" i="13"/>
  <c r="N12" i="13"/>
  <c r="N298" i="13"/>
  <c r="N361" i="13"/>
  <c r="N127" i="13"/>
  <c r="N364" i="13"/>
  <c r="N132" i="13"/>
  <c r="N155" i="13"/>
  <c r="N30" i="13"/>
  <c r="N218" i="13"/>
  <c r="N43" i="13"/>
  <c r="N126" i="13"/>
  <c r="N76" i="13"/>
  <c r="N335" i="13"/>
  <c r="N59" i="13"/>
  <c r="N175" i="13"/>
  <c r="N22" i="13"/>
  <c r="N91" i="13"/>
  <c r="N285" i="13"/>
  <c r="N226" i="13"/>
  <c r="N101" i="13"/>
  <c r="N186" i="13"/>
  <c r="N343" i="13"/>
  <c r="N27" i="13"/>
  <c r="N81" i="13"/>
  <c r="N216" i="13"/>
  <c r="N287" i="13"/>
  <c r="N360" i="13"/>
  <c r="N146" i="13"/>
  <c r="N235" i="13"/>
  <c r="N227" i="13"/>
  <c r="N342" i="13"/>
  <c r="N113" i="13"/>
  <c r="N311" i="13"/>
  <c r="N344" i="13"/>
  <c r="N39" i="13"/>
  <c r="N270" i="13"/>
  <c r="N279" i="13"/>
  <c r="N221" i="13"/>
  <c r="N171" i="13"/>
  <c r="N55" i="13"/>
  <c r="N213" i="13"/>
  <c r="N278" i="13"/>
  <c r="N268" i="13"/>
  <c r="N294" i="13"/>
  <c r="N247" i="13"/>
  <c r="N17" i="13"/>
  <c r="N184" i="13"/>
  <c r="N264" i="13"/>
  <c r="N231" i="13"/>
  <c r="N157" i="13"/>
  <c r="N244" i="13"/>
  <c r="N137" i="13"/>
  <c r="N13" i="13"/>
  <c r="N277" i="13"/>
  <c r="N365" i="13"/>
  <c r="N336" i="13"/>
  <c r="N71" i="13"/>
  <c r="N97" i="13"/>
  <c r="N238" i="13"/>
  <c r="N295" i="13"/>
  <c r="N19" i="13"/>
  <c r="N288" i="13"/>
  <c r="N296" i="13"/>
  <c r="N82" i="13"/>
  <c r="N353" i="13"/>
  <c r="N14" i="13"/>
  <c r="N147" i="13"/>
  <c r="N96" i="13"/>
  <c r="N41" i="13"/>
  <c r="N252" i="13"/>
  <c r="N88" i="13"/>
  <c r="N166" i="13"/>
  <c r="N241" i="13"/>
  <c r="N31" i="13"/>
  <c r="N325" i="13"/>
  <c r="N239" i="13"/>
  <c r="N48" i="13"/>
  <c r="N322" i="13"/>
  <c r="N80" i="13"/>
  <c r="N340" i="13"/>
  <c r="N220" i="13"/>
  <c r="N136" i="13"/>
  <c r="N150" i="13"/>
  <c r="N347" i="13"/>
  <c r="N312" i="13"/>
  <c r="N228" i="13"/>
  <c r="N112" i="13"/>
  <c r="N337" i="13"/>
  <c r="N209" i="13"/>
  <c r="N32" i="13"/>
  <c r="N355" i="13"/>
  <c r="N202" i="13"/>
  <c r="N56" i="13"/>
  <c r="N134" i="13"/>
  <c r="N189" i="13"/>
  <c r="N222" i="13"/>
  <c r="N139" i="13"/>
  <c r="N293" i="13"/>
  <c r="N286" i="13"/>
  <c r="N149" i="13"/>
  <c r="N74" i="13"/>
  <c r="N128" i="13"/>
  <c r="N57" i="13"/>
  <c r="N281" i="13"/>
  <c r="N104" i="13"/>
  <c r="N182" i="13"/>
  <c r="N267" i="13"/>
  <c r="N203" i="13"/>
  <c r="N100" i="13"/>
  <c r="N123" i="13"/>
  <c r="N338" i="13"/>
  <c r="N339" i="13"/>
  <c r="N243" i="13"/>
  <c r="N369" i="13"/>
  <c r="N242" i="13"/>
  <c r="N42" i="13"/>
  <c r="N207" i="13"/>
  <c r="N38" i="13"/>
  <c r="N266" i="13"/>
  <c r="N363" i="13"/>
  <c r="N162" i="13"/>
  <c r="N219" i="13"/>
  <c r="N206" i="13"/>
  <c r="N23" i="13"/>
  <c r="N321" i="13"/>
  <c r="N204" i="13"/>
  <c r="N10" i="13"/>
  <c r="N8" i="13"/>
  <c r="N255" i="13"/>
  <c r="N52" i="13"/>
  <c r="N250" i="13"/>
  <c r="N34" i="13"/>
  <c r="N283" i="13"/>
  <c r="N151" i="13"/>
  <c r="N368" i="13"/>
  <c r="N291" i="13"/>
  <c r="N188" i="13"/>
  <c r="N358" i="13"/>
  <c r="N141" i="13"/>
  <c r="N6" i="13"/>
  <c r="N177" i="13"/>
  <c r="L25" i="17"/>
  <c r="L18" i="17"/>
  <c r="C4725" i="19"/>
  <c r="C4749" i="19"/>
  <c r="C4723" i="19"/>
  <c r="C5097" i="19"/>
  <c r="C5073" i="19"/>
  <c r="C5053" i="19"/>
  <c r="C4990" i="19"/>
  <c r="C4917" i="19"/>
  <c r="C4895" i="19"/>
  <c r="C4779" i="19"/>
  <c r="Y4832" i="1"/>
  <c r="Q78" i="3" s="1"/>
  <c r="O4832" i="1"/>
  <c r="Q4832" i="1" s="1"/>
  <c r="AO4832" i="1"/>
  <c r="BA4993" i="1"/>
  <c r="AU4993" i="1"/>
  <c r="C4821" i="19"/>
  <c r="AU4949" i="1"/>
  <c r="BA4949" i="1"/>
  <c r="BA4947" i="1"/>
  <c r="AU4947" i="1"/>
  <c r="AU5056" i="1"/>
  <c r="BA5056" i="1"/>
  <c r="BB5056" i="1" s="1"/>
  <c r="O16" i="17"/>
  <c r="Y5228" i="1"/>
  <c r="R109" i="3" s="1"/>
  <c r="O5228" i="1"/>
  <c r="Q5228" i="1" s="1"/>
  <c r="Y5178" i="1"/>
  <c r="R59" i="3" s="1"/>
  <c r="AP5178" i="1"/>
  <c r="Y5164" i="1"/>
  <c r="R45" i="3" s="1"/>
  <c r="AP5164" i="1"/>
  <c r="Y5148" i="1"/>
  <c r="R29" i="3" s="1"/>
  <c r="AP5148" i="1"/>
  <c r="O5148" i="1"/>
  <c r="Q5148" i="1" s="1"/>
  <c r="O5125" i="1"/>
  <c r="Q5125" i="1" s="1"/>
  <c r="Y5125" i="1"/>
  <c r="R6" i="3" s="1"/>
  <c r="AD6" i="3" s="1"/>
  <c r="AP5125" i="1"/>
  <c r="C4452" i="19"/>
  <c r="C4429" i="19"/>
  <c r="C4762" i="19"/>
  <c r="Y5232" i="1"/>
  <c r="R113" i="3" s="1"/>
  <c r="O5232" i="1"/>
  <c r="Q5232" i="1" s="1"/>
  <c r="AP5232" i="1"/>
  <c r="Y5174" i="1"/>
  <c r="R55" i="3" s="1"/>
  <c r="AE55" i="3" s="1"/>
  <c r="O5174" i="1"/>
  <c r="Q5174" i="1" s="1"/>
  <c r="AP5174" i="1"/>
  <c r="BC5410" i="1"/>
  <c r="BD5410" i="1" s="1"/>
  <c r="BE5410" i="1" s="1"/>
  <c r="P5401" i="1"/>
  <c r="R5401" i="1" s="1"/>
  <c r="BR5401" i="1"/>
  <c r="C4434" i="19"/>
  <c r="Y5229" i="1"/>
  <c r="R110" i="3" s="1"/>
  <c r="O5229" i="1"/>
  <c r="Q5229" i="1" s="1"/>
  <c r="Y5158" i="1"/>
  <c r="R39" i="3" s="1"/>
  <c r="AB39" i="3" s="1"/>
  <c r="AP5158" i="1"/>
  <c r="O5158" i="1"/>
  <c r="Q5158" i="1" s="1"/>
  <c r="C5321" i="19"/>
  <c r="C4469" i="19"/>
  <c r="C4456" i="19"/>
  <c r="C4440" i="19"/>
  <c r="C4407" i="19"/>
  <c r="O11" i="17"/>
  <c r="Y5218" i="1"/>
  <c r="R99" i="3" s="1"/>
  <c r="AP5218" i="1"/>
  <c r="O5218" i="1"/>
  <c r="Q5218" i="1" s="1"/>
  <c r="Y5154" i="1"/>
  <c r="R35" i="3" s="1"/>
  <c r="AB35" i="3" s="1"/>
  <c r="O5154" i="1"/>
  <c r="Q5154" i="1" s="1"/>
  <c r="AP5154" i="1"/>
  <c r="P5416" i="1"/>
  <c r="R5416" i="1" s="1"/>
  <c r="BR5416" i="1"/>
  <c r="BR5407" i="1"/>
  <c r="P5407" i="1"/>
  <c r="R5407" i="1" s="1"/>
  <c r="AP5229" i="1"/>
  <c r="P5415" i="1"/>
  <c r="R5415" i="1" s="1"/>
  <c r="BR5415" i="1"/>
  <c r="O5164" i="1"/>
  <c r="Q5164" i="1" s="1"/>
  <c r="D18" i="17"/>
  <c r="D28" i="17"/>
  <c r="G13" i="19"/>
  <c r="L192" i="13"/>
  <c r="L227" i="13"/>
  <c r="L291" i="13"/>
  <c r="K68" i="13"/>
  <c r="K124" i="13"/>
  <c r="K236" i="13"/>
  <c r="K310" i="13"/>
  <c r="K6" i="13"/>
  <c r="I29" i="17"/>
  <c r="L353" i="13"/>
  <c r="L337" i="13"/>
  <c r="L329" i="13"/>
  <c r="L310" i="13"/>
  <c r="L217" i="13"/>
  <c r="L201" i="13"/>
  <c r="L11" i="13"/>
  <c r="L28" i="13"/>
  <c r="L282" i="13"/>
  <c r="L236" i="13"/>
  <c r="L186" i="13"/>
  <c r="L162" i="13"/>
  <c r="L76" i="13"/>
  <c r="L51" i="13"/>
  <c r="L66" i="13"/>
  <c r="L300" i="13"/>
  <c r="L364" i="13"/>
  <c r="L75" i="13"/>
  <c r="L205" i="13"/>
  <c r="L297" i="13"/>
  <c r="C4378" i="19"/>
  <c r="C4340" i="19"/>
  <c r="M15" i="17"/>
  <c r="M35" i="17" s="1"/>
  <c r="C4294" i="19"/>
  <c r="O279" i="13"/>
  <c r="M14" i="17"/>
  <c r="C4158" i="19"/>
  <c r="C4081" i="19"/>
  <c r="M7" i="17"/>
  <c r="C4055" i="19"/>
  <c r="O40" i="13"/>
  <c r="C4037" i="19"/>
  <c r="C4597" i="19"/>
  <c r="N12" i="17"/>
  <c r="C4481" i="19"/>
  <c r="O4840" i="1"/>
  <c r="Q4840" i="1" s="1"/>
  <c r="AO4840" i="1"/>
  <c r="Y4840" i="1"/>
  <c r="Q86" i="3" s="1"/>
  <c r="C5044" i="19"/>
  <c r="Y5129" i="1"/>
  <c r="R10" i="3" s="1"/>
  <c r="AE10" i="3" s="1"/>
  <c r="AP5129" i="1"/>
  <c r="O5129" i="1"/>
  <c r="Q5129" i="1" s="1"/>
  <c r="M11" i="17"/>
  <c r="M31" i="17" s="1"/>
  <c r="C4564" i="19"/>
  <c r="C4505" i="19"/>
  <c r="N9" i="17"/>
  <c r="L182" i="13"/>
  <c r="G15" i="19"/>
  <c r="C4561" i="19"/>
  <c r="C4701" i="19"/>
  <c r="C5081" i="19"/>
  <c r="C5072" i="19"/>
  <c r="C5045" i="19"/>
  <c r="C4978" i="19"/>
  <c r="O12" i="17"/>
  <c r="C4907" i="19"/>
  <c r="C4885" i="19"/>
  <c r="C4752" i="19"/>
  <c r="Y4828" i="1"/>
  <c r="Q74" i="3" s="1"/>
  <c r="AB74" i="3" s="1"/>
  <c r="AO4828" i="1"/>
  <c r="O4828" i="1"/>
  <c r="Q4828" i="1" s="1"/>
  <c r="C4775" i="19"/>
  <c r="C4410" i="19"/>
  <c r="P372" i="3"/>
  <c r="C4827" i="19"/>
  <c r="Y5221" i="1"/>
  <c r="R102" i="3" s="1"/>
  <c r="AC102" i="3" s="1"/>
  <c r="O5221" i="1"/>
  <c r="Q5221" i="1" s="1"/>
  <c r="AP5221" i="1"/>
  <c r="BR5419" i="1"/>
  <c r="P5419" i="1"/>
  <c r="R5419" i="1" s="1"/>
  <c r="C4436" i="19"/>
  <c r="C4412" i="19"/>
  <c r="C4756" i="19"/>
  <c r="O5" i="17"/>
  <c r="C4829" i="19"/>
  <c r="AP5167" i="1"/>
  <c r="O5167" i="1"/>
  <c r="Q5167" i="1" s="1"/>
  <c r="Y5167" i="1"/>
  <c r="R48" i="3" s="1"/>
  <c r="Y5145" i="1"/>
  <c r="R26" i="3" s="1"/>
  <c r="AE26" i="3" s="1"/>
  <c r="AP5145" i="1"/>
  <c r="O5145" i="1"/>
  <c r="Q5145" i="1" s="1"/>
  <c r="Y5132" i="1"/>
  <c r="R13" i="3" s="1"/>
  <c r="O5132" i="1"/>
  <c r="Q5132" i="1" s="1"/>
  <c r="AP5132" i="1"/>
  <c r="C4442" i="19"/>
  <c r="C4464" i="19"/>
  <c r="C4448" i="19"/>
  <c r="C4405" i="19"/>
  <c r="N15" i="17"/>
  <c r="C4815" i="19"/>
  <c r="O8" i="17"/>
  <c r="BR5413" i="1"/>
  <c r="P5413" i="1"/>
  <c r="R5413" i="1" s="1"/>
  <c r="BR5404" i="1"/>
  <c r="P5404" i="1"/>
  <c r="R5404" i="1" s="1"/>
  <c r="P5423" i="1"/>
  <c r="R5423" i="1" s="1"/>
  <c r="BR5423" i="1"/>
  <c r="C5355" i="19"/>
  <c r="P11" i="17"/>
  <c r="AP5228" i="1"/>
  <c r="H25" i="17"/>
  <c r="H18" i="17"/>
  <c r="I26" i="17"/>
  <c r="I34" i="17"/>
  <c r="L261" i="13"/>
  <c r="L197" i="13"/>
  <c r="L101" i="13"/>
  <c r="L77" i="13"/>
  <c r="L46" i="13"/>
  <c r="L10" i="13"/>
  <c r="L49" i="13"/>
  <c r="L194" i="13"/>
  <c r="L290" i="13"/>
  <c r="L354" i="13"/>
  <c r="J18" i="17"/>
  <c r="J25" i="17"/>
  <c r="G14" i="19"/>
  <c r="I35" i="17"/>
  <c r="K334" i="13"/>
  <c r="K26" i="13"/>
  <c r="K196" i="13"/>
  <c r="K44" i="13"/>
  <c r="K98" i="13"/>
  <c r="K170" i="13"/>
  <c r="K9" i="13"/>
  <c r="K49" i="13"/>
  <c r="I27" i="17"/>
  <c r="K133" i="13"/>
  <c r="K149" i="13"/>
  <c r="K173" i="13"/>
  <c r="K205" i="13"/>
  <c r="K323" i="13"/>
  <c r="L366" i="13"/>
  <c r="L326" i="13"/>
  <c r="J35" i="17"/>
  <c r="J32" i="17"/>
  <c r="L198" i="13"/>
  <c r="L89" i="13"/>
  <c r="L70" i="13"/>
  <c r="L335" i="13"/>
  <c r="L204" i="13"/>
  <c r="J31" i="17"/>
  <c r="L156" i="13"/>
  <c r="L114" i="13"/>
  <c r="L98" i="13"/>
  <c r="L25" i="13"/>
  <c r="C4369" i="19"/>
  <c r="O354" i="13"/>
  <c r="C4322" i="19"/>
  <c r="C4232" i="19"/>
  <c r="O217" i="13"/>
  <c r="M12" i="17"/>
  <c r="M32" i="17" s="1"/>
  <c r="C4143" i="19"/>
  <c r="M9" i="17"/>
  <c r="M29" i="17" s="1"/>
  <c r="C4071" i="19"/>
  <c r="C4054" i="19"/>
  <c r="C4025" i="19"/>
  <c r="C4056" i="19"/>
  <c r="O41" i="13"/>
  <c r="C4520" i="19"/>
  <c r="O4820" i="1"/>
  <c r="Q4820" i="1" s="1"/>
  <c r="AO4820" i="1"/>
  <c r="Y4820" i="1"/>
  <c r="Q66" i="3" s="1"/>
  <c r="AE66" i="3" s="1"/>
  <c r="O4826" i="1"/>
  <c r="Q4826" i="1" s="1"/>
  <c r="AO4826" i="1"/>
  <c r="Y4826" i="1"/>
  <c r="Q72" i="3" s="1"/>
  <c r="AA72" i="3" s="1"/>
  <c r="O5124" i="1"/>
  <c r="Q5124" i="1" s="1"/>
  <c r="Y5124" i="1"/>
  <c r="R5" i="3" s="1"/>
  <c r="AP5124" i="1"/>
  <c r="L31" i="17"/>
  <c r="C4039" i="19"/>
  <c r="N346" i="13"/>
  <c r="C4631" i="19"/>
  <c r="C4525" i="19"/>
  <c r="L214" i="13"/>
  <c r="L58" i="13"/>
  <c r="M101" i="13"/>
  <c r="M57" i="13"/>
  <c r="M134" i="13"/>
  <c r="M251" i="13"/>
  <c r="M190" i="13"/>
  <c r="M362" i="13"/>
  <c r="M292" i="13"/>
  <c r="M267" i="13"/>
  <c r="M185" i="13"/>
  <c r="M249" i="13"/>
  <c r="M160" i="13"/>
  <c r="M313" i="13"/>
  <c r="M276" i="13"/>
  <c r="M218" i="13"/>
  <c r="M120" i="13"/>
  <c r="M9" i="13"/>
  <c r="M82" i="13"/>
  <c r="M301" i="13"/>
  <c r="M201" i="13"/>
  <c r="M228" i="13"/>
  <c r="M170" i="13"/>
  <c r="M56" i="13"/>
  <c r="M247" i="13"/>
  <c r="M18" i="13"/>
  <c r="M157" i="13"/>
  <c r="M107" i="13"/>
  <c r="M277" i="13"/>
  <c r="M264" i="13"/>
  <c r="M281" i="13"/>
  <c r="M206" i="13"/>
  <c r="M279" i="13"/>
  <c r="M51" i="13"/>
  <c r="M348" i="13"/>
  <c r="M34" i="13"/>
  <c r="M290" i="13"/>
  <c r="M64" i="13"/>
  <c r="M38" i="13"/>
  <c r="M287" i="13"/>
  <c r="M55" i="13"/>
  <c r="M176" i="13"/>
  <c r="M86" i="13"/>
  <c r="M83" i="13"/>
  <c r="M125" i="13"/>
  <c r="M122" i="13"/>
  <c r="M135" i="13"/>
  <c r="M321" i="13"/>
  <c r="M280" i="13"/>
  <c r="M305" i="13"/>
  <c r="M222" i="13"/>
  <c r="M311" i="13"/>
  <c r="M67" i="13"/>
  <c r="M108" i="13"/>
  <c r="M364" i="13"/>
  <c r="M50" i="13"/>
  <c r="M306" i="13"/>
  <c r="M237" i="13"/>
  <c r="M183" i="13"/>
  <c r="M7" i="13"/>
  <c r="M80" i="13"/>
  <c r="M349" i="13"/>
  <c r="M327" i="13"/>
  <c r="M335" i="13"/>
  <c r="M95" i="13"/>
  <c r="M269" i="13"/>
  <c r="M363" i="13"/>
  <c r="M260" i="13"/>
  <c r="M273" i="13"/>
  <c r="M202" i="13"/>
  <c r="M303" i="13"/>
  <c r="M63" i="13"/>
  <c r="M104" i="13"/>
  <c r="M360" i="13"/>
  <c r="M46" i="13"/>
  <c r="M302" i="13"/>
  <c r="M339" i="13"/>
  <c r="M99" i="13"/>
  <c r="M124" i="13"/>
  <c r="M21" i="13"/>
  <c r="M66" i="13"/>
  <c r="M322" i="13"/>
  <c r="M289" i="13"/>
  <c r="M87" i="13"/>
  <c r="M261" i="13"/>
  <c r="M16" i="13"/>
  <c r="M205" i="13"/>
  <c r="M182" i="13"/>
  <c r="M323" i="13"/>
  <c r="M149" i="13"/>
  <c r="M133" i="13"/>
  <c r="M234" i="13"/>
  <c r="M84" i="13"/>
  <c r="M165" i="13"/>
  <c r="M154" i="13"/>
  <c r="M115" i="13"/>
  <c r="M17" i="13"/>
  <c r="M147" i="13"/>
  <c r="M69" i="13"/>
  <c r="M346" i="13"/>
  <c r="M13" i="13"/>
  <c r="M131" i="13"/>
  <c r="M338" i="13"/>
  <c r="M32" i="13"/>
  <c r="M59" i="13"/>
  <c r="M356" i="13"/>
  <c r="M298" i="13"/>
  <c r="M312" i="13"/>
  <c r="M35" i="13"/>
  <c r="M274" i="13"/>
  <c r="M259" i="13"/>
  <c r="M239" i="13"/>
  <c r="M31" i="13"/>
  <c r="M72" i="13"/>
  <c r="M328" i="13"/>
  <c r="M14" i="13"/>
  <c r="M270" i="13"/>
  <c r="M41" i="13"/>
  <c r="M163" i="13"/>
  <c r="M156" i="13"/>
  <c r="M81" i="13"/>
  <c r="M98" i="13"/>
  <c r="M354" i="13"/>
  <c r="M192" i="13"/>
  <c r="M166" i="13"/>
  <c r="M49" i="13"/>
  <c r="M171" i="13"/>
  <c r="M288" i="13"/>
  <c r="M214" i="13"/>
  <c r="M52" i="13"/>
  <c r="M245" i="13"/>
  <c r="M186" i="13"/>
  <c r="M271" i="13"/>
  <c r="M47" i="13"/>
  <c r="M88" i="13"/>
  <c r="M344" i="13"/>
  <c r="M30" i="13"/>
  <c r="M286" i="13"/>
  <c r="M77" i="13"/>
  <c r="M195" i="13"/>
  <c r="M172" i="13"/>
  <c r="M109" i="13"/>
  <c r="M114" i="13"/>
  <c r="M96" i="13"/>
  <c r="M70" i="13"/>
  <c r="M319" i="13"/>
  <c r="M75" i="13"/>
  <c r="M208" i="13"/>
  <c r="M118" i="13"/>
  <c r="M233" i="13"/>
  <c r="M116" i="13"/>
  <c r="M227" i="13"/>
  <c r="M27" i="13"/>
  <c r="M68" i="13"/>
  <c r="M324" i="13"/>
  <c r="M10" i="13"/>
  <c r="M266" i="13"/>
  <c r="M65" i="13"/>
  <c r="M187" i="13"/>
  <c r="M168" i="13"/>
  <c r="M105" i="13"/>
  <c r="M110" i="13"/>
  <c r="M366" i="13"/>
  <c r="M113" i="13"/>
  <c r="M223" i="13"/>
  <c r="M188" i="13"/>
  <c r="M141" i="13"/>
  <c r="M130" i="13"/>
  <c r="M128" i="13"/>
  <c r="M102" i="13"/>
  <c r="M219" i="13"/>
  <c r="M23" i="13"/>
  <c r="M112" i="13"/>
  <c r="M22" i="13"/>
  <c r="M144" i="13"/>
  <c r="M146" i="13"/>
  <c r="M184" i="13"/>
  <c r="M26" i="13"/>
  <c r="M179" i="13"/>
  <c r="M263" i="13"/>
  <c r="M71" i="13"/>
  <c r="M12" i="13"/>
  <c r="M256" i="13"/>
  <c r="M127" i="13"/>
  <c r="M20" i="13"/>
  <c r="M297" i="13"/>
  <c r="M331" i="13"/>
  <c r="M62" i="13"/>
  <c r="M140" i="13"/>
  <c r="M117" i="13"/>
  <c r="M265" i="13"/>
  <c r="M299" i="13"/>
  <c r="M213" i="13"/>
  <c r="M199" i="13"/>
  <c r="M361" i="13"/>
  <c r="M304" i="13"/>
  <c r="M29" i="13"/>
  <c r="M367" i="13"/>
  <c r="M119" i="13"/>
  <c r="M136" i="13"/>
  <c r="M45" i="13"/>
  <c r="M78" i="13"/>
  <c r="M334" i="13"/>
  <c r="M181" i="13"/>
  <c r="M283" i="13"/>
  <c r="M220" i="13"/>
  <c r="M197" i="13"/>
  <c r="M162" i="13"/>
  <c r="M336" i="13"/>
  <c r="M294" i="13"/>
  <c r="M193" i="13"/>
  <c r="M291" i="13"/>
  <c r="M89" i="13"/>
  <c r="M358" i="13"/>
  <c r="M180" i="13"/>
  <c r="M357" i="13"/>
  <c r="M250" i="13"/>
  <c r="M33" i="13"/>
  <c r="M151" i="13"/>
  <c r="M152" i="13"/>
  <c r="M73" i="13"/>
  <c r="M94" i="13"/>
  <c r="M350" i="13"/>
  <c r="M217" i="13"/>
  <c r="M315" i="13"/>
  <c r="M236" i="13"/>
  <c r="M229" i="13"/>
  <c r="M178" i="13"/>
  <c r="M240" i="13"/>
  <c r="M198" i="13"/>
  <c r="M85" i="13"/>
  <c r="M203" i="13"/>
  <c r="M320" i="13"/>
  <c r="M246" i="13"/>
  <c r="M11" i="13"/>
  <c r="M244" i="13"/>
  <c r="M359" i="13"/>
  <c r="M111" i="13"/>
  <c r="M132" i="13"/>
  <c r="M37" i="13"/>
  <c r="M74" i="13"/>
  <c r="M330" i="13"/>
  <c r="M209" i="13"/>
  <c r="M307" i="13"/>
  <c r="M232" i="13"/>
  <c r="M221" i="13"/>
  <c r="M174" i="13"/>
  <c r="M79" i="13"/>
  <c r="M253" i="13"/>
  <c r="M347" i="13"/>
  <c r="M252" i="13"/>
  <c r="M257" i="13"/>
  <c r="M194" i="13"/>
  <c r="M272" i="13"/>
  <c r="M230" i="13"/>
  <c r="M351" i="13"/>
  <c r="M103" i="13"/>
  <c r="M224" i="13"/>
  <c r="M150" i="13"/>
  <c r="M39" i="13"/>
  <c r="M268" i="13"/>
  <c r="M241" i="13"/>
  <c r="M97" i="13"/>
  <c r="M345" i="13"/>
  <c r="M212" i="13"/>
  <c r="M343" i="13"/>
  <c r="M285" i="13"/>
  <c r="M25" i="13"/>
  <c r="M148" i="13"/>
  <c r="M90" i="13"/>
  <c r="M91" i="13"/>
  <c r="M318" i="13"/>
  <c r="M53" i="13"/>
  <c r="M123" i="13"/>
  <c r="M295" i="13"/>
  <c r="M100" i="13"/>
  <c r="M42" i="13"/>
  <c r="M15" i="13"/>
  <c r="M254" i="13"/>
  <c r="M332" i="13"/>
  <c r="M262" i="13"/>
  <c r="M310" i="13"/>
  <c r="M137" i="13"/>
  <c r="M243" i="13"/>
  <c r="M200" i="13"/>
  <c r="M161" i="13"/>
  <c r="M142" i="13"/>
  <c r="M143" i="13"/>
  <c r="M329" i="13"/>
  <c r="M28" i="13"/>
  <c r="M284" i="13"/>
  <c r="M309" i="13"/>
  <c r="M226" i="13"/>
  <c r="M177" i="13"/>
  <c r="M155" i="13"/>
  <c r="M337" i="13"/>
  <c r="M48" i="13"/>
  <c r="M317" i="13"/>
  <c r="M93" i="13"/>
  <c r="M308" i="13"/>
  <c r="M58" i="13"/>
  <c r="M314" i="13"/>
  <c r="M173" i="13"/>
  <c r="M275" i="13"/>
  <c r="M216" i="13"/>
  <c r="M189" i="13"/>
  <c r="M158" i="13"/>
  <c r="M175" i="13"/>
  <c r="M365" i="13"/>
  <c r="M44" i="13"/>
  <c r="M300" i="13"/>
  <c r="M341" i="13"/>
  <c r="M242" i="13"/>
  <c r="M368" i="13"/>
  <c r="M326" i="13"/>
  <c r="M225" i="13"/>
  <c r="M355" i="13"/>
  <c r="M145" i="13"/>
  <c r="M191" i="13"/>
  <c r="M211" i="13"/>
  <c r="M5" i="13"/>
  <c r="M129" i="13"/>
  <c r="M235" i="13"/>
  <c r="M196" i="13"/>
  <c r="M153" i="13"/>
  <c r="M138" i="13"/>
  <c r="M167" i="13"/>
  <c r="M353" i="13"/>
  <c r="M40" i="13"/>
  <c r="M296" i="13"/>
  <c r="M333" i="13"/>
  <c r="M238" i="13"/>
  <c r="M207" i="13"/>
  <c r="M19" i="13"/>
  <c r="M60" i="13"/>
  <c r="M316" i="13"/>
  <c r="M369" i="13"/>
  <c r="M258" i="13"/>
  <c r="M61" i="13"/>
  <c r="M342" i="13"/>
  <c r="M121" i="13"/>
  <c r="M231" i="13"/>
  <c r="M352" i="13"/>
  <c r="N217" i="13"/>
  <c r="N156" i="13"/>
  <c r="N124" i="13"/>
  <c r="N117" i="13"/>
  <c r="N115" i="13"/>
  <c r="N108" i="13"/>
  <c r="N77" i="13"/>
  <c r="L26" i="17"/>
  <c r="N21" i="13"/>
  <c r="N9" i="13"/>
  <c r="N5" i="13"/>
  <c r="N161" i="13"/>
  <c r="C4686" i="19"/>
  <c r="C4717" i="19"/>
  <c r="C4739" i="19"/>
  <c r="C4658" i="19"/>
  <c r="N14" i="17"/>
  <c r="C5079" i="19"/>
  <c r="C5069" i="19"/>
  <c r="C5037" i="19"/>
  <c r="C4946" i="19"/>
  <c r="C4901" i="19"/>
  <c r="O10" i="17"/>
  <c r="C4871" i="19"/>
  <c r="O9" i="17"/>
  <c r="BA5040" i="1"/>
  <c r="BB5040" i="1" s="1"/>
  <c r="AU5040" i="1"/>
  <c r="BA5072" i="1"/>
  <c r="BB5072" i="1" s="1"/>
  <c r="AU5072" i="1"/>
  <c r="P371" i="3"/>
  <c r="AP5238" i="1"/>
  <c r="Y5238" i="1"/>
  <c r="R119" i="3" s="1"/>
  <c r="Y5214" i="1"/>
  <c r="R95" i="3" s="1"/>
  <c r="AP5214" i="1"/>
  <c r="O5214" i="1"/>
  <c r="Q5214" i="1" s="1"/>
  <c r="Y5171" i="1"/>
  <c r="R52" i="3" s="1"/>
  <c r="AP5171" i="1"/>
  <c r="Y5157" i="1"/>
  <c r="R38" i="3" s="1"/>
  <c r="O5157" i="1"/>
  <c r="Q5157" i="1" s="1"/>
  <c r="AP5157" i="1"/>
  <c r="Y5135" i="1"/>
  <c r="R16" i="3" s="1"/>
  <c r="AP5135" i="1"/>
  <c r="C4460" i="19"/>
  <c r="N7" i="17"/>
  <c r="C4444" i="19"/>
  <c r="C4771" i="19"/>
  <c r="Y5241" i="1"/>
  <c r="R122" i="3" s="1"/>
  <c r="O5241" i="1"/>
  <c r="Q5241" i="1" s="1"/>
  <c r="Y5217" i="1"/>
  <c r="R98" i="3" s="1"/>
  <c r="O5217" i="1"/>
  <c r="Q5217" i="1" s="1"/>
  <c r="AP5217" i="1"/>
  <c r="BR5417" i="1"/>
  <c r="P5417" i="1"/>
  <c r="R5417" i="1" s="1"/>
  <c r="Y5222" i="1"/>
  <c r="R103" i="3" s="1"/>
  <c r="AD103" i="3" s="1"/>
  <c r="AP5222" i="1"/>
  <c r="O5222" i="1"/>
  <c r="Q5222" i="1" s="1"/>
  <c r="Y5151" i="1"/>
  <c r="R32" i="3" s="1"/>
  <c r="AE32" i="3" s="1"/>
  <c r="O5151" i="1"/>
  <c r="Q5151" i="1" s="1"/>
  <c r="AP5151" i="1"/>
  <c r="C5405" i="19"/>
  <c r="P14" i="17"/>
  <c r="C4400" i="19"/>
  <c r="Y5235" i="1"/>
  <c r="R116" i="3" s="1"/>
  <c r="O5235" i="1"/>
  <c r="Q5235" i="1" s="1"/>
  <c r="AP5235" i="1"/>
  <c r="Y5182" i="1"/>
  <c r="R63" i="3" s="1"/>
  <c r="AP5182" i="1"/>
  <c r="O5182" i="1"/>
  <c r="Q5182" i="1" s="1"/>
  <c r="P5399" i="1"/>
  <c r="R5399" i="1" s="1"/>
  <c r="BR5399" i="1"/>
  <c r="O5178" i="1"/>
  <c r="Q5178" i="1" s="1"/>
  <c r="P5418" i="1"/>
  <c r="R5418" i="1" s="1"/>
  <c r="BR5418" i="1"/>
  <c r="BR5406" i="1"/>
  <c r="P5406" i="1"/>
  <c r="R5406" i="1" s="1"/>
  <c r="C5339" i="19"/>
  <c r="T39" i="13"/>
  <c r="S337" i="13"/>
  <c r="S182" i="13"/>
  <c r="S17" i="13"/>
  <c r="S338" i="13"/>
  <c r="S110" i="13"/>
  <c r="T24" i="13"/>
  <c r="S234" i="13"/>
  <c r="S347" i="13"/>
  <c r="S86" i="13"/>
  <c r="S223" i="13"/>
  <c r="S257" i="13"/>
  <c r="S297" i="13"/>
  <c r="S354" i="13"/>
  <c r="S61" i="13"/>
  <c r="S20" i="13"/>
  <c r="S121" i="13"/>
  <c r="T350" i="13"/>
  <c r="T318" i="13"/>
  <c r="S239" i="13"/>
  <c r="S290" i="13"/>
  <c r="S157" i="13"/>
  <c r="S192" i="13"/>
  <c r="S185" i="13"/>
  <c r="S130" i="13"/>
  <c r="S102" i="13"/>
  <c r="S355" i="13"/>
  <c r="S35" i="13"/>
  <c r="S123" i="13"/>
  <c r="S218" i="13"/>
  <c r="S155" i="13"/>
  <c r="S99" i="13"/>
  <c r="S335" i="13"/>
  <c r="S241" i="13"/>
  <c r="R26" i="17"/>
  <c r="T59" i="13"/>
  <c r="T57" i="13"/>
  <c r="S291" i="13"/>
  <c r="S232" i="13"/>
  <c r="S309" i="13"/>
  <c r="S132" i="13"/>
  <c r="S334" i="13"/>
  <c r="S85" i="13"/>
  <c r="S333" i="13"/>
  <c r="S179" i="13"/>
  <c r="S304" i="13"/>
  <c r="S91" i="13"/>
  <c r="S267" i="13"/>
  <c r="S187" i="13"/>
  <c r="S317" i="13"/>
  <c r="S206" i="13"/>
  <c r="S25" i="13"/>
  <c r="T313" i="13"/>
  <c r="T116" i="13"/>
  <c r="T282" i="13"/>
  <c r="T215" i="13"/>
  <c r="T199" i="13"/>
  <c r="S308" i="13"/>
  <c r="S137" i="13"/>
  <c r="S73" i="13"/>
  <c r="S359" i="13"/>
  <c r="S209" i="13"/>
  <c r="S127" i="13"/>
  <c r="S258" i="13"/>
  <c r="S98" i="13"/>
  <c r="S366" i="13"/>
  <c r="S143" i="13"/>
  <c r="S62" i="13"/>
  <c r="S346" i="13"/>
  <c r="S261" i="13"/>
  <c r="S54" i="13"/>
  <c r="Q28" i="17"/>
  <c r="S181" i="13"/>
  <c r="S117" i="13"/>
  <c r="T34" i="13"/>
  <c r="T43" i="13"/>
  <c r="S32" i="13"/>
  <c r="S77" i="13"/>
  <c r="S34" i="13"/>
  <c r="S177" i="13"/>
  <c r="S52" i="13"/>
  <c r="S284" i="13"/>
  <c r="S60" i="13"/>
  <c r="S100" i="13"/>
  <c r="S360" i="13"/>
  <c r="S240" i="13"/>
  <c r="S174" i="13"/>
  <c r="S253" i="13"/>
  <c r="S342" i="13"/>
  <c r="S151" i="13"/>
  <c r="S262" i="13"/>
  <c r="S159" i="13"/>
  <c r="S321" i="13"/>
  <c r="S58" i="13"/>
  <c r="S329" i="13"/>
  <c r="S244" i="13"/>
  <c r="S214" i="13"/>
  <c r="S90" i="13"/>
  <c r="Q32" i="17"/>
  <c r="S296" i="13"/>
  <c r="T369" i="13"/>
  <c r="T140" i="13"/>
  <c r="T247" i="13"/>
  <c r="T85" i="13"/>
  <c r="T15" i="13"/>
  <c r="T346" i="13"/>
  <c r="T44" i="13"/>
  <c r="T104" i="13"/>
  <c r="T296" i="13"/>
  <c r="T277" i="13"/>
  <c r="T115" i="13"/>
  <c r="T310" i="13"/>
  <c r="T200" i="13"/>
  <c r="T52" i="13"/>
  <c r="T245" i="13"/>
  <c r="T145" i="13"/>
  <c r="T137" i="13"/>
  <c r="T66" i="13"/>
  <c r="T319" i="13"/>
  <c r="T298" i="13"/>
  <c r="T280" i="13"/>
  <c r="T284" i="13"/>
  <c r="T60" i="13"/>
  <c r="T36" i="13"/>
  <c r="T308" i="13"/>
  <c r="T315" i="13"/>
  <c r="T13" i="13"/>
  <c r="T355" i="13"/>
  <c r="T307" i="13"/>
  <c r="T54" i="13"/>
  <c r="T366" i="13"/>
  <c r="T281" i="13"/>
  <c r="T109" i="13"/>
  <c r="T270" i="13"/>
  <c r="S331" i="13"/>
  <c r="S84" i="13"/>
  <c r="T47" i="13"/>
  <c r="T161" i="13"/>
  <c r="T347" i="13"/>
  <c r="T254" i="13"/>
  <c r="T351" i="13"/>
  <c r="T99" i="13"/>
  <c r="T142" i="13"/>
  <c r="T35" i="13"/>
  <c r="T257" i="13"/>
  <c r="T341" i="13"/>
  <c r="T187" i="13"/>
  <c r="T191" i="13"/>
  <c r="T272" i="13"/>
  <c r="T61" i="13"/>
  <c r="R29" i="17"/>
  <c r="T293" i="13"/>
  <c r="T92" i="13"/>
  <c r="T352" i="13"/>
  <c r="T344" i="13"/>
  <c r="T320" i="13"/>
  <c r="T267" i="13"/>
  <c r="T113" i="13"/>
  <c r="T316" i="13"/>
  <c r="T132" i="13"/>
  <c r="T301" i="13"/>
  <c r="T144" i="13"/>
  <c r="T241" i="13"/>
  <c r="T126" i="13"/>
  <c r="T83" i="13"/>
  <c r="T198" i="13"/>
  <c r="T237" i="13"/>
  <c r="T179" i="13"/>
  <c r="T357" i="13"/>
  <c r="T290" i="13"/>
  <c r="T228" i="13"/>
  <c r="T323" i="13"/>
  <c r="T260" i="13"/>
  <c r="T139" i="13"/>
  <c r="T21" i="13"/>
  <c r="T33" i="13"/>
  <c r="T93" i="13"/>
  <c r="T153" i="13"/>
  <c r="T235" i="13"/>
  <c r="T91" i="13"/>
  <c r="T288" i="13"/>
  <c r="T183" i="13"/>
  <c r="T227" i="13"/>
  <c r="T45" i="13"/>
  <c r="R35" i="17"/>
  <c r="T152" i="13"/>
  <c r="T26" i="13"/>
  <c r="T265" i="13"/>
  <c r="T159" i="13"/>
  <c r="T251" i="13"/>
  <c r="T305" i="13"/>
  <c r="T321" i="13"/>
  <c r="T204" i="13"/>
  <c r="T78" i="13"/>
  <c r="T168" i="13"/>
  <c r="T124" i="13"/>
  <c r="T107" i="13"/>
  <c r="T360" i="13"/>
  <c r="T38" i="13"/>
  <c r="T41" i="13"/>
  <c r="T294" i="13"/>
  <c r="T37" i="13"/>
  <c r="T285" i="13"/>
  <c r="T266" i="13"/>
  <c r="T358" i="13"/>
  <c r="T206" i="13"/>
  <c r="T240" i="13"/>
  <c r="T337" i="13"/>
  <c r="T177" i="13"/>
  <c r="T212" i="13"/>
  <c r="T193" i="13"/>
  <c r="T94" i="13"/>
  <c r="T51" i="13"/>
  <c r="T108" i="13"/>
  <c r="T203" i="13"/>
  <c r="T98" i="13"/>
  <c r="T184" i="13"/>
  <c r="T123" i="13"/>
  <c r="T365" i="13"/>
  <c r="T343" i="13"/>
  <c r="T258" i="13"/>
  <c r="T40" i="13"/>
  <c r="T303" i="13"/>
  <c r="T276" i="13"/>
  <c r="T133" i="13"/>
  <c r="T176" i="13"/>
  <c r="T30" i="13"/>
  <c r="T100" i="13"/>
  <c r="T50" i="13"/>
  <c r="T311" i="13"/>
  <c r="T79" i="13"/>
  <c r="T9" i="13"/>
  <c r="T283" i="13"/>
  <c r="T53" i="13"/>
  <c r="T297" i="13"/>
  <c r="R31" i="17"/>
  <c r="T27" i="13"/>
  <c r="T363" i="13"/>
  <c r="T31" i="13"/>
  <c r="T233" i="13"/>
  <c r="T136" i="13"/>
  <c r="T226" i="13"/>
  <c r="T130" i="13"/>
  <c r="T170" i="13"/>
  <c r="T128" i="13"/>
  <c r="T121" i="13"/>
  <c r="T68" i="13"/>
  <c r="T309" i="13"/>
  <c r="T48" i="13"/>
  <c r="T314" i="13"/>
  <c r="T250" i="13"/>
  <c r="T28" i="13"/>
  <c r="T231" i="13"/>
  <c r="T224" i="13"/>
  <c r="T362" i="13"/>
  <c r="T202" i="13"/>
  <c r="T196" i="13"/>
  <c r="T218" i="13"/>
  <c r="T118" i="13"/>
  <c r="T268" i="13"/>
  <c r="T65" i="13"/>
  <c r="T353" i="13"/>
  <c r="T274" i="13"/>
  <c r="T336" i="13"/>
  <c r="T174" i="13"/>
  <c r="R32" i="17"/>
  <c r="T210" i="13"/>
  <c r="T77" i="13"/>
  <c r="T88" i="13"/>
  <c r="T278" i="13"/>
  <c r="T317" i="13"/>
  <c r="T244" i="13"/>
  <c r="T185" i="13"/>
  <c r="T201" i="13"/>
  <c r="T329" i="13"/>
  <c r="T165" i="13"/>
  <c r="T246" i="13"/>
  <c r="T86" i="13"/>
  <c r="T182" i="13"/>
  <c r="T63" i="13"/>
  <c r="T154" i="13"/>
  <c r="R27" i="17"/>
  <c r="T141" i="13"/>
  <c r="T87" i="13"/>
  <c r="T252" i="13"/>
  <c r="T32" i="13"/>
  <c r="T286" i="13"/>
  <c r="T222" i="13"/>
  <c r="T368" i="13"/>
  <c r="T75" i="13"/>
  <c r="T279" i="13"/>
  <c r="T49" i="13"/>
  <c r="T253" i="13"/>
  <c r="T23" i="13"/>
  <c r="T264" i="13"/>
  <c r="T333" i="13"/>
  <c r="T181" i="13"/>
  <c r="T330" i="13"/>
  <c r="T14" i="13"/>
  <c r="T135" i="13"/>
  <c r="T335" i="13"/>
  <c r="T367" i="13"/>
  <c r="T16" i="13"/>
  <c r="T273" i="13"/>
  <c r="T255" i="13"/>
  <c r="T220" i="13"/>
  <c r="T194" i="13"/>
  <c r="T271" i="13"/>
  <c r="T110" i="13"/>
  <c r="T242" i="13"/>
  <c r="T90" i="13"/>
  <c r="T105" i="13"/>
  <c r="T8" i="13"/>
  <c r="T327" i="13"/>
  <c r="T143" i="13"/>
  <c r="T11" i="13"/>
  <c r="T71" i="13"/>
  <c r="T84" i="13"/>
  <c r="R36" i="17"/>
  <c r="T131" i="13"/>
  <c r="T302" i="13"/>
  <c r="T74" i="13"/>
  <c r="T171" i="13"/>
  <c r="T186" i="13"/>
  <c r="T18" i="13"/>
  <c r="T332" i="13"/>
  <c r="T55" i="13"/>
  <c r="T356" i="13"/>
  <c r="T328" i="13"/>
  <c r="R33" i="17"/>
  <c r="T259" i="13"/>
  <c r="T101" i="13"/>
  <c r="T12" i="13"/>
  <c r="T256" i="13"/>
  <c r="T173" i="13"/>
  <c r="T148" i="13"/>
  <c r="T164" i="13"/>
  <c r="T229" i="13"/>
  <c r="T292" i="13"/>
  <c r="T155" i="13"/>
  <c r="T125" i="13"/>
  <c r="T234" i="13"/>
  <c r="T97" i="13"/>
  <c r="T117" i="13"/>
  <c r="T46" i="13"/>
  <c r="T69" i="13"/>
  <c r="T5" i="13"/>
  <c r="T211" i="13"/>
  <c r="T339" i="13"/>
  <c r="T262" i="13"/>
  <c r="T151" i="13"/>
  <c r="T207" i="13"/>
  <c r="T364" i="13"/>
  <c r="T96" i="13"/>
  <c r="T300" i="13"/>
  <c r="T120" i="13"/>
  <c r="T217" i="13"/>
  <c r="T348" i="13"/>
  <c r="T306" i="13"/>
  <c r="T17" i="13"/>
  <c r="T236" i="13"/>
  <c r="T208" i="13"/>
  <c r="T213" i="13"/>
  <c r="T81" i="13"/>
  <c r="T172" i="13"/>
  <c r="T291" i="13"/>
  <c r="T188" i="13"/>
  <c r="T230" i="13"/>
  <c r="T156" i="13"/>
  <c r="T58" i="13"/>
  <c r="T289" i="13"/>
  <c r="T225" i="13"/>
  <c r="R28" i="17"/>
  <c r="T112" i="13"/>
  <c r="T127" i="13"/>
  <c r="T243" i="13"/>
  <c r="T342" i="13"/>
  <c r="T192" i="13"/>
  <c r="T166" i="13"/>
  <c r="T138" i="13"/>
  <c r="T269" i="13"/>
  <c r="T10" i="13"/>
  <c r="T338" i="13"/>
  <c r="T102" i="13"/>
  <c r="T238" i="13"/>
  <c r="T42" i="13"/>
  <c r="T67" i="13"/>
  <c r="T178" i="13"/>
  <c r="T150" i="13"/>
  <c r="T119" i="13"/>
  <c r="T89" i="13"/>
  <c r="T326" i="13"/>
  <c r="T189" i="13"/>
  <c r="T175" i="13"/>
  <c r="T72" i="13"/>
  <c r="T331" i="13"/>
  <c r="T249" i="13"/>
  <c r="T221" i="13"/>
  <c r="T195" i="13"/>
  <c r="T167" i="13"/>
  <c r="T169" i="13"/>
  <c r="T219" i="13"/>
  <c r="T70" i="13"/>
  <c r="T361" i="13"/>
  <c r="T162" i="13"/>
  <c r="T134" i="13"/>
  <c r="T103" i="13"/>
  <c r="T80" i="13"/>
  <c r="T275" i="13"/>
  <c r="T197" i="13"/>
  <c r="T160" i="13"/>
  <c r="T354" i="13"/>
  <c r="T114" i="13"/>
  <c r="T295" i="13"/>
  <c r="T157" i="13"/>
  <c r="T146" i="13"/>
  <c r="T232" i="13"/>
  <c r="T129" i="13"/>
  <c r="T287" i="13"/>
  <c r="T334" i="13"/>
  <c r="T205" i="13"/>
  <c r="T73" i="13"/>
  <c r="T64" i="13"/>
  <c r="T190" i="13"/>
  <c r="T22" i="13"/>
  <c r="T56" i="13"/>
  <c r="T359" i="13"/>
  <c r="T19" i="13"/>
  <c r="T325" i="13"/>
  <c r="T304" i="13"/>
  <c r="T6" i="13"/>
  <c r="T261" i="13"/>
  <c r="T158" i="13"/>
  <c r="T345" i="13"/>
  <c r="T29" i="13"/>
  <c r="T82" i="13"/>
  <c r="T340" i="13"/>
  <c r="T312" i="13"/>
  <c r="T95" i="13"/>
  <c r="T149" i="13"/>
  <c r="T299" i="13"/>
  <c r="T239" i="13"/>
  <c r="T322" i="13"/>
  <c r="T76" i="13"/>
  <c r="T122" i="13"/>
  <c r="T223" i="13"/>
  <c r="T349" i="13"/>
  <c r="R30" i="17"/>
  <c r="T180" i="13"/>
  <c r="T163" i="13"/>
  <c r="T147" i="13"/>
  <c r="T263" i="13"/>
  <c r="T25" i="13"/>
  <c r="T214" i="13"/>
  <c r="T7" i="13"/>
  <c r="T324" i="13"/>
  <c r="T216" i="13"/>
  <c r="T248" i="13"/>
  <c r="T111" i="13"/>
  <c r="T20" i="13"/>
  <c r="T62" i="13"/>
  <c r="T106" i="13"/>
  <c r="R34" i="17"/>
  <c r="S276" i="13"/>
  <c r="S116" i="13"/>
  <c r="S16" i="13"/>
  <c r="G20" i="19"/>
  <c r="S205" i="13"/>
  <c r="S302" i="13"/>
  <c r="S243" i="13"/>
  <c r="S348" i="13"/>
  <c r="S59" i="13"/>
  <c r="S248" i="13"/>
  <c r="S134" i="13"/>
  <c r="S27" i="13"/>
  <c r="S200" i="13"/>
  <c r="S364" i="13"/>
  <c r="S18" i="13"/>
  <c r="S198" i="13"/>
  <c r="S212" i="13"/>
  <c r="S22" i="13"/>
  <c r="S282" i="13"/>
  <c r="S140" i="13"/>
  <c r="S39" i="13"/>
  <c r="S277" i="13"/>
  <c r="S189" i="13"/>
  <c r="S172" i="13"/>
  <c r="S287" i="13"/>
  <c r="S193" i="13"/>
  <c r="S131" i="13"/>
  <c r="S38" i="13"/>
  <c r="S231" i="13"/>
  <c r="S362" i="13"/>
  <c r="S56" i="13"/>
  <c r="S336" i="13"/>
  <c r="S314" i="13"/>
  <c r="S126" i="13"/>
  <c r="S154" i="13"/>
  <c r="S340" i="13"/>
  <c r="S31" i="13"/>
  <c r="S203" i="13"/>
  <c r="S24" i="13"/>
  <c r="S106" i="13"/>
  <c r="S256" i="13"/>
  <c r="S197" i="13"/>
  <c r="S156" i="13"/>
  <c r="S45" i="13"/>
  <c r="S64" i="13"/>
  <c r="S341" i="13"/>
  <c r="S238" i="13"/>
  <c r="S313" i="13"/>
  <c r="S286" i="13"/>
  <c r="S168" i="13"/>
  <c r="S186" i="13"/>
  <c r="S146" i="13"/>
  <c r="S43" i="13"/>
  <c r="S275" i="13"/>
  <c r="S88" i="13"/>
  <c r="S201" i="13"/>
  <c r="S133" i="13"/>
  <c r="S97" i="13"/>
  <c r="S128" i="13"/>
  <c r="S325" i="13"/>
  <c r="S236" i="13"/>
  <c r="S167" i="13"/>
  <c r="S303" i="13"/>
  <c r="S95" i="13"/>
  <c r="S124" i="13"/>
  <c r="S307" i="13"/>
  <c r="S14" i="13"/>
  <c r="S153" i="13"/>
  <c r="S224" i="13"/>
  <c r="S141" i="13"/>
  <c r="S104" i="13"/>
  <c r="S66" i="13"/>
  <c r="S105" i="13"/>
  <c r="S272" i="13"/>
  <c r="S301" i="13"/>
  <c r="S78" i="13"/>
  <c r="S265" i="13"/>
  <c r="S229" i="13"/>
  <c r="S353" i="13"/>
  <c r="S213" i="13"/>
  <c r="S312" i="13"/>
  <c r="S251" i="13"/>
  <c r="S53" i="13"/>
  <c r="S250" i="13"/>
  <c r="S37" i="13"/>
  <c r="S158" i="13"/>
  <c r="S82" i="13"/>
  <c r="S111" i="13"/>
  <c r="S225" i="13"/>
  <c r="S300" i="13"/>
  <c r="S220" i="13"/>
  <c r="S69" i="13"/>
  <c r="S196" i="13"/>
  <c r="S351" i="13"/>
  <c r="S13" i="13"/>
  <c r="S328" i="13"/>
  <c r="S233" i="13"/>
  <c r="S162" i="13"/>
  <c r="S80" i="13"/>
  <c r="S148" i="13"/>
  <c r="S92" i="13"/>
  <c r="S71" i="13"/>
  <c r="S129" i="13"/>
  <c r="S195" i="13"/>
  <c r="S319" i="13"/>
  <c r="S311" i="13"/>
  <c r="S7" i="13"/>
  <c r="S320" i="13"/>
  <c r="S11" i="13"/>
  <c r="S310" i="13"/>
  <c r="S8" i="13"/>
  <c r="S93" i="13"/>
  <c r="S19" i="13"/>
  <c r="S361" i="13"/>
  <c r="S94" i="13"/>
  <c r="S271" i="13"/>
  <c r="S191" i="13"/>
  <c r="S51" i="13"/>
  <c r="S10" i="13"/>
  <c r="S101" i="13"/>
  <c r="S79" i="13"/>
  <c r="S176" i="13"/>
  <c r="S30" i="13"/>
  <c r="S139" i="13"/>
  <c r="S279" i="13"/>
  <c r="S41" i="13"/>
  <c r="S119" i="13"/>
  <c r="S226" i="13"/>
  <c r="S149" i="13"/>
  <c r="S160" i="13"/>
  <c r="S254" i="13"/>
  <c r="S357" i="13"/>
  <c r="S28" i="13"/>
  <c r="S9" i="13"/>
  <c r="S23" i="13"/>
  <c r="S164" i="13"/>
  <c r="S316" i="13"/>
  <c r="S327" i="13"/>
  <c r="S345" i="13"/>
  <c r="S138" i="13"/>
  <c r="S211" i="13"/>
  <c r="S103" i="13"/>
  <c r="S208" i="13"/>
  <c r="S166" i="13"/>
  <c r="S89" i="13"/>
  <c r="S199" i="13"/>
  <c r="S260" i="13"/>
  <c r="S57" i="13"/>
  <c r="S274" i="13"/>
  <c r="S263" i="13"/>
  <c r="S294" i="13"/>
  <c r="S202" i="13"/>
  <c r="S264" i="13"/>
  <c r="S188" i="13"/>
  <c r="S115" i="13"/>
  <c r="S292" i="13"/>
  <c r="S75" i="13"/>
  <c r="S49" i="13"/>
  <c r="S230" i="13"/>
  <c r="S87" i="13"/>
  <c r="S306" i="13"/>
  <c r="S363" i="13"/>
  <c r="S227" i="13"/>
  <c r="S285" i="13"/>
  <c r="S326" i="13"/>
  <c r="S63" i="13"/>
  <c r="S46" i="13"/>
  <c r="S249" i="13"/>
  <c r="S144" i="13"/>
  <c r="S349" i="13"/>
  <c r="S352" i="13"/>
  <c r="S289" i="13"/>
  <c r="S330" i="13"/>
  <c r="S70" i="13"/>
  <c r="S142" i="13"/>
  <c r="S368" i="13"/>
  <c r="S356" i="13"/>
  <c r="S135" i="13"/>
  <c r="S96" i="13"/>
  <c r="S222" i="13"/>
  <c r="S323" i="13"/>
  <c r="S235" i="13"/>
  <c r="S147" i="13"/>
  <c r="Q25" i="17"/>
  <c r="S48" i="13"/>
  <c r="S114" i="13"/>
  <c r="S6" i="13"/>
  <c r="S228" i="13"/>
  <c r="S245" i="13"/>
  <c r="S40" i="13"/>
  <c r="S50" i="13"/>
  <c r="S47" i="13"/>
  <c r="Q33" i="17"/>
  <c r="S299" i="13"/>
  <c r="S367" i="13"/>
  <c r="S252" i="13"/>
  <c r="S21" i="13"/>
  <c r="S152" i="13"/>
  <c r="S165" i="13"/>
  <c r="S26" i="13"/>
  <c r="S68" i="13"/>
  <c r="S221" i="13"/>
  <c r="S204" i="13"/>
  <c r="S216" i="13"/>
  <c r="S118" i="13"/>
  <c r="S259" i="13"/>
  <c r="S266" i="13"/>
  <c r="S183" i="13"/>
  <c r="S12" i="13"/>
  <c r="S270" i="13"/>
  <c r="S42" i="13"/>
  <c r="S350" i="13"/>
  <c r="S210" i="13"/>
  <c r="S161" i="13"/>
  <c r="S219" i="13"/>
  <c r="S178" i="13"/>
  <c r="S318" i="13"/>
  <c r="S29" i="13"/>
  <c r="S170" i="13"/>
  <c r="S293" i="13"/>
  <c r="S44" i="13"/>
  <c r="S339" i="13"/>
  <c r="S36" i="13"/>
  <c r="S33" i="13"/>
  <c r="S237" i="13"/>
  <c r="S5" i="13"/>
  <c r="S305" i="13"/>
  <c r="S65" i="13"/>
  <c r="S358" i="13"/>
  <c r="S55" i="13"/>
  <c r="S169" i="13"/>
  <c r="S369" i="13"/>
  <c r="S163" i="13"/>
  <c r="S108" i="13"/>
  <c r="S145" i="13"/>
  <c r="S283" i="13"/>
  <c r="S190" i="13"/>
  <c r="S74" i="13"/>
  <c r="S288" i="13"/>
  <c r="S109" i="13"/>
  <c r="S215" i="13"/>
  <c r="S83" i="13"/>
  <c r="S273" i="13"/>
  <c r="S72" i="13"/>
  <c r="S343" i="13"/>
  <c r="S107" i="13"/>
  <c r="S246" i="13"/>
  <c r="S184" i="13"/>
  <c r="S76" i="13"/>
  <c r="S365" i="13"/>
  <c r="S280" i="13"/>
  <c r="S171" i="13"/>
  <c r="S324" i="13"/>
  <c r="S281" i="13"/>
  <c r="S15" i="13"/>
  <c r="S332" i="13"/>
  <c r="S242" i="13"/>
  <c r="S269" i="13"/>
  <c r="S81" i="13"/>
  <c r="S175" i="13"/>
  <c r="S113" i="13"/>
  <c r="S120" i="13"/>
  <c r="S322" i="13"/>
  <c r="S150" i="13"/>
  <c r="S278" i="13"/>
  <c r="S136" i="13"/>
  <c r="S247" i="13"/>
  <c r="S180" i="13"/>
  <c r="S112" i="13"/>
  <c r="S255" i="13"/>
  <c r="S298" i="13"/>
  <c r="Q36" i="17"/>
  <c r="S315" i="13"/>
  <c r="S268" i="13"/>
  <c r="S295" i="13"/>
  <c r="S125" i="13"/>
  <c r="S67" i="13"/>
  <c r="S344" i="13"/>
  <c r="S173" i="13"/>
  <c r="S207" i="13"/>
  <c r="S194" i="13"/>
  <c r="S122" i="13"/>
  <c r="S30" i="17"/>
  <c r="Q31" i="17"/>
  <c r="U364" i="13"/>
  <c r="U69" i="13"/>
  <c r="S25" i="17"/>
  <c r="S18" i="17"/>
  <c r="S36" i="17"/>
  <c r="Q27" i="17"/>
  <c r="Q34" i="17"/>
  <c r="Q29" i="17"/>
  <c r="U367" i="13"/>
  <c r="U363" i="13"/>
  <c r="U355" i="13"/>
  <c r="U346" i="13"/>
  <c r="U366" i="13"/>
  <c r="U358" i="13"/>
  <c r="U350" i="13"/>
  <c r="U343" i="13"/>
  <c r="U336" i="13"/>
  <c r="U340" i="13"/>
  <c r="U328" i="13"/>
  <c r="U326" i="13"/>
  <c r="U318" i="13"/>
  <c r="U314" i="13"/>
  <c r="U307" i="13"/>
  <c r="U310" i="13"/>
  <c r="U303" i="13"/>
  <c r="U300" i="13"/>
  <c r="U287" i="13"/>
  <c r="U10" i="13"/>
  <c r="U11" i="13"/>
  <c r="U12" i="13"/>
  <c r="U284" i="13"/>
  <c r="U280" i="13"/>
  <c r="U260" i="13"/>
  <c r="U255" i="13"/>
  <c r="U251" i="13"/>
  <c r="U256" i="13"/>
  <c r="U248" i="13"/>
  <c r="U250" i="13"/>
  <c r="U247" i="13"/>
  <c r="U236" i="13"/>
  <c r="U235" i="13"/>
  <c r="U234" i="13"/>
  <c r="U243" i="13"/>
  <c r="U242" i="13"/>
  <c r="U156" i="13"/>
  <c r="U168" i="13"/>
  <c r="U174" i="13"/>
  <c r="U192" i="13"/>
  <c r="U198" i="13"/>
  <c r="U182" i="13"/>
  <c r="U154" i="13"/>
  <c r="U148" i="13"/>
  <c r="U191" i="13"/>
  <c r="U180" i="13"/>
  <c r="U179" i="13"/>
  <c r="U187" i="13"/>
  <c r="U135" i="13"/>
  <c r="U138" i="13"/>
  <c r="U90" i="13"/>
  <c r="U40" i="13"/>
  <c r="U38" i="13"/>
  <c r="U127" i="13"/>
  <c r="U74" i="13"/>
  <c r="U84" i="13"/>
  <c r="U87" i="13"/>
  <c r="U116" i="13"/>
  <c r="U55" i="13"/>
  <c r="U115" i="13"/>
  <c r="U58" i="13"/>
  <c r="U114" i="13"/>
  <c r="U59" i="13"/>
  <c r="U111" i="13"/>
  <c r="U72" i="13"/>
  <c r="U67" i="13"/>
  <c r="U96" i="13"/>
  <c r="U6" i="13"/>
  <c r="U7" i="13"/>
  <c r="U8" i="13"/>
  <c r="U359" i="13"/>
  <c r="U351" i="13"/>
  <c r="U344" i="13"/>
  <c r="U331" i="13"/>
  <c r="U308" i="13"/>
  <c r="U302" i="13"/>
  <c r="U295" i="13"/>
  <c r="U292" i="13"/>
  <c r="U291" i="13"/>
  <c r="U19" i="13"/>
  <c r="U28" i="13"/>
  <c r="U278" i="13"/>
  <c r="U266" i="13"/>
  <c r="U275" i="13"/>
  <c r="U262" i="13"/>
  <c r="U252" i="13"/>
  <c r="U216" i="13"/>
  <c r="U220" i="13"/>
  <c r="U212" i="13"/>
  <c r="U239" i="13"/>
  <c r="U211" i="13"/>
  <c r="U158" i="13"/>
  <c r="U176" i="13"/>
  <c r="U199" i="13"/>
  <c r="U159" i="13"/>
  <c r="U171" i="13"/>
  <c r="U162" i="13"/>
  <c r="U202" i="13"/>
  <c r="U152" i="13"/>
  <c r="U142" i="13"/>
  <c r="U175" i="13"/>
  <c r="U63" i="13"/>
  <c r="U62" i="13"/>
  <c r="U102" i="13"/>
  <c r="U119" i="13"/>
  <c r="U64" i="13"/>
  <c r="U108" i="13"/>
  <c r="U82" i="13"/>
  <c r="U50" i="13"/>
  <c r="U60" i="13"/>
  <c r="U103" i="13"/>
  <c r="U88" i="13"/>
  <c r="U75" i="13"/>
  <c r="U368" i="13"/>
  <c r="U349" i="13"/>
  <c r="U347" i="13"/>
  <c r="U338" i="13"/>
  <c r="U330" i="13"/>
  <c r="U324" i="13"/>
  <c r="U320" i="13"/>
  <c r="U313" i="13"/>
  <c r="U306" i="13"/>
  <c r="U293" i="13"/>
  <c r="U288" i="13"/>
  <c r="U34" i="13"/>
  <c r="U285" i="13"/>
  <c r="U276" i="13"/>
  <c r="U274" i="13"/>
  <c r="U249" i="13"/>
  <c r="U259" i="13"/>
  <c r="U257" i="13"/>
  <c r="U230" i="13"/>
  <c r="U214" i="13"/>
  <c r="U219" i="13"/>
  <c r="U240" i="13"/>
  <c r="U223" i="13"/>
  <c r="U170" i="13"/>
  <c r="U160" i="13"/>
  <c r="U173" i="13"/>
  <c r="U183" i="13"/>
  <c r="U207" i="13"/>
  <c r="U196" i="13"/>
  <c r="U186" i="13"/>
  <c r="U149" i="13"/>
  <c r="U200" i="13"/>
  <c r="U206" i="13"/>
  <c r="U139" i="13"/>
  <c r="U134" i="13"/>
  <c r="U123" i="13"/>
  <c r="U54" i="13"/>
  <c r="U118" i="13"/>
  <c r="U94" i="13"/>
  <c r="U92" i="13"/>
  <c r="U71" i="13"/>
  <c r="U39" i="13"/>
  <c r="U126" i="13"/>
  <c r="U93" i="13"/>
  <c r="U98" i="13"/>
  <c r="U61" i="13"/>
  <c r="U91" i="13"/>
  <c r="U104" i="13"/>
  <c r="U33" i="13"/>
  <c r="U15" i="13"/>
  <c r="U24" i="13"/>
  <c r="U360" i="13"/>
  <c r="U352" i="13"/>
  <c r="U339" i="13"/>
  <c r="U335" i="13"/>
  <c r="U323" i="13"/>
  <c r="U316" i="13"/>
  <c r="U311" i="13"/>
  <c r="U305" i="13"/>
  <c r="U299" i="13"/>
  <c r="U289" i="13"/>
  <c r="U18" i="13"/>
  <c r="U35" i="13"/>
  <c r="U282" i="13"/>
  <c r="U271" i="13"/>
  <c r="U269" i="13"/>
  <c r="U264" i="13"/>
  <c r="U254" i="13"/>
  <c r="U246" i="13"/>
  <c r="U215" i="13"/>
  <c r="U213" i="13"/>
  <c r="U218" i="13"/>
  <c r="U224" i="13"/>
  <c r="U210" i="13"/>
  <c r="U153" i="13"/>
  <c r="U143" i="13"/>
  <c r="U195" i="13"/>
  <c r="U147" i="13"/>
  <c r="U185" i="13"/>
  <c r="U167" i="13"/>
  <c r="U166" i="13"/>
  <c r="U164" i="13"/>
  <c r="U181" i="13"/>
  <c r="U136" i="13"/>
  <c r="U132" i="13"/>
  <c r="U47" i="13"/>
  <c r="U97" i="13"/>
  <c r="U89" i="13"/>
  <c r="U48" i="13"/>
  <c r="U99" i="13"/>
  <c r="U68" i="13"/>
  <c r="U100" i="13"/>
  <c r="U95" i="13"/>
  <c r="U125" i="13"/>
  <c r="U122" i="13"/>
  <c r="U86" i="13"/>
  <c r="U37" i="13"/>
  <c r="U120" i="13"/>
  <c r="U29" i="13"/>
  <c r="U22" i="13"/>
  <c r="U31" i="13"/>
  <c r="U362" i="13"/>
  <c r="U345" i="13"/>
  <c r="U332" i="13"/>
  <c r="U315" i="13"/>
  <c r="U304" i="13"/>
  <c r="U290" i="13"/>
  <c r="U20" i="13"/>
  <c r="U263" i="13"/>
  <c r="U267" i="13"/>
  <c r="U245" i="13"/>
  <c r="U227" i="13"/>
  <c r="U231" i="13"/>
  <c r="U184" i="13"/>
  <c r="U144" i="13"/>
  <c r="U169" i="13"/>
  <c r="U203" i="13"/>
  <c r="U165" i="13"/>
  <c r="U131" i="13"/>
  <c r="U52" i="13"/>
  <c r="U51" i="13"/>
  <c r="U79" i="13"/>
  <c r="U117" i="13"/>
  <c r="U106" i="13"/>
  <c r="U80" i="13"/>
  <c r="U17" i="13"/>
  <c r="U16" i="13"/>
  <c r="U369" i="13"/>
  <c r="U334" i="13"/>
  <c r="U329" i="13"/>
  <c r="U319" i="13"/>
  <c r="U296" i="13"/>
  <c r="U286" i="13"/>
  <c r="U283" i="13"/>
  <c r="U258" i="13"/>
  <c r="U270" i="13"/>
  <c r="U222" i="13"/>
  <c r="U226" i="13"/>
  <c r="U238" i="13"/>
  <c r="U163" i="13"/>
  <c r="U208" i="13"/>
  <c r="U188" i="13"/>
  <c r="U172" i="13"/>
  <c r="U204" i="13"/>
  <c r="U36" i="13"/>
  <c r="U46" i="13"/>
  <c r="U107" i="13"/>
  <c r="U124" i="13"/>
  <c r="U44" i="13"/>
  <c r="U43" i="13"/>
  <c r="U83" i="13"/>
  <c r="U14" i="13"/>
  <c r="U32" i="13"/>
  <c r="U356" i="13"/>
  <c r="U354" i="13"/>
  <c r="U341" i="13"/>
  <c r="U322" i="13"/>
  <c r="U309" i="13"/>
  <c r="U294" i="13"/>
  <c r="U27" i="13"/>
  <c r="U268" i="13"/>
  <c r="U272" i="13"/>
  <c r="U244" i="13"/>
  <c r="U228" i="13"/>
  <c r="U232" i="13"/>
  <c r="U189" i="13"/>
  <c r="U140" i="13"/>
  <c r="U146" i="13"/>
  <c r="U178" i="13"/>
  <c r="U151" i="13"/>
  <c r="U130" i="13"/>
  <c r="U105" i="13"/>
  <c r="U110" i="13"/>
  <c r="U76" i="13"/>
  <c r="U70" i="13"/>
  <c r="U77" i="13"/>
  <c r="U53" i="13"/>
  <c r="U21" i="13"/>
  <c r="U23" i="13"/>
  <c r="U298" i="13"/>
  <c r="U265" i="13"/>
  <c r="U150" i="13"/>
  <c r="U128" i="13"/>
  <c r="U56" i="13"/>
  <c r="U30" i="13"/>
  <c r="U342" i="13"/>
  <c r="U26" i="13"/>
  <c r="U221" i="13"/>
  <c r="U155" i="13"/>
  <c r="U78" i="13"/>
  <c r="U42" i="13"/>
  <c r="U327" i="13"/>
  <c r="U217" i="13"/>
  <c r="U73" i="13"/>
  <c r="U279" i="13"/>
  <c r="U190" i="13"/>
  <c r="U66" i="13"/>
  <c r="U261" i="13"/>
  <c r="U112" i="13"/>
  <c r="U194" i="13"/>
  <c r="U49" i="13"/>
  <c r="U312" i="13"/>
  <c r="U209" i="13"/>
  <c r="U233" i="13"/>
  <c r="U225" i="13"/>
  <c r="U193" i="13"/>
  <c r="U161" i="13"/>
  <c r="U145" i="13"/>
  <c r="U113" i="13"/>
  <c r="U65" i="13"/>
  <c r="U13" i="13"/>
  <c r="U365" i="13"/>
  <c r="U357" i="13"/>
  <c r="U337" i="13"/>
  <c r="U325" i="13"/>
  <c r="U317" i="13"/>
  <c r="U301" i="13"/>
  <c r="U277" i="13"/>
  <c r="U253" i="13"/>
  <c r="U241" i="13"/>
  <c r="U201" i="13"/>
  <c r="U141" i="13"/>
  <c r="U133" i="13"/>
  <c r="U85" i="13"/>
  <c r="S27" i="17"/>
  <c r="U361" i="13"/>
  <c r="U229" i="13"/>
  <c r="U177" i="13"/>
  <c r="U157" i="13"/>
  <c r="U121" i="13"/>
  <c r="U109" i="13"/>
  <c r="U81" i="13"/>
  <c r="U57" i="13"/>
  <c r="U41" i="13"/>
  <c r="U25" i="13"/>
  <c r="U9" i="13"/>
  <c r="U5" i="13"/>
  <c r="U348" i="13"/>
  <c r="U353" i="13"/>
  <c r="U333" i="13"/>
  <c r="U321" i="13"/>
  <c r="U297" i="13"/>
  <c r="U281" i="13"/>
  <c r="U273" i="13"/>
  <c r="U237" i="13"/>
  <c r="U205" i="13"/>
  <c r="U197" i="13"/>
  <c r="U137" i="13"/>
  <c r="U129" i="13"/>
  <c r="U45" i="13"/>
  <c r="U101" i="13"/>
  <c r="S33" i="17"/>
  <c r="T18" i="17"/>
  <c r="S31" i="17"/>
  <c r="Q35" i="17"/>
  <c r="S32" i="17"/>
  <c r="S34" i="17"/>
  <c r="S35" i="17"/>
  <c r="R25" i="17"/>
  <c r="R18" i="17"/>
  <c r="Q30" i="17"/>
  <c r="Q18" i="17"/>
  <c r="Q26" i="17"/>
  <c r="G22" i="19"/>
  <c r="S26" i="17"/>
  <c r="S28" i="17"/>
  <c r="S29" i="17"/>
  <c r="G21" i="19"/>
  <c r="AD38" i="3" l="1"/>
  <c r="AB38" i="3"/>
  <c r="AA38" i="3"/>
  <c r="AE38" i="3"/>
  <c r="AC38" i="3"/>
  <c r="AE109" i="3"/>
  <c r="AD109" i="3"/>
  <c r="AC109" i="3"/>
  <c r="AA109" i="3"/>
  <c r="AB109" i="3"/>
  <c r="AC35" i="3"/>
  <c r="AA55" i="3"/>
  <c r="AC32" i="3"/>
  <c r="AB103" i="3"/>
  <c r="AC10" i="3"/>
  <c r="AA39" i="3"/>
  <c r="AE6" i="3"/>
  <c r="AD13" i="3"/>
  <c r="AC13" i="3"/>
  <c r="AA13" i="3"/>
  <c r="AB13" i="3"/>
  <c r="AE13" i="3"/>
  <c r="AC43" i="3"/>
  <c r="AB43" i="3"/>
  <c r="AA43" i="3"/>
  <c r="AE43" i="3"/>
  <c r="AD43" i="3"/>
  <c r="AB55" i="3"/>
  <c r="AD26" i="3"/>
  <c r="AE31" i="3"/>
  <c r="AA6" i="3"/>
  <c r="AA32" i="3"/>
  <c r="AC31" i="3"/>
  <c r="AE103" i="3"/>
  <c r="AD55" i="3"/>
  <c r="AE52" i="3"/>
  <c r="AD52" i="3"/>
  <c r="AC52" i="3"/>
  <c r="AB52" i="3"/>
  <c r="AA52" i="3"/>
  <c r="AE29" i="3"/>
  <c r="AD29" i="3"/>
  <c r="AC29" i="3"/>
  <c r="AA29" i="3"/>
  <c r="AB29" i="3"/>
  <c r="O36" i="13"/>
  <c r="AA10" i="3"/>
  <c r="AD62" i="3"/>
  <c r="AC318" i="3"/>
  <c r="AA318" i="3"/>
  <c r="C4698" i="19"/>
  <c r="AE318" i="3"/>
  <c r="AD318" i="3"/>
  <c r="AB318" i="3"/>
  <c r="AC6" i="3"/>
  <c r="AD74" i="3"/>
  <c r="AD72" i="3"/>
  <c r="C4689" i="19"/>
  <c r="AE309" i="3"/>
  <c r="AD309" i="3"/>
  <c r="AC309" i="3"/>
  <c r="AB309" i="3"/>
  <c r="AA309" i="3"/>
  <c r="AA26" i="3"/>
  <c r="AC39" i="3"/>
  <c r="AD10" i="3"/>
  <c r="AB31" i="3"/>
  <c r="AB10" i="3"/>
  <c r="AB113" i="3"/>
  <c r="AE113" i="3"/>
  <c r="AD113" i="3"/>
  <c r="AC113" i="3"/>
  <c r="AA113" i="3"/>
  <c r="AC5" i="3"/>
  <c r="AA5" i="3"/>
  <c r="AE5" i="3"/>
  <c r="AD5" i="3"/>
  <c r="AB5" i="3"/>
  <c r="AE115" i="3"/>
  <c r="AD115" i="3"/>
  <c r="AC115" i="3"/>
  <c r="AB115" i="3"/>
  <c r="AA115" i="3"/>
  <c r="C4715" i="19"/>
  <c r="AC335" i="3"/>
  <c r="AB335" i="3"/>
  <c r="AA335" i="3"/>
  <c r="AD335" i="3"/>
  <c r="AE335" i="3"/>
  <c r="AC26" i="3"/>
  <c r="AC74" i="3"/>
  <c r="AE102" i="3"/>
  <c r="AA74" i="3"/>
  <c r="AD102" i="3"/>
  <c r="AA66" i="3"/>
  <c r="AE39" i="3"/>
  <c r="AA102" i="3"/>
  <c r="AC99" i="3"/>
  <c r="AB99" i="3"/>
  <c r="AA99" i="3"/>
  <c r="AE99" i="3"/>
  <c r="AD99" i="3"/>
  <c r="AE45" i="3"/>
  <c r="AD45" i="3"/>
  <c r="AC45" i="3"/>
  <c r="AA45" i="3"/>
  <c r="AB45" i="3"/>
  <c r="AA19" i="3"/>
  <c r="AE19" i="3"/>
  <c r="AD19" i="3"/>
  <c r="AC19" i="3"/>
  <c r="AB19" i="3"/>
  <c r="AE92" i="3"/>
  <c r="AD92" i="3"/>
  <c r="AC92" i="3"/>
  <c r="AB92" i="3"/>
  <c r="AA92" i="3"/>
  <c r="C4663" i="19"/>
  <c r="AD283" i="3"/>
  <c r="AE283" i="3"/>
  <c r="AC283" i="3"/>
  <c r="AB283" i="3"/>
  <c r="AA283" i="3"/>
  <c r="AD35" i="3"/>
  <c r="AC55" i="3"/>
  <c r="C4726" i="19"/>
  <c r="AA346" i="3"/>
  <c r="AE346" i="3"/>
  <c r="AD346" i="3"/>
  <c r="AB346" i="3"/>
  <c r="AC346" i="3"/>
  <c r="AC103" i="3"/>
  <c r="AA35" i="3"/>
  <c r="AB6" i="3"/>
  <c r="AD66" i="3"/>
  <c r="AE62" i="3"/>
  <c r="AE35" i="3"/>
  <c r="AB63" i="3"/>
  <c r="AA63" i="3"/>
  <c r="AE63" i="3"/>
  <c r="AD63" i="3"/>
  <c r="AC63" i="3"/>
  <c r="AE98" i="3"/>
  <c r="AC98" i="3"/>
  <c r="AD98" i="3"/>
  <c r="AB98" i="3"/>
  <c r="AA98" i="3"/>
  <c r="AC16" i="3"/>
  <c r="AB16" i="3"/>
  <c r="AA16" i="3"/>
  <c r="AE16" i="3"/>
  <c r="AD16" i="3"/>
  <c r="AB95" i="3"/>
  <c r="AA95" i="3"/>
  <c r="AE95" i="3"/>
  <c r="AD95" i="3"/>
  <c r="AC95" i="3"/>
  <c r="AB48" i="3"/>
  <c r="AA48" i="3"/>
  <c r="AE48" i="3"/>
  <c r="AD48" i="3"/>
  <c r="AC48" i="3"/>
  <c r="AE86" i="3"/>
  <c r="AC86" i="3"/>
  <c r="AD86" i="3"/>
  <c r="AB86" i="3"/>
  <c r="AA86" i="3"/>
  <c r="AA78" i="3"/>
  <c r="AE78" i="3"/>
  <c r="AC78" i="3"/>
  <c r="AD78" i="3"/>
  <c r="AB78" i="3"/>
  <c r="AE14" i="3"/>
  <c r="AC14" i="3"/>
  <c r="AD14" i="3"/>
  <c r="AB14" i="3"/>
  <c r="AA14" i="3"/>
  <c r="AE94" i="3"/>
  <c r="AC94" i="3"/>
  <c r="AD94" i="3"/>
  <c r="AB94" i="3"/>
  <c r="AA94" i="3"/>
  <c r="C4699" i="19"/>
  <c r="AD319" i="3"/>
  <c r="AE319" i="3"/>
  <c r="AC319" i="3"/>
  <c r="AB319" i="3"/>
  <c r="AA319" i="3"/>
  <c r="AA31" i="3"/>
  <c r="AD32" i="3"/>
  <c r="AB26" i="3"/>
  <c r="AD39" i="3"/>
  <c r="AB32" i="3"/>
  <c r="AA103" i="3"/>
  <c r="AB72" i="3"/>
  <c r="C4694" i="19"/>
  <c r="AE314" i="3"/>
  <c r="AD314" i="3"/>
  <c r="AB314" i="3"/>
  <c r="AC314" i="3"/>
  <c r="AA314" i="3"/>
  <c r="AB102" i="3"/>
  <c r="AB367" i="3"/>
  <c r="AE72" i="3"/>
  <c r="AE74" i="3"/>
  <c r="AB119" i="3"/>
  <c r="AA119" i="3"/>
  <c r="AE119" i="3"/>
  <c r="AD119" i="3"/>
  <c r="AC119" i="3"/>
  <c r="M27" i="17"/>
  <c r="AE59" i="3"/>
  <c r="AD59" i="3"/>
  <c r="AC59" i="3"/>
  <c r="AB59" i="3"/>
  <c r="AA59" i="3"/>
  <c r="O197" i="13"/>
  <c r="O6" i="13"/>
  <c r="M28" i="17"/>
  <c r="C4714" i="19"/>
  <c r="AE334" i="3"/>
  <c r="AD334" i="3"/>
  <c r="AB334" i="3"/>
  <c r="AC334" i="3"/>
  <c r="AA334" i="3"/>
  <c r="AC116" i="3"/>
  <c r="AB116" i="3"/>
  <c r="AA116" i="3"/>
  <c r="AE116" i="3"/>
  <c r="AD116" i="3"/>
  <c r="AE122" i="3"/>
  <c r="AC122" i="3"/>
  <c r="AD122" i="3"/>
  <c r="AB122" i="3"/>
  <c r="AA122" i="3"/>
  <c r="AE110" i="3"/>
  <c r="AC110" i="3"/>
  <c r="AD110" i="3"/>
  <c r="AB110" i="3"/>
  <c r="AA110" i="3"/>
  <c r="AE42" i="3"/>
  <c r="AC42" i="3"/>
  <c r="AD42" i="3"/>
  <c r="AB42" i="3"/>
  <c r="AA42" i="3"/>
  <c r="AC62" i="3"/>
  <c r="AB62" i="3"/>
  <c r="AC66" i="3"/>
  <c r="C4731" i="19"/>
  <c r="AD351" i="3"/>
  <c r="AE351" i="3"/>
  <c r="AC351" i="3"/>
  <c r="AB351" i="3"/>
  <c r="AA351" i="3"/>
  <c r="AC72" i="3"/>
  <c r="AB66" i="3"/>
  <c r="AB10" i="17"/>
  <c r="Z14" i="17"/>
  <c r="Z16" i="17"/>
  <c r="AB9" i="17"/>
  <c r="AA13" i="17"/>
  <c r="Z12" i="17"/>
  <c r="AA16" i="17"/>
  <c r="Z15" i="17"/>
  <c r="Y14" i="17"/>
  <c r="AB14" i="17"/>
  <c r="AB11" i="17"/>
  <c r="Y10" i="17"/>
  <c r="Y9" i="17"/>
  <c r="AC9" i="17"/>
  <c r="AB13" i="17"/>
  <c r="AA12" i="17"/>
  <c r="AB16" i="17"/>
  <c r="AB15" i="17"/>
  <c r="AA14" i="17"/>
  <c r="Y11" i="17"/>
  <c r="AC11" i="17"/>
  <c r="AA10" i="17"/>
  <c r="Z9" i="17"/>
  <c r="Y13" i="17"/>
  <c r="AC13" i="17"/>
  <c r="AB12" i="17"/>
  <c r="Y16" i="17"/>
  <c r="AC16" i="17"/>
  <c r="AC15" i="17"/>
  <c r="AC14" i="17"/>
  <c r="Z11" i="17"/>
  <c r="Z10" i="17"/>
  <c r="AC10" i="17"/>
  <c r="AA9" i="17"/>
  <c r="Y12" i="17"/>
  <c r="AC12" i="17"/>
  <c r="Y15" i="17"/>
  <c r="AA15" i="17"/>
  <c r="AA11" i="17"/>
  <c r="O24" i="13"/>
  <c r="O39" i="13"/>
  <c r="M30" i="17"/>
  <c r="M34" i="17"/>
  <c r="O336" i="13"/>
  <c r="G17" i="19"/>
  <c r="N33" i="17"/>
  <c r="O293" i="13"/>
  <c r="U38" i="17"/>
  <c r="W372" i="13"/>
  <c r="W371" i="13"/>
  <c r="G371" i="13"/>
  <c r="K38" i="17"/>
  <c r="F38" i="17"/>
  <c r="O10" i="13"/>
  <c r="O56" i="13"/>
  <c r="O307" i="13"/>
  <c r="O22" i="13"/>
  <c r="O66" i="13"/>
  <c r="O325" i="13"/>
  <c r="O61" i="13"/>
  <c r="O74" i="13"/>
  <c r="O288" i="13"/>
  <c r="O367" i="13"/>
  <c r="J371" i="13"/>
  <c r="E38" i="17"/>
  <c r="G372" i="13"/>
  <c r="F372" i="13"/>
  <c r="O128" i="13"/>
  <c r="O143" i="13"/>
  <c r="O363" i="13"/>
  <c r="O25" i="13"/>
  <c r="O201" i="13"/>
  <c r="H371" i="13"/>
  <c r="H372" i="13"/>
  <c r="N27" i="17"/>
  <c r="P251" i="13"/>
  <c r="F371" i="13"/>
  <c r="P321" i="13"/>
  <c r="D38" i="17"/>
  <c r="E372" i="13"/>
  <c r="E371" i="13"/>
  <c r="H38" i="17"/>
  <c r="P84" i="13"/>
  <c r="P30" i="13"/>
  <c r="J372" i="13"/>
  <c r="C38" i="17"/>
  <c r="P25" i="13"/>
  <c r="I38" i="17"/>
  <c r="C5226" i="19"/>
  <c r="C5126" i="19"/>
  <c r="C4811" i="19"/>
  <c r="P64" i="13"/>
  <c r="N34" i="17"/>
  <c r="P145" i="13"/>
  <c r="J38" i="17"/>
  <c r="P68" i="13"/>
  <c r="C5136" i="19"/>
  <c r="P56" i="13"/>
  <c r="C4819" i="19"/>
  <c r="P125" i="13"/>
  <c r="C5120" i="19"/>
  <c r="N32" i="17"/>
  <c r="C5145" i="19"/>
  <c r="P60" i="13"/>
  <c r="C5220" i="19"/>
  <c r="C5223" i="19"/>
  <c r="C5116" i="19"/>
  <c r="C5139" i="19"/>
  <c r="C5169" i="19"/>
  <c r="P343" i="13"/>
  <c r="P345" i="13"/>
  <c r="P253" i="13"/>
  <c r="K372" i="13"/>
  <c r="K371" i="13"/>
  <c r="P93" i="13"/>
  <c r="P12" i="13"/>
  <c r="P305" i="13"/>
  <c r="M33" i="17"/>
  <c r="O330" i="13"/>
  <c r="O314" i="13"/>
  <c r="O247" i="13"/>
  <c r="O53" i="13"/>
  <c r="O306" i="13"/>
  <c r="O140" i="13"/>
  <c r="O58" i="13"/>
  <c r="O251" i="13"/>
  <c r="O259" i="13"/>
  <c r="O62" i="13"/>
  <c r="O63" i="13"/>
  <c r="O32" i="13"/>
  <c r="O94" i="13"/>
  <c r="O226" i="13"/>
  <c r="O29" i="13"/>
  <c r="O96" i="13"/>
  <c r="O349" i="13"/>
  <c r="O188" i="13"/>
  <c r="O69" i="13"/>
  <c r="O282" i="13"/>
  <c r="O119" i="13"/>
  <c r="O333" i="13"/>
  <c r="O233" i="13"/>
  <c r="O332" i="13"/>
  <c r="O238" i="13"/>
  <c r="O87" i="13"/>
  <c r="O298" i="13"/>
  <c r="O320" i="13"/>
  <c r="O172" i="13"/>
  <c r="O292" i="13"/>
  <c r="O80" i="13"/>
  <c r="O157" i="13"/>
  <c r="O155" i="13"/>
  <c r="O274" i="13"/>
  <c r="O105" i="13"/>
  <c r="O329" i="13"/>
  <c r="O181" i="13"/>
  <c r="O68" i="13"/>
  <c r="O285" i="13"/>
  <c r="O173" i="13"/>
  <c r="O364" i="13"/>
  <c r="O289" i="13"/>
  <c r="O179" i="13"/>
  <c r="O165" i="13"/>
  <c r="O5" i="13"/>
  <c r="O176" i="13"/>
  <c r="O109" i="13"/>
  <c r="O248" i="13"/>
  <c r="O161" i="13"/>
  <c r="O38" i="13"/>
  <c r="O242" i="13"/>
  <c r="O355" i="13"/>
  <c r="O156" i="13"/>
  <c r="O358" i="13"/>
  <c r="O334" i="13"/>
  <c r="O159" i="13"/>
  <c r="O131" i="13"/>
  <c r="O17" i="13"/>
  <c r="O297" i="13"/>
  <c r="O13" i="13"/>
  <c r="O353" i="13"/>
  <c r="O206" i="13"/>
  <c r="O93" i="13"/>
  <c r="O299" i="13"/>
  <c r="O190" i="13"/>
  <c r="O359" i="13"/>
  <c r="O284" i="13"/>
  <c r="O171" i="13"/>
  <c r="O154" i="13"/>
  <c r="O164" i="13"/>
  <c r="O167" i="13"/>
  <c r="O11" i="13"/>
  <c r="O319" i="13"/>
  <c r="O338" i="13"/>
  <c r="O144" i="13"/>
  <c r="O145" i="13"/>
  <c r="O255" i="13"/>
  <c r="O205" i="13"/>
  <c r="O249" i="13"/>
  <c r="O120" i="13"/>
  <c r="O83" i="13"/>
  <c r="O253" i="13"/>
  <c r="O221" i="13"/>
  <c r="O260" i="13"/>
  <c r="O270" i="13"/>
  <c r="O275" i="13"/>
  <c r="O216" i="13"/>
  <c r="O245" i="13"/>
  <c r="O112" i="13"/>
  <c r="O225" i="13"/>
  <c r="O124" i="13"/>
  <c r="O219" i="13"/>
  <c r="O104" i="13"/>
  <c r="O126" i="13"/>
  <c r="O195" i="13"/>
  <c r="O258" i="13"/>
  <c r="O286" i="13"/>
  <c r="O34" i="13"/>
  <c r="O31" i="13"/>
  <c r="O208" i="13"/>
  <c r="O21" i="13"/>
  <c r="O148" i="13"/>
  <c r="O158" i="13"/>
  <c r="O79" i="13"/>
  <c r="O316" i="13"/>
  <c r="O48" i="13"/>
  <c r="O149" i="13"/>
  <c r="O234" i="13"/>
  <c r="O141" i="13"/>
  <c r="O313" i="13"/>
  <c r="O199" i="13"/>
  <c r="O177" i="13"/>
  <c r="O312" i="13"/>
  <c r="O202" i="13"/>
  <c r="O130" i="13"/>
  <c r="O70" i="13"/>
  <c r="O189" i="13"/>
  <c r="O86" i="13"/>
  <c r="O200" i="13"/>
  <c r="O19" i="13"/>
  <c r="O92" i="13"/>
  <c r="O90" i="13"/>
  <c r="O300" i="13"/>
  <c r="O18" i="13"/>
  <c r="O347" i="13"/>
  <c r="O267" i="13"/>
  <c r="O346" i="13"/>
  <c r="O271" i="13"/>
  <c r="O51" i="13"/>
  <c r="O99" i="13"/>
  <c r="O102" i="13"/>
  <c r="O101" i="13"/>
  <c r="O84" i="13"/>
  <c r="O192" i="13"/>
  <c r="O344" i="13"/>
  <c r="O132" i="13"/>
  <c r="O186" i="13"/>
  <c r="O317" i="13"/>
  <c r="O134" i="13"/>
  <c r="O311" i="13"/>
  <c r="O152" i="13"/>
  <c r="O278" i="13"/>
  <c r="O72" i="13"/>
  <c r="O137" i="13"/>
  <c r="O269" i="13"/>
  <c r="O162" i="13"/>
  <c r="O324" i="13"/>
  <c r="O163" i="13"/>
  <c r="O365" i="13"/>
  <c r="O281" i="13"/>
  <c r="O160" i="13"/>
  <c r="O342" i="13"/>
  <c r="O265" i="13"/>
  <c r="O52" i="13"/>
  <c r="O95" i="13"/>
  <c r="O345" i="13"/>
  <c r="O170" i="13"/>
  <c r="O196" i="13"/>
  <c r="O318" i="13"/>
  <c r="O337" i="13"/>
  <c r="O151" i="13"/>
  <c r="O227" i="13"/>
  <c r="O60" i="13"/>
  <c r="O339" i="13"/>
  <c r="O240" i="13"/>
  <c r="O323" i="13"/>
  <c r="O254" i="13"/>
  <c r="O263" i="13"/>
  <c r="O244" i="13"/>
  <c r="O209" i="13"/>
  <c r="O49" i="13"/>
  <c r="O213" i="13"/>
  <c r="O228" i="13"/>
  <c r="O117" i="13"/>
  <c r="O116" i="13"/>
  <c r="O235" i="13"/>
  <c r="O220" i="13"/>
  <c r="O183" i="13"/>
  <c r="O237" i="13"/>
  <c r="O351" i="13"/>
  <c r="O241" i="13"/>
  <c r="O33" i="13"/>
  <c r="O30" i="13"/>
  <c r="O47" i="13"/>
  <c r="O357" i="13"/>
  <c r="O127" i="13"/>
  <c r="O309" i="13"/>
  <c r="O283" i="13"/>
  <c r="O121" i="13"/>
  <c r="O340" i="13"/>
  <c r="O187" i="13"/>
  <c r="O76" i="13"/>
  <c r="O290" i="13"/>
  <c r="O180" i="13"/>
  <c r="O368" i="13"/>
  <c r="O294" i="13"/>
  <c r="O184" i="13"/>
  <c r="O174" i="13"/>
  <c r="O15" i="13"/>
  <c r="O106" i="13"/>
  <c r="O175" i="13"/>
  <c r="O43" i="13"/>
  <c r="O146" i="13"/>
  <c r="O75" i="13"/>
  <c r="O178" i="13"/>
  <c r="O35" i="13"/>
  <c r="O273" i="13"/>
  <c r="O113" i="13"/>
  <c r="O328" i="13"/>
  <c r="O222" i="13"/>
  <c r="O135" i="13"/>
  <c r="O326" i="13"/>
  <c r="O230" i="13"/>
  <c r="O14" i="13"/>
  <c r="O82" i="13"/>
  <c r="O366" i="13"/>
  <c r="O64" i="13"/>
  <c r="O67" i="13"/>
  <c r="O133" i="13"/>
  <c r="O287" i="13"/>
  <c r="O85" i="13"/>
  <c r="O23" i="13"/>
  <c r="O280" i="13"/>
  <c r="O91" i="13"/>
  <c r="O264" i="13"/>
  <c r="O77" i="13"/>
  <c r="O191" i="13"/>
  <c r="O9" i="13"/>
  <c r="O88" i="13"/>
  <c r="O81" i="13"/>
  <c r="O296" i="13"/>
  <c r="O136" i="13"/>
  <c r="O343" i="13"/>
  <c r="O256" i="13"/>
  <c r="O321" i="13"/>
  <c r="O218" i="13"/>
  <c r="O8" i="13"/>
  <c r="O78" i="13"/>
  <c r="O301" i="13"/>
  <c r="O65" i="13"/>
  <c r="O100" i="13"/>
  <c r="O50" i="13"/>
  <c r="O150" i="13"/>
  <c r="O277" i="13"/>
  <c r="O252" i="13"/>
  <c r="O231" i="13"/>
  <c r="O54" i="13"/>
  <c r="O215" i="13"/>
  <c r="O362" i="13"/>
  <c r="O108" i="13"/>
  <c r="O232" i="13"/>
  <c r="O291" i="13"/>
  <c r="O243" i="13"/>
  <c r="O250" i="13"/>
  <c r="O257" i="13"/>
  <c r="O239" i="13"/>
  <c r="O266" i="13"/>
  <c r="O305" i="13"/>
  <c r="O223" i="13"/>
  <c r="O262" i="13"/>
  <c r="O110" i="13"/>
  <c r="O57" i="13"/>
  <c r="O107" i="13"/>
  <c r="O211" i="13"/>
  <c r="O46" i="13"/>
  <c r="O327" i="13"/>
  <c r="O204" i="13"/>
  <c r="O114" i="13"/>
  <c r="O304" i="13"/>
  <c r="O89" i="13"/>
  <c r="O166" i="13"/>
  <c r="O168" i="13"/>
  <c r="O229" i="13"/>
  <c r="O98" i="13"/>
  <c r="O310" i="13"/>
  <c r="O356" i="13"/>
  <c r="O272" i="13"/>
  <c r="O350" i="13"/>
  <c r="O276" i="13"/>
  <c r="O139" i="13"/>
  <c r="O138" i="13"/>
  <c r="O26" i="13"/>
  <c r="O348" i="13"/>
  <c r="O185" i="13"/>
  <c r="O16" i="13"/>
  <c r="O20" i="13"/>
  <c r="O361" i="13"/>
  <c r="O214" i="13"/>
  <c r="O97" i="13"/>
  <c r="O303" i="13"/>
  <c r="O194" i="13"/>
  <c r="O147" i="13"/>
  <c r="O308" i="13"/>
  <c r="O198" i="13"/>
  <c r="O122" i="13"/>
  <c r="O261" i="13"/>
  <c r="O352" i="13"/>
  <c r="O142" i="13"/>
  <c r="O246" i="13"/>
  <c r="O295" i="13"/>
  <c r="O118" i="13"/>
  <c r="O210" i="13"/>
  <c r="O182" i="13"/>
  <c r="O42" i="13"/>
  <c r="O369" i="13"/>
  <c r="O71" i="13"/>
  <c r="O331" i="13"/>
  <c r="O153" i="13"/>
  <c r="O12" i="13"/>
  <c r="O268" i="13"/>
  <c r="O169" i="13"/>
  <c r="O322" i="13"/>
  <c r="O212" i="13"/>
  <c r="O123" i="13"/>
  <c r="O302" i="13"/>
  <c r="O193" i="13"/>
  <c r="O115" i="13"/>
  <c r="O44" i="13"/>
  <c r="O236" i="13"/>
  <c r="O315" i="13"/>
  <c r="O7" i="13"/>
  <c r="O73" i="13"/>
  <c r="O360" i="13"/>
  <c r="O203" i="13"/>
  <c r="O28" i="13"/>
  <c r="O335" i="13"/>
  <c r="O45" i="13"/>
  <c r="O125" i="13"/>
  <c r="O59" i="13"/>
  <c r="O37" i="13"/>
  <c r="O129" i="13"/>
  <c r="O207" i="13"/>
  <c r="M26" i="17"/>
  <c r="O103" i="13"/>
  <c r="M36" i="17"/>
  <c r="O111" i="13"/>
  <c r="B18" i="17"/>
  <c r="B25" i="17"/>
  <c r="C5142" i="19"/>
  <c r="C5205" i="19"/>
  <c r="P8" i="17"/>
  <c r="AB8" i="17" s="1"/>
  <c r="N371" i="13"/>
  <c r="N372" i="13"/>
  <c r="C5213" i="19"/>
  <c r="C5232" i="19"/>
  <c r="C5148" i="19"/>
  <c r="P6" i="17"/>
  <c r="AC6" i="17" s="1"/>
  <c r="P293" i="13"/>
  <c r="P309" i="13"/>
  <c r="P130" i="13"/>
  <c r="P52" i="13"/>
  <c r="P187" i="13"/>
  <c r="P211" i="13"/>
  <c r="P169" i="13"/>
  <c r="P168" i="13"/>
  <c r="P277" i="13"/>
  <c r="P126" i="13"/>
  <c r="P118" i="13"/>
  <c r="P232" i="13"/>
  <c r="P212" i="13"/>
  <c r="P231" i="13"/>
  <c r="P144" i="13"/>
  <c r="P69" i="13"/>
  <c r="P197" i="13"/>
  <c r="P102" i="13"/>
  <c r="P267" i="13"/>
  <c r="P104" i="13"/>
  <c r="P228" i="13"/>
  <c r="P194" i="13"/>
  <c r="P226" i="13"/>
  <c r="P138" i="13"/>
  <c r="P65" i="13"/>
  <c r="P199" i="13"/>
  <c r="P185" i="13"/>
  <c r="P97" i="13"/>
  <c r="P259" i="13"/>
  <c r="P90" i="13"/>
  <c r="P221" i="13"/>
  <c r="P134" i="13"/>
  <c r="P219" i="13"/>
  <c r="P133" i="13"/>
  <c r="P161" i="13"/>
  <c r="P248" i="13"/>
  <c r="P346" i="13"/>
  <c r="P351" i="13"/>
  <c r="P235" i="13"/>
  <c r="P214" i="13"/>
  <c r="P87" i="13"/>
  <c r="P292" i="13"/>
  <c r="P34" i="13"/>
  <c r="P99" i="13"/>
  <c r="P289" i="13"/>
  <c r="P61" i="13"/>
  <c r="P59" i="13"/>
  <c r="P313" i="13"/>
  <c r="P13" i="13"/>
  <c r="P210" i="13"/>
  <c r="P262" i="13"/>
  <c r="P284" i="13"/>
  <c r="P270" i="13"/>
  <c r="P334" i="13"/>
  <c r="P151" i="13"/>
  <c r="P360" i="13"/>
  <c r="P308" i="13"/>
  <c r="P203" i="13"/>
  <c r="P191" i="13"/>
  <c r="P299" i="13"/>
  <c r="P234" i="13"/>
  <c r="P317" i="13"/>
  <c r="P287" i="13"/>
  <c r="P342" i="13"/>
  <c r="P113" i="13"/>
  <c r="P155" i="13"/>
  <c r="P192" i="13"/>
  <c r="P244" i="13"/>
  <c r="P108" i="13"/>
  <c r="P189" i="13"/>
  <c r="P109" i="13"/>
  <c r="P238" i="13"/>
  <c r="P94" i="13"/>
  <c r="P146" i="13"/>
  <c r="P172" i="13"/>
  <c r="P204" i="13"/>
  <c r="P162" i="13"/>
  <c r="P85" i="13"/>
  <c r="P122" i="13"/>
  <c r="P156" i="13"/>
  <c r="P193" i="13"/>
  <c r="P158" i="13"/>
  <c r="P269" i="13"/>
  <c r="P157" i="13"/>
  <c r="P81" i="13"/>
  <c r="P117" i="13"/>
  <c r="P142" i="13"/>
  <c r="P180" i="13"/>
  <c r="P154" i="13"/>
  <c r="P241" i="13"/>
  <c r="P153" i="13"/>
  <c r="P77" i="13"/>
  <c r="P207" i="13"/>
  <c r="P135" i="13"/>
  <c r="P223" i="13"/>
  <c r="P37" i="13"/>
  <c r="P272" i="13"/>
  <c r="P328" i="13"/>
  <c r="P218" i="13"/>
  <c r="P112" i="13"/>
  <c r="P336" i="13"/>
  <c r="P163" i="13"/>
  <c r="P186" i="13"/>
  <c r="P116" i="13"/>
  <c r="P242" i="13"/>
  <c r="P131" i="13"/>
  <c r="P53" i="13"/>
  <c r="P21" i="13"/>
  <c r="P143" i="13"/>
  <c r="P331" i="13"/>
  <c r="P41" i="13"/>
  <c r="P171" i="13"/>
  <c r="P22" i="13"/>
  <c r="P39" i="13"/>
  <c r="P322" i="13"/>
  <c r="P339" i="13"/>
  <c r="P286" i="13"/>
  <c r="P302" i="13"/>
  <c r="P111" i="13"/>
  <c r="P132" i="13"/>
  <c r="P230" i="13"/>
  <c r="P148" i="13"/>
  <c r="P236" i="13"/>
  <c r="P107" i="13"/>
  <c r="P152" i="13"/>
  <c r="P124" i="13"/>
  <c r="P147" i="13"/>
  <c r="P83" i="13"/>
  <c r="P46" i="13"/>
  <c r="P121" i="13"/>
  <c r="P137" i="13"/>
  <c r="P120" i="13"/>
  <c r="P127" i="13"/>
  <c r="P79" i="13"/>
  <c r="P257" i="13"/>
  <c r="P115" i="13"/>
  <c r="P123" i="13"/>
  <c r="P114" i="13"/>
  <c r="P119" i="13"/>
  <c r="P326" i="13"/>
  <c r="P220" i="13"/>
  <c r="P188" i="13"/>
  <c r="P250" i="13"/>
  <c r="P319" i="13"/>
  <c r="P247" i="13"/>
  <c r="P206" i="13"/>
  <c r="P57" i="13"/>
  <c r="P47" i="13"/>
  <c r="P344" i="13"/>
  <c r="P368" i="13"/>
  <c r="P288" i="13"/>
  <c r="P42" i="13"/>
  <c r="P280" i="13"/>
  <c r="P14" i="13"/>
  <c r="P307" i="13"/>
  <c r="P291" i="13"/>
  <c r="P364" i="13"/>
  <c r="P362" i="13"/>
  <c r="P177" i="13"/>
  <c r="P129" i="13"/>
  <c r="P166" i="13"/>
  <c r="P128" i="13"/>
  <c r="P160" i="13"/>
  <c r="P88" i="13"/>
  <c r="P17" i="13"/>
  <c r="P106" i="13"/>
  <c r="P98" i="13"/>
  <c r="P105" i="13"/>
  <c r="P67" i="13"/>
  <c r="P229" i="13"/>
  <c r="P100" i="13"/>
  <c r="P224" i="13"/>
  <c r="P96" i="13"/>
  <c r="P95" i="13"/>
  <c r="P347" i="13"/>
  <c r="P26" i="13"/>
  <c r="P18" i="13"/>
  <c r="P227" i="13"/>
  <c r="P258" i="13"/>
  <c r="P298" i="13"/>
  <c r="P43" i="13"/>
  <c r="P355" i="13"/>
  <c r="P167" i="13"/>
  <c r="P16" i="13"/>
  <c r="P300" i="13"/>
  <c r="P240" i="13"/>
  <c r="P290" i="13"/>
  <c r="P297" i="13"/>
  <c r="P281" i="13"/>
  <c r="P329" i="13"/>
  <c r="P183" i="13"/>
  <c r="P6" i="13"/>
  <c r="P340" i="13"/>
  <c r="P332" i="13"/>
  <c r="P310" i="13"/>
  <c r="P303" i="13"/>
  <c r="P233" i="13"/>
  <c r="P252" i="13"/>
  <c r="P150" i="13"/>
  <c r="P74" i="13"/>
  <c r="P15" i="13"/>
  <c r="P73" i="13"/>
  <c r="P216" i="13"/>
  <c r="P276" i="13"/>
  <c r="P209" i="13"/>
  <c r="P40" i="13"/>
  <c r="P208" i="13"/>
  <c r="P38" i="13"/>
  <c r="P165" i="13"/>
  <c r="P9" i="13"/>
  <c r="P201" i="13"/>
  <c r="P28" i="13"/>
  <c r="P200" i="13"/>
  <c r="P24" i="13"/>
  <c r="P159" i="13"/>
  <c r="P7" i="13"/>
  <c r="P196" i="13"/>
  <c r="P275" i="13"/>
  <c r="P195" i="13"/>
  <c r="P268" i="13"/>
  <c r="P222" i="13"/>
  <c r="P45" i="13"/>
  <c r="P29" i="13"/>
  <c r="P246" i="13"/>
  <c r="P202" i="13"/>
  <c r="P316" i="13"/>
  <c r="P256" i="13"/>
  <c r="P324" i="13"/>
  <c r="P239" i="13"/>
  <c r="P315" i="13"/>
  <c r="P55" i="13"/>
  <c r="P63" i="13"/>
  <c r="P264" i="13"/>
  <c r="P190" i="13"/>
  <c r="P285" i="13"/>
  <c r="P338" i="13"/>
  <c r="P323" i="13"/>
  <c r="P279" i="13"/>
  <c r="P314" i="13"/>
  <c r="P295" i="13"/>
  <c r="P176" i="13"/>
  <c r="P249" i="13"/>
  <c r="P215" i="13"/>
  <c r="P50" i="13"/>
  <c r="P213" i="13"/>
  <c r="P48" i="13"/>
  <c r="P170" i="13"/>
  <c r="P237" i="13"/>
  <c r="P273" i="13"/>
  <c r="P182" i="13"/>
  <c r="P271" i="13"/>
  <c r="P141" i="13"/>
  <c r="P225" i="13"/>
  <c r="P179" i="13"/>
  <c r="P265" i="13"/>
  <c r="P178" i="13"/>
  <c r="P263" i="13"/>
  <c r="P136" i="13"/>
  <c r="P205" i="13"/>
  <c r="P174" i="13"/>
  <c r="P255" i="13"/>
  <c r="P173" i="13"/>
  <c r="P266" i="13"/>
  <c r="P283" i="13"/>
  <c r="P103" i="13"/>
  <c r="P335" i="13"/>
  <c r="P260" i="13"/>
  <c r="P10" i="13"/>
  <c r="P356" i="13"/>
  <c r="P304" i="13"/>
  <c r="P301" i="13"/>
  <c r="P352" i="13"/>
  <c r="P358" i="13"/>
  <c r="P139" i="13"/>
  <c r="P58" i="13"/>
  <c r="P254" i="13"/>
  <c r="P349" i="13"/>
  <c r="P341" i="13"/>
  <c r="P8" i="13"/>
  <c r="P75" i="13"/>
  <c r="P333" i="13"/>
  <c r="P325" i="13"/>
  <c r="P350" i="13"/>
  <c r="P36" i="13"/>
  <c r="P70" i="13"/>
  <c r="P361" i="13"/>
  <c r="P31" i="13"/>
  <c r="P71" i="13"/>
  <c r="P92" i="13"/>
  <c r="P175" i="13"/>
  <c r="P312" i="13"/>
  <c r="P274" i="13"/>
  <c r="P243" i="13"/>
  <c r="P86" i="13"/>
  <c r="P245" i="13"/>
  <c r="P296" i="13"/>
  <c r="P44" i="13"/>
  <c r="P110" i="13"/>
  <c r="P5" i="13"/>
  <c r="P11" i="13"/>
  <c r="P82" i="13"/>
  <c r="P365" i="13"/>
  <c r="P354" i="13"/>
  <c r="P327" i="13"/>
  <c r="P282" i="13"/>
  <c r="P357" i="13"/>
  <c r="P367" i="13"/>
  <c r="P33" i="13"/>
  <c r="P198" i="13"/>
  <c r="P330" i="13"/>
  <c r="P320" i="13"/>
  <c r="P366" i="13"/>
  <c r="P294" i="13"/>
  <c r="P19" i="13"/>
  <c r="P23" i="13"/>
  <c r="P78" i="13"/>
  <c r="P91" i="13"/>
  <c r="P261" i="13"/>
  <c r="P318" i="13"/>
  <c r="P348" i="13"/>
  <c r="P363" i="13"/>
  <c r="P66" i="13"/>
  <c r="P311" i="13"/>
  <c r="P278" i="13"/>
  <c r="P337" i="13"/>
  <c r="P5" i="17"/>
  <c r="AB5" i="17" s="1"/>
  <c r="R372" i="3"/>
  <c r="C5115" i="19"/>
  <c r="R371" i="3"/>
  <c r="P140" i="13"/>
  <c r="N35" i="17"/>
  <c r="P62" i="13"/>
  <c r="C5123" i="19"/>
  <c r="C5158" i="19"/>
  <c r="P32" i="13"/>
  <c r="C5212" i="19"/>
  <c r="Q372" i="3"/>
  <c r="N31" i="17"/>
  <c r="P181" i="13"/>
  <c r="N29" i="17"/>
  <c r="P27" i="13"/>
  <c r="P76" i="13"/>
  <c r="P54" i="13"/>
  <c r="C5165" i="19"/>
  <c r="P72" i="13"/>
  <c r="C4823" i="19"/>
  <c r="G27" i="17"/>
  <c r="G18" i="17"/>
  <c r="C5172" i="19"/>
  <c r="P164" i="13"/>
  <c r="C4837" i="19"/>
  <c r="P101" i="13"/>
  <c r="P217" i="13"/>
  <c r="C5149" i="19"/>
  <c r="C5155" i="19"/>
  <c r="C5219" i="19"/>
  <c r="P369" i="13"/>
  <c r="P149" i="13"/>
  <c r="L372" i="13"/>
  <c r="L371" i="13"/>
  <c r="O7" i="17"/>
  <c r="AA7" i="17" s="1"/>
  <c r="C5152" i="19"/>
  <c r="C5225" i="19"/>
  <c r="C5141" i="19"/>
  <c r="P51" i="13"/>
  <c r="P353" i="13"/>
  <c r="C5153" i="19"/>
  <c r="M18" i="17"/>
  <c r="M25" i="17"/>
  <c r="G16" i="19"/>
  <c r="O55" i="13"/>
  <c r="O224" i="13"/>
  <c r="Q371" i="3"/>
  <c r="O28" i="17" s="1"/>
  <c r="N28" i="17"/>
  <c r="C5173" i="19"/>
  <c r="P20" i="13"/>
  <c r="C5208" i="19"/>
  <c r="P80" i="13"/>
  <c r="C5162" i="19"/>
  <c r="C5229" i="19"/>
  <c r="O29" i="17"/>
  <c r="P359" i="13"/>
  <c r="P306" i="13"/>
  <c r="M371" i="13"/>
  <c r="M372" i="13"/>
  <c r="Q72" i="13"/>
  <c r="C4817" i="19"/>
  <c r="P184" i="13"/>
  <c r="C4831" i="19"/>
  <c r="C5209" i="19"/>
  <c r="P89" i="13"/>
  <c r="P49" i="13"/>
  <c r="O36" i="17"/>
  <c r="L38" i="17"/>
  <c r="C5124" i="19"/>
  <c r="G34" i="17"/>
  <c r="I264" i="13"/>
  <c r="I183" i="13"/>
  <c r="I37" i="13"/>
  <c r="I283" i="13"/>
  <c r="I321" i="13"/>
  <c r="I54" i="13"/>
  <c r="I133" i="13"/>
  <c r="I340" i="13"/>
  <c r="I162" i="13"/>
  <c r="I306" i="13"/>
  <c r="I159" i="13"/>
  <c r="I286" i="13"/>
  <c r="I248" i="13"/>
  <c r="I213" i="13"/>
  <c r="G25" i="17"/>
  <c r="I308" i="13"/>
  <c r="I337" i="13"/>
  <c r="I61" i="13"/>
  <c r="I21" i="13"/>
  <c r="I218" i="13"/>
  <c r="I177" i="13"/>
  <c r="I20" i="13"/>
  <c r="I262" i="13"/>
  <c r="I291" i="13"/>
  <c r="I60" i="13"/>
  <c r="I361" i="13"/>
  <c r="I275" i="13"/>
  <c r="I304" i="13"/>
  <c r="I98" i="13"/>
  <c r="I30" i="13"/>
  <c r="I332" i="13"/>
  <c r="I158" i="13"/>
  <c r="I23" i="13"/>
  <c r="I186" i="13"/>
  <c r="I149" i="13"/>
  <c r="I222" i="13"/>
  <c r="I95" i="13"/>
  <c r="I194" i="13"/>
  <c r="I284" i="13"/>
  <c r="I205" i="13"/>
  <c r="I247" i="13"/>
  <c r="I139" i="13"/>
  <c r="I87" i="13"/>
  <c r="I64" i="13"/>
  <c r="I331" i="13"/>
  <c r="I272" i="13"/>
  <c r="I357" i="13"/>
  <c r="I105" i="13"/>
  <c r="I207" i="13"/>
  <c r="I7" i="13"/>
  <c r="I249" i="13"/>
  <c r="I51" i="13"/>
  <c r="I253" i="13"/>
  <c r="I294" i="13"/>
  <c r="I22" i="13"/>
  <c r="I305" i="13"/>
  <c r="I362" i="13"/>
  <c r="I187" i="13"/>
  <c r="I110" i="13"/>
  <c r="I271" i="13"/>
  <c r="I48" i="13"/>
  <c r="I228" i="13"/>
  <c r="I313" i="13"/>
  <c r="I121" i="13"/>
  <c r="I317" i="13"/>
  <c r="I199" i="13"/>
  <c r="I364" i="13"/>
  <c r="I68" i="13"/>
  <c r="I104" i="13"/>
  <c r="I181" i="13"/>
  <c r="I190" i="13"/>
  <c r="I368" i="13"/>
  <c r="I111" i="13"/>
  <c r="I367" i="13"/>
  <c r="I338" i="13"/>
  <c r="I83" i="13"/>
  <c r="I112" i="13"/>
  <c r="I329" i="13"/>
  <c r="I242" i="13"/>
  <c r="I221" i="13"/>
  <c r="I326" i="13"/>
  <c r="I77" i="13"/>
  <c r="I209" i="13"/>
  <c r="G29" i="17"/>
  <c r="G28" i="17"/>
  <c r="G30" i="17"/>
  <c r="I299" i="13"/>
  <c r="I282" i="13"/>
  <c r="I225" i="13"/>
  <c r="I9" i="13"/>
  <c r="I333" i="13"/>
  <c r="I147" i="13"/>
  <c r="I276" i="13"/>
  <c r="I297" i="13"/>
  <c r="I59" i="13"/>
  <c r="I163" i="13"/>
  <c r="I287" i="13"/>
  <c r="I25" i="13"/>
  <c r="I192" i="13"/>
  <c r="I94" i="13"/>
  <c r="I341" i="13"/>
  <c r="I212" i="13"/>
  <c r="I75" i="13"/>
  <c r="I53" i="13"/>
  <c r="I36" i="13"/>
  <c r="I279" i="13"/>
  <c r="I280" i="13"/>
  <c r="I166" i="13"/>
  <c r="I324" i="13"/>
  <c r="I269" i="13"/>
  <c r="I128" i="13"/>
  <c r="I57" i="13"/>
  <c r="I322" i="13"/>
  <c r="I169" i="13"/>
  <c r="I109" i="13"/>
  <c r="I336" i="13"/>
  <c r="I223" i="13"/>
  <c r="I350" i="13"/>
  <c r="I44" i="13"/>
  <c r="I277" i="13"/>
  <c r="I260" i="13"/>
  <c r="I351" i="13"/>
  <c r="I67" i="13"/>
  <c r="I356" i="13"/>
  <c r="I278" i="13"/>
  <c r="I219" i="13"/>
  <c r="I32" i="13"/>
  <c r="I229" i="13"/>
  <c r="I174" i="13"/>
  <c r="I274" i="13"/>
  <c r="I243" i="13"/>
  <c r="I16" i="13"/>
  <c r="I184" i="13"/>
  <c r="I11" i="13"/>
  <c r="I43" i="13"/>
  <c r="I293" i="13"/>
  <c r="I178" i="13"/>
  <c r="I355" i="13"/>
  <c r="I185" i="13"/>
  <c r="I55" i="13"/>
  <c r="I198" i="13"/>
  <c r="I263" i="13"/>
  <c r="I93" i="13"/>
  <c r="I180" i="13"/>
  <c r="I100" i="13"/>
  <c r="I132" i="13"/>
  <c r="I318" i="13"/>
  <c r="I80" i="13"/>
  <c r="I46" i="13"/>
  <c r="I307" i="13"/>
  <c r="I211" i="13"/>
  <c r="I19" i="13"/>
  <c r="I136" i="13"/>
  <c r="I295" i="13"/>
  <c r="I315" i="13"/>
  <c r="I214" i="13"/>
  <c r="I96" i="13"/>
  <c r="I215" i="13"/>
  <c r="I353" i="13"/>
  <c r="I26" i="13"/>
  <c r="I31" i="13"/>
  <c r="I261" i="13"/>
  <c r="I270" i="13"/>
  <c r="I256" i="13"/>
  <c r="I74" i="13"/>
  <c r="I255" i="13"/>
  <c r="I258" i="13"/>
  <c r="I82" i="13"/>
  <c r="I153" i="13"/>
  <c r="I130" i="13"/>
  <c r="I259" i="13"/>
  <c r="I173" i="13"/>
  <c r="I137" i="13"/>
  <c r="I216" i="13"/>
  <c r="I203" i="13"/>
  <c r="I150" i="13"/>
  <c r="I135" i="13"/>
  <c r="I288" i="13"/>
  <c r="I129" i="13"/>
  <c r="I39" i="13"/>
  <c r="I233" i="13"/>
  <c r="I102" i="13"/>
  <c r="I360" i="13"/>
  <c r="I79" i="13"/>
  <c r="I323" i="13"/>
  <c r="I89" i="13"/>
  <c r="I266" i="13"/>
  <c r="I85" i="13"/>
  <c r="I86" i="13"/>
  <c r="I167" i="13"/>
  <c r="I154" i="13"/>
  <c r="I320" i="13"/>
  <c r="I366" i="13"/>
  <c r="I296" i="13"/>
  <c r="I14" i="13"/>
  <c r="I35" i="13"/>
  <c r="I189" i="13"/>
  <c r="I289" i="13"/>
  <c r="I245" i="13"/>
  <c r="I126" i="13"/>
  <c r="I40" i="13"/>
  <c r="I239" i="13"/>
  <c r="I114" i="13"/>
  <c r="I200" i="13"/>
  <c r="I33" i="13"/>
  <c r="I201" i="13"/>
  <c r="I73" i="13"/>
  <c r="I285" i="13"/>
  <c r="I369" i="13"/>
  <c r="I298" i="13"/>
  <c r="I10" i="13"/>
  <c r="I12" i="13"/>
  <c r="I6" i="13"/>
  <c r="I84" i="13"/>
  <c r="I145" i="13"/>
  <c r="I120" i="13"/>
  <c r="I202" i="13"/>
  <c r="I235" i="13"/>
  <c r="I113" i="13"/>
  <c r="I142" i="13"/>
  <c r="I127" i="13"/>
  <c r="I227" i="13"/>
  <c r="I281" i="13"/>
  <c r="I92" i="13"/>
  <c r="I5" i="13"/>
  <c r="I72" i="13"/>
  <c r="I301" i="13"/>
  <c r="I292" i="13"/>
  <c r="I151" i="13"/>
  <c r="I257" i="13"/>
  <c r="I170" i="13"/>
  <c r="I358" i="13"/>
  <c r="I117" i="13"/>
  <c r="I327" i="13"/>
  <c r="I196" i="13"/>
  <c r="I161" i="13"/>
  <c r="I232" i="13"/>
  <c r="I234" i="13"/>
  <c r="I155" i="13"/>
  <c r="I15" i="13"/>
  <c r="I108" i="13"/>
  <c r="I13" i="13"/>
  <c r="I90" i="13"/>
  <c r="I91" i="13"/>
  <c r="I316" i="13"/>
  <c r="I45" i="13"/>
  <c r="I309" i="13"/>
  <c r="I254" i="13"/>
  <c r="I224" i="13"/>
  <c r="I195" i="13"/>
  <c r="I349" i="13"/>
  <c r="I63" i="13"/>
  <c r="I220" i="13"/>
  <c r="I342" i="13"/>
  <c r="I119" i="13"/>
  <c r="I359" i="13"/>
  <c r="I143" i="13"/>
  <c r="I124" i="13"/>
  <c r="I71" i="13"/>
  <c r="I250" i="13"/>
  <c r="I49" i="13"/>
  <c r="I78" i="13"/>
  <c r="I164" i="13"/>
  <c r="I311" i="13"/>
  <c r="I241" i="13"/>
  <c r="I314" i="13"/>
  <c r="I252" i="13"/>
  <c r="I65" i="13"/>
  <c r="I156" i="13"/>
  <c r="I325" i="13"/>
  <c r="I97" i="13"/>
  <c r="I204" i="13"/>
  <c r="I365" i="13"/>
  <c r="I343" i="13"/>
  <c r="I24" i="13"/>
  <c r="I42" i="13"/>
  <c r="I267" i="13"/>
  <c r="I302" i="13"/>
  <c r="I152" i="13"/>
  <c r="I141" i="13"/>
  <c r="I34" i="13"/>
  <c r="I210" i="13"/>
  <c r="I18" i="13"/>
  <c r="I310" i="13"/>
  <c r="I208" i="13"/>
  <c r="I165" i="13"/>
  <c r="I238" i="13"/>
  <c r="I134" i="13"/>
  <c r="I193" i="13"/>
  <c r="I175" i="13"/>
  <c r="I226" i="13"/>
  <c r="I344" i="13"/>
  <c r="I69" i="13"/>
  <c r="I50" i="13"/>
  <c r="I103" i="13"/>
  <c r="I138" i="13"/>
  <c r="I171" i="13"/>
  <c r="I123" i="13"/>
  <c r="I70" i="13"/>
  <c r="I116" i="13"/>
  <c r="I62" i="13"/>
  <c r="I8" i="13"/>
  <c r="I217" i="13"/>
  <c r="I290" i="13"/>
  <c r="I244" i="13"/>
  <c r="I346" i="13"/>
  <c r="I347" i="13"/>
  <c r="I81" i="13"/>
  <c r="I168" i="13"/>
  <c r="I88" i="13"/>
  <c r="I312" i="13"/>
  <c r="I47" i="13"/>
  <c r="I107" i="13"/>
  <c r="I76" i="13"/>
  <c r="I335" i="13"/>
  <c r="I125" i="13"/>
  <c r="I29" i="13"/>
  <c r="I101" i="13"/>
  <c r="I251" i="13"/>
  <c r="I131" i="13"/>
  <c r="I179" i="13"/>
  <c r="I328" i="13"/>
  <c r="I52" i="13"/>
  <c r="I17" i="13"/>
  <c r="I303" i="13"/>
  <c r="I148" i="13"/>
  <c r="I265" i="13"/>
  <c r="I160" i="13"/>
  <c r="I240" i="13"/>
  <c r="I157" i="13"/>
  <c r="I182" i="13"/>
  <c r="I140" i="13"/>
  <c r="I118" i="13"/>
  <c r="I348" i="13"/>
  <c r="I56" i="13"/>
  <c r="I363" i="13"/>
  <c r="I206" i="13"/>
  <c r="I191" i="13"/>
  <c r="I146" i="13"/>
  <c r="I115" i="13"/>
  <c r="I172" i="13"/>
  <c r="I345" i="13"/>
  <c r="I99" i="13"/>
  <c r="I300" i="13"/>
  <c r="I28" i="13"/>
  <c r="I144" i="13"/>
  <c r="I176" i="13"/>
  <c r="I246" i="13"/>
  <c r="I38" i="13"/>
  <c r="I273" i="13"/>
  <c r="I122" i="13"/>
  <c r="I334" i="13"/>
  <c r="I319" i="13"/>
  <c r="I339" i="13"/>
  <c r="I268" i="13"/>
  <c r="I237" i="13"/>
  <c r="I106" i="13"/>
  <c r="I197" i="13"/>
  <c r="I188" i="13"/>
  <c r="I354" i="13"/>
  <c r="I236" i="13"/>
  <c r="I41" i="13"/>
  <c r="I230" i="13"/>
  <c r="I352" i="13"/>
  <c r="I231" i="13"/>
  <c r="I330" i="13"/>
  <c r="I27" i="13"/>
  <c r="I58" i="13"/>
  <c r="G26" i="17"/>
  <c r="G33" i="17"/>
  <c r="G35" i="17"/>
  <c r="G32" i="17"/>
  <c r="G36" i="17"/>
  <c r="G31" i="17"/>
  <c r="C5129" i="19"/>
  <c r="N30" i="17"/>
  <c r="N25" i="17"/>
  <c r="N18" i="17"/>
  <c r="C4839" i="19"/>
  <c r="P35" i="13"/>
  <c r="B34" i="17"/>
  <c r="B33" i="17"/>
  <c r="B35" i="17"/>
  <c r="B29" i="17"/>
  <c r="B36" i="17"/>
  <c r="B32" i="17"/>
  <c r="B28" i="17"/>
  <c r="D55" i="13"/>
  <c r="D168" i="13"/>
  <c r="D113" i="13"/>
  <c r="D127" i="13"/>
  <c r="D170" i="13"/>
  <c r="D268" i="13"/>
  <c r="D195" i="13"/>
  <c r="D300" i="13"/>
  <c r="D179" i="13"/>
  <c r="D217" i="13"/>
  <c r="D53" i="13"/>
  <c r="D40" i="13"/>
  <c r="D286" i="13"/>
  <c r="D201" i="13"/>
  <c r="D311" i="13"/>
  <c r="D68" i="13"/>
  <c r="D221" i="13"/>
  <c r="D343" i="13"/>
  <c r="D70" i="13"/>
  <c r="D326" i="13"/>
  <c r="D120" i="13"/>
  <c r="D193" i="13"/>
  <c r="D12" i="13"/>
  <c r="D271" i="13"/>
  <c r="D282" i="13"/>
  <c r="D172" i="13"/>
  <c r="D220" i="13"/>
  <c r="D99" i="13"/>
  <c r="D336" i="13"/>
  <c r="D249" i="13"/>
  <c r="D135" i="13"/>
  <c r="D51" i="13"/>
  <c r="D359" i="13"/>
  <c r="D64" i="13"/>
  <c r="D137" i="13"/>
  <c r="D231" i="13"/>
  <c r="D212" i="13"/>
  <c r="D349" i="13"/>
  <c r="D24" i="13"/>
  <c r="D86" i="13"/>
  <c r="D342" i="13"/>
  <c r="D9" i="13"/>
  <c r="D264" i="13"/>
  <c r="D81" i="13"/>
  <c r="D337" i="13"/>
  <c r="D95" i="13"/>
  <c r="D347" i="13"/>
  <c r="D106" i="13"/>
  <c r="D204" i="13"/>
  <c r="D154" i="13"/>
  <c r="D364" i="13"/>
  <c r="D101" i="13"/>
  <c r="D243" i="13"/>
  <c r="D222" i="13"/>
  <c r="D331" i="13"/>
  <c r="B27" i="17"/>
  <c r="B26" i="17"/>
  <c r="D104" i="13"/>
  <c r="D241" i="13"/>
  <c r="D319" i="13"/>
  <c r="D140" i="13"/>
  <c r="D250" i="13"/>
  <c r="D261" i="13"/>
  <c r="D58" i="13"/>
  <c r="D196" i="13"/>
  <c r="D63" i="13"/>
  <c r="D105" i="13"/>
  <c r="D114" i="13"/>
  <c r="D308" i="13"/>
  <c r="D123" i="13"/>
  <c r="D134" i="13"/>
  <c r="D312" i="13"/>
  <c r="D129" i="13"/>
  <c r="D79" i="13"/>
  <c r="D90" i="13"/>
  <c r="D61" i="13"/>
  <c r="D332" i="13"/>
  <c r="D69" i="13"/>
  <c r="D307" i="13"/>
  <c r="D190" i="13"/>
  <c r="D89" i="13"/>
  <c r="D295" i="13"/>
  <c r="D354" i="13"/>
  <c r="D228" i="13"/>
  <c r="D189" i="13"/>
  <c r="D75" i="13"/>
  <c r="D302" i="13"/>
  <c r="D233" i="13"/>
  <c r="D146" i="13"/>
  <c r="D253" i="13"/>
  <c r="D155" i="13"/>
  <c r="D23" i="13"/>
  <c r="D136" i="13"/>
  <c r="D18" i="13"/>
  <c r="D223" i="13"/>
  <c r="D11" i="13"/>
  <c r="D275" i="13"/>
  <c r="D252" i="13"/>
  <c r="D213" i="13"/>
  <c r="D78" i="13"/>
  <c r="D208" i="13"/>
  <c r="D297" i="13"/>
  <c r="D167" i="13"/>
  <c r="D116" i="13"/>
  <c r="D110" i="13"/>
  <c r="D42" i="13"/>
  <c r="D151" i="13"/>
  <c r="D178" i="13"/>
  <c r="D5" i="13"/>
  <c r="D173" i="13"/>
  <c r="D41" i="13"/>
  <c r="D191" i="13"/>
  <c r="D74" i="13"/>
  <c r="D144" i="13"/>
  <c r="D317" i="13"/>
  <c r="D235" i="13"/>
  <c r="D230" i="13"/>
  <c r="D216" i="13"/>
  <c r="D225" i="13"/>
  <c r="D239" i="13"/>
  <c r="D330" i="13"/>
  <c r="D323" i="13"/>
  <c r="D27" i="13"/>
  <c r="D284" i="13"/>
  <c r="D133" i="13"/>
  <c r="D259" i="13"/>
  <c r="D126" i="13"/>
  <c r="D345" i="13"/>
  <c r="D215" i="13"/>
  <c r="D21" i="13"/>
  <c r="D283" i="13"/>
  <c r="D350" i="13"/>
  <c r="D320" i="13"/>
  <c r="D183" i="13"/>
  <c r="D194" i="13"/>
  <c r="D205" i="13"/>
  <c r="D182" i="13"/>
  <c r="D360" i="13"/>
  <c r="D60" i="13"/>
  <c r="D266" i="13"/>
  <c r="D341" i="13"/>
  <c r="D188" i="13"/>
  <c r="D318" i="13"/>
  <c r="D19" i="13"/>
  <c r="D157" i="13"/>
  <c r="D128" i="13"/>
  <c r="D87" i="13"/>
  <c r="D338" i="13"/>
  <c r="D333" i="13"/>
  <c r="D262" i="13"/>
  <c r="D184" i="13"/>
  <c r="D321" i="13"/>
  <c r="D207" i="13"/>
  <c r="D245" i="13"/>
  <c r="D227" i="13"/>
  <c r="D298" i="13"/>
  <c r="D293" i="13"/>
  <c r="D94" i="13"/>
  <c r="D272" i="13"/>
  <c r="D119" i="13"/>
  <c r="D324" i="13"/>
  <c r="D30" i="13"/>
  <c r="D214" i="13"/>
  <c r="D328" i="13"/>
  <c r="D209" i="13"/>
  <c r="D28" i="13"/>
  <c r="D314" i="13"/>
  <c r="D348" i="13"/>
  <c r="D117" i="13"/>
  <c r="D131" i="13"/>
  <c r="D242" i="13"/>
  <c r="D237" i="13"/>
  <c r="D107" i="13"/>
  <c r="D334" i="13"/>
  <c r="D192" i="13"/>
  <c r="D265" i="13"/>
  <c r="D244" i="13"/>
  <c r="D171" i="13"/>
  <c r="D118" i="13"/>
  <c r="D177" i="13"/>
  <c r="D197" i="13"/>
  <c r="D291" i="13"/>
  <c r="D322" i="13"/>
  <c r="D33" i="13"/>
  <c r="D102" i="13"/>
  <c r="D358" i="13"/>
  <c r="D88" i="13"/>
  <c r="D344" i="13"/>
  <c r="D97" i="13"/>
  <c r="D353" i="13"/>
  <c r="D111" i="13"/>
  <c r="D363" i="13"/>
  <c r="D138" i="13"/>
  <c r="D236" i="13"/>
  <c r="D149" i="13"/>
  <c r="D13" i="13"/>
  <c r="D357" i="13"/>
  <c r="D48" i="13"/>
  <c r="D96" i="13"/>
  <c r="D26" i="13"/>
  <c r="D274" i="13"/>
  <c r="D292" i="13"/>
  <c r="D125" i="13"/>
  <c r="D142" i="13"/>
  <c r="D112" i="13"/>
  <c r="D185" i="13"/>
  <c r="D148" i="13"/>
  <c r="D91" i="13"/>
  <c r="B30" i="17"/>
  <c r="D305" i="13"/>
  <c r="D54" i="13"/>
  <c r="D83" i="13"/>
  <c r="D14" i="13"/>
  <c r="D313" i="13"/>
  <c r="D109" i="13"/>
  <c r="D7" i="13"/>
  <c r="D57" i="13"/>
  <c r="D65" i="13"/>
  <c r="D335" i="13"/>
  <c r="D316" i="13"/>
  <c r="D85" i="13"/>
  <c r="D211" i="13"/>
  <c r="D366" i="13"/>
  <c r="D176" i="13"/>
  <c r="D210" i="13"/>
  <c r="D160" i="13"/>
  <c r="D258" i="13"/>
  <c r="D100" i="13"/>
  <c r="D141" i="13"/>
  <c r="D267" i="13"/>
  <c r="D200" i="13"/>
  <c r="D121" i="13"/>
  <c r="D355" i="13"/>
  <c r="D361" i="13"/>
  <c r="D36" i="13"/>
  <c r="B31" i="17"/>
  <c r="D246" i="13"/>
  <c r="D255" i="13"/>
  <c r="D32" i="13"/>
  <c r="D304" i="13"/>
  <c r="D187" i="13"/>
  <c r="D199" i="13"/>
  <c r="D8" i="13"/>
  <c r="D198" i="13"/>
  <c r="D248" i="13"/>
  <c r="D257" i="13"/>
  <c r="D186" i="13"/>
  <c r="D368" i="13"/>
  <c r="D10" i="13"/>
  <c r="D150" i="13"/>
  <c r="D92" i="13"/>
  <c r="D277" i="13"/>
  <c r="D115" i="13"/>
  <c r="D124" i="13"/>
  <c r="D325" i="13"/>
  <c r="D16" i="13"/>
  <c r="D49" i="13"/>
  <c r="D80" i="13"/>
  <c r="D247" i="13"/>
  <c r="D290" i="13"/>
  <c r="D356" i="13"/>
  <c r="D62" i="13"/>
  <c r="D310" i="13"/>
  <c r="D351" i="13"/>
  <c r="D340" i="13"/>
  <c r="D39" i="13"/>
  <c r="D152" i="13"/>
  <c r="D34" i="13"/>
  <c r="D22" i="13"/>
  <c r="D156" i="13"/>
  <c r="D229" i="13"/>
  <c r="D163" i="13"/>
  <c r="D164" i="13"/>
  <c r="D285" i="13"/>
  <c r="D139" i="13"/>
  <c r="D73" i="13"/>
  <c r="D301" i="13"/>
  <c r="D296" i="13"/>
  <c r="D59" i="13"/>
  <c r="D45" i="13"/>
  <c r="D263" i="13"/>
  <c r="D174" i="13"/>
  <c r="D226" i="13"/>
  <c r="D122" i="13"/>
  <c r="D46" i="13"/>
  <c r="D219" i="13"/>
  <c r="D329" i="13"/>
  <c r="D278" i="13"/>
  <c r="D145" i="13"/>
  <c r="D159" i="13"/>
  <c r="D218" i="13"/>
  <c r="D339" i="13"/>
  <c r="D260" i="13"/>
  <c r="D77" i="13"/>
  <c r="D251" i="13"/>
  <c r="D15" i="13"/>
  <c r="D288" i="13"/>
  <c r="D269" i="13"/>
  <c r="D56" i="13"/>
  <c r="D232" i="13"/>
  <c r="D38" i="13"/>
  <c r="D315" i="13"/>
  <c r="D166" i="13"/>
  <c r="D280" i="13"/>
  <c r="D161" i="13"/>
  <c r="D44" i="13"/>
  <c r="D108" i="13"/>
  <c r="D309" i="13"/>
  <c r="D147" i="13"/>
  <c r="D367" i="13"/>
  <c r="D270" i="13"/>
  <c r="D71" i="13"/>
  <c r="D130" i="13"/>
  <c r="D47" i="13"/>
  <c r="D281" i="13"/>
  <c r="D52" i="13"/>
  <c r="D203" i="13"/>
  <c r="D50" i="13"/>
  <c r="D29" i="13"/>
  <c r="D165" i="13"/>
  <c r="D162" i="13"/>
  <c r="D240" i="13"/>
  <c r="D180" i="13"/>
  <c r="D143" i="13"/>
  <c r="D67" i="13"/>
  <c r="D76" i="13"/>
  <c r="D181" i="13"/>
  <c r="D84" i="13"/>
  <c r="D365" i="13"/>
  <c r="D206" i="13"/>
  <c r="D327" i="13"/>
  <c r="D35" i="13"/>
  <c r="D72" i="13"/>
  <c r="D273" i="13"/>
  <c r="D287" i="13"/>
  <c r="D346" i="13"/>
  <c r="D20" i="13"/>
  <c r="D98" i="13"/>
  <c r="D238" i="13"/>
  <c r="D153" i="13"/>
  <c r="D299" i="13"/>
  <c r="D369" i="13"/>
  <c r="D158" i="13"/>
  <c r="D352" i="13"/>
  <c r="D294" i="13"/>
  <c r="D289" i="13"/>
  <c r="D175" i="13"/>
  <c r="D43" i="13"/>
  <c r="D169" i="13"/>
  <c r="D254" i="13"/>
  <c r="D17" i="13"/>
  <c r="D279" i="13"/>
  <c r="D82" i="13"/>
  <c r="D37" i="13"/>
  <c r="D25" i="13"/>
  <c r="D234" i="13"/>
  <c r="D306" i="13"/>
  <c r="D132" i="13"/>
  <c r="D362" i="13"/>
  <c r="D303" i="13"/>
  <c r="D202" i="13"/>
  <c r="D256" i="13"/>
  <c r="D276" i="13"/>
  <c r="D93" i="13"/>
  <c r="D103" i="13"/>
  <c r="D6" i="13"/>
  <c r="D224" i="13"/>
  <c r="D66" i="13"/>
  <c r="N36" i="17"/>
  <c r="N26" i="17"/>
  <c r="T372" i="13"/>
  <c r="T371" i="13"/>
  <c r="R38" i="17"/>
  <c r="T38" i="17"/>
  <c r="S371" i="13"/>
  <c r="S372" i="13"/>
  <c r="U372" i="13"/>
  <c r="U371" i="13"/>
  <c r="V371" i="13"/>
  <c r="V372" i="13"/>
  <c r="Q38" i="17"/>
  <c r="S38" i="17"/>
  <c r="AB7" i="17" l="1"/>
  <c r="Y6" i="17"/>
  <c r="Y5" i="17"/>
  <c r="Z5" i="17"/>
  <c r="Z6" i="17"/>
  <c r="Z7" i="17"/>
  <c r="AA6" i="17"/>
  <c r="AC8" i="17"/>
  <c r="Z8" i="17"/>
  <c r="AA5" i="17"/>
  <c r="AA8" i="17"/>
  <c r="AC7" i="17"/>
  <c r="Y8" i="17"/>
  <c r="AB6" i="17"/>
  <c r="AC5" i="17"/>
  <c r="Y7" i="17"/>
  <c r="Q94" i="13"/>
  <c r="AE94" i="13" s="1"/>
  <c r="R16" i="13"/>
  <c r="R115" i="13"/>
  <c r="R119" i="13"/>
  <c r="R62" i="13"/>
  <c r="R55" i="13"/>
  <c r="R39" i="13"/>
  <c r="R31" i="13"/>
  <c r="O35" i="17"/>
  <c r="Y35" i="17" s="1"/>
  <c r="R19" i="13"/>
  <c r="R99" i="13"/>
  <c r="R14" i="13"/>
  <c r="R52" i="13"/>
  <c r="R98" i="13"/>
  <c r="R63" i="13"/>
  <c r="R5" i="13"/>
  <c r="R43" i="13"/>
  <c r="O34" i="17"/>
  <c r="R45" i="13"/>
  <c r="R13" i="13"/>
  <c r="R42" i="13"/>
  <c r="R109" i="13"/>
  <c r="R102" i="13"/>
  <c r="R48" i="13"/>
  <c r="M38" i="17"/>
  <c r="G18" i="19"/>
  <c r="N38" i="17"/>
  <c r="G38" i="17"/>
  <c r="O27" i="17"/>
  <c r="G19" i="19"/>
  <c r="O25" i="17"/>
  <c r="O371" i="13"/>
  <c r="O372" i="13"/>
  <c r="R59" i="13"/>
  <c r="R113" i="13"/>
  <c r="R35" i="13"/>
  <c r="Q74" i="13"/>
  <c r="R26" i="13"/>
  <c r="Q66" i="13"/>
  <c r="AA66" i="13" s="1"/>
  <c r="O30" i="17"/>
  <c r="R103" i="13"/>
  <c r="O18" i="17"/>
  <c r="P28" i="17"/>
  <c r="AA28" i="17" s="1"/>
  <c r="R32" i="13"/>
  <c r="R6" i="13"/>
  <c r="R10" i="13"/>
  <c r="R116" i="13"/>
  <c r="Q149" i="13"/>
  <c r="Q255" i="13"/>
  <c r="AB255" i="13" s="1"/>
  <c r="Q220" i="13"/>
  <c r="Q261" i="13"/>
  <c r="Q254" i="13"/>
  <c r="Q351" i="13"/>
  <c r="Q339" i="13"/>
  <c r="Q25" i="13"/>
  <c r="Q32" i="13"/>
  <c r="AE32" i="13" s="1"/>
  <c r="Q63" i="13"/>
  <c r="AC63" i="13" s="1"/>
  <c r="Q168" i="13"/>
  <c r="Q163" i="13"/>
  <c r="AB163" i="13" s="1"/>
  <c r="Q174" i="13"/>
  <c r="Q193" i="13"/>
  <c r="Q290" i="13"/>
  <c r="Q230" i="13"/>
  <c r="Q258" i="13"/>
  <c r="Q357" i="13"/>
  <c r="Q346" i="13"/>
  <c r="AD346" i="13" s="1"/>
  <c r="Q45" i="13"/>
  <c r="Q52" i="13"/>
  <c r="Q365" i="13"/>
  <c r="Q38" i="13"/>
  <c r="Q103" i="13"/>
  <c r="Q114" i="13"/>
  <c r="Q141" i="13"/>
  <c r="Q216" i="13"/>
  <c r="AB216" i="13" s="1"/>
  <c r="Q211" i="13"/>
  <c r="Q253" i="13"/>
  <c r="AD253" i="13" s="1"/>
  <c r="Q237" i="13"/>
  <c r="Q338" i="13"/>
  <c r="Q268" i="13"/>
  <c r="AA268" i="13" s="1"/>
  <c r="Q332" i="13"/>
  <c r="Q58" i="13"/>
  <c r="Q62" i="13"/>
  <c r="AD62" i="13" s="1"/>
  <c r="Q123" i="13"/>
  <c r="AC123" i="13" s="1"/>
  <c r="Q134" i="13"/>
  <c r="AA134" i="13" s="1"/>
  <c r="Q161" i="13"/>
  <c r="Q251" i="13"/>
  <c r="Q215" i="13"/>
  <c r="AA215" i="13" s="1"/>
  <c r="Q257" i="13"/>
  <c r="Q250" i="13"/>
  <c r="AB250" i="13" s="1"/>
  <c r="Q354" i="13"/>
  <c r="Q344" i="13"/>
  <c r="Q37" i="13"/>
  <c r="Q44" i="13"/>
  <c r="Q59" i="13"/>
  <c r="AB59" i="13" s="1"/>
  <c r="Q164" i="13"/>
  <c r="AB164" i="13" s="1"/>
  <c r="Q143" i="13"/>
  <c r="Q101" i="13"/>
  <c r="Q176" i="13"/>
  <c r="Q171" i="13"/>
  <c r="Q182" i="13"/>
  <c r="Q221" i="13"/>
  <c r="AB221" i="13" s="1"/>
  <c r="Q298" i="13"/>
  <c r="Q246" i="13"/>
  <c r="Q239" i="13"/>
  <c r="Q350" i="13"/>
  <c r="Q335" i="13"/>
  <c r="Q21" i="13"/>
  <c r="Q24" i="13"/>
  <c r="AB24" i="13" s="1"/>
  <c r="Q43" i="13"/>
  <c r="Q148" i="13"/>
  <c r="Q127" i="13"/>
  <c r="Q138" i="13"/>
  <c r="Q315" i="13"/>
  <c r="AB315" i="13" s="1"/>
  <c r="Q88" i="13"/>
  <c r="Q75" i="13"/>
  <c r="Q311" i="13"/>
  <c r="AA311" i="13" s="1"/>
  <c r="Q112" i="13"/>
  <c r="Q89" i="13"/>
  <c r="Q281" i="13"/>
  <c r="Q356" i="13"/>
  <c r="Q14" i="13"/>
  <c r="Q120" i="13"/>
  <c r="Q205" i="13"/>
  <c r="AD205" i="13" s="1"/>
  <c r="Q364" i="13"/>
  <c r="Q27" i="13"/>
  <c r="Q108" i="13"/>
  <c r="Q342" i="13"/>
  <c r="AE342" i="13" s="1"/>
  <c r="Q83" i="13"/>
  <c r="Q73" i="13"/>
  <c r="Q77" i="13"/>
  <c r="AA77" i="13" s="1"/>
  <c r="Q81" i="13"/>
  <c r="Q55" i="13"/>
  <c r="Q160" i="13"/>
  <c r="Q155" i="13"/>
  <c r="Q166" i="13"/>
  <c r="Q282" i="13"/>
  <c r="AD282" i="13" s="1"/>
  <c r="Q236" i="13"/>
  <c r="AA236" i="13" s="1"/>
  <c r="Q329" i="13"/>
  <c r="AC329" i="13" s="1"/>
  <c r="Q363" i="13"/>
  <c r="AE363" i="13" s="1"/>
  <c r="Q99" i="13"/>
  <c r="Q110" i="13"/>
  <c r="Q121" i="13"/>
  <c r="Q196" i="13"/>
  <c r="AC196" i="13" s="1"/>
  <c r="Q175" i="13"/>
  <c r="Q186" i="13"/>
  <c r="Q209" i="13"/>
  <c r="Q302" i="13"/>
  <c r="Q248" i="13"/>
  <c r="Q312" i="13"/>
  <c r="Q241" i="13"/>
  <c r="Q330" i="13"/>
  <c r="AB330" i="13" s="1"/>
  <c r="Q276" i="13"/>
  <c r="Q9" i="13"/>
  <c r="Q47" i="13"/>
  <c r="AA47" i="13" s="1"/>
  <c r="Q152" i="13"/>
  <c r="Q147" i="13"/>
  <c r="Q158" i="13"/>
  <c r="AB158" i="13" s="1"/>
  <c r="Q169" i="13"/>
  <c r="Q275" i="13"/>
  <c r="AA275" i="13" s="1"/>
  <c r="Q222" i="13"/>
  <c r="AB222" i="13" s="1"/>
  <c r="Q265" i="13"/>
  <c r="AA265" i="13" s="1"/>
  <c r="Q340" i="13"/>
  <c r="Q29" i="13"/>
  <c r="Q36" i="13"/>
  <c r="Q51" i="13"/>
  <c r="Q151" i="13"/>
  <c r="Q197" i="13"/>
  <c r="Q294" i="13"/>
  <c r="AD294" i="13" s="1"/>
  <c r="Q244" i="13"/>
  <c r="AC244" i="13" s="1"/>
  <c r="Q304" i="13"/>
  <c r="AD304" i="13" s="1"/>
  <c r="Q325" i="13"/>
  <c r="AA325" i="13" s="1"/>
  <c r="Q362" i="13"/>
  <c r="Q347" i="13"/>
  <c r="AE347" i="13" s="1"/>
  <c r="Q49" i="13"/>
  <c r="AC49" i="13" s="1"/>
  <c r="Q56" i="13"/>
  <c r="Q366" i="13"/>
  <c r="AC366" i="13" s="1"/>
  <c r="Q42" i="13"/>
  <c r="Q107" i="13"/>
  <c r="Q118" i="13"/>
  <c r="Q145" i="13"/>
  <c r="Q204" i="13"/>
  <c r="Q199" i="13"/>
  <c r="Q210" i="13"/>
  <c r="AC210" i="13" s="1"/>
  <c r="Q177" i="13"/>
  <c r="Q278" i="13"/>
  <c r="AD278" i="13" s="1"/>
  <c r="Q232" i="13"/>
  <c r="Q288" i="13"/>
  <c r="AB288" i="13" s="1"/>
  <c r="Q262" i="13"/>
  <c r="Q358" i="13"/>
  <c r="AB358" i="13" s="1"/>
  <c r="Q341" i="13"/>
  <c r="Q33" i="13"/>
  <c r="AA33" i="13" s="1"/>
  <c r="Q40" i="13"/>
  <c r="Q307" i="13"/>
  <c r="AA307" i="13" s="1"/>
  <c r="Q19" i="13"/>
  <c r="Q238" i="13"/>
  <c r="Q293" i="13"/>
  <c r="Q12" i="13"/>
  <c r="AC12" i="13" s="1"/>
  <c r="Q303" i="13"/>
  <c r="Q323" i="13"/>
  <c r="Q291" i="13"/>
  <c r="AD291" i="13" s="1"/>
  <c r="Q313" i="13"/>
  <c r="Q295" i="13"/>
  <c r="AA295" i="13" s="1"/>
  <c r="Q277" i="13"/>
  <c r="Q337" i="13"/>
  <c r="Q90" i="13"/>
  <c r="Q85" i="13"/>
  <c r="Q274" i="13"/>
  <c r="AD274" i="13" s="1"/>
  <c r="Q361" i="13"/>
  <c r="AA361" i="13" s="1"/>
  <c r="Q5" i="13"/>
  <c r="Q61" i="13"/>
  <c r="Q129" i="13"/>
  <c r="AB129" i="13" s="1"/>
  <c r="Q188" i="13"/>
  <c r="AA188" i="13" s="1"/>
  <c r="Q183" i="13"/>
  <c r="AD183" i="13" s="1"/>
  <c r="Q194" i="13"/>
  <c r="Q229" i="13"/>
  <c r="AB229" i="13" s="1"/>
  <c r="Q326" i="13"/>
  <c r="Q272" i="13"/>
  <c r="AB272" i="13" s="1"/>
  <c r="Q132" i="13"/>
  <c r="AE132" i="13" s="1"/>
  <c r="Q15" i="13"/>
  <c r="AA15" i="13" s="1"/>
  <c r="Q10" i="13"/>
  <c r="AB10" i="13" s="1"/>
  <c r="Q111" i="13"/>
  <c r="Q122" i="13"/>
  <c r="Q133" i="13"/>
  <c r="Q208" i="13"/>
  <c r="Q203" i="13"/>
  <c r="Q214" i="13"/>
  <c r="Q181" i="13"/>
  <c r="AD181" i="13" s="1"/>
  <c r="Q267" i="13"/>
  <c r="Q226" i="13"/>
  <c r="Q273" i="13"/>
  <c r="AB273" i="13" s="1"/>
  <c r="Q266" i="13"/>
  <c r="Q359" i="13"/>
  <c r="AB359" i="13" s="1"/>
  <c r="Q348" i="13"/>
  <c r="AB348" i="13" s="1"/>
  <c r="Q53" i="13"/>
  <c r="Q60" i="13"/>
  <c r="Q105" i="13"/>
  <c r="Q180" i="13"/>
  <c r="Q159" i="13"/>
  <c r="Q170" i="13"/>
  <c r="Q185" i="13"/>
  <c r="AA185" i="13" s="1"/>
  <c r="Q286" i="13"/>
  <c r="Q240" i="13"/>
  <c r="AA240" i="13" s="1"/>
  <c r="Q296" i="13"/>
  <c r="Q333" i="13"/>
  <c r="Q360" i="13"/>
  <c r="Q349" i="13"/>
  <c r="Q57" i="13"/>
  <c r="AB57" i="13" s="1"/>
  <c r="Q98" i="13"/>
  <c r="Q125" i="13"/>
  <c r="Q200" i="13"/>
  <c r="Q206" i="13"/>
  <c r="Q225" i="13"/>
  <c r="Q322" i="13"/>
  <c r="Q252" i="13"/>
  <c r="AE252" i="13" s="1"/>
  <c r="Q13" i="13"/>
  <c r="Q8" i="13"/>
  <c r="Q136" i="13"/>
  <c r="Q135" i="13"/>
  <c r="AE135" i="13" s="1"/>
  <c r="Q146" i="13"/>
  <c r="AC146" i="13" s="1"/>
  <c r="Q109" i="13"/>
  <c r="Q184" i="13"/>
  <c r="AC184" i="13" s="1"/>
  <c r="Q179" i="13"/>
  <c r="AB179" i="13" s="1"/>
  <c r="Q190" i="13"/>
  <c r="AE190" i="13" s="1"/>
  <c r="Q213" i="13"/>
  <c r="Q306" i="13"/>
  <c r="Q242" i="13"/>
  <c r="Q93" i="13"/>
  <c r="Q287" i="13"/>
  <c r="Q243" i="13"/>
  <c r="Q68" i="13"/>
  <c r="AA68" i="13" s="1"/>
  <c r="Q319" i="13"/>
  <c r="Q22" i="13"/>
  <c r="Q20" i="13"/>
  <c r="AB20" i="13" s="1"/>
  <c r="Q321" i="13"/>
  <c r="AE321" i="13" s="1"/>
  <c r="Q285" i="13"/>
  <c r="Q219" i="13"/>
  <c r="Q227" i="13"/>
  <c r="Q343" i="13"/>
  <c r="Q124" i="13"/>
  <c r="AC124" i="13" s="1"/>
  <c r="Q289" i="13"/>
  <c r="AD289" i="13" s="1"/>
  <c r="Q79" i="13"/>
  <c r="Q317" i="13"/>
  <c r="Q297" i="13"/>
  <c r="O26" i="17"/>
  <c r="AA26" i="17" s="1"/>
  <c r="Q119" i="13"/>
  <c r="Q224" i="13"/>
  <c r="AD224" i="13" s="1"/>
  <c r="Q144" i="13"/>
  <c r="AC144" i="13" s="1"/>
  <c r="Q310" i="13"/>
  <c r="Q367" i="13"/>
  <c r="AA367" i="13" s="1"/>
  <c r="Q117" i="13"/>
  <c r="AE117" i="13" s="1"/>
  <c r="Q231" i="13"/>
  <c r="Q50" i="13"/>
  <c r="AD50" i="13" s="1"/>
  <c r="Q142" i="13"/>
  <c r="Q249" i="13"/>
  <c r="Q280" i="13"/>
  <c r="AE280" i="13" s="1"/>
  <c r="Q41" i="13"/>
  <c r="AA41" i="13" s="1"/>
  <c r="Q115" i="13"/>
  <c r="Q191" i="13"/>
  <c r="AC191" i="13" s="1"/>
  <c r="Q235" i="13"/>
  <c r="Q305" i="13"/>
  <c r="Q301" i="13"/>
  <c r="Q234" i="13"/>
  <c r="Q65" i="13"/>
  <c r="AD65" i="13" s="1"/>
  <c r="Q353" i="13"/>
  <c r="AD353" i="13" s="1"/>
  <c r="Q217" i="13"/>
  <c r="AE217" i="13" s="1"/>
  <c r="Q198" i="13"/>
  <c r="Q228" i="13"/>
  <c r="Q87" i="13"/>
  <c r="Q309" i="13"/>
  <c r="Q223" i="13"/>
  <c r="AA223" i="13" s="1"/>
  <c r="Q54" i="13"/>
  <c r="Q130" i="13"/>
  <c r="Q269" i="13"/>
  <c r="Q139" i="13"/>
  <c r="Q167" i="13"/>
  <c r="AB167" i="13" s="1"/>
  <c r="Q256" i="13"/>
  <c r="Q18" i="13"/>
  <c r="AB18" i="13" s="1"/>
  <c r="Q192" i="13"/>
  <c r="Q314" i="13"/>
  <c r="AA314" i="13" s="1"/>
  <c r="Q23" i="13"/>
  <c r="Q153" i="13"/>
  <c r="Q165" i="13"/>
  <c r="AB165" i="13" s="1"/>
  <c r="Q270" i="13"/>
  <c r="Q48" i="13"/>
  <c r="AD48" i="13" s="1"/>
  <c r="Q202" i="13"/>
  <c r="Q279" i="13"/>
  <c r="AC279" i="13" s="1"/>
  <c r="Q100" i="13"/>
  <c r="Q218" i="13"/>
  <c r="Q35" i="13"/>
  <c r="Q263" i="13"/>
  <c r="AA263" i="13" s="1"/>
  <c r="Q113" i="13"/>
  <c r="Q345" i="13"/>
  <c r="Q6" i="13"/>
  <c r="AB6" i="13" s="1"/>
  <c r="Q318" i="13"/>
  <c r="AC318" i="13" s="1"/>
  <c r="Q369" i="13"/>
  <c r="Q157" i="13"/>
  <c r="AD157" i="13" s="1"/>
  <c r="Q247" i="13"/>
  <c r="Q16" i="13"/>
  <c r="AD16" i="13" s="1"/>
  <c r="Q178" i="13"/>
  <c r="Q320" i="13"/>
  <c r="Q95" i="13"/>
  <c r="AD95" i="13" s="1"/>
  <c r="Q187" i="13"/>
  <c r="Q260" i="13"/>
  <c r="Q128" i="13"/>
  <c r="Q259" i="13"/>
  <c r="AB259" i="13" s="1"/>
  <c r="Q271" i="13"/>
  <c r="AC271" i="13" s="1"/>
  <c r="Q355" i="13"/>
  <c r="Q368" i="13"/>
  <c r="Q137" i="13"/>
  <c r="Q173" i="13"/>
  <c r="Q91" i="13"/>
  <c r="AC91" i="13" s="1"/>
  <c r="Q71" i="13"/>
  <c r="Q104" i="13"/>
  <c r="AC104" i="13" s="1"/>
  <c r="Q116" i="13"/>
  <c r="AA116" i="13" s="1"/>
  <c r="Q69" i="13"/>
  <c r="Q264" i="13"/>
  <c r="Q39" i="13"/>
  <c r="AD39" i="13" s="1"/>
  <c r="Q106" i="13"/>
  <c r="AA106" i="13" s="1"/>
  <c r="Q131" i="13"/>
  <c r="AB131" i="13" s="1"/>
  <c r="Q96" i="13"/>
  <c r="AE96" i="13" s="1"/>
  <c r="Q46" i="13"/>
  <c r="Q97" i="13"/>
  <c r="Q207" i="13"/>
  <c r="AE207" i="13" s="1"/>
  <c r="Q212" i="13"/>
  <c r="Q283" i="13"/>
  <c r="Q284" i="13"/>
  <c r="Q189" i="13"/>
  <c r="Q64" i="13"/>
  <c r="AC64" i="13" s="1"/>
  <c r="Q76" i="13"/>
  <c r="AC76" i="13" s="1"/>
  <c r="Q336" i="13"/>
  <c r="Q300" i="13"/>
  <c r="Q154" i="13"/>
  <c r="Q28" i="13"/>
  <c r="Q352" i="13"/>
  <c r="AE352" i="13" s="1"/>
  <c r="Q308" i="13"/>
  <c r="Q172" i="13"/>
  <c r="Q34" i="13"/>
  <c r="Q316" i="13"/>
  <c r="Q80" i="13"/>
  <c r="Q31" i="13"/>
  <c r="Q67" i="13"/>
  <c r="Q17" i="13"/>
  <c r="AA17" i="13" s="1"/>
  <c r="Q299" i="13"/>
  <c r="Q327" i="13"/>
  <c r="Q162" i="13"/>
  <c r="AA162" i="13" s="1"/>
  <c r="Q334" i="13"/>
  <c r="AB334" i="13" s="1"/>
  <c r="Q156" i="13"/>
  <c r="AD156" i="13" s="1"/>
  <c r="Q26" i="13"/>
  <c r="Q331" i="13"/>
  <c r="AA331" i="13" s="1"/>
  <c r="Q195" i="13"/>
  <c r="AB195" i="13" s="1"/>
  <c r="Q102" i="13"/>
  <c r="AB102" i="13" s="1"/>
  <c r="Q328" i="13"/>
  <c r="Q245" i="13"/>
  <c r="AA245" i="13" s="1"/>
  <c r="Q150" i="13"/>
  <c r="Q233" i="13"/>
  <c r="Q140" i="13"/>
  <c r="Q30" i="13"/>
  <c r="Q84" i="13"/>
  <c r="AA84" i="13" s="1"/>
  <c r="Q70" i="13"/>
  <c r="Q324" i="13"/>
  <c r="AC324" i="13" s="1"/>
  <c r="Q201" i="13"/>
  <c r="Q82" i="13"/>
  <c r="AD82" i="13" s="1"/>
  <c r="Q11" i="13"/>
  <c r="AC11" i="13" s="1"/>
  <c r="Q7" i="13"/>
  <c r="AB7" i="13" s="1"/>
  <c r="O33" i="17"/>
  <c r="AB33" i="17" s="1"/>
  <c r="Q292" i="13"/>
  <c r="AA292" i="13" s="1"/>
  <c r="Q126" i="13"/>
  <c r="AB126" i="13" s="1"/>
  <c r="Q92" i="13"/>
  <c r="Q78" i="13"/>
  <c r="O32" i="17"/>
  <c r="Z32" i="17" s="1"/>
  <c r="P18" i="17"/>
  <c r="P25" i="17"/>
  <c r="P371" i="13"/>
  <c r="P372" i="13"/>
  <c r="P26" i="17"/>
  <c r="R122" i="13"/>
  <c r="R95" i="13"/>
  <c r="R29" i="13"/>
  <c r="O31" i="17"/>
  <c r="I372" i="13"/>
  <c r="I371" i="13"/>
  <c r="D371" i="13"/>
  <c r="D372" i="13"/>
  <c r="Q86" i="13"/>
  <c r="AA86" i="13" s="1"/>
  <c r="R348" i="13"/>
  <c r="R350" i="13"/>
  <c r="R336" i="13"/>
  <c r="R40" i="13"/>
  <c r="R292" i="13"/>
  <c r="R215" i="13"/>
  <c r="R352" i="13"/>
  <c r="R280" i="13"/>
  <c r="R105" i="13"/>
  <c r="R148" i="13"/>
  <c r="R203" i="13"/>
  <c r="R312" i="13"/>
  <c r="R9" i="13"/>
  <c r="R133" i="13"/>
  <c r="R108" i="13"/>
  <c r="R246" i="13"/>
  <c r="R112" i="13"/>
  <c r="R20" i="13"/>
  <c r="R186" i="13"/>
  <c r="R139" i="13"/>
  <c r="R268" i="13"/>
  <c r="R334" i="13"/>
  <c r="R169" i="13"/>
  <c r="R89" i="13"/>
  <c r="R142" i="13"/>
  <c r="R199" i="13"/>
  <c r="R331" i="13"/>
  <c r="R218" i="13"/>
  <c r="R28" i="13"/>
  <c r="R70" i="13"/>
  <c r="R187" i="13"/>
  <c r="R86" i="13"/>
  <c r="R131" i="13"/>
  <c r="R265" i="13"/>
  <c r="R36" i="13"/>
  <c r="R143" i="13"/>
  <c r="R200" i="13"/>
  <c r="R120" i="13"/>
  <c r="R172" i="13"/>
  <c r="R25" i="13"/>
  <c r="R315" i="13"/>
  <c r="R216" i="13"/>
  <c r="R64" i="13"/>
  <c r="R114" i="13"/>
  <c r="R125" i="13"/>
  <c r="R355" i="13"/>
  <c r="R78" i="13"/>
  <c r="R258" i="13"/>
  <c r="R293" i="13"/>
  <c r="R160" i="13"/>
  <c r="R41" i="13"/>
  <c r="R249" i="13"/>
  <c r="R243" i="13"/>
  <c r="R12" i="13"/>
  <c r="R81" i="13"/>
  <c r="R197" i="13"/>
  <c r="R130" i="13"/>
  <c r="R67" i="13"/>
  <c r="R277" i="13"/>
  <c r="R149" i="13"/>
  <c r="R177" i="13"/>
  <c r="R156" i="13"/>
  <c r="R308" i="13"/>
  <c r="R193" i="13"/>
  <c r="R339" i="13"/>
  <c r="R322" i="13"/>
  <c r="R367" i="13"/>
  <c r="R321" i="13"/>
  <c r="R365" i="13"/>
  <c r="R313" i="13"/>
  <c r="R351" i="13"/>
  <c r="R319" i="13"/>
  <c r="R303" i="13"/>
  <c r="R137" i="13"/>
  <c r="R267" i="13"/>
  <c r="R168" i="13"/>
  <c r="R189" i="13"/>
  <c r="R274" i="13"/>
  <c r="R357" i="13"/>
  <c r="R175" i="13"/>
  <c r="R252" i="13"/>
  <c r="R281" i="13"/>
  <c r="R282" i="13"/>
  <c r="R204" i="13"/>
  <c r="R309" i="13"/>
  <c r="R164" i="13"/>
  <c r="R328" i="13"/>
  <c r="R253" i="13"/>
  <c r="R155" i="13"/>
  <c r="R145" i="13"/>
  <c r="R201" i="13"/>
  <c r="R316" i="13"/>
  <c r="R165" i="13"/>
  <c r="R285" i="13"/>
  <c r="R94" i="13"/>
  <c r="R140" i="13"/>
  <c r="R163" i="13"/>
  <c r="R11" i="13"/>
  <c r="R96" i="13"/>
  <c r="R192" i="13"/>
  <c r="R226" i="13"/>
  <c r="R73" i="13"/>
  <c r="R127" i="13"/>
  <c r="R195" i="13"/>
  <c r="R310" i="13"/>
  <c r="R337" i="13"/>
  <c r="R183" i="13"/>
  <c r="R69" i="13"/>
  <c r="R75" i="13"/>
  <c r="R260" i="13"/>
  <c r="R162" i="13"/>
  <c r="R332" i="13"/>
  <c r="R219" i="13"/>
  <c r="R231" i="13"/>
  <c r="R213" i="13"/>
  <c r="R79" i="13"/>
  <c r="R198" i="13"/>
  <c r="R256" i="13"/>
  <c r="R304" i="13"/>
  <c r="R287" i="13"/>
  <c r="R27" i="13"/>
  <c r="R341" i="13"/>
  <c r="R369" i="13"/>
  <c r="R275" i="13"/>
  <c r="R230" i="13"/>
  <c r="R250" i="13"/>
  <c r="R152" i="13"/>
  <c r="R83" i="13"/>
  <c r="R291" i="13"/>
  <c r="R284" i="13"/>
  <c r="R51" i="13"/>
  <c r="R242" i="13"/>
  <c r="R185" i="13"/>
  <c r="R232" i="13"/>
  <c r="R217" i="13"/>
  <c r="R320" i="13"/>
  <c r="R333" i="13"/>
  <c r="R182" i="13"/>
  <c r="R236" i="13"/>
  <c r="R223" i="13"/>
  <c r="R271" i="13"/>
  <c r="R90" i="13"/>
  <c r="R305" i="13"/>
  <c r="R129" i="13"/>
  <c r="R158" i="13"/>
  <c r="R87" i="13"/>
  <c r="R359" i="13"/>
  <c r="R106" i="13"/>
  <c r="R266" i="13"/>
  <c r="R167" i="13"/>
  <c r="R220" i="13"/>
  <c r="R214" i="13"/>
  <c r="R261" i="13"/>
  <c r="R136" i="13"/>
  <c r="R146" i="13"/>
  <c r="R228" i="13"/>
  <c r="R356" i="13"/>
  <c r="R173" i="13"/>
  <c r="R368" i="13"/>
  <c r="R360" i="13"/>
  <c r="R344" i="13"/>
  <c r="R8" i="13"/>
  <c r="R279" i="13"/>
  <c r="R270" i="13"/>
  <c r="R84" i="13"/>
  <c r="R239" i="13"/>
  <c r="R272" i="13"/>
  <c r="R126" i="13"/>
  <c r="R72" i="13"/>
  <c r="R161" i="13"/>
  <c r="R123" i="13"/>
  <c r="R346" i="13"/>
  <c r="R347" i="13"/>
  <c r="R234" i="13"/>
  <c r="R361" i="13"/>
  <c r="R294" i="13"/>
  <c r="R100" i="13"/>
  <c r="R58" i="13"/>
  <c r="R326" i="13"/>
  <c r="R68" i="13"/>
  <c r="R194" i="13"/>
  <c r="R141" i="13"/>
  <c r="R338" i="13"/>
  <c r="R33" i="13"/>
  <c r="R251" i="13"/>
  <c r="R153" i="13"/>
  <c r="R318" i="13"/>
  <c r="R180" i="13"/>
  <c r="R340" i="13"/>
  <c r="R21" i="13"/>
  <c r="R248" i="13"/>
  <c r="R222" i="13"/>
  <c r="R329" i="13"/>
  <c r="R181" i="13"/>
  <c r="R354" i="13"/>
  <c r="R92" i="13"/>
  <c r="R179" i="13"/>
  <c r="R273" i="13"/>
  <c r="R49" i="13"/>
  <c r="R208" i="13"/>
  <c r="R190" i="13"/>
  <c r="R212" i="13"/>
  <c r="R290" i="13"/>
  <c r="R147" i="13"/>
  <c r="R134" i="13"/>
  <c r="R311" i="13"/>
  <c r="R178" i="13"/>
  <c r="R71" i="13"/>
  <c r="R297" i="13"/>
  <c r="R254" i="13"/>
  <c r="R22" i="13"/>
  <c r="R314" i="13"/>
  <c r="R307" i="13"/>
  <c r="R306" i="13"/>
  <c r="R44" i="13"/>
  <c r="R24" i="13"/>
  <c r="R170" i="13"/>
  <c r="R30" i="13"/>
  <c r="R278" i="13"/>
  <c r="R18" i="13"/>
  <c r="R202" i="13"/>
  <c r="R259" i="13"/>
  <c r="R227" i="13"/>
  <c r="R302" i="13"/>
  <c r="R349" i="13"/>
  <c r="R23" i="13"/>
  <c r="R7" i="13"/>
  <c r="R56" i="13"/>
  <c r="R363" i="13"/>
  <c r="R288" i="13"/>
  <c r="R247" i="13"/>
  <c r="R74" i="13"/>
  <c r="R257" i="13"/>
  <c r="R159" i="13"/>
  <c r="R205" i="13"/>
  <c r="R104" i="13"/>
  <c r="R221" i="13"/>
  <c r="R117" i="13"/>
  <c r="R206" i="13"/>
  <c r="R88" i="13"/>
  <c r="R46" i="13"/>
  <c r="R17" i="13"/>
  <c r="R244" i="13"/>
  <c r="R61" i="13"/>
  <c r="R188" i="13"/>
  <c r="R85" i="13"/>
  <c r="R118" i="13"/>
  <c r="R91" i="13"/>
  <c r="R157" i="13"/>
  <c r="R276" i="13"/>
  <c r="R176" i="13"/>
  <c r="R144" i="13"/>
  <c r="R325" i="13"/>
  <c r="R235" i="13"/>
  <c r="R196" i="13"/>
  <c r="R207" i="13"/>
  <c r="R151" i="13"/>
  <c r="R298" i="13"/>
  <c r="R128" i="13"/>
  <c r="R342" i="13"/>
  <c r="R353" i="13"/>
  <c r="R184" i="13"/>
  <c r="R269" i="13"/>
  <c r="R80" i="13"/>
  <c r="R171" i="13"/>
  <c r="R191" i="13"/>
  <c r="R225" i="13"/>
  <c r="R34" i="13"/>
  <c r="R362" i="13"/>
  <c r="R107" i="13"/>
  <c r="R300" i="13"/>
  <c r="R224" i="13"/>
  <c r="R335" i="13"/>
  <c r="R209" i="13"/>
  <c r="R101" i="13"/>
  <c r="R65" i="13"/>
  <c r="R233" i="13"/>
  <c r="R93" i="13"/>
  <c r="R262" i="13"/>
  <c r="R240" i="13"/>
  <c r="R364" i="13"/>
  <c r="R358" i="13"/>
  <c r="R323" i="13"/>
  <c r="R343" i="13"/>
  <c r="R15" i="13"/>
  <c r="R54" i="13"/>
  <c r="R263" i="13"/>
  <c r="R283" i="13"/>
  <c r="R327" i="13"/>
  <c r="R53" i="13"/>
  <c r="R97" i="13"/>
  <c r="R124" i="13"/>
  <c r="R174" i="13"/>
  <c r="R264" i="13"/>
  <c r="R345" i="13"/>
  <c r="R154" i="13"/>
  <c r="R111" i="13"/>
  <c r="R330" i="13"/>
  <c r="R50" i="13"/>
  <c r="R66" i="13"/>
  <c r="R121" i="13"/>
  <c r="R296" i="13"/>
  <c r="R76" i="13"/>
  <c r="R210" i="13"/>
  <c r="R60" i="13"/>
  <c r="R166" i="13"/>
  <c r="R289" i="13"/>
  <c r="R324" i="13"/>
  <c r="R317" i="13"/>
  <c r="R237" i="13"/>
  <c r="R150" i="13"/>
  <c r="R255" i="13"/>
  <c r="R132" i="13"/>
  <c r="R366" i="13"/>
  <c r="R37" i="13"/>
  <c r="R301" i="13"/>
  <c r="R135" i="13"/>
  <c r="R238" i="13"/>
  <c r="R77" i="13"/>
  <c r="R138" i="13"/>
  <c r="R47" i="13"/>
  <c r="R57" i="13"/>
  <c r="R82" i="13"/>
  <c r="R241" i="13"/>
  <c r="R286" i="13"/>
  <c r="R299" i="13"/>
  <c r="R211" i="13"/>
  <c r="P32" i="17"/>
  <c r="P29" i="17"/>
  <c r="AB29" i="17" s="1"/>
  <c r="R245" i="13"/>
  <c r="P35" i="17"/>
  <c r="AB35" i="17" s="1"/>
  <c r="P30" i="17"/>
  <c r="P33" i="17"/>
  <c r="P27" i="17"/>
  <c r="AA27" i="17" s="1"/>
  <c r="R295" i="13"/>
  <c r="P36" i="17"/>
  <c r="Z36" i="17" s="1"/>
  <c r="R229" i="13"/>
  <c r="R38" i="13"/>
  <c r="P34" i="17"/>
  <c r="B38" i="17"/>
  <c r="R110" i="13"/>
  <c r="P31" i="17"/>
  <c r="Z31" i="17" s="1"/>
  <c r="AC291" i="13" l="1"/>
  <c r="AC307" i="13"/>
  <c r="AA224" i="13"/>
  <c r="AA50" i="13"/>
  <c r="AA282" i="13"/>
  <c r="AB135" i="13"/>
  <c r="AD359" i="13"/>
  <c r="AD191" i="13"/>
  <c r="AE268" i="13"/>
  <c r="AD77" i="13"/>
  <c r="AB132" i="13"/>
  <c r="AB181" i="13"/>
  <c r="AA10" i="13"/>
  <c r="AD223" i="13"/>
  <c r="AE304" i="13"/>
  <c r="AD361" i="13"/>
  <c r="AB244" i="13"/>
  <c r="AA164" i="13"/>
  <c r="AA24" i="13"/>
  <c r="AC331" i="13"/>
  <c r="AE272" i="13"/>
  <c r="AC96" i="13"/>
  <c r="AA321" i="13"/>
  <c r="AE294" i="13"/>
  <c r="AC346" i="13"/>
  <c r="AA20" i="13"/>
  <c r="AB284" i="13"/>
  <c r="AE284" i="13"/>
  <c r="AA284" i="13"/>
  <c r="AD284" i="13"/>
  <c r="AC284" i="13"/>
  <c r="AD349" i="13"/>
  <c r="AA349" i="13"/>
  <c r="AA122" i="13"/>
  <c r="AE122" i="13"/>
  <c r="AB122" i="13"/>
  <c r="AD122" i="13"/>
  <c r="AC122" i="13"/>
  <c r="AC341" i="13"/>
  <c r="AE341" i="13"/>
  <c r="AB341" i="13"/>
  <c r="AA341" i="13"/>
  <c r="AD341" i="13"/>
  <c r="AB151" i="13"/>
  <c r="AA151" i="13"/>
  <c r="AE151" i="13"/>
  <c r="AC151" i="13"/>
  <c r="AD151" i="13"/>
  <c r="AC121" i="13"/>
  <c r="AB121" i="13"/>
  <c r="AA121" i="13"/>
  <c r="AD89" i="13"/>
  <c r="AC89" i="13"/>
  <c r="AA298" i="13"/>
  <c r="AD298" i="13"/>
  <c r="AC298" i="13"/>
  <c r="AB298" i="13"/>
  <c r="AE298" i="13"/>
  <c r="AB338" i="13"/>
  <c r="AE338" i="13"/>
  <c r="AD338" i="13"/>
  <c r="AC338" i="13"/>
  <c r="AA338" i="13"/>
  <c r="AC290" i="13"/>
  <c r="AE290" i="13"/>
  <c r="AD290" i="13"/>
  <c r="AB290" i="13"/>
  <c r="AA290" i="13"/>
  <c r="AC30" i="13"/>
  <c r="AA30" i="13"/>
  <c r="AE30" i="13"/>
  <c r="AD30" i="13"/>
  <c r="AD67" i="13"/>
  <c r="AB67" i="13"/>
  <c r="AE67" i="13"/>
  <c r="AC67" i="13"/>
  <c r="AA67" i="13"/>
  <c r="AE28" i="13"/>
  <c r="AA28" i="13"/>
  <c r="AC28" i="13"/>
  <c r="AA283" i="13"/>
  <c r="AB283" i="13"/>
  <c r="AD283" i="13"/>
  <c r="AE283" i="13"/>
  <c r="AC283" i="13"/>
  <c r="AE39" i="13"/>
  <c r="AA39" i="13"/>
  <c r="AB39" i="13"/>
  <c r="AB137" i="13"/>
  <c r="AA137" i="13"/>
  <c r="AE137" i="13"/>
  <c r="AD137" i="13"/>
  <c r="AC137" i="13"/>
  <c r="AE95" i="13"/>
  <c r="AA95" i="13"/>
  <c r="AA202" i="13"/>
  <c r="AB202" i="13"/>
  <c r="AC202" i="13"/>
  <c r="AE202" i="13"/>
  <c r="AD202" i="13"/>
  <c r="AE18" i="13"/>
  <c r="AD309" i="13"/>
  <c r="AB309" i="13"/>
  <c r="AC309" i="13"/>
  <c r="AA309" i="13"/>
  <c r="AE309" i="13"/>
  <c r="AA301" i="13"/>
  <c r="AE301" i="13"/>
  <c r="AD301" i="13"/>
  <c r="AB301" i="13"/>
  <c r="AC301" i="13"/>
  <c r="AD142" i="13"/>
  <c r="AC142" i="13"/>
  <c r="AB142" i="13"/>
  <c r="AE142" i="13"/>
  <c r="AA142" i="13"/>
  <c r="AA119" i="13"/>
  <c r="AB119" i="13"/>
  <c r="AD119" i="13"/>
  <c r="AC119" i="13"/>
  <c r="AE119" i="13"/>
  <c r="AC227" i="13"/>
  <c r="AB227" i="13"/>
  <c r="AA227" i="13"/>
  <c r="AE227" i="13"/>
  <c r="AD227" i="13"/>
  <c r="AE243" i="13"/>
  <c r="AD243" i="13"/>
  <c r="AB243" i="13"/>
  <c r="AA243" i="13"/>
  <c r="AC243" i="13"/>
  <c r="AD184" i="13"/>
  <c r="AA184" i="13"/>
  <c r="AE184" i="13"/>
  <c r="AA322" i="13"/>
  <c r="AC322" i="13"/>
  <c r="AB360" i="13"/>
  <c r="AC360" i="13"/>
  <c r="AD360" i="13"/>
  <c r="AA360" i="13"/>
  <c r="AE360" i="13"/>
  <c r="AC180" i="13"/>
  <c r="AB180" i="13"/>
  <c r="AA180" i="13"/>
  <c r="AD180" i="13"/>
  <c r="AE180" i="13"/>
  <c r="AE226" i="13"/>
  <c r="AD226" i="13"/>
  <c r="AC226" i="13"/>
  <c r="AB226" i="13"/>
  <c r="AA226" i="13"/>
  <c r="AA111" i="13"/>
  <c r="AE111" i="13"/>
  <c r="AD111" i="13"/>
  <c r="AB111" i="13"/>
  <c r="AB183" i="13"/>
  <c r="AC183" i="13"/>
  <c r="AA183" i="13"/>
  <c r="AE183" i="13"/>
  <c r="AB90" i="13"/>
  <c r="AA90" i="13"/>
  <c r="AD90" i="13"/>
  <c r="AC90" i="13"/>
  <c r="AE90" i="13"/>
  <c r="AD12" i="13"/>
  <c r="AE12" i="13"/>
  <c r="AA358" i="13"/>
  <c r="AE358" i="13"/>
  <c r="AD358" i="13"/>
  <c r="AB204" i="13"/>
  <c r="AA204" i="13"/>
  <c r="AE204" i="13"/>
  <c r="AE51" i="13"/>
  <c r="AC51" i="13"/>
  <c r="AD51" i="13"/>
  <c r="AA158" i="13"/>
  <c r="AE158" i="13"/>
  <c r="AB312" i="13"/>
  <c r="AD312" i="13"/>
  <c r="AA312" i="13"/>
  <c r="AD110" i="13"/>
  <c r="AC160" i="13"/>
  <c r="AA160" i="13"/>
  <c r="AE160" i="13"/>
  <c r="AD160" i="13"/>
  <c r="AB160" i="13"/>
  <c r="AE27" i="13"/>
  <c r="AD27" i="13"/>
  <c r="AC27" i="13"/>
  <c r="AB27" i="13"/>
  <c r="AA27" i="13"/>
  <c r="AB112" i="13"/>
  <c r="AA112" i="13"/>
  <c r="AE112" i="13"/>
  <c r="AC112" i="13"/>
  <c r="AD112" i="13"/>
  <c r="AE43" i="13"/>
  <c r="AD43" i="13"/>
  <c r="AC43" i="13"/>
  <c r="AB43" i="13"/>
  <c r="AA43" i="13"/>
  <c r="AE221" i="13"/>
  <c r="AC221" i="13"/>
  <c r="AC44" i="13"/>
  <c r="AD44" i="13"/>
  <c r="AA44" i="13"/>
  <c r="AE44" i="13"/>
  <c r="AB44" i="13"/>
  <c r="AD161" i="13"/>
  <c r="AD237" i="13"/>
  <c r="AB237" i="13"/>
  <c r="AE237" i="13"/>
  <c r="AC237" i="13"/>
  <c r="AA237" i="13"/>
  <c r="AD365" i="13"/>
  <c r="AD193" i="13"/>
  <c r="AE193" i="13"/>
  <c r="AB351" i="13"/>
  <c r="AA351" i="13"/>
  <c r="AC74" i="13"/>
  <c r="AE275" i="13"/>
  <c r="AE123" i="13"/>
  <c r="AC352" i="13"/>
  <c r="AB366" i="13"/>
  <c r="AE63" i="13"/>
  <c r="AD272" i="13"/>
  <c r="AD11" i="13"/>
  <c r="AC57" i="13"/>
  <c r="AA193" i="13"/>
  <c r="AC18" i="13"/>
  <c r="AB28" i="13"/>
  <c r="AA353" i="13"/>
  <c r="AA124" i="13"/>
  <c r="AE77" i="13"/>
  <c r="AD76" i="13"/>
  <c r="AA6" i="13"/>
  <c r="AB15" i="13"/>
  <c r="AC157" i="13"/>
  <c r="AB311" i="13"/>
  <c r="AA216" i="13"/>
  <c r="AB271" i="13"/>
  <c r="AA348" i="13"/>
  <c r="AD331" i="13"/>
  <c r="AE307" i="13"/>
  <c r="AB41" i="13"/>
  <c r="AA329" i="13"/>
  <c r="AB86" i="13"/>
  <c r="AB321" i="13"/>
  <c r="AD351" i="13"/>
  <c r="AB117" i="13"/>
  <c r="AA190" i="13"/>
  <c r="AB252" i="13"/>
  <c r="AA352" i="13"/>
  <c r="AD352" i="13"/>
  <c r="AD173" i="13"/>
  <c r="AC173" i="13"/>
  <c r="AD318" i="13"/>
  <c r="AB318" i="13"/>
  <c r="AA192" i="13"/>
  <c r="AB192" i="13"/>
  <c r="AE249" i="13"/>
  <c r="AD249" i="13"/>
  <c r="AC249" i="13"/>
  <c r="AE224" i="13"/>
  <c r="AC224" i="13"/>
  <c r="AC68" i="13"/>
  <c r="AE68" i="13"/>
  <c r="AD68" i="13"/>
  <c r="AD179" i="13"/>
  <c r="AA179" i="13"/>
  <c r="AE179" i="13"/>
  <c r="AC159" i="13"/>
  <c r="AB159" i="13"/>
  <c r="AA159" i="13"/>
  <c r="AE159" i="13"/>
  <c r="AD159" i="13"/>
  <c r="AC194" i="13"/>
  <c r="AE194" i="13"/>
  <c r="AA303" i="13"/>
  <c r="AE303" i="13"/>
  <c r="AE49" i="13"/>
  <c r="AD49" i="13"/>
  <c r="AB49" i="13"/>
  <c r="AA241" i="13"/>
  <c r="AE241" i="13"/>
  <c r="AD241" i="13"/>
  <c r="AB241" i="13"/>
  <c r="AC241" i="13"/>
  <c r="AC155" i="13"/>
  <c r="AB155" i="13"/>
  <c r="AA155" i="13"/>
  <c r="AE155" i="13"/>
  <c r="AD155" i="13"/>
  <c r="AC148" i="13"/>
  <c r="AD148" i="13"/>
  <c r="AB148" i="13"/>
  <c r="AA148" i="13"/>
  <c r="AE148" i="13"/>
  <c r="AD251" i="13"/>
  <c r="AC251" i="13"/>
  <c r="AD38" i="13"/>
  <c r="AB38" i="13"/>
  <c r="AA38" i="13"/>
  <c r="AC38" i="13"/>
  <c r="AE38" i="13"/>
  <c r="AD339" i="13"/>
  <c r="AB339" i="13"/>
  <c r="AA339" i="13"/>
  <c r="AE339" i="13"/>
  <c r="AC339" i="13"/>
  <c r="AC7" i="13"/>
  <c r="AB140" i="13"/>
  <c r="AA140" i="13"/>
  <c r="AE140" i="13"/>
  <c r="AD140" i="13"/>
  <c r="AC140" i="13"/>
  <c r="AD26" i="13"/>
  <c r="AB26" i="13"/>
  <c r="AC26" i="13"/>
  <c r="AE26" i="13"/>
  <c r="AA26" i="13"/>
  <c r="AE31" i="13"/>
  <c r="AA31" i="13"/>
  <c r="AC154" i="13"/>
  <c r="AB154" i="13"/>
  <c r="AA154" i="13"/>
  <c r="AC212" i="13"/>
  <c r="AE212" i="13"/>
  <c r="AA212" i="13"/>
  <c r="AB212" i="13"/>
  <c r="AD212" i="13"/>
  <c r="AE264" i="13"/>
  <c r="AC264" i="13"/>
  <c r="AA264" i="13"/>
  <c r="AD264" i="13"/>
  <c r="AB264" i="13"/>
  <c r="AC368" i="13"/>
  <c r="AE368" i="13"/>
  <c r="AA368" i="13"/>
  <c r="AB368" i="13"/>
  <c r="AD368" i="13"/>
  <c r="AA320" i="13"/>
  <c r="AE320" i="13"/>
  <c r="AD320" i="13"/>
  <c r="AC320" i="13"/>
  <c r="AB320" i="13"/>
  <c r="AA345" i="13"/>
  <c r="AE256" i="13"/>
  <c r="AC256" i="13"/>
  <c r="AB256" i="13"/>
  <c r="AA256" i="13"/>
  <c r="AC87" i="13"/>
  <c r="AB87" i="13"/>
  <c r="AA87" i="13"/>
  <c r="AE87" i="13"/>
  <c r="AD87" i="13"/>
  <c r="AE305" i="13"/>
  <c r="AB305" i="13"/>
  <c r="AC305" i="13"/>
  <c r="AA305" i="13"/>
  <c r="AD305" i="13"/>
  <c r="AE50" i="13"/>
  <c r="AD219" i="13"/>
  <c r="AC219" i="13"/>
  <c r="AB287" i="13"/>
  <c r="AA287" i="13"/>
  <c r="AE287" i="13"/>
  <c r="AC287" i="13"/>
  <c r="AD287" i="13"/>
  <c r="AC109" i="13"/>
  <c r="AB109" i="13"/>
  <c r="AE109" i="13"/>
  <c r="AA109" i="13"/>
  <c r="AB225" i="13"/>
  <c r="AE225" i="13"/>
  <c r="AC225" i="13"/>
  <c r="AD225" i="13"/>
  <c r="AD333" i="13"/>
  <c r="AB333" i="13"/>
  <c r="AC333" i="13"/>
  <c r="AA333" i="13"/>
  <c r="AE333" i="13"/>
  <c r="AA105" i="13"/>
  <c r="AE105" i="13"/>
  <c r="AD105" i="13"/>
  <c r="AC105" i="13"/>
  <c r="AB105" i="13"/>
  <c r="AC267" i="13"/>
  <c r="AA267" i="13"/>
  <c r="AE267" i="13"/>
  <c r="AB267" i="13"/>
  <c r="AD267" i="13"/>
  <c r="AC10" i="13"/>
  <c r="AB188" i="13"/>
  <c r="AE188" i="13"/>
  <c r="AD188" i="13"/>
  <c r="AD337" i="13"/>
  <c r="AC337" i="13"/>
  <c r="AA337" i="13"/>
  <c r="AE337" i="13"/>
  <c r="AB337" i="13"/>
  <c r="AA293" i="13"/>
  <c r="AE293" i="13"/>
  <c r="AD293" i="13"/>
  <c r="AB293" i="13"/>
  <c r="AC293" i="13"/>
  <c r="AD262" i="13"/>
  <c r="AA262" i="13"/>
  <c r="AA145" i="13"/>
  <c r="AB145" i="13"/>
  <c r="AC145" i="13"/>
  <c r="AD145" i="13"/>
  <c r="AC362" i="13"/>
  <c r="AA362" i="13"/>
  <c r="AE362" i="13"/>
  <c r="AB36" i="13"/>
  <c r="AA36" i="13"/>
  <c r="AD36" i="13"/>
  <c r="AC36" i="13"/>
  <c r="AE36" i="13"/>
  <c r="AB147" i="13"/>
  <c r="AA147" i="13"/>
  <c r="AE147" i="13"/>
  <c r="AD147" i="13"/>
  <c r="AC147" i="13"/>
  <c r="AA248" i="13"/>
  <c r="AE248" i="13"/>
  <c r="AC248" i="13"/>
  <c r="AD248" i="13"/>
  <c r="AB248" i="13"/>
  <c r="AA99" i="13"/>
  <c r="AE99" i="13"/>
  <c r="AD99" i="13"/>
  <c r="AC99" i="13"/>
  <c r="AB99" i="13"/>
  <c r="AC55" i="13"/>
  <c r="AD55" i="13"/>
  <c r="AB55" i="13"/>
  <c r="AE55" i="13"/>
  <c r="AE364" i="13"/>
  <c r="AB364" i="13"/>
  <c r="AD364" i="13"/>
  <c r="AC364" i="13"/>
  <c r="AA364" i="13"/>
  <c r="AC24" i="13"/>
  <c r="AD182" i="13"/>
  <c r="AC182" i="13"/>
  <c r="AE182" i="13"/>
  <c r="AA182" i="13"/>
  <c r="AB182" i="13"/>
  <c r="AD37" i="13"/>
  <c r="AE37" i="13"/>
  <c r="AC37" i="13"/>
  <c r="AC134" i="13"/>
  <c r="AB134" i="13"/>
  <c r="AE253" i="13"/>
  <c r="AC253" i="13"/>
  <c r="AB253" i="13"/>
  <c r="AA253" i="13"/>
  <c r="AC52" i="13"/>
  <c r="AA52" i="13"/>
  <c r="AB52" i="13"/>
  <c r="AE52" i="13"/>
  <c r="AD52" i="13"/>
  <c r="AE174" i="13"/>
  <c r="AA174" i="13"/>
  <c r="AB174" i="13"/>
  <c r="AD174" i="13"/>
  <c r="AC174" i="13"/>
  <c r="AD254" i="13"/>
  <c r="AE254" i="13"/>
  <c r="AE41" i="13"/>
  <c r="AD126" i="13"/>
  <c r="AD347" i="13"/>
  <c r="AC345" i="13"/>
  <c r="AA49" i="13"/>
  <c r="AB307" i="13"/>
  <c r="AA12" i="13"/>
  <c r="AB196" i="13"/>
  <c r="AC193" i="13"/>
  <c r="AD18" i="13"/>
  <c r="AC188" i="13"/>
  <c r="AD28" i="13"/>
  <c r="AC353" i="13"/>
  <c r="AC6" i="13"/>
  <c r="AD158" i="13"/>
  <c r="AC204" i="13"/>
  <c r="AB110" i="13"/>
  <c r="AC351" i="13"/>
  <c r="AC62" i="13"/>
  <c r="AC252" i="13"/>
  <c r="AA195" i="13"/>
  <c r="AC311" i="13"/>
  <c r="AD24" i="13"/>
  <c r="AE331" i="13"/>
  <c r="AD41" i="13"/>
  <c r="AC192" i="13"/>
  <c r="AC312" i="13"/>
  <c r="AC303" i="13"/>
  <c r="AA18" i="13"/>
  <c r="AB48" i="13"/>
  <c r="AA222" i="13"/>
  <c r="AA252" i="13"/>
  <c r="AB292" i="13"/>
  <c r="AC292" i="13"/>
  <c r="AD292" i="13"/>
  <c r="AE292" i="13"/>
  <c r="AE106" i="13"/>
  <c r="AD106" i="13"/>
  <c r="AC106" i="13"/>
  <c r="AE187" i="13"/>
  <c r="AB187" i="13"/>
  <c r="AA187" i="13"/>
  <c r="AC187" i="13"/>
  <c r="AD187" i="13"/>
  <c r="AD279" i="13"/>
  <c r="AB279" i="13"/>
  <c r="AA279" i="13"/>
  <c r="AE234" i="13"/>
  <c r="AD234" i="13"/>
  <c r="AC234" i="13"/>
  <c r="AB234" i="13"/>
  <c r="AA234" i="13"/>
  <c r="AE343" i="13"/>
  <c r="AC343" i="13"/>
  <c r="AB343" i="13"/>
  <c r="AD343" i="13"/>
  <c r="AD273" i="13"/>
  <c r="AA85" i="13"/>
  <c r="AE85" i="13"/>
  <c r="AD85" i="13"/>
  <c r="AC85" i="13"/>
  <c r="AB85" i="13"/>
  <c r="AE199" i="13"/>
  <c r="AC199" i="13"/>
  <c r="AA199" i="13"/>
  <c r="AE169" i="13"/>
  <c r="AD169" i="13"/>
  <c r="AB169" i="13"/>
  <c r="AA169" i="13"/>
  <c r="AC169" i="13"/>
  <c r="AE108" i="13"/>
  <c r="AC108" i="13"/>
  <c r="AB108" i="13"/>
  <c r="AD108" i="13"/>
  <c r="AA108" i="13"/>
  <c r="AD59" i="13"/>
  <c r="AE59" i="13"/>
  <c r="AC59" i="13"/>
  <c r="AA11" i="13"/>
  <c r="AB11" i="13"/>
  <c r="AC233" i="13"/>
  <c r="AE233" i="13"/>
  <c r="AB233" i="13"/>
  <c r="AB156" i="13"/>
  <c r="AC156" i="13"/>
  <c r="AC80" i="13"/>
  <c r="AD80" i="13"/>
  <c r="AB80" i="13"/>
  <c r="AA80" i="13"/>
  <c r="AC300" i="13"/>
  <c r="AA300" i="13"/>
  <c r="AE300" i="13"/>
  <c r="AB300" i="13"/>
  <c r="AC207" i="13"/>
  <c r="AB207" i="13"/>
  <c r="AD207" i="13"/>
  <c r="AA207" i="13"/>
  <c r="AD69" i="13"/>
  <c r="AC69" i="13"/>
  <c r="AB69" i="13"/>
  <c r="AE69" i="13"/>
  <c r="AA355" i="13"/>
  <c r="AE355" i="13"/>
  <c r="AD355" i="13"/>
  <c r="AC355" i="13"/>
  <c r="AB355" i="13"/>
  <c r="AC178" i="13"/>
  <c r="AB178" i="13"/>
  <c r="AA178" i="13"/>
  <c r="AE178" i="13"/>
  <c r="AD178" i="13"/>
  <c r="AD113" i="13"/>
  <c r="AA113" i="13"/>
  <c r="AE113" i="13"/>
  <c r="AB113" i="13"/>
  <c r="AC113" i="13"/>
  <c r="AD270" i="13"/>
  <c r="AB270" i="13"/>
  <c r="AD167" i="13"/>
  <c r="AC167" i="13"/>
  <c r="AA167" i="13"/>
  <c r="AB228" i="13"/>
  <c r="AA228" i="13"/>
  <c r="AE228" i="13"/>
  <c r="AD228" i="13"/>
  <c r="AC228" i="13"/>
  <c r="AD235" i="13"/>
  <c r="AA235" i="13"/>
  <c r="AE235" i="13"/>
  <c r="AB235" i="13"/>
  <c r="AC235" i="13"/>
  <c r="AB231" i="13"/>
  <c r="AA231" i="13"/>
  <c r="AE231" i="13"/>
  <c r="AD231" i="13"/>
  <c r="AC231" i="13"/>
  <c r="AA297" i="13"/>
  <c r="AC297" i="13"/>
  <c r="AE297" i="13"/>
  <c r="AB297" i="13"/>
  <c r="AA285" i="13"/>
  <c r="AB285" i="13"/>
  <c r="AE285" i="13"/>
  <c r="AD285" i="13"/>
  <c r="AC285" i="13"/>
  <c r="AD93" i="13"/>
  <c r="AC93" i="13"/>
  <c r="AB93" i="13"/>
  <c r="AA93" i="13"/>
  <c r="AE93" i="13"/>
  <c r="AE146" i="13"/>
  <c r="AA146" i="13"/>
  <c r="AD146" i="13"/>
  <c r="AE206" i="13"/>
  <c r="AA206" i="13"/>
  <c r="AD206" i="13"/>
  <c r="AC206" i="13"/>
  <c r="AB206" i="13"/>
  <c r="AA296" i="13"/>
  <c r="AE296" i="13"/>
  <c r="AD296" i="13"/>
  <c r="AC296" i="13"/>
  <c r="AB296" i="13"/>
  <c r="AB60" i="13"/>
  <c r="AA60" i="13"/>
  <c r="AE60" i="13"/>
  <c r="AD60" i="13"/>
  <c r="AC60" i="13"/>
  <c r="AE181" i="13"/>
  <c r="AC15" i="13"/>
  <c r="AA129" i="13"/>
  <c r="AE129" i="13"/>
  <c r="AD129" i="13"/>
  <c r="AE277" i="13"/>
  <c r="AC277" i="13"/>
  <c r="AB277" i="13"/>
  <c r="AA277" i="13"/>
  <c r="AD277" i="13"/>
  <c r="AD238" i="13"/>
  <c r="AC238" i="13"/>
  <c r="AB238" i="13"/>
  <c r="AE238" i="13"/>
  <c r="AA238" i="13"/>
  <c r="AA288" i="13"/>
  <c r="AE118" i="13"/>
  <c r="AD118" i="13"/>
  <c r="AC118" i="13"/>
  <c r="AB118" i="13"/>
  <c r="AA118" i="13"/>
  <c r="AC325" i="13"/>
  <c r="AD325" i="13"/>
  <c r="AB325" i="13"/>
  <c r="AE325" i="13"/>
  <c r="AE29" i="13"/>
  <c r="AD29" i="13"/>
  <c r="AB29" i="13"/>
  <c r="AD152" i="13"/>
  <c r="AB152" i="13"/>
  <c r="AE152" i="13"/>
  <c r="AC152" i="13"/>
  <c r="AA152" i="13"/>
  <c r="AC302" i="13"/>
  <c r="AE302" i="13"/>
  <c r="AB363" i="13"/>
  <c r="AA363" i="13"/>
  <c r="AD363" i="13"/>
  <c r="AC363" i="13"/>
  <c r="AC81" i="13"/>
  <c r="AB81" i="13"/>
  <c r="AA81" i="13"/>
  <c r="AD81" i="13"/>
  <c r="AE81" i="13"/>
  <c r="AB205" i="13"/>
  <c r="AE205" i="13"/>
  <c r="AC205" i="13"/>
  <c r="AA205" i="13"/>
  <c r="AE75" i="13"/>
  <c r="AA75" i="13"/>
  <c r="AC75" i="13"/>
  <c r="AB75" i="13"/>
  <c r="AC21" i="13"/>
  <c r="AA21" i="13"/>
  <c r="AB21" i="13"/>
  <c r="AA171" i="13"/>
  <c r="AE171" i="13"/>
  <c r="AC171" i="13"/>
  <c r="AD171" i="13"/>
  <c r="AB171" i="13"/>
  <c r="AD344" i="13"/>
  <c r="AC344" i="13"/>
  <c r="AE344" i="13"/>
  <c r="AB344" i="13"/>
  <c r="AA344" i="13"/>
  <c r="AA123" i="13"/>
  <c r="AE211" i="13"/>
  <c r="AC211" i="13"/>
  <c r="AA211" i="13"/>
  <c r="AD211" i="13"/>
  <c r="AA45" i="13"/>
  <c r="AB45" i="13"/>
  <c r="AE45" i="13"/>
  <c r="AC45" i="13"/>
  <c r="AC163" i="13"/>
  <c r="AA163" i="13"/>
  <c r="AE163" i="13"/>
  <c r="AE261" i="13"/>
  <c r="AD261" i="13"/>
  <c r="AD295" i="13"/>
  <c r="AE154" i="13"/>
  <c r="AA55" i="13"/>
  <c r="AB51" i="13"/>
  <c r="AB193" i="13"/>
  <c r="AB194" i="13"/>
  <c r="AD144" i="13"/>
  <c r="AC31" i="13"/>
  <c r="AD10" i="13"/>
  <c r="AC110" i="13"/>
  <c r="AD199" i="13"/>
  <c r="AC275" i="13"/>
  <c r="AE121" i="13"/>
  <c r="AE21" i="13"/>
  <c r="AB37" i="13"/>
  <c r="AB106" i="13"/>
  <c r="AC349" i="13"/>
  <c r="AD297" i="13"/>
  <c r="AB262" i="13"/>
  <c r="AD334" i="13"/>
  <c r="AE156" i="13"/>
  <c r="AC273" i="13"/>
  <c r="AD6" i="13"/>
  <c r="AB362" i="13"/>
  <c r="AC288" i="13"/>
  <c r="AB352" i="13"/>
  <c r="AA161" i="13"/>
  <c r="AD121" i="13"/>
  <c r="AA196" i="13"/>
  <c r="AE311" i="13"/>
  <c r="AE24" i="13"/>
  <c r="AA261" i="13"/>
  <c r="AB302" i="13"/>
  <c r="AA225" i="13"/>
  <c r="AD192" i="13"/>
  <c r="AC32" i="13"/>
  <c r="AA251" i="13"/>
  <c r="AE312" i="13"/>
  <c r="AD7" i="13"/>
  <c r="AD163" i="13"/>
  <c r="AD303" i="13"/>
  <c r="AA210" i="13"/>
  <c r="AA365" i="13"/>
  <c r="AA144" i="13"/>
  <c r="AB95" i="13"/>
  <c r="AC111" i="13"/>
  <c r="AA34" i="17"/>
  <c r="AA273" i="13"/>
  <c r="AE161" i="13"/>
  <c r="AD311" i="13"/>
  <c r="AA302" i="13"/>
  <c r="AB89" i="13"/>
  <c r="AB331" i="13"/>
  <c r="AC129" i="13"/>
  <c r="AE365" i="13"/>
  <c r="AC41" i="13"/>
  <c r="AC126" i="13"/>
  <c r="AB347" i="13"/>
  <c r="AE48" i="13"/>
  <c r="AD252" i="13"/>
  <c r="AE349" i="13"/>
  <c r="AE173" i="13"/>
  <c r="AC262" i="13"/>
  <c r="AE334" i="13"/>
  <c r="AA48" i="13"/>
  <c r="AA156" i="13"/>
  <c r="AE273" i="13"/>
  <c r="AE6" i="13"/>
  <c r="AD362" i="13"/>
  <c r="AD288" i="13"/>
  <c r="AE167" i="13"/>
  <c r="AB190" i="13"/>
  <c r="AA37" i="13"/>
  <c r="AB12" i="13"/>
  <c r="AA347" i="13"/>
  <c r="AB261" i="13"/>
  <c r="AD302" i="13"/>
  <c r="AE126" i="13"/>
  <c r="AE192" i="13"/>
  <c r="AE251" i="13"/>
  <c r="AA233" i="13"/>
  <c r="AE7" i="13"/>
  <c r="AD204" i="13"/>
  <c r="AA74" i="13"/>
  <c r="AB68" i="13"/>
  <c r="AB303" i="13"/>
  <c r="AC179" i="13"/>
  <c r="AD195" i="13"/>
  <c r="AC195" i="13"/>
  <c r="AE195" i="13"/>
  <c r="AB82" i="13"/>
  <c r="AA82" i="13"/>
  <c r="AE82" i="13"/>
  <c r="AE316" i="13"/>
  <c r="AD316" i="13"/>
  <c r="AB316" i="13"/>
  <c r="AA316" i="13"/>
  <c r="AC316" i="13"/>
  <c r="AA97" i="13"/>
  <c r="AE97" i="13"/>
  <c r="AB97" i="13"/>
  <c r="AD97" i="13"/>
  <c r="AC97" i="13"/>
  <c r="AD263" i="13"/>
  <c r="AB263" i="13"/>
  <c r="AE263" i="13"/>
  <c r="AC263" i="13"/>
  <c r="AB200" i="13"/>
  <c r="AA200" i="13"/>
  <c r="AE200" i="13"/>
  <c r="AC200" i="13"/>
  <c r="AD214" i="13"/>
  <c r="AB214" i="13"/>
  <c r="AE214" i="13"/>
  <c r="AC214" i="13"/>
  <c r="AA214" i="13"/>
  <c r="AB61" i="13"/>
  <c r="AA61" i="13"/>
  <c r="AE61" i="13"/>
  <c r="AD61" i="13"/>
  <c r="AC61" i="13"/>
  <c r="AD19" i="13"/>
  <c r="AB19" i="13"/>
  <c r="AA19" i="13"/>
  <c r="AE19" i="13"/>
  <c r="AC19" i="13"/>
  <c r="AC107" i="13"/>
  <c r="AE107" i="13"/>
  <c r="AB107" i="13"/>
  <c r="AA107" i="13"/>
  <c r="AD107" i="13"/>
  <c r="AC340" i="13"/>
  <c r="AD340" i="13"/>
  <c r="AB340" i="13"/>
  <c r="AA340" i="13"/>
  <c r="AE340" i="13"/>
  <c r="AE209" i="13"/>
  <c r="AC209" i="13"/>
  <c r="AA209" i="13"/>
  <c r="AD209" i="13"/>
  <c r="AB209" i="13"/>
  <c r="AC77" i="13"/>
  <c r="AB77" i="13"/>
  <c r="AA120" i="13"/>
  <c r="AD120" i="13"/>
  <c r="AB120" i="13"/>
  <c r="AE120" i="13"/>
  <c r="AC120" i="13"/>
  <c r="AA335" i="13"/>
  <c r="AE335" i="13"/>
  <c r="AB335" i="13"/>
  <c r="AC335" i="13"/>
  <c r="AD335" i="13"/>
  <c r="AD176" i="13"/>
  <c r="AE176" i="13"/>
  <c r="AB176" i="13"/>
  <c r="AA176" i="13"/>
  <c r="AD354" i="13"/>
  <c r="AA354" i="13"/>
  <c r="AE354" i="13"/>
  <c r="AC354" i="13"/>
  <c r="AB354" i="13"/>
  <c r="AB62" i="13"/>
  <c r="AA62" i="13"/>
  <c r="AE62" i="13"/>
  <c r="AE216" i="13"/>
  <c r="AD216" i="13"/>
  <c r="AC216" i="13"/>
  <c r="AA346" i="13"/>
  <c r="AE346" i="13"/>
  <c r="AB346" i="13"/>
  <c r="AC220" i="13"/>
  <c r="AA220" i="13"/>
  <c r="AB220" i="13"/>
  <c r="AE220" i="13"/>
  <c r="AD220" i="13"/>
  <c r="AD72" i="13"/>
  <c r="AB72" i="13"/>
  <c r="AA72" i="13"/>
  <c r="AC72" i="13"/>
  <c r="AE72" i="13"/>
  <c r="AE78" i="13"/>
  <c r="AD78" i="13"/>
  <c r="AC78" i="13"/>
  <c r="AB78" i="13"/>
  <c r="AA78" i="13"/>
  <c r="AE201" i="13"/>
  <c r="AB201" i="13"/>
  <c r="AC201" i="13"/>
  <c r="AD201" i="13"/>
  <c r="AA201" i="13"/>
  <c r="AB245" i="13"/>
  <c r="AC245" i="13"/>
  <c r="AE245" i="13"/>
  <c r="AD245" i="13"/>
  <c r="AD162" i="13"/>
  <c r="AC162" i="13"/>
  <c r="AE162" i="13"/>
  <c r="AD34" i="13"/>
  <c r="AB34" i="13"/>
  <c r="AA34" i="13"/>
  <c r="AC34" i="13"/>
  <c r="AE34" i="13"/>
  <c r="AE76" i="13"/>
  <c r="AA76" i="13"/>
  <c r="AE46" i="13"/>
  <c r="AD46" i="13"/>
  <c r="AB46" i="13"/>
  <c r="AA46" i="13"/>
  <c r="AC46" i="13"/>
  <c r="AB104" i="13"/>
  <c r="AA104" i="13"/>
  <c r="AE104" i="13"/>
  <c r="AD104" i="13"/>
  <c r="AC259" i="13"/>
  <c r="AA259" i="13"/>
  <c r="AD259" i="13"/>
  <c r="AE247" i="13"/>
  <c r="AD247" i="13"/>
  <c r="AC247" i="13"/>
  <c r="AB247" i="13"/>
  <c r="AA247" i="13"/>
  <c r="AA35" i="13"/>
  <c r="AE35" i="13"/>
  <c r="AD35" i="13"/>
  <c r="AC35" i="13"/>
  <c r="AB35" i="13"/>
  <c r="AE153" i="13"/>
  <c r="AB153" i="13"/>
  <c r="AD153" i="13"/>
  <c r="AC153" i="13"/>
  <c r="AA153" i="13"/>
  <c r="AA269" i="13"/>
  <c r="AE269" i="13"/>
  <c r="AD269" i="13"/>
  <c r="AC269" i="13"/>
  <c r="AB269" i="13"/>
  <c r="AA217" i="13"/>
  <c r="AC217" i="13"/>
  <c r="AB217" i="13"/>
  <c r="AD217" i="13"/>
  <c r="AE115" i="13"/>
  <c r="AD115" i="13"/>
  <c r="AC115" i="13"/>
  <c r="AA115" i="13"/>
  <c r="AB115" i="13"/>
  <c r="AD367" i="13"/>
  <c r="AE367" i="13"/>
  <c r="AC79" i="13"/>
  <c r="AE79" i="13"/>
  <c r="AD79" i="13"/>
  <c r="AA79" i="13"/>
  <c r="AB79" i="13"/>
  <c r="AE20" i="13"/>
  <c r="AD20" i="13"/>
  <c r="AA306" i="13"/>
  <c r="AE306" i="13"/>
  <c r="AD306" i="13"/>
  <c r="AC306" i="13"/>
  <c r="AB306" i="13"/>
  <c r="AA136" i="13"/>
  <c r="AE136" i="13"/>
  <c r="AC136" i="13"/>
  <c r="AB136" i="13"/>
  <c r="AD136" i="13"/>
  <c r="AA125" i="13"/>
  <c r="AE125" i="13"/>
  <c r="AD125" i="13"/>
  <c r="AC125" i="13"/>
  <c r="AB125" i="13"/>
  <c r="AE286" i="13"/>
  <c r="AD286" i="13"/>
  <c r="AC286" i="13"/>
  <c r="AB286" i="13"/>
  <c r="AA286" i="13"/>
  <c r="AD348" i="13"/>
  <c r="AE348" i="13"/>
  <c r="AC348" i="13"/>
  <c r="AC203" i="13"/>
  <c r="AD203" i="13"/>
  <c r="AA203" i="13"/>
  <c r="AB203" i="13"/>
  <c r="AE203" i="13"/>
  <c r="AA272" i="13"/>
  <c r="AA5" i="13"/>
  <c r="AE5" i="13"/>
  <c r="AD5" i="13"/>
  <c r="AC5" i="13"/>
  <c r="AB5" i="13"/>
  <c r="AA313" i="13"/>
  <c r="AC313" i="13"/>
  <c r="AD313" i="13"/>
  <c r="AE313" i="13"/>
  <c r="AB313" i="13"/>
  <c r="AD307" i="13"/>
  <c r="AC278" i="13"/>
  <c r="AE278" i="13"/>
  <c r="AA278" i="13"/>
  <c r="AB278" i="13"/>
  <c r="AD42" i="13"/>
  <c r="AA42" i="13"/>
  <c r="AE42" i="13"/>
  <c r="AC42" i="13"/>
  <c r="AB42" i="13"/>
  <c r="AA244" i="13"/>
  <c r="AD244" i="13"/>
  <c r="AE244" i="13"/>
  <c r="AB265" i="13"/>
  <c r="AD265" i="13"/>
  <c r="AE265" i="13"/>
  <c r="AA9" i="13"/>
  <c r="AC9" i="13"/>
  <c r="AD9" i="13"/>
  <c r="AB9" i="13"/>
  <c r="AC186" i="13"/>
  <c r="AC236" i="13"/>
  <c r="AB236" i="13"/>
  <c r="AE236" i="13"/>
  <c r="AD236" i="13"/>
  <c r="AE73" i="13"/>
  <c r="AA73" i="13"/>
  <c r="AD73" i="13"/>
  <c r="AC73" i="13"/>
  <c r="AB73" i="13"/>
  <c r="AB14" i="13"/>
  <c r="AA14" i="13"/>
  <c r="AE14" i="13"/>
  <c r="AD14" i="13"/>
  <c r="AC14" i="13"/>
  <c r="AA315" i="13"/>
  <c r="AC315" i="13"/>
  <c r="AE315" i="13"/>
  <c r="AD315" i="13"/>
  <c r="AB350" i="13"/>
  <c r="AA350" i="13"/>
  <c r="AC350" i="13"/>
  <c r="AE350" i="13"/>
  <c r="AD350" i="13"/>
  <c r="AC101" i="13"/>
  <c r="AB101" i="13"/>
  <c r="AA101" i="13"/>
  <c r="AE101" i="13"/>
  <c r="AD101" i="13"/>
  <c r="AA250" i="13"/>
  <c r="AE250" i="13"/>
  <c r="AD250" i="13"/>
  <c r="AE58" i="13"/>
  <c r="AD58" i="13"/>
  <c r="AC58" i="13"/>
  <c r="AA58" i="13"/>
  <c r="AB58" i="13"/>
  <c r="AA141" i="13"/>
  <c r="AD141" i="13"/>
  <c r="AB141" i="13"/>
  <c r="AE141" i="13"/>
  <c r="AC141" i="13"/>
  <c r="AB357" i="13"/>
  <c r="AA357" i="13"/>
  <c r="AE357" i="13"/>
  <c r="AD357" i="13"/>
  <c r="AC357" i="13"/>
  <c r="AD63" i="13"/>
  <c r="AB63" i="13"/>
  <c r="AA63" i="13"/>
  <c r="AA255" i="13"/>
  <c r="AD255" i="13"/>
  <c r="AC255" i="13"/>
  <c r="AA94" i="13"/>
  <c r="AD94" i="13"/>
  <c r="AB50" i="13"/>
  <c r="AD221" i="13"/>
  <c r="AB162" i="13"/>
  <c r="AD321" i="13"/>
  <c r="AE11" i="13"/>
  <c r="AC82" i="13"/>
  <c r="AD74" i="13"/>
  <c r="AA51" i="13"/>
  <c r="AD116" i="13"/>
  <c r="AA194" i="13"/>
  <c r="AE124" i="13"/>
  <c r="AA69" i="13"/>
  <c r="AD31" i="13"/>
  <c r="AB123" i="13"/>
  <c r="AA173" i="13"/>
  <c r="AE262" i="13"/>
  <c r="AC48" i="13"/>
  <c r="AE219" i="13"/>
  <c r="AB367" i="13"/>
  <c r="AA254" i="13"/>
  <c r="AA270" i="13"/>
  <c r="AE74" i="13"/>
  <c r="AB365" i="13"/>
  <c r="AE80" i="13"/>
  <c r="AB199" i="13"/>
  <c r="AB275" i="13"/>
  <c r="AA318" i="13"/>
  <c r="AC39" i="13"/>
  <c r="AB184" i="13"/>
  <c r="AA249" i="13"/>
  <c r="AC95" i="13"/>
  <c r="AA135" i="13"/>
  <c r="AC347" i="13"/>
  <c r="AC261" i="13"/>
  <c r="AB223" i="13"/>
  <c r="AA126" i="13"/>
  <c r="AB322" i="13"/>
  <c r="AB186" i="13"/>
  <c r="AA29" i="13"/>
  <c r="AA7" i="13"/>
  <c r="AC280" i="13"/>
  <c r="AE89" i="13"/>
  <c r="AE145" i="13"/>
  <c r="AB251" i="13"/>
  <c r="AC161" i="13"/>
  <c r="AE17" i="13"/>
  <c r="AD17" i="13"/>
  <c r="AC17" i="13"/>
  <c r="AA334" i="13"/>
  <c r="AC334" i="13"/>
  <c r="AE116" i="13"/>
  <c r="AB116" i="13"/>
  <c r="AC165" i="13"/>
  <c r="AE165" i="13"/>
  <c r="AD165" i="13"/>
  <c r="AB198" i="13"/>
  <c r="AA198" i="13"/>
  <c r="AC198" i="13"/>
  <c r="AE198" i="13"/>
  <c r="AD198" i="13"/>
  <c r="AD117" i="13"/>
  <c r="AA117" i="13"/>
  <c r="AC117" i="13"/>
  <c r="AB242" i="13"/>
  <c r="AE242" i="13"/>
  <c r="AC242" i="13"/>
  <c r="AA242" i="13"/>
  <c r="AD242" i="13"/>
  <c r="AB53" i="13"/>
  <c r="AD53" i="13"/>
  <c r="AA53" i="13"/>
  <c r="AE53" i="13"/>
  <c r="AC53" i="13"/>
  <c r="AA132" i="13"/>
  <c r="AD132" i="13"/>
  <c r="AC132" i="13"/>
  <c r="AA232" i="13"/>
  <c r="AC232" i="13"/>
  <c r="AE232" i="13"/>
  <c r="AD232" i="13"/>
  <c r="AB232" i="13"/>
  <c r="AC304" i="13"/>
  <c r="AA304" i="13"/>
  <c r="AE47" i="13"/>
  <c r="AC47" i="13"/>
  <c r="AB47" i="13"/>
  <c r="AD47" i="13"/>
  <c r="AE329" i="13"/>
  <c r="AB329" i="13"/>
  <c r="AA88" i="13"/>
  <c r="AE88" i="13"/>
  <c r="AC88" i="13"/>
  <c r="AD88" i="13"/>
  <c r="AB88" i="13"/>
  <c r="AC86" i="13"/>
  <c r="AE86" i="13"/>
  <c r="AD86" i="13"/>
  <c r="AD92" i="13"/>
  <c r="AB92" i="13"/>
  <c r="AE92" i="13"/>
  <c r="AC92" i="13"/>
  <c r="AA92" i="13"/>
  <c r="AE324" i="13"/>
  <c r="AA324" i="13"/>
  <c r="AD324" i="13"/>
  <c r="AB324" i="13"/>
  <c r="AD328" i="13"/>
  <c r="AC328" i="13"/>
  <c r="AB328" i="13"/>
  <c r="AA328" i="13"/>
  <c r="AE328" i="13"/>
  <c r="AD327" i="13"/>
  <c r="AE327" i="13"/>
  <c r="AC327" i="13"/>
  <c r="AA327" i="13"/>
  <c r="AB327" i="13"/>
  <c r="AB172" i="13"/>
  <c r="AC172" i="13"/>
  <c r="AE172" i="13"/>
  <c r="AD172" i="13"/>
  <c r="AA172" i="13"/>
  <c r="AD64" i="13"/>
  <c r="AE64" i="13"/>
  <c r="AB64" i="13"/>
  <c r="AA96" i="13"/>
  <c r="AB96" i="13"/>
  <c r="AD96" i="13"/>
  <c r="AA71" i="13"/>
  <c r="AC71" i="13"/>
  <c r="AE71" i="13"/>
  <c r="AD71" i="13"/>
  <c r="AB71" i="13"/>
  <c r="AB128" i="13"/>
  <c r="AE128" i="13"/>
  <c r="AD128" i="13"/>
  <c r="AC128" i="13"/>
  <c r="AA128" i="13"/>
  <c r="AA157" i="13"/>
  <c r="AB157" i="13"/>
  <c r="AE157" i="13"/>
  <c r="AE218" i="13"/>
  <c r="AB218" i="13"/>
  <c r="AD218" i="13"/>
  <c r="AC218" i="13"/>
  <c r="AA218" i="13"/>
  <c r="AE23" i="13"/>
  <c r="AD23" i="13"/>
  <c r="AB23" i="13"/>
  <c r="AA23" i="13"/>
  <c r="AC23" i="13"/>
  <c r="AB130" i="13"/>
  <c r="AD130" i="13"/>
  <c r="AC130" i="13"/>
  <c r="AB353" i="13"/>
  <c r="AE353" i="13"/>
  <c r="AB310" i="13"/>
  <c r="AE310" i="13"/>
  <c r="AD310" i="13"/>
  <c r="AC310" i="13"/>
  <c r="AB289" i="13"/>
  <c r="AA289" i="13"/>
  <c r="AC289" i="13"/>
  <c r="AE289" i="13"/>
  <c r="AD22" i="13"/>
  <c r="AB22" i="13"/>
  <c r="AE22" i="13"/>
  <c r="AC22" i="13"/>
  <c r="AA22" i="13"/>
  <c r="AA213" i="13"/>
  <c r="AC213" i="13"/>
  <c r="AE213" i="13"/>
  <c r="AD213" i="13"/>
  <c r="AB213" i="13"/>
  <c r="AC8" i="13"/>
  <c r="AB8" i="13"/>
  <c r="AA8" i="13"/>
  <c r="AE8" i="13"/>
  <c r="AD8" i="13"/>
  <c r="AC98" i="13"/>
  <c r="AA98" i="13"/>
  <c r="AD98" i="13"/>
  <c r="AB98" i="13"/>
  <c r="AE98" i="13"/>
  <c r="AD185" i="13"/>
  <c r="AC185" i="13"/>
  <c r="AE185" i="13"/>
  <c r="AB185" i="13"/>
  <c r="AC359" i="13"/>
  <c r="AA359" i="13"/>
  <c r="AB208" i="13"/>
  <c r="AE208" i="13"/>
  <c r="AA208" i="13"/>
  <c r="AD208" i="13"/>
  <c r="AC208" i="13"/>
  <c r="AC326" i="13"/>
  <c r="AD326" i="13"/>
  <c r="AB326" i="13"/>
  <c r="AA326" i="13"/>
  <c r="AE326" i="13"/>
  <c r="AC361" i="13"/>
  <c r="AB361" i="13"/>
  <c r="AE361" i="13"/>
  <c r="AE291" i="13"/>
  <c r="AD40" i="13"/>
  <c r="AB40" i="13"/>
  <c r="AA40" i="13"/>
  <c r="AC40" i="13"/>
  <c r="AE40" i="13"/>
  <c r="AB177" i="13"/>
  <c r="AD177" i="13"/>
  <c r="AC177" i="13"/>
  <c r="AA177" i="13"/>
  <c r="AE177" i="13"/>
  <c r="AD366" i="13"/>
  <c r="AB294" i="13"/>
  <c r="AA294" i="13"/>
  <c r="AC294" i="13"/>
  <c r="AE222" i="13"/>
  <c r="AD222" i="13"/>
  <c r="AB276" i="13"/>
  <c r="AA276" i="13"/>
  <c r="AE276" i="13"/>
  <c r="AD276" i="13"/>
  <c r="AC276" i="13"/>
  <c r="AB175" i="13"/>
  <c r="AA175" i="13"/>
  <c r="AE175" i="13"/>
  <c r="AD175" i="13"/>
  <c r="AC175" i="13"/>
  <c r="AE282" i="13"/>
  <c r="AC282" i="13"/>
  <c r="AB282" i="13"/>
  <c r="AB83" i="13"/>
  <c r="AD83" i="13"/>
  <c r="AE83" i="13"/>
  <c r="AC83" i="13"/>
  <c r="AA83" i="13"/>
  <c r="AC356" i="13"/>
  <c r="AD356" i="13"/>
  <c r="AB356" i="13"/>
  <c r="AA356" i="13"/>
  <c r="AE356" i="13"/>
  <c r="AA138" i="13"/>
  <c r="AB138" i="13"/>
  <c r="AC138" i="13"/>
  <c r="AE138" i="13"/>
  <c r="AA239" i="13"/>
  <c r="AC239" i="13"/>
  <c r="AE239" i="13"/>
  <c r="AB239" i="13"/>
  <c r="AD143" i="13"/>
  <c r="AC143" i="13"/>
  <c r="AB143" i="13"/>
  <c r="AA143" i="13"/>
  <c r="AE143" i="13"/>
  <c r="AE257" i="13"/>
  <c r="AD257" i="13"/>
  <c r="AB257" i="13"/>
  <c r="AC257" i="13"/>
  <c r="AA257" i="13"/>
  <c r="AC332" i="13"/>
  <c r="AB332" i="13"/>
  <c r="AA332" i="13"/>
  <c r="AE332" i="13"/>
  <c r="AD332" i="13"/>
  <c r="AE114" i="13"/>
  <c r="AD114" i="13"/>
  <c r="AB114" i="13"/>
  <c r="AC114" i="13"/>
  <c r="AA114" i="13"/>
  <c r="AB258" i="13"/>
  <c r="AA258" i="13"/>
  <c r="AC258" i="13"/>
  <c r="AE258" i="13"/>
  <c r="AD258" i="13"/>
  <c r="AA32" i="13"/>
  <c r="AD32" i="13"/>
  <c r="AB32" i="13"/>
  <c r="AA149" i="13"/>
  <c r="AB149" i="13"/>
  <c r="AE149" i="13"/>
  <c r="AD149" i="13"/>
  <c r="AC149" i="13"/>
  <c r="AB30" i="17"/>
  <c r="AA36" i="17"/>
  <c r="AB345" i="13"/>
  <c r="AD135" i="13"/>
  <c r="AC158" i="13"/>
  <c r="AC181" i="13"/>
  <c r="AC358" i="13"/>
  <c r="AE15" i="13"/>
  <c r="AD186" i="13"/>
  <c r="AB161" i="13"/>
  <c r="AC321" i="13"/>
  <c r="AB76" i="13"/>
  <c r="AA89" i="13"/>
  <c r="AA64" i="13"/>
  <c r="AC20" i="13"/>
  <c r="AC222" i="13"/>
  <c r="AC250" i="13"/>
  <c r="AD123" i="13"/>
  <c r="AB173" i="13"/>
  <c r="AB94" i="13"/>
  <c r="AA291" i="13"/>
  <c r="AB211" i="13"/>
  <c r="AA219" i="13"/>
  <c r="AC367" i="13"/>
  <c r="AB254" i="13"/>
  <c r="AC270" i="13"/>
  <c r="AB74" i="13"/>
  <c r="AC365" i="13"/>
  <c r="AA186" i="13"/>
  <c r="AE9" i="13"/>
  <c r="AD21" i="13"/>
  <c r="AD200" i="13"/>
  <c r="AD109" i="13"/>
  <c r="AB146" i="13"/>
  <c r="AC135" i="13"/>
  <c r="AD134" i="13"/>
  <c r="AC223" i="13"/>
  <c r="AD194" i="13"/>
  <c r="AD322" i="13"/>
  <c r="AE186" i="13"/>
  <c r="AC29" i="13"/>
  <c r="AD345" i="13"/>
  <c r="AC176" i="13"/>
  <c r="AE110" i="13"/>
  <c r="AE130" i="13"/>
  <c r="AD256" i="13"/>
  <c r="AA343" i="13"/>
  <c r="AE84" i="13"/>
  <c r="AD84" i="13"/>
  <c r="AC84" i="13"/>
  <c r="AB84" i="13"/>
  <c r="AB150" i="13"/>
  <c r="AE150" i="13"/>
  <c r="AA150" i="13"/>
  <c r="AD150" i="13"/>
  <c r="AC150" i="13"/>
  <c r="AD336" i="13"/>
  <c r="AC336" i="13"/>
  <c r="AB336" i="13"/>
  <c r="AA336" i="13"/>
  <c r="AE336" i="13"/>
  <c r="AD271" i="13"/>
  <c r="AA271" i="13"/>
  <c r="AE271" i="13"/>
  <c r="AC16" i="13"/>
  <c r="AB16" i="13"/>
  <c r="AA16" i="13"/>
  <c r="AE16" i="13"/>
  <c r="AB139" i="13"/>
  <c r="AA139" i="13"/>
  <c r="AE139" i="13"/>
  <c r="AD139" i="13"/>
  <c r="AC139" i="13"/>
  <c r="AA191" i="13"/>
  <c r="AB191" i="13"/>
  <c r="AE191" i="13"/>
  <c r="AE317" i="13"/>
  <c r="AB317" i="13"/>
  <c r="AC317" i="13"/>
  <c r="AD317" i="13"/>
  <c r="AA317" i="13"/>
  <c r="AB240" i="13"/>
  <c r="AD240" i="13"/>
  <c r="AE240" i="13"/>
  <c r="AC240" i="13"/>
  <c r="AC295" i="13"/>
  <c r="AB295" i="13"/>
  <c r="AE295" i="13"/>
  <c r="AE168" i="13"/>
  <c r="AD168" i="13"/>
  <c r="AC168" i="13"/>
  <c r="AB168" i="13"/>
  <c r="AA168" i="13"/>
  <c r="AA70" i="13"/>
  <c r="AB70" i="13"/>
  <c r="AE70" i="13"/>
  <c r="AD70" i="13"/>
  <c r="AC70" i="13"/>
  <c r="AE102" i="13"/>
  <c r="AC102" i="13"/>
  <c r="AD102" i="13"/>
  <c r="AA102" i="13"/>
  <c r="AB299" i="13"/>
  <c r="AE299" i="13"/>
  <c r="AD299" i="13"/>
  <c r="AC299" i="13"/>
  <c r="AA299" i="13"/>
  <c r="AA308" i="13"/>
  <c r="AB308" i="13"/>
  <c r="AE308" i="13"/>
  <c r="AD308" i="13"/>
  <c r="AC308" i="13"/>
  <c r="AC189" i="13"/>
  <c r="AB189" i="13"/>
  <c r="AA189" i="13"/>
  <c r="AE189" i="13"/>
  <c r="AD189" i="13"/>
  <c r="AE131" i="13"/>
  <c r="AD131" i="13"/>
  <c r="AC131" i="13"/>
  <c r="AA131" i="13"/>
  <c r="AA91" i="13"/>
  <c r="AB91" i="13"/>
  <c r="AE91" i="13"/>
  <c r="AD91" i="13"/>
  <c r="AB260" i="13"/>
  <c r="AD260" i="13"/>
  <c r="AA260" i="13"/>
  <c r="AE260" i="13"/>
  <c r="AC260" i="13"/>
  <c r="AA369" i="13"/>
  <c r="AB369" i="13"/>
  <c r="AD369" i="13"/>
  <c r="AC369" i="13"/>
  <c r="AE369" i="13"/>
  <c r="AB100" i="13"/>
  <c r="AA100" i="13"/>
  <c r="AE100" i="13"/>
  <c r="AD100" i="13"/>
  <c r="AC100" i="13"/>
  <c r="AB314" i="13"/>
  <c r="AE314" i="13"/>
  <c r="AD314" i="13"/>
  <c r="AC314" i="13"/>
  <c r="AC54" i="13"/>
  <c r="AB54" i="13"/>
  <c r="AA54" i="13"/>
  <c r="AE54" i="13"/>
  <c r="AD54" i="13"/>
  <c r="AE65" i="13"/>
  <c r="AA65" i="13"/>
  <c r="AB65" i="13"/>
  <c r="AD280" i="13"/>
  <c r="AB280" i="13"/>
  <c r="AA280" i="13"/>
  <c r="AE144" i="13"/>
  <c r="AB124" i="13"/>
  <c r="AD124" i="13"/>
  <c r="AE319" i="13"/>
  <c r="AD319" i="13"/>
  <c r="AA319" i="13"/>
  <c r="AB319" i="13"/>
  <c r="AC319" i="13"/>
  <c r="AC190" i="13"/>
  <c r="AE13" i="13"/>
  <c r="AB13" i="13"/>
  <c r="AD13" i="13"/>
  <c r="AC13" i="13"/>
  <c r="AA13" i="13"/>
  <c r="AD57" i="13"/>
  <c r="AE57" i="13"/>
  <c r="AA57" i="13"/>
  <c r="AE170" i="13"/>
  <c r="AD170" i="13"/>
  <c r="AC170" i="13"/>
  <c r="AA170" i="13"/>
  <c r="AB170" i="13"/>
  <c r="AB266" i="13"/>
  <c r="AE266" i="13"/>
  <c r="AA266" i="13"/>
  <c r="AD266" i="13"/>
  <c r="AC266" i="13"/>
  <c r="AC133" i="13"/>
  <c r="AE133" i="13"/>
  <c r="AD133" i="13"/>
  <c r="AB133" i="13"/>
  <c r="AA133" i="13"/>
  <c r="AE229" i="13"/>
  <c r="AD229" i="13"/>
  <c r="AC229" i="13"/>
  <c r="AC274" i="13"/>
  <c r="AE274" i="13"/>
  <c r="AB274" i="13"/>
  <c r="AA274" i="13"/>
  <c r="AA323" i="13"/>
  <c r="AC323" i="13"/>
  <c r="AB323" i="13"/>
  <c r="AE323" i="13"/>
  <c r="AD323" i="13"/>
  <c r="AC33" i="13"/>
  <c r="AE33" i="13"/>
  <c r="AD33" i="13"/>
  <c r="AB33" i="13"/>
  <c r="AB210" i="13"/>
  <c r="AD210" i="13"/>
  <c r="AE210" i="13"/>
  <c r="AB56" i="13"/>
  <c r="AA56" i="13"/>
  <c r="AD56" i="13"/>
  <c r="AC56" i="13"/>
  <c r="AE56" i="13"/>
  <c r="AE197" i="13"/>
  <c r="AC197" i="13"/>
  <c r="AD197" i="13"/>
  <c r="AB197" i="13"/>
  <c r="AA197" i="13"/>
  <c r="AD275" i="13"/>
  <c r="AC330" i="13"/>
  <c r="AE330" i="13"/>
  <c r="AD330" i="13"/>
  <c r="AA330" i="13"/>
  <c r="AD196" i="13"/>
  <c r="AE196" i="13"/>
  <c r="AC166" i="13"/>
  <c r="AD166" i="13"/>
  <c r="AE166" i="13"/>
  <c r="AA166" i="13"/>
  <c r="AB166" i="13"/>
  <c r="AA342" i="13"/>
  <c r="AD342" i="13"/>
  <c r="AB342" i="13"/>
  <c r="AB281" i="13"/>
  <c r="AA281" i="13"/>
  <c r="AC281" i="13"/>
  <c r="AE281" i="13"/>
  <c r="AD281" i="13"/>
  <c r="AA127" i="13"/>
  <c r="AB127" i="13"/>
  <c r="AE127" i="13"/>
  <c r="AD127" i="13"/>
  <c r="AC127" i="13"/>
  <c r="AE246" i="13"/>
  <c r="AC246" i="13"/>
  <c r="AD246" i="13"/>
  <c r="AB246" i="13"/>
  <c r="AA246" i="13"/>
  <c r="AC164" i="13"/>
  <c r="AE164" i="13"/>
  <c r="AD164" i="13"/>
  <c r="AD215" i="13"/>
  <c r="AC215" i="13"/>
  <c r="AB215" i="13"/>
  <c r="AE215" i="13"/>
  <c r="AD268" i="13"/>
  <c r="AB268" i="13"/>
  <c r="AC103" i="13"/>
  <c r="AB103" i="13"/>
  <c r="AE103" i="13"/>
  <c r="AD103" i="13"/>
  <c r="AA103" i="13"/>
  <c r="AD230" i="13"/>
  <c r="AC230" i="13"/>
  <c r="AA230" i="13"/>
  <c r="AE230" i="13"/>
  <c r="AB230" i="13"/>
  <c r="AA25" i="13"/>
  <c r="AE25" i="13"/>
  <c r="AD25" i="13"/>
  <c r="AC25" i="13"/>
  <c r="AB25" i="13"/>
  <c r="AE66" i="13"/>
  <c r="AC66" i="13"/>
  <c r="AD66" i="13"/>
  <c r="AB30" i="13"/>
  <c r="AE366" i="13"/>
  <c r="AB349" i="13"/>
  <c r="AA229" i="13"/>
  <c r="AE359" i="13"/>
  <c r="AE318" i="13"/>
  <c r="AC265" i="13"/>
  <c r="AE288" i="13"/>
  <c r="AD154" i="13"/>
  <c r="AA221" i="13"/>
  <c r="AE351" i="13"/>
  <c r="AA181" i="13"/>
  <c r="AD190" i="13"/>
  <c r="AE279" i="13"/>
  <c r="AB31" i="13"/>
  <c r="AB17" i="13"/>
  <c r="AB249" i="13"/>
  <c r="AB66" i="13"/>
  <c r="AC268" i="13"/>
  <c r="AD75" i="13"/>
  <c r="AE259" i="13"/>
  <c r="AC94" i="13"/>
  <c r="AB291" i="13"/>
  <c r="AE255" i="13"/>
  <c r="AB219" i="13"/>
  <c r="AC50" i="13"/>
  <c r="AC254" i="13"/>
  <c r="AE270" i="13"/>
  <c r="AE10" i="13"/>
  <c r="AD329" i="13"/>
  <c r="AA366" i="13"/>
  <c r="AC116" i="13"/>
  <c r="AB144" i="13"/>
  <c r="AA59" i="13"/>
  <c r="AC65" i="13"/>
  <c r="AD138" i="13"/>
  <c r="AD45" i="13"/>
  <c r="AE134" i="13"/>
  <c r="AE223" i="13"/>
  <c r="AC272" i="13"/>
  <c r="AE322" i="13"/>
  <c r="AA310" i="13"/>
  <c r="AB224" i="13"/>
  <c r="AE345" i="13"/>
  <c r="AB304" i="13"/>
  <c r="AA165" i="13"/>
  <c r="AA110" i="13"/>
  <c r="AA130" i="13"/>
  <c r="AC342" i="13"/>
  <c r="AD239" i="13"/>
  <c r="AD15" i="13"/>
  <c r="AD233" i="13"/>
  <c r="AD300" i="13"/>
  <c r="AA33" i="17"/>
  <c r="Z27" i="17"/>
  <c r="AA35" i="17"/>
  <c r="AC35" i="17"/>
  <c r="Y26" i="17"/>
  <c r="AA30" i="17"/>
  <c r="AB28" i="17"/>
  <c r="Y29" i="17"/>
  <c r="AC31" i="17"/>
  <c r="AC25" i="17"/>
  <c r="Z25" i="17"/>
  <c r="AC29" i="17"/>
  <c r="AA25" i="17"/>
  <c r="Z35" i="17"/>
  <c r="Y28" i="17"/>
  <c r="AC28" i="17"/>
  <c r="AB27" i="17"/>
  <c r="AA31" i="17"/>
  <c r="Y33" i="17"/>
  <c r="AC33" i="17"/>
  <c r="AB32" i="17"/>
  <c r="Z29" i="17"/>
  <c r="Z26" i="17"/>
  <c r="AB26" i="17"/>
  <c r="Z30" i="17"/>
  <c r="Z34" i="17"/>
  <c r="AC34" i="17"/>
  <c r="AB36" i="17"/>
  <c r="AB34" i="17"/>
  <c r="AB25" i="17"/>
  <c r="Z28" i="17"/>
  <c r="Y27" i="17"/>
  <c r="AC27" i="17"/>
  <c r="AB31" i="17"/>
  <c r="Z33" i="17"/>
  <c r="Y32" i="17"/>
  <c r="AC32" i="17"/>
  <c r="AA29" i="17"/>
  <c r="AC26" i="17"/>
  <c r="Y30" i="17"/>
  <c r="AC30" i="17"/>
  <c r="Y34" i="17"/>
  <c r="Y36" i="17"/>
  <c r="AC36" i="17"/>
  <c r="AA32" i="17"/>
  <c r="Y25" i="17"/>
  <c r="Y31" i="17"/>
  <c r="R372" i="13"/>
  <c r="Q371" i="13"/>
  <c r="Q372" i="13"/>
  <c r="O38" i="17"/>
  <c r="P38" i="17"/>
  <c r="R371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AlbertNe</author>
    <author>ReneeL</author>
    <author>LindaSims</author>
    <author>VickiW</author>
    <author>AmyR</author>
    <author>lainero</author>
    <author>Allen, Barry</author>
    <author>Reels, Amy</author>
    <author>Westbrook, Vicki</author>
  </authors>
  <commentList>
    <comment ref="E8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This is the sum of William's FTT plus Brown's TT for daily demand calculation purposes.
</t>
        </r>
        <r>
          <rPr>
            <b/>
            <sz val="8"/>
            <color indexed="81"/>
            <rFont val="Tahoma"/>
            <family val="2"/>
          </rPr>
          <t>TomL:  I totally disagree with Al's methodology.  It is not well thought out and is definitely not rigorous.  It is clunky and wrong.  My adjustments are in LIME GREEN.</t>
        </r>
      </text>
    </comment>
    <comment ref="T2786" authorId="1" shapeId="0" xr:uid="{00000000-0006-0000-0900-000002000000}">
      <text>
        <r>
          <rPr>
            <b/>
            <sz val="8"/>
            <color indexed="81"/>
            <rFont val="Tahoma"/>
            <family val="2"/>
          </rPr>
          <t>ReneeL:</t>
        </r>
        <r>
          <rPr>
            <sz val="8"/>
            <color indexed="81"/>
            <rFont val="Tahoma"/>
            <family val="2"/>
          </rPr>
          <t xml:space="preserve">
Awaiting Readings for transfers</t>
        </r>
      </text>
    </comment>
    <comment ref="F2798" authorId="1" shapeId="0" xr:uid="{00000000-0006-0000-0900-000003000000}">
      <text>
        <r>
          <rPr>
            <b/>
            <sz val="8"/>
            <color indexed="81"/>
            <rFont val="Tahoma"/>
            <family val="2"/>
          </rPr>
          <t>ReneeL:</t>
        </r>
        <r>
          <rPr>
            <sz val="8"/>
            <color indexed="81"/>
            <rFont val="Tahoma"/>
            <family val="2"/>
          </rPr>
          <t xml:space="preserve">
18" main break and flushing 
</t>
        </r>
      </text>
    </comment>
    <comment ref="Y2960" authorId="2" shapeId="0" xr:uid="{00000000-0006-0000-0900-000004000000}">
      <text>
        <r>
          <rPr>
            <b/>
            <sz val="8"/>
            <color indexed="81"/>
            <rFont val="Tahoma"/>
            <family val="2"/>
          </rPr>
          <t>LindaSims:</t>
        </r>
        <r>
          <rPr>
            <sz val="8"/>
            <color indexed="81"/>
            <rFont val="Tahoma"/>
            <family val="2"/>
          </rPr>
          <t xml:space="preserve">
Value- not a formula!!
12-16-08</t>
        </r>
      </text>
    </comment>
    <comment ref="W3024" authorId="3" shapeId="0" xr:uid="{00000000-0006-0000-0900-000005000000}">
      <text>
        <r>
          <rPr>
            <b/>
            <sz val="10"/>
            <color indexed="81"/>
            <rFont val="Tahoma"/>
            <family val="2"/>
          </rPr>
          <t>VickiW:</t>
        </r>
        <r>
          <rPr>
            <sz val="10"/>
            <color indexed="81"/>
            <rFont val="Tahoma"/>
            <family val="2"/>
          </rPr>
          <t xml:space="preserve">
updated from 0 per Cary's records</t>
        </r>
      </text>
    </comment>
    <comment ref="X3032" authorId="2" shapeId="0" xr:uid="{00000000-0006-0000-0900-000006000000}">
      <text>
        <r>
          <rPr>
            <b/>
            <sz val="8"/>
            <color indexed="81"/>
            <rFont val="Tahoma"/>
            <family val="2"/>
          </rPr>
          <t>LindaSims:</t>
        </r>
        <r>
          <rPr>
            <sz val="8"/>
            <color indexed="81"/>
            <rFont val="Tahoma"/>
            <family val="2"/>
          </rPr>
          <t xml:space="preserve">
Emergency purchase arranged by Tom Lucas, W&amp;SM Superintendent.</t>
        </r>
      </text>
    </comment>
    <comment ref="AF3295" authorId="0" shapeId="0" xr:uid="{00000000-0006-0000-0900-000007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Lake level lowered at request of contractor.</t>
        </r>
      </text>
    </comment>
    <comment ref="B3371" authorId="0" shapeId="0" xr:uid="{00000000-0006-0000-0900-000008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 According to James Fuller, flow meter at Brown Plant was malfunctioning. Pump was set to deliver at a rate of 20.00 MGD. This is estimated data. </t>
        </r>
      </text>
    </comment>
    <comment ref="B3372" authorId="0" shapeId="0" xr:uid="{00000000-0006-0000-0900-000009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According to James Fuller, flow meter at Brown Plant was malfunctioning. Pump was set to deliver at a rate of 20.00 MGD. This is estimated data. </t>
        </r>
      </text>
    </comment>
    <comment ref="B3373" authorId="0" shapeId="0" xr:uid="{00000000-0006-0000-0900-00000A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According to James Fuller, flow meter at Brown Plant was malfunctioning. Pump was set to deliver at a rate of 20.00 MGD. This is estimated data. </t>
        </r>
      </text>
    </comment>
    <comment ref="B3374" authorId="0" shapeId="0" xr:uid="{00000000-0006-0000-0900-00000B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According to James Fuller, flow meter at Brown Plant was malfunctioning. Pump was set to deliver at a rate of 20.00 MGD. This is estimated data. </t>
        </r>
      </text>
    </comment>
    <comment ref="B3375" authorId="0" shapeId="0" xr:uid="{00000000-0006-0000-0900-00000C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According to James Fuller, flow meter at Brown Plant was malfunctioning. Pump was set to deliver at a rate of 20.00 MGD. This is estimated data. </t>
        </r>
      </text>
    </comment>
    <comment ref="B3376" authorId="4" shapeId="0" xr:uid="{00000000-0006-0000-0900-00000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According to James Fuller, flow meter at Brwon WTP was malfunctioning. Pump was set to deliver at a rate of 20.00 MGD. This is estimated data.
</t>
        </r>
      </text>
    </comment>
    <comment ref="B3377" authorId="4" shapeId="0" xr:uid="{00000000-0006-0000-0900-00000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According to James Fuller, Flow meter at Brown WTP was malfunctioning. Pump was set to deliver at a rate of 20.00 MGD. This is estimated data.</t>
        </r>
      </text>
    </comment>
    <comment ref="B3378" authorId="4" shapeId="0" xr:uid="{00000000-0006-0000-0900-00000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According to James Fuller, flow meter at Brown WTP was malfunctioning. Pump was set to deliver at a rate of 20.00 MGD. This is estimated data.</t>
        </r>
      </text>
    </comment>
    <comment ref="B3379" authorId="4" shapeId="0" xr:uid="{00000000-0006-0000-0900-00001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According to James Fuller, flow meter at Brown WTP was malfunctioning. Pump was set to deliver at a rate of 20.00 MGD. This is estimated data.</t>
        </r>
      </text>
    </comment>
    <comment ref="B3380" authorId="4" shapeId="0" xr:uid="{00000000-0006-0000-0900-00001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According to James Fuller, flow meter at Brown WTP was malfunctioning. Pump was set to deliver at a rate of 20.00 MGD. This is estimated data.</t>
        </r>
      </text>
    </comment>
    <comment ref="B3381" authorId="4" shapeId="0" xr:uid="{00000000-0006-0000-0900-00001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According to James Fuller, flow meter at Brown WTP was malfunctioning. Pump was set to deliver at a rate of 20.00 MGD. This is a estimated data.</t>
        </r>
      </text>
    </comment>
    <comment ref="Y3387" authorId="0" shapeId="0" xr:uid="{00000000-0006-0000-0900-000013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Abnormal increase from previous average was due to a 20" water main break.</t>
        </r>
      </text>
    </comment>
    <comment ref="B3408" authorId="4" shapeId="0" xr:uid="{00000000-0006-0000-0900-00001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Change reading.</t>
        </r>
      </text>
    </comment>
    <comment ref="B3420" authorId="4" shapeId="0" xr:uid="{00000000-0006-0000-0900-00001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Made change</t>
        </r>
      </text>
    </comment>
    <comment ref="B3613" authorId="4" shapeId="0" xr:uid="{00000000-0006-0000-0900-00001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14" authorId="4" shapeId="0" xr:uid="{00000000-0006-0000-0900-00001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
</t>
        </r>
      </text>
    </comment>
    <comment ref="B3615" authorId="4" shapeId="0" xr:uid="{00000000-0006-0000-0900-00001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16" authorId="4" shapeId="0" xr:uid="{00000000-0006-0000-0900-00001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17" authorId="4" shapeId="0" xr:uid="{00000000-0006-0000-0900-00001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
</t>
        </r>
      </text>
    </comment>
    <comment ref="B3618" authorId="4" shapeId="0" xr:uid="{00000000-0006-0000-0900-00001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19" authorId="4" shapeId="0" xr:uid="{00000000-0006-0000-0900-00001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
</t>
        </r>
      </text>
    </comment>
    <comment ref="B3620" authorId="4" shapeId="0" xr:uid="{00000000-0006-0000-0900-00001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
</t>
        </r>
      </text>
    </comment>
    <comment ref="B3621" authorId="4" shapeId="0" xr:uid="{00000000-0006-0000-0900-00001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22" authorId="4" shapeId="0" xr:uid="{00000000-0006-0000-0900-00001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23" authorId="4" shapeId="0" xr:uid="{00000000-0006-0000-0900-00002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24" authorId="4" shapeId="0" xr:uid="{00000000-0006-0000-0900-00002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25" authorId="4" shapeId="0" xr:uid="{00000000-0006-0000-0900-00002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26" authorId="4" shapeId="0" xr:uid="{00000000-0006-0000-0900-00002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27" authorId="4" shapeId="0" xr:uid="{00000000-0006-0000-0900-00002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28" authorId="4" shapeId="0" xr:uid="{00000000-0006-0000-0900-00002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29" authorId="4" shapeId="0" xr:uid="{00000000-0006-0000-0900-00002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30" authorId="4" shapeId="0" xr:uid="{00000000-0006-0000-0900-00002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31" authorId="4" shapeId="0" xr:uid="{00000000-0006-0000-0900-00002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Pump #3</t>
        </r>
      </text>
    </comment>
    <comment ref="B3635" authorId="4" shapeId="0" xr:uid="{00000000-0006-0000-0900-000029000000}">
      <text>
        <r>
          <rPr>
            <b/>
            <sz val="8"/>
            <color indexed="81"/>
            <rFont val="Tahoma"/>
            <family val="2"/>
          </rPr>
          <t xml:space="preserve">AmyR:
Estimate
Meter broke
</t>
        </r>
      </text>
    </comment>
    <comment ref="D3635" authorId="4" shapeId="0" xr:uid="{00000000-0006-0000-0900-00002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Pump meter #3 OUT</t>
        </r>
      </text>
    </comment>
    <comment ref="B3636" authorId="4" shapeId="0" xr:uid="{00000000-0006-0000-0900-00002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</t>
        </r>
      </text>
    </comment>
    <comment ref="D3636" authorId="4" shapeId="0" xr:uid="{00000000-0006-0000-0900-00002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Pump meter #3 OUT</t>
        </r>
      </text>
    </comment>
    <comment ref="B3637" authorId="4" shapeId="0" xr:uid="{00000000-0006-0000-0900-00002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</t>
        </r>
      </text>
    </comment>
    <comment ref="D3637" authorId="4" shapeId="0" xr:uid="{00000000-0006-0000-0900-00002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Pump meter #3 OUT</t>
        </r>
      </text>
    </comment>
    <comment ref="B3638" authorId="4" shapeId="0" xr:uid="{00000000-0006-0000-0900-00002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</t>
        </r>
      </text>
    </comment>
    <comment ref="D3638" authorId="4" shapeId="0" xr:uid="{00000000-0006-0000-0900-00003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Pump meter #3 OUT</t>
        </r>
      </text>
    </comment>
    <comment ref="B3639" authorId="4" shapeId="0" xr:uid="{00000000-0006-0000-0900-00003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</t>
        </r>
      </text>
    </comment>
    <comment ref="D3639" authorId="4" shapeId="0" xr:uid="{00000000-0006-0000-0900-00003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Pump meter #3 OUT</t>
        </r>
      </text>
    </comment>
    <comment ref="B3640" authorId="4" shapeId="0" xr:uid="{00000000-0006-0000-0900-00003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
</t>
        </r>
      </text>
    </comment>
    <comment ref="D3640" authorId="4" shapeId="0" xr:uid="{00000000-0006-0000-0900-00003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Pump meter #3 OUT</t>
        </r>
      </text>
    </comment>
    <comment ref="B3641" authorId="4" shapeId="0" xr:uid="{00000000-0006-0000-0900-00003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</t>
        </r>
      </text>
    </comment>
    <comment ref="D3641" authorId="4" shapeId="0" xr:uid="{00000000-0006-0000-0900-00003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Pump meter #3 OUT</t>
        </r>
      </text>
    </comment>
    <comment ref="B3642" authorId="4" shapeId="0" xr:uid="{00000000-0006-0000-0900-00003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
</t>
        </r>
      </text>
    </comment>
    <comment ref="B3643" authorId="4" shapeId="0" xr:uid="{00000000-0006-0000-0900-00003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
</t>
        </r>
      </text>
    </comment>
    <comment ref="B3644" authorId="4" shapeId="0" xr:uid="{00000000-0006-0000-0900-00003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
</t>
        </r>
      </text>
    </comment>
    <comment ref="B3645" authorId="4" shapeId="0" xr:uid="{00000000-0006-0000-0900-00003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</t>
        </r>
      </text>
    </comment>
    <comment ref="B3646" authorId="4" shapeId="0" xr:uid="{00000000-0006-0000-0900-00003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Meter broke</t>
        </r>
      </text>
    </comment>
    <comment ref="B3647" authorId="4" shapeId="0" xr:uid="{00000000-0006-0000-0900-00003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broke</t>
        </r>
      </text>
    </comment>
    <comment ref="B3648" authorId="4" shapeId="0" xr:uid="{00000000-0006-0000-0900-00003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broke</t>
        </r>
      </text>
    </comment>
    <comment ref="B3649" authorId="4" shapeId="0" xr:uid="{00000000-0006-0000-0900-00003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broke
</t>
        </r>
      </text>
    </comment>
    <comment ref="B3650" authorId="4" shapeId="0" xr:uid="{00000000-0006-0000-0900-00003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broke</t>
        </r>
      </text>
    </comment>
    <comment ref="B3651" authorId="4" shapeId="0" xr:uid="{00000000-0006-0000-0900-00004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broke
</t>
        </r>
      </text>
    </comment>
    <comment ref="B3652" authorId="4" shapeId="0" xr:uid="{00000000-0006-0000-0900-00004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broke</t>
        </r>
      </text>
    </comment>
    <comment ref="D3844" authorId="4" shapeId="0" xr:uid="{00000000-0006-0000-0900-00004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Estimated
</t>
        </r>
      </text>
    </comment>
    <comment ref="D3845" authorId="4" shapeId="0" xr:uid="{00000000-0006-0000-0900-00004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Estimated
</t>
        </r>
      </text>
    </comment>
    <comment ref="D3846" authorId="4" shapeId="0" xr:uid="{00000000-0006-0000-0900-00004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Estimated
</t>
        </r>
      </text>
    </comment>
    <comment ref="D3847" authorId="4" shapeId="0" xr:uid="{00000000-0006-0000-0900-00004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Estimated
</t>
        </r>
      </text>
    </comment>
    <comment ref="D3848" authorId="4" shapeId="0" xr:uid="{00000000-0006-0000-0900-00004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D3849" authorId="4" shapeId="0" xr:uid="{00000000-0006-0000-0900-000047000000}">
      <text>
        <r>
          <rPr>
            <b/>
            <sz val="8"/>
            <color indexed="81"/>
            <rFont val="Tahoma"/>
            <family val="2"/>
          </rPr>
          <t>AmyR:
Estimated</t>
        </r>
      </text>
    </comment>
    <comment ref="D3906" authorId="4" shapeId="0" xr:uid="{00000000-0006-0000-0900-00004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D3907" authorId="4" shapeId="0" xr:uid="{00000000-0006-0000-0900-00004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D3908" authorId="4" shapeId="0" xr:uid="{00000000-0006-0000-0900-00004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D3909" authorId="4" shapeId="0" xr:uid="{00000000-0006-0000-0900-00004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D3910" authorId="4" shapeId="0" xr:uid="{00000000-0006-0000-0900-00004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D3911" authorId="4" shapeId="0" xr:uid="{00000000-0006-0000-0900-00004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D3912" authorId="4" shapeId="0" xr:uid="{00000000-0006-0000-0900-00004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3913" authorId="4" shapeId="0" xr:uid="{00000000-0006-0000-0900-00004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D3914" authorId="4" shapeId="0" xr:uid="{00000000-0006-0000-0900-00005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3914" authorId="4" shapeId="0" xr:uid="{00000000-0006-0000-0900-00005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15" authorId="4" shapeId="0" xr:uid="{00000000-0006-0000-0900-00005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D3916" authorId="4" shapeId="0" xr:uid="{00000000-0006-0000-0900-00005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16" authorId="4" shapeId="0" xr:uid="{00000000-0006-0000-0900-00005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D3917" authorId="4" shapeId="0" xr:uid="{00000000-0006-0000-0900-00005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3917" authorId="4" shapeId="0" xr:uid="{00000000-0006-0000-0900-00005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18" authorId="4" shapeId="0" xr:uid="{00000000-0006-0000-0900-00005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19" authorId="4" shapeId="0" xr:uid="{00000000-0006-0000-0900-00005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D3920" authorId="4" shapeId="0" xr:uid="{00000000-0006-0000-0900-00005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3920" authorId="4" shapeId="0" xr:uid="{00000000-0006-0000-0900-00005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21" authorId="4" shapeId="0" xr:uid="{00000000-0006-0000-0900-00005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22" authorId="4" shapeId="0" xr:uid="{00000000-0006-0000-0900-00005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23" authorId="0" shapeId="0" xr:uid="{00000000-0006-0000-0900-00005D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24" authorId="0" shapeId="0" xr:uid="{00000000-0006-0000-0900-00005E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25" authorId="0" shapeId="0" xr:uid="{00000000-0006-0000-0900-00005F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26" authorId="0" shapeId="0" xr:uid="{00000000-0006-0000-0900-000060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27" authorId="0" shapeId="0" xr:uid="{00000000-0006-0000-0900-000061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Y3928" authorId="0" shapeId="0" xr:uid="{00000000-0006-0000-0900-000062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Max. demand for 2010.</t>
        </r>
      </text>
    </comment>
    <comment ref="AD3928" authorId="0" shapeId="0" xr:uid="{00000000-0006-0000-0900-000063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29" authorId="0" shapeId="0" xr:uid="{00000000-0006-0000-0900-000064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30" authorId="0" shapeId="0" xr:uid="{00000000-0006-0000-0900-000065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31" authorId="0" shapeId="0" xr:uid="{00000000-0006-0000-0900-000066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32" authorId="4" shapeId="0" xr:uid="{00000000-0006-0000-0900-00006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3933" authorId="4" shapeId="0" xr:uid="{00000000-0006-0000-0900-00006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3934" authorId="4" shapeId="0" xr:uid="{00000000-0006-0000-0900-00006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35" authorId="4" shapeId="0" xr:uid="{00000000-0006-0000-0900-00006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36" authorId="4" shapeId="0" xr:uid="{00000000-0006-0000-0900-00006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37" authorId="4" shapeId="0" xr:uid="{00000000-0006-0000-0900-00006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38" authorId="4" shapeId="0" xr:uid="{00000000-0006-0000-0900-00006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39" authorId="4" shapeId="0" xr:uid="{00000000-0006-0000-0900-00006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49" authorId="4" shapeId="0" xr:uid="{00000000-0006-0000-0900-00006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50" authorId="4" shapeId="0" xr:uid="{00000000-0006-0000-0900-00007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3951" authorId="4" shapeId="0" xr:uid="{00000000-0006-0000-0900-00007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3952" authorId="4" shapeId="0" xr:uid="{00000000-0006-0000-0900-00007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3953" authorId="4" shapeId="0" xr:uid="{00000000-0006-0000-0900-00007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D4109" authorId="4" shapeId="0" xr:uid="{00000000-0006-0000-0900-00007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Plant shut down</t>
        </r>
      </text>
    </comment>
    <comment ref="AD4148" authorId="4" shapeId="0" xr:uid="{00000000-0006-0000-0900-00007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B4158" authorId="0" shapeId="0" xr:uid="{00000000-0006-0000-0900-000076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ESTIMATE - flow monitor equipment is inoperative.  </t>
        </r>
      </text>
    </comment>
    <comment ref="AD4172" authorId="4" shapeId="0" xr:uid="{00000000-0006-0000-0900-00007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73" authorId="4" shapeId="0" xr:uid="{00000000-0006-0000-0900-00007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75" authorId="4" shapeId="0" xr:uid="{00000000-0006-0000-0900-00007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76" authorId="4" shapeId="0" xr:uid="{00000000-0006-0000-0900-00007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77" authorId="4" shapeId="0" xr:uid="{00000000-0006-0000-0900-00007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78" authorId="4" shapeId="0" xr:uid="{00000000-0006-0000-0900-00007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J4180" authorId="4" shapeId="0" xr:uid="{00000000-0006-0000-0900-00007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81" authorId="4" shapeId="0" xr:uid="{00000000-0006-0000-0900-00007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 - meter broke
</t>
        </r>
      </text>
    </comment>
    <comment ref="B4182" authorId="4" shapeId="0" xr:uid="{00000000-0006-0000-0900-00007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 - meter broke</t>
        </r>
      </text>
    </comment>
    <comment ref="B4183" authorId="4" shapeId="0" xr:uid="{00000000-0006-0000-0900-00008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 - meter broke</t>
        </r>
      </text>
    </comment>
    <comment ref="B4184" authorId="4" shapeId="0" xr:uid="{00000000-0006-0000-0900-00008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 - meter broke
</t>
        </r>
      </text>
    </comment>
    <comment ref="B4185" authorId="4" shapeId="0" xr:uid="{00000000-0006-0000-0900-00008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 - meter broke
</t>
        </r>
      </text>
    </comment>
    <comment ref="B4186" authorId="4" shapeId="0" xr:uid="{00000000-0006-0000-0900-00008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 - meter broke
</t>
        </r>
      </text>
    </comment>
    <comment ref="B4187" authorId="4" shapeId="0" xr:uid="{00000000-0006-0000-0900-00008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88" authorId="4" shapeId="0" xr:uid="{00000000-0006-0000-0900-00008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 - meter broke
</t>
        </r>
      </text>
    </comment>
    <comment ref="B4189" authorId="4" shapeId="0" xr:uid="{00000000-0006-0000-0900-00008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 - meter broke
</t>
        </r>
      </text>
    </comment>
    <comment ref="AD4189" authorId="4" shapeId="0" xr:uid="{00000000-0006-0000-0900-00008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90" authorId="4" shapeId="0" xr:uid="{00000000-0006-0000-0900-00008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 - meter broke
</t>
        </r>
      </text>
    </comment>
    <comment ref="AD4190" authorId="4" shapeId="0" xr:uid="{00000000-0006-0000-0900-00008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91" authorId="4" shapeId="0" xr:uid="{00000000-0006-0000-0900-00008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91" authorId="4" shapeId="0" xr:uid="{00000000-0006-0000-0900-00008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92" authorId="4" shapeId="0" xr:uid="{00000000-0006-0000-0900-00008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92" authorId="4" shapeId="0" xr:uid="{00000000-0006-0000-0900-00008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93" authorId="4" shapeId="0" xr:uid="{00000000-0006-0000-0900-00008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93" authorId="4" shapeId="0" xr:uid="{00000000-0006-0000-0900-00008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94" authorId="4" shapeId="0" xr:uid="{00000000-0006-0000-0900-00009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94" authorId="4" shapeId="0" xr:uid="{00000000-0006-0000-0900-00009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95" authorId="4" shapeId="0" xr:uid="{00000000-0006-0000-0900-00009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95" authorId="4" shapeId="0" xr:uid="{00000000-0006-0000-0900-00009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96" authorId="4" shapeId="0" xr:uid="{00000000-0006-0000-0900-00009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96" authorId="4" shapeId="0" xr:uid="{00000000-0006-0000-0900-00009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97" authorId="4" shapeId="0" xr:uid="{00000000-0006-0000-0900-00009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Estiamte
</t>
        </r>
      </text>
    </comment>
    <comment ref="AD4197" authorId="4" shapeId="0" xr:uid="{00000000-0006-0000-0900-00009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B4198" authorId="4" shapeId="0" xr:uid="{00000000-0006-0000-0900-00009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98" authorId="4" shapeId="0" xr:uid="{00000000-0006-0000-0900-00009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199" authorId="4" shapeId="0" xr:uid="{00000000-0006-0000-0900-00009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199" authorId="4" shapeId="0" xr:uid="{00000000-0006-0000-0900-00009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00" authorId="4" shapeId="0" xr:uid="{00000000-0006-0000-0900-00009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200" authorId="4" shapeId="0" xr:uid="{00000000-0006-0000-0900-00009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01" authorId="4" shapeId="0" xr:uid="{00000000-0006-0000-0900-00009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AD4201" authorId="4" shapeId="0" xr:uid="{00000000-0006-0000-0900-00009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02" authorId="4" shapeId="0" xr:uid="{00000000-0006-0000-0900-0000A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202" authorId="4" shapeId="0" xr:uid="{00000000-0006-0000-0900-0000A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03" authorId="4" shapeId="0" xr:uid="{00000000-0006-0000-0900-0000A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203" authorId="4" shapeId="0" xr:uid="{00000000-0006-0000-0900-0000A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04" authorId="4" shapeId="0" xr:uid="{00000000-0006-0000-0900-0000A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204" authorId="4" shapeId="0" xr:uid="{00000000-0006-0000-0900-0000A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05" authorId="4" shapeId="0" xr:uid="{00000000-0006-0000-0900-0000A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205" authorId="4" shapeId="0" xr:uid="{00000000-0006-0000-0900-0000A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06" authorId="4" shapeId="0" xr:uid="{00000000-0006-0000-0900-0000A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206" authorId="4" shapeId="0" xr:uid="{00000000-0006-0000-0900-0000A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07" authorId="4" shapeId="0" xr:uid="{00000000-0006-0000-0900-0000A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207" authorId="4" shapeId="0" xr:uid="{00000000-0006-0000-0900-0000A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Estiamte
</t>
        </r>
      </text>
    </comment>
    <comment ref="B4208" authorId="4" shapeId="0" xr:uid="{00000000-0006-0000-0900-0000A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208" authorId="4" shapeId="0" xr:uid="{00000000-0006-0000-0900-0000A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Estiamte
</t>
        </r>
      </text>
    </comment>
    <comment ref="B4209" authorId="4" shapeId="0" xr:uid="{00000000-0006-0000-0900-0000AE000000}">
      <text>
        <r>
          <rPr>
            <b/>
            <sz val="8"/>
            <color indexed="81"/>
            <rFont val="Tahoma"/>
            <family val="2"/>
          </rPr>
          <t xml:space="preserve">TH/JF  FWP reading
</t>
        </r>
      </text>
    </comment>
    <comment ref="AD4209" authorId="4" shapeId="0" xr:uid="{00000000-0006-0000-0900-0000A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10" authorId="4" shapeId="0" xr:uid="{00000000-0006-0000-0900-0000B0000000}">
      <text>
        <r>
          <rPr>
            <sz val="8"/>
            <color indexed="81"/>
            <rFont val="Tahoma"/>
            <family val="2"/>
          </rPr>
          <t xml:space="preserve">TH/JF FWP READING.
</t>
        </r>
      </text>
    </comment>
    <comment ref="B4211" authorId="4" shapeId="0" xr:uid="{00000000-0006-0000-0900-0000B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12" authorId="4" shapeId="0" xr:uid="{00000000-0006-0000-0900-0000B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13" authorId="4" shapeId="0" xr:uid="{00000000-0006-0000-0900-0000B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14" authorId="4" shapeId="0" xr:uid="{00000000-0006-0000-0900-0000B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15" authorId="4" shapeId="0" xr:uid="{00000000-0006-0000-0900-0000B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16" authorId="4" shapeId="0" xr:uid="{00000000-0006-0000-0900-0000B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17" authorId="4" shapeId="0" xr:uid="{00000000-0006-0000-0900-0000B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18" authorId="4" shapeId="0" xr:uid="{00000000-0006-0000-0900-0000B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19" authorId="4" shapeId="0" xr:uid="{00000000-0006-0000-0900-0000B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B4220" authorId="4" shapeId="0" xr:uid="{00000000-0006-0000-0900-0000B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Y4237" authorId="0" shapeId="0" xr:uid="{00000000-0006-0000-0900-0000BB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New max. demand for Cy 2011.</t>
        </r>
      </text>
    </comment>
    <comment ref="W4275" authorId="4" shapeId="0" xr:uid="{00000000-0006-0000-0900-0000B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9/2-9/5 include flows from Davis Dr.
</t>
        </r>
      </text>
    </comment>
    <comment ref="W4279" authorId="0" shapeId="0" xr:uid="{00000000-0006-0000-0900-0000BD00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Includes flow data between the period of 9/6/11 - 9/9/11.
(Total from Davis: 3.589 MG)
(Per day average of .897 MG was added each day to flow data from Hwy 55)
</t>
        </r>
      </text>
    </comment>
    <comment ref="S4280" authorId="4" shapeId="0" xr:uid="{00000000-0006-0000-0900-0000B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Estimated flow to Cary</t>
        </r>
      </text>
    </comment>
    <comment ref="AJ4433" authorId="4" shapeId="0" xr:uid="{00000000-0006-0000-0900-0000B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34" authorId="4" shapeId="0" xr:uid="{00000000-0006-0000-0900-0000C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35" authorId="4" shapeId="0" xr:uid="{00000000-0006-0000-0900-0000C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36" authorId="4" shapeId="0" xr:uid="{00000000-0006-0000-0900-0000C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37" authorId="4" shapeId="0" xr:uid="{00000000-0006-0000-0900-0000C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38" authorId="4" shapeId="0" xr:uid="{00000000-0006-0000-0900-0000C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39" authorId="4" shapeId="0" xr:uid="{00000000-0006-0000-0900-0000C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40" authorId="4" shapeId="0" xr:uid="{00000000-0006-0000-0900-0000C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41" authorId="4" shapeId="0" xr:uid="{00000000-0006-0000-0900-0000C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42" authorId="4" shapeId="0" xr:uid="{00000000-0006-0000-0900-0000C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43" authorId="4" shapeId="0" xr:uid="{00000000-0006-0000-0900-0000C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44" authorId="4" shapeId="0" xr:uid="{00000000-0006-0000-0900-0000C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45" authorId="4" shapeId="0" xr:uid="{00000000-0006-0000-0900-0000C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J4446" authorId="4" shapeId="0" xr:uid="{00000000-0006-0000-0900-0000C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Meter out
</t>
        </r>
      </text>
    </comment>
    <comment ref="AD4514" authorId="4" shapeId="0" xr:uid="{00000000-0006-0000-0900-0000C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H4566" authorId="4" shapeId="0" xr:uid="{00000000-0006-0000-0900-0000C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Estimated
</t>
        </r>
      </text>
    </comment>
    <comment ref="H4567" authorId="4" shapeId="0" xr:uid="{00000000-0006-0000-0900-0000C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H4569" authorId="4" shapeId="0" xr:uid="{00000000-0006-0000-0900-0000D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H4570" authorId="4" shapeId="0" xr:uid="{00000000-0006-0000-0900-0000D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Estimated
</t>
        </r>
      </text>
    </comment>
    <comment ref="H4571" authorId="5" shapeId="0" xr:uid="{00000000-0006-0000-0900-0000D200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EST. 
</t>
        </r>
      </text>
    </comment>
    <comment ref="H4573" authorId="4" shapeId="0" xr:uid="{00000000-0006-0000-0900-0000D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Estimate
</t>
        </r>
      </text>
    </comment>
    <comment ref="AD4588" authorId="4" shapeId="0" xr:uid="{00000000-0006-0000-0900-0000D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589" authorId="4" shapeId="0" xr:uid="{00000000-0006-0000-0900-0000D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599" authorId="4" shapeId="0" xr:uid="{00000000-0006-0000-0900-0000D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J4621" authorId="4" shapeId="0" xr:uid="{00000000-0006-0000-0900-0000D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LR Gravity &amp; LR Pumping are totaled together.</t>
        </r>
      </text>
    </comment>
    <comment ref="AD4627" authorId="4" shapeId="0" xr:uid="{00000000-0006-0000-0900-0000D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32" authorId="4" shapeId="0" xr:uid="{00000000-0006-0000-0900-0000D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36" authorId="4" shapeId="0" xr:uid="{00000000-0006-0000-0900-0000D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37" authorId="4" shapeId="0" xr:uid="{00000000-0006-0000-0900-0000D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638" authorId="4" shapeId="0" xr:uid="{00000000-0006-0000-0900-0000D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50" authorId="4" shapeId="0" xr:uid="{00000000-0006-0000-0900-0000DD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54" authorId="4" shapeId="0" xr:uid="{00000000-0006-0000-0900-0000DE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656" authorId="4" shapeId="0" xr:uid="{00000000-0006-0000-0900-0000DF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57" authorId="4" shapeId="0" xr:uid="{00000000-0006-0000-0900-0000E0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58" authorId="4" shapeId="0" xr:uid="{00000000-0006-0000-0900-0000E1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59" authorId="4" shapeId="0" xr:uid="{00000000-0006-0000-0900-0000E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60" authorId="4" shapeId="0" xr:uid="{00000000-0006-0000-0900-0000E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67" authorId="4" shapeId="0" xr:uid="{00000000-0006-0000-0900-0000E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68" authorId="4" shapeId="0" xr:uid="{00000000-0006-0000-0900-0000E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669" authorId="4" shapeId="0" xr:uid="{00000000-0006-0000-0900-0000E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670" authorId="4" shapeId="0" xr:uid="{00000000-0006-0000-0900-0000E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671" authorId="4" shapeId="0" xr:uid="{00000000-0006-0000-0900-0000E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72" authorId="4" shapeId="0" xr:uid="{00000000-0006-0000-0900-0000E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673" authorId="4" shapeId="0" xr:uid="{00000000-0006-0000-0900-0000E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674" authorId="4" shapeId="0" xr:uid="{00000000-0006-0000-0900-0000E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75" authorId="6" shapeId="0" xr:uid="{00000000-0006-0000-0900-0000EC000000}">
      <text>
        <r>
          <rPr>
            <b/>
            <sz val="9"/>
            <color indexed="81"/>
            <rFont val="Tahoma"/>
            <family val="2"/>
          </rPr>
          <t>Daniel U</t>
        </r>
        <r>
          <rPr>
            <sz val="9"/>
            <color indexed="81"/>
            <rFont val="Tahoma"/>
            <family val="2"/>
          </rPr>
          <t xml:space="preserve">
est.</t>
        </r>
      </text>
    </comment>
    <comment ref="AD4676" authorId="6" shapeId="0" xr:uid="{00000000-0006-0000-0900-0000ED000000}">
      <text>
        <r>
          <rPr>
            <sz val="9"/>
            <color indexed="81"/>
            <rFont val="Tahoma"/>
            <family val="2"/>
          </rPr>
          <t>Daniel U
est.</t>
        </r>
      </text>
    </comment>
    <comment ref="AD4677" authorId="6" shapeId="0" xr:uid="{00000000-0006-0000-0900-0000EE000000}">
      <text>
        <r>
          <rPr>
            <sz val="9"/>
            <color indexed="81"/>
            <rFont val="Tahoma"/>
            <family val="2"/>
          </rPr>
          <t>Daniel U
est.</t>
        </r>
      </text>
    </comment>
    <comment ref="AD4678" authorId="6" shapeId="0" xr:uid="{00000000-0006-0000-0900-0000EF000000}">
      <text>
        <r>
          <rPr>
            <sz val="9"/>
            <color indexed="81"/>
            <rFont val="Tahoma"/>
            <family val="2"/>
          </rPr>
          <t>Daniel U
est.</t>
        </r>
      </text>
    </comment>
    <comment ref="AD4679" authorId="6" shapeId="0" xr:uid="{00000000-0006-0000-0900-0000F0000000}">
      <text>
        <r>
          <rPr>
            <sz val="9"/>
            <color indexed="81"/>
            <rFont val="Tahoma"/>
            <family val="2"/>
          </rPr>
          <t>Daniel U
est.</t>
        </r>
      </text>
    </comment>
    <comment ref="AD4680" authorId="6" shapeId="0" xr:uid="{00000000-0006-0000-0900-0000F1000000}">
      <text>
        <r>
          <rPr>
            <sz val="9"/>
            <color indexed="81"/>
            <rFont val="Tahoma"/>
            <family val="2"/>
          </rPr>
          <t>Daniel U
est.</t>
        </r>
      </text>
    </comment>
    <comment ref="AD4683" authorId="4" shapeId="0" xr:uid="{00000000-0006-0000-0900-0000F2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84" authorId="4" shapeId="0" xr:uid="{00000000-0006-0000-0900-0000F3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85" authorId="4" shapeId="0" xr:uid="{00000000-0006-0000-0900-0000F4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86" authorId="4" shapeId="0" xr:uid="{00000000-0006-0000-0900-0000F5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89" authorId="4" shapeId="0" xr:uid="{00000000-0006-0000-0900-0000F6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95" authorId="4" shapeId="0" xr:uid="{00000000-0006-0000-0900-0000F7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96" authorId="4" shapeId="0" xr:uid="{00000000-0006-0000-0900-0000F8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697" authorId="4" shapeId="0" xr:uid="{00000000-0006-0000-0900-0000F9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D4698" authorId="4" shapeId="0" xr:uid="{00000000-0006-0000-0900-0000FA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699" authorId="4" shapeId="0" xr:uid="{00000000-0006-0000-0900-0000FB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00" authorId="4" shapeId="0" xr:uid="{00000000-0006-0000-0900-0000FC00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704" authorId="6" shapeId="0" xr:uid="{00000000-0006-0000-0900-0000FD000000}">
      <text>
        <r>
          <rPr>
            <sz val="9"/>
            <color indexed="81"/>
            <rFont val="Tahoma"/>
            <family val="2"/>
          </rPr>
          <t xml:space="preserve">DU est
</t>
        </r>
      </text>
    </comment>
    <comment ref="AD4706" authorId="6" shapeId="0" xr:uid="{00000000-0006-0000-0900-0000FE000000}">
      <text>
        <r>
          <rPr>
            <sz val="9"/>
            <color indexed="81"/>
            <rFont val="Tahoma"/>
            <family val="2"/>
          </rPr>
          <t xml:space="preserve">DU est.
</t>
        </r>
      </text>
    </comment>
    <comment ref="AD4707" authorId="6" shapeId="0" xr:uid="{00000000-0006-0000-0900-0000FF000000}">
      <text>
        <r>
          <rPr>
            <sz val="9"/>
            <color indexed="81"/>
            <rFont val="Tahoma"/>
            <family val="2"/>
          </rPr>
          <t xml:space="preserve">DU est.
</t>
        </r>
      </text>
    </comment>
    <comment ref="AD4709" authorId="6" shapeId="0" xr:uid="{00000000-0006-0000-0900-000000010000}">
      <text>
        <r>
          <rPr>
            <b/>
            <sz val="9"/>
            <color indexed="81"/>
            <rFont val="Tahoma"/>
            <family val="2"/>
          </rPr>
          <t xml:space="preserve">DU est.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4710" authorId="6" shapeId="0" xr:uid="{00000000-0006-0000-0900-000001010000}">
      <text>
        <r>
          <rPr>
            <b/>
            <sz val="9"/>
            <color indexed="81"/>
            <rFont val="Tahoma"/>
            <family val="2"/>
          </rPr>
          <t>DU est.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4711" authorId="6" shapeId="0" xr:uid="{00000000-0006-0000-0900-000002010000}">
      <text>
        <r>
          <rPr>
            <sz val="9"/>
            <color indexed="81"/>
            <rFont val="Tahoma"/>
            <family val="2"/>
          </rPr>
          <t xml:space="preserve">DU est.
</t>
        </r>
      </text>
    </comment>
    <comment ref="AD4712" authorId="6" shapeId="0" xr:uid="{00000000-0006-0000-0900-000003010000}">
      <text>
        <r>
          <rPr>
            <sz val="9"/>
            <color indexed="81"/>
            <rFont val="Tahoma"/>
            <family val="2"/>
          </rPr>
          <t xml:space="preserve">DU est.
</t>
        </r>
      </text>
    </comment>
    <comment ref="AD4713" authorId="4" shapeId="0" xr:uid="{00000000-0006-0000-0900-000004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14" authorId="4" shapeId="0" xr:uid="{00000000-0006-0000-0900-000005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15" authorId="4" shapeId="0" xr:uid="{00000000-0006-0000-0900-000006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16" authorId="4" shapeId="0" xr:uid="{00000000-0006-0000-0900-000007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717" authorId="4" shapeId="0" xr:uid="{00000000-0006-0000-0900-000008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18" authorId="4" shapeId="0" xr:uid="{00000000-0006-0000-0900-000009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19" authorId="4" shapeId="0" xr:uid="{00000000-0006-0000-0900-00000A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20" authorId="4" shapeId="0" xr:uid="{00000000-0006-0000-0900-00000B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21" authorId="4" shapeId="0" xr:uid="{00000000-0006-0000-0900-00000C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22" authorId="4" shapeId="0" xr:uid="{00000000-0006-0000-0900-00000D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23" authorId="4" shapeId="0" xr:uid="{00000000-0006-0000-0900-00000E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24" authorId="4" shapeId="0" xr:uid="{00000000-0006-0000-0900-00000F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25" authorId="4" shapeId="0" xr:uid="{00000000-0006-0000-0900-000010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26" authorId="4" shapeId="0" xr:uid="{00000000-0006-0000-0900-000011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27" authorId="4" shapeId="0" xr:uid="{00000000-0006-0000-0900-000012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728" authorId="4" shapeId="0" xr:uid="{00000000-0006-0000-0900-000013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30" authorId="4" shapeId="0" xr:uid="{00000000-0006-0000-0900-000014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731" authorId="4" shapeId="0" xr:uid="{00000000-0006-0000-0900-000015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732" authorId="4" shapeId="0" xr:uid="{00000000-0006-0000-0900-000016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33" authorId="4" shapeId="0" xr:uid="{00000000-0006-0000-0900-000017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34" authorId="4" shapeId="0" xr:uid="{00000000-0006-0000-0900-000018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35" authorId="4" shapeId="0" xr:uid="{00000000-0006-0000-0900-000019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Est,</t>
        </r>
      </text>
    </comment>
    <comment ref="AD4736" authorId="4" shapeId="0" xr:uid="{00000000-0006-0000-0900-00001A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737" authorId="4" shapeId="0" xr:uid="{00000000-0006-0000-0900-00001B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38" authorId="4" shapeId="0" xr:uid="{00000000-0006-0000-0900-00001C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H4739" authorId="4" shapeId="0" xr:uid="{00000000-0006-0000-0900-00001D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739" authorId="4" shapeId="0" xr:uid="{00000000-0006-0000-0900-00001E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740" authorId="6" shapeId="0" xr:uid="{00000000-0006-0000-0900-00001F010000}">
      <text>
        <r>
          <rPr>
            <b/>
            <sz val="9"/>
            <color indexed="81"/>
            <rFont val="Tahoma"/>
            <family val="2"/>
          </rPr>
          <t>DU est.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4741" authorId="4" shapeId="0" xr:uid="{00000000-0006-0000-0900-000020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42" authorId="4" shapeId="0" xr:uid="{00000000-0006-0000-0900-000021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43" authorId="4" shapeId="0" xr:uid="{00000000-0006-0000-0900-000022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45" authorId="4" shapeId="0" xr:uid="{00000000-0006-0000-0900-000023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60" authorId="4" shapeId="0" xr:uid="{00000000-0006-0000-0900-000024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61" authorId="4" shapeId="0" xr:uid="{00000000-0006-0000-0900-000025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65" authorId="4" shapeId="0" xr:uid="{00000000-0006-0000-0900-000026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66" authorId="4" shapeId="0" xr:uid="{00000000-0006-0000-0900-000027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67" authorId="4" shapeId="0" xr:uid="{00000000-0006-0000-0900-000028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68" authorId="4" shapeId="0" xr:uid="{00000000-0006-0000-0900-000029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769" authorId="4" shapeId="0" xr:uid="{00000000-0006-0000-0900-00002A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70" authorId="4" shapeId="0" xr:uid="{00000000-0006-0000-0900-00002B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71" authorId="4" shapeId="0" xr:uid="{00000000-0006-0000-0900-00002C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72" authorId="4" shapeId="0" xr:uid="{00000000-0006-0000-0900-00002D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774" authorId="4" shapeId="0" xr:uid="{00000000-0006-0000-0900-00002E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817" authorId="4" shapeId="0" xr:uid="{00000000-0006-0000-0900-00002F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 </t>
        </r>
      </text>
    </comment>
    <comment ref="AJ4871" authorId="4" shapeId="0" xr:uid="{00000000-0006-0000-0900-000030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</t>
        </r>
      </text>
    </comment>
    <comment ref="AJ4872" authorId="4" shapeId="0" xr:uid="{00000000-0006-0000-0900-000031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</t>
        </r>
      </text>
    </comment>
    <comment ref="AJ4873" authorId="4" shapeId="0" xr:uid="{00000000-0006-0000-0900-000032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</t>
        </r>
      </text>
    </comment>
    <comment ref="AJ4874" authorId="4" shapeId="0" xr:uid="{00000000-0006-0000-0900-000033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
</t>
        </r>
      </text>
    </comment>
    <comment ref="AJ4875" authorId="4" shapeId="0" xr:uid="{00000000-0006-0000-0900-000034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
</t>
        </r>
      </text>
    </comment>
    <comment ref="AJ4876" authorId="4" shapeId="0" xr:uid="{00000000-0006-0000-0900-000035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
</t>
        </r>
      </text>
    </comment>
    <comment ref="AJ4877" authorId="4" shapeId="0" xr:uid="{00000000-0006-0000-0900-000036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
</t>
        </r>
      </text>
    </comment>
    <comment ref="AJ4878" authorId="4" shapeId="0" xr:uid="{00000000-0006-0000-0900-000037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
</t>
        </r>
      </text>
    </comment>
    <comment ref="AJ4879" authorId="4" shapeId="0" xr:uid="{00000000-0006-0000-0900-000038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</t>
        </r>
      </text>
    </comment>
    <comment ref="AD4880" authorId="4" shapeId="0" xr:uid="{00000000-0006-0000-0900-000039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J4880" authorId="4" shapeId="0" xr:uid="{00000000-0006-0000-0900-00003A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</t>
        </r>
      </text>
    </comment>
    <comment ref="AD4881" authorId="4" shapeId="0" xr:uid="{00000000-0006-0000-0900-00003B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J4881" authorId="4" shapeId="0" xr:uid="{00000000-0006-0000-0900-00003C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
</t>
        </r>
      </text>
    </comment>
    <comment ref="AD4882" authorId="4" shapeId="0" xr:uid="{00000000-0006-0000-0900-00003D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J4882" authorId="4" shapeId="0" xr:uid="{00000000-0006-0000-0900-00003E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
</t>
        </r>
      </text>
    </comment>
    <comment ref="AD4883" authorId="4" shapeId="0" xr:uid="{00000000-0006-0000-0900-00003F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J4883" authorId="4" shapeId="0" xr:uid="{00000000-0006-0000-0900-000040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OUT
</t>
        </r>
      </text>
    </comment>
    <comment ref="AD4884" authorId="4" shapeId="0" xr:uid="{00000000-0006-0000-0900-000041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888" authorId="4" shapeId="0" xr:uid="{00000000-0006-0000-0900-000042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889" authorId="4" shapeId="0" xr:uid="{00000000-0006-0000-0900-000043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890" authorId="4" shapeId="0" xr:uid="{00000000-0006-0000-0900-000044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892" authorId="4" shapeId="0" xr:uid="{00000000-0006-0000-0900-000045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893" authorId="4" shapeId="0" xr:uid="{00000000-0006-0000-0900-000046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894" authorId="4" shapeId="0" xr:uid="{00000000-0006-0000-0900-000047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895" authorId="4" shapeId="0" xr:uid="{00000000-0006-0000-0900-000048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896" authorId="4" shapeId="0" xr:uid="{00000000-0006-0000-0900-000049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897" authorId="4" shapeId="0" xr:uid="{00000000-0006-0000-0900-00004A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898" authorId="4" shapeId="0" xr:uid="{00000000-0006-0000-0900-00004B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</t>
        </r>
      </text>
    </comment>
    <comment ref="AD4899" authorId="4" shapeId="0" xr:uid="{00000000-0006-0000-0900-00004C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00" authorId="4" shapeId="0" xr:uid="{00000000-0006-0000-0900-00004D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01" authorId="4" shapeId="0" xr:uid="{00000000-0006-0000-0900-00004E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02" authorId="4" shapeId="0" xr:uid="{00000000-0006-0000-0900-00004F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AD4903" authorId="4" shapeId="0" xr:uid="{00000000-0006-0000-0900-000050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04" authorId="4" shapeId="0" xr:uid="{00000000-0006-0000-0900-000051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05" authorId="4" shapeId="0" xr:uid="{00000000-0006-0000-0900-000052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06" authorId="4" shapeId="0" xr:uid="{00000000-0006-0000-0900-000053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07" authorId="4" shapeId="0" xr:uid="{00000000-0006-0000-0900-000054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08" authorId="4" shapeId="0" xr:uid="{00000000-0006-0000-0900-000055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09" authorId="4" shapeId="0" xr:uid="{00000000-0006-0000-0900-000056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10" authorId="4" shapeId="0" xr:uid="{00000000-0006-0000-0900-000057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M4910" authorId="6" shapeId="0" xr:uid="{00000000-0006-0000-0900-000058010000}">
      <text>
        <r>
          <rPr>
            <b/>
            <sz val="9"/>
            <color indexed="81"/>
            <rFont val="Tahoma"/>
            <family val="2"/>
          </rPr>
          <t>Allen, Barry: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4911" authorId="4" shapeId="0" xr:uid="{00000000-0006-0000-0900-000059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12" authorId="4" shapeId="0" xr:uid="{00000000-0006-0000-0900-00005A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13" authorId="4" shapeId="0" xr:uid="{00000000-0006-0000-0900-00005B010000}">
      <text>
        <r>
          <rPr>
            <b/>
            <sz val="8"/>
            <color indexed="81"/>
            <rFont val="Tahoma"/>
            <family val="2"/>
          </rPr>
          <t>AmyR:</t>
        </r>
        <r>
          <rPr>
            <sz val="8"/>
            <color indexed="81"/>
            <rFont val="Tahoma"/>
            <family val="2"/>
          </rPr>
          <t xml:space="preserve">
EST.</t>
        </r>
      </text>
    </comment>
    <comment ref="AD4914" authorId="4" shapeId="0" xr:uid="{00000000-0006-0000-0900-00005C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15" authorId="4" shapeId="0" xr:uid="{00000000-0006-0000-0900-00005D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16" authorId="4" shapeId="0" xr:uid="{00000000-0006-0000-0900-00005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17" authorId="4" shapeId="0" xr:uid="{00000000-0006-0000-0900-00005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18" authorId="4" shapeId="0" xr:uid="{00000000-0006-0000-0900-000060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21" authorId="6" shapeId="0" xr:uid="{00000000-0006-0000-0900-000061010000}">
      <text>
        <r>
          <rPr>
            <b/>
            <sz val="9"/>
            <color indexed="81"/>
            <rFont val="Tahoma"/>
            <family val="2"/>
          </rPr>
          <t>est. DMU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922" authorId="5" shapeId="0" xr:uid="{00000000-0006-0000-0900-00006201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
</t>
        </r>
      </text>
    </comment>
    <comment ref="H4923" authorId="5" shapeId="0" xr:uid="{00000000-0006-0000-0900-00006301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
</t>
        </r>
      </text>
    </comment>
    <comment ref="H4924" authorId="5" shapeId="0" xr:uid="{00000000-0006-0000-0900-00006401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</t>
        </r>
      </text>
    </comment>
    <comment ref="H4925" authorId="5" shapeId="0" xr:uid="{00000000-0006-0000-0900-00006501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</t>
        </r>
      </text>
    </comment>
    <comment ref="H4926" authorId="4" shapeId="0" xr:uid="{00000000-0006-0000-0900-000066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27" authorId="5" shapeId="0" xr:uid="{00000000-0006-0000-0900-00006701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</t>
        </r>
      </text>
    </comment>
    <comment ref="H4928" authorId="5" shapeId="0" xr:uid="{00000000-0006-0000-0900-00006801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</t>
        </r>
      </text>
    </comment>
    <comment ref="H4929" authorId="4" shapeId="0" xr:uid="{00000000-0006-0000-0900-000069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33" authorId="5" shapeId="0" xr:uid="{00000000-0006-0000-0900-00006A01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est.
</t>
        </r>
      </text>
    </comment>
    <comment ref="H4934" authorId="4" shapeId="0" xr:uid="{00000000-0006-0000-0900-00006B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35" authorId="5" shapeId="0" xr:uid="{00000000-0006-0000-0900-00006C01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</t>
        </r>
      </text>
    </comment>
    <comment ref="AD4936" authorId="6" shapeId="0" xr:uid="{00000000-0006-0000-0900-00006D010000}">
      <text>
        <r>
          <rPr>
            <sz val="9"/>
            <color indexed="81"/>
            <rFont val="Tahoma"/>
            <family val="2"/>
          </rPr>
          <t xml:space="preserve">DMU est.
</t>
        </r>
      </text>
    </comment>
    <comment ref="AD4937" authorId="4" shapeId="0" xr:uid="{00000000-0006-0000-0900-00006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38" authorId="4" shapeId="0" xr:uid="{00000000-0006-0000-0900-00006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39" authorId="4" shapeId="0" xr:uid="{00000000-0006-0000-0900-000070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42" authorId="6" shapeId="0" xr:uid="{00000000-0006-0000-0900-000071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4943" authorId="6" shapeId="0" xr:uid="{00000000-0006-0000-0900-000072010000}">
      <text>
        <r>
          <rPr>
            <b/>
            <sz val="9"/>
            <color indexed="81"/>
            <rFont val="Tahoma"/>
            <family val="2"/>
          </rPr>
          <t>Est. DMU</t>
        </r>
      </text>
    </comment>
    <comment ref="AD4944" authorId="6" shapeId="0" xr:uid="{00000000-0006-0000-0900-000073010000}">
      <text>
        <r>
          <rPr>
            <b/>
            <sz val="9"/>
            <color indexed="81"/>
            <rFont val="Tahoma"/>
            <family val="2"/>
          </rPr>
          <t>Est. DMU</t>
        </r>
      </text>
    </comment>
    <comment ref="AD4945" authorId="6" shapeId="0" xr:uid="{00000000-0006-0000-0900-000074010000}">
      <text>
        <r>
          <rPr>
            <b/>
            <sz val="9"/>
            <color indexed="81"/>
            <rFont val="Tahoma"/>
            <family val="2"/>
          </rPr>
          <t>Est. DMU</t>
        </r>
      </text>
    </comment>
    <comment ref="AD4946" authorId="6" shapeId="0" xr:uid="{00000000-0006-0000-0900-000075010000}">
      <text>
        <r>
          <rPr>
            <b/>
            <sz val="9"/>
            <color indexed="81"/>
            <rFont val="Tahoma"/>
            <family val="2"/>
          </rPr>
          <t>Est. DMU</t>
        </r>
      </text>
    </comment>
    <comment ref="AD4947" authorId="4" shapeId="0" xr:uid="{00000000-0006-0000-0900-000076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48" authorId="4" shapeId="0" xr:uid="{00000000-0006-0000-0900-000077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49" authorId="4" shapeId="0" xr:uid="{00000000-0006-0000-0900-000078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50" authorId="4" shapeId="0" xr:uid="{00000000-0006-0000-0900-000079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51" authorId="4" shapeId="0" xr:uid="{00000000-0006-0000-0900-00007A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D4952" authorId="4" shapeId="0" xr:uid="{00000000-0006-0000-0900-00007B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53" authorId="4" shapeId="0" xr:uid="{00000000-0006-0000-0900-00007C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54" authorId="4" shapeId="0" xr:uid="{00000000-0006-0000-0900-00007D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55" authorId="4" shapeId="0" xr:uid="{00000000-0006-0000-0900-00007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56" authorId="4" shapeId="0" xr:uid="{00000000-0006-0000-0900-00007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57" authorId="6" shapeId="0" xr:uid="{00000000-0006-0000-0900-000080010000}">
      <text>
        <r>
          <rPr>
            <b/>
            <sz val="9"/>
            <color indexed="81"/>
            <rFont val="Tahoma"/>
            <family val="2"/>
          </rPr>
          <t>est. DMU</t>
        </r>
      </text>
    </comment>
    <comment ref="AD4958" authorId="4" shapeId="0" xr:uid="{00000000-0006-0000-0900-000081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59" authorId="4" shapeId="0" xr:uid="{00000000-0006-0000-0900-000082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60" authorId="4" shapeId="0" xr:uid="{00000000-0006-0000-0900-000083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60" authorId="4" shapeId="0" xr:uid="{00000000-0006-0000-0900-000084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61" authorId="4" shapeId="0" xr:uid="{00000000-0006-0000-0900-000085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62" authorId="4" shapeId="0" xr:uid="{00000000-0006-0000-0900-000086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63" authorId="4" shapeId="0" xr:uid="{00000000-0006-0000-0900-000087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67" authorId="4" shapeId="0" xr:uid="{00000000-0006-0000-0900-000088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68" authorId="4" shapeId="0" xr:uid="{00000000-0006-0000-0900-000089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69" authorId="4" shapeId="0" xr:uid="{00000000-0006-0000-0900-00008A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70" authorId="4" shapeId="0" xr:uid="{00000000-0006-0000-0900-00008B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71" authorId="5" shapeId="0" xr:uid="{00000000-0006-0000-0900-00008C01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</t>
        </r>
      </text>
    </comment>
    <comment ref="AD4971" authorId="5" shapeId="0" xr:uid="{00000000-0006-0000-0900-00008D010000}">
      <text>
        <r>
          <rPr>
            <b/>
            <sz val="8"/>
            <color indexed="81"/>
            <rFont val="Tahoma"/>
            <family val="2"/>
          </rPr>
          <t>lainero:</t>
        </r>
        <r>
          <rPr>
            <sz val="8"/>
            <color indexed="81"/>
            <rFont val="Tahoma"/>
            <family val="2"/>
          </rPr>
          <t xml:space="preserve">
EST</t>
        </r>
      </text>
    </comment>
    <comment ref="AD4976" authorId="4" shapeId="0" xr:uid="{00000000-0006-0000-0900-00008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77" authorId="4" shapeId="0" xr:uid="{00000000-0006-0000-0900-00008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78" authorId="4" shapeId="0" xr:uid="{00000000-0006-0000-0900-000090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D4979" authorId="4" shapeId="0" xr:uid="{00000000-0006-0000-0900-000091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80" authorId="4" shapeId="0" xr:uid="{00000000-0006-0000-0900-000092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81" authorId="4" shapeId="0" xr:uid="{00000000-0006-0000-0900-000093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82" authorId="4" shapeId="0" xr:uid="{00000000-0006-0000-0900-000094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82" authorId="4" shapeId="0" xr:uid="{00000000-0006-0000-0900-000095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G4982" authorId="4" shapeId="0" xr:uid="{00000000-0006-0000-0900-000096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83" authorId="4" shapeId="0" xr:uid="{00000000-0006-0000-0900-000097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84" authorId="4" shapeId="0" xr:uid="{00000000-0006-0000-0900-000098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84" authorId="4" shapeId="0" xr:uid="{00000000-0006-0000-0900-000099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85" authorId="4" shapeId="0" xr:uid="{00000000-0006-0000-0900-00009A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85" authorId="4" shapeId="0" xr:uid="{00000000-0006-0000-0900-00009B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D4986" authorId="4" shapeId="0" xr:uid="{00000000-0006-0000-0900-00009C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87" authorId="4" shapeId="0" xr:uid="{00000000-0006-0000-0900-00009D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88" authorId="4" shapeId="0" xr:uid="{00000000-0006-0000-0900-00009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88" authorId="4" shapeId="0" xr:uid="{00000000-0006-0000-0900-00009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89" authorId="4" shapeId="0" xr:uid="{00000000-0006-0000-0900-0000A0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89" authorId="4" shapeId="0" xr:uid="{00000000-0006-0000-0900-0000A1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90" authorId="4" shapeId="0" xr:uid="{00000000-0006-0000-0900-0000A2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90" authorId="4" shapeId="0" xr:uid="{00000000-0006-0000-0900-0000A3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91" authorId="4" shapeId="0" xr:uid="{00000000-0006-0000-0900-0000A4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91" authorId="4" shapeId="0" xr:uid="{00000000-0006-0000-0900-0000A5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92" authorId="6" shapeId="0" xr:uid="{00000000-0006-0000-0900-0000A6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4993" authorId="4" shapeId="0" xr:uid="{00000000-0006-0000-0900-0000A7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
</t>
        </r>
      </text>
    </comment>
    <comment ref="H4994" authorId="4" shapeId="0" xr:uid="{00000000-0006-0000-0900-0000A8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94" authorId="4" shapeId="0" xr:uid="{00000000-0006-0000-0900-0000A9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95" authorId="4" shapeId="0" xr:uid="{00000000-0006-0000-0900-0000AA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95" authorId="4" shapeId="0" xr:uid="{00000000-0006-0000-0900-0000AB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4996" authorId="4" shapeId="0" xr:uid="{00000000-0006-0000-0900-0000AC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96" authorId="4" shapeId="0" xr:uid="{00000000-0006-0000-0900-0000AD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97" authorId="4" shapeId="0" xr:uid="{00000000-0006-0000-0900-0000A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4998" authorId="4" shapeId="0" xr:uid="{00000000-0006-0000-0900-0000A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00" authorId="6" shapeId="0" xr:uid="{00000000-0006-0000-0900-0000B0010000}">
      <text>
        <r>
          <rPr>
            <b/>
            <sz val="9"/>
            <color indexed="81"/>
            <rFont val="Tahoma"/>
            <family val="2"/>
          </rPr>
          <t>est. DMU</t>
        </r>
      </text>
    </comment>
    <comment ref="AD5001" authorId="6" shapeId="0" xr:uid="{00000000-0006-0000-0900-0000B1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02" authorId="6" shapeId="0" xr:uid="{00000000-0006-0000-0900-0000B2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03" authorId="6" shapeId="0" xr:uid="{00000000-0006-0000-0900-0000B3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04" authorId="6" shapeId="0" xr:uid="{00000000-0006-0000-0900-0000B4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05" authorId="6" shapeId="0" xr:uid="{00000000-0006-0000-0900-0000B5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07" authorId="6" shapeId="0" xr:uid="{00000000-0006-0000-0900-0000B6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08" authorId="6" shapeId="0" xr:uid="{00000000-0006-0000-0900-0000B7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09" authorId="6" shapeId="0" xr:uid="{00000000-0006-0000-0900-0000B8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10" authorId="4" shapeId="0" xr:uid="{00000000-0006-0000-0900-0000B9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11" authorId="4" shapeId="0" xr:uid="{00000000-0006-0000-0900-0000BA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12" authorId="4" shapeId="0" xr:uid="{00000000-0006-0000-0900-0000BB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13" authorId="4" shapeId="0" xr:uid="{00000000-0006-0000-0900-0000BC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14" authorId="4" shapeId="0" xr:uid="{00000000-0006-0000-0900-0000BD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15" authorId="4" shapeId="0" xr:uid="{00000000-0006-0000-0900-0000B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16" authorId="4" shapeId="0" xr:uid="{00000000-0006-0000-0900-0000B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17" authorId="4" shapeId="0" xr:uid="{00000000-0006-0000-0900-0000C0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18" authorId="4" shapeId="0" xr:uid="{00000000-0006-0000-0900-0000C1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19" authorId="4" shapeId="0" xr:uid="{00000000-0006-0000-0900-0000C2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20" authorId="4" shapeId="0" xr:uid="{00000000-0006-0000-0900-0000C3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21" authorId="4" shapeId="0" xr:uid="{00000000-0006-0000-0900-0000C4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22" authorId="4" shapeId="0" xr:uid="{00000000-0006-0000-0900-0000C5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24" authorId="4" shapeId="0" xr:uid="{00000000-0006-0000-0900-0000C6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25" authorId="4" shapeId="0" xr:uid="{00000000-0006-0000-0900-0000C7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26" authorId="4" shapeId="0" xr:uid="{00000000-0006-0000-0900-0000C8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27" authorId="4" shapeId="0" xr:uid="{00000000-0006-0000-0900-0000C9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28" authorId="4" shapeId="0" xr:uid="{00000000-0006-0000-0900-0000CA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29" authorId="4" shapeId="0" xr:uid="{00000000-0006-0000-0900-0000CB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30" authorId="4" shapeId="0" xr:uid="{00000000-0006-0000-0900-0000CC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31" authorId="4" shapeId="0" xr:uid="{00000000-0006-0000-0900-0000CD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32" authorId="4" shapeId="0" xr:uid="{00000000-0006-0000-0900-0000C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33" authorId="4" shapeId="0" xr:uid="{00000000-0006-0000-0900-0000C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35" authorId="4" shapeId="0" xr:uid="{00000000-0006-0000-0900-0000D0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36" authorId="4" shapeId="0" xr:uid="{00000000-0006-0000-0900-0000D1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38" authorId="4" shapeId="0" xr:uid="{00000000-0006-0000-0900-0000D2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40" authorId="4" shapeId="0" xr:uid="{00000000-0006-0000-0900-0000D3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41" authorId="4" shapeId="0" xr:uid="{00000000-0006-0000-0900-0000D4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42" authorId="4" shapeId="0" xr:uid="{00000000-0006-0000-0900-0000D5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43" authorId="4" shapeId="0" xr:uid="{00000000-0006-0000-0900-0000D6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45" authorId="4" shapeId="0" xr:uid="{00000000-0006-0000-0900-0000D7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D5046" authorId="4" shapeId="0" xr:uid="{00000000-0006-0000-0900-0000D8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47" authorId="4" shapeId="0" xr:uid="{00000000-0006-0000-0900-0000D9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48" authorId="4" shapeId="0" xr:uid="{00000000-0006-0000-0900-0000DA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49" authorId="4" shapeId="0" xr:uid="{00000000-0006-0000-0900-0000DB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50" authorId="4" shapeId="0" xr:uid="{00000000-0006-0000-0900-0000DC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51" authorId="4" shapeId="0" xr:uid="{00000000-0006-0000-0900-0000DD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52" authorId="4" shapeId="0" xr:uid="{00000000-0006-0000-0900-0000D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53" authorId="4" shapeId="0" xr:uid="{00000000-0006-0000-0900-0000D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54" authorId="4" shapeId="0" xr:uid="{00000000-0006-0000-0900-0000E0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55" authorId="4" shapeId="0" xr:uid="{00000000-0006-0000-0900-0000E1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56" authorId="4" shapeId="0" xr:uid="{00000000-0006-0000-0900-0000E2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57" authorId="4" shapeId="0" xr:uid="{00000000-0006-0000-0900-0000E3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58" authorId="4" shapeId="0" xr:uid="{00000000-0006-0000-0900-0000E4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60" authorId="4" shapeId="0" xr:uid="{00000000-0006-0000-0900-0000E5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61" authorId="4" shapeId="0" xr:uid="{00000000-0006-0000-0900-0000E6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62" authorId="4" shapeId="0" xr:uid="{00000000-0006-0000-0900-0000E7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63" authorId="6" shapeId="0" xr:uid="{00000000-0006-0000-0900-0000E8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64" authorId="6" shapeId="0" xr:uid="{00000000-0006-0000-0900-0000E9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65" authorId="6" shapeId="0" xr:uid="{00000000-0006-0000-0900-0000EA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66" authorId="4" shapeId="0" xr:uid="{00000000-0006-0000-0900-0000EB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67" authorId="4" shapeId="0" xr:uid="{00000000-0006-0000-0900-0000EC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68" authorId="6" shapeId="0" xr:uid="{00000000-0006-0000-0900-0000ED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69" authorId="4" shapeId="0" xr:uid="{00000000-0006-0000-0900-0000E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70" authorId="4" shapeId="0" xr:uid="{00000000-0006-0000-0900-0000E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71" authorId="4" shapeId="0" xr:uid="{00000000-0006-0000-0900-0000F0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73" authorId="4" shapeId="0" xr:uid="{00000000-0006-0000-0900-0000F1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74" authorId="4" shapeId="0" xr:uid="{00000000-0006-0000-0900-0000F2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75" authorId="4" shapeId="0" xr:uid="{00000000-0006-0000-0900-0000F3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76" authorId="4" shapeId="0" xr:uid="{00000000-0006-0000-0900-0000F4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77" authorId="4" shapeId="0" xr:uid="{00000000-0006-0000-0900-0000F5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78" authorId="4" shapeId="0" xr:uid="{00000000-0006-0000-0900-0000F6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80" authorId="6" shapeId="0" xr:uid="{00000000-0006-0000-0900-0000F7010000}">
      <text>
        <r>
          <rPr>
            <b/>
            <sz val="9"/>
            <color indexed="81"/>
            <rFont val="Tahoma"/>
            <family val="2"/>
          </rPr>
          <t>Est. DMU</t>
        </r>
      </text>
    </comment>
    <comment ref="AD5081" authorId="4" shapeId="0" xr:uid="{00000000-0006-0000-0900-0000F8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82" authorId="4" shapeId="0" xr:uid="{00000000-0006-0000-0900-0000F9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83" authorId="6" shapeId="0" xr:uid="{00000000-0006-0000-0900-0000FA010000}">
      <text>
        <r>
          <rPr>
            <sz val="9"/>
            <color indexed="81"/>
            <rFont val="Tahoma"/>
            <family val="2"/>
          </rPr>
          <t xml:space="preserve">est. DMU
</t>
        </r>
      </text>
    </comment>
    <comment ref="AD5087" authorId="4" shapeId="0" xr:uid="{00000000-0006-0000-0900-0000FB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89" authorId="4" shapeId="0" xr:uid="{00000000-0006-0000-0900-0000FC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90" authorId="4" shapeId="0" xr:uid="{00000000-0006-0000-0900-0000FD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91" authorId="4" shapeId="0" xr:uid="{00000000-0006-0000-0900-0000FE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92" authorId="4" shapeId="0" xr:uid="{00000000-0006-0000-0900-0000FF01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94" authorId="4" shapeId="0" xr:uid="{00000000-0006-0000-0900-000000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95" authorId="4" shapeId="0" xr:uid="{00000000-0006-0000-0900-000001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96" authorId="4" shapeId="0" xr:uid="{00000000-0006-0000-0900-000002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097" authorId="4" shapeId="0" xr:uid="{00000000-0006-0000-0900-000003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
</t>
        </r>
      </text>
    </comment>
    <comment ref="AD5104" authorId="4" shapeId="0" xr:uid="{00000000-0006-0000-0900-000004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106" authorId="4" shapeId="0" xr:uid="{00000000-0006-0000-0900-000005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109" authorId="4" shapeId="0" xr:uid="{00000000-0006-0000-0900-000006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110" authorId="4" shapeId="0" xr:uid="{00000000-0006-0000-0900-000007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111" authorId="4" shapeId="0" xr:uid="{00000000-0006-0000-0900-000008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G5194" authorId="3" shapeId="0" xr:uid="{00000000-0006-0000-0900-000009020000}">
      <text>
        <r>
          <rPr>
            <b/>
            <sz val="10"/>
            <color indexed="81"/>
            <rFont val="Tahoma"/>
            <family val="2"/>
          </rPr>
          <t>VickiW:</t>
        </r>
        <r>
          <rPr>
            <sz val="10"/>
            <color indexed="81"/>
            <rFont val="Tahoma"/>
            <family val="2"/>
          </rPr>
          <t xml:space="preserve">
I know it rained hard in the area.  Please double check LR rain gage</t>
        </r>
      </text>
    </comment>
    <comment ref="AG5199" authorId="4" shapeId="0" xr:uid="{00000000-0006-0000-0900-00000A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Rain gauge iced over. No reading. VPW suggests using same # as LM</t>
        </r>
      </text>
    </comment>
    <comment ref="AG5220" authorId="4" shapeId="0" xr:uid="{00000000-0006-0000-0900-00000B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24" authorId="4" shapeId="0" xr:uid="{00000000-0006-0000-0900-00000C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25" authorId="4" shapeId="0" xr:uid="{00000000-0006-0000-0900-00000D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26" authorId="4" shapeId="0" xr:uid="{00000000-0006-0000-0900-00000E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27" authorId="4" shapeId="0" xr:uid="{00000000-0006-0000-0900-00000F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28" authorId="4" shapeId="0" xr:uid="{00000000-0006-0000-0900-000010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29" authorId="4" shapeId="0" xr:uid="{00000000-0006-0000-0900-000011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30" authorId="4" shapeId="0" xr:uid="{00000000-0006-0000-0900-000012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31" authorId="4" shapeId="0" xr:uid="{00000000-0006-0000-0900-000013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32" authorId="4" shapeId="0" xr:uid="{00000000-0006-0000-0900-000014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33" authorId="4" shapeId="0" xr:uid="{00000000-0006-0000-0900-000015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34" authorId="4" shapeId="0" xr:uid="{00000000-0006-0000-0900-000016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35" authorId="4" shapeId="0" xr:uid="{00000000-0006-0000-0900-000017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36" authorId="4" shapeId="0" xr:uid="{00000000-0006-0000-0900-000018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37" authorId="4" shapeId="0" xr:uid="{00000000-0006-0000-0900-000019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38" authorId="4" shapeId="0" xr:uid="{00000000-0006-0000-0900-00001A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39" authorId="4" shapeId="0" xr:uid="{00000000-0006-0000-0900-00001B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40" authorId="4" shapeId="0" xr:uid="{00000000-0006-0000-0900-00001C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D5241" authorId="4" shapeId="0" xr:uid="{00000000-0006-0000-0900-00001D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J5270" authorId="4" shapeId="0" xr:uid="{00000000-0006-0000-0900-00001E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Out
</t>
        </r>
      </text>
    </comment>
    <comment ref="AJ5271" authorId="4" shapeId="0" xr:uid="{00000000-0006-0000-0900-00001F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Out
</t>
        </r>
      </text>
    </comment>
    <comment ref="AJ5272" authorId="4" shapeId="0" xr:uid="{00000000-0006-0000-0900-000020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Out</t>
        </r>
      </text>
    </comment>
    <comment ref="AJ5273" authorId="4" shapeId="0" xr:uid="{00000000-0006-0000-0900-000021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Out
</t>
        </r>
      </text>
    </comment>
    <comment ref="AJ5274" authorId="4" shapeId="0" xr:uid="{00000000-0006-0000-0900-000022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Out
</t>
        </r>
      </text>
    </comment>
    <comment ref="B5285" authorId="4" shapeId="0" xr:uid="{00000000-0006-0000-0900-000023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H5285" authorId="4" shapeId="0" xr:uid="{00000000-0006-0000-0900-000024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Est.</t>
        </r>
      </text>
    </comment>
    <comment ref="AJ5334" authorId="4" shapeId="0" xr:uid="{00000000-0006-0000-0900-000025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Out</t>
        </r>
      </text>
    </comment>
    <comment ref="AJ5335" authorId="4" shapeId="0" xr:uid="{00000000-0006-0000-0900-000026020000}">
      <text>
        <r>
          <rPr>
            <b/>
            <sz val="10"/>
            <color indexed="81"/>
            <rFont val="Tahoma"/>
            <family val="2"/>
          </rPr>
          <t>AmyR:</t>
        </r>
        <r>
          <rPr>
            <sz val="10"/>
            <color indexed="81"/>
            <rFont val="Tahoma"/>
            <family val="2"/>
          </rPr>
          <t xml:space="preserve">
out
</t>
        </r>
      </text>
    </comment>
    <comment ref="AC5473" authorId="6" shapeId="0" xr:uid="{00000000-0006-0000-0900-000027020000}">
      <text>
        <r>
          <rPr>
            <b/>
            <sz val="9"/>
            <color indexed="81"/>
            <rFont val="Tahoma"/>
            <family val="2"/>
          </rPr>
          <t>Reels, Amy:
Gauge broke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85" authorId="0" shapeId="0" xr:uid="{00000000-0006-0000-0900-00002802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Using this figure for daily demand for calculation purposes. No BWTP TT at time of calculation.</t>
        </r>
      </text>
    </comment>
    <comment ref="H5485" authorId="0" shapeId="0" xr:uid="{00000000-0006-0000-0900-000029020000}">
      <text>
        <r>
          <rPr>
            <b/>
            <sz val="8"/>
            <color indexed="81"/>
            <rFont val="Tahoma"/>
            <family val="2"/>
          </rPr>
          <t>AlbertNe:</t>
        </r>
        <r>
          <rPr>
            <sz val="8"/>
            <color indexed="81"/>
            <rFont val="Tahoma"/>
            <family val="2"/>
          </rPr>
          <t xml:space="preserve">
Using same figure as Flow to Town due to no data provided for the day.</t>
        </r>
      </text>
    </comment>
    <comment ref="AJ5487" authorId="7" shapeId="0" xr:uid="{00000000-0006-0000-0900-00002A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AJ5488" authorId="7" shapeId="0" xr:uid="{00000000-0006-0000-0900-00002B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AJ5489" authorId="7" shapeId="0" xr:uid="{00000000-0006-0000-0900-00002C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BB5489" authorId="7" shapeId="0" xr:uid="{00000000-0006-0000-0900-00002D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AJ5490" authorId="7" shapeId="0" xr:uid="{00000000-0006-0000-0900-00002E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BB5490" authorId="7" shapeId="0" xr:uid="{00000000-0006-0000-0900-00002F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AJ5491" authorId="7" shapeId="0" xr:uid="{00000000-0006-0000-0900-000030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BB5491" authorId="7" shapeId="0" xr:uid="{00000000-0006-0000-0900-000031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AJ5492" authorId="7" shapeId="0" xr:uid="{00000000-0006-0000-0900-000032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BB5492" authorId="7" shapeId="0" xr:uid="{00000000-0006-0000-0900-000033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AJ5493" authorId="7" shapeId="0" xr:uid="{00000000-0006-0000-0900-000034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BB5493" authorId="7" shapeId="0" xr:uid="{00000000-0006-0000-0900-000035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AJ5494" authorId="7" shapeId="0" xr:uid="{00000000-0006-0000-0900-000036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BB5494" authorId="7" shapeId="0" xr:uid="{00000000-0006-0000-0900-000037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AJ5495" authorId="7" shapeId="0" xr:uid="{00000000-0006-0000-0900-000038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BB5495" authorId="7" shapeId="0" xr:uid="{00000000-0006-0000-0900-000039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AF5496" authorId="7" shapeId="0" xr:uid="{00000000-0006-0000-0900-00003A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est. gate frozen
Elgin will check reading later today.</t>
        </r>
      </text>
    </comment>
    <comment ref="AJ5496" authorId="7" shapeId="0" xr:uid="{00000000-0006-0000-0900-00003B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BB5496" authorId="7" shapeId="0" xr:uid="{00000000-0006-0000-0900-00003C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AG5545" authorId="7" shapeId="0" xr:uid="{00000000-0006-0000-0900-00003D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7 inch snow
</t>
        </r>
      </text>
    </comment>
    <comment ref="AG5548" authorId="7" shapeId="0" xr:uid="{00000000-0006-0000-0900-00003E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melted snow</t>
        </r>
      </text>
    </comment>
    <comment ref="AJ5549" authorId="7" shapeId="0" xr:uid="{00000000-0006-0000-0900-00003F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Run off from snow fall.</t>
        </r>
      </text>
    </comment>
    <comment ref="AJ5550" authorId="7" shapeId="0" xr:uid="{00000000-0006-0000-0900-000040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AJ5551" authorId="7" shapeId="0" xr:uid="{00000000-0006-0000-0900-000041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AJ5552" authorId="7" shapeId="0" xr:uid="{00000000-0006-0000-0900-000042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meter out</t>
        </r>
      </text>
    </comment>
    <comment ref="AJ5561" authorId="7" shapeId="0" xr:uid="{00000000-0006-0000-0900-000043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 </t>
        </r>
      </text>
    </comment>
    <comment ref="AJ5562" authorId="7" shapeId="0" xr:uid="{00000000-0006-0000-0900-000044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AJ5576" authorId="7" shapeId="0" xr:uid="{00000000-0006-0000-0900-000045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AC5691" authorId="6" shapeId="0" xr:uid="{00000000-0006-0000-0900-000046020000}">
      <text>
        <r>
          <rPr>
            <sz val="9"/>
            <color indexed="81"/>
            <rFont val="Tahoma"/>
            <family val="2"/>
          </rPr>
          <t xml:space="preserve">DU corrected .05 not .5
</t>
        </r>
      </text>
    </comment>
    <comment ref="B5696" authorId="7" shapeId="0" xr:uid="{00000000-0006-0000-0900-000047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Meter failure
</t>
        </r>
      </text>
    </comment>
    <comment ref="B5697" authorId="7" shapeId="0" xr:uid="{00000000-0006-0000-0900-000048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Meter failure</t>
        </r>
      </text>
    </comment>
    <comment ref="B5698" authorId="7" shapeId="0" xr:uid="{00000000-0006-0000-0900-000049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23.91*
</t>
        </r>
      </text>
    </comment>
    <comment ref="B5788" authorId="7" shapeId="0" xr:uid="{00000000-0006-0000-0900-00004A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Est.</t>
        </r>
      </text>
    </comment>
    <comment ref="B5823" authorId="7" shapeId="0" xr:uid="{00000000-0006-0000-0900-00004B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B5824" authorId="7" shapeId="0" xr:uid="{00000000-0006-0000-0900-00004C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
</t>
        </r>
      </text>
    </comment>
    <comment ref="AG5832" authorId="8" shapeId="0" xr:uid="{00000000-0006-0000-0900-00004D020000}">
      <text>
        <r>
          <rPr>
            <b/>
            <sz val="9"/>
            <color indexed="81"/>
            <rFont val="Tahoma"/>
            <family val="2"/>
          </rPr>
          <t>Westbrook, Vicki:</t>
        </r>
        <r>
          <rPr>
            <sz val="9"/>
            <color indexed="81"/>
            <rFont val="Tahoma"/>
            <family val="2"/>
          </rPr>
          <t xml:space="preserve">
what are these numbers?</t>
        </r>
      </text>
    </comment>
    <comment ref="B5848" authorId="7" shapeId="0" xr:uid="{00000000-0006-0000-0900-00004E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  <comment ref="B5849" authorId="7" shapeId="0" xr:uid="{00000000-0006-0000-0900-00004F020000}">
      <text>
        <r>
          <rPr>
            <b/>
            <sz val="9"/>
            <color indexed="81"/>
            <rFont val="Tahoma"/>
            <family val="2"/>
          </rPr>
          <t>Reels, Amy:</t>
        </r>
        <r>
          <rPr>
            <sz val="9"/>
            <color indexed="81"/>
            <rFont val="Tahoma"/>
            <family val="2"/>
          </rPr>
          <t xml:space="preserve">
out</t>
        </r>
      </text>
    </comment>
  </commentList>
</comments>
</file>

<file path=xl/sharedStrings.xml><?xml version="1.0" encoding="utf-8"?>
<sst xmlns="http://schemas.openxmlformats.org/spreadsheetml/2006/main" count="633" uniqueCount="143">
  <si>
    <t>Provisional Data: not for release</t>
  </si>
  <si>
    <t xml:space="preserve">Brown end of day data shaded </t>
  </si>
  <si>
    <t>Division of Water Supply and Treatment</t>
  </si>
  <si>
    <t xml:space="preserve">Williams end of day data shaded </t>
  </si>
  <si>
    <t xml:space="preserve">Admin. end of day data shaded </t>
  </si>
  <si>
    <t>Interconnect flow readings shaded</t>
  </si>
  <si>
    <t xml:space="preserve"> </t>
  </si>
  <si>
    <t>Flows to Town        (MGD)</t>
  </si>
  <si>
    <t>Total Treated    (MGD)</t>
  </si>
  <si>
    <t>Checksum Finished vs Treated</t>
  </si>
  <si>
    <t>Leaving our system</t>
  </si>
  <si>
    <t>Into our system</t>
  </si>
  <si>
    <t>Total plus Purchases minus Sales</t>
  </si>
  <si>
    <t>Pumped from</t>
  </si>
  <si>
    <t>Lake Michie</t>
  </si>
  <si>
    <t>Lake Miche Mag Meters  XFER</t>
  </si>
  <si>
    <t>Little River</t>
  </si>
  <si>
    <t>Little River Electric Pump</t>
  </si>
  <si>
    <t>Little River Hydro</t>
  </si>
  <si>
    <t>Total Raw Water XFER</t>
  </si>
  <si>
    <t>Total Raw Flow minus Total Adjusted Treated Flow</t>
  </si>
  <si>
    <r>
      <t>Adjusted Little River 54'= Little River 54" * M</t>
    </r>
    <r>
      <rPr>
        <vertAlign val="subscript"/>
        <sz val="10"/>
        <rFont val="Arial"/>
        <family val="2"/>
      </rPr>
      <t>54LR</t>
    </r>
  </si>
  <si>
    <t>Total Adjusted Raw XFER = Lake Michie Mags + Adjusted Little River 54"</t>
  </si>
  <si>
    <t>Total Adjusted Raw Flow +60% Brown Backwash -Total adjusted Treated</t>
  </si>
  <si>
    <t>Williams 42" Raw Flow Recorded</t>
  </si>
  <si>
    <t>Williams Raw Flow Calculated</t>
  </si>
  <si>
    <t>Preadjusted Brown Raw Calculated</t>
  </si>
  <si>
    <t>Brown Raw Flow Adjusted</t>
  </si>
  <si>
    <t>BWTP</t>
  </si>
  <si>
    <t>Adjusted BWTP F to T</t>
  </si>
  <si>
    <t>WWTP</t>
  </si>
  <si>
    <t>Adjusted Total Plant Flows</t>
  </si>
  <si>
    <t>Total Plant Flows</t>
  </si>
  <si>
    <t>Adjusted WWTP Treated</t>
  </si>
  <si>
    <t>Total Combined Treated</t>
  </si>
  <si>
    <t>Adjusted Total Combined Treated</t>
  </si>
  <si>
    <t>Treated minus F to T   MGD</t>
  </si>
  <si>
    <t>Adjusted Treated minus F to T   MGD</t>
  </si>
  <si>
    <t xml:space="preserve">F to T vs Treated      % differ     </t>
  </si>
  <si>
    <t xml:space="preserve">Adjusted F to T vs Treated      % differ     </t>
  </si>
  <si>
    <t xml:space="preserve">      Outside sales</t>
  </si>
  <si>
    <t>Purchases</t>
  </si>
  <si>
    <t>Teer Quarry</t>
  </si>
  <si>
    <t>Eno</t>
  </si>
  <si>
    <t>Elevation</t>
  </si>
  <si>
    <t>Inches</t>
  </si>
  <si>
    <t>54"</t>
  </si>
  <si>
    <t>Date</t>
  </si>
  <si>
    <t>Cary</t>
  </si>
  <si>
    <t>Chatham</t>
  </si>
  <si>
    <t>Hillsboro</t>
  </si>
  <si>
    <t>OWASA</t>
  </si>
  <si>
    <t xml:space="preserve">   (MGD)</t>
  </si>
  <si>
    <t>Full 341.0</t>
  </si>
  <si>
    <t>Precip.</t>
  </si>
  <si>
    <t>XFER</t>
  </si>
  <si>
    <t>Full 355.0</t>
  </si>
  <si>
    <t>Brown Backwash (1000 gal)</t>
  </si>
  <si>
    <t>Williams Backwash (1000 gal)</t>
  </si>
  <si>
    <t xml:space="preserve">                                                               </t>
  </si>
  <si>
    <t xml:space="preserve">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</si>
  <si>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</si>
  <si>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</t>
  </si>
  <si>
    <t>Calcu' Total</t>
  </si>
  <si>
    <t>Total Raw Flow Recorded</t>
  </si>
  <si>
    <t>Total Raw Flow Adjusted</t>
  </si>
  <si>
    <t>% Difference</t>
  </si>
  <si>
    <t xml:space="preserve">Adjusted Williams 42" Terminal </t>
  </si>
  <si>
    <t>Adjusted Wms Terminal - Adjusted Wms Treated</t>
  </si>
  <si>
    <t>(Brown Treated + 60% Backwash)/ Terminal</t>
  </si>
  <si>
    <t>Adjusted Br Terminal - Br Treated</t>
  </si>
  <si>
    <t>Adjusted Brown FW + Backwash</t>
  </si>
  <si>
    <t>Brown Trea.ted - (Adj FW + Backwash)</t>
  </si>
  <si>
    <t>Williams Finished + Backwash</t>
  </si>
  <si>
    <t>(Williams Finished + Backwash)/ Treated</t>
  </si>
  <si>
    <t>Total Raw Xsfer-Total Treated</t>
  </si>
  <si>
    <t>Total Treated/ Total Raw Xsfer</t>
  </si>
  <si>
    <t>Adjusted 54" from Little River</t>
  </si>
  <si>
    <t>Adjusted Total Raw Xsfer</t>
  </si>
  <si>
    <t>Adjusted Total Raw Xsfer-Total Treated</t>
  </si>
  <si>
    <t>Total Adjusted Treated + 40% Brown backwash</t>
  </si>
  <si>
    <t>Adjusted Little River = Total Adjusted Raw - Lake Michie Corrected</t>
  </si>
  <si>
    <t>Reggie's Total Xsfer Idea</t>
  </si>
  <si>
    <t>Total Raw Xsfer Adjustment</t>
  </si>
  <si>
    <t>Williams  Treated Adj. CHECKSUM</t>
  </si>
  <si>
    <t>Brown FW Adj. CHECKSUM</t>
  </si>
  <si>
    <t>Brown Terminal Reservoir Meters Adjustment</t>
  </si>
  <si>
    <t>Years:</t>
  </si>
  <si>
    <t>11.55 base on daily log of LR gravity + LM calc 18.5</t>
  </si>
  <si>
    <t>9.33 base on daily log of LR gravity + LM 42" of 18.5</t>
  </si>
  <si>
    <t>BWTP Treated minus F to T   MGD</t>
  </si>
  <si>
    <t>WWTP Treated minus F to T   MGD</t>
  </si>
  <si>
    <t>Total Raw Flow minus Total Plant Flow</t>
  </si>
  <si>
    <t>Brown Raw Calculated</t>
  </si>
  <si>
    <t>Adj</t>
  </si>
  <si>
    <t>Fl</t>
  </si>
  <si>
    <t>mg/l</t>
  </si>
  <si>
    <t>48" WWTP</t>
  </si>
  <si>
    <t>Edit made to Little River gravity and Little River pumping value 9/14/12</t>
  </si>
  <si>
    <t>42"/adjusted</t>
  </si>
  <si>
    <t>Adjusted</t>
  </si>
  <si>
    <t>BP 42"/54"</t>
  </si>
  <si>
    <t>Due flow data from OWASA transfer</t>
  </si>
  <si>
    <t>Brown Flow to City is estimated</t>
  </si>
  <si>
    <t>Brown Flow to City and LR gravity are estimated</t>
  </si>
  <si>
    <t>Lake Michie flow is estimated.</t>
  </si>
  <si>
    <t>* total flow to city is incorrect meter broken</t>
  </si>
  <si>
    <t>341.6*</t>
  </si>
  <si>
    <t>Notes</t>
  </si>
  <si>
    <t>NWT</t>
  </si>
  <si>
    <t>trace</t>
  </si>
  <si>
    <t>(snow)</t>
  </si>
  <si>
    <t>(ice)</t>
  </si>
  <si>
    <t>est. LR pipe frozen</t>
  </si>
  <si>
    <t xml:space="preserve">est. LR </t>
  </si>
  <si>
    <t>&lt; 0.01</t>
  </si>
  <si>
    <t>meter out</t>
  </si>
  <si>
    <t>no withdrawal</t>
  </si>
  <si>
    <t>1.55.</t>
  </si>
  <si>
    <t>NR</t>
  </si>
  <si>
    <t>No Data</t>
  </si>
  <si>
    <t>Minimum</t>
  </si>
  <si>
    <t>Median</t>
  </si>
  <si>
    <t>Maximum</t>
  </si>
  <si>
    <t>Day</t>
  </si>
  <si>
    <t>Month</t>
  </si>
  <si>
    <t>Total Finished Water + Purchases - Sales (MG)</t>
  </si>
  <si>
    <t>1st Quartile</t>
  </si>
  <si>
    <t>3rd Quartile</t>
  </si>
  <si>
    <t>Month-Day</t>
  </si>
  <si>
    <t>CY Annual Average</t>
  </si>
  <si>
    <t>CY Annual Max</t>
  </si>
  <si>
    <t>(Total Finished Water + Purchases - Sales) / (Annual Average of Total Finished Water + Purchases - Sales)</t>
  </si>
  <si>
    <t>(Total Finished Water + Purchases - Sales) / (Annual Average of Total Finished Water + Purchases - Sales) Statistics</t>
  </si>
  <si>
    <t>Total Finished Water + Purchases - Sales Statistics (MG)</t>
  </si>
  <si>
    <t>Finished Water Daily Demand for Durham Service Area</t>
  </si>
  <si>
    <t>Finished Water Average Daily Demand by Month for Durham Service Area</t>
  </si>
  <si>
    <t>Finished Water Daily Demand Peaking for Durham Service Area</t>
  </si>
  <si>
    <t>Finished Water Monthly Demand Peaking for Durham Service Area</t>
  </si>
  <si>
    <t>Date Value</t>
  </si>
  <si>
    <t>Year</t>
  </si>
  <si>
    <t>Annual Average Daily Demand (MGD)</t>
  </si>
  <si>
    <t>Used for Consumer Confidence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</si>
</sst>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0.00000"/>
    <numFmt numFmtId="165" formatCode="0.000"/>
    <numFmt numFmtId="166" formatCode="#,##0.00;[Red]#,##0.00"/>
    <numFmt numFmtId="167" formatCode="0.0"/>
    <numFmt numFmtId="168" formatCode="0.000000"/>
    <numFmt numFmtId="169" formatCode="0.0000"/>
  </numFmts>
  <fonts count="30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vertAlign val="subscript"/>
      <sz val="10"/>
      <name val="Arial"/>
      <family val="2"/>
    </font>
    <font>
      <b/>
      <sz val="9"/>
      <name val="Arial"/>
      <family val="2"/>
    </font>
    <font>
      <sz val="10"/>
      <color theme="4"/>
      <name val="Arial"/>
      <family val="2"/>
    </font>
    <font>
      <sz val="10"/>
      <color theme="9" tint="-0.499984740745262"/>
      <name val="Arial"/>
      <family val="2"/>
    </font>
    <font>
      <sz val="8"/>
      <color rgb="FF000000"/>
      <name val="Arial"/>
      <family val="2"/>
    </font>
    <font>
      <sz val="8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9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b/>
      <sz val="8"/>
      <name val="Arial"/>
      <family val="2"/>
    </font>
    <font>
      <b/>
      <sz val="10"/>
      <color theme="7" tint="-0.249977111117893"/>
      <name val="Arial"/>
      <family val="2"/>
    </font>
    <font>
      <sz val="10"/>
      <name val="Arial"/>
      <family val="2"/>
    </font>
    <font>
      <sz val="10"/>
      <color theme="4" tint="-0.249977111117893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3C3E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5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0" fontId="28" fillId="0" borderId="0"/>
    <xf numFmtId="0" fontId="1" fillId="0" borderId="0"/>
    <xf numFmtId="9" fontId="3" fillId="0" borderId="0" applyFont="0" applyFill="0" applyBorder="0" applyAlignment="0" applyProtection="0"/>
  </cellStyleXfs>
  <cellXfs count="1158">
    <xf numFmtId="0" fontId="0" fillId="0" borderId="0" xfId="0"/>
    <xf numFmtId="0" fontId="4" fillId="0" borderId="0" xfId="0" applyFont="1"/>
    <xf numFmtId="0" fontId="5" fillId="0" borderId="0" xfId="0" applyFont="1"/>
    <xf numFmtId="2" fontId="0" fillId="0" borderId="0" xfId="0" applyNumberFormat="1"/>
    <xf numFmtId="0" fontId="0" fillId="2" borderId="1" xfId="0" applyFill="1" applyBorder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3" fillId="0" borderId="0" xfId="0" applyFont="1"/>
    <xf numFmtId="0" fontId="0" fillId="3" borderId="1" xfId="0" applyFill="1" applyBorder="1"/>
    <xf numFmtId="0" fontId="0" fillId="0" borderId="0" xfId="0" applyBorder="1" applyAlignment="1">
      <alignment horizontal="right"/>
    </xf>
    <xf numFmtId="0" fontId="5" fillId="0" borderId="0" xfId="0" applyFont="1" applyAlignment="1">
      <alignment horizontal="left"/>
    </xf>
    <xf numFmtId="0" fontId="6" fillId="0" borderId="0" xfId="0" applyFont="1"/>
    <xf numFmtId="164" fontId="5" fillId="0" borderId="0" xfId="0" applyNumberFormat="1" applyFont="1"/>
    <xf numFmtId="0" fontId="0" fillId="4" borderId="1" xfId="0" applyFill="1" applyBorder="1"/>
    <xf numFmtId="2" fontId="5" fillId="0" borderId="0" xfId="0" applyNumberFormat="1" applyFont="1"/>
    <xf numFmtId="0" fontId="0" fillId="6" borderId="1" xfId="0" applyFill="1" applyBorder="1"/>
    <xf numFmtId="0" fontId="0" fillId="5" borderId="0" xfId="0" applyFill="1"/>
    <xf numFmtId="0" fontId="0" fillId="5" borderId="0" xfId="0" applyFill="1" applyAlignment="1">
      <alignment horizontal="center"/>
    </xf>
    <xf numFmtId="2" fontId="0" fillId="5" borderId="0" xfId="0" applyNumberFormat="1" applyFill="1"/>
    <xf numFmtId="2" fontId="0" fillId="5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2" fontId="0" fillId="0" borderId="0" xfId="0" applyNumberFormat="1" applyFill="1" applyAlignment="1">
      <alignment horizontal="center"/>
    </xf>
    <xf numFmtId="0" fontId="0" fillId="0" borderId="0" xfId="0" applyBorder="1"/>
    <xf numFmtId="2" fontId="5" fillId="0" borderId="0" xfId="0" applyNumberFormat="1" applyFont="1" applyBorder="1"/>
    <xf numFmtId="0" fontId="5" fillId="0" borderId="0" xfId="0" applyFont="1" applyBorder="1"/>
    <xf numFmtId="0" fontId="0" fillId="7" borderId="0" xfId="0" applyFill="1" applyBorder="1"/>
    <xf numFmtId="0" fontId="0" fillId="7" borderId="0" xfId="0" applyFill="1" applyBorder="1" applyAlignment="1">
      <alignment horizontal="center"/>
    </xf>
    <xf numFmtId="0" fontId="0" fillId="0" borderId="2" xfId="0" applyBorder="1"/>
    <xf numFmtId="2" fontId="7" fillId="9" borderId="9" xfId="0" applyNumberFormat="1" applyFont="1" applyFill="1" applyBorder="1" applyAlignment="1">
      <alignment horizontal="center"/>
    </xf>
    <xf numFmtId="0" fontId="7" fillId="9" borderId="10" xfId="0" applyFont="1" applyFill="1" applyBorder="1" applyAlignment="1">
      <alignment horizontal="center"/>
    </xf>
    <xf numFmtId="0" fontId="7" fillId="4" borderId="9" xfId="0" applyFont="1" applyFill="1" applyBorder="1" applyAlignment="1">
      <alignment horizontal="center"/>
    </xf>
    <xf numFmtId="0" fontId="7" fillId="4" borderId="11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7" fillId="4" borderId="12" xfId="0" applyFont="1" applyFill="1" applyBorder="1" applyAlignment="1">
      <alignment horizontal="center"/>
    </xf>
    <xf numFmtId="2" fontId="7" fillId="2" borderId="12" xfId="0" applyNumberFormat="1" applyFont="1" applyFill="1" applyBorder="1" applyAlignment="1">
      <alignment horizontal="center"/>
    </xf>
    <xf numFmtId="0" fontId="0" fillId="0" borderId="13" xfId="0" applyBorder="1"/>
    <xf numFmtId="2" fontId="7" fillId="9" borderId="21" xfId="0" applyNumberFormat="1" applyFont="1" applyFill="1" applyBorder="1" applyAlignment="1">
      <alignment horizontal="center"/>
    </xf>
    <xf numFmtId="0" fontId="7" fillId="9" borderId="17" xfId="0" applyFont="1" applyFill="1" applyBorder="1" applyAlignment="1">
      <alignment horizontal="center"/>
    </xf>
    <xf numFmtId="0" fontId="7" fillId="4" borderId="21" xfId="0" applyFont="1" applyFill="1" applyBorder="1" applyAlignment="1">
      <alignment horizontal="center"/>
    </xf>
    <xf numFmtId="0" fontId="7" fillId="4" borderId="15" xfId="0" applyFont="1" applyFill="1" applyBorder="1" applyAlignment="1">
      <alignment horizontal="center"/>
    </xf>
    <xf numFmtId="0" fontId="7" fillId="2" borderId="16" xfId="0" applyFont="1" applyFill="1" applyBorder="1" applyAlignment="1">
      <alignment horizontal="center"/>
    </xf>
    <xf numFmtId="0" fontId="7" fillId="4" borderId="23" xfId="0" applyFont="1" applyFill="1" applyBorder="1" applyAlignment="1">
      <alignment horizontal="center"/>
    </xf>
    <xf numFmtId="2" fontId="7" fillId="2" borderId="23" xfId="0" applyNumberFormat="1" applyFon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8" borderId="31" xfId="0" applyFill="1" applyBorder="1" applyAlignment="1">
      <alignment horizontal="center"/>
    </xf>
    <xf numFmtId="0" fontId="0" fillId="8" borderId="32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2" fontId="0" fillId="9" borderId="34" xfId="0" applyNumberFormat="1" applyFill="1" applyBorder="1" applyAlignment="1">
      <alignment horizontal="center"/>
    </xf>
    <xf numFmtId="0" fontId="0" fillId="9" borderId="29" xfId="0" applyFill="1" applyBorder="1"/>
    <xf numFmtId="0" fontId="7" fillId="4" borderId="34" xfId="0" applyFont="1" applyFill="1" applyBorder="1" applyAlignment="1">
      <alignment horizontal="center"/>
    </xf>
    <xf numFmtId="0" fontId="7" fillId="4" borderId="28" xfId="0" applyFont="1" applyFill="1" applyBorder="1" applyAlignment="1">
      <alignment horizontal="center"/>
    </xf>
    <xf numFmtId="0" fontId="7" fillId="2" borderId="25" xfId="0" applyFont="1" applyFill="1" applyBorder="1" applyAlignment="1">
      <alignment horizontal="center"/>
    </xf>
    <xf numFmtId="0" fontId="7" fillId="4" borderId="35" xfId="0" applyFont="1" applyFill="1" applyBorder="1" applyAlignment="1">
      <alignment horizontal="center"/>
    </xf>
    <xf numFmtId="2" fontId="7" fillId="2" borderId="35" xfId="0" applyNumberFormat="1" applyFont="1" applyFill="1" applyBorder="1" applyAlignment="1">
      <alignment horizontal="center"/>
    </xf>
    <xf numFmtId="14" fontId="0" fillId="0" borderId="36" xfId="0" applyNumberFormat="1" applyBorder="1" applyAlignment="1">
      <alignment horizontal="center"/>
    </xf>
    <xf numFmtId="2" fontId="0" fillId="2" borderId="37" xfId="0" applyNumberFormat="1" applyFill="1" applyBorder="1" applyAlignment="1">
      <alignment horizontal="center"/>
    </xf>
    <xf numFmtId="2" fontId="0" fillId="10" borderId="38" xfId="0" applyNumberFormat="1" applyFill="1" applyBorder="1" applyAlignment="1">
      <alignment horizontal="center"/>
    </xf>
    <xf numFmtId="2" fontId="10" fillId="3" borderId="39" xfId="0" applyNumberFormat="1" applyFont="1" applyFill="1" applyBorder="1" applyAlignment="1">
      <alignment horizontal="center"/>
    </xf>
    <xf numFmtId="2" fontId="3" fillId="6" borderId="36" xfId="0" applyNumberFormat="1" applyFont="1" applyFill="1" applyBorder="1" applyAlignment="1">
      <alignment horizontal="center"/>
    </xf>
    <xf numFmtId="2" fontId="3" fillId="0" borderId="36" xfId="0" applyNumberFormat="1" applyFont="1" applyBorder="1" applyAlignment="1">
      <alignment horizontal="center"/>
    </xf>
    <xf numFmtId="2" fontId="3" fillId="10" borderId="40" xfId="0" applyNumberFormat="1" applyFont="1" applyFill="1" applyBorder="1" applyAlignment="1">
      <alignment horizontal="center"/>
    </xf>
    <xf numFmtId="2" fontId="11" fillId="12" borderId="41" xfId="0" applyNumberFormat="1" applyFont="1" applyFill="1" applyBorder="1" applyAlignment="1">
      <alignment horizontal="center"/>
    </xf>
    <xf numFmtId="2" fontId="3" fillId="3" borderId="42" xfId="0" applyNumberFormat="1" applyFont="1" applyFill="1" applyBorder="1" applyAlignment="1">
      <alignment horizontal="center"/>
    </xf>
    <xf numFmtId="2" fontId="3" fillId="5" borderId="43" xfId="0" applyNumberFormat="1" applyFont="1" applyFill="1" applyBorder="1" applyAlignment="1">
      <alignment horizontal="center"/>
    </xf>
    <xf numFmtId="2" fontId="3" fillId="10" borderId="44" xfId="0" applyNumberFormat="1" applyFont="1" applyFill="1" applyBorder="1" applyAlignment="1">
      <alignment horizontal="center"/>
    </xf>
    <xf numFmtId="2" fontId="3" fillId="13" borderId="45" xfId="0" applyNumberFormat="1" applyFont="1" applyFill="1" applyBorder="1" applyAlignment="1">
      <alignment horizontal="center"/>
    </xf>
    <xf numFmtId="2" fontId="3" fillId="10" borderId="43" xfId="0" applyNumberFormat="1" applyFont="1" applyFill="1" applyBorder="1" applyAlignment="1">
      <alignment horizontal="center"/>
    </xf>
    <xf numFmtId="2" fontId="3" fillId="13" borderId="46" xfId="0" applyNumberFormat="1" applyFont="1" applyFill="1" applyBorder="1" applyAlignment="1">
      <alignment horizontal="center"/>
    </xf>
    <xf numFmtId="2" fontId="3" fillId="10" borderId="47" xfId="0" applyNumberFormat="1" applyFont="1" applyFill="1" applyBorder="1" applyAlignment="1">
      <alignment horizontal="center"/>
    </xf>
    <xf numFmtId="2" fontId="0" fillId="8" borderId="38" xfId="0" applyNumberFormat="1" applyFill="1" applyBorder="1" applyAlignment="1">
      <alignment horizontal="center"/>
    </xf>
    <xf numFmtId="165" fontId="0" fillId="8" borderId="38" xfId="0" applyNumberFormat="1" applyFill="1" applyBorder="1" applyAlignment="1">
      <alignment horizontal="center"/>
    </xf>
    <xf numFmtId="2" fontId="0" fillId="8" borderId="40" xfId="0" applyNumberFormat="1" applyFill="1" applyBorder="1" applyAlignment="1">
      <alignment horizontal="center"/>
    </xf>
    <xf numFmtId="2" fontId="0" fillId="9" borderId="37" xfId="0" applyNumberFormat="1" applyFill="1" applyBorder="1" applyAlignment="1">
      <alignment horizontal="center"/>
    </xf>
    <xf numFmtId="2" fontId="0" fillId="9" borderId="36" xfId="0" applyNumberFormat="1" applyFill="1" applyBorder="1" applyAlignment="1">
      <alignment horizontal="center"/>
    </xf>
    <xf numFmtId="2" fontId="0" fillId="4" borderId="37" xfId="0" applyNumberFormat="1" applyFill="1" applyBorder="1" applyAlignment="1">
      <alignment horizontal="center"/>
    </xf>
    <xf numFmtId="2" fontId="0" fillId="4" borderId="39" xfId="0" applyNumberFormat="1" applyFill="1" applyBorder="1" applyAlignment="1">
      <alignment horizontal="center"/>
    </xf>
    <xf numFmtId="2" fontId="0" fillId="2" borderId="36" xfId="0" applyNumberFormat="1" applyFill="1" applyBorder="1" applyAlignment="1">
      <alignment horizontal="center"/>
    </xf>
    <xf numFmtId="2" fontId="0" fillId="2" borderId="48" xfId="0" applyNumberFormat="1" applyFill="1" applyBorder="1" applyAlignment="1">
      <alignment horizontal="center"/>
    </xf>
    <xf numFmtId="2" fontId="0" fillId="4" borderId="36" xfId="0" applyNumberFormat="1" applyFill="1" applyBorder="1" applyAlignment="1">
      <alignment horizontal="center"/>
    </xf>
    <xf numFmtId="2" fontId="0" fillId="0" borderId="44" xfId="0" applyNumberFormat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10" borderId="50" xfId="0" applyNumberFormat="1" applyFill="1" applyBorder="1" applyAlignment="1">
      <alignment horizontal="center"/>
    </xf>
    <xf numFmtId="2" fontId="0" fillId="10" borderId="46" xfId="0" applyNumberFormat="1" applyFill="1" applyBorder="1" applyAlignment="1">
      <alignment horizontal="center"/>
    </xf>
    <xf numFmtId="165" fontId="7" fillId="7" borderId="50" xfId="0" applyNumberFormat="1" applyFont="1" applyFill="1" applyBorder="1" applyAlignment="1" applyProtection="1">
      <alignment horizontal="center"/>
      <protection locked="0"/>
    </xf>
    <xf numFmtId="165" fontId="7" fillId="7" borderId="36" xfId="0" applyNumberFormat="1" applyFont="1" applyFill="1" applyBorder="1" applyAlignment="1" applyProtection="1">
      <alignment horizontal="center"/>
      <protection locked="0"/>
    </xf>
    <xf numFmtId="2" fontId="7" fillId="14" borderId="50" xfId="0" applyNumberFormat="1" applyFont="1" applyFill="1" applyBorder="1" applyAlignment="1" applyProtection="1">
      <alignment horizontal="center"/>
      <protection locked="0"/>
    </xf>
    <xf numFmtId="3" fontId="12" fillId="14" borderId="1" xfId="0" applyNumberFormat="1" applyFont="1" applyFill="1" applyBorder="1" applyAlignment="1" applyProtection="1">
      <alignment horizontal="center"/>
      <protection locked="0"/>
    </xf>
    <xf numFmtId="1" fontId="13" fillId="7" borderId="1" xfId="0" applyNumberFormat="1" applyFont="1" applyFill="1" applyBorder="1" applyAlignment="1" applyProtection="1">
      <alignment horizontal="center"/>
      <protection locked="0"/>
    </xf>
    <xf numFmtId="2" fontId="0" fillId="2" borderId="51" xfId="0" applyNumberFormat="1" applyFill="1" applyBorder="1" applyAlignment="1">
      <alignment horizontal="center"/>
    </xf>
    <xf numFmtId="2" fontId="10" fillId="3" borderId="1" xfId="0" applyNumberFormat="1" applyFont="1" applyFill="1" applyBorder="1" applyAlignment="1">
      <alignment horizontal="center"/>
    </xf>
    <xf numFmtId="2" fontId="3" fillId="0" borderId="52" xfId="0" applyNumberFormat="1" applyFont="1" applyBorder="1" applyAlignment="1">
      <alignment horizontal="center"/>
    </xf>
    <xf numFmtId="2" fontId="11" fillId="12" borderId="53" xfId="0" applyNumberFormat="1" applyFont="1" applyFill="1" applyBorder="1" applyAlignment="1">
      <alignment horizontal="center"/>
    </xf>
    <xf numFmtId="2" fontId="3" fillId="3" borderId="52" xfId="0" applyNumberFormat="1" applyFont="1" applyFill="1" applyBorder="1" applyAlignment="1">
      <alignment horizontal="center"/>
    </xf>
    <xf numFmtId="2" fontId="3" fillId="5" borderId="54" xfId="0" applyNumberFormat="1" applyFont="1" applyFill="1" applyBorder="1" applyAlignment="1">
      <alignment horizontal="center"/>
    </xf>
    <xf numFmtId="2" fontId="3" fillId="13" borderId="37" xfId="0" applyNumberFormat="1" applyFont="1" applyFill="1" applyBorder="1" applyAlignment="1">
      <alignment horizontal="center"/>
    </xf>
    <xf numFmtId="2" fontId="3" fillId="10" borderId="19" xfId="0" applyNumberFormat="1" applyFont="1" applyFill="1" applyBorder="1" applyAlignment="1">
      <alignment horizontal="center"/>
    </xf>
    <xf numFmtId="2" fontId="3" fillId="13" borderId="48" xfId="0" applyNumberFormat="1" applyFont="1" applyFill="1" applyBorder="1" applyAlignment="1">
      <alignment horizontal="center"/>
    </xf>
    <xf numFmtId="2" fontId="3" fillId="10" borderId="20" xfId="0" applyNumberFormat="1" applyFont="1" applyFill="1" applyBorder="1" applyAlignment="1">
      <alignment horizontal="center"/>
    </xf>
    <xf numFmtId="2" fontId="0" fillId="8" borderId="53" xfId="0" applyNumberFormat="1" applyFill="1" applyBorder="1" applyAlignment="1">
      <alignment horizontal="center"/>
    </xf>
    <xf numFmtId="2" fontId="0" fillId="8" borderId="19" xfId="0" applyNumberFormat="1" applyFill="1" applyBorder="1" applyAlignment="1">
      <alignment horizontal="center"/>
    </xf>
    <xf numFmtId="2" fontId="0" fillId="8" borderId="55" xfId="0" applyNumberFormat="1" applyFill="1" applyBorder="1" applyAlignment="1">
      <alignment horizontal="center"/>
    </xf>
    <xf numFmtId="2" fontId="0" fillId="8" borderId="51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2" fontId="0" fillId="9" borderId="52" xfId="0" applyNumberFormat="1" applyFill="1" applyBorder="1" applyAlignment="1">
      <alignment horizontal="center"/>
    </xf>
    <xf numFmtId="2" fontId="0" fillId="4" borderId="5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2" borderId="52" xfId="0" applyNumberFormat="1" applyFill="1" applyBorder="1" applyAlignment="1">
      <alignment horizontal="center"/>
    </xf>
    <xf numFmtId="2" fontId="0" fillId="2" borderId="55" xfId="0" applyNumberFormat="1" applyFill="1" applyBorder="1" applyAlignment="1">
      <alignment horizontal="center"/>
    </xf>
    <xf numFmtId="2" fontId="0" fillId="4" borderId="52" xfId="0" applyNumberFormat="1" applyFill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10" borderId="57" xfId="0" applyNumberForma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2" fontId="0" fillId="10" borderId="55" xfId="0" applyNumberFormat="1" applyFill="1" applyBorder="1" applyAlignment="1">
      <alignment horizontal="center"/>
    </xf>
    <xf numFmtId="165" fontId="7" fillId="7" borderId="1" xfId="0" applyNumberFormat="1" applyFont="1" applyFill="1" applyBorder="1" applyAlignment="1" applyProtection="1">
      <alignment horizontal="center"/>
      <protection locked="0"/>
    </xf>
    <xf numFmtId="165" fontId="7" fillId="7" borderId="52" xfId="0" applyNumberFormat="1" applyFont="1" applyFill="1" applyBorder="1" applyAlignment="1" applyProtection="1">
      <alignment horizontal="center"/>
      <protection locked="0"/>
    </xf>
    <xf numFmtId="2" fontId="7" fillId="14" borderId="1" xfId="0" applyNumberFormat="1" applyFont="1" applyFill="1" applyBorder="1" applyAlignment="1" applyProtection="1">
      <alignment horizontal="center"/>
      <protection locked="0"/>
    </xf>
    <xf numFmtId="2" fontId="3" fillId="0" borderId="52" xfId="0" applyNumberFormat="1" applyFont="1" applyFill="1" applyBorder="1" applyAlignment="1">
      <alignment horizontal="center"/>
    </xf>
    <xf numFmtId="2" fontId="0" fillId="2" borderId="58" xfId="0" applyNumberFormat="1" applyFill="1" applyBorder="1" applyAlignment="1">
      <alignment horizontal="center"/>
    </xf>
    <xf numFmtId="2" fontId="10" fillId="3" borderId="59" xfId="0" applyNumberFormat="1" applyFont="1" applyFill="1" applyBorder="1" applyAlignment="1">
      <alignment horizontal="center"/>
    </xf>
    <xf numFmtId="2" fontId="11" fillId="12" borderId="32" xfId="0" applyNumberFormat="1" applyFont="1" applyFill="1" applyBorder="1" applyAlignment="1">
      <alignment horizontal="center"/>
    </xf>
    <xf numFmtId="2" fontId="3" fillId="3" borderId="60" xfId="0" applyNumberFormat="1" applyFont="1" applyFill="1" applyBorder="1" applyAlignment="1">
      <alignment horizontal="center"/>
    </xf>
    <xf numFmtId="2" fontId="3" fillId="5" borderId="61" xfId="0" applyNumberFormat="1" applyFont="1" applyFill="1" applyBorder="1" applyAlignment="1">
      <alignment horizontal="center"/>
    </xf>
    <xf numFmtId="2" fontId="3" fillId="10" borderId="16" xfId="0" applyNumberFormat="1" applyFont="1" applyFill="1" applyBorder="1" applyAlignment="1">
      <alignment horizontal="center"/>
    </xf>
    <xf numFmtId="2" fontId="3" fillId="10" borderId="22" xfId="0" applyNumberFormat="1" applyFont="1" applyFill="1" applyBorder="1" applyAlignment="1">
      <alignment horizontal="center"/>
    </xf>
    <xf numFmtId="2" fontId="0" fillId="8" borderId="62" xfId="0" applyNumberFormat="1" applyFill="1" applyBorder="1" applyAlignment="1">
      <alignment horizontal="center"/>
    </xf>
    <xf numFmtId="2" fontId="0" fillId="8" borderId="0" xfId="0" applyNumberFormat="1" applyFill="1" applyBorder="1" applyAlignment="1">
      <alignment horizontal="center"/>
    </xf>
    <xf numFmtId="2" fontId="0" fillId="8" borderId="63" xfId="0" applyNumberFormat="1" applyFill="1" applyBorder="1" applyAlignment="1">
      <alignment horizontal="center"/>
    </xf>
    <xf numFmtId="2" fontId="0" fillId="8" borderId="58" xfId="0" applyNumberFormat="1" applyFill="1" applyBorder="1" applyAlignment="1">
      <alignment horizontal="center"/>
    </xf>
    <xf numFmtId="2" fontId="0" fillId="4" borderId="58" xfId="0" applyNumberFormat="1" applyFill="1" applyBorder="1" applyAlignment="1">
      <alignment horizontal="center"/>
    </xf>
    <xf numFmtId="2" fontId="0" fillId="4" borderId="59" xfId="0" applyNumberFormat="1" applyFill="1" applyBorder="1" applyAlignment="1">
      <alignment horizontal="center"/>
    </xf>
    <xf numFmtId="2" fontId="0" fillId="2" borderId="64" xfId="0" applyNumberFormat="1" applyFill="1" applyBorder="1" applyAlignment="1">
      <alignment horizontal="center"/>
    </xf>
    <xf numFmtId="2" fontId="0" fillId="2" borderId="63" xfId="0" applyNumberFormat="1" applyFill="1" applyBorder="1" applyAlignment="1">
      <alignment horizontal="center"/>
    </xf>
    <xf numFmtId="2" fontId="0" fillId="4" borderId="64" xfId="0" applyNumberFormat="1" applyFill="1" applyBorder="1" applyAlignment="1">
      <alignment horizontal="center"/>
    </xf>
    <xf numFmtId="2" fontId="0" fillId="0" borderId="65" xfId="0" applyNumberFormat="1" applyBorder="1" applyAlignment="1">
      <alignment horizontal="center"/>
    </xf>
    <xf numFmtId="2" fontId="0" fillId="10" borderId="66" xfId="0" applyNumberFormat="1" applyFill="1" applyBorder="1" applyAlignment="1">
      <alignment horizontal="center"/>
    </xf>
    <xf numFmtId="2" fontId="0" fillId="10" borderId="31" xfId="0" applyNumberFormat="1" applyFill="1" applyBorder="1" applyAlignment="1">
      <alignment horizontal="center"/>
    </xf>
    <xf numFmtId="2" fontId="0" fillId="10" borderId="33" xfId="0" applyNumberFormat="1" applyFill="1" applyBorder="1" applyAlignment="1">
      <alignment horizontal="center"/>
    </xf>
    <xf numFmtId="165" fontId="7" fillId="7" borderId="59" xfId="0" applyNumberFormat="1" applyFont="1" applyFill="1" applyBorder="1" applyAlignment="1" applyProtection="1">
      <alignment horizontal="center"/>
      <protection locked="0"/>
    </xf>
    <xf numFmtId="2" fontId="7" fillId="14" borderId="59" xfId="0" applyNumberFormat="1" applyFont="1" applyFill="1" applyBorder="1" applyAlignment="1" applyProtection="1">
      <alignment horizontal="center"/>
      <protection locked="0"/>
    </xf>
    <xf numFmtId="2" fontId="0" fillId="2" borderId="45" xfId="0" applyNumberFormat="1" applyFill="1" applyBorder="1" applyAlignment="1">
      <alignment horizontal="center"/>
    </xf>
    <xf numFmtId="2" fontId="0" fillId="10" borderId="41" xfId="0" applyNumberFormat="1" applyFill="1" applyBorder="1" applyAlignment="1">
      <alignment horizontal="center"/>
    </xf>
    <xf numFmtId="2" fontId="10" fillId="3" borderId="50" xfId="0" applyNumberFormat="1" applyFont="1" applyFill="1" applyBorder="1" applyAlignment="1">
      <alignment horizontal="center"/>
    </xf>
    <xf numFmtId="2" fontId="3" fillId="6" borderId="42" xfId="0" applyNumberFormat="1" applyFont="1" applyFill="1" applyBorder="1" applyAlignment="1">
      <alignment horizontal="center"/>
    </xf>
    <xf numFmtId="2" fontId="3" fillId="0" borderId="42" xfId="0" applyNumberFormat="1" applyFont="1" applyBorder="1" applyAlignment="1">
      <alignment horizontal="center"/>
    </xf>
    <xf numFmtId="2" fontId="3" fillId="10" borderId="42" xfId="0" applyNumberFormat="1" applyFont="1" applyFill="1" applyBorder="1" applyAlignment="1">
      <alignment horizontal="center"/>
    </xf>
    <xf numFmtId="2" fontId="11" fillId="12" borderId="45" xfId="0" applyNumberFormat="1" applyFont="1" applyFill="1" applyBorder="1" applyAlignment="1">
      <alignment horizontal="center"/>
    </xf>
    <xf numFmtId="2" fontId="3" fillId="3" borderId="50" xfId="0" applyNumberFormat="1" applyFont="1" applyFill="1" applyBorder="1" applyAlignment="1">
      <alignment horizontal="center"/>
    </xf>
    <xf numFmtId="2" fontId="3" fillId="10" borderId="50" xfId="0" applyNumberFormat="1" applyFont="1" applyFill="1" applyBorder="1" applyAlignment="1">
      <alignment horizontal="center"/>
    </xf>
    <xf numFmtId="2" fontId="3" fillId="5" borderId="50" xfId="0" applyNumberFormat="1" applyFont="1" applyFill="1" applyBorder="1" applyAlignment="1">
      <alignment horizontal="center"/>
    </xf>
    <xf numFmtId="2" fontId="3" fillId="10" borderId="46" xfId="0" applyNumberFormat="1" applyFont="1" applyFill="1" applyBorder="1" applyAlignment="1">
      <alignment horizontal="center"/>
    </xf>
    <xf numFmtId="2" fontId="3" fillId="13" borderId="19" xfId="0" applyNumberFormat="1" applyFont="1" applyFill="1" applyBorder="1" applyAlignment="1">
      <alignment horizontal="center"/>
    </xf>
    <xf numFmtId="2" fontId="3" fillId="10" borderId="39" xfId="0" applyNumberFormat="1" applyFont="1" applyFill="1" applyBorder="1" applyAlignment="1">
      <alignment horizontal="center" wrapText="1"/>
    </xf>
    <xf numFmtId="10" fontId="3" fillId="13" borderId="20" xfId="0" applyNumberFormat="1" applyFont="1" applyFill="1" applyBorder="1" applyAlignment="1">
      <alignment horizontal="center"/>
    </xf>
    <xf numFmtId="10" fontId="3" fillId="10" borderId="20" xfId="0" applyNumberFormat="1" applyFont="1" applyFill="1" applyBorder="1" applyAlignment="1">
      <alignment horizontal="center"/>
    </xf>
    <xf numFmtId="2" fontId="0" fillId="5" borderId="38" xfId="0" applyNumberFormat="1" applyFill="1" applyBorder="1" applyAlignment="1">
      <alignment horizontal="center"/>
    </xf>
    <xf numFmtId="165" fontId="0" fillId="5" borderId="39" xfId="0" applyNumberFormat="1" applyFill="1" applyBorder="1" applyAlignment="1">
      <alignment horizontal="center"/>
    </xf>
    <xf numFmtId="2" fontId="0" fillId="5" borderId="19" xfId="0" applyNumberFormat="1" applyFill="1" applyBorder="1" applyAlignment="1">
      <alignment horizontal="center"/>
    </xf>
    <xf numFmtId="2" fontId="0" fillId="5" borderId="48" xfId="0" applyNumberFormat="1" applyFill="1" applyBorder="1" applyAlignment="1">
      <alignment horizontal="center"/>
    </xf>
    <xf numFmtId="2" fontId="0" fillId="5" borderId="37" xfId="0" applyNumberFormat="1" applyFill="1" applyBorder="1" applyAlignment="1">
      <alignment horizontal="center"/>
    </xf>
    <xf numFmtId="2" fontId="0" fillId="0" borderId="40" xfId="0" applyNumberFormat="1" applyBorder="1" applyAlignment="1">
      <alignment horizontal="center"/>
    </xf>
    <xf numFmtId="2" fontId="0" fillId="2" borderId="19" xfId="0" applyNumberFormat="1" applyFill="1" applyBorder="1" applyAlignment="1">
      <alignment horizontal="center"/>
    </xf>
    <xf numFmtId="165" fontId="3" fillId="7" borderId="41" xfId="0" applyNumberFormat="1" applyFont="1" applyFill="1" applyBorder="1" applyAlignment="1" applyProtection="1">
      <alignment horizontal="center"/>
      <protection locked="0"/>
    </xf>
    <xf numFmtId="2" fontId="3" fillId="11" borderId="50" xfId="0" applyNumberFormat="1" applyFont="1" applyFill="1" applyBorder="1" applyAlignment="1" applyProtection="1">
      <alignment horizontal="center"/>
      <protection locked="0"/>
    </xf>
    <xf numFmtId="2" fontId="3" fillId="5" borderId="50" xfId="0" applyNumberFormat="1" applyFont="1" applyFill="1" applyBorder="1" applyAlignment="1" applyProtection="1">
      <alignment horizontal="center"/>
      <protection locked="0"/>
    </xf>
    <xf numFmtId="2" fontId="3" fillId="11" borderId="46" xfId="0" applyNumberFormat="1" applyFont="1" applyFill="1" applyBorder="1" applyAlignment="1">
      <alignment horizontal="center"/>
    </xf>
    <xf numFmtId="3" fontId="14" fillId="14" borderId="1" xfId="0" applyNumberFormat="1" applyFont="1" applyFill="1" applyBorder="1" applyAlignment="1" applyProtection="1">
      <alignment horizontal="center"/>
      <protection locked="0"/>
    </xf>
    <xf numFmtId="1" fontId="15" fillId="7" borderId="1" xfId="0" applyNumberFormat="1" applyFont="1" applyFill="1" applyBorder="1" applyAlignment="1" applyProtection="1">
      <alignment horizontal="center"/>
      <protection locked="0"/>
    </xf>
    <xf numFmtId="2" fontId="0" fillId="10" borderId="53" xfId="0" applyNumberFormat="1" applyFill="1" applyBorder="1" applyAlignment="1">
      <alignment horizontal="center"/>
    </xf>
    <xf numFmtId="2" fontId="3" fillId="10" borderId="52" xfId="0" applyNumberFormat="1" applyFont="1" applyFill="1" applyBorder="1" applyAlignment="1">
      <alignment horizontal="center"/>
    </xf>
    <xf numFmtId="2" fontId="11" fillId="12" borderId="51" xfId="0" applyNumberFormat="1" applyFont="1" applyFill="1" applyBorder="1" applyAlignment="1">
      <alignment horizontal="center"/>
    </xf>
    <xf numFmtId="2" fontId="3" fillId="3" borderId="1" xfId="0" applyNumberFormat="1" applyFont="1" applyFill="1" applyBorder="1" applyAlignment="1">
      <alignment horizontal="center"/>
    </xf>
    <xf numFmtId="2" fontId="3" fillId="10" borderId="1" xfId="0" applyNumberFormat="1" applyFont="1" applyFill="1" applyBorder="1" applyAlignment="1">
      <alignment horizontal="center"/>
    </xf>
    <xf numFmtId="2" fontId="3" fillId="5" borderId="1" xfId="0" applyNumberFormat="1" applyFont="1" applyFill="1" applyBorder="1" applyAlignment="1">
      <alignment horizontal="center"/>
    </xf>
    <xf numFmtId="2" fontId="3" fillId="10" borderId="55" xfId="0" applyNumberFormat="1" applyFont="1" applyFill="1" applyBorder="1" applyAlignment="1">
      <alignment horizontal="center"/>
    </xf>
    <xf numFmtId="2" fontId="3" fillId="13" borderId="38" xfId="0" applyNumberFormat="1" applyFont="1" applyFill="1" applyBorder="1" applyAlignment="1">
      <alignment horizontal="center"/>
    </xf>
    <xf numFmtId="10" fontId="3" fillId="13" borderId="48" xfId="0" applyNumberFormat="1" applyFont="1" applyFill="1" applyBorder="1" applyAlignment="1">
      <alignment horizontal="center"/>
    </xf>
    <xf numFmtId="2" fontId="0" fillId="5" borderId="53" xfId="0" applyNumberFormat="1" applyFill="1" applyBorder="1" applyAlignment="1">
      <alignment horizontal="center"/>
    </xf>
    <xf numFmtId="2" fontId="0" fillId="5" borderId="55" xfId="0" applyNumberFormat="1" applyFill="1" applyBorder="1" applyAlignment="1">
      <alignment horizontal="center"/>
    </xf>
    <xf numFmtId="2" fontId="0" fillId="5" borderId="51" xfId="0" applyNumberFormat="1" applyFill="1" applyBorder="1" applyAlignment="1">
      <alignment horizontal="center"/>
    </xf>
    <xf numFmtId="2" fontId="0" fillId="2" borderId="54" xfId="0" applyNumberFormat="1" applyFill="1" applyBorder="1" applyAlignment="1">
      <alignment horizontal="center"/>
    </xf>
    <xf numFmtId="165" fontId="3" fillId="7" borderId="53" xfId="0" applyNumberFormat="1" applyFont="1" applyFill="1" applyBorder="1" applyAlignment="1" applyProtection="1">
      <alignment horizontal="center"/>
      <protection locked="0"/>
    </xf>
    <xf numFmtId="2" fontId="3" fillId="11" borderId="1" xfId="0" applyNumberFormat="1" applyFont="1" applyFill="1" applyBorder="1" applyAlignment="1" applyProtection="1">
      <alignment horizontal="center"/>
      <protection locked="0"/>
    </xf>
    <xf numFmtId="2" fontId="3" fillId="5" borderId="1" xfId="0" applyNumberFormat="1" applyFont="1" applyFill="1" applyBorder="1" applyAlignment="1" applyProtection="1">
      <alignment horizontal="center"/>
      <protection locked="0"/>
    </xf>
    <xf numFmtId="2" fontId="3" fillId="10" borderId="52" xfId="0" applyNumberFormat="1" applyFont="1" applyFill="1" applyBorder="1" applyAlignment="1">
      <alignment horizontal="center" wrapText="1"/>
    </xf>
    <xf numFmtId="2" fontId="11" fillId="12" borderId="58" xfId="0" applyNumberFormat="1" applyFont="1" applyFill="1" applyBorder="1" applyAlignment="1">
      <alignment horizontal="center"/>
    </xf>
    <xf numFmtId="2" fontId="3" fillId="3" borderId="59" xfId="0" applyNumberFormat="1" applyFont="1" applyFill="1" applyBorder="1" applyAlignment="1">
      <alignment horizontal="center"/>
    </xf>
    <xf numFmtId="2" fontId="3" fillId="10" borderId="59" xfId="0" applyNumberFormat="1" applyFont="1" applyFill="1" applyBorder="1" applyAlignment="1">
      <alignment horizontal="center"/>
    </xf>
    <xf numFmtId="2" fontId="3" fillId="5" borderId="59" xfId="0" applyNumberFormat="1" applyFont="1" applyFill="1" applyBorder="1" applyAlignment="1">
      <alignment horizontal="center"/>
    </xf>
    <xf numFmtId="2" fontId="3" fillId="10" borderId="63" xfId="0" applyNumberFormat="1" applyFont="1" applyFill="1" applyBorder="1" applyAlignment="1">
      <alignment horizontal="center"/>
    </xf>
    <xf numFmtId="2" fontId="3" fillId="13" borderId="27" xfId="0" applyNumberFormat="1" applyFont="1" applyFill="1" applyBorder="1" applyAlignment="1">
      <alignment horizontal="center"/>
    </xf>
    <xf numFmtId="2" fontId="3" fillId="10" borderId="67" xfId="0" applyNumberFormat="1" applyFont="1" applyFill="1" applyBorder="1" applyAlignment="1">
      <alignment horizontal="center"/>
    </xf>
    <xf numFmtId="10" fontId="3" fillId="13" borderId="29" xfId="0" applyNumberFormat="1" applyFont="1" applyFill="1" applyBorder="1" applyAlignment="1">
      <alignment horizontal="center"/>
    </xf>
    <xf numFmtId="10" fontId="3" fillId="10" borderId="26" xfId="0" applyNumberFormat="1" applyFont="1" applyFill="1" applyBorder="1" applyAlignment="1">
      <alignment horizontal="center"/>
    </xf>
    <xf numFmtId="2" fontId="3" fillId="6" borderId="50" xfId="0" applyNumberFormat="1" applyFont="1" applyFill="1" applyBorder="1" applyAlignment="1">
      <alignment horizontal="center"/>
    </xf>
    <xf numFmtId="2" fontId="3" fillId="0" borderId="50" xfId="0" applyNumberFormat="1" applyFont="1" applyBorder="1" applyAlignment="1">
      <alignment horizontal="center"/>
    </xf>
    <xf numFmtId="2" fontId="11" fillId="12" borderId="37" xfId="0" applyNumberFormat="1" applyFont="1" applyFill="1" applyBorder="1" applyAlignment="1">
      <alignment horizontal="center"/>
    </xf>
    <xf numFmtId="2" fontId="3" fillId="3" borderId="39" xfId="0" applyNumberFormat="1" applyFont="1" applyFill="1" applyBorder="1" applyAlignment="1">
      <alignment horizontal="center"/>
    </xf>
    <xf numFmtId="2" fontId="3" fillId="10" borderId="36" xfId="0" applyNumberFormat="1" applyFont="1" applyFill="1" applyBorder="1" applyAlignment="1">
      <alignment horizontal="center"/>
    </xf>
    <xf numFmtId="2" fontId="3" fillId="5" borderId="48" xfId="0" applyNumberFormat="1" applyFont="1" applyFill="1" applyBorder="1" applyAlignment="1">
      <alignment horizontal="center"/>
    </xf>
    <xf numFmtId="2" fontId="0" fillId="10" borderId="45" xfId="0" applyNumberFormat="1" applyFill="1" applyBorder="1" applyAlignment="1">
      <alignment horizontal="center"/>
    </xf>
    <xf numFmtId="2" fontId="7" fillId="11" borderId="50" xfId="0" applyNumberFormat="1" applyFont="1" applyFill="1" applyBorder="1" applyAlignment="1" applyProtection="1">
      <alignment horizontal="center"/>
      <protection locked="0"/>
    </xf>
    <xf numFmtId="2" fontId="7" fillId="5" borderId="50" xfId="0" applyNumberFormat="1" applyFont="1" applyFill="1" applyBorder="1" applyAlignment="1" applyProtection="1">
      <alignment horizontal="center"/>
      <protection locked="0"/>
    </xf>
    <xf numFmtId="2" fontId="7" fillId="11" borderId="46" xfId="0" applyNumberFormat="1" applyFont="1" applyFill="1" applyBorder="1" applyAlignment="1">
      <alignment horizontal="center"/>
    </xf>
    <xf numFmtId="165" fontId="0" fillId="0" borderId="0" xfId="0" applyNumberFormat="1"/>
    <xf numFmtId="3" fontId="14" fillId="14" borderId="45" xfId="0" applyNumberFormat="1" applyFont="1" applyFill="1" applyBorder="1" applyAlignment="1" applyProtection="1">
      <alignment horizontal="center"/>
      <protection locked="0"/>
    </xf>
    <xf numFmtId="1" fontId="15" fillId="7" borderId="46" xfId="0" applyNumberFormat="1" applyFont="1" applyFill="1" applyBorder="1" applyAlignment="1" applyProtection="1">
      <alignment horizontal="center"/>
      <protection locked="0"/>
    </xf>
    <xf numFmtId="2" fontId="3" fillId="6" borderId="1" xfId="0" applyNumberFormat="1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5" borderId="55" xfId="0" applyNumberFormat="1" applyFont="1" applyFill="1" applyBorder="1" applyAlignment="1">
      <alignment horizontal="center"/>
    </xf>
    <xf numFmtId="2" fontId="0" fillId="10" borderId="51" xfId="0" applyNumberFormat="1" applyFill="1" applyBorder="1" applyAlignment="1">
      <alignment horizontal="center"/>
    </xf>
    <xf numFmtId="2" fontId="7" fillId="11" borderId="1" xfId="0" applyNumberFormat="1" applyFont="1" applyFill="1" applyBorder="1" applyAlignment="1" applyProtection="1">
      <alignment horizontal="center"/>
      <protection locked="0"/>
    </xf>
    <xf numFmtId="2" fontId="7" fillId="11" borderId="55" xfId="0" applyNumberFormat="1" applyFont="1" applyFill="1" applyBorder="1" applyAlignment="1">
      <alignment horizontal="center"/>
    </xf>
    <xf numFmtId="3" fontId="14" fillId="14" borderId="51" xfId="0" applyNumberFormat="1" applyFont="1" applyFill="1" applyBorder="1" applyAlignment="1" applyProtection="1">
      <alignment horizontal="center"/>
      <protection locked="0"/>
    </xf>
    <xf numFmtId="1" fontId="15" fillId="7" borderId="55" xfId="0" applyNumberFormat="1" applyFont="1" applyFill="1" applyBorder="1" applyAlignment="1" applyProtection="1">
      <alignment horizontal="center"/>
      <protection locked="0"/>
    </xf>
    <xf numFmtId="2" fontId="3" fillId="0" borderId="1" xfId="0" applyNumberFormat="1" applyFont="1" applyFill="1" applyBorder="1" applyAlignment="1">
      <alignment horizontal="center"/>
    </xf>
    <xf numFmtId="2" fontId="10" fillId="3" borderId="31" xfId="0" applyNumberFormat="1" applyFont="1" applyFill="1" applyBorder="1" applyAlignment="1">
      <alignment horizontal="center"/>
    </xf>
    <xf numFmtId="2" fontId="3" fillId="6" borderId="31" xfId="0" applyNumberFormat="1" applyFont="1" applyFill="1" applyBorder="1" applyAlignment="1">
      <alignment horizontal="center"/>
    </xf>
    <xf numFmtId="2" fontId="3" fillId="0" borderId="31" xfId="0" applyNumberFormat="1" applyFont="1" applyFill="1" applyBorder="1" applyAlignment="1">
      <alignment horizontal="center"/>
    </xf>
    <xf numFmtId="2" fontId="3" fillId="10" borderId="33" xfId="0" applyNumberFormat="1" applyFont="1" applyFill="1" applyBorder="1" applyAlignment="1">
      <alignment horizontal="center"/>
    </xf>
    <xf numFmtId="2" fontId="11" fillId="12" borderId="30" xfId="0" applyNumberFormat="1" applyFont="1" applyFill="1" applyBorder="1" applyAlignment="1">
      <alignment horizontal="center"/>
    </xf>
    <xf numFmtId="2" fontId="3" fillId="3" borderId="31" xfId="0" applyNumberFormat="1" applyFont="1" applyFill="1" applyBorder="1" applyAlignment="1">
      <alignment horizontal="center"/>
    </xf>
    <xf numFmtId="2" fontId="3" fillId="5" borderId="33" xfId="0" applyNumberFormat="1" applyFont="1" applyFill="1" applyBorder="1" applyAlignment="1">
      <alignment horizontal="center"/>
    </xf>
    <xf numFmtId="2" fontId="3" fillId="13" borderId="34" xfId="0" applyNumberFormat="1" applyFont="1" applyFill="1" applyBorder="1" applyAlignment="1">
      <alignment horizontal="center"/>
    </xf>
    <xf numFmtId="2" fontId="3" fillId="13" borderId="29" xfId="0" applyNumberFormat="1" applyFont="1" applyFill="1" applyBorder="1" applyAlignment="1">
      <alignment horizontal="center"/>
    </xf>
    <xf numFmtId="2" fontId="3" fillId="10" borderId="26" xfId="0" applyNumberFormat="1" applyFont="1" applyFill="1" applyBorder="1" applyAlignment="1">
      <alignment horizontal="center"/>
    </xf>
    <xf numFmtId="2" fontId="0" fillId="5" borderId="62" xfId="0" applyNumberFormat="1" applyFill="1" applyBorder="1" applyAlignment="1">
      <alignment horizontal="center"/>
    </xf>
    <xf numFmtId="2" fontId="0" fillId="5" borderId="0" xfId="0" applyNumberFormat="1" applyFill="1" applyBorder="1" applyAlignment="1">
      <alignment horizontal="center"/>
    </xf>
    <xf numFmtId="2" fontId="0" fillId="5" borderId="63" xfId="0" applyNumberFormat="1" applyFill="1" applyBorder="1" applyAlignment="1">
      <alignment horizontal="center"/>
    </xf>
    <xf numFmtId="2" fontId="0" fillId="5" borderId="58" xfId="0" applyNumberFormat="1" applyFill="1" applyBorder="1" applyAlignment="1">
      <alignment horizontal="center"/>
    </xf>
    <xf numFmtId="2" fontId="0" fillId="10" borderId="30" xfId="0" applyNumberFormat="1" applyFill="1" applyBorder="1" applyAlignment="1">
      <alignment horizontal="center"/>
    </xf>
    <xf numFmtId="2" fontId="7" fillId="11" borderId="59" xfId="0" applyNumberFormat="1" applyFont="1" applyFill="1" applyBorder="1" applyAlignment="1" applyProtection="1">
      <alignment horizontal="center"/>
      <protection locked="0"/>
    </xf>
    <xf numFmtId="2" fontId="7" fillId="11" borderId="63" xfId="0" applyNumberFormat="1" applyFont="1" applyFill="1" applyBorder="1" applyAlignment="1">
      <alignment horizontal="center"/>
    </xf>
    <xf numFmtId="3" fontId="14" fillId="14" borderId="30" xfId="0" applyNumberFormat="1" applyFont="1" applyFill="1" applyBorder="1" applyAlignment="1" applyProtection="1">
      <alignment horizontal="center"/>
      <protection locked="0"/>
    </xf>
    <xf numFmtId="1" fontId="15" fillId="7" borderId="33" xfId="0" applyNumberFormat="1" applyFont="1" applyFill="1" applyBorder="1" applyAlignment="1" applyProtection="1">
      <alignment horizontal="center"/>
      <protection locked="0"/>
    </xf>
    <xf numFmtId="2" fontId="3" fillId="13" borderId="50" xfId="0" applyNumberFormat="1" applyFont="1" applyFill="1" applyBorder="1" applyAlignment="1">
      <alignment horizontal="center"/>
    </xf>
    <xf numFmtId="2" fontId="3" fillId="13" borderId="51" xfId="0" applyNumberFormat="1" applyFont="1" applyFill="1" applyBorder="1" applyAlignment="1">
      <alignment horizontal="center"/>
    </xf>
    <xf numFmtId="2" fontId="3" fillId="13" borderId="1" xfId="0" applyNumberFormat="1" applyFont="1" applyFill="1" applyBorder="1" applyAlignment="1">
      <alignment horizontal="center"/>
    </xf>
    <xf numFmtId="2" fontId="0" fillId="2" borderId="30" xfId="0" applyNumberFormat="1" applyFill="1" applyBorder="1" applyAlignment="1">
      <alignment horizontal="center"/>
    </xf>
    <xf numFmtId="2" fontId="3" fillId="10" borderId="31" xfId="0" applyNumberFormat="1" applyFont="1" applyFill="1" applyBorder="1" applyAlignment="1">
      <alignment horizontal="center"/>
    </xf>
    <xf numFmtId="2" fontId="3" fillId="5" borderId="31" xfId="0" applyNumberFormat="1" applyFont="1" applyFill="1" applyBorder="1" applyAlignment="1">
      <alignment horizontal="center"/>
    </xf>
    <xf numFmtId="2" fontId="3" fillId="10" borderId="60" xfId="0" applyNumberFormat="1" applyFont="1" applyFill="1" applyBorder="1" applyAlignment="1">
      <alignment horizontal="center"/>
    </xf>
    <xf numFmtId="2" fontId="3" fillId="13" borderId="30" xfId="0" applyNumberFormat="1" applyFont="1" applyFill="1" applyBorder="1" applyAlignment="1">
      <alignment horizontal="center"/>
    </xf>
    <xf numFmtId="2" fontId="3" fillId="13" borderId="31" xfId="0" applyNumberFormat="1" applyFont="1" applyFill="1" applyBorder="1" applyAlignment="1">
      <alignment horizontal="center"/>
    </xf>
    <xf numFmtId="2" fontId="3" fillId="10" borderId="39" xfId="0" applyNumberFormat="1" applyFont="1" applyFill="1" applyBorder="1" applyAlignment="1">
      <alignment horizontal="center"/>
    </xf>
    <xf numFmtId="2" fontId="3" fillId="5" borderId="39" xfId="0" applyNumberFormat="1" applyFont="1" applyFill="1" applyBorder="1" applyAlignment="1">
      <alignment horizontal="center"/>
    </xf>
    <xf numFmtId="2" fontId="3" fillId="10" borderId="48" xfId="0" applyNumberFormat="1" applyFont="1" applyFill="1" applyBorder="1" applyAlignment="1">
      <alignment horizontal="center"/>
    </xf>
    <xf numFmtId="165" fontId="0" fillId="8" borderId="39" xfId="0" applyNumberFormat="1" applyFill="1" applyBorder="1" applyAlignment="1">
      <alignment horizontal="center"/>
    </xf>
    <xf numFmtId="2" fontId="0" fillId="8" borderId="48" xfId="0" applyNumberFormat="1" applyFill="1" applyBorder="1" applyAlignment="1">
      <alignment horizontal="center"/>
    </xf>
    <xf numFmtId="2" fontId="0" fillId="8" borderId="37" xfId="0" applyNumberFormat="1" applyFill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9" borderId="1" xfId="0" applyNumberFormat="1" applyFill="1" applyBorder="1" applyAlignment="1">
      <alignment horizontal="center"/>
    </xf>
    <xf numFmtId="2" fontId="0" fillId="4" borderId="45" xfId="0" applyNumberFormat="1" applyFill="1" applyBorder="1" applyAlignment="1">
      <alignment horizontal="center"/>
    </xf>
    <xf numFmtId="2" fontId="0" fillId="4" borderId="50" xfId="0" applyNumberFormat="1" applyFill="1" applyBorder="1" applyAlignment="1">
      <alignment horizontal="center"/>
    </xf>
    <xf numFmtId="2" fontId="0" fillId="2" borderId="50" xfId="0" applyNumberFormat="1" applyFill="1" applyBorder="1" applyAlignment="1">
      <alignment horizontal="center"/>
    </xf>
    <xf numFmtId="0" fontId="0" fillId="4" borderId="50" xfId="0" applyFill="1" applyBorder="1"/>
    <xf numFmtId="2" fontId="0" fillId="0" borderId="42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5" fontId="3" fillId="7" borderId="45" xfId="0" applyNumberFormat="1" applyFont="1" applyFill="1" applyBorder="1" applyAlignment="1" applyProtection="1">
      <alignment horizontal="center"/>
      <protection locked="0"/>
    </xf>
    <xf numFmtId="2" fontId="7" fillId="5" borderId="46" xfId="0" applyNumberFormat="1" applyFont="1" applyFill="1" applyBorder="1" applyAlignment="1" applyProtection="1">
      <alignment horizontal="center"/>
      <protection locked="0"/>
    </xf>
    <xf numFmtId="0" fontId="3" fillId="7" borderId="45" xfId="0" applyFont="1" applyFill="1" applyBorder="1" applyAlignment="1" applyProtection="1">
      <alignment horizontal="center"/>
      <protection locked="0"/>
    </xf>
    <xf numFmtId="1" fontId="3" fillId="7" borderId="46" xfId="0" applyNumberFormat="1" applyFont="1" applyFill="1" applyBorder="1" applyAlignment="1" applyProtection="1">
      <alignment horizontal="center"/>
      <protection locked="0"/>
    </xf>
    <xf numFmtId="2" fontId="0" fillId="2" borderId="1" xfId="0" applyNumberFormat="1" applyFill="1" applyBorder="1" applyAlignment="1">
      <alignment horizontal="center"/>
    </xf>
    <xf numFmtId="2" fontId="0" fillId="0" borderId="52" xfId="0" applyNumberFormat="1" applyBorder="1" applyAlignment="1">
      <alignment horizontal="center"/>
    </xf>
    <xf numFmtId="165" fontId="3" fillId="7" borderId="51" xfId="0" applyNumberFormat="1" applyFont="1" applyFill="1" applyBorder="1" applyAlignment="1" applyProtection="1">
      <alignment horizontal="center"/>
      <protection locked="0"/>
    </xf>
    <xf numFmtId="2" fontId="7" fillId="5" borderId="55" xfId="0" applyNumberFormat="1" applyFont="1" applyFill="1" applyBorder="1" applyAlignment="1" applyProtection="1">
      <alignment horizontal="center"/>
      <protection locked="0"/>
    </xf>
    <xf numFmtId="0" fontId="3" fillId="7" borderId="51" xfId="0" applyFont="1" applyFill="1" applyBorder="1" applyAlignment="1" applyProtection="1">
      <alignment horizontal="center"/>
      <protection locked="0"/>
    </xf>
    <xf numFmtId="1" fontId="3" fillId="7" borderId="55" xfId="0" applyNumberFormat="1" applyFont="1" applyFill="1" applyBorder="1" applyAlignment="1" applyProtection="1">
      <alignment horizontal="center"/>
      <protection locked="0"/>
    </xf>
    <xf numFmtId="1" fontId="3" fillId="7" borderId="51" xfId="0" applyNumberFormat="1" applyFont="1" applyFill="1" applyBorder="1" applyAlignment="1" applyProtection="1">
      <alignment horizontal="center"/>
      <protection locked="0"/>
    </xf>
    <xf numFmtId="0" fontId="0" fillId="2" borderId="1" xfId="0" applyFill="1" applyBorder="1" applyAlignment="1">
      <alignment horizontal="center"/>
    </xf>
    <xf numFmtId="2" fontId="3" fillId="7" borderId="51" xfId="0" applyNumberFormat="1" applyFont="1" applyFill="1" applyBorder="1" applyAlignment="1" applyProtection="1">
      <alignment horizontal="center"/>
      <protection locked="0"/>
    </xf>
    <xf numFmtId="2" fontId="3" fillId="10" borderId="0" xfId="0" applyNumberFormat="1" applyFont="1" applyFill="1" applyBorder="1" applyAlignment="1">
      <alignment horizontal="center"/>
    </xf>
    <xf numFmtId="2" fontId="0" fillId="4" borderId="30" xfId="0" applyNumberFormat="1" applyFill="1" applyBorder="1" applyAlignment="1">
      <alignment horizontal="center"/>
    </xf>
    <xf numFmtId="2" fontId="0" fillId="4" borderId="31" xfId="0" applyNumberFormat="1" applyFill="1" applyBorder="1" applyAlignment="1">
      <alignment horizontal="center"/>
    </xf>
    <xf numFmtId="0" fontId="0" fillId="2" borderId="31" xfId="0" applyFill="1" applyBorder="1" applyAlignment="1">
      <alignment horizontal="center"/>
    </xf>
    <xf numFmtId="2" fontId="0" fillId="2" borderId="31" xfId="0" applyNumberFormat="1" applyFill="1" applyBorder="1" applyAlignment="1">
      <alignment horizontal="center"/>
    </xf>
    <xf numFmtId="0" fontId="0" fillId="4" borderId="31" xfId="0" applyFill="1" applyBorder="1"/>
    <xf numFmtId="2" fontId="0" fillId="0" borderId="60" xfId="0" applyNumberFormat="1" applyBorder="1" applyAlignment="1">
      <alignment horizontal="center"/>
    </xf>
    <xf numFmtId="2" fontId="0" fillId="10" borderId="58" xfId="0" applyNumberFormat="1" applyFill="1" applyBorder="1" applyAlignment="1">
      <alignment horizontal="center"/>
    </xf>
    <xf numFmtId="2" fontId="0" fillId="10" borderId="59" xfId="0" applyNumberFormat="1" applyFill="1" applyBorder="1" applyAlignment="1">
      <alignment horizontal="center"/>
    </xf>
    <xf numFmtId="2" fontId="0" fillId="10" borderId="63" xfId="0" applyNumberFormat="1" applyFill="1" applyBorder="1" applyAlignment="1">
      <alignment horizontal="center"/>
    </xf>
    <xf numFmtId="2" fontId="3" fillId="7" borderId="30" xfId="0" applyNumberFormat="1" applyFont="1" applyFill="1" applyBorder="1" applyAlignment="1" applyProtection="1">
      <alignment horizontal="center"/>
      <protection locked="0"/>
    </xf>
    <xf numFmtId="2" fontId="7" fillId="5" borderId="33" xfId="0" applyNumberFormat="1" applyFont="1" applyFill="1" applyBorder="1" applyAlignment="1" applyProtection="1">
      <alignment horizontal="center"/>
      <protection locked="0"/>
    </xf>
    <xf numFmtId="1" fontId="3" fillId="7" borderId="58" xfId="0" applyNumberFormat="1" applyFont="1" applyFill="1" applyBorder="1" applyAlignment="1" applyProtection="1">
      <alignment horizontal="center"/>
      <protection locked="0"/>
    </xf>
    <xf numFmtId="1" fontId="3" fillId="7" borderId="63" xfId="0" applyNumberFormat="1" applyFont="1" applyFill="1" applyBorder="1" applyAlignment="1" applyProtection="1">
      <alignment horizontal="center"/>
      <protection locked="0"/>
    </xf>
    <xf numFmtId="2" fontId="3" fillId="2" borderId="45" xfId="0" applyNumberFormat="1" applyFont="1" applyFill="1" applyBorder="1" applyAlignment="1">
      <alignment horizontal="center"/>
    </xf>
    <xf numFmtId="2" fontId="3" fillId="12" borderId="38" xfId="0" applyNumberFormat="1" applyFont="1" applyFill="1" applyBorder="1" applyAlignment="1">
      <alignment horizontal="center"/>
    </xf>
    <xf numFmtId="10" fontId="3" fillId="13" borderId="50" xfId="0" applyNumberFormat="1" applyFont="1" applyFill="1" applyBorder="1" applyAlignment="1">
      <alignment horizontal="center"/>
    </xf>
    <xf numFmtId="10" fontId="3" fillId="10" borderId="46" xfId="0" applyNumberFormat="1" applyFont="1" applyFill="1" applyBorder="1" applyAlignment="1">
      <alignment horizontal="center"/>
    </xf>
    <xf numFmtId="2" fontId="3" fillId="8" borderId="41" xfId="0" applyNumberFormat="1" applyFont="1" applyFill="1" applyBorder="1" applyAlignment="1">
      <alignment horizontal="center"/>
    </xf>
    <xf numFmtId="165" fontId="0" fillId="4" borderId="39" xfId="0" applyNumberFormat="1" applyFill="1" applyBorder="1" applyAlignment="1">
      <alignment horizontal="center"/>
    </xf>
    <xf numFmtId="2" fontId="3" fillId="8" borderId="50" xfId="0" applyNumberFormat="1" applyFont="1" applyFill="1" applyBorder="1" applyAlignment="1">
      <alignment horizontal="center"/>
    </xf>
    <xf numFmtId="2" fontId="3" fillId="8" borderId="46" xfId="0" applyNumberFormat="1" applyFont="1" applyFill="1" applyBorder="1" applyAlignment="1">
      <alignment horizontal="center"/>
    </xf>
    <xf numFmtId="2" fontId="3" fillId="8" borderId="45" xfId="0" applyNumberFormat="1" applyFont="1" applyFill="1" applyBorder="1" applyAlignment="1">
      <alignment horizontal="center"/>
    </xf>
    <xf numFmtId="2" fontId="3" fillId="0" borderId="49" xfId="0" applyNumberFormat="1" applyFont="1" applyBorder="1" applyAlignment="1">
      <alignment horizontal="center"/>
    </xf>
    <xf numFmtId="2" fontId="3" fillId="9" borderId="51" xfId="0" applyNumberFormat="1" applyFont="1" applyFill="1" applyBorder="1" applyAlignment="1">
      <alignment horizontal="center"/>
    </xf>
    <xf numFmtId="2" fontId="3" fillId="9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2" fontId="3" fillId="0" borderId="55" xfId="0" applyNumberFormat="1" applyFont="1" applyBorder="1" applyAlignment="1">
      <alignment horizontal="center"/>
    </xf>
    <xf numFmtId="2" fontId="3" fillId="10" borderId="45" xfId="0" applyNumberFormat="1" applyFont="1" applyFill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165" fontId="7" fillId="3" borderId="45" xfId="0" applyNumberFormat="1" applyFont="1" applyFill="1" applyBorder="1" applyAlignment="1" applyProtection="1">
      <alignment horizontal="center"/>
      <protection locked="0"/>
    </xf>
    <xf numFmtId="2" fontId="3" fillId="0" borderId="46" xfId="0" applyNumberFormat="1" applyFont="1" applyBorder="1" applyAlignment="1">
      <alignment horizontal="center"/>
    </xf>
    <xf numFmtId="2" fontId="3" fillId="2" borderId="37" xfId="0" applyNumberFormat="1" applyFont="1" applyFill="1" applyBorder="1" applyAlignment="1">
      <alignment horizontal="center"/>
    </xf>
    <xf numFmtId="2" fontId="3" fillId="3" borderId="36" xfId="0" applyNumberFormat="1" applyFont="1" applyFill="1" applyBorder="1" applyAlignment="1">
      <alignment horizontal="center"/>
    </xf>
    <xf numFmtId="2" fontId="3" fillId="2" borderId="51" xfId="0" applyNumberFormat="1" applyFont="1" applyFill="1" applyBorder="1" applyAlignment="1">
      <alignment horizontal="center"/>
    </xf>
    <xf numFmtId="2" fontId="3" fillId="12" borderId="53" xfId="0" applyNumberFormat="1" applyFont="1" applyFill="1" applyBorder="1" applyAlignment="1">
      <alignment horizontal="center"/>
    </xf>
    <xf numFmtId="10" fontId="3" fillId="10" borderId="55" xfId="0" applyNumberFormat="1" applyFont="1" applyFill="1" applyBorder="1" applyAlignment="1">
      <alignment horizontal="center"/>
    </xf>
    <xf numFmtId="2" fontId="3" fillId="8" borderId="53" xfId="0" applyNumberFormat="1" applyFont="1" applyFill="1" applyBorder="1" applyAlignment="1">
      <alignment horizontal="center"/>
    </xf>
    <xf numFmtId="2" fontId="3" fillId="8" borderId="1" xfId="0" applyNumberFormat="1" applyFont="1" applyFill="1" applyBorder="1" applyAlignment="1">
      <alignment horizontal="center"/>
    </xf>
    <xf numFmtId="2" fontId="3" fillId="8" borderId="55" xfId="0" applyNumberFormat="1" applyFont="1" applyFill="1" applyBorder="1" applyAlignment="1">
      <alignment horizontal="center"/>
    </xf>
    <xf numFmtId="2" fontId="3" fillId="8" borderId="51" xfId="0" applyNumberFormat="1" applyFont="1" applyFill="1" applyBorder="1" applyAlignment="1">
      <alignment horizontal="center"/>
    </xf>
    <xf numFmtId="2" fontId="3" fillId="0" borderId="57" xfId="0" applyNumberFormat="1" applyFont="1" applyBorder="1" applyAlignment="1">
      <alignment horizontal="center"/>
    </xf>
    <xf numFmtId="2" fontId="3" fillId="10" borderId="51" xfId="0" applyNumberFormat="1" applyFont="1" applyFill="1" applyBorder="1" applyAlignment="1">
      <alignment horizontal="center"/>
    </xf>
    <xf numFmtId="165" fontId="7" fillId="3" borderId="51" xfId="0" applyNumberFormat="1" applyFont="1" applyFill="1" applyBorder="1" applyAlignment="1" applyProtection="1">
      <alignment horizontal="center"/>
      <protection locked="0"/>
    </xf>
    <xf numFmtId="2" fontId="3" fillId="15" borderId="58" xfId="0" applyNumberFormat="1" applyFont="1" applyFill="1" applyBorder="1" applyAlignment="1">
      <alignment horizontal="center"/>
    </xf>
    <xf numFmtId="165" fontId="3" fillId="4" borderId="1" xfId="0" applyNumberFormat="1" applyFont="1" applyFill="1" applyBorder="1" applyAlignment="1">
      <alignment horizontal="center"/>
    </xf>
    <xf numFmtId="2" fontId="3" fillId="2" borderId="30" xfId="0" applyNumberFormat="1" applyFont="1" applyFill="1" applyBorder="1" applyAlignment="1">
      <alignment horizontal="center"/>
    </xf>
    <xf numFmtId="2" fontId="3" fillId="12" borderId="32" xfId="0" applyNumberFormat="1" applyFont="1" applyFill="1" applyBorder="1" applyAlignment="1">
      <alignment horizontal="center"/>
    </xf>
    <xf numFmtId="10" fontId="3" fillId="10" borderId="33" xfId="0" applyNumberFormat="1" applyFont="1" applyFill="1" applyBorder="1" applyAlignment="1">
      <alignment horizontal="center"/>
    </xf>
    <xf numFmtId="2" fontId="3" fillId="8" borderId="32" xfId="0" applyNumberFormat="1" applyFont="1" applyFill="1" applyBorder="1" applyAlignment="1">
      <alignment horizontal="center"/>
    </xf>
    <xf numFmtId="2" fontId="3" fillId="8" borderId="31" xfId="0" applyNumberFormat="1" applyFont="1" applyFill="1" applyBorder="1" applyAlignment="1">
      <alignment horizontal="center"/>
    </xf>
    <xf numFmtId="2" fontId="3" fillId="8" borderId="33" xfId="0" applyNumberFormat="1" applyFont="1" applyFill="1" applyBorder="1" applyAlignment="1">
      <alignment horizontal="center"/>
    </xf>
    <xf numFmtId="2" fontId="3" fillId="8" borderId="30" xfId="0" applyNumberFormat="1" applyFont="1" applyFill="1" applyBorder="1" applyAlignment="1">
      <alignment horizontal="center"/>
    </xf>
    <xf numFmtId="2" fontId="3" fillId="0" borderId="68" xfId="0" applyNumberFormat="1" applyFont="1" applyBorder="1" applyAlignment="1">
      <alignment horizontal="center"/>
    </xf>
    <xf numFmtId="2" fontId="3" fillId="9" borderId="30" xfId="0" applyNumberFormat="1" applyFont="1" applyFill="1" applyBorder="1" applyAlignment="1">
      <alignment horizontal="center"/>
    </xf>
    <xf numFmtId="2" fontId="3" fillId="9" borderId="31" xfId="0" applyNumberFormat="1" applyFont="1" applyFill="1" applyBorder="1" applyAlignment="1">
      <alignment horizontal="center"/>
    </xf>
    <xf numFmtId="2" fontId="3" fillId="4" borderId="31" xfId="0" applyNumberFormat="1" applyFont="1" applyFill="1" applyBorder="1" applyAlignment="1">
      <alignment horizontal="center"/>
    </xf>
    <xf numFmtId="2" fontId="3" fillId="2" borderId="31" xfId="0" applyNumberFormat="1" applyFont="1" applyFill="1" applyBorder="1" applyAlignment="1">
      <alignment horizontal="center"/>
    </xf>
    <xf numFmtId="2" fontId="3" fillId="10" borderId="30" xfId="0" applyNumberFormat="1" applyFont="1" applyFill="1" applyBorder="1" applyAlignment="1">
      <alignment horizontal="center"/>
    </xf>
    <xf numFmtId="2" fontId="3" fillId="0" borderId="22" xfId="0" applyNumberFormat="1" applyFont="1" applyBorder="1" applyAlignment="1">
      <alignment horizontal="center"/>
    </xf>
    <xf numFmtId="165" fontId="7" fillId="3" borderId="30" xfId="0" applyNumberFormat="1" applyFont="1" applyFill="1" applyBorder="1" applyAlignment="1" applyProtection="1">
      <alignment horizontal="center"/>
      <protection locked="0"/>
    </xf>
    <xf numFmtId="2" fontId="3" fillId="0" borderId="33" xfId="0" applyNumberFormat="1" applyFont="1" applyBorder="1" applyAlignment="1">
      <alignment horizontal="center"/>
    </xf>
    <xf numFmtId="2" fontId="3" fillId="2" borderId="58" xfId="0" applyNumberFormat="1" applyFont="1" applyFill="1" applyBorder="1" applyAlignment="1">
      <alignment horizontal="center"/>
    </xf>
    <xf numFmtId="2" fontId="3" fillId="3" borderId="64" xfId="0" applyNumberFormat="1" applyFont="1" applyFill="1" applyBorder="1" applyAlignment="1">
      <alignment horizontal="center"/>
    </xf>
    <xf numFmtId="165" fontId="3" fillId="4" borderId="50" xfId="0" applyNumberFormat="1" applyFont="1" applyFill="1" applyBorder="1" applyAlignment="1">
      <alignment horizontal="center"/>
    </xf>
    <xf numFmtId="1" fontId="0" fillId="16" borderId="1" xfId="0" applyNumberFormat="1" applyFill="1" applyBorder="1" applyAlignment="1" applyProtection="1">
      <alignment horizontal="center"/>
      <protection locked="0"/>
    </xf>
    <xf numFmtId="2" fontId="3" fillId="3" borderId="48" xfId="0" applyNumberFormat="1" applyFont="1" applyFill="1" applyBorder="1" applyAlignment="1">
      <alignment horizontal="center"/>
    </xf>
    <xf numFmtId="2" fontId="3" fillId="3" borderId="55" xfId="0" applyNumberFormat="1" applyFont="1" applyFill="1" applyBorder="1" applyAlignment="1">
      <alignment horizontal="center"/>
    </xf>
    <xf numFmtId="1" fontId="0" fillId="16" borderId="1" xfId="0" applyNumberFormat="1" applyFont="1" applyFill="1" applyBorder="1" applyAlignment="1" applyProtection="1">
      <alignment horizontal="center"/>
      <protection locked="0"/>
    </xf>
    <xf numFmtId="1" fontId="0" fillId="16" borderId="23" xfId="0" applyNumberFormat="1" applyFont="1" applyFill="1" applyBorder="1" applyAlignment="1" applyProtection="1">
      <alignment horizontal="center"/>
      <protection locked="0"/>
    </xf>
    <xf numFmtId="1" fontId="3" fillId="16" borderId="51" xfId="0" applyNumberFormat="1" applyFont="1" applyFill="1" applyBorder="1" applyAlignment="1">
      <alignment horizontal="center"/>
    </xf>
    <xf numFmtId="1" fontId="3" fillId="2" borderId="51" xfId="0" applyNumberFormat="1" applyFont="1" applyFill="1" applyBorder="1" applyAlignment="1">
      <alignment horizontal="center"/>
    </xf>
    <xf numFmtId="2" fontId="3" fillId="12" borderId="62" xfId="0" applyNumberFormat="1" applyFont="1" applyFill="1" applyBorder="1" applyAlignment="1">
      <alignment horizontal="center"/>
    </xf>
    <xf numFmtId="2" fontId="3" fillId="13" borderId="58" xfId="0" applyNumberFormat="1" applyFont="1" applyFill="1" applyBorder="1" applyAlignment="1">
      <alignment horizontal="center"/>
    </xf>
    <xf numFmtId="2" fontId="3" fillId="13" borderId="59" xfId="0" applyNumberFormat="1" applyFont="1" applyFill="1" applyBorder="1" applyAlignment="1">
      <alignment horizontal="center"/>
    </xf>
    <xf numFmtId="2" fontId="3" fillId="8" borderId="58" xfId="0" applyNumberFormat="1" applyFont="1" applyFill="1" applyBorder="1" applyAlignment="1">
      <alignment horizontal="center"/>
    </xf>
    <xf numFmtId="2" fontId="3" fillId="8" borderId="59" xfId="0" applyNumberFormat="1" applyFont="1" applyFill="1" applyBorder="1" applyAlignment="1">
      <alignment horizontal="center"/>
    </xf>
    <xf numFmtId="2" fontId="3" fillId="8" borderId="63" xfId="0" applyNumberFormat="1" applyFont="1" applyFill="1" applyBorder="1" applyAlignment="1">
      <alignment horizontal="center"/>
    </xf>
    <xf numFmtId="2" fontId="3" fillId="9" borderId="58" xfId="0" applyNumberFormat="1" applyFont="1" applyFill="1" applyBorder="1" applyAlignment="1">
      <alignment horizontal="center"/>
    </xf>
    <xf numFmtId="2" fontId="3" fillId="9" borderId="59" xfId="0" applyNumberFormat="1" applyFont="1" applyFill="1" applyBorder="1" applyAlignment="1">
      <alignment horizontal="center"/>
    </xf>
    <xf numFmtId="2" fontId="3" fillId="4" borderId="59" xfId="0" applyNumberFormat="1" applyFont="1" applyFill="1" applyBorder="1" applyAlignment="1">
      <alignment horizontal="center"/>
    </xf>
    <xf numFmtId="2" fontId="3" fillId="2" borderId="59" xfId="0" applyNumberFormat="1" applyFont="1" applyFill="1" applyBorder="1" applyAlignment="1">
      <alignment horizontal="center"/>
    </xf>
    <xf numFmtId="2" fontId="3" fillId="10" borderId="58" xfId="0" applyNumberFormat="1" applyFont="1" applyFill="1" applyBorder="1" applyAlignment="1">
      <alignment horizontal="center"/>
    </xf>
    <xf numFmtId="165" fontId="7" fillId="3" borderId="58" xfId="0" applyNumberFormat="1" applyFont="1" applyFill="1" applyBorder="1" applyAlignment="1" applyProtection="1">
      <alignment horizontal="center"/>
      <protection locked="0"/>
    </xf>
    <xf numFmtId="2" fontId="3" fillId="0" borderId="63" xfId="0" applyNumberFormat="1" applyFont="1" applyBorder="1" applyAlignment="1">
      <alignment horizontal="center"/>
    </xf>
    <xf numFmtId="1" fontId="3" fillId="2" borderId="58" xfId="0" applyNumberFormat="1" applyFont="1" applyFill="1" applyBorder="1" applyAlignment="1">
      <alignment horizontal="center"/>
    </xf>
    <xf numFmtId="2" fontId="3" fillId="3" borderId="63" xfId="0" applyNumberFormat="1" applyFont="1" applyFill="1" applyBorder="1" applyAlignment="1">
      <alignment horizontal="center"/>
    </xf>
    <xf numFmtId="2" fontId="16" fillId="0" borderId="46" xfId="0" applyNumberFormat="1" applyFont="1" applyBorder="1" applyAlignment="1">
      <alignment horizontal="center"/>
    </xf>
    <xf numFmtId="0" fontId="0" fillId="2" borderId="1" xfId="0" applyFill="1" applyBorder="1" applyAlignment="1" applyProtection="1">
      <alignment horizontal="center"/>
      <protection locked="0"/>
    </xf>
    <xf numFmtId="2" fontId="16" fillId="0" borderId="55" xfId="0" applyNumberFormat="1" applyFont="1" applyBorder="1" applyAlignment="1">
      <alignment horizontal="center"/>
    </xf>
    <xf numFmtId="1" fontId="0" fillId="2" borderId="1" xfId="0" applyNumberFormat="1" applyFont="1" applyFill="1" applyBorder="1" applyAlignment="1" applyProtection="1">
      <alignment horizontal="center"/>
      <protection locked="0"/>
    </xf>
    <xf numFmtId="1" fontId="0" fillId="15" borderId="1" xfId="0" applyNumberFormat="1" applyFont="1" applyFill="1" applyBorder="1" applyAlignment="1" applyProtection="1">
      <alignment horizontal="center"/>
      <protection locked="0"/>
    </xf>
    <xf numFmtId="2" fontId="16" fillId="0" borderId="63" xfId="0" applyNumberFormat="1" applyFont="1" applyBorder="1" applyAlignment="1">
      <alignment horizontal="center"/>
    </xf>
    <xf numFmtId="165" fontId="3" fillId="4" borderId="59" xfId="0" applyNumberFormat="1" applyFont="1" applyFill="1" applyBorder="1" applyAlignment="1">
      <alignment horizontal="center"/>
    </xf>
    <xf numFmtId="2" fontId="3" fillId="12" borderId="37" xfId="0" applyNumberFormat="1" applyFont="1" applyFill="1" applyBorder="1" applyAlignment="1">
      <alignment horizontal="center"/>
    </xf>
    <xf numFmtId="2" fontId="7" fillId="0" borderId="46" xfId="0" applyNumberFormat="1" applyFont="1" applyBorder="1" applyAlignment="1">
      <alignment horizontal="center"/>
    </xf>
    <xf numFmtId="2" fontId="3" fillId="12" borderId="51" xfId="0" applyNumberFormat="1" applyFont="1" applyFill="1" applyBorder="1" applyAlignment="1">
      <alignment horizontal="center"/>
    </xf>
    <xf numFmtId="2" fontId="7" fillId="0" borderId="55" xfId="0" applyNumberFormat="1" applyFont="1" applyBorder="1" applyAlignment="1">
      <alignment horizontal="center"/>
    </xf>
    <xf numFmtId="2" fontId="7" fillId="2" borderId="51" xfId="0" applyNumberFormat="1" applyFont="1" applyFill="1" applyBorder="1" applyAlignment="1">
      <alignment horizontal="center"/>
    </xf>
    <xf numFmtId="2" fontId="7" fillId="2" borderId="58" xfId="0" applyNumberFormat="1" applyFont="1" applyFill="1" applyBorder="1" applyAlignment="1">
      <alignment horizontal="center"/>
    </xf>
    <xf numFmtId="2" fontId="3" fillId="0" borderId="59" xfId="0" applyNumberFormat="1" applyFont="1" applyFill="1" applyBorder="1" applyAlignment="1">
      <alignment horizontal="center"/>
    </xf>
    <xf numFmtId="2" fontId="3" fillId="12" borderId="58" xfId="0" applyNumberFormat="1" applyFont="1" applyFill="1" applyBorder="1" applyAlignment="1">
      <alignment horizontal="center"/>
    </xf>
    <xf numFmtId="2" fontId="3" fillId="10" borderId="17" xfId="0" applyNumberFormat="1" applyFont="1" applyFill="1" applyBorder="1" applyAlignment="1">
      <alignment horizontal="center"/>
    </xf>
    <xf numFmtId="2" fontId="7" fillId="0" borderId="63" xfId="0" applyNumberFormat="1" applyFont="1" applyBorder="1" applyAlignment="1">
      <alignment horizontal="center"/>
    </xf>
    <xf numFmtId="1" fontId="0" fillId="2" borderId="1" xfId="0" applyNumberFormat="1" applyFill="1" applyBorder="1" applyAlignment="1" applyProtection="1">
      <alignment horizontal="center"/>
      <protection locked="0"/>
    </xf>
    <xf numFmtId="2" fontId="0" fillId="17" borderId="38" xfId="0" applyNumberFormat="1" applyFill="1" applyBorder="1" applyAlignment="1">
      <alignment horizontal="center"/>
    </xf>
    <xf numFmtId="2" fontId="3" fillId="0" borderId="36" xfId="0" applyNumberFormat="1" applyFont="1" applyFill="1" applyBorder="1" applyAlignment="1">
      <alignment horizontal="center"/>
    </xf>
    <xf numFmtId="2" fontId="5" fillId="0" borderId="52" xfId="0" applyNumberFormat="1" applyFont="1" applyBorder="1" applyAlignment="1">
      <alignment horizontal="center"/>
    </xf>
    <xf numFmtId="2" fontId="5" fillId="0" borderId="19" xfId="0" applyNumberFormat="1" applyFont="1" applyBorder="1" applyAlignment="1">
      <alignment horizontal="center"/>
    </xf>
    <xf numFmtId="2" fontId="3" fillId="12" borderId="45" xfId="0" applyNumberFormat="1" applyFont="1" applyFill="1" applyBorder="1" applyAlignment="1">
      <alignment horizontal="center"/>
    </xf>
    <xf numFmtId="2" fontId="3" fillId="6" borderId="52" xfId="0" applyNumberFormat="1" applyFont="1" applyFill="1" applyBorder="1" applyAlignment="1">
      <alignment horizontal="center"/>
    </xf>
    <xf numFmtId="2" fontId="3" fillId="18" borderId="46" xfId="0" applyNumberFormat="1" applyFont="1" applyFill="1" applyBorder="1" applyAlignment="1">
      <alignment horizontal="center"/>
    </xf>
    <xf numFmtId="2" fontId="3" fillId="18" borderId="19" xfId="0" applyNumberFormat="1" applyFont="1" applyFill="1" applyBorder="1" applyAlignment="1">
      <alignment horizontal="center"/>
    </xf>
    <xf numFmtId="2" fontId="0" fillId="6" borderId="38" xfId="0" applyNumberFormat="1" applyFill="1" applyBorder="1" applyAlignment="1">
      <alignment horizontal="center"/>
    </xf>
    <xf numFmtId="2" fontId="0" fillId="6" borderId="39" xfId="0" applyNumberFormat="1" applyFill="1" applyBorder="1" applyAlignment="1">
      <alignment horizontal="center"/>
    </xf>
    <xf numFmtId="2" fontId="0" fillId="6" borderId="19" xfId="0" applyNumberFormat="1" applyFill="1" applyBorder="1" applyAlignment="1">
      <alignment horizontal="center"/>
    </xf>
    <xf numFmtId="2" fontId="0" fillId="6" borderId="48" xfId="0" applyNumberFormat="1" applyFill="1" applyBorder="1" applyAlignment="1">
      <alignment horizontal="center"/>
    </xf>
    <xf numFmtId="2" fontId="0" fillId="6" borderId="37" xfId="0" applyNumberFormat="1" applyFill="1" applyBorder="1" applyAlignment="1">
      <alignment horizontal="center"/>
    </xf>
    <xf numFmtId="2" fontId="0" fillId="4" borderId="48" xfId="0" applyNumberFormat="1" applyFill="1" applyBorder="1" applyAlignment="1">
      <alignment horizontal="center"/>
    </xf>
    <xf numFmtId="2" fontId="0" fillId="17" borderId="36" xfId="0" applyNumberFormat="1" applyFill="1" applyBorder="1" applyAlignment="1">
      <alignment horizontal="center"/>
    </xf>
    <xf numFmtId="2" fontId="0" fillId="0" borderId="19" xfId="0" applyNumberFormat="1" applyFill="1" applyBorder="1" applyAlignment="1">
      <alignment horizontal="center"/>
    </xf>
    <xf numFmtId="2" fontId="0" fillId="17" borderId="19" xfId="0" applyNumberFormat="1" applyFill="1" applyBorder="1" applyAlignment="1">
      <alignment horizontal="center"/>
    </xf>
    <xf numFmtId="2" fontId="7" fillId="0" borderId="45" xfId="0" applyNumberFormat="1" applyFont="1" applyBorder="1" applyAlignment="1">
      <alignment horizontal="center"/>
    </xf>
    <xf numFmtId="2" fontId="7" fillId="17" borderId="50" xfId="0" applyNumberFormat="1" applyFont="1" applyFill="1" applyBorder="1" applyAlignment="1">
      <alignment horizontal="center"/>
    </xf>
    <xf numFmtId="2" fontId="7" fillId="0" borderId="50" xfId="0" applyNumberFormat="1" applyFont="1" applyFill="1" applyBorder="1" applyAlignment="1" applyProtection="1">
      <alignment horizontal="center"/>
      <protection locked="0"/>
    </xf>
    <xf numFmtId="2" fontId="7" fillId="5" borderId="42" xfId="0" applyNumberFormat="1" applyFont="1" applyFill="1" applyBorder="1" applyAlignment="1" applyProtection="1">
      <alignment horizontal="center"/>
      <protection locked="0"/>
    </xf>
    <xf numFmtId="2" fontId="7" fillId="0" borderId="16" xfId="0" applyNumberFormat="1" applyFont="1" applyBorder="1" applyAlignment="1"/>
    <xf numFmtId="2" fontId="5" fillId="0" borderId="54" xfId="0" applyNumberFormat="1" applyFont="1" applyBorder="1" applyAlignment="1">
      <alignment horizontal="center"/>
    </xf>
    <xf numFmtId="2" fontId="3" fillId="18" borderId="55" xfId="0" applyNumberFormat="1" applyFont="1" applyFill="1" applyBorder="1" applyAlignment="1">
      <alignment horizontal="center"/>
    </xf>
    <xf numFmtId="2" fontId="0" fillId="6" borderId="53" xfId="0" applyNumberFormat="1" applyFill="1" applyBorder="1" applyAlignment="1">
      <alignment horizontal="center"/>
    </xf>
    <xf numFmtId="2" fontId="0" fillId="6" borderId="55" xfId="0" applyNumberFormat="1" applyFill="1" applyBorder="1" applyAlignment="1">
      <alignment horizontal="center"/>
    </xf>
    <xf numFmtId="2" fontId="0" fillId="6" borderId="51" xfId="0" applyNumberFormat="1" applyFill="1" applyBorder="1" applyAlignment="1">
      <alignment horizontal="center"/>
    </xf>
    <xf numFmtId="2" fontId="0" fillId="4" borderId="55" xfId="0" applyNumberFormat="1" applyFill="1" applyBorder="1" applyAlignment="1">
      <alignment horizontal="center"/>
    </xf>
    <xf numFmtId="2" fontId="7" fillId="0" borderId="51" xfId="0" applyNumberFormat="1" applyFont="1" applyBorder="1" applyAlignment="1">
      <alignment horizontal="center"/>
    </xf>
    <xf numFmtId="2" fontId="7" fillId="17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 applyAlignment="1" applyProtection="1">
      <alignment horizontal="center"/>
      <protection locked="0"/>
    </xf>
    <xf numFmtId="2" fontId="7" fillId="5" borderId="1" xfId="0" applyNumberFormat="1" applyFont="1" applyFill="1" applyBorder="1" applyAlignment="1" applyProtection="1">
      <alignment horizontal="center"/>
      <protection locked="0"/>
    </xf>
    <xf numFmtId="2" fontId="7" fillId="5" borderId="36" xfId="0" applyNumberFormat="1" applyFont="1" applyFill="1" applyBorder="1" applyAlignment="1" applyProtection="1">
      <alignment horizontal="center"/>
      <protection locked="0"/>
    </xf>
    <xf numFmtId="2" fontId="7" fillId="11" borderId="48" xfId="0" applyNumberFormat="1" applyFont="1" applyFill="1" applyBorder="1" applyAlignment="1">
      <alignment horizontal="center"/>
    </xf>
    <xf numFmtId="2" fontId="3" fillId="0" borderId="64" xfId="0" applyNumberFormat="1" applyFont="1" applyFill="1" applyBorder="1" applyAlignment="1">
      <alignment horizontal="center"/>
    </xf>
    <xf numFmtId="2" fontId="5" fillId="0" borderId="69" xfId="0" applyNumberFormat="1" applyFont="1" applyBorder="1" applyAlignment="1">
      <alignment horizontal="center"/>
    </xf>
    <xf numFmtId="2" fontId="3" fillId="12" borderId="30" xfId="0" applyNumberFormat="1" applyFont="1" applyFill="1" applyBorder="1" applyAlignment="1">
      <alignment horizontal="center"/>
    </xf>
    <xf numFmtId="2" fontId="3" fillId="18" borderId="33" xfId="0" applyNumberFormat="1" applyFont="1" applyFill="1" applyBorder="1" applyAlignment="1">
      <alignment horizontal="center"/>
    </xf>
    <xf numFmtId="2" fontId="3" fillId="18" borderId="69" xfId="0" applyNumberFormat="1" applyFont="1" applyFill="1" applyBorder="1" applyAlignment="1">
      <alignment horizontal="center"/>
    </xf>
    <xf numFmtId="2" fontId="3" fillId="13" borderId="63" xfId="0" applyNumberFormat="1" applyFont="1" applyFill="1" applyBorder="1" applyAlignment="1">
      <alignment horizontal="center"/>
    </xf>
    <xf numFmtId="2" fontId="0" fillId="6" borderId="62" xfId="0" applyNumberFormat="1" applyFill="1" applyBorder="1" applyAlignment="1">
      <alignment horizontal="center"/>
    </xf>
    <xf numFmtId="2" fontId="0" fillId="6" borderId="23" xfId="0" applyNumberFormat="1" applyFill="1" applyBorder="1" applyAlignment="1">
      <alignment horizontal="center"/>
    </xf>
    <xf numFmtId="2" fontId="0" fillId="6" borderId="0" xfId="0" applyNumberFormat="1" applyFill="1" applyBorder="1" applyAlignment="1">
      <alignment horizontal="center"/>
    </xf>
    <xf numFmtId="2" fontId="0" fillId="6" borderId="63" xfId="0" applyNumberFormat="1" applyFill="1" applyBorder="1" applyAlignment="1">
      <alignment horizontal="center"/>
    </xf>
    <xf numFmtId="2" fontId="0" fillId="6" borderId="58" xfId="0" applyNumberFormat="1" applyFill="1" applyBorder="1" applyAlignment="1">
      <alignment horizontal="center"/>
    </xf>
    <xf numFmtId="2" fontId="0" fillId="4" borderId="63" xfId="0" applyNumberFormat="1" applyFill="1" applyBorder="1" applyAlignment="1">
      <alignment horizontal="center"/>
    </xf>
    <xf numFmtId="2" fontId="7" fillId="0" borderId="58" xfId="0" applyNumberFormat="1" applyFont="1" applyBorder="1" applyAlignment="1">
      <alignment horizontal="center"/>
    </xf>
    <xf numFmtId="2" fontId="7" fillId="0" borderId="59" xfId="0" applyNumberFormat="1" applyFont="1" applyFill="1" applyBorder="1" applyAlignment="1" applyProtection="1">
      <alignment horizontal="center"/>
      <protection locked="0"/>
    </xf>
    <xf numFmtId="2" fontId="7" fillId="5" borderId="59" xfId="0" applyNumberFormat="1" applyFont="1" applyFill="1" applyBorder="1" applyAlignment="1" applyProtection="1">
      <alignment horizontal="center"/>
      <protection locked="0"/>
    </xf>
    <xf numFmtId="2" fontId="7" fillId="5" borderId="64" xfId="0" applyNumberFormat="1" applyFont="1" applyFill="1" applyBorder="1" applyAlignment="1" applyProtection="1">
      <alignment horizontal="center"/>
      <protection locked="0"/>
    </xf>
    <xf numFmtId="2" fontId="14" fillId="19" borderId="1" xfId="0" applyNumberFormat="1" applyFont="1" applyFill="1" applyBorder="1" applyAlignment="1">
      <alignment horizontal="center"/>
    </xf>
    <xf numFmtId="2" fontId="14" fillId="20" borderId="1" xfId="0" applyNumberFormat="1" applyFont="1" applyFill="1" applyBorder="1" applyAlignment="1">
      <alignment horizontal="center"/>
    </xf>
    <xf numFmtId="165" fontId="3" fillId="3" borderId="1" xfId="0" applyNumberFormat="1" applyFont="1" applyFill="1" applyBorder="1" applyAlignment="1" applyProtection="1">
      <alignment horizontal="center"/>
    </xf>
    <xf numFmtId="165" fontId="3" fillId="0" borderId="36" xfId="0" applyNumberFormat="1" applyFont="1" applyFill="1" applyBorder="1" applyAlignment="1" applyProtection="1">
      <alignment horizontal="center"/>
    </xf>
    <xf numFmtId="2" fontId="3" fillId="0" borderId="19" xfId="0" applyNumberFormat="1" applyFont="1" applyBorder="1" applyAlignment="1">
      <alignment horizontal="center"/>
    </xf>
    <xf numFmtId="165" fontId="15" fillId="3" borderId="1" xfId="0" applyNumberFormat="1" applyFont="1" applyFill="1" applyBorder="1" applyAlignment="1">
      <alignment horizontal="center"/>
    </xf>
    <xf numFmtId="2" fontId="0" fillId="0" borderId="50" xfId="0" applyNumberFormat="1" applyFill="1" applyBorder="1" applyAlignment="1">
      <alignment horizontal="center"/>
    </xf>
    <xf numFmtId="2" fontId="7" fillId="0" borderId="38" xfId="0" applyNumberFormat="1" applyFont="1" applyBorder="1" applyAlignment="1">
      <alignment horizontal="center"/>
    </xf>
    <xf numFmtId="2" fontId="7" fillId="17" borderId="38" xfId="0" applyNumberFormat="1" applyFont="1" applyFill="1" applyBorder="1" applyAlignment="1" applyProtection="1">
      <alignment horizontal="center"/>
      <protection locked="0"/>
    </xf>
    <xf numFmtId="2" fontId="7" fillId="0" borderId="38" xfId="0" applyNumberFormat="1" applyFont="1" applyFill="1" applyBorder="1" applyAlignment="1" applyProtection="1">
      <alignment horizontal="center"/>
      <protection locked="0"/>
    </xf>
    <xf numFmtId="2" fontId="7" fillId="5" borderId="38" xfId="0" applyNumberFormat="1" applyFont="1" applyFill="1" applyBorder="1" applyAlignment="1" applyProtection="1">
      <alignment horizontal="center"/>
      <protection locked="0"/>
    </xf>
    <xf numFmtId="2" fontId="7" fillId="5" borderId="19" xfId="0" applyNumberFormat="1" applyFont="1" applyFill="1" applyBorder="1" applyAlignment="1" applyProtection="1">
      <alignment horizontal="center"/>
      <protection locked="0"/>
    </xf>
    <xf numFmtId="2" fontId="7" fillId="17" borderId="55" xfId="0" applyNumberFormat="1" applyFont="1" applyFill="1" applyBorder="1" applyAlignment="1">
      <alignment horizontal="center"/>
    </xf>
    <xf numFmtId="2" fontId="0" fillId="0" borderId="39" xfId="0" applyNumberFormat="1" applyFill="1" applyBorder="1" applyAlignment="1">
      <alignment horizontal="center"/>
    </xf>
    <xf numFmtId="2" fontId="0" fillId="6" borderId="17" xfId="0" applyNumberFormat="1" applyFill="1" applyBorder="1" applyAlignment="1">
      <alignment horizontal="center"/>
    </xf>
    <xf numFmtId="2" fontId="21" fillId="0" borderId="52" xfId="0" applyNumberFormat="1" applyFont="1" applyBorder="1" applyAlignment="1">
      <alignment horizontal="center"/>
    </xf>
    <xf numFmtId="2" fontId="21" fillId="0" borderId="19" xfId="0" applyNumberFormat="1" applyFont="1" applyBorder="1" applyAlignment="1">
      <alignment horizontal="center"/>
    </xf>
    <xf numFmtId="2" fontId="21" fillId="5" borderId="46" xfId="0" applyNumberFormat="1" applyFont="1" applyFill="1" applyBorder="1" applyAlignment="1">
      <alignment horizontal="center"/>
    </xf>
    <xf numFmtId="2" fontId="21" fillId="5" borderId="19" xfId="0" applyNumberFormat="1" applyFont="1" applyFill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36" xfId="0" applyNumberFormat="1" applyFill="1" applyBorder="1" applyAlignment="1">
      <alignment horizontal="center"/>
    </xf>
    <xf numFmtId="2" fontId="0" fillId="4" borderId="19" xfId="0" applyNumberFormat="1" applyFill="1" applyBorder="1" applyAlignment="1">
      <alignment horizontal="center"/>
    </xf>
    <xf numFmtId="2" fontId="21" fillId="0" borderId="40" xfId="0" applyNumberFormat="1" applyFont="1" applyBorder="1" applyAlignment="1">
      <alignment horizontal="center"/>
    </xf>
    <xf numFmtId="2" fontId="7" fillId="0" borderId="41" xfId="0" applyNumberFormat="1" applyFont="1" applyBorder="1" applyAlignment="1">
      <alignment horizontal="center"/>
    </xf>
    <xf numFmtId="2" fontId="21" fillId="0" borderId="54" xfId="0" applyNumberFormat="1" applyFont="1" applyBorder="1" applyAlignment="1">
      <alignment horizontal="center"/>
    </xf>
    <xf numFmtId="2" fontId="21" fillId="5" borderId="55" xfId="0" applyNumberFormat="1" applyFont="1" applyFill="1" applyBorder="1" applyAlignment="1">
      <alignment horizontal="center"/>
    </xf>
    <xf numFmtId="2" fontId="0" fillId="10" borderId="52" xfId="0" applyNumberFormat="1" applyFill="1" applyBorder="1" applyAlignment="1">
      <alignment horizontal="center"/>
    </xf>
    <xf numFmtId="2" fontId="7" fillId="0" borderId="53" xfId="0" applyNumberFormat="1" applyFont="1" applyBorder="1" applyAlignment="1">
      <alignment horizontal="center"/>
    </xf>
    <xf numFmtId="2" fontId="7" fillId="5" borderId="52" xfId="0" applyNumberFormat="1" applyFont="1" applyFill="1" applyBorder="1" applyAlignment="1" applyProtection="1">
      <alignment horizontal="center"/>
      <protection locked="0"/>
    </xf>
    <xf numFmtId="2" fontId="21" fillId="0" borderId="52" xfId="0" applyNumberFormat="1" applyFont="1" applyFill="1" applyBorder="1" applyAlignment="1">
      <alignment horizontal="center"/>
    </xf>
    <xf numFmtId="2" fontId="21" fillId="0" borderId="54" xfId="0" applyNumberFormat="1" applyFont="1" applyFill="1" applyBorder="1" applyAlignment="1">
      <alignment horizontal="center"/>
    </xf>
    <xf numFmtId="2" fontId="22" fillId="4" borderId="1" xfId="0" applyNumberFormat="1" applyFont="1" applyFill="1" applyBorder="1" applyAlignment="1">
      <alignment horizontal="center"/>
    </xf>
    <xf numFmtId="2" fontId="21" fillId="0" borderId="69" xfId="0" applyNumberFormat="1" applyFont="1" applyFill="1" applyBorder="1" applyAlignment="1">
      <alignment horizontal="center"/>
    </xf>
    <xf numFmtId="2" fontId="21" fillId="5" borderId="33" xfId="0" applyNumberFormat="1" applyFont="1" applyFill="1" applyBorder="1" applyAlignment="1">
      <alignment horizontal="center"/>
    </xf>
    <xf numFmtId="2" fontId="21" fillId="5" borderId="0" xfId="0" applyNumberFormat="1" applyFont="1" applyFill="1" applyBorder="1" applyAlignment="1">
      <alignment horizontal="center"/>
    </xf>
    <xf numFmtId="2" fontId="3" fillId="13" borderId="17" xfId="0" applyNumberFormat="1" applyFont="1" applyFill="1" applyBorder="1" applyAlignment="1">
      <alignment horizontal="center"/>
    </xf>
    <xf numFmtId="2" fontId="7" fillId="0" borderId="62" xfId="0" applyNumberFormat="1" applyFont="1" applyBorder="1" applyAlignment="1">
      <alignment horizontal="center"/>
    </xf>
    <xf numFmtId="2" fontId="3" fillId="5" borderId="46" xfId="0" applyNumberFormat="1" applyFont="1" applyFill="1" applyBorder="1" applyAlignment="1">
      <alignment horizontal="center"/>
    </xf>
    <xf numFmtId="2" fontId="3" fillId="5" borderId="19" xfId="0" applyNumberFormat="1" applyFont="1" applyFill="1" applyBorder="1" applyAlignment="1">
      <alignment horizontal="center"/>
    </xf>
    <xf numFmtId="2" fontId="0" fillId="5" borderId="39" xfId="0" applyNumberFormat="1" applyFill="1" applyBorder="1" applyAlignment="1">
      <alignment horizontal="center"/>
    </xf>
    <xf numFmtId="2" fontId="0" fillId="2" borderId="39" xfId="0" applyNumberFormat="1" applyFill="1" applyBorder="1" applyAlignment="1">
      <alignment horizontal="center"/>
    </xf>
    <xf numFmtId="2" fontId="0" fillId="2" borderId="42" xfId="0" applyNumberFormat="1" applyFill="1" applyBorder="1" applyAlignment="1">
      <alignment horizontal="center"/>
    </xf>
    <xf numFmtId="2" fontId="0" fillId="17" borderId="46" xfId="0" applyNumberFormat="1" applyFill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2" fontId="7" fillId="17" borderId="41" xfId="0" applyNumberFormat="1" applyFont="1" applyFill="1" applyBorder="1" applyAlignment="1" applyProtection="1">
      <alignment horizontal="center"/>
      <protection locked="0"/>
    </xf>
    <xf numFmtId="2" fontId="7" fillId="0" borderId="41" xfId="0" applyNumberFormat="1" applyFont="1" applyFill="1" applyBorder="1" applyAlignment="1" applyProtection="1">
      <alignment horizontal="center"/>
      <protection locked="0"/>
    </xf>
    <xf numFmtId="2" fontId="7" fillId="5" borderId="41" xfId="0" applyNumberFormat="1" applyFont="1" applyFill="1" applyBorder="1" applyAlignment="1" applyProtection="1">
      <alignment horizontal="center"/>
      <protection locked="0"/>
    </xf>
    <xf numFmtId="2" fontId="0" fillId="17" borderId="55" xfId="0" applyNumberFormat="1" applyFill="1" applyBorder="1" applyAlignment="1">
      <alignment horizontal="center"/>
    </xf>
    <xf numFmtId="2" fontId="0" fillId="5" borderId="17" xfId="0" applyNumberFormat="1" applyFill="1" applyBorder="1" applyAlignment="1">
      <alignment horizontal="center"/>
    </xf>
    <xf numFmtId="2" fontId="3" fillId="5" borderId="0" xfId="0" applyNumberFormat="1" applyFont="1" applyFill="1" applyBorder="1" applyAlignment="1">
      <alignment horizontal="center"/>
    </xf>
    <xf numFmtId="2" fontId="3" fillId="13" borderId="21" xfId="0" applyNumberFormat="1" applyFont="1" applyFill="1" applyBorder="1" applyAlignment="1">
      <alignment horizontal="center"/>
    </xf>
    <xf numFmtId="2" fontId="0" fillId="2" borderId="59" xfId="0" applyNumberFormat="1" applyFill="1" applyBorder="1" applyAlignment="1">
      <alignment horizontal="center"/>
    </xf>
    <xf numFmtId="2" fontId="0" fillId="2" borderId="60" xfId="0" applyNumberFormat="1" applyFill="1" applyBorder="1" applyAlignment="1">
      <alignment horizontal="center"/>
    </xf>
    <xf numFmtId="2" fontId="0" fillId="17" borderId="33" xfId="0" applyNumberFormat="1" applyFill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2" fontId="7" fillId="0" borderId="32" xfId="0" applyNumberFormat="1" applyFont="1" applyBorder="1" applyAlignment="1">
      <alignment horizontal="center"/>
    </xf>
    <xf numFmtId="165" fontId="7" fillId="7" borderId="31" xfId="0" applyNumberFormat="1" applyFont="1" applyFill="1" applyBorder="1" applyAlignment="1" applyProtection="1">
      <alignment horizontal="center"/>
      <protection locked="0"/>
    </xf>
    <xf numFmtId="2" fontId="7" fillId="17" borderId="27" xfId="0" applyNumberFormat="1" applyFont="1" applyFill="1" applyBorder="1" applyAlignment="1" applyProtection="1">
      <alignment horizontal="center"/>
      <protection locked="0"/>
    </xf>
    <xf numFmtId="2" fontId="7" fillId="0" borderId="27" xfId="0" applyNumberFormat="1" applyFont="1" applyFill="1" applyBorder="1" applyAlignment="1" applyProtection="1">
      <alignment horizontal="center"/>
      <protection locked="0"/>
    </xf>
    <xf numFmtId="2" fontId="7" fillId="5" borderId="27" xfId="0" applyNumberFormat="1" applyFont="1" applyFill="1" applyBorder="1" applyAlignment="1" applyProtection="1">
      <alignment horizontal="center"/>
      <protection locked="0"/>
    </xf>
    <xf numFmtId="2" fontId="7" fillId="5" borderId="0" xfId="0" applyNumberFormat="1" applyFont="1" applyFill="1" applyBorder="1" applyAlignment="1" applyProtection="1">
      <alignment horizontal="center"/>
      <protection locked="0"/>
    </xf>
    <xf numFmtId="2" fontId="7" fillId="0" borderId="50" xfId="0" applyNumberFormat="1" applyFont="1" applyBorder="1" applyAlignment="1">
      <alignment horizontal="center"/>
    </xf>
    <xf numFmtId="2" fontId="7" fillId="17" borderId="50" xfId="0" applyNumberFormat="1" applyFont="1" applyFill="1" applyBorder="1" applyAlignment="1" applyProtection="1">
      <alignment horizontal="center"/>
      <protection locked="0"/>
    </xf>
    <xf numFmtId="2" fontId="7" fillId="17" borderId="46" xfId="0" applyNumberFormat="1" applyFont="1" applyFill="1" applyBorder="1" applyAlignment="1">
      <alignment horizontal="center"/>
    </xf>
    <xf numFmtId="2" fontId="3" fillId="0" borderId="54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2" fontId="7" fillId="17" borderId="1" xfId="0" applyNumberFormat="1" applyFont="1" applyFill="1" applyBorder="1" applyAlignment="1" applyProtection="1">
      <alignment horizontal="center"/>
      <protection locked="0"/>
    </xf>
    <xf numFmtId="2" fontId="3" fillId="0" borderId="54" xfId="0" applyNumberFormat="1" applyFont="1" applyFill="1" applyBorder="1" applyAlignment="1">
      <alignment horizontal="center"/>
    </xf>
    <xf numFmtId="2" fontId="3" fillId="0" borderId="69" xfId="0" applyNumberFormat="1" applyFont="1" applyFill="1" applyBorder="1" applyAlignment="1">
      <alignment horizontal="center"/>
    </xf>
    <xf numFmtId="2" fontId="0" fillId="5" borderId="23" xfId="0" applyNumberFormat="1" applyFill="1" applyBorder="1" applyAlignment="1">
      <alignment horizontal="center"/>
    </xf>
    <xf numFmtId="2" fontId="7" fillId="0" borderId="31" xfId="0" applyNumberFormat="1" applyFont="1" applyBorder="1" applyAlignment="1">
      <alignment horizontal="center"/>
    </xf>
    <xf numFmtId="2" fontId="7" fillId="17" borderId="31" xfId="0" applyNumberFormat="1" applyFont="1" applyFill="1" applyBorder="1" applyAlignment="1" applyProtection="1">
      <alignment horizontal="center"/>
      <protection locked="0"/>
    </xf>
    <xf numFmtId="2" fontId="7" fillId="0" borderId="31" xfId="0" applyNumberFormat="1" applyFont="1" applyFill="1" applyBorder="1" applyAlignment="1" applyProtection="1">
      <alignment horizontal="center"/>
      <protection locked="0"/>
    </xf>
    <xf numFmtId="2" fontId="7" fillId="5" borderId="31" xfId="0" applyNumberFormat="1" applyFont="1" applyFill="1" applyBorder="1" applyAlignment="1" applyProtection="1">
      <alignment horizontal="center"/>
      <protection locked="0"/>
    </xf>
    <xf numFmtId="2" fontId="7" fillId="5" borderId="60" xfId="0" applyNumberFormat="1" applyFont="1" applyFill="1" applyBorder="1" applyAlignment="1" applyProtection="1">
      <alignment horizontal="center"/>
      <protection locked="0"/>
    </xf>
    <xf numFmtId="2" fontId="7" fillId="17" borderId="33" xfId="0" applyNumberFormat="1" applyFont="1" applyFill="1" applyBorder="1" applyAlignment="1">
      <alignment horizontal="center"/>
    </xf>
    <xf numFmtId="0" fontId="0" fillId="0" borderId="1" xfId="0" applyBorder="1"/>
    <xf numFmtId="2" fontId="0" fillId="6" borderId="20" xfId="0" applyNumberFormat="1" applyFill="1" applyBorder="1" applyAlignment="1">
      <alignment horizontal="center"/>
    </xf>
    <xf numFmtId="0" fontId="7" fillId="7" borderId="1" xfId="0" applyNumberFormat="1" applyFont="1" applyFill="1" applyBorder="1" applyAlignment="1" applyProtection="1">
      <alignment horizontal="center"/>
      <protection locked="0"/>
    </xf>
    <xf numFmtId="2" fontId="7" fillId="6" borderId="1" xfId="0" applyNumberFormat="1" applyFont="1" applyFill="1" applyBorder="1" applyAlignment="1" applyProtection="1">
      <alignment horizontal="center"/>
      <protection locked="0"/>
    </xf>
    <xf numFmtId="2" fontId="7" fillId="6" borderId="36" xfId="0" applyNumberFormat="1" applyFont="1" applyFill="1" applyBorder="1" applyAlignment="1" applyProtection="1">
      <alignment horizontal="center"/>
      <protection locked="0"/>
    </xf>
    <xf numFmtId="2" fontId="7" fillId="0" borderId="36" xfId="0" applyNumberFormat="1" applyFont="1" applyFill="1" applyBorder="1" applyAlignment="1" applyProtection="1">
      <alignment horizontal="center"/>
      <protection locked="0"/>
    </xf>
    <xf numFmtId="2" fontId="7" fillId="21" borderId="36" xfId="0" applyNumberFormat="1" applyFont="1" applyFill="1" applyBorder="1" applyAlignment="1">
      <alignment horizontal="center"/>
    </xf>
    <xf numFmtId="2" fontId="7" fillId="21" borderId="46" xfId="0" applyNumberFormat="1" applyFont="1" applyFill="1" applyBorder="1" applyAlignment="1">
      <alignment horizontal="center"/>
    </xf>
    <xf numFmtId="2" fontId="7" fillId="6" borderId="52" xfId="0" applyNumberFormat="1" applyFont="1" applyFill="1" applyBorder="1" applyAlignment="1" applyProtection="1">
      <alignment horizontal="center"/>
      <protection locked="0"/>
    </xf>
    <xf numFmtId="2" fontId="7" fillId="0" borderId="52" xfId="0" applyNumberFormat="1" applyFont="1" applyFill="1" applyBorder="1" applyAlignment="1" applyProtection="1">
      <alignment horizontal="center"/>
      <protection locked="0"/>
    </xf>
    <xf numFmtId="2" fontId="7" fillId="21" borderId="52" xfId="0" applyNumberFormat="1" applyFont="1" applyFill="1" applyBorder="1" applyAlignment="1">
      <alignment horizontal="center"/>
    </xf>
    <xf numFmtId="2" fontId="7" fillId="21" borderId="55" xfId="0" applyNumberFormat="1" applyFont="1" applyFill="1" applyBorder="1" applyAlignment="1">
      <alignment horizontal="center"/>
    </xf>
    <xf numFmtId="0" fontId="0" fillId="0" borderId="19" xfId="0" applyBorder="1"/>
    <xf numFmtId="2" fontId="0" fillId="0" borderId="20" xfId="0" applyNumberFormat="1" applyBorder="1" applyAlignment="1">
      <alignment horizontal="center"/>
    </xf>
    <xf numFmtId="2" fontId="7" fillId="7" borderId="50" xfId="0" applyNumberFormat="1" applyFont="1" applyFill="1" applyBorder="1" applyAlignment="1" applyProtection="1">
      <alignment horizontal="center"/>
      <protection locked="0"/>
    </xf>
    <xf numFmtId="2" fontId="7" fillId="22" borderId="50" xfId="0" applyNumberFormat="1" applyFont="1" applyFill="1" applyBorder="1" applyAlignment="1" applyProtection="1">
      <alignment horizontal="center"/>
      <protection locked="0"/>
    </xf>
    <xf numFmtId="2" fontId="7" fillId="5" borderId="39" xfId="0" applyNumberFormat="1" applyFont="1" applyFill="1" applyBorder="1" applyAlignment="1" applyProtection="1">
      <alignment horizontal="center"/>
      <protection locked="0"/>
    </xf>
    <xf numFmtId="2" fontId="0" fillId="0" borderId="54" xfId="0" applyNumberFormat="1" applyFill="1" applyBorder="1" applyAlignment="1">
      <alignment horizontal="center"/>
    </xf>
    <xf numFmtId="2" fontId="7" fillId="7" borderId="1" xfId="0" applyNumberFormat="1" applyFont="1" applyFill="1" applyBorder="1" applyAlignment="1" applyProtection="1">
      <alignment horizontal="center"/>
      <protection locked="0"/>
    </xf>
    <xf numFmtId="2" fontId="7" fillId="22" borderId="1" xfId="0" applyNumberFormat="1" applyFont="1" applyFill="1" applyBorder="1" applyAlignment="1" applyProtection="1">
      <alignment horizontal="center"/>
      <protection locked="0"/>
    </xf>
    <xf numFmtId="2" fontId="0" fillId="0" borderId="69" xfId="0" applyNumberFormat="1" applyFill="1" applyBorder="1" applyAlignment="1">
      <alignment horizontal="center"/>
    </xf>
    <xf numFmtId="2" fontId="3" fillId="8" borderId="39" xfId="0" applyNumberFormat="1" applyFont="1" applyFill="1" applyBorder="1" applyAlignment="1">
      <alignment horizontal="center"/>
    </xf>
    <xf numFmtId="2" fontId="5" fillId="0" borderId="46" xfId="0" applyNumberFormat="1" applyFont="1" applyFill="1" applyBorder="1" applyAlignment="1">
      <alignment horizontal="center"/>
    </xf>
    <xf numFmtId="2" fontId="5" fillId="0" borderId="19" xfId="0" applyNumberFormat="1" applyFont="1" applyFill="1" applyBorder="1" applyAlignment="1">
      <alignment horizontal="center"/>
    </xf>
    <xf numFmtId="2" fontId="0" fillId="0" borderId="38" xfId="0" applyNumberFormat="1" applyFill="1" applyBorder="1" applyAlignment="1">
      <alignment horizontal="center"/>
    </xf>
    <xf numFmtId="2" fontId="0" fillId="0" borderId="37" xfId="0" applyNumberFormat="1" applyFill="1" applyBorder="1" applyAlignment="1">
      <alignment horizontal="center"/>
    </xf>
    <xf numFmtId="2" fontId="0" fillId="0" borderId="20" xfId="0" applyNumberFormat="1" applyFill="1" applyBorder="1" applyAlignment="1">
      <alignment horizontal="center"/>
    </xf>
    <xf numFmtId="2" fontId="3" fillId="2" borderId="48" xfId="0" applyNumberFormat="1" applyFont="1" applyFill="1" applyBorder="1" applyAlignment="1">
      <alignment horizontal="center"/>
    </xf>
    <xf numFmtId="2" fontId="3" fillId="8" borderId="44" xfId="0" applyNumberFormat="1" applyFont="1" applyFill="1" applyBorder="1" applyAlignment="1">
      <alignment horizontal="center"/>
    </xf>
    <xf numFmtId="2" fontId="5" fillId="0" borderId="55" xfId="0" applyNumberFormat="1" applyFont="1" applyFill="1" applyBorder="1" applyAlignment="1">
      <alignment horizontal="center"/>
    </xf>
    <xf numFmtId="2" fontId="3" fillId="2" borderId="55" xfId="0" applyNumberFormat="1" applyFont="1" applyFill="1" applyBorder="1" applyAlignment="1">
      <alignment horizontal="center"/>
    </xf>
    <xf numFmtId="2" fontId="3" fillId="8" borderId="40" xfId="0" applyNumberFormat="1" applyFont="1" applyFill="1" applyBorder="1" applyAlignment="1">
      <alignment horizontal="center"/>
    </xf>
    <xf numFmtId="2" fontId="0" fillId="0" borderId="53" xfId="0" applyNumberFormat="1" applyFill="1" applyBorder="1" applyAlignment="1">
      <alignment horizontal="center"/>
    </xf>
    <xf numFmtId="2" fontId="0" fillId="0" borderId="52" xfId="0" applyNumberFormat="1" applyFill="1" applyBorder="1" applyAlignment="1">
      <alignment horizontal="center"/>
    </xf>
    <xf numFmtId="2" fontId="0" fillId="0" borderId="51" xfId="0" applyNumberFormat="1" applyFill="1" applyBorder="1" applyAlignment="1">
      <alignment horizontal="center"/>
    </xf>
    <xf numFmtId="2" fontId="0" fillId="0" borderId="55" xfId="0" applyNumberFormat="1" applyFill="1" applyBorder="1" applyAlignment="1">
      <alignment horizontal="center"/>
    </xf>
    <xf numFmtId="2" fontId="0" fillId="4" borderId="13" xfId="0" applyNumberFormat="1" applyFill="1" applyBorder="1" applyAlignment="1">
      <alignment horizontal="center"/>
    </xf>
    <xf numFmtId="2" fontId="0" fillId="0" borderId="30" xfId="0" applyNumberFormat="1" applyFill="1" applyBorder="1" applyAlignment="1">
      <alignment horizontal="center"/>
    </xf>
    <xf numFmtId="2" fontId="0" fillId="0" borderId="33" xfId="0" applyNumberFormat="1" applyFill="1" applyBorder="1" applyAlignment="1">
      <alignment horizontal="center"/>
    </xf>
    <xf numFmtId="2" fontId="3" fillId="2" borderId="63" xfId="0" applyNumberFormat="1" applyFont="1" applyFill="1" applyBorder="1" applyAlignment="1">
      <alignment horizontal="center"/>
    </xf>
    <xf numFmtId="2" fontId="3" fillId="8" borderId="25" xfId="0" applyNumberFormat="1" applyFont="1" applyFill="1" applyBorder="1" applyAlignment="1">
      <alignment horizontal="center"/>
    </xf>
    <xf numFmtId="2" fontId="7" fillId="11" borderId="1" xfId="0" applyNumberFormat="1" applyFont="1" applyFill="1" applyBorder="1" applyAlignment="1">
      <alignment horizontal="center"/>
    </xf>
    <xf numFmtId="2" fontId="3" fillId="0" borderId="46" xfId="0" applyNumberFormat="1" applyFont="1" applyFill="1" applyBorder="1" applyAlignment="1">
      <alignment horizontal="center"/>
    </xf>
    <xf numFmtId="2" fontId="3" fillId="0" borderId="19" xfId="0" applyNumberFormat="1" applyFont="1" applyFill="1" applyBorder="1" applyAlignment="1">
      <alignment horizontal="center"/>
    </xf>
    <xf numFmtId="2" fontId="0" fillId="0" borderId="42" xfId="0" applyNumberFormat="1" applyFill="1" applyBorder="1" applyAlignment="1">
      <alignment horizontal="center"/>
    </xf>
    <xf numFmtId="2" fontId="0" fillId="6" borderId="46" xfId="0" applyNumberFormat="1" applyFill="1" applyBorder="1" applyAlignment="1">
      <alignment horizontal="center"/>
    </xf>
    <xf numFmtId="2" fontId="7" fillId="21" borderId="38" xfId="0" applyNumberFormat="1" applyFont="1" applyFill="1" applyBorder="1" applyAlignment="1" applyProtection="1">
      <alignment horizontal="center"/>
      <protection locked="0"/>
    </xf>
    <xf numFmtId="2" fontId="7" fillId="6" borderId="55" xfId="0" applyNumberFormat="1" applyFont="1" applyFill="1" applyBorder="1" applyAlignment="1">
      <alignment horizontal="center"/>
    </xf>
    <xf numFmtId="2" fontId="3" fillId="0" borderId="55" xfId="0" applyNumberFormat="1" applyFont="1" applyFill="1" applyBorder="1" applyAlignment="1">
      <alignment horizontal="center"/>
    </xf>
    <xf numFmtId="2" fontId="0" fillId="0" borderId="17" xfId="0" applyNumberFormat="1" applyFill="1" applyBorder="1" applyAlignment="1">
      <alignment horizontal="center"/>
    </xf>
    <xf numFmtId="2" fontId="3" fillId="6" borderId="28" xfId="0" applyNumberFormat="1" applyFont="1" applyFill="1" applyBorder="1" applyAlignment="1">
      <alignment horizontal="center"/>
    </xf>
    <xf numFmtId="2" fontId="3" fillId="0" borderId="33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2" fontId="0" fillId="0" borderId="64" xfId="0" applyNumberFormat="1" applyFill="1" applyBorder="1" applyAlignment="1">
      <alignment horizontal="center"/>
    </xf>
    <xf numFmtId="2" fontId="7" fillId="0" borderId="27" xfId="0" applyNumberFormat="1" applyFont="1" applyBorder="1" applyAlignment="1">
      <alignment horizontal="center"/>
    </xf>
    <xf numFmtId="2" fontId="7" fillId="21" borderId="27" xfId="0" applyNumberFormat="1" applyFont="1" applyFill="1" applyBorder="1" applyAlignment="1" applyProtection="1">
      <alignment horizontal="center"/>
      <protection locked="0"/>
    </xf>
    <xf numFmtId="2" fontId="5" fillId="8" borderId="48" xfId="0" applyNumberFormat="1" applyFont="1" applyFill="1" applyBorder="1" applyAlignment="1">
      <alignment horizontal="center"/>
    </xf>
    <xf numFmtId="2" fontId="3" fillId="8" borderId="42" xfId="0" applyNumberFormat="1" applyFont="1" applyFill="1" applyBorder="1" applyAlignment="1">
      <alignment horizontal="center"/>
    </xf>
    <xf numFmtId="2" fontId="3" fillId="8" borderId="19" xfId="0" applyNumberFormat="1" applyFont="1" applyFill="1" applyBorder="1" applyAlignment="1">
      <alignment horizontal="center"/>
    </xf>
    <xf numFmtId="10" fontId="3" fillId="8" borderId="48" xfId="0" applyNumberFormat="1" applyFont="1" applyFill="1" applyBorder="1" applyAlignment="1">
      <alignment horizontal="center"/>
    </xf>
    <xf numFmtId="2" fontId="0" fillId="23" borderId="38" xfId="0" applyNumberFormat="1" applyFill="1" applyBorder="1" applyAlignment="1">
      <alignment horizontal="center"/>
    </xf>
    <xf numFmtId="2" fontId="0" fillId="23" borderId="39" xfId="0" applyNumberFormat="1" applyFill="1" applyBorder="1" applyAlignment="1">
      <alignment horizontal="center"/>
    </xf>
    <xf numFmtId="2" fontId="0" fillId="23" borderId="19" xfId="0" applyNumberFormat="1" applyFill="1" applyBorder="1" applyAlignment="1">
      <alignment horizontal="center"/>
    </xf>
    <xf numFmtId="2" fontId="0" fillId="23" borderId="48" xfId="0" applyNumberFormat="1" applyFill="1" applyBorder="1" applyAlignment="1">
      <alignment horizontal="center"/>
    </xf>
    <xf numFmtId="2" fontId="0" fillId="23" borderId="37" xfId="0" applyNumberFormat="1" applyFill="1" applyBorder="1" applyAlignment="1">
      <alignment horizontal="center"/>
    </xf>
    <xf numFmtId="2" fontId="0" fillId="23" borderId="40" xfId="0" applyNumberFormat="1" applyFill="1" applyBorder="1" applyAlignment="1">
      <alignment horizontal="center"/>
    </xf>
    <xf numFmtId="2" fontId="0" fillId="10" borderId="44" xfId="0" applyNumberFormat="1" applyFill="1" applyBorder="1" applyAlignment="1">
      <alignment horizontal="center"/>
    </xf>
    <xf numFmtId="2" fontId="0" fillId="10" borderId="18" xfId="0" applyNumberFormat="1" applyFill="1" applyBorder="1" applyAlignment="1">
      <alignment horizontal="center"/>
    </xf>
    <xf numFmtId="2" fontId="3" fillId="7" borderId="37" xfId="0" applyNumberFormat="1" applyFont="1" applyFill="1" applyBorder="1" applyAlignment="1" applyProtection="1">
      <alignment horizontal="center"/>
      <protection locked="0"/>
    </xf>
    <xf numFmtId="2" fontId="3" fillId="0" borderId="39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2" fontId="3" fillId="0" borderId="48" xfId="0" applyNumberFormat="1" applyFont="1" applyBorder="1" applyAlignment="1">
      <alignment horizontal="center"/>
    </xf>
    <xf numFmtId="2" fontId="0" fillId="0" borderId="45" xfId="0" applyNumberFormat="1" applyBorder="1" applyAlignment="1">
      <alignment horizontal="center"/>
    </xf>
    <xf numFmtId="2" fontId="0" fillId="0" borderId="50" xfId="0" applyNumberFormat="1" applyBorder="1" applyAlignment="1">
      <alignment horizontal="center"/>
    </xf>
    <xf numFmtId="2" fontId="0" fillId="0" borderId="46" xfId="0" applyNumberFormat="1" applyBorder="1" applyAlignment="1">
      <alignment horizontal="center"/>
    </xf>
    <xf numFmtId="1" fontId="15" fillId="7" borderId="45" xfId="0" applyNumberFormat="1" applyFont="1" applyFill="1" applyBorder="1" applyAlignment="1" applyProtection="1">
      <alignment horizontal="center"/>
      <protection locked="0"/>
    </xf>
    <xf numFmtId="2" fontId="0" fillId="10" borderId="50" xfId="0" applyNumberFormat="1" applyFill="1" applyBorder="1"/>
    <xf numFmtId="2" fontId="0" fillId="10" borderId="46" xfId="0" applyNumberFormat="1" applyFill="1" applyBorder="1"/>
    <xf numFmtId="2" fontId="0" fillId="0" borderId="16" xfId="0" applyNumberFormat="1" applyFill="1" applyBorder="1"/>
    <xf numFmtId="4" fontId="0" fillId="10" borderId="44" xfId="0" applyNumberFormat="1" applyFill="1" applyBorder="1" applyAlignment="1">
      <alignment horizontal="center"/>
    </xf>
    <xf numFmtId="2" fontId="0" fillId="23" borderId="53" xfId="0" applyNumberFormat="1" applyFill="1" applyBorder="1" applyAlignment="1">
      <alignment horizontal="center"/>
    </xf>
    <xf numFmtId="2" fontId="0" fillId="23" borderId="55" xfId="0" applyNumberFormat="1" applyFill="1" applyBorder="1" applyAlignment="1">
      <alignment horizontal="center"/>
    </xf>
    <xf numFmtId="2" fontId="0" fillId="23" borderId="51" xfId="0" applyNumberFormat="1" applyFill="1" applyBorder="1" applyAlignment="1">
      <alignment horizontal="center"/>
    </xf>
    <xf numFmtId="2" fontId="0" fillId="10" borderId="56" xfId="0" applyNumberFormat="1" applyFill="1" applyBorder="1" applyAlignment="1">
      <alignment horizontal="center"/>
    </xf>
    <xf numFmtId="2" fontId="0" fillId="0" borderId="57" xfId="0" applyNumberForma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55" xfId="0" applyNumberFormat="1" applyBorder="1" applyAlignment="1">
      <alignment horizontal="center"/>
    </xf>
    <xf numFmtId="1" fontId="15" fillId="7" borderId="51" xfId="0" applyNumberFormat="1" applyFont="1" applyFill="1" applyBorder="1" applyAlignment="1" applyProtection="1">
      <alignment horizontal="center"/>
      <protection locked="0"/>
    </xf>
    <xf numFmtId="2" fontId="0" fillId="10" borderId="1" xfId="0" applyNumberFormat="1" applyFill="1" applyBorder="1"/>
    <xf numFmtId="2" fontId="0" fillId="10" borderId="55" xfId="0" applyNumberFormat="1" applyFill="1" applyBorder="1"/>
    <xf numFmtId="4" fontId="0" fillId="10" borderId="56" xfId="0" applyNumberFormat="1" applyFill="1" applyBorder="1" applyAlignment="1">
      <alignment horizontal="center"/>
    </xf>
    <xf numFmtId="2" fontId="5" fillId="0" borderId="52" xfId="0" applyNumberFormat="1" applyFont="1" applyFill="1" applyBorder="1" applyAlignment="1">
      <alignment horizontal="center"/>
    </xf>
    <xf numFmtId="2" fontId="0" fillId="8" borderId="14" xfId="0" applyNumberFormat="1" applyFill="1" applyBorder="1" applyAlignment="1">
      <alignment horizontal="center"/>
    </xf>
    <xf numFmtId="2" fontId="5" fillId="0" borderId="64" xfId="0" applyNumberFormat="1" applyFont="1" applyFill="1" applyBorder="1" applyAlignment="1">
      <alignment horizontal="center"/>
    </xf>
    <xf numFmtId="2" fontId="5" fillId="8" borderId="17" xfId="0" applyNumberFormat="1" applyFont="1" applyFill="1" applyBorder="1" applyAlignment="1">
      <alignment horizontal="center"/>
    </xf>
    <xf numFmtId="2" fontId="3" fillId="8" borderId="0" xfId="0" applyNumberFormat="1" applyFont="1" applyFill="1" applyBorder="1" applyAlignment="1">
      <alignment horizontal="center"/>
    </xf>
    <xf numFmtId="2" fontId="3" fillId="8" borderId="35" xfId="0" applyNumberFormat="1" applyFont="1" applyFill="1" applyBorder="1" applyAlignment="1">
      <alignment horizontal="center"/>
    </xf>
    <xf numFmtId="10" fontId="3" fillId="8" borderId="29" xfId="0" applyNumberFormat="1" applyFont="1" applyFill="1" applyBorder="1" applyAlignment="1">
      <alignment horizontal="center"/>
    </xf>
    <xf numFmtId="2" fontId="0" fillId="23" borderId="62" xfId="0" applyNumberFormat="1" applyFill="1" applyBorder="1" applyAlignment="1">
      <alignment horizontal="center"/>
    </xf>
    <xf numFmtId="2" fontId="0" fillId="23" borderId="23" xfId="0" applyNumberFormat="1" applyFill="1" applyBorder="1" applyAlignment="1">
      <alignment horizontal="center"/>
    </xf>
    <xf numFmtId="2" fontId="0" fillId="23" borderId="0" xfId="0" applyNumberFormat="1" applyFill="1" applyBorder="1" applyAlignment="1">
      <alignment horizontal="center"/>
    </xf>
    <xf numFmtId="2" fontId="0" fillId="23" borderId="63" xfId="0" applyNumberFormat="1" applyFill="1" applyBorder="1" applyAlignment="1">
      <alignment horizontal="center"/>
    </xf>
    <xf numFmtId="2" fontId="0" fillId="23" borderId="58" xfId="0" applyNumberFormat="1" applyFill="1" applyBorder="1" applyAlignment="1">
      <alignment horizontal="center"/>
    </xf>
    <xf numFmtId="2" fontId="0" fillId="10" borderId="65" xfId="0" applyNumberFormat="1" applyFill="1" applyBorder="1" applyAlignment="1">
      <alignment horizontal="center"/>
    </xf>
    <xf numFmtId="2" fontId="0" fillId="0" borderId="68" xfId="0" applyNumberFormat="1" applyBorder="1" applyAlignment="1">
      <alignment horizontal="center"/>
    </xf>
    <xf numFmtId="2" fontId="3" fillId="7" borderId="58" xfId="0" applyNumberFormat="1" applyFont="1" applyFill="1" applyBorder="1" applyAlignment="1" applyProtection="1">
      <alignment horizontal="center"/>
      <protection locked="0"/>
    </xf>
    <xf numFmtId="10" fontId="3" fillId="0" borderId="59" xfId="0" applyNumberFormat="1" applyFont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2" fontId="0" fillId="0" borderId="33" xfId="0" applyNumberFormat="1" applyBorder="1" applyAlignment="1">
      <alignment horizontal="center"/>
    </xf>
    <xf numFmtId="1" fontId="15" fillId="7" borderId="30" xfId="0" applyNumberFormat="1" applyFont="1" applyFill="1" applyBorder="1" applyAlignment="1" applyProtection="1">
      <alignment horizontal="center"/>
      <protection locked="0"/>
    </xf>
    <xf numFmtId="2" fontId="3" fillId="0" borderId="31" xfId="0" applyNumberFormat="1" applyFont="1" applyBorder="1" applyAlignment="1">
      <alignment horizontal="center"/>
    </xf>
    <xf numFmtId="2" fontId="0" fillId="10" borderId="31" xfId="0" applyNumberFormat="1" applyFill="1" applyBorder="1"/>
    <xf numFmtId="2" fontId="0" fillId="10" borderId="33" xfId="0" applyNumberFormat="1" applyFill="1" applyBorder="1"/>
    <xf numFmtId="4" fontId="0" fillId="10" borderId="65" xfId="0" applyNumberFormat="1" applyFill="1" applyBorder="1" applyAlignment="1">
      <alignment horizontal="center"/>
    </xf>
    <xf numFmtId="2" fontId="5" fillId="10" borderId="48" xfId="0" applyNumberFormat="1" applyFont="1" applyFill="1" applyBorder="1" applyAlignment="1">
      <alignment horizontal="center"/>
    </xf>
    <xf numFmtId="10" fontId="3" fillId="10" borderId="48" xfId="0" applyNumberFormat="1" applyFon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2" fontId="0" fillId="0" borderId="47" xfId="0" applyNumberFormat="1" applyFill="1" applyBorder="1" applyAlignment="1">
      <alignment horizontal="center"/>
    </xf>
    <xf numFmtId="165" fontId="3" fillId="7" borderId="19" xfId="0" applyNumberFormat="1" applyFont="1" applyFill="1" applyBorder="1" applyAlignment="1" applyProtection="1">
      <alignment horizontal="center"/>
      <protection locked="0"/>
    </xf>
    <xf numFmtId="2" fontId="0" fillId="0" borderId="43" xfId="0" applyNumberFormat="1" applyFill="1" applyBorder="1" applyAlignment="1">
      <alignment horizontal="center"/>
    </xf>
    <xf numFmtId="1" fontId="0" fillId="7" borderId="45" xfId="0" applyNumberFormat="1" applyFill="1" applyBorder="1" applyAlignment="1" applyProtection="1">
      <alignment horizontal="center"/>
      <protection locked="0"/>
    </xf>
    <xf numFmtId="2" fontId="0" fillId="0" borderId="0" xfId="0" applyNumberFormat="1" applyFill="1" applyBorder="1"/>
    <xf numFmtId="4" fontId="0" fillId="10" borderId="49" xfId="0" applyNumberFormat="1" applyFill="1" applyBorder="1" applyAlignment="1">
      <alignment horizontal="center"/>
    </xf>
    <xf numFmtId="2" fontId="0" fillId="10" borderId="54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2" fontId="0" fillId="0" borderId="70" xfId="0" applyNumberFormat="1" applyFill="1" applyBorder="1" applyAlignment="1">
      <alignment horizontal="center"/>
    </xf>
    <xf numFmtId="2" fontId="3" fillId="10" borderId="56" xfId="0" applyNumberFormat="1" applyFont="1" applyFill="1" applyBorder="1" applyAlignment="1">
      <alignment horizontal="center"/>
    </xf>
    <xf numFmtId="165" fontId="3" fillId="7" borderId="54" xfId="0" applyNumberFormat="1" applyFont="1" applyFill="1" applyBorder="1" applyAlignment="1" applyProtection="1">
      <alignment horizontal="center"/>
      <protection locked="0"/>
    </xf>
    <xf numFmtId="1" fontId="0" fillId="7" borderId="51" xfId="0" applyNumberFormat="1" applyFill="1" applyBorder="1" applyAlignment="1" applyProtection="1">
      <alignment horizontal="center"/>
      <protection locked="0"/>
    </xf>
    <xf numFmtId="2" fontId="0" fillId="0" borderId="51" xfId="0" applyNumberFormat="1" applyBorder="1" applyAlignment="1">
      <alignment horizontal="center"/>
    </xf>
    <xf numFmtId="4" fontId="0" fillId="10" borderId="57" xfId="0" applyNumberFormat="1" applyFill="1" applyBorder="1" applyAlignment="1">
      <alignment horizontal="center"/>
    </xf>
    <xf numFmtId="2" fontId="0" fillId="0" borderId="31" xfId="0" applyNumberFormat="1" applyFill="1" applyBorder="1" applyAlignment="1">
      <alignment horizontal="center"/>
    </xf>
    <xf numFmtId="2" fontId="0" fillId="0" borderId="71" xfId="0" applyNumberFormat="1" applyFill="1" applyBorder="1" applyAlignment="1">
      <alignment horizontal="center"/>
    </xf>
    <xf numFmtId="2" fontId="3" fillId="10" borderId="65" xfId="0" applyNumberFormat="1" applyFont="1" applyFill="1" applyBorder="1" applyAlignment="1">
      <alignment horizontal="center"/>
    </xf>
    <xf numFmtId="2" fontId="3" fillId="0" borderId="61" xfId="0" applyNumberFormat="1" applyFont="1" applyFill="1" applyBorder="1" applyAlignment="1">
      <alignment horizontal="center"/>
    </xf>
    <xf numFmtId="165" fontId="3" fillId="7" borderId="32" xfId="0" applyNumberFormat="1" applyFont="1" applyFill="1" applyBorder="1" applyAlignment="1" applyProtection="1">
      <alignment horizontal="center"/>
      <protection locked="0"/>
    </xf>
    <xf numFmtId="165" fontId="3" fillId="7" borderId="61" xfId="0" applyNumberFormat="1" applyFont="1" applyFill="1" applyBorder="1" applyAlignment="1" applyProtection="1">
      <alignment horizontal="center"/>
      <protection locked="0"/>
    </xf>
    <xf numFmtId="2" fontId="0" fillId="0" borderId="0" xfId="0" applyNumberFormat="1" applyFill="1" applyBorder="1" applyAlignment="1">
      <alignment horizontal="center"/>
    </xf>
    <xf numFmtId="1" fontId="0" fillId="7" borderId="30" xfId="0" applyNumberFormat="1" applyFill="1" applyBorder="1" applyAlignment="1" applyProtection="1">
      <alignment horizontal="center"/>
      <protection locked="0"/>
    </xf>
    <xf numFmtId="2" fontId="0" fillId="0" borderId="30" xfId="0" applyNumberFormat="1" applyBorder="1" applyAlignment="1">
      <alignment horizontal="center"/>
    </xf>
    <xf numFmtId="4" fontId="0" fillId="10" borderId="66" xfId="0" applyNumberFormat="1" applyFill="1" applyBorder="1" applyAlignment="1">
      <alignment horizontal="center"/>
    </xf>
    <xf numFmtId="2" fontId="11" fillId="3" borderId="36" xfId="0" applyNumberFormat="1" applyFont="1" applyFill="1" applyBorder="1" applyAlignment="1">
      <alignment horizontal="center"/>
    </xf>
    <xf numFmtId="2" fontId="3" fillId="8" borderId="48" xfId="0" applyNumberFormat="1" applyFont="1" applyFill="1" applyBorder="1" applyAlignment="1">
      <alignment horizontal="center"/>
    </xf>
    <xf numFmtId="165" fontId="0" fillId="6" borderId="38" xfId="0" applyNumberFormat="1" applyFill="1" applyBorder="1" applyAlignment="1">
      <alignment horizontal="center"/>
    </xf>
    <xf numFmtId="2" fontId="0" fillId="4" borderId="50" xfId="0" applyNumberFormat="1" applyFill="1" applyBorder="1"/>
    <xf numFmtId="165" fontId="3" fillId="7" borderId="50" xfId="0" applyNumberFormat="1" applyFont="1" applyFill="1" applyBorder="1" applyAlignment="1" applyProtection="1">
      <alignment horizontal="center"/>
      <protection locked="0"/>
    </xf>
    <xf numFmtId="165" fontId="0" fillId="6" borderId="53" xfId="0" applyNumberFormat="1" applyFill="1" applyBorder="1" applyAlignment="1">
      <alignment horizontal="center"/>
    </xf>
    <xf numFmtId="2" fontId="0" fillId="4" borderId="1" xfId="0" applyNumberFormat="1" applyFill="1" applyBorder="1"/>
    <xf numFmtId="2" fontId="0" fillId="0" borderId="54" xfId="0" applyNumberFormat="1" applyBorder="1" applyAlignment="1">
      <alignment horizontal="center"/>
    </xf>
    <xf numFmtId="165" fontId="3" fillId="7" borderId="1" xfId="0" applyNumberFormat="1" applyFont="1" applyFill="1" applyBorder="1" applyAlignment="1" applyProtection="1">
      <alignment horizontal="center"/>
      <protection locked="0"/>
    </xf>
    <xf numFmtId="165" fontId="23" fillId="6" borderId="53" xfId="0" applyNumberFormat="1" applyFont="1" applyFill="1" applyBorder="1" applyAlignment="1">
      <alignment horizontal="center"/>
    </xf>
    <xf numFmtId="165" fontId="0" fillId="6" borderId="62" xfId="0" applyNumberFormat="1" applyFill="1" applyBorder="1" applyAlignment="1">
      <alignment horizontal="center"/>
    </xf>
    <xf numFmtId="2" fontId="0" fillId="4" borderId="59" xfId="0" applyNumberFormat="1" applyFill="1" applyBorder="1"/>
    <xf numFmtId="2" fontId="0" fillId="0" borderId="69" xfId="0" applyNumberFormat="1" applyBorder="1" applyAlignment="1">
      <alignment horizontal="center"/>
    </xf>
    <xf numFmtId="165" fontId="3" fillId="7" borderId="59" xfId="0" applyNumberFormat="1" applyFont="1" applyFill="1" applyBorder="1" applyAlignment="1" applyProtection="1">
      <alignment horizontal="center"/>
      <protection locked="0"/>
    </xf>
    <xf numFmtId="165" fontId="3" fillId="7" borderId="62" xfId="0" applyNumberFormat="1" applyFont="1" applyFill="1" applyBorder="1" applyAlignment="1" applyProtection="1">
      <alignment horizontal="center"/>
      <protection locked="0"/>
    </xf>
    <xf numFmtId="2" fontId="0" fillId="0" borderId="14" xfId="0" applyNumberFormat="1" applyBorder="1" applyAlignment="1">
      <alignment horizontal="center"/>
    </xf>
    <xf numFmtId="2" fontId="22" fillId="4" borderId="52" xfId="0" applyNumberFormat="1" applyFont="1" applyFill="1" applyBorder="1" applyAlignment="1">
      <alignment horizontal="center"/>
    </xf>
    <xf numFmtId="2" fontId="0" fillId="4" borderId="60" xfId="0" applyNumberFormat="1" applyFill="1" applyBorder="1" applyAlignment="1">
      <alignment horizontal="center"/>
    </xf>
    <xf numFmtId="2" fontId="0" fillId="4" borderId="42" xfId="0" applyNumberFormat="1" applyFill="1" applyBorder="1" applyAlignment="1">
      <alignment horizontal="center"/>
    </xf>
    <xf numFmtId="2" fontId="0" fillId="0" borderId="60" xfId="0" applyNumberFormat="1" applyFill="1" applyBorder="1" applyAlignment="1">
      <alignment horizontal="center"/>
    </xf>
    <xf numFmtId="2" fontId="0" fillId="2" borderId="69" xfId="0" applyNumberFormat="1" applyFill="1" applyBorder="1" applyAlignment="1">
      <alignment horizontal="center"/>
    </xf>
    <xf numFmtId="2" fontId="3" fillId="2" borderId="52" xfId="0" applyNumberFormat="1" applyFont="1" applyFill="1" applyBorder="1" applyAlignment="1">
      <alignment horizontal="center"/>
    </xf>
    <xf numFmtId="2" fontId="7" fillId="0" borderId="6" xfId="0" applyNumberFormat="1" applyFont="1" applyFill="1" applyBorder="1" applyAlignment="1">
      <alignment horizontal="center"/>
    </xf>
    <xf numFmtId="2" fontId="7" fillId="17" borderId="12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2" fontId="7" fillId="17" borderId="23" xfId="0" applyNumberFormat="1" applyFont="1" applyFill="1" applyBorder="1" applyAlignment="1">
      <alignment horizontal="center"/>
    </xf>
    <xf numFmtId="2" fontId="7" fillId="0" borderId="67" xfId="0" applyNumberFormat="1" applyFont="1" applyBorder="1" applyAlignment="1">
      <alignment horizontal="center"/>
    </xf>
    <xf numFmtId="2" fontId="7" fillId="17" borderId="35" xfId="0" applyNumberFormat="1" applyFont="1" applyFill="1" applyBorder="1" applyAlignment="1">
      <alignment horizontal="center"/>
    </xf>
    <xf numFmtId="2" fontId="3" fillId="10" borderId="72" xfId="0" applyNumberFormat="1" applyFont="1" applyFill="1" applyBorder="1" applyAlignment="1">
      <alignment horizontal="center"/>
    </xf>
    <xf numFmtId="2" fontId="7" fillId="11" borderId="39" xfId="0" applyNumberFormat="1" applyFont="1" applyFill="1" applyBorder="1" applyAlignment="1" applyProtection="1">
      <alignment horizontal="center"/>
      <protection locked="0"/>
    </xf>
    <xf numFmtId="2" fontId="7" fillId="11" borderId="23" xfId="0" applyNumberFormat="1" applyFont="1" applyFill="1" applyBorder="1" applyAlignment="1" applyProtection="1">
      <alignment horizontal="center"/>
      <protection locked="0"/>
    </xf>
    <xf numFmtId="2" fontId="0" fillId="0" borderId="53" xfId="0" applyNumberFormat="1" applyBorder="1" applyAlignment="1">
      <alignment horizontal="center"/>
    </xf>
    <xf numFmtId="2" fontId="3" fillId="5" borderId="42" xfId="0" applyNumberFormat="1" applyFont="1" applyFill="1" applyBorder="1" applyAlignment="1" applyProtection="1">
      <alignment horizontal="center"/>
      <protection locked="0"/>
    </xf>
    <xf numFmtId="2" fontId="3" fillId="5" borderId="36" xfId="0" applyNumberFormat="1" applyFont="1" applyFill="1" applyBorder="1" applyAlignment="1" applyProtection="1">
      <alignment horizontal="center"/>
      <protection locked="0"/>
    </xf>
    <xf numFmtId="2" fontId="7" fillId="5" borderId="15" xfId="0" applyNumberFormat="1" applyFont="1" applyFill="1" applyBorder="1" applyAlignment="1" applyProtection="1">
      <alignment horizontal="center"/>
      <protection locked="0"/>
    </xf>
    <xf numFmtId="2" fontId="16" fillId="0" borderId="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0" fontId="7" fillId="0" borderId="12" xfId="0" applyFont="1" applyBorder="1" applyAlignment="1">
      <alignment horizontal="center" wrapText="1"/>
    </xf>
    <xf numFmtId="3" fontId="14" fillId="14" borderId="43" xfId="0" applyNumberFormat="1" applyFont="1" applyFill="1" applyBorder="1" applyAlignment="1" applyProtection="1">
      <alignment horizontal="center"/>
      <protection locked="0"/>
    </xf>
    <xf numFmtId="3" fontId="14" fillId="14" borderId="54" xfId="0" applyNumberFormat="1" applyFont="1" applyFill="1" applyBorder="1" applyAlignment="1" applyProtection="1">
      <alignment horizontal="center"/>
      <protection locked="0"/>
    </xf>
    <xf numFmtId="3" fontId="14" fillId="14" borderId="61" xfId="0" applyNumberFormat="1" applyFont="1" applyFill="1" applyBorder="1" applyAlignment="1" applyProtection="1">
      <alignment horizontal="center"/>
      <protection locked="0"/>
    </xf>
    <xf numFmtId="0" fontId="3" fillId="7" borderId="43" xfId="0" applyFont="1" applyFill="1" applyBorder="1" applyAlignment="1" applyProtection="1">
      <alignment horizontal="center"/>
      <protection locked="0"/>
    </xf>
    <xf numFmtId="0" fontId="3" fillId="7" borderId="54" xfId="0" applyFont="1" applyFill="1" applyBorder="1" applyAlignment="1" applyProtection="1">
      <alignment horizontal="center"/>
      <protection locked="0"/>
    </xf>
    <xf numFmtId="1" fontId="3" fillId="7" borderId="54" xfId="0" applyNumberFormat="1" applyFont="1" applyFill="1" applyBorder="1" applyAlignment="1" applyProtection="1">
      <alignment horizontal="center"/>
      <protection locked="0"/>
    </xf>
    <xf numFmtId="1" fontId="3" fillId="7" borderId="69" xfId="0" applyNumberFormat="1" applyFont="1" applyFill="1" applyBorder="1" applyAlignment="1" applyProtection="1">
      <alignment horizontal="center"/>
      <protection locked="0"/>
    </xf>
    <xf numFmtId="2" fontId="3" fillId="2" borderId="19" xfId="0" applyNumberFormat="1" applyFont="1" applyFill="1" applyBorder="1" applyAlignment="1">
      <alignment horizontal="center"/>
    </xf>
    <xf numFmtId="2" fontId="3" fillId="2" borderId="54" xfId="0" applyNumberFormat="1" applyFont="1" applyFill="1" applyBorder="1" applyAlignment="1">
      <alignment horizontal="center"/>
    </xf>
    <xf numFmtId="2" fontId="3" fillId="15" borderId="69" xfId="0" applyNumberFormat="1" applyFont="1" applyFill="1" applyBorder="1" applyAlignment="1">
      <alignment horizontal="center"/>
    </xf>
    <xf numFmtId="2" fontId="3" fillId="2" borderId="69" xfId="0" applyNumberFormat="1" applyFont="1" applyFill="1" applyBorder="1" applyAlignment="1">
      <alignment horizontal="center"/>
    </xf>
    <xf numFmtId="1" fontId="0" fillId="16" borderId="36" xfId="0" applyNumberFormat="1" applyFill="1" applyBorder="1" applyAlignment="1" applyProtection="1">
      <alignment horizontal="center"/>
      <protection locked="0"/>
    </xf>
    <xf numFmtId="1" fontId="0" fillId="16" borderId="52" xfId="0" applyNumberFormat="1" applyFill="1" applyBorder="1" applyAlignment="1" applyProtection="1">
      <alignment horizontal="center"/>
      <protection locked="0"/>
    </xf>
    <xf numFmtId="1" fontId="0" fillId="16" borderId="52" xfId="0" applyNumberFormat="1" applyFont="1" applyFill="1" applyBorder="1" applyAlignment="1" applyProtection="1">
      <alignment horizontal="center"/>
      <protection locked="0"/>
    </xf>
    <xf numFmtId="1" fontId="0" fillId="16" borderId="15" xfId="0" applyNumberFormat="1" applyFont="1" applyFill="1" applyBorder="1" applyAlignment="1" applyProtection="1">
      <alignment horizontal="center"/>
      <protection locked="0"/>
    </xf>
    <xf numFmtId="1" fontId="3" fillId="16" borderId="54" xfId="0" applyNumberFormat="1" applyFont="1" applyFill="1" applyBorder="1" applyAlignment="1">
      <alignment horizontal="center"/>
    </xf>
    <xf numFmtId="1" fontId="3" fillId="2" borderId="54" xfId="0" applyNumberFormat="1" applyFont="1" applyFill="1" applyBorder="1" applyAlignment="1">
      <alignment horizontal="center"/>
    </xf>
    <xf numFmtId="1" fontId="3" fillId="2" borderId="69" xfId="0" applyNumberFormat="1" applyFont="1" applyFill="1" applyBorder="1" applyAlignment="1">
      <alignment horizontal="center"/>
    </xf>
    <xf numFmtId="0" fontId="0" fillId="2" borderId="36" xfId="0" applyFill="1" applyBorder="1" applyAlignment="1" applyProtection="1">
      <alignment horizontal="center"/>
      <protection locked="0"/>
    </xf>
    <xf numFmtId="0" fontId="0" fillId="2" borderId="52" xfId="0" applyFill="1" applyBorder="1" applyAlignment="1" applyProtection="1">
      <alignment horizontal="center"/>
      <protection locked="0"/>
    </xf>
    <xf numFmtId="1" fontId="0" fillId="2" borderId="52" xfId="0" applyNumberFormat="1" applyFont="1" applyFill="1" applyBorder="1" applyAlignment="1" applyProtection="1">
      <alignment horizontal="center"/>
      <protection locked="0"/>
    </xf>
    <xf numFmtId="1" fontId="0" fillId="15" borderId="52" xfId="0" applyNumberFormat="1" applyFont="1" applyFill="1" applyBorder="1" applyAlignment="1" applyProtection="1">
      <alignment horizontal="center"/>
      <protection locked="0"/>
    </xf>
    <xf numFmtId="1" fontId="0" fillId="2" borderId="52" xfId="0" applyNumberFormat="1" applyFill="1" applyBorder="1" applyAlignment="1" applyProtection="1">
      <alignment horizontal="center"/>
      <protection locked="0"/>
    </xf>
    <xf numFmtId="2" fontId="7" fillId="0" borderId="8" xfId="0" applyNumberFormat="1" applyFont="1" applyBorder="1" applyAlignment="1">
      <alignment vertical="top" wrapText="1"/>
    </xf>
    <xf numFmtId="2" fontId="7" fillId="0" borderId="8" xfId="0" applyNumberFormat="1" applyFont="1" applyBorder="1" applyAlignment="1">
      <alignment horizontal="center" vertical="top" wrapText="1"/>
    </xf>
    <xf numFmtId="2" fontId="7" fillId="0" borderId="16" xfId="0" applyNumberFormat="1" applyFont="1" applyBorder="1" applyAlignment="1">
      <alignment horizontal="center" vertical="top" wrapText="1"/>
    </xf>
    <xf numFmtId="0" fontId="5" fillId="0" borderId="0" xfId="0" applyFont="1" applyAlignment="1">
      <alignment wrapText="1"/>
    </xf>
    <xf numFmtId="4" fontId="5" fillId="0" borderId="0" xfId="0" applyNumberFormat="1" applyFont="1" applyAlignment="1">
      <alignment horizontal="left"/>
    </xf>
    <xf numFmtId="0" fontId="9" fillId="0" borderId="13" xfId="0" applyFont="1" applyBorder="1" applyAlignment="1">
      <alignment wrapText="1"/>
    </xf>
    <xf numFmtId="0" fontId="7" fillId="5" borderId="12" xfId="0" applyFont="1" applyFill="1" applyBorder="1" applyAlignment="1">
      <alignment wrapText="1"/>
    </xf>
    <xf numFmtId="0" fontId="16" fillId="0" borderId="8" xfId="0" applyFont="1" applyFill="1" applyBorder="1" applyAlignment="1">
      <alignment wrapText="1"/>
    </xf>
    <xf numFmtId="0" fontId="7" fillId="11" borderId="10" xfId="0" applyFont="1" applyFill="1" applyBorder="1" applyAlignment="1">
      <alignment wrapText="1"/>
    </xf>
    <xf numFmtId="0" fontId="7" fillId="0" borderId="12" xfId="0" applyFont="1" applyBorder="1" applyAlignment="1">
      <alignment wrapText="1"/>
    </xf>
    <xf numFmtId="0" fontId="5" fillId="0" borderId="0" xfId="0" applyFont="1" applyBorder="1" applyAlignment="1">
      <alignment horizontal="right"/>
    </xf>
    <xf numFmtId="2" fontId="3" fillId="6" borderId="38" xfId="0" applyNumberFormat="1" applyFont="1" applyFill="1" applyBorder="1" applyAlignment="1">
      <alignment horizontal="center"/>
    </xf>
    <xf numFmtId="2" fontId="3" fillId="8" borderId="36" xfId="0" applyNumberFormat="1" applyFont="1" applyFill="1" applyBorder="1" applyAlignment="1">
      <alignment horizontal="center"/>
    </xf>
    <xf numFmtId="166" fontId="0" fillId="2" borderId="1" xfId="1" applyNumberFormat="1" applyFont="1" applyFill="1" applyBorder="1" applyAlignment="1" applyProtection="1">
      <alignment horizontal="center"/>
      <protection locked="0"/>
    </xf>
    <xf numFmtId="2" fontId="3" fillId="5" borderId="36" xfId="0" applyNumberFormat="1" applyFont="1" applyFill="1" applyBorder="1" applyAlignment="1">
      <alignment horizontal="center"/>
    </xf>
    <xf numFmtId="2" fontId="3" fillId="23" borderId="39" xfId="0" applyNumberFormat="1" applyFont="1" applyFill="1" applyBorder="1" applyAlignment="1">
      <alignment horizontal="center"/>
    </xf>
    <xf numFmtId="2" fontId="0" fillId="24" borderId="37" xfId="0" applyNumberFormat="1" applyFill="1" applyBorder="1" applyAlignment="1">
      <alignment horizontal="center"/>
    </xf>
    <xf numFmtId="2" fontId="0" fillId="24" borderId="39" xfId="0" applyNumberFormat="1" applyFill="1" applyBorder="1" applyAlignment="1">
      <alignment horizontal="center"/>
    </xf>
    <xf numFmtId="2" fontId="0" fillId="24" borderId="19" xfId="0" applyNumberFormat="1" applyFill="1" applyBorder="1" applyAlignment="1">
      <alignment horizontal="center"/>
    </xf>
    <xf numFmtId="2" fontId="0" fillId="24" borderId="48" xfId="0" applyNumberFormat="1" applyFill="1" applyBorder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39" xfId="0" applyNumberFormat="1" applyBorder="1" applyAlignment="1">
      <alignment horizontal="center"/>
    </xf>
    <xf numFmtId="2" fontId="0" fillId="2" borderId="1" xfId="0" applyNumberFormat="1" applyFill="1" applyBorder="1" applyAlignment="1" applyProtection="1">
      <alignment horizontal="center"/>
      <protection locked="0"/>
    </xf>
    <xf numFmtId="2" fontId="0" fillId="24" borderId="51" xfId="0" applyNumberFormat="1" applyFill="1" applyBorder="1" applyAlignment="1">
      <alignment horizontal="center"/>
    </xf>
    <xf numFmtId="2" fontId="0" fillId="24" borderId="55" xfId="0" applyNumberFormat="1" applyFill="1" applyBorder="1" applyAlignment="1">
      <alignment horizontal="center"/>
    </xf>
    <xf numFmtId="2" fontId="0" fillId="24" borderId="17" xfId="0" applyNumberFormat="1" applyFill="1" applyBorder="1" applyAlignment="1">
      <alignment horizontal="center"/>
    </xf>
    <xf numFmtId="2" fontId="0" fillId="24" borderId="58" xfId="0" applyNumberFormat="1" applyFill="1" applyBorder="1" applyAlignment="1">
      <alignment horizontal="center"/>
    </xf>
    <xf numFmtId="2" fontId="0" fillId="24" borderId="23" xfId="0" applyNumberFormat="1" applyFill="1" applyBorder="1" applyAlignment="1">
      <alignment horizontal="center"/>
    </xf>
    <xf numFmtId="2" fontId="0" fillId="24" borderId="0" xfId="0" applyNumberFormat="1" applyFill="1" applyBorder="1" applyAlignment="1">
      <alignment horizontal="center"/>
    </xf>
    <xf numFmtId="2" fontId="0" fillId="24" borderId="63" xfId="0" applyNumberFormat="1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166" fontId="3" fillId="2" borderId="1" xfId="1" applyNumberFormat="1" applyFont="1" applyFill="1" applyBorder="1" applyAlignment="1" applyProtection="1">
      <alignment horizontal="center"/>
      <protection locked="0"/>
    </xf>
    <xf numFmtId="2" fontId="3" fillId="25" borderId="38" xfId="0" applyNumberFormat="1" applyFont="1" applyFill="1" applyBorder="1" applyAlignment="1">
      <alignment horizontal="center"/>
    </xf>
    <xf numFmtId="2" fontId="3" fillId="25" borderId="48" xfId="0" applyNumberFormat="1" applyFont="1" applyFill="1" applyBorder="1" applyAlignment="1">
      <alignment horizontal="center"/>
    </xf>
    <xf numFmtId="2" fontId="3" fillId="0" borderId="40" xfId="0" applyNumberFormat="1" applyFont="1" applyBorder="1" applyAlignment="1">
      <alignment horizontal="center"/>
    </xf>
    <xf numFmtId="2" fontId="3" fillId="2" borderId="1" xfId="0" applyNumberFormat="1" applyFont="1" applyFill="1" applyBorder="1" applyAlignment="1" applyProtection="1">
      <alignment horizontal="center"/>
      <protection locked="0"/>
    </xf>
    <xf numFmtId="2" fontId="3" fillId="23" borderId="1" xfId="0" applyNumberFormat="1" applyFont="1" applyFill="1" applyBorder="1" applyAlignment="1">
      <alignment horizontal="center"/>
    </xf>
    <xf numFmtId="2" fontId="0" fillId="26" borderId="37" xfId="0" applyNumberFormat="1" applyFill="1" applyBorder="1" applyAlignment="1">
      <alignment horizontal="center"/>
    </xf>
    <xf numFmtId="2" fontId="0" fillId="26" borderId="39" xfId="0" applyNumberFormat="1" applyFill="1" applyBorder="1" applyAlignment="1">
      <alignment horizontal="center"/>
    </xf>
    <xf numFmtId="2" fontId="0" fillId="26" borderId="19" xfId="0" applyNumberFormat="1" applyFill="1" applyBorder="1" applyAlignment="1">
      <alignment horizontal="center"/>
    </xf>
    <xf numFmtId="2" fontId="0" fillId="26" borderId="48" xfId="0" applyNumberFormat="1" applyFill="1" applyBorder="1" applyAlignment="1">
      <alignment horizontal="center"/>
    </xf>
    <xf numFmtId="2" fontId="0" fillId="26" borderId="51" xfId="0" applyNumberFormat="1" applyFill="1" applyBorder="1" applyAlignment="1">
      <alignment horizontal="center"/>
    </xf>
    <xf numFmtId="2" fontId="0" fillId="26" borderId="55" xfId="0" applyNumberFormat="1" applyFill="1" applyBorder="1" applyAlignment="1">
      <alignment horizontal="center"/>
    </xf>
    <xf numFmtId="2" fontId="0" fillId="5" borderId="52" xfId="0" applyNumberFormat="1" applyFill="1" applyBorder="1" applyAlignment="1">
      <alignment horizontal="center"/>
    </xf>
    <xf numFmtId="2" fontId="0" fillId="26" borderId="58" xfId="0" applyNumberFormat="1" applyFill="1" applyBorder="1" applyAlignment="1">
      <alignment horizontal="center"/>
    </xf>
    <xf numFmtId="2" fontId="0" fillId="26" borderId="23" xfId="0" applyNumberFormat="1" applyFill="1" applyBorder="1" applyAlignment="1">
      <alignment horizontal="center"/>
    </xf>
    <xf numFmtId="2" fontId="0" fillId="26" borderId="0" xfId="0" applyNumberFormat="1" applyFill="1" applyBorder="1" applyAlignment="1">
      <alignment horizontal="center"/>
    </xf>
    <xf numFmtId="2" fontId="0" fillId="26" borderId="63" xfId="0" applyNumberFormat="1" applyFill="1" applyBorder="1" applyAlignment="1">
      <alignment horizontal="center"/>
    </xf>
    <xf numFmtId="2" fontId="3" fillId="26" borderId="37" xfId="0" applyNumberFormat="1" applyFont="1" applyFill="1" applyBorder="1" applyAlignment="1">
      <alignment horizontal="center"/>
    </xf>
    <xf numFmtId="2" fontId="3" fillId="26" borderId="39" xfId="0" applyNumberFormat="1" applyFont="1" applyFill="1" applyBorder="1" applyAlignment="1">
      <alignment horizontal="center"/>
    </xf>
    <xf numFmtId="2" fontId="3" fillId="16" borderId="45" xfId="0" applyNumberFormat="1" applyFont="1" applyFill="1" applyBorder="1" applyAlignment="1">
      <alignment horizontal="center"/>
    </xf>
    <xf numFmtId="2" fontId="3" fillId="16" borderId="42" xfId="0" applyNumberFormat="1" applyFont="1" applyFill="1" applyBorder="1" applyAlignment="1">
      <alignment horizontal="center"/>
    </xf>
    <xf numFmtId="2" fontId="0" fillId="27" borderId="37" xfId="0" applyNumberFormat="1" applyFill="1" applyBorder="1" applyAlignment="1">
      <alignment horizontal="center"/>
    </xf>
    <xf numFmtId="2" fontId="0" fillId="27" borderId="36" xfId="0" applyNumberFormat="1" applyFill="1" applyBorder="1" applyAlignment="1">
      <alignment horizontal="center"/>
    </xf>
    <xf numFmtId="2" fontId="0" fillId="27" borderId="55" xfId="0" applyNumberFormat="1" applyFill="1" applyBorder="1" applyAlignment="1">
      <alignment horizontal="center"/>
    </xf>
    <xf numFmtId="2" fontId="0" fillId="5" borderId="20" xfId="0" applyNumberFormat="1" applyFill="1" applyBorder="1" applyAlignment="1">
      <alignment horizontal="center"/>
    </xf>
    <xf numFmtId="2" fontId="3" fillId="26" borderId="51" xfId="0" applyNumberFormat="1" applyFont="1" applyFill="1" applyBorder="1" applyAlignment="1">
      <alignment horizontal="center"/>
    </xf>
    <xf numFmtId="2" fontId="3" fillId="26" borderId="1" xfId="0" applyNumberFormat="1" applyFont="1" applyFill="1" applyBorder="1" applyAlignment="1">
      <alignment horizontal="center"/>
    </xf>
    <xf numFmtId="2" fontId="3" fillId="16" borderId="51" xfId="0" applyNumberFormat="1" applyFont="1" applyFill="1" applyBorder="1" applyAlignment="1">
      <alignment horizontal="center"/>
    </xf>
    <xf numFmtId="2" fontId="3" fillId="16" borderId="52" xfId="0" applyNumberFormat="1" applyFont="1" applyFill="1" applyBorder="1" applyAlignment="1">
      <alignment horizontal="center"/>
    </xf>
    <xf numFmtId="2" fontId="0" fillId="27" borderId="51" xfId="0" applyNumberFormat="1" applyFill="1" applyBorder="1" applyAlignment="1">
      <alignment horizontal="center"/>
    </xf>
    <xf numFmtId="2" fontId="0" fillId="27" borderId="52" xfId="0" applyNumberFormat="1" applyFill="1" applyBorder="1" applyAlignment="1">
      <alignment horizontal="center"/>
    </xf>
    <xf numFmtId="2" fontId="3" fillId="27" borderId="55" xfId="0" applyNumberFormat="1" applyFont="1" applyFill="1" applyBorder="1" applyAlignment="1">
      <alignment horizontal="center"/>
    </xf>
    <xf numFmtId="2" fontId="3" fillId="16" borderId="58" xfId="0" applyNumberFormat="1" applyFont="1" applyFill="1" applyBorder="1" applyAlignment="1">
      <alignment horizontal="center"/>
    </xf>
    <xf numFmtId="2" fontId="3" fillId="16" borderId="64" xfId="0" applyNumberFormat="1" applyFont="1" applyFill="1" applyBorder="1" applyAlignment="1">
      <alignment horizontal="center"/>
    </xf>
    <xf numFmtId="2" fontId="3" fillId="5" borderId="17" xfId="0" applyNumberFormat="1" applyFont="1" applyFill="1" applyBorder="1" applyAlignment="1">
      <alignment horizontal="center"/>
    </xf>
    <xf numFmtId="2" fontId="0" fillId="27" borderId="33" xfId="0" applyNumberFormat="1" applyFill="1" applyBorder="1" applyAlignment="1">
      <alignment horizontal="center"/>
    </xf>
    <xf numFmtId="2" fontId="5" fillId="0" borderId="48" xfId="0" applyNumberFormat="1" applyFont="1" applyBorder="1" applyAlignment="1">
      <alignment horizontal="center"/>
    </xf>
    <xf numFmtId="2" fontId="3" fillId="9" borderId="36" xfId="0" applyNumberFormat="1" applyFont="1" applyFill="1" applyBorder="1" applyAlignment="1">
      <alignment horizontal="center"/>
    </xf>
    <xf numFmtId="2" fontId="0" fillId="6" borderId="36" xfId="0" applyNumberFormat="1" applyFill="1" applyBorder="1" applyAlignment="1">
      <alignment horizontal="center"/>
    </xf>
    <xf numFmtId="2" fontId="0" fillId="6" borderId="45" xfId="0" applyNumberFormat="1" applyFill="1" applyBorder="1" applyAlignment="1">
      <alignment horizontal="center"/>
    </xf>
    <xf numFmtId="2" fontId="23" fillId="4" borderId="48" xfId="0" applyNumberFormat="1" applyFont="1" applyFill="1" applyBorder="1" applyAlignment="1">
      <alignment horizontal="center"/>
    </xf>
    <xf numFmtId="2" fontId="5" fillId="0" borderId="55" xfId="0" applyNumberFormat="1" applyFont="1" applyBorder="1" applyAlignment="1">
      <alignment horizontal="center"/>
    </xf>
    <xf numFmtId="2" fontId="0" fillId="6" borderId="52" xfId="0" applyNumberFormat="1" applyFill="1" applyBorder="1" applyAlignment="1">
      <alignment horizontal="center"/>
    </xf>
    <xf numFmtId="2" fontId="0" fillId="6" borderId="57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54" xfId="0" applyNumberFormat="1" applyFill="1" applyBorder="1" applyAlignment="1">
      <alignment horizontal="center"/>
    </xf>
    <xf numFmtId="2" fontId="0" fillId="6" borderId="64" xfId="0" applyNumberFormat="1" applyFill="1" applyBorder="1" applyAlignment="1">
      <alignment horizontal="center"/>
    </xf>
    <xf numFmtId="2" fontId="0" fillId="6" borderId="30" xfId="0" applyNumberFormat="1" applyFill="1" applyBorder="1" applyAlignment="1">
      <alignment horizontal="center"/>
    </xf>
    <xf numFmtId="2" fontId="0" fillId="6" borderId="33" xfId="0" applyNumberFormat="1" applyFill="1" applyBorder="1" applyAlignment="1">
      <alignment horizontal="center"/>
    </xf>
    <xf numFmtId="2" fontId="3" fillId="18" borderId="36" xfId="0" applyNumberFormat="1" applyFont="1" applyFill="1" applyBorder="1" applyAlignment="1">
      <alignment horizontal="center"/>
    </xf>
    <xf numFmtId="2" fontId="0" fillId="4" borderId="0" xfId="0" applyNumberFormat="1" applyFill="1" applyAlignment="1">
      <alignment horizontal="center"/>
    </xf>
    <xf numFmtId="2" fontId="22" fillId="4" borderId="51" xfId="0" applyNumberFormat="1" applyFont="1" applyFill="1" applyBorder="1" applyAlignment="1">
      <alignment horizontal="center"/>
    </xf>
    <xf numFmtId="2" fontId="0" fillId="25" borderId="48" xfId="0" applyNumberFormat="1" applyFill="1" applyBorder="1" applyAlignment="1">
      <alignment horizontal="center"/>
    </xf>
    <xf numFmtId="2" fontId="0" fillId="25" borderId="55" xfId="0" applyNumberFormat="1" applyFill="1" applyBorder="1" applyAlignment="1">
      <alignment horizontal="center"/>
    </xf>
    <xf numFmtId="2" fontId="3" fillId="18" borderId="15" xfId="0" applyNumberFormat="1" applyFont="1" applyFill="1" applyBorder="1" applyAlignment="1">
      <alignment horizontal="center"/>
    </xf>
    <xf numFmtId="2" fontId="0" fillId="25" borderId="63" xfId="0" applyNumberFormat="1" applyFill="1" applyBorder="1" applyAlignment="1">
      <alignment horizontal="center"/>
    </xf>
    <xf numFmtId="2" fontId="3" fillId="12" borderId="36" xfId="0" applyNumberFormat="1" applyFont="1" applyFill="1" applyBorder="1" applyAlignment="1">
      <alignment horizontal="center"/>
    </xf>
    <xf numFmtId="2" fontId="3" fillId="11" borderId="38" xfId="0" applyNumberFormat="1" applyFont="1" applyFill="1" applyBorder="1" applyAlignment="1" applyProtection="1">
      <alignment horizontal="center"/>
      <protection locked="0"/>
    </xf>
    <xf numFmtId="2" fontId="3" fillId="12" borderId="52" xfId="0" applyNumberFormat="1" applyFont="1" applyFill="1" applyBorder="1" applyAlignment="1">
      <alignment horizontal="center"/>
    </xf>
    <xf numFmtId="2" fontId="22" fillId="2" borderId="51" xfId="0" applyNumberFormat="1" applyFont="1" applyFill="1" applyBorder="1" applyAlignment="1">
      <alignment horizontal="center"/>
    </xf>
    <xf numFmtId="2" fontId="5" fillId="0" borderId="36" xfId="0" applyNumberFormat="1" applyFont="1" applyBorder="1" applyAlignment="1">
      <alignment horizontal="center"/>
    </xf>
    <xf numFmtId="2" fontId="3" fillId="18" borderId="42" xfId="0" applyNumberFormat="1" applyFont="1" applyFill="1" applyBorder="1" applyAlignment="1">
      <alignment horizontal="center"/>
    </xf>
    <xf numFmtId="2" fontId="3" fillId="18" borderId="52" xfId="0" applyNumberFormat="1" applyFont="1" applyFill="1" applyBorder="1" applyAlignment="1">
      <alignment horizontal="center"/>
    </xf>
    <xf numFmtId="2" fontId="3" fillId="18" borderId="60" xfId="0" applyNumberFormat="1" applyFont="1" applyFill="1" applyBorder="1" applyAlignment="1">
      <alignment horizontal="center"/>
    </xf>
    <xf numFmtId="2" fontId="7" fillId="11" borderId="38" xfId="0" applyNumberFormat="1" applyFont="1" applyFill="1" applyBorder="1" applyAlignment="1" applyProtection="1">
      <alignment horizontal="center"/>
      <protection locked="0"/>
    </xf>
    <xf numFmtId="2" fontId="7" fillId="3" borderId="42" xfId="0" applyNumberFormat="1" applyFont="1" applyFill="1" applyBorder="1" applyAlignment="1">
      <alignment horizontal="center"/>
    </xf>
    <xf numFmtId="2" fontId="7" fillId="28" borderId="1" xfId="0" applyNumberFormat="1" applyFont="1" applyFill="1" applyBorder="1" applyAlignment="1">
      <alignment horizontal="center"/>
    </xf>
    <xf numFmtId="3" fontId="13" fillId="7" borderId="1" xfId="0" applyNumberFormat="1" applyFont="1" applyFill="1" applyBorder="1" applyAlignment="1" applyProtection="1">
      <alignment horizontal="center"/>
      <protection locked="0"/>
    </xf>
    <xf numFmtId="2" fontId="7" fillId="3" borderId="52" xfId="0" applyNumberFormat="1" applyFont="1" applyFill="1" applyBorder="1" applyAlignment="1">
      <alignment horizontal="center"/>
    </xf>
    <xf numFmtId="2" fontId="3" fillId="29" borderId="9" xfId="0" applyNumberFormat="1" applyFont="1" applyFill="1" applyBorder="1" applyAlignment="1">
      <alignment horizontal="center"/>
    </xf>
    <xf numFmtId="2" fontId="7" fillId="3" borderId="60" xfId="0" applyNumberFormat="1" applyFont="1" applyFill="1" applyBorder="1" applyAlignment="1">
      <alignment horizontal="center"/>
    </xf>
    <xf numFmtId="2" fontId="3" fillId="0" borderId="8" xfId="0" applyNumberFormat="1" applyFont="1" applyBorder="1" applyAlignment="1">
      <alignment horizontal="center" vertical="top" wrapText="1"/>
    </xf>
    <xf numFmtId="2" fontId="3" fillId="0" borderId="16" xfId="0" applyNumberFormat="1" applyFont="1" applyBorder="1" applyAlignment="1">
      <alignment horizontal="center" vertical="top" wrapText="1"/>
    </xf>
    <xf numFmtId="2" fontId="3" fillId="0" borderId="25" xfId="0" applyNumberFormat="1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center" vertical="top" wrapText="1"/>
    </xf>
    <xf numFmtId="2" fontId="26" fillId="10" borderId="13" xfId="0" applyNumberFormat="1" applyFont="1" applyFill="1" applyBorder="1" applyAlignment="1">
      <alignment horizontal="center" vertical="top" wrapText="1"/>
    </xf>
    <xf numFmtId="2" fontId="26" fillId="10" borderId="24" xfId="0" applyNumberFormat="1" applyFont="1" applyFill="1" applyBorder="1" applyAlignment="1">
      <alignment horizontal="center" vertical="top" wrapText="1"/>
    </xf>
    <xf numFmtId="2" fontId="26" fillId="0" borderId="0" xfId="0" applyNumberFormat="1" applyFont="1" applyBorder="1" applyAlignment="1">
      <alignment horizontal="center" vertical="top" wrapText="1"/>
    </xf>
    <xf numFmtId="2" fontId="26" fillId="0" borderId="67" xfId="0" applyNumberFormat="1" applyFont="1" applyBorder="1" applyAlignment="1">
      <alignment horizontal="center" vertical="top" wrapText="1"/>
    </xf>
    <xf numFmtId="0" fontId="16" fillId="10" borderId="0" xfId="0" applyFont="1" applyFill="1" applyBorder="1" applyAlignment="1">
      <alignment horizontal="center" vertical="top" wrapText="1"/>
    </xf>
    <xf numFmtId="0" fontId="16" fillId="10" borderId="67" xfId="0" applyFont="1" applyFill="1" applyBorder="1" applyAlignment="1">
      <alignment horizontal="center" vertical="top" wrapText="1"/>
    </xf>
    <xf numFmtId="0" fontId="3" fillId="10" borderId="0" xfId="0" applyFont="1" applyFill="1" applyBorder="1" applyAlignment="1">
      <alignment horizontal="center" vertical="top" wrapText="1"/>
    </xf>
    <xf numFmtId="0" fontId="3" fillId="10" borderId="67" xfId="0" applyFont="1" applyFill="1" applyBorder="1" applyAlignment="1">
      <alignment horizontal="center" vertical="top" wrapText="1"/>
    </xf>
    <xf numFmtId="0" fontId="5" fillId="10" borderId="0" xfId="0" applyFont="1" applyFill="1" applyBorder="1" applyAlignment="1">
      <alignment horizontal="center" vertical="top" wrapText="1"/>
    </xf>
    <xf numFmtId="0" fontId="5" fillId="10" borderId="67" xfId="0" applyFont="1" applyFill="1" applyBorder="1" applyAlignment="1">
      <alignment horizontal="center" vertical="top" wrapText="1"/>
    </xf>
    <xf numFmtId="4" fontId="0" fillId="10" borderId="0" xfId="0" applyNumberFormat="1" applyFill="1" applyBorder="1" applyAlignment="1">
      <alignment horizontal="center" vertical="top" wrapText="1"/>
    </xf>
    <xf numFmtId="0" fontId="3" fillId="10" borderId="8" xfId="0" applyFont="1" applyFill="1" applyBorder="1" applyAlignment="1">
      <alignment horizontal="center" wrapText="1"/>
    </xf>
    <xf numFmtId="0" fontId="0" fillId="10" borderId="16" xfId="0" applyFill="1" applyBorder="1" applyAlignment="1">
      <alignment horizontal="center" wrapText="1"/>
    </xf>
    <xf numFmtId="2" fontId="3" fillId="5" borderId="69" xfId="0" applyNumberFormat="1" applyFont="1" applyFill="1" applyBorder="1" applyAlignment="1">
      <alignment horizontal="center"/>
    </xf>
    <xf numFmtId="2" fontId="5" fillId="0" borderId="54" xfId="0" applyNumberFormat="1" applyFont="1" applyFill="1" applyBorder="1" applyAlignment="1">
      <alignment horizontal="center"/>
    </xf>
    <xf numFmtId="2" fontId="5" fillId="0" borderId="69" xfId="0" applyNumberFormat="1" applyFont="1" applyFill="1" applyBorder="1" applyAlignment="1">
      <alignment horizontal="center"/>
    </xf>
    <xf numFmtId="2" fontId="3" fillId="3" borderId="15" xfId="0" applyNumberFormat="1" applyFont="1" applyFill="1" applyBorder="1" applyAlignment="1">
      <alignment horizontal="center"/>
    </xf>
    <xf numFmtId="2" fontId="3" fillId="16" borderId="36" xfId="0" applyNumberFormat="1" applyFont="1" applyFill="1" applyBorder="1" applyAlignment="1">
      <alignment horizontal="center"/>
    </xf>
    <xf numFmtId="2" fontId="3" fillId="16" borderId="15" xfId="0" applyNumberFormat="1" applyFont="1" applyFill="1" applyBorder="1" applyAlignment="1">
      <alignment horizontal="center"/>
    </xf>
    <xf numFmtId="2" fontId="3" fillId="5" borderId="42" xfId="0" applyNumberFormat="1" applyFont="1" applyFill="1" applyBorder="1" applyAlignment="1">
      <alignment horizontal="center"/>
    </xf>
    <xf numFmtId="2" fontId="3" fillId="5" borderId="52" xfId="0" applyNumberFormat="1" applyFont="1" applyFill="1" applyBorder="1" applyAlignment="1">
      <alignment horizontal="center"/>
    </xf>
    <xf numFmtId="2" fontId="3" fillId="5" borderId="60" xfId="0" applyNumberFormat="1" applyFont="1" applyFill="1" applyBorder="1" applyAlignment="1">
      <alignment horizontal="center"/>
    </xf>
    <xf numFmtId="0" fontId="0" fillId="2" borderId="0" xfId="0" applyFill="1" applyBorder="1"/>
    <xf numFmtId="0" fontId="0" fillId="3" borderId="0" xfId="0" applyFill="1" applyBorder="1"/>
    <xf numFmtId="0" fontId="0" fillId="4" borderId="0" xfId="0" applyFill="1" applyBorder="1"/>
    <xf numFmtId="0" fontId="0" fillId="6" borderId="0" xfId="0" applyFill="1" applyBorder="1"/>
    <xf numFmtId="0" fontId="5" fillId="0" borderId="4" xfId="0" applyFont="1" applyBorder="1" applyAlignment="1">
      <alignment horizontal="center" wrapText="1"/>
    </xf>
    <xf numFmtId="2" fontId="3" fillId="10" borderId="49" xfId="0" applyNumberFormat="1" applyFont="1" applyFill="1" applyBorder="1" applyAlignment="1">
      <alignment horizontal="center"/>
    </xf>
    <xf numFmtId="2" fontId="3" fillId="10" borderId="18" xfId="0" applyNumberFormat="1" applyFont="1" applyFill="1" applyBorder="1" applyAlignment="1">
      <alignment horizontal="center"/>
    </xf>
    <xf numFmtId="2" fontId="3" fillId="10" borderId="13" xfId="0" applyNumberFormat="1" applyFont="1" applyFill="1" applyBorder="1" applyAlignment="1">
      <alignment horizontal="center"/>
    </xf>
    <xf numFmtId="2" fontId="3" fillId="10" borderId="54" xfId="0" applyNumberFormat="1" applyFont="1" applyFill="1" applyBorder="1" applyAlignment="1">
      <alignment horizontal="center"/>
    </xf>
    <xf numFmtId="2" fontId="3" fillId="10" borderId="61" xfId="0" applyNumberFormat="1" applyFont="1" applyFill="1" applyBorder="1" applyAlignment="1">
      <alignment horizontal="center"/>
    </xf>
    <xf numFmtId="2" fontId="3" fillId="10" borderId="69" xfId="0" applyNumberFormat="1" applyFont="1" applyFill="1" applyBorder="1" applyAlignment="1">
      <alignment horizontal="center"/>
    </xf>
    <xf numFmtId="2" fontId="0" fillId="27" borderId="19" xfId="0" applyNumberFormat="1" applyFill="1" applyBorder="1" applyAlignment="1">
      <alignment horizontal="center"/>
    </xf>
    <xf numFmtId="2" fontId="0" fillId="27" borderId="54" xfId="0" applyNumberFormat="1" applyFill="1" applyBorder="1" applyAlignment="1">
      <alignment horizontal="center"/>
    </xf>
    <xf numFmtId="2" fontId="0" fillId="27" borderId="69" xfId="0" applyNumberFormat="1" applyFill="1" applyBorder="1" applyAlignment="1">
      <alignment horizontal="center"/>
    </xf>
    <xf numFmtId="2" fontId="23" fillId="4" borderId="19" xfId="0" applyNumberFormat="1" applyFont="1" applyFill="1" applyBorder="1" applyAlignment="1">
      <alignment horizontal="center"/>
    </xf>
    <xf numFmtId="2" fontId="0" fillId="4" borderId="54" xfId="0" applyNumberFormat="1" applyFill="1" applyBorder="1" applyAlignment="1">
      <alignment horizontal="center"/>
    </xf>
    <xf numFmtId="2" fontId="0" fillId="4" borderId="69" xfId="0" applyNumberFormat="1" applyFill="1" applyBorder="1" applyAlignment="1">
      <alignment horizontal="center"/>
    </xf>
    <xf numFmtId="2" fontId="0" fillId="5" borderId="54" xfId="0" applyNumberFormat="1" applyFill="1" applyBorder="1" applyAlignment="1">
      <alignment horizontal="center"/>
    </xf>
    <xf numFmtId="2" fontId="0" fillId="25" borderId="19" xfId="0" applyNumberFormat="1" applyFill="1" applyBorder="1" applyAlignment="1">
      <alignment horizontal="center"/>
    </xf>
    <xf numFmtId="2" fontId="0" fillId="25" borderId="54" xfId="0" applyNumberFormat="1" applyFill="1" applyBorder="1" applyAlignment="1">
      <alignment horizontal="center"/>
    </xf>
    <xf numFmtId="2" fontId="0" fillId="25" borderId="69" xfId="0" applyNumberFormat="1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2" fontId="0" fillId="0" borderId="66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3" xfId="0" applyNumberFormat="1" applyBorder="1" applyAlignment="1">
      <alignment horizontal="center"/>
    </xf>
    <xf numFmtId="2" fontId="3" fillId="0" borderId="69" xfId="0" applyNumberFormat="1" applyFont="1" applyBorder="1" applyAlignment="1">
      <alignment horizontal="center"/>
    </xf>
    <xf numFmtId="0" fontId="16" fillId="0" borderId="0" xfId="0" applyFont="1" applyFill="1" applyBorder="1" applyAlignment="1">
      <alignment horizontal="center" wrapText="1"/>
    </xf>
    <xf numFmtId="0" fontId="5" fillId="0" borderId="3" xfId="0" applyFont="1" applyBorder="1" applyAlignment="1"/>
    <xf numFmtId="0" fontId="5" fillId="0" borderId="4" xfId="0" applyFont="1" applyBorder="1" applyAlignment="1"/>
    <xf numFmtId="0" fontId="5" fillId="0" borderId="5" xfId="0" applyFont="1" applyBorder="1" applyAlignment="1"/>
    <xf numFmtId="0" fontId="3" fillId="28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7" fillId="3" borderId="64" xfId="0" applyFont="1" applyFill="1" applyBorder="1" applyAlignment="1">
      <alignment horizontal="center" wrapText="1"/>
    </xf>
    <xf numFmtId="2" fontId="0" fillId="26" borderId="38" xfId="0" applyNumberFormat="1" applyFill="1" applyBorder="1" applyAlignment="1">
      <alignment horizontal="center"/>
    </xf>
    <xf numFmtId="2" fontId="3" fillId="26" borderId="36" xfId="0" applyNumberFormat="1" applyFont="1" applyFill="1" applyBorder="1" applyAlignment="1">
      <alignment horizontal="center"/>
    </xf>
    <xf numFmtId="2" fontId="0" fillId="5" borderId="40" xfId="0" applyNumberFormat="1" applyFill="1" applyBorder="1" applyAlignment="1">
      <alignment horizontal="center"/>
    </xf>
    <xf numFmtId="2" fontId="22" fillId="26" borderId="38" xfId="0" applyNumberFormat="1" applyFont="1" applyFill="1" applyBorder="1" applyAlignment="1">
      <alignment horizontal="center"/>
    </xf>
    <xf numFmtId="2" fontId="0" fillId="5" borderId="56" xfId="0" applyNumberFormat="1" applyFill="1" applyBorder="1" applyAlignment="1">
      <alignment horizontal="center"/>
    </xf>
    <xf numFmtId="2" fontId="22" fillId="6" borderId="38" xfId="0" applyNumberFormat="1" applyFont="1" applyFill="1" applyBorder="1" applyAlignment="1">
      <alignment horizontal="center"/>
    </xf>
    <xf numFmtId="2" fontId="3" fillId="28" borderId="37" xfId="0" applyNumberFormat="1" applyFont="1" applyFill="1" applyBorder="1" applyAlignment="1">
      <alignment horizontal="center"/>
    </xf>
    <xf numFmtId="2" fontId="3" fillId="28" borderId="48" xfId="0" applyNumberFormat="1" applyFont="1" applyFill="1" applyBorder="1" applyAlignment="1">
      <alignment horizontal="center"/>
    </xf>
    <xf numFmtId="2" fontId="27" fillId="26" borderId="38" xfId="0" applyNumberFormat="1" applyFont="1" applyFill="1" applyBorder="1" applyAlignment="1">
      <alignment horizontal="center"/>
    </xf>
    <xf numFmtId="2" fontId="27" fillId="2" borderId="51" xfId="0" applyNumberFormat="1" applyFont="1" applyFill="1" applyBorder="1" applyAlignment="1">
      <alignment horizontal="center"/>
    </xf>
    <xf numFmtId="2" fontId="3" fillId="0" borderId="15" xfId="0" applyNumberFormat="1" applyFont="1" applyFill="1" applyBorder="1" applyAlignment="1">
      <alignment horizontal="center"/>
    </xf>
    <xf numFmtId="2" fontId="3" fillId="28" borderId="21" xfId="0" applyNumberFormat="1" applyFont="1" applyFill="1" applyBorder="1" applyAlignment="1">
      <alignment horizontal="center"/>
    </xf>
    <xf numFmtId="2" fontId="3" fillId="28" borderId="17" xfId="0" applyNumberFormat="1" applyFont="1" applyFill="1" applyBorder="1" applyAlignment="1">
      <alignment horizontal="center"/>
    </xf>
    <xf numFmtId="2" fontId="22" fillId="3" borderId="39" xfId="0" applyNumberFormat="1" applyFont="1" applyFill="1" applyBorder="1" applyAlignment="1">
      <alignment horizontal="center"/>
    </xf>
    <xf numFmtId="2" fontId="22" fillId="3" borderId="1" xfId="0" applyNumberFormat="1" applyFont="1" applyFill="1" applyBorder="1" applyAlignment="1">
      <alignment horizontal="center"/>
    </xf>
    <xf numFmtId="2" fontId="0" fillId="0" borderId="72" xfId="0" applyNumberFormat="1" applyBorder="1" applyAlignment="1">
      <alignment horizontal="center"/>
    </xf>
    <xf numFmtId="2" fontId="22" fillId="2" borderId="37" xfId="0" applyNumberFormat="1" applyFont="1" applyFill="1" applyBorder="1" applyAlignment="1">
      <alignment horizontal="center"/>
    </xf>
    <xf numFmtId="2" fontId="0" fillId="5" borderId="36" xfId="0" applyNumberFormat="1" applyFill="1" applyBorder="1" applyAlignment="1">
      <alignment horizontal="center"/>
    </xf>
    <xf numFmtId="2" fontId="0" fillId="5" borderId="45" xfId="0" applyNumberFormat="1" applyFill="1" applyBorder="1" applyAlignment="1">
      <alignment horizontal="center"/>
    </xf>
    <xf numFmtId="2" fontId="0" fillId="5" borderId="46" xfId="0" applyNumberFormat="1" applyFill="1" applyBorder="1" applyAlignment="1">
      <alignment horizontal="center"/>
    </xf>
    <xf numFmtId="2" fontId="0" fillId="4" borderId="38" xfId="0" applyNumberFormat="1" applyFill="1" applyBorder="1" applyAlignment="1">
      <alignment horizontal="center"/>
    </xf>
    <xf numFmtId="2" fontId="0" fillId="0" borderId="70" xfId="0" applyNumberFormat="1" applyBorder="1" applyAlignment="1">
      <alignment horizontal="center"/>
    </xf>
    <xf numFmtId="2" fontId="0" fillId="4" borderId="53" xfId="0" applyNumberFormat="1" applyFill="1" applyBorder="1" applyAlignment="1">
      <alignment horizontal="center"/>
    </xf>
    <xf numFmtId="0" fontId="3" fillId="0" borderId="0" xfId="0" applyFont="1" applyFill="1"/>
    <xf numFmtId="2" fontId="0" fillId="5" borderId="57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22" fillId="2" borderId="58" xfId="0" applyNumberFormat="1" applyFont="1" applyFill="1" applyBorder="1" applyAlignment="1">
      <alignment horizontal="center"/>
    </xf>
    <xf numFmtId="2" fontId="0" fillId="5" borderId="30" xfId="0" applyNumberFormat="1" applyFill="1" applyBorder="1" applyAlignment="1">
      <alignment horizontal="center"/>
    </xf>
    <xf numFmtId="2" fontId="0" fillId="5" borderId="33" xfId="0" applyNumberFormat="1" applyFill="1" applyBorder="1" applyAlignment="1">
      <alignment horizontal="center"/>
    </xf>
    <xf numFmtId="2" fontId="0" fillId="4" borderId="62" xfId="0" applyNumberFormat="1" applyFill="1" applyBorder="1" applyAlignment="1">
      <alignment horizontal="center"/>
    </xf>
    <xf numFmtId="2" fontId="3" fillId="16" borderId="37" xfId="0" applyNumberFormat="1" applyFont="1" applyFill="1" applyBorder="1" applyAlignment="1">
      <alignment horizontal="center"/>
    </xf>
    <xf numFmtId="2" fontId="3" fillId="16" borderId="48" xfId="0" applyNumberFormat="1" applyFont="1" applyFill="1" applyBorder="1" applyAlignment="1">
      <alignment horizontal="center"/>
    </xf>
    <xf numFmtId="2" fontId="0" fillId="26" borderId="36" xfId="0" applyNumberFormat="1" applyFill="1" applyBorder="1" applyAlignment="1">
      <alignment horizontal="center"/>
    </xf>
    <xf numFmtId="2" fontId="0" fillId="0" borderId="48" xfId="0" applyNumberFormat="1" applyFill="1" applyBorder="1" applyAlignment="1">
      <alignment horizontal="center"/>
    </xf>
    <xf numFmtId="2" fontId="0" fillId="0" borderId="36" xfId="0" applyNumberFormat="1" applyFill="1" applyBorder="1" applyAlignment="1">
      <alignment horizontal="center"/>
    </xf>
    <xf numFmtId="2" fontId="0" fillId="26" borderId="46" xfId="0" applyNumberFormat="1" applyFill="1" applyBorder="1" applyAlignment="1">
      <alignment horizontal="center"/>
    </xf>
    <xf numFmtId="2" fontId="0" fillId="0" borderId="58" xfId="0" applyNumberFormat="1" applyFill="1" applyBorder="1" applyAlignment="1">
      <alignment horizontal="center"/>
    </xf>
    <xf numFmtId="2" fontId="0" fillId="0" borderId="23" xfId="0" applyNumberFormat="1" applyFill="1" applyBorder="1" applyAlignment="1">
      <alignment horizontal="center"/>
    </xf>
    <xf numFmtId="2" fontId="0" fillId="0" borderId="63" xfId="0" applyNumberFormat="1" applyFill="1" applyBorder="1" applyAlignment="1">
      <alignment horizontal="center"/>
    </xf>
    <xf numFmtId="2" fontId="0" fillId="5" borderId="70" xfId="0" applyNumberFormat="1" applyFill="1" applyBorder="1" applyAlignment="1">
      <alignment horizontal="center"/>
    </xf>
    <xf numFmtId="2" fontId="0" fillId="5" borderId="64" xfId="0" applyNumberFormat="1" applyFill="1" applyBorder="1" applyAlignment="1">
      <alignment horizontal="center"/>
    </xf>
    <xf numFmtId="2" fontId="0" fillId="26" borderId="33" xfId="0" applyNumberFormat="1" applyFill="1" applyBorder="1" applyAlignment="1">
      <alignment horizontal="center"/>
    </xf>
    <xf numFmtId="2" fontId="0" fillId="0" borderId="59" xfId="0" applyNumberFormat="1" applyBorder="1" applyAlignment="1">
      <alignment horizontal="center"/>
    </xf>
    <xf numFmtId="2" fontId="3" fillId="26" borderId="15" xfId="0" applyNumberFormat="1" applyFont="1" applyFill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2" fontId="0" fillId="26" borderId="42" xfId="0" applyNumberFormat="1" applyFill="1" applyBorder="1" applyAlignment="1">
      <alignment horizontal="center"/>
    </xf>
    <xf numFmtId="2" fontId="0" fillId="26" borderId="52" xfId="0" applyNumberFormat="1" applyFill="1" applyBorder="1" applyAlignment="1">
      <alignment horizontal="center"/>
    </xf>
    <xf numFmtId="2" fontId="0" fillId="26" borderId="60" xfId="0" applyNumberFormat="1" applyFill="1" applyBorder="1" applyAlignment="1">
      <alignment horizontal="center"/>
    </xf>
    <xf numFmtId="2" fontId="0" fillId="5" borderId="50" xfId="0" applyNumberFormat="1" applyFill="1" applyBorder="1" applyAlignment="1">
      <alignment horizontal="center"/>
    </xf>
    <xf numFmtId="2" fontId="0" fillId="5" borderId="43" xfId="0" applyNumberFormat="1" applyFill="1" applyBorder="1" applyAlignment="1">
      <alignment horizontal="center"/>
    </xf>
    <xf numFmtId="2" fontId="22" fillId="12" borderId="51" xfId="0" applyNumberFormat="1" applyFont="1" applyFill="1" applyBorder="1" applyAlignment="1">
      <alignment horizontal="center"/>
    </xf>
    <xf numFmtId="14" fontId="0" fillId="0" borderId="52" xfId="0" applyNumberFormat="1" applyBorder="1" applyAlignment="1">
      <alignment horizontal="center"/>
    </xf>
    <xf numFmtId="2" fontId="0" fillId="26" borderId="53" xfId="0" applyNumberFormat="1" applyFill="1" applyBorder="1" applyAlignment="1">
      <alignment horizontal="center"/>
    </xf>
    <xf numFmtId="2" fontId="3" fillId="26" borderId="52" xfId="0" applyNumberFormat="1" applyFont="1" applyFill="1" applyBorder="1" applyAlignment="1">
      <alignment horizontal="center"/>
    </xf>
    <xf numFmtId="2" fontId="3" fillId="13" borderId="55" xfId="0" applyNumberFormat="1" applyFont="1" applyFill="1" applyBorder="1" applyAlignment="1">
      <alignment horizontal="center"/>
    </xf>
    <xf numFmtId="2" fontId="0" fillId="26" borderId="54" xfId="0" applyNumberFormat="1" applyFill="1" applyBorder="1" applyAlignment="1">
      <alignment horizontal="center"/>
    </xf>
    <xf numFmtId="2" fontId="0" fillId="27" borderId="0" xfId="0" applyNumberFormat="1" applyFill="1" applyBorder="1" applyAlignment="1">
      <alignment horizontal="center"/>
    </xf>
    <xf numFmtId="2" fontId="3" fillId="27" borderId="0" xfId="0" applyNumberFormat="1" applyFont="1" applyFill="1" applyBorder="1" applyAlignment="1">
      <alignment horizontal="center"/>
    </xf>
    <xf numFmtId="2" fontId="3" fillId="2" borderId="0" xfId="0" applyNumberFormat="1" applyFont="1" applyFill="1" applyBorder="1" applyAlignment="1">
      <alignment horizontal="center"/>
    </xf>
    <xf numFmtId="2" fontId="0" fillId="6" borderId="43" xfId="0" applyNumberFormat="1" applyFill="1" applyBorder="1" applyAlignment="1">
      <alignment horizontal="center"/>
    </xf>
    <xf numFmtId="2" fontId="0" fillId="26" borderId="20" xfId="0" applyNumberFormat="1" applyFill="1" applyBorder="1" applyAlignment="1">
      <alignment horizontal="center"/>
    </xf>
    <xf numFmtId="2" fontId="0" fillId="26" borderId="22" xfId="0" applyNumberFormat="1" applyFill="1" applyBorder="1" applyAlignment="1">
      <alignment horizontal="center"/>
    </xf>
    <xf numFmtId="2" fontId="0" fillId="26" borderId="70" xfId="0" applyNumberFormat="1" applyFill="1" applyBorder="1" applyAlignment="1">
      <alignment horizontal="center"/>
    </xf>
    <xf numFmtId="2" fontId="0" fillId="0" borderId="18" xfId="0" applyNumberFormat="1" applyBorder="1" applyAlignment="1"/>
    <xf numFmtId="2" fontId="7" fillId="0" borderId="40" xfId="0" applyNumberFormat="1" applyFont="1" applyBorder="1" applyAlignment="1">
      <alignment horizontal="center"/>
    </xf>
    <xf numFmtId="2" fontId="3" fillId="0" borderId="56" xfId="0" applyNumberFormat="1" applyFont="1" applyFill="1" applyBorder="1" applyAlignment="1">
      <alignment horizontal="center"/>
    </xf>
    <xf numFmtId="2" fontId="0" fillId="0" borderId="56" xfId="0" applyNumberFormat="1" applyFill="1" applyBorder="1" applyAlignment="1">
      <alignment horizontal="center"/>
    </xf>
    <xf numFmtId="2" fontId="0" fillId="13" borderId="56" xfId="0" applyNumberFormat="1" applyFill="1" applyBorder="1" applyAlignment="1">
      <alignment horizontal="center"/>
    </xf>
    <xf numFmtId="2" fontId="3" fillId="30" borderId="51" xfId="0" applyNumberFormat="1" applyFont="1" applyFill="1" applyBorder="1" applyAlignment="1">
      <alignment horizontal="center"/>
    </xf>
    <xf numFmtId="2" fontId="0" fillId="28" borderId="51" xfId="0" applyNumberFormat="1" applyFill="1" applyBorder="1" applyAlignment="1">
      <alignment horizontal="center"/>
    </xf>
    <xf numFmtId="2" fontId="3" fillId="31" borderId="51" xfId="0" applyNumberFormat="1" applyFont="1" applyFill="1" applyBorder="1" applyAlignment="1">
      <alignment horizontal="center"/>
    </xf>
    <xf numFmtId="2" fontId="3" fillId="0" borderId="42" xfId="0" applyNumberFormat="1" applyFont="1" applyFill="1" applyBorder="1" applyAlignment="1">
      <alignment horizontal="center"/>
    </xf>
    <xf numFmtId="2" fontId="3" fillId="0" borderId="60" xfId="0" applyNumberFormat="1" applyFont="1" applyFill="1" applyBorder="1" applyAlignment="1">
      <alignment horizontal="center"/>
    </xf>
    <xf numFmtId="2" fontId="0" fillId="4" borderId="56" xfId="0" applyNumberFormat="1" applyFill="1" applyBorder="1" applyAlignment="1">
      <alignment horizontal="center"/>
    </xf>
    <xf numFmtId="2" fontId="0" fillId="0" borderId="62" xfId="0" applyNumberFormat="1" applyFill="1" applyBorder="1" applyAlignment="1">
      <alignment horizontal="center"/>
    </xf>
    <xf numFmtId="2" fontId="3" fillId="0" borderId="20" xfId="0" applyNumberFormat="1" applyFont="1" applyFill="1" applyBorder="1" applyAlignment="1">
      <alignment horizontal="center"/>
    </xf>
    <xf numFmtId="14" fontId="28" fillId="0" borderId="1" xfId="2" applyNumberFormat="1" applyBorder="1" applyAlignment="1">
      <alignment horizontal="center"/>
    </xf>
    <xf numFmtId="2" fontId="28" fillId="0" borderId="1" xfId="2" applyNumberFormat="1" applyBorder="1" applyAlignment="1">
      <alignment horizontal="center"/>
    </xf>
    <xf numFmtId="164" fontId="28" fillId="0" borderId="39" xfId="2" applyNumberFormat="1" applyBorder="1" applyAlignment="1">
      <alignment horizontal="center"/>
    </xf>
    <xf numFmtId="2" fontId="28" fillId="0" borderId="19" xfId="2" applyNumberFormat="1" applyBorder="1" applyAlignment="1">
      <alignment horizontal="center"/>
    </xf>
    <xf numFmtId="2" fontId="28" fillId="0" borderId="1" xfId="2" applyNumberFormat="1" applyFill="1" applyBorder="1" applyAlignment="1">
      <alignment horizontal="center"/>
    </xf>
    <xf numFmtId="2" fontId="28" fillId="0" borderId="1" xfId="2" applyNumberFormat="1" applyFill="1" applyBorder="1"/>
    <xf numFmtId="0" fontId="28" fillId="0" borderId="0" xfId="2"/>
    <xf numFmtId="2" fontId="28" fillId="7" borderId="1" xfId="2" applyNumberFormat="1" applyFill="1" applyBorder="1" applyAlignment="1">
      <alignment horizontal="center"/>
    </xf>
    <xf numFmtId="0" fontId="28" fillId="0" borderId="0" xfId="2" applyBorder="1"/>
    <xf numFmtId="0" fontId="28" fillId="0" borderId="0" xfId="2" applyFill="1"/>
    <xf numFmtId="2" fontId="28" fillId="0" borderId="1" xfId="2" applyNumberFormat="1" applyBorder="1"/>
    <xf numFmtId="2" fontId="28" fillId="0" borderId="23" xfId="2" applyNumberFormat="1" applyFill="1" applyBorder="1" applyAlignment="1">
      <alignment horizontal="center"/>
    </xf>
    <xf numFmtId="164" fontId="28" fillId="0" borderId="39" xfId="2" applyNumberFormat="1" applyFill="1" applyBorder="1" applyAlignment="1">
      <alignment horizontal="center"/>
    </xf>
    <xf numFmtId="2" fontId="28" fillId="0" borderId="19" xfId="2" applyNumberFormat="1" applyFill="1" applyBorder="1" applyAlignment="1">
      <alignment horizontal="center"/>
    </xf>
    <xf numFmtId="2" fontId="3" fillId="0" borderId="1" xfId="2" applyNumberFormat="1" applyFont="1" applyBorder="1" applyAlignment="1">
      <alignment horizontal="center"/>
    </xf>
    <xf numFmtId="2" fontId="3" fillId="0" borderId="1" xfId="2" applyNumberFormat="1" applyFont="1" applyFill="1" applyBorder="1" applyAlignment="1">
      <alignment horizontal="center"/>
    </xf>
    <xf numFmtId="2" fontId="3" fillId="0" borderId="1" xfId="2" applyNumberFormat="1" applyFont="1" applyFill="1" applyBorder="1"/>
    <xf numFmtId="2" fontId="21" fillId="0" borderId="1" xfId="2" applyNumberFormat="1" applyFont="1" applyFill="1" applyBorder="1" applyAlignment="1">
      <alignment horizontal="center"/>
    </xf>
    <xf numFmtId="2" fontId="28" fillId="0" borderId="51" xfId="2" applyNumberFormat="1" applyBorder="1" applyAlignment="1">
      <alignment horizontal="center"/>
    </xf>
    <xf numFmtId="2" fontId="5" fillId="0" borderId="55" xfId="2" applyNumberFormat="1" applyFont="1" applyBorder="1" applyAlignment="1">
      <alignment horizontal="center"/>
    </xf>
    <xf numFmtId="2" fontId="28" fillId="0" borderId="39" xfId="2" applyNumberFormat="1" applyBorder="1" applyAlignment="1">
      <alignment horizontal="center"/>
    </xf>
    <xf numFmtId="2" fontId="28" fillId="0" borderId="55" xfId="2" applyNumberFormat="1" applyBorder="1" applyAlignment="1">
      <alignment horizontal="center"/>
    </xf>
    <xf numFmtId="2" fontId="28" fillId="0" borderId="51" xfId="2" applyNumberFormat="1" applyFill="1" applyBorder="1" applyAlignment="1">
      <alignment horizontal="center"/>
    </xf>
    <xf numFmtId="2" fontId="28" fillId="0" borderId="55" xfId="2" applyNumberFormat="1" applyFill="1" applyBorder="1" applyAlignment="1">
      <alignment horizontal="center"/>
    </xf>
    <xf numFmtId="2" fontId="28" fillId="0" borderId="56" xfId="2" applyNumberFormat="1" applyBorder="1" applyAlignment="1">
      <alignment horizontal="center"/>
    </xf>
    <xf numFmtId="2" fontId="28" fillId="0" borderId="51" xfId="2" applyNumberFormat="1" applyFill="1" applyBorder="1"/>
    <xf numFmtId="2" fontId="28" fillId="0" borderId="55" xfId="2" applyNumberFormat="1" applyFill="1" applyBorder="1"/>
    <xf numFmtId="2" fontId="28" fillId="7" borderId="51" xfId="2" applyNumberFormat="1" applyFill="1" applyBorder="1" applyAlignment="1">
      <alignment horizontal="center"/>
    </xf>
    <xf numFmtId="2" fontId="28" fillId="0" borderId="14" xfId="2" applyNumberFormat="1" applyFill="1" applyBorder="1" applyAlignment="1">
      <alignment horizontal="center"/>
    </xf>
    <xf numFmtId="2" fontId="28" fillId="0" borderId="55" xfId="2" applyNumberFormat="1" applyBorder="1"/>
    <xf numFmtId="2" fontId="28" fillId="28" borderId="51" xfId="2" applyNumberFormat="1" applyFill="1" applyBorder="1" applyAlignment="1">
      <alignment horizontal="center"/>
    </xf>
    <xf numFmtId="2" fontId="28" fillId="0" borderId="17" xfId="2" applyNumberFormat="1" applyFill="1" applyBorder="1" applyAlignment="1">
      <alignment horizontal="center"/>
    </xf>
    <xf numFmtId="2" fontId="5" fillId="0" borderId="55" xfId="2" applyNumberFormat="1" applyFont="1" applyFill="1" applyBorder="1" applyAlignment="1">
      <alignment horizontal="center"/>
    </xf>
    <xf numFmtId="2" fontId="28" fillId="0" borderId="39" xfId="2" applyNumberFormat="1" applyFill="1" applyBorder="1" applyAlignment="1">
      <alignment horizontal="center"/>
    </xf>
    <xf numFmtId="0" fontId="28" fillId="0" borderId="1" xfId="2" applyBorder="1" applyAlignment="1">
      <alignment horizontal="center"/>
    </xf>
    <xf numFmtId="2" fontId="28" fillId="0" borderId="53" xfId="2" applyNumberFormat="1" applyBorder="1" applyAlignment="1">
      <alignment horizontal="center"/>
    </xf>
    <xf numFmtId="2" fontId="28" fillId="7" borderId="53" xfId="2" applyNumberFormat="1" applyFill="1" applyBorder="1" applyAlignment="1">
      <alignment horizontal="center"/>
    </xf>
    <xf numFmtId="2" fontId="28" fillId="0" borderId="53" xfId="2" applyNumberFormat="1" applyFill="1" applyBorder="1" applyAlignment="1">
      <alignment horizontal="center"/>
    </xf>
    <xf numFmtId="2" fontId="28" fillId="0" borderId="52" xfId="2" applyNumberFormat="1" applyBorder="1" applyAlignment="1">
      <alignment horizontal="center"/>
    </xf>
    <xf numFmtId="2" fontId="28" fillId="0" borderId="52" xfId="2" applyNumberFormat="1" applyFill="1" applyBorder="1" applyAlignment="1">
      <alignment horizontal="center"/>
    </xf>
    <xf numFmtId="2" fontId="5" fillId="0" borderId="54" xfId="2" applyNumberFormat="1" applyFont="1" applyBorder="1" applyAlignment="1">
      <alignment horizontal="center"/>
    </xf>
    <xf numFmtId="2" fontId="5" fillId="0" borderId="54" xfId="2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6" fontId="0" fillId="7" borderId="1" xfId="1" applyNumberFormat="1" applyFont="1" applyFill="1" applyBorder="1" applyAlignment="1" applyProtection="1">
      <alignment horizontal="center"/>
      <protection locked="0"/>
    </xf>
    <xf numFmtId="164" fontId="0" fillId="0" borderId="39" xfId="0" applyNumberFormat="1" applyBorder="1" applyAlignment="1">
      <alignment horizontal="center"/>
    </xf>
    <xf numFmtId="2" fontId="0" fillId="0" borderId="1" xfId="0" applyNumberFormat="1" applyBorder="1"/>
    <xf numFmtId="2" fontId="0" fillId="7" borderId="1" xfId="0" applyNumberFormat="1" applyFill="1" applyBorder="1" applyAlignment="1" applyProtection="1">
      <alignment horizontal="center"/>
      <protection locked="0"/>
    </xf>
    <xf numFmtId="2" fontId="0" fillId="7" borderId="1" xfId="0" applyNumberFormat="1" applyFill="1" applyBorder="1" applyAlignment="1">
      <alignment horizontal="center"/>
    </xf>
    <xf numFmtId="2" fontId="28" fillId="0" borderId="1" xfId="0" applyNumberFormat="1" applyFont="1" applyFill="1" applyBorder="1" applyAlignment="1">
      <alignment horizontal="center"/>
    </xf>
    <xf numFmtId="2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164" fontId="0" fillId="0" borderId="39" xfId="0" applyNumberFormat="1" applyFill="1" applyBorder="1" applyAlignment="1">
      <alignment horizontal="center"/>
    </xf>
    <xf numFmtId="2" fontId="29" fillId="6" borderId="1" xfId="0" applyNumberFormat="1" applyFont="1" applyFill="1" applyBorder="1" applyAlignment="1">
      <alignment horizontal="center"/>
    </xf>
    <xf numFmtId="2" fontId="0" fillId="28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32" borderId="1" xfId="0" applyNumberFormat="1" applyFill="1" applyBorder="1" applyAlignment="1">
      <alignment horizontal="center"/>
    </xf>
    <xf numFmtId="2" fontId="28" fillId="0" borderId="59" xfId="0" applyNumberFormat="1" applyFont="1" applyFill="1" applyBorder="1" applyAlignment="1">
      <alignment horizontal="center"/>
    </xf>
    <xf numFmtId="2" fontId="3" fillId="12" borderId="64" xfId="0" applyNumberFormat="1" applyFont="1" applyFill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2" fontId="0" fillId="0" borderId="59" xfId="0" applyNumberFormat="1" applyBorder="1"/>
    <xf numFmtId="2" fontId="0" fillId="2" borderId="1" xfId="0" applyNumberFormat="1" applyFill="1" applyBorder="1"/>
    <xf numFmtId="164" fontId="0" fillId="33" borderId="39" xfId="0" applyNumberFormat="1" applyFill="1" applyBorder="1" applyAlignment="1">
      <alignment horizontal="center"/>
    </xf>
    <xf numFmtId="164" fontId="28" fillId="33" borderId="39" xfId="0" applyNumberFormat="1" applyFont="1" applyFill="1" applyBorder="1" applyAlignment="1">
      <alignment horizontal="center"/>
    </xf>
    <xf numFmtId="164" fontId="0" fillId="32" borderId="39" xfId="0" applyNumberFormat="1" applyFill="1" applyBorder="1" applyAlignment="1">
      <alignment horizontal="center"/>
    </xf>
    <xf numFmtId="2" fontId="0" fillId="0" borderId="23" xfId="0" applyNumberFormat="1" applyBorder="1" applyAlignment="1">
      <alignment horizontal="center"/>
    </xf>
    <xf numFmtId="2" fontId="0" fillId="0" borderId="36" xfId="0" applyNumberFormat="1" applyBorder="1" applyAlignment="1">
      <alignment horizontal="center"/>
    </xf>
    <xf numFmtId="2" fontId="0" fillId="0" borderId="64" xfId="0" applyNumberFormat="1" applyBorder="1" applyAlignment="1">
      <alignment horizontal="center"/>
    </xf>
    <xf numFmtId="167" fontId="28" fillId="0" borderId="1" xfId="2" applyNumberFormat="1" applyBorder="1" applyAlignment="1">
      <alignment horizontal="center"/>
    </xf>
    <xf numFmtId="2" fontId="15" fillId="7" borderId="1" xfId="2" applyNumberFormat="1" applyFont="1" applyFill="1" applyBorder="1" applyAlignment="1">
      <alignment horizontal="center"/>
    </xf>
    <xf numFmtId="164" fontId="28" fillId="0" borderId="39" xfId="2" quotePrefix="1" applyNumberFormat="1" applyBorder="1" applyAlignment="1">
      <alignment horizontal="center"/>
    </xf>
    <xf numFmtId="0" fontId="28" fillId="0" borderId="1" xfId="2" applyFill="1" applyBorder="1" applyAlignment="1">
      <alignment horizontal="center"/>
    </xf>
    <xf numFmtId="2" fontId="28" fillId="34" borderId="1" xfId="2" applyNumberFormat="1" applyFill="1" applyBorder="1" applyAlignment="1">
      <alignment horizontal="center"/>
    </xf>
    <xf numFmtId="2" fontId="28" fillId="0" borderId="1" xfId="2" applyNumberFormat="1" applyFont="1" applyFill="1" applyBorder="1" applyAlignment="1">
      <alignment horizontal="center"/>
    </xf>
    <xf numFmtId="2" fontId="28" fillId="35" borderId="1" xfId="2" applyNumberFormat="1" applyFill="1" applyBorder="1" applyAlignment="1">
      <alignment horizontal="center"/>
    </xf>
    <xf numFmtId="168" fontId="28" fillId="0" borderId="1" xfId="2" applyNumberFormat="1" applyBorder="1"/>
    <xf numFmtId="2" fontId="28" fillId="0" borderId="1" xfId="2" applyNumberFormat="1" applyFont="1" applyBorder="1" applyAlignment="1">
      <alignment horizontal="center"/>
    </xf>
    <xf numFmtId="2" fontId="28" fillId="32" borderId="1" xfId="2" applyNumberFormat="1" applyFill="1" applyBorder="1" applyAlignment="1">
      <alignment horizontal="center"/>
    </xf>
    <xf numFmtId="2" fontId="15" fillId="7" borderId="1" xfId="0" applyNumberFormat="1" applyFont="1" applyFill="1" applyBorder="1" applyAlignment="1">
      <alignment horizontal="center"/>
    </xf>
    <xf numFmtId="164" fontId="0" fillId="0" borderId="39" xfId="0" quotePrefix="1" applyNumberFormat="1" applyFill="1" applyBorder="1" applyAlignment="1">
      <alignment horizontal="center"/>
    </xf>
    <xf numFmtId="164" fontId="0" fillId="0" borderId="39" xfId="0" quotePrefix="1" applyNumberFormat="1" applyBorder="1" applyAlignment="1">
      <alignment horizontal="center"/>
    </xf>
    <xf numFmtId="0" fontId="0" fillId="32" borderId="1" xfId="0" applyFill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53" xfId="0" applyNumberFormat="1" applyBorder="1" applyAlignment="1">
      <alignment horizontal="center"/>
    </xf>
    <xf numFmtId="165" fontId="0" fillId="0" borderId="1" xfId="0" applyNumberFormat="1" applyFill="1" applyBorder="1" applyAlignment="1">
      <alignment horizontal="center"/>
    </xf>
    <xf numFmtId="2" fontId="0" fillId="36" borderId="1" xfId="0" applyNumberFormat="1" applyFill="1" applyBorder="1" applyAlignment="1">
      <alignment horizontal="center"/>
    </xf>
    <xf numFmtId="167" fontId="0" fillId="0" borderId="53" xfId="0" applyNumberFormat="1" applyBorder="1" applyAlignment="1">
      <alignment horizontal="center"/>
    </xf>
    <xf numFmtId="167" fontId="0" fillId="0" borderId="0" xfId="0" applyNumberFormat="1"/>
    <xf numFmtId="0" fontId="0" fillId="36" borderId="1" xfId="0" applyFill="1" applyBorder="1" applyAlignment="1">
      <alignment horizontal="center"/>
    </xf>
    <xf numFmtId="168" fontId="0" fillId="0" borderId="39" xfId="0" applyNumberFormat="1" applyBorder="1" applyAlignment="1">
      <alignment horizontal="center"/>
    </xf>
    <xf numFmtId="2" fontId="15" fillId="0" borderId="1" xfId="0" applyNumberFormat="1" applyFon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8" fontId="0" fillId="0" borderId="39" xfId="0" applyNumberFormat="1" applyFill="1" applyBorder="1" applyAlignment="1">
      <alignment horizontal="center"/>
    </xf>
    <xf numFmtId="167" fontId="0" fillId="0" borderId="59" xfId="0" applyNumberFormat="1" applyBorder="1" applyAlignment="1">
      <alignment horizontal="center"/>
    </xf>
    <xf numFmtId="165" fontId="3" fillId="4" borderId="12" xfId="0" applyNumberFormat="1" applyFont="1" applyFill="1" applyBorder="1" applyAlignment="1">
      <alignment horizontal="center"/>
    </xf>
    <xf numFmtId="165" fontId="3" fillId="4" borderId="39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/>
    <xf numFmtId="2" fontId="22" fillId="0" borderId="0" xfId="0" applyNumberFormat="1" applyFon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5" fillId="0" borderId="0" xfId="0" applyFont="1" applyFill="1" applyAlignment="1">
      <alignment horizontal="right"/>
    </xf>
    <xf numFmtId="0" fontId="5" fillId="0" borderId="0" xfId="0" applyFont="1" applyFill="1" applyBorder="1"/>
    <xf numFmtId="2" fontId="0" fillId="0" borderId="0" xfId="4" applyNumberFormat="1" applyFont="1"/>
    <xf numFmtId="0" fontId="5" fillId="0" borderId="0" xfId="0" applyFont="1" applyFill="1" applyAlignment="1">
      <alignment vertical="center" wrapText="1"/>
    </xf>
    <xf numFmtId="14" fontId="0" fillId="0" borderId="0" xfId="0" applyNumberFormat="1" applyAlignment="1"/>
    <xf numFmtId="2" fontId="22" fillId="0" borderId="1" xfId="0" applyNumberFormat="1" applyFont="1" applyBorder="1" applyAlignment="1">
      <alignment horizontal="center"/>
    </xf>
    <xf numFmtId="2" fontId="22" fillId="0" borderId="56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5" fillId="8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5" fillId="8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5" fillId="26" borderId="0" xfId="0" applyFont="1" applyFill="1" applyAlignment="1">
      <alignment horizontal="center" wrapText="1"/>
    </xf>
    <xf numFmtId="0" fontId="5" fillId="8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5" fillId="16" borderId="0" xfId="0" applyFont="1" applyFill="1" applyAlignment="1">
      <alignment horizontal="center" vertical="center" wrapText="1"/>
    </xf>
    <xf numFmtId="0" fontId="5" fillId="26" borderId="0" xfId="0" applyFont="1" applyFill="1" applyAlignment="1">
      <alignment horizontal="center" wrapText="1"/>
    </xf>
    <xf numFmtId="14" fontId="0" fillId="0" borderId="0" xfId="0" applyNumberFormat="1" applyAlignment="1">
      <alignment horizontal="left"/>
    </xf>
    <xf numFmtId="0" fontId="5" fillId="8" borderId="0" xfId="0" applyFont="1" applyFill="1" applyAlignment="1">
      <alignment horizontal="center" wrapText="1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3" fillId="2" borderId="25" xfId="0" applyFont="1" applyFill="1" applyBorder="1" applyAlignment="1">
      <alignment horizontal="center"/>
    </xf>
    <xf numFmtId="0" fontId="5" fillId="10" borderId="8" xfId="0" applyFont="1" applyFill="1" applyBorder="1" applyAlignment="1">
      <alignment horizontal="center" wrapText="1"/>
    </xf>
    <xf numFmtId="0" fontId="5" fillId="10" borderId="25" xfId="0" applyFont="1" applyFill="1" applyBorder="1" applyAlignment="1">
      <alignment horizontal="center" wrapText="1"/>
    </xf>
    <xf numFmtId="0" fontId="3" fillId="3" borderId="8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/>
    </xf>
    <xf numFmtId="0" fontId="5" fillId="6" borderId="7" xfId="0" applyNumberFormat="1" applyFont="1" applyFill="1" applyBorder="1" applyAlignment="1">
      <alignment horizontal="center" wrapText="1"/>
    </xf>
    <xf numFmtId="0" fontId="5" fillId="6" borderId="26" xfId="0" applyNumberFormat="1" applyFont="1" applyFill="1" applyBorder="1" applyAlignment="1">
      <alignment horizontal="center" wrapText="1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8" borderId="2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7" xfId="0" applyFont="1" applyFill="1" applyBorder="1" applyAlignment="1">
      <alignment horizontal="center"/>
    </xf>
    <xf numFmtId="0" fontId="5" fillId="0" borderId="16" xfId="0" applyFont="1" applyBorder="1" applyAlignment="1">
      <alignment horizontal="center" wrapText="1"/>
    </xf>
    <xf numFmtId="0" fontId="5" fillId="0" borderId="25" xfId="0" applyFont="1" applyBorder="1" applyAlignment="1">
      <alignment horizontal="center" wrapText="1"/>
    </xf>
    <xf numFmtId="0" fontId="0" fillId="10" borderId="12" xfId="0" applyFont="1" applyFill="1" applyBorder="1" applyAlignment="1">
      <alignment horizontal="center" wrapText="1"/>
    </xf>
    <xf numFmtId="0" fontId="3" fillId="10" borderId="23" xfId="0" applyFont="1" applyFill="1" applyBorder="1" applyAlignment="1">
      <alignment horizontal="center" wrapText="1"/>
    </xf>
    <xf numFmtId="0" fontId="3" fillId="10" borderId="10" xfId="0" applyFont="1" applyFill="1" applyBorder="1" applyAlignment="1">
      <alignment horizontal="center" wrapText="1"/>
    </xf>
    <xf numFmtId="0" fontId="3" fillId="10" borderId="17" xfId="0" applyFont="1" applyFill="1" applyBorder="1" applyAlignment="1">
      <alignment horizontal="center" wrapText="1"/>
    </xf>
    <xf numFmtId="0" fontId="7" fillId="0" borderId="12" xfId="0" applyFont="1" applyBorder="1" applyAlignment="1">
      <alignment horizontal="center" wrapText="1"/>
    </xf>
    <xf numFmtId="0" fontId="7" fillId="0" borderId="23" xfId="0" applyFont="1" applyBorder="1" applyAlignment="1">
      <alignment horizontal="center" wrapText="1"/>
    </xf>
    <xf numFmtId="0" fontId="7" fillId="11" borderId="10" xfId="0" applyFont="1" applyFill="1" applyBorder="1" applyAlignment="1">
      <alignment horizontal="center" wrapText="1"/>
    </xf>
    <xf numFmtId="0" fontId="7" fillId="11" borderId="17" xfId="0" applyFont="1" applyFill="1" applyBorder="1" applyAlignment="1">
      <alignment horizontal="center" wrapText="1"/>
    </xf>
    <xf numFmtId="0" fontId="7" fillId="2" borderId="7" xfId="0" applyFont="1" applyFill="1" applyBorder="1" applyAlignment="1">
      <alignment horizontal="center" wrapText="1"/>
    </xf>
    <xf numFmtId="0" fontId="7" fillId="2" borderId="22" xfId="0" applyFont="1" applyFill="1" applyBorder="1" applyAlignment="1">
      <alignment horizontal="center" wrapText="1"/>
    </xf>
    <xf numFmtId="0" fontId="7" fillId="2" borderId="26" xfId="0" applyFont="1" applyFill="1" applyBorder="1" applyAlignment="1">
      <alignment horizont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4" borderId="23" xfId="0" applyFont="1" applyFill="1" applyBorder="1" applyAlignment="1">
      <alignment horizontal="center" vertical="center" wrapText="1"/>
    </xf>
    <xf numFmtId="0" fontId="3" fillId="4" borderId="35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/>
    </xf>
    <xf numFmtId="0" fontId="0" fillId="5" borderId="1" xfId="0" applyFill="1" applyBorder="1" applyAlignment="1">
      <alignment horizontal="right"/>
    </xf>
    <xf numFmtId="0" fontId="5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8" xfId="0" applyNumberFormat="1" applyFont="1" applyBorder="1" applyAlignment="1">
      <alignment horizontal="center" wrapText="1"/>
    </xf>
    <xf numFmtId="0" fontId="5" fillId="0" borderId="25" xfId="0" applyNumberFormat="1" applyFont="1" applyBorder="1" applyAlignment="1">
      <alignment horizontal="center" wrapText="1"/>
    </xf>
    <xf numFmtId="0" fontId="5" fillId="10" borderId="8" xfId="0" applyNumberFormat="1" applyFont="1" applyFill="1" applyBorder="1" applyAlignment="1">
      <alignment horizontal="center" wrapText="1"/>
    </xf>
    <xf numFmtId="0" fontId="5" fillId="10" borderId="25" xfId="0" applyNumberFormat="1" applyFont="1" applyFill="1" applyBorder="1" applyAlignment="1">
      <alignment horizontal="center" wrapText="1"/>
    </xf>
    <xf numFmtId="0" fontId="3" fillId="12" borderId="13" xfId="0" applyFont="1" applyFill="1" applyBorder="1" applyAlignment="1">
      <alignment horizontal="center"/>
    </xf>
    <xf numFmtId="0" fontId="3" fillId="12" borderId="24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3" fillId="3" borderId="27" xfId="0" applyFont="1" applyFill="1" applyBorder="1" applyAlignment="1">
      <alignment horizontal="center"/>
    </xf>
    <xf numFmtId="0" fontId="5" fillId="10" borderId="15" xfId="0" applyFont="1" applyFill="1" applyBorder="1" applyAlignment="1">
      <alignment horizontal="center" wrapText="1"/>
    </xf>
    <xf numFmtId="0" fontId="5" fillId="10" borderId="28" xfId="0" applyFont="1" applyFill="1" applyBorder="1" applyAlignment="1">
      <alignment horizontal="center" wrapText="1"/>
    </xf>
    <xf numFmtId="0" fontId="5" fillId="10" borderId="17" xfId="0" applyFont="1" applyFill="1" applyBorder="1" applyAlignment="1">
      <alignment horizontal="center" wrapText="1"/>
    </xf>
    <xf numFmtId="0" fontId="5" fillId="10" borderId="29" xfId="0" applyFont="1" applyFill="1" applyBorder="1" applyAlignment="1">
      <alignment horizontal="center" wrapText="1"/>
    </xf>
    <xf numFmtId="0" fontId="5" fillId="13" borderId="8" xfId="0" applyFont="1" applyFill="1" applyBorder="1" applyAlignment="1">
      <alignment horizontal="center" wrapText="1"/>
    </xf>
    <xf numFmtId="0" fontId="5" fillId="13" borderId="25" xfId="0" applyFont="1" applyFill="1" applyBorder="1" applyAlignment="1">
      <alignment horizontal="center" wrapText="1"/>
    </xf>
    <xf numFmtId="2" fontId="5" fillId="23" borderId="9" xfId="0" applyNumberFormat="1" applyFont="1" applyFill="1" applyBorder="1" applyAlignment="1">
      <alignment horizontal="center" wrapText="1"/>
    </xf>
    <xf numFmtId="2" fontId="5" fillId="23" borderId="37" xfId="0" applyNumberFormat="1" applyFont="1" applyFill="1" applyBorder="1" applyAlignment="1">
      <alignment horizontal="center" wrapText="1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2" fontId="5" fillId="0" borderId="3" xfId="0" applyNumberFormat="1" applyFont="1" applyBorder="1" applyAlignment="1">
      <alignment horizontal="center" wrapText="1"/>
    </xf>
    <xf numFmtId="2" fontId="5" fillId="0" borderId="4" xfId="0" applyNumberFormat="1" applyFont="1" applyBorder="1" applyAlignment="1">
      <alignment horizontal="center" wrapText="1"/>
    </xf>
    <xf numFmtId="2" fontId="5" fillId="0" borderId="5" xfId="0" applyNumberFormat="1" applyFont="1" applyBorder="1" applyAlignment="1">
      <alignment horizontal="center" wrapText="1"/>
    </xf>
    <xf numFmtId="0" fontId="7" fillId="0" borderId="9" xfId="0" applyFont="1" applyFill="1" applyBorder="1" applyAlignment="1">
      <alignment horizontal="center" wrapText="1"/>
    </xf>
    <xf numFmtId="0" fontId="7" fillId="0" borderId="21" xfId="0" applyFont="1" applyFill="1" applyBorder="1" applyAlignment="1">
      <alignment horizontal="center" wrapText="1"/>
    </xf>
    <xf numFmtId="0" fontId="7" fillId="17" borderId="12" xfId="0" applyFont="1" applyFill="1" applyBorder="1" applyAlignment="1">
      <alignment horizontal="center" wrapText="1"/>
    </xf>
    <xf numFmtId="0" fontId="7" fillId="17" borderId="23" xfId="0" applyFont="1" applyFill="1" applyBorder="1" applyAlignment="1">
      <alignment horizontal="center" wrapText="1"/>
    </xf>
    <xf numFmtId="0" fontId="16" fillId="0" borderId="50" xfId="0" applyFont="1" applyFill="1" applyBorder="1" applyAlignment="1">
      <alignment horizontal="center" wrapText="1"/>
    </xf>
    <xf numFmtId="0" fontId="16" fillId="0" borderId="1" xfId="0" applyFont="1" applyFill="1" applyBorder="1" applyAlignment="1">
      <alignment horizontal="center" wrapText="1"/>
    </xf>
    <xf numFmtId="0" fontId="16" fillId="0" borderId="31" xfId="0" applyFont="1" applyFill="1" applyBorder="1" applyAlignment="1">
      <alignment horizontal="center" wrapText="1"/>
    </xf>
    <xf numFmtId="0" fontId="9" fillId="8" borderId="50" xfId="0" applyFont="1" applyFill="1" applyBorder="1" applyAlignment="1">
      <alignment horizontal="center" wrapText="1"/>
    </xf>
    <xf numFmtId="0" fontId="9" fillId="8" borderId="1" xfId="0" applyFont="1" applyFill="1" applyBorder="1" applyAlignment="1">
      <alignment horizontal="center" wrapText="1"/>
    </xf>
    <xf numFmtId="0" fontId="9" fillId="8" borderId="31" xfId="0" applyFont="1" applyFill="1" applyBorder="1" applyAlignment="1">
      <alignment horizontal="center" wrapText="1"/>
    </xf>
    <xf numFmtId="0" fontId="16" fillId="0" borderId="46" xfId="0" applyFont="1" applyFill="1" applyBorder="1" applyAlignment="1">
      <alignment horizontal="center" wrapText="1"/>
    </xf>
    <xf numFmtId="0" fontId="16" fillId="0" borderId="55" xfId="0" applyFont="1" applyFill="1" applyBorder="1" applyAlignment="1">
      <alignment horizontal="center" wrapText="1"/>
    </xf>
    <xf numFmtId="0" fontId="16" fillId="0" borderId="33" xfId="0" applyFont="1" applyFill="1" applyBorder="1" applyAlignment="1">
      <alignment horizontal="center" wrapText="1"/>
    </xf>
    <xf numFmtId="0" fontId="7" fillId="10" borderId="8" xfId="0" applyFont="1" applyFill="1" applyBorder="1" applyAlignment="1">
      <alignment horizontal="center" wrapText="1"/>
    </xf>
    <xf numFmtId="0" fontId="7" fillId="10" borderId="16" xfId="0" applyFont="1" applyFill="1" applyBorder="1" applyAlignment="1">
      <alignment horizontal="center" wrapText="1"/>
    </xf>
    <xf numFmtId="0" fontId="7" fillId="0" borderId="8" xfId="0" applyFont="1" applyFill="1" applyBorder="1" applyAlignment="1">
      <alignment horizontal="center" wrapText="1"/>
    </xf>
    <xf numFmtId="0" fontId="7" fillId="0" borderId="16" xfId="0" applyFont="1" applyFill="1" applyBorder="1" applyAlignment="1">
      <alignment horizontal="center" wrapText="1"/>
    </xf>
    <xf numFmtId="0" fontId="3" fillId="10" borderId="9" xfId="0" applyFont="1" applyFill="1" applyBorder="1" applyAlignment="1">
      <alignment horizontal="center" wrapText="1"/>
    </xf>
    <xf numFmtId="0" fontId="3" fillId="10" borderId="21" xfId="0" applyFont="1" applyFill="1" applyBorder="1" applyAlignment="1">
      <alignment horizontal="center" wrapText="1"/>
    </xf>
    <xf numFmtId="0" fontId="7" fillId="8" borderId="8" xfId="0" applyFont="1" applyFill="1" applyBorder="1" applyAlignment="1">
      <alignment horizontal="center" vertical="center" wrapText="1" shrinkToFit="1"/>
    </xf>
    <xf numFmtId="0" fontId="7" fillId="8" borderId="16" xfId="0" applyFont="1" applyFill="1" applyBorder="1" applyAlignment="1">
      <alignment horizontal="center" vertical="center" wrapText="1" shrinkToFit="1"/>
    </xf>
    <xf numFmtId="0" fontId="7" fillId="8" borderId="25" xfId="0" applyFont="1" applyFill="1" applyBorder="1" applyAlignment="1">
      <alignment horizontal="center" vertical="center" wrapText="1" shrinkToFit="1"/>
    </xf>
  </cellXfs>
  <cellStyles count="5">
    <cellStyle name="Currency" xfId="1" builtinId="4"/>
    <cellStyle name="Normal" xfId="0" builtinId="0"/>
    <cellStyle name="Normal 2" xfId="2" xr:uid="{00000000-0005-0000-0000-000002000000}"/>
    <cellStyle name="Normal 3" xfId="3" xr:uid="{00000000-0005-0000-0000-000003000000}"/>
    <cellStyle name="Percent" xfId="4" builtinId="5"/>
  </cellStyles>
  <dxfs count="2"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2"/>
      </font>
    </dxf>
  </dxfs>
  <tableStyles count="0" defaultTableStyle="TableStyleMedium2" defaultPivotStyle="PivotStyleLight16"/>
  <colors>
    <mruColors>
      <color rgb="FFFF0000"/>
      <color rgb="FFCCFF66"/>
      <color rgb="FFFFCC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3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2.xml"/><Relationship Id="rId12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chartsheet" Target="chartsheets/sheet5.xml"/><Relationship Id="rId10" Type="http://schemas.openxmlformats.org/officeDocument/2006/relationships/worksheet" Target="worksheets/sheet5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2021</a:t>
            </a:r>
            <a:r>
              <a:rPr lang="en-US" b="1">
                <a:solidFill>
                  <a:sysClr val="windowText" lastClr="000000"/>
                </a:solidFill>
              </a:rPr>
              <a:t> Finished Water Monthly Peaking</a:t>
            </a:r>
          </a:p>
          <a:p>
            <a:pPr>
              <a:defRPr/>
            </a:pPr>
            <a:r>
              <a:rPr lang="en-US" sz="1000" baseline="0"/>
              <a:t>(staistics based on 2000-2020 period)</a:t>
            </a:r>
            <a:endParaRPr lang="en-US" sz="1000"/>
          </a:p>
        </c:rich>
      </c:tx>
      <c:layout>
        <c:manualLayout>
          <c:xMode val="edge"/>
          <c:yMode val="edge"/>
          <c:x val="0.32980550458715596"/>
          <c:y val="2.23067155828296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804290977389293E-2"/>
          <c:y val="2.0278832348026916E-2"/>
          <c:w val="0.90751680994004191"/>
          <c:h val="0.91442684035992217"/>
        </c:manualLayout>
      </c:layout>
      <c:areaChart>
        <c:grouping val="standard"/>
        <c:varyColors val="0"/>
        <c:ser>
          <c:idx val="4"/>
          <c:order val="6"/>
          <c:tx>
            <c:strRef>
              <c:f>'finished water monthly demand'!$AC$24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numRef>
              <c:f>'finished water monthly demand'!$A$5:$A$16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'finished water monthly demand'!$AC$25:$AC$36</c:f>
              <c:numCache>
                <c:formatCode>0.00</c:formatCode>
                <c:ptCount val="12"/>
                <c:pt idx="0">
                  <c:v>0.94397572713279976</c:v>
                </c:pt>
                <c:pt idx="1">
                  <c:v>0.97905828716419685</c:v>
                </c:pt>
                <c:pt idx="2">
                  <c:v>1.0008622892257857</c:v>
                </c:pt>
                <c:pt idx="3">
                  <c:v>1.047812868298597</c:v>
                </c:pt>
                <c:pt idx="4">
                  <c:v>1.1975215517981903</c:v>
                </c:pt>
                <c:pt idx="5">
                  <c:v>1.326998674937486</c:v>
                </c:pt>
                <c:pt idx="6">
                  <c:v>1.2248801305167416</c:v>
                </c:pt>
                <c:pt idx="7">
                  <c:v>1.2827346682139555</c:v>
                </c:pt>
                <c:pt idx="8">
                  <c:v>1.2583263233615016</c:v>
                </c:pt>
                <c:pt idx="9">
                  <c:v>1.0975446287325492</c:v>
                </c:pt>
                <c:pt idx="10">
                  <c:v>1.0342441854507067</c:v>
                </c:pt>
                <c:pt idx="11">
                  <c:v>0.99701590869597256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1-4844-B543-D52AE4810D57}"/>
            </c:ext>
          </c:extLst>
        </c:ser>
        <c:ser>
          <c:idx val="3"/>
          <c:order val="7"/>
          <c:tx>
            <c:strRef>
              <c:f>'finished water monthly demand'!$AB$24</c:f>
              <c:strCache>
                <c:ptCount val="1"/>
                <c:pt idx="0">
                  <c:v>3rd Quartile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'finished water monthly demand'!$A$5:$A$16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'finished water monthly demand'!$AB$25:$AB$36</c:f>
              <c:numCache>
                <c:formatCode>0.00</c:formatCode>
                <c:ptCount val="12"/>
                <c:pt idx="0">
                  <c:v>0.91798924732244169</c:v>
                </c:pt>
                <c:pt idx="1">
                  <c:v>0.93621449152879166</c:v>
                </c:pt>
                <c:pt idx="2">
                  <c:v>0.95518969757279948</c:v>
                </c:pt>
                <c:pt idx="3">
                  <c:v>0.98314674594772478</c:v>
                </c:pt>
                <c:pt idx="4">
                  <c:v>1.0844503023381959</c:v>
                </c:pt>
                <c:pt idx="5">
                  <c:v>1.1560271967691975</c:v>
                </c:pt>
                <c:pt idx="6">
                  <c:v>1.1699754670697624</c:v>
                </c:pt>
                <c:pt idx="7">
                  <c:v>1.1706386172714154</c:v>
                </c:pt>
                <c:pt idx="8">
                  <c:v>1.1234063444927274</c:v>
                </c:pt>
                <c:pt idx="9">
                  <c:v>1.0437943655246458</c:v>
                </c:pt>
                <c:pt idx="10">
                  <c:v>0.96045670778425118</c:v>
                </c:pt>
                <c:pt idx="11">
                  <c:v>0.89983615903102232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A1-4844-B543-D52AE4810D57}"/>
            </c:ext>
          </c:extLst>
        </c:ser>
        <c:ser>
          <c:idx val="2"/>
          <c:order val="8"/>
          <c:tx>
            <c:strRef>
              <c:f>'finished water monthly demand'!$AA$24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6350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cat>
            <c:numRef>
              <c:f>'finished water monthly demand'!$A$5:$A$16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'finished water monthly demand'!$AA$25:$AA$36</c:f>
              <c:numCache>
                <c:formatCode>0.00</c:formatCode>
                <c:ptCount val="12"/>
                <c:pt idx="0">
                  <c:v>0.88176165555710251</c:v>
                </c:pt>
                <c:pt idx="1">
                  <c:v>0.90692601447868659</c:v>
                </c:pt>
                <c:pt idx="2">
                  <c:v>0.92662905171118837</c:v>
                </c:pt>
                <c:pt idx="3">
                  <c:v>0.96172914755784855</c:v>
                </c:pt>
                <c:pt idx="4">
                  <c:v>1.0365896986433736</c:v>
                </c:pt>
                <c:pt idx="5">
                  <c:v>1.1247415754060128</c:v>
                </c:pt>
                <c:pt idx="6">
                  <c:v>1.1413734262587074</c:v>
                </c:pt>
                <c:pt idx="7">
                  <c:v>1.1412245400124643</c:v>
                </c:pt>
                <c:pt idx="8">
                  <c:v>1.1048764108566178</c:v>
                </c:pt>
                <c:pt idx="9">
                  <c:v>1.0246805036749413</c:v>
                </c:pt>
                <c:pt idx="10">
                  <c:v>0.92893498150876275</c:v>
                </c:pt>
                <c:pt idx="11">
                  <c:v>0.8520541550077938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A1-4844-B543-D52AE4810D57}"/>
            </c:ext>
          </c:extLst>
        </c:ser>
        <c:ser>
          <c:idx val="1"/>
          <c:order val="9"/>
          <c:tx>
            <c:strRef>
              <c:f>'finished water monthly demand'!$Z$24</c:f>
              <c:strCache>
                <c:ptCount val="1"/>
                <c:pt idx="0">
                  <c:v>1st Quartile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numRef>
              <c:f>'finished water monthly demand'!$A$5:$A$16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'finished water monthly demand'!$Z$25:$Z$36</c:f>
              <c:numCache>
                <c:formatCode>0.00</c:formatCode>
                <c:ptCount val="12"/>
                <c:pt idx="0">
                  <c:v>0.85517165025793185</c:v>
                </c:pt>
                <c:pt idx="1">
                  <c:v>0.86579435020026196</c:v>
                </c:pt>
                <c:pt idx="2">
                  <c:v>0.89099719107257058</c:v>
                </c:pt>
                <c:pt idx="3">
                  <c:v>0.92599895552920342</c:v>
                </c:pt>
                <c:pt idx="4">
                  <c:v>1.0017388823355438</c:v>
                </c:pt>
                <c:pt idx="5">
                  <c:v>1.0662980456696538</c:v>
                </c:pt>
                <c:pt idx="6">
                  <c:v>1.1006232466664663</c:v>
                </c:pt>
                <c:pt idx="7">
                  <c:v>1.1181137960976892</c:v>
                </c:pt>
                <c:pt idx="8">
                  <c:v>1.0484935381204978</c:v>
                </c:pt>
                <c:pt idx="9">
                  <c:v>0.9746519372499981</c:v>
                </c:pt>
                <c:pt idx="10">
                  <c:v>0.88424875414615833</c:v>
                </c:pt>
                <c:pt idx="11">
                  <c:v>0.81578828927757341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A1-4844-B543-D52AE4810D57}"/>
            </c:ext>
          </c:extLst>
        </c:ser>
        <c:ser>
          <c:idx val="0"/>
          <c:order val="10"/>
          <c:tx>
            <c:strRef>
              <c:f>'finished water monthly demand'!$Y$24</c:f>
              <c:strCache>
                <c:ptCount val="1"/>
                <c:pt idx="0">
                  <c:v>Minimum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  <a:effectLst/>
          </c:spPr>
          <c:cat>
            <c:numRef>
              <c:f>'finished water monthly demand'!$A$5:$A$16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'finished water monthly demand'!$Y$25:$Y$36</c:f>
              <c:numCache>
                <c:formatCode>0.00</c:formatCode>
                <c:ptCount val="12"/>
                <c:pt idx="0">
                  <c:v>0.71800795132036777</c:v>
                </c:pt>
                <c:pt idx="1">
                  <c:v>0.73659280538056571</c:v>
                </c:pt>
                <c:pt idx="2">
                  <c:v>0.75023734718048052</c:v>
                </c:pt>
                <c:pt idx="3">
                  <c:v>0.90019707498336721</c:v>
                </c:pt>
                <c:pt idx="4">
                  <c:v>0.87924124044430052</c:v>
                </c:pt>
                <c:pt idx="5">
                  <c:v>1.0384128682049818</c:v>
                </c:pt>
                <c:pt idx="6">
                  <c:v>1.0726161810582793</c:v>
                </c:pt>
                <c:pt idx="7">
                  <c:v>1.0278907307902971</c:v>
                </c:pt>
                <c:pt idx="8">
                  <c:v>0.96109062601291495</c:v>
                </c:pt>
                <c:pt idx="9">
                  <c:v>0.90291022387976283</c:v>
                </c:pt>
                <c:pt idx="10">
                  <c:v>0.82406174327756909</c:v>
                </c:pt>
                <c:pt idx="11">
                  <c:v>0.7440768627780403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A1-4844-B543-D52AE481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678504"/>
        <c:axId val="426112896"/>
      </c:areaChart>
      <c:lineChart>
        <c:grouping val="standard"/>
        <c:varyColors val="0"/>
        <c:ser>
          <c:idx val="11"/>
          <c:order val="0"/>
          <c:tx>
            <c:strRef>
              <c:f>'finished water monthly demand'!$W$24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'finished water monthly demand'!$W$25</c:f>
              <c:numCache>
                <c:formatCode>0.00</c:formatCode>
                <c:ptCount val="1"/>
                <c:pt idx="0">
                  <c:v>0.92258904185165391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E5-4D77-BBD0-0A467E5EA0CD}"/>
            </c:ext>
          </c:extLst>
        </c:ser>
        <c:ser>
          <c:idx val="9"/>
          <c:order val="11"/>
          <c:tx>
            <c:strRef>
              <c:f>'finished water monthly demand'!$V$24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649B-447D-826F-BE64D3EA1DA5}"/>
              </c:ext>
            </c:extLst>
          </c:dPt>
          <c:val>
            <c:numRef>
              <c:f>'finished water monthly demand'!$V$25</c:f>
              <c:numCache>
                <c:formatCode>0.00</c:formatCode>
                <c:ptCount val="1"/>
                <c:pt idx="0">
                  <c:v>0.89557271943626982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39-48F4-A60E-746C8FA1B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678504"/>
        <c:axId val="426112896"/>
        <c:extLst>
          <c:ext xmlns:c15="http://schemas.microsoft.com/office/drawing/2012/chart" uri="{02D57815-91ED-43cb-92C2-25804820EDAC}">
            <c15:filteredLineSeries>
              <c15:ser>
                <c:idx val="10"/>
                <c:order val="1"/>
                <c:tx>
                  <c:strRef>
                    <c:extLst>
                      <c:ext uri="{02D57815-91ED-43cb-92C2-25804820EDAC}">
                        <c15:formulaRef>
                          <c15:sqref>'finished water monthly demand'!$V$24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'finished water monthly demand'!$V$25:$V$36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0.89557271943626982</c:v>
                      </c:pt>
                      <c:pt idx="1">
                        <c:v>0.92601234629502982</c:v>
                      </c:pt>
                      <c:pt idx="2">
                        <c:v>0.94634327695814524</c:v>
                      </c:pt>
                      <c:pt idx="3">
                        <c:v>0.94524775711930009</c:v>
                      </c:pt>
                      <c:pt idx="4">
                        <c:v>0.98625401403228141</c:v>
                      </c:pt>
                      <c:pt idx="5">
                        <c:v>1.077055724481623</c:v>
                      </c:pt>
                      <c:pt idx="6">
                        <c:v>1.171443921080082</c:v>
                      </c:pt>
                      <c:pt idx="7">
                        <c:v>1.1181137960976892</c:v>
                      </c:pt>
                      <c:pt idx="8">
                        <c:v>1.1171004169892482</c:v>
                      </c:pt>
                      <c:pt idx="9">
                        <c:v>0.98497228091145694</c:v>
                      </c:pt>
                      <c:pt idx="10">
                        <c:v>0.92703053840262228</c:v>
                      </c:pt>
                      <c:pt idx="11">
                        <c:v>0.89983615903102232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290-42C7-996B-8677C71958A0}"/>
                  </c:ext>
                </c:extLst>
              </c15:ser>
            </c15:filteredLineSeries>
            <c15:filteredLineSeries>
              <c15:ser>
                <c:idx val="8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demand'!$U$24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dPt>
                  <c:idx val="0"/>
                  <c:marker>
                    <c:symbol val="circle"/>
                    <c:size val="5"/>
                    <c:spPr>
                      <a:noFill/>
                      <a:ln w="9525">
                        <a:noFill/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EB0F-4736-BFF3-B107742984AF}"/>
                    </c:ext>
                  </c:extLst>
                </c:dP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demand'!$U$25:$U$36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0.85517165025793185</c:v>
                      </c:pt>
                      <c:pt idx="1">
                        <c:v>0.86579435020026196</c:v>
                      </c:pt>
                      <c:pt idx="2">
                        <c:v>0.95518969757279948</c:v>
                      </c:pt>
                      <c:pt idx="3">
                        <c:v>0.92413535086888932</c:v>
                      </c:pt>
                      <c:pt idx="4">
                        <c:v>1.0870745117665948</c:v>
                      </c:pt>
                      <c:pt idx="5">
                        <c:v>1.0384128682049818</c:v>
                      </c:pt>
                      <c:pt idx="6">
                        <c:v>1.1413734262587074</c:v>
                      </c:pt>
                      <c:pt idx="7">
                        <c:v>1.1659029058799244</c:v>
                      </c:pt>
                      <c:pt idx="8">
                        <c:v>1.1844208630938695</c:v>
                      </c:pt>
                      <c:pt idx="9">
                        <c:v>1.0512307619963586</c:v>
                      </c:pt>
                      <c:pt idx="10">
                        <c:v>0.88424875414615833</c:v>
                      </c:pt>
                      <c:pt idx="11">
                        <c:v>0.83506424320238359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5BA-492A-94F5-9C726E8359EA}"/>
                  </c:ext>
                </c:extLst>
              </c15:ser>
            </c15:filteredLineSeries>
            <c15:filteredLineSeries>
              <c15:ser>
                <c:idx val="7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demand'!$T$24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spPr>
                  <a:ln w="127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demand'!$T$25:$T$36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0.85862877468259691</c:v>
                      </c:pt>
                      <c:pt idx="1">
                        <c:v>0.90692601447868659</c:v>
                      </c:pt>
                      <c:pt idx="2">
                        <c:v>0.87678040625794063</c:v>
                      </c:pt>
                      <c:pt idx="3">
                        <c:v>0.92594315614804301</c:v>
                      </c:pt>
                      <c:pt idx="4">
                        <c:v>1.0685471900266945</c:v>
                      </c:pt>
                      <c:pt idx="5">
                        <c:v>1.1557154040058581</c:v>
                      </c:pt>
                      <c:pt idx="6">
                        <c:v>1.1699754670697624</c:v>
                      </c:pt>
                      <c:pt idx="7">
                        <c:v>1.136636413519057</c:v>
                      </c:pt>
                      <c:pt idx="8">
                        <c:v>1.0742851192209677</c:v>
                      </c:pt>
                      <c:pt idx="9">
                        <c:v>1.0395996450106291</c:v>
                      </c:pt>
                      <c:pt idx="10">
                        <c:v>0.92862925381804828</c:v>
                      </c:pt>
                      <c:pt idx="11">
                        <c:v>0.8520541550077938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BA1-4844-B543-D52AE4810D57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demand'!$S$24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spPr>
                  <a:ln w="127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demand'!$S$25:$S$36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0.93151131739004711</c:v>
                      </c:pt>
                      <c:pt idx="1">
                        <c:v>0.97905828716419685</c:v>
                      </c:pt>
                      <c:pt idx="2">
                        <c:v>0.97364620100752908</c:v>
                      </c:pt>
                      <c:pt idx="3">
                        <c:v>0.96983558501179257</c:v>
                      </c:pt>
                      <c:pt idx="4">
                        <c:v>1.0047141433959461</c:v>
                      </c:pt>
                      <c:pt idx="5">
                        <c:v>1.0452009521078804</c:v>
                      </c:pt>
                      <c:pt idx="6">
                        <c:v>1.0971679032707176</c:v>
                      </c:pt>
                      <c:pt idx="7">
                        <c:v>1.1225430922304518</c:v>
                      </c:pt>
                      <c:pt idx="8">
                        <c:v>1.1048764108566178</c:v>
                      </c:pt>
                      <c:pt idx="9">
                        <c:v>1.0437943655246458</c:v>
                      </c:pt>
                      <c:pt idx="10">
                        <c:v>0.91082849483698969</c:v>
                      </c:pt>
                      <c:pt idx="11">
                        <c:v>0.81578828927757341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BA1-4844-B543-D52AE4810D57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demand'!$R$24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spPr>
                  <a:ln w="1270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demand'!$R$25:$R$36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0.82997735580951371</c:v>
                      </c:pt>
                      <c:pt idx="1">
                        <c:v>0.86203081673187232</c:v>
                      </c:pt>
                      <c:pt idx="2">
                        <c:v>0.89986377052665023</c:v>
                      </c:pt>
                      <c:pt idx="3">
                        <c:v>0.93800878019028189</c:v>
                      </c:pt>
                      <c:pt idx="4">
                        <c:v>0.91705672159313756</c:v>
                      </c:pt>
                      <c:pt idx="5">
                        <c:v>1.0662980456696538</c:v>
                      </c:pt>
                      <c:pt idx="6">
                        <c:v>1.1123940856220058</c:v>
                      </c:pt>
                      <c:pt idx="7">
                        <c:v>1.200365072199685</c:v>
                      </c:pt>
                      <c:pt idx="8">
                        <c:v>1.1655652832580481</c:v>
                      </c:pt>
                      <c:pt idx="9">
                        <c:v>1.0571661170342272</c:v>
                      </c:pt>
                      <c:pt idx="10">
                        <c:v>1.0081771284599013</c:v>
                      </c:pt>
                      <c:pt idx="11">
                        <c:v>0.93548849025255287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BA1-4844-B543-D52AE4810D57}"/>
                  </c:ext>
                </c:extLst>
              </c15:ser>
            </c15:filteredLineSeries>
          </c:ext>
        </c:extLst>
      </c:lineChart>
      <c:catAx>
        <c:axId val="427678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12896"/>
        <c:crosses val="autoZero"/>
        <c:auto val="1"/>
        <c:lblAlgn val="ctr"/>
        <c:lblOffset val="100"/>
        <c:tickLblSkip val="1"/>
        <c:tickMarkSkip val="30"/>
        <c:noMultiLvlLbl val="0"/>
      </c:catAx>
      <c:valAx>
        <c:axId val="426112896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Mothly/Annual Average Demand Peaking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in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7850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2021</a:t>
            </a:r>
            <a:r>
              <a:rPr lang="en-US" b="1"/>
              <a:t> Finished </a:t>
            </a:r>
            <a:r>
              <a:rPr lang="en-US" b="1" baseline="0"/>
              <a:t>Water Daily Peaking</a:t>
            </a:r>
          </a:p>
          <a:p>
            <a:pPr>
              <a:defRPr/>
            </a:pPr>
            <a:r>
              <a:rPr lang="en-US" sz="1000" baseline="0"/>
              <a:t>(statistics based on 2000-2020 period)</a:t>
            </a:r>
            <a:endParaRPr lang="en-US" sz="1000"/>
          </a:p>
        </c:rich>
      </c:tx>
      <c:layout>
        <c:manualLayout>
          <c:xMode val="edge"/>
          <c:yMode val="edge"/>
          <c:x val="0.32980550458715596"/>
          <c:y val="2.23067155828296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4"/>
          <c:order val="6"/>
          <c:tx>
            <c:strRef>
              <c:f>'finished water daily peaking'!$AE$4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numRef>
              <c:f>'finished water daily peaking'!$A$5:$A$369</c:f>
              <c:numCache>
                <c:formatCode>d\-mmm</c:formatCode>
                <c:ptCount val="365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</c:numCache>
            </c:numRef>
          </c:cat>
          <c:val>
            <c:numRef>
              <c:f>'finished water daily peaking'!$AE$5:$AE$369</c:f>
              <c:numCache>
                <c:formatCode>0.00</c:formatCode>
                <c:ptCount val="365"/>
                <c:pt idx="0">
                  <c:v>0.87921969958428281</c:v>
                </c:pt>
                <c:pt idx="1">
                  <c:v>0.93593311307396931</c:v>
                </c:pt>
                <c:pt idx="2">
                  <c:v>0.90638186084475192</c:v>
                </c:pt>
                <c:pt idx="3">
                  <c:v>0.94416436821270344</c:v>
                </c:pt>
                <c:pt idx="4">
                  <c:v>0.93231408571616337</c:v>
                </c:pt>
                <c:pt idx="5">
                  <c:v>0.93506996536652154</c:v>
                </c:pt>
                <c:pt idx="6">
                  <c:v>0.94694105897944947</c:v>
                </c:pt>
                <c:pt idx="7">
                  <c:v>0.9703438082972069</c:v>
                </c:pt>
                <c:pt idx="8">
                  <c:v>1.0677642635903781</c:v>
                </c:pt>
                <c:pt idx="9">
                  <c:v>0.99180688074067935</c:v>
                </c:pt>
                <c:pt idx="10">
                  <c:v>1.0031121003940817</c:v>
                </c:pt>
                <c:pt idx="11">
                  <c:v>1.0098231235785033</c:v>
                </c:pt>
                <c:pt idx="12">
                  <c:v>1.0156105481482387</c:v>
                </c:pt>
                <c:pt idx="13">
                  <c:v>1.0034157806954036</c:v>
                </c:pt>
                <c:pt idx="14">
                  <c:v>0.95456315712976203</c:v>
                </c:pt>
                <c:pt idx="15">
                  <c:v>0.98422442491317486</c:v>
                </c:pt>
                <c:pt idx="16">
                  <c:v>0.98322896225653011</c:v>
                </c:pt>
                <c:pt idx="17">
                  <c:v>1.0278940091746847</c:v>
                </c:pt>
                <c:pt idx="18">
                  <c:v>1.0770293281560765</c:v>
                </c:pt>
                <c:pt idx="19">
                  <c:v>0.99888847026000915</c:v>
                </c:pt>
                <c:pt idx="20">
                  <c:v>1.0211484427622628</c:v>
                </c:pt>
                <c:pt idx="21">
                  <c:v>0.9885909198726005</c:v>
                </c:pt>
                <c:pt idx="22">
                  <c:v>0.9818248567443939</c:v>
                </c:pt>
                <c:pt idx="23">
                  <c:v>1.0139221679505011</c:v>
                </c:pt>
                <c:pt idx="24">
                  <c:v>1.042788417381987</c:v>
                </c:pt>
                <c:pt idx="25">
                  <c:v>1.0762655173938043</c:v>
                </c:pt>
                <c:pt idx="26">
                  <c:v>1.1164845333802236</c:v>
                </c:pt>
                <c:pt idx="27">
                  <c:v>0.98857981088278757</c:v>
                </c:pt>
                <c:pt idx="28">
                  <c:v>1.0819927992262406</c:v>
                </c:pt>
                <c:pt idx="29">
                  <c:v>1.0258006580748962</c:v>
                </c:pt>
                <c:pt idx="30">
                  <c:v>1.2959868540765509</c:v>
                </c:pt>
                <c:pt idx="31">
                  <c:v>1.0646996544202432</c:v>
                </c:pt>
                <c:pt idx="32">
                  <c:v>1.0531249598887389</c:v>
                </c:pt>
                <c:pt idx="33">
                  <c:v>1.0019494550990524</c:v>
                </c:pt>
                <c:pt idx="34">
                  <c:v>1.0773767008118904</c:v>
                </c:pt>
                <c:pt idx="35">
                  <c:v>0.97889520219739601</c:v>
                </c:pt>
                <c:pt idx="36">
                  <c:v>1.0067961200308557</c:v>
                </c:pt>
                <c:pt idx="37">
                  <c:v>0.97882360464548901</c:v>
                </c:pt>
                <c:pt idx="38">
                  <c:v>0.97658224570516883</c:v>
                </c:pt>
                <c:pt idx="39">
                  <c:v>1.1094036806808878</c:v>
                </c:pt>
                <c:pt idx="40">
                  <c:v>1.0212601014314728</c:v>
                </c:pt>
                <c:pt idx="41">
                  <c:v>1.0032325281750321</c:v>
                </c:pt>
                <c:pt idx="42">
                  <c:v>1.0218613597073831</c:v>
                </c:pt>
                <c:pt idx="43">
                  <c:v>1.0214002701522149</c:v>
                </c:pt>
                <c:pt idx="44">
                  <c:v>0.98388348367349043</c:v>
                </c:pt>
                <c:pt idx="45">
                  <c:v>0.98229885287453433</c:v>
                </c:pt>
                <c:pt idx="46">
                  <c:v>0.97209898945001794</c:v>
                </c:pt>
                <c:pt idx="47">
                  <c:v>0.98787950916650968</c:v>
                </c:pt>
                <c:pt idx="48">
                  <c:v>1.0658608076301475</c:v>
                </c:pt>
                <c:pt idx="49">
                  <c:v>1.0099714646801696</c:v>
                </c:pt>
                <c:pt idx="50">
                  <c:v>1.1243898051546846</c:v>
                </c:pt>
                <c:pt idx="51">
                  <c:v>1.0890540978496002</c:v>
                </c:pt>
                <c:pt idx="52">
                  <c:v>1.2729890511216959</c:v>
                </c:pt>
                <c:pt idx="53">
                  <c:v>1.216766018846217</c:v>
                </c:pt>
                <c:pt idx="54">
                  <c:v>1.1099670136950002</c:v>
                </c:pt>
                <c:pt idx="55">
                  <c:v>1.0576996225207678</c:v>
                </c:pt>
                <c:pt idx="56">
                  <c:v>1.0314334865817136</c:v>
                </c:pt>
                <c:pt idx="57">
                  <c:v>1.0952582028515143</c:v>
                </c:pt>
                <c:pt idx="58">
                  <c:v>1.110830368437806</c:v>
                </c:pt>
                <c:pt idx="59">
                  <c:v>1.1159840137151742</c:v>
                </c:pt>
                <c:pt idx="60">
                  <c:v>1.135931216299519</c:v>
                </c:pt>
                <c:pt idx="61">
                  <c:v>1.0953838432051175</c:v>
                </c:pt>
                <c:pt idx="62">
                  <c:v>1.1458178415765807</c:v>
                </c:pt>
                <c:pt idx="63">
                  <c:v>1.0195016846191371</c:v>
                </c:pt>
                <c:pt idx="64">
                  <c:v>1.059850064450955</c:v>
                </c:pt>
                <c:pt idx="65">
                  <c:v>1.0461317281011264</c:v>
                </c:pt>
                <c:pt idx="66">
                  <c:v>1.0421358897829358</c:v>
                </c:pt>
                <c:pt idx="67">
                  <c:v>1.1087248318347147</c:v>
                </c:pt>
                <c:pt idx="68">
                  <c:v>1.1050847520986498</c:v>
                </c:pt>
                <c:pt idx="69">
                  <c:v>1.1259346846461358</c:v>
                </c:pt>
                <c:pt idx="70">
                  <c:v>1.0559877601991468</c:v>
                </c:pt>
                <c:pt idx="71">
                  <c:v>1.0207787291788943</c:v>
                </c:pt>
                <c:pt idx="72">
                  <c:v>1.0596393149923133</c:v>
                </c:pt>
                <c:pt idx="73">
                  <c:v>1.0482097745758989</c:v>
                </c:pt>
                <c:pt idx="74">
                  <c:v>1.0752925254261825</c:v>
                </c:pt>
                <c:pt idx="75">
                  <c:v>1.1585234136156823</c:v>
                </c:pt>
                <c:pt idx="76">
                  <c:v>1.0911902457607476</c:v>
                </c:pt>
                <c:pt idx="77">
                  <c:v>0.98722897529070919</c:v>
                </c:pt>
                <c:pt idx="78">
                  <c:v>1.0494488471464614</c:v>
                </c:pt>
                <c:pt idx="79">
                  <c:v>1.0890399912455577</c:v>
                </c:pt>
                <c:pt idx="80">
                  <c:v>1.032553680036963</c:v>
                </c:pt>
                <c:pt idx="81">
                  <c:v>0.99434629437178423</c:v>
                </c:pt>
                <c:pt idx="82">
                  <c:v>1.002141186357113</c:v>
                </c:pt>
                <c:pt idx="83">
                  <c:v>1.0237930114125873</c:v>
                </c:pt>
                <c:pt idx="84">
                  <c:v>1.0376995209594406</c:v>
                </c:pt>
                <c:pt idx="85">
                  <c:v>1.0026802900861282</c:v>
                </c:pt>
                <c:pt idx="86">
                  <c:v>1.0158516876176449</c:v>
                </c:pt>
                <c:pt idx="87">
                  <c:v>1.0566042579473158</c:v>
                </c:pt>
                <c:pt idx="88">
                  <c:v>1.104012444367964</c:v>
                </c:pt>
                <c:pt idx="89">
                  <c:v>1.2293411515820134</c:v>
                </c:pt>
                <c:pt idx="90">
                  <c:v>1.0046830691812869</c:v>
                </c:pt>
                <c:pt idx="91">
                  <c:v>1.1354602893471268</c:v>
                </c:pt>
                <c:pt idx="92">
                  <c:v>1.0821937538542301</c:v>
                </c:pt>
                <c:pt idx="93">
                  <c:v>1.0372078983184807</c:v>
                </c:pt>
                <c:pt idx="94">
                  <c:v>1.0433781502577442</c:v>
                </c:pt>
                <c:pt idx="95">
                  <c:v>1.0453122449266339</c:v>
                </c:pt>
                <c:pt idx="96">
                  <c:v>1.0569142944079815</c:v>
                </c:pt>
                <c:pt idx="97">
                  <c:v>1.0547676487606481</c:v>
                </c:pt>
                <c:pt idx="98">
                  <c:v>1.0868432526812293</c:v>
                </c:pt>
                <c:pt idx="99">
                  <c:v>1.0716470349289597</c:v>
                </c:pt>
                <c:pt idx="100">
                  <c:v>1.1163308887825072</c:v>
                </c:pt>
                <c:pt idx="101">
                  <c:v>1.092141016668259</c:v>
                </c:pt>
                <c:pt idx="102">
                  <c:v>1.0683386954294216</c:v>
                </c:pt>
                <c:pt idx="103">
                  <c:v>1.0342661616567692</c:v>
                </c:pt>
                <c:pt idx="104">
                  <c:v>1.0993330389702274</c:v>
                </c:pt>
                <c:pt idx="105">
                  <c:v>1.1358801171296977</c:v>
                </c:pt>
                <c:pt idx="106">
                  <c:v>1.2231337351764802</c:v>
                </c:pt>
                <c:pt idx="107">
                  <c:v>1.2259685573661858</c:v>
                </c:pt>
                <c:pt idx="108">
                  <c:v>1.2525128015061564</c:v>
                </c:pt>
                <c:pt idx="109">
                  <c:v>1.187585377491061</c:v>
                </c:pt>
                <c:pt idx="110">
                  <c:v>1.1358604720522949</c:v>
                </c:pt>
                <c:pt idx="111">
                  <c:v>1.265840147385032</c:v>
                </c:pt>
                <c:pt idx="112">
                  <c:v>1.1693071315845993</c:v>
                </c:pt>
                <c:pt idx="113">
                  <c:v>1.1461409364353381</c:v>
                </c:pt>
                <c:pt idx="114">
                  <c:v>1.1659098310561136</c:v>
                </c:pt>
                <c:pt idx="115">
                  <c:v>1.1490459150250587</c:v>
                </c:pt>
                <c:pt idx="116">
                  <c:v>1.1291541595247916</c:v>
                </c:pt>
                <c:pt idx="117">
                  <c:v>1.1339833718427756</c:v>
                </c:pt>
                <c:pt idx="118">
                  <c:v>1.2332949160123079</c:v>
                </c:pt>
                <c:pt idx="119">
                  <c:v>1.1900362657148527</c:v>
                </c:pt>
                <c:pt idx="120">
                  <c:v>1.2402531159324948</c:v>
                </c:pt>
                <c:pt idx="121">
                  <c:v>1.208996440100546</c:v>
                </c:pt>
                <c:pt idx="122">
                  <c:v>1.1777417295113177</c:v>
                </c:pt>
                <c:pt idx="123">
                  <c:v>1.275366972456516</c:v>
                </c:pt>
                <c:pt idx="124">
                  <c:v>1.1866294256737688</c:v>
                </c:pt>
                <c:pt idx="125">
                  <c:v>1.0958227362186981</c:v>
                </c:pt>
                <c:pt idx="126">
                  <c:v>1.154582580407236</c:v>
                </c:pt>
                <c:pt idx="127">
                  <c:v>1.19178615239191</c:v>
                </c:pt>
                <c:pt idx="128">
                  <c:v>1.2794448565781111</c:v>
                </c:pt>
                <c:pt idx="129">
                  <c:v>1.3487126765931785</c:v>
                </c:pt>
                <c:pt idx="130">
                  <c:v>1.2715626019084638</c:v>
                </c:pt>
                <c:pt idx="131">
                  <c:v>1.3207219134128334</c:v>
                </c:pt>
                <c:pt idx="132">
                  <c:v>1.3032264322082363</c:v>
                </c:pt>
                <c:pt idx="133">
                  <c:v>1.2958244978524454</c:v>
                </c:pt>
                <c:pt idx="134">
                  <c:v>1.1814111576129109</c:v>
                </c:pt>
                <c:pt idx="135">
                  <c:v>1.2037863039940742</c:v>
                </c:pt>
                <c:pt idx="136">
                  <c:v>1.317020946234938</c:v>
                </c:pt>
                <c:pt idx="137">
                  <c:v>1.3851336957109541</c:v>
                </c:pt>
                <c:pt idx="138">
                  <c:v>1.3561240943973489</c:v>
                </c:pt>
                <c:pt idx="139">
                  <c:v>1.1990759821312982</c:v>
                </c:pt>
                <c:pt idx="140">
                  <c:v>1.4419566261190471</c:v>
                </c:pt>
                <c:pt idx="141">
                  <c:v>1.2953758957702761</c:v>
                </c:pt>
                <c:pt idx="142">
                  <c:v>1.3618063874381583</c:v>
                </c:pt>
                <c:pt idx="143">
                  <c:v>1.3363425434017362</c:v>
                </c:pt>
                <c:pt idx="144">
                  <c:v>1.2641466172457276</c:v>
                </c:pt>
                <c:pt idx="145">
                  <c:v>1.564985747153937</c:v>
                </c:pt>
                <c:pt idx="146">
                  <c:v>1.2689083729222963</c:v>
                </c:pt>
                <c:pt idx="147">
                  <c:v>1.2714522261831724</c:v>
                </c:pt>
                <c:pt idx="148">
                  <c:v>1.3839934881738749</c:v>
                </c:pt>
                <c:pt idx="149">
                  <c:v>1.2868153368121815</c:v>
                </c:pt>
                <c:pt idx="150">
                  <c:v>1.2504337695957708</c:v>
                </c:pt>
                <c:pt idx="151">
                  <c:v>1.4460170278580085</c:v>
                </c:pt>
                <c:pt idx="152">
                  <c:v>1.3088779024469261</c:v>
                </c:pt>
                <c:pt idx="153">
                  <c:v>1.3896519269172389</c:v>
                </c:pt>
                <c:pt idx="154">
                  <c:v>1.293746578810965</c:v>
                </c:pt>
                <c:pt idx="155">
                  <c:v>1.3051594993149747</c:v>
                </c:pt>
                <c:pt idx="156">
                  <c:v>1.4192150726098827</c:v>
                </c:pt>
                <c:pt idx="157">
                  <c:v>1.3369277293569806</c:v>
                </c:pt>
                <c:pt idx="158">
                  <c:v>1.2577406554144446</c:v>
                </c:pt>
                <c:pt idx="159">
                  <c:v>1.2574829443062896</c:v>
                </c:pt>
                <c:pt idx="160">
                  <c:v>1.4501772214610831</c:v>
                </c:pt>
                <c:pt idx="161">
                  <c:v>1.6142203988979489</c:v>
                </c:pt>
                <c:pt idx="162">
                  <c:v>1.5182497698866106</c:v>
                </c:pt>
                <c:pt idx="163">
                  <c:v>1.437659824779266</c:v>
                </c:pt>
                <c:pt idx="164">
                  <c:v>1.3872957110712498</c:v>
                </c:pt>
                <c:pt idx="165">
                  <c:v>1.3162410769656421</c:v>
                </c:pt>
                <c:pt idx="166">
                  <c:v>1.4197673106987863</c:v>
                </c:pt>
                <c:pt idx="167">
                  <c:v>1.4095896101182888</c:v>
                </c:pt>
                <c:pt idx="168">
                  <c:v>1.4066727752708341</c:v>
                </c:pt>
                <c:pt idx="169">
                  <c:v>1.4310548368518001</c:v>
                </c:pt>
                <c:pt idx="170">
                  <c:v>1.4744020656276582</c:v>
                </c:pt>
                <c:pt idx="171">
                  <c:v>1.3976409712700455</c:v>
                </c:pt>
                <c:pt idx="172">
                  <c:v>1.2946669756258045</c:v>
                </c:pt>
                <c:pt idx="173">
                  <c:v>1.3384730593592398</c:v>
                </c:pt>
                <c:pt idx="174">
                  <c:v>1.4051215545732179</c:v>
                </c:pt>
                <c:pt idx="175">
                  <c:v>1.4531961230137564</c:v>
                </c:pt>
                <c:pt idx="176">
                  <c:v>1.3957940699645688</c:v>
                </c:pt>
                <c:pt idx="177">
                  <c:v>1.2969884511156768</c:v>
                </c:pt>
                <c:pt idx="178">
                  <c:v>1.3085569405917832</c:v>
                </c:pt>
                <c:pt idx="179">
                  <c:v>1.45865967938307</c:v>
                </c:pt>
                <c:pt idx="180">
                  <c:v>1.3768192641549639</c:v>
                </c:pt>
                <c:pt idx="181">
                  <c:v>1.3811872980714384</c:v>
                </c:pt>
                <c:pt idx="182">
                  <c:v>1.3347856329763674</c:v>
                </c:pt>
                <c:pt idx="183">
                  <c:v>1.3775557801974554</c:v>
                </c:pt>
                <c:pt idx="184">
                  <c:v>1.3285218936518437</c:v>
                </c:pt>
                <c:pt idx="185">
                  <c:v>1.3174711074527052</c:v>
                </c:pt>
                <c:pt idx="186">
                  <c:v>1.3765470252324603</c:v>
                </c:pt>
                <c:pt idx="187">
                  <c:v>1.3706962464354879</c:v>
                </c:pt>
                <c:pt idx="188">
                  <c:v>1.3806928317389069</c:v>
                </c:pt>
                <c:pt idx="189">
                  <c:v>1.3666612265755074</c:v>
                </c:pt>
                <c:pt idx="190">
                  <c:v>1.3735207603374746</c:v>
                </c:pt>
                <c:pt idx="191">
                  <c:v>1.3126693800608398</c:v>
                </c:pt>
                <c:pt idx="192">
                  <c:v>1.2833083542630299</c:v>
                </c:pt>
                <c:pt idx="193">
                  <c:v>1.2444855805206188</c:v>
                </c:pt>
                <c:pt idx="194">
                  <c:v>1.298765569734545</c:v>
                </c:pt>
                <c:pt idx="195">
                  <c:v>1.2899958492358714</c:v>
                </c:pt>
                <c:pt idx="196">
                  <c:v>1.3348528790011618</c:v>
                </c:pt>
                <c:pt idx="197">
                  <c:v>1.4012489267842163</c:v>
                </c:pt>
                <c:pt idx="198">
                  <c:v>1.2856231039476471</c:v>
                </c:pt>
                <c:pt idx="199">
                  <c:v>1.3149417254605498</c:v>
                </c:pt>
                <c:pt idx="200">
                  <c:v>1.3961168715533674</c:v>
                </c:pt>
                <c:pt idx="201">
                  <c:v>1.3623917822568299</c:v>
                </c:pt>
                <c:pt idx="202">
                  <c:v>1.3951395108488081</c:v>
                </c:pt>
                <c:pt idx="203">
                  <c:v>1.2940089397835544</c:v>
                </c:pt>
                <c:pt idx="204">
                  <c:v>1.3807247587463016</c:v>
                </c:pt>
                <c:pt idx="205">
                  <c:v>1.4005553933993462</c:v>
                </c:pt>
                <c:pt idx="206">
                  <c:v>1.38590819493313</c:v>
                </c:pt>
                <c:pt idx="207">
                  <c:v>1.3680173471956962</c:v>
                </c:pt>
                <c:pt idx="208">
                  <c:v>1.3512482083122488</c:v>
                </c:pt>
                <c:pt idx="209">
                  <c:v>1.3960022391541951</c:v>
                </c:pt>
                <c:pt idx="210">
                  <c:v>1.3363937633217218</c:v>
                </c:pt>
                <c:pt idx="211">
                  <c:v>1.4108946854037341</c:v>
                </c:pt>
                <c:pt idx="212">
                  <c:v>1.3183545461829638</c:v>
                </c:pt>
                <c:pt idx="213">
                  <c:v>1.3276860095159617</c:v>
                </c:pt>
                <c:pt idx="214">
                  <c:v>1.3195311521945365</c:v>
                </c:pt>
                <c:pt idx="215">
                  <c:v>1.3853978704004808</c:v>
                </c:pt>
                <c:pt idx="216">
                  <c:v>1.2948850498715732</c:v>
                </c:pt>
                <c:pt idx="217">
                  <c:v>1.4282359213862466</c:v>
                </c:pt>
                <c:pt idx="218">
                  <c:v>1.315962328520931</c:v>
                </c:pt>
                <c:pt idx="219">
                  <c:v>1.3164492711031777</c:v>
                </c:pt>
                <c:pt idx="220">
                  <c:v>1.4278662525926056</c:v>
                </c:pt>
                <c:pt idx="221">
                  <c:v>1.364239207389361</c:v>
                </c:pt>
                <c:pt idx="222">
                  <c:v>1.305288574505199</c:v>
                </c:pt>
                <c:pt idx="223">
                  <c:v>1.2934094648386016</c:v>
                </c:pt>
                <c:pt idx="224">
                  <c:v>1.3252838008096481</c:v>
                </c:pt>
                <c:pt idx="225">
                  <c:v>1.3609349541526889</c:v>
                </c:pt>
                <c:pt idx="226">
                  <c:v>1.3797518067952113</c:v>
                </c:pt>
                <c:pt idx="227">
                  <c:v>1.3818387035762671</c:v>
                </c:pt>
                <c:pt idx="228">
                  <c:v>1.3093623666285503</c:v>
                </c:pt>
                <c:pt idx="229">
                  <c:v>1.2794695943746062</c:v>
                </c:pt>
                <c:pt idx="230">
                  <c:v>1.2638969673918241</c:v>
                </c:pt>
                <c:pt idx="231">
                  <c:v>1.4908094971604109</c:v>
                </c:pt>
                <c:pt idx="232">
                  <c:v>1.3602741035053547</c:v>
                </c:pt>
                <c:pt idx="233">
                  <c:v>1.2366254692277834</c:v>
                </c:pt>
                <c:pt idx="234">
                  <c:v>1.2988929179223876</c:v>
                </c:pt>
                <c:pt idx="235">
                  <c:v>1.3102686138063708</c:v>
                </c:pt>
                <c:pt idx="236">
                  <c:v>1.2498776324292871</c:v>
                </c:pt>
                <c:pt idx="237">
                  <c:v>1.2680484070933495</c:v>
                </c:pt>
                <c:pt idx="238">
                  <c:v>1.3321324323830881</c:v>
                </c:pt>
                <c:pt idx="239">
                  <c:v>1.3020809558994417</c:v>
                </c:pt>
                <c:pt idx="240">
                  <c:v>1.3901908232916551</c:v>
                </c:pt>
                <c:pt idx="241">
                  <c:v>1.3420378700060982</c:v>
                </c:pt>
                <c:pt idx="242">
                  <c:v>1.3050829681048679</c:v>
                </c:pt>
                <c:pt idx="243">
                  <c:v>1.4154849668812752</c:v>
                </c:pt>
                <c:pt idx="244">
                  <c:v>1.4187129827692597</c:v>
                </c:pt>
                <c:pt idx="245">
                  <c:v>1.3182409882557373</c:v>
                </c:pt>
                <c:pt idx="246">
                  <c:v>1.2474773324892747</c:v>
                </c:pt>
                <c:pt idx="247">
                  <c:v>1.3125537304452062</c:v>
                </c:pt>
                <c:pt idx="248">
                  <c:v>1.3320662153480802</c:v>
                </c:pt>
                <c:pt idx="249">
                  <c:v>1.3113814544937699</c:v>
                </c:pt>
                <c:pt idx="250">
                  <c:v>1.2903993512218694</c:v>
                </c:pt>
                <c:pt idx="251">
                  <c:v>1.3268759307560962</c:v>
                </c:pt>
                <c:pt idx="252">
                  <c:v>1.3705792380175423</c:v>
                </c:pt>
                <c:pt idx="253">
                  <c:v>1.4069132599054084</c:v>
                </c:pt>
                <c:pt idx="254">
                  <c:v>1.2866945770201168</c:v>
                </c:pt>
                <c:pt idx="255">
                  <c:v>1.312824730953764</c:v>
                </c:pt>
                <c:pt idx="256">
                  <c:v>1.2901233823511589</c:v>
                </c:pt>
                <c:pt idx="257">
                  <c:v>1.3376090835836452</c:v>
                </c:pt>
                <c:pt idx="258">
                  <c:v>1.3706962464354879</c:v>
                </c:pt>
                <c:pt idx="259">
                  <c:v>1.3211058523563235</c:v>
                </c:pt>
                <c:pt idx="260">
                  <c:v>1.2511386079842559</c:v>
                </c:pt>
                <c:pt idx="261">
                  <c:v>1.2547086448586156</c:v>
                </c:pt>
                <c:pt idx="262">
                  <c:v>1.3022368565247273</c:v>
                </c:pt>
                <c:pt idx="263">
                  <c:v>1.3053289247037987</c:v>
                </c:pt>
                <c:pt idx="264">
                  <c:v>1.4050746156425249</c:v>
                </c:pt>
                <c:pt idx="265">
                  <c:v>1.4292443846038099</c:v>
                </c:pt>
                <c:pt idx="266">
                  <c:v>1.3504807969369841</c:v>
                </c:pt>
                <c:pt idx="267">
                  <c:v>1.3313951529992749</c:v>
                </c:pt>
                <c:pt idx="268">
                  <c:v>1.2461904128076235</c:v>
                </c:pt>
                <c:pt idx="269">
                  <c:v>1.3130990281167265</c:v>
                </c:pt>
                <c:pt idx="270">
                  <c:v>1.2489936131198254</c:v>
                </c:pt>
                <c:pt idx="271">
                  <c:v>1.2188172833627717</c:v>
                </c:pt>
                <c:pt idx="272">
                  <c:v>1.2168754722839843</c:v>
                </c:pt>
                <c:pt idx="273">
                  <c:v>1.3392086154510687</c:v>
                </c:pt>
                <c:pt idx="274">
                  <c:v>1.2518754031140726</c:v>
                </c:pt>
                <c:pt idx="275">
                  <c:v>1.2750585223047679</c:v>
                </c:pt>
                <c:pt idx="276">
                  <c:v>1.2700603266372703</c:v>
                </c:pt>
                <c:pt idx="277">
                  <c:v>1.2066256700841969</c:v>
                </c:pt>
                <c:pt idx="278">
                  <c:v>1.2366453448533261</c:v>
                </c:pt>
                <c:pt idx="279">
                  <c:v>1.1315173371809726</c:v>
                </c:pt>
                <c:pt idx="280">
                  <c:v>1.1735366339436415</c:v>
                </c:pt>
                <c:pt idx="281">
                  <c:v>1.14477191795356</c:v>
                </c:pt>
                <c:pt idx="282">
                  <c:v>1.2285561350076999</c:v>
                </c:pt>
                <c:pt idx="283">
                  <c:v>1.2186037313590115</c:v>
                </c:pt>
                <c:pt idx="284">
                  <c:v>1.1572067459943873</c:v>
                </c:pt>
                <c:pt idx="285">
                  <c:v>1.164829533179266</c:v>
                </c:pt>
                <c:pt idx="286">
                  <c:v>1.1495854669280585</c:v>
                </c:pt>
                <c:pt idx="287">
                  <c:v>1.2535879535461936</c:v>
                </c:pt>
                <c:pt idx="288">
                  <c:v>1.1272066529273013</c:v>
                </c:pt>
                <c:pt idx="289">
                  <c:v>1.1046517010224903</c:v>
                </c:pt>
                <c:pt idx="290">
                  <c:v>1.1808593679983341</c:v>
                </c:pt>
                <c:pt idx="291">
                  <c:v>1.1484701818102965</c:v>
                </c:pt>
                <c:pt idx="292">
                  <c:v>1.163989396735466</c:v>
                </c:pt>
                <c:pt idx="293">
                  <c:v>1.1174370494913959</c:v>
                </c:pt>
                <c:pt idx="294">
                  <c:v>1.1916889677665696</c:v>
                </c:pt>
                <c:pt idx="295">
                  <c:v>1.1060722976712449</c:v>
                </c:pt>
                <c:pt idx="296">
                  <c:v>1.1687146185071025</c:v>
                </c:pt>
                <c:pt idx="297">
                  <c:v>1.1268791890314491</c:v>
                </c:pt>
                <c:pt idx="298">
                  <c:v>1.1671995031630413</c:v>
                </c:pt>
                <c:pt idx="299">
                  <c:v>1.1362850722200104</c:v>
                </c:pt>
                <c:pt idx="300">
                  <c:v>1.1652292474630042</c:v>
                </c:pt>
                <c:pt idx="301">
                  <c:v>1.1589527423741608</c:v>
                </c:pt>
                <c:pt idx="302">
                  <c:v>1.1063883995569368</c:v>
                </c:pt>
                <c:pt idx="303">
                  <c:v>1.0926373843757489</c:v>
                </c:pt>
                <c:pt idx="304">
                  <c:v>1.17164470428916</c:v>
                </c:pt>
                <c:pt idx="305">
                  <c:v>1.1197502096029026</c:v>
                </c:pt>
                <c:pt idx="306">
                  <c:v>1.2267775645135219</c:v>
                </c:pt>
                <c:pt idx="307">
                  <c:v>1.1582064964566998</c:v>
                </c:pt>
                <c:pt idx="308">
                  <c:v>1.1010984202515921</c:v>
                </c:pt>
                <c:pt idx="309">
                  <c:v>1.1276569476076226</c:v>
                </c:pt>
                <c:pt idx="310">
                  <c:v>1.0965166469497905</c:v>
                </c:pt>
                <c:pt idx="311">
                  <c:v>1.1010790390141811</c:v>
                </c:pt>
                <c:pt idx="312">
                  <c:v>1.1456286883503826</c:v>
                </c:pt>
                <c:pt idx="313">
                  <c:v>1.0708794012794316</c:v>
                </c:pt>
                <c:pt idx="314">
                  <c:v>1.0531805336535964</c:v>
                </c:pt>
                <c:pt idx="315">
                  <c:v>1.108823457522732</c:v>
                </c:pt>
                <c:pt idx="316">
                  <c:v>1.1638611284128706</c:v>
                </c:pt>
                <c:pt idx="317">
                  <c:v>1.1552311769124193</c:v>
                </c:pt>
                <c:pt idx="318">
                  <c:v>1.0780509116063939</c:v>
                </c:pt>
                <c:pt idx="319">
                  <c:v>1.0878191565735769</c:v>
                </c:pt>
                <c:pt idx="320">
                  <c:v>1.061783434874161</c:v>
                </c:pt>
                <c:pt idx="321">
                  <c:v>1.031208441081251</c:v>
                </c:pt>
                <c:pt idx="322">
                  <c:v>1.1058847333315109</c:v>
                </c:pt>
                <c:pt idx="323">
                  <c:v>1.0657697956167367</c:v>
                </c:pt>
                <c:pt idx="324">
                  <c:v>1.0453391300271402</c:v>
                </c:pt>
                <c:pt idx="325">
                  <c:v>1.2291985194153812</c:v>
                </c:pt>
                <c:pt idx="326">
                  <c:v>1.0597179351169219</c:v>
                </c:pt>
                <c:pt idx="327">
                  <c:v>1.0006849252752459</c:v>
                </c:pt>
                <c:pt idx="328">
                  <c:v>1.0198751273444293</c:v>
                </c:pt>
                <c:pt idx="329">
                  <c:v>1.0625502165038629</c:v>
                </c:pt>
                <c:pt idx="330">
                  <c:v>1.0861461784724096</c:v>
                </c:pt>
                <c:pt idx="331">
                  <c:v>1.0604938475878447</c:v>
                </c:pt>
                <c:pt idx="332">
                  <c:v>1.0429038075658588</c:v>
                </c:pt>
                <c:pt idx="333">
                  <c:v>1.0726146670461731</c:v>
                </c:pt>
                <c:pt idx="334">
                  <c:v>1.0469442389338701</c:v>
                </c:pt>
                <c:pt idx="335">
                  <c:v>1.0011243043760611</c:v>
                </c:pt>
                <c:pt idx="336">
                  <c:v>0.98344221401561294</c:v>
                </c:pt>
                <c:pt idx="337">
                  <c:v>0.99860801348534911</c:v>
                </c:pt>
                <c:pt idx="338">
                  <c:v>1.0733178650965456</c:v>
                </c:pt>
                <c:pt idx="339">
                  <c:v>1.0759764976110833</c:v>
                </c:pt>
                <c:pt idx="340">
                  <c:v>1.0460580702816293</c:v>
                </c:pt>
                <c:pt idx="341">
                  <c:v>1.0219735717562448</c:v>
                </c:pt>
                <c:pt idx="342">
                  <c:v>1.0439446732414828</c:v>
                </c:pt>
                <c:pt idx="343">
                  <c:v>1.0057974160302401</c:v>
                </c:pt>
                <c:pt idx="344">
                  <c:v>0.99213755119494729</c:v>
                </c:pt>
                <c:pt idx="345">
                  <c:v>1.0323982054463365</c:v>
                </c:pt>
                <c:pt idx="346">
                  <c:v>1.0215180997606104</c:v>
                </c:pt>
                <c:pt idx="347">
                  <c:v>1.0288035041738912</c:v>
                </c:pt>
                <c:pt idx="348">
                  <c:v>1.0460580702816293</c:v>
                </c:pt>
                <c:pt idx="349">
                  <c:v>1.0068758264119737</c:v>
                </c:pt>
                <c:pt idx="350">
                  <c:v>1.0259277431559346</c:v>
                </c:pt>
                <c:pt idx="351">
                  <c:v>0.9749431400169758</c:v>
                </c:pt>
                <c:pt idx="352">
                  <c:v>1.0151436393385984</c:v>
                </c:pt>
                <c:pt idx="353">
                  <c:v>1.0180194003565548</c:v>
                </c:pt>
                <c:pt idx="354">
                  <c:v>0.98602655903179004</c:v>
                </c:pt>
                <c:pt idx="355">
                  <c:v>0.99429437195841464</c:v>
                </c:pt>
                <c:pt idx="356">
                  <c:v>1.0104705276844193</c:v>
                </c:pt>
                <c:pt idx="357">
                  <c:v>0.95690947872498189</c:v>
                </c:pt>
                <c:pt idx="358">
                  <c:v>0.87860088780989976</c:v>
                </c:pt>
                <c:pt idx="359">
                  <c:v>0.92186944974322205</c:v>
                </c:pt>
                <c:pt idx="360">
                  <c:v>0.96841252279680734</c:v>
                </c:pt>
                <c:pt idx="361">
                  <c:v>0.97092881368751927</c:v>
                </c:pt>
                <c:pt idx="362">
                  <c:v>0.99598388155646411</c:v>
                </c:pt>
                <c:pt idx="363">
                  <c:v>0.95331477745253634</c:v>
                </c:pt>
                <c:pt idx="364">
                  <c:v>1.0779542022564319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2-4BD5-81B4-588E37530964}"/>
            </c:ext>
          </c:extLst>
        </c:ser>
        <c:ser>
          <c:idx val="3"/>
          <c:order val="7"/>
          <c:tx>
            <c:strRef>
              <c:f>'finished water daily peaking'!$AD$4</c:f>
              <c:strCache>
                <c:ptCount val="1"/>
                <c:pt idx="0">
                  <c:v>3rd Quartile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'finished water daily peaking'!$A$5:$A$369</c:f>
              <c:numCache>
                <c:formatCode>d\-mmm</c:formatCode>
                <c:ptCount val="365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</c:numCache>
            </c:numRef>
          </c:cat>
          <c:val>
            <c:numRef>
              <c:f>'finished water daily peaking'!$AD$5:$AD$369</c:f>
              <c:numCache>
                <c:formatCode>0.00</c:formatCode>
                <c:ptCount val="365"/>
                <c:pt idx="0">
                  <c:v>0.82339823261570122</c:v>
                </c:pt>
                <c:pt idx="1">
                  <c:v>0.88169431302559287</c:v>
                </c:pt>
                <c:pt idx="2">
                  <c:v>0.87557741341441486</c:v>
                </c:pt>
                <c:pt idx="3">
                  <c:v>0.88179887415691582</c:v>
                </c:pt>
                <c:pt idx="4">
                  <c:v>0.9038444486357059</c:v>
                </c:pt>
                <c:pt idx="5">
                  <c:v>0.90183623684254943</c:v>
                </c:pt>
                <c:pt idx="6">
                  <c:v>0.9202227824928958</c:v>
                </c:pt>
                <c:pt idx="7">
                  <c:v>0.91762874548354145</c:v>
                </c:pt>
                <c:pt idx="8">
                  <c:v>0.94353802645979978</c:v>
                </c:pt>
                <c:pt idx="9">
                  <c:v>0.93143055782487794</c:v>
                </c:pt>
                <c:pt idx="10">
                  <c:v>0.91114971774151832</c:v>
                </c:pt>
                <c:pt idx="11">
                  <c:v>0.92417645243115809</c:v>
                </c:pt>
                <c:pt idx="12">
                  <c:v>0.93692311621662183</c:v>
                </c:pt>
                <c:pt idx="13">
                  <c:v>0.93223338361385499</c:v>
                </c:pt>
                <c:pt idx="14">
                  <c:v>0.92128812808655147</c:v>
                </c:pt>
                <c:pt idx="15">
                  <c:v>0.93236788759712186</c:v>
                </c:pt>
                <c:pt idx="16">
                  <c:v>0.9386943035184877</c:v>
                </c:pt>
                <c:pt idx="17">
                  <c:v>0.92901684593831857</c:v>
                </c:pt>
                <c:pt idx="18">
                  <c:v>0.926585892073581</c:v>
                </c:pt>
                <c:pt idx="19">
                  <c:v>0.9140596753125273</c:v>
                </c:pt>
                <c:pt idx="20">
                  <c:v>0.9232078859238515</c:v>
                </c:pt>
                <c:pt idx="21">
                  <c:v>0.93261968454054722</c:v>
                </c:pt>
                <c:pt idx="22">
                  <c:v>0.92786587266549403</c:v>
                </c:pt>
                <c:pt idx="23">
                  <c:v>0.95014925754414392</c:v>
                </c:pt>
                <c:pt idx="24">
                  <c:v>0.94376932549468995</c:v>
                </c:pt>
                <c:pt idx="25">
                  <c:v>0.91710203115146205</c:v>
                </c:pt>
                <c:pt idx="26">
                  <c:v>0.92512834208879879</c:v>
                </c:pt>
                <c:pt idx="27">
                  <c:v>0.94237481497663467</c:v>
                </c:pt>
                <c:pt idx="28">
                  <c:v>0.94851185214082634</c:v>
                </c:pt>
                <c:pt idx="29">
                  <c:v>0.96463910803756558</c:v>
                </c:pt>
                <c:pt idx="30">
                  <c:v>0.92780841075408693</c:v>
                </c:pt>
                <c:pt idx="31">
                  <c:v>0.94541412895007082</c:v>
                </c:pt>
                <c:pt idx="32">
                  <c:v>0.93915015933164014</c:v>
                </c:pt>
                <c:pt idx="33">
                  <c:v>0.93341682969628825</c:v>
                </c:pt>
                <c:pt idx="34">
                  <c:v>0.93935845001164653</c:v>
                </c:pt>
                <c:pt idx="35">
                  <c:v>0.95128293983261525</c:v>
                </c:pt>
                <c:pt idx="36">
                  <c:v>0.92304788379681812</c:v>
                </c:pt>
                <c:pt idx="37">
                  <c:v>0.94059961366494704</c:v>
                </c:pt>
                <c:pt idx="38">
                  <c:v>0.94322055488577761</c:v>
                </c:pt>
                <c:pt idx="39">
                  <c:v>0.93107104664193929</c:v>
                </c:pt>
                <c:pt idx="40">
                  <c:v>0.93311876674301619</c:v>
                </c:pt>
                <c:pt idx="41">
                  <c:v>0.94768665922776751</c:v>
                </c:pt>
                <c:pt idx="42">
                  <c:v>0.93416150562046696</c:v>
                </c:pt>
                <c:pt idx="43">
                  <c:v>0.92782400927967068</c:v>
                </c:pt>
                <c:pt idx="44">
                  <c:v>0.93281679071652746</c:v>
                </c:pt>
                <c:pt idx="45">
                  <c:v>0.9374960139561419</c:v>
                </c:pt>
                <c:pt idx="46">
                  <c:v>0.92721727575352064</c:v>
                </c:pt>
                <c:pt idx="47">
                  <c:v>0.92131652625489757</c:v>
                </c:pt>
                <c:pt idx="48">
                  <c:v>0.93522773493661127</c:v>
                </c:pt>
                <c:pt idx="49">
                  <c:v>0.95208752220748316</c:v>
                </c:pt>
                <c:pt idx="50">
                  <c:v>0.95258676006255583</c:v>
                </c:pt>
                <c:pt idx="51">
                  <c:v>0.93713687510429011</c:v>
                </c:pt>
                <c:pt idx="52">
                  <c:v>0.91969731326020088</c:v>
                </c:pt>
                <c:pt idx="53">
                  <c:v>0.95734313002725457</c:v>
                </c:pt>
                <c:pt idx="54">
                  <c:v>0.96139652209768434</c:v>
                </c:pt>
                <c:pt idx="55">
                  <c:v>0.96212473665357057</c:v>
                </c:pt>
                <c:pt idx="56">
                  <c:v>0.90362979272914723</c:v>
                </c:pt>
                <c:pt idx="57">
                  <c:v>0.93610095502396984</c:v>
                </c:pt>
                <c:pt idx="58">
                  <c:v>0.9213063944420401</c:v>
                </c:pt>
                <c:pt idx="59">
                  <c:v>0.96046981313358992</c:v>
                </c:pt>
                <c:pt idx="60">
                  <c:v>0.9487102579925043</c:v>
                </c:pt>
                <c:pt idx="61">
                  <c:v>0.96822680153574747</c:v>
                </c:pt>
                <c:pt idx="62">
                  <c:v>0.97605698296281374</c:v>
                </c:pt>
                <c:pt idx="63">
                  <c:v>0.96873003425943272</c:v>
                </c:pt>
                <c:pt idx="64">
                  <c:v>0.97896845299251101</c:v>
                </c:pt>
                <c:pt idx="65">
                  <c:v>1.0019270147207127</c:v>
                </c:pt>
                <c:pt idx="66">
                  <c:v>0.99337964996516059</c:v>
                </c:pt>
                <c:pt idx="67">
                  <c:v>1.0022006464681801</c:v>
                </c:pt>
                <c:pt idx="68">
                  <c:v>0.98019203573015812</c:v>
                </c:pt>
                <c:pt idx="69">
                  <c:v>0.96000018211402194</c:v>
                </c:pt>
                <c:pt idx="70">
                  <c:v>0.96729958424641116</c:v>
                </c:pt>
                <c:pt idx="71">
                  <c:v>0.96453717898200908</c:v>
                </c:pt>
                <c:pt idx="72">
                  <c:v>0.95854393825823736</c:v>
                </c:pt>
                <c:pt idx="73">
                  <c:v>0.93384000104878639</c:v>
                </c:pt>
                <c:pt idx="74">
                  <c:v>0.95091834083157512</c:v>
                </c:pt>
                <c:pt idx="75">
                  <c:v>0.94770928208918281</c:v>
                </c:pt>
                <c:pt idx="76">
                  <c:v>0.95161930771868775</c:v>
                </c:pt>
                <c:pt idx="77">
                  <c:v>0.94263133740857108</c:v>
                </c:pt>
                <c:pt idx="78">
                  <c:v>0.95235854297796585</c:v>
                </c:pt>
                <c:pt idx="79">
                  <c:v>0.95883258582717545</c:v>
                </c:pt>
                <c:pt idx="80">
                  <c:v>0.95890193413478297</c:v>
                </c:pt>
                <c:pt idx="81">
                  <c:v>0.95846910753288816</c:v>
                </c:pt>
                <c:pt idx="82">
                  <c:v>0.95399008184675804</c:v>
                </c:pt>
                <c:pt idx="83">
                  <c:v>0.96186420354102198</c:v>
                </c:pt>
                <c:pt idx="84">
                  <c:v>0.99001562991393699</c:v>
                </c:pt>
                <c:pt idx="85">
                  <c:v>0.97228141335409246</c:v>
                </c:pt>
                <c:pt idx="86">
                  <c:v>0.95818151311682831</c:v>
                </c:pt>
                <c:pt idx="87">
                  <c:v>0.94973442108590567</c:v>
                </c:pt>
                <c:pt idx="88">
                  <c:v>0.96914846740127314</c:v>
                </c:pt>
                <c:pt idx="89">
                  <c:v>0.96343505418997943</c:v>
                </c:pt>
                <c:pt idx="90">
                  <c:v>0.95564897139683336</c:v>
                </c:pt>
                <c:pt idx="91">
                  <c:v>0.98064916090810506</c:v>
                </c:pt>
                <c:pt idx="92">
                  <c:v>0.98898724592022424</c:v>
                </c:pt>
                <c:pt idx="93">
                  <c:v>1.0144392992968361</c:v>
                </c:pt>
                <c:pt idx="94">
                  <c:v>0.95553237177043071</c:v>
                </c:pt>
                <c:pt idx="95">
                  <c:v>0.97875083827046649</c:v>
                </c:pt>
                <c:pt idx="96">
                  <c:v>0.99025171288155744</c:v>
                </c:pt>
                <c:pt idx="97">
                  <c:v>0.9834646523474041</c:v>
                </c:pt>
                <c:pt idx="98">
                  <c:v>0.98882196688690227</c:v>
                </c:pt>
                <c:pt idx="99">
                  <c:v>0.99023422383789539</c:v>
                </c:pt>
                <c:pt idx="100">
                  <c:v>1.0084534433682542</c:v>
                </c:pt>
                <c:pt idx="101">
                  <c:v>0.98476692102057206</c:v>
                </c:pt>
                <c:pt idx="102">
                  <c:v>1.0033999048696551</c:v>
                </c:pt>
                <c:pt idx="103">
                  <c:v>0.99854636474945602</c:v>
                </c:pt>
                <c:pt idx="104">
                  <c:v>0.98415820126542652</c:v>
                </c:pt>
                <c:pt idx="105">
                  <c:v>1.0158565999487736</c:v>
                </c:pt>
                <c:pt idx="106">
                  <c:v>1.0081798349281805</c:v>
                </c:pt>
                <c:pt idx="107">
                  <c:v>1.0012566872619959</c:v>
                </c:pt>
                <c:pt idx="108">
                  <c:v>1.0086422628448362</c:v>
                </c:pt>
                <c:pt idx="109">
                  <c:v>1.0290511148909112</c:v>
                </c:pt>
                <c:pt idx="110">
                  <c:v>1.0249082092275992</c:v>
                </c:pt>
                <c:pt idx="111">
                  <c:v>1.0108767848160749</c:v>
                </c:pt>
                <c:pt idx="112">
                  <c:v>1.0160890220866214</c:v>
                </c:pt>
                <c:pt idx="113">
                  <c:v>1.0203541107768457</c:v>
                </c:pt>
                <c:pt idx="114">
                  <c:v>1.0230844144254203</c:v>
                </c:pt>
                <c:pt idx="115">
                  <c:v>1.021949479937345</c:v>
                </c:pt>
                <c:pt idx="116">
                  <c:v>1.0239187475005074</c:v>
                </c:pt>
                <c:pt idx="117">
                  <c:v>1.0313197950646029</c:v>
                </c:pt>
                <c:pt idx="118">
                  <c:v>1.0331878146878355</c:v>
                </c:pt>
                <c:pt idx="119">
                  <c:v>1.0894992461633315</c:v>
                </c:pt>
                <c:pt idx="120">
                  <c:v>1.0929653207561805</c:v>
                </c:pt>
                <c:pt idx="121">
                  <c:v>1.062953166262123</c:v>
                </c:pt>
                <c:pt idx="122">
                  <c:v>1.0480047818333336</c:v>
                </c:pt>
                <c:pt idx="123">
                  <c:v>1.0383289553934483</c:v>
                </c:pt>
                <c:pt idx="124">
                  <c:v>1.0344883237531919</c:v>
                </c:pt>
                <c:pt idx="125">
                  <c:v>1.0600121037974666</c:v>
                </c:pt>
                <c:pt idx="126">
                  <c:v>1.0622409738775929</c:v>
                </c:pt>
                <c:pt idx="127">
                  <c:v>1.0793652488763799</c:v>
                </c:pt>
                <c:pt idx="128">
                  <c:v>1.1218542797749484</c:v>
                </c:pt>
                <c:pt idx="129">
                  <c:v>1.0907180154313132</c:v>
                </c:pt>
                <c:pt idx="130">
                  <c:v>1.0607284836327422</c:v>
                </c:pt>
                <c:pt idx="131">
                  <c:v>1.1376014541052701</c:v>
                </c:pt>
                <c:pt idx="132">
                  <c:v>1.1637941851330347</c:v>
                </c:pt>
                <c:pt idx="133">
                  <c:v>1.114753318569873</c:v>
                </c:pt>
                <c:pt idx="134">
                  <c:v>1.0676848313002492</c:v>
                </c:pt>
                <c:pt idx="135">
                  <c:v>1.1454403140646505</c:v>
                </c:pt>
                <c:pt idx="136">
                  <c:v>1.0905739192646282</c:v>
                </c:pt>
                <c:pt idx="137">
                  <c:v>1.0492796864433107</c:v>
                </c:pt>
                <c:pt idx="138">
                  <c:v>1.0649933725883323</c:v>
                </c:pt>
                <c:pt idx="139">
                  <c:v>1.1174707344894019</c:v>
                </c:pt>
                <c:pt idx="140">
                  <c:v>1.1263546785238452</c:v>
                </c:pt>
                <c:pt idx="141">
                  <c:v>1.1333318114506665</c:v>
                </c:pt>
                <c:pt idx="142">
                  <c:v>1.1121207318048874</c:v>
                </c:pt>
                <c:pt idx="143">
                  <c:v>1.1010428173093412</c:v>
                </c:pt>
                <c:pt idx="144">
                  <c:v>1.1143573944580931</c:v>
                </c:pt>
                <c:pt idx="145">
                  <c:v>1.1464830884366486</c:v>
                </c:pt>
                <c:pt idx="146">
                  <c:v>1.1337917364333319</c:v>
                </c:pt>
                <c:pt idx="147">
                  <c:v>1.1066703961749413</c:v>
                </c:pt>
                <c:pt idx="148">
                  <c:v>1.1604955134805721</c:v>
                </c:pt>
                <c:pt idx="149">
                  <c:v>1.154569578279373</c:v>
                </c:pt>
                <c:pt idx="150">
                  <c:v>1.1228946616294817</c:v>
                </c:pt>
                <c:pt idx="151">
                  <c:v>1.1849427917390021</c:v>
                </c:pt>
                <c:pt idx="152">
                  <c:v>1.141915136980856</c:v>
                </c:pt>
                <c:pt idx="153">
                  <c:v>1.14839802223339</c:v>
                </c:pt>
                <c:pt idx="154">
                  <c:v>1.1418404236299715</c:v>
                </c:pt>
                <c:pt idx="155">
                  <c:v>1.0965946952189218</c:v>
                </c:pt>
                <c:pt idx="156">
                  <c:v>1.1169220047917992</c:v>
                </c:pt>
                <c:pt idx="157">
                  <c:v>1.1400260013242149</c:v>
                </c:pt>
                <c:pt idx="158">
                  <c:v>1.1452752284396404</c:v>
                </c:pt>
                <c:pt idx="159">
                  <c:v>1.1696320630793382</c:v>
                </c:pt>
                <c:pt idx="160">
                  <c:v>1.1670946678390675</c:v>
                </c:pt>
                <c:pt idx="161">
                  <c:v>1.2128281856269938</c:v>
                </c:pt>
                <c:pt idx="162">
                  <c:v>1.173669965453443</c:v>
                </c:pt>
                <c:pt idx="163">
                  <c:v>1.1587646756416896</c:v>
                </c:pt>
                <c:pt idx="164">
                  <c:v>1.2094493960817461</c:v>
                </c:pt>
                <c:pt idx="165">
                  <c:v>1.1719355561600642</c:v>
                </c:pt>
                <c:pt idx="166">
                  <c:v>1.1986273800491289</c:v>
                </c:pt>
                <c:pt idx="167">
                  <c:v>1.1896927219125935</c:v>
                </c:pt>
                <c:pt idx="168">
                  <c:v>1.2667027460182978</c:v>
                </c:pt>
                <c:pt idx="169">
                  <c:v>1.1713522766843176</c:v>
                </c:pt>
                <c:pt idx="170">
                  <c:v>1.1887168507503525</c:v>
                </c:pt>
                <c:pt idx="171">
                  <c:v>1.2103888004005332</c:v>
                </c:pt>
                <c:pt idx="172">
                  <c:v>1.2076814440922625</c:v>
                </c:pt>
                <c:pt idx="173">
                  <c:v>1.2293028245001245</c:v>
                </c:pt>
                <c:pt idx="174">
                  <c:v>1.2062045687704617</c:v>
                </c:pt>
                <c:pt idx="175">
                  <c:v>1.2193226716135006</c:v>
                </c:pt>
                <c:pt idx="176">
                  <c:v>1.2002535930797733</c:v>
                </c:pt>
                <c:pt idx="177">
                  <c:v>1.1990143388795735</c:v>
                </c:pt>
                <c:pt idx="178">
                  <c:v>1.2117737670039395</c:v>
                </c:pt>
                <c:pt idx="179">
                  <c:v>1.1775229368684081</c:v>
                </c:pt>
                <c:pt idx="180">
                  <c:v>1.2036464242322815</c:v>
                </c:pt>
                <c:pt idx="181">
                  <c:v>1.2195495717784952</c:v>
                </c:pt>
                <c:pt idx="182">
                  <c:v>1.2634500600801228</c:v>
                </c:pt>
                <c:pt idx="183">
                  <c:v>1.2370261566624738</c:v>
                </c:pt>
                <c:pt idx="184">
                  <c:v>1.1305109980733552</c:v>
                </c:pt>
                <c:pt idx="185">
                  <c:v>1.1497128616722614</c:v>
                </c:pt>
                <c:pt idx="186">
                  <c:v>1.203782979278728</c:v>
                </c:pt>
                <c:pt idx="187">
                  <c:v>1.1807040846651753</c:v>
                </c:pt>
                <c:pt idx="188">
                  <c:v>1.226712709517767</c:v>
                </c:pt>
                <c:pt idx="189">
                  <c:v>1.3044637886150305</c:v>
                </c:pt>
                <c:pt idx="190">
                  <c:v>1.2258307508000283</c:v>
                </c:pt>
                <c:pt idx="191">
                  <c:v>1.2242350822396182</c:v>
                </c:pt>
                <c:pt idx="192">
                  <c:v>1.1942766493220551</c:v>
                </c:pt>
                <c:pt idx="193">
                  <c:v>1.2001464549352843</c:v>
                </c:pt>
                <c:pt idx="194">
                  <c:v>1.1713833371086837</c:v>
                </c:pt>
                <c:pt idx="195">
                  <c:v>1.1989091905175795</c:v>
                </c:pt>
                <c:pt idx="196">
                  <c:v>1.2276522428628078</c:v>
                </c:pt>
                <c:pt idx="197">
                  <c:v>1.2364561633829552</c:v>
                </c:pt>
                <c:pt idx="198">
                  <c:v>1.1866616633067979</c:v>
                </c:pt>
                <c:pt idx="199">
                  <c:v>1.2167310779103075</c:v>
                </c:pt>
                <c:pt idx="200">
                  <c:v>1.2076507929744416</c:v>
                </c:pt>
                <c:pt idx="201">
                  <c:v>1.2036867744308817</c:v>
                </c:pt>
                <c:pt idx="202">
                  <c:v>1.2136680549942127</c:v>
                </c:pt>
                <c:pt idx="203">
                  <c:v>1.2452045207751079</c:v>
                </c:pt>
                <c:pt idx="204">
                  <c:v>1.1904823086375651</c:v>
                </c:pt>
                <c:pt idx="205">
                  <c:v>1.2158608462562757</c:v>
                </c:pt>
                <c:pt idx="206">
                  <c:v>1.2067828452586817</c:v>
                </c:pt>
                <c:pt idx="207">
                  <c:v>1.1905029811303558</c:v>
                </c:pt>
                <c:pt idx="208">
                  <c:v>1.163251567024189</c:v>
                </c:pt>
                <c:pt idx="209">
                  <c:v>1.1439460100022061</c:v>
                </c:pt>
                <c:pt idx="210">
                  <c:v>1.1584945519990961</c:v>
                </c:pt>
                <c:pt idx="211">
                  <c:v>1.1549775188367266</c:v>
                </c:pt>
                <c:pt idx="212">
                  <c:v>1.2036177184740802</c:v>
                </c:pt>
                <c:pt idx="213">
                  <c:v>1.1685410899121103</c:v>
                </c:pt>
                <c:pt idx="214">
                  <c:v>1.2157782898573641</c:v>
                </c:pt>
                <c:pt idx="215">
                  <c:v>1.2388862740739273</c:v>
                </c:pt>
                <c:pt idx="216">
                  <c:v>1.206114939957424</c:v>
                </c:pt>
                <c:pt idx="217">
                  <c:v>1.1865011749499643</c:v>
                </c:pt>
                <c:pt idx="218">
                  <c:v>1.2454653459771194</c:v>
                </c:pt>
                <c:pt idx="219">
                  <c:v>1.1777951151595498</c:v>
                </c:pt>
                <c:pt idx="220">
                  <c:v>1.2241044444813136</c:v>
                </c:pt>
                <c:pt idx="221">
                  <c:v>1.1876731790078254</c:v>
                </c:pt>
                <c:pt idx="222">
                  <c:v>1.1898617009170793</c:v>
                </c:pt>
                <c:pt idx="223">
                  <c:v>1.2015885641036914</c:v>
                </c:pt>
                <c:pt idx="224">
                  <c:v>1.2005499250051233</c:v>
                </c:pt>
                <c:pt idx="225">
                  <c:v>1.1803869952214479</c:v>
                </c:pt>
                <c:pt idx="226">
                  <c:v>1.1968434989442081</c:v>
                </c:pt>
                <c:pt idx="227">
                  <c:v>1.2233628982625322</c:v>
                </c:pt>
                <c:pt idx="228">
                  <c:v>1.242816473908388</c:v>
                </c:pt>
                <c:pt idx="229">
                  <c:v>1.2181216511024195</c:v>
                </c:pt>
                <c:pt idx="230">
                  <c:v>1.2063036932348083</c:v>
                </c:pt>
                <c:pt idx="231">
                  <c:v>1.1850081172590317</c:v>
                </c:pt>
                <c:pt idx="232">
                  <c:v>1.2188908718091547</c:v>
                </c:pt>
                <c:pt idx="233">
                  <c:v>1.1916810024129567</c:v>
                </c:pt>
                <c:pt idx="234">
                  <c:v>1.2204010819952342</c:v>
                </c:pt>
                <c:pt idx="235">
                  <c:v>1.2195291654584501</c:v>
                </c:pt>
                <c:pt idx="236">
                  <c:v>1.2109966273646813</c:v>
                </c:pt>
                <c:pt idx="237">
                  <c:v>1.1976544267892291</c:v>
                </c:pt>
                <c:pt idx="238">
                  <c:v>1.216178123799647</c:v>
                </c:pt>
                <c:pt idx="239">
                  <c:v>1.2181949116652278</c:v>
                </c:pt>
                <c:pt idx="240">
                  <c:v>1.2552470142502989</c:v>
                </c:pt>
                <c:pt idx="241">
                  <c:v>1.2629612161739998</c:v>
                </c:pt>
                <c:pt idx="242">
                  <c:v>1.2218780653083205</c:v>
                </c:pt>
                <c:pt idx="243">
                  <c:v>1.183786811839888</c:v>
                </c:pt>
                <c:pt idx="244">
                  <c:v>1.192582941277456</c:v>
                </c:pt>
                <c:pt idx="245">
                  <c:v>1.22260847918169</c:v>
                </c:pt>
                <c:pt idx="246">
                  <c:v>1.1567810426537073</c:v>
                </c:pt>
                <c:pt idx="247">
                  <c:v>1.1547157644861981</c:v>
                </c:pt>
                <c:pt idx="248">
                  <c:v>1.1386826044865903</c:v>
                </c:pt>
                <c:pt idx="249">
                  <c:v>1.1671248553783913</c:v>
                </c:pt>
                <c:pt idx="250">
                  <c:v>1.2150345143446586</c:v>
                </c:pt>
                <c:pt idx="251">
                  <c:v>1.145271825401124</c:v>
                </c:pt>
                <c:pt idx="252">
                  <c:v>1.2484351446780688</c:v>
                </c:pt>
                <c:pt idx="253">
                  <c:v>1.2188804271395086</c:v>
                </c:pt>
                <c:pt idx="254">
                  <c:v>1.2064219980830075</c:v>
                </c:pt>
                <c:pt idx="255">
                  <c:v>1.1812384644731615</c:v>
                </c:pt>
                <c:pt idx="256">
                  <c:v>1.1963374951698162</c:v>
                </c:pt>
                <c:pt idx="257">
                  <c:v>1.1342133343341083</c:v>
                </c:pt>
                <c:pt idx="258">
                  <c:v>1.1514605211840505</c:v>
                </c:pt>
                <c:pt idx="259">
                  <c:v>1.1602757500184657</c:v>
                </c:pt>
                <c:pt idx="260">
                  <c:v>1.141854147452886</c:v>
                </c:pt>
                <c:pt idx="261">
                  <c:v>1.1355312288407691</c:v>
                </c:pt>
                <c:pt idx="262">
                  <c:v>1.1664271172120231</c:v>
                </c:pt>
                <c:pt idx="263">
                  <c:v>1.1432793851121337</c:v>
                </c:pt>
                <c:pt idx="264">
                  <c:v>1.1286021437952596</c:v>
                </c:pt>
                <c:pt idx="265">
                  <c:v>1.1314154573562285</c:v>
                </c:pt>
                <c:pt idx="266">
                  <c:v>1.1439195447661039</c:v>
                </c:pt>
                <c:pt idx="267">
                  <c:v>1.1163706695432407</c:v>
                </c:pt>
                <c:pt idx="268">
                  <c:v>1.1747960322334186</c:v>
                </c:pt>
                <c:pt idx="269">
                  <c:v>1.1324003039627042</c:v>
                </c:pt>
                <c:pt idx="270">
                  <c:v>1.1059989436207456</c:v>
                </c:pt>
                <c:pt idx="271">
                  <c:v>1.0913513063144422</c:v>
                </c:pt>
                <c:pt idx="272">
                  <c:v>1.1333623386591671</c:v>
                </c:pt>
                <c:pt idx="273">
                  <c:v>1.0978341684922235</c:v>
                </c:pt>
                <c:pt idx="274">
                  <c:v>1.1006237143432251</c:v>
                </c:pt>
                <c:pt idx="275">
                  <c:v>1.1411238608263254</c:v>
                </c:pt>
                <c:pt idx="276">
                  <c:v>1.1325112589905399</c:v>
                </c:pt>
                <c:pt idx="277">
                  <c:v>1.1531106992571447</c:v>
                </c:pt>
                <c:pt idx="278">
                  <c:v>1.107573002356828</c:v>
                </c:pt>
                <c:pt idx="279">
                  <c:v>1.0810562510139634</c:v>
                </c:pt>
                <c:pt idx="280">
                  <c:v>1.1099512627036021</c:v>
                </c:pt>
                <c:pt idx="281">
                  <c:v>1.0866494587288575</c:v>
                </c:pt>
                <c:pt idx="282">
                  <c:v>1.0795561003622085</c:v>
                </c:pt>
                <c:pt idx="283">
                  <c:v>1.064501566554535</c:v>
                </c:pt>
                <c:pt idx="284">
                  <c:v>1.0586742070495412</c:v>
                </c:pt>
                <c:pt idx="285">
                  <c:v>1.0525008311633124</c:v>
                </c:pt>
                <c:pt idx="286">
                  <c:v>1.0259678964006691</c:v>
                </c:pt>
                <c:pt idx="287">
                  <c:v>1.0311288438146373</c:v>
                </c:pt>
                <c:pt idx="288">
                  <c:v>1.0129110354509878</c:v>
                </c:pt>
                <c:pt idx="289">
                  <c:v>1.0251997900450707</c:v>
                </c:pt>
                <c:pt idx="290">
                  <c:v>1.0187005615924511</c:v>
                </c:pt>
                <c:pt idx="291">
                  <c:v>1.0677015980105653</c:v>
                </c:pt>
                <c:pt idx="292">
                  <c:v>1.0657697956167367</c:v>
                </c:pt>
                <c:pt idx="293">
                  <c:v>1.0370001040150734</c:v>
                </c:pt>
                <c:pt idx="294">
                  <c:v>1.0474042488800368</c:v>
                </c:pt>
                <c:pt idx="295">
                  <c:v>1.0282844611175146</c:v>
                </c:pt>
                <c:pt idx="296">
                  <c:v>1.0421038988819393</c:v>
                </c:pt>
                <c:pt idx="297">
                  <c:v>1.0545673970157745</c:v>
                </c:pt>
                <c:pt idx="298">
                  <c:v>1.0445725059789384</c:v>
                </c:pt>
                <c:pt idx="299">
                  <c:v>1.0096422840544481</c:v>
                </c:pt>
                <c:pt idx="300">
                  <c:v>1.0285265623091138</c:v>
                </c:pt>
                <c:pt idx="301">
                  <c:v>1.034236250078532</c:v>
                </c:pt>
                <c:pt idx="302">
                  <c:v>0.99787458050798927</c:v>
                </c:pt>
                <c:pt idx="303">
                  <c:v>0.98572118809770437</c:v>
                </c:pt>
                <c:pt idx="304">
                  <c:v>1.0026579137915552</c:v>
                </c:pt>
                <c:pt idx="305">
                  <c:v>1.049508665581014</c:v>
                </c:pt>
                <c:pt idx="306">
                  <c:v>1.0147182832898063</c:v>
                </c:pt>
                <c:pt idx="307">
                  <c:v>0.99897925368067431</c:v>
                </c:pt>
                <c:pt idx="308">
                  <c:v>1.0119483041112449</c:v>
                </c:pt>
                <c:pt idx="309">
                  <c:v>1.036711846973271</c:v>
                </c:pt>
                <c:pt idx="310">
                  <c:v>1.0228951755633495</c:v>
                </c:pt>
                <c:pt idx="311">
                  <c:v>0.98666138257491964</c:v>
                </c:pt>
                <c:pt idx="312">
                  <c:v>1.0039325081298458</c:v>
                </c:pt>
                <c:pt idx="313">
                  <c:v>0.96498794466613813</c:v>
                </c:pt>
                <c:pt idx="314">
                  <c:v>0.98470719872722545</c:v>
                </c:pt>
                <c:pt idx="315">
                  <c:v>1.0264962727671532</c:v>
                </c:pt>
                <c:pt idx="316">
                  <c:v>0.96691687234614765</c:v>
                </c:pt>
                <c:pt idx="317">
                  <c:v>0.9664933905285088</c:v>
                </c:pt>
                <c:pt idx="318">
                  <c:v>0.96126208639716781</c:v>
                </c:pt>
                <c:pt idx="319">
                  <c:v>1.0129110354509878</c:v>
                </c:pt>
                <c:pt idx="320">
                  <c:v>0.96737300669093074</c:v>
                </c:pt>
                <c:pt idx="321">
                  <c:v>0.97042165761737753</c:v>
                </c:pt>
                <c:pt idx="322">
                  <c:v>0.95946409112178765</c:v>
                </c:pt>
                <c:pt idx="323">
                  <c:v>0.98613257702989188</c:v>
                </c:pt>
                <c:pt idx="324">
                  <c:v>0.93836621306271917</c:v>
                </c:pt>
                <c:pt idx="325">
                  <c:v>0.96378802389153762</c:v>
                </c:pt>
                <c:pt idx="326">
                  <c:v>0.94072382515293074</c:v>
                </c:pt>
                <c:pt idx="327">
                  <c:v>0.92144347422486894</c:v>
                </c:pt>
                <c:pt idx="328">
                  <c:v>0.91877787597885596</c:v>
                </c:pt>
                <c:pt idx="329">
                  <c:v>0.9193043962516233</c:v>
                </c:pt>
                <c:pt idx="330">
                  <c:v>0.93322013346652766</c:v>
                </c:pt>
                <c:pt idx="331">
                  <c:v>0.94676251027748237</c:v>
                </c:pt>
                <c:pt idx="332">
                  <c:v>0.95262783874287427</c:v>
                </c:pt>
                <c:pt idx="333">
                  <c:v>0.93870702022594033</c:v>
                </c:pt>
                <c:pt idx="334">
                  <c:v>0.93613564211869371</c:v>
                </c:pt>
                <c:pt idx="335">
                  <c:v>0.92517133643388694</c:v>
                </c:pt>
                <c:pt idx="336">
                  <c:v>0.9364451566668397</c:v>
                </c:pt>
                <c:pt idx="337">
                  <c:v>0.963670239982789</c:v>
                </c:pt>
                <c:pt idx="338">
                  <c:v>0.94228575499027589</c:v>
                </c:pt>
                <c:pt idx="339">
                  <c:v>0.97926738525914037</c:v>
                </c:pt>
                <c:pt idx="340">
                  <c:v>0.94209520234426292</c:v>
                </c:pt>
                <c:pt idx="341">
                  <c:v>0.94355905861281641</c:v>
                </c:pt>
                <c:pt idx="342">
                  <c:v>0.92058150368144132</c:v>
                </c:pt>
                <c:pt idx="343">
                  <c:v>0.91953004779709502</c:v>
                </c:pt>
                <c:pt idx="344">
                  <c:v>0.92103439143357291</c:v>
                </c:pt>
                <c:pt idx="345">
                  <c:v>0.95467239222410116</c:v>
                </c:pt>
                <c:pt idx="346">
                  <c:v>0.92780393779772319</c:v>
                </c:pt>
                <c:pt idx="347">
                  <c:v>0.90675413083266077</c:v>
                </c:pt>
                <c:pt idx="348">
                  <c:v>0.91200832961470557</c:v>
                </c:pt>
                <c:pt idx="349">
                  <c:v>0.91340734405733159</c:v>
                </c:pt>
                <c:pt idx="350">
                  <c:v>0.90487932111998548</c:v>
                </c:pt>
                <c:pt idx="351">
                  <c:v>0.91743405266861577</c:v>
                </c:pt>
                <c:pt idx="352">
                  <c:v>0.91877787597885596</c:v>
                </c:pt>
                <c:pt idx="353">
                  <c:v>0.92766330048626411</c:v>
                </c:pt>
                <c:pt idx="354">
                  <c:v>0.90412631518606645</c:v>
                </c:pt>
                <c:pt idx="355">
                  <c:v>0.91313658734206404</c:v>
                </c:pt>
                <c:pt idx="356">
                  <c:v>0.88681057370370131</c:v>
                </c:pt>
                <c:pt idx="357">
                  <c:v>0.85964698359043623</c:v>
                </c:pt>
                <c:pt idx="358">
                  <c:v>0.79859932644257992</c:v>
                </c:pt>
                <c:pt idx="359">
                  <c:v>0.82212379733515317</c:v>
                </c:pt>
                <c:pt idx="360">
                  <c:v>0.84092658905421758</c:v>
                </c:pt>
                <c:pt idx="361">
                  <c:v>0.86931606823012331</c:v>
                </c:pt>
                <c:pt idx="362">
                  <c:v>0.86539080001114332</c:v>
                </c:pt>
                <c:pt idx="363">
                  <c:v>0.8710558341429947</c:v>
                </c:pt>
                <c:pt idx="364">
                  <c:v>0.92178656325181163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2-4BD5-81B4-588E37530964}"/>
            </c:ext>
          </c:extLst>
        </c:ser>
        <c:ser>
          <c:idx val="2"/>
          <c:order val="8"/>
          <c:tx>
            <c:strRef>
              <c:f>'finished water daily peaking'!$AC$4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9525">
              <a:solidFill>
                <a:schemeClr val="accent1"/>
              </a:solidFill>
            </a:ln>
            <a:effectLst/>
          </c:spPr>
          <c:cat>
            <c:numRef>
              <c:f>'finished water daily peaking'!$A$5:$A$369</c:f>
              <c:numCache>
                <c:formatCode>d\-mmm</c:formatCode>
                <c:ptCount val="365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</c:numCache>
            </c:numRef>
          </c:cat>
          <c:val>
            <c:numRef>
              <c:f>'finished water daily peaking'!$AC$5:$AC$369</c:f>
              <c:numCache>
                <c:formatCode>0.00</c:formatCode>
                <c:ptCount val="365"/>
                <c:pt idx="0">
                  <c:v>0.7875148260724586</c:v>
                </c:pt>
                <c:pt idx="1">
                  <c:v>0.8253161918547437</c:v>
                </c:pt>
                <c:pt idx="2">
                  <c:v>0.84127532074883205</c:v>
                </c:pt>
                <c:pt idx="3">
                  <c:v>0.86550216321200391</c:v>
                </c:pt>
                <c:pt idx="4">
                  <c:v>0.85731596253209852</c:v>
                </c:pt>
                <c:pt idx="5">
                  <c:v>0.86248549507090244</c:v>
                </c:pt>
                <c:pt idx="6">
                  <c:v>0.87647307430078125</c:v>
                </c:pt>
                <c:pt idx="7">
                  <c:v>0.86945415113410141</c:v>
                </c:pt>
                <c:pt idx="8">
                  <c:v>0.89298268092624555</c:v>
                </c:pt>
                <c:pt idx="9">
                  <c:v>0.88750508431286401</c:v>
                </c:pt>
                <c:pt idx="10">
                  <c:v>0.87466673109578907</c:v>
                </c:pt>
                <c:pt idx="11">
                  <c:v>0.89695427209388046</c:v>
                </c:pt>
                <c:pt idx="12">
                  <c:v>0.91470169601113249</c:v>
                </c:pt>
                <c:pt idx="13">
                  <c:v>0.88411463086480702</c:v>
                </c:pt>
                <c:pt idx="14">
                  <c:v>0.88569004422929742</c:v>
                </c:pt>
                <c:pt idx="15">
                  <c:v>0.89449974413712618</c:v>
                </c:pt>
                <c:pt idx="16">
                  <c:v>0.89906639697811996</c:v>
                </c:pt>
                <c:pt idx="17">
                  <c:v>0.88051720901158215</c:v>
                </c:pt>
                <c:pt idx="18">
                  <c:v>0.87882732550382481</c:v>
                </c:pt>
                <c:pt idx="19">
                  <c:v>0.86845644535010902</c:v>
                </c:pt>
                <c:pt idx="20">
                  <c:v>0.89837364976428957</c:v>
                </c:pt>
                <c:pt idx="21">
                  <c:v>0.90380791739857158</c:v>
                </c:pt>
                <c:pt idx="22">
                  <c:v>0.91633016538526368</c:v>
                </c:pt>
                <c:pt idx="23">
                  <c:v>0.88297452686423761</c:v>
                </c:pt>
                <c:pt idx="24">
                  <c:v>0.89548864388825267</c:v>
                </c:pt>
                <c:pt idx="25">
                  <c:v>0.89447235413652171</c:v>
                </c:pt>
                <c:pt idx="26">
                  <c:v>0.90995170752937959</c:v>
                </c:pt>
                <c:pt idx="27">
                  <c:v>0.914202473350338</c:v>
                </c:pt>
                <c:pt idx="28">
                  <c:v>0.9149483560784315</c:v>
                </c:pt>
                <c:pt idx="29">
                  <c:v>0.91473697985301872</c:v>
                </c:pt>
                <c:pt idx="30">
                  <c:v>0.9151439691147959</c:v>
                </c:pt>
                <c:pt idx="31">
                  <c:v>0.90090152597260487</c:v>
                </c:pt>
                <c:pt idx="32">
                  <c:v>0.9245746900014622</c:v>
                </c:pt>
                <c:pt idx="33">
                  <c:v>0.90937572825086932</c:v>
                </c:pt>
                <c:pt idx="34">
                  <c:v>0.90326164904034023</c:v>
                </c:pt>
                <c:pt idx="35">
                  <c:v>0.9234143839459219</c:v>
                </c:pt>
                <c:pt idx="36">
                  <c:v>0.90982300467775989</c:v>
                </c:pt>
                <c:pt idx="37">
                  <c:v>0.89651359015898358</c:v>
                </c:pt>
                <c:pt idx="38">
                  <c:v>0.90877950793605566</c:v>
                </c:pt>
                <c:pt idx="39">
                  <c:v>0.90121383360053653</c:v>
                </c:pt>
                <c:pt idx="40">
                  <c:v>0.91867903079880975</c:v>
                </c:pt>
                <c:pt idx="41">
                  <c:v>0.90202175990785549</c:v>
                </c:pt>
                <c:pt idx="42">
                  <c:v>0.89886199878326634</c:v>
                </c:pt>
                <c:pt idx="43">
                  <c:v>0.90170898273017841</c:v>
                </c:pt>
                <c:pt idx="44">
                  <c:v>0.90916797369843727</c:v>
                </c:pt>
                <c:pt idx="45">
                  <c:v>0.91304267888794532</c:v>
                </c:pt>
                <c:pt idx="46">
                  <c:v>0.90084177579210722</c:v>
                </c:pt>
                <c:pt idx="47">
                  <c:v>0.87887446123037172</c:v>
                </c:pt>
                <c:pt idx="48">
                  <c:v>0.91836322921395064</c:v>
                </c:pt>
                <c:pt idx="49">
                  <c:v>0.90710628483319677</c:v>
                </c:pt>
                <c:pt idx="50">
                  <c:v>0.91539310279678077</c:v>
                </c:pt>
                <c:pt idx="51">
                  <c:v>0.88262364118753378</c:v>
                </c:pt>
                <c:pt idx="52">
                  <c:v>0.88045818897404138</c:v>
                </c:pt>
                <c:pt idx="53">
                  <c:v>0.89357744168811071</c:v>
                </c:pt>
                <c:pt idx="54">
                  <c:v>0.90486269734143587</c:v>
                </c:pt>
                <c:pt idx="55">
                  <c:v>0.90420793569082325</c:v>
                </c:pt>
                <c:pt idx="56">
                  <c:v>0.88680204162503251</c:v>
                </c:pt>
                <c:pt idx="57">
                  <c:v>0.90749529870527212</c:v>
                </c:pt>
                <c:pt idx="58">
                  <c:v>0.89898175340432129</c:v>
                </c:pt>
                <c:pt idx="59">
                  <c:v>0.89985599234239866</c:v>
                </c:pt>
                <c:pt idx="60">
                  <c:v>0.90176495217369201</c:v>
                </c:pt>
                <c:pt idx="61">
                  <c:v>0.93096297027383612</c:v>
                </c:pt>
                <c:pt idx="62">
                  <c:v>0.92558111427749301</c:v>
                </c:pt>
                <c:pt idx="63">
                  <c:v>0.92539959594629029</c:v>
                </c:pt>
                <c:pt idx="64">
                  <c:v>0.91054255186695576</c:v>
                </c:pt>
                <c:pt idx="65">
                  <c:v>0.93892964341013685</c:v>
                </c:pt>
                <c:pt idx="66">
                  <c:v>0.94011221825273528</c:v>
                </c:pt>
                <c:pt idx="67">
                  <c:v>0.91417493237116398</c:v>
                </c:pt>
                <c:pt idx="68">
                  <c:v>0.92367909237702484</c:v>
                </c:pt>
                <c:pt idx="69">
                  <c:v>0.93672324394495321</c:v>
                </c:pt>
                <c:pt idx="70">
                  <c:v>0.91282568389054131</c:v>
                </c:pt>
                <c:pt idx="71">
                  <c:v>0.92491413052846827</c:v>
                </c:pt>
                <c:pt idx="72">
                  <c:v>0.93997309180066513</c:v>
                </c:pt>
                <c:pt idx="73">
                  <c:v>0.91850851746416051</c:v>
                </c:pt>
                <c:pt idx="74">
                  <c:v>0.90015746137925245</c:v>
                </c:pt>
                <c:pt idx="75">
                  <c:v>0.92852475119692091</c:v>
                </c:pt>
                <c:pt idx="76">
                  <c:v>0.89841676601675813</c:v>
                </c:pt>
                <c:pt idx="77">
                  <c:v>0.90776177964138127</c:v>
                </c:pt>
                <c:pt idx="78">
                  <c:v>0.92381728274406782</c:v>
                </c:pt>
                <c:pt idx="79">
                  <c:v>0.92066929657589647</c:v>
                </c:pt>
                <c:pt idx="80">
                  <c:v>0.93587655842621198</c:v>
                </c:pt>
                <c:pt idx="81">
                  <c:v>0.87919561420892112</c:v>
                </c:pt>
                <c:pt idx="82">
                  <c:v>0.93592285652255358</c:v>
                </c:pt>
                <c:pt idx="83">
                  <c:v>0.92122216749620889</c:v>
                </c:pt>
                <c:pt idx="84">
                  <c:v>0.91607756703127485</c:v>
                </c:pt>
                <c:pt idx="85">
                  <c:v>0.93021547676343441</c:v>
                </c:pt>
                <c:pt idx="86">
                  <c:v>0.93094101467333146</c:v>
                </c:pt>
                <c:pt idx="87">
                  <c:v>0.91439434388717311</c:v>
                </c:pt>
                <c:pt idx="88">
                  <c:v>0.9029550763945936</c:v>
                </c:pt>
                <c:pt idx="89">
                  <c:v>0.92759343627888824</c:v>
                </c:pt>
                <c:pt idx="90">
                  <c:v>0.91490685655403281</c:v>
                </c:pt>
                <c:pt idx="91">
                  <c:v>0.93487434477844289</c:v>
                </c:pt>
                <c:pt idx="92">
                  <c:v>0.94667892265239983</c:v>
                </c:pt>
                <c:pt idx="93">
                  <c:v>0.93881529099866623</c:v>
                </c:pt>
                <c:pt idx="94">
                  <c:v>0.93779366244064777</c:v>
                </c:pt>
                <c:pt idx="95">
                  <c:v>0.92423112166108823</c:v>
                </c:pt>
                <c:pt idx="96">
                  <c:v>0.94322346007162128</c:v>
                </c:pt>
                <c:pt idx="97">
                  <c:v>0.94756325541662367</c:v>
                </c:pt>
                <c:pt idx="98">
                  <c:v>0.91798657662884497</c:v>
                </c:pt>
                <c:pt idx="99">
                  <c:v>0.93912022992452659</c:v>
                </c:pt>
                <c:pt idx="100">
                  <c:v>0.9588572470036747</c:v>
                </c:pt>
                <c:pt idx="101">
                  <c:v>0.9328773956487022</c:v>
                </c:pt>
                <c:pt idx="102">
                  <c:v>0.9449542039674057</c:v>
                </c:pt>
                <c:pt idx="103">
                  <c:v>0.96240384143671398</c:v>
                </c:pt>
                <c:pt idx="104">
                  <c:v>0.93820655864503599</c:v>
                </c:pt>
                <c:pt idx="105">
                  <c:v>0.96237109277809019</c:v>
                </c:pt>
                <c:pt idx="106">
                  <c:v>0.98588752742460262</c:v>
                </c:pt>
                <c:pt idx="107">
                  <c:v>0.95048517687459921</c:v>
                </c:pt>
                <c:pt idx="108">
                  <c:v>0.9781674078203999</c:v>
                </c:pt>
                <c:pt idx="109">
                  <c:v>1.0109917660617411</c:v>
                </c:pt>
                <c:pt idx="110">
                  <c:v>0.97945373654135148</c:v>
                </c:pt>
                <c:pt idx="111">
                  <c:v>0.96240384143671409</c:v>
                </c:pt>
                <c:pt idx="112">
                  <c:v>0.96213971953086197</c:v>
                </c:pt>
                <c:pt idx="113">
                  <c:v>0.94919384857460709</c:v>
                </c:pt>
                <c:pt idx="114">
                  <c:v>0.96625570203333999</c:v>
                </c:pt>
                <c:pt idx="115">
                  <c:v>0.97748643900695642</c:v>
                </c:pt>
                <c:pt idx="116">
                  <c:v>0.94578344750728882</c:v>
                </c:pt>
                <c:pt idx="117">
                  <c:v>0.97377134280917366</c:v>
                </c:pt>
                <c:pt idx="118">
                  <c:v>0.95619053847049285</c:v>
                </c:pt>
                <c:pt idx="119">
                  <c:v>0.99928092908931321</c:v>
                </c:pt>
                <c:pt idx="120">
                  <c:v>0.98334518018959516</c:v>
                </c:pt>
                <c:pt idx="121">
                  <c:v>1.0035586419240992</c:v>
                </c:pt>
                <c:pt idx="122">
                  <c:v>0.99377391331375908</c:v>
                </c:pt>
                <c:pt idx="123">
                  <c:v>0.98613486230215242</c:v>
                </c:pt>
                <c:pt idx="124">
                  <c:v>0.99076049713544845</c:v>
                </c:pt>
                <c:pt idx="125">
                  <c:v>0.99974746823416794</c:v>
                </c:pt>
                <c:pt idx="126">
                  <c:v>1.0286846391362676</c:v>
                </c:pt>
                <c:pt idx="127">
                  <c:v>1.0297158812443177</c:v>
                </c:pt>
                <c:pt idx="128">
                  <c:v>1.0252800587975988</c:v>
                </c:pt>
                <c:pt idx="129">
                  <c:v>1.04432219611722</c:v>
                </c:pt>
                <c:pt idx="130">
                  <c:v>1.0195708971926496</c:v>
                </c:pt>
                <c:pt idx="131">
                  <c:v>1.016840456569563</c:v>
                </c:pt>
                <c:pt idx="132">
                  <c:v>0.9885209355272111</c:v>
                </c:pt>
                <c:pt idx="133">
                  <c:v>1.035101247669507</c:v>
                </c:pt>
                <c:pt idx="134">
                  <c:v>1.0538031165314874</c:v>
                </c:pt>
                <c:pt idx="135">
                  <c:v>1.0675363767388264</c:v>
                </c:pt>
                <c:pt idx="136">
                  <c:v>1.0255933188554334</c:v>
                </c:pt>
                <c:pt idx="137">
                  <c:v>0.98804898246068062</c:v>
                </c:pt>
                <c:pt idx="138">
                  <c:v>0.98710496941352377</c:v>
                </c:pt>
                <c:pt idx="139">
                  <c:v>1.0108611831114576</c:v>
                </c:pt>
                <c:pt idx="140">
                  <c:v>1.0083996823203969</c:v>
                </c:pt>
                <c:pt idx="141">
                  <c:v>1.0443905696247577</c:v>
                </c:pt>
                <c:pt idx="142">
                  <c:v>1.0443905696247577</c:v>
                </c:pt>
                <c:pt idx="143">
                  <c:v>1.0548379477424839</c:v>
                </c:pt>
                <c:pt idx="144">
                  <c:v>1.0279042769493769</c:v>
                </c:pt>
                <c:pt idx="145">
                  <c:v>1.0629249620210124</c:v>
                </c:pt>
                <c:pt idx="146">
                  <c:v>1.0567598580876956</c:v>
                </c:pt>
                <c:pt idx="147">
                  <c:v>1.0078001982724143</c:v>
                </c:pt>
                <c:pt idx="148">
                  <c:v>1.0555748097476116</c:v>
                </c:pt>
                <c:pt idx="149">
                  <c:v>1.0478319241937253</c:v>
                </c:pt>
                <c:pt idx="150">
                  <c:v>1.0963829192981371</c:v>
                </c:pt>
                <c:pt idx="151">
                  <c:v>1.0948901647240437</c:v>
                </c:pt>
                <c:pt idx="152">
                  <c:v>1.0616244438629987</c:v>
                </c:pt>
                <c:pt idx="153">
                  <c:v>1.0664984188781832</c:v>
                </c:pt>
                <c:pt idx="154">
                  <c:v>1.0483788600202193</c:v>
                </c:pt>
                <c:pt idx="155">
                  <c:v>1.071745100886943</c:v>
                </c:pt>
                <c:pt idx="156">
                  <c:v>1.0730183298249703</c:v>
                </c:pt>
                <c:pt idx="157">
                  <c:v>1.0790995438710687</c:v>
                </c:pt>
                <c:pt idx="158">
                  <c:v>1.1067761037249948</c:v>
                </c:pt>
                <c:pt idx="159">
                  <c:v>1.0888969240002719</c:v>
                </c:pt>
                <c:pt idx="160">
                  <c:v>1.1189591557423813</c:v>
                </c:pt>
                <c:pt idx="161">
                  <c:v>1.1177530964881459</c:v>
                </c:pt>
                <c:pt idx="162">
                  <c:v>1.1217540769006022</c:v>
                </c:pt>
                <c:pt idx="163">
                  <c:v>1.0842085793179044</c:v>
                </c:pt>
                <c:pt idx="164">
                  <c:v>1.0945726275352032</c:v>
                </c:pt>
                <c:pt idx="165">
                  <c:v>1.0777538046008799</c:v>
                </c:pt>
                <c:pt idx="166">
                  <c:v>1.1140025244111078</c:v>
                </c:pt>
                <c:pt idx="167">
                  <c:v>1.1090348682953797</c:v>
                </c:pt>
                <c:pt idx="168">
                  <c:v>1.1528051739965233</c:v>
                </c:pt>
                <c:pt idx="169">
                  <c:v>1.1346969598700012</c:v>
                </c:pt>
                <c:pt idx="170">
                  <c:v>1.1279009235807096</c:v>
                </c:pt>
                <c:pt idx="171">
                  <c:v>1.1465758731252147</c:v>
                </c:pt>
                <c:pt idx="172">
                  <c:v>1.1408439195008637</c:v>
                </c:pt>
                <c:pt idx="173">
                  <c:v>1.1650481834584772</c:v>
                </c:pt>
                <c:pt idx="174">
                  <c:v>1.1006294353617876</c:v>
                </c:pt>
                <c:pt idx="175">
                  <c:v>1.156537852337014</c:v>
                </c:pt>
                <c:pt idx="176">
                  <c:v>1.1591991882365882</c:v>
                </c:pt>
                <c:pt idx="177">
                  <c:v>1.1336920414753762</c:v>
                </c:pt>
                <c:pt idx="178">
                  <c:v>1.1166825851111895</c:v>
                </c:pt>
                <c:pt idx="179">
                  <c:v>1.1256414766360889</c:v>
                </c:pt>
                <c:pt idx="180">
                  <c:v>1.1469862919261082</c:v>
                </c:pt>
                <c:pt idx="181">
                  <c:v>1.1492259968008141</c:v>
                </c:pt>
                <c:pt idx="182">
                  <c:v>1.1708755485544438</c:v>
                </c:pt>
                <c:pt idx="183">
                  <c:v>1.1269388489116523</c:v>
                </c:pt>
                <c:pt idx="184">
                  <c:v>1.0465734291073725</c:v>
                </c:pt>
                <c:pt idx="185">
                  <c:v>1.0933566650406887</c:v>
                </c:pt>
                <c:pt idx="186">
                  <c:v>1.1119727779091793</c:v>
                </c:pt>
                <c:pt idx="187">
                  <c:v>1.1390760056332301</c:v>
                </c:pt>
                <c:pt idx="188">
                  <c:v>1.1053597587496207</c:v>
                </c:pt>
                <c:pt idx="189">
                  <c:v>1.1412097632133114</c:v>
                </c:pt>
                <c:pt idx="190">
                  <c:v>1.1625455117590482</c:v>
                </c:pt>
                <c:pt idx="191">
                  <c:v>1.1550788984542171</c:v>
                </c:pt>
                <c:pt idx="192">
                  <c:v>1.1453243889827691</c:v>
                </c:pt>
                <c:pt idx="193">
                  <c:v>1.1322526843379639</c:v>
                </c:pt>
                <c:pt idx="194">
                  <c:v>1.138978353029801</c:v>
                </c:pt>
                <c:pt idx="195">
                  <c:v>1.1671665880316344</c:v>
                </c:pt>
                <c:pt idx="196">
                  <c:v>1.193551607365761</c:v>
                </c:pt>
                <c:pt idx="197">
                  <c:v>1.1850466996354381</c:v>
                </c:pt>
                <c:pt idx="198">
                  <c:v>1.1603840546250801</c:v>
                </c:pt>
                <c:pt idx="199">
                  <c:v>1.1692374241637176</c:v>
                </c:pt>
                <c:pt idx="200">
                  <c:v>1.1647476130076315</c:v>
                </c:pt>
                <c:pt idx="201">
                  <c:v>1.1606624263973429</c:v>
                </c:pt>
                <c:pt idx="202">
                  <c:v>1.1429585853713842</c:v>
                </c:pt>
                <c:pt idx="203">
                  <c:v>1.1654270556408337</c:v>
                </c:pt>
                <c:pt idx="204">
                  <c:v>1.1143922146294849</c:v>
                </c:pt>
                <c:pt idx="205">
                  <c:v>1.1485904936625122</c:v>
                </c:pt>
                <c:pt idx="206">
                  <c:v>1.1504265931144271</c:v>
                </c:pt>
                <c:pt idx="207">
                  <c:v>1.1112323182525605</c:v>
                </c:pt>
                <c:pt idx="208">
                  <c:v>1.1178790052586816</c:v>
                </c:pt>
                <c:pt idx="209">
                  <c:v>1.1152621597793613</c:v>
                </c:pt>
                <c:pt idx="210">
                  <c:v>1.1383114940539258</c:v>
                </c:pt>
                <c:pt idx="211">
                  <c:v>1.1280043470681287</c:v>
                </c:pt>
                <c:pt idx="212">
                  <c:v>1.1172344370573868</c:v>
                </c:pt>
                <c:pt idx="213">
                  <c:v>1.1197863527296448</c:v>
                </c:pt>
                <c:pt idx="214">
                  <c:v>1.0897666081094146</c:v>
                </c:pt>
                <c:pt idx="215">
                  <c:v>1.1418702701759751</c:v>
                </c:pt>
                <c:pt idx="216">
                  <c:v>1.1227846262382659</c:v>
                </c:pt>
                <c:pt idx="217">
                  <c:v>1.1574892619815058</c:v>
                </c:pt>
                <c:pt idx="218">
                  <c:v>1.1658311192623372</c:v>
                </c:pt>
                <c:pt idx="219">
                  <c:v>1.1218896147098099</c:v>
                </c:pt>
                <c:pt idx="220">
                  <c:v>1.1180767502296205</c:v>
                </c:pt>
                <c:pt idx="221">
                  <c:v>1.1290008511972367</c:v>
                </c:pt>
                <c:pt idx="222">
                  <c:v>1.1378275783485778</c:v>
                </c:pt>
                <c:pt idx="223">
                  <c:v>1.1364130439787505</c:v>
                </c:pt>
                <c:pt idx="224">
                  <c:v>1.1333595228035067</c:v>
                </c:pt>
                <c:pt idx="225">
                  <c:v>1.1488906631443396</c:v>
                </c:pt>
                <c:pt idx="226">
                  <c:v>1.1403073403544213</c:v>
                </c:pt>
                <c:pt idx="227">
                  <c:v>1.1775555691880968</c:v>
                </c:pt>
                <c:pt idx="228">
                  <c:v>1.1625389957202157</c:v>
                </c:pt>
                <c:pt idx="229">
                  <c:v>1.1501574003998327</c:v>
                </c:pt>
                <c:pt idx="230">
                  <c:v>1.1021890855436018</c:v>
                </c:pt>
                <c:pt idx="231">
                  <c:v>1.1484478522362811</c:v>
                </c:pt>
                <c:pt idx="232">
                  <c:v>1.1708506377529566</c:v>
                </c:pt>
                <c:pt idx="233">
                  <c:v>1.1595730239765545</c:v>
                </c:pt>
                <c:pt idx="234">
                  <c:v>1.1424552073059728</c:v>
                </c:pt>
                <c:pt idx="235">
                  <c:v>1.1413999425215344</c:v>
                </c:pt>
                <c:pt idx="236">
                  <c:v>1.1487776254518374</c:v>
                </c:pt>
                <c:pt idx="237">
                  <c:v>1.1621806763609746</c:v>
                </c:pt>
                <c:pt idx="238">
                  <c:v>1.1574687395518919</c:v>
                </c:pt>
                <c:pt idx="239">
                  <c:v>1.1869703601614916</c:v>
                </c:pt>
                <c:pt idx="240">
                  <c:v>1.1779243126266228</c:v>
                </c:pt>
                <c:pt idx="241">
                  <c:v>1.1636842227884263</c:v>
                </c:pt>
                <c:pt idx="242">
                  <c:v>1.1394309810811039</c:v>
                </c:pt>
                <c:pt idx="243">
                  <c:v>1.0957131121863422</c:v>
                </c:pt>
                <c:pt idx="244">
                  <c:v>1.1152086017933387</c:v>
                </c:pt>
                <c:pt idx="245">
                  <c:v>1.1011868143533625</c:v>
                </c:pt>
                <c:pt idx="246">
                  <c:v>1.0996003638396181</c:v>
                </c:pt>
                <c:pt idx="247">
                  <c:v>1.1200239850210467</c:v>
                </c:pt>
                <c:pt idx="248">
                  <c:v>1.1169902398929519</c:v>
                </c:pt>
                <c:pt idx="249">
                  <c:v>1.1222657372574731</c:v>
                </c:pt>
                <c:pt idx="250">
                  <c:v>1.1217345245332642</c:v>
                </c:pt>
                <c:pt idx="251">
                  <c:v>1.1180767502296205</c:v>
                </c:pt>
                <c:pt idx="252">
                  <c:v>1.1105655248087425</c:v>
                </c:pt>
                <c:pt idx="253">
                  <c:v>1.108344507509196</c:v>
                </c:pt>
                <c:pt idx="254">
                  <c:v>1.1231877027112933</c:v>
                </c:pt>
                <c:pt idx="255">
                  <c:v>1.1153318247245523</c:v>
                </c:pt>
                <c:pt idx="256">
                  <c:v>1.0985324317691003</c:v>
                </c:pt>
                <c:pt idx="257">
                  <c:v>1.1028543503862676</c:v>
                </c:pt>
                <c:pt idx="258">
                  <c:v>1.0823487404283589</c:v>
                </c:pt>
                <c:pt idx="259">
                  <c:v>1.0967433582231103</c:v>
                </c:pt>
                <c:pt idx="260">
                  <c:v>1.1017759400045339</c:v>
                </c:pt>
                <c:pt idx="261">
                  <c:v>1.0832375139925479</c:v>
                </c:pt>
                <c:pt idx="262">
                  <c:v>1.0782066279353433</c:v>
                </c:pt>
                <c:pt idx="263">
                  <c:v>1.078991518066706</c:v>
                </c:pt>
                <c:pt idx="264">
                  <c:v>1.0808031223616468</c:v>
                </c:pt>
                <c:pt idx="265">
                  <c:v>1.0548126927859645</c:v>
                </c:pt>
                <c:pt idx="266">
                  <c:v>1.0596218405812121</c:v>
                </c:pt>
                <c:pt idx="267">
                  <c:v>1.0547220382903424</c:v>
                </c:pt>
                <c:pt idx="268">
                  <c:v>1.0935081270779095</c:v>
                </c:pt>
                <c:pt idx="269">
                  <c:v>1.0901151806211764</c:v>
                </c:pt>
                <c:pt idx="270">
                  <c:v>1.0641883408945894</c:v>
                </c:pt>
                <c:pt idx="271">
                  <c:v>1.0147305700435973</c:v>
                </c:pt>
                <c:pt idx="272">
                  <c:v>1.0567372090535774</c:v>
                </c:pt>
                <c:pt idx="273">
                  <c:v>1.0212546315017557</c:v>
                </c:pt>
                <c:pt idx="274">
                  <c:v>1.0503522656645889</c:v>
                </c:pt>
                <c:pt idx="275">
                  <c:v>1.058998994862433</c:v>
                </c:pt>
                <c:pt idx="276">
                  <c:v>1.0626327446824746</c:v>
                </c:pt>
                <c:pt idx="277">
                  <c:v>1.0743796816921261</c:v>
                </c:pt>
                <c:pt idx="278">
                  <c:v>1.0493700738651259</c:v>
                </c:pt>
                <c:pt idx="279">
                  <c:v>1.0468275876277329</c:v>
                </c:pt>
                <c:pt idx="280">
                  <c:v>1.024616241565387</c:v>
                </c:pt>
                <c:pt idx="281">
                  <c:v>1.0372299402846343</c:v>
                </c:pt>
                <c:pt idx="282">
                  <c:v>1.0301405702531059</c:v>
                </c:pt>
                <c:pt idx="283">
                  <c:v>0.99494134120178324</c:v>
                </c:pt>
                <c:pt idx="284">
                  <c:v>0.99531268972252152</c:v>
                </c:pt>
                <c:pt idx="285">
                  <c:v>1.0112495221594784</c:v>
                </c:pt>
                <c:pt idx="286">
                  <c:v>0.99197888014641733</c:v>
                </c:pt>
                <c:pt idx="287">
                  <c:v>0.98813556433186023</c:v>
                </c:pt>
                <c:pt idx="288">
                  <c:v>0.99150676223898171</c:v>
                </c:pt>
                <c:pt idx="289">
                  <c:v>0.99645981213410173</c:v>
                </c:pt>
                <c:pt idx="290">
                  <c:v>0.99147770435712845</c:v>
                </c:pt>
                <c:pt idx="291">
                  <c:v>0.99922265193950988</c:v>
                </c:pt>
                <c:pt idx="292">
                  <c:v>0.98948202689331555</c:v>
                </c:pt>
                <c:pt idx="293">
                  <c:v>0.97669510598325371</c:v>
                </c:pt>
                <c:pt idx="294">
                  <c:v>1.0248950444351308</c:v>
                </c:pt>
                <c:pt idx="295">
                  <c:v>0.99658078327156685</c:v>
                </c:pt>
                <c:pt idx="296">
                  <c:v>0.99324288598451027</c:v>
                </c:pt>
                <c:pt idx="297">
                  <c:v>1.0119829808831924</c:v>
                </c:pt>
                <c:pt idx="298">
                  <c:v>0.96902713736380275</c:v>
                </c:pt>
                <c:pt idx="299">
                  <c:v>0.9724245127275194</c:v>
                </c:pt>
                <c:pt idx="300">
                  <c:v>0.97943765520684667</c:v>
                </c:pt>
                <c:pt idx="301">
                  <c:v>0.96707747592007631</c:v>
                </c:pt>
                <c:pt idx="302">
                  <c:v>0.98242122063417048</c:v>
                </c:pt>
                <c:pt idx="303">
                  <c:v>0.96140715169799151</c:v>
                </c:pt>
                <c:pt idx="304">
                  <c:v>0.96213720073243991</c:v>
                </c:pt>
                <c:pt idx="305">
                  <c:v>0.98744620935252025</c:v>
                </c:pt>
                <c:pt idx="306">
                  <c:v>0.97765347107397382</c:v>
                </c:pt>
                <c:pt idx="307">
                  <c:v>0.973210825246276</c:v>
                </c:pt>
                <c:pt idx="308">
                  <c:v>0.96645679584541588</c:v>
                </c:pt>
                <c:pt idx="309">
                  <c:v>0.98069293465281526</c:v>
                </c:pt>
                <c:pt idx="310">
                  <c:v>0.97726937251263069</c:v>
                </c:pt>
                <c:pt idx="311">
                  <c:v>0.94881491512268268</c:v>
                </c:pt>
                <c:pt idx="312">
                  <c:v>0.95479816280588015</c:v>
                </c:pt>
                <c:pt idx="313">
                  <c:v>0.95449187734860819</c:v>
                </c:pt>
                <c:pt idx="314">
                  <c:v>0.95160962345210376</c:v>
                </c:pt>
                <c:pt idx="315">
                  <c:v>0.96624994797965857</c:v>
                </c:pt>
                <c:pt idx="316">
                  <c:v>0.92819017037630724</c:v>
                </c:pt>
                <c:pt idx="317">
                  <c:v>0.9257652441050449</c:v>
                </c:pt>
                <c:pt idx="318">
                  <c:v>0.93811174681988918</c:v>
                </c:pt>
                <c:pt idx="319">
                  <c:v>0.93299151770488042</c:v>
                </c:pt>
                <c:pt idx="320">
                  <c:v>0.93996940560503484</c:v>
                </c:pt>
                <c:pt idx="321">
                  <c:v>0.940335292860633</c:v>
                </c:pt>
                <c:pt idx="322">
                  <c:v>0.93821122648859046</c:v>
                </c:pt>
                <c:pt idx="323">
                  <c:v>0.91829854884032325</c:v>
                </c:pt>
                <c:pt idx="324">
                  <c:v>0.9059811481668153</c:v>
                </c:pt>
                <c:pt idx="325">
                  <c:v>0.88319640327123783</c:v>
                </c:pt>
                <c:pt idx="326">
                  <c:v>0.89302437554851422</c:v>
                </c:pt>
                <c:pt idx="327">
                  <c:v>0.84173619234642916</c:v>
                </c:pt>
                <c:pt idx="328">
                  <c:v>0.85421313146376188</c:v>
                </c:pt>
                <c:pt idx="329">
                  <c:v>0.87445060584269207</c:v>
                </c:pt>
                <c:pt idx="330">
                  <c:v>0.88770422056391307</c:v>
                </c:pt>
                <c:pt idx="331">
                  <c:v>0.8736851754754319</c:v>
                </c:pt>
                <c:pt idx="332">
                  <c:v>0.92067386750636648</c:v>
                </c:pt>
                <c:pt idx="333">
                  <c:v>0.90950333809110995</c:v>
                </c:pt>
                <c:pt idx="334">
                  <c:v>0.89063539631312705</c:v>
                </c:pt>
                <c:pt idx="335">
                  <c:v>0.88053495045912455</c:v>
                </c:pt>
                <c:pt idx="336">
                  <c:v>0.89755240959564808</c:v>
                </c:pt>
                <c:pt idx="337">
                  <c:v>0.88450492737904751</c:v>
                </c:pt>
                <c:pt idx="338">
                  <c:v>0.91190657521254448</c:v>
                </c:pt>
                <c:pt idx="339">
                  <c:v>0.90390345669794359</c:v>
                </c:pt>
                <c:pt idx="340">
                  <c:v>0.85550938161091883</c:v>
                </c:pt>
                <c:pt idx="341">
                  <c:v>0.89591511343330199</c:v>
                </c:pt>
                <c:pt idx="342">
                  <c:v>0.88380188643074564</c:v>
                </c:pt>
                <c:pt idx="343">
                  <c:v>0.89074540257057</c:v>
                </c:pt>
                <c:pt idx="344">
                  <c:v>0.86978489781881307</c:v>
                </c:pt>
                <c:pt idx="345">
                  <c:v>0.88465687841307639</c:v>
                </c:pt>
                <c:pt idx="346">
                  <c:v>0.89733280027265905</c:v>
                </c:pt>
                <c:pt idx="347">
                  <c:v>0.89734097915904643</c:v>
                </c:pt>
                <c:pt idx="348">
                  <c:v>0.86001059681426073</c:v>
                </c:pt>
                <c:pt idx="349">
                  <c:v>0.87563953158547236</c:v>
                </c:pt>
                <c:pt idx="350">
                  <c:v>0.88571743568441885</c:v>
                </c:pt>
                <c:pt idx="351">
                  <c:v>0.89006578966572292</c:v>
                </c:pt>
                <c:pt idx="352">
                  <c:v>0.85792818108988056</c:v>
                </c:pt>
                <c:pt idx="353">
                  <c:v>0.8701395007423216</c:v>
                </c:pt>
                <c:pt idx="354">
                  <c:v>0.84739854398950276</c:v>
                </c:pt>
                <c:pt idx="355">
                  <c:v>0.86522447789711476</c:v>
                </c:pt>
                <c:pt idx="356">
                  <c:v>0.79787466301656784</c:v>
                </c:pt>
                <c:pt idx="357">
                  <c:v>0.78929023481085014</c:v>
                </c:pt>
                <c:pt idx="358">
                  <c:v>0.7444169438421705</c:v>
                </c:pt>
                <c:pt idx="359">
                  <c:v>0.76690040679530591</c:v>
                </c:pt>
                <c:pt idx="360">
                  <c:v>0.7971740652062046</c:v>
                </c:pt>
                <c:pt idx="361">
                  <c:v>0.81401550048986704</c:v>
                </c:pt>
                <c:pt idx="362">
                  <c:v>0.8290619316583947</c:v>
                </c:pt>
                <c:pt idx="363">
                  <c:v>0.82114879031984134</c:v>
                </c:pt>
                <c:pt idx="364">
                  <c:v>0.84544487605737872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2-4BD5-81B4-588E37530964}"/>
            </c:ext>
          </c:extLst>
        </c:ser>
        <c:ser>
          <c:idx val="1"/>
          <c:order val="9"/>
          <c:tx>
            <c:strRef>
              <c:f>'finished water daily peaking'!$AB$4</c:f>
              <c:strCache>
                <c:ptCount val="1"/>
                <c:pt idx="0">
                  <c:v>1st Quartile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accent1">
                  <a:lumMod val="20000"/>
                  <a:lumOff val="80000"/>
                </a:schemeClr>
              </a:solidFill>
            </a:ln>
            <a:effectLst/>
          </c:spPr>
          <c:cat>
            <c:numRef>
              <c:f>'finished water daily peaking'!$A$5:$A$369</c:f>
              <c:numCache>
                <c:formatCode>d\-mmm</c:formatCode>
                <c:ptCount val="365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</c:numCache>
            </c:numRef>
          </c:cat>
          <c:val>
            <c:numRef>
              <c:f>'finished water daily peaking'!$AB$5:$AB$369</c:f>
              <c:numCache>
                <c:formatCode>0.00</c:formatCode>
                <c:ptCount val="365"/>
                <c:pt idx="0">
                  <c:v>0.74606559922754001</c:v>
                </c:pt>
                <c:pt idx="1">
                  <c:v>0.76789687076670432</c:v>
                </c:pt>
                <c:pt idx="2">
                  <c:v>0.8110725645618283</c:v>
                </c:pt>
                <c:pt idx="3">
                  <c:v>0.8256546879574117</c:v>
                </c:pt>
                <c:pt idx="4">
                  <c:v>0.84227453710287348</c:v>
                </c:pt>
                <c:pt idx="5">
                  <c:v>0.84397185513109063</c:v>
                </c:pt>
                <c:pt idx="6">
                  <c:v>0.8498018776557652</c:v>
                </c:pt>
                <c:pt idx="7">
                  <c:v>0.83082205442503221</c:v>
                </c:pt>
                <c:pt idx="8">
                  <c:v>0.85857631038584792</c:v>
                </c:pt>
                <c:pt idx="9">
                  <c:v>0.8467611733183823</c:v>
                </c:pt>
                <c:pt idx="10">
                  <c:v>0.85781089815268174</c:v>
                </c:pt>
                <c:pt idx="11">
                  <c:v>0.83834121856323518</c:v>
                </c:pt>
                <c:pt idx="12">
                  <c:v>0.86387489642803206</c:v>
                </c:pt>
                <c:pt idx="13">
                  <c:v>0.84393912198378873</c:v>
                </c:pt>
                <c:pt idx="14">
                  <c:v>0.8330528359422108</c:v>
                </c:pt>
                <c:pt idx="15">
                  <c:v>0.81749502363211612</c:v>
                </c:pt>
                <c:pt idx="16">
                  <c:v>0.8150740117161277</c:v>
                </c:pt>
                <c:pt idx="17">
                  <c:v>0.85816066095107379</c:v>
                </c:pt>
                <c:pt idx="18">
                  <c:v>0.82018945021546641</c:v>
                </c:pt>
                <c:pt idx="19">
                  <c:v>0.80739771962180618</c:v>
                </c:pt>
                <c:pt idx="20">
                  <c:v>0.83849869788215436</c:v>
                </c:pt>
                <c:pt idx="21">
                  <c:v>0.81729327263911711</c:v>
                </c:pt>
                <c:pt idx="22">
                  <c:v>0.86258969081580639</c:v>
                </c:pt>
                <c:pt idx="23">
                  <c:v>0.85727752843451976</c:v>
                </c:pt>
                <c:pt idx="24">
                  <c:v>0.846547166623978</c:v>
                </c:pt>
                <c:pt idx="25">
                  <c:v>0.87365007389024518</c:v>
                </c:pt>
                <c:pt idx="26">
                  <c:v>0.89441591733655212</c:v>
                </c:pt>
                <c:pt idx="27">
                  <c:v>0.88987699699620959</c:v>
                </c:pt>
                <c:pt idx="28">
                  <c:v>0.86807949769328385</c:v>
                </c:pt>
                <c:pt idx="29">
                  <c:v>0.87994692448192446</c:v>
                </c:pt>
                <c:pt idx="30">
                  <c:v>0.87655503396237811</c:v>
                </c:pt>
                <c:pt idx="31">
                  <c:v>0.86739344715372424</c:v>
                </c:pt>
                <c:pt idx="32">
                  <c:v>0.89071679766497047</c:v>
                </c:pt>
                <c:pt idx="33">
                  <c:v>0.85483926686577882</c:v>
                </c:pt>
                <c:pt idx="34">
                  <c:v>0.8788409041830727</c:v>
                </c:pt>
                <c:pt idx="35">
                  <c:v>0.87194319043963064</c:v>
                </c:pt>
                <c:pt idx="36">
                  <c:v>0.8604886318397813</c:v>
                </c:pt>
                <c:pt idx="37">
                  <c:v>0.87420106158438171</c:v>
                </c:pt>
                <c:pt idx="38">
                  <c:v>0.86707083091577342</c:v>
                </c:pt>
                <c:pt idx="39">
                  <c:v>0.87466366716343047</c:v>
                </c:pt>
                <c:pt idx="40">
                  <c:v>0.86728743040053058</c:v>
                </c:pt>
                <c:pt idx="41">
                  <c:v>0.86780510941486033</c:v>
                </c:pt>
                <c:pt idx="42">
                  <c:v>0.85811011511546154</c:v>
                </c:pt>
                <c:pt idx="43">
                  <c:v>0.82042868785917067</c:v>
                </c:pt>
                <c:pt idx="44">
                  <c:v>0.87170206745955792</c:v>
                </c:pt>
                <c:pt idx="45">
                  <c:v>0.88069956932939308</c:v>
                </c:pt>
                <c:pt idx="46">
                  <c:v>0.87371428839082066</c:v>
                </c:pt>
                <c:pt idx="47">
                  <c:v>0.86913889690150548</c:v>
                </c:pt>
                <c:pt idx="48">
                  <c:v>0.89205187336553826</c:v>
                </c:pt>
                <c:pt idx="49">
                  <c:v>0.85364512829097949</c:v>
                </c:pt>
                <c:pt idx="50">
                  <c:v>0.84686013721218412</c:v>
                </c:pt>
                <c:pt idx="51">
                  <c:v>0.86049710605544683</c:v>
                </c:pt>
                <c:pt idx="52">
                  <c:v>0.85844499088740844</c:v>
                </c:pt>
                <c:pt idx="53">
                  <c:v>0.84314686064415323</c:v>
                </c:pt>
                <c:pt idx="54">
                  <c:v>0.85225386377027545</c:v>
                </c:pt>
                <c:pt idx="55">
                  <c:v>0.83114142466859176</c:v>
                </c:pt>
                <c:pt idx="56">
                  <c:v>0.82659892303344185</c:v>
                </c:pt>
                <c:pt idx="57">
                  <c:v>0.86183838377962008</c:v>
                </c:pt>
                <c:pt idx="58">
                  <c:v>0.87458114538774878</c:v>
                </c:pt>
                <c:pt idx="59">
                  <c:v>0.85984498519909136</c:v>
                </c:pt>
                <c:pt idx="60">
                  <c:v>0.86767715413763979</c:v>
                </c:pt>
                <c:pt idx="61">
                  <c:v>0.86723057097329648</c:v>
                </c:pt>
                <c:pt idx="62">
                  <c:v>0.86566160622273969</c:v>
                </c:pt>
                <c:pt idx="63">
                  <c:v>0.89469933576916061</c:v>
                </c:pt>
                <c:pt idx="64">
                  <c:v>0.8651736542765659</c:v>
                </c:pt>
                <c:pt idx="65">
                  <c:v>0.88552105801121828</c:v>
                </c:pt>
                <c:pt idx="66">
                  <c:v>0.89041249895232388</c:v>
                </c:pt>
                <c:pt idx="67">
                  <c:v>0.90037433155612245</c:v>
                </c:pt>
                <c:pt idx="68">
                  <c:v>0.87220051100781015</c:v>
                </c:pt>
                <c:pt idx="69">
                  <c:v>0.88532370747839395</c:v>
                </c:pt>
                <c:pt idx="70">
                  <c:v>0.86707869263958526</c:v>
                </c:pt>
                <c:pt idx="71">
                  <c:v>0.87254206179715854</c:v>
                </c:pt>
                <c:pt idx="72">
                  <c:v>0.88489566664771702</c:v>
                </c:pt>
                <c:pt idx="73">
                  <c:v>0.88621141184758978</c:v>
                </c:pt>
                <c:pt idx="74">
                  <c:v>0.87176812666316539</c:v>
                </c:pt>
                <c:pt idx="75">
                  <c:v>0.87737471835423175</c:v>
                </c:pt>
                <c:pt idx="76">
                  <c:v>0.86415039685883299</c:v>
                </c:pt>
                <c:pt idx="77">
                  <c:v>0.88878929582004407</c:v>
                </c:pt>
                <c:pt idx="78">
                  <c:v>0.87535093772533346</c:v>
                </c:pt>
                <c:pt idx="79">
                  <c:v>0.88260979301988929</c:v>
                </c:pt>
                <c:pt idx="80">
                  <c:v>0.89260443195051586</c:v>
                </c:pt>
                <c:pt idx="81">
                  <c:v>0.85369728065880401</c:v>
                </c:pt>
                <c:pt idx="82">
                  <c:v>0.89533832106279321</c:v>
                </c:pt>
                <c:pt idx="83">
                  <c:v>0.86057296449835596</c:v>
                </c:pt>
                <c:pt idx="84">
                  <c:v>0.8790186940891267</c:v>
                </c:pt>
                <c:pt idx="85">
                  <c:v>0.87283115823204116</c:v>
                </c:pt>
                <c:pt idx="86">
                  <c:v>0.90505526536165393</c:v>
                </c:pt>
                <c:pt idx="87">
                  <c:v>0.88615277707153983</c:v>
                </c:pt>
                <c:pt idx="88">
                  <c:v>0.85495604143588888</c:v>
                </c:pt>
                <c:pt idx="89">
                  <c:v>0.88203847027619808</c:v>
                </c:pt>
                <c:pt idx="90">
                  <c:v>0.87590408233923678</c:v>
                </c:pt>
                <c:pt idx="91">
                  <c:v>0.90151713062341099</c:v>
                </c:pt>
                <c:pt idx="92">
                  <c:v>0.88623188456331869</c:v>
                </c:pt>
                <c:pt idx="93">
                  <c:v>0.9040878547318667</c:v>
                </c:pt>
                <c:pt idx="94">
                  <c:v>0.91226043408456603</c:v>
                </c:pt>
                <c:pt idx="95">
                  <c:v>0.89384555912376196</c:v>
                </c:pt>
                <c:pt idx="96">
                  <c:v>0.89184538569371896</c:v>
                </c:pt>
                <c:pt idx="97">
                  <c:v>0.91286656701664748</c:v>
                </c:pt>
                <c:pt idx="98">
                  <c:v>0.89184563351671042</c:v>
                </c:pt>
                <c:pt idx="99">
                  <c:v>0.90961252709633811</c:v>
                </c:pt>
                <c:pt idx="100">
                  <c:v>0.92058150368144132</c:v>
                </c:pt>
                <c:pt idx="101">
                  <c:v>0.907662071292479</c:v>
                </c:pt>
                <c:pt idx="102">
                  <c:v>0.89112644543922992</c:v>
                </c:pt>
                <c:pt idx="103">
                  <c:v>0.91283080900328939</c:v>
                </c:pt>
                <c:pt idx="104">
                  <c:v>0.89743286028483871</c:v>
                </c:pt>
                <c:pt idx="105">
                  <c:v>0.91606793349152826</c:v>
                </c:pt>
                <c:pt idx="106">
                  <c:v>0.90528135198971915</c:v>
                </c:pt>
                <c:pt idx="107">
                  <c:v>0.90276001390645744</c:v>
                </c:pt>
                <c:pt idx="108">
                  <c:v>0.93785756198102088</c:v>
                </c:pt>
                <c:pt idx="109">
                  <c:v>0.89433450848343254</c:v>
                </c:pt>
                <c:pt idx="110">
                  <c:v>0.95021309689834987</c:v>
                </c:pt>
                <c:pt idx="111">
                  <c:v>0.92545708921593939</c:v>
                </c:pt>
                <c:pt idx="112">
                  <c:v>0.92500515299674291</c:v>
                </c:pt>
                <c:pt idx="113">
                  <c:v>0.89456023377840344</c:v>
                </c:pt>
                <c:pt idx="114">
                  <c:v>0.92790349505795444</c:v>
                </c:pt>
                <c:pt idx="115">
                  <c:v>0.90787501615164834</c:v>
                </c:pt>
                <c:pt idx="116">
                  <c:v>0.9141380271339471</c:v>
                </c:pt>
                <c:pt idx="117">
                  <c:v>0.93233602815165761</c:v>
                </c:pt>
                <c:pt idx="118">
                  <c:v>0.91894421151088368</c:v>
                </c:pt>
                <c:pt idx="119">
                  <c:v>0.95171662383807598</c:v>
                </c:pt>
                <c:pt idx="120">
                  <c:v>0.94318289800554067</c:v>
                </c:pt>
                <c:pt idx="121">
                  <c:v>0.96552243550297912</c:v>
                </c:pt>
                <c:pt idx="122">
                  <c:v>0.97415941986418975</c:v>
                </c:pt>
                <c:pt idx="123">
                  <c:v>0.96586949619035334</c:v>
                </c:pt>
                <c:pt idx="124">
                  <c:v>0.95368886383666651</c:v>
                </c:pt>
                <c:pt idx="125">
                  <c:v>0.93111936578665411</c:v>
                </c:pt>
                <c:pt idx="126">
                  <c:v>0.93210603994510821</c:v>
                </c:pt>
                <c:pt idx="127">
                  <c:v>0.94125222730744462</c:v>
                </c:pt>
                <c:pt idx="128">
                  <c:v>0.99348379534550291</c:v>
                </c:pt>
                <c:pt idx="129">
                  <c:v>0.95082371872706761</c:v>
                </c:pt>
                <c:pt idx="130">
                  <c:v>0.97323959040131136</c:v>
                </c:pt>
                <c:pt idx="131">
                  <c:v>0.95619053847049285</c:v>
                </c:pt>
                <c:pt idx="132">
                  <c:v>0.94470339117105884</c:v>
                </c:pt>
                <c:pt idx="133">
                  <c:v>0.94203423336918579</c:v>
                </c:pt>
                <c:pt idx="134">
                  <c:v>0.96573918623126143</c:v>
                </c:pt>
                <c:pt idx="135">
                  <c:v>0.99225591732945329</c:v>
                </c:pt>
                <c:pt idx="136">
                  <c:v>0.96194206050640552</c:v>
                </c:pt>
                <c:pt idx="137">
                  <c:v>0.9491339029286846</c:v>
                </c:pt>
                <c:pt idx="138">
                  <c:v>0.92872208152899849</c:v>
                </c:pt>
                <c:pt idx="139">
                  <c:v>0.96631912197630376</c:v>
                </c:pt>
                <c:pt idx="140">
                  <c:v>0.95547159821600369</c:v>
                </c:pt>
                <c:pt idx="141">
                  <c:v>0.98928133834700538</c:v>
                </c:pt>
                <c:pt idx="142">
                  <c:v>0.97805266861413998</c:v>
                </c:pt>
                <c:pt idx="143">
                  <c:v>0.97507547058945421</c:v>
                </c:pt>
                <c:pt idx="144">
                  <c:v>0.98114131854621844</c:v>
                </c:pt>
                <c:pt idx="145">
                  <c:v>1.0057407089579395</c:v>
                </c:pt>
                <c:pt idx="146">
                  <c:v>0.99928092908931321</c:v>
                </c:pt>
                <c:pt idx="147">
                  <c:v>0.96630973092139183</c:v>
                </c:pt>
                <c:pt idx="148">
                  <c:v>0.98989088074912379</c:v>
                </c:pt>
                <c:pt idx="149">
                  <c:v>0.96568095994650138</c:v>
                </c:pt>
                <c:pt idx="150">
                  <c:v>1.0261629428034746</c:v>
                </c:pt>
                <c:pt idx="151">
                  <c:v>1.0141360843078273</c:v>
                </c:pt>
                <c:pt idx="152">
                  <c:v>0.9811420526329595</c:v>
                </c:pt>
                <c:pt idx="153">
                  <c:v>1.002801881256761</c:v>
                </c:pt>
                <c:pt idx="154">
                  <c:v>1.0274667037143816</c:v>
                </c:pt>
                <c:pt idx="155">
                  <c:v>1.0214777634392793</c:v>
                </c:pt>
                <c:pt idx="156">
                  <c:v>1.0173955145425164</c:v>
                </c:pt>
                <c:pt idx="157">
                  <c:v>1.0236714961255362</c:v>
                </c:pt>
                <c:pt idx="158">
                  <c:v>1.0393803598964475</c:v>
                </c:pt>
                <c:pt idx="159">
                  <c:v>1.0332877316347568</c:v>
                </c:pt>
                <c:pt idx="160">
                  <c:v>1.0576145873864051</c:v>
                </c:pt>
                <c:pt idx="161">
                  <c:v>1.0823689764737108</c:v>
                </c:pt>
                <c:pt idx="162">
                  <c:v>1.0469212466163182</c:v>
                </c:pt>
                <c:pt idx="163">
                  <c:v>1.0192085763336614</c:v>
                </c:pt>
                <c:pt idx="164">
                  <c:v>1.0394985444369977</c:v>
                </c:pt>
                <c:pt idx="165">
                  <c:v>1.0266078620948313</c:v>
                </c:pt>
                <c:pt idx="166">
                  <c:v>1.0599802105190048</c:v>
                </c:pt>
                <c:pt idx="167">
                  <c:v>1.0327738955163013</c:v>
                </c:pt>
                <c:pt idx="168">
                  <c:v>1.0551254482254544</c:v>
                </c:pt>
                <c:pt idx="169">
                  <c:v>1.041381882351802</c:v>
                </c:pt>
                <c:pt idx="170">
                  <c:v>1.0636530627131855</c:v>
                </c:pt>
                <c:pt idx="171">
                  <c:v>1.0915189668169221</c:v>
                </c:pt>
                <c:pt idx="172">
                  <c:v>1.037495922977693</c:v>
                </c:pt>
                <c:pt idx="173">
                  <c:v>1.0572522665274169</c:v>
                </c:pt>
                <c:pt idx="174">
                  <c:v>1.0536290579375354</c:v>
                </c:pt>
                <c:pt idx="175">
                  <c:v>1.086512191446138</c:v>
                </c:pt>
                <c:pt idx="176">
                  <c:v>1.0638398037901793</c:v>
                </c:pt>
                <c:pt idx="177">
                  <c:v>1.0724943755514187</c:v>
                </c:pt>
                <c:pt idx="178">
                  <c:v>1.0679722615050433</c:v>
                </c:pt>
                <c:pt idx="179">
                  <c:v>1.059598118083539</c:v>
                </c:pt>
                <c:pt idx="180">
                  <c:v>1.0741722194769676</c:v>
                </c:pt>
                <c:pt idx="181">
                  <c:v>1.0643664853331665</c:v>
                </c:pt>
                <c:pt idx="182">
                  <c:v>1.014055570285306</c:v>
                </c:pt>
                <c:pt idx="183">
                  <c:v>1.0415234595658434</c:v>
                </c:pt>
                <c:pt idx="184">
                  <c:v>1.0028003115085597</c:v>
                </c:pt>
                <c:pt idx="185">
                  <c:v>1.0328546094322602</c:v>
                </c:pt>
                <c:pt idx="186">
                  <c:v>1.0376141078067262</c:v>
                </c:pt>
                <c:pt idx="187">
                  <c:v>1.0022407811281635</c:v>
                </c:pt>
                <c:pt idx="188">
                  <c:v>1.0284596582189758</c:v>
                </c:pt>
                <c:pt idx="189">
                  <c:v>1.0650831941322449</c:v>
                </c:pt>
                <c:pt idx="190">
                  <c:v>1.0879670037405273</c:v>
                </c:pt>
                <c:pt idx="191">
                  <c:v>1.0512227315641722</c:v>
                </c:pt>
                <c:pt idx="192">
                  <c:v>1.1096375793096334</c:v>
                </c:pt>
                <c:pt idx="193">
                  <c:v>1.0691287149596138</c:v>
                </c:pt>
                <c:pt idx="194">
                  <c:v>1.0915316949454894</c:v>
                </c:pt>
                <c:pt idx="195">
                  <c:v>1.0845080540816832</c:v>
                </c:pt>
                <c:pt idx="196">
                  <c:v>1.118855579630412</c:v>
                </c:pt>
                <c:pt idx="197">
                  <c:v>1.1190273470680567</c:v>
                </c:pt>
                <c:pt idx="198">
                  <c:v>1.1197940311016619</c:v>
                </c:pt>
                <c:pt idx="199">
                  <c:v>1.1339465597014011</c:v>
                </c:pt>
                <c:pt idx="200">
                  <c:v>1.1161099935469458</c:v>
                </c:pt>
                <c:pt idx="201">
                  <c:v>1.0797426450819876</c:v>
                </c:pt>
                <c:pt idx="202">
                  <c:v>1.0874357657587259</c:v>
                </c:pt>
                <c:pt idx="203">
                  <c:v>1.0976924112671085</c:v>
                </c:pt>
                <c:pt idx="204">
                  <c:v>1.06977009604512</c:v>
                </c:pt>
                <c:pt idx="205">
                  <c:v>1.0524464783371812</c:v>
                </c:pt>
                <c:pt idx="206">
                  <c:v>1.0664301612751572</c:v>
                </c:pt>
                <c:pt idx="207">
                  <c:v>1.0764961146362546</c:v>
                </c:pt>
                <c:pt idx="208">
                  <c:v>1.0463004827954712</c:v>
                </c:pt>
                <c:pt idx="209">
                  <c:v>1.080255516914068</c:v>
                </c:pt>
                <c:pt idx="210">
                  <c:v>1.0932416837950225</c:v>
                </c:pt>
                <c:pt idx="211">
                  <c:v>1.0449087429406358</c:v>
                </c:pt>
                <c:pt idx="212">
                  <c:v>1.0698676920521242</c:v>
                </c:pt>
                <c:pt idx="213">
                  <c:v>1.0444129814687408</c:v>
                </c:pt>
                <c:pt idx="214">
                  <c:v>1.0538483782969579</c:v>
                </c:pt>
                <c:pt idx="215">
                  <c:v>1.0478102715028375</c:v>
                </c:pt>
                <c:pt idx="216">
                  <c:v>1.071247117493795</c:v>
                </c:pt>
                <c:pt idx="217">
                  <c:v>1.0534166314436249</c:v>
                </c:pt>
                <c:pt idx="218">
                  <c:v>1.1139272549070984</c:v>
                </c:pt>
                <c:pt idx="219">
                  <c:v>1.0916866815196182</c:v>
                </c:pt>
                <c:pt idx="220">
                  <c:v>1.0609583895016121</c:v>
                </c:pt>
                <c:pt idx="221">
                  <c:v>1.0925684873844901</c:v>
                </c:pt>
                <c:pt idx="222">
                  <c:v>1.0849060189014839</c:v>
                </c:pt>
                <c:pt idx="223">
                  <c:v>1.0881817055471594</c:v>
                </c:pt>
                <c:pt idx="224">
                  <c:v>1.0757679810397596</c:v>
                </c:pt>
                <c:pt idx="225">
                  <c:v>1.1034542120034045</c:v>
                </c:pt>
                <c:pt idx="226">
                  <c:v>1.0974622984775995</c:v>
                </c:pt>
                <c:pt idx="227">
                  <c:v>1.090903731799808</c:v>
                </c:pt>
                <c:pt idx="228">
                  <c:v>1.0645327409873997</c:v>
                </c:pt>
                <c:pt idx="229">
                  <c:v>1.079588672001164</c:v>
                </c:pt>
                <c:pt idx="230">
                  <c:v>1.0550195377715959</c:v>
                </c:pt>
                <c:pt idx="231">
                  <c:v>1.0849361399516457</c:v>
                </c:pt>
                <c:pt idx="232">
                  <c:v>1.0971607553889711</c:v>
                </c:pt>
                <c:pt idx="233">
                  <c:v>1.1058656066974679</c:v>
                </c:pt>
                <c:pt idx="234">
                  <c:v>1.1040285621682961</c:v>
                </c:pt>
                <c:pt idx="235">
                  <c:v>1.0776543518908475</c:v>
                </c:pt>
                <c:pt idx="236">
                  <c:v>1.0818151874344575</c:v>
                </c:pt>
                <c:pt idx="237">
                  <c:v>1.0997850130363751</c:v>
                </c:pt>
                <c:pt idx="238">
                  <c:v>1.1165208092742136</c:v>
                </c:pt>
                <c:pt idx="239">
                  <c:v>1.1122519164118481</c:v>
                </c:pt>
                <c:pt idx="240">
                  <c:v>1.1068705167812196</c:v>
                </c:pt>
                <c:pt idx="241">
                  <c:v>1.0863428090550455</c:v>
                </c:pt>
                <c:pt idx="242">
                  <c:v>1.0497910282776617</c:v>
                </c:pt>
                <c:pt idx="243">
                  <c:v>1.037055863454539</c:v>
                </c:pt>
                <c:pt idx="244">
                  <c:v>1.048166284651912</c:v>
                </c:pt>
                <c:pt idx="245">
                  <c:v>1.0278940091746849</c:v>
                </c:pt>
                <c:pt idx="246">
                  <c:v>1.0460176764261402</c:v>
                </c:pt>
                <c:pt idx="247">
                  <c:v>1.0586404164283687</c:v>
                </c:pt>
                <c:pt idx="248">
                  <c:v>1.0413160449277636</c:v>
                </c:pt>
                <c:pt idx="249">
                  <c:v>1.0536576634735411</c:v>
                </c:pt>
                <c:pt idx="250">
                  <c:v>1.0340277993998972</c:v>
                </c:pt>
                <c:pt idx="251">
                  <c:v>1.0631121677271975</c:v>
                </c:pt>
                <c:pt idx="252">
                  <c:v>1.0518095923175419</c:v>
                </c:pt>
                <c:pt idx="253">
                  <c:v>1.0416034375484247</c:v>
                </c:pt>
                <c:pt idx="254">
                  <c:v>1.0589717170918163</c:v>
                </c:pt>
                <c:pt idx="255">
                  <c:v>1.0381388201581234</c:v>
                </c:pt>
                <c:pt idx="256">
                  <c:v>1.0421297244419396</c:v>
                </c:pt>
                <c:pt idx="257">
                  <c:v>1.0282773584651796</c:v>
                </c:pt>
                <c:pt idx="258">
                  <c:v>1.0291146799948638</c:v>
                </c:pt>
                <c:pt idx="259">
                  <c:v>1.0381551486644636</c:v>
                </c:pt>
                <c:pt idx="260">
                  <c:v>1.025132639076209</c:v>
                </c:pt>
                <c:pt idx="261">
                  <c:v>0.99006517935047755</c:v>
                </c:pt>
                <c:pt idx="262">
                  <c:v>1.0131625088089873</c:v>
                </c:pt>
                <c:pt idx="263">
                  <c:v>1.0337095388830995</c:v>
                </c:pt>
                <c:pt idx="264">
                  <c:v>1.0581320882207366</c:v>
                </c:pt>
                <c:pt idx="265">
                  <c:v>1.03515069412914</c:v>
                </c:pt>
                <c:pt idx="266">
                  <c:v>1.0042423987769968</c:v>
                </c:pt>
                <c:pt idx="267">
                  <c:v>1.0196000781316616</c:v>
                </c:pt>
                <c:pt idx="268">
                  <c:v>1.017727190405483</c:v>
                </c:pt>
                <c:pt idx="269">
                  <c:v>0.98758912002176058</c:v>
                </c:pt>
                <c:pt idx="270">
                  <c:v>0.99266723552233038</c:v>
                </c:pt>
                <c:pt idx="271">
                  <c:v>0.99783512440342848</c:v>
                </c:pt>
                <c:pt idx="272">
                  <c:v>0.99536917136544167</c:v>
                </c:pt>
                <c:pt idx="273">
                  <c:v>0.98017909853435936</c:v>
                </c:pt>
                <c:pt idx="274">
                  <c:v>1.0096754442879372</c:v>
                </c:pt>
                <c:pt idx="275">
                  <c:v>0.99642273608261978</c:v>
                </c:pt>
                <c:pt idx="276">
                  <c:v>0.97979352140428955</c:v>
                </c:pt>
                <c:pt idx="277">
                  <c:v>1.0066765456099804</c:v>
                </c:pt>
                <c:pt idx="278">
                  <c:v>0.98333156487665496</c:v>
                </c:pt>
                <c:pt idx="279">
                  <c:v>0.97330779551524071</c:v>
                </c:pt>
                <c:pt idx="280">
                  <c:v>0.95517453148881792</c:v>
                </c:pt>
                <c:pt idx="281">
                  <c:v>0.99471935069036888</c:v>
                </c:pt>
                <c:pt idx="282">
                  <c:v>0.99428411466866862</c:v>
                </c:pt>
                <c:pt idx="283">
                  <c:v>0.96898049748537018</c:v>
                </c:pt>
                <c:pt idx="284">
                  <c:v>0.95928620641303219</c:v>
                </c:pt>
                <c:pt idx="285">
                  <c:v>0.94269865001639674</c:v>
                </c:pt>
                <c:pt idx="286">
                  <c:v>0.96910310663169441</c:v>
                </c:pt>
                <c:pt idx="287">
                  <c:v>0.94518642484238258</c:v>
                </c:pt>
                <c:pt idx="288">
                  <c:v>0.94359081457343374</c:v>
                </c:pt>
                <c:pt idx="289">
                  <c:v>0.96119376039247895</c:v>
                </c:pt>
                <c:pt idx="290">
                  <c:v>0.94693203435592976</c:v>
                </c:pt>
                <c:pt idx="291">
                  <c:v>0.95107511214127938</c:v>
                </c:pt>
                <c:pt idx="292">
                  <c:v>0.93551056080594208</c:v>
                </c:pt>
                <c:pt idx="293">
                  <c:v>0.9291790892922861</c:v>
                </c:pt>
                <c:pt idx="294">
                  <c:v>0.95043497667749854</c:v>
                </c:pt>
                <c:pt idx="295">
                  <c:v>0.95344556293292282</c:v>
                </c:pt>
                <c:pt idx="296">
                  <c:v>0.95234896103938538</c:v>
                </c:pt>
                <c:pt idx="297">
                  <c:v>0.95148050394227179</c:v>
                </c:pt>
                <c:pt idx="298">
                  <c:v>0.94731387418640323</c:v>
                </c:pt>
                <c:pt idx="299">
                  <c:v>0.93801402670820511</c:v>
                </c:pt>
                <c:pt idx="300">
                  <c:v>0.95472270985095053</c:v>
                </c:pt>
                <c:pt idx="301">
                  <c:v>0.93899880389811485</c:v>
                </c:pt>
                <c:pt idx="302">
                  <c:v>0.93826475230032069</c:v>
                </c:pt>
                <c:pt idx="303">
                  <c:v>0.93099094228216406</c:v>
                </c:pt>
                <c:pt idx="304">
                  <c:v>0.90306980038899043</c:v>
                </c:pt>
                <c:pt idx="305">
                  <c:v>0.91524613404916311</c:v>
                </c:pt>
                <c:pt idx="306">
                  <c:v>0.92123626434153416</c:v>
                </c:pt>
                <c:pt idx="307">
                  <c:v>0.92981500662134497</c:v>
                </c:pt>
                <c:pt idx="308">
                  <c:v>0.90805852905109663</c:v>
                </c:pt>
                <c:pt idx="309">
                  <c:v>0.89792687448989561</c:v>
                </c:pt>
                <c:pt idx="310">
                  <c:v>0.91778030290827395</c:v>
                </c:pt>
                <c:pt idx="311">
                  <c:v>0.90036150473952692</c:v>
                </c:pt>
                <c:pt idx="312">
                  <c:v>0.88303448020456543</c:v>
                </c:pt>
                <c:pt idx="313">
                  <c:v>0.91228866210215498</c:v>
                </c:pt>
                <c:pt idx="314">
                  <c:v>0.88810817659903496</c:v>
                </c:pt>
                <c:pt idx="315">
                  <c:v>0.88890502581817643</c:v>
                </c:pt>
                <c:pt idx="316">
                  <c:v>0.88666201540733058</c:v>
                </c:pt>
                <c:pt idx="317">
                  <c:v>0.85863884125588386</c:v>
                </c:pt>
                <c:pt idx="318">
                  <c:v>0.87663169511323502</c:v>
                </c:pt>
                <c:pt idx="319">
                  <c:v>0.86590518608289091</c:v>
                </c:pt>
                <c:pt idx="320">
                  <c:v>0.85890100509706147</c:v>
                </c:pt>
                <c:pt idx="321">
                  <c:v>0.87181017235972436</c:v>
                </c:pt>
                <c:pt idx="322">
                  <c:v>0.86014928992527107</c:v>
                </c:pt>
                <c:pt idx="323">
                  <c:v>0.86973817415071408</c:v>
                </c:pt>
                <c:pt idx="324">
                  <c:v>0.85272924101248049</c:v>
                </c:pt>
                <c:pt idx="325">
                  <c:v>0.84412201317021096</c:v>
                </c:pt>
                <c:pt idx="326">
                  <c:v>0.81612276875492484</c:v>
                </c:pt>
                <c:pt idx="327">
                  <c:v>0.80528544520193912</c:v>
                </c:pt>
                <c:pt idx="328">
                  <c:v>0.82715134700551862</c:v>
                </c:pt>
                <c:pt idx="329">
                  <c:v>0.81200119839418339</c:v>
                </c:pt>
                <c:pt idx="330">
                  <c:v>0.81197466186069622</c:v>
                </c:pt>
                <c:pt idx="331">
                  <c:v>0.81047442845226947</c:v>
                </c:pt>
                <c:pt idx="332">
                  <c:v>0.82745457368872599</c:v>
                </c:pt>
                <c:pt idx="333">
                  <c:v>0.80486871966398377</c:v>
                </c:pt>
                <c:pt idx="334">
                  <c:v>0.82447560798988306</c:v>
                </c:pt>
                <c:pt idx="335">
                  <c:v>0.85009467629272184</c:v>
                </c:pt>
                <c:pt idx="336">
                  <c:v>0.83620278290992267</c:v>
                </c:pt>
                <c:pt idx="337">
                  <c:v>0.82287056654172819</c:v>
                </c:pt>
                <c:pt idx="338">
                  <c:v>0.84900204717640426</c:v>
                </c:pt>
                <c:pt idx="339">
                  <c:v>0.84067122147505668</c:v>
                </c:pt>
                <c:pt idx="340">
                  <c:v>0.80558146567788402</c:v>
                </c:pt>
                <c:pt idx="341">
                  <c:v>0.82850755089264994</c:v>
                </c:pt>
                <c:pt idx="342">
                  <c:v>0.83750466555110492</c:v>
                </c:pt>
                <c:pt idx="343">
                  <c:v>0.84738153216712186</c:v>
                </c:pt>
                <c:pt idx="344">
                  <c:v>0.8377365509008573</c:v>
                </c:pt>
                <c:pt idx="345">
                  <c:v>0.84533804252242872</c:v>
                </c:pt>
                <c:pt idx="346">
                  <c:v>0.85078160514647694</c:v>
                </c:pt>
                <c:pt idx="347">
                  <c:v>0.83077752166888175</c:v>
                </c:pt>
                <c:pt idx="348">
                  <c:v>0.80906561611649552</c:v>
                </c:pt>
                <c:pt idx="349">
                  <c:v>0.79697545426469074</c:v>
                </c:pt>
                <c:pt idx="350">
                  <c:v>0.79218360598046045</c:v>
                </c:pt>
                <c:pt idx="351">
                  <c:v>0.83690456779340205</c:v>
                </c:pt>
                <c:pt idx="352">
                  <c:v>0.80075471667193787</c:v>
                </c:pt>
                <c:pt idx="353">
                  <c:v>0.81968524392360331</c:v>
                </c:pt>
                <c:pt idx="354">
                  <c:v>0.79190941948788762</c:v>
                </c:pt>
                <c:pt idx="355">
                  <c:v>0.81886693038450964</c:v>
                </c:pt>
                <c:pt idx="356">
                  <c:v>0.75079614534663308</c:v>
                </c:pt>
                <c:pt idx="357">
                  <c:v>0.73044247492869707</c:v>
                </c:pt>
                <c:pt idx="358">
                  <c:v>0.66240695628345869</c:v>
                </c:pt>
                <c:pt idx="359">
                  <c:v>0.71113439635321851</c:v>
                </c:pt>
                <c:pt idx="360">
                  <c:v>0.7589305068651202</c:v>
                </c:pt>
                <c:pt idx="361">
                  <c:v>0.74515326129404225</c:v>
                </c:pt>
                <c:pt idx="362">
                  <c:v>0.76625882404505097</c:v>
                </c:pt>
                <c:pt idx="363">
                  <c:v>0.78654837452115589</c:v>
                </c:pt>
                <c:pt idx="364">
                  <c:v>0.77895961230718125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B2-4BD5-81B4-588E37530964}"/>
            </c:ext>
          </c:extLst>
        </c:ser>
        <c:ser>
          <c:idx val="0"/>
          <c:order val="10"/>
          <c:tx>
            <c:strRef>
              <c:f>'finished water daily peaking'!$AA$4</c:f>
              <c:strCache>
                <c:ptCount val="1"/>
                <c:pt idx="0">
                  <c:v>Minimum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'finished water daily peaking'!$A$5:$A$369</c:f>
              <c:numCache>
                <c:formatCode>d\-mmm</c:formatCode>
                <c:ptCount val="365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</c:numCache>
            </c:numRef>
          </c:cat>
          <c:val>
            <c:numRef>
              <c:f>'finished water daily peaking'!$AA$5:$AA$369</c:f>
              <c:numCache>
                <c:formatCode>0.00</c:formatCode>
                <c:ptCount val="365"/>
                <c:pt idx="0">
                  <c:v>0.69740799386714403</c:v>
                </c:pt>
                <c:pt idx="1">
                  <c:v>0.66160476919358724</c:v>
                </c:pt>
                <c:pt idx="2">
                  <c:v>0.72853810688652165</c:v>
                </c:pt>
                <c:pt idx="3">
                  <c:v>0.71256702401885186</c:v>
                </c:pt>
                <c:pt idx="4">
                  <c:v>0.70542417770469745</c:v>
                </c:pt>
                <c:pt idx="5">
                  <c:v>0.71534555321664683</c:v>
                </c:pt>
                <c:pt idx="6">
                  <c:v>0.6737548594944528</c:v>
                </c:pt>
                <c:pt idx="7">
                  <c:v>0.64219338232238166</c:v>
                </c:pt>
                <c:pt idx="8">
                  <c:v>0.6638334839825033</c:v>
                </c:pt>
                <c:pt idx="9">
                  <c:v>0.71822131423460323</c:v>
                </c:pt>
                <c:pt idx="10">
                  <c:v>0.64183391219513719</c:v>
                </c:pt>
                <c:pt idx="11">
                  <c:v>0.68331676487915782</c:v>
                </c:pt>
                <c:pt idx="12">
                  <c:v>0.68403570513364687</c:v>
                </c:pt>
                <c:pt idx="13">
                  <c:v>0.64938278486727252</c:v>
                </c:pt>
                <c:pt idx="14">
                  <c:v>0.62763484216897758</c:v>
                </c:pt>
                <c:pt idx="15">
                  <c:v>0.63820326390996729</c:v>
                </c:pt>
                <c:pt idx="16">
                  <c:v>0.69909750346519339</c:v>
                </c:pt>
                <c:pt idx="17">
                  <c:v>0.69640147751085912</c:v>
                </c:pt>
                <c:pt idx="18">
                  <c:v>0.70244057564856766</c:v>
                </c:pt>
                <c:pt idx="19">
                  <c:v>0.72124086330345738</c:v>
                </c:pt>
                <c:pt idx="20">
                  <c:v>0.68824150562240805</c:v>
                </c:pt>
                <c:pt idx="21">
                  <c:v>0.65524214794135882</c:v>
                </c:pt>
                <c:pt idx="22">
                  <c:v>0.70337519797940351</c:v>
                </c:pt>
                <c:pt idx="23">
                  <c:v>0.65628461131036797</c:v>
                </c:pt>
                <c:pt idx="24">
                  <c:v>0.69996023177058031</c:v>
                </c:pt>
                <c:pt idx="25">
                  <c:v>0.77787601048131105</c:v>
                </c:pt>
                <c:pt idx="26">
                  <c:v>0.80991367584955798</c:v>
                </c:pt>
                <c:pt idx="27">
                  <c:v>0.76225560174897855</c:v>
                </c:pt>
                <c:pt idx="28">
                  <c:v>0.7336898863433291</c:v>
                </c:pt>
                <c:pt idx="29">
                  <c:v>0.65145395639390502</c:v>
                </c:pt>
                <c:pt idx="30">
                  <c:v>0.69947069272767692</c:v>
                </c:pt>
                <c:pt idx="31">
                  <c:v>0.62615438187182526</c:v>
                </c:pt>
                <c:pt idx="32">
                  <c:v>0.6873068832915723</c:v>
                </c:pt>
                <c:pt idx="33">
                  <c:v>0.63067257951121258</c:v>
                </c:pt>
                <c:pt idx="34">
                  <c:v>0.64524887840396028</c:v>
                </c:pt>
                <c:pt idx="35">
                  <c:v>0.67703598230618345</c:v>
                </c:pt>
                <c:pt idx="36">
                  <c:v>0.6422944613117485</c:v>
                </c:pt>
                <c:pt idx="37">
                  <c:v>0.66230815981725355</c:v>
                </c:pt>
                <c:pt idx="38">
                  <c:v>0.70826703602243513</c:v>
                </c:pt>
                <c:pt idx="39">
                  <c:v>0.69474971949149933</c:v>
                </c:pt>
                <c:pt idx="40">
                  <c:v>0.77024494107174057</c:v>
                </c:pt>
                <c:pt idx="41">
                  <c:v>0.72561762142035269</c:v>
                </c:pt>
                <c:pt idx="42">
                  <c:v>0.74233803954233191</c:v>
                </c:pt>
                <c:pt idx="43">
                  <c:v>0.67622210605970179</c:v>
                </c:pt>
                <c:pt idx="44">
                  <c:v>0.79406951108320245</c:v>
                </c:pt>
                <c:pt idx="45">
                  <c:v>0.77681494497546422</c:v>
                </c:pt>
                <c:pt idx="46">
                  <c:v>0.75848196848599247</c:v>
                </c:pt>
                <c:pt idx="47">
                  <c:v>0.71139138181695682</c:v>
                </c:pt>
                <c:pt idx="48">
                  <c:v>0.73152170894265145</c:v>
                </c:pt>
                <c:pt idx="49">
                  <c:v>0.72505124665224963</c:v>
                </c:pt>
                <c:pt idx="50">
                  <c:v>0.69629363647268594</c:v>
                </c:pt>
                <c:pt idx="51">
                  <c:v>0.70815615067175608</c:v>
                </c:pt>
                <c:pt idx="52">
                  <c:v>0.70815615067175586</c:v>
                </c:pt>
                <c:pt idx="53">
                  <c:v>0.69773151698166413</c:v>
                </c:pt>
                <c:pt idx="54">
                  <c:v>0.6844311222736158</c:v>
                </c:pt>
                <c:pt idx="55">
                  <c:v>0.72792700767020602</c:v>
                </c:pt>
                <c:pt idx="56">
                  <c:v>0.68946370405503954</c:v>
                </c:pt>
                <c:pt idx="57">
                  <c:v>0.7142671428349131</c:v>
                </c:pt>
                <c:pt idx="58">
                  <c:v>0.72648912716122782</c:v>
                </c:pt>
                <c:pt idx="59">
                  <c:v>0.6183938673187297</c:v>
                </c:pt>
                <c:pt idx="60">
                  <c:v>0.71282926232593513</c:v>
                </c:pt>
                <c:pt idx="61">
                  <c:v>0.69845045723615318</c:v>
                </c:pt>
                <c:pt idx="62">
                  <c:v>0.689823174182284</c:v>
                </c:pt>
                <c:pt idx="63">
                  <c:v>0.67400648858352408</c:v>
                </c:pt>
                <c:pt idx="64">
                  <c:v>0.642373117386004</c:v>
                </c:pt>
                <c:pt idx="65">
                  <c:v>0.7063588000355332</c:v>
                </c:pt>
                <c:pt idx="66">
                  <c:v>0.70671827016277777</c:v>
                </c:pt>
                <c:pt idx="67">
                  <c:v>0.72145654537980419</c:v>
                </c:pt>
                <c:pt idx="68">
                  <c:v>0.70887509092624501</c:v>
                </c:pt>
                <c:pt idx="69">
                  <c:v>0.67724171972872493</c:v>
                </c:pt>
                <c:pt idx="70">
                  <c:v>0.67149019769281215</c:v>
                </c:pt>
                <c:pt idx="71">
                  <c:v>0.70959403118073405</c:v>
                </c:pt>
                <c:pt idx="72">
                  <c:v>0.73295958945162965</c:v>
                </c:pt>
                <c:pt idx="73">
                  <c:v>0.72361336614327154</c:v>
                </c:pt>
                <c:pt idx="74">
                  <c:v>0.75273044645007969</c:v>
                </c:pt>
                <c:pt idx="75">
                  <c:v>0.75165203606834596</c:v>
                </c:pt>
                <c:pt idx="76">
                  <c:v>0.79622633184666969</c:v>
                </c:pt>
                <c:pt idx="77">
                  <c:v>0.79941367728598167</c:v>
                </c:pt>
                <c:pt idx="78">
                  <c:v>0.77559535676281222</c:v>
                </c:pt>
                <c:pt idx="79">
                  <c:v>0.83483394149342638</c:v>
                </c:pt>
                <c:pt idx="80">
                  <c:v>0.7566392095848905</c:v>
                </c:pt>
                <c:pt idx="81">
                  <c:v>0.82067030049929879</c:v>
                </c:pt>
                <c:pt idx="82">
                  <c:v>0.77246278450354633</c:v>
                </c:pt>
                <c:pt idx="83">
                  <c:v>0.82067030049929879</c:v>
                </c:pt>
                <c:pt idx="84">
                  <c:v>0.73247660655925961</c:v>
                </c:pt>
                <c:pt idx="85">
                  <c:v>0.720018664870826</c:v>
                </c:pt>
                <c:pt idx="86">
                  <c:v>0.78508275790208881</c:v>
                </c:pt>
                <c:pt idx="87">
                  <c:v>0.79155322019249064</c:v>
                </c:pt>
                <c:pt idx="88">
                  <c:v>0.77753388522995326</c:v>
                </c:pt>
                <c:pt idx="89">
                  <c:v>0.78688010853831158</c:v>
                </c:pt>
                <c:pt idx="90">
                  <c:v>0.76423730883947394</c:v>
                </c:pt>
                <c:pt idx="91">
                  <c:v>0.80665096553676163</c:v>
                </c:pt>
                <c:pt idx="92">
                  <c:v>0.73641620737416935</c:v>
                </c:pt>
                <c:pt idx="93">
                  <c:v>0.81073611300020154</c:v>
                </c:pt>
                <c:pt idx="94">
                  <c:v>0.85158473144232993</c:v>
                </c:pt>
                <c:pt idx="95">
                  <c:v>0.8582769008816703</c:v>
                </c:pt>
                <c:pt idx="96">
                  <c:v>0.85205341503544507</c:v>
                </c:pt>
                <c:pt idx="97">
                  <c:v>0.84348295972440945</c:v>
                </c:pt>
                <c:pt idx="98">
                  <c:v>0.80341573439156067</c:v>
                </c:pt>
                <c:pt idx="99">
                  <c:v>0.81688626629712169</c:v>
                </c:pt>
                <c:pt idx="100">
                  <c:v>0.82613811782134239</c:v>
                </c:pt>
                <c:pt idx="101">
                  <c:v>0.8806796876399533</c:v>
                </c:pt>
                <c:pt idx="102">
                  <c:v>0.82321118848503305</c:v>
                </c:pt>
                <c:pt idx="103">
                  <c:v>0.85137198494335731</c:v>
                </c:pt>
                <c:pt idx="104">
                  <c:v>0.83253281469836893</c:v>
                </c:pt>
                <c:pt idx="105">
                  <c:v>0.78587353079525701</c:v>
                </c:pt>
                <c:pt idx="106">
                  <c:v>0.86841090623701434</c:v>
                </c:pt>
                <c:pt idx="107">
                  <c:v>0.82803848944573666</c:v>
                </c:pt>
                <c:pt idx="108">
                  <c:v>0.79473240548886914</c:v>
                </c:pt>
                <c:pt idx="109">
                  <c:v>0.84300362154254971</c:v>
                </c:pt>
                <c:pt idx="110">
                  <c:v>0.83433826270425959</c:v>
                </c:pt>
                <c:pt idx="111">
                  <c:v>0.82500702183034291</c:v>
                </c:pt>
                <c:pt idx="112">
                  <c:v>0.79269433292989333</c:v>
                </c:pt>
                <c:pt idx="113">
                  <c:v>0.80250987668366736</c:v>
                </c:pt>
                <c:pt idx="114">
                  <c:v>0.71832611715453631</c:v>
                </c:pt>
                <c:pt idx="115">
                  <c:v>0.88565274037505726</c:v>
                </c:pt>
                <c:pt idx="116">
                  <c:v>0.83450538407865871</c:v>
                </c:pt>
                <c:pt idx="117">
                  <c:v>0.89480726331041438</c:v>
                </c:pt>
                <c:pt idx="118">
                  <c:v>0.88804776883228531</c:v>
                </c:pt>
                <c:pt idx="119">
                  <c:v>0.82760647393287168</c:v>
                </c:pt>
                <c:pt idx="120">
                  <c:v>0.85190029086774266</c:v>
                </c:pt>
                <c:pt idx="121">
                  <c:v>0.84860560543664754</c:v>
                </c:pt>
                <c:pt idx="122">
                  <c:v>0.88661491383358781</c:v>
                </c:pt>
                <c:pt idx="123">
                  <c:v>0.874046784799274</c:v>
                </c:pt>
                <c:pt idx="124">
                  <c:v>0.86744856949867888</c:v>
                </c:pt>
                <c:pt idx="125">
                  <c:v>0.8015566951851919</c:v>
                </c:pt>
                <c:pt idx="126">
                  <c:v>0.81963142291893643</c:v>
                </c:pt>
                <c:pt idx="127">
                  <c:v>0.83850714016011296</c:v>
                </c:pt>
                <c:pt idx="128">
                  <c:v>0.90037433155612245</c:v>
                </c:pt>
                <c:pt idx="129">
                  <c:v>0.9104215310074748</c:v>
                </c:pt>
                <c:pt idx="130">
                  <c:v>0.83800289197504874</c:v>
                </c:pt>
                <c:pt idx="131">
                  <c:v>0.83520876081743201</c:v>
                </c:pt>
                <c:pt idx="132">
                  <c:v>0.83528946121463166</c:v>
                </c:pt>
                <c:pt idx="133">
                  <c:v>0.77508696490371765</c:v>
                </c:pt>
                <c:pt idx="134">
                  <c:v>0.86654618792462201</c:v>
                </c:pt>
                <c:pt idx="135">
                  <c:v>0.87410635226764721</c:v>
                </c:pt>
                <c:pt idx="136">
                  <c:v>0.87737471835423175</c:v>
                </c:pt>
                <c:pt idx="137">
                  <c:v>0.84120187708473271</c:v>
                </c:pt>
                <c:pt idx="138">
                  <c:v>0.82073624772866005</c:v>
                </c:pt>
                <c:pt idx="139">
                  <c:v>0.8459733559383702</c:v>
                </c:pt>
                <c:pt idx="140">
                  <c:v>0.85005763390216149</c:v>
                </c:pt>
                <c:pt idx="141">
                  <c:v>0.84251733786660565</c:v>
                </c:pt>
                <c:pt idx="142">
                  <c:v>0.87826242272342747</c:v>
                </c:pt>
                <c:pt idx="143">
                  <c:v>0.90804561752651913</c:v>
                </c:pt>
                <c:pt idx="144">
                  <c:v>0.85220979227314619</c:v>
                </c:pt>
                <c:pt idx="145">
                  <c:v>0.87278802178581461</c:v>
                </c:pt>
                <c:pt idx="146">
                  <c:v>0.83460350783843495</c:v>
                </c:pt>
                <c:pt idx="147">
                  <c:v>0.842794598154196</c:v>
                </c:pt>
                <c:pt idx="148">
                  <c:v>0.81798777337929418</c:v>
                </c:pt>
                <c:pt idx="149">
                  <c:v>0.84465625928739851</c:v>
                </c:pt>
                <c:pt idx="150">
                  <c:v>0.92539145468800366</c:v>
                </c:pt>
                <c:pt idx="151">
                  <c:v>0.87018989368602961</c:v>
                </c:pt>
                <c:pt idx="152">
                  <c:v>0.88479629325484033</c:v>
                </c:pt>
                <c:pt idx="153">
                  <c:v>0.87284147057358252</c:v>
                </c:pt>
                <c:pt idx="154">
                  <c:v>0.89927797840749479</c:v>
                </c:pt>
                <c:pt idx="155">
                  <c:v>0.93539456282473132</c:v>
                </c:pt>
                <c:pt idx="156">
                  <c:v>0.98226440437890483</c:v>
                </c:pt>
                <c:pt idx="157">
                  <c:v>0.89783722392804222</c:v>
                </c:pt>
                <c:pt idx="158">
                  <c:v>0.89016538850866755</c:v>
                </c:pt>
                <c:pt idx="159">
                  <c:v>0.8301332027967584</c:v>
                </c:pt>
                <c:pt idx="160">
                  <c:v>0.97331033280117851</c:v>
                </c:pt>
                <c:pt idx="161">
                  <c:v>0.96909491940766967</c:v>
                </c:pt>
                <c:pt idx="162">
                  <c:v>0.965093958440014</c:v>
                </c:pt>
                <c:pt idx="163">
                  <c:v>0.84092809279112646</c:v>
                </c:pt>
                <c:pt idx="164">
                  <c:v>0.92320835432618131</c:v>
                </c:pt>
                <c:pt idx="165">
                  <c:v>0.93536902710470926</c:v>
                </c:pt>
                <c:pt idx="166">
                  <c:v>0.91351455548010396</c:v>
                </c:pt>
                <c:pt idx="167">
                  <c:v>0.95460827526813286</c:v>
                </c:pt>
                <c:pt idx="168">
                  <c:v>0.99840878584115522</c:v>
                </c:pt>
                <c:pt idx="169">
                  <c:v>0.99082916840531243</c:v>
                </c:pt>
                <c:pt idx="170">
                  <c:v>0.99263771411602031</c:v>
                </c:pt>
                <c:pt idx="171">
                  <c:v>0.93453029535303178</c:v>
                </c:pt>
                <c:pt idx="172">
                  <c:v>0.9148857470822086</c:v>
                </c:pt>
                <c:pt idx="173">
                  <c:v>0.93004561048972667</c:v>
                </c:pt>
                <c:pt idx="174">
                  <c:v>0.93156997266664199</c:v>
                </c:pt>
                <c:pt idx="175">
                  <c:v>0.93995498275702449</c:v>
                </c:pt>
                <c:pt idx="176">
                  <c:v>1.0013546144152441</c:v>
                </c:pt>
                <c:pt idx="177">
                  <c:v>0.98909782544755687</c:v>
                </c:pt>
                <c:pt idx="178">
                  <c:v>0.99822556950230523</c:v>
                </c:pt>
                <c:pt idx="179">
                  <c:v>0.98275384997916848</c:v>
                </c:pt>
                <c:pt idx="180">
                  <c:v>0.95826366173763733</c:v>
                </c:pt>
                <c:pt idx="181">
                  <c:v>0.95221096081284684</c:v>
                </c:pt>
                <c:pt idx="182">
                  <c:v>0.9128304702005311</c:v>
                </c:pt>
                <c:pt idx="183">
                  <c:v>0.93176424234029853</c:v>
                </c:pt>
                <c:pt idx="184">
                  <c:v>0.88071314074478435</c:v>
                </c:pt>
                <c:pt idx="185">
                  <c:v>0.92124357990913119</c:v>
                </c:pt>
                <c:pt idx="186">
                  <c:v>0.85014174705196222</c:v>
                </c:pt>
                <c:pt idx="187">
                  <c:v>0.91763562439496049</c:v>
                </c:pt>
                <c:pt idx="188">
                  <c:v>0.98489614964134875</c:v>
                </c:pt>
                <c:pt idx="189">
                  <c:v>0.89103459600955781</c:v>
                </c:pt>
                <c:pt idx="190">
                  <c:v>1.0123585285404006</c:v>
                </c:pt>
                <c:pt idx="191">
                  <c:v>0.91847126870921469</c:v>
                </c:pt>
                <c:pt idx="192">
                  <c:v>0.90403530834137291</c:v>
                </c:pt>
                <c:pt idx="193">
                  <c:v>0.94535586717632858</c:v>
                </c:pt>
                <c:pt idx="194">
                  <c:v>0.90544957056648578</c:v>
                </c:pt>
                <c:pt idx="195">
                  <c:v>1.0144613693160738</c:v>
                </c:pt>
                <c:pt idx="196">
                  <c:v>0.99874099171861541</c:v>
                </c:pt>
                <c:pt idx="197">
                  <c:v>0.99483249023889309</c:v>
                </c:pt>
                <c:pt idx="198">
                  <c:v>0.98931712521037163</c:v>
                </c:pt>
                <c:pt idx="199">
                  <c:v>1.0541856958445455</c:v>
                </c:pt>
                <c:pt idx="200">
                  <c:v>1.0729333060500352</c:v>
                </c:pt>
                <c:pt idx="201">
                  <c:v>0.9317729194708948</c:v>
                </c:pt>
                <c:pt idx="202">
                  <c:v>1.0018311498964478</c:v>
                </c:pt>
                <c:pt idx="203">
                  <c:v>0.97462659516982109</c:v>
                </c:pt>
                <c:pt idx="204">
                  <c:v>1.0082385700835306</c:v>
                </c:pt>
                <c:pt idx="205">
                  <c:v>0.99357884499097859</c:v>
                </c:pt>
                <c:pt idx="206">
                  <c:v>0.92245850370471938</c:v>
                </c:pt>
                <c:pt idx="207">
                  <c:v>1.0319399810441356</c:v>
                </c:pt>
                <c:pt idx="208">
                  <c:v>0.95882557423149217</c:v>
                </c:pt>
                <c:pt idx="209">
                  <c:v>0.87611771935503513</c:v>
                </c:pt>
                <c:pt idx="210">
                  <c:v>0.96635319151906229</c:v>
                </c:pt>
                <c:pt idx="211">
                  <c:v>0.95837247599575925</c:v>
                </c:pt>
                <c:pt idx="212">
                  <c:v>1.0233014531762699</c:v>
                </c:pt>
                <c:pt idx="213">
                  <c:v>0.98906406807850111</c:v>
                </c:pt>
                <c:pt idx="214">
                  <c:v>0.89167650760642314</c:v>
                </c:pt>
                <c:pt idx="215">
                  <c:v>0.93781072257624176</c:v>
                </c:pt>
                <c:pt idx="216">
                  <c:v>0.98143764048379745</c:v>
                </c:pt>
                <c:pt idx="217">
                  <c:v>1.0003843130800096</c:v>
                </c:pt>
                <c:pt idx="218">
                  <c:v>1.0037471588534794</c:v>
                </c:pt>
                <c:pt idx="219">
                  <c:v>0.95712992581473488</c:v>
                </c:pt>
                <c:pt idx="220">
                  <c:v>0.94572613518386128</c:v>
                </c:pt>
                <c:pt idx="221">
                  <c:v>0.94737896948043754</c:v>
                </c:pt>
                <c:pt idx="222">
                  <c:v>0.93843659241033273</c:v>
                </c:pt>
                <c:pt idx="223">
                  <c:v>0.96931654107422838</c:v>
                </c:pt>
                <c:pt idx="224">
                  <c:v>0.95773707549071729</c:v>
                </c:pt>
                <c:pt idx="225">
                  <c:v>0.95290558954097537</c:v>
                </c:pt>
                <c:pt idx="226">
                  <c:v>0.97528928087650546</c:v>
                </c:pt>
                <c:pt idx="227">
                  <c:v>0.95673408108934166</c:v>
                </c:pt>
                <c:pt idx="228">
                  <c:v>0.99465550075604903</c:v>
                </c:pt>
                <c:pt idx="229">
                  <c:v>0.8969082881247753</c:v>
                </c:pt>
                <c:pt idx="230">
                  <c:v>0.74241888610341744</c:v>
                </c:pt>
                <c:pt idx="231">
                  <c:v>1.0045947154609944</c:v>
                </c:pt>
                <c:pt idx="232">
                  <c:v>1.0305196566085979</c:v>
                </c:pt>
                <c:pt idx="233">
                  <c:v>0.99215827173077631</c:v>
                </c:pt>
                <c:pt idx="234">
                  <c:v>0.97036505925965422</c:v>
                </c:pt>
                <c:pt idx="235">
                  <c:v>1.020458555288265</c:v>
                </c:pt>
                <c:pt idx="236">
                  <c:v>0.87106354556408283</c:v>
                </c:pt>
                <c:pt idx="237">
                  <c:v>0.95412015413519746</c:v>
                </c:pt>
                <c:pt idx="238">
                  <c:v>0.87728542803239773</c:v>
                </c:pt>
                <c:pt idx="239">
                  <c:v>0.97414798882610454</c:v>
                </c:pt>
                <c:pt idx="240">
                  <c:v>0.89657694527143317</c:v>
                </c:pt>
                <c:pt idx="241">
                  <c:v>0.8880356628297229</c:v>
                </c:pt>
                <c:pt idx="242">
                  <c:v>0.8880356628297229</c:v>
                </c:pt>
                <c:pt idx="243">
                  <c:v>0.75914329287960225</c:v>
                </c:pt>
                <c:pt idx="244">
                  <c:v>0.82309246357464916</c:v>
                </c:pt>
                <c:pt idx="245">
                  <c:v>0.88917695488012383</c:v>
                </c:pt>
                <c:pt idx="246">
                  <c:v>0.97468573534041991</c:v>
                </c:pt>
                <c:pt idx="247">
                  <c:v>0.9541202668126717</c:v>
                </c:pt>
                <c:pt idx="248">
                  <c:v>0.9043819102612719</c:v>
                </c:pt>
                <c:pt idx="249">
                  <c:v>0.95603073063325761</c:v>
                </c:pt>
                <c:pt idx="250">
                  <c:v>0.84956307596943259</c:v>
                </c:pt>
                <c:pt idx="251">
                  <c:v>0.90867108490691506</c:v>
                </c:pt>
                <c:pt idx="252">
                  <c:v>0.95038624065617061</c:v>
                </c:pt>
                <c:pt idx="253">
                  <c:v>0.9314100731037035</c:v>
                </c:pt>
                <c:pt idx="254">
                  <c:v>0.95504055095003704</c:v>
                </c:pt>
                <c:pt idx="255">
                  <c:v>0.96065332603303843</c:v>
                </c:pt>
                <c:pt idx="256">
                  <c:v>0.95576353416436766</c:v>
                </c:pt>
                <c:pt idx="257">
                  <c:v>0.87871211690038931</c:v>
                </c:pt>
                <c:pt idx="258">
                  <c:v>0.87085796951317651</c:v>
                </c:pt>
                <c:pt idx="259">
                  <c:v>0.94220080396182315</c:v>
                </c:pt>
                <c:pt idx="260">
                  <c:v>0.95526075047236358</c:v>
                </c:pt>
                <c:pt idx="261">
                  <c:v>0.8574632213674942</c:v>
                </c:pt>
                <c:pt idx="262">
                  <c:v>0.90979597546029434</c:v>
                </c:pt>
                <c:pt idx="263">
                  <c:v>0.84337881553617255</c:v>
                </c:pt>
                <c:pt idx="264">
                  <c:v>0.87215721475052788</c:v>
                </c:pt>
                <c:pt idx="265">
                  <c:v>0.82087320235480554</c:v>
                </c:pt>
                <c:pt idx="266">
                  <c:v>0.85452938258480438</c:v>
                </c:pt>
                <c:pt idx="267">
                  <c:v>0.9617436369628215</c:v>
                </c:pt>
                <c:pt idx="268">
                  <c:v>0.85649294683568455</c:v>
                </c:pt>
                <c:pt idx="269">
                  <c:v>0.91612329277030924</c:v>
                </c:pt>
                <c:pt idx="270">
                  <c:v>0.8906658545001257</c:v>
                </c:pt>
                <c:pt idx="271">
                  <c:v>0.91067742447477407</c:v>
                </c:pt>
                <c:pt idx="272">
                  <c:v>0.91198947329477187</c:v>
                </c:pt>
                <c:pt idx="273">
                  <c:v>0.90526104200909929</c:v>
                </c:pt>
                <c:pt idx="274">
                  <c:v>0.8708506213030881</c:v>
                </c:pt>
                <c:pt idx="275">
                  <c:v>0.88294096684350099</c:v>
                </c:pt>
                <c:pt idx="276">
                  <c:v>0.92352580471123058</c:v>
                </c:pt>
                <c:pt idx="277">
                  <c:v>0.9387916611568905</c:v>
                </c:pt>
                <c:pt idx="278">
                  <c:v>0.90919503656519163</c:v>
                </c:pt>
                <c:pt idx="279">
                  <c:v>0.85157720771420464</c:v>
                </c:pt>
                <c:pt idx="280">
                  <c:v>0.85016415636415077</c:v>
                </c:pt>
                <c:pt idx="281">
                  <c:v>0.91759931463902489</c:v>
                </c:pt>
                <c:pt idx="282">
                  <c:v>0.94104164627065845</c:v>
                </c:pt>
                <c:pt idx="283">
                  <c:v>0.8596845287564705</c:v>
                </c:pt>
                <c:pt idx="284">
                  <c:v>0.83177889813647443</c:v>
                </c:pt>
                <c:pt idx="285">
                  <c:v>0.87783766612130143</c:v>
                </c:pt>
                <c:pt idx="286">
                  <c:v>0.8086238256453725</c:v>
                </c:pt>
                <c:pt idx="287">
                  <c:v>0.84746457123159857</c:v>
                </c:pt>
                <c:pt idx="288">
                  <c:v>0.83484049770099489</c:v>
                </c:pt>
                <c:pt idx="289">
                  <c:v>0.77893367624760967</c:v>
                </c:pt>
                <c:pt idx="290">
                  <c:v>0.8619650417935153</c:v>
                </c:pt>
                <c:pt idx="291">
                  <c:v>0.88855360425603447</c:v>
                </c:pt>
                <c:pt idx="292">
                  <c:v>0.89137974079856697</c:v>
                </c:pt>
                <c:pt idx="293">
                  <c:v>0.84474103535847367</c:v>
                </c:pt>
                <c:pt idx="294">
                  <c:v>0.87653142965656095</c:v>
                </c:pt>
                <c:pt idx="295">
                  <c:v>0.87167122916151141</c:v>
                </c:pt>
                <c:pt idx="296">
                  <c:v>0.88020960193588904</c:v>
                </c:pt>
                <c:pt idx="297">
                  <c:v>0.87722706191691302</c:v>
                </c:pt>
                <c:pt idx="298">
                  <c:v>0.8579928299181796</c:v>
                </c:pt>
                <c:pt idx="299">
                  <c:v>0.84543323627675204</c:v>
                </c:pt>
                <c:pt idx="300">
                  <c:v>0.84483749553740917</c:v>
                </c:pt>
                <c:pt idx="301">
                  <c:v>0.87588642487384172</c:v>
                </c:pt>
                <c:pt idx="302">
                  <c:v>0.82435890762249964</c:v>
                </c:pt>
                <c:pt idx="303">
                  <c:v>0.83429022489416915</c:v>
                </c:pt>
                <c:pt idx="304">
                  <c:v>0.80971591939627785</c:v>
                </c:pt>
                <c:pt idx="305">
                  <c:v>0.82713675424135391</c:v>
                </c:pt>
                <c:pt idx="306">
                  <c:v>0.81604566475179541</c:v>
                </c:pt>
                <c:pt idx="307">
                  <c:v>0.84359867394640076</c:v>
                </c:pt>
                <c:pt idx="308">
                  <c:v>0.85402413688490009</c:v>
                </c:pt>
                <c:pt idx="309">
                  <c:v>0.83209343091784249</c:v>
                </c:pt>
                <c:pt idx="310">
                  <c:v>0.84694971560520405</c:v>
                </c:pt>
                <c:pt idx="311">
                  <c:v>0.81455631290343822</c:v>
                </c:pt>
                <c:pt idx="312">
                  <c:v>0.81931567624260748</c:v>
                </c:pt>
                <c:pt idx="313">
                  <c:v>0.81426588929300858</c:v>
                </c:pt>
                <c:pt idx="314">
                  <c:v>0.78728181065339697</c:v>
                </c:pt>
                <c:pt idx="315">
                  <c:v>0.79229743680447007</c:v>
                </c:pt>
                <c:pt idx="316">
                  <c:v>0.8030290197333233</c:v>
                </c:pt>
                <c:pt idx="317">
                  <c:v>0.79574532675438236</c:v>
                </c:pt>
                <c:pt idx="318">
                  <c:v>0.79153089516669495</c:v>
                </c:pt>
                <c:pt idx="319">
                  <c:v>0.79267296067112503</c:v>
                </c:pt>
                <c:pt idx="320">
                  <c:v>0.79249905260603692</c:v>
                </c:pt>
                <c:pt idx="321">
                  <c:v>0.78929914420841785</c:v>
                </c:pt>
                <c:pt idx="322">
                  <c:v>0.82634027749218897</c:v>
                </c:pt>
                <c:pt idx="323">
                  <c:v>0.83453171265815274</c:v>
                </c:pt>
                <c:pt idx="324">
                  <c:v>0.79478869712723965</c:v>
                </c:pt>
                <c:pt idx="325">
                  <c:v>0.78439493677293604</c:v>
                </c:pt>
                <c:pt idx="326">
                  <c:v>0.67838058029528847</c:v>
                </c:pt>
                <c:pt idx="327">
                  <c:v>0.74540474858020545</c:v>
                </c:pt>
                <c:pt idx="328">
                  <c:v>0.70088751378649772</c:v>
                </c:pt>
                <c:pt idx="329">
                  <c:v>0.74537970280625732</c:v>
                </c:pt>
                <c:pt idx="330">
                  <c:v>0.71556661886317041</c:v>
                </c:pt>
                <c:pt idx="331">
                  <c:v>0.73434688898866329</c:v>
                </c:pt>
                <c:pt idx="332">
                  <c:v>0.74428427560995014</c:v>
                </c:pt>
                <c:pt idx="333">
                  <c:v>0.74643906966835594</c:v>
                </c:pt>
                <c:pt idx="334">
                  <c:v>0.71943765413393523</c:v>
                </c:pt>
                <c:pt idx="335">
                  <c:v>0.7716996480215117</c:v>
                </c:pt>
                <c:pt idx="336">
                  <c:v>0.76686500381206513</c:v>
                </c:pt>
                <c:pt idx="337">
                  <c:v>0.66420832913223027</c:v>
                </c:pt>
                <c:pt idx="338">
                  <c:v>0.61927979289659507</c:v>
                </c:pt>
                <c:pt idx="339">
                  <c:v>0.60657831685181018</c:v>
                </c:pt>
                <c:pt idx="340">
                  <c:v>0.66957412059665689</c:v>
                </c:pt>
                <c:pt idx="341">
                  <c:v>0.67800607861218432</c:v>
                </c:pt>
                <c:pt idx="342">
                  <c:v>0.69640307791878975</c:v>
                </c:pt>
                <c:pt idx="343">
                  <c:v>0.76599574353176214</c:v>
                </c:pt>
                <c:pt idx="344">
                  <c:v>0.79542346499802108</c:v>
                </c:pt>
                <c:pt idx="345">
                  <c:v>0.76429116444876277</c:v>
                </c:pt>
                <c:pt idx="346">
                  <c:v>0.79159392736276124</c:v>
                </c:pt>
                <c:pt idx="347">
                  <c:v>0.71758783821626715</c:v>
                </c:pt>
                <c:pt idx="348">
                  <c:v>0.72829219497554587</c:v>
                </c:pt>
                <c:pt idx="349">
                  <c:v>0.72373989248162063</c:v>
                </c:pt>
                <c:pt idx="350">
                  <c:v>0.7134752278300478</c:v>
                </c:pt>
                <c:pt idx="351">
                  <c:v>0.65977223059468537</c:v>
                </c:pt>
                <c:pt idx="352">
                  <c:v>0.55812396694431654</c:v>
                </c:pt>
                <c:pt idx="353">
                  <c:v>0.6448787121111148</c:v>
                </c:pt>
                <c:pt idx="354">
                  <c:v>0.65232547135289998</c:v>
                </c:pt>
                <c:pt idx="355">
                  <c:v>0.65397439661358114</c:v>
                </c:pt>
                <c:pt idx="356">
                  <c:v>0.66667407001693357</c:v>
                </c:pt>
                <c:pt idx="357">
                  <c:v>0.58844291528587078</c:v>
                </c:pt>
                <c:pt idx="358">
                  <c:v>0.52949070651864905</c:v>
                </c:pt>
                <c:pt idx="359">
                  <c:v>0.60817682727660183</c:v>
                </c:pt>
                <c:pt idx="360">
                  <c:v>0.60073006803481643</c:v>
                </c:pt>
                <c:pt idx="361">
                  <c:v>0.68143721980072847</c:v>
                </c:pt>
                <c:pt idx="362">
                  <c:v>0.7408272394754658</c:v>
                </c:pt>
                <c:pt idx="363">
                  <c:v>0.69323232905380405</c:v>
                </c:pt>
                <c:pt idx="364">
                  <c:v>0.7179430417150664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B2-4BD5-81B4-588E37530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113680"/>
        <c:axId val="426114072"/>
      </c:areaChart>
      <c:scatterChart>
        <c:scatterStyle val="lineMarker"/>
        <c:varyColors val="0"/>
        <c:ser>
          <c:idx val="10"/>
          <c:order val="0"/>
          <c:tx>
            <c:strRef>
              <c:f>'finished water daily peaking'!$Y$4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'finished water daily peaking'!$Y$5:$Y$25</c:f>
              <c:numCache>
                <c:formatCode>0.00</c:formatCode>
                <c:ptCount val="21"/>
                <c:pt idx="0">
                  <c:v>0.9421345986257188</c:v>
                </c:pt>
                <c:pt idx="1">
                  <c:v>0.90020770362459945</c:v>
                </c:pt>
                <c:pt idx="2">
                  <c:v>0.92140999675305058</c:v>
                </c:pt>
                <c:pt idx="3">
                  <c:v>0.91641334814964859</c:v>
                </c:pt>
                <c:pt idx="4">
                  <c:v>0.89828533850242398</c:v>
                </c:pt>
                <c:pt idx="5">
                  <c:v>0.90601318264415864</c:v>
                </c:pt>
                <c:pt idx="6">
                  <c:v>0.91759124040924855</c:v>
                </c:pt>
                <c:pt idx="7">
                  <c:v>0.89835633383059033</c:v>
                </c:pt>
                <c:pt idx="8">
                  <c:v>0.92914736465831982</c:v>
                </c:pt>
                <c:pt idx="9">
                  <c:v>0.98196423757430162</c:v>
                </c:pt>
                <c:pt idx="10">
                  <c:v>0.88627184114804469</c:v>
                </c:pt>
                <c:pt idx="11">
                  <c:v>0.93024646941958888</c:v>
                </c:pt>
                <c:pt idx="12">
                  <c:v>0.9556857942473066</c:v>
                </c:pt>
                <c:pt idx="13">
                  <c:v>0.92494425072964059</c:v>
                </c:pt>
                <c:pt idx="14">
                  <c:v>0.91000741913302829</c:v>
                </c:pt>
                <c:pt idx="15">
                  <c:v>0.94587725705523751</c:v>
                </c:pt>
                <c:pt idx="16">
                  <c:v>0.89242820028066239</c:v>
                </c:pt>
                <c:pt idx="17">
                  <c:v>0.9021416127025742</c:v>
                </c:pt>
                <c:pt idx="18">
                  <c:v>0.93070759431053196</c:v>
                </c:pt>
                <c:pt idx="19">
                  <c:v>0.93999624530226855</c:v>
                </c:pt>
                <c:pt idx="20">
                  <c:v>0.94453984978378713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08-4272-A856-2A89D996D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113680"/>
        <c:axId val="426114072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1"/>
                <c:tx>
                  <c:strRef>
                    <c:extLst>
                      <c:ext uri="{02D57815-91ED-43cb-92C2-25804820EDAC}">
                        <c15:formulaRef>
                          <c15:sqref>'finished water daily peaking'!$X$4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'finished water daily peaking'!$X$5:$X$369</c15:sqref>
                        </c15:formulaRef>
                      </c:ext>
                    </c:extLst>
                    <c:numCache>
                      <c:formatCode>0.00</c:formatCode>
                      <c:ptCount val="365"/>
                      <c:pt idx="0">
                        <c:v>0.79419306339449836</c:v>
                      </c:pt>
                      <c:pt idx="1">
                        <c:v>0.85975953715948061</c:v>
                      </c:pt>
                      <c:pt idx="2">
                        <c:v>0.84051481821839302</c:v>
                      </c:pt>
                      <c:pt idx="3">
                        <c:v>0.82119217757565921</c:v>
                      </c:pt>
                      <c:pt idx="4">
                        <c:v>0.85582389826320937</c:v>
                      </c:pt>
                      <c:pt idx="5">
                        <c:v>0.90992284763988118</c:v>
                      </c:pt>
                      <c:pt idx="6">
                        <c:v>0.87525707228272254</c:v>
                      </c:pt>
                      <c:pt idx="7">
                        <c:v>0.84822823241537826</c:v>
                      </c:pt>
                      <c:pt idx="8">
                        <c:v>0.94084057338250893</c:v>
                      </c:pt>
                      <c:pt idx="9">
                        <c:v>0.9060988965159692</c:v>
                      </c:pt>
                      <c:pt idx="10">
                        <c:v>0.84047499157088501</c:v>
                      </c:pt>
                      <c:pt idx="11">
                        <c:v>0.90991505546971652</c:v>
                      </c:pt>
                      <c:pt idx="12">
                        <c:v>0.93692311621662183</c:v>
                      </c:pt>
                      <c:pt idx="13">
                        <c:v>0.90220481586057588</c:v>
                      </c:pt>
                      <c:pt idx="14">
                        <c:v>0.90904871311767999</c:v>
                      </c:pt>
                      <c:pt idx="15">
                        <c:v>0.96006105001641784</c:v>
                      </c:pt>
                      <c:pt idx="16">
                        <c:v>0.91382904944886367</c:v>
                      </c:pt>
                      <c:pt idx="17">
                        <c:v>0.86670577137517946</c:v>
                      </c:pt>
                      <c:pt idx="18">
                        <c:v>0.85977569869759984</c:v>
                      </c:pt>
                      <c:pt idx="19">
                        <c:v>0.96009279589486618</c:v>
                      </c:pt>
                      <c:pt idx="20">
                        <c:v>0.89837364976428957</c:v>
                      </c:pt>
                      <c:pt idx="21">
                        <c:v>0.91381259931184955</c:v>
                      </c:pt>
                      <c:pt idx="22">
                        <c:v>0.91767695428105933</c:v>
                      </c:pt>
                      <c:pt idx="23">
                        <c:v>0.88297452686423761</c:v>
                      </c:pt>
                      <c:pt idx="24">
                        <c:v>0.8906420538369203</c:v>
                      </c:pt>
                      <c:pt idx="25">
                        <c:v>0.89447235413652171</c:v>
                      </c:pt>
                      <c:pt idx="26">
                        <c:v>0.90995170752937959</c:v>
                      </c:pt>
                      <c:pt idx="27">
                        <c:v>0.96012800496005435</c:v>
                      </c:pt>
                      <c:pt idx="28">
                        <c:v>0.94851185214082634</c:v>
                      </c:pt>
                      <c:pt idx="29">
                        <c:v>0.91382472046543894</c:v>
                      </c:pt>
                      <c:pt idx="30">
                        <c:v>0.92152370471767497</c:v>
                      </c:pt>
                      <c:pt idx="31">
                        <c:v>0.85202707543542633</c:v>
                      </c:pt>
                      <c:pt idx="32">
                        <c:v>0.91364925233728767</c:v>
                      </c:pt>
                      <c:pt idx="33">
                        <c:v>0.94470492835171871</c:v>
                      </c:pt>
                      <c:pt idx="34">
                        <c:v>0.92155949098065304</c:v>
                      </c:pt>
                      <c:pt idx="35">
                        <c:v>0.90997133225423865</c:v>
                      </c:pt>
                      <c:pt idx="36">
                        <c:v>0.89841867119190733</c:v>
                      </c:pt>
                      <c:pt idx="37">
                        <c:v>0.93863226289864654</c:v>
                      </c:pt>
                      <c:pt idx="38">
                        <c:v>0.94234481484909394</c:v>
                      </c:pt>
                      <c:pt idx="39">
                        <c:v>1.1094036806808878</c:v>
                      </c:pt>
                      <c:pt idx="40">
                        <c:v>0.94548605327395729</c:v>
                      </c:pt>
                      <c:pt idx="41">
                        <c:v>0.93005576169324666</c:v>
                      </c:pt>
                      <c:pt idx="42">
                        <c:v>0.87759900405496316</c:v>
                      </c:pt>
                      <c:pt idx="43">
                        <c:v>0.93741079220590373</c:v>
                      </c:pt>
                      <c:pt idx="44">
                        <c:v>0.91226824259886163</c:v>
                      </c:pt>
                      <c:pt idx="45">
                        <c:v>0.9413638632636997</c:v>
                      </c:pt>
                      <c:pt idx="46">
                        <c:v>0.86784778517780847</c:v>
                      </c:pt>
                      <c:pt idx="47">
                        <c:v>0.9859682744086844</c:v>
                      </c:pt>
                      <c:pt idx="48">
                        <c:v>0.94469540458818424</c:v>
                      </c:pt>
                      <c:pt idx="49">
                        <c:v>0.92504958932631032</c:v>
                      </c:pt>
                      <c:pt idx="50">
                        <c:v>0.76301450039404717</c:v>
                      </c:pt>
                      <c:pt idx="51">
                        <c:v>0.91074351061073255</c:v>
                      </c:pt>
                      <c:pt idx="52">
                        <c:v>0.96936009056837402</c:v>
                      </c:pt>
                      <c:pt idx="53">
                        <c:v>0.95734313002725457</c:v>
                      </c:pt>
                      <c:pt idx="54">
                        <c:v>0.9361994224744854</c:v>
                      </c:pt>
                      <c:pt idx="55">
                        <c:v>0.93390106913538751</c:v>
                      </c:pt>
                      <c:pt idx="56">
                        <c:v>0.88841094404035392</c:v>
                      </c:pt>
                      <c:pt idx="57">
                        <c:v>0.94855514197507429</c:v>
                      </c:pt>
                      <c:pt idx="58">
                        <c:v>0.92236160746364815</c:v>
                      </c:pt>
                      <c:pt idx="59">
                        <c:v>0.91800445788362428</c:v>
                      </c:pt>
                      <c:pt idx="60">
                        <c:v>0.96633666061582713</c:v>
                      </c:pt>
                      <c:pt idx="61">
                        <c:v>0.93389298836632795</c:v>
                      </c:pt>
                      <c:pt idx="62">
                        <c:v>0.92147348850994737</c:v>
                      </c:pt>
                      <c:pt idx="63">
                        <c:v>0.99755874192625871</c:v>
                      </c:pt>
                      <c:pt idx="64">
                        <c:v>0.97896845299251101</c:v>
                      </c:pt>
                      <c:pt idx="65">
                        <c:v>0.90222126599759012</c:v>
                      </c:pt>
                      <c:pt idx="66">
                        <c:v>0.93074540076577505</c:v>
                      </c:pt>
                      <c:pt idx="67">
                        <c:v>1.0063333502183607</c:v>
                      </c:pt>
                      <c:pt idx="68">
                        <c:v>0.95611444436213722</c:v>
                      </c:pt>
                      <c:pt idx="69">
                        <c:v>0.9585521909675131</c:v>
                      </c:pt>
                      <c:pt idx="70">
                        <c:v>0.94737840411105412</c:v>
                      </c:pt>
                      <c:pt idx="71">
                        <c:v>0.9627312469769993</c:v>
                      </c:pt>
                      <c:pt idx="72">
                        <c:v>0.95713089361161474</c:v>
                      </c:pt>
                      <c:pt idx="73">
                        <c:v>0.88751794695777031</c:v>
                      </c:pt>
                      <c:pt idx="74">
                        <c:v>0.99182225005951741</c:v>
                      </c:pt>
                      <c:pt idx="75">
                        <c:v>1.1585234136156823</c:v>
                      </c:pt>
                      <c:pt idx="76">
                        <c:v>1.0911902457607476</c:v>
                      </c:pt>
                      <c:pt idx="77">
                        <c:v>0.94263133740857108</c:v>
                      </c:pt>
                      <c:pt idx="78">
                        <c:v>0.95810309762720325</c:v>
                      </c:pt>
                      <c:pt idx="79">
                        <c:v>0.90597624198560045</c:v>
                      </c:pt>
                      <c:pt idx="80">
                        <c:v>0.84849484165110112</c:v>
                      </c:pt>
                      <c:pt idx="81">
                        <c:v>0.86323664855486337</c:v>
                      </c:pt>
                      <c:pt idx="82">
                        <c:v>0.99938846680314386</c:v>
                      </c:pt>
                      <c:pt idx="83">
                        <c:v>0.82275096423339644</c:v>
                      </c:pt>
                      <c:pt idx="84">
                        <c:v>0.84306361925509476</c:v>
                      </c:pt>
                      <c:pt idx="85">
                        <c:v>0.87283115823204116</c:v>
                      </c:pt>
                      <c:pt idx="86">
                        <c:v>0.93094101467333146</c:v>
                      </c:pt>
                      <c:pt idx="87">
                        <c:v>0.94973442108590567</c:v>
                      </c:pt>
                      <c:pt idx="88">
                        <c:v>0.96914846740127314</c:v>
                      </c:pt>
                      <c:pt idx="89">
                        <c:v>0.96384546309171659</c:v>
                      </c:pt>
                      <c:pt idx="90">
                        <c:v>0.97370081002671749</c:v>
                      </c:pt>
                      <c:pt idx="91">
                        <c:v>0.93487434477844289</c:v>
                      </c:pt>
                      <c:pt idx="92">
                        <c:v>0.97257555899383075</c:v>
                      </c:pt>
                      <c:pt idx="93">
                        <c:v>0.93232548759849754</c:v>
                      </c:pt>
                      <c:pt idx="94">
                        <c:v>0.95443284281987839</c:v>
                      </c:pt>
                      <c:pt idx="95">
                        <c:v>0.99326726059247061</c:v>
                      </c:pt>
                      <c:pt idx="96">
                        <c:v>1.0253253607383503</c:v>
                      </c:pt>
                      <c:pt idx="97">
                        <c:v>1.0547676487606481</c:v>
                      </c:pt>
                      <c:pt idx="98">
                        <c:v>0.96382641556464754</c:v>
                      </c:pt>
                      <c:pt idx="99">
                        <c:v>0.81688626629712169</c:v>
                      </c:pt>
                      <c:pt idx="100">
                        <c:v>0.92883192606610065</c:v>
                      </c:pt>
                      <c:pt idx="101">
                        <c:v>0.90578288072596025</c:v>
                      </c:pt>
                      <c:pt idx="102">
                        <c:v>0.92133496104035439</c:v>
                      </c:pt>
                      <c:pt idx="103">
                        <c:v>1.0208729535076473</c:v>
                      </c:pt>
                      <c:pt idx="104">
                        <c:v>1.0993330389702274</c:v>
                      </c:pt>
                      <c:pt idx="105">
                        <c:v>1.0751730720794788</c:v>
                      </c:pt>
                      <c:pt idx="106">
                        <c:v>0.90528135198971915</c:v>
                      </c:pt>
                      <c:pt idx="107">
                        <c:v>0.90276001390645744</c:v>
                      </c:pt>
                      <c:pt idx="108">
                        <c:v>0.83133687691584346</c:v>
                      </c:pt>
                      <c:pt idx="109">
                        <c:v>0.84694335474618754</c:v>
                      </c:pt>
                      <c:pt idx="110">
                        <c:v>0.97945373654135148</c:v>
                      </c:pt>
                      <c:pt idx="111">
                        <c:v>1.0699220447869255</c:v>
                      </c:pt>
                      <c:pt idx="112">
                        <c:v>0.89904494269520185</c:v>
                      </c:pt>
                      <c:pt idx="113">
                        <c:v>0.86178534085522529</c:v>
                      </c:pt>
                      <c:pt idx="114">
                        <c:v>0.93556111783877538</c:v>
                      </c:pt>
                      <c:pt idx="115">
                        <c:v>0.88565274037505726</c:v>
                      </c:pt>
                      <c:pt idx="116">
                        <c:v>0.87605419031334975</c:v>
                      </c:pt>
                      <c:pt idx="117">
                        <c:v>0.9011779809922178</c:v>
                      </c:pt>
                      <c:pt idx="118">
                        <c:v>0.94507754893853213</c:v>
                      </c:pt>
                      <c:pt idx="119">
                        <c:v>0.94407064412378427</c:v>
                      </c:pt>
                      <c:pt idx="120">
                        <c:v>0.88014828576832271</c:v>
                      </c:pt>
                      <c:pt idx="121">
                        <c:v>0.87102203005827872</c:v>
                      </c:pt>
                      <c:pt idx="122">
                        <c:v>0.94164784851770411</c:v>
                      </c:pt>
                      <c:pt idx="123">
                        <c:v>1.115959292254435</c:v>
                      </c:pt>
                      <c:pt idx="124">
                        <c:v>1.1224573524787156</c:v>
                      </c:pt>
                      <c:pt idx="125">
                        <c:v>1.0674935845002598</c:v>
                      </c:pt>
                      <c:pt idx="126">
                        <c:v>0.98795125318148425</c:v>
                      </c:pt>
                      <c:pt idx="127">
                        <c:v>0.94125222730744462</c:v>
                      </c:pt>
                      <c:pt idx="128">
                        <c:v>0.93296454168732712</c:v>
                      </c:pt>
                      <c:pt idx="129">
                        <c:v>0.94017795031962226</c:v>
                      </c:pt>
                      <c:pt idx="130">
                        <c:v>0.9631909207978897</c:v>
                      </c:pt>
                      <c:pt idx="131">
                        <c:v>1.0013314583813826</c:v>
                      </c:pt>
                      <c:pt idx="132">
                        <c:v>0.99954820580926751</c:v>
                      </c:pt>
                      <c:pt idx="133">
                        <c:v>1.0041516467831801</c:v>
                      </c:pt>
                      <c:pt idx="134">
                        <c:v>1.0684137096860717</c:v>
                      </c:pt>
                      <c:pt idx="135">
                        <c:v>1.1648681756248209</c:v>
                      </c:pt>
                      <c:pt idx="136">
                        <c:v>1.1067266895329078</c:v>
                      </c:pt>
                      <c:pt idx="137">
                        <c:v>0.9491339029286846</c:v>
                      </c:pt>
                      <c:pt idx="138">
                        <c:v>0.93582222371873958</c:v>
                      </c:pt>
                      <c:pt idx="139">
                        <c:v>0.93006436351685295</c:v>
                      </c:pt>
                      <c:pt idx="140">
                        <c:v>0.89799991419528347</c:v>
                      </c:pt>
                      <c:pt idx="141">
                        <c:v>0.91311971749131637</c:v>
                      </c:pt>
                      <c:pt idx="142">
                        <c:v>0.97805266861413998</c:v>
                      </c:pt>
                      <c:pt idx="143">
                        <c:v>0.97507547058945421</c:v>
                      </c:pt>
                      <c:pt idx="144">
                        <c:v>0.94986140459969914</c:v>
                      </c:pt>
                      <c:pt idx="145">
                        <c:v>0.97898369259070162</c:v>
                      </c:pt>
                      <c:pt idx="146">
                        <c:v>1.0009728826192912</c:v>
                      </c:pt>
                      <c:pt idx="147">
                        <c:v>0.99454587386642046</c:v>
                      </c:pt>
                      <c:pt idx="148">
                        <c:v>0.97931096373761528</c:v>
                      </c:pt>
                      <c:pt idx="149">
                        <c:v>0.96568095994650138</c:v>
                      </c:pt>
                      <c:pt idx="150">
                        <c:v>1.0159452238969033</c:v>
                      </c:pt>
                      <c:pt idx="151">
                        <c:v>1.0150005195444514</c:v>
                      </c:pt>
                      <c:pt idx="152">
                        <c:v>1.0206305304358596</c:v>
                      </c:pt>
                      <c:pt idx="153">
                        <c:v>1.14839802223339</c:v>
                      </c:pt>
                      <c:pt idx="154">
                        <c:v>1.1741626380078443</c:v>
                      </c:pt>
                      <c:pt idx="155">
                        <c:v>1.0647608417565431</c:v>
                      </c:pt>
                      <c:pt idx="156">
                        <c:v>1.1300758416730836</c:v>
                      </c:pt>
                      <c:pt idx="157">
                        <c:v>1.1400260013242149</c:v>
                      </c:pt>
                      <c:pt idx="158">
                        <c:v>1.125511192734463</c:v>
                      </c:pt>
                      <c:pt idx="159">
                        <c:v>1.1241710605998168</c:v>
                      </c:pt>
                      <c:pt idx="160">
                        <c:v>1.1670946678390675</c:v>
                      </c:pt>
                      <c:pt idx="161">
                        <c:v>1.1138791196799462</c:v>
                      </c:pt>
                      <c:pt idx="162">
                        <c:v>1.0469212466163182</c:v>
                      </c:pt>
                      <c:pt idx="163">
                        <c:v>1.0714165250451515</c:v>
                      </c:pt>
                      <c:pt idx="164">
                        <c:v>1.0443359698323613</c:v>
                      </c:pt>
                      <c:pt idx="165">
                        <c:v>0.97749763285450075</c:v>
                      </c:pt>
                      <c:pt idx="166">
                        <c:v>0.91351455548010396</c:v>
                      </c:pt>
                      <c:pt idx="167">
                        <c:v>0.96818156496774055</c:v>
                      </c:pt>
                      <c:pt idx="168">
                        <c:v>0.99840878584115522</c:v>
                      </c:pt>
                      <c:pt idx="169">
                        <c:v>0.99960719265613218</c:v>
                      </c:pt>
                      <c:pt idx="170">
                        <c:v>0.99263771411602031</c:v>
                      </c:pt>
                      <c:pt idx="171">
                        <c:v>0.95940900376900629</c:v>
                      </c:pt>
                      <c:pt idx="172">
                        <c:v>1.037495922977693</c:v>
                      </c:pt>
                      <c:pt idx="173">
                        <c:v>1.1471686093804765</c:v>
                      </c:pt>
                      <c:pt idx="174">
                        <c:v>1.1263582729648027</c:v>
                      </c:pt>
                      <c:pt idx="175">
                        <c:v>1.156537852337014</c:v>
                      </c:pt>
                      <c:pt idx="176">
                        <c:v>1.1025195785744246</c:v>
                      </c:pt>
                      <c:pt idx="177">
                        <c:v>1.1474842852508544</c:v>
                      </c:pt>
                      <c:pt idx="178">
                        <c:v>1.1166825851111895</c:v>
                      </c:pt>
                      <c:pt idx="179">
                        <c:v>1.1116217473839363</c:v>
                      </c:pt>
                      <c:pt idx="180">
                        <c:v>1.1701622534611271</c:v>
                      </c:pt>
                      <c:pt idx="181">
                        <c:v>1.1539872605035286</c:v>
                      </c:pt>
                      <c:pt idx="182">
                        <c:v>1.1864898098658621</c:v>
                      </c:pt>
                      <c:pt idx="183">
                        <c:v>1.1729323330358441</c:v>
                      </c:pt>
                      <c:pt idx="184">
                        <c:v>1.2020392449154358</c:v>
                      </c:pt>
                      <c:pt idx="185">
                        <c:v>1.1371858995986635</c:v>
                      </c:pt>
                      <c:pt idx="186">
                        <c:v>1.0994313783203178</c:v>
                      </c:pt>
                      <c:pt idx="187">
                        <c:v>1.1413271883733933</c:v>
                      </c:pt>
                      <c:pt idx="188">
                        <c:v>1.117008701862523</c:v>
                      </c:pt>
                      <c:pt idx="189">
                        <c:v>1.1009598226806945</c:v>
                      </c:pt>
                      <c:pt idx="190">
                        <c:v>1.1551629361659617</c:v>
                      </c:pt>
                      <c:pt idx="191">
                        <c:v>1.105781163510098</c:v>
                      </c:pt>
                      <c:pt idx="192">
                        <c:v>1.0900372931752806</c:v>
                      </c:pt>
                      <c:pt idx="193">
                        <c:v>1.1287123562901751</c:v>
                      </c:pt>
                      <c:pt idx="194">
                        <c:v>1.1355917433286851</c:v>
                      </c:pt>
                      <c:pt idx="195">
                        <c:v>1.1989091905175795</c:v>
                      </c:pt>
                      <c:pt idx="196">
                        <c:v>1.2253135171770286</c:v>
                      </c:pt>
                      <c:pt idx="197">
                        <c:v>1.2265036631620998</c:v>
                      </c:pt>
                      <c:pt idx="198">
                        <c:v>1.1603840546250801</c:v>
                      </c:pt>
                      <c:pt idx="199">
                        <c:v>1.1308178694241793</c:v>
                      </c:pt>
                      <c:pt idx="200">
                        <c:v>1.2076507929744416</c:v>
                      </c:pt>
                      <c:pt idx="201">
                        <c:v>1.2313579235864247</c:v>
                      </c:pt>
                      <c:pt idx="202">
                        <c:v>1.2493159692390308</c:v>
                      </c:pt>
                      <c:pt idx="203">
                        <c:v>1.2940089397835544</c:v>
                      </c:pt>
                      <c:pt idx="204">
                        <c:v>1.1846863405702446</c:v>
                      </c:pt>
                      <c:pt idx="205">
                        <c:v>1.1485904936625122</c:v>
                      </c:pt>
                      <c:pt idx="206">
                        <c:v>1.1782129875644456</c:v>
                      </c:pt>
                      <c:pt idx="207">
                        <c:v>1.2034848846551833</c:v>
                      </c:pt>
                      <c:pt idx="208">
                        <c:v>1.2442654205261934</c:v>
                      </c:pt>
                      <c:pt idx="209">
                        <c:v>1.1704140279253803</c:v>
                      </c:pt>
                      <c:pt idx="210">
                        <c:v>1.1678678242787335</c:v>
                      </c:pt>
                      <c:pt idx="211">
                        <c:v>1.1663305221839673</c:v>
                      </c:pt>
                      <c:pt idx="212">
                        <c:v>1.2138332156105642</c:v>
                      </c:pt>
                      <c:pt idx="213">
                        <c:v>1.140086318493267</c:v>
                      </c:pt>
                      <c:pt idx="214">
                        <c:v>1.0713166698274867</c:v>
                      </c:pt>
                      <c:pt idx="215">
                        <c:v>1.0156359020247223</c:v>
                      </c:pt>
                      <c:pt idx="216">
                        <c:v>1.071247117493795</c:v>
                      </c:pt>
                      <c:pt idx="217">
                        <c:v>1.1198736309757209</c:v>
                      </c:pt>
                      <c:pt idx="218">
                        <c:v>1.1541010807546399</c:v>
                      </c:pt>
                      <c:pt idx="219">
                        <c:v>1.1217345245332642</c:v>
                      </c:pt>
                      <c:pt idx="220">
                        <c:v>1.1180767502296205</c:v>
                      </c:pt>
                      <c:pt idx="221">
                        <c:v>1.1195120215494772</c:v>
                      </c:pt>
                      <c:pt idx="222">
                        <c:v>1.1021320012013069</c:v>
                      </c:pt>
                      <c:pt idx="223">
                        <c:v>1.2064219980830075</c:v>
                      </c:pt>
                      <c:pt idx="224">
                        <c:v>1.312824730953764</c:v>
                      </c:pt>
                      <c:pt idx="225">
                        <c:v>1.1488906631443396</c:v>
                      </c:pt>
                      <c:pt idx="226">
                        <c:v>1.0282773584651796</c:v>
                      </c:pt>
                      <c:pt idx="227">
                        <c:v>1.0291146799948638</c:v>
                      </c:pt>
                      <c:pt idx="228">
                        <c:v>1.0330685006215192</c:v>
                      </c:pt>
                      <c:pt idx="229">
                        <c:v>1.0601135020269825</c:v>
                      </c:pt>
                      <c:pt idx="230">
                        <c:v>1.1021890855436018</c:v>
                      </c:pt>
                      <c:pt idx="231">
                        <c:v>1.0638853610503498</c:v>
                      </c:pt>
                      <c:pt idx="232">
                        <c:v>1.0526971442491415</c:v>
                      </c:pt>
                      <c:pt idx="233">
                        <c:v>1.091232325056172</c:v>
                      </c:pt>
                      <c:pt idx="234">
                        <c:v>1.0541366112702824</c:v>
                      </c:pt>
                      <c:pt idx="235">
                        <c:v>1.0633958251747306</c:v>
                      </c:pt>
                      <c:pt idx="236">
                        <c:v>1.1204943109188275</c:v>
                      </c:pt>
                      <c:pt idx="237">
                        <c:v>1.1976544267892291</c:v>
                      </c:pt>
                      <c:pt idx="238">
                        <c:v>1.1679023586604982</c:v>
                      </c:pt>
                      <c:pt idx="239">
                        <c:v>1.191555859566042</c:v>
                      </c:pt>
                      <c:pt idx="240">
                        <c:v>1.1779243126266228</c:v>
                      </c:pt>
                      <c:pt idx="241">
                        <c:v>1.1636842227884263</c:v>
                      </c:pt>
                      <c:pt idx="242">
                        <c:v>1.148515169350921</c:v>
                      </c:pt>
                      <c:pt idx="243">
                        <c:v>1.2138332156105642</c:v>
                      </c:pt>
                      <c:pt idx="244">
                        <c:v>1.140086318493267</c:v>
                      </c:pt>
                      <c:pt idx="245">
                        <c:v>1.0713166698274867</c:v>
                      </c:pt>
                      <c:pt idx="246">
                        <c:v>1.0156359020247223</c:v>
                      </c:pt>
                      <c:pt idx="247">
                        <c:v>1.071247117493795</c:v>
                      </c:pt>
                      <c:pt idx="248">
                        <c:v>1.1198736309757209</c:v>
                      </c:pt>
                      <c:pt idx="249">
                        <c:v>1.1541010807546399</c:v>
                      </c:pt>
                      <c:pt idx="250">
                        <c:v>1.1217345245332642</c:v>
                      </c:pt>
                      <c:pt idx="251">
                        <c:v>1.1180767502296205</c:v>
                      </c:pt>
                      <c:pt idx="252">
                        <c:v>1.1195120215494772</c:v>
                      </c:pt>
                      <c:pt idx="253">
                        <c:v>1.1021320012013069</c:v>
                      </c:pt>
                      <c:pt idx="254">
                        <c:v>1.2064219980830075</c:v>
                      </c:pt>
                      <c:pt idx="255">
                        <c:v>1.312824730953764</c:v>
                      </c:pt>
                      <c:pt idx="256">
                        <c:v>1.1488906631443396</c:v>
                      </c:pt>
                      <c:pt idx="257">
                        <c:v>1.0282773584651796</c:v>
                      </c:pt>
                      <c:pt idx="258">
                        <c:v>1.0291146799948638</c:v>
                      </c:pt>
                      <c:pt idx="259">
                        <c:v>1.0330685006215192</c:v>
                      </c:pt>
                      <c:pt idx="260">
                        <c:v>1.0601135020269825</c:v>
                      </c:pt>
                      <c:pt idx="261">
                        <c:v>1.1021890855436018</c:v>
                      </c:pt>
                      <c:pt idx="262">
                        <c:v>1.0638853610503498</c:v>
                      </c:pt>
                      <c:pt idx="263">
                        <c:v>1.0526971442491415</c:v>
                      </c:pt>
                      <c:pt idx="264">
                        <c:v>1.091232325056172</c:v>
                      </c:pt>
                      <c:pt idx="265">
                        <c:v>1.0541366112702824</c:v>
                      </c:pt>
                      <c:pt idx="266">
                        <c:v>1.0633958251747306</c:v>
                      </c:pt>
                      <c:pt idx="267">
                        <c:v>1.1204943109188275</c:v>
                      </c:pt>
                      <c:pt idx="268">
                        <c:v>1.1976544267892291</c:v>
                      </c:pt>
                      <c:pt idx="269">
                        <c:v>1.1679023586604982</c:v>
                      </c:pt>
                      <c:pt idx="270">
                        <c:v>1.191555859566042</c:v>
                      </c:pt>
                      <c:pt idx="271">
                        <c:v>1.1779243126266228</c:v>
                      </c:pt>
                      <c:pt idx="272">
                        <c:v>1.1636842227884263</c:v>
                      </c:pt>
                      <c:pt idx="273">
                        <c:v>0.99815828200030787</c:v>
                      </c:pt>
                      <c:pt idx="274">
                        <c:v>1.0390634708394286</c:v>
                      </c:pt>
                      <c:pt idx="275">
                        <c:v>0.95361719024115088</c:v>
                      </c:pt>
                      <c:pt idx="276">
                        <c:v>0.99353231454723168</c:v>
                      </c:pt>
                      <c:pt idx="277">
                        <c:v>0.99804746002463363</c:v>
                      </c:pt>
                      <c:pt idx="278">
                        <c:v>0.95940679632148573</c:v>
                      </c:pt>
                      <c:pt idx="279">
                        <c:v>1.0476901380984804</c:v>
                      </c:pt>
                      <c:pt idx="280">
                        <c:v>1.0816405890814569</c:v>
                      </c:pt>
                      <c:pt idx="281">
                        <c:v>1.026078828234336</c:v>
                      </c:pt>
                      <c:pt idx="282">
                        <c:v>0.99428411466866862</c:v>
                      </c:pt>
                      <c:pt idx="283">
                        <c:v>0.97879610330896116</c:v>
                      </c:pt>
                      <c:pt idx="284">
                        <c:v>0.83177889813647443</c:v>
                      </c:pt>
                      <c:pt idx="285">
                        <c:v>1.0169051678475458</c:v>
                      </c:pt>
                      <c:pt idx="286">
                        <c:v>0.99940850029606232</c:v>
                      </c:pt>
                      <c:pt idx="287">
                        <c:v>0.99349219930082866</c:v>
                      </c:pt>
                      <c:pt idx="288">
                        <c:v>0.97050404832753012</c:v>
                      </c:pt>
                      <c:pt idx="289">
                        <c:v>0.91947909383319015</c:v>
                      </c:pt>
                      <c:pt idx="290">
                        <c:v>0.93785062480453885</c:v>
                      </c:pt>
                      <c:pt idx="291">
                        <c:v>0.97020563707011531</c:v>
                      </c:pt>
                      <c:pt idx="292">
                        <c:v>0.9509976263319343</c:v>
                      </c:pt>
                      <c:pt idx="293">
                        <c:v>0.9902214922586039</c:v>
                      </c:pt>
                      <c:pt idx="294">
                        <c:v>1.0474042488800368</c:v>
                      </c:pt>
                      <c:pt idx="295">
                        <c:v>1.0304682127151041</c:v>
                      </c:pt>
                      <c:pt idx="296">
                        <c:v>1.0079452871404408</c:v>
                      </c:pt>
                      <c:pt idx="297">
                        <c:v>0.97903448599621923</c:v>
                      </c:pt>
                      <c:pt idx="298">
                        <c:v>0.94731387418640323</c:v>
                      </c:pt>
                      <c:pt idx="299">
                        <c:v>0.94436293866116094</c:v>
                      </c:pt>
                      <c:pt idx="300">
                        <c:v>1.0137649075058546</c:v>
                      </c:pt>
                      <c:pt idx="301">
                        <c:v>0.98696232917217863</c:v>
                      </c:pt>
                      <c:pt idx="302">
                        <c:v>0.99473490614263582</c:v>
                      </c:pt>
                      <c:pt idx="303">
                        <c:v>0.93099094228216406</c:v>
                      </c:pt>
                      <c:pt idx="304">
                        <c:v>0.89417480867579191</c:v>
                      </c:pt>
                      <c:pt idx="305">
                        <c:v>0.91524613404916311</c:v>
                      </c:pt>
                      <c:pt idx="306">
                        <c:v>0.93870955125925915</c:v>
                      </c:pt>
                      <c:pt idx="307">
                        <c:v>0.973210825246276</c:v>
                      </c:pt>
                      <c:pt idx="308">
                        <c:v>0.95985268161423831</c:v>
                      </c:pt>
                      <c:pt idx="309">
                        <c:v>0.95196532246065324</c:v>
                      </c:pt>
                      <c:pt idx="310">
                        <c:v>0.93262478868643039</c:v>
                      </c:pt>
                      <c:pt idx="311">
                        <c:v>0.96028112666988819</c:v>
                      </c:pt>
                      <c:pt idx="312">
                        <c:v>0.99806771809052597</c:v>
                      </c:pt>
                      <c:pt idx="313">
                        <c:v>0.95449187734860819</c:v>
                      </c:pt>
                      <c:pt idx="314">
                        <c:v>0.97331731823852563</c:v>
                      </c:pt>
                      <c:pt idx="315">
                        <c:v>0.92016976713213372</c:v>
                      </c:pt>
                      <c:pt idx="316">
                        <c:v>0.92819017037630724</c:v>
                      </c:pt>
                      <c:pt idx="317">
                        <c:v>0.92176636024511416</c:v>
                      </c:pt>
                      <c:pt idx="318">
                        <c:v>0.91370812651186473</c:v>
                      </c:pt>
                      <c:pt idx="319">
                        <c:v>0.93299151770488042</c:v>
                      </c:pt>
                      <c:pt idx="320">
                        <c:v>0.93996940560503484</c:v>
                      </c:pt>
                      <c:pt idx="321">
                        <c:v>0.940335292860633</c:v>
                      </c:pt>
                      <c:pt idx="322">
                        <c:v>0.95158700141873798</c:v>
                      </c:pt>
                      <c:pt idx="323">
                        <c:v>0.96310032083735853</c:v>
                      </c:pt>
                      <c:pt idx="324">
                        <c:v>0.9059811481668153</c:v>
                      </c:pt>
                      <c:pt idx="325">
                        <c:v>0.88319640327123783</c:v>
                      </c:pt>
                      <c:pt idx="326">
                        <c:v>0.95580771988001123</c:v>
                      </c:pt>
                      <c:pt idx="327">
                        <c:v>0.92144347422486894</c:v>
                      </c:pt>
                      <c:pt idx="328">
                        <c:v>0.92917651314671335</c:v>
                      </c:pt>
                      <c:pt idx="329">
                        <c:v>0.84811539024743887</c:v>
                      </c:pt>
                      <c:pt idx="330">
                        <c:v>0.86746862237304112</c:v>
                      </c:pt>
                      <c:pt idx="331">
                        <c:v>0.87138030756102858</c:v>
                      </c:pt>
                      <c:pt idx="332">
                        <c:v>0.87124928366270515</c:v>
                      </c:pt>
                      <c:pt idx="333">
                        <c:v>0.89333717451337957</c:v>
                      </c:pt>
                      <c:pt idx="334">
                        <c:v>0.93613564211869371</c:v>
                      </c:pt>
                      <c:pt idx="335">
                        <c:v>0.9203461010569699</c:v>
                      </c:pt>
                      <c:pt idx="336">
                        <c:v>0.89755240959564808</c:v>
                      </c:pt>
                      <c:pt idx="337">
                        <c:v>0.90874004919906637</c:v>
                      </c:pt>
                      <c:pt idx="338">
                        <c:v>0.91368157541352613</c:v>
                      </c:pt>
                      <c:pt idx="339">
                        <c:v>0.88941365677069784</c:v>
                      </c:pt>
                      <c:pt idx="340">
                        <c:v>0.85550938161091883</c:v>
                      </c:pt>
                      <c:pt idx="341">
                        <c:v>0.92996427584353636</c:v>
                      </c:pt>
                      <c:pt idx="342">
                        <c:v>0.90292850960271254</c:v>
                      </c:pt>
                      <c:pt idx="343">
                        <c:v>0.92738034553292248</c:v>
                      </c:pt>
                      <c:pt idx="344">
                        <c:v>0.90858284297837577</c:v>
                      </c:pt>
                      <c:pt idx="345">
                        <c:v>0.92545493445344484</c:v>
                      </c:pt>
                      <c:pt idx="346">
                        <c:v>0.90440591137206394</c:v>
                      </c:pt>
                      <c:pt idx="347">
                        <c:v>0.877100649906567</c:v>
                      </c:pt>
                      <c:pt idx="348">
                        <c:v>0.90987638321778852</c:v>
                      </c:pt>
                      <c:pt idx="349">
                        <c:v>0.89601007307492508</c:v>
                      </c:pt>
                      <c:pt idx="350">
                        <c:v>0.91376007431296213</c:v>
                      </c:pt>
                      <c:pt idx="351">
                        <c:v>0.9749431400169758</c:v>
                      </c:pt>
                      <c:pt idx="352">
                        <c:v>0.87268944415768679</c:v>
                      </c:pt>
                      <c:pt idx="353">
                        <c:v>0.8701395007423216</c:v>
                      </c:pt>
                      <c:pt idx="354">
                        <c:v>0.90412631518606645</c:v>
                      </c:pt>
                      <c:pt idx="355">
                        <c:v>0.91105658426854841</c:v>
                      </c:pt>
                      <c:pt idx="356">
                        <c:v>0.88778676077374408</c:v>
                      </c:pt>
                      <c:pt idx="357">
                        <c:v>0.85964698359043623</c:v>
                      </c:pt>
                      <c:pt idx="358">
                        <c:v>0.83038328214089074</c:v>
                      </c:pt>
                      <c:pt idx="359">
                        <c:v>0.84226045660592785</c:v>
                      </c:pt>
                      <c:pt idx="360">
                        <c:v>0.87661614850513003</c:v>
                      </c:pt>
                      <c:pt idx="361">
                        <c:v>0.88091276847578437</c:v>
                      </c:pt>
                      <c:pt idx="362">
                        <c:v>0.89836210580849007</c:v>
                      </c:pt>
                      <c:pt idx="363">
                        <c:v>0.93819184425504243</c:v>
                      </c:pt>
                      <c:pt idx="364">
                        <c:v>0.93096277937381933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216-4360-8822-1826B023E0D0}"/>
                  </c:ext>
                </c:extLst>
              </c15:ser>
            </c15:filteredScatterSeries>
            <c15:filteredScatterSeries>
              <c15:ser>
                <c:idx val="8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peaking'!$W$4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peaking'!$W$5:$W$369</c15:sqref>
                        </c15:formulaRef>
                      </c:ext>
                    </c:extLst>
                    <c:numCache>
                      <c:formatCode>0.00</c:formatCode>
                      <c:ptCount val="365"/>
                      <c:pt idx="0">
                        <c:v>0.82339823261570122</c:v>
                      </c:pt>
                      <c:pt idx="1">
                        <c:v>0.76775411233649504</c:v>
                      </c:pt>
                      <c:pt idx="2">
                        <c:v>0.80413887763611858</c:v>
                      </c:pt>
                      <c:pt idx="3">
                        <c:v>0.78314539703576669</c:v>
                      </c:pt>
                      <c:pt idx="4">
                        <c:v>0.80725918438206856</c:v>
                      </c:pt>
                      <c:pt idx="5">
                        <c:v>0.82337357755681895</c:v>
                      </c:pt>
                      <c:pt idx="6">
                        <c:v>0.81463299453327509</c:v>
                      </c:pt>
                      <c:pt idx="7">
                        <c:v>0.82814911754957166</c:v>
                      </c:pt>
                      <c:pt idx="8">
                        <c:v>0.94644249144888526</c:v>
                      </c:pt>
                      <c:pt idx="9">
                        <c:v>0.84864142323909297</c:v>
                      </c:pt>
                      <c:pt idx="10">
                        <c:v>0.86459227691160589</c:v>
                      </c:pt>
                      <c:pt idx="11">
                        <c:v>0.75654330184186869</c:v>
                      </c:pt>
                      <c:pt idx="12">
                        <c:v>0.80245104492257158</c:v>
                      </c:pt>
                      <c:pt idx="13">
                        <c:v>0.87101145503700639</c:v>
                      </c:pt>
                      <c:pt idx="14">
                        <c:v>0.92256150414393778</c:v>
                      </c:pt>
                      <c:pt idx="15">
                        <c:v>0.92217255539632925</c:v>
                      </c:pt>
                      <c:pt idx="16">
                        <c:v>0.83807216168656662</c:v>
                      </c:pt>
                      <c:pt idx="17">
                        <c:v>0.87103227486450718</c:v>
                      </c:pt>
                      <c:pt idx="18">
                        <c:v>0.81903109147256425</c:v>
                      </c:pt>
                      <c:pt idx="19">
                        <c:v>0.82557659823039464</c:v>
                      </c:pt>
                      <c:pt idx="20">
                        <c:v>0.87722170628657181</c:v>
                      </c:pt>
                      <c:pt idx="21">
                        <c:v>0.90873368489786377</c:v>
                      </c:pt>
                      <c:pt idx="22">
                        <c:v>0.86258969081580639</c:v>
                      </c:pt>
                      <c:pt idx="23">
                        <c:v>0.95014925754414392</c:v>
                      </c:pt>
                      <c:pt idx="24">
                        <c:v>0.91313267596402536</c:v>
                      </c:pt>
                      <c:pt idx="25">
                        <c:v>0.82582409238754551</c:v>
                      </c:pt>
                      <c:pt idx="26">
                        <c:v>0.89542625475423676</c:v>
                      </c:pt>
                      <c:pt idx="27">
                        <c:v>0.914202473350338</c:v>
                      </c:pt>
                      <c:pt idx="28">
                        <c:v>0.7336898863433291</c:v>
                      </c:pt>
                      <c:pt idx="29">
                        <c:v>0.99141570513720301</c:v>
                      </c:pt>
                      <c:pt idx="30">
                        <c:v>0.89795605767368158</c:v>
                      </c:pt>
                      <c:pt idx="31">
                        <c:v>0.86739344715372424</c:v>
                      </c:pt>
                      <c:pt idx="32">
                        <c:v>0.88339771439880066</c:v>
                      </c:pt>
                      <c:pt idx="33">
                        <c:v>0.86507016458182295</c:v>
                      </c:pt>
                      <c:pt idx="34">
                        <c:v>0.90765340530622463</c:v>
                      </c:pt>
                      <c:pt idx="35">
                        <c:v>0.94786103994487503</c:v>
                      </c:pt>
                      <c:pt idx="36">
                        <c:v>0.90982300467775989</c:v>
                      </c:pt>
                      <c:pt idx="37">
                        <c:v>0.88236784070532071</c:v>
                      </c:pt>
                      <c:pt idx="38">
                        <c:v>0.94322055488577761</c:v>
                      </c:pt>
                      <c:pt idx="39">
                        <c:v>0.90358946809480589</c:v>
                      </c:pt>
                      <c:pt idx="40">
                        <c:v>0.86728743040053058</c:v>
                      </c:pt>
                      <c:pt idx="41">
                        <c:v>0.82788737824728797</c:v>
                      </c:pt>
                      <c:pt idx="42">
                        <c:v>0.74233803954233191</c:v>
                      </c:pt>
                      <c:pt idx="43">
                        <c:v>0.67622210605970179</c:v>
                      </c:pt>
                      <c:pt idx="44">
                        <c:v>0.93587852236601909</c:v>
                      </c:pt>
                      <c:pt idx="45">
                        <c:v>0.94802485911389289</c:v>
                      </c:pt>
                      <c:pt idx="46">
                        <c:v>0.907602451517868</c:v>
                      </c:pt>
                      <c:pt idx="47">
                        <c:v>0.85523971388818587</c:v>
                      </c:pt>
                      <c:pt idx="48">
                        <c:v>0.88207295404609931</c:v>
                      </c:pt>
                      <c:pt idx="49">
                        <c:v>0.85634793587989144</c:v>
                      </c:pt>
                      <c:pt idx="50">
                        <c:v>0.84686013721218412</c:v>
                      </c:pt>
                      <c:pt idx="51">
                        <c:v>0.85980599331336427</c:v>
                      </c:pt>
                      <c:pt idx="52">
                        <c:v>0.88044242152179575</c:v>
                      </c:pt>
                      <c:pt idx="53">
                        <c:v>0.82312283981487533</c:v>
                      </c:pt>
                      <c:pt idx="54">
                        <c:v>0.85006289761838338</c:v>
                      </c:pt>
                      <c:pt idx="55">
                        <c:v>0.88743763195431591</c:v>
                      </c:pt>
                      <c:pt idx="56">
                        <c:v>0.85783853193683723</c:v>
                      </c:pt>
                      <c:pt idx="57">
                        <c:v>0.85379157932153737</c:v>
                      </c:pt>
                      <c:pt idx="58">
                        <c:v>0.77360174210311239</c:v>
                      </c:pt>
                      <c:pt idx="59">
                        <c:v>0.6183938673187297</c:v>
                      </c:pt>
                      <c:pt idx="60">
                        <c:v>0.82292070068168244</c:v>
                      </c:pt>
                      <c:pt idx="61">
                        <c:v>0.79036853738269297</c:v>
                      </c:pt>
                      <c:pt idx="62">
                        <c:v>0.82968518849290018</c:v>
                      </c:pt>
                      <c:pt idx="63">
                        <c:v>0.86985885393931273</c:v>
                      </c:pt>
                      <c:pt idx="64">
                        <c:v>0.91054255186695576</c:v>
                      </c:pt>
                      <c:pt idx="65">
                        <c:v>1.0432141463426139</c:v>
                      </c:pt>
                      <c:pt idx="66">
                        <c:v>1.0402082002503077</c:v>
                      </c:pt>
                      <c:pt idx="67">
                        <c:v>0.94526682189253175</c:v>
                      </c:pt>
                      <c:pt idx="68">
                        <c:v>0.94975729540044973</c:v>
                      </c:pt>
                      <c:pt idx="69">
                        <c:v>1.0614690017889059</c:v>
                      </c:pt>
                      <c:pt idx="70">
                        <c:v>1.0046692670159203</c:v>
                      </c:pt>
                      <c:pt idx="71">
                        <c:v>1.0207787291788943</c:v>
                      </c:pt>
                      <c:pt idx="72">
                        <c:v>1.0596393149923133</c:v>
                      </c:pt>
                      <c:pt idx="73">
                        <c:v>1.0482097745758989</c:v>
                      </c:pt>
                      <c:pt idx="74">
                        <c:v>1.0752925254261825</c:v>
                      </c:pt>
                      <c:pt idx="75">
                        <c:v>1.0613572321886395</c:v>
                      </c:pt>
                      <c:pt idx="76">
                        <c:v>0.95161930771868775</c:v>
                      </c:pt>
                      <c:pt idx="77">
                        <c:v>0.9453581026807657</c:v>
                      </c:pt>
                      <c:pt idx="78">
                        <c:v>1.0494488471464614</c:v>
                      </c:pt>
                      <c:pt idx="79">
                        <c:v>1.0890399912455577</c:v>
                      </c:pt>
                      <c:pt idx="80">
                        <c:v>0.95886080238722626</c:v>
                      </c:pt>
                      <c:pt idx="81">
                        <c:v>0.84529009707661773</c:v>
                      </c:pt>
                      <c:pt idx="82">
                        <c:v>0.81519913246720355</c:v>
                      </c:pt>
                      <c:pt idx="83">
                        <c:v>0.90946418989100752</c:v>
                      </c:pt>
                      <c:pt idx="84">
                        <c:v>1.0219285908256011</c:v>
                      </c:pt>
                      <c:pt idx="85">
                        <c:v>0.89290989418029154</c:v>
                      </c:pt>
                      <c:pt idx="86">
                        <c:v>0.91570102522189811</c:v>
                      </c:pt>
                      <c:pt idx="87">
                        <c:v>0.96558104236163045</c:v>
                      </c:pt>
                      <c:pt idx="88">
                        <c:v>1.104012444367964</c:v>
                      </c:pt>
                      <c:pt idx="89">
                        <c:v>0.99483514845093224</c:v>
                      </c:pt>
                      <c:pt idx="90">
                        <c:v>0.92745226843817197</c:v>
                      </c:pt>
                      <c:pt idx="91">
                        <c:v>1.1354602893471268</c:v>
                      </c:pt>
                      <c:pt idx="92">
                        <c:v>1.0105456134104303</c:v>
                      </c:pt>
                      <c:pt idx="93">
                        <c:v>1.0354113609803535</c:v>
                      </c:pt>
                      <c:pt idx="94">
                        <c:v>0.93688405290718135</c:v>
                      </c:pt>
                      <c:pt idx="95">
                        <c:v>0.87684946818998344</c:v>
                      </c:pt>
                      <c:pt idx="96">
                        <c:v>0.88966467228379498</c:v>
                      </c:pt>
                      <c:pt idx="97">
                        <c:v>0.98605549786334334</c:v>
                      </c:pt>
                      <c:pt idx="98">
                        <c:v>0.91244620384019504</c:v>
                      </c:pt>
                      <c:pt idx="99">
                        <c:v>1.0100881974604323</c:v>
                      </c:pt>
                      <c:pt idx="100">
                        <c:v>0.9692806763481806</c:v>
                      </c:pt>
                      <c:pt idx="101">
                        <c:v>0.93695140543999356</c:v>
                      </c:pt>
                      <c:pt idx="102">
                        <c:v>0.87100268879384846</c:v>
                      </c:pt>
                      <c:pt idx="103">
                        <c:v>0.8958771150941498</c:v>
                      </c:pt>
                      <c:pt idx="104">
                        <c:v>0.9461672299172339</c:v>
                      </c:pt>
                      <c:pt idx="105">
                        <c:v>0.92632799027071111</c:v>
                      </c:pt>
                      <c:pt idx="106">
                        <c:v>0.89221710609798099</c:v>
                      </c:pt>
                      <c:pt idx="107">
                        <c:v>0.93730792974642374</c:v>
                      </c:pt>
                      <c:pt idx="108">
                        <c:v>0.88592163510922683</c:v>
                      </c:pt>
                      <c:pt idx="109">
                        <c:v>0.85822420475001115</c:v>
                      </c:pt>
                      <c:pt idx="110">
                        <c:v>0.83433826270425959</c:v>
                      </c:pt>
                      <c:pt idx="111">
                        <c:v>0.84305009381471885</c:v>
                      </c:pt>
                      <c:pt idx="112">
                        <c:v>0.96213971953086197</c:v>
                      </c:pt>
                      <c:pt idx="113">
                        <c:v>0.92941432400996637</c:v>
                      </c:pt>
                      <c:pt idx="114">
                        <c:v>0.71832611715453631</c:v>
                      </c:pt>
                      <c:pt idx="115">
                        <c:v>0.90314763653639996</c:v>
                      </c:pt>
                      <c:pt idx="116">
                        <c:v>0.87688968482695728</c:v>
                      </c:pt>
                      <c:pt idx="117">
                        <c:v>0.93233602815165761</c:v>
                      </c:pt>
                      <c:pt idx="118">
                        <c:v>0.91894421151088368</c:v>
                      </c:pt>
                      <c:pt idx="119">
                        <c:v>0.96533884153766392</c:v>
                      </c:pt>
                      <c:pt idx="120">
                        <c:v>1.0382148911166817</c:v>
                      </c:pt>
                      <c:pt idx="121">
                        <c:v>1.0297056553393356</c:v>
                      </c:pt>
                      <c:pt idx="122">
                        <c:v>1.0333677683835074</c:v>
                      </c:pt>
                      <c:pt idx="123">
                        <c:v>0.9788022840253483</c:v>
                      </c:pt>
                      <c:pt idx="124">
                        <c:v>0.95368886383666651</c:v>
                      </c:pt>
                      <c:pt idx="125">
                        <c:v>0.93111936578665411</c:v>
                      </c:pt>
                      <c:pt idx="126">
                        <c:v>1.1295187782393792</c:v>
                      </c:pt>
                      <c:pt idx="127">
                        <c:v>1.19178615239191</c:v>
                      </c:pt>
                      <c:pt idx="128">
                        <c:v>1.0853818465725522</c:v>
                      </c:pt>
                      <c:pt idx="129">
                        <c:v>0.97769598762004439</c:v>
                      </c:pt>
                      <c:pt idx="130">
                        <c:v>0.95339670522167907</c:v>
                      </c:pt>
                      <c:pt idx="131">
                        <c:v>0.91182681397205267</c:v>
                      </c:pt>
                      <c:pt idx="132">
                        <c:v>0.94392936492359047</c:v>
                      </c:pt>
                      <c:pt idx="133">
                        <c:v>1.1019477202821704</c:v>
                      </c:pt>
                      <c:pt idx="134">
                        <c:v>1.0312532855745191</c:v>
                      </c:pt>
                      <c:pt idx="135">
                        <c:v>1.1454403140646505</c:v>
                      </c:pt>
                      <c:pt idx="136">
                        <c:v>1.1810104237477552</c:v>
                      </c:pt>
                      <c:pt idx="137">
                        <c:v>1.0490316820536874</c:v>
                      </c:pt>
                      <c:pt idx="138">
                        <c:v>1.070513618061893</c:v>
                      </c:pt>
                      <c:pt idx="139">
                        <c:v>1.1174707344894019</c:v>
                      </c:pt>
                      <c:pt idx="140">
                        <c:v>1.124628100908611</c:v>
                      </c:pt>
                      <c:pt idx="141">
                        <c:v>1.1764883587111148</c:v>
                      </c:pt>
                      <c:pt idx="142">
                        <c:v>1.1137215069038464</c:v>
                      </c:pt>
                      <c:pt idx="143">
                        <c:v>1.166987101964005</c:v>
                      </c:pt>
                      <c:pt idx="144">
                        <c:v>1.1597771498588081</c:v>
                      </c:pt>
                      <c:pt idx="145">
                        <c:v>1.0922306599228453</c:v>
                      </c:pt>
                      <c:pt idx="146">
                        <c:v>1.0857913221302753</c:v>
                      </c:pt>
                      <c:pt idx="147">
                        <c:v>1.2410657520033126</c:v>
                      </c:pt>
                      <c:pt idx="148">
                        <c:v>1.2837249437774447</c:v>
                      </c:pt>
                      <c:pt idx="149">
                        <c:v>1.2158546312963316</c:v>
                      </c:pt>
                      <c:pt idx="150">
                        <c:v>1.1839380815843765</c:v>
                      </c:pt>
                      <c:pt idx="151">
                        <c:v>0.87018989368602961</c:v>
                      </c:pt>
                      <c:pt idx="152">
                        <c:v>0.98313983940300254</c:v>
                      </c:pt>
                      <c:pt idx="153">
                        <c:v>1.152219442699131</c:v>
                      </c:pt>
                      <c:pt idx="154">
                        <c:v>1.1027781995991137</c:v>
                      </c:pt>
                      <c:pt idx="155">
                        <c:v>1.0822848099021605</c:v>
                      </c:pt>
                      <c:pt idx="156">
                        <c:v>1.1269758449908609</c:v>
                      </c:pt>
                      <c:pt idx="157">
                        <c:v>0.95671473181514433</c:v>
                      </c:pt>
                      <c:pt idx="158">
                        <c:v>1.0574828116929815</c:v>
                      </c:pt>
                      <c:pt idx="159">
                        <c:v>0.8301332027967584</c:v>
                      </c:pt>
                      <c:pt idx="160">
                        <c:v>1.0024976967361603</c:v>
                      </c:pt>
                      <c:pt idx="161">
                        <c:v>1.0133933600410086</c:v>
                      </c:pt>
                      <c:pt idx="162">
                        <c:v>0.965093958440014</c:v>
                      </c:pt>
                      <c:pt idx="163">
                        <c:v>0.98969673778748057</c:v>
                      </c:pt>
                      <c:pt idx="164">
                        <c:v>0.96584040554141526</c:v>
                      </c:pt>
                      <c:pt idx="165">
                        <c:v>0.93649199950948736</c:v>
                      </c:pt>
                      <c:pt idx="166">
                        <c:v>1.0057011191000542</c:v>
                      </c:pt>
                      <c:pt idx="167">
                        <c:v>1.04201855101239</c:v>
                      </c:pt>
                      <c:pt idx="168">
                        <c:v>1.1634523324204691</c:v>
                      </c:pt>
                      <c:pt idx="169">
                        <c:v>1.0005126830686095</c:v>
                      </c:pt>
                      <c:pt idx="170">
                        <c:v>1.0533235415872177</c:v>
                      </c:pt>
                      <c:pt idx="171">
                        <c:v>0.9414661496987915</c:v>
                      </c:pt>
                      <c:pt idx="172">
                        <c:v>1.0062258666765942</c:v>
                      </c:pt>
                      <c:pt idx="173">
                        <c:v>0.93588206454339617</c:v>
                      </c:pt>
                      <c:pt idx="174">
                        <c:v>1.0500768966726939</c:v>
                      </c:pt>
                      <c:pt idx="175">
                        <c:v>1.0738047486674727</c:v>
                      </c:pt>
                      <c:pt idx="176">
                        <c:v>1.2002535930797733</c:v>
                      </c:pt>
                      <c:pt idx="177">
                        <c:v>1.1497682418154711</c:v>
                      </c:pt>
                      <c:pt idx="178">
                        <c:v>1.2033304027074354</c:v>
                      </c:pt>
                      <c:pt idx="179">
                        <c:v>1.144650628532232</c:v>
                      </c:pt>
                      <c:pt idx="180">
                        <c:v>1.1469862919261082</c:v>
                      </c:pt>
                      <c:pt idx="181">
                        <c:v>1.1465505434611998</c:v>
                      </c:pt>
                      <c:pt idx="182">
                        <c:v>1.1923113874528257</c:v>
                      </c:pt>
                      <c:pt idx="183">
                        <c:v>1.2370261566624738</c:v>
                      </c:pt>
                      <c:pt idx="184">
                        <c:v>1.1305109980733552</c:v>
                      </c:pt>
                      <c:pt idx="185">
                        <c:v>0.99410042769624074</c:v>
                      </c:pt>
                      <c:pt idx="186">
                        <c:v>1.0619999148726</c:v>
                      </c:pt>
                      <c:pt idx="187">
                        <c:v>1.0022407811281635</c:v>
                      </c:pt>
                      <c:pt idx="188">
                        <c:v>1.0224680111722135</c:v>
                      </c:pt>
                      <c:pt idx="189">
                        <c:v>1.0770087563337107</c:v>
                      </c:pt>
                      <c:pt idx="190">
                        <c:v>1.1394305139719776</c:v>
                      </c:pt>
                      <c:pt idx="191">
                        <c:v>1.2049851143257861</c:v>
                      </c:pt>
                      <c:pt idx="192">
                        <c:v>1.154625730635936</c:v>
                      </c:pt>
                      <c:pt idx="193">
                        <c:v>1.1705571284847605</c:v>
                      </c:pt>
                      <c:pt idx="194">
                        <c:v>1.1500816817340074</c:v>
                      </c:pt>
                      <c:pt idx="195">
                        <c:v>1.1479632923844845</c:v>
                      </c:pt>
                      <c:pt idx="196">
                        <c:v>1.2292357068614024</c:v>
                      </c:pt>
                      <c:pt idx="197">
                        <c:v>1.2556177480350201</c:v>
                      </c:pt>
                      <c:pt idx="198">
                        <c:v>1.219910570258038</c:v>
                      </c:pt>
                      <c:pt idx="199">
                        <c:v>1.2167310779103075</c:v>
                      </c:pt>
                      <c:pt idx="200">
                        <c:v>1.2480735438493189</c:v>
                      </c:pt>
                      <c:pt idx="201">
                        <c:v>1.1188870646867823</c:v>
                      </c:pt>
                      <c:pt idx="202">
                        <c:v>1.2136680549942127</c:v>
                      </c:pt>
                      <c:pt idx="203">
                        <c:v>1.0892982148885564</c:v>
                      </c:pt>
                      <c:pt idx="204">
                        <c:v>1.0499480619364476</c:v>
                      </c:pt>
                      <c:pt idx="205">
                        <c:v>1.0791549721847471</c:v>
                      </c:pt>
                      <c:pt idx="206">
                        <c:v>1.1448346747439768</c:v>
                      </c:pt>
                      <c:pt idx="207">
                        <c:v>1.1485329485411759</c:v>
                      </c:pt>
                      <c:pt idx="208">
                        <c:v>1.110584554096296</c:v>
                      </c:pt>
                      <c:pt idx="209">
                        <c:v>1.0889781703579342</c:v>
                      </c:pt>
                      <c:pt idx="210">
                        <c:v>1.1383114940539258</c:v>
                      </c:pt>
                      <c:pt idx="211">
                        <c:v>1.1989489182320565</c:v>
                      </c:pt>
                      <c:pt idx="212">
                        <c:v>1.2072289387697359</c:v>
                      </c:pt>
                      <c:pt idx="213">
                        <c:v>1.1311845430963432</c:v>
                      </c:pt>
                      <c:pt idx="214">
                        <c:v>1.1771841833692178</c:v>
                      </c:pt>
                      <c:pt idx="215">
                        <c:v>1.1428257745603061</c:v>
                      </c:pt>
                      <c:pt idx="216">
                        <c:v>1.1163124338371695</c:v>
                      </c:pt>
                      <c:pt idx="217">
                        <c:v>1.1585609136509698</c:v>
                      </c:pt>
                      <c:pt idx="218">
                        <c:v>1.1658311192623372</c:v>
                      </c:pt>
                      <c:pt idx="219">
                        <c:v>1.1777951151595498</c:v>
                      </c:pt>
                      <c:pt idx="220">
                        <c:v>1.1960793283584004</c:v>
                      </c:pt>
                      <c:pt idx="221">
                        <c:v>1.1876731790078254</c:v>
                      </c:pt>
                      <c:pt idx="222">
                        <c:v>1.1730820954242622</c:v>
                      </c:pt>
                      <c:pt idx="223">
                        <c:v>1.1589136483530174</c:v>
                      </c:pt>
                      <c:pt idx="224">
                        <c:v>1.1851212055710507</c:v>
                      </c:pt>
                      <c:pt idx="225">
                        <c:v>1.1780147658361668</c:v>
                      </c:pt>
                      <c:pt idx="226">
                        <c:v>1.1661231980300766</c:v>
                      </c:pt>
                      <c:pt idx="227">
                        <c:v>1.1775555691880968</c:v>
                      </c:pt>
                      <c:pt idx="228">
                        <c:v>1.1625389957202157</c:v>
                      </c:pt>
                      <c:pt idx="229">
                        <c:v>1.1730353573974537</c:v>
                      </c:pt>
                      <c:pt idx="230">
                        <c:v>1.1290314299088064</c:v>
                      </c:pt>
                      <c:pt idx="231">
                        <c:v>1.1782385256892645</c:v>
                      </c:pt>
                      <c:pt idx="232">
                        <c:v>1.1708506377529566</c:v>
                      </c:pt>
                      <c:pt idx="233">
                        <c:v>1.1595730239765545</c:v>
                      </c:pt>
                      <c:pt idx="234">
                        <c:v>1.2001578379525837</c:v>
                      </c:pt>
                      <c:pt idx="235">
                        <c:v>1.1306689138311847</c:v>
                      </c:pt>
                      <c:pt idx="236">
                        <c:v>1.1596609172897148</c:v>
                      </c:pt>
                      <c:pt idx="237">
                        <c:v>1.1498874471766056</c:v>
                      </c:pt>
                      <c:pt idx="238">
                        <c:v>1.170832169363847</c:v>
                      </c:pt>
                      <c:pt idx="239">
                        <c:v>1.1591598717042073</c:v>
                      </c:pt>
                      <c:pt idx="240">
                        <c:v>1.16355478788738</c:v>
                      </c:pt>
                      <c:pt idx="241">
                        <c:v>1.1879192216483854</c:v>
                      </c:pt>
                      <c:pt idx="242">
                        <c:v>1.1483949335039689</c:v>
                      </c:pt>
                      <c:pt idx="243">
                        <c:v>1.1638174516857063</c:v>
                      </c:pt>
                      <c:pt idx="244">
                        <c:v>1.1213847229050753</c:v>
                      </c:pt>
                      <c:pt idx="245">
                        <c:v>1.1819132402079762</c:v>
                      </c:pt>
                      <c:pt idx="246">
                        <c:v>1.1729633098364978</c:v>
                      </c:pt>
                      <c:pt idx="247">
                        <c:v>1.1467576931392076</c:v>
                      </c:pt>
                      <c:pt idx="248">
                        <c:v>1.1365037766155266</c:v>
                      </c:pt>
                      <c:pt idx="249">
                        <c:v>1.1671248553783913</c:v>
                      </c:pt>
                      <c:pt idx="250">
                        <c:v>1.1739192716458644</c:v>
                      </c:pt>
                      <c:pt idx="251">
                        <c:v>1.144498323455317</c:v>
                      </c:pt>
                      <c:pt idx="252">
                        <c:v>1.1911521667781868</c:v>
                      </c:pt>
                      <c:pt idx="253">
                        <c:v>1.2645762516504371</c:v>
                      </c:pt>
                      <c:pt idx="254">
                        <c:v>1.2028004339244918</c:v>
                      </c:pt>
                      <c:pt idx="255">
                        <c:v>1.1923980201216566</c:v>
                      </c:pt>
                      <c:pt idx="256">
                        <c:v>1.2246253568617951</c:v>
                      </c:pt>
                      <c:pt idx="257">
                        <c:v>1.1894260545917164</c:v>
                      </c:pt>
                      <c:pt idx="258">
                        <c:v>1.2498562313624935</c:v>
                      </c:pt>
                      <c:pt idx="259">
                        <c:v>1.1802164467139664</c:v>
                      </c:pt>
                      <c:pt idx="260">
                        <c:v>1.154993151788245</c:v>
                      </c:pt>
                      <c:pt idx="261">
                        <c:v>1.13571518350681</c:v>
                      </c:pt>
                      <c:pt idx="262">
                        <c:v>1.1664271172120231</c:v>
                      </c:pt>
                      <c:pt idx="263">
                        <c:v>1.1433076439889049</c:v>
                      </c:pt>
                      <c:pt idx="264">
                        <c:v>1.20452586170598</c:v>
                      </c:pt>
                      <c:pt idx="265">
                        <c:v>1.1985733694314675</c:v>
                      </c:pt>
                      <c:pt idx="266">
                        <c:v>1.1926731744823036</c:v>
                      </c:pt>
                      <c:pt idx="267">
                        <c:v>1.1781038428878179</c:v>
                      </c:pt>
                      <c:pt idx="268">
                        <c:v>1.2071805654732224</c:v>
                      </c:pt>
                      <c:pt idx="269">
                        <c:v>1.2314901992838145</c:v>
                      </c:pt>
                      <c:pt idx="270">
                        <c:v>1.2271337083285945</c:v>
                      </c:pt>
                      <c:pt idx="271">
                        <c:v>1.1716929955686175</c:v>
                      </c:pt>
                      <c:pt idx="272">
                        <c:v>1.2168754722839843</c:v>
                      </c:pt>
                      <c:pt idx="273">
                        <c:v>1.3392086154510687</c:v>
                      </c:pt>
                      <c:pt idx="274">
                        <c:v>1.2518754031140726</c:v>
                      </c:pt>
                      <c:pt idx="275">
                        <c:v>1.2750585223047679</c:v>
                      </c:pt>
                      <c:pt idx="276">
                        <c:v>1.2700603266372703</c:v>
                      </c:pt>
                      <c:pt idx="277">
                        <c:v>1.1531106992571447</c:v>
                      </c:pt>
                      <c:pt idx="278">
                        <c:v>1.1145770449294903</c:v>
                      </c:pt>
                      <c:pt idx="279">
                        <c:v>1.1115838815379795</c:v>
                      </c:pt>
                      <c:pt idx="280">
                        <c:v>1.1735366339436415</c:v>
                      </c:pt>
                      <c:pt idx="281">
                        <c:v>1.14477191795356</c:v>
                      </c:pt>
                      <c:pt idx="282">
                        <c:v>1.1148082686421168</c:v>
                      </c:pt>
                      <c:pt idx="283">
                        <c:v>1.1302033468334705</c:v>
                      </c:pt>
                      <c:pt idx="284">
                        <c:v>1.1572067459943873</c:v>
                      </c:pt>
                      <c:pt idx="285">
                        <c:v>1.0525008311633124</c:v>
                      </c:pt>
                      <c:pt idx="286">
                        <c:v>0.96910310663169441</c:v>
                      </c:pt>
                      <c:pt idx="287">
                        <c:v>1.0419476525243627</c:v>
                      </c:pt>
                      <c:pt idx="288">
                        <c:v>0.97956023712607088</c:v>
                      </c:pt>
                      <c:pt idx="289">
                        <c:v>0.96547030571308268</c:v>
                      </c:pt>
                      <c:pt idx="290">
                        <c:v>0.99118667936916127</c:v>
                      </c:pt>
                      <c:pt idx="291">
                        <c:v>0.88855360425603447</c:v>
                      </c:pt>
                      <c:pt idx="292">
                        <c:v>0.93551056080594208</c:v>
                      </c:pt>
                      <c:pt idx="293">
                        <c:v>0.93259401973534173</c:v>
                      </c:pt>
                      <c:pt idx="294">
                        <c:v>0.92714144733622439</c:v>
                      </c:pt>
                      <c:pt idx="295">
                        <c:v>0.93512489939951771</c:v>
                      </c:pt>
                      <c:pt idx="296">
                        <c:v>0.98544517719764702</c:v>
                      </c:pt>
                      <c:pt idx="297">
                        <c:v>0.95602509789761847</c:v>
                      </c:pt>
                      <c:pt idx="298">
                        <c:v>0.96479612308398721</c:v>
                      </c:pt>
                      <c:pt idx="299">
                        <c:v>0.93260853882557249</c:v>
                      </c:pt>
                      <c:pt idx="300">
                        <c:v>0.97577676640317845</c:v>
                      </c:pt>
                      <c:pt idx="301">
                        <c:v>0.95803792460328985</c:v>
                      </c:pt>
                      <c:pt idx="302">
                        <c:v>0.98242122063417048</c:v>
                      </c:pt>
                      <c:pt idx="303">
                        <c:v>0.97834802258192988</c:v>
                      </c:pt>
                      <c:pt idx="304">
                        <c:v>0.96213720073243991</c:v>
                      </c:pt>
                      <c:pt idx="305">
                        <c:v>0.85237270358791506</c:v>
                      </c:pt>
                      <c:pt idx="306">
                        <c:v>0.92123626434153416</c:v>
                      </c:pt>
                      <c:pt idx="307">
                        <c:v>0.93780096996600026</c:v>
                      </c:pt>
                      <c:pt idx="308">
                        <c:v>0.9585920622454096</c:v>
                      </c:pt>
                      <c:pt idx="309">
                        <c:v>0.9361872416963295</c:v>
                      </c:pt>
                      <c:pt idx="310">
                        <c:v>0.95636846484418625</c:v>
                      </c:pt>
                      <c:pt idx="311">
                        <c:v>0.90036150473952692</c:v>
                      </c:pt>
                      <c:pt idx="312">
                        <c:v>0.8746223403477229</c:v>
                      </c:pt>
                      <c:pt idx="313">
                        <c:v>0.91548733663816606</c:v>
                      </c:pt>
                      <c:pt idx="314">
                        <c:v>0.87500279679727222</c:v>
                      </c:pt>
                      <c:pt idx="315">
                        <c:v>0.90515622088918801</c:v>
                      </c:pt>
                      <c:pt idx="316">
                        <c:v>0.93068636517068992</c:v>
                      </c:pt>
                      <c:pt idx="317">
                        <c:v>0.93406417649495344</c:v>
                      </c:pt>
                      <c:pt idx="318">
                        <c:v>0.96148126209867435</c:v>
                      </c:pt>
                      <c:pt idx="319">
                        <c:v>0.82677823550075424</c:v>
                      </c:pt>
                      <c:pt idx="320">
                        <c:v>0.85890100509706147</c:v>
                      </c:pt>
                      <c:pt idx="321">
                        <c:v>0.87181017235972436</c:v>
                      </c:pt>
                      <c:pt idx="322">
                        <c:v>0.92968087259099363</c:v>
                      </c:pt>
                      <c:pt idx="323">
                        <c:v>0.88940447773257159</c:v>
                      </c:pt>
                      <c:pt idx="324">
                        <c:v>0.85271897019266152</c:v>
                      </c:pt>
                      <c:pt idx="325">
                        <c:v>0.88209559256975489</c:v>
                      </c:pt>
                      <c:pt idx="326">
                        <c:v>0.81612276875492484</c:v>
                      </c:pt>
                      <c:pt idx="327">
                        <c:v>0.84173619234642916</c:v>
                      </c:pt>
                      <c:pt idx="328">
                        <c:v>0.84546432615938572</c:v>
                      </c:pt>
                      <c:pt idx="329">
                        <c:v>0.89669583040907208</c:v>
                      </c:pt>
                      <c:pt idx="330">
                        <c:v>0.84532735361003974</c:v>
                      </c:pt>
                      <c:pt idx="331">
                        <c:v>0.79401366583074573</c:v>
                      </c:pt>
                      <c:pt idx="332">
                        <c:v>0.80871718097226997</c:v>
                      </c:pt>
                      <c:pt idx="333">
                        <c:v>0.74643906966835594</c:v>
                      </c:pt>
                      <c:pt idx="334">
                        <c:v>0.79399585939933082</c:v>
                      </c:pt>
                      <c:pt idx="335">
                        <c:v>0.85269431513377925</c:v>
                      </c:pt>
                      <c:pt idx="336">
                        <c:v>0.83809654280035017</c:v>
                      </c:pt>
                      <c:pt idx="337">
                        <c:v>0.88206025365202367</c:v>
                      </c:pt>
                      <c:pt idx="338">
                        <c:v>0.86373297778014468</c:v>
                      </c:pt>
                      <c:pt idx="339">
                        <c:v>0.86007826125363751</c:v>
                      </c:pt>
                      <c:pt idx="340">
                        <c:v>0.838077914533639</c:v>
                      </c:pt>
                      <c:pt idx="341">
                        <c:v>0.81971475185383147</c:v>
                      </c:pt>
                      <c:pt idx="342">
                        <c:v>0.84913493150161679</c:v>
                      </c:pt>
                      <c:pt idx="343">
                        <c:v>0.89675363282489617</c:v>
                      </c:pt>
                      <c:pt idx="344">
                        <c:v>0.8685197102787402</c:v>
                      </c:pt>
                      <c:pt idx="345">
                        <c:v>0.87109528223720634</c:v>
                      </c:pt>
                      <c:pt idx="346">
                        <c:v>0.8600856577713023</c:v>
                      </c:pt>
                      <c:pt idx="347">
                        <c:v>0.83077752166888175</c:v>
                      </c:pt>
                      <c:pt idx="348">
                        <c:v>0.86001059681426073</c:v>
                      </c:pt>
                      <c:pt idx="349">
                        <c:v>0.88939187625803184</c:v>
                      </c:pt>
                      <c:pt idx="350">
                        <c:v>0.88571743568441885</c:v>
                      </c:pt>
                      <c:pt idx="351">
                        <c:v>0.88207066356577402</c:v>
                      </c:pt>
                      <c:pt idx="352">
                        <c:v>0.88936612541875482</c:v>
                      </c:pt>
                      <c:pt idx="353">
                        <c:v>0.86741508881652085</c:v>
                      </c:pt>
                      <c:pt idx="354">
                        <c:v>0.80879005036852192</c:v>
                      </c:pt>
                      <c:pt idx="355">
                        <c:v>0.76849584907868496</c:v>
                      </c:pt>
                      <c:pt idx="356">
                        <c:v>0.79787466301656784</c:v>
                      </c:pt>
                      <c:pt idx="357">
                        <c:v>0.80151266889205464</c:v>
                      </c:pt>
                      <c:pt idx="358">
                        <c:v>0.67699781199412945</c:v>
                      </c:pt>
                      <c:pt idx="359">
                        <c:v>0.78686065542908468</c:v>
                      </c:pt>
                      <c:pt idx="360">
                        <c:v>0.79420734501552093</c:v>
                      </c:pt>
                      <c:pt idx="361">
                        <c:v>0.79412707910160429</c:v>
                      </c:pt>
                      <c:pt idx="362">
                        <c:v>0.74283530693020561</c:v>
                      </c:pt>
                      <c:pt idx="363">
                        <c:v>0.8710558341429947</c:v>
                      </c:pt>
                      <c:pt idx="364">
                        <c:v>0.84544487605737872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25B-4688-85A4-54CEC8D04B85}"/>
                  </c:ext>
                </c:extLst>
              </c15:ser>
            </c15:filteredScatterSeries>
            <c15:filteredScatterSeries>
              <c15:ser>
                <c:idx val="7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peaking'!$V$4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peaking'!$V$5:$V$369</c15:sqref>
                        </c15:formulaRef>
                      </c:ext>
                    </c:extLst>
                    <c:numCache>
                      <c:formatCode>0.00</c:formatCode>
                      <c:ptCount val="365"/>
                      <c:pt idx="0">
                        <c:v>0.72145247282816927</c:v>
                      </c:pt>
                      <c:pt idx="1">
                        <c:v>0.88779961673322216</c:v>
                      </c:pt>
                      <c:pt idx="2">
                        <c:v>0.82497601067690229</c:v>
                      </c:pt>
                      <c:pt idx="3">
                        <c:v>0.87031047078493906</c:v>
                      </c:pt>
                      <c:pt idx="4">
                        <c:v>0.89159497119746345</c:v>
                      </c:pt>
                      <c:pt idx="5">
                        <c:v>0.84397185513109063</c:v>
                      </c:pt>
                      <c:pt idx="6">
                        <c:v>0.93219954232494162</c:v>
                      </c:pt>
                      <c:pt idx="7">
                        <c:v>0.9703438082972069</c:v>
                      </c:pt>
                      <c:pt idx="8">
                        <c:v>1.0677642635903781</c:v>
                      </c:pt>
                      <c:pt idx="9">
                        <c:v>0.9495170390763511</c:v>
                      </c:pt>
                      <c:pt idx="10">
                        <c:v>0.80292862494493022</c:v>
                      </c:pt>
                      <c:pt idx="11">
                        <c:v>1.0098231235785033</c:v>
                      </c:pt>
                      <c:pt idx="12">
                        <c:v>0.82766572634603186</c:v>
                      </c:pt>
                      <c:pt idx="13">
                        <c:v>0.79043692275709865</c:v>
                      </c:pt>
                      <c:pt idx="14">
                        <c:v>0.82171522085435722</c:v>
                      </c:pt>
                      <c:pt idx="15">
                        <c:v>0.81256059702101313</c:v>
                      </c:pt>
                      <c:pt idx="16">
                        <c:v>0.73207619581953087</c:v>
                      </c:pt>
                      <c:pt idx="17">
                        <c:v>0.79882866127099728</c:v>
                      </c:pt>
                      <c:pt idx="18">
                        <c:v>0.82018945021546641</c:v>
                      </c:pt>
                      <c:pt idx="19">
                        <c:v>0.82743686075019718</c:v>
                      </c:pt>
                      <c:pt idx="20">
                        <c:v>0.83849869788215436</c:v>
                      </c:pt>
                      <c:pt idx="21">
                        <c:v>0.81294203968073586</c:v>
                      </c:pt>
                      <c:pt idx="22">
                        <c:v>0.91633016538526368</c:v>
                      </c:pt>
                      <c:pt idx="23">
                        <c:v>0.85289625107338629</c:v>
                      </c:pt>
                      <c:pt idx="24">
                        <c:v>0.82714887154210648</c:v>
                      </c:pt>
                      <c:pt idx="25">
                        <c:v>0.87673641730605301</c:v>
                      </c:pt>
                      <c:pt idx="26">
                        <c:v>0.83466329193864308</c:v>
                      </c:pt>
                      <c:pt idx="27">
                        <c:v>0.80414787916082997</c:v>
                      </c:pt>
                      <c:pt idx="28">
                        <c:v>0.82970453736224847</c:v>
                      </c:pt>
                      <c:pt idx="29">
                        <c:v>0.89302401887621086</c:v>
                      </c:pt>
                      <c:pt idx="30">
                        <c:v>0.92780841075408693</c:v>
                      </c:pt>
                      <c:pt idx="31">
                        <c:v>0.89157135808043375</c:v>
                      </c:pt>
                      <c:pt idx="32">
                        <c:v>0.9274269680943642</c:v>
                      </c:pt>
                      <c:pt idx="33">
                        <c:v>0.85794083024821877</c:v>
                      </c:pt>
                      <c:pt idx="34">
                        <c:v>0.92087886910245842</c:v>
                      </c:pt>
                      <c:pt idx="35">
                        <c:v>0.90256962143577046</c:v>
                      </c:pt>
                      <c:pt idx="36">
                        <c:v>0.8934149976024266</c:v>
                      </c:pt>
                      <c:pt idx="37">
                        <c:v>0.89275891622770365</c:v>
                      </c:pt>
                      <c:pt idx="38">
                        <c:v>0.90877950793605566</c:v>
                      </c:pt>
                      <c:pt idx="39">
                        <c:v>0.86720225802628503</c:v>
                      </c:pt>
                      <c:pt idx="40">
                        <c:v>0.86415071674850374</c:v>
                      </c:pt>
                      <c:pt idx="41">
                        <c:v>0.94768665922776751</c:v>
                      </c:pt>
                      <c:pt idx="42">
                        <c:v>0.89886199878326634</c:v>
                      </c:pt>
                      <c:pt idx="43">
                        <c:v>0.91259393453328219</c:v>
                      </c:pt>
                      <c:pt idx="44">
                        <c:v>0.90038776942215693</c:v>
                      </c:pt>
                      <c:pt idx="45">
                        <c:v>0.90916095059577828</c:v>
                      </c:pt>
                      <c:pt idx="46">
                        <c:v>0.97209898945001794</c:v>
                      </c:pt>
                      <c:pt idx="47">
                        <c:v>0.86913889690150548</c:v>
                      </c:pt>
                      <c:pt idx="48">
                        <c:v>0.91529345872794798</c:v>
                      </c:pt>
                      <c:pt idx="49">
                        <c:v>0.84395550758852989</c:v>
                      </c:pt>
                      <c:pt idx="50">
                        <c:v>0.92099875108122853</c:v>
                      </c:pt>
                      <c:pt idx="51">
                        <c:v>0.93587501481041246</c:v>
                      </c:pt>
                      <c:pt idx="52">
                        <c:v>0.91718432448400178</c:v>
                      </c:pt>
                      <c:pt idx="53">
                        <c:v>0.95685436109515898</c:v>
                      </c:pt>
                      <c:pt idx="54">
                        <c:v>0.92930511909509395</c:v>
                      </c:pt>
                      <c:pt idx="55">
                        <c:v>0.94837725208122714</c:v>
                      </c:pt>
                      <c:pt idx="56">
                        <c:v>0.90261230668578718</c:v>
                      </c:pt>
                      <c:pt idx="57">
                        <c:v>0.87721322063070639</c:v>
                      </c:pt>
                      <c:pt idx="58">
                        <c:v>0.90963584670713304</c:v>
                      </c:pt>
                      <c:pt idx="59">
                        <c:v>0.83144010146398661</c:v>
                      </c:pt>
                      <c:pt idx="60">
                        <c:v>0.86767715413763979</c:v>
                      </c:pt>
                      <c:pt idx="61">
                        <c:v>0.96822680153574747</c:v>
                      </c:pt>
                      <c:pt idx="62">
                        <c:v>0.94381447131349705</c:v>
                      </c:pt>
                      <c:pt idx="63">
                        <c:v>0.9018557787440038</c:v>
                      </c:pt>
                      <c:pt idx="64">
                        <c:v>0.84120639584810009</c:v>
                      </c:pt>
                      <c:pt idx="65">
                        <c:v>0.87744344852175327</c:v>
                      </c:pt>
                      <c:pt idx="66">
                        <c:v>0.89041249895232388</c:v>
                      </c:pt>
                      <c:pt idx="67">
                        <c:v>0.84120639584810009</c:v>
                      </c:pt>
                      <c:pt idx="68">
                        <c:v>0.85616076450284628</c:v>
                      </c:pt>
                      <c:pt idx="69">
                        <c:v>0.81801649853057978</c:v>
                      </c:pt>
                      <c:pt idx="70">
                        <c:v>0.78635675777359848</c:v>
                      </c:pt>
                      <c:pt idx="71">
                        <c:v>0.8420155992047974</c:v>
                      </c:pt>
                      <c:pt idx="72">
                        <c:v>0.89160314496874393</c:v>
                      </c:pt>
                      <c:pt idx="73">
                        <c:v>0.83362386069089889</c:v>
                      </c:pt>
                      <c:pt idx="74">
                        <c:v>0.87176812666316539</c:v>
                      </c:pt>
                      <c:pt idx="75">
                        <c:v>0.87057929704036308</c:v>
                      </c:pt>
                      <c:pt idx="76">
                        <c:v>0.91978540014458687</c:v>
                      </c:pt>
                      <c:pt idx="77">
                        <c:v>0.890032872686219</c:v>
                      </c:pt>
                      <c:pt idx="78">
                        <c:v>0.83843957426989735</c:v>
                      </c:pt>
                      <c:pt idx="79">
                        <c:v>0.88840856269356661</c:v>
                      </c:pt>
                      <c:pt idx="80">
                        <c:v>0.89260443195051586</c:v>
                      </c:pt>
                      <c:pt idx="81">
                        <c:v>0.85369728065880401</c:v>
                      </c:pt>
                      <c:pt idx="82">
                        <c:v>0.92351082345454483</c:v>
                      </c:pt>
                      <c:pt idx="83">
                        <c:v>0.92122216749620889</c:v>
                      </c:pt>
                      <c:pt idx="84">
                        <c:v>0.89947993589201691</c:v>
                      </c:pt>
                      <c:pt idx="85">
                        <c:v>0.86530267358086654</c:v>
                      </c:pt>
                      <c:pt idx="86">
                        <c:v>0.90291291982952093</c:v>
                      </c:pt>
                      <c:pt idx="87">
                        <c:v>0.91439434388717311</c:v>
                      </c:pt>
                      <c:pt idx="88">
                        <c:v>0.85495604143588888</c:v>
                      </c:pt>
                      <c:pt idx="89">
                        <c:v>0.88203847027619808</c:v>
                      </c:pt>
                      <c:pt idx="90">
                        <c:v>0.8738755973581338</c:v>
                      </c:pt>
                      <c:pt idx="91">
                        <c:v>1.0429691284131899</c:v>
                      </c:pt>
                      <c:pt idx="92">
                        <c:v>0.87082405608035163</c:v>
                      </c:pt>
                      <c:pt idx="93">
                        <c:v>0.9322363242957008</c:v>
                      </c:pt>
                      <c:pt idx="94">
                        <c:v>0.92575179908041549</c:v>
                      </c:pt>
                      <c:pt idx="95">
                        <c:v>0.91201986333039953</c:v>
                      </c:pt>
                      <c:pt idx="96">
                        <c:v>0.89260851883615588</c:v>
                      </c:pt>
                      <c:pt idx="97">
                        <c:v>0.9151136357597931</c:v>
                      </c:pt>
                      <c:pt idx="98">
                        <c:v>0.89184563351671042</c:v>
                      </c:pt>
                      <c:pt idx="99">
                        <c:v>0.91091776650284373</c:v>
                      </c:pt>
                      <c:pt idx="100">
                        <c:v>0.89718583075282776</c:v>
                      </c:pt>
                      <c:pt idx="101">
                        <c:v>0.9120620944820117</c:v>
                      </c:pt>
                      <c:pt idx="102">
                        <c:v>0.94829914715566488</c:v>
                      </c:pt>
                      <c:pt idx="103">
                        <c:v>0.9657110963751957</c:v>
                      </c:pt>
                      <c:pt idx="104">
                        <c:v>0.89743286028483871</c:v>
                      </c:pt>
                      <c:pt idx="105">
                        <c:v>0.92684844672711808</c:v>
                      </c:pt>
                      <c:pt idx="106">
                        <c:v>0.88792858068008207</c:v>
                      </c:pt>
                      <c:pt idx="107">
                        <c:v>0.95048517687459921</c:v>
                      </c:pt>
                      <c:pt idx="108">
                        <c:v>0.96688721124267385</c:v>
                      </c:pt>
                      <c:pt idx="109">
                        <c:v>0.92950583058985281</c:v>
                      </c:pt>
                      <c:pt idx="110">
                        <c:v>0.99602398126463254</c:v>
                      </c:pt>
                      <c:pt idx="111">
                        <c:v>0.92545708921593939</c:v>
                      </c:pt>
                      <c:pt idx="112">
                        <c:v>0.95787971529236593</c:v>
                      </c:pt>
                      <c:pt idx="113">
                        <c:v>0.89456023377840344</c:v>
                      </c:pt>
                      <c:pt idx="114">
                        <c:v>0.90180764431313398</c:v>
                      </c:pt>
                      <c:pt idx="115">
                        <c:v>0.917828236021486</c:v>
                      </c:pt>
                      <c:pt idx="116">
                        <c:v>0.92469420389649393</c:v>
                      </c:pt>
                      <c:pt idx="117">
                        <c:v>0.89480726331041438</c:v>
                      </c:pt>
                      <c:pt idx="118">
                        <c:v>0.93905461183824346</c:v>
                      </c:pt>
                      <c:pt idx="119">
                        <c:v>0.97567310717161937</c:v>
                      </c:pt>
                      <c:pt idx="120">
                        <c:v>1.0778120081655573</c:v>
                      </c:pt>
                      <c:pt idx="121">
                        <c:v>1.0351985056968735</c:v>
                      </c:pt>
                      <c:pt idx="122">
                        <c:v>1.0649510331552414</c:v>
                      </c:pt>
                      <c:pt idx="123">
                        <c:v>1.0313840790996469</c:v>
                      </c:pt>
                      <c:pt idx="124">
                        <c:v>1.0420245129122916</c:v>
                      </c:pt>
                      <c:pt idx="125">
                        <c:v>1.0923749439956834</c:v>
                      </c:pt>
                      <c:pt idx="126">
                        <c:v>1.0622409738775929</c:v>
                      </c:pt>
                      <c:pt idx="127">
                        <c:v>0.97565349012054781</c:v>
                      </c:pt>
                      <c:pt idx="128">
                        <c:v>1.0897048453776248</c:v>
                      </c:pt>
                      <c:pt idx="129">
                        <c:v>1.0473647101484089</c:v>
                      </c:pt>
                      <c:pt idx="130">
                        <c:v>1.0339435034573516</c:v>
                      </c:pt>
                      <c:pt idx="131">
                        <c:v>1.0686002936835837</c:v>
                      </c:pt>
                      <c:pt idx="132">
                        <c:v>1.1841392753135778</c:v>
                      </c:pt>
                      <c:pt idx="133">
                        <c:v>1.1854361803566331</c:v>
                      </c:pt>
                      <c:pt idx="134">
                        <c:v>1.0676848313002492</c:v>
                      </c:pt>
                      <c:pt idx="135">
                        <c:v>1.0925548927141657</c:v>
                      </c:pt>
                      <c:pt idx="136">
                        <c:v>0.99795711310294477</c:v>
                      </c:pt>
                      <c:pt idx="137">
                        <c:v>0.99147258788765935</c:v>
                      </c:pt>
                      <c:pt idx="138">
                        <c:v>0.91493521001749778</c:v>
                      </c:pt>
                      <c:pt idx="139">
                        <c:v>1.0061000056912148</c:v>
                      </c:pt>
                      <c:pt idx="140">
                        <c:v>1.0659865032676732</c:v>
                      </c:pt>
                      <c:pt idx="141">
                        <c:v>1.0480586982607081</c:v>
                      </c:pt>
                      <c:pt idx="142">
                        <c:v>1.0530174528371026</c:v>
                      </c:pt>
                      <c:pt idx="143">
                        <c:v>0.9874278984687388</c:v>
                      </c:pt>
                      <c:pt idx="144">
                        <c:v>1.1404499787941496</c:v>
                      </c:pt>
                      <c:pt idx="145">
                        <c:v>1.0739950386172659</c:v>
                      </c:pt>
                      <c:pt idx="146">
                        <c:v>1.078572350533938</c:v>
                      </c:pt>
                      <c:pt idx="147">
                        <c:v>1.06026310286725</c:v>
                      </c:pt>
                      <c:pt idx="148">
                        <c:v>1.3839934881738749</c:v>
                      </c:pt>
                      <c:pt idx="149">
                        <c:v>1.154569578279373</c:v>
                      </c:pt>
                      <c:pt idx="150">
                        <c:v>1.0170958046531136</c:v>
                      </c:pt>
                      <c:pt idx="151">
                        <c:v>1.0718386161143003</c:v>
                      </c:pt>
                      <c:pt idx="152">
                        <c:v>1.0996839302740551</c:v>
                      </c:pt>
                      <c:pt idx="153">
                        <c:v>1.0664984188781832</c:v>
                      </c:pt>
                      <c:pt idx="154">
                        <c:v>1.0645912055795699</c:v>
                      </c:pt>
                      <c:pt idx="155">
                        <c:v>1.1227701115160031</c:v>
                      </c:pt>
                      <c:pt idx="156">
                        <c:v>1.1216257835368351</c:v>
                      </c:pt>
                      <c:pt idx="157">
                        <c:v>1.0884402721409632</c:v>
                      </c:pt>
                      <c:pt idx="158">
                        <c:v>1.1452752284396404</c:v>
                      </c:pt>
                      <c:pt idx="159">
                        <c:v>1.114314799225484</c:v>
                      </c:pt>
                      <c:pt idx="160">
                        <c:v>1.1505518518991371</c:v>
                      </c:pt>
                      <c:pt idx="161">
                        <c:v>1.0823689764737108</c:v>
                      </c:pt>
                      <c:pt idx="162">
                        <c:v>1.0027546278151196</c:v>
                      </c:pt>
                      <c:pt idx="163">
                        <c:v>1.1587646756416896</c:v>
                      </c:pt>
                      <c:pt idx="164">
                        <c:v>1.1469399531902871</c:v>
                      </c:pt>
                      <c:pt idx="165">
                        <c:v>1.1381667720166659</c:v>
                      </c:pt>
                      <c:pt idx="166">
                        <c:v>1.1351152307388845</c:v>
                      </c:pt>
                      <c:pt idx="167">
                        <c:v>1.1095585725374659</c:v>
                      </c:pt>
                      <c:pt idx="168">
                        <c:v>1.1698646570396192</c:v>
                      </c:pt>
                      <c:pt idx="169">
                        <c:v>1.4310548368518001</c:v>
                      </c:pt>
                      <c:pt idx="170">
                        <c:v>1.3305510533925393</c:v>
                      </c:pt>
                      <c:pt idx="171">
                        <c:v>1.1686286443402691</c:v>
                      </c:pt>
                      <c:pt idx="172">
                        <c:v>1.2136295267392974</c:v>
                      </c:pt>
                      <c:pt idx="173">
                        <c:v>1.2178723958350053</c:v>
                      </c:pt>
                      <c:pt idx="174">
                        <c:v>1.3020814045677476</c:v>
                      </c:pt>
                      <c:pt idx="175">
                        <c:v>1.209746742565907</c:v>
                      </c:pt>
                      <c:pt idx="176">
                        <c:v>1.1404371831729807</c:v>
                      </c:pt>
                      <c:pt idx="177">
                        <c:v>1.0724943755514187</c:v>
                      </c:pt>
                      <c:pt idx="178">
                        <c:v>1.2117737670039395</c:v>
                      </c:pt>
                      <c:pt idx="179">
                        <c:v>1.1433117487885864</c:v>
                      </c:pt>
                      <c:pt idx="180">
                        <c:v>1.2407567583086467</c:v>
                      </c:pt>
                      <c:pt idx="181">
                        <c:v>1.20805187534442</c:v>
                      </c:pt>
                      <c:pt idx="182">
                        <c:v>1.3347856329763674</c:v>
                      </c:pt>
                      <c:pt idx="183">
                        <c:v>1.2977309457554351</c:v>
                      </c:pt>
                      <c:pt idx="184">
                        <c:v>1.1548503887366068</c:v>
                      </c:pt>
                      <c:pt idx="185">
                        <c:v>1.1476466320256271</c:v>
                      </c:pt>
                      <c:pt idx="186">
                        <c:v>1.0376141078067262</c:v>
                      </c:pt>
                      <c:pt idx="187">
                        <c:v>1.0322421643695157</c:v>
                      </c:pt>
                      <c:pt idx="188">
                        <c:v>1.0679164426460968</c:v>
                      </c:pt>
                      <c:pt idx="189">
                        <c:v>1.1475759344258893</c:v>
                      </c:pt>
                      <c:pt idx="190">
                        <c:v>1.2199575124643447</c:v>
                      </c:pt>
                      <c:pt idx="191">
                        <c:v>1.3126693800608398</c:v>
                      </c:pt>
                      <c:pt idx="192">
                        <c:v>1.2129707813690387</c:v>
                      </c:pt>
                      <c:pt idx="193">
                        <c:v>1.2401454247352213</c:v>
                      </c:pt>
                      <c:pt idx="194">
                        <c:v>1.2300006847408542</c:v>
                      </c:pt>
                      <c:pt idx="195">
                        <c:v>1.1869742380432471</c:v>
                      </c:pt>
                      <c:pt idx="196">
                        <c:v>1.3062114985063544</c:v>
                      </c:pt>
                      <c:pt idx="197">
                        <c:v>1.2371384274593733</c:v>
                      </c:pt>
                      <c:pt idx="198">
                        <c:v>1.1735900803495773</c:v>
                      </c:pt>
                      <c:pt idx="199">
                        <c:v>1.1926622133357108</c:v>
                      </c:pt>
                      <c:pt idx="200">
                        <c:v>1.3488629824921428</c:v>
                      </c:pt>
                      <c:pt idx="201">
                        <c:v>1.2774323952782201</c:v>
                      </c:pt>
                      <c:pt idx="202">
                        <c:v>1.0378864049723862</c:v>
                      </c:pt>
                      <c:pt idx="203">
                        <c:v>1.0451338155071166</c:v>
                      </c:pt>
                      <c:pt idx="204">
                        <c:v>1.2003809780142414</c:v>
                      </c:pt>
                      <c:pt idx="205">
                        <c:v>1.3117685920309219</c:v>
                      </c:pt>
                      <c:pt idx="206">
                        <c:v>1.0521587178236775</c:v>
                      </c:pt>
                      <c:pt idx="207">
                        <c:v>1.0954143154362259</c:v>
                      </c:pt>
                      <c:pt idx="208">
                        <c:v>1.1135519139060388</c:v>
                      </c:pt>
                      <c:pt idx="209">
                        <c:v>1.0819303174150297</c:v>
                      </c:pt>
                      <c:pt idx="210">
                        <c:v>0.96635319151906229</c:v>
                      </c:pt>
                      <c:pt idx="211">
                        <c:v>0.99763148961632087</c:v>
                      </c:pt>
                      <c:pt idx="212">
                        <c:v>1.0788787761372485</c:v>
                      </c:pt>
                      <c:pt idx="213">
                        <c:v>1.1257962232831364</c:v>
                      </c:pt>
                      <c:pt idx="214">
                        <c:v>0.96289477807090995</c:v>
                      </c:pt>
                      <c:pt idx="215">
                        <c:v>1.0478102715028375</c:v>
                      </c:pt>
                      <c:pt idx="216">
                        <c:v>1.1637879121915138</c:v>
                      </c:pt>
                      <c:pt idx="217">
                        <c:v>1.2367006765975013</c:v>
                      </c:pt>
                      <c:pt idx="218">
                        <c:v>1.1867348668626632</c:v>
                      </c:pt>
                      <c:pt idx="219">
                        <c:v>1.1218896147098099</c:v>
                      </c:pt>
                      <c:pt idx="220">
                        <c:v>1.1157865321542473</c:v>
                      </c:pt>
                      <c:pt idx="221">
                        <c:v>1.1871163095223858</c:v>
                      </c:pt>
                      <c:pt idx="222">
                        <c:v>1.1795160645274116</c:v>
                      </c:pt>
                      <c:pt idx="223">
                        <c:v>1.1364130439787505</c:v>
                      </c:pt>
                      <c:pt idx="224">
                        <c:v>1.1375573719579184</c:v>
                      </c:pt>
                      <c:pt idx="225">
                        <c:v>1.1753201952704624</c:v>
                      </c:pt>
                      <c:pt idx="226">
                        <c:v>1.0894765246998765</c:v>
                      </c:pt>
                      <c:pt idx="227">
                        <c:v>1.2233628982625322</c:v>
                      </c:pt>
                      <c:pt idx="228">
                        <c:v>1.242816473908388</c:v>
                      </c:pt>
                      <c:pt idx="229">
                        <c:v>1.1892873539939739</c:v>
                      </c:pt>
                      <c:pt idx="230">
                        <c:v>1.0550195377715959</c:v>
                      </c:pt>
                      <c:pt idx="231">
                        <c:v>1.0859163932091316</c:v>
                      </c:pt>
                      <c:pt idx="232">
                        <c:v>1.0620698695988029</c:v>
                      </c:pt>
                      <c:pt idx="233">
                        <c:v>1.0979254796127338</c:v>
                      </c:pt>
                      <c:pt idx="234">
                        <c:v>1.1040285621682961</c:v>
                      </c:pt>
                      <c:pt idx="235">
                        <c:v>1.0491008191682323</c:v>
                      </c:pt>
                      <c:pt idx="236">
                        <c:v>1.1142321533158774</c:v>
                      </c:pt>
                      <c:pt idx="237">
                        <c:v>1.0917270363922402</c:v>
                      </c:pt>
                      <c:pt idx="238">
                        <c:v>1.1165208092742136</c:v>
                      </c:pt>
                      <c:pt idx="239">
                        <c:v>1.1893000687492981</c:v>
                      </c:pt>
                      <c:pt idx="240">
                        <c:v>1.2526195502632604</c:v>
                      </c:pt>
                      <c:pt idx="241">
                        <c:v>1.1877742981104074</c:v>
                      </c:pt>
                      <c:pt idx="242">
                        <c:v>1.2283483538251072</c:v>
                      </c:pt>
                      <c:pt idx="243">
                        <c:v>1.0957131121863422</c:v>
                      </c:pt>
                      <c:pt idx="244">
                        <c:v>1.048166284651912</c:v>
                      </c:pt>
                      <c:pt idx="245">
                        <c:v>1.1011868143533625</c:v>
                      </c:pt>
                      <c:pt idx="246">
                        <c:v>1.2121866283326579</c:v>
                      </c:pt>
                      <c:pt idx="247">
                        <c:v>1.2169546615791913</c:v>
                      </c:pt>
                      <c:pt idx="248">
                        <c:v>1.2722638472389776</c:v>
                      </c:pt>
                      <c:pt idx="249">
                        <c:v>1.2303051546694848</c:v>
                      </c:pt>
                      <c:pt idx="250">
                        <c:v>1.2275905798373024</c:v>
                      </c:pt>
                      <c:pt idx="251">
                        <c:v>1.0676707447485749</c:v>
                      </c:pt>
                      <c:pt idx="252">
                        <c:v>1.0730109419846923</c:v>
                      </c:pt>
                      <c:pt idx="253">
                        <c:v>1.0778251852756207</c:v>
                      </c:pt>
                      <c:pt idx="254">
                        <c:v>1.0846911531506287</c:v>
                      </c:pt>
                      <c:pt idx="255">
                        <c:v>1.0194644583380528</c:v>
                      </c:pt>
                      <c:pt idx="256">
                        <c:v>0.95576353416436766</c:v>
                      </c:pt>
                      <c:pt idx="257">
                        <c:v>0.87871211690038931</c:v>
                      </c:pt>
                      <c:pt idx="258">
                        <c:v>0.94432025437268774</c:v>
                      </c:pt>
                      <c:pt idx="259">
                        <c:v>1.0381551486644636</c:v>
                      </c:pt>
                      <c:pt idx="260">
                        <c:v>1.0961344329423084</c:v>
                      </c:pt>
                      <c:pt idx="261">
                        <c:v>1.0701963320811672</c:v>
                      </c:pt>
                      <c:pt idx="262">
                        <c:v>1.0782066279353433</c:v>
                      </c:pt>
                      <c:pt idx="263">
                        <c:v>1.0873612517686873</c:v>
                      </c:pt>
                      <c:pt idx="264">
                        <c:v>1.0661195191695252</c:v>
                      </c:pt>
                      <c:pt idx="265">
                        <c:v>1.028738138516704</c:v>
                      </c:pt>
                      <c:pt idx="266">
                        <c:v>0.96236711572496025</c:v>
                      </c:pt>
                      <c:pt idx="267">
                        <c:v>1.0522804161960635</c:v>
                      </c:pt>
                      <c:pt idx="268">
                        <c:v>1.1090390839627959</c:v>
                      </c:pt>
                      <c:pt idx="269">
                        <c:v>1.0651731780946896</c:v>
                      </c:pt>
                      <c:pt idx="270">
                        <c:v>1.0613587514974627</c:v>
                      </c:pt>
                      <c:pt idx="271">
                        <c:v>1.0122289369251836</c:v>
                      </c:pt>
                      <c:pt idx="272">
                        <c:v>0.99536917136544167</c:v>
                      </c:pt>
                      <c:pt idx="273">
                        <c:v>1.1174308224766947</c:v>
                      </c:pt>
                      <c:pt idx="274">
                        <c:v>1.0717012967568003</c:v>
                      </c:pt>
                      <c:pt idx="275">
                        <c:v>1.1411238608263254</c:v>
                      </c:pt>
                      <c:pt idx="276">
                        <c:v>1.2132165235139092</c:v>
                      </c:pt>
                      <c:pt idx="277">
                        <c:v>1.1876598653124906</c:v>
                      </c:pt>
                      <c:pt idx="278">
                        <c:v>1.1234757804364901</c:v>
                      </c:pt>
                      <c:pt idx="279">
                        <c:v>1.0834243011656102</c:v>
                      </c:pt>
                      <c:pt idx="280">
                        <c:v>1.131486076290666</c:v>
                      </c:pt>
                      <c:pt idx="281">
                        <c:v>1.1198107522143215</c:v>
                      </c:pt>
                      <c:pt idx="282">
                        <c:v>1.077089174325383</c:v>
                      </c:pt>
                      <c:pt idx="283">
                        <c:v>1.064501566554535</c:v>
                      </c:pt>
                      <c:pt idx="284">
                        <c:v>0.9996563144016819</c:v>
                      </c:pt>
                      <c:pt idx="285">
                        <c:v>1.005526444475771</c:v>
                      </c:pt>
                      <c:pt idx="286">
                        <c:v>0.97958834361462976</c:v>
                      </c:pt>
                      <c:pt idx="287">
                        <c:v>1.0829593043994721</c:v>
                      </c:pt>
                      <c:pt idx="288">
                        <c:v>1.1272066529273013</c:v>
                      </c:pt>
                      <c:pt idx="289">
                        <c:v>1.0436707104480376</c:v>
                      </c:pt>
                      <c:pt idx="290">
                        <c:v>0.95834198746807631</c:v>
                      </c:pt>
                      <c:pt idx="291">
                        <c:v>1.0677015980105653</c:v>
                      </c:pt>
                      <c:pt idx="292">
                        <c:v>1.0071866282423736</c:v>
                      </c:pt>
                      <c:pt idx="293">
                        <c:v>0.94234137608952051</c:v>
                      </c:pt>
                      <c:pt idx="294">
                        <c:v>0.98124852738123236</c:v>
                      </c:pt>
                      <c:pt idx="295">
                        <c:v>1.0224761215195903</c:v>
                      </c:pt>
                      <c:pt idx="296">
                        <c:v>1.0034039885334571</c:v>
                      </c:pt>
                      <c:pt idx="297">
                        <c:v>0.98318752756815575</c:v>
                      </c:pt>
                      <c:pt idx="298">
                        <c:v>0.93855873638060394</c:v>
                      </c:pt>
                      <c:pt idx="299">
                        <c:v>0.93635272633187461</c:v>
                      </c:pt>
                      <c:pt idx="300">
                        <c:v>0.93749705431104269</c:v>
                      </c:pt>
                      <c:pt idx="301">
                        <c:v>0.93330118505409343</c:v>
                      </c:pt>
                      <c:pt idx="302">
                        <c:v>0.98505659660079692</c:v>
                      </c:pt>
                      <c:pt idx="303">
                        <c:v>0.96140715169799151</c:v>
                      </c:pt>
                      <c:pt idx="304">
                        <c:v>0.9957369910730316</c:v>
                      </c:pt>
                      <c:pt idx="305">
                        <c:v>1.0327369290661301</c:v>
                      </c:pt>
                      <c:pt idx="306">
                        <c:v>0.99402049910427948</c:v>
                      </c:pt>
                      <c:pt idx="307">
                        <c:v>0.99897925368067431</c:v>
                      </c:pt>
                      <c:pt idx="308">
                        <c:v>1.0119483041112449</c:v>
                      </c:pt>
                      <c:pt idx="309">
                        <c:v>0.88820003025116268</c:v>
                      </c:pt>
                      <c:pt idx="310">
                        <c:v>0.99300490802276797</c:v>
                      </c:pt>
                      <c:pt idx="311">
                        <c:v>0.97202556173802135</c:v>
                      </c:pt>
                      <c:pt idx="312">
                        <c:v>0.96050599341439691</c:v>
                      </c:pt>
                      <c:pt idx="313">
                        <c:v>0.96498794466613813</c:v>
                      </c:pt>
                      <c:pt idx="314">
                        <c:v>0.88810817659903496</c:v>
                      </c:pt>
                      <c:pt idx="315">
                        <c:v>0.89955145639071499</c:v>
                      </c:pt>
                      <c:pt idx="316">
                        <c:v>0.91099473618239479</c:v>
                      </c:pt>
                      <c:pt idx="317">
                        <c:v>0.97637400805885932</c:v>
                      </c:pt>
                      <c:pt idx="318">
                        <c:v>0.83381458202075998</c:v>
                      </c:pt>
                      <c:pt idx="319">
                        <c:v>0.86902173951316219</c:v>
                      </c:pt>
                      <c:pt idx="320">
                        <c:v>0.94049542479383219</c:v>
                      </c:pt>
                      <c:pt idx="321">
                        <c:v>0.93286657159937891</c:v>
                      </c:pt>
                      <c:pt idx="322">
                        <c:v>0.94430985139105872</c:v>
                      </c:pt>
                      <c:pt idx="323">
                        <c:v>0.91760886521047236</c:v>
                      </c:pt>
                      <c:pt idx="324">
                        <c:v>0.92905214500215216</c:v>
                      </c:pt>
                      <c:pt idx="325">
                        <c:v>0.82987705347425922</c:v>
                      </c:pt>
                      <c:pt idx="326">
                        <c:v>0.80100184413325348</c:v>
                      </c:pt>
                      <c:pt idx="327">
                        <c:v>0.80528544520193912</c:v>
                      </c:pt>
                      <c:pt idx="328">
                        <c:v>0.90616558541879222</c:v>
                      </c:pt>
                      <c:pt idx="329">
                        <c:v>0.86992853274513915</c:v>
                      </c:pt>
                      <c:pt idx="330">
                        <c:v>1.03318599110644</c:v>
                      </c:pt>
                      <c:pt idx="331">
                        <c:v>0.89293183690011102</c:v>
                      </c:pt>
                      <c:pt idx="332">
                        <c:v>0.92459157765709232</c:v>
                      </c:pt>
                      <c:pt idx="333">
                        <c:v>0.94156577601475089</c:v>
                      </c:pt>
                      <c:pt idx="334">
                        <c:v>0.84773088172297539</c:v>
                      </c:pt>
                      <c:pt idx="335">
                        <c:v>0.88053495045912455</c:v>
                      </c:pt>
                      <c:pt idx="336">
                        <c:v>0.98024792016433004</c:v>
                      </c:pt>
                      <c:pt idx="337">
                        <c:v>0.88629859306192271</c:v>
                      </c:pt>
                      <c:pt idx="338">
                        <c:v>0.90432730073588419</c:v>
                      </c:pt>
                      <c:pt idx="339">
                        <c:v>1.0759764976110833</c:v>
                      </c:pt>
                      <c:pt idx="340">
                        <c:v>0.78148612994309963</c:v>
                      </c:pt>
                      <c:pt idx="341">
                        <c:v>0.89591511343330199</c:v>
                      </c:pt>
                      <c:pt idx="342">
                        <c:v>0.70610924595530378</c:v>
                      </c:pt>
                      <c:pt idx="343">
                        <c:v>0.76599574353176214</c:v>
                      </c:pt>
                      <c:pt idx="344">
                        <c:v>0.86641738571568683</c:v>
                      </c:pt>
                      <c:pt idx="345">
                        <c:v>0.8637001031380217</c:v>
                      </c:pt>
                      <c:pt idx="346">
                        <c:v>0.9004142900515677</c:v>
                      </c:pt>
                      <c:pt idx="347">
                        <c:v>0.89970932853785401</c:v>
                      </c:pt>
                      <c:pt idx="348">
                        <c:v>0.92861393967131811</c:v>
                      </c:pt>
                      <c:pt idx="349">
                        <c:v>0.86408393154306573</c:v>
                      </c:pt>
                      <c:pt idx="350">
                        <c:v>0.89761449470558474</c:v>
                      </c:pt>
                      <c:pt idx="351">
                        <c:v>0.91554766373622054</c:v>
                      </c:pt>
                      <c:pt idx="352">
                        <c:v>0.88761525010206166</c:v>
                      </c:pt>
                      <c:pt idx="353">
                        <c:v>0.88942732862761309</c:v>
                      </c:pt>
                      <c:pt idx="354">
                        <c:v>0.8473943310280061</c:v>
                      </c:pt>
                      <c:pt idx="355">
                        <c:v>0.82865113833580928</c:v>
                      </c:pt>
                      <c:pt idx="356">
                        <c:v>0.78482689195359823</c:v>
                      </c:pt>
                      <c:pt idx="357">
                        <c:v>0.81184540487034162</c:v>
                      </c:pt>
                      <c:pt idx="358">
                        <c:v>0.7504302832655475</c:v>
                      </c:pt>
                      <c:pt idx="359">
                        <c:v>0.77564031015847146</c:v>
                      </c:pt>
                      <c:pt idx="360">
                        <c:v>0.77947356912603438</c:v>
                      </c:pt>
                      <c:pt idx="361">
                        <c:v>0.77985860230398729</c:v>
                      </c:pt>
                      <c:pt idx="362">
                        <c:v>0.84049870177050034</c:v>
                      </c:pt>
                      <c:pt idx="363">
                        <c:v>0.80427019539745259</c:v>
                      </c:pt>
                      <c:pt idx="364">
                        <c:v>0.77302328458408798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B2-4BD5-81B4-588E37530964}"/>
                  </c:ext>
                </c:extLst>
              </c15:ser>
            </c15:filteredScatterSeries>
            <c15:filteredScatte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peaking'!$U$4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spPr>
                  <a:ln w="2222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peaking'!$U$5:$U$369</c15:sqref>
                        </c15:formulaRef>
                      </c:ext>
                    </c:extLst>
                    <c:numCache>
                      <c:formatCode>0.00</c:formatCode>
                      <c:ptCount val="365"/>
                      <c:pt idx="0">
                        <c:v>0.84104524799867197</c:v>
                      </c:pt>
                      <c:pt idx="1">
                        <c:v>0.81546240453547836</c:v>
                      </c:pt>
                      <c:pt idx="2">
                        <c:v>0.87107728162937748</c:v>
                      </c:pt>
                      <c:pt idx="3">
                        <c:v>0.89295246661964456</c:v>
                      </c:pt>
                      <c:pt idx="4">
                        <c:v>0.91654141374026943</c:v>
                      </c:pt>
                      <c:pt idx="5">
                        <c:v>0.84757896614383443</c:v>
                      </c:pt>
                      <c:pt idx="6">
                        <c:v>0.84498360521278593</c:v>
                      </c:pt>
                      <c:pt idx="7">
                        <c:v>0.86945415113410141</c:v>
                      </c:pt>
                      <c:pt idx="8">
                        <c:v>0.88910474104061243</c:v>
                      </c:pt>
                      <c:pt idx="9">
                        <c:v>0.99180688074067935</c:v>
                      </c:pt>
                      <c:pt idx="10">
                        <c:v>0.99625607090819146</c:v>
                      </c:pt>
                      <c:pt idx="11">
                        <c:v>1.0058959829378005</c:v>
                      </c:pt>
                      <c:pt idx="12">
                        <c:v>0.9669655689803105</c:v>
                      </c:pt>
                      <c:pt idx="13">
                        <c:v>0.98162906398212624</c:v>
                      </c:pt>
                      <c:pt idx="14">
                        <c:v>0.95456315712976203</c:v>
                      </c:pt>
                      <c:pt idx="15">
                        <c:v>0.98422442491317486</c:v>
                      </c:pt>
                      <c:pt idx="16">
                        <c:v>0.96939379102146839</c:v>
                      </c:pt>
                      <c:pt idx="17">
                        <c:v>0.98422442491317497</c:v>
                      </c:pt>
                      <c:pt idx="18">
                        <c:v>0.98088753228754089</c:v>
                      </c:pt>
                      <c:pt idx="19">
                        <c:v>0.94937243526766479</c:v>
                      </c:pt>
                      <c:pt idx="20">
                        <c:v>0.92143787700164348</c:v>
                      </c:pt>
                      <c:pt idx="21">
                        <c:v>0.93849310597710589</c:v>
                      </c:pt>
                      <c:pt idx="22">
                        <c:v>0.93367314996230133</c:v>
                      </c:pt>
                      <c:pt idx="23">
                        <c:v>0.95666063249444633</c:v>
                      </c:pt>
                      <c:pt idx="24">
                        <c:v>0.97668198824825003</c:v>
                      </c:pt>
                      <c:pt idx="25">
                        <c:v>0.94813301800671512</c:v>
                      </c:pt>
                      <c:pt idx="26">
                        <c:v>0.93219008657313074</c:v>
                      </c:pt>
                      <c:pt idx="27">
                        <c:v>0.92894765096097365</c:v>
                      </c:pt>
                      <c:pt idx="28">
                        <c:v>0.95378896272958202</c:v>
                      </c:pt>
                      <c:pt idx="29">
                        <c:v>0.91411701706926729</c:v>
                      </c:pt>
                      <c:pt idx="30">
                        <c:v>0.91930773893136453</c:v>
                      </c:pt>
                      <c:pt idx="31">
                        <c:v>0.92598152418263246</c:v>
                      </c:pt>
                      <c:pt idx="32">
                        <c:v>0.89071679766497047</c:v>
                      </c:pt>
                      <c:pt idx="33">
                        <c:v>0.91549511944333595</c:v>
                      </c:pt>
                      <c:pt idx="34">
                        <c:v>0.97708422111877669</c:v>
                      </c:pt>
                      <c:pt idx="35">
                        <c:v>0.97474341253240548</c:v>
                      </c:pt>
                      <c:pt idx="36">
                        <c:v>1.0067961200308557</c:v>
                      </c:pt>
                      <c:pt idx="37">
                        <c:v>0.96839886724423163</c:v>
                      </c:pt>
                      <c:pt idx="38">
                        <c:v>0.94498327385638126</c:v>
                      </c:pt>
                      <c:pt idx="39">
                        <c:v>0.9646338637628924</c:v>
                      </c:pt>
                      <c:pt idx="40">
                        <c:v>0.93311876674301619</c:v>
                      </c:pt>
                      <c:pt idx="41">
                        <c:v>0.9119303813460673</c:v>
                      </c:pt>
                      <c:pt idx="42">
                        <c:v>0.96050070734140602</c:v>
                      </c:pt>
                      <c:pt idx="43">
                        <c:v>0.91081808380418927</c:v>
                      </c:pt>
                      <c:pt idx="44">
                        <c:v>0.90711042533126274</c:v>
                      </c:pt>
                      <c:pt idx="45">
                        <c:v>0.91304267888794532</c:v>
                      </c:pt>
                      <c:pt idx="46">
                        <c:v>0.93457675929870321</c:v>
                      </c:pt>
                      <c:pt idx="47">
                        <c:v>0.97666609828336592</c:v>
                      </c:pt>
                      <c:pt idx="48">
                        <c:v>0.98227525588740783</c:v>
                      </c:pt>
                      <c:pt idx="49">
                        <c:v>1.0099714646801696</c:v>
                      </c:pt>
                      <c:pt idx="50">
                        <c:v>1.1243898051546846</c:v>
                      </c:pt>
                      <c:pt idx="51">
                        <c:v>0.95120507788428277</c:v>
                      </c:pt>
                      <c:pt idx="52">
                        <c:v>0.97841929107556413</c:v>
                      </c:pt>
                      <c:pt idx="53">
                        <c:v>0.95773055679663355</c:v>
                      </c:pt>
                      <c:pt idx="54">
                        <c:v>1.1099670136950002</c:v>
                      </c:pt>
                      <c:pt idx="55">
                        <c:v>1.0576996225207678</c:v>
                      </c:pt>
                      <c:pt idx="56">
                        <c:v>1.019288280741248</c:v>
                      </c:pt>
                      <c:pt idx="57">
                        <c:v>1.0952582028515143</c:v>
                      </c:pt>
                      <c:pt idx="58">
                        <c:v>1.110830368437806</c:v>
                      </c:pt>
                      <c:pt idx="59">
                        <c:v>1.1159840137151742</c:v>
                      </c:pt>
                      <c:pt idx="60">
                        <c:v>1.135931216299519</c:v>
                      </c:pt>
                      <c:pt idx="61">
                        <c:v>1.0386422579858148</c:v>
                      </c:pt>
                      <c:pt idx="62">
                        <c:v>0.97605698296281374</c:v>
                      </c:pt>
                      <c:pt idx="63">
                        <c:v>1.0023813581205927</c:v>
                      </c:pt>
                      <c:pt idx="64">
                        <c:v>1.059850064450955</c:v>
                      </c:pt>
                      <c:pt idx="65">
                        <c:v>1.0461317281011264</c:v>
                      </c:pt>
                      <c:pt idx="66">
                        <c:v>1.0261103723473231</c:v>
                      </c:pt>
                      <c:pt idx="67">
                        <c:v>1.0413117720863221</c:v>
                      </c:pt>
                      <c:pt idx="68">
                        <c:v>1.0131335676920799</c:v>
                      </c:pt>
                      <c:pt idx="69">
                        <c:v>0.96431694724103967</c:v>
                      </c:pt>
                      <c:pt idx="70">
                        <c:v>0.84439273393422853</c:v>
                      </c:pt>
                      <c:pt idx="71">
                        <c:v>0.96360631270039543</c:v>
                      </c:pt>
                      <c:pt idx="72">
                        <c:v>0.85348617965273166</c:v>
                      </c:pt>
                      <c:pt idx="73">
                        <c:v>0.90509946199761371</c:v>
                      </c:pt>
                      <c:pt idx="74">
                        <c:v>0.93041041050612583</c:v>
                      </c:pt>
                      <c:pt idx="75">
                        <c:v>0.93151900038953084</c:v>
                      </c:pt>
                      <c:pt idx="76">
                        <c:v>0.8309498236423889</c:v>
                      </c:pt>
                      <c:pt idx="77">
                        <c:v>0.88878929582004407</c:v>
                      </c:pt>
                      <c:pt idx="78">
                        <c:v>0.84874658431243666</c:v>
                      </c:pt>
                      <c:pt idx="79">
                        <c:v>0.99779445492408636</c:v>
                      </c:pt>
                      <c:pt idx="80">
                        <c:v>0.93587655842621198</c:v>
                      </c:pt>
                      <c:pt idx="81">
                        <c:v>0.92030439283992016</c:v>
                      </c:pt>
                      <c:pt idx="82">
                        <c:v>0.97851463086486801</c:v>
                      </c:pt>
                      <c:pt idx="83">
                        <c:v>1.0149715069636591</c:v>
                      </c:pt>
                      <c:pt idx="84">
                        <c:v>0.96324967126633299</c:v>
                      </c:pt>
                      <c:pt idx="85">
                        <c:v>0.97418726376146647</c:v>
                      </c:pt>
                      <c:pt idx="86">
                        <c:v>1.0090392534069765</c:v>
                      </c:pt>
                      <c:pt idx="87">
                        <c:v>1.0097807851015617</c:v>
                      </c:pt>
                      <c:pt idx="88">
                        <c:v>0.99902857553007474</c:v>
                      </c:pt>
                      <c:pt idx="89">
                        <c:v>0.96343505418997943</c:v>
                      </c:pt>
                      <c:pt idx="90">
                        <c:v>0.95564897139683336</c:v>
                      </c:pt>
                      <c:pt idx="91">
                        <c:v>0.91597702573651862</c:v>
                      </c:pt>
                      <c:pt idx="92">
                        <c:v>0.94675059106180959</c:v>
                      </c:pt>
                      <c:pt idx="93">
                        <c:v>1.0023654681557086</c:v>
                      </c:pt>
                      <c:pt idx="94">
                        <c:v>0.91115706972171406</c:v>
                      </c:pt>
                      <c:pt idx="95">
                        <c:v>0.87556354838161876</c:v>
                      </c:pt>
                      <c:pt idx="96">
                        <c:v>0.92784153284988391</c:v>
                      </c:pt>
                      <c:pt idx="97">
                        <c:v>0.96136618076208635</c:v>
                      </c:pt>
                      <c:pt idx="98">
                        <c:v>0.91798657662884497</c:v>
                      </c:pt>
                      <c:pt idx="99">
                        <c:v>0.93912022992452659</c:v>
                      </c:pt>
                      <c:pt idx="100">
                        <c:v>1.0084534433682542</c:v>
                      </c:pt>
                      <c:pt idx="101">
                        <c:v>1.018464121245156</c:v>
                      </c:pt>
                      <c:pt idx="102">
                        <c:v>1.0033999048696551</c:v>
                      </c:pt>
                      <c:pt idx="103">
                        <c:v>1.0342661616567692</c:v>
                      </c:pt>
                      <c:pt idx="104">
                        <c:v>1.029075439794672</c:v>
                      </c:pt>
                      <c:pt idx="105">
                        <c:v>1.0138740400556729</c:v>
                      </c:pt>
                      <c:pt idx="106">
                        <c:v>0.99422345014916191</c:v>
                      </c:pt>
                      <c:pt idx="107">
                        <c:v>1.0186939960704777</c:v>
                      </c:pt>
                      <c:pt idx="108">
                        <c:v>1.0283339081000868</c:v>
                      </c:pt>
                      <c:pt idx="109">
                        <c:v>1.0483552638538904</c:v>
                      </c:pt>
                      <c:pt idx="110">
                        <c:v>1.1065655018788381</c:v>
                      </c:pt>
                      <c:pt idx="111">
                        <c:v>0.96530371406033433</c:v>
                      </c:pt>
                      <c:pt idx="112">
                        <c:v>0.88410599350324159</c:v>
                      </c:pt>
                      <c:pt idx="113">
                        <c:v>0.83294030657685436</c:v>
                      </c:pt>
                      <c:pt idx="114">
                        <c:v>0.91562109052311791</c:v>
                      </c:pt>
                      <c:pt idx="115">
                        <c:v>0.96196682143470036</c:v>
                      </c:pt>
                      <c:pt idx="116">
                        <c:v>0.9141380271339471</c:v>
                      </c:pt>
                      <c:pt idx="117">
                        <c:v>0.95900069465635907</c:v>
                      </c:pt>
                      <c:pt idx="118">
                        <c:v>0.97296373646540091</c:v>
                      </c:pt>
                      <c:pt idx="119">
                        <c:v>1.0315447403376412</c:v>
                      </c:pt>
                      <c:pt idx="120">
                        <c:v>0.98334518018959516</c:v>
                      </c:pt>
                      <c:pt idx="121">
                        <c:v>0.98149135095313189</c:v>
                      </c:pt>
                      <c:pt idx="122">
                        <c:v>0.99854657992859441</c:v>
                      </c:pt>
                      <c:pt idx="123">
                        <c:v>1.0122649162784227</c:v>
                      </c:pt>
                      <c:pt idx="124">
                        <c:v>0.99076049713544845</c:v>
                      </c:pt>
                      <c:pt idx="125">
                        <c:v>0.92894853373680042</c:v>
                      </c:pt>
                      <c:pt idx="126">
                        <c:v>0.90892717798299683</c:v>
                      </c:pt>
                      <c:pt idx="127">
                        <c:v>1.0487429789970593</c:v>
                      </c:pt>
                      <c:pt idx="128">
                        <c:v>0.95480261995201998</c:v>
                      </c:pt>
                      <c:pt idx="129">
                        <c:v>0.95082371872706761</c:v>
                      </c:pt>
                      <c:pt idx="130">
                        <c:v>0.9923494936238455</c:v>
                      </c:pt>
                      <c:pt idx="131">
                        <c:v>0.91856709001260595</c:v>
                      </c:pt>
                      <c:pt idx="132">
                        <c:v>0.94105315587507898</c:v>
                      </c:pt>
                      <c:pt idx="133">
                        <c:v>0.98183739907727163</c:v>
                      </c:pt>
                      <c:pt idx="134">
                        <c:v>0.99852186220544148</c:v>
                      </c:pt>
                      <c:pt idx="135">
                        <c:v>1.0300369592253174</c:v>
                      </c:pt>
                      <c:pt idx="136">
                        <c:v>1.0897302606394359</c:v>
                      </c:pt>
                      <c:pt idx="137">
                        <c:v>1.1075270213094837</c:v>
                      </c:pt>
                      <c:pt idx="138">
                        <c:v>1.1196294365081951</c:v>
                      </c:pt>
                      <c:pt idx="139">
                        <c:v>1.0206349552810545</c:v>
                      </c:pt>
                      <c:pt idx="140">
                        <c:v>1.0083996823203969</c:v>
                      </c:pt>
                      <c:pt idx="141">
                        <c:v>1.0243426137539813</c:v>
                      </c:pt>
                      <c:pt idx="142">
                        <c:v>0.99134445334493437</c:v>
                      </c:pt>
                      <c:pt idx="143">
                        <c:v>0.96687390742361878</c:v>
                      </c:pt>
                      <c:pt idx="144">
                        <c:v>1.0006135995272509</c:v>
                      </c:pt>
                      <c:pt idx="145">
                        <c:v>1.041027076882151</c:v>
                      </c:pt>
                      <c:pt idx="146">
                        <c:v>1.0482768733604628</c:v>
                      </c:pt>
                      <c:pt idx="147">
                        <c:v>0.96003460170480948</c:v>
                      </c:pt>
                      <c:pt idx="148">
                        <c:v>1.0048972692272216</c:v>
                      </c:pt>
                      <c:pt idx="149">
                        <c:v>1.0608829121684131</c:v>
                      </c:pt>
                      <c:pt idx="150">
                        <c:v>1.0809042679222169</c:v>
                      </c:pt>
                      <c:pt idx="151">
                        <c:v>1.0412323222619022</c:v>
                      </c:pt>
                      <c:pt idx="152">
                        <c:v>1.0616244438629987</c:v>
                      </c:pt>
                      <c:pt idx="153">
                        <c:v>1.0848131992836738</c:v>
                      </c:pt>
                      <c:pt idx="154">
                        <c:v>1.0640503118352846</c:v>
                      </c:pt>
                      <c:pt idx="155">
                        <c:v>0.93539456282473132</c:v>
                      </c:pt>
                      <c:pt idx="156">
                        <c:v>1.0162215175345315</c:v>
                      </c:pt>
                      <c:pt idx="157">
                        <c:v>1.0377504567093965</c:v>
                      </c:pt>
                      <c:pt idx="158">
                        <c:v>0.9732126792485829</c:v>
                      </c:pt>
                      <c:pt idx="159">
                        <c:v>1.0262321954114333</c:v>
                      </c:pt>
                      <c:pt idx="160">
                        <c:v>1.1385159839365351</c:v>
                      </c:pt>
                      <c:pt idx="161">
                        <c:v>1.1177530964881459</c:v>
                      </c:pt>
                      <c:pt idx="162">
                        <c:v>1.0691827704928074</c:v>
                      </c:pt>
                      <c:pt idx="163">
                        <c:v>1.1262807109758772</c:v>
                      </c:pt>
                      <c:pt idx="164">
                        <c:v>1.1247976475867065</c:v>
                      </c:pt>
                      <c:pt idx="165">
                        <c:v>1.074002726507612</c:v>
                      </c:pt>
                      <c:pt idx="166">
                        <c:v>1.1818955880697763</c:v>
                      </c:pt>
                      <c:pt idx="167">
                        <c:v>1.0258349462893341</c:v>
                      </c:pt>
                      <c:pt idx="168">
                        <c:v>1.0551254482254544</c:v>
                      </c:pt>
                      <c:pt idx="169">
                        <c:v>0.99098295664382408</c:v>
                      </c:pt>
                      <c:pt idx="170">
                        <c:v>1.0636530627131855</c:v>
                      </c:pt>
                      <c:pt idx="171">
                        <c:v>0.98542146893443405</c:v>
                      </c:pt>
                      <c:pt idx="172">
                        <c:v>0.97680116298487973</c:v>
                      </c:pt>
                      <c:pt idx="173">
                        <c:v>1.0013644003680184</c:v>
                      </c:pt>
                      <c:pt idx="174">
                        <c:v>1.0411740590679208</c:v>
                      </c:pt>
                      <c:pt idx="175">
                        <c:v>0.93995498275702449</c:v>
                      </c:pt>
                      <c:pt idx="176">
                        <c:v>1.0136632331988056</c:v>
                      </c:pt>
                      <c:pt idx="177">
                        <c:v>0.99883259930709911</c:v>
                      </c:pt>
                      <c:pt idx="178">
                        <c:v>1.0626784782108953</c:v>
                      </c:pt>
                      <c:pt idx="179">
                        <c:v>1.0534093320285789</c:v>
                      </c:pt>
                      <c:pt idx="180">
                        <c:v>1.0741722194769676</c:v>
                      </c:pt>
                      <c:pt idx="181">
                        <c:v>0.95221096081284684</c:v>
                      </c:pt>
                      <c:pt idx="182">
                        <c:v>0.97853533597062581</c:v>
                      </c:pt>
                      <c:pt idx="183">
                        <c:v>1.0208026425619892</c:v>
                      </c:pt>
                      <c:pt idx="184">
                        <c:v>1.0456439543305975</c:v>
                      </c:pt>
                      <c:pt idx="185">
                        <c:v>1.0719683294883764</c:v>
                      </c:pt>
                      <c:pt idx="186">
                        <c:v>1.0215441742565745</c:v>
                      </c:pt>
                      <c:pt idx="187">
                        <c:v>1.0853158999909123</c:v>
                      </c:pt>
                      <c:pt idx="188">
                        <c:v>1.0445316567887195</c:v>
                      </c:pt>
                      <c:pt idx="189">
                        <c:v>0.89103459600955781</c:v>
                      </c:pt>
                      <c:pt idx="190">
                        <c:v>1.0393409349266223</c:v>
                      </c:pt>
                      <c:pt idx="191">
                        <c:v>0.91847126870921469</c:v>
                      </c:pt>
                      <c:pt idx="192">
                        <c:v>1.1374688352506814</c:v>
                      </c:pt>
                      <c:pt idx="193">
                        <c:v>1.194381392810105</c:v>
                      </c:pt>
                      <c:pt idx="194">
                        <c:v>1.1432157058837176</c:v>
                      </c:pt>
                      <c:pt idx="195">
                        <c:v>1.169169315194204</c:v>
                      </c:pt>
                      <c:pt idx="196">
                        <c:v>1.1673154859577404</c:v>
                      </c:pt>
                      <c:pt idx="197">
                        <c:v>1.0942746140410864</c:v>
                      </c:pt>
                      <c:pt idx="198">
                        <c:v>1.0953869115829642</c:v>
                      </c:pt>
                      <c:pt idx="199">
                        <c:v>1.1339465597014011</c:v>
                      </c:pt>
                      <c:pt idx="200">
                        <c:v>1.2310130585226198</c:v>
                      </c:pt>
                      <c:pt idx="201">
                        <c:v>1.1726915907434841</c:v>
                      </c:pt>
                      <c:pt idx="202">
                        <c:v>1.2536652627957128</c:v>
                      </c:pt>
                      <c:pt idx="203">
                        <c:v>1.2521821994065423</c:v>
                      </c:pt>
                      <c:pt idx="204">
                        <c:v>1.0608670222035292</c:v>
                      </c:pt>
                      <c:pt idx="205">
                        <c:v>1.1695014154602787</c:v>
                      </c:pt>
                      <c:pt idx="206">
                        <c:v>1.1925630511618821</c:v>
                      </c:pt>
                      <c:pt idx="207">
                        <c:v>1.1900418434002922</c:v>
                      </c:pt>
                      <c:pt idx="208">
                        <c:v>1.1206159384947414</c:v>
                      </c:pt>
                      <c:pt idx="209">
                        <c:v>1.0647838985474283</c:v>
                      </c:pt>
                      <c:pt idx="210">
                        <c:v>1.0341030246839604</c:v>
                      </c:pt>
                      <c:pt idx="211">
                        <c:v>1.0656181217038367</c:v>
                      </c:pt>
                      <c:pt idx="212">
                        <c:v>1.1723986857241229</c:v>
                      </c:pt>
                      <c:pt idx="213">
                        <c:v>1.2046553144385845</c:v>
                      </c:pt>
                      <c:pt idx="214">
                        <c:v>1.2157782898573641</c:v>
                      </c:pt>
                      <c:pt idx="215">
                        <c:v>1.1716571540295377</c:v>
                      </c:pt>
                      <c:pt idx="216">
                        <c:v>1.1863884756407193</c:v>
                      </c:pt>
                      <c:pt idx="217">
                        <c:v>1.1526487835370871</c:v>
                      </c:pt>
                      <c:pt idx="218">
                        <c:v>1.1852761780988414</c:v>
                      </c:pt>
                      <c:pt idx="219">
                        <c:v>1.1007415649161147</c:v>
                      </c:pt>
                      <c:pt idx="220">
                        <c:v>1.0609583895016121</c:v>
                      </c:pt>
                      <c:pt idx="221">
                        <c:v>1.0936970138175541</c:v>
                      </c:pt>
                      <c:pt idx="222">
                        <c:v>1.1197247762974989</c:v>
                      </c:pt>
                      <c:pt idx="223">
                        <c:v>0.99433176674312096</c:v>
                      </c:pt>
                      <c:pt idx="224">
                        <c:v>0.98839951318643837</c:v>
                      </c:pt>
                      <c:pt idx="225">
                        <c:v>0.98209649378246311</c:v>
                      </c:pt>
                      <c:pt idx="226">
                        <c:v>1.0592157900193366</c:v>
                      </c:pt>
                      <c:pt idx="227">
                        <c:v>1.0540250681572394</c:v>
                      </c:pt>
                      <c:pt idx="228">
                        <c:v>1.0400731493236166</c:v>
                      </c:pt>
                      <c:pt idx="229">
                        <c:v>1.0847986334825304</c:v>
                      </c:pt>
                      <c:pt idx="230">
                        <c:v>1.0833155700933594</c:v>
                      </c:pt>
                      <c:pt idx="231">
                        <c:v>1.0733048922164576</c:v>
                      </c:pt>
                      <c:pt idx="232">
                        <c:v>1.1137183695713579</c:v>
                      </c:pt>
                      <c:pt idx="233">
                        <c:v>1.1860177097934266</c:v>
                      </c:pt>
                      <c:pt idx="234">
                        <c:v>1.2416325868873259</c:v>
                      </c:pt>
                      <c:pt idx="235">
                        <c:v>1.1871300073353044</c:v>
                      </c:pt>
                      <c:pt idx="236">
                        <c:v>1.2062986016403352</c:v>
                      </c:pt>
                      <c:pt idx="237">
                        <c:v>1.1916904272570041</c:v>
                      </c:pt>
                      <c:pt idx="238">
                        <c:v>1.1574687395518919</c:v>
                      </c:pt>
                      <c:pt idx="239">
                        <c:v>1.1285490034630641</c:v>
                      </c:pt>
                      <c:pt idx="240">
                        <c:v>1.1194281636196648</c:v>
                      </c:pt>
                      <c:pt idx="241">
                        <c:v>1.1039857660799255</c:v>
                      </c:pt>
                      <c:pt idx="242">
                        <c:v>1.1394309810811039</c:v>
                      </c:pt>
                      <c:pt idx="243">
                        <c:v>1.0365990733344843</c:v>
                      </c:pt>
                      <c:pt idx="244">
                        <c:v>0.96380582003727211</c:v>
                      </c:pt>
                      <c:pt idx="245">
                        <c:v>0.99346708782068494</c:v>
                      </c:pt>
                      <c:pt idx="246">
                        <c:v>1.0246114189932685</c:v>
                      </c:pt>
                      <c:pt idx="247">
                        <c:v>1.1328750464027253</c:v>
                      </c:pt>
                      <c:pt idx="248">
                        <c:v>1.1135952223435071</c:v>
                      </c:pt>
                      <c:pt idx="249">
                        <c:v>1.0659528831118465</c:v>
                      </c:pt>
                      <c:pt idx="250">
                        <c:v>0.98012166160904202</c:v>
                      </c:pt>
                      <c:pt idx="251">
                        <c:v>1.0112659927816254</c:v>
                      </c:pt>
                      <c:pt idx="252">
                        <c:v>0.95038624065617061</c:v>
                      </c:pt>
                      <c:pt idx="253">
                        <c:v>1.021423904851998</c:v>
                      </c:pt>
                      <c:pt idx="254">
                        <c:v>1.0594634086387786</c:v>
                      </c:pt>
                      <c:pt idx="255">
                        <c:v>1.0735525108358996</c:v>
                      </c:pt>
                      <c:pt idx="256">
                        <c:v>1.1315032127677425</c:v>
                      </c:pt>
                      <c:pt idx="257">
                        <c:v>1.041555418214543</c:v>
                      </c:pt>
                      <c:pt idx="258">
                        <c:v>1.1246493412477896</c:v>
                      </c:pt>
                      <c:pt idx="259">
                        <c:v>1.0499363153598456</c:v>
                      </c:pt>
                      <c:pt idx="260">
                        <c:v>1.134326329862128</c:v>
                      </c:pt>
                      <c:pt idx="261">
                        <c:v>1.2221607590857593</c:v>
                      </c:pt>
                      <c:pt idx="262">
                        <c:v>1.2173408030709547</c:v>
                      </c:pt>
                      <c:pt idx="263">
                        <c:v>1.1320646581936427</c:v>
                      </c:pt>
                      <c:pt idx="264">
                        <c:v>1.147870406263729</c:v>
                      </c:pt>
                      <c:pt idx="265">
                        <c:v>1.1541294634315253</c:v>
                      </c:pt>
                      <c:pt idx="266">
                        <c:v>1.1653117613858717</c:v>
                      </c:pt>
                      <c:pt idx="267">
                        <c:v>1.1163706695432407</c:v>
                      </c:pt>
                      <c:pt idx="268">
                        <c:v>1.1928967404244459</c:v>
                      </c:pt>
                      <c:pt idx="269">
                        <c:v>1.3130990281167265</c:v>
                      </c:pt>
                      <c:pt idx="270">
                        <c:v>1.2489936131198254</c:v>
                      </c:pt>
                      <c:pt idx="271">
                        <c:v>1.1936011955343018</c:v>
                      </c:pt>
                      <c:pt idx="272">
                        <c:v>1.1333623386591671</c:v>
                      </c:pt>
                      <c:pt idx="273">
                        <c:v>1.1189395471994827</c:v>
                      </c:pt>
                      <c:pt idx="274">
                        <c:v>1.1006237143432251</c:v>
                      </c:pt>
                      <c:pt idx="275">
                        <c:v>1.2118905451157527</c:v>
                      </c:pt>
                      <c:pt idx="276">
                        <c:v>1.1835269577978642</c:v>
                      </c:pt>
                      <c:pt idx="277">
                        <c:v>1.2066256700841969</c:v>
                      </c:pt>
                      <c:pt idx="278">
                        <c:v>1.2366453448533261</c:v>
                      </c:pt>
                      <c:pt idx="279">
                        <c:v>1.1315173371809726</c:v>
                      </c:pt>
                      <c:pt idx="280">
                        <c:v>1.0651131739308572</c:v>
                      </c:pt>
                      <c:pt idx="281">
                        <c:v>1.0435098838952712</c:v>
                      </c:pt>
                      <c:pt idx="282">
                        <c:v>1.0968260127359559</c:v>
                      </c:pt>
                      <c:pt idx="283">
                        <c:v>1.077175422829445</c:v>
                      </c:pt>
                      <c:pt idx="284">
                        <c:v>1.0586742070495412</c:v>
                      </c:pt>
                      <c:pt idx="285">
                        <c:v>0.94269865001639674</c:v>
                      </c:pt>
                      <c:pt idx="286">
                        <c:v>1.0017934294198856</c:v>
                      </c:pt>
                      <c:pt idx="287">
                        <c:v>1.0534781885324827</c:v>
                      </c:pt>
                      <c:pt idx="288">
                        <c:v>0.97140651990677152</c:v>
                      </c:pt>
                      <c:pt idx="289">
                        <c:v>1.0170107191237687</c:v>
                      </c:pt>
                      <c:pt idx="290">
                        <c:v>1.0483033566352693</c:v>
                      </c:pt>
                      <c:pt idx="291">
                        <c:v>0.98720114500143874</c:v>
                      </c:pt>
                      <c:pt idx="292">
                        <c:v>1.0113750782449202</c:v>
                      </c:pt>
                      <c:pt idx="293">
                        <c:v>1.06242953541712</c:v>
                      </c:pt>
                      <c:pt idx="294">
                        <c:v>0.99832412042021879</c:v>
                      </c:pt>
                      <c:pt idx="295">
                        <c:v>0.95344556293292282</c:v>
                      </c:pt>
                      <c:pt idx="296">
                        <c:v>0.96434607884332701</c:v>
                      </c:pt>
                      <c:pt idx="297">
                        <c:v>0.95148050394227179</c:v>
                      </c:pt>
                      <c:pt idx="298">
                        <c:v>0.95919243356595907</c:v>
                      </c:pt>
                      <c:pt idx="299">
                        <c:v>0.9502940532309353</c:v>
                      </c:pt>
                      <c:pt idx="300">
                        <c:v>1.0362640599081805</c:v>
                      </c:pt>
                      <c:pt idx="301">
                        <c:v>0.99481243818086118</c:v>
                      </c:pt>
                      <c:pt idx="302">
                        <c:v>0.95992337195062138</c:v>
                      </c:pt>
                      <c:pt idx="303">
                        <c:v>0.96277826897477525</c:v>
                      </c:pt>
                      <c:pt idx="304">
                        <c:v>0.93181932072583862</c:v>
                      </c:pt>
                      <c:pt idx="305">
                        <c:v>0.9754584609521828</c:v>
                      </c:pt>
                      <c:pt idx="306">
                        <c:v>1.0028580570671135</c:v>
                      </c:pt>
                      <c:pt idx="307">
                        <c:v>0.99441254073127916</c:v>
                      </c:pt>
                      <c:pt idx="308">
                        <c:v>0.96645679584541588</c:v>
                      </c:pt>
                      <c:pt idx="309">
                        <c:v>0.94087395238222093</c:v>
                      </c:pt>
                      <c:pt idx="310">
                        <c:v>0.9406514928738442</c:v>
                      </c:pt>
                      <c:pt idx="311">
                        <c:v>0.92837914332845983</c:v>
                      </c:pt>
                      <c:pt idx="312">
                        <c:v>0.88303448020456543</c:v>
                      </c:pt>
                      <c:pt idx="313">
                        <c:v>0.91000769559510675</c:v>
                      </c:pt>
                      <c:pt idx="314">
                        <c:v>0.89528829145758781</c:v>
                      </c:pt>
                      <c:pt idx="315">
                        <c:v>0.88664944721566941</c:v>
                      </c:pt>
                      <c:pt idx="316">
                        <c:v>0.92713707774002863</c:v>
                      </c:pt>
                      <c:pt idx="317">
                        <c:v>0.9257652441050449</c:v>
                      </c:pt>
                      <c:pt idx="318">
                        <c:v>0.93811174681988918</c:v>
                      </c:pt>
                      <c:pt idx="319">
                        <c:v>0.8738951020688025</c:v>
                      </c:pt>
                      <c:pt idx="320">
                        <c:v>0.8816811848619468</c:v>
                      </c:pt>
                      <c:pt idx="321">
                        <c:v>0.89083910129007782</c:v>
                      </c:pt>
                      <c:pt idx="322">
                        <c:v>0.90993354242564717</c:v>
                      </c:pt>
                      <c:pt idx="323">
                        <c:v>0.91467934527099481</c:v>
                      </c:pt>
                      <c:pt idx="324">
                        <c:v>0.90455743763990426</c:v>
                      </c:pt>
                      <c:pt idx="325">
                        <c:v>0.88253394631072213</c:v>
                      </c:pt>
                      <c:pt idx="326">
                        <c:v>0.79827946732372435</c:v>
                      </c:pt>
                      <c:pt idx="327">
                        <c:v>0.78556219876158873</c:v>
                      </c:pt>
                      <c:pt idx="328">
                        <c:v>0.81470439435879116</c:v>
                      </c:pt>
                      <c:pt idx="329">
                        <c:v>0.86164335062604192</c:v>
                      </c:pt>
                      <c:pt idx="330">
                        <c:v>0.93322013346652766</c:v>
                      </c:pt>
                      <c:pt idx="331">
                        <c:v>0.94676251027748237</c:v>
                      </c:pt>
                      <c:pt idx="332">
                        <c:v>0.94926685560833923</c:v>
                      </c:pt>
                      <c:pt idx="333">
                        <c:v>0.93039252777486015</c:v>
                      </c:pt>
                      <c:pt idx="334">
                        <c:v>0.90397921627176081</c:v>
                      </c:pt>
                      <c:pt idx="335">
                        <c:v>0.83836447087918853</c:v>
                      </c:pt>
                      <c:pt idx="336">
                        <c:v>0.9364451566668397</c:v>
                      </c:pt>
                      <c:pt idx="337">
                        <c:v>0.97485277447418772</c:v>
                      </c:pt>
                      <c:pt idx="338">
                        <c:v>0.91190657521254448</c:v>
                      </c:pt>
                      <c:pt idx="339">
                        <c:v>0.92514719014957958</c:v>
                      </c:pt>
                      <c:pt idx="340">
                        <c:v>0.82270717003904026</c:v>
                      </c:pt>
                      <c:pt idx="341">
                        <c:v>0.88327018135034596</c:v>
                      </c:pt>
                      <c:pt idx="342">
                        <c:v>0.85754962485815611</c:v>
                      </c:pt>
                      <c:pt idx="343">
                        <c:v>0.91045791126682007</c:v>
                      </c:pt>
                      <c:pt idx="344">
                        <c:v>0.86978489781881307</c:v>
                      </c:pt>
                      <c:pt idx="345">
                        <c:v>0.8701927402508377</c:v>
                      </c:pt>
                      <c:pt idx="346">
                        <c:v>0.89733280027265905</c:v>
                      </c:pt>
                      <c:pt idx="347">
                        <c:v>0.77175440779463533</c:v>
                      </c:pt>
                      <c:pt idx="348">
                        <c:v>0.79233191231937772</c:v>
                      </c:pt>
                      <c:pt idx="349">
                        <c:v>0.83927086858662836</c:v>
                      </c:pt>
                      <c:pt idx="350">
                        <c:v>0.79218360598046045</c:v>
                      </c:pt>
                      <c:pt idx="351">
                        <c:v>0.89006578966572292</c:v>
                      </c:pt>
                      <c:pt idx="352">
                        <c:v>0.8544722683256275</c:v>
                      </c:pt>
                      <c:pt idx="353">
                        <c:v>0.86982197440354325</c:v>
                      </c:pt>
                      <c:pt idx="354">
                        <c:v>0.86522447789711476</c:v>
                      </c:pt>
                      <c:pt idx="355">
                        <c:v>0.86522447789711476</c:v>
                      </c:pt>
                      <c:pt idx="356">
                        <c:v>0.66667407001693357</c:v>
                      </c:pt>
                      <c:pt idx="357">
                        <c:v>0.64442811917937393</c:v>
                      </c:pt>
                      <c:pt idx="358">
                        <c:v>0.52949070651864905</c:v>
                      </c:pt>
                      <c:pt idx="359">
                        <c:v>0.64442811917937393</c:v>
                      </c:pt>
                      <c:pt idx="360">
                        <c:v>0.72228894711083269</c:v>
                      </c:pt>
                      <c:pt idx="361">
                        <c:v>0.72228894711083269</c:v>
                      </c:pt>
                      <c:pt idx="362">
                        <c:v>0.7408272394754658</c:v>
                      </c:pt>
                      <c:pt idx="363">
                        <c:v>0.75872728491725916</c:v>
                      </c:pt>
                      <c:pt idx="364">
                        <c:v>0.7179430417150664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8B2-4BD5-81B4-588E37530964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peaking'!$T$4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spPr>
                  <a:ln w="2222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peaking'!$T$5:$T$369</c15:sqref>
                        </c15:formulaRef>
                      </c:ext>
                    </c:extLst>
                    <c:numCache>
                      <c:formatCode>0.00</c:formatCode>
                      <c:ptCount val="365"/>
                      <c:pt idx="0">
                        <c:v>0.78504402946056862</c:v>
                      </c:pt>
                      <c:pt idx="1">
                        <c:v>0.7320880360144757</c:v>
                      </c:pt>
                      <c:pt idx="2">
                        <c:v>0.79952120752496803</c:v>
                      </c:pt>
                      <c:pt idx="3">
                        <c:v>0.79761631567438918</c:v>
                      </c:pt>
                      <c:pt idx="4">
                        <c:v>0.80180707774566262</c:v>
                      </c:pt>
                      <c:pt idx="5">
                        <c:v>0.84904839564001899</c:v>
                      </c:pt>
                      <c:pt idx="6">
                        <c:v>0.85628698467221864</c:v>
                      </c:pt>
                      <c:pt idx="7">
                        <c:v>0.82999947713423017</c:v>
                      </c:pt>
                      <c:pt idx="8">
                        <c:v>0.78504402946056862</c:v>
                      </c:pt>
                      <c:pt idx="9">
                        <c:v>0.84295274171816659</c:v>
                      </c:pt>
                      <c:pt idx="10">
                        <c:v>0.85781089815268174</c:v>
                      </c:pt>
                      <c:pt idx="11">
                        <c:v>0.79960692765824404</c:v>
                      </c:pt>
                      <c:pt idx="12">
                        <c:v>0.83275204585831653</c:v>
                      </c:pt>
                      <c:pt idx="13">
                        <c:v>0.84341944022155846</c:v>
                      </c:pt>
                      <c:pt idx="14">
                        <c:v>0.85256292110433696</c:v>
                      </c:pt>
                      <c:pt idx="15">
                        <c:v>0.8130840375010896</c:v>
                      </c:pt>
                      <c:pt idx="16">
                        <c:v>0.78108185441136457</c:v>
                      </c:pt>
                      <c:pt idx="17">
                        <c:v>0.88051720901158215</c:v>
                      </c:pt>
                      <c:pt idx="18">
                        <c:v>0.7323166230365451</c:v>
                      </c:pt>
                      <c:pt idx="19">
                        <c:v>0.80165468639761639</c:v>
                      </c:pt>
                      <c:pt idx="20">
                        <c:v>0.80165468639761639</c:v>
                      </c:pt>
                      <c:pt idx="21">
                        <c:v>0.77422424374928056</c:v>
                      </c:pt>
                      <c:pt idx="22">
                        <c:v>0.77041446004812275</c:v>
                      </c:pt>
                      <c:pt idx="23">
                        <c:v>0.85727752843451976</c:v>
                      </c:pt>
                      <c:pt idx="24">
                        <c:v>0.8546106798437092</c:v>
                      </c:pt>
                      <c:pt idx="25">
                        <c:v>0.87365007389024518</c:v>
                      </c:pt>
                      <c:pt idx="26">
                        <c:v>0.97064716692172193</c:v>
                      </c:pt>
                      <c:pt idx="27">
                        <c:v>0.89460388424661297</c:v>
                      </c:pt>
                      <c:pt idx="28">
                        <c:v>0.91670062971332789</c:v>
                      </c:pt>
                      <c:pt idx="29">
                        <c:v>0.86474470448878893</c:v>
                      </c:pt>
                      <c:pt idx="30">
                        <c:v>0.87655503396237811</c:v>
                      </c:pt>
                      <c:pt idx="31">
                        <c:v>0.91808167630499748</c:v>
                      </c:pt>
                      <c:pt idx="32">
                        <c:v>0.95465559983611203</c:v>
                      </c:pt>
                      <c:pt idx="33">
                        <c:v>0.85483926686577882</c:v>
                      </c:pt>
                      <c:pt idx="34">
                        <c:v>0.8788409041830727</c:v>
                      </c:pt>
                      <c:pt idx="35">
                        <c:v>0.83921915369103184</c:v>
                      </c:pt>
                      <c:pt idx="36">
                        <c:v>0.8604886318397813</c:v>
                      </c:pt>
                      <c:pt idx="37">
                        <c:v>0.78467393618674175</c:v>
                      </c:pt>
                      <c:pt idx="38">
                        <c:v>0.86201254532024429</c:v>
                      </c:pt>
                      <c:pt idx="39">
                        <c:v>0.87801363686510703</c:v>
                      </c:pt>
                      <c:pt idx="40">
                        <c:v>0.91992125757784227</c:v>
                      </c:pt>
                      <c:pt idx="41">
                        <c:v>0.87115602620302302</c:v>
                      </c:pt>
                      <c:pt idx="42">
                        <c:v>0.87420385316394922</c:v>
                      </c:pt>
                      <c:pt idx="43">
                        <c:v>0.82009948205936445</c:v>
                      </c:pt>
                      <c:pt idx="44">
                        <c:v>0.88143699964800448</c:v>
                      </c:pt>
                      <c:pt idx="45">
                        <c:v>0.85895927581117359</c:v>
                      </c:pt>
                      <c:pt idx="46">
                        <c:v>0.90543863696529825</c:v>
                      </c:pt>
                      <c:pt idx="47">
                        <c:v>0.92753538243201328</c:v>
                      </c:pt>
                      <c:pt idx="48">
                        <c:v>0.89286635075147769</c:v>
                      </c:pt>
                      <c:pt idx="49">
                        <c:v>0.8543875353697844</c:v>
                      </c:pt>
                      <c:pt idx="50">
                        <c:v>0.83107710166684323</c:v>
                      </c:pt>
                      <c:pt idx="51">
                        <c:v>0.82536242611510668</c:v>
                      </c:pt>
                      <c:pt idx="52">
                        <c:v>0.84784014995193746</c:v>
                      </c:pt>
                      <c:pt idx="53">
                        <c:v>0.81964775056337014</c:v>
                      </c:pt>
                      <c:pt idx="54">
                        <c:v>0.85241189039332677</c:v>
                      </c:pt>
                      <c:pt idx="55">
                        <c:v>0.88479505185316787</c:v>
                      </c:pt>
                      <c:pt idx="56">
                        <c:v>0.82460046937487497</c:v>
                      </c:pt>
                      <c:pt idx="57">
                        <c:v>0.86183838377962008</c:v>
                      </c:pt>
                      <c:pt idx="58">
                        <c:v>0.7524594937193807</c:v>
                      </c:pt>
                      <c:pt idx="59">
                        <c:v>0.87894431259781847</c:v>
                      </c:pt>
                      <c:pt idx="60">
                        <c:v>0.8913261096265811</c:v>
                      </c:pt>
                      <c:pt idx="61">
                        <c:v>0.83200777739955478</c:v>
                      </c:pt>
                      <c:pt idx="62">
                        <c:v>0.83772245295129133</c:v>
                      </c:pt>
                      <c:pt idx="63">
                        <c:v>0.82513383909303706</c:v>
                      </c:pt>
                      <c:pt idx="64">
                        <c:v>0.87999472438970894</c:v>
                      </c:pt>
                      <c:pt idx="65">
                        <c:v>1.0118132404497673</c:v>
                      </c:pt>
                      <c:pt idx="66">
                        <c:v>0.95695235515309562</c:v>
                      </c:pt>
                      <c:pt idx="67">
                        <c:v>0.99771704075548373</c:v>
                      </c:pt>
                      <c:pt idx="68">
                        <c:v>0.98019203573015812</c:v>
                      </c:pt>
                      <c:pt idx="69">
                        <c:v>0.96000018211402194</c:v>
                      </c:pt>
                      <c:pt idx="70">
                        <c:v>0.85692194862241167</c:v>
                      </c:pt>
                      <c:pt idx="71">
                        <c:v>0.87254206179715854</c:v>
                      </c:pt>
                      <c:pt idx="72">
                        <c:v>0.92511707687313549</c:v>
                      </c:pt>
                      <c:pt idx="73">
                        <c:v>0.9205453364317463</c:v>
                      </c:pt>
                      <c:pt idx="74">
                        <c:v>0.93654642797660892</c:v>
                      </c:pt>
                      <c:pt idx="75">
                        <c:v>0.93692740634672467</c:v>
                      </c:pt>
                      <c:pt idx="76">
                        <c:v>0.92206924991220929</c:v>
                      </c:pt>
                      <c:pt idx="77">
                        <c:v>0.8504453163304434</c:v>
                      </c:pt>
                      <c:pt idx="78">
                        <c:v>0.78186920970960372</c:v>
                      </c:pt>
                      <c:pt idx="79">
                        <c:v>0.95711925996286085</c:v>
                      </c:pt>
                      <c:pt idx="80">
                        <c:v>0.90873500695815723</c:v>
                      </c:pt>
                      <c:pt idx="81">
                        <c:v>0.97350132987783922</c:v>
                      </c:pt>
                      <c:pt idx="82">
                        <c:v>0.94226110352834547</c:v>
                      </c:pt>
                      <c:pt idx="83">
                        <c:v>0.82453878716257067</c:v>
                      </c:pt>
                      <c:pt idx="84">
                        <c:v>0.8790186940891267</c:v>
                      </c:pt>
                      <c:pt idx="85">
                        <c:v>0.79063171222226658</c:v>
                      </c:pt>
                      <c:pt idx="86">
                        <c:v>0.85806488373275891</c:v>
                      </c:pt>
                      <c:pt idx="87">
                        <c:v>0.88625728312132646</c:v>
                      </c:pt>
                      <c:pt idx="88">
                        <c:v>0.89326728513145681</c:v>
                      </c:pt>
                      <c:pt idx="89">
                        <c:v>0.92759343627888824</c:v>
                      </c:pt>
                      <c:pt idx="90">
                        <c:v>0.91490685655403281</c:v>
                      </c:pt>
                      <c:pt idx="91">
                        <c:v>0.82279898593904199</c:v>
                      </c:pt>
                      <c:pt idx="92">
                        <c:v>0.88623188456331869</c:v>
                      </c:pt>
                      <c:pt idx="93">
                        <c:v>0.94280717252551149</c:v>
                      </c:pt>
                      <c:pt idx="94">
                        <c:v>0.90089955181277614</c:v>
                      </c:pt>
                      <c:pt idx="95">
                        <c:v>0.91274797912337668</c:v>
                      </c:pt>
                      <c:pt idx="96">
                        <c:v>0.88154585061089463</c:v>
                      </c:pt>
                      <c:pt idx="97">
                        <c:v>0.84607676435311585</c:v>
                      </c:pt>
                      <c:pt idx="98">
                        <c:v>0.83389634160570003</c:v>
                      </c:pt>
                      <c:pt idx="99">
                        <c:v>0.88075668112994054</c:v>
                      </c:pt>
                      <c:pt idx="100">
                        <c:v>0.9588572470036747</c:v>
                      </c:pt>
                      <c:pt idx="101">
                        <c:v>0.9257121288036021</c:v>
                      </c:pt>
                      <c:pt idx="102">
                        <c:v>0.91999745325186555</c:v>
                      </c:pt>
                      <c:pt idx="103">
                        <c:v>0.92456919369325474</c:v>
                      </c:pt>
                      <c:pt idx="104">
                        <c:v>0.91771158303117084</c:v>
                      </c:pt>
                      <c:pt idx="105">
                        <c:v>0.91606793349152826</c:v>
                      </c:pt>
                      <c:pt idx="106">
                        <c:v>0.96026142442495854</c:v>
                      </c:pt>
                      <c:pt idx="107">
                        <c:v>0.89854292846620276</c:v>
                      </c:pt>
                      <c:pt idx="108">
                        <c:v>0.9781674078203999</c:v>
                      </c:pt>
                      <c:pt idx="109">
                        <c:v>1.0814125461217754</c:v>
                      </c:pt>
                      <c:pt idx="110">
                        <c:v>0.99607339121584137</c:v>
                      </c:pt>
                      <c:pt idx="111">
                        <c:v>0.97931034293074726</c:v>
                      </c:pt>
                      <c:pt idx="112">
                        <c:v>0.94952871948398276</c:v>
                      </c:pt>
                      <c:pt idx="113">
                        <c:v>0.91905044987472062</c:v>
                      </c:pt>
                      <c:pt idx="114">
                        <c:v>0.99905590759903351</c:v>
                      </c:pt>
                      <c:pt idx="115">
                        <c:v>1.0462972254933898</c:v>
                      </c:pt>
                      <c:pt idx="116">
                        <c:v>1.0843950625049674</c:v>
                      </c:pt>
                      <c:pt idx="117">
                        <c:v>0.99296025367718121</c:v>
                      </c:pt>
                      <c:pt idx="118">
                        <c:v>0.91790751476437327</c:v>
                      </c:pt>
                      <c:pt idx="119">
                        <c:v>0.95171662383807598</c:v>
                      </c:pt>
                      <c:pt idx="120">
                        <c:v>0.85190029086774266</c:v>
                      </c:pt>
                      <c:pt idx="121">
                        <c:v>0.95666934264958114</c:v>
                      </c:pt>
                      <c:pt idx="122">
                        <c:v>0.97952804485652767</c:v>
                      </c:pt>
                      <c:pt idx="123">
                        <c:v>0.91323780845638269</c:v>
                      </c:pt>
                      <c:pt idx="124">
                        <c:v>0.95133564546796023</c:v>
                      </c:pt>
                      <c:pt idx="125">
                        <c:v>0.89495084669082536</c:v>
                      </c:pt>
                      <c:pt idx="126">
                        <c:v>0.81963142291893643</c:v>
                      </c:pt>
                      <c:pt idx="127">
                        <c:v>0.93392493395366927</c:v>
                      </c:pt>
                      <c:pt idx="128">
                        <c:v>0.93087710699274318</c:v>
                      </c:pt>
                      <c:pt idx="129">
                        <c:v>0.94954504712841614</c:v>
                      </c:pt>
                      <c:pt idx="130">
                        <c:v>0.97888038162733082</c:v>
                      </c:pt>
                      <c:pt idx="131">
                        <c:v>0.95868852801119464</c:v>
                      </c:pt>
                      <c:pt idx="132">
                        <c:v>0.93202004210309053</c:v>
                      </c:pt>
                      <c:pt idx="133">
                        <c:v>0.93436033780523009</c:v>
                      </c:pt>
                      <c:pt idx="134">
                        <c:v>0.86654618792462201</c:v>
                      </c:pt>
                      <c:pt idx="135">
                        <c:v>0.93055055410407261</c:v>
                      </c:pt>
                      <c:pt idx="136">
                        <c:v>0.91797826789025194</c:v>
                      </c:pt>
                      <c:pt idx="137">
                        <c:v>0.87492771206716913</c:v>
                      </c:pt>
                      <c:pt idx="138">
                        <c:v>0.91950218137071515</c:v>
                      </c:pt>
                      <c:pt idx="139">
                        <c:v>0.8459733559383702</c:v>
                      </c:pt>
                      <c:pt idx="140">
                        <c:v>0.88899669902073031</c:v>
                      </c:pt>
                      <c:pt idx="141">
                        <c:v>0.84251733786660565</c:v>
                      </c:pt>
                      <c:pt idx="142">
                        <c:v>0.89737822316327742</c:v>
                      </c:pt>
                      <c:pt idx="143">
                        <c:v>0.90804561752651913</c:v>
                      </c:pt>
                      <c:pt idx="144">
                        <c:v>0.94233367083693897</c:v>
                      </c:pt>
                      <c:pt idx="145">
                        <c:v>1.0490076144693565</c:v>
                      </c:pt>
                      <c:pt idx="146">
                        <c:v>0.95642987053122275</c:v>
                      </c:pt>
                      <c:pt idx="147">
                        <c:v>0.9646644458738679</c:v>
                      </c:pt>
                      <c:pt idx="148">
                        <c:v>0.81798777337929418</c:v>
                      </c:pt>
                      <c:pt idx="149">
                        <c:v>0.84465625928739851</c:v>
                      </c:pt>
                      <c:pt idx="150">
                        <c:v>0.97571281860722547</c:v>
                      </c:pt>
                      <c:pt idx="151">
                        <c:v>1.0614329518832752</c:v>
                      </c:pt>
                      <c:pt idx="152">
                        <c:v>0.96733129446467836</c:v>
                      </c:pt>
                      <c:pt idx="153">
                        <c:v>1.0374313145659813</c:v>
                      </c:pt>
                      <c:pt idx="154">
                        <c:v>1.0286252716681623</c:v>
                      </c:pt>
                      <c:pt idx="155">
                        <c:v>0.94595296535303874</c:v>
                      </c:pt>
                      <c:pt idx="156">
                        <c:v>1.0076714613117945</c:v>
                      </c:pt>
                      <c:pt idx="157">
                        <c:v>0.99433721835774236</c:v>
                      </c:pt>
                      <c:pt idx="158">
                        <c:v>1.0107192882727207</c:v>
                      </c:pt>
                      <c:pt idx="159">
                        <c:v>1.022148639376194</c:v>
                      </c:pt>
                      <c:pt idx="160">
                        <c:v>1.0690089789004347</c:v>
                      </c:pt>
                      <c:pt idx="161">
                        <c:v>1.1079068704892554</c:v>
                      </c:pt>
                      <c:pt idx="162">
                        <c:v>1.1631487341560429</c:v>
                      </c:pt>
                      <c:pt idx="163">
                        <c:v>1.1261938322548126</c:v>
                      </c:pt>
                      <c:pt idx="164">
                        <c:v>1.0945726275352032</c:v>
                      </c:pt>
                      <c:pt idx="165">
                        <c:v>1.2027704846480836</c:v>
                      </c:pt>
                      <c:pt idx="166">
                        <c:v>1.1140025244111078</c:v>
                      </c:pt>
                      <c:pt idx="167">
                        <c:v>1.0736188171788354</c:v>
                      </c:pt>
                      <c:pt idx="168">
                        <c:v>1.0237052081455242</c:v>
                      </c:pt>
                      <c:pt idx="169">
                        <c:v>1.0229432514052927</c:v>
                      </c:pt>
                      <c:pt idx="170">
                        <c:v>1.0964720768376375</c:v>
                      </c:pt>
                      <c:pt idx="171">
                        <c:v>1.2206710254953805</c:v>
                      </c:pt>
                      <c:pt idx="172">
                        <c:v>1.2568639706563793</c:v>
                      </c:pt>
                      <c:pt idx="173">
                        <c:v>1.1650481834584772</c:v>
                      </c:pt>
                      <c:pt idx="174">
                        <c:v>0.96122475544653696</c:v>
                      </c:pt>
                      <c:pt idx="175">
                        <c:v>1.0472224586779566</c:v>
                      </c:pt>
                      <c:pt idx="176">
                        <c:v>1.0255066915813575</c:v>
                      </c:pt>
                      <c:pt idx="177">
                        <c:v>1.0392219129055253</c:v>
                      </c:pt>
                      <c:pt idx="178">
                        <c:v>1.0483653937883042</c:v>
                      </c:pt>
                      <c:pt idx="179">
                        <c:v>1.0487463721584198</c:v>
                      </c:pt>
                      <c:pt idx="180">
                        <c:v>1.006076794705453</c:v>
                      </c:pt>
                      <c:pt idx="181">
                        <c:v>1.0643664853331665</c:v>
                      </c:pt>
                      <c:pt idx="182">
                        <c:v>1.014055570285306</c:v>
                      </c:pt>
                      <c:pt idx="183">
                        <c:v>0.93176424234029853</c:v>
                      </c:pt>
                      <c:pt idx="184">
                        <c:v>0.88071314074478435</c:v>
                      </c:pt>
                      <c:pt idx="185">
                        <c:v>1.0609159098095466</c:v>
                      </c:pt>
                      <c:pt idx="186">
                        <c:v>1.1519697402672173</c:v>
                      </c:pt>
                      <c:pt idx="187">
                        <c:v>0.97710066838407583</c:v>
                      </c:pt>
                      <c:pt idx="188">
                        <c:v>1.0521534072968839</c:v>
                      </c:pt>
                      <c:pt idx="189">
                        <c:v>1.0237922889158362</c:v>
                      </c:pt>
                      <c:pt idx="190">
                        <c:v>1.0443651209020883</c:v>
                      </c:pt>
                      <c:pt idx="191">
                        <c:v>1.0512227315641722</c:v>
                      </c:pt>
                      <c:pt idx="192">
                        <c:v>1.1453243889827691</c:v>
                      </c:pt>
                      <c:pt idx="193">
                        <c:v>1.0691287149596138</c:v>
                      </c:pt>
                      <c:pt idx="194">
                        <c:v>1.1460863457230004</c:v>
                      </c:pt>
                      <c:pt idx="195">
                        <c:v>1.123227643516054</c:v>
                      </c:pt>
                      <c:pt idx="196">
                        <c:v>1.0051189062320189</c:v>
                      </c:pt>
                      <c:pt idx="197">
                        <c:v>0.99483249023889309</c:v>
                      </c:pt>
                      <c:pt idx="198">
                        <c:v>1.1510336219863613</c:v>
                      </c:pt>
                      <c:pt idx="199">
                        <c:v>1.1540814489472875</c:v>
                      </c:pt>
                      <c:pt idx="200">
                        <c:v>1.146080903174856</c:v>
                      </c:pt>
                      <c:pt idx="201">
                        <c:v>1.1887504806278231</c:v>
                      </c:pt>
                      <c:pt idx="202">
                        <c:v>1.1818928699657392</c:v>
                      </c:pt>
                      <c:pt idx="203">
                        <c:v>1.1836453704682717</c:v>
                      </c:pt>
                      <c:pt idx="204">
                        <c:v>1.1965986350522082</c:v>
                      </c:pt>
                      <c:pt idx="205">
                        <c:v>1.2209812507396174</c:v>
                      </c:pt>
                      <c:pt idx="206">
                        <c:v>1.3619432476824547</c:v>
                      </c:pt>
                      <c:pt idx="207">
                        <c:v>1.1905029811303558</c:v>
                      </c:pt>
                      <c:pt idx="208">
                        <c:v>1.2335535369534383</c:v>
                      </c:pt>
                      <c:pt idx="209">
                        <c:v>1.2606030012316587</c:v>
                      </c:pt>
                      <c:pt idx="210">
                        <c:v>1.1472063011856266</c:v>
                      </c:pt>
                      <c:pt idx="211">
                        <c:v>1.1312052096407641</c:v>
                      </c:pt>
                      <c:pt idx="212">
                        <c:v>1.0698676920521242</c:v>
                      </c:pt>
                      <c:pt idx="213">
                        <c:v>1.1685410899121103</c:v>
                      </c:pt>
                      <c:pt idx="214">
                        <c:v>1.0553905139877244</c:v>
                      </c:pt>
                      <c:pt idx="215">
                        <c:v>1.1601595657695631</c:v>
                      </c:pt>
                      <c:pt idx="216">
                        <c:v>1.0584383409486509</c:v>
                      </c:pt>
                      <c:pt idx="217">
                        <c:v>1.0527236653969143</c:v>
                      </c:pt>
                      <c:pt idx="218">
                        <c:v>1.1380628203028478</c:v>
                      </c:pt>
                      <c:pt idx="219">
                        <c:v>1.146825322815511</c:v>
                      </c:pt>
                      <c:pt idx="220">
                        <c:v>1.1095042583696693</c:v>
                      </c:pt>
                      <c:pt idx="221">
                        <c:v>1.1361727442777736</c:v>
                      </c:pt>
                      <c:pt idx="222">
                        <c:v>1.1666510138870358</c:v>
                      </c:pt>
                      <c:pt idx="223">
                        <c:v>1.181608224697781</c:v>
                      </c:pt>
                      <c:pt idx="224">
                        <c:v>1.2005499250051233</c:v>
                      </c:pt>
                      <c:pt idx="225">
                        <c:v>1.1824534524246237</c:v>
                      </c:pt>
                      <c:pt idx="226">
                        <c:v>1.2135031895890596</c:v>
                      </c:pt>
                      <c:pt idx="227">
                        <c:v>1.3144624576697401</c:v>
                      </c:pt>
                      <c:pt idx="228">
                        <c:v>1.3079858253777721</c:v>
                      </c:pt>
                      <c:pt idx="229">
                        <c:v>1.2794695943746062</c:v>
                      </c:pt>
                      <c:pt idx="230">
                        <c:v>1.2420765673477427</c:v>
                      </c:pt>
                      <c:pt idx="231">
                        <c:v>1.1636603336816269</c:v>
                      </c:pt>
                      <c:pt idx="232">
                        <c:v>1.1876619709989209</c:v>
                      </c:pt>
                      <c:pt idx="233">
                        <c:v>1.2291886133415406</c:v>
                      </c:pt>
                      <c:pt idx="234">
                        <c:v>1.2531902506588344</c:v>
                      </c:pt>
                      <c:pt idx="235">
                        <c:v>1.2303315484518877</c:v>
                      </c:pt>
                      <c:pt idx="236">
                        <c:v>1.2421418779254769</c:v>
                      </c:pt>
                      <c:pt idx="237">
                        <c:v>1.2680484070933495</c:v>
                      </c:pt>
                      <c:pt idx="238">
                        <c:v>1.3321324323830881</c:v>
                      </c:pt>
                      <c:pt idx="239">
                        <c:v>1.2071715269851135</c:v>
                      </c:pt>
                      <c:pt idx="240">
                        <c:v>1.266223174353059</c:v>
                      </c:pt>
                      <c:pt idx="241">
                        <c:v>1.3420378700060982</c:v>
                      </c:pt>
                      <c:pt idx="242">
                        <c:v>1.3050829681048679</c:v>
                      </c:pt>
                      <c:pt idx="243">
                        <c:v>1.1816459761873566</c:v>
                      </c:pt>
                      <c:pt idx="244">
                        <c:v>1.1043073670538539</c:v>
                      </c:pt>
                      <c:pt idx="245">
                        <c:v>1.0681144218928553</c:v>
                      </c:pt>
                      <c:pt idx="246">
                        <c:v>1.0460176764261402</c:v>
                      </c:pt>
                      <c:pt idx="247">
                        <c:v>1.0585899626399609</c:v>
                      </c:pt>
                      <c:pt idx="248">
                        <c:v>1.2902248116703527</c:v>
                      </c:pt>
                      <c:pt idx="249">
                        <c:v>1.2818144255208337</c:v>
                      </c:pt>
                      <c:pt idx="250">
                        <c:v>1.2748044235107032</c:v>
                      </c:pt>
                      <c:pt idx="251">
                        <c:v>1.250040829453178</c:v>
                      </c:pt>
                      <c:pt idx="252">
                        <c:v>1.2596451127418971</c:v>
                      </c:pt>
                      <c:pt idx="253">
                        <c:v>1.2188804271395086</c:v>
                      </c:pt>
                      <c:pt idx="254">
                        <c:v>1.2866945770201168</c:v>
                      </c:pt>
                      <c:pt idx="255">
                        <c:v>1.3026956685649795</c:v>
                      </c:pt>
                      <c:pt idx="256">
                        <c:v>1.2901233823511589</c:v>
                      </c:pt>
                      <c:pt idx="257">
                        <c:v>1.3141250196684526</c:v>
                      </c:pt>
                      <c:pt idx="258">
                        <c:v>1.2562163074108548</c:v>
                      </c:pt>
                      <c:pt idx="259">
                        <c:v>1.2623745506690245</c:v>
                      </c:pt>
                      <c:pt idx="260">
                        <c:v>1.2361060920495419</c:v>
                      </c:pt>
                      <c:pt idx="261">
                        <c:v>1.0760951766009157</c:v>
                      </c:pt>
                      <c:pt idx="262">
                        <c:v>1.1134310568722618</c:v>
                      </c:pt>
                      <c:pt idx="263">
                        <c:v>1.0997158355480938</c:v>
                      </c:pt>
                      <c:pt idx="264">
                        <c:v>1.097810943697515</c:v>
                      </c:pt>
                      <c:pt idx="265">
                        <c:v>1.0894294195549679</c:v>
                      </c:pt>
                      <c:pt idx="266">
                        <c:v>1.0889722455108288</c:v>
                      </c:pt>
                      <c:pt idx="267">
                        <c:v>1.0485885382785567</c:v>
                      </c:pt>
                      <c:pt idx="268">
                        <c:v>1.102306488464881</c:v>
                      </c:pt>
                      <c:pt idx="269">
                        <c:v>1.0901151806211764</c:v>
                      </c:pt>
                      <c:pt idx="270">
                        <c:v>1.0988776831338392</c:v>
                      </c:pt>
                      <c:pt idx="271">
                        <c:v>1.0009662420140848</c:v>
                      </c:pt>
                      <c:pt idx="272">
                        <c:v>1.0782286554735641</c:v>
                      </c:pt>
                      <c:pt idx="273">
                        <c:v>1.0196869748504318</c:v>
                      </c:pt>
                      <c:pt idx="274">
                        <c:v>1.0296267005267523</c:v>
                      </c:pt>
                      <c:pt idx="275">
                        <c:v>1.0616288836164776</c:v>
                      </c:pt>
                      <c:pt idx="276">
                        <c:v>1.1046794394395603</c:v>
                      </c:pt>
                      <c:pt idx="277">
                        <c:v>1.125252271425812</c:v>
                      </c:pt>
                      <c:pt idx="278">
                        <c:v>1.0616288836164776</c:v>
                      </c:pt>
                      <c:pt idx="279">
                        <c:v>1.0421989867405728</c:v>
                      </c:pt>
                      <c:pt idx="280">
                        <c:v>0.94884295841777433</c:v>
                      </c:pt>
                      <c:pt idx="281">
                        <c:v>1.0372299402846343</c:v>
                      </c:pt>
                      <c:pt idx="282">
                        <c:v>1.0059897139351406</c:v>
                      </c:pt>
                      <c:pt idx="283">
                        <c:v>0.99494134120178324</c:v>
                      </c:pt>
                      <c:pt idx="284">
                        <c:v>1.0280864594018557</c:v>
                      </c:pt>
                      <c:pt idx="285">
                        <c:v>1.0810424528479485</c:v>
                      </c:pt>
                      <c:pt idx="286">
                        <c:v>1.0311342863627819</c:v>
                      </c:pt>
                      <c:pt idx="287">
                        <c:v>1.0311288438146373</c:v>
                      </c:pt>
                      <c:pt idx="288">
                        <c:v>1.005984271386996</c:v>
                      </c:pt>
                      <c:pt idx="289">
                        <c:v>0.99645981213410173</c:v>
                      </c:pt>
                      <c:pt idx="290">
                        <c:v>1.1803961692259985</c:v>
                      </c:pt>
                      <c:pt idx="291">
                        <c:v>1.1484701818102965</c:v>
                      </c:pt>
                      <c:pt idx="292">
                        <c:v>1.1438984413689073</c:v>
                      </c:pt>
                      <c:pt idx="293">
                        <c:v>1.0558924378721628</c:v>
                      </c:pt>
                      <c:pt idx="294">
                        <c:v>1.0305737039038974</c:v>
                      </c:pt>
                      <c:pt idx="295">
                        <c:v>1.0557182763315385</c:v>
                      </c:pt>
                      <c:pt idx="296">
                        <c:v>1.0515275142602649</c:v>
                      </c:pt>
                      <c:pt idx="297">
                        <c:v>1.0888633945316113</c:v>
                      </c:pt>
                      <c:pt idx="298">
                        <c:v>1.0846726324603375</c:v>
                      </c:pt>
                      <c:pt idx="299">
                        <c:v>1.0743862164672116</c:v>
                      </c:pt>
                      <c:pt idx="300">
                        <c:v>1.0778150217982534</c:v>
                      </c:pt>
                      <c:pt idx="301">
                        <c:v>1.0324785957544762</c:v>
                      </c:pt>
                      <c:pt idx="302">
                        <c:v>1.1063883995569368</c:v>
                      </c:pt>
                      <c:pt idx="303">
                        <c:v>1.0355264227154024</c:v>
                      </c:pt>
                      <c:pt idx="304">
                        <c:v>1.0694334976557065</c:v>
                      </c:pt>
                      <c:pt idx="305">
                        <c:v>1.0663856706947803</c:v>
                      </c:pt>
                      <c:pt idx="306">
                        <c:v>1.2267775645135219</c:v>
                      </c:pt>
                      <c:pt idx="307">
                        <c:v>1.0963305705858803</c:v>
                      </c:pt>
                      <c:pt idx="308">
                        <c:v>1.0638503503507954</c:v>
                      </c:pt>
                      <c:pt idx="309">
                        <c:v>1.0867471503947537</c:v>
                      </c:pt>
                      <c:pt idx="310">
                        <c:v>1.0228951755633495</c:v>
                      </c:pt>
                      <c:pt idx="311">
                        <c:v>1.07482252741013</c:v>
                      </c:pt>
                      <c:pt idx="312">
                        <c:v>1.0180948480998908</c:v>
                      </c:pt>
                      <c:pt idx="313">
                        <c:v>1.0708794012794316</c:v>
                      </c:pt>
                      <c:pt idx="314">
                        <c:v>1.0443331459317393</c:v>
                      </c:pt>
                      <c:pt idx="315">
                        <c:v>1.0208648783326075</c:v>
                      </c:pt>
                      <c:pt idx="316">
                        <c:v>0.95920352912936935</c:v>
                      </c:pt>
                      <c:pt idx="317">
                        <c:v>0.96282282364546901</c:v>
                      </c:pt>
                      <c:pt idx="318">
                        <c:v>1.0050733248913086</c:v>
                      </c:pt>
                      <c:pt idx="319">
                        <c:v>1.0176456111051293</c:v>
                      </c:pt>
                      <c:pt idx="320">
                        <c:v>0.94525972078313181</c:v>
                      </c:pt>
                      <c:pt idx="321">
                        <c:v>1.031208441081251</c:v>
                      </c:pt>
                      <c:pt idx="322">
                        <c:v>0.95946409112178765</c:v>
                      </c:pt>
                      <c:pt idx="323">
                        <c:v>0.98613257702989188</c:v>
                      </c:pt>
                      <c:pt idx="324">
                        <c:v>1.0112771494575332</c:v>
                      </c:pt>
                      <c:pt idx="325">
                        <c:v>0.9937521444322075</c:v>
                      </c:pt>
                      <c:pt idx="326">
                        <c:v>0.93698636728495688</c:v>
                      </c:pt>
                      <c:pt idx="327">
                        <c:v>0.90340312395925126</c:v>
                      </c:pt>
                      <c:pt idx="328">
                        <c:v>0.84703737410062208</c:v>
                      </c:pt>
                      <c:pt idx="329">
                        <c:v>0.89572260001771697</c:v>
                      </c:pt>
                      <c:pt idx="330">
                        <c:v>0.91222277322743139</c:v>
                      </c:pt>
                      <c:pt idx="331">
                        <c:v>0.97584616103676602</c:v>
                      </c:pt>
                      <c:pt idx="332">
                        <c:v>0.96822659363445041</c:v>
                      </c:pt>
                      <c:pt idx="333">
                        <c:v>1.0726146670461731</c:v>
                      </c:pt>
                      <c:pt idx="334">
                        <c:v>0.99070431747128118</c:v>
                      </c:pt>
                      <c:pt idx="335">
                        <c:v>0.90307929234465267</c:v>
                      </c:pt>
                      <c:pt idx="336">
                        <c:v>0.97888582417547554</c:v>
                      </c:pt>
                      <c:pt idx="337">
                        <c:v>0.93088254954088767</c:v>
                      </c:pt>
                      <c:pt idx="338">
                        <c:v>1.0066972451939273</c:v>
                      </c:pt>
                      <c:pt idx="339">
                        <c:v>0.96288473263061292</c:v>
                      </c:pt>
                      <c:pt idx="340">
                        <c:v>0.98040973765593864</c:v>
                      </c:pt>
                      <c:pt idx="341">
                        <c:v>0.99679180757091701</c:v>
                      </c:pt>
                      <c:pt idx="342">
                        <c:v>0.97774288906512818</c:v>
                      </c:pt>
                      <c:pt idx="343">
                        <c:v>0.94156627154856276</c:v>
                      </c:pt>
                      <c:pt idx="344">
                        <c:v>0.95185268754168884</c:v>
                      </c:pt>
                      <c:pt idx="345">
                        <c:v>0.98118802204060374</c:v>
                      </c:pt>
                      <c:pt idx="346">
                        <c:v>0.99490324336477165</c:v>
                      </c:pt>
                      <c:pt idx="347">
                        <c:v>0.92518420163358439</c:v>
                      </c:pt>
                      <c:pt idx="348">
                        <c:v>0.93699453110717357</c:v>
                      </c:pt>
                      <c:pt idx="349">
                        <c:v>0.92937496370485806</c:v>
                      </c:pt>
                      <c:pt idx="350">
                        <c:v>0.88745101534768922</c:v>
                      </c:pt>
                      <c:pt idx="351">
                        <c:v>0.93964505205355053</c:v>
                      </c:pt>
                      <c:pt idx="352">
                        <c:v>0.92859667932019307</c:v>
                      </c:pt>
                      <c:pt idx="353">
                        <c:v>0.94688364108575018</c:v>
                      </c:pt>
                      <c:pt idx="354">
                        <c:v>0.97706855735002318</c:v>
                      </c:pt>
                      <c:pt idx="355">
                        <c:v>0.96402766774096027</c:v>
                      </c:pt>
                      <c:pt idx="356">
                        <c:v>0.89871273596831158</c:v>
                      </c:pt>
                      <c:pt idx="357">
                        <c:v>0.87470728886731641</c:v>
                      </c:pt>
                      <c:pt idx="358">
                        <c:v>0.87860088780989976</c:v>
                      </c:pt>
                      <c:pt idx="359">
                        <c:v>0.77595007576590491</c:v>
                      </c:pt>
                      <c:pt idx="360">
                        <c:v>0.86573524825109005</c:v>
                      </c:pt>
                      <c:pt idx="361">
                        <c:v>0.9160243931063724</c:v>
                      </c:pt>
                      <c:pt idx="362">
                        <c:v>0.91259558777533045</c:v>
                      </c:pt>
                      <c:pt idx="363">
                        <c:v>0.90383308526266759</c:v>
                      </c:pt>
                      <c:pt idx="364">
                        <c:v>0.94116896553401364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8B2-4BD5-81B4-588E37530964}"/>
                  </c:ext>
                </c:extLst>
              </c15:ser>
            </c15:filteredScatterSeries>
          </c:ext>
        </c:extLst>
      </c:scatterChart>
      <c:catAx>
        <c:axId val="42611368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14072"/>
        <c:crosses val="autoZero"/>
        <c:auto val="0"/>
        <c:lblAlgn val="ctr"/>
        <c:lblOffset val="100"/>
        <c:tickLblSkip val="7"/>
        <c:tickMarkSkip val="7"/>
        <c:noMultiLvlLbl val="0"/>
      </c:catAx>
      <c:valAx>
        <c:axId val="426114072"/>
        <c:scaling>
          <c:orientation val="minMax"/>
          <c:max val="1.6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Daily/Annual Average</a:t>
                </a:r>
                <a:r>
                  <a:rPr lang="en-US" baseline="0"/>
                  <a:t> Demand Peaking Factor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in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1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2021</a:t>
            </a:r>
            <a:r>
              <a:rPr lang="en-US" b="1"/>
              <a:t> Finished </a:t>
            </a:r>
            <a:r>
              <a:rPr lang="en-US" b="1" baseline="0"/>
              <a:t>Water Average Monthly Demand</a:t>
            </a:r>
          </a:p>
          <a:p>
            <a:pPr>
              <a:defRPr/>
            </a:pPr>
            <a:r>
              <a:rPr lang="en-US" sz="1000" baseline="0"/>
              <a:t>(staistics based on 2000-2020 period)</a:t>
            </a:r>
            <a:endParaRPr lang="en-US" sz="1000"/>
          </a:p>
        </c:rich>
      </c:tx>
      <c:layout>
        <c:manualLayout>
          <c:xMode val="edge"/>
          <c:yMode val="edge"/>
          <c:x val="0.32980550458715596"/>
          <c:y val="2.23067155828296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804290977389293E-2"/>
          <c:y val="2.0278832348026916E-2"/>
          <c:w val="0.90751680994004191"/>
          <c:h val="0.91442684035992217"/>
        </c:manualLayout>
      </c:layout>
      <c:areaChart>
        <c:grouping val="standard"/>
        <c:varyColors val="0"/>
        <c:ser>
          <c:idx val="4"/>
          <c:order val="6"/>
          <c:tx>
            <c:strRef>
              <c:f>'finished water monthly demand'!$AC$4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9525">
              <a:noFill/>
            </a:ln>
            <a:effectLst/>
          </c:spPr>
          <c:cat>
            <c:numRef>
              <c:f>'finished water monthly demand'!$A$5:$A$16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'finished water monthly demand'!$AC$5:$AC$16</c:f>
              <c:numCache>
                <c:formatCode>0.00</c:formatCode>
                <c:ptCount val="12"/>
                <c:pt idx="0">
                  <c:v>27.36517741935484</c:v>
                </c:pt>
                <c:pt idx="1">
                  <c:v>28.195</c:v>
                </c:pt>
                <c:pt idx="2">
                  <c:v>28.540387096774197</c:v>
                </c:pt>
                <c:pt idx="3">
                  <c:v>28.529833333333329</c:v>
                </c:pt>
                <c:pt idx="4">
                  <c:v>32.033419354838706</c:v>
                </c:pt>
                <c:pt idx="5">
                  <c:v>36.044200000000004</c:v>
                </c:pt>
                <c:pt idx="6">
                  <c:v>34.046096774193551</c:v>
                </c:pt>
                <c:pt idx="7">
                  <c:v>36.879677419354849</c:v>
                </c:pt>
                <c:pt idx="8">
                  <c:v>34.117600000000003</c:v>
                </c:pt>
                <c:pt idx="9">
                  <c:v>30.532290322580653</c:v>
                </c:pt>
                <c:pt idx="10">
                  <c:v>29.329500000000003</c:v>
                </c:pt>
                <c:pt idx="11">
                  <c:v>27.735709677419354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C-4932-9751-5F8BDC36755D}"/>
            </c:ext>
          </c:extLst>
        </c:ser>
        <c:ser>
          <c:idx val="3"/>
          <c:order val="7"/>
          <c:tx>
            <c:strRef>
              <c:f>'finished water monthly demand'!$AB$4</c:f>
              <c:strCache>
                <c:ptCount val="1"/>
                <c:pt idx="0">
                  <c:v>3rd Quartile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>
                  <a:lumMod val="20000"/>
                  <a:lumOff val="80000"/>
                </a:schemeClr>
              </a:solidFill>
            </a:ln>
            <a:effectLst/>
          </c:spPr>
          <c:cat>
            <c:numRef>
              <c:f>'finished water monthly demand'!$A$5:$A$16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'finished water monthly demand'!$AB$5:$AB$16</c:f>
              <c:numCache>
                <c:formatCode>0.00</c:formatCode>
                <c:ptCount val="12"/>
                <c:pt idx="0">
                  <c:v>24.872193548387092</c:v>
                </c:pt>
                <c:pt idx="1">
                  <c:v>25.202028571428571</c:v>
                </c:pt>
                <c:pt idx="2">
                  <c:v>26.08302054173291</c:v>
                </c:pt>
                <c:pt idx="3">
                  <c:v>26.602216666666667</c:v>
                </c:pt>
                <c:pt idx="4">
                  <c:v>29.684351593041928</c:v>
                </c:pt>
                <c:pt idx="5">
                  <c:v>31.1191</c:v>
                </c:pt>
                <c:pt idx="6">
                  <c:v>31.526870967741935</c:v>
                </c:pt>
                <c:pt idx="7">
                  <c:v>31.836890118273548</c:v>
                </c:pt>
                <c:pt idx="8">
                  <c:v>30.631861333333337</c:v>
                </c:pt>
                <c:pt idx="9">
                  <c:v>28.152387096774195</c:v>
                </c:pt>
                <c:pt idx="10">
                  <c:v>25.701566666666672</c:v>
                </c:pt>
                <c:pt idx="11">
                  <c:v>24.21806451612904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C-4932-9751-5F8BDC36755D}"/>
            </c:ext>
          </c:extLst>
        </c:ser>
        <c:ser>
          <c:idx val="2"/>
          <c:order val="8"/>
          <c:tx>
            <c:strRef>
              <c:f>'finished water monthly demand'!$AA$4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6350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cat>
            <c:numRef>
              <c:f>'finished water monthly demand'!$A$5:$A$16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'finished water monthly demand'!$AA$5:$AA$16</c:f>
              <c:numCache>
                <c:formatCode>0.00</c:formatCode>
                <c:ptCount val="12"/>
                <c:pt idx="0">
                  <c:v>23.815741935483874</c:v>
                </c:pt>
                <c:pt idx="1">
                  <c:v>24.282142857142855</c:v>
                </c:pt>
                <c:pt idx="2">
                  <c:v>25.049935483870968</c:v>
                </c:pt>
                <c:pt idx="3">
                  <c:v>26.066079999999992</c:v>
                </c:pt>
                <c:pt idx="4">
                  <c:v>28.073225806451617</c:v>
                </c:pt>
                <c:pt idx="5">
                  <c:v>30.032666666666664</c:v>
                </c:pt>
                <c:pt idx="6">
                  <c:v>30.530129032258071</c:v>
                </c:pt>
                <c:pt idx="7">
                  <c:v>30.774532258064522</c:v>
                </c:pt>
                <c:pt idx="8">
                  <c:v>29.654895238095229</c:v>
                </c:pt>
                <c:pt idx="9">
                  <c:v>27.134193548387088</c:v>
                </c:pt>
                <c:pt idx="10">
                  <c:v>24.566137940910046</c:v>
                </c:pt>
                <c:pt idx="11">
                  <c:v>22.802798087606455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C-4932-9751-5F8BDC36755D}"/>
            </c:ext>
          </c:extLst>
        </c:ser>
        <c:ser>
          <c:idx val="1"/>
          <c:order val="9"/>
          <c:tx>
            <c:strRef>
              <c:f>'finished water monthly demand'!$Z$4</c:f>
              <c:strCache>
                <c:ptCount val="1"/>
                <c:pt idx="0">
                  <c:v>1st Quartile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cat>
            <c:numRef>
              <c:f>'finished water monthly demand'!$A$5:$A$16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'finished water monthly demand'!$Z$5:$Z$16</c:f>
              <c:numCache>
                <c:formatCode>0.00</c:formatCode>
                <c:ptCount val="12"/>
                <c:pt idx="0">
                  <c:v>22.510035330261129</c:v>
                </c:pt>
                <c:pt idx="1">
                  <c:v>23.641934035274296</c:v>
                </c:pt>
                <c:pt idx="2">
                  <c:v>23.570290322580643</c:v>
                </c:pt>
                <c:pt idx="3">
                  <c:v>24.721155</c:v>
                </c:pt>
                <c:pt idx="4">
                  <c:v>26.972516129032254</c:v>
                </c:pt>
                <c:pt idx="5">
                  <c:v>28.265133333333338</c:v>
                </c:pt>
                <c:pt idx="6">
                  <c:v>29.591935483870966</c:v>
                </c:pt>
                <c:pt idx="7">
                  <c:v>28.981651556243872</c:v>
                </c:pt>
                <c:pt idx="8">
                  <c:v>28.163738161904757</c:v>
                </c:pt>
                <c:pt idx="9">
                  <c:v>25.633967741935482</c:v>
                </c:pt>
                <c:pt idx="10">
                  <c:v>24.06763333333333</c:v>
                </c:pt>
                <c:pt idx="11">
                  <c:v>22.002789502713767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2C-4932-9751-5F8BDC36755D}"/>
            </c:ext>
          </c:extLst>
        </c:ser>
        <c:ser>
          <c:idx val="0"/>
          <c:order val="10"/>
          <c:tx>
            <c:strRef>
              <c:f>'finished water monthly demand'!$Y$4</c:f>
              <c:strCache>
                <c:ptCount val="1"/>
                <c:pt idx="0">
                  <c:v>Minimum</c:v>
                </c:pt>
              </c:strCache>
            </c:strRef>
          </c:tx>
          <c:spPr>
            <a:solidFill>
              <a:schemeClr val="bg1"/>
            </a:solidFill>
            <a:ln w="22225">
              <a:noFill/>
            </a:ln>
            <a:effectLst/>
          </c:spPr>
          <c:cat>
            <c:numRef>
              <c:f>'finished water monthly demand'!$A$5:$A$16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'finished water monthly demand'!$Y$5:$Y$16</c:f>
              <c:numCache>
                <c:formatCode>0.00</c:formatCode>
                <c:ptCount val="12"/>
                <c:pt idx="0">
                  <c:v>19.974064516129033</c:v>
                </c:pt>
                <c:pt idx="1">
                  <c:v>18.863892857142854</c:v>
                </c:pt>
                <c:pt idx="2">
                  <c:v>20.870645161290327</c:v>
                </c:pt>
                <c:pt idx="3">
                  <c:v>22.75566666666667</c:v>
                </c:pt>
                <c:pt idx="4">
                  <c:v>21.790258064516134</c:v>
                </c:pt>
                <c:pt idx="5">
                  <c:v>26.819199999999999</c:v>
                </c:pt>
                <c:pt idx="6">
                  <c:v>26.795903225806452</c:v>
                </c:pt>
                <c:pt idx="7">
                  <c:v>27.784387096774186</c:v>
                </c:pt>
                <c:pt idx="8">
                  <c:v>25.843266666666668</c:v>
                </c:pt>
                <c:pt idx="9">
                  <c:v>24.249749308755764</c:v>
                </c:pt>
                <c:pt idx="10">
                  <c:v>21.677966666666666</c:v>
                </c:pt>
                <c:pt idx="11">
                  <c:v>19.737193548387101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2C-4932-9751-5F8BDC367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114856"/>
        <c:axId val="426115248"/>
      </c:areaChart>
      <c:lineChart>
        <c:grouping val="standard"/>
        <c:varyColors val="0"/>
        <c:ser>
          <c:idx val="10"/>
          <c:order val="0"/>
          <c:tx>
            <c:strRef>
              <c:f>'finished water monthly demand'!$W$4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25400" cap="rnd">
                <a:solidFill>
                  <a:srgbClr val="FF0000"/>
                </a:solidFill>
              </a:ln>
              <a:effectLst/>
            </c:spPr>
          </c:marker>
          <c:val>
            <c:numRef>
              <c:f>'finished water monthly demand'!$W$5</c:f>
              <c:numCache>
                <c:formatCode>0.00</c:formatCode>
                <c:ptCount val="1"/>
                <c:pt idx="0">
                  <c:v>23.913625101373334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E7-4C58-B852-EC3BC1ECC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14856"/>
        <c:axId val="426115248"/>
        <c:extLst>
          <c:ext xmlns:c15="http://schemas.microsoft.com/office/drawing/2012/chart" uri="{02D57815-91ED-43cb-92C2-25804820EDAC}">
            <c15:filteredLineSeries>
              <c15:ser>
                <c:idx val="9"/>
                <c:order val="1"/>
                <c:tx>
                  <c:strRef>
                    <c:extLst>
                      <c:ext uri="{02D57815-91ED-43cb-92C2-25804820EDAC}">
                        <c15:formulaRef>
                          <c15:sqref>'finished water monthly demand'!$V$4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'finished water monthly demand'!$V$5:$V$16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23.213358594237423</c:v>
                      </c:pt>
                      <c:pt idx="1">
                        <c:v>24.002357587185713</c:v>
                      </c:pt>
                      <c:pt idx="2">
                        <c:v>24.529337891291615</c:v>
                      </c:pt>
                      <c:pt idx="3">
                        <c:v>24.500941877976</c:v>
                      </c:pt>
                      <c:pt idx="4">
                        <c:v>25.563829263522585</c:v>
                      </c:pt>
                      <c:pt idx="5">
                        <c:v>27.917421127014666</c:v>
                      </c:pt>
                      <c:pt idx="6">
                        <c:v>30.363975166850324</c:v>
                      </c:pt>
                      <c:pt idx="7">
                        <c:v>28.981651556243872</c:v>
                      </c:pt>
                      <c:pt idx="8">
                        <c:v>28.955384641089335</c:v>
                      </c:pt>
                      <c:pt idx="9">
                        <c:v>25.530606578295487</c:v>
                      </c:pt>
                      <c:pt idx="10">
                        <c:v>24.028749255889338</c:v>
                      </c:pt>
                      <c:pt idx="11">
                        <c:v>23.323867489841298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45E-4CCE-90AA-1815C03168E7}"/>
                  </c:ext>
                </c:extLst>
              </c15:ser>
            </c15:filteredLineSeries>
            <c15:filteredLineSeries>
              <c15:ser>
                <c:idx val="8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demand'!$U$4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demand'!$U$5:$U$16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23.351863799478707</c:v>
                      </c:pt>
                      <c:pt idx="1">
                        <c:v>23.641934035274296</c:v>
                      </c:pt>
                      <c:pt idx="2">
                        <c:v>26.08302054173291</c:v>
                      </c:pt>
                      <c:pt idx="3">
                        <c:v>25.235030697363332</c:v>
                      </c:pt>
                      <c:pt idx="4">
                        <c:v>29.684351593041928</c:v>
                      </c:pt>
                      <c:pt idx="5">
                        <c:v>28.355565644201331</c:v>
                      </c:pt>
                      <c:pt idx="6">
                        <c:v>31.167072465859579</c:v>
                      </c:pt>
                      <c:pt idx="7">
                        <c:v>31.836890118273548</c:v>
                      </c:pt>
                      <c:pt idx="8">
                        <c:v>32.342553296623997</c:v>
                      </c:pt>
                      <c:pt idx="9">
                        <c:v>28.705579246642586</c:v>
                      </c:pt>
                      <c:pt idx="10">
                        <c:v>24.145861787457331</c:v>
                      </c:pt>
                      <c:pt idx="11">
                        <c:v>22.802798087606455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03E-4E17-B7C4-A72B78F94148}"/>
                  </c:ext>
                </c:extLst>
              </c15:ser>
            </c15:filteredLineSeries>
            <c15:filteredLineSeries>
              <c15:ser>
                <c:idx val="7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demand'!$T$4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spPr>
                  <a:ln w="127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demand'!$T$5:$T$16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22.510035330261129</c:v>
                      </c:pt>
                      <c:pt idx="1">
                        <c:v>23.776208333333336</c:v>
                      </c:pt>
                      <c:pt idx="2">
                        <c:v>22.985903225806457</c:v>
                      </c:pt>
                      <c:pt idx="3">
                        <c:v>24.274766666666665</c:v>
                      </c:pt>
                      <c:pt idx="4">
                        <c:v>28.013311117419352</c:v>
                      </c:pt>
                      <c:pt idx="5">
                        <c:v>30.298535691999991</c:v>
                      </c:pt>
                      <c:pt idx="6">
                        <c:v>30.672381215053768</c:v>
                      </c:pt>
                      <c:pt idx="7">
                        <c:v>29.798355913978497</c:v>
                      </c:pt>
                      <c:pt idx="8">
                        <c:v>28.163738161904757</c:v>
                      </c:pt>
                      <c:pt idx="9">
                        <c:v>27.254414746543784</c:v>
                      </c:pt>
                      <c:pt idx="10">
                        <c:v>24.345186101974669</c:v>
                      </c:pt>
                      <c:pt idx="11">
                        <c:v>22.337673390472244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2C-4932-9751-5F8BDC36755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demand'!$S$4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spPr>
                  <a:ln w="127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demand'!$S$5:$S$16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25.123978494566316</c:v>
                      </c:pt>
                      <c:pt idx="1">
                        <c:v>26.406377348757946</c:v>
                      </c:pt>
                      <c:pt idx="2">
                        <c:v>26.260406887989056</c:v>
                      </c:pt>
                      <c:pt idx="3">
                        <c:v>26.157630000000001</c:v>
                      </c:pt>
                      <c:pt idx="4">
                        <c:v>27.098346590776561</c:v>
                      </c:pt>
                      <c:pt idx="5">
                        <c:v>28.190324425508908</c:v>
                      </c:pt>
                      <c:pt idx="6">
                        <c:v>29.591935483870966</c:v>
                      </c:pt>
                      <c:pt idx="7">
                        <c:v>30.276334792626731</c:v>
                      </c:pt>
                      <c:pt idx="8">
                        <c:v>29.799843187403749</c:v>
                      </c:pt>
                      <c:pt idx="9">
                        <c:v>28.152387096774195</c:v>
                      </c:pt>
                      <c:pt idx="10">
                        <c:v>24.566137940910046</c:v>
                      </c:pt>
                      <c:pt idx="11">
                        <c:v>22.002789502713767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2C-4932-9751-5F8BDC36755D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demand'!$R$4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spPr>
                  <a:ln w="1270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monthly demand'!$R$5:$R$16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21.785419354838709</c:v>
                      </c:pt>
                      <c:pt idx="1">
                        <c:v>22.626765306122447</c:v>
                      </c:pt>
                      <c:pt idx="2">
                        <c:v>23.619812596006145</c:v>
                      </c:pt>
                      <c:pt idx="3">
                        <c:v>24.621050793650795</c:v>
                      </c:pt>
                      <c:pt idx="4">
                        <c:v>24.071096774193546</c:v>
                      </c:pt>
                      <c:pt idx="5">
                        <c:v>27.988414285714288</c:v>
                      </c:pt>
                      <c:pt idx="6">
                        <c:v>29.198352790578593</c:v>
                      </c:pt>
                      <c:pt idx="7">
                        <c:v>31.507433659157705</c:v>
                      </c:pt>
                      <c:pt idx="8">
                        <c:v>30.594001515199992</c:v>
                      </c:pt>
                      <c:pt idx="9">
                        <c:v>27.748717511520749</c:v>
                      </c:pt>
                      <c:pt idx="10">
                        <c:v>26.462844285714286</c:v>
                      </c:pt>
                      <c:pt idx="11">
                        <c:v>24.554897695852535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12C-4932-9751-5F8BDC36755D}"/>
                  </c:ext>
                </c:extLst>
              </c15:ser>
            </c15:filteredLineSeries>
          </c:ext>
        </c:extLst>
      </c:lineChart>
      <c:catAx>
        <c:axId val="426114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15248"/>
        <c:crosses val="autoZero"/>
        <c:auto val="1"/>
        <c:lblAlgn val="ctr"/>
        <c:lblOffset val="100"/>
        <c:tickLblSkip val="1"/>
        <c:tickMarkSkip val="30"/>
        <c:noMultiLvlLbl val="0"/>
      </c:catAx>
      <c:valAx>
        <c:axId val="426115248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Monthly Finished Water Demand (MG)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in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14856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2021</a:t>
            </a:r>
            <a:r>
              <a:rPr lang="en-US" b="1"/>
              <a:t> Finished </a:t>
            </a:r>
            <a:r>
              <a:rPr lang="en-US" b="1" baseline="0"/>
              <a:t>Water Daily Demand</a:t>
            </a:r>
          </a:p>
          <a:p>
            <a:pPr>
              <a:defRPr/>
            </a:pPr>
            <a:r>
              <a:rPr lang="en-US" sz="1000" baseline="0"/>
              <a:t>(statistics based on 2000-2020 period)</a:t>
            </a:r>
            <a:endParaRPr lang="en-US" sz="1000"/>
          </a:p>
        </c:rich>
      </c:tx>
      <c:layout>
        <c:manualLayout>
          <c:xMode val="edge"/>
          <c:yMode val="edge"/>
          <c:x val="0.32980550458715596"/>
          <c:y val="2.23067155828296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4"/>
          <c:order val="6"/>
          <c:tx>
            <c:strRef>
              <c:f>'finished water daily demand'!$AE$4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numLit>
              <c:formatCode>General</c:formatCode>
              <c:ptCount val="365"/>
              <c:pt idx="0">
                <c:v>42370</c:v>
              </c:pt>
              <c:pt idx="1">
                <c:v>42371</c:v>
              </c:pt>
              <c:pt idx="2">
                <c:v>42372</c:v>
              </c:pt>
              <c:pt idx="3">
                <c:v>42373</c:v>
              </c:pt>
              <c:pt idx="4">
                <c:v>42374</c:v>
              </c:pt>
              <c:pt idx="5">
                <c:v>42375</c:v>
              </c:pt>
              <c:pt idx="6">
                <c:v>42376</c:v>
              </c:pt>
              <c:pt idx="7">
                <c:v>42377</c:v>
              </c:pt>
              <c:pt idx="8">
                <c:v>42378</c:v>
              </c:pt>
              <c:pt idx="9">
                <c:v>42379</c:v>
              </c:pt>
              <c:pt idx="10">
                <c:v>42380</c:v>
              </c:pt>
              <c:pt idx="11">
                <c:v>42381</c:v>
              </c:pt>
              <c:pt idx="12">
                <c:v>42382</c:v>
              </c:pt>
              <c:pt idx="13">
                <c:v>42383</c:v>
              </c:pt>
              <c:pt idx="14">
                <c:v>42384</c:v>
              </c:pt>
              <c:pt idx="15">
                <c:v>42385</c:v>
              </c:pt>
              <c:pt idx="16">
                <c:v>42386</c:v>
              </c:pt>
              <c:pt idx="17">
                <c:v>42387</c:v>
              </c:pt>
              <c:pt idx="18">
                <c:v>42388</c:v>
              </c:pt>
              <c:pt idx="19">
                <c:v>42389</c:v>
              </c:pt>
              <c:pt idx="20">
                <c:v>42390</c:v>
              </c:pt>
              <c:pt idx="21">
                <c:v>42391</c:v>
              </c:pt>
              <c:pt idx="22">
                <c:v>42392</c:v>
              </c:pt>
              <c:pt idx="23">
                <c:v>42393</c:v>
              </c:pt>
              <c:pt idx="24">
                <c:v>42394</c:v>
              </c:pt>
              <c:pt idx="25">
                <c:v>42395</c:v>
              </c:pt>
              <c:pt idx="26">
                <c:v>42396</c:v>
              </c:pt>
              <c:pt idx="27">
                <c:v>42397</c:v>
              </c:pt>
              <c:pt idx="28">
                <c:v>42398</c:v>
              </c:pt>
              <c:pt idx="29">
                <c:v>42399</c:v>
              </c:pt>
              <c:pt idx="30">
                <c:v>42400</c:v>
              </c:pt>
              <c:pt idx="31">
                <c:v>42401</c:v>
              </c:pt>
              <c:pt idx="32">
                <c:v>42402</c:v>
              </c:pt>
              <c:pt idx="33">
                <c:v>42403</c:v>
              </c:pt>
              <c:pt idx="34">
                <c:v>42404</c:v>
              </c:pt>
              <c:pt idx="35">
                <c:v>42405</c:v>
              </c:pt>
              <c:pt idx="36">
                <c:v>42406</c:v>
              </c:pt>
              <c:pt idx="37">
                <c:v>42407</c:v>
              </c:pt>
              <c:pt idx="38">
                <c:v>42408</c:v>
              </c:pt>
              <c:pt idx="39">
                <c:v>42409</c:v>
              </c:pt>
              <c:pt idx="40">
                <c:v>42410</c:v>
              </c:pt>
              <c:pt idx="41">
                <c:v>42411</c:v>
              </c:pt>
              <c:pt idx="42">
                <c:v>42412</c:v>
              </c:pt>
              <c:pt idx="43">
                <c:v>42413</c:v>
              </c:pt>
              <c:pt idx="44">
                <c:v>42414</c:v>
              </c:pt>
              <c:pt idx="45">
                <c:v>42415</c:v>
              </c:pt>
              <c:pt idx="46">
                <c:v>42416</c:v>
              </c:pt>
              <c:pt idx="47">
                <c:v>42417</c:v>
              </c:pt>
              <c:pt idx="48">
                <c:v>42418</c:v>
              </c:pt>
              <c:pt idx="49">
                <c:v>42419</c:v>
              </c:pt>
              <c:pt idx="50">
                <c:v>42420</c:v>
              </c:pt>
              <c:pt idx="51">
                <c:v>42421</c:v>
              </c:pt>
              <c:pt idx="52">
                <c:v>42422</c:v>
              </c:pt>
              <c:pt idx="53">
                <c:v>42423</c:v>
              </c:pt>
              <c:pt idx="54">
                <c:v>42424</c:v>
              </c:pt>
              <c:pt idx="55">
                <c:v>42425</c:v>
              </c:pt>
              <c:pt idx="56">
                <c:v>42426</c:v>
              </c:pt>
              <c:pt idx="57">
                <c:v>42427</c:v>
              </c:pt>
              <c:pt idx="58">
                <c:v>42428</c:v>
              </c:pt>
              <c:pt idx="59">
                <c:v>42430</c:v>
              </c:pt>
              <c:pt idx="60">
                <c:v>42431</c:v>
              </c:pt>
              <c:pt idx="61">
                <c:v>42432</c:v>
              </c:pt>
              <c:pt idx="62">
                <c:v>42433</c:v>
              </c:pt>
              <c:pt idx="63">
                <c:v>42434</c:v>
              </c:pt>
              <c:pt idx="64">
                <c:v>42435</c:v>
              </c:pt>
              <c:pt idx="65">
                <c:v>42436</c:v>
              </c:pt>
              <c:pt idx="66">
                <c:v>42437</c:v>
              </c:pt>
              <c:pt idx="67">
                <c:v>42438</c:v>
              </c:pt>
              <c:pt idx="68">
                <c:v>42439</c:v>
              </c:pt>
              <c:pt idx="69">
                <c:v>42440</c:v>
              </c:pt>
              <c:pt idx="70">
                <c:v>42441</c:v>
              </c:pt>
              <c:pt idx="71">
                <c:v>42442</c:v>
              </c:pt>
              <c:pt idx="72">
                <c:v>42443</c:v>
              </c:pt>
              <c:pt idx="73">
                <c:v>42444</c:v>
              </c:pt>
              <c:pt idx="74">
                <c:v>42445</c:v>
              </c:pt>
              <c:pt idx="75">
                <c:v>42446</c:v>
              </c:pt>
              <c:pt idx="76">
                <c:v>42447</c:v>
              </c:pt>
              <c:pt idx="77">
                <c:v>42448</c:v>
              </c:pt>
              <c:pt idx="78">
                <c:v>42449</c:v>
              </c:pt>
              <c:pt idx="79">
                <c:v>42450</c:v>
              </c:pt>
              <c:pt idx="80">
                <c:v>42451</c:v>
              </c:pt>
              <c:pt idx="81">
                <c:v>42452</c:v>
              </c:pt>
              <c:pt idx="82">
                <c:v>42453</c:v>
              </c:pt>
              <c:pt idx="83">
                <c:v>42454</c:v>
              </c:pt>
              <c:pt idx="84">
                <c:v>42455</c:v>
              </c:pt>
              <c:pt idx="85">
                <c:v>42456</c:v>
              </c:pt>
              <c:pt idx="86">
                <c:v>42457</c:v>
              </c:pt>
              <c:pt idx="87">
                <c:v>42458</c:v>
              </c:pt>
              <c:pt idx="88">
                <c:v>42459</c:v>
              </c:pt>
              <c:pt idx="89">
                <c:v>42460</c:v>
              </c:pt>
              <c:pt idx="90">
                <c:v>42461</c:v>
              </c:pt>
              <c:pt idx="91">
                <c:v>42462</c:v>
              </c:pt>
              <c:pt idx="92">
                <c:v>42463</c:v>
              </c:pt>
              <c:pt idx="93">
                <c:v>42464</c:v>
              </c:pt>
              <c:pt idx="94">
                <c:v>42465</c:v>
              </c:pt>
              <c:pt idx="95">
                <c:v>42466</c:v>
              </c:pt>
              <c:pt idx="96">
                <c:v>42467</c:v>
              </c:pt>
              <c:pt idx="97">
                <c:v>42468</c:v>
              </c:pt>
              <c:pt idx="98">
                <c:v>42469</c:v>
              </c:pt>
              <c:pt idx="99">
                <c:v>42470</c:v>
              </c:pt>
              <c:pt idx="100">
                <c:v>42471</c:v>
              </c:pt>
              <c:pt idx="101">
                <c:v>42472</c:v>
              </c:pt>
              <c:pt idx="102">
                <c:v>42473</c:v>
              </c:pt>
              <c:pt idx="103">
                <c:v>42474</c:v>
              </c:pt>
              <c:pt idx="104">
                <c:v>42475</c:v>
              </c:pt>
              <c:pt idx="105">
                <c:v>42476</c:v>
              </c:pt>
              <c:pt idx="106">
                <c:v>42477</c:v>
              </c:pt>
              <c:pt idx="107">
                <c:v>42478</c:v>
              </c:pt>
              <c:pt idx="108">
                <c:v>42479</c:v>
              </c:pt>
              <c:pt idx="109">
                <c:v>42480</c:v>
              </c:pt>
              <c:pt idx="110">
                <c:v>42481</c:v>
              </c:pt>
              <c:pt idx="111">
                <c:v>42482</c:v>
              </c:pt>
              <c:pt idx="112">
                <c:v>42483</c:v>
              </c:pt>
              <c:pt idx="113">
                <c:v>42484</c:v>
              </c:pt>
              <c:pt idx="114">
                <c:v>42485</c:v>
              </c:pt>
              <c:pt idx="115">
                <c:v>42486</c:v>
              </c:pt>
              <c:pt idx="116">
                <c:v>42487</c:v>
              </c:pt>
              <c:pt idx="117">
                <c:v>42488</c:v>
              </c:pt>
              <c:pt idx="118">
                <c:v>42489</c:v>
              </c:pt>
              <c:pt idx="119">
                <c:v>42490</c:v>
              </c:pt>
              <c:pt idx="120">
                <c:v>42491</c:v>
              </c:pt>
              <c:pt idx="121">
                <c:v>42492</c:v>
              </c:pt>
              <c:pt idx="122">
                <c:v>42493</c:v>
              </c:pt>
              <c:pt idx="123">
                <c:v>42494</c:v>
              </c:pt>
              <c:pt idx="124">
                <c:v>42495</c:v>
              </c:pt>
              <c:pt idx="125">
                <c:v>42496</c:v>
              </c:pt>
              <c:pt idx="126">
                <c:v>42497</c:v>
              </c:pt>
              <c:pt idx="127">
                <c:v>42498</c:v>
              </c:pt>
              <c:pt idx="128">
                <c:v>42499</c:v>
              </c:pt>
              <c:pt idx="129">
                <c:v>42500</c:v>
              </c:pt>
              <c:pt idx="130">
                <c:v>42501</c:v>
              </c:pt>
              <c:pt idx="131">
                <c:v>42502</c:v>
              </c:pt>
              <c:pt idx="132">
                <c:v>42503</c:v>
              </c:pt>
              <c:pt idx="133">
                <c:v>42504</c:v>
              </c:pt>
              <c:pt idx="134">
                <c:v>42505</c:v>
              </c:pt>
              <c:pt idx="135">
                <c:v>42506</c:v>
              </c:pt>
              <c:pt idx="136">
                <c:v>42507</c:v>
              </c:pt>
              <c:pt idx="137">
                <c:v>42508</c:v>
              </c:pt>
              <c:pt idx="138">
                <c:v>42509</c:v>
              </c:pt>
              <c:pt idx="139">
                <c:v>42510</c:v>
              </c:pt>
              <c:pt idx="140">
                <c:v>42511</c:v>
              </c:pt>
              <c:pt idx="141">
                <c:v>42512</c:v>
              </c:pt>
              <c:pt idx="142">
                <c:v>42513</c:v>
              </c:pt>
              <c:pt idx="143">
                <c:v>42514</c:v>
              </c:pt>
              <c:pt idx="144">
                <c:v>42515</c:v>
              </c:pt>
              <c:pt idx="145">
                <c:v>42516</c:v>
              </c:pt>
              <c:pt idx="146">
                <c:v>42517</c:v>
              </c:pt>
              <c:pt idx="147">
                <c:v>42518</c:v>
              </c:pt>
              <c:pt idx="148">
                <c:v>42519</c:v>
              </c:pt>
              <c:pt idx="149">
                <c:v>42520</c:v>
              </c:pt>
              <c:pt idx="150">
                <c:v>42521</c:v>
              </c:pt>
              <c:pt idx="151">
                <c:v>42522</c:v>
              </c:pt>
              <c:pt idx="152">
                <c:v>42523</c:v>
              </c:pt>
              <c:pt idx="153">
                <c:v>42524</c:v>
              </c:pt>
              <c:pt idx="154">
                <c:v>42525</c:v>
              </c:pt>
              <c:pt idx="155">
                <c:v>42526</c:v>
              </c:pt>
              <c:pt idx="156">
                <c:v>42527</c:v>
              </c:pt>
              <c:pt idx="157">
                <c:v>42528</c:v>
              </c:pt>
              <c:pt idx="158">
                <c:v>42529</c:v>
              </c:pt>
              <c:pt idx="159">
                <c:v>42530</c:v>
              </c:pt>
              <c:pt idx="160">
                <c:v>42531</c:v>
              </c:pt>
              <c:pt idx="161">
                <c:v>42532</c:v>
              </c:pt>
              <c:pt idx="162">
                <c:v>42533</c:v>
              </c:pt>
              <c:pt idx="163">
                <c:v>42534</c:v>
              </c:pt>
              <c:pt idx="164">
                <c:v>42535</c:v>
              </c:pt>
              <c:pt idx="165">
                <c:v>42536</c:v>
              </c:pt>
              <c:pt idx="166">
                <c:v>42537</c:v>
              </c:pt>
              <c:pt idx="167">
                <c:v>42538</c:v>
              </c:pt>
              <c:pt idx="168">
                <c:v>42539</c:v>
              </c:pt>
              <c:pt idx="169">
                <c:v>42540</c:v>
              </c:pt>
              <c:pt idx="170">
                <c:v>42541</c:v>
              </c:pt>
              <c:pt idx="171">
                <c:v>42542</c:v>
              </c:pt>
              <c:pt idx="172">
                <c:v>42543</c:v>
              </c:pt>
              <c:pt idx="173">
                <c:v>42544</c:v>
              </c:pt>
              <c:pt idx="174">
                <c:v>42545</c:v>
              </c:pt>
              <c:pt idx="175">
                <c:v>42546</c:v>
              </c:pt>
              <c:pt idx="176">
                <c:v>42547</c:v>
              </c:pt>
              <c:pt idx="177">
                <c:v>42548</c:v>
              </c:pt>
              <c:pt idx="178">
                <c:v>42549</c:v>
              </c:pt>
              <c:pt idx="179">
                <c:v>42550</c:v>
              </c:pt>
              <c:pt idx="180">
                <c:v>42551</c:v>
              </c:pt>
              <c:pt idx="181">
                <c:v>42552</c:v>
              </c:pt>
              <c:pt idx="182">
                <c:v>42553</c:v>
              </c:pt>
              <c:pt idx="183">
                <c:v>42554</c:v>
              </c:pt>
              <c:pt idx="184">
                <c:v>42555</c:v>
              </c:pt>
              <c:pt idx="185">
                <c:v>42556</c:v>
              </c:pt>
              <c:pt idx="186">
                <c:v>42557</c:v>
              </c:pt>
              <c:pt idx="187">
                <c:v>42558</c:v>
              </c:pt>
              <c:pt idx="188">
                <c:v>42559</c:v>
              </c:pt>
              <c:pt idx="189">
                <c:v>42560</c:v>
              </c:pt>
              <c:pt idx="190">
                <c:v>42561</c:v>
              </c:pt>
              <c:pt idx="191">
                <c:v>42562</c:v>
              </c:pt>
              <c:pt idx="192">
                <c:v>42563</c:v>
              </c:pt>
              <c:pt idx="193">
                <c:v>42564</c:v>
              </c:pt>
              <c:pt idx="194">
                <c:v>42565</c:v>
              </c:pt>
              <c:pt idx="195">
                <c:v>42566</c:v>
              </c:pt>
              <c:pt idx="196">
                <c:v>42567</c:v>
              </c:pt>
              <c:pt idx="197">
                <c:v>42568</c:v>
              </c:pt>
              <c:pt idx="198">
                <c:v>42569</c:v>
              </c:pt>
              <c:pt idx="199">
                <c:v>42570</c:v>
              </c:pt>
              <c:pt idx="200">
                <c:v>42571</c:v>
              </c:pt>
              <c:pt idx="201">
                <c:v>42572</c:v>
              </c:pt>
              <c:pt idx="202">
                <c:v>42573</c:v>
              </c:pt>
              <c:pt idx="203">
                <c:v>42574</c:v>
              </c:pt>
              <c:pt idx="204">
                <c:v>42575</c:v>
              </c:pt>
              <c:pt idx="205">
                <c:v>42576</c:v>
              </c:pt>
              <c:pt idx="206">
                <c:v>42577</c:v>
              </c:pt>
              <c:pt idx="207">
                <c:v>42578</c:v>
              </c:pt>
              <c:pt idx="208">
                <c:v>42579</c:v>
              </c:pt>
              <c:pt idx="209">
                <c:v>42580</c:v>
              </c:pt>
              <c:pt idx="210">
                <c:v>42581</c:v>
              </c:pt>
              <c:pt idx="211">
                <c:v>42582</c:v>
              </c:pt>
              <c:pt idx="212">
                <c:v>42583</c:v>
              </c:pt>
              <c:pt idx="213">
                <c:v>42584</c:v>
              </c:pt>
              <c:pt idx="214">
                <c:v>42585</c:v>
              </c:pt>
              <c:pt idx="215">
                <c:v>42586</c:v>
              </c:pt>
              <c:pt idx="216">
                <c:v>42587</c:v>
              </c:pt>
              <c:pt idx="217">
                <c:v>42588</c:v>
              </c:pt>
              <c:pt idx="218">
                <c:v>42589</c:v>
              </c:pt>
              <c:pt idx="219">
                <c:v>42590</c:v>
              </c:pt>
              <c:pt idx="220">
                <c:v>42591</c:v>
              </c:pt>
              <c:pt idx="221">
                <c:v>42592</c:v>
              </c:pt>
              <c:pt idx="222">
                <c:v>42593</c:v>
              </c:pt>
              <c:pt idx="223">
                <c:v>42594</c:v>
              </c:pt>
              <c:pt idx="224">
                <c:v>42595</c:v>
              </c:pt>
              <c:pt idx="225">
                <c:v>42596</c:v>
              </c:pt>
              <c:pt idx="226">
                <c:v>42597</c:v>
              </c:pt>
              <c:pt idx="227">
                <c:v>42598</c:v>
              </c:pt>
              <c:pt idx="228">
                <c:v>42599</c:v>
              </c:pt>
              <c:pt idx="229">
                <c:v>42600</c:v>
              </c:pt>
              <c:pt idx="230">
                <c:v>42601</c:v>
              </c:pt>
              <c:pt idx="231">
                <c:v>42602</c:v>
              </c:pt>
              <c:pt idx="232">
                <c:v>42603</c:v>
              </c:pt>
              <c:pt idx="233">
                <c:v>42604</c:v>
              </c:pt>
              <c:pt idx="234">
                <c:v>42605</c:v>
              </c:pt>
              <c:pt idx="235">
                <c:v>42606</c:v>
              </c:pt>
              <c:pt idx="236">
                <c:v>42607</c:v>
              </c:pt>
              <c:pt idx="237">
                <c:v>42608</c:v>
              </c:pt>
              <c:pt idx="238">
                <c:v>42609</c:v>
              </c:pt>
              <c:pt idx="239">
                <c:v>42610</c:v>
              </c:pt>
              <c:pt idx="240">
                <c:v>42611</c:v>
              </c:pt>
              <c:pt idx="241">
                <c:v>42612</c:v>
              </c:pt>
              <c:pt idx="242">
                <c:v>42613</c:v>
              </c:pt>
              <c:pt idx="243">
                <c:v>42614</c:v>
              </c:pt>
              <c:pt idx="244">
                <c:v>42615</c:v>
              </c:pt>
              <c:pt idx="245">
                <c:v>42616</c:v>
              </c:pt>
              <c:pt idx="246">
                <c:v>42617</c:v>
              </c:pt>
              <c:pt idx="247">
                <c:v>42618</c:v>
              </c:pt>
              <c:pt idx="248">
                <c:v>42619</c:v>
              </c:pt>
              <c:pt idx="249">
                <c:v>42620</c:v>
              </c:pt>
              <c:pt idx="250">
                <c:v>42621</c:v>
              </c:pt>
              <c:pt idx="251">
                <c:v>42622</c:v>
              </c:pt>
              <c:pt idx="252">
                <c:v>42623</c:v>
              </c:pt>
              <c:pt idx="253">
                <c:v>42624</c:v>
              </c:pt>
              <c:pt idx="254">
                <c:v>42625</c:v>
              </c:pt>
              <c:pt idx="255">
                <c:v>42626</c:v>
              </c:pt>
              <c:pt idx="256">
                <c:v>42627</c:v>
              </c:pt>
              <c:pt idx="257">
                <c:v>42628</c:v>
              </c:pt>
              <c:pt idx="258">
                <c:v>42629</c:v>
              </c:pt>
              <c:pt idx="259">
                <c:v>42630</c:v>
              </c:pt>
              <c:pt idx="260">
                <c:v>42631</c:v>
              </c:pt>
              <c:pt idx="261">
                <c:v>42632</c:v>
              </c:pt>
              <c:pt idx="262">
                <c:v>42633</c:v>
              </c:pt>
              <c:pt idx="263">
                <c:v>42634</c:v>
              </c:pt>
              <c:pt idx="264">
                <c:v>42635</c:v>
              </c:pt>
              <c:pt idx="265">
                <c:v>42636</c:v>
              </c:pt>
              <c:pt idx="266">
                <c:v>42637</c:v>
              </c:pt>
              <c:pt idx="267">
                <c:v>42638</c:v>
              </c:pt>
              <c:pt idx="268">
                <c:v>42639</c:v>
              </c:pt>
              <c:pt idx="269">
                <c:v>42640</c:v>
              </c:pt>
              <c:pt idx="270">
                <c:v>42641</c:v>
              </c:pt>
              <c:pt idx="271">
                <c:v>42642</c:v>
              </c:pt>
              <c:pt idx="272">
                <c:v>42643</c:v>
              </c:pt>
              <c:pt idx="273">
                <c:v>42644</c:v>
              </c:pt>
              <c:pt idx="274">
                <c:v>42645</c:v>
              </c:pt>
              <c:pt idx="275">
                <c:v>42646</c:v>
              </c:pt>
              <c:pt idx="276">
                <c:v>42647</c:v>
              </c:pt>
              <c:pt idx="277">
                <c:v>42648</c:v>
              </c:pt>
              <c:pt idx="278">
                <c:v>42649</c:v>
              </c:pt>
              <c:pt idx="279">
                <c:v>42650</c:v>
              </c:pt>
              <c:pt idx="280">
                <c:v>42651</c:v>
              </c:pt>
              <c:pt idx="281">
                <c:v>42652</c:v>
              </c:pt>
              <c:pt idx="282">
                <c:v>42653</c:v>
              </c:pt>
              <c:pt idx="283">
                <c:v>42654</c:v>
              </c:pt>
              <c:pt idx="284">
                <c:v>42655</c:v>
              </c:pt>
              <c:pt idx="285">
                <c:v>42656</c:v>
              </c:pt>
              <c:pt idx="286">
                <c:v>42657</c:v>
              </c:pt>
              <c:pt idx="287">
                <c:v>42658</c:v>
              </c:pt>
              <c:pt idx="288">
                <c:v>42659</c:v>
              </c:pt>
              <c:pt idx="289">
                <c:v>42660</c:v>
              </c:pt>
              <c:pt idx="290">
                <c:v>42661</c:v>
              </c:pt>
              <c:pt idx="291">
                <c:v>42662</c:v>
              </c:pt>
              <c:pt idx="292">
                <c:v>42663</c:v>
              </c:pt>
              <c:pt idx="293">
                <c:v>42664</c:v>
              </c:pt>
              <c:pt idx="294">
                <c:v>42665</c:v>
              </c:pt>
              <c:pt idx="295">
                <c:v>42666</c:v>
              </c:pt>
              <c:pt idx="296">
                <c:v>42667</c:v>
              </c:pt>
              <c:pt idx="297">
                <c:v>42668</c:v>
              </c:pt>
              <c:pt idx="298">
                <c:v>42669</c:v>
              </c:pt>
              <c:pt idx="299">
                <c:v>42670</c:v>
              </c:pt>
              <c:pt idx="300">
                <c:v>42671</c:v>
              </c:pt>
              <c:pt idx="301">
                <c:v>42672</c:v>
              </c:pt>
              <c:pt idx="302">
                <c:v>42673</c:v>
              </c:pt>
              <c:pt idx="303">
                <c:v>42674</c:v>
              </c:pt>
              <c:pt idx="304">
                <c:v>42675</c:v>
              </c:pt>
              <c:pt idx="305">
                <c:v>42676</c:v>
              </c:pt>
              <c:pt idx="306">
                <c:v>42677</c:v>
              </c:pt>
              <c:pt idx="307">
                <c:v>42678</c:v>
              </c:pt>
              <c:pt idx="308">
                <c:v>42679</c:v>
              </c:pt>
              <c:pt idx="309">
                <c:v>42680</c:v>
              </c:pt>
              <c:pt idx="310">
                <c:v>42681</c:v>
              </c:pt>
              <c:pt idx="311">
                <c:v>42682</c:v>
              </c:pt>
              <c:pt idx="312">
                <c:v>42683</c:v>
              </c:pt>
              <c:pt idx="313">
                <c:v>42684</c:v>
              </c:pt>
              <c:pt idx="314">
                <c:v>42685</c:v>
              </c:pt>
              <c:pt idx="315">
                <c:v>42686</c:v>
              </c:pt>
              <c:pt idx="316">
                <c:v>42687</c:v>
              </c:pt>
              <c:pt idx="317">
                <c:v>42688</c:v>
              </c:pt>
              <c:pt idx="318">
                <c:v>42689</c:v>
              </c:pt>
              <c:pt idx="319">
                <c:v>42690</c:v>
              </c:pt>
              <c:pt idx="320">
                <c:v>42691</c:v>
              </c:pt>
              <c:pt idx="321">
                <c:v>42692</c:v>
              </c:pt>
              <c:pt idx="322">
                <c:v>42693</c:v>
              </c:pt>
              <c:pt idx="323">
                <c:v>42694</c:v>
              </c:pt>
              <c:pt idx="324">
                <c:v>42695</c:v>
              </c:pt>
              <c:pt idx="325">
                <c:v>42696</c:v>
              </c:pt>
              <c:pt idx="326">
                <c:v>42697</c:v>
              </c:pt>
              <c:pt idx="327">
                <c:v>42698</c:v>
              </c:pt>
              <c:pt idx="328">
                <c:v>42699</c:v>
              </c:pt>
              <c:pt idx="329">
                <c:v>42700</c:v>
              </c:pt>
              <c:pt idx="330">
                <c:v>42701</c:v>
              </c:pt>
              <c:pt idx="331">
                <c:v>42702</c:v>
              </c:pt>
              <c:pt idx="332">
                <c:v>42703</c:v>
              </c:pt>
              <c:pt idx="333">
                <c:v>42704</c:v>
              </c:pt>
              <c:pt idx="334">
                <c:v>42705</c:v>
              </c:pt>
              <c:pt idx="335">
                <c:v>42706</c:v>
              </c:pt>
              <c:pt idx="336">
                <c:v>42707</c:v>
              </c:pt>
              <c:pt idx="337">
                <c:v>42708</c:v>
              </c:pt>
              <c:pt idx="338">
                <c:v>42709</c:v>
              </c:pt>
              <c:pt idx="339">
                <c:v>42710</c:v>
              </c:pt>
              <c:pt idx="340">
                <c:v>42711</c:v>
              </c:pt>
              <c:pt idx="341">
                <c:v>42712</c:v>
              </c:pt>
              <c:pt idx="342">
                <c:v>42713</c:v>
              </c:pt>
              <c:pt idx="343">
                <c:v>42714</c:v>
              </c:pt>
              <c:pt idx="344">
                <c:v>42715</c:v>
              </c:pt>
              <c:pt idx="345">
                <c:v>42716</c:v>
              </c:pt>
              <c:pt idx="346">
                <c:v>42717</c:v>
              </c:pt>
              <c:pt idx="347">
                <c:v>42718</c:v>
              </c:pt>
              <c:pt idx="348">
                <c:v>42719</c:v>
              </c:pt>
              <c:pt idx="349">
                <c:v>42720</c:v>
              </c:pt>
              <c:pt idx="350">
                <c:v>42721</c:v>
              </c:pt>
              <c:pt idx="351">
                <c:v>42722</c:v>
              </c:pt>
              <c:pt idx="352">
                <c:v>42723</c:v>
              </c:pt>
              <c:pt idx="353">
                <c:v>42724</c:v>
              </c:pt>
              <c:pt idx="354">
                <c:v>42725</c:v>
              </c:pt>
              <c:pt idx="355">
                <c:v>42726</c:v>
              </c:pt>
              <c:pt idx="356">
                <c:v>42727</c:v>
              </c:pt>
              <c:pt idx="357">
                <c:v>42728</c:v>
              </c:pt>
              <c:pt idx="358">
                <c:v>42729</c:v>
              </c:pt>
              <c:pt idx="359">
                <c:v>42730</c:v>
              </c:pt>
              <c:pt idx="360">
                <c:v>42731</c:v>
              </c:pt>
              <c:pt idx="361">
                <c:v>42732</c:v>
              </c:pt>
              <c:pt idx="362">
                <c:v>42733</c:v>
              </c:pt>
              <c:pt idx="363">
                <c:v>42734</c:v>
              </c:pt>
              <c:pt idx="364">
                <c:v>42735</c:v>
              </c:pt>
            </c:numLit>
          </c:cat>
          <c:val>
            <c:numRef>
              <c:f>'finished water daily demand'!$AE$5:$AE$369</c:f>
              <c:numCache>
                <c:formatCode>0.00</c:formatCode>
                <c:ptCount val="365"/>
                <c:pt idx="0">
                  <c:v>25.411000000000001</c:v>
                </c:pt>
                <c:pt idx="1">
                  <c:v>25.422000000000001</c:v>
                </c:pt>
                <c:pt idx="2">
                  <c:v>25.823</c:v>
                </c:pt>
                <c:pt idx="3">
                  <c:v>27.408000000000001</c:v>
                </c:pt>
                <c:pt idx="4">
                  <c:v>27.064</c:v>
                </c:pt>
                <c:pt idx="5">
                  <c:v>27.144000000000002</c:v>
                </c:pt>
                <c:pt idx="6">
                  <c:v>25.721</c:v>
                </c:pt>
                <c:pt idx="7">
                  <c:v>25.540903225806453</c:v>
                </c:pt>
                <c:pt idx="8">
                  <c:v>27.992785714285741</c:v>
                </c:pt>
                <c:pt idx="9">
                  <c:v>26.750222221999994</c:v>
                </c:pt>
                <c:pt idx="10">
                  <c:v>26.993000000000002</c:v>
                </c:pt>
                <c:pt idx="11">
                  <c:v>27.646000000000001</c:v>
                </c:pt>
                <c:pt idx="12">
                  <c:v>29.482000000000003</c:v>
                </c:pt>
                <c:pt idx="13">
                  <c:v>29.128</c:v>
                </c:pt>
                <c:pt idx="14">
                  <c:v>27.131</c:v>
                </c:pt>
                <c:pt idx="15">
                  <c:v>26.545714285714283</c:v>
                </c:pt>
                <c:pt idx="16">
                  <c:v>28.541999999999998</c:v>
                </c:pt>
                <c:pt idx="17">
                  <c:v>27.294999999999998</c:v>
                </c:pt>
                <c:pt idx="18">
                  <c:v>28.100999999999999</c:v>
                </c:pt>
                <c:pt idx="19">
                  <c:v>26.122</c:v>
                </c:pt>
                <c:pt idx="20">
                  <c:v>28.342999999999996</c:v>
                </c:pt>
                <c:pt idx="21">
                  <c:v>27.302999999999997</c:v>
                </c:pt>
                <c:pt idx="22">
                  <c:v>27.3</c:v>
                </c:pt>
                <c:pt idx="23">
                  <c:v>28.174999999999997</c:v>
                </c:pt>
                <c:pt idx="24">
                  <c:v>27.288000000000004</c:v>
                </c:pt>
                <c:pt idx="25">
                  <c:v>27.777000000000001</c:v>
                </c:pt>
                <c:pt idx="26">
                  <c:v>28.815000000000001</c:v>
                </c:pt>
                <c:pt idx="27">
                  <c:v>27.456</c:v>
                </c:pt>
                <c:pt idx="28">
                  <c:v>31.409000000000002</c:v>
                </c:pt>
                <c:pt idx="29">
                  <c:v>29.215999999999998</c:v>
                </c:pt>
                <c:pt idx="30">
                  <c:v>37.620999999999995</c:v>
                </c:pt>
                <c:pt idx="31">
                  <c:v>30.907</c:v>
                </c:pt>
                <c:pt idx="32">
                  <c:v>30.571000000000002</c:v>
                </c:pt>
                <c:pt idx="33">
                  <c:v>28.469000000000001</c:v>
                </c:pt>
                <c:pt idx="34">
                  <c:v>31.274999999999995</c:v>
                </c:pt>
                <c:pt idx="35">
                  <c:v>27.890999999999998</c:v>
                </c:pt>
                <c:pt idx="36">
                  <c:v>27.267000000000003</c:v>
                </c:pt>
                <c:pt idx="37">
                  <c:v>26.587</c:v>
                </c:pt>
                <c:pt idx="38">
                  <c:v>27.638999999999999</c:v>
                </c:pt>
                <c:pt idx="39">
                  <c:v>29.422999999999998</c:v>
                </c:pt>
                <c:pt idx="40">
                  <c:v>29.646000000000001</c:v>
                </c:pt>
                <c:pt idx="41">
                  <c:v>28.615000000000002</c:v>
                </c:pt>
                <c:pt idx="42">
                  <c:v>27.756</c:v>
                </c:pt>
                <c:pt idx="43">
                  <c:v>26.361000000000001</c:v>
                </c:pt>
                <c:pt idx="44">
                  <c:v>28.561000000000003</c:v>
                </c:pt>
                <c:pt idx="45">
                  <c:v>28.515000000000001</c:v>
                </c:pt>
                <c:pt idx="46">
                  <c:v>27.992999999999995</c:v>
                </c:pt>
                <c:pt idx="47">
                  <c:v>28.677000000000003</c:v>
                </c:pt>
                <c:pt idx="48">
                  <c:v>29.490000000000002</c:v>
                </c:pt>
                <c:pt idx="49">
                  <c:v>27.638000000000002</c:v>
                </c:pt>
                <c:pt idx="50">
                  <c:v>30.326142857142855</c:v>
                </c:pt>
                <c:pt idx="51">
                  <c:v>29.249074999999998</c:v>
                </c:pt>
                <c:pt idx="52">
                  <c:v>34.189075000000003</c:v>
                </c:pt>
                <c:pt idx="53">
                  <c:v>32.679074999999997</c:v>
                </c:pt>
                <c:pt idx="54">
                  <c:v>29.937142857142856</c:v>
                </c:pt>
                <c:pt idx="55">
                  <c:v>29.193999999999996</c:v>
                </c:pt>
                <c:pt idx="56">
                  <c:v>29.774999999999995</c:v>
                </c:pt>
                <c:pt idx="57">
                  <c:v>29.540428571000003</c:v>
                </c:pt>
                <c:pt idx="58">
                  <c:v>29.960428570999998</c:v>
                </c:pt>
                <c:pt idx="59">
                  <c:v>30.099428571000004</c:v>
                </c:pt>
                <c:pt idx="60">
                  <c:v>30.637428570999997</c:v>
                </c:pt>
                <c:pt idx="61">
                  <c:v>29.419074999999999</c:v>
                </c:pt>
                <c:pt idx="62">
                  <c:v>31.218999999999998</c:v>
                </c:pt>
                <c:pt idx="63">
                  <c:v>27.904</c:v>
                </c:pt>
                <c:pt idx="64">
                  <c:v>29.597000000000001</c:v>
                </c:pt>
                <c:pt idx="65">
                  <c:v>30.051000000000002</c:v>
                </c:pt>
                <c:pt idx="66">
                  <c:v>30.252000000000002</c:v>
                </c:pt>
                <c:pt idx="67">
                  <c:v>32.185000000000002</c:v>
                </c:pt>
                <c:pt idx="68">
                  <c:v>30.590999999999998</c:v>
                </c:pt>
                <c:pt idx="69">
                  <c:v>29.376999999999999</c:v>
                </c:pt>
                <c:pt idx="70">
                  <c:v>29.135000000000002</c:v>
                </c:pt>
                <c:pt idx="71">
                  <c:v>27.874036570320001</c:v>
                </c:pt>
                <c:pt idx="72">
                  <c:v>28.935188570400001</c:v>
                </c:pt>
                <c:pt idx="73">
                  <c:v>29.966000000000001</c:v>
                </c:pt>
                <c:pt idx="74">
                  <c:v>29.36262514171997</c:v>
                </c:pt>
                <c:pt idx="75">
                  <c:v>30.029073972920003</c:v>
                </c:pt>
                <c:pt idx="76">
                  <c:v>28.283789713160001</c:v>
                </c:pt>
                <c:pt idx="77">
                  <c:v>26.859000000000002</c:v>
                </c:pt>
                <c:pt idx="78">
                  <c:v>28.656921140560002</c:v>
                </c:pt>
                <c:pt idx="79">
                  <c:v>29.738022232239999</c:v>
                </c:pt>
                <c:pt idx="80">
                  <c:v>28.132999999999999</c:v>
                </c:pt>
                <c:pt idx="81">
                  <c:v>27.957999999999998</c:v>
                </c:pt>
                <c:pt idx="82">
                  <c:v>29.091000000000001</c:v>
                </c:pt>
                <c:pt idx="83">
                  <c:v>28.744</c:v>
                </c:pt>
                <c:pt idx="84">
                  <c:v>29.773</c:v>
                </c:pt>
                <c:pt idx="85">
                  <c:v>27.970000000000002</c:v>
                </c:pt>
                <c:pt idx="86">
                  <c:v>29.489000000000001</c:v>
                </c:pt>
                <c:pt idx="87">
                  <c:v>30.671999999999997</c:v>
                </c:pt>
                <c:pt idx="88">
                  <c:v>30.146869609199999</c:v>
                </c:pt>
                <c:pt idx="89">
                  <c:v>32.075000000000003</c:v>
                </c:pt>
                <c:pt idx="90">
                  <c:v>28.951000000000001</c:v>
                </c:pt>
                <c:pt idx="91">
                  <c:v>31.005604569039978</c:v>
                </c:pt>
                <c:pt idx="92">
                  <c:v>28.835999999999999</c:v>
                </c:pt>
                <c:pt idx="93">
                  <c:v>29.447999999999997</c:v>
                </c:pt>
                <c:pt idx="94">
                  <c:v>28.271000000000001</c:v>
                </c:pt>
                <c:pt idx="95">
                  <c:v>26.901</c:v>
                </c:pt>
                <c:pt idx="96">
                  <c:v>30.681000000000001</c:v>
                </c:pt>
                <c:pt idx="97">
                  <c:v>28.016625000000001</c:v>
                </c:pt>
                <c:pt idx="98">
                  <c:v>31.183</c:v>
                </c:pt>
                <c:pt idx="99">
                  <c:v>30.746999999999996</c:v>
                </c:pt>
                <c:pt idx="100">
                  <c:v>30.321999999999999</c:v>
                </c:pt>
                <c:pt idx="101">
                  <c:v>31.335000000000001</c:v>
                </c:pt>
                <c:pt idx="102">
                  <c:v>29.316000000000003</c:v>
                </c:pt>
                <c:pt idx="103">
                  <c:v>27.895400000000002</c:v>
                </c:pt>
                <c:pt idx="104">
                  <c:v>29.657</c:v>
                </c:pt>
                <c:pt idx="105">
                  <c:v>30.852999999999998</c:v>
                </c:pt>
                <c:pt idx="106">
                  <c:v>33.222999999999999</c:v>
                </c:pt>
                <c:pt idx="107">
                  <c:v>33.299999999999997</c:v>
                </c:pt>
                <c:pt idx="108">
                  <c:v>34.021000000000001</c:v>
                </c:pt>
                <c:pt idx="109">
                  <c:v>32.357000000000006</c:v>
                </c:pt>
                <c:pt idx="110">
                  <c:v>30.384</c:v>
                </c:pt>
                <c:pt idx="111">
                  <c:v>34.382999999999996</c:v>
                </c:pt>
                <c:pt idx="112">
                  <c:v>33.548999999999999</c:v>
                </c:pt>
                <c:pt idx="113">
                  <c:v>31.838999999999999</c:v>
                </c:pt>
                <c:pt idx="114">
                  <c:v>33.470999999999997</c:v>
                </c:pt>
                <c:pt idx="115">
                  <c:v>30.774000000000001</c:v>
                </c:pt>
                <c:pt idx="116">
                  <c:v>30.675999999999998</c:v>
                </c:pt>
                <c:pt idx="117">
                  <c:v>29.756999999999998</c:v>
                </c:pt>
                <c:pt idx="118">
                  <c:v>33.498999999999995</c:v>
                </c:pt>
                <c:pt idx="119">
                  <c:v>33.152999999999999</c:v>
                </c:pt>
                <c:pt idx="120">
                  <c:v>33.688000000000002</c:v>
                </c:pt>
                <c:pt idx="121">
                  <c:v>33.986999999999995</c:v>
                </c:pt>
                <c:pt idx="122">
                  <c:v>33.791000000000004</c:v>
                </c:pt>
                <c:pt idx="123">
                  <c:v>36.591999999999999</c:v>
                </c:pt>
                <c:pt idx="124">
                  <c:v>34.045999999999999</c:v>
                </c:pt>
                <c:pt idx="125">
                  <c:v>30.595000000000002</c:v>
                </c:pt>
                <c:pt idx="126">
                  <c:v>32.335000000000001</c:v>
                </c:pt>
                <c:pt idx="127">
                  <c:v>33.820999999999998</c:v>
                </c:pt>
                <c:pt idx="128">
                  <c:v>36.708999999999996</c:v>
                </c:pt>
                <c:pt idx="129">
                  <c:v>36.633999999999993</c:v>
                </c:pt>
                <c:pt idx="130">
                  <c:v>34.565999999999995</c:v>
                </c:pt>
                <c:pt idx="131">
                  <c:v>36.251000000000005</c:v>
                </c:pt>
                <c:pt idx="132">
                  <c:v>34.860999999999997</c:v>
                </c:pt>
                <c:pt idx="133">
                  <c:v>34.662999999999997</c:v>
                </c:pt>
                <c:pt idx="134">
                  <c:v>34.295000000000002</c:v>
                </c:pt>
                <c:pt idx="135">
                  <c:v>34.613999999999997</c:v>
                </c:pt>
                <c:pt idx="136">
                  <c:v>35.230000000000004</c:v>
                </c:pt>
                <c:pt idx="137">
                  <c:v>37.622</c:v>
                </c:pt>
                <c:pt idx="138">
                  <c:v>38.825000000000003</c:v>
                </c:pt>
                <c:pt idx="139">
                  <c:v>33.483000000000004</c:v>
                </c:pt>
                <c:pt idx="140">
                  <c:v>38.572000000000003</c:v>
                </c:pt>
                <c:pt idx="141">
                  <c:v>35.057000000000002</c:v>
                </c:pt>
                <c:pt idx="142">
                  <c:v>36.427999999999997</c:v>
                </c:pt>
                <c:pt idx="143">
                  <c:v>36.298000000000002</c:v>
                </c:pt>
                <c:pt idx="144">
                  <c:v>34.337000000000003</c:v>
                </c:pt>
                <c:pt idx="145">
                  <c:v>41.863</c:v>
                </c:pt>
                <c:pt idx="146">
                  <c:v>33.943000000000005</c:v>
                </c:pt>
                <c:pt idx="147">
                  <c:v>34.147799999999997</c:v>
                </c:pt>
                <c:pt idx="148">
                  <c:v>36.283133333333303</c:v>
                </c:pt>
                <c:pt idx="149">
                  <c:v>36.997</c:v>
                </c:pt>
                <c:pt idx="150">
                  <c:v>35.951000000000001</c:v>
                </c:pt>
                <c:pt idx="151">
                  <c:v>40.086999999999996</c:v>
                </c:pt>
                <c:pt idx="152">
                  <c:v>35.552</c:v>
                </c:pt>
                <c:pt idx="153">
                  <c:v>37.746000000000002</c:v>
                </c:pt>
                <c:pt idx="154">
                  <c:v>35.140999999999998</c:v>
                </c:pt>
                <c:pt idx="155">
                  <c:v>35.451000000000001</c:v>
                </c:pt>
                <c:pt idx="156">
                  <c:v>38.548999999999992</c:v>
                </c:pt>
                <c:pt idx="157">
                  <c:v>34.371000000000002</c:v>
                </c:pt>
                <c:pt idx="158">
                  <c:v>35.173000000000002</c:v>
                </c:pt>
                <c:pt idx="159">
                  <c:v>34.155999999999999</c:v>
                </c:pt>
                <c:pt idx="160">
                  <c:v>39.39</c:v>
                </c:pt>
                <c:pt idx="161">
                  <c:v>39.710999999999999</c:v>
                </c:pt>
                <c:pt idx="162">
                  <c:v>41.238999999999997</c:v>
                </c:pt>
                <c:pt idx="163">
                  <c:v>39.049999999999997</c:v>
                </c:pt>
                <c:pt idx="164">
                  <c:v>38.879000000000005</c:v>
                </c:pt>
                <c:pt idx="165">
                  <c:v>35.752000000000002</c:v>
                </c:pt>
                <c:pt idx="166">
                  <c:v>38.563999999999993</c:v>
                </c:pt>
                <c:pt idx="167">
                  <c:v>39.146000000000001</c:v>
                </c:pt>
                <c:pt idx="168">
                  <c:v>40.442999999999998</c:v>
                </c:pt>
                <c:pt idx="169">
                  <c:v>37.51690589333333</c:v>
                </c:pt>
                <c:pt idx="170">
                  <c:v>40.048000000000002</c:v>
                </c:pt>
                <c:pt idx="171">
                  <c:v>37.963000000000001</c:v>
                </c:pt>
                <c:pt idx="172">
                  <c:v>35.165999999999997</c:v>
                </c:pt>
                <c:pt idx="173">
                  <c:v>35.947800000000001</c:v>
                </c:pt>
                <c:pt idx="174">
                  <c:v>37.781000000000006</c:v>
                </c:pt>
                <c:pt idx="175">
                  <c:v>39.472000000000001</c:v>
                </c:pt>
                <c:pt idx="176">
                  <c:v>36.272000000000006</c:v>
                </c:pt>
                <c:pt idx="177">
                  <c:v>35.611000000000004</c:v>
                </c:pt>
                <c:pt idx="178">
                  <c:v>35.777000000000001</c:v>
                </c:pt>
                <c:pt idx="179">
                  <c:v>38.012</c:v>
                </c:pt>
                <c:pt idx="180">
                  <c:v>38</c:v>
                </c:pt>
                <c:pt idx="181">
                  <c:v>37.638000000000005</c:v>
                </c:pt>
                <c:pt idx="182">
                  <c:v>35.133000000000003</c:v>
                </c:pt>
                <c:pt idx="183">
                  <c:v>37.656999999999996</c:v>
                </c:pt>
                <c:pt idx="184">
                  <c:v>36.667000000000002</c:v>
                </c:pt>
                <c:pt idx="185">
                  <c:v>36.362000000000002</c:v>
                </c:pt>
                <c:pt idx="186">
                  <c:v>37.159000000000006</c:v>
                </c:pt>
                <c:pt idx="187">
                  <c:v>36.112000000000002</c:v>
                </c:pt>
                <c:pt idx="188">
                  <c:v>37.230000000000004</c:v>
                </c:pt>
                <c:pt idx="189">
                  <c:v>37.86</c:v>
                </c:pt>
                <c:pt idx="190">
                  <c:v>36.707999999999998</c:v>
                </c:pt>
                <c:pt idx="191">
                  <c:v>35.567</c:v>
                </c:pt>
                <c:pt idx="192">
                  <c:v>35.700000000000003</c:v>
                </c:pt>
                <c:pt idx="193">
                  <c:v>34.619999999999997</c:v>
                </c:pt>
                <c:pt idx="194">
                  <c:v>36.129999999999995</c:v>
                </c:pt>
                <c:pt idx="195">
                  <c:v>35.590000000000003</c:v>
                </c:pt>
                <c:pt idx="196">
                  <c:v>35.707000000000001</c:v>
                </c:pt>
                <c:pt idx="197">
                  <c:v>38.061</c:v>
                </c:pt>
                <c:pt idx="198">
                  <c:v>35.660999999999994</c:v>
                </c:pt>
                <c:pt idx="199">
                  <c:v>36.58</c:v>
                </c:pt>
                <c:pt idx="200">
                  <c:v>37.96</c:v>
                </c:pt>
                <c:pt idx="201">
                  <c:v>37.9</c:v>
                </c:pt>
                <c:pt idx="202">
                  <c:v>38.811</c:v>
                </c:pt>
                <c:pt idx="203">
                  <c:v>36.621000000000002</c:v>
                </c:pt>
                <c:pt idx="204">
                  <c:v>38.409999999999997</c:v>
                </c:pt>
                <c:pt idx="205">
                  <c:v>35.099999999999994</c:v>
                </c:pt>
                <c:pt idx="206">
                  <c:v>38.344999999999999</c:v>
                </c:pt>
                <c:pt idx="207">
                  <c:v>37.85</c:v>
                </c:pt>
                <c:pt idx="208">
                  <c:v>37.589999999999996</c:v>
                </c:pt>
                <c:pt idx="209">
                  <c:v>38.835000000000001</c:v>
                </c:pt>
                <c:pt idx="210">
                  <c:v>36.47</c:v>
                </c:pt>
                <c:pt idx="211">
                  <c:v>38.323</c:v>
                </c:pt>
                <c:pt idx="212">
                  <c:v>35.265999999999998</c:v>
                </c:pt>
                <c:pt idx="213">
                  <c:v>36.21</c:v>
                </c:pt>
                <c:pt idx="214">
                  <c:v>36.286999999999999</c:v>
                </c:pt>
                <c:pt idx="215">
                  <c:v>38.54</c:v>
                </c:pt>
                <c:pt idx="216">
                  <c:v>35.561</c:v>
                </c:pt>
                <c:pt idx="217">
                  <c:v>36.356000000000002</c:v>
                </c:pt>
                <c:pt idx="218">
                  <c:v>37.835000000000001</c:v>
                </c:pt>
                <c:pt idx="219">
                  <c:v>37.849000000000004</c:v>
                </c:pt>
                <c:pt idx="220">
                  <c:v>39.869</c:v>
                </c:pt>
                <c:pt idx="221">
                  <c:v>39.222999999999999</c:v>
                </c:pt>
                <c:pt idx="222">
                  <c:v>36.529000000000003</c:v>
                </c:pt>
                <c:pt idx="223">
                  <c:v>36.225999999999999</c:v>
                </c:pt>
                <c:pt idx="224">
                  <c:v>38.103000000000002</c:v>
                </c:pt>
                <c:pt idx="225">
                  <c:v>39.128</c:v>
                </c:pt>
                <c:pt idx="226">
                  <c:v>39.669000000000004</c:v>
                </c:pt>
                <c:pt idx="227">
                  <c:v>39.728999999999999</c:v>
                </c:pt>
                <c:pt idx="228">
                  <c:v>37.481000000000002</c:v>
                </c:pt>
                <c:pt idx="229">
                  <c:v>35.22</c:v>
                </c:pt>
                <c:pt idx="230">
                  <c:v>36.006</c:v>
                </c:pt>
                <c:pt idx="231">
                  <c:v>42.862000000000002</c:v>
                </c:pt>
                <c:pt idx="232">
                  <c:v>39.109000000000002</c:v>
                </c:pt>
                <c:pt idx="233">
                  <c:v>35.554000000000002</c:v>
                </c:pt>
                <c:pt idx="234">
                  <c:v>36.71</c:v>
                </c:pt>
                <c:pt idx="235">
                  <c:v>36.450000000000003</c:v>
                </c:pt>
                <c:pt idx="236">
                  <c:v>35.552</c:v>
                </c:pt>
                <c:pt idx="237">
                  <c:v>35.677</c:v>
                </c:pt>
                <c:pt idx="238">
                  <c:v>34.966090909000002</c:v>
                </c:pt>
                <c:pt idx="239">
                  <c:v>35.945</c:v>
                </c:pt>
                <c:pt idx="240">
                  <c:v>37.037999999999997</c:v>
                </c:pt>
                <c:pt idx="241">
                  <c:v>36.917999999999999</c:v>
                </c:pt>
                <c:pt idx="242">
                  <c:v>35.130000000000003</c:v>
                </c:pt>
                <c:pt idx="243">
                  <c:v>35.942</c:v>
                </c:pt>
                <c:pt idx="244">
                  <c:v>35.159999999999997</c:v>
                </c:pt>
                <c:pt idx="245">
                  <c:v>35.336999999999996</c:v>
                </c:pt>
                <c:pt idx="246">
                  <c:v>35.866</c:v>
                </c:pt>
                <c:pt idx="247">
                  <c:v>37.737000000000002</c:v>
                </c:pt>
                <c:pt idx="248">
                  <c:v>38.298000000000002</c:v>
                </c:pt>
                <c:pt idx="249">
                  <c:v>36.179000000000002</c:v>
                </c:pt>
                <c:pt idx="250">
                  <c:v>35.591999999999999</c:v>
                </c:pt>
                <c:pt idx="251">
                  <c:v>35.525000000000006</c:v>
                </c:pt>
                <c:pt idx="252">
                  <c:v>37.611000000000004</c:v>
                </c:pt>
                <c:pt idx="253">
                  <c:v>38.338000000000001</c:v>
                </c:pt>
                <c:pt idx="254">
                  <c:v>36.177000000000007</c:v>
                </c:pt>
                <c:pt idx="255">
                  <c:v>37.025999999999996</c:v>
                </c:pt>
                <c:pt idx="256">
                  <c:v>36.996000000000002</c:v>
                </c:pt>
                <c:pt idx="257">
                  <c:v>34.493428570999995</c:v>
                </c:pt>
                <c:pt idx="258">
                  <c:v>34.908000000000001</c:v>
                </c:pt>
                <c:pt idx="259">
                  <c:v>34.281000000000006</c:v>
                </c:pt>
                <c:pt idx="260">
                  <c:v>34.945999999999998</c:v>
                </c:pt>
                <c:pt idx="261">
                  <c:v>34.715000000000003</c:v>
                </c:pt>
                <c:pt idx="262">
                  <c:v>36.03</c:v>
                </c:pt>
                <c:pt idx="263">
                  <c:v>33.380000000000003</c:v>
                </c:pt>
                <c:pt idx="264">
                  <c:v>34.822000000000003</c:v>
                </c:pt>
                <c:pt idx="265">
                  <c:v>35.420999999999999</c:v>
                </c:pt>
                <c:pt idx="266">
                  <c:v>33.469000000000001</c:v>
                </c:pt>
                <c:pt idx="267">
                  <c:v>32.996000000000002</c:v>
                </c:pt>
                <c:pt idx="268">
                  <c:v>35.829000000000001</c:v>
                </c:pt>
                <c:pt idx="269">
                  <c:v>35.415857142857142</c:v>
                </c:pt>
                <c:pt idx="270">
                  <c:v>33.686857142857143</c:v>
                </c:pt>
                <c:pt idx="271">
                  <c:v>35.042000000000002</c:v>
                </c:pt>
                <c:pt idx="272">
                  <c:v>33.22877960364</c:v>
                </c:pt>
                <c:pt idx="273">
                  <c:v>36.56928661944</c:v>
                </c:pt>
                <c:pt idx="274">
                  <c:v>34.1845100906</c:v>
                </c:pt>
                <c:pt idx="275">
                  <c:v>36.166000000000004</c:v>
                </c:pt>
                <c:pt idx="276">
                  <c:v>34.681079238080002</c:v>
                </c:pt>
                <c:pt idx="277">
                  <c:v>33.655999999999999</c:v>
                </c:pt>
                <c:pt idx="278">
                  <c:v>33.353809523809524</c:v>
                </c:pt>
                <c:pt idx="279">
                  <c:v>31.080000000000002</c:v>
                </c:pt>
                <c:pt idx="280">
                  <c:v>32.045341577079995</c:v>
                </c:pt>
                <c:pt idx="281">
                  <c:v>31.421999999999997</c:v>
                </c:pt>
                <c:pt idx="282">
                  <c:v>35.322000000000003</c:v>
                </c:pt>
                <c:pt idx="283">
                  <c:v>33.9</c:v>
                </c:pt>
                <c:pt idx="284">
                  <c:v>32.052</c:v>
                </c:pt>
                <c:pt idx="285">
                  <c:v>32.49</c:v>
                </c:pt>
                <c:pt idx="286">
                  <c:v>31.98</c:v>
                </c:pt>
                <c:pt idx="287">
                  <c:v>30.520000000000003</c:v>
                </c:pt>
                <c:pt idx="288">
                  <c:v>30.06</c:v>
                </c:pt>
                <c:pt idx="289">
                  <c:v>30.73</c:v>
                </c:pt>
                <c:pt idx="290">
                  <c:v>32.85</c:v>
                </c:pt>
                <c:pt idx="291">
                  <c:v>33.006999999999998</c:v>
                </c:pt>
                <c:pt idx="292">
                  <c:v>32.204999999999998</c:v>
                </c:pt>
                <c:pt idx="293">
                  <c:v>30.916999999999998</c:v>
                </c:pt>
                <c:pt idx="294">
                  <c:v>31.82</c:v>
                </c:pt>
                <c:pt idx="295">
                  <c:v>32.108000000000004</c:v>
                </c:pt>
                <c:pt idx="296">
                  <c:v>33.531999999999996</c:v>
                </c:pt>
                <c:pt idx="297">
                  <c:v>32.712000000000003</c:v>
                </c:pt>
                <c:pt idx="298">
                  <c:v>32.47</c:v>
                </c:pt>
                <c:pt idx="299">
                  <c:v>31.61</c:v>
                </c:pt>
                <c:pt idx="300">
                  <c:v>33.432000000000002</c:v>
                </c:pt>
                <c:pt idx="301">
                  <c:v>32.924999999999997</c:v>
                </c:pt>
                <c:pt idx="302">
                  <c:v>30.353999999999999</c:v>
                </c:pt>
                <c:pt idx="303">
                  <c:v>31.718</c:v>
                </c:pt>
                <c:pt idx="304">
                  <c:v>30.980000000000004</c:v>
                </c:pt>
                <c:pt idx="305">
                  <c:v>32.248999999999995</c:v>
                </c:pt>
                <c:pt idx="306">
                  <c:v>32.200714285714284</c:v>
                </c:pt>
                <c:pt idx="307">
                  <c:v>32.045000000000002</c:v>
                </c:pt>
                <c:pt idx="308">
                  <c:v>31.591999999999999</c:v>
                </c:pt>
                <c:pt idx="309">
                  <c:v>32.353999999999999</c:v>
                </c:pt>
                <c:pt idx="310">
                  <c:v>30.652999999999999</c:v>
                </c:pt>
                <c:pt idx="311">
                  <c:v>30.498999999999999</c:v>
                </c:pt>
                <c:pt idx="312">
                  <c:v>31.696999999999999</c:v>
                </c:pt>
                <c:pt idx="313">
                  <c:v>30.213000000000001</c:v>
                </c:pt>
                <c:pt idx="314">
                  <c:v>29.819000000000003</c:v>
                </c:pt>
                <c:pt idx="315">
                  <c:v>30.801000000000002</c:v>
                </c:pt>
                <c:pt idx="316">
                  <c:v>30.807000000000002</c:v>
                </c:pt>
                <c:pt idx="317">
                  <c:v>29.814999999999998</c:v>
                </c:pt>
                <c:pt idx="318">
                  <c:v>30.092999999999996</c:v>
                </c:pt>
                <c:pt idx="319">
                  <c:v>31.211000000000002</c:v>
                </c:pt>
                <c:pt idx="320">
                  <c:v>30.463999999999995</c:v>
                </c:pt>
                <c:pt idx="321">
                  <c:v>29.442</c:v>
                </c:pt>
                <c:pt idx="322">
                  <c:v>29.680000000000003</c:v>
                </c:pt>
                <c:pt idx="323">
                  <c:v>29.855999999999998</c:v>
                </c:pt>
                <c:pt idx="324">
                  <c:v>29.119000000000003</c:v>
                </c:pt>
                <c:pt idx="325">
                  <c:v>31.723999999999997</c:v>
                </c:pt>
                <c:pt idx="326">
                  <c:v>29.479999999999997</c:v>
                </c:pt>
                <c:pt idx="327">
                  <c:v>26.77</c:v>
                </c:pt>
                <c:pt idx="328">
                  <c:v>25.688176470588235</c:v>
                </c:pt>
                <c:pt idx="329">
                  <c:v>30.486000000000004</c:v>
                </c:pt>
                <c:pt idx="330">
                  <c:v>31.163</c:v>
                </c:pt>
                <c:pt idx="331">
                  <c:v>30.427</c:v>
                </c:pt>
                <c:pt idx="332">
                  <c:v>28.441000000000003</c:v>
                </c:pt>
                <c:pt idx="333">
                  <c:v>29.200000000000003</c:v>
                </c:pt>
                <c:pt idx="334">
                  <c:v>28.86</c:v>
                </c:pt>
                <c:pt idx="335">
                  <c:v>27.85</c:v>
                </c:pt>
                <c:pt idx="336">
                  <c:v>27.464999999999996</c:v>
                </c:pt>
                <c:pt idx="337">
                  <c:v>28.332000000000001</c:v>
                </c:pt>
                <c:pt idx="338">
                  <c:v>28.710999999999999</c:v>
                </c:pt>
                <c:pt idx="339">
                  <c:v>28.558</c:v>
                </c:pt>
                <c:pt idx="340">
                  <c:v>29.1</c:v>
                </c:pt>
                <c:pt idx="341">
                  <c:v>28.43</c:v>
                </c:pt>
                <c:pt idx="342">
                  <c:v>28.5</c:v>
                </c:pt>
                <c:pt idx="343">
                  <c:v>27.98</c:v>
                </c:pt>
                <c:pt idx="344">
                  <c:v>27.599999999999998</c:v>
                </c:pt>
                <c:pt idx="345">
                  <c:v>29.692</c:v>
                </c:pt>
                <c:pt idx="346">
                  <c:v>28.18</c:v>
                </c:pt>
                <c:pt idx="347">
                  <c:v>28.62</c:v>
                </c:pt>
                <c:pt idx="348">
                  <c:v>29.1</c:v>
                </c:pt>
                <c:pt idx="349">
                  <c:v>28.009999999999998</c:v>
                </c:pt>
                <c:pt idx="350">
                  <c:v>28.54</c:v>
                </c:pt>
                <c:pt idx="351">
                  <c:v>26.631000000000004</c:v>
                </c:pt>
                <c:pt idx="352">
                  <c:v>28.240000000000002</c:v>
                </c:pt>
                <c:pt idx="353">
                  <c:v>28.32</c:v>
                </c:pt>
                <c:pt idx="354">
                  <c:v>27.43</c:v>
                </c:pt>
                <c:pt idx="355">
                  <c:v>27.66</c:v>
                </c:pt>
                <c:pt idx="356">
                  <c:v>28.11</c:v>
                </c:pt>
                <c:pt idx="357">
                  <c:v>26.62</c:v>
                </c:pt>
                <c:pt idx="358">
                  <c:v>23.96</c:v>
                </c:pt>
                <c:pt idx="359">
                  <c:v>25.343000000000004</c:v>
                </c:pt>
                <c:pt idx="360">
                  <c:v>26.94</c:v>
                </c:pt>
                <c:pt idx="361">
                  <c:v>27.01</c:v>
                </c:pt>
                <c:pt idx="362">
                  <c:v>27.707000000000001</c:v>
                </c:pt>
                <c:pt idx="363">
                  <c:v>26.52</c:v>
                </c:pt>
                <c:pt idx="364">
                  <c:v>28.66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3-479D-81AD-E735D8858C76}"/>
            </c:ext>
          </c:extLst>
        </c:ser>
        <c:ser>
          <c:idx val="3"/>
          <c:order val="7"/>
          <c:tx>
            <c:strRef>
              <c:f>'finished water daily demand'!$AD$4</c:f>
              <c:strCache>
                <c:ptCount val="1"/>
                <c:pt idx="0">
                  <c:v>3rd Quartile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Lit>
              <c:formatCode>General</c:formatCode>
              <c:ptCount val="365"/>
              <c:pt idx="0">
                <c:v>42370</c:v>
              </c:pt>
              <c:pt idx="1">
                <c:v>42371</c:v>
              </c:pt>
              <c:pt idx="2">
                <c:v>42372</c:v>
              </c:pt>
              <c:pt idx="3">
                <c:v>42373</c:v>
              </c:pt>
              <c:pt idx="4">
                <c:v>42374</c:v>
              </c:pt>
              <c:pt idx="5">
                <c:v>42375</c:v>
              </c:pt>
              <c:pt idx="6">
                <c:v>42376</c:v>
              </c:pt>
              <c:pt idx="7">
                <c:v>42377</c:v>
              </c:pt>
              <c:pt idx="8">
                <c:v>42378</c:v>
              </c:pt>
              <c:pt idx="9">
                <c:v>42379</c:v>
              </c:pt>
              <c:pt idx="10">
                <c:v>42380</c:v>
              </c:pt>
              <c:pt idx="11">
                <c:v>42381</c:v>
              </c:pt>
              <c:pt idx="12">
                <c:v>42382</c:v>
              </c:pt>
              <c:pt idx="13">
                <c:v>42383</c:v>
              </c:pt>
              <c:pt idx="14">
                <c:v>42384</c:v>
              </c:pt>
              <c:pt idx="15">
                <c:v>42385</c:v>
              </c:pt>
              <c:pt idx="16">
                <c:v>42386</c:v>
              </c:pt>
              <c:pt idx="17">
                <c:v>42387</c:v>
              </c:pt>
              <c:pt idx="18">
                <c:v>42388</c:v>
              </c:pt>
              <c:pt idx="19">
                <c:v>42389</c:v>
              </c:pt>
              <c:pt idx="20">
                <c:v>42390</c:v>
              </c:pt>
              <c:pt idx="21">
                <c:v>42391</c:v>
              </c:pt>
              <c:pt idx="22">
                <c:v>42392</c:v>
              </c:pt>
              <c:pt idx="23">
                <c:v>42393</c:v>
              </c:pt>
              <c:pt idx="24">
                <c:v>42394</c:v>
              </c:pt>
              <c:pt idx="25">
                <c:v>42395</c:v>
              </c:pt>
              <c:pt idx="26">
                <c:v>42396</c:v>
              </c:pt>
              <c:pt idx="27">
                <c:v>42397</c:v>
              </c:pt>
              <c:pt idx="28">
                <c:v>42398</c:v>
              </c:pt>
              <c:pt idx="29">
                <c:v>42399</c:v>
              </c:pt>
              <c:pt idx="30">
                <c:v>42400</c:v>
              </c:pt>
              <c:pt idx="31">
                <c:v>42401</c:v>
              </c:pt>
              <c:pt idx="32">
                <c:v>42402</c:v>
              </c:pt>
              <c:pt idx="33">
                <c:v>42403</c:v>
              </c:pt>
              <c:pt idx="34">
                <c:v>42404</c:v>
              </c:pt>
              <c:pt idx="35">
                <c:v>42405</c:v>
              </c:pt>
              <c:pt idx="36">
                <c:v>42406</c:v>
              </c:pt>
              <c:pt idx="37">
                <c:v>42407</c:v>
              </c:pt>
              <c:pt idx="38">
                <c:v>42408</c:v>
              </c:pt>
              <c:pt idx="39">
                <c:v>42409</c:v>
              </c:pt>
              <c:pt idx="40">
                <c:v>42410</c:v>
              </c:pt>
              <c:pt idx="41">
                <c:v>42411</c:v>
              </c:pt>
              <c:pt idx="42">
                <c:v>42412</c:v>
              </c:pt>
              <c:pt idx="43">
                <c:v>42413</c:v>
              </c:pt>
              <c:pt idx="44">
                <c:v>42414</c:v>
              </c:pt>
              <c:pt idx="45">
                <c:v>42415</c:v>
              </c:pt>
              <c:pt idx="46">
                <c:v>42416</c:v>
              </c:pt>
              <c:pt idx="47">
                <c:v>42417</c:v>
              </c:pt>
              <c:pt idx="48">
                <c:v>42418</c:v>
              </c:pt>
              <c:pt idx="49">
                <c:v>42419</c:v>
              </c:pt>
              <c:pt idx="50">
                <c:v>42420</c:v>
              </c:pt>
              <c:pt idx="51">
                <c:v>42421</c:v>
              </c:pt>
              <c:pt idx="52">
                <c:v>42422</c:v>
              </c:pt>
              <c:pt idx="53">
                <c:v>42423</c:v>
              </c:pt>
              <c:pt idx="54">
                <c:v>42424</c:v>
              </c:pt>
              <c:pt idx="55">
                <c:v>42425</c:v>
              </c:pt>
              <c:pt idx="56">
                <c:v>42426</c:v>
              </c:pt>
              <c:pt idx="57">
                <c:v>42427</c:v>
              </c:pt>
              <c:pt idx="58">
                <c:v>42428</c:v>
              </c:pt>
              <c:pt idx="59">
                <c:v>42430</c:v>
              </c:pt>
              <c:pt idx="60">
                <c:v>42431</c:v>
              </c:pt>
              <c:pt idx="61">
                <c:v>42432</c:v>
              </c:pt>
              <c:pt idx="62">
                <c:v>42433</c:v>
              </c:pt>
              <c:pt idx="63">
                <c:v>42434</c:v>
              </c:pt>
              <c:pt idx="64">
                <c:v>42435</c:v>
              </c:pt>
              <c:pt idx="65">
                <c:v>42436</c:v>
              </c:pt>
              <c:pt idx="66">
                <c:v>42437</c:v>
              </c:pt>
              <c:pt idx="67">
                <c:v>42438</c:v>
              </c:pt>
              <c:pt idx="68">
                <c:v>42439</c:v>
              </c:pt>
              <c:pt idx="69">
                <c:v>42440</c:v>
              </c:pt>
              <c:pt idx="70">
                <c:v>42441</c:v>
              </c:pt>
              <c:pt idx="71">
                <c:v>42442</c:v>
              </c:pt>
              <c:pt idx="72">
                <c:v>42443</c:v>
              </c:pt>
              <c:pt idx="73">
                <c:v>42444</c:v>
              </c:pt>
              <c:pt idx="74">
                <c:v>42445</c:v>
              </c:pt>
              <c:pt idx="75">
                <c:v>42446</c:v>
              </c:pt>
              <c:pt idx="76">
                <c:v>42447</c:v>
              </c:pt>
              <c:pt idx="77">
                <c:v>42448</c:v>
              </c:pt>
              <c:pt idx="78">
                <c:v>42449</c:v>
              </c:pt>
              <c:pt idx="79">
                <c:v>42450</c:v>
              </c:pt>
              <c:pt idx="80">
                <c:v>42451</c:v>
              </c:pt>
              <c:pt idx="81">
                <c:v>42452</c:v>
              </c:pt>
              <c:pt idx="82">
                <c:v>42453</c:v>
              </c:pt>
              <c:pt idx="83">
                <c:v>42454</c:v>
              </c:pt>
              <c:pt idx="84">
                <c:v>42455</c:v>
              </c:pt>
              <c:pt idx="85">
                <c:v>42456</c:v>
              </c:pt>
              <c:pt idx="86">
                <c:v>42457</c:v>
              </c:pt>
              <c:pt idx="87">
                <c:v>42458</c:v>
              </c:pt>
              <c:pt idx="88">
                <c:v>42459</c:v>
              </c:pt>
              <c:pt idx="89">
                <c:v>42460</c:v>
              </c:pt>
              <c:pt idx="90">
                <c:v>42461</c:v>
              </c:pt>
              <c:pt idx="91">
                <c:v>42462</c:v>
              </c:pt>
              <c:pt idx="92">
                <c:v>42463</c:v>
              </c:pt>
              <c:pt idx="93">
                <c:v>42464</c:v>
              </c:pt>
              <c:pt idx="94">
                <c:v>42465</c:v>
              </c:pt>
              <c:pt idx="95">
                <c:v>42466</c:v>
              </c:pt>
              <c:pt idx="96">
                <c:v>42467</c:v>
              </c:pt>
              <c:pt idx="97">
                <c:v>42468</c:v>
              </c:pt>
              <c:pt idx="98">
                <c:v>42469</c:v>
              </c:pt>
              <c:pt idx="99">
                <c:v>42470</c:v>
              </c:pt>
              <c:pt idx="100">
                <c:v>42471</c:v>
              </c:pt>
              <c:pt idx="101">
                <c:v>42472</c:v>
              </c:pt>
              <c:pt idx="102">
                <c:v>42473</c:v>
              </c:pt>
              <c:pt idx="103">
                <c:v>42474</c:v>
              </c:pt>
              <c:pt idx="104">
                <c:v>42475</c:v>
              </c:pt>
              <c:pt idx="105">
                <c:v>42476</c:v>
              </c:pt>
              <c:pt idx="106">
                <c:v>42477</c:v>
              </c:pt>
              <c:pt idx="107">
                <c:v>42478</c:v>
              </c:pt>
              <c:pt idx="108">
                <c:v>42479</c:v>
              </c:pt>
              <c:pt idx="109">
                <c:v>42480</c:v>
              </c:pt>
              <c:pt idx="110">
                <c:v>42481</c:v>
              </c:pt>
              <c:pt idx="111">
                <c:v>42482</c:v>
              </c:pt>
              <c:pt idx="112">
                <c:v>42483</c:v>
              </c:pt>
              <c:pt idx="113">
                <c:v>42484</c:v>
              </c:pt>
              <c:pt idx="114">
                <c:v>42485</c:v>
              </c:pt>
              <c:pt idx="115">
                <c:v>42486</c:v>
              </c:pt>
              <c:pt idx="116">
                <c:v>42487</c:v>
              </c:pt>
              <c:pt idx="117">
                <c:v>42488</c:v>
              </c:pt>
              <c:pt idx="118">
                <c:v>42489</c:v>
              </c:pt>
              <c:pt idx="119">
                <c:v>42490</c:v>
              </c:pt>
              <c:pt idx="120">
                <c:v>42491</c:v>
              </c:pt>
              <c:pt idx="121">
                <c:v>42492</c:v>
              </c:pt>
              <c:pt idx="122">
                <c:v>42493</c:v>
              </c:pt>
              <c:pt idx="123">
                <c:v>42494</c:v>
              </c:pt>
              <c:pt idx="124">
                <c:v>42495</c:v>
              </c:pt>
              <c:pt idx="125">
                <c:v>42496</c:v>
              </c:pt>
              <c:pt idx="126">
                <c:v>42497</c:v>
              </c:pt>
              <c:pt idx="127">
                <c:v>42498</c:v>
              </c:pt>
              <c:pt idx="128">
                <c:v>42499</c:v>
              </c:pt>
              <c:pt idx="129">
                <c:v>42500</c:v>
              </c:pt>
              <c:pt idx="130">
                <c:v>42501</c:v>
              </c:pt>
              <c:pt idx="131">
                <c:v>42502</c:v>
              </c:pt>
              <c:pt idx="132">
                <c:v>42503</c:v>
              </c:pt>
              <c:pt idx="133">
                <c:v>42504</c:v>
              </c:pt>
              <c:pt idx="134">
                <c:v>42505</c:v>
              </c:pt>
              <c:pt idx="135">
                <c:v>42506</c:v>
              </c:pt>
              <c:pt idx="136">
                <c:v>42507</c:v>
              </c:pt>
              <c:pt idx="137">
                <c:v>42508</c:v>
              </c:pt>
              <c:pt idx="138">
                <c:v>42509</c:v>
              </c:pt>
              <c:pt idx="139">
                <c:v>42510</c:v>
              </c:pt>
              <c:pt idx="140">
                <c:v>42511</c:v>
              </c:pt>
              <c:pt idx="141">
                <c:v>42512</c:v>
              </c:pt>
              <c:pt idx="142">
                <c:v>42513</c:v>
              </c:pt>
              <c:pt idx="143">
                <c:v>42514</c:v>
              </c:pt>
              <c:pt idx="144">
                <c:v>42515</c:v>
              </c:pt>
              <c:pt idx="145">
                <c:v>42516</c:v>
              </c:pt>
              <c:pt idx="146">
                <c:v>42517</c:v>
              </c:pt>
              <c:pt idx="147">
                <c:v>42518</c:v>
              </c:pt>
              <c:pt idx="148">
                <c:v>42519</c:v>
              </c:pt>
              <c:pt idx="149">
                <c:v>42520</c:v>
              </c:pt>
              <c:pt idx="150">
                <c:v>42521</c:v>
              </c:pt>
              <c:pt idx="151">
                <c:v>42522</c:v>
              </c:pt>
              <c:pt idx="152">
                <c:v>42523</c:v>
              </c:pt>
              <c:pt idx="153">
                <c:v>42524</c:v>
              </c:pt>
              <c:pt idx="154">
                <c:v>42525</c:v>
              </c:pt>
              <c:pt idx="155">
                <c:v>42526</c:v>
              </c:pt>
              <c:pt idx="156">
                <c:v>42527</c:v>
              </c:pt>
              <c:pt idx="157">
                <c:v>42528</c:v>
              </c:pt>
              <c:pt idx="158">
                <c:v>42529</c:v>
              </c:pt>
              <c:pt idx="159">
                <c:v>42530</c:v>
              </c:pt>
              <c:pt idx="160">
                <c:v>42531</c:v>
              </c:pt>
              <c:pt idx="161">
                <c:v>42532</c:v>
              </c:pt>
              <c:pt idx="162">
                <c:v>42533</c:v>
              </c:pt>
              <c:pt idx="163">
                <c:v>42534</c:v>
              </c:pt>
              <c:pt idx="164">
                <c:v>42535</c:v>
              </c:pt>
              <c:pt idx="165">
                <c:v>42536</c:v>
              </c:pt>
              <c:pt idx="166">
                <c:v>42537</c:v>
              </c:pt>
              <c:pt idx="167">
                <c:v>42538</c:v>
              </c:pt>
              <c:pt idx="168">
                <c:v>42539</c:v>
              </c:pt>
              <c:pt idx="169">
                <c:v>42540</c:v>
              </c:pt>
              <c:pt idx="170">
                <c:v>42541</c:v>
              </c:pt>
              <c:pt idx="171">
                <c:v>42542</c:v>
              </c:pt>
              <c:pt idx="172">
                <c:v>42543</c:v>
              </c:pt>
              <c:pt idx="173">
                <c:v>42544</c:v>
              </c:pt>
              <c:pt idx="174">
                <c:v>42545</c:v>
              </c:pt>
              <c:pt idx="175">
                <c:v>42546</c:v>
              </c:pt>
              <c:pt idx="176">
                <c:v>42547</c:v>
              </c:pt>
              <c:pt idx="177">
                <c:v>42548</c:v>
              </c:pt>
              <c:pt idx="178">
                <c:v>42549</c:v>
              </c:pt>
              <c:pt idx="179">
                <c:v>42550</c:v>
              </c:pt>
              <c:pt idx="180">
                <c:v>42551</c:v>
              </c:pt>
              <c:pt idx="181">
                <c:v>42552</c:v>
              </c:pt>
              <c:pt idx="182">
                <c:v>42553</c:v>
              </c:pt>
              <c:pt idx="183">
                <c:v>42554</c:v>
              </c:pt>
              <c:pt idx="184">
                <c:v>42555</c:v>
              </c:pt>
              <c:pt idx="185">
                <c:v>42556</c:v>
              </c:pt>
              <c:pt idx="186">
                <c:v>42557</c:v>
              </c:pt>
              <c:pt idx="187">
                <c:v>42558</c:v>
              </c:pt>
              <c:pt idx="188">
                <c:v>42559</c:v>
              </c:pt>
              <c:pt idx="189">
                <c:v>42560</c:v>
              </c:pt>
              <c:pt idx="190">
                <c:v>42561</c:v>
              </c:pt>
              <c:pt idx="191">
                <c:v>42562</c:v>
              </c:pt>
              <c:pt idx="192">
                <c:v>42563</c:v>
              </c:pt>
              <c:pt idx="193">
                <c:v>42564</c:v>
              </c:pt>
              <c:pt idx="194">
                <c:v>42565</c:v>
              </c:pt>
              <c:pt idx="195">
                <c:v>42566</c:v>
              </c:pt>
              <c:pt idx="196">
                <c:v>42567</c:v>
              </c:pt>
              <c:pt idx="197">
                <c:v>42568</c:v>
              </c:pt>
              <c:pt idx="198">
                <c:v>42569</c:v>
              </c:pt>
              <c:pt idx="199">
                <c:v>42570</c:v>
              </c:pt>
              <c:pt idx="200">
                <c:v>42571</c:v>
              </c:pt>
              <c:pt idx="201">
                <c:v>42572</c:v>
              </c:pt>
              <c:pt idx="202">
                <c:v>42573</c:v>
              </c:pt>
              <c:pt idx="203">
                <c:v>42574</c:v>
              </c:pt>
              <c:pt idx="204">
                <c:v>42575</c:v>
              </c:pt>
              <c:pt idx="205">
                <c:v>42576</c:v>
              </c:pt>
              <c:pt idx="206">
                <c:v>42577</c:v>
              </c:pt>
              <c:pt idx="207">
                <c:v>42578</c:v>
              </c:pt>
              <c:pt idx="208">
                <c:v>42579</c:v>
              </c:pt>
              <c:pt idx="209">
                <c:v>42580</c:v>
              </c:pt>
              <c:pt idx="210">
                <c:v>42581</c:v>
              </c:pt>
              <c:pt idx="211">
                <c:v>42582</c:v>
              </c:pt>
              <c:pt idx="212">
                <c:v>42583</c:v>
              </c:pt>
              <c:pt idx="213">
                <c:v>42584</c:v>
              </c:pt>
              <c:pt idx="214">
                <c:v>42585</c:v>
              </c:pt>
              <c:pt idx="215">
                <c:v>42586</c:v>
              </c:pt>
              <c:pt idx="216">
                <c:v>42587</c:v>
              </c:pt>
              <c:pt idx="217">
                <c:v>42588</c:v>
              </c:pt>
              <c:pt idx="218">
                <c:v>42589</c:v>
              </c:pt>
              <c:pt idx="219">
                <c:v>42590</c:v>
              </c:pt>
              <c:pt idx="220">
                <c:v>42591</c:v>
              </c:pt>
              <c:pt idx="221">
                <c:v>42592</c:v>
              </c:pt>
              <c:pt idx="222">
                <c:v>42593</c:v>
              </c:pt>
              <c:pt idx="223">
                <c:v>42594</c:v>
              </c:pt>
              <c:pt idx="224">
                <c:v>42595</c:v>
              </c:pt>
              <c:pt idx="225">
                <c:v>42596</c:v>
              </c:pt>
              <c:pt idx="226">
                <c:v>42597</c:v>
              </c:pt>
              <c:pt idx="227">
                <c:v>42598</c:v>
              </c:pt>
              <c:pt idx="228">
                <c:v>42599</c:v>
              </c:pt>
              <c:pt idx="229">
                <c:v>42600</c:v>
              </c:pt>
              <c:pt idx="230">
                <c:v>42601</c:v>
              </c:pt>
              <c:pt idx="231">
                <c:v>42602</c:v>
              </c:pt>
              <c:pt idx="232">
                <c:v>42603</c:v>
              </c:pt>
              <c:pt idx="233">
                <c:v>42604</c:v>
              </c:pt>
              <c:pt idx="234">
                <c:v>42605</c:v>
              </c:pt>
              <c:pt idx="235">
                <c:v>42606</c:v>
              </c:pt>
              <c:pt idx="236">
                <c:v>42607</c:v>
              </c:pt>
              <c:pt idx="237">
                <c:v>42608</c:v>
              </c:pt>
              <c:pt idx="238">
                <c:v>42609</c:v>
              </c:pt>
              <c:pt idx="239">
                <c:v>42610</c:v>
              </c:pt>
              <c:pt idx="240">
                <c:v>42611</c:v>
              </c:pt>
              <c:pt idx="241">
                <c:v>42612</c:v>
              </c:pt>
              <c:pt idx="242">
                <c:v>42613</c:v>
              </c:pt>
              <c:pt idx="243">
                <c:v>42614</c:v>
              </c:pt>
              <c:pt idx="244">
                <c:v>42615</c:v>
              </c:pt>
              <c:pt idx="245">
                <c:v>42616</c:v>
              </c:pt>
              <c:pt idx="246">
                <c:v>42617</c:v>
              </c:pt>
              <c:pt idx="247">
                <c:v>42618</c:v>
              </c:pt>
              <c:pt idx="248">
                <c:v>42619</c:v>
              </c:pt>
              <c:pt idx="249">
                <c:v>42620</c:v>
              </c:pt>
              <c:pt idx="250">
                <c:v>42621</c:v>
              </c:pt>
              <c:pt idx="251">
                <c:v>42622</c:v>
              </c:pt>
              <c:pt idx="252">
                <c:v>42623</c:v>
              </c:pt>
              <c:pt idx="253">
                <c:v>42624</c:v>
              </c:pt>
              <c:pt idx="254">
                <c:v>42625</c:v>
              </c:pt>
              <c:pt idx="255">
                <c:v>42626</c:v>
              </c:pt>
              <c:pt idx="256">
                <c:v>42627</c:v>
              </c:pt>
              <c:pt idx="257">
                <c:v>42628</c:v>
              </c:pt>
              <c:pt idx="258">
                <c:v>42629</c:v>
              </c:pt>
              <c:pt idx="259">
                <c:v>42630</c:v>
              </c:pt>
              <c:pt idx="260">
                <c:v>42631</c:v>
              </c:pt>
              <c:pt idx="261">
                <c:v>42632</c:v>
              </c:pt>
              <c:pt idx="262">
                <c:v>42633</c:v>
              </c:pt>
              <c:pt idx="263">
                <c:v>42634</c:v>
              </c:pt>
              <c:pt idx="264">
                <c:v>42635</c:v>
              </c:pt>
              <c:pt idx="265">
                <c:v>42636</c:v>
              </c:pt>
              <c:pt idx="266">
                <c:v>42637</c:v>
              </c:pt>
              <c:pt idx="267">
                <c:v>42638</c:v>
              </c:pt>
              <c:pt idx="268">
                <c:v>42639</c:v>
              </c:pt>
              <c:pt idx="269">
                <c:v>42640</c:v>
              </c:pt>
              <c:pt idx="270">
                <c:v>42641</c:v>
              </c:pt>
              <c:pt idx="271">
                <c:v>42642</c:v>
              </c:pt>
              <c:pt idx="272">
                <c:v>42643</c:v>
              </c:pt>
              <c:pt idx="273">
                <c:v>42644</c:v>
              </c:pt>
              <c:pt idx="274">
                <c:v>42645</c:v>
              </c:pt>
              <c:pt idx="275">
                <c:v>42646</c:v>
              </c:pt>
              <c:pt idx="276">
                <c:v>42647</c:v>
              </c:pt>
              <c:pt idx="277">
                <c:v>42648</c:v>
              </c:pt>
              <c:pt idx="278">
                <c:v>42649</c:v>
              </c:pt>
              <c:pt idx="279">
                <c:v>42650</c:v>
              </c:pt>
              <c:pt idx="280">
                <c:v>42651</c:v>
              </c:pt>
              <c:pt idx="281">
                <c:v>42652</c:v>
              </c:pt>
              <c:pt idx="282">
                <c:v>42653</c:v>
              </c:pt>
              <c:pt idx="283">
                <c:v>42654</c:v>
              </c:pt>
              <c:pt idx="284">
                <c:v>42655</c:v>
              </c:pt>
              <c:pt idx="285">
                <c:v>42656</c:v>
              </c:pt>
              <c:pt idx="286">
                <c:v>42657</c:v>
              </c:pt>
              <c:pt idx="287">
                <c:v>42658</c:v>
              </c:pt>
              <c:pt idx="288">
                <c:v>42659</c:v>
              </c:pt>
              <c:pt idx="289">
                <c:v>42660</c:v>
              </c:pt>
              <c:pt idx="290">
                <c:v>42661</c:v>
              </c:pt>
              <c:pt idx="291">
                <c:v>42662</c:v>
              </c:pt>
              <c:pt idx="292">
                <c:v>42663</c:v>
              </c:pt>
              <c:pt idx="293">
                <c:v>42664</c:v>
              </c:pt>
              <c:pt idx="294">
                <c:v>42665</c:v>
              </c:pt>
              <c:pt idx="295">
                <c:v>42666</c:v>
              </c:pt>
              <c:pt idx="296">
                <c:v>42667</c:v>
              </c:pt>
              <c:pt idx="297">
                <c:v>42668</c:v>
              </c:pt>
              <c:pt idx="298">
                <c:v>42669</c:v>
              </c:pt>
              <c:pt idx="299">
                <c:v>42670</c:v>
              </c:pt>
              <c:pt idx="300">
                <c:v>42671</c:v>
              </c:pt>
              <c:pt idx="301">
                <c:v>42672</c:v>
              </c:pt>
              <c:pt idx="302">
                <c:v>42673</c:v>
              </c:pt>
              <c:pt idx="303">
                <c:v>42674</c:v>
              </c:pt>
              <c:pt idx="304">
                <c:v>42675</c:v>
              </c:pt>
              <c:pt idx="305">
                <c:v>42676</c:v>
              </c:pt>
              <c:pt idx="306">
                <c:v>42677</c:v>
              </c:pt>
              <c:pt idx="307">
                <c:v>42678</c:v>
              </c:pt>
              <c:pt idx="308">
                <c:v>42679</c:v>
              </c:pt>
              <c:pt idx="309">
                <c:v>42680</c:v>
              </c:pt>
              <c:pt idx="310">
                <c:v>42681</c:v>
              </c:pt>
              <c:pt idx="311">
                <c:v>42682</c:v>
              </c:pt>
              <c:pt idx="312">
                <c:v>42683</c:v>
              </c:pt>
              <c:pt idx="313">
                <c:v>42684</c:v>
              </c:pt>
              <c:pt idx="314">
                <c:v>42685</c:v>
              </c:pt>
              <c:pt idx="315">
                <c:v>42686</c:v>
              </c:pt>
              <c:pt idx="316">
                <c:v>42687</c:v>
              </c:pt>
              <c:pt idx="317">
                <c:v>42688</c:v>
              </c:pt>
              <c:pt idx="318">
                <c:v>42689</c:v>
              </c:pt>
              <c:pt idx="319">
                <c:v>42690</c:v>
              </c:pt>
              <c:pt idx="320">
                <c:v>42691</c:v>
              </c:pt>
              <c:pt idx="321">
                <c:v>42692</c:v>
              </c:pt>
              <c:pt idx="322">
                <c:v>42693</c:v>
              </c:pt>
              <c:pt idx="323">
                <c:v>42694</c:v>
              </c:pt>
              <c:pt idx="324">
                <c:v>42695</c:v>
              </c:pt>
              <c:pt idx="325">
                <c:v>42696</c:v>
              </c:pt>
              <c:pt idx="326">
                <c:v>42697</c:v>
              </c:pt>
              <c:pt idx="327">
                <c:v>42698</c:v>
              </c:pt>
              <c:pt idx="328">
                <c:v>42699</c:v>
              </c:pt>
              <c:pt idx="329">
                <c:v>42700</c:v>
              </c:pt>
              <c:pt idx="330">
                <c:v>42701</c:v>
              </c:pt>
              <c:pt idx="331">
                <c:v>42702</c:v>
              </c:pt>
              <c:pt idx="332">
                <c:v>42703</c:v>
              </c:pt>
              <c:pt idx="333">
                <c:v>42704</c:v>
              </c:pt>
              <c:pt idx="334">
                <c:v>42705</c:v>
              </c:pt>
              <c:pt idx="335">
                <c:v>42706</c:v>
              </c:pt>
              <c:pt idx="336">
                <c:v>42707</c:v>
              </c:pt>
              <c:pt idx="337">
                <c:v>42708</c:v>
              </c:pt>
              <c:pt idx="338">
                <c:v>42709</c:v>
              </c:pt>
              <c:pt idx="339">
                <c:v>42710</c:v>
              </c:pt>
              <c:pt idx="340">
                <c:v>42711</c:v>
              </c:pt>
              <c:pt idx="341">
                <c:v>42712</c:v>
              </c:pt>
              <c:pt idx="342">
                <c:v>42713</c:v>
              </c:pt>
              <c:pt idx="343">
                <c:v>42714</c:v>
              </c:pt>
              <c:pt idx="344">
                <c:v>42715</c:v>
              </c:pt>
              <c:pt idx="345">
                <c:v>42716</c:v>
              </c:pt>
              <c:pt idx="346">
                <c:v>42717</c:v>
              </c:pt>
              <c:pt idx="347">
                <c:v>42718</c:v>
              </c:pt>
              <c:pt idx="348">
                <c:v>42719</c:v>
              </c:pt>
              <c:pt idx="349">
                <c:v>42720</c:v>
              </c:pt>
              <c:pt idx="350">
                <c:v>42721</c:v>
              </c:pt>
              <c:pt idx="351">
                <c:v>42722</c:v>
              </c:pt>
              <c:pt idx="352">
                <c:v>42723</c:v>
              </c:pt>
              <c:pt idx="353">
                <c:v>42724</c:v>
              </c:pt>
              <c:pt idx="354">
                <c:v>42725</c:v>
              </c:pt>
              <c:pt idx="355">
                <c:v>42726</c:v>
              </c:pt>
              <c:pt idx="356">
                <c:v>42727</c:v>
              </c:pt>
              <c:pt idx="357">
                <c:v>42728</c:v>
              </c:pt>
              <c:pt idx="358">
                <c:v>42729</c:v>
              </c:pt>
              <c:pt idx="359">
                <c:v>42730</c:v>
              </c:pt>
              <c:pt idx="360">
                <c:v>42731</c:v>
              </c:pt>
              <c:pt idx="361">
                <c:v>42732</c:v>
              </c:pt>
              <c:pt idx="362">
                <c:v>42733</c:v>
              </c:pt>
              <c:pt idx="363">
                <c:v>42734</c:v>
              </c:pt>
              <c:pt idx="364">
                <c:v>42735</c:v>
              </c:pt>
            </c:numLit>
          </c:cat>
          <c:val>
            <c:numRef>
              <c:f>'finished water daily demand'!$AD$5:$AD$369</c:f>
              <c:numCache>
                <c:formatCode>0.00</c:formatCode>
                <c:ptCount val="365"/>
                <c:pt idx="0">
                  <c:v>21.710903225806451</c:v>
                </c:pt>
                <c:pt idx="1">
                  <c:v>23.274785714285677</c:v>
                </c:pt>
                <c:pt idx="2">
                  <c:v>23.709000000000003</c:v>
                </c:pt>
                <c:pt idx="3">
                  <c:v>24.084000000000003</c:v>
                </c:pt>
                <c:pt idx="4">
                  <c:v>24.454999999999998</c:v>
                </c:pt>
                <c:pt idx="5">
                  <c:v>24.064</c:v>
                </c:pt>
                <c:pt idx="6">
                  <c:v>24.566949999999999</c:v>
                </c:pt>
                <c:pt idx="7">
                  <c:v>24.931000000000001</c:v>
                </c:pt>
                <c:pt idx="8">
                  <c:v>25.628</c:v>
                </c:pt>
                <c:pt idx="9">
                  <c:v>25.550903225806451</c:v>
                </c:pt>
                <c:pt idx="10">
                  <c:v>24.885400000000001</c:v>
                </c:pt>
                <c:pt idx="11">
                  <c:v>25.662999999999997</c:v>
                </c:pt>
                <c:pt idx="12">
                  <c:v>25.152000000000001</c:v>
                </c:pt>
                <c:pt idx="13">
                  <c:v>25.400903225806452</c:v>
                </c:pt>
                <c:pt idx="14">
                  <c:v>24.990903225806452</c:v>
                </c:pt>
                <c:pt idx="15">
                  <c:v>25.215</c:v>
                </c:pt>
                <c:pt idx="16">
                  <c:v>25.120903225806451</c:v>
                </c:pt>
                <c:pt idx="17">
                  <c:v>26.323400000000003</c:v>
                </c:pt>
                <c:pt idx="18">
                  <c:v>24.970903225806452</c:v>
                </c:pt>
                <c:pt idx="19">
                  <c:v>24.950903225806449</c:v>
                </c:pt>
                <c:pt idx="20">
                  <c:v>25.309800000000003</c:v>
                </c:pt>
                <c:pt idx="21">
                  <c:v>25.306999999999999</c:v>
                </c:pt>
                <c:pt idx="22">
                  <c:v>25.182285714285715</c:v>
                </c:pt>
                <c:pt idx="23">
                  <c:v>25.802285714285716</c:v>
                </c:pt>
                <c:pt idx="24">
                  <c:v>25.965000000000003</c:v>
                </c:pt>
                <c:pt idx="25">
                  <c:v>25.440999999999999</c:v>
                </c:pt>
                <c:pt idx="26">
                  <c:v>25.477750000000004</c:v>
                </c:pt>
                <c:pt idx="27">
                  <c:v>25.054833333333335</c:v>
                </c:pt>
                <c:pt idx="28">
                  <c:v>25.521999999999998</c:v>
                </c:pt>
                <c:pt idx="29">
                  <c:v>25.649435</c:v>
                </c:pt>
                <c:pt idx="30">
                  <c:v>25.32</c:v>
                </c:pt>
                <c:pt idx="31">
                  <c:v>24.974833333333336</c:v>
                </c:pt>
                <c:pt idx="32">
                  <c:v>25.058</c:v>
                </c:pt>
                <c:pt idx="33">
                  <c:v>24.842999999999996</c:v>
                </c:pt>
                <c:pt idx="34">
                  <c:v>24.850999999999999</c:v>
                </c:pt>
                <c:pt idx="35">
                  <c:v>25.396154999999997</c:v>
                </c:pt>
                <c:pt idx="36">
                  <c:v>24.934999999999999</c:v>
                </c:pt>
                <c:pt idx="37">
                  <c:v>25.639074999999998</c:v>
                </c:pt>
                <c:pt idx="38">
                  <c:v>25.7454</c:v>
                </c:pt>
                <c:pt idx="39">
                  <c:v>25.367999999999999</c:v>
                </c:pt>
                <c:pt idx="40">
                  <c:v>25.131</c:v>
                </c:pt>
                <c:pt idx="41">
                  <c:v>24.93</c:v>
                </c:pt>
                <c:pt idx="42">
                  <c:v>25.580000000000002</c:v>
                </c:pt>
                <c:pt idx="43">
                  <c:v>25.242571000000002</c:v>
                </c:pt>
                <c:pt idx="44">
                  <c:v>25.052</c:v>
                </c:pt>
                <c:pt idx="45">
                  <c:v>25.241</c:v>
                </c:pt>
                <c:pt idx="46">
                  <c:v>25.048400000000001</c:v>
                </c:pt>
                <c:pt idx="47">
                  <c:v>25.008571</c:v>
                </c:pt>
                <c:pt idx="48">
                  <c:v>25.395800000000001</c:v>
                </c:pt>
                <c:pt idx="49">
                  <c:v>25.259</c:v>
                </c:pt>
                <c:pt idx="50">
                  <c:v>26.038999999999998</c:v>
                </c:pt>
                <c:pt idx="51">
                  <c:v>24.965800000000002</c:v>
                </c:pt>
                <c:pt idx="52">
                  <c:v>25.125936622400001</c:v>
                </c:pt>
                <c:pt idx="53">
                  <c:v>25.684999999999999</c:v>
                </c:pt>
                <c:pt idx="54">
                  <c:v>25.492000000000001</c:v>
                </c:pt>
                <c:pt idx="55">
                  <c:v>25.374000000000002</c:v>
                </c:pt>
                <c:pt idx="56">
                  <c:v>24.659000000000002</c:v>
                </c:pt>
                <c:pt idx="57">
                  <c:v>25.066000000000003</c:v>
                </c:pt>
                <c:pt idx="58">
                  <c:v>25.209600000000002</c:v>
                </c:pt>
                <c:pt idx="59">
                  <c:v>26.169</c:v>
                </c:pt>
                <c:pt idx="60">
                  <c:v>25.663200000000003</c:v>
                </c:pt>
                <c:pt idx="61">
                  <c:v>25.383285714285712</c:v>
                </c:pt>
                <c:pt idx="62">
                  <c:v>26.325428571428571</c:v>
                </c:pt>
                <c:pt idx="63">
                  <c:v>26.311999999999998</c:v>
                </c:pt>
                <c:pt idx="64">
                  <c:v>26.347000000000001</c:v>
                </c:pt>
                <c:pt idx="65">
                  <c:v>26.909074999999998</c:v>
                </c:pt>
                <c:pt idx="66">
                  <c:v>27.028999999999996</c:v>
                </c:pt>
                <c:pt idx="67">
                  <c:v>27.247</c:v>
                </c:pt>
                <c:pt idx="68">
                  <c:v>26.346</c:v>
                </c:pt>
                <c:pt idx="69">
                  <c:v>26.008785714285715</c:v>
                </c:pt>
                <c:pt idx="70">
                  <c:v>25.979074999999998</c:v>
                </c:pt>
                <c:pt idx="71">
                  <c:v>26.0928</c:v>
                </c:pt>
                <c:pt idx="72">
                  <c:v>26.8584</c:v>
                </c:pt>
                <c:pt idx="73">
                  <c:v>26.327000000000002</c:v>
                </c:pt>
                <c:pt idx="74">
                  <c:v>26.173000000000002</c:v>
                </c:pt>
                <c:pt idx="75">
                  <c:v>26.792999999999999</c:v>
                </c:pt>
                <c:pt idx="76">
                  <c:v>25.985525193800001</c:v>
                </c:pt>
                <c:pt idx="77">
                  <c:v>25.757999999999999</c:v>
                </c:pt>
                <c:pt idx="78">
                  <c:v>25.947999999999997</c:v>
                </c:pt>
                <c:pt idx="79">
                  <c:v>26.47</c:v>
                </c:pt>
                <c:pt idx="80">
                  <c:v>26.06309523809524</c:v>
                </c:pt>
                <c:pt idx="81">
                  <c:v>25.603999999999999</c:v>
                </c:pt>
                <c:pt idx="82">
                  <c:v>25.904275946960002</c:v>
                </c:pt>
                <c:pt idx="83">
                  <c:v>26.663</c:v>
                </c:pt>
                <c:pt idx="84">
                  <c:v>26.403000000000002</c:v>
                </c:pt>
                <c:pt idx="85">
                  <c:v>26.119</c:v>
                </c:pt>
                <c:pt idx="86">
                  <c:v>25.866</c:v>
                </c:pt>
                <c:pt idx="87">
                  <c:v>26.136000000000003</c:v>
                </c:pt>
                <c:pt idx="88">
                  <c:v>26.317</c:v>
                </c:pt>
                <c:pt idx="89">
                  <c:v>25.985000000000003</c:v>
                </c:pt>
                <c:pt idx="90">
                  <c:v>25.663999999999998</c:v>
                </c:pt>
                <c:pt idx="91">
                  <c:v>26.587999999999997</c:v>
                </c:pt>
                <c:pt idx="92">
                  <c:v>26.586624999999998</c:v>
                </c:pt>
                <c:pt idx="93">
                  <c:v>27.035</c:v>
                </c:pt>
                <c:pt idx="94">
                  <c:v>26.774000000000001</c:v>
                </c:pt>
                <c:pt idx="95">
                  <c:v>26.286625000000001</c:v>
                </c:pt>
                <c:pt idx="96">
                  <c:v>26.526625000000003</c:v>
                </c:pt>
                <c:pt idx="97">
                  <c:v>26.77</c:v>
                </c:pt>
                <c:pt idx="98">
                  <c:v>26.152000000000001</c:v>
                </c:pt>
                <c:pt idx="99">
                  <c:v>26.405000000000001</c:v>
                </c:pt>
                <c:pt idx="100">
                  <c:v>26.917714285714286</c:v>
                </c:pt>
                <c:pt idx="101">
                  <c:v>26.465</c:v>
                </c:pt>
                <c:pt idx="102">
                  <c:v>26.997714285714284</c:v>
                </c:pt>
                <c:pt idx="103">
                  <c:v>27.201000000000001</c:v>
                </c:pt>
                <c:pt idx="104">
                  <c:v>26.326000000000001</c:v>
                </c:pt>
                <c:pt idx="105">
                  <c:v>27.86862253772</c:v>
                </c:pt>
                <c:pt idx="106">
                  <c:v>27.18</c:v>
                </c:pt>
                <c:pt idx="107">
                  <c:v>27.1</c:v>
                </c:pt>
                <c:pt idx="108">
                  <c:v>27.507999999999999</c:v>
                </c:pt>
                <c:pt idx="109">
                  <c:v>28.62</c:v>
                </c:pt>
                <c:pt idx="110">
                  <c:v>27.907</c:v>
                </c:pt>
                <c:pt idx="111">
                  <c:v>26.989428571428572</c:v>
                </c:pt>
                <c:pt idx="112">
                  <c:v>27.289428571428573</c:v>
                </c:pt>
                <c:pt idx="113">
                  <c:v>27.554000000000002</c:v>
                </c:pt>
                <c:pt idx="114">
                  <c:v>27.875000000000004</c:v>
                </c:pt>
                <c:pt idx="115">
                  <c:v>27.54</c:v>
                </c:pt>
                <c:pt idx="116">
                  <c:v>28.26</c:v>
                </c:pt>
                <c:pt idx="117">
                  <c:v>28.21</c:v>
                </c:pt>
                <c:pt idx="118">
                  <c:v>26.784000000000002</c:v>
                </c:pt>
                <c:pt idx="119">
                  <c:v>29.746000000000002</c:v>
                </c:pt>
                <c:pt idx="120">
                  <c:v>28.350159555259999</c:v>
                </c:pt>
                <c:pt idx="121">
                  <c:v>29.57</c:v>
                </c:pt>
                <c:pt idx="122">
                  <c:v>28.217800923106669</c:v>
                </c:pt>
                <c:pt idx="123">
                  <c:v>28.494999999999997</c:v>
                </c:pt>
                <c:pt idx="124">
                  <c:v>27.696999999999999</c:v>
                </c:pt>
                <c:pt idx="125">
                  <c:v>28.833000000000006</c:v>
                </c:pt>
                <c:pt idx="126">
                  <c:v>28.45</c:v>
                </c:pt>
                <c:pt idx="127">
                  <c:v>29.830000000000002</c:v>
                </c:pt>
                <c:pt idx="128">
                  <c:v>30.13</c:v>
                </c:pt>
                <c:pt idx="129">
                  <c:v>29.460999999999999</c:v>
                </c:pt>
                <c:pt idx="130">
                  <c:v>29.347999999999999</c:v>
                </c:pt>
                <c:pt idx="131">
                  <c:v>29.36</c:v>
                </c:pt>
                <c:pt idx="132">
                  <c:v>30.036000000000001</c:v>
                </c:pt>
                <c:pt idx="133">
                  <c:v>30.748999999999999</c:v>
                </c:pt>
                <c:pt idx="134">
                  <c:v>28.33</c:v>
                </c:pt>
                <c:pt idx="135">
                  <c:v>30.910000000000004</c:v>
                </c:pt>
                <c:pt idx="136">
                  <c:v>29.391333333333332</c:v>
                </c:pt>
                <c:pt idx="137">
                  <c:v>28.645529763839999</c:v>
                </c:pt>
                <c:pt idx="138">
                  <c:v>29.232129242039999</c:v>
                </c:pt>
                <c:pt idx="139">
                  <c:v>29.923000000000002</c:v>
                </c:pt>
                <c:pt idx="140">
                  <c:v>30.530999999999999</c:v>
                </c:pt>
                <c:pt idx="141">
                  <c:v>30.68</c:v>
                </c:pt>
                <c:pt idx="142">
                  <c:v>30.411991477880004</c:v>
                </c:pt>
                <c:pt idx="143">
                  <c:v>30.126000000000001</c:v>
                </c:pt>
                <c:pt idx="144">
                  <c:v>31</c:v>
                </c:pt>
                <c:pt idx="145">
                  <c:v>31.141000000000002</c:v>
                </c:pt>
                <c:pt idx="146">
                  <c:v>29.847000000000001</c:v>
                </c:pt>
                <c:pt idx="147">
                  <c:v>29.426000000000002</c:v>
                </c:pt>
                <c:pt idx="148">
                  <c:v>31.1678</c:v>
                </c:pt>
                <c:pt idx="149">
                  <c:v>31.414000000000001</c:v>
                </c:pt>
                <c:pt idx="150">
                  <c:v>30.831400000000002</c:v>
                </c:pt>
                <c:pt idx="151">
                  <c:v>32.129999999999995</c:v>
                </c:pt>
                <c:pt idx="152">
                  <c:v>31.491999999999997</c:v>
                </c:pt>
                <c:pt idx="153">
                  <c:v>31.463240724719999</c:v>
                </c:pt>
                <c:pt idx="154">
                  <c:v>30.132999999999999</c:v>
                </c:pt>
                <c:pt idx="155">
                  <c:v>30.341000000000001</c:v>
                </c:pt>
                <c:pt idx="156">
                  <c:v>29.85</c:v>
                </c:pt>
                <c:pt idx="157">
                  <c:v>31.154</c:v>
                </c:pt>
                <c:pt idx="158">
                  <c:v>30.09</c:v>
                </c:pt>
                <c:pt idx="159">
                  <c:v>30.874999999999996</c:v>
                </c:pt>
                <c:pt idx="160">
                  <c:v>31.620000000000005</c:v>
                </c:pt>
                <c:pt idx="161">
                  <c:v>33.117799999999995</c:v>
                </c:pt>
                <c:pt idx="162">
                  <c:v>32.689</c:v>
                </c:pt>
                <c:pt idx="163">
                  <c:v>31.124000000000002</c:v>
                </c:pt>
                <c:pt idx="164">
                  <c:v>32.852000000000004</c:v>
                </c:pt>
                <c:pt idx="165">
                  <c:v>31.570571428571427</c:v>
                </c:pt>
                <c:pt idx="166">
                  <c:v>32.063000000000002</c:v>
                </c:pt>
                <c:pt idx="167">
                  <c:v>32.47</c:v>
                </c:pt>
                <c:pt idx="168">
                  <c:v>33.840000000000003</c:v>
                </c:pt>
                <c:pt idx="169">
                  <c:v>32.325000000000003</c:v>
                </c:pt>
                <c:pt idx="170">
                  <c:v>32.475999999999999</c:v>
                </c:pt>
                <c:pt idx="171">
                  <c:v>32.965000000000003</c:v>
                </c:pt>
                <c:pt idx="172">
                  <c:v>32.990428571428573</c:v>
                </c:pt>
                <c:pt idx="173">
                  <c:v>33.653999999999996</c:v>
                </c:pt>
                <c:pt idx="174">
                  <c:v>33.291000000000004</c:v>
                </c:pt>
                <c:pt idx="175">
                  <c:v>33.035000000000004</c:v>
                </c:pt>
                <c:pt idx="176">
                  <c:v>32.774891943599997</c:v>
                </c:pt>
                <c:pt idx="177">
                  <c:v>32.222000000000001</c:v>
                </c:pt>
                <c:pt idx="178">
                  <c:v>32.75</c:v>
                </c:pt>
                <c:pt idx="179">
                  <c:v>31.25656184628</c:v>
                </c:pt>
                <c:pt idx="180">
                  <c:v>31.399000000000001</c:v>
                </c:pt>
                <c:pt idx="181">
                  <c:v>33.657000000000004</c:v>
                </c:pt>
                <c:pt idx="182">
                  <c:v>33.594000000000001</c:v>
                </c:pt>
                <c:pt idx="183">
                  <c:v>32.872</c:v>
                </c:pt>
                <c:pt idx="184">
                  <c:v>30.870456057399998</c:v>
                </c:pt>
                <c:pt idx="185">
                  <c:v>30.5</c:v>
                </c:pt>
                <c:pt idx="186">
                  <c:v>33.305999999999997</c:v>
                </c:pt>
                <c:pt idx="187">
                  <c:v>32.47</c:v>
                </c:pt>
                <c:pt idx="188">
                  <c:v>32.83</c:v>
                </c:pt>
                <c:pt idx="189">
                  <c:v>33.870000000000005</c:v>
                </c:pt>
                <c:pt idx="190">
                  <c:v>33.362000000000002</c:v>
                </c:pt>
                <c:pt idx="191">
                  <c:v>32.904093887640009</c:v>
                </c:pt>
                <c:pt idx="192">
                  <c:v>31.881</c:v>
                </c:pt>
                <c:pt idx="193">
                  <c:v>32.511975079999999</c:v>
                </c:pt>
                <c:pt idx="194">
                  <c:v>32.24</c:v>
                </c:pt>
                <c:pt idx="195">
                  <c:v>32.229999999999997</c:v>
                </c:pt>
                <c:pt idx="196">
                  <c:v>33.566296070999996</c:v>
                </c:pt>
                <c:pt idx="197">
                  <c:v>33.049999999999997</c:v>
                </c:pt>
                <c:pt idx="198">
                  <c:v>33.052</c:v>
                </c:pt>
                <c:pt idx="199">
                  <c:v>33.547000000000004</c:v>
                </c:pt>
                <c:pt idx="200">
                  <c:v>33.292999999999999</c:v>
                </c:pt>
                <c:pt idx="201">
                  <c:v>31.922000000000001</c:v>
                </c:pt>
                <c:pt idx="202">
                  <c:v>32.775999999999996</c:v>
                </c:pt>
                <c:pt idx="203">
                  <c:v>33.540876013119998</c:v>
                </c:pt>
                <c:pt idx="204">
                  <c:v>31.737000000000002</c:v>
                </c:pt>
                <c:pt idx="205">
                  <c:v>33.453000000000003</c:v>
                </c:pt>
                <c:pt idx="206">
                  <c:v>32.164857142857137</c:v>
                </c:pt>
                <c:pt idx="207">
                  <c:v>32.096857142857139</c:v>
                </c:pt>
                <c:pt idx="208">
                  <c:v>31.693999999999999</c:v>
                </c:pt>
                <c:pt idx="209">
                  <c:v>31.167999999999999</c:v>
                </c:pt>
                <c:pt idx="210">
                  <c:v>31.496000000000002</c:v>
                </c:pt>
                <c:pt idx="211">
                  <c:v>32.129999999999995</c:v>
                </c:pt>
                <c:pt idx="212">
                  <c:v>32.29</c:v>
                </c:pt>
                <c:pt idx="213">
                  <c:v>31.913</c:v>
                </c:pt>
                <c:pt idx="214">
                  <c:v>32.790999999999997</c:v>
                </c:pt>
                <c:pt idx="215">
                  <c:v>33.756999999999998</c:v>
                </c:pt>
                <c:pt idx="216">
                  <c:v>31.998321428571426</c:v>
                </c:pt>
                <c:pt idx="217">
                  <c:v>32.747250000000001</c:v>
                </c:pt>
                <c:pt idx="218">
                  <c:v>34.155999999999999</c:v>
                </c:pt>
                <c:pt idx="219">
                  <c:v>32.161626387639998</c:v>
                </c:pt>
                <c:pt idx="220">
                  <c:v>33.352000000000004</c:v>
                </c:pt>
                <c:pt idx="221">
                  <c:v>32.501010000000001</c:v>
                </c:pt>
                <c:pt idx="222">
                  <c:v>32.138000000000005</c:v>
                </c:pt>
                <c:pt idx="223">
                  <c:v>31.270611363760004</c:v>
                </c:pt>
                <c:pt idx="224">
                  <c:v>31.512285714285717</c:v>
                </c:pt>
                <c:pt idx="225">
                  <c:v>32.162000000000006</c:v>
                </c:pt>
                <c:pt idx="226">
                  <c:v>32.129999999999995</c:v>
                </c:pt>
                <c:pt idx="227">
                  <c:v>34.01</c:v>
                </c:pt>
                <c:pt idx="228">
                  <c:v>34.131999999999998</c:v>
                </c:pt>
                <c:pt idx="229">
                  <c:v>33.506142857142855</c:v>
                </c:pt>
                <c:pt idx="230">
                  <c:v>32.706142857142858</c:v>
                </c:pt>
                <c:pt idx="231">
                  <c:v>31.818999999999996</c:v>
                </c:pt>
                <c:pt idx="232">
                  <c:v>32.736142857142859</c:v>
                </c:pt>
                <c:pt idx="233">
                  <c:v>32.264000000000003</c:v>
                </c:pt>
                <c:pt idx="234">
                  <c:v>32.893999999999998</c:v>
                </c:pt>
                <c:pt idx="235">
                  <c:v>32.482999999999997</c:v>
                </c:pt>
                <c:pt idx="236">
                  <c:v>32.535321428571429</c:v>
                </c:pt>
                <c:pt idx="237">
                  <c:v>32.352000000000004</c:v>
                </c:pt>
                <c:pt idx="238">
                  <c:v>32.76</c:v>
                </c:pt>
                <c:pt idx="239">
                  <c:v>33.020000000000003</c:v>
                </c:pt>
                <c:pt idx="240">
                  <c:v>33.71257142857143</c:v>
                </c:pt>
                <c:pt idx="241">
                  <c:v>33.152999999999999</c:v>
                </c:pt>
                <c:pt idx="242">
                  <c:v>32.2027</c:v>
                </c:pt>
                <c:pt idx="243">
                  <c:v>31.779943372800002</c:v>
                </c:pt>
                <c:pt idx="244">
                  <c:v>32.64</c:v>
                </c:pt>
                <c:pt idx="245">
                  <c:v>32.67</c:v>
                </c:pt>
                <c:pt idx="246">
                  <c:v>31.61</c:v>
                </c:pt>
                <c:pt idx="247">
                  <c:v>31.529999999999998</c:v>
                </c:pt>
                <c:pt idx="248">
                  <c:v>31.48</c:v>
                </c:pt>
                <c:pt idx="249">
                  <c:v>31.870257452480001</c:v>
                </c:pt>
                <c:pt idx="250">
                  <c:v>32.119999999999997</c:v>
                </c:pt>
                <c:pt idx="251">
                  <c:v>31.86</c:v>
                </c:pt>
                <c:pt idx="252">
                  <c:v>32.526362578399997</c:v>
                </c:pt>
                <c:pt idx="253">
                  <c:v>31.993428570999995</c:v>
                </c:pt>
                <c:pt idx="254">
                  <c:v>32.11</c:v>
                </c:pt>
                <c:pt idx="255">
                  <c:v>32.560382646280004</c:v>
                </c:pt>
                <c:pt idx="256">
                  <c:v>31.131</c:v>
                </c:pt>
                <c:pt idx="257">
                  <c:v>32.326000000000001</c:v>
                </c:pt>
                <c:pt idx="258">
                  <c:v>31.66</c:v>
                </c:pt>
                <c:pt idx="259">
                  <c:v>30.9</c:v>
                </c:pt>
                <c:pt idx="260">
                  <c:v>31.006999999999998</c:v>
                </c:pt>
                <c:pt idx="261">
                  <c:v>30.445999999999998</c:v>
                </c:pt>
                <c:pt idx="262">
                  <c:v>31.75</c:v>
                </c:pt>
                <c:pt idx="263">
                  <c:v>30.960857142857144</c:v>
                </c:pt>
                <c:pt idx="264">
                  <c:v>30.637000000000004</c:v>
                </c:pt>
                <c:pt idx="265">
                  <c:v>30.264000000000003</c:v>
                </c:pt>
                <c:pt idx="266">
                  <c:v>30.465</c:v>
                </c:pt>
                <c:pt idx="267">
                  <c:v>30.109857142857145</c:v>
                </c:pt>
                <c:pt idx="268">
                  <c:v>30.42</c:v>
                </c:pt>
                <c:pt idx="269">
                  <c:v>30.359000000000002</c:v>
                </c:pt>
                <c:pt idx="270">
                  <c:v>30.533000000000005</c:v>
                </c:pt>
                <c:pt idx="271">
                  <c:v>30.36</c:v>
                </c:pt>
                <c:pt idx="272">
                  <c:v>30.229999999999997</c:v>
                </c:pt>
                <c:pt idx="273">
                  <c:v>29.29485714285714</c:v>
                </c:pt>
                <c:pt idx="274">
                  <c:v>29.685142857142857</c:v>
                </c:pt>
                <c:pt idx="275">
                  <c:v>30.606000000000002</c:v>
                </c:pt>
                <c:pt idx="276">
                  <c:v>31.320999999999998</c:v>
                </c:pt>
                <c:pt idx="277">
                  <c:v>31.430999999999997</c:v>
                </c:pt>
                <c:pt idx="278">
                  <c:v>30.372</c:v>
                </c:pt>
                <c:pt idx="279">
                  <c:v>28.42</c:v>
                </c:pt>
                <c:pt idx="280">
                  <c:v>28.727380952380955</c:v>
                </c:pt>
                <c:pt idx="281">
                  <c:v>29.009999999999998</c:v>
                </c:pt>
                <c:pt idx="282">
                  <c:v>29.479999999999997</c:v>
                </c:pt>
                <c:pt idx="283">
                  <c:v>27.907249999999998</c:v>
                </c:pt>
                <c:pt idx="284">
                  <c:v>28.706000000000003</c:v>
                </c:pt>
                <c:pt idx="285">
                  <c:v>28.74026056728</c:v>
                </c:pt>
                <c:pt idx="286">
                  <c:v>27.258000000000003</c:v>
                </c:pt>
                <c:pt idx="287">
                  <c:v>28.391142857142857</c:v>
                </c:pt>
                <c:pt idx="288">
                  <c:v>27.085000000000001</c:v>
                </c:pt>
                <c:pt idx="289">
                  <c:v>27.823</c:v>
                </c:pt>
                <c:pt idx="290">
                  <c:v>28.273999999999997</c:v>
                </c:pt>
                <c:pt idx="291">
                  <c:v>28.994</c:v>
                </c:pt>
                <c:pt idx="292">
                  <c:v>28.426000000000002</c:v>
                </c:pt>
                <c:pt idx="293">
                  <c:v>27.07</c:v>
                </c:pt>
                <c:pt idx="294">
                  <c:v>27.949999999999996</c:v>
                </c:pt>
                <c:pt idx="295">
                  <c:v>27.289000000000001</c:v>
                </c:pt>
                <c:pt idx="296">
                  <c:v>27.600714285714286</c:v>
                </c:pt>
                <c:pt idx="297">
                  <c:v>27.9482</c:v>
                </c:pt>
                <c:pt idx="298">
                  <c:v>28.470714285714287</c:v>
                </c:pt>
                <c:pt idx="299">
                  <c:v>28.200714285714287</c:v>
                </c:pt>
                <c:pt idx="300">
                  <c:v>27.884</c:v>
                </c:pt>
                <c:pt idx="301">
                  <c:v>28.215999999999998</c:v>
                </c:pt>
                <c:pt idx="302">
                  <c:v>26.826621919760001</c:v>
                </c:pt>
                <c:pt idx="303">
                  <c:v>26.856999999999999</c:v>
                </c:pt>
                <c:pt idx="304">
                  <c:v>27.443999999999999</c:v>
                </c:pt>
                <c:pt idx="305">
                  <c:v>27.0745</c:v>
                </c:pt>
                <c:pt idx="306">
                  <c:v>27.048285714285761</c:v>
                </c:pt>
                <c:pt idx="307">
                  <c:v>27.225000000000001</c:v>
                </c:pt>
                <c:pt idx="308">
                  <c:v>27.529999999999998</c:v>
                </c:pt>
                <c:pt idx="309">
                  <c:v>27.541999999999998</c:v>
                </c:pt>
                <c:pt idx="310">
                  <c:v>27.16</c:v>
                </c:pt>
                <c:pt idx="311">
                  <c:v>26.251999999999999</c:v>
                </c:pt>
                <c:pt idx="312">
                  <c:v>26.723166666666668</c:v>
                </c:pt>
                <c:pt idx="313">
                  <c:v>25.619999999999997</c:v>
                </c:pt>
                <c:pt idx="314">
                  <c:v>26.100999999999999</c:v>
                </c:pt>
                <c:pt idx="315">
                  <c:v>27.283000000000001</c:v>
                </c:pt>
                <c:pt idx="316">
                  <c:v>25.725999999999999</c:v>
                </c:pt>
                <c:pt idx="317">
                  <c:v>25.648000000000003</c:v>
                </c:pt>
                <c:pt idx="318">
                  <c:v>25.97</c:v>
                </c:pt>
                <c:pt idx="319">
                  <c:v>26.271000000000001</c:v>
                </c:pt>
                <c:pt idx="320">
                  <c:v>25.704000000000001</c:v>
                </c:pt>
                <c:pt idx="321">
                  <c:v>25.71</c:v>
                </c:pt>
                <c:pt idx="322">
                  <c:v>25.601000000000003</c:v>
                </c:pt>
                <c:pt idx="323">
                  <c:v>25.884214285714283</c:v>
                </c:pt>
                <c:pt idx="324">
                  <c:v>25.41</c:v>
                </c:pt>
                <c:pt idx="325">
                  <c:v>25.63</c:v>
                </c:pt>
                <c:pt idx="326">
                  <c:v>24.708000000000002</c:v>
                </c:pt>
                <c:pt idx="327">
                  <c:v>24.310000000000002</c:v>
                </c:pt>
                <c:pt idx="328">
                  <c:v>24.61</c:v>
                </c:pt>
                <c:pt idx="329">
                  <c:v>24.485749609399999</c:v>
                </c:pt>
                <c:pt idx="330">
                  <c:v>25.478999999999999</c:v>
                </c:pt>
                <c:pt idx="331">
                  <c:v>25.535321475555524</c:v>
                </c:pt>
                <c:pt idx="332">
                  <c:v>25.473000000000003</c:v>
                </c:pt>
                <c:pt idx="333">
                  <c:v>25.598750000000003</c:v>
                </c:pt>
                <c:pt idx="334">
                  <c:v>25.853999999999999</c:v>
                </c:pt>
                <c:pt idx="335">
                  <c:v>24.632000000000001</c:v>
                </c:pt>
                <c:pt idx="336">
                  <c:v>25.056999999999999</c:v>
                </c:pt>
                <c:pt idx="337">
                  <c:v>25.66</c:v>
                </c:pt>
                <c:pt idx="338">
                  <c:v>26.424000000000003</c:v>
                </c:pt>
                <c:pt idx="339">
                  <c:v>27.489000000000001</c:v>
                </c:pt>
                <c:pt idx="340">
                  <c:v>25.734000000000002</c:v>
                </c:pt>
                <c:pt idx="341">
                  <c:v>25.788</c:v>
                </c:pt>
                <c:pt idx="342">
                  <c:v>25.020000000000003</c:v>
                </c:pt>
                <c:pt idx="343">
                  <c:v>24.556142857142877</c:v>
                </c:pt>
                <c:pt idx="344">
                  <c:v>24.847000000000001</c:v>
                </c:pt>
                <c:pt idx="345">
                  <c:v>25.381999999999998</c:v>
                </c:pt>
                <c:pt idx="346">
                  <c:v>25.641999999999999</c:v>
                </c:pt>
                <c:pt idx="347">
                  <c:v>24.310000000000002</c:v>
                </c:pt>
                <c:pt idx="348">
                  <c:v>24.34</c:v>
                </c:pt>
                <c:pt idx="349">
                  <c:v>24.28630316788</c:v>
                </c:pt>
                <c:pt idx="350">
                  <c:v>24.185966544479999</c:v>
                </c:pt>
                <c:pt idx="351">
                  <c:v>24.664000000000001</c:v>
                </c:pt>
                <c:pt idx="352">
                  <c:v>24.399000000000001</c:v>
                </c:pt>
                <c:pt idx="353">
                  <c:v>24.582000000000001</c:v>
                </c:pt>
                <c:pt idx="354">
                  <c:v>24.599</c:v>
                </c:pt>
                <c:pt idx="355">
                  <c:v>24.28</c:v>
                </c:pt>
                <c:pt idx="356">
                  <c:v>22.887</c:v>
                </c:pt>
                <c:pt idx="357">
                  <c:v>22.597000000000001</c:v>
                </c:pt>
                <c:pt idx="358">
                  <c:v>21.32</c:v>
                </c:pt>
                <c:pt idx="359">
                  <c:v>21.831497972879998</c:v>
                </c:pt>
                <c:pt idx="360">
                  <c:v>22.747</c:v>
                </c:pt>
                <c:pt idx="361">
                  <c:v>23.253999999999998</c:v>
                </c:pt>
                <c:pt idx="362">
                  <c:v>23.149000000000001</c:v>
                </c:pt>
                <c:pt idx="363">
                  <c:v>23.724</c:v>
                </c:pt>
                <c:pt idx="364">
                  <c:v>24.509999999999998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3-479D-81AD-E735D8858C76}"/>
            </c:ext>
          </c:extLst>
        </c:ser>
        <c:ser>
          <c:idx val="2"/>
          <c:order val="8"/>
          <c:tx>
            <c:strRef>
              <c:f>'finished water daily demand'!$AC$4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9525">
              <a:solidFill>
                <a:schemeClr val="accent1"/>
              </a:solidFill>
            </a:ln>
            <a:effectLst/>
          </c:spPr>
          <c:cat>
            <c:numLit>
              <c:formatCode>General</c:formatCode>
              <c:ptCount val="365"/>
              <c:pt idx="0">
                <c:v>42370</c:v>
              </c:pt>
              <c:pt idx="1">
                <c:v>42371</c:v>
              </c:pt>
              <c:pt idx="2">
                <c:v>42372</c:v>
              </c:pt>
              <c:pt idx="3">
                <c:v>42373</c:v>
              </c:pt>
              <c:pt idx="4">
                <c:v>42374</c:v>
              </c:pt>
              <c:pt idx="5">
                <c:v>42375</c:v>
              </c:pt>
              <c:pt idx="6">
                <c:v>42376</c:v>
              </c:pt>
              <c:pt idx="7">
                <c:v>42377</c:v>
              </c:pt>
              <c:pt idx="8">
                <c:v>42378</c:v>
              </c:pt>
              <c:pt idx="9">
                <c:v>42379</c:v>
              </c:pt>
              <c:pt idx="10">
                <c:v>42380</c:v>
              </c:pt>
              <c:pt idx="11">
                <c:v>42381</c:v>
              </c:pt>
              <c:pt idx="12">
                <c:v>42382</c:v>
              </c:pt>
              <c:pt idx="13">
                <c:v>42383</c:v>
              </c:pt>
              <c:pt idx="14">
                <c:v>42384</c:v>
              </c:pt>
              <c:pt idx="15">
                <c:v>42385</c:v>
              </c:pt>
              <c:pt idx="16">
                <c:v>42386</c:v>
              </c:pt>
              <c:pt idx="17">
                <c:v>42387</c:v>
              </c:pt>
              <c:pt idx="18">
                <c:v>42388</c:v>
              </c:pt>
              <c:pt idx="19">
                <c:v>42389</c:v>
              </c:pt>
              <c:pt idx="20">
                <c:v>42390</c:v>
              </c:pt>
              <c:pt idx="21">
                <c:v>42391</c:v>
              </c:pt>
              <c:pt idx="22">
                <c:v>42392</c:v>
              </c:pt>
              <c:pt idx="23">
                <c:v>42393</c:v>
              </c:pt>
              <c:pt idx="24">
                <c:v>42394</c:v>
              </c:pt>
              <c:pt idx="25">
                <c:v>42395</c:v>
              </c:pt>
              <c:pt idx="26">
                <c:v>42396</c:v>
              </c:pt>
              <c:pt idx="27">
                <c:v>42397</c:v>
              </c:pt>
              <c:pt idx="28">
                <c:v>42398</c:v>
              </c:pt>
              <c:pt idx="29">
                <c:v>42399</c:v>
              </c:pt>
              <c:pt idx="30">
                <c:v>42400</c:v>
              </c:pt>
              <c:pt idx="31">
                <c:v>42401</c:v>
              </c:pt>
              <c:pt idx="32">
                <c:v>42402</c:v>
              </c:pt>
              <c:pt idx="33">
                <c:v>42403</c:v>
              </c:pt>
              <c:pt idx="34">
                <c:v>42404</c:v>
              </c:pt>
              <c:pt idx="35">
                <c:v>42405</c:v>
              </c:pt>
              <c:pt idx="36">
                <c:v>42406</c:v>
              </c:pt>
              <c:pt idx="37">
                <c:v>42407</c:v>
              </c:pt>
              <c:pt idx="38">
                <c:v>42408</c:v>
              </c:pt>
              <c:pt idx="39">
                <c:v>42409</c:v>
              </c:pt>
              <c:pt idx="40">
                <c:v>42410</c:v>
              </c:pt>
              <c:pt idx="41">
                <c:v>42411</c:v>
              </c:pt>
              <c:pt idx="42">
                <c:v>42412</c:v>
              </c:pt>
              <c:pt idx="43">
                <c:v>42413</c:v>
              </c:pt>
              <c:pt idx="44">
                <c:v>42414</c:v>
              </c:pt>
              <c:pt idx="45">
                <c:v>42415</c:v>
              </c:pt>
              <c:pt idx="46">
                <c:v>42416</c:v>
              </c:pt>
              <c:pt idx="47">
                <c:v>42417</c:v>
              </c:pt>
              <c:pt idx="48">
                <c:v>42418</c:v>
              </c:pt>
              <c:pt idx="49">
                <c:v>42419</c:v>
              </c:pt>
              <c:pt idx="50">
                <c:v>42420</c:v>
              </c:pt>
              <c:pt idx="51">
                <c:v>42421</c:v>
              </c:pt>
              <c:pt idx="52">
                <c:v>42422</c:v>
              </c:pt>
              <c:pt idx="53">
                <c:v>42423</c:v>
              </c:pt>
              <c:pt idx="54">
                <c:v>42424</c:v>
              </c:pt>
              <c:pt idx="55">
                <c:v>42425</c:v>
              </c:pt>
              <c:pt idx="56">
                <c:v>42426</c:v>
              </c:pt>
              <c:pt idx="57">
                <c:v>42427</c:v>
              </c:pt>
              <c:pt idx="58">
                <c:v>42428</c:v>
              </c:pt>
              <c:pt idx="59">
                <c:v>42430</c:v>
              </c:pt>
              <c:pt idx="60">
                <c:v>42431</c:v>
              </c:pt>
              <c:pt idx="61">
                <c:v>42432</c:v>
              </c:pt>
              <c:pt idx="62">
                <c:v>42433</c:v>
              </c:pt>
              <c:pt idx="63">
                <c:v>42434</c:v>
              </c:pt>
              <c:pt idx="64">
                <c:v>42435</c:v>
              </c:pt>
              <c:pt idx="65">
                <c:v>42436</c:v>
              </c:pt>
              <c:pt idx="66">
                <c:v>42437</c:v>
              </c:pt>
              <c:pt idx="67">
                <c:v>42438</c:v>
              </c:pt>
              <c:pt idx="68">
                <c:v>42439</c:v>
              </c:pt>
              <c:pt idx="69">
                <c:v>42440</c:v>
              </c:pt>
              <c:pt idx="70">
                <c:v>42441</c:v>
              </c:pt>
              <c:pt idx="71">
                <c:v>42442</c:v>
              </c:pt>
              <c:pt idx="72">
                <c:v>42443</c:v>
              </c:pt>
              <c:pt idx="73">
                <c:v>42444</c:v>
              </c:pt>
              <c:pt idx="74">
                <c:v>42445</c:v>
              </c:pt>
              <c:pt idx="75">
                <c:v>42446</c:v>
              </c:pt>
              <c:pt idx="76">
                <c:v>42447</c:v>
              </c:pt>
              <c:pt idx="77">
                <c:v>42448</c:v>
              </c:pt>
              <c:pt idx="78">
                <c:v>42449</c:v>
              </c:pt>
              <c:pt idx="79">
                <c:v>42450</c:v>
              </c:pt>
              <c:pt idx="80">
                <c:v>42451</c:v>
              </c:pt>
              <c:pt idx="81">
                <c:v>42452</c:v>
              </c:pt>
              <c:pt idx="82">
                <c:v>42453</c:v>
              </c:pt>
              <c:pt idx="83">
                <c:v>42454</c:v>
              </c:pt>
              <c:pt idx="84">
                <c:v>42455</c:v>
              </c:pt>
              <c:pt idx="85">
                <c:v>42456</c:v>
              </c:pt>
              <c:pt idx="86">
                <c:v>42457</c:v>
              </c:pt>
              <c:pt idx="87">
                <c:v>42458</c:v>
              </c:pt>
              <c:pt idx="88">
                <c:v>42459</c:v>
              </c:pt>
              <c:pt idx="89">
                <c:v>42460</c:v>
              </c:pt>
              <c:pt idx="90">
                <c:v>42461</c:v>
              </c:pt>
              <c:pt idx="91">
                <c:v>42462</c:v>
              </c:pt>
              <c:pt idx="92">
                <c:v>42463</c:v>
              </c:pt>
              <c:pt idx="93">
                <c:v>42464</c:v>
              </c:pt>
              <c:pt idx="94">
                <c:v>42465</c:v>
              </c:pt>
              <c:pt idx="95">
                <c:v>42466</c:v>
              </c:pt>
              <c:pt idx="96">
                <c:v>42467</c:v>
              </c:pt>
              <c:pt idx="97">
                <c:v>42468</c:v>
              </c:pt>
              <c:pt idx="98">
                <c:v>42469</c:v>
              </c:pt>
              <c:pt idx="99">
                <c:v>42470</c:v>
              </c:pt>
              <c:pt idx="100">
                <c:v>42471</c:v>
              </c:pt>
              <c:pt idx="101">
                <c:v>42472</c:v>
              </c:pt>
              <c:pt idx="102">
                <c:v>42473</c:v>
              </c:pt>
              <c:pt idx="103">
                <c:v>42474</c:v>
              </c:pt>
              <c:pt idx="104">
                <c:v>42475</c:v>
              </c:pt>
              <c:pt idx="105">
                <c:v>42476</c:v>
              </c:pt>
              <c:pt idx="106">
                <c:v>42477</c:v>
              </c:pt>
              <c:pt idx="107">
                <c:v>42478</c:v>
              </c:pt>
              <c:pt idx="108">
                <c:v>42479</c:v>
              </c:pt>
              <c:pt idx="109">
                <c:v>42480</c:v>
              </c:pt>
              <c:pt idx="110">
                <c:v>42481</c:v>
              </c:pt>
              <c:pt idx="111">
                <c:v>42482</c:v>
              </c:pt>
              <c:pt idx="112">
                <c:v>42483</c:v>
              </c:pt>
              <c:pt idx="113">
                <c:v>42484</c:v>
              </c:pt>
              <c:pt idx="114">
                <c:v>42485</c:v>
              </c:pt>
              <c:pt idx="115">
                <c:v>42486</c:v>
              </c:pt>
              <c:pt idx="116">
                <c:v>42487</c:v>
              </c:pt>
              <c:pt idx="117">
                <c:v>42488</c:v>
              </c:pt>
              <c:pt idx="118">
                <c:v>42489</c:v>
              </c:pt>
              <c:pt idx="119">
                <c:v>42490</c:v>
              </c:pt>
              <c:pt idx="120">
                <c:v>42491</c:v>
              </c:pt>
              <c:pt idx="121">
                <c:v>42492</c:v>
              </c:pt>
              <c:pt idx="122">
                <c:v>42493</c:v>
              </c:pt>
              <c:pt idx="123">
                <c:v>42494</c:v>
              </c:pt>
              <c:pt idx="124">
                <c:v>42495</c:v>
              </c:pt>
              <c:pt idx="125">
                <c:v>42496</c:v>
              </c:pt>
              <c:pt idx="126">
                <c:v>42497</c:v>
              </c:pt>
              <c:pt idx="127">
                <c:v>42498</c:v>
              </c:pt>
              <c:pt idx="128">
                <c:v>42499</c:v>
              </c:pt>
              <c:pt idx="129">
                <c:v>42500</c:v>
              </c:pt>
              <c:pt idx="130">
                <c:v>42501</c:v>
              </c:pt>
              <c:pt idx="131">
                <c:v>42502</c:v>
              </c:pt>
              <c:pt idx="132">
                <c:v>42503</c:v>
              </c:pt>
              <c:pt idx="133">
                <c:v>42504</c:v>
              </c:pt>
              <c:pt idx="134">
                <c:v>42505</c:v>
              </c:pt>
              <c:pt idx="135">
                <c:v>42506</c:v>
              </c:pt>
              <c:pt idx="136">
                <c:v>42507</c:v>
              </c:pt>
              <c:pt idx="137">
                <c:v>42508</c:v>
              </c:pt>
              <c:pt idx="138">
                <c:v>42509</c:v>
              </c:pt>
              <c:pt idx="139">
                <c:v>42510</c:v>
              </c:pt>
              <c:pt idx="140">
                <c:v>42511</c:v>
              </c:pt>
              <c:pt idx="141">
                <c:v>42512</c:v>
              </c:pt>
              <c:pt idx="142">
                <c:v>42513</c:v>
              </c:pt>
              <c:pt idx="143">
                <c:v>42514</c:v>
              </c:pt>
              <c:pt idx="144">
                <c:v>42515</c:v>
              </c:pt>
              <c:pt idx="145">
                <c:v>42516</c:v>
              </c:pt>
              <c:pt idx="146">
                <c:v>42517</c:v>
              </c:pt>
              <c:pt idx="147">
                <c:v>42518</c:v>
              </c:pt>
              <c:pt idx="148">
                <c:v>42519</c:v>
              </c:pt>
              <c:pt idx="149">
                <c:v>42520</c:v>
              </c:pt>
              <c:pt idx="150">
                <c:v>42521</c:v>
              </c:pt>
              <c:pt idx="151">
                <c:v>42522</c:v>
              </c:pt>
              <c:pt idx="152">
                <c:v>42523</c:v>
              </c:pt>
              <c:pt idx="153">
                <c:v>42524</c:v>
              </c:pt>
              <c:pt idx="154">
                <c:v>42525</c:v>
              </c:pt>
              <c:pt idx="155">
                <c:v>42526</c:v>
              </c:pt>
              <c:pt idx="156">
                <c:v>42527</c:v>
              </c:pt>
              <c:pt idx="157">
                <c:v>42528</c:v>
              </c:pt>
              <c:pt idx="158">
                <c:v>42529</c:v>
              </c:pt>
              <c:pt idx="159">
                <c:v>42530</c:v>
              </c:pt>
              <c:pt idx="160">
                <c:v>42531</c:v>
              </c:pt>
              <c:pt idx="161">
                <c:v>42532</c:v>
              </c:pt>
              <c:pt idx="162">
                <c:v>42533</c:v>
              </c:pt>
              <c:pt idx="163">
                <c:v>42534</c:v>
              </c:pt>
              <c:pt idx="164">
                <c:v>42535</c:v>
              </c:pt>
              <c:pt idx="165">
                <c:v>42536</c:v>
              </c:pt>
              <c:pt idx="166">
                <c:v>42537</c:v>
              </c:pt>
              <c:pt idx="167">
                <c:v>42538</c:v>
              </c:pt>
              <c:pt idx="168">
                <c:v>42539</c:v>
              </c:pt>
              <c:pt idx="169">
                <c:v>42540</c:v>
              </c:pt>
              <c:pt idx="170">
                <c:v>42541</c:v>
              </c:pt>
              <c:pt idx="171">
                <c:v>42542</c:v>
              </c:pt>
              <c:pt idx="172">
                <c:v>42543</c:v>
              </c:pt>
              <c:pt idx="173">
                <c:v>42544</c:v>
              </c:pt>
              <c:pt idx="174">
                <c:v>42545</c:v>
              </c:pt>
              <c:pt idx="175">
                <c:v>42546</c:v>
              </c:pt>
              <c:pt idx="176">
                <c:v>42547</c:v>
              </c:pt>
              <c:pt idx="177">
                <c:v>42548</c:v>
              </c:pt>
              <c:pt idx="178">
                <c:v>42549</c:v>
              </c:pt>
              <c:pt idx="179">
                <c:v>42550</c:v>
              </c:pt>
              <c:pt idx="180">
                <c:v>42551</c:v>
              </c:pt>
              <c:pt idx="181">
                <c:v>42552</c:v>
              </c:pt>
              <c:pt idx="182">
                <c:v>42553</c:v>
              </c:pt>
              <c:pt idx="183">
                <c:v>42554</c:v>
              </c:pt>
              <c:pt idx="184">
                <c:v>42555</c:v>
              </c:pt>
              <c:pt idx="185">
                <c:v>42556</c:v>
              </c:pt>
              <c:pt idx="186">
                <c:v>42557</c:v>
              </c:pt>
              <c:pt idx="187">
                <c:v>42558</c:v>
              </c:pt>
              <c:pt idx="188">
                <c:v>42559</c:v>
              </c:pt>
              <c:pt idx="189">
                <c:v>42560</c:v>
              </c:pt>
              <c:pt idx="190">
                <c:v>42561</c:v>
              </c:pt>
              <c:pt idx="191">
                <c:v>42562</c:v>
              </c:pt>
              <c:pt idx="192">
                <c:v>42563</c:v>
              </c:pt>
              <c:pt idx="193">
                <c:v>42564</c:v>
              </c:pt>
              <c:pt idx="194">
                <c:v>42565</c:v>
              </c:pt>
              <c:pt idx="195">
                <c:v>42566</c:v>
              </c:pt>
              <c:pt idx="196">
                <c:v>42567</c:v>
              </c:pt>
              <c:pt idx="197">
                <c:v>42568</c:v>
              </c:pt>
              <c:pt idx="198">
                <c:v>42569</c:v>
              </c:pt>
              <c:pt idx="199">
                <c:v>42570</c:v>
              </c:pt>
              <c:pt idx="200">
                <c:v>42571</c:v>
              </c:pt>
              <c:pt idx="201">
                <c:v>42572</c:v>
              </c:pt>
              <c:pt idx="202">
                <c:v>42573</c:v>
              </c:pt>
              <c:pt idx="203">
                <c:v>42574</c:v>
              </c:pt>
              <c:pt idx="204">
                <c:v>42575</c:v>
              </c:pt>
              <c:pt idx="205">
                <c:v>42576</c:v>
              </c:pt>
              <c:pt idx="206">
                <c:v>42577</c:v>
              </c:pt>
              <c:pt idx="207">
                <c:v>42578</c:v>
              </c:pt>
              <c:pt idx="208">
                <c:v>42579</c:v>
              </c:pt>
              <c:pt idx="209">
                <c:v>42580</c:v>
              </c:pt>
              <c:pt idx="210">
                <c:v>42581</c:v>
              </c:pt>
              <c:pt idx="211">
                <c:v>42582</c:v>
              </c:pt>
              <c:pt idx="212">
                <c:v>42583</c:v>
              </c:pt>
              <c:pt idx="213">
                <c:v>42584</c:v>
              </c:pt>
              <c:pt idx="214">
                <c:v>42585</c:v>
              </c:pt>
              <c:pt idx="215">
                <c:v>42586</c:v>
              </c:pt>
              <c:pt idx="216">
                <c:v>42587</c:v>
              </c:pt>
              <c:pt idx="217">
                <c:v>42588</c:v>
              </c:pt>
              <c:pt idx="218">
                <c:v>42589</c:v>
              </c:pt>
              <c:pt idx="219">
                <c:v>42590</c:v>
              </c:pt>
              <c:pt idx="220">
                <c:v>42591</c:v>
              </c:pt>
              <c:pt idx="221">
                <c:v>42592</c:v>
              </c:pt>
              <c:pt idx="222">
                <c:v>42593</c:v>
              </c:pt>
              <c:pt idx="223">
                <c:v>42594</c:v>
              </c:pt>
              <c:pt idx="224">
                <c:v>42595</c:v>
              </c:pt>
              <c:pt idx="225">
                <c:v>42596</c:v>
              </c:pt>
              <c:pt idx="226">
                <c:v>42597</c:v>
              </c:pt>
              <c:pt idx="227">
                <c:v>42598</c:v>
              </c:pt>
              <c:pt idx="228">
                <c:v>42599</c:v>
              </c:pt>
              <c:pt idx="229">
                <c:v>42600</c:v>
              </c:pt>
              <c:pt idx="230">
                <c:v>42601</c:v>
              </c:pt>
              <c:pt idx="231">
                <c:v>42602</c:v>
              </c:pt>
              <c:pt idx="232">
                <c:v>42603</c:v>
              </c:pt>
              <c:pt idx="233">
                <c:v>42604</c:v>
              </c:pt>
              <c:pt idx="234">
                <c:v>42605</c:v>
              </c:pt>
              <c:pt idx="235">
                <c:v>42606</c:v>
              </c:pt>
              <c:pt idx="236">
                <c:v>42607</c:v>
              </c:pt>
              <c:pt idx="237">
                <c:v>42608</c:v>
              </c:pt>
              <c:pt idx="238">
                <c:v>42609</c:v>
              </c:pt>
              <c:pt idx="239">
                <c:v>42610</c:v>
              </c:pt>
              <c:pt idx="240">
                <c:v>42611</c:v>
              </c:pt>
              <c:pt idx="241">
                <c:v>42612</c:v>
              </c:pt>
              <c:pt idx="242">
                <c:v>42613</c:v>
              </c:pt>
              <c:pt idx="243">
                <c:v>42614</c:v>
              </c:pt>
              <c:pt idx="244">
                <c:v>42615</c:v>
              </c:pt>
              <c:pt idx="245">
                <c:v>42616</c:v>
              </c:pt>
              <c:pt idx="246">
                <c:v>42617</c:v>
              </c:pt>
              <c:pt idx="247">
                <c:v>42618</c:v>
              </c:pt>
              <c:pt idx="248">
                <c:v>42619</c:v>
              </c:pt>
              <c:pt idx="249">
                <c:v>42620</c:v>
              </c:pt>
              <c:pt idx="250">
                <c:v>42621</c:v>
              </c:pt>
              <c:pt idx="251">
                <c:v>42622</c:v>
              </c:pt>
              <c:pt idx="252">
                <c:v>42623</c:v>
              </c:pt>
              <c:pt idx="253">
                <c:v>42624</c:v>
              </c:pt>
              <c:pt idx="254">
                <c:v>42625</c:v>
              </c:pt>
              <c:pt idx="255">
                <c:v>42626</c:v>
              </c:pt>
              <c:pt idx="256">
                <c:v>42627</c:v>
              </c:pt>
              <c:pt idx="257">
                <c:v>42628</c:v>
              </c:pt>
              <c:pt idx="258">
                <c:v>42629</c:v>
              </c:pt>
              <c:pt idx="259">
                <c:v>42630</c:v>
              </c:pt>
              <c:pt idx="260">
                <c:v>42631</c:v>
              </c:pt>
              <c:pt idx="261">
                <c:v>42632</c:v>
              </c:pt>
              <c:pt idx="262">
                <c:v>42633</c:v>
              </c:pt>
              <c:pt idx="263">
                <c:v>42634</c:v>
              </c:pt>
              <c:pt idx="264">
                <c:v>42635</c:v>
              </c:pt>
              <c:pt idx="265">
                <c:v>42636</c:v>
              </c:pt>
              <c:pt idx="266">
                <c:v>42637</c:v>
              </c:pt>
              <c:pt idx="267">
                <c:v>42638</c:v>
              </c:pt>
              <c:pt idx="268">
                <c:v>42639</c:v>
              </c:pt>
              <c:pt idx="269">
                <c:v>42640</c:v>
              </c:pt>
              <c:pt idx="270">
                <c:v>42641</c:v>
              </c:pt>
              <c:pt idx="271">
                <c:v>42642</c:v>
              </c:pt>
              <c:pt idx="272">
                <c:v>42643</c:v>
              </c:pt>
              <c:pt idx="273">
                <c:v>42644</c:v>
              </c:pt>
              <c:pt idx="274">
                <c:v>42645</c:v>
              </c:pt>
              <c:pt idx="275">
                <c:v>42646</c:v>
              </c:pt>
              <c:pt idx="276">
                <c:v>42647</c:v>
              </c:pt>
              <c:pt idx="277">
                <c:v>42648</c:v>
              </c:pt>
              <c:pt idx="278">
                <c:v>42649</c:v>
              </c:pt>
              <c:pt idx="279">
                <c:v>42650</c:v>
              </c:pt>
              <c:pt idx="280">
                <c:v>42651</c:v>
              </c:pt>
              <c:pt idx="281">
                <c:v>42652</c:v>
              </c:pt>
              <c:pt idx="282">
                <c:v>42653</c:v>
              </c:pt>
              <c:pt idx="283">
                <c:v>42654</c:v>
              </c:pt>
              <c:pt idx="284">
                <c:v>42655</c:v>
              </c:pt>
              <c:pt idx="285">
                <c:v>42656</c:v>
              </c:pt>
              <c:pt idx="286">
                <c:v>42657</c:v>
              </c:pt>
              <c:pt idx="287">
                <c:v>42658</c:v>
              </c:pt>
              <c:pt idx="288">
                <c:v>42659</c:v>
              </c:pt>
              <c:pt idx="289">
                <c:v>42660</c:v>
              </c:pt>
              <c:pt idx="290">
                <c:v>42661</c:v>
              </c:pt>
              <c:pt idx="291">
                <c:v>42662</c:v>
              </c:pt>
              <c:pt idx="292">
                <c:v>42663</c:v>
              </c:pt>
              <c:pt idx="293">
                <c:v>42664</c:v>
              </c:pt>
              <c:pt idx="294">
                <c:v>42665</c:v>
              </c:pt>
              <c:pt idx="295">
                <c:v>42666</c:v>
              </c:pt>
              <c:pt idx="296">
                <c:v>42667</c:v>
              </c:pt>
              <c:pt idx="297">
                <c:v>42668</c:v>
              </c:pt>
              <c:pt idx="298">
                <c:v>42669</c:v>
              </c:pt>
              <c:pt idx="299">
                <c:v>42670</c:v>
              </c:pt>
              <c:pt idx="300">
                <c:v>42671</c:v>
              </c:pt>
              <c:pt idx="301">
                <c:v>42672</c:v>
              </c:pt>
              <c:pt idx="302">
                <c:v>42673</c:v>
              </c:pt>
              <c:pt idx="303">
                <c:v>42674</c:v>
              </c:pt>
              <c:pt idx="304">
                <c:v>42675</c:v>
              </c:pt>
              <c:pt idx="305">
                <c:v>42676</c:v>
              </c:pt>
              <c:pt idx="306">
                <c:v>42677</c:v>
              </c:pt>
              <c:pt idx="307">
                <c:v>42678</c:v>
              </c:pt>
              <c:pt idx="308">
                <c:v>42679</c:v>
              </c:pt>
              <c:pt idx="309">
                <c:v>42680</c:v>
              </c:pt>
              <c:pt idx="310">
                <c:v>42681</c:v>
              </c:pt>
              <c:pt idx="311">
                <c:v>42682</c:v>
              </c:pt>
              <c:pt idx="312">
                <c:v>42683</c:v>
              </c:pt>
              <c:pt idx="313">
                <c:v>42684</c:v>
              </c:pt>
              <c:pt idx="314">
                <c:v>42685</c:v>
              </c:pt>
              <c:pt idx="315">
                <c:v>42686</c:v>
              </c:pt>
              <c:pt idx="316">
                <c:v>42687</c:v>
              </c:pt>
              <c:pt idx="317">
                <c:v>42688</c:v>
              </c:pt>
              <c:pt idx="318">
                <c:v>42689</c:v>
              </c:pt>
              <c:pt idx="319">
                <c:v>42690</c:v>
              </c:pt>
              <c:pt idx="320">
                <c:v>42691</c:v>
              </c:pt>
              <c:pt idx="321">
                <c:v>42692</c:v>
              </c:pt>
              <c:pt idx="322">
                <c:v>42693</c:v>
              </c:pt>
              <c:pt idx="323">
                <c:v>42694</c:v>
              </c:pt>
              <c:pt idx="324">
                <c:v>42695</c:v>
              </c:pt>
              <c:pt idx="325">
                <c:v>42696</c:v>
              </c:pt>
              <c:pt idx="326">
                <c:v>42697</c:v>
              </c:pt>
              <c:pt idx="327">
                <c:v>42698</c:v>
              </c:pt>
              <c:pt idx="328">
                <c:v>42699</c:v>
              </c:pt>
              <c:pt idx="329">
                <c:v>42700</c:v>
              </c:pt>
              <c:pt idx="330">
                <c:v>42701</c:v>
              </c:pt>
              <c:pt idx="331">
                <c:v>42702</c:v>
              </c:pt>
              <c:pt idx="332">
                <c:v>42703</c:v>
              </c:pt>
              <c:pt idx="333">
                <c:v>42704</c:v>
              </c:pt>
              <c:pt idx="334">
                <c:v>42705</c:v>
              </c:pt>
              <c:pt idx="335">
                <c:v>42706</c:v>
              </c:pt>
              <c:pt idx="336">
                <c:v>42707</c:v>
              </c:pt>
              <c:pt idx="337">
                <c:v>42708</c:v>
              </c:pt>
              <c:pt idx="338">
                <c:v>42709</c:v>
              </c:pt>
              <c:pt idx="339">
                <c:v>42710</c:v>
              </c:pt>
              <c:pt idx="340">
                <c:v>42711</c:v>
              </c:pt>
              <c:pt idx="341">
                <c:v>42712</c:v>
              </c:pt>
              <c:pt idx="342">
                <c:v>42713</c:v>
              </c:pt>
              <c:pt idx="343">
                <c:v>42714</c:v>
              </c:pt>
              <c:pt idx="344">
                <c:v>42715</c:v>
              </c:pt>
              <c:pt idx="345">
                <c:v>42716</c:v>
              </c:pt>
              <c:pt idx="346">
                <c:v>42717</c:v>
              </c:pt>
              <c:pt idx="347">
                <c:v>42718</c:v>
              </c:pt>
              <c:pt idx="348">
                <c:v>42719</c:v>
              </c:pt>
              <c:pt idx="349">
                <c:v>42720</c:v>
              </c:pt>
              <c:pt idx="350">
                <c:v>42721</c:v>
              </c:pt>
              <c:pt idx="351">
                <c:v>42722</c:v>
              </c:pt>
              <c:pt idx="352">
                <c:v>42723</c:v>
              </c:pt>
              <c:pt idx="353">
                <c:v>42724</c:v>
              </c:pt>
              <c:pt idx="354">
                <c:v>42725</c:v>
              </c:pt>
              <c:pt idx="355">
                <c:v>42726</c:v>
              </c:pt>
              <c:pt idx="356">
                <c:v>42727</c:v>
              </c:pt>
              <c:pt idx="357">
                <c:v>42728</c:v>
              </c:pt>
              <c:pt idx="358">
                <c:v>42729</c:v>
              </c:pt>
              <c:pt idx="359">
                <c:v>42730</c:v>
              </c:pt>
              <c:pt idx="360">
                <c:v>42731</c:v>
              </c:pt>
              <c:pt idx="361">
                <c:v>42732</c:v>
              </c:pt>
              <c:pt idx="362">
                <c:v>42733</c:v>
              </c:pt>
              <c:pt idx="363">
                <c:v>42734</c:v>
              </c:pt>
              <c:pt idx="364">
                <c:v>42735</c:v>
              </c:pt>
            </c:numLit>
          </c:cat>
          <c:val>
            <c:numRef>
              <c:f>'finished water daily demand'!$AC$5:$AC$369</c:f>
              <c:numCache>
                <c:formatCode>0.00</c:formatCode>
                <c:ptCount val="365"/>
                <c:pt idx="0">
                  <c:v>20.881</c:v>
                </c:pt>
                <c:pt idx="1">
                  <c:v>22.326969999999999</c:v>
                </c:pt>
                <c:pt idx="2">
                  <c:v>22.459309999999999</c:v>
                </c:pt>
                <c:pt idx="3">
                  <c:v>22.816285714285705</c:v>
                </c:pt>
                <c:pt idx="4">
                  <c:v>22.933</c:v>
                </c:pt>
                <c:pt idx="5">
                  <c:v>22.860222221999997</c:v>
                </c:pt>
                <c:pt idx="6">
                  <c:v>23.791999999999998</c:v>
                </c:pt>
                <c:pt idx="7">
                  <c:v>23.450222221999997</c:v>
                </c:pt>
                <c:pt idx="8">
                  <c:v>24.38670711596</c:v>
                </c:pt>
                <c:pt idx="9">
                  <c:v>24.181000000000001</c:v>
                </c:pt>
                <c:pt idx="10">
                  <c:v>23.678489999999996</c:v>
                </c:pt>
                <c:pt idx="11">
                  <c:v>24.108499999999999</c:v>
                </c:pt>
                <c:pt idx="12">
                  <c:v>24.398</c:v>
                </c:pt>
                <c:pt idx="13">
                  <c:v>23.716999999999999</c:v>
                </c:pt>
                <c:pt idx="14">
                  <c:v>23.692</c:v>
                </c:pt>
                <c:pt idx="15">
                  <c:v>24.363999999999997</c:v>
                </c:pt>
                <c:pt idx="16">
                  <c:v>23.68656498608</c:v>
                </c:pt>
                <c:pt idx="17">
                  <c:v>23.889425000000003</c:v>
                </c:pt>
                <c:pt idx="18">
                  <c:v>22.79</c:v>
                </c:pt>
                <c:pt idx="19">
                  <c:v>23.436130000000002</c:v>
                </c:pt>
                <c:pt idx="20">
                  <c:v>24.185389999999998</c:v>
                </c:pt>
                <c:pt idx="21">
                  <c:v>24.704799999999999</c:v>
                </c:pt>
                <c:pt idx="22">
                  <c:v>24.108000000000001</c:v>
                </c:pt>
                <c:pt idx="23">
                  <c:v>24.156943250000001</c:v>
                </c:pt>
                <c:pt idx="24">
                  <c:v>24.132999999999999</c:v>
                </c:pt>
                <c:pt idx="25">
                  <c:v>24.591999999999999</c:v>
                </c:pt>
                <c:pt idx="26">
                  <c:v>24.454000000000001</c:v>
                </c:pt>
                <c:pt idx="27">
                  <c:v>24.376000000000001</c:v>
                </c:pt>
                <c:pt idx="28">
                  <c:v>24.585547635360001</c:v>
                </c:pt>
                <c:pt idx="29">
                  <c:v>24.67</c:v>
                </c:pt>
                <c:pt idx="30">
                  <c:v>24.52016218076</c:v>
                </c:pt>
                <c:pt idx="31">
                  <c:v>24.155000000000001</c:v>
                </c:pt>
                <c:pt idx="32">
                  <c:v>24.313666666666666</c:v>
                </c:pt>
                <c:pt idx="33">
                  <c:v>23.710999999999999</c:v>
                </c:pt>
                <c:pt idx="34">
                  <c:v>24.141999999999999</c:v>
                </c:pt>
                <c:pt idx="35">
                  <c:v>24.622999999999998</c:v>
                </c:pt>
                <c:pt idx="36">
                  <c:v>24.224</c:v>
                </c:pt>
                <c:pt idx="37">
                  <c:v>24.329467427840001</c:v>
                </c:pt>
                <c:pt idx="38">
                  <c:v>24.425697245759999</c:v>
                </c:pt>
                <c:pt idx="39">
                  <c:v>24.2</c:v>
                </c:pt>
                <c:pt idx="40">
                  <c:v>24.64</c:v>
                </c:pt>
                <c:pt idx="41">
                  <c:v>24.216999999999999</c:v>
                </c:pt>
                <c:pt idx="42">
                  <c:v>23.742000000000001</c:v>
                </c:pt>
                <c:pt idx="43">
                  <c:v>24.320999999999998</c:v>
                </c:pt>
                <c:pt idx="44">
                  <c:v>24.215</c:v>
                </c:pt>
                <c:pt idx="45">
                  <c:v>24.400270856119999</c:v>
                </c:pt>
                <c:pt idx="46">
                  <c:v>24.225000000000001</c:v>
                </c:pt>
                <c:pt idx="47">
                  <c:v>24.228831999999997</c:v>
                </c:pt>
                <c:pt idx="48">
                  <c:v>24.48662483024</c:v>
                </c:pt>
                <c:pt idx="49">
                  <c:v>24.355</c:v>
                </c:pt>
                <c:pt idx="50">
                  <c:v>24.34</c:v>
                </c:pt>
                <c:pt idx="51">
                  <c:v>24.191000000000003</c:v>
                </c:pt>
                <c:pt idx="52">
                  <c:v>24.045142857142856</c:v>
                </c:pt>
                <c:pt idx="53">
                  <c:v>24.405000000000001</c:v>
                </c:pt>
                <c:pt idx="54">
                  <c:v>24.362904761904762</c:v>
                </c:pt>
                <c:pt idx="55">
                  <c:v>24.232939323559954</c:v>
                </c:pt>
                <c:pt idx="56">
                  <c:v>23.424687375559998</c:v>
                </c:pt>
                <c:pt idx="57">
                  <c:v>24.420999999999999</c:v>
                </c:pt>
                <c:pt idx="58">
                  <c:v>23.907729973160002</c:v>
                </c:pt>
                <c:pt idx="59">
                  <c:v>23.79</c:v>
                </c:pt>
                <c:pt idx="60">
                  <c:v>23.945999999999998</c:v>
                </c:pt>
                <c:pt idx="61">
                  <c:v>24.970999999999997</c:v>
                </c:pt>
                <c:pt idx="62">
                  <c:v>24.743285714285715</c:v>
                </c:pt>
                <c:pt idx="63">
                  <c:v>25.607999999999997</c:v>
                </c:pt>
                <c:pt idx="64">
                  <c:v>24.863857037839999</c:v>
                </c:pt>
                <c:pt idx="65">
                  <c:v>25.862000000000002</c:v>
                </c:pt>
                <c:pt idx="66">
                  <c:v>25.422799999999999</c:v>
                </c:pt>
                <c:pt idx="67">
                  <c:v>25.054399999999998</c:v>
                </c:pt>
                <c:pt idx="68">
                  <c:v>24.782607791</c:v>
                </c:pt>
                <c:pt idx="69">
                  <c:v>25.145</c:v>
                </c:pt>
                <c:pt idx="70">
                  <c:v>25.198</c:v>
                </c:pt>
                <c:pt idx="71">
                  <c:v>24.954116154880005</c:v>
                </c:pt>
                <c:pt idx="72">
                  <c:v>25.31309523809524</c:v>
                </c:pt>
                <c:pt idx="73">
                  <c:v>24.411619047619052</c:v>
                </c:pt>
                <c:pt idx="74">
                  <c:v>24.849999999999998</c:v>
                </c:pt>
                <c:pt idx="75">
                  <c:v>25</c:v>
                </c:pt>
                <c:pt idx="76">
                  <c:v>24.508000000000003</c:v>
                </c:pt>
                <c:pt idx="77">
                  <c:v>24.433123946880002</c:v>
                </c:pt>
                <c:pt idx="78">
                  <c:v>24.834153936120003</c:v>
                </c:pt>
                <c:pt idx="79">
                  <c:v>25.37</c:v>
                </c:pt>
                <c:pt idx="80">
                  <c:v>25.23</c:v>
                </c:pt>
                <c:pt idx="81">
                  <c:v>23.776</c:v>
                </c:pt>
                <c:pt idx="82">
                  <c:v>24.732666666666667</c:v>
                </c:pt>
                <c:pt idx="83">
                  <c:v>24.630000000000003</c:v>
                </c:pt>
                <c:pt idx="84">
                  <c:v>25.26</c:v>
                </c:pt>
                <c:pt idx="85">
                  <c:v>24.983095238095238</c:v>
                </c:pt>
                <c:pt idx="86">
                  <c:v>25.004717609120071</c:v>
                </c:pt>
                <c:pt idx="87">
                  <c:v>24.617236777640002</c:v>
                </c:pt>
                <c:pt idx="88">
                  <c:v>24.416</c:v>
                </c:pt>
                <c:pt idx="89">
                  <c:v>24.88</c:v>
                </c:pt>
                <c:pt idx="90">
                  <c:v>24.55</c:v>
                </c:pt>
                <c:pt idx="91">
                  <c:v>25.18</c:v>
                </c:pt>
                <c:pt idx="92">
                  <c:v>25.209281972239999</c:v>
                </c:pt>
                <c:pt idx="93">
                  <c:v>25.91</c:v>
                </c:pt>
                <c:pt idx="94">
                  <c:v>25.186625000000003</c:v>
                </c:pt>
                <c:pt idx="95">
                  <c:v>25.745613504800001</c:v>
                </c:pt>
                <c:pt idx="96">
                  <c:v>25.49</c:v>
                </c:pt>
                <c:pt idx="97">
                  <c:v>25.488</c:v>
                </c:pt>
                <c:pt idx="98">
                  <c:v>24.7592</c:v>
                </c:pt>
                <c:pt idx="99">
                  <c:v>25.3292</c:v>
                </c:pt>
                <c:pt idx="100">
                  <c:v>25.3</c:v>
                </c:pt>
                <c:pt idx="101">
                  <c:v>25.43</c:v>
                </c:pt>
                <c:pt idx="102">
                  <c:v>24.860857142857142</c:v>
                </c:pt>
                <c:pt idx="103">
                  <c:v>25.589999999999996</c:v>
                </c:pt>
                <c:pt idx="104">
                  <c:v>25.197714285714287</c:v>
                </c:pt>
                <c:pt idx="105">
                  <c:v>25.29490431064</c:v>
                </c:pt>
                <c:pt idx="106">
                  <c:v>25.869</c:v>
                </c:pt>
                <c:pt idx="107">
                  <c:v>25.594729557519997</c:v>
                </c:pt>
                <c:pt idx="108">
                  <c:v>26.18</c:v>
                </c:pt>
                <c:pt idx="109">
                  <c:v>26.378</c:v>
                </c:pt>
                <c:pt idx="110">
                  <c:v>26.112023809523812</c:v>
                </c:pt>
                <c:pt idx="111">
                  <c:v>25.705142857142857</c:v>
                </c:pt>
                <c:pt idx="112">
                  <c:v>25.84825</c:v>
                </c:pt>
                <c:pt idx="113">
                  <c:v>25.939999999999998</c:v>
                </c:pt>
                <c:pt idx="114">
                  <c:v>26.18</c:v>
                </c:pt>
                <c:pt idx="115">
                  <c:v>26.047000000000001</c:v>
                </c:pt>
                <c:pt idx="116">
                  <c:v>24.89357142857143</c:v>
                </c:pt>
                <c:pt idx="117">
                  <c:v>26.249000000000002</c:v>
                </c:pt>
                <c:pt idx="118">
                  <c:v>26.060000000000002</c:v>
                </c:pt>
                <c:pt idx="119">
                  <c:v>26.936999999999998</c:v>
                </c:pt>
                <c:pt idx="120">
                  <c:v>26.72</c:v>
                </c:pt>
                <c:pt idx="121">
                  <c:v>27.13903333333333</c:v>
                </c:pt>
                <c:pt idx="122">
                  <c:v>27.050666666666665</c:v>
                </c:pt>
                <c:pt idx="123">
                  <c:v>27.193000000000001</c:v>
                </c:pt>
                <c:pt idx="124">
                  <c:v>26.765000000000001</c:v>
                </c:pt>
                <c:pt idx="125">
                  <c:v>27.589999999999996</c:v>
                </c:pt>
                <c:pt idx="126">
                  <c:v>27.09</c:v>
                </c:pt>
                <c:pt idx="127">
                  <c:v>27.856999999999999</c:v>
                </c:pt>
                <c:pt idx="128">
                  <c:v>28.36</c:v>
                </c:pt>
                <c:pt idx="129">
                  <c:v>27.88</c:v>
                </c:pt>
                <c:pt idx="130">
                  <c:v>27.106131868131865</c:v>
                </c:pt>
                <c:pt idx="131">
                  <c:v>27.23</c:v>
                </c:pt>
                <c:pt idx="132">
                  <c:v>27.161000000000001</c:v>
                </c:pt>
                <c:pt idx="133">
                  <c:v>27.523</c:v>
                </c:pt>
                <c:pt idx="134">
                  <c:v>27.693419006279999</c:v>
                </c:pt>
                <c:pt idx="135">
                  <c:v>28.642703296703296</c:v>
                </c:pt>
                <c:pt idx="136">
                  <c:v>28.091166666666666</c:v>
                </c:pt>
                <c:pt idx="137">
                  <c:v>27.27</c:v>
                </c:pt>
                <c:pt idx="138">
                  <c:v>26.31</c:v>
                </c:pt>
                <c:pt idx="139">
                  <c:v>27.65</c:v>
                </c:pt>
                <c:pt idx="140">
                  <c:v>28.262</c:v>
                </c:pt>
                <c:pt idx="141">
                  <c:v>27.77</c:v>
                </c:pt>
                <c:pt idx="142">
                  <c:v>28.33</c:v>
                </c:pt>
                <c:pt idx="143">
                  <c:v>29.01</c:v>
                </c:pt>
                <c:pt idx="144">
                  <c:v>28.37</c:v>
                </c:pt>
                <c:pt idx="145">
                  <c:v>28.656999999999996</c:v>
                </c:pt>
                <c:pt idx="146">
                  <c:v>29.216000000000001</c:v>
                </c:pt>
                <c:pt idx="147">
                  <c:v>27.557000000000002</c:v>
                </c:pt>
                <c:pt idx="148">
                  <c:v>28.508000000000003</c:v>
                </c:pt>
                <c:pt idx="149">
                  <c:v>28.840000000000003</c:v>
                </c:pt>
                <c:pt idx="150">
                  <c:v>29.442</c:v>
                </c:pt>
                <c:pt idx="151">
                  <c:v>28.65</c:v>
                </c:pt>
                <c:pt idx="152">
                  <c:v>28.633285714285716</c:v>
                </c:pt>
                <c:pt idx="153">
                  <c:v>28.839999999999996</c:v>
                </c:pt>
                <c:pt idx="154">
                  <c:v>28.698714285714281</c:v>
                </c:pt>
                <c:pt idx="155">
                  <c:v>28.481000000000002</c:v>
                </c:pt>
                <c:pt idx="156">
                  <c:v>28.437799999999999</c:v>
                </c:pt>
                <c:pt idx="157">
                  <c:v>29.716000000000001</c:v>
                </c:pt>
                <c:pt idx="158">
                  <c:v>29.180999999999997</c:v>
                </c:pt>
                <c:pt idx="159">
                  <c:v>29.080000000000002</c:v>
                </c:pt>
                <c:pt idx="160">
                  <c:v>30.163166666666665</c:v>
                </c:pt>
                <c:pt idx="161">
                  <c:v>29.335000000000001</c:v>
                </c:pt>
                <c:pt idx="162">
                  <c:v>29.172000000000001</c:v>
                </c:pt>
                <c:pt idx="163">
                  <c:v>29.12</c:v>
                </c:pt>
                <c:pt idx="164">
                  <c:v>28.904999999999998</c:v>
                </c:pt>
                <c:pt idx="165">
                  <c:v>29.149000000000001</c:v>
                </c:pt>
                <c:pt idx="166">
                  <c:v>29.758476190476191</c:v>
                </c:pt>
                <c:pt idx="167">
                  <c:v>28.89</c:v>
                </c:pt>
                <c:pt idx="168">
                  <c:v>30.805</c:v>
                </c:pt>
                <c:pt idx="169">
                  <c:v>30.857799999999997</c:v>
                </c:pt>
                <c:pt idx="170">
                  <c:v>30.177000000000003</c:v>
                </c:pt>
                <c:pt idx="171">
                  <c:v>30.504999999999999</c:v>
                </c:pt>
                <c:pt idx="172">
                  <c:v>30.611000000000001</c:v>
                </c:pt>
                <c:pt idx="173">
                  <c:v>31.617999999999999</c:v>
                </c:pt>
                <c:pt idx="174">
                  <c:v>29.195349443400001</c:v>
                </c:pt>
                <c:pt idx="175">
                  <c:v>31.715035320000002</c:v>
                </c:pt>
                <c:pt idx="176">
                  <c:v>30.890999999999998</c:v>
                </c:pt>
                <c:pt idx="177">
                  <c:v>30.18</c:v>
                </c:pt>
                <c:pt idx="178">
                  <c:v>31.001999999999995</c:v>
                </c:pt>
                <c:pt idx="179">
                  <c:v>29.149000000000004</c:v>
                </c:pt>
                <c:pt idx="180">
                  <c:v>30.595000000000002</c:v>
                </c:pt>
                <c:pt idx="181">
                  <c:v>31.30844213796</c:v>
                </c:pt>
                <c:pt idx="182">
                  <c:v>31.06</c:v>
                </c:pt>
                <c:pt idx="183">
                  <c:v>31.38</c:v>
                </c:pt>
                <c:pt idx="184">
                  <c:v>28.412999999999997</c:v>
                </c:pt>
                <c:pt idx="185">
                  <c:v>28.919999999999998</c:v>
                </c:pt>
                <c:pt idx="186">
                  <c:v>30.23714285714286</c:v>
                </c:pt>
                <c:pt idx="187">
                  <c:v>30.201999999999998</c:v>
                </c:pt>
                <c:pt idx="188">
                  <c:v>30.024000000000001</c:v>
                </c:pt>
                <c:pt idx="189">
                  <c:v>30.085149239999929</c:v>
                </c:pt>
                <c:pt idx="190">
                  <c:v>31.560000000000002</c:v>
                </c:pt>
                <c:pt idx="191">
                  <c:v>31.751999999999999</c:v>
                </c:pt>
                <c:pt idx="192">
                  <c:v>31.003</c:v>
                </c:pt>
                <c:pt idx="193">
                  <c:v>31.9639812962</c:v>
                </c:pt>
                <c:pt idx="194">
                  <c:v>31.058999999999997</c:v>
                </c:pt>
                <c:pt idx="195">
                  <c:v>31.118025417142853</c:v>
                </c:pt>
                <c:pt idx="196">
                  <c:v>31.483899999999995</c:v>
                </c:pt>
                <c:pt idx="197">
                  <c:v>31.509999999999998</c:v>
                </c:pt>
                <c:pt idx="198">
                  <c:v>30.767142857142858</c:v>
                </c:pt>
                <c:pt idx="199">
                  <c:v>30.5839</c:v>
                </c:pt>
                <c:pt idx="200">
                  <c:v>31.951999999999998</c:v>
                </c:pt>
                <c:pt idx="201">
                  <c:v>31.34</c:v>
                </c:pt>
                <c:pt idx="202">
                  <c:v>30.802999999999997</c:v>
                </c:pt>
                <c:pt idx="203">
                  <c:v>30.923000000000002</c:v>
                </c:pt>
                <c:pt idx="204">
                  <c:v>30.707220361360001</c:v>
                </c:pt>
                <c:pt idx="205">
                  <c:v>29.905142857142856</c:v>
                </c:pt>
                <c:pt idx="206">
                  <c:v>30.447000000000003</c:v>
                </c:pt>
                <c:pt idx="207">
                  <c:v>30.597000000000001</c:v>
                </c:pt>
                <c:pt idx="208">
                  <c:v>30.135999999999996</c:v>
                </c:pt>
                <c:pt idx="209">
                  <c:v>29.832999999999998</c:v>
                </c:pt>
                <c:pt idx="210">
                  <c:v>30.271282283720002</c:v>
                </c:pt>
                <c:pt idx="211">
                  <c:v>29.430999999999997</c:v>
                </c:pt>
                <c:pt idx="212">
                  <c:v>30.420999999999999</c:v>
                </c:pt>
                <c:pt idx="213">
                  <c:v>30.647142857142857</c:v>
                </c:pt>
                <c:pt idx="214">
                  <c:v>30.591999999999999</c:v>
                </c:pt>
                <c:pt idx="215">
                  <c:v>30.452111111111112</c:v>
                </c:pt>
                <c:pt idx="216">
                  <c:v>30.418999999999997</c:v>
                </c:pt>
                <c:pt idx="217">
                  <c:v>31.536999999999999</c:v>
                </c:pt>
                <c:pt idx="218">
                  <c:v>31.111750000000001</c:v>
                </c:pt>
                <c:pt idx="219">
                  <c:v>30.10211111111111</c:v>
                </c:pt>
                <c:pt idx="220">
                  <c:v>29.933</c:v>
                </c:pt>
                <c:pt idx="221">
                  <c:v>29.822499999999998</c:v>
                </c:pt>
                <c:pt idx="222">
                  <c:v>30.922499999999999</c:v>
                </c:pt>
                <c:pt idx="223">
                  <c:v>29.7925</c:v>
                </c:pt>
                <c:pt idx="224">
                  <c:v>30.439</c:v>
                </c:pt>
                <c:pt idx="225">
                  <c:v>30.9</c:v>
                </c:pt>
                <c:pt idx="226">
                  <c:v>30.53</c:v>
                </c:pt>
                <c:pt idx="227">
                  <c:v>30.977</c:v>
                </c:pt>
                <c:pt idx="228">
                  <c:v>31.560000000000002</c:v>
                </c:pt>
                <c:pt idx="229">
                  <c:v>30.430999999999997</c:v>
                </c:pt>
                <c:pt idx="230">
                  <c:v>29.325000000000003</c:v>
                </c:pt>
                <c:pt idx="231">
                  <c:v>30.544</c:v>
                </c:pt>
                <c:pt idx="232">
                  <c:v>30.9</c:v>
                </c:pt>
                <c:pt idx="233">
                  <c:v>31.814</c:v>
                </c:pt>
                <c:pt idx="234">
                  <c:v>31.483000000000004</c:v>
                </c:pt>
                <c:pt idx="235">
                  <c:v>31.685860000000005</c:v>
                </c:pt>
                <c:pt idx="236">
                  <c:v>31.180170000000004</c:v>
                </c:pt>
                <c:pt idx="237">
                  <c:v>31.46</c:v>
                </c:pt>
                <c:pt idx="238">
                  <c:v>31.14</c:v>
                </c:pt>
                <c:pt idx="239">
                  <c:v>31.179000000000002</c:v>
                </c:pt>
                <c:pt idx="240">
                  <c:v>31.772770907200002</c:v>
                </c:pt>
                <c:pt idx="241">
                  <c:v>31.138999999999999</c:v>
                </c:pt>
                <c:pt idx="242">
                  <c:v>31.122</c:v>
                </c:pt>
                <c:pt idx="243">
                  <c:v>30.012</c:v>
                </c:pt>
                <c:pt idx="244">
                  <c:v>29.042000000000002</c:v>
                </c:pt>
                <c:pt idx="245">
                  <c:v>28.869000000000003</c:v>
                </c:pt>
                <c:pt idx="246">
                  <c:v>29.855</c:v>
                </c:pt>
                <c:pt idx="247">
                  <c:v>29.903400000000001</c:v>
                </c:pt>
                <c:pt idx="248">
                  <c:v>29.82</c:v>
                </c:pt>
                <c:pt idx="249">
                  <c:v>29.91444654368</c:v>
                </c:pt>
                <c:pt idx="250">
                  <c:v>29.075501296999999</c:v>
                </c:pt>
                <c:pt idx="251">
                  <c:v>29.4392</c:v>
                </c:pt>
                <c:pt idx="252">
                  <c:v>29.259999999999998</c:v>
                </c:pt>
                <c:pt idx="253">
                  <c:v>30.198</c:v>
                </c:pt>
                <c:pt idx="254">
                  <c:v>30.83</c:v>
                </c:pt>
                <c:pt idx="255">
                  <c:v>29.759999999999998</c:v>
                </c:pt>
                <c:pt idx="256">
                  <c:v>29.77939185768</c:v>
                </c:pt>
                <c:pt idx="257">
                  <c:v>29.248000000000001</c:v>
                </c:pt>
                <c:pt idx="258">
                  <c:v>29.775000000000002</c:v>
                </c:pt>
                <c:pt idx="259">
                  <c:v>30.273</c:v>
                </c:pt>
                <c:pt idx="260">
                  <c:v>29.45</c:v>
                </c:pt>
                <c:pt idx="261">
                  <c:v>29.32</c:v>
                </c:pt>
                <c:pt idx="262">
                  <c:v>29.068999999999999</c:v>
                </c:pt>
                <c:pt idx="263">
                  <c:v>29.527000000000001</c:v>
                </c:pt>
                <c:pt idx="264">
                  <c:v>29.329000000000001</c:v>
                </c:pt>
                <c:pt idx="265">
                  <c:v>28.595571429000003</c:v>
                </c:pt>
                <c:pt idx="266">
                  <c:v>28.583571428999999</c:v>
                </c:pt>
                <c:pt idx="267">
                  <c:v>28.510099999999998</c:v>
                </c:pt>
                <c:pt idx="268">
                  <c:v>29.114999999999998</c:v>
                </c:pt>
                <c:pt idx="269">
                  <c:v>28.613571429000004</c:v>
                </c:pt>
                <c:pt idx="270">
                  <c:v>28.54</c:v>
                </c:pt>
                <c:pt idx="271">
                  <c:v>27.64</c:v>
                </c:pt>
                <c:pt idx="272">
                  <c:v>27.8</c:v>
                </c:pt>
                <c:pt idx="273">
                  <c:v>27.177</c:v>
                </c:pt>
                <c:pt idx="274">
                  <c:v>27.840000000000003</c:v>
                </c:pt>
                <c:pt idx="275">
                  <c:v>28.555</c:v>
                </c:pt>
                <c:pt idx="276">
                  <c:v>28.986000000000001</c:v>
                </c:pt>
                <c:pt idx="277">
                  <c:v>29.535857142857139</c:v>
                </c:pt>
                <c:pt idx="278">
                  <c:v>27.865857142857145</c:v>
                </c:pt>
                <c:pt idx="279">
                  <c:v>27.313000000000002</c:v>
                </c:pt>
                <c:pt idx="280">
                  <c:v>28.03</c:v>
                </c:pt>
                <c:pt idx="281">
                  <c:v>27.509999999999998</c:v>
                </c:pt>
                <c:pt idx="282">
                  <c:v>27.498999999999999</c:v>
                </c:pt>
                <c:pt idx="283">
                  <c:v>27.015000000000001</c:v>
                </c:pt>
                <c:pt idx="284">
                  <c:v>26.763799999999996</c:v>
                </c:pt>
                <c:pt idx="285">
                  <c:v>26.361142857142855</c:v>
                </c:pt>
                <c:pt idx="286">
                  <c:v>26.462948984440001</c:v>
                </c:pt>
                <c:pt idx="287">
                  <c:v>26.78</c:v>
                </c:pt>
                <c:pt idx="288">
                  <c:v>26.47</c:v>
                </c:pt>
                <c:pt idx="289">
                  <c:v>26.528799999999997</c:v>
                </c:pt>
                <c:pt idx="290">
                  <c:v>27.065977139800001</c:v>
                </c:pt>
                <c:pt idx="291">
                  <c:v>26.569000000000003</c:v>
                </c:pt>
                <c:pt idx="292">
                  <c:v>26.404666666666667</c:v>
                </c:pt>
                <c:pt idx="293">
                  <c:v>25.645199999999996</c:v>
                </c:pt>
                <c:pt idx="294">
                  <c:v>26.926000000000002</c:v>
                </c:pt>
                <c:pt idx="295">
                  <c:v>26.709866907039999</c:v>
                </c:pt>
                <c:pt idx="296">
                  <c:v>26.41</c:v>
                </c:pt>
                <c:pt idx="297">
                  <c:v>26.47</c:v>
                </c:pt>
                <c:pt idx="298">
                  <c:v>26.103000000000002</c:v>
                </c:pt>
                <c:pt idx="299">
                  <c:v>25.630571428571432</c:v>
                </c:pt>
                <c:pt idx="300">
                  <c:v>26.276915115280001</c:v>
                </c:pt>
                <c:pt idx="301">
                  <c:v>26.160796049920002</c:v>
                </c:pt>
                <c:pt idx="302">
                  <c:v>25.8245</c:v>
                </c:pt>
                <c:pt idx="303">
                  <c:v>25.375</c:v>
                </c:pt>
                <c:pt idx="304">
                  <c:v>25.963999999999999</c:v>
                </c:pt>
                <c:pt idx="305">
                  <c:v>26.03</c:v>
                </c:pt>
                <c:pt idx="306">
                  <c:v>26.152000000000001</c:v>
                </c:pt>
                <c:pt idx="307">
                  <c:v>25.68</c:v>
                </c:pt>
                <c:pt idx="308">
                  <c:v>26.066500000000037</c:v>
                </c:pt>
                <c:pt idx="309">
                  <c:v>25.564127333159998</c:v>
                </c:pt>
                <c:pt idx="310">
                  <c:v>26.058</c:v>
                </c:pt>
                <c:pt idx="311">
                  <c:v>25.390600000000003</c:v>
                </c:pt>
                <c:pt idx="312">
                  <c:v>25.180875</c:v>
                </c:pt>
                <c:pt idx="313">
                  <c:v>25.241</c:v>
                </c:pt>
                <c:pt idx="314">
                  <c:v>25.228508466040001</c:v>
                </c:pt>
                <c:pt idx="315">
                  <c:v>25.69</c:v>
                </c:pt>
                <c:pt idx="316">
                  <c:v>25.006000000000022</c:v>
                </c:pt>
                <c:pt idx="317">
                  <c:v>24.968999999999998</c:v>
                </c:pt>
                <c:pt idx="318">
                  <c:v>24.673000000000002</c:v>
                </c:pt>
                <c:pt idx="319">
                  <c:v>24.224</c:v>
                </c:pt>
                <c:pt idx="320">
                  <c:v>24.465</c:v>
                </c:pt>
                <c:pt idx="321">
                  <c:v>24.456272727272726</c:v>
                </c:pt>
                <c:pt idx="322">
                  <c:v>24.730000000000004</c:v>
                </c:pt>
                <c:pt idx="323">
                  <c:v>24.882999999999999</c:v>
                </c:pt>
                <c:pt idx="324">
                  <c:v>24.356272727272724</c:v>
                </c:pt>
                <c:pt idx="325">
                  <c:v>24.279999999999998</c:v>
                </c:pt>
                <c:pt idx="326">
                  <c:v>24.013999999999999</c:v>
                </c:pt>
                <c:pt idx="327">
                  <c:v>23.619</c:v>
                </c:pt>
                <c:pt idx="328">
                  <c:v>23.251999999999999</c:v>
                </c:pt>
                <c:pt idx="329">
                  <c:v>23.511114285714282</c:v>
                </c:pt>
                <c:pt idx="330">
                  <c:v>23.8</c:v>
                </c:pt>
                <c:pt idx="331">
                  <c:v>23.409333333333329</c:v>
                </c:pt>
                <c:pt idx="332">
                  <c:v>23.79</c:v>
                </c:pt>
                <c:pt idx="333">
                  <c:v>23.310000000000002</c:v>
                </c:pt>
                <c:pt idx="334">
                  <c:v>23.906999999999996</c:v>
                </c:pt>
                <c:pt idx="335">
                  <c:v>23.704214285714283</c:v>
                </c:pt>
                <c:pt idx="336">
                  <c:v>24.033999999999999</c:v>
                </c:pt>
                <c:pt idx="337">
                  <c:v>23.611000000000001</c:v>
                </c:pt>
                <c:pt idx="338">
                  <c:v>23.708079777793905</c:v>
                </c:pt>
                <c:pt idx="339">
                  <c:v>24.299399999999999</c:v>
                </c:pt>
                <c:pt idx="340">
                  <c:v>23.283999999999999</c:v>
                </c:pt>
                <c:pt idx="341">
                  <c:v>23.58</c:v>
                </c:pt>
                <c:pt idx="342">
                  <c:v>23.5</c:v>
                </c:pt>
                <c:pt idx="343">
                  <c:v>23.89</c:v>
                </c:pt>
                <c:pt idx="344">
                  <c:v>23.550582648280002</c:v>
                </c:pt>
                <c:pt idx="345">
                  <c:v>23.7866846744</c:v>
                </c:pt>
                <c:pt idx="346">
                  <c:v>23.605495271720002</c:v>
                </c:pt>
                <c:pt idx="347">
                  <c:v>23.677</c:v>
                </c:pt>
                <c:pt idx="348">
                  <c:v>23.48399916772</c:v>
                </c:pt>
                <c:pt idx="349">
                  <c:v>23.224694856080003</c:v>
                </c:pt>
                <c:pt idx="350">
                  <c:v>23.53209510856</c:v>
                </c:pt>
                <c:pt idx="351">
                  <c:v>24.002235733200003</c:v>
                </c:pt>
                <c:pt idx="352">
                  <c:v>23.046142857142854</c:v>
                </c:pt>
                <c:pt idx="353">
                  <c:v>23.460142857142845</c:v>
                </c:pt>
                <c:pt idx="354">
                  <c:v>22.750900000000001</c:v>
                </c:pt>
                <c:pt idx="355">
                  <c:v>23.336142857142857</c:v>
                </c:pt>
                <c:pt idx="356">
                  <c:v>21.795999999999999</c:v>
                </c:pt>
                <c:pt idx="357">
                  <c:v>21.209</c:v>
                </c:pt>
                <c:pt idx="358">
                  <c:v>19.673475531319998</c:v>
                </c:pt>
                <c:pt idx="359">
                  <c:v>20.349999999999998</c:v>
                </c:pt>
                <c:pt idx="360">
                  <c:v>22.349999999999998</c:v>
                </c:pt>
                <c:pt idx="361">
                  <c:v>21.798999999999999</c:v>
                </c:pt>
                <c:pt idx="362">
                  <c:v>21.984999999999999</c:v>
                </c:pt>
                <c:pt idx="363">
                  <c:v>22.195999999999998</c:v>
                </c:pt>
                <c:pt idx="364">
                  <c:v>23.109000000000002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33-479D-81AD-E735D8858C76}"/>
            </c:ext>
          </c:extLst>
        </c:ser>
        <c:ser>
          <c:idx val="1"/>
          <c:order val="9"/>
          <c:tx>
            <c:strRef>
              <c:f>'finished water daily demand'!$AB$4</c:f>
              <c:strCache>
                <c:ptCount val="1"/>
                <c:pt idx="0">
                  <c:v>1st Quartile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accent1">
                  <a:lumMod val="20000"/>
                  <a:lumOff val="80000"/>
                </a:schemeClr>
              </a:solidFill>
            </a:ln>
            <a:effectLst/>
          </c:spPr>
          <c:cat>
            <c:numLit>
              <c:formatCode>General</c:formatCode>
              <c:ptCount val="365"/>
              <c:pt idx="0">
                <c:v>42370</c:v>
              </c:pt>
              <c:pt idx="1">
                <c:v>42371</c:v>
              </c:pt>
              <c:pt idx="2">
                <c:v>42372</c:v>
              </c:pt>
              <c:pt idx="3">
                <c:v>42373</c:v>
              </c:pt>
              <c:pt idx="4">
                <c:v>42374</c:v>
              </c:pt>
              <c:pt idx="5">
                <c:v>42375</c:v>
              </c:pt>
              <c:pt idx="6">
                <c:v>42376</c:v>
              </c:pt>
              <c:pt idx="7">
                <c:v>42377</c:v>
              </c:pt>
              <c:pt idx="8">
                <c:v>42378</c:v>
              </c:pt>
              <c:pt idx="9">
                <c:v>42379</c:v>
              </c:pt>
              <c:pt idx="10">
                <c:v>42380</c:v>
              </c:pt>
              <c:pt idx="11">
                <c:v>42381</c:v>
              </c:pt>
              <c:pt idx="12">
                <c:v>42382</c:v>
              </c:pt>
              <c:pt idx="13">
                <c:v>42383</c:v>
              </c:pt>
              <c:pt idx="14">
                <c:v>42384</c:v>
              </c:pt>
              <c:pt idx="15">
                <c:v>42385</c:v>
              </c:pt>
              <c:pt idx="16">
                <c:v>42386</c:v>
              </c:pt>
              <c:pt idx="17">
                <c:v>42387</c:v>
              </c:pt>
              <c:pt idx="18">
                <c:v>42388</c:v>
              </c:pt>
              <c:pt idx="19">
                <c:v>42389</c:v>
              </c:pt>
              <c:pt idx="20">
                <c:v>42390</c:v>
              </c:pt>
              <c:pt idx="21">
                <c:v>42391</c:v>
              </c:pt>
              <c:pt idx="22">
                <c:v>42392</c:v>
              </c:pt>
              <c:pt idx="23">
                <c:v>42393</c:v>
              </c:pt>
              <c:pt idx="24">
                <c:v>42394</c:v>
              </c:pt>
              <c:pt idx="25">
                <c:v>42395</c:v>
              </c:pt>
              <c:pt idx="26">
                <c:v>42396</c:v>
              </c:pt>
              <c:pt idx="27">
                <c:v>42397</c:v>
              </c:pt>
              <c:pt idx="28">
                <c:v>42398</c:v>
              </c:pt>
              <c:pt idx="29">
                <c:v>42399</c:v>
              </c:pt>
              <c:pt idx="30">
                <c:v>42400</c:v>
              </c:pt>
              <c:pt idx="31">
                <c:v>42401</c:v>
              </c:pt>
              <c:pt idx="32">
                <c:v>42402</c:v>
              </c:pt>
              <c:pt idx="33">
                <c:v>42403</c:v>
              </c:pt>
              <c:pt idx="34">
                <c:v>42404</c:v>
              </c:pt>
              <c:pt idx="35">
                <c:v>42405</c:v>
              </c:pt>
              <c:pt idx="36">
                <c:v>42406</c:v>
              </c:pt>
              <c:pt idx="37">
                <c:v>42407</c:v>
              </c:pt>
              <c:pt idx="38">
                <c:v>42408</c:v>
              </c:pt>
              <c:pt idx="39">
                <c:v>42409</c:v>
              </c:pt>
              <c:pt idx="40">
                <c:v>42410</c:v>
              </c:pt>
              <c:pt idx="41">
                <c:v>42411</c:v>
              </c:pt>
              <c:pt idx="42">
                <c:v>42412</c:v>
              </c:pt>
              <c:pt idx="43">
                <c:v>42413</c:v>
              </c:pt>
              <c:pt idx="44">
                <c:v>42414</c:v>
              </c:pt>
              <c:pt idx="45">
                <c:v>42415</c:v>
              </c:pt>
              <c:pt idx="46">
                <c:v>42416</c:v>
              </c:pt>
              <c:pt idx="47">
                <c:v>42417</c:v>
              </c:pt>
              <c:pt idx="48">
                <c:v>42418</c:v>
              </c:pt>
              <c:pt idx="49">
                <c:v>42419</c:v>
              </c:pt>
              <c:pt idx="50">
                <c:v>42420</c:v>
              </c:pt>
              <c:pt idx="51">
                <c:v>42421</c:v>
              </c:pt>
              <c:pt idx="52">
                <c:v>42422</c:v>
              </c:pt>
              <c:pt idx="53">
                <c:v>42423</c:v>
              </c:pt>
              <c:pt idx="54">
                <c:v>42424</c:v>
              </c:pt>
              <c:pt idx="55">
                <c:v>42425</c:v>
              </c:pt>
              <c:pt idx="56">
                <c:v>42426</c:v>
              </c:pt>
              <c:pt idx="57">
                <c:v>42427</c:v>
              </c:pt>
              <c:pt idx="58">
                <c:v>42428</c:v>
              </c:pt>
              <c:pt idx="59">
                <c:v>42430</c:v>
              </c:pt>
              <c:pt idx="60">
                <c:v>42431</c:v>
              </c:pt>
              <c:pt idx="61">
                <c:v>42432</c:v>
              </c:pt>
              <c:pt idx="62">
                <c:v>42433</c:v>
              </c:pt>
              <c:pt idx="63">
                <c:v>42434</c:v>
              </c:pt>
              <c:pt idx="64">
                <c:v>42435</c:v>
              </c:pt>
              <c:pt idx="65">
                <c:v>42436</c:v>
              </c:pt>
              <c:pt idx="66">
                <c:v>42437</c:v>
              </c:pt>
              <c:pt idx="67">
                <c:v>42438</c:v>
              </c:pt>
              <c:pt idx="68">
                <c:v>42439</c:v>
              </c:pt>
              <c:pt idx="69">
                <c:v>42440</c:v>
              </c:pt>
              <c:pt idx="70">
                <c:v>42441</c:v>
              </c:pt>
              <c:pt idx="71">
                <c:v>42442</c:v>
              </c:pt>
              <c:pt idx="72">
                <c:v>42443</c:v>
              </c:pt>
              <c:pt idx="73">
                <c:v>42444</c:v>
              </c:pt>
              <c:pt idx="74">
                <c:v>42445</c:v>
              </c:pt>
              <c:pt idx="75">
                <c:v>42446</c:v>
              </c:pt>
              <c:pt idx="76">
                <c:v>42447</c:v>
              </c:pt>
              <c:pt idx="77">
                <c:v>42448</c:v>
              </c:pt>
              <c:pt idx="78">
                <c:v>42449</c:v>
              </c:pt>
              <c:pt idx="79">
                <c:v>42450</c:v>
              </c:pt>
              <c:pt idx="80">
                <c:v>42451</c:v>
              </c:pt>
              <c:pt idx="81">
                <c:v>42452</c:v>
              </c:pt>
              <c:pt idx="82">
                <c:v>42453</c:v>
              </c:pt>
              <c:pt idx="83">
                <c:v>42454</c:v>
              </c:pt>
              <c:pt idx="84">
                <c:v>42455</c:v>
              </c:pt>
              <c:pt idx="85">
                <c:v>42456</c:v>
              </c:pt>
              <c:pt idx="86">
                <c:v>42457</c:v>
              </c:pt>
              <c:pt idx="87">
                <c:v>42458</c:v>
              </c:pt>
              <c:pt idx="88">
                <c:v>42459</c:v>
              </c:pt>
              <c:pt idx="89">
                <c:v>42460</c:v>
              </c:pt>
              <c:pt idx="90">
                <c:v>42461</c:v>
              </c:pt>
              <c:pt idx="91">
                <c:v>42462</c:v>
              </c:pt>
              <c:pt idx="92">
                <c:v>42463</c:v>
              </c:pt>
              <c:pt idx="93">
                <c:v>42464</c:v>
              </c:pt>
              <c:pt idx="94">
                <c:v>42465</c:v>
              </c:pt>
              <c:pt idx="95">
                <c:v>42466</c:v>
              </c:pt>
              <c:pt idx="96">
                <c:v>42467</c:v>
              </c:pt>
              <c:pt idx="97">
                <c:v>42468</c:v>
              </c:pt>
              <c:pt idx="98">
                <c:v>42469</c:v>
              </c:pt>
              <c:pt idx="99">
                <c:v>42470</c:v>
              </c:pt>
              <c:pt idx="100">
                <c:v>42471</c:v>
              </c:pt>
              <c:pt idx="101">
                <c:v>42472</c:v>
              </c:pt>
              <c:pt idx="102">
                <c:v>42473</c:v>
              </c:pt>
              <c:pt idx="103">
                <c:v>42474</c:v>
              </c:pt>
              <c:pt idx="104">
                <c:v>42475</c:v>
              </c:pt>
              <c:pt idx="105">
                <c:v>42476</c:v>
              </c:pt>
              <c:pt idx="106">
                <c:v>42477</c:v>
              </c:pt>
              <c:pt idx="107">
                <c:v>42478</c:v>
              </c:pt>
              <c:pt idx="108">
                <c:v>42479</c:v>
              </c:pt>
              <c:pt idx="109">
                <c:v>42480</c:v>
              </c:pt>
              <c:pt idx="110">
                <c:v>42481</c:v>
              </c:pt>
              <c:pt idx="111">
                <c:v>42482</c:v>
              </c:pt>
              <c:pt idx="112">
                <c:v>42483</c:v>
              </c:pt>
              <c:pt idx="113">
                <c:v>42484</c:v>
              </c:pt>
              <c:pt idx="114">
                <c:v>42485</c:v>
              </c:pt>
              <c:pt idx="115">
                <c:v>42486</c:v>
              </c:pt>
              <c:pt idx="116">
                <c:v>42487</c:v>
              </c:pt>
              <c:pt idx="117">
                <c:v>42488</c:v>
              </c:pt>
              <c:pt idx="118">
                <c:v>42489</c:v>
              </c:pt>
              <c:pt idx="119">
                <c:v>42490</c:v>
              </c:pt>
              <c:pt idx="120">
                <c:v>42491</c:v>
              </c:pt>
              <c:pt idx="121">
                <c:v>42492</c:v>
              </c:pt>
              <c:pt idx="122">
                <c:v>42493</c:v>
              </c:pt>
              <c:pt idx="123">
                <c:v>42494</c:v>
              </c:pt>
              <c:pt idx="124">
                <c:v>42495</c:v>
              </c:pt>
              <c:pt idx="125">
                <c:v>42496</c:v>
              </c:pt>
              <c:pt idx="126">
                <c:v>42497</c:v>
              </c:pt>
              <c:pt idx="127">
                <c:v>42498</c:v>
              </c:pt>
              <c:pt idx="128">
                <c:v>42499</c:v>
              </c:pt>
              <c:pt idx="129">
                <c:v>42500</c:v>
              </c:pt>
              <c:pt idx="130">
                <c:v>42501</c:v>
              </c:pt>
              <c:pt idx="131">
                <c:v>42502</c:v>
              </c:pt>
              <c:pt idx="132">
                <c:v>42503</c:v>
              </c:pt>
              <c:pt idx="133">
                <c:v>42504</c:v>
              </c:pt>
              <c:pt idx="134">
                <c:v>42505</c:v>
              </c:pt>
              <c:pt idx="135">
                <c:v>42506</c:v>
              </c:pt>
              <c:pt idx="136">
                <c:v>42507</c:v>
              </c:pt>
              <c:pt idx="137">
                <c:v>42508</c:v>
              </c:pt>
              <c:pt idx="138">
                <c:v>42509</c:v>
              </c:pt>
              <c:pt idx="139">
                <c:v>42510</c:v>
              </c:pt>
              <c:pt idx="140">
                <c:v>42511</c:v>
              </c:pt>
              <c:pt idx="141">
                <c:v>42512</c:v>
              </c:pt>
              <c:pt idx="142">
                <c:v>42513</c:v>
              </c:pt>
              <c:pt idx="143">
                <c:v>42514</c:v>
              </c:pt>
              <c:pt idx="144">
                <c:v>42515</c:v>
              </c:pt>
              <c:pt idx="145">
                <c:v>42516</c:v>
              </c:pt>
              <c:pt idx="146">
                <c:v>42517</c:v>
              </c:pt>
              <c:pt idx="147">
                <c:v>42518</c:v>
              </c:pt>
              <c:pt idx="148">
                <c:v>42519</c:v>
              </c:pt>
              <c:pt idx="149">
                <c:v>42520</c:v>
              </c:pt>
              <c:pt idx="150">
                <c:v>42521</c:v>
              </c:pt>
              <c:pt idx="151">
                <c:v>42522</c:v>
              </c:pt>
              <c:pt idx="152">
                <c:v>42523</c:v>
              </c:pt>
              <c:pt idx="153">
                <c:v>42524</c:v>
              </c:pt>
              <c:pt idx="154">
                <c:v>42525</c:v>
              </c:pt>
              <c:pt idx="155">
                <c:v>42526</c:v>
              </c:pt>
              <c:pt idx="156">
                <c:v>42527</c:v>
              </c:pt>
              <c:pt idx="157">
                <c:v>42528</c:v>
              </c:pt>
              <c:pt idx="158">
                <c:v>42529</c:v>
              </c:pt>
              <c:pt idx="159">
                <c:v>42530</c:v>
              </c:pt>
              <c:pt idx="160">
                <c:v>42531</c:v>
              </c:pt>
              <c:pt idx="161">
                <c:v>42532</c:v>
              </c:pt>
              <c:pt idx="162">
                <c:v>42533</c:v>
              </c:pt>
              <c:pt idx="163">
                <c:v>42534</c:v>
              </c:pt>
              <c:pt idx="164">
                <c:v>42535</c:v>
              </c:pt>
              <c:pt idx="165">
                <c:v>42536</c:v>
              </c:pt>
              <c:pt idx="166">
                <c:v>42537</c:v>
              </c:pt>
              <c:pt idx="167">
                <c:v>42538</c:v>
              </c:pt>
              <c:pt idx="168">
                <c:v>42539</c:v>
              </c:pt>
              <c:pt idx="169">
                <c:v>42540</c:v>
              </c:pt>
              <c:pt idx="170">
                <c:v>42541</c:v>
              </c:pt>
              <c:pt idx="171">
                <c:v>42542</c:v>
              </c:pt>
              <c:pt idx="172">
                <c:v>42543</c:v>
              </c:pt>
              <c:pt idx="173">
                <c:v>42544</c:v>
              </c:pt>
              <c:pt idx="174">
                <c:v>42545</c:v>
              </c:pt>
              <c:pt idx="175">
                <c:v>42546</c:v>
              </c:pt>
              <c:pt idx="176">
                <c:v>42547</c:v>
              </c:pt>
              <c:pt idx="177">
                <c:v>42548</c:v>
              </c:pt>
              <c:pt idx="178">
                <c:v>42549</c:v>
              </c:pt>
              <c:pt idx="179">
                <c:v>42550</c:v>
              </c:pt>
              <c:pt idx="180">
                <c:v>42551</c:v>
              </c:pt>
              <c:pt idx="181">
                <c:v>42552</c:v>
              </c:pt>
              <c:pt idx="182">
                <c:v>42553</c:v>
              </c:pt>
              <c:pt idx="183">
                <c:v>42554</c:v>
              </c:pt>
              <c:pt idx="184">
                <c:v>42555</c:v>
              </c:pt>
              <c:pt idx="185">
                <c:v>42556</c:v>
              </c:pt>
              <c:pt idx="186">
                <c:v>42557</c:v>
              </c:pt>
              <c:pt idx="187">
                <c:v>42558</c:v>
              </c:pt>
              <c:pt idx="188">
                <c:v>42559</c:v>
              </c:pt>
              <c:pt idx="189">
                <c:v>42560</c:v>
              </c:pt>
              <c:pt idx="190">
                <c:v>42561</c:v>
              </c:pt>
              <c:pt idx="191">
                <c:v>42562</c:v>
              </c:pt>
              <c:pt idx="192">
                <c:v>42563</c:v>
              </c:pt>
              <c:pt idx="193">
                <c:v>42564</c:v>
              </c:pt>
              <c:pt idx="194">
                <c:v>42565</c:v>
              </c:pt>
              <c:pt idx="195">
                <c:v>42566</c:v>
              </c:pt>
              <c:pt idx="196">
                <c:v>42567</c:v>
              </c:pt>
              <c:pt idx="197">
                <c:v>42568</c:v>
              </c:pt>
              <c:pt idx="198">
                <c:v>42569</c:v>
              </c:pt>
              <c:pt idx="199">
                <c:v>42570</c:v>
              </c:pt>
              <c:pt idx="200">
                <c:v>42571</c:v>
              </c:pt>
              <c:pt idx="201">
                <c:v>42572</c:v>
              </c:pt>
              <c:pt idx="202">
                <c:v>42573</c:v>
              </c:pt>
              <c:pt idx="203">
                <c:v>42574</c:v>
              </c:pt>
              <c:pt idx="204">
                <c:v>42575</c:v>
              </c:pt>
              <c:pt idx="205">
                <c:v>42576</c:v>
              </c:pt>
              <c:pt idx="206">
                <c:v>42577</c:v>
              </c:pt>
              <c:pt idx="207">
                <c:v>42578</c:v>
              </c:pt>
              <c:pt idx="208">
                <c:v>42579</c:v>
              </c:pt>
              <c:pt idx="209">
                <c:v>42580</c:v>
              </c:pt>
              <c:pt idx="210">
                <c:v>42581</c:v>
              </c:pt>
              <c:pt idx="211">
                <c:v>42582</c:v>
              </c:pt>
              <c:pt idx="212">
                <c:v>42583</c:v>
              </c:pt>
              <c:pt idx="213">
                <c:v>42584</c:v>
              </c:pt>
              <c:pt idx="214">
                <c:v>42585</c:v>
              </c:pt>
              <c:pt idx="215">
                <c:v>42586</c:v>
              </c:pt>
              <c:pt idx="216">
                <c:v>42587</c:v>
              </c:pt>
              <c:pt idx="217">
                <c:v>42588</c:v>
              </c:pt>
              <c:pt idx="218">
                <c:v>42589</c:v>
              </c:pt>
              <c:pt idx="219">
                <c:v>42590</c:v>
              </c:pt>
              <c:pt idx="220">
                <c:v>42591</c:v>
              </c:pt>
              <c:pt idx="221">
                <c:v>42592</c:v>
              </c:pt>
              <c:pt idx="222">
                <c:v>42593</c:v>
              </c:pt>
              <c:pt idx="223">
                <c:v>42594</c:v>
              </c:pt>
              <c:pt idx="224">
                <c:v>42595</c:v>
              </c:pt>
              <c:pt idx="225">
                <c:v>42596</c:v>
              </c:pt>
              <c:pt idx="226">
                <c:v>42597</c:v>
              </c:pt>
              <c:pt idx="227">
                <c:v>42598</c:v>
              </c:pt>
              <c:pt idx="228">
                <c:v>42599</c:v>
              </c:pt>
              <c:pt idx="229">
                <c:v>42600</c:v>
              </c:pt>
              <c:pt idx="230">
                <c:v>42601</c:v>
              </c:pt>
              <c:pt idx="231">
                <c:v>42602</c:v>
              </c:pt>
              <c:pt idx="232">
                <c:v>42603</c:v>
              </c:pt>
              <c:pt idx="233">
                <c:v>42604</c:v>
              </c:pt>
              <c:pt idx="234">
                <c:v>42605</c:v>
              </c:pt>
              <c:pt idx="235">
                <c:v>42606</c:v>
              </c:pt>
              <c:pt idx="236">
                <c:v>42607</c:v>
              </c:pt>
              <c:pt idx="237">
                <c:v>42608</c:v>
              </c:pt>
              <c:pt idx="238">
                <c:v>42609</c:v>
              </c:pt>
              <c:pt idx="239">
                <c:v>42610</c:v>
              </c:pt>
              <c:pt idx="240">
                <c:v>42611</c:v>
              </c:pt>
              <c:pt idx="241">
                <c:v>42612</c:v>
              </c:pt>
              <c:pt idx="242">
                <c:v>42613</c:v>
              </c:pt>
              <c:pt idx="243">
                <c:v>42614</c:v>
              </c:pt>
              <c:pt idx="244">
                <c:v>42615</c:v>
              </c:pt>
              <c:pt idx="245">
                <c:v>42616</c:v>
              </c:pt>
              <c:pt idx="246">
                <c:v>42617</c:v>
              </c:pt>
              <c:pt idx="247">
                <c:v>42618</c:v>
              </c:pt>
              <c:pt idx="248">
                <c:v>42619</c:v>
              </c:pt>
              <c:pt idx="249">
                <c:v>42620</c:v>
              </c:pt>
              <c:pt idx="250">
                <c:v>42621</c:v>
              </c:pt>
              <c:pt idx="251">
                <c:v>42622</c:v>
              </c:pt>
              <c:pt idx="252">
                <c:v>42623</c:v>
              </c:pt>
              <c:pt idx="253">
                <c:v>42624</c:v>
              </c:pt>
              <c:pt idx="254">
                <c:v>42625</c:v>
              </c:pt>
              <c:pt idx="255">
                <c:v>42626</c:v>
              </c:pt>
              <c:pt idx="256">
                <c:v>42627</c:v>
              </c:pt>
              <c:pt idx="257">
                <c:v>42628</c:v>
              </c:pt>
              <c:pt idx="258">
                <c:v>42629</c:v>
              </c:pt>
              <c:pt idx="259">
                <c:v>42630</c:v>
              </c:pt>
              <c:pt idx="260">
                <c:v>42631</c:v>
              </c:pt>
              <c:pt idx="261">
                <c:v>42632</c:v>
              </c:pt>
              <c:pt idx="262">
                <c:v>42633</c:v>
              </c:pt>
              <c:pt idx="263">
                <c:v>42634</c:v>
              </c:pt>
              <c:pt idx="264">
                <c:v>42635</c:v>
              </c:pt>
              <c:pt idx="265">
                <c:v>42636</c:v>
              </c:pt>
              <c:pt idx="266">
                <c:v>42637</c:v>
              </c:pt>
              <c:pt idx="267">
                <c:v>42638</c:v>
              </c:pt>
              <c:pt idx="268">
                <c:v>42639</c:v>
              </c:pt>
              <c:pt idx="269">
                <c:v>42640</c:v>
              </c:pt>
              <c:pt idx="270">
                <c:v>42641</c:v>
              </c:pt>
              <c:pt idx="271">
                <c:v>42642</c:v>
              </c:pt>
              <c:pt idx="272">
                <c:v>42643</c:v>
              </c:pt>
              <c:pt idx="273">
                <c:v>42644</c:v>
              </c:pt>
              <c:pt idx="274">
                <c:v>42645</c:v>
              </c:pt>
              <c:pt idx="275">
                <c:v>42646</c:v>
              </c:pt>
              <c:pt idx="276">
                <c:v>42647</c:v>
              </c:pt>
              <c:pt idx="277">
                <c:v>42648</c:v>
              </c:pt>
              <c:pt idx="278">
                <c:v>42649</c:v>
              </c:pt>
              <c:pt idx="279">
                <c:v>42650</c:v>
              </c:pt>
              <c:pt idx="280">
                <c:v>42651</c:v>
              </c:pt>
              <c:pt idx="281">
                <c:v>42652</c:v>
              </c:pt>
              <c:pt idx="282">
                <c:v>42653</c:v>
              </c:pt>
              <c:pt idx="283">
                <c:v>42654</c:v>
              </c:pt>
              <c:pt idx="284">
                <c:v>42655</c:v>
              </c:pt>
              <c:pt idx="285">
                <c:v>42656</c:v>
              </c:pt>
              <c:pt idx="286">
                <c:v>42657</c:v>
              </c:pt>
              <c:pt idx="287">
                <c:v>42658</c:v>
              </c:pt>
              <c:pt idx="288">
                <c:v>42659</c:v>
              </c:pt>
              <c:pt idx="289">
                <c:v>42660</c:v>
              </c:pt>
              <c:pt idx="290">
                <c:v>42661</c:v>
              </c:pt>
              <c:pt idx="291">
                <c:v>42662</c:v>
              </c:pt>
              <c:pt idx="292">
                <c:v>42663</c:v>
              </c:pt>
              <c:pt idx="293">
                <c:v>42664</c:v>
              </c:pt>
              <c:pt idx="294">
                <c:v>42665</c:v>
              </c:pt>
              <c:pt idx="295">
                <c:v>42666</c:v>
              </c:pt>
              <c:pt idx="296">
                <c:v>42667</c:v>
              </c:pt>
              <c:pt idx="297">
                <c:v>42668</c:v>
              </c:pt>
              <c:pt idx="298">
                <c:v>42669</c:v>
              </c:pt>
              <c:pt idx="299">
                <c:v>42670</c:v>
              </c:pt>
              <c:pt idx="300">
                <c:v>42671</c:v>
              </c:pt>
              <c:pt idx="301">
                <c:v>42672</c:v>
              </c:pt>
              <c:pt idx="302">
                <c:v>42673</c:v>
              </c:pt>
              <c:pt idx="303">
                <c:v>42674</c:v>
              </c:pt>
              <c:pt idx="304">
                <c:v>42675</c:v>
              </c:pt>
              <c:pt idx="305">
                <c:v>42676</c:v>
              </c:pt>
              <c:pt idx="306">
                <c:v>42677</c:v>
              </c:pt>
              <c:pt idx="307">
                <c:v>42678</c:v>
              </c:pt>
              <c:pt idx="308">
                <c:v>42679</c:v>
              </c:pt>
              <c:pt idx="309">
                <c:v>42680</c:v>
              </c:pt>
              <c:pt idx="310">
                <c:v>42681</c:v>
              </c:pt>
              <c:pt idx="311">
                <c:v>42682</c:v>
              </c:pt>
              <c:pt idx="312">
                <c:v>42683</c:v>
              </c:pt>
              <c:pt idx="313">
                <c:v>42684</c:v>
              </c:pt>
              <c:pt idx="314">
                <c:v>42685</c:v>
              </c:pt>
              <c:pt idx="315">
                <c:v>42686</c:v>
              </c:pt>
              <c:pt idx="316">
                <c:v>42687</c:v>
              </c:pt>
              <c:pt idx="317">
                <c:v>42688</c:v>
              </c:pt>
              <c:pt idx="318">
                <c:v>42689</c:v>
              </c:pt>
              <c:pt idx="319">
                <c:v>42690</c:v>
              </c:pt>
              <c:pt idx="320">
                <c:v>42691</c:v>
              </c:pt>
              <c:pt idx="321">
                <c:v>42692</c:v>
              </c:pt>
              <c:pt idx="322">
                <c:v>42693</c:v>
              </c:pt>
              <c:pt idx="323">
                <c:v>42694</c:v>
              </c:pt>
              <c:pt idx="324">
                <c:v>42695</c:v>
              </c:pt>
              <c:pt idx="325">
                <c:v>42696</c:v>
              </c:pt>
              <c:pt idx="326">
                <c:v>42697</c:v>
              </c:pt>
              <c:pt idx="327">
                <c:v>42698</c:v>
              </c:pt>
              <c:pt idx="328">
                <c:v>42699</c:v>
              </c:pt>
              <c:pt idx="329">
                <c:v>42700</c:v>
              </c:pt>
              <c:pt idx="330">
                <c:v>42701</c:v>
              </c:pt>
              <c:pt idx="331">
                <c:v>42702</c:v>
              </c:pt>
              <c:pt idx="332">
                <c:v>42703</c:v>
              </c:pt>
              <c:pt idx="333">
                <c:v>42704</c:v>
              </c:pt>
              <c:pt idx="334">
                <c:v>42705</c:v>
              </c:pt>
              <c:pt idx="335">
                <c:v>42706</c:v>
              </c:pt>
              <c:pt idx="336">
                <c:v>42707</c:v>
              </c:pt>
              <c:pt idx="337">
                <c:v>42708</c:v>
              </c:pt>
              <c:pt idx="338">
                <c:v>42709</c:v>
              </c:pt>
              <c:pt idx="339">
                <c:v>42710</c:v>
              </c:pt>
              <c:pt idx="340">
                <c:v>42711</c:v>
              </c:pt>
              <c:pt idx="341">
                <c:v>42712</c:v>
              </c:pt>
              <c:pt idx="342">
                <c:v>42713</c:v>
              </c:pt>
              <c:pt idx="343">
                <c:v>42714</c:v>
              </c:pt>
              <c:pt idx="344">
                <c:v>42715</c:v>
              </c:pt>
              <c:pt idx="345">
                <c:v>42716</c:v>
              </c:pt>
              <c:pt idx="346">
                <c:v>42717</c:v>
              </c:pt>
              <c:pt idx="347">
                <c:v>42718</c:v>
              </c:pt>
              <c:pt idx="348">
                <c:v>42719</c:v>
              </c:pt>
              <c:pt idx="349">
                <c:v>42720</c:v>
              </c:pt>
              <c:pt idx="350">
                <c:v>42721</c:v>
              </c:pt>
              <c:pt idx="351">
                <c:v>42722</c:v>
              </c:pt>
              <c:pt idx="352">
                <c:v>42723</c:v>
              </c:pt>
              <c:pt idx="353">
                <c:v>42724</c:v>
              </c:pt>
              <c:pt idx="354">
                <c:v>42725</c:v>
              </c:pt>
              <c:pt idx="355">
                <c:v>42726</c:v>
              </c:pt>
              <c:pt idx="356">
                <c:v>42727</c:v>
              </c:pt>
              <c:pt idx="357">
                <c:v>42728</c:v>
              </c:pt>
              <c:pt idx="358">
                <c:v>42729</c:v>
              </c:pt>
              <c:pt idx="359">
                <c:v>42730</c:v>
              </c:pt>
              <c:pt idx="360">
                <c:v>42731</c:v>
              </c:pt>
              <c:pt idx="361">
                <c:v>42732</c:v>
              </c:pt>
              <c:pt idx="362">
                <c:v>42733</c:v>
              </c:pt>
              <c:pt idx="363">
                <c:v>42734</c:v>
              </c:pt>
              <c:pt idx="364">
                <c:v>42735</c:v>
              </c:pt>
            </c:numLit>
          </c:cat>
          <c:val>
            <c:numRef>
              <c:f>'finished water daily demand'!$AB$5:$AB$369</c:f>
              <c:numCache>
                <c:formatCode>0.00</c:formatCode>
                <c:ptCount val="365"/>
                <c:pt idx="0">
                  <c:v>19.911769999999997</c:v>
                </c:pt>
                <c:pt idx="1">
                  <c:v>20.96478462232</c:v>
                </c:pt>
                <c:pt idx="2">
                  <c:v>21.643000000000001</c:v>
                </c:pt>
                <c:pt idx="3">
                  <c:v>21.385068882079999</c:v>
                </c:pt>
                <c:pt idx="4">
                  <c:v>22.043535375480001</c:v>
                </c:pt>
                <c:pt idx="5">
                  <c:v>22.125785714285747</c:v>
                </c:pt>
                <c:pt idx="6">
                  <c:v>22.27</c:v>
                </c:pt>
                <c:pt idx="7">
                  <c:v>22.091000000000001</c:v>
                </c:pt>
                <c:pt idx="8">
                  <c:v>22.619999999999997</c:v>
                </c:pt>
                <c:pt idx="9">
                  <c:v>23.100999999999999</c:v>
                </c:pt>
                <c:pt idx="10">
                  <c:v>21.884999999999998</c:v>
                </c:pt>
                <c:pt idx="11">
                  <c:v>21.920999999999999</c:v>
                </c:pt>
                <c:pt idx="12">
                  <c:v>21.912241245520001</c:v>
                </c:pt>
                <c:pt idx="13">
                  <c:v>22.388999999999999</c:v>
                </c:pt>
                <c:pt idx="14">
                  <c:v>21.542300000000001</c:v>
                </c:pt>
                <c:pt idx="15">
                  <c:v>21.367999999999999</c:v>
                </c:pt>
                <c:pt idx="16">
                  <c:v>21.428999999999998</c:v>
                </c:pt>
                <c:pt idx="17">
                  <c:v>22.148</c:v>
                </c:pt>
                <c:pt idx="18">
                  <c:v>22.04194</c:v>
                </c:pt>
                <c:pt idx="19">
                  <c:v>21.274999999999999</c:v>
                </c:pt>
                <c:pt idx="20">
                  <c:v>21.982299999999999</c:v>
                </c:pt>
                <c:pt idx="21">
                  <c:v>21.654</c:v>
                </c:pt>
                <c:pt idx="22">
                  <c:v>23.452330000000003</c:v>
                </c:pt>
                <c:pt idx="23">
                  <c:v>22.502000000000002</c:v>
                </c:pt>
                <c:pt idx="24">
                  <c:v>22.431999999999999</c:v>
                </c:pt>
                <c:pt idx="25">
                  <c:v>22.984749999999998</c:v>
                </c:pt>
                <c:pt idx="26">
                  <c:v>23.803999999999998</c:v>
                </c:pt>
                <c:pt idx="27">
                  <c:v>23.740903225806449</c:v>
                </c:pt>
                <c:pt idx="28">
                  <c:v>23.445</c:v>
                </c:pt>
                <c:pt idx="29">
                  <c:v>23.411750000000001</c:v>
                </c:pt>
                <c:pt idx="30">
                  <c:v>23.008000000000003</c:v>
                </c:pt>
                <c:pt idx="31">
                  <c:v>23.373666666666669</c:v>
                </c:pt>
                <c:pt idx="32">
                  <c:v>23.701999999999998</c:v>
                </c:pt>
                <c:pt idx="33">
                  <c:v>22.642999999999997</c:v>
                </c:pt>
                <c:pt idx="34">
                  <c:v>23.381999999999998</c:v>
                </c:pt>
                <c:pt idx="35">
                  <c:v>23.5865724666</c:v>
                </c:pt>
                <c:pt idx="36">
                  <c:v>23.422000000000001</c:v>
                </c:pt>
                <c:pt idx="37">
                  <c:v>23.004999999999999</c:v>
                </c:pt>
                <c:pt idx="38">
                  <c:v>22.626285714285714</c:v>
                </c:pt>
                <c:pt idx="39">
                  <c:v>23.046285714285716</c:v>
                </c:pt>
                <c:pt idx="40">
                  <c:v>23.43</c:v>
                </c:pt>
                <c:pt idx="41">
                  <c:v>22.866285714285716</c:v>
                </c:pt>
                <c:pt idx="42">
                  <c:v>22.369450000000001</c:v>
                </c:pt>
                <c:pt idx="43">
                  <c:v>21.97</c:v>
                </c:pt>
                <c:pt idx="44">
                  <c:v>23.271604999999997</c:v>
                </c:pt>
                <c:pt idx="45">
                  <c:v>23.428000000000001</c:v>
                </c:pt>
                <c:pt idx="46">
                  <c:v>22.997</c:v>
                </c:pt>
                <c:pt idx="47">
                  <c:v>23.349999999999998</c:v>
                </c:pt>
                <c:pt idx="48">
                  <c:v>23.831000000000003</c:v>
                </c:pt>
                <c:pt idx="49">
                  <c:v>22.7</c:v>
                </c:pt>
                <c:pt idx="50">
                  <c:v>21.911000000000001</c:v>
                </c:pt>
                <c:pt idx="51">
                  <c:v>22.812000000000001</c:v>
                </c:pt>
                <c:pt idx="52">
                  <c:v>22.605606000000002</c:v>
                </c:pt>
                <c:pt idx="53">
                  <c:v>22.510999999999999</c:v>
                </c:pt>
                <c:pt idx="54">
                  <c:v>23.212360933839999</c:v>
                </c:pt>
                <c:pt idx="55">
                  <c:v>23.224285714285717</c:v>
                </c:pt>
                <c:pt idx="56">
                  <c:v>22.067498000000001</c:v>
                </c:pt>
                <c:pt idx="57">
                  <c:v>22.997250000000001</c:v>
                </c:pt>
                <c:pt idx="58">
                  <c:v>22.864000000000001</c:v>
                </c:pt>
                <c:pt idx="59">
                  <c:v>22.838245319999999</c:v>
                </c:pt>
                <c:pt idx="60">
                  <c:v>22.747250000000001</c:v>
                </c:pt>
                <c:pt idx="61">
                  <c:v>23.059374200000001</c:v>
                </c:pt>
                <c:pt idx="62">
                  <c:v>23.084102779999998</c:v>
                </c:pt>
                <c:pt idx="63">
                  <c:v>23.643285714285714</c:v>
                </c:pt>
                <c:pt idx="64">
                  <c:v>23.098285714285712</c:v>
                </c:pt>
                <c:pt idx="65">
                  <c:v>23.385689765239999</c:v>
                </c:pt>
                <c:pt idx="66">
                  <c:v>23.343285714285713</c:v>
                </c:pt>
                <c:pt idx="67">
                  <c:v>23.536999999999999</c:v>
                </c:pt>
                <c:pt idx="68">
                  <c:v>22.563000000000002</c:v>
                </c:pt>
                <c:pt idx="69">
                  <c:v>23.333199999999998</c:v>
                </c:pt>
                <c:pt idx="70">
                  <c:v>22.774285714285714</c:v>
                </c:pt>
                <c:pt idx="71">
                  <c:v>22.902666666666669</c:v>
                </c:pt>
                <c:pt idx="72">
                  <c:v>23.374500000000001</c:v>
                </c:pt>
                <c:pt idx="73">
                  <c:v>23.004577868919998</c:v>
                </c:pt>
                <c:pt idx="74">
                  <c:v>22.989120439999997</c:v>
                </c:pt>
                <c:pt idx="75">
                  <c:v>23.576872649999999</c:v>
                </c:pt>
                <c:pt idx="76">
                  <c:v>23.033000000000001</c:v>
                </c:pt>
                <c:pt idx="77">
                  <c:v>23.333333333333336</c:v>
                </c:pt>
                <c:pt idx="78">
                  <c:v>22.891714285714286</c:v>
                </c:pt>
                <c:pt idx="79">
                  <c:v>23.470999999999997</c:v>
                </c:pt>
                <c:pt idx="80">
                  <c:v>23.655230414999998</c:v>
                </c:pt>
                <c:pt idx="81">
                  <c:v>22.7</c:v>
                </c:pt>
                <c:pt idx="82">
                  <c:v>23.195</c:v>
                </c:pt>
                <c:pt idx="83">
                  <c:v>22.83</c:v>
                </c:pt>
                <c:pt idx="84">
                  <c:v>21.963999999999999</c:v>
                </c:pt>
                <c:pt idx="85">
                  <c:v>22.685000000000009</c:v>
                </c:pt>
                <c:pt idx="86">
                  <c:v>23.670999999999999</c:v>
                </c:pt>
                <c:pt idx="87">
                  <c:v>23.542000000000002</c:v>
                </c:pt>
                <c:pt idx="88">
                  <c:v>23.006648074999998</c:v>
                </c:pt>
                <c:pt idx="89">
                  <c:v>23.123750000000001</c:v>
                </c:pt>
                <c:pt idx="90">
                  <c:v>23.193000000000001</c:v>
                </c:pt>
                <c:pt idx="91">
                  <c:v>23.92</c:v>
                </c:pt>
                <c:pt idx="92">
                  <c:v>24.077999999999999</c:v>
                </c:pt>
                <c:pt idx="93">
                  <c:v>24.165995011319996</c:v>
                </c:pt>
                <c:pt idx="94">
                  <c:v>24.281999999999996</c:v>
                </c:pt>
                <c:pt idx="95">
                  <c:v>23.957999999999998</c:v>
                </c:pt>
                <c:pt idx="96">
                  <c:v>24.31</c:v>
                </c:pt>
                <c:pt idx="97">
                  <c:v>23.990857142857145</c:v>
                </c:pt>
                <c:pt idx="98">
                  <c:v>23.380857142857142</c:v>
                </c:pt>
                <c:pt idx="99">
                  <c:v>23.928000000000001</c:v>
                </c:pt>
                <c:pt idx="100">
                  <c:v>24.154999999999998</c:v>
                </c:pt>
                <c:pt idx="101">
                  <c:v>23.910857142857143</c:v>
                </c:pt>
                <c:pt idx="102">
                  <c:v>23.931000000000001</c:v>
                </c:pt>
                <c:pt idx="103">
                  <c:v>24.89</c:v>
                </c:pt>
                <c:pt idx="104">
                  <c:v>24.298999999999999</c:v>
                </c:pt>
                <c:pt idx="105">
                  <c:v>24.220000000000002</c:v>
                </c:pt>
                <c:pt idx="106">
                  <c:v>24.51455</c:v>
                </c:pt>
                <c:pt idx="107">
                  <c:v>24.036999999999999</c:v>
                </c:pt>
                <c:pt idx="108">
                  <c:v>25.348166666666664</c:v>
                </c:pt>
                <c:pt idx="109">
                  <c:v>24.019428571428573</c:v>
                </c:pt>
                <c:pt idx="110">
                  <c:v>25.387565207560002</c:v>
                </c:pt>
                <c:pt idx="111">
                  <c:v>24.262023809523811</c:v>
                </c:pt>
                <c:pt idx="112">
                  <c:v>23.845400000000001</c:v>
                </c:pt>
                <c:pt idx="113">
                  <c:v>23.452023809523808</c:v>
                </c:pt>
                <c:pt idx="114">
                  <c:v>24.695400000000003</c:v>
                </c:pt>
                <c:pt idx="115">
                  <c:v>24.21895</c:v>
                </c:pt>
                <c:pt idx="116">
                  <c:v>23.94491033592</c:v>
                </c:pt>
                <c:pt idx="117">
                  <c:v>25.458963634</c:v>
                </c:pt>
                <c:pt idx="118">
                  <c:v>24.971</c:v>
                </c:pt>
                <c:pt idx="119">
                  <c:v>24.98085714285714</c:v>
                </c:pt>
                <c:pt idx="120">
                  <c:v>24.633571428571429</c:v>
                </c:pt>
                <c:pt idx="121">
                  <c:v>25.716000000000001</c:v>
                </c:pt>
                <c:pt idx="122">
                  <c:v>25.647999999999996</c:v>
                </c:pt>
                <c:pt idx="123">
                  <c:v>25.940666666666665</c:v>
                </c:pt>
                <c:pt idx="124">
                  <c:v>25.157999999999998</c:v>
                </c:pt>
                <c:pt idx="125">
                  <c:v>25.36</c:v>
                </c:pt>
                <c:pt idx="126">
                  <c:v>25.37</c:v>
                </c:pt>
                <c:pt idx="127">
                  <c:v>24.950000000000003</c:v>
                </c:pt>
                <c:pt idx="128">
                  <c:v>25.752172885501899</c:v>
                </c:pt>
                <c:pt idx="129">
                  <c:v>24.923857142857141</c:v>
                </c:pt>
                <c:pt idx="130">
                  <c:v>25.488</c:v>
                </c:pt>
                <c:pt idx="131">
                  <c:v>25.423999999999999</c:v>
                </c:pt>
                <c:pt idx="132">
                  <c:v>25.775538699599998</c:v>
                </c:pt>
                <c:pt idx="133">
                  <c:v>25.810000000000002</c:v>
                </c:pt>
                <c:pt idx="134">
                  <c:v>26.7</c:v>
                </c:pt>
                <c:pt idx="135">
                  <c:v>26.490000000000002</c:v>
                </c:pt>
                <c:pt idx="136">
                  <c:v>25.917999999999999</c:v>
                </c:pt>
                <c:pt idx="137">
                  <c:v>25.65</c:v>
                </c:pt>
                <c:pt idx="138">
                  <c:v>24.256630855520001</c:v>
                </c:pt>
                <c:pt idx="139">
                  <c:v>26.149000000000001</c:v>
                </c:pt>
                <c:pt idx="140">
                  <c:v>26.181999999999999</c:v>
                </c:pt>
                <c:pt idx="141">
                  <c:v>26.252000000000002</c:v>
                </c:pt>
                <c:pt idx="142">
                  <c:v>25.817799999999998</c:v>
                </c:pt>
                <c:pt idx="143">
                  <c:v>25.886666666666649</c:v>
                </c:pt>
                <c:pt idx="144">
                  <c:v>26.369999999999997</c:v>
                </c:pt>
                <c:pt idx="145">
                  <c:v>27.170999999999999</c:v>
                </c:pt>
                <c:pt idx="146">
                  <c:v>25.945344206079998</c:v>
                </c:pt>
                <c:pt idx="147">
                  <c:v>25.778755323199999</c:v>
                </c:pt>
                <c:pt idx="148">
                  <c:v>26.344999999999999</c:v>
                </c:pt>
                <c:pt idx="149">
                  <c:v>25.149000000000001</c:v>
                </c:pt>
                <c:pt idx="150">
                  <c:v>26.66444821333333</c:v>
                </c:pt>
                <c:pt idx="151">
                  <c:v>26.701000000000001</c:v>
                </c:pt>
                <c:pt idx="152">
                  <c:v>26.110000000000003</c:v>
                </c:pt>
                <c:pt idx="153">
                  <c:v>26.72</c:v>
                </c:pt>
                <c:pt idx="154">
                  <c:v>26.999571428571429</c:v>
                </c:pt>
                <c:pt idx="155">
                  <c:v>27.337999999999997</c:v>
                </c:pt>
                <c:pt idx="156">
                  <c:v>27.408714285714286</c:v>
                </c:pt>
                <c:pt idx="157">
                  <c:v>27.989375620410282</c:v>
                </c:pt>
                <c:pt idx="158">
                  <c:v>28.12</c:v>
                </c:pt>
                <c:pt idx="159">
                  <c:v>28.152999999999995</c:v>
                </c:pt>
                <c:pt idx="160">
                  <c:v>28.612999999999996</c:v>
                </c:pt>
                <c:pt idx="161">
                  <c:v>28.375666666666664</c:v>
                </c:pt>
                <c:pt idx="162">
                  <c:v>28.344999999999999</c:v>
                </c:pt>
                <c:pt idx="163">
                  <c:v>27.298000000000002</c:v>
                </c:pt>
                <c:pt idx="164">
                  <c:v>26.945999999999998</c:v>
                </c:pt>
                <c:pt idx="165">
                  <c:v>26.837</c:v>
                </c:pt>
                <c:pt idx="166">
                  <c:v>27.761000000000003</c:v>
                </c:pt>
                <c:pt idx="167">
                  <c:v>28.139000000000003</c:v>
                </c:pt>
                <c:pt idx="168">
                  <c:v>28.559000000000001</c:v>
                </c:pt>
                <c:pt idx="169">
                  <c:v>27.320638958999997</c:v>
                </c:pt>
                <c:pt idx="170">
                  <c:v>28.687999999999999</c:v>
                </c:pt>
                <c:pt idx="171">
                  <c:v>29.14</c:v>
                </c:pt>
                <c:pt idx="172">
                  <c:v>27.476646803079998</c:v>
                </c:pt>
                <c:pt idx="173">
                  <c:v>28.16</c:v>
                </c:pt>
                <c:pt idx="174">
                  <c:v>28.081714285999997</c:v>
                </c:pt>
                <c:pt idx="175">
                  <c:v>29.321998958399998</c:v>
                </c:pt>
                <c:pt idx="176">
                  <c:v>28.577447458119998</c:v>
                </c:pt>
                <c:pt idx="177">
                  <c:v>27.600999999999999</c:v>
                </c:pt>
                <c:pt idx="178">
                  <c:v>28.64</c:v>
                </c:pt>
                <c:pt idx="179">
                  <c:v>28.411714286000002</c:v>
                </c:pt>
                <c:pt idx="180">
                  <c:v>29.41</c:v>
                </c:pt>
                <c:pt idx="181">
                  <c:v>29.67</c:v>
                </c:pt>
                <c:pt idx="182">
                  <c:v>28.134999999999998</c:v>
                </c:pt>
                <c:pt idx="183">
                  <c:v>27.972529411764707</c:v>
                </c:pt>
                <c:pt idx="184">
                  <c:v>26.369</c:v>
                </c:pt>
                <c:pt idx="185">
                  <c:v>27.847142857142856</c:v>
                </c:pt>
                <c:pt idx="186">
                  <c:v>27.202361386666666</c:v>
                </c:pt>
                <c:pt idx="187">
                  <c:v>27.061529119999999</c:v>
                </c:pt>
                <c:pt idx="188">
                  <c:v>27.996775280000001</c:v>
                </c:pt>
                <c:pt idx="189">
                  <c:v>28.702000000000002</c:v>
                </c:pt>
                <c:pt idx="190">
                  <c:v>29.762</c:v>
                </c:pt>
                <c:pt idx="191">
                  <c:v>27.848000000000003</c:v>
                </c:pt>
                <c:pt idx="192">
                  <c:v>29.21</c:v>
                </c:pt>
                <c:pt idx="193">
                  <c:v>28.062714285714286</c:v>
                </c:pt>
                <c:pt idx="194">
                  <c:v>29.28</c:v>
                </c:pt>
                <c:pt idx="195">
                  <c:v>29.969000000000001</c:v>
                </c:pt>
                <c:pt idx="196">
                  <c:v>29.75</c:v>
                </c:pt>
                <c:pt idx="197">
                  <c:v>30.488999999999997</c:v>
                </c:pt>
                <c:pt idx="198">
                  <c:v>30.033000000000001</c:v>
                </c:pt>
                <c:pt idx="199">
                  <c:v>29.828000000000003</c:v>
                </c:pt>
                <c:pt idx="200">
                  <c:v>30.082571428571427</c:v>
                </c:pt>
                <c:pt idx="201">
                  <c:v>28.71</c:v>
                </c:pt>
                <c:pt idx="202">
                  <c:v>29.29</c:v>
                </c:pt>
                <c:pt idx="203">
                  <c:v>29.448999999999998</c:v>
                </c:pt>
                <c:pt idx="204">
                  <c:v>28.760999999999999</c:v>
                </c:pt>
                <c:pt idx="205">
                  <c:v>28.448</c:v>
                </c:pt>
                <c:pt idx="206">
                  <c:v>28.869999999999997</c:v>
                </c:pt>
                <c:pt idx="207">
                  <c:v>28.430999999999997</c:v>
                </c:pt>
                <c:pt idx="208">
                  <c:v>29.193166666666666</c:v>
                </c:pt>
                <c:pt idx="209">
                  <c:v>28.718500000000002</c:v>
                </c:pt>
                <c:pt idx="210">
                  <c:v>28.710999999999999</c:v>
                </c:pt>
                <c:pt idx="211">
                  <c:v>27.497</c:v>
                </c:pt>
                <c:pt idx="212">
                  <c:v>28.284166666666668</c:v>
                </c:pt>
                <c:pt idx="213">
                  <c:v>28.438000000000002</c:v>
                </c:pt>
                <c:pt idx="214">
                  <c:v>26.599999999999998</c:v>
                </c:pt>
                <c:pt idx="215">
                  <c:v>27.662500000000001</c:v>
                </c:pt>
                <c:pt idx="216">
                  <c:v>28.490000000000002</c:v>
                </c:pt>
                <c:pt idx="217">
                  <c:v>27.637999999999998</c:v>
                </c:pt>
                <c:pt idx="218">
                  <c:v>28.883000000000003</c:v>
                </c:pt>
                <c:pt idx="219">
                  <c:v>28.175000000000001</c:v>
                </c:pt>
                <c:pt idx="220">
                  <c:v>28.615321428571431</c:v>
                </c:pt>
                <c:pt idx="221">
                  <c:v>29.017893737480001</c:v>
                </c:pt>
                <c:pt idx="222">
                  <c:v>29.32</c:v>
                </c:pt>
                <c:pt idx="223">
                  <c:v>28.18</c:v>
                </c:pt>
                <c:pt idx="224">
                  <c:v>28.619999999999997</c:v>
                </c:pt>
                <c:pt idx="225">
                  <c:v>29.155000000000001</c:v>
                </c:pt>
                <c:pt idx="226">
                  <c:v>28.56832142857143</c:v>
                </c:pt>
                <c:pt idx="227">
                  <c:v>28.457999999999998</c:v>
                </c:pt>
                <c:pt idx="228">
                  <c:v>28.475999999999999</c:v>
                </c:pt>
                <c:pt idx="229">
                  <c:v>29.211000000000002</c:v>
                </c:pt>
                <c:pt idx="230">
                  <c:v>27.675000000000001</c:v>
                </c:pt>
                <c:pt idx="231">
                  <c:v>28.948321428571429</c:v>
                </c:pt>
                <c:pt idx="232">
                  <c:v>29.567000000000004</c:v>
                </c:pt>
                <c:pt idx="233">
                  <c:v>28.783500000000004</c:v>
                </c:pt>
                <c:pt idx="234">
                  <c:v>28.9435</c:v>
                </c:pt>
                <c:pt idx="235">
                  <c:v>27.740000000000002</c:v>
                </c:pt>
                <c:pt idx="236">
                  <c:v>29.078000000000003</c:v>
                </c:pt>
                <c:pt idx="237">
                  <c:v>30.594000000000001</c:v>
                </c:pt>
                <c:pt idx="238">
                  <c:v>29.75</c:v>
                </c:pt>
                <c:pt idx="239">
                  <c:v>30.071000000000002</c:v>
                </c:pt>
                <c:pt idx="240">
                  <c:v>30.192321428571429</c:v>
                </c:pt>
                <c:pt idx="241">
                  <c:v>29.675999999999998</c:v>
                </c:pt>
                <c:pt idx="242">
                  <c:v>28.079000000000001</c:v>
                </c:pt>
                <c:pt idx="243">
                  <c:v>27.741</c:v>
                </c:pt>
                <c:pt idx="244">
                  <c:v>27.479000000000003</c:v>
                </c:pt>
                <c:pt idx="245">
                  <c:v>27.082000000000004</c:v>
                </c:pt>
                <c:pt idx="246">
                  <c:v>27.635000000000002</c:v>
                </c:pt>
                <c:pt idx="247">
                  <c:v>27.786090909000002</c:v>
                </c:pt>
                <c:pt idx="248">
                  <c:v>27.637999999999998</c:v>
                </c:pt>
                <c:pt idx="249">
                  <c:v>28.451000000000001</c:v>
                </c:pt>
                <c:pt idx="250">
                  <c:v>27.67</c:v>
                </c:pt>
                <c:pt idx="251">
                  <c:v>27.990334000000001</c:v>
                </c:pt>
                <c:pt idx="252">
                  <c:v>28.204000000000001</c:v>
                </c:pt>
                <c:pt idx="253">
                  <c:v>28.33</c:v>
                </c:pt>
                <c:pt idx="254">
                  <c:v>28.436545454545456</c:v>
                </c:pt>
                <c:pt idx="255">
                  <c:v>27.483000000000001</c:v>
                </c:pt>
                <c:pt idx="256">
                  <c:v>27.72</c:v>
                </c:pt>
                <c:pt idx="257">
                  <c:v>27.554000000000002</c:v>
                </c:pt>
                <c:pt idx="258">
                  <c:v>26.791</c:v>
                </c:pt>
                <c:pt idx="259">
                  <c:v>27.350999999999999</c:v>
                </c:pt>
                <c:pt idx="260">
                  <c:v>27.478276569919998</c:v>
                </c:pt>
                <c:pt idx="261">
                  <c:v>28.056545454545454</c:v>
                </c:pt>
                <c:pt idx="262">
                  <c:v>28.181000000000001</c:v>
                </c:pt>
                <c:pt idx="263">
                  <c:v>27.89</c:v>
                </c:pt>
                <c:pt idx="264">
                  <c:v>27.740000000000002</c:v>
                </c:pt>
                <c:pt idx="265">
                  <c:v>27.323354802649998</c:v>
                </c:pt>
                <c:pt idx="266">
                  <c:v>26.810000000000002</c:v>
                </c:pt>
                <c:pt idx="267">
                  <c:v>27.523571429</c:v>
                </c:pt>
                <c:pt idx="268">
                  <c:v>27.051000000000002</c:v>
                </c:pt>
                <c:pt idx="269">
                  <c:v>26.378714285714285</c:v>
                </c:pt>
                <c:pt idx="270">
                  <c:v>25.855</c:v>
                </c:pt>
                <c:pt idx="271">
                  <c:v>26.418714285714287</c:v>
                </c:pt>
                <c:pt idx="272">
                  <c:v>26.347999999999999</c:v>
                </c:pt>
                <c:pt idx="273">
                  <c:v>26.027000000000001</c:v>
                </c:pt>
                <c:pt idx="274">
                  <c:v>26.73</c:v>
                </c:pt>
                <c:pt idx="275">
                  <c:v>25.89</c:v>
                </c:pt>
                <c:pt idx="276">
                  <c:v>25.752483736960002</c:v>
                </c:pt>
                <c:pt idx="277">
                  <c:v>25.926000000000002</c:v>
                </c:pt>
                <c:pt idx="278">
                  <c:v>26.32</c:v>
                </c:pt>
                <c:pt idx="279">
                  <c:v>26.861000000000001</c:v>
                </c:pt>
                <c:pt idx="280">
                  <c:v>25.65342857142857</c:v>
                </c:pt>
                <c:pt idx="281">
                  <c:v>26.493000000000002</c:v>
                </c:pt>
                <c:pt idx="282">
                  <c:v>26.187399999999997</c:v>
                </c:pt>
                <c:pt idx="283">
                  <c:v>25.92</c:v>
                </c:pt>
                <c:pt idx="284">
                  <c:v>25.763857142857141</c:v>
                </c:pt>
                <c:pt idx="285">
                  <c:v>25.25</c:v>
                </c:pt>
                <c:pt idx="286">
                  <c:v>25.818000000000001</c:v>
                </c:pt>
                <c:pt idx="287">
                  <c:v>25.751443944679998</c:v>
                </c:pt>
                <c:pt idx="288">
                  <c:v>25.63</c:v>
                </c:pt>
                <c:pt idx="289">
                  <c:v>24.97</c:v>
                </c:pt>
                <c:pt idx="290">
                  <c:v>24.457999999999998</c:v>
                </c:pt>
                <c:pt idx="291">
                  <c:v>24.545999999999999</c:v>
                </c:pt>
                <c:pt idx="292">
                  <c:v>25.306799999999996</c:v>
                </c:pt>
                <c:pt idx="293">
                  <c:v>25.1</c:v>
                </c:pt>
                <c:pt idx="294">
                  <c:v>25.31711708932</c:v>
                </c:pt>
                <c:pt idx="295">
                  <c:v>25.71557142857143</c:v>
                </c:pt>
                <c:pt idx="296">
                  <c:v>24.851000000000003</c:v>
                </c:pt>
                <c:pt idx="297">
                  <c:v>25.221000000000004</c:v>
                </c:pt>
                <c:pt idx="298">
                  <c:v>24.605499999999999</c:v>
                </c:pt>
                <c:pt idx="299">
                  <c:v>24.547666666666668</c:v>
                </c:pt>
                <c:pt idx="300">
                  <c:v>24.981999999999999</c:v>
                </c:pt>
                <c:pt idx="301">
                  <c:v>24.959</c:v>
                </c:pt>
                <c:pt idx="302">
                  <c:v>24.686399999999999</c:v>
                </c:pt>
                <c:pt idx="303">
                  <c:v>24.695799999999998</c:v>
                </c:pt>
                <c:pt idx="304">
                  <c:v>24.552</c:v>
                </c:pt>
                <c:pt idx="305">
                  <c:v>24.41</c:v>
                </c:pt>
                <c:pt idx="306">
                  <c:v>24.481400000000001</c:v>
                </c:pt>
                <c:pt idx="307">
                  <c:v>24.395449999999997</c:v>
                </c:pt>
                <c:pt idx="308">
                  <c:v>24.677999999999997</c:v>
                </c:pt>
                <c:pt idx="309">
                  <c:v>24.186</c:v>
                </c:pt>
                <c:pt idx="310">
                  <c:v>24.624999999999996</c:v>
                </c:pt>
                <c:pt idx="311">
                  <c:v>24.58584685616</c:v>
                </c:pt>
                <c:pt idx="312">
                  <c:v>23.831</c:v>
                </c:pt>
                <c:pt idx="313">
                  <c:v>24.543999999999997</c:v>
                </c:pt>
                <c:pt idx="314">
                  <c:v>23.342999999999996</c:v>
                </c:pt>
                <c:pt idx="315">
                  <c:v>23.850917193479997</c:v>
                </c:pt>
                <c:pt idx="316">
                  <c:v>24.05880706388</c:v>
                </c:pt>
                <c:pt idx="317">
                  <c:v>23.698300000000003</c:v>
                </c:pt>
                <c:pt idx="318">
                  <c:v>23.402999999999999</c:v>
                </c:pt>
                <c:pt idx="319">
                  <c:v>22.79</c:v>
                </c:pt>
                <c:pt idx="320">
                  <c:v>23.45369994692</c:v>
                </c:pt>
                <c:pt idx="321">
                  <c:v>23.765149999999998</c:v>
                </c:pt>
                <c:pt idx="322">
                  <c:v>24.042099999999998</c:v>
                </c:pt>
                <c:pt idx="323">
                  <c:v>24.056272727272727</c:v>
                </c:pt>
                <c:pt idx="324">
                  <c:v>23.483146388440002</c:v>
                </c:pt>
                <c:pt idx="325">
                  <c:v>22.892562907879999</c:v>
                </c:pt>
                <c:pt idx="326">
                  <c:v>21.9984</c:v>
                </c:pt>
                <c:pt idx="327">
                  <c:v>22.088176470588234</c:v>
                </c:pt>
                <c:pt idx="328">
                  <c:v>22.829249999999998</c:v>
                </c:pt>
                <c:pt idx="329">
                  <c:v>22.806272727272727</c:v>
                </c:pt>
                <c:pt idx="330">
                  <c:v>22.401</c:v>
                </c:pt>
                <c:pt idx="331">
                  <c:v>21.681844777959999</c:v>
                </c:pt>
                <c:pt idx="332">
                  <c:v>22.582892050760002</c:v>
                </c:pt>
                <c:pt idx="333">
                  <c:v>22.548999999999999</c:v>
                </c:pt>
                <c:pt idx="334">
                  <c:v>22.224333333333334</c:v>
                </c:pt>
                <c:pt idx="335">
                  <c:v>22.78</c:v>
                </c:pt>
                <c:pt idx="336">
                  <c:v>22.705000000000002</c:v>
                </c:pt>
                <c:pt idx="337">
                  <c:v>22.204000000000001</c:v>
                </c:pt>
                <c:pt idx="338">
                  <c:v>22.940999999999999</c:v>
                </c:pt>
                <c:pt idx="339">
                  <c:v>22.376000000000001</c:v>
                </c:pt>
                <c:pt idx="340">
                  <c:v>21.178176470588237</c:v>
                </c:pt>
                <c:pt idx="341">
                  <c:v>22.945799999999998</c:v>
                </c:pt>
                <c:pt idx="342">
                  <c:v>23.114999999999998</c:v>
                </c:pt>
                <c:pt idx="343">
                  <c:v>23.132000000000001</c:v>
                </c:pt>
                <c:pt idx="344">
                  <c:v>23.052</c:v>
                </c:pt>
                <c:pt idx="345">
                  <c:v>22.642986596359997</c:v>
                </c:pt>
                <c:pt idx="346">
                  <c:v>23.015999999999998</c:v>
                </c:pt>
                <c:pt idx="347">
                  <c:v>22.734560206720001</c:v>
                </c:pt>
                <c:pt idx="348">
                  <c:v>21.975999999999999</c:v>
                </c:pt>
                <c:pt idx="349">
                  <c:v>22.113</c:v>
                </c:pt>
                <c:pt idx="350">
                  <c:v>22.654399999999999</c:v>
                </c:pt>
                <c:pt idx="351">
                  <c:v>22.141399999999997</c:v>
                </c:pt>
                <c:pt idx="352">
                  <c:v>22.141999999999999</c:v>
                </c:pt>
                <c:pt idx="353">
                  <c:v>22.432999999999996</c:v>
                </c:pt>
                <c:pt idx="354">
                  <c:v>21.509999999999998</c:v>
                </c:pt>
                <c:pt idx="355">
                  <c:v>21.724133817080002</c:v>
                </c:pt>
                <c:pt idx="356">
                  <c:v>20.427</c:v>
                </c:pt>
                <c:pt idx="357">
                  <c:v>20.1601</c:v>
                </c:pt>
                <c:pt idx="358">
                  <c:v>18.175000000000001</c:v>
                </c:pt>
                <c:pt idx="359">
                  <c:v>19.14</c:v>
                </c:pt>
                <c:pt idx="360">
                  <c:v>19.587</c:v>
                </c:pt>
                <c:pt idx="361">
                  <c:v>20.240000000000002</c:v>
                </c:pt>
                <c:pt idx="362">
                  <c:v>21.076999999999998</c:v>
                </c:pt>
                <c:pt idx="363">
                  <c:v>20.934000000000005</c:v>
                </c:pt>
                <c:pt idx="364">
                  <c:v>20.962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33-479D-81AD-E735D8858C76}"/>
            </c:ext>
          </c:extLst>
        </c:ser>
        <c:ser>
          <c:idx val="0"/>
          <c:order val="10"/>
          <c:tx>
            <c:strRef>
              <c:f>'finished water daily demand'!$AA$4</c:f>
              <c:strCache>
                <c:ptCount val="1"/>
                <c:pt idx="0">
                  <c:v>Minimum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Lit>
              <c:formatCode>General</c:formatCode>
              <c:ptCount val="365"/>
              <c:pt idx="0">
                <c:v>42370</c:v>
              </c:pt>
              <c:pt idx="1">
                <c:v>42371</c:v>
              </c:pt>
              <c:pt idx="2">
                <c:v>42372</c:v>
              </c:pt>
              <c:pt idx="3">
                <c:v>42373</c:v>
              </c:pt>
              <c:pt idx="4">
                <c:v>42374</c:v>
              </c:pt>
              <c:pt idx="5">
                <c:v>42375</c:v>
              </c:pt>
              <c:pt idx="6">
                <c:v>42376</c:v>
              </c:pt>
              <c:pt idx="7">
                <c:v>42377</c:v>
              </c:pt>
              <c:pt idx="8">
                <c:v>42378</c:v>
              </c:pt>
              <c:pt idx="9">
                <c:v>42379</c:v>
              </c:pt>
              <c:pt idx="10">
                <c:v>42380</c:v>
              </c:pt>
              <c:pt idx="11">
                <c:v>42381</c:v>
              </c:pt>
              <c:pt idx="12">
                <c:v>42382</c:v>
              </c:pt>
              <c:pt idx="13">
                <c:v>42383</c:v>
              </c:pt>
              <c:pt idx="14">
                <c:v>42384</c:v>
              </c:pt>
              <c:pt idx="15">
                <c:v>42385</c:v>
              </c:pt>
              <c:pt idx="16">
                <c:v>42386</c:v>
              </c:pt>
              <c:pt idx="17">
                <c:v>42387</c:v>
              </c:pt>
              <c:pt idx="18">
                <c:v>42388</c:v>
              </c:pt>
              <c:pt idx="19">
                <c:v>42389</c:v>
              </c:pt>
              <c:pt idx="20">
                <c:v>42390</c:v>
              </c:pt>
              <c:pt idx="21">
                <c:v>42391</c:v>
              </c:pt>
              <c:pt idx="22">
                <c:v>42392</c:v>
              </c:pt>
              <c:pt idx="23">
                <c:v>42393</c:v>
              </c:pt>
              <c:pt idx="24">
                <c:v>42394</c:v>
              </c:pt>
              <c:pt idx="25">
                <c:v>42395</c:v>
              </c:pt>
              <c:pt idx="26">
                <c:v>42396</c:v>
              </c:pt>
              <c:pt idx="27">
                <c:v>42397</c:v>
              </c:pt>
              <c:pt idx="28">
                <c:v>42398</c:v>
              </c:pt>
              <c:pt idx="29">
                <c:v>42399</c:v>
              </c:pt>
              <c:pt idx="30">
                <c:v>42400</c:v>
              </c:pt>
              <c:pt idx="31">
                <c:v>42401</c:v>
              </c:pt>
              <c:pt idx="32">
                <c:v>42402</c:v>
              </c:pt>
              <c:pt idx="33">
                <c:v>42403</c:v>
              </c:pt>
              <c:pt idx="34">
                <c:v>42404</c:v>
              </c:pt>
              <c:pt idx="35">
                <c:v>42405</c:v>
              </c:pt>
              <c:pt idx="36">
                <c:v>42406</c:v>
              </c:pt>
              <c:pt idx="37">
                <c:v>42407</c:v>
              </c:pt>
              <c:pt idx="38">
                <c:v>42408</c:v>
              </c:pt>
              <c:pt idx="39">
                <c:v>42409</c:v>
              </c:pt>
              <c:pt idx="40">
                <c:v>42410</c:v>
              </c:pt>
              <c:pt idx="41">
                <c:v>42411</c:v>
              </c:pt>
              <c:pt idx="42">
                <c:v>42412</c:v>
              </c:pt>
              <c:pt idx="43">
                <c:v>42413</c:v>
              </c:pt>
              <c:pt idx="44">
                <c:v>42414</c:v>
              </c:pt>
              <c:pt idx="45">
                <c:v>42415</c:v>
              </c:pt>
              <c:pt idx="46">
                <c:v>42416</c:v>
              </c:pt>
              <c:pt idx="47">
                <c:v>42417</c:v>
              </c:pt>
              <c:pt idx="48">
                <c:v>42418</c:v>
              </c:pt>
              <c:pt idx="49">
                <c:v>42419</c:v>
              </c:pt>
              <c:pt idx="50">
                <c:v>42420</c:v>
              </c:pt>
              <c:pt idx="51">
                <c:v>42421</c:v>
              </c:pt>
              <c:pt idx="52">
                <c:v>42422</c:v>
              </c:pt>
              <c:pt idx="53">
                <c:v>42423</c:v>
              </c:pt>
              <c:pt idx="54">
                <c:v>42424</c:v>
              </c:pt>
              <c:pt idx="55">
                <c:v>42425</c:v>
              </c:pt>
              <c:pt idx="56">
                <c:v>42426</c:v>
              </c:pt>
              <c:pt idx="57">
                <c:v>42427</c:v>
              </c:pt>
              <c:pt idx="58">
                <c:v>42428</c:v>
              </c:pt>
              <c:pt idx="59">
                <c:v>42430</c:v>
              </c:pt>
              <c:pt idx="60">
                <c:v>42431</c:v>
              </c:pt>
              <c:pt idx="61">
                <c:v>42432</c:v>
              </c:pt>
              <c:pt idx="62">
                <c:v>42433</c:v>
              </c:pt>
              <c:pt idx="63">
                <c:v>42434</c:v>
              </c:pt>
              <c:pt idx="64">
                <c:v>42435</c:v>
              </c:pt>
              <c:pt idx="65">
                <c:v>42436</c:v>
              </c:pt>
              <c:pt idx="66">
                <c:v>42437</c:v>
              </c:pt>
              <c:pt idx="67">
                <c:v>42438</c:v>
              </c:pt>
              <c:pt idx="68">
                <c:v>42439</c:v>
              </c:pt>
              <c:pt idx="69">
                <c:v>42440</c:v>
              </c:pt>
              <c:pt idx="70">
                <c:v>42441</c:v>
              </c:pt>
              <c:pt idx="71">
                <c:v>42442</c:v>
              </c:pt>
              <c:pt idx="72">
                <c:v>42443</c:v>
              </c:pt>
              <c:pt idx="73">
                <c:v>42444</c:v>
              </c:pt>
              <c:pt idx="74">
                <c:v>42445</c:v>
              </c:pt>
              <c:pt idx="75">
                <c:v>42446</c:v>
              </c:pt>
              <c:pt idx="76">
                <c:v>42447</c:v>
              </c:pt>
              <c:pt idx="77">
                <c:v>42448</c:v>
              </c:pt>
              <c:pt idx="78">
                <c:v>42449</c:v>
              </c:pt>
              <c:pt idx="79">
                <c:v>42450</c:v>
              </c:pt>
              <c:pt idx="80">
                <c:v>42451</c:v>
              </c:pt>
              <c:pt idx="81">
                <c:v>42452</c:v>
              </c:pt>
              <c:pt idx="82">
                <c:v>42453</c:v>
              </c:pt>
              <c:pt idx="83">
                <c:v>42454</c:v>
              </c:pt>
              <c:pt idx="84">
                <c:v>42455</c:v>
              </c:pt>
              <c:pt idx="85">
                <c:v>42456</c:v>
              </c:pt>
              <c:pt idx="86">
                <c:v>42457</c:v>
              </c:pt>
              <c:pt idx="87">
                <c:v>42458</c:v>
              </c:pt>
              <c:pt idx="88">
                <c:v>42459</c:v>
              </c:pt>
              <c:pt idx="89">
                <c:v>42460</c:v>
              </c:pt>
              <c:pt idx="90">
                <c:v>42461</c:v>
              </c:pt>
              <c:pt idx="91">
                <c:v>42462</c:v>
              </c:pt>
              <c:pt idx="92">
                <c:v>42463</c:v>
              </c:pt>
              <c:pt idx="93">
                <c:v>42464</c:v>
              </c:pt>
              <c:pt idx="94">
                <c:v>42465</c:v>
              </c:pt>
              <c:pt idx="95">
                <c:v>42466</c:v>
              </c:pt>
              <c:pt idx="96">
                <c:v>42467</c:v>
              </c:pt>
              <c:pt idx="97">
                <c:v>42468</c:v>
              </c:pt>
              <c:pt idx="98">
                <c:v>42469</c:v>
              </c:pt>
              <c:pt idx="99">
                <c:v>42470</c:v>
              </c:pt>
              <c:pt idx="100">
                <c:v>42471</c:v>
              </c:pt>
              <c:pt idx="101">
                <c:v>42472</c:v>
              </c:pt>
              <c:pt idx="102">
                <c:v>42473</c:v>
              </c:pt>
              <c:pt idx="103">
                <c:v>42474</c:v>
              </c:pt>
              <c:pt idx="104">
                <c:v>42475</c:v>
              </c:pt>
              <c:pt idx="105">
                <c:v>42476</c:v>
              </c:pt>
              <c:pt idx="106">
                <c:v>42477</c:v>
              </c:pt>
              <c:pt idx="107">
                <c:v>42478</c:v>
              </c:pt>
              <c:pt idx="108">
                <c:v>42479</c:v>
              </c:pt>
              <c:pt idx="109">
                <c:v>42480</c:v>
              </c:pt>
              <c:pt idx="110">
                <c:v>42481</c:v>
              </c:pt>
              <c:pt idx="111">
                <c:v>42482</c:v>
              </c:pt>
              <c:pt idx="112">
                <c:v>42483</c:v>
              </c:pt>
              <c:pt idx="113">
                <c:v>42484</c:v>
              </c:pt>
              <c:pt idx="114">
                <c:v>42485</c:v>
              </c:pt>
              <c:pt idx="115">
                <c:v>42486</c:v>
              </c:pt>
              <c:pt idx="116">
                <c:v>42487</c:v>
              </c:pt>
              <c:pt idx="117">
                <c:v>42488</c:v>
              </c:pt>
              <c:pt idx="118">
                <c:v>42489</c:v>
              </c:pt>
              <c:pt idx="119">
                <c:v>42490</c:v>
              </c:pt>
              <c:pt idx="120">
                <c:v>42491</c:v>
              </c:pt>
              <c:pt idx="121">
                <c:v>42492</c:v>
              </c:pt>
              <c:pt idx="122">
                <c:v>42493</c:v>
              </c:pt>
              <c:pt idx="123">
                <c:v>42494</c:v>
              </c:pt>
              <c:pt idx="124">
                <c:v>42495</c:v>
              </c:pt>
              <c:pt idx="125">
                <c:v>42496</c:v>
              </c:pt>
              <c:pt idx="126">
                <c:v>42497</c:v>
              </c:pt>
              <c:pt idx="127">
                <c:v>42498</c:v>
              </c:pt>
              <c:pt idx="128">
                <c:v>42499</c:v>
              </c:pt>
              <c:pt idx="129">
                <c:v>42500</c:v>
              </c:pt>
              <c:pt idx="130">
                <c:v>42501</c:v>
              </c:pt>
              <c:pt idx="131">
                <c:v>42502</c:v>
              </c:pt>
              <c:pt idx="132">
                <c:v>42503</c:v>
              </c:pt>
              <c:pt idx="133">
                <c:v>42504</c:v>
              </c:pt>
              <c:pt idx="134">
                <c:v>42505</c:v>
              </c:pt>
              <c:pt idx="135">
                <c:v>42506</c:v>
              </c:pt>
              <c:pt idx="136">
                <c:v>42507</c:v>
              </c:pt>
              <c:pt idx="137">
                <c:v>42508</c:v>
              </c:pt>
              <c:pt idx="138">
                <c:v>42509</c:v>
              </c:pt>
              <c:pt idx="139">
                <c:v>42510</c:v>
              </c:pt>
              <c:pt idx="140">
                <c:v>42511</c:v>
              </c:pt>
              <c:pt idx="141">
                <c:v>42512</c:v>
              </c:pt>
              <c:pt idx="142">
                <c:v>42513</c:v>
              </c:pt>
              <c:pt idx="143">
                <c:v>42514</c:v>
              </c:pt>
              <c:pt idx="144">
                <c:v>42515</c:v>
              </c:pt>
              <c:pt idx="145">
                <c:v>42516</c:v>
              </c:pt>
              <c:pt idx="146">
                <c:v>42517</c:v>
              </c:pt>
              <c:pt idx="147">
                <c:v>42518</c:v>
              </c:pt>
              <c:pt idx="148">
                <c:v>42519</c:v>
              </c:pt>
              <c:pt idx="149">
                <c:v>42520</c:v>
              </c:pt>
              <c:pt idx="150">
                <c:v>42521</c:v>
              </c:pt>
              <c:pt idx="151">
                <c:v>42522</c:v>
              </c:pt>
              <c:pt idx="152">
                <c:v>42523</c:v>
              </c:pt>
              <c:pt idx="153">
                <c:v>42524</c:v>
              </c:pt>
              <c:pt idx="154">
                <c:v>42525</c:v>
              </c:pt>
              <c:pt idx="155">
                <c:v>42526</c:v>
              </c:pt>
              <c:pt idx="156">
                <c:v>42527</c:v>
              </c:pt>
              <c:pt idx="157">
                <c:v>42528</c:v>
              </c:pt>
              <c:pt idx="158">
                <c:v>42529</c:v>
              </c:pt>
              <c:pt idx="159">
                <c:v>42530</c:v>
              </c:pt>
              <c:pt idx="160">
                <c:v>42531</c:v>
              </c:pt>
              <c:pt idx="161">
                <c:v>42532</c:v>
              </c:pt>
              <c:pt idx="162">
                <c:v>42533</c:v>
              </c:pt>
              <c:pt idx="163">
                <c:v>42534</c:v>
              </c:pt>
              <c:pt idx="164">
                <c:v>42535</c:v>
              </c:pt>
              <c:pt idx="165">
                <c:v>42536</c:v>
              </c:pt>
              <c:pt idx="166">
                <c:v>42537</c:v>
              </c:pt>
              <c:pt idx="167">
                <c:v>42538</c:v>
              </c:pt>
              <c:pt idx="168">
                <c:v>42539</c:v>
              </c:pt>
              <c:pt idx="169">
                <c:v>42540</c:v>
              </c:pt>
              <c:pt idx="170">
                <c:v>42541</c:v>
              </c:pt>
              <c:pt idx="171">
                <c:v>42542</c:v>
              </c:pt>
              <c:pt idx="172">
                <c:v>42543</c:v>
              </c:pt>
              <c:pt idx="173">
                <c:v>42544</c:v>
              </c:pt>
              <c:pt idx="174">
                <c:v>42545</c:v>
              </c:pt>
              <c:pt idx="175">
                <c:v>42546</c:v>
              </c:pt>
              <c:pt idx="176">
                <c:v>42547</c:v>
              </c:pt>
              <c:pt idx="177">
                <c:v>42548</c:v>
              </c:pt>
              <c:pt idx="178">
                <c:v>42549</c:v>
              </c:pt>
              <c:pt idx="179">
                <c:v>42550</c:v>
              </c:pt>
              <c:pt idx="180">
                <c:v>42551</c:v>
              </c:pt>
              <c:pt idx="181">
                <c:v>42552</c:v>
              </c:pt>
              <c:pt idx="182">
                <c:v>42553</c:v>
              </c:pt>
              <c:pt idx="183">
                <c:v>42554</c:v>
              </c:pt>
              <c:pt idx="184">
                <c:v>42555</c:v>
              </c:pt>
              <c:pt idx="185">
                <c:v>42556</c:v>
              </c:pt>
              <c:pt idx="186">
                <c:v>42557</c:v>
              </c:pt>
              <c:pt idx="187">
                <c:v>42558</c:v>
              </c:pt>
              <c:pt idx="188">
                <c:v>42559</c:v>
              </c:pt>
              <c:pt idx="189">
                <c:v>42560</c:v>
              </c:pt>
              <c:pt idx="190">
                <c:v>42561</c:v>
              </c:pt>
              <c:pt idx="191">
                <c:v>42562</c:v>
              </c:pt>
              <c:pt idx="192">
                <c:v>42563</c:v>
              </c:pt>
              <c:pt idx="193">
                <c:v>42564</c:v>
              </c:pt>
              <c:pt idx="194">
                <c:v>42565</c:v>
              </c:pt>
              <c:pt idx="195">
                <c:v>42566</c:v>
              </c:pt>
              <c:pt idx="196">
                <c:v>42567</c:v>
              </c:pt>
              <c:pt idx="197">
                <c:v>42568</c:v>
              </c:pt>
              <c:pt idx="198">
                <c:v>42569</c:v>
              </c:pt>
              <c:pt idx="199">
                <c:v>42570</c:v>
              </c:pt>
              <c:pt idx="200">
                <c:v>42571</c:v>
              </c:pt>
              <c:pt idx="201">
                <c:v>42572</c:v>
              </c:pt>
              <c:pt idx="202">
                <c:v>42573</c:v>
              </c:pt>
              <c:pt idx="203">
                <c:v>42574</c:v>
              </c:pt>
              <c:pt idx="204">
                <c:v>42575</c:v>
              </c:pt>
              <c:pt idx="205">
                <c:v>42576</c:v>
              </c:pt>
              <c:pt idx="206">
                <c:v>42577</c:v>
              </c:pt>
              <c:pt idx="207">
                <c:v>42578</c:v>
              </c:pt>
              <c:pt idx="208">
                <c:v>42579</c:v>
              </c:pt>
              <c:pt idx="209">
                <c:v>42580</c:v>
              </c:pt>
              <c:pt idx="210">
                <c:v>42581</c:v>
              </c:pt>
              <c:pt idx="211">
                <c:v>42582</c:v>
              </c:pt>
              <c:pt idx="212">
                <c:v>42583</c:v>
              </c:pt>
              <c:pt idx="213">
                <c:v>42584</c:v>
              </c:pt>
              <c:pt idx="214">
                <c:v>42585</c:v>
              </c:pt>
              <c:pt idx="215">
                <c:v>42586</c:v>
              </c:pt>
              <c:pt idx="216">
                <c:v>42587</c:v>
              </c:pt>
              <c:pt idx="217">
                <c:v>42588</c:v>
              </c:pt>
              <c:pt idx="218">
                <c:v>42589</c:v>
              </c:pt>
              <c:pt idx="219">
                <c:v>42590</c:v>
              </c:pt>
              <c:pt idx="220">
                <c:v>42591</c:v>
              </c:pt>
              <c:pt idx="221">
                <c:v>42592</c:v>
              </c:pt>
              <c:pt idx="222">
                <c:v>42593</c:v>
              </c:pt>
              <c:pt idx="223">
                <c:v>42594</c:v>
              </c:pt>
              <c:pt idx="224">
                <c:v>42595</c:v>
              </c:pt>
              <c:pt idx="225">
                <c:v>42596</c:v>
              </c:pt>
              <c:pt idx="226">
                <c:v>42597</c:v>
              </c:pt>
              <c:pt idx="227">
                <c:v>42598</c:v>
              </c:pt>
              <c:pt idx="228">
                <c:v>42599</c:v>
              </c:pt>
              <c:pt idx="229">
                <c:v>42600</c:v>
              </c:pt>
              <c:pt idx="230">
                <c:v>42601</c:v>
              </c:pt>
              <c:pt idx="231">
                <c:v>42602</c:v>
              </c:pt>
              <c:pt idx="232">
                <c:v>42603</c:v>
              </c:pt>
              <c:pt idx="233">
                <c:v>42604</c:v>
              </c:pt>
              <c:pt idx="234">
                <c:v>42605</c:v>
              </c:pt>
              <c:pt idx="235">
                <c:v>42606</c:v>
              </c:pt>
              <c:pt idx="236">
                <c:v>42607</c:v>
              </c:pt>
              <c:pt idx="237">
                <c:v>42608</c:v>
              </c:pt>
              <c:pt idx="238">
                <c:v>42609</c:v>
              </c:pt>
              <c:pt idx="239">
                <c:v>42610</c:v>
              </c:pt>
              <c:pt idx="240">
                <c:v>42611</c:v>
              </c:pt>
              <c:pt idx="241">
                <c:v>42612</c:v>
              </c:pt>
              <c:pt idx="242">
                <c:v>42613</c:v>
              </c:pt>
              <c:pt idx="243">
                <c:v>42614</c:v>
              </c:pt>
              <c:pt idx="244">
                <c:v>42615</c:v>
              </c:pt>
              <c:pt idx="245">
                <c:v>42616</c:v>
              </c:pt>
              <c:pt idx="246">
                <c:v>42617</c:v>
              </c:pt>
              <c:pt idx="247">
                <c:v>42618</c:v>
              </c:pt>
              <c:pt idx="248">
                <c:v>42619</c:v>
              </c:pt>
              <c:pt idx="249">
                <c:v>42620</c:v>
              </c:pt>
              <c:pt idx="250">
                <c:v>42621</c:v>
              </c:pt>
              <c:pt idx="251">
                <c:v>42622</c:v>
              </c:pt>
              <c:pt idx="252">
                <c:v>42623</c:v>
              </c:pt>
              <c:pt idx="253">
                <c:v>42624</c:v>
              </c:pt>
              <c:pt idx="254">
                <c:v>42625</c:v>
              </c:pt>
              <c:pt idx="255">
                <c:v>42626</c:v>
              </c:pt>
              <c:pt idx="256">
                <c:v>42627</c:v>
              </c:pt>
              <c:pt idx="257">
                <c:v>42628</c:v>
              </c:pt>
              <c:pt idx="258">
                <c:v>42629</c:v>
              </c:pt>
              <c:pt idx="259">
                <c:v>42630</c:v>
              </c:pt>
              <c:pt idx="260">
                <c:v>42631</c:v>
              </c:pt>
              <c:pt idx="261">
                <c:v>42632</c:v>
              </c:pt>
              <c:pt idx="262">
                <c:v>42633</c:v>
              </c:pt>
              <c:pt idx="263">
                <c:v>42634</c:v>
              </c:pt>
              <c:pt idx="264">
                <c:v>42635</c:v>
              </c:pt>
              <c:pt idx="265">
                <c:v>42636</c:v>
              </c:pt>
              <c:pt idx="266">
                <c:v>42637</c:v>
              </c:pt>
              <c:pt idx="267">
                <c:v>42638</c:v>
              </c:pt>
              <c:pt idx="268">
                <c:v>42639</c:v>
              </c:pt>
              <c:pt idx="269">
                <c:v>42640</c:v>
              </c:pt>
              <c:pt idx="270">
                <c:v>42641</c:v>
              </c:pt>
              <c:pt idx="271">
                <c:v>42642</c:v>
              </c:pt>
              <c:pt idx="272">
                <c:v>42643</c:v>
              </c:pt>
              <c:pt idx="273">
                <c:v>42644</c:v>
              </c:pt>
              <c:pt idx="274">
                <c:v>42645</c:v>
              </c:pt>
              <c:pt idx="275">
                <c:v>42646</c:v>
              </c:pt>
              <c:pt idx="276">
                <c:v>42647</c:v>
              </c:pt>
              <c:pt idx="277">
                <c:v>42648</c:v>
              </c:pt>
              <c:pt idx="278">
                <c:v>42649</c:v>
              </c:pt>
              <c:pt idx="279">
                <c:v>42650</c:v>
              </c:pt>
              <c:pt idx="280">
                <c:v>42651</c:v>
              </c:pt>
              <c:pt idx="281">
                <c:v>42652</c:v>
              </c:pt>
              <c:pt idx="282">
                <c:v>42653</c:v>
              </c:pt>
              <c:pt idx="283">
                <c:v>42654</c:v>
              </c:pt>
              <c:pt idx="284">
                <c:v>42655</c:v>
              </c:pt>
              <c:pt idx="285">
                <c:v>42656</c:v>
              </c:pt>
              <c:pt idx="286">
                <c:v>42657</c:v>
              </c:pt>
              <c:pt idx="287">
                <c:v>42658</c:v>
              </c:pt>
              <c:pt idx="288">
                <c:v>42659</c:v>
              </c:pt>
              <c:pt idx="289">
                <c:v>42660</c:v>
              </c:pt>
              <c:pt idx="290">
                <c:v>42661</c:v>
              </c:pt>
              <c:pt idx="291">
                <c:v>42662</c:v>
              </c:pt>
              <c:pt idx="292">
                <c:v>42663</c:v>
              </c:pt>
              <c:pt idx="293">
                <c:v>42664</c:v>
              </c:pt>
              <c:pt idx="294">
                <c:v>42665</c:v>
              </c:pt>
              <c:pt idx="295">
                <c:v>42666</c:v>
              </c:pt>
              <c:pt idx="296">
                <c:v>42667</c:v>
              </c:pt>
              <c:pt idx="297">
                <c:v>42668</c:v>
              </c:pt>
              <c:pt idx="298">
                <c:v>42669</c:v>
              </c:pt>
              <c:pt idx="299">
                <c:v>42670</c:v>
              </c:pt>
              <c:pt idx="300">
                <c:v>42671</c:v>
              </c:pt>
              <c:pt idx="301">
                <c:v>42672</c:v>
              </c:pt>
              <c:pt idx="302">
                <c:v>42673</c:v>
              </c:pt>
              <c:pt idx="303">
                <c:v>42674</c:v>
              </c:pt>
              <c:pt idx="304">
                <c:v>42675</c:v>
              </c:pt>
              <c:pt idx="305">
                <c:v>42676</c:v>
              </c:pt>
              <c:pt idx="306">
                <c:v>42677</c:v>
              </c:pt>
              <c:pt idx="307">
                <c:v>42678</c:v>
              </c:pt>
              <c:pt idx="308">
                <c:v>42679</c:v>
              </c:pt>
              <c:pt idx="309">
                <c:v>42680</c:v>
              </c:pt>
              <c:pt idx="310">
                <c:v>42681</c:v>
              </c:pt>
              <c:pt idx="311">
                <c:v>42682</c:v>
              </c:pt>
              <c:pt idx="312">
                <c:v>42683</c:v>
              </c:pt>
              <c:pt idx="313">
                <c:v>42684</c:v>
              </c:pt>
              <c:pt idx="314">
                <c:v>42685</c:v>
              </c:pt>
              <c:pt idx="315">
                <c:v>42686</c:v>
              </c:pt>
              <c:pt idx="316">
                <c:v>42687</c:v>
              </c:pt>
              <c:pt idx="317">
                <c:v>42688</c:v>
              </c:pt>
              <c:pt idx="318">
                <c:v>42689</c:v>
              </c:pt>
              <c:pt idx="319">
                <c:v>42690</c:v>
              </c:pt>
              <c:pt idx="320">
                <c:v>42691</c:v>
              </c:pt>
              <c:pt idx="321">
                <c:v>42692</c:v>
              </c:pt>
              <c:pt idx="322">
                <c:v>42693</c:v>
              </c:pt>
              <c:pt idx="323">
                <c:v>42694</c:v>
              </c:pt>
              <c:pt idx="324">
                <c:v>42695</c:v>
              </c:pt>
              <c:pt idx="325">
                <c:v>42696</c:v>
              </c:pt>
              <c:pt idx="326">
                <c:v>42697</c:v>
              </c:pt>
              <c:pt idx="327">
                <c:v>42698</c:v>
              </c:pt>
              <c:pt idx="328">
                <c:v>42699</c:v>
              </c:pt>
              <c:pt idx="329">
                <c:v>42700</c:v>
              </c:pt>
              <c:pt idx="330">
                <c:v>42701</c:v>
              </c:pt>
              <c:pt idx="331">
                <c:v>42702</c:v>
              </c:pt>
              <c:pt idx="332">
                <c:v>42703</c:v>
              </c:pt>
              <c:pt idx="333">
                <c:v>42704</c:v>
              </c:pt>
              <c:pt idx="334">
                <c:v>42705</c:v>
              </c:pt>
              <c:pt idx="335">
                <c:v>42706</c:v>
              </c:pt>
              <c:pt idx="336">
                <c:v>42707</c:v>
              </c:pt>
              <c:pt idx="337">
                <c:v>42708</c:v>
              </c:pt>
              <c:pt idx="338">
                <c:v>42709</c:v>
              </c:pt>
              <c:pt idx="339">
                <c:v>42710</c:v>
              </c:pt>
              <c:pt idx="340">
                <c:v>42711</c:v>
              </c:pt>
              <c:pt idx="341">
                <c:v>42712</c:v>
              </c:pt>
              <c:pt idx="342">
                <c:v>42713</c:v>
              </c:pt>
              <c:pt idx="343">
                <c:v>42714</c:v>
              </c:pt>
              <c:pt idx="344">
                <c:v>42715</c:v>
              </c:pt>
              <c:pt idx="345">
                <c:v>42716</c:v>
              </c:pt>
              <c:pt idx="346">
                <c:v>42717</c:v>
              </c:pt>
              <c:pt idx="347">
                <c:v>42718</c:v>
              </c:pt>
              <c:pt idx="348">
                <c:v>42719</c:v>
              </c:pt>
              <c:pt idx="349">
                <c:v>42720</c:v>
              </c:pt>
              <c:pt idx="350">
                <c:v>42721</c:v>
              </c:pt>
              <c:pt idx="351">
                <c:v>42722</c:v>
              </c:pt>
              <c:pt idx="352">
                <c:v>42723</c:v>
              </c:pt>
              <c:pt idx="353">
                <c:v>42724</c:v>
              </c:pt>
              <c:pt idx="354">
                <c:v>42725</c:v>
              </c:pt>
              <c:pt idx="355">
                <c:v>42726</c:v>
              </c:pt>
              <c:pt idx="356">
                <c:v>42727</c:v>
              </c:pt>
              <c:pt idx="357">
                <c:v>42728</c:v>
              </c:pt>
              <c:pt idx="358">
                <c:v>42729</c:v>
              </c:pt>
              <c:pt idx="359">
                <c:v>42730</c:v>
              </c:pt>
              <c:pt idx="360">
                <c:v>42731</c:v>
              </c:pt>
              <c:pt idx="361">
                <c:v>42732</c:v>
              </c:pt>
              <c:pt idx="362">
                <c:v>42733</c:v>
              </c:pt>
              <c:pt idx="363">
                <c:v>42734</c:v>
              </c:pt>
              <c:pt idx="364">
                <c:v>42735</c:v>
              </c:pt>
            </c:numLit>
          </c:cat>
          <c:val>
            <c:numRef>
              <c:f>'finished water daily demand'!$AA$5:$AA$369</c:f>
              <c:numCache>
                <c:formatCode>0.00</c:formatCode>
                <c:ptCount val="365"/>
                <c:pt idx="0">
                  <c:v>18.913785714285712</c:v>
                </c:pt>
                <c:pt idx="1">
                  <c:v>18.405000000000001</c:v>
                </c:pt>
                <c:pt idx="2">
                  <c:v>20.266999999999999</c:v>
                </c:pt>
                <c:pt idx="3">
                  <c:v>19.061</c:v>
                </c:pt>
                <c:pt idx="4">
                  <c:v>19.624000000000002</c:v>
                </c:pt>
                <c:pt idx="5">
                  <c:v>19.899999999999999</c:v>
                </c:pt>
                <c:pt idx="6">
                  <c:v>18.742999999999999</c:v>
                </c:pt>
                <c:pt idx="7">
                  <c:v>17.864999999999998</c:v>
                </c:pt>
                <c:pt idx="8">
                  <c:v>18.466999999999999</c:v>
                </c:pt>
                <c:pt idx="9">
                  <c:v>19.292999999999999</c:v>
                </c:pt>
                <c:pt idx="10">
                  <c:v>17.855</c:v>
                </c:pt>
                <c:pt idx="11">
                  <c:v>19.009</c:v>
                </c:pt>
                <c:pt idx="12">
                  <c:v>19.029</c:v>
                </c:pt>
                <c:pt idx="13">
                  <c:v>18.064999999999998</c:v>
                </c:pt>
                <c:pt idx="14">
                  <c:v>17.46</c:v>
                </c:pt>
                <c:pt idx="15">
                  <c:v>17.754000000000001</c:v>
                </c:pt>
                <c:pt idx="16">
                  <c:v>19.192299999999999</c:v>
                </c:pt>
                <c:pt idx="17">
                  <c:v>19.372999999999998</c:v>
                </c:pt>
                <c:pt idx="18">
                  <c:v>19.222000000000001</c:v>
                </c:pt>
                <c:pt idx="19">
                  <c:v>19.657</c:v>
                </c:pt>
                <c:pt idx="20">
                  <c:v>19.146000000000001</c:v>
                </c:pt>
                <c:pt idx="21">
                  <c:v>18.228000000000002</c:v>
                </c:pt>
                <c:pt idx="22">
                  <c:v>19.567</c:v>
                </c:pt>
                <c:pt idx="23">
                  <c:v>18.257000000000001</c:v>
                </c:pt>
                <c:pt idx="24">
                  <c:v>19.408000000000001</c:v>
                </c:pt>
                <c:pt idx="25">
                  <c:v>20.145</c:v>
                </c:pt>
                <c:pt idx="26">
                  <c:v>20.707000000000001</c:v>
                </c:pt>
                <c:pt idx="27">
                  <c:v>18.890999999999998</c:v>
                </c:pt>
                <c:pt idx="28">
                  <c:v>20.034605089839999</c:v>
                </c:pt>
                <c:pt idx="29">
                  <c:v>16.145</c:v>
                </c:pt>
                <c:pt idx="30">
                  <c:v>17.335000000000001</c:v>
                </c:pt>
                <c:pt idx="31">
                  <c:v>15.518000000000001</c:v>
                </c:pt>
                <c:pt idx="32">
                  <c:v>17.66</c:v>
                </c:pt>
                <c:pt idx="33">
                  <c:v>16.836903</c:v>
                </c:pt>
                <c:pt idx="34">
                  <c:v>17.663</c:v>
                </c:pt>
                <c:pt idx="35">
                  <c:v>16.779</c:v>
                </c:pt>
                <c:pt idx="36">
                  <c:v>15.917999999999999</c:v>
                </c:pt>
                <c:pt idx="37">
                  <c:v>16.414000000000001</c:v>
                </c:pt>
                <c:pt idx="38">
                  <c:v>17.553000000000001</c:v>
                </c:pt>
                <c:pt idx="39">
                  <c:v>17.218</c:v>
                </c:pt>
                <c:pt idx="40">
                  <c:v>19.088999999999999</c:v>
                </c:pt>
                <c:pt idx="41">
                  <c:v>17.983000000000001</c:v>
                </c:pt>
                <c:pt idx="42">
                  <c:v>19.547000000000001</c:v>
                </c:pt>
                <c:pt idx="43">
                  <c:v>18.28</c:v>
                </c:pt>
                <c:pt idx="44">
                  <c:v>20.149000000000001</c:v>
                </c:pt>
                <c:pt idx="45">
                  <c:v>20.87</c:v>
                </c:pt>
                <c:pt idx="46">
                  <c:v>20.213000000000001</c:v>
                </c:pt>
                <c:pt idx="47">
                  <c:v>19.79</c:v>
                </c:pt>
                <c:pt idx="48">
                  <c:v>20.302999999999997</c:v>
                </c:pt>
                <c:pt idx="49">
                  <c:v>19.753999999999998</c:v>
                </c:pt>
                <c:pt idx="50">
                  <c:v>18.850000000000001</c:v>
                </c:pt>
                <c:pt idx="51">
                  <c:v>19.603999999999999</c:v>
                </c:pt>
                <c:pt idx="52">
                  <c:v>19.643000000000001</c:v>
                </c:pt>
                <c:pt idx="53">
                  <c:v>19.41</c:v>
                </c:pt>
                <c:pt idx="54">
                  <c:v>19.04</c:v>
                </c:pt>
                <c:pt idx="55">
                  <c:v>18.93</c:v>
                </c:pt>
                <c:pt idx="56">
                  <c:v>19.18</c:v>
                </c:pt>
                <c:pt idx="57">
                  <c:v>19.869999999999997</c:v>
                </c:pt>
                <c:pt idx="58">
                  <c:v>19.750714285714288</c:v>
                </c:pt>
                <c:pt idx="59">
                  <c:v>16.88625828476</c:v>
                </c:pt>
                <c:pt idx="60">
                  <c:v>19.830000000000002</c:v>
                </c:pt>
                <c:pt idx="61">
                  <c:v>19.43</c:v>
                </c:pt>
                <c:pt idx="62">
                  <c:v>19.189999999999998</c:v>
                </c:pt>
                <c:pt idx="63">
                  <c:v>18.75</c:v>
                </c:pt>
                <c:pt idx="64">
                  <c:v>17.87</c:v>
                </c:pt>
                <c:pt idx="65">
                  <c:v>19.649999999999999</c:v>
                </c:pt>
                <c:pt idx="66">
                  <c:v>19.66</c:v>
                </c:pt>
                <c:pt idx="67">
                  <c:v>19.681999999999999</c:v>
                </c:pt>
                <c:pt idx="68">
                  <c:v>19.72</c:v>
                </c:pt>
                <c:pt idx="69">
                  <c:v>18.84</c:v>
                </c:pt>
                <c:pt idx="70">
                  <c:v>18.68</c:v>
                </c:pt>
                <c:pt idx="71">
                  <c:v>19.739999999999998</c:v>
                </c:pt>
                <c:pt idx="72">
                  <c:v>19.209</c:v>
                </c:pt>
                <c:pt idx="73">
                  <c:v>20.130000000000003</c:v>
                </c:pt>
                <c:pt idx="74">
                  <c:v>20.94</c:v>
                </c:pt>
                <c:pt idx="75">
                  <c:v>20.91</c:v>
                </c:pt>
                <c:pt idx="76">
                  <c:v>21.623000000000001</c:v>
                </c:pt>
                <c:pt idx="77">
                  <c:v>21.294999999999998</c:v>
                </c:pt>
                <c:pt idx="78">
                  <c:v>20.522666666666666</c:v>
                </c:pt>
                <c:pt idx="79">
                  <c:v>21.067</c:v>
                </c:pt>
                <c:pt idx="80">
                  <c:v>21.401</c:v>
                </c:pt>
                <c:pt idx="81">
                  <c:v>21.405000000000001</c:v>
                </c:pt>
                <c:pt idx="82">
                  <c:v>22.054000000000002</c:v>
                </c:pt>
                <c:pt idx="83">
                  <c:v>21.325809453560002</c:v>
                </c:pt>
                <c:pt idx="84">
                  <c:v>20.265999999999998</c:v>
                </c:pt>
                <c:pt idx="85">
                  <c:v>20.03</c:v>
                </c:pt>
                <c:pt idx="86">
                  <c:v>20.887</c:v>
                </c:pt>
                <c:pt idx="87">
                  <c:v>21.234999999999999</c:v>
                </c:pt>
                <c:pt idx="88">
                  <c:v>20.308</c:v>
                </c:pt>
                <c:pt idx="89">
                  <c:v>21.777999999999999</c:v>
                </c:pt>
                <c:pt idx="90">
                  <c:v>21.5</c:v>
                </c:pt>
                <c:pt idx="91">
                  <c:v>21.597000000000001</c:v>
                </c:pt>
                <c:pt idx="92">
                  <c:v>20.375</c:v>
                </c:pt>
                <c:pt idx="93">
                  <c:v>21.560000000000002</c:v>
                </c:pt>
                <c:pt idx="94">
                  <c:v>22.21</c:v>
                </c:pt>
                <c:pt idx="95">
                  <c:v>21.36</c:v>
                </c:pt>
                <c:pt idx="96">
                  <c:v>21.28</c:v>
                </c:pt>
                <c:pt idx="97">
                  <c:v>22.207999999999998</c:v>
                </c:pt>
                <c:pt idx="98">
                  <c:v>21.888285714285715</c:v>
                </c:pt>
                <c:pt idx="99">
                  <c:v>21.173795738439999</c:v>
                </c:pt>
                <c:pt idx="100">
                  <c:v>22.099</c:v>
                </c:pt>
                <c:pt idx="101">
                  <c:v>22.662000000000003</c:v>
                </c:pt>
                <c:pt idx="102">
                  <c:v>21.245999999999999</c:v>
                </c:pt>
                <c:pt idx="103">
                  <c:v>21.619</c:v>
                </c:pt>
                <c:pt idx="104">
                  <c:v>22.369</c:v>
                </c:pt>
                <c:pt idx="105">
                  <c:v>22.813000000000002</c:v>
                </c:pt>
                <c:pt idx="106">
                  <c:v>23.253</c:v>
                </c:pt>
                <c:pt idx="107">
                  <c:v>23.126999999999999</c:v>
                </c:pt>
                <c:pt idx="108">
                  <c:v>20.510999999999999</c:v>
                </c:pt>
                <c:pt idx="109">
                  <c:v>21.952879287240002</c:v>
                </c:pt>
                <c:pt idx="110">
                  <c:v>22.782973999999999</c:v>
                </c:pt>
                <c:pt idx="111">
                  <c:v>22.259</c:v>
                </c:pt>
                <c:pt idx="112">
                  <c:v>22.67</c:v>
                </c:pt>
                <c:pt idx="113">
                  <c:v>19.538</c:v>
                </c:pt>
                <c:pt idx="114">
                  <c:v>19.615072186200003</c:v>
                </c:pt>
                <c:pt idx="115">
                  <c:v>22.956231477479999</c:v>
                </c:pt>
                <c:pt idx="116">
                  <c:v>22.666999999999998</c:v>
                </c:pt>
                <c:pt idx="117">
                  <c:v>22.561</c:v>
                </c:pt>
                <c:pt idx="118">
                  <c:v>21.791999999999998</c:v>
                </c:pt>
                <c:pt idx="119">
                  <c:v>21.463999999999999</c:v>
                </c:pt>
                <c:pt idx="120">
                  <c:v>22.360857142857142</c:v>
                </c:pt>
                <c:pt idx="121">
                  <c:v>22.524000000000001</c:v>
                </c:pt>
                <c:pt idx="122">
                  <c:v>21.972999999999999</c:v>
                </c:pt>
                <c:pt idx="123">
                  <c:v>22.558</c:v>
                </c:pt>
                <c:pt idx="124">
                  <c:v>21.498000000000001</c:v>
                </c:pt>
                <c:pt idx="125">
                  <c:v>19.864999999999998</c:v>
                </c:pt>
                <c:pt idx="126">
                  <c:v>20.422000000000001</c:v>
                </c:pt>
                <c:pt idx="127">
                  <c:v>22.606999999999999</c:v>
                </c:pt>
                <c:pt idx="128">
                  <c:v>22.314</c:v>
                </c:pt>
                <c:pt idx="129">
                  <c:v>22.563000000000002</c:v>
                </c:pt>
                <c:pt idx="130">
                  <c:v>21.172000000000001</c:v>
                </c:pt>
                <c:pt idx="131">
                  <c:v>20.457999999999998</c:v>
                </c:pt>
                <c:pt idx="132">
                  <c:v>20.701000000000001</c:v>
                </c:pt>
                <c:pt idx="133">
                  <c:v>19.209</c:v>
                </c:pt>
                <c:pt idx="134">
                  <c:v>21.963000000000001</c:v>
                </c:pt>
                <c:pt idx="135">
                  <c:v>21.663</c:v>
                </c:pt>
                <c:pt idx="136">
                  <c:v>21.744</c:v>
                </c:pt>
                <c:pt idx="137">
                  <c:v>20.48</c:v>
                </c:pt>
                <c:pt idx="138">
                  <c:v>21.294999999999998</c:v>
                </c:pt>
                <c:pt idx="139">
                  <c:v>22.205285714285715</c:v>
                </c:pt>
                <c:pt idx="140">
                  <c:v>21.067</c:v>
                </c:pt>
                <c:pt idx="141">
                  <c:v>22.114571428571431</c:v>
                </c:pt>
                <c:pt idx="142">
                  <c:v>21.765999999999998</c:v>
                </c:pt>
                <c:pt idx="143">
                  <c:v>22.17</c:v>
                </c:pt>
                <c:pt idx="144">
                  <c:v>20.748000000000001</c:v>
                </c:pt>
                <c:pt idx="145">
                  <c:v>21.248999999999999</c:v>
                </c:pt>
                <c:pt idx="146">
                  <c:v>20.684000000000001</c:v>
                </c:pt>
                <c:pt idx="147">
                  <c:v>20.887</c:v>
                </c:pt>
                <c:pt idx="148">
                  <c:v>21.234999999999999</c:v>
                </c:pt>
                <c:pt idx="149">
                  <c:v>22.170714285714286</c:v>
                </c:pt>
                <c:pt idx="150">
                  <c:v>22.934000000000001</c:v>
                </c:pt>
                <c:pt idx="151">
                  <c:v>23.658999999999999</c:v>
                </c:pt>
                <c:pt idx="152">
                  <c:v>22.89</c:v>
                </c:pt>
                <c:pt idx="153">
                  <c:v>23.652000000000001</c:v>
                </c:pt>
                <c:pt idx="154">
                  <c:v>25.740000000000002</c:v>
                </c:pt>
                <c:pt idx="155">
                  <c:v>24.829571428571427</c:v>
                </c:pt>
                <c:pt idx="156">
                  <c:v>26.449571428571424</c:v>
                </c:pt>
                <c:pt idx="157">
                  <c:v>23.171999999999997</c:v>
                </c:pt>
                <c:pt idx="158">
                  <c:v>22.974</c:v>
                </c:pt>
                <c:pt idx="159">
                  <c:v>22.668147945839998</c:v>
                </c:pt>
                <c:pt idx="160">
                  <c:v>25.88</c:v>
                </c:pt>
                <c:pt idx="161">
                  <c:v>26.404</c:v>
                </c:pt>
                <c:pt idx="162">
                  <c:v>26.245000000000001</c:v>
                </c:pt>
                <c:pt idx="163">
                  <c:v>22.36</c:v>
                </c:pt>
                <c:pt idx="164">
                  <c:v>25.521000000000001</c:v>
                </c:pt>
                <c:pt idx="165">
                  <c:v>25.291999999999998</c:v>
                </c:pt>
                <c:pt idx="166">
                  <c:v>23.678413262479999</c:v>
                </c:pt>
                <c:pt idx="167">
                  <c:v>25.095389089200001</c:v>
                </c:pt>
                <c:pt idx="168">
                  <c:v>25.878882492039999</c:v>
                </c:pt>
                <c:pt idx="169">
                  <c:v>25.572000000000003</c:v>
                </c:pt>
                <c:pt idx="170">
                  <c:v>25.729295580199999</c:v>
                </c:pt>
                <c:pt idx="171">
                  <c:v>24.119</c:v>
                </c:pt>
                <c:pt idx="172">
                  <c:v>23.612000000000002</c:v>
                </c:pt>
                <c:pt idx="173">
                  <c:v>22.643000000000001</c:v>
                </c:pt>
                <c:pt idx="174">
                  <c:v>25.230428571428572</c:v>
                </c:pt>
                <c:pt idx="175">
                  <c:v>25.351714286</c:v>
                </c:pt>
                <c:pt idx="176">
                  <c:v>26.786000000000001</c:v>
                </c:pt>
                <c:pt idx="177">
                  <c:v>26.585999999999999</c:v>
                </c:pt>
                <c:pt idx="178">
                  <c:v>27.114000000000001</c:v>
                </c:pt>
                <c:pt idx="179">
                  <c:v>25.917999999999999</c:v>
                </c:pt>
                <c:pt idx="180">
                  <c:v>23.33</c:v>
                </c:pt>
                <c:pt idx="181">
                  <c:v>24.452999999999999</c:v>
                </c:pt>
                <c:pt idx="182">
                  <c:v>24.417999999999999</c:v>
                </c:pt>
                <c:pt idx="183">
                  <c:v>24.457142857142859</c:v>
                </c:pt>
                <c:pt idx="184">
                  <c:v>23.117142857142856</c:v>
                </c:pt>
                <c:pt idx="185">
                  <c:v>25.023</c:v>
                </c:pt>
                <c:pt idx="186">
                  <c:v>22.832529411764703</c:v>
                </c:pt>
                <c:pt idx="187">
                  <c:v>24.173999999999999</c:v>
                </c:pt>
                <c:pt idx="188">
                  <c:v>25.039000000000001</c:v>
                </c:pt>
                <c:pt idx="189">
                  <c:v>24.032272727272726</c:v>
                </c:pt>
                <c:pt idx="190">
                  <c:v>24.646999999999998</c:v>
                </c:pt>
                <c:pt idx="191">
                  <c:v>24.772272727272725</c:v>
                </c:pt>
                <c:pt idx="192">
                  <c:v>24.038</c:v>
                </c:pt>
                <c:pt idx="193">
                  <c:v>24.73</c:v>
                </c:pt>
                <c:pt idx="194">
                  <c:v>23.277999999999999</c:v>
                </c:pt>
                <c:pt idx="195">
                  <c:v>25.774000000000001</c:v>
                </c:pt>
                <c:pt idx="196">
                  <c:v>26.382571428571431</c:v>
                </c:pt>
                <c:pt idx="197">
                  <c:v>25.841999999999999</c:v>
                </c:pt>
                <c:pt idx="198">
                  <c:v>26.463999999999999</c:v>
                </c:pt>
                <c:pt idx="199">
                  <c:v>28.378999999999998</c:v>
                </c:pt>
                <c:pt idx="200">
                  <c:v>26.217000000000002</c:v>
                </c:pt>
                <c:pt idx="201">
                  <c:v>25.308999999999997</c:v>
                </c:pt>
                <c:pt idx="202">
                  <c:v>27.209500000000002</c:v>
                </c:pt>
                <c:pt idx="203">
                  <c:v>26.473000000000003</c:v>
                </c:pt>
                <c:pt idx="204">
                  <c:v>25.473999999999997</c:v>
                </c:pt>
                <c:pt idx="205">
                  <c:v>25.596</c:v>
                </c:pt>
                <c:pt idx="206">
                  <c:v>25.056000000000001</c:v>
                </c:pt>
                <c:pt idx="207">
                  <c:v>26.16</c:v>
                </c:pt>
                <c:pt idx="208">
                  <c:v>24.88</c:v>
                </c:pt>
                <c:pt idx="209">
                  <c:v>25.137</c:v>
                </c:pt>
                <c:pt idx="210">
                  <c:v>25.334166666666668</c:v>
                </c:pt>
                <c:pt idx="211">
                  <c:v>25.270999999999997</c:v>
                </c:pt>
                <c:pt idx="212">
                  <c:v>26.263000000000002</c:v>
                </c:pt>
                <c:pt idx="213">
                  <c:v>24.512</c:v>
                </c:pt>
                <c:pt idx="214">
                  <c:v>23.012999999999998</c:v>
                </c:pt>
                <c:pt idx="215">
                  <c:v>25.472999999999999</c:v>
                </c:pt>
                <c:pt idx="216">
                  <c:v>27.766861296399998</c:v>
                </c:pt>
                <c:pt idx="217">
                  <c:v>26.72</c:v>
                </c:pt>
                <c:pt idx="218">
                  <c:v>26.85</c:v>
                </c:pt>
                <c:pt idx="219">
                  <c:v>25.602999999999998</c:v>
                </c:pt>
                <c:pt idx="220">
                  <c:v>25.687999999999999</c:v>
                </c:pt>
                <c:pt idx="221">
                  <c:v>23.065000000000001</c:v>
                </c:pt>
                <c:pt idx="222">
                  <c:v>25.256999999999998</c:v>
                </c:pt>
                <c:pt idx="223">
                  <c:v>26.331499999999998</c:v>
                </c:pt>
                <c:pt idx="224">
                  <c:v>26.65832142857143</c:v>
                </c:pt>
                <c:pt idx="225">
                  <c:v>25.49</c:v>
                </c:pt>
                <c:pt idx="226">
                  <c:v>26.491</c:v>
                </c:pt>
                <c:pt idx="227">
                  <c:v>25.987000000000002</c:v>
                </c:pt>
                <c:pt idx="228">
                  <c:v>24.215999999999998</c:v>
                </c:pt>
                <c:pt idx="229">
                  <c:v>24.361999999999998</c:v>
                </c:pt>
                <c:pt idx="230">
                  <c:v>21.301000000000002</c:v>
                </c:pt>
                <c:pt idx="231">
                  <c:v>26.888000000000002</c:v>
                </c:pt>
                <c:pt idx="232">
                  <c:v>26.610999999999997</c:v>
                </c:pt>
                <c:pt idx="233">
                  <c:v>26.462</c:v>
                </c:pt>
                <c:pt idx="234">
                  <c:v>25.317999999999998</c:v>
                </c:pt>
                <c:pt idx="235">
                  <c:v>26.385000000000002</c:v>
                </c:pt>
                <c:pt idx="236">
                  <c:v>23.66</c:v>
                </c:pt>
                <c:pt idx="237">
                  <c:v>25.916</c:v>
                </c:pt>
                <c:pt idx="238">
                  <c:v>23.829000000000001</c:v>
                </c:pt>
                <c:pt idx="239">
                  <c:v>26.351999999999997</c:v>
                </c:pt>
                <c:pt idx="240">
                  <c:v>24.352999999999998</c:v>
                </c:pt>
                <c:pt idx="241">
                  <c:v>24.121000000000002</c:v>
                </c:pt>
                <c:pt idx="242">
                  <c:v>24.121000000000002</c:v>
                </c:pt>
                <c:pt idx="243">
                  <c:v>20.62</c:v>
                </c:pt>
                <c:pt idx="244">
                  <c:v>22.356999999999999</c:v>
                </c:pt>
                <c:pt idx="245">
                  <c:v>24.152000000000001</c:v>
                </c:pt>
                <c:pt idx="246">
                  <c:v>26.32541153076</c:v>
                </c:pt>
                <c:pt idx="247">
                  <c:v>25.996000000000002</c:v>
                </c:pt>
                <c:pt idx="248">
                  <c:v>24.564999999999998</c:v>
                </c:pt>
                <c:pt idx="249">
                  <c:v>24.943999999999999</c:v>
                </c:pt>
                <c:pt idx="250">
                  <c:v>23.076000000000001</c:v>
                </c:pt>
                <c:pt idx="251">
                  <c:v>25.814</c:v>
                </c:pt>
                <c:pt idx="252">
                  <c:v>25.633057834099571</c:v>
                </c:pt>
                <c:pt idx="253">
                  <c:v>24.914999999999999</c:v>
                </c:pt>
                <c:pt idx="254">
                  <c:v>24.963999999999999</c:v>
                </c:pt>
                <c:pt idx="255">
                  <c:v>26.173999999999999</c:v>
                </c:pt>
                <c:pt idx="256">
                  <c:v>25.056545454545454</c:v>
                </c:pt>
                <c:pt idx="257">
                  <c:v>23.036545454545454</c:v>
                </c:pt>
                <c:pt idx="258">
                  <c:v>24.756545454545456</c:v>
                </c:pt>
                <c:pt idx="259">
                  <c:v>26.439999999999998</c:v>
                </c:pt>
                <c:pt idx="260">
                  <c:v>24.958000000000002</c:v>
                </c:pt>
                <c:pt idx="261">
                  <c:v>22.13</c:v>
                </c:pt>
                <c:pt idx="262">
                  <c:v>22.15</c:v>
                </c:pt>
                <c:pt idx="263">
                  <c:v>20.532999999999998</c:v>
                </c:pt>
                <c:pt idx="264">
                  <c:v>23.33</c:v>
                </c:pt>
                <c:pt idx="265">
                  <c:v>23.829000000000001</c:v>
                </c:pt>
                <c:pt idx="266">
                  <c:v>24.805999999999997</c:v>
                </c:pt>
                <c:pt idx="267">
                  <c:v>23.869999999999997</c:v>
                </c:pt>
                <c:pt idx="268">
                  <c:v>23.55</c:v>
                </c:pt>
                <c:pt idx="269">
                  <c:v>25.82</c:v>
                </c:pt>
                <c:pt idx="270">
                  <c:v>24.189714285714285</c:v>
                </c:pt>
                <c:pt idx="271">
                  <c:v>24.736000000000001</c:v>
                </c:pt>
                <c:pt idx="272">
                  <c:v>25.141000000000002</c:v>
                </c:pt>
                <c:pt idx="273">
                  <c:v>24.974</c:v>
                </c:pt>
                <c:pt idx="274">
                  <c:v>23.388714285714283</c:v>
                </c:pt>
                <c:pt idx="275">
                  <c:v>23.713428571428569</c:v>
                </c:pt>
                <c:pt idx="276">
                  <c:v>23.856999999999999</c:v>
                </c:pt>
                <c:pt idx="277">
                  <c:v>25.07</c:v>
                </c:pt>
                <c:pt idx="278">
                  <c:v>23.722000000000001</c:v>
                </c:pt>
                <c:pt idx="279">
                  <c:v>23.503399999999999</c:v>
                </c:pt>
                <c:pt idx="280">
                  <c:v>23.464399999999998</c:v>
                </c:pt>
                <c:pt idx="281">
                  <c:v>25.325599999999994</c:v>
                </c:pt>
                <c:pt idx="282">
                  <c:v>25.273857142857143</c:v>
                </c:pt>
                <c:pt idx="283">
                  <c:v>22.989000000000001</c:v>
                </c:pt>
                <c:pt idx="284">
                  <c:v>21.559814646560003</c:v>
                </c:pt>
                <c:pt idx="285">
                  <c:v>23.805999999999997</c:v>
                </c:pt>
                <c:pt idx="286">
                  <c:v>21.963999999999999</c:v>
                </c:pt>
                <c:pt idx="287">
                  <c:v>23.018999999999998</c:v>
                </c:pt>
                <c:pt idx="288">
                  <c:v>21.782</c:v>
                </c:pt>
                <c:pt idx="289">
                  <c:v>20.920071428571429</c:v>
                </c:pt>
                <c:pt idx="290">
                  <c:v>22.995999999999999</c:v>
                </c:pt>
                <c:pt idx="291">
                  <c:v>23.213999999999999</c:v>
                </c:pt>
                <c:pt idx="292">
                  <c:v>23.940071428571429</c:v>
                </c:pt>
                <c:pt idx="293">
                  <c:v>23.445999999999998</c:v>
                </c:pt>
                <c:pt idx="294">
                  <c:v>23.936999999999998</c:v>
                </c:pt>
                <c:pt idx="295">
                  <c:v>23.317</c:v>
                </c:pt>
                <c:pt idx="296">
                  <c:v>23.186</c:v>
                </c:pt>
                <c:pt idx="297">
                  <c:v>23.164999999999999</c:v>
                </c:pt>
                <c:pt idx="298">
                  <c:v>22.626999999999999</c:v>
                </c:pt>
                <c:pt idx="299">
                  <c:v>22.70607142857143</c:v>
                </c:pt>
                <c:pt idx="300">
                  <c:v>22.690071428571429</c:v>
                </c:pt>
                <c:pt idx="301">
                  <c:v>23.609000000000002</c:v>
                </c:pt>
                <c:pt idx="302">
                  <c:v>22.140071428571428</c:v>
                </c:pt>
                <c:pt idx="303">
                  <c:v>22.4068</c:v>
                </c:pt>
                <c:pt idx="304">
                  <c:v>21.7468</c:v>
                </c:pt>
                <c:pt idx="305">
                  <c:v>21.581</c:v>
                </c:pt>
                <c:pt idx="306">
                  <c:v>21.356999999999999</c:v>
                </c:pt>
                <c:pt idx="307">
                  <c:v>22.6568</c:v>
                </c:pt>
                <c:pt idx="308">
                  <c:v>22.936800000000002</c:v>
                </c:pt>
                <c:pt idx="309">
                  <c:v>22.347799999999999</c:v>
                </c:pt>
                <c:pt idx="310">
                  <c:v>22.7468</c:v>
                </c:pt>
                <c:pt idx="311">
                  <c:v>21.876799999999999</c:v>
                </c:pt>
                <c:pt idx="312">
                  <c:v>21.716000000000001</c:v>
                </c:pt>
                <c:pt idx="313">
                  <c:v>21.869</c:v>
                </c:pt>
                <c:pt idx="314">
                  <c:v>21.131</c:v>
                </c:pt>
                <c:pt idx="315">
                  <c:v>20.672000000000001</c:v>
                </c:pt>
                <c:pt idx="316">
                  <c:v>20.952000000000002</c:v>
                </c:pt>
                <c:pt idx="317">
                  <c:v>21.286000000000001</c:v>
                </c:pt>
                <c:pt idx="318">
                  <c:v>20.652000000000001</c:v>
                </c:pt>
                <c:pt idx="319">
                  <c:v>21.695999999999998</c:v>
                </c:pt>
                <c:pt idx="320">
                  <c:v>21.356000000000002</c:v>
                </c:pt>
                <c:pt idx="321">
                  <c:v>21.992000000000001</c:v>
                </c:pt>
                <c:pt idx="322">
                  <c:v>22.193285714285715</c:v>
                </c:pt>
                <c:pt idx="323">
                  <c:v>21.884</c:v>
                </c:pt>
                <c:pt idx="324">
                  <c:v>20.737000000000002</c:v>
                </c:pt>
                <c:pt idx="325">
                  <c:v>21.631</c:v>
                </c:pt>
                <c:pt idx="326">
                  <c:v>19.504000000000001</c:v>
                </c:pt>
                <c:pt idx="327">
                  <c:v>20.9</c:v>
                </c:pt>
                <c:pt idx="328">
                  <c:v>19.391999999999999</c:v>
                </c:pt>
                <c:pt idx="329">
                  <c:v>19.8</c:v>
                </c:pt>
                <c:pt idx="330">
                  <c:v>18.670000000000002</c:v>
                </c:pt>
                <c:pt idx="331">
                  <c:v>19.16</c:v>
                </c:pt>
                <c:pt idx="332">
                  <c:v>19.209</c:v>
                </c:pt>
                <c:pt idx="333">
                  <c:v>19.747</c:v>
                </c:pt>
                <c:pt idx="334">
                  <c:v>18.771000000000001</c:v>
                </c:pt>
                <c:pt idx="335">
                  <c:v>19.78</c:v>
                </c:pt>
                <c:pt idx="336">
                  <c:v>19.670999999999999</c:v>
                </c:pt>
                <c:pt idx="337">
                  <c:v>17.329999999999998</c:v>
                </c:pt>
                <c:pt idx="338">
                  <c:v>16.77</c:v>
                </c:pt>
                <c:pt idx="339">
                  <c:v>16.475999999999999</c:v>
                </c:pt>
                <c:pt idx="340">
                  <c:v>17.47</c:v>
                </c:pt>
                <c:pt idx="341">
                  <c:v>17.689999999999998</c:v>
                </c:pt>
                <c:pt idx="342">
                  <c:v>18.170000000000002</c:v>
                </c:pt>
                <c:pt idx="343">
                  <c:v>20.081543687030003</c:v>
                </c:pt>
                <c:pt idx="344">
                  <c:v>19.713000000000001</c:v>
                </c:pt>
                <c:pt idx="345">
                  <c:v>19.055</c:v>
                </c:pt>
                <c:pt idx="346">
                  <c:v>20.43</c:v>
                </c:pt>
                <c:pt idx="347">
                  <c:v>18.52</c:v>
                </c:pt>
                <c:pt idx="348">
                  <c:v>19.759999999999998</c:v>
                </c:pt>
                <c:pt idx="349">
                  <c:v>18.738</c:v>
                </c:pt>
                <c:pt idx="350">
                  <c:v>19.189</c:v>
                </c:pt>
                <c:pt idx="351">
                  <c:v>17.719714285714289</c:v>
                </c:pt>
                <c:pt idx="352">
                  <c:v>14.989714285714285</c:v>
                </c:pt>
                <c:pt idx="353">
                  <c:v>17.319714285714287</c:v>
                </c:pt>
                <c:pt idx="354">
                  <c:v>17.519714285714286</c:v>
                </c:pt>
                <c:pt idx="355">
                  <c:v>17.564000000000004</c:v>
                </c:pt>
                <c:pt idx="356">
                  <c:v>17.981000000000002</c:v>
                </c:pt>
                <c:pt idx="357">
                  <c:v>15.804</c:v>
                </c:pt>
                <c:pt idx="358">
                  <c:v>14.281000000000001</c:v>
                </c:pt>
                <c:pt idx="359">
                  <c:v>16.334000000000003</c:v>
                </c:pt>
                <c:pt idx="360">
                  <c:v>16.134</c:v>
                </c:pt>
                <c:pt idx="361">
                  <c:v>17.587</c:v>
                </c:pt>
                <c:pt idx="362">
                  <c:v>19.981000000000002</c:v>
                </c:pt>
                <c:pt idx="363">
                  <c:v>19.931000000000001</c:v>
                </c:pt>
                <c:pt idx="364">
                  <c:v>19.363785714285711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33-479D-81AD-E735D8858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09152"/>
        <c:axId val="427909544"/>
      </c:areaChart>
      <c:scatterChart>
        <c:scatterStyle val="lineMarker"/>
        <c:varyColors val="0"/>
        <c:ser>
          <c:idx val="11"/>
          <c:order val="0"/>
          <c:tx>
            <c:strRef>
              <c:f>'finished water daily demand'!$Y$4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'finished water daily demand'!$Y$5:$Y$25</c:f>
              <c:numCache>
                <c:formatCode>0.00</c:formatCode>
                <c:ptCount val="21"/>
                <c:pt idx="0">
                  <c:v>24.42024841456</c:v>
                </c:pt>
                <c:pt idx="1">
                  <c:v>23.33349797288</c:v>
                </c:pt>
                <c:pt idx="2">
                  <c:v>23.883064102719999</c:v>
                </c:pt>
                <c:pt idx="3">
                  <c:v>23.75355033652</c:v>
                </c:pt>
                <c:pt idx="4">
                  <c:v>23.283670024839999</c:v>
                </c:pt>
                <c:pt idx="5">
                  <c:v>23.483976726160002</c:v>
                </c:pt>
                <c:pt idx="6">
                  <c:v>23.784081453439999</c:v>
                </c:pt>
                <c:pt idx="7">
                  <c:v>23.285510232759997</c:v>
                </c:pt>
                <c:pt idx="8">
                  <c:v>24.083617661200002</c:v>
                </c:pt>
                <c:pt idx="9">
                  <c:v>25.452637713079998</c:v>
                </c:pt>
                <c:pt idx="10">
                  <c:v>22.972278648120003</c:v>
                </c:pt>
                <c:pt idx="11">
                  <c:v>24.112106596160004</c:v>
                </c:pt>
                <c:pt idx="12">
                  <c:v>24.7714971256</c:v>
                </c:pt>
                <c:pt idx="13">
                  <c:v>23.974672414520001</c:v>
                </c:pt>
                <c:pt idx="14">
                  <c:v>23.587507843080001</c:v>
                </c:pt>
                <c:pt idx="15">
                  <c:v>24.517258596239998</c:v>
                </c:pt>
                <c:pt idx="16">
                  <c:v>23.131852258479999</c:v>
                </c:pt>
                <c:pt idx="17">
                  <c:v>23.38362514172</c:v>
                </c:pt>
                <c:pt idx="18">
                  <c:v>24.12405901188</c:v>
                </c:pt>
                <c:pt idx="19">
                  <c:v>24.364822024919999</c:v>
                </c:pt>
                <c:pt idx="20">
                  <c:v>24.482592829960002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58-4708-A10D-57DA8E6D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09152"/>
        <c:axId val="427909544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1"/>
                <c:tx>
                  <c:strRef>
                    <c:extLst>
                      <c:ext uri="{02D57815-91ED-43cb-92C2-25804820EDAC}">
                        <c15:formulaRef>
                          <c15:sqref>'finished water daily demand'!$X$4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'finished water daily demand'!$X$5:$X$365</c15:sqref>
                        </c15:formulaRef>
                      </c:ext>
                    </c:extLst>
                    <c:numCache>
                      <c:formatCode>0.00</c:formatCode>
                      <c:ptCount val="361"/>
                      <c:pt idx="0">
                        <c:v>20.585585037960001</c:v>
                      </c:pt>
                      <c:pt idx="1">
                        <c:v>22.285076362600002</c:v>
                      </c:pt>
                      <c:pt idx="2">
                        <c:v>21.786250804240002</c:v>
                      </c:pt>
                      <c:pt idx="3">
                        <c:v>21.28540550548</c:v>
                      </c:pt>
                      <c:pt idx="4">
                        <c:v>22.18306410272</c:v>
                      </c:pt>
                      <c:pt idx="5">
                        <c:v>23.585315739240002</c:v>
                      </c:pt>
                      <c:pt idx="6">
                        <c:v>22.686774440640001</c:v>
                      </c:pt>
                      <c:pt idx="7">
                        <c:v>21.986183479560001</c:v>
                      </c:pt>
                      <c:pt idx="8">
                        <c:v>24.38670711596</c:v>
                      </c:pt>
                      <c:pt idx="9">
                        <c:v>23.486198440599999</c:v>
                      </c:pt>
                      <c:pt idx="10">
                        <c:v>21.785218492480002</c:v>
                      </c:pt>
                      <c:pt idx="11">
                        <c:v>23.585113765200003</c:v>
                      </c:pt>
                      <c:pt idx="12">
                        <c:v>24.28516612884</c:v>
                      </c:pt>
                      <c:pt idx="13">
                        <c:v>23.385263375599997</c:v>
                      </c:pt>
                      <c:pt idx="14">
                        <c:v>23.562658061440001</c:v>
                      </c:pt>
                      <c:pt idx="15">
                        <c:v>24.88490431064</c:v>
                      </c:pt>
                      <c:pt idx="16">
                        <c:v>23.68656498608</c:v>
                      </c:pt>
                      <c:pt idx="17">
                        <c:v>22.465123635400001</c:v>
                      </c:pt>
                      <c:pt idx="18">
                        <c:v>22.285495271720002</c:v>
                      </c:pt>
                      <c:pt idx="19">
                        <c:v>24.885727167839999</c:v>
                      </c:pt>
                      <c:pt idx="20">
                        <c:v>23.28595906396</c:v>
                      </c:pt>
                      <c:pt idx="21">
                        <c:v>23.686138596439999</c:v>
                      </c:pt>
                      <c:pt idx="22">
                        <c:v>23.78630316788</c:v>
                      </c:pt>
                      <c:pt idx="23">
                        <c:v>22.88681184324</c:v>
                      </c:pt>
                      <c:pt idx="24">
                        <c:v>23.085555115880002</c:v>
                      </c:pt>
                      <c:pt idx="25">
                        <c:v>23.184836985960001</c:v>
                      </c:pt>
                      <c:pt idx="26">
                        <c:v>23.586063791240001</c:v>
                      </c:pt>
                      <c:pt idx="27">
                        <c:v>24.886639791279997</c:v>
                      </c:pt>
                      <c:pt idx="28">
                        <c:v>24.585547635360001</c:v>
                      </c:pt>
                      <c:pt idx="29">
                        <c:v>23.68645277828</c:v>
                      </c:pt>
                      <c:pt idx="30">
                        <c:v>23.8860114276</c:v>
                      </c:pt>
                      <c:pt idx="31">
                        <c:v>22.084649972960001</c:v>
                      </c:pt>
                      <c:pt idx="32">
                        <c:v>23.681904622119998</c:v>
                      </c:pt>
                      <c:pt idx="33">
                        <c:v>24.486871687400001</c:v>
                      </c:pt>
                      <c:pt idx="34">
                        <c:v>23.886939012079999</c:v>
                      </c:pt>
                      <c:pt idx="35">
                        <c:v>23.5865724666</c:v>
                      </c:pt>
                      <c:pt idx="36">
                        <c:v>23.287126025079999</c:v>
                      </c:pt>
                      <c:pt idx="37">
                        <c:v>24.329467427840001</c:v>
                      </c:pt>
                      <c:pt idx="38">
                        <c:v>24.425697245759999</c:v>
                      </c:pt>
                      <c:pt idx="39">
                        <c:v>28.755884258759998</c:v>
                      </c:pt>
                      <c:pt idx="40">
                        <c:v>24.507118544560001</c:v>
                      </c:pt>
                      <c:pt idx="41">
                        <c:v>24.107163427679996</c:v>
                      </c:pt>
                      <c:pt idx="42">
                        <c:v>22.747477609519997</c:v>
                      </c:pt>
                      <c:pt idx="43">
                        <c:v>24.2978067524</c:v>
                      </c:pt>
                      <c:pt idx="44">
                        <c:v>23.646108674360001</c:v>
                      </c:pt>
                      <c:pt idx="45">
                        <c:v>24.400270856119999</c:v>
                      </c:pt>
                      <c:pt idx="46">
                        <c:v>22.494724778160002</c:v>
                      </c:pt>
                      <c:pt idx="47">
                        <c:v>25.556422856200001</c:v>
                      </c:pt>
                      <c:pt idx="48">
                        <c:v>24.48662483024</c:v>
                      </c:pt>
                      <c:pt idx="49">
                        <c:v>23.97740280432</c:v>
                      </c:pt>
                      <c:pt idx="50">
                        <c:v>19.777432726400001</c:v>
                      </c:pt>
                      <c:pt idx="51">
                        <c:v>23.606587427639997</c:v>
                      </c:pt>
                      <c:pt idx="52">
                        <c:v>25.125936622400001</c:v>
                      </c:pt>
                      <c:pt idx="53">
                        <c:v>24.814455479439999</c:v>
                      </c:pt>
                      <c:pt idx="54">
                        <c:v>24.26640789516</c:v>
                      </c:pt>
                      <c:pt idx="55">
                        <c:v>24.206834284799999</c:v>
                      </c:pt>
                      <c:pt idx="56">
                        <c:v>23.027724466679999</c:v>
                      </c:pt>
                      <c:pt idx="57">
                        <c:v>24.586669713360003</c:v>
                      </c:pt>
                      <c:pt idx="58">
                        <c:v>23.907729973160002</c:v>
                      </c:pt>
                      <c:pt idx="59">
                        <c:v>23.794792102840002</c:v>
                      </c:pt>
                      <c:pt idx="60">
                        <c:v>25.047568934160001</c:v>
                      </c:pt>
                      <c:pt idx="61">
                        <c:v>24.206624830239999</c:v>
                      </c:pt>
                      <c:pt idx="62">
                        <c:v>23.884709817119997</c:v>
                      </c:pt>
                      <c:pt idx="63">
                        <c:v>25.856849245839999</c:v>
                      </c:pt>
                      <c:pt idx="64">
                        <c:v>25.374986596359999</c:v>
                      </c:pt>
                      <c:pt idx="65">
                        <c:v>23.385689765239999</c:v>
                      </c:pt>
                      <c:pt idx="66">
                        <c:v>24.125038960000001</c:v>
                      </c:pt>
                      <c:pt idx="67">
                        <c:v>26.08428820684</c:v>
                      </c:pt>
                      <c:pt idx="68">
                        <c:v>24.782607791</c:v>
                      </c:pt>
                      <c:pt idx="69">
                        <c:v>24.84579449252</c:v>
                      </c:pt>
                      <c:pt idx="70">
                        <c:v>24.55616851852</c:v>
                      </c:pt>
                      <c:pt idx="71">
                        <c:v>24.954116154880005</c:v>
                      </c:pt>
                      <c:pt idx="72">
                        <c:v>24.808954284600002</c:v>
                      </c:pt>
                      <c:pt idx="73">
                        <c:v>23.004577868919998</c:v>
                      </c:pt>
                      <c:pt idx="74">
                        <c:v>25.708158648319998</c:v>
                      </c:pt>
                      <c:pt idx="75">
                        <c:v>30.029073972920003</c:v>
                      </c:pt>
                      <c:pt idx="76">
                        <c:v>28.283789713160001</c:v>
                      </c:pt>
                      <c:pt idx="77">
                        <c:v>24.433123946880002</c:v>
                      </c:pt>
                      <c:pt idx="78">
                        <c:v>24.834153936120003</c:v>
                      </c:pt>
                      <c:pt idx="79">
                        <c:v>23.483019219599999</c:v>
                      </c:pt>
                      <c:pt idx="80">
                        <c:v>21.993094024799998</c:v>
                      </c:pt>
                      <c:pt idx="81">
                        <c:v>22.37520353144</c:v>
                      </c:pt>
                      <c:pt idx="82">
                        <c:v>25.904275946960002</c:v>
                      </c:pt>
                      <c:pt idx="83">
                        <c:v>21.325809453560002</c:v>
                      </c:pt>
                      <c:pt idx="84">
                        <c:v>21.852316050720002</c:v>
                      </c:pt>
                      <c:pt idx="85">
                        <c:v>22.623894440440001</c:v>
                      </c:pt>
                      <c:pt idx="86">
                        <c:v>24.130109297319997</c:v>
                      </c:pt>
                      <c:pt idx="87">
                        <c:v>24.617236777640002</c:v>
                      </c:pt>
                      <c:pt idx="88">
                        <c:v>25.120451323039998</c:v>
                      </c:pt>
                      <c:pt idx="89">
                        <c:v>24.98299677804</c:v>
                      </c:pt>
                      <c:pt idx="90">
                        <c:v>25.238448621879996</c:v>
                      </c:pt>
                      <c:pt idx="91">
                        <c:v>24.23206171304</c:v>
                      </c:pt>
                      <c:pt idx="92">
                        <c:v>25.209281972239999</c:v>
                      </c:pt>
                      <c:pt idx="93">
                        <c:v>24.165995011319996</c:v>
                      </c:pt>
                      <c:pt idx="94">
                        <c:v>24.739020465519999</c:v>
                      </c:pt>
                      <c:pt idx="95">
                        <c:v>25.745613504800001</c:v>
                      </c:pt>
                      <c:pt idx="96">
                        <c:v>26.576563530840001</c:v>
                      </c:pt>
                      <c:pt idx="97">
                        <c:v>27.339711374519997</c:v>
                      </c:pt>
                      <c:pt idx="98">
                        <c:v>24.982503063719999</c:v>
                      </c:pt>
                      <c:pt idx="99">
                        <c:v>21.173795738439999</c:v>
                      </c:pt>
                      <c:pt idx="100">
                        <c:v>24.07544145284</c:v>
                      </c:pt>
                      <c:pt idx="101">
                        <c:v>23.478007271199999</c:v>
                      </c:pt>
                      <c:pt idx="102">
                        <c:v>23.881119167519998</c:v>
                      </c:pt>
                      <c:pt idx="103">
                        <c:v>26.46115657012</c:v>
                      </c:pt>
                      <c:pt idx="104">
                        <c:v>28.494851946999997</c:v>
                      </c:pt>
                      <c:pt idx="105">
                        <c:v>27.86862253772</c:v>
                      </c:pt>
                      <c:pt idx="106">
                        <c:v>23.465007582680002</c:v>
                      </c:pt>
                      <c:pt idx="107">
                        <c:v>23.399654179440002</c:v>
                      </c:pt>
                      <c:pt idx="108">
                        <c:v>21.548357400399997</c:v>
                      </c:pt>
                      <c:pt idx="109">
                        <c:v>21.952879287240002</c:v>
                      </c:pt>
                      <c:pt idx="110">
                        <c:v>25.387565207560002</c:v>
                      </c:pt>
                      <c:pt idx="111">
                        <c:v>27.732515243599998</c:v>
                      </c:pt>
                      <c:pt idx="112">
                        <c:v>23.303359061959998</c:v>
                      </c:pt>
                      <c:pt idx="113">
                        <c:v>22.337585451600003</c:v>
                      </c:pt>
                      <c:pt idx="114">
                        <c:v>24.249862957960005</c:v>
                      </c:pt>
                      <c:pt idx="115">
                        <c:v>22.956231477479999</c:v>
                      </c:pt>
                      <c:pt idx="116">
                        <c:v>22.707435841199999</c:v>
                      </c:pt>
                      <c:pt idx="117">
                        <c:v>23.358647685439998</c:v>
                      </c:pt>
                      <c:pt idx="118">
                        <c:v>24.496530060320001</c:v>
                      </c:pt>
                      <c:pt idx="119">
                        <c:v>24.470430959680002</c:v>
                      </c:pt>
                      <c:pt idx="120">
                        <c:v>22.813555315199999</c:v>
                      </c:pt>
                      <c:pt idx="121">
                        <c:v>22.57700160848</c:v>
                      </c:pt>
                      <c:pt idx="122">
                        <c:v>24.40763178996</c:v>
                      </c:pt>
                      <c:pt idx="123">
                        <c:v>28.92580654308</c:v>
                      </c:pt>
                      <c:pt idx="124">
                        <c:v>29.094237089119996</c:v>
                      </c:pt>
                      <c:pt idx="125">
                        <c:v>27.669569244640002</c:v>
                      </c:pt>
                      <c:pt idx="126">
                        <c:v>25.607821917760003</c:v>
                      </c:pt>
                      <c:pt idx="127">
                        <c:v>24.397377237960001</c:v>
                      </c:pt>
                      <c:pt idx="128">
                        <c:v>24.182559374440004</c:v>
                      </c:pt>
                      <c:pt idx="129">
                        <c:v>24.369531842039997</c:v>
                      </c:pt>
                      <c:pt idx="130">
                        <c:v>24.966030958680001</c:v>
                      </c:pt>
                      <c:pt idx="131">
                        <c:v>25.954638535360001</c:v>
                      </c:pt>
                      <c:pt idx="132">
                        <c:v>25.90841640228</c:v>
                      </c:pt>
                      <c:pt idx="133">
                        <c:v>26.0277381768</c:v>
                      </c:pt>
                      <c:pt idx="134">
                        <c:v>27.693419006279999</c:v>
                      </c:pt>
                      <c:pt idx="135">
                        <c:v>30.193531009760001</c:v>
                      </c:pt>
                      <c:pt idx="136">
                        <c:v>28.686496308319999</c:v>
                      </c:pt>
                      <c:pt idx="137">
                        <c:v>24.601671270760004</c:v>
                      </c:pt>
                      <c:pt idx="138">
                        <c:v>24.256630855520001</c:v>
                      </c:pt>
                      <c:pt idx="139">
                        <c:v>24.107386388040002</c:v>
                      </c:pt>
                      <c:pt idx="140">
                        <c:v>23.276271790559999</c:v>
                      </c:pt>
                      <c:pt idx="141">
                        <c:v>23.668179011679996</c:v>
                      </c:pt>
                      <c:pt idx="142">
                        <c:v>25.351249349</c:v>
                      </c:pt>
                      <c:pt idx="143">
                        <c:v>25.274079998200001</c:v>
                      </c:pt>
                      <c:pt idx="144">
                        <c:v>24.62052820644</c:v>
                      </c:pt>
                      <c:pt idx="145">
                        <c:v>25.375381608679998</c:v>
                      </c:pt>
                      <c:pt idx="146">
                        <c:v>25.945344206079998</c:v>
                      </c:pt>
                      <c:pt idx="147">
                        <c:v>25.778755323199999</c:v>
                      </c:pt>
                      <c:pt idx="148">
                        <c:v>25.383864518360003</c:v>
                      </c:pt>
                      <c:pt idx="149">
                        <c:v>25.030573089560001</c:v>
                      </c:pt>
                      <c:pt idx="150">
                        <c:v>26.333429192960001</c:v>
                      </c:pt>
                      <c:pt idx="151">
                        <c:v>26.308942336199998</c:v>
                      </c:pt>
                      <c:pt idx="152">
                        <c:v>26.454872933320001</c:v>
                      </c:pt>
                      <c:pt idx="153">
                        <c:v>29.76662254272</c:v>
                      </c:pt>
                      <c:pt idx="154">
                        <c:v>30.434444654799996</c:v>
                      </c:pt>
                      <c:pt idx="155">
                        <c:v>27.598736205760002</c:v>
                      </c:pt>
                      <c:pt idx="156">
                        <c:v>29.291709296320001</c:v>
                      </c:pt>
                      <c:pt idx="157">
                        <c:v>29.549618697799996</c:v>
                      </c:pt>
                      <c:pt idx="158">
                        <c:v>29.173393016279999</c:v>
                      </c:pt>
                      <c:pt idx="159">
                        <c:v>29.138656621200003</c:v>
                      </c:pt>
                      <c:pt idx="160">
                        <c:v>30.251241970639999</c:v>
                      </c:pt>
                      <c:pt idx="161">
                        <c:v>28.871888205840001</c:v>
                      </c:pt>
                      <c:pt idx="162">
                        <c:v>27.136331634720001</c:v>
                      </c:pt>
                      <c:pt idx="163">
                        <c:v>27.771252361639998</c:v>
                      </c:pt>
                      <c:pt idx="164">
                        <c:v>27.06932093224</c:v>
                      </c:pt>
                      <c:pt idx="165">
                        <c:v>25.336862751639998</c:v>
                      </c:pt>
                      <c:pt idx="166">
                        <c:v>23.678413262479999</c:v>
                      </c:pt>
                      <c:pt idx="167">
                        <c:v>25.095389089200001</c:v>
                      </c:pt>
                      <c:pt idx="168">
                        <c:v>25.878882492039999</c:v>
                      </c:pt>
                      <c:pt idx="169">
                        <c:v>25.909945348840001</c:v>
                      </c:pt>
                      <c:pt idx="170">
                        <c:v>25.729295580199999</c:v>
                      </c:pt>
                      <c:pt idx="171">
                        <c:v>24.86800318912</c:v>
                      </c:pt>
                      <c:pt idx="172">
                        <c:v>26.892026049319998</c:v>
                      </c:pt>
                      <c:pt idx="173">
                        <c:v>29.734756005480001</c:v>
                      </c:pt>
                      <c:pt idx="174">
                        <c:v>29.195349443400001</c:v>
                      </c:pt>
                      <c:pt idx="175">
                        <c:v>29.977607972479998</c:v>
                      </c:pt>
                      <c:pt idx="176">
                        <c:v>28.577447458119998</c:v>
                      </c:pt>
                      <c:pt idx="177">
                        <c:v>29.74293836412</c:v>
                      </c:pt>
                      <c:pt idx="178">
                        <c:v>28.94455438576</c:v>
                      </c:pt>
                      <c:pt idx="179">
                        <c:v>28.813376829319999</c:v>
                      </c:pt>
                      <c:pt idx="180">
                        <c:v>30.33075417944</c:v>
                      </c:pt>
                      <c:pt idx="181">
                        <c:v>29.91149630832</c:v>
                      </c:pt>
                      <c:pt idx="182">
                        <c:v>30.753966514480002</c:v>
                      </c:pt>
                      <c:pt idx="183">
                        <c:v>30.402554993719999</c:v>
                      </c:pt>
                      <c:pt idx="184">
                        <c:v>31.157009845199997</c:v>
                      </c:pt>
                      <c:pt idx="185">
                        <c:v>29.476002900480001</c:v>
                      </c:pt>
                      <c:pt idx="186">
                        <c:v>28.49740091544</c:v>
                      </c:pt>
                      <c:pt idx="187">
                        <c:v>29.58334563132</c:v>
                      </c:pt>
                      <c:pt idx="188">
                        <c:v>28.953007373359998</c:v>
                      </c:pt>
                      <c:pt idx="189">
                        <c:v>28.53701838732</c:v>
                      </c:pt>
                      <c:pt idx="190">
                        <c:v>29.941969970760002</c:v>
                      </c:pt>
                      <c:pt idx="191">
                        <c:v>28.661988153759999</c:v>
                      </c:pt>
                      <c:pt idx="192">
                        <c:v>28.253905035759995</c:v>
                      </c:pt>
                      <c:pt idx="193">
                        <c:v>29.256367582079999</c:v>
                      </c:pt>
                      <c:pt idx="194">
                        <c:v>29.434682167560002</c:v>
                      </c:pt>
                      <c:pt idx="195">
                        <c:v>31.0758784378</c:v>
                      </c:pt>
                      <c:pt idx="196">
                        <c:v>31.760281937239998</c:v>
                      </c:pt>
                      <c:pt idx="197">
                        <c:v>31.791130672280005</c:v>
                      </c:pt>
                      <c:pt idx="198">
                        <c:v>30.077302024119998</c:v>
                      </c:pt>
                      <c:pt idx="199">
                        <c:v>29.310942749839999</c:v>
                      </c:pt>
                      <c:pt idx="200">
                        <c:v>31.302461883359999</c:v>
                      </c:pt>
                      <c:pt idx="201">
                        <c:v>31.916953718800002</c:v>
                      </c:pt>
                      <c:pt idx="202">
                        <c:v>32.38242854216</c:v>
                      </c:pt>
                      <c:pt idx="203">
                        <c:v>33.540876013119998</c:v>
                      </c:pt>
                      <c:pt idx="204">
                        <c:v>30.707220361360001</c:v>
                      </c:pt>
                      <c:pt idx="205">
                        <c:v>29.771611426599996</c:v>
                      </c:pt>
                      <c:pt idx="206">
                        <c:v>30.539430229560001</c:v>
                      </c:pt>
                      <c:pt idx="207">
                        <c:v>31.194481010800001</c:v>
                      </c:pt>
                      <c:pt idx="208">
                        <c:v>32.251517678280003</c:v>
                      </c:pt>
                      <c:pt idx="209">
                        <c:v>30.337280205520003</c:v>
                      </c:pt>
                      <c:pt idx="210">
                        <c:v>30.271282283720002</c:v>
                      </c:pt>
                      <c:pt idx="211">
                        <c:v>30.231435218240001</c:v>
                      </c:pt>
                      <c:pt idx="212">
                        <c:v>31.462711063039997</c:v>
                      </c:pt>
                      <c:pt idx="213">
                        <c:v>29.551182126480001</c:v>
                      </c:pt>
                      <c:pt idx="214">
                        <c:v>27.768664101720002</c:v>
                      </c:pt>
                      <c:pt idx="215">
                        <c:v>26.32541153076</c:v>
                      </c:pt>
                      <c:pt idx="216">
                        <c:v>27.766861296399998</c:v>
                      </c:pt>
                      <c:pt idx="217">
                        <c:v>29.027266699720002</c:v>
                      </c:pt>
                      <c:pt idx="218">
                        <c:v>29.91444654368</c:v>
                      </c:pt>
                      <c:pt idx="219">
                        <c:v>29.075501296999999</c:v>
                      </c:pt>
                      <c:pt idx="220">
                        <c:v>28.980691322639998</c:v>
                      </c:pt>
                      <c:pt idx="221">
                        <c:v>29.017893737480001</c:v>
                      </c:pt>
                      <c:pt idx="222">
                        <c:v>28.567401403399998</c:v>
                      </c:pt>
                      <c:pt idx="223">
                        <c:v>31.270611363760004</c:v>
                      </c:pt>
                      <c:pt idx="224">
                        <c:v>34.028583709199999</c:v>
                      </c:pt>
                      <c:pt idx="225">
                        <c:v>29.77939185768</c:v>
                      </c:pt>
                      <c:pt idx="226">
                        <c:v>26.653079686720002</c:v>
                      </c:pt>
                      <c:pt idx="227">
                        <c:v>26.674783167080001</c:v>
                      </c:pt>
                      <c:pt idx="228">
                        <c:v>26.777266699720002</c:v>
                      </c:pt>
                      <c:pt idx="229">
                        <c:v>27.478276569919998</c:v>
                      </c:pt>
                      <c:pt idx="230">
                        <c:v>28.568881036800001</c:v>
                      </c:pt>
                      <c:pt idx="231">
                        <c:v>27.576043634700003</c:v>
                      </c:pt>
                      <c:pt idx="232">
                        <c:v>27.286043634700004</c:v>
                      </c:pt>
                      <c:pt idx="233">
                        <c:v>28.284880413840003</c:v>
                      </c:pt>
                      <c:pt idx="234">
                        <c:v>27.323354802649998</c:v>
                      </c:pt>
                      <c:pt idx="235">
                        <c:v>27.56335480265</c:v>
                      </c:pt>
                      <c:pt idx="236">
                        <c:v>29.043354802649997</c:v>
                      </c:pt>
                      <c:pt idx="237">
                        <c:v>31.043354802649997</c:v>
                      </c:pt>
                      <c:pt idx="238">
                        <c:v>30.272177419280002</c:v>
                      </c:pt>
                      <c:pt idx="239">
                        <c:v>30.88527916592</c:v>
                      </c:pt>
                      <c:pt idx="240">
                        <c:v>30.53194773852</c:v>
                      </c:pt>
                      <c:pt idx="241">
                        <c:v>30.16284280192</c:v>
                      </c:pt>
                      <c:pt idx="242">
                        <c:v>29.769659010879998</c:v>
                      </c:pt>
                      <c:pt idx="243">
                        <c:v>31.462711063039997</c:v>
                      </c:pt>
                      <c:pt idx="244">
                        <c:v>29.551182126480001</c:v>
                      </c:pt>
                      <c:pt idx="245">
                        <c:v>27.768664101720002</c:v>
                      </c:pt>
                      <c:pt idx="246">
                        <c:v>26.32541153076</c:v>
                      </c:pt>
                      <c:pt idx="247">
                        <c:v>27.766861296399998</c:v>
                      </c:pt>
                      <c:pt idx="248">
                        <c:v>29.027266699720002</c:v>
                      </c:pt>
                      <c:pt idx="249">
                        <c:v>29.91444654368</c:v>
                      </c:pt>
                      <c:pt idx="250">
                        <c:v>29.075501296999999</c:v>
                      </c:pt>
                      <c:pt idx="251">
                        <c:v>28.980691322639998</c:v>
                      </c:pt>
                      <c:pt idx="252">
                        <c:v>29.017893737480001</c:v>
                      </c:pt>
                      <c:pt idx="253">
                        <c:v>28.567401403399998</c:v>
                      </c:pt>
                      <c:pt idx="254">
                        <c:v>31.270611363760004</c:v>
                      </c:pt>
                      <c:pt idx="255">
                        <c:v>34.028583709199999</c:v>
                      </c:pt>
                      <c:pt idx="256">
                        <c:v>29.77939185768</c:v>
                      </c:pt>
                      <c:pt idx="257">
                        <c:v>26.653079686720002</c:v>
                      </c:pt>
                      <c:pt idx="258">
                        <c:v>26.674783167080001</c:v>
                      </c:pt>
                      <c:pt idx="259">
                        <c:v>26.777266699720002</c:v>
                      </c:pt>
                      <c:pt idx="260">
                        <c:v>27.478276569919998</c:v>
                      </c:pt>
                      <c:pt idx="261">
                        <c:v>28.568881036800001</c:v>
                      </c:pt>
                      <c:pt idx="262">
                        <c:v>27.576043634700003</c:v>
                      </c:pt>
                      <c:pt idx="263">
                        <c:v>27.286043634700004</c:v>
                      </c:pt>
                      <c:pt idx="264">
                        <c:v>28.284880413840003</c:v>
                      </c:pt>
                      <c:pt idx="265">
                        <c:v>27.323354802649998</c:v>
                      </c:pt>
                      <c:pt idx="266">
                        <c:v>27.56335480265</c:v>
                      </c:pt>
                      <c:pt idx="267">
                        <c:v>29.043354802649997</c:v>
                      </c:pt>
                      <c:pt idx="268">
                        <c:v>31.043354802649997</c:v>
                      </c:pt>
                      <c:pt idx="269">
                        <c:v>30.272177419280002</c:v>
                      </c:pt>
                      <c:pt idx="270">
                        <c:v>30.88527916592</c:v>
                      </c:pt>
                      <c:pt idx="271">
                        <c:v>30.53194773852</c:v>
                      </c:pt>
                      <c:pt idx="272">
                        <c:v>30.16284280192</c:v>
                      </c:pt>
                      <c:pt idx="273">
                        <c:v>25.872389400679999</c:v>
                      </c:pt>
                      <c:pt idx="274">
                        <c:v>26.932657088920003</c:v>
                      </c:pt>
                      <c:pt idx="275">
                        <c:v>24.717878647119999</c:v>
                      </c:pt>
                      <c:pt idx="276">
                        <c:v>25.752483736960002</c:v>
                      </c:pt>
                      <c:pt idx="277">
                        <c:v>25.869516881000003</c:v>
                      </c:pt>
                      <c:pt idx="278">
                        <c:v>24.867945971799998</c:v>
                      </c:pt>
                      <c:pt idx="279">
                        <c:v>27.156261399560002</c:v>
                      </c:pt>
                      <c:pt idx="280">
                        <c:v>28.036261399559997</c:v>
                      </c:pt>
                      <c:pt idx="281">
                        <c:v>26.596093503999999</c:v>
                      </c:pt>
                      <c:pt idx="282">
                        <c:v>25.771970491559998</c:v>
                      </c:pt>
                      <c:pt idx="283">
                        <c:v>25.370519270679999</c:v>
                      </c:pt>
                      <c:pt idx="284">
                        <c:v>21.559814646560003</c:v>
                      </c:pt>
                      <c:pt idx="285">
                        <c:v>26.358311062040002</c:v>
                      </c:pt>
                      <c:pt idx="286">
                        <c:v>25.90479521764</c:v>
                      </c:pt>
                      <c:pt idx="287">
                        <c:v>25.751443944679998</c:v>
                      </c:pt>
                      <c:pt idx="288">
                        <c:v>25.15558815276</c:v>
                      </c:pt>
                      <c:pt idx="289">
                        <c:v>23.833014853879998</c:v>
                      </c:pt>
                      <c:pt idx="290">
                        <c:v>24.309207269199998</c:v>
                      </c:pt>
                      <c:pt idx="291">
                        <c:v>25.147853295080001</c:v>
                      </c:pt>
                      <c:pt idx="292">
                        <c:v>24.649979218000002</c:v>
                      </c:pt>
                      <c:pt idx="293">
                        <c:v>25.666666802879998</c:v>
                      </c:pt>
                      <c:pt idx="294">
                        <c:v>27.148851114719999</c:v>
                      </c:pt>
                      <c:pt idx="295">
                        <c:v>26.709866907039999</c:v>
                      </c:pt>
                      <c:pt idx="296">
                        <c:v>26.126069816519998</c:v>
                      </c:pt>
                      <c:pt idx="297">
                        <c:v>25.376698180200002</c:v>
                      </c:pt>
                      <c:pt idx="298">
                        <c:v>24.554495894680002</c:v>
                      </c:pt>
                      <c:pt idx="299">
                        <c:v>24.478007271199999</c:v>
                      </c:pt>
                      <c:pt idx="300">
                        <c:v>26.276915115280001</c:v>
                      </c:pt>
                      <c:pt idx="301">
                        <c:v>25.582188881880001</c:v>
                      </c:pt>
                      <c:pt idx="302">
                        <c:v>25.783655063799998</c:v>
                      </c:pt>
                      <c:pt idx="303">
                        <c:v>24.131403427279999</c:v>
                      </c:pt>
                      <c:pt idx="304">
                        <c:v>23.177124569840004</c:v>
                      </c:pt>
                      <c:pt idx="305">
                        <c:v>23.723295998840001</c:v>
                      </c:pt>
                      <c:pt idx="306">
                        <c:v>24.331470751960001</c:v>
                      </c:pt>
                      <c:pt idx="307">
                        <c:v>25.225748154160001</c:v>
                      </c:pt>
                      <c:pt idx="308">
                        <c:v>24.879503375199999</c:v>
                      </c:pt>
                      <c:pt idx="309">
                        <c:v>24.675062024519999</c:v>
                      </c:pt>
                      <c:pt idx="310">
                        <c:v>24.173752933519999</c:v>
                      </c:pt>
                      <c:pt idx="311">
                        <c:v>24.89060872544</c:v>
                      </c:pt>
                      <c:pt idx="312">
                        <c:v>25.870041972639999</c:v>
                      </c:pt>
                      <c:pt idx="313">
                        <c:v>24.740550647999999</c:v>
                      </c:pt>
                      <c:pt idx="314">
                        <c:v>25.228508466040001</c:v>
                      </c:pt>
                      <c:pt idx="315">
                        <c:v>23.850917193479997</c:v>
                      </c:pt>
                      <c:pt idx="316">
                        <c:v>24.05880706388</c:v>
                      </c:pt>
                      <c:pt idx="317">
                        <c:v>23.89230108968</c:v>
                      </c:pt>
                      <c:pt idx="318">
                        <c:v>23.683430648199998</c:v>
                      </c:pt>
                      <c:pt idx="319">
                        <c:v>24.183258596239998</c:v>
                      </c:pt>
                      <c:pt idx="320">
                        <c:v>24.364126336559998</c:v>
                      </c:pt>
                      <c:pt idx="321">
                        <c:v>24.37361018068</c:v>
                      </c:pt>
                      <c:pt idx="322">
                        <c:v>24.665255895080001</c:v>
                      </c:pt>
                      <c:pt idx="323">
                        <c:v>24.963682596200002</c:v>
                      </c:pt>
                      <c:pt idx="324">
                        <c:v>23.483146388440002</c:v>
                      </c:pt>
                      <c:pt idx="325">
                        <c:v>22.892562907879999</c:v>
                      </c:pt>
                      <c:pt idx="326">
                        <c:v>24.77465745348</c:v>
                      </c:pt>
                      <c:pt idx="327">
                        <c:v>23.883931843039999</c:v>
                      </c:pt>
                      <c:pt idx="328">
                        <c:v>24.084373193720001</c:v>
                      </c:pt>
                      <c:pt idx="329">
                        <c:v>21.983258596239999</c:v>
                      </c:pt>
                      <c:pt idx="330">
                        <c:v>22.48489683012</c:v>
                      </c:pt>
                      <c:pt idx="331">
                        <c:v>22.586288206840003</c:v>
                      </c:pt>
                      <c:pt idx="332">
                        <c:v>22.582892050760002</c:v>
                      </c:pt>
                      <c:pt idx="333">
                        <c:v>23.155412986000002</c:v>
                      </c:pt>
                      <c:pt idx="334">
                        <c:v>24.264754700240001</c:v>
                      </c:pt>
                      <c:pt idx="335">
                        <c:v>23.855487791199998</c:v>
                      </c:pt>
                      <c:pt idx="336">
                        <c:v>23.26467241452</c:v>
                      </c:pt>
                      <c:pt idx="337">
                        <c:v>23.554657453480001</c:v>
                      </c:pt>
                      <c:pt idx="338">
                        <c:v>23.682742440359998</c:v>
                      </c:pt>
                      <c:pt idx="339">
                        <c:v>23.05371490796</c:v>
                      </c:pt>
                      <c:pt idx="340">
                        <c:v>22.17491179116</c:v>
                      </c:pt>
                      <c:pt idx="341">
                        <c:v>24.104792102839998</c:v>
                      </c:pt>
                      <c:pt idx="342">
                        <c:v>23.404021609280001</c:v>
                      </c:pt>
                      <c:pt idx="343">
                        <c:v>24.037816301120003</c:v>
                      </c:pt>
                      <c:pt idx="344">
                        <c:v>23.550582648280002</c:v>
                      </c:pt>
                      <c:pt idx="345">
                        <c:v>23.98790940148</c:v>
                      </c:pt>
                      <c:pt idx="346">
                        <c:v>23.442316050720002</c:v>
                      </c:pt>
                      <c:pt idx="347">
                        <c:v>22.734560206720001</c:v>
                      </c:pt>
                      <c:pt idx="348">
                        <c:v>23.584111375520003</c:v>
                      </c:pt>
                      <c:pt idx="349">
                        <c:v>23.224694856080003</c:v>
                      </c:pt>
                      <c:pt idx="350">
                        <c:v>23.684777141799998</c:v>
                      </c:pt>
                      <c:pt idx="351">
                        <c:v>25.270649972960001</c:v>
                      </c:pt>
                      <c:pt idx="352">
                        <c:v>22.620221193639999</c:v>
                      </c:pt>
                      <c:pt idx="353">
                        <c:v>22.55412633656</c:v>
                      </c:pt>
                      <c:pt idx="354">
                        <c:v>23.435068882079999</c:v>
                      </c:pt>
                      <c:pt idx="355">
                        <c:v>23.614702336600004</c:v>
                      </c:pt>
                      <c:pt idx="356">
                        <c:v>23.011545557160002</c:v>
                      </c:pt>
                      <c:pt idx="357">
                        <c:v>22.2821589598</c:v>
                      </c:pt>
                      <c:pt idx="358">
                        <c:v>21.523640102759998</c:v>
                      </c:pt>
                      <c:pt idx="359">
                        <c:v>21.831497972879998</c:v>
                      </c:pt>
                      <c:pt idx="360">
                        <c:v>22.722001868880003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1999-4EFA-8E6F-451B345801B2}"/>
                  </c:ext>
                </c:extLst>
              </c15:ser>
            </c15:filteredScatterSeries>
            <c15:filteredScatterSeries>
              <c15:ser>
                <c:idx val="8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demand'!$W$4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demand'!$W$5:$W$369</c15:sqref>
                        </c15:formulaRef>
                      </c:ext>
                    </c:extLst>
                    <c:numCache>
                      <c:formatCode>0.00</c:formatCode>
                      <c:ptCount val="365"/>
                      <c:pt idx="0">
                        <c:v>22.48423854436</c:v>
                      </c:pt>
                      <c:pt idx="1">
                        <c:v>20.96478462232</c:v>
                      </c:pt>
                      <c:pt idx="2">
                        <c:v>21.958330284640002</c:v>
                      </c:pt>
                      <c:pt idx="3">
                        <c:v>21.385068882079999</c:v>
                      </c:pt>
                      <c:pt idx="4">
                        <c:v>22.043535375480001</c:v>
                      </c:pt>
                      <c:pt idx="5">
                        <c:v>22.483565297559998</c:v>
                      </c:pt>
                      <c:pt idx="6">
                        <c:v>22.244889349599998</c:v>
                      </c:pt>
                      <c:pt idx="7">
                        <c:v>22.61396924564</c:v>
                      </c:pt>
                      <c:pt idx="8">
                        <c:v>25.844163739159999</c:v>
                      </c:pt>
                      <c:pt idx="9">
                        <c:v>23.173545245680053</c:v>
                      </c:pt>
                      <c:pt idx="10">
                        <c:v>23.609109453559945</c:v>
                      </c:pt>
                      <c:pt idx="11">
                        <c:v>20.658655063799998</c:v>
                      </c:pt>
                      <c:pt idx="12">
                        <c:v>21.912241245520001</c:v>
                      </c:pt>
                      <c:pt idx="13">
                        <c:v>23.784395635279996</c:v>
                      </c:pt>
                      <c:pt idx="14">
                        <c:v>25.19205423252</c:v>
                      </c:pt>
                      <c:pt idx="15">
                        <c:v>25.181433349360002</c:v>
                      </c:pt>
                      <c:pt idx="16">
                        <c:v>22.884934232719999</c:v>
                      </c:pt>
                      <c:pt idx="17">
                        <c:v>23.784964154800001</c:v>
                      </c:pt>
                      <c:pt idx="18">
                        <c:v>22.364986596359998</c:v>
                      </c:pt>
                      <c:pt idx="19">
                        <c:v>22.543722388480003</c:v>
                      </c:pt>
                      <c:pt idx="20">
                        <c:v>23.953976726160001</c:v>
                      </c:pt>
                      <c:pt idx="21">
                        <c:v>24.814462959959997</c:v>
                      </c:pt>
                      <c:pt idx="22">
                        <c:v>23.554425557360002</c:v>
                      </c:pt>
                      <c:pt idx="23">
                        <c:v>25.945383063920001</c:v>
                      </c:pt>
                      <c:pt idx="24">
                        <c:v>24.934584622319999</c:v>
                      </c:pt>
                      <c:pt idx="25">
                        <c:v>22.550480622160002</c:v>
                      </c:pt>
                      <c:pt idx="26">
                        <c:v>24.451081764919998</c:v>
                      </c:pt>
                      <c:pt idx="27">
                        <c:v>24.963797193680001</c:v>
                      </c:pt>
                      <c:pt idx="28">
                        <c:v>20.034605089839999</c:v>
                      </c:pt>
                      <c:pt idx="29">
                        <c:v>27.072231063840007</c:v>
                      </c:pt>
                      <c:pt idx="30">
                        <c:v>24.52016218076</c:v>
                      </c:pt>
                      <c:pt idx="31">
                        <c:v>23.685599999000001</c:v>
                      </c:pt>
                      <c:pt idx="32">
                        <c:v>24.122622752040002</c:v>
                      </c:pt>
                      <c:pt idx="33">
                        <c:v>23.6221589598</c:v>
                      </c:pt>
                      <c:pt idx="34">
                        <c:v>24.784964154799997</c:v>
                      </c:pt>
                      <c:pt idx="35">
                        <c:v>25.88289953128</c:v>
                      </c:pt>
                      <c:pt idx="36">
                        <c:v>24.84420862228</c:v>
                      </c:pt>
                      <c:pt idx="37">
                        <c:v>24.094500362559998</c:v>
                      </c:pt>
                      <c:pt idx="38">
                        <c:v>25.756183479560001</c:v>
                      </c:pt>
                      <c:pt idx="39">
                        <c:v>24.673991687200001</c:v>
                      </c:pt>
                      <c:pt idx="40">
                        <c:v>23.682705037760002</c:v>
                      </c:pt>
                      <c:pt idx="41">
                        <c:v>22.606822024919978</c:v>
                      </c:pt>
                      <c:pt idx="42">
                        <c:v>20.270757089920018</c:v>
                      </c:pt>
                      <c:pt idx="43">
                        <c:v>18.465353141840001</c:v>
                      </c:pt>
                      <c:pt idx="44">
                        <c:v>25.555697245760001</c:v>
                      </c:pt>
                      <c:pt idx="45">
                        <c:v>25.887372882240001</c:v>
                      </c:pt>
                      <c:pt idx="46">
                        <c:v>24.78357277808</c:v>
                      </c:pt>
                      <c:pt idx="47">
                        <c:v>23.353722388480001</c:v>
                      </c:pt>
                      <c:pt idx="48">
                        <c:v>24.086447998920086</c:v>
                      </c:pt>
                      <c:pt idx="49">
                        <c:v>23.383984206679997</c:v>
                      </c:pt>
                      <c:pt idx="50">
                        <c:v>23.124904310640002</c:v>
                      </c:pt>
                      <c:pt idx="51">
                        <c:v>23.478412133719999</c:v>
                      </c:pt>
                      <c:pt idx="52">
                        <c:v>24.0419236354</c:v>
                      </c:pt>
                      <c:pt idx="53">
                        <c:v>22.47671849248</c:v>
                      </c:pt>
                      <c:pt idx="54">
                        <c:v>23.212360933839999</c:v>
                      </c:pt>
                      <c:pt idx="55">
                        <c:v>24.232939323559954</c:v>
                      </c:pt>
                      <c:pt idx="56">
                        <c:v>23.424687375559998</c:v>
                      </c:pt>
                      <c:pt idx="57">
                        <c:v>23.314178700200003</c:v>
                      </c:pt>
                      <c:pt idx="58">
                        <c:v>21.124463739160039</c:v>
                      </c:pt>
                      <c:pt idx="59">
                        <c:v>16.88625828476</c:v>
                      </c:pt>
                      <c:pt idx="60">
                        <c:v>22.471198752079999</c:v>
                      </c:pt>
                      <c:pt idx="61">
                        <c:v>21.582308570200002</c:v>
                      </c:pt>
                      <c:pt idx="62">
                        <c:v>22.65591418084</c:v>
                      </c:pt>
                      <c:pt idx="63">
                        <c:v>23.752921972839999</c:v>
                      </c:pt>
                      <c:pt idx="64">
                        <c:v>24.863857037839999</c:v>
                      </c:pt>
                      <c:pt idx="65">
                        <c:v>28.486672414519994</c:v>
                      </c:pt>
                      <c:pt idx="66">
                        <c:v>28.404590128800002</c:v>
                      </c:pt>
                      <c:pt idx="67">
                        <c:v>25.812060154640001</c:v>
                      </c:pt>
                      <c:pt idx="68">
                        <c:v>25.934679895040002</c:v>
                      </c:pt>
                      <c:pt idx="69">
                        <c:v>28.985151167800002</c:v>
                      </c:pt>
                      <c:pt idx="70">
                        <c:v>27.434141297600004</c:v>
                      </c:pt>
                      <c:pt idx="71">
                        <c:v>27.874036570320001</c:v>
                      </c:pt>
                      <c:pt idx="72">
                        <c:v>28.935188570400001</c:v>
                      </c:pt>
                      <c:pt idx="73">
                        <c:v>28.623086232800002</c:v>
                      </c:pt>
                      <c:pt idx="74">
                        <c:v>29.36262514171997</c:v>
                      </c:pt>
                      <c:pt idx="75">
                        <c:v>28.982099115640001</c:v>
                      </c:pt>
                      <c:pt idx="76">
                        <c:v>25.985525193800001</c:v>
                      </c:pt>
                      <c:pt idx="77">
                        <c:v>25.814552726199999</c:v>
                      </c:pt>
                      <c:pt idx="78">
                        <c:v>28.656921140560002</c:v>
                      </c:pt>
                      <c:pt idx="79">
                        <c:v>29.738022232239999</c:v>
                      </c:pt>
                      <c:pt idx="80">
                        <c:v>26.183266076759999</c:v>
                      </c:pt>
                      <c:pt idx="81">
                        <c:v>23.082031790960002</c:v>
                      </c:pt>
                      <c:pt idx="82">
                        <c:v>22.260348673959999</c:v>
                      </c:pt>
                      <c:pt idx="83">
                        <c:v>24.834410596320001</c:v>
                      </c:pt>
                      <c:pt idx="84">
                        <c:v>27.905435427559997</c:v>
                      </c:pt>
                      <c:pt idx="85">
                        <c:v>24.382368414359998</c:v>
                      </c:pt>
                      <c:pt idx="86">
                        <c:v>25.004717609120071</c:v>
                      </c:pt>
                      <c:pt idx="87">
                        <c:v>26.366773245800001</c:v>
                      </c:pt>
                      <c:pt idx="88">
                        <c:v>30.146869609199999</c:v>
                      </c:pt>
                      <c:pt idx="89">
                        <c:v>27.165604569039999</c:v>
                      </c:pt>
                      <c:pt idx="90">
                        <c:v>25.325604569039999</c:v>
                      </c:pt>
                      <c:pt idx="91">
                        <c:v>31.005604569039978</c:v>
                      </c:pt>
                      <c:pt idx="92">
                        <c:v>27.594604569040033</c:v>
                      </c:pt>
                      <c:pt idx="93">
                        <c:v>28.27360456903995</c:v>
                      </c:pt>
                      <c:pt idx="94">
                        <c:v>25.583154905560061</c:v>
                      </c:pt>
                      <c:pt idx="95">
                        <c:v>23.94381215472</c:v>
                      </c:pt>
                      <c:pt idx="96">
                        <c:v>24.293752310559999</c:v>
                      </c:pt>
                      <c:pt idx="97">
                        <c:v>26.925861817200001</c:v>
                      </c:pt>
                      <c:pt idx="98">
                        <c:v>24.915839375640001</c:v>
                      </c:pt>
                      <c:pt idx="99">
                        <c:v>27.58211407668</c:v>
                      </c:pt>
                      <c:pt idx="100">
                        <c:v>26.467797816640001</c:v>
                      </c:pt>
                      <c:pt idx="101">
                        <c:v>25.584994076880001</c:v>
                      </c:pt>
                      <c:pt idx="102">
                        <c:v>23.784156258639999</c:v>
                      </c:pt>
                      <c:pt idx="103">
                        <c:v>24.463393245599999</c:v>
                      </c:pt>
                      <c:pt idx="104">
                        <c:v>25.8366472718</c:v>
                      </c:pt>
                      <c:pt idx="105">
                        <c:v>25.29490431064</c:v>
                      </c:pt>
                      <c:pt idx="106">
                        <c:v>24.363450700079902</c:v>
                      </c:pt>
                      <c:pt idx="107">
                        <c:v>25.594729557519997</c:v>
                      </c:pt>
                      <c:pt idx="108">
                        <c:v>24.191542544520001</c:v>
                      </c:pt>
                      <c:pt idx="109">
                        <c:v>23.435218803959998</c:v>
                      </c:pt>
                      <c:pt idx="110">
                        <c:v>22.782973999999999</c:v>
                      </c:pt>
                      <c:pt idx="111">
                        <c:v>23.020864829840004</c:v>
                      </c:pt>
                      <c:pt idx="112">
                        <c:v>26.272802284520001</c:v>
                      </c:pt>
                      <c:pt idx="113">
                        <c:v>25.379181712839998</c:v>
                      </c:pt>
                      <c:pt idx="114">
                        <c:v>19.615072186200003</c:v>
                      </c:pt>
                      <c:pt idx="115">
                        <c:v>24.661926752199999</c:v>
                      </c:pt>
                      <c:pt idx="116">
                        <c:v>23.94491033592</c:v>
                      </c:pt>
                      <c:pt idx="117">
                        <c:v>25.458963634</c:v>
                      </c:pt>
                      <c:pt idx="118">
                        <c:v>25.093278127319998</c:v>
                      </c:pt>
                      <c:pt idx="119">
                        <c:v>26.360159555260001</c:v>
                      </c:pt>
                      <c:pt idx="120">
                        <c:v>28.350159555259999</c:v>
                      </c:pt>
                      <c:pt idx="121">
                        <c:v>28.117800923106667</c:v>
                      </c:pt>
                      <c:pt idx="122">
                        <c:v>28.217800923106669</c:v>
                      </c:pt>
                      <c:pt idx="123">
                        <c:v>26.72780092310667</c:v>
                      </c:pt>
                      <c:pt idx="124">
                        <c:v>26.042037816240001</c:v>
                      </c:pt>
                      <c:pt idx="125">
                        <c:v>25.42574067364</c:v>
                      </c:pt>
                      <c:pt idx="126">
                        <c:v>30.843361868280002</c:v>
                      </c:pt>
                      <c:pt idx="127">
                        <c:v>32.543674594879995</c:v>
                      </c:pt>
                      <c:pt idx="128">
                        <c:v>29.638130595120071</c:v>
                      </c:pt>
                      <c:pt idx="129">
                        <c:v>26.697591686199999</c:v>
                      </c:pt>
                      <c:pt idx="130">
                        <c:v>26.034059946319999</c:v>
                      </c:pt>
                      <c:pt idx="131">
                        <c:v>24.89892591992</c:v>
                      </c:pt>
                      <c:pt idx="132">
                        <c:v>25.775538699599998</c:v>
                      </c:pt>
                      <c:pt idx="133">
                        <c:v>30.09048893332</c:v>
                      </c:pt>
                      <c:pt idx="134">
                        <c:v>28.160061503719998</c:v>
                      </c:pt>
                      <c:pt idx="135">
                        <c:v>31.278125504279998</c:v>
                      </c:pt>
                      <c:pt idx="136">
                        <c:v>32.24942565952</c:v>
                      </c:pt>
                      <c:pt idx="137">
                        <c:v>28.645529763839999</c:v>
                      </c:pt>
                      <c:pt idx="138">
                        <c:v>29.232129242039999</c:v>
                      </c:pt>
                      <c:pt idx="139">
                        <c:v>30.514370283239998</c:v>
                      </c:pt>
                      <c:pt idx="140">
                        <c:v>30.709813906440001</c:v>
                      </c:pt>
                      <c:pt idx="141">
                        <c:v>32.125943260640007</c:v>
                      </c:pt>
                      <c:pt idx="142">
                        <c:v>30.411991477880004</c:v>
                      </c:pt>
                      <c:pt idx="143">
                        <c:v>31.866495869680001</c:v>
                      </c:pt>
                      <c:pt idx="144">
                        <c:v>31.669616308119998</c:v>
                      </c:pt>
                      <c:pt idx="145">
                        <c:v>29.825148670960001</c:v>
                      </c:pt>
                      <c:pt idx="146">
                        <c:v>29.649311996480002</c:v>
                      </c:pt>
                      <c:pt idx="147">
                        <c:v>33.889334846680001</c:v>
                      </c:pt>
                      <c:pt idx="148">
                        <c:v>35.054214009600003</c:v>
                      </c:pt>
                      <c:pt idx="149">
                        <c:v>33.200903866999994</c:v>
                      </c:pt>
                      <c:pt idx="150">
                        <c:v>32.329370156080003</c:v>
                      </c:pt>
                      <c:pt idx="151">
                        <c:v>23.761961555799999</c:v>
                      </c:pt>
                      <c:pt idx="152">
                        <c:v>26.846244983280002</c:v>
                      </c:pt>
                      <c:pt idx="153">
                        <c:v>31.463240724719999</c:v>
                      </c:pt>
                      <c:pt idx="154">
                        <c:v>30.113166532480001</c:v>
                      </c:pt>
                      <c:pt idx="155">
                        <c:v>29.55356093184</c:v>
                      </c:pt>
                      <c:pt idx="156">
                        <c:v>30.773922907279999</c:v>
                      </c:pt>
                      <c:pt idx="157">
                        <c:v>26.124664101720004</c:v>
                      </c:pt>
                      <c:pt idx="158">
                        <c:v>28.87630171264</c:v>
                      </c:pt>
                      <c:pt idx="159">
                        <c:v>22.668147945839998</c:v>
                      </c:pt>
                      <c:pt idx="160">
                        <c:v>27.374843011239999</c:v>
                      </c:pt>
                      <c:pt idx="161">
                        <c:v>27.672366959119998</c:v>
                      </c:pt>
                      <c:pt idx="162">
                        <c:v>26.353472620840002</c:v>
                      </c:pt>
                      <c:pt idx="163">
                        <c:v>27.025291842439998</c:v>
                      </c:pt>
                      <c:pt idx="164">
                        <c:v>26.373855582599997</c:v>
                      </c:pt>
                      <c:pt idx="165">
                        <c:v>25.572449244840001</c:v>
                      </c:pt>
                      <c:pt idx="166">
                        <c:v>27.462317710280001</c:v>
                      </c:pt>
                      <c:pt idx="167">
                        <c:v>28.45402472408</c:v>
                      </c:pt>
                      <c:pt idx="168">
                        <c:v>31.769973192720002</c:v>
                      </c:pt>
                      <c:pt idx="169">
                        <c:v>27.320638958999997</c:v>
                      </c:pt>
                      <c:pt idx="170">
                        <c:v>28.762726024079999</c:v>
                      </c:pt>
                      <c:pt idx="171">
                        <c:v>25.708276569919999</c:v>
                      </c:pt>
                      <c:pt idx="172">
                        <c:v>27.476646803079998</c:v>
                      </c:pt>
                      <c:pt idx="173">
                        <c:v>25.55579397072</c:v>
                      </c:pt>
                      <c:pt idx="174">
                        <c:v>28.674071062439999</c:v>
                      </c:pt>
                      <c:pt idx="175">
                        <c:v>29.321998958399998</c:v>
                      </c:pt>
                      <c:pt idx="176">
                        <c:v>32.774891943599997</c:v>
                      </c:pt>
                      <c:pt idx="177">
                        <c:v>31.396306666319997</c:v>
                      </c:pt>
                      <c:pt idx="178">
                        <c:v>32.858909274319998</c:v>
                      </c:pt>
                      <c:pt idx="179">
                        <c:v>31.25656184628</c:v>
                      </c:pt>
                      <c:pt idx="180">
                        <c:v>31.32034096412</c:v>
                      </c:pt>
                      <c:pt idx="181">
                        <c:v>31.30844213796</c:v>
                      </c:pt>
                      <c:pt idx="182">
                        <c:v>32.558016999240003</c:v>
                      </c:pt>
                      <c:pt idx="183">
                        <c:v>33.779027073759998</c:v>
                      </c:pt>
                      <c:pt idx="184">
                        <c:v>30.870456057399998</c:v>
                      </c:pt>
                      <c:pt idx="185">
                        <c:v>27.145541814400001</c:v>
                      </c:pt>
                      <c:pt idx="186">
                        <c:v>28.999648619880002</c:v>
                      </c:pt>
                      <c:pt idx="187">
                        <c:v>27.367827509400001</c:v>
                      </c:pt>
                      <c:pt idx="188">
                        <c:v>27.920165184400002</c:v>
                      </c:pt>
                      <c:pt idx="189">
                        <c:v>29.409489640079997</c:v>
                      </c:pt>
                      <c:pt idx="190">
                        <c:v>31.114018060839999</c:v>
                      </c:pt>
                      <c:pt idx="191">
                        <c:v>32.904093887640009</c:v>
                      </c:pt>
                      <c:pt idx="192">
                        <c:v>31.528948361479998</c:v>
                      </c:pt>
                      <c:pt idx="193">
                        <c:v>31.9639812962</c:v>
                      </c:pt>
                      <c:pt idx="194">
                        <c:v>31.404865657119998</c:v>
                      </c:pt>
                      <c:pt idx="195">
                        <c:v>31.347019563240007</c:v>
                      </c:pt>
                      <c:pt idx="196">
                        <c:v>33.566296070999996</c:v>
                      </c:pt>
                      <c:pt idx="197">
                        <c:v>34.286700953520068</c:v>
                      </c:pt>
                      <c:pt idx="198">
                        <c:v>33.311657929280003</c:v>
                      </c:pt>
                      <c:pt idx="199">
                        <c:v>33.224836678559996</c:v>
                      </c:pt>
                      <c:pt idx="200">
                        <c:v>34.080694090960002</c:v>
                      </c:pt>
                      <c:pt idx="201">
                        <c:v>30.55304550108</c:v>
                      </c:pt>
                      <c:pt idx="202">
                        <c:v>33.141195816599996</c:v>
                      </c:pt>
                      <c:pt idx="203">
                        <c:v>29.74507345212</c:v>
                      </c:pt>
                      <c:pt idx="204">
                        <c:v>28.670553018767063</c:v>
                      </c:pt>
                      <c:pt idx="205">
                        <c:v>29.4680955822</c:v>
                      </c:pt>
                      <c:pt idx="206">
                        <c:v>31.2615875298</c:v>
                      </c:pt>
                      <c:pt idx="207">
                        <c:v>31.362574958440003</c:v>
                      </c:pt>
                      <c:pt idx="208">
                        <c:v>30.326331839039998</c:v>
                      </c:pt>
                      <c:pt idx="209">
                        <c:v>29.736334111560002</c:v>
                      </c:pt>
                      <c:pt idx="210">
                        <c:v>31.08346138756</c:v>
                      </c:pt>
                      <c:pt idx="211">
                        <c:v>32.739265658119997</c:v>
                      </c:pt>
                      <c:pt idx="212">
                        <c:v>32.9653651924</c:v>
                      </c:pt>
                      <c:pt idx="213">
                        <c:v>30.8888483084</c:v>
                      </c:pt>
                      <c:pt idx="214">
                        <c:v>32.144943893600001</c:v>
                      </c:pt>
                      <c:pt idx="215">
                        <c:v>31.206731217080002</c:v>
                      </c:pt>
                      <c:pt idx="216">
                        <c:v>30.482740985120003</c:v>
                      </c:pt>
                      <c:pt idx="217">
                        <c:v>31.636404984680002</c:v>
                      </c:pt>
                      <c:pt idx="218">
                        <c:v>31.834929867</c:v>
                      </c:pt>
                      <c:pt idx="219">
                        <c:v>32.161626387639998</c:v>
                      </c:pt>
                      <c:pt idx="220">
                        <c:v>32.66090680248</c:v>
                      </c:pt>
                      <c:pt idx="221">
                        <c:v>32.431363114199996</c:v>
                      </c:pt>
                      <c:pt idx="222">
                        <c:v>32.03292965768</c:v>
                      </c:pt>
                      <c:pt idx="223">
                        <c:v>31.646036983960002</c:v>
                      </c:pt>
                      <c:pt idx="224">
                        <c:v>32.361677296040007</c:v>
                      </c:pt>
                      <c:pt idx="225">
                        <c:v>32.167624309440001</c:v>
                      </c:pt>
                      <c:pt idx="226">
                        <c:v>31.842905556559998</c:v>
                      </c:pt>
                      <c:pt idx="227">
                        <c:v>32.155085192199998</c:v>
                      </c:pt>
                      <c:pt idx="228">
                        <c:v>31.745033036879999</c:v>
                      </c:pt>
                      <c:pt idx="229">
                        <c:v>32.03165339924</c:v>
                      </c:pt>
                      <c:pt idx="230">
                        <c:v>30.830054023200002</c:v>
                      </c:pt>
                      <c:pt idx="231">
                        <c:v>32.173734439040004</c:v>
                      </c:pt>
                      <c:pt idx="232">
                        <c:v>31.971996047920001</c:v>
                      </c:pt>
                      <c:pt idx="233">
                        <c:v>31.66404231628</c:v>
                      </c:pt>
                      <c:pt idx="234">
                        <c:v>32.772277192879997</c:v>
                      </c:pt>
                      <c:pt idx="235">
                        <c:v>30.874768206039999</c:v>
                      </c:pt>
                      <c:pt idx="236">
                        <c:v>31.66644238728</c:v>
                      </c:pt>
                      <c:pt idx="237">
                        <c:v>31.399561764120001</c:v>
                      </c:pt>
                      <c:pt idx="238">
                        <c:v>31.971491738280001</c:v>
                      </c:pt>
                      <c:pt idx="239">
                        <c:v>31.652760516200001</c:v>
                      </c:pt>
                      <c:pt idx="240">
                        <c:v>31.772770907200002</c:v>
                      </c:pt>
                      <c:pt idx="241">
                        <c:v>32.438081711839999</c:v>
                      </c:pt>
                      <c:pt idx="242">
                        <c:v>31.358806231599999</c:v>
                      </c:pt>
                      <c:pt idx="243">
                        <c:v>31.779943372800002</c:v>
                      </c:pt>
                      <c:pt idx="244">
                        <c:v>30.62124815316</c:v>
                      </c:pt>
                      <c:pt idx="245">
                        <c:v>32.274078542960005</c:v>
                      </c:pt>
                      <c:pt idx="246">
                        <c:v>32.02968602248</c:v>
                      </c:pt>
                      <c:pt idx="247">
                        <c:v>31.314098699500001</c:v>
                      </c:pt>
                      <c:pt idx="248">
                        <c:v>31.034098699499999</c:v>
                      </c:pt>
                      <c:pt idx="249">
                        <c:v>31.870257452480001</c:v>
                      </c:pt>
                      <c:pt idx="250">
                        <c:v>32.055790126799998</c:v>
                      </c:pt>
                      <c:pt idx="251">
                        <c:v>31.25240290648</c:v>
                      </c:pt>
                      <c:pt idx="252">
                        <c:v>32.526362578399997</c:v>
                      </c:pt>
                      <c:pt idx="253">
                        <c:v>34.531327580479996</c:v>
                      </c:pt>
                      <c:pt idx="254">
                        <c:v>32.844437607919993</c:v>
                      </c:pt>
                      <c:pt idx="255">
                        <c:v>32.560382646280004</c:v>
                      </c:pt>
                      <c:pt idx="256">
                        <c:v>33.440402906480003</c:v>
                      </c:pt>
                      <c:pt idx="257">
                        <c:v>32.479228255519999</c:v>
                      </c:pt>
                      <c:pt idx="258">
                        <c:v>34.129373295880001</c:v>
                      </c:pt>
                      <c:pt idx="259">
                        <c:v>32.227744815039998</c:v>
                      </c:pt>
                      <c:pt idx="260">
                        <c:v>31.538981398359997</c:v>
                      </c:pt>
                      <c:pt idx="261">
                        <c:v>31.012564871919999</c:v>
                      </c:pt>
                      <c:pt idx="262">
                        <c:v>31.851204568040004</c:v>
                      </c:pt>
                      <c:pt idx="263">
                        <c:v>31.219889451759997</c:v>
                      </c:pt>
                      <c:pt idx="264">
                        <c:v>32.891553242000001</c:v>
                      </c:pt>
                      <c:pt idx="265">
                        <c:v>32.729010682480002</c:v>
                      </c:pt>
                      <c:pt idx="266">
                        <c:v>32.567896187160038</c:v>
                      </c:pt>
                      <c:pt idx="267">
                        <c:v>32.17005670436</c:v>
                      </c:pt>
                      <c:pt idx="268">
                        <c:v>32.964044280239996</c:v>
                      </c:pt>
                      <c:pt idx="269">
                        <c:v>33.627858682399996</c:v>
                      </c:pt>
                      <c:pt idx="270">
                        <c:v>33.508897555239997</c:v>
                      </c:pt>
                      <c:pt idx="271">
                        <c:v>31.994998008959996</c:v>
                      </c:pt>
                      <c:pt idx="272">
                        <c:v>33.22877960364</c:v>
                      </c:pt>
                      <c:pt idx="273">
                        <c:v>36.56928661944</c:v>
                      </c:pt>
                      <c:pt idx="274">
                        <c:v>34.1845100906</c:v>
                      </c:pt>
                      <c:pt idx="275">
                        <c:v>34.817563164360003</c:v>
                      </c:pt>
                      <c:pt idx="276">
                        <c:v>34.681079238080002</c:v>
                      </c:pt>
                      <c:pt idx="277">
                        <c:v>31.487577946080002</c:v>
                      </c:pt>
                      <c:pt idx="278">
                        <c:v>30.435353346159999</c:v>
                      </c:pt>
                      <c:pt idx="279">
                        <c:v>30.353620113039998</c:v>
                      </c:pt>
                      <c:pt idx="280">
                        <c:v>32.045341577079995</c:v>
                      </c:pt>
                      <c:pt idx="281">
                        <c:v>31.259873852760002</c:v>
                      </c:pt>
                      <c:pt idx="282">
                        <c:v>30.441667288680001</c:v>
                      </c:pt>
                      <c:pt idx="283">
                        <c:v>30.862055135959999</c:v>
                      </c:pt>
                      <c:pt idx="284">
                        <c:v>31.599427216920002</c:v>
                      </c:pt>
                      <c:pt idx="285">
                        <c:v>28.74026056728</c:v>
                      </c:pt>
                      <c:pt idx="286">
                        <c:v>26.462948984440001</c:v>
                      </c:pt>
                      <c:pt idx="287">
                        <c:v>28.452088724639999</c:v>
                      </c:pt>
                      <c:pt idx="288">
                        <c:v>26.748498075040001</c:v>
                      </c:pt>
                      <c:pt idx="289">
                        <c:v>26.36374940008</c:v>
                      </c:pt>
                      <c:pt idx="290">
                        <c:v>27.065977139800001</c:v>
                      </c:pt>
                      <c:pt idx="291">
                        <c:v>24.263412776679996</c:v>
                      </c:pt>
                      <c:pt idx="292">
                        <c:v>25.545649452160003</c:v>
                      </c:pt>
                      <c:pt idx="293">
                        <c:v>25.466008517119999</c:v>
                      </c:pt>
                      <c:pt idx="294">
                        <c:v>25.31711708932</c:v>
                      </c:pt>
                      <c:pt idx="295">
                        <c:v>25.53511833524</c:v>
                      </c:pt>
                      <c:pt idx="296">
                        <c:v>26.909196010919999</c:v>
                      </c:pt>
                      <c:pt idx="297">
                        <c:v>26.10583251708</c:v>
                      </c:pt>
                      <c:pt idx="298">
                        <c:v>26.3453397382</c:v>
                      </c:pt>
                      <c:pt idx="299">
                        <c:v>25.46640498468</c:v>
                      </c:pt>
                      <c:pt idx="300">
                        <c:v>26.645184204679996</c:v>
                      </c:pt>
                      <c:pt idx="301">
                        <c:v>26.160796049920002</c:v>
                      </c:pt>
                      <c:pt idx="302">
                        <c:v>26.826621919760001</c:v>
                      </c:pt>
                      <c:pt idx="303">
                        <c:v>26.715396569719999</c:v>
                      </c:pt>
                      <c:pt idx="304">
                        <c:v>26.272733504600001</c:v>
                      </c:pt>
                      <c:pt idx="305">
                        <c:v>23.275433972320002</c:v>
                      </c:pt>
                      <c:pt idx="306">
                        <c:v>25.15586638724</c:v>
                      </c:pt>
                      <c:pt idx="307">
                        <c:v>25.60819282896</c:v>
                      </c:pt>
                      <c:pt idx="308">
                        <c:v>26.175927686640001</c:v>
                      </c:pt>
                      <c:pt idx="309">
                        <c:v>25.564127333159998</c:v>
                      </c:pt>
                      <c:pt idx="310">
                        <c:v>26.115208714439998</c:v>
                      </c:pt>
                      <c:pt idx="311">
                        <c:v>24.58584685616</c:v>
                      </c:pt>
                      <c:pt idx="312">
                        <c:v>23.882996778039999</c:v>
                      </c:pt>
                      <c:pt idx="313">
                        <c:v>24.99888249204</c:v>
                      </c:pt>
                      <c:pt idx="314">
                        <c:v>23.893385765080001</c:v>
                      </c:pt>
                      <c:pt idx="315">
                        <c:v>24.716774440640002</c:v>
                      </c:pt>
                      <c:pt idx="316">
                        <c:v>25.413916881999999</c:v>
                      </c:pt>
                      <c:pt idx="317">
                        <c:v>25.506153557480001</c:v>
                      </c:pt>
                      <c:pt idx="318">
                        <c:v>26.254822024919999</c:v>
                      </c:pt>
                      <c:pt idx="319">
                        <c:v>22.576535064000002</c:v>
                      </c:pt>
                      <c:pt idx="320">
                        <c:v>23.45369994692</c:v>
                      </c:pt>
                      <c:pt idx="321">
                        <c:v>23.80620592112</c:v>
                      </c:pt>
                      <c:pt idx="322">
                        <c:v>25.3864602588</c:v>
                      </c:pt>
                      <c:pt idx="323">
                        <c:v>24.2866472718</c:v>
                      </c:pt>
                      <c:pt idx="324">
                        <c:v>23.2848893496</c:v>
                      </c:pt>
                      <c:pt idx="325">
                        <c:v>24.087066180920001</c:v>
                      </c:pt>
                      <c:pt idx="326">
                        <c:v>22.285570076919999</c:v>
                      </c:pt>
                      <c:pt idx="327">
                        <c:v>22.984986596359999</c:v>
                      </c:pt>
                      <c:pt idx="328">
                        <c:v>23.086789401680001</c:v>
                      </c:pt>
                      <c:pt idx="329">
                        <c:v>24.485749609399999</c:v>
                      </c:pt>
                      <c:pt idx="330">
                        <c:v>23.08304914168</c:v>
                      </c:pt>
                      <c:pt idx="331">
                        <c:v>21.681844777959999</c:v>
                      </c:pt>
                      <c:pt idx="332">
                        <c:v>22.083348362480002</c:v>
                      </c:pt>
                      <c:pt idx="333">
                        <c:v>20.382742440359998</c:v>
                      </c:pt>
                      <c:pt idx="334">
                        <c:v>21.681358544159998</c:v>
                      </c:pt>
                      <c:pt idx="335">
                        <c:v>23.284216102800002</c:v>
                      </c:pt>
                      <c:pt idx="336">
                        <c:v>22.885599999</c:v>
                      </c:pt>
                      <c:pt idx="337">
                        <c:v>24.086101193840001</c:v>
                      </c:pt>
                      <c:pt idx="338">
                        <c:v>23.58564488212</c:v>
                      </c:pt>
                      <c:pt idx="339">
                        <c:v>23.485846856159998</c:v>
                      </c:pt>
                      <c:pt idx="340">
                        <c:v>22.885091323639998</c:v>
                      </c:pt>
                      <c:pt idx="341">
                        <c:v>22.383655063799999</c:v>
                      </c:pt>
                      <c:pt idx="342">
                        <c:v>23.187021297799998</c:v>
                      </c:pt>
                      <c:pt idx="343">
                        <c:v>24.487327999120001</c:v>
                      </c:pt>
                      <c:pt idx="344">
                        <c:v>23.716354459919998</c:v>
                      </c:pt>
                      <c:pt idx="345">
                        <c:v>23.7866846744</c:v>
                      </c:pt>
                      <c:pt idx="346">
                        <c:v>23.486048830200001</c:v>
                      </c:pt>
                      <c:pt idx="347">
                        <c:v>22.685742128879998</c:v>
                      </c:pt>
                      <c:pt idx="348">
                        <c:v>23.48399916772</c:v>
                      </c:pt>
                      <c:pt idx="349">
                        <c:v>24.28630316788</c:v>
                      </c:pt>
                      <c:pt idx="350">
                        <c:v>24.185966544479999</c:v>
                      </c:pt>
                      <c:pt idx="351">
                        <c:v>24.086385453600002</c:v>
                      </c:pt>
                      <c:pt idx="352">
                        <c:v>24.285599999000002</c:v>
                      </c:pt>
                      <c:pt idx="353">
                        <c:v>23.686190960079998</c:v>
                      </c:pt>
                      <c:pt idx="354">
                        <c:v>22.085338180800001</c:v>
                      </c:pt>
                      <c:pt idx="355">
                        <c:v>20.985038960000001</c:v>
                      </c:pt>
                      <c:pt idx="356">
                        <c:v>21.78727563548</c:v>
                      </c:pt>
                      <c:pt idx="357">
                        <c:v>21.886617349719998</c:v>
                      </c:pt>
                      <c:pt idx="358">
                        <c:v>18.486535064000002</c:v>
                      </c:pt>
                      <c:pt idx="359">
                        <c:v>21.48652010296</c:v>
                      </c:pt>
                      <c:pt idx="360">
                        <c:v>21.687133505599999</c:v>
                      </c:pt>
                      <c:pt idx="361">
                        <c:v>21.684941713240001</c:v>
                      </c:pt>
                      <c:pt idx="362">
                        <c:v>20.28433579112</c:v>
                      </c:pt>
                      <c:pt idx="363">
                        <c:v>23.785607479519999</c:v>
                      </c:pt>
                      <c:pt idx="364">
                        <c:v>23.086258284760003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343-491D-B226-49026D8DF2C5}"/>
                  </c:ext>
                </c:extLst>
              </c15:ser>
            </c15:filteredScatterSeries>
            <c15:filteredScatterSeries>
              <c15:ser>
                <c:idx val="7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demand'!$V$4</c15:sqref>
                        </c15:formulaRef>
                      </c:ext>
                    </c:extLst>
                    <c:strCache>
                      <c:ptCount val="1"/>
                      <c:pt idx="0">
                        <c:v>2018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demand'!$V$5:$V$368</c15:sqref>
                        </c15:formulaRef>
                      </c:ext>
                    </c:extLst>
                    <c:numCache>
                      <c:formatCode>0.00</c:formatCode>
                      <c:ptCount val="364"/>
                      <c:pt idx="0">
                        <c:v>18.913785714285712</c:v>
                      </c:pt>
                      <c:pt idx="1">
                        <c:v>23.274785714285677</c:v>
                      </c:pt>
                      <c:pt idx="2">
                        <c:v>21.627785714285757</c:v>
                      </c:pt>
                      <c:pt idx="3">
                        <c:v>22.816285714285705</c:v>
                      </c:pt>
                      <c:pt idx="4">
                        <c:v>23.374285714285698</c:v>
                      </c:pt>
                      <c:pt idx="5">
                        <c:v>22.125785714285747</c:v>
                      </c:pt>
                      <c:pt idx="6">
                        <c:v>24.438785714285707</c:v>
                      </c:pt>
                      <c:pt idx="7">
                        <c:v>25.438785714285675</c:v>
                      </c:pt>
                      <c:pt idx="8">
                        <c:v>27.992785714285741</c:v>
                      </c:pt>
                      <c:pt idx="9">
                        <c:v>24.892785714285722</c:v>
                      </c:pt>
                      <c:pt idx="10">
                        <c:v>21.049785714285704</c:v>
                      </c:pt>
                      <c:pt idx="11">
                        <c:v>26.473785714285693</c:v>
                      </c:pt>
                      <c:pt idx="12">
                        <c:v>21.698300000000028</c:v>
                      </c:pt>
                      <c:pt idx="13">
                        <c:v>20.722300000000001</c:v>
                      </c:pt>
                      <c:pt idx="14">
                        <c:v>21.542300000000001</c:v>
                      </c:pt>
                      <c:pt idx="15">
                        <c:v>21.302299999999999</c:v>
                      </c:pt>
                      <c:pt idx="16">
                        <c:v>19.192299999999999</c:v>
                      </c:pt>
                      <c:pt idx="17">
                        <c:v>20.942299999999999</c:v>
                      </c:pt>
                      <c:pt idx="18">
                        <c:v>21.502299999999998</c:v>
                      </c:pt>
                      <c:pt idx="19">
                        <c:v>21.692299999999999</c:v>
                      </c:pt>
                      <c:pt idx="20">
                        <c:v>21.982299999999999</c:v>
                      </c:pt>
                      <c:pt idx="21">
                        <c:v>21.3123</c:v>
                      </c:pt>
                      <c:pt idx="22">
                        <c:v>24.022749999999949</c:v>
                      </c:pt>
                      <c:pt idx="23">
                        <c:v>22.359749999999995</c:v>
                      </c:pt>
                      <c:pt idx="24">
                        <c:v>21.684749999999998</c:v>
                      </c:pt>
                      <c:pt idx="25">
                        <c:v>22.984749999999998</c:v>
                      </c:pt>
                      <c:pt idx="26">
                        <c:v>21.88175</c:v>
                      </c:pt>
                      <c:pt idx="27">
                        <c:v>21.081750000000003</c:v>
                      </c:pt>
                      <c:pt idx="28">
                        <c:v>21.751750000000001</c:v>
                      </c:pt>
                      <c:pt idx="29">
                        <c:v>23.411750000000001</c:v>
                      </c:pt>
                      <c:pt idx="30">
                        <c:v>24.323666666666668</c:v>
                      </c:pt>
                      <c:pt idx="31">
                        <c:v>23.373666666666669</c:v>
                      </c:pt>
                      <c:pt idx="32">
                        <c:v>24.313666666666666</c:v>
                      </c:pt>
                      <c:pt idx="33">
                        <c:v>22.492000000000001</c:v>
                      </c:pt>
                      <c:pt idx="34">
                        <c:v>24.141999999999999</c:v>
                      </c:pt>
                      <c:pt idx="35">
                        <c:v>23.661999999999999</c:v>
                      </c:pt>
                      <c:pt idx="36">
                        <c:v>23.422000000000001</c:v>
                      </c:pt>
                      <c:pt idx="37">
                        <c:v>23.404800000000002</c:v>
                      </c:pt>
                      <c:pt idx="38">
                        <c:v>23.824800000000003</c:v>
                      </c:pt>
                      <c:pt idx="39">
                        <c:v>22.7348</c:v>
                      </c:pt>
                      <c:pt idx="40">
                        <c:v>22.654800000000002</c:v>
                      </c:pt>
                      <c:pt idx="41">
                        <c:v>24.844800000000003</c:v>
                      </c:pt>
                      <c:pt idx="42">
                        <c:v>23.564800000000002</c:v>
                      </c:pt>
                      <c:pt idx="43">
                        <c:v>23.924800000000001</c:v>
                      </c:pt>
                      <c:pt idx="44">
                        <c:v>23.604800000000001</c:v>
                      </c:pt>
                      <c:pt idx="45">
                        <c:v>23.834800000000001</c:v>
                      </c:pt>
                      <c:pt idx="46">
                        <c:v>25.4848</c:v>
                      </c:pt>
                      <c:pt idx="47">
                        <c:v>22.785571428571426</c:v>
                      </c:pt>
                      <c:pt idx="48">
                        <c:v>23.995571428571427</c:v>
                      </c:pt>
                      <c:pt idx="49">
                        <c:v>22.125357142857144</c:v>
                      </c:pt>
                      <c:pt idx="50">
                        <c:v>24.145142857142858</c:v>
                      </c:pt>
                      <c:pt idx="51">
                        <c:v>24.535142857142858</c:v>
                      </c:pt>
                      <c:pt idx="52">
                        <c:v>24.045142857142856</c:v>
                      </c:pt>
                      <c:pt idx="53">
                        <c:v>25.085142857142856</c:v>
                      </c:pt>
                      <c:pt idx="54">
                        <c:v>24.362904761904762</c:v>
                      </c:pt>
                      <c:pt idx="55">
                        <c:v>24.862904761904762</c:v>
                      </c:pt>
                      <c:pt idx="56">
                        <c:v>23.663119047619048</c:v>
                      </c:pt>
                      <c:pt idx="57">
                        <c:v>22.997250000000001</c:v>
                      </c:pt>
                      <c:pt idx="58">
                        <c:v>23.847250000000003</c:v>
                      </c:pt>
                      <c:pt idx="59">
                        <c:v>21.797250000000002</c:v>
                      </c:pt>
                      <c:pt idx="60">
                        <c:v>22.747250000000001</c:v>
                      </c:pt>
                      <c:pt idx="61">
                        <c:v>25.383285714285712</c:v>
                      </c:pt>
                      <c:pt idx="62">
                        <c:v>24.743285714285715</c:v>
                      </c:pt>
                      <c:pt idx="63">
                        <c:v>23.643285714285714</c:v>
                      </c:pt>
                      <c:pt idx="64">
                        <c:v>22.053285714285714</c:v>
                      </c:pt>
                      <c:pt idx="65">
                        <c:v>23.003285714285713</c:v>
                      </c:pt>
                      <c:pt idx="66">
                        <c:v>23.343285714285713</c:v>
                      </c:pt>
                      <c:pt idx="67">
                        <c:v>22.053285714285714</c:v>
                      </c:pt>
                      <c:pt idx="68">
                        <c:v>22.445333333333334</c:v>
                      </c:pt>
                      <c:pt idx="69">
                        <c:v>21.445333333333334</c:v>
                      </c:pt>
                      <c:pt idx="70">
                        <c:v>20.615333333333332</c:v>
                      </c:pt>
                      <c:pt idx="71">
                        <c:v>22.0745</c:v>
                      </c:pt>
                      <c:pt idx="72">
                        <c:v>23.374500000000001</c:v>
                      </c:pt>
                      <c:pt idx="73">
                        <c:v>21.854500000000002</c:v>
                      </c:pt>
                      <c:pt idx="74">
                        <c:v>22.854500000000002</c:v>
                      </c:pt>
                      <c:pt idx="75">
                        <c:v>22.823333333333334</c:v>
                      </c:pt>
                      <c:pt idx="76">
                        <c:v>24.113333333333333</c:v>
                      </c:pt>
                      <c:pt idx="77">
                        <c:v>23.333333333333336</c:v>
                      </c:pt>
                      <c:pt idx="78">
                        <c:v>21.980749999999997</c:v>
                      </c:pt>
                      <c:pt idx="79">
                        <c:v>23.290749999999999</c:v>
                      </c:pt>
                      <c:pt idx="80">
                        <c:v>23.400749999999999</c:v>
                      </c:pt>
                      <c:pt idx="81">
                        <c:v>22.380749999999999</c:v>
                      </c:pt>
                      <c:pt idx="82">
                        <c:v>24.210999999999999</c:v>
                      </c:pt>
                      <c:pt idx="83">
                        <c:v>24.151</c:v>
                      </c:pt>
                      <c:pt idx="84">
                        <c:v>23.581</c:v>
                      </c:pt>
                      <c:pt idx="85">
                        <c:v>22.685000000000009</c:v>
                      </c:pt>
                      <c:pt idx="86">
                        <c:v>23.670999999999999</c:v>
                      </c:pt>
                      <c:pt idx="87">
                        <c:v>23.971999999999998</c:v>
                      </c:pt>
                      <c:pt idx="88">
                        <c:v>22.41375</c:v>
                      </c:pt>
                      <c:pt idx="89">
                        <c:v>23.123750000000001</c:v>
                      </c:pt>
                      <c:pt idx="90">
                        <c:v>22.90975000000002</c:v>
                      </c:pt>
                      <c:pt idx="91">
                        <c:v>27.342749999999985</c:v>
                      </c:pt>
                      <c:pt idx="92">
                        <c:v>22.829749999999997</c:v>
                      </c:pt>
                      <c:pt idx="93">
                        <c:v>24.43975</c:v>
                      </c:pt>
                      <c:pt idx="94">
                        <c:v>24.269749999999998</c:v>
                      </c:pt>
                      <c:pt idx="95">
                        <c:v>23.909749999999999</c:v>
                      </c:pt>
                      <c:pt idx="96">
                        <c:v>23.400857142857145</c:v>
                      </c:pt>
                      <c:pt idx="97">
                        <c:v>23.990857142857145</c:v>
                      </c:pt>
                      <c:pt idx="98">
                        <c:v>23.380857142857142</c:v>
                      </c:pt>
                      <c:pt idx="99">
                        <c:v>23.880857142857142</c:v>
                      </c:pt>
                      <c:pt idx="100">
                        <c:v>23.520857142857142</c:v>
                      </c:pt>
                      <c:pt idx="101">
                        <c:v>23.910857142857143</c:v>
                      </c:pt>
                      <c:pt idx="102">
                        <c:v>24.860857142857142</c:v>
                      </c:pt>
                      <c:pt idx="103">
                        <c:v>25.317333333333334</c:v>
                      </c:pt>
                      <c:pt idx="104">
                        <c:v>23.527333333333335</c:v>
                      </c:pt>
                      <c:pt idx="105">
                        <c:v>24.298499999999997</c:v>
                      </c:pt>
                      <c:pt idx="106">
                        <c:v>23.278166666666664</c:v>
                      </c:pt>
                      <c:pt idx="107">
                        <c:v>24.918166666666664</c:v>
                      </c:pt>
                      <c:pt idx="108">
                        <c:v>25.348166666666664</c:v>
                      </c:pt>
                      <c:pt idx="109">
                        <c:v>24.368166666666667</c:v>
                      </c:pt>
                      <c:pt idx="110">
                        <c:v>26.112023809523812</c:v>
                      </c:pt>
                      <c:pt idx="111">
                        <c:v>24.262023809523811</c:v>
                      </c:pt>
                      <c:pt idx="112">
                        <c:v>25.112023809523812</c:v>
                      </c:pt>
                      <c:pt idx="113">
                        <c:v>23.452023809523808</c:v>
                      </c:pt>
                      <c:pt idx="114">
                        <c:v>23.642023809523806</c:v>
                      </c:pt>
                      <c:pt idx="115">
                        <c:v>24.062023809523808</c:v>
                      </c:pt>
                      <c:pt idx="116">
                        <c:v>24.242023809523808</c:v>
                      </c:pt>
                      <c:pt idx="117">
                        <c:v>23.458500000000001</c:v>
                      </c:pt>
                      <c:pt idx="118">
                        <c:v>24.618500000000001</c:v>
                      </c:pt>
                      <c:pt idx="119">
                        <c:v>25.578500000000002</c:v>
                      </c:pt>
                      <c:pt idx="120">
                        <c:v>28.2562</c:v>
                      </c:pt>
                      <c:pt idx="121">
                        <c:v>27.13903333333333</c:v>
                      </c:pt>
                      <c:pt idx="122">
                        <c:v>27.919033333333331</c:v>
                      </c:pt>
                      <c:pt idx="123">
                        <c:v>27.039033333333332</c:v>
                      </c:pt>
                      <c:pt idx="124">
                        <c:v>27.317985714285712</c:v>
                      </c:pt>
                      <c:pt idx="125">
                        <c:v>28.637985714285712</c:v>
                      </c:pt>
                      <c:pt idx="126">
                        <c:v>27.847985714285713</c:v>
                      </c:pt>
                      <c:pt idx="127">
                        <c:v>25.577985714285713</c:v>
                      </c:pt>
                      <c:pt idx="128">
                        <c:v>28.567985714285712</c:v>
                      </c:pt>
                      <c:pt idx="129">
                        <c:v>27.457985714285712</c:v>
                      </c:pt>
                      <c:pt idx="130">
                        <c:v>27.106131868131865</c:v>
                      </c:pt>
                      <c:pt idx="131">
                        <c:v>28.014703296703331</c:v>
                      </c:pt>
                      <c:pt idx="132">
                        <c:v>31.043703296703296</c:v>
                      </c:pt>
                      <c:pt idx="133">
                        <c:v>31.077703296703252</c:v>
                      </c:pt>
                      <c:pt idx="134">
                        <c:v>27.990703296703327</c:v>
                      </c:pt>
                      <c:pt idx="135">
                        <c:v>28.642703296703296</c:v>
                      </c:pt>
                      <c:pt idx="136">
                        <c:v>26.162703296703295</c:v>
                      </c:pt>
                      <c:pt idx="137">
                        <c:v>25.992703296703294</c:v>
                      </c:pt>
                      <c:pt idx="138">
                        <c:v>23.986179487179484</c:v>
                      </c:pt>
                      <c:pt idx="139">
                        <c:v>26.376179487179485</c:v>
                      </c:pt>
                      <c:pt idx="140">
                        <c:v>27.946179487179485</c:v>
                      </c:pt>
                      <c:pt idx="141">
                        <c:v>27.476179487179486</c:v>
                      </c:pt>
                      <c:pt idx="142">
                        <c:v>27.606179487179485</c:v>
                      </c:pt>
                      <c:pt idx="143">
                        <c:v>25.886666666666649</c:v>
                      </c:pt>
                      <c:pt idx="144">
                        <c:v>29.898333333333358</c:v>
                      </c:pt>
                      <c:pt idx="145">
                        <c:v>28.156133333333333</c:v>
                      </c:pt>
                      <c:pt idx="146">
                        <c:v>28.276133333333334</c:v>
                      </c:pt>
                      <c:pt idx="147">
                        <c:v>27.796133333333334</c:v>
                      </c:pt>
                      <c:pt idx="148">
                        <c:v>36.283133333333303</c:v>
                      </c:pt>
                      <c:pt idx="149">
                        <c:v>30.268496426666687</c:v>
                      </c:pt>
                      <c:pt idx="150">
                        <c:v>26.66444821333333</c:v>
                      </c:pt>
                      <c:pt idx="151">
                        <c:v>28.099599999999999</c:v>
                      </c:pt>
                      <c:pt idx="152">
                        <c:v>28.829599999999999</c:v>
                      </c:pt>
                      <c:pt idx="153">
                        <c:v>27.959599999999998</c:v>
                      </c:pt>
                      <c:pt idx="154">
                        <c:v>27.909600000000001</c:v>
                      </c:pt>
                      <c:pt idx="155">
                        <c:v>29.434833333333334</c:v>
                      </c:pt>
                      <c:pt idx="156">
                        <c:v>29.404833333333332</c:v>
                      </c:pt>
                      <c:pt idx="157">
                        <c:v>28.534833333333331</c:v>
                      </c:pt>
                      <c:pt idx="158">
                        <c:v>30.024833333333333</c:v>
                      </c:pt>
                      <c:pt idx="159">
                        <c:v>29.213166666666666</c:v>
                      </c:pt>
                      <c:pt idx="160">
                        <c:v>30.163166666666665</c:v>
                      </c:pt>
                      <c:pt idx="161">
                        <c:v>28.375666666666664</c:v>
                      </c:pt>
                      <c:pt idx="162">
                        <c:v>26.288476190476189</c:v>
                      </c:pt>
                      <c:pt idx="163">
                        <c:v>30.378476190476189</c:v>
                      </c:pt>
                      <c:pt idx="164">
                        <c:v>30.06847619047619</c:v>
                      </c:pt>
                      <c:pt idx="165">
                        <c:v>29.838476190476189</c:v>
                      </c:pt>
                      <c:pt idx="166">
                        <c:v>29.758476190476191</c:v>
                      </c:pt>
                      <c:pt idx="167">
                        <c:v>29.088476190476189</c:v>
                      </c:pt>
                      <c:pt idx="168">
                        <c:v>30.669476190476185</c:v>
                      </c:pt>
                      <c:pt idx="169">
                        <c:v>37.51690589333333</c:v>
                      </c:pt>
                      <c:pt idx="170">
                        <c:v>34.882072559999983</c:v>
                      </c:pt>
                      <c:pt idx="171">
                        <c:v>30.637072560000014</c:v>
                      </c:pt>
                      <c:pt idx="172">
                        <c:v>31.816827400000001</c:v>
                      </c:pt>
                      <c:pt idx="173">
                        <c:v>31.928059559999955</c:v>
                      </c:pt>
                      <c:pt idx="174">
                        <c:v>34.135704840000045</c:v>
                      </c:pt>
                      <c:pt idx="175">
                        <c:v>31.715035320000002</c:v>
                      </c:pt>
                      <c:pt idx="176">
                        <c:v>29.897997879999998</c:v>
                      </c:pt>
                      <c:pt idx="177">
                        <c:v>28.116791559999999</c:v>
                      </c:pt>
                      <c:pt idx="178">
                        <c:v>31.768176320000009</c:v>
                      </c:pt>
                      <c:pt idx="179">
                        <c:v>29.97335824</c:v>
                      </c:pt>
                      <c:pt idx="180">
                        <c:v>32.528001959999997</c:v>
                      </c:pt>
                      <c:pt idx="181">
                        <c:v>31.670602240000001</c:v>
                      </c:pt>
                      <c:pt idx="182">
                        <c:v>34.993087399999972</c:v>
                      </c:pt>
                      <c:pt idx="183">
                        <c:v>34.02165208000001</c:v>
                      </c:pt>
                      <c:pt idx="184">
                        <c:v>30.275858226666667</c:v>
                      </c:pt>
                      <c:pt idx="185">
                        <c:v>30.087002666666709</c:v>
                      </c:pt>
                      <c:pt idx="186">
                        <c:v>27.202361386666666</c:v>
                      </c:pt>
                      <c:pt idx="187">
                        <c:v>27.061529119999999</c:v>
                      </c:pt>
                      <c:pt idx="188">
                        <c:v>27.996775280000001</c:v>
                      </c:pt>
                      <c:pt idx="189">
                        <c:v>30.085149239999929</c:v>
                      </c:pt>
                      <c:pt idx="190">
                        <c:v>31.982723520000011</c:v>
                      </c:pt>
                      <c:pt idx="191">
                        <c:v>34.413281959999956</c:v>
                      </c:pt>
                      <c:pt idx="192">
                        <c:v>31.79955756</c:v>
                      </c:pt>
                      <c:pt idx="193">
                        <c:v>32.511975079999999</c:v>
                      </c:pt>
                      <c:pt idx="194">
                        <c:v>32.246017937142852</c:v>
                      </c:pt>
                      <c:pt idx="195">
                        <c:v>31.118025417142853</c:v>
                      </c:pt>
                      <c:pt idx="196">
                        <c:v>34.243980457142861</c:v>
                      </c:pt>
                      <c:pt idx="197">
                        <c:v>32.433142857142855</c:v>
                      </c:pt>
                      <c:pt idx="198">
                        <c:v>30.767142857142858</c:v>
                      </c:pt>
                      <c:pt idx="199">
                        <c:v>31.267142857142858</c:v>
                      </c:pt>
                      <c:pt idx="200">
                        <c:v>35.362142857142878</c:v>
                      </c:pt>
                      <c:pt idx="201">
                        <c:v>33.489500000000007</c:v>
                      </c:pt>
                      <c:pt idx="202">
                        <c:v>27.209500000000002</c:v>
                      </c:pt>
                      <c:pt idx="203">
                        <c:v>27.3995</c:v>
                      </c:pt>
                      <c:pt idx="204">
                        <c:v>31.469499999999996</c:v>
                      </c:pt>
                      <c:pt idx="205">
                        <c:v>34.38966666666667</c:v>
                      </c:pt>
                      <c:pt idx="206">
                        <c:v>27.583666666666712</c:v>
                      </c:pt>
                      <c:pt idx="207">
                        <c:v>28.717666666666666</c:v>
                      </c:pt>
                      <c:pt idx="208">
                        <c:v>29.193166666666666</c:v>
                      </c:pt>
                      <c:pt idx="209">
                        <c:v>28.364166666666666</c:v>
                      </c:pt>
                      <c:pt idx="210">
                        <c:v>25.334166666666668</c:v>
                      </c:pt>
                      <c:pt idx="211">
                        <c:v>26.154166666666669</c:v>
                      </c:pt>
                      <c:pt idx="212">
                        <c:v>28.284166666666668</c:v>
                      </c:pt>
                      <c:pt idx="213">
                        <c:v>29.514166666666668</c:v>
                      </c:pt>
                      <c:pt idx="214">
                        <c:v>25.243499999999997</c:v>
                      </c:pt>
                      <c:pt idx="215">
                        <c:v>27.469666666666669</c:v>
                      </c:pt>
                      <c:pt idx="216">
                        <c:v>30.510166666666667</c:v>
                      </c:pt>
                      <c:pt idx="217">
                        <c:v>32.421666666666667</c:v>
                      </c:pt>
                      <c:pt idx="218">
                        <c:v>31.111750000000001</c:v>
                      </c:pt>
                      <c:pt idx="219">
                        <c:v>29.411749999999998</c:v>
                      </c:pt>
                      <c:pt idx="220">
                        <c:v>29.251749999999998</c:v>
                      </c:pt>
                      <c:pt idx="221">
                        <c:v>31.121749999999999</c:v>
                      </c:pt>
                      <c:pt idx="222">
                        <c:v>30.922499999999999</c:v>
                      </c:pt>
                      <c:pt idx="223">
                        <c:v>29.7925</c:v>
                      </c:pt>
                      <c:pt idx="224">
                        <c:v>29.822499999999998</c:v>
                      </c:pt>
                      <c:pt idx="225">
                        <c:v>30.8125</c:v>
                      </c:pt>
                      <c:pt idx="226">
                        <c:v>28.562000000000001</c:v>
                      </c:pt>
                      <c:pt idx="227">
                        <c:v>32.072000000000003</c:v>
                      </c:pt>
                      <c:pt idx="228">
                        <c:v>32.582000000000001</c:v>
                      </c:pt>
                      <c:pt idx="229">
                        <c:v>31.178666666666668</c:v>
                      </c:pt>
                      <c:pt idx="230">
                        <c:v>27.658666666666669</c:v>
                      </c:pt>
                      <c:pt idx="231">
                        <c:v>28.468666666666667</c:v>
                      </c:pt>
                      <c:pt idx="232">
                        <c:v>27.843499999999999</c:v>
                      </c:pt>
                      <c:pt idx="233">
                        <c:v>28.783500000000004</c:v>
                      </c:pt>
                      <c:pt idx="234">
                        <c:v>28.9435</c:v>
                      </c:pt>
                      <c:pt idx="235">
                        <c:v>27.503499999999999</c:v>
                      </c:pt>
                      <c:pt idx="236">
                        <c:v>29.210999999999999</c:v>
                      </c:pt>
                      <c:pt idx="237">
                        <c:v>28.620999999999999</c:v>
                      </c:pt>
                      <c:pt idx="238">
                        <c:v>29.271000000000001</c:v>
                      </c:pt>
                      <c:pt idx="239">
                        <c:v>31.179000000000002</c:v>
                      </c:pt>
                      <c:pt idx="240">
                        <c:v>32.838999999999999</c:v>
                      </c:pt>
                      <c:pt idx="241">
                        <c:v>31.138999999999999</c:v>
                      </c:pt>
                      <c:pt idx="242">
                        <c:v>32.2027</c:v>
                      </c:pt>
                      <c:pt idx="243">
                        <c:v>28.7255</c:v>
                      </c:pt>
                      <c:pt idx="244">
                        <c:v>27.479000000000003</c:v>
                      </c:pt>
                      <c:pt idx="245">
                        <c:v>28.869000000000003</c:v>
                      </c:pt>
                      <c:pt idx="246">
                        <c:v>31.779</c:v>
                      </c:pt>
                      <c:pt idx="247">
                        <c:v>31.904</c:v>
                      </c:pt>
                      <c:pt idx="248">
                        <c:v>33.353999999999999</c:v>
                      </c:pt>
                      <c:pt idx="249">
                        <c:v>32.254000000000005</c:v>
                      </c:pt>
                      <c:pt idx="250">
                        <c:v>32.182834000000007</c:v>
                      </c:pt>
                      <c:pt idx="251">
                        <c:v>27.990334000000001</c:v>
                      </c:pt>
                      <c:pt idx="252">
                        <c:v>28.130334000000001</c:v>
                      </c:pt>
                      <c:pt idx="253">
                        <c:v>28.256545454545456</c:v>
                      </c:pt>
                      <c:pt idx="254">
                        <c:v>28.436545454545456</c:v>
                      </c:pt>
                      <c:pt idx="255">
                        <c:v>26.726545454545455</c:v>
                      </c:pt>
                      <c:pt idx="256">
                        <c:v>25.056545454545454</c:v>
                      </c:pt>
                      <c:pt idx="257">
                        <c:v>23.036545454545454</c:v>
                      </c:pt>
                      <c:pt idx="258">
                        <c:v>24.756545454545456</c:v>
                      </c:pt>
                      <c:pt idx="259">
                        <c:v>27.216545454545457</c:v>
                      </c:pt>
                      <c:pt idx="260">
                        <c:v>28.736545454545453</c:v>
                      </c:pt>
                      <c:pt idx="261">
                        <c:v>28.056545454545454</c:v>
                      </c:pt>
                      <c:pt idx="262">
                        <c:v>28.266545454545454</c:v>
                      </c:pt>
                      <c:pt idx="263">
                        <c:v>28.506545454545456</c:v>
                      </c:pt>
                      <c:pt idx="264">
                        <c:v>27.949666666666666</c:v>
                      </c:pt>
                      <c:pt idx="265">
                        <c:v>26.969666666666665</c:v>
                      </c:pt>
                      <c:pt idx="266">
                        <c:v>25.229666666666663</c:v>
                      </c:pt>
                      <c:pt idx="267">
                        <c:v>27.586857142857141</c:v>
                      </c:pt>
                      <c:pt idx="268">
                        <c:v>29.074857142857141</c:v>
                      </c:pt>
                      <c:pt idx="269">
                        <c:v>27.924857142857142</c:v>
                      </c:pt>
                      <c:pt idx="270">
                        <c:v>27.824857142857141</c:v>
                      </c:pt>
                      <c:pt idx="271">
                        <c:v>26.536857142857144</c:v>
                      </c:pt>
                      <c:pt idx="272">
                        <c:v>26.094857142857141</c:v>
                      </c:pt>
                      <c:pt idx="273">
                        <c:v>29.29485714285714</c:v>
                      </c:pt>
                      <c:pt idx="274">
                        <c:v>28.096</c:v>
                      </c:pt>
                      <c:pt idx="275">
                        <c:v>29.916</c:v>
                      </c:pt>
                      <c:pt idx="276">
                        <c:v>31.806000000000001</c:v>
                      </c:pt>
                      <c:pt idx="277">
                        <c:v>31.135999999999999</c:v>
                      </c:pt>
                      <c:pt idx="278">
                        <c:v>29.453333333333333</c:v>
                      </c:pt>
                      <c:pt idx="279">
                        <c:v>28.403333333333332</c:v>
                      </c:pt>
                      <c:pt idx="280">
                        <c:v>29.663333333333334</c:v>
                      </c:pt>
                      <c:pt idx="281">
                        <c:v>29.357250000000001</c:v>
                      </c:pt>
                      <c:pt idx="282">
                        <c:v>28.23725</c:v>
                      </c:pt>
                      <c:pt idx="283">
                        <c:v>27.907249999999998</c:v>
                      </c:pt>
                      <c:pt idx="284">
                        <c:v>26.207249999999998</c:v>
                      </c:pt>
                      <c:pt idx="285">
                        <c:v>26.361142857142855</c:v>
                      </c:pt>
                      <c:pt idx="286">
                        <c:v>25.681142857142856</c:v>
                      </c:pt>
                      <c:pt idx="287">
                        <c:v>28.391142857142857</c:v>
                      </c:pt>
                      <c:pt idx="288">
                        <c:v>29.551142857142857</c:v>
                      </c:pt>
                      <c:pt idx="289">
                        <c:v>27.361142857142855</c:v>
                      </c:pt>
                      <c:pt idx="290">
                        <c:v>25.124142857142829</c:v>
                      </c:pt>
                      <c:pt idx="291">
                        <c:v>27.991142857142854</c:v>
                      </c:pt>
                      <c:pt idx="292">
                        <c:v>26.404666666666667</c:v>
                      </c:pt>
                      <c:pt idx="293">
                        <c:v>24.704666666666668</c:v>
                      </c:pt>
                      <c:pt idx="294">
                        <c:v>25.724666666666668</c:v>
                      </c:pt>
                      <c:pt idx="295">
                        <c:v>26.805499999999999</c:v>
                      </c:pt>
                      <c:pt idx="296">
                        <c:v>26.305500000000002</c:v>
                      </c:pt>
                      <c:pt idx="297">
                        <c:v>25.775499999999997</c:v>
                      </c:pt>
                      <c:pt idx="298">
                        <c:v>24.605499999999999</c:v>
                      </c:pt>
                      <c:pt idx="299">
                        <c:v>24.547666666666668</c:v>
                      </c:pt>
                      <c:pt idx="300">
                        <c:v>24.577666666666669</c:v>
                      </c:pt>
                      <c:pt idx="301">
                        <c:v>24.46766666666667</c:v>
                      </c:pt>
                      <c:pt idx="302">
                        <c:v>25.8245</c:v>
                      </c:pt>
                      <c:pt idx="303">
                        <c:v>25.204499999999996</c:v>
                      </c:pt>
                      <c:pt idx="304">
                        <c:v>26.104500000000002</c:v>
                      </c:pt>
                      <c:pt idx="305">
                        <c:v>27.0745</c:v>
                      </c:pt>
                      <c:pt idx="306">
                        <c:v>26.0595</c:v>
                      </c:pt>
                      <c:pt idx="307">
                        <c:v>26.189500000000002</c:v>
                      </c:pt>
                      <c:pt idx="308">
                        <c:v>26.529500000000002</c:v>
                      </c:pt>
                      <c:pt idx="309">
                        <c:v>23.285283059240005</c:v>
                      </c:pt>
                      <c:pt idx="310">
                        <c:v>26.032875000000001</c:v>
                      </c:pt>
                      <c:pt idx="311">
                        <c:v>25.482875</c:v>
                      </c:pt>
                      <c:pt idx="312">
                        <c:v>25.180875</c:v>
                      </c:pt>
                      <c:pt idx="313">
                        <c:v>25.298375</c:v>
                      </c:pt>
                      <c:pt idx="314">
                        <c:v>23.282875000000001</c:v>
                      </c:pt>
                      <c:pt idx="315">
                        <c:v>23.582875000000001</c:v>
                      </c:pt>
                      <c:pt idx="316">
                        <c:v>23.882874999999999</c:v>
                      </c:pt>
                      <c:pt idx="317">
                        <c:v>25.59687499999999</c:v>
                      </c:pt>
                      <c:pt idx="318">
                        <c:v>21.859499999999997</c:v>
                      </c:pt>
                      <c:pt idx="319">
                        <c:v>22.782500000000002</c:v>
                      </c:pt>
                      <c:pt idx="320">
                        <c:v>24.656272727272725</c:v>
                      </c:pt>
                      <c:pt idx="321">
                        <c:v>24.456272727272726</c:v>
                      </c:pt>
                      <c:pt idx="322">
                        <c:v>24.756272727272723</c:v>
                      </c:pt>
                      <c:pt idx="323">
                        <c:v>24.056272727272727</c:v>
                      </c:pt>
                      <c:pt idx="324">
                        <c:v>24.356272727272724</c:v>
                      </c:pt>
                      <c:pt idx="325">
                        <c:v>21.756272727272723</c:v>
                      </c:pt>
                      <c:pt idx="326">
                        <c:v>20.999272727272725</c:v>
                      </c:pt>
                      <c:pt idx="327">
                        <c:v>21.111572727272726</c:v>
                      </c:pt>
                      <c:pt idx="328">
                        <c:v>23.756272727272723</c:v>
                      </c:pt>
                      <c:pt idx="329">
                        <c:v>22.806272727272727</c:v>
                      </c:pt>
                      <c:pt idx="330">
                        <c:v>27.086272727272728</c:v>
                      </c:pt>
                      <c:pt idx="331">
                        <c:v>23.409333333333329</c:v>
                      </c:pt>
                      <c:pt idx="332">
                        <c:v>24.239333333333331</c:v>
                      </c:pt>
                      <c:pt idx="333">
                        <c:v>24.684333333333331</c:v>
                      </c:pt>
                      <c:pt idx="334">
                        <c:v>22.224333333333334</c:v>
                      </c:pt>
                      <c:pt idx="335">
                        <c:v>23.084333333333333</c:v>
                      </c:pt>
                      <c:pt idx="336">
                        <c:v>25.698434487559332</c:v>
                      </c:pt>
                      <c:pt idx="337">
                        <c:v>23.235434487225998</c:v>
                      </c:pt>
                      <c:pt idx="338">
                        <c:v>23.708079777793905</c:v>
                      </c:pt>
                      <c:pt idx="339">
                        <c:v>28.208079777793898</c:v>
                      </c:pt>
                      <c:pt idx="340">
                        <c:v>20.487643687030001</c:v>
                      </c:pt>
                      <c:pt idx="341">
                        <c:v>23.487543687030001</c:v>
                      </c:pt>
                      <c:pt idx="342">
                        <c:v>18.511543687030002</c:v>
                      </c:pt>
                      <c:pt idx="343">
                        <c:v>20.081543687030003</c:v>
                      </c:pt>
                      <c:pt idx="344">
                        <c:v>22.714223583319999</c:v>
                      </c:pt>
                      <c:pt idx="345">
                        <c:v>22.642986596359997</c:v>
                      </c:pt>
                      <c:pt idx="346">
                        <c:v>23.605495271720002</c:v>
                      </c:pt>
                      <c:pt idx="347">
                        <c:v>23.587013817280003</c:v>
                      </c:pt>
                      <c:pt idx="348">
                        <c:v>24.344784622319999</c:v>
                      </c:pt>
                      <c:pt idx="349">
                        <c:v>22.653049141679997</c:v>
                      </c:pt>
                      <c:pt idx="350">
                        <c:v>23.53209510856</c:v>
                      </c:pt>
                      <c:pt idx="351">
                        <c:v>24.002235733200003</c:v>
                      </c:pt>
                      <c:pt idx="352">
                        <c:v>23.269952310719997</c:v>
                      </c:pt>
                      <c:pt idx="353">
                        <c:v>23.317458232759996</c:v>
                      </c:pt>
                      <c:pt idx="354">
                        <c:v>22.21551023276</c:v>
                      </c:pt>
                      <c:pt idx="355">
                        <c:v>21.724133817080002</c:v>
                      </c:pt>
                      <c:pt idx="356">
                        <c:v>20.575225972999998</c:v>
                      </c:pt>
                      <c:pt idx="357">
                        <c:v>21.283550336520001</c:v>
                      </c:pt>
                      <c:pt idx="358">
                        <c:v>19.673475531319998</c:v>
                      </c:pt>
                      <c:pt idx="359">
                        <c:v>20.334388154760003</c:v>
                      </c:pt>
                      <c:pt idx="360">
                        <c:v>20.434881869079998</c:v>
                      </c:pt>
                      <c:pt idx="361">
                        <c:v>20.44497599904</c:v>
                      </c:pt>
                      <c:pt idx="362">
                        <c:v>22.03473262224</c:v>
                      </c:pt>
                      <c:pt idx="363">
                        <c:v>21.084956674280001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333-479D-81AD-E735D8858C76}"/>
                  </c:ext>
                </c:extLst>
              </c15:ser>
            </c15:filteredScatterSeries>
            <c15:filteredScatte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demand'!$U$4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spPr>
                  <a:ln w="2222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demand'!$U$5:$U$369</c15:sqref>
                        </c15:formulaRef>
                      </c:ext>
                    </c:extLst>
                    <c:numCache>
                      <c:formatCode>0.00</c:formatCode>
                      <c:ptCount val="365"/>
                      <c:pt idx="0">
                        <c:v>22.684000000000001</c:v>
                      </c:pt>
                      <c:pt idx="1">
                        <c:v>21.994</c:v>
                      </c:pt>
                      <c:pt idx="2">
                        <c:v>23.494</c:v>
                      </c:pt>
                      <c:pt idx="3">
                        <c:v>24.084000000000003</c:v>
                      </c:pt>
                      <c:pt idx="4">
                        <c:v>24.720222222</c:v>
                      </c:pt>
                      <c:pt idx="5">
                        <c:v>22.860222221999997</c:v>
                      </c:pt>
                      <c:pt idx="6">
                        <c:v>22.790222222000001</c:v>
                      </c:pt>
                      <c:pt idx="7">
                        <c:v>23.450222221999997</c:v>
                      </c:pt>
                      <c:pt idx="8">
                        <c:v>23.980222221999998</c:v>
                      </c:pt>
                      <c:pt idx="9">
                        <c:v>26.750222221999994</c:v>
                      </c:pt>
                      <c:pt idx="10">
                        <c:v>26.870222221999999</c:v>
                      </c:pt>
                      <c:pt idx="11">
                        <c:v>27.130222221999997</c:v>
                      </c:pt>
                      <c:pt idx="12">
                        <c:v>26.080222222222222</c:v>
                      </c:pt>
                      <c:pt idx="13">
                        <c:v>26.475714285714282</c:v>
                      </c:pt>
                      <c:pt idx="14">
                        <c:v>25.745714285714286</c:v>
                      </c:pt>
                      <c:pt idx="15">
                        <c:v>26.545714285714283</c:v>
                      </c:pt>
                      <c:pt idx="16">
                        <c:v>26.145714285714284</c:v>
                      </c:pt>
                      <c:pt idx="17">
                        <c:v>26.545714285714286</c:v>
                      </c:pt>
                      <c:pt idx="18">
                        <c:v>26.455714285714283</c:v>
                      </c:pt>
                      <c:pt idx="19">
                        <c:v>25.605714285714285</c:v>
                      </c:pt>
                      <c:pt idx="20">
                        <c:v>24.852285714285713</c:v>
                      </c:pt>
                      <c:pt idx="21">
                        <c:v>25.312285714285714</c:v>
                      </c:pt>
                      <c:pt idx="22">
                        <c:v>25.182285714285715</c:v>
                      </c:pt>
                      <c:pt idx="23">
                        <c:v>25.802285714285716</c:v>
                      </c:pt>
                      <c:pt idx="24">
                        <c:v>26.342285714285715</c:v>
                      </c:pt>
                      <c:pt idx="25">
                        <c:v>25.572285714285716</c:v>
                      </c:pt>
                      <c:pt idx="26">
                        <c:v>25.142285714285716</c:v>
                      </c:pt>
                      <c:pt idx="27">
                        <c:v>25.054833333333335</c:v>
                      </c:pt>
                      <c:pt idx="28">
                        <c:v>25.724833333333336</c:v>
                      </c:pt>
                      <c:pt idx="29">
                        <c:v>24.654833333333336</c:v>
                      </c:pt>
                      <c:pt idx="30">
                        <c:v>24.794833333333337</c:v>
                      </c:pt>
                      <c:pt idx="31">
                        <c:v>24.974833333333336</c:v>
                      </c:pt>
                      <c:pt idx="32">
                        <c:v>24.023701324407334</c:v>
                      </c:pt>
                      <c:pt idx="33">
                        <c:v>24.692002408752003</c:v>
                      </c:pt>
                      <c:pt idx="34">
                        <c:v>26.353134417678</c:v>
                      </c:pt>
                      <c:pt idx="35">
                        <c:v>26.29</c:v>
                      </c:pt>
                      <c:pt idx="36">
                        <c:v>27.154499999999995</c:v>
                      </c:pt>
                      <c:pt idx="37">
                        <c:v>26.118879997051998</c:v>
                      </c:pt>
                      <c:pt idx="38">
                        <c:v>25.487333333333336</c:v>
                      </c:pt>
                      <c:pt idx="39">
                        <c:v>26.017333333333337</c:v>
                      </c:pt>
                      <c:pt idx="40">
                        <c:v>25.167333333333335</c:v>
                      </c:pt>
                      <c:pt idx="41">
                        <c:v>24.595857142857142</c:v>
                      </c:pt>
                      <c:pt idx="42">
                        <c:v>25.905857142857144</c:v>
                      </c:pt>
                      <c:pt idx="43">
                        <c:v>24.565857142857141</c:v>
                      </c:pt>
                      <c:pt idx="44">
                        <c:v>24.465857142857143</c:v>
                      </c:pt>
                      <c:pt idx="45">
                        <c:v>24.625857142857143</c:v>
                      </c:pt>
                      <c:pt idx="46">
                        <c:v>25.206657142857146</c:v>
                      </c:pt>
                      <c:pt idx="47">
                        <c:v>26.34185714285714</c:v>
                      </c:pt>
                      <c:pt idx="48">
                        <c:v>26.493142857142857</c:v>
                      </c:pt>
                      <c:pt idx="49">
                        <c:v>27.240142857142857</c:v>
                      </c:pt>
                      <c:pt idx="50">
                        <c:v>30.326142857142855</c:v>
                      </c:pt>
                      <c:pt idx="51">
                        <c:v>25.655142857142856</c:v>
                      </c:pt>
                      <c:pt idx="52">
                        <c:v>26.389142857142858</c:v>
                      </c:pt>
                      <c:pt idx="53">
                        <c:v>25.831142857142854</c:v>
                      </c:pt>
                      <c:pt idx="54">
                        <c:v>29.937142857142856</c:v>
                      </c:pt>
                      <c:pt idx="55">
                        <c:v>28.527428571000002</c:v>
                      </c:pt>
                      <c:pt idx="56">
                        <c:v>27.491428571</c:v>
                      </c:pt>
                      <c:pt idx="57">
                        <c:v>29.540428571000003</c:v>
                      </c:pt>
                      <c:pt idx="58">
                        <c:v>29.960428570999998</c:v>
                      </c:pt>
                      <c:pt idx="59">
                        <c:v>30.099428571000004</c:v>
                      </c:pt>
                      <c:pt idx="60">
                        <c:v>30.637428570999997</c:v>
                      </c:pt>
                      <c:pt idx="61">
                        <c:v>28.01342857142857</c:v>
                      </c:pt>
                      <c:pt idx="62">
                        <c:v>26.325428571428571</c:v>
                      </c:pt>
                      <c:pt idx="63">
                        <c:v>27.035428571428572</c:v>
                      </c:pt>
                      <c:pt idx="64">
                        <c:v>28.585428571428569</c:v>
                      </c:pt>
                      <c:pt idx="65">
                        <c:v>28.215428571428568</c:v>
                      </c:pt>
                      <c:pt idx="66">
                        <c:v>27.675428571428572</c:v>
                      </c:pt>
                      <c:pt idx="67">
                        <c:v>28.085428571428572</c:v>
                      </c:pt>
                      <c:pt idx="68">
                        <c:v>27.325428571428571</c:v>
                      </c:pt>
                      <c:pt idx="69">
                        <c:v>26.008785714285715</c:v>
                      </c:pt>
                      <c:pt idx="70">
                        <c:v>22.774285714285714</c:v>
                      </c:pt>
                      <c:pt idx="71">
                        <c:v>25.989619047619048</c:v>
                      </c:pt>
                      <c:pt idx="72">
                        <c:v>23.019546861851047</c:v>
                      </c:pt>
                      <c:pt idx="73">
                        <c:v>24.411619047619052</c:v>
                      </c:pt>
                      <c:pt idx="74">
                        <c:v>25.094285714285714</c:v>
                      </c:pt>
                      <c:pt idx="75">
                        <c:v>25.124185714285712</c:v>
                      </c:pt>
                      <c:pt idx="76">
                        <c:v>22.411714285714286</c:v>
                      </c:pt>
                      <c:pt idx="77">
                        <c:v>23.971714285714288</c:v>
                      </c:pt>
                      <c:pt idx="78">
                        <c:v>22.891714285714286</c:v>
                      </c:pt>
                      <c:pt idx="79">
                        <c:v>26.911714285714286</c:v>
                      </c:pt>
                      <c:pt idx="80">
                        <c:v>25.241714285714288</c:v>
                      </c:pt>
                      <c:pt idx="81">
                        <c:v>24.821714285714286</c:v>
                      </c:pt>
                      <c:pt idx="82">
                        <c:v>26.391714285714286</c:v>
                      </c:pt>
                      <c:pt idx="83">
                        <c:v>27.375</c:v>
                      </c:pt>
                      <c:pt idx="84">
                        <c:v>25.98</c:v>
                      </c:pt>
                      <c:pt idx="85">
                        <c:v>26.274999999999999</c:v>
                      </c:pt>
                      <c:pt idx="86">
                        <c:v>27.215</c:v>
                      </c:pt>
                      <c:pt idx="87">
                        <c:v>27.234999999999996</c:v>
                      </c:pt>
                      <c:pt idx="88">
                        <c:v>26.945</c:v>
                      </c:pt>
                      <c:pt idx="89">
                        <c:v>25.985000000000003</c:v>
                      </c:pt>
                      <c:pt idx="90">
                        <c:v>25.774999999999999</c:v>
                      </c:pt>
                      <c:pt idx="91">
                        <c:v>24.704999999999998</c:v>
                      </c:pt>
                      <c:pt idx="92">
                        <c:v>25.535</c:v>
                      </c:pt>
                      <c:pt idx="93">
                        <c:v>27.035</c:v>
                      </c:pt>
                      <c:pt idx="94">
                        <c:v>24.574999999999999</c:v>
                      </c:pt>
                      <c:pt idx="95">
                        <c:v>23.615000000000002</c:v>
                      </c:pt>
                      <c:pt idx="96">
                        <c:v>25.025000000000002</c:v>
                      </c:pt>
                      <c:pt idx="97">
                        <c:v>25.929200000000002</c:v>
                      </c:pt>
                      <c:pt idx="98">
                        <c:v>24.7592</c:v>
                      </c:pt>
                      <c:pt idx="99">
                        <c:v>25.3292</c:v>
                      </c:pt>
                      <c:pt idx="100">
                        <c:v>27.199200000000001</c:v>
                      </c:pt>
                      <c:pt idx="101">
                        <c:v>27.469200000000001</c:v>
                      </c:pt>
                      <c:pt idx="102">
                        <c:v>27.062899999999999</c:v>
                      </c:pt>
                      <c:pt idx="103">
                        <c:v>27.895400000000002</c:v>
                      </c:pt>
                      <c:pt idx="104">
                        <c:v>27.755399999999998</c:v>
                      </c:pt>
                      <c:pt idx="105">
                        <c:v>27.345400000000001</c:v>
                      </c:pt>
                      <c:pt idx="106">
                        <c:v>26.8154</c:v>
                      </c:pt>
                      <c:pt idx="107">
                        <c:v>27.475400000000004</c:v>
                      </c:pt>
                      <c:pt idx="108">
                        <c:v>27.735400000000002</c:v>
                      </c:pt>
                      <c:pt idx="109">
                        <c:v>28.275400000000001</c:v>
                      </c:pt>
                      <c:pt idx="110">
                        <c:v>29.845400000000001</c:v>
                      </c:pt>
                      <c:pt idx="111">
                        <c:v>26.035399999999999</c:v>
                      </c:pt>
                      <c:pt idx="112">
                        <c:v>23.845400000000001</c:v>
                      </c:pt>
                      <c:pt idx="113">
                        <c:v>22.465399999999999</c:v>
                      </c:pt>
                      <c:pt idx="114">
                        <c:v>24.695400000000003</c:v>
                      </c:pt>
                      <c:pt idx="115">
                        <c:v>25.945399999999999</c:v>
                      </c:pt>
                      <c:pt idx="116">
                        <c:v>24.6554</c:v>
                      </c:pt>
                      <c:pt idx="117">
                        <c:v>25.865400000000001</c:v>
                      </c:pt>
                      <c:pt idx="118">
                        <c:v>26.242000000000004</c:v>
                      </c:pt>
                      <c:pt idx="119">
                        <c:v>27.822000000000003</c:v>
                      </c:pt>
                      <c:pt idx="120">
                        <c:v>26.521999999999998</c:v>
                      </c:pt>
                      <c:pt idx="121">
                        <c:v>26.472000000000001</c:v>
                      </c:pt>
                      <c:pt idx="122">
                        <c:v>26.932000000000002</c:v>
                      </c:pt>
                      <c:pt idx="123">
                        <c:v>27.302</c:v>
                      </c:pt>
                      <c:pt idx="124">
                        <c:v>26.722000000000001</c:v>
                      </c:pt>
                      <c:pt idx="125">
                        <c:v>25.054857142857141</c:v>
                      </c:pt>
                      <c:pt idx="126">
                        <c:v>24.514857142857142</c:v>
                      </c:pt>
                      <c:pt idx="127">
                        <c:v>28.285857142857143</c:v>
                      </c:pt>
                      <c:pt idx="128">
                        <c:v>25.752172885501899</c:v>
                      </c:pt>
                      <c:pt idx="129">
                        <c:v>25.644857142857145</c:v>
                      </c:pt>
                      <c:pt idx="130">
                        <c:v>26.764857142857142</c:v>
                      </c:pt>
                      <c:pt idx="131">
                        <c:v>24.77485714285714</c:v>
                      </c:pt>
                      <c:pt idx="132">
                        <c:v>25.381333333333334</c:v>
                      </c:pt>
                      <c:pt idx="133">
                        <c:v>26.481333333333332</c:v>
                      </c:pt>
                      <c:pt idx="134">
                        <c:v>26.931333333333335</c:v>
                      </c:pt>
                      <c:pt idx="135">
                        <c:v>27.781333333333329</c:v>
                      </c:pt>
                      <c:pt idx="136">
                        <c:v>29.391333333333332</c:v>
                      </c:pt>
                      <c:pt idx="137">
                        <c:v>29.871333333333332</c:v>
                      </c:pt>
                      <c:pt idx="138">
                        <c:v>30.197750000000003</c:v>
                      </c:pt>
                      <c:pt idx="139">
                        <c:v>27.527750000000001</c:v>
                      </c:pt>
                      <c:pt idx="140">
                        <c:v>27.197750000000003</c:v>
                      </c:pt>
                      <c:pt idx="141">
                        <c:v>27.627750000000002</c:v>
                      </c:pt>
                      <c:pt idx="142">
                        <c:v>26.737750000000002</c:v>
                      </c:pt>
                      <c:pt idx="143">
                        <c:v>26.077750000000002</c:v>
                      </c:pt>
                      <c:pt idx="144">
                        <c:v>26.987750000000002</c:v>
                      </c:pt>
                      <c:pt idx="145">
                        <c:v>28.077750000000002</c:v>
                      </c:pt>
                      <c:pt idx="146">
                        <c:v>28.273285714285716</c:v>
                      </c:pt>
                      <c:pt idx="147">
                        <c:v>25.893285714285714</c:v>
                      </c:pt>
                      <c:pt idx="148">
                        <c:v>27.103285714285715</c:v>
                      </c:pt>
                      <c:pt idx="149">
                        <c:v>28.613285714285713</c:v>
                      </c:pt>
                      <c:pt idx="150">
                        <c:v>29.153285714285715</c:v>
                      </c:pt>
                      <c:pt idx="151">
                        <c:v>28.083285714285712</c:v>
                      </c:pt>
                      <c:pt idx="152">
                        <c:v>28.633285714285716</c:v>
                      </c:pt>
                      <c:pt idx="153">
                        <c:v>29.258714285714284</c:v>
                      </c:pt>
                      <c:pt idx="154">
                        <c:v>28.698714285714281</c:v>
                      </c:pt>
                      <c:pt idx="155">
                        <c:v>25.228714285714283</c:v>
                      </c:pt>
                      <c:pt idx="156">
                        <c:v>27.408714285714286</c:v>
                      </c:pt>
                      <c:pt idx="157">
                        <c:v>27.989375620410282</c:v>
                      </c:pt>
                      <c:pt idx="158">
                        <c:v>26.248714285714286</c:v>
                      </c:pt>
                      <c:pt idx="159">
                        <c:v>27.678714285714285</c:v>
                      </c:pt>
                      <c:pt idx="160">
                        <c:v>30.707142857142856</c:v>
                      </c:pt>
                      <c:pt idx="161">
                        <c:v>30.147142857142853</c:v>
                      </c:pt>
                      <c:pt idx="162">
                        <c:v>28.837142857142855</c:v>
                      </c:pt>
                      <c:pt idx="163">
                        <c:v>30.377142857142857</c:v>
                      </c:pt>
                      <c:pt idx="164">
                        <c:v>30.337142857142855</c:v>
                      </c:pt>
                      <c:pt idx="165">
                        <c:v>28.967142857142854</c:v>
                      </c:pt>
                      <c:pt idx="166">
                        <c:v>31.877142857142857</c:v>
                      </c:pt>
                      <c:pt idx="167">
                        <c:v>27.668000000000003</c:v>
                      </c:pt>
                      <c:pt idx="168">
                        <c:v>28.458000000000002</c:v>
                      </c:pt>
                      <c:pt idx="169">
                        <c:v>26.728000000000002</c:v>
                      </c:pt>
                      <c:pt idx="170">
                        <c:v>28.687999999999999</c:v>
                      </c:pt>
                      <c:pt idx="171">
                        <c:v>26.577999999999999</c:v>
                      </c:pt>
                      <c:pt idx="172">
                        <c:v>26.345500000000001</c:v>
                      </c:pt>
                      <c:pt idx="173">
                        <c:v>27.007999999999999</c:v>
                      </c:pt>
                      <c:pt idx="174">
                        <c:v>28.081714285999997</c:v>
                      </c:pt>
                      <c:pt idx="175">
                        <c:v>25.351714286</c:v>
                      </c:pt>
                      <c:pt idx="176">
                        <c:v>27.339714286</c:v>
                      </c:pt>
                      <c:pt idx="177">
                        <c:v>26.939714286000001</c:v>
                      </c:pt>
                      <c:pt idx="178">
                        <c:v>28.661714286000002</c:v>
                      </c:pt>
                      <c:pt idx="179">
                        <c:v>28.411714286000002</c:v>
                      </c:pt>
                      <c:pt idx="180">
                        <c:v>28.971714285999997</c:v>
                      </c:pt>
                      <c:pt idx="181">
                        <c:v>25.682272727272725</c:v>
                      </c:pt>
                      <c:pt idx="182">
                        <c:v>26.392272727272726</c:v>
                      </c:pt>
                      <c:pt idx="183">
                        <c:v>27.532272727272726</c:v>
                      </c:pt>
                      <c:pt idx="184">
                        <c:v>28.202272727272728</c:v>
                      </c:pt>
                      <c:pt idx="185">
                        <c:v>28.912272727272729</c:v>
                      </c:pt>
                      <c:pt idx="186">
                        <c:v>27.552272727272726</c:v>
                      </c:pt>
                      <c:pt idx="187">
                        <c:v>29.272272727272728</c:v>
                      </c:pt>
                      <c:pt idx="188">
                        <c:v>28.172272727272727</c:v>
                      </c:pt>
                      <c:pt idx="189">
                        <c:v>24.032272727272726</c:v>
                      </c:pt>
                      <c:pt idx="190">
                        <c:v>28.032272727272726</c:v>
                      </c:pt>
                      <c:pt idx="191">
                        <c:v>24.772272727272725</c:v>
                      </c:pt>
                      <c:pt idx="192">
                        <c:v>30.678899999999999</c:v>
                      </c:pt>
                      <c:pt idx="193">
                        <c:v>32.213900000000002</c:v>
                      </c:pt>
                      <c:pt idx="194">
                        <c:v>30.8339</c:v>
                      </c:pt>
                      <c:pt idx="195">
                        <c:v>31.533899999999999</c:v>
                      </c:pt>
                      <c:pt idx="196">
                        <c:v>31.483899999999995</c:v>
                      </c:pt>
                      <c:pt idx="197">
                        <c:v>29.5139</c:v>
                      </c:pt>
                      <c:pt idx="198">
                        <c:v>29.543899999999997</c:v>
                      </c:pt>
                      <c:pt idx="199">
                        <c:v>30.5839</c:v>
                      </c:pt>
                      <c:pt idx="200">
                        <c:v>33.201900000000002</c:v>
                      </c:pt>
                      <c:pt idx="201">
                        <c:v>31.628899999999998</c:v>
                      </c:pt>
                      <c:pt idx="202">
                        <c:v>33.812857142857141</c:v>
                      </c:pt>
                      <c:pt idx="203">
                        <c:v>33.772857142857141</c:v>
                      </c:pt>
                      <c:pt idx="204">
                        <c:v>28.612857142857145</c:v>
                      </c:pt>
                      <c:pt idx="205">
                        <c:v>31.542857142857141</c:v>
                      </c:pt>
                      <c:pt idx="206">
                        <c:v>32.164857142857137</c:v>
                      </c:pt>
                      <c:pt idx="207">
                        <c:v>32.096857142857139</c:v>
                      </c:pt>
                      <c:pt idx="208">
                        <c:v>30.224357142857141</c:v>
                      </c:pt>
                      <c:pt idx="209">
                        <c:v>28.718500000000002</c:v>
                      </c:pt>
                      <c:pt idx="210">
                        <c:v>27.891000000000002</c:v>
                      </c:pt>
                      <c:pt idx="211">
                        <c:v>28.741000000000003</c:v>
                      </c:pt>
                      <c:pt idx="212">
                        <c:v>31.620999999999999</c:v>
                      </c:pt>
                      <c:pt idx="213">
                        <c:v>32.491</c:v>
                      </c:pt>
                      <c:pt idx="214">
                        <c:v>32.790999999999997</c:v>
                      </c:pt>
                      <c:pt idx="215">
                        <c:v>31.601000000000003</c:v>
                      </c:pt>
                      <c:pt idx="216">
                        <c:v>31.998321428571426</c:v>
                      </c:pt>
                      <c:pt idx="217">
                        <c:v>31.08832142857143</c:v>
                      </c:pt>
                      <c:pt idx="218">
                        <c:v>31.968321428571432</c:v>
                      </c:pt>
                      <c:pt idx="219">
                        <c:v>29.688321428571431</c:v>
                      </c:pt>
                      <c:pt idx="220">
                        <c:v>28.615321428571431</c:v>
                      </c:pt>
                      <c:pt idx="221">
                        <c:v>29.498321428571433</c:v>
                      </c:pt>
                      <c:pt idx="222">
                        <c:v>30.200321428571428</c:v>
                      </c:pt>
                      <c:pt idx="223">
                        <c:v>26.81832142857143</c:v>
                      </c:pt>
                      <c:pt idx="224">
                        <c:v>26.65832142857143</c:v>
                      </c:pt>
                      <c:pt idx="225">
                        <c:v>26.488321428571428</c:v>
                      </c:pt>
                      <c:pt idx="226">
                        <c:v>28.56832142857143</c:v>
                      </c:pt>
                      <c:pt idx="227">
                        <c:v>28.428321428571429</c:v>
                      </c:pt>
                      <c:pt idx="228">
                        <c:v>28.052021428571429</c:v>
                      </c:pt>
                      <c:pt idx="229">
                        <c:v>29.258321428571431</c:v>
                      </c:pt>
                      <c:pt idx="230">
                        <c:v>29.218321428571429</c:v>
                      </c:pt>
                      <c:pt idx="231">
                        <c:v>28.948321428571429</c:v>
                      </c:pt>
                      <c:pt idx="232">
                        <c:v>30.038321428571432</c:v>
                      </c:pt>
                      <c:pt idx="233">
                        <c:v>31.988321428571428</c:v>
                      </c:pt>
                      <c:pt idx="234">
                        <c:v>33.488321428571432</c:v>
                      </c:pt>
                      <c:pt idx="235">
                        <c:v>32.018321428571426</c:v>
                      </c:pt>
                      <c:pt idx="236">
                        <c:v>32.535321428571429</c:v>
                      </c:pt>
                      <c:pt idx="237">
                        <c:v>32.141321428571423</c:v>
                      </c:pt>
                      <c:pt idx="238">
                        <c:v>31.218321428571432</c:v>
                      </c:pt>
                      <c:pt idx="239">
                        <c:v>30.438321428571427</c:v>
                      </c:pt>
                      <c:pt idx="240">
                        <c:v>30.192321428571429</c:v>
                      </c:pt>
                      <c:pt idx="241">
                        <c:v>29.775821428571433</c:v>
                      </c:pt>
                      <c:pt idx="242">
                        <c:v>30.731821428571433</c:v>
                      </c:pt>
                      <c:pt idx="243">
                        <c:v>27.958321428571427</c:v>
                      </c:pt>
                      <c:pt idx="244">
                        <c:v>25.995000000000005</c:v>
                      </c:pt>
                      <c:pt idx="245">
                        <c:v>26.795000000000002</c:v>
                      </c:pt>
                      <c:pt idx="246">
                        <c:v>27.635000000000002</c:v>
                      </c:pt>
                      <c:pt idx="247">
                        <c:v>30.555</c:v>
                      </c:pt>
                      <c:pt idx="248">
                        <c:v>30.035000000000004</c:v>
                      </c:pt>
                      <c:pt idx="249">
                        <c:v>28.750028917049786</c:v>
                      </c:pt>
                      <c:pt idx="250">
                        <c:v>26.43505783409957</c:v>
                      </c:pt>
                      <c:pt idx="251">
                        <c:v>27.27505783409957</c:v>
                      </c:pt>
                      <c:pt idx="252">
                        <c:v>25.633057834099571</c:v>
                      </c:pt>
                      <c:pt idx="253">
                        <c:v>27.549028917049785</c:v>
                      </c:pt>
                      <c:pt idx="254">
                        <c:v>28.575000000000003</c:v>
                      </c:pt>
                      <c:pt idx="255">
                        <c:v>28.955000000000002</c:v>
                      </c:pt>
                      <c:pt idx="256">
                        <c:v>30.517999999999997</c:v>
                      </c:pt>
                      <c:pt idx="257">
                        <c:v>28.091999999999999</c:v>
                      </c:pt>
                      <c:pt idx="258">
                        <c:v>30.333142857142857</c:v>
                      </c:pt>
                      <c:pt idx="259">
                        <c:v>28.318042857142856</c:v>
                      </c:pt>
                      <c:pt idx="260">
                        <c:v>30.594142857142856</c:v>
                      </c:pt>
                      <c:pt idx="261">
                        <c:v>32.963142857142856</c:v>
                      </c:pt>
                      <c:pt idx="262">
                        <c:v>32.833142857142853</c:v>
                      </c:pt>
                      <c:pt idx="263">
                        <c:v>30.533142857142856</c:v>
                      </c:pt>
                      <c:pt idx="264">
                        <c:v>30.959442857142861</c:v>
                      </c:pt>
                      <c:pt idx="265">
                        <c:v>31.128257142857144</c:v>
                      </c:pt>
                      <c:pt idx="266">
                        <c:v>31.429857142857141</c:v>
                      </c:pt>
                      <c:pt idx="267">
                        <c:v>30.109857142857145</c:v>
                      </c:pt>
                      <c:pt idx="268">
                        <c:v>32.173857142857145</c:v>
                      </c:pt>
                      <c:pt idx="269">
                        <c:v>35.415857142857142</c:v>
                      </c:pt>
                      <c:pt idx="270">
                        <c:v>33.686857142857143</c:v>
                      </c:pt>
                      <c:pt idx="271">
                        <c:v>32.192857142857143</c:v>
                      </c:pt>
                      <c:pt idx="272">
                        <c:v>30.56814285714286</c:v>
                      </c:pt>
                      <c:pt idx="273">
                        <c:v>30.17914285714286</c:v>
                      </c:pt>
                      <c:pt idx="274">
                        <c:v>29.685142857142857</c:v>
                      </c:pt>
                      <c:pt idx="275">
                        <c:v>32.686142857142855</c:v>
                      </c:pt>
                      <c:pt idx="276">
                        <c:v>31.921142857142858</c:v>
                      </c:pt>
                      <c:pt idx="277">
                        <c:v>32.544142857142859</c:v>
                      </c:pt>
                      <c:pt idx="278">
                        <c:v>33.353809523809524</c:v>
                      </c:pt>
                      <c:pt idx="279">
                        <c:v>30.518380952380951</c:v>
                      </c:pt>
                      <c:pt idx="280">
                        <c:v>28.727380952380955</c:v>
                      </c:pt>
                      <c:pt idx="281">
                        <c:v>28.144714285714283</c:v>
                      </c:pt>
                      <c:pt idx="282">
                        <c:v>29.582714285714285</c:v>
                      </c:pt>
                      <c:pt idx="283">
                        <c:v>29.052714285714284</c:v>
                      </c:pt>
                      <c:pt idx="284">
                        <c:v>28.553714285714282</c:v>
                      </c:pt>
                      <c:pt idx="285">
                        <c:v>25.425714285714282</c:v>
                      </c:pt>
                      <c:pt idx="286">
                        <c:v>27.019571428571425</c:v>
                      </c:pt>
                      <c:pt idx="287">
                        <c:v>28.413571428571426</c:v>
                      </c:pt>
                      <c:pt idx="288">
                        <c:v>26.2</c:v>
                      </c:pt>
                      <c:pt idx="289">
                        <c:v>27.43</c:v>
                      </c:pt>
                      <c:pt idx="290">
                        <c:v>28.273999999999997</c:v>
                      </c:pt>
                      <c:pt idx="291">
                        <c:v>26.625999999999998</c:v>
                      </c:pt>
                      <c:pt idx="292">
                        <c:v>27.277999999999999</c:v>
                      </c:pt>
                      <c:pt idx="293">
                        <c:v>28.655000000000005</c:v>
                      </c:pt>
                      <c:pt idx="294">
                        <c:v>26.926000000000002</c:v>
                      </c:pt>
                      <c:pt idx="295">
                        <c:v>25.71557142857143</c:v>
                      </c:pt>
                      <c:pt idx="296">
                        <c:v>26.00957142857143</c:v>
                      </c:pt>
                      <c:pt idx="297">
                        <c:v>25.662571428571432</c:v>
                      </c:pt>
                      <c:pt idx="298">
                        <c:v>25.870571428571431</c:v>
                      </c:pt>
                      <c:pt idx="299">
                        <c:v>25.630571428571432</c:v>
                      </c:pt>
                      <c:pt idx="300">
                        <c:v>27.949285714285715</c:v>
                      </c:pt>
                      <c:pt idx="301">
                        <c:v>26.831285714285716</c:v>
                      </c:pt>
                      <c:pt idx="302">
                        <c:v>25.890285714285707</c:v>
                      </c:pt>
                      <c:pt idx="303">
                        <c:v>25.967285714285715</c:v>
                      </c:pt>
                      <c:pt idx="304">
                        <c:v>25.132285714285732</c:v>
                      </c:pt>
                      <c:pt idx="305">
                        <c:v>26.309285714285679</c:v>
                      </c:pt>
                      <c:pt idx="306">
                        <c:v>27.048285714285761</c:v>
                      </c:pt>
                      <c:pt idx="307">
                        <c:v>26.820499999999946</c:v>
                      </c:pt>
                      <c:pt idx="308">
                        <c:v>26.066500000000037</c:v>
                      </c:pt>
                      <c:pt idx="309">
                        <c:v>25.3765</c:v>
                      </c:pt>
                      <c:pt idx="310">
                        <c:v>25.370499999999971</c:v>
                      </c:pt>
                      <c:pt idx="311">
                        <c:v>25.039500000000043</c:v>
                      </c:pt>
                      <c:pt idx="312">
                        <c:v>23.816499999999991</c:v>
                      </c:pt>
                      <c:pt idx="313">
                        <c:v>24.543999999999997</c:v>
                      </c:pt>
                      <c:pt idx="314">
                        <c:v>24.146999999999988</c:v>
                      </c:pt>
                      <c:pt idx="315">
                        <c:v>23.914000000000005</c:v>
                      </c:pt>
                      <c:pt idx="316">
                        <c:v>25.006000000000022</c:v>
                      </c:pt>
                      <c:pt idx="317">
                        <c:v>24.968999999999998</c:v>
                      </c:pt>
                      <c:pt idx="318">
                        <c:v>25.301999999999964</c:v>
                      </c:pt>
                      <c:pt idx="319">
                        <c:v>23.570000000000022</c:v>
                      </c:pt>
                      <c:pt idx="320">
                        <c:v>23.77999999999998</c:v>
                      </c:pt>
                      <c:pt idx="321">
                        <c:v>24.02700000000004</c:v>
                      </c:pt>
                      <c:pt idx="322">
                        <c:v>24.54199999999997</c:v>
                      </c:pt>
                      <c:pt idx="323">
                        <c:v>24.670000000000012</c:v>
                      </c:pt>
                      <c:pt idx="324">
                        <c:v>24.396999999999988</c:v>
                      </c:pt>
                      <c:pt idx="325">
                        <c:v>23.80300000000004</c:v>
                      </c:pt>
                      <c:pt idx="326">
                        <c:v>21.530555555555505</c:v>
                      </c:pt>
                      <c:pt idx="327">
                        <c:v>21.187555555555576</c:v>
                      </c:pt>
                      <c:pt idx="328">
                        <c:v>21.973555555555556</c:v>
                      </c:pt>
                      <c:pt idx="329">
                        <c:v>23.239555555555555</c:v>
                      </c:pt>
                      <c:pt idx="330">
                        <c:v>25.170067315555585</c:v>
                      </c:pt>
                      <c:pt idx="331">
                        <c:v>25.535321475555524</c:v>
                      </c:pt>
                      <c:pt idx="332">
                        <c:v>25.602866675555568</c:v>
                      </c:pt>
                      <c:pt idx="333">
                        <c:v>25.093803395555543</c:v>
                      </c:pt>
                      <c:pt idx="334">
                        <c:v>24.381404675555579</c:v>
                      </c:pt>
                      <c:pt idx="335">
                        <c:v>22.611696222857134</c:v>
                      </c:pt>
                      <c:pt idx="336">
                        <c:v>25.257050062857182</c:v>
                      </c:pt>
                      <c:pt idx="337">
                        <c:v>26.292949622857144</c:v>
                      </c:pt>
                      <c:pt idx="338">
                        <c:v>24.595215062857143</c:v>
                      </c:pt>
                      <c:pt idx="339">
                        <c:v>24.952330342857131</c:v>
                      </c:pt>
                      <c:pt idx="340">
                        <c:v>22.189400022857104</c:v>
                      </c:pt>
                      <c:pt idx="341">
                        <c:v>23.822857142857178</c:v>
                      </c:pt>
                      <c:pt idx="342">
                        <c:v>23.129142857142842</c:v>
                      </c:pt>
                      <c:pt idx="343">
                        <c:v>24.556142857142877</c:v>
                      </c:pt>
                      <c:pt idx="344">
                        <c:v>23.459142857142819</c:v>
                      </c:pt>
                      <c:pt idx="345">
                        <c:v>23.470142857142893</c:v>
                      </c:pt>
                      <c:pt idx="346">
                        <c:v>24.202142857142853</c:v>
                      </c:pt>
                      <c:pt idx="347">
                        <c:v>20.815142857142867</c:v>
                      </c:pt>
                      <c:pt idx="348">
                        <c:v>21.370142857142859</c:v>
                      </c:pt>
                      <c:pt idx="349">
                        <c:v>22.636142857142854</c:v>
                      </c:pt>
                      <c:pt idx="350">
                        <c:v>21.366142857142854</c:v>
                      </c:pt>
                      <c:pt idx="351">
                        <c:v>24.006142857142855</c:v>
                      </c:pt>
                      <c:pt idx="352">
                        <c:v>23.046142857142854</c:v>
                      </c:pt>
                      <c:pt idx="353">
                        <c:v>23.460142857142845</c:v>
                      </c:pt>
                      <c:pt idx="354">
                        <c:v>23.336142857142857</c:v>
                      </c:pt>
                      <c:pt idx="355">
                        <c:v>23.336142857142857</c:v>
                      </c:pt>
                      <c:pt idx="356">
                        <c:v>17.981000000000002</c:v>
                      </c:pt>
                      <c:pt idx="357">
                        <c:v>17.381</c:v>
                      </c:pt>
                      <c:pt idx="358">
                        <c:v>14.281000000000001</c:v>
                      </c:pt>
                      <c:pt idx="359">
                        <c:v>17.381</c:v>
                      </c:pt>
                      <c:pt idx="360">
                        <c:v>19.481000000000002</c:v>
                      </c:pt>
                      <c:pt idx="361">
                        <c:v>19.481000000000002</c:v>
                      </c:pt>
                      <c:pt idx="362">
                        <c:v>19.981000000000002</c:v>
                      </c:pt>
                      <c:pt idx="363">
                        <c:v>20.463785714285713</c:v>
                      </c:pt>
                      <c:pt idx="364">
                        <c:v>19.363785714285711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333-479D-81AD-E735D8858C76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demand'!$T$4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spPr>
                  <a:ln w="2222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demand'!$T$5:$T$369</c15:sqref>
                        </c15:formulaRef>
                      </c:ext>
                    </c:extLst>
                    <c:numCache>
                      <c:formatCode>0.00</c:formatCode>
                      <c:ptCount val="365"/>
                      <c:pt idx="0">
                        <c:v>20.606000000000002</c:v>
                      </c:pt>
                      <c:pt idx="1">
                        <c:v>19.216000000000001</c:v>
                      </c:pt>
                      <c:pt idx="2">
                        <c:v>20.986000000000001</c:v>
                      </c:pt>
                      <c:pt idx="3">
                        <c:v>20.936</c:v>
                      </c:pt>
                      <c:pt idx="4">
                        <c:v>21.045999999999999</c:v>
                      </c:pt>
                      <c:pt idx="5">
                        <c:v>22.286000000000001</c:v>
                      </c:pt>
                      <c:pt idx="6">
                        <c:v>22.475999999999999</c:v>
                      </c:pt>
                      <c:pt idx="7">
                        <c:v>21.786000000000001</c:v>
                      </c:pt>
                      <c:pt idx="8">
                        <c:v>20.606000000000002</c:v>
                      </c:pt>
                      <c:pt idx="9">
                        <c:v>22.126000000000001</c:v>
                      </c:pt>
                      <c:pt idx="10">
                        <c:v>22.515999999999998</c:v>
                      </c:pt>
                      <c:pt idx="11">
                        <c:v>20.988250000000001</c:v>
                      </c:pt>
                      <c:pt idx="12">
                        <c:v>21.858249999999998</c:v>
                      </c:pt>
                      <c:pt idx="13">
                        <c:v>22.138250000000003</c:v>
                      </c:pt>
                      <c:pt idx="14">
                        <c:v>22.378250000000001</c:v>
                      </c:pt>
                      <c:pt idx="15">
                        <c:v>21.341999999999999</c:v>
                      </c:pt>
                      <c:pt idx="16">
                        <c:v>20.502000000000002</c:v>
                      </c:pt>
                      <c:pt idx="17">
                        <c:v>23.112000000000002</c:v>
                      </c:pt>
                      <c:pt idx="18">
                        <c:v>19.222000000000001</c:v>
                      </c:pt>
                      <c:pt idx="19">
                        <c:v>21.042000000000002</c:v>
                      </c:pt>
                      <c:pt idx="20">
                        <c:v>21.042000000000002</c:v>
                      </c:pt>
                      <c:pt idx="21">
                        <c:v>20.322000000000003</c:v>
                      </c:pt>
                      <c:pt idx="22">
                        <c:v>20.222000000000001</c:v>
                      </c:pt>
                      <c:pt idx="23">
                        <c:v>22.502000000000002</c:v>
                      </c:pt>
                      <c:pt idx="24">
                        <c:v>22.431999999999999</c:v>
                      </c:pt>
                      <c:pt idx="25">
                        <c:v>22.931750000000001</c:v>
                      </c:pt>
                      <c:pt idx="26">
                        <c:v>25.477750000000004</c:v>
                      </c:pt>
                      <c:pt idx="27">
                        <c:v>23.481750000000002</c:v>
                      </c:pt>
                      <c:pt idx="28">
                        <c:v>24.06175</c:v>
                      </c:pt>
                      <c:pt idx="29">
                        <c:v>22.698</c:v>
                      </c:pt>
                      <c:pt idx="30">
                        <c:v>23.008000000000003</c:v>
                      </c:pt>
                      <c:pt idx="31">
                        <c:v>24.097999999999999</c:v>
                      </c:pt>
                      <c:pt idx="32">
                        <c:v>25.058</c:v>
                      </c:pt>
                      <c:pt idx="33">
                        <c:v>22.438000000000002</c:v>
                      </c:pt>
                      <c:pt idx="34">
                        <c:v>23.068000000000001</c:v>
                      </c:pt>
                      <c:pt idx="35">
                        <c:v>22.027999999999999</c:v>
                      </c:pt>
                      <c:pt idx="36">
                        <c:v>22.586285714285715</c:v>
                      </c:pt>
                      <c:pt idx="37">
                        <c:v>20.596285714285713</c:v>
                      </c:pt>
                      <c:pt idx="38">
                        <c:v>22.626285714285714</c:v>
                      </c:pt>
                      <c:pt idx="39">
                        <c:v>23.046285714285716</c:v>
                      </c:pt>
                      <c:pt idx="40">
                        <c:v>24.146285714285714</c:v>
                      </c:pt>
                      <c:pt idx="41">
                        <c:v>22.866285714285716</c:v>
                      </c:pt>
                      <c:pt idx="42">
                        <c:v>22.946285714285715</c:v>
                      </c:pt>
                      <c:pt idx="43">
                        <c:v>21.526142857142858</c:v>
                      </c:pt>
                      <c:pt idx="44">
                        <c:v>23.136142857142858</c:v>
                      </c:pt>
                      <c:pt idx="45">
                        <c:v>22.546142857142858</c:v>
                      </c:pt>
                      <c:pt idx="46">
                        <c:v>23.766142857142857</c:v>
                      </c:pt>
                      <c:pt idx="47">
                        <c:v>24.346142857142855</c:v>
                      </c:pt>
                      <c:pt idx="48">
                        <c:v>23.436142857142858</c:v>
                      </c:pt>
                      <c:pt idx="49">
                        <c:v>22.42614285714286</c:v>
                      </c:pt>
                      <c:pt idx="50">
                        <c:v>21.814285714285713</c:v>
                      </c:pt>
                      <c:pt idx="51">
                        <c:v>21.664285714285715</c:v>
                      </c:pt>
                      <c:pt idx="52">
                        <c:v>22.254285714285714</c:v>
                      </c:pt>
                      <c:pt idx="53">
                        <c:v>21.514285714285716</c:v>
                      </c:pt>
                      <c:pt idx="54">
                        <c:v>22.374285714285715</c:v>
                      </c:pt>
                      <c:pt idx="55">
                        <c:v>23.224285714285717</c:v>
                      </c:pt>
                      <c:pt idx="56">
                        <c:v>21.644285714285711</c:v>
                      </c:pt>
                      <c:pt idx="57">
                        <c:v>22.621714285714287</c:v>
                      </c:pt>
                      <c:pt idx="58">
                        <c:v>19.750714285714288</c:v>
                      </c:pt>
                      <c:pt idx="59">
                        <c:v>23.070714285714288</c:v>
                      </c:pt>
                      <c:pt idx="60">
                        <c:v>23.395714285714288</c:v>
                      </c:pt>
                      <c:pt idx="61">
                        <c:v>21.838714285714289</c:v>
                      </c:pt>
                      <c:pt idx="62">
                        <c:v>21.988714285714284</c:v>
                      </c:pt>
                      <c:pt idx="63">
                        <c:v>21.658285714285711</c:v>
                      </c:pt>
                      <c:pt idx="64">
                        <c:v>23.098285714285712</c:v>
                      </c:pt>
                      <c:pt idx="65">
                        <c:v>26.558285714285709</c:v>
                      </c:pt>
                      <c:pt idx="66">
                        <c:v>25.118285714285712</c:v>
                      </c:pt>
                      <c:pt idx="67">
                        <c:v>26.188285714285712</c:v>
                      </c:pt>
                      <c:pt idx="68">
                        <c:v>25.728285714285715</c:v>
                      </c:pt>
                      <c:pt idx="69">
                        <c:v>25.198285714285714</c:v>
                      </c:pt>
                      <c:pt idx="70">
                        <c:v>22.492666666666668</c:v>
                      </c:pt>
                      <c:pt idx="71">
                        <c:v>22.902666666666669</c:v>
                      </c:pt>
                      <c:pt idx="72">
                        <c:v>24.282666666666664</c:v>
                      </c:pt>
                      <c:pt idx="73">
                        <c:v>24.162666666666667</c:v>
                      </c:pt>
                      <c:pt idx="74">
                        <c:v>24.582666666666668</c:v>
                      </c:pt>
                      <c:pt idx="75">
                        <c:v>24.592666666666666</c:v>
                      </c:pt>
                      <c:pt idx="76">
                        <c:v>24.202666666666666</c:v>
                      </c:pt>
                      <c:pt idx="77">
                        <c:v>22.322666666666667</c:v>
                      </c:pt>
                      <c:pt idx="78">
                        <c:v>20.522666666666666</c:v>
                      </c:pt>
                      <c:pt idx="79">
                        <c:v>25.122666666666667</c:v>
                      </c:pt>
                      <c:pt idx="80">
                        <c:v>23.852666666666668</c:v>
                      </c:pt>
                      <c:pt idx="81">
                        <c:v>25.552666666666667</c:v>
                      </c:pt>
                      <c:pt idx="82">
                        <c:v>24.732666666666667</c:v>
                      </c:pt>
                      <c:pt idx="83">
                        <c:v>21.642666666666667</c:v>
                      </c:pt>
                      <c:pt idx="84">
                        <c:v>23.072666666666667</c:v>
                      </c:pt>
                      <c:pt idx="85">
                        <c:v>20.752666666666666</c:v>
                      </c:pt>
                      <c:pt idx="86">
                        <c:v>22.522666666666666</c:v>
                      </c:pt>
                      <c:pt idx="87">
                        <c:v>23.262666666666668</c:v>
                      </c:pt>
                      <c:pt idx="88">
                        <c:v>23.446666666666669</c:v>
                      </c:pt>
                      <c:pt idx="89">
                        <c:v>24.347666666666669</c:v>
                      </c:pt>
                      <c:pt idx="90">
                        <c:v>24.014666666666667</c:v>
                      </c:pt>
                      <c:pt idx="91">
                        <c:v>21.597000000000001</c:v>
                      </c:pt>
                      <c:pt idx="92">
                        <c:v>23.262</c:v>
                      </c:pt>
                      <c:pt idx="93">
                        <c:v>24.747</c:v>
                      </c:pt>
                      <c:pt idx="94">
                        <c:v>23.647000000000002</c:v>
                      </c:pt>
                      <c:pt idx="95">
                        <c:v>23.957999999999998</c:v>
                      </c:pt>
                      <c:pt idx="96">
                        <c:v>23.138999999999999</c:v>
                      </c:pt>
                      <c:pt idx="97">
                        <c:v>22.207999999999998</c:v>
                      </c:pt>
                      <c:pt idx="98">
                        <c:v>21.888285714285715</c:v>
                      </c:pt>
                      <c:pt idx="99">
                        <c:v>23.118285714285715</c:v>
                      </c:pt>
                      <c:pt idx="100">
                        <c:v>25.168285714285716</c:v>
                      </c:pt>
                      <c:pt idx="101">
                        <c:v>24.298285714285715</c:v>
                      </c:pt>
                      <c:pt idx="102">
                        <c:v>24.148285714285716</c:v>
                      </c:pt>
                      <c:pt idx="103">
                        <c:v>24.268285714285714</c:v>
                      </c:pt>
                      <c:pt idx="104">
                        <c:v>24.088285714285714</c:v>
                      </c:pt>
                      <c:pt idx="105">
                        <c:v>24.045142857142853</c:v>
                      </c:pt>
                      <c:pt idx="106">
                        <c:v>25.205142857142857</c:v>
                      </c:pt>
                      <c:pt idx="107">
                        <c:v>23.585142857142856</c:v>
                      </c:pt>
                      <c:pt idx="108">
                        <c:v>25.675142857142855</c:v>
                      </c:pt>
                      <c:pt idx="109">
                        <c:v>28.385142857142856</c:v>
                      </c:pt>
                      <c:pt idx="110">
                        <c:v>26.145142857142854</c:v>
                      </c:pt>
                      <c:pt idx="111">
                        <c:v>25.705142857142857</c:v>
                      </c:pt>
                      <c:pt idx="112">
                        <c:v>24.923428571428573</c:v>
                      </c:pt>
                      <c:pt idx="113">
                        <c:v>24.123428571428573</c:v>
                      </c:pt>
                      <c:pt idx="114">
                        <c:v>26.22342857142857</c:v>
                      </c:pt>
                      <c:pt idx="115">
                        <c:v>27.463428571428572</c:v>
                      </c:pt>
                      <c:pt idx="116">
                        <c:v>28.463428571428572</c:v>
                      </c:pt>
                      <c:pt idx="117">
                        <c:v>26.063428571428574</c:v>
                      </c:pt>
                      <c:pt idx="118">
                        <c:v>24.093428571428571</c:v>
                      </c:pt>
                      <c:pt idx="119">
                        <c:v>24.98085714285714</c:v>
                      </c:pt>
                      <c:pt idx="120">
                        <c:v>22.360857142857142</c:v>
                      </c:pt>
                      <c:pt idx="121">
                        <c:v>25.110857142857142</c:v>
                      </c:pt>
                      <c:pt idx="122">
                        <c:v>25.71085714285714</c:v>
                      </c:pt>
                      <c:pt idx="123">
                        <c:v>23.970857142857142</c:v>
                      </c:pt>
                      <c:pt idx="124">
                        <c:v>24.970857142857142</c:v>
                      </c:pt>
                      <c:pt idx="125">
                        <c:v>23.490857142857141</c:v>
                      </c:pt>
                      <c:pt idx="126">
                        <c:v>21.513857142857141</c:v>
                      </c:pt>
                      <c:pt idx="127">
                        <c:v>24.513857142857141</c:v>
                      </c:pt>
                      <c:pt idx="128">
                        <c:v>24.433857142857143</c:v>
                      </c:pt>
                      <c:pt idx="129">
                        <c:v>24.923857142857141</c:v>
                      </c:pt>
                      <c:pt idx="130">
                        <c:v>25.693857142857141</c:v>
                      </c:pt>
                      <c:pt idx="131">
                        <c:v>25.16385714285714</c:v>
                      </c:pt>
                      <c:pt idx="132">
                        <c:v>24.463857142857144</c:v>
                      </c:pt>
                      <c:pt idx="133">
                        <c:v>24.525285714285712</c:v>
                      </c:pt>
                      <c:pt idx="134">
                        <c:v>22.745285714285714</c:v>
                      </c:pt>
                      <c:pt idx="135">
                        <c:v>24.425285714285717</c:v>
                      </c:pt>
                      <c:pt idx="136">
                        <c:v>24.095285714285716</c:v>
                      </c:pt>
                      <c:pt idx="137">
                        <c:v>22.965285714285713</c:v>
                      </c:pt>
                      <c:pt idx="138">
                        <c:v>24.135285714285718</c:v>
                      </c:pt>
                      <c:pt idx="139">
                        <c:v>22.205285714285715</c:v>
                      </c:pt>
                      <c:pt idx="140">
                        <c:v>23.334571428571429</c:v>
                      </c:pt>
                      <c:pt idx="141">
                        <c:v>22.114571428571431</c:v>
                      </c:pt>
                      <c:pt idx="142">
                        <c:v>23.554571428571428</c:v>
                      </c:pt>
                      <c:pt idx="143">
                        <c:v>23.834571428571429</c:v>
                      </c:pt>
                      <c:pt idx="144">
                        <c:v>24.734571428571428</c:v>
                      </c:pt>
                      <c:pt idx="145">
                        <c:v>27.534571428571432</c:v>
                      </c:pt>
                      <c:pt idx="146">
                        <c:v>25.104571428571429</c:v>
                      </c:pt>
                      <c:pt idx="147">
                        <c:v>25.320714285714285</c:v>
                      </c:pt>
                      <c:pt idx="148">
                        <c:v>21.470714285714287</c:v>
                      </c:pt>
                      <c:pt idx="149">
                        <c:v>22.170714285714286</c:v>
                      </c:pt>
                      <c:pt idx="150">
                        <c:v>25.610714285714284</c:v>
                      </c:pt>
                      <c:pt idx="151">
                        <c:v>27.860714285714288</c:v>
                      </c:pt>
                      <c:pt idx="152">
                        <c:v>25.390714285714285</c:v>
                      </c:pt>
                      <c:pt idx="153">
                        <c:v>27.230714285714289</c:v>
                      </c:pt>
                      <c:pt idx="154">
                        <c:v>26.999571428571429</c:v>
                      </c:pt>
                      <c:pt idx="155">
                        <c:v>24.829571428571427</c:v>
                      </c:pt>
                      <c:pt idx="156">
                        <c:v>26.449571428571424</c:v>
                      </c:pt>
                      <c:pt idx="157">
                        <c:v>26.099571428571426</c:v>
                      </c:pt>
                      <c:pt idx="158">
                        <c:v>26.529571428571426</c:v>
                      </c:pt>
                      <c:pt idx="159">
                        <c:v>26.829571428571427</c:v>
                      </c:pt>
                      <c:pt idx="160">
                        <c:v>28.059571428571431</c:v>
                      </c:pt>
                      <c:pt idx="161">
                        <c:v>29.080571428571428</c:v>
                      </c:pt>
                      <c:pt idx="162">
                        <c:v>30.530571428571427</c:v>
                      </c:pt>
                      <c:pt idx="163">
                        <c:v>29.560571428571428</c:v>
                      </c:pt>
                      <c:pt idx="164">
                        <c:v>28.73057142857143</c:v>
                      </c:pt>
                      <c:pt idx="165">
                        <c:v>31.570571428571427</c:v>
                      </c:pt>
                      <c:pt idx="166">
                        <c:v>29.240571428571428</c:v>
                      </c:pt>
                      <c:pt idx="167">
                        <c:v>28.180571428571426</c:v>
                      </c:pt>
                      <c:pt idx="168">
                        <c:v>26.870428571428569</c:v>
                      </c:pt>
                      <c:pt idx="169">
                        <c:v>26.850428571428569</c:v>
                      </c:pt>
                      <c:pt idx="170">
                        <c:v>28.780428571428569</c:v>
                      </c:pt>
                      <c:pt idx="171">
                        <c:v>32.040428571428571</c:v>
                      </c:pt>
                      <c:pt idx="172">
                        <c:v>32.990428571428573</c:v>
                      </c:pt>
                      <c:pt idx="173">
                        <c:v>30.58042857142857</c:v>
                      </c:pt>
                      <c:pt idx="174">
                        <c:v>25.230428571428572</c:v>
                      </c:pt>
                      <c:pt idx="175">
                        <c:v>27.487714285714283</c:v>
                      </c:pt>
                      <c:pt idx="176">
                        <c:v>26.917714285714286</c:v>
                      </c:pt>
                      <c:pt idx="177">
                        <c:v>27.277714285714286</c:v>
                      </c:pt>
                      <c:pt idx="178">
                        <c:v>27.517714285714288</c:v>
                      </c:pt>
                      <c:pt idx="179">
                        <c:v>27.527714285714286</c:v>
                      </c:pt>
                      <c:pt idx="180">
                        <c:v>26.407714285714288</c:v>
                      </c:pt>
                      <c:pt idx="181">
                        <c:v>27.937714285714282</c:v>
                      </c:pt>
                      <c:pt idx="182">
                        <c:v>26.617142857142856</c:v>
                      </c:pt>
                      <c:pt idx="183">
                        <c:v>24.457142857142859</c:v>
                      </c:pt>
                      <c:pt idx="184">
                        <c:v>23.117142857142856</c:v>
                      </c:pt>
                      <c:pt idx="185">
                        <c:v>27.847142857142856</c:v>
                      </c:pt>
                      <c:pt idx="186">
                        <c:v>30.23714285714286</c:v>
                      </c:pt>
                      <c:pt idx="187">
                        <c:v>25.647142857142857</c:v>
                      </c:pt>
                      <c:pt idx="188">
                        <c:v>27.617142857142859</c:v>
                      </c:pt>
                      <c:pt idx="189">
                        <c:v>26.872714285714281</c:v>
                      </c:pt>
                      <c:pt idx="190">
                        <c:v>27.412714285714284</c:v>
                      </c:pt>
                      <c:pt idx="191">
                        <c:v>27.592714285714283</c:v>
                      </c:pt>
                      <c:pt idx="192">
                        <c:v>30.062714285714286</c:v>
                      </c:pt>
                      <c:pt idx="193">
                        <c:v>28.062714285714286</c:v>
                      </c:pt>
                      <c:pt idx="194">
                        <c:v>30.082714285714282</c:v>
                      </c:pt>
                      <c:pt idx="195">
                        <c:v>29.482714285714284</c:v>
                      </c:pt>
                      <c:pt idx="196">
                        <c:v>26.382571428571431</c:v>
                      </c:pt>
                      <c:pt idx="197">
                        <c:v>26.112571428571432</c:v>
                      </c:pt>
                      <c:pt idx="198">
                        <c:v>30.21257142857143</c:v>
                      </c:pt>
                      <c:pt idx="199">
                        <c:v>30.292571428571428</c:v>
                      </c:pt>
                      <c:pt idx="200">
                        <c:v>30.082571428571427</c:v>
                      </c:pt>
                      <c:pt idx="201">
                        <c:v>31.202571428571432</c:v>
                      </c:pt>
                      <c:pt idx="202">
                        <c:v>31.022571428571432</c:v>
                      </c:pt>
                      <c:pt idx="203">
                        <c:v>31.068571428571428</c:v>
                      </c:pt>
                      <c:pt idx="204">
                        <c:v>31.408571428571431</c:v>
                      </c:pt>
                      <c:pt idx="205">
                        <c:v>32.048571428571421</c:v>
                      </c:pt>
                      <c:pt idx="206">
                        <c:v>35.748571428571424</c:v>
                      </c:pt>
                      <c:pt idx="207">
                        <c:v>31.248571428571431</c:v>
                      </c:pt>
                      <c:pt idx="208">
                        <c:v>32.378571428571426</c:v>
                      </c:pt>
                      <c:pt idx="209">
                        <c:v>33.088571428571434</c:v>
                      </c:pt>
                      <c:pt idx="210">
                        <c:v>30.112111111111108</c:v>
                      </c:pt>
                      <c:pt idx="211">
                        <c:v>29.69211111111111</c:v>
                      </c:pt>
                      <c:pt idx="212">
                        <c:v>28.082111111111111</c:v>
                      </c:pt>
                      <c:pt idx="213">
                        <c:v>30.672111111111111</c:v>
                      </c:pt>
                      <c:pt idx="214">
                        <c:v>27.702111111111108</c:v>
                      </c:pt>
                      <c:pt idx="215">
                        <c:v>30.452111111111112</c:v>
                      </c:pt>
                      <c:pt idx="216">
                        <c:v>27.78211111111111</c:v>
                      </c:pt>
                      <c:pt idx="217">
                        <c:v>27.632111111111112</c:v>
                      </c:pt>
                      <c:pt idx="218">
                        <c:v>29.872111111111106</c:v>
                      </c:pt>
                      <c:pt idx="219">
                        <c:v>30.10211111111111</c:v>
                      </c:pt>
                      <c:pt idx="220">
                        <c:v>29.122499999999999</c:v>
                      </c:pt>
                      <c:pt idx="221">
                        <c:v>29.822499999999998</c:v>
                      </c:pt>
                      <c:pt idx="222">
                        <c:v>30.622500000000002</c:v>
                      </c:pt>
                      <c:pt idx="223">
                        <c:v>31.015099999999997</c:v>
                      </c:pt>
                      <c:pt idx="224">
                        <c:v>31.512285714285717</c:v>
                      </c:pt>
                      <c:pt idx="225">
                        <c:v>31.037285714285716</c:v>
                      </c:pt>
                      <c:pt idx="226">
                        <c:v>31.852285714285713</c:v>
                      </c:pt>
                      <c:pt idx="227">
                        <c:v>34.502285714285712</c:v>
                      </c:pt>
                      <c:pt idx="228">
                        <c:v>34.332285714285717</c:v>
                      </c:pt>
                      <c:pt idx="229">
                        <c:v>33.583785714285717</c:v>
                      </c:pt>
                      <c:pt idx="230">
                        <c:v>32.602285714285713</c:v>
                      </c:pt>
                      <c:pt idx="231">
                        <c:v>30.544</c:v>
                      </c:pt>
                      <c:pt idx="232">
                        <c:v>31.173999999999999</c:v>
                      </c:pt>
                      <c:pt idx="233">
                        <c:v>32.264000000000003</c:v>
                      </c:pt>
                      <c:pt idx="234">
                        <c:v>32.893999999999998</c:v>
                      </c:pt>
                      <c:pt idx="235">
                        <c:v>32.293999999999997</c:v>
                      </c:pt>
                      <c:pt idx="236">
                        <c:v>32.603999999999999</c:v>
                      </c:pt>
                      <c:pt idx="237">
                        <c:v>33.283999999999999</c:v>
                      </c:pt>
                      <c:pt idx="238">
                        <c:v>34.966090909000002</c:v>
                      </c:pt>
                      <c:pt idx="239">
                        <c:v>31.686090909000001</c:v>
                      </c:pt>
                      <c:pt idx="240">
                        <c:v>33.236090909000005</c:v>
                      </c:pt>
                      <c:pt idx="241">
                        <c:v>35.226090909</c:v>
                      </c:pt>
                      <c:pt idx="242">
                        <c:v>34.256090909000001</c:v>
                      </c:pt>
                      <c:pt idx="243">
                        <c:v>31.016090909000003</c:v>
                      </c:pt>
                      <c:pt idx="244">
                        <c:v>28.986090909000001</c:v>
                      </c:pt>
                      <c:pt idx="245">
                        <c:v>28.036090909000002</c:v>
                      </c:pt>
                      <c:pt idx="246">
                        <c:v>27.456090909000004</c:v>
                      </c:pt>
                      <c:pt idx="247">
                        <c:v>27.786090909000002</c:v>
                      </c:pt>
                      <c:pt idx="248">
                        <c:v>33.866090909</c:v>
                      </c:pt>
                      <c:pt idx="249">
                        <c:v>33.645333332999996</c:v>
                      </c:pt>
                      <c:pt idx="250">
                        <c:v>33.461333332999992</c:v>
                      </c:pt>
                      <c:pt idx="251">
                        <c:v>32.811333333</c:v>
                      </c:pt>
                      <c:pt idx="252">
                        <c:v>33.063428571000003</c:v>
                      </c:pt>
                      <c:pt idx="253">
                        <c:v>31.993428570999995</c:v>
                      </c:pt>
                      <c:pt idx="254">
                        <c:v>33.773428570999997</c:v>
                      </c:pt>
                      <c:pt idx="255">
                        <c:v>34.193428570999998</c:v>
                      </c:pt>
                      <c:pt idx="256">
                        <c:v>33.863428571</c:v>
                      </c:pt>
                      <c:pt idx="257">
                        <c:v>34.493428570999995</c:v>
                      </c:pt>
                      <c:pt idx="258">
                        <c:v>32.973428570999999</c:v>
                      </c:pt>
                      <c:pt idx="259">
                        <c:v>33.135071429</c:v>
                      </c:pt>
                      <c:pt idx="260">
                        <c:v>32.445571429000005</c:v>
                      </c:pt>
                      <c:pt idx="261">
                        <c:v>28.245571429000002</c:v>
                      </c:pt>
                      <c:pt idx="262">
                        <c:v>29.225571429000006</c:v>
                      </c:pt>
                      <c:pt idx="263">
                        <c:v>28.865571428999999</c:v>
                      </c:pt>
                      <c:pt idx="264">
                        <c:v>28.815571429000002</c:v>
                      </c:pt>
                      <c:pt idx="265">
                        <c:v>28.595571429000003</c:v>
                      </c:pt>
                      <c:pt idx="266">
                        <c:v>28.583571428999999</c:v>
                      </c:pt>
                      <c:pt idx="267">
                        <c:v>27.523571429</c:v>
                      </c:pt>
                      <c:pt idx="268">
                        <c:v>28.933571429000001</c:v>
                      </c:pt>
                      <c:pt idx="269">
                        <c:v>28.613571429000004</c:v>
                      </c:pt>
                      <c:pt idx="270">
                        <c:v>28.843571429000001</c:v>
                      </c:pt>
                      <c:pt idx="271">
                        <c:v>26.273571429000004</c:v>
                      </c:pt>
                      <c:pt idx="272">
                        <c:v>28.301571429000003</c:v>
                      </c:pt>
                      <c:pt idx="273">
                        <c:v>26.764957142857142</c:v>
                      </c:pt>
                      <c:pt idx="274">
                        <c:v>27.025857142857141</c:v>
                      </c:pt>
                      <c:pt idx="275">
                        <c:v>27.865857142857141</c:v>
                      </c:pt>
                      <c:pt idx="276">
                        <c:v>28.99585714285714</c:v>
                      </c:pt>
                      <c:pt idx="277">
                        <c:v>29.535857142857139</c:v>
                      </c:pt>
                      <c:pt idx="278">
                        <c:v>27.865857142857145</c:v>
                      </c:pt>
                      <c:pt idx="279">
                        <c:v>27.35585714285714</c:v>
                      </c:pt>
                      <c:pt idx="280">
                        <c:v>24.905428571428573</c:v>
                      </c:pt>
                      <c:pt idx="281">
                        <c:v>27.225428571428569</c:v>
                      </c:pt>
                      <c:pt idx="282">
                        <c:v>26.405428571428569</c:v>
                      </c:pt>
                      <c:pt idx="283">
                        <c:v>26.115428571428573</c:v>
                      </c:pt>
                      <c:pt idx="284">
                        <c:v>26.985428571428574</c:v>
                      </c:pt>
                      <c:pt idx="285">
                        <c:v>28.375428571428571</c:v>
                      </c:pt>
                      <c:pt idx="286">
                        <c:v>27.065428571428573</c:v>
                      </c:pt>
                      <c:pt idx="287">
                        <c:v>27.065285714285714</c:v>
                      </c:pt>
                      <c:pt idx="288">
                        <c:v>26.405285714285711</c:v>
                      </c:pt>
                      <c:pt idx="289">
                        <c:v>26.155285714285714</c:v>
                      </c:pt>
                      <c:pt idx="290">
                        <c:v>30.983285714285714</c:v>
                      </c:pt>
                      <c:pt idx="291">
                        <c:v>30.145285714285713</c:v>
                      </c:pt>
                      <c:pt idx="292">
                        <c:v>30.025285714285715</c:v>
                      </c:pt>
                      <c:pt idx="293">
                        <c:v>27.715285714285713</c:v>
                      </c:pt>
                      <c:pt idx="294">
                        <c:v>27.050714285714289</c:v>
                      </c:pt>
                      <c:pt idx="295">
                        <c:v>27.710714285714285</c:v>
                      </c:pt>
                      <c:pt idx="296">
                        <c:v>27.600714285714286</c:v>
                      </c:pt>
                      <c:pt idx="297">
                        <c:v>28.58071428571429</c:v>
                      </c:pt>
                      <c:pt idx="298">
                        <c:v>28.470714285714287</c:v>
                      </c:pt>
                      <c:pt idx="299">
                        <c:v>28.200714285714287</c:v>
                      </c:pt>
                      <c:pt idx="300">
                        <c:v>28.290714285714284</c:v>
                      </c:pt>
                      <c:pt idx="301">
                        <c:v>27.100714285714286</c:v>
                      </c:pt>
                      <c:pt idx="302">
                        <c:v>29.040714285714287</c:v>
                      </c:pt>
                      <c:pt idx="303">
                        <c:v>27.180714285714288</c:v>
                      </c:pt>
                      <c:pt idx="304">
                        <c:v>28.070714285714285</c:v>
                      </c:pt>
                      <c:pt idx="305">
                        <c:v>27.990714285714287</c:v>
                      </c:pt>
                      <c:pt idx="306">
                        <c:v>32.200714285714284</c:v>
                      </c:pt>
                      <c:pt idx="307">
                        <c:v>28.776714285714288</c:v>
                      </c:pt>
                      <c:pt idx="308">
                        <c:v>27.924166666666668</c:v>
                      </c:pt>
                      <c:pt idx="309">
                        <c:v>28.525166666666667</c:v>
                      </c:pt>
                      <c:pt idx="310">
                        <c:v>26.849166666666669</c:v>
                      </c:pt>
                      <c:pt idx="311">
                        <c:v>28.212166666666668</c:v>
                      </c:pt>
                      <c:pt idx="312">
                        <c:v>26.723166666666668</c:v>
                      </c:pt>
                      <c:pt idx="313">
                        <c:v>28.108666666666668</c:v>
                      </c:pt>
                      <c:pt idx="314">
                        <c:v>27.411874999999998</c:v>
                      </c:pt>
                      <c:pt idx="315">
                        <c:v>26.795874999999999</c:v>
                      </c:pt>
                      <c:pt idx="316">
                        <c:v>25.177375000000005</c:v>
                      </c:pt>
                      <c:pt idx="317">
                        <c:v>25.272375</c:v>
                      </c:pt>
                      <c:pt idx="318">
                        <c:v>26.381375000000002</c:v>
                      </c:pt>
                      <c:pt idx="319">
                        <c:v>26.711375</c:v>
                      </c:pt>
                      <c:pt idx="320">
                        <c:v>24.811375000000002</c:v>
                      </c:pt>
                      <c:pt idx="321">
                        <c:v>27.067375000000002</c:v>
                      </c:pt>
                      <c:pt idx="322">
                        <c:v>25.184214285714287</c:v>
                      </c:pt>
                      <c:pt idx="323">
                        <c:v>25.884214285714283</c:v>
                      </c:pt>
                      <c:pt idx="324">
                        <c:v>26.544214285714286</c:v>
                      </c:pt>
                      <c:pt idx="325">
                        <c:v>26.084214285714285</c:v>
                      </c:pt>
                      <c:pt idx="326">
                        <c:v>24.594214285714287</c:v>
                      </c:pt>
                      <c:pt idx="327">
                        <c:v>23.712714285714288</c:v>
                      </c:pt>
                      <c:pt idx="328">
                        <c:v>22.233214285714286</c:v>
                      </c:pt>
                      <c:pt idx="329">
                        <c:v>23.511114285714282</c:v>
                      </c:pt>
                      <c:pt idx="330">
                        <c:v>23.944214285714285</c:v>
                      </c:pt>
                      <c:pt idx="331">
                        <c:v>25.614214285714286</c:v>
                      </c:pt>
                      <c:pt idx="332">
                        <c:v>25.414214285714284</c:v>
                      </c:pt>
                      <c:pt idx="333">
                        <c:v>28.154214285714286</c:v>
                      </c:pt>
                      <c:pt idx="334">
                        <c:v>26.004214285714284</c:v>
                      </c:pt>
                      <c:pt idx="335">
                        <c:v>23.704214285714283</c:v>
                      </c:pt>
                      <c:pt idx="336">
                        <c:v>25.694000000000003</c:v>
                      </c:pt>
                      <c:pt idx="337">
                        <c:v>24.434000000000001</c:v>
                      </c:pt>
                      <c:pt idx="338">
                        <c:v>26.424000000000003</c:v>
                      </c:pt>
                      <c:pt idx="339">
                        <c:v>25.274000000000001</c:v>
                      </c:pt>
                      <c:pt idx="340">
                        <c:v>25.734000000000002</c:v>
                      </c:pt>
                      <c:pt idx="341">
                        <c:v>26.164000000000001</c:v>
                      </c:pt>
                      <c:pt idx="342">
                        <c:v>25.664000000000001</c:v>
                      </c:pt>
                      <c:pt idx="343">
                        <c:v>24.714428571428567</c:v>
                      </c:pt>
                      <c:pt idx="344">
                        <c:v>24.98442857142857</c:v>
                      </c:pt>
                      <c:pt idx="345">
                        <c:v>25.754428571428573</c:v>
                      </c:pt>
                      <c:pt idx="346">
                        <c:v>26.114428571428572</c:v>
                      </c:pt>
                      <c:pt idx="347">
                        <c:v>24.284428571428567</c:v>
                      </c:pt>
                      <c:pt idx="348">
                        <c:v>24.594428571428569</c:v>
                      </c:pt>
                      <c:pt idx="349">
                        <c:v>24.39442857142857</c:v>
                      </c:pt>
                      <c:pt idx="350">
                        <c:v>23.294</c:v>
                      </c:pt>
                      <c:pt idx="351">
                        <c:v>24.664000000000001</c:v>
                      </c:pt>
                      <c:pt idx="352">
                        <c:v>24.374000000000002</c:v>
                      </c:pt>
                      <c:pt idx="353">
                        <c:v>24.853999999999999</c:v>
                      </c:pt>
                      <c:pt idx="354">
                        <c:v>25.6463</c:v>
                      </c:pt>
                      <c:pt idx="355">
                        <c:v>25.304000000000002</c:v>
                      </c:pt>
                      <c:pt idx="356">
                        <c:v>23.589600000000001</c:v>
                      </c:pt>
                      <c:pt idx="357">
                        <c:v>22.959499999999998</c:v>
                      </c:pt>
                      <c:pt idx="358">
                        <c:v>23.061700000000002</c:v>
                      </c:pt>
                      <c:pt idx="359">
                        <c:v>20.3673</c:v>
                      </c:pt>
                      <c:pt idx="360">
                        <c:v>22.724000000000004</c:v>
                      </c:pt>
                      <c:pt idx="361">
                        <c:v>24.044</c:v>
                      </c:pt>
                      <c:pt idx="362">
                        <c:v>23.954000000000001</c:v>
                      </c:pt>
                      <c:pt idx="363">
                        <c:v>23.724</c:v>
                      </c:pt>
                      <c:pt idx="364">
                        <c:v>24.704000000000001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333-479D-81AD-E735D8858C76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demand'!$Y$4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demand'!$Y$5:$Y$9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24.42024841456</c:v>
                      </c:pt>
                      <c:pt idx="1">
                        <c:v>23.33349797288</c:v>
                      </c:pt>
                      <c:pt idx="2">
                        <c:v>23.883064102719999</c:v>
                      </c:pt>
                      <c:pt idx="3">
                        <c:v>23.75355033652</c:v>
                      </c:pt>
                      <c:pt idx="4">
                        <c:v>23.283670024839999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'finished water daily demand'!$A$5:$A$9</c15:sqref>
                        </c15:formulaRef>
                      </c:ext>
                    </c:extLst>
                    <c:numCache>
                      <c:formatCode>d\-mmm</c:formatCode>
                      <c:ptCount val="5"/>
                      <c:pt idx="0">
                        <c:v>42736</c:v>
                      </c:pt>
                      <c:pt idx="1">
                        <c:v>42737</c:v>
                      </c:pt>
                      <c:pt idx="2">
                        <c:v>42738</c:v>
                      </c:pt>
                      <c:pt idx="3">
                        <c:v>42739</c:v>
                      </c:pt>
                      <c:pt idx="4">
                        <c:v>42740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358-4708-A10D-57DA8E6D7961}"/>
                  </c:ext>
                </c:extLst>
              </c15:ser>
            </c15:filteredScatterSeries>
          </c:ext>
        </c:extLst>
      </c:scatterChart>
      <c:catAx>
        <c:axId val="427909152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9544"/>
        <c:crosses val="autoZero"/>
        <c:auto val="0"/>
        <c:lblAlgn val="ctr"/>
        <c:lblOffset val="100"/>
        <c:tickLblSkip val="7"/>
        <c:tickMarkSkip val="7"/>
        <c:noMultiLvlLbl val="0"/>
      </c:catAx>
      <c:valAx>
        <c:axId val="427909544"/>
        <c:scaling>
          <c:orientation val="minMax"/>
          <c:max val="4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Daily Finished Water Demand (MG)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in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Service Area Finished Water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387359865622974E-2"/>
          <c:y val="7.5214189178831839E-2"/>
          <c:w val="0.91482114646737334"/>
          <c:h val="0.81893381883306338"/>
        </c:manualLayout>
      </c:layout>
      <c:scatterChart>
        <c:scatterStyle val="lineMarker"/>
        <c:varyColors val="0"/>
        <c:ser>
          <c:idx val="0"/>
          <c:order val="0"/>
          <c:tx>
            <c:strRef>
              <c:f>'FW daily demand'!$C$4</c:f>
              <c:strCache>
                <c:ptCount val="1"/>
                <c:pt idx="0">
                  <c:v>Total Finished Water + Purchases - Sales (MG)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dPt>
            <c:idx val="4259"/>
            <c:marker>
              <c:symbol val="circle"/>
              <c:size val="4"/>
              <c:spPr>
                <a:solidFill>
                  <a:schemeClr val="accent1"/>
                </a:solidFill>
                <a:ln w="0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A18-454D-A634-9A44B26A96F4}"/>
              </c:ext>
            </c:extLst>
          </c:dPt>
          <c:xVal>
            <c:numRef>
              <c:f>'FW daily demand'!$D$5:$D$8034</c:f>
              <c:numCache>
                <c:formatCode>General</c:formatCode>
                <c:ptCount val="8030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36586</c:v>
                </c:pt>
                <c:pt idx="60">
                  <c:v>36587</c:v>
                </c:pt>
                <c:pt idx="61">
                  <c:v>36588</c:v>
                </c:pt>
                <c:pt idx="62">
                  <c:v>36589</c:v>
                </c:pt>
                <c:pt idx="63">
                  <c:v>36590</c:v>
                </c:pt>
                <c:pt idx="64">
                  <c:v>36591</c:v>
                </c:pt>
                <c:pt idx="65">
                  <c:v>36592</c:v>
                </c:pt>
                <c:pt idx="66">
                  <c:v>36593</c:v>
                </c:pt>
                <c:pt idx="67">
                  <c:v>36594</c:v>
                </c:pt>
                <c:pt idx="68">
                  <c:v>36595</c:v>
                </c:pt>
                <c:pt idx="69">
                  <c:v>36596</c:v>
                </c:pt>
                <c:pt idx="70">
                  <c:v>36597</c:v>
                </c:pt>
                <c:pt idx="71">
                  <c:v>36598</c:v>
                </c:pt>
                <c:pt idx="72">
                  <c:v>36599</c:v>
                </c:pt>
                <c:pt idx="73">
                  <c:v>36600</c:v>
                </c:pt>
                <c:pt idx="74">
                  <c:v>36601</c:v>
                </c:pt>
                <c:pt idx="75">
                  <c:v>36602</c:v>
                </c:pt>
                <c:pt idx="76">
                  <c:v>36603</c:v>
                </c:pt>
                <c:pt idx="77">
                  <c:v>36604</c:v>
                </c:pt>
                <c:pt idx="78">
                  <c:v>36605</c:v>
                </c:pt>
                <c:pt idx="79">
                  <c:v>36606</c:v>
                </c:pt>
                <c:pt idx="80">
                  <c:v>36607</c:v>
                </c:pt>
                <c:pt idx="81">
                  <c:v>36608</c:v>
                </c:pt>
                <c:pt idx="82">
                  <c:v>36609</c:v>
                </c:pt>
                <c:pt idx="83">
                  <c:v>36610</c:v>
                </c:pt>
                <c:pt idx="84">
                  <c:v>36611</c:v>
                </c:pt>
                <c:pt idx="85">
                  <c:v>36612</c:v>
                </c:pt>
                <c:pt idx="86">
                  <c:v>36613</c:v>
                </c:pt>
                <c:pt idx="87">
                  <c:v>36614</c:v>
                </c:pt>
                <c:pt idx="88">
                  <c:v>36615</c:v>
                </c:pt>
                <c:pt idx="89">
                  <c:v>36616</c:v>
                </c:pt>
                <c:pt idx="90">
                  <c:v>36617</c:v>
                </c:pt>
                <c:pt idx="91">
                  <c:v>36618</c:v>
                </c:pt>
                <c:pt idx="92">
                  <c:v>36619</c:v>
                </c:pt>
                <c:pt idx="93">
                  <c:v>36620</c:v>
                </c:pt>
                <c:pt idx="94">
                  <c:v>36621</c:v>
                </c:pt>
                <c:pt idx="95">
                  <c:v>36622</c:v>
                </c:pt>
                <c:pt idx="96">
                  <c:v>36623</c:v>
                </c:pt>
                <c:pt idx="97">
                  <c:v>36624</c:v>
                </c:pt>
                <c:pt idx="98">
                  <c:v>36625</c:v>
                </c:pt>
                <c:pt idx="99">
                  <c:v>36626</c:v>
                </c:pt>
                <c:pt idx="100">
                  <c:v>36627</c:v>
                </c:pt>
                <c:pt idx="101">
                  <c:v>36628</c:v>
                </c:pt>
                <c:pt idx="102">
                  <c:v>36629</c:v>
                </c:pt>
                <c:pt idx="103">
                  <c:v>36630</c:v>
                </c:pt>
                <c:pt idx="104">
                  <c:v>36631</c:v>
                </c:pt>
                <c:pt idx="105">
                  <c:v>36632</c:v>
                </c:pt>
                <c:pt idx="106">
                  <c:v>36633</c:v>
                </c:pt>
                <c:pt idx="107">
                  <c:v>36634</c:v>
                </c:pt>
                <c:pt idx="108">
                  <c:v>36635</c:v>
                </c:pt>
                <c:pt idx="109">
                  <c:v>36636</c:v>
                </c:pt>
                <c:pt idx="110">
                  <c:v>36637</c:v>
                </c:pt>
                <c:pt idx="111">
                  <c:v>36638</c:v>
                </c:pt>
                <c:pt idx="112">
                  <c:v>36639</c:v>
                </c:pt>
                <c:pt idx="113">
                  <c:v>36640</c:v>
                </c:pt>
                <c:pt idx="114">
                  <c:v>36641</c:v>
                </c:pt>
                <c:pt idx="115">
                  <c:v>36642</c:v>
                </c:pt>
                <c:pt idx="116">
                  <c:v>36643</c:v>
                </c:pt>
                <c:pt idx="117">
                  <c:v>36644</c:v>
                </c:pt>
                <c:pt idx="118">
                  <c:v>36645</c:v>
                </c:pt>
                <c:pt idx="119">
                  <c:v>36646</c:v>
                </c:pt>
                <c:pt idx="120">
                  <c:v>36647</c:v>
                </c:pt>
                <c:pt idx="121">
                  <c:v>36648</c:v>
                </c:pt>
                <c:pt idx="122">
                  <c:v>36649</c:v>
                </c:pt>
                <c:pt idx="123">
                  <c:v>36650</c:v>
                </c:pt>
                <c:pt idx="124">
                  <c:v>36651</c:v>
                </c:pt>
                <c:pt idx="125">
                  <c:v>36652</c:v>
                </c:pt>
                <c:pt idx="126">
                  <c:v>36653</c:v>
                </c:pt>
                <c:pt idx="127">
                  <c:v>36654</c:v>
                </c:pt>
                <c:pt idx="128">
                  <c:v>36655</c:v>
                </c:pt>
                <c:pt idx="129">
                  <c:v>36656</c:v>
                </c:pt>
                <c:pt idx="130">
                  <c:v>36657</c:v>
                </c:pt>
                <c:pt idx="131">
                  <c:v>36658</c:v>
                </c:pt>
                <c:pt idx="132">
                  <c:v>36659</c:v>
                </c:pt>
                <c:pt idx="133">
                  <c:v>36660</c:v>
                </c:pt>
                <c:pt idx="134">
                  <c:v>36661</c:v>
                </c:pt>
                <c:pt idx="135">
                  <c:v>36662</c:v>
                </c:pt>
                <c:pt idx="136">
                  <c:v>36663</c:v>
                </c:pt>
                <c:pt idx="137">
                  <c:v>36664</c:v>
                </c:pt>
                <c:pt idx="138">
                  <c:v>36665</c:v>
                </c:pt>
                <c:pt idx="139">
                  <c:v>36666</c:v>
                </c:pt>
                <c:pt idx="140">
                  <c:v>36667</c:v>
                </c:pt>
                <c:pt idx="141">
                  <c:v>36668</c:v>
                </c:pt>
                <c:pt idx="142">
                  <c:v>36669</c:v>
                </c:pt>
                <c:pt idx="143">
                  <c:v>36670</c:v>
                </c:pt>
                <c:pt idx="144">
                  <c:v>36671</c:v>
                </c:pt>
                <c:pt idx="145">
                  <c:v>36672</c:v>
                </c:pt>
                <c:pt idx="146">
                  <c:v>36673</c:v>
                </c:pt>
                <c:pt idx="147">
                  <c:v>36674</c:v>
                </c:pt>
                <c:pt idx="148">
                  <c:v>36675</c:v>
                </c:pt>
                <c:pt idx="149">
                  <c:v>36676</c:v>
                </c:pt>
                <c:pt idx="150">
                  <c:v>36677</c:v>
                </c:pt>
                <c:pt idx="151">
                  <c:v>36678</c:v>
                </c:pt>
                <c:pt idx="152">
                  <c:v>36679</c:v>
                </c:pt>
                <c:pt idx="153">
                  <c:v>36680</c:v>
                </c:pt>
                <c:pt idx="154">
                  <c:v>36681</c:v>
                </c:pt>
                <c:pt idx="155">
                  <c:v>36682</c:v>
                </c:pt>
                <c:pt idx="156">
                  <c:v>36683</c:v>
                </c:pt>
                <c:pt idx="157">
                  <c:v>36684</c:v>
                </c:pt>
                <c:pt idx="158">
                  <c:v>36685</c:v>
                </c:pt>
                <c:pt idx="159">
                  <c:v>36686</c:v>
                </c:pt>
                <c:pt idx="160">
                  <c:v>36687</c:v>
                </c:pt>
                <c:pt idx="161">
                  <c:v>36688</c:v>
                </c:pt>
                <c:pt idx="162">
                  <c:v>36689</c:v>
                </c:pt>
                <c:pt idx="163">
                  <c:v>36690</c:v>
                </c:pt>
                <c:pt idx="164">
                  <c:v>36691</c:v>
                </c:pt>
                <c:pt idx="165">
                  <c:v>36692</c:v>
                </c:pt>
                <c:pt idx="166">
                  <c:v>36693</c:v>
                </c:pt>
                <c:pt idx="167">
                  <c:v>36694</c:v>
                </c:pt>
                <c:pt idx="168">
                  <c:v>36695</c:v>
                </c:pt>
                <c:pt idx="169">
                  <c:v>36696</c:v>
                </c:pt>
                <c:pt idx="170">
                  <c:v>36697</c:v>
                </c:pt>
                <c:pt idx="171">
                  <c:v>36698</c:v>
                </c:pt>
                <c:pt idx="172">
                  <c:v>36699</c:v>
                </c:pt>
                <c:pt idx="173">
                  <c:v>36700</c:v>
                </c:pt>
                <c:pt idx="174">
                  <c:v>36701</c:v>
                </c:pt>
                <c:pt idx="175">
                  <c:v>36702</c:v>
                </c:pt>
                <c:pt idx="176">
                  <c:v>36703</c:v>
                </c:pt>
                <c:pt idx="177">
                  <c:v>36704</c:v>
                </c:pt>
                <c:pt idx="178">
                  <c:v>36705</c:v>
                </c:pt>
                <c:pt idx="179">
                  <c:v>36706</c:v>
                </c:pt>
                <c:pt idx="180">
                  <c:v>36707</c:v>
                </c:pt>
                <c:pt idx="181">
                  <c:v>36708</c:v>
                </c:pt>
                <c:pt idx="182">
                  <c:v>36709</c:v>
                </c:pt>
                <c:pt idx="183">
                  <c:v>36710</c:v>
                </c:pt>
                <c:pt idx="184">
                  <c:v>36711</c:v>
                </c:pt>
                <c:pt idx="185">
                  <c:v>36712</c:v>
                </c:pt>
                <c:pt idx="186">
                  <c:v>36713</c:v>
                </c:pt>
                <c:pt idx="187">
                  <c:v>36714</c:v>
                </c:pt>
                <c:pt idx="188">
                  <c:v>36715</c:v>
                </c:pt>
                <c:pt idx="189">
                  <c:v>36716</c:v>
                </c:pt>
                <c:pt idx="190">
                  <c:v>36717</c:v>
                </c:pt>
                <c:pt idx="191">
                  <c:v>36718</c:v>
                </c:pt>
                <c:pt idx="192">
                  <c:v>36719</c:v>
                </c:pt>
                <c:pt idx="193">
                  <c:v>36720</c:v>
                </c:pt>
                <c:pt idx="194">
                  <c:v>36721</c:v>
                </c:pt>
                <c:pt idx="195">
                  <c:v>36722</c:v>
                </c:pt>
                <c:pt idx="196">
                  <c:v>36723</c:v>
                </c:pt>
                <c:pt idx="197">
                  <c:v>36724</c:v>
                </c:pt>
                <c:pt idx="198">
                  <c:v>36725</c:v>
                </c:pt>
                <c:pt idx="199">
                  <c:v>36726</c:v>
                </c:pt>
                <c:pt idx="200">
                  <c:v>36727</c:v>
                </c:pt>
                <c:pt idx="201">
                  <c:v>36728</c:v>
                </c:pt>
                <c:pt idx="202">
                  <c:v>36729</c:v>
                </c:pt>
                <c:pt idx="203">
                  <c:v>36730</c:v>
                </c:pt>
                <c:pt idx="204">
                  <c:v>36731</c:v>
                </c:pt>
                <c:pt idx="205">
                  <c:v>36732</c:v>
                </c:pt>
                <c:pt idx="206">
                  <c:v>36733</c:v>
                </c:pt>
                <c:pt idx="207">
                  <c:v>36734</c:v>
                </c:pt>
                <c:pt idx="208">
                  <c:v>36735</c:v>
                </c:pt>
                <c:pt idx="209">
                  <c:v>36736</c:v>
                </c:pt>
                <c:pt idx="210">
                  <c:v>36737</c:v>
                </c:pt>
                <c:pt idx="211">
                  <c:v>36738</c:v>
                </c:pt>
                <c:pt idx="212">
                  <c:v>36739</c:v>
                </c:pt>
                <c:pt idx="213">
                  <c:v>36740</c:v>
                </c:pt>
                <c:pt idx="214">
                  <c:v>36741</c:v>
                </c:pt>
                <c:pt idx="215">
                  <c:v>36742</c:v>
                </c:pt>
                <c:pt idx="216">
                  <c:v>36743</c:v>
                </c:pt>
                <c:pt idx="217">
                  <c:v>36744</c:v>
                </c:pt>
                <c:pt idx="218">
                  <c:v>36745</c:v>
                </c:pt>
                <c:pt idx="219">
                  <c:v>36746</c:v>
                </c:pt>
                <c:pt idx="220">
                  <c:v>36747</c:v>
                </c:pt>
                <c:pt idx="221">
                  <c:v>36748</c:v>
                </c:pt>
                <c:pt idx="222">
                  <c:v>36749</c:v>
                </c:pt>
                <c:pt idx="223">
                  <c:v>36750</c:v>
                </c:pt>
                <c:pt idx="224">
                  <c:v>36751</c:v>
                </c:pt>
                <c:pt idx="225">
                  <c:v>36752</c:v>
                </c:pt>
                <c:pt idx="226">
                  <c:v>36753</c:v>
                </c:pt>
                <c:pt idx="227">
                  <c:v>36754</c:v>
                </c:pt>
                <c:pt idx="228">
                  <c:v>36755</c:v>
                </c:pt>
                <c:pt idx="229">
                  <c:v>36756</c:v>
                </c:pt>
                <c:pt idx="230">
                  <c:v>36757</c:v>
                </c:pt>
                <c:pt idx="231">
                  <c:v>36758</c:v>
                </c:pt>
                <c:pt idx="232">
                  <c:v>36759</c:v>
                </c:pt>
                <c:pt idx="233">
                  <c:v>36760</c:v>
                </c:pt>
                <c:pt idx="234">
                  <c:v>36761</c:v>
                </c:pt>
                <c:pt idx="235">
                  <c:v>36762</c:v>
                </c:pt>
                <c:pt idx="236">
                  <c:v>36763</c:v>
                </c:pt>
                <c:pt idx="237">
                  <c:v>36764</c:v>
                </c:pt>
                <c:pt idx="238">
                  <c:v>36765</c:v>
                </c:pt>
                <c:pt idx="239">
                  <c:v>36766</c:v>
                </c:pt>
                <c:pt idx="240">
                  <c:v>36767</c:v>
                </c:pt>
                <c:pt idx="241">
                  <c:v>36768</c:v>
                </c:pt>
                <c:pt idx="242">
                  <c:v>36769</c:v>
                </c:pt>
                <c:pt idx="243">
                  <c:v>36770</c:v>
                </c:pt>
                <c:pt idx="244">
                  <c:v>36771</c:v>
                </c:pt>
                <c:pt idx="245">
                  <c:v>36772</c:v>
                </c:pt>
                <c:pt idx="246">
                  <c:v>36773</c:v>
                </c:pt>
                <c:pt idx="247">
                  <c:v>36774</c:v>
                </c:pt>
                <c:pt idx="248">
                  <c:v>36775</c:v>
                </c:pt>
                <c:pt idx="249">
                  <c:v>36776</c:v>
                </c:pt>
                <c:pt idx="250">
                  <c:v>36777</c:v>
                </c:pt>
                <c:pt idx="251">
                  <c:v>36778</c:v>
                </c:pt>
                <c:pt idx="252">
                  <c:v>36779</c:v>
                </c:pt>
                <c:pt idx="253">
                  <c:v>36780</c:v>
                </c:pt>
                <c:pt idx="254">
                  <c:v>36781</c:v>
                </c:pt>
                <c:pt idx="255">
                  <c:v>36782</c:v>
                </c:pt>
                <c:pt idx="256">
                  <c:v>36783</c:v>
                </c:pt>
                <c:pt idx="257">
                  <c:v>36784</c:v>
                </c:pt>
                <c:pt idx="258">
                  <c:v>36785</c:v>
                </c:pt>
                <c:pt idx="259">
                  <c:v>36786</c:v>
                </c:pt>
                <c:pt idx="260">
                  <c:v>36787</c:v>
                </c:pt>
                <c:pt idx="261">
                  <c:v>36788</c:v>
                </c:pt>
                <c:pt idx="262">
                  <c:v>36789</c:v>
                </c:pt>
                <c:pt idx="263">
                  <c:v>36790</c:v>
                </c:pt>
                <c:pt idx="264">
                  <c:v>36791</c:v>
                </c:pt>
                <c:pt idx="265">
                  <c:v>36792</c:v>
                </c:pt>
                <c:pt idx="266">
                  <c:v>36793</c:v>
                </c:pt>
                <c:pt idx="267">
                  <c:v>36794</c:v>
                </c:pt>
                <c:pt idx="268">
                  <c:v>36795</c:v>
                </c:pt>
                <c:pt idx="269">
                  <c:v>36796</c:v>
                </c:pt>
                <c:pt idx="270">
                  <c:v>36797</c:v>
                </c:pt>
                <c:pt idx="271">
                  <c:v>36798</c:v>
                </c:pt>
                <c:pt idx="272">
                  <c:v>36799</c:v>
                </c:pt>
                <c:pt idx="273">
                  <c:v>36800</c:v>
                </c:pt>
                <c:pt idx="274">
                  <c:v>36801</c:v>
                </c:pt>
                <c:pt idx="275">
                  <c:v>36802</c:v>
                </c:pt>
                <c:pt idx="276">
                  <c:v>36803</c:v>
                </c:pt>
                <c:pt idx="277">
                  <c:v>36804</c:v>
                </c:pt>
                <c:pt idx="278">
                  <c:v>36805</c:v>
                </c:pt>
                <c:pt idx="279">
                  <c:v>36806</c:v>
                </c:pt>
                <c:pt idx="280">
                  <c:v>36807</c:v>
                </c:pt>
                <c:pt idx="281">
                  <c:v>36808</c:v>
                </c:pt>
                <c:pt idx="282">
                  <c:v>36809</c:v>
                </c:pt>
                <c:pt idx="283">
                  <c:v>36810</c:v>
                </c:pt>
                <c:pt idx="284">
                  <c:v>36811</c:v>
                </c:pt>
                <c:pt idx="285">
                  <c:v>36812</c:v>
                </c:pt>
                <c:pt idx="286">
                  <c:v>36813</c:v>
                </c:pt>
                <c:pt idx="287">
                  <c:v>36814</c:v>
                </c:pt>
                <c:pt idx="288">
                  <c:v>36815</c:v>
                </c:pt>
                <c:pt idx="289">
                  <c:v>36816</c:v>
                </c:pt>
                <c:pt idx="290">
                  <c:v>36817</c:v>
                </c:pt>
                <c:pt idx="291">
                  <c:v>36818</c:v>
                </c:pt>
                <c:pt idx="292">
                  <c:v>36819</c:v>
                </c:pt>
                <c:pt idx="293">
                  <c:v>36820</c:v>
                </c:pt>
                <c:pt idx="294">
                  <c:v>36821</c:v>
                </c:pt>
                <c:pt idx="295">
                  <c:v>36822</c:v>
                </c:pt>
                <c:pt idx="296">
                  <c:v>36823</c:v>
                </c:pt>
                <c:pt idx="297">
                  <c:v>36824</c:v>
                </c:pt>
                <c:pt idx="298">
                  <c:v>36825</c:v>
                </c:pt>
                <c:pt idx="299">
                  <c:v>36826</c:v>
                </c:pt>
                <c:pt idx="300">
                  <c:v>36827</c:v>
                </c:pt>
                <c:pt idx="301">
                  <c:v>36828</c:v>
                </c:pt>
                <c:pt idx="302">
                  <c:v>36829</c:v>
                </c:pt>
                <c:pt idx="303">
                  <c:v>36830</c:v>
                </c:pt>
                <c:pt idx="304">
                  <c:v>36831</c:v>
                </c:pt>
                <c:pt idx="305">
                  <c:v>36832</c:v>
                </c:pt>
                <c:pt idx="306">
                  <c:v>36833</c:v>
                </c:pt>
                <c:pt idx="307">
                  <c:v>36834</c:v>
                </c:pt>
                <c:pt idx="308">
                  <c:v>36835</c:v>
                </c:pt>
                <c:pt idx="309">
                  <c:v>36836</c:v>
                </c:pt>
                <c:pt idx="310">
                  <c:v>36837</c:v>
                </c:pt>
                <c:pt idx="311">
                  <c:v>36838</c:v>
                </c:pt>
                <c:pt idx="312">
                  <c:v>36839</c:v>
                </c:pt>
                <c:pt idx="313">
                  <c:v>36840</c:v>
                </c:pt>
                <c:pt idx="314">
                  <c:v>36841</c:v>
                </c:pt>
                <c:pt idx="315">
                  <c:v>36842</c:v>
                </c:pt>
                <c:pt idx="316">
                  <c:v>36843</c:v>
                </c:pt>
                <c:pt idx="317">
                  <c:v>36844</c:v>
                </c:pt>
                <c:pt idx="318">
                  <c:v>36845</c:v>
                </c:pt>
                <c:pt idx="319">
                  <c:v>36846</c:v>
                </c:pt>
                <c:pt idx="320">
                  <c:v>36847</c:v>
                </c:pt>
                <c:pt idx="321">
                  <c:v>36848</c:v>
                </c:pt>
                <c:pt idx="322">
                  <c:v>36849</c:v>
                </c:pt>
                <c:pt idx="323">
                  <c:v>36850</c:v>
                </c:pt>
                <c:pt idx="324">
                  <c:v>36851</c:v>
                </c:pt>
                <c:pt idx="325">
                  <c:v>36852</c:v>
                </c:pt>
                <c:pt idx="326">
                  <c:v>36853</c:v>
                </c:pt>
                <c:pt idx="327">
                  <c:v>36854</c:v>
                </c:pt>
                <c:pt idx="328">
                  <c:v>36855</c:v>
                </c:pt>
                <c:pt idx="329">
                  <c:v>36856</c:v>
                </c:pt>
                <c:pt idx="330">
                  <c:v>36857</c:v>
                </c:pt>
                <c:pt idx="331">
                  <c:v>36858</c:v>
                </c:pt>
                <c:pt idx="332">
                  <c:v>36859</c:v>
                </c:pt>
                <c:pt idx="333">
                  <c:v>36860</c:v>
                </c:pt>
                <c:pt idx="334">
                  <c:v>36861</c:v>
                </c:pt>
                <c:pt idx="335">
                  <c:v>36862</c:v>
                </c:pt>
                <c:pt idx="336">
                  <c:v>36863</c:v>
                </c:pt>
                <c:pt idx="337">
                  <c:v>36864</c:v>
                </c:pt>
                <c:pt idx="338">
                  <c:v>36865</c:v>
                </c:pt>
                <c:pt idx="339">
                  <c:v>36866</c:v>
                </c:pt>
                <c:pt idx="340">
                  <c:v>36867</c:v>
                </c:pt>
                <c:pt idx="341">
                  <c:v>36868</c:v>
                </c:pt>
                <c:pt idx="342">
                  <c:v>36869</c:v>
                </c:pt>
                <c:pt idx="343">
                  <c:v>36870</c:v>
                </c:pt>
                <c:pt idx="344">
                  <c:v>36871</c:v>
                </c:pt>
                <c:pt idx="345">
                  <c:v>36872</c:v>
                </c:pt>
                <c:pt idx="346">
                  <c:v>36873</c:v>
                </c:pt>
                <c:pt idx="347">
                  <c:v>36874</c:v>
                </c:pt>
                <c:pt idx="348">
                  <c:v>36875</c:v>
                </c:pt>
                <c:pt idx="349">
                  <c:v>36876</c:v>
                </c:pt>
                <c:pt idx="350">
                  <c:v>36877</c:v>
                </c:pt>
                <c:pt idx="351">
                  <c:v>36878</c:v>
                </c:pt>
                <c:pt idx="352">
                  <c:v>36879</c:v>
                </c:pt>
                <c:pt idx="353">
                  <c:v>36880</c:v>
                </c:pt>
                <c:pt idx="354">
                  <c:v>36881</c:v>
                </c:pt>
                <c:pt idx="355">
                  <c:v>36882</c:v>
                </c:pt>
                <c:pt idx="356">
                  <c:v>36883</c:v>
                </c:pt>
                <c:pt idx="357">
                  <c:v>36884</c:v>
                </c:pt>
                <c:pt idx="358">
                  <c:v>36885</c:v>
                </c:pt>
                <c:pt idx="359">
                  <c:v>36886</c:v>
                </c:pt>
                <c:pt idx="360">
                  <c:v>36887</c:v>
                </c:pt>
                <c:pt idx="361">
                  <c:v>36888</c:v>
                </c:pt>
                <c:pt idx="362">
                  <c:v>36889</c:v>
                </c:pt>
                <c:pt idx="363">
                  <c:v>36890</c:v>
                </c:pt>
                <c:pt idx="364">
                  <c:v>36891</c:v>
                </c:pt>
                <c:pt idx="365">
                  <c:v>36892</c:v>
                </c:pt>
                <c:pt idx="366">
                  <c:v>36893</c:v>
                </c:pt>
                <c:pt idx="367">
                  <c:v>36894</c:v>
                </c:pt>
                <c:pt idx="368">
                  <c:v>36895</c:v>
                </c:pt>
                <c:pt idx="369">
                  <c:v>36896</c:v>
                </c:pt>
                <c:pt idx="370">
                  <c:v>36897</c:v>
                </c:pt>
                <c:pt idx="371">
                  <c:v>36898</c:v>
                </c:pt>
                <c:pt idx="372">
                  <c:v>36899</c:v>
                </c:pt>
                <c:pt idx="373">
                  <c:v>36900</c:v>
                </c:pt>
                <c:pt idx="374">
                  <c:v>36901</c:v>
                </c:pt>
                <c:pt idx="375">
                  <c:v>36902</c:v>
                </c:pt>
                <c:pt idx="376">
                  <c:v>36903</c:v>
                </c:pt>
                <c:pt idx="377">
                  <c:v>36904</c:v>
                </c:pt>
                <c:pt idx="378">
                  <c:v>36905</c:v>
                </c:pt>
                <c:pt idx="379">
                  <c:v>36906</c:v>
                </c:pt>
                <c:pt idx="380">
                  <c:v>36907</c:v>
                </c:pt>
                <c:pt idx="381">
                  <c:v>36908</c:v>
                </c:pt>
                <c:pt idx="382">
                  <c:v>36909</c:v>
                </c:pt>
                <c:pt idx="383">
                  <c:v>36910</c:v>
                </c:pt>
                <c:pt idx="384">
                  <c:v>36911</c:v>
                </c:pt>
                <c:pt idx="385">
                  <c:v>36912</c:v>
                </c:pt>
                <c:pt idx="386">
                  <c:v>36913</c:v>
                </c:pt>
                <c:pt idx="387">
                  <c:v>36914</c:v>
                </c:pt>
                <c:pt idx="388">
                  <c:v>36915</c:v>
                </c:pt>
                <c:pt idx="389">
                  <c:v>36916</c:v>
                </c:pt>
                <c:pt idx="390">
                  <c:v>36917</c:v>
                </c:pt>
                <c:pt idx="391">
                  <c:v>36918</c:v>
                </c:pt>
                <c:pt idx="392">
                  <c:v>36919</c:v>
                </c:pt>
                <c:pt idx="393">
                  <c:v>36920</c:v>
                </c:pt>
                <c:pt idx="394">
                  <c:v>36921</c:v>
                </c:pt>
                <c:pt idx="395">
                  <c:v>36922</c:v>
                </c:pt>
                <c:pt idx="396">
                  <c:v>36923</c:v>
                </c:pt>
                <c:pt idx="397">
                  <c:v>36924</c:v>
                </c:pt>
                <c:pt idx="398">
                  <c:v>36925</c:v>
                </c:pt>
                <c:pt idx="399">
                  <c:v>36926</c:v>
                </c:pt>
                <c:pt idx="400">
                  <c:v>36927</c:v>
                </c:pt>
                <c:pt idx="401">
                  <c:v>36928</c:v>
                </c:pt>
                <c:pt idx="402">
                  <c:v>36929</c:v>
                </c:pt>
                <c:pt idx="403">
                  <c:v>36930</c:v>
                </c:pt>
                <c:pt idx="404">
                  <c:v>36931</c:v>
                </c:pt>
                <c:pt idx="405">
                  <c:v>36932</c:v>
                </c:pt>
                <c:pt idx="406">
                  <c:v>36933</c:v>
                </c:pt>
                <c:pt idx="407">
                  <c:v>36934</c:v>
                </c:pt>
                <c:pt idx="408">
                  <c:v>36935</c:v>
                </c:pt>
                <c:pt idx="409">
                  <c:v>36936</c:v>
                </c:pt>
                <c:pt idx="410">
                  <c:v>36937</c:v>
                </c:pt>
                <c:pt idx="411">
                  <c:v>36938</c:v>
                </c:pt>
                <c:pt idx="412">
                  <c:v>36939</c:v>
                </c:pt>
                <c:pt idx="413">
                  <c:v>36940</c:v>
                </c:pt>
                <c:pt idx="414">
                  <c:v>36941</c:v>
                </c:pt>
                <c:pt idx="415">
                  <c:v>36942</c:v>
                </c:pt>
                <c:pt idx="416">
                  <c:v>36943</c:v>
                </c:pt>
                <c:pt idx="417">
                  <c:v>36944</c:v>
                </c:pt>
                <c:pt idx="418">
                  <c:v>36945</c:v>
                </c:pt>
                <c:pt idx="419">
                  <c:v>36946</c:v>
                </c:pt>
                <c:pt idx="420">
                  <c:v>36947</c:v>
                </c:pt>
                <c:pt idx="421">
                  <c:v>36948</c:v>
                </c:pt>
                <c:pt idx="422">
                  <c:v>36949</c:v>
                </c:pt>
                <c:pt idx="423">
                  <c:v>36950</c:v>
                </c:pt>
                <c:pt idx="424">
                  <c:v>36951</c:v>
                </c:pt>
                <c:pt idx="425">
                  <c:v>36952</c:v>
                </c:pt>
                <c:pt idx="426">
                  <c:v>36953</c:v>
                </c:pt>
                <c:pt idx="427">
                  <c:v>36954</c:v>
                </c:pt>
                <c:pt idx="428">
                  <c:v>36955</c:v>
                </c:pt>
                <c:pt idx="429">
                  <c:v>36956</c:v>
                </c:pt>
                <c:pt idx="430">
                  <c:v>36957</c:v>
                </c:pt>
                <c:pt idx="431">
                  <c:v>36958</c:v>
                </c:pt>
                <c:pt idx="432">
                  <c:v>36959</c:v>
                </c:pt>
                <c:pt idx="433">
                  <c:v>36960</c:v>
                </c:pt>
                <c:pt idx="434">
                  <c:v>36961</c:v>
                </c:pt>
                <c:pt idx="435">
                  <c:v>36962</c:v>
                </c:pt>
                <c:pt idx="436">
                  <c:v>36963</c:v>
                </c:pt>
                <c:pt idx="437">
                  <c:v>36964</c:v>
                </c:pt>
                <c:pt idx="438">
                  <c:v>36965</c:v>
                </c:pt>
                <c:pt idx="439">
                  <c:v>36966</c:v>
                </c:pt>
                <c:pt idx="440">
                  <c:v>36967</c:v>
                </c:pt>
                <c:pt idx="441">
                  <c:v>36968</c:v>
                </c:pt>
                <c:pt idx="442">
                  <c:v>36969</c:v>
                </c:pt>
                <c:pt idx="443">
                  <c:v>36970</c:v>
                </c:pt>
                <c:pt idx="444">
                  <c:v>36971</c:v>
                </c:pt>
                <c:pt idx="445">
                  <c:v>36972</c:v>
                </c:pt>
                <c:pt idx="446">
                  <c:v>36973</c:v>
                </c:pt>
                <c:pt idx="447">
                  <c:v>36974</c:v>
                </c:pt>
                <c:pt idx="448">
                  <c:v>36975</c:v>
                </c:pt>
                <c:pt idx="449">
                  <c:v>36976</c:v>
                </c:pt>
                <c:pt idx="450">
                  <c:v>36977</c:v>
                </c:pt>
                <c:pt idx="451">
                  <c:v>36978</c:v>
                </c:pt>
                <c:pt idx="452">
                  <c:v>36979</c:v>
                </c:pt>
                <c:pt idx="453">
                  <c:v>36980</c:v>
                </c:pt>
                <c:pt idx="454">
                  <c:v>36981</c:v>
                </c:pt>
                <c:pt idx="455">
                  <c:v>36982</c:v>
                </c:pt>
                <c:pt idx="456">
                  <c:v>36983</c:v>
                </c:pt>
                <c:pt idx="457">
                  <c:v>36984</c:v>
                </c:pt>
                <c:pt idx="458">
                  <c:v>36985</c:v>
                </c:pt>
                <c:pt idx="459">
                  <c:v>36986</c:v>
                </c:pt>
                <c:pt idx="460">
                  <c:v>36987</c:v>
                </c:pt>
                <c:pt idx="461">
                  <c:v>36988</c:v>
                </c:pt>
                <c:pt idx="462">
                  <c:v>36989</c:v>
                </c:pt>
                <c:pt idx="463">
                  <c:v>36990</c:v>
                </c:pt>
                <c:pt idx="464">
                  <c:v>36991</c:v>
                </c:pt>
                <c:pt idx="465">
                  <c:v>36992</c:v>
                </c:pt>
                <c:pt idx="466">
                  <c:v>36993</c:v>
                </c:pt>
                <c:pt idx="467">
                  <c:v>36994</c:v>
                </c:pt>
                <c:pt idx="468">
                  <c:v>36995</c:v>
                </c:pt>
                <c:pt idx="469">
                  <c:v>36996</c:v>
                </c:pt>
                <c:pt idx="470">
                  <c:v>36997</c:v>
                </c:pt>
                <c:pt idx="471">
                  <c:v>36998</c:v>
                </c:pt>
                <c:pt idx="472">
                  <c:v>36999</c:v>
                </c:pt>
                <c:pt idx="473">
                  <c:v>37000</c:v>
                </c:pt>
                <c:pt idx="474">
                  <c:v>37001</c:v>
                </c:pt>
                <c:pt idx="475">
                  <c:v>37002</c:v>
                </c:pt>
                <c:pt idx="476">
                  <c:v>37003</c:v>
                </c:pt>
                <c:pt idx="477">
                  <c:v>37004</c:v>
                </c:pt>
                <c:pt idx="478">
                  <c:v>37005</c:v>
                </c:pt>
                <c:pt idx="479">
                  <c:v>37006</c:v>
                </c:pt>
                <c:pt idx="480">
                  <c:v>37007</c:v>
                </c:pt>
                <c:pt idx="481">
                  <c:v>37008</c:v>
                </c:pt>
                <c:pt idx="482">
                  <c:v>37009</c:v>
                </c:pt>
                <c:pt idx="483">
                  <c:v>37010</c:v>
                </c:pt>
                <c:pt idx="484">
                  <c:v>37011</c:v>
                </c:pt>
                <c:pt idx="485">
                  <c:v>37012</c:v>
                </c:pt>
                <c:pt idx="486">
                  <c:v>37013</c:v>
                </c:pt>
                <c:pt idx="487">
                  <c:v>37014</c:v>
                </c:pt>
                <c:pt idx="488">
                  <c:v>37015</c:v>
                </c:pt>
                <c:pt idx="489">
                  <c:v>37016</c:v>
                </c:pt>
                <c:pt idx="490">
                  <c:v>37017</c:v>
                </c:pt>
                <c:pt idx="491">
                  <c:v>37018</c:v>
                </c:pt>
                <c:pt idx="492">
                  <c:v>37019</c:v>
                </c:pt>
                <c:pt idx="493">
                  <c:v>37020</c:v>
                </c:pt>
                <c:pt idx="494">
                  <c:v>37021</c:v>
                </c:pt>
                <c:pt idx="495">
                  <c:v>37022</c:v>
                </c:pt>
                <c:pt idx="496">
                  <c:v>37023</c:v>
                </c:pt>
                <c:pt idx="497">
                  <c:v>37024</c:v>
                </c:pt>
                <c:pt idx="498">
                  <c:v>37025</c:v>
                </c:pt>
                <c:pt idx="499">
                  <c:v>37026</c:v>
                </c:pt>
                <c:pt idx="500">
                  <c:v>37027</c:v>
                </c:pt>
                <c:pt idx="501">
                  <c:v>37028</c:v>
                </c:pt>
                <c:pt idx="502">
                  <c:v>37029</c:v>
                </c:pt>
                <c:pt idx="503">
                  <c:v>37030</c:v>
                </c:pt>
                <c:pt idx="504">
                  <c:v>37031</c:v>
                </c:pt>
                <c:pt idx="505">
                  <c:v>37032</c:v>
                </c:pt>
                <c:pt idx="506">
                  <c:v>37033</c:v>
                </c:pt>
                <c:pt idx="507">
                  <c:v>37034</c:v>
                </c:pt>
                <c:pt idx="508">
                  <c:v>37035</c:v>
                </c:pt>
                <c:pt idx="509">
                  <c:v>37036</c:v>
                </c:pt>
                <c:pt idx="510">
                  <c:v>37037</c:v>
                </c:pt>
                <c:pt idx="511">
                  <c:v>37038</c:v>
                </c:pt>
                <c:pt idx="512">
                  <c:v>37039</c:v>
                </c:pt>
                <c:pt idx="513">
                  <c:v>37040</c:v>
                </c:pt>
                <c:pt idx="514">
                  <c:v>37041</c:v>
                </c:pt>
                <c:pt idx="515">
                  <c:v>37042</c:v>
                </c:pt>
                <c:pt idx="516">
                  <c:v>37043</c:v>
                </c:pt>
                <c:pt idx="517">
                  <c:v>37044</c:v>
                </c:pt>
                <c:pt idx="518">
                  <c:v>37045</c:v>
                </c:pt>
                <c:pt idx="519">
                  <c:v>37046</c:v>
                </c:pt>
                <c:pt idx="520">
                  <c:v>37047</c:v>
                </c:pt>
                <c:pt idx="521">
                  <c:v>37048</c:v>
                </c:pt>
                <c:pt idx="522">
                  <c:v>37049</c:v>
                </c:pt>
                <c:pt idx="523">
                  <c:v>37050</c:v>
                </c:pt>
                <c:pt idx="524">
                  <c:v>37051</c:v>
                </c:pt>
                <c:pt idx="525">
                  <c:v>37052</c:v>
                </c:pt>
                <c:pt idx="526">
                  <c:v>37053</c:v>
                </c:pt>
                <c:pt idx="527">
                  <c:v>37054</c:v>
                </c:pt>
                <c:pt idx="528">
                  <c:v>37055</c:v>
                </c:pt>
                <c:pt idx="529">
                  <c:v>37056</c:v>
                </c:pt>
                <c:pt idx="530">
                  <c:v>37057</c:v>
                </c:pt>
                <c:pt idx="531">
                  <c:v>37058</c:v>
                </c:pt>
                <c:pt idx="532">
                  <c:v>37059</c:v>
                </c:pt>
                <c:pt idx="533">
                  <c:v>37060</c:v>
                </c:pt>
                <c:pt idx="534">
                  <c:v>37061</c:v>
                </c:pt>
                <c:pt idx="535">
                  <c:v>37062</c:v>
                </c:pt>
                <c:pt idx="536">
                  <c:v>37063</c:v>
                </c:pt>
                <c:pt idx="537">
                  <c:v>37064</c:v>
                </c:pt>
                <c:pt idx="538">
                  <c:v>37065</c:v>
                </c:pt>
                <c:pt idx="539">
                  <c:v>37066</c:v>
                </c:pt>
                <c:pt idx="540">
                  <c:v>37067</c:v>
                </c:pt>
                <c:pt idx="541">
                  <c:v>37068</c:v>
                </c:pt>
                <c:pt idx="542">
                  <c:v>37069</c:v>
                </c:pt>
                <c:pt idx="543">
                  <c:v>37070</c:v>
                </c:pt>
                <c:pt idx="544">
                  <c:v>37071</c:v>
                </c:pt>
                <c:pt idx="545">
                  <c:v>37072</c:v>
                </c:pt>
                <c:pt idx="546">
                  <c:v>37073</c:v>
                </c:pt>
                <c:pt idx="547">
                  <c:v>37074</c:v>
                </c:pt>
                <c:pt idx="548">
                  <c:v>37075</c:v>
                </c:pt>
                <c:pt idx="549">
                  <c:v>37076</c:v>
                </c:pt>
                <c:pt idx="550">
                  <c:v>37077</c:v>
                </c:pt>
                <c:pt idx="551">
                  <c:v>37078</c:v>
                </c:pt>
                <c:pt idx="552">
                  <c:v>37079</c:v>
                </c:pt>
                <c:pt idx="553">
                  <c:v>37080</c:v>
                </c:pt>
                <c:pt idx="554">
                  <c:v>37081</c:v>
                </c:pt>
                <c:pt idx="555">
                  <c:v>37082</c:v>
                </c:pt>
                <c:pt idx="556">
                  <c:v>37083</c:v>
                </c:pt>
                <c:pt idx="557">
                  <c:v>37084</c:v>
                </c:pt>
                <c:pt idx="558">
                  <c:v>37085</c:v>
                </c:pt>
                <c:pt idx="559">
                  <c:v>37086</c:v>
                </c:pt>
                <c:pt idx="560">
                  <c:v>37087</c:v>
                </c:pt>
                <c:pt idx="561">
                  <c:v>37088</c:v>
                </c:pt>
                <c:pt idx="562">
                  <c:v>37089</c:v>
                </c:pt>
                <c:pt idx="563">
                  <c:v>37090</c:v>
                </c:pt>
                <c:pt idx="564">
                  <c:v>37091</c:v>
                </c:pt>
                <c:pt idx="565">
                  <c:v>37092</c:v>
                </c:pt>
                <c:pt idx="566">
                  <c:v>37093</c:v>
                </c:pt>
                <c:pt idx="567">
                  <c:v>37094</c:v>
                </c:pt>
                <c:pt idx="568">
                  <c:v>37095</c:v>
                </c:pt>
                <c:pt idx="569">
                  <c:v>37096</c:v>
                </c:pt>
                <c:pt idx="570">
                  <c:v>37097</c:v>
                </c:pt>
                <c:pt idx="571">
                  <c:v>37098</c:v>
                </c:pt>
                <c:pt idx="572">
                  <c:v>37099</c:v>
                </c:pt>
                <c:pt idx="573">
                  <c:v>37100</c:v>
                </c:pt>
                <c:pt idx="574">
                  <c:v>37101</c:v>
                </c:pt>
                <c:pt idx="575">
                  <c:v>37102</c:v>
                </c:pt>
                <c:pt idx="576">
                  <c:v>37103</c:v>
                </c:pt>
                <c:pt idx="577">
                  <c:v>37104</c:v>
                </c:pt>
                <c:pt idx="578">
                  <c:v>37105</c:v>
                </c:pt>
                <c:pt idx="579">
                  <c:v>37106</c:v>
                </c:pt>
                <c:pt idx="580">
                  <c:v>37107</c:v>
                </c:pt>
                <c:pt idx="581">
                  <c:v>37108</c:v>
                </c:pt>
                <c:pt idx="582">
                  <c:v>37109</c:v>
                </c:pt>
                <c:pt idx="583">
                  <c:v>37110</c:v>
                </c:pt>
                <c:pt idx="584">
                  <c:v>37111</c:v>
                </c:pt>
                <c:pt idx="585">
                  <c:v>37112</c:v>
                </c:pt>
                <c:pt idx="586">
                  <c:v>37113</c:v>
                </c:pt>
                <c:pt idx="587">
                  <c:v>37114</c:v>
                </c:pt>
                <c:pt idx="588">
                  <c:v>37115</c:v>
                </c:pt>
                <c:pt idx="589">
                  <c:v>37116</c:v>
                </c:pt>
                <c:pt idx="590">
                  <c:v>37117</c:v>
                </c:pt>
                <c:pt idx="591">
                  <c:v>37118</c:v>
                </c:pt>
                <c:pt idx="592">
                  <c:v>37119</c:v>
                </c:pt>
                <c:pt idx="593">
                  <c:v>37120</c:v>
                </c:pt>
                <c:pt idx="594">
                  <c:v>37121</c:v>
                </c:pt>
                <c:pt idx="595">
                  <c:v>37122</c:v>
                </c:pt>
                <c:pt idx="596">
                  <c:v>37123</c:v>
                </c:pt>
                <c:pt idx="597">
                  <c:v>37124</c:v>
                </c:pt>
                <c:pt idx="598">
                  <c:v>37125</c:v>
                </c:pt>
                <c:pt idx="599">
                  <c:v>37126</c:v>
                </c:pt>
                <c:pt idx="600">
                  <c:v>37127</c:v>
                </c:pt>
                <c:pt idx="601">
                  <c:v>37128</c:v>
                </c:pt>
                <c:pt idx="602">
                  <c:v>37129</c:v>
                </c:pt>
                <c:pt idx="603">
                  <c:v>37130</c:v>
                </c:pt>
                <c:pt idx="604">
                  <c:v>37131</c:v>
                </c:pt>
                <c:pt idx="605">
                  <c:v>37132</c:v>
                </c:pt>
                <c:pt idx="606">
                  <c:v>37133</c:v>
                </c:pt>
                <c:pt idx="607">
                  <c:v>37134</c:v>
                </c:pt>
                <c:pt idx="608">
                  <c:v>37135</c:v>
                </c:pt>
                <c:pt idx="609">
                  <c:v>37136</c:v>
                </c:pt>
                <c:pt idx="610">
                  <c:v>37137</c:v>
                </c:pt>
                <c:pt idx="611">
                  <c:v>37138</c:v>
                </c:pt>
                <c:pt idx="612">
                  <c:v>37139</c:v>
                </c:pt>
                <c:pt idx="613">
                  <c:v>37140</c:v>
                </c:pt>
                <c:pt idx="614">
                  <c:v>37141</c:v>
                </c:pt>
                <c:pt idx="615">
                  <c:v>37142</c:v>
                </c:pt>
                <c:pt idx="616">
                  <c:v>37143</c:v>
                </c:pt>
                <c:pt idx="617">
                  <c:v>37144</c:v>
                </c:pt>
                <c:pt idx="618">
                  <c:v>37145</c:v>
                </c:pt>
                <c:pt idx="619">
                  <c:v>37146</c:v>
                </c:pt>
                <c:pt idx="620">
                  <c:v>37147</c:v>
                </c:pt>
                <c:pt idx="621">
                  <c:v>37148</c:v>
                </c:pt>
                <c:pt idx="622">
                  <c:v>37149</c:v>
                </c:pt>
                <c:pt idx="623">
                  <c:v>37150</c:v>
                </c:pt>
                <c:pt idx="624">
                  <c:v>37151</c:v>
                </c:pt>
                <c:pt idx="625">
                  <c:v>37152</c:v>
                </c:pt>
                <c:pt idx="626">
                  <c:v>37153</c:v>
                </c:pt>
                <c:pt idx="627">
                  <c:v>37154</c:v>
                </c:pt>
                <c:pt idx="628">
                  <c:v>37155</c:v>
                </c:pt>
                <c:pt idx="629">
                  <c:v>37156</c:v>
                </c:pt>
                <c:pt idx="630">
                  <c:v>37157</c:v>
                </c:pt>
                <c:pt idx="631">
                  <c:v>37158</c:v>
                </c:pt>
                <c:pt idx="632">
                  <c:v>37159</c:v>
                </c:pt>
                <c:pt idx="633">
                  <c:v>37160</c:v>
                </c:pt>
                <c:pt idx="634">
                  <c:v>37161</c:v>
                </c:pt>
                <c:pt idx="635">
                  <c:v>37162</c:v>
                </c:pt>
                <c:pt idx="636">
                  <c:v>37163</c:v>
                </c:pt>
                <c:pt idx="637">
                  <c:v>37164</c:v>
                </c:pt>
                <c:pt idx="638">
                  <c:v>37165</c:v>
                </c:pt>
                <c:pt idx="639">
                  <c:v>37166</c:v>
                </c:pt>
                <c:pt idx="640">
                  <c:v>37167</c:v>
                </c:pt>
                <c:pt idx="641">
                  <c:v>37168</c:v>
                </c:pt>
                <c:pt idx="642">
                  <c:v>37169</c:v>
                </c:pt>
                <c:pt idx="643">
                  <c:v>37170</c:v>
                </c:pt>
                <c:pt idx="644">
                  <c:v>37171</c:v>
                </c:pt>
                <c:pt idx="645">
                  <c:v>37172</c:v>
                </c:pt>
                <c:pt idx="646">
                  <c:v>37173</c:v>
                </c:pt>
                <c:pt idx="647">
                  <c:v>37174</c:v>
                </c:pt>
                <c:pt idx="648">
                  <c:v>37175</c:v>
                </c:pt>
                <c:pt idx="649">
                  <c:v>37176</c:v>
                </c:pt>
                <c:pt idx="650">
                  <c:v>37177</c:v>
                </c:pt>
                <c:pt idx="651">
                  <c:v>37178</c:v>
                </c:pt>
                <c:pt idx="652">
                  <c:v>37179</c:v>
                </c:pt>
                <c:pt idx="653">
                  <c:v>37180</c:v>
                </c:pt>
                <c:pt idx="654">
                  <c:v>37181</c:v>
                </c:pt>
                <c:pt idx="655">
                  <c:v>37182</c:v>
                </c:pt>
                <c:pt idx="656">
                  <c:v>37183</c:v>
                </c:pt>
                <c:pt idx="657">
                  <c:v>37184</c:v>
                </c:pt>
                <c:pt idx="658">
                  <c:v>37185</c:v>
                </c:pt>
                <c:pt idx="659">
                  <c:v>37186</c:v>
                </c:pt>
                <c:pt idx="660">
                  <c:v>37187</c:v>
                </c:pt>
                <c:pt idx="661">
                  <c:v>37188</c:v>
                </c:pt>
                <c:pt idx="662">
                  <c:v>37189</c:v>
                </c:pt>
                <c:pt idx="663">
                  <c:v>37190</c:v>
                </c:pt>
                <c:pt idx="664">
                  <c:v>37191</c:v>
                </c:pt>
                <c:pt idx="665">
                  <c:v>37192</c:v>
                </c:pt>
                <c:pt idx="666">
                  <c:v>37193</c:v>
                </c:pt>
                <c:pt idx="667">
                  <c:v>37194</c:v>
                </c:pt>
                <c:pt idx="668">
                  <c:v>37195</c:v>
                </c:pt>
                <c:pt idx="669">
                  <c:v>37196</c:v>
                </c:pt>
                <c:pt idx="670">
                  <c:v>37197</c:v>
                </c:pt>
                <c:pt idx="671">
                  <c:v>37198</c:v>
                </c:pt>
                <c:pt idx="672">
                  <c:v>37199</c:v>
                </c:pt>
                <c:pt idx="673">
                  <c:v>37200</c:v>
                </c:pt>
                <c:pt idx="674">
                  <c:v>37201</c:v>
                </c:pt>
                <c:pt idx="675">
                  <c:v>37202</c:v>
                </c:pt>
                <c:pt idx="676">
                  <c:v>37203</c:v>
                </c:pt>
                <c:pt idx="677">
                  <c:v>37204</c:v>
                </c:pt>
                <c:pt idx="678">
                  <c:v>37205</c:v>
                </c:pt>
                <c:pt idx="679">
                  <c:v>37206</c:v>
                </c:pt>
                <c:pt idx="680">
                  <c:v>37207</c:v>
                </c:pt>
                <c:pt idx="681">
                  <c:v>37208</c:v>
                </c:pt>
                <c:pt idx="682">
                  <c:v>37209</c:v>
                </c:pt>
                <c:pt idx="683">
                  <c:v>37210</c:v>
                </c:pt>
                <c:pt idx="684">
                  <c:v>37211</c:v>
                </c:pt>
                <c:pt idx="685">
                  <c:v>37212</c:v>
                </c:pt>
                <c:pt idx="686">
                  <c:v>37213</c:v>
                </c:pt>
                <c:pt idx="687">
                  <c:v>37214</c:v>
                </c:pt>
                <c:pt idx="688">
                  <c:v>37215</c:v>
                </c:pt>
                <c:pt idx="689">
                  <c:v>37216</c:v>
                </c:pt>
                <c:pt idx="690">
                  <c:v>37217</c:v>
                </c:pt>
                <c:pt idx="691">
                  <c:v>37218</c:v>
                </c:pt>
                <c:pt idx="692">
                  <c:v>37219</c:v>
                </c:pt>
                <c:pt idx="693">
                  <c:v>37220</c:v>
                </c:pt>
                <c:pt idx="694">
                  <c:v>37221</c:v>
                </c:pt>
                <c:pt idx="695">
                  <c:v>37222</c:v>
                </c:pt>
                <c:pt idx="696">
                  <c:v>37223</c:v>
                </c:pt>
                <c:pt idx="697">
                  <c:v>37224</c:v>
                </c:pt>
                <c:pt idx="698">
                  <c:v>37225</c:v>
                </c:pt>
                <c:pt idx="699">
                  <c:v>37226</c:v>
                </c:pt>
                <c:pt idx="700">
                  <c:v>37227</c:v>
                </c:pt>
                <c:pt idx="701">
                  <c:v>37228</c:v>
                </c:pt>
                <c:pt idx="702">
                  <c:v>37229</c:v>
                </c:pt>
                <c:pt idx="703">
                  <c:v>37230</c:v>
                </c:pt>
                <c:pt idx="704">
                  <c:v>37231</c:v>
                </c:pt>
                <c:pt idx="705">
                  <c:v>37232</c:v>
                </c:pt>
                <c:pt idx="706">
                  <c:v>37233</c:v>
                </c:pt>
                <c:pt idx="707">
                  <c:v>37234</c:v>
                </c:pt>
                <c:pt idx="708">
                  <c:v>37235</c:v>
                </c:pt>
                <c:pt idx="709">
                  <c:v>37236</c:v>
                </c:pt>
                <c:pt idx="710">
                  <c:v>37237</c:v>
                </c:pt>
                <c:pt idx="711">
                  <c:v>37238</c:v>
                </c:pt>
                <c:pt idx="712">
                  <c:v>37239</c:v>
                </c:pt>
                <c:pt idx="713">
                  <c:v>37240</c:v>
                </c:pt>
                <c:pt idx="714">
                  <c:v>37241</c:v>
                </c:pt>
                <c:pt idx="715">
                  <c:v>37242</c:v>
                </c:pt>
                <c:pt idx="716">
                  <c:v>37243</c:v>
                </c:pt>
                <c:pt idx="717">
                  <c:v>37244</c:v>
                </c:pt>
                <c:pt idx="718">
                  <c:v>37245</c:v>
                </c:pt>
                <c:pt idx="719">
                  <c:v>37246</c:v>
                </c:pt>
                <c:pt idx="720">
                  <c:v>37247</c:v>
                </c:pt>
                <c:pt idx="721">
                  <c:v>37248</c:v>
                </c:pt>
                <c:pt idx="722">
                  <c:v>37249</c:v>
                </c:pt>
                <c:pt idx="723">
                  <c:v>37250</c:v>
                </c:pt>
                <c:pt idx="724">
                  <c:v>37251</c:v>
                </c:pt>
                <c:pt idx="725">
                  <c:v>37252</c:v>
                </c:pt>
                <c:pt idx="726">
                  <c:v>37253</c:v>
                </c:pt>
                <c:pt idx="727">
                  <c:v>37254</c:v>
                </c:pt>
                <c:pt idx="728">
                  <c:v>37255</c:v>
                </c:pt>
                <c:pt idx="729">
                  <c:v>37256</c:v>
                </c:pt>
                <c:pt idx="730">
                  <c:v>37257</c:v>
                </c:pt>
                <c:pt idx="731">
                  <c:v>37258</c:v>
                </c:pt>
                <c:pt idx="732">
                  <c:v>37259</c:v>
                </c:pt>
                <c:pt idx="733">
                  <c:v>37260</c:v>
                </c:pt>
                <c:pt idx="734">
                  <c:v>37261</c:v>
                </c:pt>
                <c:pt idx="735">
                  <c:v>37262</c:v>
                </c:pt>
                <c:pt idx="736">
                  <c:v>37263</c:v>
                </c:pt>
                <c:pt idx="737">
                  <c:v>37264</c:v>
                </c:pt>
                <c:pt idx="738">
                  <c:v>37265</c:v>
                </c:pt>
                <c:pt idx="739">
                  <c:v>37266</c:v>
                </c:pt>
                <c:pt idx="740">
                  <c:v>37267</c:v>
                </c:pt>
                <c:pt idx="741">
                  <c:v>37268</c:v>
                </c:pt>
                <c:pt idx="742">
                  <c:v>37269</c:v>
                </c:pt>
                <c:pt idx="743">
                  <c:v>37270</c:v>
                </c:pt>
                <c:pt idx="744">
                  <c:v>37271</c:v>
                </c:pt>
                <c:pt idx="745">
                  <c:v>37272</c:v>
                </c:pt>
                <c:pt idx="746">
                  <c:v>37273</c:v>
                </c:pt>
                <c:pt idx="747">
                  <c:v>37274</c:v>
                </c:pt>
                <c:pt idx="748">
                  <c:v>37275</c:v>
                </c:pt>
                <c:pt idx="749">
                  <c:v>37276</c:v>
                </c:pt>
                <c:pt idx="750">
                  <c:v>37277</c:v>
                </c:pt>
                <c:pt idx="751">
                  <c:v>37278</c:v>
                </c:pt>
                <c:pt idx="752">
                  <c:v>37279</c:v>
                </c:pt>
                <c:pt idx="753">
                  <c:v>37280</c:v>
                </c:pt>
                <c:pt idx="754">
                  <c:v>37281</c:v>
                </c:pt>
                <c:pt idx="755">
                  <c:v>37282</c:v>
                </c:pt>
                <c:pt idx="756">
                  <c:v>37283</c:v>
                </c:pt>
                <c:pt idx="757">
                  <c:v>37284</c:v>
                </c:pt>
                <c:pt idx="758">
                  <c:v>37285</c:v>
                </c:pt>
                <c:pt idx="759">
                  <c:v>37286</c:v>
                </c:pt>
                <c:pt idx="760">
                  <c:v>37287</c:v>
                </c:pt>
                <c:pt idx="761">
                  <c:v>37288</c:v>
                </c:pt>
                <c:pt idx="762">
                  <c:v>37289</c:v>
                </c:pt>
                <c:pt idx="763">
                  <c:v>37290</c:v>
                </c:pt>
                <c:pt idx="764">
                  <c:v>37291</c:v>
                </c:pt>
                <c:pt idx="765">
                  <c:v>37292</c:v>
                </c:pt>
                <c:pt idx="766">
                  <c:v>37293</c:v>
                </c:pt>
                <c:pt idx="767">
                  <c:v>37294</c:v>
                </c:pt>
                <c:pt idx="768">
                  <c:v>37295</c:v>
                </c:pt>
                <c:pt idx="769">
                  <c:v>37296</c:v>
                </c:pt>
                <c:pt idx="770">
                  <c:v>37297</c:v>
                </c:pt>
                <c:pt idx="771">
                  <c:v>37298</c:v>
                </c:pt>
                <c:pt idx="772">
                  <c:v>37299</c:v>
                </c:pt>
                <c:pt idx="773">
                  <c:v>37300</c:v>
                </c:pt>
                <c:pt idx="774">
                  <c:v>37301</c:v>
                </c:pt>
                <c:pt idx="775">
                  <c:v>37302</c:v>
                </c:pt>
                <c:pt idx="776">
                  <c:v>37303</c:v>
                </c:pt>
                <c:pt idx="777">
                  <c:v>37304</c:v>
                </c:pt>
                <c:pt idx="778">
                  <c:v>37305</c:v>
                </c:pt>
                <c:pt idx="779">
                  <c:v>37306</c:v>
                </c:pt>
                <c:pt idx="780">
                  <c:v>37307</c:v>
                </c:pt>
                <c:pt idx="781">
                  <c:v>37308</c:v>
                </c:pt>
                <c:pt idx="782">
                  <c:v>37309</c:v>
                </c:pt>
                <c:pt idx="783">
                  <c:v>37310</c:v>
                </c:pt>
                <c:pt idx="784">
                  <c:v>37311</c:v>
                </c:pt>
                <c:pt idx="785">
                  <c:v>37312</c:v>
                </c:pt>
                <c:pt idx="786">
                  <c:v>37313</c:v>
                </c:pt>
                <c:pt idx="787">
                  <c:v>37314</c:v>
                </c:pt>
                <c:pt idx="788">
                  <c:v>37315</c:v>
                </c:pt>
                <c:pt idx="789">
                  <c:v>37316</c:v>
                </c:pt>
                <c:pt idx="790">
                  <c:v>37317</c:v>
                </c:pt>
                <c:pt idx="791">
                  <c:v>37318</c:v>
                </c:pt>
                <c:pt idx="792">
                  <c:v>37319</c:v>
                </c:pt>
                <c:pt idx="793">
                  <c:v>37320</c:v>
                </c:pt>
                <c:pt idx="794">
                  <c:v>37321</c:v>
                </c:pt>
                <c:pt idx="795">
                  <c:v>37322</c:v>
                </c:pt>
                <c:pt idx="796">
                  <c:v>37323</c:v>
                </c:pt>
                <c:pt idx="797">
                  <c:v>37324</c:v>
                </c:pt>
                <c:pt idx="798">
                  <c:v>37325</c:v>
                </c:pt>
                <c:pt idx="799">
                  <c:v>37326</c:v>
                </c:pt>
                <c:pt idx="800">
                  <c:v>37327</c:v>
                </c:pt>
                <c:pt idx="801">
                  <c:v>37328</c:v>
                </c:pt>
                <c:pt idx="802">
                  <c:v>37329</c:v>
                </c:pt>
                <c:pt idx="803">
                  <c:v>37330</c:v>
                </c:pt>
                <c:pt idx="804">
                  <c:v>37331</c:v>
                </c:pt>
                <c:pt idx="805">
                  <c:v>37332</c:v>
                </c:pt>
                <c:pt idx="806">
                  <c:v>37333</c:v>
                </c:pt>
                <c:pt idx="807">
                  <c:v>37334</c:v>
                </c:pt>
                <c:pt idx="808">
                  <c:v>37335</c:v>
                </c:pt>
                <c:pt idx="809">
                  <c:v>37336</c:v>
                </c:pt>
                <c:pt idx="810">
                  <c:v>37337</c:v>
                </c:pt>
                <c:pt idx="811">
                  <c:v>37338</c:v>
                </c:pt>
                <c:pt idx="812">
                  <c:v>37339</c:v>
                </c:pt>
                <c:pt idx="813">
                  <c:v>37340</c:v>
                </c:pt>
                <c:pt idx="814">
                  <c:v>37341</c:v>
                </c:pt>
                <c:pt idx="815">
                  <c:v>37342</c:v>
                </c:pt>
                <c:pt idx="816">
                  <c:v>37343</c:v>
                </c:pt>
                <c:pt idx="817">
                  <c:v>37344</c:v>
                </c:pt>
                <c:pt idx="818">
                  <c:v>37345</c:v>
                </c:pt>
                <c:pt idx="819">
                  <c:v>37346</c:v>
                </c:pt>
                <c:pt idx="820">
                  <c:v>37347</c:v>
                </c:pt>
                <c:pt idx="821">
                  <c:v>37348</c:v>
                </c:pt>
                <c:pt idx="822">
                  <c:v>37349</c:v>
                </c:pt>
                <c:pt idx="823">
                  <c:v>37350</c:v>
                </c:pt>
                <c:pt idx="824">
                  <c:v>37351</c:v>
                </c:pt>
                <c:pt idx="825">
                  <c:v>37352</c:v>
                </c:pt>
                <c:pt idx="826">
                  <c:v>37353</c:v>
                </c:pt>
                <c:pt idx="827">
                  <c:v>37354</c:v>
                </c:pt>
                <c:pt idx="828">
                  <c:v>37355</c:v>
                </c:pt>
                <c:pt idx="829">
                  <c:v>37356</c:v>
                </c:pt>
                <c:pt idx="830">
                  <c:v>37357</c:v>
                </c:pt>
                <c:pt idx="831">
                  <c:v>37358</c:v>
                </c:pt>
                <c:pt idx="832">
                  <c:v>37359</c:v>
                </c:pt>
                <c:pt idx="833">
                  <c:v>37360</c:v>
                </c:pt>
                <c:pt idx="834">
                  <c:v>37361</c:v>
                </c:pt>
                <c:pt idx="835">
                  <c:v>37362</c:v>
                </c:pt>
                <c:pt idx="836">
                  <c:v>37363</c:v>
                </c:pt>
                <c:pt idx="837">
                  <c:v>37364</c:v>
                </c:pt>
                <c:pt idx="838">
                  <c:v>37365</c:v>
                </c:pt>
                <c:pt idx="839">
                  <c:v>37366</c:v>
                </c:pt>
                <c:pt idx="840">
                  <c:v>37367</c:v>
                </c:pt>
                <c:pt idx="841">
                  <c:v>37368</c:v>
                </c:pt>
                <c:pt idx="842">
                  <c:v>37369</c:v>
                </c:pt>
                <c:pt idx="843">
                  <c:v>37370</c:v>
                </c:pt>
                <c:pt idx="844">
                  <c:v>37371</c:v>
                </c:pt>
                <c:pt idx="845">
                  <c:v>37372</c:v>
                </c:pt>
                <c:pt idx="846">
                  <c:v>37373</c:v>
                </c:pt>
                <c:pt idx="847">
                  <c:v>37374</c:v>
                </c:pt>
                <c:pt idx="848">
                  <c:v>37375</c:v>
                </c:pt>
                <c:pt idx="849">
                  <c:v>37376</c:v>
                </c:pt>
                <c:pt idx="850">
                  <c:v>37377</c:v>
                </c:pt>
                <c:pt idx="851">
                  <c:v>37378</c:v>
                </c:pt>
                <c:pt idx="852">
                  <c:v>37379</c:v>
                </c:pt>
                <c:pt idx="853">
                  <c:v>37380</c:v>
                </c:pt>
                <c:pt idx="854">
                  <c:v>37381</c:v>
                </c:pt>
                <c:pt idx="855">
                  <c:v>37382</c:v>
                </c:pt>
                <c:pt idx="856">
                  <c:v>37383</c:v>
                </c:pt>
                <c:pt idx="857">
                  <c:v>37384</c:v>
                </c:pt>
                <c:pt idx="858">
                  <c:v>37385</c:v>
                </c:pt>
                <c:pt idx="859">
                  <c:v>37386</c:v>
                </c:pt>
                <c:pt idx="860">
                  <c:v>37387</c:v>
                </c:pt>
                <c:pt idx="861">
                  <c:v>37388</c:v>
                </c:pt>
                <c:pt idx="862">
                  <c:v>37389</c:v>
                </c:pt>
                <c:pt idx="863">
                  <c:v>37390</c:v>
                </c:pt>
                <c:pt idx="864">
                  <c:v>37391</c:v>
                </c:pt>
                <c:pt idx="865">
                  <c:v>37392</c:v>
                </c:pt>
                <c:pt idx="866">
                  <c:v>37393</c:v>
                </c:pt>
                <c:pt idx="867">
                  <c:v>37394</c:v>
                </c:pt>
                <c:pt idx="868">
                  <c:v>37395</c:v>
                </c:pt>
                <c:pt idx="869">
                  <c:v>37396</c:v>
                </c:pt>
                <c:pt idx="870">
                  <c:v>37397</c:v>
                </c:pt>
                <c:pt idx="871">
                  <c:v>37398</c:v>
                </c:pt>
                <c:pt idx="872">
                  <c:v>37399</c:v>
                </c:pt>
                <c:pt idx="873">
                  <c:v>37400</c:v>
                </c:pt>
                <c:pt idx="874">
                  <c:v>37401</c:v>
                </c:pt>
                <c:pt idx="875">
                  <c:v>37402</c:v>
                </c:pt>
                <c:pt idx="876">
                  <c:v>37403</c:v>
                </c:pt>
                <c:pt idx="877">
                  <c:v>37404</c:v>
                </c:pt>
                <c:pt idx="878">
                  <c:v>37405</c:v>
                </c:pt>
                <c:pt idx="879">
                  <c:v>37406</c:v>
                </c:pt>
                <c:pt idx="880">
                  <c:v>37407</c:v>
                </c:pt>
                <c:pt idx="881">
                  <c:v>37408</c:v>
                </c:pt>
                <c:pt idx="882">
                  <c:v>37409</c:v>
                </c:pt>
                <c:pt idx="883">
                  <c:v>37410</c:v>
                </c:pt>
                <c:pt idx="884">
                  <c:v>37411</c:v>
                </c:pt>
                <c:pt idx="885">
                  <c:v>37412</c:v>
                </c:pt>
                <c:pt idx="886">
                  <c:v>37413</c:v>
                </c:pt>
                <c:pt idx="887">
                  <c:v>37414</c:v>
                </c:pt>
                <c:pt idx="888">
                  <c:v>37415</c:v>
                </c:pt>
                <c:pt idx="889">
                  <c:v>37416</c:v>
                </c:pt>
                <c:pt idx="890">
                  <c:v>37417</c:v>
                </c:pt>
                <c:pt idx="891">
                  <c:v>37418</c:v>
                </c:pt>
                <c:pt idx="892">
                  <c:v>37419</c:v>
                </c:pt>
                <c:pt idx="893">
                  <c:v>37420</c:v>
                </c:pt>
                <c:pt idx="894">
                  <c:v>37421</c:v>
                </c:pt>
                <c:pt idx="895">
                  <c:v>37422</c:v>
                </c:pt>
                <c:pt idx="896">
                  <c:v>37423</c:v>
                </c:pt>
                <c:pt idx="897">
                  <c:v>37424</c:v>
                </c:pt>
                <c:pt idx="898">
                  <c:v>37425</c:v>
                </c:pt>
                <c:pt idx="899">
                  <c:v>37426</c:v>
                </c:pt>
                <c:pt idx="900">
                  <c:v>37427</c:v>
                </c:pt>
                <c:pt idx="901">
                  <c:v>37428</c:v>
                </c:pt>
                <c:pt idx="902">
                  <c:v>37429</c:v>
                </c:pt>
                <c:pt idx="903">
                  <c:v>37430</c:v>
                </c:pt>
                <c:pt idx="904">
                  <c:v>37431</c:v>
                </c:pt>
                <c:pt idx="905">
                  <c:v>37432</c:v>
                </c:pt>
                <c:pt idx="906">
                  <c:v>37433</c:v>
                </c:pt>
                <c:pt idx="907">
                  <c:v>37434</c:v>
                </c:pt>
                <c:pt idx="908">
                  <c:v>37435</c:v>
                </c:pt>
                <c:pt idx="909">
                  <c:v>37436</c:v>
                </c:pt>
                <c:pt idx="910">
                  <c:v>37437</c:v>
                </c:pt>
                <c:pt idx="911">
                  <c:v>37438</c:v>
                </c:pt>
                <c:pt idx="912">
                  <c:v>37439</c:v>
                </c:pt>
                <c:pt idx="913">
                  <c:v>37440</c:v>
                </c:pt>
                <c:pt idx="914">
                  <c:v>37441</c:v>
                </c:pt>
                <c:pt idx="915">
                  <c:v>37442</c:v>
                </c:pt>
                <c:pt idx="916">
                  <c:v>37443</c:v>
                </c:pt>
                <c:pt idx="917">
                  <c:v>37444</c:v>
                </c:pt>
                <c:pt idx="918">
                  <c:v>37445</c:v>
                </c:pt>
                <c:pt idx="919">
                  <c:v>37446</c:v>
                </c:pt>
                <c:pt idx="920">
                  <c:v>37447</c:v>
                </c:pt>
                <c:pt idx="921">
                  <c:v>37448</c:v>
                </c:pt>
                <c:pt idx="922">
                  <c:v>37449</c:v>
                </c:pt>
                <c:pt idx="923">
                  <c:v>37450</c:v>
                </c:pt>
                <c:pt idx="924">
                  <c:v>37451</c:v>
                </c:pt>
                <c:pt idx="925">
                  <c:v>37452</c:v>
                </c:pt>
                <c:pt idx="926">
                  <c:v>37453</c:v>
                </c:pt>
                <c:pt idx="927">
                  <c:v>37454</c:v>
                </c:pt>
                <c:pt idx="928">
                  <c:v>37455</c:v>
                </c:pt>
                <c:pt idx="929">
                  <c:v>37456</c:v>
                </c:pt>
                <c:pt idx="930">
                  <c:v>37457</c:v>
                </c:pt>
                <c:pt idx="931">
                  <c:v>37458</c:v>
                </c:pt>
                <c:pt idx="932">
                  <c:v>37459</c:v>
                </c:pt>
                <c:pt idx="933">
                  <c:v>37460</c:v>
                </c:pt>
                <c:pt idx="934">
                  <c:v>37461</c:v>
                </c:pt>
                <c:pt idx="935">
                  <c:v>37462</c:v>
                </c:pt>
                <c:pt idx="936">
                  <c:v>37463</c:v>
                </c:pt>
                <c:pt idx="937">
                  <c:v>37464</c:v>
                </c:pt>
                <c:pt idx="938">
                  <c:v>37465</c:v>
                </c:pt>
                <c:pt idx="939">
                  <c:v>37466</c:v>
                </c:pt>
                <c:pt idx="940">
                  <c:v>37467</c:v>
                </c:pt>
                <c:pt idx="941">
                  <c:v>37468</c:v>
                </c:pt>
                <c:pt idx="942">
                  <c:v>37469</c:v>
                </c:pt>
                <c:pt idx="943">
                  <c:v>37470</c:v>
                </c:pt>
                <c:pt idx="944">
                  <c:v>37471</c:v>
                </c:pt>
                <c:pt idx="945">
                  <c:v>37472</c:v>
                </c:pt>
                <c:pt idx="946">
                  <c:v>37473</c:v>
                </c:pt>
                <c:pt idx="947">
                  <c:v>37474</c:v>
                </c:pt>
                <c:pt idx="948">
                  <c:v>37475</c:v>
                </c:pt>
                <c:pt idx="949">
                  <c:v>37476</c:v>
                </c:pt>
                <c:pt idx="950">
                  <c:v>37477</c:v>
                </c:pt>
                <c:pt idx="951">
                  <c:v>37478</c:v>
                </c:pt>
                <c:pt idx="952">
                  <c:v>37479</c:v>
                </c:pt>
                <c:pt idx="953">
                  <c:v>37480</c:v>
                </c:pt>
                <c:pt idx="954">
                  <c:v>37481</c:v>
                </c:pt>
                <c:pt idx="955">
                  <c:v>37482</c:v>
                </c:pt>
                <c:pt idx="956">
                  <c:v>37483</c:v>
                </c:pt>
                <c:pt idx="957">
                  <c:v>37484</c:v>
                </c:pt>
                <c:pt idx="958">
                  <c:v>37485</c:v>
                </c:pt>
                <c:pt idx="959">
                  <c:v>37486</c:v>
                </c:pt>
                <c:pt idx="960">
                  <c:v>37487</c:v>
                </c:pt>
                <c:pt idx="961">
                  <c:v>37488</c:v>
                </c:pt>
                <c:pt idx="962">
                  <c:v>37489</c:v>
                </c:pt>
                <c:pt idx="963">
                  <c:v>37490</c:v>
                </c:pt>
                <c:pt idx="964">
                  <c:v>37491</c:v>
                </c:pt>
                <c:pt idx="965">
                  <c:v>37492</c:v>
                </c:pt>
                <c:pt idx="966">
                  <c:v>37493</c:v>
                </c:pt>
                <c:pt idx="967">
                  <c:v>37494</c:v>
                </c:pt>
                <c:pt idx="968">
                  <c:v>37495</c:v>
                </c:pt>
                <c:pt idx="969">
                  <c:v>37496</c:v>
                </c:pt>
                <c:pt idx="970">
                  <c:v>37497</c:v>
                </c:pt>
                <c:pt idx="971">
                  <c:v>37498</c:v>
                </c:pt>
                <c:pt idx="972">
                  <c:v>37499</c:v>
                </c:pt>
                <c:pt idx="973">
                  <c:v>37500</c:v>
                </c:pt>
                <c:pt idx="974">
                  <c:v>37501</c:v>
                </c:pt>
                <c:pt idx="975">
                  <c:v>37502</c:v>
                </c:pt>
                <c:pt idx="976">
                  <c:v>37503</c:v>
                </c:pt>
                <c:pt idx="977">
                  <c:v>37504</c:v>
                </c:pt>
                <c:pt idx="978">
                  <c:v>37505</c:v>
                </c:pt>
                <c:pt idx="979">
                  <c:v>37506</c:v>
                </c:pt>
                <c:pt idx="980">
                  <c:v>37507</c:v>
                </c:pt>
                <c:pt idx="981">
                  <c:v>37508</c:v>
                </c:pt>
                <c:pt idx="982">
                  <c:v>37509</c:v>
                </c:pt>
                <c:pt idx="983">
                  <c:v>37510</c:v>
                </c:pt>
                <c:pt idx="984">
                  <c:v>37511</c:v>
                </c:pt>
                <c:pt idx="985">
                  <c:v>37512</c:v>
                </c:pt>
                <c:pt idx="986">
                  <c:v>37513</c:v>
                </c:pt>
                <c:pt idx="987">
                  <c:v>37514</c:v>
                </c:pt>
                <c:pt idx="988">
                  <c:v>37515</c:v>
                </c:pt>
                <c:pt idx="989">
                  <c:v>37516</c:v>
                </c:pt>
                <c:pt idx="990">
                  <c:v>37517</c:v>
                </c:pt>
                <c:pt idx="991">
                  <c:v>37518</c:v>
                </c:pt>
                <c:pt idx="992">
                  <c:v>37519</c:v>
                </c:pt>
                <c:pt idx="993">
                  <c:v>37520</c:v>
                </c:pt>
                <c:pt idx="994">
                  <c:v>37521</c:v>
                </c:pt>
                <c:pt idx="995">
                  <c:v>37522</c:v>
                </c:pt>
                <c:pt idx="996">
                  <c:v>37523</c:v>
                </c:pt>
                <c:pt idx="997">
                  <c:v>37524</c:v>
                </c:pt>
                <c:pt idx="998">
                  <c:v>37525</c:v>
                </c:pt>
                <c:pt idx="999">
                  <c:v>37526</c:v>
                </c:pt>
                <c:pt idx="1000">
                  <c:v>37527</c:v>
                </c:pt>
                <c:pt idx="1001">
                  <c:v>37528</c:v>
                </c:pt>
                <c:pt idx="1002">
                  <c:v>37529</c:v>
                </c:pt>
                <c:pt idx="1003">
                  <c:v>37530</c:v>
                </c:pt>
                <c:pt idx="1004">
                  <c:v>37531</c:v>
                </c:pt>
                <c:pt idx="1005">
                  <c:v>37532</c:v>
                </c:pt>
                <c:pt idx="1006">
                  <c:v>37533</c:v>
                </c:pt>
                <c:pt idx="1007">
                  <c:v>37534</c:v>
                </c:pt>
                <c:pt idx="1008">
                  <c:v>37535</c:v>
                </c:pt>
                <c:pt idx="1009">
                  <c:v>37536</c:v>
                </c:pt>
                <c:pt idx="1010">
                  <c:v>37537</c:v>
                </c:pt>
                <c:pt idx="1011">
                  <c:v>37538</c:v>
                </c:pt>
                <c:pt idx="1012">
                  <c:v>37539</c:v>
                </c:pt>
                <c:pt idx="1013">
                  <c:v>37540</c:v>
                </c:pt>
                <c:pt idx="1014">
                  <c:v>37541</c:v>
                </c:pt>
                <c:pt idx="1015">
                  <c:v>37542</c:v>
                </c:pt>
                <c:pt idx="1016">
                  <c:v>37543</c:v>
                </c:pt>
                <c:pt idx="1017">
                  <c:v>37544</c:v>
                </c:pt>
                <c:pt idx="1018">
                  <c:v>37545</c:v>
                </c:pt>
                <c:pt idx="1019">
                  <c:v>37546</c:v>
                </c:pt>
                <c:pt idx="1020">
                  <c:v>37547</c:v>
                </c:pt>
                <c:pt idx="1021">
                  <c:v>37548</c:v>
                </c:pt>
                <c:pt idx="1022">
                  <c:v>37549</c:v>
                </c:pt>
                <c:pt idx="1023">
                  <c:v>37550</c:v>
                </c:pt>
                <c:pt idx="1024">
                  <c:v>37551</c:v>
                </c:pt>
                <c:pt idx="1025">
                  <c:v>37552</c:v>
                </c:pt>
                <c:pt idx="1026">
                  <c:v>37553</c:v>
                </c:pt>
                <c:pt idx="1027">
                  <c:v>37554</c:v>
                </c:pt>
                <c:pt idx="1028">
                  <c:v>37555</c:v>
                </c:pt>
                <c:pt idx="1029">
                  <c:v>37556</c:v>
                </c:pt>
                <c:pt idx="1030">
                  <c:v>37557</c:v>
                </c:pt>
                <c:pt idx="1031">
                  <c:v>37558</c:v>
                </c:pt>
                <c:pt idx="1032">
                  <c:v>37559</c:v>
                </c:pt>
                <c:pt idx="1033">
                  <c:v>37560</c:v>
                </c:pt>
                <c:pt idx="1034">
                  <c:v>37561</c:v>
                </c:pt>
                <c:pt idx="1035">
                  <c:v>37562</c:v>
                </c:pt>
                <c:pt idx="1036">
                  <c:v>37563</c:v>
                </c:pt>
                <c:pt idx="1037">
                  <c:v>37564</c:v>
                </c:pt>
                <c:pt idx="1038">
                  <c:v>37565</c:v>
                </c:pt>
                <c:pt idx="1039">
                  <c:v>37566</c:v>
                </c:pt>
                <c:pt idx="1040">
                  <c:v>37567</c:v>
                </c:pt>
                <c:pt idx="1041">
                  <c:v>37568</c:v>
                </c:pt>
                <c:pt idx="1042">
                  <c:v>37569</c:v>
                </c:pt>
                <c:pt idx="1043">
                  <c:v>37570</c:v>
                </c:pt>
                <c:pt idx="1044">
                  <c:v>37571</c:v>
                </c:pt>
                <c:pt idx="1045">
                  <c:v>37572</c:v>
                </c:pt>
                <c:pt idx="1046">
                  <c:v>37573</c:v>
                </c:pt>
                <c:pt idx="1047">
                  <c:v>37574</c:v>
                </c:pt>
                <c:pt idx="1048">
                  <c:v>37575</c:v>
                </c:pt>
                <c:pt idx="1049">
                  <c:v>37576</c:v>
                </c:pt>
                <c:pt idx="1050">
                  <c:v>37577</c:v>
                </c:pt>
                <c:pt idx="1051">
                  <c:v>37578</c:v>
                </c:pt>
                <c:pt idx="1052">
                  <c:v>37579</c:v>
                </c:pt>
                <c:pt idx="1053">
                  <c:v>37580</c:v>
                </c:pt>
                <c:pt idx="1054">
                  <c:v>37581</c:v>
                </c:pt>
                <c:pt idx="1055">
                  <c:v>37582</c:v>
                </c:pt>
                <c:pt idx="1056">
                  <c:v>37583</c:v>
                </c:pt>
                <c:pt idx="1057">
                  <c:v>37584</c:v>
                </c:pt>
                <c:pt idx="1058">
                  <c:v>37585</c:v>
                </c:pt>
                <c:pt idx="1059">
                  <c:v>37586</c:v>
                </c:pt>
                <c:pt idx="1060">
                  <c:v>37587</c:v>
                </c:pt>
                <c:pt idx="1061">
                  <c:v>37588</c:v>
                </c:pt>
                <c:pt idx="1062">
                  <c:v>37589</c:v>
                </c:pt>
                <c:pt idx="1063">
                  <c:v>37590</c:v>
                </c:pt>
                <c:pt idx="1064">
                  <c:v>37591</c:v>
                </c:pt>
                <c:pt idx="1065">
                  <c:v>37592</c:v>
                </c:pt>
                <c:pt idx="1066">
                  <c:v>37593</c:v>
                </c:pt>
                <c:pt idx="1067">
                  <c:v>37594</c:v>
                </c:pt>
                <c:pt idx="1068">
                  <c:v>37595</c:v>
                </c:pt>
                <c:pt idx="1069">
                  <c:v>37596</c:v>
                </c:pt>
                <c:pt idx="1070">
                  <c:v>37597</c:v>
                </c:pt>
                <c:pt idx="1071">
                  <c:v>37598</c:v>
                </c:pt>
                <c:pt idx="1072">
                  <c:v>37599</c:v>
                </c:pt>
                <c:pt idx="1073">
                  <c:v>37600</c:v>
                </c:pt>
                <c:pt idx="1074">
                  <c:v>37601</c:v>
                </c:pt>
                <c:pt idx="1075">
                  <c:v>37602</c:v>
                </c:pt>
                <c:pt idx="1076">
                  <c:v>37603</c:v>
                </c:pt>
                <c:pt idx="1077">
                  <c:v>37604</c:v>
                </c:pt>
                <c:pt idx="1078">
                  <c:v>37605</c:v>
                </c:pt>
                <c:pt idx="1079">
                  <c:v>37606</c:v>
                </c:pt>
                <c:pt idx="1080">
                  <c:v>37607</c:v>
                </c:pt>
                <c:pt idx="1081">
                  <c:v>37608</c:v>
                </c:pt>
                <c:pt idx="1082">
                  <c:v>37609</c:v>
                </c:pt>
                <c:pt idx="1083">
                  <c:v>37610</c:v>
                </c:pt>
                <c:pt idx="1084">
                  <c:v>37611</c:v>
                </c:pt>
                <c:pt idx="1085">
                  <c:v>37612</c:v>
                </c:pt>
                <c:pt idx="1086">
                  <c:v>37613</c:v>
                </c:pt>
                <c:pt idx="1087">
                  <c:v>37614</c:v>
                </c:pt>
                <c:pt idx="1088">
                  <c:v>37615</c:v>
                </c:pt>
                <c:pt idx="1089">
                  <c:v>37616</c:v>
                </c:pt>
                <c:pt idx="1090">
                  <c:v>37617</c:v>
                </c:pt>
                <c:pt idx="1091">
                  <c:v>37618</c:v>
                </c:pt>
                <c:pt idx="1092">
                  <c:v>37619</c:v>
                </c:pt>
                <c:pt idx="1093">
                  <c:v>37620</c:v>
                </c:pt>
                <c:pt idx="1094">
                  <c:v>37621</c:v>
                </c:pt>
                <c:pt idx="1095">
                  <c:v>37622</c:v>
                </c:pt>
                <c:pt idx="1096">
                  <c:v>37623</c:v>
                </c:pt>
                <c:pt idx="1097">
                  <c:v>37624</c:v>
                </c:pt>
                <c:pt idx="1098">
                  <c:v>37625</c:v>
                </c:pt>
                <c:pt idx="1099">
                  <c:v>37626</c:v>
                </c:pt>
                <c:pt idx="1100">
                  <c:v>37627</c:v>
                </c:pt>
                <c:pt idx="1101">
                  <c:v>37628</c:v>
                </c:pt>
                <c:pt idx="1102">
                  <c:v>37629</c:v>
                </c:pt>
                <c:pt idx="1103">
                  <c:v>37630</c:v>
                </c:pt>
                <c:pt idx="1104">
                  <c:v>37631</c:v>
                </c:pt>
                <c:pt idx="1105">
                  <c:v>37632</c:v>
                </c:pt>
                <c:pt idx="1106">
                  <c:v>37633</c:v>
                </c:pt>
                <c:pt idx="1107">
                  <c:v>37634</c:v>
                </c:pt>
                <c:pt idx="1108">
                  <c:v>37635</c:v>
                </c:pt>
                <c:pt idx="1109">
                  <c:v>37636</c:v>
                </c:pt>
                <c:pt idx="1110">
                  <c:v>37637</c:v>
                </c:pt>
                <c:pt idx="1111">
                  <c:v>37638</c:v>
                </c:pt>
                <c:pt idx="1112">
                  <c:v>37639</c:v>
                </c:pt>
                <c:pt idx="1113">
                  <c:v>37640</c:v>
                </c:pt>
                <c:pt idx="1114">
                  <c:v>37641</c:v>
                </c:pt>
                <c:pt idx="1115">
                  <c:v>37642</c:v>
                </c:pt>
                <c:pt idx="1116">
                  <c:v>37643</c:v>
                </c:pt>
                <c:pt idx="1117">
                  <c:v>37644</c:v>
                </c:pt>
                <c:pt idx="1118">
                  <c:v>37645</c:v>
                </c:pt>
                <c:pt idx="1119">
                  <c:v>37646</c:v>
                </c:pt>
                <c:pt idx="1120">
                  <c:v>37647</c:v>
                </c:pt>
                <c:pt idx="1121">
                  <c:v>37648</c:v>
                </c:pt>
                <c:pt idx="1122">
                  <c:v>37649</c:v>
                </c:pt>
                <c:pt idx="1123">
                  <c:v>37650</c:v>
                </c:pt>
                <c:pt idx="1124">
                  <c:v>37651</c:v>
                </c:pt>
                <c:pt idx="1125">
                  <c:v>37652</c:v>
                </c:pt>
                <c:pt idx="1126">
                  <c:v>37653</c:v>
                </c:pt>
                <c:pt idx="1127">
                  <c:v>37654</c:v>
                </c:pt>
                <c:pt idx="1128">
                  <c:v>37655</c:v>
                </c:pt>
                <c:pt idx="1129">
                  <c:v>37656</c:v>
                </c:pt>
                <c:pt idx="1130">
                  <c:v>37657</c:v>
                </c:pt>
                <c:pt idx="1131">
                  <c:v>37658</c:v>
                </c:pt>
                <c:pt idx="1132">
                  <c:v>37659</c:v>
                </c:pt>
                <c:pt idx="1133">
                  <c:v>37660</c:v>
                </c:pt>
                <c:pt idx="1134">
                  <c:v>37661</c:v>
                </c:pt>
                <c:pt idx="1135">
                  <c:v>37662</c:v>
                </c:pt>
                <c:pt idx="1136">
                  <c:v>37663</c:v>
                </c:pt>
                <c:pt idx="1137">
                  <c:v>37664</c:v>
                </c:pt>
                <c:pt idx="1138">
                  <c:v>37665</c:v>
                </c:pt>
                <c:pt idx="1139">
                  <c:v>37666</c:v>
                </c:pt>
                <c:pt idx="1140">
                  <c:v>37667</c:v>
                </c:pt>
                <c:pt idx="1141">
                  <c:v>37668</c:v>
                </c:pt>
                <c:pt idx="1142">
                  <c:v>37669</c:v>
                </c:pt>
                <c:pt idx="1143">
                  <c:v>37670</c:v>
                </c:pt>
                <c:pt idx="1144">
                  <c:v>37671</c:v>
                </c:pt>
                <c:pt idx="1145">
                  <c:v>37672</c:v>
                </c:pt>
                <c:pt idx="1146">
                  <c:v>37673</c:v>
                </c:pt>
                <c:pt idx="1147">
                  <c:v>37674</c:v>
                </c:pt>
                <c:pt idx="1148">
                  <c:v>37675</c:v>
                </c:pt>
                <c:pt idx="1149">
                  <c:v>37676</c:v>
                </c:pt>
                <c:pt idx="1150">
                  <c:v>37677</c:v>
                </c:pt>
                <c:pt idx="1151">
                  <c:v>37678</c:v>
                </c:pt>
                <c:pt idx="1152">
                  <c:v>37679</c:v>
                </c:pt>
                <c:pt idx="1153">
                  <c:v>37680</c:v>
                </c:pt>
                <c:pt idx="1154">
                  <c:v>37681</c:v>
                </c:pt>
                <c:pt idx="1155">
                  <c:v>37682</c:v>
                </c:pt>
                <c:pt idx="1156">
                  <c:v>37683</c:v>
                </c:pt>
                <c:pt idx="1157">
                  <c:v>37684</c:v>
                </c:pt>
                <c:pt idx="1158">
                  <c:v>37685</c:v>
                </c:pt>
                <c:pt idx="1159">
                  <c:v>37686</c:v>
                </c:pt>
                <c:pt idx="1160">
                  <c:v>37687</c:v>
                </c:pt>
                <c:pt idx="1161">
                  <c:v>37688</c:v>
                </c:pt>
                <c:pt idx="1162">
                  <c:v>37689</c:v>
                </c:pt>
                <c:pt idx="1163">
                  <c:v>37690</c:v>
                </c:pt>
                <c:pt idx="1164">
                  <c:v>37691</c:v>
                </c:pt>
                <c:pt idx="1165">
                  <c:v>37692</c:v>
                </c:pt>
                <c:pt idx="1166">
                  <c:v>37693</c:v>
                </c:pt>
                <c:pt idx="1167">
                  <c:v>37694</c:v>
                </c:pt>
                <c:pt idx="1168">
                  <c:v>37695</c:v>
                </c:pt>
                <c:pt idx="1169">
                  <c:v>37696</c:v>
                </c:pt>
                <c:pt idx="1170">
                  <c:v>37697</c:v>
                </c:pt>
                <c:pt idx="1171">
                  <c:v>37698</c:v>
                </c:pt>
                <c:pt idx="1172">
                  <c:v>37699</c:v>
                </c:pt>
                <c:pt idx="1173">
                  <c:v>37700</c:v>
                </c:pt>
                <c:pt idx="1174">
                  <c:v>37701</c:v>
                </c:pt>
                <c:pt idx="1175">
                  <c:v>37702</c:v>
                </c:pt>
                <c:pt idx="1176">
                  <c:v>37703</c:v>
                </c:pt>
                <c:pt idx="1177">
                  <c:v>37704</c:v>
                </c:pt>
                <c:pt idx="1178">
                  <c:v>37705</c:v>
                </c:pt>
                <c:pt idx="1179">
                  <c:v>37706</c:v>
                </c:pt>
                <c:pt idx="1180">
                  <c:v>37707</c:v>
                </c:pt>
                <c:pt idx="1181">
                  <c:v>37708</c:v>
                </c:pt>
                <c:pt idx="1182">
                  <c:v>37709</c:v>
                </c:pt>
                <c:pt idx="1183">
                  <c:v>37710</c:v>
                </c:pt>
                <c:pt idx="1184">
                  <c:v>37711</c:v>
                </c:pt>
                <c:pt idx="1185">
                  <c:v>37712</c:v>
                </c:pt>
                <c:pt idx="1186">
                  <c:v>37713</c:v>
                </c:pt>
                <c:pt idx="1187">
                  <c:v>37714</c:v>
                </c:pt>
                <c:pt idx="1188">
                  <c:v>37715</c:v>
                </c:pt>
                <c:pt idx="1189">
                  <c:v>37716</c:v>
                </c:pt>
                <c:pt idx="1190">
                  <c:v>37717</c:v>
                </c:pt>
                <c:pt idx="1191">
                  <c:v>37718</c:v>
                </c:pt>
                <c:pt idx="1192">
                  <c:v>37719</c:v>
                </c:pt>
                <c:pt idx="1193">
                  <c:v>37720</c:v>
                </c:pt>
                <c:pt idx="1194">
                  <c:v>37721</c:v>
                </c:pt>
                <c:pt idx="1195">
                  <c:v>37722</c:v>
                </c:pt>
                <c:pt idx="1196">
                  <c:v>37723</c:v>
                </c:pt>
                <c:pt idx="1197">
                  <c:v>37724</c:v>
                </c:pt>
                <c:pt idx="1198">
                  <c:v>37725</c:v>
                </c:pt>
                <c:pt idx="1199">
                  <c:v>37726</c:v>
                </c:pt>
                <c:pt idx="1200">
                  <c:v>37727</c:v>
                </c:pt>
                <c:pt idx="1201">
                  <c:v>37728</c:v>
                </c:pt>
                <c:pt idx="1202">
                  <c:v>37729</c:v>
                </c:pt>
                <c:pt idx="1203">
                  <c:v>37730</c:v>
                </c:pt>
                <c:pt idx="1204">
                  <c:v>37731</c:v>
                </c:pt>
                <c:pt idx="1205">
                  <c:v>37732</c:v>
                </c:pt>
                <c:pt idx="1206">
                  <c:v>37733</c:v>
                </c:pt>
                <c:pt idx="1207">
                  <c:v>37734</c:v>
                </c:pt>
                <c:pt idx="1208">
                  <c:v>37735</c:v>
                </c:pt>
                <c:pt idx="1209">
                  <c:v>37736</c:v>
                </c:pt>
                <c:pt idx="1210">
                  <c:v>37737</c:v>
                </c:pt>
                <c:pt idx="1211">
                  <c:v>37738</c:v>
                </c:pt>
                <c:pt idx="1212">
                  <c:v>37739</c:v>
                </c:pt>
                <c:pt idx="1213">
                  <c:v>37740</c:v>
                </c:pt>
                <c:pt idx="1214">
                  <c:v>37741</c:v>
                </c:pt>
                <c:pt idx="1215">
                  <c:v>37742</c:v>
                </c:pt>
                <c:pt idx="1216">
                  <c:v>37743</c:v>
                </c:pt>
                <c:pt idx="1217">
                  <c:v>37744</c:v>
                </c:pt>
                <c:pt idx="1218">
                  <c:v>37745</c:v>
                </c:pt>
                <c:pt idx="1219">
                  <c:v>37746</c:v>
                </c:pt>
                <c:pt idx="1220">
                  <c:v>37747</c:v>
                </c:pt>
                <c:pt idx="1221">
                  <c:v>37748</c:v>
                </c:pt>
                <c:pt idx="1222">
                  <c:v>37749</c:v>
                </c:pt>
                <c:pt idx="1223">
                  <c:v>37750</c:v>
                </c:pt>
                <c:pt idx="1224">
                  <c:v>37751</c:v>
                </c:pt>
                <c:pt idx="1225">
                  <c:v>37752</c:v>
                </c:pt>
                <c:pt idx="1226">
                  <c:v>37753</c:v>
                </c:pt>
                <c:pt idx="1227">
                  <c:v>37754</c:v>
                </c:pt>
                <c:pt idx="1228">
                  <c:v>37755</c:v>
                </c:pt>
                <c:pt idx="1229">
                  <c:v>37756</c:v>
                </c:pt>
                <c:pt idx="1230">
                  <c:v>37757</c:v>
                </c:pt>
                <c:pt idx="1231">
                  <c:v>37758</c:v>
                </c:pt>
                <c:pt idx="1232">
                  <c:v>37759</c:v>
                </c:pt>
                <c:pt idx="1233">
                  <c:v>37760</c:v>
                </c:pt>
                <c:pt idx="1234">
                  <c:v>37761</c:v>
                </c:pt>
                <c:pt idx="1235">
                  <c:v>37762</c:v>
                </c:pt>
                <c:pt idx="1236">
                  <c:v>37763</c:v>
                </c:pt>
                <c:pt idx="1237">
                  <c:v>37764</c:v>
                </c:pt>
                <c:pt idx="1238">
                  <c:v>37765</c:v>
                </c:pt>
                <c:pt idx="1239">
                  <c:v>37766</c:v>
                </c:pt>
                <c:pt idx="1240">
                  <c:v>37767</c:v>
                </c:pt>
                <c:pt idx="1241">
                  <c:v>37768</c:v>
                </c:pt>
                <c:pt idx="1242">
                  <c:v>37769</c:v>
                </c:pt>
                <c:pt idx="1243">
                  <c:v>37770</c:v>
                </c:pt>
                <c:pt idx="1244">
                  <c:v>37771</c:v>
                </c:pt>
                <c:pt idx="1245">
                  <c:v>37772</c:v>
                </c:pt>
                <c:pt idx="1246">
                  <c:v>37773</c:v>
                </c:pt>
                <c:pt idx="1247">
                  <c:v>37774</c:v>
                </c:pt>
                <c:pt idx="1248">
                  <c:v>37775</c:v>
                </c:pt>
                <c:pt idx="1249">
                  <c:v>37776</c:v>
                </c:pt>
                <c:pt idx="1250">
                  <c:v>37777</c:v>
                </c:pt>
                <c:pt idx="1251">
                  <c:v>37778</c:v>
                </c:pt>
                <c:pt idx="1252">
                  <c:v>37779</c:v>
                </c:pt>
                <c:pt idx="1253">
                  <c:v>37780</c:v>
                </c:pt>
                <c:pt idx="1254">
                  <c:v>37781</c:v>
                </c:pt>
                <c:pt idx="1255">
                  <c:v>37782</c:v>
                </c:pt>
                <c:pt idx="1256">
                  <c:v>37783</c:v>
                </c:pt>
                <c:pt idx="1257">
                  <c:v>37784</c:v>
                </c:pt>
                <c:pt idx="1258">
                  <c:v>37785</c:v>
                </c:pt>
                <c:pt idx="1259">
                  <c:v>37786</c:v>
                </c:pt>
                <c:pt idx="1260">
                  <c:v>37787</c:v>
                </c:pt>
                <c:pt idx="1261">
                  <c:v>37788</c:v>
                </c:pt>
                <c:pt idx="1262">
                  <c:v>37789</c:v>
                </c:pt>
                <c:pt idx="1263">
                  <c:v>37790</c:v>
                </c:pt>
                <c:pt idx="1264">
                  <c:v>37791</c:v>
                </c:pt>
                <c:pt idx="1265">
                  <c:v>37792</c:v>
                </c:pt>
                <c:pt idx="1266">
                  <c:v>37793</c:v>
                </c:pt>
                <c:pt idx="1267">
                  <c:v>37794</c:v>
                </c:pt>
                <c:pt idx="1268">
                  <c:v>37795</c:v>
                </c:pt>
                <c:pt idx="1269">
                  <c:v>37796</c:v>
                </c:pt>
                <c:pt idx="1270">
                  <c:v>37797</c:v>
                </c:pt>
                <c:pt idx="1271">
                  <c:v>37798</c:v>
                </c:pt>
                <c:pt idx="1272">
                  <c:v>37799</c:v>
                </c:pt>
                <c:pt idx="1273">
                  <c:v>37800</c:v>
                </c:pt>
                <c:pt idx="1274">
                  <c:v>37801</c:v>
                </c:pt>
                <c:pt idx="1275">
                  <c:v>37802</c:v>
                </c:pt>
                <c:pt idx="1276">
                  <c:v>37803</c:v>
                </c:pt>
                <c:pt idx="1277">
                  <c:v>37804</c:v>
                </c:pt>
                <c:pt idx="1278">
                  <c:v>37805</c:v>
                </c:pt>
                <c:pt idx="1279">
                  <c:v>37806</c:v>
                </c:pt>
                <c:pt idx="1280">
                  <c:v>37807</c:v>
                </c:pt>
                <c:pt idx="1281">
                  <c:v>37808</c:v>
                </c:pt>
                <c:pt idx="1282">
                  <c:v>37809</c:v>
                </c:pt>
                <c:pt idx="1283">
                  <c:v>37810</c:v>
                </c:pt>
                <c:pt idx="1284">
                  <c:v>37811</c:v>
                </c:pt>
                <c:pt idx="1285">
                  <c:v>37812</c:v>
                </c:pt>
                <c:pt idx="1286">
                  <c:v>37813</c:v>
                </c:pt>
                <c:pt idx="1287">
                  <c:v>37814</c:v>
                </c:pt>
                <c:pt idx="1288">
                  <c:v>37815</c:v>
                </c:pt>
                <c:pt idx="1289">
                  <c:v>37816</c:v>
                </c:pt>
                <c:pt idx="1290">
                  <c:v>37817</c:v>
                </c:pt>
                <c:pt idx="1291">
                  <c:v>37818</c:v>
                </c:pt>
                <c:pt idx="1292">
                  <c:v>37819</c:v>
                </c:pt>
                <c:pt idx="1293">
                  <c:v>37820</c:v>
                </c:pt>
                <c:pt idx="1294">
                  <c:v>37821</c:v>
                </c:pt>
                <c:pt idx="1295">
                  <c:v>37822</c:v>
                </c:pt>
                <c:pt idx="1296">
                  <c:v>37823</c:v>
                </c:pt>
                <c:pt idx="1297">
                  <c:v>37824</c:v>
                </c:pt>
                <c:pt idx="1298">
                  <c:v>37825</c:v>
                </c:pt>
                <c:pt idx="1299">
                  <c:v>37826</c:v>
                </c:pt>
                <c:pt idx="1300">
                  <c:v>37827</c:v>
                </c:pt>
                <c:pt idx="1301">
                  <c:v>37828</c:v>
                </c:pt>
                <c:pt idx="1302">
                  <c:v>37829</c:v>
                </c:pt>
                <c:pt idx="1303">
                  <c:v>37830</c:v>
                </c:pt>
                <c:pt idx="1304">
                  <c:v>37831</c:v>
                </c:pt>
                <c:pt idx="1305">
                  <c:v>37832</c:v>
                </c:pt>
                <c:pt idx="1306">
                  <c:v>37833</c:v>
                </c:pt>
                <c:pt idx="1307">
                  <c:v>37834</c:v>
                </c:pt>
                <c:pt idx="1308">
                  <c:v>37835</c:v>
                </c:pt>
                <c:pt idx="1309">
                  <c:v>37836</c:v>
                </c:pt>
                <c:pt idx="1310">
                  <c:v>37837</c:v>
                </c:pt>
                <c:pt idx="1311">
                  <c:v>37838</c:v>
                </c:pt>
                <c:pt idx="1312">
                  <c:v>37839</c:v>
                </c:pt>
                <c:pt idx="1313">
                  <c:v>37840</c:v>
                </c:pt>
                <c:pt idx="1314">
                  <c:v>37841</c:v>
                </c:pt>
                <c:pt idx="1315">
                  <c:v>37842</c:v>
                </c:pt>
                <c:pt idx="1316">
                  <c:v>37843</c:v>
                </c:pt>
                <c:pt idx="1317">
                  <c:v>37844</c:v>
                </c:pt>
                <c:pt idx="1318">
                  <c:v>37845</c:v>
                </c:pt>
                <c:pt idx="1319">
                  <c:v>37846</c:v>
                </c:pt>
                <c:pt idx="1320">
                  <c:v>37847</c:v>
                </c:pt>
                <c:pt idx="1321">
                  <c:v>37848</c:v>
                </c:pt>
                <c:pt idx="1322">
                  <c:v>37849</c:v>
                </c:pt>
                <c:pt idx="1323">
                  <c:v>37850</c:v>
                </c:pt>
                <c:pt idx="1324">
                  <c:v>37851</c:v>
                </c:pt>
                <c:pt idx="1325">
                  <c:v>37852</c:v>
                </c:pt>
                <c:pt idx="1326">
                  <c:v>37853</c:v>
                </c:pt>
                <c:pt idx="1327">
                  <c:v>37854</c:v>
                </c:pt>
                <c:pt idx="1328">
                  <c:v>37855</c:v>
                </c:pt>
                <c:pt idx="1329">
                  <c:v>37856</c:v>
                </c:pt>
                <c:pt idx="1330">
                  <c:v>37857</c:v>
                </c:pt>
                <c:pt idx="1331">
                  <c:v>37858</c:v>
                </c:pt>
                <c:pt idx="1332">
                  <c:v>37859</c:v>
                </c:pt>
                <c:pt idx="1333">
                  <c:v>37860</c:v>
                </c:pt>
                <c:pt idx="1334">
                  <c:v>37861</c:v>
                </c:pt>
                <c:pt idx="1335">
                  <c:v>37862</c:v>
                </c:pt>
                <c:pt idx="1336">
                  <c:v>37863</c:v>
                </c:pt>
                <c:pt idx="1337">
                  <c:v>37864</c:v>
                </c:pt>
                <c:pt idx="1338">
                  <c:v>37865</c:v>
                </c:pt>
                <c:pt idx="1339">
                  <c:v>37866</c:v>
                </c:pt>
                <c:pt idx="1340">
                  <c:v>37867</c:v>
                </c:pt>
                <c:pt idx="1341">
                  <c:v>37868</c:v>
                </c:pt>
                <c:pt idx="1342">
                  <c:v>37869</c:v>
                </c:pt>
                <c:pt idx="1343">
                  <c:v>37870</c:v>
                </c:pt>
                <c:pt idx="1344">
                  <c:v>37871</c:v>
                </c:pt>
                <c:pt idx="1345">
                  <c:v>37872</c:v>
                </c:pt>
                <c:pt idx="1346">
                  <c:v>37873</c:v>
                </c:pt>
                <c:pt idx="1347">
                  <c:v>37874</c:v>
                </c:pt>
                <c:pt idx="1348">
                  <c:v>37875</c:v>
                </c:pt>
                <c:pt idx="1349">
                  <c:v>37876</c:v>
                </c:pt>
                <c:pt idx="1350">
                  <c:v>37877</c:v>
                </c:pt>
                <c:pt idx="1351">
                  <c:v>37878</c:v>
                </c:pt>
                <c:pt idx="1352">
                  <c:v>37879</c:v>
                </c:pt>
                <c:pt idx="1353">
                  <c:v>37880</c:v>
                </c:pt>
                <c:pt idx="1354">
                  <c:v>37881</c:v>
                </c:pt>
                <c:pt idx="1355">
                  <c:v>37882</c:v>
                </c:pt>
                <c:pt idx="1356">
                  <c:v>37883</c:v>
                </c:pt>
                <c:pt idx="1357">
                  <c:v>37884</c:v>
                </c:pt>
                <c:pt idx="1358">
                  <c:v>37885</c:v>
                </c:pt>
                <c:pt idx="1359">
                  <c:v>37886</c:v>
                </c:pt>
                <c:pt idx="1360">
                  <c:v>37887</c:v>
                </c:pt>
                <c:pt idx="1361">
                  <c:v>37888</c:v>
                </c:pt>
                <c:pt idx="1362">
                  <c:v>37889</c:v>
                </c:pt>
                <c:pt idx="1363">
                  <c:v>37890</c:v>
                </c:pt>
                <c:pt idx="1364">
                  <c:v>37891</c:v>
                </c:pt>
                <c:pt idx="1365">
                  <c:v>37892</c:v>
                </c:pt>
                <c:pt idx="1366">
                  <c:v>37893</c:v>
                </c:pt>
                <c:pt idx="1367">
                  <c:v>37894</c:v>
                </c:pt>
                <c:pt idx="1368">
                  <c:v>37895</c:v>
                </c:pt>
                <c:pt idx="1369">
                  <c:v>37896</c:v>
                </c:pt>
                <c:pt idx="1370">
                  <c:v>37897</c:v>
                </c:pt>
                <c:pt idx="1371">
                  <c:v>37898</c:v>
                </c:pt>
                <c:pt idx="1372">
                  <c:v>37899</c:v>
                </c:pt>
                <c:pt idx="1373">
                  <c:v>37900</c:v>
                </c:pt>
                <c:pt idx="1374">
                  <c:v>37901</c:v>
                </c:pt>
                <c:pt idx="1375">
                  <c:v>37902</c:v>
                </c:pt>
                <c:pt idx="1376">
                  <c:v>37903</c:v>
                </c:pt>
                <c:pt idx="1377">
                  <c:v>37904</c:v>
                </c:pt>
                <c:pt idx="1378">
                  <c:v>37905</c:v>
                </c:pt>
                <c:pt idx="1379">
                  <c:v>37906</c:v>
                </c:pt>
                <c:pt idx="1380">
                  <c:v>37907</c:v>
                </c:pt>
                <c:pt idx="1381">
                  <c:v>37908</c:v>
                </c:pt>
                <c:pt idx="1382">
                  <c:v>37909</c:v>
                </c:pt>
                <c:pt idx="1383">
                  <c:v>37910</c:v>
                </c:pt>
                <c:pt idx="1384">
                  <c:v>37911</c:v>
                </c:pt>
                <c:pt idx="1385">
                  <c:v>37912</c:v>
                </c:pt>
                <c:pt idx="1386">
                  <c:v>37913</c:v>
                </c:pt>
                <c:pt idx="1387">
                  <c:v>37914</c:v>
                </c:pt>
                <c:pt idx="1388">
                  <c:v>37915</c:v>
                </c:pt>
                <c:pt idx="1389">
                  <c:v>37916</c:v>
                </c:pt>
                <c:pt idx="1390">
                  <c:v>37917</c:v>
                </c:pt>
                <c:pt idx="1391">
                  <c:v>37918</c:v>
                </c:pt>
                <c:pt idx="1392">
                  <c:v>37919</c:v>
                </c:pt>
                <c:pt idx="1393">
                  <c:v>37920</c:v>
                </c:pt>
                <c:pt idx="1394">
                  <c:v>37921</c:v>
                </c:pt>
                <c:pt idx="1395">
                  <c:v>37922</c:v>
                </c:pt>
                <c:pt idx="1396">
                  <c:v>37923</c:v>
                </c:pt>
                <c:pt idx="1397">
                  <c:v>37924</c:v>
                </c:pt>
                <c:pt idx="1398">
                  <c:v>37925</c:v>
                </c:pt>
                <c:pt idx="1399">
                  <c:v>37926</c:v>
                </c:pt>
                <c:pt idx="1400">
                  <c:v>37927</c:v>
                </c:pt>
                <c:pt idx="1401">
                  <c:v>37928</c:v>
                </c:pt>
                <c:pt idx="1402">
                  <c:v>37929</c:v>
                </c:pt>
                <c:pt idx="1403">
                  <c:v>37930</c:v>
                </c:pt>
                <c:pt idx="1404">
                  <c:v>37931</c:v>
                </c:pt>
                <c:pt idx="1405">
                  <c:v>37932</c:v>
                </c:pt>
                <c:pt idx="1406">
                  <c:v>37933</c:v>
                </c:pt>
                <c:pt idx="1407">
                  <c:v>37934</c:v>
                </c:pt>
                <c:pt idx="1408">
                  <c:v>37935</c:v>
                </c:pt>
                <c:pt idx="1409">
                  <c:v>37936</c:v>
                </c:pt>
                <c:pt idx="1410">
                  <c:v>37937</c:v>
                </c:pt>
                <c:pt idx="1411">
                  <c:v>37938</c:v>
                </c:pt>
                <c:pt idx="1412">
                  <c:v>37939</c:v>
                </c:pt>
                <c:pt idx="1413">
                  <c:v>37940</c:v>
                </c:pt>
                <c:pt idx="1414">
                  <c:v>37941</c:v>
                </c:pt>
                <c:pt idx="1415">
                  <c:v>37942</c:v>
                </c:pt>
                <c:pt idx="1416">
                  <c:v>37943</c:v>
                </c:pt>
                <c:pt idx="1417">
                  <c:v>37944</c:v>
                </c:pt>
                <c:pt idx="1418">
                  <c:v>37945</c:v>
                </c:pt>
                <c:pt idx="1419">
                  <c:v>37946</c:v>
                </c:pt>
                <c:pt idx="1420">
                  <c:v>37947</c:v>
                </c:pt>
                <c:pt idx="1421">
                  <c:v>37948</c:v>
                </c:pt>
                <c:pt idx="1422">
                  <c:v>37949</c:v>
                </c:pt>
                <c:pt idx="1423">
                  <c:v>37950</c:v>
                </c:pt>
                <c:pt idx="1424">
                  <c:v>37951</c:v>
                </c:pt>
                <c:pt idx="1425">
                  <c:v>37952</c:v>
                </c:pt>
                <c:pt idx="1426">
                  <c:v>37953</c:v>
                </c:pt>
                <c:pt idx="1427">
                  <c:v>37954</c:v>
                </c:pt>
                <c:pt idx="1428">
                  <c:v>37955</c:v>
                </c:pt>
                <c:pt idx="1429">
                  <c:v>37956</c:v>
                </c:pt>
                <c:pt idx="1430">
                  <c:v>37957</c:v>
                </c:pt>
                <c:pt idx="1431">
                  <c:v>37958</c:v>
                </c:pt>
                <c:pt idx="1432">
                  <c:v>37959</c:v>
                </c:pt>
                <c:pt idx="1433">
                  <c:v>37960</c:v>
                </c:pt>
                <c:pt idx="1434">
                  <c:v>37961</c:v>
                </c:pt>
                <c:pt idx="1435">
                  <c:v>37962</c:v>
                </c:pt>
                <c:pt idx="1436">
                  <c:v>37963</c:v>
                </c:pt>
                <c:pt idx="1437">
                  <c:v>37964</c:v>
                </c:pt>
                <c:pt idx="1438">
                  <c:v>37965</c:v>
                </c:pt>
                <c:pt idx="1439">
                  <c:v>37966</c:v>
                </c:pt>
                <c:pt idx="1440">
                  <c:v>37967</c:v>
                </c:pt>
                <c:pt idx="1441">
                  <c:v>37968</c:v>
                </c:pt>
                <c:pt idx="1442">
                  <c:v>37969</c:v>
                </c:pt>
                <c:pt idx="1443">
                  <c:v>37970</c:v>
                </c:pt>
                <c:pt idx="1444">
                  <c:v>37971</c:v>
                </c:pt>
                <c:pt idx="1445">
                  <c:v>37972</c:v>
                </c:pt>
                <c:pt idx="1446">
                  <c:v>37973</c:v>
                </c:pt>
                <c:pt idx="1447">
                  <c:v>37974</c:v>
                </c:pt>
                <c:pt idx="1448">
                  <c:v>37975</c:v>
                </c:pt>
                <c:pt idx="1449">
                  <c:v>37976</c:v>
                </c:pt>
                <c:pt idx="1450">
                  <c:v>37977</c:v>
                </c:pt>
                <c:pt idx="1451">
                  <c:v>37978</c:v>
                </c:pt>
                <c:pt idx="1452">
                  <c:v>37979</c:v>
                </c:pt>
                <c:pt idx="1453">
                  <c:v>37980</c:v>
                </c:pt>
                <c:pt idx="1454">
                  <c:v>37981</c:v>
                </c:pt>
                <c:pt idx="1455">
                  <c:v>37982</c:v>
                </c:pt>
                <c:pt idx="1456">
                  <c:v>37983</c:v>
                </c:pt>
                <c:pt idx="1457">
                  <c:v>37984</c:v>
                </c:pt>
                <c:pt idx="1458">
                  <c:v>37985</c:v>
                </c:pt>
                <c:pt idx="1459">
                  <c:v>37986</c:v>
                </c:pt>
                <c:pt idx="1460">
                  <c:v>37987</c:v>
                </c:pt>
                <c:pt idx="1461">
                  <c:v>37988</c:v>
                </c:pt>
                <c:pt idx="1462">
                  <c:v>37989</c:v>
                </c:pt>
                <c:pt idx="1463">
                  <c:v>37990</c:v>
                </c:pt>
                <c:pt idx="1464">
                  <c:v>37991</c:v>
                </c:pt>
                <c:pt idx="1465">
                  <c:v>37992</c:v>
                </c:pt>
                <c:pt idx="1466">
                  <c:v>37993</c:v>
                </c:pt>
                <c:pt idx="1467">
                  <c:v>37994</c:v>
                </c:pt>
                <c:pt idx="1468">
                  <c:v>37995</c:v>
                </c:pt>
                <c:pt idx="1469">
                  <c:v>37996</c:v>
                </c:pt>
                <c:pt idx="1470">
                  <c:v>37997</c:v>
                </c:pt>
                <c:pt idx="1471">
                  <c:v>37998</c:v>
                </c:pt>
                <c:pt idx="1472">
                  <c:v>37999</c:v>
                </c:pt>
                <c:pt idx="1473">
                  <c:v>38000</c:v>
                </c:pt>
                <c:pt idx="1474">
                  <c:v>38001</c:v>
                </c:pt>
                <c:pt idx="1475">
                  <c:v>38002</c:v>
                </c:pt>
                <c:pt idx="1476">
                  <c:v>38003</c:v>
                </c:pt>
                <c:pt idx="1477">
                  <c:v>38004</c:v>
                </c:pt>
                <c:pt idx="1478">
                  <c:v>38005</c:v>
                </c:pt>
                <c:pt idx="1479">
                  <c:v>38006</c:v>
                </c:pt>
                <c:pt idx="1480">
                  <c:v>38007</c:v>
                </c:pt>
                <c:pt idx="1481">
                  <c:v>38008</c:v>
                </c:pt>
                <c:pt idx="1482">
                  <c:v>38009</c:v>
                </c:pt>
                <c:pt idx="1483">
                  <c:v>38010</c:v>
                </c:pt>
                <c:pt idx="1484">
                  <c:v>38011</c:v>
                </c:pt>
                <c:pt idx="1485">
                  <c:v>38012</c:v>
                </c:pt>
                <c:pt idx="1486">
                  <c:v>38013</c:v>
                </c:pt>
                <c:pt idx="1487">
                  <c:v>38014</c:v>
                </c:pt>
                <c:pt idx="1488">
                  <c:v>38015</c:v>
                </c:pt>
                <c:pt idx="1489">
                  <c:v>38016</c:v>
                </c:pt>
                <c:pt idx="1490">
                  <c:v>38017</c:v>
                </c:pt>
                <c:pt idx="1491">
                  <c:v>38018</c:v>
                </c:pt>
                <c:pt idx="1492">
                  <c:v>38019</c:v>
                </c:pt>
                <c:pt idx="1493">
                  <c:v>38020</c:v>
                </c:pt>
                <c:pt idx="1494">
                  <c:v>38021</c:v>
                </c:pt>
                <c:pt idx="1495">
                  <c:v>38022</c:v>
                </c:pt>
                <c:pt idx="1496">
                  <c:v>38023</c:v>
                </c:pt>
                <c:pt idx="1497">
                  <c:v>38024</c:v>
                </c:pt>
                <c:pt idx="1498">
                  <c:v>38025</c:v>
                </c:pt>
                <c:pt idx="1499">
                  <c:v>38026</c:v>
                </c:pt>
                <c:pt idx="1500">
                  <c:v>38027</c:v>
                </c:pt>
                <c:pt idx="1501">
                  <c:v>38028</c:v>
                </c:pt>
                <c:pt idx="1502">
                  <c:v>38029</c:v>
                </c:pt>
                <c:pt idx="1503">
                  <c:v>38030</c:v>
                </c:pt>
                <c:pt idx="1504">
                  <c:v>38031</c:v>
                </c:pt>
                <c:pt idx="1505">
                  <c:v>38032</c:v>
                </c:pt>
                <c:pt idx="1506">
                  <c:v>38033</c:v>
                </c:pt>
                <c:pt idx="1507">
                  <c:v>38034</c:v>
                </c:pt>
                <c:pt idx="1508">
                  <c:v>38035</c:v>
                </c:pt>
                <c:pt idx="1509">
                  <c:v>38036</c:v>
                </c:pt>
                <c:pt idx="1510">
                  <c:v>38037</c:v>
                </c:pt>
                <c:pt idx="1511">
                  <c:v>38038</c:v>
                </c:pt>
                <c:pt idx="1512">
                  <c:v>38039</c:v>
                </c:pt>
                <c:pt idx="1513">
                  <c:v>38040</c:v>
                </c:pt>
                <c:pt idx="1514">
                  <c:v>38041</c:v>
                </c:pt>
                <c:pt idx="1515">
                  <c:v>38042</c:v>
                </c:pt>
                <c:pt idx="1516">
                  <c:v>38043</c:v>
                </c:pt>
                <c:pt idx="1517">
                  <c:v>38044</c:v>
                </c:pt>
                <c:pt idx="1518">
                  <c:v>38045</c:v>
                </c:pt>
                <c:pt idx="1519">
                  <c:v>38047</c:v>
                </c:pt>
                <c:pt idx="1520">
                  <c:v>38048</c:v>
                </c:pt>
                <c:pt idx="1521">
                  <c:v>38049</c:v>
                </c:pt>
                <c:pt idx="1522">
                  <c:v>38050</c:v>
                </c:pt>
                <c:pt idx="1523">
                  <c:v>38051</c:v>
                </c:pt>
                <c:pt idx="1524">
                  <c:v>38052</c:v>
                </c:pt>
                <c:pt idx="1525">
                  <c:v>38053</c:v>
                </c:pt>
                <c:pt idx="1526">
                  <c:v>38054</c:v>
                </c:pt>
                <c:pt idx="1527">
                  <c:v>38055</c:v>
                </c:pt>
                <c:pt idx="1528">
                  <c:v>38056</c:v>
                </c:pt>
                <c:pt idx="1529">
                  <c:v>38057</c:v>
                </c:pt>
                <c:pt idx="1530">
                  <c:v>38058</c:v>
                </c:pt>
                <c:pt idx="1531">
                  <c:v>38059</c:v>
                </c:pt>
                <c:pt idx="1532">
                  <c:v>38060</c:v>
                </c:pt>
                <c:pt idx="1533">
                  <c:v>38061</c:v>
                </c:pt>
                <c:pt idx="1534">
                  <c:v>38062</c:v>
                </c:pt>
                <c:pt idx="1535">
                  <c:v>38063</c:v>
                </c:pt>
                <c:pt idx="1536">
                  <c:v>38064</c:v>
                </c:pt>
                <c:pt idx="1537">
                  <c:v>38065</c:v>
                </c:pt>
                <c:pt idx="1538">
                  <c:v>38066</c:v>
                </c:pt>
                <c:pt idx="1539">
                  <c:v>38067</c:v>
                </c:pt>
                <c:pt idx="1540">
                  <c:v>38068</c:v>
                </c:pt>
                <c:pt idx="1541">
                  <c:v>38069</c:v>
                </c:pt>
                <c:pt idx="1542">
                  <c:v>38070</c:v>
                </c:pt>
                <c:pt idx="1543">
                  <c:v>38071</c:v>
                </c:pt>
                <c:pt idx="1544">
                  <c:v>38072</c:v>
                </c:pt>
                <c:pt idx="1545">
                  <c:v>38073</c:v>
                </c:pt>
                <c:pt idx="1546">
                  <c:v>38074</c:v>
                </c:pt>
                <c:pt idx="1547">
                  <c:v>38075</c:v>
                </c:pt>
                <c:pt idx="1548">
                  <c:v>38076</c:v>
                </c:pt>
                <c:pt idx="1549">
                  <c:v>38077</c:v>
                </c:pt>
                <c:pt idx="1550">
                  <c:v>38078</c:v>
                </c:pt>
                <c:pt idx="1551">
                  <c:v>38079</c:v>
                </c:pt>
                <c:pt idx="1552">
                  <c:v>38080</c:v>
                </c:pt>
                <c:pt idx="1553">
                  <c:v>38081</c:v>
                </c:pt>
                <c:pt idx="1554">
                  <c:v>38082</c:v>
                </c:pt>
                <c:pt idx="1555">
                  <c:v>38083</c:v>
                </c:pt>
                <c:pt idx="1556">
                  <c:v>38084</c:v>
                </c:pt>
                <c:pt idx="1557">
                  <c:v>38085</c:v>
                </c:pt>
                <c:pt idx="1558">
                  <c:v>38086</c:v>
                </c:pt>
                <c:pt idx="1559">
                  <c:v>38087</c:v>
                </c:pt>
                <c:pt idx="1560">
                  <c:v>38088</c:v>
                </c:pt>
                <c:pt idx="1561">
                  <c:v>38089</c:v>
                </c:pt>
                <c:pt idx="1562">
                  <c:v>38090</c:v>
                </c:pt>
                <c:pt idx="1563">
                  <c:v>38091</c:v>
                </c:pt>
                <c:pt idx="1564">
                  <c:v>38092</c:v>
                </c:pt>
                <c:pt idx="1565">
                  <c:v>38093</c:v>
                </c:pt>
                <c:pt idx="1566">
                  <c:v>38094</c:v>
                </c:pt>
                <c:pt idx="1567">
                  <c:v>38095</c:v>
                </c:pt>
                <c:pt idx="1568">
                  <c:v>38096</c:v>
                </c:pt>
                <c:pt idx="1569">
                  <c:v>38097</c:v>
                </c:pt>
                <c:pt idx="1570">
                  <c:v>38098</c:v>
                </c:pt>
                <c:pt idx="1571">
                  <c:v>38099</c:v>
                </c:pt>
                <c:pt idx="1572">
                  <c:v>38100</c:v>
                </c:pt>
                <c:pt idx="1573">
                  <c:v>38101</c:v>
                </c:pt>
                <c:pt idx="1574">
                  <c:v>38102</c:v>
                </c:pt>
                <c:pt idx="1575">
                  <c:v>38103</c:v>
                </c:pt>
                <c:pt idx="1576">
                  <c:v>38104</c:v>
                </c:pt>
                <c:pt idx="1577">
                  <c:v>38105</c:v>
                </c:pt>
                <c:pt idx="1578">
                  <c:v>38106</c:v>
                </c:pt>
                <c:pt idx="1579">
                  <c:v>38107</c:v>
                </c:pt>
                <c:pt idx="1580">
                  <c:v>38108</c:v>
                </c:pt>
                <c:pt idx="1581">
                  <c:v>38109</c:v>
                </c:pt>
                <c:pt idx="1582">
                  <c:v>38110</c:v>
                </c:pt>
                <c:pt idx="1583">
                  <c:v>38111</c:v>
                </c:pt>
                <c:pt idx="1584">
                  <c:v>38112</c:v>
                </c:pt>
                <c:pt idx="1585">
                  <c:v>38113</c:v>
                </c:pt>
                <c:pt idx="1586">
                  <c:v>38114</c:v>
                </c:pt>
                <c:pt idx="1587">
                  <c:v>38115</c:v>
                </c:pt>
                <c:pt idx="1588">
                  <c:v>38116</c:v>
                </c:pt>
                <c:pt idx="1589">
                  <c:v>38117</c:v>
                </c:pt>
                <c:pt idx="1590">
                  <c:v>38118</c:v>
                </c:pt>
                <c:pt idx="1591">
                  <c:v>38119</c:v>
                </c:pt>
                <c:pt idx="1592">
                  <c:v>38120</c:v>
                </c:pt>
                <c:pt idx="1593">
                  <c:v>38121</c:v>
                </c:pt>
                <c:pt idx="1594">
                  <c:v>38122</c:v>
                </c:pt>
                <c:pt idx="1595">
                  <c:v>38123</c:v>
                </c:pt>
                <c:pt idx="1596">
                  <c:v>38124</c:v>
                </c:pt>
                <c:pt idx="1597">
                  <c:v>38125</c:v>
                </c:pt>
                <c:pt idx="1598">
                  <c:v>38126</c:v>
                </c:pt>
                <c:pt idx="1599">
                  <c:v>38127</c:v>
                </c:pt>
                <c:pt idx="1600">
                  <c:v>38128</c:v>
                </c:pt>
                <c:pt idx="1601">
                  <c:v>38129</c:v>
                </c:pt>
                <c:pt idx="1602">
                  <c:v>38130</c:v>
                </c:pt>
                <c:pt idx="1603">
                  <c:v>38131</c:v>
                </c:pt>
                <c:pt idx="1604">
                  <c:v>38132</c:v>
                </c:pt>
                <c:pt idx="1605">
                  <c:v>38133</c:v>
                </c:pt>
                <c:pt idx="1606">
                  <c:v>38134</c:v>
                </c:pt>
                <c:pt idx="1607">
                  <c:v>38135</c:v>
                </c:pt>
                <c:pt idx="1608">
                  <c:v>38136</c:v>
                </c:pt>
                <c:pt idx="1609">
                  <c:v>38137</c:v>
                </c:pt>
                <c:pt idx="1610">
                  <c:v>38138</c:v>
                </c:pt>
                <c:pt idx="1611">
                  <c:v>38139</c:v>
                </c:pt>
                <c:pt idx="1612">
                  <c:v>38140</c:v>
                </c:pt>
                <c:pt idx="1613">
                  <c:v>38141</c:v>
                </c:pt>
                <c:pt idx="1614">
                  <c:v>38142</c:v>
                </c:pt>
                <c:pt idx="1615">
                  <c:v>38143</c:v>
                </c:pt>
                <c:pt idx="1616">
                  <c:v>38144</c:v>
                </c:pt>
                <c:pt idx="1617">
                  <c:v>38145</c:v>
                </c:pt>
                <c:pt idx="1618">
                  <c:v>38146</c:v>
                </c:pt>
                <c:pt idx="1619">
                  <c:v>38147</c:v>
                </c:pt>
                <c:pt idx="1620">
                  <c:v>38148</c:v>
                </c:pt>
                <c:pt idx="1621">
                  <c:v>38149</c:v>
                </c:pt>
                <c:pt idx="1622">
                  <c:v>38150</c:v>
                </c:pt>
                <c:pt idx="1623">
                  <c:v>38151</c:v>
                </c:pt>
                <c:pt idx="1624">
                  <c:v>38152</c:v>
                </c:pt>
                <c:pt idx="1625">
                  <c:v>38153</c:v>
                </c:pt>
                <c:pt idx="1626">
                  <c:v>38154</c:v>
                </c:pt>
                <c:pt idx="1627">
                  <c:v>38155</c:v>
                </c:pt>
                <c:pt idx="1628">
                  <c:v>38156</c:v>
                </c:pt>
                <c:pt idx="1629">
                  <c:v>38157</c:v>
                </c:pt>
                <c:pt idx="1630">
                  <c:v>38158</c:v>
                </c:pt>
                <c:pt idx="1631">
                  <c:v>38159</c:v>
                </c:pt>
                <c:pt idx="1632">
                  <c:v>38160</c:v>
                </c:pt>
                <c:pt idx="1633">
                  <c:v>38161</c:v>
                </c:pt>
                <c:pt idx="1634">
                  <c:v>38162</c:v>
                </c:pt>
                <c:pt idx="1635">
                  <c:v>38163</c:v>
                </c:pt>
                <c:pt idx="1636">
                  <c:v>38164</c:v>
                </c:pt>
                <c:pt idx="1637">
                  <c:v>38165</c:v>
                </c:pt>
                <c:pt idx="1638">
                  <c:v>38166</c:v>
                </c:pt>
                <c:pt idx="1639">
                  <c:v>38167</c:v>
                </c:pt>
                <c:pt idx="1640">
                  <c:v>38168</c:v>
                </c:pt>
                <c:pt idx="1641">
                  <c:v>38169</c:v>
                </c:pt>
                <c:pt idx="1642">
                  <c:v>38170</c:v>
                </c:pt>
                <c:pt idx="1643">
                  <c:v>38171</c:v>
                </c:pt>
                <c:pt idx="1644">
                  <c:v>38172</c:v>
                </c:pt>
                <c:pt idx="1645">
                  <c:v>38173</c:v>
                </c:pt>
                <c:pt idx="1646">
                  <c:v>38174</c:v>
                </c:pt>
                <c:pt idx="1647">
                  <c:v>38175</c:v>
                </c:pt>
                <c:pt idx="1648">
                  <c:v>38176</c:v>
                </c:pt>
                <c:pt idx="1649">
                  <c:v>38177</c:v>
                </c:pt>
                <c:pt idx="1650">
                  <c:v>38178</c:v>
                </c:pt>
                <c:pt idx="1651">
                  <c:v>38179</c:v>
                </c:pt>
                <c:pt idx="1652">
                  <c:v>38180</c:v>
                </c:pt>
                <c:pt idx="1653">
                  <c:v>38181</c:v>
                </c:pt>
                <c:pt idx="1654">
                  <c:v>38182</c:v>
                </c:pt>
                <c:pt idx="1655">
                  <c:v>38183</c:v>
                </c:pt>
                <c:pt idx="1656">
                  <c:v>38184</c:v>
                </c:pt>
                <c:pt idx="1657">
                  <c:v>38185</c:v>
                </c:pt>
                <c:pt idx="1658">
                  <c:v>38186</c:v>
                </c:pt>
                <c:pt idx="1659">
                  <c:v>38187</c:v>
                </c:pt>
                <c:pt idx="1660">
                  <c:v>38188</c:v>
                </c:pt>
                <c:pt idx="1661">
                  <c:v>38189</c:v>
                </c:pt>
                <c:pt idx="1662">
                  <c:v>38190</c:v>
                </c:pt>
                <c:pt idx="1663">
                  <c:v>38191</c:v>
                </c:pt>
                <c:pt idx="1664">
                  <c:v>38192</c:v>
                </c:pt>
                <c:pt idx="1665">
                  <c:v>38193</c:v>
                </c:pt>
                <c:pt idx="1666">
                  <c:v>38194</c:v>
                </c:pt>
                <c:pt idx="1667">
                  <c:v>38195</c:v>
                </c:pt>
                <c:pt idx="1668">
                  <c:v>38196</c:v>
                </c:pt>
                <c:pt idx="1669">
                  <c:v>38197</c:v>
                </c:pt>
                <c:pt idx="1670">
                  <c:v>38198</c:v>
                </c:pt>
                <c:pt idx="1671">
                  <c:v>38199</c:v>
                </c:pt>
                <c:pt idx="1672">
                  <c:v>38200</c:v>
                </c:pt>
                <c:pt idx="1673">
                  <c:v>38201</c:v>
                </c:pt>
                <c:pt idx="1674">
                  <c:v>38202</c:v>
                </c:pt>
                <c:pt idx="1675">
                  <c:v>38203</c:v>
                </c:pt>
                <c:pt idx="1676">
                  <c:v>38204</c:v>
                </c:pt>
                <c:pt idx="1677">
                  <c:v>38205</c:v>
                </c:pt>
                <c:pt idx="1678">
                  <c:v>38206</c:v>
                </c:pt>
                <c:pt idx="1679">
                  <c:v>38207</c:v>
                </c:pt>
                <c:pt idx="1680">
                  <c:v>38208</c:v>
                </c:pt>
                <c:pt idx="1681">
                  <c:v>38209</c:v>
                </c:pt>
                <c:pt idx="1682">
                  <c:v>38210</c:v>
                </c:pt>
                <c:pt idx="1683">
                  <c:v>38211</c:v>
                </c:pt>
                <c:pt idx="1684">
                  <c:v>38212</c:v>
                </c:pt>
                <c:pt idx="1685">
                  <c:v>38213</c:v>
                </c:pt>
                <c:pt idx="1686">
                  <c:v>38214</c:v>
                </c:pt>
                <c:pt idx="1687">
                  <c:v>38215</c:v>
                </c:pt>
                <c:pt idx="1688">
                  <c:v>38216</c:v>
                </c:pt>
                <c:pt idx="1689">
                  <c:v>38217</c:v>
                </c:pt>
                <c:pt idx="1690">
                  <c:v>38218</c:v>
                </c:pt>
                <c:pt idx="1691">
                  <c:v>38219</c:v>
                </c:pt>
                <c:pt idx="1692">
                  <c:v>38220</c:v>
                </c:pt>
                <c:pt idx="1693">
                  <c:v>38221</c:v>
                </c:pt>
                <c:pt idx="1694">
                  <c:v>38222</c:v>
                </c:pt>
                <c:pt idx="1695">
                  <c:v>38223</c:v>
                </c:pt>
                <c:pt idx="1696">
                  <c:v>38224</c:v>
                </c:pt>
                <c:pt idx="1697">
                  <c:v>38225</c:v>
                </c:pt>
                <c:pt idx="1698">
                  <c:v>38226</c:v>
                </c:pt>
                <c:pt idx="1699">
                  <c:v>38227</c:v>
                </c:pt>
                <c:pt idx="1700">
                  <c:v>38228</c:v>
                </c:pt>
                <c:pt idx="1701">
                  <c:v>38229</c:v>
                </c:pt>
                <c:pt idx="1702">
                  <c:v>38230</c:v>
                </c:pt>
                <c:pt idx="1703">
                  <c:v>38231</c:v>
                </c:pt>
                <c:pt idx="1704">
                  <c:v>38232</c:v>
                </c:pt>
                <c:pt idx="1705">
                  <c:v>38233</c:v>
                </c:pt>
                <c:pt idx="1706">
                  <c:v>38234</c:v>
                </c:pt>
                <c:pt idx="1707">
                  <c:v>38235</c:v>
                </c:pt>
                <c:pt idx="1708">
                  <c:v>38236</c:v>
                </c:pt>
                <c:pt idx="1709">
                  <c:v>38237</c:v>
                </c:pt>
                <c:pt idx="1710">
                  <c:v>38238</c:v>
                </c:pt>
                <c:pt idx="1711">
                  <c:v>38239</c:v>
                </c:pt>
                <c:pt idx="1712">
                  <c:v>38240</c:v>
                </c:pt>
                <c:pt idx="1713">
                  <c:v>38241</c:v>
                </c:pt>
                <c:pt idx="1714">
                  <c:v>38242</c:v>
                </c:pt>
                <c:pt idx="1715">
                  <c:v>38243</c:v>
                </c:pt>
                <c:pt idx="1716">
                  <c:v>38244</c:v>
                </c:pt>
                <c:pt idx="1717">
                  <c:v>38245</c:v>
                </c:pt>
                <c:pt idx="1718">
                  <c:v>38246</c:v>
                </c:pt>
                <c:pt idx="1719">
                  <c:v>38247</c:v>
                </c:pt>
                <c:pt idx="1720">
                  <c:v>38248</c:v>
                </c:pt>
                <c:pt idx="1721">
                  <c:v>38249</c:v>
                </c:pt>
                <c:pt idx="1722">
                  <c:v>38250</c:v>
                </c:pt>
                <c:pt idx="1723">
                  <c:v>38251</c:v>
                </c:pt>
                <c:pt idx="1724">
                  <c:v>38252</c:v>
                </c:pt>
                <c:pt idx="1725">
                  <c:v>38253</c:v>
                </c:pt>
                <c:pt idx="1726">
                  <c:v>38254</c:v>
                </c:pt>
                <c:pt idx="1727">
                  <c:v>38255</c:v>
                </c:pt>
                <c:pt idx="1728">
                  <c:v>38256</c:v>
                </c:pt>
                <c:pt idx="1729">
                  <c:v>38257</c:v>
                </c:pt>
                <c:pt idx="1730">
                  <c:v>38258</c:v>
                </c:pt>
                <c:pt idx="1731">
                  <c:v>38259</c:v>
                </c:pt>
                <c:pt idx="1732">
                  <c:v>38260</c:v>
                </c:pt>
                <c:pt idx="1733">
                  <c:v>38261</c:v>
                </c:pt>
                <c:pt idx="1734">
                  <c:v>38262</c:v>
                </c:pt>
                <c:pt idx="1735">
                  <c:v>38263</c:v>
                </c:pt>
                <c:pt idx="1736">
                  <c:v>38264</c:v>
                </c:pt>
                <c:pt idx="1737">
                  <c:v>38265</c:v>
                </c:pt>
                <c:pt idx="1738">
                  <c:v>38266</c:v>
                </c:pt>
                <c:pt idx="1739">
                  <c:v>38267</c:v>
                </c:pt>
                <c:pt idx="1740">
                  <c:v>38268</c:v>
                </c:pt>
                <c:pt idx="1741">
                  <c:v>38269</c:v>
                </c:pt>
                <c:pt idx="1742">
                  <c:v>38270</c:v>
                </c:pt>
                <c:pt idx="1743">
                  <c:v>38271</c:v>
                </c:pt>
                <c:pt idx="1744">
                  <c:v>38272</c:v>
                </c:pt>
                <c:pt idx="1745">
                  <c:v>38273</c:v>
                </c:pt>
                <c:pt idx="1746">
                  <c:v>38274</c:v>
                </c:pt>
                <c:pt idx="1747">
                  <c:v>38275</c:v>
                </c:pt>
                <c:pt idx="1748">
                  <c:v>38276</c:v>
                </c:pt>
                <c:pt idx="1749">
                  <c:v>38277</c:v>
                </c:pt>
                <c:pt idx="1750">
                  <c:v>38278</c:v>
                </c:pt>
                <c:pt idx="1751">
                  <c:v>38279</c:v>
                </c:pt>
                <c:pt idx="1752">
                  <c:v>38280</c:v>
                </c:pt>
                <c:pt idx="1753">
                  <c:v>38281</c:v>
                </c:pt>
                <c:pt idx="1754">
                  <c:v>38282</c:v>
                </c:pt>
                <c:pt idx="1755">
                  <c:v>38283</c:v>
                </c:pt>
                <c:pt idx="1756">
                  <c:v>38284</c:v>
                </c:pt>
                <c:pt idx="1757">
                  <c:v>38285</c:v>
                </c:pt>
                <c:pt idx="1758">
                  <c:v>38286</c:v>
                </c:pt>
                <c:pt idx="1759">
                  <c:v>38287</c:v>
                </c:pt>
                <c:pt idx="1760">
                  <c:v>38288</c:v>
                </c:pt>
                <c:pt idx="1761">
                  <c:v>38289</c:v>
                </c:pt>
                <c:pt idx="1762">
                  <c:v>38290</c:v>
                </c:pt>
                <c:pt idx="1763">
                  <c:v>38291</c:v>
                </c:pt>
                <c:pt idx="1764">
                  <c:v>38292</c:v>
                </c:pt>
                <c:pt idx="1765">
                  <c:v>38293</c:v>
                </c:pt>
                <c:pt idx="1766">
                  <c:v>38294</c:v>
                </c:pt>
                <c:pt idx="1767">
                  <c:v>38295</c:v>
                </c:pt>
                <c:pt idx="1768">
                  <c:v>38296</c:v>
                </c:pt>
                <c:pt idx="1769">
                  <c:v>38297</c:v>
                </c:pt>
                <c:pt idx="1770">
                  <c:v>38298</c:v>
                </c:pt>
                <c:pt idx="1771">
                  <c:v>38299</c:v>
                </c:pt>
                <c:pt idx="1772">
                  <c:v>38300</c:v>
                </c:pt>
                <c:pt idx="1773">
                  <c:v>38301</c:v>
                </c:pt>
                <c:pt idx="1774">
                  <c:v>38302</c:v>
                </c:pt>
                <c:pt idx="1775">
                  <c:v>38303</c:v>
                </c:pt>
                <c:pt idx="1776">
                  <c:v>38304</c:v>
                </c:pt>
                <c:pt idx="1777">
                  <c:v>38305</c:v>
                </c:pt>
                <c:pt idx="1778">
                  <c:v>38306</c:v>
                </c:pt>
                <c:pt idx="1779">
                  <c:v>38307</c:v>
                </c:pt>
                <c:pt idx="1780">
                  <c:v>38308</c:v>
                </c:pt>
                <c:pt idx="1781">
                  <c:v>38309</c:v>
                </c:pt>
                <c:pt idx="1782">
                  <c:v>38310</c:v>
                </c:pt>
                <c:pt idx="1783">
                  <c:v>38311</c:v>
                </c:pt>
                <c:pt idx="1784">
                  <c:v>38312</c:v>
                </c:pt>
                <c:pt idx="1785">
                  <c:v>38313</c:v>
                </c:pt>
                <c:pt idx="1786">
                  <c:v>38314</c:v>
                </c:pt>
                <c:pt idx="1787">
                  <c:v>38315</c:v>
                </c:pt>
                <c:pt idx="1788">
                  <c:v>38316</c:v>
                </c:pt>
                <c:pt idx="1789">
                  <c:v>38317</c:v>
                </c:pt>
                <c:pt idx="1790">
                  <c:v>38318</c:v>
                </c:pt>
                <c:pt idx="1791">
                  <c:v>38319</c:v>
                </c:pt>
                <c:pt idx="1792">
                  <c:v>38320</c:v>
                </c:pt>
                <c:pt idx="1793">
                  <c:v>38321</c:v>
                </c:pt>
                <c:pt idx="1794">
                  <c:v>38322</c:v>
                </c:pt>
                <c:pt idx="1795">
                  <c:v>38323</c:v>
                </c:pt>
                <c:pt idx="1796">
                  <c:v>38324</c:v>
                </c:pt>
                <c:pt idx="1797">
                  <c:v>38325</c:v>
                </c:pt>
                <c:pt idx="1798">
                  <c:v>38326</c:v>
                </c:pt>
                <c:pt idx="1799">
                  <c:v>38327</c:v>
                </c:pt>
                <c:pt idx="1800">
                  <c:v>38328</c:v>
                </c:pt>
                <c:pt idx="1801">
                  <c:v>38329</c:v>
                </c:pt>
                <c:pt idx="1802">
                  <c:v>38330</c:v>
                </c:pt>
                <c:pt idx="1803">
                  <c:v>38331</c:v>
                </c:pt>
                <c:pt idx="1804">
                  <c:v>38332</c:v>
                </c:pt>
                <c:pt idx="1805">
                  <c:v>38333</c:v>
                </c:pt>
                <c:pt idx="1806">
                  <c:v>38334</c:v>
                </c:pt>
                <c:pt idx="1807">
                  <c:v>38335</c:v>
                </c:pt>
                <c:pt idx="1808">
                  <c:v>38336</c:v>
                </c:pt>
                <c:pt idx="1809">
                  <c:v>38337</c:v>
                </c:pt>
                <c:pt idx="1810">
                  <c:v>38338</c:v>
                </c:pt>
                <c:pt idx="1811">
                  <c:v>38339</c:v>
                </c:pt>
                <c:pt idx="1812">
                  <c:v>38340</c:v>
                </c:pt>
                <c:pt idx="1813">
                  <c:v>38341</c:v>
                </c:pt>
                <c:pt idx="1814">
                  <c:v>38342</c:v>
                </c:pt>
                <c:pt idx="1815">
                  <c:v>38343</c:v>
                </c:pt>
                <c:pt idx="1816">
                  <c:v>38344</c:v>
                </c:pt>
                <c:pt idx="1817">
                  <c:v>38345</c:v>
                </c:pt>
                <c:pt idx="1818">
                  <c:v>38346</c:v>
                </c:pt>
                <c:pt idx="1819">
                  <c:v>38347</c:v>
                </c:pt>
                <c:pt idx="1820">
                  <c:v>38348</c:v>
                </c:pt>
                <c:pt idx="1821">
                  <c:v>38349</c:v>
                </c:pt>
                <c:pt idx="1822">
                  <c:v>38350</c:v>
                </c:pt>
                <c:pt idx="1823">
                  <c:v>38351</c:v>
                </c:pt>
                <c:pt idx="1824">
                  <c:v>38352</c:v>
                </c:pt>
                <c:pt idx="1825">
                  <c:v>38353</c:v>
                </c:pt>
                <c:pt idx="1826">
                  <c:v>38354</c:v>
                </c:pt>
                <c:pt idx="1827">
                  <c:v>38355</c:v>
                </c:pt>
                <c:pt idx="1828">
                  <c:v>38356</c:v>
                </c:pt>
                <c:pt idx="1829">
                  <c:v>38357</c:v>
                </c:pt>
                <c:pt idx="1830">
                  <c:v>38358</c:v>
                </c:pt>
                <c:pt idx="1831">
                  <c:v>38359</c:v>
                </c:pt>
                <c:pt idx="1832">
                  <c:v>38360</c:v>
                </c:pt>
                <c:pt idx="1833">
                  <c:v>38361</c:v>
                </c:pt>
                <c:pt idx="1834">
                  <c:v>38362</c:v>
                </c:pt>
                <c:pt idx="1835">
                  <c:v>38363</c:v>
                </c:pt>
                <c:pt idx="1836">
                  <c:v>38364</c:v>
                </c:pt>
                <c:pt idx="1837">
                  <c:v>38365</c:v>
                </c:pt>
                <c:pt idx="1838">
                  <c:v>38366</c:v>
                </c:pt>
                <c:pt idx="1839">
                  <c:v>38367</c:v>
                </c:pt>
                <c:pt idx="1840">
                  <c:v>38368</c:v>
                </c:pt>
                <c:pt idx="1841">
                  <c:v>38369</c:v>
                </c:pt>
                <c:pt idx="1842">
                  <c:v>38370</c:v>
                </c:pt>
                <c:pt idx="1843">
                  <c:v>38371</c:v>
                </c:pt>
                <c:pt idx="1844">
                  <c:v>38372</c:v>
                </c:pt>
                <c:pt idx="1845">
                  <c:v>38373</c:v>
                </c:pt>
                <c:pt idx="1846">
                  <c:v>38374</c:v>
                </c:pt>
                <c:pt idx="1847">
                  <c:v>38375</c:v>
                </c:pt>
                <c:pt idx="1848">
                  <c:v>38376</c:v>
                </c:pt>
                <c:pt idx="1849">
                  <c:v>38377</c:v>
                </c:pt>
                <c:pt idx="1850">
                  <c:v>38378</c:v>
                </c:pt>
                <c:pt idx="1851">
                  <c:v>38379</c:v>
                </c:pt>
                <c:pt idx="1852">
                  <c:v>38380</c:v>
                </c:pt>
                <c:pt idx="1853">
                  <c:v>38381</c:v>
                </c:pt>
                <c:pt idx="1854">
                  <c:v>38382</c:v>
                </c:pt>
                <c:pt idx="1855">
                  <c:v>38383</c:v>
                </c:pt>
                <c:pt idx="1856">
                  <c:v>38384</c:v>
                </c:pt>
                <c:pt idx="1857">
                  <c:v>38385</c:v>
                </c:pt>
                <c:pt idx="1858">
                  <c:v>38386</c:v>
                </c:pt>
                <c:pt idx="1859">
                  <c:v>38387</c:v>
                </c:pt>
                <c:pt idx="1860">
                  <c:v>38388</c:v>
                </c:pt>
                <c:pt idx="1861">
                  <c:v>38389</c:v>
                </c:pt>
                <c:pt idx="1862">
                  <c:v>38390</c:v>
                </c:pt>
                <c:pt idx="1863">
                  <c:v>38391</c:v>
                </c:pt>
                <c:pt idx="1864">
                  <c:v>38392</c:v>
                </c:pt>
                <c:pt idx="1865">
                  <c:v>38393</c:v>
                </c:pt>
                <c:pt idx="1866">
                  <c:v>38394</c:v>
                </c:pt>
                <c:pt idx="1867">
                  <c:v>38395</c:v>
                </c:pt>
                <c:pt idx="1868">
                  <c:v>38396</c:v>
                </c:pt>
                <c:pt idx="1869">
                  <c:v>38397</c:v>
                </c:pt>
                <c:pt idx="1870">
                  <c:v>38398</c:v>
                </c:pt>
                <c:pt idx="1871">
                  <c:v>38399</c:v>
                </c:pt>
                <c:pt idx="1872">
                  <c:v>38400</c:v>
                </c:pt>
                <c:pt idx="1873">
                  <c:v>38401</c:v>
                </c:pt>
                <c:pt idx="1874">
                  <c:v>38402</c:v>
                </c:pt>
                <c:pt idx="1875">
                  <c:v>38403</c:v>
                </c:pt>
                <c:pt idx="1876">
                  <c:v>38404</c:v>
                </c:pt>
                <c:pt idx="1877">
                  <c:v>38405</c:v>
                </c:pt>
                <c:pt idx="1878">
                  <c:v>38406</c:v>
                </c:pt>
                <c:pt idx="1879">
                  <c:v>38407</c:v>
                </c:pt>
                <c:pt idx="1880">
                  <c:v>38408</c:v>
                </c:pt>
                <c:pt idx="1881">
                  <c:v>38409</c:v>
                </c:pt>
                <c:pt idx="1882">
                  <c:v>38410</c:v>
                </c:pt>
                <c:pt idx="1883">
                  <c:v>38411</c:v>
                </c:pt>
                <c:pt idx="1884">
                  <c:v>38412</c:v>
                </c:pt>
                <c:pt idx="1885">
                  <c:v>38413</c:v>
                </c:pt>
                <c:pt idx="1886">
                  <c:v>38414</c:v>
                </c:pt>
                <c:pt idx="1887">
                  <c:v>38415</c:v>
                </c:pt>
                <c:pt idx="1888">
                  <c:v>38416</c:v>
                </c:pt>
                <c:pt idx="1889">
                  <c:v>38417</c:v>
                </c:pt>
                <c:pt idx="1890">
                  <c:v>38418</c:v>
                </c:pt>
                <c:pt idx="1891">
                  <c:v>38419</c:v>
                </c:pt>
                <c:pt idx="1892">
                  <c:v>38420</c:v>
                </c:pt>
                <c:pt idx="1893">
                  <c:v>38421</c:v>
                </c:pt>
                <c:pt idx="1894">
                  <c:v>38422</c:v>
                </c:pt>
                <c:pt idx="1895">
                  <c:v>38423</c:v>
                </c:pt>
                <c:pt idx="1896">
                  <c:v>38424</c:v>
                </c:pt>
                <c:pt idx="1897">
                  <c:v>38425</c:v>
                </c:pt>
                <c:pt idx="1898">
                  <c:v>38426</c:v>
                </c:pt>
                <c:pt idx="1899">
                  <c:v>38427</c:v>
                </c:pt>
                <c:pt idx="1900">
                  <c:v>38428</c:v>
                </c:pt>
                <c:pt idx="1901">
                  <c:v>38429</c:v>
                </c:pt>
                <c:pt idx="1902">
                  <c:v>38430</c:v>
                </c:pt>
                <c:pt idx="1903">
                  <c:v>38431</c:v>
                </c:pt>
                <c:pt idx="1904">
                  <c:v>38432</c:v>
                </c:pt>
                <c:pt idx="1905">
                  <c:v>38433</c:v>
                </c:pt>
                <c:pt idx="1906">
                  <c:v>38434</c:v>
                </c:pt>
                <c:pt idx="1907">
                  <c:v>38435</c:v>
                </c:pt>
                <c:pt idx="1908">
                  <c:v>38436</c:v>
                </c:pt>
                <c:pt idx="1909">
                  <c:v>38437</c:v>
                </c:pt>
                <c:pt idx="1910">
                  <c:v>38438</c:v>
                </c:pt>
                <c:pt idx="1911">
                  <c:v>38439</c:v>
                </c:pt>
                <c:pt idx="1912">
                  <c:v>38440</c:v>
                </c:pt>
                <c:pt idx="1913">
                  <c:v>38441</c:v>
                </c:pt>
                <c:pt idx="1914">
                  <c:v>38442</c:v>
                </c:pt>
                <c:pt idx="1915">
                  <c:v>38443</c:v>
                </c:pt>
                <c:pt idx="1916">
                  <c:v>38444</c:v>
                </c:pt>
                <c:pt idx="1917">
                  <c:v>38445</c:v>
                </c:pt>
                <c:pt idx="1918">
                  <c:v>38446</c:v>
                </c:pt>
                <c:pt idx="1919">
                  <c:v>38447</c:v>
                </c:pt>
                <c:pt idx="1920">
                  <c:v>38448</c:v>
                </c:pt>
                <c:pt idx="1921">
                  <c:v>38449</c:v>
                </c:pt>
                <c:pt idx="1922">
                  <c:v>38450</c:v>
                </c:pt>
                <c:pt idx="1923">
                  <c:v>38451</c:v>
                </c:pt>
                <c:pt idx="1924">
                  <c:v>38452</c:v>
                </c:pt>
                <c:pt idx="1925">
                  <c:v>38453</c:v>
                </c:pt>
                <c:pt idx="1926">
                  <c:v>38454</c:v>
                </c:pt>
                <c:pt idx="1927">
                  <c:v>38455</c:v>
                </c:pt>
                <c:pt idx="1928">
                  <c:v>38456</c:v>
                </c:pt>
                <c:pt idx="1929">
                  <c:v>38457</c:v>
                </c:pt>
                <c:pt idx="1930">
                  <c:v>38458</c:v>
                </c:pt>
                <c:pt idx="1931">
                  <c:v>38459</c:v>
                </c:pt>
                <c:pt idx="1932">
                  <c:v>38460</c:v>
                </c:pt>
                <c:pt idx="1933">
                  <c:v>38461</c:v>
                </c:pt>
                <c:pt idx="1934">
                  <c:v>38462</c:v>
                </c:pt>
                <c:pt idx="1935">
                  <c:v>38463</c:v>
                </c:pt>
                <c:pt idx="1936">
                  <c:v>38464</c:v>
                </c:pt>
                <c:pt idx="1937">
                  <c:v>38465</c:v>
                </c:pt>
                <c:pt idx="1938">
                  <c:v>38466</c:v>
                </c:pt>
                <c:pt idx="1939">
                  <c:v>38467</c:v>
                </c:pt>
                <c:pt idx="1940">
                  <c:v>38468</c:v>
                </c:pt>
                <c:pt idx="1941">
                  <c:v>38469</c:v>
                </c:pt>
                <c:pt idx="1942">
                  <c:v>38470</c:v>
                </c:pt>
                <c:pt idx="1943">
                  <c:v>38471</c:v>
                </c:pt>
                <c:pt idx="1944">
                  <c:v>38472</c:v>
                </c:pt>
                <c:pt idx="1945">
                  <c:v>38473</c:v>
                </c:pt>
                <c:pt idx="1946">
                  <c:v>38474</c:v>
                </c:pt>
                <c:pt idx="1947">
                  <c:v>38475</c:v>
                </c:pt>
                <c:pt idx="1948">
                  <c:v>38476</c:v>
                </c:pt>
                <c:pt idx="1949">
                  <c:v>38477</c:v>
                </c:pt>
                <c:pt idx="1950">
                  <c:v>38478</c:v>
                </c:pt>
                <c:pt idx="1951">
                  <c:v>38479</c:v>
                </c:pt>
                <c:pt idx="1952">
                  <c:v>38480</c:v>
                </c:pt>
                <c:pt idx="1953">
                  <c:v>38481</c:v>
                </c:pt>
                <c:pt idx="1954">
                  <c:v>38482</c:v>
                </c:pt>
                <c:pt idx="1955">
                  <c:v>38483</c:v>
                </c:pt>
                <c:pt idx="1956">
                  <c:v>38484</c:v>
                </c:pt>
                <c:pt idx="1957">
                  <c:v>38485</c:v>
                </c:pt>
                <c:pt idx="1958">
                  <c:v>38486</c:v>
                </c:pt>
                <c:pt idx="1959">
                  <c:v>38487</c:v>
                </c:pt>
                <c:pt idx="1960">
                  <c:v>38488</c:v>
                </c:pt>
                <c:pt idx="1961">
                  <c:v>38489</c:v>
                </c:pt>
                <c:pt idx="1962">
                  <c:v>38490</c:v>
                </c:pt>
                <c:pt idx="1963">
                  <c:v>38491</c:v>
                </c:pt>
                <c:pt idx="1964">
                  <c:v>38492</c:v>
                </c:pt>
                <c:pt idx="1965">
                  <c:v>38493</c:v>
                </c:pt>
                <c:pt idx="1966">
                  <c:v>38494</c:v>
                </c:pt>
                <c:pt idx="1967">
                  <c:v>38495</c:v>
                </c:pt>
                <c:pt idx="1968">
                  <c:v>38496</c:v>
                </c:pt>
                <c:pt idx="1969">
                  <c:v>38497</c:v>
                </c:pt>
                <c:pt idx="1970">
                  <c:v>38498</c:v>
                </c:pt>
                <c:pt idx="1971">
                  <c:v>38499</c:v>
                </c:pt>
                <c:pt idx="1972">
                  <c:v>38500</c:v>
                </c:pt>
                <c:pt idx="1973">
                  <c:v>38501</c:v>
                </c:pt>
                <c:pt idx="1974">
                  <c:v>38502</c:v>
                </c:pt>
                <c:pt idx="1975">
                  <c:v>38503</c:v>
                </c:pt>
                <c:pt idx="1976">
                  <c:v>38504</c:v>
                </c:pt>
                <c:pt idx="1977">
                  <c:v>38505</c:v>
                </c:pt>
                <c:pt idx="1978">
                  <c:v>38506</c:v>
                </c:pt>
                <c:pt idx="1979">
                  <c:v>38507</c:v>
                </c:pt>
                <c:pt idx="1980">
                  <c:v>38508</c:v>
                </c:pt>
                <c:pt idx="1981">
                  <c:v>38509</c:v>
                </c:pt>
                <c:pt idx="1982">
                  <c:v>38510</c:v>
                </c:pt>
                <c:pt idx="1983">
                  <c:v>38511</c:v>
                </c:pt>
                <c:pt idx="1984">
                  <c:v>38512</c:v>
                </c:pt>
                <c:pt idx="1985">
                  <c:v>38513</c:v>
                </c:pt>
                <c:pt idx="1986">
                  <c:v>38514</c:v>
                </c:pt>
                <c:pt idx="1987">
                  <c:v>38515</c:v>
                </c:pt>
                <c:pt idx="1988">
                  <c:v>38516</c:v>
                </c:pt>
                <c:pt idx="1989">
                  <c:v>38517</c:v>
                </c:pt>
                <c:pt idx="1990">
                  <c:v>38518</c:v>
                </c:pt>
                <c:pt idx="1991">
                  <c:v>38519</c:v>
                </c:pt>
                <c:pt idx="1992">
                  <c:v>38520</c:v>
                </c:pt>
                <c:pt idx="1993">
                  <c:v>38521</c:v>
                </c:pt>
                <c:pt idx="1994">
                  <c:v>38522</c:v>
                </c:pt>
                <c:pt idx="1995">
                  <c:v>38523</c:v>
                </c:pt>
                <c:pt idx="1996">
                  <c:v>38524</c:v>
                </c:pt>
                <c:pt idx="1997">
                  <c:v>38525</c:v>
                </c:pt>
                <c:pt idx="1998">
                  <c:v>38526</c:v>
                </c:pt>
                <c:pt idx="1999">
                  <c:v>38527</c:v>
                </c:pt>
                <c:pt idx="2000">
                  <c:v>38528</c:v>
                </c:pt>
                <c:pt idx="2001">
                  <c:v>38529</c:v>
                </c:pt>
                <c:pt idx="2002">
                  <c:v>38530</c:v>
                </c:pt>
                <c:pt idx="2003">
                  <c:v>38531</c:v>
                </c:pt>
                <c:pt idx="2004">
                  <c:v>38532</c:v>
                </c:pt>
                <c:pt idx="2005">
                  <c:v>38533</c:v>
                </c:pt>
                <c:pt idx="2006">
                  <c:v>38534</c:v>
                </c:pt>
                <c:pt idx="2007">
                  <c:v>38535</c:v>
                </c:pt>
                <c:pt idx="2008">
                  <c:v>38536</c:v>
                </c:pt>
                <c:pt idx="2009">
                  <c:v>38537</c:v>
                </c:pt>
                <c:pt idx="2010">
                  <c:v>38538</c:v>
                </c:pt>
                <c:pt idx="2011">
                  <c:v>38539</c:v>
                </c:pt>
                <c:pt idx="2012">
                  <c:v>38540</c:v>
                </c:pt>
                <c:pt idx="2013">
                  <c:v>38541</c:v>
                </c:pt>
                <c:pt idx="2014">
                  <c:v>38542</c:v>
                </c:pt>
                <c:pt idx="2015">
                  <c:v>38543</c:v>
                </c:pt>
                <c:pt idx="2016">
                  <c:v>38544</c:v>
                </c:pt>
                <c:pt idx="2017">
                  <c:v>38545</c:v>
                </c:pt>
                <c:pt idx="2018">
                  <c:v>38546</c:v>
                </c:pt>
                <c:pt idx="2019">
                  <c:v>38547</c:v>
                </c:pt>
                <c:pt idx="2020">
                  <c:v>38548</c:v>
                </c:pt>
                <c:pt idx="2021">
                  <c:v>38549</c:v>
                </c:pt>
                <c:pt idx="2022">
                  <c:v>38550</c:v>
                </c:pt>
                <c:pt idx="2023">
                  <c:v>38551</c:v>
                </c:pt>
                <c:pt idx="2024">
                  <c:v>38552</c:v>
                </c:pt>
                <c:pt idx="2025">
                  <c:v>38553</c:v>
                </c:pt>
                <c:pt idx="2026">
                  <c:v>38554</c:v>
                </c:pt>
                <c:pt idx="2027">
                  <c:v>38555</c:v>
                </c:pt>
                <c:pt idx="2028">
                  <c:v>38556</c:v>
                </c:pt>
                <c:pt idx="2029">
                  <c:v>38557</c:v>
                </c:pt>
                <c:pt idx="2030">
                  <c:v>38558</c:v>
                </c:pt>
                <c:pt idx="2031">
                  <c:v>38559</c:v>
                </c:pt>
                <c:pt idx="2032">
                  <c:v>38560</c:v>
                </c:pt>
                <c:pt idx="2033">
                  <c:v>38561</c:v>
                </c:pt>
                <c:pt idx="2034">
                  <c:v>38562</c:v>
                </c:pt>
                <c:pt idx="2035">
                  <c:v>38563</c:v>
                </c:pt>
                <c:pt idx="2036">
                  <c:v>38564</c:v>
                </c:pt>
                <c:pt idx="2037">
                  <c:v>38565</c:v>
                </c:pt>
                <c:pt idx="2038">
                  <c:v>38566</c:v>
                </c:pt>
                <c:pt idx="2039">
                  <c:v>38567</c:v>
                </c:pt>
                <c:pt idx="2040">
                  <c:v>38568</c:v>
                </c:pt>
                <c:pt idx="2041">
                  <c:v>38569</c:v>
                </c:pt>
                <c:pt idx="2042">
                  <c:v>38570</c:v>
                </c:pt>
                <c:pt idx="2043">
                  <c:v>38571</c:v>
                </c:pt>
                <c:pt idx="2044">
                  <c:v>38572</c:v>
                </c:pt>
                <c:pt idx="2045">
                  <c:v>38573</c:v>
                </c:pt>
                <c:pt idx="2046">
                  <c:v>38574</c:v>
                </c:pt>
                <c:pt idx="2047">
                  <c:v>38575</c:v>
                </c:pt>
                <c:pt idx="2048">
                  <c:v>38576</c:v>
                </c:pt>
                <c:pt idx="2049">
                  <c:v>38577</c:v>
                </c:pt>
                <c:pt idx="2050">
                  <c:v>38578</c:v>
                </c:pt>
                <c:pt idx="2051">
                  <c:v>38579</c:v>
                </c:pt>
                <c:pt idx="2052">
                  <c:v>38580</c:v>
                </c:pt>
                <c:pt idx="2053">
                  <c:v>38581</c:v>
                </c:pt>
                <c:pt idx="2054">
                  <c:v>38582</c:v>
                </c:pt>
                <c:pt idx="2055">
                  <c:v>38583</c:v>
                </c:pt>
                <c:pt idx="2056">
                  <c:v>38584</c:v>
                </c:pt>
                <c:pt idx="2057">
                  <c:v>38585</c:v>
                </c:pt>
                <c:pt idx="2058">
                  <c:v>38586</c:v>
                </c:pt>
                <c:pt idx="2059">
                  <c:v>38587</c:v>
                </c:pt>
                <c:pt idx="2060">
                  <c:v>38588</c:v>
                </c:pt>
                <c:pt idx="2061">
                  <c:v>38589</c:v>
                </c:pt>
                <c:pt idx="2062">
                  <c:v>38590</c:v>
                </c:pt>
                <c:pt idx="2063">
                  <c:v>38591</c:v>
                </c:pt>
                <c:pt idx="2064">
                  <c:v>38592</c:v>
                </c:pt>
                <c:pt idx="2065">
                  <c:v>38593</c:v>
                </c:pt>
                <c:pt idx="2066">
                  <c:v>38594</c:v>
                </c:pt>
                <c:pt idx="2067">
                  <c:v>38595</c:v>
                </c:pt>
                <c:pt idx="2068">
                  <c:v>38596</c:v>
                </c:pt>
                <c:pt idx="2069">
                  <c:v>38597</c:v>
                </c:pt>
                <c:pt idx="2070">
                  <c:v>38598</c:v>
                </c:pt>
                <c:pt idx="2071">
                  <c:v>38599</c:v>
                </c:pt>
                <c:pt idx="2072">
                  <c:v>38600</c:v>
                </c:pt>
                <c:pt idx="2073">
                  <c:v>38601</c:v>
                </c:pt>
                <c:pt idx="2074">
                  <c:v>38602</c:v>
                </c:pt>
                <c:pt idx="2075">
                  <c:v>38603</c:v>
                </c:pt>
                <c:pt idx="2076">
                  <c:v>38604</c:v>
                </c:pt>
                <c:pt idx="2077">
                  <c:v>38605</c:v>
                </c:pt>
                <c:pt idx="2078">
                  <c:v>38606</c:v>
                </c:pt>
                <c:pt idx="2079">
                  <c:v>38607</c:v>
                </c:pt>
                <c:pt idx="2080">
                  <c:v>38608</c:v>
                </c:pt>
                <c:pt idx="2081">
                  <c:v>38609</c:v>
                </c:pt>
                <c:pt idx="2082">
                  <c:v>38610</c:v>
                </c:pt>
                <c:pt idx="2083">
                  <c:v>38611</c:v>
                </c:pt>
                <c:pt idx="2084">
                  <c:v>38612</c:v>
                </c:pt>
                <c:pt idx="2085">
                  <c:v>38613</c:v>
                </c:pt>
                <c:pt idx="2086">
                  <c:v>38614</c:v>
                </c:pt>
                <c:pt idx="2087">
                  <c:v>38615</c:v>
                </c:pt>
                <c:pt idx="2088">
                  <c:v>38616</c:v>
                </c:pt>
                <c:pt idx="2089">
                  <c:v>38617</c:v>
                </c:pt>
                <c:pt idx="2090">
                  <c:v>38618</c:v>
                </c:pt>
                <c:pt idx="2091">
                  <c:v>38619</c:v>
                </c:pt>
                <c:pt idx="2092">
                  <c:v>38620</c:v>
                </c:pt>
                <c:pt idx="2093">
                  <c:v>38621</c:v>
                </c:pt>
                <c:pt idx="2094">
                  <c:v>38622</c:v>
                </c:pt>
                <c:pt idx="2095">
                  <c:v>38623</c:v>
                </c:pt>
                <c:pt idx="2096">
                  <c:v>38624</c:v>
                </c:pt>
                <c:pt idx="2097">
                  <c:v>38625</c:v>
                </c:pt>
                <c:pt idx="2098">
                  <c:v>38626</c:v>
                </c:pt>
                <c:pt idx="2099">
                  <c:v>38627</c:v>
                </c:pt>
                <c:pt idx="2100">
                  <c:v>38628</c:v>
                </c:pt>
                <c:pt idx="2101">
                  <c:v>38629</c:v>
                </c:pt>
                <c:pt idx="2102">
                  <c:v>38630</c:v>
                </c:pt>
                <c:pt idx="2103">
                  <c:v>38631</c:v>
                </c:pt>
                <c:pt idx="2104">
                  <c:v>38632</c:v>
                </c:pt>
                <c:pt idx="2105">
                  <c:v>38633</c:v>
                </c:pt>
                <c:pt idx="2106">
                  <c:v>38634</c:v>
                </c:pt>
                <c:pt idx="2107">
                  <c:v>38635</c:v>
                </c:pt>
                <c:pt idx="2108">
                  <c:v>38636</c:v>
                </c:pt>
                <c:pt idx="2109">
                  <c:v>38637</c:v>
                </c:pt>
                <c:pt idx="2110">
                  <c:v>38638</c:v>
                </c:pt>
                <c:pt idx="2111">
                  <c:v>38639</c:v>
                </c:pt>
                <c:pt idx="2112">
                  <c:v>38640</c:v>
                </c:pt>
                <c:pt idx="2113">
                  <c:v>38641</c:v>
                </c:pt>
                <c:pt idx="2114">
                  <c:v>38642</c:v>
                </c:pt>
                <c:pt idx="2115">
                  <c:v>38643</c:v>
                </c:pt>
                <c:pt idx="2116">
                  <c:v>38644</c:v>
                </c:pt>
                <c:pt idx="2117">
                  <c:v>38645</c:v>
                </c:pt>
                <c:pt idx="2118">
                  <c:v>38646</c:v>
                </c:pt>
                <c:pt idx="2119">
                  <c:v>38647</c:v>
                </c:pt>
                <c:pt idx="2120">
                  <c:v>38648</c:v>
                </c:pt>
                <c:pt idx="2121">
                  <c:v>38649</c:v>
                </c:pt>
                <c:pt idx="2122">
                  <c:v>38650</c:v>
                </c:pt>
                <c:pt idx="2123">
                  <c:v>38651</c:v>
                </c:pt>
                <c:pt idx="2124">
                  <c:v>38652</c:v>
                </c:pt>
                <c:pt idx="2125">
                  <c:v>38653</c:v>
                </c:pt>
                <c:pt idx="2126">
                  <c:v>38654</c:v>
                </c:pt>
                <c:pt idx="2127">
                  <c:v>38655</c:v>
                </c:pt>
                <c:pt idx="2128">
                  <c:v>38656</c:v>
                </c:pt>
                <c:pt idx="2129">
                  <c:v>38657</c:v>
                </c:pt>
                <c:pt idx="2130">
                  <c:v>38658</c:v>
                </c:pt>
                <c:pt idx="2131">
                  <c:v>38659</c:v>
                </c:pt>
                <c:pt idx="2132">
                  <c:v>38660</c:v>
                </c:pt>
                <c:pt idx="2133">
                  <c:v>38661</c:v>
                </c:pt>
                <c:pt idx="2134">
                  <c:v>38662</c:v>
                </c:pt>
                <c:pt idx="2135">
                  <c:v>38663</c:v>
                </c:pt>
                <c:pt idx="2136">
                  <c:v>38664</c:v>
                </c:pt>
                <c:pt idx="2137">
                  <c:v>38665</c:v>
                </c:pt>
                <c:pt idx="2138">
                  <c:v>38666</c:v>
                </c:pt>
                <c:pt idx="2139">
                  <c:v>38667</c:v>
                </c:pt>
                <c:pt idx="2140">
                  <c:v>38668</c:v>
                </c:pt>
                <c:pt idx="2141">
                  <c:v>38669</c:v>
                </c:pt>
                <c:pt idx="2142">
                  <c:v>38670</c:v>
                </c:pt>
                <c:pt idx="2143">
                  <c:v>38671</c:v>
                </c:pt>
                <c:pt idx="2144">
                  <c:v>38672</c:v>
                </c:pt>
                <c:pt idx="2145">
                  <c:v>38673</c:v>
                </c:pt>
                <c:pt idx="2146">
                  <c:v>38674</c:v>
                </c:pt>
                <c:pt idx="2147">
                  <c:v>38675</c:v>
                </c:pt>
                <c:pt idx="2148">
                  <c:v>38676</c:v>
                </c:pt>
                <c:pt idx="2149">
                  <c:v>38677</c:v>
                </c:pt>
                <c:pt idx="2150">
                  <c:v>38678</c:v>
                </c:pt>
                <c:pt idx="2151">
                  <c:v>38679</c:v>
                </c:pt>
                <c:pt idx="2152">
                  <c:v>38680</c:v>
                </c:pt>
                <c:pt idx="2153">
                  <c:v>38681</c:v>
                </c:pt>
                <c:pt idx="2154">
                  <c:v>38682</c:v>
                </c:pt>
                <c:pt idx="2155">
                  <c:v>38683</c:v>
                </c:pt>
                <c:pt idx="2156">
                  <c:v>38684</c:v>
                </c:pt>
                <c:pt idx="2157">
                  <c:v>38685</c:v>
                </c:pt>
                <c:pt idx="2158">
                  <c:v>38686</c:v>
                </c:pt>
                <c:pt idx="2159">
                  <c:v>38687</c:v>
                </c:pt>
                <c:pt idx="2160">
                  <c:v>38688</c:v>
                </c:pt>
                <c:pt idx="2161">
                  <c:v>38689</c:v>
                </c:pt>
                <c:pt idx="2162">
                  <c:v>38690</c:v>
                </c:pt>
                <c:pt idx="2163">
                  <c:v>38691</c:v>
                </c:pt>
                <c:pt idx="2164">
                  <c:v>38692</c:v>
                </c:pt>
                <c:pt idx="2165">
                  <c:v>38693</c:v>
                </c:pt>
                <c:pt idx="2166">
                  <c:v>38694</c:v>
                </c:pt>
                <c:pt idx="2167">
                  <c:v>38695</c:v>
                </c:pt>
                <c:pt idx="2168">
                  <c:v>38696</c:v>
                </c:pt>
                <c:pt idx="2169">
                  <c:v>38697</c:v>
                </c:pt>
                <c:pt idx="2170">
                  <c:v>38698</c:v>
                </c:pt>
                <c:pt idx="2171">
                  <c:v>38699</c:v>
                </c:pt>
                <c:pt idx="2172">
                  <c:v>38700</c:v>
                </c:pt>
                <c:pt idx="2173">
                  <c:v>38701</c:v>
                </c:pt>
                <c:pt idx="2174">
                  <c:v>38702</c:v>
                </c:pt>
                <c:pt idx="2175">
                  <c:v>38703</c:v>
                </c:pt>
                <c:pt idx="2176">
                  <c:v>38704</c:v>
                </c:pt>
                <c:pt idx="2177">
                  <c:v>38705</c:v>
                </c:pt>
                <c:pt idx="2178">
                  <c:v>38706</c:v>
                </c:pt>
                <c:pt idx="2179">
                  <c:v>38707</c:v>
                </c:pt>
                <c:pt idx="2180">
                  <c:v>38708</c:v>
                </c:pt>
                <c:pt idx="2181">
                  <c:v>38709</c:v>
                </c:pt>
                <c:pt idx="2182">
                  <c:v>38710</c:v>
                </c:pt>
                <c:pt idx="2183">
                  <c:v>38711</c:v>
                </c:pt>
                <c:pt idx="2184">
                  <c:v>38712</c:v>
                </c:pt>
                <c:pt idx="2185">
                  <c:v>38713</c:v>
                </c:pt>
                <c:pt idx="2186">
                  <c:v>38714</c:v>
                </c:pt>
                <c:pt idx="2187">
                  <c:v>38715</c:v>
                </c:pt>
                <c:pt idx="2188">
                  <c:v>38716</c:v>
                </c:pt>
                <c:pt idx="2189">
                  <c:v>38717</c:v>
                </c:pt>
                <c:pt idx="2190">
                  <c:v>38718</c:v>
                </c:pt>
                <c:pt idx="2191">
                  <c:v>38719</c:v>
                </c:pt>
                <c:pt idx="2192">
                  <c:v>38720</c:v>
                </c:pt>
                <c:pt idx="2193">
                  <c:v>38721</c:v>
                </c:pt>
                <c:pt idx="2194">
                  <c:v>38722</c:v>
                </c:pt>
                <c:pt idx="2195">
                  <c:v>38723</c:v>
                </c:pt>
                <c:pt idx="2196">
                  <c:v>38724</c:v>
                </c:pt>
                <c:pt idx="2197">
                  <c:v>38725</c:v>
                </c:pt>
                <c:pt idx="2198">
                  <c:v>38726</c:v>
                </c:pt>
                <c:pt idx="2199">
                  <c:v>38727</c:v>
                </c:pt>
                <c:pt idx="2200">
                  <c:v>38728</c:v>
                </c:pt>
                <c:pt idx="2201">
                  <c:v>38729</c:v>
                </c:pt>
                <c:pt idx="2202">
                  <c:v>38730</c:v>
                </c:pt>
                <c:pt idx="2203">
                  <c:v>38731</c:v>
                </c:pt>
                <c:pt idx="2204">
                  <c:v>38732</c:v>
                </c:pt>
                <c:pt idx="2205">
                  <c:v>38733</c:v>
                </c:pt>
                <c:pt idx="2206">
                  <c:v>38734</c:v>
                </c:pt>
                <c:pt idx="2207">
                  <c:v>38735</c:v>
                </c:pt>
                <c:pt idx="2208">
                  <c:v>38736</c:v>
                </c:pt>
                <c:pt idx="2209">
                  <c:v>38737</c:v>
                </c:pt>
                <c:pt idx="2210">
                  <c:v>38738</c:v>
                </c:pt>
                <c:pt idx="2211">
                  <c:v>38739</c:v>
                </c:pt>
                <c:pt idx="2212">
                  <c:v>38740</c:v>
                </c:pt>
                <c:pt idx="2213">
                  <c:v>38741</c:v>
                </c:pt>
                <c:pt idx="2214">
                  <c:v>38742</c:v>
                </c:pt>
                <c:pt idx="2215">
                  <c:v>38743</c:v>
                </c:pt>
                <c:pt idx="2216">
                  <c:v>38744</c:v>
                </c:pt>
                <c:pt idx="2217">
                  <c:v>38745</c:v>
                </c:pt>
                <c:pt idx="2218">
                  <c:v>38746</c:v>
                </c:pt>
                <c:pt idx="2219">
                  <c:v>38747</c:v>
                </c:pt>
                <c:pt idx="2220">
                  <c:v>38748</c:v>
                </c:pt>
                <c:pt idx="2221">
                  <c:v>38749</c:v>
                </c:pt>
                <c:pt idx="2222">
                  <c:v>38750</c:v>
                </c:pt>
                <c:pt idx="2223">
                  <c:v>38751</c:v>
                </c:pt>
                <c:pt idx="2224">
                  <c:v>38752</c:v>
                </c:pt>
                <c:pt idx="2225">
                  <c:v>38753</c:v>
                </c:pt>
                <c:pt idx="2226">
                  <c:v>38754</c:v>
                </c:pt>
                <c:pt idx="2227">
                  <c:v>38755</c:v>
                </c:pt>
                <c:pt idx="2228">
                  <c:v>38756</c:v>
                </c:pt>
                <c:pt idx="2229">
                  <c:v>38757</c:v>
                </c:pt>
                <c:pt idx="2230">
                  <c:v>38758</c:v>
                </c:pt>
                <c:pt idx="2231">
                  <c:v>38759</c:v>
                </c:pt>
                <c:pt idx="2232">
                  <c:v>38760</c:v>
                </c:pt>
                <c:pt idx="2233">
                  <c:v>38761</c:v>
                </c:pt>
                <c:pt idx="2234">
                  <c:v>38762</c:v>
                </c:pt>
                <c:pt idx="2235">
                  <c:v>38763</c:v>
                </c:pt>
                <c:pt idx="2236">
                  <c:v>38764</c:v>
                </c:pt>
                <c:pt idx="2237">
                  <c:v>38765</c:v>
                </c:pt>
                <c:pt idx="2238">
                  <c:v>38766</c:v>
                </c:pt>
                <c:pt idx="2239">
                  <c:v>38767</c:v>
                </c:pt>
                <c:pt idx="2240">
                  <c:v>38768</c:v>
                </c:pt>
                <c:pt idx="2241">
                  <c:v>38769</c:v>
                </c:pt>
                <c:pt idx="2242">
                  <c:v>38770</c:v>
                </c:pt>
                <c:pt idx="2243">
                  <c:v>38771</c:v>
                </c:pt>
                <c:pt idx="2244">
                  <c:v>38772</c:v>
                </c:pt>
                <c:pt idx="2245">
                  <c:v>38773</c:v>
                </c:pt>
                <c:pt idx="2246">
                  <c:v>38774</c:v>
                </c:pt>
                <c:pt idx="2247">
                  <c:v>38775</c:v>
                </c:pt>
                <c:pt idx="2248">
                  <c:v>38776</c:v>
                </c:pt>
                <c:pt idx="2249">
                  <c:v>38777</c:v>
                </c:pt>
                <c:pt idx="2250">
                  <c:v>38778</c:v>
                </c:pt>
                <c:pt idx="2251">
                  <c:v>38779</c:v>
                </c:pt>
                <c:pt idx="2252">
                  <c:v>38780</c:v>
                </c:pt>
                <c:pt idx="2253">
                  <c:v>38781</c:v>
                </c:pt>
                <c:pt idx="2254">
                  <c:v>38782</c:v>
                </c:pt>
                <c:pt idx="2255">
                  <c:v>38783</c:v>
                </c:pt>
                <c:pt idx="2256">
                  <c:v>38784</c:v>
                </c:pt>
                <c:pt idx="2257">
                  <c:v>38785</c:v>
                </c:pt>
                <c:pt idx="2258">
                  <c:v>38786</c:v>
                </c:pt>
                <c:pt idx="2259">
                  <c:v>38787</c:v>
                </c:pt>
                <c:pt idx="2260">
                  <c:v>38788</c:v>
                </c:pt>
                <c:pt idx="2261">
                  <c:v>38789</c:v>
                </c:pt>
                <c:pt idx="2262">
                  <c:v>38790</c:v>
                </c:pt>
                <c:pt idx="2263">
                  <c:v>38791</c:v>
                </c:pt>
                <c:pt idx="2264">
                  <c:v>38792</c:v>
                </c:pt>
                <c:pt idx="2265">
                  <c:v>38793</c:v>
                </c:pt>
                <c:pt idx="2266">
                  <c:v>38794</c:v>
                </c:pt>
                <c:pt idx="2267">
                  <c:v>38795</c:v>
                </c:pt>
                <c:pt idx="2268">
                  <c:v>38796</c:v>
                </c:pt>
                <c:pt idx="2269">
                  <c:v>38797</c:v>
                </c:pt>
                <c:pt idx="2270">
                  <c:v>38798</c:v>
                </c:pt>
                <c:pt idx="2271">
                  <c:v>38799</c:v>
                </c:pt>
                <c:pt idx="2272">
                  <c:v>38800</c:v>
                </c:pt>
                <c:pt idx="2273">
                  <c:v>38801</c:v>
                </c:pt>
                <c:pt idx="2274">
                  <c:v>38802</c:v>
                </c:pt>
                <c:pt idx="2275">
                  <c:v>38803</c:v>
                </c:pt>
                <c:pt idx="2276">
                  <c:v>38804</c:v>
                </c:pt>
                <c:pt idx="2277">
                  <c:v>38805</c:v>
                </c:pt>
                <c:pt idx="2278">
                  <c:v>38806</c:v>
                </c:pt>
                <c:pt idx="2279">
                  <c:v>38807</c:v>
                </c:pt>
                <c:pt idx="2280">
                  <c:v>38808</c:v>
                </c:pt>
                <c:pt idx="2281">
                  <c:v>38809</c:v>
                </c:pt>
                <c:pt idx="2282">
                  <c:v>38810</c:v>
                </c:pt>
                <c:pt idx="2283">
                  <c:v>38811</c:v>
                </c:pt>
                <c:pt idx="2284">
                  <c:v>38812</c:v>
                </c:pt>
                <c:pt idx="2285">
                  <c:v>38813</c:v>
                </c:pt>
                <c:pt idx="2286">
                  <c:v>38814</c:v>
                </c:pt>
                <c:pt idx="2287">
                  <c:v>38815</c:v>
                </c:pt>
                <c:pt idx="2288">
                  <c:v>38816</c:v>
                </c:pt>
                <c:pt idx="2289">
                  <c:v>38817</c:v>
                </c:pt>
                <c:pt idx="2290">
                  <c:v>38818</c:v>
                </c:pt>
                <c:pt idx="2291">
                  <c:v>38819</c:v>
                </c:pt>
                <c:pt idx="2292">
                  <c:v>38820</c:v>
                </c:pt>
                <c:pt idx="2293">
                  <c:v>38821</c:v>
                </c:pt>
                <c:pt idx="2294">
                  <c:v>38822</c:v>
                </c:pt>
                <c:pt idx="2295">
                  <c:v>38823</c:v>
                </c:pt>
                <c:pt idx="2296">
                  <c:v>38824</c:v>
                </c:pt>
                <c:pt idx="2297">
                  <c:v>38825</c:v>
                </c:pt>
                <c:pt idx="2298">
                  <c:v>38826</c:v>
                </c:pt>
                <c:pt idx="2299">
                  <c:v>38827</c:v>
                </c:pt>
                <c:pt idx="2300">
                  <c:v>38828</c:v>
                </c:pt>
                <c:pt idx="2301">
                  <c:v>38829</c:v>
                </c:pt>
                <c:pt idx="2302">
                  <c:v>38830</c:v>
                </c:pt>
                <c:pt idx="2303">
                  <c:v>38831</c:v>
                </c:pt>
                <c:pt idx="2304">
                  <c:v>38832</c:v>
                </c:pt>
                <c:pt idx="2305">
                  <c:v>38833</c:v>
                </c:pt>
                <c:pt idx="2306">
                  <c:v>38834</c:v>
                </c:pt>
                <c:pt idx="2307">
                  <c:v>38835</c:v>
                </c:pt>
                <c:pt idx="2308">
                  <c:v>38836</c:v>
                </c:pt>
                <c:pt idx="2309">
                  <c:v>38837</c:v>
                </c:pt>
                <c:pt idx="2310">
                  <c:v>38838</c:v>
                </c:pt>
                <c:pt idx="2311">
                  <c:v>38839</c:v>
                </c:pt>
                <c:pt idx="2312">
                  <c:v>38840</c:v>
                </c:pt>
                <c:pt idx="2313">
                  <c:v>38841</c:v>
                </c:pt>
                <c:pt idx="2314">
                  <c:v>38842</c:v>
                </c:pt>
                <c:pt idx="2315">
                  <c:v>38843</c:v>
                </c:pt>
                <c:pt idx="2316">
                  <c:v>38844</c:v>
                </c:pt>
                <c:pt idx="2317">
                  <c:v>38845</c:v>
                </c:pt>
                <c:pt idx="2318">
                  <c:v>38846</c:v>
                </c:pt>
                <c:pt idx="2319">
                  <c:v>38847</c:v>
                </c:pt>
                <c:pt idx="2320">
                  <c:v>38848</c:v>
                </c:pt>
                <c:pt idx="2321">
                  <c:v>38849</c:v>
                </c:pt>
                <c:pt idx="2322">
                  <c:v>38850</c:v>
                </c:pt>
                <c:pt idx="2323">
                  <c:v>38851</c:v>
                </c:pt>
                <c:pt idx="2324">
                  <c:v>38852</c:v>
                </c:pt>
                <c:pt idx="2325">
                  <c:v>38853</c:v>
                </c:pt>
                <c:pt idx="2326">
                  <c:v>38854</c:v>
                </c:pt>
                <c:pt idx="2327">
                  <c:v>38855</c:v>
                </c:pt>
                <c:pt idx="2328">
                  <c:v>38856</c:v>
                </c:pt>
                <c:pt idx="2329">
                  <c:v>38857</c:v>
                </c:pt>
                <c:pt idx="2330">
                  <c:v>38858</c:v>
                </c:pt>
                <c:pt idx="2331">
                  <c:v>38859</c:v>
                </c:pt>
                <c:pt idx="2332">
                  <c:v>38860</c:v>
                </c:pt>
                <c:pt idx="2333">
                  <c:v>38861</c:v>
                </c:pt>
                <c:pt idx="2334">
                  <c:v>38862</c:v>
                </c:pt>
                <c:pt idx="2335">
                  <c:v>38863</c:v>
                </c:pt>
                <c:pt idx="2336">
                  <c:v>38864</c:v>
                </c:pt>
                <c:pt idx="2337">
                  <c:v>38865</c:v>
                </c:pt>
                <c:pt idx="2338">
                  <c:v>38866</c:v>
                </c:pt>
                <c:pt idx="2339">
                  <c:v>38867</c:v>
                </c:pt>
                <c:pt idx="2340">
                  <c:v>38868</c:v>
                </c:pt>
                <c:pt idx="2341">
                  <c:v>38869</c:v>
                </c:pt>
                <c:pt idx="2342">
                  <c:v>38870</c:v>
                </c:pt>
                <c:pt idx="2343">
                  <c:v>38871</c:v>
                </c:pt>
                <c:pt idx="2344">
                  <c:v>38872</c:v>
                </c:pt>
                <c:pt idx="2345">
                  <c:v>38873</c:v>
                </c:pt>
                <c:pt idx="2346">
                  <c:v>38874</c:v>
                </c:pt>
                <c:pt idx="2347">
                  <c:v>38875</c:v>
                </c:pt>
                <c:pt idx="2348">
                  <c:v>38876</c:v>
                </c:pt>
                <c:pt idx="2349">
                  <c:v>38877</c:v>
                </c:pt>
                <c:pt idx="2350">
                  <c:v>38878</c:v>
                </c:pt>
                <c:pt idx="2351">
                  <c:v>38879</c:v>
                </c:pt>
                <c:pt idx="2352">
                  <c:v>38880</c:v>
                </c:pt>
                <c:pt idx="2353">
                  <c:v>38881</c:v>
                </c:pt>
                <c:pt idx="2354">
                  <c:v>38882</c:v>
                </c:pt>
                <c:pt idx="2355">
                  <c:v>38883</c:v>
                </c:pt>
                <c:pt idx="2356">
                  <c:v>38884</c:v>
                </c:pt>
                <c:pt idx="2357">
                  <c:v>38885</c:v>
                </c:pt>
                <c:pt idx="2358">
                  <c:v>38886</c:v>
                </c:pt>
                <c:pt idx="2359">
                  <c:v>38887</c:v>
                </c:pt>
                <c:pt idx="2360">
                  <c:v>38888</c:v>
                </c:pt>
                <c:pt idx="2361">
                  <c:v>38889</c:v>
                </c:pt>
                <c:pt idx="2362">
                  <c:v>38890</c:v>
                </c:pt>
                <c:pt idx="2363">
                  <c:v>38891</c:v>
                </c:pt>
                <c:pt idx="2364">
                  <c:v>38892</c:v>
                </c:pt>
                <c:pt idx="2365">
                  <c:v>38893</c:v>
                </c:pt>
                <c:pt idx="2366">
                  <c:v>38894</c:v>
                </c:pt>
                <c:pt idx="2367">
                  <c:v>38895</c:v>
                </c:pt>
                <c:pt idx="2368">
                  <c:v>38896</c:v>
                </c:pt>
                <c:pt idx="2369">
                  <c:v>38897</c:v>
                </c:pt>
                <c:pt idx="2370">
                  <c:v>38898</c:v>
                </c:pt>
                <c:pt idx="2371">
                  <c:v>38899</c:v>
                </c:pt>
                <c:pt idx="2372">
                  <c:v>38900</c:v>
                </c:pt>
                <c:pt idx="2373">
                  <c:v>38901</c:v>
                </c:pt>
                <c:pt idx="2374">
                  <c:v>38902</c:v>
                </c:pt>
                <c:pt idx="2375">
                  <c:v>38903</c:v>
                </c:pt>
                <c:pt idx="2376">
                  <c:v>38904</c:v>
                </c:pt>
                <c:pt idx="2377">
                  <c:v>38905</c:v>
                </c:pt>
                <c:pt idx="2378">
                  <c:v>38906</c:v>
                </c:pt>
                <c:pt idx="2379">
                  <c:v>38907</c:v>
                </c:pt>
                <c:pt idx="2380">
                  <c:v>38908</c:v>
                </c:pt>
                <c:pt idx="2381">
                  <c:v>38909</c:v>
                </c:pt>
                <c:pt idx="2382">
                  <c:v>38910</c:v>
                </c:pt>
                <c:pt idx="2383">
                  <c:v>38911</c:v>
                </c:pt>
                <c:pt idx="2384">
                  <c:v>38912</c:v>
                </c:pt>
                <c:pt idx="2385">
                  <c:v>38913</c:v>
                </c:pt>
                <c:pt idx="2386">
                  <c:v>38914</c:v>
                </c:pt>
                <c:pt idx="2387">
                  <c:v>38915</c:v>
                </c:pt>
                <c:pt idx="2388">
                  <c:v>38916</c:v>
                </c:pt>
                <c:pt idx="2389">
                  <c:v>38917</c:v>
                </c:pt>
                <c:pt idx="2390">
                  <c:v>38918</c:v>
                </c:pt>
                <c:pt idx="2391">
                  <c:v>38919</c:v>
                </c:pt>
                <c:pt idx="2392">
                  <c:v>38920</c:v>
                </c:pt>
                <c:pt idx="2393">
                  <c:v>38921</c:v>
                </c:pt>
                <c:pt idx="2394">
                  <c:v>38922</c:v>
                </c:pt>
                <c:pt idx="2395">
                  <c:v>38923</c:v>
                </c:pt>
                <c:pt idx="2396">
                  <c:v>38924</c:v>
                </c:pt>
                <c:pt idx="2397">
                  <c:v>38925</c:v>
                </c:pt>
                <c:pt idx="2398">
                  <c:v>38926</c:v>
                </c:pt>
                <c:pt idx="2399">
                  <c:v>38927</c:v>
                </c:pt>
                <c:pt idx="2400">
                  <c:v>38928</c:v>
                </c:pt>
                <c:pt idx="2401">
                  <c:v>38929</c:v>
                </c:pt>
                <c:pt idx="2402">
                  <c:v>38930</c:v>
                </c:pt>
                <c:pt idx="2403">
                  <c:v>38931</c:v>
                </c:pt>
                <c:pt idx="2404">
                  <c:v>38932</c:v>
                </c:pt>
                <c:pt idx="2405">
                  <c:v>38933</c:v>
                </c:pt>
                <c:pt idx="2406">
                  <c:v>38934</c:v>
                </c:pt>
                <c:pt idx="2407">
                  <c:v>38935</c:v>
                </c:pt>
                <c:pt idx="2408">
                  <c:v>38936</c:v>
                </c:pt>
                <c:pt idx="2409">
                  <c:v>38937</c:v>
                </c:pt>
                <c:pt idx="2410">
                  <c:v>38938</c:v>
                </c:pt>
                <c:pt idx="2411">
                  <c:v>38939</c:v>
                </c:pt>
                <c:pt idx="2412">
                  <c:v>38940</c:v>
                </c:pt>
                <c:pt idx="2413">
                  <c:v>38941</c:v>
                </c:pt>
                <c:pt idx="2414">
                  <c:v>38942</c:v>
                </c:pt>
                <c:pt idx="2415">
                  <c:v>38943</c:v>
                </c:pt>
                <c:pt idx="2416">
                  <c:v>38944</c:v>
                </c:pt>
                <c:pt idx="2417">
                  <c:v>38945</c:v>
                </c:pt>
                <c:pt idx="2418">
                  <c:v>38946</c:v>
                </c:pt>
                <c:pt idx="2419">
                  <c:v>38947</c:v>
                </c:pt>
                <c:pt idx="2420">
                  <c:v>38948</c:v>
                </c:pt>
                <c:pt idx="2421">
                  <c:v>38949</c:v>
                </c:pt>
                <c:pt idx="2422">
                  <c:v>38950</c:v>
                </c:pt>
                <c:pt idx="2423">
                  <c:v>38951</c:v>
                </c:pt>
                <c:pt idx="2424">
                  <c:v>38952</c:v>
                </c:pt>
                <c:pt idx="2425">
                  <c:v>38953</c:v>
                </c:pt>
                <c:pt idx="2426">
                  <c:v>38954</c:v>
                </c:pt>
                <c:pt idx="2427">
                  <c:v>38955</c:v>
                </c:pt>
                <c:pt idx="2428">
                  <c:v>38956</c:v>
                </c:pt>
                <c:pt idx="2429">
                  <c:v>38957</c:v>
                </c:pt>
                <c:pt idx="2430">
                  <c:v>38958</c:v>
                </c:pt>
                <c:pt idx="2431">
                  <c:v>38959</c:v>
                </c:pt>
                <c:pt idx="2432">
                  <c:v>38960</c:v>
                </c:pt>
                <c:pt idx="2433">
                  <c:v>38961</c:v>
                </c:pt>
                <c:pt idx="2434">
                  <c:v>38962</c:v>
                </c:pt>
                <c:pt idx="2435">
                  <c:v>38963</c:v>
                </c:pt>
                <c:pt idx="2436">
                  <c:v>38964</c:v>
                </c:pt>
                <c:pt idx="2437">
                  <c:v>38965</c:v>
                </c:pt>
                <c:pt idx="2438">
                  <c:v>38966</c:v>
                </c:pt>
                <c:pt idx="2439">
                  <c:v>38967</c:v>
                </c:pt>
                <c:pt idx="2440">
                  <c:v>38968</c:v>
                </c:pt>
                <c:pt idx="2441">
                  <c:v>38969</c:v>
                </c:pt>
                <c:pt idx="2442">
                  <c:v>38970</c:v>
                </c:pt>
                <c:pt idx="2443">
                  <c:v>38971</c:v>
                </c:pt>
                <c:pt idx="2444">
                  <c:v>38972</c:v>
                </c:pt>
                <c:pt idx="2445">
                  <c:v>38973</c:v>
                </c:pt>
                <c:pt idx="2446">
                  <c:v>38974</c:v>
                </c:pt>
                <c:pt idx="2447">
                  <c:v>38975</c:v>
                </c:pt>
                <c:pt idx="2448">
                  <c:v>38976</c:v>
                </c:pt>
                <c:pt idx="2449">
                  <c:v>38977</c:v>
                </c:pt>
                <c:pt idx="2450">
                  <c:v>38978</c:v>
                </c:pt>
                <c:pt idx="2451">
                  <c:v>38979</c:v>
                </c:pt>
                <c:pt idx="2452">
                  <c:v>38980</c:v>
                </c:pt>
                <c:pt idx="2453">
                  <c:v>38981</c:v>
                </c:pt>
                <c:pt idx="2454">
                  <c:v>38982</c:v>
                </c:pt>
                <c:pt idx="2455">
                  <c:v>38983</c:v>
                </c:pt>
                <c:pt idx="2456">
                  <c:v>38984</c:v>
                </c:pt>
                <c:pt idx="2457">
                  <c:v>38985</c:v>
                </c:pt>
                <c:pt idx="2458">
                  <c:v>38986</c:v>
                </c:pt>
                <c:pt idx="2459">
                  <c:v>38987</c:v>
                </c:pt>
                <c:pt idx="2460">
                  <c:v>38988</c:v>
                </c:pt>
                <c:pt idx="2461">
                  <c:v>38989</c:v>
                </c:pt>
                <c:pt idx="2462">
                  <c:v>38990</c:v>
                </c:pt>
                <c:pt idx="2463">
                  <c:v>38991</c:v>
                </c:pt>
                <c:pt idx="2464">
                  <c:v>38992</c:v>
                </c:pt>
                <c:pt idx="2465">
                  <c:v>38993</c:v>
                </c:pt>
                <c:pt idx="2466">
                  <c:v>38994</c:v>
                </c:pt>
                <c:pt idx="2467">
                  <c:v>38995</c:v>
                </c:pt>
                <c:pt idx="2468">
                  <c:v>38996</c:v>
                </c:pt>
                <c:pt idx="2469">
                  <c:v>38997</c:v>
                </c:pt>
                <c:pt idx="2470">
                  <c:v>38998</c:v>
                </c:pt>
                <c:pt idx="2471">
                  <c:v>38999</c:v>
                </c:pt>
                <c:pt idx="2472">
                  <c:v>39000</c:v>
                </c:pt>
                <c:pt idx="2473">
                  <c:v>39001</c:v>
                </c:pt>
                <c:pt idx="2474">
                  <c:v>39002</c:v>
                </c:pt>
                <c:pt idx="2475">
                  <c:v>39003</c:v>
                </c:pt>
                <c:pt idx="2476">
                  <c:v>39004</c:v>
                </c:pt>
                <c:pt idx="2477">
                  <c:v>39005</c:v>
                </c:pt>
                <c:pt idx="2478">
                  <c:v>39006</c:v>
                </c:pt>
                <c:pt idx="2479">
                  <c:v>39007</c:v>
                </c:pt>
                <c:pt idx="2480">
                  <c:v>39008</c:v>
                </c:pt>
                <c:pt idx="2481">
                  <c:v>39009</c:v>
                </c:pt>
                <c:pt idx="2482">
                  <c:v>39010</c:v>
                </c:pt>
                <c:pt idx="2483">
                  <c:v>39011</c:v>
                </c:pt>
                <c:pt idx="2484">
                  <c:v>39012</c:v>
                </c:pt>
                <c:pt idx="2485">
                  <c:v>39013</c:v>
                </c:pt>
                <c:pt idx="2486">
                  <c:v>39014</c:v>
                </c:pt>
                <c:pt idx="2487">
                  <c:v>39015</c:v>
                </c:pt>
                <c:pt idx="2488">
                  <c:v>39016</c:v>
                </c:pt>
                <c:pt idx="2489">
                  <c:v>39017</c:v>
                </c:pt>
                <c:pt idx="2490">
                  <c:v>39018</c:v>
                </c:pt>
                <c:pt idx="2491">
                  <c:v>39019</c:v>
                </c:pt>
                <c:pt idx="2492">
                  <c:v>39020</c:v>
                </c:pt>
                <c:pt idx="2493">
                  <c:v>39021</c:v>
                </c:pt>
                <c:pt idx="2494">
                  <c:v>39022</c:v>
                </c:pt>
                <c:pt idx="2495">
                  <c:v>39023</c:v>
                </c:pt>
                <c:pt idx="2496">
                  <c:v>39024</c:v>
                </c:pt>
                <c:pt idx="2497">
                  <c:v>39025</c:v>
                </c:pt>
                <c:pt idx="2498">
                  <c:v>39026</c:v>
                </c:pt>
                <c:pt idx="2499">
                  <c:v>39027</c:v>
                </c:pt>
                <c:pt idx="2500">
                  <c:v>39028</c:v>
                </c:pt>
                <c:pt idx="2501">
                  <c:v>39029</c:v>
                </c:pt>
                <c:pt idx="2502">
                  <c:v>39030</c:v>
                </c:pt>
                <c:pt idx="2503">
                  <c:v>39031</c:v>
                </c:pt>
                <c:pt idx="2504">
                  <c:v>39032</c:v>
                </c:pt>
                <c:pt idx="2505">
                  <c:v>39033</c:v>
                </c:pt>
                <c:pt idx="2506">
                  <c:v>39034</c:v>
                </c:pt>
                <c:pt idx="2507">
                  <c:v>39035</c:v>
                </c:pt>
                <c:pt idx="2508">
                  <c:v>39036</c:v>
                </c:pt>
                <c:pt idx="2509">
                  <c:v>39037</c:v>
                </c:pt>
                <c:pt idx="2510">
                  <c:v>39038</c:v>
                </c:pt>
                <c:pt idx="2511">
                  <c:v>39039</c:v>
                </c:pt>
                <c:pt idx="2512">
                  <c:v>39040</c:v>
                </c:pt>
                <c:pt idx="2513">
                  <c:v>39041</c:v>
                </c:pt>
                <c:pt idx="2514">
                  <c:v>39042</c:v>
                </c:pt>
                <c:pt idx="2515">
                  <c:v>39043</c:v>
                </c:pt>
                <c:pt idx="2516">
                  <c:v>39044</c:v>
                </c:pt>
                <c:pt idx="2517">
                  <c:v>39045</c:v>
                </c:pt>
                <c:pt idx="2518">
                  <c:v>39046</c:v>
                </c:pt>
                <c:pt idx="2519">
                  <c:v>39047</c:v>
                </c:pt>
                <c:pt idx="2520">
                  <c:v>39048</c:v>
                </c:pt>
                <c:pt idx="2521">
                  <c:v>39049</c:v>
                </c:pt>
                <c:pt idx="2522">
                  <c:v>39050</c:v>
                </c:pt>
                <c:pt idx="2523">
                  <c:v>39051</c:v>
                </c:pt>
                <c:pt idx="2524">
                  <c:v>39052</c:v>
                </c:pt>
                <c:pt idx="2525">
                  <c:v>39053</c:v>
                </c:pt>
                <c:pt idx="2526">
                  <c:v>39054</c:v>
                </c:pt>
                <c:pt idx="2527">
                  <c:v>39055</c:v>
                </c:pt>
                <c:pt idx="2528">
                  <c:v>39056</c:v>
                </c:pt>
                <c:pt idx="2529">
                  <c:v>39057</c:v>
                </c:pt>
                <c:pt idx="2530">
                  <c:v>39058</c:v>
                </c:pt>
                <c:pt idx="2531">
                  <c:v>39059</c:v>
                </c:pt>
                <c:pt idx="2532">
                  <c:v>39060</c:v>
                </c:pt>
                <c:pt idx="2533">
                  <c:v>39061</c:v>
                </c:pt>
                <c:pt idx="2534">
                  <c:v>39062</c:v>
                </c:pt>
                <c:pt idx="2535">
                  <c:v>39063</c:v>
                </c:pt>
                <c:pt idx="2536">
                  <c:v>39064</c:v>
                </c:pt>
                <c:pt idx="2537">
                  <c:v>39065</c:v>
                </c:pt>
                <c:pt idx="2538">
                  <c:v>39066</c:v>
                </c:pt>
                <c:pt idx="2539">
                  <c:v>39067</c:v>
                </c:pt>
                <c:pt idx="2540">
                  <c:v>39068</c:v>
                </c:pt>
                <c:pt idx="2541">
                  <c:v>39069</c:v>
                </c:pt>
                <c:pt idx="2542">
                  <c:v>39070</c:v>
                </c:pt>
                <c:pt idx="2543">
                  <c:v>39071</c:v>
                </c:pt>
                <c:pt idx="2544">
                  <c:v>39072</c:v>
                </c:pt>
                <c:pt idx="2545">
                  <c:v>39073</c:v>
                </c:pt>
                <c:pt idx="2546">
                  <c:v>39074</c:v>
                </c:pt>
                <c:pt idx="2547">
                  <c:v>39075</c:v>
                </c:pt>
                <c:pt idx="2548">
                  <c:v>39076</c:v>
                </c:pt>
                <c:pt idx="2549">
                  <c:v>39077</c:v>
                </c:pt>
                <c:pt idx="2550">
                  <c:v>39078</c:v>
                </c:pt>
                <c:pt idx="2551">
                  <c:v>39079</c:v>
                </c:pt>
                <c:pt idx="2552">
                  <c:v>39080</c:v>
                </c:pt>
                <c:pt idx="2553">
                  <c:v>39081</c:v>
                </c:pt>
                <c:pt idx="2554">
                  <c:v>39082</c:v>
                </c:pt>
                <c:pt idx="2555">
                  <c:v>39083</c:v>
                </c:pt>
                <c:pt idx="2556">
                  <c:v>39084</c:v>
                </c:pt>
                <c:pt idx="2557">
                  <c:v>39085</c:v>
                </c:pt>
                <c:pt idx="2558">
                  <c:v>39086</c:v>
                </c:pt>
                <c:pt idx="2559">
                  <c:v>39087</c:v>
                </c:pt>
                <c:pt idx="2560">
                  <c:v>39088</c:v>
                </c:pt>
                <c:pt idx="2561">
                  <c:v>39089</c:v>
                </c:pt>
                <c:pt idx="2562">
                  <c:v>39090</c:v>
                </c:pt>
                <c:pt idx="2563">
                  <c:v>39091</c:v>
                </c:pt>
                <c:pt idx="2564">
                  <c:v>39092</c:v>
                </c:pt>
                <c:pt idx="2565">
                  <c:v>39093</c:v>
                </c:pt>
                <c:pt idx="2566">
                  <c:v>39094</c:v>
                </c:pt>
                <c:pt idx="2567">
                  <c:v>39095</c:v>
                </c:pt>
                <c:pt idx="2568">
                  <c:v>39096</c:v>
                </c:pt>
                <c:pt idx="2569">
                  <c:v>39097</c:v>
                </c:pt>
                <c:pt idx="2570">
                  <c:v>39098</c:v>
                </c:pt>
                <c:pt idx="2571">
                  <c:v>39099</c:v>
                </c:pt>
                <c:pt idx="2572">
                  <c:v>39100</c:v>
                </c:pt>
                <c:pt idx="2573">
                  <c:v>39101</c:v>
                </c:pt>
                <c:pt idx="2574">
                  <c:v>39102</c:v>
                </c:pt>
                <c:pt idx="2575">
                  <c:v>39103</c:v>
                </c:pt>
                <c:pt idx="2576">
                  <c:v>39104</c:v>
                </c:pt>
                <c:pt idx="2577">
                  <c:v>39105</c:v>
                </c:pt>
                <c:pt idx="2578">
                  <c:v>39106</c:v>
                </c:pt>
                <c:pt idx="2579">
                  <c:v>39107</c:v>
                </c:pt>
                <c:pt idx="2580">
                  <c:v>39108</c:v>
                </c:pt>
                <c:pt idx="2581">
                  <c:v>39109</c:v>
                </c:pt>
                <c:pt idx="2582">
                  <c:v>39110</c:v>
                </c:pt>
                <c:pt idx="2583">
                  <c:v>39111</c:v>
                </c:pt>
                <c:pt idx="2584">
                  <c:v>39112</c:v>
                </c:pt>
                <c:pt idx="2585">
                  <c:v>39113</c:v>
                </c:pt>
                <c:pt idx="2586">
                  <c:v>39114</c:v>
                </c:pt>
                <c:pt idx="2587">
                  <c:v>39115</c:v>
                </c:pt>
                <c:pt idx="2588">
                  <c:v>39116</c:v>
                </c:pt>
                <c:pt idx="2589">
                  <c:v>39117</c:v>
                </c:pt>
                <c:pt idx="2590">
                  <c:v>39118</c:v>
                </c:pt>
                <c:pt idx="2591">
                  <c:v>39119</c:v>
                </c:pt>
                <c:pt idx="2592">
                  <c:v>39120</c:v>
                </c:pt>
                <c:pt idx="2593">
                  <c:v>39121</c:v>
                </c:pt>
                <c:pt idx="2594">
                  <c:v>39122</c:v>
                </c:pt>
                <c:pt idx="2595">
                  <c:v>39123</c:v>
                </c:pt>
                <c:pt idx="2596">
                  <c:v>39124</c:v>
                </c:pt>
                <c:pt idx="2597">
                  <c:v>39125</c:v>
                </c:pt>
                <c:pt idx="2598">
                  <c:v>39126</c:v>
                </c:pt>
                <c:pt idx="2599">
                  <c:v>39127</c:v>
                </c:pt>
                <c:pt idx="2600">
                  <c:v>39128</c:v>
                </c:pt>
                <c:pt idx="2601">
                  <c:v>39129</c:v>
                </c:pt>
                <c:pt idx="2602">
                  <c:v>39130</c:v>
                </c:pt>
                <c:pt idx="2603">
                  <c:v>39131</c:v>
                </c:pt>
                <c:pt idx="2604">
                  <c:v>39132</c:v>
                </c:pt>
                <c:pt idx="2605">
                  <c:v>39133</c:v>
                </c:pt>
                <c:pt idx="2606">
                  <c:v>39134</c:v>
                </c:pt>
                <c:pt idx="2607">
                  <c:v>39135</c:v>
                </c:pt>
                <c:pt idx="2608">
                  <c:v>39136</c:v>
                </c:pt>
                <c:pt idx="2609">
                  <c:v>39137</c:v>
                </c:pt>
                <c:pt idx="2610">
                  <c:v>39138</c:v>
                </c:pt>
                <c:pt idx="2611">
                  <c:v>39139</c:v>
                </c:pt>
                <c:pt idx="2612">
                  <c:v>39140</c:v>
                </c:pt>
                <c:pt idx="2613">
                  <c:v>39141</c:v>
                </c:pt>
                <c:pt idx="2614">
                  <c:v>39142</c:v>
                </c:pt>
                <c:pt idx="2615">
                  <c:v>39143</c:v>
                </c:pt>
                <c:pt idx="2616">
                  <c:v>39144</c:v>
                </c:pt>
                <c:pt idx="2617">
                  <c:v>39145</c:v>
                </c:pt>
                <c:pt idx="2618">
                  <c:v>39146</c:v>
                </c:pt>
                <c:pt idx="2619">
                  <c:v>39147</c:v>
                </c:pt>
                <c:pt idx="2620">
                  <c:v>39148</c:v>
                </c:pt>
                <c:pt idx="2621">
                  <c:v>39149</c:v>
                </c:pt>
                <c:pt idx="2622">
                  <c:v>39150</c:v>
                </c:pt>
                <c:pt idx="2623">
                  <c:v>39151</c:v>
                </c:pt>
                <c:pt idx="2624">
                  <c:v>39152</c:v>
                </c:pt>
                <c:pt idx="2625">
                  <c:v>39153</c:v>
                </c:pt>
                <c:pt idx="2626">
                  <c:v>39154</c:v>
                </c:pt>
                <c:pt idx="2627">
                  <c:v>39155</c:v>
                </c:pt>
                <c:pt idx="2628">
                  <c:v>39156</c:v>
                </c:pt>
                <c:pt idx="2629">
                  <c:v>39157</c:v>
                </c:pt>
                <c:pt idx="2630">
                  <c:v>39158</c:v>
                </c:pt>
                <c:pt idx="2631">
                  <c:v>39159</c:v>
                </c:pt>
                <c:pt idx="2632">
                  <c:v>39160</c:v>
                </c:pt>
                <c:pt idx="2633">
                  <c:v>39161</c:v>
                </c:pt>
                <c:pt idx="2634">
                  <c:v>39162</c:v>
                </c:pt>
                <c:pt idx="2635">
                  <c:v>39163</c:v>
                </c:pt>
                <c:pt idx="2636">
                  <c:v>39164</c:v>
                </c:pt>
                <c:pt idx="2637">
                  <c:v>39165</c:v>
                </c:pt>
                <c:pt idx="2638">
                  <c:v>39166</c:v>
                </c:pt>
                <c:pt idx="2639">
                  <c:v>39167</c:v>
                </c:pt>
                <c:pt idx="2640">
                  <c:v>39168</c:v>
                </c:pt>
                <c:pt idx="2641">
                  <c:v>39169</c:v>
                </c:pt>
                <c:pt idx="2642">
                  <c:v>39170</c:v>
                </c:pt>
                <c:pt idx="2643">
                  <c:v>39171</c:v>
                </c:pt>
                <c:pt idx="2644">
                  <c:v>39172</c:v>
                </c:pt>
                <c:pt idx="2645">
                  <c:v>39173</c:v>
                </c:pt>
                <c:pt idx="2646">
                  <c:v>39174</c:v>
                </c:pt>
                <c:pt idx="2647">
                  <c:v>39175</c:v>
                </c:pt>
                <c:pt idx="2648">
                  <c:v>39176</c:v>
                </c:pt>
                <c:pt idx="2649">
                  <c:v>39177</c:v>
                </c:pt>
                <c:pt idx="2650">
                  <c:v>39178</c:v>
                </c:pt>
                <c:pt idx="2651">
                  <c:v>39179</c:v>
                </c:pt>
                <c:pt idx="2652">
                  <c:v>39180</c:v>
                </c:pt>
                <c:pt idx="2653">
                  <c:v>39181</c:v>
                </c:pt>
                <c:pt idx="2654">
                  <c:v>39182</c:v>
                </c:pt>
                <c:pt idx="2655">
                  <c:v>39183</c:v>
                </c:pt>
                <c:pt idx="2656">
                  <c:v>39184</c:v>
                </c:pt>
                <c:pt idx="2657">
                  <c:v>39185</c:v>
                </c:pt>
                <c:pt idx="2658">
                  <c:v>39186</c:v>
                </c:pt>
                <c:pt idx="2659">
                  <c:v>39187</c:v>
                </c:pt>
                <c:pt idx="2660">
                  <c:v>39188</c:v>
                </c:pt>
                <c:pt idx="2661">
                  <c:v>39189</c:v>
                </c:pt>
                <c:pt idx="2662">
                  <c:v>39190</c:v>
                </c:pt>
                <c:pt idx="2663">
                  <c:v>39191</c:v>
                </c:pt>
                <c:pt idx="2664">
                  <c:v>39192</c:v>
                </c:pt>
                <c:pt idx="2665">
                  <c:v>39193</c:v>
                </c:pt>
                <c:pt idx="2666">
                  <c:v>39194</c:v>
                </c:pt>
                <c:pt idx="2667">
                  <c:v>39195</c:v>
                </c:pt>
                <c:pt idx="2668">
                  <c:v>39196</c:v>
                </c:pt>
                <c:pt idx="2669">
                  <c:v>39197</c:v>
                </c:pt>
                <c:pt idx="2670">
                  <c:v>39198</c:v>
                </c:pt>
                <c:pt idx="2671">
                  <c:v>39199</c:v>
                </c:pt>
                <c:pt idx="2672">
                  <c:v>39200</c:v>
                </c:pt>
                <c:pt idx="2673">
                  <c:v>39201</c:v>
                </c:pt>
                <c:pt idx="2674">
                  <c:v>39202</c:v>
                </c:pt>
                <c:pt idx="2675">
                  <c:v>39203</c:v>
                </c:pt>
                <c:pt idx="2676">
                  <c:v>39204</c:v>
                </c:pt>
                <c:pt idx="2677">
                  <c:v>39205</c:v>
                </c:pt>
                <c:pt idx="2678">
                  <c:v>39206</c:v>
                </c:pt>
                <c:pt idx="2679">
                  <c:v>39207</c:v>
                </c:pt>
                <c:pt idx="2680">
                  <c:v>39208</c:v>
                </c:pt>
                <c:pt idx="2681">
                  <c:v>39209</c:v>
                </c:pt>
                <c:pt idx="2682">
                  <c:v>39210</c:v>
                </c:pt>
                <c:pt idx="2683">
                  <c:v>39211</c:v>
                </c:pt>
                <c:pt idx="2684">
                  <c:v>39212</c:v>
                </c:pt>
                <c:pt idx="2685">
                  <c:v>39213</c:v>
                </c:pt>
                <c:pt idx="2686">
                  <c:v>39214</c:v>
                </c:pt>
                <c:pt idx="2687">
                  <c:v>39215</c:v>
                </c:pt>
                <c:pt idx="2688">
                  <c:v>39216</c:v>
                </c:pt>
                <c:pt idx="2689">
                  <c:v>39217</c:v>
                </c:pt>
                <c:pt idx="2690">
                  <c:v>39218</c:v>
                </c:pt>
                <c:pt idx="2691">
                  <c:v>39219</c:v>
                </c:pt>
                <c:pt idx="2692">
                  <c:v>39220</c:v>
                </c:pt>
                <c:pt idx="2693">
                  <c:v>39221</c:v>
                </c:pt>
                <c:pt idx="2694">
                  <c:v>39222</c:v>
                </c:pt>
                <c:pt idx="2695">
                  <c:v>39223</c:v>
                </c:pt>
                <c:pt idx="2696">
                  <c:v>39224</c:v>
                </c:pt>
                <c:pt idx="2697">
                  <c:v>39225</c:v>
                </c:pt>
                <c:pt idx="2698">
                  <c:v>39226</c:v>
                </c:pt>
                <c:pt idx="2699">
                  <c:v>39227</c:v>
                </c:pt>
                <c:pt idx="2700">
                  <c:v>39228</c:v>
                </c:pt>
                <c:pt idx="2701">
                  <c:v>39229</c:v>
                </c:pt>
                <c:pt idx="2702">
                  <c:v>39230</c:v>
                </c:pt>
                <c:pt idx="2703">
                  <c:v>39231</c:v>
                </c:pt>
                <c:pt idx="2704">
                  <c:v>39232</c:v>
                </c:pt>
                <c:pt idx="2705">
                  <c:v>39233</c:v>
                </c:pt>
                <c:pt idx="2706">
                  <c:v>39234</c:v>
                </c:pt>
                <c:pt idx="2707">
                  <c:v>39235</c:v>
                </c:pt>
                <c:pt idx="2708">
                  <c:v>39236</c:v>
                </c:pt>
                <c:pt idx="2709">
                  <c:v>39237</c:v>
                </c:pt>
                <c:pt idx="2710">
                  <c:v>39238</c:v>
                </c:pt>
                <c:pt idx="2711">
                  <c:v>39239</c:v>
                </c:pt>
                <c:pt idx="2712">
                  <c:v>39240</c:v>
                </c:pt>
                <c:pt idx="2713">
                  <c:v>39241</c:v>
                </c:pt>
                <c:pt idx="2714">
                  <c:v>39242</c:v>
                </c:pt>
                <c:pt idx="2715">
                  <c:v>39243</c:v>
                </c:pt>
                <c:pt idx="2716">
                  <c:v>39244</c:v>
                </c:pt>
                <c:pt idx="2717">
                  <c:v>39245</c:v>
                </c:pt>
                <c:pt idx="2718">
                  <c:v>39246</c:v>
                </c:pt>
                <c:pt idx="2719">
                  <c:v>39247</c:v>
                </c:pt>
                <c:pt idx="2720">
                  <c:v>39248</c:v>
                </c:pt>
                <c:pt idx="2721">
                  <c:v>39249</c:v>
                </c:pt>
                <c:pt idx="2722">
                  <c:v>39250</c:v>
                </c:pt>
                <c:pt idx="2723">
                  <c:v>39251</c:v>
                </c:pt>
                <c:pt idx="2724">
                  <c:v>39252</c:v>
                </c:pt>
                <c:pt idx="2725">
                  <c:v>39253</c:v>
                </c:pt>
                <c:pt idx="2726">
                  <c:v>39254</c:v>
                </c:pt>
                <c:pt idx="2727">
                  <c:v>39255</c:v>
                </c:pt>
                <c:pt idx="2728">
                  <c:v>39256</c:v>
                </c:pt>
                <c:pt idx="2729">
                  <c:v>39257</c:v>
                </c:pt>
                <c:pt idx="2730">
                  <c:v>39258</c:v>
                </c:pt>
                <c:pt idx="2731">
                  <c:v>39259</c:v>
                </c:pt>
                <c:pt idx="2732">
                  <c:v>39260</c:v>
                </c:pt>
                <c:pt idx="2733">
                  <c:v>39261</c:v>
                </c:pt>
                <c:pt idx="2734">
                  <c:v>39262</c:v>
                </c:pt>
                <c:pt idx="2735">
                  <c:v>39263</c:v>
                </c:pt>
                <c:pt idx="2736">
                  <c:v>39264</c:v>
                </c:pt>
                <c:pt idx="2737">
                  <c:v>39265</c:v>
                </c:pt>
                <c:pt idx="2738">
                  <c:v>39266</c:v>
                </c:pt>
                <c:pt idx="2739">
                  <c:v>39267</c:v>
                </c:pt>
                <c:pt idx="2740">
                  <c:v>39268</c:v>
                </c:pt>
                <c:pt idx="2741">
                  <c:v>39269</c:v>
                </c:pt>
                <c:pt idx="2742">
                  <c:v>39270</c:v>
                </c:pt>
                <c:pt idx="2743">
                  <c:v>39271</c:v>
                </c:pt>
                <c:pt idx="2744">
                  <c:v>39272</c:v>
                </c:pt>
                <c:pt idx="2745">
                  <c:v>39273</c:v>
                </c:pt>
                <c:pt idx="2746">
                  <c:v>39274</c:v>
                </c:pt>
                <c:pt idx="2747">
                  <c:v>39275</c:v>
                </c:pt>
                <c:pt idx="2748">
                  <c:v>39276</c:v>
                </c:pt>
                <c:pt idx="2749">
                  <c:v>39277</c:v>
                </c:pt>
                <c:pt idx="2750">
                  <c:v>39278</c:v>
                </c:pt>
                <c:pt idx="2751">
                  <c:v>39279</c:v>
                </c:pt>
                <c:pt idx="2752">
                  <c:v>39280</c:v>
                </c:pt>
                <c:pt idx="2753">
                  <c:v>39281</c:v>
                </c:pt>
                <c:pt idx="2754">
                  <c:v>39282</c:v>
                </c:pt>
                <c:pt idx="2755">
                  <c:v>39283</c:v>
                </c:pt>
                <c:pt idx="2756">
                  <c:v>39284</c:v>
                </c:pt>
                <c:pt idx="2757">
                  <c:v>39285</c:v>
                </c:pt>
                <c:pt idx="2758">
                  <c:v>39286</c:v>
                </c:pt>
                <c:pt idx="2759">
                  <c:v>39287</c:v>
                </c:pt>
                <c:pt idx="2760">
                  <c:v>39288</c:v>
                </c:pt>
                <c:pt idx="2761">
                  <c:v>39289</c:v>
                </c:pt>
                <c:pt idx="2762">
                  <c:v>39290</c:v>
                </c:pt>
                <c:pt idx="2763">
                  <c:v>39291</c:v>
                </c:pt>
                <c:pt idx="2764">
                  <c:v>39292</c:v>
                </c:pt>
                <c:pt idx="2765">
                  <c:v>39293</c:v>
                </c:pt>
                <c:pt idx="2766">
                  <c:v>39294</c:v>
                </c:pt>
                <c:pt idx="2767">
                  <c:v>39295</c:v>
                </c:pt>
                <c:pt idx="2768">
                  <c:v>39296</c:v>
                </c:pt>
                <c:pt idx="2769">
                  <c:v>39297</c:v>
                </c:pt>
                <c:pt idx="2770">
                  <c:v>39298</c:v>
                </c:pt>
                <c:pt idx="2771">
                  <c:v>39299</c:v>
                </c:pt>
                <c:pt idx="2772">
                  <c:v>39300</c:v>
                </c:pt>
                <c:pt idx="2773">
                  <c:v>39301</c:v>
                </c:pt>
                <c:pt idx="2774">
                  <c:v>39302</c:v>
                </c:pt>
                <c:pt idx="2775">
                  <c:v>39303</c:v>
                </c:pt>
                <c:pt idx="2776">
                  <c:v>39304</c:v>
                </c:pt>
                <c:pt idx="2777">
                  <c:v>39305</c:v>
                </c:pt>
                <c:pt idx="2778">
                  <c:v>39306</c:v>
                </c:pt>
                <c:pt idx="2779">
                  <c:v>39307</c:v>
                </c:pt>
                <c:pt idx="2780">
                  <c:v>39308</c:v>
                </c:pt>
                <c:pt idx="2781">
                  <c:v>39309</c:v>
                </c:pt>
                <c:pt idx="2782">
                  <c:v>39310</c:v>
                </c:pt>
                <c:pt idx="2783">
                  <c:v>39311</c:v>
                </c:pt>
                <c:pt idx="2784">
                  <c:v>39312</c:v>
                </c:pt>
                <c:pt idx="2785">
                  <c:v>39313</c:v>
                </c:pt>
                <c:pt idx="2786">
                  <c:v>39314</c:v>
                </c:pt>
                <c:pt idx="2787">
                  <c:v>39315</c:v>
                </c:pt>
                <c:pt idx="2788">
                  <c:v>39316</c:v>
                </c:pt>
                <c:pt idx="2789">
                  <c:v>39317</c:v>
                </c:pt>
                <c:pt idx="2790">
                  <c:v>39318</c:v>
                </c:pt>
                <c:pt idx="2791">
                  <c:v>39319</c:v>
                </c:pt>
                <c:pt idx="2792">
                  <c:v>39320</c:v>
                </c:pt>
                <c:pt idx="2793">
                  <c:v>39321</c:v>
                </c:pt>
                <c:pt idx="2794">
                  <c:v>39322</c:v>
                </c:pt>
                <c:pt idx="2795">
                  <c:v>39323</c:v>
                </c:pt>
                <c:pt idx="2796">
                  <c:v>39324</c:v>
                </c:pt>
                <c:pt idx="2797">
                  <c:v>39325</c:v>
                </c:pt>
                <c:pt idx="2798">
                  <c:v>39326</c:v>
                </c:pt>
                <c:pt idx="2799">
                  <c:v>39327</c:v>
                </c:pt>
                <c:pt idx="2800">
                  <c:v>39328</c:v>
                </c:pt>
                <c:pt idx="2801">
                  <c:v>39329</c:v>
                </c:pt>
                <c:pt idx="2802">
                  <c:v>39330</c:v>
                </c:pt>
                <c:pt idx="2803">
                  <c:v>39331</c:v>
                </c:pt>
                <c:pt idx="2804">
                  <c:v>39332</c:v>
                </c:pt>
                <c:pt idx="2805">
                  <c:v>39333</c:v>
                </c:pt>
                <c:pt idx="2806">
                  <c:v>39334</c:v>
                </c:pt>
                <c:pt idx="2807">
                  <c:v>39335</c:v>
                </c:pt>
                <c:pt idx="2808">
                  <c:v>39336</c:v>
                </c:pt>
                <c:pt idx="2809">
                  <c:v>39337</c:v>
                </c:pt>
                <c:pt idx="2810">
                  <c:v>39338</c:v>
                </c:pt>
                <c:pt idx="2811">
                  <c:v>39339</c:v>
                </c:pt>
                <c:pt idx="2812">
                  <c:v>39340</c:v>
                </c:pt>
                <c:pt idx="2813">
                  <c:v>39341</c:v>
                </c:pt>
                <c:pt idx="2814">
                  <c:v>39342</c:v>
                </c:pt>
                <c:pt idx="2815">
                  <c:v>39343</c:v>
                </c:pt>
                <c:pt idx="2816">
                  <c:v>39344</c:v>
                </c:pt>
                <c:pt idx="2817">
                  <c:v>39345</c:v>
                </c:pt>
                <c:pt idx="2818">
                  <c:v>39346</c:v>
                </c:pt>
                <c:pt idx="2819">
                  <c:v>39347</c:v>
                </c:pt>
                <c:pt idx="2820">
                  <c:v>39348</c:v>
                </c:pt>
                <c:pt idx="2821">
                  <c:v>39349</c:v>
                </c:pt>
                <c:pt idx="2822">
                  <c:v>39350</c:v>
                </c:pt>
                <c:pt idx="2823">
                  <c:v>39351</c:v>
                </c:pt>
                <c:pt idx="2824">
                  <c:v>39352</c:v>
                </c:pt>
                <c:pt idx="2825">
                  <c:v>39353</c:v>
                </c:pt>
                <c:pt idx="2826">
                  <c:v>39354</c:v>
                </c:pt>
                <c:pt idx="2827">
                  <c:v>39355</c:v>
                </c:pt>
                <c:pt idx="2828">
                  <c:v>39356</c:v>
                </c:pt>
                <c:pt idx="2829">
                  <c:v>39357</c:v>
                </c:pt>
                <c:pt idx="2830">
                  <c:v>39358</c:v>
                </c:pt>
                <c:pt idx="2831">
                  <c:v>39359</c:v>
                </c:pt>
                <c:pt idx="2832">
                  <c:v>39360</c:v>
                </c:pt>
                <c:pt idx="2833">
                  <c:v>39361</c:v>
                </c:pt>
                <c:pt idx="2834">
                  <c:v>39362</c:v>
                </c:pt>
                <c:pt idx="2835">
                  <c:v>39363</c:v>
                </c:pt>
                <c:pt idx="2836">
                  <c:v>39364</c:v>
                </c:pt>
                <c:pt idx="2837">
                  <c:v>39365</c:v>
                </c:pt>
                <c:pt idx="2838">
                  <c:v>39366</c:v>
                </c:pt>
                <c:pt idx="2839">
                  <c:v>39367</c:v>
                </c:pt>
                <c:pt idx="2840">
                  <c:v>39368</c:v>
                </c:pt>
                <c:pt idx="2841">
                  <c:v>39369</c:v>
                </c:pt>
                <c:pt idx="2842">
                  <c:v>39370</c:v>
                </c:pt>
                <c:pt idx="2843">
                  <c:v>39371</c:v>
                </c:pt>
                <c:pt idx="2844">
                  <c:v>39372</c:v>
                </c:pt>
                <c:pt idx="2845">
                  <c:v>39373</c:v>
                </c:pt>
                <c:pt idx="2846">
                  <c:v>39374</c:v>
                </c:pt>
                <c:pt idx="2847">
                  <c:v>39375</c:v>
                </c:pt>
                <c:pt idx="2848">
                  <c:v>39376</c:v>
                </c:pt>
                <c:pt idx="2849">
                  <c:v>39377</c:v>
                </c:pt>
                <c:pt idx="2850">
                  <c:v>39378</c:v>
                </c:pt>
                <c:pt idx="2851">
                  <c:v>39379</c:v>
                </c:pt>
                <c:pt idx="2852">
                  <c:v>39380</c:v>
                </c:pt>
                <c:pt idx="2853">
                  <c:v>39381</c:v>
                </c:pt>
                <c:pt idx="2854">
                  <c:v>39382</c:v>
                </c:pt>
                <c:pt idx="2855">
                  <c:v>39383</c:v>
                </c:pt>
                <c:pt idx="2856">
                  <c:v>39384</c:v>
                </c:pt>
                <c:pt idx="2857">
                  <c:v>39385</c:v>
                </c:pt>
                <c:pt idx="2858">
                  <c:v>39386</c:v>
                </c:pt>
                <c:pt idx="2859">
                  <c:v>39387</c:v>
                </c:pt>
                <c:pt idx="2860">
                  <c:v>39388</c:v>
                </c:pt>
                <c:pt idx="2861">
                  <c:v>39389</c:v>
                </c:pt>
                <c:pt idx="2862">
                  <c:v>39390</c:v>
                </c:pt>
                <c:pt idx="2863">
                  <c:v>39391</c:v>
                </c:pt>
                <c:pt idx="2864">
                  <c:v>39392</c:v>
                </c:pt>
                <c:pt idx="2865">
                  <c:v>39393</c:v>
                </c:pt>
                <c:pt idx="2866">
                  <c:v>39394</c:v>
                </c:pt>
                <c:pt idx="2867">
                  <c:v>39395</c:v>
                </c:pt>
                <c:pt idx="2868">
                  <c:v>39396</c:v>
                </c:pt>
                <c:pt idx="2869">
                  <c:v>39397</c:v>
                </c:pt>
                <c:pt idx="2870">
                  <c:v>39398</c:v>
                </c:pt>
                <c:pt idx="2871">
                  <c:v>39399</c:v>
                </c:pt>
                <c:pt idx="2872">
                  <c:v>39400</c:v>
                </c:pt>
                <c:pt idx="2873">
                  <c:v>39401</c:v>
                </c:pt>
                <c:pt idx="2874">
                  <c:v>39402</c:v>
                </c:pt>
                <c:pt idx="2875">
                  <c:v>39403</c:v>
                </c:pt>
                <c:pt idx="2876">
                  <c:v>39404</c:v>
                </c:pt>
                <c:pt idx="2877">
                  <c:v>39405</c:v>
                </c:pt>
                <c:pt idx="2878">
                  <c:v>39406</c:v>
                </c:pt>
                <c:pt idx="2879">
                  <c:v>39407</c:v>
                </c:pt>
                <c:pt idx="2880">
                  <c:v>39408</c:v>
                </c:pt>
                <c:pt idx="2881">
                  <c:v>39409</c:v>
                </c:pt>
                <c:pt idx="2882">
                  <c:v>39410</c:v>
                </c:pt>
                <c:pt idx="2883">
                  <c:v>39411</c:v>
                </c:pt>
                <c:pt idx="2884">
                  <c:v>39412</c:v>
                </c:pt>
                <c:pt idx="2885">
                  <c:v>39413</c:v>
                </c:pt>
                <c:pt idx="2886">
                  <c:v>39414</c:v>
                </c:pt>
                <c:pt idx="2887">
                  <c:v>39415</c:v>
                </c:pt>
                <c:pt idx="2888">
                  <c:v>39416</c:v>
                </c:pt>
                <c:pt idx="2889">
                  <c:v>39417</c:v>
                </c:pt>
                <c:pt idx="2890">
                  <c:v>39418</c:v>
                </c:pt>
                <c:pt idx="2891">
                  <c:v>39419</c:v>
                </c:pt>
                <c:pt idx="2892">
                  <c:v>39420</c:v>
                </c:pt>
                <c:pt idx="2893">
                  <c:v>39421</c:v>
                </c:pt>
                <c:pt idx="2894">
                  <c:v>39422</c:v>
                </c:pt>
                <c:pt idx="2895">
                  <c:v>39423</c:v>
                </c:pt>
                <c:pt idx="2896">
                  <c:v>39424</c:v>
                </c:pt>
                <c:pt idx="2897">
                  <c:v>39425</c:v>
                </c:pt>
                <c:pt idx="2898">
                  <c:v>39426</c:v>
                </c:pt>
                <c:pt idx="2899">
                  <c:v>39427</c:v>
                </c:pt>
                <c:pt idx="2900">
                  <c:v>39428</c:v>
                </c:pt>
                <c:pt idx="2901">
                  <c:v>39429</c:v>
                </c:pt>
                <c:pt idx="2902">
                  <c:v>39430</c:v>
                </c:pt>
                <c:pt idx="2903">
                  <c:v>39431</c:v>
                </c:pt>
                <c:pt idx="2904">
                  <c:v>39432</c:v>
                </c:pt>
                <c:pt idx="2905">
                  <c:v>39433</c:v>
                </c:pt>
                <c:pt idx="2906">
                  <c:v>39434</c:v>
                </c:pt>
                <c:pt idx="2907">
                  <c:v>39435</c:v>
                </c:pt>
                <c:pt idx="2908">
                  <c:v>39436</c:v>
                </c:pt>
                <c:pt idx="2909">
                  <c:v>39437</c:v>
                </c:pt>
                <c:pt idx="2910">
                  <c:v>39438</c:v>
                </c:pt>
                <c:pt idx="2911">
                  <c:v>39439</c:v>
                </c:pt>
                <c:pt idx="2912">
                  <c:v>39440</c:v>
                </c:pt>
                <c:pt idx="2913">
                  <c:v>39441</c:v>
                </c:pt>
                <c:pt idx="2914">
                  <c:v>39442</c:v>
                </c:pt>
                <c:pt idx="2915">
                  <c:v>39443</c:v>
                </c:pt>
                <c:pt idx="2916">
                  <c:v>39444</c:v>
                </c:pt>
                <c:pt idx="2917">
                  <c:v>39445</c:v>
                </c:pt>
                <c:pt idx="2918">
                  <c:v>39446</c:v>
                </c:pt>
                <c:pt idx="2919">
                  <c:v>39447</c:v>
                </c:pt>
                <c:pt idx="2920">
                  <c:v>39448</c:v>
                </c:pt>
                <c:pt idx="2921">
                  <c:v>39449</c:v>
                </c:pt>
                <c:pt idx="2922">
                  <c:v>39450</c:v>
                </c:pt>
                <c:pt idx="2923">
                  <c:v>39451</c:v>
                </c:pt>
                <c:pt idx="2924">
                  <c:v>39452</c:v>
                </c:pt>
                <c:pt idx="2925">
                  <c:v>39453</c:v>
                </c:pt>
                <c:pt idx="2926">
                  <c:v>39454</c:v>
                </c:pt>
                <c:pt idx="2927">
                  <c:v>39455</c:v>
                </c:pt>
                <c:pt idx="2928">
                  <c:v>39456</c:v>
                </c:pt>
                <c:pt idx="2929">
                  <c:v>39457</c:v>
                </c:pt>
                <c:pt idx="2930">
                  <c:v>39458</c:v>
                </c:pt>
                <c:pt idx="2931">
                  <c:v>39459</c:v>
                </c:pt>
                <c:pt idx="2932">
                  <c:v>39460</c:v>
                </c:pt>
                <c:pt idx="2933">
                  <c:v>39461</c:v>
                </c:pt>
                <c:pt idx="2934">
                  <c:v>39462</c:v>
                </c:pt>
                <c:pt idx="2935">
                  <c:v>39463</c:v>
                </c:pt>
                <c:pt idx="2936">
                  <c:v>39464</c:v>
                </c:pt>
                <c:pt idx="2937">
                  <c:v>39465</c:v>
                </c:pt>
                <c:pt idx="2938">
                  <c:v>39466</c:v>
                </c:pt>
                <c:pt idx="2939">
                  <c:v>39467</c:v>
                </c:pt>
                <c:pt idx="2940">
                  <c:v>39468</c:v>
                </c:pt>
                <c:pt idx="2941">
                  <c:v>39469</c:v>
                </c:pt>
                <c:pt idx="2942">
                  <c:v>39470</c:v>
                </c:pt>
                <c:pt idx="2943">
                  <c:v>39471</c:v>
                </c:pt>
                <c:pt idx="2944">
                  <c:v>39472</c:v>
                </c:pt>
                <c:pt idx="2945">
                  <c:v>39473</c:v>
                </c:pt>
                <c:pt idx="2946">
                  <c:v>39474</c:v>
                </c:pt>
                <c:pt idx="2947">
                  <c:v>39475</c:v>
                </c:pt>
                <c:pt idx="2948">
                  <c:v>39476</c:v>
                </c:pt>
                <c:pt idx="2949">
                  <c:v>39477</c:v>
                </c:pt>
                <c:pt idx="2950">
                  <c:v>39478</c:v>
                </c:pt>
                <c:pt idx="2951">
                  <c:v>39479</c:v>
                </c:pt>
                <c:pt idx="2952">
                  <c:v>39480</c:v>
                </c:pt>
                <c:pt idx="2953">
                  <c:v>39481</c:v>
                </c:pt>
                <c:pt idx="2954">
                  <c:v>39482</c:v>
                </c:pt>
                <c:pt idx="2955">
                  <c:v>39483</c:v>
                </c:pt>
                <c:pt idx="2956">
                  <c:v>39484</c:v>
                </c:pt>
                <c:pt idx="2957">
                  <c:v>39485</c:v>
                </c:pt>
                <c:pt idx="2958">
                  <c:v>39486</c:v>
                </c:pt>
                <c:pt idx="2959">
                  <c:v>39487</c:v>
                </c:pt>
                <c:pt idx="2960">
                  <c:v>39488</c:v>
                </c:pt>
                <c:pt idx="2961">
                  <c:v>39489</c:v>
                </c:pt>
                <c:pt idx="2962">
                  <c:v>39490</c:v>
                </c:pt>
                <c:pt idx="2963">
                  <c:v>39491</c:v>
                </c:pt>
                <c:pt idx="2964">
                  <c:v>39492</c:v>
                </c:pt>
                <c:pt idx="2965">
                  <c:v>39493</c:v>
                </c:pt>
                <c:pt idx="2966">
                  <c:v>39494</c:v>
                </c:pt>
                <c:pt idx="2967">
                  <c:v>39495</c:v>
                </c:pt>
                <c:pt idx="2968">
                  <c:v>39496</c:v>
                </c:pt>
                <c:pt idx="2969">
                  <c:v>39497</c:v>
                </c:pt>
                <c:pt idx="2970">
                  <c:v>39498</c:v>
                </c:pt>
                <c:pt idx="2971">
                  <c:v>39499</c:v>
                </c:pt>
                <c:pt idx="2972">
                  <c:v>39500</c:v>
                </c:pt>
                <c:pt idx="2973">
                  <c:v>39501</c:v>
                </c:pt>
                <c:pt idx="2974">
                  <c:v>39502</c:v>
                </c:pt>
                <c:pt idx="2975">
                  <c:v>39503</c:v>
                </c:pt>
                <c:pt idx="2976">
                  <c:v>39504</c:v>
                </c:pt>
                <c:pt idx="2977">
                  <c:v>39505</c:v>
                </c:pt>
                <c:pt idx="2978">
                  <c:v>39506</c:v>
                </c:pt>
                <c:pt idx="2979">
                  <c:v>39508</c:v>
                </c:pt>
                <c:pt idx="2980">
                  <c:v>39509</c:v>
                </c:pt>
                <c:pt idx="2981">
                  <c:v>39510</c:v>
                </c:pt>
                <c:pt idx="2982">
                  <c:v>39511</c:v>
                </c:pt>
                <c:pt idx="2983">
                  <c:v>39512</c:v>
                </c:pt>
                <c:pt idx="2984">
                  <c:v>39513</c:v>
                </c:pt>
                <c:pt idx="2985">
                  <c:v>39514</c:v>
                </c:pt>
                <c:pt idx="2986">
                  <c:v>39515</c:v>
                </c:pt>
                <c:pt idx="2987">
                  <c:v>39516</c:v>
                </c:pt>
                <c:pt idx="2988">
                  <c:v>39517</c:v>
                </c:pt>
                <c:pt idx="2989">
                  <c:v>39518</c:v>
                </c:pt>
                <c:pt idx="2990">
                  <c:v>39519</c:v>
                </c:pt>
                <c:pt idx="2991">
                  <c:v>39520</c:v>
                </c:pt>
                <c:pt idx="2992">
                  <c:v>39521</c:v>
                </c:pt>
                <c:pt idx="2993">
                  <c:v>39522</c:v>
                </c:pt>
                <c:pt idx="2994">
                  <c:v>39523</c:v>
                </c:pt>
                <c:pt idx="2995">
                  <c:v>39524</c:v>
                </c:pt>
                <c:pt idx="2996">
                  <c:v>39525</c:v>
                </c:pt>
                <c:pt idx="2997">
                  <c:v>39526</c:v>
                </c:pt>
                <c:pt idx="2998">
                  <c:v>39527</c:v>
                </c:pt>
                <c:pt idx="2999">
                  <c:v>39528</c:v>
                </c:pt>
                <c:pt idx="3000">
                  <c:v>39529</c:v>
                </c:pt>
                <c:pt idx="3001">
                  <c:v>39530</c:v>
                </c:pt>
                <c:pt idx="3002">
                  <c:v>39531</c:v>
                </c:pt>
                <c:pt idx="3003">
                  <c:v>39532</c:v>
                </c:pt>
                <c:pt idx="3004">
                  <c:v>39533</c:v>
                </c:pt>
                <c:pt idx="3005">
                  <c:v>39534</c:v>
                </c:pt>
                <c:pt idx="3006">
                  <c:v>39535</c:v>
                </c:pt>
                <c:pt idx="3007">
                  <c:v>39536</c:v>
                </c:pt>
                <c:pt idx="3008">
                  <c:v>39537</c:v>
                </c:pt>
                <c:pt idx="3009">
                  <c:v>39538</c:v>
                </c:pt>
                <c:pt idx="3010">
                  <c:v>39539</c:v>
                </c:pt>
                <c:pt idx="3011">
                  <c:v>39540</c:v>
                </c:pt>
                <c:pt idx="3012">
                  <c:v>39541</c:v>
                </c:pt>
                <c:pt idx="3013">
                  <c:v>39542</c:v>
                </c:pt>
                <c:pt idx="3014">
                  <c:v>39543</c:v>
                </c:pt>
                <c:pt idx="3015">
                  <c:v>39544</c:v>
                </c:pt>
                <c:pt idx="3016">
                  <c:v>39545</c:v>
                </c:pt>
                <c:pt idx="3017">
                  <c:v>39546</c:v>
                </c:pt>
                <c:pt idx="3018">
                  <c:v>39547</c:v>
                </c:pt>
                <c:pt idx="3019">
                  <c:v>39548</c:v>
                </c:pt>
                <c:pt idx="3020">
                  <c:v>39549</c:v>
                </c:pt>
                <c:pt idx="3021">
                  <c:v>39550</c:v>
                </c:pt>
                <c:pt idx="3022">
                  <c:v>39551</c:v>
                </c:pt>
                <c:pt idx="3023">
                  <c:v>39552</c:v>
                </c:pt>
                <c:pt idx="3024">
                  <c:v>39553</c:v>
                </c:pt>
                <c:pt idx="3025">
                  <c:v>39554</c:v>
                </c:pt>
                <c:pt idx="3026">
                  <c:v>39555</c:v>
                </c:pt>
                <c:pt idx="3027">
                  <c:v>39556</c:v>
                </c:pt>
                <c:pt idx="3028">
                  <c:v>39557</c:v>
                </c:pt>
                <c:pt idx="3029">
                  <c:v>39558</c:v>
                </c:pt>
                <c:pt idx="3030">
                  <c:v>39559</c:v>
                </c:pt>
                <c:pt idx="3031">
                  <c:v>39560</c:v>
                </c:pt>
                <c:pt idx="3032">
                  <c:v>39561</c:v>
                </c:pt>
                <c:pt idx="3033">
                  <c:v>39562</c:v>
                </c:pt>
                <c:pt idx="3034">
                  <c:v>39563</c:v>
                </c:pt>
                <c:pt idx="3035">
                  <c:v>39564</c:v>
                </c:pt>
                <c:pt idx="3036">
                  <c:v>39565</c:v>
                </c:pt>
                <c:pt idx="3037">
                  <c:v>39566</c:v>
                </c:pt>
                <c:pt idx="3038">
                  <c:v>39567</c:v>
                </c:pt>
                <c:pt idx="3039">
                  <c:v>39568</c:v>
                </c:pt>
                <c:pt idx="3040">
                  <c:v>39569</c:v>
                </c:pt>
                <c:pt idx="3041">
                  <c:v>39570</c:v>
                </c:pt>
                <c:pt idx="3042">
                  <c:v>39571</c:v>
                </c:pt>
                <c:pt idx="3043">
                  <c:v>39572</c:v>
                </c:pt>
                <c:pt idx="3044">
                  <c:v>39573</c:v>
                </c:pt>
                <c:pt idx="3045">
                  <c:v>39574</c:v>
                </c:pt>
                <c:pt idx="3046">
                  <c:v>39575</c:v>
                </c:pt>
                <c:pt idx="3047">
                  <c:v>39576</c:v>
                </c:pt>
                <c:pt idx="3048">
                  <c:v>39577</c:v>
                </c:pt>
                <c:pt idx="3049">
                  <c:v>39578</c:v>
                </c:pt>
                <c:pt idx="3050">
                  <c:v>39579</c:v>
                </c:pt>
                <c:pt idx="3051">
                  <c:v>39580</c:v>
                </c:pt>
                <c:pt idx="3052">
                  <c:v>39581</c:v>
                </c:pt>
                <c:pt idx="3053">
                  <c:v>39582</c:v>
                </c:pt>
                <c:pt idx="3054">
                  <c:v>39583</c:v>
                </c:pt>
                <c:pt idx="3055">
                  <c:v>39584</c:v>
                </c:pt>
                <c:pt idx="3056">
                  <c:v>39585</c:v>
                </c:pt>
                <c:pt idx="3057">
                  <c:v>39586</c:v>
                </c:pt>
                <c:pt idx="3058">
                  <c:v>39587</c:v>
                </c:pt>
                <c:pt idx="3059">
                  <c:v>39588</c:v>
                </c:pt>
                <c:pt idx="3060">
                  <c:v>39589</c:v>
                </c:pt>
                <c:pt idx="3061">
                  <c:v>39590</c:v>
                </c:pt>
                <c:pt idx="3062">
                  <c:v>39591</c:v>
                </c:pt>
                <c:pt idx="3063">
                  <c:v>39592</c:v>
                </c:pt>
                <c:pt idx="3064">
                  <c:v>39593</c:v>
                </c:pt>
                <c:pt idx="3065">
                  <c:v>39594</c:v>
                </c:pt>
                <c:pt idx="3066">
                  <c:v>39595</c:v>
                </c:pt>
                <c:pt idx="3067">
                  <c:v>39596</c:v>
                </c:pt>
                <c:pt idx="3068">
                  <c:v>39597</c:v>
                </c:pt>
                <c:pt idx="3069">
                  <c:v>39598</c:v>
                </c:pt>
                <c:pt idx="3070">
                  <c:v>39599</c:v>
                </c:pt>
                <c:pt idx="3071">
                  <c:v>39600</c:v>
                </c:pt>
                <c:pt idx="3072">
                  <c:v>39601</c:v>
                </c:pt>
                <c:pt idx="3073">
                  <c:v>39602</c:v>
                </c:pt>
                <c:pt idx="3074">
                  <c:v>39603</c:v>
                </c:pt>
                <c:pt idx="3075">
                  <c:v>39604</c:v>
                </c:pt>
                <c:pt idx="3076">
                  <c:v>39605</c:v>
                </c:pt>
                <c:pt idx="3077">
                  <c:v>39606</c:v>
                </c:pt>
                <c:pt idx="3078">
                  <c:v>39607</c:v>
                </c:pt>
                <c:pt idx="3079">
                  <c:v>39608</c:v>
                </c:pt>
                <c:pt idx="3080">
                  <c:v>39609</c:v>
                </c:pt>
                <c:pt idx="3081">
                  <c:v>39610</c:v>
                </c:pt>
                <c:pt idx="3082">
                  <c:v>39611</c:v>
                </c:pt>
                <c:pt idx="3083">
                  <c:v>39612</c:v>
                </c:pt>
                <c:pt idx="3084">
                  <c:v>39613</c:v>
                </c:pt>
                <c:pt idx="3085">
                  <c:v>39614</c:v>
                </c:pt>
                <c:pt idx="3086">
                  <c:v>39615</c:v>
                </c:pt>
                <c:pt idx="3087">
                  <c:v>39616</c:v>
                </c:pt>
                <c:pt idx="3088">
                  <c:v>39617</c:v>
                </c:pt>
                <c:pt idx="3089">
                  <c:v>39618</c:v>
                </c:pt>
                <c:pt idx="3090">
                  <c:v>39619</c:v>
                </c:pt>
                <c:pt idx="3091">
                  <c:v>39620</c:v>
                </c:pt>
                <c:pt idx="3092">
                  <c:v>39621</c:v>
                </c:pt>
                <c:pt idx="3093">
                  <c:v>39622</c:v>
                </c:pt>
                <c:pt idx="3094">
                  <c:v>39623</c:v>
                </c:pt>
                <c:pt idx="3095">
                  <c:v>39624</c:v>
                </c:pt>
                <c:pt idx="3096">
                  <c:v>39625</c:v>
                </c:pt>
                <c:pt idx="3097">
                  <c:v>39626</c:v>
                </c:pt>
                <c:pt idx="3098">
                  <c:v>39627</c:v>
                </c:pt>
                <c:pt idx="3099">
                  <c:v>39628</c:v>
                </c:pt>
                <c:pt idx="3100">
                  <c:v>39629</c:v>
                </c:pt>
                <c:pt idx="3101">
                  <c:v>39630</c:v>
                </c:pt>
                <c:pt idx="3102">
                  <c:v>39631</c:v>
                </c:pt>
                <c:pt idx="3103">
                  <c:v>39632</c:v>
                </c:pt>
                <c:pt idx="3104">
                  <c:v>39633</c:v>
                </c:pt>
                <c:pt idx="3105">
                  <c:v>39634</c:v>
                </c:pt>
                <c:pt idx="3106">
                  <c:v>39635</c:v>
                </c:pt>
                <c:pt idx="3107">
                  <c:v>39636</c:v>
                </c:pt>
                <c:pt idx="3108">
                  <c:v>39637</c:v>
                </c:pt>
                <c:pt idx="3109">
                  <c:v>39638</c:v>
                </c:pt>
                <c:pt idx="3110">
                  <c:v>39639</c:v>
                </c:pt>
                <c:pt idx="3111">
                  <c:v>39640</c:v>
                </c:pt>
                <c:pt idx="3112">
                  <c:v>39641</c:v>
                </c:pt>
                <c:pt idx="3113">
                  <c:v>39642</c:v>
                </c:pt>
                <c:pt idx="3114">
                  <c:v>39643</c:v>
                </c:pt>
                <c:pt idx="3115">
                  <c:v>39644</c:v>
                </c:pt>
                <c:pt idx="3116">
                  <c:v>39645</c:v>
                </c:pt>
                <c:pt idx="3117">
                  <c:v>39646</c:v>
                </c:pt>
                <c:pt idx="3118">
                  <c:v>39647</c:v>
                </c:pt>
                <c:pt idx="3119">
                  <c:v>39648</c:v>
                </c:pt>
                <c:pt idx="3120">
                  <c:v>39649</c:v>
                </c:pt>
                <c:pt idx="3121">
                  <c:v>39650</c:v>
                </c:pt>
                <c:pt idx="3122">
                  <c:v>39651</c:v>
                </c:pt>
                <c:pt idx="3123">
                  <c:v>39652</c:v>
                </c:pt>
                <c:pt idx="3124">
                  <c:v>39653</c:v>
                </c:pt>
                <c:pt idx="3125">
                  <c:v>39654</c:v>
                </c:pt>
                <c:pt idx="3126">
                  <c:v>39655</c:v>
                </c:pt>
                <c:pt idx="3127">
                  <c:v>39656</c:v>
                </c:pt>
                <c:pt idx="3128">
                  <c:v>39657</c:v>
                </c:pt>
                <c:pt idx="3129">
                  <c:v>39658</c:v>
                </c:pt>
                <c:pt idx="3130">
                  <c:v>39659</c:v>
                </c:pt>
                <c:pt idx="3131">
                  <c:v>39660</c:v>
                </c:pt>
                <c:pt idx="3132">
                  <c:v>39661</c:v>
                </c:pt>
                <c:pt idx="3133">
                  <c:v>39662</c:v>
                </c:pt>
                <c:pt idx="3134">
                  <c:v>39663</c:v>
                </c:pt>
                <c:pt idx="3135">
                  <c:v>39664</c:v>
                </c:pt>
                <c:pt idx="3136">
                  <c:v>39665</c:v>
                </c:pt>
                <c:pt idx="3137">
                  <c:v>39666</c:v>
                </c:pt>
                <c:pt idx="3138">
                  <c:v>39667</c:v>
                </c:pt>
                <c:pt idx="3139">
                  <c:v>39668</c:v>
                </c:pt>
                <c:pt idx="3140">
                  <c:v>39669</c:v>
                </c:pt>
                <c:pt idx="3141">
                  <c:v>39670</c:v>
                </c:pt>
                <c:pt idx="3142">
                  <c:v>39671</c:v>
                </c:pt>
                <c:pt idx="3143">
                  <c:v>39672</c:v>
                </c:pt>
                <c:pt idx="3144">
                  <c:v>39673</c:v>
                </c:pt>
                <c:pt idx="3145">
                  <c:v>39674</c:v>
                </c:pt>
                <c:pt idx="3146">
                  <c:v>39675</c:v>
                </c:pt>
                <c:pt idx="3147">
                  <c:v>39676</c:v>
                </c:pt>
                <c:pt idx="3148">
                  <c:v>39677</c:v>
                </c:pt>
                <c:pt idx="3149">
                  <c:v>39678</c:v>
                </c:pt>
                <c:pt idx="3150">
                  <c:v>39679</c:v>
                </c:pt>
                <c:pt idx="3151">
                  <c:v>39680</c:v>
                </c:pt>
                <c:pt idx="3152">
                  <c:v>39681</c:v>
                </c:pt>
                <c:pt idx="3153">
                  <c:v>39682</c:v>
                </c:pt>
                <c:pt idx="3154">
                  <c:v>39683</c:v>
                </c:pt>
                <c:pt idx="3155">
                  <c:v>39684</c:v>
                </c:pt>
                <c:pt idx="3156">
                  <c:v>39685</c:v>
                </c:pt>
                <c:pt idx="3157">
                  <c:v>39686</c:v>
                </c:pt>
                <c:pt idx="3158">
                  <c:v>39687</c:v>
                </c:pt>
                <c:pt idx="3159">
                  <c:v>39688</c:v>
                </c:pt>
                <c:pt idx="3160">
                  <c:v>39689</c:v>
                </c:pt>
                <c:pt idx="3161">
                  <c:v>39690</c:v>
                </c:pt>
                <c:pt idx="3162">
                  <c:v>39691</c:v>
                </c:pt>
                <c:pt idx="3163">
                  <c:v>39692</c:v>
                </c:pt>
                <c:pt idx="3164">
                  <c:v>39693</c:v>
                </c:pt>
                <c:pt idx="3165">
                  <c:v>39694</c:v>
                </c:pt>
                <c:pt idx="3166">
                  <c:v>39695</c:v>
                </c:pt>
                <c:pt idx="3167">
                  <c:v>39696</c:v>
                </c:pt>
                <c:pt idx="3168">
                  <c:v>39697</c:v>
                </c:pt>
                <c:pt idx="3169">
                  <c:v>39698</c:v>
                </c:pt>
                <c:pt idx="3170">
                  <c:v>39699</c:v>
                </c:pt>
                <c:pt idx="3171">
                  <c:v>39700</c:v>
                </c:pt>
                <c:pt idx="3172">
                  <c:v>39701</c:v>
                </c:pt>
                <c:pt idx="3173">
                  <c:v>39702</c:v>
                </c:pt>
                <c:pt idx="3174">
                  <c:v>39703</c:v>
                </c:pt>
                <c:pt idx="3175">
                  <c:v>39704</c:v>
                </c:pt>
                <c:pt idx="3176">
                  <c:v>39705</c:v>
                </c:pt>
                <c:pt idx="3177">
                  <c:v>39706</c:v>
                </c:pt>
                <c:pt idx="3178">
                  <c:v>39707</c:v>
                </c:pt>
                <c:pt idx="3179">
                  <c:v>39708</c:v>
                </c:pt>
                <c:pt idx="3180">
                  <c:v>39709</c:v>
                </c:pt>
                <c:pt idx="3181">
                  <c:v>39710</c:v>
                </c:pt>
                <c:pt idx="3182">
                  <c:v>39711</c:v>
                </c:pt>
                <c:pt idx="3183">
                  <c:v>39712</c:v>
                </c:pt>
                <c:pt idx="3184">
                  <c:v>39713</c:v>
                </c:pt>
                <c:pt idx="3185">
                  <c:v>39714</c:v>
                </c:pt>
                <c:pt idx="3186">
                  <c:v>39715</c:v>
                </c:pt>
                <c:pt idx="3187">
                  <c:v>39716</c:v>
                </c:pt>
                <c:pt idx="3188">
                  <c:v>39717</c:v>
                </c:pt>
                <c:pt idx="3189">
                  <c:v>39718</c:v>
                </c:pt>
                <c:pt idx="3190">
                  <c:v>39719</c:v>
                </c:pt>
                <c:pt idx="3191">
                  <c:v>39720</c:v>
                </c:pt>
                <c:pt idx="3192">
                  <c:v>39721</c:v>
                </c:pt>
                <c:pt idx="3193">
                  <c:v>39722</c:v>
                </c:pt>
                <c:pt idx="3194">
                  <c:v>39723</c:v>
                </c:pt>
                <c:pt idx="3195">
                  <c:v>39724</c:v>
                </c:pt>
                <c:pt idx="3196">
                  <c:v>39725</c:v>
                </c:pt>
                <c:pt idx="3197">
                  <c:v>39726</c:v>
                </c:pt>
                <c:pt idx="3198">
                  <c:v>39727</c:v>
                </c:pt>
                <c:pt idx="3199">
                  <c:v>39728</c:v>
                </c:pt>
                <c:pt idx="3200">
                  <c:v>39729</c:v>
                </c:pt>
                <c:pt idx="3201">
                  <c:v>39730</c:v>
                </c:pt>
                <c:pt idx="3202">
                  <c:v>39731</c:v>
                </c:pt>
                <c:pt idx="3203">
                  <c:v>39732</c:v>
                </c:pt>
                <c:pt idx="3204">
                  <c:v>39733</c:v>
                </c:pt>
                <c:pt idx="3205">
                  <c:v>39734</c:v>
                </c:pt>
                <c:pt idx="3206">
                  <c:v>39735</c:v>
                </c:pt>
                <c:pt idx="3207">
                  <c:v>39736</c:v>
                </c:pt>
                <c:pt idx="3208">
                  <c:v>39737</c:v>
                </c:pt>
                <c:pt idx="3209">
                  <c:v>39738</c:v>
                </c:pt>
                <c:pt idx="3210">
                  <c:v>39739</c:v>
                </c:pt>
                <c:pt idx="3211">
                  <c:v>39740</c:v>
                </c:pt>
                <c:pt idx="3212">
                  <c:v>39741</c:v>
                </c:pt>
                <c:pt idx="3213">
                  <c:v>39742</c:v>
                </c:pt>
                <c:pt idx="3214">
                  <c:v>39743</c:v>
                </c:pt>
                <c:pt idx="3215">
                  <c:v>39744</c:v>
                </c:pt>
                <c:pt idx="3216">
                  <c:v>39745</c:v>
                </c:pt>
                <c:pt idx="3217">
                  <c:v>39746</c:v>
                </c:pt>
                <c:pt idx="3218">
                  <c:v>39747</c:v>
                </c:pt>
                <c:pt idx="3219">
                  <c:v>39748</c:v>
                </c:pt>
                <c:pt idx="3220">
                  <c:v>39749</c:v>
                </c:pt>
                <c:pt idx="3221">
                  <c:v>39750</c:v>
                </c:pt>
                <c:pt idx="3222">
                  <c:v>39751</c:v>
                </c:pt>
                <c:pt idx="3223">
                  <c:v>39752</c:v>
                </c:pt>
                <c:pt idx="3224">
                  <c:v>39753</c:v>
                </c:pt>
                <c:pt idx="3225">
                  <c:v>39754</c:v>
                </c:pt>
                <c:pt idx="3226">
                  <c:v>39755</c:v>
                </c:pt>
                <c:pt idx="3227">
                  <c:v>39756</c:v>
                </c:pt>
                <c:pt idx="3228">
                  <c:v>39757</c:v>
                </c:pt>
                <c:pt idx="3229">
                  <c:v>39758</c:v>
                </c:pt>
                <c:pt idx="3230">
                  <c:v>39759</c:v>
                </c:pt>
                <c:pt idx="3231">
                  <c:v>39760</c:v>
                </c:pt>
                <c:pt idx="3232">
                  <c:v>39761</c:v>
                </c:pt>
                <c:pt idx="3233">
                  <c:v>39762</c:v>
                </c:pt>
                <c:pt idx="3234">
                  <c:v>39763</c:v>
                </c:pt>
                <c:pt idx="3235">
                  <c:v>39764</c:v>
                </c:pt>
                <c:pt idx="3236">
                  <c:v>39765</c:v>
                </c:pt>
                <c:pt idx="3237">
                  <c:v>39766</c:v>
                </c:pt>
                <c:pt idx="3238">
                  <c:v>39767</c:v>
                </c:pt>
                <c:pt idx="3239">
                  <c:v>39768</c:v>
                </c:pt>
                <c:pt idx="3240">
                  <c:v>39769</c:v>
                </c:pt>
                <c:pt idx="3241">
                  <c:v>39770</c:v>
                </c:pt>
                <c:pt idx="3242">
                  <c:v>39771</c:v>
                </c:pt>
                <c:pt idx="3243">
                  <c:v>39772</c:v>
                </c:pt>
                <c:pt idx="3244">
                  <c:v>39773</c:v>
                </c:pt>
                <c:pt idx="3245">
                  <c:v>39774</c:v>
                </c:pt>
                <c:pt idx="3246">
                  <c:v>39775</c:v>
                </c:pt>
                <c:pt idx="3247">
                  <c:v>39776</c:v>
                </c:pt>
                <c:pt idx="3248">
                  <c:v>39777</c:v>
                </c:pt>
                <c:pt idx="3249">
                  <c:v>39778</c:v>
                </c:pt>
                <c:pt idx="3250">
                  <c:v>39779</c:v>
                </c:pt>
                <c:pt idx="3251">
                  <c:v>39780</c:v>
                </c:pt>
                <c:pt idx="3252">
                  <c:v>39781</c:v>
                </c:pt>
                <c:pt idx="3253">
                  <c:v>39782</c:v>
                </c:pt>
                <c:pt idx="3254">
                  <c:v>39783</c:v>
                </c:pt>
                <c:pt idx="3255">
                  <c:v>39784</c:v>
                </c:pt>
                <c:pt idx="3256">
                  <c:v>39785</c:v>
                </c:pt>
                <c:pt idx="3257">
                  <c:v>39786</c:v>
                </c:pt>
                <c:pt idx="3258">
                  <c:v>39787</c:v>
                </c:pt>
                <c:pt idx="3259">
                  <c:v>39788</c:v>
                </c:pt>
                <c:pt idx="3260">
                  <c:v>39789</c:v>
                </c:pt>
                <c:pt idx="3261">
                  <c:v>39790</c:v>
                </c:pt>
                <c:pt idx="3262">
                  <c:v>39791</c:v>
                </c:pt>
                <c:pt idx="3263">
                  <c:v>39792</c:v>
                </c:pt>
                <c:pt idx="3264">
                  <c:v>39793</c:v>
                </c:pt>
                <c:pt idx="3265">
                  <c:v>39794</c:v>
                </c:pt>
                <c:pt idx="3266">
                  <c:v>39795</c:v>
                </c:pt>
                <c:pt idx="3267">
                  <c:v>39796</c:v>
                </c:pt>
                <c:pt idx="3268">
                  <c:v>39797</c:v>
                </c:pt>
                <c:pt idx="3269">
                  <c:v>39798</c:v>
                </c:pt>
                <c:pt idx="3270">
                  <c:v>39799</c:v>
                </c:pt>
                <c:pt idx="3271">
                  <c:v>39800</c:v>
                </c:pt>
                <c:pt idx="3272">
                  <c:v>39801</c:v>
                </c:pt>
                <c:pt idx="3273">
                  <c:v>39802</c:v>
                </c:pt>
                <c:pt idx="3274">
                  <c:v>39803</c:v>
                </c:pt>
                <c:pt idx="3275">
                  <c:v>39804</c:v>
                </c:pt>
                <c:pt idx="3276">
                  <c:v>39805</c:v>
                </c:pt>
                <c:pt idx="3277">
                  <c:v>39806</c:v>
                </c:pt>
                <c:pt idx="3278">
                  <c:v>39807</c:v>
                </c:pt>
                <c:pt idx="3279">
                  <c:v>39808</c:v>
                </c:pt>
                <c:pt idx="3280">
                  <c:v>39809</c:v>
                </c:pt>
                <c:pt idx="3281">
                  <c:v>39810</c:v>
                </c:pt>
                <c:pt idx="3282">
                  <c:v>39811</c:v>
                </c:pt>
                <c:pt idx="3283">
                  <c:v>39812</c:v>
                </c:pt>
                <c:pt idx="3284">
                  <c:v>39813</c:v>
                </c:pt>
                <c:pt idx="3285">
                  <c:v>39814</c:v>
                </c:pt>
                <c:pt idx="3286">
                  <c:v>39815</c:v>
                </c:pt>
                <c:pt idx="3287">
                  <c:v>39816</c:v>
                </c:pt>
                <c:pt idx="3288">
                  <c:v>39817</c:v>
                </c:pt>
                <c:pt idx="3289">
                  <c:v>39818</c:v>
                </c:pt>
                <c:pt idx="3290">
                  <c:v>39819</c:v>
                </c:pt>
                <c:pt idx="3291">
                  <c:v>39820</c:v>
                </c:pt>
                <c:pt idx="3292">
                  <c:v>39821</c:v>
                </c:pt>
                <c:pt idx="3293">
                  <c:v>39822</c:v>
                </c:pt>
                <c:pt idx="3294">
                  <c:v>39823</c:v>
                </c:pt>
                <c:pt idx="3295">
                  <c:v>39824</c:v>
                </c:pt>
                <c:pt idx="3296">
                  <c:v>39825</c:v>
                </c:pt>
                <c:pt idx="3297">
                  <c:v>39826</c:v>
                </c:pt>
                <c:pt idx="3298">
                  <c:v>39827</c:v>
                </c:pt>
                <c:pt idx="3299">
                  <c:v>39828</c:v>
                </c:pt>
                <c:pt idx="3300">
                  <c:v>39829</c:v>
                </c:pt>
                <c:pt idx="3301">
                  <c:v>39830</c:v>
                </c:pt>
                <c:pt idx="3302">
                  <c:v>39831</c:v>
                </c:pt>
                <c:pt idx="3303">
                  <c:v>39832</c:v>
                </c:pt>
                <c:pt idx="3304">
                  <c:v>39833</c:v>
                </c:pt>
                <c:pt idx="3305">
                  <c:v>39834</c:v>
                </c:pt>
                <c:pt idx="3306">
                  <c:v>39835</c:v>
                </c:pt>
                <c:pt idx="3307">
                  <c:v>39836</c:v>
                </c:pt>
                <c:pt idx="3308">
                  <c:v>39837</c:v>
                </c:pt>
                <c:pt idx="3309">
                  <c:v>39838</c:v>
                </c:pt>
                <c:pt idx="3310">
                  <c:v>39839</c:v>
                </c:pt>
                <c:pt idx="3311">
                  <c:v>39840</c:v>
                </c:pt>
                <c:pt idx="3312">
                  <c:v>39841</c:v>
                </c:pt>
                <c:pt idx="3313">
                  <c:v>39842</c:v>
                </c:pt>
                <c:pt idx="3314">
                  <c:v>39843</c:v>
                </c:pt>
                <c:pt idx="3315">
                  <c:v>39844</c:v>
                </c:pt>
                <c:pt idx="3316">
                  <c:v>39845</c:v>
                </c:pt>
                <c:pt idx="3317">
                  <c:v>39846</c:v>
                </c:pt>
                <c:pt idx="3318">
                  <c:v>39847</c:v>
                </c:pt>
                <c:pt idx="3319">
                  <c:v>39848</c:v>
                </c:pt>
                <c:pt idx="3320">
                  <c:v>39849</c:v>
                </c:pt>
                <c:pt idx="3321">
                  <c:v>39850</c:v>
                </c:pt>
                <c:pt idx="3322">
                  <c:v>39851</c:v>
                </c:pt>
                <c:pt idx="3323">
                  <c:v>39852</c:v>
                </c:pt>
                <c:pt idx="3324">
                  <c:v>39853</c:v>
                </c:pt>
                <c:pt idx="3325">
                  <c:v>39854</c:v>
                </c:pt>
                <c:pt idx="3326">
                  <c:v>39855</c:v>
                </c:pt>
                <c:pt idx="3327">
                  <c:v>39856</c:v>
                </c:pt>
                <c:pt idx="3328">
                  <c:v>39857</c:v>
                </c:pt>
                <c:pt idx="3329">
                  <c:v>39858</c:v>
                </c:pt>
                <c:pt idx="3330">
                  <c:v>39859</c:v>
                </c:pt>
                <c:pt idx="3331">
                  <c:v>39860</c:v>
                </c:pt>
                <c:pt idx="3332">
                  <c:v>39861</c:v>
                </c:pt>
                <c:pt idx="3333">
                  <c:v>39862</c:v>
                </c:pt>
                <c:pt idx="3334">
                  <c:v>39863</c:v>
                </c:pt>
                <c:pt idx="3335">
                  <c:v>39864</c:v>
                </c:pt>
                <c:pt idx="3336">
                  <c:v>39865</c:v>
                </c:pt>
                <c:pt idx="3337">
                  <c:v>39866</c:v>
                </c:pt>
                <c:pt idx="3338">
                  <c:v>39867</c:v>
                </c:pt>
                <c:pt idx="3339">
                  <c:v>39868</c:v>
                </c:pt>
                <c:pt idx="3340">
                  <c:v>39869</c:v>
                </c:pt>
                <c:pt idx="3341">
                  <c:v>39870</c:v>
                </c:pt>
                <c:pt idx="3342">
                  <c:v>39871</c:v>
                </c:pt>
                <c:pt idx="3343">
                  <c:v>39872</c:v>
                </c:pt>
                <c:pt idx="3344">
                  <c:v>39873</c:v>
                </c:pt>
                <c:pt idx="3345">
                  <c:v>39874</c:v>
                </c:pt>
                <c:pt idx="3346">
                  <c:v>39875</c:v>
                </c:pt>
                <c:pt idx="3347">
                  <c:v>39876</c:v>
                </c:pt>
                <c:pt idx="3348">
                  <c:v>39877</c:v>
                </c:pt>
                <c:pt idx="3349">
                  <c:v>39878</c:v>
                </c:pt>
                <c:pt idx="3350">
                  <c:v>39879</c:v>
                </c:pt>
                <c:pt idx="3351">
                  <c:v>39880</c:v>
                </c:pt>
                <c:pt idx="3352">
                  <c:v>39881</c:v>
                </c:pt>
                <c:pt idx="3353">
                  <c:v>39882</c:v>
                </c:pt>
                <c:pt idx="3354">
                  <c:v>39883</c:v>
                </c:pt>
                <c:pt idx="3355">
                  <c:v>39884</c:v>
                </c:pt>
                <c:pt idx="3356">
                  <c:v>39885</c:v>
                </c:pt>
                <c:pt idx="3357">
                  <c:v>39886</c:v>
                </c:pt>
                <c:pt idx="3358">
                  <c:v>39887</c:v>
                </c:pt>
                <c:pt idx="3359">
                  <c:v>39888</c:v>
                </c:pt>
                <c:pt idx="3360">
                  <c:v>39889</c:v>
                </c:pt>
                <c:pt idx="3361">
                  <c:v>39890</c:v>
                </c:pt>
                <c:pt idx="3362">
                  <c:v>39891</c:v>
                </c:pt>
                <c:pt idx="3363">
                  <c:v>39892</c:v>
                </c:pt>
                <c:pt idx="3364">
                  <c:v>39893</c:v>
                </c:pt>
                <c:pt idx="3365">
                  <c:v>39894</c:v>
                </c:pt>
                <c:pt idx="3366">
                  <c:v>39895</c:v>
                </c:pt>
                <c:pt idx="3367">
                  <c:v>39896</c:v>
                </c:pt>
                <c:pt idx="3368">
                  <c:v>39897</c:v>
                </c:pt>
                <c:pt idx="3369">
                  <c:v>39898</c:v>
                </c:pt>
                <c:pt idx="3370">
                  <c:v>39899</c:v>
                </c:pt>
                <c:pt idx="3371">
                  <c:v>39900</c:v>
                </c:pt>
                <c:pt idx="3372">
                  <c:v>39901</c:v>
                </c:pt>
                <c:pt idx="3373">
                  <c:v>39902</c:v>
                </c:pt>
                <c:pt idx="3374">
                  <c:v>39903</c:v>
                </c:pt>
                <c:pt idx="3375">
                  <c:v>39904</c:v>
                </c:pt>
                <c:pt idx="3376">
                  <c:v>39905</c:v>
                </c:pt>
                <c:pt idx="3377">
                  <c:v>39906</c:v>
                </c:pt>
                <c:pt idx="3378">
                  <c:v>39907</c:v>
                </c:pt>
                <c:pt idx="3379">
                  <c:v>39908</c:v>
                </c:pt>
                <c:pt idx="3380">
                  <c:v>39909</c:v>
                </c:pt>
                <c:pt idx="3381">
                  <c:v>39910</c:v>
                </c:pt>
                <c:pt idx="3382">
                  <c:v>39911</c:v>
                </c:pt>
                <c:pt idx="3383">
                  <c:v>39912</c:v>
                </c:pt>
                <c:pt idx="3384">
                  <c:v>39913</c:v>
                </c:pt>
                <c:pt idx="3385">
                  <c:v>39914</c:v>
                </c:pt>
                <c:pt idx="3386">
                  <c:v>39915</c:v>
                </c:pt>
                <c:pt idx="3387">
                  <c:v>39916</c:v>
                </c:pt>
                <c:pt idx="3388">
                  <c:v>39917</c:v>
                </c:pt>
                <c:pt idx="3389">
                  <c:v>39918</c:v>
                </c:pt>
                <c:pt idx="3390">
                  <c:v>39919</c:v>
                </c:pt>
                <c:pt idx="3391">
                  <c:v>39920</c:v>
                </c:pt>
                <c:pt idx="3392">
                  <c:v>39921</c:v>
                </c:pt>
                <c:pt idx="3393">
                  <c:v>39922</c:v>
                </c:pt>
                <c:pt idx="3394">
                  <c:v>39923</c:v>
                </c:pt>
                <c:pt idx="3395">
                  <c:v>39924</c:v>
                </c:pt>
                <c:pt idx="3396">
                  <c:v>39925</c:v>
                </c:pt>
                <c:pt idx="3397">
                  <c:v>39926</c:v>
                </c:pt>
                <c:pt idx="3398">
                  <c:v>39927</c:v>
                </c:pt>
                <c:pt idx="3399">
                  <c:v>39928</c:v>
                </c:pt>
                <c:pt idx="3400">
                  <c:v>39929</c:v>
                </c:pt>
                <c:pt idx="3401">
                  <c:v>39930</c:v>
                </c:pt>
                <c:pt idx="3402">
                  <c:v>39931</c:v>
                </c:pt>
                <c:pt idx="3403">
                  <c:v>39932</c:v>
                </c:pt>
                <c:pt idx="3404">
                  <c:v>39933</c:v>
                </c:pt>
                <c:pt idx="3405">
                  <c:v>39934</c:v>
                </c:pt>
                <c:pt idx="3406">
                  <c:v>39935</c:v>
                </c:pt>
                <c:pt idx="3407">
                  <c:v>39936</c:v>
                </c:pt>
                <c:pt idx="3408">
                  <c:v>39937</c:v>
                </c:pt>
                <c:pt idx="3409">
                  <c:v>39938</c:v>
                </c:pt>
                <c:pt idx="3410">
                  <c:v>39939</c:v>
                </c:pt>
                <c:pt idx="3411">
                  <c:v>39940</c:v>
                </c:pt>
                <c:pt idx="3412">
                  <c:v>39941</c:v>
                </c:pt>
                <c:pt idx="3413">
                  <c:v>39942</c:v>
                </c:pt>
                <c:pt idx="3414">
                  <c:v>39943</c:v>
                </c:pt>
                <c:pt idx="3415">
                  <c:v>39944</c:v>
                </c:pt>
                <c:pt idx="3416">
                  <c:v>39945</c:v>
                </c:pt>
                <c:pt idx="3417">
                  <c:v>39946</c:v>
                </c:pt>
                <c:pt idx="3418">
                  <c:v>39947</c:v>
                </c:pt>
                <c:pt idx="3419">
                  <c:v>39948</c:v>
                </c:pt>
                <c:pt idx="3420">
                  <c:v>39949</c:v>
                </c:pt>
                <c:pt idx="3421">
                  <c:v>39950</c:v>
                </c:pt>
                <c:pt idx="3422">
                  <c:v>39951</c:v>
                </c:pt>
                <c:pt idx="3423">
                  <c:v>39952</c:v>
                </c:pt>
                <c:pt idx="3424">
                  <c:v>39953</c:v>
                </c:pt>
                <c:pt idx="3425">
                  <c:v>39954</c:v>
                </c:pt>
                <c:pt idx="3426">
                  <c:v>39955</c:v>
                </c:pt>
                <c:pt idx="3427">
                  <c:v>39956</c:v>
                </c:pt>
                <c:pt idx="3428">
                  <c:v>39957</c:v>
                </c:pt>
                <c:pt idx="3429">
                  <c:v>39958</c:v>
                </c:pt>
                <c:pt idx="3430">
                  <c:v>39959</c:v>
                </c:pt>
                <c:pt idx="3431">
                  <c:v>39960</c:v>
                </c:pt>
                <c:pt idx="3432">
                  <c:v>39961</c:v>
                </c:pt>
                <c:pt idx="3433">
                  <c:v>39962</c:v>
                </c:pt>
                <c:pt idx="3434">
                  <c:v>39963</c:v>
                </c:pt>
                <c:pt idx="3435">
                  <c:v>39964</c:v>
                </c:pt>
                <c:pt idx="3436">
                  <c:v>39965</c:v>
                </c:pt>
                <c:pt idx="3437">
                  <c:v>39966</c:v>
                </c:pt>
                <c:pt idx="3438">
                  <c:v>39967</c:v>
                </c:pt>
                <c:pt idx="3439">
                  <c:v>39968</c:v>
                </c:pt>
                <c:pt idx="3440">
                  <c:v>39969</c:v>
                </c:pt>
                <c:pt idx="3441">
                  <c:v>39970</c:v>
                </c:pt>
                <c:pt idx="3442">
                  <c:v>39971</c:v>
                </c:pt>
                <c:pt idx="3443">
                  <c:v>39972</c:v>
                </c:pt>
                <c:pt idx="3444">
                  <c:v>39973</c:v>
                </c:pt>
                <c:pt idx="3445">
                  <c:v>39974</c:v>
                </c:pt>
                <c:pt idx="3446">
                  <c:v>39975</c:v>
                </c:pt>
                <c:pt idx="3447">
                  <c:v>39976</c:v>
                </c:pt>
                <c:pt idx="3448">
                  <c:v>39977</c:v>
                </c:pt>
                <c:pt idx="3449">
                  <c:v>39978</c:v>
                </c:pt>
                <c:pt idx="3450">
                  <c:v>39979</c:v>
                </c:pt>
                <c:pt idx="3451">
                  <c:v>39980</c:v>
                </c:pt>
                <c:pt idx="3452">
                  <c:v>39981</c:v>
                </c:pt>
                <c:pt idx="3453">
                  <c:v>39982</c:v>
                </c:pt>
                <c:pt idx="3454">
                  <c:v>39983</c:v>
                </c:pt>
                <c:pt idx="3455">
                  <c:v>39984</c:v>
                </c:pt>
                <c:pt idx="3456">
                  <c:v>39985</c:v>
                </c:pt>
                <c:pt idx="3457">
                  <c:v>39986</c:v>
                </c:pt>
                <c:pt idx="3458">
                  <c:v>39987</c:v>
                </c:pt>
                <c:pt idx="3459">
                  <c:v>39988</c:v>
                </c:pt>
                <c:pt idx="3460">
                  <c:v>39989</c:v>
                </c:pt>
                <c:pt idx="3461">
                  <c:v>39990</c:v>
                </c:pt>
                <c:pt idx="3462">
                  <c:v>39991</c:v>
                </c:pt>
                <c:pt idx="3463">
                  <c:v>39992</c:v>
                </c:pt>
                <c:pt idx="3464">
                  <c:v>39993</c:v>
                </c:pt>
                <c:pt idx="3465">
                  <c:v>39994</c:v>
                </c:pt>
                <c:pt idx="3466">
                  <c:v>39995</c:v>
                </c:pt>
                <c:pt idx="3467">
                  <c:v>39996</c:v>
                </c:pt>
                <c:pt idx="3468">
                  <c:v>39997</c:v>
                </c:pt>
                <c:pt idx="3469">
                  <c:v>39998</c:v>
                </c:pt>
                <c:pt idx="3470">
                  <c:v>39999</c:v>
                </c:pt>
                <c:pt idx="3471">
                  <c:v>40000</c:v>
                </c:pt>
                <c:pt idx="3472">
                  <c:v>40001</c:v>
                </c:pt>
                <c:pt idx="3473">
                  <c:v>40002</c:v>
                </c:pt>
                <c:pt idx="3474">
                  <c:v>40003</c:v>
                </c:pt>
                <c:pt idx="3475">
                  <c:v>40004</c:v>
                </c:pt>
                <c:pt idx="3476">
                  <c:v>40005</c:v>
                </c:pt>
                <c:pt idx="3477">
                  <c:v>40006</c:v>
                </c:pt>
                <c:pt idx="3478">
                  <c:v>40007</c:v>
                </c:pt>
                <c:pt idx="3479">
                  <c:v>40008</c:v>
                </c:pt>
                <c:pt idx="3480">
                  <c:v>40009</c:v>
                </c:pt>
                <c:pt idx="3481">
                  <c:v>40010</c:v>
                </c:pt>
                <c:pt idx="3482">
                  <c:v>40011</c:v>
                </c:pt>
                <c:pt idx="3483">
                  <c:v>40012</c:v>
                </c:pt>
                <c:pt idx="3484">
                  <c:v>40013</c:v>
                </c:pt>
                <c:pt idx="3485">
                  <c:v>40014</c:v>
                </c:pt>
                <c:pt idx="3486">
                  <c:v>40015</c:v>
                </c:pt>
                <c:pt idx="3487">
                  <c:v>40016</c:v>
                </c:pt>
                <c:pt idx="3488">
                  <c:v>40017</c:v>
                </c:pt>
                <c:pt idx="3489">
                  <c:v>40018</c:v>
                </c:pt>
                <c:pt idx="3490">
                  <c:v>40019</c:v>
                </c:pt>
                <c:pt idx="3491">
                  <c:v>40020</c:v>
                </c:pt>
                <c:pt idx="3492">
                  <c:v>40021</c:v>
                </c:pt>
                <c:pt idx="3493">
                  <c:v>40022</c:v>
                </c:pt>
                <c:pt idx="3494">
                  <c:v>40023</c:v>
                </c:pt>
                <c:pt idx="3495">
                  <c:v>40024</c:v>
                </c:pt>
                <c:pt idx="3496">
                  <c:v>40025</c:v>
                </c:pt>
                <c:pt idx="3497">
                  <c:v>40026</c:v>
                </c:pt>
                <c:pt idx="3498">
                  <c:v>40027</c:v>
                </c:pt>
                <c:pt idx="3499">
                  <c:v>40028</c:v>
                </c:pt>
                <c:pt idx="3500">
                  <c:v>40029</c:v>
                </c:pt>
                <c:pt idx="3501">
                  <c:v>40030</c:v>
                </c:pt>
                <c:pt idx="3502">
                  <c:v>40031</c:v>
                </c:pt>
                <c:pt idx="3503">
                  <c:v>40032</c:v>
                </c:pt>
                <c:pt idx="3504">
                  <c:v>40033</c:v>
                </c:pt>
                <c:pt idx="3505">
                  <c:v>40034</c:v>
                </c:pt>
                <c:pt idx="3506">
                  <c:v>40035</c:v>
                </c:pt>
                <c:pt idx="3507">
                  <c:v>40036</c:v>
                </c:pt>
                <c:pt idx="3508">
                  <c:v>40037</c:v>
                </c:pt>
                <c:pt idx="3509">
                  <c:v>40038</c:v>
                </c:pt>
                <c:pt idx="3510">
                  <c:v>40039</c:v>
                </c:pt>
                <c:pt idx="3511">
                  <c:v>40040</c:v>
                </c:pt>
                <c:pt idx="3512">
                  <c:v>40041</c:v>
                </c:pt>
                <c:pt idx="3513">
                  <c:v>40042</c:v>
                </c:pt>
                <c:pt idx="3514">
                  <c:v>40043</c:v>
                </c:pt>
                <c:pt idx="3515">
                  <c:v>40044</c:v>
                </c:pt>
                <c:pt idx="3516">
                  <c:v>40045</c:v>
                </c:pt>
                <c:pt idx="3517">
                  <c:v>40046</c:v>
                </c:pt>
                <c:pt idx="3518">
                  <c:v>40047</c:v>
                </c:pt>
                <c:pt idx="3519">
                  <c:v>40048</c:v>
                </c:pt>
                <c:pt idx="3520">
                  <c:v>40049</c:v>
                </c:pt>
                <c:pt idx="3521">
                  <c:v>40050</c:v>
                </c:pt>
                <c:pt idx="3522">
                  <c:v>40051</c:v>
                </c:pt>
                <c:pt idx="3523">
                  <c:v>40052</c:v>
                </c:pt>
                <c:pt idx="3524">
                  <c:v>40053</c:v>
                </c:pt>
                <c:pt idx="3525">
                  <c:v>40054</c:v>
                </c:pt>
                <c:pt idx="3526">
                  <c:v>40055</c:v>
                </c:pt>
                <c:pt idx="3527">
                  <c:v>40056</c:v>
                </c:pt>
                <c:pt idx="3528">
                  <c:v>40057</c:v>
                </c:pt>
                <c:pt idx="3529">
                  <c:v>40058</c:v>
                </c:pt>
                <c:pt idx="3530">
                  <c:v>40059</c:v>
                </c:pt>
                <c:pt idx="3531">
                  <c:v>40060</c:v>
                </c:pt>
                <c:pt idx="3532">
                  <c:v>40061</c:v>
                </c:pt>
                <c:pt idx="3533">
                  <c:v>40062</c:v>
                </c:pt>
                <c:pt idx="3534">
                  <c:v>40063</c:v>
                </c:pt>
                <c:pt idx="3535">
                  <c:v>40064</c:v>
                </c:pt>
                <c:pt idx="3536">
                  <c:v>40065</c:v>
                </c:pt>
                <c:pt idx="3537">
                  <c:v>40066</c:v>
                </c:pt>
                <c:pt idx="3538">
                  <c:v>40067</c:v>
                </c:pt>
                <c:pt idx="3539">
                  <c:v>40068</c:v>
                </c:pt>
                <c:pt idx="3540">
                  <c:v>40069</c:v>
                </c:pt>
                <c:pt idx="3541">
                  <c:v>40070</c:v>
                </c:pt>
                <c:pt idx="3542">
                  <c:v>40071</c:v>
                </c:pt>
                <c:pt idx="3543">
                  <c:v>40072</c:v>
                </c:pt>
                <c:pt idx="3544">
                  <c:v>40073</c:v>
                </c:pt>
                <c:pt idx="3545">
                  <c:v>40074</c:v>
                </c:pt>
                <c:pt idx="3546">
                  <c:v>40075</c:v>
                </c:pt>
                <c:pt idx="3547">
                  <c:v>40076</c:v>
                </c:pt>
                <c:pt idx="3548">
                  <c:v>40077</c:v>
                </c:pt>
                <c:pt idx="3549">
                  <c:v>40078</c:v>
                </c:pt>
                <c:pt idx="3550">
                  <c:v>40079</c:v>
                </c:pt>
                <c:pt idx="3551">
                  <c:v>40080</c:v>
                </c:pt>
                <c:pt idx="3552">
                  <c:v>40081</c:v>
                </c:pt>
                <c:pt idx="3553">
                  <c:v>40082</c:v>
                </c:pt>
                <c:pt idx="3554">
                  <c:v>40083</c:v>
                </c:pt>
                <c:pt idx="3555">
                  <c:v>40084</c:v>
                </c:pt>
                <c:pt idx="3556">
                  <c:v>40085</c:v>
                </c:pt>
                <c:pt idx="3557">
                  <c:v>40086</c:v>
                </c:pt>
                <c:pt idx="3558">
                  <c:v>40087</c:v>
                </c:pt>
                <c:pt idx="3559">
                  <c:v>40088</c:v>
                </c:pt>
                <c:pt idx="3560">
                  <c:v>40089</c:v>
                </c:pt>
                <c:pt idx="3561">
                  <c:v>40090</c:v>
                </c:pt>
                <c:pt idx="3562">
                  <c:v>40091</c:v>
                </c:pt>
                <c:pt idx="3563">
                  <c:v>40092</c:v>
                </c:pt>
                <c:pt idx="3564">
                  <c:v>40093</c:v>
                </c:pt>
                <c:pt idx="3565">
                  <c:v>40094</c:v>
                </c:pt>
                <c:pt idx="3566">
                  <c:v>40095</c:v>
                </c:pt>
                <c:pt idx="3567">
                  <c:v>40096</c:v>
                </c:pt>
                <c:pt idx="3568">
                  <c:v>40097</c:v>
                </c:pt>
                <c:pt idx="3569">
                  <c:v>40098</c:v>
                </c:pt>
                <c:pt idx="3570">
                  <c:v>40099</c:v>
                </c:pt>
                <c:pt idx="3571">
                  <c:v>40100</c:v>
                </c:pt>
                <c:pt idx="3572">
                  <c:v>40101</c:v>
                </c:pt>
                <c:pt idx="3573">
                  <c:v>40102</c:v>
                </c:pt>
                <c:pt idx="3574">
                  <c:v>40103</c:v>
                </c:pt>
                <c:pt idx="3575">
                  <c:v>40104</c:v>
                </c:pt>
                <c:pt idx="3576">
                  <c:v>40105</c:v>
                </c:pt>
                <c:pt idx="3577">
                  <c:v>40106</c:v>
                </c:pt>
                <c:pt idx="3578">
                  <c:v>40107</c:v>
                </c:pt>
                <c:pt idx="3579">
                  <c:v>40108</c:v>
                </c:pt>
                <c:pt idx="3580">
                  <c:v>40109</c:v>
                </c:pt>
                <c:pt idx="3581">
                  <c:v>40110</c:v>
                </c:pt>
                <c:pt idx="3582">
                  <c:v>40111</c:v>
                </c:pt>
                <c:pt idx="3583">
                  <c:v>40112</c:v>
                </c:pt>
                <c:pt idx="3584">
                  <c:v>40113</c:v>
                </c:pt>
                <c:pt idx="3585">
                  <c:v>40114</c:v>
                </c:pt>
                <c:pt idx="3586">
                  <c:v>40115</c:v>
                </c:pt>
                <c:pt idx="3587">
                  <c:v>40116</c:v>
                </c:pt>
                <c:pt idx="3588">
                  <c:v>40117</c:v>
                </c:pt>
                <c:pt idx="3589">
                  <c:v>40118</c:v>
                </c:pt>
                <c:pt idx="3590">
                  <c:v>40119</c:v>
                </c:pt>
                <c:pt idx="3591">
                  <c:v>40120</c:v>
                </c:pt>
                <c:pt idx="3592">
                  <c:v>40121</c:v>
                </c:pt>
                <c:pt idx="3593">
                  <c:v>40122</c:v>
                </c:pt>
                <c:pt idx="3594">
                  <c:v>40123</c:v>
                </c:pt>
                <c:pt idx="3595">
                  <c:v>40124</c:v>
                </c:pt>
                <c:pt idx="3596">
                  <c:v>40125</c:v>
                </c:pt>
                <c:pt idx="3597">
                  <c:v>40126</c:v>
                </c:pt>
                <c:pt idx="3598">
                  <c:v>40127</c:v>
                </c:pt>
                <c:pt idx="3599">
                  <c:v>40128</c:v>
                </c:pt>
                <c:pt idx="3600">
                  <c:v>40129</c:v>
                </c:pt>
                <c:pt idx="3601">
                  <c:v>40130</c:v>
                </c:pt>
                <c:pt idx="3602">
                  <c:v>40131</c:v>
                </c:pt>
                <c:pt idx="3603">
                  <c:v>40132</c:v>
                </c:pt>
                <c:pt idx="3604">
                  <c:v>40133</c:v>
                </c:pt>
                <c:pt idx="3605">
                  <c:v>40134</c:v>
                </c:pt>
                <c:pt idx="3606">
                  <c:v>40135</c:v>
                </c:pt>
                <c:pt idx="3607">
                  <c:v>40136</c:v>
                </c:pt>
                <c:pt idx="3608">
                  <c:v>40137</c:v>
                </c:pt>
                <c:pt idx="3609">
                  <c:v>40138</c:v>
                </c:pt>
                <c:pt idx="3610">
                  <c:v>40139</c:v>
                </c:pt>
                <c:pt idx="3611">
                  <c:v>40140</c:v>
                </c:pt>
                <c:pt idx="3612">
                  <c:v>40141</c:v>
                </c:pt>
                <c:pt idx="3613">
                  <c:v>40142</c:v>
                </c:pt>
                <c:pt idx="3614">
                  <c:v>40143</c:v>
                </c:pt>
                <c:pt idx="3615">
                  <c:v>40144</c:v>
                </c:pt>
                <c:pt idx="3616">
                  <c:v>40145</c:v>
                </c:pt>
                <c:pt idx="3617">
                  <c:v>40146</c:v>
                </c:pt>
                <c:pt idx="3618">
                  <c:v>40147</c:v>
                </c:pt>
                <c:pt idx="3619">
                  <c:v>40148</c:v>
                </c:pt>
                <c:pt idx="3620">
                  <c:v>40149</c:v>
                </c:pt>
                <c:pt idx="3621">
                  <c:v>40150</c:v>
                </c:pt>
                <c:pt idx="3622">
                  <c:v>40151</c:v>
                </c:pt>
                <c:pt idx="3623">
                  <c:v>40152</c:v>
                </c:pt>
                <c:pt idx="3624">
                  <c:v>40153</c:v>
                </c:pt>
                <c:pt idx="3625">
                  <c:v>40154</c:v>
                </c:pt>
                <c:pt idx="3626">
                  <c:v>40155</c:v>
                </c:pt>
                <c:pt idx="3627">
                  <c:v>40156</c:v>
                </c:pt>
                <c:pt idx="3628">
                  <c:v>40157</c:v>
                </c:pt>
                <c:pt idx="3629">
                  <c:v>40158</c:v>
                </c:pt>
                <c:pt idx="3630">
                  <c:v>40159</c:v>
                </c:pt>
                <c:pt idx="3631">
                  <c:v>40160</c:v>
                </c:pt>
                <c:pt idx="3632">
                  <c:v>40161</c:v>
                </c:pt>
                <c:pt idx="3633">
                  <c:v>40162</c:v>
                </c:pt>
                <c:pt idx="3634">
                  <c:v>40163</c:v>
                </c:pt>
                <c:pt idx="3635">
                  <c:v>40164</c:v>
                </c:pt>
                <c:pt idx="3636">
                  <c:v>40165</c:v>
                </c:pt>
                <c:pt idx="3637">
                  <c:v>40166</c:v>
                </c:pt>
                <c:pt idx="3638">
                  <c:v>40167</c:v>
                </c:pt>
                <c:pt idx="3639">
                  <c:v>40168</c:v>
                </c:pt>
                <c:pt idx="3640">
                  <c:v>40169</c:v>
                </c:pt>
                <c:pt idx="3641">
                  <c:v>40170</c:v>
                </c:pt>
                <c:pt idx="3642">
                  <c:v>40171</c:v>
                </c:pt>
                <c:pt idx="3643">
                  <c:v>40172</c:v>
                </c:pt>
                <c:pt idx="3644">
                  <c:v>40173</c:v>
                </c:pt>
                <c:pt idx="3645">
                  <c:v>40174</c:v>
                </c:pt>
                <c:pt idx="3646">
                  <c:v>40175</c:v>
                </c:pt>
                <c:pt idx="3647">
                  <c:v>40176</c:v>
                </c:pt>
                <c:pt idx="3648">
                  <c:v>40177</c:v>
                </c:pt>
                <c:pt idx="3649">
                  <c:v>40178</c:v>
                </c:pt>
                <c:pt idx="3650">
                  <c:v>40179</c:v>
                </c:pt>
                <c:pt idx="3651">
                  <c:v>40180</c:v>
                </c:pt>
                <c:pt idx="3652">
                  <c:v>40181</c:v>
                </c:pt>
                <c:pt idx="3653">
                  <c:v>40182</c:v>
                </c:pt>
                <c:pt idx="3654">
                  <c:v>40183</c:v>
                </c:pt>
                <c:pt idx="3655">
                  <c:v>40184</c:v>
                </c:pt>
                <c:pt idx="3656">
                  <c:v>40185</c:v>
                </c:pt>
                <c:pt idx="3657">
                  <c:v>40186</c:v>
                </c:pt>
                <c:pt idx="3658">
                  <c:v>40187</c:v>
                </c:pt>
                <c:pt idx="3659">
                  <c:v>40188</c:v>
                </c:pt>
                <c:pt idx="3660">
                  <c:v>40189</c:v>
                </c:pt>
                <c:pt idx="3661">
                  <c:v>40190</c:v>
                </c:pt>
                <c:pt idx="3662">
                  <c:v>40191</c:v>
                </c:pt>
                <c:pt idx="3663">
                  <c:v>40192</c:v>
                </c:pt>
                <c:pt idx="3664">
                  <c:v>40193</c:v>
                </c:pt>
                <c:pt idx="3665">
                  <c:v>40194</c:v>
                </c:pt>
                <c:pt idx="3666">
                  <c:v>40195</c:v>
                </c:pt>
                <c:pt idx="3667">
                  <c:v>40196</c:v>
                </c:pt>
                <c:pt idx="3668">
                  <c:v>40197</c:v>
                </c:pt>
                <c:pt idx="3669">
                  <c:v>40198</c:v>
                </c:pt>
                <c:pt idx="3670">
                  <c:v>40199</c:v>
                </c:pt>
                <c:pt idx="3671">
                  <c:v>40200</c:v>
                </c:pt>
                <c:pt idx="3672">
                  <c:v>40201</c:v>
                </c:pt>
                <c:pt idx="3673">
                  <c:v>40202</c:v>
                </c:pt>
                <c:pt idx="3674">
                  <c:v>40203</c:v>
                </c:pt>
                <c:pt idx="3675">
                  <c:v>40204</c:v>
                </c:pt>
                <c:pt idx="3676">
                  <c:v>40205</c:v>
                </c:pt>
                <c:pt idx="3677">
                  <c:v>40206</c:v>
                </c:pt>
                <c:pt idx="3678">
                  <c:v>40207</c:v>
                </c:pt>
                <c:pt idx="3679">
                  <c:v>40208</c:v>
                </c:pt>
                <c:pt idx="3680">
                  <c:v>40209</c:v>
                </c:pt>
                <c:pt idx="3681">
                  <c:v>40210</c:v>
                </c:pt>
                <c:pt idx="3682">
                  <c:v>40211</c:v>
                </c:pt>
                <c:pt idx="3683">
                  <c:v>40212</c:v>
                </c:pt>
                <c:pt idx="3684">
                  <c:v>40213</c:v>
                </c:pt>
                <c:pt idx="3685">
                  <c:v>40214</c:v>
                </c:pt>
                <c:pt idx="3686">
                  <c:v>40215</c:v>
                </c:pt>
                <c:pt idx="3687">
                  <c:v>40216</c:v>
                </c:pt>
                <c:pt idx="3688">
                  <c:v>40217</c:v>
                </c:pt>
                <c:pt idx="3689">
                  <c:v>40218</c:v>
                </c:pt>
                <c:pt idx="3690">
                  <c:v>40219</c:v>
                </c:pt>
                <c:pt idx="3691">
                  <c:v>40220</c:v>
                </c:pt>
                <c:pt idx="3692">
                  <c:v>40221</c:v>
                </c:pt>
                <c:pt idx="3693">
                  <c:v>40222</c:v>
                </c:pt>
                <c:pt idx="3694">
                  <c:v>40223</c:v>
                </c:pt>
                <c:pt idx="3695">
                  <c:v>40224</c:v>
                </c:pt>
                <c:pt idx="3696">
                  <c:v>40225</c:v>
                </c:pt>
                <c:pt idx="3697">
                  <c:v>40226</c:v>
                </c:pt>
                <c:pt idx="3698">
                  <c:v>40227</c:v>
                </c:pt>
                <c:pt idx="3699">
                  <c:v>40228</c:v>
                </c:pt>
                <c:pt idx="3700">
                  <c:v>40229</c:v>
                </c:pt>
                <c:pt idx="3701">
                  <c:v>40230</c:v>
                </c:pt>
                <c:pt idx="3702">
                  <c:v>40231</c:v>
                </c:pt>
                <c:pt idx="3703">
                  <c:v>40232</c:v>
                </c:pt>
                <c:pt idx="3704">
                  <c:v>40233</c:v>
                </c:pt>
                <c:pt idx="3705">
                  <c:v>40234</c:v>
                </c:pt>
                <c:pt idx="3706">
                  <c:v>40235</c:v>
                </c:pt>
                <c:pt idx="3707">
                  <c:v>40236</c:v>
                </c:pt>
                <c:pt idx="3708">
                  <c:v>40237</c:v>
                </c:pt>
                <c:pt idx="3709">
                  <c:v>40238</c:v>
                </c:pt>
                <c:pt idx="3710">
                  <c:v>40239</c:v>
                </c:pt>
                <c:pt idx="3711">
                  <c:v>40240</c:v>
                </c:pt>
                <c:pt idx="3712">
                  <c:v>40241</c:v>
                </c:pt>
                <c:pt idx="3713">
                  <c:v>40242</c:v>
                </c:pt>
                <c:pt idx="3714">
                  <c:v>40243</c:v>
                </c:pt>
                <c:pt idx="3715">
                  <c:v>40244</c:v>
                </c:pt>
                <c:pt idx="3716">
                  <c:v>40245</c:v>
                </c:pt>
                <c:pt idx="3717">
                  <c:v>40246</c:v>
                </c:pt>
                <c:pt idx="3718">
                  <c:v>40247</c:v>
                </c:pt>
                <c:pt idx="3719">
                  <c:v>40248</c:v>
                </c:pt>
                <c:pt idx="3720">
                  <c:v>40249</c:v>
                </c:pt>
                <c:pt idx="3721">
                  <c:v>40250</c:v>
                </c:pt>
                <c:pt idx="3722">
                  <c:v>40251</c:v>
                </c:pt>
                <c:pt idx="3723">
                  <c:v>40252</c:v>
                </c:pt>
                <c:pt idx="3724">
                  <c:v>40253</c:v>
                </c:pt>
                <c:pt idx="3725">
                  <c:v>40254</c:v>
                </c:pt>
                <c:pt idx="3726">
                  <c:v>40255</c:v>
                </c:pt>
                <c:pt idx="3727">
                  <c:v>40256</c:v>
                </c:pt>
                <c:pt idx="3728">
                  <c:v>40257</c:v>
                </c:pt>
                <c:pt idx="3729">
                  <c:v>40258</c:v>
                </c:pt>
                <c:pt idx="3730">
                  <c:v>40259</c:v>
                </c:pt>
                <c:pt idx="3731">
                  <c:v>40260</c:v>
                </c:pt>
                <c:pt idx="3732">
                  <c:v>40261</c:v>
                </c:pt>
                <c:pt idx="3733">
                  <c:v>40262</c:v>
                </c:pt>
                <c:pt idx="3734">
                  <c:v>40263</c:v>
                </c:pt>
                <c:pt idx="3735">
                  <c:v>40264</c:v>
                </c:pt>
                <c:pt idx="3736">
                  <c:v>40265</c:v>
                </c:pt>
                <c:pt idx="3737">
                  <c:v>40266</c:v>
                </c:pt>
                <c:pt idx="3738">
                  <c:v>40267</c:v>
                </c:pt>
                <c:pt idx="3739">
                  <c:v>40268</c:v>
                </c:pt>
                <c:pt idx="3740">
                  <c:v>40269</c:v>
                </c:pt>
                <c:pt idx="3741">
                  <c:v>40270</c:v>
                </c:pt>
                <c:pt idx="3742">
                  <c:v>40271</c:v>
                </c:pt>
                <c:pt idx="3743">
                  <c:v>40272</c:v>
                </c:pt>
                <c:pt idx="3744">
                  <c:v>40273</c:v>
                </c:pt>
                <c:pt idx="3745">
                  <c:v>40274</c:v>
                </c:pt>
                <c:pt idx="3746">
                  <c:v>40275</c:v>
                </c:pt>
                <c:pt idx="3747">
                  <c:v>40276</c:v>
                </c:pt>
                <c:pt idx="3748">
                  <c:v>40277</c:v>
                </c:pt>
                <c:pt idx="3749">
                  <c:v>40278</c:v>
                </c:pt>
                <c:pt idx="3750">
                  <c:v>40279</c:v>
                </c:pt>
                <c:pt idx="3751">
                  <c:v>40280</c:v>
                </c:pt>
                <c:pt idx="3752">
                  <c:v>40281</c:v>
                </c:pt>
                <c:pt idx="3753">
                  <c:v>40282</c:v>
                </c:pt>
                <c:pt idx="3754">
                  <c:v>40283</c:v>
                </c:pt>
                <c:pt idx="3755">
                  <c:v>40284</c:v>
                </c:pt>
                <c:pt idx="3756">
                  <c:v>40285</c:v>
                </c:pt>
                <c:pt idx="3757">
                  <c:v>40286</c:v>
                </c:pt>
                <c:pt idx="3758">
                  <c:v>40287</c:v>
                </c:pt>
                <c:pt idx="3759">
                  <c:v>40288</c:v>
                </c:pt>
                <c:pt idx="3760">
                  <c:v>40289</c:v>
                </c:pt>
                <c:pt idx="3761">
                  <c:v>40290</c:v>
                </c:pt>
                <c:pt idx="3762">
                  <c:v>40291</c:v>
                </c:pt>
                <c:pt idx="3763">
                  <c:v>40292</c:v>
                </c:pt>
                <c:pt idx="3764">
                  <c:v>40293</c:v>
                </c:pt>
                <c:pt idx="3765">
                  <c:v>40294</c:v>
                </c:pt>
                <c:pt idx="3766">
                  <c:v>40295</c:v>
                </c:pt>
                <c:pt idx="3767">
                  <c:v>40296</c:v>
                </c:pt>
                <c:pt idx="3768">
                  <c:v>40297</c:v>
                </c:pt>
                <c:pt idx="3769">
                  <c:v>40298</c:v>
                </c:pt>
                <c:pt idx="3770">
                  <c:v>40299</c:v>
                </c:pt>
                <c:pt idx="3771">
                  <c:v>40300</c:v>
                </c:pt>
                <c:pt idx="3772">
                  <c:v>40301</c:v>
                </c:pt>
                <c:pt idx="3773">
                  <c:v>40302</c:v>
                </c:pt>
                <c:pt idx="3774">
                  <c:v>40303</c:v>
                </c:pt>
                <c:pt idx="3775">
                  <c:v>40304</c:v>
                </c:pt>
                <c:pt idx="3776">
                  <c:v>40305</c:v>
                </c:pt>
                <c:pt idx="3777">
                  <c:v>40306</c:v>
                </c:pt>
                <c:pt idx="3778">
                  <c:v>40307</c:v>
                </c:pt>
                <c:pt idx="3779">
                  <c:v>40308</c:v>
                </c:pt>
                <c:pt idx="3780">
                  <c:v>40309</c:v>
                </c:pt>
                <c:pt idx="3781">
                  <c:v>40310</c:v>
                </c:pt>
                <c:pt idx="3782">
                  <c:v>40311</c:v>
                </c:pt>
                <c:pt idx="3783">
                  <c:v>40312</c:v>
                </c:pt>
                <c:pt idx="3784">
                  <c:v>40313</c:v>
                </c:pt>
                <c:pt idx="3785">
                  <c:v>40314</c:v>
                </c:pt>
                <c:pt idx="3786">
                  <c:v>40315</c:v>
                </c:pt>
                <c:pt idx="3787">
                  <c:v>40316</c:v>
                </c:pt>
                <c:pt idx="3788">
                  <c:v>40317</c:v>
                </c:pt>
                <c:pt idx="3789">
                  <c:v>40318</c:v>
                </c:pt>
                <c:pt idx="3790">
                  <c:v>40319</c:v>
                </c:pt>
                <c:pt idx="3791">
                  <c:v>40320</c:v>
                </c:pt>
                <c:pt idx="3792">
                  <c:v>40321</c:v>
                </c:pt>
                <c:pt idx="3793">
                  <c:v>40322</c:v>
                </c:pt>
                <c:pt idx="3794">
                  <c:v>40323</c:v>
                </c:pt>
                <c:pt idx="3795">
                  <c:v>40324</c:v>
                </c:pt>
                <c:pt idx="3796">
                  <c:v>40325</c:v>
                </c:pt>
                <c:pt idx="3797">
                  <c:v>40326</c:v>
                </c:pt>
                <c:pt idx="3798">
                  <c:v>40327</c:v>
                </c:pt>
                <c:pt idx="3799">
                  <c:v>40328</c:v>
                </c:pt>
                <c:pt idx="3800">
                  <c:v>40329</c:v>
                </c:pt>
                <c:pt idx="3801">
                  <c:v>40330</c:v>
                </c:pt>
                <c:pt idx="3802">
                  <c:v>40331</c:v>
                </c:pt>
                <c:pt idx="3803">
                  <c:v>40332</c:v>
                </c:pt>
                <c:pt idx="3804">
                  <c:v>40333</c:v>
                </c:pt>
                <c:pt idx="3805">
                  <c:v>40334</c:v>
                </c:pt>
                <c:pt idx="3806">
                  <c:v>40335</c:v>
                </c:pt>
                <c:pt idx="3807">
                  <c:v>40336</c:v>
                </c:pt>
                <c:pt idx="3808">
                  <c:v>40337</c:v>
                </c:pt>
                <c:pt idx="3809">
                  <c:v>40338</c:v>
                </c:pt>
                <c:pt idx="3810">
                  <c:v>40339</c:v>
                </c:pt>
                <c:pt idx="3811">
                  <c:v>40340</c:v>
                </c:pt>
                <c:pt idx="3812">
                  <c:v>40341</c:v>
                </c:pt>
                <c:pt idx="3813">
                  <c:v>40342</c:v>
                </c:pt>
                <c:pt idx="3814">
                  <c:v>40343</c:v>
                </c:pt>
                <c:pt idx="3815">
                  <c:v>40344</c:v>
                </c:pt>
                <c:pt idx="3816">
                  <c:v>40345</c:v>
                </c:pt>
                <c:pt idx="3817">
                  <c:v>40346</c:v>
                </c:pt>
                <c:pt idx="3818">
                  <c:v>40347</c:v>
                </c:pt>
                <c:pt idx="3819">
                  <c:v>40348</c:v>
                </c:pt>
                <c:pt idx="3820">
                  <c:v>40349</c:v>
                </c:pt>
                <c:pt idx="3821">
                  <c:v>40350</c:v>
                </c:pt>
                <c:pt idx="3822">
                  <c:v>40351</c:v>
                </c:pt>
                <c:pt idx="3823">
                  <c:v>40352</c:v>
                </c:pt>
                <c:pt idx="3824">
                  <c:v>40353</c:v>
                </c:pt>
                <c:pt idx="3825">
                  <c:v>40354</c:v>
                </c:pt>
                <c:pt idx="3826">
                  <c:v>40355</c:v>
                </c:pt>
                <c:pt idx="3827">
                  <c:v>40356</c:v>
                </c:pt>
                <c:pt idx="3828">
                  <c:v>40357</c:v>
                </c:pt>
                <c:pt idx="3829">
                  <c:v>40358</c:v>
                </c:pt>
                <c:pt idx="3830">
                  <c:v>40359</c:v>
                </c:pt>
                <c:pt idx="3831">
                  <c:v>40360</c:v>
                </c:pt>
                <c:pt idx="3832">
                  <c:v>40361</c:v>
                </c:pt>
                <c:pt idx="3833">
                  <c:v>40362</c:v>
                </c:pt>
                <c:pt idx="3834">
                  <c:v>40363</c:v>
                </c:pt>
                <c:pt idx="3835">
                  <c:v>40364</c:v>
                </c:pt>
                <c:pt idx="3836">
                  <c:v>40365</c:v>
                </c:pt>
                <c:pt idx="3837">
                  <c:v>40366</c:v>
                </c:pt>
                <c:pt idx="3838">
                  <c:v>40367</c:v>
                </c:pt>
                <c:pt idx="3839">
                  <c:v>40368</c:v>
                </c:pt>
                <c:pt idx="3840">
                  <c:v>40369</c:v>
                </c:pt>
                <c:pt idx="3841">
                  <c:v>40370</c:v>
                </c:pt>
                <c:pt idx="3842">
                  <c:v>40371</c:v>
                </c:pt>
                <c:pt idx="3843">
                  <c:v>40372</c:v>
                </c:pt>
                <c:pt idx="3844">
                  <c:v>40373</c:v>
                </c:pt>
                <c:pt idx="3845">
                  <c:v>40374</c:v>
                </c:pt>
                <c:pt idx="3846">
                  <c:v>40375</c:v>
                </c:pt>
                <c:pt idx="3847">
                  <c:v>40376</c:v>
                </c:pt>
                <c:pt idx="3848">
                  <c:v>40377</c:v>
                </c:pt>
                <c:pt idx="3849">
                  <c:v>40378</c:v>
                </c:pt>
                <c:pt idx="3850">
                  <c:v>40379</c:v>
                </c:pt>
                <c:pt idx="3851">
                  <c:v>40380</c:v>
                </c:pt>
                <c:pt idx="3852">
                  <c:v>40381</c:v>
                </c:pt>
                <c:pt idx="3853">
                  <c:v>40382</c:v>
                </c:pt>
                <c:pt idx="3854">
                  <c:v>40383</c:v>
                </c:pt>
                <c:pt idx="3855">
                  <c:v>40384</c:v>
                </c:pt>
                <c:pt idx="3856">
                  <c:v>40385</c:v>
                </c:pt>
                <c:pt idx="3857">
                  <c:v>40386</c:v>
                </c:pt>
                <c:pt idx="3858">
                  <c:v>40387</c:v>
                </c:pt>
                <c:pt idx="3859">
                  <c:v>40388</c:v>
                </c:pt>
                <c:pt idx="3860">
                  <c:v>40389</c:v>
                </c:pt>
                <c:pt idx="3861">
                  <c:v>40390</c:v>
                </c:pt>
                <c:pt idx="3862">
                  <c:v>40391</c:v>
                </c:pt>
                <c:pt idx="3863">
                  <c:v>40392</c:v>
                </c:pt>
                <c:pt idx="3864">
                  <c:v>40393</c:v>
                </c:pt>
                <c:pt idx="3865">
                  <c:v>40394</c:v>
                </c:pt>
                <c:pt idx="3866">
                  <c:v>40395</c:v>
                </c:pt>
                <c:pt idx="3867">
                  <c:v>40396</c:v>
                </c:pt>
                <c:pt idx="3868">
                  <c:v>40397</c:v>
                </c:pt>
                <c:pt idx="3869">
                  <c:v>40398</c:v>
                </c:pt>
                <c:pt idx="3870">
                  <c:v>40399</c:v>
                </c:pt>
                <c:pt idx="3871">
                  <c:v>40400</c:v>
                </c:pt>
                <c:pt idx="3872">
                  <c:v>40401</c:v>
                </c:pt>
                <c:pt idx="3873">
                  <c:v>40402</c:v>
                </c:pt>
                <c:pt idx="3874">
                  <c:v>40403</c:v>
                </c:pt>
                <c:pt idx="3875">
                  <c:v>40404</c:v>
                </c:pt>
                <c:pt idx="3876">
                  <c:v>40405</c:v>
                </c:pt>
                <c:pt idx="3877">
                  <c:v>40406</c:v>
                </c:pt>
                <c:pt idx="3878">
                  <c:v>40407</c:v>
                </c:pt>
                <c:pt idx="3879">
                  <c:v>40408</c:v>
                </c:pt>
                <c:pt idx="3880">
                  <c:v>40409</c:v>
                </c:pt>
                <c:pt idx="3881">
                  <c:v>40410</c:v>
                </c:pt>
                <c:pt idx="3882">
                  <c:v>40411</c:v>
                </c:pt>
                <c:pt idx="3883">
                  <c:v>40412</c:v>
                </c:pt>
                <c:pt idx="3884">
                  <c:v>40413</c:v>
                </c:pt>
                <c:pt idx="3885">
                  <c:v>40414</c:v>
                </c:pt>
                <c:pt idx="3886">
                  <c:v>40415</c:v>
                </c:pt>
                <c:pt idx="3887">
                  <c:v>40416</c:v>
                </c:pt>
                <c:pt idx="3888">
                  <c:v>40417</c:v>
                </c:pt>
                <c:pt idx="3889">
                  <c:v>40418</c:v>
                </c:pt>
                <c:pt idx="3890">
                  <c:v>40419</c:v>
                </c:pt>
                <c:pt idx="3891">
                  <c:v>40420</c:v>
                </c:pt>
                <c:pt idx="3892">
                  <c:v>40421</c:v>
                </c:pt>
                <c:pt idx="3893">
                  <c:v>40422</c:v>
                </c:pt>
                <c:pt idx="3894">
                  <c:v>40423</c:v>
                </c:pt>
                <c:pt idx="3895">
                  <c:v>40424</c:v>
                </c:pt>
                <c:pt idx="3896">
                  <c:v>40425</c:v>
                </c:pt>
                <c:pt idx="3897">
                  <c:v>40426</c:v>
                </c:pt>
                <c:pt idx="3898">
                  <c:v>40427</c:v>
                </c:pt>
                <c:pt idx="3899">
                  <c:v>40428</c:v>
                </c:pt>
                <c:pt idx="3900">
                  <c:v>40429</c:v>
                </c:pt>
                <c:pt idx="3901">
                  <c:v>40430</c:v>
                </c:pt>
                <c:pt idx="3902">
                  <c:v>40431</c:v>
                </c:pt>
                <c:pt idx="3903">
                  <c:v>40432</c:v>
                </c:pt>
                <c:pt idx="3904">
                  <c:v>40433</c:v>
                </c:pt>
                <c:pt idx="3905">
                  <c:v>40434</c:v>
                </c:pt>
                <c:pt idx="3906">
                  <c:v>40435</c:v>
                </c:pt>
                <c:pt idx="3907">
                  <c:v>40436</c:v>
                </c:pt>
                <c:pt idx="3908">
                  <c:v>40437</c:v>
                </c:pt>
                <c:pt idx="3909">
                  <c:v>40438</c:v>
                </c:pt>
                <c:pt idx="3910">
                  <c:v>40439</c:v>
                </c:pt>
                <c:pt idx="3911">
                  <c:v>40440</c:v>
                </c:pt>
                <c:pt idx="3912">
                  <c:v>40441</c:v>
                </c:pt>
                <c:pt idx="3913">
                  <c:v>40442</c:v>
                </c:pt>
                <c:pt idx="3914">
                  <c:v>40443</c:v>
                </c:pt>
                <c:pt idx="3915">
                  <c:v>40444</c:v>
                </c:pt>
                <c:pt idx="3916">
                  <c:v>40445</c:v>
                </c:pt>
                <c:pt idx="3917">
                  <c:v>40446</c:v>
                </c:pt>
                <c:pt idx="3918">
                  <c:v>40447</c:v>
                </c:pt>
                <c:pt idx="3919">
                  <c:v>40448</c:v>
                </c:pt>
                <c:pt idx="3920">
                  <c:v>40449</c:v>
                </c:pt>
                <c:pt idx="3921">
                  <c:v>40450</c:v>
                </c:pt>
                <c:pt idx="3922">
                  <c:v>40451</c:v>
                </c:pt>
                <c:pt idx="3923">
                  <c:v>40452</c:v>
                </c:pt>
                <c:pt idx="3924">
                  <c:v>40453</c:v>
                </c:pt>
                <c:pt idx="3925">
                  <c:v>40454</c:v>
                </c:pt>
                <c:pt idx="3926">
                  <c:v>40455</c:v>
                </c:pt>
                <c:pt idx="3927">
                  <c:v>40456</c:v>
                </c:pt>
                <c:pt idx="3928">
                  <c:v>40457</c:v>
                </c:pt>
                <c:pt idx="3929">
                  <c:v>40458</c:v>
                </c:pt>
                <c:pt idx="3930">
                  <c:v>40459</c:v>
                </c:pt>
                <c:pt idx="3931">
                  <c:v>40460</c:v>
                </c:pt>
                <c:pt idx="3932">
                  <c:v>40461</c:v>
                </c:pt>
                <c:pt idx="3933">
                  <c:v>40462</c:v>
                </c:pt>
                <c:pt idx="3934">
                  <c:v>40463</c:v>
                </c:pt>
                <c:pt idx="3935">
                  <c:v>40464</c:v>
                </c:pt>
                <c:pt idx="3936">
                  <c:v>40465</c:v>
                </c:pt>
                <c:pt idx="3937">
                  <c:v>40466</c:v>
                </c:pt>
                <c:pt idx="3938">
                  <c:v>40467</c:v>
                </c:pt>
                <c:pt idx="3939">
                  <c:v>40468</c:v>
                </c:pt>
                <c:pt idx="3940">
                  <c:v>40469</c:v>
                </c:pt>
                <c:pt idx="3941">
                  <c:v>40470</c:v>
                </c:pt>
                <c:pt idx="3942">
                  <c:v>40471</c:v>
                </c:pt>
                <c:pt idx="3943">
                  <c:v>40472</c:v>
                </c:pt>
                <c:pt idx="3944">
                  <c:v>40473</c:v>
                </c:pt>
                <c:pt idx="3945">
                  <c:v>40474</c:v>
                </c:pt>
                <c:pt idx="3946">
                  <c:v>40475</c:v>
                </c:pt>
                <c:pt idx="3947">
                  <c:v>40476</c:v>
                </c:pt>
                <c:pt idx="3948">
                  <c:v>40477</c:v>
                </c:pt>
                <c:pt idx="3949">
                  <c:v>40478</c:v>
                </c:pt>
                <c:pt idx="3950">
                  <c:v>40479</c:v>
                </c:pt>
                <c:pt idx="3951">
                  <c:v>40480</c:v>
                </c:pt>
                <c:pt idx="3952">
                  <c:v>40481</c:v>
                </c:pt>
                <c:pt idx="3953">
                  <c:v>40482</c:v>
                </c:pt>
                <c:pt idx="3954">
                  <c:v>40483</c:v>
                </c:pt>
                <c:pt idx="3955">
                  <c:v>40484</c:v>
                </c:pt>
                <c:pt idx="3956">
                  <c:v>40485</c:v>
                </c:pt>
                <c:pt idx="3957">
                  <c:v>40486</c:v>
                </c:pt>
                <c:pt idx="3958">
                  <c:v>40487</c:v>
                </c:pt>
                <c:pt idx="3959">
                  <c:v>40488</c:v>
                </c:pt>
                <c:pt idx="3960">
                  <c:v>40489</c:v>
                </c:pt>
                <c:pt idx="3961">
                  <c:v>40490</c:v>
                </c:pt>
                <c:pt idx="3962">
                  <c:v>40491</c:v>
                </c:pt>
                <c:pt idx="3963">
                  <c:v>40492</c:v>
                </c:pt>
                <c:pt idx="3964">
                  <c:v>40493</c:v>
                </c:pt>
                <c:pt idx="3965">
                  <c:v>40494</c:v>
                </c:pt>
                <c:pt idx="3966">
                  <c:v>40495</c:v>
                </c:pt>
                <c:pt idx="3967">
                  <c:v>40496</c:v>
                </c:pt>
                <c:pt idx="3968">
                  <c:v>40497</c:v>
                </c:pt>
                <c:pt idx="3969">
                  <c:v>40498</c:v>
                </c:pt>
                <c:pt idx="3970">
                  <c:v>40499</c:v>
                </c:pt>
                <c:pt idx="3971">
                  <c:v>40500</c:v>
                </c:pt>
                <c:pt idx="3972">
                  <c:v>40501</c:v>
                </c:pt>
                <c:pt idx="3973">
                  <c:v>40502</c:v>
                </c:pt>
                <c:pt idx="3974">
                  <c:v>40503</c:v>
                </c:pt>
                <c:pt idx="3975">
                  <c:v>40504</c:v>
                </c:pt>
                <c:pt idx="3976">
                  <c:v>40505</c:v>
                </c:pt>
                <c:pt idx="3977">
                  <c:v>40506</c:v>
                </c:pt>
                <c:pt idx="3978">
                  <c:v>40507</c:v>
                </c:pt>
                <c:pt idx="3979">
                  <c:v>40508</c:v>
                </c:pt>
                <c:pt idx="3980">
                  <c:v>40509</c:v>
                </c:pt>
                <c:pt idx="3981">
                  <c:v>40510</c:v>
                </c:pt>
                <c:pt idx="3982">
                  <c:v>40511</c:v>
                </c:pt>
                <c:pt idx="3983">
                  <c:v>40512</c:v>
                </c:pt>
                <c:pt idx="3984">
                  <c:v>40513</c:v>
                </c:pt>
                <c:pt idx="3985">
                  <c:v>40514</c:v>
                </c:pt>
                <c:pt idx="3986">
                  <c:v>40515</c:v>
                </c:pt>
                <c:pt idx="3987">
                  <c:v>40516</c:v>
                </c:pt>
                <c:pt idx="3988">
                  <c:v>40517</c:v>
                </c:pt>
                <c:pt idx="3989">
                  <c:v>40518</c:v>
                </c:pt>
                <c:pt idx="3990">
                  <c:v>40519</c:v>
                </c:pt>
                <c:pt idx="3991">
                  <c:v>40520</c:v>
                </c:pt>
                <c:pt idx="3992">
                  <c:v>40521</c:v>
                </c:pt>
                <c:pt idx="3993">
                  <c:v>40522</c:v>
                </c:pt>
                <c:pt idx="3994">
                  <c:v>40523</c:v>
                </c:pt>
                <c:pt idx="3995">
                  <c:v>40524</c:v>
                </c:pt>
                <c:pt idx="3996">
                  <c:v>40525</c:v>
                </c:pt>
                <c:pt idx="3997">
                  <c:v>40526</c:v>
                </c:pt>
                <c:pt idx="3998">
                  <c:v>40527</c:v>
                </c:pt>
                <c:pt idx="3999">
                  <c:v>40528</c:v>
                </c:pt>
                <c:pt idx="4000">
                  <c:v>40529</c:v>
                </c:pt>
                <c:pt idx="4001">
                  <c:v>40530</c:v>
                </c:pt>
                <c:pt idx="4002">
                  <c:v>40531</c:v>
                </c:pt>
                <c:pt idx="4003">
                  <c:v>40532</c:v>
                </c:pt>
                <c:pt idx="4004">
                  <c:v>40533</c:v>
                </c:pt>
                <c:pt idx="4005">
                  <c:v>40534</c:v>
                </c:pt>
                <c:pt idx="4006">
                  <c:v>40535</c:v>
                </c:pt>
                <c:pt idx="4007">
                  <c:v>40536</c:v>
                </c:pt>
                <c:pt idx="4008">
                  <c:v>40537</c:v>
                </c:pt>
                <c:pt idx="4009">
                  <c:v>40538</c:v>
                </c:pt>
                <c:pt idx="4010">
                  <c:v>40539</c:v>
                </c:pt>
                <c:pt idx="4011">
                  <c:v>40540</c:v>
                </c:pt>
                <c:pt idx="4012">
                  <c:v>40541</c:v>
                </c:pt>
                <c:pt idx="4013">
                  <c:v>40542</c:v>
                </c:pt>
                <c:pt idx="4014">
                  <c:v>40543</c:v>
                </c:pt>
                <c:pt idx="4015">
                  <c:v>40544</c:v>
                </c:pt>
                <c:pt idx="4016">
                  <c:v>40545</c:v>
                </c:pt>
                <c:pt idx="4017">
                  <c:v>40546</c:v>
                </c:pt>
                <c:pt idx="4018">
                  <c:v>40547</c:v>
                </c:pt>
                <c:pt idx="4019">
                  <c:v>40548</c:v>
                </c:pt>
                <c:pt idx="4020">
                  <c:v>40549</c:v>
                </c:pt>
                <c:pt idx="4021">
                  <c:v>40550</c:v>
                </c:pt>
                <c:pt idx="4022">
                  <c:v>40551</c:v>
                </c:pt>
                <c:pt idx="4023">
                  <c:v>40552</c:v>
                </c:pt>
                <c:pt idx="4024">
                  <c:v>40553</c:v>
                </c:pt>
                <c:pt idx="4025">
                  <c:v>40554</c:v>
                </c:pt>
                <c:pt idx="4026">
                  <c:v>40555</c:v>
                </c:pt>
                <c:pt idx="4027">
                  <c:v>40556</c:v>
                </c:pt>
                <c:pt idx="4028">
                  <c:v>40557</c:v>
                </c:pt>
                <c:pt idx="4029">
                  <c:v>40558</c:v>
                </c:pt>
                <c:pt idx="4030">
                  <c:v>40559</c:v>
                </c:pt>
                <c:pt idx="4031">
                  <c:v>40560</c:v>
                </c:pt>
                <c:pt idx="4032">
                  <c:v>40561</c:v>
                </c:pt>
                <c:pt idx="4033">
                  <c:v>40562</c:v>
                </c:pt>
                <c:pt idx="4034">
                  <c:v>40563</c:v>
                </c:pt>
                <c:pt idx="4035">
                  <c:v>40564</c:v>
                </c:pt>
                <c:pt idx="4036">
                  <c:v>40565</c:v>
                </c:pt>
                <c:pt idx="4037">
                  <c:v>40566</c:v>
                </c:pt>
                <c:pt idx="4038">
                  <c:v>40567</c:v>
                </c:pt>
                <c:pt idx="4039">
                  <c:v>40568</c:v>
                </c:pt>
                <c:pt idx="4040">
                  <c:v>40569</c:v>
                </c:pt>
                <c:pt idx="4041">
                  <c:v>40570</c:v>
                </c:pt>
                <c:pt idx="4042">
                  <c:v>40571</c:v>
                </c:pt>
                <c:pt idx="4043">
                  <c:v>40572</c:v>
                </c:pt>
                <c:pt idx="4044">
                  <c:v>40573</c:v>
                </c:pt>
                <c:pt idx="4045">
                  <c:v>40574</c:v>
                </c:pt>
                <c:pt idx="4046">
                  <c:v>40575</c:v>
                </c:pt>
                <c:pt idx="4047">
                  <c:v>40576</c:v>
                </c:pt>
                <c:pt idx="4048">
                  <c:v>40577</c:v>
                </c:pt>
                <c:pt idx="4049">
                  <c:v>40578</c:v>
                </c:pt>
                <c:pt idx="4050">
                  <c:v>40579</c:v>
                </c:pt>
                <c:pt idx="4051">
                  <c:v>40580</c:v>
                </c:pt>
                <c:pt idx="4052">
                  <c:v>40581</c:v>
                </c:pt>
                <c:pt idx="4053">
                  <c:v>40582</c:v>
                </c:pt>
                <c:pt idx="4054">
                  <c:v>40583</c:v>
                </c:pt>
                <c:pt idx="4055">
                  <c:v>40584</c:v>
                </c:pt>
                <c:pt idx="4056">
                  <c:v>40585</c:v>
                </c:pt>
                <c:pt idx="4057">
                  <c:v>40586</c:v>
                </c:pt>
                <c:pt idx="4058">
                  <c:v>40587</c:v>
                </c:pt>
                <c:pt idx="4059">
                  <c:v>40588</c:v>
                </c:pt>
                <c:pt idx="4060">
                  <c:v>40589</c:v>
                </c:pt>
                <c:pt idx="4061">
                  <c:v>40590</c:v>
                </c:pt>
                <c:pt idx="4062">
                  <c:v>40591</c:v>
                </c:pt>
                <c:pt idx="4063">
                  <c:v>40592</c:v>
                </c:pt>
                <c:pt idx="4064">
                  <c:v>40593</c:v>
                </c:pt>
                <c:pt idx="4065">
                  <c:v>40594</c:v>
                </c:pt>
                <c:pt idx="4066">
                  <c:v>40595</c:v>
                </c:pt>
                <c:pt idx="4067">
                  <c:v>40596</c:v>
                </c:pt>
                <c:pt idx="4068">
                  <c:v>40597</c:v>
                </c:pt>
                <c:pt idx="4069">
                  <c:v>40598</c:v>
                </c:pt>
                <c:pt idx="4070">
                  <c:v>40599</c:v>
                </c:pt>
                <c:pt idx="4071">
                  <c:v>40600</c:v>
                </c:pt>
                <c:pt idx="4072">
                  <c:v>40601</c:v>
                </c:pt>
                <c:pt idx="4073">
                  <c:v>40602</c:v>
                </c:pt>
                <c:pt idx="4074">
                  <c:v>40603</c:v>
                </c:pt>
                <c:pt idx="4075">
                  <c:v>40604</c:v>
                </c:pt>
                <c:pt idx="4076">
                  <c:v>40605</c:v>
                </c:pt>
                <c:pt idx="4077">
                  <c:v>40606</c:v>
                </c:pt>
                <c:pt idx="4078">
                  <c:v>40607</c:v>
                </c:pt>
                <c:pt idx="4079">
                  <c:v>40608</c:v>
                </c:pt>
                <c:pt idx="4080">
                  <c:v>40609</c:v>
                </c:pt>
                <c:pt idx="4081">
                  <c:v>40610</c:v>
                </c:pt>
                <c:pt idx="4082">
                  <c:v>40611</c:v>
                </c:pt>
                <c:pt idx="4083">
                  <c:v>40612</c:v>
                </c:pt>
                <c:pt idx="4084">
                  <c:v>40613</c:v>
                </c:pt>
                <c:pt idx="4085">
                  <c:v>40614</c:v>
                </c:pt>
                <c:pt idx="4086">
                  <c:v>40615</c:v>
                </c:pt>
                <c:pt idx="4087">
                  <c:v>40616</c:v>
                </c:pt>
                <c:pt idx="4088">
                  <c:v>40617</c:v>
                </c:pt>
                <c:pt idx="4089">
                  <c:v>40618</c:v>
                </c:pt>
                <c:pt idx="4090">
                  <c:v>40619</c:v>
                </c:pt>
                <c:pt idx="4091">
                  <c:v>40620</c:v>
                </c:pt>
                <c:pt idx="4092">
                  <c:v>40621</c:v>
                </c:pt>
                <c:pt idx="4093">
                  <c:v>40622</c:v>
                </c:pt>
                <c:pt idx="4094">
                  <c:v>40623</c:v>
                </c:pt>
                <c:pt idx="4095">
                  <c:v>40624</c:v>
                </c:pt>
                <c:pt idx="4096">
                  <c:v>40625</c:v>
                </c:pt>
                <c:pt idx="4097">
                  <c:v>40626</c:v>
                </c:pt>
                <c:pt idx="4098">
                  <c:v>40627</c:v>
                </c:pt>
                <c:pt idx="4099">
                  <c:v>40628</c:v>
                </c:pt>
                <c:pt idx="4100">
                  <c:v>40629</c:v>
                </c:pt>
                <c:pt idx="4101">
                  <c:v>40630</c:v>
                </c:pt>
                <c:pt idx="4102">
                  <c:v>40631</c:v>
                </c:pt>
                <c:pt idx="4103">
                  <c:v>40632</c:v>
                </c:pt>
                <c:pt idx="4104">
                  <c:v>40633</c:v>
                </c:pt>
                <c:pt idx="4105">
                  <c:v>40634</c:v>
                </c:pt>
                <c:pt idx="4106">
                  <c:v>40635</c:v>
                </c:pt>
                <c:pt idx="4107">
                  <c:v>40636</c:v>
                </c:pt>
                <c:pt idx="4108">
                  <c:v>40637</c:v>
                </c:pt>
                <c:pt idx="4109">
                  <c:v>40638</c:v>
                </c:pt>
                <c:pt idx="4110">
                  <c:v>40639</c:v>
                </c:pt>
                <c:pt idx="4111">
                  <c:v>40640</c:v>
                </c:pt>
                <c:pt idx="4112">
                  <c:v>40641</c:v>
                </c:pt>
                <c:pt idx="4113">
                  <c:v>40642</c:v>
                </c:pt>
                <c:pt idx="4114">
                  <c:v>40643</c:v>
                </c:pt>
                <c:pt idx="4115">
                  <c:v>40644</c:v>
                </c:pt>
                <c:pt idx="4116">
                  <c:v>40645</c:v>
                </c:pt>
                <c:pt idx="4117">
                  <c:v>40646</c:v>
                </c:pt>
                <c:pt idx="4118">
                  <c:v>40647</c:v>
                </c:pt>
                <c:pt idx="4119">
                  <c:v>40648</c:v>
                </c:pt>
                <c:pt idx="4120">
                  <c:v>40649</c:v>
                </c:pt>
                <c:pt idx="4121">
                  <c:v>40650</c:v>
                </c:pt>
                <c:pt idx="4122">
                  <c:v>40651</c:v>
                </c:pt>
                <c:pt idx="4123">
                  <c:v>40652</c:v>
                </c:pt>
                <c:pt idx="4124">
                  <c:v>40653</c:v>
                </c:pt>
                <c:pt idx="4125">
                  <c:v>40654</c:v>
                </c:pt>
                <c:pt idx="4126">
                  <c:v>40655</c:v>
                </c:pt>
                <c:pt idx="4127">
                  <c:v>40656</c:v>
                </c:pt>
                <c:pt idx="4128">
                  <c:v>40657</c:v>
                </c:pt>
                <c:pt idx="4129">
                  <c:v>40658</c:v>
                </c:pt>
                <c:pt idx="4130">
                  <c:v>40659</c:v>
                </c:pt>
                <c:pt idx="4131">
                  <c:v>40660</c:v>
                </c:pt>
                <c:pt idx="4132">
                  <c:v>40661</c:v>
                </c:pt>
                <c:pt idx="4133">
                  <c:v>40662</c:v>
                </c:pt>
                <c:pt idx="4134">
                  <c:v>40663</c:v>
                </c:pt>
                <c:pt idx="4135">
                  <c:v>40664</c:v>
                </c:pt>
                <c:pt idx="4136">
                  <c:v>40665</c:v>
                </c:pt>
                <c:pt idx="4137">
                  <c:v>40666</c:v>
                </c:pt>
                <c:pt idx="4138">
                  <c:v>40667</c:v>
                </c:pt>
                <c:pt idx="4139">
                  <c:v>40668</c:v>
                </c:pt>
                <c:pt idx="4140">
                  <c:v>40669</c:v>
                </c:pt>
                <c:pt idx="4141">
                  <c:v>40670</c:v>
                </c:pt>
                <c:pt idx="4142">
                  <c:v>40671</c:v>
                </c:pt>
                <c:pt idx="4143">
                  <c:v>40672</c:v>
                </c:pt>
                <c:pt idx="4144">
                  <c:v>40673</c:v>
                </c:pt>
                <c:pt idx="4145">
                  <c:v>40674</c:v>
                </c:pt>
                <c:pt idx="4146">
                  <c:v>40675</c:v>
                </c:pt>
                <c:pt idx="4147">
                  <c:v>40676</c:v>
                </c:pt>
                <c:pt idx="4148">
                  <c:v>40677</c:v>
                </c:pt>
                <c:pt idx="4149">
                  <c:v>40678</c:v>
                </c:pt>
                <c:pt idx="4150">
                  <c:v>40679</c:v>
                </c:pt>
                <c:pt idx="4151">
                  <c:v>40680</c:v>
                </c:pt>
                <c:pt idx="4152">
                  <c:v>40681</c:v>
                </c:pt>
                <c:pt idx="4153">
                  <c:v>40682</c:v>
                </c:pt>
                <c:pt idx="4154">
                  <c:v>40683</c:v>
                </c:pt>
                <c:pt idx="4155">
                  <c:v>40684</c:v>
                </c:pt>
                <c:pt idx="4156">
                  <c:v>40685</c:v>
                </c:pt>
                <c:pt idx="4157">
                  <c:v>40686</c:v>
                </c:pt>
                <c:pt idx="4158">
                  <c:v>40687</c:v>
                </c:pt>
                <c:pt idx="4159">
                  <c:v>40688</c:v>
                </c:pt>
                <c:pt idx="4160">
                  <c:v>40689</c:v>
                </c:pt>
                <c:pt idx="4161">
                  <c:v>40690</c:v>
                </c:pt>
                <c:pt idx="4162">
                  <c:v>40691</c:v>
                </c:pt>
                <c:pt idx="4163">
                  <c:v>40692</c:v>
                </c:pt>
                <c:pt idx="4164">
                  <c:v>40693</c:v>
                </c:pt>
                <c:pt idx="4165">
                  <c:v>40694</c:v>
                </c:pt>
                <c:pt idx="4166">
                  <c:v>40695</c:v>
                </c:pt>
                <c:pt idx="4167">
                  <c:v>40696</c:v>
                </c:pt>
                <c:pt idx="4168">
                  <c:v>40697</c:v>
                </c:pt>
                <c:pt idx="4169">
                  <c:v>40698</c:v>
                </c:pt>
                <c:pt idx="4170">
                  <c:v>40699</c:v>
                </c:pt>
                <c:pt idx="4171">
                  <c:v>40700</c:v>
                </c:pt>
                <c:pt idx="4172">
                  <c:v>40701</c:v>
                </c:pt>
                <c:pt idx="4173">
                  <c:v>40702</c:v>
                </c:pt>
                <c:pt idx="4174">
                  <c:v>40703</c:v>
                </c:pt>
                <c:pt idx="4175">
                  <c:v>40704</c:v>
                </c:pt>
                <c:pt idx="4176">
                  <c:v>40705</c:v>
                </c:pt>
                <c:pt idx="4177">
                  <c:v>40706</c:v>
                </c:pt>
                <c:pt idx="4178">
                  <c:v>40707</c:v>
                </c:pt>
                <c:pt idx="4179">
                  <c:v>40708</c:v>
                </c:pt>
                <c:pt idx="4180">
                  <c:v>40709</c:v>
                </c:pt>
                <c:pt idx="4181">
                  <c:v>40710</c:v>
                </c:pt>
                <c:pt idx="4182">
                  <c:v>40711</c:v>
                </c:pt>
                <c:pt idx="4183">
                  <c:v>40712</c:v>
                </c:pt>
                <c:pt idx="4184">
                  <c:v>40713</c:v>
                </c:pt>
                <c:pt idx="4185">
                  <c:v>40714</c:v>
                </c:pt>
                <c:pt idx="4186">
                  <c:v>40715</c:v>
                </c:pt>
                <c:pt idx="4187">
                  <c:v>40716</c:v>
                </c:pt>
                <c:pt idx="4188">
                  <c:v>40717</c:v>
                </c:pt>
                <c:pt idx="4189">
                  <c:v>40718</c:v>
                </c:pt>
                <c:pt idx="4190">
                  <c:v>40719</c:v>
                </c:pt>
                <c:pt idx="4191">
                  <c:v>40720</c:v>
                </c:pt>
                <c:pt idx="4192">
                  <c:v>40721</c:v>
                </c:pt>
                <c:pt idx="4193">
                  <c:v>40722</c:v>
                </c:pt>
                <c:pt idx="4194">
                  <c:v>40723</c:v>
                </c:pt>
                <c:pt idx="4195">
                  <c:v>40724</c:v>
                </c:pt>
                <c:pt idx="4196">
                  <c:v>40725</c:v>
                </c:pt>
                <c:pt idx="4197">
                  <c:v>40726</c:v>
                </c:pt>
                <c:pt idx="4198">
                  <c:v>40727</c:v>
                </c:pt>
                <c:pt idx="4199">
                  <c:v>40728</c:v>
                </c:pt>
                <c:pt idx="4200">
                  <c:v>40729</c:v>
                </c:pt>
                <c:pt idx="4201">
                  <c:v>40730</c:v>
                </c:pt>
                <c:pt idx="4202">
                  <c:v>40731</c:v>
                </c:pt>
                <c:pt idx="4203">
                  <c:v>40732</c:v>
                </c:pt>
                <c:pt idx="4204">
                  <c:v>40733</c:v>
                </c:pt>
                <c:pt idx="4205">
                  <c:v>40734</c:v>
                </c:pt>
                <c:pt idx="4206">
                  <c:v>40735</c:v>
                </c:pt>
                <c:pt idx="4207">
                  <c:v>40736</c:v>
                </c:pt>
                <c:pt idx="4208">
                  <c:v>40737</c:v>
                </c:pt>
                <c:pt idx="4209">
                  <c:v>40738</c:v>
                </c:pt>
                <c:pt idx="4210">
                  <c:v>40739</c:v>
                </c:pt>
                <c:pt idx="4211">
                  <c:v>40740</c:v>
                </c:pt>
                <c:pt idx="4212">
                  <c:v>40741</c:v>
                </c:pt>
                <c:pt idx="4213">
                  <c:v>40742</c:v>
                </c:pt>
                <c:pt idx="4214">
                  <c:v>40743</c:v>
                </c:pt>
                <c:pt idx="4215">
                  <c:v>40744</c:v>
                </c:pt>
                <c:pt idx="4216">
                  <c:v>40745</c:v>
                </c:pt>
                <c:pt idx="4217">
                  <c:v>40746</c:v>
                </c:pt>
                <c:pt idx="4218">
                  <c:v>40747</c:v>
                </c:pt>
                <c:pt idx="4219">
                  <c:v>40748</c:v>
                </c:pt>
                <c:pt idx="4220">
                  <c:v>40749</c:v>
                </c:pt>
                <c:pt idx="4221">
                  <c:v>40750</c:v>
                </c:pt>
                <c:pt idx="4222">
                  <c:v>40751</c:v>
                </c:pt>
                <c:pt idx="4223">
                  <c:v>40752</c:v>
                </c:pt>
                <c:pt idx="4224">
                  <c:v>40753</c:v>
                </c:pt>
                <c:pt idx="4225">
                  <c:v>40754</c:v>
                </c:pt>
                <c:pt idx="4226">
                  <c:v>40755</c:v>
                </c:pt>
                <c:pt idx="4227">
                  <c:v>40756</c:v>
                </c:pt>
                <c:pt idx="4228">
                  <c:v>40757</c:v>
                </c:pt>
                <c:pt idx="4229">
                  <c:v>40758</c:v>
                </c:pt>
                <c:pt idx="4230">
                  <c:v>40759</c:v>
                </c:pt>
                <c:pt idx="4231">
                  <c:v>40760</c:v>
                </c:pt>
                <c:pt idx="4232">
                  <c:v>40761</c:v>
                </c:pt>
                <c:pt idx="4233">
                  <c:v>40762</c:v>
                </c:pt>
                <c:pt idx="4234">
                  <c:v>40763</c:v>
                </c:pt>
                <c:pt idx="4235">
                  <c:v>40764</c:v>
                </c:pt>
                <c:pt idx="4236">
                  <c:v>40765</c:v>
                </c:pt>
                <c:pt idx="4237">
                  <c:v>40766</c:v>
                </c:pt>
                <c:pt idx="4238">
                  <c:v>40767</c:v>
                </c:pt>
                <c:pt idx="4239">
                  <c:v>40768</c:v>
                </c:pt>
                <c:pt idx="4240">
                  <c:v>40769</c:v>
                </c:pt>
                <c:pt idx="4241">
                  <c:v>40770</c:v>
                </c:pt>
                <c:pt idx="4242">
                  <c:v>40771</c:v>
                </c:pt>
                <c:pt idx="4243">
                  <c:v>40772</c:v>
                </c:pt>
                <c:pt idx="4244">
                  <c:v>40773</c:v>
                </c:pt>
                <c:pt idx="4245">
                  <c:v>40774</c:v>
                </c:pt>
                <c:pt idx="4246">
                  <c:v>40775</c:v>
                </c:pt>
                <c:pt idx="4247">
                  <c:v>40776</c:v>
                </c:pt>
                <c:pt idx="4248">
                  <c:v>40777</c:v>
                </c:pt>
                <c:pt idx="4249">
                  <c:v>40778</c:v>
                </c:pt>
                <c:pt idx="4250">
                  <c:v>40779</c:v>
                </c:pt>
                <c:pt idx="4251">
                  <c:v>40780</c:v>
                </c:pt>
                <c:pt idx="4252">
                  <c:v>40781</c:v>
                </c:pt>
                <c:pt idx="4253">
                  <c:v>40782</c:v>
                </c:pt>
                <c:pt idx="4254">
                  <c:v>40783</c:v>
                </c:pt>
                <c:pt idx="4255">
                  <c:v>40784</c:v>
                </c:pt>
                <c:pt idx="4256">
                  <c:v>40785</c:v>
                </c:pt>
                <c:pt idx="4257">
                  <c:v>40786</c:v>
                </c:pt>
                <c:pt idx="4258">
                  <c:v>40787</c:v>
                </c:pt>
                <c:pt idx="4259">
                  <c:v>40788</c:v>
                </c:pt>
                <c:pt idx="4260">
                  <c:v>40789</c:v>
                </c:pt>
                <c:pt idx="4261">
                  <c:v>40790</c:v>
                </c:pt>
                <c:pt idx="4262">
                  <c:v>40791</c:v>
                </c:pt>
                <c:pt idx="4263">
                  <c:v>40792</c:v>
                </c:pt>
                <c:pt idx="4264">
                  <c:v>40793</c:v>
                </c:pt>
                <c:pt idx="4265">
                  <c:v>40794</c:v>
                </c:pt>
                <c:pt idx="4266">
                  <c:v>40795</c:v>
                </c:pt>
                <c:pt idx="4267">
                  <c:v>40796</c:v>
                </c:pt>
                <c:pt idx="4268">
                  <c:v>40797</c:v>
                </c:pt>
                <c:pt idx="4269">
                  <c:v>40798</c:v>
                </c:pt>
                <c:pt idx="4270">
                  <c:v>40799</c:v>
                </c:pt>
                <c:pt idx="4271">
                  <c:v>40800</c:v>
                </c:pt>
                <c:pt idx="4272">
                  <c:v>40801</c:v>
                </c:pt>
                <c:pt idx="4273">
                  <c:v>40802</c:v>
                </c:pt>
                <c:pt idx="4274">
                  <c:v>40803</c:v>
                </c:pt>
                <c:pt idx="4275">
                  <c:v>40804</c:v>
                </c:pt>
                <c:pt idx="4276">
                  <c:v>40805</c:v>
                </c:pt>
                <c:pt idx="4277">
                  <c:v>40806</c:v>
                </c:pt>
                <c:pt idx="4278">
                  <c:v>40807</c:v>
                </c:pt>
                <c:pt idx="4279">
                  <c:v>40808</c:v>
                </c:pt>
                <c:pt idx="4280">
                  <c:v>40809</c:v>
                </c:pt>
                <c:pt idx="4281">
                  <c:v>40810</c:v>
                </c:pt>
                <c:pt idx="4282">
                  <c:v>40811</c:v>
                </c:pt>
                <c:pt idx="4283">
                  <c:v>40812</c:v>
                </c:pt>
                <c:pt idx="4284">
                  <c:v>40813</c:v>
                </c:pt>
                <c:pt idx="4285">
                  <c:v>40814</c:v>
                </c:pt>
                <c:pt idx="4286">
                  <c:v>40815</c:v>
                </c:pt>
                <c:pt idx="4287">
                  <c:v>40816</c:v>
                </c:pt>
                <c:pt idx="4288">
                  <c:v>40817</c:v>
                </c:pt>
                <c:pt idx="4289">
                  <c:v>40818</c:v>
                </c:pt>
                <c:pt idx="4290">
                  <c:v>40819</c:v>
                </c:pt>
                <c:pt idx="4291">
                  <c:v>40820</c:v>
                </c:pt>
                <c:pt idx="4292">
                  <c:v>40821</c:v>
                </c:pt>
                <c:pt idx="4293">
                  <c:v>40822</c:v>
                </c:pt>
                <c:pt idx="4294">
                  <c:v>40823</c:v>
                </c:pt>
                <c:pt idx="4295">
                  <c:v>40824</c:v>
                </c:pt>
                <c:pt idx="4296">
                  <c:v>40825</c:v>
                </c:pt>
                <c:pt idx="4297">
                  <c:v>40826</c:v>
                </c:pt>
                <c:pt idx="4298">
                  <c:v>40827</c:v>
                </c:pt>
                <c:pt idx="4299">
                  <c:v>40828</c:v>
                </c:pt>
                <c:pt idx="4300">
                  <c:v>40829</c:v>
                </c:pt>
                <c:pt idx="4301">
                  <c:v>40830</c:v>
                </c:pt>
                <c:pt idx="4302">
                  <c:v>40831</c:v>
                </c:pt>
                <c:pt idx="4303">
                  <c:v>40832</c:v>
                </c:pt>
                <c:pt idx="4304">
                  <c:v>40833</c:v>
                </c:pt>
                <c:pt idx="4305">
                  <c:v>40834</c:v>
                </c:pt>
                <c:pt idx="4306">
                  <c:v>40835</c:v>
                </c:pt>
                <c:pt idx="4307">
                  <c:v>40836</c:v>
                </c:pt>
                <c:pt idx="4308">
                  <c:v>40837</c:v>
                </c:pt>
                <c:pt idx="4309">
                  <c:v>40838</c:v>
                </c:pt>
                <c:pt idx="4310">
                  <c:v>40839</c:v>
                </c:pt>
                <c:pt idx="4311">
                  <c:v>40840</c:v>
                </c:pt>
                <c:pt idx="4312">
                  <c:v>40841</c:v>
                </c:pt>
                <c:pt idx="4313">
                  <c:v>40842</c:v>
                </c:pt>
                <c:pt idx="4314">
                  <c:v>40843</c:v>
                </c:pt>
                <c:pt idx="4315">
                  <c:v>40844</c:v>
                </c:pt>
                <c:pt idx="4316">
                  <c:v>40845</c:v>
                </c:pt>
                <c:pt idx="4317">
                  <c:v>40846</c:v>
                </c:pt>
                <c:pt idx="4318">
                  <c:v>40847</c:v>
                </c:pt>
                <c:pt idx="4319">
                  <c:v>40848</c:v>
                </c:pt>
                <c:pt idx="4320">
                  <c:v>40849</c:v>
                </c:pt>
                <c:pt idx="4321">
                  <c:v>40850</c:v>
                </c:pt>
                <c:pt idx="4322">
                  <c:v>40851</c:v>
                </c:pt>
                <c:pt idx="4323">
                  <c:v>40852</c:v>
                </c:pt>
                <c:pt idx="4324">
                  <c:v>40853</c:v>
                </c:pt>
                <c:pt idx="4325">
                  <c:v>40854</c:v>
                </c:pt>
                <c:pt idx="4326">
                  <c:v>40855</c:v>
                </c:pt>
                <c:pt idx="4327">
                  <c:v>40856</c:v>
                </c:pt>
                <c:pt idx="4328">
                  <c:v>40857</c:v>
                </c:pt>
                <c:pt idx="4329">
                  <c:v>40858</c:v>
                </c:pt>
                <c:pt idx="4330">
                  <c:v>40859</c:v>
                </c:pt>
                <c:pt idx="4331">
                  <c:v>40860</c:v>
                </c:pt>
                <c:pt idx="4332">
                  <c:v>40861</c:v>
                </c:pt>
                <c:pt idx="4333">
                  <c:v>40862</c:v>
                </c:pt>
                <c:pt idx="4334">
                  <c:v>40863</c:v>
                </c:pt>
                <c:pt idx="4335">
                  <c:v>40864</c:v>
                </c:pt>
                <c:pt idx="4336">
                  <c:v>40865</c:v>
                </c:pt>
                <c:pt idx="4337">
                  <c:v>40866</c:v>
                </c:pt>
                <c:pt idx="4338">
                  <c:v>40867</c:v>
                </c:pt>
                <c:pt idx="4339">
                  <c:v>40868</c:v>
                </c:pt>
                <c:pt idx="4340">
                  <c:v>40869</c:v>
                </c:pt>
                <c:pt idx="4341">
                  <c:v>40870</c:v>
                </c:pt>
                <c:pt idx="4342">
                  <c:v>40871</c:v>
                </c:pt>
                <c:pt idx="4343">
                  <c:v>40872</c:v>
                </c:pt>
                <c:pt idx="4344">
                  <c:v>40873</c:v>
                </c:pt>
                <c:pt idx="4345">
                  <c:v>40874</c:v>
                </c:pt>
                <c:pt idx="4346">
                  <c:v>40875</c:v>
                </c:pt>
                <c:pt idx="4347">
                  <c:v>40876</c:v>
                </c:pt>
                <c:pt idx="4348">
                  <c:v>40877</c:v>
                </c:pt>
                <c:pt idx="4349">
                  <c:v>40878</c:v>
                </c:pt>
                <c:pt idx="4350">
                  <c:v>40879</c:v>
                </c:pt>
                <c:pt idx="4351">
                  <c:v>40880</c:v>
                </c:pt>
                <c:pt idx="4352">
                  <c:v>40881</c:v>
                </c:pt>
                <c:pt idx="4353">
                  <c:v>40882</c:v>
                </c:pt>
                <c:pt idx="4354">
                  <c:v>40883</c:v>
                </c:pt>
                <c:pt idx="4355">
                  <c:v>40884</c:v>
                </c:pt>
                <c:pt idx="4356">
                  <c:v>40885</c:v>
                </c:pt>
                <c:pt idx="4357">
                  <c:v>40886</c:v>
                </c:pt>
                <c:pt idx="4358">
                  <c:v>40887</c:v>
                </c:pt>
                <c:pt idx="4359">
                  <c:v>40888</c:v>
                </c:pt>
                <c:pt idx="4360">
                  <c:v>40889</c:v>
                </c:pt>
                <c:pt idx="4361">
                  <c:v>40890</c:v>
                </c:pt>
                <c:pt idx="4362">
                  <c:v>40891</c:v>
                </c:pt>
                <c:pt idx="4363">
                  <c:v>40892</c:v>
                </c:pt>
                <c:pt idx="4364">
                  <c:v>40893</c:v>
                </c:pt>
                <c:pt idx="4365">
                  <c:v>40894</c:v>
                </c:pt>
                <c:pt idx="4366">
                  <c:v>40895</c:v>
                </c:pt>
                <c:pt idx="4367">
                  <c:v>40896</c:v>
                </c:pt>
                <c:pt idx="4368">
                  <c:v>40897</c:v>
                </c:pt>
                <c:pt idx="4369">
                  <c:v>40898</c:v>
                </c:pt>
                <c:pt idx="4370">
                  <c:v>40899</c:v>
                </c:pt>
                <c:pt idx="4371">
                  <c:v>40900</c:v>
                </c:pt>
                <c:pt idx="4372">
                  <c:v>40901</c:v>
                </c:pt>
                <c:pt idx="4373">
                  <c:v>40902</c:v>
                </c:pt>
                <c:pt idx="4374">
                  <c:v>40903</c:v>
                </c:pt>
                <c:pt idx="4375">
                  <c:v>40904</c:v>
                </c:pt>
                <c:pt idx="4376">
                  <c:v>40905</c:v>
                </c:pt>
                <c:pt idx="4377">
                  <c:v>40906</c:v>
                </c:pt>
                <c:pt idx="4378">
                  <c:v>40907</c:v>
                </c:pt>
                <c:pt idx="4379">
                  <c:v>40908</c:v>
                </c:pt>
                <c:pt idx="4380">
                  <c:v>40909</c:v>
                </c:pt>
                <c:pt idx="4381">
                  <c:v>40910</c:v>
                </c:pt>
                <c:pt idx="4382">
                  <c:v>40911</c:v>
                </c:pt>
                <c:pt idx="4383">
                  <c:v>40912</c:v>
                </c:pt>
                <c:pt idx="4384">
                  <c:v>40913</c:v>
                </c:pt>
                <c:pt idx="4385">
                  <c:v>40914</c:v>
                </c:pt>
                <c:pt idx="4386">
                  <c:v>40915</c:v>
                </c:pt>
                <c:pt idx="4387">
                  <c:v>40916</c:v>
                </c:pt>
                <c:pt idx="4388">
                  <c:v>40917</c:v>
                </c:pt>
                <c:pt idx="4389">
                  <c:v>40918</c:v>
                </c:pt>
                <c:pt idx="4390">
                  <c:v>40919</c:v>
                </c:pt>
                <c:pt idx="4391">
                  <c:v>40920</c:v>
                </c:pt>
                <c:pt idx="4392">
                  <c:v>40921</c:v>
                </c:pt>
                <c:pt idx="4393">
                  <c:v>40922</c:v>
                </c:pt>
                <c:pt idx="4394">
                  <c:v>40923</c:v>
                </c:pt>
                <c:pt idx="4395">
                  <c:v>40924</c:v>
                </c:pt>
                <c:pt idx="4396">
                  <c:v>40925</c:v>
                </c:pt>
                <c:pt idx="4397">
                  <c:v>40926</c:v>
                </c:pt>
                <c:pt idx="4398">
                  <c:v>40927</c:v>
                </c:pt>
                <c:pt idx="4399">
                  <c:v>40928</c:v>
                </c:pt>
                <c:pt idx="4400">
                  <c:v>40929</c:v>
                </c:pt>
                <c:pt idx="4401">
                  <c:v>40930</c:v>
                </c:pt>
                <c:pt idx="4402">
                  <c:v>40931</c:v>
                </c:pt>
                <c:pt idx="4403">
                  <c:v>40932</c:v>
                </c:pt>
                <c:pt idx="4404">
                  <c:v>40933</c:v>
                </c:pt>
                <c:pt idx="4405">
                  <c:v>40934</c:v>
                </c:pt>
                <c:pt idx="4406">
                  <c:v>40935</c:v>
                </c:pt>
                <c:pt idx="4407">
                  <c:v>40936</c:v>
                </c:pt>
                <c:pt idx="4408">
                  <c:v>40937</c:v>
                </c:pt>
                <c:pt idx="4409">
                  <c:v>40938</c:v>
                </c:pt>
                <c:pt idx="4410">
                  <c:v>40939</c:v>
                </c:pt>
                <c:pt idx="4411">
                  <c:v>40940</c:v>
                </c:pt>
                <c:pt idx="4412">
                  <c:v>40941</c:v>
                </c:pt>
                <c:pt idx="4413">
                  <c:v>40942</c:v>
                </c:pt>
                <c:pt idx="4414">
                  <c:v>40943</c:v>
                </c:pt>
                <c:pt idx="4415">
                  <c:v>40944</c:v>
                </c:pt>
                <c:pt idx="4416">
                  <c:v>40945</c:v>
                </c:pt>
                <c:pt idx="4417">
                  <c:v>40946</c:v>
                </c:pt>
                <c:pt idx="4418">
                  <c:v>40947</c:v>
                </c:pt>
                <c:pt idx="4419">
                  <c:v>40948</c:v>
                </c:pt>
                <c:pt idx="4420">
                  <c:v>40949</c:v>
                </c:pt>
                <c:pt idx="4421">
                  <c:v>40950</c:v>
                </c:pt>
                <c:pt idx="4422">
                  <c:v>40951</c:v>
                </c:pt>
                <c:pt idx="4423">
                  <c:v>40952</c:v>
                </c:pt>
                <c:pt idx="4424">
                  <c:v>40953</c:v>
                </c:pt>
                <c:pt idx="4425">
                  <c:v>40954</c:v>
                </c:pt>
                <c:pt idx="4426">
                  <c:v>40955</c:v>
                </c:pt>
                <c:pt idx="4427">
                  <c:v>40956</c:v>
                </c:pt>
                <c:pt idx="4428">
                  <c:v>40957</c:v>
                </c:pt>
                <c:pt idx="4429">
                  <c:v>40958</c:v>
                </c:pt>
                <c:pt idx="4430">
                  <c:v>40959</c:v>
                </c:pt>
                <c:pt idx="4431">
                  <c:v>40960</c:v>
                </c:pt>
                <c:pt idx="4432">
                  <c:v>40961</c:v>
                </c:pt>
                <c:pt idx="4433">
                  <c:v>40962</c:v>
                </c:pt>
                <c:pt idx="4434">
                  <c:v>40963</c:v>
                </c:pt>
                <c:pt idx="4435">
                  <c:v>40964</c:v>
                </c:pt>
                <c:pt idx="4436">
                  <c:v>40965</c:v>
                </c:pt>
                <c:pt idx="4437">
                  <c:v>40966</c:v>
                </c:pt>
                <c:pt idx="4438">
                  <c:v>40967</c:v>
                </c:pt>
                <c:pt idx="4439">
                  <c:v>40969</c:v>
                </c:pt>
                <c:pt idx="4440">
                  <c:v>40970</c:v>
                </c:pt>
                <c:pt idx="4441">
                  <c:v>40971</c:v>
                </c:pt>
                <c:pt idx="4442">
                  <c:v>40972</c:v>
                </c:pt>
                <c:pt idx="4443">
                  <c:v>40973</c:v>
                </c:pt>
                <c:pt idx="4444">
                  <c:v>40974</c:v>
                </c:pt>
                <c:pt idx="4445">
                  <c:v>40975</c:v>
                </c:pt>
                <c:pt idx="4446">
                  <c:v>40976</c:v>
                </c:pt>
                <c:pt idx="4447">
                  <c:v>40977</c:v>
                </c:pt>
                <c:pt idx="4448">
                  <c:v>40978</c:v>
                </c:pt>
                <c:pt idx="4449">
                  <c:v>40979</c:v>
                </c:pt>
                <c:pt idx="4450">
                  <c:v>40980</c:v>
                </c:pt>
                <c:pt idx="4451">
                  <c:v>40981</c:v>
                </c:pt>
                <c:pt idx="4452">
                  <c:v>40982</c:v>
                </c:pt>
                <c:pt idx="4453">
                  <c:v>40983</c:v>
                </c:pt>
                <c:pt idx="4454">
                  <c:v>40984</c:v>
                </c:pt>
                <c:pt idx="4455">
                  <c:v>40985</c:v>
                </c:pt>
                <c:pt idx="4456">
                  <c:v>40986</c:v>
                </c:pt>
                <c:pt idx="4457">
                  <c:v>40987</c:v>
                </c:pt>
                <c:pt idx="4458">
                  <c:v>40988</c:v>
                </c:pt>
                <c:pt idx="4459">
                  <c:v>40989</c:v>
                </c:pt>
                <c:pt idx="4460">
                  <c:v>40990</c:v>
                </c:pt>
                <c:pt idx="4461">
                  <c:v>40991</c:v>
                </c:pt>
                <c:pt idx="4462">
                  <c:v>40992</c:v>
                </c:pt>
                <c:pt idx="4463">
                  <c:v>40993</c:v>
                </c:pt>
                <c:pt idx="4464">
                  <c:v>40994</c:v>
                </c:pt>
                <c:pt idx="4465">
                  <c:v>40995</c:v>
                </c:pt>
                <c:pt idx="4466">
                  <c:v>40996</c:v>
                </c:pt>
                <c:pt idx="4467">
                  <c:v>40997</c:v>
                </c:pt>
                <c:pt idx="4468">
                  <c:v>40998</c:v>
                </c:pt>
                <c:pt idx="4469">
                  <c:v>40999</c:v>
                </c:pt>
                <c:pt idx="4470">
                  <c:v>41000</c:v>
                </c:pt>
                <c:pt idx="4471">
                  <c:v>41001</c:v>
                </c:pt>
                <c:pt idx="4472">
                  <c:v>41002</c:v>
                </c:pt>
                <c:pt idx="4473">
                  <c:v>41003</c:v>
                </c:pt>
                <c:pt idx="4474">
                  <c:v>41004</c:v>
                </c:pt>
                <c:pt idx="4475">
                  <c:v>41005</c:v>
                </c:pt>
                <c:pt idx="4476">
                  <c:v>41006</c:v>
                </c:pt>
                <c:pt idx="4477">
                  <c:v>41007</c:v>
                </c:pt>
                <c:pt idx="4478">
                  <c:v>41008</c:v>
                </c:pt>
                <c:pt idx="4479">
                  <c:v>41009</c:v>
                </c:pt>
                <c:pt idx="4480">
                  <c:v>41010</c:v>
                </c:pt>
                <c:pt idx="4481">
                  <c:v>41011</c:v>
                </c:pt>
                <c:pt idx="4482">
                  <c:v>41012</c:v>
                </c:pt>
                <c:pt idx="4483">
                  <c:v>41013</c:v>
                </c:pt>
                <c:pt idx="4484">
                  <c:v>41014</c:v>
                </c:pt>
                <c:pt idx="4485">
                  <c:v>41015</c:v>
                </c:pt>
                <c:pt idx="4486">
                  <c:v>41016</c:v>
                </c:pt>
                <c:pt idx="4487">
                  <c:v>41017</c:v>
                </c:pt>
                <c:pt idx="4488">
                  <c:v>41018</c:v>
                </c:pt>
                <c:pt idx="4489">
                  <c:v>41019</c:v>
                </c:pt>
                <c:pt idx="4490">
                  <c:v>41020</c:v>
                </c:pt>
                <c:pt idx="4491">
                  <c:v>41021</c:v>
                </c:pt>
                <c:pt idx="4492">
                  <c:v>41022</c:v>
                </c:pt>
                <c:pt idx="4493">
                  <c:v>41023</c:v>
                </c:pt>
                <c:pt idx="4494">
                  <c:v>41024</c:v>
                </c:pt>
                <c:pt idx="4495">
                  <c:v>41025</c:v>
                </c:pt>
                <c:pt idx="4496">
                  <c:v>41026</c:v>
                </c:pt>
                <c:pt idx="4497">
                  <c:v>41027</c:v>
                </c:pt>
                <c:pt idx="4498">
                  <c:v>41028</c:v>
                </c:pt>
                <c:pt idx="4499">
                  <c:v>41029</c:v>
                </c:pt>
                <c:pt idx="4500">
                  <c:v>41030</c:v>
                </c:pt>
                <c:pt idx="4501">
                  <c:v>41031</c:v>
                </c:pt>
                <c:pt idx="4502">
                  <c:v>41032</c:v>
                </c:pt>
                <c:pt idx="4503">
                  <c:v>41033</c:v>
                </c:pt>
                <c:pt idx="4504">
                  <c:v>41034</c:v>
                </c:pt>
                <c:pt idx="4505">
                  <c:v>41035</c:v>
                </c:pt>
                <c:pt idx="4506">
                  <c:v>41036</c:v>
                </c:pt>
                <c:pt idx="4507">
                  <c:v>41037</c:v>
                </c:pt>
                <c:pt idx="4508">
                  <c:v>41038</c:v>
                </c:pt>
                <c:pt idx="4509">
                  <c:v>41039</c:v>
                </c:pt>
                <c:pt idx="4510">
                  <c:v>41040</c:v>
                </c:pt>
                <c:pt idx="4511">
                  <c:v>41041</c:v>
                </c:pt>
                <c:pt idx="4512">
                  <c:v>41042</c:v>
                </c:pt>
                <c:pt idx="4513">
                  <c:v>41043</c:v>
                </c:pt>
                <c:pt idx="4514">
                  <c:v>41044</c:v>
                </c:pt>
                <c:pt idx="4515">
                  <c:v>41045</c:v>
                </c:pt>
                <c:pt idx="4516">
                  <c:v>41046</c:v>
                </c:pt>
                <c:pt idx="4517">
                  <c:v>41047</c:v>
                </c:pt>
                <c:pt idx="4518">
                  <c:v>41048</c:v>
                </c:pt>
                <c:pt idx="4519">
                  <c:v>41049</c:v>
                </c:pt>
                <c:pt idx="4520">
                  <c:v>41050</c:v>
                </c:pt>
                <c:pt idx="4521">
                  <c:v>41051</c:v>
                </c:pt>
                <c:pt idx="4522">
                  <c:v>41052</c:v>
                </c:pt>
                <c:pt idx="4523">
                  <c:v>41053</c:v>
                </c:pt>
                <c:pt idx="4524">
                  <c:v>41054</c:v>
                </c:pt>
                <c:pt idx="4525">
                  <c:v>41055</c:v>
                </c:pt>
                <c:pt idx="4526">
                  <c:v>41056</c:v>
                </c:pt>
                <c:pt idx="4527">
                  <c:v>41057</c:v>
                </c:pt>
                <c:pt idx="4528">
                  <c:v>41058</c:v>
                </c:pt>
                <c:pt idx="4529">
                  <c:v>41059</c:v>
                </c:pt>
                <c:pt idx="4530">
                  <c:v>41060</c:v>
                </c:pt>
                <c:pt idx="4531">
                  <c:v>41061</c:v>
                </c:pt>
                <c:pt idx="4532">
                  <c:v>41062</c:v>
                </c:pt>
                <c:pt idx="4533">
                  <c:v>41063</c:v>
                </c:pt>
                <c:pt idx="4534">
                  <c:v>41064</c:v>
                </c:pt>
                <c:pt idx="4535">
                  <c:v>41065</c:v>
                </c:pt>
                <c:pt idx="4536">
                  <c:v>41066</c:v>
                </c:pt>
                <c:pt idx="4537">
                  <c:v>41067</c:v>
                </c:pt>
                <c:pt idx="4538">
                  <c:v>41068</c:v>
                </c:pt>
                <c:pt idx="4539">
                  <c:v>41069</c:v>
                </c:pt>
                <c:pt idx="4540">
                  <c:v>41070</c:v>
                </c:pt>
                <c:pt idx="4541">
                  <c:v>41071</c:v>
                </c:pt>
                <c:pt idx="4542">
                  <c:v>41072</c:v>
                </c:pt>
                <c:pt idx="4543">
                  <c:v>41073</c:v>
                </c:pt>
                <c:pt idx="4544">
                  <c:v>41074</c:v>
                </c:pt>
                <c:pt idx="4545">
                  <c:v>41075</c:v>
                </c:pt>
                <c:pt idx="4546">
                  <c:v>41076</c:v>
                </c:pt>
                <c:pt idx="4547">
                  <c:v>41077</c:v>
                </c:pt>
                <c:pt idx="4548">
                  <c:v>41078</c:v>
                </c:pt>
                <c:pt idx="4549">
                  <c:v>41079</c:v>
                </c:pt>
                <c:pt idx="4550">
                  <c:v>41080</c:v>
                </c:pt>
                <c:pt idx="4551">
                  <c:v>41081</c:v>
                </c:pt>
                <c:pt idx="4552">
                  <c:v>41082</c:v>
                </c:pt>
                <c:pt idx="4553">
                  <c:v>41083</c:v>
                </c:pt>
                <c:pt idx="4554">
                  <c:v>41084</c:v>
                </c:pt>
                <c:pt idx="4555">
                  <c:v>41085</c:v>
                </c:pt>
                <c:pt idx="4556">
                  <c:v>41086</c:v>
                </c:pt>
                <c:pt idx="4557">
                  <c:v>41087</c:v>
                </c:pt>
                <c:pt idx="4558">
                  <c:v>41088</c:v>
                </c:pt>
                <c:pt idx="4559">
                  <c:v>41089</c:v>
                </c:pt>
                <c:pt idx="4560">
                  <c:v>41090</c:v>
                </c:pt>
                <c:pt idx="4561">
                  <c:v>41091</c:v>
                </c:pt>
                <c:pt idx="4562">
                  <c:v>41092</c:v>
                </c:pt>
                <c:pt idx="4563">
                  <c:v>41093</c:v>
                </c:pt>
                <c:pt idx="4564">
                  <c:v>41094</c:v>
                </c:pt>
                <c:pt idx="4565">
                  <c:v>41095</c:v>
                </c:pt>
                <c:pt idx="4566">
                  <c:v>41096</c:v>
                </c:pt>
                <c:pt idx="4567">
                  <c:v>41097</c:v>
                </c:pt>
                <c:pt idx="4568">
                  <c:v>41098</c:v>
                </c:pt>
                <c:pt idx="4569">
                  <c:v>41099</c:v>
                </c:pt>
                <c:pt idx="4570">
                  <c:v>41100</c:v>
                </c:pt>
                <c:pt idx="4571">
                  <c:v>41101</c:v>
                </c:pt>
                <c:pt idx="4572">
                  <c:v>41102</c:v>
                </c:pt>
                <c:pt idx="4573">
                  <c:v>41103</c:v>
                </c:pt>
                <c:pt idx="4574">
                  <c:v>41104</c:v>
                </c:pt>
                <c:pt idx="4575">
                  <c:v>41105</c:v>
                </c:pt>
                <c:pt idx="4576">
                  <c:v>41106</c:v>
                </c:pt>
                <c:pt idx="4577">
                  <c:v>41107</c:v>
                </c:pt>
                <c:pt idx="4578">
                  <c:v>41108</c:v>
                </c:pt>
                <c:pt idx="4579">
                  <c:v>41109</c:v>
                </c:pt>
                <c:pt idx="4580">
                  <c:v>41110</c:v>
                </c:pt>
                <c:pt idx="4581">
                  <c:v>41111</c:v>
                </c:pt>
                <c:pt idx="4582">
                  <c:v>41112</c:v>
                </c:pt>
                <c:pt idx="4583">
                  <c:v>41113</c:v>
                </c:pt>
                <c:pt idx="4584">
                  <c:v>41114</c:v>
                </c:pt>
                <c:pt idx="4585">
                  <c:v>41115</c:v>
                </c:pt>
                <c:pt idx="4586">
                  <c:v>41116</c:v>
                </c:pt>
                <c:pt idx="4587">
                  <c:v>41117</c:v>
                </c:pt>
                <c:pt idx="4588">
                  <c:v>41118</c:v>
                </c:pt>
                <c:pt idx="4589">
                  <c:v>41119</c:v>
                </c:pt>
                <c:pt idx="4590">
                  <c:v>41120</c:v>
                </c:pt>
                <c:pt idx="4591">
                  <c:v>41121</c:v>
                </c:pt>
                <c:pt idx="4592">
                  <c:v>41122</c:v>
                </c:pt>
                <c:pt idx="4593">
                  <c:v>41123</c:v>
                </c:pt>
                <c:pt idx="4594">
                  <c:v>41124</c:v>
                </c:pt>
                <c:pt idx="4595">
                  <c:v>41125</c:v>
                </c:pt>
                <c:pt idx="4596">
                  <c:v>41126</c:v>
                </c:pt>
                <c:pt idx="4597">
                  <c:v>41127</c:v>
                </c:pt>
                <c:pt idx="4598">
                  <c:v>41128</c:v>
                </c:pt>
                <c:pt idx="4599">
                  <c:v>41129</c:v>
                </c:pt>
                <c:pt idx="4600">
                  <c:v>41130</c:v>
                </c:pt>
                <c:pt idx="4601">
                  <c:v>41131</c:v>
                </c:pt>
                <c:pt idx="4602">
                  <c:v>41132</c:v>
                </c:pt>
                <c:pt idx="4603">
                  <c:v>41133</c:v>
                </c:pt>
                <c:pt idx="4604">
                  <c:v>41134</c:v>
                </c:pt>
                <c:pt idx="4605">
                  <c:v>41135</c:v>
                </c:pt>
                <c:pt idx="4606">
                  <c:v>41136</c:v>
                </c:pt>
                <c:pt idx="4607">
                  <c:v>41137</c:v>
                </c:pt>
                <c:pt idx="4608">
                  <c:v>41138</c:v>
                </c:pt>
                <c:pt idx="4609">
                  <c:v>41139</c:v>
                </c:pt>
                <c:pt idx="4610">
                  <c:v>41140</c:v>
                </c:pt>
                <c:pt idx="4611">
                  <c:v>41141</c:v>
                </c:pt>
                <c:pt idx="4612">
                  <c:v>41142</c:v>
                </c:pt>
                <c:pt idx="4613">
                  <c:v>41143</c:v>
                </c:pt>
                <c:pt idx="4614">
                  <c:v>41144</c:v>
                </c:pt>
                <c:pt idx="4615">
                  <c:v>41145</c:v>
                </c:pt>
                <c:pt idx="4616">
                  <c:v>41146</c:v>
                </c:pt>
                <c:pt idx="4617">
                  <c:v>41147</c:v>
                </c:pt>
                <c:pt idx="4618">
                  <c:v>41148</c:v>
                </c:pt>
                <c:pt idx="4619">
                  <c:v>41149</c:v>
                </c:pt>
                <c:pt idx="4620">
                  <c:v>41150</c:v>
                </c:pt>
                <c:pt idx="4621">
                  <c:v>41151</c:v>
                </c:pt>
                <c:pt idx="4622">
                  <c:v>41152</c:v>
                </c:pt>
                <c:pt idx="4623">
                  <c:v>41153</c:v>
                </c:pt>
                <c:pt idx="4624">
                  <c:v>41154</c:v>
                </c:pt>
                <c:pt idx="4625">
                  <c:v>41155</c:v>
                </c:pt>
                <c:pt idx="4626">
                  <c:v>41156</c:v>
                </c:pt>
                <c:pt idx="4627">
                  <c:v>41157</c:v>
                </c:pt>
                <c:pt idx="4628">
                  <c:v>41158</c:v>
                </c:pt>
                <c:pt idx="4629">
                  <c:v>41159</c:v>
                </c:pt>
                <c:pt idx="4630">
                  <c:v>41160</c:v>
                </c:pt>
                <c:pt idx="4631">
                  <c:v>41161</c:v>
                </c:pt>
                <c:pt idx="4632">
                  <c:v>41162</c:v>
                </c:pt>
                <c:pt idx="4633">
                  <c:v>41163</c:v>
                </c:pt>
                <c:pt idx="4634">
                  <c:v>41164</c:v>
                </c:pt>
                <c:pt idx="4635">
                  <c:v>41165</c:v>
                </c:pt>
                <c:pt idx="4636">
                  <c:v>41166</c:v>
                </c:pt>
                <c:pt idx="4637">
                  <c:v>41167</c:v>
                </c:pt>
                <c:pt idx="4638">
                  <c:v>41168</c:v>
                </c:pt>
                <c:pt idx="4639">
                  <c:v>41169</c:v>
                </c:pt>
                <c:pt idx="4640">
                  <c:v>41170</c:v>
                </c:pt>
                <c:pt idx="4641">
                  <c:v>41171</c:v>
                </c:pt>
                <c:pt idx="4642">
                  <c:v>41172</c:v>
                </c:pt>
                <c:pt idx="4643">
                  <c:v>41173</c:v>
                </c:pt>
                <c:pt idx="4644">
                  <c:v>41174</c:v>
                </c:pt>
                <c:pt idx="4645">
                  <c:v>41175</c:v>
                </c:pt>
                <c:pt idx="4646">
                  <c:v>41176</c:v>
                </c:pt>
                <c:pt idx="4647">
                  <c:v>41177</c:v>
                </c:pt>
                <c:pt idx="4648">
                  <c:v>41178</c:v>
                </c:pt>
                <c:pt idx="4649">
                  <c:v>41179</c:v>
                </c:pt>
                <c:pt idx="4650">
                  <c:v>41180</c:v>
                </c:pt>
                <c:pt idx="4651">
                  <c:v>41181</c:v>
                </c:pt>
                <c:pt idx="4652">
                  <c:v>41182</c:v>
                </c:pt>
                <c:pt idx="4653">
                  <c:v>41183</c:v>
                </c:pt>
                <c:pt idx="4654">
                  <c:v>41184</c:v>
                </c:pt>
                <c:pt idx="4655">
                  <c:v>41185</c:v>
                </c:pt>
                <c:pt idx="4656">
                  <c:v>41186</c:v>
                </c:pt>
                <c:pt idx="4657">
                  <c:v>41187</c:v>
                </c:pt>
                <c:pt idx="4658">
                  <c:v>41188</c:v>
                </c:pt>
                <c:pt idx="4659">
                  <c:v>41189</c:v>
                </c:pt>
                <c:pt idx="4660">
                  <c:v>41190</c:v>
                </c:pt>
                <c:pt idx="4661">
                  <c:v>41191</c:v>
                </c:pt>
                <c:pt idx="4662">
                  <c:v>41192</c:v>
                </c:pt>
                <c:pt idx="4663">
                  <c:v>41193</c:v>
                </c:pt>
                <c:pt idx="4664">
                  <c:v>41194</c:v>
                </c:pt>
                <c:pt idx="4665">
                  <c:v>41195</c:v>
                </c:pt>
                <c:pt idx="4666">
                  <c:v>41196</c:v>
                </c:pt>
                <c:pt idx="4667">
                  <c:v>41197</c:v>
                </c:pt>
                <c:pt idx="4668">
                  <c:v>41198</c:v>
                </c:pt>
                <c:pt idx="4669">
                  <c:v>41199</c:v>
                </c:pt>
                <c:pt idx="4670">
                  <c:v>41200</c:v>
                </c:pt>
                <c:pt idx="4671">
                  <c:v>41201</c:v>
                </c:pt>
                <c:pt idx="4672">
                  <c:v>41202</c:v>
                </c:pt>
                <c:pt idx="4673">
                  <c:v>41203</c:v>
                </c:pt>
                <c:pt idx="4674">
                  <c:v>41204</c:v>
                </c:pt>
                <c:pt idx="4675">
                  <c:v>41205</c:v>
                </c:pt>
                <c:pt idx="4676">
                  <c:v>41206</c:v>
                </c:pt>
                <c:pt idx="4677">
                  <c:v>41207</c:v>
                </c:pt>
                <c:pt idx="4678">
                  <c:v>41208</c:v>
                </c:pt>
                <c:pt idx="4679">
                  <c:v>41209</c:v>
                </c:pt>
                <c:pt idx="4680">
                  <c:v>41210</c:v>
                </c:pt>
                <c:pt idx="4681">
                  <c:v>41211</c:v>
                </c:pt>
                <c:pt idx="4682">
                  <c:v>41212</c:v>
                </c:pt>
                <c:pt idx="4683">
                  <c:v>41213</c:v>
                </c:pt>
                <c:pt idx="4684">
                  <c:v>41214</c:v>
                </c:pt>
                <c:pt idx="4685">
                  <c:v>41215</c:v>
                </c:pt>
                <c:pt idx="4686">
                  <c:v>41216</c:v>
                </c:pt>
                <c:pt idx="4687">
                  <c:v>41217</c:v>
                </c:pt>
                <c:pt idx="4688">
                  <c:v>41218</c:v>
                </c:pt>
                <c:pt idx="4689">
                  <c:v>41219</c:v>
                </c:pt>
                <c:pt idx="4690">
                  <c:v>41220</c:v>
                </c:pt>
                <c:pt idx="4691">
                  <c:v>41221</c:v>
                </c:pt>
                <c:pt idx="4692">
                  <c:v>41222</c:v>
                </c:pt>
                <c:pt idx="4693">
                  <c:v>41223</c:v>
                </c:pt>
                <c:pt idx="4694">
                  <c:v>41224</c:v>
                </c:pt>
                <c:pt idx="4695">
                  <c:v>41225</c:v>
                </c:pt>
                <c:pt idx="4696">
                  <c:v>41226</c:v>
                </c:pt>
                <c:pt idx="4697">
                  <c:v>41227</c:v>
                </c:pt>
                <c:pt idx="4698">
                  <c:v>41228</c:v>
                </c:pt>
                <c:pt idx="4699">
                  <c:v>41229</c:v>
                </c:pt>
                <c:pt idx="4700">
                  <c:v>41230</c:v>
                </c:pt>
                <c:pt idx="4701">
                  <c:v>41231</c:v>
                </c:pt>
                <c:pt idx="4702">
                  <c:v>41232</c:v>
                </c:pt>
                <c:pt idx="4703">
                  <c:v>41233</c:v>
                </c:pt>
                <c:pt idx="4704">
                  <c:v>41234</c:v>
                </c:pt>
                <c:pt idx="4705">
                  <c:v>41235</c:v>
                </c:pt>
                <c:pt idx="4706">
                  <c:v>41236</c:v>
                </c:pt>
                <c:pt idx="4707">
                  <c:v>41237</c:v>
                </c:pt>
                <c:pt idx="4708">
                  <c:v>41238</c:v>
                </c:pt>
                <c:pt idx="4709">
                  <c:v>41239</c:v>
                </c:pt>
                <c:pt idx="4710">
                  <c:v>41240</c:v>
                </c:pt>
                <c:pt idx="4711">
                  <c:v>41241</c:v>
                </c:pt>
                <c:pt idx="4712">
                  <c:v>41242</c:v>
                </c:pt>
                <c:pt idx="4713">
                  <c:v>41243</c:v>
                </c:pt>
                <c:pt idx="4714">
                  <c:v>41244</c:v>
                </c:pt>
                <c:pt idx="4715">
                  <c:v>41245</c:v>
                </c:pt>
                <c:pt idx="4716">
                  <c:v>41246</c:v>
                </c:pt>
                <c:pt idx="4717">
                  <c:v>41247</c:v>
                </c:pt>
                <c:pt idx="4718">
                  <c:v>41248</c:v>
                </c:pt>
                <c:pt idx="4719">
                  <c:v>41249</c:v>
                </c:pt>
                <c:pt idx="4720">
                  <c:v>41250</c:v>
                </c:pt>
                <c:pt idx="4721">
                  <c:v>41251</c:v>
                </c:pt>
                <c:pt idx="4722">
                  <c:v>41252</c:v>
                </c:pt>
                <c:pt idx="4723">
                  <c:v>41253</c:v>
                </c:pt>
                <c:pt idx="4724">
                  <c:v>41254</c:v>
                </c:pt>
                <c:pt idx="4725">
                  <c:v>41255</c:v>
                </c:pt>
                <c:pt idx="4726">
                  <c:v>41256</c:v>
                </c:pt>
                <c:pt idx="4727">
                  <c:v>41257</c:v>
                </c:pt>
                <c:pt idx="4728">
                  <c:v>41258</c:v>
                </c:pt>
                <c:pt idx="4729">
                  <c:v>41259</c:v>
                </c:pt>
                <c:pt idx="4730">
                  <c:v>41260</c:v>
                </c:pt>
                <c:pt idx="4731">
                  <c:v>41261</c:v>
                </c:pt>
                <c:pt idx="4732">
                  <c:v>41262</c:v>
                </c:pt>
                <c:pt idx="4733">
                  <c:v>41263</c:v>
                </c:pt>
                <c:pt idx="4734">
                  <c:v>41264</c:v>
                </c:pt>
                <c:pt idx="4735">
                  <c:v>41265</c:v>
                </c:pt>
                <c:pt idx="4736">
                  <c:v>41266</c:v>
                </c:pt>
                <c:pt idx="4737">
                  <c:v>41267</c:v>
                </c:pt>
                <c:pt idx="4738">
                  <c:v>41268</c:v>
                </c:pt>
                <c:pt idx="4739">
                  <c:v>41269</c:v>
                </c:pt>
                <c:pt idx="4740">
                  <c:v>41270</c:v>
                </c:pt>
                <c:pt idx="4741">
                  <c:v>41271</c:v>
                </c:pt>
                <c:pt idx="4742">
                  <c:v>41272</c:v>
                </c:pt>
                <c:pt idx="4743">
                  <c:v>41273</c:v>
                </c:pt>
                <c:pt idx="4744">
                  <c:v>41274</c:v>
                </c:pt>
                <c:pt idx="4745">
                  <c:v>41275</c:v>
                </c:pt>
                <c:pt idx="4746">
                  <c:v>41276</c:v>
                </c:pt>
                <c:pt idx="4747">
                  <c:v>41277</c:v>
                </c:pt>
                <c:pt idx="4748">
                  <c:v>41278</c:v>
                </c:pt>
                <c:pt idx="4749">
                  <c:v>41279</c:v>
                </c:pt>
                <c:pt idx="4750">
                  <c:v>41280</c:v>
                </c:pt>
                <c:pt idx="4751">
                  <c:v>41281</c:v>
                </c:pt>
                <c:pt idx="4752">
                  <c:v>41282</c:v>
                </c:pt>
                <c:pt idx="4753">
                  <c:v>41283</c:v>
                </c:pt>
                <c:pt idx="4754">
                  <c:v>41284</c:v>
                </c:pt>
                <c:pt idx="4755">
                  <c:v>41285</c:v>
                </c:pt>
                <c:pt idx="4756">
                  <c:v>41286</c:v>
                </c:pt>
                <c:pt idx="4757">
                  <c:v>41287</c:v>
                </c:pt>
                <c:pt idx="4758">
                  <c:v>41288</c:v>
                </c:pt>
                <c:pt idx="4759">
                  <c:v>41289</c:v>
                </c:pt>
                <c:pt idx="4760">
                  <c:v>41290</c:v>
                </c:pt>
                <c:pt idx="4761">
                  <c:v>41291</c:v>
                </c:pt>
                <c:pt idx="4762">
                  <c:v>41292</c:v>
                </c:pt>
                <c:pt idx="4763">
                  <c:v>41293</c:v>
                </c:pt>
                <c:pt idx="4764">
                  <c:v>41294</c:v>
                </c:pt>
                <c:pt idx="4765">
                  <c:v>41295</c:v>
                </c:pt>
                <c:pt idx="4766">
                  <c:v>41296</c:v>
                </c:pt>
                <c:pt idx="4767">
                  <c:v>41297</c:v>
                </c:pt>
                <c:pt idx="4768">
                  <c:v>41298</c:v>
                </c:pt>
                <c:pt idx="4769">
                  <c:v>41299</c:v>
                </c:pt>
                <c:pt idx="4770">
                  <c:v>41300</c:v>
                </c:pt>
                <c:pt idx="4771">
                  <c:v>41301</c:v>
                </c:pt>
                <c:pt idx="4772">
                  <c:v>41302</c:v>
                </c:pt>
                <c:pt idx="4773">
                  <c:v>41303</c:v>
                </c:pt>
                <c:pt idx="4774">
                  <c:v>41304</c:v>
                </c:pt>
                <c:pt idx="4775">
                  <c:v>41305</c:v>
                </c:pt>
                <c:pt idx="4776">
                  <c:v>41306</c:v>
                </c:pt>
                <c:pt idx="4777">
                  <c:v>41307</c:v>
                </c:pt>
                <c:pt idx="4778">
                  <c:v>41308</c:v>
                </c:pt>
                <c:pt idx="4779">
                  <c:v>41309</c:v>
                </c:pt>
                <c:pt idx="4780">
                  <c:v>41310</c:v>
                </c:pt>
                <c:pt idx="4781">
                  <c:v>41311</c:v>
                </c:pt>
                <c:pt idx="4782">
                  <c:v>41312</c:v>
                </c:pt>
                <c:pt idx="4783">
                  <c:v>41313</c:v>
                </c:pt>
                <c:pt idx="4784">
                  <c:v>41314</c:v>
                </c:pt>
                <c:pt idx="4785">
                  <c:v>41315</c:v>
                </c:pt>
                <c:pt idx="4786">
                  <c:v>41316</c:v>
                </c:pt>
                <c:pt idx="4787">
                  <c:v>41317</c:v>
                </c:pt>
                <c:pt idx="4788">
                  <c:v>41318</c:v>
                </c:pt>
                <c:pt idx="4789">
                  <c:v>41319</c:v>
                </c:pt>
                <c:pt idx="4790">
                  <c:v>41320</c:v>
                </c:pt>
                <c:pt idx="4791">
                  <c:v>41321</c:v>
                </c:pt>
                <c:pt idx="4792">
                  <c:v>41322</c:v>
                </c:pt>
                <c:pt idx="4793">
                  <c:v>41323</c:v>
                </c:pt>
                <c:pt idx="4794">
                  <c:v>41324</c:v>
                </c:pt>
                <c:pt idx="4795">
                  <c:v>41325</c:v>
                </c:pt>
                <c:pt idx="4796">
                  <c:v>41326</c:v>
                </c:pt>
                <c:pt idx="4797">
                  <c:v>41327</c:v>
                </c:pt>
                <c:pt idx="4798">
                  <c:v>41328</c:v>
                </c:pt>
                <c:pt idx="4799">
                  <c:v>41329</c:v>
                </c:pt>
                <c:pt idx="4800">
                  <c:v>41330</c:v>
                </c:pt>
                <c:pt idx="4801">
                  <c:v>41331</c:v>
                </c:pt>
                <c:pt idx="4802">
                  <c:v>41332</c:v>
                </c:pt>
                <c:pt idx="4803">
                  <c:v>41333</c:v>
                </c:pt>
                <c:pt idx="4804">
                  <c:v>41334</c:v>
                </c:pt>
                <c:pt idx="4805">
                  <c:v>41335</c:v>
                </c:pt>
                <c:pt idx="4806">
                  <c:v>41336</c:v>
                </c:pt>
                <c:pt idx="4807">
                  <c:v>41337</c:v>
                </c:pt>
                <c:pt idx="4808">
                  <c:v>41338</c:v>
                </c:pt>
                <c:pt idx="4809">
                  <c:v>41339</c:v>
                </c:pt>
                <c:pt idx="4810">
                  <c:v>41340</c:v>
                </c:pt>
                <c:pt idx="4811">
                  <c:v>41341</c:v>
                </c:pt>
                <c:pt idx="4812">
                  <c:v>41342</c:v>
                </c:pt>
                <c:pt idx="4813">
                  <c:v>41343</c:v>
                </c:pt>
                <c:pt idx="4814">
                  <c:v>41344</c:v>
                </c:pt>
                <c:pt idx="4815">
                  <c:v>41345</c:v>
                </c:pt>
                <c:pt idx="4816">
                  <c:v>41346</c:v>
                </c:pt>
                <c:pt idx="4817">
                  <c:v>41347</c:v>
                </c:pt>
                <c:pt idx="4818">
                  <c:v>41348</c:v>
                </c:pt>
                <c:pt idx="4819">
                  <c:v>41349</c:v>
                </c:pt>
                <c:pt idx="4820">
                  <c:v>41350</c:v>
                </c:pt>
                <c:pt idx="4821">
                  <c:v>41351</c:v>
                </c:pt>
                <c:pt idx="4822">
                  <c:v>41352</c:v>
                </c:pt>
                <c:pt idx="4823">
                  <c:v>41353</c:v>
                </c:pt>
                <c:pt idx="4824">
                  <c:v>41354</c:v>
                </c:pt>
                <c:pt idx="4825">
                  <c:v>41355</c:v>
                </c:pt>
                <c:pt idx="4826">
                  <c:v>41356</c:v>
                </c:pt>
                <c:pt idx="4827">
                  <c:v>41357</c:v>
                </c:pt>
                <c:pt idx="4828">
                  <c:v>41358</c:v>
                </c:pt>
                <c:pt idx="4829">
                  <c:v>41359</c:v>
                </c:pt>
                <c:pt idx="4830">
                  <c:v>41360</c:v>
                </c:pt>
                <c:pt idx="4831">
                  <c:v>41361</c:v>
                </c:pt>
                <c:pt idx="4832">
                  <c:v>41362</c:v>
                </c:pt>
                <c:pt idx="4833">
                  <c:v>41363</c:v>
                </c:pt>
                <c:pt idx="4834">
                  <c:v>41364</c:v>
                </c:pt>
                <c:pt idx="4835">
                  <c:v>41365</c:v>
                </c:pt>
                <c:pt idx="4836">
                  <c:v>41366</c:v>
                </c:pt>
                <c:pt idx="4837">
                  <c:v>41367</c:v>
                </c:pt>
                <c:pt idx="4838">
                  <c:v>41368</c:v>
                </c:pt>
                <c:pt idx="4839">
                  <c:v>41369</c:v>
                </c:pt>
                <c:pt idx="4840">
                  <c:v>41370</c:v>
                </c:pt>
                <c:pt idx="4841">
                  <c:v>41371</c:v>
                </c:pt>
                <c:pt idx="4842">
                  <c:v>41372</c:v>
                </c:pt>
                <c:pt idx="4843">
                  <c:v>41373</c:v>
                </c:pt>
                <c:pt idx="4844">
                  <c:v>41374</c:v>
                </c:pt>
                <c:pt idx="4845">
                  <c:v>41375</c:v>
                </c:pt>
                <c:pt idx="4846">
                  <c:v>41376</c:v>
                </c:pt>
                <c:pt idx="4847">
                  <c:v>41377</c:v>
                </c:pt>
                <c:pt idx="4848">
                  <c:v>41378</c:v>
                </c:pt>
                <c:pt idx="4849">
                  <c:v>41379</c:v>
                </c:pt>
                <c:pt idx="4850">
                  <c:v>41380</c:v>
                </c:pt>
                <c:pt idx="4851">
                  <c:v>41381</c:v>
                </c:pt>
                <c:pt idx="4852">
                  <c:v>41382</c:v>
                </c:pt>
                <c:pt idx="4853">
                  <c:v>41383</c:v>
                </c:pt>
                <c:pt idx="4854">
                  <c:v>41384</c:v>
                </c:pt>
                <c:pt idx="4855">
                  <c:v>41385</c:v>
                </c:pt>
                <c:pt idx="4856">
                  <c:v>41386</c:v>
                </c:pt>
                <c:pt idx="4857">
                  <c:v>41387</c:v>
                </c:pt>
                <c:pt idx="4858">
                  <c:v>41388</c:v>
                </c:pt>
                <c:pt idx="4859">
                  <c:v>41389</c:v>
                </c:pt>
                <c:pt idx="4860">
                  <c:v>41390</c:v>
                </c:pt>
                <c:pt idx="4861">
                  <c:v>41391</c:v>
                </c:pt>
                <c:pt idx="4862">
                  <c:v>41392</c:v>
                </c:pt>
                <c:pt idx="4863">
                  <c:v>41393</c:v>
                </c:pt>
                <c:pt idx="4864">
                  <c:v>41394</c:v>
                </c:pt>
                <c:pt idx="4865">
                  <c:v>41395</c:v>
                </c:pt>
                <c:pt idx="4866">
                  <c:v>41396</c:v>
                </c:pt>
                <c:pt idx="4867">
                  <c:v>41397</c:v>
                </c:pt>
                <c:pt idx="4868">
                  <c:v>41398</c:v>
                </c:pt>
                <c:pt idx="4869">
                  <c:v>41399</c:v>
                </c:pt>
                <c:pt idx="4870">
                  <c:v>41400</c:v>
                </c:pt>
                <c:pt idx="4871">
                  <c:v>41401</c:v>
                </c:pt>
                <c:pt idx="4872">
                  <c:v>41402</c:v>
                </c:pt>
                <c:pt idx="4873">
                  <c:v>41403</c:v>
                </c:pt>
                <c:pt idx="4874">
                  <c:v>41404</c:v>
                </c:pt>
                <c:pt idx="4875">
                  <c:v>41405</c:v>
                </c:pt>
                <c:pt idx="4876">
                  <c:v>41406</c:v>
                </c:pt>
                <c:pt idx="4877">
                  <c:v>41407</c:v>
                </c:pt>
                <c:pt idx="4878">
                  <c:v>41408</c:v>
                </c:pt>
                <c:pt idx="4879">
                  <c:v>41409</c:v>
                </c:pt>
                <c:pt idx="4880">
                  <c:v>41410</c:v>
                </c:pt>
                <c:pt idx="4881">
                  <c:v>41411</c:v>
                </c:pt>
                <c:pt idx="4882">
                  <c:v>41412</c:v>
                </c:pt>
                <c:pt idx="4883">
                  <c:v>41413</c:v>
                </c:pt>
                <c:pt idx="4884">
                  <c:v>41414</c:v>
                </c:pt>
                <c:pt idx="4885">
                  <c:v>41415</c:v>
                </c:pt>
                <c:pt idx="4886">
                  <c:v>41416</c:v>
                </c:pt>
                <c:pt idx="4887">
                  <c:v>41417</c:v>
                </c:pt>
                <c:pt idx="4888">
                  <c:v>41418</c:v>
                </c:pt>
                <c:pt idx="4889">
                  <c:v>41419</c:v>
                </c:pt>
                <c:pt idx="4890">
                  <c:v>41420</c:v>
                </c:pt>
                <c:pt idx="4891">
                  <c:v>41421</c:v>
                </c:pt>
                <c:pt idx="4892">
                  <c:v>41422</c:v>
                </c:pt>
                <c:pt idx="4893">
                  <c:v>41423</c:v>
                </c:pt>
                <c:pt idx="4894">
                  <c:v>41424</c:v>
                </c:pt>
                <c:pt idx="4895">
                  <c:v>41425</c:v>
                </c:pt>
                <c:pt idx="4896">
                  <c:v>41426</c:v>
                </c:pt>
                <c:pt idx="4897">
                  <c:v>41427</c:v>
                </c:pt>
                <c:pt idx="4898">
                  <c:v>41428</c:v>
                </c:pt>
                <c:pt idx="4899">
                  <c:v>41429</c:v>
                </c:pt>
                <c:pt idx="4900">
                  <c:v>41430</c:v>
                </c:pt>
                <c:pt idx="4901">
                  <c:v>41431</c:v>
                </c:pt>
                <c:pt idx="4902">
                  <c:v>41432</c:v>
                </c:pt>
                <c:pt idx="4903">
                  <c:v>41433</c:v>
                </c:pt>
                <c:pt idx="4904">
                  <c:v>41434</c:v>
                </c:pt>
                <c:pt idx="4905">
                  <c:v>41435</c:v>
                </c:pt>
                <c:pt idx="4906">
                  <c:v>41436</c:v>
                </c:pt>
                <c:pt idx="4907">
                  <c:v>41437</c:v>
                </c:pt>
                <c:pt idx="4908">
                  <c:v>41438</c:v>
                </c:pt>
                <c:pt idx="4909">
                  <c:v>41439</c:v>
                </c:pt>
                <c:pt idx="4910">
                  <c:v>41440</c:v>
                </c:pt>
                <c:pt idx="4911">
                  <c:v>41441</c:v>
                </c:pt>
                <c:pt idx="4912">
                  <c:v>41442</c:v>
                </c:pt>
                <c:pt idx="4913">
                  <c:v>41443</c:v>
                </c:pt>
                <c:pt idx="4914">
                  <c:v>41444</c:v>
                </c:pt>
                <c:pt idx="4915">
                  <c:v>41445</c:v>
                </c:pt>
                <c:pt idx="4916">
                  <c:v>41446</c:v>
                </c:pt>
                <c:pt idx="4917">
                  <c:v>41447</c:v>
                </c:pt>
                <c:pt idx="4918">
                  <c:v>41448</c:v>
                </c:pt>
                <c:pt idx="4919">
                  <c:v>41449</c:v>
                </c:pt>
                <c:pt idx="4920">
                  <c:v>41450</c:v>
                </c:pt>
                <c:pt idx="4921">
                  <c:v>41451</c:v>
                </c:pt>
                <c:pt idx="4922">
                  <c:v>41452</c:v>
                </c:pt>
                <c:pt idx="4923">
                  <c:v>41453</c:v>
                </c:pt>
                <c:pt idx="4924">
                  <c:v>41454</c:v>
                </c:pt>
                <c:pt idx="4925">
                  <c:v>41455</c:v>
                </c:pt>
                <c:pt idx="4926">
                  <c:v>41456</c:v>
                </c:pt>
                <c:pt idx="4927">
                  <c:v>41457</c:v>
                </c:pt>
                <c:pt idx="4928">
                  <c:v>41458</c:v>
                </c:pt>
                <c:pt idx="4929">
                  <c:v>41459</c:v>
                </c:pt>
                <c:pt idx="4930">
                  <c:v>41460</c:v>
                </c:pt>
                <c:pt idx="4931">
                  <c:v>41461</c:v>
                </c:pt>
                <c:pt idx="4932">
                  <c:v>41462</c:v>
                </c:pt>
                <c:pt idx="4933">
                  <c:v>41463</c:v>
                </c:pt>
                <c:pt idx="4934">
                  <c:v>41464</c:v>
                </c:pt>
                <c:pt idx="4935">
                  <c:v>41465</c:v>
                </c:pt>
                <c:pt idx="4936">
                  <c:v>41466</c:v>
                </c:pt>
                <c:pt idx="4937">
                  <c:v>41467</c:v>
                </c:pt>
                <c:pt idx="4938">
                  <c:v>41468</c:v>
                </c:pt>
                <c:pt idx="4939">
                  <c:v>41469</c:v>
                </c:pt>
                <c:pt idx="4940">
                  <c:v>41470</c:v>
                </c:pt>
                <c:pt idx="4941">
                  <c:v>41471</c:v>
                </c:pt>
                <c:pt idx="4942">
                  <c:v>41472</c:v>
                </c:pt>
                <c:pt idx="4943">
                  <c:v>41473</c:v>
                </c:pt>
                <c:pt idx="4944">
                  <c:v>41474</c:v>
                </c:pt>
                <c:pt idx="4945">
                  <c:v>41475</c:v>
                </c:pt>
                <c:pt idx="4946">
                  <c:v>41476</c:v>
                </c:pt>
                <c:pt idx="4947">
                  <c:v>41477</c:v>
                </c:pt>
                <c:pt idx="4948">
                  <c:v>41478</c:v>
                </c:pt>
                <c:pt idx="4949">
                  <c:v>41479</c:v>
                </c:pt>
                <c:pt idx="4950">
                  <c:v>41480</c:v>
                </c:pt>
                <c:pt idx="4951">
                  <c:v>41481</c:v>
                </c:pt>
                <c:pt idx="4952">
                  <c:v>41482</c:v>
                </c:pt>
                <c:pt idx="4953">
                  <c:v>41483</c:v>
                </c:pt>
                <c:pt idx="4954">
                  <c:v>41484</c:v>
                </c:pt>
                <c:pt idx="4955">
                  <c:v>41485</c:v>
                </c:pt>
                <c:pt idx="4956">
                  <c:v>41486</c:v>
                </c:pt>
                <c:pt idx="4957">
                  <c:v>41487</c:v>
                </c:pt>
                <c:pt idx="4958">
                  <c:v>41488</c:v>
                </c:pt>
                <c:pt idx="4959">
                  <c:v>41489</c:v>
                </c:pt>
                <c:pt idx="4960">
                  <c:v>41490</c:v>
                </c:pt>
                <c:pt idx="4961">
                  <c:v>41491</c:v>
                </c:pt>
                <c:pt idx="4962">
                  <c:v>41492</c:v>
                </c:pt>
                <c:pt idx="4963">
                  <c:v>41493</c:v>
                </c:pt>
                <c:pt idx="4964">
                  <c:v>41494</c:v>
                </c:pt>
                <c:pt idx="4965">
                  <c:v>41495</c:v>
                </c:pt>
                <c:pt idx="4966">
                  <c:v>41496</c:v>
                </c:pt>
                <c:pt idx="4967">
                  <c:v>41497</c:v>
                </c:pt>
                <c:pt idx="4968">
                  <c:v>41498</c:v>
                </c:pt>
                <c:pt idx="4969">
                  <c:v>41499</c:v>
                </c:pt>
                <c:pt idx="4970">
                  <c:v>41500</c:v>
                </c:pt>
                <c:pt idx="4971">
                  <c:v>41501</c:v>
                </c:pt>
                <c:pt idx="4972">
                  <c:v>41502</c:v>
                </c:pt>
                <c:pt idx="4973">
                  <c:v>41503</c:v>
                </c:pt>
                <c:pt idx="4974">
                  <c:v>41504</c:v>
                </c:pt>
                <c:pt idx="4975">
                  <c:v>41505</c:v>
                </c:pt>
                <c:pt idx="4976">
                  <c:v>41506</c:v>
                </c:pt>
                <c:pt idx="4977">
                  <c:v>41507</c:v>
                </c:pt>
                <c:pt idx="4978">
                  <c:v>41508</c:v>
                </c:pt>
                <c:pt idx="4979">
                  <c:v>41509</c:v>
                </c:pt>
                <c:pt idx="4980">
                  <c:v>41510</c:v>
                </c:pt>
                <c:pt idx="4981">
                  <c:v>41511</c:v>
                </c:pt>
                <c:pt idx="4982">
                  <c:v>41512</c:v>
                </c:pt>
                <c:pt idx="4983">
                  <c:v>41513</c:v>
                </c:pt>
                <c:pt idx="4984">
                  <c:v>41514</c:v>
                </c:pt>
                <c:pt idx="4985">
                  <c:v>41515</c:v>
                </c:pt>
                <c:pt idx="4986">
                  <c:v>41516</c:v>
                </c:pt>
                <c:pt idx="4987">
                  <c:v>41517</c:v>
                </c:pt>
                <c:pt idx="4988">
                  <c:v>41518</c:v>
                </c:pt>
                <c:pt idx="4989">
                  <c:v>41519</c:v>
                </c:pt>
                <c:pt idx="4990">
                  <c:v>41520</c:v>
                </c:pt>
                <c:pt idx="4991">
                  <c:v>41521</c:v>
                </c:pt>
                <c:pt idx="4992">
                  <c:v>41522</c:v>
                </c:pt>
                <c:pt idx="4993">
                  <c:v>41523</c:v>
                </c:pt>
                <c:pt idx="4994">
                  <c:v>41524</c:v>
                </c:pt>
                <c:pt idx="4995">
                  <c:v>41525</c:v>
                </c:pt>
                <c:pt idx="4996">
                  <c:v>41526</c:v>
                </c:pt>
                <c:pt idx="4997">
                  <c:v>41527</c:v>
                </c:pt>
                <c:pt idx="4998">
                  <c:v>41528</c:v>
                </c:pt>
                <c:pt idx="4999">
                  <c:v>41529</c:v>
                </c:pt>
                <c:pt idx="5000">
                  <c:v>41530</c:v>
                </c:pt>
                <c:pt idx="5001">
                  <c:v>41531</c:v>
                </c:pt>
                <c:pt idx="5002">
                  <c:v>41532</c:v>
                </c:pt>
                <c:pt idx="5003">
                  <c:v>41533</c:v>
                </c:pt>
                <c:pt idx="5004">
                  <c:v>41534</c:v>
                </c:pt>
                <c:pt idx="5005">
                  <c:v>41535</c:v>
                </c:pt>
                <c:pt idx="5006">
                  <c:v>41536</c:v>
                </c:pt>
                <c:pt idx="5007">
                  <c:v>41537</c:v>
                </c:pt>
                <c:pt idx="5008">
                  <c:v>41538</c:v>
                </c:pt>
                <c:pt idx="5009">
                  <c:v>41539</c:v>
                </c:pt>
                <c:pt idx="5010">
                  <c:v>41540</c:v>
                </c:pt>
                <c:pt idx="5011">
                  <c:v>41541</c:v>
                </c:pt>
                <c:pt idx="5012">
                  <c:v>41542</c:v>
                </c:pt>
                <c:pt idx="5013">
                  <c:v>41543</c:v>
                </c:pt>
                <c:pt idx="5014">
                  <c:v>41544</c:v>
                </c:pt>
                <c:pt idx="5015">
                  <c:v>41545</c:v>
                </c:pt>
                <c:pt idx="5016">
                  <c:v>41546</c:v>
                </c:pt>
                <c:pt idx="5017">
                  <c:v>41547</c:v>
                </c:pt>
                <c:pt idx="5018">
                  <c:v>41548</c:v>
                </c:pt>
                <c:pt idx="5019">
                  <c:v>41549</c:v>
                </c:pt>
                <c:pt idx="5020">
                  <c:v>41550</c:v>
                </c:pt>
                <c:pt idx="5021">
                  <c:v>41551</c:v>
                </c:pt>
                <c:pt idx="5022">
                  <c:v>41552</c:v>
                </c:pt>
                <c:pt idx="5023">
                  <c:v>41553</c:v>
                </c:pt>
                <c:pt idx="5024">
                  <c:v>41554</c:v>
                </c:pt>
                <c:pt idx="5025">
                  <c:v>41555</c:v>
                </c:pt>
                <c:pt idx="5026">
                  <c:v>41556</c:v>
                </c:pt>
                <c:pt idx="5027">
                  <c:v>41557</c:v>
                </c:pt>
                <c:pt idx="5028">
                  <c:v>41558</c:v>
                </c:pt>
                <c:pt idx="5029">
                  <c:v>41559</c:v>
                </c:pt>
                <c:pt idx="5030">
                  <c:v>41560</c:v>
                </c:pt>
                <c:pt idx="5031">
                  <c:v>41561</c:v>
                </c:pt>
                <c:pt idx="5032">
                  <c:v>41562</c:v>
                </c:pt>
                <c:pt idx="5033">
                  <c:v>41563</c:v>
                </c:pt>
                <c:pt idx="5034">
                  <c:v>41564</c:v>
                </c:pt>
                <c:pt idx="5035">
                  <c:v>41565</c:v>
                </c:pt>
                <c:pt idx="5036">
                  <c:v>41566</c:v>
                </c:pt>
                <c:pt idx="5037">
                  <c:v>41567</c:v>
                </c:pt>
                <c:pt idx="5038">
                  <c:v>41568</c:v>
                </c:pt>
                <c:pt idx="5039">
                  <c:v>41569</c:v>
                </c:pt>
                <c:pt idx="5040">
                  <c:v>41570</c:v>
                </c:pt>
                <c:pt idx="5041">
                  <c:v>41571</c:v>
                </c:pt>
                <c:pt idx="5042">
                  <c:v>41572</c:v>
                </c:pt>
                <c:pt idx="5043">
                  <c:v>41573</c:v>
                </c:pt>
                <c:pt idx="5044">
                  <c:v>41574</c:v>
                </c:pt>
                <c:pt idx="5045">
                  <c:v>41575</c:v>
                </c:pt>
                <c:pt idx="5046">
                  <c:v>41576</c:v>
                </c:pt>
                <c:pt idx="5047">
                  <c:v>41577</c:v>
                </c:pt>
                <c:pt idx="5048">
                  <c:v>41578</c:v>
                </c:pt>
                <c:pt idx="5049">
                  <c:v>41579</c:v>
                </c:pt>
                <c:pt idx="5050">
                  <c:v>41580</c:v>
                </c:pt>
                <c:pt idx="5051">
                  <c:v>41581</c:v>
                </c:pt>
                <c:pt idx="5052">
                  <c:v>41582</c:v>
                </c:pt>
                <c:pt idx="5053">
                  <c:v>41583</c:v>
                </c:pt>
                <c:pt idx="5054">
                  <c:v>41584</c:v>
                </c:pt>
                <c:pt idx="5055">
                  <c:v>41585</c:v>
                </c:pt>
                <c:pt idx="5056">
                  <c:v>41586</c:v>
                </c:pt>
                <c:pt idx="5057">
                  <c:v>41587</c:v>
                </c:pt>
                <c:pt idx="5058">
                  <c:v>41588</c:v>
                </c:pt>
                <c:pt idx="5059">
                  <c:v>41589</c:v>
                </c:pt>
                <c:pt idx="5060">
                  <c:v>41590</c:v>
                </c:pt>
                <c:pt idx="5061">
                  <c:v>41591</c:v>
                </c:pt>
                <c:pt idx="5062">
                  <c:v>41592</c:v>
                </c:pt>
                <c:pt idx="5063">
                  <c:v>41593</c:v>
                </c:pt>
                <c:pt idx="5064">
                  <c:v>41594</c:v>
                </c:pt>
                <c:pt idx="5065">
                  <c:v>41595</c:v>
                </c:pt>
                <c:pt idx="5066">
                  <c:v>41596</c:v>
                </c:pt>
                <c:pt idx="5067">
                  <c:v>41597</c:v>
                </c:pt>
                <c:pt idx="5068">
                  <c:v>41598</c:v>
                </c:pt>
                <c:pt idx="5069">
                  <c:v>41599</c:v>
                </c:pt>
                <c:pt idx="5070">
                  <c:v>41600</c:v>
                </c:pt>
                <c:pt idx="5071">
                  <c:v>41601</c:v>
                </c:pt>
                <c:pt idx="5072">
                  <c:v>41602</c:v>
                </c:pt>
                <c:pt idx="5073">
                  <c:v>41603</c:v>
                </c:pt>
                <c:pt idx="5074">
                  <c:v>41604</c:v>
                </c:pt>
                <c:pt idx="5075">
                  <c:v>41605</c:v>
                </c:pt>
                <c:pt idx="5076">
                  <c:v>41606</c:v>
                </c:pt>
                <c:pt idx="5077">
                  <c:v>41607</c:v>
                </c:pt>
                <c:pt idx="5078">
                  <c:v>41608</c:v>
                </c:pt>
                <c:pt idx="5079">
                  <c:v>41609</c:v>
                </c:pt>
                <c:pt idx="5080">
                  <c:v>41610</c:v>
                </c:pt>
                <c:pt idx="5081">
                  <c:v>41611</c:v>
                </c:pt>
                <c:pt idx="5082">
                  <c:v>41612</c:v>
                </c:pt>
                <c:pt idx="5083">
                  <c:v>41613</c:v>
                </c:pt>
                <c:pt idx="5084">
                  <c:v>41614</c:v>
                </c:pt>
                <c:pt idx="5085">
                  <c:v>41615</c:v>
                </c:pt>
                <c:pt idx="5086">
                  <c:v>41616</c:v>
                </c:pt>
                <c:pt idx="5087">
                  <c:v>41617</c:v>
                </c:pt>
                <c:pt idx="5088">
                  <c:v>41618</c:v>
                </c:pt>
                <c:pt idx="5089">
                  <c:v>41619</c:v>
                </c:pt>
                <c:pt idx="5090">
                  <c:v>41620</c:v>
                </c:pt>
                <c:pt idx="5091">
                  <c:v>41621</c:v>
                </c:pt>
                <c:pt idx="5092">
                  <c:v>41622</c:v>
                </c:pt>
                <c:pt idx="5093">
                  <c:v>41623</c:v>
                </c:pt>
                <c:pt idx="5094">
                  <c:v>41624</c:v>
                </c:pt>
                <c:pt idx="5095">
                  <c:v>41625</c:v>
                </c:pt>
                <c:pt idx="5096">
                  <c:v>41626</c:v>
                </c:pt>
                <c:pt idx="5097">
                  <c:v>41627</c:v>
                </c:pt>
                <c:pt idx="5098">
                  <c:v>41628</c:v>
                </c:pt>
                <c:pt idx="5099">
                  <c:v>41629</c:v>
                </c:pt>
                <c:pt idx="5100">
                  <c:v>41630</c:v>
                </c:pt>
                <c:pt idx="5101">
                  <c:v>41631</c:v>
                </c:pt>
                <c:pt idx="5102">
                  <c:v>41632</c:v>
                </c:pt>
                <c:pt idx="5103">
                  <c:v>41633</c:v>
                </c:pt>
                <c:pt idx="5104">
                  <c:v>41634</c:v>
                </c:pt>
                <c:pt idx="5105">
                  <c:v>41635</c:v>
                </c:pt>
                <c:pt idx="5106">
                  <c:v>41636</c:v>
                </c:pt>
                <c:pt idx="5107">
                  <c:v>41637</c:v>
                </c:pt>
                <c:pt idx="5108">
                  <c:v>41638</c:v>
                </c:pt>
                <c:pt idx="5109">
                  <c:v>41639</c:v>
                </c:pt>
                <c:pt idx="5110">
                  <c:v>41640</c:v>
                </c:pt>
                <c:pt idx="5111">
                  <c:v>41641</c:v>
                </c:pt>
                <c:pt idx="5112">
                  <c:v>41642</c:v>
                </c:pt>
                <c:pt idx="5113">
                  <c:v>41643</c:v>
                </c:pt>
                <c:pt idx="5114">
                  <c:v>41644</c:v>
                </c:pt>
                <c:pt idx="5115">
                  <c:v>41645</c:v>
                </c:pt>
                <c:pt idx="5116">
                  <c:v>41646</c:v>
                </c:pt>
                <c:pt idx="5117">
                  <c:v>41647</c:v>
                </c:pt>
                <c:pt idx="5118">
                  <c:v>41648</c:v>
                </c:pt>
                <c:pt idx="5119">
                  <c:v>41649</c:v>
                </c:pt>
                <c:pt idx="5120">
                  <c:v>41650</c:v>
                </c:pt>
                <c:pt idx="5121">
                  <c:v>41651</c:v>
                </c:pt>
                <c:pt idx="5122">
                  <c:v>41652</c:v>
                </c:pt>
                <c:pt idx="5123">
                  <c:v>41653</c:v>
                </c:pt>
                <c:pt idx="5124">
                  <c:v>41654</c:v>
                </c:pt>
                <c:pt idx="5125">
                  <c:v>41655</c:v>
                </c:pt>
                <c:pt idx="5126">
                  <c:v>41656</c:v>
                </c:pt>
                <c:pt idx="5127">
                  <c:v>41657</c:v>
                </c:pt>
                <c:pt idx="5128">
                  <c:v>41658</c:v>
                </c:pt>
                <c:pt idx="5129">
                  <c:v>41659</c:v>
                </c:pt>
                <c:pt idx="5130">
                  <c:v>41660</c:v>
                </c:pt>
                <c:pt idx="5131">
                  <c:v>41661</c:v>
                </c:pt>
                <c:pt idx="5132">
                  <c:v>41662</c:v>
                </c:pt>
                <c:pt idx="5133">
                  <c:v>41663</c:v>
                </c:pt>
                <c:pt idx="5134">
                  <c:v>41664</c:v>
                </c:pt>
                <c:pt idx="5135">
                  <c:v>41665</c:v>
                </c:pt>
                <c:pt idx="5136">
                  <c:v>41666</c:v>
                </c:pt>
                <c:pt idx="5137">
                  <c:v>41667</c:v>
                </c:pt>
                <c:pt idx="5138">
                  <c:v>41668</c:v>
                </c:pt>
                <c:pt idx="5139">
                  <c:v>41669</c:v>
                </c:pt>
                <c:pt idx="5140">
                  <c:v>41670</c:v>
                </c:pt>
                <c:pt idx="5141">
                  <c:v>41671</c:v>
                </c:pt>
                <c:pt idx="5142">
                  <c:v>41672</c:v>
                </c:pt>
                <c:pt idx="5143">
                  <c:v>41673</c:v>
                </c:pt>
                <c:pt idx="5144">
                  <c:v>41674</c:v>
                </c:pt>
                <c:pt idx="5145">
                  <c:v>41675</c:v>
                </c:pt>
                <c:pt idx="5146">
                  <c:v>41676</c:v>
                </c:pt>
                <c:pt idx="5147">
                  <c:v>41677</c:v>
                </c:pt>
                <c:pt idx="5148">
                  <c:v>41678</c:v>
                </c:pt>
                <c:pt idx="5149">
                  <c:v>41679</c:v>
                </c:pt>
                <c:pt idx="5150">
                  <c:v>41680</c:v>
                </c:pt>
                <c:pt idx="5151">
                  <c:v>41681</c:v>
                </c:pt>
                <c:pt idx="5152">
                  <c:v>41682</c:v>
                </c:pt>
                <c:pt idx="5153">
                  <c:v>41683</c:v>
                </c:pt>
                <c:pt idx="5154">
                  <c:v>41684</c:v>
                </c:pt>
                <c:pt idx="5155">
                  <c:v>41685</c:v>
                </c:pt>
                <c:pt idx="5156">
                  <c:v>41686</c:v>
                </c:pt>
                <c:pt idx="5157">
                  <c:v>41687</c:v>
                </c:pt>
                <c:pt idx="5158">
                  <c:v>41688</c:v>
                </c:pt>
                <c:pt idx="5159">
                  <c:v>41689</c:v>
                </c:pt>
                <c:pt idx="5160">
                  <c:v>41690</c:v>
                </c:pt>
                <c:pt idx="5161">
                  <c:v>41691</c:v>
                </c:pt>
                <c:pt idx="5162">
                  <c:v>41692</c:v>
                </c:pt>
                <c:pt idx="5163">
                  <c:v>41693</c:v>
                </c:pt>
                <c:pt idx="5164">
                  <c:v>41694</c:v>
                </c:pt>
                <c:pt idx="5165">
                  <c:v>41695</c:v>
                </c:pt>
                <c:pt idx="5166">
                  <c:v>41696</c:v>
                </c:pt>
                <c:pt idx="5167">
                  <c:v>41697</c:v>
                </c:pt>
                <c:pt idx="5168">
                  <c:v>41698</c:v>
                </c:pt>
                <c:pt idx="5169">
                  <c:v>41699</c:v>
                </c:pt>
                <c:pt idx="5170">
                  <c:v>41700</c:v>
                </c:pt>
                <c:pt idx="5171">
                  <c:v>41701</c:v>
                </c:pt>
                <c:pt idx="5172">
                  <c:v>41702</c:v>
                </c:pt>
                <c:pt idx="5173">
                  <c:v>41703</c:v>
                </c:pt>
                <c:pt idx="5174">
                  <c:v>41704</c:v>
                </c:pt>
                <c:pt idx="5175">
                  <c:v>41705</c:v>
                </c:pt>
                <c:pt idx="5176">
                  <c:v>41706</c:v>
                </c:pt>
                <c:pt idx="5177">
                  <c:v>41707</c:v>
                </c:pt>
                <c:pt idx="5178">
                  <c:v>41708</c:v>
                </c:pt>
                <c:pt idx="5179">
                  <c:v>41709</c:v>
                </c:pt>
                <c:pt idx="5180">
                  <c:v>41710</c:v>
                </c:pt>
                <c:pt idx="5181">
                  <c:v>41711</c:v>
                </c:pt>
                <c:pt idx="5182">
                  <c:v>41712</c:v>
                </c:pt>
                <c:pt idx="5183">
                  <c:v>41713</c:v>
                </c:pt>
                <c:pt idx="5184">
                  <c:v>41714</c:v>
                </c:pt>
                <c:pt idx="5185">
                  <c:v>41715</c:v>
                </c:pt>
                <c:pt idx="5186">
                  <c:v>41716</c:v>
                </c:pt>
                <c:pt idx="5187">
                  <c:v>41717</c:v>
                </c:pt>
                <c:pt idx="5188">
                  <c:v>41718</c:v>
                </c:pt>
                <c:pt idx="5189">
                  <c:v>41719</c:v>
                </c:pt>
                <c:pt idx="5190">
                  <c:v>41720</c:v>
                </c:pt>
                <c:pt idx="5191">
                  <c:v>41721</c:v>
                </c:pt>
                <c:pt idx="5192">
                  <c:v>41722</c:v>
                </c:pt>
                <c:pt idx="5193">
                  <c:v>41723</c:v>
                </c:pt>
                <c:pt idx="5194">
                  <c:v>41724</c:v>
                </c:pt>
                <c:pt idx="5195">
                  <c:v>41725</c:v>
                </c:pt>
                <c:pt idx="5196">
                  <c:v>41726</c:v>
                </c:pt>
                <c:pt idx="5197">
                  <c:v>41727</c:v>
                </c:pt>
                <c:pt idx="5198">
                  <c:v>41728</c:v>
                </c:pt>
                <c:pt idx="5199">
                  <c:v>41729</c:v>
                </c:pt>
                <c:pt idx="5200">
                  <c:v>41730</c:v>
                </c:pt>
                <c:pt idx="5201">
                  <c:v>41731</c:v>
                </c:pt>
                <c:pt idx="5202">
                  <c:v>41732</c:v>
                </c:pt>
                <c:pt idx="5203">
                  <c:v>41733</c:v>
                </c:pt>
                <c:pt idx="5204">
                  <c:v>41734</c:v>
                </c:pt>
                <c:pt idx="5205">
                  <c:v>41735</c:v>
                </c:pt>
                <c:pt idx="5206">
                  <c:v>41736</c:v>
                </c:pt>
                <c:pt idx="5207">
                  <c:v>41737</c:v>
                </c:pt>
                <c:pt idx="5208">
                  <c:v>41738</c:v>
                </c:pt>
                <c:pt idx="5209">
                  <c:v>41739</c:v>
                </c:pt>
                <c:pt idx="5210">
                  <c:v>41740</c:v>
                </c:pt>
                <c:pt idx="5211">
                  <c:v>41741</c:v>
                </c:pt>
                <c:pt idx="5212">
                  <c:v>41742</c:v>
                </c:pt>
                <c:pt idx="5213">
                  <c:v>41743</c:v>
                </c:pt>
                <c:pt idx="5214">
                  <c:v>41744</c:v>
                </c:pt>
                <c:pt idx="5215">
                  <c:v>41745</c:v>
                </c:pt>
                <c:pt idx="5216">
                  <c:v>41746</c:v>
                </c:pt>
                <c:pt idx="5217">
                  <c:v>41747</c:v>
                </c:pt>
                <c:pt idx="5218">
                  <c:v>41748</c:v>
                </c:pt>
                <c:pt idx="5219">
                  <c:v>41749</c:v>
                </c:pt>
                <c:pt idx="5220">
                  <c:v>41750</c:v>
                </c:pt>
                <c:pt idx="5221">
                  <c:v>41751</c:v>
                </c:pt>
                <c:pt idx="5222">
                  <c:v>41752</c:v>
                </c:pt>
                <c:pt idx="5223">
                  <c:v>41753</c:v>
                </c:pt>
                <c:pt idx="5224">
                  <c:v>41754</c:v>
                </c:pt>
                <c:pt idx="5225">
                  <c:v>41755</c:v>
                </c:pt>
                <c:pt idx="5226">
                  <c:v>41756</c:v>
                </c:pt>
                <c:pt idx="5227">
                  <c:v>41757</c:v>
                </c:pt>
                <c:pt idx="5228">
                  <c:v>41758</c:v>
                </c:pt>
                <c:pt idx="5229">
                  <c:v>41759</c:v>
                </c:pt>
                <c:pt idx="5230">
                  <c:v>41760</c:v>
                </c:pt>
                <c:pt idx="5231">
                  <c:v>41761</c:v>
                </c:pt>
                <c:pt idx="5232">
                  <c:v>41762</c:v>
                </c:pt>
                <c:pt idx="5233">
                  <c:v>41763</c:v>
                </c:pt>
                <c:pt idx="5234">
                  <c:v>41764</c:v>
                </c:pt>
                <c:pt idx="5235">
                  <c:v>41765</c:v>
                </c:pt>
                <c:pt idx="5236">
                  <c:v>41766</c:v>
                </c:pt>
                <c:pt idx="5237">
                  <c:v>41767</c:v>
                </c:pt>
                <c:pt idx="5238">
                  <c:v>41768</c:v>
                </c:pt>
                <c:pt idx="5239">
                  <c:v>41769</c:v>
                </c:pt>
                <c:pt idx="5240">
                  <c:v>41770</c:v>
                </c:pt>
                <c:pt idx="5241">
                  <c:v>41771</c:v>
                </c:pt>
                <c:pt idx="5242">
                  <c:v>41772</c:v>
                </c:pt>
                <c:pt idx="5243">
                  <c:v>41773</c:v>
                </c:pt>
                <c:pt idx="5244">
                  <c:v>41774</c:v>
                </c:pt>
                <c:pt idx="5245">
                  <c:v>41775</c:v>
                </c:pt>
                <c:pt idx="5246">
                  <c:v>41776</c:v>
                </c:pt>
                <c:pt idx="5247">
                  <c:v>41777</c:v>
                </c:pt>
                <c:pt idx="5248">
                  <c:v>41778</c:v>
                </c:pt>
                <c:pt idx="5249">
                  <c:v>41779</c:v>
                </c:pt>
                <c:pt idx="5250">
                  <c:v>41780</c:v>
                </c:pt>
                <c:pt idx="5251">
                  <c:v>41781</c:v>
                </c:pt>
                <c:pt idx="5252">
                  <c:v>41782</c:v>
                </c:pt>
                <c:pt idx="5253">
                  <c:v>41783</c:v>
                </c:pt>
                <c:pt idx="5254">
                  <c:v>41784</c:v>
                </c:pt>
                <c:pt idx="5255">
                  <c:v>41785</c:v>
                </c:pt>
                <c:pt idx="5256">
                  <c:v>41786</c:v>
                </c:pt>
                <c:pt idx="5257">
                  <c:v>41787</c:v>
                </c:pt>
                <c:pt idx="5258">
                  <c:v>41788</c:v>
                </c:pt>
                <c:pt idx="5259">
                  <c:v>41789</c:v>
                </c:pt>
                <c:pt idx="5260">
                  <c:v>41790</c:v>
                </c:pt>
                <c:pt idx="5261">
                  <c:v>41791</c:v>
                </c:pt>
                <c:pt idx="5262">
                  <c:v>41792</c:v>
                </c:pt>
                <c:pt idx="5263">
                  <c:v>41793</c:v>
                </c:pt>
                <c:pt idx="5264">
                  <c:v>41794</c:v>
                </c:pt>
                <c:pt idx="5265">
                  <c:v>41795</c:v>
                </c:pt>
                <c:pt idx="5266">
                  <c:v>41796</c:v>
                </c:pt>
                <c:pt idx="5267">
                  <c:v>41797</c:v>
                </c:pt>
                <c:pt idx="5268">
                  <c:v>41798</c:v>
                </c:pt>
                <c:pt idx="5269">
                  <c:v>41799</c:v>
                </c:pt>
                <c:pt idx="5270">
                  <c:v>41800</c:v>
                </c:pt>
                <c:pt idx="5271">
                  <c:v>41801</c:v>
                </c:pt>
                <c:pt idx="5272">
                  <c:v>41802</c:v>
                </c:pt>
                <c:pt idx="5273">
                  <c:v>41803</c:v>
                </c:pt>
                <c:pt idx="5274">
                  <c:v>41804</c:v>
                </c:pt>
                <c:pt idx="5275">
                  <c:v>41805</c:v>
                </c:pt>
                <c:pt idx="5276">
                  <c:v>41806</c:v>
                </c:pt>
                <c:pt idx="5277">
                  <c:v>41807</c:v>
                </c:pt>
                <c:pt idx="5278">
                  <c:v>41808</c:v>
                </c:pt>
                <c:pt idx="5279">
                  <c:v>41809</c:v>
                </c:pt>
                <c:pt idx="5280">
                  <c:v>41810</c:v>
                </c:pt>
                <c:pt idx="5281">
                  <c:v>41811</c:v>
                </c:pt>
                <c:pt idx="5282">
                  <c:v>41812</c:v>
                </c:pt>
                <c:pt idx="5283">
                  <c:v>41813</c:v>
                </c:pt>
                <c:pt idx="5284">
                  <c:v>41814</c:v>
                </c:pt>
                <c:pt idx="5285">
                  <c:v>41815</c:v>
                </c:pt>
                <c:pt idx="5286">
                  <c:v>41816</c:v>
                </c:pt>
                <c:pt idx="5287">
                  <c:v>41817</c:v>
                </c:pt>
                <c:pt idx="5288">
                  <c:v>41818</c:v>
                </c:pt>
                <c:pt idx="5289">
                  <c:v>41819</c:v>
                </c:pt>
                <c:pt idx="5290">
                  <c:v>41820</c:v>
                </c:pt>
                <c:pt idx="5291">
                  <c:v>41821</c:v>
                </c:pt>
                <c:pt idx="5292">
                  <c:v>41822</c:v>
                </c:pt>
                <c:pt idx="5293">
                  <c:v>41823</c:v>
                </c:pt>
                <c:pt idx="5294">
                  <c:v>41824</c:v>
                </c:pt>
                <c:pt idx="5295">
                  <c:v>41825</c:v>
                </c:pt>
                <c:pt idx="5296">
                  <c:v>41826</c:v>
                </c:pt>
                <c:pt idx="5297">
                  <c:v>41827</c:v>
                </c:pt>
                <c:pt idx="5298">
                  <c:v>41828</c:v>
                </c:pt>
                <c:pt idx="5299">
                  <c:v>41829</c:v>
                </c:pt>
                <c:pt idx="5300">
                  <c:v>41830</c:v>
                </c:pt>
                <c:pt idx="5301">
                  <c:v>41831</c:v>
                </c:pt>
                <c:pt idx="5302">
                  <c:v>41832</c:v>
                </c:pt>
                <c:pt idx="5303">
                  <c:v>41833</c:v>
                </c:pt>
                <c:pt idx="5304">
                  <c:v>41834</c:v>
                </c:pt>
                <c:pt idx="5305">
                  <c:v>41835</c:v>
                </c:pt>
                <c:pt idx="5306">
                  <c:v>41836</c:v>
                </c:pt>
                <c:pt idx="5307">
                  <c:v>41837</c:v>
                </c:pt>
                <c:pt idx="5308">
                  <c:v>41838</c:v>
                </c:pt>
                <c:pt idx="5309">
                  <c:v>41839</c:v>
                </c:pt>
                <c:pt idx="5310">
                  <c:v>41840</c:v>
                </c:pt>
                <c:pt idx="5311">
                  <c:v>41841</c:v>
                </c:pt>
                <c:pt idx="5312">
                  <c:v>41842</c:v>
                </c:pt>
                <c:pt idx="5313">
                  <c:v>41843</c:v>
                </c:pt>
                <c:pt idx="5314">
                  <c:v>41844</c:v>
                </c:pt>
                <c:pt idx="5315">
                  <c:v>41845</c:v>
                </c:pt>
                <c:pt idx="5316">
                  <c:v>41846</c:v>
                </c:pt>
                <c:pt idx="5317">
                  <c:v>41847</c:v>
                </c:pt>
                <c:pt idx="5318">
                  <c:v>41848</c:v>
                </c:pt>
                <c:pt idx="5319">
                  <c:v>41849</c:v>
                </c:pt>
                <c:pt idx="5320">
                  <c:v>41850</c:v>
                </c:pt>
                <c:pt idx="5321">
                  <c:v>41851</c:v>
                </c:pt>
                <c:pt idx="5322">
                  <c:v>41852</c:v>
                </c:pt>
                <c:pt idx="5323">
                  <c:v>41853</c:v>
                </c:pt>
                <c:pt idx="5324">
                  <c:v>41854</c:v>
                </c:pt>
                <c:pt idx="5325">
                  <c:v>41855</c:v>
                </c:pt>
                <c:pt idx="5326">
                  <c:v>41856</c:v>
                </c:pt>
                <c:pt idx="5327">
                  <c:v>41857</c:v>
                </c:pt>
                <c:pt idx="5328">
                  <c:v>41858</c:v>
                </c:pt>
                <c:pt idx="5329">
                  <c:v>41859</c:v>
                </c:pt>
                <c:pt idx="5330">
                  <c:v>41860</c:v>
                </c:pt>
                <c:pt idx="5331">
                  <c:v>41861</c:v>
                </c:pt>
                <c:pt idx="5332">
                  <c:v>41862</c:v>
                </c:pt>
                <c:pt idx="5333">
                  <c:v>41863</c:v>
                </c:pt>
                <c:pt idx="5334">
                  <c:v>41864</c:v>
                </c:pt>
                <c:pt idx="5335">
                  <c:v>41865</c:v>
                </c:pt>
                <c:pt idx="5336">
                  <c:v>41866</c:v>
                </c:pt>
                <c:pt idx="5337">
                  <c:v>41867</c:v>
                </c:pt>
                <c:pt idx="5338">
                  <c:v>41868</c:v>
                </c:pt>
                <c:pt idx="5339">
                  <c:v>41869</c:v>
                </c:pt>
                <c:pt idx="5340">
                  <c:v>41870</c:v>
                </c:pt>
                <c:pt idx="5341">
                  <c:v>41871</c:v>
                </c:pt>
                <c:pt idx="5342">
                  <c:v>41872</c:v>
                </c:pt>
                <c:pt idx="5343">
                  <c:v>41873</c:v>
                </c:pt>
                <c:pt idx="5344">
                  <c:v>41874</c:v>
                </c:pt>
                <c:pt idx="5345">
                  <c:v>41875</c:v>
                </c:pt>
                <c:pt idx="5346">
                  <c:v>41876</c:v>
                </c:pt>
                <c:pt idx="5347">
                  <c:v>41877</c:v>
                </c:pt>
                <c:pt idx="5348">
                  <c:v>41878</c:v>
                </c:pt>
                <c:pt idx="5349">
                  <c:v>41879</c:v>
                </c:pt>
                <c:pt idx="5350">
                  <c:v>41880</c:v>
                </c:pt>
                <c:pt idx="5351">
                  <c:v>41881</c:v>
                </c:pt>
                <c:pt idx="5352">
                  <c:v>41882</c:v>
                </c:pt>
                <c:pt idx="5353">
                  <c:v>41883</c:v>
                </c:pt>
                <c:pt idx="5354">
                  <c:v>41884</c:v>
                </c:pt>
                <c:pt idx="5355">
                  <c:v>41885</c:v>
                </c:pt>
                <c:pt idx="5356">
                  <c:v>41886</c:v>
                </c:pt>
                <c:pt idx="5357">
                  <c:v>41887</c:v>
                </c:pt>
                <c:pt idx="5358">
                  <c:v>41888</c:v>
                </c:pt>
                <c:pt idx="5359">
                  <c:v>41889</c:v>
                </c:pt>
                <c:pt idx="5360">
                  <c:v>41890</c:v>
                </c:pt>
                <c:pt idx="5361">
                  <c:v>41891</c:v>
                </c:pt>
                <c:pt idx="5362">
                  <c:v>41892</c:v>
                </c:pt>
                <c:pt idx="5363">
                  <c:v>41893</c:v>
                </c:pt>
                <c:pt idx="5364">
                  <c:v>41894</c:v>
                </c:pt>
                <c:pt idx="5365">
                  <c:v>41895</c:v>
                </c:pt>
                <c:pt idx="5366">
                  <c:v>41896</c:v>
                </c:pt>
                <c:pt idx="5367">
                  <c:v>41897</c:v>
                </c:pt>
                <c:pt idx="5368">
                  <c:v>41898</c:v>
                </c:pt>
                <c:pt idx="5369">
                  <c:v>41899</c:v>
                </c:pt>
                <c:pt idx="5370">
                  <c:v>41900</c:v>
                </c:pt>
                <c:pt idx="5371">
                  <c:v>41901</c:v>
                </c:pt>
                <c:pt idx="5372">
                  <c:v>41902</c:v>
                </c:pt>
                <c:pt idx="5373">
                  <c:v>41903</c:v>
                </c:pt>
                <c:pt idx="5374">
                  <c:v>41904</c:v>
                </c:pt>
                <c:pt idx="5375">
                  <c:v>41905</c:v>
                </c:pt>
                <c:pt idx="5376">
                  <c:v>41906</c:v>
                </c:pt>
                <c:pt idx="5377">
                  <c:v>41907</c:v>
                </c:pt>
                <c:pt idx="5378">
                  <c:v>41908</c:v>
                </c:pt>
                <c:pt idx="5379">
                  <c:v>41909</c:v>
                </c:pt>
                <c:pt idx="5380">
                  <c:v>41910</c:v>
                </c:pt>
                <c:pt idx="5381">
                  <c:v>41911</c:v>
                </c:pt>
                <c:pt idx="5382">
                  <c:v>41912</c:v>
                </c:pt>
                <c:pt idx="5383">
                  <c:v>41913</c:v>
                </c:pt>
                <c:pt idx="5384">
                  <c:v>41914</c:v>
                </c:pt>
                <c:pt idx="5385">
                  <c:v>41915</c:v>
                </c:pt>
                <c:pt idx="5386">
                  <c:v>41916</c:v>
                </c:pt>
                <c:pt idx="5387">
                  <c:v>41917</c:v>
                </c:pt>
                <c:pt idx="5388">
                  <c:v>41918</c:v>
                </c:pt>
                <c:pt idx="5389">
                  <c:v>41919</c:v>
                </c:pt>
                <c:pt idx="5390">
                  <c:v>41920</c:v>
                </c:pt>
                <c:pt idx="5391">
                  <c:v>41921</c:v>
                </c:pt>
                <c:pt idx="5392">
                  <c:v>41922</c:v>
                </c:pt>
                <c:pt idx="5393">
                  <c:v>41923</c:v>
                </c:pt>
                <c:pt idx="5394">
                  <c:v>41924</c:v>
                </c:pt>
                <c:pt idx="5395">
                  <c:v>41925</c:v>
                </c:pt>
                <c:pt idx="5396">
                  <c:v>41926</c:v>
                </c:pt>
                <c:pt idx="5397">
                  <c:v>41927</c:v>
                </c:pt>
                <c:pt idx="5398">
                  <c:v>41928</c:v>
                </c:pt>
                <c:pt idx="5399">
                  <c:v>41929</c:v>
                </c:pt>
                <c:pt idx="5400">
                  <c:v>41930</c:v>
                </c:pt>
                <c:pt idx="5401">
                  <c:v>41931</c:v>
                </c:pt>
                <c:pt idx="5402">
                  <c:v>41932</c:v>
                </c:pt>
                <c:pt idx="5403">
                  <c:v>41933</c:v>
                </c:pt>
                <c:pt idx="5404">
                  <c:v>41934</c:v>
                </c:pt>
                <c:pt idx="5405">
                  <c:v>41935</c:v>
                </c:pt>
                <c:pt idx="5406">
                  <c:v>41936</c:v>
                </c:pt>
                <c:pt idx="5407">
                  <c:v>41937</c:v>
                </c:pt>
                <c:pt idx="5408">
                  <c:v>41938</c:v>
                </c:pt>
                <c:pt idx="5409">
                  <c:v>41939</c:v>
                </c:pt>
                <c:pt idx="5410">
                  <c:v>41940</c:v>
                </c:pt>
                <c:pt idx="5411">
                  <c:v>41941</c:v>
                </c:pt>
                <c:pt idx="5412">
                  <c:v>41942</c:v>
                </c:pt>
                <c:pt idx="5413">
                  <c:v>41943</c:v>
                </c:pt>
                <c:pt idx="5414">
                  <c:v>41944</c:v>
                </c:pt>
                <c:pt idx="5415">
                  <c:v>41945</c:v>
                </c:pt>
                <c:pt idx="5416">
                  <c:v>41946</c:v>
                </c:pt>
                <c:pt idx="5417">
                  <c:v>41947</c:v>
                </c:pt>
                <c:pt idx="5418">
                  <c:v>41948</c:v>
                </c:pt>
                <c:pt idx="5419">
                  <c:v>41949</c:v>
                </c:pt>
                <c:pt idx="5420">
                  <c:v>41950</c:v>
                </c:pt>
                <c:pt idx="5421">
                  <c:v>41951</c:v>
                </c:pt>
                <c:pt idx="5422">
                  <c:v>41952</c:v>
                </c:pt>
                <c:pt idx="5423">
                  <c:v>41953</c:v>
                </c:pt>
                <c:pt idx="5424">
                  <c:v>41954</c:v>
                </c:pt>
                <c:pt idx="5425">
                  <c:v>41955</c:v>
                </c:pt>
                <c:pt idx="5426">
                  <c:v>41956</c:v>
                </c:pt>
                <c:pt idx="5427">
                  <c:v>41957</c:v>
                </c:pt>
                <c:pt idx="5428">
                  <c:v>41958</c:v>
                </c:pt>
                <c:pt idx="5429">
                  <c:v>41959</c:v>
                </c:pt>
                <c:pt idx="5430">
                  <c:v>41960</c:v>
                </c:pt>
                <c:pt idx="5431">
                  <c:v>41961</c:v>
                </c:pt>
                <c:pt idx="5432">
                  <c:v>41962</c:v>
                </c:pt>
                <c:pt idx="5433">
                  <c:v>41963</c:v>
                </c:pt>
                <c:pt idx="5434">
                  <c:v>41964</c:v>
                </c:pt>
                <c:pt idx="5435">
                  <c:v>41965</c:v>
                </c:pt>
                <c:pt idx="5436">
                  <c:v>41966</c:v>
                </c:pt>
                <c:pt idx="5437">
                  <c:v>41967</c:v>
                </c:pt>
                <c:pt idx="5438">
                  <c:v>41968</c:v>
                </c:pt>
                <c:pt idx="5439">
                  <c:v>41969</c:v>
                </c:pt>
                <c:pt idx="5440">
                  <c:v>41970</c:v>
                </c:pt>
                <c:pt idx="5441">
                  <c:v>41971</c:v>
                </c:pt>
                <c:pt idx="5442">
                  <c:v>41972</c:v>
                </c:pt>
                <c:pt idx="5443">
                  <c:v>41973</c:v>
                </c:pt>
                <c:pt idx="5444">
                  <c:v>41974</c:v>
                </c:pt>
                <c:pt idx="5445">
                  <c:v>41975</c:v>
                </c:pt>
                <c:pt idx="5446">
                  <c:v>41976</c:v>
                </c:pt>
                <c:pt idx="5447">
                  <c:v>41977</c:v>
                </c:pt>
                <c:pt idx="5448">
                  <c:v>41978</c:v>
                </c:pt>
                <c:pt idx="5449">
                  <c:v>41979</c:v>
                </c:pt>
                <c:pt idx="5450">
                  <c:v>41980</c:v>
                </c:pt>
                <c:pt idx="5451">
                  <c:v>41981</c:v>
                </c:pt>
                <c:pt idx="5452">
                  <c:v>41982</c:v>
                </c:pt>
                <c:pt idx="5453">
                  <c:v>41983</c:v>
                </c:pt>
                <c:pt idx="5454">
                  <c:v>41984</c:v>
                </c:pt>
                <c:pt idx="5455">
                  <c:v>41985</c:v>
                </c:pt>
                <c:pt idx="5456">
                  <c:v>41986</c:v>
                </c:pt>
                <c:pt idx="5457">
                  <c:v>41987</c:v>
                </c:pt>
                <c:pt idx="5458">
                  <c:v>41988</c:v>
                </c:pt>
                <c:pt idx="5459">
                  <c:v>41989</c:v>
                </c:pt>
                <c:pt idx="5460">
                  <c:v>41990</c:v>
                </c:pt>
                <c:pt idx="5461">
                  <c:v>41991</c:v>
                </c:pt>
                <c:pt idx="5462">
                  <c:v>41992</c:v>
                </c:pt>
                <c:pt idx="5463">
                  <c:v>41993</c:v>
                </c:pt>
                <c:pt idx="5464">
                  <c:v>41994</c:v>
                </c:pt>
                <c:pt idx="5465">
                  <c:v>41995</c:v>
                </c:pt>
                <c:pt idx="5466">
                  <c:v>41996</c:v>
                </c:pt>
                <c:pt idx="5467">
                  <c:v>41997</c:v>
                </c:pt>
                <c:pt idx="5468">
                  <c:v>41998</c:v>
                </c:pt>
                <c:pt idx="5469">
                  <c:v>41999</c:v>
                </c:pt>
                <c:pt idx="5470">
                  <c:v>42000</c:v>
                </c:pt>
                <c:pt idx="5471">
                  <c:v>42001</c:v>
                </c:pt>
                <c:pt idx="5472">
                  <c:v>42002</c:v>
                </c:pt>
                <c:pt idx="5473">
                  <c:v>42003</c:v>
                </c:pt>
                <c:pt idx="5474">
                  <c:v>42004</c:v>
                </c:pt>
                <c:pt idx="5475">
                  <c:v>42005</c:v>
                </c:pt>
                <c:pt idx="5476">
                  <c:v>42006</c:v>
                </c:pt>
                <c:pt idx="5477">
                  <c:v>42007</c:v>
                </c:pt>
                <c:pt idx="5478">
                  <c:v>42008</c:v>
                </c:pt>
                <c:pt idx="5479">
                  <c:v>42009</c:v>
                </c:pt>
                <c:pt idx="5480">
                  <c:v>42010</c:v>
                </c:pt>
                <c:pt idx="5481">
                  <c:v>42011</c:v>
                </c:pt>
                <c:pt idx="5482">
                  <c:v>42012</c:v>
                </c:pt>
                <c:pt idx="5483">
                  <c:v>42013</c:v>
                </c:pt>
                <c:pt idx="5484">
                  <c:v>42014</c:v>
                </c:pt>
                <c:pt idx="5485">
                  <c:v>42015</c:v>
                </c:pt>
                <c:pt idx="5486">
                  <c:v>42016</c:v>
                </c:pt>
                <c:pt idx="5487">
                  <c:v>42017</c:v>
                </c:pt>
                <c:pt idx="5488">
                  <c:v>42018</c:v>
                </c:pt>
                <c:pt idx="5489">
                  <c:v>42019</c:v>
                </c:pt>
                <c:pt idx="5490">
                  <c:v>42020</c:v>
                </c:pt>
                <c:pt idx="5491">
                  <c:v>42021</c:v>
                </c:pt>
                <c:pt idx="5492">
                  <c:v>42022</c:v>
                </c:pt>
                <c:pt idx="5493">
                  <c:v>42023</c:v>
                </c:pt>
                <c:pt idx="5494">
                  <c:v>42024</c:v>
                </c:pt>
                <c:pt idx="5495">
                  <c:v>42025</c:v>
                </c:pt>
                <c:pt idx="5496">
                  <c:v>42026</c:v>
                </c:pt>
                <c:pt idx="5497">
                  <c:v>42027</c:v>
                </c:pt>
                <c:pt idx="5498">
                  <c:v>42028</c:v>
                </c:pt>
                <c:pt idx="5499">
                  <c:v>42029</c:v>
                </c:pt>
                <c:pt idx="5500">
                  <c:v>42030</c:v>
                </c:pt>
                <c:pt idx="5501">
                  <c:v>42031</c:v>
                </c:pt>
                <c:pt idx="5502">
                  <c:v>42032</c:v>
                </c:pt>
                <c:pt idx="5503">
                  <c:v>42033</c:v>
                </c:pt>
                <c:pt idx="5504">
                  <c:v>42034</c:v>
                </c:pt>
                <c:pt idx="5505">
                  <c:v>42035</c:v>
                </c:pt>
                <c:pt idx="5506">
                  <c:v>42036</c:v>
                </c:pt>
                <c:pt idx="5507">
                  <c:v>42037</c:v>
                </c:pt>
                <c:pt idx="5508">
                  <c:v>42038</c:v>
                </c:pt>
                <c:pt idx="5509">
                  <c:v>42039</c:v>
                </c:pt>
                <c:pt idx="5510">
                  <c:v>42040</c:v>
                </c:pt>
                <c:pt idx="5511">
                  <c:v>42041</c:v>
                </c:pt>
                <c:pt idx="5512">
                  <c:v>42042</c:v>
                </c:pt>
                <c:pt idx="5513">
                  <c:v>42043</c:v>
                </c:pt>
                <c:pt idx="5514">
                  <c:v>42044</c:v>
                </c:pt>
                <c:pt idx="5515">
                  <c:v>42045</c:v>
                </c:pt>
                <c:pt idx="5516">
                  <c:v>42046</c:v>
                </c:pt>
                <c:pt idx="5517">
                  <c:v>42047</c:v>
                </c:pt>
                <c:pt idx="5518">
                  <c:v>42048</c:v>
                </c:pt>
                <c:pt idx="5519">
                  <c:v>42049</c:v>
                </c:pt>
                <c:pt idx="5520">
                  <c:v>42050</c:v>
                </c:pt>
                <c:pt idx="5521">
                  <c:v>42051</c:v>
                </c:pt>
                <c:pt idx="5522">
                  <c:v>42052</c:v>
                </c:pt>
                <c:pt idx="5523">
                  <c:v>42053</c:v>
                </c:pt>
                <c:pt idx="5524">
                  <c:v>42054</c:v>
                </c:pt>
                <c:pt idx="5525">
                  <c:v>42055</c:v>
                </c:pt>
                <c:pt idx="5526">
                  <c:v>42056</c:v>
                </c:pt>
                <c:pt idx="5527">
                  <c:v>42057</c:v>
                </c:pt>
                <c:pt idx="5528">
                  <c:v>42058</c:v>
                </c:pt>
                <c:pt idx="5529">
                  <c:v>42059</c:v>
                </c:pt>
                <c:pt idx="5530">
                  <c:v>42060</c:v>
                </c:pt>
                <c:pt idx="5531">
                  <c:v>42061</c:v>
                </c:pt>
                <c:pt idx="5532">
                  <c:v>42062</c:v>
                </c:pt>
                <c:pt idx="5533">
                  <c:v>42063</c:v>
                </c:pt>
                <c:pt idx="5534">
                  <c:v>42064</c:v>
                </c:pt>
                <c:pt idx="5535">
                  <c:v>42065</c:v>
                </c:pt>
                <c:pt idx="5536">
                  <c:v>42066</c:v>
                </c:pt>
                <c:pt idx="5537">
                  <c:v>42067</c:v>
                </c:pt>
                <c:pt idx="5538">
                  <c:v>42068</c:v>
                </c:pt>
                <c:pt idx="5539">
                  <c:v>42069</c:v>
                </c:pt>
                <c:pt idx="5540">
                  <c:v>42070</c:v>
                </c:pt>
                <c:pt idx="5541">
                  <c:v>42071</c:v>
                </c:pt>
                <c:pt idx="5542">
                  <c:v>42072</c:v>
                </c:pt>
                <c:pt idx="5543">
                  <c:v>42073</c:v>
                </c:pt>
                <c:pt idx="5544">
                  <c:v>42074</c:v>
                </c:pt>
                <c:pt idx="5545">
                  <c:v>42075</c:v>
                </c:pt>
                <c:pt idx="5546">
                  <c:v>42076</c:v>
                </c:pt>
                <c:pt idx="5547">
                  <c:v>42077</c:v>
                </c:pt>
                <c:pt idx="5548">
                  <c:v>42078</c:v>
                </c:pt>
                <c:pt idx="5549">
                  <c:v>42079</c:v>
                </c:pt>
                <c:pt idx="5550">
                  <c:v>42080</c:v>
                </c:pt>
                <c:pt idx="5551">
                  <c:v>42081</c:v>
                </c:pt>
                <c:pt idx="5552">
                  <c:v>42082</c:v>
                </c:pt>
                <c:pt idx="5553">
                  <c:v>42083</c:v>
                </c:pt>
                <c:pt idx="5554">
                  <c:v>42084</c:v>
                </c:pt>
                <c:pt idx="5555">
                  <c:v>42085</c:v>
                </c:pt>
                <c:pt idx="5556">
                  <c:v>42086</c:v>
                </c:pt>
                <c:pt idx="5557">
                  <c:v>42087</c:v>
                </c:pt>
                <c:pt idx="5558">
                  <c:v>42088</c:v>
                </c:pt>
                <c:pt idx="5559">
                  <c:v>42089</c:v>
                </c:pt>
                <c:pt idx="5560">
                  <c:v>42090</c:v>
                </c:pt>
                <c:pt idx="5561">
                  <c:v>42091</c:v>
                </c:pt>
                <c:pt idx="5562">
                  <c:v>42092</c:v>
                </c:pt>
                <c:pt idx="5563">
                  <c:v>42093</c:v>
                </c:pt>
                <c:pt idx="5564">
                  <c:v>42094</c:v>
                </c:pt>
                <c:pt idx="5565">
                  <c:v>42095</c:v>
                </c:pt>
                <c:pt idx="5566">
                  <c:v>42096</c:v>
                </c:pt>
                <c:pt idx="5567">
                  <c:v>42097</c:v>
                </c:pt>
                <c:pt idx="5568">
                  <c:v>42098</c:v>
                </c:pt>
                <c:pt idx="5569">
                  <c:v>42099</c:v>
                </c:pt>
                <c:pt idx="5570">
                  <c:v>42100</c:v>
                </c:pt>
                <c:pt idx="5571">
                  <c:v>42101</c:v>
                </c:pt>
                <c:pt idx="5572">
                  <c:v>42102</c:v>
                </c:pt>
                <c:pt idx="5573">
                  <c:v>42103</c:v>
                </c:pt>
                <c:pt idx="5574">
                  <c:v>42104</c:v>
                </c:pt>
                <c:pt idx="5575">
                  <c:v>42105</c:v>
                </c:pt>
                <c:pt idx="5576">
                  <c:v>42106</c:v>
                </c:pt>
                <c:pt idx="5577">
                  <c:v>42107</c:v>
                </c:pt>
                <c:pt idx="5578">
                  <c:v>42108</c:v>
                </c:pt>
                <c:pt idx="5579">
                  <c:v>42109</c:v>
                </c:pt>
                <c:pt idx="5580">
                  <c:v>42110</c:v>
                </c:pt>
                <c:pt idx="5581">
                  <c:v>42111</c:v>
                </c:pt>
                <c:pt idx="5582">
                  <c:v>42112</c:v>
                </c:pt>
                <c:pt idx="5583">
                  <c:v>42113</c:v>
                </c:pt>
                <c:pt idx="5584">
                  <c:v>42114</c:v>
                </c:pt>
                <c:pt idx="5585">
                  <c:v>42115</c:v>
                </c:pt>
                <c:pt idx="5586">
                  <c:v>42116</c:v>
                </c:pt>
                <c:pt idx="5587">
                  <c:v>42117</c:v>
                </c:pt>
                <c:pt idx="5588">
                  <c:v>42118</c:v>
                </c:pt>
                <c:pt idx="5589">
                  <c:v>42119</c:v>
                </c:pt>
                <c:pt idx="5590">
                  <c:v>42120</c:v>
                </c:pt>
                <c:pt idx="5591">
                  <c:v>42121</c:v>
                </c:pt>
                <c:pt idx="5592">
                  <c:v>42122</c:v>
                </c:pt>
                <c:pt idx="5593">
                  <c:v>42123</c:v>
                </c:pt>
                <c:pt idx="5594">
                  <c:v>42124</c:v>
                </c:pt>
                <c:pt idx="5595">
                  <c:v>42125</c:v>
                </c:pt>
                <c:pt idx="5596">
                  <c:v>42126</c:v>
                </c:pt>
                <c:pt idx="5597">
                  <c:v>42127</c:v>
                </c:pt>
                <c:pt idx="5598">
                  <c:v>42128</c:v>
                </c:pt>
                <c:pt idx="5599">
                  <c:v>42129</c:v>
                </c:pt>
                <c:pt idx="5600">
                  <c:v>42130</c:v>
                </c:pt>
                <c:pt idx="5601">
                  <c:v>42131</c:v>
                </c:pt>
                <c:pt idx="5602">
                  <c:v>42132</c:v>
                </c:pt>
                <c:pt idx="5603">
                  <c:v>42133</c:v>
                </c:pt>
                <c:pt idx="5604">
                  <c:v>42134</c:v>
                </c:pt>
                <c:pt idx="5605">
                  <c:v>42135</c:v>
                </c:pt>
                <c:pt idx="5606">
                  <c:v>42136</c:v>
                </c:pt>
                <c:pt idx="5607">
                  <c:v>42137</c:v>
                </c:pt>
                <c:pt idx="5608">
                  <c:v>42138</c:v>
                </c:pt>
                <c:pt idx="5609">
                  <c:v>42139</c:v>
                </c:pt>
                <c:pt idx="5610">
                  <c:v>42140</c:v>
                </c:pt>
                <c:pt idx="5611">
                  <c:v>42141</c:v>
                </c:pt>
                <c:pt idx="5612">
                  <c:v>42142</c:v>
                </c:pt>
                <c:pt idx="5613">
                  <c:v>42143</c:v>
                </c:pt>
                <c:pt idx="5614">
                  <c:v>42144</c:v>
                </c:pt>
                <c:pt idx="5615">
                  <c:v>42145</c:v>
                </c:pt>
                <c:pt idx="5616">
                  <c:v>42146</c:v>
                </c:pt>
                <c:pt idx="5617">
                  <c:v>42147</c:v>
                </c:pt>
                <c:pt idx="5618">
                  <c:v>42148</c:v>
                </c:pt>
                <c:pt idx="5619">
                  <c:v>42149</c:v>
                </c:pt>
                <c:pt idx="5620">
                  <c:v>42150</c:v>
                </c:pt>
                <c:pt idx="5621">
                  <c:v>42151</c:v>
                </c:pt>
                <c:pt idx="5622">
                  <c:v>42152</c:v>
                </c:pt>
                <c:pt idx="5623">
                  <c:v>42153</c:v>
                </c:pt>
                <c:pt idx="5624">
                  <c:v>42154</c:v>
                </c:pt>
                <c:pt idx="5625">
                  <c:v>42155</c:v>
                </c:pt>
                <c:pt idx="5626">
                  <c:v>42156</c:v>
                </c:pt>
                <c:pt idx="5627">
                  <c:v>42157</c:v>
                </c:pt>
                <c:pt idx="5628">
                  <c:v>42158</c:v>
                </c:pt>
                <c:pt idx="5629">
                  <c:v>42159</c:v>
                </c:pt>
                <c:pt idx="5630">
                  <c:v>42160</c:v>
                </c:pt>
                <c:pt idx="5631">
                  <c:v>42161</c:v>
                </c:pt>
                <c:pt idx="5632">
                  <c:v>42162</c:v>
                </c:pt>
                <c:pt idx="5633">
                  <c:v>42163</c:v>
                </c:pt>
                <c:pt idx="5634">
                  <c:v>42164</c:v>
                </c:pt>
                <c:pt idx="5635">
                  <c:v>42165</c:v>
                </c:pt>
                <c:pt idx="5636">
                  <c:v>42166</c:v>
                </c:pt>
                <c:pt idx="5637">
                  <c:v>42167</c:v>
                </c:pt>
                <c:pt idx="5638">
                  <c:v>42168</c:v>
                </c:pt>
                <c:pt idx="5639">
                  <c:v>42169</c:v>
                </c:pt>
                <c:pt idx="5640">
                  <c:v>42170</c:v>
                </c:pt>
                <c:pt idx="5641">
                  <c:v>42171</c:v>
                </c:pt>
                <c:pt idx="5642">
                  <c:v>42172</c:v>
                </c:pt>
                <c:pt idx="5643">
                  <c:v>42173</c:v>
                </c:pt>
                <c:pt idx="5644">
                  <c:v>42174</c:v>
                </c:pt>
                <c:pt idx="5645">
                  <c:v>42175</c:v>
                </c:pt>
                <c:pt idx="5646">
                  <c:v>42176</c:v>
                </c:pt>
                <c:pt idx="5647">
                  <c:v>42177</c:v>
                </c:pt>
                <c:pt idx="5648">
                  <c:v>42178</c:v>
                </c:pt>
                <c:pt idx="5649">
                  <c:v>42179</c:v>
                </c:pt>
                <c:pt idx="5650">
                  <c:v>42180</c:v>
                </c:pt>
                <c:pt idx="5651">
                  <c:v>42181</c:v>
                </c:pt>
                <c:pt idx="5652">
                  <c:v>42182</c:v>
                </c:pt>
                <c:pt idx="5653">
                  <c:v>42183</c:v>
                </c:pt>
                <c:pt idx="5654">
                  <c:v>42184</c:v>
                </c:pt>
                <c:pt idx="5655">
                  <c:v>42185</c:v>
                </c:pt>
                <c:pt idx="5656">
                  <c:v>42186</c:v>
                </c:pt>
                <c:pt idx="5657">
                  <c:v>42187</c:v>
                </c:pt>
                <c:pt idx="5658">
                  <c:v>42188</c:v>
                </c:pt>
                <c:pt idx="5659">
                  <c:v>42189</c:v>
                </c:pt>
                <c:pt idx="5660">
                  <c:v>42190</c:v>
                </c:pt>
                <c:pt idx="5661">
                  <c:v>42191</c:v>
                </c:pt>
                <c:pt idx="5662">
                  <c:v>42192</c:v>
                </c:pt>
                <c:pt idx="5663">
                  <c:v>42193</c:v>
                </c:pt>
                <c:pt idx="5664">
                  <c:v>42194</c:v>
                </c:pt>
                <c:pt idx="5665">
                  <c:v>42195</c:v>
                </c:pt>
                <c:pt idx="5666">
                  <c:v>42196</c:v>
                </c:pt>
                <c:pt idx="5667">
                  <c:v>42197</c:v>
                </c:pt>
                <c:pt idx="5668">
                  <c:v>42198</c:v>
                </c:pt>
                <c:pt idx="5669">
                  <c:v>42199</c:v>
                </c:pt>
                <c:pt idx="5670">
                  <c:v>42200</c:v>
                </c:pt>
                <c:pt idx="5671">
                  <c:v>42201</c:v>
                </c:pt>
                <c:pt idx="5672">
                  <c:v>42202</c:v>
                </c:pt>
                <c:pt idx="5673">
                  <c:v>42203</c:v>
                </c:pt>
                <c:pt idx="5674">
                  <c:v>42204</c:v>
                </c:pt>
                <c:pt idx="5675">
                  <c:v>42205</c:v>
                </c:pt>
                <c:pt idx="5676">
                  <c:v>42206</c:v>
                </c:pt>
                <c:pt idx="5677">
                  <c:v>42207</c:v>
                </c:pt>
                <c:pt idx="5678">
                  <c:v>42208</c:v>
                </c:pt>
                <c:pt idx="5679">
                  <c:v>42209</c:v>
                </c:pt>
                <c:pt idx="5680">
                  <c:v>42210</c:v>
                </c:pt>
                <c:pt idx="5681">
                  <c:v>42211</c:v>
                </c:pt>
                <c:pt idx="5682">
                  <c:v>42212</c:v>
                </c:pt>
                <c:pt idx="5683">
                  <c:v>42213</c:v>
                </c:pt>
                <c:pt idx="5684">
                  <c:v>42214</c:v>
                </c:pt>
                <c:pt idx="5685">
                  <c:v>42215</c:v>
                </c:pt>
                <c:pt idx="5686">
                  <c:v>42216</c:v>
                </c:pt>
                <c:pt idx="5687">
                  <c:v>42217</c:v>
                </c:pt>
                <c:pt idx="5688">
                  <c:v>42218</c:v>
                </c:pt>
                <c:pt idx="5689">
                  <c:v>42219</c:v>
                </c:pt>
                <c:pt idx="5690">
                  <c:v>42220</c:v>
                </c:pt>
                <c:pt idx="5691">
                  <c:v>42221</c:v>
                </c:pt>
                <c:pt idx="5692">
                  <c:v>42222</c:v>
                </c:pt>
                <c:pt idx="5693">
                  <c:v>42223</c:v>
                </c:pt>
                <c:pt idx="5694">
                  <c:v>42224</c:v>
                </c:pt>
                <c:pt idx="5695">
                  <c:v>42225</c:v>
                </c:pt>
                <c:pt idx="5696">
                  <c:v>42226</c:v>
                </c:pt>
                <c:pt idx="5697">
                  <c:v>42227</c:v>
                </c:pt>
                <c:pt idx="5698">
                  <c:v>42228</c:v>
                </c:pt>
                <c:pt idx="5699">
                  <c:v>42229</c:v>
                </c:pt>
                <c:pt idx="5700">
                  <c:v>42230</c:v>
                </c:pt>
                <c:pt idx="5701">
                  <c:v>42231</c:v>
                </c:pt>
                <c:pt idx="5702">
                  <c:v>42232</c:v>
                </c:pt>
                <c:pt idx="5703">
                  <c:v>42233</c:v>
                </c:pt>
                <c:pt idx="5704">
                  <c:v>42234</c:v>
                </c:pt>
                <c:pt idx="5705">
                  <c:v>42235</c:v>
                </c:pt>
                <c:pt idx="5706">
                  <c:v>42236</c:v>
                </c:pt>
                <c:pt idx="5707">
                  <c:v>42237</c:v>
                </c:pt>
                <c:pt idx="5708">
                  <c:v>42238</c:v>
                </c:pt>
                <c:pt idx="5709">
                  <c:v>42239</c:v>
                </c:pt>
                <c:pt idx="5710">
                  <c:v>42240</c:v>
                </c:pt>
                <c:pt idx="5711">
                  <c:v>42241</c:v>
                </c:pt>
                <c:pt idx="5712">
                  <c:v>42242</c:v>
                </c:pt>
                <c:pt idx="5713">
                  <c:v>42243</c:v>
                </c:pt>
                <c:pt idx="5714">
                  <c:v>42244</c:v>
                </c:pt>
                <c:pt idx="5715">
                  <c:v>42245</c:v>
                </c:pt>
                <c:pt idx="5716">
                  <c:v>42246</c:v>
                </c:pt>
                <c:pt idx="5717">
                  <c:v>42247</c:v>
                </c:pt>
                <c:pt idx="5718">
                  <c:v>42248</c:v>
                </c:pt>
                <c:pt idx="5719">
                  <c:v>42249</c:v>
                </c:pt>
                <c:pt idx="5720">
                  <c:v>42250</c:v>
                </c:pt>
                <c:pt idx="5721">
                  <c:v>42251</c:v>
                </c:pt>
                <c:pt idx="5722">
                  <c:v>42252</c:v>
                </c:pt>
                <c:pt idx="5723">
                  <c:v>42253</c:v>
                </c:pt>
                <c:pt idx="5724">
                  <c:v>42254</c:v>
                </c:pt>
                <c:pt idx="5725">
                  <c:v>42255</c:v>
                </c:pt>
                <c:pt idx="5726">
                  <c:v>42256</c:v>
                </c:pt>
                <c:pt idx="5727">
                  <c:v>42257</c:v>
                </c:pt>
                <c:pt idx="5728">
                  <c:v>42258</c:v>
                </c:pt>
                <c:pt idx="5729">
                  <c:v>42259</c:v>
                </c:pt>
                <c:pt idx="5730">
                  <c:v>42260</c:v>
                </c:pt>
                <c:pt idx="5731">
                  <c:v>42261</c:v>
                </c:pt>
                <c:pt idx="5732">
                  <c:v>42262</c:v>
                </c:pt>
                <c:pt idx="5733">
                  <c:v>42263</c:v>
                </c:pt>
                <c:pt idx="5734">
                  <c:v>42264</c:v>
                </c:pt>
                <c:pt idx="5735">
                  <c:v>42265</c:v>
                </c:pt>
                <c:pt idx="5736">
                  <c:v>42266</c:v>
                </c:pt>
                <c:pt idx="5737">
                  <c:v>42267</c:v>
                </c:pt>
                <c:pt idx="5738">
                  <c:v>42268</c:v>
                </c:pt>
                <c:pt idx="5739">
                  <c:v>42269</c:v>
                </c:pt>
                <c:pt idx="5740">
                  <c:v>42270</c:v>
                </c:pt>
                <c:pt idx="5741">
                  <c:v>42271</c:v>
                </c:pt>
                <c:pt idx="5742">
                  <c:v>42272</c:v>
                </c:pt>
                <c:pt idx="5743">
                  <c:v>42273</c:v>
                </c:pt>
                <c:pt idx="5744">
                  <c:v>42274</c:v>
                </c:pt>
                <c:pt idx="5745">
                  <c:v>42275</c:v>
                </c:pt>
                <c:pt idx="5746">
                  <c:v>42276</c:v>
                </c:pt>
                <c:pt idx="5747">
                  <c:v>42277</c:v>
                </c:pt>
                <c:pt idx="5748">
                  <c:v>42278</c:v>
                </c:pt>
                <c:pt idx="5749">
                  <c:v>42279</c:v>
                </c:pt>
                <c:pt idx="5750">
                  <c:v>42280</c:v>
                </c:pt>
                <c:pt idx="5751">
                  <c:v>42281</c:v>
                </c:pt>
                <c:pt idx="5752">
                  <c:v>42282</c:v>
                </c:pt>
                <c:pt idx="5753">
                  <c:v>42283</c:v>
                </c:pt>
                <c:pt idx="5754">
                  <c:v>42284</c:v>
                </c:pt>
                <c:pt idx="5755">
                  <c:v>42285</c:v>
                </c:pt>
                <c:pt idx="5756">
                  <c:v>42286</c:v>
                </c:pt>
                <c:pt idx="5757">
                  <c:v>42287</c:v>
                </c:pt>
                <c:pt idx="5758">
                  <c:v>42288</c:v>
                </c:pt>
                <c:pt idx="5759">
                  <c:v>42289</c:v>
                </c:pt>
                <c:pt idx="5760">
                  <c:v>42290</c:v>
                </c:pt>
                <c:pt idx="5761">
                  <c:v>42291</c:v>
                </c:pt>
                <c:pt idx="5762">
                  <c:v>42292</c:v>
                </c:pt>
                <c:pt idx="5763">
                  <c:v>42293</c:v>
                </c:pt>
                <c:pt idx="5764">
                  <c:v>42294</c:v>
                </c:pt>
                <c:pt idx="5765">
                  <c:v>42295</c:v>
                </c:pt>
                <c:pt idx="5766">
                  <c:v>42296</c:v>
                </c:pt>
                <c:pt idx="5767">
                  <c:v>42297</c:v>
                </c:pt>
                <c:pt idx="5768">
                  <c:v>42298</c:v>
                </c:pt>
                <c:pt idx="5769">
                  <c:v>42299</c:v>
                </c:pt>
                <c:pt idx="5770">
                  <c:v>42300</c:v>
                </c:pt>
                <c:pt idx="5771">
                  <c:v>42301</c:v>
                </c:pt>
                <c:pt idx="5772">
                  <c:v>42302</c:v>
                </c:pt>
                <c:pt idx="5773">
                  <c:v>42303</c:v>
                </c:pt>
                <c:pt idx="5774">
                  <c:v>42304</c:v>
                </c:pt>
                <c:pt idx="5775">
                  <c:v>42305</c:v>
                </c:pt>
                <c:pt idx="5776">
                  <c:v>42306</c:v>
                </c:pt>
                <c:pt idx="5777">
                  <c:v>42307</c:v>
                </c:pt>
                <c:pt idx="5778">
                  <c:v>42308</c:v>
                </c:pt>
                <c:pt idx="5779">
                  <c:v>42309</c:v>
                </c:pt>
                <c:pt idx="5780">
                  <c:v>42310</c:v>
                </c:pt>
                <c:pt idx="5781">
                  <c:v>42311</c:v>
                </c:pt>
                <c:pt idx="5782">
                  <c:v>42312</c:v>
                </c:pt>
                <c:pt idx="5783">
                  <c:v>42313</c:v>
                </c:pt>
                <c:pt idx="5784">
                  <c:v>42314</c:v>
                </c:pt>
                <c:pt idx="5785">
                  <c:v>42315</c:v>
                </c:pt>
                <c:pt idx="5786">
                  <c:v>42316</c:v>
                </c:pt>
                <c:pt idx="5787">
                  <c:v>42317</c:v>
                </c:pt>
                <c:pt idx="5788">
                  <c:v>42318</c:v>
                </c:pt>
                <c:pt idx="5789">
                  <c:v>42319</c:v>
                </c:pt>
                <c:pt idx="5790">
                  <c:v>42320</c:v>
                </c:pt>
                <c:pt idx="5791">
                  <c:v>42321</c:v>
                </c:pt>
                <c:pt idx="5792">
                  <c:v>42322</c:v>
                </c:pt>
                <c:pt idx="5793">
                  <c:v>42323</c:v>
                </c:pt>
                <c:pt idx="5794">
                  <c:v>42324</c:v>
                </c:pt>
                <c:pt idx="5795">
                  <c:v>42325</c:v>
                </c:pt>
                <c:pt idx="5796">
                  <c:v>42326</c:v>
                </c:pt>
                <c:pt idx="5797">
                  <c:v>42327</c:v>
                </c:pt>
                <c:pt idx="5798">
                  <c:v>42328</c:v>
                </c:pt>
                <c:pt idx="5799">
                  <c:v>42329</c:v>
                </c:pt>
                <c:pt idx="5800">
                  <c:v>42330</c:v>
                </c:pt>
                <c:pt idx="5801">
                  <c:v>42331</c:v>
                </c:pt>
                <c:pt idx="5802">
                  <c:v>42332</c:v>
                </c:pt>
                <c:pt idx="5803">
                  <c:v>42333</c:v>
                </c:pt>
                <c:pt idx="5804">
                  <c:v>42334</c:v>
                </c:pt>
                <c:pt idx="5805">
                  <c:v>42335</c:v>
                </c:pt>
                <c:pt idx="5806">
                  <c:v>42336</c:v>
                </c:pt>
                <c:pt idx="5807">
                  <c:v>42337</c:v>
                </c:pt>
                <c:pt idx="5808">
                  <c:v>42338</c:v>
                </c:pt>
                <c:pt idx="5809">
                  <c:v>42339</c:v>
                </c:pt>
                <c:pt idx="5810">
                  <c:v>42340</c:v>
                </c:pt>
                <c:pt idx="5811">
                  <c:v>42341</c:v>
                </c:pt>
                <c:pt idx="5812">
                  <c:v>42342</c:v>
                </c:pt>
                <c:pt idx="5813">
                  <c:v>42343</c:v>
                </c:pt>
                <c:pt idx="5814">
                  <c:v>42344</c:v>
                </c:pt>
                <c:pt idx="5815">
                  <c:v>42345</c:v>
                </c:pt>
                <c:pt idx="5816">
                  <c:v>42346</c:v>
                </c:pt>
                <c:pt idx="5817">
                  <c:v>42347</c:v>
                </c:pt>
                <c:pt idx="5818">
                  <c:v>42348</c:v>
                </c:pt>
                <c:pt idx="5819">
                  <c:v>42349</c:v>
                </c:pt>
                <c:pt idx="5820">
                  <c:v>42350</c:v>
                </c:pt>
                <c:pt idx="5821">
                  <c:v>42351</c:v>
                </c:pt>
                <c:pt idx="5822">
                  <c:v>42352</c:v>
                </c:pt>
                <c:pt idx="5823">
                  <c:v>42353</c:v>
                </c:pt>
                <c:pt idx="5824">
                  <c:v>42354</c:v>
                </c:pt>
                <c:pt idx="5825">
                  <c:v>42355</c:v>
                </c:pt>
                <c:pt idx="5826">
                  <c:v>42356</c:v>
                </c:pt>
                <c:pt idx="5827">
                  <c:v>42357</c:v>
                </c:pt>
                <c:pt idx="5828">
                  <c:v>42358</c:v>
                </c:pt>
                <c:pt idx="5829">
                  <c:v>42359</c:v>
                </c:pt>
                <c:pt idx="5830">
                  <c:v>42360</c:v>
                </c:pt>
                <c:pt idx="5831">
                  <c:v>42361</c:v>
                </c:pt>
                <c:pt idx="5832">
                  <c:v>42362</c:v>
                </c:pt>
                <c:pt idx="5833">
                  <c:v>42363</c:v>
                </c:pt>
                <c:pt idx="5834">
                  <c:v>42364</c:v>
                </c:pt>
                <c:pt idx="5835">
                  <c:v>42365</c:v>
                </c:pt>
                <c:pt idx="5836">
                  <c:v>42366</c:v>
                </c:pt>
                <c:pt idx="5837">
                  <c:v>42367</c:v>
                </c:pt>
                <c:pt idx="5838">
                  <c:v>42368</c:v>
                </c:pt>
                <c:pt idx="5839">
                  <c:v>42369</c:v>
                </c:pt>
                <c:pt idx="5840">
                  <c:v>42370</c:v>
                </c:pt>
                <c:pt idx="5841">
                  <c:v>42371</c:v>
                </c:pt>
                <c:pt idx="5842">
                  <c:v>42372</c:v>
                </c:pt>
                <c:pt idx="5843">
                  <c:v>42373</c:v>
                </c:pt>
                <c:pt idx="5844">
                  <c:v>42374</c:v>
                </c:pt>
                <c:pt idx="5845">
                  <c:v>42375</c:v>
                </c:pt>
                <c:pt idx="5846">
                  <c:v>42376</c:v>
                </c:pt>
                <c:pt idx="5847">
                  <c:v>42377</c:v>
                </c:pt>
                <c:pt idx="5848">
                  <c:v>42378</c:v>
                </c:pt>
                <c:pt idx="5849">
                  <c:v>42379</c:v>
                </c:pt>
                <c:pt idx="5850">
                  <c:v>42380</c:v>
                </c:pt>
                <c:pt idx="5851">
                  <c:v>42381</c:v>
                </c:pt>
                <c:pt idx="5852">
                  <c:v>42382</c:v>
                </c:pt>
                <c:pt idx="5853">
                  <c:v>42383</c:v>
                </c:pt>
                <c:pt idx="5854">
                  <c:v>42384</c:v>
                </c:pt>
                <c:pt idx="5855">
                  <c:v>42385</c:v>
                </c:pt>
                <c:pt idx="5856">
                  <c:v>42386</c:v>
                </c:pt>
                <c:pt idx="5857">
                  <c:v>42387</c:v>
                </c:pt>
                <c:pt idx="5858">
                  <c:v>42388</c:v>
                </c:pt>
                <c:pt idx="5859">
                  <c:v>42389</c:v>
                </c:pt>
                <c:pt idx="5860">
                  <c:v>42390</c:v>
                </c:pt>
                <c:pt idx="5861">
                  <c:v>42391</c:v>
                </c:pt>
                <c:pt idx="5862">
                  <c:v>42392</c:v>
                </c:pt>
                <c:pt idx="5863">
                  <c:v>42393</c:v>
                </c:pt>
                <c:pt idx="5864">
                  <c:v>42394</c:v>
                </c:pt>
                <c:pt idx="5865">
                  <c:v>42395</c:v>
                </c:pt>
                <c:pt idx="5866">
                  <c:v>42396</c:v>
                </c:pt>
                <c:pt idx="5867">
                  <c:v>42397</c:v>
                </c:pt>
                <c:pt idx="5868">
                  <c:v>42398</c:v>
                </c:pt>
                <c:pt idx="5869">
                  <c:v>42399</c:v>
                </c:pt>
                <c:pt idx="5870">
                  <c:v>42400</c:v>
                </c:pt>
                <c:pt idx="5871">
                  <c:v>42401</c:v>
                </c:pt>
                <c:pt idx="5872">
                  <c:v>42402</c:v>
                </c:pt>
                <c:pt idx="5873">
                  <c:v>42403</c:v>
                </c:pt>
                <c:pt idx="5874">
                  <c:v>42404</c:v>
                </c:pt>
                <c:pt idx="5875">
                  <c:v>42405</c:v>
                </c:pt>
                <c:pt idx="5876">
                  <c:v>42406</c:v>
                </c:pt>
                <c:pt idx="5877">
                  <c:v>42407</c:v>
                </c:pt>
                <c:pt idx="5878">
                  <c:v>42408</c:v>
                </c:pt>
                <c:pt idx="5879">
                  <c:v>42409</c:v>
                </c:pt>
                <c:pt idx="5880">
                  <c:v>42410</c:v>
                </c:pt>
                <c:pt idx="5881">
                  <c:v>42411</c:v>
                </c:pt>
                <c:pt idx="5882">
                  <c:v>42412</c:v>
                </c:pt>
                <c:pt idx="5883">
                  <c:v>42413</c:v>
                </c:pt>
                <c:pt idx="5884">
                  <c:v>42414</c:v>
                </c:pt>
                <c:pt idx="5885">
                  <c:v>42415</c:v>
                </c:pt>
                <c:pt idx="5886">
                  <c:v>42416</c:v>
                </c:pt>
                <c:pt idx="5887">
                  <c:v>42417</c:v>
                </c:pt>
                <c:pt idx="5888">
                  <c:v>42418</c:v>
                </c:pt>
                <c:pt idx="5889">
                  <c:v>42419</c:v>
                </c:pt>
                <c:pt idx="5890">
                  <c:v>42420</c:v>
                </c:pt>
                <c:pt idx="5891">
                  <c:v>42421</c:v>
                </c:pt>
                <c:pt idx="5892">
                  <c:v>42422</c:v>
                </c:pt>
                <c:pt idx="5893">
                  <c:v>42423</c:v>
                </c:pt>
                <c:pt idx="5894">
                  <c:v>42424</c:v>
                </c:pt>
                <c:pt idx="5895">
                  <c:v>42425</c:v>
                </c:pt>
                <c:pt idx="5896">
                  <c:v>42426</c:v>
                </c:pt>
                <c:pt idx="5897">
                  <c:v>42427</c:v>
                </c:pt>
                <c:pt idx="5898">
                  <c:v>42428</c:v>
                </c:pt>
                <c:pt idx="5899">
                  <c:v>42430</c:v>
                </c:pt>
                <c:pt idx="5900">
                  <c:v>42431</c:v>
                </c:pt>
                <c:pt idx="5901">
                  <c:v>42432</c:v>
                </c:pt>
                <c:pt idx="5902">
                  <c:v>42433</c:v>
                </c:pt>
                <c:pt idx="5903">
                  <c:v>42434</c:v>
                </c:pt>
                <c:pt idx="5904">
                  <c:v>42435</c:v>
                </c:pt>
                <c:pt idx="5905">
                  <c:v>42436</c:v>
                </c:pt>
                <c:pt idx="5906">
                  <c:v>42437</c:v>
                </c:pt>
                <c:pt idx="5907">
                  <c:v>42438</c:v>
                </c:pt>
                <c:pt idx="5908">
                  <c:v>42439</c:v>
                </c:pt>
                <c:pt idx="5909">
                  <c:v>42440</c:v>
                </c:pt>
                <c:pt idx="5910">
                  <c:v>42441</c:v>
                </c:pt>
                <c:pt idx="5911">
                  <c:v>42442</c:v>
                </c:pt>
                <c:pt idx="5912">
                  <c:v>42443</c:v>
                </c:pt>
                <c:pt idx="5913">
                  <c:v>42444</c:v>
                </c:pt>
                <c:pt idx="5914">
                  <c:v>42445</c:v>
                </c:pt>
                <c:pt idx="5915">
                  <c:v>42446</c:v>
                </c:pt>
                <c:pt idx="5916">
                  <c:v>42447</c:v>
                </c:pt>
                <c:pt idx="5917">
                  <c:v>42448</c:v>
                </c:pt>
                <c:pt idx="5918">
                  <c:v>42449</c:v>
                </c:pt>
                <c:pt idx="5919">
                  <c:v>42450</c:v>
                </c:pt>
                <c:pt idx="5920">
                  <c:v>42451</c:v>
                </c:pt>
                <c:pt idx="5921">
                  <c:v>42452</c:v>
                </c:pt>
                <c:pt idx="5922">
                  <c:v>42453</c:v>
                </c:pt>
                <c:pt idx="5923">
                  <c:v>42454</c:v>
                </c:pt>
                <c:pt idx="5924">
                  <c:v>42455</c:v>
                </c:pt>
                <c:pt idx="5925">
                  <c:v>42456</c:v>
                </c:pt>
                <c:pt idx="5926">
                  <c:v>42457</c:v>
                </c:pt>
                <c:pt idx="5927">
                  <c:v>42458</c:v>
                </c:pt>
                <c:pt idx="5928">
                  <c:v>42459</c:v>
                </c:pt>
                <c:pt idx="5929">
                  <c:v>42460</c:v>
                </c:pt>
                <c:pt idx="5930">
                  <c:v>42461</c:v>
                </c:pt>
                <c:pt idx="5931">
                  <c:v>42462</c:v>
                </c:pt>
                <c:pt idx="5932">
                  <c:v>42463</c:v>
                </c:pt>
                <c:pt idx="5933">
                  <c:v>42464</c:v>
                </c:pt>
                <c:pt idx="5934">
                  <c:v>42465</c:v>
                </c:pt>
                <c:pt idx="5935">
                  <c:v>42466</c:v>
                </c:pt>
                <c:pt idx="5936">
                  <c:v>42467</c:v>
                </c:pt>
                <c:pt idx="5937">
                  <c:v>42468</c:v>
                </c:pt>
                <c:pt idx="5938">
                  <c:v>42469</c:v>
                </c:pt>
                <c:pt idx="5939">
                  <c:v>42470</c:v>
                </c:pt>
                <c:pt idx="5940">
                  <c:v>42471</c:v>
                </c:pt>
                <c:pt idx="5941">
                  <c:v>42472</c:v>
                </c:pt>
                <c:pt idx="5942">
                  <c:v>42473</c:v>
                </c:pt>
                <c:pt idx="5943">
                  <c:v>42474</c:v>
                </c:pt>
                <c:pt idx="5944">
                  <c:v>42475</c:v>
                </c:pt>
                <c:pt idx="5945">
                  <c:v>42476</c:v>
                </c:pt>
                <c:pt idx="5946">
                  <c:v>42477</c:v>
                </c:pt>
                <c:pt idx="5947">
                  <c:v>42478</c:v>
                </c:pt>
                <c:pt idx="5948">
                  <c:v>42479</c:v>
                </c:pt>
                <c:pt idx="5949">
                  <c:v>42480</c:v>
                </c:pt>
                <c:pt idx="5950">
                  <c:v>42481</c:v>
                </c:pt>
                <c:pt idx="5951">
                  <c:v>42482</c:v>
                </c:pt>
                <c:pt idx="5952">
                  <c:v>42483</c:v>
                </c:pt>
                <c:pt idx="5953">
                  <c:v>42484</c:v>
                </c:pt>
                <c:pt idx="5954">
                  <c:v>42485</c:v>
                </c:pt>
                <c:pt idx="5955">
                  <c:v>42486</c:v>
                </c:pt>
                <c:pt idx="5956">
                  <c:v>42487</c:v>
                </c:pt>
                <c:pt idx="5957">
                  <c:v>42488</c:v>
                </c:pt>
                <c:pt idx="5958">
                  <c:v>42489</c:v>
                </c:pt>
                <c:pt idx="5959">
                  <c:v>42490</c:v>
                </c:pt>
                <c:pt idx="5960">
                  <c:v>42491</c:v>
                </c:pt>
                <c:pt idx="5961">
                  <c:v>42492</c:v>
                </c:pt>
                <c:pt idx="5962">
                  <c:v>42493</c:v>
                </c:pt>
                <c:pt idx="5963">
                  <c:v>42494</c:v>
                </c:pt>
                <c:pt idx="5964">
                  <c:v>42495</c:v>
                </c:pt>
                <c:pt idx="5965">
                  <c:v>42496</c:v>
                </c:pt>
                <c:pt idx="5966">
                  <c:v>42497</c:v>
                </c:pt>
                <c:pt idx="5967">
                  <c:v>42498</c:v>
                </c:pt>
                <c:pt idx="5968">
                  <c:v>42499</c:v>
                </c:pt>
                <c:pt idx="5969">
                  <c:v>42500</c:v>
                </c:pt>
                <c:pt idx="5970">
                  <c:v>42501</c:v>
                </c:pt>
                <c:pt idx="5971">
                  <c:v>42502</c:v>
                </c:pt>
                <c:pt idx="5972">
                  <c:v>42503</c:v>
                </c:pt>
                <c:pt idx="5973">
                  <c:v>42504</c:v>
                </c:pt>
                <c:pt idx="5974">
                  <c:v>42505</c:v>
                </c:pt>
                <c:pt idx="5975">
                  <c:v>42506</c:v>
                </c:pt>
                <c:pt idx="5976">
                  <c:v>42507</c:v>
                </c:pt>
                <c:pt idx="5977">
                  <c:v>42508</c:v>
                </c:pt>
                <c:pt idx="5978">
                  <c:v>42509</c:v>
                </c:pt>
                <c:pt idx="5979">
                  <c:v>42510</c:v>
                </c:pt>
                <c:pt idx="5980">
                  <c:v>42511</c:v>
                </c:pt>
                <c:pt idx="5981">
                  <c:v>42512</c:v>
                </c:pt>
                <c:pt idx="5982">
                  <c:v>42513</c:v>
                </c:pt>
                <c:pt idx="5983">
                  <c:v>42514</c:v>
                </c:pt>
                <c:pt idx="5984">
                  <c:v>42515</c:v>
                </c:pt>
                <c:pt idx="5985">
                  <c:v>42516</c:v>
                </c:pt>
                <c:pt idx="5986">
                  <c:v>42517</c:v>
                </c:pt>
                <c:pt idx="5987">
                  <c:v>42518</c:v>
                </c:pt>
                <c:pt idx="5988">
                  <c:v>42519</c:v>
                </c:pt>
                <c:pt idx="5989">
                  <c:v>42520</c:v>
                </c:pt>
                <c:pt idx="5990">
                  <c:v>42521</c:v>
                </c:pt>
                <c:pt idx="5991">
                  <c:v>42522</c:v>
                </c:pt>
                <c:pt idx="5992">
                  <c:v>42523</c:v>
                </c:pt>
                <c:pt idx="5993">
                  <c:v>42524</c:v>
                </c:pt>
                <c:pt idx="5994">
                  <c:v>42525</c:v>
                </c:pt>
                <c:pt idx="5995">
                  <c:v>42526</c:v>
                </c:pt>
                <c:pt idx="5996">
                  <c:v>42527</c:v>
                </c:pt>
                <c:pt idx="5997">
                  <c:v>42528</c:v>
                </c:pt>
                <c:pt idx="5998">
                  <c:v>42529</c:v>
                </c:pt>
                <c:pt idx="5999">
                  <c:v>42530</c:v>
                </c:pt>
                <c:pt idx="6000">
                  <c:v>42531</c:v>
                </c:pt>
                <c:pt idx="6001">
                  <c:v>42532</c:v>
                </c:pt>
                <c:pt idx="6002">
                  <c:v>42533</c:v>
                </c:pt>
                <c:pt idx="6003">
                  <c:v>42534</c:v>
                </c:pt>
                <c:pt idx="6004">
                  <c:v>42535</c:v>
                </c:pt>
                <c:pt idx="6005">
                  <c:v>42536</c:v>
                </c:pt>
                <c:pt idx="6006">
                  <c:v>42537</c:v>
                </c:pt>
                <c:pt idx="6007">
                  <c:v>42538</c:v>
                </c:pt>
                <c:pt idx="6008">
                  <c:v>42539</c:v>
                </c:pt>
                <c:pt idx="6009">
                  <c:v>42540</c:v>
                </c:pt>
                <c:pt idx="6010">
                  <c:v>42541</c:v>
                </c:pt>
                <c:pt idx="6011">
                  <c:v>42542</c:v>
                </c:pt>
                <c:pt idx="6012">
                  <c:v>42543</c:v>
                </c:pt>
                <c:pt idx="6013">
                  <c:v>42544</c:v>
                </c:pt>
                <c:pt idx="6014">
                  <c:v>42545</c:v>
                </c:pt>
                <c:pt idx="6015">
                  <c:v>42546</c:v>
                </c:pt>
                <c:pt idx="6016">
                  <c:v>42547</c:v>
                </c:pt>
                <c:pt idx="6017">
                  <c:v>42548</c:v>
                </c:pt>
                <c:pt idx="6018">
                  <c:v>42549</c:v>
                </c:pt>
                <c:pt idx="6019">
                  <c:v>42550</c:v>
                </c:pt>
                <c:pt idx="6020">
                  <c:v>42551</c:v>
                </c:pt>
                <c:pt idx="6021">
                  <c:v>42552</c:v>
                </c:pt>
                <c:pt idx="6022">
                  <c:v>42553</c:v>
                </c:pt>
                <c:pt idx="6023">
                  <c:v>42554</c:v>
                </c:pt>
                <c:pt idx="6024">
                  <c:v>42555</c:v>
                </c:pt>
                <c:pt idx="6025">
                  <c:v>42556</c:v>
                </c:pt>
                <c:pt idx="6026">
                  <c:v>42557</c:v>
                </c:pt>
                <c:pt idx="6027">
                  <c:v>42558</c:v>
                </c:pt>
                <c:pt idx="6028">
                  <c:v>42559</c:v>
                </c:pt>
                <c:pt idx="6029">
                  <c:v>42560</c:v>
                </c:pt>
                <c:pt idx="6030">
                  <c:v>42561</c:v>
                </c:pt>
                <c:pt idx="6031">
                  <c:v>42562</c:v>
                </c:pt>
                <c:pt idx="6032">
                  <c:v>42563</c:v>
                </c:pt>
                <c:pt idx="6033">
                  <c:v>42564</c:v>
                </c:pt>
                <c:pt idx="6034">
                  <c:v>42565</c:v>
                </c:pt>
                <c:pt idx="6035">
                  <c:v>42566</c:v>
                </c:pt>
                <c:pt idx="6036">
                  <c:v>42567</c:v>
                </c:pt>
                <c:pt idx="6037">
                  <c:v>42568</c:v>
                </c:pt>
                <c:pt idx="6038">
                  <c:v>42569</c:v>
                </c:pt>
                <c:pt idx="6039">
                  <c:v>42570</c:v>
                </c:pt>
                <c:pt idx="6040">
                  <c:v>42571</c:v>
                </c:pt>
                <c:pt idx="6041">
                  <c:v>42572</c:v>
                </c:pt>
                <c:pt idx="6042">
                  <c:v>42573</c:v>
                </c:pt>
                <c:pt idx="6043">
                  <c:v>42574</c:v>
                </c:pt>
                <c:pt idx="6044">
                  <c:v>42575</c:v>
                </c:pt>
                <c:pt idx="6045">
                  <c:v>42576</c:v>
                </c:pt>
                <c:pt idx="6046">
                  <c:v>42577</c:v>
                </c:pt>
                <c:pt idx="6047">
                  <c:v>42578</c:v>
                </c:pt>
                <c:pt idx="6048">
                  <c:v>42579</c:v>
                </c:pt>
                <c:pt idx="6049">
                  <c:v>42580</c:v>
                </c:pt>
                <c:pt idx="6050">
                  <c:v>42581</c:v>
                </c:pt>
                <c:pt idx="6051">
                  <c:v>42582</c:v>
                </c:pt>
                <c:pt idx="6052">
                  <c:v>42583</c:v>
                </c:pt>
                <c:pt idx="6053">
                  <c:v>42584</c:v>
                </c:pt>
                <c:pt idx="6054">
                  <c:v>42585</c:v>
                </c:pt>
                <c:pt idx="6055">
                  <c:v>42586</c:v>
                </c:pt>
                <c:pt idx="6056">
                  <c:v>42587</c:v>
                </c:pt>
                <c:pt idx="6057">
                  <c:v>42588</c:v>
                </c:pt>
                <c:pt idx="6058">
                  <c:v>42589</c:v>
                </c:pt>
                <c:pt idx="6059">
                  <c:v>42590</c:v>
                </c:pt>
                <c:pt idx="6060">
                  <c:v>42591</c:v>
                </c:pt>
                <c:pt idx="6061">
                  <c:v>42592</c:v>
                </c:pt>
                <c:pt idx="6062">
                  <c:v>42593</c:v>
                </c:pt>
                <c:pt idx="6063">
                  <c:v>42594</c:v>
                </c:pt>
                <c:pt idx="6064">
                  <c:v>42595</c:v>
                </c:pt>
                <c:pt idx="6065">
                  <c:v>42596</c:v>
                </c:pt>
                <c:pt idx="6066">
                  <c:v>42597</c:v>
                </c:pt>
                <c:pt idx="6067">
                  <c:v>42598</c:v>
                </c:pt>
                <c:pt idx="6068">
                  <c:v>42599</c:v>
                </c:pt>
                <c:pt idx="6069">
                  <c:v>42600</c:v>
                </c:pt>
                <c:pt idx="6070">
                  <c:v>42601</c:v>
                </c:pt>
                <c:pt idx="6071">
                  <c:v>42602</c:v>
                </c:pt>
                <c:pt idx="6072">
                  <c:v>42603</c:v>
                </c:pt>
                <c:pt idx="6073">
                  <c:v>42604</c:v>
                </c:pt>
                <c:pt idx="6074">
                  <c:v>42605</c:v>
                </c:pt>
                <c:pt idx="6075">
                  <c:v>42606</c:v>
                </c:pt>
                <c:pt idx="6076">
                  <c:v>42607</c:v>
                </c:pt>
                <c:pt idx="6077">
                  <c:v>42608</c:v>
                </c:pt>
                <c:pt idx="6078">
                  <c:v>42609</c:v>
                </c:pt>
                <c:pt idx="6079">
                  <c:v>42610</c:v>
                </c:pt>
                <c:pt idx="6080">
                  <c:v>42611</c:v>
                </c:pt>
                <c:pt idx="6081">
                  <c:v>42612</c:v>
                </c:pt>
                <c:pt idx="6082">
                  <c:v>42613</c:v>
                </c:pt>
                <c:pt idx="6083">
                  <c:v>42614</c:v>
                </c:pt>
                <c:pt idx="6084">
                  <c:v>42615</c:v>
                </c:pt>
                <c:pt idx="6085">
                  <c:v>42616</c:v>
                </c:pt>
                <c:pt idx="6086">
                  <c:v>42617</c:v>
                </c:pt>
                <c:pt idx="6087">
                  <c:v>42618</c:v>
                </c:pt>
                <c:pt idx="6088">
                  <c:v>42619</c:v>
                </c:pt>
                <c:pt idx="6089">
                  <c:v>42620</c:v>
                </c:pt>
                <c:pt idx="6090">
                  <c:v>42621</c:v>
                </c:pt>
                <c:pt idx="6091">
                  <c:v>42622</c:v>
                </c:pt>
                <c:pt idx="6092">
                  <c:v>42623</c:v>
                </c:pt>
                <c:pt idx="6093">
                  <c:v>42624</c:v>
                </c:pt>
                <c:pt idx="6094">
                  <c:v>42625</c:v>
                </c:pt>
                <c:pt idx="6095">
                  <c:v>42626</c:v>
                </c:pt>
                <c:pt idx="6096">
                  <c:v>42627</c:v>
                </c:pt>
                <c:pt idx="6097">
                  <c:v>42628</c:v>
                </c:pt>
                <c:pt idx="6098">
                  <c:v>42629</c:v>
                </c:pt>
                <c:pt idx="6099">
                  <c:v>42630</c:v>
                </c:pt>
                <c:pt idx="6100">
                  <c:v>42631</c:v>
                </c:pt>
                <c:pt idx="6101">
                  <c:v>42632</c:v>
                </c:pt>
                <c:pt idx="6102">
                  <c:v>42633</c:v>
                </c:pt>
                <c:pt idx="6103">
                  <c:v>42634</c:v>
                </c:pt>
                <c:pt idx="6104">
                  <c:v>42635</c:v>
                </c:pt>
                <c:pt idx="6105">
                  <c:v>42636</c:v>
                </c:pt>
                <c:pt idx="6106">
                  <c:v>42637</c:v>
                </c:pt>
                <c:pt idx="6107">
                  <c:v>42638</c:v>
                </c:pt>
                <c:pt idx="6108">
                  <c:v>42639</c:v>
                </c:pt>
                <c:pt idx="6109">
                  <c:v>42640</c:v>
                </c:pt>
                <c:pt idx="6110">
                  <c:v>42641</c:v>
                </c:pt>
                <c:pt idx="6111">
                  <c:v>42642</c:v>
                </c:pt>
                <c:pt idx="6112">
                  <c:v>42643</c:v>
                </c:pt>
                <c:pt idx="6113">
                  <c:v>42644</c:v>
                </c:pt>
                <c:pt idx="6114">
                  <c:v>42645</c:v>
                </c:pt>
                <c:pt idx="6115">
                  <c:v>42646</c:v>
                </c:pt>
                <c:pt idx="6116">
                  <c:v>42647</c:v>
                </c:pt>
                <c:pt idx="6117">
                  <c:v>42648</c:v>
                </c:pt>
                <c:pt idx="6118">
                  <c:v>42649</c:v>
                </c:pt>
                <c:pt idx="6119">
                  <c:v>42650</c:v>
                </c:pt>
                <c:pt idx="6120">
                  <c:v>42651</c:v>
                </c:pt>
                <c:pt idx="6121">
                  <c:v>42652</c:v>
                </c:pt>
                <c:pt idx="6122">
                  <c:v>42653</c:v>
                </c:pt>
                <c:pt idx="6123">
                  <c:v>42654</c:v>
                </c:pt>
                <c:pt idx="6124">
                  <c:v>42655</c:v>
                </c:pt>
                <c:pt idx="6125">
                  <c:v>42656</c:v>
                </c:pt>
                <c:pt idx="6126">
                  <c:v>42657</c:v>
                </c:pt>
                <c:pt idx="6127">
                  <c:v>42658</c:v>
                </c:pt>
                <c:pt idx="6128">
                  <c:v>42659</c:v>
                </c:pt>
                <c:pt idx="6129">
                  <c:v>42660</c:v>
                </c:pt>
                <c:pt idx="6130">
                  <c:v>42661</c:v>
                </c:pt>
                <c:pt idx="6131">
                  <c:v>42662</c:v>
                </c:pt>
                <c:pt idx="6132">
                  <c:v>42663</c:v>
                </c:pt>
                <c:pt idx="6133">
                  <c:v>42664</c:v>
                </c:pt>
                <c:pt idx="6134">
                  <c:v>42665</c:v>
                </c:pt>
                <c:pt idx="6135">
                  <c:v>42666</c:v>
                </c:pt>
                <c:pt idx="6136">
                  <c:v>42667</c:v>
                </c:pt>
                <c:pt idx="6137">
                  <c:v>42668</c:v>
                </c:pt>
                <c:pt idx="6138">
                  <c:v>42669</c:v>
                </c:pt>
                <c:pt idx="6139">
                  <c:v>42670</c:v>
                </c:pt>
                <c:pt idx="6140">
                  <c:v>42671</c:v>
                </c:pt>
                <c:pt idx="6141">
                  <c:v>42672</c:v>
                </c:pt>
                <c:pt idx="6142">
                  <c:v>42673</c:v>
                </c:pt>
                <c:pt idx="6143">
                  <c:v>42674</c:v>
                </c:pt>
                <c:pt idx="6144">
                  <c:v>42675</c:v>
                </c:pt>
                <c:pt idx="6145">
                  <c:v>42676</c:v>
                </c:pt>
                <c:pt idx="6146">
                  <c:v>42677</c:v>
                </c:pt>
                <c:pt idx="6147">
                  <c:v>42678</c:v>
                </c:pt>
                <c:pt idx="6148">
                  <c:v>42679</c:v>
                </c:pt>
                <c:pt idx="6149">
                  <c:v>42680</c:v>
                </c:pt>
                <c:pt idx="6150">
                  <c:v>42681</c:v>
                </c:pt>
                <c:pt idx="6151">
                  <c:v>42682</c:v>
                </c:pt>
                <c:pt idx="6152">
                  <c:v>42683</c:v>
                </c:pt>
                <c:pt idx="6153">
                  <c:v>42684</c:v>
                </c:pt>
                <c:pt idx="6154">
                  <c:v>42685</c:v>
                </c:pt>
                <c:pt idx="6155">
                  <c:v>42686</c:v>
                </c:pt>
                <c:pt idx="6156">
                  <c:v>42687</c:v>
                </c:pt>
                <c:pt idx="6157">
                  <c:v>42688</c:v>
                </c:pt>
                <c:pt idx="6158">
                  <c:v>42689</c:v>
                </c:pt>
                <c:pt idx="6159">
                  <c:v>42690</c:v>
                </c:pt>
                <c:pt idx="6160">
                  <c:v>42691</c:v>
                </c:pt>
                <c:pt idx="6161">
                  <c:v>42692</c:v>
                </c:pt>
                <c:pt idx="6162">
                  <c:v>42693</c:v>
                </c:pt>
                <c:pt idx="6163">
                  <c:v>42694</c:v>
                </c:pt>
                <c:pt idx="6164">
                  <c:v>42695</c:v>
                </c:pt>
                <c:pt idx="6165">
                  <c:v>42696</c:v>
                </c:pt>
                <c:pt idx="6166">
                  <c:v>42697</c:v>
                </c:pt>
                <c:pt idx="6167">
                  <c:v>42698</c:v>
                </c:pt>
                <c:pt idx="6168">
                  <c:v>42699</c:v>
                </c:pt>
                <c:pt idx="6169">
                  <c:v>42700</c:v>
                </c:pt>
                <c:pt idx="6170">
                  <c:v>42701</c:v>
                </c:pt>
                <c:pt idx="6171">
                  <c:v>42702</c:v>
                </c:pt>
                <c:pt idx="6172">
                  <c:v>42703</c:v>
                </c:pt>
                <c:pt idx="6173">
                  <c:v>42704</c:v>
                </c:pt>
                <c:pt idx="6174">
                  <c:v>42705</c:v>
                </c:pt>
                <c:pt idx="6175">
                  <c:v>42706</c:v>
                </c:pt>
                <c:pt idx="6176">
                  <c:v>42707</c:v>
                </c:pt>
                <c:pt idx="6177">
                  <c:v>42708</c:v>
                </c:pt>
                <c:pt idx="6178">
                  <c:v>42709</c:v>
                </c:pt>
                <c:pt idx="6179">
                  <c:v>42710</c:v>
                </c:pt>
                <c:pt idx="6180">
                  <c:v>42711</c:v>
                </c:pt>
                <c:pt idx="6181">
                  <c:v>42712</c:v>
                </c:pt>
                <c:pt idx="6182">
                  <c:v>42713</c:v>
                </c:pt>
                <c:pt idx="6183">
                  <c:v>42714</c:v>
                </c:pt>
                <c:pt idx="6184">
                  <c:v>42715</c:v>
                </c:pt>
                <c:pt idx="6185">
                  <c:v>42716</c:v>
                </c:pt>
                <c:pt idx="6186">
                  <c:v>42717</c:v>
                </c:pt>
                <c:pt idx="6187">
                  <c:v>42718</c:v>
                </c:pt>
                <c:pt idx="6188">
                  <c:v>42719</c:v>
                </c:pt>
                <c:pt idx="6189">
                  <c:v>42720</c:v>
                </c:pt>
                <c:pt idx="6190">
                  <c:v>42721</c:v>
                </c:pt>
                <c:pt idx="6191">
                  <c:v>42722</c:v>
                </c:pt>
                <c:pt idx="6192">
                  <c:v>42723</c:v>
                </c:pt>
                <c:pt idx="6193">
                  <c:v>42724</c:v>
                </c:pt>
                <c:pt idx="6194">
                  <c:v>42725</c:v>
                </c:pt>
                <c:pt idx="6195">
                  <c:v>42726</c:v>
                </c:pt>
                <c:pt idx="6196">
                  <c:v>42727</c:v>
                </c:pt>
                <c:pt idx="6197">
                  <c:v>42728</c:v>
                </c:pt>
                <c:pt idx="6198">
                  <c:v>42729</c:v>
                </c:pt>
                <c:pt idx="6199">
                  <c:v>42730</c:v>
                </c:pt>
                <c:pt idx="6200">
                  <c:v>42731</c:v>
                </c:pt>
                <c:pt idx="6201">
                  <c:v>42732</c:v>
                </c:pt>
                <c:pt idx="6202">
                  <c:v>42733</c:v>
                </c:pt>
                <c:pt idx="6203">
                  <c:v>42734</c:v>
                </c:pt>
                <c:pt idx="6204">
                  <c:v>42735</c:v>
                </c:pt>
                <c:pt idx="6205">
                  <c:v>42736</c:v>
                </c:pt>
                <c:pt idx="6206">
                  <c:v>42737</c:v>
                </c:pt>
                <c:pt idx="6207">
                  <c:v>42738</c:v>
                </c:pt>
                <c:pt idx="6208">
                  <c:v>42739</c:v>
                </c:pt>
                <c:pt idx="6209">
                  <c:v>42740</c:v>
                </c:pt>
                <c:pt idx="6210">
                  <c:v>42741</c:v>
                </c:pt>
                <c:pt idx="6211">
                  <c:v>42742</c:v>
                </c:pt>
                <c:pt idx="6212">
                  <c:v>42743</c:v>
                </c:pt>
                <c:pt idx="6213">
                  <c:v>42744</c:v>
                </c:pt>
                <c:pt idx="6214">
                  <c:v>42745</c:v>
                </c:pt>
                <c:pt idx="6215">
                  <c:v>42746</c:v>
                </c:pt>
                <c:pt idx="6216">
                  <c:v>42747</c:v>
                </c:pt>
                <c:pt idx="6217">
                  <c:v>42748</c:v>
                </c:pt>
                <c:pt idx="6218">
                  <c:v>42749</c:v>
                </c:pt>
                <c:pt idx="6219">
                  <c:v>42750</c:v>
                </c:pt>
                <c:pt idx="6220">
                  <c:v>42751</c:v>
                </c:pt>
                <c:pt idx="6221">
                  <c:v>42752</c:v>
                </c:pt>
                <c:pt idx="6222">
                  <c:v>42753</c:v>
                </c:pt>
                <c:pt idx="6223">
                  <c:v>42754</c:v>
                </c:pt>
                <c:pt idx="6224">
                  <c:v>42755</c:v>
                </c:pt>
                <c:pt idx="6225">
                  <c:v>42756</c:v>
                </c:pt>
                <c:pt idx="6226">
                  <c:v>42757</c:v>
                </c:pt>
                <c:pt idx="6227">
                  <c:v>42758</c:v>
                </c:pt>
                <c:pt idx="6228">
                  <c:v>42759</c:v>
                </c:pt>
                <c:pt idx="6229">
                  <c:v>42760</c:v>
                </c:pt>
                <c:pt idx="6230">
                  <c:v>42761</c:v>
                </c:pt>
                <c:pt idx="6231">
                  <c:v>42762</c:v>
                </c:pt>
                <c:pt idx="6232">
                  <c:v>42763</c:v>
                </c:pt>
                <c:pt idx="6233">
                  <c:v>42764</c:v>
                </c:pt>
                <c:pt idx="6234">
                  <c:v>42765</c:v>
                </c:pt>
                <c:pt idx="6235">
                  <c:v>42766</c:v>
                </c:pt>
                <c:pt idx="6236">
                  <c:v>42767</c:v>
                </c:pt>
                <c:pt idx="6237">
                  <c:v>42768</c:v>
                </c:pt>
                <c:pt idx="6238">
                  <c:v>42769</c:v>
                </c:pt>
                <c:pt idx="6239">
                  <c:v>42770</c:v>
                </c:pt>
                <c:pt idx="6240">
                  <c:v>42771</c:v>
                </c:pt>
                <c:pt idx="6241">
                  <c:v>42772</c:v>
                </c:pt>
                <c:pt idx="6242">
                  <c:v>42773</c:v>
                </c:pt>
                <c:pt idx="6243">
                  <c:v>42774</c:v>
                </c:pt>
                <c:pt idx="6244">
                  <c:v>42775</c:v>
                </c:pt>
                <c:pt idx="6245">
                  <c:v>42776</c:v>
                </c:pt>
                <c:pt idx="6246">
                  <c:v>42777</c:v>
                </c:pt>
                <c:pt idx="6247">
                  <c:v>42778</c:v>
                </c:pt>
                <c:pt idx="6248">
                  <c:v>42779</c:v>
                </c:pt>
                <c:pt idx="6249">
                  <c:v>42780</c:v>
                </c:pt>
                <c:pt idx="6250">
                  <c:v>42781</c:v>
                </c:pt>
                <c:pt idx="6251">
                  <c:v>42782</c:v>
                </c:pt>
                <c:pt idx="6252">
                  <c:v>42783</c:v>
                </c:pt>
                <c:pt idx="6253">
                  <c:v>42784</c:v>
                </c:pt>
                <c:pt idx="6254">
                  <c:v>42785</c:v>
                </c:pt>
                <c:pt idx="6255">
                  <c:v>42786</c:v>
                </c:pt>
                <c:pt idx="6256">
                  <c:v>42787</c:v>
                </c:pt>
                <c:pt idx="6257">
                  <c:v>42788</c:v>
                </c:pt>
                <c:pt idx="6258">
                  <c:v>42789</c:v>
                </c:pt>
                <c:pt idx="6259">
                  <c:v>42790</c:v>
                </c:pt>
                <c:pt idx="6260">
                  <c:v>42791</c:v>
                </c:pt>
                <c:pt idx="6261">
                  <c:v>42792</c:v>
                </c:pt>
                <c:pt idx="6262">
                  <c:v>42793</c:v>
                </c:pt>
                <c:pt idx="6263">
                  <c:v>42794</c:v>
                </c:pt>
                <c:pt idx="6264">
                  <c:v>42795</c:v>
                </c:pt>
                <c:pt idx="6265">
                  <c:v>42796</c:v>
                </c:pt>
                <c:pt idx="6266">
                  <c:v>42797</c:v>
                </c:pt>
                <c:pt idx="6267">
                  <c:v>42798</c:v>
                </c:pt>
                <c:pt idx="6268">
                  <c:v>42799</c:v>
                </c:pt>
                <c:pt idx="6269">
                  <c:v>42800</c:v>
                </c:pt>
                <c:pt idx="6270">
                  <c:v>42801</c:v>
                </c:pt>
                <c:pt idx="6271">
                  <c:v>42802</c:v>
                </c:pt>
                <c:pt idx="6272">
                  <c:v>42803</c:v>
                </c:pt>
                <c:pt idx="6273">
                  <c:v>42804</c:v>
                </c:pt>
                <c:pt idx="6274">
                  <c:v>42805</c:v>
                </c:pt>
                <c:pt idx="6275">
                  <c:v>42806</c:v>
                </c:pt>
                <c:pt idx="6276">
                  <c:v>42807</c:v>
                </c:pt>
                <c:pt idx="6277">
                  <c:v>42808</c:v>
                </c:pt>
                <c:pt idx="6278">
                  <c:v>42809</c:v>
                </c:pt>
                <c:pt idx="6279">
                  <c:v>42810</c:v>
                </c:pt>
                <c:pt idx="6280">
                  <c:v>42811</c:v>
                </c:pt>
                <c:pt idx="6281">
                  <c:v>42812</c:v>
                </c:pt>
                <c:pt idx="6282">
                  <c:v>42813</c:v>
                </c:pt>
                <c:pt idx="6283">
                  <c:v>42814</c:v>
                </c:pt>
                <c:pt idx="6284">
                  <c:v>42815</c:v>
                </c:pt>
                <c:pt idx="6285">
                  <c:v>42816</c:v>
                </c:pt>
                <c:pt idx="6286">
                  <c:v>42817</c:v>
                </c:pt>
                <c:pt idx="6287">
                  <c:v>42818</c:v>
                </c:pt>
                <c:pt idx="6288">
                  <c:v>42819</c:v>
                </c:pt>
                <c:pt idx="6289">
                  <c:v>42820</c:v>
                </c:pt>
                <c:pt idx="6290">
                  <c:v>42821</c:v>
                </c:pt>
                <c:pt idx="6291">
                  <c:v>42822</c:v>
                </c:pt>
                <c:pt idx="6292">
                  <c:v>42823</c:v>
                </c:pt>
                <c:pt idx="6293">
                  <c:v>42824</c:v>
                </c:pt>
                <c:pt idx="6294">
                  <c:v>42825</c:v>
                </c:pt>
                <c:pt idx="6295">
                  <c:v>42826</c:v>
                </c:pt>
                <c:pt idx="6296">
                  <c:v>42827</c:v>
                </c:pt>
                <c:pt idx="6297">
                  <c:v>42828</c:v>
                </c:pt>
                <c:pt idx="6298">
                  <c:v>42829</c:v>
                </c:pt>
                <c:pt idx="6299">
                  <c:v>42830</c:v>
                </c:pt>
                <c:pt idx="6300">
                  <c:v>42831</c:v>
                </c:pt>
                <c:pt idx="6301">
                  <c:v>42832</c:v>
                </c:pt>
                <c:pt idx="6302">
                  <c:v>42833</c:v>
                </c:pt>
                <c:pt idx="6303">
                  <c:v>42834</c:v>
                </c:pt>
                <c:pt idx="6304">
                  <c:v>42835</c:v>
                </c:pt>
                <c:pt idx="6305">
                  <c:v>42836</c:v>
                </c:pt>
                <c:pt idx="6306">
                  <c:v>42837</c:v>
                </c:pt>
                <c:pt idx="6307">
                  <c:v>42838</c:v>
                </c:pt>
                <c:pt idx="6308">
                  <c:v>42839</c:v>
                </c:pt>
                <c:pt idx="6309">
                  <c:v>42840</c:v>
                </c:pt>
                <c:pt idx="6310">
                  <c:v>42841</c:v>
                </c:pt>
                <c:pt idx="6311">
                  <c:v>42842</c:v>
                </c:pt>
                <c:pt idx="6312">
                  <c:v>42843</c:v>
                </c:pt>
                <c:pt idx="6313">
                  <c:v>42844</c:v>
                </c:pt>
                <c:pt idx="6314">
                  <c:v>42845</c:v>
                </c:pt>
                <c:pt idx="6315">
                  <c:v>42846</c:v>
                </c:pt>
                <c:pt idx="6316">
                  <c:v>42847</c:v>
                </c:pt>
                <c:pt idx="6317">
                  <c:v>42848</c:v>
                </c:pt>
                <c:pt idx="6318">
                  <c:v>42849</c:v>
                </c:pt>
                <c:pt idx="6319">
                  <c:v>42850</c:v>
                </c:pt>
                <c:pt idx="6320">
                  <c:v>42851</c:v>
                </c:pt>
                <c:pt idx="6321">
                  <c:v>42852</c:v>
                </c:pt>
                <c:pt idx="6322">
                  <c:v>42853</c:v>
                </c:pt>
                <c:pt idx="6323">
                  <c:v>42854</c:v>
                </c:pt>
                <c:pt idx="6324">
                  <c:v>42855</c:v>
                </c:pt>
                <c:pt idx="6325">
                  <c:v>42856</c:v>
                </c:pt>
                <c:pt idx="6326">
                  <c:v>42857</c:v>
                </c:pt>
                <c:pt idx="6327">
                  <c:v>42858</c:v>
                </c:pt>
                <c:pt idx="6328">
                  <c:v>42859</c:v>
                </c:pt>
                <c:pt idx="6329">
                  <c:v>42860</c:v>
                </c:pt>
                <c:pt idx="6330">
                  <c:v>42861</c:v>
                </c:pt>
                <c:pt idx="6331">
                  <c:v>42862</c:v>
                </c:pt>
                <c:pt idx="6332">
                  <c:v>42863</c:v>
                </c:pt>
                <c:pt idx="6333">
                  <c:v>42864</c:v>
                </c:pt>
                <c:pt idx="6334">
                  <c:v>42865</c:v>
                </c:pt>
                <c:pt idx="6335">
                  <c:v>42866</c:v>
                </c:pt>
                <c:pt idx="6336">
                  <c:v>42867</c:v>
                </c:pt>
                <c:pt idx="6337">
                  <c:v>42868</c:v>
                </c:pt>
                <c:pt idx="6338">
                  <c:v>42869</c:v>
                </c:pt>
                <c:pt idx="6339">
                  <c:v>42870</c:v>
                </c:pt>
                <c:pt idx="6340">
                  <c:v>42871</c:v>
                </c:pt>
                <c:pt idx="6341">
                  <c:v>42872</c:v>
                </c:pt>
                <c:pt idx="6342">
                  <c:v>42873</c:v>
                </c:pt>
                <c:pt idx="6343">
                  <c:v>42874</c:v>
                </c:pt>
                <c:pt idx="6344">
                  <c:v>42875</c:v>
                </c:pt>
                <c:pt idx="6345">
                  <c:v>42876</c:v>
                </c:pt>
                <c:pt idx="6346">
                  <c:v>42877</c:v>
                </c:pt>
                <c:pt idx="6347">
                  <c:v>42878</c:v>
                </c:pt>
                <c:pt idx="6348">
                  <c:v>42879</c:v>
                </c:pt>
                <c:pt idx="6349">
                  <c:v>42880</c:v>
                </c:pt>
                <c:pt idx="6350">
                  <c:v>42881</c:v>
                </c:pt>
                <c:pt idx="6351">
                  <c:v>42882</c:v>
                </c:pt>
                <c:pt idx="6352">
                  <c:v>42883</c:v>
                </c:pt>
                <c:pt idx="6353">
                  <c:v>42884</c:v>
                </c:pt>
                <c:pt idx="6354">
                  <c:v>42885</c:v>
                </c:pt>
                <c:pt idx="6355">
                  <c:v>42886</c:v>
                </c:pt>
                <c:pt idx="6356">
                  <c:v>42887</c:v>
                </c:pt>
                <c:pt idx="6357">
                  <c:v>42888</c:v>
                </c:pt>
                <c:pt idx="6358">
                  <c:v>42889</c:v>
                </c:pt>
                <c:pt idx="6359">
                  <c:v>42890</c:v>
                </c:pt>
                <c:pt idx="6360">
                  <c:v>42891</c:v>
                </c:pt>
                <c:pt idx="6361">
                  <c:v>42892</c:v>
                </c:pt>
                <c:pt idx="6362">
                  <c:v>42893</c:v>
                </c:pt>
                <c:pt idx="6363">
                  <c:v>42894</c:v>
                </c:pt>
                <c:pt idx="6364">
                  <c:v>42895</c:v>
                </c:pt>
                <c:pt idx="6365">
                  <c:v>42896</c:v>
                </c:pt>
                <c:pt idx="6366">
                  <c:v>42897</c:v>
                </c:pt>
                <c:pt idx="6367">
                  <c:v>42898</c:v>
                </c:pt>
                <c:pt idx="6368">
                  <c:v>42899</c:v>
                </c:pt>
                <c:pt idx="6369">
                  <c:v>42900</c:v>
                </c:pt>
                <c:pt idx="6370">
                  <c:v>42901</c:v>
                </c:pt>
                <c:pt idx="6371">
                  <c:v>42902</c:v>
                </c:pt>
                <c:pt idx="6372">
                  <c:v>42903</c:v>
                </c:pt>
                <c:pt idx="6373">
                  <c:v>42904</c:v>
                </c:pt>
                <c:pt idx="6374">
                  <c:v>42905</c:v>
                </c:pt>
                <c:pt idx="6375">
                  <c:v>42906</c:v>
                </c:pt>
                <c:pt idx="6376">
                  <c:v>42907</c:v>
                </c:pt>
                <c:pt idx="6377">
                  <c:v>42908</c:v>
                </c:pt>
                <c:pt idx="6378">
                  <c:v>42909</c:v>
                </c:pt>
                <c:pt idx="6379">
                  <c:v>42910</c:v>
                </c:pt>
                <c:pt idx="6380">
                  <c:v>42911</c:v>
                </c:pt>
                <c:pt idx="6381">
                  <c:v>42912</c:v>
                </c:pt>
                <c:pt idx="6382">
                  <c:v>42913</c:v>
                </c:pt>
                <c:pt idx="6383">
                  <c:v>42914</c:v>
                </c:pt>
                <c:pt idx="6384">
                  <c:v>42915</c:v>
                </c:pt>
                <c:pt idx="6385">
                  <c:v>42916</c:v>
                </c:pt>
                <c:pt idx="6386">
                  <c:v>42917</c:v>
                </c:pt>
                <c:pt idx="6387">
                  <c:v>42918</c:v>
                </c:pt>
                <c:pt idx="6388">
                  <c:v>42919</c:v>
                </c:pt>
                <c:pt idx="6389">
                  <c:v>42920</c:v>
                </c:pt>
                <c:pt idx="6390">
                  <c:v>42921</c:v>
                </c:pt>
                <c:pt idx="6391">
                  <c:v>42922</c:v>
                </c:pt>
                <c:pt idx="6392">
                  <c:v>42923</c:v>
                </c:pt>
                <c:pt idx="6393">
                  <c:v>42924</c:v>
                </c:pt>
                <c:pt idx="6394">
                  <c:v>42925</c:v>
                </c:pt>
                <c:pt idx="6395">
                  <c:v>42926</c:v>
                </c:pt>
                <c:pt idx="6396">
                  <c:v>42927</c:v>
                </c:pt>
                <c:pt idx="6397">
                  <c:v>42928</c:v>
                </c:pt>
                <c:pt idx="6398">
                  <c:v>42929</c:v>
                </c:pt>
                <c:pt idx="6399">
                  <c:v>42930</c:v>
                </c:pt>
                <c:pt idx="6400">
                  <c:v>42931</c:v>
                </c:pt>
                <c:pt idx="6401">
                  <c:v>42932</c:v>
                </c:pt>
                <c:pt idx="6402">
                  <c:v>42933</c:v>
                </c:pt>
                <c:pt idx="6403">
                  <c:v>42934</c:v>
                </c:pt>
                <c:pt idx="6404">
                  <c:v>42935</c:v>
                </c:pt>
                <c:pt idx="6405">
                  <c:v>42936</c:v>
                </c:pt>
                <c:pt idx="6406">
                  <c:v>42937</c:v>
                </c:pt>
                <c:pt idx="6407">
                  <c:v>42938</c:v>
                </c:pt>
                <c:pt idx="6408">
                  <c:v>42939</c:v>
                </c:pt>
                <c:pt idx="6409">
                  <c:v>42940</c:v>
                </c:pt>
                <c:pt idx="6410">
                  <c:v>42941</c:v>
                </c:pt>
                <c:pt idx="6411">
                  <c:v>42942</c:v>
                </c:pt>
                <c:pt idx="6412">
                  <c:v>42943</c:v>
                </c:pt>
                <c:pt idx="6413">
                  <c:v>42944</c:v>
                </c:pt>
                <c:pt idx="6414">
                  <c:v>42945</c:v>
                </c:pt>
                <c:pt idx="6415">
                  <c:v>42946</c:v>
                </c:pt>
                <c:pt idx="6416">
                  <c:v>42947</c:v>
                </c:pt>
                <c:pt idx="6417">
                  <c:v>42948</c:v>
                </c:pt>
                <c:pt idx="6418">
                  <c:v>42949</c:v>
                </c:pt>
                <c:pt idx="6419">
                  <c:v>42950</c:v>
                </c:pt>
                <c:pt idx="6420">
                  <c:v>42951</c:v>
                </c:pt>
                <c:pt idx="6421">
                  <c:v>42952</c:v>
                </c:pt>
                <c:pt idx="6422">
                  <c:v>42953</c:v>
                </c:pt>
                <c:pt idx="6423">
                  <c:v>42954</c:v>
                </c:pt>
                <c:pt idx="6424">
                  <c:v>42955</c:v>
                </c:pt>
                <c:pt idx="6425">
                  <c:v>42956</c:v>
                </c:pt>
                <c:pt idx="6426">
                  <c:v>42957</c:v>
                </c:pt>
                <c:pt idx="6427">
                  <c:v>42958</c:v>
                </c:pt>
                <c:pt idx="6428">
                  <c:v>42959</c:v>
                </c:pt>
                <c:pt idx="6429">
                  <c:v>42960</c:v>
                </c:pt>
                <c:pt idx="6430">
                  <c:v>42961</c:v>
                </c:pt>
                <c:pt idx="6431">
                  <c:v>42962</c:v>
                </c:pt>
                <c:pt idx="6432">
                  <c:v>42963</c:v>
                </c:pt>
                <c:pt idx="6433">
                  <c:v>42964</c:v>
                </c:pt>
                <c:pt idx="6434">
                  <c:v>42965</c:v>
                </c:pt>
                <c:pt idx="6435">
                  <c:v>42966</c:v>
                </c:pt>
                <c:pt idx="6436">
                  <c:v>42967</c:v>
                </c:pt>
                <c:pt idx="6437">
                  <c:v>42968</c:v>
                </c:pt>
                <c:pt idx="6438">
                  <c:v>42969</c:v>
                </c:pt>
                <c:pt idx="6439">
                  <c:v>42970</c:v>
                </c:pt>
                <c:pt idx="6440">
                  <c:v>42971</c:v>
                </c:pt>
                <c:pt idx="6441">
                  <c:v>42972</c:v>
                </c:pt>
                <c:pt idx="6442">
                  <c:v>42973</c:v>
                </c:pt>
                <c:pt idx="6443">
                  <c:v>42974</c:v>
                </c:pt>
                <c:pt idx="6444">
                  <c:v>42975</c:v>
                </c:pt>
                <c:pt idx="6445">
                  <c:v>42976</c:v>
                </c:pt>
                <c:pt idx="6446">
                  <c:v>42977</c:v>
                </c:pt>
                <c:pt idx="6447">
                  <c:v>42978</c:v>
                </c:pt>
                <c:pt idx="6448">
                  <c:v>42979</c:v>
                </c:pt>
                <c:pt idx="6449">
                  <c:v>42980</c:v>
                </c:pt>
                <c:pt idx="6450">
                  <c:v>42981</c:v>
                </c:pt>
                <c:pt idx="6451">
                  <c:v>42982</c:v>
                </c:pt>
                <c:pt idx="6452">
                  <c:v>42983</c:v>
                </c:pt>
                <c:pt idx="6453">
                  <c:v>42984</c:v>
                </c:pt>
                <c:pt idx="6454">
                  <c:v>42985</c:v>
                </c:pt>
                <c:pt idx="6455">
                  <c:v>42986</c:v>
                </c:pt>
                <c:pt idx="6456">
                  <c:v>42987</c:v>
                </c:pt>
                <c:pt idx="6457">
                  <c:v>42988</c:v>
                </c:pt>
                <c:pt idx="6458">
                  <c:v>42989</c:v>
                </c:pt>
                <c:pt idx="6459">
                  <c:v>42990</c:v>
                </c:pt>
                <c:pt idx="6460">
                  <c:v>42991</c:v>
                </c:pt>
                <c:pt idx="6461">
                  <c:v>42992</c:v>
                </c:pt>
                <c:pt idx="6462">
                  <c:v>42993</c:v>
                </c:pt>
                <c:pt idx="6463">
                  <c:v>42994</c:v>
                </c:pt>
                <c:pt idx="6464">
                  <c:v>42995</c:v>
                </c:pt>
                <c:pt idx="6465">
                  <c:v>42996</c:v>
                </c:pt>
                <c:pt idx="6466">
                  <c:v>42997</c:v>
                </c:pt>
                <c:pt idx="6467">
                  <c:v>42998</c:v>
                </c:pt>
                <c:pt idx="6468">
                  <c:v>42999</c:v>
                </c:pt>
                <c:pt idx="6469">
                  <c:v>43000</c:v>
                </c:pt>
                <c:pt idx="6470">
                  <c:v>43001</c:v>
                </c:pt>
                <c:pt idx="6471">
                  <c:v>43002</c:v>
                </c:pt>
                <c:pt idx="6472">
                  <c:v>43003</c:v>
                </c:pt>
                <c:pt idx="6473">
                  <c:v>43004</c:v>
                </c:pt>
                <c:pt idx="6474">
                  <c:v>43005</c:v>
                </c:pt>
                <c:pt idx="6475">
                  <c:v>43006</c:v>
                </c:pt>
                <c:pt idx="6476">
                  <c:v>43007</c:v>
                </c:pt>
                <c:pt idx="6477">
                  <c:v>43008</c:v>
                </c:pt>
                <c:pt idx="6478">
                  <c:v>43009</c:v>
                </c:pt>
                <c:pt idx="6479">
                  <c:v>43010</c:v>
                </c:pt>
                <c:pt idx="6480">
                  <c:v>43011</c:v>
                </c:pt>
                <c:pt idx="6481">
                  <c:v>43012</c:v>
                </c:pt>
                <c:pt idx="6482">
                  <c:v>43013</c:v>
                </c:pt>
                <c:pt idx="6483">
                  <c:v>43014</c:v>
                </c:pt>
                <c:pt idx="6484">
                  <c:v>43015</c:v>
                </c:pt>
                <c:pt idx="6485">
                  <c:v>43016</c:v>
                </c:pt>
                <c:pt idx="6486">
                  <c:v>43017</c:v>
                </c:pt>
                <c:pt idx="6487">
                  <c:v>43018</c:v>
                </c:pt>
                <c:pt idx="6488">
                  <c:v>43019</c:v>
                </c:pt>
                <c:pt idx="6489">
                  <c:v>43020</c:v>
                </c:pt>
                <c:pt idx="6490">
                  <c:v>43021</c:v>
                </c:pt>
                <c:pt idx="6491">
                  <c:v>43022</c:v>
                </c:pt>
                <c:pt idx="6492">
                  <c:v>43023</c:v>
                </c:pt>
                <c:pt idx="6493">
                  <c:v>43024</c:v>
                </c:pt>
                <c:pt idx="6494">
                  <c:v>43025</c:v>
                </c:pt>
                <c:pt idx="6495">
                  <c:v>43026</c:v>
                </c:pt>
                <c:pt idx="6496">
                  <c:v>43027</c:v>
                </c:pt>
                <c:pt idx="6497">
                  <c:v>43028</c:v>
                </c:pt>
                <c:pt idx="6498">
                  <c:v>43029</c:v>
                </c:pt>
                <c:pt idx="6499">
                  <c:v>43030</c:v>
                </c:pt>
                <c:pt idx="6500">
                  <c:v>43031</c:v>
                </c:pt>
                <c:pt idx="6501">
                  <c:v>43032</c:v>
                </c:pt>
                <c:pt idx="6502">
                  <c:v>43033</c:v>
                </c:pt>
                <c:pt idx="6503">
                  <c:v>43034</c:v>
                </c:pt>
                <c:pt idx="6504">
                  <c:v>43035</c:v>
                </c:pt>
                <c:pt idx="6505">
                  <c:v>43036</c:v>
                </c:pt>
                <c:pt idx="6506">
                  <c:v>43037</c:v>
                </c:pt>
                <c:pt idx="6507">
                  <c:v>43038</c:v>
                </c:pt>
                <c:pt idx="6508">
                  <c:v>43039</c:v>
                </c:pt>
                <c:pt idx="6509">
                  <c:v>43040</c:v>
                </c:pt>
                <c:pt idx="6510">
                  <c:v>43041</c:v>
                </c:pt>
                <c:pt idx="6511">
                  <c:v>43042</c:v>
                </c:pt>
                <c:pt idx="6512">
                  <c:v>43043</c:v>
                </c:pt>
                <c:pt idx="6513">
                  <c:v>43044</c:v>
                </c:pt>
                <c:pt idx="6514">
                  <c:v>43045</c:v>
                </c:pt>
                <c:pt idx="6515">
                  <c:v>43046</c:v>
                </c:pt>
                <c:pt idx="6516">
                  <c:v>43047</c:v>
                </c:pt>
                <c:pt idx="6517">
                  <c:v>43048</c:v>
                </c:pt>
                <c:pt idx="6518">
                  <c:v>43049</c:v>
                </c:pt>
                <c:pt idx="6519">
                  <c:v>43050</c:v>
                </c:pt>
                <c:pt idx="6520">
                  <c:v>43051</c:v>
                </c:pt>
                <c:pt idx="6521">
                  <c:v>43052</c:v>
                </c:pt>
                <c:pt idx="6522">
                  <c:v>43053</c:v>
                </c:pt>
                <c:pt idx="6523">
                  <c:v>43054</c:v>
                </c:pt>
                <c:pt idx="6524">
                  <c:v>43055</c:v>
                </c:pt>
                <c:pt idx="6525">
                  <c:v>43056</c:v>
                </c:pt>
                <c:pt idx="6526">
                  <c:v>43057</c:v>
                </c:pt>
                <c:pt idx="6527">
                  <c:v>43058</c:v>
                </c:pt>
                <c:pt idx="6528">
                  <c:v>43059</c:v>
                </c:pt>
                <c:pt idx="6529">
                  <c:v>43060</c:v>
                </c:pt>
                <c:pt idx="6530">
                  <c:v>43061</c:v>
                </c:pt>
                <c:pt idx="6531">
                  <c:v>43062</c:v>
                </c:pt>
                <c:pt idx="6532">
                  <c:v>43063</c:v>
                </c:pt>
                <c:pt idx="6533">
                  <c:v>43064</c:v>
                </c:pt>
                <c:pt idx="6534">
                  <c:v>43065</c:v>
                </c:pt>
                <c:pt idx="6535">
                  <c:v>43066</c:v>
                </c:pt>
                <c:pt idx="6536">
                  <c:v>43067</c:v>
                </c:pt>
                <c:pt idx="6537">
                  <c:v>43068</c:v>
                </c:pt>
                <c:pt idx="6538">
                  <c:v>43069</c:v>
                </c:pt>
                <c:pt idx="6539">
                  <c:v>43070</c:v>
                </c:pt>
                <c:pt idx="6540">
                  <c:v>43071</c:v>
                </c:pt>
                <c:pt idx="6541">
                  <c:v>43072</c:v>
                </c:pt>
                <c:pt idx="6542">
                  <c:v>43073</c:v>
                </c:pt>
                <c:pt idx="6543">
                  <c:v>43074</c:v>
                </c:pt>
                <c:pt idx="6544">
                  <c:v>43075</c:v>
                </c:pt>
                <c:pt idx="6545">
                  <c:v>43076</c:v>
                </c:pt>
                <c:pt idx="6546">
                  <c:v>43077</c:v>
                </c:pt>
                <c:pt idx="6547">
                  <c:v>43078</c:v>
                </c:pt>
                <c:pt idx="6548">
                  <c:v>43079</c:v>
                </c:pt>
                <c:pt idx="6549">
                  <c:v>43080</c:v>
                </c:pt>
                <c:pt idx="6550">
                  <c:v>43081</c:v>
                </c:pt>
                <c:pt idx="6551">
                  <c:v>43082</c:v>
                </c:pt>
                <c:pt idx="6552">
                  <c:v>43083</c:v>
                </c:pt>
                <c:pt idx="6553">
                  <c:v>43084</c:v>
                </c:pt>
                <c:pt idx="6554">
                  <c:v>43085</c:v>
                </c:pt>
                <c:pt idx="6555">
                  <c:v>43086</c:v>
                </c:pt>
                <c:pt idx="6556">
                  <c:v>43087</c:v>
                </c:pt>
                <c:pt idx="6557">
                  <c:v>43088</c:v>
                </c:pt>
                <c:pt idx="6558">
                  <c:v>43089</c:v>
                </c:pt>
                <c:pt idx="6559">
                  <c:v>43090</c:v>
                </c:pt>
                <c:pt idx="6560">
                  <c:v>43091</c:v>
                </c:pt>
                <c:pt idx="6561">
                  <c:v>43092</c:v>
                </c:pt>
                <c:pt idx="6562">
                  <c:v>43093</c:v>
                </c:pt>
                <c:pt idx="6563">
                  <c:v>43094</c:v>
                </c:pt>
                <c:pt idx="6564">
                  <c:v>43095</c:v>
                </c:pt>
                <c:pt idx="6565">
                  <c:v>43096</c:v>
                </c:pt>
                <c:pt idx="6566">
                  <c:v>43097</c:v>
                </c:pt>
                <c:pt idx="6567">
                  <c:v>43098</c:v>
                </c:pt>
                <c:pt idx="6568">
                  <c:v>43099</c:v>
                </c:pt>
                <c:pt idx="6569">
                  <c:v>43100</c:v>
                </c:pt>
                <c:pt idx="6570">
                  <c:v>43101</c:v>
                </c:pt>
                <c:pt idx="6571">
                  <c:v>43102</c:v>
                </c:pt>
                <c:pt idx="6572">
                  <c:v>43103</c:v>
                </c:pt>
                <c:pt idx="6573">
                  <c:v>43104</c:v>
                </c:pt>
                <c:pt idx="6574">
                  <c:v>43105</c:v>
                </c:pt>
                <c:pt idx="6575">
                  <c:v>43106</c:v>
                </c:pt>
                <c:pt idx="6576">
                  <c:v>43107</c:v>
                </c:pt>
                <c:pt idx="6577">
                  <c:v>43108</c:v>
                </c:pt>
                <c:pt idx="6578">
                  <c:v>43109</c:v>
                </c:pt>
                <c:pt idx="6579">
                  <c:v>43110</c:v>
                </c:pt>
                <c:pt idx="6580">
                  <c:v>43111</c:v>
                </c:pt>
                <c:pt idx="6581">
                  <c:v>43112</c:v>
                </c:pt>
                <c:pt idx="6582">
                  <c:v>43113</c:v>
                </c:pt>
                <c:pt idx="6583">
                  <c:v>43114</c:v>
                </c:pt>
                <c:pt idx="6584">
                  <c:v>43115</c:v>
                </c:pt>
                <c:pt idx="6585">
                  <c:v>43116</c:v>
                </c:pt>
                <c:pt idx="6586">
                  <c:v>43117</c:v>
                </c:pt>
                <c:pt idx="6587">
                  <c:v>43118</c:v>
                </c:pt>
                <c:pt idx="6588">
                  <c:v>43119</c:v>
                </c:pt>
                <c:pt idx="6589">
                  <c:v>43120</c:v>
                </c:pt>
                <c:pt idx="6590">
                  <c:v>43121</c:v>
                </c:pt>
                <c:pt idx="6591">
                  <c:v>43122</c:v>
                </c:pt>
                <c:pt idx="6592">
                  <c:v>43123</c:v>
                </c:pt>
                <c:pt idx="6593">
                  <c:v>43124</c:v>
                </c:pt>
                <c:pt idx="6594">
                  <c:v>43125</c:v>
                </c:pt>
                <c:pt idx="6595">
                  <c:v>43126</c:v>
                </c:pt>
                <c:pt idx="6596">
                  <c:v>43127</c:v>
                </c:pt>
                <c:pt idx="6597">
                  <c:v>43128</c:v>
                </c:pt>
                <c:pt idx="6598">
                  <c:v>43129</c:v>
                </c:pt>
                <c:pt idx="6599">
                  <c:v>43130</c:v>
                </c:pt>
                <c:pt idx="6600">
                  <c:v>43131</c:v>
                </c:pt>
                <c:pt idx="6601">
                  <c:v>43132</c:v>
                </c:pt>
                <c:pt idx="6602">
                  <c:v>43133</c:v>
                </c:pt>
                <c:pt idx="6603">
                  <c:v>43134</c:v>
                </c:pt>
                <c:pt idx="6604">
                  <c:v>43135</c:v>
                </c:pt>
                <c:pt idx="6605">
                  <c:v>43136</c:v>
                </c:pt>
                <c:pt idx="6606">
                  <c:v>43137</c:v>
                </c:pt>
                <c:pt idx="6607">
                  <c:v>43138</c:v>
                </c:pt>
                <c:pt idx="6608">
                  <c:v>43139</c:v>
                </c:pt>
                <c:pt idx="6609">
                  <c:v>43140</c:v>
                </c:pt>
                <c:pt idx="6610">
                  <c:v>43141</c:v>
                </c:pt>
                <c:pt idx="6611">
                  <c:v>43142</c:v>
                </c:pt>
                <c:pt idx="6612">
                  <c:v>43143</c:v>
                </c:pt>
                <c:pt idx="6613">
                  <c:v>43144</c:v>
                </c:pt>
                <c:pt idx="6614">
                  <c:v>43145</c:v>
                </c:pt>
                <c:pt idx="6615">
                  <c:v>43146</c:v>
                </c:pt>
                <c:pt idx="6616">
                  <c:v>43147</c:v>
                </c:pt>
                <c:pt idx="6617">
                  <c:v>43148</c:v>
                </c:pt>
                <c:pt idx="6618">
                  <c:v>43149</c:v>
                </c:pt>
                <c:pt idx="6619">
                  <c:v>43150</c:v>
                </c:pt>
                <c:pt idx="6620">
                  <c:v>43151</c:v>
                </c:pt>
                <c:pt idx="6621">
                  <c:v>43152</c:v>
                </c:pt>
                <c:pt idx="6622">
                  <c:v>43153</c:v>
                </c:pt>
                <c:pt idx="6623">
                  <c:v>43154</c:v>
                </c:pt>
                <c:pt idx="6624">
                  <c:v>43155</c:v>
                </c:pt>
                <c:pt idx="6625">
                  <c:v>43156</c:v>
                </c:pt>
                <c:pt idx="6626">
                  <c:v>43157</c:v>
                </c:pt>
                <c:pt idx="6627">
                  <c:v>43158</c:v>
                </c:pt>
                <c:pt idx="6628">
                  <c:v>43159</c:v>
                </c:pt>
                <c:pt idx="6629">
                  <c:v>43160</c:v>
                </c:pt>
                <c:pt idx="6630">
                  <c:v>43161</c:v>
                </c:pt>
                <c:pt idx="6631">
                  <c:v>43162</c:v>
                </c:pt>
                <c:pt idx="6632">
                  <c:v>43163</c:v>
                </c:pt>
                <c:pt idx="6633">
                  <c:v>43164</c:v>
                </c:pt>
                <c:pt idx="6634">
                  <c:v>43165</c:v>
                </c:pt>
                <c:pt idx="6635">
                  <c:v>43166</c:v>
                </c:pt>
                <c:pt idx="6636">
                  <c:v>43167</c:v>
                </c:pt>
                <c:pt idx="6637">
                  <c:v>43168</c:v>
                </c:pt>
                <c:pt idx="6638">
                  <c:v>43169</c:v>
                </c:pt>
                <c:pt idx="6639">
                  <c:v>43170</c:v>
                </c:pt>
                <c:pt idx="6640">
                  <c:v>43171</c:v>
                </c:pt>
                <c:pt idx="6641">
                  <c:v>43172</c:v>
                </c:pt>
                <c:pt idx="6642">
                  <c:v>43173</c:v>
                </c:pt>
                <c:pt idx="6643">
                  <c:v>43174</c:v>
                </c:pt>
                <c:pt idx="6644">
                  <c:v>43175</c:v>
                </c:pt>
                <c:pt idx="6645">
                  <c:v>43176</c:v>
                </c:pt>
                <c:pt idx="6646">
                  <c:v>43177</c:v>
                </c:pt>
                <c:pt idx="6647">
                  <c:v>43178</c:v>
                </c:pt>
                <c:pt idx="6648">
                  <c:v>43179</c:v>
                </c:pt>
                <c:pt idx="6649">
                  <c:v>43180</c:v>
                </c:pt>
                <c:pt idx="6650">
                  <c:v>43181</c:v>
                </c:pt>
                <c:pt idx="6651">
                  <c:v>43182</c:v>
                </c:pt>
                <c:pt idx="6652">
                  <c:v>43183</c:v>
                </c:pt>
                <c:pt idx="6653">
                  <c:v>43184</c:v>
                </c:pt>
                <c:pt idx="6654">
                  <c:v>43185</c:v>
                </c:pt>
                <c:pt idx="6655">
                  <c:v>43186</c:v>
                </c:pt>
                <c:pt idx="6656">
                  <c:v>43187</c:v>
                </c:pt>
                <c:pt idx="6657">
                  <c:v>43188</c:v>
                </c:pt>
                <c:pt idx="6658">
                  <c:v>43189</c:v>
                </c:pt>
                <c:pt idx="6659">
                  <c:v>43190</c:v>
                </c:pt>
                <c:pt idx="6660">
                  <c:v>43191</c:v>
                </c:pt>
                <c:pt idx="6661">
                  <c:v>43192</c:v>
                </c:pt>
                <c:pt idx="6662">
                  <c:v>43193</c:v>
                </c:pt>
                <c:pt idx="6663">
                  <c:v>43194</c:v>
                </c:pt>
                <c:pt idx="6664">
                  <c:v>43195</c:v>
                </c:pt>
                <c:pt idx="6665">
                  <c:v>43196</c:v>
                </c:pt>
                <c:pt idx="6666">
                  <c:v>43197</c:v>
                </c:pt>
                <c:pt idx="6667">
                  <c:v>43198</c:v>
                </c:pt>
                <c:pt idx="6668">
                  <c:v>43199</c:v>
                </c:pt>
                <c:pt idx="6669">
                  <c:v>43200</c:v>
                </c:pt>
                <c:pt idx="6670">
                  <c:v>43201</c:v>
                </c:pt>
                <c:pt idx="6671">
                  <c:v>43202</c:v>
                </c:pt>
                <c:pt idx="6672">
                  <c:v>43203</c:v>
                </c:pt>
                <c:pt idx="6673">
                  <c:v>43204</c:v>
                </c:pt>
                <c:pt idx="6674">
                  <c:v>43205</c:v>
                </c:pt>
                <c:pt idx="6675">
                  <c:v>43206</c:v>
                </c:pt>
                <c:pt idx="6676">
                  <c:v>43207</c:v>
                </c:pt>
                <c:pt idx="6677">
                  <c:v>43208</c:v>
                </c:pt>
                <c:pt idx="6678">
                  <c:v>43209</c:v>
                </c:pt>
                <c:pt idx="6679">
                  <c:v>43210</c:v>
                </c:pt>
                <c:pt idx="6680">
                  <c:v>43211</c:v>
                </c:pt>
                <c:pt idx="6681">
                  <c:v>43212</c:v>
                </c:pt>
                <c:pt idx="6682">
                  <c:v>43213</c:v>
                </c:pt>
                <c:pt idx="6683">
                  <c:v>43214</c:v>
                </c:pt>
                <c:pt idx="6684">
                  <c:v>43215</c:v>
                </c:pt>
                <c:pt idx="6685">
                  <c:v>43216</c:v>
                </c:pt>
                <c:pt idx="6686">
                  <c:v>43217</c:v>
                </c:pt>
                <c:pt idx="6687">
                  <c:v>43218</c:v>
                </c:pt>
                <c:pt idx="6688">
                  <c:v>43219</c:v>
                </c:pt>
                <c:pt idx="6689">
                  <c:v>43220</c:v>
                </c:pt>
                <c:pt idx="6690">
                  <c:v>43221</c:v>
                </c:pt>
                <c:pt idx="6691">
                  <c:v>43222</c:v>
                </c:pt>
                <c:pt idx="6692">
                  <c:v>43223</c:v>
                </c:pt>
                <c:pt idx="6693">
                  <c:v>43224</c:v>
                </c:pt>
                <c:pt idx="6694">
                  <c:v>43225</c:v>
                </c:pt>
                <c:pt idx="6695">
                  <c:v>43226</c:v>
                </c:pt>
                <c:pt idx="6696">
                  <c:v>43227</c:v>
                </c:pt>
                <c:pt idx="6697">
                  <c:v>43228</c:v>
                </c:pt>
                <c:pt idx="6698">
                  <c:v>43229</c:v>
                </c:pt>
                <c:pt idx="6699">
                  <c:v>43230</c:v>
                </c:pt>
                <c:pt idx="6700">
                  <c:v>43231</c:v>
                </c:pt>
                <c:pt idx="6701">
                  <c:v>43232</c:v>
                </c:pt>
                <c:pt idx="6702">
                  <c:v>43233</c:v>
                </c:pt>
                <c:pt idx="6703">
                  <c:v>43234</c:v>
                </c:pt>
                <c:pt idx="6704">
                  <c:v>43235</c:v>
                </c:pt>
                <c:pt idx="6705">
                  <c:v>43236</c:v>
                </c:pt>
                <c:pt idx="6706">
                  <c:v>43237</c:v>
                </c:pt>
                <c:pt idx="6707">
                  <c:v>43238</c:v>
                </c:pt>
                <c:pt idx="6708">
                  <c:v>43239</c:v>
                </c:pt>
                <c:pt idx="6709">
                  <c:v>43240</c:v>
                </c:pt>
                <c:pt idx="6710">
                  <c:v>43241</c:v>
                </c:pt>
                <c:pt idx="6711">
                  <c:v>43242</c:v>
                </c:pt>
                <c:pt idx="6712">
                  <c:v>43243</c:v>
                </c:pt>
                <c:pt idx="6713">
                  <c:v>43244</c:v>
                </c:pt>
                <c:pt idx="6714">
                  <c:v>43245</c:v>
                </c:pt>
                <c:pt idx="6715">
                  <c:v>43246</c:v>
                </c:pt>
                <c:pt idx="6716">
                  <c:v>43247</c:v>
                </c:pt>
                <c:pt idx="6717">
                  <c:v>43248</c:v>
                </c:pt>
                <c:pt idx="6718">
                  <c:v>43249</c:v>
                </c:pt>
                <c:pt idx="6719">
                  <c:v>43250</c:v>
                </c:pt>
                <c:pt idx="6720">
                  <c:v>43251</c:v>
                </c:pt>
                <c:pt idx="6721">
                  <c:v>43252</c:v>
                </c:pt>
                <c:pt idx="6722">
                  <c:v>43253</c:v>
                </c:pt>
                <c:pt idx="6723">
                  <c:v>43254</c:v>
                </c:pt>
                <c:pt idx="6724">
                  <c:v>43255</c:v>
                </c:pt>
                <c:pt idx="6725">
                  <c:v>43256</c:v>
                </c:pt>
                <c:pt idx="6726">
                  <c:v>43257</c:v>
                </c:pt>
                <c:pt idx="6727">
                  <c:v>43258</c:v>
                </c:pt>
                <c:pt idx="6728">
                  <c:v>43259</c:v>
                </c:pt>
                <c:pt idx="6729">
                  <c:v>43260</c:v>
                </c:pt>
                <c:pt idx="6730">
                  <c:v>43261</c:v>
                </c:pt>
                <c:pt idx="6731">
                  <c:v>43262</c:v>
                </c:pt>
                <c:pt idx="6732">
                  <c:v>43263</c:v>
                </c:pt>
                <c:pt idx="6733">
                  <c:v>43264</c:v>
                </c:pt>
                <c:pt idx="6734">
                  <c:v>43265</c:v>
                </c:pt>
                <c:pt idx="6735">
                  <c:v>43266</c:v>
                </c:pt>
                <c:pt idx="6736">
                  <c:v>43267</c:v>
                </c:pt>
                <c:pt idx="6737">
                  <c:v>43268</c:v>
                </c:pt>
                <c:pt idx="6738">
                  <c:v>43269</c:v>
                </c:pt>
                <c:pt idx="6739">
                  <c:v>43270</c:v>
                </c:pt>
                <c:pt idx="6740">
                  <c:v>43271</c:v>
                </c:pt>
                <c:pt idx="6741">
                  <c:v>43272</c:v>
                </c:pt>
                <c:pt idx="6742">
                  <c:v>43273</c:v>
                </c:pt>
                <c:pt idx="6743">
                  <c:v>43274</c:v>
                </c:pt>
                <c:pt idx="6744">
                  <c:v>43275</c:v>
                </c:pt>
                <c:pt idx="6745">
                  <c:v>43276</c:v>
                </c:pt>
                <c:pt idx="6746">
                  <c:v>43277</c:v>
                </c:pt>
                <c:pt idx="6747">
                  <c:v>43278</c:v>
                </c:pt>
                <c:pt idx="6748">
                  <c:v>43279</c:v>
                </c:pt>
                <c:pt idx="6749">
                  <c:v>43280</c:v>
                </c:pt>
                <c:pt idx="6750">
                  <c:v>43281</c:v>
                </c:pt>
                <c:pt idx="6751">
                  <c:v>43282</c:v>
                </c:pt>
                <c:pt idx="6752">
                  <c:v>43283</c:v>
                </c:pt>
                <c:pt idx="6753">
                  <c:v>43284</c:v>
                </c:pt>
                <c:pt idx="6754">
                  <c:v>43285</c:v>
                </c:pt>
                <c:pt idx="6755">
                  <c:v>43286</c:v>
                </c:pt>
                <c:pt idx="6756">
                  <c:v>43287</c:v>
                </c:pt>
                <c:pt idx="6757">
                  <c:v>43288</c:v>
                </c:pt>
                <c:pt idx="6758">
                  <c:v>43289</c:v>
                </c:pt>
                <c:pt idx="6759">
                  <c:v>43290</c:v>
                </c:pt>
                <c:pt idx="6760">
                  <c:v>43291</c:v>
                </c:pt>
                <c:pt idx="6761">
                  <c:v>43292</c:v>
                </c:pt>
                <c:pt idx="6762">
                  <c:v>43293</c:v>
                </c:pt>
                <c:pt idx="6763">
                  <c:v>43294</c:v>
                </c:pt>
                <c:pt idx="6764">
                  <c:v>43295</c:v>
                </c:pt>
                <c:pt idx="6765">
                  <c:v>43296</c:v>
                </c:pt>
                <c:pt idx="6766">
                  <c:v>43297</c:v>
                </c:pt>
                <c:pt idx="6767">
                  <c:v>43298</c:v>
                </c:pt>
                <c:pt idx="6768">
                  <c:v>43299</c:v>
                </c:pt>
                <c:pt idx="6769">
                  <c:v>43300</c:v>
                </c:pt>
                <c:pt idx="6770">
                  <c:v>43301</c:v>
                </c:pt>
                <c:pt idx="6771">
                  <c:v>43302</c:v>
                </c:pt>
                <c:pt idx="6772">
                  <c:v>43303</c:v>
                </c:pt>
                <c:pt idx="6773">
                  <c:v>43304</c:v>
                </c:pt>
                <c:pt idx="6774">
                  <c:v>43305</c:v>
                </c:pt>
                <c:pt idx="6775">
                  <c:v>43306</c:v>
                </c:pt>
                <c:pt idx="6776">
                  <c:v>43307</c:v>
                </c:pt>
                <c:pt idx="6777">
                  <c:v>43308</c:v>
                </c:pt>
                <c:pt idx="6778">
                  <c:v>43309</c:v>
                </c:pt>
                <c:pt idx="6779">
                  <c:v>43310</c:v>
                </c:pt>
                <c:pt idx="6780">
                  <c:v>43311</c:v>
                </c:pt>
                <c:pt idx="6781">
                  <c:v>43312</c:v>
                </c:pt>
                <c:pt idx="6782">
                  <c:v>43313</c:v>
                </c:pt>
                <c:pt idx="6783">
                  <c:v>43314</c:v>
                </c:pt>
                <c:pt idx="6784">
                  <c:v>43315</c:v>
                </c:pt>
                <c:pt idx="6785">
                  <c:v>43316</c:v>
                </c:pt>
                <c:pt idx="6786">
                  <c:v>43317</c:v>
                </c:pt>
                <c:pt idx="6787">
                  <c:v>43318</c:v>
                </c:pt>
                <c:pt idx="6788">
                  <c:v>43319</c:v>
                </c:pt>
                <c:pt idx="6789">
                  <c:v>43320</c:v>
                </c:pt>
                <c:pt idx="6790">
                  <c:v>43321</c:v>
                </c:pt>
                <c:pt idx="6791">
                  <c:v>43322</c:v>
                </c:pt>
                <c:pt idx="6792">
                  <c:v>43323</c:v>
                </c:pt>
                <c:pt idx="6793">
                  <c:v>43324</c:v>
                </c:pt>
                <c:pt idx="6794">
                  <c:v>43325</c:v>
                </c:pt>
                <c:pt idx="6795">
                  <c:v>43326</c:v>
                </c:pt>
                <c:pt idx="6796">
                  <c:v>43327</c:v>
                </c:pt>
                <c:pt idx="6797">
                  <c:v>43328</c:v>
                </c:pt>
                <c:pt idx="6798">
                  <c:v>43329</c:v>
                </c:pt>
                <c:pt idx="6799">
                  <c:v>43330</c:v>
                </c:pt>
                <c:pt idx="6800">
                  <c:v>43331</c:v>
                </c:pt>
                <c:pt idx="6801">
                  <c:v>43332</c:v>
                </c:pt>
                <c:pt idx="6802">
                  <c:v>43333</c:v>
                </c:pt>
                <c:pt idx="6803">
                  <c:v>43334</c:v>
                </c:pt>
                <c:pt idx="6804">
                  <c:v>43335</c:v>
                </c:pt>
                <c:pt idx="6805">
                  <c:v>43336</c:v>
                </c:pt>
                <c:pt idx="6806">
                  <c:v>43337</c:v>
                </c:pt>
                <c:pt idx="6807">
                  <c:v>43338</c:v>
                </c:pt>
                <c:pt idx="6808">
                  <c:v>43339</c:v>
                </c:pt>
                <c:pt idx="6809">
                  <c:v>43340</c:v>
                </c:pt>
                <c:pt idx="6810">
                  <c:v>43341</c:v>
                </c:pt>
                <c:pt idx="6811">
                  <c:v>43342</c:v>
                </c:pt>
                <c:pt idx="6812">
                  <c:v>43343</c:v>
                </c:pt>
                <c:pt idx="6813">
                  <c:v>43344</c:v>
                </c:pt>
                <c:pt idx="6814">
                  <c:v>43345</c:v>
                </c:pt>
                <c:pt idx="6815">
                  <c:v>43346</c:v>
                </c:pt>
                <c:pt idx="6816">
                  <c:v>43347</c:v>
                </c:pt>
                <c:pt idx="6817">
                  <c:v>43348</c:v>
                </c:pt>
                <c:pt idx="6818">
                  <c:v>43349</c:v>
                </c:pt>
                <c:pt idx="6819">
                  <c:v>43350</c:v>
                </c:pt>
                <c:pt idx="6820">
                  <c:v>43351</c:v>
                </c:pt>
                <c:pt idx="6821">
                  <c:v>43352</c:v>
                </c:pt>
                <c:pt idx="6822">
                  <c:v>43353</c:v>
                </c:pt>
                <c:pt idx="6823">
                  <c:v>43354</c:v>
                </c:pt>
                <c:pt idx="6824">
                  <c:v>43355</c:v>
                </c:pt>
                <c:pt idx="6825">
                  <c:v>43356</c:v>
                </c:pt>
                <c:pt idx="6826">
                  <c:v>43357</c:v>
                </c:pt>
                <c:pt idx="6827">
                  <c:v>43358</c:v>
                </c:pt>
                <c:pt idx="6828">
                  <c:v>43359</c:v>
                </c:pt>
                <c:pt idx="6829">
                  <c:v>43360</c:v>
                </c:pt>
                <c:pt idx="6830">
                  <c:v>43361</c:v>
                </c:pt>
                <c:pt idx="6831">
                  <c:v>43362</c:v>
                </c:pt>
                <c:pt idx="6832">
                  <c:v>43363</c:v>
                </c:pt>
                <c:pt idx="6833">
                  <c:v>43364</c:v>
                </c:pt>
                <c:pt idx="6834">
                  <c:v>43365</c:v>
                </c:pt>
                <c:pt idx="6835">
                  <c:v>43366</c:v>
                </c:pt>
                <c:pt idx="6836">
                  <c:v>43367</c:v>
                </c:pt>
                <c:pt idx="6837">
                  <c:v>43368</c:v>
                </c:pt>
                <c:pt idx="6838">
                  <c:v>43369</c:v>
                </c:pt>
                <c:pt idx="6839">
                  <c:v>43370</c:v>
                </c:pt>
                <c:pt idx="6840">
                  <c:v>43371</c:v>
                </c:pt>
                <c:pt idx="6841">
                  <c:v>43372</c:v>
                </c:pt>
                <c:pt idx="6842">
                  <c:v>43373</c:v>
                </c:pt>
                <c:pt idx="6843">
                  <c:v>43374</c:v>
                </c:pt>
                <c:pt idx="6844">
                  <c:v>43375</c:v>
                </c:pt>
                <c:pt idx="6845">
                  <c:v>43376</c:v>
                </c:pt>
                <c:pt idx="6846">
                  <c:v>43377</c:v>
                </c:pt>
                <c:pt idx="6847">
                  <c:v>43378</c:v>
                </c:pt>
                <c:pt idx="6848">
                  <c:v>43379</c:v>
                </c:pt>
                <c:pt idx="6849">
                  <c:v>43380</c:v>
                </c:pt>
                <c:pt idx="6850">
                  <c:v>43381</c:v>
                </c:pt>
                <c:pt idx="6851">
                  <c:v>43382</c:v>
                </c:pt>
                <c:pt idx="6852">
                  <c:v>43383</c:v>
                </c:pt>
                <c:pt idx="6853">
                  <c:v>43384</c:v>
                </c:pt>
                <c:pt idx="6854">
                  <c:v>43385</c:v>
                </c:pt>
                <c:pt idx="6855">
                  <c:v>43386</c:v>
                </c:pt>
                <c:pt idx="6856">
                  <c:v>43387</c:v>
                </c:pt>
                <c:pt idx="6857">
                  <c:v>43388</c:v>
                </c:pt>
                <c:pt idx="6858">
                  <c:v>43389</c:v>
                </c:pt>
                <c:pt idx="6859">
                  <c:v>43390</c:v>
                </c:pt>
                <c:pt idx="6860">
                  <c:v>43391</c:v>
                </c:pt>
                <c:pt idx="6861">
                  <c:v>43392</c:v>
                </c:pt>
                <c:pt idx="6862">
                  <c:v>43393</c:v>
                </c:pt>
                <c:pt idx="6863">
                  <c:v>43394</c:v>
                </c:pt>
                <c:pt idx="6864">
                  <c:v>43395</c:v>
                </c:pt>
                <c:pt idx="6865">
                  <c:v>43396</c:v>
                </c:pt>
                <c:pt idx="6866">
                  <c:v>43397</c:v>
                </c:pt>
                <c:pt idx="6867">
                  <c:v>43398</c:v>
                </c:pt>
                <c:pt idx="6868">
                  <c:v>43399</c:v>
                </c:pt>
                <c:pt idx="6869">
                  <c:v>43400</c:v>
                </c:pt>
                <c:pt idx="6870">
                  <c:v>43401</c:v>
                </c:pt>
                <c:pt idx="6871">
                  <c:v>43402</c:v>
                </c:pt>
                <c:pt idx="6872">
                  <c:v>43403</c:v>
                </c:pt>
                <c:pt idx="6873">
                  <c:v>43404</c:v>
                </c:pt>
                <c:pt idx="6874">
                  <c:v>43405</c:v>
                </c:pt>
                <c:pt idx="6875">
                  <c:v>43406</c:v>
                </c:pt>
                <c:pt idx="6876">
                  <c:v>43407</c:v>
                </c:pt>
                <c:pt idx="6877">
                  <c:v>43408</c:v>
                </c:pt>
                <c:pt idx="6878">
                  <c:v>43409</c:v>
                </c:pt>
                <c:pt idx="6879">
                  <c:v>43410</c:v>
                </c:pt>
                <c:pt idx="6880">
                  <c:v>43411</c:v>
                </c:pt>
                <c:pt idx="6881">
                  <c:v>43412</c:v>
                </c:pt>
                <c:pt idx="6882">
                  <c:v>43413</c:v>
                </c:pt>
                <c:pt idx="6883">
                  <c:v>43414</c:v>
                </c:pt>
                <c:pt idx="6884">
                  <c:v>43415</c:v>
                </c:pt>
                <c:pt idx="6885">
                  <c:v>43416</c:v>
                </c:pt>
                <c:pt idx="6886">
                  <c:v>43417</c:v>
                </c:pt>
                <c:pt idx="6887">
                  <c:v>43418</c:v>
                </c:pt>
                <c:pt idx="6888">
                  <c:v>43419</c:v>
                </c:pt>
                <c:pt idx="6889">
                  <c:v>43420</c:v>
                </c:pt>
                <c:pt idx="6890">
                  <c:v>43421</c:v>
                </c:pt>
                <c:pt idx="6891">
                  <c:v>43422</c:v>
                </c:pt>
                <c:pt idx="6892">
                  <c:v>43423</c:v>
                </c:pt>
                <c:pt idx="6893">
                  <c:v>43424</c:v>
                </c:pt>
                <c:pt idx="6894">
                  <c:v>43425</c:v>
                </c:pt>
                <c:pt idx="6895">
                  <c:v>43426</c:v>
                </c:pt>
                <c:pt idx="6896">
                  <c:v>43427</c:v>
                </c:pt>
                <c:pt idx="6897">
                  <c:v>43428</c:v>
                </c:pt>
                <c:pt idx="6898">
                  <c:v>43429</c:v>
                </c:pt>
                <c:pt idx="6899">
                  <c:v>43430</c:v>
                </c:pt>
                <c:pt idx="6900">
                  <c:v>43431</c:v>
                </c:pt>
                <c:pt idx="6901">
                  <c:v>43432</c:v>
                </c:pt>
                <c:pt idx="6902">
                  <c:v>43433</c:v>
                </c:pt>
                <c:pt idx="6903">
                  <c:v>43434</c:v>
                </c:pt>
                <c:pt idx="6904">
                  <c:v>43435</c:v>
                </c:pt>
                <c:pt idx="6905">
                  <c:v>43436</c:v>
                </c:pt>
                <c:pt idx="6906">
                  <c:v>43437</c:v>
                </c:pt>
                <c:pt idx="6907">
                  <c:v>43438</c:v>
                </c:pt>
                <c:pt idx="6908">
                  <c:v>43439</c:v>
                </c:pt>
                <c:pt idx="6909">
                  <c:v>43440</c:v>
                </c:pt>
                <c:pt idx="6910">
                  <c:v>43441</c:v>
                </c:pt>
                <c:pt idx="6911">
                  <c:v>43442</c:v>
                </c:pt>
                <c:pt idx="6912">
                  <c:v>43443</c:v>
                </c:pt>
                <c:pt idx="6913">
                  <c:v>43444</c:v>
                </c:pt>
                <c:pt idx="6914">
                  <c:v>43445</c:v>
                </c:pt>
                <c:pt idx="6915">
                  <c:v>43446</c:v>
                </c:pt>
                <c:pt idx="6916">
                  <c:v>43447</c:v>
                </c:pt>
                <c:pt idx="6917">
                  <c:v>43448</c:v>
                </c:pt>
                <c:pt idx="6918">
                  <c:v>43449</c:v>
                </c:pt>
                <c:pt idx="6919">
                  <c:v>43450</c:v>
                </c:pt>
                <c:pt idx="6920">
                  <c:v>43451</c:v>
                </c:pt>
                <c:pt idx="6921">
                  <c:v>43452</c:v>
                </c:pt>
                <c:pt idx="6922">
                  <c:v>43453</c:v>
                </c:pt>
                <c:pt idx="6923">
                  <c:v>43454</c:v>
                </c:pt>
                <c:pt idx="6924">
                  <c:v>43455</c:v>
                </c:pt>
                <c:pt idx="6925">
                  <c:v>43456</c:v>
                </c:pt>
                <c:pt idx="6926">
                  <c:v>43457</c:v>
                </c:pt>
                <c:pt idx="6927">
                  <c:v>43458</c:v>
                </c:pt>
                <c:pt idx="6928">
                  <c:v>43459</c:v>
                </c:pt>
                <c:pt idx="6929">
                  <c:v>43460</c:v>
                </c:pt>
                <c:pt idx="6930">
                  <c:v>43461</c:v>
                </c:pt>
                <c:pt idx="6931">
                  <c:v>43462</c:v>
                </c:pt>
                <c:pt idx="6932">
                  <c:v>43463</c:v>
                </c:pt>
                <c:pt idx="6933">
                  <c:v>43464</c:v>
                </c:pt>
                <c:pt idx="6934">
                  <c:v>43465</c:v>
                </c:pt>
                <c:pt idx="6935">
                  <c:v>43466</c:v>
                </c:pt>
                <c:pt idx="6936">
                  <c:v>43467</c:v>
                </c:pt>
                <c:pt idx="6937">
                  <c:v>43468</c:v>
                </c:pt>
                <c:pt idx="6938">
                  <c:v>43469</c:v>
                </c:pt>
                <c:pt idx="6939">
                  <c:v>43470</c:v>
                </c:pt>
                <c:pt idx="6940">
                  <c:v>43471</c:v>
                </c:pt>
                <c:pt idx="6941">
                  <c:v>43472</c:v>
                </c:pt>
                <c:pt idx="6942">
                  <c:v>43473</c:v>
                </c:pt>
                <c:pt idx="6943">
                  <c:v>43474</c:v>
                </c:pt>
                <c:pt idx="6944">
                  <c:v>43475</c:v>
                </c:pt>
                <c:pt idx="6945">
                  <c:v>43476</c:v>
                </c:pt>
                <c:pt idx="6946">
                  <c:v>43477</c:v>
                </c:pt>
                <c:pt idx="6947">
                  <c:v>43478</c:v>
                </c:pt>
                <c:pt idx="6948">
                  <c:v>43479</c:v>
                </c:pt>
                <c:pt idx="6949">
                  <c:v>43480</c:v>
                </c:pt>
                <c:pt idx="6950">
                  <c:v>43481</c:v>
                </c:pt>
                <c:pt idx="6951">
                  <c:v>43482</c:v>
                </c:pt>
                <c:pt idx="6952">
                  <c:v>43483</c:v>
                </c:pt>
                <c:pt idx="6953">
                  <c:v>43484</c:v>
                </c:pt>
                <c:pt idx="6954">
                  <c:v>43485</c:v>
                </c:pt>
                <c:pt idx="6955">
                  <c:v>43486</c:v>
                </c:pt>
                <c:pt idx="6956">
                  <c:v>43487</c:v>
                </c:pt>
                <c:pt idx="6957">
                  <c:v>43488</c:v>
                </c:pt>
                <c:pt idx="6958">
                  <c:v>43489</c:v>
                </c:pt>
                <c:pt idx="6959">
                  <c:v>43490</c:v>
                </c:pt>
                <c:pt idx="6960">
                  <c:v>43491</c:v>
                </c:pt>
                <c:pt idx="6961">
                  <c:v>43492</c:v>
                </c:pt>
                <c:pt idx="6962">
                  <c:v>43493</c:v>
                </c:pt>
                <c:pt idx="6963">
                  <c:v>43494</c:v>
                </c:pt>
                <c:pt idx="6964">
                  <c:v>43495</c:v>
                </c:pt>
                <c:pt idx="6965">
                  <c:v>43496</c:v>
                </c:pt>
                <c:pt idx="6966">
                  <c:v>43497</c:v>
                </c:pt>
                <c:pt idx="6967">
                  <c:v>43498</c:v>
                </c:pt>
                <c:pt idx="6968">
                  <c:v>43499</c:v>
                </c:pt>
                <c:pt idx="6969">
                  <c:v>43500</c:v>
                </c:pt>
                <c:pt idx="6970">
                  <c:v>43501</c:v>
                </c:pt>
                <c:pt idx="6971">
                  <c:v>43502</c:v>
                </c:pt>
                <c:pt idx="6972">
                  <c:v>43503</c:v>
                </c:pt>
                <c:pt idx="6973">
                  <c:v>43504</c:v>
                </c:pt>
                <c:pt idx="6974">
                  <c:v>43505</c:v>
                </c:pt>
                <c:pt idx="6975">
                  <c:v>43506</c:v>
                </c:pt>
                <c:pt idx="6976">
                  <c:v>43507</c:v>
                </c:pt>
                <c:pt idx="6977">
                  <c:v>43508</c:v>
                </c:pt>
                <c:pt idx="6978">
                  <c:v>43509</c:v>
                </c:pt>
                <c:pt idx="6979">
                  <c:v>43510</c:v>
                </c:pt>
                <c:pt idx="6980">
                  <c:v>43511</c:v>
                </c:pt>
                <c:pt idx="6981">
                  <c:v>43512</c:v>
                </c:pt>
                <c:pt idx="6982">
                  <c:v>43513</c:v>
                </c:pt>
                <c:pt idx="6983">
                  <c:v>43514</c:v>
                </c:pt>
                <c:pt idx="6984">
                  <c:v>43515</c:v>
                </c:pt>
                <c:pt idx="6985">
                  <c:v>43516</c:v>
                </c:pt>
                <c:pt idx="6986">
                  <c:v>43517</c:v>
                </c:pt>
                <c:pt idx="6987">
                  <c:v>43518</c:v>
                </c:pt>
                <c:pt idx="6988">
                  <c:v>43519</c:v>
                </c:pt>
                <c:pt idx="6989">
                  <c:v>43520</c:v>
                </c:pt>
                <c:pt idx="6990">
                  <c:v>43521</c:v>
                </c:pt>
                <c:pt idx="6991">
                  <c:v>43522</c:v>
                </c:pt>
                <c:pt idx="6992">
                  <c:v>43523</c:v>
                </c:pt>
                <c:pt idx="6993">
                  <c:v>43524</c:v>
                </c:pt>
                <c:pt idx="6994">
                  <c:v>43525</c:v>
                </c:pt>
                <c:pt idx="6995">
                  <c:v>43526</c:v>
                </c:pt>
                <c:pt idx="6996">
                  <c:v>43527</c:v>
                </c:pt>
                <c:pt idx="6997">
                  <c:v>43528</c:v>
                </c:pt>
                <c:pt idx="6998">
                  <c:v>43529</c:v>
                </c:pt>
                <c:pt idx="6999">
                  <c:v>43530</c:v>
                </c:pt>
                <c:pt idx="7000">
                  <c:v>43531</c:v>
                </c:pt>
                <c:pt idx="7001">
                  <c:v>43532</c:v>
                </c:pt>
                <c:pt idx="7002">
                  <c:v>43533</c:v>
                </c:pt>
                <c:pt idx="7003">
                  <c:v>43534</c:v>
                </c:pt>
                <c:pt idx="7004">
                  <c:v>43535</c:v>
                </c:pt>
                <c:pt idx="7005">
                  <c:v>43536</c:v>
                </c:pt>
                <c:pt idx="7006">
                  <c:v>43537</c:v>
                </c:pt>
                <c:pt idx="7007">
                  <c:v>43538</c:v>
                </c:pt>
                <c:pt idx="7008">
                  <c:v>43539</c:v>
                </c:pt>
                <c:pt idx="7009">
                  <c:v>43540</c:v>
                </c:pt>
                <c:pt idx="7010">
                  <c:v>43541</c:v>
                </c:pt>
                <c:pt idx="7011">
                  <c:v>43542</c:v>
                </c:pt>
                <c:pt idx="7012">
                  <c:v>43543</c:v>
                </c:pt>
                <c:pt idx="7013">
                  <c:v>43544</c:v>
                </c:pt>
                <c:pt idx="7014">
                  <c:v>43545</c:v>
                </c:pt>
                <c:pt idx="7015">
                  <c:v>43546</c:v>
                </c:pt>
                <c:pt idx="7016">
                  <c:v>43547</c:v>
                </c:pt>
                <c:pt idx="7017">
                  <c:v>43548</c:v>
                </c:pt>
                <c:pt idx="7018">
                  <c:v>43549</c:v>
                </c:pt>
                <c:pt idx="7019">
                  <c:v>43550</c:v>
                </c:pt>
                <c:pt idx="7020">
                  <c:v>43551</c:v>
                </c:pt>
                <c:pt idx="7021">
                  <c:v>43552</c:v>
                </c:pt>
                <c:pt idx="7022">
                  <c:v>43553</c:v>
                </c:pt>
                <c:pt idx="7023">
                  <c:v>43554</c:v>
                </c:pt>
                <c:pt idx="7024">
                  <c:v>43555</c:v>
                </c:pt>
                <c:pt idx="7025">
                  <c:v>43556</c:v>
                </c:pt>
                <c:pt idx="7026">
                  <c:v>43557</c:v>
                </c:pt>
                <c:pt idx="7027">
                  <c:v>43558</c:v>
                </c:pt>
                <c:pt idx="7028">
                  <c:v>43559</c:v>
                </c:pt>
                <c:pt idx="7029">
                  <c:v>43560</c:v>
                </c:pt>
                <c:pt idx="7030">
                  <c:v>43561</c:v>
                </c:pt>
                <c:pt idx="7031">
                  <c:v>43562</c:v>
                </c:pt>
                <c:pt idx="7032">
                  <c:v>43563</c:v>
                </c:pt>
                <c:pt idx="7033">
                  <c:v>43564</c:v>
                </c:pt>
                <c:pt idx="7034">
                  <c:v>43565</c:v>
                </c:pt>
                <c:pt idx="7035">
                  <c:v>43566</c:v>
                </c:pt>
                <c:pt idx="7036">
                  <c:v>43567</c:v>
                </c:pt>
                <c:pt idx="7037">
                  <c:v>43568</c:v>
                </c:pt>
                <c:pt idx="7038">
                  <c:v>43569</c:v>
                </c:pt>
                <c:pt idx="7039">
                  <c:v>43570</c:v>
                </c:pt>
                <c:pt idx="7040">
                  <c:v>43571</c:v>
                </c:pt>
                <c:pt idx="7041">
                  <c:v>43572</c:v>
                </c:pt>
                <c:pt idx="7042">
                  <c:v>43573</c:v>
                </c:pt>
                <c:pt idx="7043">
                  <c:v>43574</c:v>
                </c:pt>
                <c:pt idx="7044">
                  <c:v>43575</c:v>
                </c:pt>
                <c:pt idx="7045">
                  <c:v>43576</c:v>
                </c:pt>
                <c:pt idx="7046">
                  <c:v>43577</c:v>
                </c:pt>
                <c:pt idx="7047">
                  <c:v>43578</c:v>
                </c:pt>
                <c:pt idx="7048">
                  <c:v>43579</c:v>
                </c:pt>
                <c:pt idx="7049">
                  <c:v>43580</c:v>
                </c:pt>
                <c:pt idx="7050">
                  <c:v>43581</c:v>
                </c:pt>
                <c:pt idx="7051">
                  <c:v>43582</c:v>
                </c:pt>
                <c:pt idx="7052">
                  <c:v>43583</c:v>
                </c:pt>
                <c:pt idx="7053">
                  <c:v>43584</c:v>
                </c:pt>
                <c:pt idx="7054">
                  <c:v>43585</c:v>
                </c:pt>
                <c:pt idx="7055">
                  <c:v>43586</c:v>
                </c:pt>
                <c:pt idx="7056">
                  <c:v>43587</c:v>
                </c:pt>
                <c:pt idx="7057">
                  <c:v>43588</c:v>
                </c:pt>
                <c:pt idx="7058">
                  <c:v>43589</c:v>
                </c:pt>
                <c:pt idx="7059">
                  <c:v>43590</c:v>
                </c:pt>
                <c:pt idx="7060">
                  <c:v>43591</c:v>
                </c:pt>
                <c:pt idx="7061">
                  <c:v>43592</c:v>
                </c:pt>
                <c:pt idx="7062">
                  <c:v>43593</c:v>
                </c:pt>
                <c:pt idx="7063">
                  <c:v>43594</c:v>
                </c:pt>
                <c:pt idx="7064">
                  <c:v>43595</c:v>
                </c:pt>
                <c:pt idx="7065">
                  <c:v>43596</c:v>
                </c:pt>
                <c:pt idx="7066">
                  <c:v>43597</c:v>
                </c:pt>
                <c:pt idx="7067">
                  <c:v>43598</c:v>
                </c:pt>
                <c:pt idx="7068">
                  <c:v>43599</c:v>
                </c:pt>
                <c:pt idx="7069">
                  <c:v>43600</c:v>
                </c:pt>
                <c:pt idx="7070">
                  <c:v>43601</c:v>
                </c:pt>
                <c:pt idx="7071">
                  <c:v>43602</c:v>
                </c:pt>
                <c:pt idx="7072">
                  <c:v>43603</c:v>
                </c:pt>
                <c:pt idx="7073">
                  <c:v>43604</c:v>
                </c:pt>
                <c:pt idx="7074">
                  <c:v>43605</c:v>
                </c:pt>
                <c:pt idx="7075">
                  <c:v>43606</c:v>
                </c:pt>
                <c:pt idx="7076">
                  <c:v>43607</c:v>
                </c:pt>
                <c:pt idx="7077">
                  <c:v>43608</c:v>
                </c:pt>
                <c:pt idx="7078">
                  <c:v>43609</c:v>
                </c:pt>
                <c:pt idx="7079">
                  <c:v>43610</c:v>
                </c:pt>
                <c:pt idx="7080">
                  <c:v>43611</c:v>
                </c:pt>
                <c:pt idx="7081">
                  <c:v>43612</c:v>
                </c:pt>
                <c:pt idx="7082">
                  <c:v>43613</c:v>
                </c:pt>
                <c:pt idx="7083">
                  <c:v>43614</c:v>
                </c:pt>
                <c:pt idx="7084">
                  <c:v>43615</c:v>
                </c:pt>
                <c:pt idx="7085">
                  <c:v>43616</c:v>
                </c:pt>
                <c:pt idx="7086">
                  <c:v>43617</c:v>
                </c:pt>
                <c:pt idx="7087">
                  <c:v>43618</c:v>
                </c:pt>
                <c:pt idx="7088">
                  <c:v>43619</c:v>
                </c:pt>
                <c:pt idx="7089">
                  <c:v>43620</c:v>
                </c:pt>
                <c:pt idx="7090">
                  <c:v>43621</c:v>
                </c:pt>
                <c:pt idx="7091">
                  <c:v>43622</c:v>
                </c:pt>
                <c:pt idx="7092">
                  <c:v>43623</c:v>
                </c:pt>
                <c:pt idx="7093">
                  <c:v>43624</c:v>
                </c:pt>
                <c:pt idx="7094">
                  <c:v>43625</c:v>
                </c:pt>
                <c:pt idx="7095">
                  <c:v>43626</c:v>
                </c:pt>
                <c:pt idx="7096">
                  <c:v>43627</c:v>
                </c:pt>
                <c:pt idx="7097">
                  <c:v>43628</c:v>
                </c:pt>
                <c:pt idx="7098">
                  <c:v>43629</c:v>
                </c:pt>
                <c:pt idx="7099">
                  <c:v>43630</c:v>
                </c:pt>
                <c:pt idx="7100">
                  <c:v>43631</c:v>
                </c:pt>
                <c:pt idx="7101">
                  <c:v>43632</c:v>
                </c:pt>
                <c:pt idx="7102">
                  <c:v>43633</c:v>
                </c:pt>
                <c:pt idx="7103">
                  <c:v>43634</c:v>
                </c:pt>
                <c:pt idx="7104">
                  <c:v>43635</c:v>
                </c:pt>
                <c:pt idx="7105">
                  <c:v>43636</c:v>
                </c:pt>
                <c:pt idx="7106">
                  <c:v>43637</c:v>
                </c:pt>
                <c:pt idx="7107">
                  <c:v>43638</c:v>
                </c:pt>
                <c:pt idx="7108">
                  <c:v>43639</c:v>
                </c:pt>
                <c:pt idx="7109">
                  <c:v>43640</c:v>
                </c:pt>
                <c:pt idx="7110">
                  <c:v>43641</c:v>
                </c:pt>
                <c:pt idx="7111">
                  <c:v>43642</c:v>
                </c:pt>
                <c:pt idx="7112">
                  <c:v>43643</c:v>
                </c:pt>
                <c:pt idx="7113">
                  <c:v>43644</c:v>
                </c:pt>
                <c:pt idx="7114">
                  <c:v>43645</c:v>
                </c:pt>
                <c:pt idx="7115">
                  <c:v>43646</c:v>
                </c:pt>
                <c:pt idx="7116">
                  <c:v>43647</c:v>
                </c:pt>
                <c:pt idx="7117">
                  <c:v>43648</c:v>
                </c:pt>
                <c:pt idx="7118">
                  <c:v>43649</c:v>
                </c:pt>
                <c:pt idx="7119">
                  <c:v>43650</c:v>
                </c:pt>
                <c:pt idx="7120">
                  <c:v>43651</c:v>
                </c:pt>
                <c:pt idx="7121">
                  <c:v>43652</c:v>
                </c:pt>
                <c:pt idx="7122">
                  <c:v>43653</c:v>
                </c:pt>
                <c:pt idx="7123">
                  <c:v>43654</c:v>
                </c:pt>
                <c:pt idx="7124">
                  <c:v>43655</c:v>
                </c:pt>
                <c:pt idx="7125">
                  <c:v>43656</c:v>
                </c:pt>
                <c:pt idx="7126">
                  <c:v>43657</c:v>
                </c:pt>
                <c:pt idx="7127">
                  <c:v>43658</c:v>
                </c:pt>
                <c:pt idx="7128">
                  <c:v>43659</c:v>
                </c:pt>
                <c:pt idx="7129">
                  <c:v>43660</c:v>
                </c:pt>
                <c:pt idx="7130">
                  <c:v>43661</c:v>
                </c:pt>
                <c:pt idx="7131">
                  <c:v>43662</c:v>
                </c:pt>
                <c:pt idx="7132">
                  <c:v>43663</c:v>
                </c:pt>
                <c:pt idx="7133">
                  <c:v>43664</c:v>
                </c:pt>
                <c:pt idx="7134">
                  <c:v>43665</c:v>
                </c:pt>
                <c:pt idx="7135">
                  <c:v>43666</c:v>
                </c:pt>
                <c:pt idx="7136">
                  <c:v>43667</c:v>
                </c:pt>
                <c:pt idx="7137">
                  <c:v>43668</c:v>
                </c:pt>
                <c:pt idx="7138">
                  <c:v>43669</c:v>
                </c:pt>
                <c:pt idx="7139">
                  <c:v>43670</c:v>
                </c:pt>
                <c:pt idx="7140">
                  <c:v>43671</c:v>
                </c:pt>
                <c:pt idx="7141">
                  <c:v>43672</c:v>
                </c:pt>
                <c:pt idx="7142">
                  <c:v>43673</c:v>
                </c:pt>
                <c:pt idx="7143">
                  <c:v>43674</c:v>
                </c:pt>
                <c:pt idx="7144">
                  <c:v>43675</c:v>
                </c:pt>
                <c:pt idx="7145">
                  <c:v>43676</c:v>
                </c:pt>
                <c:pt idx="7146">
                  <c:v>43677</c:v>
                </c:pt>
                <c:pt idx="7147">
                  <c:v>43678</c:v>
                </c:pt>
                <c:pt idx="7148">
                  <c:v>43679</c:v>
                </c:pt>
                <c:pt idx="7149">
                  <c:v>43680</c:v>
                </c:pt>
                <c:pt idx="7150">
                  <c:v>43681</c:v>
                </c:pt>
                <c:pt idx="7151">
                  <c:v>43682</c:v>
                </c:pt>
                <c:pt idx="7152">
                  <c:v>43683</c:v>
                </c:pt>
                <c:pt idx="7153">
                  <c:v>43684</c:v>
                </c:pt>
                <c:pt idx="7154">
                  <c:v>43685</c:v>
                </c:pt>
                <c:pt idx="7155">
                  <c:v>43686</c:v>
                </c:pt>
                <c:pt idx="7156">
                  <c:v>43687</c:v>
                </c:pt>
                <c:pt idx="7157">
                  <c:v>43688</c:v>
                </c:pt>
                <c:pt idx="7158">
                  <c:v>43689</c:v>
                </c:pt>
                <c:pt idx="7159">
                  <c:v>43690</c:v>
                </c:pt>
                <c:pt idx="7160">
                  <c:v>43691</c:v>
                </c:pt>
                <c:pt idx="7161">
                  <c:v>43692</c:v>
                </c:pt>
                <c:pt idx="7162">
                  <c:v>43693</c:v>
                </c:pt>
                <c:pt idx="7163">
                  <c:v>43694</c:v>
                </c:pt>
                <c:pt idx="7164">
                  <c:v>43695</c:v>
                </c:pt>
                <c:pt idx="7165">
                  <c:v>43696</c:v>
                </c:pt>
                <c:pt idx="7166">
                  <c:v>43697</c:v>
                </c:pt>
                <c:pt idx="7167">
                  <c:v>43698</c:v>
                </c:pt>
                <c:pt idx="7168">
                  <c:v>43699</c:v>
                </c:pt>
                <c:pt idx="7169">
                  <c:v>43700</c:v>
                </c:pt>
                <c:pt idx="7170">
                  <c:v>43701</c:v>
                </c:pt>
                <c:pt idx="7171">
                  <c:v>43702</c:v>
                </c:pt>
                <c:pt idx="7172">
                  <c:v>43703</c:v>
                </c:pt>
                <c:pt idx="7173">
                  <c:v>43704</c:v>
                </c:pt>
                <c:pt idx="7174">
                  <c:v>43705</c:v>
                </c:pt>
                <c:pt idx="7175">
                  <c:v>43706</c:v>
                </c:pt>
                <c:pt idx="7176">
                  <c:v>43707</c:v>
                </c:pt>
                <c:pt idx="7177">
                  <c:v>43708</c:v>
                </c:pt>
                <c:pt idx="7178">
                  <c:v>43709</c:v>
                </c:pt>
                <c:pt idx="7179">
                  <c:v>43710</c:v>
                </c:pt>
                <c:pt idx="7180">
                  <c:v>43711</c:v>
                </c:pt>
                <c:pt idx="7181">
                  <c:v>43712</c:v>
                </c:pt>
                <c:pt idx="7182">
                  <c:v>43713</c:v>
                </c:pt>
                <c:pt idx="7183">
                  <c:v>43714</c:v>
                </c:pt>
                <c:pt idx="7184">
                  <c:v>43715</c:v>
                </c:pt>
                <c:pt idx="7185">
                  <c:v>43716</c:v>
                </c:pt>
                <c:pt idx="7186">
                  <c:v>43717</c:v>
                </c:pt>
                <c:pt idx="7187">
                  <c:v>43718</c:v>
                </c:pt>
                <c:pt idx="7188">
                  <c:v>43719</c:v>
                </c:pt>
                <c:pt idx="7189">
                  <c:v>43720</c:v>
                </c:pt>
                <c:pt idx="7190">
                  <c:v>43721</c:v>
                </c:pt>
                <c:pt idx="7191">
                  <c:v>43722</c:v>
                </c:pt>
                <c:pt idx="7192">
                  <c:v>43723</c:v>
                </c:pt>
                <c:pt idx="7193">
                  <c:v>43724</c:v>
                </c:pt>
                <c:pt idx="7194">
                  <c:v>43725</c:v>
                </c:pt>
                <c:pt idx="7195">
                  <c:v>43726</c:v>
                </c:pt>
                <c:pt idx="7196">
                  <c:v>43727</c:v>
                </c:pt>
                <c:pt idx="7197">
                  <c:v>43728</c:v>
                </c:pt>
                <c:pt idx="7198">
                  <c:v>43729</c:v>
                </c:pt>
                <c:pt idx="7199">
                  <c:v>43730</c:v>
                </c:pt>
                <c:pt idx="7200">
                  <c:v>43731</c:v>
                </c:pt>
                <c:pt idx="7201">
                  <c:v>43732</c:v>
                </c:pt>
                <c:pt idx="7202">
                  <c:v>43733</c:v>
                </c:pt>
                <c:pt idx="7203">
                  <c:v>43734</c:v>
                </c:pt>
                <c:pt idx="7204">
                  <c:v>43735</c:v>
                </c:pt>
                <c:pt idx="7205">
                  <c:v>43736</c:v>
                </c:pt>
                <c:pt idx="7206">
                  <c:v>43737</c:v>
                </c:pt>
                <c:pt idx="7207">
                  <c:v>43738</c:v>
                </c:pt>
                <c:pt idx="7208">
                  <c:v>43739</c:v>
                </c:pt>
                <c:pt idx="7209">
                  <c:v>43740</c:v>
                </c:pt>
                <c:pt idx="7210">
                  <c:v>43741</c:v>
                </c:pt>
                <c:pt idx="7211">
                  <c:v>43742</c:v>
                </c:pt>
                <c:pt idx="7212">
                  <c:v>43743</c:v>
                </c:pt>
                <c:pt idx="7213">
                  <c:v>43744</c:v>
                </c:pt>
                <c:pt idx="7214">
                  <c:v>43745</c:v>
                </c:pt>
                <c:pt idx="7215">
                  <c:v>43746</c:v>
                </c:pt>
                <c:pt idx="7216">
                  <c:v>43747</c:v>
                </c:pt>
                <c:pt idx="7217">
                  <c:v>43748</c:v>
                </c:pt>
                <c:pt idx="7218">
                  <c:v>43749</c:v>
                </c:pt>
                <c:pt idx="7219">
                  <c:v>43750</c:v>
                </c:pt>
                <c:pt idx="7220">
                  <c:v>43751</c:v>
                </c:pt>
                <c:pt idx="7221">
                  <c:v>43752</c:v>
                </c:pt>
                <c:pt idx="7222">
                  <c:v>43753</c:v>
                </c:pt>
                <c:pt idx="7223">
                  <c:v>43754</c:v>
                </c:pt>
                <c:pt idx="7224">
                  <c:v>43755</c:v>
                </c:pt>
                <c:pt idx="7225">
                  <c:v>43756</c:v>
                </c:pt>
                <c:pt idx="7226">
                  <c:v>43757</c:v>
                </c:pt>
                <c:pt idx="7227">
                  <c:v>43758</c:v>
                </c:pt>
                <c:pt idx="7228">
                  <c:v>43759</c:v>
                </c:pt>
                <c:pt idx="7229">
                  <c:v>43760</c:v>
                </c:pt>
                <c:pt idx="7230">
                  <c:v>43761</c:v>
                </c:pt>
                <c:pt idx="7231">
                  <c:v>43762</c:v>
                </c:pt>
                <c:pt idx="7232">
                  <c:v>43763</c:v>
                </c:pt>
                <c:pt idx="7233">
                  <c:v>43764</c:v>
                </c:pt>
                <c:pt idx="7234">
                  <c:v>43765</c:v>
                </c:pt>
                <c:pt idx="7235">
                  <c:v>43766</c:v>
                </c:pt>
                <c:pt idx="7236">
                  <c:v>43767</c:v>
                </c:pt>
                <c:pt idx="7237">
                  <c:v>43768</c:v>
                </c:pt>
                <c:pt idx="7238">
                  <c:v>43769</c:v>
                </c:pt>
                <c:pt idx="7239">
                  <c:v>43770</c:v>
                </c:pt>
                <c:pt idx="7240">
                  <c:v>43771</c:v>
                </c:pt>
                <c:pt idx="7241">
                  <c:v>43772</c:v>
                </c:pt>
                <c:pt idx="7242">
                  <c:v>43773</c:v>
                </c:pt>
                <c:pt idx="7243">
                  <c:v>43774</c:v>
                </c:pt>
                <c:pt idx="7244">
                  <c:v>43775</c:v>
                </c:pt>
                <c:pt idx="7245">
                  <c:v>43776</c:v>
                </c:pt>
                <c:pt idx="7246">
                  <c:v>43777</c:v>
                </c:pt>
                <c:pt idx="7247">
                  <c:v>43778</c:v>
                </c:pt>
                <c:pt idx="7248">
                  <c:v>43779</c:v>
                </c:pt>
                <c:pt idx="7249">
                  <c:v>43780</c:v>
                </c:pt>
                <c:pt idx="7250">
                  <c:v>43781</c:v>
                </c:pt>
                <c:pt idx="7251">
                  <c:v>43782</c:v>
                </c:pt>
                <c:pt idx="7252">
                  <c:v>43783</c:v>
                </c:pt>
                <c:pt idx="7253">
                  <c:v>43784</c:v>
                </c:pt>
                <c:pt idx="7254">
                  <c:v>43785</c:v>
                </c:pt>
                <c:pt idx="7255">
                  <c:v>43786</c:v>
                </c:pt>
                <c:pt idx="7256">
                  <c:v>43787</c:v>
                </c:pt>
                <c:pt idx="7257">
                  <c:v>43788</c:v>
                </c:pt>
                <c:pt idx="7258">
                  <c:v>43789</c:v>
                </c:pt>
                <c:pt idx="7259">
                  <c:v>43790</c:v>
                </c:pt>
                <c:pt idx="7260">
                  <c:v>43791</c:v>
                </c:pt>
                <c:pt idx="7261">
                  <c:v>43792</c:v>
                </c:pt>
                <c:pt idx="7262">
                  <c:v>43793</c:v>
                </c:pt>
                <c:pt idx="7263">
                  <c:v>43794</c:v>
                </c:pt>
                <c:pt idx="7264">
                  <c:v>43795</c:v>
                </c:pt>
                <c:pt idx="7265">
                  <c:v>43796</c:v>
                </c:pt>
                <c:pt idx="7266">
                  <c:v>43797</c:v>
                </c:pt>
                <c:pt idx="7267">
                  <c:v>43798</c:v>
                </c:pt>
                <c:pt idx="7268">
                  <c:v>43799</c:v>
                </c:pt>
                <c:pt idx="7269">
                  <c:v>43800</c:v>
                </c:pt>
                <c:pt idx="7270">
                  <c:v>43801</c:v>
                </c:pt>
                <c:pt idx="7271">
                  <c:v>43802</c:v>
                </c:pt>
                <c:pt idx="7272">
                  <c:v>43803</c:v>
                </c:pt>
                <c:pt idx="7273">
                  <c:v>43804</c:v>
                </c:pt>
                <c:pt idx="7274">
                  <c:v>43805</c:v>
                </c:pt>
                <c:pt idx="7275">
                  <c:v>43806</c:v>
                </c:pt>
                <c:pt idx="7276">
                  <c:v>43807</c:v>
                </c:pt>
                <c:pt idx="7277">
                  <c:v>43808</c:v>
                </c:pt>
                <c:pt idx="7278">
                  <c:v>43809</c:v>
                </c:pt>
                <c:pt idx="7279">
                  <c:v>43810</c:v>
                </c:pt>
                <c:pt idx="7280">
                  <c:v>43811</c:v>
                </c:pt>
                <c:pt idx="7281">
                  <c:v>43812</c:v>
                </c:pt>
                <c:pt idx="7282">
                  <c:v>43813</c:v>
                </c:pt>
                <c:pt idx="7283">
                  <c:v>43814</c:v>
                </c:pt>
                <c:pt idx="7284">
                  <c:v>43815</c:v>
                </c:pt>
                <c:pt idx="7285">
                  <c:v>43816</c:v>
                </c:pt>
                <c:pt idx="7286">
                  <c:v>43817</c:v>
                </c:pt>
                <c:pt idx="7287">
                  <c:v>43818</c:v>
                </c:pt>
                <c:pt idx="7288">
                  <c:v>43819</c:v>
                </c:pt>
                <c:pt idx="7289">
                  <c:v>43820</c:v>
                </c:pt>
                <c:pt idx="7290">
                  <c:v>43821</c:v>
                </c:pt>
                <c:pt idx="7291">
                  <c:v>43822</c:v>
                </c:pt>
                <c:pt idx="7292">
                  <c:v>43823</c:v>
                </c:pt>
                <c:pt idx="7293">
                  <c:v>43824</c:v>
                </c:pt>
                <c:pt idx="7294">
                  <c:v>43825</c:v>
                </c:pt>
                <c:pt idx="7295">
                  <c:v>43826</c:v>
                </c:pt>
                <c:pt idx="7296">
                  <c:v>43827</c:v>
                </c:pt>
                <c:pt idx="7297">
                  <c:v>43828</c:v>
                </c:pt>
                <c:pt idx="7298">
                  <c:v>43829</c:v>
                </c:pt>
                <c:pt idx="7299">
                  <c:v>43830</c:v>
                </c:pt>
                <c:pt idx="7300">
                  <c:v>43831</c:v>
                </c:pt>
                <c:pt idx="7301">
                  <c:v>43832</c:v>
                </c:pt>
                <c:pt idx="7302">
                  <c:v>43833</c:v>
                </c:pt>
                <c:pt idx="7303">
                  <c:v>43834</c:v>
                </c:pt>
                <c:pt idx="7304">
                  <c:v>43835</c:v>
                </c:pt>
                <c:pt idx="7305">
                  <c:v>43836</c:v>
                </c:pt>
                <c:pt idx="7306">
                  <c:v>43837</c:v>
                </c:pt>
                <c:pt idx="7307">
                  <c:v>43838</c:v>
                </c:pt>
                <c:pt idx="7308">
                  <c:v>43839</c:v>
                </c:pt>
                <c:pt idx="7309">
                  <c:v>43840</c:v>
                </c:pt>
                <c:pt idx="7310">
                  <c:v>43841</c:v>
                </c:pt>
                <c:pt idx="7311">
                  <c:v>43842</c:v>
                </c:pt>
                <c:pt idx="7312">
                  <c:v>43843</c:v>
                </c:pt>
                <c:pt idx="7313">
                  <c:v>43844</c:v>
                </c:pt>
                <c:pt idx="7314">
                  <c:v>43845</c:v>
                </c:pt>
                <c:pt idx="7315">
                  <c:v>43846</c:v>
                </c:pt>
                <c:pt idx="7316">
                  <c:v>43847</c:v>
                </c:pt>
                <c:pt idx="7317">
                  <c:v>43848</c:v>
                </c:pt>
                <c:pt idx="7318">
                  <c:v>43849</c:v>
                </c:pt>
                <c:pt idx="7319">
                  <c:v>43850</c:v>
                </c:pt>
                <c:pt idx="7320">
                  <c:v>43851</c:v>
                </c:pt>
                <c:pt idx="7321">
                  <c:v>43852</c:v>
                </c:pt>
                <c:pt idx="7322">
                  <c:v>43853</c:v>
                </c:pt>
                <c:pt idx="7323">
                  <c:v>43854</c:v>
                </c:pt>
                <c:pt idx="7324">
                  <c:v>43855</c:v>
                </c:pt>
                <c:pt idx="7325">
                  <c:v>43856</c:v>
                </c:pt>
                <c:pt idx="7326">
                  <c:v>43857</c:v>
                </c:pt>
                <c:pt idx="7327">
                  <c:v>43858</c:v>
                </c:pt>
                <c:pt idx="7328">
                  <c:v>43859</c:v>
                </c:pt>
                <c:pt idx="7329">
                  <c:v>43860</c:v>
                </c:pt>
                <c:pt idx="7330">
                  <c:v>43861</c:v>
                </c:pt>
                <c:pt idx="7331">
                  <c:v>43862</c:v>
                </c:pt>
                <c:pt idx="7332">
                  <c:v>43863</c:v>
                </c:pt>
                <c:pt idx="7333">
                  <c:v>43864</c:v>
                </c:pt>
                <c:pt idx="7334">
                  <c:v>43865</c:v>
                </c:pt>
                <c:pt idx="7335">
                  <c:v>43866</c:v>
                </c:pt>
                <c:pt idx="7336">
                  <c:v>43867</c:v>
                </c:pt>
                <c:pt idx="7337">
                  <c:v>43868</c:v>
                </c:pt>
                <c:pt idx="7338">
                  <c:v>43869</c:v>
                </c:pt>
                <c:pt idx="7339">
                  <c:v>43870</c:v>
                </c:pt>
                <c:pt idx="7340">
                  <c:v>43871</c:v>
                </c:pt>
                <c:pt idx="7341">
                  <c:v>43872</c:v>
                </c:pt>
                <c:pt idx="7342">
                  <c:v>43873</c:v>
                </c:pt>
                <c:pt idx="7343">
                  <c:v>43874</c:v>
                </c:pt>
                <c:pt idx="7344">
                  <c:v>43875</c:v>
                </c:pt>
                <c:pt idx="7345">
                  <c:v>43876</c:v>
                </c:pt>
                <c:pt idx="7346">
                  <c:v>43877</c:v>
                </c:pt>
                <c:pt idx="7347">
                  <c:v>43878</c:v>
                </c:pt>
                <c:pt idx="7348">
                  <c:v>43879</c:v>
                </c:pt>
                <c:pt idx="7349">
                  <c:v>43880</c:v>
                </c:pt>
                <c:pt idx="7350">
                  <c:v>43881</c:v>
                </c:pt>
                <c:pt idx="7351">
                  <c:v>43882</c:v>
                </c:pt>
                <c:pt idx="7352">
                  <c:v>43883</c:v>
                </c:pt>
                <c:pt idx="7353">
                  <c:v>43884</c:v>
                </c:pt>
                <c:pt idx="7354">
                  <c:v>43885</c:v>
                </c:pt>
                <c:pt idx="7355">
                  <c:v>43886</c:v>
                </c:pt>
                <c:pt idx="7356">
                  <c:v>43887</c:v>
                </c:pt>
                <c:pt idx="7357">
                  <c:v>43888</c:v>
                </c:pt>
                <c:pt idx="7358">
                  <c:v>43889</c:v>
                </c:pt>
                <c:pt idx="7359">
                  <c:v>43891</c:v>
                </c:pt>
                <c:pt idx="7360">
                  <c:v>43892</c:v>
                </c:pt>
                <c:pt idx="7361">
                  <c:v>43893</c:v>
                </c:pt>
                <c:pt idx="7362">
                  <c:v>43894</c:v>
                </c:pt>
                <c:pt idx="7363">
                  <c:v>43895</c:v>
                </c:pt>
                <c:pt idx="7364">
                  <c:v>43896</c:v>
                </c:pt>
                <c:pt idx="7365">
                  <c:v>43897</c:v>
                </c:pt>
                <c:pt idx="7366">
                  <c:v>43898</c:v>
                </c:pt>
                <c:pt idx="7367">
                  <c:v>43899</c:v>
                </c:pt>
                <c:pt idx="7368">
                  <c:v>43900</c:v>
                </c:pt>
                <c:pt idx="7369">
                  <c:v>43901</c:v>
                </c:pt>
                <c:pt idx="7370">
                  <c:v>43902</c:v>
                </c:pt>
                <c:pt idx="7371">
                  <c:v>43903</c:v>
                </c:pt>
                <c:pt idx="7372">
                  <c:v>43904</c:v>
                </c:pt>
                <c:pt idx="7373">
                  <c:v>43905</c:v>
                </c:pt>
                <c:pt idx="7374">
                  <c:v>43906</c:v>
                </c:pt>
                <c:pt idx="7375">
                  <c:v>43907</c:v>
                </c:pt>
                <c:pt idx="7376">
                  <c:v>43908</c:v>
                </c:pt>
                <c:pt idx="7377">
                  <c:v>43909</c:v>
                </c:pt>
                <c:pt idx="7378">
                  <c:v>43910</c:v>
                </c:pt>
                <c:pt idx="7379">
                  <c:v>43911</c:v>
                </c:pt>
                <c:pt idx="7380">
                  <c:v>43912</c:v>
                </c:pt>
                <c:pt idx="7381">
                  <c:v>43913</c:v>
                </c:pt>
                <c:pt idx="7382">
                  <c:v>43914</c:v>
                </c:pt>
                <c:pt idx="7383">
                  <c:v>43915</c:v>
                </c:pt>
                <c:pt idx="7384">
                  <c:v>43916</c:v>
                </c:pt>
                <c:pt idx="7385">
                  <c:v>43917</c:v>
                </c:pt>
                <c:pt idx="7386">
                  <c:v>43918</c:v>
                </c:pt>
                <c:pt idx="7387">
                  <c:v>43919</c:v>
                </c:pt>
                <c:pt idx="7388">
                  <c:v>43920</c:v>
                </c:pt>
                <c:pt idx="7389">
                  <c:v>43921</c:v>
                </c:pt>
                <c:pt idx="7390">
                  <c:v>43922</c:v>
                </c:pt>
                <c:pt idx="7391">
                  <c:v>43923</c:v>
                </c:pt>
                <c:pt idx="7392">
                  <c:v>43924</c:v>
                </c:pt>
                <c:pt idx="7393">
                  <c:v>43925</c:v>
                </c:pt>
                <c:pt idx="7394">
                  <c:v>43926</c:v>
                </c:pt>
                <c:pt idx="7395">
                  <c:v>43927</c:v>
                </c:pt>
                <c:pt idx="7396">
                  <c:v>43928</c:v>
                </c:pt>
                <c:pt idx="7397">
                  <c:v>43929</c:v>
                </c:pt>
                <c:pt idx="7398">
                  <c:v>43930</c:v>
                </c:pt>
                <c:pt idx="7399">
                  <c:v>43931</c:v>
                </c:pt>
                <c:pt idx="7400">
                  <c:v>43932</c:v>
                </c:pt>
                <c:pt idx="7401">
                  <c:v>43933</c:v>
                </c:pt>
                <c:pt idx="7402">
                  <c:v>43934</c:v>
                </c:pt>
                <c:pt idx="7403">
                  <c:v>43935</c:v>
                </c:pt>
                <c:pt idx="7404">
                  <c:v>43936</c:v>
                </c:pt>
                <c:pt idx="7405">
                  <c:v>43937</c:v>
                </c:pt>
                <c:pt idx="7406">
                  <c:v>43938</c:v>
                </c:pt>
                <c:pt idx="7407">
                  <c:v>43939</c:v>
                </c:pt>
                <c:pt idx="7408">
                  <c:v>43940</c:v>
                </c:pt>
                <c:pt idx="7409">
                  <c:v>43941</c:v>
                </c:pt>
                <c:pt idx="7410">
                  <c:v>43942</c:v>
                </c:pt>
                <c:pt idx="7411">
                  <c:v>43943</c:v>
                </c:pt>
                <c:pt idx="7412">
                  <c:v>43944</c:v>
                </c:pt>
                <c:pt idx="7413">
                  <c:v>43945</c:v>
                </c:pt>
                <c:pt idx="7414">
                  <c:v>43946</c:v>
                </c:pt>
                <c:pt idx="7415">
                  <c:v>43947</c:v>
                </c:pt>
                <c:pt idx="7416">
                  <c:v>43948</c:v>
                </c:pt>
                <c:pt idx="7417">
                  <c:v>43949</c:v>
                </c:pt>
                <c:pt idx="7418">
                  <c:v>43950</c:v>
                </c:pt>
                <c:pt idx="7419">
                  <c:v>43951</c:v>
                </c:pt>
                <c:pt idx="7420">
                  <c:v>43952</c:v>
                </c:pt>
                <c:pt idx="7421">
                  <c:v>43953</c:v>
                </c:pt>
                <c:pt idx="7422">
                  <c:v>43954</c:v>
                </c:pt>
                <c:pt idx="7423">
                  <c:v>43955</c:v>
                </c:pt>
                <c:pt idx="7424">
                  <c:v>43956</c:v>
                </c:pt>
                <c:pt idx="7425">
                  <c:v>43957</c:v>
                </c:pt>
                <c:pt idx="7426">
                  <c:v>43958</c:v>
                </c:pt>
                <c:pt idx="7427">
                  <c:v>43959</c:v>
                </c:pt>
                <c:pt idx="7428">
                  <c:v>43960</c:v>
                </c:pt>
                <c:pt idx="7429">
                  <c:v>43961</c:v>
                </c:pt>
                <c:pt idx="7430">
                  <c:v>43962</c:v>
                </c:pt>
                <c:pt idx="7431">
                  <c:v>43963</c:v>
                </c:pt>
                <c:pt idx="7432">
                  <c:v>43964</c:v>
                </c:pt>
                <c:pt idx="7433">
                  <c:v>43965</c:v>
                </c:pt>
                <c:pt idx="7434">
                  <c:v>43966</c:v>
                </c:pt>
                <c:pt idx="7435">
                  <c:v>43967</c:v>
                </c:pt>
                <c:pt idx="7436">
                  <c:v>43968</c:v>
                </c:pt>
                <c:pt idx="7437">
                  <c:v>43969</c:v>
                </c:pt>
                <c:pt idx="7438">
                  <c:v>43970</c:v>
                </c:pt>
                <c:pt idx="7439">
                  <c:v>43971</c:v>
                </c:pt>
                <c:pt idx="7440">
                  <c:v>43972</c:v>
                </c:pt>
                <c:pt idx="7441">
                  <c:v>43973</c:v>
                </c:pt>
                <c:pt idx="7442">
                  <c:v>43974</c:v>
                </c:pt>
                <c:pt idx="7443">
                  <c:v>43975</c:v>
                </c:pt>
                <c:pt idx="7444">
                  <c:v>43976</c:v>
                </c:pt>
                <c:pt idx="7445">
                  <c:v>43977</c:v>
                </c:pt>
                <c:pt idx="7446">
                  <c:v>43978</c:v>
                </c:pt>
                <c:pt idx="7447">
                  <c:v>43979</c:v>
                </c:pt>
                <c:pt idx="7448">
                  <c:v>43980</c:v>
                </c:pt>
                <c:pt idx="7449">
                  <c:v>43981</c:v>
                </c:pt>
                <c:pt idx="7450">
                  <c:v>43982</c:v>
                </c:pt>
                <c:pt idx="7451">
                  <c:v>43983</c:v>
                </c:pt>
                <c:pt idx="7452">
                  <c:v>43984</c:v>
                </c:pt>
                <c:pt idx="7453">
                  <c:v>43985</c:v>
                </c:pt>
                <c:pt idx="7454">
                  <c:v>43986</c:v>
                </c:pt>
                <c:pt idx="7455">
                  <c:v>43987</c:v>
                </c:pt>
                <c:pt idx="7456">
                  <c:v>43988</c:v>
                </c:pt>
                <c:pt idx="7457">
                  <c:v>43989</c:v>
                </c:pt>
                <c:pt idx="7458">
                  <c:v>43990</c:v>
                </c:pt>
                <c:pt idx="7459">
                  <c:v>43991</c:v>
                </c:pt>
                <c:pt idx="7460">
                  <c:v>43992</c:v>
                </c:pt>
                <c:pt idx="7461">
                  <c:v>43993</c:v>
                </c:pt>
                <c:pt idx="7462">
                  <c:v>43994</c:v>
                </c:pt>
                <c:pt idx="7463">
                  <c:v>43995</c:v>
                </c:pt>
                <c:pt idx="7464">
                  <c:v>43996</c:v>
                </c:pt>
                <c:pt idx="7465">
                  <c:v>43997</c:v>
                </c:pt>
                <c:pt idx="7466">
                  <c:v>43998</c:v>
                </c:pt>
                <c:pt idx="7467">
                  <c:v>43999</c:v>
                </c:pt>
                <c:pt idx="7468">
                  <c:v>44000</c:v>
                </c:pt>
                <c:pt idx="7469">
                  <c:v>44001</c:v>
                </c:pt>
                <c:pt idx="7470">
                  <c:v>44002</c:v>
                </c:pt>
                <c:pt idx="7471">
                  <c:v>44003</c:v>
                </c:pt>
                <c:pt idx="7472">
                  <c:v>44004</c:v>
                </c:pt>
                <c:pt idx="7473">
                  <c:v>44005</c:v>
                </c:pt>
                <c:pt idx="7474">
                  <c:v>44006</c:v>
                </c:pt>
                <c:pt idx="7475">
                  <c:v>44007</c:v>
                </c:pt>
                <c:pt idx="7476">
                  <c:v>44008</c:v>
                </c:pt>
                <c:pt idx="7477">
                  <c:v>44009</c:v>
                </c:pt>
                <c:pt idx="7478">
                  <c:v>44010</c:v>
                </c:pt>
                <c:pt idx="7479">
                  <c:v>44011</c:v>
                </c:pt>
                <c:pt idx="7480">
                  <c:v>44012</c:v>
                </c:pt>
                <c:pt idx="7481">
                  <c:v>44013</c:v>
                </c:pt>
                <c:pt idx="7482">
                  <c:v>44014</c:v>
                </c:pt>
                <c:pt idx="7483">
                  <c:v>44015</c:v>
                </c:pt>
                <c:pt idx="7484">
                  <c:v>44016</c:v>
                </c:pt>
                <c:pt idx="7485">
                  <c:v>44017</c:v>
                </c:pt>
                <c:pt idx="7486">
                  <c:v>44018</c:v>
                </c:pt>
                <c:pt idx="7487">
                  <c:v>44019</c:v>
                </c:pt>
                <c:pt idx="7488">
                  <c:v>44020</c:v>
                </c:pt>
                <c:pt idx="7489">
                  <c:v>44021</c:v>
                </c:pt>
                <c:pt idx="7490">
                  <c:v>44022</c:v>
                </c:pt>
                <c:pt idx="7491">
                  <c:v>44023</c:v>
                </c:pt>
                <c:pt idx="7492">
                  <c:v>44024</c:v>
                </c:pt>
                <c:pt idx="7493">
                  <c:v>44025</c:v>
                </c:pt>
                <c:pt idx="7494">
                  <c:v>44026</c:v>
                </c:pt>
                <c:pt idx="7495">
                  <c:v>44027</c:v>
                </c:pt>
                <c:pt idx="7496">
                  <c:v>44028</c:v>
                </c:pt>
                <c:pt idx="7497">
                  <c:v>44029</c:v>
                </c:pt>
                <c:pt idx="7498">
                  <c:v>44030</c:v>
                </c:pt>
                <c:pt idx="7499">
                  <c:v>44031</c:v>
                </c:pt>
                <c:pt idx="7500">
                  <c:v>44032</c:v>
                </c:pt>
                <c:pt idx="7501">
                  <c:v>44033</c:v>
                </c:pt>
                <c:pt idx="7502">
                  <c:v>44034</c:v>
                </c:pt>
                <c:pt idx="7503">
                  <c:v>44035</c:v>
                </c:pt>
                <c:pt idx="7504">
                  <c:v>44036</c:v>
                </c:pt>
                <c:pt idx="7505">
                  <c:v>44037</c:v>
                </c:pt>
                <c:pt idx="7506">
                  <c:v>44038</c:v>
                </c:pt>
                <c:pt idx="7507">
                  <c:v>44039</c:v>
                </c:pt>
                <c:pt idx="7508">
                  <c:v>44040</c:v>
                </c:pt>
                <c:pt idx="7509">
                  <c:v>44041</c:v>
                </c:pt>
                <c:pt idx="7510">
                  <c:v>44042</c:v>
                </c:pt>
                <c:pt idx="7511">
                  <c:v>44043</c:v>
                </c:pt>
                <c:pt idx="7512">
                  <c:v>44044</c:v>
                </c:pt>
                <c:pt idx="7513">
                  <c:v>44045</c:v>
                </c:pt>
                <c:pt idx="7514">
                  <c:v>44046</c:v>
                </c:pt>
                <c:pt idx="7515">
                  <c:v>44047</c:v>
                </c:pt>
                <c:pt idx="7516">
                  <c:v>44048</c:v>
                </c:pt>
                <c:pt idx="7517">
                  <c:v>44049</c:v>
                </c:pt>
                <c:pt idx="7518">
                  <c:v>44050</c:v>
                </c:pt>
                <c:pt idx="7519">
                  <c:v>44051</c:v>
                </c:pt>
                <c:pt idx="7520">
                  <c:v>44052</c:v>
                </c:pt>
                <c:pt idx="7521">
                  <c:v>44053</c:v>
                </c:pt>
                <c:pt idx="7522">
                  <c:v>44054</c:v>
                </c:pt>
                <c:pt idx="7523">
                  <c:v>44055</c:v>
                </c:pt>
                <c:pt idx="7524">
                  <c:v>44056</c:v>
                </c:pt>
                <c:pt idx="7525">
                  <c:v>44057</c:v>
                </c:pt>
                <c:pt idx="7526">
                  <c:v>44058</c:v>
                </c:pt>
                <c:pt idx="7527">
                  <c:v>44059</c:v>
                </c:pt>
                <c:pt idx="7528">
                  <c:v>44060</c:v>
                </c:pt>
                <c:pt idx="7529">
                  <c:v>44061</c:v>
                </c:pt>
                <c:pt idx="7530">
                  <c:v>44062</c:v>
                </c:pt>
                <c:pt idx="7531">
                  <c:v>44063</c:v>
                </c:pt>
                <c:pt idx="7532">
                  <c:v>44064</c:v>
                </c:pt>
                <c:pt idx="7533">
                  <c:v>44065</c:v>
                </c:pt>
                <c:pt idx="7534">
                  <c:v>44066</c:v>
                </c:pt>
                <c:pt idx="7535">
                  <c:v>44067</c:v>
                </c:pt>
                <c:pt idx="7536">
                  <c:v>44068</c:v>
                </c:pt>
                <c:pt idx="7537">
                  <c:v>44069</c:v>
                </c:pt>
                <c:pt idx="7538">
                  <c:v>44070</c:v>
                </c:pt>
                <c:pt idx="7539">
                  <c:v>44071</c:v>
                </c:pt>
                <c:pt idx="7540">
                  <c:v>44072</c:v>
                </c:pt>
                <c:pt idx="7541">
                  <c:v>44073</c:v>
                </c:pt>
                <c:pt idx="7542">
                  <c:v>44074</c:v>
                </c:pt>
                <c:pt idx="7543">
                  <c:v>44075</c:v>
                </c:pt>
                <c:pt idx="7544">
                  <c:v>44076</c:v>
                </c:pt>
                <c:pt idx="7545">
                  <c:v>44077</c:v>
                </c:pt>
                <c:pt idx="7546">
                  <c:v>44078</c:v>
                </c:pt>
                <c:pt idx="7547">
                  <c:v>44079</c:v>
                </c:pt>
                <c:pt idx="7548">
                  <c:v>44080</c:v>
                </c:pt>
                <c:pt idx="7549">
                  <c:v>44081</c:v>
                </c:pt>
                <c:pt idx="7550">
                  <c:v>44082</c:v>
                </c:pt>
                <c:pt idx="7551">
                  <c:v>44083</c:v>
                </c:pt>
                <c:pt idx="7552">
                  <c:v>44084</c:v>
                </c:pt>
                <c:pt idx="7553">
                  <c:v>44085</c:v>
                </c:pt>
                <c:pt idx="7554">
                  <c:v>44086</c:v>
                </c:pt>
                <c:pt idx="7555">
                  <c:v>44087</c:v>
                </c:pt>
                <c:pt idx="7556">
                  <c:v>44088</c:v>
                </c:pt>
                <c:pt idx="7557">
                  <c:v>44089</c:v>
                </c:pt>
                <c:pt idx="7558">
                  <c:v>44090</c:v>
                </c:pt>
                <c:pt idx="7559">
                  <c:v>44091</c:v>
                </c:pt>
                <c:pt idx="7560">
                  <c:v>44092</c:v>
                </c:pt>
                <c:pt idx="7561">
                  <c:v>44093</c:v>
                </c:pt>
                <c:pt idx="7562">
                  <c:v>44094</c:v>
                </c:pt>
                <c:pt idx="7563">
                  <c:v>44095</c:v>
                </c:pt>
                <c:pt idx="7564">
                  <c:v>44096</c:v>
                </c:pt>
                <c:pt idx="7565">
                  <c:v>44097</c:v>
                </c:pt>
                <c:pt idx="7566">
                  <c:v>44098</c:v>
                </c:pt>
                <c:pt idx="7567">
                  <c:v>44099</c:v>
                </c:pt>
                <c:pt idx="7568">
                  <c:v>44100</c:v>
                </c:pt>
                <c:pt idx="7569">
                  <c:v>44101</c:v>
                </c:pt>
                <c:pt idx="7570">
                  <c:v>44102</c:v>
                </c:pt>
                <c:pt idx="7571">
                  <c:v>44103</c:v>
                </c:pt>
                <c:pt idx="7572">
                  <c:v>44104</c:v>
                </c:pt>
                <c:pt idx="7573">
                  <c:v>44105</c:v>
                </c:pt>
                <c:pt idx="7574">
                  <c:v>44106</c:v>
                </c:pt>
                <c:pt idx="7575">
                  <c:v>44107</c:v>
                </c:pt>
                <c:pt idx="7576">
                  <c:v>44108</c:v>
                </c:pt>
                <c:pt idx="7577">
                  <c:v>44109</c:v>
                </c:pt>
                <c:pt idx="7578">
                  <c:v>44110</c:v>
                </c:pt>
                <c:pt idx="7579">
                  <c:v>44111</c:v>
                </c:pt>
                <c:pt idx="7580">
                  <c:v>44112</c:v>
                </c:pt>
                <c:pt idx="7581">
                  <c:v>44113</c:v>
                </c:pt>
                <c:pt idx="7582">
                  <c:v>44114</c:v>
                </c:pt>
                <c:pt idx="7583">
                  <c:v>44115</c:v>
                </c:pt>
                <c:pt idx="7584">
                  <c:v>44116</c:v>
                </c:pt>
                <c:pt idx="7585">
                  <c:v>44117</c:v>
                </c:pt>
                <c:pt idx="7586">
                  <c:v>44118</c:v>
                </c:pt>
                <c:pt idx="7587">
                  <c:v>44119</c:v>
                </c:pt>
                <c:pt idx="7588">
                  <c:v>44120</c:v>
                </c:pt>
                <c:pt idx="7589">
                  <c:v>44121</c:v>
                </c:pt>
                <c:pt idx="7590">
                  <c:v>44122</c:v>
                </c:pt>
                <c:pt idx="7591">
                  <c:v>44123</c:v>
                </c:pt>
                <c:pt idx="7592">
                  <c:v>44124</c:v>
                </c:pt>
                <c:pt idx="7593">
                  <c:v>44125</c:v>
                </c:pt>
                <c:pt idx="7594">
                  <c:v>44126</c:v>
                </c:pt>
                <c:pt idx="7595">
                  <c:v>44127</c:v>
                </c:pt>
                <c:pt idx="7596">
                  <c:v>44128</c:v>
                </c:pt>
                <c:pt idx="7597">
                  <c:v>44129</c:v>
                </c:pt>
                <c:pt idx="7598">
                  <c:v>44130</c:v>
                </c:pt>
                <c:pt idx="7599">
                  <c:v>44131</c:v>
                </c:pt>
                <c:pt idx="7600">
                  <c:v>44132</c:v>
                </c:pt>
                <c:pt idx="7601">
                  <c:v>44133</c:v>
                </c:pt>
                <c:pt idx="7602">
                  <c:v>44134</c:v>
                </c:pt>
                <c:pt idx="7603">
                  <c:v>44135</c:v>
                </c:pt>
                <c:pt idx="7604">
                  <c:v>44136</c:v>
                </c:pt>
                <c:pt idx="7605">
                  <c:v>44137</c:v>
                </c:pt>
                <c:pt idx="7606">
                  <c:v>44138</c:v>
                </c:pt>
                <c:pt idx="7607">
                  <c:v>44139</c:v>
                </c:pt>
                <c:pt idx="7608">
                  <c:v>44140</c:v>
                </c:pt>
                <c:pt idx="7609">
                  <c:v>44141</c:v>
                </c:pt>
                <c:pt idx="7610">
                  <c:v>44142</c:v>
                </c:pt>
                <c:pt idx="7611">
                  <c:v>44143</c:v>
                </c:pt>
                <c:pt idx="7612">
                  <c:v>44144</c:v>
                </c:pt>
                <c:pt idx="7613">
                  <c:v>44145</c:v>
                </c:pt>
                <c:pt idx="7614">
                  <c:v>44146</c:v>
                </c:pt>
                <c:pt idx="7615">
                  <c:v>44147</c:v>
                </c:pt>
                <c:pt idx="7616">
                  <c:v>44148</c:v>
                </c:pt>
                <c:pt idx="7617">
                  <c:v>44149</c:v>
                </c:pt>
                <c:pt idx="7618">
                  <c:v>44150</c:v>
                </c:pt>
                <c:pt idx="7619">
                  <c:v>44151</c:v>
                </c:pt>
                <c:pt idx="7620">
                  <c:v>44152</c:v>
                </c:pt>
                <c:pt idx="7621">
                  <c:v>44153</c:v>
                </c:pt>
                <c:pt idx="7622">
                  <c:v>44154</c:v>
                </c:pt>
                <c:pt idx="7623">
                  <c:v>44155</c:v>
                </c:pt>
                <c:pt idx="7624">
                  <c:v>44156</c:v>
                </c:pt>
                <c:pt idx="7625">
                  <c:v>44157</c:v>
                </c:pt>
                <c:pt idx="7626">
                  <c:v>44158</c:v>
                </c:pt>
                <c:pt idx="7627">
                  <c:v>44159</c:v>
                </c:pt>
                <c:pt idx="7628">
                  <c:v>44160</c:v>
                </c:pt>
                <c:pt idx="7629">
                  <c:v>44161</c:v>
                </c:pt>
                <c:pt idx="7630">
                  <c:v>44162</c:v>
                </c:pt>
                <c:pt idx="7631">
                  <c:v>44163</c:v>
                </c:pt>
                <c:pt idx="7632">
                  <c:v>44164</c:v>
                </c:pt>
                <c:pt idx="7633">
                  <c:v>44165</c:v>
                </c:pt>
                <c:pt idx="7634">
                  <c:v>44166</c:v>
                </c:pt>
                <c:pt idx="7635">
                  <c:v>44167</c:v>
                </c:pt>
                <c:pt idx="7636">
                  <c:v>44168</c:v>
                </c:pt>
                <c:pt idx="7637">
                  <c:v>44169</c:v>
                </c:pt>
                <c:pt idx="7638">
                  <c:v>44170</c:v>
                </c:pt>
                <c:pt idx="7639">
                  <c:v>44171</c:v>
                </c:pt>
                <c:pt idx="7640">
                  <c:v>44172</c:v>
                </c:pt>
                <c:pt idx="7641">
                  <c:v>44173</c:v>
                </c:pt>
                <c:pt idx="7642">
                  <c:v>44174</c:v>
                </c:pt>
                <c:pt idx="7643">
                  <c:v>44175</c:v>
                </c:pt>
                <c:pt idx="7644">
                  <c:v>44176</c:v>
                </c:pt>
                <c:pt idx="7645">
                  <c:v>44177</c:v>
                </c:pt>
                <c:pt idx="7646">
                  <c:v>44178</c:v>
                </c:pt>
                <c:pt idx="7647">
                  <c:v>44179</c:v>
                </c:pt>
                <c:pt idx="7648">
                  <c:v>44180</c:v>
                </c:pt>
                <c:pt idx="7649">
                  <c:v>44181</c:v>
                </c:pt>
                <c:pt idx="7650">
                  <c:v>44182</c:v>
                </c:pt>
                <c:pt idx="7651">
                  <c:v>44183</c:v>
                </c:pt>
                <c:pt idx="7652">
                  <c:v>44184</c:v>
                </c:pt>
                <c:pt idx="7653">
                  <c:v>44185</c:v>
                </c:pt>
                <c:pt idx="7654">
                  <c:v>44186</c:v>
                </c:pt>
                <c:pt idx="7655">
                  <c:v>44187</c:v>
                </c:pt>
                <c:pt idx="7656">
                  <c:v>44188</c:v>
                </c:pt>
                <c:pt idx="7657">
                  <c:v>44189</c:v>
                </c:pt>
                <c:pt idx="7658">
                  <c:v>44190</c:v>
                </c:pt>
                <c:pt idx="7659">
                  <c:v>44191</c:v>
                </c:pt>
                <c:pt idx="7660">
                  <c:v>44192</c:v>
                </c:pt>
                <c:pt idx="7661">
                  <c:v>44193</c:v>
                </c:pt>
                <c:pt idx="7662">
                  <c:v>44194</c:v>
                </c:pt>
                <c:pt idx="7663">
                  <c:v>44195</c:v>
                </c:pt>
                <c:pt idx="7664">
                  <c:v>44196</c:v>
                </c:pt>
                <c:pt idx="7665">
                  <c:v>44197</c:v>
                </c:pt>
                <c:pt idx="7666">
                  <c:v>44198</c:v>
                </c:pt>
                <c:pt idx="7667">
                  <c:v>44199</c:v>
                </c:pt>
                <c:pt idx="7668">
                  <c:v>44200</c:v>
                </c:pt>
                <c:pt idx="7669">
                  <c:v>44201</c:v>
                </c:pt>
                <c:pt idx="7670">
                  <c:v>44202</c:v>
                </c:pt>
                <c:pt idx="7671">
                  <c:v>44203</c:v>
                </c:pt>
                <c:pt idx="7672">
                  <c:v>44204</c:v>
                </c:pt>
                <c:pt idx="7673">
                  <c:v>44205</c:v>
                </c:pt>
                <c:pt idx="7674">
                  <c:v>44206</c:v>
                </c:pt>
                <c:pt idx="7675">
                  <c:v>44207</c:v>
                </c:pt>
                <c:pt idx="7676">
                  <c:v>44208</c:v>
                </c:pt>
                <c:pt idx="7677">
                  <c:v>44209</c:v>
                </c:pt>
                <c:pt idx="7678">
                  <c:v>44210</c:v>
                </c:pt>
                <c:pt idx="7679">
                  <c:v>44211</c:v>
                </c:pt>
                <c:pt idx="7680">
                  <c:v>44212</c:v>
                </c:pt>
                <c:pt idx="7681">
                  <c:v>44213</c:v>
                </c:pt>
                <c:pt idx="7682">
                  <c:v>44214</c:v>
                </c:pt>
                <c:pt idx="7683">
                  <c:v>44215</c:v>
                </c:pt>
                <c:pt idx="7684">
                  <c:v>44216</c:v>
                </c:pt>
                <c:pt idx="7685">
                  <c:v>44217</c:v>
                </c:pt>
              </c:numCache>
            </c:numRef>
          </c:xVal>
          <c:yVal>
            <c:numRef>
              <c:f>'FW daily demand'!$C$5:$C$8034</c:f>
              <c:numCache>
                <c:formatCode>0.00</c:formatCode>
                <c:ptCount val="8030"/>
                <c:pt idx="0">
                  <c:v>25.411000000000001</c:v>
                </c:pt>
                <c:pt idx="1">
                  <c:v>23.59</c:v>
                </c:pt>
                <c:pt idx="2">
                  <c:v>25.417000000000002</c:v>
                </c:pt>
                <c:pt idx="3">
                  <c:v>27.408000000000001</c:v>
                </c:pt>
                <c:pt idx="4">
                  <c:v>27.064</c:v>
                </c:pt>
                <c:pt idx="5">
                  <c:v>27.144000000000002</c:v>
                </c:pt>
                <c:pt idx="6">
                  <c:v>25.443000000000001</c:v>
                </c:pt>
                <c:pt idx="7">
                  <c:v>24.931000000000001</c:v>
                </c:pt>
                <c:pt idx="8">
                  <c:v>25.628</c:v>
                </c:pt>
                <c:pt idx="9">
                  <c:v>26.467000000000002</c:v>
                </c:pt>
                <c:pt idx="10">
                  <c:v>26.98</c:v>
                </c:pt>
                <c:pt idx="11">
                  <c:v>27.646000000000001</c:v>
                </c:pt>
                <c:pt idx="12">
                  <c:v>29.482000000000003</c:v>
                </c:pt>
                <c:pt idx="13">
                  <c:v>29.128</c:v>
                </c:pt>
                <c:pt idx="14">
                  <c:v>27.131</c:v>
                </c:pt>
                <c:pt idx="15">
                  <c:v>25.215</c:v>
                </c:pt>
                <c:pt idx="16">
                  <c:v>28.541999999999998</c:v>
                </c:pt>
                <c:pt idx="17">
                  <c:v>26.855999999999998</c:v>
                </c:pt>
                <c:pt idx="18">
                  <c:v>27.492999999999999</c:v>
                </c:pt>
                <c:pt idx="19">
                  <c:v>26.122</c:v>
                </c:pt>
                <c:pt idx="20">
                  <c:v>28.342999999999996</c:v>
                </c:pt>
                <c:pt idx="21">
                  <c:v>26.975000000000001</c:v>
                </c:pt>
                <c:pt idx="22">
                  <c:v>27.3</c:v>
                </c:pt>
                <c:pt idx="23">
                  <c:v>28.174999999999997</c:v>
                </c:pt>
                <c:pt idx="24">
                  <c:v>25.995000000000005</c:v>
                </c:pt>
                <c:pt idx="25">
                  <c:v>26.003</c:v>
                </c:pt>
                <c:pt idx="26">
                  <c:v>26.729500000000002</c:v>
                </c:pt>
                <c:pt idx="27">
                  <c:v>27.456</c:v>
                </c:pt>
                <c:pt idx="28">
                  <c:v>31.409000000000002</c:v>
                </c:pt>
                <c:pt idx="29">
                  <c:v>29.215999999999998</c:v>
                </c:pt>
                <c:pt idx="30">
                  <c:v>37.620999999999995</c:v>
                </c:pt>
                <c:pt idx="31">
                  <c:v>30.907</c:v>
                </c:pt>
                <c:pt idx="32">
                  <c:v>30.571000000000002</c:v>
                </c:pt>
                <c:pt idx="33">
                  <c:v>28.469000000000001</c:v>
                </c:pt>
                <c:pt idx="34">
                  <c:v>31.274999999999995</c:v>
                </c:pt>
                <c:pt idx="35">
                  <c:v>27.890999999999998</c:v>
                </c:pt>
                <c:pt idx="36">
                  <c:v>27.186</c:v>
                </c:pt>
                <c:pt idx="37">
                  <c:v>25.875999999999998</c:v>
                </c:pt>
                <c:pt idx="38">
                  <c:v>26.635000000000002</c:v>
                </c:pt>
                <c:pt idx="39">
                  <c:v>29.422999999999998</c:v>
                </c:pt>
                <c:pt idx="40">
                  <c:v>29.646000000000001</c:v>
                </c:pt>
                <c:pt idx="41">
                  <c:v>28.615000000000002</c:v>
                </c:pt>
                <c:pt idx="42">
                  <c:v>26.330000000000002</c:v>
                </c:pt>
                <c:pt idx="43">
                  <c:v>25.875</c:v>
                </c:pt>
                <c:pt idx="44">
                  <c:v>28.561000000000003</c:v>
                </c:pt>
                <c:pt idx="45">
                  <c:v>28.515000000000001</c:v>
                </c:pt>
                <c:pt idx="46">
                  <c:v>27.992999999999995</c:v>
                </c:pt>
                <c:pt idx="47">
                  <c:v>28.677000000000003</c:v>
                </c:pt>
                <c:pt idx="48">
                  <c:v>27.667000000000002</c:v>
                </c:pt>
                <c:pt idx="49">
                  <c:v>27.638000000000002</c:v>
                </c:pt>
                <c:pt idx="50">
                  <c:v>27.589000000000002</c:v>
                </c:pt>
                <c:pt idx="51">
                  <c:v>27.204000000000001</c:v>
                </c:pt>
                <c:pt idx="52">
                  <c:v>28.413999999999998</c:v>
                </c:pt>
                <c:pt idx="53">
                  <c:v>29.070000000000004</c:v>
                </c:pt>
                <c:pt idx="54">
                  <c:v>28.249999999999996</c:v>
                </c:pt>
                <c:pt idx="55">
                  <c:v>29.193999999999996</c:v>
                </c:pt>
                <c:pt idx="56">
                  <c:v>29.774999999999995</c:v>
                </c:pt>
                <c:pt idx="57">
                  <c:v>25.907</c:v>
                </c:pt>
                <c:pt idx="58">
                  <c:v>26.306999999999999</c:v>
                </c:pt>
                <c:pt idx="59">
                  <c:v>27.936000000000003</c:v>
                </c:pt>
                <c:pt idx="60">
                  <c:v>26.978000000000002</c:v>
                </c:pt>
                <c:pt idx="61">
                  <c:v>29.402000000000005</c:v>
                </c:pt>
                <c:pt idx="62">
                  <c:v>31.124000000000002</c:v>
                </c:pt>
                <c:pt idx="63">
                  <c:v>27.904</c:v>
                </c:pt>
                <c:pt idx="64">
                  <c:v>29.597000000000001</c:v>
                </c:pt>
                <c:pt idx="65">
                  <c:v>30.051000000000002</c:v>
                </c:pt>
                <c:pt idx="66">
                  <c:v>30.252000000000002</c:v>
                </c:pt>
                <c:pt idx="67">
                  <c:v>32.185000000000002</c:v>
                </c:pt>
                <c:pt idx="68">
                  <c:v>30.590999999999998</c:v>
                </c:pt>
                <c:pt idx="69">
                  <c:v>27.708000000000002</c:v>
                </c:pt>
                <c:pt idx="70">
                  <c:v>25.795999999999999</c:v>
                </c:pt>
                <c:pt idx="71">
                  <c:v>27.441000000000003</c:v>
                </c:pt>
                <c:pt idx="72">
                  <c:v>28.578000000000003</c:v>
                </c:pt>
                <c:pt idx="73">
                  <c:v>29.966000000000001</c:v>
                </c:pt>
                <c:pt idx="74">
                  <c:v>27.181999999999999</c:v>
                </c:pt>
                <c:pt idx="75">
                  <c:v>26.954000000000001</c:v>
                </c:pt>
                <c:pt idx="76">
                  <c:v>26.080000000000002</c:v>
                </c:pt>
                <c:pt idx="77">
                  <c:v>26.859000000000002</c:v>
                </c:pt>
                <c:pt idx="78">
                  <c:v>27.628</c:v>
                </c:pt>
                <c:pt idx="79">
                  <c:v>26.632000000000001</c:v>
                </c:pt>
                <c:pt idx="80">
                  <c:v>27.983000000000001</c:v>
                </c:pt>
                <c:pt idx="81">
                  <c:v>27.957999999999998</c:v>
                </c:pt>
                <c:pt idx="82">
                  <c:v>29.091000000000001</c:v>
                </c:pt>
                <c:pt idx="83">
                  <c:v>28.744</c:v>
                </c:pt>
                <c:pt idx="84">
                  <c:v>27.806000000000001</c:v>
                </c:pt>
                <c:pt idx="85">
                  <c:v>27.612000000000002</c:v>
                </c:pt>
                <c:pt idx="86">
                  <c:v>29.489000000000001</c:v>
                </c:pt>
                <c:pt idx="87">
                  <c:v>30.671999999999997</c:v>
                </c:pt>
                <c:pt idx="88">
                  <c:v>28.835000000000004</c:v>
                </c:pt>
                <c:pt idx="89">
                  <c:v>29.717999999999996</c:v>
                </c:pt>
                <c:pt idx="90">
                  <c:v>28.951000000000001</c:v>
                </c:pt>
                <c:pt idx="91">
                  <c:v>26.17</c:v>
                </c:pt>
                <c:pt idx="92">
                  <c:v>28.276</c:v>
                </c:pt>
                <c:pt idx="93">
                  <c:v>29.447999999999997</c:v>
                </c:pt>
                <c:pt idx="94">
                  <c:v>27.738</c:v>
                </c:pt>
                <c:pt idx="95">
                  <c:v>26.678999999999998</c:v>
                </c:pt>
                <c:pt idx="96">
                  <c:v>30.681000000000001</c:v>
                </c:pt>
                <c:pt idx="97">
                  <c:v>26.77</c:v>
                </c:pt>
                <c:pt idx="98">
                  <c:v>23.378999999999998</c:v>
                </c:pt>
                <c:pt idx="99">
                  <c:v>26.405000000000001</c:v>
                </c:pt>
                <c:pt idx="100">
                  <c:v>29.485000000000003</c:v>
                </c:pt>
                <c:pt idx="101">
                  <c:v>27.578000000000003</c:v>
                </c:pt>
                <c:pt idx="102">
                  <c:v>25.035999999999998</c:v>
                </c:pt>
                <c:pt idx="103">
                  <c:v>27.595000000000002</c:v>
                </c:pt>
                <c:pt idx="104">
                  <c:v>25.033000000000001</c:v>
                </c:pt>
                <c:pt idx="105">
                  <c:v>22.813000000000002</c:v>
                </c:pt>
                <c:pt idx="106">
                  <c:v>29.031000000000002</c:v>
                </c:pt>
                <c:pt idx="107">
                  <c:v>24.036999999999999</c:v>
                </c:pt>
                <c:pt idx="108">
                  <c:v>27.678999999999998</c:v>
                </c:pt>
                <c:pt idx="109">
                  <c:v>25.867000000000001</c:v>
                </c:pt>
                <c:pt idx="110">
                  <c:v>25.923999999999999</c:v>
                </c:pt>
                <c:pt idx="111">
                  <c:v>23.949000000000005</c:v>
                </c:pt>
                <c:pt idx="112">
                  <c:v>23.010999999999999</c:v>
                </c:pt>
                <c:pt idx="113">
                  <c:v>27.554000000000002</c:v>
                </c:pt>
                <c:pt idx="114">
                  <c:v>25.466999999999999</c:v>
                </c:pt>
                <c:pt idx="115">
                  <c:v>27.397000000000002</c:v>
                </c:pt>
                <c:pt idx="116">
                  <c:v>27.455000000000002</c:v>
                </c:pt>
                <c:pt idx="117">
                  <c:v>26.249000000000002</c:v>
                </c:pt>
                <c:pt idx="118">
                  <c:v>25.778999999999996</c:v>
                </c:pt>
                <c:pt idx="119">
                  <c:v>26.630499999999998</c:v>
                </c:pt>
                <c:pt idx="120">
                  <c:v>27.481999999999999</c:v>
                </c:pt>
                <c:pt idx="121">
                  <c:v>28.028000000000002</c:v>
                </c:pt>
                <c:pt idx="122">
                  <c:v>28.433</c:v>
                </c:pt>
                <c:pt idx="123">
                  <c:v>29.715999999999994</c:v>
                </c:pt>
                <c:pt idx="124">
                  <c:v>30.03</c:v>
                </c:pt>
                <c:pt idx="125">
                  <c:v>30.595000000000002</c:v>
                </c:pt>
                <c:pt idx="126">
                  <c:v>28.45</c:v>
                </c:pt>
                <c:pt idx="127">
                  <c:v>30.812999999999999</c:v>
                </c:pt>
                <c:pt idx="128">
                  <c:v>33.811</c:v>
                </c:pt>
                <c:pt idx="129">
                  <c:v>36.489999999999995</c:v>
                </c:pt>
                <c:pt idx="130">
                  <c:v>33.148000000000003</c:v>
                </c:pt>
                <c:pt idx="131">
                  <c:v>36.251000000000005</c:v>
                </c:pt>
                <c:pt idx="132">
                  <c:v>34.466999999999999</c:v>
                </c:pt>
                <c:pt idx="133">
                  <c:v>32.36</c:v>
                </c:pt>
                <c:pt idx="134">
                  <c:v>34.295000000000002</c:v>
                </c:pt>
                <c:pt idx="135">
                  <c:v>34.613999999999997</c:v>
                </c:pt>
                <c:pt idx="136">
                  <c:v>34.148000000000003</c:v>
                </c:pt>
                <c:pt idx="137">
                  <c:v>37.622</c:v>
                </c:pt>
                <c:pt idx="138">
                  <c:v>38.825000000000003</c:v>
                </c:pt>
                <c:pt idx="139">
                  <c:v>33.483000000000004</c:v>
                </c:pt>
                <c:pt idx="140">
                  <c:v>29.047999999999995</c:v>
                </c:pt>
                <c:pt idx="141">
                  <c:v>32.716000000000001</c:v>
                </c:pt>
                <c:pt idx="142">
                  <c:v>32.042999999999999</c:v>
                </c:pt>
                <c:pt idx="143">
                  <c:v>31.961999999999996</c:v>
                </c:pt>
                <c:pt idx="144">
                  <c:v>31.859999999999992</c:v>
                </c:pt>
                <c:pt idx="145">
                  <c:v>33.472999999999999</c:v>
                </c:pt>
                <c:pt idx="146">
                  <c:v>29.847000000000001</c:v>
                </c:pt>
                <c:pt idx="147">
                  <c:v>25.050999999999998</c:v>
                </c:pt>
                <c:pt idx="148">
                  <c:v>26.344999999999999</c:v>
                </c:pt>
                <c:pt idx="149">
                  <c:v>27.797000000000004</c:v>
                </c:pt>
                <c:pt idx="150">
                  <c:v>30.233000000000001</c:v>
                </c:pt>
                <c:pt idx="151">
                  <c:v>35.667999999999999</c:v>
                </c:pt>
                <c:pt idx="152">
                  <c:v>33.278999999999996</c:v>
                </c:pt>
                <c:pt idx="153">
                  <c:v>31.714999999999996</c:v>
                </c:pt>
                <c:pt idx="154">
                  <c:v>26.104999999999997</c:v>
                </c:pt>
                <c:pt idx="155">
                  <c:v>31.462</c:v>
                </c:pt>
                <c:pt idx="156">
                  <c:v>28.513999999999999</c:v>
                </c:pt>
                <c:pt idx="157">
                  <c:v>29.716000000000001</c:v>
                </c:pt>
                <c:pt idx="158">
                  <c:v>33.928000000000004</c:v>
                </c:pt>
                <c:pt idx="159">
                  <c:v>30.874999999999996</c:v>
                </c:pt>
                <c:pt idx="160">
                  <c:v>31.620000000000005</c:v>
                </c:pt>
                <c:pt idx="161">
                  <c:v>35.207000000000001</c:v>
                </c:pt>
                <c:pt idx="162">
                  <c:v>37.247999999999998</c:v>
                </c:pt>
                <c:pt idx="163">
                  <c:v>37.958999999999996</c:v>
                </c:pt>
                <c:pt idx="164">
                  <c:v>38.879000000000005</c:v>
                </c:pt>
                <c:pt idx="165">
                  <c:v>32.942999999999998</c:v>
                </c:pt>
                <c:pt idx="166">
                  <c:v>30.77</c:v>
                </c:pt>
                <c:pt idx="167">
                  <c:v>32.193999999999996</c:v>
                </c:pt>
                <c:pt idx="168">
                  <c:v>32.469000000000001</c:v>
                </c:pt>
                <c:pt idx="169">
                  <c:v>32.325000000000003</c:v>
                </c:pt>
                <c:pt idx="170">
                  <c:v>30.177000000000003</c:v>
                </c:pt>
                <c:pt idx="171">
                  <c:v>30.079000000000001</c:v>
                </c:pt>
                <c:pt idx="172">
                  <c:v>32.502000000000002</c:v>
                </c:pt>
                <c:pt idx="173">
                  <c:v>33.68</c:v>
                </c:pt>
                <c:pt idx="174">
                  <c:v>31.950000000000003</c:v>
                </c:pt>
                <c:pt idx="175">
                  <c:v>32.749000000000002</c:v>
                </c:pt>
                <c:pt idx="176">
                  <c:v>34.638999999999996</c:v>
                </c:pt>
                <c:pt idx="177">
                  <c:v>34.805999999999997</c:v>
                </c:pt>
                <c:pt idx="178">
                  <c:v>31.001999999999995</c:v>
                </c:pt>
                <c:pt idx="179">
                  <c:v>28.57</c:v>
                </c:pt>
                <c:pt idx="180">
                  <c:v>30.42</c:v>
                </c:pt>
                <c:pt idx="181">
                  <c:v>29.67</c:v>
                </c:pt>
                <c:pt idx="182">
                  <c:v>28.449999999999996</c:v>
                </c:pt>
                <c:pt idx="183">
                  <c:v>32.104999999999997</c:v>
                </c:pt>
                <c:pt idx="184">
                  <c:v>31.076999999999998</c:v>
                </c:pt>
                <c:pt idx="185">
                  <c:v>34.15</c:v>
                </c:pt>
                <c:pt idx="186">
                  <c:v>33.137</c:v>
                </c:pt>
                <c:pt idx="187">
                  <c:v>34.119999999999997</c:v>
                </c:pt>
                <c:pt idx="188">
                  <c:v>29.802999999999997</c:v>
                </c:pt>
                <c:pt idx="189">
                  <c:v>33.128</c:v>
                </c:pt>
                <c:pt idx="190">
                  <c:v>36.707999999999998</c:v>
                </c:pt>
                <c:pt idx="191">
                  <c:v>35.567</c:v>
                </c:pt>
                <c:pt idx="192">
                  <c:v>33.094000000000001</c:v>
                </c:pt>
                <c:pt idx="193">
                  <c:v>32.322000000000003</c:v>
                </c:pt>
                <c:pt idx="194">
                  <c:v>31.058999999999997</c:v>
                </c:pt>
                <c:pt idx="195">
                  <c:v>30.594999999999999</c:v>
                </c:pt>
                <c:pt idx="196">
                  <c:v>29.242000000000001</c:v>
                </c:pt>
                <c:pt idx="197">
                  <c:v>31.295000000000002</c:v>
                </c:pt>
                <c:pt idx="198">
                  <c:v>35.660999999999994</c:v>
                </c:pt>
                <c:pt idx="199">
                  <c:v>35.759</c:v>
                </c:pt>
                <c:pt idx="200">
                  <c:v>33.292999999999999</c:v>
                </c:pt>
                <c:pt idx="201">
                  <c:v>28.328999999999997</c:v>
                </c:pt>
                <c:pt idx="202">
                  <c:v>29.082000000000001</c:v>
                </c:pt>
                <c:pt idx="203">
                  <c:v>33.831000000000003</c:v>
                </c:pt>
                <c:pt idx="204">
                  <c:v>29.268000000000004</c:v>
                </c:pt>
                <c:pt idx="205">
                  <c:v>29.011999999999997</c:v>
                </c:pt>
                <c:pt idx="206">
                  <c:v>27.853000000000002</c:v>
                </c:pt>
                <c:pt idx="207">
                  <c:v>32.190999999999995</c:v>
                </c:pt>
                <c:pt idx="208">
                  <c:v>30.135999999999996</c:v>
                </c:pt>
                <c:pt idx="209">
                  <c:v>32.387999999999998</c:v>
                </c:pt>
                <c:pt idx="210">
                  <c:v>30.170999999999999</c:v>
                </c:pt>
                <c:pt idx="211">
                  <c:v>29.288000000000004</c:v>
                </c:pt>
                <c:pt idx="212">
                  <c:v>30.420999999999999</c:v>
                </c:pt>
                <c:pt idx="213">
                  <c:v>29.265999999999998</c:v>
                </c:pt>
                <c:pt idx="214">
                  <c:v>30.591999999999999</c:v>
                </c:pt>
                <c:pt idx="215">
                  <c:v>30.396000000000004</c:v>
                </c:pt>
                <c:pt idx="216">
                  <c:v>28.490000000000002</c:v>
                </c:pt>
                <c:pt idx="217">
                  <c:v>29.04</c:v>
                </c:pt>
                <c:pt idx="218">
                  <c:v>30.165999999999997</c:v>
                </c:pt>
                <c:pt idx="219">
                  <c:v>31.453000000000003</c:v>
                </c:pt>
                <c:pt idx="220">
                  <c:v>32.673999999999999</c:v>
                </c:pt>
                <c:pt idx="221">
                  <c:v>31.716000000000001</c:v>
                </c:pt>
                <c:pt idx="222">
                  <c:v>31.096000000000004</c:v>
                </c:pt>
                <c:pt idx="223">
                  <c:v>29.972000000000001</c:v>
                </c:pt>
                <c:pt idx="224">
                  <c:v>27.802</c:v>
                </c:pt>
                <c:pt idx="225">
                  <c:v>32.031999999999996</c:v>
                </c:pt>
                <c:pt idx="226">
                  <c:v>32.405999999999992</c:v>
                </c:pt>
                <c:pt idx="227">
                  <c:v>34.56</c:v>
                </c:pt>
                <c:pt idx="228">
                  <c:v>35.400999999999996</c:v>
                </c:pt>
                <c:pt idx="229">
                  <c:v>33.594999999999999</c:v>
                </c:pt>
                <c:pt idx="230">
                  <c:v>29.552999999999997</c:v>
                </c:pt>
                <c:pt idx="231">
                  <c:v>30.521999999999998</c:v>
                </c:pt>
                <c:pt idx="232">
                  <c:v>33.856000000000002</c:v>
                </c:pt>
                <c:pt idx="233">
                  <c:v>32.101999999999997</c:v>
                </c:pt>
                <c:pt idx="234">
                  <c:v>33.835000000000001</c:v>
                </c:pt>
                <c:pt idx="235">
                  <c:v>36.201999999999998</c:v>
                </c:pt>
                <c:pt idx="236">
                  <c:v>31.220999999999997</c:v>
                </c:pt>
                <c:pt idx="237">
                  <c:v>31.737999999999992</c:v>
                </c:pt>
                <c:pt idx="238">
                  <c:v>29.716999999999999</c:v>
                </c:pt>
                <c:pt idx="239">
                  <c:v>32.07</c:v>
                </c:pt>
                <c:pt idx="240">
                  <c:v>28.657999999999998</c:v>
                </c:pt>
                <c:pt idx="241">
                  <c:v>29.675999999999998</c:v>
                </c:pt>
                <c:pt idx="242">
                  <c:v>32.045000000000002</c:v>
                </c:pt>
                <c:pt idx="243">
                  <c:v>31.045999999999999</c:v>
                </c:pt>
                <c:pt idx="244">
                  <c:v>27.036000000000001</c:v>
                </c:pt>
                <c:pt idx="245">
                  <c:v>26.911000000000001</c:v>
                </c:pt>
                <c:pt idx="246">
                  <c:v>28.294</c:v>
                </c:pt>
                <c:pt idx="247">
                  <c:v>28.564</c:v>
                </c:pt>
                <c:pt idx="248">
                  <c:v>28.592000000000002</c:v>
                </c:pt>
                <c:pt idx="249">
                  <c:v>27.991</c:v>
                </c:pt>
                <c:pt idx="250">
                  <c:v>28.334000000000003</c:v>
                </c:pt>
                <c:pt idx="251">
                  <c:v>28.597999999999999</c:v>
                </c:pt>
                <c:pt idx="252">
                  <c:v>29.004999999999999</c:v>
                </c:pt>
                <c:pt idx="253">
                  <c:v>30.076000000000001</c:v>
                </c:pt>
                <c:pt idx="254">
                  <c:v>31.225999999999999</c:v>
                </c:pt>
                <c:pt idx="255">
                  <c:v>31.466999999999999</c:v>
                </c:pt>
                <c:pt idx="256">
                  <c:v>31.131</c:v>
                </c:pt>
                <c:pt idx="257">
                  <c:v>32.697000000000003</c:v>
                </c:pt>
                <c:pt idx="258">
                  <c:v>25.28</c:v>
                </c:pt>
                <c:pt idx="259">
                  <c:v>27.350999999999999</c:v>
                </c:pt>
                <c:pt idx="260">
                  <c:v>27.846</c:v>
                </c:pt>
                <c:pt idx="261">
                  <c:v>28.648</c:v>
                </c:pt>
                <c:pt idx="262">
                  <c:v>28.299000000000003</c:v>
                </c:pt>
                <c:pt idx="263">
                  <c:v>28.547999999999998</c:v>
                </c:pt>
                <c:pt idx="264">
                  <c:v>28.844999999999999</c:v>
                </c:pt>
                <c:pt idx="265">
                  <c:v>23.829000000000001</c:v>
                </c:pt>
                <c:pt idx="266">
                  <c:v>24.805999999999997</c:v>
                </c:pt>
                <c:pt idx="267">
                  <c:v>28.28</c:v>
                </c:pt>
                <c:pt idx="268">
                  <c:v>24.863</c:v>
                </c:pt>
                <c:pt idx="269">
                  <c:v>26.594000000000001</c:v>
                </c:pt>
                <c:pt idx="270">
                  <c:v>25.855</c:v>
                </c:pt>
                <c:pt idx="271">
                  <c:v>28.966000000000001</c:v>
                </c:pt>
                <c:pt idx="272">
                  <c:v>26.473999999999997</c:v>
                </c:pt>
                <c:pt idx="273">
                  <c:v>27.177</c:v>
                </c:pt>
                <c:pt idx="274">
                  <c:v>27.821000000000002</c:v>
                </c:pt>
                <c:pt idx="275">
                  <c:v>28.924999999999997</c:v>
                </c:pt>
                <c:pt idx="276">
                  <c:v>30.847000000000001</c:v>
                </c:pt>
                <c:pt idx="277">
                  <c:v>31.187999999999999</c:v>
                </c:pt>
                <c:pt idx="278">
                  <c:v>30.462000000000003</c:v>
                </c:pt>
                <c:pt idx="279">
                  <c:v>28.253999999999998</c:v>
                </c:pt>
                <c:pt idx="280">
                  <c:v>25.36</c:v>
                </c:pt>
                <c:pt idx="281">
                  <c:v>28.790000000000003</c:v>
                </c:pt>
                <c:pt idx="282">
                  <c:v>27.498999999999999</c:v>
                </c:pt>
                <c:pt idx="283">
                  <c:v>29.700000000000003</c:v>
                </c:pt>
                <c:pt idx="284">
                  <c:v>28.851000000000003</c:v>
                </c:pt>
                <c:pt idx="285">
                  <c:v>29.283000000000001</c:v>
                </c:pt>
                <c:pt idx="286">
                  <c:v>28.795999999999999</c:v>
                </c:pt>
                <c:pt idx="287">
                  <c:v>28.341999999999999</c:v>
                </c:pt>
                <c:pt idx="288">
                  <c:v>29.675000000000001</c:v>
                </c:pt>
                <c:pt idx="289">
                  <c:v>29.445999999999998</c:v>
                </c:pt>
                <c:pt idx="290">
                  <c:v>29.304000000000002</c:v>
                </c:pt>
                <c:pt idx="291">
                  <c:v>33.006999999999998</c:v>
                </c:pt>
                <c:pt idx="292">
                  <c:v>31.576000000000001</c:v>
                </c:pt>
                <c:pt idx="293">
                  <c:v>25.509999999999998</c:v>
                </c:pt>
                <c:pt idx="294">
                  <c:v>30.894999999999996</c:v>
                </c:pt>
                <c:pt idx="295">
                  <c:v>32.108000000000004</c:v>
                </c:pt>
                <c:pt idx="296">
                  <c:v>30.596</c:v>
                </c:pt>
                <c:pt idx="297">
                  <c:v>32.712000000000003</c:v>
                </c:pt>
                <c:pt idx="298">
                  <c:v>31.072000000000003</c:v>
                </c:pt>
                <c:pt idx="299">
                  <c:v>29.035</c:v>
                </c:pt>
                <c:pt idx="300">
                  <c:v>30.876000000000001</c:v>
                </c:pt>
                <c:pt idx="301">
                  <c:v>32.924999999999997</c:v>
                </c:pt>
                <c:pt idx="302">
                  <c:v>30.353999999999999</c:v>
                </c:pt>
                <c:pt idx="303">
                  <c:v>31.718</c:v>
                </c:pt>
                <c:pt idx="304">
                  <c:v>29.105999999999998</c:v>
                </c:pt>
                <c:pt idx="305">
                  <c:v>32.248999999999995</c:v>
                </c:pt>
                <c:pt idx="306">
                  <c:v>30.582000000000001</c:v>
                </c:pt>
                <c:pt idx="307">
                  <c:v>29.904999999999998</c:v>
                </c:pt>
                <c:pt idx="308">
                  <c:v>27.871000000000002</c:v>
                </c:pt>
                <c:pt idx="309">
                  <c:v>31.081999999999997</c:v>
                </c:pt>
                <c:pt idx="310">
                  <c:v>28.369</c:v>
                </c:pt>
                <c:pt idx="311">
                  <c:v>27.542999999999999</c:v>
                </c:pt>
                <c:pt idx="312">
                  <c:v>29.142999999999997</c:v>
                </c:pt>
                <c:pt idx="313">
                  <c:v>28.665000000000003</c:v>
                </c:pt>
                <c:pt idx="314">
                  <c:v>29.768000000000001</c:v>
                </c:pt>
                <c:pt idx="315">
                  <c:v>29.797999999999998</c:v>
                </c:pt>
                <c:pt idx="316">
                  <c:v>26.641999999999999</c:v>
                </c:pt>
                <c:pt idx="317">
                  <c:v>28.154</c:v>
                </c:pt>
                <c:pt idx="318">
                  <c:v>27.850999999999999</c:v>
                </c:pt>
                <c:pt idx="319">
                  <c:v>28.041</c:v>
                </c:pt>
                <c:pt idx="320">
                  <c:v>26.759</c:v>
                </c:pt>
                <c:pt idx="321">
                  <c:v>26.236000000000001</c:v>
                </c:pt>
                <c:pt idx="322">
                  <c:v>24.445</c:v>
                </c:pt>
                <c:pt idx="323">
                  <c:v>26.709000000000003</c:v>
                </c:pt>
                <c:pt idx="324">
                  <c:v>25.946999999999999</c:v>
                </c:pt>
                <c:pt idx="325">
                  <c:v>25.63</c:v>
                </c:pt>
                <c:pt idx="326">
                  <c:v>24.013999999999999</c:v>
                </c:pt>
                <c:pt idx="327">
                  <c:v>24.310000000000002</c:v>
                </c:pt>
                <c:pt idx="328">
                  <c:v>22.900999999999996</c:v>
                </c:pt>
                <c:pt idx="329">
                  <c:v>23.087</c:v>
                </c:pt>
                <c:pt idx="330">
                  <c:v>25.478999999999999</c:v>
                </c:pt>
                <c:pt idx="331">
                  <c:v>26.186000000000003</c:v>
                </c:pt>
                <c:pt idx="332">
                  <c:v>27.901</c:v>
                </c:pt>
                <c:pt idx="333">
                  <c:v>26.588000000000001</c:v>
                </c:pt>
                <c:pt idx="334">
                  <c:v>25.853999999999999</c:v>
                </c:pt>
                <c:pt idx="335">
                  <c:v>24.699000000000002</c:v>
                </c:pt>
                <c:pt idx="336">
                  <c:v>24.273999999999997</c:v>
                </c:pt>
                <c:pt idx="337">
                  <c:v>28.332000000000001</c:v>
                </c:pt>
                <c:pt idx="338">
                  <c:v>27.292000000000002</c:v>
                </c:pt>
                <c:pt idx="339">
                  <c:v>28.427</c:v>
                </c:pt>
                <c:pt idx="340">
                  <c:v>26.501999999999999</c:v>
                </c:pt>
                <c:pt idx="341">
                  <c:v>26.591999999999999</c:v>
                </c:pt>
                <c:pt idx="342">
                  <c:v>23.310000000000002</c:v>
                </c:pt>
                <c:pt idx="343">
                  <c:v>24.802999999999997</c:v>
                </c:pt>
                <c:pt idx="344">
                  <c:v>26.853000000000002</c:v>
                </c:pt>
                <c:pt idx="345">
                  <c:v>29.692</c:v>
                </c:pt>
                <c:pt idx="346">
                  <c:v>25.641999999999999</c:v>
                </c:pt>
                <c:pt idx="347">
                  <c:v>24.745000000000001</c:v>
                </c:pt>
                <c:pt idx="348">
                  <c:v>26.272999999999996</c:v>
                </c:pt>
                <c:pt idx="349">
                  <c:v>22.113</c:v>
                </c:pt>
                <c:pt idx="350">
                  <c:v>22.733999999999998</c:v>
                </c:pt>
                <c:pt idx="351">
                  <c:v>26.631000000000004</c:v>
                </c:pt>
                <c:pt idx="352">
                  <c:v>22.97</c:v>
                </c:pt>
                <c:pt idx="353">
                  <c:v>24.582000000000001</c:v>
                </c:pt>
                <c:pt idx="354">
                  <c:v>24.599</c:v>
                </c:pt>
                <c:pt idx="355">
                  <c:v>25.996000000000002</c:v>
                </c:pt>
                <c:pt idx="356">
                  <c:v>22.795999999999999</c:v>
                </c:pt>
                <c:pt idx="357">
                  <c:v>22.597000000000001</c:v>
                </c:pt>
                <c:pt idx="358">
                  <c:v>22.910999999999998</c:v>
                </c:pt>
                <c:pt idx="359">
                  <c:v>23.094000000000001</c:v>
                </c:pt>
                <c:pt idx="360">
                  <c:v>23.975000000000001</c:v>
                </c:pt>
                <c:pt idx="361">
                  <c:v>25.17</c:v>
                </c:pt>
                <c:pt idx="362">
                  <c:v>24.221</c:v>
                </c:pt>
                <c:pt idx="363">
                  <c:v>23.837</c:v>
                </c:pt>
                <c:pt idx="364">
                  <c:v>23.952999999999999</c:v>
                </c:pt>
                <c:pt idx="365">
                  <c:v>25.225999999999999</c:v>
                </c:pt>
                <c:pt idx="366">
                  <c:v>25.297000000000004</c:v>
                </c:pt>
                <c:pt idx="367">
                  <c:v>25.823</c:v>
                </c:pt>
                <c:pt idx="368">
                  <c:v>25.300000000000004</c:v>
                </c:pt>
                <c:pt idx="369">
                  <c:v>25.975000000000001</c:v>
                </c:pt>
                <c:pt idx="370">
                  <c:v>25.015000000000001</c:v>
                </c:pt>
                <c:pt idx="371">
                  <c:v>25.435000000000002</c:v>
                </c:pt>
                <c:pt idx="372">
                  <c:v>25.402999999999999</c:v>
                </c:pt>
                <c:pt idx="373">
                  <c:v>25.952999999999996</c:v>
                </c:pt>
                <c:pt idx="374">
                  <c:v>26.723999999999997</c:v>
                </c:pt>
                <c:pt idx="375">
                  <c:v>26.993000000000002</c:v>
                </c:pt>
                <c:pt idx="376">
                  <c:v>25.662999999999997</c:v>
                </c:pt>
                <c:pt idx="377">
                  <c:v>27.134</c:v>
                </c:pt>
                <c:pt idx="378">
                  <c:v>24.122999999999998</c:v>
                </c:pt>
                <c:pt idx="379">
                  <c:v>26.433</c:v>
                </c:pt>
                <c:pt idx="380">
                  <c:v>26.423999999999999</c:v>
                </c:pt>
                <c:pt idx="381">
                  <c:v>27</c:v>
                </c:pt>
                <c:pt idx="382">
                  <c:v>27.294999999999998</c:v>
                </c:pt>
                <c:pt idx="383">
                  <c:v>26.584999999999997</c:v>
                </c:pt>
                <c:pt idx="384">
                  <c:v>23.454999999999998</c:v>
                </c:pt>
                <c:pt idx="385">
                  <c:v>24.698</c:v>
                </c:pt>
                <c:pt idx="386">
                  <c:v>27.302999999999997</c:v>
                </c:pt>
                <c:pt idx="387">
                  <c:v>26.415999999999997</c:v>
                </c:pt>
                <c:pt idx="388">
                  <c:v>26.596</c:v>
                </c:pt>
                <c:pt idx="389">
                  <c:v>27.288000000000004</c:v>
                </c:pt>
                <c:pt idx="390">
                  <c:v>26.585000000000001</c:v>
                </c:pt>
                <c:pt idx="391">
                  <c:v>25.661999999999999</c:v>
                </c:pt>
                <c:pt idx="392">
                  <c:v>24.255000000000003</c:v>
                </c:pt>
                <c:pt idx="393">
                  <c:v>27.7</c:v>
                </c:pt>
                <c:pt idx="394">
                  <c:v>28.209</c:v>
                </c:pt>
                <c:pt idx="395">
                  <c:v>26.211000000000002</c:v>
                </c:pt>
                <c:pt idx="396">
                  <c:v>27.328200000000006</c:v>
                </c:pt>
                <c:pt idx="397">
                  <c:v>28.145199999999999</c:v>
                </c:pt>
                <c:pt idx="398">
                  <c:v>22.792999999999996</c:v>
                </c:pt>
                <c:pt idx="399">
                  <c:v>24.699200000000001</c:v>
                </c:pt>
                <c:pt idx="400">
                  <c:v>27.358200000000004</c:v>
                </c:pt>
                <c:pt idx="401">
                  <c:v>27.267000000000003</c:v>
                </c:pt>
                <c:pt idx="402">
                  <c:v>26.180000000000003</c:v>
                </c:pt>
                <c:pt idx="403">
                  <c:v>27.638999999999999</c:v>
                </c:pt>
                <c:pt idx="404">
                  <c:v>26.329499999999999</c:v>
                </c:pt>
                <c:pt idx="405">
                  <c:v>26.435500000000001</c:v>
                </c:pt>
                <c:pt idx="406">
                  <c:v>24.898500000000002</c:v>
                </c:pt>
                <c:pt idx="407">
                  <c:v>26.343499999999999</c:v>
                </c:pt>
                <c:pt idx="408">
                  <c:v>25.242571000000002</c:v>
                </c:pt>
                <c:pt idx="409">
                  <c:v>27.301571000000003</c:v>
                </c:pt>
                <c:pt idx="410">
                  <c:v>26.308570999999997</c:v>
                </c:pt>
                <c:pt idx="411">
                  <c:v>27.414570999999995</c:v>
                </c:pt>
                <c:pt idx="412">
                  <c:v>25.008571</c:v>
                </c:pt>
                <c:pt idx="413">
                  <c:v>25.637571000000001</c:v>
                </c:pt>
                <c:pt idx="414">
                  <c:v>26.364570999999998</c:v>
                </c:pt>
                <c:pt idx="415">
                  <c:v>27.331</c:v>
                </c:pt>
                <c:pt idx="416">
                  <c:v>26.892000000000003</c:v>
                </c:pt>
                <c:pt idx="417">
                  <c:v>25.478000000000002</c:v>
                </c:pt>
                <c:pt idx="418">
                  <c:v>25.573</c:v>
                </c:pt>
                <c:pt idx="419">
                  <c:v>25.483999999999998</c:v>
                </c:pt>
                <c:pt idx="420">
                  <c:v>23.279999999999998</c:v>
                </c:pt>
                <c:pt idx="421">
                  <c:v>27.050999999999998</c:v>
                </c:pt>
                <c:pt idx="422">
                  <c:v>26.857999999999997</c:v>
                </c:pt>
                <c:pt idx="423">
                  <c:v>25.793000000000003</c:v>
                </c:pt>
                <c:pt idx="424">
                  <c:v>26.007999999999999</c:v>
                </c:pt>
                <c:pt idx="425">
                  <c:v>28.258999999999997</c:v>
                </c:pt>
                <c:pt idx="426">
                  <c:v>23.615000000000002</c:v>
                </c:pt>
                <c:pt idx="427">
                  <c:v>24.837</c:v>
                </c:pt>
                <c:pt idx="428">
                  <c:v>26.080000000000002</c:v>
                </c:pt>
                <c:pt idx="429">
                  <c:v>24.823</c:v>
                </c:pt>
                <c:pt idx="430">
                  <c:v>26.116000000000003</c:v>
                </c:pt>
                <c:pt idx="431">
                  <c:v>27.4</c:v>
                </c:pt>
                <c:pt idx="432">
                  <c:v>26.637999999999998</c:v>
                </c:pt>
                <c:pt idx="433">
                  <c:v>23.054999999999996</c:v>
                </c:pt>
                <c:pt idx="434">
                  <c:v>25.145</c:v>
                </c:pt>
                <c:pt idx="435">
                  <c:v>26.831</c:v>
                </c:pt>
                <c:pt idx="436">
                  <c:v>23.648999999999997</c:v>
                </c:pt>
                <c:pt idx="437">
                  <c:v>27.004999999999999</c:v>
                </c:pt>
                <c:pt idx="438">
                  <c:v>25.902000000000005</c:v>
                </c:pt>
                <c:pt idx="439">
                  <c:v>24.934000000000001</c:v>
                </c:pt>
                <c:pt idx="440">
                  <c:v>23.686999999999998</c:v>
                </c:pt>
                <c:pt idx="441">
                  <c:v>25.518000000000001</c:v>
                </c:pt>
                <c:pt idx="442">
                  <c:v>25.824999999999999</c:v>
                </c:pt>
                <c:pt idx="443">
                  <c:v>25.114999999999998</c:v>
                </c:pt>
                <c:pt idx="444">
                  <c:v>27.042999999999999</c:v>
                </c:pt>
                <c:pt idx="445">
                  <c:v>26.656000000000002</c:v>
                </c:pt>
                <c:pt idx="446">
                  <c:v>23.776</c:v>
                </c:pt>
                <c:pt idx="447">
                  <c:v>22.163</c:v>
                </c:pt>
                <c:pt idx="448">
                  <c:v>24.691000000000003</c:v>
                </c:pt>
                <c:pt idx="449">
                  <c:v>29.773</c:v>
                </c:pt>
                <c:pt idx="450">
                  <c:v>25.227000000000004</c:v>
                </c:pt>
                <c:pt idx="451">
                  <c:v>27.132999999999999</c:v>
                </c:pt>
                <c:pt idx="452">
                  <c:v>26.198</c:v>
                </c:pt>
                <c:pt idx="453">
                  <c:v>25.907000000000004</c:v>
                </c:pt>
                <c:pt idx="454">
                  <c:v>26.033000000000001</c:v>
                </c:pt>
                <c:pt idx="455">
                  <c:v>21.927</c:v>
                </c:pt>
                <c:pt idx="456">
                  <c:v>26.587999999999997</c:v>
                </c:pt>
                <c:pt idx="457">
                  <c:v>24.255000000000003</c:v>
                </c:pt>
                <c:pt idx="458">
                  <c:v>26.315000000000001</c:v>
                </c:pt>
                <c:pt idx="459">
                  <c:v>27.102</c:v>
                </c:pt>
                <c:pt idx="460">
                  <c:v>26.641999999999999</c:v>
                </c:pt>
                <c:pt idx="461">
                  <c:v>27.529999999999998</c:v>
                </c:pt>
                <c:pt idx="462">
                  <c:v>27.197000000000003</c:v>
                </c:pt>
                <c:pt idx="463">
                  <c:v>31.183</c:v>
                </c:pt>
                <c:pt idx="464">
                  <c:v>30.746999999999996</c:v>
                </c:pt>
                <c:pt idx="465">
                  <c:v>29.193999999999996</c:v>
                </c:pt>
                <c:pt idx="466">
                  <c:v>31.335000000000001</c:v>
                </c:pt>
                <c:pt idx="467">
                  <c:v>29.316000000000003</c:v>
                </c:pt>
                <c:pt idx="468">
                  <c:v>27.721999999999998</c:v>
                </c:pt>
                <c:pt idx="469">
                  <c:v>24.626000000000001</c:v>
                </c:pt>
                <c:pt idx="470">
                  <c:v>28.302999999999997</c:v>
                </c:pt>
                <c:pt idx="471">
                  <c:v>25.201999999999998</c:v>
                </c:pt>
                <c:pt idx="472">
                  <c:v>29.145</c:v>
                </c:pt>
                <c:pt idx="473">
                  <c:v>25.606999999999999</c:v>
                </c:pt>
                <c:pt idx="474">
                  <c:v>29.262999999999998</c:v>
                </c:pt>
                <c:pt idx="475">
                  <c:v>29.405999999999995</c:v>
                </c:pt>
                <c:pt idx="476">
                  <c:v>30.492000000000004</c:v>
                </c:pt>
                <c:pt idx="477">
                  <c:v>33.548999999999999</c:v>
                </c:pt>
                <c:pt idx="478">
                  <c:v>31.608000000000004</c:v>
                </c:pt>
                <c:pt idx="479">
                  <c:v>30.701999999999998</c:v>
                </c:pt>
                <c:pt idx="480">
                  <c:v>28.680000000000003</c:v>
                </c:pt>
                <c:pt idx="481">
                  <c:v>30.675999999999998</c:v>
                </c:pt>
                <c:pt idx="482">
                  <c:v>28.951999999999998</c:v>
                </c:pt>
                <c:pt idx="483">
                  <c:v>29.478000000000002</c:v>
                </c:pt>
                <c:pt idx="484">
                  <c:v>33.152999999999999</c:v>
                </c:pt>
                <c:pt idx="485">
                  <c:v>32.973999999999997</c:v>
                </c:pt>
                <c:pt idx="486">
                  <c:v>33.753999999999998</c:v>
                </c:pt>
                <c:pt idx="487">
                  <c:v>33.791000000000004</c:v>
                </c:pt>
                <c:pt idx="488">
                  <c:v>36.591999999999999</c:v>
                </c:pt>
                <c:pt idx="489">
                  <c:v>34.045999999999999</c:v>
                </c:pt>
                <c:pt idx="490">
                  <c:v>29.416999999999998</c:v>
                </c:pt>
                <c:pt idx="491">
                  <c:v>32.335000000000001</c:v>
                </c:pt>
                <c:pt idx="492">
                  <c:v>33.820999999999998</c:v>
                </c:pt>
                <c:pt idx="493">
                  <c:v>36.708999999999996</c:v>
                </c:pt>
                <c:pt idx="494">
                  <c:v>33.916000000000004</c:v>
                </c:pt>
                <c:pt idx="495">
                  <c:v>34.565999999999995</c:v>
                </c:pt>
                <c:pt idx="496">
                  <c:v>34.333000000000006</c:v>
                </c:pt>
                <c:pt idx="497">
                  <c:v>28.361999999999998</c:v>
                </c:pt>
                <c:pt idx="498">
                  <c:v>33.029999999999994</c:v>
                </c:pt>
                <c:pt idx="499">
                  <c:v>30.349999999999998</c:v>
                </c:pt>
                <c:pt idx="500">
                  <c:v>28.521000000000001</c:v>
                </c:pt>
                <c:pt idx="501">
                  <c:v>27.078999999999997</c:v>
                </c:pt>
                <c:pt idx="502">
                  <c:v>27.817</c:v>
                </c:pt>
                <c:pt idx="503">
                  <c:v>29.185000000000006</c:v>
                </c:pt>
                <c:pt idx="504">
                  <c:v>27.724999999999998</c:v>
                </c:pt>
                <c:pt idx="505">
                  <c:v>28.262</c:v>
                </c:pt>
                <c:pt idx="506">
                  <c:v>29.965000000000003</c:v>
                </c:pt>
                <c:pt idx="507">
                  <c:v>28.670999999999996</c:v>
                </c:pt>
                <c:pt idx="508">
                  <c:v>29.08</c:v>
                </c:pt>
                <c:pt idx="509">
                  <c:v>28.853000000000002</c:v>
                </c:pt>
                <c:pt idx="510">
                  <c:v>28.656999999999996</c:v>
                </c:pt>
                <c:pt idx="511">
                  <c:v>24.181000000000001</c:v>
                </c:pt>
                <c:pt idx="512">
                  <c:v>25.360000000000003</c:v>
                </c:pt>
                <c:pt idx="513">
                  <c:v>28.508000000000003</c:v>
                </c:pt>
                <c:pt idx="514">
                  <c:v>28.840000000000003</c:v>
                </c:pt>
                <c:pt idx="515">
                  <c:v>29.442</c:v>
                </c:pt>
                <c:pt idx="516">
                  <c:v>26.701000000000001</c:v>
                </c:pt>
                <c:pt idx="517">
                  <c:v>25.385999999999999</c:v>
                </c:pt>
                <c:pt idx="518">
                  <c:v>25.042999999999999</c:v>
                </c:pt>
                <c:pt idx="519">
                  <c:v>29.618000000000002</c:v>
                </c:pt>
                <c:pt idx="520">
                  <c:v>30.341000000000001</c:v>
                </c:pt>
                <c:pt idx="521">
                  <c:v>32.045999999999999</c:v>
                </c:pt>
                <c:pt idx="522">
                  <c:v>29.742000000000001</c:v>
                </c:pt>
                <c:pt idx="523">
                  <c:v>30.032000000000004</c:v>
                </c:pt>
                <c:pt idx="524">
                  <c:v>28.455999999999996</c:v>
                </c:pt>
                <c:pt idx="525">
                  <c:v>28.612999999999996</c:v>
                </c:pt>
                <c:pt idx="526">
                  <c:v>32.384999999999991</c:v>
                </c:pt>
                <c:pt idx="527">
                  <c:v>34.590000000000003</c:v>
                </c:pt>
                <c:pt idx="528">
                  <c:v>28.62</c:v>
                </c:pt>
                <c:pt idx="529">
                  <c:v>28.904999999999998</c:v>
                </c:pt>
                <c:pt idx="530">
                  <c:v>26.837</c:v>
                </c:pt>
                <c:pt idx="531">
                  <c:v>27.405000000000001</c:v>
                </c:pt>
                <c:pt idx="532">
                  <c:v>27.388999999999999</c:v>
                </c:pt>
                <c:pt idx="533">
                  <c:v>30.805</c:v>
                </c:pt>
                <c:pt idx="534">
                  <c:v>33.228000000000002</c:v>
                </c:pt>
                <c:pt idx="535">
                  <c:v>32.361000000000004</c:v>
                </c:pt>
                <c:pt idx="536">
                  <c:v>34.604999999999997</c:v>
                </c:pt>
                <c:pt idx="537">
                  <c:v>30.611000000000001</c:v>
                </c:pt>
                <c:pt idx="538">
                  <c:v>27.600999999999999</c:v>
                </c:pt>
                <c:pt idx="539">
                  <c:v>26.728000000000002</c:v>
                </c:pt>
                <c:pt idx="540">
                  <c:v>28.968000000000004</c:v>
                </c:pt>
                <c:pt idx="541">
                  <c:v>30.522999999999996</c:v>
                </c:pt>
                <c:pt idx="542">
                  <c:v>31.36</c:v>
                </c:pt>
                <c:pt idx="543">
                  <c:v>33.322999999999993</c:v>
                </c:pt>
                <c:pt idx="544">
                  <c:v>38.012</c:v>
                </c:pt>
                <c:pt idx="545">
                  <c:v>31.37</c:v>
                </c:pt>
                <c:pt idx="546">
                  <c:v>33.266999999999996</c:v>
                </c:pt>
                <c:pt idx="547">
                  <c:v>33.594000000000001</c:v>
                </c:pt>
                <c:pt idx="548">
                  <c:v>31.542999999999999</c:v>
                </c:pt>
                <c:pt idx="549">
                  <c:v>28.412999999999997</c:v>
                </c:pt>
                <c:pt idx="550">
                  <c:v>29.199000000000002</c:v>
                </c:pt>
                <c:pt idx="551">
                  <c:v>31.904</c:v>
                </c:pt>
                <c:pt idx="552">
                  <c:v>30.221</c:v>
                </c:pt>
                <c:pt idx="553">
                  <c:v>28.257999999999999</c:v>
                </c:pt>
                <c:pt idx="554">
                  <c:v>29.407999999999998</c:v>
                </c:pt>
                <c:pt idx="555">
                  <c:v>33.354999999999997</c:v>
                </c:pt>
                <c:pt idx="556">
                  <c:v>34.369999999999997</c:v>
                </c:pt>
                <c:pt idx="557">
                  <c:v>31.837</c:v>
                </c:pt>
                <c:pt idx="558">
                  <c:v>31.274999999999999</c:v>
                </c:pt>
                <c:pt idx="559">
                  <c:v>32.530999999999999</c:v>
                </c:pt>
                <c:pt idx="560">
                  <c:v>31.115999999999996</c:v>
                </c:pt>
                <c:pt idx="561">
                  <c:v>35.222999999999999</c:v>
                </c:pt>
                <c:pt idx="562">
                  <c:v>37.993999999999993</c:v>
                </c:pt>
                <c:pt idx="563">
                  <c:v>33.615000000000002</c:v>
                </c:pt>
                <c:pt idx="564">
                  <c:v>33.547000000000004</c:v>
                </c:pt>
                <c:pt idx="565">
                  <c:v>31.951999999999998</c:v>
                </c:pt>
                <c:pt idx="566">
                  <c:v>31.077999999999999</c:v>
                </c:pt>
                <c:pt idx="567">
                  <c:v>31.2</c:v>
                </c:pt>
                <c:pt idx="568">
                  <c:v>34.272999999999996</c:v>
                </c:pt>
                <c:pt idx="569">
                  <c:v>31.538999999999998</c:v>
                </c:pt>
                <c:pt idx="570">
                  <c:v>33.453000000000003</c:v>
                </c:pt>
                <c:pt idx="571">
                  <c:v>29.841999999999999</c:v>
                </c:pt>
                <c:pt idx="572">
                  <c:v>30.597000000000001</c:v>
                </c:pt>
                <c:pt idx="573">
                  <c:v>27.51</c:v>
                </c:pt>
                <c:pt idx="574">
                  <c:v>25.137</c:v>
                </c:pt>
                <c:pt idx="575">
                  <c:v>32.585000000000001</c:v>
                </c:pt>
                <c:pt idx="576">
                  <c:v>27.497</c:v>
                </c:pt>
                <c:pt idx="577">
                  <c:v>29.3599</c:v>
                </c:pt>
                <c:pt idx="578">
                  <c:v>31.913</c:v>
                </c:pt>
                <c:pt idx="579">
                  <c:v>32.635000000000005</c:v>
                </c:pt>
                <c:pt idx="580">
                  <c:v>32.332999999999998</c:v>
                </c:pt>
                <c:pt idx="581">
                  <c:v>30.418999999999997</c:v>
                </c:pt>
                <c:pt idx="582">
                  <c:v>33.722000000000001</c:v>
                </c:pt>
                <c:pt idx="583">
                  <c:v>36.236000000000004</c:v>
                </c:pt>
                <c:pt idx="584">
                  <c:v>34.75</c:v>
                </c:pt>
                <c:pt idx="585">
                  <c:v>37.501999999999995</c:v>
                </c:pt>
                <c:pt idx="586">
                  <c:v>35.270000000000003</c:v>
                </c:pt>
                <c:pt idx="587">
                  <c:v>29.952000000000002</c:v>
                </c:pt>
                <c:pt idx="588">
                  <c:v>27.810999999999996</c:v>
                </c:pt>
                <c:pt idx="589">
                  <c:v>29.997999999999998</c:v>
                </c:pt>
                <c:pt idx="590">
                  <c:v>32.162000000000006</c:v>
                </c:pt>
                <c:pt idx="591">
                  <c:v>32.129999999999995</c:v>
                </c:pt>
                <c:pt idx="592">
                  <c:v>33.969000000000001</c:v>
                </c:pt>
                <c:pt idx="593">
                  <c:v>31.560000000000002</c:v>
                </c:pt>
                <c:pt idx="594">
                  <c:v>29.211000000000002</c:v>
                </c:pt>
                <c:pt idx="595">
                  <c:v>21.301000000000002</c:v>
                </c:pt>
                <c:pt idx="596">
                  <c:v>31.818999999999996</c:v>
                </c:pt>
                <c:pt idx="597">
                  <c:v>29.567000000000004</c:v>
                </c:pt>
                <c:pt idx="598">
                  <c:v>32.249000000000002</c:v>
                </c:pt>
                <c:pt idx="599">
                  <c:v>32.181999999999995</c:v>
                </c:pt>
                <c:pt idx="600">
                  <c:v>32.482999999999997</c:v>
                </c:pt>
                <c:pt idx="601">
                  <c:v>29.078000000000003</c:v>
                </c:pt>
                <c:pt idx="602">
                  <c:v>31.637</c:v>
                </c:pt>
                <c:pt idx="603">
                  <c:v>32.730999999999995</c:v>
                </c:pt>
                <c:pt idx="604">
                  <c:v>30.071000000000002</c:v>
                </c:pt>
                <c:pt idx="605">
                  <c:v>31.385000000000002</c:v>
                </c:pt>
                <c:pt idx="606">
                  <c:v>30.555999999999997</c:v>
                </c:pt>
                <c:pt idx="607">
                  <c:v>31.122</c:v>
                </c:pt>
                <c:pt idx="608">
                  <c:v>25.65</c:v>
                </c:pt>
                <c:pt idx="609">
                  <c:v>26.064</c:v>
                </c:pt>
                <c:pt idx="610">
                  <c:v>27.082000000000004</c:v>
                </c:pt>
                <c:pt idx="611">
                  <c:v>30.538000000000004</c:v>
                </c:pt>
                <c:pt idx="612">
                  <c:v>32.134999999999998</c:v>
                </c:pt>
                <c:pt idx="613">
                  <c:v>30.007000000000001</c:v>
                </c:pt>
                <c:pt idx="614">
                  <c:v>31.204000000000001</c:v>
                </c:pt>
                <c:pt idx="615">
                  <c:v>28.923999999999996</c:v>
                </c:pt>
                <c:pt idx="616">
                  <c:v>26.071000000000002</c:v>
                </c:pt>
                <c:pt idx="617">
                  <c:v>30.716000000000001</c:v>
                </c:pt>
                <c:pt idx="618">
                  <c:v>31.087999999999997</c:v>
                </c:pt>
                <c:pt idx="619">
                  <c:v>29.286999999999999</c:v>
                </c:pt>
                <c:pt idx="620">
                  <c:v>31.861999999999995</c:v>
                </c:pt>
                <c:pt idx="621">
                  <c:v>30.681999999999995</c:v>
                </c:pt>
                <c:pt idx="622">
                  <c:v>28.496999999999996</c:v>
                </c:pt>
                <c:pt idx="623">
                  <c:v>29.775000000000002</c:v>
                </c:pt>
                <c:pt idx="624">
                  <c:v>30.9</c:v>
                </c:pt>
                <c:pt idx="625">
                  <c:v>32.734000000000002</c:v>
                </c:pt>
                <c:pt idx="626">
                  <c:v>29.654</c:v>
                </c:pt>
                <c:pt idx="627">
                  <c:v>29.068999999999999</c:v>
                </c:pt>
                <c:pt idx="628">
                  <c:v>30.663</c:v>
                </c:pt>
                <c:pt idx="629">
                  <c:v>30.637000000000004</c:v>
                </c:pt>
                <c:pt idx="630">
                  <c:v>30.264000000000003</c:v>
                </c:pt>
                <c:pt idx="631">
                  <c:v>30.120999999999995</c:v>
                </c:pt>
                <c:pt idx="632">
                  <c:v>32.384</c:v>
                </c:pt>
                <c:pt idx="633">
                  <c:v>29.535000000000004</c:v>
                </c:pt>
                <c:pt idx="634">
                  <c:v>29.896999999999995</c:v>
                </c:pt>
                <c:pt idx="635">
                  <c:v>30.533000000000005</c:v>
                </c:pt>
                <c:pt idx="636">
                  <c:v>27.925000000000001</c:v>
                </c:pt>
                <c:pt idx="637">
                  <c:v>29.080000000000002</c:v>
                </c:pt>
                <c:pt idx="638">
                  <c:v>29.837999999999997</c:v>
                </c:pt>
                <c:pt idx="639">
                  <c:v>31.604999999999997</c:v>
                </c:pt>
                <c:pt idx="640">
                  <c:v>33.435000000000002</c:v>
                </c:pt>
                <c:pt idx="641">
                  <c:v>33.803000000000004</c:v>
                </c:pt>
                <c:pt idx="642">
                  <c:v>33.655999999999999</c:v>
                </c:pt>
                <c:pt idx="643">
                  <c:v>27.798000000000002</c:v>
                </c:pt>
                <c:pt idx="644">
                  <c:v>26.728999999999999</c:v>
                </c:pt>
                <c:pt idx="645">
                  <c:v>31.845999999999997</c:v>
                </c:pt>
                <c:pt idx="646">
                  <c:v>29.934999999999999</c:v>
                </c:pt>
                <c:pt idx="647">
                  <c:v>30.378000000000007</c:v>
                </c:pt>
                <c:pt idx="648">
                  <c:v>32.074999999999996</c:v>
                </c:pt>
                <c:pt idx="649">
                  <c:v>31.804000000000002</c:v>
                </c:pt>
                <c:pt idx="650">
                  <c:v>29.742999999999999</c:v>
                </c:pt>
                <c:pt idx="651">
                  <c:v>27.955000000000002</c:v>
                </c:pt>
                <c:pt idx="652">
                  <c:v>28.484999999999999</c:v>
                </c:pt>
                <c:pt idx="653">
                  <c:v>28.541</c:v>
                </c:pt>
                <c:pt idx="654">
                  <c:v>29.153000000000002</c:v>
                </c:pt>
                <c:pt idx="655">
                  <c:v>30.609000000000002</c:v>
                </c:pt>
                <c:pt idx="656">
                  <c:v>30.047000000000004</c:v>
                </c:pt>
                <c:pt idx="657">
                  <c:v>30.668000000000003</c:v>
                </c:pt>
                <c:pt idx="658">
                  <c:v>25.402000000000001</c:v>
                </c:pt>
                <c:pt idx="659">
                  <c:v>31.82</c:v>
                </c:pt>
                <c:pt idx="660">
                  <c:v>30.878</c:v>
                </c:pt>
                <c:pt idx="661">
                  <c:v>33.531999999999996</c:v>
                </c:pt>
                <c:pt idx="662">
                  <c:v>31.492000000000004</c:v>
                </c:pt>
                <c:pt idx="663">
                  <c:v>31.360999999999997</c:v>
                </c:pt>
                <c:pt idx="664">
                  <c:v>28.968000000000004</c:v>
                </c:pt>
                <c:pt idx="665">
                  <c:v>33.432000000000002</c:v>
                </c:pt>
                <c:pt idx="666">
                  <c:v>28.283999999999999</c:v>
                </c:pt>
                <c:pt idx="667">
                  <c:v>29.035999999999998</c:v>
                </c:pt>
                <c:pt idx="668">
                  <c:v>28.952999999999999</c:v>
                </c:pt>
                <c:pt idx="669">
                  <c:v>30.980000000000004</c:v>
                </c:pt>
                <c:pt idx="670">
                  <c:v>30.908999999999999</c:v>
                </c:pt>
                <c:pt idx="671">
                  <c:v>30.503</c:v>
                </c:pt>
                <c:pt idx="672">
                  <c:v>29.081000000000003</c:v>
                </c:pt>
                <c:pt idx="673">
                  <c:v>31.591999999999999</c:v>
                </c:pt>
                <c:pt idx="674">
                  <c:v>32.353999999999999</c:v>
                </c:pt>
                <c:pt idx="675">
                  <c:v>30.652999999999999</c:v>
                </c:pt>
                <c:pt idx="676">
                  <c:v>30.498999999999999</c:v>
                </c:pt>
                <c:pt idx="677">
                  <c:v>30.510999999999999</c:v>
                </c:pt>
                <c:pt idx="678">
                  <c:v>30.213000000000001</c:v>
                </c:pt>
                <c:pt idx="679">
                  <c:v>29.819000000000003</c:v>
                </c:pt>
                <c:pt idx="680">
                  <c:v>30.801000000000002</c:v>
                </c:pt>
                <c:pt idx="681">
                  <c:v>30.807000000000002</c:v>
                </c:pt>
                <c:pt idx="682">
                  <c:v>27.73</c:v>
                </c:pt>
                <c:pt idx="683">
                  <c:v>30.092999999999996</c:v>
                </c:pt>
                <c:pt idx="684">
                  <c:v>31.211000000000002</c:v>
                </c:pt>
                <c:pt idx="685">
                  <c:v>30.463999999999995</c:v>
                </c:pt>
                <c:pt idx="686">
                  <c:v>29.442</c:v>
                </c:pt>
                <c:pt idx="687">
                  <c:v>29.680000000000003</c:v>
                </c:pt>
                <c:pt idx="688">
                  <c:v>29.855999999999998</c:v>
                </c:pt>
                <c:pt idx="689">
                  <c:v>29.119000000000003</c:v>
                </c:pt>
                <c:pt idx="690">
                  <c:v>24.218999999999998</c:v>
                </c:pt>
                <c:pt idx="691">
                  <c:v>24.627000000000002</c:v>
                </c:pt>
                <c:pt idx="692">
                  <c:v>22.777000000000001</c:v>
                </c:pt>
                <c:pt idx="693">
                  <c:v>24.114999999999998</c:v>
                </c:pt>
                <c:pt idx="694">
                  <c:v>30.486000000000004</c:v>
                </c:pt>
                <c:pt idx="695">
                  <c:v>31.163</c:v>
                </c:pt>
                <c:pt idx="696">
                  <c:v>30.427</c:v>
                </c:pt>
                <c:pt idx="697">
                  <c:v>28.441000000000003</c:v>
                </c:pt>
                <c:pt idx="698">
                  <c:v>27.313000000000002</c:v>
                </c:pt>
                <c:pt idx="699">
                  <c:v>26.762999999999998</c:v>
                </c:pt>
                <c:pt idx="700">
                  <c:v>24.632000000000001</c:v>
                </c:pt>
                <c:pt idx="701">
                  <c:v>27.464999999999996</c:v>
                </c:pt>
                <c:pt idx="702">
                  <c:v>27.649000000000001</c:v>
                </c:pt>
                <c:pt idx="703">
                  <c:v>26.824999999999999</c:v>
                </c:pt>
                <c:pt idx="704">
                  <c:v>28.558</c:v>
                </c:pt>
                <c:pt idx="705">
                  <c:v>27.475999999999999</c:v>
                </c:pt>
                <c:pt idx="706">
                  <c:v>23.771000000000001</c:v>
                </c:pt>
                <c:pt idx="707">
                  <c:v>23.814</c:v>
                </c:pt>
                <c:pt idx="708">
                  <c:v>25.013999999999999</c:v>
                </c:pt>
                <c:pt idx="709">
                  <c:v>24.817999999999998</c:v>
                </c:pt>
                <c:pt idx="710">
                  <c:v>25.381999999999998</c:v>
                </c:pt>
                <c:pt idx="711">
                  <c:v>26.238</c:v>
                </c:pt>
                <c:pt idx="712">
                  <c:v>26.015999999999998</c:v>
                </c:pt>
                <c:pt idx="713">
                  <c:v>23.885999999999999</c:v>
                </c:pt>
                <c:pt idx="714">
                  <c:v>22.746000000000002</c:v>
                </c:pt>
                <c:pt idx="715">
                  <c:v>25.513999999999999</c:v>
                </c:pt>
                <c:pt idx="716">
                  <c:v>26.099</c:v>
                </c:pt>
                <c:pt idx="717">
                  <c:v>24.399000000000001</c:v>
                </c:pt>
                <c:pt idx="718">
                  <c:v>23.99</c:v>
                </c:pt>
                <c:pt idx="719">
                  <c:v>25.308999999999997</c:v>
                </c:pt>
                <c:pt idx="720">
                  <c:v>26.369</c:v>
                </c:pt>
                <c:pt idx="721">
                  <c:v>21.201000000000001</c:v>
                </c:pt>
                <c:pt idx="722">
                  <c:v>20.82</c:v>
                </c:pt>
                <c:pt idx="723">
                  <c:v>16.041</c:v>
                </c:pt>
                <c:pt idx="724">
                  <c:v>25.343000000000004</c:v>
                </c:pt>
                <c:pt idx="725">
                  <c:v>22.872</c:v>
                </c:pt>
                <c:pt idx="726">
                  <c:v>24.056999999999999</c:v>
                </c:pt>
                <c:pt idx="727">
                  <c:v>21.984999999999999</c:v>
                </c:pt>
                <c:pt idx="728">
                  <c:v>21.597999999999999</c:v>
                </c:pt>
                <c:pt idx="729">
                  <c:v>25.824999999999999</c:v>
                </c:pt>
                <c:pt idx="730">
                  <c:v>21.106000000000002</c:v>
                </c:pt>
                <c:pt idx="731">
                  <c:v>25.422000000000001</c:v>
                </c:pt>
                <c:pt idx="732">
                  <c:v>21.854999999999997</c:v>
                </c:pt>
                <c:pt idx="733">
                  <c:v>23.102</c:v>
                </c:pt>
                <c:pt idx="734">
                  <c:v>24.37</c:v>
                </c:pt>
                <c:pt idx="735">
                  <c:v>23.622999999999998</c:v>
                </c:pt>
                <c:pt idx="736">
                  <c:v>25.721</c:v>
                </c:pt>
                <c:pt idx="737">
                  <c:v>24.860999999999997</c:v>
                </c:pt>
                <c:pt idx="738">
                  <c:v>26.59</c:v>
                </c:pt>
                <c:pt idx="739">
                  <c:v>25.895</c:v>
                </c:pt>
                <c:pt idx="740">
                  <c:v>26.302</c:v>
                </c:pt>
                <c:pt idx="741">
                  <c:v>27.207999999999998</c:v>
                </c:pt>
                <c:pt idx="742">
                  <c:v>23.835000000000001</c:v>
                </c:pt>
                <c:pt idx="743">
                  <c:v>26.892000000000003</c:v>
                </c:pt>
                <c:pt idx="744">
                  <c:v>25.16</c:v>
                </c:pt>
                <c:pt idx="745">
                  <c:v>25.602</c:v>
                </c:pt>
                <c:pt idx="746">
                  <c:v>25.497</c:v>
                </c:pt>
                <c:pt idx="747">
                  <c:v>26.349</c:v>
                </c:pt>
                <c:pt idx="748">
                  <c:v>22.762</c:v>
                </c:pt>
                <c:pt idx="749">
                  <c:v>21.274999999999999</c:v>
                </c:pt>
                <c:pt idx="750">
                  <c:v>25.027999999999999</c:v>
                </c:pt>
                <c:pt idx="751">
                  <c:v>25.332000000000001</c:v>
                </c:pt>
                <c:pt idx="752">
                  <c:v>25.074999999999999</c:v>
                </c:pt>
                <c:pt idx="753">
                  <c:v>26.007999999999999</c:v>
                </c:pt>
                <c:pt idx="754">
                  <c:v>25.965000000000003</c:v>
                </c:pt>
                <c:pt idx="755">
                  <c:v>23.030999999999999</c:v>
                </c:pt>
                <c:pt idx="756">
                  <c:v>24.582000000000001</c:v>
                </c:pt>
                <c:pt idx="757">
                  <c:v>26.852</c:v>
                </c:pt>
                <c:pt idx="758">
                  <c:v>25.521999999999998</c:v>
                </c:pt>
                <c:pt idx="759">
                  <c:v>27.863000000000003</c:v>
                </c:pt>
                <c:pt idx="760">
                  <c:v>26.068999999999999</c:v>
                </c:pt>
                <c:pt idx="761">
                  <c:v>28.11</c:v>
                </c:pt>
                <c:pt idx="762">
                  <c:v>24.513000000000002</c:v>
                </c:pt>
                <c:pt idx="763">
                  <c:v>24.842999999999996</c:v>
                </c:pt>
                <c:pt idx="764">
                  <c:v>26.221</c:v>
                </c:pt>
                <c:pt idx="765">
                  <c:v>25.914000000000001</c:v>
                </c:pt>
                <c:pt idx="766">
                  <c:v>24.031999999999996</c:v>
                </c:pt>
                <c:pt idx="767">
                  <c:v>26.587</c:v>
                </c:pt>
                <c:pt idx="768">
                  <c:v>22.478000000000002</c:v>
                </c:pt>
                <c:pt idx="769">
                  <c:v>23.99</c:v>
                </c:pt>
                <c:pt idx="770">
                  <c:v>23.43</c:v>
                </c:pt>
                <c:pt idx="771">
                  <c:v>27.25</c:v>
                </c:pt>
                <c:pt idx="772">
                  <c:v>27.756</c:v>
                </c:pt>
                <c:pt idx="773">
                  <c:v>24.320999999999998</c:v>
                </c:pt>
                <c:pt idx="774">
                  <c:v>24.695</c:v>
                </c:pt>
                <c:pt idx="775">
                  <c:v>25.998000000000001</c:v>
                </c:pt>
                <c:pt idx="776">
                  <c:v>23.732000000000003</c:v>
                </c:pt>
                <c:pt idx="777">
                  <c:v>23.698</c:v>
                </c:pt>
                <c:pt idx="778">
                  <c:v>26.603999999999999</c:v>
                </c:pt>
                <c:pt idx="779">
                  <c:v>24.638999999999999</c:v>
                </c:pt>
                <c:pt idx="780">
                  <c:v>26.038999999999998</c:v>
                </c:pt>
                <c:pt idx="781">
                  <c:v>27.582999999999998</c:v>
                </c:pt>
                <c:pt idx="782">
                  <c:v>24.980999999999998</c:v>
                </c:pt>
                <c:pt idx="783">
                  <c:v>23.705000000000002</c:v>
                </c:pt>
                <c:pt idx="784">
                  <c:v>24.225000000000001</c:v>
                </c:pt>
                <c:pt idx="785">
                  <c:v>27.192999999999998</c:v>
                </c:pt>
                <c:pt idx="786">
                  <c:v>28.015999999999998</c:v>
                </c:pt>
                <c:pt idx="787">
                  <c:v>25.588000000000001</c:v>
                </c:pt>
                <c:pt idx="788">
                  <c:v>25.888999999999999</c:v>
                </c:pt>
                <c:pt idx="789">
                  <c:v>27.305000000000003</c:v>
                </c:pt>
                <c:pt idx="790">
                  <c:v>22.544</c:v>
                </c:pt>
                <c:pt idx="791">
                  <c:v>25.286999999999999</c:v>
                </c:pt>
                <c:pt idx="792">
                  <c:v>27.006999999999998</c:v>
                </c:pt>
                <c:pt idx="793">
                  <c:v>24.302</c:v>
                </c:pt>
                <c:pt idx="794">
                  <c:v>26.347000000000001</c:v>
                </c:pt>
                <c:pt idx="795">
                  <c:v>23.599</c:v>
                </c:pt>
                <c:pt idx="796">
                  <c:v>26.343</c:v>
                </c:pt>
                <c:pt idx="797">
                  <c:v>24.831</c:v>
                </c:pt>
                <c:pt idx="798">
                  <c:v>21.946000000000002</c:v>
                </c:pt>
                <c:pt idx="799">
                  <c:v>25.145</c:v>
                </c:pt>
                <c:pt idx="800">
                  <c:v>23.831</c:v>
                </c:pt>
                <c:pt idx="801">
                  <c:v>24.721999999999998</c:v>
                </c:pt>
                <c:pt idx="802">
                  <c:v>25.475999999999999</c:v>
                </c:pt>
                <c:pt idx="803">
                  <c:v>28.268999999999998</c:v>
                </c:pt>
                <c:pt idx="804">
                  <c:v>24.849999999999998</c:v>
                </c:pt>
                <c:pt idx="805">
                  <c:v>22.876000000000001</c:v>
                </c:pt>
                <c:pt idx="806">
                  <c:v>25.741</c:v>
                </c:pt>
                <c:pt idx="807">
                  <c:v>25.122</c:v>
                </c:pt>
                <c:pt idx="808">
                  <c:v>25.868000000000002</c:v>
                </c:pt>
                <c:pt idx="809">
                  <c:v>26.043999999999997</c:v>
                </c:pt>
                <c:pt idx="810">
                  <c:v>25.863999999999997</c:v>
                </c:pt>
                <c:pt idx="811">
                  <c:v>24.106000000000002</c:v>
                </c:pt>
                <c:pt idx="812">
                  <c:v>25.131999999999998</c:v>
                </c:pt>
                <c:pt idx="813">
                  <c:v>27.187000000000001</c:v>
                </c:pt>
                <c:pt idx="814">
                  <c:v>26.890999999999998</c:v>
                </c:pt>
                <c:pt idx="815">
                  <c:v>27.234999999999999</c:v>
                </c:pt>
                <c:pt idx="816">
                  <c:v>25.282999999999998</c:v>
                </c:pt>
                <c:pt idx="817">
                  <c:v>23.542000000000002</c:v>
                </c:pt>
                <c:pt idx="818">
                  <c:v>24.416</c:v>
                </c:pt>
                <c:pt idx="819">
                  <c:v>22.815999999999999</c:v>
                </c:pt>
                <c:pt idx="820">
                  <c:v>23.193000000000001</c:v>
                </c:pt>
                <c:pt idx="821">
                  <c:v>26.237000000000002</c:v>
                </c:pt>
                <c:pt idx="822">
                  <c:v>26.984999999999999</c:v>
                </c:pt>
                <c:pt idx="823">
                  <c:v>27.840999999999998</c:v>
                </c:pt>
                <c:pt idx="824">
                  <c:v>26.774000000000001</c:v>
                </c:pt>
                <c:pt idx="825">
                  <c:v>25.821000000000005</c:v>
                </c:pt>
                <c:pt idx="826">
                  <c:v>25.249000000000002</c:v>
                </c:pt>
                <c:pt idx="827">
                  <c:v>24.904</c:v>
                </c:pt>
                <c:pt idx="828">
                  <c:v>27.989000000000001</c:v>
                </c:pt>
                <c:pt idx="829">
                  <c:v>24.103000000000002</c:v>
                </c:pt>
                <c:pt idx="830">
                  <c:v>30.321999999999999</c:v>
                </c:pt>
                <c:pt idx="831">
                  <c:v>25.338999999999999</c:v>
                </c:pt>
                <c:pt idx="832">
                  <c:v>27.519000000000002</c:v>
                </c:pt>
                <c:pt idx="833">
                  <c:v>27.798999999999996</c:v>
                </c:pt>
                <c:pt idx="834">
                  <c:v>28.480999999999998</c:v>
                </c:pt>
                <c:pt idx="835">
                  <c:v>30.852999999999998</c:v>
                </c:pt>
                <c:pt idx="836">
                  <c:v>33.222999999999999</c:v>
                </c:pt>
                <c:pt idx="837">
                  <c:v>33.299999999999997</c:v>
                </c:pt>
                <c:pt idx="838">
                  <c:v>34.021000000000001</c:v>
                </c:pt>
                <c:pt idx="839">
                  <c:v>29.283000000000001</c:v>
                </c:pt>
                <c:pt idx="840">
                  <c:v>28.682000000000002</c:v>
                </c:pt>
                <c:pt idx="841">
                  <c:v>34.382999999999996</c:v>
                </c:pt>
                <c:pt idx="842">
                  <c:v>30.381999999999994</c:v>
                </c:pt>
                <c:pt idx="843">
                  <c:v>29.917000000000005</c:v>
                </c:pt>
                <c:pt idx="844">
                  <c:v>28.234999999999999</c:v>
                </c:pt>
                <c:pt idx="845">
                  <c:v>28.88</c:v>
                </c:pt>
                <c:pt idx="846">
                  <c:v>22.666999999999998</c:v>
                </c:pt>
                <c:pt idx="847">
                  <c:v>25.622</c:v>
                </c:pt>
                <c:pt idx="848">
                  <c:v>33.498999999999995</c:v>
                </c:pt>
                <c:pt idx="849">
                  <c:v>32.323999999999998</c:v>
                </c:pt>
                <c:pt idx="850">
                  <c:v>33.688000000000002</c:v>
                </c:pt>
                <c:pt idx="851">
                  <c:v>32.838999999999999</c:v>
                </c:pt>
                <c:pt idx="852">
                  <c:v>30.790999999999997</c:v>
                </c:pt>
                <c:pt idx="853">
                  <c:v>26.358000000000004</c:v>
                </c:pt>
                <c:pt idx="854">
                  <c:v>24.646000000000001</c:v>
                </c:pt>
                <c:pt idx="855">
                  <c:v>28.833000000000006</c:v>
                </c:pt>
                <c:pt idx="856">
                  <c:v>31.361000000000001</c:v>
                </c:pt>
                <c:pt idx="857">
                  <c:v>31.978999999999999</c:v>
                </c:pt>
                <c:pt idx="858">
                  <c:v>34.225000000000001</c:v>
                </c:pt>
                <c:pt idx="859">
                  <c:v>36.633999999999993</c:v>
                </c:pt>
                <c:pt idx="860">
                  <c:v>22.762</c:v>
                </c:pt>
                <c:pt idx="861">
                  <c:v>31.684000000000001</c:v>
                </c:pt>
                <c:pt idx="862">
                  <c:v>34.655999999999999</c:v>
                </c:pt>
                <c:pt idx="863">
                  <c:v>25.087</c:v>
                </c:pt>
                <c:pt idx="864">
                  <c:v>31.971</c:v>
                </c:pt>
                <c:pt idx="865">
                  <c:v>32.663000000000004</c:v>
                </c:pt>
                <c:pt idx="866">
                  <c:v>30.636062500000005</c:v>
                </c:pt>
                <c:pt idx="867">
                  <c:v>27.586000000000002</c:v>
                </c:pt>
                <c:pt idx="868">
                  <c:v>22.292999999999999</c:v>
                </c:pt>
                <c:pt idx="869">
                  <c:v>31.612000000000002</c:v>
                </c:pt>
                <c:pt idx="870">
                  <c:v>32.374000000000002</c:v>
                </c:pt>
                <c:pt idx="871">
                  <c:v>35.057000000000002</c:v>
                </c:pt>
                <c:pt idx="872">
                  <c:v>33.034999999999997</c:v>
                </c:pt>
                <c:pt idx="873">
                  <c:v>36.298000000000002</c:v>
                </c:pt>
                <c:pt idx="874">
                  <c:v>34.337000000000003</c:v>
                </c:pt>
                <c:pt idx="875">
                  <c:v>31.141000000000002</c:v>
                </c:pt>
                <c:pt idx="876">
                  <c:v>33.143000000000001</c:v>
                </c:pt>
                <c:pt idx="877">
                  <c:v>33.857999999999997</c:v>
                </c:pt>
                <c:pt idx="878">
                  <c:v>35.19</c:v>
                </c:pt>
                <c:pt idx="879">
                  <c:v>32.753999999999998</c:v>
                </c:pt>
                <c:pt idx="880">
                  <c:v>29.696999999999999</c:v>
                </c:pt>
                <c:pt idx="881">
                  <c:v>39.277000000000001</c:v>
                </c:pt>
                <c:pt idx="882">
                  <c:v>35.552</c:v>
                </c:pt>
                <c:pt idx="883">
                  <c:v>37.746000000000002</c:v>
                </c:pt>
                <c:pt idx="884">
                  <c:v>35.140999999999998</c:v>
                </c:pt>
                <c:pt idx="885">
                  <c:v>35.451000000000001</c:v>
                </c:pt>
                <c:pt idx="886">
                  <c:v>38.548999999999992</c:v>
                </c:pt>
                <c:pt idx="887">
                  <c:v>32.691000000000003</c:v>
                </c:pt>
                <c:pt idx="888">
                  <c:v>34.162999999999997</c:v>
                </c:pt>
                <c:pt idx="889">
                  <c:v>34.155999999999999</c:v>
                </c:pt>
                <c:pt idx="890">
                  <c:v>39.39</c:v>
                </c:pt>
                <c:pt idx="891">
                  <c:v>39.710999999999999</c:v>
                </c:pt>
                <c:pt idx="892">
                  <c:v>41.238999999999997</c:v>
                </c:pt>
                <c:pt idx="893">
                  <c:v>39.049999999999997</c:v>
                </c:pt>
                <c:pt idx="894">
                  <c:v>37.682000000000002</c:v>
                </c:pt>
                <c:pt idx="895">
                  <c:v>35.752000000000002</c:v>
                </c:pt>
                <c:pt idx="896">
                  <c:v>38.563999999999993</c:v>
                </c:pt>
                <c:pt idx="897">
                  <c:v>38.236999999999995</c:v>
                </c:pt>
                <c:pt idx="898">
                  <c:v>35.870000000000005</c:v>
                </c:pt>
                <c:pt idx="899">
                  <c:v>36.009</c:v>
                </c:pt>
                <c:pt idx="900">
                  <c:v>40.048000000000002</c:v>
                </c:pt>
                <c:pt idx="901">
                  <c:v>37.963000000000001</c:v>
                </c:pt>
                <c:pt idx="902">
                  <c:v>35.165999999999997</c:v>
                </c:pt>
                <c:pt idx="903">
                  <c:v>35.267000000000003</c:v>
                </c:pt>
                <c:pt idx="904">
                  <c:v>37.781000000000006</c:v>
                </c:pt>
                <c:pt idx="905">
                  <c:v>39.472000000000001</c:v>
                </c:pt>
                <c:pt idx="906">
                  <c:v>36.272000000000006</c:v>
                </c:pt>
                <c:pt idx="907">
                  <c:v>32.652000000000001</c:v>
                </c:pt>
                <c:pt idx="908">
                  <c:v>27.114000000000001</c:v>
                </c:pt>
                <c:pt idx="909">
                  <c:v>29.149000000000004</c:v>
                </c:pt>
                <c:pt idx="910">
                  <c:v>26.211999999999996</c:v>
                </c:pt>
                <c:pt idx="911">
                  <c:v>30.381000000000004</c:v>
                </c:pt>
                <c:pt idx="912">
                  <c:v>28.134999999999998</c:v>
                </c:pt>
                <c:pt idx="913">
                  <c:v>35.530999999999999</c:v>
                </c:pt>
                <c:pt idx="914">
                  <c:v>27.733000000000001</c:v>
                </c:pt>
                <c:pt idx="915">
                  <c:v>25.023</c:v>
                </c:pt>
                <c:pt idx="916">
                  <c:v>35.431999999999995</c:v>
                </c:pt>
                <c:pt idx="917">
                  <c:v>24.925000000000001</c:v>
                </c:pt>
                <c:pt idx="918">
                  <c:v>30.024000000000001</c:v>
                </c:pt>
                <c:pt idx="919">
                  <c:v>28.93</c:v>
                </c:pt>
                <c:pt idx="920">
                  <c:v>35.308000000000007</c:v>
                </c:pt>
                <c:pt idx="921">
                  <c:v>27.848000000000003</c:v>
                </c:pt>
                <c:pt idx="922">
                  <c:v>26.64</c:v>
                </c:pt>
                <c:pt idx="923">
                  <c:v>32.442999999999998</c:v>
                </c:pt>
                <c:pt idx="924">
                  <c:v>24.594000000000001</c:v>
                </c:pt>
                <c:pt idx="925">
                  <c:v>27.555000000000003</c:v>
                </c:pt>
                <c:pt idx="926">
                  <c:v>27.128</c:v>
                </c:pt>
                <c:pt idx="927">
                  <c:v>38.061</c:v>
                </c:pt>
                <c:pt idx="928">
                  <c:v>30.391100000000002</c:v>
                </c:pt>
                <c:pt idx="929">
                  <c:v>28.634</c:v>
                </c:pt>
                <c:pt idx="930">
                  <c:v>30.316000000000003</c:v>
                </c:pt>
                <c:pt idx="931">
                  <c:v>25.308999999999997</c:v>
                </c:pt>
                <c:pt idx="932">
                  <c:v>29.242000000000001</c:v>
                </c:pt>
                <c:pt idx="933">
                  <c:v>26.473000000000003</c:v>
                </c:pt>
                <c:pt idx="934">
                  <c:v>29.849</c:v>
                </c:pt>
                <c:pt idx="935">
                  <c:v>27.003</c:v>
                </c:pt>
                <c:pt idx="936">
                  <c:v>25.056000000000001</c:v>
                </c:pt>
                <c:pt idx="937">
                  <c:v>29.240000000000002</c:v>
                </c:pt>
                <c:pt idx="938">
                  <c:v>26.05</c:v>
                </c:pt>
                <c:pt idx="939">
                  <c:v>28.882999999999999</c:v>
                </c:pt>
                <c:pt idx="940">
                  <c:v>28.089000000000002</c:v>
                </c:pt>
                <c:pt idx="941">
                  <c:v>38.323</c:v>
                </c:pt>
                <c:pt idx="942">
                  <c:v>27.942</c:v>
                </c:pt>
                <c:pt idx="943">
                  <c:v>28.239000000000001</c:v>
                </c:pt>
                <c:pt idx="944">
                  <c:v>31.510999999999999</c:v>
                </c:pt>
                <c:pt idx="945">
                  <c:v>25.472999999999999</c:v>
                </c:pt>
                <c:pt idx="946">
                  <c:v>28.530999999999999</c:v>
                </c:pt>
                <c:pt idx="947">
                  <c:v>27.637999999999998</c:v>
                </c:pt>
                <c:pt idx="948">
                  <c:v>34.608999999999995</c:v>
                </c:pt>
                <c:pt idx="949">
                  <c:v>27.844000000000001</c:v>
                </c:pt>
                <c:pt idx="950">
                  <c:v>25.687999999999999</c:v>
                </c:pt>
                <c:pt idx="951">
                  <c:v>33.513999999999996</c:v>
                </c:pt>
                <c:pt idx="952">
                  <c:v>25.490000000000002</c:v>
                </c:pt>
                <c:pt idx="953">
                  <c:v>27.54</c:v>
                </c:pt>
                <c:pt idx="954">
                  <c:v>28.259999999999998</c:v>
                </c:pt>
                <c:pt idx="955">
                  <c:v>35.081000000000003</c:v>
                </c:pt>
                <c:pt idx="956">
                  <c:v>26.491</c:v>
                </c:pt>
                <c:pt idx="957">
                  <c:v>25.987000000000002</c:v>
                </c:pt>
                <c:pt idx="958">
                  <c:v>29.864000000000004</c:v>
                </c:pt>
                <c:pt idx="959">
                  <c:v>24.361999999999998</c:v>
                </c:pt>
                <c:pt idx="960">
                  <c:v>26.245999999999999</c:v>
                </c:pt>
                <c:pt idx="961">
                  <c:v>27.286999999999999</c:v>
                </c:pt>
                <c:pt idx="962">
                  <c:v>36.835000000000001</c:v>
                </c:pt>
                <c:pt idx="963">
                  <c:v>28.506899999999998</c:v>
                </c:pt>
                <c:pt idx="964">
                  <c:v>27.674999999999997</c:v>
                </c:pt>
                <c:pt idx="965">
                  <c:v>32.439</c:v>
                </c:pt>
                <c:pt idx="966">
                  <c:v>23.66</c:v>
                </c:pt>
                <c:pt idx="967">
                  <c:v>25.916</c:v>
                </c:pt>
                <c:pt idx="968">
                  <c:v>23.829000000000001</c:v>
                </c:pt>
                <c:pt idx="969">
                  <c:v>26.46</c:v>
                </c:pt>
                <c:pt idx="970">
                  <c:v>24.352999999999998</c:v>
                </c:pt>
                <c:pt idx="971">
                  <c:v>24.121000000000002</c:v>
                </c:pt>
                <c:pt idx="972">
                  <c:v>24.121000000000002</c:v>
                </c:pt>
                <c:pt idx="973">
                  <c:v>20.62</c:v>
                </c:pt>
                <c:pt idx="974">
                  <c:v>22.356999999999999</c:v>
                </c:pt>
                <c:pt idx="975">
                  <c:v>24.152000000000001</c:v>
                </c:pt>
                <c:pt idx="976">
                  <c:v>28.233000000000001</c:v>
                </c:pt>
                <c:pt idx="977">
                  <c:v>28.754999999999999</c:v>
                </c:pt>
                <c:pt idx="978">
                  <c:v>24.564999999999998</c:v>
                </c:pt>
                <c:pt idx="979">
                  <c:v>28.451000000000001</c:v>
                </c:pt>
                <c:pt idx="980">
                  <c:v>23.076000000000001</c:v>
                </c:pt>
                <c:pt idx="981">
                  <c:v>26.815999999999999</c:v>
                </c:pt>
                <c:pt idx="982">
                  <c:v>25.854999999999997</c:v>
                </c:pt>
                <c:pt idx="983">
                  <c:v>30.276000000000003</c:v>
                </c:pt>
                <c:pt idx="984">
                  <c:v>25.941000000000003</c:v>
                </c:pt>
                <c:pt idx="985">
                  <c:v>28.131000000000004</c:v>
                </c:pt>
                <c:pt idx="986">
                  <c:v>27.843</c:v>
                </c:pt>
                <c:pt idx="987">
                  <c:v>25.564</c:v>
                </c:pt>
                <c:pt idx="988">
                  <c:v>26.791</c:v>
                </c:pt>
                <c:pt idx="989">
                  <c:v>26.439999999999998</c:v>
                </c:pt>
                <c:pt idx="990">
                  <c:v>28.500999999999998</c:v>
                </c:pt>
                <c:pt idx="991">
                  <c:v>26.151</c:v>
                </c:pt>
                <c:pt idx="992">
                  <c:v>25.121000000000002</c:v>
                </c:pt>
                <c:pt idx="993">
                  <c:v>28.064999999999998</c:v>
                </c:pt>
                <c:pt idx="994">
                  <c:v>25.52</c:v>
                </c:pt>
                <c:pt idx="995">
                  <c:v>25.427</c:v>
                </c:pt>
                <c:pt idx="996">
                  <c:v>25.475000000000001</c:v>
                </c:pt>
                <c:pt idx="997">
                  <c:v>26.785</c:v>
                </c:pt>
                <c:pt idx="998">
                  <c:v>24.408000000000001</c:v>
                </c:pt>
                <c:pt idx="999">
                  <c:v>26.257999999999999</c:v>
                </c:pt>
                <c:pt idx="1000">
                  <c:v>26.977</c:v>
                </c:pt>
                <c:pt idx="1001">
                  <c:v>24.736000000000001</c:v>
                </c:pt>
                <c:pt idx="1002">
                  <c:v>25.869999999999997</c:v>
                </c:pt>
                <c:pt idx="1003">
                  <c:v>24.974</c:v>
                </c:pt>
                <c:pt idx="1004">
                  <c:v>33.088999999999999</c:v>
                </c:pt>
                <c:pt idx="1005">
                  <c:v>26.637</c:v>
                </c:pt>
                <c:pt idx="1006">
                  <c:v>26.849</c:v>
                </c:pt>
                <c:pt idx="1007">
                  <c:v>31.638000000000002</c:v>
                </c:pt>
                <c:pt idx="1008">
                  <c:v>25.505000000000003</c:v>
                </c:pt>
                <c:pt idx="1009">
                  <c:v>25.246000000000002</c:v>
                </c:pt>
                <c:pt idx="1010">
                  <c:v>24.337</c:v>
                </c:pt>
                <c:pt idx="1011">
                  <c:v>29.9</c:v>
                </c:pt>
                <c:pt idx="1012">
                  <c:v>28.423999999999999</c:v>
                </c:pt>
                <c:pt idx="1013">
                  <c:v>24.244</c:v>
                </c:pt>
                <c:pt idx="1014">
                  <c:v>26.246000000000002</c:v>
                </c:pt>
                <c:pt idx="1015">
                  <c:v>23.844000000000001</c:v>
                </c:pt>
                <c:pt idx="1016">
                  <c:v>21.963999999999999</c:v>
                </c:pt>
                <c:pt idx="1017">
                  <c:v>23.018999999999998</c:v>
                </c:pt>
                <c:pt idx="1018">
                  <c:v>25.63</c:v>
                </c:pt>
                <c:pt idx="1019">
                  <c:v>24.76</c:v>
                </c:pt>
                <c:pt idx="1020">
                  <c:v>24.556000000000001</c:v>
                </c:pt>
                <c:pt idx="1021">
                  <c:v>24.198</c:v>
                </c:pt>
                <c:pt idx="1022">
                  <c:v>24.402999999999999</c:v>
                </c:pt>
                <c:pt idx="1023">
                  <c:v>23.445999999999998</c:v>
                </c:pt>
                <c:pt idx="1024">
                  <c:v>24.591999999999999</c:v>
                </c:pt>
                <c:pt idx="1025">
                  <c:v>25.872999999999998</c:v>
                </c:pt>
                <c:pt idx="1026">
                  <c:v>24.372</c:v>
                </c:pt>
                <c:pt idx="1027">
                  <c:v>24.676000000000002</c:v>
                </c:pt>
                <c:pt idx="1028">
                  <c:v>23.564999999999998</c:v>
                </c:pt>
                <c:pt idx="1029">
                  <c:v>26.686</c:v>
                </c:pt>
                <c:pt idx="1030">
                  <c:v>23.869</c:v>
                </c:pt>
                <c:pt idx="1031">
                  <c:v>23.791</c:v>
                </c:pt>
                <c:pt idx="1032">
                  <c:v>23.666</c:v>
                </c:pt>
                <c:pt idx="1033">
                  <c:v>24.727999999999998</c:v>
                </c:pt>
                <c:pt idx="1034">
                  <c:v>22.86</c:v>
                </c:pt>
                <c:pt idx="1035">
                  <c:v>22.494</c:v>
                </c:pt>
                <c:pt idx="1036">
                  <c:v>22.503</c:v>
                </c:pt>
                <c:pt idx="1037">
                  <c:v>24.009</c:v>
                </c:pt>
                <c:pt idx="1038">
                  <c:v>23.804000000000002</c:v>
                </c:pt>
                <c:pt idx="1039">
                  <c:v>23.459</c:v>
                </c:pt>
                <c:pt idx="1040">
                  <c:v>24.594999999999999</c:v>
                </c:pt>
                <c:pt idx="1041">
                  <c:v>23.585999999999999</c:v>
                </c:pt>
                <c:pt idx="1042">
                  <c:v>23.895000000000003</c:v>
                </c:pt>
                <c:pt idx="1043">
                  <c:v>22.861000000000001</c:v>
                </c:pt>
                <c:pt idx="1044">
                  <c:v>25.028999999999996</c:v>
                </c:pt>
                <c:pt idx="1045">
                  <c:v>23.448999999999998</c:v>
                </c:pt>
                <c:pt idx="1046">
                  <c:v>24.533000000000001</c:v>
                </c:pt>
                <c:pt idx="1047">
                  <c:v>22.914000000000001</c:v>
                </c:pt>
                <c:pt idx="1048">
                  <c:v>23.457000000000001</c:v>
                </c:pt>
                <c:pt idx="1049">
                  <c:v>22.092000000000002</c:v>
                </c:pt>
                <c:pt idx="1050">
                  <c:v>21.948</c:v>
                </c:pt>
                <c:pt idx="1051">
                  <c:v>23.363</c:v>
                </c:pt>
                <c:pt idx="1052">
                  <c:v>23.045999999999999</c:v>
                </c:pt>
                <c:pt idx="1053">
                  <c:v>23.624000000000002</c:v>
                </c:pt>
                <c:pt idx="1054">
                  <c:v>23.162000000000003</c:v>
                </c:pt>
                <c:pt idx="1055">
                  <c:v>24.758000000000003</c:v>
                </c:pt>
                <c:pt idx="1056">
                  <c:v>23.68</c:v>
                </c:pt>
                <c:pt idx="1057">
                  <c:v>22.730999999999998</c:v>
                </c:pt>
                <c:pt idx="1058">
                  <c:v>24.869</c:v>
                </c:pt>
                <c:pt idx="1059">
                  <c:v>23.751999999999999</c:v>
                </c:pt>
                <c:pt idx="1060">
                  <c:v>24.184999999999999</c:v>
                </c:pt>
                <c:pt idx="1061">
                  <c:v>22.213999999999999</c:v>
                </c:pt>
                <c:pt idx="1062">
                  <c:v>21.225999999999999</c:v>
                </c:pt>
                <c:pt idx="1063">
                  <c:v>21.174999999999997</c:v>
                </c:pt>
                <c:pt idx="1064">
                  <c:v>21.15</c:v>
                </c:pt>
                <c:pt idx="1065">
                  <c:v>22.78</c:v>
                </c:pt>
                <c:pt idx="1066">
                  <c:v>24.009999999999998</c:v>
                </c:pt>
                <c:pt idx="1067">
                  <c:v>22.552999999999997</c:v>
                </c:pt>
                <c:pt idx="1068">
                  <c:v>16.821000000000002</c:v>
                </c:pt>
                <c:pt idx="1069">
                  <c:v>16.475999999999999</c:v>
                </c:pt>
                <c:pt idx="1070">
                  <c:v>20.945</c:v>
                </c:pt>
                <c:pt idx="1071">
                  <c:v>21.956</c:v>
                </c:pt>
                <c:pt idx="1072">
                  <c:v>25.629000000000001</c:v>
                </c:pt>
                <c:pt idx="1073">
                  <c:v>23.923999999999999</c:v>
                </c:pt>
                <c:pt idx="1074">
                  <c:v>24.847000000000001</c:v>
                </c:pt>
                <c:pt idx="1075">
                  <c:v>25.931000000000001</c:v>
                </c:pt>
                <c:pt idx="1076">
                  <c:v>23.457999999999998</c:v>
                </c:pt>
                <c:pt idx="1077">
                  <c:v>24.576000000000001</c:v>
                </c:pt>
                <c:pt idx="1078">
                  <c:v>21.975999999999999</c:v>
                </c:pt>
                <c:pt idx="1079">
                  <c:v>23.055</c:v>
                </c:pt>
                <c:pt idx="1080">
                  <c:v>23.997</c:v>
                </c:pt>
                <c:pt idx="1081">
                  <c:v>23.742999999999999</c:v>
                </c:pt>
                <c:pt idx="1082">
                  <c:v>22.860999999999997</c:v>
                </c:pt>
                <c:pt idx="1083">
                  <c:v>26.71</c:v>
                </c:pt>
                <c:pt idx="1084">
                  <c:v>21.509999999999998</c:v>
                </c:pt>
                <c:pt idx="1085">
                  <c:v>20.32</c:v>
                </c:pt>
                <c:pt idx="1086">
                  <c:v>22.49</c:v>
                </c:pt>
                <c:pt idx="1087">
                  <c:v>21.04</c:v>
                </c:pt>
                <c:pt idx="1088">
                  <c:v>20.22</c:v>
                </c:pt>
                <c:pt idx="1089">
                  <c:v>25.04</c:v>
                </c:pt>
                <c:pt idx="1090">
                  <c:v>21.57</c:v>
                </c:pt>
                <c:pt idx="1091">
                  <c:v>20.240000000000002</c:v>
                </c:pt>
                <c:pt idx="1092">
                  <c:v>20.61</c:v>
                </c:pt>
                <c:pt idx="1093">
                  <c:v>23.946999999999999</c:v>
                </c:pt>
                <c:pt idx="1094">
                  <c:v>23.542999999999999</c:v>
                </c:pt>
                <c:pt idx="1095">
                  <c:v>20.798999999999999</c:v>
                </c:pt>
                <c:pt idx="1096">
                  <c:v>23.08</c:v>
                </c:pt>
                <c:pt idx="1097">
                  <c:v>23.122</c:v>
                </c:pt>
                <c:pt idx="1098">
                  <c:v>22.541</c:v>
                </c:pt>
                <c:pt idx="1099">
                  <c:v>21.738</c:v>
                </c:pt>
                <c:pt idx="1100">
                  <c:v>23.945</c:v>
                </c:pt>
                <c:pt idx="1101">
                  <c:v>23.791999999999998</c:v>
                </c:pt>
                <c:pt idx="1102">
                  <c:v>23.449000000000002</c:v>
                </c:pt>
                <c:pt idx="1103">
                  <c:v>24.588999999999999</c:v>
                </c:pt>
                <c:pt idx="1104">
                  <c:v>25.591999999999999</c:v>
                </c:pt>
                <c:pt idx="1105">
                  <c:v>22.573999999999998</c:v>
                </c:pt>
                <c:pt idx="1106">
                  <c:v>21.920999999999999</c:v>
                </c:pt>
                <c:pt idx="1107">
                  <c:v>24.654999999999998</c:v>
                </c:pt>
                <c:pt idx="1108">
                  <c:v>23.744999999999997</c:v>
                </c:pt>
                <c:pt idx="1109">
                  <c:v>21.5</c:v>
                </c:pt>
                <c:pt idx="1110">
                  <c:v>23.431999999999999</c:v>
                </c:pt>
                <c:pt idx="1111">
                  <c:v>24.251000000000001</c:v>
                </c:pt>
                <c:pt idx="1112">
                  <c:v>22.148</c:v>
                </c:pt>
                <c:pt idx="1113">
                  <c:v>24.009999999999998</c:v>
                </c:pt>
                <c:pt idx="1114">
                  <c:v>25.78</c:v>
                </c:pt>
                <c:pt idx="1115">
                  <c:v>25.475999999999999</c:v>
                </c:pt>
                <c:pt idx="1116">
                  <c:v>25.306999999999999</c:v>
                </c:pt>
                <c:pt idx="1117">
                  <c:v>23.946999999999999</c:v>
                </c:pt>
                <c:pt idx="1118">
                  <c:v>26.167999999999999</c:v>
                </c:pt>
                <c:pt idx="1119">
                  <c:v>26.913</c:v>
                </c:pt>
                <c:pt idx="1120">
                  <c:v>27.777000000000001</c:v>
                </c:pt>
                <c:pt idx="1121">
                  <c:v>28.815000000000001</c:v>
                </c:pt>
                <c:pt idx="1122">
                  <c:v>24.376000000000001</c:v>
                </c:pt>
                <c:pt idx="1123">
                  <c:v>26.721</c:v>
                </c:pt>
                <c:pt idx="1124">
                  <c:v>25.814999999999998</c:v>
                </c:pt>
                <c:pt idx="1125">
                  <c:v>27.268000000000001</c:v>
                </c:pt>
                <c:pt idx="1126">
                  <c:v>24.63</c:v>
                </c:pt>
                <c:pt idx="1127">
                  <c:v>23.997</c:v>
                </c:pt>
                <c:pt idx="1128">
                  <c:v>25.858999999999998</c:v>
                </c:pt>
                <c:pt idx="1129">
                  <c:v>25.257999999999999</c:v>
                </c:pt>
                <c:pt idx="1130">
                  <c:v>25.263999999999999</c:v>
                </c:pt>
                <c:pt idx="1131">
                  <c:v>24.934999999999999</c:v>
                </c:pt>
                <c:pt idx="1132">
                  <c:v>24.582000000000001</c:v>
                </c:pt>
                <c:pt idx="1133">
                  <c:v>23.110999999999997</c:v>
                </c:pt>
                <c:pt idx="1134">
                  <c:v>23.004999999999999</c:v>
                </c:pt>
                <c:pt idx="1135">
                  <c:v>24.826999999999998</c:v>
                </c:pt>
                <c:pt idx="1136">
                  <c:v>24.759</c:v>
                </c:pt>
                <c:pt idx="1137">
                  <c:v>25.105999999999998</c:v>
                </c:pt>
                <c:pt idx="1138">
                  <c:v>26.361000000000001</c:v>
                </c:pt>
                <c:pt idx="1139">
                  <c:v>24.812999999999999</c:v>
                </c:pt>
                <c:pt idx="1140">
                  <c:v>23.683999999999997</c:v>
                </c:pt>
                <c:pt idx="1141">
                  <c:v>22.695</c:v>
                </c:pt>
                <c:pt idx="1142">
                  <c:v>22.228000000000002</c:v>
                </c:pt>
                <c:pt idx="1143">
                  <c:v>24.137</c:v>
                </c:pt>
                <c:pt idx="1144">
                  <c:v>25.259</c:v>
                </c:pt>
                <c:pt idx="1145">
                  <c:v>25.839999999999996</c:v>
                </c:pt>
                <c:pt idx="1146">
                  <c:v>24.814</c:v>
                </c:pt>
                <c:pt idx="1147">
                  <c:v>22.778000000000002</c:v>
                </c:pt>
                <c:pt idx="1148">
                  <c:v>22.510999999999999</c:v>
                </c:pt>
                <c:pt idx="1149">
                  <c:v>25.745000000000001</c:v>
                </c:pt>
                <c:pt idx="1150">
                  <c:v>24.283999999999999</c:v>
                </c:pt>
                <c:pt idx="1151">
                  <c:v>23.311999999999998</c:v>
                </c:pt>
                <c:pt idx="1152">
                  <c:v>24.085000000000001</c:v>
                </c:pt>
                <c:pt idx="1153">
                  <c:v>24.192</c:v>
                </c:pt>
                <c:pt idx="1154">
                  <c:v>22.559000000000001</c:v>
                </c:pt>
                <c:pt idx="1155">
                  <c:v>26.532</c:v>
                </c:pt>
                <c:pt idx="1156">
                  <c:v>26.047999999999998</c:v>
                </c:pt>
                <c:pt idx="1157">
                  <c:v>27.068000000000001</c:v>
                </c:pt>
                <c:pt idx="1158">
                  <c:v>26.311999999999998</c:v>
                </c:pt>
                <c:pt idx="1159">
                  <c:v>27.006</c:v>
                </c:pt>
                <c:pt idx="1160">
                  <c:v>24.607999999999997</c:v>
                </c:pt>
                <c:pt idx="1161">
                  <c:v>26.465000000000003</c:v>
                </c:pt>
                <c:pt idx="1162">
                  <c:v>23.536999999999999</c:v>
                </c:pt>
                <c:pt idx="1163">
                  <c:v>26.646000000000001</c:v>
                </c:pt>
                <c:pt idx="1164">
                  <c:v>24.085000000000001</c:v>
                </c:pt>
                <c:pt idx="1165">
                  <c:v>25.198</c:v>
                </c:pt>
                <c:pt idx="1166">
                  <c:v>25.427999999999997</c:v>
                </c:pt>
                <c:pt idx="1167">
                  <c:v>25.488999999999997</c:v>
                </c:pt>
                <c:pt idx="1168">
                  <c:v>21.219000000000001</c:v>
                </c:pt>
                <c:pt idx="1169">
                  <c:v>21.850999999999999</c:v>
                </c:pt>
                <c:pt idx="1170">
                  <c:v>24.074999999999999</c:v>
                </c:pt>
                <c:pt idx="1171">
                  <c:v>24.508000000000003</c:v>
                </c:pt>
                <c:pt idx="1172">
                  <c:v>23.073</c:v>
                </c:pt>
                <c:pt idx="1173">
                  <c:v>23.814999999999998</c:v>
                </c:pt>
                <c:pt idx="1174">
                  <c:v>22.779</c:v>
                </c:pt>
                <c:pt idx="1175">
                  <c:v>24.748000000000001</c:v>
                </c:pt>
                <c:pt idx="1176">
                  <c:v>22.565000000000001</c:v>
                </c:pt>
                <c:pt idx="1177">
                  <c:v>24.607000000000003</c:v>
                </c:pt>
                <c:pt idx="1178">
                  <c:v>24.797000000000001</c:v>
                </c:pt>
                <c:pt idx="1179">
                  <c:v>26.403000000000002</c:v>
                </c:pt>
                <c:pt idx="1180">
                  <c:v>25.781999999999996</c:v>
                </c:pt>
                <c:pt idx="1181">
                  <c:v>25.956</c:v>
                </c:pt>
                <c:pt idx="1182">
                  <c:v>23.439</c:v>
                </c:pt>
                <c:pt idx="1183">
                  <c:v>20.308</c:v>
                </c:pt>
                <c:pt idx="1184">
                  <c:v>24.39</c:v>
                </c:pt>
                <c:pt idx="1185">
                  <c:v>25.663999999999998</c:v>
                </c:pt>
                <c:pt idx="1186">
                  <c:v>26.45</c:v>
                </c:pt>
                <c:pt idx="1187">
                  <c:v>27.93</c:v>
                </c:pt>
                <c:pt idx="1188">
                  <c:v>26.748000000000001</c:v>
                </c:pt>
                <c:pt idx="1189">
                  <c:v>24.610999999999997</c:v>
                </c:pt>
                <c:pt idx="1190">
                  <c:v>22.151</c:v>
                </c:pt>
                <c:pt idx="1191">
                  <c:v>25.49</c:v>
                </c:pt>
                <c:pt idx="1192">
                  <c:v>23.211000000000002</c:v>
                </c:pt>
                <c:pt idx="1193">
                  <c:v>23.639000000000003</c:v>
                </c:pt>
                <c:pt idx="1194">
                  <c:v>24.091000000000001</c:v>
                </c:pt>
                <c:pt idx="1195">
                  <c:v>23.759</c:v>
                </c:pt>
                <c:pt idx="1196">
                  <c:v>22.865000000000002</c:v>
                </c:pt>
                <c:pt idx="1197">
                  <c:v>21.245999999999999</c:v>
                </c:pt>
                <c:pt idx="1198">
                  <c:v>25.515000000000001</c:v>
                </c:pt>
                <c:pt idx="1199">
                  <c:v>25.660999999999998</c:v>
                </c:pt>
                <c:pt idx="1200">
                  <c:v>28.186999999999998</c:v>
                </c:pt>
                <c:pt idx="1201">
                  <c:v>26.207000000000001</c:v>
                </c:pt>
                <c:pt idx="1202">
                  <c:v>23.126999999999999</c:v>
                </c:pt>
                <c:pt idx="1203">
                  <c:v>20.510999999999999</c:v>
                </c:pt>
                <c:pt idx="1204">
                  <c:v>22.795999999999999</c:v>
                </c:pt>
                <c:pt idx="1205">
                  <c:v>24.439</c:v>
                </c:pt>
                <c:pt idx="1206">
                  <c:v>25.207999999999998</c:v>
                </c:pt>
                <c:pt idx="1207">
                  <c:v>27.295000000000002</c:v>
                </c:pt>
                <c:pt idx="1208">
                  <c:v>26.334</c:v>
                </c:pt>
                <c:pt idx="1209">
                  <c:v>24.846</c:v>
                </c:pt>
                <c:pt idx="1210">
                  <c:v>23.084</c:v>
                </c:pt>
                <c:pt idx="1211">
                  <c:v>23.283999999999999</c:v>
                </c:pt>
                <c:pt idx="1212">
                  <c:v>26.317</c:v>
                </c:pt>
                <c:pt idx="1213">
                  <c:v>26.784000000000002</c:v>
                </c:pt>
                <c:pt idx="1214">
                  <c:v>27.178999999999998</c:v>
                </c:pt>
                <c:pt idx="1215">
                  <c:v>28.207999999999998</c:v>
                </c:pt>
                <c:pt idx="1216">
                  <c:v>26.85</c:v>
                </c:pt>
                <c:pt idx="1217">
                  <c:v>25.647999999999996</c:v>
                </c:pt>
                <c:pt idx="1218">
                  <c:v>22.558</c:v>
                </c:pt>
                <c:pt idx="1219">
                  <c:v>25.157999999999998</c:v>
                </c:pt>
                <c:pt idx="1220">
                  <c:v>24.998999999999999</c:v>
                </c:pt>
                <c:pt idx="1221">
                  <c:v>26.548999999999999</c:v>
                </c:pt>
                <c:pt idx="1222">
                  <c:v>27.856999999999999</c:v>
                </c:pt>
                <c:pt idx="1223">
                  <c:v>29.040999999999997</c:v>
                </c:pt>
                <c:pt idx="1224">
                  <c:v>28.15</c:v>
                </c:pt>
                <c:pt idx="1225">
                  <c:v>25.488</c:v>
                </c:pt>
                <c:pt idx="1226">
                  <c:v>29.36</c:v>
                </c:pt>
                <c:pt idx="1227">
                  <c:v>30.036000000000001</c:v>
                </c:pt>
                <c:pt idx="1228">
                  <c:v>30.748999999999999</c:v>
                </c:pt>
                <c:pt idx="1229">
                  <c:v>27.552</c:v>
                </c:pt>
                <c:pt idx="1230">
                  <c:v>26.38</c:v>
                </c:pt>
                <c:pt idx="1231">
                  <c:v>25.253999999999998</c:v>
                </c:pt>
                <c:pt idx="1232">
                  <c:v>24.341999999999999</c:v>
                </c:pt>
                <c:pt idx="1233">
                  <c:v>25.96</c:v>
                </c:pt>
                <c:pt idx="1234">
                  <c:v>26.088999999999999</c:v>
                </c:pt>
                <c:pt idx="1235">
                  <c:v>31.006</c:v>
                </c:pt>
                <c:pt idx="1236">
                  <c:v>26.252000000000002</c:v>
                </c:pt>
                <c:pt idx="1237">
                  <c:v>25.196000000000002</c:v>
                </c:pt>
                <c:pt idx="1238">
                  <c:v>23.753</c:v>
                </c:pt>
                <c:pt idx="1239">
                  <c:v>23.667999999999999</c:v>
                </c:pt>
                <c:pt idx="1240">
                  <c:v>27.170999999999999</c:v>
                </c:pt>
                <c:pt idx="1241">
                  <c:v>25.278000000000002</c:v>
                </c:pt>
                <c:pt idx="1242">
                  <c:v>26.01</c:v>
                </c:pt>
                <c:pt idx="1243">
                  <c:v>27.242999999999999</c:v>
                </c:pt>
                <c:pt idx="1244">
                  <c:v>23.526</c:v>
                </c:pt>
                <c:pt idx="1245">
                  <c:v>25.477</c:v>
                </c:pt>
                <c:pt idx="1246">
                  <c:v>23.658999999999999</c:v>
                </c:pt>
                <c:pt idx="1247">
                  <c:v>25.673000000000002</c:v>
                </c:pt>
                <c:pt idx="1248">
                  <c:v>25.881</c:v>
                </c:pt>
                <c:pt idx="1249">
                  <c:v>26.448999999999998</c:v>
                </c:pt>
                <c:pt idx="1250">
                  <c:v>26.363</c:v>
                </c:pt>
                <c:pt idx="1251">
                  <c:v>26.86</c:v>
                </c:pt>
                <c:pt idx="1252">
                  <c:v>23.171999999999997</c:v>
                </c:pt>
                <c:pt idx="1253">
                  <c:v>22.974</c:v>
                </c:pt>
                <c:pt idx="1254">
                  <c:v>27.084</c:v>
                </c:pt>
                <c:pt idx="1255">
                  <c:v>27.166000000000004</c:v>
                </c:pt>
                <c:pt idx="1256">
                  <c:v>28.527999999999999</c:v>
                </c:pt>
                <c:pt idx="1257">
                  <c:v>28.951000000000001</c:v>
                </c:pt>
                <c:pt idx="1258">
                  <c:v>27.981999999999999</c:v>
                </c:pt>
                <c:pt idx="1259">
                  <c:v>26.945999999999998</c:v>
                </c:pt>
                <c:pt idx="1260">
                  <c:v>25.291999999999998</c:v>
                </c:pt>
                <c:pt idx="1261">
                  <c:v>26.125</c:v>
                </c:pt>
                <c:pt idx="1262">
                  <c:v>25.497999999999998</c:v>
                </c:pt>
                <c:pt idx="1263">
                  <c:v>25.977999999999998</c:v>
                </c:pt>
                <c:pt idx="1264">
                  <c:v>25.572000000000003</c:v>
                </c:pt>
                <c:pt idx="1265">
                  <c:v>26.623000000000001</c:v>
                </c:pt>
                <c:pt idx="1266">
                  <c:v>24.119</c:v>
                </c:pt>
                <c:pt idx="1267">
                  <c:v>23.612000000000002</c:v>
                </c:pt>
                <c:pt idx="1268">
                  <c:v>27.133000000000003</c:v>
                </c:pt>
                <c:pt idx="1269">
                  <c:v>27.856999999999999</c:v>
                </c:pt>
                <c:pt idx="1270">
                  <c:v>30.971</c:v>
                </c:pt>
                <c:pt idx="1271">
                  <c:v>30.890999999999998</c:v>
                </c:pt>
                <c:pt idx="1272">
                  <c:v>32.222000000000001</c:v>
                </c:pt>
                <c:pt idx="1273">
                  <c:v>28.481999999999999</c:v>
                </c:pt>
                <c:pt idx="1274">
                  <c:v>25.917999999999999</c:v>
                </c:pt>
                <c:pt idx="1275">
                  <c:v>30.595000000000002</c:v>
                </c:pt>
                <c:pt idx="1276">
                  <c:v>26.718</c:v>
                </c:pt>
                <c:pt idx="1277">
                  <c:v>26.130000000000003</c:v>
                </c:pt>
                <c:pt idx="1278">
                  <c:v>28.463999999999999</c:v>
                </c:pt>
                <c:pt idx="1279">
                  <c:v>26.369</c:v>
                </c:pt>
                <c:pt idx="1280">
                  <c:v>25.463999999999999</c:v>
                </c:pt>
                <c:pt idx="1281">
                  <c:v>26.902999999999999</c:v>
                </c:pt>
                <c:pt idx="1282">
                  <c:v>30.201999999999998</c:v>
                </c:pt>
                <c:pt idx="1283">
                  <c:v>33.605999999999995</c:v>
                </c:pt>
                <c:pt idx="1284">
                  <c:v>34.036999999999999</c:v>
                </c:pt>
                <c:pt idx="1285">
                  <c:v>28.079000000000001</c:v>
                </c:pt>
                <c:pt idx="1286">
                  <c:v>31.72</c:v>
                </c:pt>
                <c:pt idx="1287">
                  <c:v>27.3</c:v>
                </c:pt>
                <c:pt idx="1288">
                  <c:v>24.73</c:v>
                </c:pt>
                <c:pt idx="1289">
                  <c:v>28.170999999999999</c:v>
                </c:pt>
                <c:pt idx="1290">
                  <c:v>27.325000000000003</c:v>
                </c:pt>
                <c:pt idx="1291">
                  <c:v>30.804000000000002</c:v>
                </c:pt>
                <c:pt idx="1292">
                  <c:v>30.488999999999997</c:v>
                </c:pt>
                <c:pt idx="1293">
                  <c:v>30.033000000000001</c:v>
                </c:pt>
                <c:pt idx="1294">
                  <c:v>29.366999999999997</c:v>
                </c:pt>
                <c:pt idx="1295">
                  <c:v>27.690999999999999</c:v>
                </c:pt>
                <c:pt idx="1296">
                  <c:v>32.100999999999999</c:v>
                </c:pt>
                <c:pt idx="1297">
                  <c:v>30.85</c:v>
                </c:pt>
                <c:pt idx="1298">
                  <c:v>28.330000000000002</c:v>
                </c:pt>
                <c:pt idx="1299">
                  <c:v>28.760999999999999</c:v>
                </c:pt>
                <c:pt idx="1300">
                  <c:v>28.442</c:v>
                </c:pt>
                <c:pt idx="1301">
                  <c:v>29.691000000000003</c:v>
                </c:pt>
                <c:pt idx="1302">
                  <c:v>28.430999999999997</c:v>
                </c:pt>
                <c:pt idx="1303">
                  <c:v>33.802999999999997</c:v>
                </c:pt>
                <c:pt idx="1304">
                  <c:v>29.040999999999997</c:v>
                </c:pt>
                <c:pt idx="1305">
                  <c:v>29.89</c:v>
                </c:pt>
                <c:pt idx="1306">
                  <c:v>25.270999999999997</c:v>
                </c:pt>
                <c:pt idx="1307">
                  <c:v>34.024999999999999</c:v>
                </c:pt>
                <c:pt idx="1308">
                  <c:v>25.779</c:v>
                </c:pt>
                <c:pt idx="1309">
                  <c:v>23.012999999999998</c:v>
                </c:pt>
                <c:pt idx="1310">
                  <c:v>29.103999999999999</c:v>
                </c:pt>
                <c:pt idx="1311">
                  <c:v>28.332999999999998</c:v>
                </c:pt>
                <c:pt idx="1312">
                  <c:v>27.443000000000001</c:v>
                </c:pt>
                <c:pt idx="1313">
                  <c:v>28.748999999999999</c:v>
                </c:pt>
                <c:pt idx="1314">
                  <c:v>28.175000000000001</c:v>
                </c:pt>
                <c:pt idx="1315">
                  <c:v>26.614000000000001</c:v>
                </c:pt>
                <c:pt idx="1316">
                  <c:v>24.763999999999999</c:v>
                </c:pt>
                <c:pt idx="1317">
                  <c:v>28</c:v>
                </c:pt>
                <c:pt idx="1318">
                  <c:v>28.18</c:v>
                </c:pt>
                <c:pt idx="1319">
                  <c:v>28.619999999999997</c:v>
                </c:pt>
                <c:pt idx="1320">
                  <c:v>29.518999999999998</c:v>
                </c:pt>
                <c:pt idx="1321">
                  <c:v>29.494999999999997</c:v>
                </c:pt>
                <c:pt idx="1322">
                  <c:v>26.561</c:v>
                </c:pt>
                <c:pt idx="1323">
                  <c:v>26.381999999999998</c:v>
                </c:pt>
                <c:pt idx="1324">
                  <c:v>29.558</c:v>
                </c:pt>
                <c:pt idx="1325">
                  <c:v>28.398999999999997</c:v>
                </c:pt>
                <c:pt idx="1326">
                  <c:v>29.875999999999998</c:v>
                </c:pt>
                <c:pt idx="1327">
                  <c:v>30.346</c:v>
                </c:pt>
                <c:pt idx="1328">
                  <c:v>28.728999999999999</c:v>
                </c:pt>
                <c:pt idx="1329">
                  <c:v>29.104999999999997</c:v>
                </c:pt>
                <c:pt idx="1330">
                  <c:v>27.740000000000002</c:v>
                </c:pt>
                <c:pt idx="1331">
                  <c:v>31.041000000000004</c:v>
                </c:pt>
                <c:pt idx="1332">
                  <c:v>32.352000000000004</c:v>
                </c:pt>
                <c:pt idx="1333">
                  <c:v>33.998000000000005</c:v>
                </c:pt>
                <c:pt idx="1334">
                  <c:v>33.605000000000004</c:v>
                </c:pt>
                <c:pt idx="1335">
                  <c:v>35.879000000000005</c:v>
                </c:pt>
                <c:pt idx="1336">
                  <c:v>33.152999999999999</c:v>
                </c:pt>
                <c:pt idx="1337">
                  <c:v>27.25</c:v>
                </c:pt>
                <c:pt idx="1338">
                  <c:v>30.012</c:v>
                </c:pt>
                <c:pt idx="1339">
                  <c:v>30.778999999999996</c:v>
                </c:pt>
                <c:pt idx="1340">
                  <c:v>32.933999999999997</c:v>
                </c:pt>
                <c:pt idx="1341">
                  <c:v>29.855</c:v>
                </c:pt>
                <c:pt idx="1342">
                  <c:v>28.671999999999997</c:v>
                </c:pt>
                <c:pt idx="1343">
                  <c:v>26.875</c:v>
                </c:pt>
                <c:pt idx="1344">
                  <c:v>26.849</c:v>
                </c:pt>
                <c:pt idx="1345">
                  <c:v>28.856999999999999</c:v>
                </c:pt>
                <c:pt idx="1346">
                  <c:v>25.814</c:v>
                </c:pt>
                <c:pt idx="1347">
                  <c:v>27.044</c:v>
                </c:pt>
                <c:pt idx="1348">
                  <c:v>28.606999999999999</c:v>
                </c:pt>
                <c:pt idx="1349">
                  <c:v>28.988</c:v>
                </c:pt>
                <c:pt idx="1350">
                  <c:v>26.792999999999999</c:v>
                </c:pt>
                <c:pt idx="1351">
                  <c:v>26.896000000000001</c:v>
                </c:pt>
                <c:pt idx="1352">
                  <c:v>29.248000000000001</c:v>
                </c:pt>
                <c:pt idx="1353">
                  <c:v>27.934000000000001</c:v>
                </c:pt>
                <c:pt idx="1354">
                  <c:v>27.61</c:v>
                </c:pt>
                <c:pt idx="1355">
                  <c:v>25.12</c:v>
                </c:pt>
                <c:pt idx="1356">
                  <c:v>22.13</c:v>
                </c:pt>
                <c:pt idx="1357">
                  <c:v>25.65</c:v>
                </c:pt>
                <c:pt idx="1358">
                  <c:v>25.8</c:v>
                </c:pt>
                <c:pt idx="1359">
                  <c:v>27.309000000000001</c:v>
                </c:pt>
                <c:pt idx="1360">
                  <c:v>26.88</c:v>
                </c:pt>
                <c:pt idx="1361">
                  <c:v>26.597999999999999</c:v>
                </c:pt>
                <c:pt idx="1362">
                  <c:v>25.930999999999997</c:v>
                </c:pt>
                <c:pt idx="1363">
                  <c:v>27.051000000000002</c:v>
                </c:pt>
                <c:pt idx="1364">
                  <c:v>25.82</c:v>
                </c:pt>
                <c:pt idx="1365">
                  <c:v>25.386000000000003</c:v>
                </c:pt>
                <c:pt idx="1366">
                  <c:v>27.774999999999999</c:v>
                </c:pt>
                <c:pt idx="1367">
                  <c:v>27.273</c:v>
                </c:pt>
                <c:pt idx="1368">
                  <c:v>27.490000000000002</c:v>
                </c:pt>
                <c:pt idx="1369">
                  <c:v>27.378</c:v>
                </c:pt>
                <c:pt idx="1370">
                  <c:v>28.555</c:v>
                </c:pt>
                <c:pt idx="1371">
                  <c:v>25.204000000000001</c:v>
                </c:pt>
                <c:pt idx="1372">
                  <c:v>25.981000000000002</c:v>
                </c:pt>
                <c:pt idx="1373">
                  <c:v>29.522999999999996</c:v>
                </c:pt>
                <c:pt idx="1374">
                  <c:v>26.861000000000001</c:v>
                </c:pt>
                <c:pt idx="1375">
                  <c:v>26.443999999999999</c:v>
                </c:pt>
                <c:pt idx="1376">
                  <c:v>26.195999999999998</c:v>
                </c:pt>
                <c:pt idx="1377">
                  <c:v>25.684999999999999</c:v>
                </c:pt>
                <c:pt idx="1378">
                  <c:v>22.989000000000001</c:v>
                </c:pt>
                <c:pt idx="1379">
                  <c:v>22.256</c:v>
                </c:pt>
                <c:pt idx="1380">
                  <c:v>27.46</c:v>
                </c:pt>
                <c:pt idx="1381">
                  <c:v>25.259</c:v>
                </c:pt>
                <c:pt idx="1382">
                  <c:v>26.099</c:v>
                </c:pt>
                <c:pt idx="1383">
                  <c:v>26.006</c:v>
                </c:pt>
                <c:pt idx="1384">
                  <c:v>28.045999999999999</c:v>
                </c:pt>
                <c:pt idx="1385">
                  <c:v>23.811</c:v>
                </c:pt>
                <c:pt idx="1386">
                  <c:v>24.545999999999999</c:v>
                </c:pt>
                <c:pt idx="1387">
                  <c:v>28.426000000000002</c:v>
                </c:pt>
                <c:pt idx="1388">
                  <c:v>27.442</c:v>
                </c:pt>
                <c:pt idx="1389">
                  <c:v>27.184000000000001</c:v>
                </c:pt>
                <c:pt idx="1390">
                  <c:v>27.276</c:v>
                </c:pt>
                <c:pt idx="1391">
                  <c:v>27.4</c:v>
                </c:pt>
                <c:pt idx="1392">
                  <c:v>27.217000000000002</c:v>
                </c:pt>
                <c:pt idx="1393">
                  <c:v>28.766999999999999</c:v>
                </c:pt>
                <c:pt idx="1394">
                  <c:v>25.097000000000001</c:v>
                </c:pt>
                <c:pt idx="1395">
                  <c:v>25.277999999999999</c:v>
                </c:pt>
                <c:pt idx="1396">
                  <c:v>24.959</c:v>
                </c:pt>
                <c:pt idx="1397">
                  <c:v>25.454999999999998</c:v>
                </c:pt>
                <c:pt idx="1398">
                  <c:v>25.395</c:v>
                </c:pt>
                <c:pt idx="1399">
                  <c:v>24.515999999999998</c:v>
                </c:pt>
                <c:pt idx="1400">
                  <c:v>25.533999999999999</c:v>
                </c:pt>
                <c:pt idx="1401">
                  <c:v>26.359000000000002</c:v>
                </c:pt>
                <c:pt idx="1402">
                  <c:v>27.225000000000001</c:v>
                </c:pt>
                <c:pt idx="1403">
                  <c:v>28.369999999999997</c:v>
                </c:pt>
                <c:pt idx="1404">
                  <c:v>26.690799999999999</c:v>
                </c:pt>
                <c:pt idx="1405">
                  <c:v>27.16</c:v>
                </c:pt>
                <c:pt idx="1406">
                  <c:v>23.568999999999999</c:v>
                </c:pt>
                <c:pt idx="1407">
                  <c:v>21.716000000000001</c:v>
                </c:pt>
                <c:pt idx="1408">
                  <c:v>24.82</c:v>
                </c:pt>
                <c:pt idx="1409">
                  <c:v>25.414000000000001</c:v>
                </c:pt>
                <c:pt idx="1410">
                  <c:v>26.161000000000001</c:v>
                </c:pt>
                <c:pt idx="1411">
                  <c:v>26.146999999999998</c:v>
                </c:pt>
                <c:pt idx="1412">
                  <c:v>29.814999999999998</c:v>
                </c:pt>
                <c:pt idx="1413">
                  <c:v>24.693999999999999</c:v>
                </c:pt>
                <c:pt idx="1414">
                  <c:v>24.198999999999998</c:v>
                </c:pt>
                <c:pt idx="1415">
                  <c:v>25.704000000000001</c:v>
                </c:pt>
                <c:pt idx="1416">
                  <c:v>24.582000000000001</c:v>
                </c:pt>
                <c:pt idx="1417">
                  <c:v>24.214000000000002</c:v>
                </c:pt>
                <c:pt idx="1418">
                  <c:v>25.969000000000001</c:v>
                </c:pt>
                <c:pt idx="1419">
                  <c:v>24.218</c:v>
                </c:pt>
                <c:pt idx="1420">
                  <c:v>31.723999999999997</c:v>
                </c:pt>
                <c:pt idx="1421">
                  <c:v>23.698999999999998</c:v>
                </c:pt>
                <c:pt idx="1422">
                  <c:v>25.332999999999998</c:v>
                </c:pt>
                <c:pt idx="1423">
                  <c:v>23.251999999999999</c:v>
                </c:pt>
                <c:pt idx="1424">
                  <c:v>23.006</c:v>
                </c:pt>
                <c:pt idx="1425">
                  <c:v>20.956</c:v>
                </c:pt>
                <c:pt idx="1426">
                  <c:v>19.640999999999998</c:v>
                </c:pt>
                <c:pt idx="1427">
                  <c:v>19.209</c:v>
                </c:pt>
                <c:pt idx="1428">
                  <c:v>19.747</c:v>
                </c:pt>
                <c:pt idx="1429">
                  <c:v>22.713000000000001</c:v>
                </c:pt>
                <c:pt idx="1430">
                  <c:v>23.395</c:v>
                </c:pt>
                <c:pt idx="1431">
                  <c:v>22.705000000000002</c:v>
                </c:pt>
                <c:pt idx="1432">
                  <c:v>22.204000000000001</c:v>
                </c:pt>
                <c:pt idx="1433">
                  <c:v>23.402000000000001</c:v>
                </c:pt>
                <c:pt idx="1434">
                  <c:v>21.272000000000002</c:v>
                </c:pt>
                <c:pt idx="1435">
                  <c:v>20.791</c:v>
                </c:pt>
                <c:pt idx="1436">
                  <c:v>23.330000000000002</c:v>
                </c:pt>
                <c:pt idx="1437">
                  <c:v>23.759</c:v>
                </c:pt>
                <c:pt idx="1438">
                  <c:v>23.132000000000001</c:v>
                </c:pt>
                <c:pt idx="1439">
                  <c:v>23.386000000000003</c:v>
                </c:pt>
                <c:pt idx="1440">
                  <c:v>22.721</c:v>
                </c:pt>
                <c:pt idx="1441">
                  <c:v>20.43</c:v>
                </c:pt>
                <c:pt idx="1442">
                  <c:v>18.52</c:v>
                </c:pt>
                <c:pt idx="1443">
                  <c:v>23.201999999999998</c:v>
                </c:pt>
                <c:pt idx="1444">
                  <c:v>23.555999999999997</c:v>
                </c:pt>
                <c:pt idx="1445">
                  <c:v>22.736999999999998</c:v>
                </c:pt>
                <c:pt idx="1446">
                  <c:v>22.506999999999998</c:v>
                </c:pt>
                <c:pt idx="1447">
                  <c:v>22.141999999999999</c:v>
                </c:pt>
                <c:pt idx="1448">
                  <c:v>21.155000000000001</c:v>
                </c:pt>
                <c:pt idx="1449">
                  <c:v>19.152999999999999</c:v>
                </c:pt>
                <c:pt idx="1450">
                  <c:v>22.541</c:v>
                </c:pt>
                <c:pt idx="1451">
                  <c:v>21.294999999999998</c:v>
                </c:pt>
                <c:pt idx="1452">
                  <c:v>20.919</c:v>
                </c:pt>
                <c:pt idx="1453">
                  <c:v>18.227</c:v>
                </c:pt>
                <c:pt idx="1454">
                  <c:v>17.880000000000003</c:v>
                </c:pt>
                <c:pt idx="1455">
                  <c:v>19.587</c:v>
                </c:pt>
                <c:pt idx="1456">
                  <c:v>17.587</c:v>
                </c:pt>
                <c:pt idx="1457">
                  <c:v>21.397000000000002</c:v>
                </c:pt>
                <c:pt idx="1458">
                  <c:v>20.975999999999999</c:v>
                </c:pt>
                <c:pt idx="1459">
                  <c:v>21.105</c:v>
                </c:pt>
                <c:pt idx="1460">
                  <c:v>19.257999999999999</c:v>
                </c:pt>
                <c:pt idx="1461">
                  <c:v>20.115000000000002</c:v>
                </c:pt>
                <c:pt idx="1462">
                  <c:v>21.695999999999998</c:v>
                </c:pt>
                <c:pt idx="1463">
                  <c:v>19.061</c:v>
                </c:pt>
                <c:pt idx="1464">
                  <c:v>22.933</c:v>
                </c:pt>
                <c:pt idx="1465">
                  <c:v>22.021999999999998</c:v>
                </c:pt>
                <c:pt idx="1466">
                  <c:v>22.731999999999999</c:v>
                </c:pt>
                <c:pt idx="1467">
                  <c:v>22.091000000000001</c:v>
                </c:pt>
                <c:pt idx="1468">
                  <c:v>20.928000000000001</c:v>
                </c:pt>
                <c:pt idx="1469">
                  <c:v>19.292999999999999</c:v>
                </c:pt>
                <c:pt idx="1470">
                  <c:v>21.884999999999998</c:v>
                </c:pt>
                <c:pt idx="1471">
                  <c:v>24.472999999999999</c:v>
                </c:pt>
                <c:pt idx="1472">
                  <c:v>25.277000000000001</c:v>
                </c:pt>
                <c:pt idx="1473">
                  <c:v>22.817</c:v>
                </c:pt>
                <c:pt idx="1474">
                  <c:v>23.692</c:v>
                </c:pt>
                <c:pt idx="1475">
                  <c:v>22.732999999999997</c:v>
                </c:pt>
                <c:pt idx="1476">
                  <c:v>21.344000000000001</c:v>
                </c:pt>
                <c:pt idx="1477">
                  <c:v>19.655999999999999</c:v>
                </c:pt>
                <c:pt idx="1478">
                  <c:v>22.559000000000001</c:v>
                </c:pt>
                <c:pt idx="1479">
                  <c:v>22.497</c:v>
                </c:pt>
                <c:pt idx="1480">
                  <c:v>25.908999999999999</c:v>
                </c:pt>
                <c:pt idx="1481">
                  <c:v>24.78</c:v>
                </c:pt>
                <c:pt idx="1482">
                  <c:v>21.564999999999998</c:v>
                </c:pt>
                <c:pt idx="1483">
                  <c:v>20.380000000000003</c:v>
                </c:pt>
                <c:pt idx="1484">
                  <c:v>19.408000000000001</c:v>
                </c:pt>
                <c:pt idx="1485">
                  <c:v>20.808</c:v>
                </c:pt>
                <c:pt idx="1486">
                  <c:v>21.664999999999999</c:v>
                </c:pt>
                <c:pt idx="1487">
                  <c:v>23.804000000000002</c:v>
                </c:pt>
                <c:pt idx="1488">
                  <c:v>24.244999999999997</c:v>
                </c:pt>
                <c:pt idx="1489">
                  <c:v>23.186</c:v>
                </c:pt>
                <c:pt idx="1490">
                  <c:v>21.173999999999999</c:v>
                </c:pt>
                <c:pt idx="1491">
                  <c:v>22.187000000000001</c:v>
                </c:pt>
                <c:pt idx="1492">
                  <c:v>24.139000000000003</c:v>
                </c:pt>
                <c:pt idx="1493">
                  <c:v>23.306000000000001</c:v>
                </c:pt>
                <c:pt idx="1494">
                  <c:v>23.621000000000002</c:v>
                </c:pt>
                <c:pt idx="1495">
                  <c:v>25.044</c:v>
                </c:pt>
                <c:pt idx="1496">
                  <c:v>23.552</c:v>
                </c:pt>
                <c:pt idx="1497">
                  <c:v>21.908000000000001</c:v>
                </c:pt>
                <c:pt idx="1498">
                  <c:v>21.228000000000002</c:v>
                </c:pt>
                <c:pt idx="1499">
                  <c:v>23.118000000000002</c:v>
                </c:pt>
                <c:pt idx="1500">
                  <c:v>23.744999999999997</c:v>
                </c:pt>
                <c:pt idx="1501">
                  <c:v>23.965</c:v>
                </c:pt>
                <c:pt idx="1502">
                  <c:v>22.991</c:v>
                </c:pt>
                <c:pt idx="1503">
                  <c:v>25.303000000000001</c:v>
                </c:pt>
                <c:pt idx="1504">
                  <c:v>21.902999999999999</c:v>
                </c:pt>
                <c:pt idx="1505">
                  <c:v>21.175000000000001</c:v>
                </c:pt>
                <c:pt idx="1506">
                  <c:v>23.766999999999999</c:v>
                </c:pt>
                <c:pt idx="1507">
                  <c:v>24.645</c:v>
                </c:pt>
                <c:pt idx="1508">
                  <c:v>24.565999999999999</c:v>
                </c:pt>
                <c:pt idx="1509">
                  <c:v>26.626999999999999</c:v>
                </c:pt>
                <c:pt idx="1510">
                  <c:v>25.819999999999997</c:v>
                </c:pt>
                <c:pt idx="1511">
                  <c:v>21.808</c:v>
                </c:pt>
                <c:pt idx="1512">
                  <c:v>21.93</c:v>
                </c:pt>
                <c:pt idx="1513">
                  <c:v>26.414000000000001</c:v>
                </c:pt>
                <c:pt idx="1514">
                  <c:v>23.310000000000002</c:v>
                </c:pt>
                <c:pt idx="1515">
                  <c:v>25.374000000000002</c:v>
                </c:pt>
                <c:pt idx="1516">
                  <c:v>23.244</c:v>
                </c:pt>
                <c:pt idx="1517">
                  <c:v>24.864999999999998</c:v>
                </c:pt>
                <c:pt idx="1518">
                  <c:v>23.728000000000002</c:v>
                </c:pt>
                <c:pt idx="1519">
                  <c:v>25.047000000000004</c:v>
                </c:pt>
                <c:pt idx="1520">
                  <c:v>24.122</c:v>
                </c:pt>
                <c:pt idx="1521">
                  <c:v>25.181000000000001</c:v>
                </c:pt>
                <c:pt idx="1522">
                  <c:v>25.312000000000001</c:v>
                </c:pt>
                <c:pt idx="1523">
                  <c:v>24.874000000000002</c:v>
                </c:pt>
                <c:pt idx="1524">
                  <c:v>23.362000000000002</c:v>
                </c:pt>
                <c:pt idx="1525">
                  <c:v>21.522000000000002</c:v>
                </c:pt>
                <c:pt idx="1526">
                  <c:v>23.213999999999999</c:v>
                </c:pt>
                <c:pt idx="1527">
                  <c:v>24.282</c:v>
                </c:pt>
                <c:pt idx="1528">
                  <c:v>24.641999999999999</c:v>
                </c:pt>
                <c:pt idx="1529">
                  <c:v>25.187000000000001</c:v>
                </c:pt>
                <c:pt idx="1530">
                  <c:v>24.113999999999997</c:v>
                </c:pt>
                <c:pt idx="1531">
                  <c:v>24.554000000000002</c:v>
                </c:pt>
                <c:pt idx="1532">
                  <c:v>25.487000000000002</c:v>
                </c:pt>
                <c:pt idx="1533">
                  <c:v>24.979999999999997</c:v>
                </c:pt>
                <c:pt idx="1534">
                  <c:v>24.078999999999997</c:v>
                </c:pt>
                <c:pt idx="1535">
                  <c:v>25.350999999999999</c:v>
                </c:pt>
                <c:pt idx="1536">
                  <c:v>26.224</c:v>
                </c:pt>
                <c:pt idx="1537">
                  <c:v>25.375000000000004</c:v>
                </c:pt>
                <c:pt idx="1538">
                  <c:v>25.297000000000001</c:v>
                </c:pt>
                <c:pt idx="1539">
                  <c:v>23.470999999999997</c:v>
                </c:pt>
                <c:pt idx="1540">
                  <c:v>25.568999999999999</c:v>
                </c:pt>
                <c:pt idx="1541">
                  <c:v>26.017000000000003</c:v>
                </c:pt>
                <c:pt idx="1542">
                  <c:v>26.245999999999999</c:v>
                </c:pt>
                <c:pt idx="1543">
                  <c:v>26.663</c:v>
                </c:pt>
                <c:pt idx="1544">
                  <c:v>26.908999999999999</c:v>
                </c:pt>
                <c:pt idx="1545">
                  <c:v>26.268000000000001</c:v>
                </c:pt>
                <c:pt idx="1546">
                  <c:v>24.774000000000001</c:v>
                </c:pt>
                <c:pt idx="1547">
                  <c:v>26.136000000000003</c:v>
                </c:pt>
                <c:pt idx="1548">
                  <c:v>26.317</c:v>
                </c:pt>
                <c:pt idx="1549">
                  <c:v>25.972000000000001</c:v>
                </c:pt>
                <c:pt idx="1550">
                  <c:v>24.913999999999998</c:v>
                </c:pt>
                <c:pt idx="1551">
                  <c:v>23.92</c:v>
                </c:pt>
                <c:pt idx="1552">
                  <c:v>21.564</c:v>
                </c:pt>
                <c:pt idx="1553">
                  <c:v>21.687000000000001</c:v>
                </c:pt>
                <c:pt idx="1554">
                  <c:v>25.538</c:v>
                </c:pt>
                <c:pt idx="1555">
                  <c:v>26.372</c:v>
                </c:pt>
                <c:pt idx="1556">
                  <c:v>26.489000000000001</c:v>
                </c:pt>
                <c:pt idx="1557">
                  <c:v>27.600999999999999</c:v>
                </c:pt>
                <c:pt idx="1558">
                  <c:v>27.626000000000001</c:v>
                </c:pt>
                <c:pt idx="1559">
                  <c:v>23.928000000000001</c:v>
                </c:pt>
                <c:pt idx="1560">
                  <c:v>22.099</c:v>
                </c:pt>
                <c:pt idx="1561">
                  <c:v>23.802</c:v>
                </c:pt>
                <c:pt idx="1562">
                  <c:v>23.561</c:v>
                </c:pt>
                <c:pt idx="1563">
                  <c:v>22.774000000000001</c:v>
                </c:pt>
                <c:pt idx="1564">
                  <c:v>26.326000000000001</c:v>
                </c:pt>
                <c:pt idx="1565">
                  <c:v>25.164999999999999</c:v>
                </c:pt>
                <c:pt idx="1566">
                  <c:v>26.434999999999999</c:v>
                </c:pt>
                <c:pt idx="1567">
                  <c:v>25.286000000000001</c:v>
                </c:pt>
                <c:pt idx="1568">
                  <c:v>29.241</c:v>
                </c:pt>
                <c:pt idx="1569">
                  <c:v>29.382000000000001</c:v>
                </c:pt>
                <c:pt idx="1570">
                  <c:v>30.384</c:v>
                </c:pt>
                <c:pt idx="1571">
                  <c:v>30.998999999999999</c:v>
                </c:pt>
                <c:pt idx="1572">
                  <c:v>30.505000000000003</c:v>
                </c:pt>
                <c:pt idx="1573">
                  <c:v>30.658999999999999</c:v>
                </c:pt>
                <c:pt idx="1574">
                  <c:v>29.189999999999998</c:v>
                </c:pt>
                <c:pt idx="1575">
                  <c:v>28.815999999999999</c:v>
                </c:pt>
                <c:pt idx="1576">
                  <c:v>25.849</c:v>
                </c:pt>
                <c:pt idx="1577">
                  <c:v>28.21</c:v>
                </c:pt>
                <c:pt idx="1578">
                  <c:v>29.76</c:v>
                </c:pt>
                <c:pt idx="1579">
                  <c:v>30.478999999999999</c:v>
                </c:pt>
                <c:pt idx="1580">
                  <c:v>26.567</c:v>
                </c:pt>
                <c:pt idx="1581">
                  <c:v>22.700000000000003</c:v>
                </c:pt>
                <c:pt idx="1582">
                  <c:v>25.463999999999999</c:v>
                </c:pt>
                <c:pt idx="1583">
                  <c:v>24.879000000000001</c:v>
                </c:pt>
                <c:pt idx="1584">
                  <c:v>27.066000000000003</c:v>
                </c:pt>
                <c:pt idx="1585">
                  <c:v>29.312999999999999</c:v>
                </c:pt>
                <c:pt idx="1586">
                  <c:v>30.463000000000001</c:v>
                </c:pt>
                <c:pt idx="1587">
                  <c:v>30.063000000000002</c:v>
                </c:pt>
                <c:pt idx="1588">
                  <c:v>27.425999999999998</c:v>
                </c:pt>
                <c:pt idx="1589">
                  <c:v>33.68</c:v>
                </c:pt>
                <c:pt idx="1590">
                  <c:v>34.014000000000003</c:v>
                </c:pt>
                <c:pt idx="1591">
                  <c:v>35.329000000000001</c:v>
                </c:pt>
                <c:pt idx="1592">
                  <c:v>34.860999999999997</c:v>
                </c:pt>
                <c:pt idx="1593">
                  <c:v>34.662999999999997</c:v>
                </c:pt>
                <c:pt idx="1594">
                  <c:v>31.328000000000003</c:v>
                </c:pt>
                <c:pt idx="1595">
                  <c:v>32.201000000000001</c:v>
                </c:pt>
                <c:pt idx="1596">
                  <c:v>35.230000000000004</c:v>
                </c:pt>
                <c:pt idx="1597">
                  <c:v>37.052</c:v>
                </c:pt>
                <c:pt idx="1598">
                  <c:v>36.275999999999996</c:v>
                </c:pt>
                <c:pt idx="1599">
                  <c:v>32.075000000000003</c:v>
                </c:pt>
                <c:pt idx="1600">
                  <c:v>38.572000000000003</c:v>
                </c:pt>
                <c:pt idx="1601">
                  <c:v>34.650999999999996</c:v>
                </c:pt>
                <c:pt idx="1602">
                  <c:v>36.427999999999997</c:v>
                </c:pt>
                <c:pt idx="1603">
                  <c:v>32.429000000000002</c:v>
                </c:pt>
                <c:pt idx="1604">
                  <c:v>33.724000000000004</c:v>
                </c:pt>
                <c:pt idx="1605">
                  <c:v>41.863</c:v>
                </c:pt>
                <c:pt idx="1606">
                  <c:v>33.943000000000005</c:v>
                </c:pt>
                <c:pt idx="1607">
                  <c:v>33.64</c:v>
                </c:pt>
                <c:pt idx="1608">
                  <c:v>32.625</c:v>
                </c:pt>
                <c:pt idx="1609">
                  <c:v>25.149000000000001</c:v>
                </c:pt>
                <c:pt idx="1610">
                  <c:v>29.362000000000002</c:v>
                </c:pt>
                <c:pt idx="1611">
                  <c:v>31.830000000000002</c:v>
                </c:pt>
                <c:pt idx="1612">
                  <c:v>33.713999999999999</c:v>
                </c:pt>
                <c:pt idx="1613">
                  <c:v>34.198999999999998</c:v>
                </c:pt>
                <c:pt idx="1614">
                  <c:v>30.71</c:v>
                </c:pt>
                <c:pt idx="1615">
                  <c:v>25.619</c:v>
                </c:pt>
                <c:pt idx="1616">
                  <c:v>27.747999999999998</c:v>
                </c:pt>
                <c:pt idx="1617">
                  <c:v>31.154</c:v>
                </c:pt>
                <c:pt idx="1618">
                  <c:v>29.605999999999998</c:v>
                </c:pt>
                <c:pt idx="1619">
                  <c:v>32.206000000000003</c:v>
                </c:pt>
                <c:pt idx="1620">
                  <c:v>34.036999999999999</c:v>
                </c:pt>
                <c:pt idx="1621">
                  <c:v>34.128</c:v>
                </c:pt>
                <c:pt idx="1622">
                  <c:v>26.245000000000001</c:v>
                </c:pt>
                <c:pt idx="1623">
                  <c:v>27.298000000000002</c:v>
                </c:pt>
                <c:pt idx="1624">
                  <c:v>32.048999999999999</c:v>
                </c:pt>
                <c:pt idx="1625">
                  <c:v>31.348999999999997</c:v>
                </c:pt>
                <c:pt idx="1626">
                  <c:v>32.063000000000002</c:v>
                </c:pt>
                <c:pt idx="1627">
                  <c:v>31.824000000000002</c:v>
                </c:pt>
                <c:pt idx="1628">
                  <c:v>33.884</c:v>
                </c:pt>
                <c:pt idx="1629">
                  <c:v>30.867999999999999</c:v>
                </c:pt>
                <c:pt idx="1630">
                  <c:v>28.614999999999998</c:v>
                </c:pt>
                <c:pt idx="1631">
                  <c:v>30.18</c:v>
                </c:pt>
                <c:pt idx="1632">
                  <c:v>33.082999999999998</c:v>
                </c:pt>
                <c:pt idx="1633">
                  <c:v>33.653999999999996</c:v>
                </c:pt>
                <c:pt idx="1634">
                  <c:v>28.314999999999998</c:v>
                </c:pt>
                <c:pt idx="1635">
                  <c:v>29.452999999999996</c:v>
                </c:pt>
                <c:pt idx="1636">
                  <c:v>26.786000000000001</c:v>
                </c:pt>
                <c:pt idx="1637">
                  <c:v>26.585999999999999</c:v>
                </c:pt>
                <c:pt idx="1638">
                  <c:v>28.307000000000002</c:v>
                </c:pt>
                <c:pt idx="1639">
                  <c:v>28.344000000000001</c:v>
                </c:pt>
                <c:pt idx="1640">
                  <c:v>30.143000000000001</c:v>
                </c:pt>
                <c:pt idx="1641">
                  <c:v>29.88</c:v>
                </c:pt>
                <c:pt idx="1642">
                  <c:v>24.417999999999999</c:v>
                </c:pt>
                <c:pt idx="1643">
                  <c:v>26.177999999999997</c:v>
                </c:pt>
                <c:pt idx="1644">
                  <c:v>25.991</c:v>
                </c:pt>
                <c:pt idx="1645">
                  <c:v>31.282</c:v>
                </c:pt>
                <c:pt idx="1646">
                  <c:v>33.588999999999999</c:v>
                </c:pt>
                <c:pt idx="1647">
                  <c:v>36.112000000000002</c:v>
                </c:pt>
                <c:pt idx="1648">
                  <c:v>35.445</c:v>
                </c:pt>
                <c:pt idx="1649">
                  <c:v>35.858000000000004</c:v>
                </c:pt>
                <c:pt idx="1650">
                  <c:v>35.442999999999998</c:v>
                </c:pt>
                <c:pt idx="1651">
                  <c:v>32.748000000000005</c:v>
                </c:pt>
                <c:pt idx="1652">
                  <c:v>34.194000000000003</c:v>
                </c:pt>
                <c:pt idx="1653">
                  <c:v>33</c:v>
                </c:pt>
                <c:pt idx="1654">
                  <c:v>33.51</c:v>
                </c:pt>
                <c:pt idx="1655">
                  <c:v>33.885999999999996</c:v>
                </c:pt>
                <c:pt idx="1656">
                  <c:v>35.707000000000001</c:v>
                </c:pt>
                <c:pt idx="1657">
                  <c:v>31.817</c:v>
                </c:pt>
                <c:pt idx="1658">
                  <c:v>26.463999999999999</c:v>
                </c:pt>
                <c:pt idx="1659">
                  <c:v>30.838999999999999</c:v>
                </c:pt>
                <c:pt idx="1660">
                  <c:v>31.123999999999999</c:v>
                </c:pt>
                <c:pt idx="1661">
                  <c:v>31.572000000000003</c:v>
                </c:pt>
                <c:pt idx="1662">
                  <c:v>32.775999999999996</c:v>
                </c:pt>
                <c:pt idx="1663">
                  <c:v>30.133000000000003</c:v>
                </c:pt>
                <c:pt idx="1664">
                  <c:v>27.721</c:v>
                </c:pt>
                <c:pt idx="1665">
                  <c:v>26.577999999999999</c:v>
                </c:pt>
                <c:pt idx="1666">
                  <c:v>31.213000000000001</c:v>
                </c:pt>
                <c:pt idx="1667">
                  <c:v>31.103999999999999</c:v>
                </c:pt>
                <c:pt idx="1668">
                  <c:v>29.903000000000002</c:v>
                </c:pt>
                <c:pt idx="1669">
                  <c:v>29.832999999999998</c:v>
                </c:pt>
                <c:pt idx="1670">
                  <c:v>31.692</c:v>
                </c:pt>
                <c:pt idx="1671">
                  <c:v>28.534999999999997</c:v>
                </c:pt>
                <c:pt idx="1672">
                  <c:v>27.824999999999999</c:v>
                </c:pt>
                <c:pt idx="1673">
                  <c:v>28.919</c:v>
                </c:pt>
                <c:pt idx="1674">
                  <c:v>29.151</c:v>
                </c:pt>
                <c:pt idx="1675">
                  <c:v>33.756999999999998</c:v>
                </c:pt>
                <c:pt idx="1676">
                  <c:v>29.36</c:v>
                </c:pt>
                <c:pt idx="1677">
                  <c:v>27.059000000000001</c:v>
                </c:pt>
                <c:pt idx="1678">
                  <c:v>26.85</c:v>
                </c:pt>
                <c:pt idx="1679">
                  <c:v>25.602999999999998</c:v>
                </c:pt>
                <c:pt idx="1680">
                  <c:v>29.250999999999998</c:v>
                </c:pt>
                <c:pt idx="1681">
                  <c:v>28.439999999999998</c:v>
                </c:pt>
                <c:pt idx="1682">
                  <c:v>32.826000000000001</c:v>
                </c:pt>
                <c:pt idx="1683">
                  <c:v>29.146000000000001</c:v>
                </c:pt>
                <c:pt idx="1684">
                  <c:v>27.797999999999998</c:v>
                </c:pt>
                <c:pt idx="1685">
                  <c:v>25.49</c:v>
                </c:pt>
                <c:pt idx="1686">
                  <c:v>27.658000000000001</c:v>
                </c:pt>
                <c:pt idx="1687">
                  <c:v>27.003</c:v>
                </c:pt>
                <c:pt idx="1688">
                  <c:v>28.475999999999999</c:v>
                </c:pt>
                <c:pt idx="1689">
                  <c:v>27.838999999999999</c:v>
                </c:pt>
                <c:pt idx="1690">
                  <c:v>29.325000000000003</c:v>
                </c:pt>
                <c:pt idx="1691">
                  <c:v>29.609000000000002</c:v>
                </c:pt>
                <c:pt idx="1692">
                  <c:v>28.608000000000001</c:v>
                </c:pt>
                <c:pt idx="1693">
                  <c:v>26.54</c:v>
                </c:pt>
                <c:pt idx="1694">
                  <c:v>28.829000000000001</c:v>
                </c:pt>
                <c:pt idx="1695">
                  <c:v>28.827000000000002</c:v>
                </c:pt>
                <c:pt idx="1696">
                  <c:v>29.881999999999998</c:v>
                </c:pt>
                <c:pt idx="1697">
                  <c:v>30.880000000000003</c:v>
                </c:pt>
                <c:pt idx="1698">
                  <c:v>30.742000000000001</c:v>
                </c:pt>
                <c:pt idx="1699">
                  <c:v>30.352</c:v>
                </c:pt>
                <c:pt idx="1700">
                  <c:v>27.655999999999999</c:v>
                </c:pt>
                <c:pt idx="1701">
                  <c:v>28.674000000000003</c:v>
                </c:pt>
                <c:pt idx="1702">
                  <c:v>28.079000000000001</c:v>
                </c:pt>
                <c:pt idx="1703">
                  <c:v>27.741</c:v>
                </c:pt>
                <c:pt idx="1704">
                  <c:v>28.942999999999998</c:v>
                </c:pt>
                <c:pt idx="1705">
                  <c:v>27.707999999999998</c:v>
                </c:pt>
                <c:pt idx="1706">
                  <c:v>27.143000000000001</c:v>
                </c:pt>
                <c:pt idx="1707">
                  <c:v>26.3</c:v>
                </c:pt>
                <c:pt idx="1708">
                  <c:v>27.637999999999998</c:v>
                </c:pt>
                <c:pt idx="1709">
                  <c:v>26.841000000000001</c:v>
                </c:pt>
                <c:pt idx="1710">
                  <c:v>27.66</c:v>
                </c:pt>
                <c:pt idx="1711">
                  <c:v>28.438000000000002</c:v>
                </c:pt>
                <c:pt idx="1712">
                  <c:v>27.697000000000003</c:v>
                </c:pt>
                <c:pt idx="1713">
                  <c:v>24.914999999999999</c:v>
                </c:pt>
                <c:pt idx="1714">
                  <c:v>26.564</c:v>
                </c:pt>
                <c:pt idx="1715">
                  <c:v>27.483000000000001</c:v>
                </c:pt>
                <c:pt idx="1716">
                  <c:v>26.835999999999999</c:v>
                </c:pt>
                <c:pt idx="1717">
                  <c:v>26.921000000000003</c:v>
                </c:pt>
                <c:pt idx="1718">
                  <c:v>27.514000000000003</c:v>
                </c:pt>
                <c:pt idx="1719">
                  <c:v>28.259999999999998</c:v>
                </c:pt>
                <c:pt idx="1720">
                  <c:v>25.553000000000001</c:v>
                </c:pt>
                <c:pt idx="1721">
                  <c:v>24.212</c:v>
                </c:pt>
                <c:pt idx="1722">
                  <c:v>25.71</c:v>
                </c:pt>
                <c:pt idx="1723">
                  <c:v>27.583999999999996</c:v>
                </c:pt>
                <c:pt idx="1724">
                  <c:v>23.33</c:v>
                </c:pt>
                <c:pt idx="1725">
                  <c:v>27.866</c:v>
                </c:pt>
                <c:pt idx="1726">
                  <c:v>25.478999999999999</c:v>
                </c:pt>
                <c:pt idx="1727">
                  <c:v>27.779</c:v>
                </c:pt>
                <c:pt idx="1728">
                  <c:v>28.722999999999999</c:v>
                </c:pt>
                <c:pt idx="1729">
                  <c:v>25.956</c:v>
                </c:pt>
                <c:pt idx="1730">
                  <c:v>25.613</c:v>
                </c:pt>
                <c:pt idx="1731">
                  <c:v>27.15</c:v>
                </c:pt>
                <c:pt idx="1732">
                  <c:v>26.312999999999999</c:v>
                </c:pt>
                <c:pt idx="1733">
                  <c:v>26.831</c:v>
                </c:pt>
                <c:pt idx="1734">
                  <c:v>26.73</c:v>
                </c:pt>
                <c:pt idx="1735">
                  <c:v>25.413999999999998</c:v>
                </c:pt>
                <c:pt idx="1736">
                  <c:v>25.568000000000001</c:v>
                </c:pt>
                <c:pt idx="1737">
                  <c:v>26.927</c:v>
                </c:pt>
                <c:pt idx="1738">
                  <c:v>26.881999999999998</c:v>
                </c:pt>
                <c:pt idx="1739">
                  <c:v>28.917999999999999</c:v>
                </c:pt>
                <c:pt idx="1740">
                  <c:v>28.03</c:v>
                </c:pt>
                <c:pt idx="1741">
                  <c:v>25.602</c:v>
                </c:pt>
                <c:pt idx="1742">
                  <c:v>26.347000000000001</c:v>
                </c:pt>
                <c:pt idx="1743">
                  <c:v>25.92</c:v>
                </c:pt>
                <c:pt idx="1744">
                  <c:v>27.248999999999999</c:v>
                </c:pt>
                <c:pt idx="1745">
                  <c:v>28.024999999999999</c:v>
                </c:pt>
                <c:pt idx="1746">
                  <c:v>25.89</c:v>
                </c:pt>
                <c:pt idx="1747">
                  <c:v>25.124000000000002</c:v>
                </c:pt>
                <c:pt idx="1748">
                  <c:v>24.483000000000001</c:v>
                </c:pt>
                <c:pt idx="1749">
                  <c:v>25.18</c:v>
                </c:pt>
                <c:pt idx="1750">
                  <c:v>27.25</c:v>
                </c:pt>
                <c:pt idx="1751">
                  <c:v>27.439999999999998</c:v>
                </c:pt>
                <c:pt idx="1752">
                  <c:v>26.312000000000001</c:v>
                </c:pt>
                <c:pt idx="1753">
                  <c:v>25.1</c:v>
                </c:pt>
                <c:pt idx="1754">
                  <c:v>27.964000000000002</c:v>
                </c:pt>
                <c:pt idx="1755">
                  <c:v>23.317</c:v>
                </c:pt>
                <c:pt idx="1756">
                  <c:v>23.786000000000001</c:v>
                </c:pt>
                <c:pt idx="1757">
                  <c:v>24.378</c:v>
                </c:pt>
                <c:pt idx="1758">
                  <c:v>25.655000000000001</c:v>
                </c:pt>
                <c:pt idx="1759">
                  <c:v>25.298999999999999</c:v>
                </c:pt>
                <c:pt idx="1760">
                  <c:v>26.062000000000001</c:v>
                </c:pt>
                <c:pt idx="1761">
                  <c:v>25.497</c:v>
                </c:pt>
                <c:pt idx="1762">
                  <c:v>25.936999999999998</c:v>
                </c:pt>
                <c:pt idx="1763">
                  <c:v>25.106000000000002</c:v>
                </c:pt>
                <c:pt idx="1764">
                  <c:v>26.12</c:v>
                </c:pt>
                <c:pt idx="1765">
                  <c:v>26.52</c:v>
                </c:pt>
                <c:pt idx="1766">
                  <c:v>26.152000000000001</c:v>
                </c:pt>
                <c:pt idx="1767">
                  <c:v>24.838999999999999</c:v>
                </c:pt>
                <c:pt idx="1768">
                  <c:v>24.677999999999997</c:v>
                </c:pt>
                <c:pt idx="1769">
                  <c:v>24.363999999999997</c:v>
                </c:pt>
                <c:pt idx="1770">
                  <c:v>22.818000000000001</c:v>
                </c:pt>
                <c:pt idx="1771">
                  <c:v>23.472000000000001</c:v>
                </c:pt>
                <c:pt idx="1772">
                  <c:v>25.012</c:v>
                </c:pt>
                <c:pt idx="1773">
                  <c:v>24.646999999999998</c:v>
                </c:pt>
                <c:pt idx="1774">
                  <c:v>24.919</c:v>
                </c:pt>
                <c:pt idx="1775">
                  <c:v>23.778000000000002</c:v>
                </c:pt>
                <c:pt idx="1776">
                  <c:v>23.718</c:v>
                </c:pt>
                <c:pt idx="1777">
                  <c:v>21.286000000000001</c:v>
                </c:pt>
                <c:pt idx="1778">
                  <c:v>24.102</c:v>
                </c:pt>
                <c:pt idx="1779">
                  <c:v>24.224</c:v>
                </c:pt>
                <c:pt idx="1780">
                  <c:v>25.877000000000002</c:v>
                </c:pt>
                <c:pt idx="1781">
                  <c:v>25.307000000000002</c:v>
                </c:pt>
                <c:pt idx="1782">
                  <c:v>25.601000000000003</c:v>
                </c:pt>
                <c:pt idx="1783">
                  <c:v>24.069000000000003</c:v>
                </c:pt>
                <c:pt idx="1784">
                  <c:v>22.227</c:v>
                </c:pt>
                <c:pt idx="1785">
                  <c:v>24.279999999999998</c:v>
                </c:pt>
                <c:pt idx="1786">
                  <c:v>24.498999999999999</c:v>
                </c:pt>
                <c:pt idx="1787">
                  <c:v>24.17</c:v>
                </c:pt>
                <c:pt idx="1788">
                  <c:v>22.85</c:v>
                </c:pt>
                <c:pt idx="1789">
                  <c:v>20.6</c:v>
                </c:pt>
                <c:pt idx="1790">
                  <c:v>20.995999999999999</c:v>
                </c:pt>
                <c:pt idx="1791">
                  <c:v>21.68</c:v>
                </c:pt>
                <c:pt idx="1792">
                  <c:v>24.895000000000003</c:v>
                </c:pt>
                <c:pt idx="1793">
                  <c:v>24.329000000000001</c:v>
                </c:pt>
                <c:pt idx="1794">
                  <c:v>24.754999999999999</c:v>
                </c:pt>
                <c:pt idx="1795">
                  <c:v>25.096</c:v>
                </c:pt>
                <c:pt idx="1796">
                  <c:v>24.033999999999999</c:v>
                </c:pt>
                <c:pt idx="1797">
                  <c:v>21.927</c:v>
                </c:pt>
                <c:pt idx="1798">
                  <c:v>28.710999999999999</c:v>
                </c:pt>
                <c:pt idx="1799">
                  <c:v>27.489000000000001</c:v>
                </c:pt>
                <c:pt idx="1800">
                  <c:v>24.747999999999998</c:v>
                </c:pt>
                <c:pt idx="1801">
                  <c:v>25.280999999999999</c:v>
                </c:pt>
                <c:pt idx="1802">
                  <c:v>24.614000000000001</c:v>
                </c:pt>
                <c:pt idx="1803">
                  <c:v>23.89</c:v>
                </c:pt>
                <c:pt idx="1804">
                  <c:v>23.052</c:v>
                </c:pt>
                <c:pt idx="1805">
                  <c:v>22.122999999999998</c:v>
                </c:pt>
                <c:pt idx="1806">
                  <c:v>23.015999999999998</c:v>
                </c:pt>
                <c:pt idx="1807">
                  <c:v>24.126000000000001</c:v>
                </c:pt>
                <c:pt idx="1808">
                  <c:v>22.632999999999999</c:v>
                </c:pt>
                <c:pt idx="1809">
                  <c:v>24.081000000000003</c:v>
                </c:pt>
                <c:pt idx="1810">
                  <c:v>26.559000000000001</c:v>
                </c:pt>
                <c:pt idx="1811">
                  <c:v>22.387</c:v>
                </c:pt>
                <c:pt idx="1812">
                  <c:v>21.42</c:v>
                </c:pt>
                <c:pt idx="1813">
                  <c:v>23.422000000000001</c:v>
                </c:pt>
                <c:pt idx="1814">
                  <c:v>25.134</c:v>
                </c:pt>
                <c:pt idx="1815">
                  <c:v>25.948</c:v>
                </c:pt>
                <c:pt idx="1816">
                  <c:v>25.161999999999999</c:v>
                </c:pt>
                <c:pt idx="1817">
                  <c:v>23.363</c:v>
                </c:pt>
                <c:pt idx="1818">
                  <c:v>21.306999999999999</c:v>
                </c:pt>
                <c:pt idx="1819">
                  <c:v>19.544</c:v>
                </c:pt>
                <c:pt idx="1820">
                  <c:v>22.934999999999999</c:v>
                </c:pt>
                <c:pt idx="1821">
                  <c:v>23.253999999999998</c:v>
                </c:pt>
                <c:pt idx="1822">
                  <c:v>23.149000000000001</c:v>
                </c:pt>
                <c:pt idx="1823">
                  <c:v>22.497999999999998</c:v>
                </c:pt>
                <c:pt idx="1824">
                  <c:v>23.473999999999997</c:v>
                </c:pt>
                <c:pt idx="1825">
                  <c:v>20.881</c:v>
                </c:pt>
                <c:pt idx="1826">
                  <c:v>21.245999999999999</c:v>
                </c:pt>
                <c:pt idx="1827">
                  <c:v>23.975999999999999</c:v>
                </c:pt>
                <c:pt idx="1828">
                  <c:v>24.926000000000002</c:v>
                </c:pt>
                <c:pt idx="1829">
                  <c:v>24.366</c:v>
                </c:pt>
                <c:pt idx="1830">
                  <c:v>24.635999999999999</c:v>
                </c:pt>
                <c:pt idx="1831">
                  <c:v>23.954000000000001</c:v>
                </c:pt>
                <c:pt idx="1832">
                  <c:v>22.987000000000002</c:v>
                </c:pt>
                <c:pt idx="1833">
                  <c:v>22.619999999999997</c:v>
                </c:pt>
                <c:pt idx="1834">
                  <c:v>23.428000000000001</c:v>
                </c:pt>
                <c:pt idx="1835">
                  <c:v>24.331</c:v>
                </c:pt>
                <c:pt idx="1836">
                  <c:v>24.225999999999999</c:v>
                </c:pt>
                <c:pt idx="1837">
                  <c:v>25.786999999999999</c:v>
                </c:pt>
                <c:pt idx="1838">
                  <c:v>26.344999999999999</c:v>
                </c:pt>
                <c:pt idx="1839">
                  <c:v>22.34</c:v>
                </c:pt>
                <c:pt idx="1840">
                  <c:v>21.367999999999999</c:v>
                </c:pt>
                <c:pt idx="1841">
                  <c:v>24.408999999999999</c:v>
                </c:pt>
                <c:pt idx="1842">
                  <c:v>24.457999999999998</c:v>
                </c:pt>
                <c:pt idx="1843">
                  <c:v>24.888000000000002</c:v>
                </c:pt>
                <c:pt idx="1844">
                  <c:v>25.290000000000003</c:v>
                </c:pt>
                <c:pt idx="1845">
                  <c:v>23.599</c:v>
                </c:pt>
                <c:pt idx="1846">
                  <c:v>24.940999999999999</c:v>
                </c:pt>
                <c:pt idx="1847">
                  <c:v>24.782</c:v>
                </c:pt>
                <c:pt idx="1848">
                  <c:v>24.252000000000002</c:v>
                </c:pt>
                <c:pt idx="1849">
                  <c:v>26.111999999999998</c:v>
                </c:pt>
                <c:pt idx="1850">
                  <c:v>24.591999999999999</c:v>
                </c:pt>
                <c:pt idx="1851">
                  <c:v>25.739000000000001</c:v>
                </c:pt>
                <c:pt idx="1852">
                  <c:v>24.858999999999998</c:v>
                </c:pt>
                <c:pt idx="1853">
                  <c:v>23.445</c:v>
                </c:pt>
                <c:pt idx="1854">
                  <c:v>22.41</c:v>
                </c:pt>
                <c:pt idx="1855">
                  <c:v>25.32</c:v>
                </c:pt>
                <c:pt idx="1856">
                  <c:v>24.155000000000001</c:v>
                </c:pt>
                <c:pt idx="1857">
                  <c:v>24.806000000000001</c:v>
                </c:pt>
                <c:pt idx="1858">
                  <c:v>23.710999999999999</c:v>
                </c:pt>
                <c:pt idx="1859">
                  <c:v>24.442</c:v>
                </c:pt>
                <c:pt idx="1860">
                  <c:v>23.346</c:v>
                </c:pt>
                <c:pt idx="1861">
                  <c:v>23.706999999999997</c:v>
                </c:pt>
                <c:pt idx="1862">
                  <c:v>24.311999999999998</c:v>
                </c:pt>
                <c:pt idx="1863">
                  <c:v>24.474999999999998</c:v>
                </c:pt>
                <c:pt idx="1864">
                  <c:v>24.2</c:v>
                </c:pt>
                <c:pt idx="1865">
                  <c:v>24.667000000000002</c:v>
                </c:pt>
                <c:pt idx="1866">
                  <c:v>24.216999999999999</c:v>
                </c:pt>
                <c:pt idx="1867">
                  <c:v>23.742000000000001</c:v>
                </c:pt>
                <c:pt idx="1868">
                  <c:v>23.71</c:v>
                </c:pt>
                <c:pt idx="1869">
                  <c:v>23.792999999999999</c:v>
                </c:pt>
                <c:pt idx="1870">
                  <c:v>24.367000000000001</c:v>
                </c:pt>
                <c:pt idx="1871">
                  <c:v>24.609000000000002</c:v>
                </c:pt>
                <c:pt idx="1872">
                  <c:v>25.135999999999999</c:v>
                </c:pt>
                <c:pt idx="1873">
                  <c:v>29.490000000000002</c:v>
                </c:pt>
                <c:pt idx="1874">
                  <c:v>22.757999999999999</c:v>
                </c:pt>
                <c:pt idx="1875">
                  <c:v>21.734999999999999</c:v>
                </c:pt>
                <c:pt idx="1876">
                  <c:v>24.303000000000001</c:v>
                </c:pt>
                <c:pt idx="1877">
                  <c:v>24.071999999999999</c:v>
                </c:pt>
                <c:pt idx="1878">
                  <c:v>23.327999999999999</c:v>
                </c:pt>
                <c:pt idx="1879">
                  <c:v>23.147000000000002</c:v>
                </c:pt>
                <c:pt idx="1880">
                  <c:v>22.210999999999999</c:v>
                </c:pt>
                <c:pt idx="1881">
                  <c:v>21.783000000000001</c:v>
                </c:pt>
                <c:pt idx="1882">
                  <c:v>20.716000000000001</c:v>
                </c:pt>
                <c:pt idx="1883">
                  <c:v>22.864000000000001</c:v>
                </c:pt>
                <c:pt idx="1884">
                  <c:v>23.79</c:v>
                </c:pt>
                <c:pt idx="1885">
                  <c:v>22.959</c:v>
                </c:pt>
                <c:pt idx="1886">
                  <c:v>24.970999999999997</c:v>
                </c:pt>
                <c:pt idx="1887">
                  <c:v>22.708000000000002</c:v>
                </c:pt>
                <c:pt idx="1888">
                  <c:v>22.425999999999998</c:v>
                </c:pt>
                <c:pt idx="1889">
                  <c:v>21.297000000000001</c:v>
                </c:pt>
                <c:pt idx="1890">
                  <c:v>25.740000000000002</c:v>
                </c:pt>
                <c:pt idx="1891">
                  <c:v>24.373999999999999</c:v>
                </c:pt>
                <c:pt idx="1892">
                  <c:v>25</c:v>
                </c:pt>
                <c:pt idx="1893">
                  <c:v>24.925000000000001</c:v>
                </c:pt>
                <c:pt idx="1894">
                  <c:v>25.653000000000002</c:v>
                </c:pt>
                <c:pt idx="1895">
                  <c:v>25.204000000000001</c:v>
                </c:pt>
                <c:pt idx="1896">
                  <c:v>21.25</c:v>
                </c:pt>
                <c:pt idx="1897">
                  <c:v>24.063000000000002</c:v>
                </c:pt>
                <c:pt idx="1898">
                  <c:v>24.192999999999998</c:v>
                </c:pt>
                <c:pt idx="1899">
                  <c:v>23.947000000000003</c:v>
                </c:pt>
                <c:pt idx="1900">
                  <c:v>25</c:v>
                </c:pt>
                <c:pt idx="1901">
                  <c:v>23.033000000000001</c:v>
                </c:pt>
                <c:pt idx="1902">
                  <c:v>22.117999999999999</c:v>
                </c:pt>
                <c:pt idx="1903">
                  <c:v>21.459</c:v>
                </c:pt>
                <c:pt idx="1904">
                  <c:v>23.097999999999999</c:v>
                </c:pt>
                <c:pt idx="1905">
                  <c:v>24.91</c:v>
                </c:pt>
                <c:pt idx="1906">
                  <c:v>23.57</c:v>
                </c:pt>
                <c:pt idx="1907">
                  <c:v>23.908999999999999</c:v>
                </c:pt>
                <c:pt idx="1908">
                  <c:v>24.106999999999999</c:v>
                </c:pt>
                <c:pt idx="1909">
                  <c:v>20.265999999999998</c:v>
                </c:pt>
                <c:pt idx="1910">
                  <c:v>20.88</c:v>
                </c:pt>
                <c:pt idx="1911">
                  <c:v>23.163</c:v>
                </c:pt>
                <c:pt idx="1912">
                  <c:v>24.174999999999997</c:v>
                </c:pt>
                <c:pt idx="1913">
                  <c:v>24.404</c:v>
                </c:pt>
                <c:pt idx="1914">
                  <c:v>24.087</c:v>
                </c:pt>
                <c:pt idx="1915">
                  <c:v>24.233999999999998</c:v>
                </c:pt>
                <c:pt idx="1916">
                  <c:v>22.353000000000002</c:v>
                </c:pt>
                <c:pt idx="1917">
                  <c:v>20.375</c:v>
                </c:pt>
                <c:pt idx="1918">
                  <c:v>26.006</c:v>
                </c:pt>
                <c:pt idx="1919">
                  <c:v>24.281999999999996</c:v>
                </c:pt>
                <c:pt idx="1920">
                  <c:v>25.953999999999997</c:v>
                </c:pt>
                <c:pt idx="1921">
                  <c:v>25.913</c:v>
                </c:pt>
                <c:pt idx="1922">
                  <c:v>24.244</c:v>
                </c:pt>
                <c:pt idx="1923">
                  <c:v>25.588999999999999</c:v>
                </c:pt>
                <c:pt idx="1924">
                  <c:v>26.001000000000001</c:v>
                </c:pt>
                <c:pt idx="1925">
                  <c:v>24.682999999999996</c:v>
                </c:pt>
                <c:pt idx="1926">
                  <c:v>26.056000000000001</c:v>
                </c:pt>
                <c:pt idx="1927">
                  <c:v>23.931000000000001</c:v>
                </c:pt>
                <c:pt idx="1928">
                  <c:v>25.256</c:v>
                </c:pt>
                <c:pt idx="1929">
                  <c:v>24.490000000000002</c:v>
                </c:pt>
                <c:pt idx="1930">
                  <c:v>23.405999999999999</c:v>
                </c:pt>
                <c:pt idx="1931">
                  <c:v>24.027000000000001</c:v>
                </c:pt>
                <c:pt idx="1932">
                  <c:v>25.734999999999999</c:v>
                </c:pt>
                <c:pt idx="1933">
                  <c:v>27.507999999999999</c:v>
                </c:pt>
                <c:pt idx="1934">
                  <c:v>27.724</c:v>
                </c:pt>
                <c:pt idx="1935">
                  <c:v>28.885999999999999</c:v>
                </c:pt>
                <c:pt idx="1936">
                  <c:v>26.073</c:v>
                </c:pt>
                <c:pt idx="1937">
                  <c:v>24.501000000000001</c:v>
                </c:pt>
                <c:pt idx="1938">
                  <c:v>23.705000000000002</c:v>
                </c:pt>
                <c:pt idx="1939">
                  <c:v>26.226000000000003</c:v>
                </c:pt>
                <c:pt idx="1940">
                  <c:v>26.047000000000001</c:v>
                </c:pt>
                <c:pt idx="1941">
                  <c:v>28.036999999999999</c:v>
                </c:pt>
                <c:pt idx="1942">
                  <c:v>29.701000000000001</c:v>
                </c:pt>
                <c:pt idx="1943">
                  <c:v>25.38</c:v>
                </c:pt>
                <c:pt idx="1944">
                  <c:v>22.902999999999999</c:v>
                </c:pt>
                <c:pt idx="1945">
                  <c:v>23.577999999999999</c:v>
                </c:pt>
                <c:pt idx="1946">
                  <c:v>25.716000000000001</c:v>
                </c:pt>
                <c:pt idx="1947">
                  <c:v>26.631</c:v>
                </c:pt>
                <c:pt idx="1948">
                  <c:v>27.193000000000001</c:v>
                </c:pt>
                <c:pt idx="1949">
                  <c:v>26.765000000000001</c:v>
                </c:pt>
                <c:pt idx="1950">
                  <c:v>25.425000000000001</c:v>
                </c:pt>
                <c:pt idx="1951">
                  <c:v>24.707999999999998</c:v>
                </c:pt>
                <c:pt idx="1952">
                  <c:v>25.507999999999999</c:v>
                </c:pt>
                <c:pt idx="1953">
                  <c:v>28.266999999999999</c:v>
                </c:pt>
                <c:pt idx="1954">
                  <c:v>29.460999999999999</c:v>
                </c:pt>
                <c:pt idx="1955">
                  <c:v>29.347999999999999</c:v>
                </c:pt>
                <c:pt idx="1956">
                  <c:v>31.713000000000001</c:v>
                </c:pt>
                <c:pt idx="1957">
                  <c:v>27.238999999999997</c:v>
                </c:pt>
                <c:pt idx="1958">
                  <c:v>29.134</c:v>
                </c:pt>
                <c:pt idx="1959">
                  <c:v>26.260999999999999</c:v>
                </c:pt>
                <c:pt idx="1960">
                  <c:v>29.768000000000001</c:v>
                </c:pt>
                <c:pt idx="1961">
                  <c:v>29.512</c:v>
                </c:pt>
                <c:pt idx="1962">
                  <c:v>30.554000000000002</c:v>
                </c:pt>
                <c:pt idx="1963">
                  <c:v>29.465999999999998</c:v>
                </c:pt>
                <c:pt idx="1964">
                  <c:v>27.527000000000001</c:v>
                </c:pt>
                <c:pt idx="1965">
                  <c:v>25.407999999999998</c:v>
                </c:pt>
                <c:pt idx="1966">
                  <c:v>25.716999999999999</c:v>
                </c:pt>
                <c:pt idx="1967">
                  <c:v>29.950000000000003</c:v>
                </c:pt>
                <c:pt idx="1968">
                  <c:v>29.381999999999998</c:v>
                </c:pt>
                <c:pt idx="1969">
                  <c:v>27.146000000000001</c:v>
                </c:pt>
                <c:pt idx="1970">
                  <c:v>28.945</c:v>
                </c:pt>
                <c:pt idx="1971">
                  <c:v>32.665999999999997</c:v>
                </c:pt>
                <c:pt idx="1972">
                  <c:v>27.557000000000002</c:v>
                </c:pt>
                <c:pt idx="1973">
                  <c:v>28.186</c:v>
                </c:pt>
                <c:pt idx="1974">
                  <c:v>31.414000000000001</c:v>
                </c:pt>
                <c:pt idx="1975">
                  <c:v>31.067999999999998</c:v>
                </c:pt>
                <c:pt idx="1976">
                  <c:v>34.701999999999998</c:v>
                </c:pt>
                <c:pt idx="1977">
                  <c:v>26.110000000000003</c:v>
                </c:pt>
                <c:pt idx="1978">
                  <c:v>26.396999999999998</c:v>
                </c:pt>
                <c:pt idx="1979">
                  <c:v>26.823999999999998</c:v>
                </c:pt>
                <c:pt idx="1980">
                  <c:v>27.337999999999997</c:v>
                </c:pt>
                <c:pt idx="1981">
                  <c:v>30.727999999999998</c:v>
                </c:pt>
                <c:pt idx="1982">
                  <c:v>31.295999999999999</c:v>
                </c:pt>
                <c:pt idx="1983">
                  <c:v>28.180999999999997</c:v>
                </c:pt>
                <c:pt idx="1984">
                  <c:v>29.494999999999997</c:v>
                </c:pt>
                <c:pt idx="1985">
                  <c:v>29.673999999999999</c:v>
                </c:pt>
                <c:pt idx="1986">
                  <c:v>28.462999999999997</c:v>
                </c:pt>
                <c:pt idx="1987">
                  <c:v>29.172000000000001</c:v>
                </c:pt>
                <c:pt idx="1988">
                  <c:v>31.124000000000002</c:v>
                </c:pt>
                <c:pt idx="1989">
                  <c:v>33.244</c:v>
                </c:pt>
                <c:pt idx="1990">
                  <c:v>33.427999999999997</c:v>
                </c:pt>
                <c:pt idx="1991">
                  <c:v>34.769999999999996</c:v>
                </c:pt>
                <c:pt idx="1992">
                  <c:v>33.945999999999998</c:v>
                </c:pt>
                <c:pt idx="1993">
                  <c:v>33.128</c:v>
                </c:pt>
                <c:pt idx="1994">
                  <c:v>30.132000000000001</c:v>
                </c:pt>
                <c:pt idx="1995">
                  <c:v>28.174999999999997</c:v>
                </c:pt>
                <c:pt idx="1996">
                  <c:v>31.452999999999999</c:v>
                </c:pt>
                <c:pt idx="1997">
                  <c:v>29.972000000000001</c:v>
                </c:pt>
                <c:pt idx="1998">
                  <c:v>33.838999999999999</c:v>
                </c:pt>
                <c:pt idx="1999">
                  <c:v>33.373000000000005</c:v>
                </c:pt>
                <c:pt idx="2000">
                  <c:v>35.573</c:v>
                </c:pt>
                <c:pt idx="2001">
                  <c:v>31.493000000000002</c:v>
                </c:pt>
                <c:pt idx="2002">
                  <c:v>33.545999999999999</c:v>
                </c:pt>
                <c:pt idx="2003">
                  <c:v>32.400999999999996</c:v>
                </c:pt>
                <c:pt idx="2004">
                  <c:v>31.234000000000002</c:v>
                </c:pt>
                <c:pt idx="2005">
                  <c:v>34.362000000000002</c:v>
                </c:pt>
                <c:pt idx="2006">
                  <c:v>35.116999999999997</c:v>
                </c:pt>
                <c:pt idx="2007">
                  <c:v>29.774000000000001</c:v>
                </c:pt>
                <c:pt idx="2008">
                  <c:v>28.511000000000003</c:v>
                </c:pt>
                <c:pt idx="2009">
                  <c:v>29.474000000000004</c:v>
                </c:pt>
                <c:pt idx="2010">
                  <c:v>31.81</c:v>
                </c:pt>
                <c:pt idx="2011">
                  <c:v>33.305999999999997</c:v>
                </c:pt>
                <c:pt idx="2012">
                  <c:v>32.47</c:v>
                </c:pt>
                <c:pt idx="2013">
                  <c:v>30.670999999999999</c:v>
                </c:pt>
                <c:pt idx="2014">
                  <c:v>28.702000000000002</c:v>
                </c:pt>
                <c:pt idx="2015">
                  <c:v>29.762</c:v>
                </c:pt>
                <c:pt idx="2016">
                  <c:v>31.751999999999999</c:v>
                </c:pt>
                <c:pt idx="2017">
                  <c:v>31.901000000000003</c:v>
                </c:pt>
                <c:pt idx="2018">
                  <c:v>33.701999999999998</c:v>
                </c:pt>
                <c:pt idx="2019">
                  <c:v>31.512999999999998</c:v>
                </c:pt>
                <c:pt idx="2020">
                  <c:v>33.358000000000004</c:v>
                </c:pt>
                <c:pt idx="2021">
                  <c:v>33.770000000000003</c:v>
                </c:pt>
                <c:pt idx="2022">
                  <c:v>30.960999999999999</c:v>
                </c:pt>
                <c:pt idx="2023">
                  <c:v>31.880000000000003</c:v>
                </c:pt>
                <c:pt idx="2024">
                  <c:v>32.651000000000003</c:v>
                </c:pt>
                <c:pt idx="2025">
                  <c:v>32.317</c:v>
                </c:pt>
                <c:pt idx="2026">
                  <c:v>31.783999999999999</c:v>
                </c:pt>
                <c:pt idx="2027">
                  <c:v>34.685000000000002</c:v>
                </c:pt>
                <c:pt idx="2028">
                  <c:v>33.03</c:v>
                </c:pt>
                <c:pt idx="2029">
                  <c:v>32.938000000000002</c:v>
                </c:pt>
                <c:pt idx="2030">
                  <c:v>35.099999999999994</c:v>
                </c:pt>
                <c:pt idx="2031">
                  <c:v>38.344999999999999</c:v>
                </c:pt>
                <c:pt idx="2032">
                  <c:v>37.85</c:v>
                </c:pt>
                <c:pt idx="2033">
                  <c:v>36.402999999999999</c:v>
                </c:pt>
                <c:pt idx="2034">
                  <c:v>30.518000000000001</c:v>
                </c:pt>
                <c:pt idx="2035">
                  <c:v>28.301000000000002</c:v>
                </c:pt>
                <c:pt idx="2036">
                  <c:v>27.106000000000002</c:v>
                </c:pt>
                <c:pt idx="2037">
                  <c:v>30.675000000000004</c:v>
                </c:pt>
                <c:pt idx="2038">
                  <c:v>30.981999999999999</c:v>
                </c:pt>
                <c:pt idx="2039">
                  <c:v>33.786000000000001</c:v>
                </c:pt>
                <c:pt idx="2040">
                  <c:v>33.388999999999996</c:v>
                </c:pt>
                <c:pt idx="2041">
                  <c:v>33.728999999999999</c:v>
                </c:pt>
                <c:pt idx="2042">
                  <c:v>32.283000000000001</c:v>
                </c:pt>
                <c:pt idx="2043">
                  <c:v>32.492999999999995</c:v>
                </c:pt>
                <c:pt idx="2044">
                  <c:v>31.966000000000001</c:v>
                </c:pt>
                <c:pt idx="2045">
                  <c:v>29.933</c:v>
                </c:pt>
                <c:pt idx="2046">
                  <c:v>30.111999999999998</c:v>
                </c:pt>
                <c:pt idx="2047">
                  <c:v>31.42</c:v>
                </c:pt>
                <c:pt idx="2048">
                  <c:v>34.156999999999996</c:v>
                </c:pt>
                <c:pt idx="2049">
                  <c:v>32.24</c:v>
                </c:pt>
                <c:pt idx="2050">
                  <c:v>29.779000000000003</c:v>
                </c:pt>
                <c:pt idx="2051">
                  <c:v>33.113999999999997</c:v>
                </c:pt>
                <c:pt idx="2052">
                  <c:v>33.902999999999999</c:v>
                </c:pt>
                <c:pt idx="2053">
                  <c:v>32.624000000000002</c:v>
                </c:pt>
                <c:pt idx="2054">
                  <c:v>30.430999999999997</c:v>
                </c:pt>
                <c:pt idx="2055">
                  <c:v>32.769999999999996</c:v>
                </c:pt>
                <c:pt idx="2056">
                  <c:v>31.774999999999999</c:v>
                </c:pt>
                <c:pt idx="2057">
                  <c:v>30.356000000000002</c:v>
                </c:pt>
                <c:pt idx="2058">
                  <c:v>32.896000000000001</c:v>
                </c:pt>
                <c:pt idx="2059">
                  <c:v>32.182000000000002</c:v>
                </c:pt>
                <c:pt idx="2060">
                  <c:v>31.58</c:v>
                </c:pt>
                <c:pt idx="2061">
                  <c:v>33.837000000000003</c:v>
                </c:pt>
                <c:pt idx="2062">
                  <c:v>33.93</c:v>
                </c:pt>
                <c:pt idx="2063">
                  <c:v>33.58</c:v>
                </c:pt>
                <c:pt idx="2064">
                  <c:v>29.83</c:v>
                </c:pt>
                <c:pt idx="2065">
                  <c:v>33.754999999999995</c:v>
                </c:pt>
                <c:pt idx="2066">
                  <c:v>35.144999999999996</c:v>
                </c:pt>
                <c:pt idx="2067">
                  <c:v>34.760999999999996</c:v>
                </c:pt>
                <c:pt idx="2068">
                  <c:v>35.942</c:v>
                </c:pt>
                <c:pt idx="2069">
                  <c:v>33.771999999999998</c:v>
                </c:pt>
                <c:pt idx="2070">
                  <c:v>35.336999999999996</c:v>
                </c:pt>
                <c:pt idx="2071">
                  <c:v>31.356999999999999</c:v>
                </c:pt>
                <c:pt idx="2072">
                  <c:v>31.777999999999999</c:v>
                </c:pt>
                <c:pt idx="2073">
                  <c:v>32.745000000000005</c:v>
                </c:pt>
                <c:pt idx="2074">
                  <c:v>34.042999999999999</c:v>
                </c:pt>
                <c:pt idx="2075">
                  <c:v>34.798999999999999</c:v>
                </c:pt>
                <c:pt idx="2076">
                  <c:v>34.808</c:v>
                </c:pt>
                <c:pt idx="2077">
                  <c:v>34.789000000000001</c:v>
                </c:pt>
                <c:pt idx="2078">
                  <c:v>34.671999999999997</c:v>
                </c:pt>
                <c:pt idx="2079">
                  <c:v>33.820999999999998</c:v>
                </c:pt>
                <c:pt idx="2080">
                  <c:v>33.899000000000001</c:v>
                </c:pt>
                <c:pt idx="2081">
                  <c:v>33.1</c:v>
                </c:pt>
                <c:pt idx="2082">
                  <c:v>32.326000000000001</c:v>
                </c:pt>
                <c:pt idx="2083">
                  <c:v>34.908000000000001</c:v>
                </c:pt>
                <c:pt idx="2084">
                  <c:v>34.281000000000006</c:v>
                </c:pt>
                <c:pt idx="2085">
                  <c:v>33.501000000000005</c:v>
                </c:pt>
                <c:pt idx="2086">
                  <c:v>34.715000000000003</c:v>
                </c:pt>
                <c:pt idx="2087">
                  <c:v>36.03</c:v>
                </c:pt>
                <c:pt idx="2088">
                  <c:v>31.631999999999998</c:v>
                </c:pt>
                <c:pt idx="2089">
                  <c:v>32.83</c:v>
                </c:pt>
                <c:pt idx="2090">
                  <c:v>34.963000000000001</c:v>
                </c:pt>
                <c:pt idx="2091">
                  <c:v>31.786999999999999</c:v>
                </c:pt>
                <c:pt idx="2092">
                  <c:v>31.04</c:v>
                </c:pt>
                <c:pt idx="2093">
                  <c:v>32.984000000000002</c:v>
                </c:pt>
                <c:pt idx="2094">
                  <c:v>31.331</c:v>
                </c:pt>
                <c:pt idx="2095">
                  <c:v>32.143000000000001</c:v>
                </c:pt>
                <c:pt idx="2096">
                  <c:v>32.457999999999998</c:v>
                </c:pt>
                <c:pt idx="2097">
                  <c:v>33.225000000000001</c:v>
                </c:pt>
                <c:pt idx="2098">
                  <c:v>30.94</c:v>
                </c:pt>
                <c:pt idx="2099">
                  <c:v>31.317</c:v>
                </c:pt>
                <c:pt idx="2100">
                  <c:v>29.667999999999999</c:v>
                </c:pt>
                <c:pt idx="2101">
                  <c:v>31.320999999999998</c:v>
                </c:pt>
                <c:pt idx="2102">
                  <c:v>31.545999999999999</c:v>
                </c:pt>
                <c:pt idx="2103">
                  <c:v>30.372</c:v>
                </c:pt>
                <c:pt idx="2104">
                  <c:v>28.975999999999999</c:v>
                </c:pt>
                <c:pt idx="2105">
                  <c:v>28.170999999999999</c:v>
                </c:pt>
                <c:pt idx="2106">
                  <c:v>26.493000000000002</c:v>
                </c:pt>
                <c:pt idx="2107">
                  <c:v>26.756</c:v>
                </c:pt>
                <c:pt idx="2108">
                  <c:v>27.015000000000001</c:v>
                </c:pt>
                <c:pt idx="2109">
                  <c:v>28.706000000000003</c:v>
                </c:pt>
                <c:pt idx="2110">
                  <c:v>28.655000000000001</c:v>
                </c:pt>
                <c:pt idx="2111">
                  <c:v>27.713999999999999</c:v>
                </c:pt>
                <c:pt idx="2112">
                  <c:v>27.204999999999998</c:v>
                </c:pt>
                <c:pt idx="2113">
                  <c:v>26.744</c:v>
                </c:pt>
                <c:pt idx="2114">
                  <c:v>28.365000000000002</c:v>
                </c:pt>
                <c:pt idx="2115">
                  <c:v>27.745000000000001</c:v>
                </c:pt>
                <c:pt idx="2116">
                  <c:v>30.986000000000001</c:v>
                </c:pt>
                <c:pt idx="2117">
                  <c:v>32.204999999999998</c:v>
                </c:pt>
                <c:pt idx="2118">
                  <c:v>30.916999999999998</c:v>
                </c:pt>
                <c:pt idx="2119">
                  <c:v>26.786999999999999</c:v>
                </c:pt>
                <c:pt idx="2120">
                  <c:v>27.289000000000001</c:v>
                </c:pt>
                <c:pt idx="2121">
                  <c:v>26.896000000000001</c:v>
                </c:pt>
                <c:pt idx="2122">
                  <c:v>28.559000000000001</c:v>
                </c:pt>
                <c:pt idx="2123">
                  <c:v>28.901000000000003</c:v>
                </c:pt>
                <c:pt idx="2124">
                  <c:v>29.646000000000001</c:v>
                </c:pt>
                <c:pt idx="2125">
                  <c:v>25.91</c:v>
                </c:pt>
                <c:pt idx="2126">
                  <c:v>29.523</c:v>
                </c:pt>
                <c:pt idx="2127">
                  <c:v>27.393000000000001</c:v>
                </c:pt>
                <c:pt idx="2128">
                  <c:v>26.984000000000002</c:v>
                </c:pt>
                <c:pt idx="2129">
                  <c:v>27.443999999999999</c:v>
                </c:pt>
                <c:pt idx="2130">
                  <c:v>30.981000000000002</c:v>
                </c:pt>
                <c:pt idx="2131">
                  <c:v>28.074999999999999</c:v>
                </c:pt>
                <c:pt idx="2132">
                  <c:v>32.045000000000002</c:v>
                </c:pt>
                <c:pt idx="2133">
                  <c:v>29.588999999999999</c:v>
                </c:pt>
                <c:pt idx="2134">
                  <c:v>29.082999999999998</c:v>
                </c:pt>
                <c:pt idx="2135">
                  <c:v>27.423000000000002</c:v>
                </c:pt>
                <c:pt idx="2136">
                  <c:v>26.251999999999999</c:v>
                </c:pt>
                <c:pt idx="2137">
                  <c:v>31.696999999999999</c:v>
                </c:pt>
                <c:pt idx="2138">
                  <c:v>25.241</c:v>
                </c:pt>
                <c:pt idx="2139">
                  <c:v>23.342999999999996</c:v>
                </c:pt>
                <c:pt idx="2140">
                  <c:v>27.283000000000001</c:v>
                </c:pt>
                <c:pt idx="2141">
                  <c:v>24.012999999999998</c:v>
                </c:pt>
                <c:pt idx="2142">
                  <c:v>24.838000000000001</c:v>
                </c:pt>
                <c:pt idx="2143">
                  <c:v>25.658000000000001</c:v>
                </c:pt>
                <c:pt idx="2144">
                  <c:v>29.869</c:v>
                </c:pt>
                <c:pt idx="2145">
                  <c:v>23.552</c:v>
                </c:pt>
                <c:pt idx="2146">
                  <c:v>27.326000000000001</c:v>
                </c:pt>
                <c:pt idx="2147">
                  <c:v>23.564999999999998</c:v>
                </c:pt>
                <c:pt idx="2148">
                  <c:v>23.238</c:v>
                </c:pt>
                <c:pt idx="2149">
                  <c:v>25.021999999999998</c:v>
                </c:pt>
                <c:pt idx="2150">
                  <c:v>23.837</c:v>
                </c:pt>
                <c:pt idx="2151">
                  <c:v>24.708000000000002</c:v>
                </c:pt>
                <c:pt idx="2152">
                  <c:v>21.290000000000003</c:v>
                </c:pt>
                <c:pt idx="2153">
                  <c:v>19.391999999999999</c:v>
                </c:pt>
                <c:pt idx="2154">
                  <c:v>20.622999999999998</c:v>
                </c:pt>
                <c:pt idx="2155">
                  <c:v>21.974</c:v>
                </c:pt>
                <c:pt idx="2156">
                  <c:v>23.579000000000001</c:v>
                </c:pt>
                <c:pt idx="2157">
                  <c:v>25.473000000000003</c:v>
                </c:pt>
                <c:pt idx="2158">
                  <c:v>24.634</c:v>
                </c:pt>
                <c:pt idx="2159">
                  <c:v>23.906999999999996</c:v>
                </c:pt>
                <c:pt idx="2160">
                  <c:v>23.538</c:v>
                </c:pt>
                <c:pt idx="2161">
                  <c:v>21.956</c:v>
                </c:pt>
                <c:pt idx="2162">
                  <c:v>22.766999999999999</c:v>
                </c:pt>
                <c:pt idx="2163">
                  <c:v>23.49</c:v>
                </c:pt>
                <c:pt idx="2164">
                  <c:v>25.009</c:v>
                </c:pt>
                <c:pt idx="2165">
                  <c:v>25.739000000000001</c:v>
                </c:pt>
                <c:pt idx="2166">
                  <c:v>25.788</c:v>
                </c:pt>
                <c:pt idx="2167">
                  <c:v>25.268000000000001</c:v>
                </c:pt>
                <c:pt idx="2168">
                  <c:v>23.605999999999998</c:v>
                </c:pt>
                <c:pt idx="2169">
                  <c:v>24.52</c:v>
                </c:pt>
                <c:pt idx="2170">
                  <c:v>24.825000000000003</c:v>
                </c:pt>
                <c:pt idx="2171">
                  <c:v>25.052999999999997</c:v>
                </c:pt>
                <c:pt idx="2172">
                  <c:v>23.677</c:v>
                </c:pt>
                <c:pt idx="2173">
                  <c:v>23.591000000000001</c:v>
                </c:pt>
                <c:pt idx="2174">
                  <c:v>24.227</c:v>
                </c:pt>
                <c:pt idx="2175">
                  <c:v>25.036000000000001</c:v>
                </c:pt>
                <c:pt idx="2176">
                  <c:v>23.443999999999999</c:v>
                </c:pt>
                <c:pt idx="2177">
                  <c:v>22.405000000000001</c:v>
                </c:pt>
                <c:pt idx="2178">
                  <c:v>24.145999999999997</c:v>
                </c:pt>
                <c:pt idx="2179">
                  <c:v>22.750900000000001</c:v>
                </c:pt>
                <c:pt idx="2180">
                  <c:v>23.551000000000002</c:v>
                </c:pt>
                <c:pt idx="2181">
                  <c:v>22.055</c:v>
                </c:pt>
                <c:pt idx="2182">
                  <c:v>21.209</c:v>
                </c:pt>
                <c:pt idx="2183">
                  <c:v>18.175000000000001</c:v>
                </c:pt>
                <c:pt idx="2184">
                  <c:v>19.898</c:v>
                </c:pt>
                <c:pt idx="2185">
                  <c:v>22.583000000000002</c:v>
                </c:pt>
                <c:pt idx="2186">
                  <c:v>22.521999999999998</c:v>
                </c:pt>
                <c:pt idx="2187">
                  <c:v>23.195999999999998</c:v>
                </c:pt>
                <c:pt idx="2188">
                  <c:v>22.195999999999998</c:v>
                </c:pt>
                <c:pt idx="2189">
                  <c:v>20.962</c:v>
                </c:pt>
                <c:pt idx="2190">
                  <c:v>19.483000000000001</c:v>
                </c:pt>
                <c:pt idx="2191">
                  <c:v>21.355</c:v>
                </c:pt>
                <c:pt idx="2192">
                  <c:v>23.904000000000003</c:v>
                </c:pt>
                <c:pt idx="2193">
                  <c:v>23.250999999999998</c:v>
                </c:pt>
                <c:pt idx="2194">
                  <c:v>21.862000000000002</c:v>
                </c:pt>
                <c:pt idx="2195">
                  <c:v>24.064</c:v>
                </c:pt>
                <c:pt idx="2196">
                  <c:v>20.207999999999998</c:v>
                </c:pt>
                <c:pt idx="2197">
                  <c:v>20.763000000000002</c:v>
                </c:pt>
                <c:pt idx="2198">
                  <c:v>22.771999999999998</c:v>
                </c:pt>
                <c:pt idx="2199">
                  <c:v>24.181000000000001</c:v>
                </c:pt>
                <c:pt idx="2200">
                  <c:v>23.948</c:v>
                </c:pt>
                <c:pt idx="2201">
                  <c:v>25.718</c:v>
                </c:pt>
                <c:pt idx="2202">
                  <c:v>24.921999999999997</c:v>
                </c:pt>
                <c:pt idx="2203">
                  <c:v>22.994</c:v>
                </c:pt>
                <c:pt idx="2204">
                  <c:v>21.347000000000001</c:v>
                </c:pt>
                <c:pt idx="2205">
                  <c:v>25.563000000000002</c:v>
                </c:pt>
                <c:pt idx="2206">
                  <c:v>24.496000000000002</c:v>
                </c:pt>
                <c:pt idx="2207">
                  <c:v>25.160999999999998</c:v>
                </c:pt>
                <c:pt idx="2208">
                  <c:v>25.062000000000001</c:v>
                </c:pt>
                <c:pt idx="2209">
                  <c:v>23.661999999999999</c:v>
                </c:pt>
                <c:pt idx="2210">
                  <c:v>21.742999999999999</c:v>
                </c:pt>
                <c:pt idx="2211">
                  <c:v>21.654</c:v>
                </c:pt>
                <c:pt idx="2212">
                  <c:v>24.108000000000001</c:v>
                </c:pt>
                <c:pt idx="2213">
                  <c:v>24.667999999999999</c:v>
                </c:pt>
                <c:pt idx="2214">
                  <c:v>24.490000000000002</c:v>
                </c:pt>
                <c:pt idx="2215">
                  <c:v>24.820999999999998</c:v>
                </c:pt>
                <c:pt idx="2216">
                  <c:v>24.454000000000001</c:v>
                </c:pt>
                <c:pt idx="2217">
                  <c:v>24.654000000000003</c:v>
                </c:pt>
                <c:pt idx="2218">
                  <c:v>22.649000000000001</c:v>
                </c:pt>
                <c:pt idx="2219">
                  <c:v>25.003</c:v>
                </c:pt>
                <c:pt idx="2220">
                  <c:v>24.232999999999997</c:v>
                </c:pt>
                <c:pt idx="2221">
                  <c:v>24.545999999999999</c:v>
                </c:pt>
                <c:pt idx="2222">
                  <c:v>25.190999999999999</c:v>
                </c:pt>
                <c:pt idx="2223">
                  <c:v>26.5</c:v>
                </c:pt>
                <c:pt idx="2224">
                  <c:v>24.024000000000001</c:v>
                </c:pt>
                <c:pt idx="2225">
                  <c:v>23.756999999999998</c:v>
                </c:pt>
                <c:pt idx="2226">
                  <c:v>24.856999999999999</c:v>
                </c:pt>
                <c:pt idx="2227">
                  <c:v>23.004999999999999</c:v>
                </c:pt>
                <c:pt idx="2228">
                  <c:v>26.608000000000001</c:v>
                </c:pt>
                <c:pt idx="2229">
                  <c:v>25.367999999999999</c:v>
                </c:pt>
                <c:pt idx="2230">
                  <c:v>25.976999999999997</c:v>
                </c:pt>
                <c:pt idx="2231">
                  <c:v>22.628</c:v>
                </c:pt>
                <c:pt idx="2232">
                  <c:v>22.3</c:v>
                </c:pt>
                <c:pt idx="2233">
                  <c:v>24.568000000000001</c:v>
                </c:pt>
                <c:pt idx="2234">
                  <c:v>25.052</c:v>
                </c:pt>
                <c:pt idx="2235">
                  <c:v>26.515999999999998</c:v>
                </c:pt>
                <c:pt idx="2236">
                  <c:v>25.262999999999998</c:v>
                </c:pt>
                <c:pt idx="2237">
                  <c:v>25.080000000000002</c:v>
                </c:pt>
                <c:pt idx="2238">
                  <c:v>22.980999999999998</c:v>
                </c:pt>
                <c:pt idx="2239">
                  <c:v>21.745000000000001</c:v>
                </c:pt>
                <c:pt idx="2240">
                  <c:v>24.183</c:v>
                </c:pt>
                <c:pt idx="2241">
                  <c:v>24.048000000000002</c:v>
                </c:pt>
                <c:pt idx="2242">
                  <c:v>23.989000000000001</c:v>
                </c:pt>
                <c:pt idx="2243">
                  <c:v>23.826999999999998</c:v>
                </c:pt>
                <c:pt idx="2244">
                  <c:v>25.492000000000001</c:v>
                </c:pt>
                <c:pt idx="2245">
                  <c:v>22.417000000000002</c:v>
                </c:pt>
                <c:pt idx="2246">
                  <c:v>22.431000000000001</c:v>
                </c:pt>
                <c:pt idx="2247">
                  <c:v>24.420999999999999</c:v>
                </c:pt>
                <c:pt idx="2248">
                  <c:v>24.741999999999997</c:v>
                </c:pt>
                <c:pt idx="2249">
                  <c:v>26.169</c:v>
                </c:pt>
                <c:pt idx="2250">
                  <c:v>24.579000000000001</c:v>
                </c:pt>
                <c:pt idx="2251">
                  <c:v>26.055</c:v>
                </c:pt>
                <c:pt idx="2252">
                  <c:v>31.218999999999998</c:v>
                </c:pt>
                <c:pt idx="2253">
                  <c:v>25.669</c:v>
                </c:pt>
                <c:pt idx="2254">
                  <c:v>26.113</c:v>
                </c:pt>
                <c:pt idx="2255">
                  <c:v>27.574999999999999</c:v>
                </c:pt>
                <c:pt idx="2256">
                  <c:v>27.303999999999998</c:v>
                </c:pt>
                <c:pt idx="2257">
                  <c:v>27.305999999999997</c:v>
                </c:pt>
                <c:pt idx="2258">
                  <c:v>28.647999999999996</c:v>
                </c:pt>
                <c:pt idx="2259">
                  <c:v>25.521999999999998</c:v>
                </c:pt>
                <c:pt idx="2260">
                  <c:v>25.526999999999997</c:v>
                </c:pt>
                <c:pt idx="2261">
                  <c:v>27.113000000000003</c:v>
                </c:pt>
                <c:pt idx="2262">
                  <c:v>28.706000000000003</c:v>
                </c:pt>
                <c:pt idx="2263">
                  <c:v>26.327000000000002</c:v>
                </c:pt>
                <c:pt idx="2264">
                  <c:v>27.515999999999998</c:v>
                </c:pt>
                <c:pt idx="2265">
                  <c:v>27.863</c:v>
                </c:pt>
                <c:pt idx="2266">
                  <c:v>25.985000000000003</c:v>
                </c:pt>
                <c:pt idx="2267">
                  <c:v>25.3</c:v>
                </c:pt>
                <c:pt idx="2268">
                  <c:v>25.947999999999997</c:v>
                </c:pt>
                <c:pt idx="2269">
                  <c:v>25.976000000000003</c:v>
                </c:pt>
                <c:pt idx="2270">
                  <c:v>28.132999999999999</c:v>
                </c:pt>
                <c:pt idx="2271">
                  <c:v>27.092000000000002</c:v>
                </c:pt>
                <c:pt idx="2272">
                  <c:v>26.291</c:v>
                </c:pt>
                <c:pt idx="2273">
                  <c:v>22.879000000000001</c:v>
                </c:pt>
                <c:pt idx="2274">
                  <c:v>21.954000000000001</c:v>
                </c:pt>
                <c:pt idx="2275">
                  <c:v>26.119</c:v>
                </c:pt>
                <c:pt idx="2276">
                  <c:v>25.866</c:v>
                </c:pt>
                <c:pt idx="2277">
                  <c:v>25.368000000000002</c:v>
                </c:pt>
                <c:pt idx="2278">
                  <c:v>26.174000000000003</c:v>
                </c:pt>
                <c:pt idx="2279">
                  <c:v>25.875</c:v>
                </c:pt>
                <c:pt idx="2280">
                  <c:v>24.85</c:v>
                </c:pt>
                <c:pt idx="2281">
                  <c:v>24.804000000000002</c:v>
                </c:pt>
                <c:pt idx="2282">
                  <c:v>25.594000000000001</c:v>
                </c:pt>
                <c:pt idx="2283">
                  <c:v>25.579000000000001</c:v>
                </c:pt>
                <c:pt idx="2284">
                  <c:v>26.950000000000003</c:v>
                </c:pt>
                <c:pt idx="2285">
                  <c:v>26.901</c:v>
                </c:pt>
                <c:pt idx="2286">
                  <c:v>26.983000000000001</c:v>
                </c:pt>
                <c:pt idx="2287">
                  <c:v>24.872</c:v>
                </c:pt>
                <c:pt idx="2288">
                  <c:v>22.038</c:v>
                </c:pt>
                <c:pt idx="2289">
                  <c:v>25.631</c:v>
                </c:pt>
                <c:pt idx="2290">
                  <c:v>26.881999999999998</c:v>
                </c:pt>
                <c:pt idx="2291">
                  <c:v>26.831</c:v>
                </c:pt>
                <c:pt idx="2292">
                  <c:v>29.107999999999997</c:v>
                </c:pt>
                <c:pt idx="2293">
                  <c:v>27.201000000000001</c:v>
                </c:pt>
                <c:pt idx="2294">
                  <c:v>29.657</c:v>
                </c:pt>
                <c:pt idx="2295">
                  <c:v>30.561</c:v>
                </c:pt>
                <c:pt idx="2296">
                  <c:v>27.18</c:v>
                </c:pt>
                <c:pt idx="2297">
                  <c:v>25.847000000000001</c:v>
                </c:pt>
                <c:pt idx="2298">
                  <c:v>27.100999999999999</c:v>
                </c:pt>
                <c:pt idx="2299">
                  <c:v>32.357000000000006</c:v>
                </c:pt>
                <c:pt idx="2300">
                  <c:v>27.902999999999999</c:v>
                </c:pt>
                <c:pt idx="2301">
                  <c:v>23.496000000000002</c:v>
                </c:pt>
                <c:pt idx="2302">
                  <c:v>25.898</c:v>
                </c:pt>
                <c:pt idx="2303">
                  <c:v>26.518000000000004</c:v>
                </c:pt>
                <c:pt idx="2304">
                  <c:v>27.875000000000004</c:v>
                </c:pt>
                <c:pt idx="2305">
                  <c:v>24.736000000000004</c:v>
                </c:pt>
                <c:pt idx="2306">
                  <c:v>24.061</c:v>
                </c:pt>
                <c:pt idx="2307">
                  <c:v>25.672999999999998</c:v>
                </c:pt>
                <c:pt idx="2308">
                  <c:v>24.971</c:v>
                </c:pt>
                <c:pt idx="2309">
                  <c:v>22.548999999999999</c:v>
                </c:pt>
                <c:pt idx="2310">
                  <c:v>25.698</c:v>
                </c:pt>
                <c:pt idx="2311">
                  <c:v>27.343</c:v>
                </c:pt>
                <c:pt idx="2312">
                  <c:v>28.173000000000002</c:v>
                </c:pt>
                <c:pt idx="2313">
                  <c:v>28.25</c:v>
                </c:pt>
                <c:pt idx="2314">
                  <c:v>27.498000000000001</c:v>
                </c:pt>
                <c:pt idx="2315">
                  <c:v>26.776</c:v>
                </c:pt>
                <c:pt idx="2316">
                  <c:v>23.28</c:v>
                </c:pt>
                <c:pt idx="2317">
                  <c:v>22.846</c:v>
                </c:pt>
                <c:pt idx="2318">
                  <c:v>24.567000000000004</c:v>
                </c:pt>
                <c:pt idx="2319">
                  <c:v>24.825000000000003</c:v>
                </c:pt>
                <c:pt idx="2320">
                  <c:v>26.619</c:v>
                </c:pt>
                <c:pt idx="2321">
                  <c:v>25.423999999999999</c:v>
                </c:pt>
                <c:pt idx="2322">
                  <c:v>25.656000000000002</c:v>
                </c:pt>
                <c:pt idx="2323">
                  <c:v>23.900000000000002</c:v>
                </c:pt>
                <c:pt idx="2324">
                  <c:v>24.434000000000001</c:v>
                </c:pt>
                <c:pt idx="2325">
                  <c:v>26.193999999999999</c:v>
                </c:pt>
                <c:pt idx="2326">
                  <c:v>25.917999999999999</c:v>
                </c:pt>
                <c:pt idx="2327">
                  <c:v>26.545999999999999</c:v>
                </c:pt>
                <c:pt idx="2328">
                  <c:v>25.304000000000002</c:v>
                </c:pt>
                <c:pt idx="2329">
                  <c:v>26.149000000000001</c:v>
                </c:pt>
                <c:pt idx="2330">
                  <c:v>26.181999999999999</c:v>
                </c:pt>
                <c:pt idx="2331">
                  <c:v>26.954000000000001</c:v>
                </c:pt>
                <c:pt idx="2332">
                  <c:v>28.631</c:v>
                </c:pt>
                <c:pt idx="2333">
                  <c:v>30.126000000000001</c:v>
                </c:pt>
                <c:pt idx="2334">
                  <c:v>29.510000000000005</c:v>
                </c:pt>
                <c:pt idx="2335">
                  <c:v>29.041000000000004</c:v>
                </c:pt>
                <c:pt idx="2336">
                  <c:v>29.216000000000001</c:v>
                </c:pt>
                <c:pt idx="2337">
                  <c:v>27.78</c:v>
                </c:pt>
                <c:pt idx="2338">
                  <c:v>30.726999999999997</c:v>
                </c:pt>
                <c:pt idx="2339">
                  <c:v>32.528999999999996</c:v>
                </c:pt>
                <c:pt idx="2340">
                  <c:v>30.052</c:v>
                </c:pt>
                <c:pt idx="2341">
                  <c:v>32.284999999999997</c:v>
                </c:pt>
                <c:pt idx="2342">
                  <c:v>30.623000000000001</c:v>
                </c:pt>
                <c:pt idx="2343">
                  <c:v>28.839999999999996</c:v>
                </c:pt>
                <c:pt idx="2344">
                  <c:v>25.740000000000002</c:v>
                </c:pt>
                <c:pt idx="2345">
                  <c:v>27.803000000000001</c:v>
                </c:pt>
                <c:pt idx="2346">
                  <c:v>27.72</c:v>
                </c:pt>
                <c:pt idx="2347">
                  <c:v>34.371000000000002</c:v>
                </c:pt>
                <c:pt idx="2348">
                  <c:v>28.318999999999999</c:v>
                </c:pt>
                <c:pt idx="2349">
                  <c:v>28.152999999999995</c:v>
                </c:pt>
                <c:pt idx="2350">
                  <c:v>29.058</c:v>
                </c:pt>
                <c:pt idx="2351">
                  <c:v>26.404</c:v>
                </c:pt>
                <c:pt idx="2352">
                  <c:v>28.344999999999999</c:v>
                </c:pt>
                <c:pt idx="2353">
                  <c:v>27.281000000000002</c:v>
                </c:pt>
                <c:pt idx="2354">
                  <c:v>25.521000000000001</c:v>
                </c:pt>
                <c:pt idx="2355">
                  <c:v>27.971</c:v>
                </c:pt>
                <c:pt idx="2356">
                  <c:v>29.670999999999999</c:v>
                </c:pt>
                <c:pt idx="2357">
                  <c:v>28.139000000000003</c:v>
                </c:pt>
                <c:pt idx="2358">
                  <c:v>28.559000000000001</c:v>
                </c:pt>
                <c:pt idx="2359">
                  <c:v>30.915999999999997</c:v>
                </c:pt>
                <c:pt idx="2360">
                  <c:v>32.704999999999998</c:v>
                </c:pt>
                <c:pt idx="2361">
                  <c:v>33.676000000000002</c:v>
                </c:pt>
                <c:pt idx="2362">
                  <c:v>32.179000000000002</c:v>
                </c:pt>
                <c:pt idx="2363">
                  <c:v>32.487000000000002</c:v>
                </c:pt>
                <c:pt idx="2364">
                  <c:v>28.076999999999998</c:v>
                </c:pt>
                <c:pt idx="2365">
                  <c:v>27.385000000000002</c:v>
                </c:pt>
                <c:pt idx="2366">
                  <c:v>28.744999999999997</c:v>
                </c:pt>
                <c:pt idx="2367">
                  <c:v>26.949000000000002</c:v>
                </c:pt>
                <c:pt idx="2368">
                  <c:v>30.383000000000003</c:v>
                </c:pt>
                <c:pt idx="2369">
                  <c:v>30.674999999999997</c:v>
                </c:pt>
                <c:pt idx="2370">
                  <c:v>31.295000000000002</c:v>
                </c:pt>
                <c:pt idx="2371">
                  <c:v>33.74</c:v>
                </c:pt>
                <c:pt idx="2372">
                  <c:v>32.11</c:v>
                </c:pt>
                <c:pt idx="2373">
                  <c:v>32.451999999999998</c:v>
                </c:pt>
                <c:pt idx="2374">
                  <c:v>29.47</c:v>
                </c:pt>
                <c:pt idx="2375">
                  <c:v>30.353999999999999</c:v>
                </c:pt>
                <c:pt idx="2376">
                  <c:v>25.491999999999997</c:v>
                </c:pt>
                <c:pt idx="2377">
                  <c:v>26.605</c:v>
                </c:pt>
                <c:pt idx="2378">
                  <c:v>26.938000000000002</c:v>
                </c:pt>
                <c:pt idx="2379">
                  <c:v>25.997</c:v>
                </c:pt>
                <c:pt idx="2380">
                  <c:v>30.711999999999996</c:v>
                </c:pt>
                <c:pt idx="2381">
                  <c:v>32.881</c:v>
                </c:pt>
                <c:pt idx="2382">
                  <c:v>32.935000000000002</c:v>
                </c:pt>
                <c:pt idx="2383">
                  <c:v>33.540999999999997</c:v>
                </c:pt>
                <c:pt idx="2384">
                  <c:v>31.124000000000002</c:v>
                </c:pt>
                <c:pt idx="2385">
                  <c:v>29.969000000000001</c:v>
                </c:pt>
                <c:pt idx="2386">
                  <c:v>31.292000000000002</c:v>
                </c:pt>
                <c:pt idx="2387">
                  <c:v>31.402999999999999</c:v>
                </c:pt>
                <c:pt idx="2388">
                  <c:v>33.052</c:v>
                </c:pt>
                <c:pt idx="2389">
                  <c:v>34.567999999999998</c:v>
                </c:pt>
                <c:pt idx="2390">
                  <c:v>32.5</c:v>
                </c:pt>
                <c:pt idx="2391">
                  <c:v>33.016999999999996</c:v>
                </c:pt>
                <c:pt idx="2392">
                  <c:v>30.802999999999997</c:v>
                </c:pt>
                <c:pt idx="2393">
                  <c:v>27.950000000000003</c:v>
                </c:pt>
                <c:pt idx="2394">
                  <c:v>29.146999999999998</c:v>
                </c:pt>
                <c:pt idx="2395">
                  <c:v>28.675000000000001</c:v>
                </c:pt>
                <c:pt idx="2396">
                  <c:v>29.056000000000001</c:v>
                </c:pt>
                <c:pt idx="2397">
                  <c:v>30.515000000000001</c:v>
                </c:pt>
                <c:pt idx="2398">
                  <c:v>31.693999999999999</c:v>
                </c:pt>
                <c:pt idx="2399">
                  <c:v>31.167999999999999</c:v>
                </c:pt>
                <c:pt idx="2400">
                  <c:v>31.247</c:v>
                </c:pt>
                <c:pt idx="2401">
                  <c:v>33.388999999999996</c:v>
                </c:pt>
                <c:pt idx="2402">
                  <c:v>35.265999999999998</c:v>
                </c:pt>
                <c:pt idx="2403">
                  <c:v>34.29</c:v>
                </c:pt>
                <c:pt idx="2404">
                  <c:v>35.951999999999998</c:v>
                </c:pt>
                <c:pt idx="2405">
                  <c:v>36.105000000000004</c:v>
                </c:pt>
                <c:pt idx="2406">
                  <c:v>31.859000000000002</c:v>
                </c:pt>
                <c:pt idx="2407">
                  <c:v>31.536999999999999</c:v>
                </c:pt>
                <c:pt idx="2408">
                  <c:v>33.933999999999997</c:v>
                </c:pt>
                <c:pt idx="2409">
                  <c:v>30.518999999999998</c:v>
                </c:pt>
                <c:pt idx="2410">
                  <c:v>33.352000000000004</c:v>
                </c:pt>
                <c:pt idx="2411">
                  <c:v>33.334000000000003</c:v>
                </c:pt>
                <c:pt idx="2412">
                  <c:v>32.138000000000005</c:v>
                </c:pt>
                <c:pt idx="2413">
                  <c:v>31.056999999999999</c:v>
                </c:pt>
                <c:pt idx="2414">
                  <c:v>31.298999999999999</c:v>
                </c:pt>
                <c:pt idx="2415">
                  <c:v>33.082000000000001</c:v>
                </c:pt>
                <c:pt idx="2416">
                  <c:v>34.257999999999996</c:v>
                </c:pt>
                <c:pt idx="2417">
                  <c:v>34.378999999999998</c:v>
                </c:pt>
                <c:pt idx="2418">
                  <c:v>34.131999999999998</c:v>
                </c:pt>
                <c:pt idx="2419">
                  <c:v>32.981999999999999</c:v>
                </c:pt>
                <c:pt idx="2420">
                  <c:v>32.866999999999997</c:v>
                </c:pt>
                <c:pt idx="2421">
                  <c:v>32.457000000000001</c:v>
                </c:pt>
                <c:pt idx="2422">
                  <c:v>33.606999999999999</c:v>
                </c:pt>
                <c:pt idx="2423">
                  <c:v>31.554000000000002</c:v>
                </c:pt>
                <c:pt idx="2424">
                  <c:v>33.28</c:v>
                </c:pt>
                <c:pt idx="2425">
                  <c:v>33.424999999999997</c:v>
                </c:pt>
                <c:pt idx="2426">
                  <c:v>33.616999999999997</c:v>
                </c:pt>
                <c:pt idx="2427">
                  <c:v>33.652999999999999</c:v>
                </c:pt>
                <c:pt idx="2428">
                  <c:v>33.619</c:v>
                </c:pt>
                <c:pt idx="2429">
                  <c:v>34.299999999999997</c:v>
                </c:pt>
                <c:pt idx="2430">
                  <c:v>34.765000000000001</c:v>
                </c:pt>
                <c:pt idx="2431">
                  <c:v>33.058</c:v>
                </c:pt>
                <c:pt idx="2432">
                  <c:v>28.22</c:v>
                </c:pt>
                <c:pt idx="2433">
                  <c:v>27.164000000000001</c:v>
                </c:pt>
                <c:pt idx="2434">
                  <c:v>28.432000000000002</c:v>
                </c:pt>
                <c:pt idx="2435">
                  <c:v>26.995000000000001</c:v>
                </c:pt>
                <c:pt idx="2436">
                  <c:v>28.903999999999996</c:v>
                </c:pt>
                <c:pt idx="2437">
                  <c:v>25.996000000000002</c:v>
                </c:pt>
                <c:pt idx="2438">
                  <c:v>27.259</c:v>
                </c:pt>
                <c:pt idx="2439">
                  <c:v>28.707999999999998</c:v>
                </c:pt>
                <c:pt idx="2440">
                  <c:v>28.445999999999998</c:v>
                </c:pt>
                <c:pt idx="2441">
                  <c:v>29.962</c:v>
                </c:pt>
                <c:pt idx="2442">
                  <c:v>28.826999999999998</c:v>
                </c:pt>
                <c:pt idx="2443">
                  <c:v>30.198</c:v>
                </c:pt>
                <c:pt idx="2444">
                  <c:v>32.165999999999997</c:v>
                </c:pt>
                <c:pt idx="2445">
                  <c:v>26.173999999999999</c:v>
                </c:pt>
                <c:pt idx="2446">
                  <c:v>27.016000000000002</c:v>
                </c:pt>
                <c:pt idx="2447">
                  <c:v>27.554000000000002</c:v>
                </c:pt>
                <c:pt idx="2448">
                  <c:v>26.587</c:v>
                </c:pt>
                <c:pt idx="2449">
                  <c:v>27.006999999999998</c:v>
                </c:pt>
                <c:pt idx="2450">
                  <c:v>27.289000000000001</c:v>
                </c:pt>
                <c:pt idx="2451">
                  <c:v>30.445999999999998</c:v>
                </c:pt>
                <c:pt idx="2452">
                  <c:v>28.181000000000001</c:v>
                </c:pt>
                <c:pt idx="2453">
                  <c:v>29.527000000000001</c:v>
                </c:pt>
                <c:pt idx="2454">
                  <c:v>29.329000000000001</c:v>
                </c:pt>
                <c:pt idx="2455">
                  <c:v>30.032</c:v>
                </c:pt>
                <c:pt idx="2456">
                  <c:v>30.416</c:v>
                </c:pt>
                <c:pt idx="2457">
                  <c:v>28.736999999999998</c:v>
                </c:pt>
                <c:pt idx="2458">
                  <c:v>29.516000000000002</c:v>
                </c:pt>
                <c:pt idx="2459">
                  <c:v>30.359000000000002</c:v>
                </c:pt>
                <c:pt idx="2460">
                  <c:v>29.367000000000001</c:v>
                </c:pt>
                <c:pt idx="2461">
                  <c:v>27.129000000000001</c:v>
                </c:pt>
                <c:pt idx="2462">
                  <c:v>26.836000000000002</c:v>
                </c:pt>
                <c:pt idx="2463">
                  <c:v>26.705999999999996</c:v>
                </c:pt>
                <c:pt idx="2464">
                  <c:v>29.097999999999999</c:v>
                </c:pt>
                <c:pt idx="2465">
                  <c:v>30.606000000000002</c:v>
                </c:pt>
                <c:pt idx="2466">
                  <c:v>31.375</c:v>
                </c:pt>
                <c:pt idx="2467">
                  <c:v>31.430999999999997</c:v>
                </c:pt>
                <c:pt idx="2468">
                  <c:v>28.502000000000002</c:v>
                </c:pt>
                <c:pt idx="2469">
                  <c:v>25.626000000000001</c:v>
                </c:pt>
                <c:pt idx="2470">
                  <c:v>23.783999999999999</c:v>
                </c:pt>
                <c:pt idx="2471">
                  <c:v>27.433</c:v>
                </c:pt>
                <c:pt idx="2472">
                  <c:v>27.881999999999998</c:v>
                </c:pt>
                <c:pt idx="2473">
                  <c:v>23.422999999999998</c:v>
                </c:pt>
                <c:pt idx="2474">
                  <c:v>29.365000000000002</c:v>
                </c:pt>
                <c:pt idx="2475">
                  <c:v>25.789000000000001</c:v>
                </c:pt>
                <c:pt idx="2476">
                  <c:v>27.192999999999998</c:v>
                </c:pt>
                <c:pt idx="2477">
                  <c:v>26.714999999999996</c:v>
                </c:pt>
                <c:pt idx="2478">
                  <c:v>27.216999999999999</c:v>
                </c:pt>
                <c:pt idx="2479">
                  <c:v>27.014000000000003</c:v>
                </c:pt>
                <c:pt idx="2480">
                  <c:v>27.671999999999997</c:v>
                </c:pt>
                <c:pt idx="2481">
                  <c:v>25.902000000000001</c:v>
                </c:pt>
                <c:pt idx="2482">
                  <c:v>28.308</c:v>
                </c:pt>
                <c:pt idx="2483">
                  <c:v>25.625</c:v>
                </c:pt>
                <c:pt idx="2484">
                  <c:v>23.936999999999998</c:v>
                </c:pt>
                <c:pt idx="2485">
                  <c:v>26.439999999999998</c:v>
                </c:pt>
                <c:pt idx="2486">
                  <c:v>25.895</c:v>
                </c:pt>
                <c:pt idx="2487">
                  <c:v>27.829000000000001</c:v>
                </c:pt>
                <c:pt idx="2488">
                  <c:v>26.341000000000001</c:v>
                </c:pt>
                <c:pt idx="2489">
                  <c:v>23.645</c:v>
                </c:pt>
                <c:pt idx="2490">
                  <c:v>24.753</c:v>
                </c:pt>
                <c:pt idx="2491">
                  <c:v>25.584000000000003</c:v>
                </c:pt>
                <c:pt idx="2492">
                  <c:v>25.564</c:v>
                </c:pt>
                <c:pt idx="2493">
                  <c:v>26.856999999999999</c:v>
                </c:pt>
                <c:pt idx="2494">
                  <c:v>25.925000000000001</c:v>
                </c:pt>
                <c:pt idx="2495">
                  <c:v>26.904</c:v>
                </c:pt>
                <c:pt idx="2496">
                  <c:v>26.256</c:v>
                </c:pt>
                <c:pt idx="2497">
                  <c:v>26.07</c:v>
                </c:pt>
                <c:pt idx="2498">
                  <c:v>24.741</c:v>
                </c:pt>
                <c:pt idx="2499">
                  <c:v>26.72</c:v>
                </c:pt>
                <c:pt idx="2500">
                  <c:v>25.757999999999999</c:v>
                </c:pt>
                <c:pt idx="2501">
                  <c:v>25.921999999999997</c:v>
                </c:pt>
                <c:pt idx="2502">
                  <c:v>26.582999999999998</c:v>
                </c:pt>
                <c:pt idx="2503">
                  <c:v>26.157</c:v>
                </c:pt>
                <c:pt idx="2504">
                  <c:v>25.864000000000001</c:v>
                </c:pt>
                <c:pt idx="2505">
                  <c:v>24.691000000000003</c:v>
                </c:pt>
                <c:pt idx="2506">
                  <c:v>25.725999999999999</c:v>
                </c:pt>
                <c:pt idx="2507">
                  <c:v>25.17</c:v>
                </c:pt>
                <c:pt idx="2508">
                  <c:v>25.734999999999999</c:v>
                </c:pt>
                <c:pt idx="2509">
                  <c:v>26.271000000000001</c:v>
                </c:pt>
                <c:pt idx="2510">
                  <c:v>26.062000000000001</c:v>
                </c:pt>
                <c:pt idx="2511">
                  <c:v>25.059000000000001</c:v>
                </c:pt>
                <c:pt idx="2512">
                  <c:v>23.967999999999996</c:v>
                </c:pt>
                <c:pt idx="2513">
                  <c:v>25.02</c:v>
                </c:pt>
                <c:pt idx="2514">
                  <c:v>25.41</c:v>
                </c:pt>
                <c:pt idx="2515">
                  <c:v>26.228000000000002</c:v>
                </c:pt>
                <c:pt idx="2516">
                  <c:v>25.631</c:v>
                </c:pt>
                <c:pt idx="2517">
                  <c:v>23.619</c:v>
                </c:pt>
                <c:pt idx="2518">
                  <c:v>23.231000000000002</c:v>
                </c:pt>
                <c:pt idx="2519">
                  <c:v>23.736000000000001</c:v>
                </c:pt>
                <c:pt idx="2520">
                  <c:v>28.074999999999999</c:v>
                </c:pt>
                <c:pt idx="2521">
                  <c:v>27.568999999999999</c:v>
                </c:pt>
                <c:pt idx="2522">
                  <c:v>28.414999999999999</c:v>
                </c:pt>
                <c:pt idx="2523">
                  <c:v>29.200000000000003</c:v>
                </c:pt>
                <c:pt idx="2524">
                  <c:v>28.414999999999999</c:v>
                </c:pt>
                <c:pt idx="2525">
                  <c:v>25.608999999999998</c:v>
                </c:pt>
                <c:pt idx="2526">
                  <c:v>25.056999999999999</c:v>
                </c:pt>
                <c:pt idx="2527">
                  <c:v>26.923999999999999</c:v>
                </c:pt>
                <c:pt idx="2528">
                  <c:v>27.895</c:v>
                </c:pt>
                <c:pt idx="2529">
                  <c:v>28.082000000000001</c:v>
                </c:pt>
                <c:pt idx="2530">
                  <c:v>27.805</c:v>
                </c:pt>
                <c:pt idx="2531">
                  <c:v>27.366</c:v>
                </c:pt>
                <c:pt idx="2532">
                  <c:v>24.03</c:v>
                </c:pt>
                <c:pt idx="2533">
                  <c:v>26.064999999999998</c:v>
                </c:pt>
                <c:pt idx="2534">
                  <c:v>26.756</c:v>
                </c:pt>
                <c:pt idx="2535">
                  <c:v>27.280999999999999</c:v>
                </c:pt>
                <c:pt idx="2536">
                  <c:v>27.077999999999999</c:v>
                </c:pt>
                <c:pt idx="2537">
                  <c:v>26.377000000000002</c:v>
                </c:pt>
                <c:pt idx="2538">
                  <c:v>25.857999999999997</c:v>
                </c:pt>
                <c:pt idx="2539">
                  <c:v>25.254999999999999</c:v>
                </c:pt>
                <c:pt idx="2540">
                  <c:v>24.118000000000002</c:v>
                </c:pt>
                <c:pt idx="2541">
                  <c:v>26.283999999999999</c:v>
                </c:pt>
                <c:pt idx="2542">
                  <c:v>25.533999999999999</c:v>
                </c:pt>
                <c:pt idx="2543">
                  <c:v>25.31</c:v>
                </c:pt>
                <c:pt idx="2544">
                  <c:v>25.068999999999999</c:v>
                </c:pt>
                <c:pt idx="2545">
                  <c:v>23.666</c:v>
                </c:pt>
                <c:pt idx="2546">
                  <c:v>22.887</c:v>
                </c:pt>
                <c:pt idx="2547">
                  <c:v>19.622</c:v>
                </c:pt>
                <c:pt idx="2548">
                  <c:v>17.830000000000002</c:v>
                </c:pt>
                <c:pt idx="2549">
                  <c:v>20.895</c:v>
                </c:pt>
                <c:pt idx="2550">
                  <c:v>22.747</c:v>
                </c:pt>
                <c:pt idx="2551">
                  <c:v>21.798999999999999</c:v>
                </c:pt>
                <c:pt idx="2552">
                  <c:v>21.076999999999998</c:v>
                </c:pt>
                <c:pt idx="2553">
                  <c:v>22.033000000000001</c:v>
                </c:pt>
                <c:pt idx="2554">
                  <c:v>20.692</c:v>
                </c:pt>
                <c:pt idx="2555">
                  <c:v>21.450000000000003</c:v>
                </c:pt>
                <c:pt idx="2556">
                  <c:v>23.858000000000001</c:v>
                </c:pt>
                <c:pt idx="2557">
                  <c:v>23.709000000000003</c:v>
                </c:pt>
                <c:pt idx="2558">
                  <c:v>24.472000000000001</c:v>
                </c:pt>
                <c:pt idx="2559">
                  <c:v>24.454999999999998</c:v>
                </c:pt>
                <c:pt idx="2560">
                  <c:v>21.98</c:v>
                </c:pt>
                <c:pt idx="2561">
                  <c:v>22.27</c:v>
                </c:pt>
                <c:pt idx="2562">
                  <c:v>24.959999999999997</c:v>
                </c:pt>
                <c:pt idx="2563">
                  <c:v>25.201000000000001</c:v>
                </c:pt>
                <c:pt idx="2564">
                  <c:v>24.531000000000002</c:v>
                </c:pt>
                <c:pt idx="2565">
                  <c:v>24.88</c:v>
                </c:pt>
                <c:pt idx="2566">
                  <c:v>24.103000000000002</c:v>
                </c:pt>
                <c:pt idx="2567">
                  <c:v>23.715</c:v>
                </c:pt>
                <c:pt idx="2568">
                  <c:v>22.388999999999999</c:v>
                </c:pt>
                <c:pt idx="2569">
                  <c:v>24.308999999999997</c:v>
                </c:pt>
                <c:pt idx="2570">
                  <c:v>25.381</c:v>
                </c:pt>
                <c:pt idx="2571">
                  <c:v>23.216000000000001</c:v>
                </c:pt>
                <c:pt idx="2572">
                  <c:v>24.009</c:v>
                </c:pt>
                <c:pt idx="2573">
                  <c:v>22.79</c:v>
                </c:pt>
                <c:pt idx="2574">
                  <c:v>21.166</c:v>
                </c:pt>
                <c:pt idx="2575">
                  <c:v>22.207000000000001</c:v>
                </c:pt>
                <c:pt idx="2576">
                  <c:v>22.643000000000001</c:v>
                </c:pt>
                <c:pt idx="2577">
                  <c:v>24.626000000000001</c:v>
                </c:pt>
                <c:pt idx="2578">
                  <c:v>24.524999999999999</c:v>
                </c:pt>
                <c:pt idx="2579">
                  <c:v>24.132999999999999</c:v>
                </c:pt>
                <c:pt idx="2580">
                  <c:v>25.440999999999999</c:v>
                </c:pt>
                <c:pt idx="2581">
                  <c:v>23.803999999999998</c:v>
                </c:pt>
                <c:pt idx="2582">
                  <c:v>23.118000000000002</c:v>
                </c:pt>
                <c:pt idx="2583">
                  <c:v>24.957999999999998</c:v>
                </c:pt>
                <c:pt idx="2584">
                  <c:v>25.02</c:v>
                </c:pt>
                <c:pt idx="2585">
                  <c:v>24.969000000000001</c:v>
                </c:pt>
                <c:pt idx="2586">
                  <c:v>24.127000000000002</c:v>
                </c:pt>
                <c:pt idx="2587">
                  <c:v>22.617000000000001</c:v>
                </c:pt>
                <c:pt idx="2588">
                  <c:v>22.642999999999997</c:v>
                </c:pt>
                <c:pt idx="2589">
                  <c:v>23.381999999999998</c:v>
                </c:pt>
                <c:pt idx="2590">
                  <c:v>24.432000000000002</c:v>
                </c:pt>
                <c:pt idx="2591">
                  <c:v>24.224</c:v>
                </c:pt>
                <c:pt idx="2592">
                  <c:v>25.134</c:v>
                </c:pt>
                <c:pt idx="2593">
                  <c:v>24.928999999999998</c:v>
                </c:pt>
                <c:pt idx="2594">
                  <c:v>24.803000000000001</c:v>
                </c:pt>
                <c:pt idx="2595">
                  <c:v>24.650000000000002</c:v>
                </c:pt>
                <c:pt idx="2596">
                  <c:v>23.538</c:v>
                </c:pt>
                <c:pt idx="2597">
                  <c:v>24.834</c:v>
                </c:pt>
                <c:pt idx="2598">
                  <c:v>23.588000000000001</c:v>
                </c:pt>
                <c:pt idx="2599">
                  <c:v>24.423999999999999</c:v>
                </c:pt>
                <c:pt idx="2600">
                  <c:v>24.055</c:v>
                </c:pt>
                <c:pt idx="2601">
                  <c:v>24.225000000000001</c:v>
                </c:pt>
                <c:pt idx="2602">
                  <c:v>23.83</c:v>
                </c:pt>
                <c:pt idx="2603">
                  <c:v>24.771000000000001</c:v>
                </c:pt>
                <c:pt idx="2604">
                  <c:v>24.542999999999999</c:v>
                </c:pt>
                <c:pt idx="2605">
                  <c:v>26.484000000000002</c:v>
                </c:pt>
                <c:pt idx="2606">
                  <c:v>24.74</c:v>
                </c:pt>
                <c:pt idx="2607">
                  <c:v>24.681000000000001</c:v>
                </c:pt>
                <c:pt idx="2608">
                  <c:v>26.048999999999999</c:v>
                </c:pt>
                <c:pt idx="2609">
                  <c:v>24.503</c:v>
                </c:pt>
                <c:pt idx="2610">
                  <c:v>23.896000000000001</c:v>
                </c:pt>
                <c:pt idx="2611">
                  <c:v>24.659000000000002</c:v>
                </c:pt>
                <c:pt idx="2612">
                  <c:v>24.777999999999999</c:v>
                </c:pt>
                <c:pt idx="2613">
                  <c:v>23.979999999999997</c:v>
                </c:pt>
                <c:pt idx="2614">
                  <c:v>23.743000000000002</c:v>
                </c:pt>
                <c:pt idx="2615">
                  <c:v>23.945999999999998</c:v>
                </c:pt>
                <c:pt idx="2616">
                  <c:v>23.616</c:v>
                </c:pt>
                <c:pt idx="2617">
                  <c:v>23.18</c:v>
                </c:pt>
                <c:pt idx="2618">
                  <c:v>26.606000000000002</c:v>
                </c:pt>
                <c:pt idx="2619">
                  <c:v>26.510999999999999</c:v>
                </c:pt>
                <c:pt idx="2620">
                  <c:v>26.994999999999997</c:v>
                </c:pt>
                <c:pt idx="2621">
                  <c:v>27.028999999999996</c:v>
                </c:pt>
                <c:pt idx="2622">
                  <c:v>27.247</c:v>
                </c:pt>
                <c:pt idx="2623">
                  <c:v>26.346</c:v>
                </c:pt>
                <c:pt idx="2624">
                  <c:v>22.86</c:v>
                </c:pt>
                <c:pt idx="2625">
                  <c:v>29.135000000000002</c:v>
                </c:pt>
                <c:pt idx="2626">
                  <c:v>26.482000000000003</c:v>
                </c:pt>
                <c:pt idx="2627">
                  <c:v>27.025000000000002</c:v>
                </c:pt>
                <c:pt idx="2628">
                  <c:v>26.811</c:v>
                </c:pt>
                <c:pt idx="2629">
                  <c:v>25.643000000000001</c:v>
                </c:pt>
                <c:pt idx="2630">
                  <c:v>25.225000000000001</c:v>
                </c:pt>
                <c:pt idx="2631">
                  <c:v>23.686</c:v>
                </c:pt>
                <c:pt idx="2632">
                  <c:v>24.922000000000001</c:v>
                </c:pt>
                <c:pt idx="2633">
                  <c:v>27.897000000000002</c:v>
                </c:pt>
                <c:pt idx="2634">
                  <c:v>26.47</c:v>
                </c:pt>
                <c:pt idx="2635">
                  <c:v>21.753999999999998</c:v>
                </c:pt>
                <c:pt idx="2636">
                  <c:v>27.381</c:v>
                </c:pt>
                <c:pt idx="2637">
                  <c:v>27.427999999999997</c:v>
                </c:pt>
                <c:pt idx="2638">
                  <c:v>27.241999999999997</c:v>
                </c:pt>
                <c:pt idx="2639">
                  <c:v>22.518999999999998</c:v>
                </c:pt>
                <c:pt idx="2640">
                  <c:v>27.970000000000002</c:v>
                </c:pt>
                <c:pt idx="2641">
                  <c:v>27.722000000000001</c:v>
                </c:pt>
                <c:pt idx="2642">
                  <c:v>25.632000000000001</c:v>
                </c:pt>
                <c:pt idx="2643">
                  <c:v>26.84</c:v>
                </c:pt>
                <c:pt idx="2644">
                  <c:v>26.316000000000003</c:v>
                </c:pt>
                <c:pt idx="2645">
                  <c:v>25.986999999999998</c:v>
                </c:pt>
                <c:pt idx="2646">
                  <c:v>27.968</c:v>
                </c:pt>
                <c:pt idx="2647">
                  <c:v>28.835999999999999</c:v>
                </c:pt>
                <c:pt idx="2648">
                  <c:v>29.402999999999999</c:v>
                </c:pt>
                <c:pt idx="2649">
                  <c:v>28.271000000000001</c:v>
                </c:pt>
                <c:pt idx="2650">
                  <c:v>26.773</c:v>
                </c:pt>
                <c:pt idx="2651">
                  <c:v>27.487000000000002</c:v>
                </c:pt>
                <c:pt idx="2652">
                  <c:v>25.488</c:v>
                </c:pt>
                <c:pt idx="2653">
                  <c:v>26.152000000000001</c:v>
                </c:pt>
                <c:pt idx="2654">
                  <c:v>27.096</c:v>
                </c:pt>
                <c:pt idx="2655">
                  <c:v>26.716000000000001</c:v>
                </c:pt>
                <c:pt idx="2656">
                  <c:v>25.521999999999998</c:v>
                </c:pt>
                <c:pt idx="2657">
                  <c:v>27.278999999999996</c:v>
                </c:pt>
                <c:pt idx="2658">
                  <c:v>26.061</c:v>
                </c:pt>
                <c:pt idx="2659">
                  <c:v>26.228999999999999</c:v>
                </c:pt>
                <c:pt idx="2660">
                  <c:v>26.596</c:v>
                </c:pt>
                <c:pt idx="2661">
                  <c:v>28.986000000000001</c:v>
                </c:pt>
                <c:pt idx="2662">
                  <c:v>27.698</c:v>
                </c:pt>
                <c:pt idx="2663">
                  <c:v>28.102</c:v>
                </c:pt>
                <c:pt idx="2664">
                  <c:v>29.195</c:v>
                </c:pt>
                <c:pt idx="2665">
                  <c:v>27.907</c:v>
                </c:pt>
                <c:pt idx="2666">
                  <c:v>29.834000000000003</c:v>
                </c:pt>
                <c:pt idx="2667">
                  <c:v>30.170999999999999</c:v>
                </c:pt>
                <c:pt idx="2668">
                  <c:v>31.838999999999999</c:v>
                </c:pt>
                <c:pt idx="2669">
                  <c:v>33.470999999999997</c:v>
                </c:pt>
                <c:pt idx="2670">
                  <c:v>30.774000000000001</c:v>
                </c:pt>
                <c:pt idx="2671">
                  <c:v>28.446999999999999</c:v>
                </c:pt>
                <c:pt idx="2672">
                  <c:v>29.756999999999998</c:v>
                </c:pt>
                <c:pt idx="2673">
                  <c:v>29.704999999999998</c:v>
                </c:pt>
                <c:pt idx="2674">
                  <c:v>31.324000000000002</c:v>
                </c:pt>
                <c:pt idx="2675">
                  <c:v>33.356000000000002</c:v>
                </c:pt>
                <c:pt idx="2676">
                  <c:v>33.986999999999995</c:v>
                </c:pt>
                <c:pt idx="2677">
                  <c:v>30.131</c:v>
                </c:pt>
                <c:pt idx="2678">
                  <c:v>28.35</c:v>
                </c:pt>
                <c:pt idx="2679">
                  <c:v>27.696999999999999</c:v>
                </c:pt>
                <c:pt idx="2680">
                  <c:v>29.067</c:v>
                </c:pt>
                <c:pt idx="2681">
                  <c:v>30.14</c:v>
                </c:pt>
                <c:pt idx="2682">
                  <c:v>29.159999999999997</c:v>
                </c:pt>
                <c:pt idx="2683">
                  <c:v>30.373000000000001</c:v>
                </c:pt>
                <c:pt idx="2684">
                  <c:v>28.791</c:v>
                </c:pt>
                <c:pt idx="2685">
                  <c:v>29.863</c:v>
                </c:pt>
                <c:pt idx="2686">
                  <c:v>29.234999999999999</c:v>
                </c:pt>
                <c:pt idx="2687">
                  <c:v>27.161000000000001</c:v>
                </c:pt>
                <c:pt idx="2688">
                  <c:v>28.112000000000002</c:v>
                </c:pt>
                <c:pt idx="2689">
                  <c:v>28.273</c:v>
                </c:pt>
                <c:pt idx="2690">
                  <c:v>31</c:v>
                </c:pt>
                <c:pt idx="2691">
                  <c:v>28.716999999999999</c:v>
                </c:pt>
                <c:pt idx="2692">
                  <c:v>27.745999999999999</c:v>
                </c:pt>
                <c:pt idx="2693">
                  <c:v>29.03</c:v>
                </c:pt>
                <c:pt idx="2694">
                  <c:v>29.397000000000002</c:v>
                </c:pt>
                <c:pt idx="2695">
                  <c:v>36.238999999999997</c:v>
                </c:pt>
                <c:pt idx="2696">
                  <c:v>33.302999999999997</c:v>
                </c:pt>
                <c:pt idx="2697">
                  <c:v>32.176000000000002</c:v>
                </c:pt>
                <c:pt idx="2698">
                  <c:v>32.753999999999998</c:v>
                </c:pt>
                <c:pt idx="2699">
                  <c:v>33.597999999999999</c:v>
                </c:pt>
                <c:pt idx="2700">
                  <c:v>34.161000000000001</c:v>
                </c:pt>
                <c:pt idx="2701">
                  <c:v>32.884</c:v>
                </c:pt>
                <c:pt idx="2702">
                  <c:v>33.626000000000005</c:v>
                </c:pt>
                <c:pt idx="2703">
                  <c:v>35.268999999999998</c:v>
                </c:pt>
                <c:pt idx="2704">
                  <c:v>36.997</c:v>
                </c:pt>
                <c:pt idx="2705">
                  <c:v>35.951000000000001</c:v>
                </c:pt>
                <c:pt idx="2706">
                  <c:v>40.086999999999996</c:v>
                </c:pt>
                <c:pt idx="2707">
                  <c:v>32.831000000000003</c:v>
                </c:pt>
                <c:pt idx="2708">
                  <c:v>27.006</c:v>
                </c:pt>
                <c:pt idx="2709">
                  <c:v>30.132999999999999</c:v>
                </c:pt>
                <c:pt idx="2710">
                  <c:v>31.527999999999999</c:v>
                </c:pt>
                <c:pt idx="2711">
                  <c:v>30.846</c:v>
                </c:pt>
                <c:pt idx="2712">
                  <c:v>31.024999999999999</c:v>
                </c:pt>
                <c:pt idx="2713">
                  <c:v>35.173000000000002</c:v>
                </c:pt>
                <c:pt idx="2714">
                  <c:v>33.994</c:v>
                </c:pt>
                <c:pt idx="2715">
                  <c:v>30.241999999999997</c:v>
                </c:pt>
                <c:pt idx="2716">
                  <c:v>31.192999999999998</c:v>
                </c:pt>
                <c:pt idx="2717">
                  <c:v>32.689</c:v>
                </c:pt>
                <c:pt idx="2718">
                  <c:v>30.801000000000002</c:v>
                </c:pt>
                <c:pt idx="2719">
                  <c:v>26.542999999999999</c:v>
                </c:pt>
                <c:pt idx="2720">
                  <c:v>30.292000000000002</c:v>
                </c:pt>
                <c:pt idx="2721">
                  <c:v>35.628999999999998</c:v>
                </c:pt>
                <c:pt idx="2722">
                  <c:v>39.146000000000001</c:v>
                </c:pt>
                <c:pt idx="2723">
                  <c:v>40.442999999999998</c:v>
                </c:pt>
                <c:pt idx="2724">
                  <c:v>35.777999999999999</c:v>
                </c:pt>
                <c:pt idx="2725">
                  <c:v>33.861999999999995</c:v>
                </c:pt>
                <c:pt idx="2726">
                  <c:v>32.965000000000003</c:v>
                </c:pt>
                <c:pt idx="2727">
                  <c:v>34.075000000000003</c:v>
                </c:pt>
                <c:pt idx="2728">
                  <c:v>33.603999999999999</c:v>
                </c:pt>
                <c:pt idx="2729">
                  <c:v>32.119</c:v>
                </c:pt>
                <c:pt idx="2730">
                  <c:v>33.064</c:v>
                </c:pt>
                <c:pt idx="2731">
                  <c:v>35.239000000000004</c:v>
                </c:pt>
                <c:pt idx="2732">
                  <c:v>35.611000000000004</c:v>
                </c:pt>
                <c:pt idx="2733">
                  <c:v>35.777000000000001</c:v>
                </c:pt>
                <c:pt idx="2734">
                  <c:v>34.008000000000003</c:v>
                </c:pt>
                <c:pt idx="2735">
                  <c:v>31.399000000000001</c:v>
                </c:pt>
                <c:pt idx="2736">
                  <c:v>33.657000000000004</c:v>
                </c:pt>
                <c:pt idx="2737">
                  <c:v>34.308999999999997</c:v>
                </c:pt>
                <c:pt idx="2738">
                  <c:v>32.573</c:v>
                </c:pt>
                <c:pt idx="2739">
                  <c:v>33.478000000000002</c:v>
                </c:pt>
                <c:pt idx="2740">
                  <c:v>33.656999999999996</c:v>
                </c:pt>
                <c:pt idx="2741">
                  <c:v>37.159000000000006</c:v>
                </c:pt>
                <c:pt idx="2742">
                  <c:v>34.527999999999999</c:v>
                </c:pt>
                <c:pt idx="2743">
                  <c:v>35.268999999999998</c:v>
                </c:pt>
                <c:pt idx="2744">
                  <c:v>37.86</c:v>
                </c:pt>
                <c:pt idx="2745">
                  <c:v>35.29</c:v>
                </c:pt>
                <c:pt idx="2746">
                  <c:v>33.146999999999998</c:v>
                </c:pt>
                <c:pt idx="2747">
                  <c:v>30.896000000000001</c:v>
                </c:pt>
                <c:pt idx="2748">
                  <c:v>34.239000000000004</c:v>
                </c:pt>
                <c:pt idx="2749">
                  <c:v>31.8</c:v>
                </c:pt>
                <c:pt idx="2750">
                  <c:v>33.557000000000002</c:v>
                </c:pt>
                <c:pt idx="2751">
                  <c:v>35.520000000000003</c:v>
                </c:pt>
                <c:pt idx="2752">
                  <c:v>35.713999999999999</c:v>
                </c:pt>
                <c:pt idx="2753">
                  <c:v>32.195</c:v>
                </c:pt>
                <c:pt idx="2754">
                  <c:v>34.200000000000003</c:v>
                </c:pt>
                <c:pt idx="2755">
                  <c:v>33.704000000000001</c:v>
                </c:pt>
                <c:pt idx="2756">
                  <c:v>33.369999999999997</c:v>
                </c:pt>
                <c:pt idx="2757">
                  <c:v>32.861000000000004</c:v>
                </c:pt>
                <c:pt idx="2758">
                  <c:v>36.621000000000002</c:v>
                </c:pt>
                <c:pt idx="2759">
                  <c:v>31.977</c:v>
                </c:pt>
                <c:pt idx="2760">
                  <c:v>34.957000000000001</c:v>
                </c:pt>
                <c:pt idx="2761">
                  <c:v>34.695999999999998</c:v>
                </c:pt>
                <c:pt idx="2762">
                  <c:v>35.260000000000005</c:v>
                </c:pt>
                <c:pt idx="2763">
                  <c:v>30.082000000000001</c:v>
                </c:pt>
                <c:pt idx="2764">
                  <c:v>30.606999999999999</c:v>
                </c:pt>
                <c:pt idx="2765">
                  <c:v>31.496000000000002</c:v>
                </c:pt>
                <c:pt idx="2766">
                  <c:v>32.917999999999999</c:v>
                </c:pt>
                <c:pt idx="2767">
                  <c:v>34.605000000000004</c:v>
                </c:pt>
                <c:pt idx="2768">
                  <c:v>31.397999999999996</c:v>
                </c:pt>
                <c:pt idx="2769">
                  <c:v>36.286999999999999</c:v>
                </c:pt>
                <c:pt idx="2770">
                  <c:v>35.619</c:v>
                </c:pt>
                <c:pt idx="2771">
                  <c:v>35.561</c:v>
                </c:pt>
                <c:pt idx="2772">
                  <c:v>36.356000000000002</c:v>
                </c:pt>
                <c:pt idx="2773">
                  <c:v>37.835000000000001</c:v>
                </c:pt>
                <c:pt idx="2774">
                  <c:v>37.849000000000004</c:v>
                </c:pt>
                <c:pt idx="2775">
                  <c:v>39.869</c:v>
                </c:pt>
                <c:pt idx="2776">
                  <c:v>39.222999999999999</c:v>
                </c:pt>
                <c:pt idx="2777">
                  <c:v>36.529000000000003</c:v>
                </c:pt>
                <c:pt idx="2778">
                  <c:v>36.225999999999999</c:v>
                </c:pt>
                <c:pt idx="2779">
                  <c:v>38.103000000000002</c:v>
                </c:pt>
                <c:pt idx="2780">
                  <c:v>39.128</c:v>
                </c:pt>
                <c:pt idx="2781">
                  <c:v>39.669000000000004</c:v>
                </c:pt>
                <c:pt idx="2782">
                  <c:v>39.728999999999999</c:v>
                </c:pt>
                <c:pt idx="2783">
                  <c:v>37.481000000000002</c:v>
                </c:pt>
                <c:pt idx="2784">
                  <c:v>35.021999999999998</c:v>
                </c:pt>
                <c:pt idx="2785">
                  <c:v>36.006</c:v>
                </c:pt>
                <c:pt idx="2786">
                  <c:v>42.862000000000002</c:v>
                </c:pt>
                <c:pt idx="2787">
                  <c:v>39.109000000000002</c:v>
                </c:pt>
                <c:pt idx="2788">
                  <c:v>35.554000000000002</c:v>
                </c:pt>
                <c:pt idx="2789">
                  <c:v>36.71</c:v>
                </c:pt>
                <c:pt idx="2790">
                  <c:v>35.700000000000003</c:v>
                </c:pt>
                <c:pt idx="2791">
                  <c:v>35.552</c:v>
                </c:pt>
                <c:pt idx="2792">
                  <c:v>35.677</c:v>
                </c:pt>
                <c:pt idx="2793">
                  <c:v>34.58</c:v>
                </c:pt>
                <c:pt idx="2794">
                  <c:v>35.945</c:v>
                </c:pt>
                <c:pt idx="2795">
                  <c:v>37.037999999999997</c:v>
                </c:pt>
                <c:pt idx="2796">
                  <c:v>36.917999999999999</c:v>
                </c:pt>
                <c:pt idx="2797">
                  <c:v>35.130000000000003</c:v>
                </c:pt>
                <c:pt idx="2798">
                  <c:v>35.292000000000002</c:v>
                </c:pt>
                <c:pt idx="2799">
                  <c:v>34.28</c:v>
                </c:pt>
                <c:pt idx="2800">
                  <c:v>35.150999999999996</c:v>
                </c:pt>
                <c:pt idx="2801">
                  <c:v>35.866</c:v>
                </c:pt>
                <c:pt idx="2802">
                  <c:v>37.737000000000002</c:v>
                </c:pt>
                <c:pt idx="2803">
                  <c:v>38.298000000000002</c:v>
                </c:pt>
                <c:pt idx="2804">
                  <c:v>36.179000000000002</c:v>
                </c:pt>
                <c:pt idx="2805">
                  <c:v>35.591999999999999</c:v>
                </c:pt>
                <c:pt idx="2806">
                  <c:v>35.525000000000006</c:v>
                </c:pt>
                <c:pt idx="2807">
                  <c:v>37.611000000000004</c:v>
                </c:pt>
                <c:pt idx="2808">
                  <c:v>38.338000000000001</c:v>
                </c:pt>
                <c:pt idx="2809">
                  <c:v>36.177000000000007</c:v>
                </c:pt>
                <c:pt idx="2810">
                  <c:v>37.025999999999996</c:v>
                </c:pt>
                <c:pt idx="2811">
                  <c:v>36.996000000000002</c:v>
                </c:pt>
                <c:pt idx="2812">
                  <c:v>32.154000000000003</c:v>
                </c:pt>
                <c:pt idx="2813">
                  <c:v>34.869999999999997</c:v>
                </c:pt>
                <c:pt idx="2814">
                  <c:v>33.844999999999999</c:v>
                </c:pt>
                <c:pt idx="2815">
                  <c:v>34.945999999999998</c:v>
                </c:pt>
                <c:pt idx="2816">
                  <c:v>33.457999999999998</c:v>
                </c:pt>
                <c:pt idx="2817">
                  <c:v>31.941000000000003</c:v>
                </c:pt>
                <c:pt idx="2818">
                  <c:v>29.72</c:v>
                </c:pt>
                <c:pt idx="2819">
                  <c:v>32.814999999999998</c:v>
                </c:pt>
                <c:pt idx="2820">
                  <c:v>29.95</c:v>
                </c:pt>
                <c:pt idx="2821">
                  <c:v>30.465</c:v>
                </c:pt>
                <c:pt idx="2822">
                  <c:v>30.521000000000001</c:v>
                </c:pt>
                <c:pt idx="2823">
                  <c:v>35.829000000000001</c:v>
                </c:pt>
                <c:pt idx="2824">
                  <c:v>28.393999999999998</c:v>
                </c:pt>
                <c:pt idx="2825">
                  <c:v>28.54</c:v>
                </c:pt>
                <c:pt idx="2826">
                  <c:v>35.042000000000002</c:v>
                </c:pt>
                <c:pt idx="2827">
                  <c:v>30.970000000000002</c:v>
                </c:pt>
                <c:pt idx="2828">
                  <c:v>26.027000000000001</c:v>
                </c:pt>
                <c:pt idx="2829">
                  <c:v>29.029</c:v>
                </c:pt>
                <c:pt idx="2830">
                  <c:v>36.166000000000004</c:v>
                </c:pt>
                <c:pt idx="2831">
                  <c:v>28.986000000000001</c:v>
                </c:pt>
                <c:pt idx="2832">
                  <c:v>29.355999999999998</c:v>
                </c:pt>
                <c:pt idx="2833">
                  <c:v>31.506</c:v>
                </c:pt>
                <c:pt idx="2834">
                  <c:v>27.768000000000001</c:v>
                </c:pt>
                <c:pt idx="2835">
                  <c:v>28.177999999999997</c:v>
                </c:pt>
                <c:pt idx="2836">
                  <c:v>28.599</c:v>
                </c:pt>
                <c:pt idx="2837">
                  <c:v>35.322000000000003</c:v>
                </c:pt>
                <c:pt idx="2838">
                  <c:v>27.678000000000004</c:v>
                </c:pt>
                <c:pt idx="2839">
                  <c:v>26.093</c:v>
                </c:pt>
                <c:pt idx="2840">
                  <c:v>32.49</c:v>
                </c:pt>
                <c:pt idx="2841">
                  <c:v>27.258000000000003</c:v>
                </c:pt>
                <c:pt idx="2842">
                  <c:v>27.284999999999997</c:v>
                </c:pt>
                <c:pt idx="2843">
                  <c:v>27.005000000000003</c:v>
                </c:pt>
                <c:pt idx="2844">
                  <c:v>27.823</c:v>
                </c:pt>
                <c:pt idx="2845">
                  <c:v>28.505800000000001</c:v>
                </c:pt>
                <c:pt idx="2846">
                  <c:v>28.994</c:v>
                </c:pt>
                <c:pt idx="2847">
                  <c:v>26.89</c:v>
                </c:pt>
                <c:pt idx="2848">
                  <c:v>24.286999999999999</c:v>
                </c:pt>
                <c:pt idx="2849">
                  <c:v>25.201000000000001</c:v>
                </c:pt>
                <c:pt idx="2850">
                  <c:v>27.088000000000001</c:v>
                </c:pt>
                <c:pt idx="2851">
                  <c:v>26.713999999999999</c:v>
                </c:pt>
                <c:pt idx="2852">
                  <c:v>25.221000000000004</c:v>
                </c:pt>
                <c:pt idx="2853">
                  <c:v>24.667999999999999</c:v>
                </c:pt>
                <c:pt idx="2854">
                  <c:v>28.389999999999997</c:v>
                </c:pt>
                <c:pt idx="2855">
                  <c:v>27.884</c:v>
                </c:pt>
                <c:pt idx="2856">
                  <c:v>26.754999999999999</c:v>
                </c:pt>
                <c:pt idx="2857">
                  <c:v>24.974</c:v>
                </c:pt>
                <c:pt idx="2858">
                  <c:v>25.375</c:v>
                </c:pt>
                <c:pt idx="2859">
                  <c:v>25.963999999999999</c:v>
                </c:pt>
                <c:pt idx="2860">
                  <c:v>24.41</c:v>
                </c:pt>
                <c:pt idx="2861">
                  <c:v>26.408000000000001</c:v>
                </c:pt>
                <c:pt idx="2862">
                  <c:v>24.433</c:v>
                </c:pt>
                <c:pt idx="2863">
                  <c:v>25.371000000000002</c:v>
                </c:pt>
                <c:pt idx="2864">
                  <c:v>25.102</c:v>
                </c:pt>
                <c:pt idx="2865">
                  <c:v>24.624999999999996</c:v>
                </c:pt>
                <c:pt idx="2866">
                  <c:v>25.390600000000003</c:v>
                </c:pt>
                <c:pt idx="2867">
                  <c:v>23.556000000000001</c:v>
                </c:pt>
                <c:pt idx="2868">
                  <c:v>23.763000000000002</c:v>
                </c:pt>
                <c:pt idx="2869">
                  <c:v>22.635000000000002</c:v>
                </c:pt>
                <c:pt idx="2870">
                  <c:v>24.192</c:v>
                </c:pt>
                <c:pt idx="2871">
                  <c:v>24.271999999999998</c:v>
                </c:pt>
                <c:pt idx="2872">
                  <c:v>23.96</c:v>
                </c:pt>
                <c:pt idx="2873">
                  <c:v>22.911000000000001</c:v>
                </c:pt>
                <c:pt idx="2874">
                  <c:v>22.79</c:v>
                </c:pt>
                <c:pt idx="2875">
                  <c:v>22.784999999999997</c:v>
                </c:pt>
                <c:pt idx="2876">
                  <c:v>22.693000000000001</c:v>
                </c:pt>
                <c:pt idx="2877">
                  <c:v>24.730000000000004</c:v>
                </c:pt>
                <c:pt idx="2878">
                  <c:v>24.169</c:v>
                </c:pt>
                <c:pt idx="2879">
                  <c:v>24.156999999999996</c:v>
                </c:pt>
                <c:pt idx="2880">
                  <c:v>22.552</c:v>
                </c:pt>
                <c:pt idx="2881">
                  <c:v>19.504000000000001</c:v>
                </c:pt>
                <c:pt idx="2882">
                  <c:v>21.431000000000001</c:v>
                </c:pt>
                <c:pt idx="2883">
                  <c:v>22.335000000000001</c:v>
                </c:pt>
                <c:pt idx="2884">
                  <c:v>23.173000000000002</c:v>
                </c:pt>
                <c:pt idx="2885">
                  <c:v>22.905000000000001</c:v>
                </c:pt>
                <c:pt idx="2886">
                  <c:v>24.202999999999999</c:v>
                </c:pt>
                <c:pt idx="2887">
                  <c:v>23.79</c:v>
                </c:pt>
                <c:pt idx="2888">
                  <c:v>22.564</c:v>
                </c:pt>
                <c:pt idx="2889">
                  <c:v>22.919999999999998</c:v>
                </c:pt>
                <c:pt idx="2890">
                  <c:v>22.186999999999998</c:v>
                </c:pt>
                <c:pt idx="2891">
                  <c:v>22.047999999999998</c:v>
                </c:pt>
                <c:pt idx="2892">
                  <c:v>23.611000000000001</c:v>
                </c:pt>
                <c:pt idx="2893">
                  <c:v>22.154999999999998</c:v>
                </c:pt>
                <c:pt idx="2894">
                  <c:v>22.299000000000003</c:v>
                </c:pt>
                <c:pt idx="2895">
                  <c:v>21.446999999999999</c:v>
                </c:pt>
                <c:pt idx="2896">
                  <c:v>21.141999999999999</c:v>
                </c:pt>
                <c:pt idx="2897">
                  <c:v>21.946000000000002</c:v>
                </c:pt>
                <c:pt idx="2898">
                  <c:v>22.191000000000003</c:v>
                </c:pt>
                <c:pt idx="2899">
                  <c:v>23.103000000000002</c:v>
                </c:pt>
                <c:pt idx="2900">
                  <c:v>21.974</c:v>
                </c:pt>
                <c:pt idx="2901">
                  <c:v>22.811</c:v>
                </c:pt>
                <c:pt idx="2902">
                  <c:v>23.369999999999997</c:v>
                </c:pt>
                <c:pt idx="2903">
                  <c:v>20.939000000000004</c:v>
                </c:pt>
                <c:pt idx="2904">
                  <c:v>21.881</c:v>
                </c:pt>
                <c:pt idx="2905">
                  <c:v>20.513000000000002</c:v>
                </c:pt>
                <c:pt idx="2906">
                  <c:v>21.68</c:v>
                </c:pt>
                <c:pt idx="2907">
                  <c:v>20.350000000000001</c:v>
                </c:pt>
                <c:pt idx="2908">
                  <c:v>21.513999999999996</c:v>
                </c:pt>
                <c:pt idx="2909">
                  <c:v>21.312000000000001</c:v>
                </c:pt>
                <c:pt idx="2910">
                  <c:v>21.835999999999999</c:v>
                </c:pt>
                <c:pt idx="2911">
                  <c:v>19.579999999999998</c:v>
                </c:pt>
                <c:pt idx="2912">
                  <c:v>20.41</c:v>
                </c:pt>
                <c:pt idx="2913">
                  <c:v>19.409999999999997</c:v>
                </c:pt>
                <c:pt idx="2914">
                  <c:v>19.14</c:v>
                </c:pt>
                <c:pt idx="2915">
                  <c:v>19.401</c:v>
                </c:pt>
                <c:pt idx="2916">
                  <c:v>19.846</c:v>
                </c:pt>
                <c:pt idx="2917">
                  <c:v>21.603999999999999</c:v>
                </c:pt>
                <c:pt idx="2918">
                  <c:v>19.931000000000001</c:v>
                </c:pt>
                <c:pt idx="2919">
                  <c:v>23.109000000000002</c:v>
                </c:pt>
                <c:pt idx="2920">
                  <c:v>21.335999999999999</c:v>
                </c:pt>
                <c:pt idx="2921">
                  <c:v>22.69</c:v>
                </c:pt>
                <c:pt idx="2922">
                  <c:v>21.643000000000001</c:v>
                </c:pt>
                <c:pt idx="2923">
                  <c:v>21.306999999999999</c:v>
                </c:pt>
                <c:pt idx="2924">
                  <c:v>20.861999999999998</c:v>
                </c:pt>
                <c:pt idx="2925">
                  <c:v>20.933000000000003</c:v>
                </c:pt>
                <c:pt idx="2926">
                  <c:v>21.611000000000001</c:v>
                </c:pt>
                <c:pt idx="2927">
                  <c:v>22.661000000000001</c:v>
                </c:pt>
                <c:pt idx="2928">
                  <c:v>20.902999999999999</c:v>
                </c:pt>
                <c:pt idx="2929">
                  <c:v>20.391999999999999</c:v>
                </c:pt>
                <c:pt idx="2930">
                  <c:v>21.279999999999998</c:v>
                </c:pt>
                <c:pt idx="2931">
                  <c:v>20.003999999999998</c:v>
                </c:pt>
                <c:pt idx="2932">
                  <c:v>21.032</c:v>
                </c:pt>
                <c:pt idx="2933">
                  <c:v>21.225999999999999</c:v>
                </c:pt>
                <c:pt idx="2934">
                  <c:v>20.207000000000001</c:v>
                </c:pt>
                <c:pt idx="2935">
                  <c:v>19.843999999999998</c:v>
                </c:pt>
                <c:pt idx="2936">
                  <c:v>21.428999999999998</c:v>
                </c:pt>
                <c:pt idx="2937">
                  <c:v>20.658000000000001</c:v>
                </c:pt>
                <c:pt idx="2938">
                  <c:v>19.503</c:v>
                </c:pt>
                <c:pt idx="2939">
                  <c:v>19.657</c:v>
                </c:pt>
                <c:pt idx="2940">
                  <c:v>20.683</c:v>
                </c:pt>
                <c:pt idx="2941">
                  <c:v>20.23</c:v>
                </c:pt>
                <c:pt idx="2942">
                  <c:v>21.757000000000001</c:v>
                </c:pt>
                <c:pt idx="2943">
                  <c:v>21.704000000000001</c:v>
                </c:pt>
                <c:pt idx="2944">
                  <c:v>19.57</c:v>
                </c:pt>
                <c:pt idx="2945">
                  <c:v>20.145</c:v>
                </c:pt>
                <c:pt idx="2946">
                  <c:v>20.707000000000001</c:v>
                </c:pt>
                <c:pt idx="2947">
                  <c:v>22.829000000000001</c:v>
                </c:pt>
                <c:pt idx="2948">
                  <c:v>21.89</c:v>
                </c:pt>
                <c:pt idx="2949">
                  <c:v>21.95</c:v>
                </c:pt>
                <c:pt idx="2950">
                  <c:v>21.81</c:v>
                </c:pt>
                <c:pt idx="2951">
                  <c:v>21.308</c:v>
                </c:pt>
                <c:pt idx="2952">
                  <c:v>23.701999999999998</c:v>
                </c:pt>
                <c:pt idx="2953">
                  <c:v>23.529000000000003</c:v>
                </c:pt>
                <c:pt idx="2954">
                  <c:v>22.413</c:v>
                </c:pt>
                <c:pt idx="2955">
                  <c:v>22.068000000000001</c:v>
                </c:pt>
                <c:pt idx="2956">
                  <c:v>18.849999999999998</c:v>
                </c:pt>
                <c:pt idx="2957">
                  <c:v>22.387</c:v>
                </c:pt>
                <c:pt idx="2958">
                  <c:v>21.395999999999997</c:v>
                </c:pt>
                <c:pt idx="2959">
                  <c:v>22.162999999999997</c:v>
                </c:pt>
                <c:pt idx="2960">
                  <c:v>21.247999999999998</c:v>
                </c:pt>
                <c:pt idx="2961">
                  <c:v>21.49</c:v>
                </c:pt>
                <c:pt idx="2962">
                  <c:v>21.923000000000002</c:v>
                </c:pt>
                <c:pt idx="2963">
                  <c:v>21.97</c:v>
                </c:pt>
                <c:pt idx="2964">
                  <c:v>22.039000000000001</c:v>
                </c:pt>
                <c:pt idx="2965">
                  <c:v>22.102</c:v>
                </c:pt>
                <c:pt idx="2966">
                  <c:v>21.931999999999999</c:v>
                </c:pt>
                <c:pt idx="2967">
                  <c:v>21.221</c:v>
                </c:pt>
                <c:pt idx="2968">
                  <c:v>21.718</c:v>
                </c:pt>
                <c:pt idx="2969">
                  <c:v>22.7</c:v>
                </c:pt>
                <c:pt idx="2970">
                  <c:v>21.911000000000001</c:v>
                </c:pt>
                <c:pt idx="2971">
                  <c:v>21.122</c:v>
                </c:pt>
                <c:pt idx="2972">
                  <c:v>21.270000000000003</c:v>
                </c:pt>
                <c:pt idx="2973">
                  <c:v>22.847000000000001</c:v>
                </c:pt>
                <c:pt idx="2974">
                  <c:v>24.439</c:v>
                </c:pt>
                <c:pt idx="2975">
                  <c:v>21.737000000000002</c:v>
                </c:pt>
                <c:pt idx="2976">
                  <c:v>21.500999999999998</c:v>
                </c:pt>
                <c:pt idx="2977">
                  <c:v>22.165000000000003</c:v>
                </c:pt>
                <c:pt idx="2978">
                  <c:v>21.768000000000001</c:v>
                </c:pt>
                <c:pt idx="2979">
                  <c:v>21.908000000000001</c:v>
                </c:pt>
                <c:pt idx="2980">
                  <c:v>21.517999999999997</c:v>
                </c:pt>
                <c:pt idx="2981">
                  <c:v>22.032</c:v>
                </c:pt>
                <c:pt idx="2982">
                  <c:v>22.172000000000001</c:v>
                </c:pt>
                <c:pt idx="2983">
                  <c:v>22.068000000000001</c:v>
                </c:pt>
                <c:pt idx="2984">
                  <c:v>20.824999999999999</c:v>
                </c:pt>
                <c:pt idx="2985">
                  <c:v>21.558999999999997</c:v>
                </c:pt>
                <c:pt idx="2986">
                  <c:v>20.663</c:v>
                </c:pt>
                <c:pt idx="2987">
                  <c:v>19.681999999999999</c:v>
                </c:pt>
                <c:pt idx="2988">
                  <c:v>22.488</c:v>
                </c:pt>
                <c:pt idx="2989">
                  <c:v>22.854999999999997</c:v>
                </c:pt>
                <c:pt idx="2990">
                  <c:v>21.11</c:v>
                </c:pt>
                <c:pt idx="2991">
                  <c:v>21.637999999999998</c:v>
                </c:pt>
                <c:pt idx="2992">
                  <c:v>21.530999999999999</c:v>
                </c:pt>
                <c:pt idx="2993">
                  <c:v>20.286000000000001</c:v>
                </c:pt>
                <c:pt idx="2994">
                  <c:v>21.453000000000003</c:v>
                </c:pt>
                <c:pt idx="2995">
                  <c:v>22.376999999999999</c:v>
                </c:pt>
                <c:pt idx="2996">
                  <c:v>21.623000000000001</c:v>
                </c:pt>
                <c:pt idx="2997">
                  <c:v>21.921000000000003</c:v>
                </c:pt>
                <c:pt idx="2998">
                  <c:v>22.046999999999997</c:v>
                </c:pt>
                <c:pt idx="2999">
                  <c:v>21.12</c:v>
                </c:pt>
                <c:pt idx="3000">
                  <c:v>21.401</c:v>
                </c:pt>
                <c:pt idx="3001">
                  <c:v>21.405000000000001</c:v>
                </c:pt>
                <c:pt idx="3002">
                  <c:v>22.054000000000002</c:v>
                </c:pt>
                <c:pt idx="3003">
                  <c:v>22.670999999999999</c:v>
                </c:pt>
                <c:pt idx="3004">
                  <c:v>21.963999999999999</c:v>
                </c:pt>
                <c:pt idx="3005">
                  <c:v>22.788</c:v>
                </c:pt>
                <c:pt idx="3006">
                  <c:v>23.327999999999999</c:v>
                </c:pt>
                <c:pt idx="3007">
                  <c:v>21.548999999999999</c:v>
                </c:pt>
                <c:pt idx="3008">
                  <c:v>20.648</c:v>
                </c:pt>
                <c:pt idx="3009">
                  <c:v>21.777999999999999</c:v>
                </c:pt>
                <c:pt idx="3010">
                  <c:v>21.844999999999999</c:v>
                </c:pt>
                <c:pt idx="3011">
                  <c:v>23.875</c:v>
                </c:pt>
                <c:pt idx="3012">
                  <c:v>24.077999999999999</c:v>
                </c:pt>
                <c:pt idx="3013">
                  <c:v>21.75</c:v>
                </c:pt>
                <c:pt idx="3014">
                  <c:v>22.21</c:v>
                </c:pt>
                <c:pt idx="3015">
                  <c:v>21.36</c:v>
                </c:pt>
                <c:pt idx="3016">
                  <c:v>21.28</c:v>
                </c:pt>
                <c:pt idx="3017">
                  <c:v>23.66</c:v>
                </c:pt>
                <c:pt idx="3018">
                  <c:v>23.5</c:v>
                </c:pt>
                <c:pt idx="3019">
                  <c:v>23.912000000000003</c:v>
                </c:pt>
                <c:pt idx="3020">
                  <c:v>25.21</c:v>
                </c:pt>
                <c:pt idx="3021">
                  <c:v>22.662000000000003</c:v>
                </c:pt>
                <c:pt idx="3022">
                  <c:v>22.73</c:v>
                </c:pt>
                <c:pt idx="3023">
                  <c:v>21.619</c:v>
                </c:pt>
                <c:pt idx="3024">
                  <c:v>22.369</c:v>
                </c:pt>
                <c:pt idx="3025">
                  <c:v>23.43</c:v>
                </c:pt>
                <c:pt idx="3026">
                  <c:v>23.253</c:v>
                </c:pt>
                <c:pt idx="3027">
                  <c:v>23.709</c:v>
                </c:pt>
                <c:pt idx="3028">
                  <c:v>23.090000000000003</c:v>
                </c:pt>
                <c:pt idx="3029">
                  <c:v>22.572000000000003</c:v>
                </c:pt>
                <c:pt idx="3030">
                  <c:v>23.134</c:v>
                </c:pt>
                <c:pt idx="3031">
                  <c:v>22.259</c:v>
                </c:pt>
                <c:pt idx="3032">
                  <c:v>23.549999999999997</c:v>
                </c:pt>
                <c:pt idx="3033">
                  <c:v>19.538</c:v>
                </c:pt>
                <c:pt idx="3034">
                  <c:v>23.751999999999999</c:v>
                </c:pt>
                <c:pt idx="3035">
                  <c:v>23.797999999999998</c:v>
                </c:pt>
                <c:pt idx="3036">
                  <c:v>22.707999999999998</c:v>
                </c:pt>
                <c:pt idx="3037">
                  <c:v>22.561</c:v>
                </c:pt>
                <c:pt idx="3038">
                  <c:v>21.791999999999998</c:v>
                </c:pt>
                <c:pt idx="3039">
                  <c:v>21.463999999999999</c:v>
                </c:pt>
                <c:pt idx="3040">
                  <c:v>23.55</c:v>
                </c:pt>
                <c:pt idx="3041">
                  <c:v>23.882999999999999</c:v>
                </c:pt>
                <c:pt idx="3042">
                  <c:v>23.717000000000002</c:v>
                </c:pt>
                <c:pt idx="3043">
                  <c:v>23.128</c:v>
                </c:pt>
                <c:pt idx="3044">
                  <c:v>24.207000000000001</c:v>
                </c:pt>
                <c:pt idx="3045">
                  <c:v>21.79</c:v>
                </c:pt>
                <c:pt idx="3046">
                  <c:v>25.37</c:v>
                </c:pt>
                <c:pt idx="3047">
                  <c:v>24.196999999999999</c:v>
                </c:pt>
                <c:pt idx="3048">
                  <c:v>24.398</c:v>
                </c:pt>
                <c:pt idx="3049">
                  <c:v>24.192</c:v>
                </c:pt>
                <c:pt idx="3050">
                  <c:v>21.172000000000001</c:v>
                </c:pt>
                <c:pt idx="3051">
                  <c:v>20.457999999999998</c:v>
                </c:pt>
                <c:pt idx="3052">
                  <c:v>23.407</c:v>
                </c:pt>
                <c:pt idx="3053">
                  <c:v>24.128999999999998</c:v>
                </c:pt>
                <c:pt idx="3054">
                  <c:v>23.512</c:v>
                </c:pt>
                <c:pt idx="3055">
                  <c:v>22.7</c:v>
                </c:pt>
                <c:pt idx="3056">
                  <c:v>22.32</c:v>
                </c:pt>
                <c:pt idx="3057">
                  <c:v>20.48</c:v>
                </c:pt>
                <c:pt idx="3058">
                  <c:v>22.422000000000001</c:v>
                </c:pt>
                <c:pt idx="3059">
                  <c:v>22.501999999999999</c:v>
                </c:pt>
                <c:pt idx="3060">
                  <c:v>22.855</c:v>
                </c:pt>
                <c:pt idx="3061">
                  <c:v>24.065999999999999</c:v>
                </c:pt>
                <c:pt idx="3062">
                  <c:v>22.994</c:v>
                </c:pt>
                <c:pt idx="3063">
                  <c:v>22.17</c:v>
                </c:pt>
                <c:pt idx="3064">
                  <c:v>20.748000000000001</c:v>
                </c:pt>
                <c:pt idx="3065">
                  <c:v>21.248999999999999</c:v>
                </c:pt>
                <c:pt idx="3066">
                  <c:v>25.728000000000002</c:v>
                </c:pt>
                <c:pt idx="3067">
                  <c:v>24.43</c:v>
                </c:pt>
                <c:pt idx="3068">
                  <c:v>24.099999999999998</c:v>
                </c:pt>
                <c:pt idx="3069">
                  <c:v>24.434000000000001</c:v>
                </c:pt>
                <c:pt idx="3070">
                  <c:v>25.262999999999998</c:v>
                </c:pt>
                <c:pt idx="3071">
                  <c:v>23.857000000000003</c:v>
                </c:pt>
                <c:pt idx="3072">
                  <c:v>23.887</c:v>
                </c:pt>
                <c:pt idx="3073">
                  <c:v>24.802</c:v>
                </c:pt>
                <c:pt idx="3074">
                  <c:v>28.92</c:v>
                </c:pt>
                <c:pt idx="3075">
                  <c:v>28.481000000000002</c:v>
                </c:pt>
                <c:pt idx="3076">
                  <c:v>27.308</c:v>
                </c:pt>
                <c:pt idx="3077">
                  <c:v>32.548999999999999</c:v>
                </c:pt>
                <c:pt idx="3078">
                  <c:v>28.12</c:v>
                </c:pt>
                <c:pt idx="3079">
                  <c:v>28.475999999999999</c:v>
                </c:pt>
                <c:pt idx="3080">
                  <c:v>27.85</c:v>
                </c:pt>
                <c:pt idx="3081">
                  <c:v>39.299999999999997</c:v>
                </c:pt>
                <c:pt idx="3082">
                  <c:v>33.891999999999996</c:v>
                </c:pt>
                <c:pt idx="3083">
                  <c:v>26.063999999999997</c:v>
                </c:pt>
                <c:pt idx="3084">
                  <c:v>32.852000000000004</c:v>
                </c:pt>
                <c:pt idx="3085">
                  <c:v>25.855</c:v>
                </c:pt>
                <c:pt idx="3086">
                  <c:v>27.032</c:v>
                </c:pt>
                <c:pt idx="3087">
                  <c:v>26.826000000000001</c:v>
                </c:pt>
                <c:pt idx="3088">
                  <c:v>34.128</c:v>
                </c:pt>
                <c:pt idx="3089">
                  <c:v>27.030999999999999</c:v>
                </c:pt>
                <c:pt idx="3090">
                  <c:v>27.091000000000001</c:v>
                </c:pt>
                <c:pt idx="3091">
                  <c:v>30.504999999999999</c:v>
                </c:pt>
                <c:pt idx="3092">
                  <c:v>24.204999999999998</c:v>
                </c:pt>
                <c:pt idx="3093">
                  <c:v>22.643000000000001</c:v>
                </c:pt>
                <c:pt idx="3094">
                  <c:v>26.470999999999997</c:v>
                </c:pt>
                <c:pt idx="3095">
                  <c:v>31.512</c:v>
                </c:pt>
                <c:pt idx="3096">
                  <c:v>28.222000000000001</c:v>
                </c:pt>
                <c:pt idx="3097">
                  <c:v>27.600999999999999</c:v>
                </c:pt>
                <c:pt idx="3098">
                  <c:v>31.739000000000001</c:v>
                </c:pt>
                <c:pt idx="3099">
                  <c:v>27.405000000000001</c:v>
                </c:pt>
                <c:pt idx="3100">
                  <c:v>23.33</c:v>
                </c:pt>
                <c:pt idx="3101">
                  <c:v>24.452999999999999</c:v>
                </c:pt>
                <c:pt idx="3102">
                  <c:v>31.509999999999998</c:v>
                </c:pt>
                <c:pt idx="3103">
                  <c:v>25.403999999999996</c:v>
                </c:pt>
                <c:pt idx="3104">
                  <c:v>25.48</c:v>
                </c:pt>
                <c:pt idx="3105">
                  <c:v>25.146000000000001</c:v>
                </c:pt>
                <c:pt idx="3106">
                  <c:v>22.873000000000001</c:v>
                </c:pt>
                <c:pt idx="3107">
                  <c:v>24.173999999999999</c:v>
                </c:pt>
                <c:pt idx="3108">
                  <c:v>25.039000000000001</c:v>
                </c:pt>
                <c:pt idx="3109">
                  <c:v>30.114000000000001</c:v>
                </c:pt>
                <c:pt idx="3110">
                  <c:v>24.646999999999998</c:v>
                </c:pt>
                <c:pt idx="3111">
                  <c:v>24.967999999999996</c:v>
                </c:pt>
                <c:pt idx="3112">
                  <c:v>29.076000000000004</c:v>
                </c:pt>
                <c:pt idx="3113">
                  <c:v>24.778000000000002</c:v>
                </c:pt>
                <c:pt idx="3114">
                  <c:v>23.277999999999999</c:v>
                </c:pt>
                <c:pt idx="3115">
                  <c:v>25.774000000000001</c:v>
                </c:pt>
                <c:pt idx="3116">
                  <c:v>30.456</c:v>
                </c:pt>
                <c:pt idx="3117">
                  <c:v>25.841999999999999</c:v>
                </c:pt>
                <c:pt idx="3118">
                  <c:v>26.466000000000001</c:v>
                </c:pt>
                <c:pt idx="3119">
                  <c:v>29.828000000000003</c:v>
                </c:pt>
                <c:pt idx="3120">
                  <c:v>26.217000000000002</c:v>
                </c:pt>
                <c:pt idx="3121">
                  <c:v>25.987000000000002</c:v>
                </c:pt>
                <c:pt idx="3122">
                  <c:v>27.359000000000002</c:v>
                </c:pt>
                <c:pt idx="3123">
                  <c:v>31.042999999999999</c:v>
                </c:pt>
                <c:pt idx="3124">
                  <c:v>25.473999999999997</c:v>
                </c:pt>
                <c:pt idx="3125">
                  <c:v>25.596</c:v>
                </c:pt>
                <c:pt idx="3126">
                  <c:v>30.79</c:v>
                </c:pt>
                <c:pt idx="3127">
                  <c:v>26.16</c:v>
                </c:pt>
                <c:pt idx="3128">
                  <c:v>26.26</c:v>
                </c:pt>
                <c:pt idx="3129">
                  <c:v>27.222000000000001</c:v>
                </c:pt>
                <c:pt idx="3130">
                  <c:v>32.536000000000001</c:v>
                </c:pt>
                <c:pt idx="3131">
                  <c:v>26.722999999999999</c:v>
                </c:pt>
                <c:pt idx="3132">
                  <c:v>26.263000000000002</c:v>
                </c:pt>
                <c:pt idx="3133">
                  <c:v>32.323999999999998</c:v>
                </c:pt>
                <c:pt idx="3134">
                  <c:v>24.372999999999998</c:v>
                </c:pt>
                <c:pt idx="3135">
                  <c:v>26.710999999999999</c:v>
                </c:pt>
                <c:pt idx="3136">
                  <c:v>28.787000000000003</c:v>
                </c:pt>
                <c:pt idx="3137">
                  <c:v>34.772000000000006</c:v>
                </c:pt>
                <c:pt idx="3138">
                  <c:v>27.98</c:v>
                </c:pt>
                <c:pt idx="3139">
                  <c:v>27.683</c:v>
                </c:pt>
                <c:pt idx="3140">
                  <c:v>34.762999999999998</c:v>
                </c:pt>
                <c:pt idx="3141">
                  <c:v>23.065000000000001</c:v>
                </c:pt>
                <c:pt idx="3142">
                  <c:v>25.256999999999998</c:v>
                </c:pt>
                <c:pt idx="3143">
                  <c:v>26.493000000000002</c:v>
                </c:pt>
                <c:pt idx="3144">
                  <c:v>30.469000000000001</c:v>
                </c:pt>
                <c:pt idx="3145">
                  <c:v>26.61</c:v>
                </c:pt>
                <c:pt idx="3146">
                  <c:v>30.393000000000001</c:v>
                </c:pt>
                <c:pt idx="3147">
                  <c:v>29.315999999999999</c:v>
                </c:pt>
                <c:pt idx="3148">
                  <c:v>24.215999999999998</c:v>
                </c:pt>
                <c:pt idx="3149">
                  <c:v>25.448</c:v>
                </c:pt>
                <c:pt idx="3150">
                  <c:v>27.675000000000001</c:v>
                </c:pt>
                <c:pt idx="3151">
                  <c:v>31.026000000000003</c:v>
                </c:pt>
                <c:pt idx="3152">
                  <c:v>26.610999999999997</c:v>
                </c:pt>
                <c:pt idx="3153">
                  <c:v>26.462</c:v>
                </c:pt>
                <c:pt idx="3154">
                  <c:v>31.622999999999998</c:v>
                </c:pt>
                <c:pt idx="3155">
                  <c:v>26.554000000000002</c:v>
                </c:pt>
                <c:pt idx="3156">
                  <c:v>26.338000000000001</c:v>
                </c:pt>
                <c:pt idx="3157">
                  <c:v>26.271000000000001</c:v>
                </c:pt>
                <c:pt idx="3158">
                  <c:v>27.797000000000001</c:v>
                </c:pt>
                <c:pt idx="3159">
                  <c:v>26.351999999999997</c:v>
                </c:pt>
                <c:pt idx="3160">
                  <c:v>26.948</c:v>
                </c:pt>
                <c:pt idx="3161">
                  <c:v>27.905999999999999</c:v>
                </c:pt>
                <c:pt idx="3162">
                  <c:v>24.830000000000002</c:v>
                </c:pt>
                <c:pt idx="3163">
                  <c:v>23.73</c:v>
                </c:pt>
                <c:pt idx="3164">
                  <c:v>27.151</c:v>
                </c:pt>
                <c:pt idx="3165">
                  <c:v>30.784999999999997</c:v>
                </c:pt>
                <c:pt idx="3166">
                  <c:v>26.771000000000001</c:v>
                </c:pt>
                <c:pt idx="3167">
                  <c:v>26.869999999999997</c:v>
                </c:pt>
                <c:pt idx="3168">
                  <c:v>27.041</c:v>
                </c:pt>
                <c:pt idx="3169">
                  <c:v>27.570999999999998</c:v>
                </c:pt>
                <c:pt idx="3170">
                  <c:v>25.576000000000001</c:v>
                </c:pt>
                <c:pt idx="3171">
                  <c:v>27.060000000000002</c:v>
                </c:pt>
                <c:pt idx="3172">
                  <c:v>28.204000000000001</c:v>
                </c:pt>
                <c:pt idx="3173">
                  <c:v>25.359000000000002</c:v>
                </c:pt>
                <c:pt idx="3174">
                  <c:v>24.963999999999999</c:v>
                </c:pt>
                <c:pt idx="3175">
                  <c:v>27.154</c:v>
                </c:pt>
                <c:pt idx="3176">
                  <c:v>26.744999999999997</c:v>
                </c:pt>
                <c:pt idx="3177">
                  <c:v>25.781999999999996</c:v>
                </c:pt>
                <c:pt idx="3178">
                  <c:v>25.65</c:v>
                </c:pt>
                <c:pt idx="3179">
                  <c:v>26.825000000000003</c:v>
                </c:pt>
                <c:pt idx="3180">
                  <c:v>24.958000000000002</c:v>
                </c:pt>
                <c:pt idx="3181">
                  <c:v>23.263000000000002</c:v>
                </c:pt>
                <c:pt idx="3182">
                  <c:v>22.15</c:v>
                </c:pt>
                <c:pt idx="3183">
                  <c:v>20.532999999999998</c:v>
                </c:pt>
                <c:pt idx="3184">
                  <c:v>26.36</c:v>
                </c:pt>
                <c:pt idx="3185">
                  <c:v>27.122999999999998</c:v>
                </c:pt>
                <c:pt idx="3186">
                  <c:v>27.85</c:v>
                </c:pt>
                <c:pt idx="3187">
                  <c:v>23.869999999999997</c:v>
                </c:pt>
                <c:pt idx="3188">
                  <c:v>23.55</c:v>
                </c:pt>
                <c:pt idx="3189">
                  <c:v>26.926000000000002</c:v>
                </c:pt>
                <c:pt idx="3190">
                  <c:v>24.804000000000002</c:v>
                </c:pt>
                <c:pt idx="3191">
                  <c:v>25.241</c:v>
                </c:pt>
                <c:pt idx="3192">
                  <c:v>25.432000000000002</c:v>
                </c:pt>
                <c:pt idx="3193">
                  <c:v>26.728000000000002</c:v>
                </c:pt>
                <c:pt idx="3194">
                  <c:v>25.571999999999999</c:v>
                </c:pt>
                <c:pt idx="3195">
                  <c:v>25.382000000000001</c:v>
                </c:pt>
                <c:pt idx="3196">
                  <c:v>26.769000000000002</c:v>
                </c:pt>
                <c:pt idx="3197">
                  <c:v>25.213999999999999</c:v>
                </c:pt>
                <c:pt idx="3198">
                  <c:v>25.125</c:v>
                </c:pt>
                <c:pt idx="3199">
                  <c:v>26.295999999999999</c:v>
                </c:pt>
                <c:pt idx="3200">
                  <c:v>28.428000000000001</c:v>
                </c:pt>
                <c:pt idx="3201">
                  <c:v>26.198</c:v>
                </c:pt>
                <c:pt idx="3202">
                  <c:v>26.283000000000001</c:v>
                </c:pt>
                <c:pt idx="3203">
                  <c:v>27.558</c:v>
                </c:pt>
                <c:pt idx="3204">
                  <c:v>24.231999999999999</c:v>
                </c:pt>
                <c:pt idx="3205">
                  <c:v>24.62</c:v>
                </c:pt>
                <c:pt idx="3206">
                  <c:v>25.818000000000001</c:v>
                </c:pt>
                <c:pt idx="3207">
                  <c:v>30.520000000000003</c:v>
                </c:pt>
                <c:pt idx="3208">
                  <c:v>26.651999999999997</c:v>
                </c:pt>
                <c:pt idx="3209">
                  <c:v>24.965</c:v>
                </c:pt>
                <c:pt idx="3210">
                  <c:v>24.457999999999998</c:v>
                </c:pt>
                <c:pt idx="3211">
                  <c:v>24.474999999999998</c:v>
                </c:pt>
                <c:pt idx="3212">
                  <c:v>24.038999999999998</c:v>
                </c:pt>
                <c:pt idx="3213">
                  <c:v>23.87</c:v>
                </c:pt>
                <c:pt idx="3214">
                  <c:v>29.012999999999998</c:v>
                </c:pt>
                <c:pt idx="3215">
                  <c:v>24.823</c:v>
                </c:pt>
                <c:pt idx="3216">
                  <c:v>23.186</c:v>
                </c:pt>
                <c:pt idx="3217">
                  <c:v>27.328000000000003</c:v>
                </c:pt>
                <c:pt idx="3218">
                  <c:v>25.290999999999997</c:v>
                </c:pt>
                <c:pt idx="3219">
                  <c:v>22.837</c:v>
                </c:pt>
                <c:pt idx="3220">
                  <c:v>24.033000000000001</c:v>
                </c:pt>
                <c:pt idx="3221">
                  <c:v>28.215999999999998</c:v>
                </c:pt>
                <c:pt idx="3222">
                  <c:v>23.553000000000001</c:v>
                </c:pt>
                <c:pt idx="3223">
                  <c:v>23.170999999999999</c:v>
                </c:pt>
                <c:pt idx="3224">
                  <c:v>28.524999999999999</c:v>
                </c:pt>
                <c:pt idx="3225">
                  <c:v>25.015000000000001</c:v>
                </c:pt>
                <c:pt idx="3226">
                  <c:v>23.771999999999998</c:v>
                </c:pt>
                <c:pt idx="3227">
                  <c:v>24.144000000000002</c:v>
                </c:pt>
                <c:pt idx="3228">
                  <c:v>24.330000000000002</c:v>
                </c:pt>
                <c:pt idx="3229">
                  <c:v>24.186</c:v>
                </c:pt>
                <c:pt idx="3230">
                  <c:v>26.058</c:v>
                </c:pt>
                <c:pt idx="3231">
                  <c:v>26.806999999999999</c:v>
                </c:pt>
                <c:pt idx="3232">
                  <c:v>23.831</c:v>
                </c:pt>
                <c:pt idx="3233">
                  <c:v>23.100999999999999</c:v>
                </c:pt>
                <c:pt idx="3234">
                  <c:v>23.167999999999999</c:v>
                </c:pt>
                <c:pt idx="3235">
                  <c:v>25.69</c:v>
                </c:pt>
                <c:pt idx="3236">
                  <c:v>24.088999999999999</c:v>
                </c:pt>
                <c:pt idx="3237">
                  <c:v>23.334</c:v>
                </c:pt>
                <c:pt idx="3238">
                  <c:v>23.402999999999999</c:v>
                </c:pt>
                <c:pt idx="3239">
                  <c:v>25.146999999999998</c:v>
                </c:pt>
                <c:pt idx="3240">
                  <c:v>24.465</c:v>
                </c:pt>
                <c:pt idx="3241">
                  <c:v>23.625999999999998</c:v>
                </c:pt>
                <c:pt idx="3242">
                  <c:v>26.923999999999999</c:v>
                </c:pt>
                <c:pt idx="3243">
                  <c:v>24.882999999999999</c:v>
                </c:pt>
                <c:pt idx="3244">
                  <c:v>23.92</c:v>
                </c:pt>
                <c:pt idx="3245">
                  <c:v>24.693999999999999</c:v>
                </c:pt>
                <c:pt idx="3246">
                  <c:v>23.652999999999999</c:v>
                </c:pt>
                <c:pt idx="3247">
                  <c:v>23.772000000000002</c:v>
                </c:pt>
                <c:pt idx="3248">
                  <c:v>24.830000000000002</c:v>
                </c:pt>
                <c:pt idx="3249">
                  <c:v>24.297000000000001</c:v>
                </c:pt>
                <c:pt idx="3250">
                  <c:v>22.401</c:v>
                </c:pt>
                <c:pt idx="3251">
                  <c:v>22.173999999999999</c:v>
                </c:pt>
                <c:pt idx="3252">
                  <c:v>22.618000000000002</c:v>
                </c:pt>
                <c:pt idx="3253">
                  <c:v>22.670999999999999</c:v>
                </c:pt>
                <c:pt idx="3254">
                  <c:v>23.003</c:v>
                </c:pt>
                <c:pt idx="3255">
                  <c:v>23.888999999999999</c:v>
                </c:pt>
                <c:pt idx="3256">
                  <c:v>23.942999999999998</c:v>
                </c:pt>
                <c:pt idx="3257">
                  <c:v>21.466000000000001</c:v>
                </c:pt>
                <c:pt idx="3258">
                  <c:v>22.940999999999999</c:v>
                </c:pt>
                <c:pt idx="3259">
                  <c:v>22.376000000000001</c:v>
                </c:pt>
                <c:pt idx="3260">
                  <c:v>23.283999999999999</c:v>
                </c:pt>
                <c:pt idx="3261">
                  <c:v>22.972000000000001</c:v>
                </c:pt>
                <c:pt idx="3262">
                  <c:v>25.416</c:v>
                </c:pt>
                <c:pt idx="3263">
                  <c:v>23.445999999999998</c:v>
                </c:pt>
                <c:pt idx="3264">
                  <c:v>20.362000000000002</c:v>
                </c:pt>
                <c:pt idx="3265">
                  <c:v>23.706000000000003</c:v>
                </c:pt>
                <c:pt idx="3266">
                  <c:v>24.869999999999997</c:v>
                </c:pt>
                <c:pt idx="3267">
                  <c:v>22.844999999999999</c:v>
                </c:pt>
                <c:pt idx="3268">
                  <c:v>23.305</c:v>
                </c:pt>
                <c:pt idx="3269">
                  <c:v>23.442</c:v>
                </c:pt>
                <c:pt idx="3270">
                  <c:v>23.316000000000003</c:v>
                </c:pt>
                <c:pt idx="3271">
                  <c:v>22.015999999999998</c:v>
                </c:pt>
                <c:pt idx="3272">
                  <c:v>24.584</c:v>
                </c:pt>
                <c:pt idx="3273">
                  <c:v>22.585000000000001</c:v>
                </c:pt>
                <c:pt idx="3274">
                  <c:v>21.526</c:v>
                </c:pt>
                <c:pt idx="3275">
                  <c:v>23.428000000000001</c:v>
                </c:pt>
                <c:pt idx="3276">
                  <c:v>21.795999999999999</c:v>
                </c:pt>
                <c:pt idx="3277">
                  <c:v>22.927999999999997</c:v>
                </c:pt>
                <c:pt idx="3278">
                  <c:v>20.664999999999999</c:v>
                </c:pt>
                <c:pt idx="3279">
                  <c:v>18.374000000000002</c:v>
                </c:pt>
                <c:pt idx="3280">
                  <c:v>19.361999999999998</c:v>
                </c:pt>
                <c:pt idx="3281">
                  <c:v>21.388999999999999</c:v>
                </c:pt>
                <c:pt idx="3282">
                  <c:v>22.240000000000002</c:v>
                </c:pt>
                <c:pt idx="3283">
                  <c:v>23.116999999999997</c:v>
                </c:pt>
                <c:pt idx="3284">
                  <c:v>26.244</c:v>
                </c:pt>
                <c:pt idx="3285">
                  <c:v>21.015000000000001</c:v>
                </c:pt>
                <c:pt idx="3286">
                  <c:v>19.335999999999999</c:v>
                </c:pt>
                <c:pt idx="3287">
                  <c:v>20.899000000000001</c:v>
                </c:pt>
                <c:pt idx="3288">
                  <c:v>22.582000000000001</c:v>
                </c:pt>
                <c:pt idx="3289">
                  <c:v>23.526000000000003</c:v>
                </c:pt>
                <c:pt idx="3290">
                  <c:v>23.53</c:v>
                </c:pt>
                <c:pt idx="3291">
                  <c:v>24.237000000000002</c:v>
                </c:pt>
                <c:pt idx="3292">
                  <c:v>23.615000000000002</c:v>
                </c:pt>
                <c:pt idx="3293">
                  <c:v>23.298999999999999</c:v>
                </c:pt>
                <c:pt idx="3294">
                  <c:v>23.100999999999999</c:v>
                </c:pt>
                <c:pt idx="3295">
                  <c:v>23.773</c:v>
                </c:pt>
                <c:pt idx="3296">
                  <c:v>23.825000000000003</c:v>
                </c:pt>
                <c:pt idx="3297">
                  <c:v>24.398</c:v>
                </c:pt>
                <c:pt idx="3298">
                  <c:v>23.716999999999999</c:v>
                </c:pt>
                <c:pt idx="3299">
                  <c:v>23.335999999999999</c:v>
                </c:pt>
                <c:pt idx="3300">
                  <c:v>24.363999999999997</c:v>
                </c:pt>
                <c:pt idx="3301">
                  <c:v>23.661999999999999</c:v>
                </c:pt>
                <c:pt idx="3302">
                  <c:v>26.818999999999999</c:v>
                </c:pt>
                <c:pt idx="3303">
                  <c:v>28.100999999999999</c:v>
                </c:pt>
                <c:pt idx="3304">
                  <c:v>23.657</c:v>
                </c:pt>
                <c:pt idx="3305">
                  <c:v>26.643000000000001</c:v>
                </c:pt>
                <c:pt idx="3306">
                  <c:v>24.841999999999999</c:v>
                </c:pt>
                <c:pt idx="3307">
                  <c:v>25.617000000000001</c:v>
                </c:pt>
                <c:pt idx="3308">
                  <c:v>25.058</c:v>
                </c:pt>
                <c:pt idx="3309">
                  <c:v>23.315000000000001</c:v>
                </c:pt>
                <c:pt idx="3310">
                  <c:v>26.055</c:v>
                </c:pt>
                <c:pt idx="3311">
                  <c:v>24.037999999999997</c:v>
                </c:pt>
                <c:pt idx="3312">
                  <c:v>24.236000000000001</c:v>
                </c:pt>
                <c:pt idx="3313">
                  <c:v>24.436</c:v>
                </c:pt>
                <c:pt idx="3314">
                  <c:v>24.67</c:v>
                </c:pt>
                <c:pt idx="3315">
                  <c:v>22.792999999999999</c:v>
                </c:pt>
                <c:pt idx="3316">
                  <c:v>24.667000000000002</c:v>
                </c:pt>
                <c:pt idx="3317">
                  <c:v>25.298999999999999</c:v>
                </c:pt>
                <c:pt idx="3318">
                  <c:v>24.265999999999998</c:v>
                </c:pt>
                <c:pt idx="3319">
                  <c:v>24.509</c:v>
                </c:pt>
                <c:pt idx="3320">
                  <c:v>24.093</c:v>
                </c:pt>
                <c:pt idx="3321">
                  <c:v>23.966000000000001</c:v>
                </c:pt>
                <c:pt idx="3322">
                  <c:v>24.673999999999999</c:v>
                </c:pt>
                <c:pt idx="3323">
                  <c:v>23.96</c:v>
                </c:pt>
                <c:pt idx="3324">
                  <c:v>24.946000000000002</c:v>
                </c:pt>
                <c:pt idx="3325">
                  <c:v>25.131</c:v>
                </c:pt>
                <c:pt idx="3326">
                  <c:v>25.655999999999999</c:v>
                </c:pt>
                <c:pt idx="3327">
                  <c:v>24.61</c:v>
                </c:pt>
                <c:pt idx="3328">
                  <c:v>25.465</c:v>
                </c:pt>
                <c:pt idx="3329">
                  <c:v>23.944099999999999</c:v>
                </c:pt>
                <c:pt idx="3330">
                  <c:v>23.428000000000001</c:v>
                </c:pt>
                <c:pt idx="3331">
                  <c:v>24.613</c:v>
                </c:pt>
                <c:pt idx="3332">
                  <c:v>24.765999999999998</c:v>
                </c:pt>
                <c:pt idx="3333">
                  <c:v>24.131999999999998</c:v>
                </c:pt>
                <c:pt idx="3334">
                  <c:v>25.182000000000002</c:v>
                </c:pt>
                <c:pt idx="3335">
                  <c:v>23.378999999999998</c:v>
                </c:pt>
                <c:pt idx="3336">
                  <c:v>22.812000000000001</c:v>
                </c:pt>
                <c:pt idx="3337">
                  <c:v>24.427999999999997</c:v>
                </c:pt>
                <c:pt idx="3338">
                  <c:v>25.684999999999999</c:v>
                </c:pt>
                <c:pt idx="3339">
                  <c:v>25.084000000000003</c:v>
                </c:pt>
                <c:pt idx="3340">
                  <c:v>25.102999999999998</c:v>
                </c:pt>
                <c:pt idx="3341">
                  <c:v>24.972999999999999</c:v>
                </c:pt>
                <c:pt idx="3342">
                  <c:v>25.066000000000003</c:v>
                </c:pt>
                <c:pt idx="3343">
                  <c:v>24.038</c:v>
                </c:pt>
                <c:pt idx="3344">
                  <c:v>23.403000000000002</c:v>
                </c:pt>
                <c:pt idx="3345">
                  <c:v>24.753</c:v>
                </c:pt>
                <c:pt idx="3346">
                  <c:v>25.305</c:v>
                </c:pt>
                <c:pt idx="3347">
                  <c:v>25.094999999999999</c:v>
                </c:pt>
                <c:pt idx="3348">
                  <c:v>25.607999999999997</c:v>
                </c:pt>
                <c:pt idx="3349">
                  <c:v>24.398</c:v>
                </c:pt>
                <c:pt idx="3350">
                  <c:v>25.862000000000002</c:v>
                </c:pt>
                <c:pt idx="3351">
                  <c:v>25.686</c:v>
                </c:pt>
                <c:pt idx="3352">
                  <c:v>27.912999999999997</c:v>
                </c:pt>
                <c:pt idx="3353">
                  <c:v>28.833000000000002</c:v>
                </c:pt>
                <c:pt idx="3354">
                  <c:v>29.376999999999999</c:v>
                </c:pt>
                <c:pt idx="3355">
                  <c:v>27.552</c:v>
                </c:pt>
                <c:pt idx="3356">
                  <c:v>25.515000000000001</c:v>
                </c:pt>
                <c:pt idx="3357">
                  <c:v>23.088000000000001</c:v>
                </c:pt>
                <c:pt idx="3358">
                  <c:v>23.965</c:v>
                </c:pt>
                <c:pt idx="3359">
                  <c:v>26.173000000000002</c:v>
                </c:pt>
                <c:pt idx="3360">
                  <c:v>26.792999999999999</c:v>
                </c:pt>
                <c:pt idx="3361">
                  <c:v>27.501000000000001</c:v>
                </c:pt>
                <c:pt idx="3362">
                  <c:v>25.757999999999999</c:v>
                </c:pt>
                <c:pt idx="3363">
                  <c:v>26.128999999999998</c:v>
                </c:pt>
                <c:pt idx="3364">
                  <c:v>25.37</c:v>
                </c:pt>
                <c:pt idx="3365">
                  <c:v>25.85</c:v>
                </c:pt>
                <c:pt idx="3366">
                  <c:v>25.603999999999999</c:v>
                </c:pt>
                <c:pt idx="3367">
                  <c:v>24.876999999999999</c:v>
                </c:pt>
                <c:pt idx="3368">
                  <c:v>26.712</c:v>
                </c:pt>
                <c:pt idx="3369">
                  <c:v>26.067</c:v>
                </c:pt>
                <c:pt idx="3370">
                  <c:v>25.368000000000002</c:v>
                </c:pt>
                <c:pt idx="3371">
                  <c:v>25.371000000000002</c:v>
                </c:pt>
                <c:pt idx="3372">
                  <c:v>26.203000000000003</c:v>
                </c:pt>
                <c:pt idx="3373">
                  <c:v>27.320999999999998</c:v>
                </c:pt>
                <c:pt idx="3374">
                  <c:v>32.075000000000003</c:v>
                </c:pt>
                <c:pt idx="3375">
                  <c:v>25.750999999999998</c:v>
                </c:pt>
                <c:pt idx="3376">
                  <c:v>28.202000000000002</c:v>
                </c:pt>
                <c:pt idx="3377">
                  <c:v>24.7</c:v>
                </c:pt>
                <c:pt idx="3378">
                  <c:v>25.933</c:v>
                </c:pt>
                <c:pt idx="3379">
                  <c:v>27.222999999999999</c:v>
                </c:pt>
                <c:pt idx="3380">
                  <c:v>25.885999999999999</c:v>
                </c:pt>
                <c:pt idx="3381">
                  <c:v>26.167000000000002</c:v>
                </c:pt>
                <c:pt idx="3382">
                  <c:v>26.098000000000003</c:v>
                </c:pt>
                <c:pt idx="3383">
                  <c:v>22.45</c:v>
                </c:pt>
                <c:pt idx="3384">
                  <c:v>26.108000000000001</c:v>
                </c:pt>
                <c:pt idx="3385">
                  <c:v>24.154999999999998</c:v>
                </c:pt>
                <c:pt idx="3386">
                  <c:v>22.978000000000002</c:v>
                </c:pt>
                <c:pt idx="3387">
                  <c:v>24.655000000000001</c:v>
                </c:pt>
                <c:pt idx="3388">
                  <c:v>26.243000000000002</c:v>
                </c:pt>
                <c:pt idx="3389">
                  <c:v>25.228000000000002</c:v>
                </c:pt>
                <c:pt idx="3390">
                  <c:v>26.158999999999999</c:v>
                </c:pt>
                <c:pt idx="3391">
                  <c:v>25.723000000000003</c:v>
                </c:pt>
                <c:pt idx="3392">
                  <c:v>26.124000000000002</c:v>
                </c:pt>
                <c:pt idx="3393">
                  <c:v>26.18</c:v>
                </c:pt>
                <c:pt idx="3394">
                  <c:v>26.378</c:v>
                </c:pt>
                <c:pt idx="3395">
                  <c:v>26.792999999999999</c:v>
                </c:pt>
                <c:pt idx="3396">
                  <c:v>26.375</c:v>
                </c:pt>
                <c:pt idx="3397">
                  <c:v>25.952999999999999</c:v>
                </c:pt>
                <c:pt idx="3398">
                  <c:v>28.4</c:v>
                </c:pt>
                <c:pt idx="3399">
                  <c:v>30.42</c:v>
                </c:pt>
                <c:pt idx="3400">
                  <c:v>29.98</c:v>
                </c:pt>
                <c:pt idx="3401">
                  <c:v>29.460999999999999</c:v>
                </c:pt>
                <c:pt idx="3402">
                  <c:v>29.587</c:v>
                </c:pt>
                <c:pt idx="3403">
                  <c:v>31.234999999999999</c:v>
                </c:pt>
                <c:pt idx="3404">
                  <c:v>29.746000000000002</c:v>
                </c:pt>
                <c:pt idx="3405">
                  <c:v>28.588000000000001</c:v>
                </c:pt>
                <c:pt idx="3406">
                  <c:v>31.125999999999998</c:v>
                </c:pt>
                <c:pt idx="3407">
                  <c:v>27.423999999999999</c:v>
                </c:pt>
                <c:pt idx="3408">
                  <c:v>28.494999999999997</c:v>
                </c:pt>
                <c:pt idx="3409">
                  <c:v>26.923999999999999</c:v>
                </c:pt>
                <c:pt idx="3410">
                  <c:v>27.657</c:v>
                </c:pt>
                <c:pt idx="3411">
                  <c:v>27.991</c:v>
                </c:pt>
                <c:pt idx="3412">
                  <c:v>27.493000000000002</c:v>
                </c:pt>
                <c:pt idx="3413">
                  <c:v>31.744</c:v>
                </c:pt>
                <c:pt idx="3414">
                  <c:v>24.703000000000003</c:v>
                </c:pt>
                <c:pt idx="3415">
                  <c:v>25.393000000000001</c:v>
                </c:pt>
                <c:pt idx="3416">
                  <c:v>26.27</c:v>
                </c:pt>
                <c:pt idx="3417">
                  <c:v>28.842000000000002</c:v>
                </c:pt>
                <c:pt idx="3418">
                  <c:v>27.4</c:v>
                </c:pt>
                <c:pt idx="3419">
                  <c:v>27.495000000000001</c:v>
                </c:pt>
                <c:pt idx="3420">
                  <c:v>30.910000000000004</c:v>
                </c:pt>
                <c:pt idx="3421">
                  <c:v>25.803000000000001</c:v>
                </c:pt>
                <c:pt idx="3422">
                  <c:v>26.225999999999999</c:v>
                </c:pt>
                <c:pt idx="3423">
                  <c:v>25.220000000000002</c:v>
                </c:pt>
                <c:pt idx="3424">
                  <c:v>29.923000000000002</c:v>
                </c:pt>
                <c:pt idx="3425">
                  <c:v>30.530999999999999</c:v>
                </c:pt>
                <c:pt idx="3426">
                  <c:v>29.57</c:v>
                </c:pt>
                <c:pt idx="3427">
                  <c:v>32.100999999999999</c:v>
                </c:pt>
                <c:pt idx="3428">
                  <c:v>27.522000000000002</c:v>
                </c:pt>
                <c:pt idx="3429">
                  <c:v>27.358000000000001</c:v>
                </c:pt>
                <c:pt idx="3430">
                  <c:v>27.732999999999997</c:v>
                </c:pt>
                <c:pt idx="3431">
                  <c:v>29.582000000000001</c:v>
                </c:pt>
                <c:pt idx="3432">
                  <c:v>28.417999999999999</c:v>
                </c:pt>
                <c:pt idx="3433">
                  <c:v>26.78</c:v>
                </c:pt>
                <c:pt idx="3434">
                  <c:v>28.926000000000002</c:v>
                </c:pt>
                <c:pt idx="3435">
                  <c:v>29.140999999999998</c:v>
                </c:pt>
                <c:pt idx="3436">
                  <c:v>28.65</c:v>
                </c:pt>
                <c:pt idx="3437">
                  <c:v>31.491999999999997</c:v>
                </c:pt>
                <c:pt idx="3438">
                  <c:v>33.245000000000005</c:v>
                </c:pt>
                <c:pt idx="3439">
                  <c:v>29.791999999999998</c:v>
                </c:pt>
                <c:pt idx="3440">
                  <c:v>28.196999999999999</c:v>
                </c:pt>
                <c:pt idx="3441">
                  <c:v>28.019000000000002</c:v>
                </c:pt>
                <c:pt idx="3442">
                  <c:v>27.997</c:v>
                </c:pt>
                <c:pt idx="3443">
                  <c:v>29.180999999999997</c:v>
                </c:pt>
                <c:pt idx="3444">
                  <c:v>32.097999999999999</c:v>
                </c:pt>
                <c:pt idx="3445">
                  <c:v>29.195</c:v>
                </c:pt>
                <c:pt idx="3446">
                  <c:v>29.335000000000001</c:v>
                </c:pt>
                <c:pt idx="3447">
                  <c:v>29.427</c:v>
                </c:pt>
                <c:pt idx="3448">
                  <c:v>31.827000000000002</c:v>
                </c:pt>
                <c:pt idx="3449">
                  <c:v>31.555999999999997</c:v>
                </c:pt>
                <c:pt idx="3450">
                  <c:v>29.149000000000001</c:v>
                </c:pt>
                <c:pt idx="3451">
                  <c:v>27.761000000000003</c:v>
                </c:pt>
                <c:pt idx="3452">
                  <c:v>29.521999999999998</c:v>
                </c:pt>
                <c:pt idx="3453">
                  <c:v>29.504999999999999</c:v>
                </c:pt>
                <c:pt idx="3454">
                  <c:v>30.561999999999998</c:v>
                </c:pt>
                <c:pt idx="3455">
                  <c:v>32.475999999999999</c:v>
                </c:pt>
                <c:pt idx="3456">
                  <c:v>30.402999999999999</c:v>
                </c:pt>
                <c:pt idx="3457">
                  <c:v>29.765999999999998</c:v>
                </c:pt>
                <c:pt idx="3458">
                  <c:v>32.073999999999998</c:v>
                </c:pt>
                <c:pt idx="3459">
                  <c:v>33.291000000000004</c:v>
                </c:pt>
                <c:pt idx="3460">
                  <c:v>31.792999999999999</c:v>
                </c:pt>
                <c:pt idx="3461">
                  <c:v>32.378</c:v>
                </c:pt>
                <c:pt idx="3462">
                  <c:v>33.840000000000003</c:v>
                </c:pt>
                <c:pt idx="3463">
                  <c:v>33.036000000000001</c:v>
                </c:pt>
                <c:pt idx="3464">
                  <c:v>30.722999999999999</c:v>
                </c:pt>
                <c:pt idx="3465">
                  <c:v>35.686</c:v>
                </c:pt>
                <c:pt idx="3466">
                  <c:v>35.791000000000004</c:v>
                </c:pt>
                <c:pt idx="3467">
                  <c:v>33.951999999999998</c:v>
                </c:pt>
                <c:pt idx="3468">
                  <c:v>32.872</c:v>
                </c:pt>
                <c:pt idx="3469">
                  <c:v>31.212000000000003</c:v>
                </c:pt>
                <c:pt idx="3470">
                  <c:v>28.527000000000001</c:v>
                </c:pt>
                <c:pt idx="3471">
                  <c:v>28.399000000000001</c:v>
                </c:pt>
                <c:pt idx="3472">
                  <c:v>30.805999999999997</c:v>
                </c:pt>
                <c:pt idx="3473">
                  <c:v>31.951000000000001</c:v>
                </c:pt>
                <c:pt idx="3474">
                  <c:v>31.166999999999998</c:v>
                </c:pt>
                <c:pt idx="3475">
                  <c:v>30.548000000000002</c:v>
                </c:pt>
                <c:pt idx="3476">
                  <c:v>27.169</c:v>
                </c:pt>
                <c:pt idx="3477">
                  <c:v>31.881</c:v>
                </c:pt>
                <c:pt idx="3478">
                  <c:v>27.321000000000002</c:v>
                </c:pt>
                <c:pt idx="3479">
                  <c:v>28.093</c:v>
                </c:pt>
                <c:pt idx="3480">
                  <c:v>30.442</c:v>
                </c:pt>
                <c:pt idx="3481">
                  <c:v>28.916</c:v>
                </c:pt>
                <c:pt idx="3482">
                  <c:v>30.945999999999998</c:v>
                </c:pt>
                <c:pt idx="3483">
                  <c:v>27.829000000000001</c:v>
                </c:pt>
                <c:pt idx="3484">
                  <c:v>28.378999999999998</c:v>
                </c:pt>
                <c:pt idx="3485">
                  <c:v>29.806999999999999</c:v>
                </c:pt>
                <c:pt idx="3486">
                  <c:v>27.975999999999999</c:v>
                </c:pt>
                <c:pt idx="3487">
                  <c:v>29.998999999999999</c:v>
                </c:pt>
                <c:pt idx="3488">
                  <c:v>29.448999999999998</c:v>
                </c:pt>
                <c:pt idx="3489">
                  <c:v>28.622</c:v>
                </c:pt>
                <c:pt idx="3490">
                  <c:v>28.448</c:v>
                </c:pt>
                <c:pt idx="3491">
                  <c:v>30.07</c:v>
                </c:pt>
                <c:pt idx="3492">
                  <c:v>27.609000000000002</c:v>
                </c:pt>
                <c:pt idx="3493">
                  <c:v>29.285</c:v>
                </c:pt>
                <c:pt idx="3494">
                  <c:v>31.103000000000002</c:v>
                </c:pt>
                <c:pt idx="3495">
                  <c:v>28.524000000000001</c:v>
                </c:pt>
                <c:pt idx="3496">
                  <c:v>29.430999999999997</c:v>
                </c:pt>
                <c:pt idx="3497">
                  <c:v>29.15</c:v>
                </c:pt>
                <c:pt idx="3498">
                  <c:v>27.25</c:v>
                </c:pt>
                <c:pt idx="3499">
                  <c:v>26.423000000000002</c:v>
                </c:pt>
                <c:pt idx="3500">
                  <c:v>28.730999999999998</c:v>
                </c:pt>
                <c:pt idx="3501">
                  <c:v>31.469000000000001</c:v>
                </c:pt>
                <c:pt idx="3502">
                  <c:v>27.187999999999999</c:v>
                </c:pt>
                <c:pt idx="3503">
                  <c:v>34.155999999999999</c:v>
                </c:pt>
                <c:pt idx="3504">
                  <c:v>33.572000000000003</c:v>
                </c:pt>
                <c:pt idx="3505">
                  <c:v>31.855</c:v>
                </c:pt>
                <c:pt idx="3506">
                  <c:v>29.457000000000001</c:v>
                </c:pt>
                <c:pt idx="3507">
                  <c:v>31.605999999999998</c:v>
                </c:pt>
                <c:pt idx="3508">
                  <c:v>29.605000000000004</c:v>
                </c:pt>
                <c:pt idx="3509">
                  <c:v>28.498100000000001</c:v>
                </c:pt>
                <c:pt idx="3510">
                  <c:v>29.155000000000001</c:v>
                </c:pt>
                <c:pt idx="3511">
                  <c:v>29.752000000000002</c:v>
                </c:pt>
                <c:pt idx="3512">
                  <c:v>28.463000000000001</c:v>
                </c:pt>
                <c:pt idx="3513">
                  <c:v>27.723000000000003</c:v>
                </c:pt>
                <c:pt idx="3514">
                  <c:v>30.009</c:v>
                </c:pt>
                <c:pt idx="3515">
                  <c:v>32.744</c:v>
                </c:pt>
                <c:pt idx="3516">
                  <c:v>31.725000000000001</c:v>
                </c:pt>
                <c:pt idx="3517">
                  <c:v>30.9</c:v>
                </c:pt>
                <c:pt idx="3518">
                  <c:v>29.369</c:v>
                </c:pt>
                <c:pt idx="3519">
                  <c:v>25.317999999999998</c:v>
                </c:pt>
                <c:pt idx="3520">
                  <c:v>26.625</c:v>
                </c:pt>
                <c:pt idx="3521">
                  <c:v>29.972999999999999</c:v>
                </c:pt>
                <c:pt idx="3522">
                  <c:v>30.594000000000001</c:v>
                </c:pt>
                <c:pt idx="3523">
                  <c:v>30.109000000000002</c:v>
                </c:pt>
                <c:pt idx="3524">
                  <c:v>29.02</c:v>
                </c:pt>
                <c:pt idx="3525">
                  <c:v>28.402999999999999</c:v>
                </c:pt>
                <c:pt idx="3526">
                  <c:v>28.344000000000001</c:v>
                </c:pt>
                <c:pt idx="3527">
                  <c:v>25.847999999999999</c:v>
                </c:pt>
                <c:pt idx="3528">
                  <c:v>27.71</c:v>
                </c:pt>
                <c:pt idx="3529">
                  <c:v>29.042000000000002</c:v>
                </c:pt>
                <c:pt idx="3530">
                  <c:v>26.819000000000003</c:v>
                </c:pt>
                <c:pt idx="3531">
                  <c:v>27.529999999999998</c:v>
                </c:pt>
                <c:pt idx="3532">
                  <c:v>27.323999999999998</c:v>
                </c:pt>
                <c:pt idx="3533">
                  <c:v>26.430999999999997</c:v>
                </c:pt>
                <c:pt idx="3534">
                  <c:v>24.943999999999999</c:v>
                </c:pt>
                <c:pt idx="3535">
                  <c:v>26.527999999999999</c:v>
                </c:pt>
                <c:pt idx="3536">
                  <c:v>29.190999999999999</c:v>
                </c:pt>
                <c:pt idx="3537">
                  <c:v>28.975999999999999</c:v>
                </c:pt>
                <c:pt idx="3538">
                  <c:v>26.018000000000001</c:v>
                </c:pt>
                <c:pt idx="3539">
                  <c:v>28.423000000000002</c:v>
                </c:pt>
                <c:pt idx="3540">
                  <c:v>29.759999999999998</c:v>
                </c:pt>
                <c:pt idx="3541">
                  <c:v>28.991</c:v>
                </c:pt>
                <c:pt idx="3542">
                  <c:v>29.593000000000004</c:v>
                </c:pt>
                <c:pt idx="3543">
                  <c:v>30.042999999999999</c:v>
                </c:pt>
                <c:pt idx="3544">
                  <c:v>30.273</c:v>
                </c:pt>
                <c:pt idx="3545">
                  <c:v>25.822000000000003</c:v>
                </c:pt>
                <c:pt idx="3546">
                  <c:v>25.832000000000001</c:v>
                </c:pt>
                <c:pt idx="3547">
                  <c:v>28.276999999999997</c:v>
                </c:pt>
                <c:pt idx="3548">
                  <c:v>27.062000000000001</c:v>
                </c:pt>
                <c:pt idx="3549">
                  <c:v>26.6</c:v>
                </c:pt>
                <c:pt idx="3550">
                  <c:v>29.52</c:v>
                </c:pt>
                <c:pt idx="3551">
                  <c:v>26.860999999999997</c:v>
                </c:pt>
                <c:pt idx="3552">
                  <c:v>27.596</c:v>
                </c:pt>
                <c:pt idx="3553">
                  <c:v>23.933</c:v>
                </c:pt>
                <c:pt idx="3554">
                  <c:v>25.845000000000002</c:v>
                </c:pt>
                <c:pt idx="3555">
                  <c:v>25.175999999999998</c:v>
                </c:pt>
                <c:pt idx="3556">
                  <c:v>25.433</c:v>
                </c:pt>
                <c:pt idx="3557">
                  <c:v>25.141000000000002</c:v>
                </c:pt>
                <c:pt idx="3558">
                  <c:v>25.079000000000001</c:v>
                </c:pt>
                <c:pt idx="3559">
                  <c:v>25.417000000000002</c:v>
                </c:pt>
                <c:pt idx="3560">
                  <c:v>25.89</c:v>
                </c:pt>
                <c:pt idx="3561">
                  <c:v>25.564</c:v>
                </c:pt>
                <c:pt idx="3562">
                  <c:v>25.07</c:v>
                </c:pt>
                <c:pt idx="3563">
                  <c:v>23.722000000000001</c:v>
                </c:pt>
                <c:pt idx="3564">
                  <c:v>27.313000000000002</c:v>
                </c:pt>
                <c:pt idx="3565">
                  <c:v>26.123000000000001</c:v>
                </c:pt>
                <c:pt idx="3566">
                  <c:v>27.806999999999999</c:v>
                </c:pt>
                <c:pt idx="3567">
                  <c:v>26.157</c:v>
                </c:pt>
                <c:pt idx="3568">
                  <c:v>26.901</c:v>
                </c:pt>
                <c:pt idx="3569">
                  <c:v>24.964000000000002</c:v>
                </c:pt>
                <c:pt idx="3570">
                  <c:v>23.805999999999997</c:v>
                </c:pt>
                <c:pt idx="3571">
                  <c:v>26.902000000000001</c:v>
                </c:pt>
                <c:pt idx="3572">
                  <c:v>23.827999999999999</c:v>
                </c:pt>
                <c:pt idx="3573">
                  <c:v>21.782</c:v>
                </c:pt>
                <c:pt idx="3574">
                  <c:v>22.167000000000002</c:v>
                </c:pt>
                <c:pt idx="3575">
                  <c:v>22.995999999999999</c:v>
                </c:pt>
                <c:pt idx="3576">
                  <c:v>23.213999999999999</c:v>
                </c:pt>
                <c:pt idx="3577">
                  <c:v>24.378</c:v>
                </c:pt>
                <c:pt idx="3578">
                  <c:v>26.352</c:v>
                </c:pt>
                <c:pt idx="3579">
                  <c:v>24.798000000000002</c:v>
                </c:pt>
                <c:pt idx="3580">
                  <c:v>26.001999999999999</c:v>
                </c:pt>
                <c:pt idx="3581">
                  <c:v>24.851000000000003</c:v>
                </c:pt>
                <c:pt idx="3582">
                  <c:v>23.164999999999999</c:v>
                </c:pt>
                <c:pt idx="3583">
                  <c:v>22.626999999999999</c:v>
                </c:pt>
                <c:pt idx="3584">
                  <c:v>23.167999999999999</c:v>
                </c:pt>
                <c:pt idx="3585">
                  <c:v>24.981999999999999</c:v>
                </c:pt>
                <c:pt idx="3586">
                  <c:v>24.052999999999997</c:v>
                </c:pt>
                <c:pt idx="3587">
                  <c:v>22.477</c:v>
                </c:pt>
                <c:pt idx="3588">
                  <c:v>23.841999999999999</c:v>
                </c:pt>
                <c:pt idx="3589">
                  <c:v>24.552</c:v>
                </c:pt>
                <c:pt idx="3590">
                  <c:v>21.581</c:v>
                </c:pt>
                <c:pt idx="3591">
                  <c:v>21.356999999999999</c:v>
                </c:pt>
                <c:pt idx="3592">
                  <c:v>24.259999999999998</c:v>
                </c:pt>
                <c:pt idx="3593">
                  <c:v>23.132999999999999</c:v>
                </c:pt>
                <c:pt idx="3594">
                  <c:v>23.427999999999997</c:v>
                </c:pt>
                <c:pt idx="3595">
                  <c:v>23.945999999999998</c:v>
                </c:pt>
                <c:pt idx="3596">
                  <c:v>22.989000000000001</c:v>
                </c:pt>
                <c:pt idx="3597">
                  <c:v>23.654</c:v>
                </c:pt>
                <c:pt idx="3598">
                  <c:v>22.445999999999998</c:v>
                </c:pt>
                <c:pt idx="3599">
                  <c:v>21.131</c:v>
                </c:pt>
                <c:pt idx="3600">
                  <c:v>20.672000000000001</c:v>
                </c:pt>
                <c:pt idx="3601">
                  <c:v>20.952000000000002</c:v>
                </c:pt>
                <c:pt idx="3602">
                  <c:v>21.651</c:v>
                </c:pt>
                <c:pt idx="3603">
                  <c:v>20.652000000000001</c:v>
                </c:pt>
                <c:pt idx="3604">
                  <c:v>21.695999999999998</c:v>
                </c:pt>
                <c:pt idx="3605">
                  <c:v>21.356000000000002</c:v>
                </c:pt>
                <c:pt idx="3606">
                  <c:v>21.992000000000001</c:v>
                </c:pt>
                <c:pt idx="3607">
                  <c:v>22.37</c:v>
                </c:pt>
                <c:pt idx="3608">
                  <c:v>21.884</c:v>
                </c:pt>
                <c:pt idx="3609">
                  <c:v>20.737000000000002</c:v>
                </c:pt>
                <c:pt idx="3610">
                  <c:v>21.631</c:v>
                </c:pt>
                <c:pt idx="3611">
                  <c:v>21.719000000000001</c:v>
                </c:pt>
                <c:pt idx="3612">
                  <c:v>20.9</c:v>
                </c:pt>
                <c:pt idx="3613">
                  <c:v>20.59</c:v>
                </c:pt>
                <c:pt idx="3614">
                  <c:v>19.8</c:v>
                </c:pt>
                <c:pt idx="3615">
                  <c:v>18.670000000000002</c:v>
                </c:pt>
                <c:pt idx="3616">
                  <c:v>19.16</c:v>
                </c:pt>
                <c:pt idx="3617">
                  <c:v>20.43</c:v>
                </c:pt>
                <c:pt idx="3618">
                  <c:v>21</c:v>
                </c:pt>
                <c:pt idx="3619">
                  <c:v>18.771000000000001</c:v>
                </c:pt>
                <c:pt idx="3620">
                  <c:v>22.18</c:v>
                </c:pt>
                <c:pt idx="3621">
                  <c:v>21.72</c:v>
                </c:pt>
                <c:pt idx="3622">
                  <c:v>17.329999999999998</c:v>
                </c:pt>
                <c:pt idx="3623">
                  <c:v>16.77</c:v>
                </c:pt>
                <c:pt idx="3624">
                  <c:v>17.29</c:v>
                </c:pt>
                <c:pt idx="3625">
                  <c:v>17.47</c:v>
                </c:pt>
                <c:pt idx="3626">
                  <c:v>17.689999999999998</c:v>
                </c:pt>
                <c:pt idx="3627">
                  <c:v>18.170000000000002</c:v>
                </c:pt>
                <c:pt idx="3628">
                  <c:v>21.119999999999997</c:v>
                </c:pt>
                <c:pt idx="3629">
                  <c:v>21.484000000000002</c:v>
                </c:pt>
                <c:pt idx="3630">
                  <c:v>20.818999999999999</c:v>
                </c:pt>
                <c:pt idx="3631">
                  <c:v>20.867000000000001</c:v>
                </c:pt>
                <c:pt idx="3632">
                  <c:v>20.853999999999999</c:v>
                </c:pt>
                <c:pt idx="3633">
                  <c:v>21.126000000000001</c:v>
                </c:pt>
                <c:pt idx="3634">
                  <c:v>21.193999999999999</c:v>
                </c:pt>
                <c:pt idx="3635">
                  <c:v>20.335999999999999</c:v>
                </c:pt>
                <c:pt idx="3636">
                  <c:v>20.164000000000001</c:v>
                </c:pt>
                <c:pt idx="3637">
                  <c:v>19.89</c:v>
                </c:pt>
                <c:pt idx="3638">
                  <c:v>19.210999999999999</c:v>
                </c:pt>
                <c:pt idx="3639">
                  <c:v>20.036000000000001</c:v>
                </c:pt>
                <c:pt idx="3640">
                  <c:v>21.838999999999999</c:v>
                </c:pt>
                <c:pt idx="3641">
                  <c:v>20.427</c:v>
                </c:pt>
                <c:pt idx="3642">
                  <c:v>20.016000000000002</c:v>
                </c:pt>
                <c:pt idx="3643">
                  <c:v>17.283000000000001</c:v>
                </c:pt>
                <c:pt idx="3644">
                  <c:v>17.77</c:v>
                </c:pt>
                <c:pt idx="3645">
                  <c:v>19.317</c:v>
                </c:pt>
                <c:pt idx="3646">
                  <c:v>19.245000000000001</c:v>
                </c:pt>
                <c:pt idx="3647">
                  <c:v>20.618000000000002</c:v>
                </c:pt>
                <c:pt idx="3648">
                  <c:v>20.521999999999998</c:v>
                </c:pt>
                <c:pt idx="3649">
                  <c:v>20.324000000000002</c:v>
                </c:pt>
                <c:pt idx="3650">
                  <c:v>19.516999999999999</c:v>
                </c:pt>
                <c:pt idx="3651">
                  <c:v>19.309000000000001</c:v>
                </c:pt>
                <c:pt idx="3652">
                  <c:v>20.28</c:v>
                </c:pt>
                <c:pt idx="3653">
                  <c:v>23.23</c:v>
                </c:pt>
                <c:pt idx="3654">
                  <c:v>22.4</c:v>
                </c:pt>
                <c:pt idx="3655">
                  <c:v>21.375</c:v>
                </c:pt>
                <c:pt idx="3656">
                  <c:v>21.21</c:v>
                </c:pt>
                <c:pt idx="3657">
                  <c:v>21.22</c:v>
                </c:pt>
                <c:pt idx="3658">
                  <c:v>21.59</c:v>
                </c:pt>
                <c:pt idx="3659">
                  <c:v>20.79</c:v>
                </c:pt>
                <c:pt idx="3660">
                  <c:v>19.946999999999999</c:v>
                </c:pt>
                <c:pt idx="3661">
                  <c:v>19.935000000000002</c:v>
                </c:pt>
                <c:pt idx="3662">
                  <c:v>21.689999999999998</c:v>
                </c:pt>
                <c:pt idx="3663">
                  <c:v>21.2</c:v>
                </c:pt>
                <c:pt idx="3664">
                  <c:v>21.2</c:v>
                </c:pt>
                <c:pt idx="3665">
                  <c:v>20.259999999999998</c:v>
                </c:pt>
                <c:pt idx="3666">
                  <c:v>20.2</c:v>
                </c:pt>
                <c:pt idx="3667">
                  <c:v>21.378</c:v>
                </c:pt>
                <c:pt idx="3668">
                  <c:v>21.78</c:v>
                </c:pt>
                <c:pt idx="3669">
                  <c:v>19.951000000000001</c:v>
                </c:pt>
                <c:pt idx="3670">
                  <c:v>20.775000000000002</c:v>
                </c:pt>
                <c:pt idx="3671">
                  <c:v>20.254999999999999</c:v>
                </c:pt>
                <c:pt idx="3672">
                  <c:v>20.754000000000001</c:v>
                </c:pt>
                <c:pt idx="3673">
                  <c:v>19.634</c:v>
                </c:pt>
                <c:pt idx="3674">
                  <c:v>20.979999999999997</c:v>
                </c:pt>
                <c:pt idx="3675">
                  <c:v>21.9</c:v>
                </c:pt>
                <c:pt idx="3676">
                  <c:v>21.047000000000001</c:v>
                </c:pt>
                <c:pt idx="3677">
                  <c:v>18.890999999999998</c:v>
                </c:pt>
                <c:pt idx="3678">
                  <c:v>20.939999999999998</c:v>
                </c:pt>
                <c:pt idx="3679">
                  <c:v>16.145</c:v>
                </c:pt>
                <c:pt idx="3680">
                  <c:v>17.335000000000001</c:v>
                </c:pt>
                <c:pt idx="3681">
                  <c:v>15.518000000000001</c:v>
                </c:pt>
                <c:pt idx="3682">
                  <c:v>17.66</c:v>
                </c:pt>
                <c:pt idx="3683">
                  <c:v>17.747</c:v>
                </c:pt>
                <c:pt idx="3684">
                  <c:v>17.663</c:v>
                </c:pt>
                <c:pt idx="3685">
                  <c:v>16.779</c:v>
                </c:pt>
                <c:pt idx="3686">
                  <c:v>15.917999999999999</c:v>
                </c:pt>
                <c:pt idx="3687">
                  <c:v>16.414000000000001</c:v>
                </c:pt>
                <c:pt idx="3688">
                  <c:v>17.553000000000001</c:v>
                </c:pt>
                <c:pt idx="3689">
                  <c:v>17.218</c:v>
                </c:pt>
                <c:pt idx="3690">
                  <c:v>19.088999999999999</c:v>
                </c:pt>
                <c:pt idx="3691">
                  <c:v>17.983000000000001</c:v>
                </c:pt>
                <c:pt idx="3692">
                  <c:v>19.547000000000001</c:v>
                </c:pt>
                <c:pt idx="3693">
                  <c:v>18.28</c:v>
                </c:pt>
                <c:pt idx="3694">
                  <c:v>20.149000000000001</c:v>
                </c:pt>
                <c:pt idx="3695">
                  <c:v>20.87</c:v>
                </c:pt>
                <c:pt idx="3696">
                  <c:v>20.213000000000001</c:v>
                </c:pt>
                <c:pt idx="3697">
                  <c:v>20.792000000000002</c:v>
                </c:pt>
                <c:pt idx="3698">
                  <c:v>20.302999999999997</c:v>
                </c:pt>
                <c:pt idx="3699">
                  <c:v>19.753999999999998</c:v>
                </c:pt>
                <c:pt idx="3700">
                  <c:v>18.850000000000001</c:v>
                </c:pt>
                <c:pt idx="3701">
                  <c:v>19.603999999999999</c:v>
                </c:pt>
                <c:pt idx="3702">
                  <c:v>19.643000000000001</c:v>
                </c:pt>
                <c:pt idx="3703">
                  <c:v>19.559999999999999</c:v>
                </c:pt>
                <c:pt idx="3704">
                  <c:v>19.847999999999999</c:v>
                </c:pt>
                <c:pt idx="3705">
                  <c:v>18.93</c:v>
                </c:pt>
                <c:pt idx="3706">
                  <c:v>19.792000000000002</c:v>
                </c:pt>
                <c:pt idx="3707">
                  <c:v>20.295999999999999</c:v>
                </c:pt>
                <c:pt idx="3708">
                  <c:v>22.216000000000001</c:v>
                </c:pt>
                <c:pt idx="3709">
                  <c:v>23.224</c:v>
                </c:pt>
                <c:pt idx="3710">
                  <c:v>22.524000000000001</c:v>
                </c:pt>
                <c:pt idx="3711">
                  <c:v>21.972999999999999</c:v>
                </c:pt>
                <c:pt idx="3712">
                  <c:v>23.124000000000002</c:v>
                </c:pt>
                <c:pt idx="3713">
                  <c:v>21.498000000000001</c:v>
                </c:pt>
                <c:pt idx="3714">
                  <c:v>19.864999999999998</c:v>
                </c:pt>
                <c:pt idx="3715">
                  <c:v>20.422000000000001</c:v>
                </c:pt>
                <c:pt idx="3716">
                  <c:v>22.606999999999999</c:v>
                </c:pt>
                <c:pt idx="3717">
                  <c:v>22.314</c:v>
                </c:pt>
                <c:pt idx="3718">
                  <c:v>22.563000000000002</c:v>
                </c:pt>
                <c:pt idx="3719">
                  <c:v>21.940999999999999</c:v>
                </c:pt>
                <c:pt idx="3720">
                  <c:v>20.698999999999998</c:v>
                </c:pt>
                <c:pt idx="3721">
                  <c:v>20.701000000000001</c:v>
                </c:pt>
                <c:pt idx="3722">
                  <c:v>19.209</c:v>
                </c:pt>
                <c:pt idx="3723">
                  <c:v>21.963000000000001</c:v>
                </c:pt>
                <c:pt idx="3724">
                  <c:v>21.663</c:v>
                </c:pt>
                <c:pt idx="3725">
                  <c:v>21.744</c:v>
                </c:pt>
                <c:pt idx="3726">
                  <c:v>21.86</c:v>
                </c:pt>
                <c:pt idx="3727">
                  <c:v>21.294999999999998</c:v>
                </c:pt>
                <c:pt idx="3728">
                  <c:v>22.463000000000001</c:v>
                </c:pt>
                <c:pt idx="3729">
                  <c:v>21.067</c:v>
                </c:pt>
                <c:pt idx="3730">
                  <c:v>22.502000000000002</c:v>
                </c:pt>
                <c:pt idx="3731">
                  <c:v>21.765999999999998</c:v>
                </c:pt>
                <c:pt idx="3732">
                  <c:v>23.195</c:v>
                </c:pt>
                <c:pt idx="3733">
                  <c:v>21.986000000000001</c:v>
                </c:pt>
                <c:pt idx="3734">
                  <c:v>21.899000000000001</c:v>
                </c:pt>
                <c:pt idx="3735">
                  <c:v>20.684000000000001</c:v>
                </c:pt>
                <c:pt idx="3736">
                  <c:v>20.887</c:v>
                </c:pt>
                <c:pt idx="3737">
                  <c:v>21.234999999999999</c:v>
                </c:pt>
                <c:pt idx="3738">
                  <c:v>23.691000000000003</c:v>
                </c:pt>
                <c:pt idx="3739">
                  <c:v>22.934000000000001</c:v>
                </c:pt>
                <c:pt idx="3740">
                  <c:v>23.119999999999997</c:v>
                </c:pt>
                <c:pt idx="3741">
                  <c:v>22.619999999999997</c:v>
                </c:pt>
                <c:pt idx="3742">
                  <c:v>22.9</c:v>
                </c:pt>
                <c:pt idx="3743">
                  <c:v>21.560000000000002</c:v>
                </c:pt>
                <c:pt idx="3744">
                  <c:v>25.301000000000002</c:v>
                </c:pt>
                <c:pt idx="3745">
                  <c:v>25.906000000000002</c:v>
                </c:pt>
                <c:pt idx="3746">
                  <c:v>25.794999999999998</c:v>
                </c:pt>
                <c:pt idx="3747">
                  <c:v>23.557000000000002</c:v>
                </c:pt>
                <c:pt idx="3748">
                  <c:v>24.506</c:v>
                </c:pt>
                <c:pt idx="3749">
                  <c:v>24.540999999999997</c:v>
                </c:pt>
                <c:pt idx="3750">
                  <c:v>23.927999999999997</c:v>
                </c:pt>
                <c:pt idx="3751">
                  <c:v>24.731999999999999</c:v>
                </c:pt>
                <c:pt idx="3752">
                  <c:v>25.310000000000002</c:v>
                </c:pt>
                <c:pt idx="3753">
                  <c:v>24.747</c:v>
                </c:pt>
                <c:pt idx="3754">
                  <c:v>24.298999999999999</c:v>
                </c:pt>
                <c:pt idx="3755">
                  <c:v>25.175999999999998</c:v>
                </c:pt>
                <c:pt idx="3756">
                  <c:v>25.869</c:v>
                </c:pt>
                <c:pt idx="3757">
                  <c:v>24.242000000000001</c:v>
                </c:pt>
                <c:pt idx="3758">
                  <c:v>25.770000000000003</c:v>
                </c:pt>
                <c:pt idx="3759">
                  <c:v>25.503</c:v>
                </c:pt>
                <c:pt idx="3760">
                  <c:v>24.11</c:v>
                </c:pt>
                <c:pt idx="3761">
                  <c:v>23.448</c:v>
                </c:pt>
                <c:pt idx="3762">
                  <c:v>22.978000000000002</c:v>
                </c:pt>
                <c:pt idx="3763">
                  <c:v>22.753999999999998</c:v>
                </c:pt>
                <c:pt idx="3764">
                  <c:v>22.684000000000001</c:v>
                </c:pt>
                <c:pt idx="3765">
                  <c:v>25.327000000000002</c:v>
                </c:pt>
                <c:pt idx="3766">
                  <c:v>23.81</c:v>
                </c:pt>
                <c:pt idx="3767">
                  <c:v>24.132999999999999</c:v>
                </c:pt>
                <c:pt idx="3768">
                  <c:v>26.512999999999998</c:v>
                </c:pt>
                <c:pt idx="3769">
                  <c:v>24.116</c:v>
                </c:pt>
                <c:pt idx="3770">
                  <c:v>23.224</c:v>
                </c:pt>
                <c:pt idx="3771">
                  <c:v>22.524000000000001</c:v>
                </c:pt>
                <c:pt idx="3772">
                  <c:v>21.972999999999999</c:v>
                </c:pt>
                <c:pt idx="3773">
                  <c:v>23.124000000000002</c:v>
                </c:pt>
                <c:pt idx="3774">
                  <c:v>21.498000000000001</c:v>
                </c:pt>
                <c:pt idx="3775">
                  <c:v>19.864999999999998</c:v>
                </c:pt>
                <c:pt idx="3776">
                  <c:v>20.422000000000001</c:v>
                </c:pt>
                <c:pt idx="3777">
                  <c:v>22.606999999999999</c:v>
                </c:pt>
                <c:pt idx="3778">
                  <c:v>22.314</c:v>
                </c:pt>
                <c:pt idx="3779">
                  <c:v>22.563000000000002</c:v>
                </c:pt>
                <c:pt idx="3780">
                  <c:v>21.940999999999999</c:v>
                </c:pt>
                <c:pt idx="3781">
                  <c:v>20.698999999999998</c:v>
                </c:pt>
                <c:pt idx="3782">
                  <c:v>20.701000000000001</c:v>
                </c:pt>
                <c:pt idx="3783">
                  <c:v>19.209</c:v>
                </c:pt>
                <c:pt idx="3784">
                  <c:v>21.963000000000001</c:v>
                </c:pt>
                <c:pt idx="3785">
                  <c:v>21.663</c:v>
                </c:pt>
                <c:pt idx="3786">
                  <c:v>21.744</c:v>
                </c:pt>
                <c:pt idx="3787">
                  <c:v>21.86</c:v>
                </c:pt>
                <c:pt idx="3788">
                  <c:v>21.294999999999998</c:v>
                </c:pt>
                <c:pt idx="3789">
                  <c:v>22.463000000000001</c:v>
                </c:pt>
                <c:pt idx="3790">
                  <c:v>21.067</c:v>
                </c:pt>
                <c:pt idx="3791">
                  <c:v>22.502000000000002</c:v>
                </c:pt>
                <c:pt idx="3792">
                  <c:v>21.765999999999998</c:v>
                </c:pt>
                <c:pt idx="3793">
                  <c:v>23.195</c:v>
                </c:pt>
                <c:pt idx="3794">
                  <c:v>21.986000000000001</c:v>
                </c:pt>
                <c:pt idx="3795">
                  <c:v>21.899000000000001</c:v>
                </c:pt>
                <c:pt idx="3796">
                  <c:v>20.684000000000001</c:v>
                </c:pt>
                <c:pt idx="3797">
                  <c:v>20.887</c:v>
                </c:pt>
                <c:pt idx="3798">
                  <c:v>21.234999999999999</c:v>
                </c:pt>
                <c:pt idx="3799">
                  <c:v>23.691000000000003</c:v>
                </c:pt>
                <c:pt idx="3800">
                  <c:v>22.934000000000001</c:v>
                </c:pt>
                <c:pt idx="3801">
                  <c:v>24.043999999999997</c:v>
                </c:pt>
                <c:pt idx="3802">
                  <c:v>22.89</c:v>
                </c:pt>
                <c:pt idx="3803">
                  <c:v>23.652000000000001</c:v>
                </c:pt>
                <c:pt idx="3804">
                  <c:v>25.981999999999999</c:v>
                </c:pt>
                <c:pt idx="3805">
                  <c:v>25.66</c:v>
                </c:pt>
                <c:pt idx="3806">
                  <c:v>26.76</c:v>
                </c:pt>
                <c:pt idx="3807">
                  <c:v>24.085000000000001</c:v>
                </c:pt>
                <c:pt idx="3808">
                  <c:v>26.69</c:v>
                </c:pt>
                <c:pt idx="3809">
                  <c:v>28.52</c:v>
                </c:pt>
                <c:pt idx="3810">
                  <c:v>31.68</c:v>
                </c:pt>
                <c:pt idx="3811">
                  <c:v>28.189999999999998</c:v>
                </c:pt>
                <c:pt idx="3812">
                  <c:v>28.49</c:v>
                </c:pt>
                <c:pt idx="3813">
                  <c:v>25.08</c:v>
                </c:pt>
                <c:pt idx="3814">
                  <c:v>26.5</c:v>
                </c:pt>
                <c:pt idx="3815">
                  <c:v>26.71</c:v>
                </c:pt>
                <c:pt idx="3816">
                  <c:v>30.26</c:v>
                </c:pt>
                <c:pt idx="3817">
                  <c:v>28.273999999999997</c:v>
                </c:pt>
                <c:pt idx="3818">
                  <c:v>28.57</c:v>
                </c:pt>
                <c:pt idx="3819">
                  <c:v>27.79</c:v>
                </c:pt>
                <c:pt idx="3820">
                  <c:v>29.46</c:v>
                </c:pt>
                <c:pt idx="3821">
                  <c:v>28.04</c:v>
                </c:pt>
                <c:pt idx="3822">
                  <c:v>29.93</c:v>
                </c:pt>
                <c:pt idx="3823">
                  <c:v>31.617999999999999</c:v>
                </c:pt>
                <c:pt idx="3824">
                  <c:v>31.986000000000004</c:v>
                </c:pt>
                <c:pt idx="3825">
                  <c:v>33.035000000000004</c:v>
                </c:pt>
                <c:pt idx="3826">
                  <c:v>34.591999999999999</c:v>
                </c:pt>
                <c:pt idx="3827">
                  <c:v>29.370999999999999</c:v>
                </c:pt>
                <c:pt idx="3828">
                  <c:v>32.43</c:v>
                </c:pt>
                <c:pt idx="3829">
                  <c:v>36.15</c:v>
                </c:pt>
                <c:pt idx="3830">
                  <c:v>29.83</c:v>
                </c:pt>
                <c:pt idx="3831">
                  <c:v>34.230000000000004</c:v>
                </c:pt>
                <c:pt idx="3832">
                  <c:v>32.549999999999997</c:v>
                </c:pt>
                <c:pt idx="3833">
                  <c:v>34.14</c:v>
                </c:pt>
                <c:pt idx="3834">
                  <c:v>25.441299999999998</c:v>
                </c:pt>
                <c:pt idx="3835">
                  <c:v>28.913999999999998</c:v>
                </c:pt>
                <c:pt idx="3836">
                  <c:v>34.115000000000002</c:v>
                </c:pt>
                <c:pt idx="3837">
                  <c:v>33.97</c:v>
                </c:pt>
                <c:pt idx="3838">
                  <c:v>32.83</c:v>
                </c:pt>
                <c:pt idx="3839">
                  <c:v>33.870000000000005</c:v>
                </c:pt>
                <c:pt idx="3840">
                  <c:v>34.04</c:v>
                </c:pt>
                <c:pt idx="3841">
                  <c:v>31.06</c:v>
                </c:pt>
                <c:pt idx="3842">
                  <c:v>29.21</c:v>
                </c:pt>
                <c:pt idx="3843">
                  <c:v>27.42</c:v>
                </c:pt>
                <c:pt idx="3844">
                  <c:v>29.28</c:v>
                </c:pt>
                <c:pt idx="3845">
                  <c:v>31.97</c:v>
                </c:pt>
                <c:pt idx="3846">
                  <c:v>29.82</c:v>
                </c:pt>
                <c:pt idx="3847">
                  <c:v>28.729999999999997</c:v>
                </c:pt>
                <c:pt idx="3848">
                  <c:v>28.08</c:v>
                </c:pt>
                <c:pt idx="3849">
                  <c:v>29.23</c:v>
                </c:pt>
                <c:pt idx="3850">
                  <c:v>34.6</c:v>
                </c:pt>
                <c:pt idx="3851">
                  <c:v>29.831000000000003</c:v>
                </c:pt>
                <c:pt idx="3852">
                  <c:v>29.783000000000001</c:v>
                </c:pt>
                <c:pt idx="3853">
                  <c:v>30.923000000000002</c:v>
                </c:pt>
                <c:pt idx="3854">
                  <c:v>31.737000000000002</c:v>
                </c:pt>
                <c:pt idx="3855">
                  <c:v>34.71</c:v>
                </c:pt>
                <c:pt idx="3856">
                  <c:v>26.84</c:v>
                </c:pt>
                <c:pt idx="3857">
                  <c:v>27.46</c:v>
                </c:pt>
                <c:pt idx="3858">
                  <c:v>24.88</c:v>
                </c:pt>
                <c:pt idx="3859">
                  <c:v>26.772000000000002</c:v>
                </c:pt>
                <c:pt idx="3860">
                  <c:v>28.710999999999999</c:v>
                </c:pt>
                <c:pt idx="3861">
                  <c:v>25.896000000000001</c:v>
                </c:pt>
                <c:pt idx="3862">
                  <c:v>28.309000000000001</c:v>
                </c:pt>
                <c:pt idx="3863">
                  <c:v>24.512</c:v>
                </c:pt>
                <c:pt idx="3864">
                  <c:v>26.599999999999998</c:v>
                </c:pt>
                <c:pt idx="3865">
                  <c:v>28.298999999999999</c:v>
                </c:pt>
                <c:pt idx="3866">
                  <c:v>27.826000000000001</c:v>
                </c:pt>
                <c:pt idx="3867">
                  <c:v>26.72</c:v>
                </c:pt>
                <c:pt idx="3868">
                  <c:v>27.244999999999997</c:v>
                </c:pt>
                <c:pt idx="3869">
                  <c:v>27.052</c:v>
                </c:pt>
                <c:pt idx="3870">
                  <c:v>26.271000000000001</c:v>
                </c:pt>
                <c:pt idx="3871">
                  <c:v>28.210999999999999</c:v>
                </c:pt>
                <c:pt idx="3872">
                  <c:v>32.349000000000004</c:v>
                </c:pt>
                <c:pt idx="3873">
                  <c:v>29.779</c:v>
                </c:pt>
                <c:pt idx="3874">
                  <c:v>30.207999999999998</c:v>
                </c:pt>
                <c:pt idx="3875">
                  <c:v>29.071000000000002</c:v>
                </c:pt>
                <c:pt idx="3876">
                  <c:v>28.128</c:v>
                </c:pt>
                <c:pt idx="3877">
                  <c:v>28.457999999999998</c:v>
                </c:pt>
                <c:pt idx="3878">
                  <c:v>30.625</c:v>
                </c:pt>
                <c:pt idx="3879">
                  <c:v>30.862000000000002</c:v>
                </c:pt>
                <c:pt idx="3880">
                  <c:v>21.93</c:v>
                </c:pt>
                <c:pt idx="3881">
                  <c:v>26.888000000000002</c:v>
                </c:pt>
                <c:pt idx="3882">
                  <c:v>29.826999999999998</c:v>
                </c:pt>
                <c:pt idx="3883">
                  <c:v>29.602000000000004</c:v>
                </c:pt>
                <c:pt idx="3884">
                  <c:v>27.550999999999998</c:v>
                </c:pt>
                <c:pt idx="3885">
                  <c:v>26.385000000000002</c:v>
                </c:pt>
                <c:pt idx="3886">
                  <c:v>25.365000000000002</c:v>
                </c:pt>
                <c:pt idx="3887">
                  <c:v>27.256</c:v>
                </c:pt>
                <c:pt idx="3888">
                  <c:v>31.14</c:v>
                </c:pt>
                <c:pt idx="3889">
                  <c:v>29.88</c:v>
                </c:pt>
                <c:pt idx="3890">
                  <c:v>30.61</c:v>
                </c:pt>
                <c:pt idx="3891">
                  <c:v>31.3</c:v>
                </c:pt>
                <c:pt idx="3892">
                  <c:v>31.4</c:v>
                </c:pt>
                <c:pt idx="3893">
                  <c:v>35.08</c:v>
                </c:pt>
                <c:pt idx="3894">
                  <c:v>35.159999999999997</c:v>
                </c:pt>
                <c:pt idx="3895">
                  <c:v>32.67</c:v>
                </c:pt>
                <c:pt idx="3896">
                  <c:v>30.45</c:v>
                </c:pt>
                <c:pt idx="3897">
                  <c:v>28.63</c:v>
                </c:pt>
                <c:pt idx="3898">
                  <c:v>28.22</c:v>
                </c:pt>
                <c:pt idx="3899">
                  <c:v>32.5</c:v>
                </c:pt>
                <c:pt idx="3900">
                  <c:v>31.979999999999997</c:v>
                </c:pt>
                <c:pt idx="3901">
                  <c:v>32.884</c:v>
                </c:pt>
                <c:pt idx="3902">
                  <c:v>30.94</c:v>
                </c:pt>
                <c:pt idx="3903">
                  <c:v>30.27</c:v>
                </c:pt>
                <c:pt idx="3904">
                  <c:v>30.83</c:v>
                </c:pt>
                <c:pt idx="3905">
                  <c:v>28.137999999999998</c:v>
                </c:pt>
                <c:pt idx="3906">
                  <c:v>30.847000000000001</c:v>
                </c:pt>
                <c:pt idx="3907">
                  <c:v>33.15</c:v>
                </c:pt>
                <c:pt idx="3908">
                  <c:v>33.97</c:v>
                </c:pt>
                <c:pt idx="3909">
                  <c:v>32.741</c:v>
                </c:pt>
                <c:pt idx="3910">
                  <c:v>31.006999999999998</c:v>
                </c:pt>
                <c:pt idx="3911">
                  <c:v>29.82</c:v>
                </c:pt>
                <c:pt idx="3912">
                  <c:v>30.162000000000003</c:v>
                </c:pt>
                <c:pt idx="3913">
                  <c:v>32.35</c:v>
                </c:pt>
                <c:pt idx="3914">
                  <c:v>34.822000000000003</c:v>
                </c:pt>
                <c:pt idx="3915">
                  <c:v>35.420999999999999</c:v>
                </c:pt>
                <c:pt idx="3916">
                  <c:v>33.469000000000001</c:v>
                </c:pt>
                <c:pt idx="3917">
                  <c:v>32.996000000000002</c:v>
                </c:pt>
                <c:pt idx="3918">
                  <c:v>29.114999999999998</c:v>
                </c:pt>
                <c:pt idx="3919">
                  <c:v>29.222999999999999</c:v>
                </c:pt>
                <c:pt idx="3920">
                  <c:v>27.41</c:v>
                </c:pt>
                <c:pt idx="3921">
                  <c:v>24.951000000000001</c:v>
                </c:pt>
                <c:pt idx="3922">
                  <c:v>26.347999999999999</c:v>
                </c:pt>
                <c:pt idx="3923">
                  <c:v>25.62</c:v>
                </c:pt>
                <c:pt idx="3924">
                  <c:v>26.01</c:v>
                </c:pt>
                <c:pt idx="3925">
                  <c:v>24.840000000000003</c:v>
                </c:pt>
                <c:pt idx="3926">
                  <c:v>23.856999999999999</c:v>
                </c:pt>
                <c:pt idx="3927">
                  <c:v>25.926000000000002</c:v>
                </c:pt>
                <c:pt idx="3928">
                  <c:v>27.541999999999998</c:v>
                </c:pt>
                <c:pt idx="3929">
                  <c:v>27.174999999999997</c:v>
                </c:pt>
                <c:pt idx="3930">
                  <c:v>26.240000000000002</c:v>
                </c:pt>
                <c:pt idx="3931">
                  <c:v>27.509999999999998</c:v>
                </c:pt>
                <c:pt idx="3932">
                  <c:v>25.53</c:v>
                </c:pt>
                <c:pt idx="3933">
                  <c:v>26.100999999999999</c:v>
                </c:pt>
                <c:pt idx="3934">
                  <c:v>27.479999999999997</c:v>
                </c:pt>
                <c:pt idx="3935">
                  <c:v>28.867999999999999</c:v>
                </c:pt>
                <c:pt idx="3936">
                  <c:v>25.92</c:v>
                </c:pt>
                <c:pt idx="3937">
                  <c:v>23.273</c:v>
                </c:pt>
                <c:pt idx="3938">
                  <c:v>25.103000000000002</c:v>
                </c:pt>
                <c:pt idx="3939">
                  <c:v>24.97</c:v>
                </c:pt>
                <c:pt idx="3940">
                  <c:v>24.419999999999998</c:v>
                </c:pt>
                <c:pt idx="3941">
                  <c:v>27.32</c:v>
                </c:pt>
                <c:pt idx="3942">
                  <c:v>26.413</c:v>
                </c:pt>
                <c:pt idx="3943">
                  <c:v>25.7</c:v>
                </c:pt>
                <c:pt idx="3944">
                  <c:v>25.4</c:v>
                </c:pt>
                <c:pt idx="3945">
                  <c:v>25.483999999999998</c:v>
                </c:pt>
                <c:pt idx="3946">
                  <c:v>24.8</c:v>
                </c:pt>
                <c:pt idx="3947">
                  <c:v>25.080000000000002</c:v>
                </c:pt>
                <c:pt idx="3948">
                  <c:v>24.49</c:v>
                </c:pt>
                <c:pt idx="3949">
                  <c:v>25.54</c:v>
                </c:pt>
                <c:pt idx="3950">
                  <c:v>25.490000000000002</c:v>
                </c:pt>
                <c:pt idx="3951">
                  <c:v>23.609000000000002</c:v>
                </c:pt>
                <c:pt idx="3952">
                  <c:v>23.263999999999999</c:v>
                </c:pt>
                <c:pt idx="3953">
                  <c:v>23.24</c:v>
                </c:pt>
                <c:pt idx="3954">
                  <c:v>25.62</c:v>
                </c:pt>
                <c:pt idx="3955">
                  <c:v>26.01</c:v>
                </c:pt>
                <c:pt idx="3956">
                  <c:v>24.840000000000003</c:v>
                </c:pt>
                <c:pt idx="3957">
                  <c:v>23.856999999999999</c:v>
                </c:pt>
                <c:pt idx="3958">
                  <c:v>25.926000000000002</c:v>
                </c:pt>
                <c:pt idx="3959">
                  <c:v>27.541999999999998</c:v>
                </c:pt>
                <c:pt idx="3960">
                  <c:v>27.174999999999997</c:v>
                </c:pt>
                <c:pt idx="3961">
                  <c:v>26.240000000000002</c:v>
                </c:pt>
                <c:pt idx="3962">
                  <c:v>27.509999999999998</c:v>
                </c:pt>
                <c:pt idx="3963">
                  <c:v>25.53</c:v>
                </c:pt>
                <c:pt idx="3964">
                  <c:v>26.100999999999999</c:v>
                </c:pt>
                <c:pt idx="3965">
                  <c:v>27.479999999999997</c:v>
                </c:pt>
                <c:pt idx="3966">
                  <c:v>28.843999999999998</c:v>
                </c:pt>
                <c:pt idx="3967">
                  <c:v>25.92</c:v>
                </c:pt>
                <c:pt idx="3968">
                  <c:v>23.273</c:v>
                </c:pt>
                <c:pt idx="3969">
                  <c:v>25.103000000000002</c:v>
                </c:pt>
                <c:pt idx="3970">
                  <c:v>24.97</c:v>
                </c:pt>
                <c:pt idx="3971">
                  <c:v>24.419999999999998</c:v>
                </c:pt>
                <c:pt idx="3972">
                  <c:v>27.32</c:v>
                </c:pt>
                <c:pt idx="3973">
                  <c:v>26.413</c:v>
                </c:pt>
                <c:pt idx="3974">
                  <c:v>25.7</c:v>
                </c:pt>
                <c:pt idx="3975">
                  <c:v>25.4</c:v>
                </c:pt>
                <c:pt idx="3976">
                  <c:v>25.483999999999998</c:v>
                </c:pt>
                <c:pt idx="3977">
                  <c:v>24.8</c:v>
                </c:pt>
                <c:pt idx="3978">
                  <c:v>25.080000000000002</c:v>
                </c:pt>
                <c:pt idx="3979">
                  <c:v>24.49</c:v>
                </c:pt>
                <c:pt idx="3980">
                  <c:v>25.54</c:v>
                </c:pt>
                <c:pt idx="3981">
                  <c:v>25.490000000000002</c:v>
                </c:pt>
                <c:pt idx="3982">
                  <c:v>23.609000000000002</c:v>
                </c:pt>
                <c:pt idx="3983">
                  <c:v>23.263999999999999</c:v>
                </c:pt>
                <c:pt idx="3984">
                  <c:v>20.433</c:v>
                </c:pt>
                <c:pt idx="3985">
                  <c:v>19.78</c:v>
                </c:pt>
                <c:pt idx="3986">
                  <c:v>19.670999999999999</c:v>
                </c:pt>
                <c:pt idx="3987">
                  <c:v>19.446999999999999</c:v>
                </c:pt>
                <c:pt idx="3988">
                  <c:v>19.003999999999998</c:v>
                </c:pt>
                <c:pt idx="3989">
                  <c:v>19.785</c:v>
                </c:pt>
                <c:pt idx="3990">
                  <c:v>20.253</c:v>
                </c:pt>
                <c:pt idx="3991">
                  <c:v>19.149000000000001</c:v>
                </c:pt>
                <c:pt idx="3992">
                  <c:v>22.323999999999998</c:v>
                </c:pt>
                <c:pt idx="3993">
                  <c:v>20.222000000000001</c:v>
                </c:pt>
                <c:pt idx="3994">
                  <c:v>19.713000000000001</c:v>
                </c:pt>
                <c:pt idx="3995">
                  <c:v>19.055</c:v>
                </c:pt>
                <c:pt idx="3996">
                  <c:v>20.82</c:v>
                </c:pt>
                <c:pt idx="3997">
                  <c:v>19.695</c:v>
                </c:pt>
                <c:pt idx="3998">
                  <c:v>19.759999999999998</c:v>
                </c:pt>
                <c:pt idx="3999">
                  <c:v>18.738</c:v>
                </c:pt>
                <c:pt idx="4000">
                  <c:v>19.189</c:v>
                </c:pt>
                <c:pt idx="4001">
                  <c:v>19.329000000000001</c:v>
                </c:pt>
                <c:pt idx="4002">
                  <c:v>18.052999999999997</c:v>
                </c:pt>
                <c:pt idx="4003">
                  <c:v>19.625999999999998</c:v>
                </c:pt>
                <c:pt idx="4004">
                  <c:v>18.524999999999999</c:v>
                </c:pt>
                <c:pt idx="4005">
                  <c:v>20.294</c:v>
                </c:pt>
                <c:pt idx="4006">
                  <c:v>18.606999999999999</c:v>
                </c:pt>
                <c:pt idx="4007">
                  <c:v>19.561</c:v>
                </c:pt>
                <c:pt idx="4008">
                  <c:v>21.350999999999999</c:v>
                </c:pt>
                <c:pt idx="4009">
                  <c:v>21.83</c:v>
                </c:pt>
                <c:pt idx="4010">
                  <c:v>23.003</c:v>
                </c:pt>
                <c:pt idx="4011">
                  <c:v>23.684999999999999</c:v>
                </c:pt>
                <c:pt idx="4012">
                  <c:v>22.407</c:v>
                </c:pt>
                <c:pt idx="4013">
                  <c:v>20.411999999999999</c:v>
                </c:pt>
                <c:pt idx="4014">
                  <c:v>22.834</c:v>
                </c:pt>
                <c:pt idx="4015">
                  <c:v>19.401</c:v>
                </c:pt>
                <c:pt idx="4016">
                  <c:v>18.405000000000001</c:v>
                </c:pt>
                <c:pt idx="4017">
                  <c:v>20.266999999999999</c:v>
                </c:pt>
                <c:pt idx="4018">
                  <c:v>19.96</c:v>
                </c:pt>
                <c:pt idx="4019">
                  <c:v>19.624000000000002</c:v>
                </c:pt>
                <c:pt idx="4020">
                  <c:v>19.899999999999999</c:v>
                </c:pt>
                <c:pt idx="4021">
                  <c:v>18.742999999999999</c:v>
                </c:pt>
                <c:pt idx="4022">
                  <c:v>17.864999999999998</c:v>
                </c:pt>
                <c:pt idx="4023">
                  <c:v>18.466999999999999</c:v>
                </c:pt>
                <c:pt idx="4024">
                  <c:v>19.98</c:v>
                </c:pt>
                <c:pt idx="4025">
                  <c:v>17.855</c:v>
                </c:pt>
                <c:pt idx="4026">
                  <c:v>19.009</c:v>
                </c:pt>
                <c:pt idx="4027">
                  <c:v>19.029</c:v>
                </c:pt>
                <c:pt idx="4028">
                  <c:v>18.064999999999998</c:v>
                </c:pt>
                <c:pt idx="4029">
                  <c:v>17.46</c:v>
                </c:pt>
                <c:pt idx="4030">
                  <c:v>17.754000000000001</c:v>
                </c:pt>
                <c:pt idx="4031">
                  <c:v>19.448</c:v>
                </c:pt>
                <c:pt idx="4032">
                  <c:v>19.372999999999998</c:v>
                </c:pt>
                <c:pt idx="4033">
                  <c:v>19.541</c:v>
                </c:pt>
                <c:pt idx="4034">
                  <c:v>20.064</c:v>
                </c:pt>
                <c:pt idx="4035">
                  <c:v>19.146000000000001</c:v>
                </c:pt>
                <c:pt idx="4036">
                  <c:v>18.228000000000002</c:v>
                </c:pt>
                <c:pt idx="4037">
                  <c:v>19.567</c:v>
                </c:pt>
                <c:pt idx="4038">
                  <c:v>18.257000000000001</c:v>
                </c:pt>
                <c:pt idx="4039">
                  <c:v>19.472000000000001</c:v>
                </c:pt>
                <c:pt idx="4040">
                  <c:v>24.238</c:v>
                </c:pt>
                <c:pt idx="4041">
                  <c:v>25.301000000000002</c:v>
                </c:pt>
                <c:pt idx="4042">
                  <c:v>25.632999999999999</c:v>
                </c:pt>
                <c:pt idx="4043">
                  <c:v>24.876999999999999</c:v>
                </c:pt>
                <c:pt idx="4044">
                  <c:v>24.478999999999999</c:v>
                </c:pt>
                <c:pt idx="4045">
                  <c:v>19.788</c:v>
                </c:pt>
                <c:pt idx="4046">
                  <c:v>17.64</c:v>
                </c:pt>
                <c:pt idx="4047">
                  <c:v>19.12</c:v>
                </c:pt>
                <c:pt idx="4048">
                  <c:v>22.509999999999998</c:v>
                </c:pt>
                <c:pt idx="4049">
                  <c:v>17.95</c:v>
                </c:pt>
                <c:pt idx="4050">
                  <c:v>21.369999999999997</c:v>
                </c:pt>
                <c:pt idx="4051">
                  <c:v>21.73</c:v>
                </c:pt>
                <c:pt idx="4052">
                  <c:v>21.939999999999998</c:v>
                </c:pt>
                <c:pt idx="4053">
                  <c:v>21.74</c:v>
                </c:pt>
                <c:pt idx="4054">
                  <c:v>22.060000000000002</c:v>
                </c:pt>
                <c:pt idx="4055">
                  <c:v>21.55</c:v>
                </c:pt>
                <c:pt idx="4056">
                  <c:v>21.97</c:v>
                </c:pt>
                <c:pt idx="4057">
                  <c:v>21.44</c:v>
                </c:pt>
                <c:pt idx="4058">
                  <c:v>20.89</c:v>
                </c:pt>
                <c:pt idx="4059">
                  <c:v>22.09</c:v>
                </c:pt>
                <c:pt idx="4060">
                  <c:v>21.61</c:v>
                </c:pt>
                <c:pt idx="4061">
                  <c:v>21.1</c:v>
                </c:pt>
                <c:pt idx="4062">
                  <c:v>19.79</c:v>
                </c:pt>
                <c:pt idx="4063">
                  <c:v>20.350000000000001</c:v>
                </c:pt>
                <c:pt idx="4064">
                  <c:v>20.170000000000002</c:v>
                </c:pt>
                <c:pt idx="4065">
                  <c:v>19.37</c:v>
                </c:pt>
                <c:pt idx="4066">
                  <c:v>19.700000000000003</c:v>
                </c:pt>
                <c:pt idx="4067">
                  <c:v>19.7</c:v>
                </c:pt>
                <c:pt idx="4068">
                  <c:v>19.41</c:v>
                </c:pt>
                <c:pt idx="4069">
                  <c:v>19.04</c:v>
                </c:pt>
                <c:pt idx="4070">
                  <c:v>20.25</c:v>
                </c:pt>
                <c:pt idx="4071">
                  <c:v>19.18</c:v>
                </c:pt>
                <c:pt idx="4072">
                  <c:v>19.869999999999997</c:v>
                </c:pt>
                <c:pt idx="4073">
                  <c:v>20.21</c:v>
                </c:pt>
                <c:pt idx="4074">
                  <c:v>19.64</c:v>
                </c:pt>
                <c:pt idx="4075">
                  <c:v>19.830000000000002</c:v>
                </c:pt>
                <c:pt idx="4076">
                  <c:v>19.43</c:v>
                </c:pt>
                <c:pt idx="4077">
                  <c:v>19.189999999999998</c:v>
                </c:pt>
                <c:pt idx="4078">
                  <c:v>18.75</c:v>
                </c:pt>
                <c:pt idx="4079">
                  <c:v>17.87</c:v>
                </c:pt>
                <c:pt idx="4080">
                  <c:v>19.649999999999999</c:v>
                </c:pt>
                <c:pt idx="4081">
                  <c:v>19.66</c:v>
                </c:pt>
                <c:pt idx="4082">
                  <c:v>20.07</c:v>
                </c:pt>
                <c:pt idx="4083">
                  <c:v>19.72</c:v>
                </c:pt>
                <c:pt idx="4084">
                  <c:v>18.84</c:v>
                </c:pt>
                <c:pt idx="4085">
                  <c:v>18.68</c:v>
                </c:pt>
                <c:pt idx="4086">
                  <c:v>19.739999999999998</c:v>
                </c:pt>
                <c:pt idx="4087">
                  <c:v>20.39</c:v>
                </c:pt>
                <c:pt idx="4088">
                  <c:v>20.130000000000003</c:v>
                </c:pt>
                <c:pt idx="4089">
                  <c:v>20.94</c:v>
                </c:pt>
                <c:pt idx="4090">
                  <c:v>20.91</c:v>
                </c:pt>
                <c:pt idx="4091">
                  <c:v>22.15</c:v>
                </c:pt>
                <c:pt idx="4092">
                  <c:v>23.35</c:v>
                </c:pt>
                <c:pt idx="4093">
                  <c:v>23.16</c:v>
                </c:pt>
                <c:pt idx="4094">
                  <c:v>23.94</c:v>
                </c:pt>
                <c:pt idx="4095">
                  <c:v>24.54</c:v>
                </c:pt>
                <c:pt idx="4096">
                  <c:v>22.83</c:v>
                </c:pt>
                <c:pt idx="4097">
                  <c:v>22.380000000000003</c:v>
                </c:pt>
                <c:pt idx="4098">
                  <c:v>22.83</c:v>
                </c:pt>
                <c:pt idx="4099">
                  <c:v>20.96</c:v>
                </c:pt>
                <c:pt idx="4100">
                  <c:v>20.03</c:v>
                </c:pt>
                <c:pt idx="4101">
                  <c:v>21.84</c:v>
                </c:pt>
                <c:pt idx="4102">
                  <c:v>22.02</c:v>
                </c:pt>
                <c:pt idx="4103">
                  <c:v>21.63</c:v>
                </c:pt>
                <c:pt idx="4104">
                  <c:v>21.89</c:v>
                </c:pt>
                <c:pt idx="4105">
                  <c:v>21.5</c:v>
                </c:pt>
                <c:pt idx="4106">
                  <c:v>22.44</c:v>
                </c:pt>
                <c:pt idx="4107">
                  <c:v>24.21</c:v>
                </c:pt>
                <c:pt idx="4108">
                  <c:v>24.59</c:v>
                </c:pt>
                <c:pt idx="4109">
                  <c:v>23.69</c:v>
                </c:pt>
                <c:pt idx="4110">
                  <c:v>24.689999999999998</c:v>
                </c:pt>
                <c:pt idx="4111">
                  <c:v>24.81</c:v>
                </c:pt>
                <c:pt idx="4112">
                  <c:v>26.36</c:v>
                </c:pt>
                <c:pt idx="4113">
                  <c:v>22.35</c:v>
                </c:pt>
                <c:pt idx="4114">
                  <c:v>22.810000000000002</c:v>
                </c:pt>
                <c:pt idx="4115">
                  <c:v>25.3</c:v>
                </c:pt>
                <c:pt idx="4116">
                  <c:v>25.25</c:v>
                </c:pt>
                <c:pt idx="4117">
                  <c:v>24.79</c:v>
                </c:pt>
                <c:pt idx="4118">
                  <c:v>24.89</c:v>
                </c:pt>
                <c:pt idx="4119">
                  <c:v>23.16</c:v>
                </c:pt>
                <c:pt idx="4120">
                  <c:v>24.220000000000002</c:v>
                </c:pt>
                <c:pt idx="4121">
                  <c:v>25.14</c:v>
                </c:pt>
                <c:pt idx="4122">
                  <c:v>25.05</c:v>
                </c:pt>
                <c:pt idx="4123">
                  <c:v>26.09</c:v>
                </c:pt>
                <c:pt idx="4124">
                  <c:v>28.62</c:v>
                </c:pt>
                <c:pt idx="4125">
                  <c:v>25.73</c:v>
                </c:pt>
                <c:pt idx="4126">
                  <c:v>24.57</c:v>
                </c:pt>
                <c:pt idx="4127">
                  <c:v>22.67</c:v>
                </c:pt>
                <c:pt idx="4128">
                  <c:v>23.099999999999998</c:v>
                </c:pt>
                <c:pt idx="4129">
                  <c:v>26.88</c:v>
                </c:pt>
                <c:pt idx="4130">
                  <c:v>27.3</c:v>
                </c:pt>
                <c:pt idx="4131">
                  <c:v>28.86</c:v>
                </c:pt>
                <c:pt idx="4132">
                  <c:v>28.689999999999998</c:v>
                </c:pt>
                <c:pt idx="4133">
                  <c:v>26.6</c:v>
                </c:pt>
                <c:pt idx="4134">
                  <c:v>26.91</c:v>
                </c:pt>
                <c:pt idx="4135">
                  <c:v>26.72</c:v>
                </c:pt>
                <c:pt idx="4136">
                  <c:v>29.57</c:v>
                </c:pt>
                <c:pt idx="4137">
                  <c:v>27.29</c:v>
                </c:pt>
                <c:pt idx="4138">
                  <c:v>28.930000000000003</c:v>
                </c:pt>
                <c:pt idx="4139">
                  <c:v>26.4</c:v>
                </c:pt>
                <c:pt idx="4140">
                  <c:v>27.589999999999996</c:v>
                </c:pt>
                <c:pt idx="4141">
                  <c:v>25.93</c:v>
                </c:pt>
                <c:pt idx="4142">
                  <c:v>24.950000000000003</c:v>
                </c:pt>
                <c:pt idx="4143">
                  <c:v>28.36</c:v>
                </c:pt>
                <c:pt idx="4144">
                  <c:v>29.21</c:v>
                </c:pt>
                <c:pt idx="4145">
                  <c:v>28.400000000000002</c:v>
                </c:pt>
                <c:pt idx="4146">
                  <c:v>26.6</c:v>
                </c:pt>
                <c:pt idx="4147">
                  <c:v>27.04</c:v>
                </c:pt>
                <c:pt idx="4148">
                  <c:v>25.810000000000002</c:v>
                </c:pt>
                <c:pt idx="4149">
                  <c:v>26.7</c:v>
                </c:pt>
                <c:pt idx="4150">
                  <c:v>26.96</c:v>
                </c:pt>
                <c:pt idx="4151">
                  <c:v>26.76</c:v>
                </c:pt>
                <c:pt idx="4152">
                  <c:v>25.71</c:v>
                </c:pt>
                <c:pt idx="4153">
                  <c:v>27.46</c:v>
                </c:pt>
                <c:pt idx="4154">
                  <c:v>27.66</c:v>
                </c:pt>
                <c:pt idx="4155">
                  <c:v>26.580000000000002</c:v>
                </c:pt>
                <c:pt idx="4156">
                  <c:v>29.080000000000002</c:v>
                </c:pt>
                <c:pt idx="4157">
                  <c:v>28.32</c:v>
                </c:pt>
                <c:pt idx="4158">
                  <c:v>29.630000000000003</c:v>
                </c:pt>
                <c:pt idx="4159">
                  <c:v>31</c:v>
                </c:pt>
                <c:pt idx="4160">
                  <c:v>32.799999999999997</c:v>
                </c:pt>
                <c:pt idx="4161">
                  <c:v>29.25</c:v>
                </c:pt>
                <c:pt idx="4162">
                  <c:v>27.18</c:v>
                </c:pt>
                <c:pt idx="4163">
                  <c:v>26.14</c:v>
                </c:pt>
                <c:pt idx="4164">
                  <c:v>28.41</c:v>
                </c:pt>
                <c:pt idx="4165">
                  <c:v>31.44</c:v>
                </c:pt>
                <c:pt idx="4166">
                  <c:v>32.129999999999995</c:v>
                </c:pt>
                <c:pt idx="4167">
                  <c:v>32.82</c:v>
                </c:pt>
                <c:pt idx="4168">
                  <c:v>33.32</c:v>
                </c:pt>
                <c:pt idx="4169">
                  <c:v>30.35</c:v>
                </c:pt>
                <c:pt idx="4170">
                  <c:v>31.29</c:v>
                </c:pt>
                <c:pt idx="4171">
                  <c:v>29.85</c:v>
                </c:pt>
                <c:pt idx="4172">
                  <c:v>33.21</c:v>
                </c:pt>
                <c:pt idx="4173">
                  <c:v>33.870000000000005</c:v>
                </c:pt>
                <c:pt idx="4174">
                  <c:v>33.299999999999997</c:v>
                </c:pt>
                <c:pt idx="4175">
                  <c:v>34.799999999999997</c:v>
                </c:pt>
                <c:pt idx="4176">
                  <c:v>34.6</c:v>
                </c:pt>
                <c:pt idx="4177">
                  <c:v>32.65</c:v>
                </c:pt>
                <c:pt idx="4178">
                  <c:v>32.5</c:v>
                </c:pt>
                <c:pt idx="4179">
                  <c:v>33.82</c:v>
                </c:pt>
                <c:pt idx="4180">
                  <c:v>34.69</c:v>
                </c:pt>
                <c:pt idx="4181">
                  <c:v>33.090000000000003</c:v>
                </c:pt>
                <c:pt idx="4182">
                  <c:v>32.47</c:v>
                </c:pt>
                <c:pt idx="4183">
                  <c:v>33.049999999999997</c:v>
                </c:pt>
                <c:pt idx="4184">
                  <c:v>33.15</c:v>
                </c:pt>
                <c:pt idx="4185">
                  <c:v>33.33</c:v>
                </c:pt>
                <c:pt idx="4186">
                  <c:v>36.35</c:v>
                </c:pt>
                <c:pt idx="4187">
                  <c:v>33.15</c:v>
                </c:pt>
                <c:pt idx="4188">
                  <c:v>34.31</c:v>
                </c:pt>
                <c:pt idx="4189">
                  <c:v>33.42</c:v>
                </c:pt>
                <c:pt idx="4190">
                  <c:v>33.92</c:v>
                </c:pt>
                <c:pt idx="4191">
                  <c:v>34.86</c:v>
                </c:pt>
                <c:pt idx="4192">
                  <c:v>31.330000000000002</c:v>
                </c:pt>
                <c:pt idx="4193">
                  <c:v>32.75</c:v>
                </c:pt>
                <c:pt idx="4194">
                  <c:v>34.47</c:v>
                </c:pt>
                <c:pt idx="4195">
                  <c:v>36.35</c:v>
                </c:pt>
                <c:pt idx="4196">
                  <c:v>31.97</c:v>
                </c:pt>
                <c:pt idx="4197">
                  <c:v>31.06</c:v>
                </c:pt>
                <c:pt idx="4198">
                  <c:v>31.35</c:v>
                </c:pt>
                <c:pt idx="4199">
                  <c:v>27.56</c:v>
                </c:pt>
                <c:pt idx="4200">
                  <c:v>30.5</c:v>
                </c:pt>
                <c:pt idx="4201">
                  <c:v>31.25</c:v>
                </c:pt>
                <c:pt idx="4202">
                  <c:v>29.81</c:v>
                </c:pt>
                <c:pt idx="4203">
                  <c:v>30.32</c:v>
                </c:pt>
                <c:pt idx="4204">
                  <c:v>29.89</c:v>
                </c:pt>
                <c:pt idx="4205">
                  <c:v>31.65</c:v>
                </c:pt>
                <c:pt idx="4206">
                  <c:v>32.39</c:v>
                </c:pt>
                <c:pt idx="4207">
                  <c:v>35.700000000000003</c:v>
                </c:pt>
                <c:pt idx="4208">
                  <c:v>34.619999999999997</c:v>
                </c:pt>
                <c:pt idx="4209">
                  <c:v>36.129999999999995</c:v>
                </c:pt>
                <c:pt idx="4210">
                  <c:v>35.590000000000003</c:v>
                </c:pt>
                <c:pt idx="4211">
                  <c:v>33.51</c:v>
                </c:pt>
                <c:pt idx="4212">
                  <c:v>33.049999999999997</c:v>
                </c:pt>
                <c:pt idx="4213">
                  <c:v>33.94</c:v>
                </c:pt>
                <c:pt idx="4214">
                  <c:v>36.58</c:v>
                </c:pt>
                <c:pt idx="4215">
                  <c:v>37.96</c:v>
                </c:pt>
                <c:pt idx="4216">
                  <c:v>37.9</c:v>
                </c:pt>
                <c:pt idx="4217">
                  <c:v>38.811</c:v>
                </c:pt>
                <c:pt idx="4218">
                  <c:v>34.64</c:v>
                </c:pt>
                <c:pt idx="4219">
                  <c:v>38.409999999999997</c:v>
                </c:pt>
                <c:pt idx="4220">
                  <c:v>34.090000000000003</c:v>
                </c:pt>
                <c:pt idx="4221">
                  <c:v>34.1</c:v>
                </c:pt>
                <c:pt idx="4222">
                  <c:v>37.623000000000005</c:v>
                </c:pt>
                <c:pt idx="4223">
                  <c:v>37.589999999999996</c:v>
                </c:pt>
                <c:pt idx="4224">
                  <c:v>38.835000000000001</c:v>
                </c:pt>
                <c:pt idx="4225">
                  <c:v>36.47</c:v>
                </c:pt>
                <c:pt idx="4226">
                  <c:v>32.129999999999995</c:v>
                </c:pt>
                <c:pt idx="4227">
                  <c:v>32.29</c:v>
                </c:pt>
                <c:pt idx="4228">
                  <c:v>36.21</c:v>
                </c:pt>
                <c:pt idx="4229">
                  <c:v>35.78</c:v>
                </c:pt>
                <c:pt idx="4230">
                  <c:v>38.54</c:v>
                </c:pt>
                <c:pt idx="4231">
                  <c:v>35.15</c:v>
                </c:pt>
                <c:pt idx="4232">
                  <c:v>33.5</c:v>
                </c:pt>
                <c:pt idx="4233">
                  <c:v>34.53</c:v>
                </c:pt>
                <c:pt idx="4234">
                  <c:v>33.480000000000004</c:v>
                </c:pt>
                <c:pt idx="4235">
                  <c:v>37.33</c:v>
                </c:pt>
                <c:pt idx="4236">
                  <c:v>36.67</c:v>
                </c:pt>
                <c:pt idx="4237">
                  <c:v>35.57</c:v>
                </c:pt>
                <c:pt idx="4238">
                  <c:v>35.981000000000002</c:v>
                </c:pt>
                <c:pt idx="4239">
                  <c:v>31.41</c:v>
                </c:pt>
                <c:pt idx="4240">
                  <c:v>30.9</c:v>
                </c:pt>
                <c:pt idx="4241">
                  <c:v>30.53</c:v>
                </c:pt>
                <c:pt idx="4242">
                  <c:v>34.01</c:v>
                </c:pt>
                <c:pt idx="4243">
                  <c:v>35.340000000000003</c:v>
                </c:pt>
                <c:pt idx="4244">
                  <c:v>35.22</c:v>
                </c:pt>
                <c:pt idx="4245">
                  <c:v>35.159999999999997</c:v>
                </c:pt>
                <c:pt idx="4246">
                  <c:v>34.089999999999996</c:v>
                </c:pt>
                <c:pt idx="4247">
                  <c:v>35.14</c:v>
                </c:pt>
                <c:pt idx="4248">
                  <c:v>32.57</c:v>
                </c:pt>
                <c:pt idx="4249">
                  <c:v>33.950000000000003</c:v>
                </c:pt>
                <c:pt idx="4250">
                  <c:v>36.450000000000003</c:v>
                </c:pt>
                <c:pt idx="4251">
                  <c:v>34.770000000000003</c:v>
                </c:pt>
                <c:pt idx="4252">
                  <c:v>31.46</c:v>
                </c:pt>
                <c:pt idx="4253">
                  <c:v>29.75</c:v>
                </c:pt>
                <c:pt idx="4254">
                  <c:v>33.020000000000003</c:v>
                </c:pt>
                <c:pt idx="4255">
                  <c:v>32.339999999999996</c:v>
                </c:pt>
                <c:pt idx="4256">
                  <c:v>32.24</c:v>
                </c:pt>
                <c:pt idx="4257">
                  <c:v>31.709999999999997</c:v>
                </c:pt>
                <c:pt idx="4258">
                  <c:v>32.19</c:v>
                </c:pt>
                <c:pt idx="4259">
                  <c:v>33.300000000000004</c:v>
                </c:pt>
                <c:pt idx="4260">
                  <c:v>32.75</c:v>
                </c:pt>
                <c:pt idx="4261">
                  <c:v>31.61</c:v>
                </c:pt>
                <c:pt idx="4262">
                  <c:v>30.85</c:v>
                </c:pt>
                <c:pt idx="4263">
                  <c:v>31.48</c:v>
                </c:pt>
                <c:pt idx="4264">
                  <c:v>31.220000000000002</c:v>
                </c:pt>
                <c:pt idx="4265">
                  <c:v>32.119999999999997</c:v>
                </c:pt>
                <c:pt idx="4266">
                  <c:v>31.86</c:v>
                </c:pt>
                <c:pt idx="4267">
                  <c:v>29.259999999999998</c:v>
                </c:pt>
                <c:pt idx="4268">
                  <c:v>28.33</c:v>
                </c:pt>
                <c:pt idx="4269">
                  <c:v>28.03</c:v>
                </c:pt>
                <c:pt idx="4270">
                  <c:v>31.189999999999998</c:v>
                </c:pt>
                <c:pt idx="4271">
                  <c:v>30.07</c:v>
                </c:pt>
                <c:pt idx="4272">
                  <c:v>30.68</c:v>
                </c:pt>
                <c:pt idx="4273">
                  <c:v>31.66</c:v>
                </c:pt>
                <c:pt idx="4274">
                  <c:v>30.51</c:v>
                </c:pt>
                <c:pt idx="4275">
                  <c:v>30.65</c:v>
                </c:pt>
                <c:pt idx="4276">
                  <c:v>30.54</c:v>
                </c:pt>
                <c:pt idx="4277">
                  <c:v>30.07</c:v>
                </c:pt>
                <c:pt idx="4278">
                  <c:v>33.380000000000003</c:v>
                </c:pt>
                <c:pt idx="4279">
                  <c:v>29.909999999999997</c:v>
                </c:pt>
                <c:pt idx="4280">
                  <c:v>29.96</c:v>
                </c:pt>
                <c:pt idx="4281">
                  <c:v>29.44</c:v>
                </c:pt>
                <c:pt idx="4282">
                  <c:v>29.439999999999998</c:v>
                </c:pt>
                <c:pt idx="4283">
                  <c:v>30.42</c:v>
                </c:pt>
                <c:pt idx="4284">
                  <c:v>31.12</c:v>
                </c:pt>
                <c:pt idx="4285">
                  <c:v>32.729999999999997</c:v>
                </c:pt>
                <c:pt idx="4286">
                  <c:v>30.36</c:v>
                </c:pt>
                <c:pt idx="4287">
                  <c:v>31.61</c:v>
                </c:pt>
                <c:pt idx="4288">
                  <c:v>28.41</c:v>
                </c:pt>
                <c:pt idx="4289">
                  <c:v>29.35</c:v>
                </c:pt>
                <c:pt idx="4290">
                  <c:v>29.46</c:v>
                </c:pt>
                <c:pt idx="4291">
                  <c:v>30.24</c:v>
                </c:pt>
                <c:pt idx="4292">
                  <c:v>30.07</c:v>
                </c:pt>
                <c:pt idx="4293">
                  <c:v>30.615000000000002</c:v>
                </c:pt>
                <c:pt idx="4294">
                  <c:v>31.080000000000002</c:v>
                </c:pt>
                <c:pt idx="4295">
                  <c:v>31.09</c:v>
                </c:pt>
                <c:pt idx="4296">
                  <c:v>31.421999999999997</c:v>
                </c:pt>
                <c:pt idx="4297">
                  <c:v>31.2</c:v>
                </c:pt>
                <c:pt idx="4298">
                  <c:v>33.9</c:v>
                </c:pt>
                <c:pt idx="4299">
                  <c:v>32.052</c:v>
                </c:pt>
                <c:pt idx="4300">
                  <c:v>31.55</c:v>
                </c:pt>
                <c:pt idx="4301">
                  <c:v>31.98</c:v>
                </c:pt>
                <c:pt idx="4302">
                  <c:v>30.27</c:v>
                </c:pt>
                <c:pt idx="4303">
                  <c:v>30.06</c:v>
                </c:pt>
                <c:pt idx="4304">
                  <c:v>30.73</c:v>
                </c:pt>
                <c:pt idx="4305">
                  <c:v>32.85</c:v>
                </c:pt>
                <c:pt idx="4306">
                  <c:v>30.75</c:v>
                </c:pt>
                <c:pt idx="4307">
                  <c:v>28.53</c:v>
                </c:pt>
                <c:pt idx="4308">
                  <c:v>29.509999999999998</c:v>
                </c:pt>
                <c:pt idx="4309">
                  <c:v>28.990000000000002</c:v>
                </c:pt>
                <c:pt idx="4310">
                  <c:v>28.32</c:v>
                </c:pt>
                <c:pt idx="4311">
                  <c:v>28.99</c:v>
                </c:pt>
                <c:pt idx="4312">
                  <c:v>30.259999999999998</c:v>
                </c:pt>
                <c:pt idx="4313">
                  <c:v>32.47</c:v>
                </c:pt>
                <c:pt idx="4314">
                  <c:v>31.61</c:v>
                </c:pt>
                <c:pt idx="4315">
                  <c:v>30.49</c:v>
                </c:pt>
                <c:pt idx="4316">
                  <c:v>31.012</c:v>
                </c:pt>
                <c:pt idx="4317">
                  <c:v>29.33</c:v>
                </c:pt>
                <c:pt idx="4318">
                  <c:v>29.91</c:v>
                </c:pt>
                <c:pt idx="4319">
                  <c:v>30.23</c:v>
                </c:pt>
                <c:pt idx="4320">
                  <c:v>29.87</c:v>
                </c:pt>
                <c:pt idx="4321">
                  <c:v>29.27</c:v>
                </c:pt>
                <c:pt idx="4322">
                  <c:v>27.720000000000002</c:v>
                </c:pt>
                <c:pt idx="4323">
                  <c:v>27.529999999999998</c:v>
                </c:pt>
                <c:pt idx="4324">
                  <c:v>28.84</c:v>
                </c:pt>
                <c:pt idx="4325">
                  <c:v>28.63</c:v>
                </c:pt>
                <c:pt idx="4326">
                  <c:v>29.54</c:v>
                </c:pt>
                <c:pt idx="4327">
                  <c:v>29.72</c:v>
                </c:pt>
                <c:pt idx="4328">
                  <c:v>27.919999999999998</c:v>
                </c:pt>
                <c:pt idx="4329">
                  <c:v>29.02</c:v>
                </c:pt>
                <c:pt idx="4330">
                  <c:v>28.64</c:v>
                </c:pt>
                <c:pt idx="4331">
                  <c:v>28.91</c:v>
                </c:pt>
                <c:pt idx="4332">
                  <c:v>29.73</c:v>
                </c:pt>
                <c:pt idx="4333">
                  <c:v>29.99</c:v>
                </c:pt>
                <c:pt idx="4334">
                  <c:v>29.909999999999997</c:v>
                </c:pt>
                <c:pt idx="4335">
                  <c:v>28.43</c:v>
                </c:pt>
                <c:pt idx="4336">
                  <c:v>28.21</c:v>
                </c:pt>
                <c:pt idx="4337">
                  <c:v>27.490000000000002</c:v>
                </c:pt>
                <c:pt idx="4338">
                  <c:v>27.53</c:v>
                </c:pt>
                <c:pt idx="4339">
                  <c:v>29.080000000000002</c:v>
                </c:pt>
                <c:pt idx="4340">
                  <c:v>28.35</c:v>
                </c:pt>
                <c:pt idx="4341">
                  <c:v>29.479999999999997</c:v>
                </c:pt>
                <c:pt idx="4342">
                  <c:v>26.77</c:v>
                </c:pt>
                <c:pt idx="4343">
                  <c:v>24.61</c:v>
                </c:pt>
                <c:pt idx="4344">
                  <c:v>26.41</c:v>
                </c:pt>
                <c:pt idx="4345">
                  <c:v>28.169999999999998</c:v>
                </c:pt>
                <c:pt idx="4346">
                  <c:v>29.04</c:v>
                </c:pt>
                <c:pt idx="4347">
                  <c:v>28.410000000000004</c:v>
                </c:pt>
                <c:pt idx="4348">
                  <c:v>28.53</c:v>
                </c:pt>
                <c:pt idx="4349">
                  <c:v>28.86</c:v>
                </c:pt>
                <c:pt idx="4350">
                  <c:v>27.85</c:v>
                </c:pt>
                <c:pt idx="4351">
                  <c:v>27.3</c:v>
                </c:pt>
                <c:pt idx="4352">
                  <c:v>27.779999999999998</c:v>
                </c:pt>
                <c:pt idx="4353">
                  <c:v>28.63</c:v>
                </c:pt>
                <c:pt idx="4354">
                  <c:v>28.51</c:v>
                </c:pt>
                <c:pt idx="4355">
                  <c:v>29.1</c:v>
                </c:pt>
                <c:pt idx="4356">
                  <c:v>28.43</c:v>
                </c:pt>
                <c:pt idx="4357">
                  <c:v>28.5</c:v>
                </c:pt>
                <c:pt idx="4358">
                  <c:v>27.98</c:v>
                </c:pt>
                <c:pt idx="4359">
                  <c:v>27.599999999999998</c:v>
                </c:pt>
                <c:pt idx="4360">
                  <c:v>28.72</c:v>
                </c:pt>
                <c:pt idx="4361">
                  <c:v>28.18</c:v>
                </c:pt>
                <c:pt idx="4362">
                  <c:v>28.62</c:v>
                </c:pt>
                <c:pt idx="4363">
                  <c:v>29.1</c:v>
                </c:pt>
                <c:pt idx="4364">
                  <c:v>28.009999999999998</c:v>
                </c:pt>
                <c:pt idx="4365">
                  <c:v>28.54</c:v>
                </c:pt>
                <c:pt idx="4366">
                  <c:v>26.46</c:v>
                </c:pt>
                <c:pt idx="4367">
                  <c:v>28.240000000000002</c:v>
                </c:pt>
                <c:pt idx="4368">
                  <c:v>28.32</c:v>
                </c:pt>
                <c:pt idx="4369">
                  <c:v>27.43</c:v>
                </c:pt>
                <c:pt idx="4370">
                  <c:v>27.66</c:v>
                </c:pt>
                <c:pt idx="4371">
                  <c:v>28.11</c:v>
                </c:pt>
                <c:pt idx="4372">
                  <c:v>26.62</c:v>
                </c:pt>
                <c:pt idx="4373">
                  <c:v>23.96</c:v>
                </c:pt>
                <c:pt idx="4374">
                  <c:v>24.46</c:v>
                </c:pt>
                <c:pt idx="4375">
                  <c:v>26.94</c:v>
                </c:pt>
                <c:pt idx="4376">
                  <c:v>27.01</c:v>
                </c:pt>
                <c:pt idx="4377">
                  <c:v>27.707000000000001</c:v>
                </c:pt>
                <c:pt idx="4378">
                  <c:v>26.52</c:v>
                </c:pt>
                <c:pt idx="4379">
                  <c:v>28.66</c:v>
                </c:pt>
                <c:pt idx="4380">
                  <c:v>23.9222</c:v>
                </c:pt>
                <c:pt idx="4381">
                  <c:v>22.778600000000001</c:v>
                </c:pt>
                <c:pt idx="4382">
                  <c:v>25.015999999999998</c:v>
                </c:pt>
                <c:pt idx="4383">
                  <c:v>25.2224</c:v>
                </c:pt>
                <c:pt idx="4384">
                  <c:v>25.683999999999997</c:v>
                </c:pt>
                <c:pt idx="4385">
                  <c:v>25.427</c:v>
                </c:pt>
                <c:pt idx="4386">
                  <c:v>25.334799999999998</c:v>
                </c:pt>
                <c:pt idx="4387">
                  <c:v>25.347999999999999</c:v>
                </c:pt>
                <c:pt idx="4388">
                  <c:v>24.886200000000002</c:v>
                </c:pt>
                <c:pt idx="4389">
                  <c:v>25.521799999999999</c:v>
                </c:pt>
                <c:pt idx="4390">
                  <c:v>24.885400000000001</c:v>
                </c:pt>
                <c:pt idx="4391">
                  <c:v>24.755800000000001</c:v>
                </c:pt>
                <c:pt idx="4392">
                  <c:v>25.152000000000001</c:v>
                </c:pt>
                <c:pt idx="4393">
                  <c:v>25.5992</c:v>
                </c:pt>
                <c:pt idx="4394">
                  <c:v>24.305</c:v>
                </c:pt>
                <c:pt idx="4395">
                  <c:v>24.819600000000001</c:v>
                </c:pt>
                <c:pt idx="4396">
                  <c:v>26.299399999999999</c:v>
                </c:pt>
                <c:pt idx="4397">
                  <c:v>26.323400000000003</c:v>
                </c:pt>
                <c:pt idx="4398">
                  <c:v>24.708999999999996</c:v>
                </c:pt>
                <c:pt idx="4399">
                  <c:v>25.970800000000001</c:v>
                </c:pt>
                <c:pt idx="4400">
                  <c:v>25.309800000000003</c:v>
                </c:pt>
                <c:pt idx="4401">
                  <c:v>24.704799999999999</c:v>
                </c:pt>
                <c:pt idx="4402">
                  <c:v>25.9862</c:v>
                </c:pt>
                <c:pt idx="4403">
                  <c:v>24.119999999999997</c:v>
                </c:pt>
                <c:pt idx="4404">
                  <c:v>25.599399999999996</c:v>
                </c:pt>
                <c:pt idx="4405">
                  <c:v>25.29</c:v>
                </c:pt>
                <c:pt idx="4406">
                  <c:v>25.5334</c:v>
                </c:pt>
                <c:pt idx="4407">
                  <c:v>26.009399999999999</c:v>
                </c:pt>
                <c:pt idx="4408">
                  <c:v>25.103000000000002</c:v>
                </c:pt>
                <c:pt idx="4409">
                  <c:v>25.246600000000001</c:v>
                </c:pt>
                <c:pt idx="4410">
                  <c:v>26.085000000000001</c:v>
                </c:pt>
                <c:pt idx="4411">
                  <c:v>25.696599999999997</c:v>
                </c:pt>
                <c:pt idx="4412">
                  <c:v>25.920400000000001</c:v>
                </c:pt>
                <c:pt idx="4413">
                  <c:v>25.451999999999998</c:v>
                </c:pt>
                <c:pt idx="4414">
                  <c:v>24.850999999999999</c:v>
                </c:pt>
                <c:pt idx="4415">
                  <c:v>25.221599999999999</c:v>
                </c:pt>
                <c:pt idx="4416">
                  <c:v>25.325400000000002</c:v>
                </c:pt>
                <c:pt idx="4417">
                  <c:v>25.926000000000002</c:v>
                </c:pt>
                <c:pt idx="4418">
                  <c:v>25.7454</c:v>
                </c:pt>
                <c:pt idx="4419">
                  <c:v>25.4788</c:v>
                </c:pt>
                <c:pt idx="4420">
                  <c:v>25.355399999999999</c:v>
                </c:pt>
                <c:pt idx="4421">
                  <c:v>25.529599999999995</c:v>
                </c:pt>
                <c:pt idx="4422">
                  <c:v>25.630200000000002</c:v>
                </c:pt>
                <c:pt idx="4423">
                  <c:v>25.607800000000001</c:v>
                </c:pt>
                <c:pt idx="4424">
                  <c:v>25.745600000000003</c:v>
                </c:pt>
                <c:pt idx="4425">
                  <c:v>25.241</c:v>
                </c:pt>
                <c:pt idx="4426">
                  <c:v>25.048400000000001</c:v>
                </c:pt>
                <c:pt idx="4427">
                  <c:v>24.256799999999998</c:v>
                </c:pt>
                <c:pt idx="4428">
                  <c:v>25.395800000000001</c:v>
                </c:pt>
                <c:pt idx="4429">
                  <c:v>24.466999999999999</c:v>
                </c:pt>
                <c:pt idx="4430">
                  <c:v>24.380000000000003</c:v>
                </c:pt>
                <c:pt idx="4431">
                  <c:v>24.965800000000002</c:v>
                </c:pt>
                <c:pt idx="4432">
                  <c:v>25.215200000000003</c:v>
                </c:pt>
                <c:pt idx="4433">
                  <c:v>24.662599999999998</c:v>
                </c:pt>
                <c:pt idx="4434">
                  <c:v>25.619399999999999</c:v>
                </c:pt>
                <c:pt idx="4435">
                  <c:v>24.956000000000003</c:v>
                </c:pt>
                <c:pt idx="4436">
                  <c:v>24.4756</c:v>
                </c:pt>
                <c:pt idx="4437">
                  <c:v>24.277799999999999</c:v>
                </c:pt>
                <c:pt idx="4438">
                  <c:v>25.209600000000002</c:v>
                </c:pt>
                <c:pt idx="4439">
                  <c:v>27.4056</c:v>
                </c:pt>
                <c:pt idx="4440">
                  <c:v>25.663200000000003</c:v>
                </c:pt>
                <c:pt idx="4441">
                  <c:v>24.607199999999999</c:v>
                </c:pt>
                <c:pt idx="4442">
                  <c:v>25.223199999999999</c:v>
                </c:pt>
                <c:pt idx="4443">
                  <c:v>26.736800000000002</c:v>
                </c:pt>
                <c:pt idx="4444">
                  <c:v>24.884399999999999</c:v>
                </c:pt>
                <c:pt idx="4445">
                  <c:v>26.1432</c:v>
                </c:pt>
                <c:pt idx="4446">
                  <c:v>25.422799999999999</c:v>
                </c:pt>
                <c:pt idx="4447">
                  <c:v>25.054399999999998</c:v>
                </c:pt>
                <c:pt idx="4448">
                  <c:v>24.072600000000001</c:v>
                </c:pt>
                <c:pt idx="4449">
                  <c:v>23.333199999999998</c:v>
                </c:pt>
                <c:pt idx="4450">
                  <c:v>26.080399999999997</c:v>
                </c:pt>
                <c:pt idx="4451">
                  <c:v>26.0928</c:v>
                </c:pt>
                <c:pt idx="4452">
                  <c:v>26.8584</c:v>
                </c:pt>
                <c:pt idx="4453">
                  <c:v>26.524000000000001</c:v>
                </c:pt>
                <c:pt idx="4454">
                  <c:v>26.245199999999997</c:v>
                </c:pt>
                <c:pt idx="4455">
                  <c:v>25.967199999999998</c:v>
                </c:pt>
                <c:pt idx="4456">
                  <c:v>24.667200000000001</c:v>
                </c:pt>
                <c:pt idx="4457">
                  <c:v>26.5944</c:v>
                </c:pt>
                <c:pt idx="4458">
                  <c:v>26.884800000000002</c:v>
                </c:pt>
                <c:pt idx="4459">
                  <c:v>27.430399999999999</c:v>
                </c:pt>
                <c:pt idx="4460">
                  <c:v>27.330399999999997</c:v>
                </c:pt>
                <c:pt idx="4461">
                  <c:v>26.453599999999998</c:v>
                </c:pt>
                <c:pt idx="4462">
                  <c:v>24.711199999999998</c:v>
                </c:pt>
                <c:pt idx="4463">
                  <c:v>24.5608</c:v>
                </c:pt>
                <c:pt idx="4464">
                  <c:v>25.2836</c:v>
                </c:pt>
                <c:pt idx="4465">
                  <c:v>24.9312</c:v>
                </c:pt>
                <c:pt idx="4466">
                  <c:v>25.864000000000001</c:v>
                </c:pt>
                <c:pt idx="4467">
                  <c:v>25.335999999999999</c:v>
                </c:pt>
                <c:pt idx="4468">
                  <c:v>23.153599999999997</c:v>
                </c:pt>
                <c:pt idx="4469">
                  <c:v>23.303599999999999</c:v>
                </c:pt>
                <c:pt idx="4470">
                  <c:v>24.55</c:v>
                </c:pt>
                <c:pt idx="4471">
                  <c:v>24.63</c:v>
                </c:pt>
                <c:pt idx="4472">
                  <c:v>25.67</c:v>
                </c:pt>
                <c:pt idx="4473">
                  <c:v>25.91</c:v>
                </c:pt>
                <c:pt idx="4474">
                  <c:v>25.61</c:v>
                </c:pt>
                <c:pt idx="4475">
                  <c:v>24.669999999999998</c:v>
                </c:pt>
                <c:pt idx="4476">
                  <c:v>24.31</c:v>
                </c:pt>
                <c:pt idx="4477">
                  <c:v>23.28</c:v>
                </c:pt>
                <c:pt idx="4478">
                  <c:v>25.299999999999997</c:v>
                </c:pt>
                <c:pt idx="4479">
                  <c:v>25.490000000000002</c:v>
                </c:pt>
                <c:pt idx="4480">
                  <c:v>25.59</c:v>
                </c:pt>
                <c:pt idx="4481">
                  <c:v>25.43</c:v>
                </c:pt>
                <c:pt idx="4482">
                  <c:v>26.72</c:v>
                </c:pt>
                <c:pt idx="4483">
                  <c:v>25.669999999999998</c:v>
                </c:pt>
                <c:pt idx="4484">
                  <c:v>26.37</c:v>
                </c:pt>
                <c:pt idx="4485">
                  <c:v>27.92</c:v>
                </c:pt>
                <c:pt idx="4486">
                  <c:v>28.96</c:v>
                </c:pt>
                <c:pt idx="4487">
                  <c:v>27.1</c:v>
                </c:pt>
                <c:pt idx="4488">
                  <c:v>27.39</c:v>
                </c:pt>
                <c:pt idx="4489">
                  <c:v>28.15</c:v>
                </c:pt>
                <c:pt idx="4490">
                  <c:v>27.73</c:v>
                </c:pt>
                <c:pt idx="4491">
                  <c:v>25.740000000000002</c:v>
                </c:pt>
                <c:pt idx="4492">
                  <c:v>25.53</c:v>
                </c:pt>
                <c:pt idx="4493">
                  <c:v>26.89</c:v>
                </c:pt>
                <c:pt idx="4494">
                  <c:v>26.839999999999996</c:v>
                </c:pt>
                <c:pt idx="4495">
                  <c:v>27.54</c:v>
                </c:pt>
                <c:pt idx="4496">
                  <c:v>28.26</c:v>
                </c:pt>
                <c:pt idx="4497">
                  <c:v>26.48</c:v>
                </c:pt>
                <c:pt idx="4498">
                  <c:v>26.54</c:v>
                </c:pt>
                <c:pt idx="4499">
                  <c:v>27.58</c:v>
                </c:pt>
                <c:pt idx="4500">
                  <c:v>31.155000000000001</c:v>
                </c:pt>
                <c:pt idx="4501">
                  <c:v>33.08</c:v>
                </c:pt>
                <c:pt idx="4502">
                  <c:v>30.97</c:v>
                </c:pt>
                <c:pt idx="4503">
                  <c:v>30.31</c:v>
                </c:pt>
                <c:pt idx="4504">
                  <c:v>31.03</c:v>
                </c:pt>
                <c:pt idx="4505">
                  <c:v>28.12</c:v>
                </c:pt>
                <c:pt idx="4506">
                  <c:v>27.09</c:v>
                </c:pt>
                <c:pt idx="4507">
                  <c:v>28.42</c:v>
                </c:pt>
                <c:pt idx="4508">
                  <c:v>27.42</c:v>
                </c:pt>
                <c:pt idx="4509">
                  <c:v>26.83</c:v>
                </c:pt>
                <c:pt idx="4510">
                  <c:v>28.14</c:v>
                </c:pt>
                <c:pt idx="4511">
                  <c:v>27.23</c:v>
                </c:pt>
                <c:pt idx="4512">
                  <c:v>27.05</c:v>
                </c:pt>
                <c:pt idx="4513">
                  <c:v>26</c:v>
                </c:pt>
                <c:pt idx="4514">
                  <c:v>26.849999999999998</c:v>
                </c:pt>
                <c:pt idx="4515">
                  <c:v>28.25</c:v>
                </c:pt>
                <c:pt idx="4516">
                  <c:v>28.5</c:v>
                </c:pt>
                <c:pt idx="4517">
                  <c:v>27.27</c:v>
                </c:pt>
                <c:pt idx="4518">
                  <c:v>27.19</c:v>
                </c:pt>
                <c:pt idx="4519">
                  <c:v>27.65</c:v>
                </c:pt>
                <c:pt idx="4520">
                  <c:v>26.939999999999998</c:v>
                </c:pt>
                <c:pt idx="4521">
                  <c:v>28.310000000000002</c:v>
                </c:pt>
                <c:pt idx="4522">
                  <c:v>28.33</c:v>
                </c:pt>
                <c:pt idx="4523">
                  <c:v>29.01</c:v>
                </c:pt>
                <c:pt idx="4524">
                  <c:v>28.37</c:v>
                </c:pt>
                <c:pt idx="4525">
                  <c:v>29.46</c:v>
                </c:pt>
                <c:pt idx="4526">
                  <c:v>27.58</c:v>
                </c:pt>
                <c:pt idx="4527">
                  <c:v>26.67</c:v>
                </c:pt>
                <c:pt idx="4528">
                  <c:v>29.48</c:v>
                </c:pt>
                <c:pt idx="4529">
                  <c:v>28.92</c:v>
                </c:pt>
                <c:pt idx="4530">
                  <c:v>30.26</c:v>
                </c:pt>
                <c:pt idx="4531">
                  <c:v>27.99</c:v>
                </c:pt>
                <c:pt idx="4532">
                  <c:v>26.75</c:v>
                </c:pt>
                <c:pt idx="4533">
                  <c:v>26.72</c:v>
                </c:pt>
                <c:pt idx="4534">
                  <c:v>28.04</c:v>
                </c:pt>
                <c:pt idx="4535">
                  <c:v>29.58</c:v>
                </c:pt>
                <c:pt idx="4536">
                  <c:v>27.61</c:v>
                </c:pt>
                <c:pt idx="4537">
                  <c:v>28.26</c:v>
                </c:pt>
                <c:pt idx="4538">
                  <c:v>30.09</c:v>
                </c:pt>
                <c:pt idx="4539">
                  <c:v>29.080000000000002</c:v>
                </c:pt>
                <c:pt idx="4540">
                  <c:v>29.19</c:v>
                </c:pt>
                <c:pt idx="4541">
                  <c:v>27.19</c:v>
                </c:pt>
                <c:pt idx="4542">
                  <c:v>26.68</c:v>
                </c:pt>
                <c:pt idx="4543">
                  <c:v>28.13</c:v>
                </c:pt>
                <c:pt idx="4544">
                  <c:v>28.69</c:v>
                </c:pt>
                <c:pt idx="4545">
                  <c:v>27.78</c:v>
                </c:pt>
                <c:pt idx="4546">
                  <c:v>29.18</c:v>
                </c:pt>
                <c:pt idx="4547">
                  <c:v>28.490000000000002</c:v>
                </c:pt>
                <c:pt idx="4548">
                  <c:v>27.73</c:v>
                </c:pt>
                <c:pt idx="4549">
                  <c:v>31.53</c:v>
                </c:pt>
                <c:pt idx="4550">
                  <c:v>31.71</c:v>
                </c:pt>
                <c:pt idx="4551">
                  <c:v>33.11</c:v>
                </c:pt>
                <c:pt idx="4552">
                  <c:v>32.840000000000003</c:v>
                </c:pt>
                <c:pt idx="4553">
                  <c:v>29.18</c:v>
                </c:pt>
                <c:pt idx="4554">
                  <c:v>29.08</c:v>
                </c:pt>
                <c:pt idx="4555">
                  <c:v>31.9</c:v>
                </c:pt>
                <c:pt idx="4556">
                  <c:v>32.159999999999997</c:v>
                </c:pt>
                <c:pt idx="4557">
                  <c:v>32.01</c:v>
                </c:pt>
                <c:pt idx="4558">
                  <c:v>33.69</c:v>
                </c:pt>
                <c:pt idx="4559">
                  <c:v>35.76</c:v>
                </c:pt>
                <c:pt idx="4560">
                  <c:v>38</c:v>
                </c:pt>
                <c:pt idx="4561">
                  <c:v>37.638000000000005</c:v>
                </c:pt>
                <c:pt idx="4562">
                  <c:v>35.133000000000003</c:v>
                </c:pt>
                <c:pt idx="4563">
                  <c:v>37.656999999999996</c:v>
                </c:pt>
                <c:pt idx="4564">
                  <c:v>36.667000000000002</c:v>
                </c:pt>
                <c:pt idx="4565">
                  <c:v>36.362000000000002</c:v>
                </c:pt>
                <c:pt idx="4566">
                  <c:v>36.634</c:v>
                </c:pt>
                <c:pt idx="4567">
                  <c:v>34.894999999999996</c:v>
                </c:pt>
                <c:pt idx="4568">
                  <c:v>37.230000000000004</c:v>
                </c:pt>
                <c:pt idx="4569">
                  <c:v>36.003</c:v>
                </c:pt>
                <c:pt idx="4570">
                  <c:v>33.362000000000002</c:v>
                </c:pt>
                <c:pt idx="4571">
                  <c:v>31.88</c:v>
                </c:pt>
                <c:pt idx="4572">
                  <c:v>31.003</c:v>
                </c:pt>
                <c:pt idx="4573">
                  <c:v>31.250000000000004</c:v>
                </c:pt>
                <c:pt idx="4574">
                  <c:v>32.33</c:v>
                </c:pt>
                <c:pt idx="4575">
                  <c:v>32.585000000000001</c:v>
                </c:pt>
                <c:pt idx="4576">
                  <c:v>31.788</c:v>
                </c:pt>
                <c:pt idx="4577">
                  <c:v>34.125999999999998</c:v>
                </c:pt>
                <c:pt idx="4578">
                  <c:v>35.483000000000004</c:v>
                </c:pt>
                <c:pt idx="4579">
                  <c:v>34.319000000000003</c:v>
                </c:pt>
                <c:pt idx="4580">
                  <c:v>32.442999999999998</c:v>
                </c:pt>
                <c:pt idx="4581">
                  <c:v>31.34</c:v>
                </c:pt>
                <c:pt idx="4582">
                  <c:v>29.29</c:v>
                </c:pt>
                <c:pt idx="4583">
                  <c:v>30.484000000000002</c:v>
                </c:pt>
                <c:pt idx="4584">
                  <c:v>31.956</c:v>
                </c:pt>
                <c:pt idx="4585">
                  <c:v>32.863999999999997</c:v>
                </c:pt>
                <c:pt idx="4586">
                  <c:v>35.215000000000003</c:v>
                </c:pt>
                <c:pt idx="4587">
                  <c:v>34.643000000000001</c:v>
                </c:pt>
                <c:pt idx="4588">
                  <c:v>31.33</c:v>
                </c:pt>
                <c:pt idx="4589">
                  <c:v>31.263999999999999</c:v>
                </c:pt>
                <c:pt idx="4590">
                  <c:v>30.537000000000003</c:v>
                </c:pt>
                <c:pt idx="4591">
                  <c:v>31.686999999999998</c:v>
                </c:pt>
                <c:pt idx="4592">
                  <c:v>33.737320000000004</c:v>
                </c:pt>
                <c:pt idx="4593">
                  <c:v>34.078699999999998</c:v>
                </c:pt>
                <c:pt idx="4594">
                  <c:v>34.658100000000005</c:v>
                </c:pt>
                <c:pt idx="4595">
                  <c:v>35.57</c:v>
                </c:pt>
                <c:pt idx="4596">
                  <c:v>34.880000000000003</c:v>
                </c:pt>
                <c:pt idx="4597">
                  <c:v>32.747250000000001</c:v>
                </c:pt>
                <c:pt idx="4598">
                  <c:v>34.870220000000003</c:v>
                </c:pt>
                <c:pt idx="4599">
                  <c:v>33.535179999999997</c:v>
                </c:pt>
                <c:pt idx="4600">
                  <c:v>34.337000000000003</c:v>
                </c:pt>
                <c:pt idx="4601">
                  <c:v>32.501010000000001</c:v>
                </c:pt>
                <c:pt idx="4602">
                  <c:v>32.840000000000003</c:v>
                </c:pt>
                <c:pt idx="4603">
                  <c:v>33.870000000000005</c:v>
                </c:pt>
                <c:pt idx="4604">
                  <c:v>31.165500000000002</c:v>
                </c:pt>
                <c:pt idx="4605">
                  <c:v>33.207300000000004</c:v>
                </c:pt>
                <c:pt idx="4606">
                  <c:v>34.944899999999997</c:v>
                </c:pt>
                <c:pt idx="4607">
                  <c:v>35.040500000000002</c:v>
                </c:pt>
                <c:pt idx="4608">
                  <c:v>36.138199999999998</c:v>
                </c:pt>
                <c:pt idx="4609">
                  <c:v>34.81</c:v>
                </c:pt>
                <c:pt idx="4610">
                  <c:v>32.100300000000004</c:v>
                </c:pt>
                <c:pt idx="4611">
                  <c:v>28.574809999999999</c:v>
                </c:pt>
                <c:pt idx="4612">
                  <c:v>32.218000000000004</c:v>
                </c:pt>
                <c:pt idx="4613">
                  <c:v>32.1629</c:v>
                </c:pt>
                <c:pt idx="4614">
                  <c:v>31.483000000000004</c:v>
                </c:pt>
                <c:pt idx="4615">
                  <c:v>31.685860000000005</c:v>
                </c:pt>
                <c:pt idx="4616">
                  <c:v>31.180170000000004</c:v>
                </c:pt>
                <c:pt idx="4617">
                  <c:v>32.97</c:v>
                </c:pt>
                <c:pt idx="4618">
                  <c:v>28.301120000000004</c:v>
                </c:pt>
                <c:pt idx="4619">
                  <c:v>33.799300000000002</c:v>
                </c:pt>
                <c:pt idx="4620">
                  <c:v>33.5349</c:v>
                </c:pt>
                <c:pt idx="4621">
                  <c:v>33.893700000000003</c:v>
                </c:pt>
                <c:pt idx="4622">
                  <c:v>33.280770000000004</c:v>
                </c:pt>
                <c:pt idx="4623">
                  <c:v>33.643039999999999</c:v>
                </c:pt>
                <c:pt idx="4624">
                  <c:v>34.497199999999999</c:v>
                </c:pt>
                <c:pt idx="4625">
                  <c:v>28.485440000000004</c:v>
                </c:pt>
                <c:pt idx="4626">
                  <c:v>31.892800000000001</c:v>
                </c:pt>
                <c:pt idx="4627">
                  <c:v>33.653199999999998</c:v>
                </c:pt>
                <c:pt idx="4628">
                  <c:v>32.457039999999999</c:v>
                </c:pt>
                <c:pt idx="4629">
                  <c:v>31.38984</c:v>
                </c:pt>
                <c:pt idx="4630">
                  <c:v>31.91112</c:v>
                </c:pt>
                <c:pt idx="4631">
                  <c:v>29.4392</c:v>
                </c:pt>
                <c:pt idx="4632">
                  <c:v>30.490400000000001</c:v>
                </c:pt>
                <c:pt idx="4633">
                  <c:v>32.147199999999998</c:v>
                </c:pt>
                <c:pt idx="4634">
                  <c:v>32.031999999999996</c:v>
                </c:pt>
                <c:pt idx="4635">
                  <c:v>32.602000000000004</c:v>
                </c:pt>
                <c:pt idx="4636">
                  <c:v>33.285200000000003</c:v>
                </c:pt>
                <c:pt idx="4637">
                  <c:v>32.49</c:v>
                </c:pt>
                <c:pt idx="4638">
                  <c:v>29.810000000000002</c:v>
                </c:pt>
                <c:pt idx="4639">
                  <c:v>28.369360000000004</c:v>
                </c:pt>
                <c:pt idx="4640">
                  <c:v>29.41</c:v>
                </c:pt>
                <c:pt idx="4641">
                  <c:v>29.32</c:v>
                </c:pt>
                <c:pt idx="4642">
                  <c:v>29.1</c:v>
                </c:pt>
                <c:pt idx="4643">
                  <c:v>29.78</c:v>
                </c:pt>
                <c:pt idx="4644">
                  <c:v>29.830000000000002</c:v>
                </c:pt>
                <c:pt idx="4645">
                  <c:v>28.57</c:v>
                </c:pt>
                <c:pt idx="4646">
                  <c:v>27.698799999999999</c:v>
                </c:pt>
                <c:pt idx="4647">
                  <c:v>28.900000000000002</c:v>
                </c:pt>
                <c:pt idx="4648">
                  <c:v>30.202000000000002</c:v>
                </c:pt>
                <c:pt idx="4649">
                  <c:v>31.650000000000002</c:v>
                </c:pt>
                <c:pt idx="4650">
                  <c:v>30.46</c:v>
                </c:pt>
                <c:pt idx="4651">
                  <c:v>27.64</c:v>
                </c:pt>
                <c:pt idx="4652">
                  <c:v>27.8</c:v>
                </c:pt>
                <c:pt idx="4653">
                  <c:v>28.014000000000003</c:v>
                </c:pt>
                <c:pt idx="4654">
                  <c:v>26.190399999999997</c:v>
                </c:pt>
                <c:pt idx="4655">
                  <c:v>28.230199999999996</c:v>
                </c:pt>
                <c:pt idx="4656">
                  <c:v>26.998799999999996</c:v>
                </c:pt>
                <c:pt idx="4657">
                  <c:v>27.891799999999996</c:v>
                </c:pt>
                <c:pt idx="4658">
                  <c:v>27.139800000000001</c:v>
                </c:pt>
                <c:pt idx="4659">
                  <c:v>23.503399999999999</c:v>
                </c:pt>
                <c:pt idx="4660">
                  <c:v>23.464399999999998</c:v>
                </c:pt>
                <c:pt idx="4661">
                  <c:v>25.325599999999994</c:v>
                </c:pt>
                <c:pt idx="4662">
                  <c:v>26.187399999999997</c:v>
                </c:pt>
                <c:pt idx="4663">
                  <c:v>27.346399999999996</c:v>
                </c:pt>
                <c:pt idx="4664">
                  <c:v>26.763799999999996</c:v>
                </c:pt>
                <c:pt idx="4665">
                  <c:v>25.325599999999994</c:v>
                </c:pt>
                <c:pt idx="4666">
                  <c:v>24.883799999999997</c:v>
                </c:pt>
                <c:pt idx="4667">
                  <c:v>26.086999999999996</c:v>
                </c:pt>
                <c:pt idx="4668">
                  <c:v>25.9084</c:v>
                </c:pt>
                <c:pt idx="4669">
                  <c:v>26.528799999999997</c:v>
                </c:pt>
                <c:pt idx="4670">
                  <c:v>26.190079999999995</c:v>
                </c:pt>
                <c:pt idx="4671">
                  <c:v>26.340800000000002</c:v>
                </c:pt>
                <c:pt idx="4672">
                  <c:v>25.306799999999996</c:v>
                </c:pt>
                <c:pt idx="4673">
                  <c:v>25.645199999999996</c:v>
                </c:pt>
                <c:pt idx="4674">
                  <c:v>26.415999999999997</c:v>
                </c:pt>
                <c:pt idx="4675">
                  <c:v>27.224400000000003</c:v>
                </c:pt>
                <c:pt idx="4676">
                  <c:v>27.854199999999999</c:v>
                </c:pt>
                <c:pt idx="4677">
                  <c:v>27.9482</c:v>
                </c:pt>
                <c:pt idx="4678">
                  <c:v>26.744999999999997</c:v>
                </c:pt>
                <c:pt idx="4679">
                  <c:v>26.566399999999994</c:v>
                </c:pt>
                <c:pt idx="4680">
                  <c:v>26.350199999999994</c:v>
                </c:pt>
                <c:pt idx="4681">
                  <c:v>24.601199999999999</c:v>
                </c:pt>
                <c:pt idx="4682">
                  <c:v>24.686399999999999</c:v>
                </c:pt>
                <c:pt idx="4683">
                  <c:v>24.695799999999998</c:v>
                </c:pt>
                <c:pt idx="4684">
                  <c:v>24.786999999999999</c:v>
                </c:pt>
                <c:pt idx="4685">
                  <c:v>26.162199999999999</c:v>
                </c:pt>
                <c:pt idx="4686">
                  <c:v>24.481400000000001</c:v>
                </c:pt>
                <c:pt idx="4687">
                  <c:v>24.395449999999997</c:v>
                </c:pt>
                <c:pt idx="4688">
                  <c:v>23.5837</c:v>
                </c:pt>
                <c:pt idx="4689">
                  <c:v>23.927499999999998</c:v>
                </c:pt>
                <c:pt idx="4690">
                  <c:v>24.8825</c:v>
                </c:pt>
                <c:pt idx="4691">
                  <c:v>25.302700000000002</c:v>
                </c:pt>
                <c:pt idx="4692">
                  <c:v>25.522350000000003</c:v>
                </c:pt>
                <c:pt idx="4693">
                  <c:v>25.589199999999998</c:v>
                </c:pt>
                <c:pt idx="4694">
                  <c:v>26.420049999999996</c:v>
                </c:pt>
                <c:pt idx="4695">
                  <c:v>26.668349999999997</c:v>
                </c:pt>
                <c:pt idx="4696">
                  <c:v>24.43365</c:v>
                </c:pt>
                <c:pt idx="4697">
                  <c:v>23.698300000000003</c:v>
                </c:pt>
                <c:pt idx="4698">
                  <c:v>24.194899999999997</c:v>
                </c:pt>
                <c:pt idx="4699">
                  <c:v>23.898849999999996</c:v>
                </c:pt>
                <c:pt idx="4700">
                  <c:v>23.239899999999999</c:v>
                </c:pt>
                <c:pt idx="4701">
                  <c:v>23.765149999999998</c:v>
                </c:pt>
                <c:pt idx="4702">
                  <c:v>24.042099999999998</c:v>
                </c:pt>
                <c:pt idx="4703">
                  <c:v>23.812899999999999</c:v>
                </c:pt>
                <c:pt idx="4704">
                  <c:v>23.994349999999997</c:v>
                </c:pt>
                <c:pt idx="4705">
                  <c:v>22.504549999999998</c:v>
                </c:pt>
                <c:pt idx="4706">
                  <c:v>21.9984</c:v>
                </c:pt>
                <c:pt idx="4707">
                  <c:v>22.294449999999998</c:v>
                </c:pt>
                <c:pt idx="4708">
                  <c:v>22.829249999999998</c:v>
                </c:pt>
                <c:pt idx="4709">
                  <c:v>24.519599999999997</c:v>
                </c:pt>
                <c:pt idx="4710">
                  <c:v>24.500500000000002</c:v>
                </c:pt>
                <c:pt idx="4711">
                  <c:v>25.073499999999996</c:v>
                </c:pt>
                <c:pt idx="4712">
                  <c:v>24.385899999999999</c:v>
                </c:pt>
                <c:pt idx="4713">
                  <c:v>25.598750000000003</c:v>
                </c:pt>
                <c:pt idx="4714">
                  <c:v>24.581399999999999</c:v>
                </c:pt>
                <c:pt idx="4715">
                  <c:v>24.581399999999999</c:v>
                </c:pt>
                <c:pt idx="4716">
                  <c:v>24.464099999999998</c:v>
                </c:pt>
                <c:pt idx="4717">
                  <c:v>24.412199999999999</c:v>
                </c:pt>
                <c:pt idx="4718">
                  <c:v>24.337</c:v>
                </c:pt>
                <c:pt idx="4719">
                  <c:v>24.299399999999999</c:v>
                </c:pt>
                <c:pt idx="4720">
                  <c:v>23.556799999999996</c:v>
                </c:pt>
                <c:pt idx="4721">
                  <c:v>22.945799999999998</c:v>
                </c:pt>
                <c:pt idx="4722">
                  <c:v>23.114999999999998</c:v>
                </c:pt>
                <c:pt idx="4723">
                  <c:v>23.387599999999999</c:v>
                </c:pt>
                <c:pt idx="4724">
                  <c:v>23.121399999999998</c:v>
                </c:pt>
                <c:pt idx="4725">
                  <c:v>23.331199999999999</c:v>
                </c:pt>
                <c:pt idx="4726">
                  <c:v>23.1526</c:v>
                </c:pt>
                <c:pt idx="4727">
                  <c:v>23.3782</c:v>
                </c:pt>
                <c:pt idx="4728">
                  <c:v>22.222000000000001</c:v>
                </c:pt>
                <c:pt idx="4729">
                  <c:v>21.996400000000001</c:v>
                </c:pt>
                <c:pt idx="4730">
                  <c:v>22.654399999999999</c:v>
                </c:pt>
                <c:pt idx="4731">
                  <c:v>22.141399999999997</c:v>
                </c:pt>
                <c:pt idx="4732">
                  <c:v>23.936799999999998</c:v>
                </c:pt>
                <c:pt idx="4733">
                  <c:v>22.432999999999996</c:v>
                </c:pt>
                <c:pt idx="4734">
                  <c:v>22.339299999999998</c:v>
                </c:pt>
                <c:pt idx="4735">
                  <c:v>21.606000000000002</c:v>
                </c:pt>
                <c:pt idx="4736">
                  <c:v>20.283200000000001</c:v>
                </c:pt>
                <c:pt idx="4737">
                  <c:v>20.1601</c:v>
                </c:pt>
                <c:pt idx="4738">
                  <c:v>19.214549999999999</c:v>
                </c:pt>
                <c:pt idx="4739">
                  <c:v>19.627199999999998</c:v>
                </c:pt>
                <c:pt idx="4740">
                  <c:v>20.335699999999999</c:v>
                </c:pt>
                <c:pt idx="4741">
                  <c:v>21.590499999999999</c:v>
                </c:pt>
                <c:pt idx="4742">
                  <c:v>21.012999999999998</c:v>
                </c:pt>
                <c:pt idx="4743">
                  <c:v>20.596199999999996</c:v>
                </c:pt>
                <c:pt idx="4744">
                  <c:v>22.4831</c:v>
                </c:pt>
                <c:pt idx="4745">
                  <c:v>20.827817500000002</c:v>
                </c:pt>
                <c:pt idx="4746">
                  <c:v>22.692779999999999</c:v>
                </c:pt>
                <c:pt idx="4747">
                  <c:v>22.846130000000002</c:v>
                </c:pt>
                <c:pt idx="4748">
                  <c:v>22.771112500000001</c:v>
                </c:pt>
                <c:pt idx="4749">
                  <c:v>22.552790000000002</c:v>
                </c:pt>
                <c:pt idx="4750">
                  <c:v>22.252800000000001</c:v>
                </c:pt>
                <c:pt idx="4751">
                  <c:v>24.052799999999998</c:v>
                </c:pt>
                <c:pt idx="4752">
                  <c:v>24.399445</c:v>
                </c:pt>
                <c:pt idx="4753">
                  <c:v>24.074437499999998</c:v>
                </c:pt>
                <c:pt idx="4754">
                  <c:v>24.679467000000002</c:v>
                </c:pt>
                <c:pt idx="4755">
                  <c:v>23.109469999999998</c:v>
                </c:pt>
                <c:pt idx="4756">
                  <c:v>23.234479500000003</c:v>
                </c:pt>
                <c:pt idx="4757">
                  <c:v>24.66360525</c:v>
                </c:pt>
                <c:pt idx="4758">
                  <c:v>24.787777500000001</c:v>
                </c:pt>
                <c:pt idx="4759">
                  <c:v>23.831107499999998</c:v>
                </c:pt>
                <c:pt idx="4760">
                  <c:v>23.7844525</c:v>
                </c:pt>
                <c:pt idx="4761">
                  <c:v>24.47279</c:v>
                </c:pt>
                <c:pt idx="4762">
                  <c:v>23.889425000000003</c:v>
                </c:pt>
                <c:pt idx="4763">
                  <c:v>24.049401</c:v>
                </c:pt>
                <c:pt idx="4764">
                  <c:v>23.436130000000002</c:v>
                </c:pt>
                <c:pt idx="4765">
                  <c:v>24.5477925</c:v>
                </c:pt>
                <c:pt idx="4766">
                  <c:v>24.03195375</c:v>
                </c:pt>
                <c:pt idx="4767">
                  <c:v>24.6044375</c:v>
                </c:pt>
                <c:pt idx="4768">
                  <c:v>24.156943250000001</c:v>
                </c:pt>
                <c:pt idx="4769">
                  <c:v>23.28525775</c:v>
                </c:pt>
                <c:pt idx="4770">
                  <c:v>23.962738000000002</c:v>
                </c:pt>
                <c:pt idx="4771">
                  <c:v>24.2510975</c:v>
                </c:pt>
                <c:pt idx="4772">
                  <c:v>25.29945</c:v>
                </c:pt>
                <c:pt idx="4773">
                  <c:v>25.956105000000001</c:v>
                </c:pt>
                <c:pt idx="4774">
                  <c:v>25.649435</c:v>
                </c:pt>
                <c:pt idx="4775">
                  <c:v>24.399374999999999</c:v>
                </c:pt>
                <c:pt idx="4776">
                  <c:v>25.372</c:v>
                </c:pt>
                <c:pt idx="4777">
                  <c:v>24.843999999999998</c:v>
                </c:pt>
                <c:pt idx="4778">
                  <c:v>24.18</c:v>
                </c:pt>
                <c:pt idx="4779">
                  <c:v>23.17</c:v>
                </c:pt>
                <c:pt idx="4780">
                  <c:v>24.622999999999998</c:v>
                </c:pt>
                <c:pt idx="4781">
                  <c:v>25.512</c:v>
                </c:pt>
                <c:pt idx="4782">
                  <c:v>23.838000000000001</c:v>
                </c:pt>
                <c:pt idx="4783">
                  <c:v>25.183999999999997</c:v>
                </c:pt>
                <c:pt idx="4784">
                  <c:v>25.179000000000002</c:v>
                </c:pt>
                <c:pt idx="4785">
                  <c:v>24.64</c:v>
                </c:pt>
                <c:pt idx="4786">
                  <c:v>24.93</c:v>
                </c:pt>
                <c:pt idx="4787">
                  <c:v>25.580000000000002</c:v>
                </c:pt>
                <c:pt idx="4788">
                  <c:v>24.53</c:v>
                </c:pt>
                <c:pt idx="4789">
                  <c:v>24.215</c:v>
                </c:pt>
                <c:pt idx="4790">
                  <c:v>24.628999999999998</c:v>
                </c:pt>
                <c:pt idx="4791">
                  <c:v>22.997</c:v>
                </c:pt>
                <c:pt idx="4792">
                  <c:v>23.349999999999998</c:v>
                </c:pt>
                <c:pt idx="4793">
                  <c:v>23.831000000000003</c:v>
                </c:pt>
                <c:pt idx="4794">
                  <c:v>24.355</c:v>
                </c:pt>
                <c:pt idx="4795">
                  <c:v>24.34</c:v>
                </c:pt>
                <c:pt idx="4796">
                  <c:v>24.191000000000003</c:v>
                </c:pt>
                <c:pt idx="4797">
                  <c:v>23.094999999999999</c:v>
                </c:pt>
                <c:pt idx="4798">
                  <c:v>24.405000000000001</c:v>
                </c:pt>
                <c:pt idx="4799">
                  <c:v>24.060000000000002</c:v>
                </c:pt>
                <c:pt idx="4800">
                  <c:v>23.43</c:v>
                </c:pt>
                <c:pt idx="4801">
                  <c:v>23.7</c:v>
                </c:pt>
                <c:pt idx="4802">
                  <c:v>24.130000000000003</c:v>
                </c:pt>
                <c:pt idx="4803">
                  <c:v>23.589999999999996</c:v>
                </c:pt>
                <c:pt idx="4804">
                  <c:v>22.838245319999999</c:v>
                </c:pt>
                <c:pt idx="4805">
                  <c:v>23.241588624999999</c:v>
                </c:pt>
                <c:pt idx="4806">
                  <c:v>23.059374200000001</c:v>
                </c:pt>
                <c:pt idx="4807">
                  <c:v>23.084102779999998</c:v>
                </c:pt>
                <c:pt idx="4808">
                  <c:v>24.208182900000001</c:v>
                </c:pt>
                <c:pt idx="4809">
                  <c:v>23.937862420000002</c:v>
                </c:pt>
                <c:pt idx="4810">
                  <c:v>24.825397304999999</c:v>
                </c:pt>
                <c:pt idx="4811">
                  <c:v>23.302392390000001</c:v>
                </c:pt>
                <c:pt idx="4812">
                  <c:v>23.288347010000003</c:v>
                </c:pt>
                <c:pt idx="4813">
                  <c:v>22.096212139999999</c:v>
                </c:pt>
                <c:pt idx="4814">
                  <c:v>24.00754323</c:v>
                </c:pt>
                <c:pt idx="4815">
                  <c:v>24.271733180000002</c:v>
                </c:pt>
                <c:pt idx="4816">
                  <c:v>24.59316098</c:v>
                </c:pt>
                <c:pt idx="4817">
                  <c:v>24.181140259999999</c:v>
                </c:pt>
                <c:pt idx="4818">
                  <c:v>24.489920939999998</c:v>
                </c:pt>
                <c:pt idx="4819">
                  <c:v>22.989120439999997</c:v>
                </c:pt>
                <c:pt idx="4820">
                  <c:v>23.576872649999999</c:v>
                </c:pt>
                <c:pt idx="4821">
                  <c:v>22.262520460000001</c:v>
                </c:pt>
                <c:pt idx="4822">
                  <c:v>24.137085639999999</c:v>
                </c:pt>
                <c:pt idx="4823">
                  <c:v>24.563996160000002</c:v>
                </c:pt>
                <c:pt idx="4824">
                  <c:v>24.32680702</c:v>
                </c:pt>
                <c:pt idx="4825">
                  <c:v>23.655230414999998</c:v>
                </c:pt>
                <c:pt idx="4826">
                  <c:v>22.847619370000004</c:v>
                </c:pt>
                <c:pt idx="4827">
                  <c:v>22.997210819999999</c:v>
                </c:pt>
                <c:pt idx="4828">
                  <c:v>22.40459448</c:v>
                </c:pt>
                <c:pt idx="4829">
                  <c:v>23.955899800000001</c:v>
                </c:pt>
                <c:pt idx="4830">
                  <c:v>23.7846364</c:v>
                </c:pt>
                <c:pt idx="4831">
                  <c:v>24.065120319999998</c:v>
                </c:pt>
                <c:pt idx="4832">
                  <c:v>23.562509405</c:v>
                </c:pt>
                <c:pt idx="4833">
                  <c:v>23.006648074999998</c:v>
                </c:pt>
                <c:pt idx="4834">
                  <c:v>23.074163070000001</c:v>
                </c:pt>
                <c:pt idx="4835">
                  <c:v>23.29</c:v>
                </c:pt>
                <c:pt idx="4836">
                  <c:v>25.18</c:v>
                </c:pt>
                <c:pt idx="4837">
                  <c:v>24.62</c:v>
                </c:pt>
                <c:pt idx="4838">
                  <c:v>23.798000000000002</c:v>
                </c:pt>
                <c:pt idx="4839">
                  <c:v>24.1174</c:v>
                </c:pt>
                <c:pt idx="4840">
                  <c:v>24.574999999999999</c:v>
                </c:pt>
                <c:pt idx="4841">
                  <c:v>25.08</c:v>
                </c:pt>
                <c:pt idx="4842">
                  <c:v>26.15</c:v>
                </c:pt>
                <c:pt idx="4843">
                  <c:v>27.13</c:v>
                </c:pt>
                <c:pt idx="4844">
                  <c:v>27.72</c:v>
                </c:pt>
                <c:pt idx="4845">
                  <c:v>27.95</c:v>
                </c:pt>
                <c:pt idx="4846">
                  <c:v>26.465</c:v>
                </c:pt>
                <c:pt idx="4847">
                  <c:v>25.747999999999998</c:v>
                </c:pt>
                <c:pt idx="4848">
                  <c:v>25.589999999999996</c:v>
                </c:pt>
                <c:pt idx="4849">
                  <c:v>24.94</c:v>
                </c:pt>
                <c:pt idx="4850">
                  <c:v>27.28</c:v>
                </c:pt>
                <c:pt idx="4851">
                  <c:v>27.704999999999998</c:v>
                </c:pt>
                <c:pt idx="4852">
                  <c:v>27.844999999999999</c:v>
                </c:pt>
                <c:pt idx="4853">
                  <c:v>27.030999999999999</c:v>
                </c:pt>
                <c:pt idx="4854">
                  <c:v>25.631</c:v>
                </c:pt>
                <c:pt idx="4855">
                  <c:v>25.71</c:v>
                </c:pt>
                <c:pt idx="4856">
                  <c:v>25.59</c:v>
                </c:pt>
                <c:pt idx="4857">
                  <c:v>26.189999999999998</c:v>
                </c:pt>
                <c:pt idx="4858">
                  <c:v>25.939999999999998</c:v>
                </c:pt>
                <c:pt idx="4859">
                  <c:v>26.18</c:v>
                </c:pt>
                <c:pt idx="4860">
                  <c:v>27.06</c:v>
                </c:pt>
                <c:pt idx="4861">
                  <c:v>27.799999999999997</c:v>
                </c:pt>
                <c:pt idx="4862">
                  <c:v>26.669999999999998</c:v>
                </c:pt>
                <c:pt idx="4863">
                  <c:v>26.060000000000002</c:v>
                </c:pt>
                <c:pt idx="4864">
                  <c:v>26.936999999999998</c:v>
                </c:pt>
                <c:pt idx="4865">
                  <c:v>27.535000000000004</c:v>
                </c:pt>
                <c:pt idx="4866">
                  <c:v>27.55</c:v>
                </c:pt>
                <c:pt idx="4867">
                  <c:v>26.285</c:v>
                </c:pt>
                <c:pt idx="4868">
                  <c:v>26.221</c:v>
                </c:pt>
                <c:pt idx="4869">
                  <c:v>24.58</c:v>
                </c:pt>
                <c:pt idx="4870">
                  <c:v>25.36</c:v>
                </c:pt>
                <c:pt idx="4871">
                  <c:v>26.740000000000002</c:v>
                </c:pt>
                <c:pt idx="4872">
                  <c:v>25.92</c:v>
                </c:pt>
                <c:pt idx="4873">
                  <c:v>26.86</c:v>
                </c:pt>
                <c:pt idx="4874">
                  <c:v>28.212700000000002</c:v>
                </c:pt>
                <c:pt idx="4875">
                  <c:v>28.2578</c:v>
                </c:pt>
                <c:pt idx="4876">
                  <c:v>27.195999999999998</c:v>
                </c:pt>
                <c:pt idx="4877">
                  <c:v>26.9</c:v>
                </c:pt>
                <c:pt idx="4878">
                  <c:v>27.523</c:v>
                </c:pt>
                <c:pt idx="4879">
                  <c:v>28.106999999999999</c:v>
                </c:pt>
                <c:pt idx="4880">
                  <c:v>30.314</c:v>
                </c:pt>
                <c:pt idx="4881">
                  <c:v>28.998000000000001</c:v>
                </c:pt>
                <c:pt idx="4882">
                  <c:v>27.9</c:v>
                </c:pt>
                <c:pt idx="4883">
                  <c:v>26.31</c:v>
                </c:pt>
                <c:pt idx="4884">
                  <c:v>26.9</c:v>
                </c:pt>
                <c:pt idx="4885">
                  <c:v>29.200000000000003</c:v>
                </c:pt>
                <c:pt idx="4886">
                  <c:v>27.77</c:v>
                </c:pt>
                <c:pt idx="4887">
                  <c:v>27.77</c:v>
                </c:pt>
                <c:pt idx="4888">
                  <c:v>28.41</c:v>
                </c:pt>
                <c:pt idx="4889">
                  <c:v>26.369999999999997</c:v>
                </c:pt>
                <c:pt idx="4890">
                  <c:v>24.988999999999997</c:v>
                </c:pt>
                <c:pt idx="4891">
                  <c:v>26.094000000000001</c:v>
                </c:pt>
                <c:pt idx="4892">
                  <c:v>29.426000000000002</c:v>
                </c:pt>
                <c:pt idx="4893">
                  <c:v>29.900000000000002</c:v>
                </c:pt>
                <c:pt idx="4894">
                  <c:v>30.009999999999998</c:v>
                </c:pt>
                <c:pt idx="4895">
                  <c:v>30.831400000000002</c:v>
                </c:pt>
                <c:pt idx="4896">
                  <c:v>30.227</c:v>
                </c:pt>
                <c:pt idx="4897">
                  <c:v>29.64</c:v>
                </c:pt>
                <c:pt idx="4898">
                  <c:v>27.160000000000004</c:v>
                </c:pt>
                <c:pt idx="4899">
                  <c:v>27.32</c:v>
                </c:pt>
                <c:pt idx="4900">
                  <c:v>28.009999999999998</c:v>
                </c:pt>
                <c:pt idx="4901">
                  <c:v>26.99</c:v>
                </c:pt>
                <c:pt idx="4902">
                  <c:v>25.7058</c:v>
                </c:pt>
                <c:pt idx="4903">
                  <c:v>26.414000000000001</c:v>
                </c:pt>
                <c:pt idx="4904">
                  <c:v>25.956000000000003</c:v>
                </c:pt>
                <c:pt idx="4905">
                  <c:v>25.88</c:v>
                </c:pt>
                <c:pt idx="4906">
                  <c:v>27.22</c:v>
                </c:pt>
                <c:pt idx="4907">
                  <c:v>29.4283</c:v>
                </c:pt>
                <c:pt idx="4908">
                  <c:v>22.36</c:v>
                </c:pt>
                <c:pt idx="4909">
                  <c:v>26.889000000000003</c:v>
                </c:pt>
                <c:pt idx="4910">
                  <c:v>29.847000000000001</c:v>
                </c:pt>
                <c:pt idx="4911">
                  <c:v>28.29</c:v>
                </c:pt>
                <c:pt idx="4912">
                  <c:v>28.89</c:v>
                </c:pt>
                <c:pt idx="4913">
                  <c:v>28.619999999999997</c:v>
                </c:pt>
                <c:pt idx="4914">
                  <c:v>27.689999999999998</c:v>
                </c:pt>
                <c:pt idx="4915">
                  <c:v>28.770000000000003</c:v>
                </c:pt>
                <c:pt idx="4916">
                  <c:v>29.840000000000003</c:v>
                </c:pt>
                <c:pt idx="4917">
                  <c:v>28.155999999999999</c:v>
                </c:pt>
                <c:pt idx="4918">
                  <c:v>28.16</c:v>
                </c:pt>
                <c:pt idx="4919">
                  <c:v>28.448999999999998</c:v>
                </c:pt>
                <c:pt idx="4920">
                  <c:v>28.89</c:v>
                </c:pt>
                <c:pt idx="4921">
                  <c:v>30.36</c:v>
                </c:pt>
                <c:pt idx="4922">
                  <c:v>28.91</c:v>
                </c:pt>
                <c:pt idx="4923">
                  <c:v>28.724699999999999</c:v>
                </c:pt>
                <c:pt idx="4924">
                  <c:v>26.131100000000004</c:v>
                </c:pt>
                <c:pt idx="4925">
                  <c:v>25.479999999999997</c:v>
                </c:pt>
                <c:pt idx="4926">
                  <c:v>25.67</c:v>
                </c:pt>
                <c:pt idx="4927">
                  <c:v>26.29</c:v>
                </c:pt>
                <c:pt idx="4928">
                  <c:v>26.71</c:v>
                </c:pt>
                <c:pt idx="4929">
                  <c:v>25.84</c:v>
                </c:pt>
                <c:pt idx="4930">
                  <c:v>28.363</c:v>
                </c:pt>
                <c:pt idx="4931">
                  <c:v>26.936899999999998</c:v>
                </c:pt>
                <c:pt idx="4932">
                  <c:v>26.459</c:v>
                </c:pt>
                <c:pt idx="4933">
                  <c:v>27.34</c:v>
                </c:pt>
                <c:pt idx="4934">
                  <c:v>28.589999999999996</c:v>
                </c:pt>
                <c:pt idx="4935">
                  <c:v>28.28</c:v>
                </c:pt>
                <c:pt idx="4936">
                  <c:v>27.811500000000002</c:v>
                </c:pt>
                <c:pt idx="4937">
                  <c:v>24.038</c:v>
                </c:pt>
                <c:pt idx="4938">
                  <c:v>25.136699999999998</c:v>
                </c:pt>
                <c:pt idx="4939">
                  <c:v>27.91</c:v>
                </c:pt>
                <c:pt idx="4940">
                  <c:v>27.7</c:v>
                </c:pt>
                <c:pt idx="4941">
                  <c:v>29.75</c:v>
                </c:pt>
                <c:pt idx="4942">
                  <c:v>31.509999999999998</c:v>
                </c:pt>
                <c:pt idx="4943">
                  <c:v>31.27</c:v>
                </c:pt>
                <c:pt idx="4944">
                  <c:v>29.900000000000002</c:v>
                </c:pt>
                <c:pt idx="4945">
                  <c:v>29.250399999999999</c:v>
                </c:pt>
                <c:pt idx="4946">
                  <c:v>28.71</c:v>
                </c:pt>
                <c:pt idx="4947">
                  <c:v>29.650000000000002</c:v>
                </c:pt>
                <c:pt idx="4948">
                  <c:v>31.439999999999998</c:v>
                </c:pt>
                <c:pt idx="4949">
                  <c:v>32.6</c:v>
                </c:pt>
                <c:pt idx="4950">
                  <c:v>30.678000000000001</c:v>
                </c:pt>
                <c:pt idx="4951">
                  <c:v>30.447000000000003</c:v>
                </c:pt>
                <c:pt idx="4952">
                  <c:v>29.5473</c:v>
                </c:pt>
                <c:pt idx="4953">
                  <c:v>27.04</c:v>
                </c:pt>
                <c:pt idx="4954">
                  <c:v>28.537999999999997</c:v>
                </c:pt>
                <c:pt idx="4955">
                  <c:v>30.4</c:v>
                </c:pt>
                <c:pt idx="4956">
                  <c:v>30.33</c:v>
                </c:pt>
                <c:pt idx="4957">
                  <c:v>28.869999999999997</c:v>
                </c:pt>
                <c:pt idx="4958">
                  <c:v>28.438000000000002</c:v>
                </c:pt>
                <c:pt idx="4959">
                  <c:v>28.6813</c:v>
                </c:pt>
                <c:pt idx="4960">
                  <c:v>27.61</c:v>
                </c:pt>
                <c:pt idx="4961">
                  <c:v>29.17</c:v>
                </c:pt>
                <c:pt idx="4962">
                  <c:v>28.009999999999998</c:v>
                </c:pt>
                <c:pt idx="4963">
                  <c:v>29.65</c:v>
                </c:pt>
                <c:pt idx="4964">
                  <c:v>30.525500000000001</c:v>
                </c:pt>
                <c:pt idx="4965">
                  <c:v>31.117699999999999</c:v>
                </c:pt>
                <c:pt idx="4966">
                  <c:v>29.216700000000003</c:v>
                </c:pt>
                <c:pt idx="4967">
                  <c:v>29.32</c:v>
                </c:pt>
                <c:pt idx="4968">
                  <c:v>30.529999999999998</c:v>
                </c:pt>
                <c:pt idx="4969">
                  <c:v>32.54</c:v>
                </c:pt>
                <c:pt idx="4970">
                  <c:v>31.386099999999999</c:v>
                </c:pt>
                <c:pt idx="4971">
                  <c:v>31.510400000000001</c:v>
                </c:pt>
                <c:pt idx="4972">
                  <c:v>30.547699999999999</c:v>
                </c:pt>
                <c:pt idx="4973">
                  <c:v>29.357599999999998</c:v>
                </c:pt>
                <c:pt idx="4974">
                  <c:v>29.9314</c:v>
                </c:pt>
                <c:pt idx="4975">
                  <c:v>29.23</c:v>
                </c:pt>
                <c:pt idx="4976">
                  <c:v>30.69</c:v>
                </c:pt>
                <c:pt idx="4977">
                  <c:v>32.54</c:v>
                </c:pt>
                <c:pt idx="4978">
                  <c:v>32.71</c:v>
                </c:pt>
                <c:pt idx="4979">
                  <c:v>31.331000000000003</c:v>
                </c:pt>
                <c:pt idx="4980">
                  <c:v>31.7637</c:v>
                </c:pt>
                <c:pt idx="4981">
                  <c:v>32.200000000000003</c:v>
                </c:pt>
                <c:pt idx="4982">
                  <c:v>30.902000000000001</c:v>
                </c:pt>
                <c:pt idx="4983">
                  <c:v>32.76</c:v>
                </c:pt>
                <c:pt idx="4984">
                  <c:v>32.391399999999997</c:v>
                </c:pt>
                <c:pt idx="4985">
                  <c:v>34.117100000000001</c:v>
                </c:pt>
                <c:pt idx="4986">
                  <c:v>33.8337</c:v>
                </c:pt>
                <c:pt idx="4987">
                  <c:v>33.129199999999997</c:v>
                </c:pt>
                <c:pt idx="4988">
                  <c:v>31.476500000000001</c:v>
                </c:pt>
                <c:pt idx="4989">
                  <c:v>28.97</c:v>
                </c:pt>
                <c:pt idx="4990">
                  <c:v>33.229999999999997</c:v>
                </c:pt>
                <c:pt idx="4991">
                  <c:v>31.62</c:v>
                </c:pt>
                <c:pt idx="4992">
                  <c:v>29.903400000000001</c:v>
                </c:pt>
                <c:pt idx="4993">
                  <c:v>30.242400000000004</c:v>
                </c:pt>
                <c:pt idx="4994">
                  <c:v>29.690800000000003</c:v>
                </c:pt>
                <c:pt idx="4995">
                  <c:v>30.14</c:v>
                </c:pt>
                <c:pt idx="4996">
                  <c:v>29.75</c:v>
                </c:pt>
                <c:pt idx="4997">
                  <c:v>32.04</c:v>
                </c:pt>
                <c:pt idx="4998">
                  <c:v>31.689999999999998</c:v>
                </c:pt>
                <c:pt idx="4999">
                  <c:v>32.11</c:v>
                </c:pt>
                <c:pt idx="5000">
                  <c:v>31.036299999999997</c:v>
                </c:pt>
                <c:pt idx="5001">
                  <c:v>29.464500000000001</c:v>
                </c:pt>
                <c:pt idx="5002">
                  <c:v>29.24</c:v>
                </c:pt>
                <c:pt idx="5003">
                  <c:v>29.660000000000004</c:v>
                </c:pt>
                <c:pt idx="5004">
                  <c:v>30.442</c:v>
                </c:pt>
                <c:pt idx="5005">
                  <c:v>29.97</c:v>
                </c:pt>
                <c:pt idx="5006">
                  <c:v>30.1934</c:v>
                </c:pt>
                <c:pt idx="5007">
                  <c:v>28.543399999999998</c:v>
                </c:pt>
                <c:pt idx="5008">
                  <c:v>27.89</c:v>
                </c:pt>
                <c:pt idx="5009">
                  <c:v>27.740000000000002</c:v>
                </c:pt>
                <c:pt idx="5010">
                  <c:v>27.42</c:v>
                </c:pt>
                <c:pt idx="5011">
                  <c:v>28.6</c:v>
                </c:pt>
                <c:pt idx="5012">
                  <c:v>28.510099999999998</c:v>
                </c:pt>
                <c:pt idx="5013">
                  <c:v>29.177199999999999</c:v>
                </c:pt>
                <c:pt idx="5014">
                  <c:v>29.2241</c:v>
                </c:pt>
                <c:pt idx="5015">
                  <c:v>28.966000000000001</c:v>
                </c:pt>
                <c:pt idx="5016">
                  <c:v>28.96</c:v>
                </c:pt>
                <c:pt idx="5017">
                  <c:v>30.229999999999997</c:v>
                </c:pt>
                <c:pt idx="5018">
                  <c:v>30.702999999999999</c:v>
                </c:pt>
                <c:pt idx="5019">
                  <c:v>31.86</c:v>
                </c:pt>
                <c:pt idx="5020">
                  <c:v>31.555900000000001</c:v>
                </c:pt>
                <c:pt idx="5021">
                  <c:v>30.113100000000003</c:v>
                </c:pt>
                <c:pt idx="5022">
                  <c:v>30.626400000000004</c:v>
                </c:pt>
                <c:pt idx="5023">
                  <c:v>29.45</c:v>
                </c:pt>
                <c:pt idx="5024">
                  <c:v>26.88</c:v>
                </c:pt>
                <c:pt idx="5025">
                  <c:v>26.339999999999996</c:v>
                </c:pt>
                <c:pt idx="5026">
                  <c:v>26.78</c:v>
                </c:pt>
                <c:pt idx="5027">
                  <c:v>27.729999999999997</c:v>
                </c:pt>
                <c:pt idx="5028">
                  <c:v>26.273000000000003</c:v>
                </c:pt>
                <c:pt idx="5029">
                  <c:v>26.173300000000001</c:v>
                </c:pt>
                <c:pt idx="5030">
                  <c:v>25.25</c:v>
                </c:pt>
                <c:pt idx="5031">
                  <c:v>26.082000000000001</c:v>
                </c:pt>
                <c:pt idx="5032">
                  <c:v>26.78</c:v>
                </c:pt>
                <c:pt idx="5033">
                  <c:v>27.085000000000001</c:v>
                </c:pt>
                <c:pt idx="5034">
                  <c:v>27.62</c:v>
                </c:pt>
                <c:pt idx="5035">
                  <c:v>27.648</c:v>
                </c:pt>
                <c:pt idx="5036">
                  <c:v>26.569000000000003</c:v>
                </c:pt>
                <c:pt idx="5037">
                  <c:v>26.31</c:v>
                </c:pt>
                <c:pt idx="5038">
                  <c:v>25.97</c:v>
                </c:pt>
                <c:pt idx="5039">
                  <c:v>27.949999999999996</c:v>
                </c:pt>
                <c:pt idx="5040">
                  <c:v>26.490000000000002</c:v>
                </c:pt>
                <c:pt idx="5041">
                  <c:v>26.41</c:v>
                </c:pt>
                <c:pt idx="5042">
                  <c:v>26.47</c:v>
                </c:pt>
                <c:pt idx="5043">
                  <c:v>26.103000000000002</c:v>
                </c:pt>
                <c:pt idx="5044">
                  <c:v>26.82</c:v>
                </c:pt>
                <c:pt idx="5045">
                  <c:v>26.727</c:v>
                </c:pt>
                <c:pt idx="5046">
                  <c:v>27.5</c:v>
                </c:pt>
                <c:pt idx="5047">
                  <c:v>26.59</c:v>
                </c:pt>
                <c:pt idx="5048">
                  <c:v>26.677999999999997</c:v>
                </c:pt>
                <c:pt idx="5049">
                  <c:v>26.515000000000001</c:v>
                </c:pt>
                <c:pt idx="5050">
                  <c:v>25.817</c:v>
                </c:pt>
                <c:pt idx="5051">
                  <c:v>26.81</c:v>
                </c:pt>
                <c:pt idx="5052">
                  <c:v>25.68</c:v>
                </c:pt>
                <c:pt idx="5053">
                  <c:v>26.14</c:v>
                </c:pt>
                <c:pt idx="5054">
                  <c:v>26.700000000000003</c:v>
                </c:pt>
                <c:pt idx="5055">
                  <c:v>26.659999999999997</c:v>
                </c:pt>
                <c:pt idx="5056">
                  <c:v>26.234999999999999</c:v>
                </c:pt>
                <c:pt idx="5057">
                  <c:v>25.119</c:v>
                </c:pt>
                <c:pt idx="5058">
                  <c:v>25.48</c:v>
                </c:pt>
                <c:pt idx="5059">
                  <c:v>25.990000000000002</c:v>
                </c:pt>
                <c:pt idx="5060">
                  <c:v>26.144000000000002</c:v>
                </c:pt>
                <c:pt idx="5061">
                  <c:v>25.71</c:v>
                </c:pt>
                <c:pt idx="5062">
                  <c:v>25.648000000000003</c:v>
                </c:pt>
                <c:pt idx="5063">
                  <c:v>24.673000000000002</c:v>
                </c:pt>
                <c:pt idx="5064">
                  <c:v>25.641999999999999</c:v>
                </c:pt>
                <c:pt idx="5065">
                  <c:v>25.119999999999997</c:v>
                </c:pt>
                <c:pt idx="5066">
                  <c:v>25.71</c:v>
                </c:pt>
                <c:pt idx="5067">
                  <c:v>25.07</c:v>
                </c:pt>
                <c:pt idx="5068">
                  <c:v>24.91</c:v>
                </c:pt>
                <c:pt idx="5069">
                  <c:v>24.94</c:v>
                </c:pt>
                <c:pt idx="5070">
                  <c:v>25.259</c:v>
                </c:pt>
                <c:pt idx="5071">
                  <c:v>24.65</c:v>
                </c:pt>
                <c:pt idx="5072">
                  <c:v>24.41</c:v>
                </c:pt>
                <c:pt idx="5073">
                  <c:v>24.43</c:v>
                </c:pt>
                <c:pt idx="5074">
                  <c:v>24.444000000000003</c:v>
                </c:pt>
                <c:pt idx="5075">
                  <c:v>23.8</c:v>
                </c:pt>
                <c:pt idx="5076">
                  <c:v>23.230999999999998</c:v>
                </c:pt>
                <c:pt idx="5077">
                  <c:v>22.861999999999998</c:v>
                </c:pt>
                <c:pt idx="5078">
                  <c:v>22.548999999999999</c:v>
                </c:pt>
                <c:pt idx="5079">
                  <c:v>23.700000000000003</c:v>
                </c:pt>
                <c:pt idx="5080">
                  <c:v>24.6</c:v>
                </c:pt>
                <c:pt idx="5081">
                  <c:v>24.64</c:v>
                </c:pt>
                <c:pt idx="5082">
                  <c:v>25.66</c:v>
                </c:pt>
                <c:pt idx="5083">
                  <c:v>25</c:v>
                </c:pt>
                <c:pt idx="5084">
                  <c:v>25.349999999999998</c:v>
                </c:pt>
                <c:pt idx="5085">
                  <c:v>25.05</c:v>
                </c:pt>
                <c:pt idx="5086">
                  <c:v>23.58</c:v>
                </c:pt>
                <c:pt idx="5087">
                  <c:v>23.5</c:v>
                </c:pt>
                <c:pt idx="5088">
                  <c:v>24.450000000000003</c:v>
                </c:pt>
                <c:pt idx="5089">
                  <c:v>24.490000000000002</c:v>
                </c:pt>
                <c:pt idx="5090">
                  <c:v>24.03</c:v>
                </c:pt>
                <c:pt idx="5091">
                  <c:v>24.67</c:v>
                </c:pt>
                <c:pt idx="5092">
                  <c:v>23.86</c:v>
                </c:pt>
                <c:pt idx="5093">
                  <c:v>24.25</c:v>
                </c:pt>
                <c:pt idx="5094">
                  <c:v>24.729999999999997</c:v>
                </c:pt>
                <c:pt idx="5095">
                  <c:v>23.85</c:v>
                </c:pt>
                <c:pt idx="5096">
                  <c:v>24.63</c:v>
                </c:pt>
                <c:pt idx="5097">
                  <c:v>24.43</c:v>
                </c:pt>
                <c:pt idx="5098">
                  <c:v>24.52</c:v>
                </c:pt>
                <c:pt idx="5099">
                  <c:v>23.919999999999998</c:v>
                </c:pt>
                <c:pt idx="5100">
                  <c:v>24.28</c:v>
                </c:pt>
                <c:pt idx="5101">
                  <c:v>23.58</c:v>
                </c:pt>
                <c:pt idx="5102">
                  <c:v>23.42</c:v>
                </c:pt>
                <c:pt idx="5103">
                  <c:v>20.669999999999998</c:v>
                </c:pt>
                <c:pt idx="5104">
                  <c:v>21.86</c:v>
                </c:pt>
                <c:pt idx="5105">
                  <c:v>22.349999999999998</c:v>
                </c:pt>
                <c:pt idx="5106">
                  <c:v>22.37</c:v>
                </c:pt>
                <c:pt idx="5107">
                  <c:v>22.09</c:v>
                </c:pt>
                <c:pt idx="5108">
                  <c:v>23.11</c:v>
                </c:pt>
                <c:pt idx="5109">
                  <c:v>24.509999999999998</c:v>
                </c:pt>
                <c:pt idx="5110">
                  <c:v>19.911769999999997</c:v>
                </c:pt>
                <c:pt idx="5111">
                  <c:v>22.326969999999999</c:v>
                </c:pt>
                <c:pt idx="5112">
                  <c:v>22.459309999999999</c:v>
                </c:pt>
                <c:pt idx="5113">
                  <c:v>22.042290000000001</c:v>
                </c:pt>
                <c:pt idx="5114">
                  <c:v>22.16621</c:v>
                </c:pt>
                <c:pt idx="5115">
                  <c:v>22.648489999999999</c:v>
                </c:pt>
                <c:pt idx="5116">
                  <c:v>24.566949999999999</c:v>
                </c:pt>
                <c:pt idx="5117">
                  <c:v>24.50545</c:v>
                </c:pt>
                <c:pt idx="5118">
                  <c:v>25.771080000000001</c:v>
                </c:pt>
                <c:pt idx="5119">
                  <c:v>23.612369999999999</c:v>
                </c:pt>
                <c:pt idx="5120">
                  <c:v>23.678489999999996</c:v>
                </c:pt>
                <c:pt idx="5121">
                  <c:v>24.108499999999999</c:v>
                </c:pt>
                <c:pt idx="5122">
                  <c:v>23.348580000000002</c:v>
                </c:pt>
                <c:pt idx="5123">
                  <c:v>23.602979999999999</c:v>
                </c:pt>
                <c:pt idx="5124">
                  <c:v>24.109249999999999</c:v>
                </c:pt>
                <c:pt idx="5125">
                  <c:v>23.23602</c:v>
                </c:pt>
                <c:pt idx="5126">
                  <c:v>23.461879999999997</c:v>
                </c:pt>
                <c:pt idx="5127">
                  <c:v>23.1295</c:v>
                </c:pt>
                <c:pt idx="5128">
                  <c:v>22.04194</c:v>
                </c:pt>
                <c:pt idx="5129">
                  <c:v>23.216099999999997</c:v>
                </c:pt>
                <c:pt idx="5130">
                  <c:v>24.185389999999998</c:v>
                </c:pt>
                <c:pt idx="5131">
                  <c:v>23.50928</c:v>
                </c:pt>
                <c:pt idx="5132">
                  <c:v>23.452330000000003</c:v>
                </c:pt>
                <c:pt idx="5133">
                  <c:v>23.22259</c:v>
                </c:pt>
                <c:pt idx="5134">
                  <c:v>24.006169999999997</c:v>
                </c:pt>
                <c:pt idx="5135">
                  <c:v>24.828489999999999</c:v>
                </c:pt>
                <c:pt idx="5136">
                  <c:v>24.32077</c:v>
                </c:pt>
                <c:pt idx="5137">
                  <c:v>24.347709999999999</c:v>
                </c:pt>
                <c:pt idx="5138">
                  <c:v>24.42614</c:v>
                </c:pt>
                <c:pt idx="5139">
                  <c:v>24.630679999999998</c:v>
                </c:pt>
                <c:pt idx="5140">
                  <c:v>24.871380000000002</c:v>
                </c:pt>
                <c:pt idx="5141">
                  <c:v>24.533760000000001</c:v>
                </c:pt>
                <c:pt idx="5142">
                  <c:v>20.719487000000001</c:v>
                </c:pt>
                <c:pt idx="5143">
                  <c:v>16.836903</c:v>
                </c:pt>
                <c:pt idx="5144">
                  <c:v>24.114142999999999</c:v>
                </c:pt>
                <c:pt idx="5145">
                  <c:v>25.396154999999997</c:v>
                </c:pt>
                <c:pt idx="5146">
                  <c:v>24.642370999999997</c:v>
                </c:pt>
                <c:pt idx="5147">
                  <c:v>25.110945000000001</c:v>
                </c:pt>
                <c:pt idx="5148">
                  <c:v>23.240719000000002</c:v>
                </c:pt>
                <c:pt idx="5149">
                  <c:v>24.059473000000001</c:v>
                </c:pt>
                <c:pt idx="5150">
                  <c:v>23.419473</c:v>
                </c:pt>
                <c:pt idx="5151">
                  <c:v>24.081042</c:v>
                </c:pt>
                <c:pt idx="5152">
                  <c:v>22.369450000000001</c:v>
                </c:pt>
                <c:pt idx="5153">
                  <c:v>21.812025000000002</c:v>
                </c:pt>
                <c:pt idx="5154">
                  <c:v>23.271604999999997</c:v>
                </c:pt>
                <c:pt idx="5155">
                  <c:v>25.028089000000001</c:v>
                </c:pt>
                <c:pt idx="5156">
                  <c:v>24.047521</c:v>
                </c:pt>
                <c:pt idx="5157">
                  <c:v>24.228831999999997</c:v>
                </c:pt>
                <c:pt idx="5158">
                  <c:v>24.525772</c:v>
                </c:pt>
                <c:pt idx="5159">
                  <c:v>22.886131999999996</c:v>
                </c:pt>
                <c:pt idx="5160">
                  <c:v>24.530239000000002</c:v>
                </c:pt>
                <c:pt idx="5161">
                  <c:v>23.551425000000002</c:v>
                </c:pt>
                <c:pt idx="5162">
                  <c:v>22.605606000000002</c:v>
                </c:pt>
                <c:pt idx="5163">
                  <c:v>21.220815999999999</c:v>
                </c:pt>
                <c:pt idx="5164">
                  <c:v>22.575403000000001</c:v>
                </c:pt>
                <c:pt idx="5165">
                  <c:v>25.808107</c:v>
                </c:pt>
                <c:pt idx="5166">
                  <c:v>22.067498000000001</c:v>
                </c:pt>
                <c:pt idx="5167">
                  <c:v>24.46358</c:v>
                </c:pt>
                <c:pt idx="5168">
                  <c:v>23.348466999999999</c:v>
                </c:pt>
                <c:pt idx="5169">
                  <c:v>23.85</c:v>
                </c:pt>
                <c:pt idx="5170">
                  <c:v>23.6</c:v>
                </c:pt>
                <c:pt idx="5171">
                  <c:v>25.18</c:v>
                </c:pt>
                <c:pt idx="5172">
                  <c:v>24.71</c:v>
                </c:pt>
                <c:pt idx="5173">
                  <c:v>25.81</c:v>
                </c:pt>
                <c:pt idx="5174">
                  <c:v>26.220000000000002</c:v>
                </c:pt>
                <c:pt idx="5175">
                  <c:v>26.471</c:v>
                </c:pt>
                <c:pt idx="5176">
                  <c:v>26.520000000000003</c:v>
                </c:pt>
                <c:pt idx="5177">
                  <c:v>23.7</c:v>
                </c:pt>
                <c:pt idx="5178">
                  <c:v>24.759999999999998</c:v>
                </c:pt>
                <c:pt idx="5179">
                  <c:v>26.34</c:v>
                </c:pt>
                <c:pt idx="5180">
                  <c:v>25.93</c:v>
                </c:pt>
                <c:pt idx="5181">
                  <c:v>25.75</c:v>
                </c:pt>
                <c:pt idx="5182">
                  <c:v>25.59</c:v>
                </c:pt>
                <c:pt idx="5183">
                  <c:v>24.599999999999998</c:v>
                </c:pt>
                <c:pt idx="5184">
                  <c:v>23.47</c:v>
                </c:pt>
                <c:pt idx="5185">
                  <c:v>24.43</c:v>
                </c:pt>
                <c:pt idx="5186">
                  <c:v>23.07</c:v>
                </c:pt>
                <c:pt idx="5187">
                  <c:v>24.37</c:v>
                </c:pt>
                <c:pt idx="5188">
                  <c:v>25.07</c:v>
                </c:pt>
                <c:pt idx="5189">
                  <c:v>25.37</c:v>
                </c:pt>
                <c:pt idx="5190">
                  <c:v>25.23</c:v>
                </c:pt>
                <c:pt idx="5191">
                  <c:v>22.7</c:v>
                </c:pt>
                <c:pt idx="5192">
                  <c:v>24.979999999999997</c:v>
                </c:pt>
                <c:pt idx="5193">
                  <c:v>24.630000000000003</c:v>
                </c:pt>
                <c:pt idx="5194">
                  <c:v>25.26</c:v>
                </c:pt>
                <c:pt idx="5195">
                  <c:v>25.799999999999997</c:v>
                </c:pt>
                <c:pt idx="5196">
                  <c:v>24.56</c:v>
                </c:pt>
                <c:pt idx="5197">
                  <c:v>24.61</c:v>
                </c:pt>
                <c:pt idx="5198">
                  <c:v>24.590000000000003</c:v>
                </c:pt>
                <c:pt idx="5199">
                  <c:v>24.88</c:v>
                </c:pt>
                <c:pt idx="5200">
                  <c:v>24.545750000000002</c:v>
                </c:pt>
                <c:pt idx="5201">
                  <c:v>26.901949999999999</c:v>
                </c:pt>
                <c:pt idx="5202">
                  <c:v>25.323999999999998</c:v>
                </c:pt>
                <c:pt idx="5203">
                  <c:v>24.136199999999999</c:v>
                </c:pt>
                <c:pt idx="5204">
                  <c:v>24.786649999999998</c:v>
                </c:pt>
                <c:pt idx="5205">
                  <c:v>24.005249999999997</c:v>
                </c:pt>
                <c:pt idx="5206">
                  <c:v>22.747050000000002</c:v>
                </c:pt>
                <c:pt idx="5207">
                  <c:v>24.527749999999997</c:v>
                </c:pt>
                <c:pt idx="5208">
                  <c:v>24.741349999999997</c:v>
                </c:pt>
                <c:pt idx="5209">
                  <c:v>24.505849999999999</c:v>
                </c:pt>
                <c:pt idx="5210">
                  <c:v>24.504199999999997</c:v>
                </c:pt>
                <c:pt idx="5211">
                  <c:v>25.444649999999999</c:v>
                </c:pt>
                <c:pt idx="5212">
                  <c:v>24.541349999999998</c:v>
                </c:pt>
                <c:pt idx="5213">
                  <c:v>25.005599999999998</c:v>
                </c:pt>
                <c:pt idx="5214">
                  <c:v>23.953499999999998</c:v>
                </c:pt>
                <c:pt idx="5215">
                  <c:v>23.645599999999995</c:v>
                </c:pt>
                <c:pt idx="5216">
                  <c:v>24.51455</c:v>
                </c:pt>
                <c:pt idx="5217">
                  <c:v>23.430700000000002</c:v>
                </c:pt>
                <c:pt idx="5218">
                  <c:v>23.11045</c:v>
                </c:pt>
                <c:pt idx="5219">
                  <c:v>22.50545</c:v>
                </c:pt>
                <c:pt idx="5220">
                  <c:v>25.229249999999997</c:v>
                </c:pt>
                <c:pt idx="5221">
                  <c:v>24.850999999999999</c:v>
                </c:pt>
                <c:pt idx="5222">
                  <c:v>25.84825</c:v>
                </c:pt>
                <c:pt idx="5223">
                  <c:v>25.311299999999999</c:v>
                </c:pt>
                <c:pt idx="5224">
                  <c:v>24.771999999999998</c:v>
                </c:pt>
                <c:pt idx="5225">
                  <c:v>24.21895</c:v>
                </c:pt>
                <c:pt idx="5226">
                  <c:v>24.840800000000002</c:v>
                </c:pt>
                <c:pt idx="5227">
                  <c:v>24.488600000000002</c:v>
                </c:pt>
                <c:pt idx="5228">
                  <c:v>24.644099999999998</c:v>
                </c:pt>
                <c:pt idx="5229">
                  <c:v>30.55255</c:v>
                </c:pt>
                <c:pt idx="5230">
                  <c:v>25.86</c:v>
                </c:pt>
                <c:pt idx="5231">
                  <c:v>26.51</c:v>
                </c:pt>
                <c:pt idx="5232">
                  <c:v>25.37</c:v>
                </c:pt>
                <c:pt idx="5233">
                  <c:v>27.72</c:v>
                </c:pt>
                <c:pt idx="5234">
                  <c:v>25.950000000000003</c:v>
                </c:pt>
                <c:pt idx="5235">
                  <c:v>26.69</c:v>
                </c:pt>
                <c:pt idx="5236">
                  <c:v>27.85</c:v>
                </c:pt>
                <c:pt idx="5237">
                  <c:v>28.75</c:v>
                </c:pt>
                <c:pt idx="5238">
                  <c:v>29.77</c:v>
                </c:pt>
                <c:pt idx="5239">
                  <c:v>27.88</c:v>
                </c:pt>
                <c:pt idx="5240">
                  <c:v>29.62</c:v>
                </c:pt>
                <c:pt idx="5241">
                  <c:v>28.84</c:v>
                </c:pt>
                <c:pt idx="5242">
                  <c:v>31.12</c:v>
                </c:pt>
                <c:pt idx="5243">
                  <c:v>30.93</c:v>
                </c:pt>
                <c:pt idx="5244">
                  <c:v>28.33</c:v>
                </c:pt>
                <c:pt idx="5245">
                  <c:v>26.490000000000002</c:v>
                </c:pt>
                <c:pt idx="5246">
                  <c:v>27.380000000000003</c:v>
                </c:pt>
                <c:pt idx="5247">
                  <c:v>25.65</c:v>
                </c:pt>
                <c:pt idx="5248">
                  <c:v>24.86</c:v>
                </c:pt>
                <c:pt idx="5249">
                  <c:v>27.779999999999998</c:v>
                </c:pt>
                <c:pt idx="5250">
                  <c:v>30.07</c:v>
                </c:pt>
                <c:pt idx="5251">
                  <c:v>30.68</c:v>
                </c:pt>
                <c:pt idx="5252">
                  <c:v>29.689999999999998</c:v>
                </c:pt>
                <c:pt idx="5253">
                  <c:v>29.03</c:v>
                </c:pt>
                <c:pt idx="5254">
                  <c:v>26.689999999999998</c:v>
                </c:pt>
                <c:pt idx="5255">
                  <c:v>26.85</c:v>
                </c:pt>
                <c:pt idx="5256">
                  <c:v>29.689999999999998</c:v>
                </c:pt>
                <c:pt idx="5257">
                  <c:v>28.189999999999998</c:v>
                </c:pt>
                <c:pt idx="5258">
                  <c:v>28.97</c:v>
                </c:pt>
                <c:pt idx="5259">
                  <c:v>27.7</c:v>
                </c:pt>
                <c:pt idx="5260">
                  <c:v>29.36</c:v>
                </c:pt>
                <c:pt idx="5261">
                  <c:v>29.229999999999997</c:v>
                </c:pt>
                <c:pt idx="5262">
                  <c:v>27.869999999999997</c:v>
                </c:pt>
                <c:pt idx="5263">
                  <c:v>30.47</c:v>
                </c:pt>
                <c:pt idx="5264">
                  <c:v>30.7</c:v>
                </c:pt>
                <c:pt idx="5265">
                  <c:v>31.17</c:v>
                </c:pt>
                <c:pt idx="5266">
                  <c:v>29.729999999999997</c:v>
                </c:pt>
                <c:pt idx="5267">
                  <c:v>29.72</c:v>
                </c:pt>
                <c:pt idx="5268">
                  <c:v>30.04</c:v>
                </c:pt>
                <c:pt idx="5269">
                  <c:v>29.07</c:v>
                </c:pt>
                <c:pt idx="5270">
                  <c:v>30.39</c:v>
                </c:pt>
                <c:pt idx="5271">
                  <c:v>31.560000000000002</c:v>
                </c:pt>
                <c:pt idx="5272">
                  <c:v>28.96</c:v>
                </c:pt>
                <c:pt idx="5273">
                  <c:v>29.12</c:v>
                </c:pt>
                <c:pt idx="5274">
                  <c:v>28.42</c:v>
                </c:pt>
                <c:pt idx="5275">
                  <c:v>28.2</c:v>
                </c:pt>
                <c:pt idx="5276">
                  <c:v>30.130000000000003</c:v>
                </c:pt>
                <c:pt idx="5277">
                  <c:v>32.799999999999997</c:v>
                </c:pt>
                <c:pt idx="5278">
                  <c:v>33.840000000000003</c:v>
                </c:pt>
                <c:pt idx="5279">
                  <c:v>31.560000000000002</c:v>
                </c:pt>
                <c:pt idx="5280">
                  <c:v>30.53</c:v>
                </c:pt>
                <c:pt idx="5281">
                  <c:v>29.14</c:v>
                </c:pt>
                <c:pt idx="5282">
                  <c:v>27.47</c:v>
                </c:pt>
                <c:pt idx="5283">
                  <c:v>28.79</c:v>
                </c:pt>
                <c:pt idx="5284">
                  <c:v>30.98</c:v>
                </c:pt>
                <c:pt idx="5285">
                  <c:v>32.1</c:v>
                </c:pt>
                <c:pt idx="5286">
                  <c:v>31.720000000000002</c:v>
                </c:pt>
                <c:pt idx="5287">
                  <c:v>30.18</c:v>
                </c:pt>
                <c:pt idx="5288">
                  <c:v>28.64</c:v>
                </c:pt>
                <c:pt idx="5289">
                  <c:v>29.04</c:v>
                </c:pt>
                <c:pt idx="5290">
                  <c:v>29.41</c:v>
                </c:pt>
                <c:pt idx="5291">
                  <c:v>32.558</c:v>
                </c:pt>
                <c:pt idx="5292">
                  <c:v>33.729999999999997</c:v>
                </c:pt>
                <c:pt idx="5293">
                  <c:v>31.38</c:v>
                </c:pt>
                <c:pt idx="5294">
                  <c:v>30.08</c:v>
                </c:pt>
                <c:pt idx="5295">
                  <c:v>28.919999999999998</c:v>
                </c:pt>
                <c:pt idx="5296">
                  <c:v>30.39</c:v>
                </c:pt>
                <c:pt idx="5297">
                  <c:v>31.91</c:v>
                </c:pt>
                <c:pt idx="5298">
                  <c:v>36.86</c:v>
                </c:pt>
                <c:pt idx="5299">
                  <c:v>36.090000000000003</c:v>
                </c:pt>
                <c:pt idx="5300">
                  <c:v>31.560000000000002</c:v>
                </c:pt>
                <c:pt idx="5301">
                  <c:v>30.14</c:v>
                </c:pt>
                <c:pt idx="5302">
                  <c:v>31.57</c:v>
                </c:pt>
                <c:pt idx="5303">
                  <c:v>32.04</c:v>
                </c:pt>
                <c:pt idx="5304">
                  <c:v>32.24</c:v>
                </c:pt>
                <c:pt idx="5305">
                  <c:v>32.229999999999997</c:v>
                </c:pt>
                <c:pt idx="5306">
                  <c:v>27.89</c:v>
                </c:pt>
                <c:pt idx="5307">
                  <c:v>29.84</c:v>
                </c:pt>
                <c:pt idx="5308">
                  <c:v>31.68</c:v>
                </c:pt>
                <c:pt idx="5309">
                  <c:v>30.57</c:v>
                </c:pt>
                <c:pt idx="5310">
                  <c:v>28.82</c:v>
                </c:pt>
                <c:pt idx="5311">
                  <c:v>25.97</c:v>
                </c:pt>
                <c:pt idx="5312">
                  <c:v>28.07</c:v>
                </c:pt>
                <c:pt idx="5313">
                  <c:v>29.67</c:v>
                </c:pt>
                <c:pt idx="5314">
                  <c:v>30.61</c:v>
                </c:pt>
                <c:pt idx="5315">
                  <c:v>28.060000000000002</c:v>
                </c:pt>
                <c:pt idx="5316">
                  <c:v>28.869999999999997</c:v>
                </c:pt>
                <c:pt idx="5317">
                  <c:v>28</c:v>
                </c:pt>
                <c:pt idx="5318">
                  <c:v>29.21</c:v>
                </c:pt>
                <c:pt idx="5319">
                  <c:v>29.68</c:v>
                </c:pt>
                <c:pt idx="5320">
                  <c:v>29.330000000000002</c:v>
                </c:pt>
                <c:pt idx="5321">
                  <c:v>28.466000000000001</c:v>
                </c:pt>
                <c:pt idx="5322">
                  <c:v>28.1</c:v>
                </c:pt>
                <c:pt idx="5323">
                  <c:v>26.996000000000002</c:v>
                </c:pt>
                <c:pt idx="5324">
                  <c:v>25.904499999999999</c:v>
                </c:pt>
                <c:pt idx="5325">
                  <c:v>27.662500000000001</c:v>
                </c:pt>
                <c:pt idx="5326">
                  <c:v>28.091999999999999</c:v>
                </c:pt>
                <c:pt idx="5327">
                  <c:v>31.575000000000003</c:v>
                </c:pt>
                <c:pt idx="5328">
                  <c:v>28.883000000000003</c:v>
                </c:pt>
                <c:pt idx="5329">
                  <c:v>29.616</c:v>
                </c:pt>
                <c:pt idx="5330">
                  <c:v>27.735499999999998</c:v>
                </c:pt>
                <c:pt idx="5331">
                  <c:v>26.366499999999998</c:v>
                </c:pt>
                <c:pt idx="5332">
                  <c:v>26.788</c:v>
                </c:pt>
                <c:pt idx="5333">
                  <c:v>26.331499999999998</c:v>
                </c:pt>
                <c:pt idx="5334">
                  <c:v>28.719499999999996</c:v>
                </c:pt>
                <c:pt idx="5335">
                  <c:v>28.256500000000003</c:v>
                </c:pt>
                <c:pt idx="5336">
                  <c:v>29.672499999999999</c:v>
                </c:pt>
                <c:pt idx="5337">
                  <c:v>30.977</c:v>
                </c:pt>
                <c:pt idx="5338">
                  <c:v>29.8005</c:v>
                </c:pt>
                <c:pt idx="5339">
                  <c:v>28.8215</c:v>
                </c:pt>
                <c:pt idx="5340">
                  <c:v>27.657</c:v>
                </c:pt>
                <c:pt idx="5341">
                  <c:v>30.147500000000001</c:v>
                </c:pt>
                <c:pt idx="5342">
                  <c:v>29.500500000000002</c:v>
                </c:pt>
                <c:pt idx="5343">
                  <c:v>31.814</c:v>
                </c:pt>
                <c:pt idx="5344">
                  <c:v>29.013000000000002</c:v>
                </c:pt>
                <c:pt idx="5345">
                  <c:v>28.999499999999998</c:v>
                </c:pt>
                <c:pt idx="5346">
                  <c:v>28.013000000000002</c:v>
                </c:pt>
                <c:pt idx="5347">
                  <c:v>28.819000000000003</c:v>
                </c:pt>
                <c:pt idx="5348">
                  <c:v>29.758499999999998</c:v>
                </c:pt>
                <c:pt idx="5349">
                  <c:v>30.795999999999999</c:v>
                </c:pt>
                <c:pt idx="5350">
                  <c:v>31.133000000000003</c:v>
                </c:pt>
                <c:pt idx="5351">
                  <c:v>28.799000000000003</c:v>
                </c:pt>
                <c:pt idx="5352">
                  <c:v>28.026</c:v>
                </c:pt>
                <c:pt idx="5353">
                  <c:v>28.27</c:v>
                </c:pt>
                <c:pt idx="5354">
                  <c:v>32.64</c:v>
                </c:pt>
                <c:pt idx="5355">
                  <c:v>31.35</c:v>
                </c:pt>
                <c:pt idx="5356">
                  <c:v>28.78</c:v>
                </c:pt>
                <c:pt idx="5357">
                  <c:v>31.529999999999998</c:v>
                </c:pt>
                <c:pt idx="5358">
                  <c:v>29.82</c:v>
                </c:pt>
                <c:pt idx="5359">
                  <c:v>30.68</c:v>
                </c:pt>
                <c:pt idx="5360">
                  <c:v>27.67</c:v>
                </c:pt>
                <c:pt idx="5361">
                  <c:v>29.89</c:v>
                </c:pt>
                <c:pt idx="5362">
                  <c:v>36.590000000000003</c:v>
                </c:pt>
                <c:pt idx="5363">
                  <c:v>37.56</c:v>
                </c:pt>
                <c:pt idx="5364">
                  <c:v>31.36</c:v>
                </c:pt>
                <c:pt idx="5365">
                  <c:v>27.72</c:v>
                </c:pt>
                <c:pt idx="5366">
                  <c:v>27.72</c:v>
                </c:pt>
                <c:pt idx="5367">
                  <c:v>28.75</c:v>
                </c:pt>
                <c:pt idx="5368">
                  <c:v>28.62</c:v>
                </c:pt>
                <c:pt idx="5369">
                  <c:v>30.55</c:v>
                </c:pt>
                <c:pt idx="5370">
                  <c:v>29.45</c:v>
                </c:pt>
                <c:pt idx="5371">
                  <c:v>29.91</c:v>
                </c:pt>
                <c:pt idx="5372">
                  <c:v>31.75</c:v>
                </c:pt>
                <c:pt idx="5373">
                  <c:v>31.89</c:v>
                </c:pt>
                <c:pt idx="5374">
                  <c:v>30.130000000000003</c:v>
                </c:pt>
                <c:pt idx="5375">
                  <c:v>27.43</c:v>
                </c:pt>
                <c:pt idx="5376">
                  <c:v>26.810000000000002</c:v>
                </c:pt>
                <c:pt idx="5377">
                  <c:v>27.22</c:v>
                </c:pt>
                <c:pt idx="5378">
                  <c:v>27.17</c:v>
                </c:pt>
                <c:pt idx="5379">
                  <c:v>26.2</c:v>
                </c:pt>
                <c:pt idx="5380">
                  <c:v>26.88</c:v>
                </c:pt>
                <c:pt idx="5381">
                  <c:v>27.090000000000003</c:v>
                </c:pt>
                <c:pt idx="5382">
                  <c:v>27.18</c:v>
                </c:pt>
                <c:pt idx="5383">
                  <c:v>28.26</c:v>
                </c:pt>
                <c:pt idx="5384">
                  <c:v>27.840000000000003</c:v>
                </c:pt>
                <c:pt idx="5385">
                  <c:v>28.029999999999998</c:v>
                </c:pt>
                <c:pt idx="5386">
                  <c:v>27.759999999999998</c:v>
                </c:pt>
                <c:pt idx="5387">
                  <c:v>25.56</c:v>
                </c:pt>
                <c:pt idx="5388">
                  <c:v>26.32</c:v>
                </c:pt>
                <c:pt idx="5389">
                  <c:v>28.42</c:v>
                </c:pt>
                <c:pt idx="5390">
                  <c:v>30.04</c:v>
                </c:pt>
                <c:pt idx="5391">
                  <c:v>29.009999999999998</c:v>
                </c:pt>
                <c:pt idx="5392">
                  <c:v>29.479999999999997</c:v>
                </c:pt>
                <c:pt idx="5393">
                  <c:v>27.35</c:v>
                </c:pt>
                <c:pt idx="5394">
                  <c:v>23.91</c:v>
                </c:pt>
                <c:pt idx="5395">
                  <c:v>24.78</c:v>
                </c:pt>
                <c:pt idx="5396">
                  <c:v>27.39</c:v>
                </c:pt>
                <c:pt idx="5397">
                  <c:v>26.380000000000003</c:v>
                </c:pt>
                <c:pt idx="5398">
                  <c:v>26.47</c:v>
                </c:pt>
                <c:pt idx="5399">
                  <c:v>26.4</c:v>
                </c:pt>
                <c:pt idx="5400">
                  <c:v>25.28</c:v>
                </c:pt>
                <c:pt idx="5401">
                  <c:v>26.240000000000002</c:v>
                </c:pt>
                <c:pt idx="5402">
                  <c:v>25.759999999999998</c:v>
                </c:pt>
                <c:pt idx="5403">
                  <c:v>27.07</c:v>
                </c:pt>
                <c:pt idx="5404">
                  <c:v>27.92</c:v>
                </c:pt>
                <c:pt idx="5405">
                  <c:v>27.41</c:v>
                </c:pt>
                <c:pt idx="5406">
                  <c:v>27.86</c:v>
                </c:pt>
                <c:pt idx="5407">
                  <c:v>27.240000000000002</c:v>
                </c:pt>
                <c:pt idx="5408">
                  <c:v>27.68</c:v>
                </c:pt>
                <c:pt idx="5409">
                  <c:v>27.79</c:v>
                </c:pt>
                <c:pt idx="5410">
                  <c:v>27.05</c:v>
                </c:pt>
                <c:pt idx="5411">
                  <c:v>28.54</c:v>
                </c:pt>
                <c:pt idx="5412">
                  <c:v>26.64</c:v>
                </c:pt>
                <c:pt idx="5413">
                  <c:v>25.28</c:v>
                </c:pt>
                <c:pt idx="5414">
                  <c:v>23.58</c:v>
                </c:pt>
                <c:pt idx="5415">
                  <c:v>26.03</c:v>
                </c:pt>
                <c:pt idx="5416">
                  <c:v>25.28</c:v>
                </c:pt>
                <c:pt idx="5417">
                  <c:v>26.020000000000003</c:v>
                </c:pt>
                <c:pt idx="5418">
                  <c:v>26.97</c:v>
                </c:pt>
                <c:pt idx="5419">
                  <c:v>26.910000000000004</c:v>
                </c:pt>
                <c:pt idx="5420">
                  <c:v>26.93</c:v>
                </c:pt>
                <c:pt idx="5421">
                  <c:v>24.67</c:v>
                </c:pt>
                <c:pt idx="5422">
                  <c:v>25.490000000000002</c:v>
                </c:pt>
                <c:pt idx="5423">
                  <c:v>25.619999999999997</c:v>
                </c:pt>
                <c:pt idx="5424">
                  <c:v>25.57</c:v>
                </c:pt>
                <c:pt idx="5425">
                  <c:v>28.57</c:v>
                </c:pt>
                <c:pt idx="5426">
                  <c:v>25.32</c:v>
                </c:pt>
                <c:pt idx="5427">
                  <c:v>24.11</c:v>
                </c:pt>
                <c:pt idx="5428">
                  <c:v>25.97</c:v>
                </c:pt>
                <c:pt idx="5429">
                  <c:v>24.369999999999997</c:v>
                </c:pt>
                <c:pt idx="5430">
                  <c:v>23.91</c:v>
                </c:pt>
                <c:pt idx="5431">
                  <c:v>25.5</c:v>
                </c:pt>
                <c:pt idx="5432">
                  <c:v>25.636999999999997</c:v>
                </c:pt>
                <c:pt idx="5433">
                  <c:v>25.83</c:v>
                </c:pt>
                <c:pt idx="5434">
                  <c:v>24.97</c:v>
                </c:pt>
                <c:pt idx="5435">
                  <c:v>25.73</c:v>
                </c:pt>
                <c:pt idx="5436">
                  <c:v>26.35</c:v>
                </c:pt>
                <c:pt idx="5437">
                  <c:v>25.31</c:v>
                </c:pt>
                <c:pt idx="5438">
                  <c:v>24.69</c:v>
                </c:pt>
                <c:pt idx="5439">
                  <c:v>24.57</c:v>
                </c:pt>
                <c:pt idx="5440">
                  <c:v>23.25</c:v>
                </c:pt>
                <c:pt idx="5441">
                  <c:v>21.57</c:v>
                </c:pt>
                <c:pt idx="5442">
                  <c:v>23.36</c:v>
                </c:pt>
                <c:pt idx="5443">
                  <c:v>23.310000000000002</c:v>
                </c:pt>
                <c:pt idx="5444">
                  <c:v>27.95</c:v>
                </c:pt>
                <c:pt idx="5445">
                  <c:v>25.86</c:v>
                </c:pt>
                <c:pt idx="5446">
                  <c:v>24.95</c:v>
                </c:pt>
                <c:pt idx="5447">
                  <c:v>25.400000000000002</c:v>
                </c:pt>
                <c:pt idx="5448">
                  <c:v>25.5</c:v>
                </c:pt>
                <c:pt idx="5449">
                  <c:v>23.59</c:v>
                </c:pt>
                <c:pt idx="5450">
                  <c:v>24.89</c:v>
                </c:pt>
                <c:pt idx="5451">
                  <c:v>25.86</c:v>
                </c:pt>
                <c:pt idx="5452">
                  <c:v>25.020000000000003</c:v>
                </c:pt>
                <c:pt idx="5453">
                  <c:v>23.78</c:v>
                </c:pt>
                <c:pt idx="5454">
                  <c:v>25.56</c:v>
                </c:pt>
                <c:pt idx="5455">
                  <c:v>24.11</c:v>
                </c:pt>
                <c:pt idx="5456">
                  <c:v>26.18</c:v>
                </c:pt>
                <c:pt idx="5457">
                  <c:v>24.310000000000002</c:v>
                </c:pt>
                <c:pt idx="5458">
                  <c:v>24.34</c:v>
                </c:pt>
                <c:pt idx="5459">
                  <c:v>24.384999999999998</c:v>
                </c:pt>
                <c:pt idx="5460">
                  <c:v>24.915500000000002</c:v>
                </c:pt>
                <c:pt idx="5461">
                  <c:v>24.4925</c:v>
                </c:pt>
                <c:pt idx="5462">
                  <c:v>25.907</c:v>
                </c:pt>
                <c:pt idx="5463">
                  <c:v>24.869999999999997</c:v>
                </c:pt>
                <c:pt idx="5464">
                  <c:v>24.49</c:v>
                </c:pt>
                <c:pt idx="5465">
                  <c:v>22.39</c:v>
                </c:pt>
                <c:pt idx="5466">
                  <c:v>22.84</c:v>
                </c:pt>
                <c:pt idx="5467">
                  <c:v>22.48</c:v>
                </c:pt>
                <c:pt idx="5468">
                  <c:v>21.32</c:v>
                </c:pt>
                <c:pt idx="5469">
                  <c:v>20.349999999999998</c:v>
                </c:pt>
                <c:pt idx="5470">
                  <c:v>22.45</c:v>
                </c:pt>
                <c:pt idx="5471">
                  <c:v>22.91</c:v>
                </c:pt>
                <c:pt idx="5472">
                  <c:v>21.9</c:v>
                </c:pt>
                <c:pt idx="5473">
                  <c:v>22.69</c:v>
                </c:pt>
                <c:pt idx="5474">
                  <c:v>25.07</c:v>
                </c:pt>
                <c:pt idx="5475">
                  <c:v>21.710903225806451</c:v>
                </c:pt>
                <c:pt idx="5476">
                  <c:v>24.090903225806453</c:v>
                </c:pt>
                <c:pt idx="5477">
                  <c:v>23.32090322580645</c:v>
                </c:pt>
                <c:pt idx="5478">
                  <c:v>23.480903225806451</c:v>
                </c:pt>
                <c:pt idx="5479">
                  <c:v>24.980903225806451</c:v>
                </c:pt>
                <c:pt idx="5480">
                  <c:v>24.790903225806449</c:v>
                </c:pt>
                <c:pt idx="5481">
                  <c:v>24.93090322580645</c:v>
                </c:pt>
                <c:pt idx="5482">
                  <c:v>25.540903225806453</c:v>
                </c:pt>
                <c:pt idx="5483">
                  <c:v>25.340903225806453</c:v>
                </c:pt>
                <c:pt idx="5484">
                  <c:v>25.550903225806451</c:v>
                </c:pt>
                <c:pt idx="5485">
                  <c:v>26.940903225806448</c:v>
                </c:pt>
                <c:pt idx="5486">
                  <c:v>24.82090322580645</c:v>
                </c:pt>
                <c:pt idx="5487">
                  <c:v>24.68090322580645</c:v>
                </c:pt>
                <c:pt idx="5488">
                  <c:v>25.400903225806452</c:v>
                </c:pt>
                <c:pt idx="5489">
                  <c:v>24.990903225806452</c:v>
                </c:pt>
                <c:pt idx="5490">
                  <c:v>25.040903225806453</c:v>
                </c:pt>
                <c:pt idx="5491">
                  <c:v>25.120903225806451</c:v>
                </c:pt>
                <c:pt idx="5492">
                  <c:v>24.950903225806453</c:v>
                </c:pt>
                <c:pt idx="5493">
                  <c:v>24.970903225806452</c:v>
                </c:pt>
                <c:pt idx="5494">
                  <c:v>24.950903225806449</c:v>
                </c:pt>
                <c:pt idx="5495">
                  <c:v>25.530903225806451</c:v>
                </c:pt>
                <c:pt idx="5496">
                  <c:v>26.550903225806451</c:v>
                </c:pt>
                <c:pt idx="5497">
                  <c:v>25.290903225806449</c:v>
                </c:pt>
                <c:pt idx="5498">
                  <c:v>23.610903225806453</c:v>
                </c:pt>
                <c:pt idx="5499">
                  <c:v>25.720903225806449</c:v>
                </c:pt>
                <c:pt idx="5500">
                  <c:v>24.630903225806449</c:v>
                </c:pt>
                <c:pt idx="5501">
                  <c:v>25.16090322580645</c:v>
                </c:pt>
                <c:pt idx="5502">
                  <c:v>23.740903225806449</c:v>
                </c:pt>
                <c:pt idx="5503">
                  <c:v>25.16090322580645</c:v>
                </c:pt>
                <c:pt idx="5504">
                  <c:v>25.440903225806451</c:v>
                </c:pt>
                <c:pt idx="5505">
                  <c:v>24.59090322580645</c:v>
                </c:pt>
                <c:pt idx="5506">
                  <c:v>23.769074999999997</c:v>
                </c:pt>
                <c:pt idx="5507">
                  <c:v>24.869074999999999</c:v>
                </c:pt>
                <c:pt idx="5508">
                  <c:v>25.069074999999998</c:v>
                </c:pt>
                <c:pt idx="5509">
                  <c:v>26.009074999999999</c:v>
                </c:pt>
                <c:pt idx="5510">
                  <c:v>25.029074999999999</c:v>
                </c:pt>
                <c:pt idx="5511">
                  <c:v>24.469074999999997</c:v>
                </c:pt>
                <c:pt idx="5512">
                  <c:v>25.639074999999998</c:v>
                </c:pt>
                <c:pt idx="5513">
                  <c:v>25.959074999999999</c:v>
                </c:pt>
                <c:pt idx="5514">
                  <c:v>23.799075000000002</c:v>
                </c:pt>
                <c:pt idx="5515">
                  <c:v>24.989075</c:v>
                </c:pt>
                <c:pt idx="5516">
                  <c:v>25.479075000000002</c:v>
                </c:pt>
                <c:pt idx="5517">
                  <c:v>25.089075000000001</c:v>
                </c:pt>
                <c:pt idx="5518">
                  <c:v>25.189074999999999</c:v>
                </c:pt>
                <c:pt idx="5519">
                  <c:v>25.459074999999999</c:v>
                </c:pt>
                <c:pt idx="5520">
                  <c:v>24.459074999999999</c:v>
                </c:pt>
                <c:pt idx="5521">
                  <c:v>24.789074999999997</c:v>
                </c:pt>
                <c:pt idx="5522">
                  <c:v>23.619074999999999</c:v>
                </c:pt>
                <c:pt idx="5523">
                  <c:v>25.019075000000001</c:v>
                </c:pt>
                <c:pt idx="5524">
                  <c:v>25.609074999999997</c:v>
                </c:pt>
                <c:pt idx="5525">
                  <c:v>26.679074999999997</c:v>
                </c:pt>
                <c:pt idx="5526">
                  <c:v>29.249074999999998</c:v>
                </c:pt>
                <c:pt idx="5527">
                  <c:v>34.189075000000003</c:v>
                </c:pt>
                <c:pt idx="5528">
                  <c:v>32.679074999999997</c:v>
                </c:pt>
                <c:pt idx="5529">
                  <c:v>28.019075000000001</c:v>
                </c:pt>
                <c:pt idx="5530">
                  <c:v>27.179074999999997</c:v>
                </c:pt>
                <c:pt idx="5531">
                  <c:v>24.269074999999997</c:v>
                </c:pt>
                <c:pt idx="5532">
                  <c:v>25.969074999999997</c:v>
                </c:pt>
                <c:pt idx="5533">
                  <c:v>28.179074999999997</c:v>
                </c:pt>
                <c:pt idx="5534">
                  <c:v>26.589074999999998</c:v>
                </c:pt>
                <c:pt idx="5535">
                  <c:v>27.669074999999999</c:v>
                </c:pt>
                <c:pt idx="5536">
                  <c:v>29.419074999999999</c:v>
                </c:pt>
                <c:pt idx="5537">
                  <c:v>28.459074999999999</c:v>
                </c:pt>
                <c:pt idx="5538">
                  <c:v>26.799074999999998</c:v>
                </c:pt>
                <c:pt idx="5539">
                  <c:v>27.869075000000002</c:v>
                </c:pt>
                <c:pt idx="5540">
                  <c:v>26.909074999999998</c:v>
                </c:pt>
                <c:pt idx="5541">
                  <c:v>24.459074999999999</c:v>
                </c:pt>
                <c:pt idx="5542">
                  <c:v>27.729074999999998</c:v>
                </c:pt>
                <c:pt idx="5543">
                  <c:v>26.299074999999998</c:v>
                </c:pt>
                <c:pt idx="5544">
                  <c:v>27.689074999999999</c:v>
                </c:pt>
                <c:pt idx="5545">
                  <c:v>25.979074999999998</c:v>
                </c:pt>
                <c:pt idx="5546">
                  <c:v>26.683095238095238</c:v>
                </c:pt>
                <c:pt idx="5547">
                  <c:v>25.31309523809524</c:v>
                </c:pt>
                <c:pt idx="5548">
                  <c:v>24.103095238095239</c:v>
                </c:pt>
                <c:pt idx="5549">
                  <c:v>26.97309523809524</c:v>
                </c:pt>
                <c:pt idx="5550">
                  <c:v>27.013095238095239</c:v>
                </c:pt>
                <c:pt idx="5551">
                  <c:v>26.963095238095239</c:v>
                </c:pt>
                <c:pt idx="5552">
                  <c:v>26.15309523809524</c:v>
                </c:pt>
                <c:pt idx="5553">
                  <c:v>23.713095238095239</c:v>
                </c:pt>
                <c:pt idx="5554">
                  <c:v>26.013095238095239</c:v>
                </c:pt>
                <c:pt idx="5555">
                  <c:v>26.06309523809524</c:v>
                </c:pt>
                <c:pt idx="5556">
                  <c:v>24.74309523809524</c:v>
                </c:pt>
                <c:pt idx="5557">
                  <c:v>25.483095238095238</c:v>
                </c:pt>
                <c:pt idx="5558">
                  <c:v>25.833095238095243</c:v>
                </c:pt>
                <c:pt idx="5559">
                  <c:v>25.843095238095238</c:v>
                </c:pt>
                <c:pt idx="5560">
                  <c:v>24.983095238095238</c:v>
                </c:pt>
                <c:pt idx="5561">
                  <c:v>25.093095238095241</c:v>
                </c:pt>
                <c:pt idx="5562">
                  <c:v>25.463095238095239</c:v>
                </c:pt>
                <c:pt idx="5563">
                  <c:v>22.863095238095237</c:v>
                </c:pt>
                <c:pt idx="5564">
                  <c:v>25.40309523809524</c:v>
                </c:pt>
                <c:pt idx="5565">
                  <c:v>26.983095238095238</c:v>
                </c:pt>
                <c:pt idx="5566">
                  <c:v>26.203095238095237</c:v>
                </c:pt>
                <c:pt idx="5567">
                  <c:v>26.586624999999998</c:v>
                </c:pt>
                <c:pt idx="5568">
                  <c:v>27.856625000000001</c:v>
                </c:pt>
                <c:pt idx="5569">
                  <c:v>25.186625000000003</c:v>
                </c:pt>
                <c:pt idx="5570">
                  <c:v>26.286625000000001</c:v>
                </c:pt>
                <c:pt idx="5571">
                  <c:v>26.526625000000003</c:v>
                </c:pt>
                <c:pt idx="5572">
                  <c:v>28.016625000000001</c:v>
                </c:pt>
                <c:pt idx="5573">
                  <c:v>26.756625000000003</c:v>
                </c:pt>
                <c:pt idx="5574">
                  <c:v>26.986625</c:v>
                </c:pt>
                <c:pt idx="5575">
                  <c:v>26.917714285714286</c:v>
                </c:pt>
                <c:pt idx="5576">
                  <c:v>27.437714285714282</c:v>
                </c:pt>
                <c:pt idx="5577">
                  <c:v>26.997714285714284</c:v>
                </c:pt>
                <c:pt idx="5578">
                  <c:v>27.577714285714283</c:v>
                </c:pt>
                <c:pt idx="5579">
                  <c:v>25.197714285714287</c:v>
                </c:pt>
                <c:pt idx="5580">
                  <c:v>24.537714285714284</c:v>
                </c:pt>
                <c:pt idx="5581">
                  <c:v>25.887714285714285</c:v>
                </c:pt>
                <c:pt idx="5582">
                  <c:v>26.989428571428572</c:v>
                </c:pt>
                <c:pt idx="5583">
                  <c:v>27.08942857142857</c:v>
                </c:pt>
                <c:pt idx="5584">
                  <c:v>24.019428571428573</c:v>
                </c:pt>
                <c:pt idx="5585">
                  <c:v>25.739428571428576</c:v>
                </c:pt>
                <c:pt idx="5586">
                  <c:v>26.989428571428572</c:v>
                </c:pt>
                <c:pt idx="5587">
                  <c:v>27.289428571428573</c:v>
                </c:pt>
                <c:pt idx="5588">
                  <c:v>26.909428571428574</c:v>
                </c:pt>
                <c:pt idx="5589">
                  <c:v>25.183571428571433</c:v>
                </c:pt>
                <c:pt idx="5590">
                  <c:v>24.09357142857143</c:v>
                </c:pt>
                <c:pt idx="5591">
                  <c:v>24.89357142857143</c:v>
                </c:pt>
                <c:pt idx="5592">
                  <c:v>27.833571428571432</c:v>
                </c:pt>
                <c:pt idx="5593">
                  <c:v>25.673571428571432</c:v>
                </c:pt>
                <c:pt idx="5594">
                  <c:v>27.493571428571432</c:v>
                </c:pt>
                <c:pt idx="5595">
                  <c:v>24.633571428571429</c:v>
                </c:pt>
                <c:pt idx="5596">
                  <c:v>26.040666666666667</c:v>
                </c:pt>
                <c:pt idx="5597">
                  <c:v>27.050666666666665</c:v>
                </c:pt>
                <c:pt idx="5598">
                  <c:v>25.940666666666665</c:v>
                </c:pt>
                <c:pt idx="5599">
                  <c:v>28.080666666666666</c:v>
                </c:pt>
                <c:pt idx="5600">
                  <c:v>28.960666666666661</c:v>
                </c:pt>
                <c:pt idx="5601">
                  <c:v>28.380666666666663</c:v>
                </c:pt>
                <c:pt idx="5602">
                  <c:v>29.830000000000002</c:v>
                </c:pt>
                <c:pt idx="5603">
                  <c:v>30.13</c:v>
                </c:pt>
                <c:pt idx="5604">
                  <c:v>29.509999999999998</c:v>
                </c:pt>
                <c:pt idx="5605">
                  <c:v>27.94</c:v>
                </c:pt>
                <c:pt idx="5606">
                  <c:v>28.85</c:v>
                </c:pt>
                <c:pt idx="5607">
                  <c:v>29.161166666666663</c:v>
                </c:pt>
                <c:pt idx="5608">
                  <c:v>29.691166666666668</c:v>
                </c:pt>
                <c:pt idx="5609">
                  <c:v>29.211166666666667</c:v>
                </c:pt>
                <c:pt idx="5610">
                  <c:v>28.671166666666664</c:v>
                </c:pt>
                <c:pt idx="5611">
                  <c:v>28.091166666666666</c:v>
                </c:pt>
                <c:pt idx="5612">
                  <c:v>30.221166666666665</c:v>
                </c:pt>
                <c:pt idx="5613">
                  <c:v>31.072750000000003</c:v>
                </c:pt>
                <c:pt idx="5614">
                  <c:v>30.702750000000002</c:v>
                </c:pt>
                <c:pt idx="5615">
                  <c:v>28.51275</c:v>
                </c:pt>
                <c:pt idx="5616">
                  <c:v>27.372750000000003</c:v>
                </c:pt>
                <c:pt idx="5617">
                  <c:v>25.817799999999998</c:v>
                </c:pt>
                <c:pt idx="5618">
                  <c:v>27.177799999999998</c:v>
                </c:pt>
                <c:pt idx="5619">
                  <c:v>28.927799999999998</c:v>
                </c:pt>
                <c:pt idx="5620">
                  <c:v>31.427799999999998</c:v>
                </c:pt>
                <c:pt idx="5621">
                  <c:v>33.597799999999999</c:v>
                </c:pt>
                <c:pt idx="5622">
                  <c:v>34.147799999999997</c:v>
                </c:pt>
                <c:pt idx="5623">
                  <c:v>31.1678</c:v>
                </c:pt>
                <c:pt idx="5624">
                  <c:v>31.717799999999997</c:v>
                </c:pt>
                <c:pt idx="5625">
                  <c:v>31.787799999999997</c:v>
                </c:pt>
                <c:pt idx="5626">
                  <c:v>31.657799999999998</c:v>
                </c:pt>
                <c:pt idx="5627">
                  <c:v>29.5578</c:v>
                </c:pt>
                <c:pt idx="5628">
                  <c:v>29.407799999999995</c:v>
                </c:pt>
                <c:pt idx="5629">
                  <c:v>27.9178</c:v>
                </c:pt>
                <c:pt idx="5630">
                  <c:v>29.397799999999997</c:v>
                </c:pt>
                <c:pt idx="5631">
                  <c:v>28.437799999999999</c:v>
                </c:pt>
                <c:pt idx="5632">
                  <c:v>30.017800000000001</c:v>
                </c:pt>
                <c:pt idx="5633">
                  <c:v>30.697800000000001</c:v>
                </c:pt>
                <c:pt idx="5634">
                  <c:v>30.487799999999996</c:v>
                </c:pt>
                <c:pt idx="5635">
                  <c:v>32.027799999999999</c:v>
                </c:pt>
                <c:pt idx="5636">
                  <c:v>33.117799999999995</c:v>
                </c:pt>
                <c:pt idx="5637">
                  <c:v>34.177799999999998</c:v>
                </c:pt>
                <c:pt idx="5638">
                  <c:v>33.347799999999999</c:v>
                </c:pt>
                <c:pt idx="5639">
                  <c:v>33.137799999999999</c:v>
                </c:pt>
                <c:pt idx="5640">
                  <c:v>35.181799999999996</c:v>
                </c:pt>
                <c:pt idx="5641">
                  <c:v>35.927799999999998</c:v>
                </c:pt>
                <c:pt idx="5642">
                  <c:v>37.857799999999997</c:v>
                </c:pt>
                <c:pt idx="5643">
                  <c:v>34.387799999999999</c:v>
                </c:pt>
                <c:pt idx="5644">
                  <c:v>30.857799999999997</c:v>
                </c:pt>
                <c:pt idx="5645">
                  <c:v>31.2578</c:v>
                </c:pt>
                <c:pt idx="5646">
                  <c:v>32.507799999999996</c:v>
                </c:pt>
                <c:pt idx="5647">
                  <c:v>33.387799999999999</c:v>
                </c:pt>
                <c:pt idx="5648">
                  <c:v>35.947800000000001</c:v>
                </c:pt>
                <c:pt idx="5649">
                  <c:v>37.7378</c:v>
                </c:pt>
                <c:pt idx="5650">
                  <c:v>34.887799999999999</c:v>
                </c:pt>
                <c:pt idx="5651">
                  <c:v>28.097799999999999</c:v>
                </c:pt>
                <c:pt idx="5652">
                  <c:v>27.442529411764706</c:v>
                </c:pt>
                <c:pt idx="5653">
                  <c:v>27.772529411764705</c:v>
                </c:pt>
                <c:pt idx="5654">
                  <c:v>28.812529411764704</c:v>
                </c:pt>
                <c:pt idx="5655">
                  <c:v>31.002529411764705</c:v>
                </c:pt>
                <c:pt idx="5656">
                  <c:v>30.862529411764704</c:v>
                </c:pt>
                <c:pt idx="5657">
                  <c:v>30.072529411764705</c:v>
                </c:pt>
                <c:pt idx="5658">
                  <c:v>27.972529411764707</c:v>
                </c:pt>
                <c:pt idx="5659">
                  <c:v>26.932529411764701</c:v>
                </c:pt>
                <c:pt idx="5660">
                  <c:v>27.562529411764704</c:v>
                </c:pt>
                <c:pt idx="5661">
                  <c:v>22.832529411764703</c:v>
                </c:pt>
                <c:pt idx="5662">
                  <c:v>30.592529411764705</c:v>
                </c:pt>
                <c:pt idx="5663">
                  <c:v>31.142529411764702</c:v>
                </c:pt>
                <c:pt idx="5664">
                  <c:v>32.83252941176471</c:v>
                </c:pt>
                <c:pt idx="5665">
                  <c:v>32.922529411764707</c:v>
                </c:pt>
                <c:pt idx="5666">
                  <c:v>33.062529411764707</c:v>
                </c:pt>
                <c:pt idx="5667">
                  <c:v>30.272529411764705</c:v>
                </c:pt>
                <c:pt idx="5668">
                  <c:v>28.532529411764703</c:v>
                </c:pt>
                <c:pt idx="5669">
                  <c:v>29.548999999999999</c:v>
                </c:pt>
                <c:pt idx="5670">
                  <c:v>31.829000000000001</c:v>
                </c:pt>
                <c:pt idx="5671">
                  <c:v>31.849</c:v>
                </c:pt>
                <c:pt idx="5672">
                  <c:v>31.759</c:v>
                </c:pt>
                <c:pt idx="5673">
                  <c:v>30.401999999999997</c:v>
                </c:pt>
                <c:pt idx="5674">
                  <c:v>29.852</c:v>
                </c:pt>
                <c:pt idx="5675">
                  <c:v>31.281999999999996</c:v>
                </c:pt>
                <c:pt idx="5676">
                  <c:v>31.922000000000001</c:v>
                </c:pt>
                <c:pt idx="5677">
                  <c:v>30.071999999999999</c:v>
                </c:pt>
                <c:pt idx="5678">
                  <c:v>28.581999999999997</c:v>
                </c:pt>
                <c:pt idx="5679">
                  <c:v>30.741999999999997</c:v>
                </c:pt>
                <c:pt idx="5680">
                  <c:v>29.905142857142856</c:v>
                </c:pt>
                <c:pt idx="5681">
                  <c:v>28.255142857142857</c:v>
                </c:pt>
                <c:pt idx="5682">
                  <c:v>27.715142857142858</c:v>
                </c:pt>
                <c:pt idx="5683">
                  <c:v>30.875142857142855</c:v>
                </c:pt>
                <c:pt idx="5684">
                  <c:v>31.915142857142854</c:v>
                </c:pt>
                <c:pt idx="5685">
                  <c:v>32.055142857142854</c:v>
                </c:pt>
                <c:pt idx="5686">
                  <c:v>32.175142857142859</c:v>
                </c:pt>
                <c:pt idx="5687">
                  <c:v>31.207142857142856</c:v>
                </c:pt>
                <c:pt idx="5688">
                  <c:v>30.647142857142857</c:v>
                </c:pt>
                <c:pt idx="5689">
                  <c:v>31.437142857142856</c:v>
                </c:pt>
                <c:pt idx="5690">
                  <c:v>34.247142857142855</c:v>
                </c:pt>
                <c:pt idx="5691">
                  <c:v>34.777142857142863</c:v>
                </c:pt>
                <c:pt idx="5692">
                  <c:v>32.797142857142859</c:v>
                </c:pt>
                <c:pt idx="5693">
                  <c:v>28.267142857142854</c:v>
                </c:pt>
                <c:pt idx="5694">
                  <c:v>27.388999999999999</c:v>
                </c:pt>
                <c:pt idx="5695">
                  <c:v>27.588999999999999</c:v>
                </c:pt>
                <c:pt idx="5696">
                  <c:v>29.729000000000003</c:v>
                </c:pt>
                <c:pt idx="5697">
                  <c:v>30.559000000000001</c:v>
                </c:pt>
                <c:pt idx="5698">
                  <c:v>29.619</c:v>
                </c:pt>
                <c:pt idx="5699">
                  <c:v>30.439</c:v>
                </c:pt>
                <c:pt idx="5700">
                  <c:v>31.669</c:v>
                </c:pt>
                <c:pt idx="5701">
                  <c:v>31.426142857142857</c:v>
                </c:pt>
                <c:pt idx="5702">
                  <c:v>30.546142857142858</c:v>
                </c:pt>
                <c:pt idx="5703">
                  <c:v>32.796142857142854</c:v>
                </c:pt>
                <c:pt idx="5704">
                  <c:v>33.506142857142855</c:v>
                </c:pt>
                <c:pt idx="5705">
                  <c:v>32.706142857142858</c:v>
                </c:pt>
                <c:pt idx="5706">
                  <c:v>31.826142857142859</c:v>
                </c:pt>
                <c:pt idx="5707">
                  <c:v>32.736142857142859</c:v>
                </c:pt>
                <c:pt idx="5708">
                  <c:v>32.703285714285713</c:v>
                </c:pt>
                <c:pt idx="5709">
                  <c:v>30.683285714285709</c:v>
                </c:pt>
                <c:pt idx="5710">
                  <c:v>32.75328571428571</c:v>
                </c:pt>
                <c:pt idx="5711">
                  <c:v>32.013285714285715</c:v>
                </c:pt>
                <c:pt idx="5712">
                  <c:v>31.743285714285712</c:v>
                </c:pt>
                <c:pt idx="5713">
                  <c:v>32.663285714285713</c:v>
                </c:pt>
                <c:pt idx="5714">
                  <c:v>33.443285714285707</c:v>
                </c:pt>
                <c:pt idx="5715">
                  <c:v>33.71257142857143</c:v>
                </c:pt>
                <c:pt idx="5716">
                  <c:v>30.35257142857143</c:v>
                </c:pt>
                <c:pt idx="5717">
                  <c:v>28.662571428571432</c:v>
                </c:pt>
                <c:pt idx="5718">
                  <c:v>29.292571428571428</c:v>
                </c:pt>
                <c:pt idx="5719">
                  <c:v>31.932571428571428</c:v>
                </c:pt>
                <c:pt idx="5720">
                  <c:v>29.932571428571428</c:v>
                </c:pt>
                <c:pt idx="5721">
                  <c:v>29.932571428571428</c:v>
                </c:pt>
                <c:pt idx="5722">
                  <c:v>31.012571428571427</c:v>
                </c:pt>
                <c:pt idx="5723">
                  <c:v>28.812571428571427</c:v>
                </c:pt>
                <c:pt idx="5724">
                  <c:v>29.602571428571427</c:v>
                </c:pt>
                <c:pt idx="5725">
                  <c:v>32.632571428571431</c:v>
                </c:pt>
                <c:pt idx="5726">
                  <c:v>33.21257142857143</c:v>
                </c:pt>
                <c:pt idx="5727">
                  <c:v>34.018571428571427</c:v>
                </c:pt>
                <c:pt idx="5728">
                  <c:v>29.440571428571428</c:v>
                </c:pt>
                <c:pt idx="5729">
                  <c:v>28.441142857142857</c:v>
                </c:pt>
                <c:pt idx="5730">
                  <c:v>27.264142857142854</c:v>
                </c:pt>
                <c:pt idx="5731">
                  <c:v>29.198142857142859</c:v>
                </c:pt>
                <c:pt idx="5732">
                  <c:v>29.878142857142855</c:v>
                </c:pt>
                <c:pt idx="5733">
                  <c:v>30.378142857142855</c:v>
                </c:pt>
                <c:pt idx="5734">
                  <c:v>30.702142857142857</c:v>
                </c:pt>
                <c:pt idx="5735">
                  <c:v>30.667142857142856</c:v>
                </c:pt>
                <c:pt idx="5736">
                  <c:v>29.092857142857142</c:v>
                </c:pt>
                <c:pt idx="5737">
                  <c:v>32.889857142857139</c:v>
                </c:pt>
                <c:pt idx="5738">
                  <c:v>30.960857142857144</c:v>
                </c:pt>
                <c:pt idx="5739">
                  <c:v>30.114857142857144</c:v>
                </c:pt>
                <c:pt idx="5740">
                  <c:v>32.085857142857144</c:v>
                </c:pt>
                <c:pt idx="5741">
                  <c:v>31.113857142857142</c:v>
                </c:pt>
                <c:pt idx="5742">
                  <c:v>25.829857142857144</c:v>
                </c:pt>
                <c:pt idx="5743">
                  <c:v>25.401714285714284</c:v>
                </c:pt>
                <c:pt idx="5744">
                  <c:v>26.378714285714285</c:v>
                </c:pt>
                <c:pt idx="5745">
                  <c:v>24.189714285714285</c:v>
                </c:pt>
                <c:pt idx="5746">
                  <c:v>26.418714285714287</c:v>
                </c:pt>
                <c:pt idx="5747">
                  <c:v>28.818714285714286</c:v>
                </c:pt>
                <c:pt idx="5748">
                  <c:v>25.978714285714286</c:v>
                </c:pt>
                <c:pt idx="5749">
                  <c:v>23.388714285714283</c:v>
                </c:pt>
                <c:pt idx="5750">
                  <c:v>23.713428571428569</c:v>
                </c:pt>
                <c:pt idx="5751">
                  <c:v>24.803428571428569</c:v>
                </c:pt>
                <c:pt idx="5752">
                  <c:v>25.213428571428572</c:v>
                </c:pt>
                <c:pt idx="5753">
                  <c:v>25.873428571428569</c:v>
                </c:pt>
                <c:pt idx="5754">
                  <c:v>27.01342857142857</c:v>
                </c:pt>
                <c:pt idx="5755">
                  <c:v>25.65342857142857</c:v>
                </c:pt>
                <c:pt idx="5756">
                  <c:v>26.40342857142857</c:v>
                </c:pt>
                <c:pt idx="5757">
                  <c:v>25.273857142857143</c:v>
                </c:pt>
                <c:pt idx="5758">
                  <c:v>25.243857142857141</c:v>
                </c:pt>
                <c:pt idx="5759">
                  <c:v>25.763857142857141</c:v>
                </c:pt>
                <c:pt idx="5760">
                  <c:v>24.523857142857143</c:v>
                </c:pt>
                <c:pt idx="5761">
                  <c:v>22.873857142857144</c:v>
                </c:pt>
                <c:pt idx="5762">
                  <c:v>23.383857142857142</c:v>
                </c:pt>
                <c:pt idx="5763">
                  <c:v>24.123857142857144</c:v>
                </c:pt>
                <c:pt idx="5764">
                  <c:v>20.920071428571429</c:v>
                </c:pt>
                <c:pt idx="5765">
                  <c:v>23.15007142857143</c:v>
                </c:pt>
                <c:pt idx="5766">
                  <c:v>24.000071428571427</c:v>
                </c:pt>
                <c:pt idx="5767">
                  <c:v>23.940071428571429</c:v>
                </c:pt>
                <c:pt idx="5768">
                  <c:v>24.13007142857143</c:v>
                </c:pt>
                <c:pt idx="5769">
                  <c:v>24.06007142857143</c:v>
                </c:pt>
                <c:pt idx="5770">
                  <c:v>25.430071428571427</c:v>
                </c:pt>
                <c:pt idx="5771">
                  <c:v>23.640071428571428</c:v>
                </c:pt>
                <c:pt idx="5772">
                  <c:v>24.38007142857143</c:v>
                </c:pt>
                <c:pt idx="5773">
                  <c:v>23.190071428571429</c:v>
                </c:pt>
                <c:pt idx="5774">
                  <c:v>22.70607142857143</c:v>
                </c:pt>
                <c:pt idx="5775">
                  <c:v>22.690071428571429</c:v>
                </c:pt>
                <c:pt idx="5776">
                  <c:v>25.730071428571428</c:v>
                </c:pt>
                <c:pt idx="5777">
                  <c:v>22.140071428571428</c:v>
                </c:pt>
                <c:pt idx="5778">
                  <c:v>22.4068</c:v>
                </c:pt>
                <c:pt idx="5779">
                  <c:v>21.7468</c:v>
                </c:pt>
                <c:pt idx="5780">
                  <c:v>22.826800000000002</c:v>
                </c:pt>
                <c:pt idx="5781">
                  <c:v>21.916800000000002</c:v>
                </c:pt>
                <c:pt idx="5782">
                  <c:v>22.6568</c:v>
                </c:pt>
                <c:pt idx="5783">
                  <c:v>22.936800000000002</c:v>
                </c:pt>
                <c:pt idx="5784">
                  <c:v>22.347799999999999</c:v>
                </c:pt>
                <c:pt idx="5785">
                  <c:v>22.7468</c:v>
                </c:pt>
                <c:pt idx="5786">
                  <c:v>21.876799999999999</c:v>
                </c:pt>
                <c:pt idx="5787">
                  <c:v>22.316800000000001</c:v>
                </c:pt>
                <c:pt idx="5788">
                  <c:v>21.869</c:v>
                </c:pt>
                <c:pt idx="5789">
                  <c:v>22.869</c:v>
                </c:pt>
                <c:pt idx="5790">
                  <c:v>22.998999999999999</c:v>
                </c:pt>
                <c:pt idx="5791">
                  <c:v>22.428999999999998</c:v>
                </c:pt>
                <c:pt idx="5792">
                  <c:v>22.083285714285712</c:v>
                </c:pt>
                <c:pt idx="5793">
                  <c:v>22.103285714285711</c:v>
                </c:pt>
                <c:pt idx="5794">
                  <c:v>22.783285714285714</c:v>
                </c:pt>
                <c:pt idx="5795">
                  <c:v>23.113285714285713</c:v>
                </c:pt>
                <c:pt idx="5796">
                  <c:v>22.443285714285715</c:v>
                </c:pt>
                <c:pt idx="5797">
                  <c:v>22.193285714285715</c:v>
                </c:pt>
                <c:pt idx="5798">
                  <c:v>22.413285714285713</c:v>
                </c:pt>
                <c:pt idx="5799">
                  <c:v>21.898176470588236</c:v>
                </c:pt>
                <c:pt idx="5800">
                  <c:v>22.118176470588235</c:v>
                </c:pt>
                <c:pt idx="5801">
                  <c:v>21.188176470588235</c:v>
                </c:pt>
                <c:pt idx="5802">
                  <c:v>22.088176470588234</c:v>
                </c:pt>
                <c:pt idx="5803">
                  <c:v>25.688176470588235</c:v>
                </c:pt>
                <c:pt idx="5804">
                  <c:v>21.808176470588236</c:v>
                </c:pt>
                <c:pt idx="5805">
                  <c:v>20.588176470588238</c:v>
                </c:pt>
                <c:pt idx="5806">
                  <c:v>20.148176470588236</c:v>
                </c:pt>
                <c:pt idx="5807">
                  <c:v>20.868176470588235</c:v>
                </c:pt>
                <c:pt idx="5808">
                  <c:v>21.238176470588236</c:v>
                </c:pt>
                <c:pt idx="5809">
                  <c:v>21.088176470588238</c:v>
                </c:pt>
                <c:pt idx="5810">
                  <c:v>21.168176470588239</c:v>
                </c:pt>
                <c:pt idx="5811">
                  <c:v>20.968176470588237</c:v>
                </c:pt>
                <c:pt idx="5812">
                  <c:v>20.948176470588237</c:v>
                </c:pt>
                <c:pt idx="5813">
                  <c:v>22.588176470588238</c:v>
                </c:pt>
                <c:pt idx="5814">
                  <c:v>22.57817647058824</c:v>
                </c:pt>
                <c:pt idx="5815">
                  <c:v>21.178176470588237</c:v>
                </c:pt>
                <c:pt idx="5816">
                  <c:v>23.279714285714288</c:v>
                </c:pt>
                <c:pt idx="5817">
                  <c:v>22.809714285714286</c:v>
                </c:pt>
                <c:pt idx="5818">
                  <c:v>22.129714285714286</c:v>
                </c:pt>
                <c:pt idx="5819">
                  <c:v>21.849714285714288</c:v>
                </c:pt>
                <c:pt idx="5820">
                  <c:v>21.389714285714287</c:v>
                </c:pt>
                <c:pt idx="5821">
                  <c:v>22.849714285714285</c:v>
                </c:pt>
                <c:pt idx="5822">
                  <c:v>24.299714285714288</c:v>
                </c:pt>
                <c:pt idx="5823">
                  <c:v>20.629714285714286</c:v>
                </c:pt>
                <c:pt idx="5824">
                  <c:v>19.437714285714286</c:v>
                </c:pt>
                <c:pt idx="5825">
                  <c:v>20.249714285714287</c:v>
                </c:pt>
                <c:pt idx="5826">
                  <c:v>17.719714285714289</c:v>
                </c:pt>
                <c:pt idx="5827">
                  <c:v>14.989714285714285</c:v>
                </c:pt>
                <c:pt idx="5828">
                  <c:v>17.319714285714287</c:v>
                </c:pt>
                <c:pt idx="5829">
                  <c:v>17.519714285714286</c:v>
                </c:pt>
                <c:pt idx="5830">
                  <c:v>17.564000000000004</c:v>
                </c:pt>
                <c:pt idx="5831">
                  <c:v>18.574000000000002</c:v>
                </c:pt>
                <c:pt idx="5832">
                  <c:v>15.804</c:v>
                </c:pt>
                <c:pt idx="5833">
                  <c:v>15.534000000000001</c:v>
                </c:pt>
                <c:pt idx="5834">
                  <c:v>16.334000000000003</c:v>
                </c:pt>
                <c:pt idx="5835">
                  <c:v>16.134</c:v>
                </c:pt>
                <c:pt idx="5836">
                  <c:v>19.884</c:v>
                </c:pt>
                <c:pt idx="5837">
                  <c:v>21.684000000000001</c:v>
                </c:pt>
                <c:pt idx="5838">
                  <c:v>20.934000000000005</c:v>
                </c:pt>
                <c:pt idx="5839">
                  <c:v>20.064</c:v>
                </c:pt>
                <c:pt idx="5840">
                  <c:v>20.606000000000002</c:v>
                </c:pt>
                <c:pt idx="5841">
                  <c:v>19.216000000000001</c:v>
                </c:pt>
                <c:pt idx="5842">
                  <c:v>20.986000000000001</c:v>
                </c:pt>
                <c:pt idx="5843">
                  <c:v>20.936</c:v>
                </c:pt>
                <c:pt idx="5844">
                  <c:v>21.045999999999999</c:v>
                </c:pt>
                <c:pt idx="5845">
                  <c:v>22.286000000000001</c:v>
                </c:pt>
                <c:pt idx="5846">
                  <c:v>22.475999999999999</c:v>
                </c:pt>
                <c:pt idx="5847">
                  <c:v>21.786000000000001</c:v>
                </c:pt>
                <c:pt idx="5848">
                  <c:v>20.606000000000002</c:v>
                </c:pt>
                <c:pt idx="5849">
                  <c:v>22.126000000000001</c:v>
                </c:pt>
                <c:pt idx="5850">
                  <c:v>22.515999999999998</c:v>
                </c:pt>
                <c:pt idx="5851">
                  <c:v>20.988250000000001</c:v>
                </c:pt>
                <c:pt idx="5852">
                  <c:v>21.858249999999998</c:v>
                </c:pt>
                <c:pt idx="5853">
                  <c:v>22.138250000000003</c:v>
                </c:pt>
                <c:pt idx="5854">
                  <c:v>22.378250000000001</c:v>
                </c:pt>
                <c:pt idx="5855">
                  <c:v>21.341999999999999</c:v>
                </c:pt>
                <c:pt idx="5856">
                  <c:v>20.502000000000002</c:v>
                </c:pt>
                <c:pt idx="5857">
                  <c:v>23.112000000000002</c:v>
                </c:pt>
                <c:pt idx="5858">
                  <c:v>19.222000000000001</c:v>
                </c:pt>
                <c:pt idx="5859">
                  <c:v>21.042000000000002</c:v>
                </c:pt>
                <c:pt idx="5860">
                  <c:v>21.042000000000002</c:v>
                </c:pt>
                <c:pt idx="5861">
                  <c:v>20.322000000000003</c:v>
                </c:pt>
                <c:pt idx="5862">
                  <c:v>20.222000000000001</c:v>
                </c:pt>
                <c:pt idx="5863">
                  <c:v>22.502000000000002</c:v>
                </c:pt>
                <c:pt idx="5864">
                  <c:v>22.431999999999999</c:v>
                </c:pt>
                <c:pt idx="5865">
                  <c:v>22.931750000000001</c:v>
                </c:pt>
                <c:pt idx="5866">
                  <c:v>25.477750000000004</c:v>
                </c:pt>
                <c:pt idx="5867">
                  <c:v>23.481750000000002</c:v>
                </c:pt>
                <c:pt idx="5868">
                  <c:v>24.06175</c:v>
                </c:pt>
                <c:pt idx="5869">
                  <c:v>22.698</c:v>
                </c:pt>
                <c:pt idx="5870">
                  <c:v>23.008000000000003</c:v>
                </c:pt>
                <c:pt idx="5871">
                  <c:v>24.097999999999999</c:v>
                </c:pt>
                <c:pt idx="5872">
                  <c:v>25.058</c:v>
                </c:pt>
                <c:pt idx="5873">
                  <c:v>22.438000000000002</c:v>
                </c:pt>
                <c:pt idx="5874">
                  <c:v>23.068000000000001</c:v>
                </c:pt>
                <c:pt idx="5875">
                  <c:v>22.027999999999999</c:v>
                </c:pt>
                <c:pt idx="5876">
                  <c:v>22.586285714285715</c:v>
                </c:pt>
                <c:pt idx="5877">
                  <c:v>20.596285714285713</c:v>
                </c:pt>
                <c:pt idx="5878">
                  <c:v>22.626285714285714</c:v>
                </c:pt>
                <c:pt idx="5879">
                  <c:v>23.046285714285716</c:v>
                </c:pt>
                <c:pt idx="5880">
                  <c:v>24.146285714285714</c:v>
                </c:pt>
                <c:pt idx="5881">
                  <c:v>22.866285714285716</c:v>
                </c:pt>
                <c:pt idx="5882">
                  <c:v>22.946285714285715</c:v>
                </c:pt>
                <c:pt idx="5883">
                  <c:v>21.526142857142858</c:v>
                </c:pt>
                <c:pt idx="5884">
                  <c:v>23.136142857142858</c:v>
                </c:pt>
                <c:pt idx="5885">
                  <c:v>22.546142857142858</c:v>
                </c:pt>
                <c:pt idx="5886">
                  <c:v>23.766142857142857</c:v>
                </c:pt>
                <c:pt idx="5887">
                  <c:v>24.346142857142855</c:v>
                </c:pt>
                <c:pt idx="5888">
                  <c:v>23.436142857142858</c:v>
                </c:pt>
                <c:pt idx="5889">
                  <c:v>22.42614285714286</c:v>
                </c:pt>
                <c:pt idx="5890">
                  <c:v>21.814285714285713</c:v>
                </c:pt>
                <c:pt idx="5891">
                  <c:v>21.664285714285715</c:v>
                </c:pt>
                <c:pt idx="5892">
                  <c:v>22.254285714285714</c:v>
                </c:pt>
                <c:pt idx="5893">
                  <c:v>21.514285714285716</c:v>
                </c:pt>
                <c:pt idx="5894">
                  <c:v>22.374285714285715</c:v>
                </c:pt>
                <c:pt idx="5895">
                  <c:v>23.224285714285717</c:v>
                </c:pt>
                <c:pt idx="5896">
                  <c:v>21.644285714285711</c:v>
                </c:pt>
                <c:pt idx="5897">
                  <c:v>22.621714285714287</c:v>
                </c:pt>
                <c:pt idx="5898">
                  <c:v>19.750714285714288</c:v>
                </c:pt>
                <c:pt idx="5899">
                  <c:v>23.070714285714288</c:v>
                </c:pt>
                <c:pt idx="5900">
                  <c:v>23.395714285714288</c:v>
                </c:pt>
                <c:pt idx="5901">
                  <c:v>21.838714285714289</c:v>
                </c:pt>
                <c:pt idx="5902">
                  <c:v>21.988714285714284</c:v>
                </c:pt>
                <c:pt idx="5903">
                  <c:v>21.658285714285711</c:v>
                </c:pt>
                <c:pt idx="5904">
                  <c:v>23.098285714285712</c:v>
                </c:pt>
                <c:pt idx="5905">
                  <c:v>26.558285714285709</c:v>
                </c:pt>
                <c:pt idx="5906">
                  <c:v>25.118285714285712</c:v>
                </c:pt>
                <c:pt idx="5907">
                  <c:v>26.188285714285712</c:v>
                </c:pt>
                <c:pt idx="5908">
                  <c:v>25.728285714285715</c:v>
                </c:pt>
                <c:pt idx="5909">
                  <c:v>25.198285714285714</c:v>
                </c:pt>
                <c:pt idx="5910">
                  <c:v>22.492666666666668</c:v>
                </c:pt>
                <c:pt idx="5911">
                  <c:v>22.902666666666669</c:v>
                </c:pt>
                <c:pt idx="5912">
                  <c:v>24.282666666666664</c:v>
                </c:pt>
                <c:pt idx="5913">
                  <c:v>24.162666666666667</c:v>
                </c:pt>
                <c:pt idx="5914">
                  <c:v>24.582666666666668</c:v>
                </c:pt>
                <c:pt idx="5915">
                  <c:v>24.592666666666666</c:v>
                </c:pt>
                <c:pt idx="5916">
                  <c:v>24.202666666666666</c:v>
                </c:pt>
                <c:pt idx="5917">
                  <c:v>22.322666666666667</c:v>
                </c:pt>
                <c:pt idx="5918">
                  <c:v>20.522666666666666</c:v>
                </c:pt>
                <c:pt idx="5919">
                  <c:v>25.122666666666667</c:v>
                </c:pt>
                <c:pt idx="5920">
                  <c:v>23.852666666666668</c:v>
                </c:pt>
                <c:pt idx="5921">
                  <c:v>25.552666666666667</c:v>
                </c:pt>
                <c:pt idx="5922">
                  <c:v>24.732666666666667</c:v>
                </c:pt>
                <c:pt idx="5923">
                  <c:v>21.642666666666667</c:v>
                </c:pt>
                <c:pt idx="5924">
                  <c:v>23.072666666666667</c:v>
                </c:pt>
                <c:pt idx="5925">
                  <c:v>20.752666666666666</c:v>
                </c:pt>
                <c:pt idx="5926">
                  <c:v>22.522666666666666</c:v>
                </c:pt>
                <c:pt idx="5927">
                  <c:v>23.262666666666668</c:v>
                </c:pt>
                <c:pt idx="5928">
                  <c:v>23.446666666666669</c:v>
                </c:pt>
                <c:pt idx="5929">
                  <c:v>24.347666666666669</c:v>
                </c:pt>
                <c:pt idx="5930">
                  <c:v>24.014666666666667</c:v>
                </c:pt>
                <c:pt idx="5931">
                  <c:v>21.597000000000001</c:v>
                </c:pt>
                <c:pt idx="5932">
                  <c:v>23.262</c:v>
                </c:pt>
                <c:pt idx="5933">
                  <c:v>24.747</c:v>
                </c:pt>
                <c:pt idx="5934">
                  <c:v>23.647000000000002</c:v>
                </c:pt>
                <c:pt idx="5935">
                  <c:v>23.957999999999998</c:v>
                </c:pt>
                <c:pt idx="5936">
                  <c:v>23.138999999999999</c:v>
                </c:pt>
                <c:pt idx="5937">
                  <c:v>22.207999999999998</c:v>
                </c:pt>
                <c:pt idx="5938">
                  <c:v>21.888285714285715</c:v>
                </c:pt>
                <c:pt idx="5939">
                  <c:v>23.118285714285715</c:v>
                </c:pt>
                <c:pt idx="5940">
                  <c:v>25.168285714285716</c:v>
                </c:pt>
                <c:pt idx="5941">
                  <c:v>24.298285714285715</c:v>
                </c:pt>
                <c:pt idx="5942">
                  <c:v>24.148285714285716</c:v>
                </c:pt>
                <c:pt idx="5943">
                  <c:v>24.268285714285714</c:v>
                </c:pt>
                <c:pt idx="5944">
                  <c:v>24.088285714285714</c:v>
                </c:pt>
                <c:pt idx="5945">
                  <c:v>24.045142857142853</c:v>
                </c:pt>
                <c:pt idx="5946">
                  <c:v>25.205142857142857</c:v>
                </c:pt>
                <c:pt idx="5947">
                  <c:v>23.585142857142856</c:v>
                </c:pt>
                <c:pt idx="5948">
                  <c:v>25.675142857142855</c:v>
                </c:pt>
                <c:pt idx="5949">
                  <c:v>28.385142857142856</c:v>
                </c:pt>
                <c:pt idx="5950">
                  <c:v>26.145142857142854</c:v>
                </c:pt>
                <c:pt idx="5951">
                  <c:v>25.705142857142857</c:v>
                </c:pt>
                <c:pt idx="5952">
                  <c:v>24.923428571428573</c:v>
                </c:pt>
                <c:pt idx="5953">
                  <c:v>24.123428571428573</c:v>
                </c:pt>
                <c:pt idx="5954">
                  <c:v>26.22342857142857</c:v>
                </c:pt>
                <c:pt idx="5955">
                  <c:v>27.463428571428572</c:v>
                </c:pt>
                <c:pt idx="5956">
                  <c:v>28.463428571428572</c:v>
                </c:pt>
                <c:pt idx="5957">
                  <c:v>26.063428571428574</c:v>
                </c:pt>
                <c:pt idx="5958">
                  <c:v>24.093428571428571</c:v>
                </c:pt>
                <c:pt idx="5959">
                  <c:v>24.98085714285714</c:v>
                </c:pt>
                <c:pt idx="5960">
                  <c:v>22.360857142857142</c:v>
                </c:pt>
                <c:pt idx="5961">
                  <c:v>25.110857142857142</c:v>
                </c:pt>
                <c:pt idx="5962">
                  <c:v>25.71085714285714</c:v>
                </c:pt>
                <c:pt idx="5963">
                  <c:v>23.970857142857142</c:v>
                </c:pt>
                <c:pt idx="5964">
                  <c:v>24.970857142857142</c:v>
                </c:pt>
                <c:pt idx="5965">
                  <c:v>23.490857142857141</c:v>
                </c:pt>
                <c:pt idx="5966">
                  <c:v>21.513857142857141</c:v>
                </c:pt>
                <c:pt idx="5967">
                  <c:v>24.513857142857141</c:v>
                </c:pt>
                <c:pt idx="5968">
                  <c:v>24.433857142857143</c:v>
                </c:pt>
                <c:pt idx="5969">
                  <c:v>24.923857142857141</c:v>
                </c:pt>
                <c:pt idx="5970">
                  <c:v>25.693857142857141</c:v>
                </c:pt>
                <c:pt idx="5971">
                  <c:v>25.16385714285714</c:v>
                </c:pt>
                <c:pt idx="5972">
                  <c:v>24.463857142857144</c:v>
                </c:pt>
                <c:pt idx="5973">
                  <c:v>24.525285714285712</c:v>
                </c:pt>
                <c:pt idx="5974">
                  <c:v>22.745285714285714</c:v>
                </c:pt>
                <c:pt idx="5975">
                  <c:v>24.425285714285717</c:v>
                </c:pt>
                <c:pt idx="5976">
                  <c:v>24.095285714285716</c:v>
                </c:pt>
                <c:pt idx="5977">
                  <c:v>22.965285714285713</c:v>
                </c:pt>
                <c:pt idx="5978">
                  <c:v>24.135285714285718</c:v>
                </c:pt>
                <c:pt idx="5979">
                  <c:v>22.205285714285715</c:v>
                </c:pt>
                <c:pt idx="5980">
                  <c:v>23.334571428571429</c:v>
                </c:pt>
                <c:pt idx="5981">
                  <c:v>22.114571428571431</c:v>
                </c:pt>
                <c:pt idx="5982">
                  <c:v>23.554571428571428</c:v>
                </c:pt>
                <c:pt idx="5983">
                  <c:v>23.834571428571429</c:v>
                </c:pt>
                <c:pt idx="5984">
                  <c:v>24.734571428571428</c:v>
                </c:pt>
                <c:pt idx="5985">
                  <c:v>27.534571428571432</c:v>
                </c:pt>
                <c:pt idx="5986">
                  <c:v>25.104571428571429</c:v>
                </c:pt>
                <c:pt idx="5987">
                  <c:v>25.320714285714285</c:v>
                </c:pt>
                <c:pt idx="5988">
                  <c:v>21.470714285714287</c:v>
                </c:pt>
                <c:pt idx="5989">
                  <c:v>22.170714285714286</c:v>
                </c:pt>
                <c:pt idx="5990">
                  <c:v>25.610714285714284</c:v>
                </c:pt>
                <c:pt idx="5991">
                  <c:v>27.860714285714288</c:v>
                </c:pt>
                <c:pt idx="5992">
                  <c:v>25.390714285714285</c:v>
                </c:pt>
                <c:pt idx="5993">
                  <c:v>27.230714285714289</c:v>
                </c:pt>
                <c:pt idx="5994">
                  <c:v>26.999571428571429</c:v>
                </c:pt>
                <c:pt idx="5995">
                  <c:v>24.829571428571427</c:v>
                </c:pt>
                <c:pt idx="5996">
                  <c:v>26.449571428571424</c:v>
                </c:pt>
                <c:pt idx="5997">
                  <c:v>26.099571428571426</c:v>
                </c:pt>
                <c:pt idx="5998">
                  <c:v>26.529571428571426</c:v>
                </c:pt>
                <c:pt idx="5999">
                  <c:v>26.829571428571427</c:v>
                </c:pt>
                <c:pt idx="6000">
                  <c:v>28.059571428571431</c:v>
                </c:pt>
                <c:pt idx="6001">
                  <c:v>29.080571428571428</c:v>
                </c:pt>
                <c:pt idx="6002">
                  <c:v>30.530571428571427</c:v>
                </c:pt>
                <c:pt idx="6003">
                  <c:v>29.560571428571428</c:v>
                </c:pt>
                <c:pt idx="6004">
                  <c:v>28.73057142857143</c:v>
                </c:pt>
                <c:pt idx="6005">
                  <c:v>31.570571428571427</c:v>
                </c:pt>
                <c:pt idx="6006">
                  <c:v>29.240571428571428</c:v>
                </c:pt>
                <c:pt idx="6007">
                  <c:v>28.180571428571426</c:v>
                </c:pt>
                <c:pt idx="6008">
                  <c:v>26.870428571428569</c:v>
                </c:pt>
                <c:pt idx="6009">
                  <c:v>26.850428571428569</c:v>
                </c:pt>
                <c:pt idx="6010">
                  <c:v>28.780428571428569</c:v>
                </c:pt>
                <c:pt idx="6011">
                  <c:v>32.040428571428571</c:v>
                </c:pt>
                <c:pt idx="6012">
                  <c:v>32.990428571428573</c:v>
                </c:pt>
                <c:pt idx="6013">
                  <c:v>30.58042857142857</c:v>
                </c:pt>
                <c:pt idx="6014">
                  <c:v>25.230428571428572</c:v>
                </c:pt>
                <c:pt idx="6015">
                  <c:v>27.487714285714283</c:v>
                </c:pt>
                <c:pt idx="6016">
                  <c:v>26.917714285714286</c:v>
                </c:pt>
                <c:pt idx="6017">
                  <c:v>27.277714285714286</c:v>
                </c:pt>
                <c:pt idx="6018">
                  <c:v>27.517714285714288</c:v>
                </c:pt>
                <c:pt idx="6019">
                  <c:v>27.527714285714286</c:v>
                </c:pt>
                <c:pt idx="6020">
                  <c:v>26.407714285714288</c:v>
                </c:pt>
                <c:pt idx="6021">
                  <c:v>27.937714285714282</c:v>
                </c:pt>
                <c:pt idx="6022">
                  <c:v>26.617142857142856</c:v>
                </c:pt>
                <c:pt idx="6023">
                  <c:v>24.457142857142859</c:v>
                </c:pt>
                <c:pt idx="6024">
                  <c:v>23.117142857142856</c:v>
                </c:pt>
                <c:pt idx="6025">
                  <c:v>27.847142857142856</c:v>
                </c:pt>
                <c:pt idx="6026">
                  <c:v>30.23714285714286</c:v>
                </c:pt>
                <c:pt idx="6027">
                  <c:v>25.647142857142857</c:v>
                </c:pt>
                <c:pt idx="6028">
                  <c:v>27.617142857142859</c:v>
                </c:pt>
                <c:pt idx="6029">
                  <c:v>26.872714285714281</c:v>
                </c:pt>
                <c:pt idx="6030">
                  <c:v>27.412714285714284</c:v>
                </c:pt>
                <c:pt idx="6031">
                  <c:v>27.592714285714283</c:v>
                </c:pt>
                <c:pt idx="6032">
                  <c:v>30.062714285714286</c:v>
                </c:pt>
                <c:pt idx="6033">
                  <c:v>28.062714285714286</c:v>
                </c:pt>
                <c:pt idx="6034">
                  <c:v>30.082714285714282</c:v>
                </c:pt>
                <c:pt idx="6035">
                  <c:v>29.482714285714284</c:v>
                </c:pt>
                <c:pt idx="6036">
                  <c:v>26.382571428571431</c:v>
                </c:pt>
                <c:pt idx="6037">
                  <c:v>26.112571428571432</c:v>
                </c:pt>
                <c:pt idx="6038">
                  <c:v>30.21257142857143</c:v>
                </c:pt>
                <c:pt idx="6039">
                  <c:v>30.292571428571428</c:v>
                </c:pt>
                <c:pt idx="6040">
                  <c:v>30.082571428571427</c:v>
                </c:pt>
                <c:pt idx="6041">
                  <c:v>31.202571428571432</c:v>
                </c:pt>
                <c:pt idx="6042">
                  <c:v>31.022571428571432</c:v>
                </c:pt>
                <c:pt idx="6043">
                  <c:v>31.068571428571428</c:v>
                </c:pt>
                <c:pt idx="6044">
                  <c:v>31.408571428571431</c:v>
                </c:pt>
                <c:pt idx="6045">
                  <c:v>32.048571428571421</c:v>
                </c:pt>
                <c:pt idx="6046">
                  <c:v>35.748571428571424</c:v>
                </c:pt>
                <c:pt idx="6047">
                  <c:v>31.248571428571431</c:v>
                </c:pt>
                <c:pt idx="6048">
                  <c:v>32.378571428571426</c:v>
                </c:pt>
                <c:pt idx="6049">
                  <c:v>33.088571428571434</c:v>
                </c:pt>
                <c:pt idx="6050">
                  <c:v>30.112111111111108</c:v>
                </c:pt>
                <c:pt idx="6051">
                  <c:v>29.69211111111111</c:v>
                </c:pt>
                <c:pt idx="6052">
                  <c:v>28.082111111111111</c:v>
                </c:pt>
                <c:pt idx="6053">
                  <c:v>30.672111111111111</c:v>
                </c:pt>
                <c:pt idx="6054">
                  <c:v>27.702111111111108</c:v>
                </c:pt>
                <c:pt idx="6055">
                  <c:v>30.452111111111112</c:v>
                </c:pt>
                <c:pt idx="6056">
                  <c:v>27.78211111111111</c:v>
                </c:pt>
                <c:pt idx="6057">
                  <c:v>27.632111111111112</c:v>
                </c:pt>
                <c:pt idx="6058">
                  <c:v>29.872111111111106</c:v>
                </c:pt>
                <c:pt idx="6059">
                  <c:v>30.10211111111111</c:v>
                </c:pt>
                <c:pt idx="6060">
                  <c:v>29.122499999999999</c:v>
                </c:pt>
                <c:pt idx="6061">
                  <c:v>29.822499999999998</c:v>
                </c:pt>
                <c:pt idx="6062">
                  <c:v>30.622500000000002</c:v>
                </c:pt>
                <c:pt idx="6063">
                  <c:v>31.015099999999997</c:v>
                </c:pt>
                <c:pt idx="6064">
                  <c:v>31.512285714285717</c:v>
                </c:pt>
                <c:pt idx="6065">
                  <c:v>31.037285714285716</c:v>
                </c:pt>
                <c:pt idx="6066">
                  <c:v>31.852285714285713</c:v>
                </c:pt>
                <c:pt idx="6067">
                  <c:v>34.502285714285712</c:v>
                </c:pt>
                <c:pt idx="6068">
                  <c:v>34.332285714285717</c:v>
                </c:pt>
                <c:pt idx="6069">
                  <c:v>33.583785714285717</c:v>
                </c:pt>
                <c:pt idx="6070">
                  <c:v>32.602285714285713</c:v>
                </c:pt>
                <c:pt idx="6071">
                  <c:v>30.544</c:v>
                </c:pt>
                <c:pt idx="6072">
                  <c:v>31.173999999999999</c:v>
                </c:pt>
                <c:pt idx="6073">
                  <c:v>32.264000000000003</c:v>
                </c:pt>
                <c:pt idx="6074">
                  <c:v>32.893999999999998</c:v>
                </c:pt>
                <c:pt idx="6075">
                  <c:v>32.293999999999997</c:v>
                </c:pt>
                <c:pt idx="6076">
                  <c:v>32.603999999999999</c:v>
                </c:pt>
                <c:pt idx="6077">
                  <c:v>33.283999999999999</c:v>
                </c:pt>
                <c:pt idx="6078">
                  <c:v>34.966090909000002</c:v>
                </c:pt>
                <c:pt idx="6079">
                  <c:v>31.686090909000001</c:v>
                </c:pt>
                <c:pt idx="6080">
                  <c:v>33.236090909000005</c:v>
                </c:pt>
                <c:pt idx="6081">
                  <c:v>35.226090909</c:v>
                </c:pt>
                <c:pt idx="6082">
                  <c:v>34.256090909000001</c:v>
                </c:pt>
                <c:pt idx="6083">
                  <c:v>31.016090909000003</c:v>
                </c:pt>
                <c:pt idx="6084">
                  <c:v>28.986090909000001</c:v>
                </c:pt>
                <c:pt idx="6085">
                  <c:v>28.036090909000002</c:v>
                </c:pt>
                <c:pt idx="6086">
                  <c:v>27.456090909000004</c:v>
                </c:pt>
                <c:pt idx="6087">
                  <c:v>27.786090909000002</c:v>
                </c:pt>
                <c:pt idx="6088">
                  <c:v>33.866090909</c:v>
                </c:pt>
                <c:pt idx="6089">
                  <c:v>33.645333332999996</c:v>
                </c:pt>
                <c:pt idx="6090">
                  <c:v>33.461333332999992</c:v>
                </c:pt>
                <c:pt idx="6091">
                  <c:v>32.811333333</c:v>
                </c:pt>
                <c:pt idx="6092">
                  <c:v>33.063428571000003</c:v>
                </c:pt>
                <c:pt idx="6093">
                  <c:v>31.993428570999995</c:v>
                </c:pt>
                <c:pt idx="6094">
                  <c:v>33.773428570999997</c:v>
                </c:pt>
                <c:pt idx="6095">
                  <c:v>34.193428570999998</c:v>
                </c:pt>
                <c:pt idx="6096">
                  <c:v>33.863428571</c:v>
                </c:pt>
                <c:pt idx="6097">
                  <c:v>34.493428570999995</c:v>
                </c:pt>
                <c:pt idx="6098">
                  <c:v>32.973428570999999</c:v>
                </c:pt>
                <c:pt idx="6099">
                  <c:v>33.135071429</c:v>
                </c:pt>
                <c:pt idx="6100">
                  <c:v>32.445571429000005</c:v>
                </c:pt>
                <c:pt idx="6101">
                  <c:v>28.245571429000002</c:v>
                </c:pt>
                <c:pt idx="6102">
                  <c:v>29.225571429000006</c:v>
                </c:pt>
                <c:pt idx="6103">
                  <c:v>28.865571428999999</c:v>
                </c:pt>
                <c:pt idx="6104">
                  <c:v>28.815571429000002</c:v>
                </c:pt>
                <c:pt idx="6105">
                  <c:v>28.595571429000003</c:v>
                </c:pt>
                <c:pt idx="6106">
                  <c:v>28.583571428999999</c:v>
                </c:pt>
                <c:pt idx="6107">
                  <c:v>27.523571429</c:v>
                </c:pt>
                <c:pt idx="6108">
                  <c:v>28.933571429000001</c:v>
                </c:pt>
                <c:pt idx="6109">
                  <c:v>28.613571429000004</c:v>
                </c:pt>
                <c:pt idx="6110">
                  <c:v>28.843571429000001</c:v>
                </c:pt>
                <c:pt idx="6111">
                  <c:v>26.273571429000004</c:v>
                </c:pt>
                <c:pt idx="6112">
                  <c:v>28.301571429000003</c:v>
                </c:pt>
                <c:pt idx="6113">
                  <c:v>26.764957142857142</c:v>
                </c:pt>
                <c:pt idx="6114">
                  <c:v>27.025857142857141</c:v>
                </c:pt>
                <c:pt idx="6115">
                  <c:v>27.865857142857141</c:v>
                </c:pt>
                <c:pt idx="6116">
                  <c:v>28.99585714285714</c:v>
                </c:pt>
                <c:pt idx="6117">
                  <c:v>29.535857142857139</c:v>
                </c:pt>
                <c:pt idx="6118">
                  <c:v>27.865857142857145</c:v>
                </c:pt>
                <c:pt idx="6119">
                  <c:v>27.35585714285714</c:v>
                </c:pt>
                <c:pt idx="6120">
                  <c:v>24.905428571428573</c:v>
                </c:pt>
                <c:pt idx="6121">
                  <c:v>27.225428571428569</c:v>
                </c:pt>
                <c:pt idx="6122">
                  <c:v>26.405428571428569</c:v>
                </c:pt>
                <c:pt idx="6123">
                  <c:v>26.115428571428573</c:v>
                </c:pt>
                <c:pt idx="6124">
                  <c:v>26.985428571428574</c:v>
                </c:pt>
                <c:pt idx="6125">
                  <c:v>28.375428571428571</c:v>
                </c:pt>
                <c:pt idx="6126">
                  <c:v>27.065428571428573</c:v>
                </c:pt>
                <c:pt idx="6127">
                  <c:v>27.065285714285714</c:v>
                </c:pt>
                <c:pt idx="6128">
                  <c:v>26.405285714285711</c:v>
                </c:pt>
                <c:pt idx="6129">
                  <c:v>26.155285714285714</c:v>
                </c:pt>
                <c:pt idx="6130">
                  <c:v>30.983285714285714</c:v>
                </c:pt>
                <c:pt idx="6131">
                  <c:v>30.145285714285713</c:v>
                </c:pt>
                <c:pt idx="6132">
                  <c:v>30.025285714285715</c:v>
                </c:pt>
                <c:pt idx="6133">
                  <c:v>27.715285714285713</c:v>
                </c:pt>
                <c:pt idx="6134">
                  <c:v>27.050714285714289</c:v>
                </c:pt>
                <c:pt idx="6135">
                  <c:v>27.710714285714285</c:v>
                </c:pt>
                <c:pt idx="6136">
                  <c:v>27.600714285714286</c:v>
                </c:pt>
                <c:pt idx="6137">
                  <c:v>28.58071428571429</c:v>
                </c:pt>
                <c:pt idx="6138">
                  <c:v>28.470714285714287</c:v>
                </c:pt>
                <c:pt idx="6139">
                  <c:v>28.200714285714287</c:v>
                </c:pt>
                <c:pt idx="6140">
                  <c:v>28.290714285714284</c:v>
                </c:pt>
                <c:pt idx="6141">
                  <c:v>27.100714285714286</c:v>
                </c:pt>
                <c:pt idx="6142">
                  <c:v>29.040714285714287</c:v>
                </c:pt>
                <c:pt idx="6143">
                  <c:v>27.180714285714288</c:v>
                </c:pt>
                <c:pt idx="6144">
                  <c:v>28.070714285714285</c:v>
                </c:pt>
                <c:pt idx="6145">
                  <c:v>27.990714285714287</c:v>
                </c:pt>
                <c:pt idx="6146">
                  <c:v>32.200714285714284</c:v>
                </c:pt>
                <c:pt idx="6147">
                  <c:v>28.776714285714288</c:v>
                </c:pt>
                <c:pt idx="6148">
                  <c:v>27.924166666666668</c:v>
                </c:pt>
                <c:pt idx="6149">
                  <c:v>28.525166666666667</c:v>
                </c:pt>
                <c:pt idx="6150">
                  <c:v>26.849166666666669</c:v>
                </c:pt>
                <c:pt idx="6151">
                  <c:v>28.212166666666668</c:v>
                </c:pt>
                <c:pt idx="6152">
                  <c:v>26.723166666666668</c:v>
                </c:pt>
                <c:pt idx="6153">
                  <c:v>28.108666666666668</c:v>
                </c:pt>
                <c:pt idx="6154">
                  <c:v>27.411874999999998</c:v>
                </c:pt>
                <c:pt idx="6155">
                  <c:v>26.795874999999999</c:v>
                </c:pt>
                <c:pt idx="6156">
                  <c:v>25.177375000000005</c:v>
                </c:pt>
                <c:pt idx="6157">
                  <c:v>25.272375</c:v>
                </c:pt>
                <c:pt idx="6158">
                  <c:v>26.381375000000002</c:v>
                </c:pt>
                <c:pt idx="6159">
                  <c:v>26.711375</c:v>
                </c:pt>
                <c:pt idx="6160">
                  <c:v>24.811375000000002</c:v>
                </c:pt>
                <c:pt idx="6161">
                  <c:v>27.067375000000002</c:v>
                </c:pt>
                <c:pt idx="6162">
                  <c:v>25.184214285714287</c:v>
                </c:pt>
                <c:pt idx="6163">
                  <c:v>25.884214285714283</c:v>
                </c:pt>
                <c:pt idx="6164">
                  <c:v>26.544214285714286</c:v>
                </c:pt>
                <c:pt idx="6165">
                  <c:v>26.084214285714285</c:v>
                </c:pt>
                <c:pt idx="6166">
                  <c:v>24.594214285714287</c:v>
                </c:pt>
                <c:pt idx="6167">
                  <c:v>23.712714285714288</c:v>
                </c:pt>
                <c:pt idx="6168">
                  <c:v>22.233214285714286</c:v>
                </c:pt>
                <c:pt idx="6169">
                  <c:v>23.511114285714282</c:v>
                </c:pt>
                <c:pt idx="6170">
                  <c:v>23.944214285714285</c:v>
                </c:pt>
                <c:pt idx="6171">
                  <c:v>25.614214285714286</c:v>
                </c:pt>
                <c:pt idx="6172">
                  <c:v>25.414214285714284</c:v>
                </c:pt>
                <c:pt idx="6173">
                  <c:v>28.154214285714286</c:v>
                </c:pt>
                <c:pt idx="6174">
                  <c:v>26.004214285714284</c:v>
                </c:pt>
                <c:pt idx="6175">
                  <c:v>23.704214285714283</c:v>
                </c:pt>
                <c:pt idx="6176">
                  <c:v>25.694000000000003</c:v>
                </c:pt>
                <c:pt idx="6177">
                  <c:v>24.434000000000001</c:v>
                </c:pt>
                <c:pt idx="6178">
                  <c:v>26.424000000000003</c:v>
                </c:pt>
                <c:pt idx="6179">
                  <c:v>25.274000000000001</c:v>
                </c:pt>
                <c:pt idx="6180">
                  <c:v>25.734000000000002</c:v>
                </c:pt>
                <c:pt idx="6181">
                  <c:v>26.164000000000001</c:v>
                </c:pt>
                <c:pt idx="6182">
                  <c:v>25.664000000000001</c:v>
                </c:pt>
                <c:pt idx="6183">
                  <c:v>24.714428571428567</c:v>
                </c:pt>
                <c:pt idx="6184">
                  <c:v>24.98442857142857</c:v>
                </c:pt>
                <c:pt idx="6185">
                  <c:v>25.754428571428573</c:v>
                </c:pt>
                <c:pt idx="6186">
                  <c:v>26.114428571428572</c:v>
                </c:pt>
                <c:pt idx="6187">
                  <c:v>24.284428571428567</c:v>
                </c:pt>
                <c:pt idx="6188">
                  <c:v>24.594428571428569</c:v>
                </c:pt>
                <c:pt idx="6189">
                  <c:v>24.39442857142857</c:v>
                </c:pt>
                <c:pt idx="6190">
                  <c:v>23.294</c:v>
                </c:pt>
                <c:pt idx="6191">
                  <c:v>24.664000000000001</c:v>
                </c:pt>
                <c:pt idx="6192">
                  <c:v>24.374000000000002</c:v>
                </c:pt>
                <c:pt idx="6193">
                  <c:v>24.853999999999999</c:v>
                </c:pt>
                <c:pt idx="6194">
                  <c:v>25.6463</c:v>
                </c:pt>
                <c:pt idx="6195">
                  <c:v>25.304000000000002</c:v>
                </c:pt>
                <c:pt idx="6196">
                  <c:v>23.589600000000001</c:v>
                </c:pt>
                <c:pt idx="6197">
                  <c:v>22.959499999999998</c:v>
                </c:pt>
                <c:pt idx="6198">
                  <c:v>23.061700000000002</c:v>
                </c:pt>
                <c:pt idx="6199">
                  <c:v>20.3673</c:v>
                </c:pt>
                <c:pt idx="6200">
                  <c:v>22.724000000000004</c:v>
                </c:pt>
                <c:pt idx="6201">
                  <c:v>24.044</c:v>
                </c:pt>
                <c:pt idx="6202">
                  <c:v>23.954000000000001</c:v>
                </c:pt>
                <c:pt idx="6203">
                  <c:v>23.724</c:v>
                </c:pt>
                <c:pt idx="6204">
                  <c:v>24.704000000000001</c:v>
                </c:pt>
                <c:pt idx="6205">
                  <c:v>22.684000000000001</c:v>
                </c:pt>
                <c:pt idx="6206">
                  <c:v>21.994</c:v>
                </c:pt>
                <c:pt idx="6207">
                  <c:v>23.494</c:v>
                </c:pt>
                <c:pt idx="6208">
                  <c:v>24.084000000000003</c:v>
                </c:pt>
                <c:pt idx="6209">
                  <c:v>24.720222222</c:v>
                </c:pt>
                <c:pt idx="6210">
                  <c:v>22.860222221999997</c:v>
                </c:pt>
                <c:pt idx="6211">
                  <c:v>22.790222222000001</c:v>
                </c:pt>
                <c:pt idx="6212">
                  <c:v>23.450222221999997</c:v>
                </c:pt>
                <c:pt idx="6213">
                  <c:v>23.980222221999998</c:v>
                </c:pt>
                <c:pt idx="6214">
                  <c:v>26.750222221999994</c:v>
                </c:pt>
                <c:pt idx="6215">
                  <c:v>26.870222221999999</c:v>
                </c:pt>
                <c:pt idx="6216">
                  <c:v>27.130222221999997</c:v>
                </c:pt>
                <c:pt idx="6217">
                  <c:v>26.080222222222222</c:v>
                </c:pt>
                <c:pt idx="6218">
                  <c:v>26.475714285714282</c:v>
                </c:pt>
                <c:pt idx="6219">
                  <c:v>25.745714285714286</c:v>
                </c:pt>
                <c:pt idx="6220">
                  <c:v>26.545714285714283</c:v>
                </c:pt>
                <c:pt idx="6221">
                  <c:v>26.145714285714284</c:v>
                </c:pt>
                <c:pt idx="6222">
                  <c:v>26.545714285714286</c:v>
                </c:pt>
                <c:pt idx="6223">
                  <c:v>26.455714285714283</c:v>
                </c:pt>
                <c:pt idx="6224">
                  <c:v>25.605714285714285</c:v>
                </c:pt>
                <c:pt idx="6225">
                  <c:v>24.852285714285713</c:v>
                </c:pt>
                <c:pt idx="6226">
                  <c:v>25.312285714285714</c:v>
                </c:pt>
                <c:pt idx="6227">
                  <c:v>25.182285714285715</c:v>
                </c:pt>
                <c:pt idx="6228">
                  <c:v>25.802285714285716</c:v>
                </c:pt>
                <c:pt idx="6229">
                  <c:v>26.342285714285715</c:v>
                </c:pt>
                <c:pt idx="6230">
                  <c:v>25.572285714285716</c:v>
                </c:pt>
                <c:pt idx="6231">
                  <c:v>25.142285714285716</c:v>
                </c:pt>
                <c:pt idx="6232">
                  <c:v>25.054833333333335</c:v>
                </c:pt>
                <c:pt idx="6233">
                  <c:v>25.724833333333336</c:v>
                </c:pt>
                <c:pt idx="6234">
                  <c:v>24.654833333333336</c:v>
                </c:pt>
                <c:pt idx="6235">
                  <c:v>24.794833333333337</c:v>
                </c:pt>
                <c:pt idx="6236">
                  <c:v>24.974833333333336</c:v>
                </c:pt>
                <c:pt idx="6237">
                  <c:v>24.023701324407334</c:v>
                </c:pt>
                <c:pt idx="6238">
                  <c:v>24.692002408752003</c:v>
                </c:pt>
                <c:pt idx="6239">
                  <c:v>26.353134417678</c:v>
                </c:pt>
                <c:pt idx="6240">
                  <c:v>26.29</c:v>
                </c:pt>
                <c:pt idx="6241">
                  <c:v>27.154499999999995</c:v>
                </c:pt>
                <c:pt idx="6242">
                  <c:v>26.118879997051998</c:v>
                </c:pt>
                <c:pt idx="6243">
                  <c:v>25.487333333333336</c:v>
                </c:pt>
                <c:pt idx="6244">
                  <c:v>26.017333333333337</c:v>
                </c:pt>
                <c:pt idx="6245">
                  <c:v>25.167333333333335</c:v>
                </c:pt>
                <c:pt idx="6246">
                  <c:v>24.595857142857142</c:v>
                </c:pt>
                <c:pt idx="6247">
                  <c:v>25.905857142857144</c:v>
                </c:pt>
                <c:pt idx="6248">
                  <c:v>24.565857142857141</c:v>
                </c:pt>
                <c:pt idx="6249">
                  <c:v>24.465857142857143</c:v>
                </c:pt>
                <c:pt idx="6250">
                  <c:v>24.625857142857143</c:v>
                </c:pt>
                <c:pt idx="6251">
                  <c:v>25.206657142857146</c:v>
                </c:pt>
                <c:pt idx="6252">
                  <c:v>26.34185714285714</c:v>
                </c:pt>
                <c:pt idx="6253">
                  <c:v>26.493142857142857</c:v>
                </c:pt>
                <c:pt idx="6254">
                  <c:v>27.240142857142857</c:v>
                </c:pt>
                <c:pt idx="6255">
                  <c:v>30.326142857142855</c:v>
                </c:pt>
                <c:pt idx="6256">
                  <c:v>25.655142857142856</c:v>
                </c:pt>
                <c:pt idx="6257">
                  <c:v>26.389142857142858</c:v>
                </c:pt>
                <c:pt idx="6258">
                  <c:v>25.831142857142854</c:v>
                </c:pt>
                <c:pt idx="6259">
                  <c:v>29.937142857142856</c:v>
                </c:pt>
                <c:pt idx="6260">
                  <c:v>28.527428571000002</c:v>
                </c:pt>
                <c:pt idx="6261">
                  <c:v>27.491428571</c:v>
                </c:pt>
                <c:pt idx="6262">
                  <c:v>29.540428571000003</c:v>
                </c:pt>
                <c:pt idx="6263">
                  <c:v>29.960428570999998</c:v>
                </c:pt>
                <c:pt idx="6264">
                  <c:v>30.099428571000004</c:v>
                </c:pt>
                <c:pt idx="6265">
                  <c:v>30.637428570999997</c:v>
                </c:pt>
                <c:pt idx="6266">
                  <c:v>28.01342857142857</c:v>
                </c:pt>
                <c:pt idx="6267">
                  <c:v>26.325428571428571</c:v>
                </c:pt>
                <c:pt idx="6268">
                  <c:v>27.035428571428572</c:v>
                </c:pt>
                <c:pt idx="6269">
                  <c:v>28.585428571428569</c:v>
                </c:pt>
                <c:pt idx="6270">
                  <c:v>28.215428571428568</c:v>
                </c:pt>
                <c:pt idx="6271">
                  <c:v>27.675428571428572</c:v>
                </c:pt>
                <c:pt idx="6272">
                  <c:v>28.085428571428572</c:v>
                </c:pt>
                <c:pt idx="6273">
                  <c:v>27.325428571428571</c:v>
                </c:pt>
                <c:pt idx="6274">
                  <c:v>26.008785714285715</c:v>
                </c:pt>
                <c:pt idx="6275">
                  <c:v>22.774285714285714</c:v>
                </c:pt>
                <c:pt idx="6276">
                  <c:v>25.989619047619048</c:v>
                </c:pt>
                <c:pt idx="6277">
                  <c:v>23.019546861851047</c:v>
                </c:pt>
                <c:pt idx="6278">
                  <c:v>24.411619047619052</c:v>
                </c:pt>
                <c:pt idx="6279">
                  <c:v>25.094285714285714</c:v>
                </c:pt>
                <c:pt idx="6280">
                  <c:v>25.124185714285712</c:v>
                </c:pt>
                <c:pt idx="6281">
                  <c:v>22.411714285714286</c:v>
                </c:pt>
                <c:pt idx="6282">
                  <c:v>23.971714285714288</c:v>
                </c:pt>
                <c:pt idx="6283">
                  <c:v>22.891714285714286</c:v>
                </c:pt>
                <c:pt idx="6284">
                  <c:v>26.911714285714286</c:v>
                </c:pt>
                <c:pt idx="6285">
                  <c:v>25.241714285714288</c:v>
                </c:pt>
                <c:pt idx="6286">
                  <c:v>24.821714285714286</c:v>
                </c:pt>
                <c:pt idx="6287">
                  <c:v>26.391714285714286</c:v>
                </c:pt>
                <c:pt idx="6288">
                  <c:v>27.375</c:v>
                </c:pt>
                <c:pt idx="6289">
                  <c:v>25.98</c:v>
                </c:pt>
                <c:pt idx="6290">
                  <c:v>26.274999999999999</c:v>
                </c:pt>
                <c:pt idx="6291">
                  <c:v>27.215</c:v>
                </c:pt>
                <c:pt idx="6292">
                  <c:v>27.234999999999996</c:v>
                </c:pt>
                <c:pt idx="6293">
                  <c:v>26.945</c:v>
                </c:pt>
                <c:pt idx="6294">
                  <c:v>25.985000000000003</c:v>
                </c:pt>
                <c:pt idx="6295">
                  <c:v>25.774999999999999</c:v>
                </c:pt>
                <c:pt idx="6296">
                  <c:v>24.704999999999998</c:v>
                </c:pt>
                <c:pt idx="6297">
                  <c:v>25.535</c:v>
                </c:pt>
                <c:pt idx="6298">
                  <c:v>27.035</c:v>
                </c:pt>
                <c:pt idx="6299">
                  <c:v>24.574999999999999</c:v>
                </c:pt>
                <c:pt idx="6300">
                  <c:v>23.615000000000002</c:v>
                </c:pt>
                <c:pt idx="6301">
                  <c:v>25.025000000000002</c:v>
                </c:pt>
                <c:pt idx="6302">
                  <c:v>25.929200000000002</c:v>
                </c:pt>
                <c:pt idx="6303">
                  <c:v>24.7592</c:v>
                </c:pt>
                <c:pt idx="6304">
                  <c:v>25.3292</c:v>
                </c:pt>
                <c:pt idx="6305">
                  <c:v>27.199200000000001</c:v>
                </c:pt>
                <c:pt idx="6306">
                  <c:v>27.469200000000001</c:v>
                </c:pt>
                <c:pt idx="6307">
                  <c:v>27.062899999999999</c:v>
                </c:pt>
                <c:pt idx="6308">
                  <c:v>27.895400000000002</c:v>
                </c:pt>
                <c:pt idx="6309">
                  <c:v>27.755399999999998</c:v>
                </c:pt>
                <c:pt idx="6310">
                  <c:v>27.345400000000001</c:v>
                </c:pt>
                <c:pt idx="6311">
                  <c:v>26.8154</c:v>
                </c:pt>
                <c:pt idx="6312">
                  <c:v>27.475400000000004</c:v>
                </c:pt>
                <c:pt idx="6313">
                  <c:v>27.735400000000002</c:v>
                </c:pt>
                <c:pt idx="6314">
                  <c:v>28.275400000000001</c:v>
                </c:pt>
                <c:pt idx="6315">
                  <c:v>29.845400000000001</c:v>
                </c:pt>
                <c:pt idx="6316">
                  <c:v>26.035399999999999</c:v>
                </c:pt>
                <c:pt idx="6317">
                  <c:v>23.845400000000001</c:v>
                </c:pt>
                <c:pt idx="6318">
                  <c:v>22.465399999999999</c:v>
                </c:pt>
                <c:pt idx="6319">
                  <c:v>24.695400000000003</c:v>
                </c:pt>
                <c:pt idx="6320">
                  <c:v>25.945399999999999</c:v>
                </c:pt>
                <c:pt idx="6321">
                  <c:v>24.6554</c:v>
                </c:pt>
                <c:pt idx="6322">
                  <c:v>25.865400000000001</c:v>
                </c:pt>
                <c:pt idx="6323">
                  <c:v>26.242000000000004</c:v>
                </c:pt>
                <c:pt idx="6324">
                  <c:v>27.822000000000003</c:v>
                </c:pt>
                <c:pt idx="6325">
                  <c:v>26.521999999999998</c:v>
                </c:pt>
                <c:pt idx="6326">
                  <c:v>26.472000000000001</c:v>
                </c:pt>
                <c:pt idx="6327">
                  <c:v>26.932000000000002</c:v>
                </c:pt>
                <c:pt idx="6328">
                  <c:v>27.302</c:v>
                </c:pt>
                <c:pt idx="6329">
                  <c:v>26.722000000000001</c:v>
                </c:pt>
                <c:pt idx="6330">
                  <c:v>25.054857142857141</c:v>
                </c:pt>
                <c:pt idx="6331">
                  <c:v>24.514857142857142</c:v>
                </c:pt>
                <c:pt idx="6332">
                  <c:v>28.285857142857143</c:v>
                </c:pt>
                <c:pt idx="6333">
                  <c:v>25.752172885501899</c:v>
                </c:pt>
                <c:pt idx="6334">
                  <c:v>25.644857142857145</c:v>
                </c:pt>
                <c:pt idx="6335">
                  <c:v>26.764857142857142</c:v>
                </c:pt>
                <c:pt idx="6336">
                  <c:v>24.77485714285714</c:v>
                </c:pt>
                <c:pt idx="6337">
                  <c:v>25.381333333333334</c:v>
                </c:pt>
                <c:pt idx="6338">
                  <c:v>26.481333333333332</c:v>
                </c:pt>
                <c:pt idx="6339">
                  <c:v>26.931333333333335</c:v>
                </c:pt>
                <c:pt idx="6340">
                  <c:v>27.781333333333329</c:v>
                </c:pt>
                <c:pt idx="6341">
                  <c:v>29.391333333333332</c:v>
                </c:pt>
                <c:pt idx="6342">
                  <c:v>29.871333333333332</c:v>
                </c:pt>
                <c:pt idx="6343">
                  <c:v>30.197750000000003</c:v>
                </c:pt>
                <c:pt idx="6344">
                  <c:v>27.527750000000001</c:v>
                </c:pt>
                <c:pt idx="6345">
                  <c:v>27.197750000000003</c:v>
                </c:pt>
                <c:pt idx="6346">
                  <c:v>27.627750000000002</c:v>
                </c:pt>
                <c:pt idx="6347">
                  <c:v>26.737750000000002</c:v>
                </c:pt>
                <c:pt idx="6348">
                  <c:v>26.077750000000002</c:v>
                </c:pt>
                <c:pt idx="6349">
                  <c:v>26.987750000000002</c:v>
                </c:pt>
                <c:pt idx="6350">
                  <c:v>28.077750000000002</c:v>
                </c:pt>
                <c:pt idx="6351">
                  <c:v>28.273285714285716</c:v>
                </c:pt>
                <c:pt idx="6352">
                  <c:v>25.893285714285714</c:v>
                </c:pt>
                <c:pt idx="6353">
                  <c:v>27.103285714285715</c:v>
                </c:pt>
                <c:pt idx="6354">
                  <c:v>28.613285714285713</c:v>
                </c:pt>
                <c:pt idx="6355">
                  <c:v>29.153285714285715</c:v>
                </c:pt>
                <c:pt idx="6356">
                  <c:v>28.083285714285712</c:v>
                </c:pt>
                <c:pt idx="6357">
                  <c:v>28.633285714285716</c:v>
                </c:pt>
                <c:pt idx="6358">
                  <c:v>29.258714285714284</c:v>
                </c:pt>
                <c:pt idx="6359">
                  <c:v>28.698714285714281</c:v>
                </c:pt>
                <c:pt idx="6360">
                  <c:v>25.228714285714283</c:v>
                </c:pt>
                <c:pt idx="6361">
                  <c:v>27.408714285714286</c:v>
                </c:pt>
                <c:pt idx="6362">
                  <c:v>27.989375620410282</c:v>
                </c:pt>
                <c:pt idx="6363">
                  <c:v>26.248714285714286</c:v>
                </c:pt>
                <c:pt idx="6364">
                  <c:v>27.678714285714285</c:v>
                </c:pt>
                <c:pt idx="6365">
                  <c:v>30.707142857142856</c:v>
                </c:pt>
                <c:pt idx="6366">
                  <c:v>30.147142857142853</c:v>
                </c:pt>
                <c:pt idx="6367">
                  <c:v>28.837142857142855</c:v>
                </c:pt>
                <c:pt idx="6368">
                  <c:v>30.377142857142857</c:v>
                </c:pt>
                <c:pt idx="6369">
                  <c:v>30.337142857142855</c:v>
                </c:pt>
                <c:pt idx="6370">
                  <c:v>28.967142857142854</c:v>
                </c:pt>
                <c:pt idx="6371">
                  <c:v>31.877142857142857</c:v>
                </c:pt>
                <c:pt idx="6372">
                  <c:v>27.668000000000003</c:v>
                </c:pt>
                <c:pt idx="6373">
                  <c:v>28.458000000000002</c:v>
                </c:pt>
                <c:pt idx="6374">
                  <c:v>26.728000000000002</c:v>
                </c:pt>
                <c:pt idx="6375">
                  <c:v>28.687999999999999</c:v>
                </c:pt>
                <c:pt idx="6376">
                  <c:v>26.577999999999999</c:v>
                </c:pt>
                <c:pt idx="6377">
                  <c:v>26.345500000000001</c:v>
                </c:pt>
                <c:pt idx="6378">
                  <c:v>27.007999999999999</c:v>
                </c:pt>
                <c:pt idx="6379">
                  <c:v>28.081714285999997</c:v>
                </c:pt>
                <c:pt idx="6380">
                  <c:v>25.351714286</c:v>
                </c:pt>
                <c:pt idx="6381">
                  <c:v>27.339714286</c:v>
                </c:pt>
                <c:pt idx="6382">
                  <c:v>26.939714286000001</c:v>
                </c:pt>
                <c:pt idx="6383">
                  <c:v>28.661714286000002</c:v>
                </c:pt>
                <c:pt idx="6384">
                  <c:v>28.411714286000002</c:v>
                </c:pt>
                <c:pt idx="6385">
                  <c:v>28.971714285999997</c:v>
                </c:pt>
                <c:pt idx="6386">
                  <c:v>25.682272727272725</c:v>
                </c:pt>
                <c:pt idx="6387">
                  <c:v>26.392272727272726</c:v>
                </c:pt>
                <c:pt idx="6388">
                  <c:v>27.532272727272726</c:v>
                </c:pt>
                <c:pt idx="6389">
                  <c:v>28.202272727272728</c:v>
                </c:pt>
                <c:pt idx="6390">
                  <c:v>28.912272727272729</c:v>
                </c:pt>
                <c:pt idx="6391">
                  <c:v>27.552272727272726</c:v>
                </c:pt>
                <c:pt idx="6392">
                  <c:v>29.272272727272728</c:v>
                </c:pt>
                <c:pt idx="6393">
                  <c:v>28.172272727272727</c:v>
                </c:pt>
                <c:pt idx="6394">
                  <c:v>24.032272727272726</c:v>
                </c:pt>
                <c:pt idx="6395">
                  <c:v>28.032272727272726</c:v>
                </c:pt>
                <c:pt idx="6396">
                  <c:v>24.772272727272725</c:v>
                </c:pt>
                <c:pt idx="6397">
                  <c:v>30.678899999999999</c:v>
                </c:pt>
                <c:pt idx="6398">
                  <c:v>32.213900000000002</c:v>
                </c:pt>
                <c:pt idx="6399">
                  <c:v>30.8339</c:v>
                </c:pt>
                <c:pt idx="6400">
                  <c:v>31.533899999999999</c:v>
                </c:pt>
                <c:pt idx="6401">
                  <c:v>31.483899999999995</c:v>
                </c:pt>
                <c:pt idx="6402">
                  <c:v>29.5139</c:v>
                </c:pt>
                <c:pt idx="6403">
                  <c:v>29.543899999999997</c:v>
                </c:pt>
                <c:pt idx="6404">
                  <c:v>30.5839</c:v>
                </c:pt>
                <c:pt idx="6405">
                  <c:v>33.201900000000002</c:v>
                </c:pt>
                <c:pt idx="6406">
                  <c:v>31.628899999999998</c:v>
                </c:pt>
                <c:pt idx="6407">
                  <c:v>33.812857142857141</c:v>
                </c:pt>
                <c:pt idx="6408">
                  <c:v>33.772857142857141</c:v>
                </c:pt>
                <c:pt idx="6409">
                  <c:v>28.612857142857145</c:v>
                </c:pt>
                <c:pt idx="6410">
                  <c:v>31.542857142857141</c:v>
                </c:pt>
                <c:pt idx="6411">
                  <c:v>32.164857142857137</c:v>
                </c:pt>
                <c:pt idx="6412">
                  <c:v>32.096857142857139</c:v>
                </c:pt>
                <c:pt idx="6413">
                  <c:v>30.224357142857141</c:v>
                </c:pt>
                <c:pt idx="6414">
                  <c:v>28.718500000000002</c:v>
                </c:pt>
                <c:pt idx="6415">
                  <c:v>27.891000000000002</c:v>
                </c:pt>
                <c:pt idx="6416">
                  <c:v>28.741000000000003</c:v>
                </c:pt>
                <c:pt idx="6417">
                  <c:v>31.620999999999999</c:v>
                </c:pt>
                <c:pt idx="6418">
                  <c:v>32.491</c:v>
                </c:pt>
                <c:pt idx="6419">
                  <c:v>32.790999999999997</c:v>
                </c:pt>
                <c:pt idx="6420">
                  <c:v>31.601000000000003</c:v>
                </c:pt>
                <c:pt idx="6421">
                  <c:v>31.998321428571426</c:v>
                </c:pt>
                <c:pt idx="6422">
                  <c:v>31.08832142857143</c:v>
                </c:pt>
                <c:pt idx="6423">
                  <c:v>31.968321428571432</c:v>
                </c:pt>
                <c:pt idx="6424">
                  <c:v>29.688321428571431</c:v>
                </c:pt>
                <c:pt idx="6425">
                  <c:v>28.615321428571431</c:v>
                </c:pt>
                <c:pt idx="6426">
                  <c:v>29.498321428571433</c:v>
                </c:pt>
                <c:pt idx="6427">
                  <c:v>30.200321428571428</c:v>
                </c:pt>
                <c:pt idx="6428">
                  <c:v>26.81832142857143</c:v>
                </c:pt>
                <c:pt idx="6429">
                  <c:v>26.65832142857143</c:v>
                </c:pt>
                <c:pt idx="6430">
                  <c:v>26.488321428571428</c:v>
                </c:pt>
                <c:pt idx="6431">
                  <c:v>28.56832142857143</c:v>
                </c:pt>
                <c:pt idx="6432">
                  <c:v>28.428321428571429</c:v>
                </c:pt>
                <c:pt idx="6433">
                  <c:v>28.052021428571429</c:v>
                </c:pt>
                <c:pt idx="6434">
                  <c:v>29.258321428571431</c:v>
                </c:pt>
                <c:pt idx="6435">
                  <c:v>29.218321428571429</c:v>
                </c:pt>
                <c:pt idx="6436">
                  <c:v>28.948321428571429</c:v>
                </c:pt>
                <c:pt idx="6437">
                  <c:v>30.038321428571432</c:v>
                </c:pt>
                <c:pt idx="6438">
                  <c:v>31.988321428571428</c:v>
                </c:pt>
                <c:pt idx="6439">
                  <c:v>33.488321428571432</c:v>
                </c:pt>
                <c:pt idx="6440">
                  <c:v>32.018321428571426</c:v>
                </c:pt>
                <c:pt idx="6441">
                  <c:v>32.535321428571429</c:v>
                </c:pt>
                <c:pt idx="6442">
                  <c:v>32.141321428571423</c:v>
                </c:pt>
                <c:pt idx="6443">
                  <c:v>31.218321428571432</c:v>
                </c:pt>
                <c:pt idx="6444">
                  <c:v>30.438321428571427</c:v>
                </c:pt>
                <c:pt idx="6445">
                  <c:v>30.192321428571429</c:v>
                </c:pt>
                <c:pt idx="6446">
                  <c:v>29.775821428571433</c:v>
                </c:pt>
                <c:pt idx="6447">
                  <c:v>30.731821428571433</c:v>
                </c:pt>
                <c:pt idx="6448">
                  <c:v>27.958321428571427</c:v>
                </c:pt>
                <c:pt idx="6449">
                  <c:v>25.995000000000005</c:v>
                </c:pt>
                <c:pt idx="6450">
                  <c:v>26.795000000000002</c:v>
                </c:pt>
                <c:pt idx="6451">
                  <c:v>27.635000000000002</c:v>
                </c:pt>
                <c:pt idx="6452">
                  <c:v>30.555</c:v>
                </c:pt>
                <c:pt idx="6453">
                  <c:v>30.035000000000004</c:v>
                </c:pt>
                <c:pt idx="6454">
                  <c:v>28.750028917049786</c:v>
                </c:pt>
                <c:pt idx="6455">
                  <c:v>26.43505783409957</c:v>
                </c:pt>
                <c:pt idx="6456">
                  <c:v>27.27505783409957</c:v>
                </c:pt>
                <c:pt idx="6457">
                  <c:v>25.633057834099571</c:v>
                </c:pt>
                <c:pt idx="6458">
                  <c:v>27.549028917049785</c:v>
                </c:pt>
                <c:pt idx="6459">
                  <c:v>28.575000000000003</c:v>
                </c:pt>
                <c:pt idx="6460">
                  <c:v>28.955000000000002</c:v>
                </c:pt>
                <c:pt idx="6461">
                  <c:v>30.517999999999997</c:v>
                </c:pt>
                <c:pt idx="6462">
                  <c:v>28.091999999999999</c:v>
                </c:pt>
                <c:pt idx="6463">
                  <c:v>30.333142857142857</c:v>
                </c:pt>
                <c:pt idx="6464">
                  <c:v>28.318042857142856</c:v>
                </c:pt>
                <c:pt idx="6465">
                  <c:v>30.594142857142856</c:v>
                </c:pt>
                <c:pt idx="6466">
                  <c:v>32.963142857142856</c:v>
                </c:pt>
                <c:pt idx="6467">
                  <c:v>32.833142857142853</c:v>
                </c:pt>
                <c:pt idx="6468">
                  <c:v>30.533142857142856</c:v>
                </c:pt>
                <c:pt idx="6469">
                  <c:v>30.959442857142861</c:v>
                </c:pt>
                <c:pt idx="6470">
                  <c:v>31.128257142857144</c:v>
                </c:pt>
                <c:pt idx="6471">
                  <c:v>31.429857142857141</c:v>
                </c:pt>
                <c:pt idx="6472">
                  <c:v>30.109857142857145</c:v>
                </c:pt>
                <c:pt idx="6473">
                  <c:v>32.173857142857145</c:v>
                </c:pt>
                <c:pt idx="6474">
                  <c:v>35.415857142857142</c:v>
                </c:pt>
                <c:pt idx="6475">
                  <c:v>33.686857142857143</c:v>
                </c:pt>
                <c:pt idx="6476">
                  <c:v>32.192857142857143</c:v>
                </c:pt>
                <c:pt idx="6477">
                  <c:v>30.56814285714286</c:v>
                </c:pt>
                <c:pt idx="6478">
                  <c:v>30.17914285714286</c:v>
                </c:pt>
                <c:pt idx="6479">
                  <c:v>29.685142857142857</c:v>
                </c:pt>
                <c:pt idx="6480">
                  <c:v>32.686142857142855</c:v>
                </c:pt>
                <c:pt idx="6481">
                  <c:v>31.921142857142858</c:v>
                </c:pt>
                <c:pt idx="6482">
                  <c:v>32.544142857142859</c:v>
                </c:pt>
                <c:pt idx="6483">
                  <c:v>33.353809523809524</c:v>
                </c:pt>
                <c:pt idx="6484">
                  <c:v>30.518380952380951</c:v>
                </c:pt>
                <c:pt idx="6485">
                  <c:v>28.727380952380955</c:v>
                </c:pt>
                <c:pt idx="6486">
                  <c:v>28.144714285714283</c:v>
                </c:pt>
                <c:pt idx="6487">
                  <c:v>29.582714285714285</c:v>
                </c:pt>
                <c:pt idx="6488">
                  <c:v>29.052714285714284</c:v>
                </c:pt>
                <c:pt idx="6489">
                  <c:v>28.553714285714282</c:v>
                </c:pt>
                <c:pt idx="6490">
                  <c:v>25.425714285714282</c:v>
                </c:pt>
                <c:pt idx="6491">
                  <c:v>27.019571428571425</c:v>
                </c:pt>
                <c:pt idx="6492">
                  <c:v>28.413571428571426</c:v>
                </c:pt>
                <c:pt idx="6493">
                  <c:v>26.2</c:v>
                </c:pt>
                <c:pt idx="6494">
                  <c:v>27.43</c:v>
                </c:pt>
                <c:pt idx="6495">
                  <c:v>28.273999999999997</c:v>
                </c:pt>
                <c:pt idx="6496">
                  <c:v>26.625999999999998</c:v>
                </c:pt>
                <c:pt idx="6497">
                  <c:v>27.277999999999999</c:v>
                </c:pt>
                <c:pt idx="6498">
                  <c:v>28.655000000000005</c:v>
                </c:pt>
                <c:pt idx="6499">
                  <c:v>26.926000000000002</c:v>
                </c:pt>
                <c:pt idx="6500">
                  <c:v>25.71557142857143</c:v>
                </c:pt>
                <c:pt idx="6501">
                  <c:v>26.00957142857143</c:v>
                </c:pt>
                <c:pt idx="6502">
                  <c:v>25.662571428571432</c:v>
                </c:pt>
                <c:pt idx="6503">
                  <c:v>25.870571428571431</c:v>
                </c:pt>
                <c:pt idx="6504">
                  <c:v>25.630571428571432</c:v>
                </c:pt>
                <c:pt idx="6505">
                  <c:v>27.949285714285715</c:v>
                </c:pt>
                <c:pt idx="6506">
                  <c:v>26.831285714285716</c:v>
                </c:pt>
                <c:pt idx="6507">
                  <c:v>25.890285714285707</c:v>
                </c:pt>
                <c:pt idx="6508">
                  <c:v>25.967285714285715</c:v>
                </c:pt>
                <c:pt idx="6509">
                  <c:v>25.132285714285732</c:v>
                </c:pt>
                <c:pt idx="6510">
                  <c:v>26.309285714285679</c:v>
                </c:pt>
                <c:pt idx="6511">
                  <c:v>27.048285714285761</c:v>
                </c:pt>
                <c:pt idx="6512">
                  <c:v>26.820499999999946</c:v>
                </c:pt>
                <c:pt idx="6513">
                  <c:v>26.066500000000037</c:v>
                </c:pt>
                <c:pt idx="6514">
                  <c:v>25.3765</c:v>
                </c:pt>
                <c:pt idx="6515">
                  <c:v>25.370499999999971</c:v>
                </c:pt>
                <c:pt idx="6516">
                  <c:v>25.039500000000043</c:v>
                </c:pt>
                <c:pt idx="6517">
                  <c:v>23.816499999999991</c:v>
                </c:pt>
                <c:pt idx="6518">
                  <c:v>24.543999999999997</c:v>
                </c:pt>
                <c:pt idx="6519">
                  <c:v>24.146999999999988</c:v>
                </c:pt>
                <c:pt idx="6520">
                  <c:v>23.914000000000005</c:v>
                </c:pt>
                <c:pt idx="6521">
                  <c:v>25.006000000000022</c:v>
                </c:pt>
                <c:pt idx="6522">
                  <c:v>24.968999999999998</c:v>
                </c:pt>
                <c:pt idx="6523">
                  <c:v>25.301999999999964</c:v>
                </c:pt>
                <c:pt idx="6524">
                  <c:v>23.570000000000022</c:v>
                </c:pt>
                <c:pt idx="6525">
                  <c:v>23.77999999999998</c:v>
                </c:pt>
                <c:pt idx="6526">
                  <c:v>24.02700000000004</c:v>
                </c:pt>
                <c:pt idx="6527">
                  <c:v>24.54199999999997</c:v>
                </c:pt>
                <c:pt idx="6528">
                  <c:v>24.670000000000012</c:v>
                </c:pt>
                <c:pt idx="6529">
                  <c:v>24.396999999999988</c:v>
                </c:pt>
                <c:pt idx="6530">
                  <c:v>23.80300000000004</c:v>
                </c:pt>
                <c:pt idx="6531">
                  <c:v>21.530555555555505</c:v>
                </c:pt>
                <c:pt idx="6532">
                  <c:v>21.187555555555576</c:v>
                </c:pt>
                <c:pt idx="6533">
                  <c:v>21.973555555555556</c:v>
                </c:pt>
                <c:pt idx="6534">
                  <c:v>23.239555555555555</c:v>
                </c:pt>
                <c:pt idx="6535">
                  <c:v>25.170067315555585</c:v>
                </c:pt>
                <c:pt idx="6536">
                  <c:v>25.535321475555524</c:v>
                </c:pt>
                <c:pt idx="6537">
                  <c:v>25.602866675555568</c:v>
                </c:pt>
                <c:pt idx="6538">
                  <c:v>25.093803395555543</c:v>
                </c:pt>
                <c:pt idx="6539">
                  <c:v>24.381404675555579</c:v>
                </c:pt>
                <c:pt idx="6540">
                  <c:v>22.611696222857134</c:v>
                </c:pt>
                <c:pt idx="6541">
                  <c:v>25.257050062857182</c:v>
                </c:pt>
                <c:pt idx="6542">
                  <c:v>26.292949622857144</c:v>
                </c:pt>
                <c:pt idx="6543">
                  <c:v>24.595215062857143</c:v>
                </c:pt>
                <c:pt idx="6544">
                  <c:v>24.952330342857131</c:v>
                </c:pt>
                <c:pt idx="6545">
                  <c:v>22.189400022857104</c:v>
                </c:pt>
                <c:pt idx="6546">
                  <c:v>23.822857142857178</c:v>
                </c:pt>
                <c:pt idx="6547">
                  <c:v>23.129142857142842</c:v>
                </c:pt>
                <c:pt idx="6548">
                  <c:v>24.556142857142877</c:v>
                </c:pt>
                <c:pt idx="6549">
                  <c:v>23.459142857142819</c:v>
                </c:pt>
                <c:pt idx="6550">
                  <c:v>23.470142857142893</c:v>
                </c:pt>
                <c:pt idx="6551">
                  <c:v>24.202142857142853</c:v>
                </c:pt>
                <c:pt idx="6552">
                  <c:v>20.815142857142867</c:v>
                </c:pt>
                <c:pt idx="6553">
                  <c:v>21.370142857142859</c:v>
                </c:pt>
                <c:pt idx="6554">
                  <c:v>22.636142857142854</c:v>
                </c:pt>
                <c:pt idx="6555">
                  <c:v>21.366142857142854</c:v>
                </c:pt>
                <c:pt idx="6556">
                  <c:v>24.006142857142855</c:v>
                </c:pt>
                <c:pt idx="6557">
                  <c:v>23.046142857142854</c:v>
                </c:pt>
                <c:pt idx="6558">
                  <c:v>23.460142857142845</c:v>
                </c:pt>
                <c:pt idx="6559">
                  <c:v>23.336142857142857</c:v>
                </c:pt>
                <c:pt idx="6560">
                  <c:v>23.336142857142857</c:v>
                </c:pt>
                <c:pt idx="6561">
                  <c:v>17.981000000000002</c:v>
                </c:pt>
                <c:pt idx="6562">
                  <c:v>17.381</c:v>
                </c:pt>
                <c:pt idx="6563">
                  <c:v>14.281000000000001</c:v>
                </c:pt>
                <c:pt idx="6564">
                  <c:v>17.381</c:v>
                </c:pt>
                <c:pt idx="6565">
                  <c:v>19.481000000000002</c:v>
                </c:pt>
                <c:pt idx="6566">
                  <c:v>19.481000000000002</c:v>
                </c:pt>
                <c:pt idx="6567">
                  <c:v>19.981000000000002</c:v>
                </c:pt>
                <c:pt idx="6568">
                  <c:v>20.463785714285713</c:v>
                </c:pt>
                <c:pt idx="6569">
                  <c:v>19.363785714285711</c:v>
                </c:pt>
                <c:pt idx="6570">
                  <c:v>18.913785714285712</c:v>
                </c:pt>
                <c:pt idx="6571">
                  <c:v>23.274785714285677</c:v>
                </c:pt>
                <c:pt idx="6572">
                  <c:v>21.627785714285757</c:v>
                </c:pt>
                <c:pt idx="6573">
                  <c:v>22.816285714285705</c:v>
                </c:pt>
                <c:pt idx="6574">
                  <c:v>23.374285714285698</c:v>
                </c:pt>
                <c:pt idx="6575">
                  <c:v>22.125785714285747</c:v>
                </c:pt>
                <c:pt idx="6576">
                  <c:v>24.438785714285707</c:v>
                </c:pt>
                <c:pt idx="6577">
                  <c:v>25.438785714285675</c:v>
                </c:pt>
                <c:pt idx="6578">
                  <c:v>27.992785714285741</c:v>
                </c:pt>
                <c:pt idx="6579">
                  <c:v>24.892785714285722</c:v>
                </c:pt>
                <c:pt idx="6580">
                  <c:v>21.049785714285704</c:v>
                </c:pt>
                <c:pt idx="6581">
                  <c:v>26.473785714285693</c:v>
                </c:pt>
                <c:pt idx="6582">
                  <c:v>21.698300000000028</c:v>
                </c:pt>
                <c:pt idx="6583">
                  <c:v>20.722300000000001</c:v>
                </c:pt>
                <c:pt idx="6584">
                  <c:v>21.542300000000001</c:v>
                </c:pt>
                <c:pt idx="6585">
                  <c:v>21.302299999999999</c:v>
                </c:pt>
                <c:pt idx="6586">
                  <c:v>19.192299999999999</c:v>
                </c:pt>
                <c:pt idx="6587">
                  <c:v>20.942299999999999</c:v>
                </c:pt>
                <c:pt idx="6588">
                  <c:v>21.502299999999998</c:v>
                </c:pt>
                <c:pt idx="6589">
                  <c:v>21.692299999999999</c:v>
                </c:pt>
                <c:pt idx="6590">
                  <c:v>21.982299999999999</c:v>
                </c:pt>
                <c:pt idx="6591">
                  <c:v>21.3123</c:v>
                </c:pt>
                <c:pt idx="6592">
                  <c:v>24.022749999999949</c:v>
                </c:pt>
                <c:pt idx="6593">
                  <c:v>22.359749999999995</c:v>
                </c:pt>
                <c:pt idx="6594">
                  <c:v>21.684749999999998</c:v>
                </c:pt>
                <c:pt idx="6595">
                  <c:v>22.984749999999998</c:v>
                </c:pt>
                <c:pt idx="6596">
                  <c:v>21.88175</c:v>
                </c:pt>
                <c:pt idx="6597">
                  <c:v>21.081750000000003</c:v>
                </c:pt>
                <c:pt idx="6598">
                  <c:v>21.751750000000001</c:v>
                </c:pt>
                <c:pt idx="6599">
                  <c:v>23.411750000000001</c:v>
                </c:pt>
                <c:pt idx="6600">
                  <c:v>24.323666666666668</c:v>
                </c:pt>
                <c:pt idx="6601">
                  <c:v>23.373666666666669</c:v>
                </c:pt>
                <c:pt idx="6602">
                  <c:v>24.313666666666666</c:v>
                </c:pt>
                <c:pt idx="6603">
                  <c:v>22.492000000000001</c:v>
                </c:pt>
                <c:pt idx="6604">
                  <c:v>24.141999999999999</c:v>
                </c:pt>
                <c:pt idx="6605">
                  <c:v>23.661999999999999</c:v>
                </c:pt>
                <c:pt idx="6606">
                  <c:v>23.422000000000001</c:v>
                </c:pt>
                <c:pt idx="6607">
                  <c:v>23.404800000000002</c:v>
                </c:pt>
                <c:pt idx="6608">
                  <c:v>23.824800000000003</c:v>
                </c:pt>
                <c:pt idx="6609">
                  <c:v>22.7348</c:v>
                </c:pt>
                <c:pt idx="6610">
                  <c:v>22.654800000000002</c:v>
                </c:pt>
                <c:pt idx="6611">
                  <c:v>24.844800000000003</c:v>
                </c:pt>
                <c:pt idx="6612">
                  <c:v>23.564800000000002</c:v>
                </c:pt>
                <c:pt idx="6613">
                  <c:v>23.924800000000001</c:v>
                </c:pt>
                <c:pt idx="6614">
                  <c:v>23.604800000000001</c:v>
                </c:pt>
                <c:pt idx="6615">
                  <c:v>23.834800000000001</c:v>
                </c:pt>
                <c:pt idx="6616">
                  <c:v>25.4848</c:v>
                </c:pt>
                <c:pt idx="6617">
                  <c:v>22.785571428571426</c:v>
                </c:pt>
                <c:pt idx="6618">
                  <c:v>23.995571428571427</c:v>
                </c:pt>
                <c:pt idx="6619">
                  <c:v>22.125357142857144</c:v>
                </c:pt>
                <c:pt idx="6620">
                  <c:v>24.145142857142858</c:v>
                </c:pt>
                <c:pt idx="6621">
                  <c:v>24.535142857142858</c:v>
                </c:pt>
                <c:pt idx="6622">
                  <c:v>24.045142857142856</c:v>
                </c:pt>
                <c:pt idx="6623">
                  <c:v>25.085142857142856</c:v>
                </c:pt>
                <c:pt idx="6624">
                  <c:v>24.362904761904762</c:v>
                </c:pt>
                <c:pt idx="6625">
                  <c:v>24.862904761904762</c:v>
                </c:pt>
                <c:pt idx="6626">
                  <c:v>23.663119047619048</c:v>
                </c:pt>
                <c:pt idx="6627">
                  <c:v>22.997250000000001</c:v>
                </c:pt>
                <c:pt idx="6628">
                  <c:v>23.847250000000003</c:v>
                </c:pt>
                <c:pt idx="6629">
                  <c:v>21.797250000000002</c:v>
                </c:pt>
                <c:pt idx="6630">
                  <c:v>22.747250000000001</c:v>
                </c:pt>
                <c:pt idx="6631">
                  <c:v>25.383285714285712</c:v>
                </c:pt>
                <c:pt idx="6632">
                  <c:v>24.743285714285715</c:v>
                </c:pt>
                <c:pt idx="6633">
                  <c:v>23.643285714285714</c:v>
                </c:pt>
                <c:pt idx="6634">
                  <c:v>22.053285714285714</c:v>
                </c:pt>
                <c:pt idx="6635">
                  <c:v>23.003285714285713</c:v>
                </c:pt>
                <c:pt idx="6636">
                  <c:v>23.343285714285713</c:v>
                </c:pt>
                <c:pt idx="6637">
                  <c:v>22.053285714285714</c:v>
                </c:pt>
                <c:pt idx="6638">
                  <c:v>22.445333333333334</c:v>
                </c:pt>
                <c:pt idx="6639">
                  <c:v>21.445333333333334</c:v>
                </c:pt>
                <c:pt idx="6640">
                  <c:v>20.615333333333332</c:v>
                </c:pt>
                <c:pt idx="6641">
                  <c:v>22.0745</c:v>
                </c:pt>
                <c:pt idx="6642">
                  <c:v>23.374500000000001</c:v>
                </c:pt>
                <c:pt idx="6643">
                  <c:v>21.854500000000002</c:v>
                </c:pt>
                <c:pt idx="6644">
                  <c:v>22.854500000000002</c:v>
                </c:pt>
                <c:pt idx="6645">
                  <c:v>22.823333333333334</c:v>
                </c:pt>
                <c:pt idx="6646">
                  <c:v>24.113333333333333</c:v>
                </c:pt>
                <c:pt idx="6647">
                  <c:v>23.333333333333336</c:v>
                </c:pt>
                <c:pt idx="6648">
                  <c:v>21.980749999999997</c:v>
                </c:pt>
                <c:pt idx="6649">
                  <c:v>23.290749999999999</c:v>
                </c:pt>
                <c:pt idx="6650">
                  <c:v>23.400749999999999</c:v>
                </c:pt>
                <c:pt idx="6651">
                  <c:v>22.380749999999999</c:v>
                </c:pt>
                <c:pt idx="6652">
                  <c:v>24.210999999999999</c:v>
                </c:pt>
                <c:pt idx="6653">
                  <c:v>24.151</c:v>
                </c:pt>
                <c:pt idx="6654">
                  <c:v>23.581</c:v>
                </c:pt>
                <c:pt idx="6655">
                  <c:v>22.685000000000009</c:v>
                </c:pt>
                <c:pt idx="6656">
                  <c:v>23.670999999999999</c:v>
                </c:pt>
                <c:pt idx="6657">
                  <c:v>23.971999999999998</c:v>
                </c:pt>
                <c:pt idx="6658">
                  <c:v>22.41375</c:v>
                </c:pt>
                <c:pt idx="6659">
                  <c:v>23.123750000000001</c:v>
                </c:pt>
                <c:pt idx="6660">
                  <c:v>22.90975000000002</c:v>
                </c:pt>
                <c:pt idx="6661">
                  <c:v>27.342749999999985</c:v>
                </c:pt>
                <c:pt idx="6662">
                  <c:v>22.829749999999997</c:v>
                </c:pt>
                <c:pt idx="6663">
                  <c:v>24.43975</c:v>
                </c:pt>
                <c:pt idx="6664">
                  <c:v>24.269749999999998</c:v>
                </c:pt>
                <c:pt idx="6665">
                  <c:v>23.909749999999999</c:v>
                </c:pt>
                <c:pt idx="6666">
                  <c:v>23.400857142857145</c:v>
                </c:pt>
                <c:pt idx="6667">
                  <c:v>23.990857142857145</c:v>
                </c:pt>
                <c:pt idx="6668">
                  <c:v>23.380857142857142</c:v>
                </c:pt>
                <c:pt idx="6669">
                  <c:v>23.880857142857142</c:v>
                </c:pt>
                <c:pt idx="6670">
                  <c:v>23.520857142857142</c:v>
                </c:pt>
                <c:pt idx="6671">
                  <c:v>23.910857142857143</c:v>
                </c:pt>
                <c:pt idx="6672">
                  <c:v>24.860857142857142</c:v>
                </c:pt>
                <c:pt idx="6673">
                  <c:v>25.317333333333334</c:v>
                </c:pt>
                <c:pt idx="6674">
                  <c:v>23.527333333333335</c:v>
                </c:pt>
                <c:pt idx="6675">
                  <c:v>24.298499999999997</c:v>
                </c:pt>
                <c:pt idx="6676">
                  <c:v>23.278166666666664</c:v>
                </c:pt>
                <c:pt idx="6677">
                  <c:v>24.918166666666664</c:v>
                </c:pt>
                <c:pt idx="6678">
                  <c:v>25.348166666666664</c:v>
                </c:pt>
                <c:pt idx="6679">
                  <c:v>24.368166666666667</c:v>
                </c:pt>
                <c:pt idx="6680">
                  <c:v>26.112023809523812</c:v>
                </c:pt>
                <c:pt idx="6681">
                  <c:v>24.262023809523811</c:v>
                </c:pt>
                <c:pt idx="6682">
                  <c:v>25.112023809523812</c:v>
                </c:pt>
                <c:pt idx="6683">
                  <c:v>23.452023809523808</c:v>
                </c:pt>
                <c:pt idx="6684">
                  <c:v>23.642023809523806</c:v>
                </c:pt>
                <c:pt idx="6685">
                  <c:v>24.062023809523808</c:v>
                </c:pt>
                <c:pt idx="6686">
                  <c:v>24.242023809523808</c:v>
                </c:pt>
                <c:pt idx="6687">
                  <c:v>23.458500000000001</c:v>
                </c:pt>
                <c:pt idx="6688">
                  <c:v>24.618500000000001</c:v>
                </c:pt>
                <c:pt idx="6689">
                  <c:v>25.578500000000002</c:v>
                </c:pt>
                <c:pt idx="6690">
                  <c:v>28.2562</c:v>
                </c:pt>
                <c:pt idx="6691">
                  <c:v>27.13903333333333</c:v>
                </c:pt>
                <c:pt idx="6692">
                  <c:v>27.919033333333331</c:v>
                </c:pt>
                <c:pt idx="6693">
                  <c:v>27.039033333333332</c:v>
                </c:pt>
                <c:pt idx="6694">
                  <c:v>27.317985714285712</c:v>
                </c:pt>
                <c:pt idx="6695">
                  <c:v>28.637985714285712</c:v>
                </c:pt>
                <c:pt idx="6696">
                  <c:v>27.847985714285713</c:v>
                </c:pt>
                <c:pt idx="6697">
                  <c:v>25.577985714285713</c:v>
                </c:pt>
                <c:pt idx="6698">
                  <c:v>28.567985714285712</c:v>
                </c:pt>
                <c:pt idx="6699">
                  <c:v>27.457985714285712</c:v>
                </c:pt>
                <c:pt idx="6700">
                  <c:v>27.106131868131865</c:v>
                </c:pt>
                <c:pt idx="6701">
                  <c:v>28.014703296703331</c:v>
                </c:pt>
                <c:pt idx="6702">
                  <c:v>31.043703296703296</c:v>
                </c:pt>
                <c:pt idx="6703">
                  <c:v>31.077703296703252</c:v>
                </c:pt>
                <c:pt idx="6704">
                  <c:v>27.990703296703327</c:v>
                </c:pt>
                <c:pt idx="6705">
                  <c:v>28.642703296703296</c:v>
                </c:pt>
                <c:pt idx="6706">
                  <c:v>26.162703296703295</c:v>
                </c:pt>
                <c:pt idx="6707">
                  <c:v>25.992703296703294</c:v>
                </c:pt>
                <c:pt idx="6708">
                  <c:v>23.986179487179484</c:v>
                </c:pt>
                <c:pt idx="6709">
                  <c:v>26.376179487179485</c:v>
                </c:pt>
                <c:pt idx="6710">
                  <c:v>27.946179487179485</c:v>
                </c:pt>
                <c:pt idx="6711">
                  <c:v>27.476179487179486</c:v>
                </c:pt>
                <c:pt idx="6712">
                  <c:v>27.606179487179485</c:v>
                </c:pt>
                <c:pt idx="6713">
                  <c:v>25.886666666666649</c:v>
                </c:pt>
                <c:pt idx="6714">
                  <c:v>29.898333333333358</c:v>
                </c:pt>
                <c:pt idx="6715">
                  <c:v>28.156133333333333</c:v>
                </c:pt>
                <c:pt idx="6716">
                  <c:v>28.276133333333334</c:v>
                </c:pt>
                <c:pt idx="6717">
                  <c:v>27.796133333333334</c:v>
                </c:pt>
                <c:pt idx="6718">
                  <c:v>36.283133333333303</c:v>
                </c:pt>
                <c:pt idx="6719">
                  <c:v>30.268496426666687</c:v>
                </c:pt>
                <c:pt idx="6720">
                  <c:v>26.66444821333333</c:v>
                </c:pt>
                <c:pt idx="6721">
                  <c:v>28.099599999999999</c:v>
                </c:pt>
                <c:pt idx="6722">
                  <c:v>28.829599999999999</c:v>
                </c:pt>
                <c:pt idx="6723">
                  <c:v>27.959599999999998</c:v>
                </c:pt>
                <c:pt idx="6724">
                  <c:v>27.909600000000001</c:v>
                </c:pt>
                <c:pt idx="6725">
                  <c:v>29.434833333333334</c:v>
                </c:pt>
                <c:pt idx="6726">
                  <c:v>29.404833333333332</c:v>
                </c:pt>
                <c:pt idx="6727">
                  <c:v>28.534833333333331</c:v>
                </c:pt>
                <c:pt idx="6728">
                  <c:v>30.024833333333333</c:v>
                </c:pt>
                <c:pt idx="6729">
                  <c:v>29.213166666666666</c:v>
                </c:pt>
                <c:pt idx="6730">
                  <c:v>30.163166666666665</c:v>
                </c:pt>
                <c:pt idx="6731">
                  <c:v>28.375666666666664</c:v>
                </c:pt>
                <c:pt idx="6732">
                  <c:v>26.288476190476189</c:v>
                </c:pt>
                <c:pt idx="6733">
                  <c:v>30.378476190476189</c:v>
                </c:pt>
                <c:pt idx="6734">
                  <c:v>30.06847619047619</c:v>
                </c:pt>
                <c:pt idx="6735">
                  <c:v>29.838476190476189</c:v>
                </c:pt>
                <c:pt idx="6736">
                  <c:v>29.758476190476191</c:v>
                </c:pt>
                <c:pt idx="6737">
                  <c:v>29.088476190476189</c:v>
                </c:pt>
                <c:pt idx="6738">
                  <c:v>30.669476190476185</c:v>
                </c:pt>
                <c:pt idx="6739">
                  <c:v>37.51690589333333</c:v>
                </c:pt>
                <c:pt idx="6740">
                  <c:v>34.882072559999983</c:v>
                </c:pt>
                <c:pt idx="6741">
                  <c:v>30.637072560000014</c:v>
                </c:pt>
                <c:pt idx="6742">
                  <c:v>31.816827400000001</c:v>
                </c:pt>
                <c:pt idx="6743">
                  <c:v>31.928059559999955</c:v>
                </c:pt>
                <c:pt idx="6744">
                  <c:v>34.135704840000045</c:v>
                </c:pt>
                <c:pt idx="6745">
                  <c:v>31.715035320000002</c:v>
                </c:pt>
                <c:pt idx="6746">
                  <c:v>29.897997879999998</c:v>
                </c:pt>
                <c:pt idx="6747">
                  <c:v>28.116791559999999</c:v>
                </c:pt>
                <c:pt idx="6748">
                  <c:v>31.768176320000009</c:v>
                </c:pt>
                <c:pt idx="6749">
                  <c:v>29.97335824</c:v>
                </c:pt>
                <c:pt idx="6750">
                  <c:v>32.528001959999997</c:v>
                </c:pt>
                <c:pt idx="6751">
                  <c:v>31.670602240000001</c:v>
                </c:pt>
                <c:pt idx="6752">
                  <c:v>34.993087399999972</c:v>
                </c:pt>
                <c:pt idx="6753">
                  <c:v>34.02165208000001</c:v>
                </c:pt>
                <c:pt idx="6754">
                  <c:v>30.275858226666667</c:v>
                </c:pt>
                <c:pt idx="6755">
                  <c:v>30.087002666666709</c:v>
                </c:pt>
                <c:pt idx="6756">
                  <c:v>27.202361386666666</c:v>
                </c:pt>
                <c:pt idx="6757">
                  <c:v>27.061529119999999</c:v>
                </c:pt>
                <c:pt idx="6758">
                  <c:v>27.996775280000001</c:v>
                </c:pt>
                <c:pt idx="6759">
                  <c:v>30.085149239999929</c:v>
                </c:pt>
                <c:pt idx="6760">
                  <c:v>31.982723520000011</c:v>
                </c:pt>
                <c:pt idx="6761">
                  <c:v>34.413281959999956</c:v>
                </c:pt>
                <c:pt idx="6762">
                  <c:v>31.79955756</c:v>
                </c:pt>
                <c:pt idx="6763">
                  <c:v>32.511975079999999</c:v>
                </c:pt>
                <c:pt idx="6764">
                  <c:v>32.246017937142852</c:v>
                </c:pt>
                <c:pt idx="6765">
                  <c:v>31.118025417142853</c:v>
                </c:pt>
                <c:pt idx="6766">
                  <c:v>34.243980457142861</c:v>
                </c:pt>
                <c:pt idx="6767">
                  <c:v>32.433142857142855</c:v>
                </c:pt>
                <c:pt idx="6768">
                  <c:v>30.767142857142858</c:v>
                </c:pt>
                <c:pt idx="6769">
                  <c:v>31.267142857142858</c:v>
                </c:pt>
                <c:pt idx="6770">
                  <c:v>35.362142857142878</c:v>
                </c:pt>
                <c:pt idx="6771">
                  <c:v>33.489500000000007</c:v>
                </c:pt>
                <c:pt idx="6772">
                  <c:v>27.209500000000002</c:v>
                </c:pt>
                <c:pt idx="6773">
                  <c:v>27.3995</c:v>
                </c:pt>
                <c:pt idx="6774">
                  <c:v>31.469499999999996</c:v>
                </c:pt>
                <c:pt idx="6775">
                  <c:v>34.38966666666667</c:v>
                </c:pt>
                <c:pt idx="6776">
                  <c:v>27.583666666666712</c:v>
                </c:pt>
                <c:pt idx="6777">
                  <c:v>28.717666666666666</c:v>
                </c:pt>
                <c:pt idx="6778">
                  <c:v>29.193166666666666</c:v>
                </c:pt>
                <c:pt idx="6779">
                  <c:v>28.364166666666666</c:v>
                </c:pt>
                <c:pt idx="6780">
                  <c:v>25.334166666666668</c:v>
                </c:pt>
                <c:pt idx="6781">
                  <c:v>26.154166666666669</c:v>
                </c:pt>
                <c:pt idx="6782">
                  <c:v>28.284166666666668</c:v>
                </c:pt>
                <c:pt idx="6783">
                  <c:v>29.514166666666668</c:v>
                </c:pt>
                <c:pt idx="6784">
                  <c:v>25.243499999999997</c:v>
                </c:pt>
                <c:pt idx="6785">
                  <c:v>27.469666666666669</c:v>
                </c:pt>
                <c:pt idx="6786">
                  <c:v>30.510166666666667</c:v>
                </c:pt>
                <c:pt idx="6787">
                  <c:v>32.421666666666667</c:v>
                </c:pt>
                <c:pt idx="6788">
                  <c:v>31.111750000000001</c:v>
                </c:pt>
                <c:pt idx="6789">
                  <c:v>29.411749999999998</c:v>
                </c:pt>
                <c:pt idx="6790">
                  <c:v>29.251749999999998</c:v>
                </c:pt>
                <c:pt idx="6791">
                  <c:v>31.121749999999999</c:v>
                </c:pt>
                <c:pt idx="6792">
                  <c:v>30.922499999999999</c:v>
                </c:pt>
                <c:pt idx="6793">
                  <c:v>29.7925</c:v>
                </c:pt>
                <c:pt idx="6794">
                  <c:v>29.822499999999998</c:v>
                </c:pt>
                <c:pt idx="6795">
                  <c:v>30.8125</c:v>
                </c:pt>
                <c:pt idx="6796">
                  <c:v>28.562000000000001</c:v>
                </c:pt>
                <c:pt idx="6797">
                  <c:v>32.072000000000003</c:v>
                </c:pt>
                <c:pt idx="6798">
                  <c:v>32.582000000000001</c:v>
                </c:pt>
                <c:pt idx="6799">
                  <c:v>31.178666666666668</c:v>
                </c:pt>
                <c:pt idx="6800">
                  <c:v>27.658666666666669</c:v>
                </c:pt>
                <c:pt idx="6801">
                  <c:v>28.468666666666667</c:v>
                </c:pt>
                <c:pt idx="6802">
                  <c:v>27.843499999999999</c:v>
                </c:pt>
                <c:pt idx="6803">
                  <c:v>28.783500000000004</c:v>
                </c:pt>
                <c:pt idx="6804">
                  <c:v>28.9435</c:v>
                </c:pt>
                <c:pt idx="6805">
                  <c:v>27.503499999999999</c:v>
                </c:pt>
                <c:pt idx="6806">
                  <c:v>29.210999999999999</c:v>
                </c:pt>
                <c:pt idx="6807">
                  <c:v>28.620999999999999</c:v>
                </c:pt>
                <c:pt idx="6808">
                  <c:v>29.271000000000001</c:v>
                </c:pt>
                <c:pt idx="6809">
                  <c:v>31.179000000000002</c:v>
                </c:pt>
                <c:pt idx="6810">
                  <c:v>32.838999999999999</c:v>
                </c:pt>
                <c:pt idx="6811">
                  <c:v>31.138999999999999</c:v>
                </c:pt>
                <c:pt idx="6812">
                  <c:v>32.2027</c:v>
                </c:pt>
                <c:pt idx="6813">
                  <c:v>28.7255</c:v>
                </c:pt>
                <c:pt idx="6814">
                  <c:v>27.479000000000003</c:v>
                </c:pt>
                <c:pt idx="6815">
                  <c:v>28.869000000000003</c:v>
                </c:pt>
                <c:pt idx="6816">
                  <c:v>31.779</c:v>
                </c:pt>
                <c:pt idx="6817">
                  <c:v>31.904</c:v>
                </c:pt>
                <c:pt idx="6818">
                  <c:v>33.353999999999999</c:v>
                </c:pt>
                <c:pt idx="6819">
                  <c:v>32.254000000000005</c:v>
                </c:pt>
                <c:pt idx="6820">
                  <c:v>32.182834000000007</c:v>
                </c:pt>
                <c:pt idx="6821">
                  <c:v>27.990334000000001</c:v>
                </c:pt>
                <c:pt idx="6822">
                  <c:v>28.130334000000001</c:v>
                </c:pt>
                <c:pt idx="6823">
                  <c:v>28.256545454545456</c:v>
                </c:pt>
                <c:pt idx="6824">
                  <c:v>28.436545454545456</c:v>
                </c:pt>
                <c:pt idx="6825">
                  <c:v>26.726545454545455</c:v>
                </c:pt>
                <c:pt idx="6826">
                  <c:v>25.056545454545454</c:v>
                </c:pt>
                <c:pt idx="6827">
                  <c:v>23.036545454545454</c:v>
                </c:pt>
                <c:pt idx="6828">
                  <c:v>24.756545454545456</c:v>
                </c:pt>
                <c:pt idx="6829">
                  <c:v>27.216545454545457</c:v>
                </c:pt>
                <c:pt idx="6830">
                  <c:v>28.736545454545453</c:v>
                </c:pt>
                <c:pt idx="6831">
                  <c:v>28.056545454545454</c:v>
                </c:pt>
                <c:pt idx="6832">
                  <c:v>28.266545454545454</c:v>
                </c:pt>
                <c:pt idx="6833">
                  <c:v>28.506545454545456</c:v>
                </c:pt>
                <c:pt idx="6834">
                  <c:v>27.949666666666666</c:v>
                </c:pt>
                <c:pt idx="6835">
                  <c:v>26.969666666666665</c:v>
                </c:pt>
                <c:pt idx="6836">
                  <c:v>25.229666666666663</c:v>
                </c:pt>
                <c:pt idx="6837">
                  <c:v>27.586857142857141</c:v>
                </c:pt>
                <c:pt idx="6838">
                  <c:v>29.074857142857141</c:v>
                </c:pt>
                <c:pt idx="6839">
                  <c:v>27.924857142857142</c:v>
                </c:pt>
                <c:pt idx="6840">
                  <c:v>27.824857142857141</c:v>
                </c:pt>
                <c:pt idx="6841">
                  <c:v>26.536857142857144</c:v>
                </c:pt>
                <c:pt idx="6842">
                  <c:v>26.094857142857141</c:v>
                </c:pt>
                <c:pt idx="6843">
                  <c:v>29.29485714285714</c:v>
                </c:pt>
                <c:pt idx="6844">
                  <c:v>28.096</c:v>
                </c:pt>
                <c:pt idx="6845">
                  <c:v>29.916</c:v>
                </c:pt>
                <c:pt idx="6846">
                  <c:v>31.806000000000001</c:v>
                </c:pt>
                <c:pt idx="6847">
                  <c:v>31.135999999999999</c:v>
                </c:pt>
                <c:pt idx="6848">
                  <c:v>29.453333333333333</c:v>
                </c:pt>
                <c:pt idx="6849">
                  <c:v>28.403333333333332</c:v>
                </c:pt>
                <c:pt idx="6850">
                  <c:v>29.663333333333334</c:v>
                </c:pt>
                <c:pt idx="6851">
                  <c:v>29.357250000000001</c:v>
                </c:pt>
                <c:pt idx="6852">
                  <c:v>28.23725</c:v>
                </c:pt>
                <c:pt idx="6853">
                  <c:v>27.907249999999998</c:v>
                </c:pt>
                <c:pt idx="6854">
                  <c:v>26.207249999999998</c:v>
                </c:pt>
                <c:pt idx="6855">
                  <c:v>26.361142857142855</c:v>
                </c:pt>
                <c:pt idx="6856">
                  <c:v>25.681142857142856</c:v>
                </c:pt>
                <c:pt idx="6857">
                  <c:v>28.391142857142857</c:v>
                </c:pt>
                <c:pt idx="6858">
                  <c:v>29.551142857142857</c:v>
                </c:pt>
                <c:pt idx="6859">
                  <c:v>27.361142857142855</c:v>
                </c:pt>
                <c:pt idx="6860">
                  <c:v>25.124142857142829</c:v>
                </c:pt>
                <c:pt idx="6861">
                  <c:v>27.991142857142854</c:v>
                </c:pt>
                <c:pt idx="6862">
                  <c:v>26.404666666666667</c:v>
                </c:pt>
                <c:pt idx="6863">
                  <c:v>24.704666666666668</c:v>
                </c:pt>
                <c:pt idx="6864">
                  <c:v>25.724666666666668</c:v>
                </c:pt>
                <c:pt idx="6865">
                  <c:v>26.805499999999999</c:v>
                </c:pt>
                <c:pt idx="6866">
                  <c:v>26.305500000000002</c:v>
                </c:pt>
                <c:pt idx="6867">
                  <c:v>25.775499999999997</c:v>
                </c:pt>
                <c:pt idx="6868">
                  <c:v>24.605499999999999</c:v>
                </c:pt>
                <c:pt idx="6869">
                  <c:v>24.547666666666668</c:v>
                </c:pt>
                <c:pt idx="6870">
                  <c:v>24.577666666666669</c:v>
                </c:pt>
                <c:pt idx="6871">
                  <c:v>24.46766666666667</c:v>
                </c:pt>
                <c:pt idx="6872">
                  <c:v>25.8245</c:v>
                </c:pt>
                <c:pt idx="6873">
                  <c:v>25.204499999999996</c:v>
                </c:pt>
                <c:pt idx="6874">
                  <c:v>26.104500000000002</c:v>
                </c:pt>
                <c:pt idx="6875">
                  <c:v>27.0745</c:v>
                </c:pt>
                <c:pt idx="6876">
                  <c:v>26.0595</c:v>
                </c:pt>
                <c:pt idx="6877">
                  <c:v>26.189500000000002</c:v>
                </c:pt>
                <c:pt idx="6878">
                  <c:v>26.529500000000002</c:v>
                </c:pt>
                <c:pt idx="6879">
                  <c:v>23.285283059240005</c:v>
                </c:pt>
                <c:pt idx="6880">
                  <c:v>26.032875000000001</c:v>
                </c:pt>
                <c:pt idx="6881">
                  <c:v>25.482875</c:v>
                </c:pt>
                <c:pt idx="6882">
                  <c:v>25.180875</c:v>
                </c:pt>
                <c:pt idx="6883">
                  <c:v>25.298375</c:v>
                </c:pt>
                <c:pt idx="6884">
                  <c:v>23.282875000000001</c:v>
                </c:pt>
                <c:pt idx="6885">
                  <c:v>23.582875000000001</c:v>
                </c:pt>
                <c:pt idx="6886">
                  <c:v>23.882874999999999</c:v>
                </c:pt>
                <c:pt idx="6887">
                  <c:v>25.59687499999999</c:v>
                </c:pt>
                <c:pt idx="6888">
                  <c:v>21.859499999999997</c:v>
                </c:pt>
                <c:pt idx="6889">
                  <c:v>22.782500000000002</c:v>
                </c:pt>
                <c:pt idx="6890">
                  <c:v>24.656272727272725</c:v>
                </c:pt>
                <c:pt idx="6891">
                  <c:v>24.456272727272726</c:v>
                </c:pt>
                <c:pt idx="6892">
                  <c:v>24.756272727272723</c:v>
                </c:pt>
                <c:pt idx="6893">
                  <c:v>24.056272727272727</c:v>
                </c:pt>
                <c:pt idx="6894">
                  <c:v>24.356272727272724</c:v>
                </c:pt>
                <c:pt idx="6895">
                  <c:v>21.756272727272723</c:v>
                </c:pt>
                <c:pt idx="6896">
                  <c:v>20.999272727272725</c:v>
                </c:pt>
                <c:pt idx="6897">
                  <c:v>21.111572727272726</c:v>
                </c:pt>
                <c:pt idx="6898">
                  <c:v>23.756272727272723</c:v>
                </c:pt>
                <c:pt idx="6899">
                  <c:v>22.806272727272727</c:v>
                </c:pt>
                <c:pt idx="6900">
                  <c:v>27.086272727272728</c:v>
                </c:pt>
                <c:pt idx="6901">
                  <c:v>23.409333333333329</c:v>
                </c:pt>
                <c:pt idx="6902">
                  <c:v>24.239333333333331</c:v>
                </c:pt>
                <c:pt idx="6903">
                  <c:v>24.684333333333331</c:v>
                </c:pt>
                <c:pt idx="6904">
                  <c:v>22.224333333333334</c:v>
                </c:pt>
                <c:pt idx="6905">
                  <c:v>23.084333333333333</c:v>
                </c:pt>
                <c:pt idx="6906">
                  <c:v>25.698434487559332</c:v>
                </c:pt>
                <c:pt idx="6907">
                  <c:v>23.235434487225998</c:v>
                </c:pt>
                <c:pt idx="6908">
                  <c:v>23.708079777793905</c:v>
                </c:pt>
                <c:pt idx="6909">
                  <c:v>28.208079777793898</c:v>
                </c:pt>
                <c:pt idx="6910">
                  <c:v>20.487643687030001</c:v>
                </c:pt>
                <c:pt idx="6911">
                  <c:v>23.487543687030001</c:v>
                </c:pt>
                <c:pt idx="6912">
                  <c:v>18.511543687030002</c:v>
                </c:pt>
                <c:pt idx="6913">
                  <c:v>20.081543687030003</c:v>
                </c:pt>
                <c:pt idx="6914">
                  <c:v>22.714223583319999</c:v>
                </c:pt>
                <c:pt idx="6915">
                  <c:v>22.642986596359997</c:v>
                </c:pt>
                <c:pt idx="6916">
                  <c:v>23.605495271720002</c:v>
                </c:pt>
                <c:pt idx="6917">
                  <c:v>23.587013817280003</c:v>
                </c:pt>
                <c:pt idx="6918">
                  <c:v>24.344784622319999</c:v>
                </c:pt>
                <c:pt idx="6919">
                  <c:v>22.653049141679997</c:v>
                </c:pt>
                <c:pt idx="6920">
                  <c:v>23.53209510856</c:v>
                </c:pt>
                <c:pt idx="6921">
                  <c:v>24.002235733200003</c:v>
                </c:pt>
                <c:pt idx="6922">
                  <c:v>23.269952310719997</c:v>
                </c:pt>
                <c:pt idx="6923">
                  <c:v>23.317458232759996</c:v>
                </c:pt>
                <c:pt idx="6924">
                  <c:v>22.21551023276</c:v>
                </c:pt>
                <c:pt idx="6925">
                  <c:v>21.724133817080002</c:v>
                </c:pt>
                <c:pt idx="6926">
                  <c:v>20.575225972999998</c:v>
                </c:pt>
                <c:pt idx="6927">
                  <c:v>21.283550336520001</c:v>
                </c:pt>
                <c:pt idx="6928">
                  <c:v>19.673475531319998</c:v>
                </c:pt>
                <c:pt idx="6929">
                  <c:v>20.334388154760003</c:v>
                </c:pt>
                <c:pt idx="6930">
                  <c:v>20.434881869079998</c:v>
                </c:pt>
                <c:pt idx="6931">
                  <c:v>20.44497599904</c:v>
                </c:pt>
                <c:pt idx="6932">
                  <c:v>22.03473262224</c:v>
                </c:pt>
                <c:pt idx="6933">
                  <c:v>21.084956674280001</c:v>
                </c:pt>
                <c:pt idx="6934">
                  <c:v>20.26577953148</c:v>
                </c:pt>
                <c:pt idx="6935">
                  <c:v>22.48423854436</c:v>
                </c:pt>
                <c:pt idx="6936">
                  <c:v>20.96478462232</c:v>
                </c:pt>
                <c:pt idx="6937">
                  <c:v>21.958330284640002</c:v>
                </c:pt>
                <c:pt idx="6938">
                  <c:v>21.385068882079999</c:v>
                </c:pt>
                <c:pt idx="6939">
                  <c:v>22.043535375480001</c:v>
                </c:pt>
                <c:pt idx="6940">
                  <c:v>22.483565297559998</c:v>
                </c:pt>
                <c:pt idx="6941">
                  <c:v>22.244889349599998</c:v>
                </c:pt>
                <c:pt idx="6942">
                  <c:v>22.61396924564</c:v>
                </c:pt>
                <c:pt idx="6943">
                  <c:v>25.844163739159999</c:v>
                </c:pt>
                <c:pt idx="6944">
                  <c:v>23.173545245680053</c:v>
                </c:pt>
                <c:pt idx="6945">
                  <c:v>23.609109453559945</c:v>
                </c:pt>
                <c:pt idx="6946">
                  <c:v>20.658655063799998</c:v>
                </c:pt>
                <c:pt idx="6947">
                  <c:v>21.912241245520001</c:v>
                </c:pt>
                <c:pt idx="6948">
                  <c:v>23.784395635279996</c:v>
                </c:pt>
                <c:pt idx="6949">
                  <c:v>25.19205423252</c:v>
                </c:pt>
                <c:pt idx="6950">
                  <c:v>25.181433349360002</c:v>
                </c:pt>
                <c:pt idx="6951">
                  <c:v>22.884934232719999</c:v>
                </c:pt>
                <c:pt idx="6952">
                  <c:v>23.784964154800001</c:v>
                </c:pt>
                <c:pt idx="6953">
                  <c:v>22.364986596359998</c:v>
                </c:pt>
                <c:pt idx="6954">
                  <c:v>22.543722388480003</c:v>
                </c:pt>
                <c:pt idx="6955">
                  <c:v>23.953976726160001</c:v>
                </c:pt>
                <c:pt idx="6956">
                  <c:v>24.814462959959997</c:v>
                </c:pt>
                <c:pt idx="6957">
                  <c:v>23.554425557360002</c:v>
                </c:pt>
                <c:pt idx="6958">
                  <c:v>25.945383063920001</c:v>
                </c:pt>
                <c:pt idx="6959">
                  <c:v>24.934584622319999</c:v>
                </c:pt>
                <c:pt idx="6960">
                  <c:v>22.550480622160002</c:v>
                </c:pt>
                <c:pt idx="6961">
                  <c:v>24.451081764919998</c:v>
                </c:pt>
                <c:pt idx="6962">
                  <c:v>24.963797193680001</c:v>
                </c:pt>
                <c:pt idx="6963">
                  <c:v>20.034605089839999</c:v>
                </c:pt>
                <c:pt idx="6964">
                  <c:v>27.072231063840007</c:v>
                </c:pt>
                <c:pt idx="6965">
                  <c:v>24.52016218076</c:v>
                </c:pt>
                <c:pt idx="6966">
                  <c:v>23.685599999000001</c:v>
                </c:pt>
                <c:pt idx="6967">
                  <c:v>24.122622752040002</c:v>
                </c:pt>
                <c:pt idx="6968">
                  <c:v>23.6221589598</c:v>
                </c:pt>
                <c:pt idx="6969">
                  <c:v>24.784964154799997</c:v>
                </c:pt>
                <c:pt idx="6970">
                  <c:v>25.88289953128</c:v>
                </c:pt>
                <c:pt idx="6971">
                  <c:v>24.84420862228</c:v>
                </c:pt>
                <c:pt idx="6972">
                  <c:v>24.094500362559998</c:v>
                </c:pt>
                <c:pt idx="6973">
                  <c:v>25.756183479560001</c:v>
                </c:pt>
                <c:pt idx="6974">
                  <c:v>24.673991687200001</c:v>
                </c:pt>
                <c:pt idx="6975">
                  <c:v>23.682705037760002</c:v>
                </c:pt>
                <c:pt idx="6976">
                  <c:v>22.606822024919978</c:v>
                </c:pt>
                <c:pt idx="6977">
                  <c:v>20.270757089920018</c:v>
                </c:pt>
                <c:pt idx="6978">
                  <c:v>18.465353141840001</c:v>
                </c:pt>
                <c:pt idx="6979">
                  <c:v>25.555697245760001</c:v>
                </c:pt>
                <c:pt idx="6980">
                  <c:v>25.887372882240001</c:v>
                </c:pt>
                <c:pt idx="6981">
                  <c:v>24.78357277808</c:v>
                </c:pt>
                <c:pt idx="6982">
                  <c:v>23.353722388480001</c:v>
                </c:pt>
                <c:pt idx="6983">
                  <c:v>24.086447998920086</c:v>
                </c:pt>
                <c:pt idx="6984">
                  <c:v>23.383984206679997</c:v>
                </c:pt>
                <c:pt idx="6985">
                  <c:v>23.124904310640002</c:v>
                </c:pt>
                <c:pt idx="6986">
                  <c:v>23.478412133719999</c:v>
                </c:pt>
                <c:pt idx="6987">
                  <c:v>24.0419236354</c:v>
                </c:pt>
                <c:pt idx="6988">
                  <c:v>22.47671849248</c:v>
                </c:pt>
                <c:pt idx="6989">
                  <c:v>23.212360933839999</c:v>
                </c:pt>
                <c:pt idx="6990">
                  <c:v>24.232939323559954</c:v>
                </c:pt>
                <c:pt idx="6991">
                  <c:v>23.424687375559998</c:v>
                </c:pt>
                <c:pt idx="6992">
                  <c:v>23.314178700200003</c:v>
                </c:pt>
                <c:pt idx="6993">
                  <c:v>21.124463739160039</c:v>
                </c:pt>
                <c:pt idx="6994">
                  <c:v>16.88625828476</c:v>
                </c:pt>
                <c:pt idx="6995">
                  <c:v>22.471198752079999</c:v>
                </c:pt>
                <c:pt idx="6996">
                  <c:v>21.582308570200002</c:v>
                </c:pt>
                <c:pt idx="6997">
                  <c:v>22.65591418084</c:v>
                </c:pt>
                <c:pt idx="6998">
                  <c:v>23.752921972839999</c:v>
                </c:pt>
                <c:pt idx="6999">
                  <c:v>24.863857037839999</c:v>
                </c:pt>
                <c:pt idx="7000">
                  <c:v>28.486672414519994</c:v>
                </c:pt>
                <c:pt idx="7001">
                  <c:v>28.404590128800002</c:v>
                </c:pt>
                <c:pt idx="7002">
                  <c:v>25.812060154640001</c:v>
                </c:pt>
                <c:pt idx="7003">
                  <c:v>25.934679895040002</c:v>
                </c:pt>
                <c:pt idx="7004">
                  <c:v>28.985151167800002</c:v>
                </c:pt>
                <c:pt idx="7005">
                  <c:v>27.434141297600004</c:v>
                </c:pt>
                <c:pt idx="7006">
                  <c:v>27.874036570320001</c:v>
                </c:pt>
                <c:pt idx="7007">
                  <c:v>28.935188570400001</c:v>
                </c:pt>
                <c:pt idx="7008">
                  <c:v>28.623086232800002</c:v>
                </c:pt>
                <c:pt idx="7009">
                  <c:v>29.36262514171997</c:v>
                </c:pt>
                <c:pt idx="7010">
                  <c:v>28.982099115640001</c:v>
                </c:pt>
                <c:pt idx="7011">
                  <c:v>25.985525193800001</c:v>
                </c:pt>
                <c:pt idx="7012">
                  <c:v>25.814552726199999</c:v>
                </c:pt>
                <c:pt idx="7013">
                  <c:v>28.656921140560002</c:v>
                </c:pt>
                <c:pt idx="7014">
                  <c:v>29.738022232239999</c:v>
                </c:pt>
                <c:pt idx="7015">
                  <c:v>26.183266076759999</c:v>
                </c:pt>
                <c:pt idx="7016">
                  <c:v>23.082031790960002</c:v>
                </c:pt>
                <c:pt idx="7017">
                  <c:v>22.260348673959999</c:v>
                </c:pt>
                <c:pt idx="7018">
                  <c:v>24.834410596320001</c:v>
                </c:pt>
                <c:pt idx="7019">
                  <c:v>27.905435427559997</c:v>
                </c:pt>
                <c:pt idx="7020">
                  <c:v>24.382368414359998</c:v>
                </c:pt>
                <c:pt idx="7021">
                  <c:v>25.004717609120071</c:v>
                </c:pt>
                <c:pt idx="7022">
                  <c:v>26.366773245800001</c:v>
                </c:pt>
                <c:pt idx="7023">
                  <c:v>30.146869609199999</c:v>
                </c:pt>
                <c:pt idx="7024">
                  <c:v>27.165604569039999</c:v>
                </c:pt>
                <c:pt idx="7025">
                  <c:v>25.325604569039999</c:v>
                </c:pt>
                <c:pt idx="7026">
                  <c:v>31.005604569039978</c:v>
                </c:pt>
                <c:pt idx="7027">
                  <c:v>27.594604569040033</c:v>
                </c:pt>
                <c:pt idx="7028">
                  <c:v>28.27360456903995</c:v>
                </c:pt>
                <c:pt idx="7029">
                  <c:v>25.583154905560061</c:v>
                </c:pt>
                <c:pt idx="7030">
                  <c:v>23.94381215472</c:v>
                </c:pt>
                <c:pt idx="7031">
                  <c:v>24.293752310559999</c:v>
                </c:pt>
                <c:pt idx="7032">
                  <c:v>26.925861817200001</c:v>
                </c:pt>
                <c:pt idx="7033">
                  <c:v>24.915839375640001</c:v>
                </c:pt>
                <c:pt idx="7034">
                  <c:v>27.58211407668</c:v>
                </c:pt>
                <c:pt idx="7035">
                  <c:v>26.467797816640001</c:v>
                </c:pt>
                <c:pt idx="7036">
                  <c:v>25.584994076880001</c:v>
                </c:pt>
                <c:pt idx="7037">
                  <c:v>23.784156258639999</c:v>
                </c:pt>
                <c:pt idx="7038">
                  <c:v>24.463393245599999</c:v>
                </c:pt>
                <c:pt idx="7039">
                  <c:v>25.8366472718</c:v>
                </c:pt>
                <c:pt idx="7040">
                  <c:v>25.29490431064</c:v>
                </c:pt>
                <c:pt idx="7041">
                  <c:v>24.363450700079902</c:v>
                </c:pt>
                <c:pt idx="7042">
                  <c:v>25.594729557519997</c:v>
                </c:pt>
                <c:pt idx="7043">
                  <c:v>24.191542544520001</c:v>
                </c:pt>
                <c:pt idx="7044">
                  <c:v>23.435218803959998</c:v>
                </c:pt>
                <c:pt idx="7045">
                  <c:v>22.782973999999999</c:v>
                </c:pt>
                <c:pt idx="7046">
                  <c:v>23.020864829840004</c:v>
                </c:pt>
                <c:pt idx="7047">
                  <c:v>26.272802284520001</c:v>
                </c:pt>
                <c:pt idx="7048">
                  <c:v>25.379181712839998</c:v>
                </c:pt>
                <c:pt idx="7049">
                  <c:v>19.615072186200003</c:v>
                </c:pt>
                <c:pt idx="7050">
                  <c:v>24.661926752199999</c:v>
                </c:pt>
                <c:pt idx="7051">
                  <c:v>23.94491033592</c:v>
                </c:pt>
                <c:pt idx="7052">
                  <c:v>25.458963634</c:v>
                </c:pt>
                <c:pt idx="7053">
                  <c:v>25.093278127319998</c:v>
                </c:pt>
                <c:pt idx="7054">
                  <c:v>26.360159555260001</c:v>
                </c:pt>
                <c:pt idx="7055">
                  <c:v>28.350159555259999</c:v>
                </c:pt>
                <c:pt idx="7056">
                  <c:v>28.117800923106667</c:v>
                </c:pt>
                <c:pt idx="7057">
                  <c:v>28.217800923106669</c:v>
                </c:pt>
                <c:pt idx="7058">
                  <c:v>26.72780092310667</c:v>
                </c:pt>
                <c:pt idx="7059">
                  <c:v>26.042037816240001</c:v>
                </c:pt>
                <c:pt idx="7060">
                  <c:v>25.42574067364</c:v>
                </c:pt>
                <c:pt idx="7061">
                  <c:v>30.843361868280002</c:v>
                </c:pt>
                <c:pt idx="7062">
                  <c:v>32.543674594879995</c:v>
                </c:pt>
                <c:pt idx="7063">
                  <c:v>29.638130595120071</c:v>
                </c:pt>
                <c:pt idx="7064">
                  <c:v>26.697591686199999</c:v>
                </c:pt>
                <c:pt idx="7065">
                  <c:v>26.034059946319999</c:v>
                </c:pt>
                <c:pt idx="7066">
                  <c:v>24.89892591992</c:v>
                </c:pt>
                <c:pt idx="7067">
                  <c:v>25.775538699599998</c:v>
                </c:pt>
                <c:pt idx="7068">
                  <c:v>30.09048893332</c:v>
                </c:pt>
                <c:pt idx="7069">
                  <c:v>28.160061503719998</c:v>
                </c:pt>
                <c:pt idx="7070">
                  <c:v>31.278125504279998</c:v>
                </c:pt>
                <c:pt idx="7071">
                  <c:v>32.24942565952</c:v>
                </c:pt>
                <c:pt idx="7072">
                  <c:v>28.645529763839999</c:v>
                </c:pt>
                <c:pt idx="7073">
                  <c:v>29.232129242039999</c:v>
                </c:pt>
                <c:pt idx="7074">
                  <c:v>30.514370283239998</c:v>
                </c:pt>
                <c:pt idx="7075">
                  <c:v>30.709813906440001</c:v>
                </c:pt>
                <c:pt idx="7076">
                  <c:v>32.125943260640007</c:v>
                </c:pt>
                <c:pt idx="7077">
                  <c:v>30.411991477880004</c:v>
                </c:pt>
                <c:pt idx="7078">
                  <c:v>31.866495869680001</c:v>
                </c:pt>
                <c:pt idx="7079">
                  <c:v>31.669616308119998</c:v>
                </c:pt>
                <c:pt idx="7080">
                  <c:v>29.825148670960001</c:v>
                </c:pt>
                <c:pt idx="7081">
                  <c:v>29.649311996480002</c:v>
                </c:pt>
                <c:pt idx="7082">
                  <c:v>33.889334846680001</c:v>
                </c:pt>
                <c:pt idx="7083">
                  <c:v>35.054214009600003</c:v>
                </c:pt>
                <c:pt idx="7084">
                  <c:v>33.200903866999994</c:v>
                </c:pt>
                <c:pt idx="7085">
                  <c:v>32.329370156080003</c:v>
                </c:pt>
                <c:pt idx="7086">
                  <c:v>23.761961555799999</c:v>
                </c:pt>
                <c:pt idx="7087">
                  <c:v>26.846244983280002</c:v>
                </c:pt>
                <c:pt idx="7088">
                  <c:v>31.463240724719999</c:v>
                </c:pt>
                <c:pt idx="7089">
                  <c:v>30.113166532480001</c:v>
                </c:pt>
                <c:pt idx="7090">
                  <c:v>29.55356093184</c:v>
                </c:pt>
                <c:pt idx="7091">
                  <c:v>30.773922907279999</c:v>
                </c:pt>
                <c:pt idx="7092">
                  <c:v>26.124664101720004</c:v>
                </c:pt>
                <c:pt idx="7093">
                  <c:v>28.87630171264</c:v>
                </c:pt>
                <c:pt idx="7094">
                  <c:v>22.668147945839998</c:v>
                </c:pt>
                <c:pt idx="7095">
                  <c:v>27.374843011239999</c:v>
                </c:pt>
                <c:pt idx="7096">
                  <c:v>27.672366959119998</c:v>
                </c:pt>
                <c:pt idx="7097">
                  <c:v>26.353472620840002</c:v>
                </c:pt>
                <c:pt idx="7098">
                  <c:v>27.025291842439998</c:v>
                </c:pt>
                <c:pt idx="7099">
                  <c:v>26.373855582599997</c:v>
                </c:pt>
                <c:pt idx="7100">
                  <c:v>25.572449244840001</c:v>
                </c:pt>
                <c:pt idx="7101">
                  <c:v>27.462317710280001</c:v>
                </c:pt>
                <c:pt idx="7102">
                  <c:v>28.45402472408</c:v>
                </c:pt>
                <c:pt idx="7103">
                  <c:v>31.769973192720002</c:v>
                </c:pt>
                <c:pt idx="7104">
                  <c:v>27.320638958999997</c:v>
                </c:pt>
                <c:pt idx="7105">
                  <c:v>28.762726024079999</c:v>
                </c:pt>
                <c:pt idx="7106">
                  <c:v>25.708276569919999</c:v>
                </c:pt>
                <c:pt idx="7107">
                  <c:v>27.476646803079998</c:v>
                </c:pt>
                <c:pt idx="7108">
                  <c:v>25.55579397072</c:v>
                </c:pt>
                <c:pt idx="7109">
                  <c:v>28.674071062439999</c:v>
                </c:pt>
                <c:pt idx="7110">
                  <c:v>29.321998958399998</c:v>
                </c:pt>
                <c:pt idx="7111">
                  <c:v>32.774891943599997</c:v>
                </c:pt>
                <c:pt idx="7112">
                  <c:v>31.396306666319997</c:v>
                </c:pt>
                <c:pt idx="7113">
                  <c:v>32.858909274319998</c:v>
                </c:pt>
                <c:pt idx="7114">
                  <c:v>31.25656184628</c:v>
                </c:pt>
                <c:pt idx="7115">
                  <c:v>31.32034096412</c:v>
                </c:pt>
                <c:pt idx="7116">
                  <c:v>31.30844213796</c:v>
                </c:pt>
                <c:pt idx="7117">
                  <c:v>32.558016999240003</c:v>
                </c:pt>
                <c:pt idx="7118">
                  <c:v>33.779027073759998</c:v>
                </c:pt>
                <c:pt idx="7119">
                  <c:v>30.870456057399998</c:v>
                </c:pt>
                <c:pt idx="7120">
                  <c:v>27.145541814400001</c:v>
                </c:pt>
                <c:pt idx="7121">
                  <c:v>28.999648619880002</c:v>
                </c:pt>
                <c:pt idx="7122">
                  <c:v>27.367827509400001</c:v>
                </c:pt>
                <c:pt idx="7123">
                  <c:v>27.920165184400002</c:v>
                </c:pt>
                <c:pt idx="7124">
                  <c:v>29.409489640079997</c:v>
                </c:pt>
                <c:pt idx="7125">
                  <c:v>31.114018060839999</c:v>
                </c:pt>
                <c:pt idx="7126">
                  <c:v>32.904093887640009</c:v>
                </c:pt>
                <c:pt idx="7127">
                  <c:v>31.528948361479998</c:v>
                </c:pt>
                <c:pt idx="7128">
                  <c:v>31.9639812962</c:v>
                </c:pt>
                <c:pt idx="7129">
                  <c:v>31.404865657119998</c:v>
                </c:pt>
                <c:pt idx="7130">
                  <c:v>31.347019563240007</c:v>
                </c:pt>
                <c:pt idx="7131">
                  <c:v>33.566296070999996</c:v>
                </c:pt>
                <c:pt idx="7132">
                  <c:v>34.286700953520068</c:v>
                </c:pt>
                <c:pt idx="7133">
                  <c:v>33.311657929280003</c:v>
                </c:pt>
                <c:pt idx="7134">
                  <c:v>33.224836678559996</c:v>
                </c:pt>
                <c:pt idx="7135">
                  <c:v>34.080694090960002</c:v>
                </c:pt>
                <c:pt idx="7136">
                  <c:v>30.55304550108</c:v>
                </c:pt>
                <c:pt idx="7137">
                  <c:v>33.141195816599996</c:v>
                </c:pt>
                <c:pt idx="7138">
                  <c:v>29.74507345212</c:v>
                </c:pt>
                <c:pt idx="7139">
                  <c:v>28.670553018767063</c:v>
                </c:pt>
                <c:pt idx="7140">
                  <c:v>29.4680955822</c:v>
                </c:pt>
                <c:pt idx="7141">
                  <c:v>31.2615875298</c:v>
                </c:pt>
                <c:pt idx="7142">
                  <c:v>31.362574958440003</c:v>
                </c:pt>
                <c:pt idx="7143">
                  <c:v>30.326331839039998</c:v>
                </c:pt>
                <c:pt idx="7144">
                  <c:v>29.736334111560002</c:v>
                </c:pt>
                <c:pt idx="7145">
                  <c:v>31.08346138756</c:v>
                </c:pt>
                <c:pt idx="7146">
                  <c:v>32.739265658119997</c:v>
                </c:pt>
                <c:pt idx="7147">
                  <c:v>32.9653651924</c:v>
                </c:pt>
                <c:pt idx="7148">
                  <c:v>30.8888483084</c:v>
                </c:pt>
                <c:pt idx="7149">
                  <c:v>32.144943893600001</c:v>
                </c:pt>
                <c:pt idx="7150">
                  <c:v>31.206731217080002</c:v>
                </c:pt>
                <c:pt idx="7151">
                  <c:v>30.482740985120003</c:v>
                </c:pt>
                <c:pt idx="7152">
                  <c:v>31.636404984680002</c:v>
                </c:pt>
                <c:pt idx="7153">
                  <c:v>31.834929867</c:v>
                </c:pt>
                <c:pt idx="7154">
                  <c:v>32.161626387639998</c:v>
                </c:pt>
                <c:pt idx="7155">
                  <c:v>32.66090680248</c:v>
                </c:pt>
                <c:pt idx="7156">
                  <c:v>32.431363114199996</c:v>
                </c:pt>
                <c:pt idx="7157">
                  <c:v>32.03292965768</c:v>
                </c:pt>
                <c:pt idx="7158">
                  <c:v>31.646036983960002</c:v>
                </c:pt>
                <c:pt idx="7159">
                  <c:v>32.361677296040007</c:v>
                </c:pt>
                <c:pt idx="7160">
                  <c:v>32.167624309440001</c:v>
                </c:pt>
                <c:pt idx="7161">
                  <c:v>31.842905556559998</c:v>
                </c:pt>
                <c:pt idx="7162">
                  <c:v>32.155085192199998</c:v>
                </c:pt>
                <c:pt idx="7163">
                  <c:v>31.745033036879999</c:v>
                </c:pt>
                <c:pt idx="7164">
                  <c:v>32.03165339924</c:v>
                </c:pt>
                <c:pt idx="7165">
                  <c:v>30.830054023200002</c:v>
                </c:pt>
                <c:pt idx="7166">
                  <c:v>32.173734439040004</c:v>
                </c:pt>
                <c:pt idx="7167">
                  <c:v>31.971996047920001</c:v>
                </c:pt>
                <c:pt idx="7168">
                  <c:v>31.66404231628</c:v>
                </c:pt>
                <c:pt idx="7169">
                  <c:v>32.772277192879997</c:v>
                </c:pt>
                <c:pt idx="7170">
                  <c:v>30.874768206039999</c:v>
                </c:pt>
                <c:pt idx="7171">
                  <c:v>31.66644238728</c:v>
                </c:pt>
                <c:pt idx="7172">
                  <c:v>31.399561764120001</c:v>
                </c:pt>
                <c:pt idx="7173">
                  <c:v>31.971491738280001</c:v>
                </c:pt>
                <c:pt idx="7174">
                  <c:v>31.652760516200001</c:v>
                </c:pt>
                <c:pt idx="7175">
                  <c:v>31.772770907200002</c:v>
                </c:pt>
                <c:pt idx="7176">
                  <c:v>32.438081711839999</c:v>
                </c:pt>
                <c:pt idx="7177">
                  <c:v>31.358806231599999</c:v>
                </c:pt>
                <c:pt idx="7178">
                  <c:v>31.779943372800002</c:v>
                </c:pt>
                <c:pt idx="7179">
                  <c:v>30.62124815316</c:v>
                </c:pt>
                <c:pt idx="7180">
                  <c:v>32.274078542960005</c:v>
                </c:pt>
                <c:pt idx="7181">
                  <c:v>32.02968602248</c:v>
                </c:pt>
                <c:pt idx="7182">
                  <c:v>31.314098699500001</c:v>
                </c:pt>
                <c:pt idx="7183">
                  <c:v>31.034098699499999</c:v>
                </c:pt>
                <c:pt idx="7184">
                  <c:v>31.870257452480001</c:v>
                </c:pt>
                <c:pt idx="7185">
                  <c:v>32.055790126799998</c:v>
                </c:pt>
                <c:pt idx="7186">
                  <c:v>31.25240290648</c:v>
                </c:pt>
                <c:pt idx="7187">
                  <c:v>32.526362578399997</c:v>
                </c:pt>
                <c:pt idx="7188">
                  <c:v>34.531327580479996</c:v>
                </c:pt>
                <c:pt idx="7189">
                  <c:v>32.844437607919993</c:v>
                </c:pt>
                <c:pt idx="7190">
                  <c:v>32.560382646280004</c:v>
                </c:pt>
                <c:pt idx="7191">
                  <c:v>33.440402906480003</c:v>
                </c:pt>
                <c:pt idx="7192">
                  <c:v>32.479228255519999</c:v>
                </c:pt>
                <c:pt idx="7193">
                  <c:v>34.129373295880001</c:v>
                </c:pt>
                <c:pt idx="7194">
                  <c:v>32.227744815039998</c:v>
                </c:pt>
                <c:pt idx="7195">
                  <c:v>31.538981398359997</c:v>
                </c:pt>
                <c:pt idx="7196">
                  <c:v>31.012564871919999</c:v>
                </c:pt>
                <c:pt idx="7197">
                  <c:v>31.851204568040004</c:v>
                </c:pt>
                <c:pt idx="7198">
                  <c:v>31.219889451759997</c:v>
                </c:pt>
                <c:pt idx="7199">
                  <c:v>32.891553242000001</c:v>
                </c:pt>
                <c:pt idx="7200">
                  <c:v>32.729010682480002</c:v>
                </c:pt>
                <c:pt idx="7201">
                  <c:v>32.567896187160038</c:v>
                </c:pt>
                <c:pt idx="7202">
                  <c:v>32.17005670436</c:v>
                </c:pt>
                <c:pt idx="7203">
                  <c:v>32.964044280239996</c:v>
                </c:pt>
                <c:pt idx="7204">
                  <c:v>33.627858682399996</c:v>
                </c:pt>
                <c:pt idx="7205">
                  <c:v>33.508897555239997</c:v>
                </c:pt>
                <c:pt idx="7206">
                  <c:v>31.994998008959996</c:v>
                </c:pt>
                <c:pt idx="7207">
                  <c:v>33.22877960364</c:v>
                </c:pt>
                <c:pt idx="7208">
                  <c:v>36.56928661944</c:v>
                </c:pt>
                <c:pt idx="7209">
                  <c:v>34.1845100906</c:v>
                </c:pt>
                <c:pt idx="7210">
                  <c:v>34.817563164360003</c:v>
                </c:pt>
                <c:pt idx="7211">
                  <c:v>34.681079238080002</c:v>
                </c:pt>
                <c:pt idx="7212">
                  <c:v>31.487577946080002</c:v>
                </c:pt>
                <c:pt idx="7213">
                  <c:v>30.435353346159999</c:v>
                </c:pt>
                <c:pt idx="7214">
                  <c:v>30.353620113039998</c:v>
                </c:pt>
                <c:pt idx="7215">
                  <c:v>32.045341577079995</c:v>
                </c:pt>
                <c:pt idx="7216">
                  <c:v>31.259873852760002</c:v>
                </c:pt>
                <c:pt idx="7217">
                  <c:v>30.441667288680001</c:v>
                </c:pt>
                <c:pt idx="7218">
                  <c:v>30.862055135959999</c:v>
                </c:pt>
                <c:pt idx="7219">
                  <c:v>31.599427216920002</c:v>
                </c:pt>
                <c:pt idx="7220">
                  <c:v>28.74026056728</c:v>
                </c:pt>
                <c:pt idx="7221">
                  <c:v>26.462948984440001</c:v>
                </c:pt>
                <c:pt idx="7222">
                  <c:v>28.452088724639999</c:v>
                </c:pt>
                <c:pt idx="7223">
                  <c:v>26.748498075040001</c:v>
                </c:pt>
                <c:pt idx="7224">
                  <c:v>26.36374940008</c:v>
                </c:pt>
                <c:pt idx="7225">
                  <c:v>27.065977139800001</c:v>
                </c:pt>
                <c:pt idx="7226">
                  <c:v>24.263412776679996</c:v>
                </c:pt>
                <c:pt idx="7227">
                  <c:v>25.545649452160003</c:v>
                </c:pt>
                <c:pt idx="7228">
                  <c:v>25.466008517119999</c:v>
                </c:pt>
                <c:pt idx="7229">
                  <c:v>25.31711708932</c:v>
                </c:pt>
                <c:pt idx="7230">
                  <c:v>25.53511833524</c:v>
                </c:pt>
                <c:pt idx="7231">
                  <c:v>26.909196010919999</c:v>
                </c:pt>
                <c:pt idx="7232">
                  <c:v>26.10583251708</c:v>
                </c:pt>
                <c:pt idx="7233">
                  <c:v>26.3453397382</c:v>
                </c:pt>
                <c:pt idx="7234">
                  <c:v>25.46640498468</c:v>
                </c:pt>
                <c:pt idx="7235">
                  <c:v>26.645184204679996</c:v>
                </c:pt>
                <c:pt idx="7236">
                  <c:v>26.160796049920002</c:v>
                </c:pt>
                <c:pt idx="7237">
                  <c:v>26.826621919760001</c:v>
                </c:pt>
                <c:pt idx="7238">
                  <c:v>26.715396569719999</c:v>
                </c:pt>
                <c:pt idx="7239">
                  <c:v>26.272733504600001</c:v>
                </c:pt>
                <c:pt idx="7240">
                  <c:v>23.275433972320002</c:v>
                </c:pt>
                <c:pt idx="7241">
                  <c:v>25.15586638724</c:v>
                </c:pt>
                <c:pt idx="7242">
                  <c:v>25.60819282896</c:v>
                </c:pt>
                <c:pt idx="7243">
                  <c:v>26.175927686640001</c:v>
                </c:pt>
                <c:pt idx="7244">
                  <c:v>25.564127333159998</c:v>
                </c:pt>
                <c:pt idx="7245">
                  <c:v>26.115208714439998</c:v>
                </c:pt>
                <c:pt idx="7246">
                  <c:v>24.58584685616</c:v>
                </c:pt>
                <c:pt idx="7247">
                  <c:v>23.882996778039999</c:v>
                </c:pt>
                <c:pt idx="7248">
                  <c:v>24.99888249204</c:v>
                </c:pt>
                <c:pt idx="7249">
                  <c:v>23.893385765080001</c:v>
                </c:pt>
                <c:pt idx="7250">
                  <c:v>24.716774440640002</c:v>
                </c:pt>
                <c:pt idx="7251">
                  <c:v>25.413916881999999</c:v>
                </c:pt>
                <c:pt idx="7252">
                  <c:v>25.506153557480001</c:v>
                </c:pt>
                <c:pt idx="7253">
                  <c:v>26.254822024919999</c:v>
                </c:pt>
                <c:pt idx="7254">
                  <c:v>22.576535064000002</c:v>
                </c:pt>
                <c:pt idx="7255">
                  <c:v>23.45369994692</c:v>
                </c:pt>
                <c:pt idx="7256">
                  <c:v>23.80620592112</c:v>
                </c:pt>
                <c:pt idx="7257">
                  <c:v>25.3864602588</c:v>
                </c:pt>
                <c:pt idx="7258">
                  <c:v>24.2866472718</c:v>
                </c:pt>
                <c:pt idx="7259">
                  <c:v>23.2848893496</c:v>
                </c:pt>
                <c:pt idx="7260">
                  <c:v>24.087066180920001</c:v>
                </c:pt>
                <c:pt idx="7261">
                  <c:v>22.285570076919999</c:v>
                </c:pt>
                <c:pt idx="7262">
                  <c:v>22.984986596359999</c:v>
                </c:pt>
                <c:pt idx="7263">
                  <c:v>23.086789401680001</c:v>
                </c:pt>
                <c:pt idx="7264">
                  <c:v>24.485749609399999</c:v>
                </c:pt>
                <c:pt idx="7265">
                  <c:v>23.08304914168</c:v>
                </c:pt>
                <c:pt idx="7266">
                  <c:v>21.681844777959999</c:v>
                </c:pt>
                <c:pt idx="7267">
                  <c:v>22.083348362480002</c:v>
                </c:pt>
                <c:pt idx="7268">
                  <c:v>20.382742440359998</c:v>
                </c:pt>
                <c:pt idx="7269">
                  <c:v>21.681358544159998</c:v>
                </c:pt>
                <c:pt idx="7270">
                  <c:v>23.284216102800002</c:v>
                </c:pt>
                <c:pt idx="7271">
                  <c:v>22.885599999</c:v>
                </c:pt>
                <c:pt idx="7272">
                  <c:v>24.086101193840001</c:v>
                </c:pt>
                <c:pt idx="7273">
                  <c:v>23.58564488212</c:v>
                </c:pt>
                <c:pt idx="7274">
                  <c:v>23.485846856159998</c:v>
                </c:pt>
                <c:pt idx="7275">
                  <c:v>22.885091323639998</c:v>
                </c:pt>
                <c:pt idx="7276">
                  <c:v>22.383655063799999</c:v>
                </c:pt>
                <c:pt idx="7277">
                  <c:v>23.187021297799998</c:v>
                </c:pt>
                <c:pt idx="7278">
                  <c:v>24.487327999120001</c:v>
                </c:pt>
                <c:pt idx="7279">
                  <c:v>23.716354459919998</c:v>
                </c:pt>
                <c:pt idx="7280">
                  <c:v>23.7866846744</c:v>
                </c:pt>
                <c:pt idx="7281">
                  <c:v>23.486048830200001</c:v>
                </c:pt>
                <c:pt idx="7282">
                  <c:v>22.685742128879998</c:v>
                </c:pt>
                <c:pt idx="7283">
                  <c:v>23.48399916772</c:v>
                </c:pt>
                <c:pt idx="7284">
                  <c:v>24.28630316788</c:v>
                </c:pt>
                <c:pt idx="7285">
                  <c:v>24.185966544479999</c:v>
                </c:pt>
                <c:pt idx="7286">
                  <c:v>24.086385453600002</c:v>
                </c:pt>
                <c:pt idx="7287">
                  <c:v>24.285599999000002</c:v>
                </c:pt>
                <c:pt idx="7288">
                  <c:v>23.686190960079998</c:v>
                </c:pt>
                <c:pt idx="7289">
                  <c:v>22.085338180800001</c:v>
                </c:pt>
                <c:pt idx="7290">
                  <c:v>20.985038960000001</c:v>
                </c:pt>
                <c:pt idx="7291">
                  <c:v>21.78727563548</c:v>
                </c:pt>
                <c:pt idx="7292">
                  <c:v>21.886617349719998</c:v>
                </c:pt>
                <c:pt idx="7293">
                  <c:v>18.486535064000002</c:v>
                </c:pt>
                <c:pt idx="7294">
                  <c:v>21.48652010296</c:v>
                </c:pt>
                <c:pt idx="7295">
                  <c:v>21.687133505599999</c:v>
                </c:pt>
                <c:pt idx="7296">
                  <c:v>21.684941713240001</c:v>
                </c:pt>
                <c:pt idx="7297">
                  <c:v>20.28433579112</c:v>
                </c:pt>
                <c:pt idx="7298">
                  <c:v>23.785607479519999</c:v>
                </c:pt>
                <c:pt idx="7299">
                  <c:v>23.086258284760003</c:v>
                </c:pt>
                <c:pt idx="7300">
                  <c:v>20.585585037960001</c:v>
                </c:pt>
                <c:pt idx="7301">
                  <c:v>22.285076362600002</c:v>
                </c:pt>
                <c:pt idx="7302">
                  <c:v>21.786250804240002</c:v>
                </c:pt>
                <c:pt idx="7303">
                  <c:v>21.28540550548</c:v>
                </c:pt>
                <c:pt idx="7304">
                  <c:v>22.18306410272</c:v>
                </c:pt>
                <c:pt idx="7305">
                  <c:v>23.585315739240002</c:v>
                </c:pt>
                <c:pt idx="7306">
                  <c:v>22.686774440640001</c:v>
                </c:pt>
                <c:pt idx="7307">
                  <c:v>21.986183479560001</c:v>
                </c:pt>
                <c:pt idx="7308">
                  <c:v>24.38670711596</c:v>
                </c:pt>
                <c:pt idx="7309">
                  <c:v>23.486198440599999</c:v>
                </c:pt>
                <c:pt idx="7310">
                  <c:v>21.785218492480002</c:v>
                </c:pt>
                <c:pt idx="7311">
                  <c:v>23.585113765200003</c:v>
                </c:pt>
                <c:pt idx="7312">
                  <c:v>24.28516612884</c:v>
                </c:pt>
                <c:pt idx="7313">
                  <c:v>23.385263375599997</c:v>
                </c:pt>
                <c:pt idx="7314">
                  <c:v>23.562658061440001</c:v>
                </c:pt>
                <c:pt idx="7315">
                  <c:v>24.88490431064</c:v>
                </c:pt>
                <c:pt idx="7316">
                  <c:v>23.68656498608</c:v>
                </c:pt>
                <c:pt idx="7317">
                  <c:v>22.465123635400001</c:v>
                </c:pt>
                <c:pt idx="7318">
                  <c:v>22.285495271720002</c:v>
                </c:pt>
                <c:pt idx="7319">
                  <c:v>24.885727167839999</c:v>
                </c:pt>
                <c:pt idx="7320">
                  <c:v>23.28595906396</c:v>
                </c:pt>
                <c:pt idx="7321">
                  <c:v>23.686138596439999</c:v>
                </c:pt>
                <c:pt idx="7322">
                  <c:v>23.78630316788</c:v>
                </c:pt>
                <c:pt idx="7323">
                  <c:v>22.88681184324</c:v>
                </c:pt>
                <c:pt idx="7324">
                  <c:v>23.085555115880002</c:v>
                </c:pt>
                <c:pt idx="7325">
                  <c:v>23.184836985960001</c:v>
                </c:pt>
                <c:pt idx="7326">
                  <c:v>23.586063791240001</c:v>
                </c:pt>
                <c:pt idx="7327">
                  <c:v>24.886639791279997</c:v>
                </c:pt>
                <c:pt idx="7328">
                  <c:v>24.585547635360001</c:v>
                </c:pt>
                <c:pt idx="7329">
                  <c:v>23.68645277828</c:v>
                </c:pt>
                <c:pt idx="7330">
                  <c:v>23.8860114276</c:v>
                </c:pt>
                <c:pt idx="7331">
                  <c:v>22.084649972960001</c:v>
                </c:pt>
                <c:pt idx="7332">
                  <c:v>23.681904622119998</c:v>
                </c:pt>
                <c:pt idx="7333">
                  <c:v>24.486871687400001</c:v>
                </c:pt>
                <c:pt idx="7334">
                  <c:v>23.886939012079999</c:v>
                </c:pt>
                <c:pt idx="7335">
                  <c:v>23.5865724666</c:v>
                </c:pt>
                <c:pt idx="7336">
                  <c:v>23.287126025079999</c:v>
                </c:pt>
                <c:pt idx="7337">
                  <c:v>24.329467427840001</c:v>
                </c:pt>
                <c:pt idx="7338">
                  <c:v>24.425697245759999</c:v>
                </c:pt>
                <c:pt idx="7339">
                  <c:v>28.755884258759998</c:v>
                </c:pt>
                <c:pt idx="7340">
                  <c:v>24.507118544560001</c:v>
                </c:pt>
                <c:pt idx="7341">
                  <c:v>24.107163427679996</c:v>
                </c:pt>
                <c:pt idx="7342">
                  <c:v>22.747477609519997</c:v>
                </c:pt>
                <c:pt idx="7343">
                  <c:v>24.2978067524</c:v>
                </c:pt>
                <c:pt idx="7344">
                  <c:v>23.646108674360001</c:v>
                </c:pt>
                <c:pt idx="7345">
                  <c:v>24.400270856119999</c:v>
                </c:pt>
                <c:pt idx="7346">
                  <c:v>22.494724778160002</c:v>
                </c:pt>
                <c:pt idx="7347">
                  <c:v>25.556422856200001</c:v>
                </c:pt>
                <c:pt idx="7348">
                  <c:v>24.48662483024</c:v>
                </c:pt>
                <c:pt idx="7349">
                  <c:v>23.97740280432</c:v>
                </c:pt>
                <c:pt idx="7350">
                  <c:v>19.777432726400001</c:v>
                </c:pt>
                <c:pt idx="7351">
                  <c:v>23.606587427639997</c:v>
                </c:pt>
                <c:pt idx="7352">
                  <c:v>25.125936622400001</c:v>
                </c:pt>
                <c:pt idx="7353">
                  <c:v>24.814455479439999</c:v>
                </c:pt>
                <c:pt idx="7354">
                  <c:v>24.26640789516</c:v>
                </c:pt>
                <c:pt idx="7355">
                  <c:v>24.206834284799999</c:v>
                </c:pt>
                <c:pt idx="7356">
                  <c:v>23.027724466679999</c:v>
                </c:pt>
                <c:pt idx="7357">
                  <c:v>24.586669713360003</c:v>
                </c:pt>
                <c:pt idx="7358">
                  <c:v>23.907729973160002</c:v>
                </c:pt>
                <c:pt idx="7359">
                  <c:v>23.794792102840002</c:v>
                </c:pt>
                <c:pt idx="7360">
                  <c:v>25.047568934160001</c:v>
                </c:pt>
                <c:pt idx="7361">
                  <c:v>24.206624830239999</c:v>
                </c:pt>
                <c:pt idx="7362">
                  <c:v>23.884709817119997</c:v>
                </c:pt>
                <c:pt idx="7363">
                  <c:v>25.856849245839999</c:v>
                </c:pt>
                <c:pt idx="7364">
                  <c:v>25.374986596359999</c:v>
                </c:pt>
                <c:pt idx="7365">
                  <c:v>23.385689765239999</c:v>
                </c:pt>
                <c:pt idx="7366">
                  <c:v>24.125038960000001</c:v>
                </c:pt>
                <c:pt idx="7367">
                  <c:v>26.08428820684</c:v>
                </c:pt>
                <c:pt idx="7368">
                  <c:v>24.782607791</c:v>
                </c:pt>
                <c:pt idx="7369">
                  <c:v>24.84579449252</c:v>
                </c:pt>
                <c:pt idx="7370">
                  <c:v>24.55616851852</c:v>
                </c:pt>
                <c:pt idx="7371">
                  <c:v>24.954116154880005</c:v>
                </c:pt>
                <c:pt idx="7372">
                  <c:v>24.808954284600002</c:v>
                </c:pt>
                <c:pt idx="7373">
                  <c:v>23.004577868919998</c:v>
                </c:pt>
                <c:pt idx="7374">
                  <c:v>25.708158648319998</c:v>
                </c:pt>
                <c:pt idx="7375">
                  <c:v>30.029073972920003</c:v>
                </c:pt>
                <c:pt idx="7376">
                  <c:v>28.283789713160001</c:v>
                </c:pt>
                <c:pt idx="7377">
                  <c:v>24.433123946880002</c:v>
                </c:pt>
                <c:pt idx="7378">
                  <c:v>24.834153936120003</c:v>
                </c:pt>
                <c:pt idx="7379">
                  <c:v>23.483019219599999</c:v>
                </c:pt>
                <c:pt idx="7380">
                  <c:v>21.993094024799998</c:v>
                </c:pt>
                <c:pt idx="7381">
                  <c:v>22.37520353144</c:v>
                </c:pt>
                <c:pt idx="7382">
                  <c:v>25.904275946960002</c:v>
                </c:pt>
                <c:pt idx="7383">
                  <c:v>21.325809453560002</c:v>
                </c:pt>
                <c:pt idx="7384">
                  <c:v>21.852316050720002</c:v>
                </c:pt>
                <c:pt idx="7385">
                  <c:v>22.623894440440001</c:v>
                </c:pt>
                <c:pt idx="7386">
                  <c:v>24.130109297319997</c:v>
                </c:pt>
                <c:pt idx="7387">
                  <c:v>24.617236777640002</c:v>
                </c:pt>
                <c:pt idx="7388">
                  <c:v>25.120451323039998</c:v>
                </c:pt>
                <c:pt idx="7389">
                  <c:v>24.98299677804</c:v>
                </c:pt>
                <c:pt idx="7390">
                  <c:v>25.238448621879996</c:v>
                </c:pt>
                <c:pt idx="7391">
                  <c:v>24.23206171304</c:v>
                </c:pt>
                <c:pt idx="7392">
                  <c:v>25.209281972239999</c:v>
                </c:pt>
                <c:pt idx="7393">
                  <c:v>24.165995011319996</c:v>
                </c:pt>
                <c:pt idx="7394">
                  <c:v>24.739020465519999</c:v>
                </c:pt>
                <c:pt idx="7395">
                  <c:v>25.745613504800001</c:v>
                </c:pt>
                <c:pt idx="7396">
                  <c:v>26.576563530840001</c:v>
                </c:pt>
                <c:pt idx="7397">
                  <c:v>27.339711374519997</c:v>
                </c:pt>
                <c:pt idx="7398">
                  <c:v>24.982503063719999</c:v>
                </c:pt>
                <c:pt idx="7399">
                  <c:v>21.173795738439999</c:v>
                </c:pt>
                <c:pt idx="7400">
                  <c:v>24.07544145284</c:v>
                </c:pt>
                <c:pt idx="7401">
                  <c:v>23.478007271199999</c:v>
                </c:pt>
                <c:pt idx="7402">
                  <c:v>23.881119167519998</c:v>
                </c:pt>
                <c:pt idx="7403">
                  <c:v>26.46115657012</c:v>
                </c:pt>
                <c:pt idx="7404">
                  <c:v>28.494851946999997</c:v>
                </c:pt>
                <c:pt idx="7405">
                  <c:v>27.86862253772</c:v>
                </c:pt>
                <c:pt idx="7406">
                  <c:v>23.465007582680002</c:v>
                </c:pt>
                <c:pt idx="7407">
                  <c:v>23.399654179440002</c:v>
                </c:pt>
                <c:pt idx="7408">
                  <c:v>21.548357400399997</c:v>
                </c:pt>
                <c:pt idx="7409">
                  <c:v>21.952879287240002</c:v>
                </c:pt>
                <c:pt idx="7410">
                  <c:v>25.387565207560002</c:v>
                </c:pt>
                <c:pt idx="7411">
                  <c:v>27.732515243599998</c:v>
                </c:pt>
                <c:pt idx="7412">
                  <c:v>23.303359061959998</c:v>
                </c:pt>
                <c:pt idx="7413">
                  <c:v>22.337585451600003</c:v>
                </c:pt>
                <c:pt idx="7414">
                  <c:v>24.249862957960005</c:v>
                </c:pt>
                <c:pt idx="7415">
                  <c:v>22.956231477479999</c:v>
                </c:pt>
                <c:pt idx="7416">
                  <c:v>22.707435841199999</c:v>
                </c:pt>
                <c:pt idx="7417">
                  <c:v>23.358647685439998</c:v>
                </c:pt>
                <c:pt idx="7418">
                  <c:v>24.496530060320001</c:v>
                </c:pt>
                <c:pt idx="7419">
                  <c:v>24.470430959680002</c:v>
                </c:pt>
                <c:pt idx="7420">
                  <c:v>22.813555315199999</c:v>
                </c:pt>
                <c:pt idx="7421">
                  <c:v>22.57700160848</c:v>
                </c:pt>
                <c:pt idx="7422">
                  <c:v>24.40763178996</c:v>
                </c:pt>
                <c:pt idx="7423">
                  <c:v>28.92580654308</c:v>
                </c:pt>
                <c:pt idx="7424">
                  <c:v>29.094237089119996</c:v>
                </c:pt>
                <c:pt idx="7425">
                  <c:v>27.669569244640002</c:v>
                </c:pt>
                <c:pt idx="7426">
                  <c:v>25.607821917760003</c:v>
                </c:pt>
                <c:pt idx="7427">
                  <c:v>24.397377237960001</c:v>
                </c:pt>
                <c:pt idx="7428">
                  <c:v>24.182559374440004</c:v>
                </c:pt>
                <c:pt idx="7429">
                  <c:v>24.369531842039997</c:v>
                </c:pt>
                <c:pt idx="7430">
                  <c:v>24.966030958680001</c:v>
                </c:pt>
                <c:pt idx="7431">
                  <c:v>25.954638535360001</c:v>
                </c:pt>
                <c:pt idx="7432">
                  <c:v>25.90841640228</c:v>
                </c:pt>
                <c:pt idx="7433">
                  <c:v>26.0277381768</c:v>
                </c:pt>
                <c:pt idx="7434">
                  <c:v>27.693419006279999</c:v>
                </c:pt>
                <c:pt idx="7435">
                  <c:v>30.193531009760001</c:v>
                </c:pt>
                <c:pt idx="7436">
                  <c:v>28.686496308319999</c:v>
                </c:pt>
                <c:pt idx="7437">
                  <c:v>24.601671270760004</c:v>
                </c:pt>
                <c:pt idx="7438">
                  <c:v>24.256630855520001</c:v>
                </c:pt>
                <c:pt idx="7439">
                  <c:v>24.107386388040002</c:v>
                </c:pt>
                <c:pt idx="7440">
                  <c:v>23.276271790559999</c:v>
                </c:pt>
                <c:pt idx="7441">
                  <c:v>23.668179011679996</c:v>
                </c:pt>
                <c:pt idx="7442">
                  <c:v>25.351249349</c:v>
                </c:pt>
                <c:pt idx="7443">
                  <c:v>25.274079998200001</c:v>
                </c:pt>
                <c:pt idx="7444">
                  <c:v>24.62052820644</c:v>
                </c:pt>
                <c:pt idx="7445">
                  <c:v>25.375381608679998</c:v>
                </c:pt>
                <c:pt idx="7446">
                  <c:v>25.945344206079998</c:v>
                </c:pt>
                <c:pt idx="7447">
                  <c:v>25.778755323199999</c:v>
                </c:pt>
                <c:pt idx="7448">
                  <c:v>25.383864518360003</c:v>
                </c:pt>
                <c:pt idx="7449">
                  <c:v>25.030573089560001</c:v>
                </c:pt>
                <c:pt idx="7450">
                  <c:v>26.333429192960001</c:v>
                </c:pt>
                <c:pt idx="7451">
                  <c:v>26.308942336199998</c:v>
                </c:pt>
                <c:pt idx="7452">
                  <c:v>26.454872933320001</c:v>
                </c:pt>
                <c:pt idx="7453">
                  <c:v>29.76662254272</c:v>
                </c:pt>
                <c:pt idx="7454">
                  <c:v>30.434444654799996</c:v>
                </c:pt>
                <c:pt idx="7455">
                  <c:v>27.598736205760002</c:v>
                </c:pt>
                <c:pt idx="7456">
                  <c:v>29.291709296320001</c:v>
                </c:pt>
                <c:pt idx="7457">
                  <c:v>29.549618697799996</c:v>
                </c:pt>
                <c:pt idx="7458">
                  <c:v>29.173393016279999</c:v>
                </c:pt>
                <c:pt idx="7459">
                  <c:v>29.138656621200003</c:v>
                </c:pt>
                <c:pt idx="7460">
                  <c:v>30.251241970639999</c:v>
                </c:pt>
                <c:pt idx="7461">
                  <c:v>28.871888205840001</c:v>
                </c:pt>
                <c:pt idx="7462">
                  <c:v>27.136331634720001</c:v>
                </c:pt>
                <c:pt idx="7463">
                  <c:v>27.771252361639998</c:v>
                </c:pt>
                <c:pt idx="7464">
                  <c:v>27.06932093224</c:v>
                </c:pt>
                <c:pt idx="7465">
                  <c:v>25.336862751639998</c:v>
                </c:pt>
                <c:pt idx="7466">
                  <c:v>23.678413262479999</c:v>
                </c:pt>
                <c:pt idx="7467">
                  <c:v>25.095389089200001</c:v>
                </c:pt>
                <c:pt idx="7468">
                  <c:v>25.878882492039999</c:v>
                </c:pt>
                <c:pt idx="7469">
                  <c:v>25.909945348840001</c:v>
                </c:pt>
                <c:pt idx="7470">
                  <c:v>25.729295580199999</c:v>
                </c:pt>
                <c:pt idx="7471">
                  <c:v>24.86800318912</c:v>
                </c:pt>
                <c:pt idx="7472">
                  <c:v>26.892026049319998</c:v>
                </c:pt>
                <c:pt idx="7473">
                  <c:v>29.734756005480001</c:v>
                </c:pt>
                <c:pt idx="7474">
                  <c:v>29.195349443400001</c:v>
                </c:pt>
                <c:pt idx="7475">
                  <c:v>29.977607972479998</c:v>
                </c:pt>
                <c:pt idx="7476">
                  <c:v>28.577447458119998</c:v>
                </c:pt>
                <c:pt idx="7477">
                  <c:v>29.74293836412</c:v>
                </c:pt>
                <c:pt idx="7478">
                  <c:v>28.94455438576</c:v>
                </c:pt>
                <c:pt idx="7479">
                  <c:v>28.813376829319999</c:v>
                </c:pt>
                <c:pt idx="7480">
                  <c:v>30.33075417944</c:v>
                </c:pt>
                <c:pt idx="7481">
                  <c:v>29.91149630832</c:v>
                </c:pt>
                <c:pt idx="7482">
                  <c:v>30.753966514480002</c:v>
                </c:pt>
                <c:pt idx="7483">
                  <c:v>30.402554993719999</c:v>
                </c:pt>
                <c:pt idx="7484">
                  <c:v>31.157009845199997</c:v>
                </c:pt>
                <c:pt idx="7485">
                  <c:v>29.476002900480001</c:v>
                </c:pt>
                <c:pt idx="7486">
                  <c:v>28.49740091544</c:v>
                </c:pt>
                <c:pt idx="7487">
                  <c:v>29.58334563132</c:v>
                </c:pt>
                <c:pt idx="7488">
                  <c:v>28.953007373359998</c:v>
                </c:pt>
                <c:pt idx="7489">
                  <c:v>28.53701838732</c:v>
                </c:pt>
                <c:pt idx="7490">
                  <c:v>29.941969970760002</c:v>
                </c:pt>
                <c:pt idx="7491">
                  <c:v>28.661988153759999</c:v>
                </c:pt>
                <c:pt idx="7492">
                  <c:v>28.253905035759995</c:v>
                </c:pt>
                <c:pt idx="7493">
                  <c:v>29.256367582079999</c:v>
                </c:pt>
                <c:pt idx="7494">
                  <c:v>29.434682167560002</c:v>
                </c:pt>
                <c:pt idx="7495">
                  <c:v>31.0758784378</c:v>
                </c:pt>
                <c:pt idx="7496">
                  <c:v>31.760281937239998</c:v>
                </c:pt>
                <c:pt idx="7497">
                  <c:v>31.791130672280005</c:v>
                </c:pt>
                <c:pt idx="7498">
                  <c:v>30.077302024119998</c:v>
                </c:pt>
                <c:pt idx="7499">
                  <c:v>29.310942749839999</c:v>
                </c:pt>
                <c:pt idx="7500">
                  <c:v>31.302461883359999</c:v>
                </c:pt>
                <c:pt idx="7501">
                  <c:v>31.916953718800002</c:v>
                </c:pt>
                <c:pt idx="7502">
                  <c:v>32.38242854216</c:v>
                </c:pt>
                <c:pt idx="7503">
                  <c:v>33.540876013119998</c:v>
                </c:pt>
                <c:pt idx="7504">
                  <c:v>30.707220361360001</c:v>
                </c:pt>
                <c:pt idx="7505">
                  <c:v>29.771611426599996</c:v>
                </c:pt>
                <c:pt idx="7506">
                  <c:v>30.539430229560001</c:v>
                </c:pt>
                <c:pt idx="7507">
                  <c:v>31.194481010800001</c:v>
                </c:pt>
                <c:pt idx="7508">
                  <c:v>32.251517678280003</c:v>
                </c:pt>
                <c:pt idx="7509">
                  <c:v>30.337280205520003</c:v>
                </c:pt>
                <c:pt idx="7510">
                  <c:v>30.271282283720002</c:v>
                </c:pt>
                <c:pt idx="7511">
                  <c:v>30.231435218240001</c:v>
                </c:pt>
                <c:pt idx="7512">
                  <c:v>31.462711063039997</c:v>
                </c:pt>
                <c:pt idx="7513">
                  <c:v>29.551182126480001</c:v>
                </c:pt>
                <c:pt idx="7514">
                  <c:v>27.768664101720002</c:v>
                </c:pt>
                <c:pt idx="7515">
                  <c:v>26.32541153076</c:v>
                </c:pt>
                <c:pt idx="7516">
                  <c:v>27.766861296399998</c:v>
                </c:pt>
                <c:pt idx="7517">
                  <c:v>29.027266699720002</c:v>
                </c:pt>
                <c:pt idx="7518">
                  <c:v>29.91444654368</c:v>
                </c:pt>
                <c:pt idx="7519">
                  <c:v>29.075501296999999</c:v>
                </c:pt>
                <c:pt idx="7520">
                  <c:v>28.980691322639998</c:v>
                </c:pt>
                <c:pt idx="7521">
                  <c:v>29.017893737480001</c:v>
                </c:pt>
                <c:pt idx="7522">
                  <c:v>28.567401403399998</c:v>
                </c:pt>
                <c:pt idx="7523">
                  <c:v>31.270611363760004</c:v>
                </c:pt>
                <c:pt idx="7524">
                  <c:v>34.028583709199999</c:v>
                </c:pt>
                <c:pt idx="7525">
                  <c:v>29.77939185768</c:v>
                </c:pt>
                <c:pt idx="7526">
                  <c:v>26.653079686720002</c:v>
                </c:pt>
                <c:pt idx="7527">
                  <c:v>26.674783167080001</c:v>
                </c:pt>
                <c:pt idx="7528">
                  <c:v>26.777266699720002</c:v>
                </c:pt>
                <c:pt idx="7529">
                  <c:v>27.478276569919998</c:v>
                </c:pt>
                <c:pt idx="7530">
                  <c:v>28.568881036800001</c:v>
                </c:pt>
                <c:pt idx="7531">
                  <c:v>27.576043634700003</c:v>
                </c:pt>
                <c:pt idx="7532">
                  <c:v>27.286043634700004</c:v>
                </c:pt>
                <c:pt idx="7533">
                  <c:v>28.284880413840003</c:v>
                </c:pt>
                <c:pt idx="7534">
                  <c:v>27.323354802649998</c:v>
                </c:pt>
                <c:pt idx="7535">
                  <c:v>27.56335480265</c:v>
                </c:pt>
                <c:pt idx="7536">
                  <c:v>29.043354802649997</c:v>
                </c:pt>
                <c:pt idx="7537">
                  <c:v>31.043354802649997</c:v>
                </c:pt>
                <c:pt idx="7538">
                  <c:v>30.272177419280002</c:v>
                </c:pt>
                <c:pt idx="7539">
                  <c:v>30.88527916592</c:v>
                </c:pt>
                <c:pt idx="7540">
                  <c:v>30.53194773852</c:v>
                </c:pt>
                <c:pt idx="7541">
                  <c:v>30.16284280192</c:v>
                </c:pt>
                <c:pt idx="7542">
                  <c:v>29.769659010879998</c:v>
                </c:pt>
                <c:pt idx="7543">
                  <c:v>31.462711063039997</c:v>
                </c:pt>
                <c:pt idx="7544">
                  <c:v>29.551182126480001</c:v>
                </c:pt>
                <c:pt idx="7545">
                  <c:v>27.768664101720002</c:v>
                </c:pt>
                <c:pt idx="7546">
                  <c:v>26.32541153076</c:v>
                </c:pt>
                <c:pt idx="7547">
                  <c:v>27.766861296399998</c:v>
                </c:pt>
                <c:pt idx="7548">
                  <c:v>29.027266699720002</c:v>
                </c:pt>
                <c:pt idx="7549">
                  <c:v>29.91444654368</c:v>
                </c:pt>
                <c:pt idx="7550">
                  <c:v>29.075501296999999</c:v>
                </c:pt>
                <c:pt idx="7551">
                  <c:v>28.980691322639998</c:v>
                </c:pt>
                <c:pt idx="7552">
                  <c:v>29.017893737480001</c:v>
                </c:pt>
                <c:pt idx="7553">
                  <c:v>28.567401403399998</c:v>
                </c:pt>
                <c:pt idx="7554">
                  <c:v>31.270611363760004</c:v>
                </c:pt>
                <c:pt idx="7555">
                  <c:v>34.028583709199999</c:v>
                </c:pt>
                <c:pt idx="7556">
                  <c:v>29.77939185768</c:v>
                </c:pt>
                <c:pt idx="7557">
                  <c:v>26.653079686720002</c:v>
                </c:pt>
                <c:pt idx="7558">
                  <c:v>26.674783167080001</c:v>
                </c:pt>
                <c:pt idx="7559">
                  <c:v>26.777266699720002</c:v>
                </c:pt>
                <c:pt idx="7560">
                  <c:v>27.478276569919998</c:v>
                </c:pt>
                <c:pt idx="7561">
                  <c:v>28.568881036800001</c:v>
                </c:pt>
                <c:pt idx="7562">
                  <c:v>27.576043634700003</c:v>
                </c:pt>
                <c:pt idx="7563">
                  <c:v>27.286043634700004</c:v>
                </c:pt>
                <c:pt idx="7564">
                  <c:v>28.284880413840003</c:v>
                </c:pt>
                <c:pt idx="7565">
                  <c:v>27.323354802649998</c:v>
                </c:pt>
                <c:pt idx="7566">
                  <c:v>27.56335480265</c:v>
                </c:pt>
                <c:pt idx="7567">
                  <c:v>29.043354802649997</c:v>
                </c:pt>
                <c:pt idx="7568">
                  <c:v>31.043354802649997</c:v>
                </c:pt>
                <c:pt idx="7569">
                  <c:v>30.272177419280002</c:v>
                </c:pt>
                <c:pt idx="7570">
                  <c:v>30.88527916592</c:v>
                </c:pt>
                <c:pt idx="7571">
                  <c:v>30.53194773852</c:v>
                </c:pt>
                <c:pt idx="7572">
                  <c:v>30.16284280192</c:v>
                </c:pt>
                <c:pt idx="7573">
                  <c:v>25.872389400679999</c:v>
                </c:pt>
                <c:pt idx="7574">
                  <c:v>26.932657088920003</c:v>
                </c:pt>
                <c:pt idx="7575">
                  <c:v>24.717878647119999</c:v>
                </c:pt>
                <c:pt idx="7576">
                  <c:v>25.752483736960002</c:v>
                </c:pt>
                <c:pt idx="7577">
                  <c:v>25.869516881000003</c:v>
                </c:pt>
                <c:pt idx="7578">
                  <c:v>24.867945971799998</c:v>
                </c:pt>
                <c:pt idx="7579">
                  <c:v>27.156261399560002</c:v>
                </c:pt>
                <c:pt idx="7580">
                  <c:v>28.036261399559997</c:v>
                </c:pt>
                <c:pt idx="7581">
                  <c:v>26.596093503999999</c:v>
                </c:pt>
                <c:pt idx="7582">
                  <c:v>25.771970491559998</c:v>
                </c:pt>
                <c:pt idx="7583">
                  <c:v>25.370519270679999</c:v>
                </c:pt>
                <c:pt idx="7584">
                  <c:v>21.559814646560003</c:v>
                </c:pt>
                <c:pt idx="7585">
                  <c:v>26.358311062040002</c:v>
                </c:pt>
                <c:pt idx="7586">
                  <c:v>25.90479521764</c:v>
                </c:pt>
                <c:pt idx="7587">
                  <c:v>25.751443944679998</c:v>
                </c:pt>
                <c:pt idx="7588">
                  <c:v>25.15558815276</c:v>
                </c:pt>
                <c:pt idx="7589">
                  <c:v>23.833014853879998</c:v>
                </c:pt>
                <c:pt idx="7590">
                  <c:v>24.309207269199998</c:v>
                </c:pt>
                <c:pt idx="7591">
                  <c:v>25.147853295080001</c:v>
                </c:pt>
                <c:pt idx="7592">
                  <c:v>24.649979218000002</c:v>
                </c:pt>
                <c:pt idx="7593">
                  <c:v>25.666666802879998</c:v>
                </c:pt>
                <c:pt idx="7594">
                  <c:v>27.148851114719999</c:v>
                </c:pt>
                <c:pt idx="7595">
                  <c:v>26.709866907039999</c:v>
                </c:pt>
                <c:pt idx="7596">
                  <c:v>26.126069816519998</c:v>
                </c:pt>
                <c:pt idx="7597">
                  <c:v>25.376698180200002</c:v>
                </c:pt>
                <c:pt idx="7598">
                  <c:v>24.554495894680002</c:v>
                </c:pt>
                <c:pt idx="7599">
                  <c:v>24.478007271199999</c:v>
                </c:pt>
                <c:pt idx="7600">
                  <c:v>26.276915115280001</c:v>
                </c:pt>
                <c:pt idx="7601">
                  <c:v>25.582188881880001</c:v>
                </c:pt>
                <c:pt idx="7602">
                  <c:v>25.783655063799998</c:v>
                </c:pt>
                <c:pt idx="7603">
                  <c:v>24.131403427279999</c:v>
                </c:pt>
                <c:pt idx="7604">
                  <c:v>23.177124569840004</c:v>
                </c:pt>
                <c:pt idx="7605">
                  <c:v>23.723295998840001</c:v>
                </c:pt>
                <c:pt idx="7606">
                  <c:v>24.331470751960001</c:v>
                </c:pt>
                <c:pt idx="7607">
                  <c:v>25.225748154160001</c:v>
                </c:pt>
                <c:pt idx="7608">
                  <c:v>24.879503375199999</c:v>
                </c:pt>
                <c:pt idx="7609">
                  <c:v>24.675062024519999</c:v>
                </c:pt>
                <c:pt idx="7610">
                  <c:v>24.173752933519999</c:v>
                </c:pt>
                <c:pt idx="7611">
                  <c:v>24.89060872544</c:v>
                </c:pt>
                <c:pt idx="7612">
                  <c:v>25.870041972639999</c:v>
                </c:pt>
                <c:pt idx="7613">
                  <c:v>24.740550647999999</c:v>
                </c:pt>
                <c:pt idx="7614">
                  <c:v>25.228508466040001</c:v>
                </c:pt>
                <c:pt idx="7615">
                  <c:v>23.850917193479997</c:v>
                </c:pt>
                <c:pt idx="7616">
                  <c:v>24.05880706388</c:v>
                </c:pt>
                <c:pt idx="7617">
                  <c:v>23.89230108968</c:v>
                </c:pt>
                <c:pt idx="7618">
                  <c:v>23.683430648199998</c:v>
                </c:pt>
                <c:pt idx="7619">
                  <c:v>24.183258596239998</c:v>
                </c:pt>
                <c:pt idx="7620">
                  <c:v>24.364126336559998</c:v>
                </c:pt>
                <c:pt idx="7621">
                  <c:v>24.37361018068</c:v>
                </c:pt>
                <c:pt idx="7622">
                  <c:v>24.665255895080001</c:v>
                </c:pt>
                <c:pt idx="7623">
                  <c:v>24.963682596200002</c:v>
                </c:pt>
                <c:pt idx="7624">
                  <c:v>23.483146388440002</c:v>
                </c:pt>
                <c:pt idx="7625">
                  <c:v>22.892562907879999</c:v>
                </c:pt>
                <c:pt idx="7626">
                  <c:v>24.77465745348</c:v>
                </c:pt>
                <c:pt idx="7627">
                  <c:v>23.883931843039999</c:v>
                </c:pt>
                <c:pt idx="7628">
                  <c:v>24.084373193720001</c:v>
                </c:pt>
                <c:pt idx="7629">
                  <c:v>21.983258596239999</c:v>
                </c:pt>
                <c:pt idx="7630">
                  <c:v>22.48489683012</c:v>
                </c:pt>
                <c:pt idx="7631">
                  <c:v>22.586288206840003</c:v>
                </c:pt>
                <c:pt idx="7632">
                  <c:v>22.582892050760002</c:v>
                </c:pt>
                <c:pt idx="7633">
                  <c:v>23.155412986000002</c:v>
                </c:pt>
                <c:pt idx="7634">
                  <c:v>24.264754700240001</c:v>
                </c:pt>
                <c:pt idx="7635">
                  <c:v>23.855487791199998</c:v>
                </c:pt>
                <c:pt idx="7636">
                  <c:v>23.26467241452</c:v>
                </c:pt>
                <c:pt idx="7637">
                  <c:v>23.554657453480001</c:v>
                </c:pt>
                <c:pt idx="7638">
                  <c:v>23.682742440359998</c:v>
                </c:pt>
                <c:pt idx="7639">
                  <c:v>23.05371490796</c:v>
                </c:pt>
                <c:pt idx="7640">
                  <c:v>22.17491179116</c:v>
                </c:pt>
                <c:pt idx="7641">
                  <c:v>24.104792102839998</c:v>
                </c:pt>
                <c:pt idx="7642">
                  <c:v>23.404021609280001</c:v>
                </c:pt>
                <c:pt idx="7643">
                  <c:v>24.037816301120003</c:v>
                </c:pt>
                <c:pt idx="7644">
                  <c:v>23.550582648280002</c:v>
                </c:pt>
                <c:pt idx="7645">
                  <c:v>23.98790940148</c:v>
                </c:pt>
                <c:pt idx="7646">
                  <c:v>23.442316050720002</c:v>
                </c:pt>
                <c:pt idx="7647">
                  <c:v>22.734560206720001</c:v>
                </c:pt>
                <c:pt idx="7648">
                  <c:v>23.584111375520003</c:v>
                </c:pt>
                <c:pt idx="7649">
                  <c:v>23.224694856080003</c:v>
                </c:pt>
                <c:pt idx="7650">
                  <c:v>23.684777141799998</c:v>
                </c:pt>
                <c:pt idx="7651">
                  <c:v>25.270649972960001</c:v>
                </c:pt>
                <c:pt idx="7652">
                  <c:v>22.620221193639999</c:v>
                </c:pt>
                <c:pt idx="7653">
                  <c:v>22.55412633656</c:v>
                </c:pt>
                <c:pt idx="7654">
                  <c:v>23.435068882079999</c:v>
                </c:pt>
                <c:pt idx="7655">
                  <c:v>23.614702336600004</c:v>
                </c:pt>
                <c:pt idx="7656">
                  <c:v>23.011545557160002</c:v>
                </c:pt>
                <c:pt idx="7657">
                  <c:v>22.2821589598</c:v>
                </c:pt>
                <c:pt idx="7658">
                  <c:v>21.523640102759998</c:v>
                </c:pt>
                <c:pt idx="7659">
                  <c:v>21.831497972879998</c:v>
                </c:pt>
                <c:pt idx="7660">
                  <c:v>22.722001868880003</c:v>
                </c:pt>
                <c:pt idx="7661">
                  <c:v>22.833370804040001</c:v>
                </c:pt>
                <c:pt idx="7662">
                  <c:v>23.285659843159998</c:v>
                </c:pt>
                <c:pt idx="7663">
                  <c:v>24.31805172068</c:v>
                </c:pt>
                <c:pt idx="7664">
                  <c:v>24.130673441119999</c:v>
                </c:pt>
                <c:pt idx="7665">
                  <c:v>24.42024841456</c:v>
                </c:pt>
                <c:pt idx="7666">
                  <c:v>23.33349797288</c:v>
                </c:pt>
                <c:pt idx="7667">
                  <c:v>23.883064102719999</c:v>
                </c:pt>
                <c:pt idx="7668">
                  <c:v>23.75355033652</c:v>
                </c:pt>
                <c:pt idx="7669">
                  <c:v>23.283670024839999</c:v>
                </c:pt>
                <c:pt idx="7670">
                  <c:v>23.483976726160002</c:v>
                </c:pt>
                <c:pt idx="7671">
                  <c:v>23.784081453439999</c:v>
                </c:pt>
                <c:pt idx="7672">
                  <c:v>23.285510232759997</c:v>
                </c:pt>
                <c:pt idx="7673">
                  <c:v>24.083617661200002</c:v>
                </c:pt>
                <c:pt idx="7674">
                  <c:v>25.452637713079998</c:v>
                </c:pt>
                <c:pt idx="7675">
                  <c:v>22.972278648120003</c:v>
                </c:pt>
                <c:pt idx="7676">
                  <c:v>24.112106596160004</c:v>
                </c:pt>
                <c:pt idx="7677">
                  <c:v>24.7714971256</c:v>
                </c:pt>
                <c:pt idx="7678">
                  <c:v>23.974672414520001</c:v>
                </c:pt>
                <c:pt idx="7679">
                  <c:v>23.587507843080001</c:v>
                </c:pt>
                <c:pt idx="7680">
                  <c:v>24.517258596239998</c:v>
                </c:pt>
                <c:pt idx="7681">
                  <c:v>23.131852258479999</c:v>
                </c:pt>
                <c:pt idx="7682">
                  <c:v>23.38362514172</c:v>
                </c:pt>
                <c:pt idx="7683">
                  <c:v>24.12405901188</c:v>
                </c:pt>
                <c:pt idx="7684">
                  <c:v>24.364822024919999</c:v>
                </c:pt>
                <c:pt idx="7685">
                  <c:v>24.482592829960002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18-454D-A634-9A44B26A96F4}"/>
            </c:ext>
          </c:extLst>
        </c:ser>
        <c:ser>
          <c:idx val="1"/>
          <c:order val="1"/>
          <c:tx>
            <c:strRef>
              <c:f>'FW daily demand'!$G$4</c:f>
              <c:strCache>
                <c:ptCount val="1"/>
                <c:pt idx="0">
                  <c:v>Annual Average Daily Demand (MGD)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'FW daily demand'!$H$5:$H$25</c:f>
              <c:numCache>
                <c:formatCode>General</c:formatCode>
                <c:ptCount val="21"/>
                <c:pt idx="0">
                  <c:v>36709</c:v>
                </c:pt>
                <c:pt idx="1">
                  <c:v>37075</c:v>
                </c:pt>
                <c:pt idx="2">
                  <c:v>37440</c:v>
                </c:pt>
                <c:pt idx="3">
                  <c:v>37805</c:v>
                </c:pt>
                <c:pt idx="4">
                  <c:v>38170</c:v>
                </c:pt>
                <c:pt idx="5">
                  <c:v>38536</c:v>
                </c:pt>
                <c:pt idx="6">
                  <c:v>38901</c:v>
                </c:pt>
                <c:pt idx="7">
                  <c:v>39266</c:v>
                </c:pt>
                <c:pt idx="8">
                  <c:v>39631</c:v>
                </c:pt>
                <c:pt idx="9">
                  <c:v>39997</c:v>
                </c:pt>
                <c:pt idx="10">
                  <c:v>40362</c:v>
                </c:pt>
                <c:pt idx="11">
                  <c:v>40727</c:v>
                </c:pt>
                <c:pt idx="12">
                  <c:v>41092</c:v>
                </c:pt>
                <c:pt idx="13">
                  <c:v>41458</c:v>
                </c:pt>
                <c:pt idx="14">
                  <c:v>41823</c:v>
                </c:pt>
                <c:pt idx="15">
                  <c:v>42188</c:v>
                </c:pt>
                <c:pt idx="16">
                  <c:v>42553</c:v>
                </c:pt>
                <c:pt idx="17">
                  <c:v>42919</c:v>
                </c:pt>
                <c:pt idx="18">
                  <c:v>43284</c:v>
                </c:pt>
                <c:pt idx="19">
                  <c:v>43649</c:v>
                </c:pt>
                <c:pt idx="20">
                  <c:v>44014</c:v>
                </c:pt>
              </c:numCache>
            </c:numRef>
          </c:xVal>
          <c:yVal>
            <c:numRef>
              <c:f>'FW daily demand'!$G$5:$G$25</c:f>
              <c:numCache>
                <c:formatCode>0.00</c:formatCode>
                <c:ptCount val="21"/>
                <c:pt idx="0">
                  <c:v>29.028843835616414</c:v>
                </c:pt>
                <c:pt idx="1">
                  <c:v>28.691349854794527</c:v>
                </c:pt>
                <c:pt idx="2">
                  <c:v>27.162197431506872</c:v>
                </c:pt>
                <c:pt idx="3">
                  <c:v>25.808687123287655</c:v>
                </c:pt>
                <c:pt idx="4">
                  <c:v>26.749764383561647</c:v>
                </c:pt>
                <c:pt idx="5">
                  <c:v>27.667777808219213</c:v>
                </c:pt>
                <c:pt idx="6">
                  <c:v>27.246041095890437</c:v>
                </c:pt>
                <c:pt idx="7">
                  <c:v>28.750823013698614</c:v>
                </c:pt>
                <c:pt idx="8">
                  <c:v>24.346117808219166</c:v>
                </c:pt>
                <c:pt idx="9">
                  <c:v>26.091211506849305</c:v>
                </c:pt>
                <c:pt idx="10">
                  <c:v>24.783025479452061</c:v>
                </c:pt>
                <c:pt idx="11">
                  <c:v>27.81872328767124</c:v>
                </c:pt>
                <c:pt idx="12">
                  <c:v>27.599846246575339</c:v>
                </c:pt>
                <c:pt idx="13">
                  <c:v>26.589669427958899</c:v>
                </c:pt>
                <c:pt idx="14">
                  <c:v>26.696741775342492</c:v>
                </c:pt>
                <c:pt idx="15">
                  <c:v>26.857320547945211</c:v>
                </c:pt>
                <c:pt idx="16">
                  <c:v>26.248209306373695</c:v>
                </c:pt>
                <c:pt idx="17">
                  <c:v>26.971200484133547</c:v>
                </c:pt>
                <c:pt idx="18">
                  <c:v>26.216260151055678</c:v>
                </c:pt>
                <c:pt idx="19">
                  <c:v>27.306639307366485</c:v>
                </c:pt>
                <c:pt idx="20">
                  <c:v>25.920126965065865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18-454D-A634-9A44B26A9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08760"/>
        <c:axId val="427908368"/>
      </c:scatterChart>
      <c:valAx>
        <c:axId val="427908760"/>
        <c:scaling>
          <c:orientation val="minMax"/>
          <c:max val="44565"/>
          <c:min val="3652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8368"/>
        <c:crosses val="autoZero"/>
        <c:crossBetween val="midCat"/>
        <c:majorUnit val="365.4"/>
      </c:valAx>
      <c:valAx>
        <c:axId val="427908368"/>
        <c:scaling>
          <c:orientation val="minMax"/>
          <c:min val="15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Finished Water 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08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712579243916695"/>
          <c:y val="0.12712273068688718"/>
          <c:w val="0.26914368705190284"/>
          <c:h val="6.84415382021266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16" workbookViewId="0" zoomToFit="1"/>
  </sheetViews>
  <pageMargins left="0.7" right="0.7" top="0.75" bottom="0.75" header="0.3" footer="0.3"/>
  <pageSetup orientation="landscape" verticalDpi="200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111" workbookViewId="0" zoomToFit="1"/>
  </sheetViews>
  <pageMargins left="0.7" right="0.7" top="0.75" bottom="0.75" header="0.3" footer="0.3"/>
  <pageSetup paperSize="5" orientation="landscape" verticalDpi="2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0.63607</cdr:x>
      <cdr:y>0.66844</cdr:y>
    </cdr:from>
    <cdr:to>
      <cdr:x>0.78676</cdr:x>
      <cdr:y>0.7128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503197" y="4186251"/>
          <a:ext cx="1303751" cy="277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1st Quartile</a:t>
          </a:r>
        </a:p>
      </cdr:txBody>
    </cdr:sp>
  </cdr:relSizeAnchor>
  <cdr:relSizeAnchor xmlns:cdr="http://schemas.openxmlformats.org/drawingml/2006/chartDrawing">
    <cdr:from>
      <cdr:x>0.77156</cdr:x>
      <cdr:y>0.61724</cdr:y>
    </cdr:from>
    <cdr:to>
      <cdr:x>0.81559</cdr:x>
      <cdr:y>0.67808</cdr:y>
    </cdr:to>
    <cdr:cxnSp macro="">
      <cdr:nvCxnSpPr>
        <cdr:cNvPr id="6" name="Straight Arrow Connector 5">
          <a:extLst xmlns:a="http://schemas.openxmlformats.org/drawingml/2006/main">
            <a:ext uri="{FF2B5EF4-FFF2-40B4-BE49-F238E27FC236}">
              <a16:creationId xmlns:a16="http://schemas.microsoft.com/office/drawing/2014/main" id="{CB25A4BB-8E98-4556-A079-DB4F9FC5669E}"/>
            </a:ext>
          </a:extLst>
        </cdr:cNvPr>
        <cdr:cNvCxnSpPr/>
      </cdr:nvCxnSpPr>
      <cdr:spPr>
        <a:xfrm xmlns:a="http://schemas.openxmlformats.org/drawingml/2006/main" flipV="1">
          <a:off x="6675462" y="3865570"/>
          <a:ext cx="380942" cy="381022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0.62452</cdr:x>
      <cdr:y>0.60254</cdr:y>
    </cdr:from>
    <cdr:to>
      <cdr:x>0.74606</cdr:x>
      <cdr:y>0.6469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5403230" y="3773503"/>
          <a:ext cx="1051549" cy="277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Median</a:t>
          </a:r>
        </a:p>
      </cdr:txBody>
    </cdr:sp>
  </cdr:relSizeAnchor>
  <cdr:relSizeAnchor xmlns:cdr="http://schemas.openxmlformats.org/drawingml/2006/chartDrawing">
    <cdr:from>
      <cdr:x>0.73945</cdr:x>
      <cdr:y>0.52978</cdr:y>
    </cdr:from>
    <cdr:to>
      <cdr:x>0.7945</cdr:x>
      <cdr:y>0.61343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D8A0EBE4-7F8B-4718-BE14-E14416E20156}"/>
            </a:ext>
          </a:extLst>
        </cdr:cNvPr>
        <cdr:cNvCxnSpPr/>
      </cdr:nvCxnSpPr>
      <cdr:spPr>
        <a:xfrm xmlns:a="http://schemas.openxmlformats.org/drawingml/2006/main" flipV="1">
          <a:off x="6397632" y="3317875"/>
          <a:ext cx="476243" cy="52386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0.69108</cdr:x>
      <cdr:y>0.76045</cdr:y>
    </cdr:from>
    <cdr:to>
      <cdr:x>0.82766</cdr:x>
      <cdr:y>0.80481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5979163" y="4762486"/>
          <a:ext cx="1181673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Minimum</a:t>
          </a:r>
        </a:p>
      </cdr:txBody>
    </cdr:sp>
  </cdr:relSizeAnchor>
  <cdr:relSizeAnchor xmlns:cdr="http://schemas.openxmlformats.org/drawingml/2006/chartDrawing">
    <cdr:from>
      <cdr:x>0.81666</cdr:x>
      <cdr:y>0.75158</cdr:y>
    </cdr:from>
    <cdr:to>
      <cdr:x>0.84954</cdr:x>
      <cdr:y>0.77947</cdr:y>
    </cdr:to>
    <cdr:cxnSp macro="">
      <cdr:nvCxnSpPr>
        <cdr:cNvPr id="11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E9C1A4EE-5D26-4F35-84CA-86950863685F}"/>
            </a:ext>
          </a:extLst>
        </cdr:cNvPr>
        <cdr:cNvCxnSpPr/>
      </cdr:nvCxnSpPr>
      <cdr:spPr>
        <a:xfrm xmlns:a="http://schemas.openxmlformats.org/drawingml/2006/main" flipV="1">
          <a:off x="7065643" y="4706907"/>
          <a:ext cx="284473" cy="174667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0.73684</cdr:x>
      <cdr:y>0.0905</cdr:y>
    </cdr:from>
    <cdr:to>
      <cdr:x>0.87341</cdr:x>
      <cdr:y>0.13486</cdr:y>
    </cdr:to>
    <cdr:sp macro="" textlink="">
      <cdr:nvSpPr>
        <cdr:cNvPr id="16" name="TextBox 1"/>
        <cdr:cNvSpPr txBox="1"/>
      </cdr:nvSpPr>
      <cdr:spPr>
        <a:xfrm xmlns:a="http://schemas.openxmlformats.org/drawingml/2006/main">
          <a:off x="6375073" y="566758"/>
          <a:ext cx="1181587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Maximum</a:t>
          </a:r>
        </a:p>
      </cdr:txBody>
    </cdr:sp>
  </cdr:relSizeAnchor>
  <cdr:relSizeAnchor xmlns:cdr="http://schemas.openxmlformats.org/drawingml/2006/chartDrawing">
    <cdr:from>
      <cdr:x>0.72477</cdr:x>
      <cdr:y>0.12549</cdr:y>
    </cdr:from>
    <cdr:to>
      <cdr:x>0.77353</cdr:x>
      <cdr:y>0.2028</cdr:y>
    </cdr:to>
    <cdr:cxnSp macro="">
      <cdr:nvCxnSpPr>
        <cdr:cNvPr id="17" name="Straight Arrow Connector 9">
          <a:extLst xmlns:a="http://schemas.openxmlformats.org/drawingml/2006/main">
            <a:ext uri="{FF2B5EF4-FFF2-40B4-BE49-F238E27FC236}">
              <a16:creationId xmlns:a16="http://schemas.microsoft.com/office/drawing/2014/main" id="{F9078A6C-B985-4B56-9C60-E4D4EF38AB0D}"/>
            </a:ext>
          </a:extLst>
        </cdr:cNvPr>
        <cdr:cNvCxnSpPr/>
      </cdr:nvCxnSpPr>
      <cdr:spPr>
        <a:xfrm xmlns:a="http://schemas.openxmlformats.org/drawingml/2006/main" flipH="1">
          <a:off x="6270651" y="785876"/>
          <a:ext cx="421865" cy="48416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0.53776</cdr:x>
      <cdr:y>0.10444</cdr:y>
    </cdr:from>
    <cdr:to>
      <cdr:x>0.68569</cdr:x>
      <cdr:y>0.1488</cdr:y>
    </cdr:to>
    <cdr:sp macro="" textlink="">
      <cdr:nvSpPr>
        <cdr:cNvPr id="20" name="TextBox 1"/>
        <cdr:cNvSpPr txBox="1"/>
      </cdr:nvSpPr>
      <cdr:spPr>
        <a:xfrm xmlns:a="http://schemas.openxmlformats.org/drawingml/2006/main">
          <a:off x="4652616" y="654077"/>
          <a:ext cx="1279872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3rd Quartile</a:t>
          </a:r>
        </a:p>
      </cdr:txBody>
    </cdr:sp>
  </cdr:relSizeAnchor>
  <cdr:relSizeAnchor xmlns:cdr="http://schemas.openxmlformats.org/drawingml/2006/chartDrawing">
    <cdr:from>
      <cdr:x>0.55149</cdr:x>
      <cdr:y>0.17871</cdr:y>
    </cdr:from>
    <cdr:to>
      <cdr:x>0.5986</cdr:x>
      <cdr:y>0.31686</cdr:y>
    </cdr:to>
    <cdr:cxnSp macro="">
      <cdr:nvCxnSpPr>
        <cdr:cNvPr id="21" name="Straight Arrow Connector 18">
          <a:extLst xmlns:a="http://schemas.openxmlformats.org/drawingml/2006/main">
            <a:ext uri="{FF2B5EF4-FFF2-40B4-BE49-F238E27FC236}">
              <a16:creationId xmlns:a16="http://schemas.microsoft.com/office/drawing/2014/main" id="{800FC607-7AF7-4E68-A7C2-7B2E1C3902DA}"/>
            </a:ext>
          </a:extLst>
        </cdr:cNvPr>
        <cdr:cNvCxnSpPr/>
      </cdr:nvCxnSpPr>
      <cdr:spPr>
        <a:xfrm xmlns:a="http://schemas.openxmlformats.org/drawingml/2006/main" flipH="1">
          <a:off x="4771462" y="1119208"/>
          <a:ext cx="407590" cy="86519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0.69567</cdr:x>
      <cdr:y>0.74271</cdr:y>
    </cdr:from>
    <cdr:to>
      <cdr:x>0.83225</cdr:x>
      <cdr:y>0.78707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018862" y="4651388"/>
          <a:ext cx="1181673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Minimum</a:t>
          </a:r>
        </a:p>
      </cdr:txBody>
    </cdr:sp>
  </cdr:relSizeAnchor>
  <cdr:relSizeAnchor xmlns:cdr="http://schemas.openxmlformats.org/drawingml/2006/chartDrawing">
    <cdr:from>
      <cdr:x>0.82033</cdr:x>
      <cdr:y>0.74144</cdr:y>
    </cdr:from>
    <cdr:to>
      <cdr:x>0.85321</cdr:x>
      <cdr:y>0.76933</cdr:y>
    </cdr:to>
    <cdr:cxnSp macro="">
      <cdr:nvCxnSpPr>
        <cdr:cNvPr id="4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5B173D9A-0E88-48AA-9539-64D8AB6EB996}"/>
            </a:ext>
          </a:extLst>
        </cdr:cNvPr>
        <cdr:cNvCxnSpPr/>
      </cdr:nvCxnSpPr>
      <cdr:spPr>
        <a:xfrm xmlns:a="http://schemas.openxmlformats.org/drawingml/2006/main" flipV="1">
          <a:off x="7097427" y="4643438"/>
          <a:ext cx="284448" cy="17460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0.64524</cdr:x>
      <cdr:y>0.68872</cdr:y>
    </cdr:from>
    <cdr:to>
      <cdr:x>0.79593</cdr:x>
      <cdr:y>0.73308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582560" y="4313258"/>
          <a:ext cx="1303751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1st Quartile</a:t>
          </a:r>
        </a:p>
      </cdr:txBody>
    </cdr:sp>
  </cdr:relSizeAnchor>
  <cdr:relSizeAnchor xmlns:cdr="http://schemas.openxmlformats.org/drawingml/2006/chartDrawing">
    <cdr:from>
      <cdr:x>0.78274</cdr:x>
      <cdr:y>0.63676</cdr:y>
    </cdr:from>
    <cdr:to>
      <cdr:x>0.83535</cdr:x>
      <cdr:y>0.70215</cdr:y>
    </cdr:to>
    <cdr:cxnSp macro="">
      <cdr:nvCxnSpPr>
        <cdr:cNvPr id="6" name="Straight Arrow Connector 5">
          <a:extLst xmlns:a="http://schemas.openxmlformats.org/drawingml/2006/main">
            <a:ext uri="{FF2B5EF4-FFF2-40B4-BE49-F238E27FC236}">
              <a16:creationId xmlns:a16="http://schemas.microsoft.com/office/drawing/2014/main" id="{D7BCD355-0A82-4319-AC1C-9729CAD086C3}"/>
            </a:ext>
          </a:extLst>
        </cdr:cNvPr>
        <cdr:cNvCxnSpPr/>
      </cdr:nvCxnSpPr>
      <cdr:spPr>
        <a:xfrm xmlns:a="http://schemas.openxmlformats.org/drawingml/2006/main" flipV="1">
          <a:off x="6772126" y="3987829"/>
          <a:ext cx="455175" cy="40951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0.85439</cdr:x>
      <cdr:y>0.41256</cdr:y>
    </cdr:from>
    <cdr:to>
      <cdr:x>0.97593</cdr:x>
      <cdr:y>0.45692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7390051" y="2581824"/>
          <a:ext cx="1051262" cy="277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Median</a:t>
          </a:r>
        </a:p>
      </cdr:txBody>
    </cdr:sp>
  </cdr:relSizeAnchor>
  <cdr:relSizeAnchor xmlns:cdr="http://schemas.openxmlformats.org/drawingml/2006/chartDrawing">
    <cdr:from>
      <cdr:x>0.84724</cdr:x>
      <cdr:y>0.4456</cdr:y>
    </cdr:from>
    <cdr:to>
      <cdr:x>0.87535</cdr:x>
      <cdr:y>0.56088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BD04BEB8-7168-4BE5-A3E0-8B90FDAF75F6}"/>
            </a:ext>
          </a:extLst>
        </cdr:cNvPr>
        <cdr:cNvCxnSpPr/>
      </cdr:nvCxnSpPr>
      <cdr:spPr>
        <a:xfrm xmlns:a="http://schemas.openxmlformats.org/drawingml/2006/main" flipH="1">
          <a:off x="7328171" y="2788596"/>
          <a:ext cx="243191" cy="72146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0.70932</cdr:x>
      <cdr:y>0.0943</cdr:y>
    </cdr:from>
    <cdr:to>
      <cdr:x>0.84589</cdr:x>
      <cdr:y>0.13866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136929" y="590555"/>
          <a:ext cx="1181587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Maximum</a:t>
          </a:r>
        </a:p>
      </cdr:txBody>
    </cdr:sp>
  </cdr:relSizeAnchor>
  <cdr:relSizeAnchor xmlns:cdr="http://schemas.openxmlformats.org/drawingml/2006/chartDrawing">
    <cdr:from>
      <cdr:x>0.74037</cdr:x>
      <cdr:y>0.13309</cdr:y>
    </cdr:from>
    <cdr:to>
      <cdr:x>0.78913</cdr:x>
      <cdr:y>0.2104</cdr:y>
    </cdr:to>
    <cdr:cxnSp macro="">
      <cdr:nvCxnSpPr>
        <cdr:cNvPr id="10" name="Straight Arrow Connector 9">
          <a:extLst xmlns:a="http://schemas.openxmlformats.org/drawingml/2006/main">
            <a:ext uri="{FF2B5EF4-FFF2-40B4-BE49-F238E27FC236}">
              <a16:creationId xmlns:a16="http://schemas.microsoft.com/office/drawing/2014/main" id="{2013A81E-8DE3-43FE-97FF-05AF165E4499}"/>
            </a:ext>
          </a:extLst>
        </cdr:cNvPr>
        <cdr:cNvCxnSpPr/>
      </cdr:nvCxnSpPr>
      <cdr:spPr>
        <a:xfrm xmlns:a="http://schemas.openxmlformats.org/drawingml/2006/main" flipH="1">
          <a:off x="6405586" y="833482"/>
          <a:ext cx="421866" cy="48416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0.51207</cdr:x>
      <cdr:y>0.10951</cdr:y>
    </cdr:from>
    <cdr:to>
      <cdr:x>0.66</cdr:x>
      <cdr:y>0.15387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4430365" y="685828"/>
          <a:ext cx="1279872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3rd Quartile</a:t>
          </a:r>
        </a:p>
      </cdr:txBody>
    </cdr:sp>
  </cdr:relSizeAnchor>
  <cdr:relSizeAnchor xmlns:cdr="http://schemas.openxmlformats.org/drawingml/2006/chartDrawing">
    <cdr:from>
      <cdr:x>0.54599</cdr:x>
      <cdr:y>0.14449</cdr:y>
    </cdr:from>
    <cdr:to>
      <cdr:x>0.5931</cdr:x>
      <cdr:y>0.28264</cdr:y>
    </cdr:to>
    <cdr:cxnSp macro="">
      <cdr:nvCxnSpPr>
        <cdr:cNvPr id="19" name="Straight Arrow Connector 18">
          <a:extLst xmlns:a="http://schemas.openxmlformats.org/drawingml/2006/main">
            <a:ext uri="{FF2B5EF4-FFF2-40B4-BE49-F238E27FC236}">
              <a16:creationId xmlns:a16="http://schemas.microsoft.com/office/drawing/2014/main" id="{1864C9B2-66EC-419E-9BED-0BB51F1A66CB}"/>
            </a:ext>
          </a:extLst>
        </cdr:cNvPr>
        <cdr:cNvCxnSpPr/>
      </cdr:nvCxnSpPr>
      <cdr:spPr>
        <a:xfrm xmlns:a="http://schemas.openxmlformats.org/drawingml/2006/main" flipH="1">
          <a:off x="4723859" y="904900"/>
          <a:ext cx="407590" cy="86519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0.71494</cdr:x>
      <cdr:y>0.70215</cdr:y>
    </cdr:from>
    <cdr:to>
      <cdr:x>0.85152</cdr:x>
      <cdr:y>0.74651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185537" y="4397361"/>
          <a:ext cx="1181673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Minimum</a:t>
          </a:r>
        </a:p>
      </cdr:txBody>
    </cdr:sp>
  </cdr:relSizeAnchor>
  <cdr:relSizeAnchor xmlns:cdr="http://schemas.openxmlformats.org/drawingml/2006/chartDrawing">
    <cdr:from>
      <cdr:x>0.8451</cdr:x>
      <cdr:y>0.68821</cdr:y>
    </cdr:from>
    <cdr:to>
      <cdr:x>0.87798</cdr:x>
      <cdr:y>0.7161</cdr:y>
    </cdr:to>
    <cdr:cxnSp macro="">
      <cdr:nvCxnSpPr>
        <cdr:cNvPr id="4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2069529C-6046-4977-BC63-08B1FD7058EA}"/>
            </a:ext>
          </a:extLst>
        </cdr:cNvPr>
        <cdr:cNvCxnSpPr/>
      </cdr:nvCxnSpPr>
      <cdr:spPr>
        <a:xfrm xmlns:a="http://schemas.openxmlformats.org/drawingml/2006/main" flipV="1">
          <a:off x="7311706" y="4310032"/>
          <a:ext cx="284473" cy="174667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0.66818</cdr:x>
      <cdr:y>0.63549</cdr:y>
    </cdr:from>
    <cdr:to>
      <cdr:x>0.81887</cdr:x>
      <cdr:y>0.67985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780974" y="3979863"/>
          <a:ext cx="1303751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1st Quartile</a:t>
          </a:r>
        </a:p>
      </cdr:txBody>
    </cdr:sp>
  </cdr:relSizeAnchor>
  <cdr:relSizeAnchor xmlns:cdr="http://schemas.openxmlformats.org/drawingml/2006/chartDrawing">
    <cdr:from>
      <cdr:x>0.80459</cdr:x>
      <cdr:y>0.58682</cdr:y>
    </cdr:from>
    <cdr:to>
      <cdr:x>0.84862</cdr:x>
      <cdr:y>0.64766</cdr:y>
    </cdr:to>
    <cdr:cxnSp macro="">
      <cdr:nvCxnSpPr>
        <cdr:cNvPr id="6" name="Straight Arrow Connector 5">
          <a:extLst xmlns:a="http://schemas.openxmlformats.org/drawingml/2006/main">
            <a:ext uri="{FF2B5EF4-FFF2-40B4-BE49-F238E27FC236}">
              <a16:creationId xmlns:a16="http://schemas.microsoft.com/office/drawing/2014/main" id="{405A9821-A6D2-4B18-A4C6-60AD8629F805}"/>
            </a:ext>
          </a:extLst>
        </cdr:cNvPr>
        <cdr:cNvCxnSpPr/>
      </cdr:nvCxnSpPr>
      <cdr:spPr>
        <a:xfrm xmlns:a="http://schemas.openxmlformats.org/drawingml/2006/main" flipV="1">
          <a:off x="6961188" y="3675063"/>
          <a:ext cx="381000" cy="3810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0.6658</cdr:x>
      <cdr:y>0.5962</cdr:y>
    </cdr:from>
    <cdr:to>
      <cdr:x>0.78734</cdr:x>
      <cdr:y>0.64056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5760391" y="3733813"/>
          <a:ext cx="1051549" cy="277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Median</a:t>
          </a:r>
        </a:p>
      </cdr:txBody>
    </cdr:sp>
  </cdr:relSizeAnchor>
  <cdr:relSizeAnchor xmlns:cdr="http://schemas.openxmlformats.org/drawingml/2006/chartDrawing">
    <cdr:from>
      <cdr:x>0.7789</cdr:x>
      <cdr:y>0.53105</cdr:y>
    </cdr:from>
    <cdr:to>
      <cdr:x>0.83211</cdr:x>
      <cdr:y>0.60963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83AD5912-32E3-4AF2-9722-5E54252794D4}"/>
            </a:ext>
          </a:extLst>
        </cdr:cNvPr>
        <cdr:cNvCxnSpPr/>
      </cdr:nvCxnSpPr>
      <cdr:spPr>
        <a:xfrm xmlns:a="http://schemas.openxmlformats.org/drawingml/2006/main" flipV="1">
          <a:off x="6738938" y="3325813"/>
          <a:ext cx="460375" cy="4921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0.8295</cdr:x>
      <cdr:y>0.14245</cdr:y>
    </cdr:from>
    <cdr:to>
      <cdr:x>0.96607</cdr:x>
      <cdr:y>0.18681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7176709" y="892146"/>
          <a:ext cx="1181586" cy="277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Maximum</a:t>
          </a:r>
        </a:p>
      </cdr:txBody>
    </cdr:sp>
  </cdr:relSizeAnchor>
  <cdr:relSizeAnchor xmlns:cdr="http://schemas.openxmlformats.org/drawingml/2006/chartDrawing">
    <cdr:from>
      <cdr:x>0.72194</cdr:x>
      <cdr:y>0.25997</cdr:y>
    </cdr:from>
    <cdr:to>
      <cdr:x>0.82923</cdr:x>
      <cdr:y>0.35754</cdr:y>
    </cdr:to>
    <cdr:cxnSp macro="">
      <cdr:nvCxnSpPr>
        <cdr:cNvPr id="10" name="Straight Arrow Connector 9">
          <a:extLst xmlns:a="http://schemas.openxmlformats.org/drawingml/2006/main">
            <a:ext uri="{FF2B5EF4-FFF2-40B4-BE49-F238E27FC236}">
              <a16:creationId xmlns:a16="http://schemas.microsoft.com/office/drawing/2014/main" id="{6FE41DA9-A524-46D0-9F2A-0369CB5192F7}"/>
            </a:ext>
          </a:extLst>
        </cdr:cNvPr>
        <cdr:cNvCxnSpPr/>
      </cdr:nvCxnSpPr>
      <cdr:spPr>
        <a:xfrm xmlns:a="http://schemas.openxmlformats.org/drawingml/2006/main" flipH="1">
          <a:off x="6253655" y="1630336"/>
          <a:ext cx="929377" cy="61187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0.79556</cdr:x>
      <cdr:y>0.22104</cdr:y>
    </cdr:from>
    <cdr:to>
      <cdr:x>0.94349</cdr:x>
      <cdr:y>0.2654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6883085" y="1384321"/>
          <a:ext cx="1279872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3rd Quartile</a:t>
          </a:r>
        </a:p>
      </cdr:txBody>
    </cdr:sp>
  </cdr:relSizeAnchor>
  <cdr:relSizeAnchor xmlns:cdr="http://schemas.openxmlformats.org/drawingml/2006/chartDrawing">
    <cdr:from>
      <cdr:x>0.74404</cdr:x>
      <cdr:y>0.16477</cdr:y>
    </cdr:from>
    <cdr:to>
      <cdr:x>0.8367</cdr:x>
      <cdr:y>0.24461</cdr:y>
    </cdr:to>
    <cdr:cxnSp macro="">
      <cdr:nvCxnSpPr>
        <cdr:cNvPr id="19" name="Straight Arrow Connector 18">
          <a:extLst xmlns:a="http://schemas.openxmlformats.org/drawingml/2006/main">
            <a:ext uri="{FF2B5EF4-FFF2-40B4-BE49-F238E27FC236}">
              <a16:creationId xmlns:a16="http://schemas.microsoft.com/office/drawing/2014/main" id="{BBE46940-125A-4C5B-8A86-015DCFBE6DB8}"/>
            </a:ext>
          </a:extLst>
        </cdr:cNvPr>
        <cdr:cNvCxnSpPr/>
      </cdr:nvCxnSpPr>
      <cdr:spPr>
        <a:xfrm xmlns:a="http://schemas.openxmlformats.org/drawingml/2006/main" flipH="1">
          <a:off x="6437313" y="1031875"/>
          <a:ext cx="801687" cy="500063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0.72754</cdr:x>
      <cdr:y>0.78416</cdr:y>
    </cdr:from>
    <cdr:to>
      <cdr:x>0.86412</cdr:x>
      <cdr:y>0.82852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292822" y="4907378"/>
          <a:ext cx="1181351" cy="277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Minimum</a:t>
          </a:r>
        </a:p>
      </cdr:txBody>
    </cdr:sp>
  </cdr:relSizeAnchor>
  <cdr:relSizeAnchor xmlns:cdr="http://schemas.openxmlformats.org/drawingml/2006/chartDrawing">
    <cdr:from>
      <cdr:x>0.83505</cdr:x>
      <cdr:y>0.74144</cdr:y>
    </cdr:from>
    <cdr:to>
      <cdr:x>0.85321</cdr:x>
      <cdr:y>0.78886</cdr:y>
    </cdr:to>
    <cdr:cxnSp macro="">
      <cdr:nvCxnSpPr>
        <cdr:cNvPr id="4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8BD69E1D-CB97-4A3A-A67E-2317891F167F}"/>
            </a:ext>
          </a:extLst>
        </cdr:cNvPr>
        <cdr:cNvCxnSpPr/>
      </cdr:nvCxnSpPr>
      <cdr:spPr>
        <a:xfrm xmlns:a="http://schemas.openxmlformats.org/drawingml/2006/main" flipV="1">
          <a:off x="7222787" y="4640026"/>
          <a:ext cx="157062" cy="29676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0.64618</cdr:x>
      <cdr:y>0.74183</cdr:y>
    </cdr:from>
    <cdr:to>
      <cdr:x>0.79687</cdr:x>
      <cdr:y>0.78619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589116" y="4642459"/>
          <a:ext cx="1303395" cy="2776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1st Quartile</a:t>
          </a:r>
        </a:p>
      </cdr:txBody>
    </cdr:sp>
  </cdr:relSizeAnchor>
  <cdr:relSizeAnchor xmlns:cdr="http://schemas.openxmlformats.org/drawingml/2006/chartDrawing">
    <cdr:from>
      <cdr:x>0.78632</cdr:x>
      <cdr:y>0.63268</cdr:y>
    </cdr:from>
    <cdr:to>
      <cdr:x>0.81598</cdr:x>
      <cdr:y>0.75259</cdr:y>
    </cdr:to>
    <cdr:cxnSp macro="">
      <cdr:nvCxnSpPr>
        <cdr:cNvPr id="6" name="Straight Arrow Connector 5">
          <a:extLst xmlns:a="http://schemas.openxmlformats.org/drawingml/2006/main">
            <a:ext uri="{FF2B5EF4-FFF2-40B4-BE49-F238E27FC236}">
              <a16:creationId xmlns:a16="http://schemas.microsoft.com/office/drawing/2014/main" id="{B323295A-5943-45D5-B9A0-3FF8F913A0AE}"/>
            </a:ext>
          </a:extLst>
        </cdr:cNvPr>
        <cdr:cNvCxnSpPr/>
      </cdr:nvCxnSpPr>
      <cdr:spPr>
        <a:xfrm xmlns:a="http://schemas.openxmlformats.org/drawingml/2006/main" flipV="1">
          <a:off x="6811321" y="3967655"/>
          <a:ext cx="256886" cy="751966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0.87846</cdr:x>
      <cdr:y>0.40217</cdr:y>
    </cdr:from>
    <cdr:to>
      <cdr:x>1</cdr:x>
      <cdr:y>0.44653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7609463" y="2522077"/>
          <a:ext cx="1052813" cy="2781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Median</a:t>
          </a:r>
        </a:p>
      </cdr:txBody>
    </cdr:sp>
  </cdr:relSizeAnchor>
  <cdr:relSizeAnchor xmlns:cdr="http://schemas.openxmlformats.org/drawingml/2006/chartDrawing">
    <cdr:from>
      <cdr:x>0.90495</cdr:x>
      <cdr:y>0.44274</cdr:y>
    </cdr:from>
    <cdr:to>
      <cdr:x>0.92821</cdr:x>
      <cdr:y>0.64804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4F57AC8-73D1-47DA-8E52-943EAACF26F5}"/>
            </a:ext>
          </a:extLst>
        </cdr:cNvPr>
        <cdr:cNvCxnSpPr/>
      </cdr:nvCxnSpPr>
      <cdr:spPr>
        <a:xfrm xmlns:a="http://schemas.openxmlformats.org/drawingml/2006/main" flipH="1">
          <a:off x="7838966" y="2776483"/>
          <a:ext cx="201448" cy="128751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0.76069</cdr:x>
      <cdr:y>0.16907</cdr:y>
    </cdr:from>
    <cdr:to>
      <cdr:x>0.89726</cdr:x>
      <cdr:y>0.21343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581410" y="1058852"/>
          <a:ext cx="1181586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Maximum</a:t>
          </a:r>
        </a:p>
      </cdr:txBody>
    </cdr:sp>
  </cdr:relSizeAnchor>
  <cdr:relSizeAnchor xmlns:cdr="http://schemas.openxmlformats.org/drawingml/2006/chartDrawing">
    <cdr:from>
      <cdr:x>0.71743</cdr:x>
      <cdr:y>0.19265</cdr:y>
    </cdr:from>
    <cdr:to>
      <cdr:x>0.76619</cdr:x>
      <cdr:y>0.26996</cdr:y>
    </cdr:to>
    <cdr:cxnSp macro="">
      <cdr:nvCxnSpPr>
        <cdr:cNvPr id="10" name="Straight Arrow Connector 9">
          <a:extLst xmlns:a="http://schemas.openxmlformats.org/drawingml/2006/main">
            <a:ext uri="{FF2B5EF4-FFF2-40B4-BE49-F238E27FC236}">
              <a16:creationId xmlns:a16="http://schemas.microsoft.com/office/drawing/2014/main" id="{B1A5AFEC-9CC3-494E-81A0-78100AC718EA}"/>
            </a:ext>
          </a:extLst>
        </cdr:cNvPr>
        <cdr:cNvCxnSpPr/>
      </cdr:nvCxnSpPr>
      <cdr:spPr>
        <a:xfrm xmlns:a="http://schemas.openxmlformats.org/drawingml/2006/main" flipH="1">
          <a:off x="6207126" y="1206530"/>
          <a:ext cx="421870" cy="48415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0.79556</cdr:x>
      <cdr:y>0.31103</cdr:y>
    </cdr:from>
    <cdr:to>
      <cdr:x>0.94349</cdr:x>
      <cdr:y>0.35539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6883074" y="1947889"/>
          <a:ext cx="1279871" cy="277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chemeClr val="accent1">
                  <a:lumMod val="75000"/>
                </a:schemeClr>
              </a:solidFill>
            </a:rPr>
            <a:t>Period 3rd Quartile</a:t>
          </a:r>
        </a:p>
      </cdr:txBody>
    </cdr:sp>
  </cdr:relSizeAnchor>
  <cdr:relSizeAnchor xmlns:cdr="http://schemas.openxmlformats.org/drawingml/2006/chartDrawing">
    <cdr:from>
      <cdr:x>0.80485</cdr:x>
      <cdr:y>0.35056</cdr:y>
    </cdr:from>
    <cdr:to>
      <cdr:x>0.83923</cdr:x>
      <cdr:y>0.5014</cdr:y>
    </cdr:to>
    <cdr:cxnSp macro="">
      <cdr:nvCxnSpPr>
        <cdr:cNvPr id="19" name="Straight Arrow Connector 18">
          <a:extLst xmlns:a="http://schemas.openxmlformats.org/drawingml/2006/main">
            <a:ext uri="{FF2B5EF4-FFF2-40B4-BE49-F238E27FC236}">
              <a16:creationId xmlns:a16="http://schemas.microsoft.com/office/drawing/2014/main" id="{21D06838-74DE-45D7-BAAD-AACE6BA8860C}"/>
            </a:ext>
          </a:extLst>
        </cdr:cNvPr>
        <cdr:cNvCxnSpPr/>
      </cdr:nvCxnSpPr>
      <cdr:spPr>
        <a:xfrm xmlns:a="http://schemas.openxmlformats.org/drawingml/2006/main" flipH="1">
          <a:off x="6971862" y="2198414"/>
          <a:ext cx="297794" cy="94593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11404257" cy="62727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373"/>
  <sheetViews>
    <sheetView workbookViewId="0">
      <pane xSplit="3" ySplit="4" topLeftCell="J5" activePane="bottomRight" state="frozen"/>
      <selection pane="topRight" activeCell="C1" sqref="C1"/>
      <selection pane="bottomLeft" activeCell="A5" sqref="A5"/>
      <selection pane="bottomRight" activeCell="Y26" sqref="Y26"/>
    </sheetView>
  </sheetViews>
  <sheetFormatPr defaultRowHeight="12.75" x14ac:dyDescent="0.2"/>
  <cols>
    <col min="1" max="1" width="9.85546875" bestFit="1" customWidth="1"/>
    <col min="2" max="2" width="7.7109375" customWidth="1"/>
    <col min="3" max="3" width="6.7109375" customWidth="1"/>
    <col min="27" max="31" width="10.42578125" customWidth="1"/>
  </cols>
  <sheetData>
    <row r="1" spans="1:31" x14ac:dyDescent="0.2">
      <c r="A1" t="s">
        <v>137</v>
      </c>
      <c r="E1" s="21"/>
      <c r="F1" s="21"/>
      <c r="G1" s="21"/>
      <c r="AA1" s="1072" t="s">
        <v>133</v>
      </c>
      <c r="AB1" s="1072"/>
      <c r="AC1" s="1072"/>
      <c r="AD1" s="1072"/>
      <c r="AE1" s="1072"/>
    </row>
    <row r="2" spans="1:31" ht="13.15" customHeight="1" x14ac:dyDescent="0.2">
      <c r="A2" s="1048">
        <v>43103</v>
      </c>
      <c r="C2" s="1054"/>
      <c r="E2" s="1050"/>
      <c r="F2" s="1051"/>
      <c r="G2" s="21"/>
      <c r="AA2" s="1072"/>
      <c r="AB2" s="1072"/>
      <c r="AC2" s="1072"/>
      <c r="AD2" s="1072"/>
      <c r="AE2" s="1072"/>
    </row>
    <row r="3" spans="1:31" ht="13.15" customHeight="1" x14ac:dyDescent="0.2">
      <c r="D3" s="1073" t="s">
        <v>132</v>
      </c>
      <c r="E3" s="1073"/>
      <c r="F3" s="1073"/>
      <c r="G3" s="1073"/>
      <c r="H3" s="1073"/>
      <c r="I3" s="1073"/>
      <c r="J3" s="1073"/>
      <c r="K3" s="1073"/>
      <c r="L3" s="1073"/>
      <c r="M3" s="1073"/>
      <c r="N3" s="1073"/>
      <c r="O3" s="1073"/>
      <c r="P3" s="1073"/>
      <c r="Q3" s="1073"/>
      <c r="R3" s="1073"/>
      <c r="S3" s="1073"/>
      <c r="T3" s="1073"/>
      <c r="U3" s="1073"/>
      <c r="V3" s="1073"/>
      <c r="W3" s="1073"/>
      <c r="X3" s="1073"/>
      <c r="Y3" s="1068"/>
      <c r="AA3" s="1072"/>
      <c r="AB3" s="1072"/>
      <c r="AC3" s="1072"/>
      <c r="AD3" s="1072"/>
      <c r="AE3" s="1072"/>
    </row>
    <row r="4" spans="1:31" s="1049" customFormat="1" x14ac:dyDescent="0.2">
      <c r="A4" s="1049" t="s">
        <v>129</v>
      </c>
      <c r="B4" s="1049" t="s">
        <v>125</v>
      </c>
      <c r="C4" s="1049" t="s">
        <v>124</v>
      </c>
      <c r="D4" s="1049">
        <v>2000</v>
      </c>
      <c r="E4" s="1049">
        <v>2001</v>
      </c>
      <c r="F4" s="1049">
        <v>2002</v>
      </c>
      <c r="G4" s="1049">
        <v>2003</v>
      </c>
      <c r="H4" s="1049">
        <v>2004</v>
      </c>
      <c r="I4" s="1049">
        <v>2005</v>
      </c>
      <c r="J4" s="1049">
        <v>2006</v>
      </c>
      <c r="K4" s="1049">
        <v>2007</v>
      </c>
      <c r="L4" s="1049">
        <v>2008</v>
      </c>
      <c r="M4" s="1049">
        <v>2009</v>
      </c>
      <c r="N4" s="1049">
        <v>2010</v>
      </c>
      <c r="O4" s="1049">
        <v>2011</v>
      </c>
      <c r="P4" s="1049">
        <v>2012</v>
      </c>
      <c r="Q4" s="1049">
        <v>2013</v>
      </c>
      <c r="R4" s="1049">
        <v>2014</v>
      </c>
      <c r="S4" s="1049">
        <v>2015</v>
      </c>
      <c r="T4" s="1049">
        <v>2016</v>
      </c>
      <c r="U4" s="1049">
        <v>2017</v>
      </c>
      <c r="V4" s="1061">
        <v>2018</v>
      </c>
      <c r="W4" s="1064">
        <v>2019</v>
      </c>
      <c r="X4" s="1067">
        <v>2020</v>
      </c>
      <c r="Y4" s="1070">
        <v>2021</v>
      </c>
      <c r="AA4" s="20" t="s">
        <v>121</v>
      </c>
      <c r="AB4" s="20" t="s">
        <v>127</v>
      </c>
      <c r="AC4" s="20" t="s">
        <v>122</v>
      </c>
      <c r="AD4" s="20" t="s">
        <v>128</v>
      </c>
      <c r="AE4" s="20" t="s">
        <v>123</v>
      </c>
    </row>
    <row r="5" spans="1:31" x14ac:dyDescent="0.2">
      <c r="A5" s="1045">
        <v>42736</v>
      </c>
      <c r="B5">
        <v>1</v>
      </c>
      <c r="C5">
        <v>1</v>
      </c>
      <c r="D5" s="3">
        <f>'finished water daily demand'!D5/'finished water daily demand'!D$371</f>
        <v>0.87537072244063796</v>
      </c>
      <c r="E5" s="3">
        <f>'finished water daily demand'!E5/'finished water daily demand'!E$371</f>
        <v>0.87921969958428281</v>
      </c>
      <c r="F5" s="3">
        <f>'finished water daily demand'!F5/'finished water daily demand'!F$371</f>
        <v>0.77703580696008179</v>
      </c>
      <c r="G5" s="3">
        <f>'finished water daily demand'!G5/'finished water daily demand'!G$371</f>
        <v>0.80589143882614156</v>
      </c>
      <c r="H5" s="3">
        <f>'finished water daily demand'!H5/'finished water daily demand'!H$371</f>
        <v>0.71993157486779535</v>
      </c>
      <c r="I5" s="3">
        <f>'finished water daily demand'!I5/'finished water daily demand'!I$371</f>
        <v>0.75470462950576833</v>
      </c>
      <c r="J5" s="3">
        <f>'finished water daily demand'!J5/'finished water daily demand'!J$371</f>
        <v>0.7150763639910479</v>
      </c>
      <c r="K5" s="3">
        <f>'finished water daily demand'!K5/'finished water daily demand'!K$371</f>
        <v>0.74606559922754001</v>
      </c>
      <c r="L5" s="3">
        <f>'finished water daily demand'!L5/'finished water daily demand'!L$371</f>
        <v>0.87636148679100856</v>
      </c>
      <c r="M5" s="3">
        <f>'finished water daily demand'!M5/'finished water daily demand'!M$371</f>
        <v>0.80544362589231522</v>
      </c>
      <c r="N5" s="3">
        <f>'finished water daily demand'!N5/'finished water daily demand'!N$371</f>
        <v>0.7875148260724586</v>
      </c>
      <c r="O5" s="3">
        <f>'finished water daily demand'!O5/'finished water daily demand'!O$371</f>
        <v>0.69740799386714403</v>
      </c>
      <c r="P5" s="3">
        <f>'finished water daily demand'!P5/'finished water daily demand'!P$371</f>
        <v>0.86675120528862837</v>
      </c>
      <c r="Q5" s="3">
        <f>'finished water daily demand'!Q5/'finished water daily demand'!Q$371</f>
        <v>0.78330486794618293</v>
      </c>
      <c r="R5" s="3">
        <f>'finished water daily demand'!R5/'finished water daily demand'!R$371</f>
        <v>0.74585019278984843</v>
      </c>
      <c r="S5" s="3">
        <f>'finished water daily demand'!S5/'finished water daily demand'!S$371</f>
        <v>0.8083793462213974</v>
      </c>
      <c r="T5" s="3">
        <f>'finished water daily demand'!T5/'finished water daily demand'!T$371</f>
        <v>0.78504402946056862</v>
      </c>
      <c r="U5" s="3">
        <f>'finished water daily demand'!U5/'finished water daily demand'!U$371</f>
        <v>0.84104524799867197</v>
      </c>
      <c r="V5" s="3">
        <f>'finished water daily demand'!V5/'finished water daily demand'!V$371</f>
        <v>0.72145247282816927</v>
      </c>
      <c r="W5" s="3">
        <f>'finished water daily demand'!W5/'finished water daily demand'!W$371</f>
        <v>0.82339823261570122</v>
      </c>
      <c r="X5" s="3">
        <f>'finished water daily demand'!X5/'finished water daily demand'!X$371</f>
        <v>0.79419306339449836</v>
      </c>
      <c r="Y5" s="3">
        <f>'finished water daily demand'!Y5/'finished water daily demand'!X$371</f>
        <v>0.9421345986257188</v>
      </c>
      <c r="AA5" s="1052">
        <f>_xlfn.QUARTILE.INC($D5:$X5,0)</f>
        <v>0.69740799386714403</v>
      </c>
      <c r="AB5" s="1052">
        <f>_xlfn.QUARTILE.INC($D5:$X5,1)</f>
        <v>0.74606559922754001</v>
      </c>
      <c r="AC5" s="1052">
        <f>_xlfn.QUARTILE.INC($D5:$X5,2)</f>
        <v>0.7875148260724586</v>
      </c>
      <c r="AD5" s="1052">
        <f>_xlfn.QUARTILE.INC($D5:$X5,3)</f>
        <v>0.82339823261570122</v>
      </c>
      <c r="AE5" s="1052">
        <f>_xlfn.QUARTILE.INC($D5:$X5,4)</f>
        <v>0.87921969958428281</v>
      </c>
    </row>
    <row r="6" spans="1:31" x14ac:dyDescent="0.2">
      <c r="A6" s="1045">
        <v>42737</v>
      </c>
      <c r="B6">
        <v>1</v>
      </c>
      <c r="C6">
        <v>2</v>
      </c>
      <c r="D6" s="3">
        <f>'finished water daily demand'!D6/'finished water daily demand'!D$371</f>
        <v>0.81264001189936053</v>
      </c>
      <c r="E6" s="3">
        <f>'finished water daily demand'!E6/'finished water daily demand'!E$371</f>
        <v>0.88169431302559287</v>
      </c>
      <c r="F6" s="3">
        <f>'finished water daily demand'!F6/'finished water daily demand'!F$371</f>
        <v>0.93593311307396931</v>
      </c>
      <c r="G6" s="3">
        <f>'finished water daily demand'!G6/'finished water daily demand'!G$371</f>
        <v>0.89427253272308027</v>
      </c>
      <c r="H6" s="3">
        <f>'finished water daily demand'!H6/'finished water daily demand'!H$371</f>
        <v>0.7519692402360425</v>
      </c>
      <c r="I6" s="3">
        <f>'finished water daily demand'!I6/'finished water daily demand'!I$371</f>
        <v>0.76789687076670432</v>
      </c>
      <c r="J6" s="3">
        <f>'finished water daily demand'!J6/'finished water daily demand'!J$371</f>
        <v>0.7837835935445685</v>
      </c>
      <c r="K6" s="3">
        <f>'finished water daily demand'!K6/'finished water daily demand'!K$371</f>
        <v>0.82981972337392296</v>
      </c>
      <c r="L6" s="3">
        <f>'finished water daily demand'!L6/'finished water daily demand'!L$371</f>
        <v>0.93197610307873957</v>
      </c>
      <c r="M6" s="3">
        <f>'finished water daily demand'!M6/'finished water daily demand'!M$371</f>
        <v>0.74109245540108515</v>
      </c>
      <c r="N6" s="3">
        <f>'finished water daily demand'!N6/'finished water daily demand'!N$371</f>
        <v>0.77912198476369854</v>
      </c>
      <c r="O6" s="3">
        <f>'finished water daily demand'!O6/'finished water daily demand'!O$371</f>
        <v>0.66160476919358724</v>
      </c>
      <c r="P6" s="3">
        <f>'finished water daily demand'!P6/'finished water daily demand'!P$371</f>
        <v>0.8253161918547437</v>
      </c>
      <c r="Q6" s="3">
        <f>'finished water daily demand'!Q6/'finished water daily demand'!Q$371</f>
        <v>0.85344347967480405</v>
      </c>
      <c r="R6" s="3">
        <f>'finished water daily demand'!R6/'finished water daily demand'!R$371</f>
        <v>0.83631816151518235</v>
      </c>
      <c r="S6" s="3">
        <f>'finished water daily demand'!S6/'finished water daily demand'!S$371</f>
        <v>0.89699578119864198</v>
      </c>
      <c r="T6" s="3">
        <f>'finished water daily demand'!T6/'finished water daily demand'!T$371</f>
        <v>0.7320880360144757</v>
      </c>
      <c r="U6" s="3">
        <f>'finished water daily demand'!U6/'finished water daily demand'!U$371</f>
        <v>0.81546240453547836</v>
      </c>
      <c r="V6" s="3">
        <f>'finished water daily demand'!V6/'finished water daily demand'!V$371</f>
        <v>0.88779961673322216</v>
      </c>
      <c r="W6" s="3">
        <f>'finished water daily demand'!W6/'finished water daily demand'!W$371</f>
        <v>0.76775411233649504</v>
      </c>
      <c r="X6" s="3">
        <f>'finished water daily demand'!X6/'finished water daily demand'!X$371</f>
        <v>0.85975953715948061</v>
      </c>
      <c r="Y6" s="3">
        <f>'finished water daily demand'!Y6/'finished water daily demand'!X$371</f>
        <v>0.90020770362459945</v>
      </c>
      <c r="AA6" s="1052">
        <f t="shared" ref="AA6:AA69" si="0">_xlfn.QUARTILE.INC($D6:$X6,0)</f>
        <v>0.66160476919358724</v>
      </c>
      <c r="AB6" s="1052">
        <f t="shared" ref="AB6:AB69" si="1">_xlfn.QUARTILE.INC($D6:$X6,1)</f>
        <v>0.76789687076670432</v>
      </c>
      <c r="AC6" s="1052">
        <f t="shared" ref="AC6:AC69" si="2">_xlfn.QUARTILE.INC($D6:$X6,2)</f>
        <v>0.8253161918547437</v>
      </c>
      <c r="AD6" s="1052">
        <f t="shared" ref="AD6:AD69" si="3">_xlfn.QUARTILE.INC($D6:$X6,3)</f>
        <v>0.88169431302559287</v>
      </c>
      <c r="AE6" s="1052">
        <f t="shared" ref="AE6:AE69" si="4">_xlfn.QUARTILE.INC($D6:$X6,4)</f>
        <v>0.93593311307396931</v>
      </c>
    </row>
    <row r="7" spans="1:31" x14ac:dyDescent="0.2">
      <c r="A7" s="1045">
        <v>42738</v>
      </c>
      <c r="B7">
        <v>1</v>
      </c>
      <c r="C7">
        <v>3</v>
      </c>
      <c r="D7" s="3">
        <f>'finished water daily demand'!D7/'finished water daily demand'!D$371</f>
        <v>0.87557741341441486</v>
      </c>
      <c r="E7" s="3">
        <f>'finished water daily demand'!E7/'finished water daily demand'!E$371</f>
        <v>0.90002736471755074</v>
      </c>
      <c r="F7" s="3">
        <f>'finished water daily demand'!F7/'finished water daily demand'!F$371</f>
        <v>0.8046108955326724</v>
      </c>
      <c r="G7" s="3">
        <f>'finished water daily demand'!G7/'finished water daily demand'!G$371</f>
        <v>0.89589989175143248</v>
      </c>
      <c r="H7" s="3">
        <f>'finished water daily demand'!H7/'finished water daily demand'!H$371</f>
        <v>0.8110725645618283</v>
      </c>
      <c r="I7" s="3">
        <f>'finished water daily demand'!I7/'finished water daily demand'!I$371</f>
        <v>0.86656760677315747</v>
      </c>
      <c r="J7" s="3">
        <f>'finished water daily demand'!J7/'finished water daily demand'!J$371</f>
        <v>0.87733846968341689</v>
      </c>
      <c r="K7" s="3">
        <f>'finished water daily demand'!K7/'finished water daily demand'!K$371</f>
        <v>0.82463726303430041</v>
      </c>
      <c r="L7" s="3">
        <f>'finished water daily demand'!L7/'finished water daily demand'!L$371</f>
        <v>0.88897130008519876</v>
      </c>
      <c r="M7" s="3">
        <f>'finished water daily demand'!M7/'finished water daily demand'!M$371</f>
        <v>0.80099768439321894</v>
      </c>
      <c r="N7" s="3">
        <f>'finished water daily demand'!N7/'finished water daily demand'!N$371</f>
        <v>0.81830202760411241</v>
      </c>
      <c r="O7" s="3">
        <f>'finished water daily demand'!O7/'finished water daily demand'!O$371</f>
        <v>0.72853810688652165</v>
      </c>
      <c r="P7" s="3">
        <f>'finished water daily demand'!P7/'finished water daily demand'!P$371</f>
        <v>0.90638186084475192</v>
      </c>
      <c r="Q7" s="3">
        <f>'finished water daily demand'!Q7/'finished water daily demand'!Q$371</f>
        <v>0.85921075709115113</v>
      </c>
      <c r="R7" s="3">
        <f>'finished water daily demand'!R7/'finished water daily demand'!R$371</f>
        <v>0.84127532074883205</v>
      </c>
      <c r="S7" s="3">
        <f>'finished water daily demand'!S7/'finished water daily demand'!S$371</f>
        <v>0.86832575811776869</v>
      </c>
      <c r="T7" s="3">
        <f>'finished water daily demand'!T7/'finished water daily demand'!T$371</f>
        <v>0.79952120752496803</v>
      </c>
      <c r="U7" s="3">
        <f>'finished water daily demand'!U7/'finished water daily demand'!U$371</f>
        <v>0.87107728162937748</v>
      </c>
      <c r="V7" s="3">
        <f>'finished water daily demand'!V7/'finished water daily demand'!V$371</f>
        <v>0.82497601067690229</v>
      </c>
      <c r="W7" s="3">
        <f>'finished water daily demand'!W7/'finished water daily demand'!W$371</f>
        <v>0.80413887763611858</v>
      </c>
      <c r="X7" s="3">
        <f>'finished water daily demand'!X7/'finished water daily demand'!X$371</f>
        <v>0.84051481821839302</v>
      </c>
      <c r="Y7" s="3">
        <f>'finished water daily demand'!Y7/'finished water daily demand'!X$371</f>
        <v>0.92140999675305058</v>
      </c>
      <c r="AA7" s="1052">
        <f t="shared" si="0"/>
        <v>0.72853810688652165</v>
      </c>
      <c r="AB7" s="1052">
        <f t="shared" si="1"/>
        <v>0.8110725645618283</v>
      </c>
      <c r="AC7" s="1052">
        <f t="shared" si="2"/>
        <v>0.84127532074883205</v>
      </c>
      <c r="AD7" s="1052">
        <f t="shared" si="3"/>
        <v>0.87557741341441486</v>
      </c>
      <c r="AE7" s="1052">
        <f t="shared" si="4"/>
        <v>0.90638186084475192</v>
      </c>
    </row>
    <row r="8" spans="1:31" x14ac:dyDescent="0.2">
      <c r="A8" s="1045">
        <v>42739</v>
      </c>
      <c r="B8">
        <v>1</v>
      </c>
      <c r="C8">
        <v>4</v>
      </c>
      <c r="D8" s="3">
        <f>'finished water daily demand'!D8/'finished water daily demand'!D$371</f>
        <v>0.94416436821270344</v>
      </c>
      <c r="E8" s="3">
        <f>'finished water daily demand'!E8/'finished water daily demand'!E$371</f>
        <v>0.88179887415691582</v>
      </c>
      <c r="F8" s="3">
        <f>'finished water daily demand'!F8/'finished water daily demand'!F$371</f>
        <v>0.85052028865686569</v>
      </c>
      <c r="G8" s="3">
        <f>'finished water daily demand'!G8/'finished water daily demand'!G$371</f>
        <v>0.87338809185922672</v>
      </c>
      <c r="H8" s="3">
        <f>'finished water daily demand'!H8/'finished water daily demand'!H$371</f>
        <v>0.71256702401885186</v>
      </c>
      <c r="I8" s="3">
        <f>'finished water daily demand'!I8/'finished water daily demand'!I$371</f>
        <v>0.90090357717833358</v>
      </c>
      <c r="J8" s="3">
        <f>'finished water daily demand'!J8/'finished water daily demand'!J$371</f>
        <v>0.85337168501544181</v>
      </c>
      <c r="K8" s="3">
        <f>'finished water daily demand'!K8/'finished water daily demand'!K$371</f>
        <v>0.85117563376672989</v>
      </c>
      <c r="L8" s="3">
        <f>'finished water daily demand'!L8/'finished water daily demand'!L$371</f>
        <v>0.87517033178927728</v>
      </c>
      <c r="M8" s="3">
        <f>'finished water daily demand'!M8/'finished water daily demand'!M$371</f>
        <v>0.86550216321200391</v>
      </c>
      <c r="N8" s="3">
        <f>'finished water daily demand'!N8/'finished water daily demand'!N$371</f>
        <v>0.93733511347354692</v>
      </c>
      <c r="O8" s="3">
        <f>'finished water daily demand'!O8/'finished water daily demand'!O$371</f>
        <v>0.71750237398011418</v>
      </c>
      <c r="P8" s="3">
        <f>'finished water daily demand'!P8/'finished water daily demand'!P$371</f>
        <v>0.91386016337426745</v>
      </c>
      <c r="Q8" s="3">
        <f>'finished water daily demand'!Q8/'finished water daily demand'!Q$371</f>
        <v>0.85638945462241411</v>
      </c>
      <c r="R8" s="3">
        <f>'finished water daily demand'!R8/'finished water daily demand'!R$371</f>
        <v>0.8256546879574117</v>
      </c>
      <c r="S8" s="3">
        <f>'finished water daily demand'!S8/'finished water daily demand'!S$371</f>
        <v>0.87428316551119689</v>
      </c>
      <c r="T8" s="3">
        <f>'finished water daily demand'!T8/'finished water daily demand'!T$371</f>
        <v>0.79761631567438918</v>
      </c>
      <c r="U8" s="3">
        <f>'finished water daily demand'!U8/'finished water daily demand'!U$371</f>
        <v>0.89295246661964456</v>
      </c>
      <c r="V8" s="3">
        <f>'finished water daily demand'!V8/'finished water daily demand'!V$371</f>
        <v>0.87031047078493906</v>
      </c>
      <c r="W8" s="3">
        <f>'finished water daily demand'!W8/'finished water daily demand'!W$371</f>
        <v>0.78314539703576669</v>
      </c>
      <c r="X8" s="3">
        <f>'finished water daily demand'!X8/'finished water daily demand'!X$371</f>
        <v>0.82119217757565921</v>
      </c>
      <c r="Y8" s="3">
        <f>'finished water daily demand'!Y8/'finished water daily demand'!X$371</f>
        <v>0.91641334814964859</v>
      </c>
      <c r="AA8" s="1052">
        <f t="shared" si="0"/>
        <v>0.71256702401885186</v>
      </c>
      <c r="AB8" s="1052">
        <f t="shared" si="1"/>
        <v>0.8256546879574117</v>
      </c>
      <c r="AC8" s="1052">
        <f t="shared" si="2"/>
        <v>0.86550216321200391</v>
      </c>
      <c r="AD8" s="1052">
        <f t="shared" si="3"/>
        <v>0.88179887415691582</v>
      </c>
      <c r="AE8" s="1052">
        <f t="shared" si="4"/>
        <v>0.94416436821270344</v>
      </c>
    </row>
    <row r="9" spans="1:31" x14ac:dyDescent="0.2">
      <c r="A9" s="1045">
        <v>42740</v>
      </c>
      <c r="B9">
        <v>1</v>
      </c>
      <c r="C9">
        <v>5</v>
      </c>
      <c r="D9" s="3">
        <f>'finished water daily demand'!D9/'finished water daily demand'!D$371</f>
        <v>0.93231408571616337</v>
      </c>
      <c r="E9" s="3">
        <f>'finished water daily demand'!E9/'finished water daily demand'!E$371</f>
        <v>0.90532512870458048</v>
      </c>
      <c r="F9" s="3">
        <f>'finished water daily demand'!F9/'finished water daily demand'!F$371</f>
        <v>0.89720281510552413</v>
      </c>
      <c r="G9" s="3">
        <f>'finished water daily demand'!G9/'finished water daily demand'!G$371</f>
        <v>0.84227453710287348</v>
      </c>
      <c r="H9" s="3">
        <f>'finished water daily demand'!H9/'finished water daily demand'!H$371</f>
        <v>0.85731596253209852</v>
      </c>
      <c r="I9" s="3">
        <f>'finished water daily demand'!I9/'finished water daily demand'!I$371</f>
        <v>0.88066342620265081</v>
      </c>
      <c r="J9" s="3">
        <f>'finished water daily demand'!J9/'finished water daily demand'!J$371</f>
        <v>0.80239180154864709</v>
      </c>
      <c r="K9" s="3">
        <f>'finished water daily demand'!K9/'finished water daily demand'!K$371</f>
        <v>0.85058434634543056</v>
      </c>
      <c r="L9" s="3">
        <f>'finished water daily demand'!L9/'finished water daily demand'!L$371</f>
        <v>0.8568922636592623</v>
      </c>
      <c r="M9" s="3">
        <f>'finished water daily demand'!M9/'finished water daily demand'!M$371</f>
        <v>0.90168292851499443</v>
      </c>
      <c r="N9" s="3">
        <f>'finished water daily demand'!N9/'finished water daily demand'!N$371</f>
        <v>0.9038444486357059</v>
      </c>
      <c r="O9" s="3">
        <f>'finished water daily demand'!O9/'finished water daily demand'!O$371</f>
        <v>0.70542417770469745</v>
      </c>
      <c r="P9" s="3">
        <f>'finished water daily demand'!P9/'finished water daily demand'!P$371</f>
        <v>0.93058489422516022</v>
      </c>
      <c r="Q9" s="3">
        <f>'finished water daily demand'!Q9/'finished water daily demand'!Q$371</f>
        <v>0.84817865303304074</v>
      </c>
      <c r="R9" s="3">
        <f>'finished water daily demand'!R9/'finished water daily demand'!R$371</f>
        <v>0.83029645289797283</v>
      </c>
      <c r="S9" s="3">
        <f>'finished water daily demand'!S9/'finished water daily demand'!S$371</f>
        <v>0.9301338598245863</v>
      </c>
      <c r="T9" s="3">
        <f>'finished water daily demand'!T9/'finished water daily demand'!T$371</f>
        <v>0.80180707774566262</v>
      </c>
      <c r="U9" s="3">
        <f>'finished water daily demand'!U9/'finished water daily demand'!U$371</f>
        <v>0.91654141374026943</v>
      </c>
      <c r="V9" s="3">
        <f>'finished water daily demand'!V9/'finished water daily demand'!V$371</f>
        <v>0.89159497119746345</v>
      </c>
      <c r="W9" s="3">
        <f>'finished water daily demand'!W9/'finished water daily demand'!W$371</f>
        <v>0.80725918438206856</v>
      </c>
      <c r="X9" s="3">
        <f>'finished water daily demand'!X9/'finished water daily demand'!X$371</f>
        <v>0.85582389826320937</v>
      </c>
      <c r="Y9" s="3">
        <f>'finished water daily demand'!Y9/'finished water daily demand'!X$371</f>
        <v>0.89828533850242398</v>
      </c>
      <c r="AA9" s="1052">
        <f t="shared" si="0"/>
        <v>0.70542417770469745</v>
      </c>
      <c r="AB9" s="1052">
        <f t="shared" si="1"/>
        <v>0.84227453710287348</v>
      </c>
      <c r="AC9" s="1052">
        <f t="shared" si="2"/>
        <v>0.85731596253209852</v>
      </c>
      <c r="AD9" s="1052">
        <f t="shared" si="3"/>
        <v>0.9038444486357059</v>
      </c>
      <c r="AE9" s="1052">
        <f t="shared" si="4"/>
        <v>0.93231408571616337</v>
      </c>
    </row>
    <row r="10" spans="1:31" x14ac:dyDescent="0.2">
      <c r="A10" s="1045">
        <v>42741</v>
      </c>
      <c r="B10">
        <v>1</v>
      </c>
      <c r="C10">
        <v>6</v>
      </c>
      <c r="D10" s="3">
        <f>'finished water daily demand'!D10/'finished water daily demand'!D$371</f>
        <v>0.93506996536652154</v>
      </c>
      <c r="E10" s="3">
        <f>'finished water daily demand'!E10/'finished water daily demand'!E$371</f>
        <v>0.87186556668123505</v>
      </c>
      <c r="F10" s="3">
        <f>'finished water daily demand'!F10/'finished water daily demand'!F$371</f>
        <v>0.86970135827812034</v>
      </c>
      <c r="G10" s="3">
        <f>'finished water daily demand'!G10/'finished water daily demand'!G$371</f>
        <v>0.92778837937842973</v>
      </c>
      <c r="H10" s="3">
        <f>'finished water daily demand'!H10/'finished water daily demand'!H$371</f>
        <v>0.82325958779409025</v>
      </c>
      <c r="I10" s="3">
        <f>'finished water daily demand'!I10/'finished water daily demand'!I$371</f>
        <v>0.8904220704230692</v>
      </c>
      <c r="J10" s="3">
        <f>'finished water daily demand'!J10/'finished water daily demand'!J$371</f>
        <v>0.88321088246576895</v>
      </c>
      <c r="K10" s="3">
        <f>'finished water daily demand'!K10/'finished water daily demand'!K$371</f>
        <v>0.76449985412686838</v>
      </c>
      <c r="L10" s="3">
        <f>'finished water daily demand'!L10/'finished water daily demand'!L$371</f>
        <v>0.85980853969798399</v>
      </c>
      <c r="M10" s="3">
        <f>'finished water daily demand'!M10/'finished water daily demand'!M$371</f>
        <v>0.90183623684254943</v>
      </c>
      <c r="N10" s="3">
        <f>'finished water daily demand'!N10/'finished water daily demand'!N$371</f>
        <v>0.86248549507090244</v>
      </c>
      <c r="O10" s="3">
        <f>'finished water daily demand'!O10/'finished water daily demand'!O$371</f>
        <v>0.71534555321664683</v>
      </c>
      <c r="P10" s="3">
        <f>'finished water daily demand'!P10/'finished water daily demand'!P$371</f>
        <v>0.92127324814916489</v>
      </c>
      <c r="Q10" s="3">
        <f>'finished water daily demand'!Q10/'finished water daily demand'!Q$371</f>
        <v>0.83689645184536576</v>
      </c>
      <c r="R10" s="3">
        <f>'finished water daily demand'!R10/'finished water daily demand'!R$371</f>
        <v>0.84836157874960161</v>
      </c>
      <c r="S10" s="3">
        <f>'finished water daily demand'!S10/'finished water daily demand'!S$371</f>
        <v>0.92305943854489025</v>
      </c>
      <c r="T10" s="3">
        <f>'finished water daily demand'!T10/'finished water daily demand'!T$371</f>
        <v>0.84904839564001899</v>
      </c>
      <c r="U10" s="3">
        <f>'finished water daily demand'!U10/'finished water daily demand'!U$371</f>
        <v>0.84757896614383443</v>
      </c>
      <c r="V10" s="3">
        <f>'finished water daily demand'!V10/'finished water daily demand'!V$371</f>
        <v>0.84397185513109063</v>
      </c>
      <c r="W10" s="3">
        <f>'finished water daily demand'!W10/'finished water daily demand'!W$371</f>
        <v>0.82337357755681895</v>
      </c>
      <c r="X10" s="3">
        <f>'finished water daily demand'!X10/'finished water daily demand'!X$371</f>
        <v>0.90992284763988118</v>
      </c>
      <c r="Y10" s="3">
        <f>'finished water daily demand'!Y10/'finished water daily demand'!X$371</f>
        <v>0.90601318264415864</v>
      </c>
      <c r="AA10" s="1052">
        <f t="shared" si="0"/>
        <v>0.71534555321664683</v>
      </c>
      <c r="AB10" s="1052">
        <f t="shared" si="1"/>
        <v>0.84397185513109063</v>
      </c>
      <c r="AC10" s="1052">
        <f t="shared" si="2"/>
        <v>0.86248549507090244</v>
      </c>
      <c r="AD10" s="1052">
        <f t="shared" si="3"/>
        <v>0.90183623684254943</v>
      </c>
      <c r="AE10" s="1052">
        <f t="shared" si="4"/>
        <v>0.93506996536652154</v>
      </c>
    </row>
    <row r="11" spans="1:31" x14ac:dyDescent="0.2">
      <c r="A11" s="1045">
        <v>42742</v>
      </c>
      <c r="B11">
        <v>1</v>
      </c>
      <c r="C11">
        <v>7</v>
      </c>
      <c r="D11" s="3">
        <f>'finished water daily demand'!D11/'finished water daily demand'!D$371</f>
        <v>0.87647307430078125</v>
      </c>
      <c r="E11" s="3">
        <f>'finished water daily demand'!E11/'finished water daily demand'!E$371</f>
        <v>0.88650412506644871</v>
      </c>
      <c r="F11" s="3">
        <f>'finished water daily demand'!F11/'finished water daily demand'!F$371</f>
        <v>0.94694105897944947</v>
      </c>
      <c r="G11" s="3">
        <f>'finished water daily demand'!G11/'finished water daily demand'!G$371</f>
        <v>0.92186014291800367</v>
      </c>
      <c r="H11" s="3">
        <f>'finished water daily demand'!H11/'finished water daily demand'!H$371</f>
        <v>0.8498018776557652</v>
      </c>
      <c r="I11" s="3">
        <f>'finished water daily demand'!I11/'finished water daily demand'!I$371</f>
        <v>0.86577245798482705</v>
      </c>
      <c r="J11" s="3">
        <f>'finished water daily demand'!J11/'finished water daily demand'!J$371</f>
        <v>0.74168573441108121</v>
      </c>
      <c r="K11" s="3">
        <f>'finished water daily demand'!K11/'finished water daily demand'!K$371</f>
        <v>0.77458652190197264</v>
      </c>
      <c r="L11" s="3">
        <f>'finished water daily demand'!L11/'finished water daily demand'!L$371</f>
        <v>0.88765692215225378</v>
      </c>
      <c r="M11" s="3">
        <f>'finished water daily demand'!M11/'finished water daily demand'!M$371</f>
        <v>0.92893348373790363</v>
      </c>
      <c r="N11" s="3">
        <f>'finished water daily demand'!N11/'finished water daily demand'!N$371</f>
        <v>0.85582771230193411</v>
      </c>
      <c r="O11" s="3">
        <f>'finished water daily demand'!O11/'finished water daily demand'!O$371</f>
        <v>0.6737548594944528</v>
      </c>
      <c r="P11" s="3">
        <f>'finished water daily demand'!P11/'finished water daily demand'!P$371</f>
        <v>0.91793264982929412</v>
      </c>
      <c r="Q11" s="3">
        <f>'finished water daily demand'!Q11/'finished water daily demand'!Q$371</f>
        <v>0.90459191548686968</v>
      </c>
      <c r="R11" s="3">
        <f>'finished water daily demand'!R11/'finished water daily demand'!R$371</f>
        <v>0.9202227824928958</v>
      </c>
      <c r="S11" s="3">
        <f>'finished water daily demand'!S11/'finished water daily demand'!S$371</f>
        <v>0.92827217001413986</v>
      </c>
      <c r="T11" s="3">
        <f>'finished water daily demand'!T11/'finished water daily demand'!T$371</f>
        <v>0.85628698467221864</v>
      </c>
      <c r="U11" s="3">
        <f>'finished water daily demand'!U11/'finished water daily demand'!U$371</f>
        <v>0.84498360521278593</v>
      </c>
      <c r="V11" s="3">
        <f>'finished water daily demand'!V11/'finished water daily demand'!V$371</f>
        <v>0.93219954232494162</v>
      </c>
      <c r="W11" s="3">
        <f>'finished water daily demand'!W11/'finished water daily demand'!W$371</f>
        <v>0.81463299453327509</v>
      </c>
      <c r="X11" s="3">
        <f>'finished water daily demand'!X11/'finished water daily demand'!X$371</f>
        <v>0.87525707228272254</v>
      </c>
      <c r="Y11" s="3">
        <f>'finished water daily demand'!Y11/'finished water daily demand'!X$371</f>
        <v>0.91759124040924855</v>
      </c>
      <c r="AA11" s="1052">
        <f t="shared" si="0"/>
        <v>0.6737548594944528</v>
      </c>
      <c r="AB11" s="1052">
        <f t="shared" si="1"/>
        <v>0.8498018776557652</v>
      </c>
      <c r="AC11" s="1052">
        <f t="shared" si="2"/>
        <v>0.87647307430078125</v>
      </c>
      <c r="AD11" s="1052">
        <f t="shared" si="3"/>
        <v>0.9202227824928958</v>
      </c>
      <c r="AE11" s="1052">
        <f t="shared" si="4"/>
        <v>0.94694105897944947</v>
      </c>
    </row>
    <row r="12" spans="1:31" x14ac:dyDescent="0.2">
      <c r="A12" s="1045">
        <v>42743</v>
      </c>
      <c r="B12">
        <v>1</v>
      </c>
      <c r="C12">
        <v>8</v>
      </c>
      <c r="D12" s="3">
        <f>'finished water daily demand'!D12/'finished water daily demand'!D$371</f>
        <v>0.85883544453848903</v>
      </c>
      <c r="E12" s="3">
        <f>'finished water daily demand'!E12/'finished water daily demand'!E$371</f>
        <v>0.88538880633233707</v>
      </c>
      <c r="F12" s="3">
        <f>'finished water daily demand'!F12/'finished water daily demand'!F$371</f>
        <v>0.91527940854897127</v>
      </c>
      <c r="G12" s="3">
        <f>'finished water daily demand'!G12/'finished water daily demand'!G$371</f>
        <v>0.90857004418646059</v>
      </c>
      <c r="H12" s="3">
        <f>'finished water daily demand'!H12/'finished water daily demand'!H$371</f>
        <v>0.82583904976656297</v>
      </c>
      <c r="I12" s="3">
        <f>'finished water daily demand'!I12/'finished water daily demand'!I$371</f>
        <v>0.83082205442503221</v>
      </c>
      <c r="J12" s="3">
        <f>'finished water daily demand'!J12/'finished water daily demand'!J$371</f>
        <v>0.76205566624986543</v>
      </c>
      <c r="K12" s="3">
        <f>'finished water daily demand'!K12/'finished water daily demand'!K$371</f>
        <v>0.86814906091931898</v>
      </c>
      <c r="L12" s="3">
        <f>'finished water daily demand'!L12/'finished water daily demand'!L$371</f>
        <v>0.93078494807700818</v>
      </c>
      <c r="M12" s="3">
        <f>'finished water daily demand'!M12/'finished water daily demand'!M$371</f>
        <v>0.90509403880309414</v>
      </c>
      <c r="N12" s="3">
        <f>'finished water daily demand'!N12/'finished water daily demand'!N$371</f>
        <v>0.85623121428793214</v>
      </c>
      <c r="O12" s="3">
        <f>'finished water daily demand'!O12/'finished water daily demand'!O$371</f>
        <v>0.64219338232238166</v>
      </c>
      <c r="P12" s="3">
        <f>'finished water daily demand'!P12/'finished water daily demand'!P$371</f>
        <v>0.9184109133631585</v>
      </c>
      <c r="Q12" s="3">
        <f>'finished water daily demand'!Q12/'finished water daily demand'!Q$371</f>
        <v>0.91762874548354145</v>
      </c>
      <c r="R12" s="3">
        <f>'finished water daily demand'!R12/'finished water daily demand'!R$371</f>
        <v>0.9179191305896961</v>
      </c>
      <c r="S12" s="3">
        <f>'finished water daily demand'!S12/'finished water daily demand'!S$371</f>
        <v>0.95098478570158507</v>
      </c>
      <c r="T12" s="3">
        <f>'finished water daily demand'!T12/'finished water daily demand'!T$371</f>
        <v>0.82999947713423017</v>
      </c>
      <c r="U12" s="3">
        <f>'finished water daily demand'!U12/'finished water daily demand'!U$371</f>
        <v>0.86945415113410141</v>
      </c>
      <c r="V12" s="3">
        <f>'finished water daily demand'!V12/'finished water daily demand'!V$371</f>
        <v>0.9703438082972069</v>
      </c>
      <c r="W12" s="3">
        <f>'finished water daily demand'!W12/'finished water daily demand'!W$371</f>
        <v>0.82814911754957166</v>
      </c>
      <c r="X12" s="3">
        <f>'finished water daily demand'!X12/'finished water daily demand'!X$371</f>
        <v>0.84822823241537826</v>
      </c>
      <c r="Y12" s="3">
        <f>'finished water daily demand'!Y12/'finished water daily demand'!X$371</f>
        <v>0.89835633383059033</v>
      </c>
      <c r="AA12" s="1052">
        <f t="shared" si="0"/>
        <v>0.64219338232238166</v>
      </c>
      <c r="AB12" s="1052">
        <f t="shared" si="1"/>
        <v>0.83082205442503221</v>
      </c>
      <c r="AC12" s="1052">
        <f t="shared" si="2"/>
        <v>0.86945415113410141</v>
      </c>
      <c r="AD12" s="1052">
        <f t="shared" si="3"/>
        <v>0.91762874548354145</v>
      </c>
      <c r="AE12" s="1052">
        <f t="shared" si="4"/>
        <v>0.9703438082972069</v>
      </c>
    </row>
    <row r="13" spans="1:31" x14ac:dyDescent="0.2">
      <c r="A13" s="1045">
        <v>42744</v>
      </c>
      <c r="B13">
        <v>1</v>
      </c>
      <c r="C13">
        <v>9</v>
      </c>
      <c r="D13" s="3">
        <f>'finished water daily demand'!D13/'finished water daily demand'!D$371</f>
        <v>0.88284604599223448</v>
      </c>
      <c r="E13" s="3">
        <f>'finished water daily demand'!E13/'finished water daily demand'!E$371</f>
        <v>0.90455834707487859</v>
      </c>
      <c r="F13" s="3">
        <f>'finished water daily demand'!F13/'finished water daily demand'!F$371</f>
        <v>0.97893405226326979</v>
      </c>
      <c r="G13" s="3">
        <f>'finished water daily demand'!G13/'finished water daily demand'!G$371</f>
        <v>0.95274121781316379</v>
      </c>
      <c r="H13" s="3">
        <f>'finished water daily demand'!H13/'finished water daily demand'!H$371</f>
        <v>0.78236203130300253</v>
      </c>
      <c r="I13" s="3">
        <f>'finished water daily demand'!I13/'finished water daily demand'!I$371</f>
        <v>0.81755752691061145</v>
      </c>
      <c r="J13" s="3">
        <f>'finished water daily demand'!J13/'finished water daily demand'!J$371</f>
        <v>0.83579114924827502</v>
      </c>
      <c r="K13" s="3">
        <f>'finished water daily demand'!K13/'finished water daily demand'!K$371</f>
        <v>0.87653142965656095</v>
      </c>
      <c r="L13" s="3">
        <f>'finished water daily demand'!L13/'finished water daily demand'!L$371</f>
        <v>0.85857631038584792</v>
      </c>
      <c r="M13" s="3">
        <f>'finished water daily demand'!M13/'finished water daily demand'!M$371</f>
        <v>0.89298268092624555</v>
      </c>
      <c r="N13" s="3">
        <f>'finished water daily demand'!N13/'finished water daily demand'!N$371</f>
        <v>0.87116078776986128</v>
      </c>
      <c r="O13" s="3">
        <f>'finished water daily demand'!O13/'finished water daily demand'!O$371</f>
        <v>0.6638334839825033</v>
      </c>
      <c r="P13" s="3">
        <f>'finished water daily demand'!P13/'finished water daily demand'!P$371</f>
        <v>0.90167893609508587</v>
      </c>
      <c r="Q13" s="3">
        <f>'finished water daily demand'!Q13/'finished water daily demand'!Q$371</f>
        <v>0.90540567137272687</v>
      </c>
      <c r="R13" s="3">
        <f>'finished water daily demand'!R13/'finished water daily demand'!R$371</f>
        <v>0.96532678844736608</v>
      </c>
      <c r="S13" s="3">
        <f>'finished water daily demand'!S13/'finished water daily demand'!S$371</f>
        <v>0.94353802645979978</v>
      </c>
      <c r="T13" s="3">
        <f>'finished water daily demand'!T13/'finished water daily demand'!T$371</f>
        <v>0.78504402946056862</v>
      </c>
      <c r="U13" s="3">
        <f>'finished water daily demand'!U13/'finished water daily demand'!U$371</f>
        <v>0.88910474104061243</v>
      </c>
      <c r="V13" s="3">
        <f>'finished water daily demand'!V13/'finished water daily demand'!V$371</f>
        <v>1.0677642635903781</v>
      </c>
      <c r="W13" s="3">
        <f>'finished water daily demand'!W13/'finished water daily demand'!W$371</f>
        <v>0.94644249144888526</v>
      </c>
      <c r="X13" s="3">
        <f>'finished water daily demand'!X13/'finished water daily demand'!X$371</f>
        <v>0.94084057338250893</v>
      </c>
      <c r="Y13" s="3">
        <f>'finished water daily demand'!Y13/'finished water daily demand'!X$371</f>
        <v>0.92914736465831982</v>
      </c>
      <c r="AA13" s="1052">
        <f t="shared" si="0"/>
        <v>0.6638334839825033</v>
      </c>
      <c r="AB13" s="1052">
        <f t="shared" si="1"/>
        <v>0.85857631038584792</v>
      </c>
      <c r="AC13" s="1052">
        <f t="shared" si="2"/>
        <v>0.89298268092624555</v>
      </c>
      <c r="AD13" s="1052">
        <f t="shared" si="3"/>
        <v>0.94353802645979978</v>
      </c>
      <c r="AE13" s="1052">
        <f t="shared" si="4"/>
        <v>1.0677642635903781</v>
      </c>
    </row>
    <row r="14" spans="1:31" x14ac:dyDescent="0.2">
      <c r="A14" s="1045">
        <v>42745</v>
      </c>
      <c r="B14">
        <v>1</v>
      </c>
      <c r="C14">
        <v>10</v>
      </c>
      <c r="D14" s="3">
        <f>'finished water daily demand'!D14/'finished water daily demand'!D$371</f>
        <v>0.91174833382536569</v>
      </c>
      <c r="E14" s="3">
        <f>'finished water daily demand'!E14/'finished water daily demand'!E$371</f>
        <v>0.93143055782487794</v>
      </c>
      <c r="F14" s="3">
        <f>'finished water daily demand'!F14/'finished water daily demand'!F$371</f>
        <v>0.95334702081073219</v>
      </c>
      <c r="G14" s="3">
        <f>'finished water daily demand'!G14/'finished water daily demand'!G$371</f>
        <v>0.99160410127595622</v>
      </c>
      <c r="H14" s="3">
        <f>'finished water daily demand'!H14/'finished water daily demand'!H$371</f>
        <v>0.7212399976074555</v>
      </c>
      <c r="I14" s="3">
        <f>'finished water daily demand'!I14/'finished water daily demand'!I$371</f>
        <v>0.8467611733183823</v>
      </c>
      <c r="J14" s="3">
        <f>'finished water daily demand'!J14/'finished water daily demand'!J$371</f>
        <v>0.88750508431286401</v>
      </c>
      <c r="K14" s="3">
        <f>'finished water daily demand'!K14/'finished water daily demand'!K$371</f>
        <v>0.85322774893476838</v>
      </c>
      <c r="L14" s="3">
        <f>'finished water daily demand'!L14/'finished water daily demand'!L$371</f>
        <v>0.83758733776913419</v>
      </c>
      <c r="M14" s="3">
        <f>'finished water daily demand'!M14/'finished water daily demand'!M$371</f>
        <v>0.8853939187122708</v>
      </c>
      <c r="N14" s="3">
        <f>'finished water daily demand'!N14/'finished water daily demand'!N$371</f>
        <v>0.83888062889001458</v>
      </c>
      <c r="O14" s="3">
        <f>'finished water daily demand'!O14/'finished water daily demand'!O$371</f>
        <v>0.71822131423460323</v>
      </c>
      <c r="P14" s="3">
        <f>'finished water daily demand'!P14/'finished water daily demand'!P$371</f>
        <v>0.92470804989237254</v>
      </c>
      <c r="Q14" s="3">
        <f>'finished water daily demand'!Q14/'finished water daily demand'!Q$371</f>
        <v>0.92815997832788666</v>
      </c>
      <c r="R14" s="3">
        <f>'finished water daily demand'!R14/'finished water daily demand'!R$371</f>
        <v>0.88446635917978333</v>
      </c>
      <c r="S14" s="3">
        <f>'finished water daily demand'!S14/'finished water daily demand'!S$371</f>
        <v>0.9513571236636742</v>
      </c>
      <c r="T14" s="3">
        <f>'finished water daily demand'!T14/'finished water daily demand'!T$371</f>
        <v>0.84295274171816659</v>
      </c>
      <c r="U14" s="3">
        <f>'finished water daily demand'!U14/'finished water daily demand'!U$371</f>
        <v>0.99180688074067935</v>
      </c>
      <c r="V14" s="3">
        <f>'finished water daily demand'!V14/'finished water daily demand'!V$371</f>
        <v>0.9495170390763511</v>
      </c>
      <c r="W14" s="3">
        <f>'finished water daily demand'!W14/'finished water daily demand'!W$371</f>
        <v>0.84864142323909297</v>
      </c>
      <c r="X14" s="3">
        <f>'finished water daily demand'!X14/'finished water daily demand'!X$371</f>
        <v>0.9060988965159692</v>
      </c>
      <c r="Y14" s="3">
        <f>'finished water daily demand'!Y14/'finished water daily demand'!X$371</f>
        <v>0.98196423757430162</v>
      </c>
      <c r="AA14" s="1052">
        <f t="shared" si="0"/>
        <v>0.71822131423460323</v>
      </c>
      <c r="AB14" s="1052">
        <f t="shared" si="1"/>
        <v>0.8467611733183823</v>
      </c>
      <c r="AC14" s="1052">
        <f t="shared" si="2"/>
        <v>0.88750508431286401</v>
      </c>
      <c r="AD14" s="1052">
        <f t="shared" si="3"/>
        <v>0.93143055782487794</v>
      </c>
      <c r="AE14" s="1052">
        <f t="shared" si="4"/>
        <v>0.99180688074067935</v>
      </c>
    </row>
    <row r="15" spans="1:31" x14ac:dyDescent="0.2">
      <c r="A15" s="1045">
        <v>42746</v>
      </c>
      <c r="B15">
        <v>1</v>
      </c>
      <c r="C15">
        <v>11</v>
      </c>
      <c r="D15" s="3">
        <f>'finished water daily demand'!D15/'finished water daily demand'!D$371</f>
        <v>0.9294204120832873</v>
      </c>
      <c r="E15" s="3">
        <f>'finished water daily demand'!E15/'finished water daily demand'!E$371</f>
        <v>0.94080620593350306</v>
      </c>
      <c r="F15" s="3">
        <f>'finished water daily demand'!F15/'finished water daily demand'!F$371</f>
        <v>0.96833108095631892</v>
      </c>
      <c r="G15" s="3">
        <f>'finished water daily demand'!G15/'finished water daily demand'!G$371</f>
        <v>0.87466673109578907</v>
      </c>
      <c r="H15" s="3">
        <f>'finished water daily demand'!H15/'finished water daily demand'!H$371</f>
        <v>0.81813804735599238</v>
      </c>
      <c r="I15" s="3">
        <f>'finished water daily demand'!I15/'finished water daily demand'!I$371</f>
        <v>0.87939841676667063</v>
      </c>
      <c r="J15" s="3">
        <f>'finished water daily demand'!J15/'finished water daily demand'!J$371</f>
        <v>0.87895338319856364</v>
      </c>
      <c r="K15" s="3">
        <f>'finished water daily demand'!K15/'finished water daily demand'!K$371</f>
        <v>0.86536653187791102</v>
      </c>
      <c r="L15" s="3">
        <f>'finished water daily demand'!L15/'finished water daily demand'!L$371</f>
        <v>0.87406132540835491</v>
      </c>
      <c r="M15" s="3">
        <f>'finished water daily demand'!M15/'finished water daily demand'!M$371</f>
        <v>0.91114971774151832</v>
      </c>
      <c r="N15" s="3">
        <f>'finished water daily demand'!N15/'finished water daily demand'!N$371</f>
        <v>0.80486541147037616</v>
      </c>
      <c r="O15" s="3">
        <f>'finished water daily demand'!O15/'finished water daily demand'!O$371</f>
        <v>0.64183391219513719</v>
      </c>
      <c r="P15" s="3">
        <f>'finished water daily demand'!P15/'finished water daily demand'!P$371</f>
        <v>0.90164995042636686</v>
      </c>
      <c r="Q15" s="3">
        <f>'finished water daily demand'!Q15/'finished water daily demand'!Q$371</f>
        <v>0.86911460342190305</v>
      </c>
      <c r="R15" s="3">
        <f>'finished water daily demand'!R15/'finished water daily demand'!R$371</f>
        <v>0.88694306590888194</v>
      </c>
      <c r="S15" s="3">
        <f>'finished water daily demand'!S15/'finished water daily demand'!S$371</f>
        <v>1.0031121003940817</v>
      </c>
      <c r="T15" s="3">
        <f>'finished water daily demand'!T15/'finished water daily demand'!T$371</f>
        <v>0.85781089815268174</v>
      </c>
      <c r="U15" s="3">
        <f>'finished water daily demand'!U15/'finished water daily demand'!U$371</f>
        <v>0.99625607090819146</v>
      </c>
      <c r="V15" s="3">
        <f>'finished water daily demand'!V15/'finished water daily demand'!V$371</f>
        <v>0.80292862494493022</v>
      </c>
      <c r="W15" s="3">
        <f>'finished water daily demand'!W15/'finished water daily demand'!W$371</f>
        <v>0.86459227691160589</v>
      </c>
      <c r="X15" s="3">
        <f>'finished water daily demand'!X15/'finished water daily demand'!X$371</f>
        <v>0.84047499157088501</v>
      </c>
      <c r="Y15" s="3">
        <f>'finished water daily demand'!Y15/'finished water daily demand'!X$371</f>
        <v>0.88627184114804469</v>
      </c>
      <c r="AA15" s="1052">
        <f t="shared" si="0"/>
        <v>0.64183391219513719</v>
      </c>
      <c r="AB15" s="1052">
        <f t="shared" si="1"/>
        <v>0.85781089815268174</v>
      </c>
      <c r="AC15" s="1052">
        <f t="shared" si="2"/>
        <v>0.87466673109578907</v>
      </c>
      <c r="AD15" s="1052">
        <f t="shared" si="3"/>
        <v>0.91114971774151832</v>
      </c>
      <c r="AE15" s="1052">
        <f t="shared" si="4"/>
        <v>1.0031121003940817</v>
      </c>
    </row>
    <row r="16" spans="1:31" x14ac:dyDescent="0.2">
      <c r="A16" s="1045">
        <v>42747</v>
      </c>
      <c r="B16">
        <v>1</v>
      </c>
      <c r="C16">
        <v>12</v>
      </c>
      <c r="D16" s="3">
        <f>'finished water daily demand'!D16/'finished water daily demand'!D$371</f>
        <v>0.95236311017251896</v>
      </c>
      <c r="E16" s="3">
        <f>'finished water daily demand'!E16/'finished water daily demand'!E$371</f>
        <v>0.894450771046993</v>
      </c>
      <c r="F16" s="3">
        <f>'finished water daily demand'!F16/'finished water daily demand'!F$371</f>
        <v>1.0016862615261015</v>
      </c>
      <c r="G16" s="3">
        <f>'finished water daily demand'!G16/'finished water daily demand'!G$371</f>
        <v>0.84936517286926527</v>
      </c>
      <c r="H16" s="3">
        <f>'finished water daily demand'!H16/'finished water daily demand'!H$371</f>
        <v>0.91488656307713978</v>
      </c>
      <c r="I16" s="3">
        <f>'finished water daily demand'!I16/'finished water daily demand'!I$371</f>
        <v>0.87560338845873009</v>
      </c>
      <c r="J16" s="3">
        <f>'finished water daily demand'!J16/'finished water daily demand'!J$371</f>
        <v>0.94391694960333472</v>
      </c>
      <c r="K16" s="3">
        <f>'finished water daily demand'!K16/'finished water daily demand'!K$371</f>
        <v>0.83834121856323518</v>
      </c>
      <c r="L16" s="3">
        <f>'finished water daily demand'!L16/'finished water daily demand'!L$371</f>
        <v>0.82165050533217732</v>
      </c>
      <c r="M16" s="3">
        <f>'finished water daily demand'!M16/'finished water daily demand'!M$371</f>
        <v>0.91314272599973401</v>
      </c>
      <c r="N16" s="3">
        <f>'finished water daily demand'!N16/'finished water daily demand'!N$371</f>
        <v>0.80438120908717858</v>
      </c>
      <c r="O16" s="3">
        <f>'finished water daily demand'!O16/'finished water daily demand'!O$371</f>
        <v>0.68331676487915782</v>
      </c>
      <c r="P16" s="3">
        <f>'finished water daily demand'!P16/'finished water daily demand'!P$371</f>
        <v>0.89695427209388046</v>
      </c>
      <c r="Q16" s="3">
        <f>'finished water daily demand'!Q16/'finished water daily demand'!Q$371</f>
        <v>0.87381603456751022</v>
      </c>
      <c r="R16" s="3">
        <f>'finished water daily demand'!R16/'finished water daily demand'!R$371</f>
        <v>0.90305027493156376</v>
      </c>
      <c r="S16" s="3">
        <f>'finished water daily demand'!S16/'finished water daily demand'!S$371</f>
        <v>0.92417645243115809</v>
      </c>
      <c r="T16" s="3">
        <f>'finished water daily demand'!T16/'finished water daily demand'!T$371</f>
        <v>0.79960692765824404</v>
      </c>
      <c r="U16" s="3">
        <f>'finished water daily demand'!U16/'finished water daily demand'!U$371</f>
        <v>1.0058959829378005</v>
      </c>
      <c r="V16" s="3">
        <f>'finished water daily demand'!V16/'finished water daily demand'!V$371</f>
        <v>1.0098231235785033</v>
      </c>
      <c r="W16" s="3">
        <f>'finished water daily demand'!W16/'finished water daily demand'!W$371</f>
        <v>0.75654330184186869</v>
      </c>
      <c r="X16" s="3">
        <f>'finished water daily demand'!X16/'finished water daily demand'!X$371</f>
        <v>0.90991505546971652</v>
      </c>
      <c r="Y16" s="3">
        <f>'finished water daily demand'!Y16/'finished water daily demand'!X$371</f>
        <v>0.93024646941958888</v>
      </c>
      <c r="AA16" s="1052">
        <f t="shared" si="0"/>
        <v>0.68331676487915782</v>
      </c>
      <c r="AB16" s="1052">
        <f t="shared" si="1"/>
        <v>0.83834121856323518</v>
      </c>
      <c r="AC16" s="1052">
        <f t="shared" si="2"/>
        <v>0.89695427209388046</v>
      </c>
      <c r="AD16" s="1052">
        <f t="shared" si="3"/>
        <v>0.92417645243115809</v>
      </c>
      <c r="AE16" s="1052">
        <f t="shared" si="4"/>
        <v>1.0098231235785033</v>
      </c>
    </row>
    <row r="17" spans="1:31" x14ac:dyDescent="0.2">
      <c r="A17" s="1045">
        <v>42748</v>
      </c>
      <c r="B17">
        <v>1</v>
      </c>
      <c r="C17">
        <v>13</v>
      </c>
      <c r="D17" s="3">
        <f>'finished water daily demand'!D17/'finished water daily demand'!D$371</f>
        <v>1.0156105481482387</v>
      </c>
      <c r="E17" s="3">
        <f>'finished water daily demand'!E17/'finished water daily demand'!E$371</f>
        <v>0.94572057910568186</v>
      </c>
      <c r="F17" s="3">
        <f>'finished water daily demand'!F17/'finished water daily demand'!F$371</f>
        <v>0.87750632326795919</v>
      </c>
      <c r="G17" s="3">
        <f>'finished water daily demand'!G17/'finished water daily demand'!G$371</f>
        <v>0.95529849628628871</v>
      </c>
      <c r="H17" s="3">
        <f>'finished water daily demand'!H17/'finished water daily demand'!H$371</f>
        <v>0.94494290258247304</v>
      </c>
      <c r="I17" s="3">
        <f>'finished water daily demand'!I17/'finished water daily demand'!I$371</f>
        <v>0.93202280930344561</v>
      </c>
      <c r="J17" s="3">
        <f>'finished water daily demand'!J17/'finished water daily demand'!J$371</f>
        <v>0.91470169601113249</v>
      </c>
      <c r="K17" s="3">
        <f>'finished water daily demand'!K17/'finished water daily demand'!K$371</f>
        <v>0.82484595271240591</v>
      </c>
      <c r="L17" s="3">
        <f>'finished water daily demand'!L17/'finished water daily demand'!L$371</f>
        <v>0.86387489642803206</v>
      </c>
      <c r="M17" s="3">
        <f>'finished water daily demand'!M17/'finished water daily demand'!M$371</f>
        <v>0.93510414392199404</v>
      </c>
      <c r="N17" s="3">
        <f>'finished water daily demand'!N17/'finished water daily demand'!N$371</f>
        <v>0.87519580762984195</v>
      </c>
      <c r="O17" s="3">
        <f>'finished water daily demand'!O17/'finished water daily demand'!O$371</f>
        <v>0.68403570513364687</v>
      </c>
      <c r="P17" s="3">
        <f>'finished water daily demand'!P17/'finished water daily demand'!P$371</f>
        <v>0.91130942452699082</v>
      </c>
      <c r="Q17" s="3">
        <f>'finished water daily demand'!Q17/'finished water daily demand'!Q$371</f>
        <v>0.92756344026098902</v>
      </c>
      <c r="R17" s="3">
        <f>'finished water daily demand'!R17/'finished water daily demand'!R$371</f>
        <v>0.87458537811401005</v>
      </c>
      <c r="S17" s="3">
        <f>'finished water daily demand'!S17/'finished water daily demand'!S$371</f>
        <v>0.91896372096190837</v>
      </c>
      <c r="T17" s="3">
        <f>'finished water daily demand'!T17/'finished water daily demand'!T$371</f>
        <v>0.83275204585831653</v>
      </c>
      <c r="U17" s="3">
        <f>'finished water daily demand'!U17/'finished water daily demand'!U$371</f>
        <v>0.9669655689803105</v>
      </c>
      <c r="V17" s="3">
        <f>'finished water daily demand'!V17/'finished water daily demand'!V$371</f>
        <v>0.82766572634603186</v>
      </c>
      <c r="W17" s="3">
        <f>'finished water daily demand'!W17/'finished water daily demand'!W$371</f>
        <v>0.80245104492257158</v>
      </c>
      <c r="X17" s="3">
        <f>'finished water daily demand'!X17/'finished water daily demand'!X$371</f>
        <v>0.93692311621662183</v>
      </c>
      <c r="Y17" s="3">
        <f>'finished water daily demand'!Y17/'finished water daily demand'!X$371</f>
        <v>0.9556857942473066</v>
      </c>
      <c r="AA17" s="1052">
        <f t="shared" si="0"/>
        <v>0.68403570513364687</v>
      </c>
      <c r="AB17" s="1052">
        <f t="shared" si="1"/>
        <v>0.86387489642803206</v>
      </c>
      <c r="AC17" s="1052">
        <f t="shared" si="2"/>
        <v>0.91470169601113249</v>
      </c>
      <c r="AD17" s="1052">
        <f t="shared" si="3"/>
        <v>0.93692311621662183</v>
      </c>
      <c r="AE17" s="1052">
        <f t="shared" si="4"/>
        <v>1.0156105481482387</v>
      </c>
    </row>
    <row r="18" spans="1:31" x14ac:dyDescent="0.2">
      <c r="A18" s="1045">
        <v>42749</v>
      </c>
      <c r="B18">
        <v>1</v>
      </c>
      <c r="C18">
        <v>14</v>
      </c>
      <c r="D18" s="3">
        <f>'finished water daily demand'!D18/'finished water daily demand'!D$371</f>
        <v>1.0034157806954036</v>
      </c>
      <c r="E18" s="3">
        <f>'finished water daily demand'!E18/'finished water daily demand'!E$371</f>
        <v>0.8407760569678765</v>
      </c>
      <c r="F18" s="3">
        <f>'finished water daily demand'!F18/'finished water daily demand'!F$371</f>
        <v>0.99005244578653073</v>
      </c>
      <c r="G18" s="3">
        <f>'finished water daily demand'!G18/'finished water daily demand'!G$371</f>
        <v>0.92003905067199043</v>
      </c>
      <c r="H18" s="3">
        <f>'finished water daily demand'!H18/'finished water daily demand'!H$371</f>
        <v>0.85297947573779664</v>
      </c>
      <c r="I18" s="3">
        <f>'finished water daily demand'!I18/'finished water daily demand'!I$371</f>
        <v>0.95219067402564361</v>
      </c>
      <c r="J18" s="3">
        <f>'finished water daily demand'!J18/'finished water daily demand'!J$371</f>
        <v>0.84393912198378873</v>
      </c>
      <c r="K18" s="3">
        <f>'finished water daily demand'!K18/'finished water daily demand'!K$371</f>
        <v>0.77872553385106713</v>
      </c>
      <c r="L18" s="3">
        <f>'finished water daily demand'!L18/'finished water daily demand'!L$371</f>
        <v>0.87184331264651049</v>
      </c>
      <c r="M18" s="3">
        <f>'finished water daily demand'!M18/'finished water daily demand'!M$371</f>
        <v>0.90900340115574763</v>
      </c>
      <c r="N18" s="3">
        <f>'finished water daily demand'!N18/'finished water daily demand'!N$371</f>
        <v>0.85542421031593596</v>
      </c>
      <c r="O18" s="3">
        <f>'finished water daily demand'!O18/'finished water daily demand'!O$371</f>
        <v>0.64938278486727252</v>
      </c>
      <c r="P18" s="3">
        <f>'finished water daily demand'!P18/'finished water daily demand'!P$371</f>
        <v>0.92751241334094081</v>
      </c>
      <c r="Q18" s="3">
        <f>'finished water daily demand'!Q18/'finished water daily demand'!Q$371</f>
        <v>0.93223338361385499</v>
      </c>
      <c r="R18" s="3">
        <f>'finished water daily demand'!R18/'finished water daily demand'!R$371</f>
        <v>0.88411463086480702</v>
      </c>
      <c r="S18" s="3">
        <f>'finished water daily demand'!S18/'finished water daily demand'!S$371</f>
        <v>0.94577205423233535</v>
      </c>
      <c r="T18" s="3">
        <f>'finished water daily demand'!T18/'finished water daily demand'!T$371</f>
        <v>0.84341944022155846</v>
      </c>
      <c r="U18" s="3">
        <f>'finished water daily demand'!U18/'finished water daily demand'!U$371</f>
        <v>0.98162906398212624</v>
      </c>
      <c r="V18" s="3">
        <f>'finished water daily demand'!V18/'finished water daily demand'!V$371</f>
        <v>0.79043692275709865</v>
      </c>
      <c r="W18" s="3">
        <f>'finished water daily demand'!W18/'finished water daily demand'!W$371</f>
        <v>0.87101145503700639</v>
      </c>
      <c r="X18" s="3">
        <f>'finished water daily demand'!X18/'finished water daily demand'!X$371</f>
        <v>0.90220481586057588</v>
      </c>
      <c r="Y18" s="3">
        <f>'finished water daily demand'!Y18/'finished water daily demand'!X$371</f>
        <v>0.92494425072964059</v>
      </c>
      <c r="AA18" s="1052">
        <f t="shared" si="0"/>
        <v>0.64938278486727252</v>
      </c>
      <c r="AB18" s="1052">
        <f t="shared" si="1"/>
        <v>0.84393912198378873</v>
      </c>
      <c r="AC18" s="1052">
        <f t="shared" si="2"/>
        <v>0.88411463086480702</v>
      </c>
      <c r="AD18" s="1052">
        <f t="shared" si="3"/>
        <v>0.93223338361385499</v>
      </c>
      <c r="AE18" s="1052">
        <f t="shared" si="4"/>
        <v>1.0034157806954036</v>
      </c>
    </row>
    <row r="19" spans="1:31" x14ac:dyDescent="0.2">
      <c r="A19" s="1045">
        <v>42750</v>
      </c>
      <c r="B19">
        <v>1</v>
      </c>
      <c r="C19">
        <v>15</v>
      </c>
      <c r="D19" s="3">
        <f>'finished water daily demand'!D19/'finished water daily demand'!D$371</f>
        <v>0.93462213492333823</v>
      </c>
      <c r="E19" s="3">
        <f>'finished water daily demand'!E19/'finished water daily demand'!E$371</f>
        <v>0.92128812808655147</v>
      </c>
      <c r="F19" s="3">
        <f>'finished water daily demand'!F19/'finished water daily demand'!F$371</f>
        <v>0.92628735445445154</v>
      </c>
      <c r="G19" s="3">
        <f>'finished water daily demand'!G19/'finished water daily demand'!G$371</f>
        <v>0.8330528359422108</v>
      </c>
      <c r="H19" s="3">
        <f>'finished water daily demand'!H19/'finished water daily demand'!H$371</f>
        <v>0.88569004422929742</v>
      </c>
      <c r="I19" s="3">
        <f>'finished water daily demand'!I19/'finished water daily demand'!I$371</f>
        <v>0.80743745142277012</v>
      </c>
      <c r="J19" s="3">
        <f>'finished water daily demand'!J19/'finished water daily demand'!J$371</f>
        <v>0.78348997290545097</v>
      </c>
      <c r="K19" s="3">
        <f>'finished water daily demand'!K19/'finished water daily demand'!K$371</f>
        <v>0.84550623084486076</v>
      </c>
      <c r="L19" s="3">
        <f>'finished water daily demand'!L19/'finished water daily demand'!L$371</f>
        <v>0.82998859034429662</v>
      </c>
      <c r="M19" s="3">
        <f>'finished water daily demand'!M19/'finished water daily demand'!M$371</f>
        <v>0.89440078295612968</v>
      </c>
      <c r="N19" s="3">
        <f>'finished water daily demand'!N19/'finished water daily demand'!N$371</f>
        <v>0.85542421031593596</v>
      </c>
      <c r="O19" s="3">
        <f>'finished water daily demand'!O19/'finished water daily demand'!O$371</f>
        <v>0.62763484216897758</v>
      </c>
      <c r="P19" s="3">
        <f>'finished water daily demand'!P19/'finished water daily demand'!P$371</f>
        <v>0.8806208477706946</v>
      </c>
      <c r="Q19" s="3">
        <f>'finished water daily demand'!Q19/'finished water daily demand'!Q$371</f>
        <v>0.89625437294612287</v>
      </c>
      <c r="R19" s="3">
        <f>'finished water daily demand'!R19/'finished water daily demand'!R$371</f>
        <v>0.90307836824745635</v>
      </c>
      <c r="S19" s="3">
        <f>'finished water daily demand'!S19/'finished water daily demand'!S$371</f>
        <v>0.93050619778667554</v>
      </c>
      <c r="T19" s="3">
        <f>'finished water daily demand'!T19/'finished water daily demand'!T$371</f>
        <v>0.85256292110433696</v>
      </c>
      <c r="U19" s="3">
        <f>'finished water daily demand'!U19/'finished water daily demand'!U$371</f>
        <v>0.95456315712976203</v>
      </c>
      <c r="V19" s="3">
        <f>'finished water daily demand'!V19/'finished water daily demand'!V$371</f>
        <v>0.82171522085435722</v>
      </c>
      <c r="W19" s="3">
        <f>'finished water daily demand'!W19/'finished water daily demand'!W$371</f>
        <v>0.92256150414393778</v>
      </c>
      <c r="X19" s="3">
        <f>'finished water daily demand'!X19/'finished water daily demand'!X$371</f>
        <v>0.90904871311767999</v>
      </c>
      <c r="Y19" s="3">
        <f>'finished water daily demand'!Y19/'finished water daily demand'!X$371</f>
        <v>0.91000741913302829</v>
      </c>
      <c r="AA19" s="1052">
        <f t="shared" si="0"/>
        <v>0.62763484216897758</v>
      </c>
      <c r="AB19" s="1052">
        <f t="shared" si="1"/>
        <v>0.8330528359422108</v>
      </c>
      <c r="AC19" s="1052">
        <f t="shared" si="2"/>
        <v>0.88569004422929742</v>
      </c>
      <c r="AD19" s="1052">
        <f t="shared" si="3"/>
        <v>0.92128812808655147</v>
      </c>
      <c r="AE19" s="1052">
        <f t="shared" si="4"/>
        <v>0.95456315712976203</v>
      </c>
    </row>
    <row r="20" spans="1:31" x14ac:dyDescent="0.2">
      <c r="A20" s="1045">
        <v>42751</v>
      </c>
      <c r="B20">
        <v>1</v>
      </c>
      <c r="C20">
        <v>16</v>
      </c>
      <c r="D20" s="3">
        <f>'finished water daily demand'!D20/'finished water daily demand'!D$371</f>
        <v>0.86861881729726054</v>
      </c>
      <c r="E20" s="3">
        <f>'finished water daily demand'!E20/'finished water daily demand'!E$371</f>
        <v>0.92097444469258261</v>
      </c>
      <c r="F20" s="3">
        <f>'finished water daily demand'!F20/'finished water daily demand'!F$371</f>
        <v>0.94255997014081361</v>
      </c>
      <c r="G20" s="3">
        <f>'finished water daily demand'!G20/'finished water daily demand'!G$371</f>
        <v>0.9079113512464132</v>
      </c>
      <c r="H20" s="3">
        <f>'finished water daily demand'!H20/'finished water daily demand'!H$371</f>
        <v>0.84983926116261255</v>
      </c>
      <c r="I20" s="3">
        <f>'finished water daily demand'!I20/'finished water daily demand'!I$371</f>
        <v>0.7723063322292637</v>
      </c>
      <c r="J20" s="3">
        <f>'finished water daily demand'!J20/'finished water daily demand'!J$371</f>
        <v>0.93822804972043117</v>
      </c>
      <c r="K20" s="3">
        <f>'finished water daily demand'!K20/'finished water daily demand'!K$371</f>
        <v>0.88279211999972906</v>
      </c>
      <c r="L20" s="3">
        <f>'finished water daily demand'!L20/'finished water daily demand'!L$371</f>
        <v>0.81507861566745277</v>
      </c>
      <c r="M20" s="3">
        <f>'finished water daily demand'!M20/'finished water daily demand'!M$371</f>
        <v>0.93380102313777602</v>
      </c>
      <c r="N20" s="3">
        <f>'finished water daily demand'!N20/'finished water daily demand'!N$371</f>
        <v>0.81749502363211612</v>
      </c>
      <c r="O20" s="3">
        <f>'finished water daily demand'!O20/'finished water daily demand'!O$371</f>
        <v>0.63820326390996729</v>
      </c>
      <c r="P20" s="3">
        <f>'finished water daily demand'!P20/'finished water daily demand'!P$371</f>
        <v>0.89926587917422485</v>
      </c>
      <c r="Q20" s="3">
        <f>'finished water daily demand'!Q20/'finished water daily demand'!Q$371</f>
        <v>0.89449974413712618</v>
      </c>
      <c r="R20" s="3">
        <f>'finished water daily demand'!R20/'finished water daily demand'!R$371</f>
        <v>0.87036913326483656</v>
      </c>
      <c r="S20" s="3">
        <f>'finished water daily demand'!S20/'finished water daily demand'!S$371</f>
        <v>0.93236788759712186</v>
      </c>
      <c r="T20" s="3">
        <f>'finished water daily demand'!T20/'finished water daily demand'!T$371</f>
        <v>0.8130840375010896</v>
      </c>
      <c r="U20" s="3">
        <f>'finished water daily demand'!U20/'finished water daily demand'!U$371</f>
        <v>0.98422442491317486</v>
      </c>
      <c r="V20" s="3">
        <f>'finished water daily demand'!V20/'finished water daily demand'!V$371</f>
        <v>0.81256059702101313</v>
      </c>
      <c r="W20" s="3">
        <f>'finished water daily demand'!W20/'finished water daily demand'!W$371</f>
        <v>0.92217255539632925</v>
      </c>
      <c r="X20" s="3">
        <f>'finished water daily demand'!X20/'finished water daily demand'!X$371</f>
        <v>0.96006105001641784</v>
      </c>
      <c r="Y20" s="3">
        <f>'finished water daily demand'!Y20/'finished water daily demand'!X$371</f>
        <v>0.94587725705523751</v>
      </c>
      <c r="AA20" s="1052">
        <f t="shared" si="0"/>
        <v>0.63820326390996729</v>
      </c>
      <c r="AB20" s="1052">
        <f t="shared" si="1"/>
        <v>0.81749502363211612</v>
      </c>
      <c r="AC20" s="1052">
        <f t="shared" si="2"/>
        <v>0.89449974413712618</v>
      </c>
      <c r="AD20" s="1052">
        <f t="shared" si="3"/>
        <v>0.93236788759712186</v>
      </c>
      <c r="AE20" s="1052">
        <f t="shared" si="4"/>
        <v>0.98422442491317486</v>
      </c>
    </row>
    <row r="21" spans="1:31" x14ac:dyDescent="0.2">
      <c r="A21" s="1045">
        <v>42752</v>
      </c>
      <c r="B21">
        <v>1</v>
      </c>
      <c r="C21">
        <v>17</v>
      </c>
      <c r="D21" s="3">
        <f>'finished water daily demand'!D21/'finished water daily demand'!D$371</f>
        <v>0.98322896225653011</v>
      </c>
      <c r="E21" s="3">
        <f>'finished water daily demand'!E21/'finished water daily demand'!E$371</f>
        <v>0.94105018190658984</v>
      </c>
      <c r="F21" s="3">
        <f>'finished water daily demand'!F21/'finished water daily demand'!F$371</f>
        <v>0.9386943035184877</v>
      </c>
      <c r="G21" s="3">
        <f>'finished water daily demand'!G21/'finished water daily demand'!G$371</f>
        <v>0.93964485229928163</v>
      </c>
      <c r="H21" s="3">
        <f>'finished water daily demand'!H21/'finished water daily demand'!H$371</f>
        <v>0.79791357015153319</v>
      </c>
      <c r="I21" s="3">
        <f>'finished water daily demand'!I21/'finished water daily demand'!I$371</f>
        <v>0.88221758065256928</v>
      </c>
      <c r="J21" s="3">
        <f>'finished water daily demand'!J21/'finished water daily demand'!J$371</f>
        <v>0.89906639697811996</v>
      </c>
      <c r="K21" s="3">
        <f>'finished water daily demand'!K21/'finished water daily demand'!K$371</f>
        <v>0.8074899278166231</v>
      </c>
      <c r="L21" s="3">
        <f>'finished water daily demand'!L21/'finished water daily demand'!L$371</f>
        <v>0.88018139765862968</v>
      </c>
      <c r="M21" s="3">
        <f>'finished water daily demand'!M21/'finished water daily demand'!M$371</f>
        <v>0.90689541165186582</v>
      </c>
      <c r="N21" s="3">
        <f>'finished water daily demand'!N21/'finished water daily demand'!N$371</f>
        <v>0.8150740117161277</v>
      </c>
      <c r="O21" s="3">
        <f>'finished water daily demand'!O21/'finished water daily demand'!O$371</f>
        <v>0.69909750346519339</v>
      </c>
      <c r="P21" s="3">
        <f>'finished water daily demand'!P21/'finished water daily demand'!P$371</f>
        <v>0.95288211988729088</v>
      </c>
      <c r="Q21" s="3">
        <f>'finished water daily demand'!Q21/'finished water daily demand'!Q$371</f>
        <v>0.92038714758397822</v>
      </c>
      <c r="R21" s="3">
        <f>'finished water daily demand'!R21/'finished water daily demand'!R$371</f>
        <v>0.87882934170153071</v>
      </c>
      <c r="S21" s="3">
        <f>'finished water daily demand'!S21/'finished water daily demand'!S$371</f>
        <v>0.93534659129383591</v>
      </c>
      <c r="T21" s="3">
        <f>'finished water daily demand'!T21/'finished water daily demand'!T$371</f>
        <v>0.78108185441136457</v>
      </c>
      <c r="U21" s="3">
        <f>'finished water daily demand'!U21/'finished water daily demand'!U$371</f>
        <v>0.96939379102146839</v>
      </c>
      <c r="V21" s="3">
        <f>'finished water daily demand'!V21/'finished water daily demand'!V$371</f>
        <v>0.73207619581953087</v>
      </c>
      <c r="W21" s="3">
        <f>'finished water daily demand'!W21/'finished water daily demand'!W$371</f>
        <v>0.83807216168656662</v>
      </c>
      <c r="X21" s="3">
        <f>'finished water daily demand'!X21/'finished water daily demand'!X$371</f>
        <v>0.91382904944886367</v>
      </c>
      <c r="Y21" s="3">
        <f>'finished water daily demand'!Y21/'finished water daily demand'!X$371</f>
        <v>0.89242820028066239</v>
      </c>
      <c r="AA21" s="1052">
        <f t="shared" si="0"/>
        <v>0.69909750346519339</v>
      </c>
      <c r="AB21" s="1052">
        <f t="shared" si="1"/>
        <v>0.8150740117161277</v>
      </c>
      <c r="AC21" s="1052">
        <f t="shared" si="2"/>
        <v>0.89906639697811996</v>
      </c>
      <c r="AD21" s="1052">
        <f t="shared" si="3"/>
        <v>0.9386943035184877</v>
      </c>
      <c r="AE21" s="1052">
        <f t="shared" si="4"/>
        <v>0.98322896225653011</v>
      </c>
    </row>
    <row r="22" spans="1:31" x14ac:dyDescent="0.2">
      <c r="A22" s="1045">
        <v>42753</v>
      </c>
      <c r="B22">
        <v>1</v>
      </c>
      <c r="C22">
        <v>18</v>
      </c>
      <c r="D22" s="3">
        <f>'finished water daily demand'!D22/'finished water daily demand'!D$371</f>
        <v>0.92514879862523203</v>
      </c>
      <c r="E22" s="3">
        <f>'finished water daily demand'!E22/'finished water daily demand'!E$371</f>
        <v>0.95133202648668025</v>
      </c>
      <c r="F22" s="3">
        <f>'finished water daily demand'!F22/'finished water daily demand'!F$371</f>
        <v>0.97006142696821718</v>
      </c>
      <c r="G22" s="3">
        <f>'finished water daily demand'!G22/'finished water daily demand'!G$371</f>
        <v>0.85816066095107379</v>
      </c>
      <c r="H22" s="3">
        <f>'finished water daily demand'!H22/'finished water daily demand'!H$371</f>
        <v>0.73481021059307228</v>
      </c>
      <c r="I22" s="3">
        <f>'finished water daily demand'!I22/'finished water daily demand'!I$371</f>
        <v>0.88398859386294149</v>
      </c>
      <c r="J22" s="3">
        <f>'finished water daily demand'!J22/'finished water daily demand'!J$371</f>
        <v>0.92347361260477112</v>
      </c>
      <c r="K22" s="3">
        <f>'finished water daily demand'!K22/'finished water daily demand'!K$371</f>
        <v>0.83507174693958064</v>
      </c>
      <c r="L22" s="3">
        <f>'finished water daily demand'!L22/'finished water daily demand'!L$371</f>
        <v>0.84851310433673865</v>
      </c>
      <c r="M22" s="3">
        <f>'finished water daily demand'!M22/'finished water daily demand'!M$371</f>
        <v>1.0278940091746847</v>
      </c>
      <c r="N22" s="3">
        <f>'finished water daily demand'!N22/'finished water daily demand'!N$371</f>
        <v>0.86260654566670192</v>
      </c>
      <c r="O22" s="3">
        <f>'finished water daily demand'!O22/'finished water daily demand'!O$371</f>
        <v>0.69640147751085912</v>
      </c>
      <c r="P22" s="3">
        <f>'finished water daily demand'!P22/'finished water daily demand'!P$371</f>
        <v>0.95375168994886261</v>
      </c>
      <c r="Q22" s="3">
        <f>'finished water daily demand'!Q22/'finished water daily demand'!Q$371</f>
        <v>0.89844761194663059</v>
      </c>
      <c r="R22" s="3">
        <f>'finished water daily demand'!R22/'finished water daily demand'!R$371</f>
        <v>0.86637913325298566</v>
      </c>
      <c r="S22" s="3">
        <f>'finished water daily demand'!S22/'finished water daily demand'!S$371</f>
        <v>0.92901684593831857</v>
      </c>
      <c r="T22" s="3">
        <f>'finished water daily demand'!T22/'finished water daily demand'!T$371</f>
        <v>0.88051720901158215</v>
      </c>
      <c r="U22" s="3">
        <f>'finished water daily demand'!U22/'finished water daily demand'!U$371</f>
        <v>0.98422442491317497</v>
      </c>
      <c r="V22" s="3">
        <f>'finished water daily demand'!V22/'finished water daily demand'!V$371</f>
        <v>0.79882866127099728</v>
      </c>
      <c r="W22" s="3">
        <f>'finished water daily demand'!W22/'finished water daily demand'!W$371</f>
        <v>0.87103227486450718</v>
      </c>
      <c r="X22" s="3">
        <f>'finished water daily demand'!X22/'finished water daily demand'!X$371</f>
        <v>0.86670577137517946</v>
      </c>
      <c r="Y22" s="3">
        <f>'finished water daily demand'!Y22/'finished water daily demand'!X$371</f>
        <v>0.9021416127025742</v>
      </c>
      <c r="AA22" s="1052">
        <f t="shared" si="0"/>
        <v>0.69640147751085912</v>
      </c>
      <c r="AB22" s="1052">
        <f t="shared" si="1"/>
        <v>0.85816066095107379</v>
      </c>
      <c r="AC22" s="1052">
        <f t="shared" si="2"/>
        <v>0.88051720901158215</v>
      </c>
      <c r="AD22" s="1052">
        <f t="shared" si="3"/>
        <v>0.92901684593831857</v>
      </c>
      <c r="AE22" s="1052">
        <f t="shared" si="4"/>
        <v>1.0278940091746847</v>
      </c>
    </row>
    <row r="23" spans="1:31" x14ac:dyDescent="0.2">
      <c r="A23" s="1045">
        <v>42754</v>
      </c>
      <c r="B23">
        <v>1</v>
      </c>
      <c r="C23">
        <v>19</v>
      </c>
      <c r="D23" s="3">
        <f>'finished water daily demand'!D23/'finished water daily demand'!D$371</f>
        <v>0.9470924903412089</v>
      </c>
      <c r="E23" s="3">
        <f>'finished water daily demand'!E23/'finished water daily demand'!E$371</f>
        <v>0.926585892073581</v>
      </c>
      <c r="F23" s="3">
        <f>'finished water daily demand'!F23/'finished water daily demand'!F$371</f>
        <v>0.83800289197504874</v>
      </c>
      <c r="G23" s="3">
        <f>'finished water daily demand'!G23/'finished water daily demand'!G$371</f>
        <v>0.93030691120802234</v>
      </c>
      <c r="H23" s="3">
        <f>'finished water daily demand'!H23/'finished water daily demand'!H$371</f>
        <v>0.84333453097115996</v>
      </c>
      <c r="I23" s="3">
        <f>'finished water daily demand'!I23/'finished water daily demand'!I$371</f>
        <v>0.89953013836212647</v>
      </c>
      <c r="J23" s="3">
        <f>'finished water daily demand'!J23/'finished water daily demand'!J$371</f>
        <v>0.91984005719569084</v>
      </c>
      <c r="K23" s="3">
        <f>'finished water daily demand'!K23/'finished water daily demand'!K$371</f>
        <v>0.79267296067112503</v>
      </c>
      <c r="L23" s="3">
        <f>'finished water daily demand'!L23/'finished water daily demand'!L$371</f>
        <v>0.80107227581950891</v>
      </c>
      <c r="M23" s="3">
        <f>'finished water daily demand'!M23/'finished water daily demand'!M$371</f>
        <v>1.0770293281560765</v>
      </c>
      <c r="N23" s="3">
        <f>'finished water daily demand'!N23/'finished water daily demand'!N$371</f>
        <v>0.87882732550382481</v>
      </c>
      <c r="O23" s="3">
        <f>'finished water daily demand'!O23/'finished water daily demand'!O$371</f>
        <v>0.70244057564856766</v>
      </c>
      <c r="P23" s="3">
        <f>'finished water daily demand'!P23/'finished water daily demand'!P$371</f>
        <v>0.89525861047381572</v>
      </c>
      <c r="Q23" s="3">
        <f>'finished water daily demand'!Q23/'finished water daily demand'!Q$371</f>
        <v>0.90446408388636002</v>
      </c>
      <c r="R23" s="3">
        <f>'finished water daily demand'!R23/'finished water daily demand'!R$371</f>
        <v>0.82564157774332836</v>
      </c>
      <c r="S23" s="3">
        <f>'finished water daily demand'!S23/'finished water daily demand'!S$371</f>
        <v>0.92976152186249705</v>
      </c>
      <c r="T23" s="3">
        <f>'finished water daily demand'!T23/'finished water daily demand'!T$371</f>
        <v>0.7323166230365451</v>
      </c>
      <c r="U23" s="3">
        <f>'finished water daily demand'!U23/'finished water daily demand'!U$371</f>
        <v>0.98088753228754089</v>
      </c>
      <c r="V23" s="3">
        <f>'finished water daily demand'!V23/'finished water daily demand'!V$371</f>
        <v>0.82018945021546641</v>
      </c>
      <c r="W23" s="3">
        <f>'finished water daily demand'!W23/'finished water daily demand'!W$371</f>
        <v>0.81903109147256425</v>
      </c>
      <c r="X23" s="3">
        <f>'finished water daily demand'!X23/'finished water daily demand'!X$371</f>
        <v>0.85977569869759984</v>
      </c>
      <c r="Y23" s="3">
        <f>'finished water daily demand'!Y23/'finished water daily demand'!X$371</f>
        <v>0.93070759431053196</v>
      </c>
      <c r="AA23" s="1052">
        <f t="shared" si="0"/>
        <v>0.70244057564856766</v>
      </c>
      <c r="AB23" s="1052">
        <f t="shared" si="1"/>
        <v>0.82018945021546641</v>
      </c>
      <c r="AC23" s="1052">
        <f t="shared" si="2"/>
        <v>0.87882732550382481</v>
      </c>
      <c r="AD23" s="1052">
        <f t="shared" si="3"/>
        <v>0.926585892073581</v>
      </c>
      <c r="AE23" s="1052">
        <f t="shared" si="4"/>
        <v>1.0770293281560765</v>
      </c>
    </row>
    <row r="24" spans="1:31" x14ac:dyDescent="0.2">
      <c r="A24" s="1045">
        <v>42755</v>
      </c>
      <c r="B24">
        <v>1</v>
      </c>
      <c r="C24">
        <v>20</v>
      </c>
      <c r="D24" s="3">
        <f>'finished water daily demand'!D24/'finished water daily demand'!D$371</f>
        <v>0.899863602833196</v>
      </c>
      <c r="E24" s="3">
        <f>'finished water daily demand'!E24/'finished water daily demand'!E$371</f>
        <v>0.81749377839329862</v>
      </c>
      <c r="F24" s="3">
        <f>'finished water daily demand'!F24/'finished water daily demand'!F$371</f>
        <v>0.78325768942839646</v>
      </c>
      <c r="G24" s="3">
        <f>'finished water daily demand'!G24/'finished water daily demand'!G$371</f>
        <v>0.99888847026000915</v>
      </c>
      <c r="H24" s="3">
        <f>'finished water daily demand'!H24/'finished water daily demand'!H$371</f>
        <v>0.84101675354661931</v>
      </c>
      <c r="I24" s="3">
        <f>'finished water daily demand'!I24/'finished water daily demand'!I$371</f>
        <v>0.9140596753125273</v>
      </c>
      <c r="J24" s="3">
        <f>'finished water daily demand'!J24/'finished water daily demand'!J$371</f>
        <v>0.86845644535010902</v>
      </c>
      <c r="K24" s="3">
        <f>'finished water daily demand'!K24/'finished water daily demand'!K$371</f>
        <v>0.73618762113054126</v>
      </c>
      <c r="L24" s="3">
        <f>'finished water daily demand'!L24/'finished water daily demand'!L$371</f>
        <v>0.80739771962180618</v>
      </c>
      <c r="M24" s="3">
        <f>'finished water daily demand'!M24/'finished water daily demand'!M$371</f>
        <v>0.90670377624242204</v>
      </c>
      <c r="N24" s="3">
        <f>'finished water daily demand'!N24/'finished water daily demand'!N$371</f>
        <v>0.80502681226477546</v>
      </c>
      <c r="O24" s="3">
        <f>'finished water daily demand'!O24/'finished water daily demand'!O$371</f>
        <v>0.72124086330345738</v>
      </c>
      <c r="P24" s="3">
        <f>'finished water daily demand'!P24/'finished water daily demand'!P$371</f>
        <v>0.94097625646094041</v>
      </c>
      <c r="Q24" s="3">
        <f>'finished water daily demand'!Q24/'finished water daily demand'!Q$371</f>
        <v>0.88139982572919973</v>
      </c>
      <c r="R24" s="3">
        <f>'finished water daily demand'!R24/'finished water daily demand'!R$371</f>
        <v>0.86962297479472694</v>
      </c>
      <c r="S24" s="3">
        <f>'finished water daily demand'!S24/'finished water daily demand'!S$371</f>
        <v>0.92901684593831846</v>
      </c>
      <c r="T24" s="3">
        <f>'finished water daily demand'!T24/'finished water daily demand'!T$371</f>
        <v>0.80165468639761639</v>
      </c>
      <c r="U24" s="3">
        <f>'finished water daily demand'!U24/'finished water daily demand'!U$371</f>
        <v>0.94937243526766479</v>
      </c>
      <c r="V24" s="3">
        <f>'finished water daily demand'!V24/'finished water daily demand'!V$371</f>
        <v>0.82743686075019718</v>
      </c>
      <c r="W24" s="3">
        <f>'finished water daily demand'!W24/'finished water daily demand'!W$371</f>
        <v>0.82557659823039464</v>
      </c>
      <c r="X24" s="3">
        <f>'finished water daily demand'!X24/'finished water daily demand'!X$371</f>
        <v>0.96009279589486618</v>
      </c>
      <c r="Y24" s="3">
        <f>'finished water daily demand'!Y24/'finished water daily demand'!X$371</f>
        <v>0.93999624530226855</v>
      </c>
      <c r="AA24" s="1052">
        <f t="shared" si="0"/>
        <v>0.72124086330345738</v>
      </c>
      <c r="AB24" s="1052">
        <f t="shared" si="1"/>
        <v>0.80739771962180618</v>
      </c>
      <c r="AC24" s="1052">
        <f t="shared" si="2"/>
        <v>0.86845644535010902</v>
      </c>
      <c r="AD24" s="1052">
        <f t="shared" si="3"/>
        <v>0.9140596753125273</v>
      </c>
      <c r="AE24" s="1052">
        <f t="shared" si="4"/>
        <v>0.99888847026000915</v>
      </c>
    </row>
    <row r="25" spans="1:31" x14ac:dyDescent="0.2">
      <c r="A25" s="1045">
        <v>42756</v>
      </c>
      <c r="B25">
        <v>1</v>
      </c>
      <c r="C25">
        <v>21</v>
      </c>
      <c r="D25" s="3">
        <f>'finished water daily demand'!D25/'finished water daily demand'!D$371</f>
        <v>0.97637371162626418</v>
      </c>
      <c r="E25" s="3">
        <f>'finished water daily demand'!E25/'finished water daily demand'!E$371</f>
        <v>0.86081694047144286</v>
      </c>
      <c r="F25" s="3">
        <f>'finished water daily demand'!F25/'finished water daily demand'!F$371</f>
        <v>0.92142765927209913</v>
      </c>
      <c r="G25" s="3">
        <f>'finished water daily demand'!G25/'finished water daily demand'!G$371</f>
        <v>0.98710949062622155</v>
      </c>
      <c r="H25" s="3">
        <f>'finished water daily demand'!H25/'finished water daily demand'!H$371</f>
        <v>0.9685692789100484</v>
      </c>
      <c r="I25" s="3">
        <f>'finished water daily demand'!I25/'finished water daily demand'!I$371</f>
        <v>0.852941647991314</v>
      </c>
      <c r="J25" s="3">
        <f>'finished water daily demand'!J25/'finished water daily demand'!J$371</f>
        <v>0.79802419454177254</v>
      </c>
      <c r="K25" s="3">
        <f>'finished water daily demand'!K25/'finished water daily demand'!K$371</f>
        <v>0.77239528028186377</v>
      </c>
      <c r="L25" s="3">
        <f>'finished water daily demand'!L25/'finished water daily demand'!L$371</f>
        <v>0.8495399620968519</v>
      </c>
      <c r="M25" s="3">
        <f>'finished water daily demand'!M25/'finished water daily demand'!M$371</f>
        <v>1.0211484427622628</v>
      </c>
      <c r="N25" s="3">
        <f>'finished water daily demand'!N25/'finished water daily demand'!N$371</f>
        <v>0.83827537591101753</v>
      </c>
      <c r="O25" s="3">
        <f>'finished water daily demand'!O25/'finished water daily demand'!O$371</f>
        <v>0.68824150562240805</v>
      </c>
      <c r="P25" s="3">
        <f>'finished water daily demand'!P25/'finished water daily demand'!P$371</f>
        <v>0.91702684768182385</v>
      </c>
      <c r="Q25" s="3">
        <f>'finished water daily demand'!Q25/'finished water daily demand'!Q$371</f>
        <v>0.9232078859238515</v>
      </c>
      <c r="R25" s="3">
        <f>'finished water daily demand'!R25/'finished water daily demand'!R$371</f>
        <v>0.90593040167688121</v>
      </c>
      <c r="S25" s="3">
        <f>'finished water daily demand'!S25/'finished water daily demand'!S$371</f>
        <v>0.95061244773949571</v>
      </c>
      <c r="T25" s="3">
        <f>'finished water daily demand'!T25/'finished water daily demand'!T$371</f>
        <v>0.80165468639761639</v>
      </c>
      <c r="U25" s="3">
        <f>'finished water daily demand'!U25/'finished water daily demand'!U$371</f>
        <v>0.92143787700164348</v>
      </c>
      <c r="V25" s="3">
        <f>'finished water daily demand'!V25/'finished water daily demand'!V$371</f>
        <v>0.83849869788215436</v>
      </c>
      <c r="W25" s="3">
        <f>'finished water daily demand'!W25/'finished water daily demand'!W$371</f>
        <v>0.87722170628657181</v>
      </c>
      <c r="X25" s="3">
        <f>'finished water daily demand'!X25/'finished water daily demand'!X$371</f>
        <v>0.89837364976428957</v>
      </c>
      <c r="Y25" s="3">
        <f>'finished water daily demand'!Y25/'finished water daily demand'!X$371</f>
        <v>0.94453984978378713</v>
      </c>
      <c r="AA25" s="1052">
        <f t="shared" si="0"/>
        <v>0.68824150562240805</v>
      </c>
      <c r="AB25" s="1052">
        <f t="shared" si="1"/>
        <v>0.83849869788215436</v>
      </c>
      <c r="AC25" s="1052">
        <f t="shared" si="2"/>
        <v>0.89837364976428957</v>
      </c>
      <c r="AD25" s="1052">
        <f t="shared" si="3"/>
        <v>0.9232078859238515</v>
      </c>
      <c r="AE25" s="1052">
        <f t="shared" si="4"/>
        <v>1.0211484427622628</v>
      </c>
    </row>
    <row r="26" spans="1:31" x14ac:dyDescent="0.2">
      <c r="A26" s="1045">
        <v>42757</v>
      </c>
      <c r="B26">
        <v>1</v>
      </c>
      <c r="C26">
        <v>22</v>
      </c>
      <c r="D26" s="3">
        <f>'finished water daily demand'!D26/'finished water daily demand'!D$371</f>
        <v>0.9292481696051399</v>
      </c>
      <c r="E26" s="3">
        <f>'finished water daily demand'!E26/'finished water daily demand'!E$371</f>
        <v>0.95161085617020813</v>
      </c>
      <c r="F26" s="3">
        <f>'finished water daily demand'!F26/'finished water daily demand'!F$371</f>
        <v>0.93261968454054722</v>
      </c>
      <c r="G26" s="3">
        <f>'finished water daily demand'!G26/'finished water daily demand'!G$371</f>
        <v>0.98056130786928042</v>
      </c>
      <c r="H26" s="3">
        <f>'finished water daily demand'!H26/'finished water daily demand'!H$371</f>
        <v>0.92636329967930064</v>
      </c>
      <c r="I26" s="3">
        <f>'finished water daily demand'!I26/'finished water daily demand'!I$371</f>
        <v>0.90144572407946777</v>
      </c>
      <c r="J26" s="3">
        <f>'finished water daily demand'!J26/'finished water daily demand'!J$371</f>
        <v>0.79475766493158917</v>
      </c>
      <c r="K26" s="3">
        <f>'finished water daily demand'!K26/'finished water daily demand'!K$371</f>
        <v>0.78756006355753783</v>
      </c>
      <c r="L26" s="3">
        <f>'finished water daily demand'!L26/'finished water daily demand'!L$371</f>
        <v>0.83093329948360073</v>
      </c>
      <c r="M26" s="3">
        <f>'finished water daily demand'!M26/'finished water daily demand'!M$371</f>
        <v>0.9521213682806039</v>
      </c>
      <c r="N26" s="3">
        <f>'finished water daily demand'!N26/'finished water daily demand'!N$371</f>
        <v>0.81729327263911711</v>
      </c>
      <c r="O26" s="3">
        <f>'finished water daily demand'!O26/'finished water daily demand'!O$371</f>
        <v>0.65524214794135882</v>
      </c>
      <c r="P26" s="3">
        <f>'finished water daily demand'!P26/'finished water daily demand'!P$371</f>
        <v>0.89510643571304083</v>
      </c>
      <c r="Q26" s="3">
        <f>'finished water daily demand'!Q26/'finished water daily demand'!Q$371</f>
        <v>0.90380791739857158</v>
      </c>
      <c r="R26" s="3">
        <f>'finished water daily demand'!R26/'finished water daily demand'!R$371</f>
        <v>0.88060483926594824</v>
      </c>
      <c r="S26" s="3">
        <f>'finished water daily demand'!S26/'finished water daily demand'!S$371</f>
        <v>0.9885909198726005</v>
      </c>
      <c r="T26" s="3">
        <f>'finished water daily demand'!T26/'finished water daily demand'!T$371</f>
        <v>0.77422424374928056</v>
      </c>
      <c r="U26" s="3">
        <f>'finished water daily demand'!U26/'finished water daily demand'!U$371</f>
        <v>0.93849310597710589</v>
      </c>
      <c r="V26" s="3">
        <f>'finished water daily demand'!V26/'finished water daily demand'!V$371</f>
        <v>0.81294203968073586</v>
      </c>
      <c r="W26" s="3">
        <f>'finished water daily demand'!W26/'finished water daily demand'!W$371</f>
        <v>0.90873368489786377</v>
      </c>
      <c r="X26" s="3">
        <f>'finished water daily demand'!X26/'finished water daily demand'!X$371</f>
        <v>0.91381259931184955</v>
      </c>
      <c r="Y26" s="3"/>
      <c r="AA26" s="1052">
        <f t="shared" si="0"/>
        <v>0.65524214794135882</v>
      </c>
      <c r="AB26" s="1052">
        <f t="shared" si="1"/>
        <v>0.81729327263911711</v>
      </c>
      <c r="AC26" s="1052">
        <f t="shared" si="2"/>
        <v>0.90380791739857158</v>
      </c>
      <c r="AD26" s="1052">
        <f t="shared" si="3"/>
        <v>0.93261968454054722</v>
      </c>
      <c r="AE26" s="1052">
        <f t="shared" si="4"/>
        <v>0.9885909198726005</v>
      </c>
    </row>
    <row r="27" spans="1:31" x14ac:dyDescent="0.2">
      <c r="A27" s="1045">
        <v>42758</v>
      </c>
      <c r="B27">
        <v>1</v>
      </c>
      <c r="C27">
        <v>23</v>
      </c>
      <c r="D27" s="3">
        <f>'finished water daily demand'!D27/'finished water daily demand'!D$371</f>
        <v>0.94044393068471988</v>
      </c>
      <c r="E27" s="3">
        <f>'finished water daily demand'!E27/'finished water daily demand'!E$371</f>
        <v>0.92069561500905461</v>
      </c>
      <c r="F27" s="3">
        <f>'finished water daily demand'!F27/'finished water daily demand'!F$371</f>
        <v>0.92315800528399727</v>
      </c>
      <c r="G27" s="3">
        <f>'finished water daily demand'!G27/'finished water daily demand'!G$371</f>
        <v>0.92786587266549403</v>
      </c>
      <c r="H27" s="3">
        <f>'finished water daily demand'!H27/'finished water daily demand'!H$371</f>
        <v>0.80617532516481494</v>
      </c>
      <c r="I27" s="3">
        <f>'finished water daily demand'!I27/'finished water daily demand'!I$371</f>
        <v>0.89569896692744366</v>
      </c>
      <c r="J27" s="3">
        <f>'finished water daily demand'!J27/'finished water daily demand'!J$371</f>
        <v>0.88482579598091582</v>
      </c>
      <c r="K27" s="3">
        <f>'finished water daily demand'!K27/'finished water daily demand'!K$371</f>
        <v>0.85653200217144043</v>
      </c>
      <c r="L27" s="3">
        <f>'finished water daily demand'!L27/'finished water daily demand'!L$371</f>
        <v>0.89365377147131497</v>
      </c>
      <c r="M27" s="3">
        <f>'finished water daily demand'!M27/'finished water daily demand'!M$371</f>
        <v>0.9818248567443939</v>
      </c>
      <c r="N27" s="3">
        <f>'finished water daily demand'!N27/'finished water daily demand'!N$371</f>
        <v>0.83742802174042152</v>
      </c>
      <c r="O27" s="3">
        <f>'finished water daily demand'!O27/'finished water daily demand'!O$371</f>
        <v>0.70337519797940351</v>
      </c>
      <c r="P27" s="3">
        <f>'finished water daily demand'!P27/'finished water daily demand'!P$371</f>
        <v>0.94153423058378216</v>
      </c>
      <c r="Q27" s="3">
        <f>'finished water daily demand'!Q27/'finished water daily demand'!Q$371</f>
        <v>0.92533822455605863</v>
      </c>
      <c r="R27" s="3">
        <f>'finished water daily demand'!R27/'finished water daily demand'!R$371</f>
        <v>0.8784716201458308</v>
      </c>
      <c r="S27" s="3">
        <f>'finished water daily demand'!S27/'finished water daily demand'!S$371</f>
        <v>0.94167633664935335</v>
      </c>
      <c r="T27" s="3">
        <f>'finished water daily demand'!T27/'finished water daily demand'!T$371</f>
        <v>0.77041446004812275</v>
      </c>
      <c r="U27" s="3">
        <f>'finished water daily demand'!U27/'finished water daily demand'!U$371</f>
        <v>0.93367314996230133</v>
      </c>
      <c r="V27" s="3">
        <f>'finished water daily demand'!V27/'finished water daily demand'!V$371</f>
        <v>0.91633016538526368</v>
      </c>
      <c r="W27" s="3">
        <f>'finished water daily demand'!W27/'finished water daily demand'!W$371</f>
        <v>0.86258969081580639</v>
      </c>
      <c r="X27" s="3">
        <f>'finished water daily demand'!X27/'finished water daily demand'!X$371</f>
        <v>0.91767695428105933</v>
      </c>
      <c r="Y27" s="3"/>
      <c r="AA27" s="1052">
        <f t="shared" si="0"/>
        <v>0.70337519797940351</v>
      </c>
      <c r="AB27" s="1052">
        <f t="shared" si="1"/>
        <v>0.86258969081580639</v>
      </c>
      <c r="AC27" s="1052">
        <f t="shared" si="2"/>
        <v>0.91633016538526368</v>
      </c>
      <c r="AD27" s="1052">
        <f t="shared" si="3"/>
        <v>0.92786587266549403</v>
      </c>
      <c r="AE27" s="1052">
        <f t="shared" si="4"/>
        <v>0.9818248567443939</v>
      </c>
    </row>
    <row r="28" spans="1:31" x14ac:dyDescent="0.2">
      <c r="A28" s="1045">
        <v>42759</v>
      </c>
      <c r="B28">
        <v>1</v>
      </c>
      <c r="C28">
        <v>24</v>
      </c>
      <c r="D28" s="3">
        <f>'finished water daily demand'!D28/'finished water daily demand'!D$371</f>
        <v>0.97058636436051204</v>
      </c>
      <c r="E28" s="3">
        <f>'finished water daily demand'!E28/'finished water daily demand'!E$371</f>
        <v>0.92696928288843194</v>
      </c>
      <c r="F28" s="3">
        <f>'finished water daily demand'!F28/'finished water daily demand'!F$371</f>
        <v>0.95750721441380671</v>
      </c>
      <c r="G28" s="3">
        <f>'finished water daily demand'!G28/'finished water daily demand'!G$371</f>
        <v>1.0139221679505011</v>
      </c>
      <c r="H28" s="3">
        <f>'finished water daily demand'!H28/'finished water daily demand'!H$371</f>
        <v>0.76187586955061137</v>
      </c>
      <c r="I28" s="3">
        <f>'finished water daily demand'!I28/'finished water daily demand'!I$371</f>
        <v>0.87654310975402971</v>
      </c>
      <c r="J28" s="3">
        <f>'finished water daily demand'!J28/'finished water daily demand'!J$371</f>
        <v>0.90537924071914844</v>
      </c>
      <c r="K28" s="3">
        <f>'finished water daily demand'!K28/'finished water daily demand'!K$371</f>
        <v>0.85301905925666266</v>
      </c>
      <c r="L28" s="3">
        <f>'finished water daily demand'!L28/'finished water daily demand'!L$371</f>
        <v>0.8914768330198749</v>
      </c>
      <c r="M28" s="3">
        <f>'finished water daily demand'!M28/'finished water daily demand'!M$371</f>
        <v>0.96040001796857644</v>
      </c>
      <c r="N28" s="3">
        <f>'finished water daily demand'!N28/'finished water daily demand'!N$371</f>
        <v>0.79223579930863619</v>
      </c>
      <c r="O28" s="3">
        <f>'finished water daily demand'!O28/'finished water daily demand'!O$371</f>
        <v>0.65628461131036797</v>
      </c>
      <c r="P28" s="3">
        <f>'finished water daily demand'!P28/'finished water daily demand'!P$371</f>
        <v>0.87391791187941381</v>
      </c>
      <c r="Q28" s="3">
        <f>'finished water daily demand'!Q28/'finished water daily demand'!Q$371</f>
        <v>0.90850859637236037</v>
      </c>
      <c r="R28" s="3">
        <f>'finished water daily demand'!R28/'finished water daily demand'!R$371</f>
        <v>0.86986607562158502</v>
      </c>
      <c r="S28" s="3">
        <f>'finished water daily demand'!S28/'finished water daily demand'!S$371</f>
        <v>0.87912355901835737</v>
      </c>
      <c r="T28" s="3">
        <f>'finished water daily demand'!T28/'finished water daily demand'!T$371</f>
        <v>0.85727752843451976</v>
      </c>
      <c r="U28" s="3">
        <f>'finished water daily demand'!U28/'finished water daily demand'!U$371</f>
        <v>0.95666063249444633</v>
      </c>
      <c r="V28" s="3">
        <f>'finished water daily demand'!V28/'finished water daily demand'!V$371</f>
        <v>0.85289625107338629</v>
      </c>
      <c r="W28" s="3">
        <f>'finished water daily demand'!W28/'finished water daily demand'!W$371</f>
        <v>0.95014925754414392</v>
      </c>
      <c r="X28" s="3">
        <f>'finished water daily demand'!X28/'finished water daily demand'!X$371</f>
        <v>0.88297452686423761</v>
      </c>
      <c r="Y28" s="3"/>
      <c r="AA28" s="1052">
        <f t="shared" si="0"/>
        <v>0.65628461131036797</v>
      </c>
      <c r="AB28" s="1052">
        <f t="shared" si="1"/>
        <v>0.85727752843451976</v>
      </c>
      <c r="AC28" s="1052">
        <f t="shared" si="2"/>
        <v>0.88297452686423761</v>
      </c>
      <c r="AD28" s="1052">
        <f t="shared" si="3"/>
        <v>0.95014925754414392</v>
      </c>
      <c r="AE28" s="1052">
        <f t="shared" si="4"/>
        <v>1.0139221679505011</v>
      </c>
    </row>
    <row r="29" spans="1:31" x14ac:dyDescent="0.2">
      <c r="A29" s="1045">
        <v>42760</v>
      </c>
      <c r="B29">
        <v>1</v>
      </c>
      <c r="C29">
        <v>25</v>
      </c>
      <c r="D29" s="3">
        <f>'finished water daily demand'!D29/'finished water daily demand'!D$371</f>
        <v>0.89548864388825267</v>
      </c>
      <c r="E29" s="3">
        <f>'finished water daily demand'!E29/'finished water daily demand'!E$371</f>
        <v>0.95108805051359357</v>
      </c>
      <c r="F29" s="3">
        <f>'finished water daily demand'!F29/'finished water daily demand'!F$371</f>
        <v>0.95592413189228287</v>
      </c>
      <c r="G29" s="3">
        <f>'finished water daily demand'!G29/'finished water daily demand'!G$371</f>
        <v>1.042788417381987</v>
      </c>
      <c r="H29" s="3">
        <f>'finished water daily demand'!H29/'finished water daily demand'!H$371</f>
        <v>0.72553910089490992</v>
      </c>
      <c r="I29" s="3">
        <f>'finished water daily demand'!I29/'finished water daily demand'!I$371</f>
        <v>0.94376932549468995</v>
      </c>
      <c r="J29" s="3">
        <f>'finished water daily demand'!J29/'finished water daily demand'!J$371</f>
        <v>0.8988461814987817</v>
      </c>
      <c r="K29" s="3">
        <f>'finished water daily demand'!K29/'finished water daily demand'!K$371</f>
        <v>0.83938466695376313</v>
      </c>
      <c r="L29" s="3">
        <f>'finished water daily demand'!L29/'finished water daily demand'!L$371</f>
        <v>0.80382425461661222</v>
      </c>
      <c r="M29" s="3">
        <f>'finished water daily demand'!M29/'finished water daily demand'!M$371</f>
        <v>0.89359591423646578</v>
      </c>
      <c r="N29" s="3">
        <f>'finished water daily demand'!N29/'finished water daily demand'!N$371</f>
        <v>0.846547166623978</v>
      </c>
      <c r="O29" s="3">
        <f>'finished water daily demand'!O29/'finished water daily demand'!O$371</f>
        <v>0.69996023177058031</v>
      </c>
      <c r="P29" s="3">
        <f>'finished water daily demand'!P29/'finished water daily demand'!P$371</f>
        <v>0.92751965975812045</v>
      </c>
      <c r="Q29" s="3">
        <f>'finished water daily demand'!Q29/'finished water daily demand'!Q$371</f>
        <v>0.8757257329989846</v>
      </c>
      <c r="R29" s="3">
        <f>'finished water daily demand'!R29/'finished water daily demand'!R$371</f>
        <v>0.89921722291116635</v>
      </c>
      <c r="S29" s="3">
        <f>'finished water daily demand'!S29/'finished water daily demand'!S$371</f>
        <v>0.95768686901919164</v>
      </c>
      <c r="T29" s="3">
        <f>'finished water daily demand'!T29/'finished water daily demand'!T$371</f>
        <v>0.8546106798437092</v>
      </c>
      <c r="U29" s="3">
        <f>'finished water daily demand'!U29/'finished water daily demand'!U$371</f>
        <v>0.97668198824825003</v>
      </c>
      <c r="V29" s="3">
        <f>'finished water daily demand'!V29/'finished water daily demand'!V$371</f>
        <v>0.82714887154210648</v>
      </c>
      <c r="W29" s="3">
        <f>'finished water daily demand'!W29/'finished water daily demand'!W$371</f>
        <v>0.91313267596402536</v>
      </c>
      <c r="X29" s="3">
        <f>'finished water daily demand'!X29/'finished water daily demand'!X$371</f>
        <v>0.8906420538369203</v>
      </c>
      <c r="Y29" s="3"/>
      <c r="AA29" s="1052">
        <f t="shared" si="0"/>
        <v>0.69996023177058031</v>
      </c>
      <c r="AB29" s="1052">
        <f t="shared" si="1"/>
        <v>0.846547166623978</v>
      </c>
      <c r="AC29" s="1052">
        <f t="shared" si="2"/>
        <v>0.89548864388825267</v>
      </c>
      <c r="AD29" s="1052">
        <f t="shared" si="3"/>
        <v>0.94376932549468995</v>
      </c>
      <c r="AE29" s="1052">
        <f t="shared" si="4"/>
        <v>1.042788417381987</v>
      </c>
    </row>
    <row r="30" spans="1:31" x14ac:dyDescent="0.2">
      <c r="A30" s="1045">
        <v>42761</v>
      </c>
      <c r="B30">
        <v>1</v>
      </c>
      <c r="C30">
        <v>26</v>
      </c>
      <c r="D30" s="3">
        <f>'finished water daily demand'!D30/'finished water daily demand'!D$371</f>
        <v>0.89576423185328835</v>
      </c>
      <c r="E30" s="3">
        <f>'finished water daily demand'!E30/'finished water daily demand'!E$371</f>
        <v>0.92658589207358122</v>
      </c>
      <c r="F30" s="3">
        <f>'finished water daily demand'!F30/'finished water daily demand'!F$371</f>
        <v>0.84790636170272149</v>
      </c>
      <c r="G30" s="3">
        <f>'finished water daily demand'!G30/'finished water daily demand'!G$371</f>
        <v>1.0762655173938043</v>
      </c>
      <c r="H30" s="3">
        <f>'finished water daily demand'!H30/'finished water daily demand'!H$371</f>
        <v>0.77787601048131105</v>
      </c>
      <c r="I30" s="3">
        <f>'finished water daily demand'!I30/'finished water daily demand'!I$371</f>
        <v>0.88883177284640835</v>
      </c>
      <c r="J30" s="3">
        <f>'finished water daily demand'!J30/'finished water daily demand'!J$371</f>
        <v>0.91099473544227272</v>
      </c>
      <c r="K30" s="3">
        <f>'finished water daily demand'!K30/'finished water daily demand'!K$371</f>
        <v>0.88487901678078507</v>
      </c>
      <c r="L30" s="3">
        <f>'finished water daily demand'!L30/'finished water daily demand'!L$371</f>
        <v>0.82744198309921579</v>
      </c>
      <c r="M30" s="3">
        <f>'finished water daily demand'!M30/'finished water daily demand'!M$371</f>
        <v>0.99861211861167121</v>
      </c>
      <c r="N30" s="3">
        <f>'finished water daily demand'!N30/'finished water daily demand'!N$371</f>
        <v>0.88366934933580177</v>
      </c>
      <c r="O30" s="3">
        <f>'finished water daily demand'!O30/'finished water daily demand'!O$371</f>
        <v>0.87128369441533093</v>
      </c>
      <c r="P30" s="3">
        <f>'finished water daily demand'!P30/'finished water daily demand'!P$371</f>
        <v>0.91630945238102723</v>
      </c>
      <c r="Q30" s="3">
        <f>'finished water daily demand'!Q30/'finished water daily demand'!Q$371</f>
        <v>0.90120481057215807</v>
      </c>
      <c r="R30" s="3">
        <f>'finished water daily demand'!R30/'finished water daily demand'!R$371</f>
        <v>0.93001948361099107</v>
      </c>
      <c r="S30" s="3">
        <f>'finished water daily demand'!S30/'finished water daily demand'!S$371</f>
        <v>0.91710203115146205</v>
      </c>
      <c r="T30" s="3">
        <f>'finished water daily demand'!T30/'finished water daily demand'!T$371</f>
        <v>0.87365007389024518</v>
      </c>
      <c r="U30" s="3">
        <f>'finished water daily demand'!U30/'finished water daily demand'!U$371</f>
        <v>0.94813301800671512</v>
      </c>
      <c r="V30" s="3">
        <f>'finished water daily demand'!V30/'finished water daily demand'!V$371</f>
        <v>0.87673641730605301</v>
      </c>
      <c r="W30" s="3">
        <f>'finished water daily demand'!W30/'finished water daily demand'!W$371</f>
        <v>0.82582409238754551</v>
      </c>
      <c r="X30" s="3">
        <f>'finished water daily demand'!X30/'finished water daily demand'!X$371</f>
        <v>0.89447235413652171</v>
      </c>
      <c r="Y30" s="3"/>
      <c r="AA30" s="1052">
        <f t="shared" si="0"/>
        <v>0.77787601048131105</v>
      </c>
      <c r="AB30" s="1052">
        <f t="shared" si="1"/>
        <v>0.87365007389024518</v>
      </c>
      <c r="AC30" s="1052">
        <f t="shared" si="2"/>
        <v>0.89447235413652171</v>
      </c>
      <c r="AD30" s="1052">
        <f t="shared" si="3"/>
        <v>0.91710203115146205</v>
      </c>
      <c r="AE30" s="1052">
        <f t="shared" si="4"/>
        <v>1.0762655173938043</v>
      </c>
    </row>
    <row r="31" spans="1:31" x14ac:dyDescent="0.2">
      <c r="A31" s="1045">
        <v>42762</v>
      </c>
      <c r="B31">
        <v>1</v>
      </c>
      <c r="C31">
        <v>27</v>
      </c>
      <c r="D31" s="3">
        <f>'finished water daily demand'!D31/'finished water daily demand'!D$371</f>
        <v>0.92079106392810339</v>
      </c>
      <c r="E31" s="3">
        <f>'finished water daily demand'!E31/'finished water daily demand'!E$371</f>
        <v>0.89441591733655212</v>
      </c>
      <c r="F31" s="3">
        <f>'finished water daily demand'!F31/'finished water daily demand'!F$371</f>
        <v>0.90500778009536287</v>
      </c>
      <c r="G31" s="3">
        <f>'finished water daily demand'!G31/'finished water daily demand'!G$371</f>
        <v>1.1164845333802236</v>
      </c>
      <c r="H31" s="3">
        <f>'finished water daily demand'!H31/'finished water daily demand'!H$371</f>
        <v>0.80991367584955798</v>
      </c>
      <c r="I31" s="3">
        <f>'finished water daily demand'!I31/'finished water daily demand'!I$371</f>
        <v>0.93028793921981567</v>
      </c>
      <c r="J31" s="3">
        <f>'finished water daily demand'!J31/'finished water daily demand'!J$371</f>
        <v>0.89752488862275248</v>
      </c>
      <c r="K31" s="3">
        <f>'finished water daily demand'!K31/'finished water daily demand'!K$371</f>
        <v>0.82794151627097234</v>
      </c>
      <c r="L31" s="3">
        <f>'finished water daily demand'!L31/'finished water daily demand'!L$371</f>
        <v>0.85052574554656057</v>
      </c>
      <c r="M31" s="3">
        <f>'finished water daily demand'!M31/'finished water daily demand'!M$371</f>
        <v>0.92130639444203988</v>
      </c>
      <c r="N31" s="3">
        <f>'finished water daily demand'!N31/'finished water daily demand'!N$371</f>
        <v>0.84925062993016531</v>
      </c>
      <c r="O31" s="3">
        <f>'finished water daily demand'!O31/'finished water daily demand'!O$371</f>
        <v>0.90949536894142624</v>
      </c>
      <c r="P31" s="3">
        <f>'finished water daily demand'!P31/'finished water daily demand'!P$371</f>
        <v>0.92512834208879879</v>
      </c>
      <c r="Q31" s="3">
        <f>'finished water daily demand'!Q31/'finished water daily demand'!Q$371</f>
        <v>0.91204960504323151</v>
      </c>
      <c r="R31" s="3">
        <f>'finished water daily demand'!R31/'finished water daily demand'!R$371</f>
        <v>0.91100143248428256</v>
      </c>
      <c r="S31" s="3">
        <f>'finished water daily demand'!S31/'finished water daily demand'!S$371</f>
        <v>0.93683594314219298</v>
      </c>
      <c r="T31" s="3">
        <f>'finished water daily demand'!T31/'finished water daily demand'!T$371</f>
        <v>0.97064716692172193</v>
      </c>
      <c r="U31" s="3">
        <f>'finished water daily demand'!U31/'finished water daily demand'!U$371</f>
        <v>0.93219008657313074</v>
      </c>
      <c r="V31" s="3">
        <f>'finished water daily demand'!V31/'finished water daily demand'!V$371</f>
        <v>0.83466329193864308</v>
      </c>
      <c r="W31" s="3">
        <f>'finished water daily demand'!W31/'finished water daily demand'!W$371</f>
        <v>0.89542625475423676</v>
      </c>
      <c r="X31" s="3">
        <f>'finished water daily demand'!X31/'finished water daily demand'!X$371</f>
        <v>0.90995170752937959</v>
      </c>
      <c r="Y31" s="3"/>
      <c r="AA31" s="1052">
        <f t="shared" si="0"/>
        <v>0.80991367584955798</v>
      </c>
      <c r="AB31" s="1052">
        <f t="shared" si="1"/>
        <v>0.89441591733655212</v>
      </c>
      <c r="AC31" s="1052">
        <f t="shared" si="2"/>
        <v>0.90995170752937959</v>
      </c>
      <c r="AD31" s="1052">
        <f t="shared" si="3"/>
        <v>0.92512834208879879</v>
      </c>
      <c r="AE31" s="1052">
        <f t="shared" si="4"/>
        <v>1.1164845333802236</v>
      </c>
    </row>
    <row r="32" spans="1:31" x14ac:dyDescent="0.2">
      <c r="A32" s="1045">
        <v>42763</v>
      </c>
      <c r="B32">
        <v>1</v>
      </c>
      <c r="C32">
        <v>28</v>
      </c>
      <c r="D32" s="3">
        <f>'finished water daily demand'!D32/'finished water daily demand'!D$371</f>
        <v>0.94581789600291821</v>
      </c>
      <c r="E32" s="3">
        <f>'finished water daily demand'!E32/'finished water daily demand'!E$371</f>
        <v>0.84537674674608665</v>
      </c>
      <c r="F32" s="3">
        <f>'finished water daily demand'!F32/'finished water daily demand'!F$371</f>
        <v>0.98857981088278757</v>
      </c>
      <c r="G32" s="3">
        <f>'finished water daily demand'!G32/'finished water daily demand'!G$371</f>
        <v>0.94448818274080615</v>
      </c>
      <c r="H32" s="3">
        <f>'finished water daily demand'!H32/'finished water daily demand'!H$371</f>
        <v>0.88987699699620959</v>
      </c>
      <c r="I32" s="3">
        <f>'finished water daily demand'!I32/'finished water daily demand'!I$371</f>
        <v>0.89848198768659993</v>
      </c>
      <c r="J32" s="3">
        <f>'finished water daily demand'!J32/'finished water daily demand'!J$371</f>
        <v>0.90486540460069276</v>
      </c>
      <c r="K32" s="3">
        <f>'finished water daily demand'!K32/'finished water daily demand'!K$371</f>
        <v>0.8040813297408983</v>
      </c>
      <c r="L32" s="3">
        <f>'finished water daily demand'!L32/'finished water daily demand'!L$371</f>
        <v>0.93768543222496892</v>
      </c>
      <c r="M32" s="3">
        <f>'finished water daily demand'!M32/'finished water daily demand'!M$371</f>
        <v>0.92889515665601474</v>
      </c>
      <c r="N32" s="3">
        <f>'finished water daily demand'!N32/'finished water daily demand'!N$371</f>
        <v>0.76225560174897855</v>
      </c>
      <c r="O32" s="3">
        <f>'finished water daily demand'!O32/'finished water daily demand'!O$371</f>
        <v>0.9214297771659451</v>
      </c>
      <c r="P32" s="3">
        <f>'finished water daily demand'!P32/'finished water daily demand'!P$371</f>
        <v>0.94237481497663467</v>
      </c>
      <c r="Q32" s="3">
        <f>'finished water daily demand'!Q32/'finished water daily demand'!Q$371</f>
        <v>0.95147666534724795</v>
      </c>
      <c r="R32" s="3">
        <f>'finished water daily demand'!R32/'finished water daily demand'!R$371</f>
        <v>0.91201054439114759</v>
      </c>
      <c r="S32" s="3">
        <f>'finished water daily demand'!S32/'finished water daily demand'!S$371</f>
        <v>0.88396395252551763</v>
      </c>
      <c r="T32" s="3">
        <f>'finished water daily demand'!T32/'finished water daily demand'!T$371</f>
        <v>0.89460388424661297</v>
      </c>
      <c r="U32" s="3">
        <f>'finished water daily demand'!U32/'finished water daily demand'!U$371</f>
        <v>0.92894765096097365</v>
      </c>
      <c r="V32" s="3">
        <f>'finished water daily demand'!V32/'finished water daily demand'!V$371</f>
        <v>0.80414787916082997</v>
      </c>
      <c r="W32" s="3">
        <f>'finished water daily demand'!W32/'finished water daily demand'!W$371</f>
        <v>0.914202473350338</v>
      </c>
      <c r="X32" s="3">
        <f>'finished water daily demand'!X32/'finished water daily demand'!X$371</f>
        <v>0.96012800496005435</v>
      </c>
      <c r="Y32" s="3"/>
      <c r="AA32" s="1052">
        <f t="shared" si="0"/>
        <v>0.76225560174897855</v>
      </c>
      <c r="AB32" s="1052">
        <f t="shared" si="1"/>
        <v>0.88987699699620959</v>
      </c>
      <c r="AC32" s="1052">
        <f t="shared" si="2"/>
        <v>0.914202473350338</v>
      </c>
      <c r="AD32" s="1052">
        <f t="shared" si="3"/>
        <v>0.94237481497663467</v>
      </c>
      <c r="AE32" s="1052">
        <f t="shared" si="4"/>
        <v>0.98857981088278757</v>
      </c>
    </row>
    <row r="33" spans="1:31" x14ac:dyDescent="0.2">
      <c r="A33" s="1045">
        <v>42764</v>
      </c>
      <c r="B33">
        <v>1</v>
      </c>
      <c r="C33">
        <v>29</v>
      </c>
      <c r="D33" s="3">
        <f>'finished water daily demand'!D33/'finished water daily demand'!D$371</f>
        <v>1.0819927992262406</v>
      </c>
      <c r="E33" s="3">
        <f>'finished water daily demand'!E33/'finished water daily demand'!E$371</f>
        <v>0.96544777921527913</v>
      </c>
      <c r="F33" s="3">
        <f>'finished water daily demand'!F33/'finished water daily demand'!F$371</f>
        <v>0.93961470033332717</v>
      </c>
      <c r="G33" s="3">
        <f>'finished water daily demand'!G33/'finished water daily demand'!G$371</f>
        <v>1.0353490618238055</v>
      </c>
      <c r="H33" s="3">
        <f>'finished water daily demand'!H33/'finished water daily demand'!H$371</f>
        <v>0.90636312351592574</v>
      </c>
      <c r="I33" s="3">
        <f>'finished water daily demand'!I33/'finished water daily demand'!I$371</f>
        <v>0.84737560647300125</v>
      </c>
      <c r="J33" s="3">
        <f>'finished water daily demand'!J33/'finished water daily demand'!J$371</f>
        <v>0.83127673192184182</v>
      </c>
      <c r="K33" s="3">
        <f>'finished water daily demand'!K33/'finished water daily demand'!K$371</f>
        <v>0.86807949769328385</v>
      </c>
      <c r="L33" s="3">
        <f>'finished water daily demand'!L33/'finished water daily demand'!L$371</f>
        <v>0.89911665475511715</v>
      </c>
      <c r="M33" s="3">
        <f>'finished water daily demand'!M33/'finished water daily demand'!M$371</f>
        <v>0.93656057303376694</v>
      </c>
      <c r="N33" s="3">
        <f>'finished water daily demand'!N33/'finished water daily demand'!N$371</f>
        <v>0.84493315867998575</v>
      </c>
      <c r="O33" s="3">
        <f>'finished water daily demand'!O33/'finished water daily demand'!O$371</f>
        <v>0.89425383554625748</v>
      </c>
      <c r="P33" s="3">
        <f>'finished water daily demand'!P33/'finished water daily demand'!P$371</f>
        <v>0.90953405231794893</v>
      </c>
      <c r="Q33" s="3">
        <f>'finished water daily demand'!Q33/'finished water daily demand'!Q$371</f>
        <v>0.97617253461253228</v>
      </c>
      <c r="R33" s="3">
        <f>'finished water daily demand'!R33/'finished water daily demand'!R$371</f>
        <v>0.9149483560784315</v>
      </c>
      <c r="S33" s="3">
        <f>'finished water daily demand'!S33/'finished water daily demand'!S$371</f>
        <v>0.93683594314219298</v>
      </c>
      <c r="T33" s="3">
        <f>'finished water daily demand'!T33/'finished water daily demand'!T$371</f>
        <v>0.91670062971332789</v>
      </c>
      <c r="U33" s="3">
        <f>'finished water daily demand'!U33/'finished water daily demand'!U$371</f>
        <v>0.95378896272958202</v>
      </c>
      <c r="V33" s="3">
        <f>'finished water daily demand'!V33/'finished water daily demand'!V$371</f>
        <v>0.82970453736224847</v>
      </c>
      <c r="W33" s="3">
        <f>'finished water daily demand'!W33/'finished water daily demand'!W$371</f>
        <v>0.7336898863433291</v>
      </c>
      <c r="X33" s="3">
        <f>'finished water daily demand'!X33/'finished water daily demand'!X$371</f>
        <v>0.94851185214082634</v>
      </c>
      <c r="Y33" s="3"/>
      <c r="AA33" s="1052">
        <f t="shared" si="0"/>
        <v>0.7336898863433291</v>
      </c>
      <c r="AB33" s="1052">
        <f t="shared" si="1"/>
        <v>0.86807949769328385</v>
      </c>
      <c r="AC33" s="1052">
        <f t="shared" si="2"/>
        <v>0.9149483560784315</v>
      </c>
      <c r="AD33" s="1052">
        <f t="shared" si="3"/>
        <v>0.94851185214082634</v>
      </c>
      <c r="AE33" s="1052">
        <f t="shared" si="4"/>
        <v>1.0819927992262406</v>
      </c>
    </row>
    <row r="34" spans="1:31" x14ac:dyDescent="0.2">
      <c r="A34" s="1045">
        <v>42765</v>
      </c>
      <c r="B34">
        <v>1</v>
      </c>
      <c r="C34">
        <v>30</v>
      </c>
      <c r="D34" s="3">
        <f>'finished water daily demand'!D34/'finished water daily demand'!D$371</f>
        <v>1.0064472483107976</v>
      </c>
      <c r="E34" s="3">
        <f>'finished water daily demand'!E34/'finished water daily demand'!E$371</f>
        <v>0.98318831782974048</v>
      </c>
      <c r="F34" s="3">
        <f>'finished water daily demand'!F34/'finished water daily demand'!F$371</f>
        <v>1.0258006580748962</v>
      </c>
      <c r="G34" s="3">
        <f>'finished water daily demand'!G34/'finished water daily demand'!G$371</f>
        <v>1.0002446027836358</v>
      </c>
      <c r="H34" s="3">
        <f>'finished water daily demand'!H34/'finished water daily demand'!H$371</f>
        <v>0.86677398976449815</v>
      </c>
      <c r="I34" s="3">
        <f>'finished water daily demand'!I34/'finished water daily demand'!I$371</f>
        <v>0.80996747029473048</v>
      </c>
      <c r="J34" s="3">
        <f>'finished water daily demand'!J34/'finished water daily demand'!J$371</f>
        <v>0.91767460498219833</v>
      </c>
      <c r="K34" s="3">
        <f>'finished water daily demand'!K34/'finished water daily demand'!K$371</f>
        <v>0.8702359577003751</v>
      </c>
      <c r="L34" s="3">
        <f>'finished water daily demand'!L34/'finished water daily demand'!L$371</f>
        <v>0.90158111337938873</v>
      </c>
      <c r="M34" s="3">
        <f>'finished water daily demand'!M34/'finished water daily demand'!M$371</f>
        <v>0.94552911019573715</v>
      </c>
      <c r="N34" s="3">
        <f>'finished water daily demand'!N34/'finished water daily demand'!N$371</f>
        <v>0.65145395639390502</v>
      </c>
      <c r="O34" s="3">
        <f>'finished water daily demand'!O34/'finished water daily demand'!O$371</f>
        <v>0.87994692448192446</v>
      </c>
      <c r="P34" s="3">
        <f>'finished water daily demand'!P34/'finished water daily demand'!P$371</f>
        <v>0.91473697985301872</v>
      </c>
      <c r="Q34" s="3">
        <f>'finished water daily demand'!Q34/'finished water daily demand'!Q$371</f>
        <v>0.96463910803756558</v>
      </c>
      <c r="R34" s="3">
        <f>'finished water daily demand'!R34/'finished water daily demand'!R$371</f>
        <v>0.9226099651886831</v>
      </c>
      <c r="S34" s="3">
        <f>'finished water daily demand'!S34/'finished water daily demand'!S$371</f>
        <v>0.94726140608069231</v>
      </c>
      <c r="T34" s="3">
        <f>'finished water daily demand'!T34/'finished water daily demand'!T$371</f>
        <v>0.86474470448878893</v>
      </c>
      <c r="U34" s="3">
        <f>'finished water daily demand'!U34/'finished water daily demand'!U$371</f>
        <v>0.91411701706926729</v>
      </c>
      <c r="V34" s="3">
        <f>'finished water daily demand'!V34/'finished water daily demand'!V$371</f>
        <v>0.89302401887621086</v>
      </c>
      <c r="W34" s="3">
        <f>'finished water daily demand'!W34/'finished water daily demand'!W$371</f>
        <v>0.99141570513720301</v>
      </c>
      <c r="X34" s="3">
        <f>'finished water daily demand'!X34/'finished water daily demand'!X$371</f>
        <v>0.91382472046543894</v>
      </c>
      <c r="Y34" s="3"/>
      <c r="AA34" s="1052">
        <f t="shared" si="0"/>
        <v>0.65145395639390502</v>
      </c>
      <c r="AB34" s="1052">
        <f t="shared" si="1"/>
        <v>0.87994692448192446</v>
      </c>
      <c r="AC34" s="1052">
        <f t="shared" si="2"/>
        <v>0.91473697985301872</v>
      </c>
      <c r="AD34" s="1052">
        <f t="shared" si="3"/>
        <v>0.96463910803756558</v>
      </c>
      <c r="AE34" s="1052">
        <f t="shared" si="4"/>
        <v>1.0258006580748962</v>
      </c>
    </row>
    <row r="35" spans="1:31" x14ac:dyDescent="0.2">
      <c r="A35" s="1045">
        <v>42766</v>
      </c>
      <c r="B35">
        <v>1</v>
      </c>
      <c r="C35">
        <v>31</v>
      </c>
      <c r="D35" s="3">
        <f>'finished water daily demand'!D35/'finished water daily demand'!D$371</f>
        <v>1.2959868540765509</v>
      </c>
      <c r="E35" s="3">
        <f>'finished water daily demand'!E35/'finished water daily demand'!E$371</f>
        <v>0.91355060436865287</v>
      </c>
      <c r="F35" s="3">
        <f>'finished water daily demand'!F35/'finished water daily demand'!F$371</f>
        <v>0.95975298264201503</v>
      </c>
      <c r="G35" s="3">
        <f>'finished water daily demand'!G35/'finished water daily demand'!G$371</f>
        <v>1.0565434758359165</v>
      </c>
      <c r="H35" s="3">
        <f>'finished water daily demand'!H35/'finished water daily demand'!H$371</f>
        <v>0.7915583739874702</v>
      </c>
      <c r="I35" s="3">
        <f>'finished water daily demand'!I35/'finished water daily demand'!I$371</f>
        <v>0.9151439691147959</v>
      </c>
      <c r="J35" s="3">
        <f>'finished water daily demand'!J35/'finished water daily demand'!J$371</f>
        <v>0.88941361846712841</v>
      </c>
      <c r="K35" s="3">
        <f>'finished water daily demand'!K35/'finished water daily demand'!K$371</f>
        <v>0.86846209543647757</v>
      </c>
      <c r="L35" s="3">
        <f>'finished water daily demand'!L35/'finished water daily demand'!L$371</f>
        <v>0.89583070992275482</v>
      </c>
      <c r="M35" s="3">
        <f>'finished water daily demand'!M35/'finished water daily demand'!M$371</f>
        <v>0.87358917749053244</v>
      </c>
      <c r="N35" s="3">
        <f>'finished water daily demand'!N35/'finished water daily demand'!N$371</f>
        <v>0.69947069272767692</v>
      </c>
      <c r="O35" s="3">
        <f>'finished water daily demand'!O35/'finished water daily demand'!O$371</f>
        <v>0.71131948779150789</v>
      </c>
      <c r="P35" s="3">
        <f>'finished water daily demand'!P35/'finished water daily demand'!P$371</f>
        <v>0.94511396067058506</v>
      </c>
      <c r="Q35" s="3">
        <f>'finished water daily demand'!Q35/'finished water daily demand'!Q$371</f>
        <v>0.91762611288217755</v>
      </c>
      <c r="R35" s="3">
        <f>'finished water daily demand'!R35/'finished water daily demand'!R$371</f>
        <v>0.93162604670250726</v>
      </c>
      <c r="S35" s="3">
        <f>'finished water daily demand'!S35/'finished water daily demand'!S$371</f>
        <v>0.91561267930310497</v>
      </c>
      <c r="T35" s="3">
        <f>'finished water daily demand'!T35/'finished water daily demand'!T$371</f>
        <v>0.87655503396237811</v>
      </c>
      <c r="U35" s="3">
        <f>'finished water daily demand'!U35/'finished water daily demand'!U$371</f>
        <v>0.91930773893136453</v>
      </c>
      <c r="V35" s="3">
        <f>'finished water daily demand'!V35/'finished water daily demand'!V$371</f>
        <v>0.92780841075408693</v>
      </c>
      <c r="W35" s="3">
        <f>'finished water daily demand'!W35/'finished water daily demand'!W$371</f>
        <v>0.89795605767368158</v>
      </c>
      <c r="X35" s="3">
        <f>'finished water daily demand'!X35/'finished water daily demand'!X$371</f>
        <v>0.92152370471767497</v>
      </c>
      <c r="Y35" s="3"/>
      <c r="AA35" s="1052">
        <f t="shared" si="0"/>
        <v>0.69947069272767692</v>
      </c>
      <c r="AB35" s="1052">
        <f t="shared" si="1"/>
        <v>0.87655503396237811</v>
      </c>
      <c r="AC35" s="1052">
        <f t="shared" si="2"/>
        <v>0.9151439691147959</v>
      </c>
      <c r="AD35" s="1052">
        <f t="shared" si="3"/>
        <v>0.92780841075408693</v>
      </c>
      <c r="AE35" s="1052">
        <f t="shared" si="4"/>
        <v>1.2959868540765509</v>
      </c>
    </row>
    <row r="36" spans="1:31" x14ac:dyDescent="0.2">
      <c r="A36" s="1045">
        <v>42767</v>
      </c>
      <c r="B36">
        <v>2</v>
      </c>
      <c r="C36">
        <v>1</v>
      </c>
      <c r="D36" s="3">
        <f>'finished water daily demand'!D36/'finished water daily demand'!D$371</f>
        <v>1.0646996544202432</v>
      </c>
      <c r="E36" s="3">
        <f>'finished water daily demand'!E36/'finished water daily demand'!E$371</f>
        <v>0.95248916967332131</v>
      </c>
      <c r="F36" s="3">
        <f>'finished water daily demand'!F36/'finished water daily demand'!F$371</f>
        <v>1.0348941786055101</v>
      </c>
      <c r="G36" s="3">
        <f>'finished water daily demand'!G36/'finished water daily demand'!G$371</f>
        <v>0.95432983019798379</v>
      </c>
      <c r="H36" s="3">
        <f>'finished water daily demand'!H36/'finished water daily demand'!H$371</f>
        <v>0.82942786642391619</v>
      </c>
      <c r="I36" s="3">
        <f>'finished water daily demand'!I36/'finished water daily demand'!I$371</f>
        <v>0.87303722646002746</v>
      </c>
      <c r="J36" s="3">
        <f>'finished water daily demand'!J36/'finished water daily demand'!J$371</f>
        <v>0.90090152597260487</v>
      </c>
      <c r="K36" s="3">
        <f>'finished water daily demand'!K36/'finished water daily demand'!K$371</f>
        <v>0.83917597727565763</v>
      </c>
      <c r="L36" s="3">
        <f>'finished water daily demand'!L36/'finished water daily demand'!L$371</f>
        <v>0.87521140609968184</v>
      </c>
      <c r="M36" s="3">
        <f>'finished water daily demand'!M36/'finished water daily demand'!M$371</f>
        <v>0.94541412895007082</v>
      </c>
      <c r="N36" s="3">
        <f>'finished water daily demand'!N36/'finished water daily demand'!N$371</f>
        <v>0.62615438187182526</v>
      </c>
      <c r="O36" s="3">
        <f>'finished water daily demand'!O36/'finished water daily demand'!O$371</f>
        <v>0.6341053044593794</v>
      </c>
      <c r="P36" s="3">
        <f>'finished water daily demand'!P36/'finished water daily demand'!P$371</f>
        <v>0.93104141850748523</v>
      </c>
      <c r="Q36" s="3">
        <f>'finished water daily demand'!Q36/'finished water daily demand'!Q$371</f>
        <v>0.95420516861790972</v>
      </c>
      <c r="R36" s="3">
        <f>'finished water daily demand'!R36/'finished water daily demand'!R$371</f>
        <v>0.91897955962025846</v>
      </c>
      <c r="S36" s="3">
        <f>'finished water daily demand'!S36/'finished water daily demand'!S$371</f>
        <v>0.88501289462468413</v>
      </c>
      <c r="T36" s="3">
        <f>'finished water daily demand'!T36/'finished water daily demand'!T$371</f>
        <v>0.91808167630499748</v>
      </c>
      <c r="U36" s="3">
        <f>'finished water daily demand'!U36/'finished water daily demand'!U$371</f>
        <v>0.92598152418263246</v>
      </c>
      <c r="V36" s="3">
        <f>'finished water daily demand'!V36/'finished water daily demand'!V$371</f>
        <v>0.89157135808043375</v>
      </c>
      <c r="W36" s="3">
        <f>'finished water daily demand'!W36/'finished water daily demand'!W$371</f>
        <v>0.86739344715372424</v>
      </c>
      <c r="X36" s="3">
        <f>'finished water daily demand'!X36/'finished water daily demand'!X$371</f>
        <v>0.85202707543542633</v>
      </c>
      <c r="Y36" s="3"/>
      <c r="AA36" s="1052">
        <f t="shared" si="0"/>
        <v>0.62615438187182526</v>
      </c>
      <c r="AB36" s="1052">
        <f t="shared" si="1"/>
        <v>0.86739344715372424</v>
      </c>
      <c r="AC36" s="1052">
        <f t="shared" si="2"/>
        <v>0.90090152597260487</v>
      </c>
      <c r="AD36" s="1052">
        <f t="shared" si="3"/>
        <v>0.94541412895007082</v>
      </c>
      <c r="AE36" s="1052">
        <f t="shared" si="4"/>
        <v>1.0646996544202432</v>
      </c>
    </row>
    <row r="37" spans="1:31" x14ac:dyDescent="0.2">
      <c r="A37" s="1045">
        <v>42768</v>
      </c>
      <c r="B37">
        <v>2</v>
      </c>
      <c r="C37">
        <v>2</v>
      </c>
      <c r="D37" s="3">
        <f>'finished water daily demand'!D37/'finished water daily demand'!D$371</f>
        <v>1.0531249598887389</v>
      </c>
      <c r="E37" s="3">
        <f>'finished water daily demand'!E37/'finished water daily demand'!E$371</f>
        <v>0.98096465110360564</v>
      </c>
      <c r="F37" s="3">
        <f>'finished water daily demand'!F37/'finished water daily demand'!F$371</f>
        <v>0.90246748488640594</v>
      </c>
      <c r="G37" s="3">
        <f>'finished water daily demand'!G37/'finished water daily demand'!G$371</f>
        <v>0.92980320484210388</v>
      </c>
      <c r="H37" s="3">
        <f>'finished water daily demand'!H37/'finished water daily demand'!H$371</f>
        <v>0.90240047179009841</v>
      </c>
      <c r="I37" s="3">
        <f>'finished water daily demand'!I37/'finished water daily demand'!I$371</f>
        <v>0.89656640196925863</v>
      </c>
      <c r="J37" s="3">
        <f>'finished water daily demand'!J37/'finished water daily demand'!J$371</f>
        <v>0.9245746900014622</v>
      </c>
      <c r="K37" s="3">
        <f>'finished water daily demand'!K37/'finished water daily demand'!K$371</f>
        <v>0.78665574161908014</v>
      </c>
      <c r="L37" s="3">
        <f>'finished water daily demand'!L37/'finished water daily demand'!L$371</f>
        <v>0.97354330520812171</v>
      </c>
      <c r="M37" s="3">
        <f>'finished water daily demand'!M37/'finished water daily demand'!M$371</f>
        <v>0.96963684470376776</v>
      </c>
      <c r="N37" s="3">
        <f>'finished water daily demand'!N37/'finished water daily demand'!N$371</f>
        <v>0.71258450727261458</v>
      </c>
      <c r="O37" s="3">
        <f>'finished water daily demand'!O37/'finished water daily demand'!O$371</f>
        <v>0.6873068832915723</v>
      </c>
      <c r="P37" s="3">
        <f>'finished water daily demand'!P37/'finished water daily demand'!P$371</f>
        <v>0.93915015933164014</v>
      </c>
      <c r="Q37" s="3">
        <f>'finished water daily demand'!Q37/'finished water daily demand'!Q$371</f>
        <v>0.93434783261640175</v>
      </c>
      <c r="R37" s="3">
        <f>'finished water daily demand'!R37/'finished water daily demand'!R$371</f>
        <v>0.77610545790036545</v>
      </c>
      <c r="S37" s="3">
        <f>'finished water daily demand'!S37/'finished water daily demand'!S$371</f>
        <v>0.92597007045450308</v>
      </c>
      <c r="T37" s="3">
        <f>'finished water daily demand'!T37/'finished water daily demand'!T$371</f>
        <v>0.95465559983611203</v>
      </c>
      <c r="U37" s="3">
        <f>'finished water daily demand'!U37/'finished water daily demand'!U$371</f>
        <v>0.89071679766497047</v>
      </c>
      <c r="V37" s="3">
        <f>'finished water daily demand'!V37/'finished water daily demand'!V$371</f>
        <v>0.9274269680943642</v>
      </c>
      <c r="W37" s="3">
        <f>'finished water daily demand'!W37/'finished water daily demand'!W$371</f>
        <v>0.88339771439880066</v>
      </c>
      <c r="X37" s="3">
        <f>'finished water daily demand'!X37/'finished water daily demand'!X$371</f>
        <v>0.91364925233728767</v>
      </c>
      <c r="Y37" s="3"/>
      <c r="AA37" s="1052">
        <f t="shared" si="0"/>
        <v>0.6873068832915723</v>
      </c>
      <c r="AB37" s="1052">
        <f t="shared" si="1"/>
        <v>0.89071679766497047</v>
      </c>
      <c r="AC37" s="1052">
        <f t="shared" si="2"/>
        <v>0.9245746900014622</v>
      </c>
      <c r="AD37" s="1052">
        <f t="shared" si="3"/>
        <v>0.93915015933164014</v>
      </c>
      <c r="AE37" s="1052">
        <f t="shared" si="4"/>
        <v>1.0531249598887389</v>
      </c>
    </row>
    <row r="38" spans="1:31" x14ac:dyDescent="0.2">
      <c r="A38" s="1045">
        <v>42769</v>
      </c>
      <c r="B38">
        <v>2</v>
      </c>
      <c r="C38">
        <v>3</v>
      </c>
      <c r="D38" s="3">
        <f>'finished water daily demand'!D38/'finished water daily demand'!D$371</f>
        <v>0.98071422207557846</v>
      </c>
      <c r="E38" s="3">
        <f>'finished water daily demand'!E38/'finished water daily demand'!E$371</f>
        <v>0.79442062208136655</v>
      </c>
      <c r="F38" s="3">
        <f>'finished water daily demand'!F38/'finished water daily demand'!F$371</f>
        <v>0.9146167228422869</v>
      </c>
      <c r="G38" s="3">
        <f>'finished water daily demand'!G38/'finished water daily demand'!G$371</f>
        <v>1.0019494550990524</v>
      </c>
      <c r="H38" s="3">
        <f>'finished water daily demand'!H38/'finished water daily demand'!H$371</f>
        <v>0.87126001058618974</v>
      </c>
      <c r="I38" s="3">
        <f>'finished water daily demand'!I38/'finished water daily demand'!I$371</f>
        <v>0.85698967818645044</v>
      </c>
      <c r="J38" s="3">
        <f>'finished water daily demand'!J38/'finished water daily demand'!J$371</f>
        <v>0.97261836707708105</v>
      </c>
      <c r="K38" s="3">
        <f>'finished water daily demand'!K38/'finished water daily demand'!K$371</f>
        <v>0.78756006355753772</v>
      </c>
      <c r="L38" s="3">
        <f>'finished water daily demand'!L38/'finished water daily demand'!L$371</f>
        <v>0.96643744950813859</v>
      </c>
      <c r="M38" s="3">
        <f>'finished water daily demand'!M38/'finished water daily demand'!M$371</f>
        <v>0.93004496911267753</v>
      </c>
      <c r="N38" s="3">
        <f>'finished water daily demand'!N38/'finished water daily demand'!N$371</f>
        <v>0.71609497455079796</v>
      </c>
      <c r="O38" s="3">
        <f>'finished water daily demand'!O38/'finished water daily demand'!O$371</f>
        <v>0.80916725642747334</v>
      </c>
      <c r="P38" s="3">
        <f>'finished water daily demand'!P38/'finished water daily demand'!P$371</f>
        <v>0.92217905029663516</v>
      </c>
      <c r="Q38" s="3">
        <f>'finished water daily demand'!Q38/'finished water daily demand'!Q$371</f>
        <v>0.90937572825086932</v>
      </c>
      <c r="R38" s="3">
        <f>'finished water daily demand'!R38/'finished water daily demand'!R$371</f>
        <v>0.63067257951121258</v>
      </c>
      <c r="S38" s="3">
        <f>'finished water daily demand'!S38/'finished water daily demand'!S$371</f>
        <v>0.93341682969628825</v>
      </c>
      <c r="T38" s="3">
        <f>'finished water daily demand'!T38/'finished water daily demand'!T$371</f>
        <v>0.85483926686577882</v>
      </c>
      <c r="U38" s="3">
        <f>'finished water daily demand'!U38/'finished water daily demand'!U$371</f>
        <v>0.91549511944333595</v>
      </c>
      <c r="V38" s="3">
        <f>'finished water daily demand'!V38/'finished water daily demand'!V$371</f>
        <v>0.85794083024821877</v>
      </c>
      <c r="W38" s="3">
        <f>'finished water daily demand'!W38/'finished water daily demand'!W$371</f>
        <v>0.86507016458182295</v>
      </c>
      <c r="X38" s="3">
        <f>'finished water daily demand'!X38/'finished water daily demand'!X$371</f>
        <v>0.94470492835171871</v>
      </c>
      <c r="Y38" s="3"/>
      <c r="AA38" s="1052">
        <f t="shared" si="0"/>
        <v>0.63067257951121258</v>
      </c>
      <c r="AB38" s="1052">
        <f t="shared" si="1"/>
        <v>0.85483926686577882</v>
      </c>
      <c r="AC38" s="1052">
        <f t="shared" si="2"/>
        <v>0.90937572825086932</v>
      </c>
      <c r="AD38" s="1052">
        <f t="shared" si="3"/>
        <v>0.93341682969628825</v>
      </c>
      <c r="AE38" s="1052">
        <f t="shared" si="4"/>
        <v>1.0019494550990524</v>
      </c>
    </row>
    <row r="39" spans="1:31" x14ac:dyDescent="0.2">
      <c r="A39" s="1045">
        <v>42770</v>
      </c>
      <c r="B39">
        <v>2</v>
      </c>
      <c r="C39">
        <v>4</v>
      </c>
      <c r="D39" s="3">
        <f>'finished water daily demand'!D39/'finished water daily demand'!D$371</f>
        <v>1.0773767008118904</v>
      </c>
      <c r="E39" s="3">
        <f>'finished water daily demand'!E39/'finished water daily demand'!E$371</f>
        <v>0.86085876492397206</v>
      </c>
      <c r="F39" s="3">
        <f>'finished water daily demand'!F39/'finished water daily demand'!F$371</f>
        <v>0.96534899527623907</v>
      </c>
      <c r="G39" s="3">
        <f>'finished water daily demand'!G39/'finished water daily demand'!G$371</f>
        <v>0.97866272233620277</v>
      </c>
      <c r="H39" s="3">
        <f>'finished water daily demand'!H39/'finished water daily demand'!H$371</f>
        <v>0.88303581524313002</v>
      </c>
      <c r="I39" s="3">
        <f>'finished water daily demand'!I39/'finished water daily demand'!I$371</f>
        <v>0.88341030383506491</v>
      </c>
      <c r="J39" s="3">
        <f>'finished water daily demand'!J39/'finished water daily demand'!J$371</f>
        <v>0.88174277927018097</v>
      </c>
      <c r="K39" s="3">
        <f>'finished water daily demand'!K39/'finished water daily demand'!K$371</f>
        <v>0.81326367557754475</v>
      </c>
      <c r="L39" s="3">
        <f>'finished water daily demand'!L39/'finished water daily demand'!L$371</f>
        <v>0.92059851909668522</v>
      </c>
      <c r="M39" s="3">
        <f>'finished water daily demand'!M39/'finished water daily demand'!M$371</f>
        <v>0.93935845001164653</v>
      </c>
      <c r="N39" s="3">
        <f>'finished water daily demand'!N39/'finished water daily demand'!N$371</f>
        <v>0.71270555786841405</v>
      </c>
      <c r="O39" s="3">
        <f>'finished water daily demand'!O39/'finished water daily demand'!O$371</f>
        <v>0.64524887840396028</v>
      </c>
      <c r="P39" s="3">
        <f>'finished water daily demand'!P39/'finished water daily demand'!P$371</f>
        <v>0.9004035666714475</v>
      </c>
      <c r="Q39" s="3">
        <f>'finished water daily demand'!Q39/'finished water daily demand'!Q$371</f>
        <v>0.87139105142980333</v>
      </c>
      <c r="R39" s="3">
        <f>'finished water daily demand'!R39/'finished water daily demand'!R$371</f>
        <v>0.90326164904034023</v>
      </c>
      <c r="S39" s="3">
        <f>'finished water daily demand'!S39/'finished water daily demand'!S$371</f>
        <v>0.968416598132679</v>
      </c>
      <c r="T39" s="3">
        <f>'finished water daily demand'!T39/'finished water daily demand'!T$371</f>
        <v>0.8788409041830727</v>
      </c>
      <c r="U39" s="3">
        <f>'finished water daily demand'!U39/'finished water daily demand'!U$371</f>
        <v>0.97708422111877669</v>
      </c>
      <c r="V39" s="3">
        <f>'finished water daily demand'!V39/'finished water daily demand'!V$371</f>
        <v>0.92087886910245842</v>
      </c>
      <c r="W39" s="3">
        <f>'finished water daily demand'!W39/'finished water daily demand'!W$371</f>
        <v>0.90765340530622463</v>
      </c>
      <c r="X39" s="3">
        <f>'finished water daily demand'!X39/'finished water daily demand'!X$371</f>
        <v>0.92155949098065304</v>
      </c>
      <c r="Y39" s="3"/>
      <c r="AA39" s="1052">
        <f t="shared" si="0"/>
        <v>0.64524887840396028</v>
      </c>
      <c r="AB39" s="1052">
        <f t="shared" si="1"/>
        <v>0.8788409041830727</v>
      </c>
      <c r="AC39" s="1052">
        <f t="shared" si="2"/>
        <v>0.90326164904034023</v>
      </c>
      <c r="AD39" s="1052">
        <f t="shared" si="3"/>
        <v>0.93935845001164653</v>
      </c>
      <c r="AE39" s="1052">
        <f t="shared" si="4"/>
        <v>1.0773767008118904</v>
      </c>
    </row>
    <row r="40" spans="1:31" x14ac:dyDescent="0.2">
      <c r="A40" s="1045">
        <v>42771</v>
      </c>
      <c r="B40">
        <v>2</v>
      </c>
      <c r="C40">
        <v>5</v>
      </c>
      <c r="D40" s="3">
        <f>'finished water daily demand'!D40/'finished water daily demand'!D$371</f>
        <v>0.96080299160174065</v>
      </c>
      <c r="E40" s="3">
        <f>'finished water daily demand'!E40/'finished water daily demand'!E$371</f>
        <v>0.95353478098655076</v>
      </c>
      <c r="F40" s="3">
        <f>'finished water daily demand'!F40/'finished water daily demand'!F$371</f>
        <v>0.95404652239001031</v>
      </c>
      <c r="G40" s="3">
        <f>'finished water daily demand'!G40/'finished water daily demand'!G$371</f>
        <v>0.97889520219739601</v>
      </c>
      <c r="H40" s="3">
        <f>'finished water daily demand'!H40/'finished water daily demand'!H$371</f>
        <v>0.93623254548702195</v>
      </c>
      <c r="I40" s="3">
        <f>'finished water daily demand'!I40/'finished water daily demand'!I$371</f>
        <v>0.84379743692551445</v>
      </c>
      <c r="J40" s="3">
        <f>'finished water daily demand'!J40/'finished water daily demand'!J$371</f>
        <v>0.87194319043963064</v>
      </c>
      <c r="K40" s="3">
        <f>'finished water daily demand'!K40/'finished water daily demand'!K$371</f>
        <v>0.84978436924602585</v>
      </c>
      <c r="L40" s="3">
        <f>'finished water daily demand'!L40/'finished water daily demand'!L$371</f>
        <v>0.9064278820071231</v>
      </c>
      <c r="M40" s="3">
        <f>'finished water daily demand'!M40/'finished water daily demand'!M$371</f>
        <v>0.9234143839459219</v>
      </c>
      <c r="N40" s="3">
        <f>'finished water daily demand'!N40/'finished water daily demand'!N$371</f>
        <v>0.67703598230618345</v>
      </c>
      <c r="O40" s="3">
        <f>'finished water daily demand'!O40/'finished water daily demand'!O$371</f>
        <v>0.76818766192159504</v>
      </c>
      <c r="P40" s="3">
        <f>'finished water daily demand'!P40/'finished water daily demand'!P$371</f>
        <v>0.91383117770554834</v>
      </c>
      <c r="Q40" s="3">
        <f>'finished water daily demand'!Q40/'finished water daily demand'!Q$371</f>
        <v>0.92603633402486163</v>
      </c>
      <c r="R40" s="3">
        <f>'finished water daily demand'!R40/'finished water daily demand'!R$371</f>
        <v>0.95128293983261525</v>
      </c>
      <c r="S40" s="3">
        <f>'finished water daily demand'!S40/'finished water daily demand'!S$371</f>
        <v>0.93192747784793128</v>
      </c>
      <c r="T40" s="3">
        <f>'finished water daily demand'!T40/'finished water daily demand'!T$371</f>
        <v>0.83921915369103184</v>
      </c>
      <c r="U40" s="3">
        <f>'finished water daily demand'!U40/'finished water daily demand'!U$371</f>
        <v>0.97474341253240548</v>
      </c>
      <c r="V40" s="3">
        <f>'finished water daily demand'!V40/'finished water daily demand'!V$371</f>
        <v>0.90256962143577046</v>
      </c>
      <c r="W40" s="3">
        <f>'finished water daily demand'!W40/'finished water daily demand'!W$371</f>
        <v>0.94786103994487503</v>
      </c>
      <c r="X40" s="3">
        <f>'finished water daily demand'!X40/'finished water daily demand'!X$371</f>
        <v>0.90997133225423865</v>
      </c>
      <c r="Y40" s="3"/>
      <c r="AA40" s="1052">
        <f t="shared" si="0"/>
        <v>0.67703598230618345</v>
      </c>
      <c r="AB40" s="1052">
        <f t="shared" si="1"/>
        <v>0.87194319043963064</v>
      </c>
      <c r="AC40" s="1052">
        <f t="shared" si="2"/>
        <v>0.9234143839459219</v>
      </c>
      <c r="AD40" s="1052">
        <f t="shared" si="3"/>
        <v>0.95128293983261525</v>
      </c>
      <c r="AE40" s="1052">
        <f t="shared" si="4"/>
        <v>0.97889520219739601</v>
      </c>
    </row>
    <row r="41" spans="1:31" x14ac:dyDescent="0.2">
      <c r="A41" s="1045">
        <v>42772</v>
      </c>
      <c r="B41">
        <v>2</v>
      </c>
      <c r="C41">
        <v>6</v>
      </c>
      <c r="D41" s="3">
        <f>'finished water daily demand'!D41/'finished water daily demand'!D$371</f>
        <v>0.93651680218295952</v>
      </c>
      <c r="E41" s="3">
        <f>'finished water daily demand'!E41/'finished water daily demand'!E$371</f>
        <v>0.95035612259433289</v>
      </c>
      <c r="F41" s="3">
        <f>'finished water daily demand'!F41/'finished water daily demand'!F$371</f>
        <v>0.88475905016889411</v>
      </c>
      <c r="G41" s="3">
        <f>'finished water daily demand'!G41/'finished water daily demand'!G$371</f>
        <v>0.96614755647530359</v>
      </c>
      <c r="H41" s="3">
        <f>'finished water daily demand'!H41/'finished water daily demand'!H$371</f>
        <v>0.8804563532706573</v>
      </c>
      <c r="I41" s="3">
        <f>'finished water daily demand'!I41/'finished water daily demand'!I$371</f>
        <v>0.85684510567948124</v>
      </c>
      <c r="J41" s="3">
        <f>'finished water daily demand'!J41/'finished water daily demand'!J$371</f>
        <v>0.91231602831830194</v>
      </c>
      <c r="K41" s="3">
        <f>'finished water daily demand'!K41/'finished water daily demand'!K$371</f>
        <v>0.84254979373836481</v>
      </c>
      <c r="L41" s="3">
        <f>'finished water daily demand'!L41/'finished water daily demand'!L$371</f>
        <v>0.77425075112535202</v>
      </c>
      <c r="M41" s="3">
        <f>'finished water daily demand'!M41/'finished water daily demand'!M$371</f>
        <v>0.91854684454604929</v>
      </c>
      <c r="N41" s="3">
        <f>'finished water daily demand'!N41/'finished water daily demand'!N$371</f>
        <v>0.6422944613117485</v>
      </c>
      <c r="O41" s="3">
        <f>'finished water daily demand'!O41/'finished water daily demand'!O$371</f>
        <v>0.7811285865023988</v>
      </c>
      <c r="P41" s="3">
        <f>'finished water daily demand'!P41/'finished water daily demand'!P$371</f>
        <v>0.91759206822184536</v>
      </c>
      <c r="Q41" s="3">
        <f>'finished water daily demand'!Q41/'finished water daily demand'!Q$371</f>
        <v>0.95947037134558222</v>
      </c>
      <c r="R41" s="3">
        <f>'finished water daily demand'!R41/'finished water daily demand'!R$371</f>
        <v>0.92304788379681812</v>
      </c>
      <c r="S41" s="3">
        <f>'finished water daily demand'!S41/'finished water daily demand'!S$371</f>
        <v>0.9110765519709324</v>
      </c>
      <c r="T41" s="3">
        <f>'finished water daily demand'!T41/'finished water daily demand'!T$371</f>
        <v>0.8604886318397813</v>
      </c>
      <c r="U41" s="3">
        <f>'finished water daily demand'!U41/'finished water daily demand'!U$371</f>
        <v>1.0067961200308557</v>
      </c>
      <c r="V41" s="3">
        <f>'finished water daily demand'!V41/'finished water daily demand'!V$371</f>
        <v>0.8934149976024266</v>
      </c>
      <c r="W41" s="3">
        <f>'finished water daily demand'!W41/'finished water daily demand'!W$371</f>
        <v>0.90982300467775989</v>
      </c>
      <c r="X41" s="3">
        <f>'finished water daily demand'!X41/'finished water daily demand'!X$371</f>
        <v>0.89841867119190733</v>
      </c>
      <c r="Y41" s="3"/>
      <c r="AA41" s="1052">
        <f t="shared" si="0"/>
        <v>0.6422944613117485</v>
      </c>
      <c r="AB41" s="1052">
        <f t="shared" si="1"/>
        <v>0.8604886318397813</v>
      </c>
      <c r="AC41" s="1052">
        <f t="shared" si="2"/>
        <v>0.90982300467775989</v>
      </c>
      <c r="AD41" s="1052">
        <f t="shared" si="3"/>
        <v>0.92304788379681812</v>
      </c>
      <c r="AE41" s="1052">
        <f t="shared" si="4"/>
        <v>1.0067961200308557</v>
      </c>
    </row>
    <row r="42" spans="1:31" x14ac:dyDescent="0.2">
      <c r="A42" s="1045">
        <v>42773</v>
      </c>
      <c r="B42">
        <v>2</v>
      </c>
      <c r="C42">
        <v>7</v>
      </c>
      <c r="D42" s="3">
        <f>'finished water daily demand'!D42/'finished water daily demand'!D$371</f>
        <v>0.89138927290834469</v>
      </c>
      <c r="E42" s="3">
        <f>'finished water daily demand'!E42/'finished water daily demand'!E$371</f>
        <v>0.91247013934498244</v>
      </c>
      <c r="F42" s="3">
        <f>'finished water daily demand'!F42/'finished water daily demand'!F$371</f>
        <v>0.97882360464548901</v>
      </c>
      <c r="G42" s="3">
        <f>'finished water daily demand'!G42/'finished water daily demand'!G$371</f>
        <v>0.95246999130843846</v>
      </c>
      <c r="H42" s="3">
        <f>'finished water daily demand'!H42/'finished water daily demand'!H$371</f>
        <v>0.8189978680134834</v>
      </c>
      <c r="I42" s="3">
        <f>'finished water daily demand'!I42/'finished water daily demand'!I$371</f>
        <v>0.87871169735856702</v>
      </c>
      <c r="J42" s="3">
        <f>'finished water daily demand'!J42/'finished water daily demand'!J$371</f>
        <v>0.84434285036257539</v>
      </c>
      <c r="K42" s="3">
        <f>'finished water daily demand'!K42/'finished water daily demand'!K$371</f>
        <v>0.87420106158438171</v>
      </c>
      <c r="L42" s="3">
        <f>'finished water daily demand'!L42/'finished water daily demand'!L$371</f>
        <v>0.91953058702616752</v>
      </c>
      <c r="M42" s="3">
        <f>'finished water daily demand'!M42/'finished water daily demand'!M$371</f>
        <v>0.94568241852329216</v>
      </c>
      <c r="N42" s="3">
        <f>'finished water daily demand'!N42/'finished water daily demand'!N$371</f>
        <v>0.66230815981725355</v>
      </c>
      <c r="O42" s="3">
        <f>'finished water daily demand'!O42/'finished water daily demand'!O$371</f>
        <v>0.78867745917453413</v>
      </c>
      <c r="P42" s="3">
        <f>'finished water daily demand'!P42/'finished water daily demand'!P$371</f>
        <v>0.93935305901267363</v>
      </c>
      <c r="Q42" s="3">
        <f>'finished water daily demand'!Q42/'finished water daily demand'!Q$371</f>
        <v>0.89651359015898358</v>
      </c>
      <c r="R42" s="3">
        <f>'finished water daily demand'!R42/'finished water daily demand'!R$371</f>
        <v>0.94059961366494704</v>
      </c>
      <c r="S42" s="3">
        <f>'finished water daily demand'!S42/'finished water daily demand'!S$371</f>
        <v>0.95464009353537627</v>
      </c>
      <c r="T42" s="3">
        <f>'finished water daily demand'!T42/'finished water daily demand'!T$371</f>
        <v>0.78467393618674175</v>
      </c>
      <c r="U42" s="3">
        <f>'finished water daily demand'!U42/'finished water daily demand'!U$371</f>
        <v>0.96839886724423163</v>
      </c>
      <c r="V42" s="3">
        <f>'finished water daily demand'!V42/'finished water daily demand'!V$371</f>
        <v>0.89275891622770365</v>
      </c>
      <c r="W42" s="3">
        <f>'finished water daily demand'!W42/'finished water daily demand'!W$371</f>
        <v>0.88236784070532071</v>
      </c>
      <c r="X42" s="3">
        <f>'finished water daily demand'!X42/'finished water daily demand'!X$371</f>
        <v>0.93863226289864654</v>
      </c>
      <c r="Y42" s="3"/>
      <c r="AA42" s="1052">
        <f t="shared" si="0"/>
        <v>0.66230815981725355</v>
      </c>
      <c r="AB42" s="1052">
        <f t="shared" si="1"/>
        <v>0.87420106158438171</v>
      </c>
      <c r="AC42" s="1052">
        <f t="shared" si="2"/>
        <v>0.89651359015898358</v>
      </c>
      <c r="AD42" s="1052">
        <f t="shared" si="3"/>
        <v>0.94059961366494704</v>
      </c>
      <c r="AE42" s="1052">
        <f t="shared" si="4"/>
        <v>0.97882360464548901</v>
      </c>
    </row>
    <row r="43" spans="1:31" x14ac:dyDescent="0.2">
      <c r="A43" s="1045">
        <v>42774</v>
      </c>
      <c r="B43">
        <v>2</v>
      </c>
      <c r="C43">
        <v>8</v>
      </c>
      <c r="D43" s="3">
        <f>'finished water daily demand'!D43/'finished water daily demand'!D$371</f>
        <v>0.91753568109111772</v>
      </c>
      <c r="E43" s="3">
        <f>'finished water daily demand'!E43/'finished water daily demand'!E$371</f>
        <v>0.96332170287837915</v>
      </c>
      <c r="F43" s="3">
        <f>'finished water daily demand'!F43/'finished water daily demand'!F$371</f>
        <v>0.82754718415847228</v>
      </c>
      <c r="G43" s="3">
        <f>'finished water daily demand'!G43/'finished water daily demand'!G$371</f>
        <v>0.89547367867257821</v>
      </c>
      <c r="H43" s="3">
        <f>'finished water daily demand'!H43/'finished water daily demand'!H$371</f>
        <v>0.79357708335723143</v>
      </c>
      <c r="I43" s="3">
        <f>'finished water daily demand'!I43/'finished water daily demand'!I$371</f>
        <v>0.88460302701756033</v>
      </c>
      <c r="J43" s="3">
        <f>'finished water daily demand'!J43/'finished water daily demand'!J$371</f>
        <v>0.97658224570516883</v>
      </c>
      <c r="K43" s="3">
        <f>'finished water daily demand'!K43/'finished water daily demand'!K$371</f>
        <v>0.86707083091577342</v>
      </c>
      <c r="L43" s="3">
        <f>'finished water daily demand'!L43/'finished water daily demand'!L$371</f>
        <v>0.87882594541528014</v>
      </c>
      <c r="M43" s="3">
        <f>'finished water daily demand'!M43/'finished water daily demand'!M$371</f>
        <v>0.91831688205471673</v>
      </c>
      <c r="N43" s="3">
        <f>'finished water daily demand'!N43/'finished water daily demand'!N$371</f>
        <v>0.70826703602243513</v>
      </c>
      <c r="O43" s="3">
        <f>'finished water daily demand'!O43/'finished water daily demand'!O$371</f>
        <v>0.78148805662964327</v>
      </c>
      <c r="P43" s="3">
        <f>'finished water daily demand'!P43/'finished water daily demand'!P$371</f>
        <v>0.93280954429934759</v>
      </c>
      <c r="Q43" s="3">
        <f>'finished water daily demand'!Q43/'finished water daily demand'!Q$371</f>
        <v>0.94713475352646359</v>
      </c>
      <c r="R43" s="3">
        <f>'finished water daily demand'!R43/'finished water daily demand'!R$371</f>
        <v>0.87054514725334298</v>
      </c>
      <c r="S43" s="3">
        <f>'finished water daily demand'!S43/'finished water daily demand'!S$371</f>
        <v>0.96655490832223268</v>
      </c>
      <c r="T43" s="3">
        <f>'finished water daily demand'!T43/'finished water daily demand'!T$371</f>
        <v>0.86201254532024429</v>
      </c>
      <c r="U43" s="3">
        <f>'finished water daily demand'!U43/'finished water daily demand'!U$371</f>
        <v>0.94498327385638126</v>
      </c>
      <c r="V43" s="3">
        <f>'finished water daily demand'!V43/'finished water daily demand'!V$371</f>
        <v>0.90877950793605566</v>
      </c>
      <c r="W43" s="3">
        <f>'finished water daily demand'!W43/'finished water daily demand'!W$371</f>
        <v>0.94322055488577761</v>
      </c>
      <c r="X43" s="3">
        <f>'finished water daily demand'!X43/'finished water daily demand'!X$371</f>
        <v>0.94234481484909394</v>
      </c>
      <c r="Y43" s="3"/>
      <c r="AA43" s="1052">
        <f t="shared" si="0"/>
        <v>0.70826703602243513</v>
      </c>
      <c r="AB43" s="1052">
        <f t="shared" si="1"/>
        <v>0.86707083091577342</v>
      </c>
      <c r="AC43" s="1052">
        <f t="shared" si="2"/>
        <v>0.90877950793605566</v>
      </c>
      <c r="AD43" s="1052">
        <f t="shared" si="3"/>
        <v>0.94322055488577761</v>
      </c>
      <c r="AE43" s="1052">
        <f t="shared" si="4"/>
        <v>0.97658224570516883</v>
      </c>
    </row>
    <row r="44" spans="1:31" x14ac:dyDescent="0.2">
      <c r="A44" s="1045">
        <v>42775</v>
      </c>
      <c r="B44">
        <v>2</v>
      </c>
      <c r="C44">
        <v>9</v>
      </c>
      <c r="D44" s="3">
        <f>'finished water daily demand'!D44/'finished water daily demand'!D$371</f>
        <v>1.0135780869060993</v>
      </c>
      <c r="E44" s="3">
        <f>'finished water daily demand'!E44/'finished water daily demand'!E$371</f>
        <v>0.91768076905590956</v>
      </c>
      <c r="F44" s="3">
        <f>'finished water daily demand'!F44/'finished water daily demand'!F$371</f>
        <v>0.88321278351996391</v>
      </c>
      <c r="G44" s="3">
        <f>'finished water daily demand'!G44/'finished water daily demand'!G$371</f>
        <v>0.8913665344581656</v>
      </c>
      <c r="H44" s="3">
        <f>'finished water daily demand'!H44/'finished water daily demand'!H$371</f>
        <v>0.864231911298873</v>
      </c>
      <c r="I44" s="3">
        <f>'finished water daily demand'!I44/'finished water daily demand'!I$371</f>
        <v>0.87466366716343047</v>
      </c>
      <c r="J44" s="3">
        <f>'finished water daily demand'!J44/'finished water daily demand'!J$371</f>
        <v>0.93107104664193929</v>
      </c>
      <c r="K44" s="3">
        <f>'finished water daily demand'!K44/'finished water daily demand'!K$371</f>
        <v>0.8626883476755558</v>
      </c>
      <c r="L44" s="3">
        <f>'finished water daily demand'!L44/'finished water daily demand'!L$371</f>
        <v>0.91032994149555313</v>
      </c>
      <c r="M44" s="3">
        <f>'finished water daily demand'!M44/'finished water daily demand'!M$371</f>
        <v>0.95610738479703516</v>
      </c>
      <c r="N44" s="3">
        <f>'finished water daily demand'!N44/'finished water daily demand'!N$371</f>
        <v>0.69474971949149933</v>
      </c>
      <c r="O44" s="3">
        <f>'finished water daily demand'!O44/'finished water daily demand'!O$371</f>
        <v>0.79299110070146894</v>
      </c>
      <c r="P44" s="3">
        <f>'finished water daily demand'!P44/'finished water daily demand'!P$371</f>
        <v>0.92315007019872353</v>
      </c>
      <c r="Q44" s="3">
        <f>'finished water daily demand'!Q44/'finished water daily demand'!Q$371</f>
        <v>0.94694671057190405</v>
      </c>
      <c r="R44" s="3">
        <f>'finished water daily demand'!R44/'finished water daily demand'!R$371</f>
        <v>0.90121383360053653</v>
      </c>
      <c r="S44" s="3">
        <f>'finished water daily demand'!S44/'finished water daily demand'!S$371</f>
        <v>0.88612990851095208</v>
      </c>
      <c r="T44" s="3">
        <f>'finished water daily demand'!T44/'finished water daily demand'!T$371</f>
        <v>0.87801363686510703</v>
      </c>
      <c r="U44" s="3">
        <f>'finished water daily demand'!U44/'finished water daily demand'!U$371</f>
        <v>0.9646338637628924</v>
      </c>
      <c r="V44" s="3">
        <f>'finished water daily demand'!V44/'finished water daily demand'!V$371</f>
        <v>0.86720225802628503</v>
      </c>
      <c r="W44" s="3">
        <f>'finished water daily demand'!W44/'finished water daily demand'!W$371</f>
        <v>0.90358946809480589</v>
      </c>
      <c r="X44" s="3">
        <f>'finished water daily demand'!X44/'finished water daily demand'!X$371</f>
        <v>1.1094036806808878</v>
      </c>
      <c r="Y44" s="3"/>
      <c r="AA44" s="1052">
        <f t="shared" si="0"/>
        <v>0.69474971949149933</v>
      </c>
      <c r="AB44" s="1052">
        <f t="shared" si="1"/>
        <v>0.87466366716343047</v>
      </c>
      <c r="AC44" s="1052">
        <f t="shared" si="2"/>
        <v>0.90121383360053653</v>
      </c>
      <c r="AD44" s="1052">
        <f t="shared" si="3"/>
        <v>0.93107104664193929</v>
      </c>
      <c r="AE44" s="1052">
        <f t="shared" si="4"/>
        <v>1.1094036806808878</v>
      </c>
    </row>
    <row r="45" spans="1:31" x14ac:dyDescent="0.2">
      <c r="A45" s="1045">
        <v>42776</v>
      </c>
      <c r="B45">
        <v>2</v>
      </c>
      <c r="C45">
        <v>10</v>
      </c>
      <c r="D45" s="3">
        <f>'finished water daily demand'!D45/'finished water daily demand'!D$371</f>
        <v>1.0212601014314728</v>
      </c>
      <c r="E45" s="3">
        <f>'finished water daily demand'!E45/'finished water daily demand'!E$371</f>
        <v>0.92137526236265399</v>
      </c>
      <c r="F45" s="3">
        <f>'finished water daily demand'!F45/'finished water daily demand'!F$371</f>
        <v>0.86259589486755961</v>
      </c>
      <c r="G45" s="3">
        <f>'finished water daily demand'!G45/'finished water daily demand'!G$371</f>
        <v>0.96196291897382635</v>
      </c>
      <c r="H45" s="3">
        <f>'finished water daily demand'!H45/'finished water daily demand'!H$371</f>
        <v>0.88767137009221109</v>
      </c>
      <c r="I45" s="3">
        <f>'finished water daily demand'!I45/'finished water daily demand'!I$371</f>
        <v>0.89154250735208029</v>
      </c>
      <c r="J45" s="3">
        <f>'finished water daily demand'!J45/'finished water daily demand'!J$371</f>
        <v>0.95342291779476718</v>
      </c>
      <c r="K45" s="3">
        <f>'finished water daily demand'!K45/'finished water daily demand'!K$371</f>
        <v>0.85736676088386288</v>
      </c>
      <c r="L45" s="3">
        <f>'finished water daily demand'!L45/'finished water daily demand'!L$371</f>
        <v>0.87274694747541004</v>
      </c>
      <c r="M45" s="3">
        <f>'finished water daily demand'!M45/'finished water daily demand'!M$371</f>
        <v>0.96319789494645602</v>
      </c>
      <c r="N45" s="3">
        <f>'finished water daily demand'!N45/'finished water daily demand'!N$371</f>
        <v>0.77024494107174057</v>
      </c>
      <c r="O45" s="3">
        <f>'finished water daily demand'!O45/'finished water daily demand'!O$371</f>
        <v>0.77465812421199698</v>
      </c>
      <c r="P45" s="3">
        <f>'finished water daily demand'!P45/'finished water daily demand'!P$371</f>
        <v>0.91867903079880975</v>
      </c>
      <c r="Q45" s="3">
        <f>'finished water daily demand'!Q45/'finished water daily demand'!Q$371</f>
        <v>0.92667568007036483</v>
      </c>
      <c r="R45" s="3">
        <f>'finished water daily demand'!R45/'finished water daily demand'!R$371</f>
        <v>0.87724087070544965</v>
      </c>
      <c r="S45" s="3">
        <f>'finished water daily demand'!S45/'finished water daily demand'!S$371</f>
        <v>0.93043812599957421</v>
      </c>
      <c r="T45" s="3">
        <f>'finished water daily demand'!T45/'finished water daily demand'!T$371</f>
        <v>0.91992125757784227</v>
      </c>
      <c r="U45" s="3">
        <f>'finished water daily demand'!U45/'finished water daily demand'!U$371</f>
        <v>0.93311876674301619</v>
      </c>
      <c r="V45" s="3">
        <f>'finished water daily demand'!V45/'finished water daily demand'!V$371</f>
        <v>0.86415071674850374</v>
      </c>
      <c r="W45" s="3">
        <f>'finished water daily demand'!W45/'finished water daily demand'!W$371</f>
        <v>0.86728743040053058</v>
      </c>
      <c r="X45" s="3">
        <f>'finished water daily demand'!X45/'finished water daily demand'!X$371</f>
        <v>0.94548605327395729</v>
      </c>
      <c r="Y45" s="3"/>
      <c r="AA45" s="1052">
        <f t="shared" si="0"/>
        <v>0.77024494107174057</v>
      </c>
      <c r="AB45" s="1052">
        <f t="shared" si="1"/>
        <v>0.86728743040053058</v>
      </c>
      <c r="AC45" s="1052">
        <f t="shared" si="2"/>
        <v>0.91867903079880975</v>
      </c>
      <c r="AD45" s="1052">
        <f t="shared" si="3"/>
        <v>0.93311876674301619</v>
      </c>
      <c r="AE45" s="1052">
        <f t="shared" si="4"/>
        <v>1.0212601014314728</v>
      </c>
    </row>
    <row r="46" spans="1:31" x14ac:dyDescent="0.2">
      <c r="A46" s="1045">
        <v>42777</v>
      </c>
      <c r="B46">
        <v>2</v>
      </c>
      <c r="C46">
        <v>11</v>
      </c>
      <c r="D46" s="3">
        <f>'finished water daily demand'!D46/'finished water daily demand'!D$371</f>
        <v>0.98574370243748211</v>
      </c>
      <c r="E46" s="3">
        <f>'finished water daily demand'!E46/'finished water daily demand'!E$371</f>
        <v>0.86780510941486033</v>
      </c>
      <c r="F46" s="3">
        <f>'finished water daily demand'!F46/'finished water daily demand'!F$371</f>
        <v>1.0032325281750321</v>
      </c>
      <c r="G46" s="3">
        <f>'finished water daily demand'!G46/'finished water daily demand'!G$371</f>
        <v>0.95932814721363713</v>
      </c>
      <c r="H46" s="3">
        <f>'finished water daily demand'!H46/'finished water daily demand'!H$371</f>
        <v>0.8958957415986456</v>
      </c>
      <c r="I46" s="3">
        <f>'finished water daily demand'!I46/'finished water daily demand'!I$371</f>
        <v>0.87527810031804942</v>
      </c>
      <c r="J46" s="3">
        <f>'finished water daily demand'!J46/'finished water daily demand'!J$371</f>
        <v>0.83050597774415813</v>
      </c>
      <c r="K46" s="3">
        <f>'finished water daily demand'!K46/'finished water daily demand'!K$371</f>
        <v>0.81868960720829065</v>
      </c>
      <c r="L46" s="3">
        <f>'finished water daily demand'!L46/'finished water daily demand'!L$371</f>
        <v>0.88268693059330583</v>
      </c>
      <c r="M46" s="3">
        <f>'finished water daily demand'!M46/'finished water daily demand'!M$371</f>
        <v>0.98331961293805548</v>
      </c>
      <c r="N46" s="3">
        <f>'finished water daily demand'!N46/'finished water daily demand'!N$371</f>
        <v>0.72561762142035269</v>
      </c>
      <c r="O46" s="3">
        <f>'finished water daily demand'!O46/'finished water daily demand'!O$371</f>
        <v>0.78975586955626786</v>
      </c>
      <c r="P46" s="3">
        <f>'finished water daily demand'!P46/'finished water daily demand'!P$371</f>
        <v>0.92499066016238307</v>
      </c>
      <c r="Q46" s="3">
        <f>'finished water daily demand'!Q46/'finished water daily demand'!Q$371</f>
        <v>0.93758217143482925</v>
      </c>
      <c r="R46" s="3">
        <f>'finished water daily demand'!R46/'finished water daily demand'!R$371</f>
        <v>0.90202175990785549</v>
      </c>
      <c r="S46" s="3">
        <f>'finished water daily demand'!S46/'finished water daily demand'!S$371</f>
        <v>0.94868268614194817</v>
      </c>
      <c r="T46" s="3">
        <f>'finished water daily demand'!T46/'finished water daily demand'!T$371</f>
        <v>0.87115602620302302</v>
      </c>
      <c r="U46" s="3">
        <f>'finished water daily demand'!U46/'finished water daily demand'!U$371</f>
        <v>0.9119303813460673</v>
      </c>
      <c r="V46" s="3">
        <f>'finished water daily demand'!V46/'finished water daily demand'!V$371</f>
        <v>0.94768665922776751</v>
      </c>
      <c r="W46" s="3">
        <f>'finished water daily demand'!W46/'finished water daily demand'!W$371</f>
        <v>0.82788737824728797</v>
      </c>
      <c r="X46" s="3">
        <f>'finished water daily demand'!X46/'finished water daily demand'!X$371</f>
        <v>0.93005576169324666</v>
      </c>
      <c r="Y46" s="3"/>
      <c r="AA46" s="1052">
        <f t="shared" si="0"/>
        <v>0.72561762142035269</v>
      </c>
      <c r="AB46" s="1052">
        <f t="shared" si="1"/>
        <v>0.86780510941486033</v>
      </c>
      <c r="AC46" s="1052">
        <f t="shared" si="2"/>
        <v>0.90202175990785549</v>
      </c>
      <c r="AD46" s="1052">
        <f t="shared" si="3"/>
        <v>0.94768665922776751</v>
      </c>
      <c r="AE46" s="1052">
        <f t="shared" si="4"/>
        <v>1.0032325281750321</v>
      </c>
    </row>
    <row r="47" spans="1:31" x14ac:dyDescent="0.2">
      <c r="A47" s="1045">
        <v>42778</v>
      </c>
      <c r="B47">
        <v>2</v>
      </c>
      <c r="C47">
        <v>12</v>
      </c>
      <c r="D47" s="3">
        <f>'finished water daily demand'!D47/'finished water daily demand'!D$371</f>
        <v>0.90702888992412734</v>
      </c>
      <c r="E47" s="3">
        <f>'finished water daily demand'!E47/'finished water daily demand'!E$371</f>
        <v>0.91816872100208324</v>
      </c>
      <c r="F47" s="3">
        <f>'finished water daily demand'!F47/'finished water daily demand'!F$371</f>
        <v>1.0218613597073831</v>
      </c>
      <c r="G47" s="3">
        <f>'finished water daily demand'!G47/'finished water daily demand'!G$371</f>
        <v>0.97277323251930903</v>
      </c>
      <c r="H47" s="3">
        <f>'finished water daily demand'!H47/'finished water daily demand'!H$371</f>
        <v>0.85948420592924935</v>
      </c>
      <c r="I47" s="3">
        <f>'finished water daily demand'!I47/'finished water daily demand'!I$371</f>
        <v>0.85811011511546154</v>
      </c>
      <c r="J47" s="3">
        <f>'finished water daily demand'!J47/'finished water daily demand'!J$371</f>
        <v>0.81846753154033614</v>
      </c>
      <c r="K47" s="3">
        <f>'finished water daily demand'!K47/'finished water daily demand'!K$371</f>
        <v>0.86376657767910137</v>
      </c>
      <c r="L47" s="3">
        <f>'finished water daily demand'!L47/'finished water daily demand'!L$371</f>
        <v>0.90047210699846658</v>
      </c>
      <c r="M47" s="3">
        <f>'finished water daily demand'!M47/'finished water daily demand'!M$371</f>
        <v>0.94322948528241135</v>
      </c>
      <c r="N47" s="3">
        <f>'finished water daily demand'!N47/'finished water daily demand'!N$371</f>
        <v>0.78872533203045292</v>
      </c>
      <c r="O47" s="3">
        <f>'finished water daily demand'!O47/'finished water daily demand'!O$371</f>
        <v>0.77070395281230697</v>
      </c>
      <c r="P47" s="3">
        <f>'finished water daily demand'!P47/'finished water daily demand'!P$371</f>
        <v>0.92863560800380418</v>
      </c>
      <c r="Q47" s="3">
        <f>'finished water daily demand'!Q47/'finished water daily demand'!Q$371</f>
        <v>0.96202775552759467</v>
      </c>
      <c r="R47" s="3">
        <f>'finished water daily demand'!R47/'finished water daily demand'!R$371</f>
        <v>0.83790936692734386</v>
      </c>
      <c r="S47" s="3">
        <f>'finished water daily demand'!S47/'finished water daily demand'!S$371</f>
        <v>0.93416150562046696</v>
      </c>
      <c r="T47" s="3">
        <f>'finished water daily demand'!T47/'finished water daily demand'!T$371</f>
        <v>0.87420385316394922</v>
      </c>
      <c r="U47" s="3">
        <f>'finished water daily demand'!U47/'finished water daily demand'!U$371</f>
        <v>0.96050070734140602</v>
      </c>
      <c r="V47" s="3">
        <f>'finished water daily demand'!V47/'finished water daily demand'!V$371</f>
        <v>0.89886199878326634</v>
      </c>
      <c r="W47" s="3">
        <f>'finished water daily demand'!W47/'finished water daily demand'!W$371</f>
        <v>0.74233803954233191</v>
      </c>
      <c r="X47" s="3">
        <f>'finished water daily demand'!X47/'finished water daily demand'!X$371</f>
        <v>0.87759900405496316</v>
      </c>
      <c r="Y47" s="3"/>
      <c r="AA47" s="1052">
        <f t="shared" si="0"/>
        <v>0.74233803954233191</v>
      </c>
      <c r="AB47" s="1052">
        <f t="shared" si="1"/>
        <v>0.85811011511546154</v>
      </c>
      <c r="AC47" s="1052">
        <f t="shared" si="2"/>
        <v>0.89886199878326634</v>
      </c>
      <c r="AD47" s="1052">
        <f t="shared" si="3"/>
        <v>0.93416150562046696</v>
      </c>
      <c r="AE47" s="1052">
        <f t="shared" si="4"/>
        <v>1.0218613597073831</v>
      </c>
    </row>
    <row r="48" spans="1:31" x14ac:dyDescent="0.2">
      <c r="A48" s="1045">
        <v>42779</v>
      </c>
      <c r="B48">
        <v>2</v>
      </c>
      <c r="C48">
        <v>13</v>
      </c>
      <c r="D48" s="3">
        <f>'finished water daily demand'!D48/'finished water daily demand'!D$371</f>
        <v>0.8913548244127153</v>
      </c>
      <c r="E48" s="3">
        <f>'finished water daily demand'!E48/'finished water daily demand'!E$371</f>
        <v>0.87979726042000039</v>
      </c>
      <c r="F48" s="3">
        <f>'finished water daily demand'!F48/'finished water daily demand'!F$371</f>
        <v>0.89539883734843861</v>
      </c>
      <c r="G48" s="3">
        <f>'finished water daily demand'!G48/'finished water daily demand'!G$371</f>
        <v>1.0214002701522149</v>
      </c>
      <c r="H48" s="3">
        <f>'finished water daily demand'!H48/'finished water daily demand'!H$371</f>
        <v>0.9459148737605062</v>
      </c>
      <c r="I48" s="3">
        <f>'finished water daily demand'!I48/'finished water daily demand'!I$371</f>
        <v>0.85695353505970817</v>
      </c>
      <c r="J48" s="3">
        <f>'finished water daily demand'!J48/'finished water daily demand'!J$371</f>
        <v>0.90170898273017841</v>
      </c>
      <c r="K48" s="3">
        <f>'finished water daily demand'!K48/'finished water daily demand'!K$371</f>
        <v>0.82042868785917067</v>
      </c>
      <c r="L48" s="3">
        <f>'finished water daily demand'!L48/'finished water daily demand'!L$371</f>
        <v>0.90240259958747926</v>
      </c>
      <c r="M48" s="3">
        <f>'finished water daily demand'!M48/'finished water daily demand'!M$371</f>
        <v>0.97599914029730217</v>
      </c>
      <c r="N48" s="3">
        <f>'finished water daily demand'!N48/'finished water daily demand'!N$371</f>
        <v>0.73760163040449578</v>
      </c>
      <c r="O48" s="3">
        <f>'finished water daily demand'!O48/'finished water daily demand'!O$371</f>
        <v>0.75093309581385692</v>
      </c>
      <c r="P48" s="3">
        <f>'finished water daily demand'!P48/'finished water daily demand'!P$371</f>
        <v>0.92782400927967068</v>
      </c>
      <c r="Q48" s="3">
        <f>'finished water daily demand'!Q48/'finished water daily demand'!Q$371</f>
        <v>0.92253873507005069</v>
      </c>
      <c r="R48" s="3">
        <f>'finished water daily demand'!R48/'finished water daily demand'!R$371</f>
        <v>0.81702947811204107</v>
      </c>
      <c r="S48" s="3">
        <f>'finished water daily demand'!S48/'finished water daily demand'!S$371</f>
        <v>0.93788488524135949</v>
      </c>
      <c r="T48" s="3">
        <f>'finished water daily demand'!T48/'finished water daily demand'!T$371</f>
        <v>0.82009948205936445</v>
      </c>
      <c r="U48" s="3">
        <f>'finished water daily demand'!U48/'finished water daily demand'!U$371</f>
        <v>0.91081808380418927</v>
      </c>
      <c r="V48" s="3">
        <f>'finished water daily demand'!V48/'finished water daily demand'!V$371</f>
        <v>0.91259393453328219</v>
      </c>
      <c r="W48" s="3">
        <f>'finished water daily demand'!W48/'finished water daily demand'!W$371</f>
        <v>0.67622210605970179</v>
      </c>
      <c r="X48" s="3">
        <f>'finished water daily demand'!X48/'finished water daily demand'!X$371</f>
        <v>0.93741079220590373</v>
      </c>
      <c r="Y48" s="3"/>
      <c r="AA48" s="1052">
        <f t="shared" si="0"/>
        <v>0.67622210605970179</v>
      </c>
      <c r="AB48" s="1052">
        <f t="shared" si="1"/>
        <v>0.82042868785917067</v>
      </c>
      <c r="AC48" s="1052">
        <f t="shared" si="2"/>
        <v>0.90170898273017841</v>
      </c>
      <c r="AD48" s="1052">
        <f t="shared" si="3"/>
        <v>0.92782400927967068</v>
      </c>
      <c r="AE48" s="1052">
        <f t="shared" si="4"/>
        <v>1.0214002701522149</v>
      </c>
    </row>
    <row r="49" spans="1:31" x14ac:dyDescent="0.2">
      <c r="A49" s="1045">
        <v>42780</v>
      </c>
      <c r="B49">
        <v>2</v>
      </c>
      <c r="C49">
        <v>14</v>
      </c>
      <c r="D49" s="3">
        <f>'finished water daily demand'!D49/'finished water daily demand'!D$371</f>
        <v>0.98388348367349043</v>
      </c>
      <c r="E49" s="3">
        <f>'finished water daily demand'!E49/'finished water daily demand'!E$371</f>
        <v>0.9515610502179882</v>
      </c>
      <c r="F49" s="3">
        <f>'finished water daily demand'!F49/'finished water daily demand'!F$371</f>
        <v>0.90916797369843727</v>
      </c>
      <c r="G49" s="3">
        <f>'finished water daily demand'!G49/'finished water daily demand'!G$371</f>
        <v>0.96142046596437569</v>
      </c>
      <c r="H49" s="3">
        <f>'finished water daily demand'!H49/'finished water daily demand'!H$371</f>
        <v>0.81881095047924612</v>
      </c>
      <c r="I49" s="3">
        <f>'finished water daily demand'!I49/'finished water daily demand'!I$371</f>
        <v>0.85995341457931829</v>
      </c>
      <c r="J49" s="3">
        <f>'finished water daily demand'!J49/'finished water daily demand'!J$371</f>
        <v>0.91947303139679371</v>
      </c>
      <c r="K49" s="3">
        <f>'finished water daily demand'!K49/'finished water daily demand'!K$371</f>
        <v>0.849506116341885</v>
      </c>
      <c r="L49" s="3">
        <f>'finished water daily demand'!L49/'finished water daily demand'!L$371</f>
        <v>0.90523672700539182</v>
      </c>
      <c r="M49" s="3">
        <f>'finished water daily demand'!M49/'finished water daily demand'!M$371</f>
        <v>0.91770748145268533</v>
      </c>
      <c r="N49" s="3">
        <f>'finished water daily demand'!N49/'finished water daily demand'!N$371</f>
        <v>0.81301615158753748</v>
      </c>
      <c r="O49" s="3">
        <f>'finished water daily demand'!O49/'finished water daily demand'!O$371</f>
        <v>0.79406951108320245</v>
      </c>
      <c r="P49" s="3">
        <f>'finished water daily demand'!P49/'finished water daily demand'!P$371</f>
        <v>0.93281679071652746</v>
      </c>
      <c r="Q49" s="3">
        <f>'finished water daily demand'!Q49/'finished water daily demand'!Q$371</f>
        <v>0.91069202893278745</v>
      </c>
      <c r="R49" s="3">
        <f>'finished water daily demand'!R49/'finished water daily demand'!R$371</f>
        <v>0.87170206745955792</v>
      </c>
      <c r="S49" s="3">
        <f>'finished water daily demand'!S49/'finished water daily demand'!S$371</f>
        <v>0.94793801021776958</v>
      </c>
      <c r="T49" s="3">
        <f>'finished water daily demand'!T49/'finished water daily demand'!T$371</f>
        <v>0.88143699964800448</v>
      </c>
      <c r="U49" s="3">
        <f>'finished water daily demand'!U49/'finished water daily demand'!U$371</f>
        <v>0.90711042533126274</v>
      </c>
      <c r="V49" s="3">
        <f>'finished water daily demand'!V49/'finished water daily demand'!V$371</f>
        <v>0.90038776942215693</v>
      </c>
      <c r="W49" s="3">
        <f>'finished water daily demand'!W49/'finished water daily demand'!W$371</f>
        <v>0.93587852236601909</v>
      </c>
      <c r="X49" s="3">
        <f>'finished water daily demand'!X49/'finished water daily demand'!X$371</f>
        <v>0.91226824259886163</v>
      </c>
      <c r="Y49" s="3"/>
      <c r="AA49" s="1052">
        <f t="shared" si="0"/>
        <v>0.79406951108320245</v>
      </c>
      <c r="AB49" s="1052">
        <f t="shared" si="1"/>
        <v>0.87170206745955792</v>
      </c>
      <c r="AC49" s="1052">
        <f t="shared" si="2"/>
        <v>0.90916797369843727</v>
      </c>
      <c r="AD49" s="1052">
        <f t="shared" si="3"/>
        <v>0.93281679071652746</v>
      </c>
      <c r="AE49" s="1052">
        <f t="shared" si="4"/>
        <v>0.98388348367349043</v>
      </c>
    </row>
    <row r="50" spans="1:31" x14ac:dyDescent="0.2">
      <c r="A50" s="1045">
        <v>42781</v>
      </c>
      <c r="B50">
        <v>2</v>
      </c>
      <c r="C50">
        <v>15</v>
      </c>
      <c r="D50" s="3">
        <f>'finished water daily demand'!D50/'finished water daily demand'!D$371</f>
        <v>0.98229885287453433</v>
      </c>
      <c r="E50" s="3">
        <f>'finished water daily demand'!E50/'finished water daily demand'!E$371</f>
        <v>0.91695131575009003</v>
      </c>
      <c r="F50" s="3">
        <f>'finished water daily demand'!F50/'finished water daily demand'!F$371</f>
        <v>0.95713905568787094</v>
      </c>
      <c r="G50" s="3">
        <f>'finished water daily demand'!G50/'finished water daily demand'!G$371</f>
        <v>0.91767550541652654</v>
      </c>
      <c r="H50" s="3">
        <f>'finished water daily demand'!H50/'finished water daily demand'!H$371</f>
        <v>0.79159575749431765</v>
      </c>
      <c r="I50" s="3">
        <f>'finished water daily demand'!I50/'finished water daily demand'!I$371</f>
        <v>0.88069956932939308</v>
      </c>
      <c r="J50" s="3">
        <f>'finished water daily demand'!J50/'finished water daily demand'!J$371</f>
        <v>0.97320560835531622</v>
      </c>
      <c r="K50" s="3">
        <f>'finished water daily demand'!K50/'finished water daily demand'!K$371</f>
        <v>0.83667170113839029</v>
      </c>
      <c r="L50" s="3">
        <f>'finished water daily demand'!L50/'finished water daily demand'!L$371</f>
        <v>0.90782440856087709</v>
      </c>
      <c r="M50" s="3">
        <f>'finished water daily demand'!M50/'finished water daily demand'!M$371</f>
        <v>0.89792687448989583</v>
      </c>
      <c r="N50" s="3">
        <f>'finished water daily demand'!N50/'finished water daily demand'!N$371</f>
        <v>0.84210864477799929</v>
      </c>
      <c r="O50" s="3">
        <f>'finished water daily demand'!O50/'finished water daily demand'!O$371</f>
        <v>0.77681494497546422</v>
      </c>
      <c r="P50" s="3">
        <f>'finished water daily demand'!P50/'finished water daily demand'!P$371</f>
        <v>0.91453408017198534</v>
      </c>
      <c r="Q50" s="3">
        <f>'finished water daily demand'!Q50/'finished water daily demand'!Q$371</f>
        <v>0.92626198557033323</v>
      </c>
      <c r="R50" s="3">
        <f>'finished water daily demand'!R50/'finished water daily demand'!R$371</f>
        <v>0.9374960139561419</v>
      </c>
      <c r="S50" s="3">
        <f>'finished water daily demand'!S50/'finished water daily demand'!S$371</f>
        <v>0.91070421400884327</v>
      </c>
      <c r="T50" s="3">
        <f>'finished water daily demand'!T50/'finished water daily demand'!T$371</f>
        <v>0.85895927581117359</v>
      </c>
      <c r="U50" s="3">
        <f>'finished water daily demand'!U50/'finished water daily demand'!U$371</f>
        <v>0.91304267888794532</v>
      </c>
      <c r="V50" s="3">
        <f>'finished water daily demand'!V50/'finished water daily demand'!V$371</f>
        <v>0.90916095059577828</v>
      </c>
      <c r="W50" s="3">
        <f>'finished water daily demand'!W50/'finished water daily demand'!W$371</f>
        <v>0.94802485911389289</v>
      </c>
      <c r="X50" s="3">
        <f>'finished water daily demand'!X50/'finished water daily demand'!X$371</f>
        <v>0.9413638632636997</v>
      </c>
      <c r="Y50" s="3"/>
      <c r="AA50" s="1052">
        <f t="shared" si="0"/>
        <v>0.77681494497546422</v>
      </c>
      <c r="AB50" s="1052">
        <f t="shared" si="1"/>
        <v>0.88069956932939308</v>
      </c>
      <c r="AC50" s="1052">
        <f t="shared" si="2"/>
        <v>0.91304267888794532</v>
      </c>
      <c r="AD50" s="1052">
        <f t="shared" si="3"/>
        <v>0.9374960139561419</v>
      </c>
      <c r="AE50" s="1052">
        <f t="shared" si="4"/>
        <v>0.98229885287453433</v>
      </c>
    </row>
    <row r="51" spans="1:31" x14ac:dyDescent="0.2">
      <c r="A51" s="1045">
        <v>42782</v>
      </c>
      <c r="B51">
        <v>2</v>
      </c>
      <c r="C51">
        <v>16</v>
      </c>
      <c r="D51" s="3">
        <f>'finished water daily demand'!D51/'finished water daily demand'!D$371</f>
        <v>0.96431673815594721</v>
      </c>
      <c r="E51" s="3">
        <f>'finished water daily demand'!E51/'finished water daily demand'!E$371</f>
        <v>0.95549951949781919</v>
      </c>
      <c r="F51" s="3">
        <f>'finished water daily demand'!F51/'finished water daily demand'!F$371</f>
        <v>0.87371428839082066</v>
      </c>
      <c r="G51" s="3">
        <f>'finished water daily demand'!G51/'finished water daily demand'!G$371</f>
        <v>0.87935507496318488</v>
      </c>
      <c r="H51" s="3">
        <f>'finished water daily demand'!H51/'finished water daily demand'!H$371</f>
        <v>0.88849380724285465</v>
      </c>
      <c r="I51" s="3">
        <f>'finished water daily demand'!I51/'finished water daily demand'!I$371</f>
        <v>0.88944620600102742</v>
      </c>
      <c r="J51" s="3">
        <f>'finished water daily demand'!J51/'finished water daily demand'!J$371</f>
        <v>0.92721727575352064</v>
      </c>
      <c r="K51" s="3">
        <f>'finished water daily demand'!K51/'finished water daily demand'!K$371</f>
        <v>0.84258457535138243</v>
      </c>
      <c r="L51" s="3">
        <f>'finished water daily demand'!L51/'finished water daily demand'!L$371</f>
        <v>0.90084177579210722</v>
      </c>
      <c r="M51" s="3">
        <f>'finished water daily demand'!M51/'finished water daily demand'!M$371</f>
        <v>0.94334446652807769</v>
      </c>
      <c r="N51" s="3">
        <f>'finished water daily demand'!N51/'finished water daily demand'!N$371</f>
        <v>0.81559856429792521</v>
      </c>
      <c r="O51" s="3">
        <f>'finished water daily demand'!O51/'finished water daily demand'!O$371</f>
        <v>0.75848196848599247</v>
      </c>
      <c r="P51" s="3">
        <f>'finished water daily demand'!P51/'finished water daily demand'!P$371</f>
        <v>0.90755578042787366</v>
      </c>
      <c r="Q51" s="3">
        <f>'finished water daily demand'!Q51/'finished water daily demand'!Q$371</f>
        <v>0.8648847652020365</v>
      </c>
      <c r="R51" s="3">
        <f>'finished water daily demand'!R51/'finished water daily demand'!R$371</f>
        <v>0.90076613851847076</v>
      </c>
      <c r="S51" s="3">
        <f>'finished water daily demand'!S51/'finished water daily demand'!S$371</f>
        <v>0.92299136675778881</v>
      </c>
      <c r="T51" s="3">
        <f>'finished water daily demand'!T51/'finished water daily demand'!T$371</f>
        <v>0.90543863696529825</v>
      </c>
      <c r="U51" s="3">
        <f>'finished water daily demand'!U51/'finished water daily demand'!U$371</f>
        <v>0.93457675929870321</v>
      </c>
      <c r="V51" s="3">
        <f>'finished water daily demand'!V51/'finished water daily demand'!V$371</f>
        <v>0.97209898945001794</v>
      </c>
      <c r="W51" s="3">
        <f>'finished water daily demand'!W51/'finished water daily demand'!W$371</f>
        <v>0.907602451517868</v>
      </c>
      <c r="X51" s="3">
        <f>'finished water daily demand'!X51/'finished water daily demand'!X$371</f>
        <v>0.86784778517780847</v>
      </c>
      <c r="Y51" s="3"/>
      <c r="AA51" s="1052">
        <f t="shared" si="0"/>
        <v>0.75848196848599247</v>
      </c>
      <c r="AB51" s="1052">
        <f t="shared" si="1"/>
        <v>0.87371428839082066</v>
      </c>
      <c r="AC51" s="1052">
        <f t="shared" si="2"/>
        <v>0.90084177579210722</v>
      </c>
      <c r="AD51" s="1052">
        <f t="shared" si="3"/>
        <v>0.92721727575352064</v>
      </c>
      <c r="AE51" s="1052">
        <f t="shared" si="4"/>
        <v>0.97209898945001794</v>
      </c>
    </row>
    <row r="52" spans="1:31" x14ac:dyDescent="0.2">
      <c r="A52" s="1045">
        <v>42783</v>
      </c>
      <c r="B52">
        <v>2</v>
      </c>
      <c r="C52">
        <v>17</v>
      </c>
      <c r="D52" s="3">
        <f>'finished water daily demand'!D52/'finished water daily demand'!D$371</f>
        <v>0.98787950916650968</v>
      </c>
      <c r="E52" s="3">
        <f>'finished water daily demand'!E52/'finished water daily demand'!E$371</f>
        <v>0.87164149217680986</v>
      </c>
      <c r="F52" s="3">
        <f>'finished water daily demand'!F52/'finished water daily demand'!F$371</f>
        <v>0.87246254872263884</v>
      </c>
      <c r="G52" s="3">
        <f>'finished water daily demand'!G52/'finished water daily demand'!G$371</f>
        <v>0.86126039243364949</v>
      </c>
      <c r="H52" s="3">
        <f>'finished water daily demand'!H52/'finished water daily demand'!H$371</f>
        <v>0.92131652625489757</v>
      </c>
      <c r="I52" s="3">
        <f>'finished water daily demand'!I52/'finished water daily demand'!I$371</f>
        <v>0.90849363379421444</v>
      </c>
      <c r="J52" s="3">
        <f>'finished water daily demand'!J52/'finished water daily demand'!J$371</f>
        <v>0.9205007036337054</v>
      </c>
      <c r="K52" s="3">
        <f>'finished water daily demand'!K52/'finished water daily demand'!K$371</f>
        <v>0.82884583820943003</v>
      </c>
      <c r="L52" s="3">
        <f>'finished water daily demand'!L52/'finished water daily demand'!L$371</f>
        <v>0.87163794109448789</v>
      </c>
      <c r="M52" s="3">
        <f>'finished water daily demand'!M52/'finished water daily demand'!M$371</f>
        <v>0.94920851005705809</v>
      </c>
      <c r="N52" s="3">
        <f>'finished water daily demand'!N52/'finished water daily demand'!N$371</f>
        <v>0.83896132928721423</v>
      </c>
      <c r="O52" s="3">
        <f>'finished water daily demand'!O52/'finished water daily demand'!O$371</f>
        <v>0.71139138181695682</v>
      </c>
      <c r="P52" s="3">
        <f>'finished water daily demand'!P52/'finished water daily demand'!P$371</f>
        <v>0.87887446123037172</v>
      </c>
      <c r="Q52" s="3">
        <f>'finished water daily demand'!Q52/'finished water daily demand'!Q$371</f>
        <v>0.8781605977939535</v>
      </c>
      <c r="R52" s="3">
        <f>'finished water daily demand'!R52/'finished water daily demand'!R$371</f>
        <v>0.90755764144889417</v>
      </c>
      <c r="S52" s="3">
        <f>'finished water daily demand'!S52/'finished water daily demand'!S$371</f>
        <v>0.87942782519334517</v>
      </c>
      <c r="T52" s="3">
        <f>'finished water daily demand'!T52/'finished water daily demand'!T$371</f>
        <v>0.92753538243201328</v>
      </c>
      <c r="U52" s="3">
        <f>'finished water daily demand'!U52/'finished water daily demand'!U$371</f>
        <v>0.97666609828336592</v>
      </c>
      <c r="V52" s="3">
        <f>'finished water daily demand'!V52/'finished water daily demand'!V$371</f>
        <v>0.86913889690150548</v>
      </c>
      <c r="W52" s="3">
        <f>'finished water daily demand'!W52/'finished water daily demand'!W$371</f>
        <v>0.85523971388818587</v>
      </c>
      <c r="X52" s="3">
        <f>'finished water daily demand'!X52/'finished water daily demand'!X$371</f>
        <v>0.9859682744086844</v>
      </c>
      <c r="Y52" s="3"/>
      <c r="AA52" s="1052">
        <f t="shared" si="0"/>
        <v>0.71139138181695682</v>
      </c>
      <c r="AB52" s="1052">
        <f t="shared" si="1"/>
        <v>0.86913889690150548</v>
      </c>
      <c r="AC52" s="1052">
        <f t="shared" si="2"/>
        <v>0.87887446123037172</v>
      </c>
      <c r="AD52" s="1052">
        <f t="shared" si="3"/>
        <v>0.92131652625489757</v>
      </c>
      <c r="AE52" s="1052">
        <f t="shared" si="4"/>
        <v>0.98787950916650968</v>
      </c>
    </row>
    <row r="53" spans="1:31" x14ac:dyDescent="0.2">
      <c r="A53" s="1045">
        <v>42784</v>
      </c>
      <c r="B53">
        <v>2</v>
      </c>
      <c r="C53">
        <v>18</v>
      </c>
      <c r="D53" s="3">
        <f>'finished water daily demand'!D53/'finished water daily demand'!D$371</f>
        <v>0.95308652858073795</v>
      </c>
      <c r="E53" s="3">
        <f>'finished water daily demand'!E53/'finished water daily demand'!E$371</f>
        <v>0.89356447604418943</v>
      </c>
      <c r="F53" s="3">
        <f>'finished water daily demand'!F53/'finished water daily demand'!F$371</f>
        <v>0.97944947447957986</v>
      </c>
      <c r="G53" s="3">
        <f>'finished water daily demand'!G53/'finished water daily demand'!G$371</f>
        <v>0.93522773493661127</v>
      </c>
      <c r="H53" s="3">
        <f>'finished water daily demand'!H53/'finished water daily demand'!H$371</f>
        <v>0.91836322921395064</v>
      </c>
      <c r="I53" s="3">
        <f>'finished water daily demand'!I53/'finished water daily demand'!I$371</f>
        <v>1.0658608076301475</v>
      </c>
      <c r="J53" s="3">
        <f>'finished water daily demand'!J53/'finished water daily demand'!J$371</f>
        <v>0.84346198844522258</v>
      </c>
      <c r="K53" s="3">
        <f>'finished water daily demand'!K53/'finished water daily demand'!K$371</f>
        <v>0.86157533605899261</v>
      </c>
      <c r="L53" s="3">
        <f>'finished water daily demand'!L53/'finished water daily demand'!L$371</f>
        <v>0.89205187336553826</v>
      </c>
      <c r="M53" s="3">
        <f>'finished water daily demand'!M53/'finished water daily demand'!M$371</f>
        <v>0.92490914013958347</v>
      </c>
      <c r="N53" s="3">
        <f>'finished water daily demand'!N53/'finished water daily demand'!N$371</f>
        <v>0.81923008217190785</v>
      </c>
      <c r="O53" s="3">
        <f>'finished water daily demand'!O53/'finished water daily demand'!O$371</f>
        <v>0.73152170894265145</v>
      </c>
      <c r="P53" s="3">
        <f>'finished water daily demand'!P53/'finished water daily demand'!P$371</f>
        <v>0.92014280706912188</v>
      </c>
      <c r="Q53" s="3">
        <f>'finished water daily demand'!Q53/'finished water daily demand'!Q$371</f>
        <v>0.89625033002260002</v>
      </c>
      <c r="R53" s="3">
        <f>'finished water daily demand'!R53/'finished water daily demand'!R$371</f>
        <v>0.91868034707712409</v>
      </c>
      <c r="S53" s="3">
        <f>'finished water daily demand'!S53/'finished water daily demand'!S$371</f>
        <v>0.93155513988584204</v>
      </c>
      <c r="T53" s="3">
        <f>'finished water daily demand'!T53/'finished water daily demand'!T$371</f>
        <v>0.89286635075147769</v>
      </c>
      <c r="U53" s="3">
        <f>'finished water daily demand'!U53/'finished water daily demand'!U$371</f>
        <v>0.98227525588740783</v>
      </c>
      <c r="V53" s="3">
        <f>'finished water daily demand'!V53/'finished water daily demand'!V$371</f>
        <v>0.91529345872794798</v>
      </c>
      <c r="W53" s="3">
        <f>'finished water daily demand'!W53/'finished water daily demand'!W$371</f>
        <v>0.88207295404609931</v>
      </c>
      <c r="X53" s="3">
        <f>'finished water daily demand'!X53/'finished water daily demand'!X$371</f>
        <v>0.94469540458818424</v>
      </c>
      <c r="Y53" s="3"/>
      <c r="AA53" s="1052">
        <f t="shared" si="0"/>
        <v>0.73152170894265145</v>
      </c>
      <c r="AB53" s="1052">
        <f t="shared" si="1"/>
        <v>0.89205187336553826</v>
      </c>
      <c r="AC53" s="1052">
        <f t="shared" si="2"/>
        <v>0.91836322921395064</v>
      </c>
      <c r="AD53" s="1052">
        <f t="shared" si="3"/>
        <v>0.93522773493661127</v>
      </c>
      <c r="AE53" s="1052">
        <f t="shared" si="4"/>
        <v>1.0658608076301475</v>
      </c>
    </row>
    <row r="54" spans="1:31" x14ac:dyDescent="0.2">
      <c r="A54" s="1045">
        <v>42785</v>
      </c>
      <c r="B54">
        <v>2</v>
      </c>
      <c r="C54">
        <v>19</v>
      </c>
      <c r="D54" s="3">
        <f>'finished water daily demand'!D54/'finished water daily demand'!D$371</f>
        <v>0.95208752220748316</v>
      </c>
      <c r="E54" s="3">
        <f>'finished water daily demand'!E54/'finished water daily demand'!E$371</f>
        <v>0.9189031235347852</v>
      </c>
      <c r="F54" s="3">
        <f>'finished water daily demand'!F54/'finished water daily demand'!F$371</f>
        <v>0.90710628483319677</v>
      </c>
      <c r="G54" s="3">
        <f>'finished water daily demand'!G54/'finished water daily demand'!G$371</f>
        <v>0.97870146897973509</v>
      </c>
      <c r="H54" s="3">
        <f>'finished water daily demand'!H54/'finished water daily demand'!H$371</f>
        <v>0.99541063682650266</v>
      </c>
      <c r="I54" s="3">
        <f>'finished water daily demand'!I54/'finished water daily demand'!I$371</f>
        <v>0.82254527840104763</v>
      </c>
      <c r="J54" s="3">
        <f>'finished water daily demand'!J54/'finished water daily demand'!J$371</f>
        <v>0.79809759970155203</v>
      </c>
      <c r="K54" s="3">
        <f>'finished water daily demand'!K54/'finished water daily demand'!K$371</f>
        <v>0.85364512829097949</v>
      </c>
      <c r="L54" s="3">
        <f>'finished water daily demand'!L54/'finished water daily demand'!L$371</f>
        <v>0.93238684618278467</v>
      </c>
      <c r="M54" s="3">
        <f>'finished water daily demand'!M54/'finished water daily demand'!M$371</f>
        <v>0.96515257612278282</v>
      </c>
      <c r="N54" s="3">
        <f>'finished water daily demand'!N54/'finished water daily demand'!N$371</f>
        <v>0.79707782314061315</v>
      </c>
      <c r="O54" s="3">
        <f>'finished water daily demand'!O54/'finished water daily demand'!O$371</f>
        <v>0.72505124665224963</v>
      </c>
      <c r="P54" s="3">
        <f>'finished water daily demand'!P54/'finished water daily demand'!P$371</f>
        <v>0.88649044568630264</v>
      </c>
      <c r="Q54" s="3">
        <f>'finished water daily demand'!Q54/'finished water daily demand'!Q$371</f>
        <v>0.91595723166045995</v>
      </c>
      <c r="R54" s="3">
        <f>'finished water daily demand'!R54/'finished water daily demand'!R$371</f>
        <v>0.85726311445009251</v>
      </c>
      <c r="S54" s="3">
        <f>'finished water daily demand'!S54/'finished water daily demand'!S$371</f>
        <v>0.95352307964910843</v>
      </c>
      <c r="T54" s="3">
        <f>'finished water daily demand'!T54/'finished water daily demand'!T$371</f>
        <v>0.8543875353697844</v>
      </c>
      <c r="U54" s="3">
        <f>'finished water daily demand'!U54/'finished water daily demand'!U$371</f>
        <v>1.0099714646801696</v>
      </c>
      <c r="V54" s="3">
        <f>'finished water daily demand'!V54/'finished water daily demand'!V$371</f>
        <v>0.84395550758852989</v>
      </c>
      <c r="W54" s="3">
        <f>'finished water daily demand'!W54/'finished water daily demand'!W$371</f>
        <v>0.85634793587989144</v>
      </c>
      <c r="X54" s="3">
        <f>'finished water daily demand'!X54/'finished water daily demand'!X$371</f>
        <v>0.92504958932631032</v>
      </c>
      <c r="Y54" s="3"/>
      <c r="AA54" s="1052">
        <f t="shared" si="0"/>
        <v>0.72505124665224963</v>
      </c>
      <c r="AB54" s="1052">
        <f t="shared" si="1"/>
        <v>0.85364512829097949</v>
      </c>
      <c r="AC54" s="1052">
        <f t="shared" si="2"/>
        <v>0.90710628483319677</v>
      </c>
      <c r="AD54" s="1052">
        <f t="shared" si="3"/>
        <v>0.95208752220748316</v>
      </c>
      <c r="AE54" s="1052">
        <f t="shared" si="4"/>
        <v>1.0099714646801696</v>
      </c>
    </row>
    <row r="55" spans="1:31" x14ac:dyDescent="0.2">
      <c r="A55" s="1045">
        <v>42786</v>
      </c>
      <c r="B55">
        <v>2</v>
      </c>
      <c r="C55">
        <v>20</v>
      </c>
      <c r="D55" s="3">
        <f>'finished water daily demand'!D55/'finished water daily demand'!D$371</f>
        <v>0.95039954592163878</v>
      </c>
      <c r="E55" s="3">
        <f>'finished water daily demand'!E55/'finished water daily demand'!E$371</f>
        <v>0.95258676006255583</v>
      </c>
      <c r="F55" s="3">
        <f>'finished water daily demand'!F55/'finished water daily demand'!F$371</f>
        <v>0.95864850646420763</v>
      </c>
      <c r="G55" s="3">
        <f>'finished water daily demand'!G55/'finished water daily demand'!G$371</f>
        <v>1.0012132688719406</v>
      </c>
      <c r="H55" s="3">
        <f>'finished water daily demand'!H55/'finished water daily demand'!H$371</f>
        <v>0.96524214680062703</v>
      </c>
      <c r="I55" s="3">
        <f>'finished water daily demand'!I55/'finished water daily demand'!I$371</f>
        <v>0.78557085974368435</v>
      </c>
      <c r="J55" s="3">
        <f>'finished water daily demand'!J55/'finished water daily demand'!J$371</f>
        <v>0.88757848947264339</v>
      </c>
      <c r="K55" s="3">
        <f>'finished water daily demand'!K55/'finished water daily demand'!K$371</f>
        <v>0.92115623915814293</v>
      </c>
      <c r="L55" s="3">
        <f>'finished water daily demand'!L55/'finished water daily demand'!L$371</f>
        <v>0.89997921527361224</v>
      </c>
      <c r="M55" s="3">
        <f>'finished water daily demand'!M55/'finished water daily demand'!M$371</f>
        <v>0.89604884747734637</v>
      </c>
      <c r="N55" s="3">
        <f>'finished water daily demand'!N55/'finished water daily demand'!N$371</f>
        <v>0.76060124360638659</v>
      </c>
      <c r="O55" s="3">
        <f>'finished water daily demand'!O55/'finished water daily demand'!O$371</f>
        <v>0.69629363647268594</v>
      </c>
      <c r="P55" s="3">
        <f>'finished water daily demand'!P55/'finished water daily demand'!P$371</f>
        <v>0.88333825421310586</v>
      </c>
      <c r="Q55" s="3">
        <f>'finished water daily demand'!Q55/'finished water daily demand'!Q$371</f>
        <v>0.91539310279678077</v>
      </c>
      <c r="R55" s="3">
        <f>'finished water daily demand'!R55/'finished water daily demand'!R$371</f>
        <v>0.91884767086658103</v>
      </c>
      <c r="S55" s="3">
        <f>'finished water daily demand'!S55/'finished water daily demand'!S$371</f>
        <v>0.99336324159265954</v>
      </c>
      <c r="T55" s="3">
        <f>'finished water daily demand'!T55/'finished water daily demand'!T$371</f>
        <v>0.83107710166684323</v>
      </c>
      <c r="U55" s="3">
        <f>'finished water daily demand'!U55/'finished water daily demand'!U$371</f>
        <v>1.1243898051546846</v>
      </c>
      <c r="V55" s="3">
        <f>'finished water daily demand'!V55/'finished water daily demand'!V$371</f>
        <v>0.92099875108122853</v>
      </c>
      <c r="W55" s="3">
        <f>'finished water daily demand'!W55/'finished water daily demand'!W$371</f>
        <v>0.84686013721218412</v>
      </c>
      <c r="X55" s="3">
        <f>'finished water daily demand'!X55/'finished water daily demand'!X$371</f>
        <v>0.76301450039404717</v>
      </c>
      <c r="Y55" s="3"/>
      <c r="AA55" s="1052">
        <f t="shared" si="0"/>
        <v>0.69629363647268594</v>
      </c>
      <c r="AB55" s="1052">
        <f t="shared" si="1"/>
        <v>0.84686013721218412</v>
      </c>
      <c r="AC55" s="1052">
        <f t="shared" si="2"/>
        <v>0.91539310279678077</v>
      </c>
      <c r="AD55" s="1052">
        <f t="shared" si="3"/>
        <v>0.95258676006255583</v>
      </c>
      <c r="AE55" s="1052">
        <f t="shared" si="4"/>
        <v>1.1243898051546846</v>
      </c>
    </row>
    <row r="56" spans="1:31" x14ac:dyDescent="0.2">
      <c r="A56" s="1045">
        <v>42787</v>
      </c>
      <c r="B56">
        <v>2</v>
      </c>
      <c r="C56">
        <v>21</v>
      </c>
      <c r="D56" s="3">
        <f>'finished water daily demand'!D56/'finished water daily demand'!D$371</f>
        <v>0.93713687510429011</v>
      </c>
      <c r="E56" s="3">
        <f>'finished water daily demand'!E56/'finished water daily demand'!E$371</f>
        <v>0.93728598117896356</v>
      </c>
      <c r="F56" s="3">
        <f>'finished water daily demand'!F56/'finished water daily demand'!F$371</f>
        <v>1.0154922137486939</v>
      </c>
      <c r="G56" s="3">
        <f>'finished water daily demand'!G56/'finished water daily demand'!G$371</f>
        <v>0.9614592126079079</v>
      </c>
      <c r="H56" s="3">
        <f>'finished water daily demand'!H56/'finished water daily demand'!H$371</f>
        <v>0.81525951732874036</v>
      </c>
      <c r="I56" s="3">
        <f>'finished water daily demand'!I56/'finished water daily demand'!I$371</f>
        <v>0.87838640921788647</v>
      </c>
      <c r="J56" s="3">
        <f>'finished water daily demand'!J56/'finished water daily demand'!J$371</f>
        <v>0.88262364118753378</v>
      </c>
      <c r="K56" s="3">
        <f>'finished water daily demand'!K56/'finished water daily demand'!K$371</f>
        <v>0.86049710605544683</v>
      </c>
      <c r="L56" s="3">
        <f>'finished water daily demand'!L56/'finished water daily demand'!L$371</f>
        <v>0.8675715843644396</v>
      </c>
      <c r="M56" s="3">
        <f>'finished water daily demand'!M56/'finished water daily demand'!M$371</f>
        <v>0.8743173920464189</v>
      </c>
      <c r="N56" s="3">
        <f>'finished water daily demand'!N56/'finished water daily demand'!N$371</f>
        <v>0.79102529335064187</v>
      </c>
      <c r="O56" s="3">
        <f>'finished water daily demand'!O56/'finished water daily demand'!O$371</f>
        <v>0.70815615067175608</v>
      </c>
      <c r="P56" s="3">
        <f>'finished water daily demand'!P56/'finished water daily demand'!P$371</f>
        <v>0.90456301013263152</v>
      </c>
      <c r="Q56" s="3">
        <f>'finished water daily demand'!Q56/'finished water daily demand'!Q$371</f>
        <v>0.9097894227509008</v>
      </c>
      <c r="R56" s="3">
        <f>'finished water daily demand'!R56/'finished water daily demand'!R$371</f>
        <v>0.88218349633034432</v>
      </c>
      <c r="S56" s="3">
        <f>'finished water daily demand'!S56/'finished water daily demand'!S$371</f>
        <v>1.0890540978496002</v>
      </c>
      <c r="T56" s="3">
        <f>'finished water daily demand'!T56/'finished water daily demand'!T$371</f>
        <v>0.82536242611510668</v>
      </c>
      <c r="U56" s="3">
        <f>'finished water daily demand'!U56/'finished water daily demand'!U$371</f>
        <v>0.95120507788428277</v>
      </c>
      <c r="V56" s="3">
        <f>'finished water daily demand'!V56/'finished water daily demand'!V$371</f>
        <v>0.93587501481041246</v>
      </c>
      <c r="W56" s="3">
        <f>'finished water daily demand'!W56/'finished water daily demand'!W$371</f>
        <v>0.85980599331336427</v>
      </c>
      <c r="X56" s="3">
        <f>'finished water daily demand'!X56/'finished water daily demand'!X$371</f>
        <v>0.91074351061073255</v>
      </c>
      <c r="Y56" s="3"/>
      <c r="AA56" s="1052">
        <f t="shared" si="0"/>
        <v>0.70815615067175608</v>
      </c>
      <c r="AB56" s="1052">
        <f t="shared" si="1"/>
        <v>0.86049710605544683</v>
      </c>
      <c r="AC56" s="1052">
        <f t="shared" si="2"/>
        <v>0.88262364118753378</v>
      </c>
      <c r="AD56" s="1052">
        <f t="shared" si="3"/>
        <v>0.93713687510429011</v>
      </c>
      <c r="AE56" s="1052">
        <f t="shared" si="4"/>
        <v>1.0890540978496002</v>
      </c>
    </row>
    <row r="57" spans="1:31" x14ac:dyDescent="0.2">
      <c r="A57" s="1045">
        <v>42788</v>
      </c>
      <c r="B57">
        <v>2</v>
      </c>
      <c r="C57">
        <v>22</v>
      </c>
      <c r="D57" s="3">
        <f>'finished water daily demand'!D57/'finished water daily demand'!D$371</f>
        <v>0.97881955481595706</v>
      </c>
      <c r="E57" s="3">
        <f>'finished water daily demand'!E57/'finished water daily demand'!E$371</f>
        <v>0.88800283461541096</v>
      </c>
      <c r="F57" s="3">
        <f>'finished water daily demand'!F57/'finished water daily demand'!F$371</f>
        <v>0.91969731326020088</v>
      </c>
      <c r="G57" s="3">
        <f>'finished water daily demand'!G57/'finished water daily demand'!G$371</f>
        <v>0.88257104637635719</v>
      </c>
      <c r="H57" s="3">
        <f>'finished water daily demand'!H57/'finished water daily demand'!H$371</f>
        <v>0.81982030516412685</v>
      </c>
      <c r="I57" s="3">
        <f>'finished water daily demand'!I57/'finished water daily demand'!I$371</f>
        <v>0.87003734694041734</v>
      </c>
      <c r="J57" s="3">
        <f>'finished water daily demand'!J57/'finished water daily demand'!J$371</f>
        <v>0.88045818897404138</v>
      </c>
      <c r="K57" s="3">
        <f>'finished water daily demand'!K57/'finished water daily demand'!K$371</f>
        <v>0.85844499088740844</v>
      </c>
      <c r="L57" s="3">
        <f>'finished water daily demand'!L57/'finished water daily demand'!L$371</f>
        <v>0.87365058230430992</v>
      </c>
      <c r="M57" s="3">
        <f>'finished water daily demand'!M57/'finished water daily demand'!M$371</f>
        <v>0.93625395637865683</v>
      </c>
      <c r="N57" s="3">
        <f>'finished water daily demand'!N57/'finished water daily demand'!N$371</f>
        <v>0.79259895109603451</v>
      </c>
      <c r="O57" s="3">
        <f>'finished water daily demand'!O57/'finished water daily demand'!O$371</f>
        <v>0.70815615067175586</v>
      </c>
      <c r="P57" s="3">
        <f>'finished water daily demand'!P57/'finished water daily demand'!P$371</f>
        <v>0.91359929235579607</v>
      </c>
      <c r="Q57" s="3">
        <f>'finished water daily demand'!Q57/'finished water daily demand'!Q$371</f>
        <v>0.86857040711140721</v>
      </c>
      <c r="R57" s="3">
        <f>'finished water daily demand'!R57/'finished water daily demand'!R$371</f>
        <v>0.84675524040461281</v>
      </c>
      <c r="S57" s="3">
        <f>'finished water daily demand'!S57/'finished water daily demand'!S$371</f>
        <v>1.2729890511216959</v>
      </c>
      <c r="T57" s="3">
        <f>'finished water daily demand'!T57/'finished water daily demand'!T$371</f>
        <v>0.84784014995193746</v>
      </c>
      <c r="U57" s="3">
        <f>'finished water daily demand'!U57/'finished water daily demand'!U$371</f>
        <v>0.97841929107556413</v>
      </c>
      <c r="V57" s="3">
        <f>'finished water daily demand'!V57/'finished water daily demand'!V$371</f>
        <v>0.91718432448400178</v>
      </c>
      <c r="W57" s="3">
        <f>'finished water daily demand'!W57/'finished water daily demand'!W$371</f>
        <v>0.88044242152179575</v>
      </c>
      <c r="X57" s="3">
        <f>'finished water daily demand'!X57/'finished water daily demand'!X$371</f>
        <v>0.96936009056837402</v>
      </c>
      <c r="Y57" s="3"/>
      <c r="AA57" s="1052">
        <f t="shared" si="0"/>
        <v>0.70815615067175586</v>
      </c>
      <c r="AB57" s="1052">
        <f t="shared" si="1"/>
        <v>0.85844499088740844</v>
      </c>
      <c r="AC57" s="1052">
        <f t="shared" si="2"/>
        <v>0.88045818897404138</v>
      </c>
      <c r="AD57" s="1052">
        <f t="shared" si="3"/>
        <v>0.91969731326020088</v>
      </c>
      <c r="AE57" s="1052">
        <f t="shared" si="4"/>
        <v>1.2729890511216959</v>
      </c>
    </row>
    <row r="58" spans="1:31" x14ac:dyDescent="0.2">
      <c r="A58" s="1045">
        <v>42789</v>
      </c>
      <c r="B58">
        <v>2</v>
      </c>
      <c r="C58">
        <v>23</v>
      </c>
      <c r="D58" s="3">
        <f>'finished water daily demand'!D58/'finished water daily demand'!D$371</f>
        <v>1.001417767948894</v>
      </c>
      <c r="E58" s="3">
        <f>'finished water daily demand'!E58/'finished water daily demand'!E$371</f>
        <v>0.89131393710730455</v>
      </c>
      <c r="F58" s="3">
        <f>'finished water daily demand'!F58/'finished water daily demand'!F$371</f>
        <v>0.87272025983079393</v>
      </c>
      <c r="G58" s="3">
        <f>'finished water daily demand'!G58/'finished water daily demand'!G$371</f>
        <v>0.87222569255326077</v>
      </c>
      <c r="H58" s="3">
        <f>'finished water daily demand'!H58/'finished water daily demand'!H$371</f>
        <v>0.98744794986800033</v>
      </c>
      <c r="I58" s="3">
        <f>'finished water daily demand'!I58/'finished water daily demand'!I$371</f>
        <v>0.84314686064415323</v>
      </c>
      <c r="J58" s="3">
        <f>'finished water daily demand'!J58/'finished water daily demand'!J$371</f>
        <v>0.87451237103190971</v>
      </c>
      <c r="K58" s="3">
        <f>'finished water daily demand'!K58/'finished water daily demand'!K$371</f>
        <v>0.9060262374954865</v>
      </c>
      <c r="L58" s="3">
        <f>'finished water daily demand'!L58/'finished water daily demand'!L$371</f>
        <v>0.93842476981225043</v>
      </c>
      <c r="M58" s="3">
        <f>'finished water daily demand'!M58/'finished water daily demand'!M$371</f>
        <v>0.9844310983128296</v>
      </c>
      <c r="N58" s="3">
        <f>'finished water daily demand'!N58/'finished water daily demand'!N$371</f>
        <v>0.78924988461225032</v>
      </c>
      <c r="O58" s="3">
        <f>'finished water daily demand'!O58/'finished water daily demand'!O$371</f>
        <v>0.69773151698166413</v>
      </c>
      <c r="P58" s="3">
        <f>'finished water daily demand'!P58/'finished water daily demand'!P$371</f>
        <v>0.89357744168811071</v>
      </c>
      <c r="Q58" s="3">
        <f>'finished water daily demand'!Q58/'finished water daily demand'!Q$371</f>
        <v>0.91783766120605736</v>
      </c>
      <c r="R58" s="3">
        <f>'finished water daily demand'!R58/'finished water daily demand'!R$371</f>
        <v>0.7948841165179138</v>
      </c>
      <c r="S58" s="3">
        <f>'finished water daily demand'!S58/'finished water daily demand'!S$371</f>
        <v>1.216766018846217</v>
      </c>
      <c r="T58" s="3">
        <f>'finished water daily demand'!T58/'finished water daily demand'!T$371</f>
        <v>0.81964775056337014</v>
      </c>
      <c r="U58" s="3">
        <f>'finished water daily demand'!U58/'finished water daily demand'!U$371</f>
        <v>0.95773055679663355</v>
      </c>
      <c r="V58" s="3">
        <f>'finished water daily demand'!V58/'finished water daily demand'!V$371</f>
        <v>0.95685436109515898</v>
      </c>
      <c r="W58" s="3">
        <f>'finished water daily demand'!W58/'finished water daily demand'!W$371</f>
        <v>0.82312283981487533</v>
      </c>
      <c r="X58" s="3">
        <f>'finished water daily demand'!X58/'finished water daily demand'!X$371</f>
        <v>0.95734313002725457</v>
      </c>
      <c r="Y58" s="3"/>
      <c r="AA58" s="1052">
        <f t="shared" si="0"/>
        <v>0.69773151698166413</v>
      </c>
      <c r="AB58" s="1052">
        <f t="shared" si="1"/>
        <v>0.84314686064415323</v>
      </c>
      <c r="AC58" s="1052">
        <f t="shared" si="2"/>
        <v>0.89357744168811071</v>
      </c>
      <c r="AD58" s="1052">
        <f t="shared" si="3"/>
        <v>0.95734313002725457</v>
      </c>
      <c r="AE58" s="1052">
        <f t="shared" si="4"/>
        <v>1.216766018846217</v>
      </c>
    </row>
    <row r="59" spans="1:31" x14ac:dyDescent="0.2">
      <c r="A59" s="1045">
        <v>42790</v>
      </c>
      <c r="B59">
        <v>2</v>
      </c>
      <c r="C59">
        <v>24</v>
      </c>
      <c r="D59" s="3">
        <f>'finished water daily demand'!D59/'finished water daily demand'!D$371</f>
        <v>0.97317000153272282</v>
      </c>
      <c r="E59" s="3">
        <f>'finished water daily demand'!E59/'finished water daily demand'!E$371</f>
        <v>0.88821195687805676</v>
      </c>
      <c r="F59" s="3">
        <f>'finished water daily demand'!F59/'finished water daily demand'!F$371</f>
        <v>0.89186451357945506</v>
      </c>
      <c r="G59" s="3">
        <f>'finished water daily demand'!G59/'finished water daily demand'!G$371</f>
        <v>0.99753233773638228</v>
      </c>
      <c r="H59" s="3">
        <f>'finished water daily demand'!H59/'finished water daily demand'!H$371</f>
        <v>0.87140954461357945</v>
      </c>
      <c r="I59" s="3">
        <f>'finished water daily demand'!I59/'finished water daily demand'!I$371</f>
        <v>0.8366049547037987</v>
      </c>
      <c r="J59" s="3">
        <f>'finished water daily demand'!J59/'finished water daily demand'!J$371</f>
        <v>0.93562216654826225</v>
      </c>
      <c r="K59" s="3">
        <f>'finished water daily demand'!K59/'finished water daily demand'!K$371</f>
        <v>0.85225386377027545</v>
      </c>
      <c r="L59" s="3">
        <f>'finished water daily demand'!L59/'finished water daily demand'!L$371</f>
        <v>1.0038150719762589</v>
      </c>
      <c r="M59" s="3">
        <f>'finished water daily demand'!M59/'finished water daily demand'!M$371</f>
        <v>0.96139652209768434</v>
      </c>
      <c r="N59" s="3">
        <f>'finished water daily demand'!N59/'finished water daily demand'!N$371</f>
        <v>0.80087074180899509</v>
      </c>
      <c r="O59" s="3">
        <f>'finished water daily demand'!O59/'finished water daily demand'!O$371</f>
        <v>0.6844311222736158</v>
      </c>
      <c r="P59" s="3">
        <f>'finished water daily demand'!P59/'finished water daily demand'!P$371</f>
        <v>0.92824430147609682</v>
      </c>
      <c r="Q59" s="3">
        <f>'finished water daily demand'!Q59/'finished water daily demand'!Q$371</f>
        <v>0.90486269734143587</v>
      </c>
      <c r="R59" s="3">
        <f>'finished water daily demand'!R59/'finished water daily demand'!R$371</f>
        <v>0.84562390384473729</v>
      </c>
      <c r="S59" s="3">
        <f>'finished water daily demand'!S59/'finished water daily demand'!S$371</f>
        <v>1.043256528512621</v>
      </c>
      <c r="T59" s="3">
        <f>'finished water daily demand'!T59/'finished water daily demand'!T$371</f>
        <v>0.85241189039332677</v>
      </c>
      <c r="U59" s="3">
        <f>'finished water daily demand'!U59/'finished water daily demand'!U$371</f>
        <v>1.1099670136950002</v>
      </c>
      <c r="V59" s="3">
        <f>'finished water daily demand'!V59/'finished water daily demand'!V$371</f>
        <v>0.92930511909509395</v>
      </c>
      <c r="W59" s="3">
        <f>'finished water daily demand'!W59/'finished water daily demand'!W$371</f>
        <v>0.85006289761838338</v>
      </c>
      <c r="X59" s="3">
        <f>'finished water daily demand'!X59/'finished water daily demand'!X$371</f>
        <v>0.9361994224744854</v>
      </c>
      <c r="Y59" s="3"/>
      <c r="AA59" s="1052">
        <f t="shared" si="0"/>
        <v>0.6844311222736158</v>
      </c>
      <c r="AB59" s="1052">
        <f t="shared" si="1"/>
        <v>0.85225386377027545</v>
      </c>
      <c r="AC59" s="1052">
        <f t="shared" si="2"/>
        <v>0.90486269734143587</v>
      </c>
      <c r="AD59" s="1052">
        <f t="shared" si="3"/>
        <v>0.96139652209768434</v>
      </c>
      <c r="AE59" s="1052">
        <f t="shared" si="4"/>
        <v>1.1099670136950002</v>
      </c>
    </row>
    <row r="60" spans="1:31" x14ac:dyDescent="0.2">
      <c r="A60" s="1045">
        <v>42791</v>
      </c>
      <c r="B60">
        <v>2</v>
      </c>
      <c r="C60">
        <v>25</v>
      </c>
      <c r="D60" s="3">
        <f>'finished water daily demand'!D60/'finished water daily demand'!D$371</f>
        <v>1.005689381406949</v>
      </c>
      <c r="E60" s="3">
        <f>'finished water daily demand'!E60/'finished water daily demand'!E$371</f>
        <v>0.81139437906612621</v>
      </c>
      <c r="F60" s="3">
        <f>'finished water daily demand'!F60/'finished water daily demand'!F$371</f>
        <v>1.0011340234371979</v>
      </c>
      <c r="G60" s="3">
        <f>'finished water daily demand'!G60/'finished water daily demand'!G$371</f>
        <v>0.94092349153584409</v>
      </c>
      <c r="H60" s="3">
        <f>'finished water daily demand'!H60/'finished water daily demand'!H$371</f>
        <v>0.94856910274667372</v>
      </c>
      <c r="I60" s="3">
        <f>'finished water daily demand'!I60/'finished water daily demand'!I$371</f>
        <v>0.80277498807301462</v>
      </c>
      <c r="J60" s="3">
        <f>'finished water daily demand'!J60/'finished water daily demand'!J$371</f>
        <v>0.82276173338743119</v>
      </c>
      <c r="K60" s="3">
        <f>'finished water daily demand'!K60/'finished water daily demand'!K$371</f>
        <v>0.83114142466859176</v>
      </c>
      <c r="L60" s="3">
        <f>'finished water daily demand'!L60/'finished water daily demand'!L$371</f>
        <v>0.89283228526322445</v>
      </c>
      <c r="M60" s="3">
        <f>'finished water daily demand'!M60/'finished water daily demand'!M$371</f>
        <v>0.96212473665357057</v>
      </c>
      <c r="N60" s="3">
        <f>'finished water daily demand'!N60/'finished water daily demand'!N$371</f>
        <v>0.76382925949437119</v>
      </c>
      <c r="O60" s="3">
        <f>'finished water daily demand'!O60/'finished water daily demand'!O$371</f>
        <v>0.72792700767020602</v>
      </c>
      <c r="P60" s="3">
        <f>'finished water daily demand'!P60/'finished water daily demand'!P$371</f>
        <v>0.90420793569082325</v>
      </c>
      <c r="Q60" s="3">
        <f>'finished water daily demand'!Q60/'finished water daily demand'!Q$371</f>
        <v>0.88116928506690939</v>
      </c>
      <c r="R60" s="3">
        <f>'finished water daily demand'!R60/'finished water daily demand'!R$371</f>
        <v>0.96671373672411032</v>
      </c>
      <c r="S60" s="3">
        <f>'finished water daily demand'!S60/'finished water daily demand'!S$371</f>
        <v>1.0119801396971226</v>
      </c>
      <c r="T60" s="3">
        <f>'finished water daily demand'!T60/'finished water daily demand'!T$371</f>
        <v>0.88479505185316787</v>
      </c>
      <c r="U60" s="3">
        <f>'finished water daily demand'!U60/'finished water daily demand'!U$371</f>
        <v>1.0576996225207678</v>
      </c>
      <c r="V60" s="3">
        <f>'finished water daily demand'!V60/'finished water daily demand'!V$371</f>
        <v>0.94837725208122714</v>
      </c>
      <c r="W60" s="3">
        <f>'finished water daily demand'!W60/'finished water daily demand'!W$371</f>
        <v>0.88743763195431591</v>
      </c>
      <c r="X60" s="3">
        <f>'finished water daily demand'!X60/'finished water daily demand'!X$371</f>
        <v>0.93390106913538751</v>
      </c>
      <c r="Y60" s="3"/>
      <c r="AA60" s="1052">
        <f t="shared" si="0"/>
        <v>0.72792700767020602</v>
      </c>
      <c r="AB60" s="1052">
        <f t="shared" si="1"/>
        <v>0.83114142466859176</v>
      </c>
      <c r="AC60" s="1052">
        <f t="shared" si="2"/>
        <v>0.90420793569082325</v>
      </c>
      <c r="AD60" s="1052">
        <f t="shared" si="3"/>
        <v>0.96212473665357057</v>
      </c>
      <c r="AE60" s="1052">
        <f t="shared" si="4"/>
        <v>1.0576996225207678</v>
      </c>
    </row>
    <row r="61" spans="1:31" x14ac:dyDescent="0.2">
      <c r="A61" s="1045">
        <v>42792</v>
      </c>
      <c r="B61">
        <v>2</v>
      </c>
      <c r="C61">
        <v>26</v>
      </c>
      <c r="D61" s="3">
        <f>'finished water daily demand'!D61/'finished water daily demand'!D$371</f>
        <v>1.0257039573676752</v>
      </c>
      <c r="E61" s="3">
        <f>'finished water daily demand'!E61/'finished water daily demand'!E$371</f>
        <v>0.94282772113907998</v>
      </c>
      <c r="F61" s="3">
        <f>'finished water daily demand'!F61/'finished water daily demand'!F$371</f>
        <v>1.0314334865817136</v>
      </c>
      <c r="G61" s="3">
        <f>'finished water daily demand'!G61/'finished water daily demand'!G$371</f>
        <v>0.9032617540225496</v>
      </c>
      <c r="H61" s="3">
        <f>'finished water daily demand'!H61/'finished water daily demand'!H$371</f>
        <v>0.86894223316164898</v>
      </c>
      <c r="I61" s="3">
        <f>'finished water daily demand'!I61/'finished water daily demand'!I$371</f>
        <v>0.78730572982731439</v>
      </c>
      <c r="J61" s="3">
        <f>'finished water daily demand'!J61/'finished water daily demand'!J$371</f>
        <v>0.82327556950588698</v>
      </c>
      <c r="K61" s="3">
        <f>'finished water daily demand'!K61/'finished water daily demand'!K$371</f>
        <v>0.85767979540102135</v>
      </c>
      <c r="L61" s="3">
        <f>'finished water daily demand'!L61/'finished water daily demand'!L$371</f>
        <v>0.8831387480077556</v>
      </c>
      <c r="M61" s="3">
        <f>'finished water daily demand'!M61/'finished water daily demand'!M$371</f>
        <v>0.95714221600803162</v>
      </c>
      <c r="N61" s="3">
        <f>'finished water daily demand'!N61/'finished water daily demand'!N$371</f>
        <v>0.79861113068740597</v>
      </c>
      <c r="O61" s="3">
        <f>'finished water daily demand'!O61/'finished water daily demand'!O$371</f>
        <v>0.68946370405503954</v>
      </c>
      <c r="P61" s="3">
        <f>'finished water daily demand'!P61/'finished water daily demand'!P$371</f>
        <v>0.88680204162503251</v>
      </c>
      <c r="Q61" s="3">
        <f>'finished water daily demand'!Q61/'finished water daily demand'!Q$371</f>
        <v>0.89132360461313487</v>
      </c>
      <c r="R61" s="3">
        <f>'finished water daily demand'!R61/'finished water daily demand'!R$371</f>
        <v>0.82659892303344185</v>
      </c>
      <c r="S61" s="3">
        <f>'finished water daily demand'!S61/'finished water daily demand'!S$371</f>
        <v>0.90362979272914723</v>
      </c>
      <c r="T61" s="3">
        <f>'finished water daily demand'!T61/'finished water daily demand'!T$371</f>
        <v>0.82460046937487497</v>
      </c>
      <c r="U61" s="3">
        <f>'finished water daily demand'!U61/'finished water daily demand'!U$371</f>
        <v>1.019288280741248</v>
      </c>
      <c r="V61" s="3">
        <f>'finished water daily demand'!V61/'finished water daily demand'!V$371</f>
        <v>0.90261230668578718</v>
      </c>
      <c r="W61" s="3">
        <f>'finished water daily demand'!W61/'finished water daily demand'!W$371</f>
        <v>0.85783853193683723</v>
      </c>
      <c r="X61" s="3">
        <f>'finished water daily demand'!X61/'finished water daily demand'!X$371</f>
        <v>0.88841094404035392</v>
      </c>
      <c r="Y61" s="3"/>
      <c r="AA61" s="1052">
        <f t="shared" si="0"/>
        <v>0.68946370405503954</v>
      </c>
      <c r="AB61" s="1052">
        <f t="shared" si="1"/>
        <v>0.82659892303344185</v>
      </c>
      <c r="AC61" s="1052">
        <f t="shared" si="2"/>
        <v>0.88680204162503251</v>
      </c>
      <c r="AD61" s="1052">
        <f t="shared" si="3"/>
        <v>0.90362979272914723</v>
      </c>
      <c r="AE61" s="1052">
        <f t="shared" si="4"/>
        <v>1.0314334865817136</v>
      </c>
    </row>
    <row r="62" spans="1:31" x14ac:dyDescent="0.2">
      <c r="A62" s="1045">
        <v>42793</v>
      </c>
      <c r="B62">
        <v>2</v>
      </c>
      <c r="C62">
        <v>27</v>
      </c>
      <c r="D62" s="3">
        <f>'finished water daily demand'!D62/'finished water daily demand'!D$371</f>
        <v>0.89245717627285848</v>
      </c>
      <c r="E62" s="3">
        <f>'finished water daily demand'!E62/'finished water daily demand'!E$371</f>
        <v>0.93610095502396984</v>
      </c>
      <c r="F62" s="3">
        <f>'finished water daily demand'!F62/'finished water daily demand'!F$371</f>
        <v>0.94204454792450354</v>
      </c>
      <c r="G62" s="3">
        <f>'finished water daily demand'!G62/'finished water daily demand'!G$371</f>
        <v>0.93321290947293711</v>
      </c>
      <c r="H62" s="3">
        <f>'finished water daily demand'!H62/'finished water daily demand'!H$371</f>
        <v>0.92954089776133209</v>
      </c>
      <c r="I62" s="3">
        <f>'finished water daily demand'!I62/'finished water daily demand'!I$371</f>
        <v>0.74874101359329037</v>
      </c>
      <c r="J62" s="3">
        <f>'finished water daily demand'!J62/'finished water daily demand'!J$371</f>
        <v>0.89631370348639228</v>
      </c>
      <c r="K62" s="3">
        <f>'finished water daily demand'!K62/'finished water daily demand'!K$371</f>
        <v>0.86181880735011573</v>
      </c>
      <c r="L62" s="3">
        <f>'finished water daily demand'!L62/'finished water daily demand'!L$371</f>
        <v>0.91041209011636237</v>
      </c>
      <c r="M62" s="3">
        <f>'finished water daily demand'!M62/'finished water daily demand'!M$371</f>
        <v>0.96070663462368655</v>
      </c>
      <c r="N62" s="3">
        <f>'finished water daily demand'!N62/'finished water daily demand'!N$371</f>
        <v>0.81894763078170929</v>
      </c>
      <c r="O62" s="3">
        <f>'finished water daily demand'!O62/'finished water daily demand'!O$371</f>
        <v>0.7142671428349131</v>
      </c>
      <c r="P62" s="3">
        <f>'finished water daily demand'!P62/'finished water daily demand'!P$371</f>
        <v>0.87963533503424685</v>
      </c>
      <c r="Q62" s="3">
        <f>'finished water daily demand'!Q62/'finished water daily demand'!Q$371</f>
        <v>0.90749529870527212</v>
      </c>
      <c r="R62" s="3">
        <f>'finished water daily demand'!R62/'finished water daily demand'!R$371</f>
        <v>0.91635077440779411</v>
      </c>
      <c r="S62" s="3">
        <f>'finished water daily demand'!S62/'finished water daily demand'!S$371</f>
        <v>0.96692724628432181</v>
      </c>
      <c r="T62" s="3">
        <f>'finished water daily demand'!T62/'finished water daily demand'!T$371</f>
        <v>0.86183838377962008</v>
      </c>
      <c r="U62" s="3">
        <f>'finished water daily demand'!U62/'finished water daily demand'!U$371</f>
        <v>1.0952582028515143</v>
      </c>
      <c r="V62" s="3">
        <f>'finished water daily demand'!V62/'finished water daily demand'!V$371</f>
        <v>0.87721322063070639</v>
      </c>
      <c r="W62" s="3">
        <f>'finished water daily demand'!W62/'finished water daily demand'!W$371</f>
        <v>0.85379157932153737</v>
      </c>
      <c r="X62" s="3">
        <f>'finished water daily demand'!X62/'finished water daily demand'!X$371</f>
        <v>0.94855514197507429</v>
      </c>
      <c r="Y62" s="3"/>
      <c r="AA62" s="1052">
        <f t="shared" si="0"/>
        <v>0.7142671428349131</v>
      </c>
      <c r="AB62" s="1052">
        <f t="shared" si="1"/>
        <v>0.86183838377962008</v>
      </c>
      <c r="AC62" s="1052">
        <f t="shared" si="2"/>
        <v>0.90749529870527212</v>
      </c>
      <c r="AD62" s="1052">
        <f t="shared" si="3"/>
        <v>0.93610095502396984</v>
      </c>
      <c r="AE62" s="1052">
        <f t="shared" si="4"/>
        <v>1.0952582028515143</v>
      </c>
    </row>
    <row r="63" spans="1:31" x14ac:dyDescent="0.2">
      <c r="A63" s="1045">
        <v>42794</v>
      </c>
      <c r="B63">
        <v>2</v>
      </c>
      <c r="C63">
        <v>28</v>
      </c>
      <c r="D63" s="3">
        <f>'finished water daily demand'!D63/'finished water daily demand'!D$371</f>
        <v>0.90623657452464923</v>
      </c>
      <c r="E63" s="3">
        <f>'finished water daily demand'!E63/'finished water daily demand'!E$371</f>
        <v>0.89898175340432129</v>
      </c>
      <c r="F63" s="3">
        <f>'finished water daily demand'!F63/'finished water daily demand'!F$371</f>
        <v>0.95312612557517074</v>
      </c>
      <c r="G63" s="3">
        <f>'finished water daily demand'!G63/'finished water daily demand'!G$371</f>
        <v>0.93735880033088204</v>
      </c>
      <c r="H63" s="3">
        <f>'finished water daily demand'!H63/'finished water daily demand'!H$371</f>
        <v>0.88703585047580491</v>
      </c>
      <c r="I63" s="3">
        <f>'finished water daily demand'!I63/'finished water daily demand'!I$371</f>
        <v>0.82637644983573044</v>
      </c>
      <c r="J63" s="3">
        <f>'finished water daily demand'!J63/'finished water daily demand'!J$371</f>
        <v>0.90809523163098627</v>
      </c>
      <c r="K63" s="3">
        <f>'finished water daily demand'!K63/'finished water daily demand'!K$371</f>
        <v>0.83406308016207009</v>
      </c>
      <c r="L63" s="3">
        <f>'finished water daily demand'!L63/'finished water daily demand'!L$371</f>
        <v>0.89410558888576475</v>
      </c>
      <c r="M63" s="3">
        <f>'finished water daily demand'!M63/'finished water daily demand'!M$371</f>
        <v>0.9213063944420401</v>
      </c>
      <c r="N63" s="3">
        <f>'finished water daily demand'!N63/'finished water daily demand'!N$371</f>
        <v>0.89642001209334132</v>
      </c>
      <c r="O63" s="3">
        <f>'finished water daily demand'!O63/'finished water daily demand'!O$371</f>
        <v>0.72648912716122782</v>
      </c>
      <c r="P63" s="3">
        <f>'finished water daily demand'!P63/'finished water daily demand'!P$371</f>
        <v>0.91339639267476258</v>
      </c>
      <c r="Q63" s="3">
        <f>'finished water daily demand'!Q63/'finished water daily demand'!Q$371</f>
        <v>0.88718665961282073</v>
      </c>
      <c r="R63" s="3">
        <f>'finished water daily demand'!R63/'finished water daily demand'!R$371</f>
        <v>0.87458114538774878</v>
      </c>
      <c r="S63" s="3">
        <f>'finished water daily demand'!S63/'finished water daily demand'!S$371</f>
        <v>1.0492139359060488</v>
      </c>
      <c r="T63" s="3">
        <f>'finished water daily demand'!T63/'finished water daily demand'!T$371</f>
        <v>0.7524594937193807</v>
      </c>
      <c r="U63" s="3">
        <f>'finished water daily demand'!U63/'finished water daily demand'!U$371</f>
        <v>1.110830368437806</v>
      </c>
      <c r="V63" s="3">
        <f>'finished water daily demand'!V63/'finished water daily demand'!V$371</f>
        <v>0.90963584670713304</v>
      </c>
      <c r="W63" s="3">
        <f>'finished water daily demand'!W63/'finished water daily demand'!W$371</f>
        <v>0.77360174210311239</v>
      </c>
      <c r="X63" s="3">
        <f>'finished water daily demand'!X63/'finished water daily demand'!X$371</f>
        <v>0.92236160746364815</v>
      </c>
      <c r="Y63" s="3"/>
      <c r="AA63" s="1052">
        <f t="shared" si="0"/>
        <v>0.72648912716122782</v>
      </c>
      <c r="AB63" s="1052">
        <f t="shared" si="1"/>
        <v>0.87458114538774878</v>
      </c>
      <c r="AC63" s="1052">
        <f t="shared" si="2"/>
        <v>0.89898175340432129</v>
      </c>
      <c r="AD63" s="1052">
        <f t="shared" si="3"/>
        <v>0.9213063944420401</v>
      </c>
      <c r="AE63" s="1052">
        <f t="shared" si="4"/>
        <v>1.110830368437806</v>
      </c>
    </row>
    <row r="64" spans="1:31" x14ac:dyDescent="0.2">
      <c r="A64" s="1045">
        <v>42795</v>
      </c>
      <c r="B64">
        <v>3</v>
      </c>
      <c r="C64">
        <v>1</v>
      </c>
      <c r="D64" s="3">
        <f>'finished water daily demand'!D64/'finished water daily demand'!D$371</f>
        <v>0.96235317390506736</v>
      </c>
      <c r="E64" s="3">
        <f>'finished water daily demand'!E64/'finished water daily demand'!E$371</f>
        <v>0.90647530114913288</v>
      </c>
      <c r="F64" s="3">
        <f>'finished water daily demand'!F64/'finished water daily demand'!F$371</f>
        <v>1.0052574011676789</v>
      </c>
      <c r="G64" s="3">
        <f>'finished water daily demand'!G64/'finished water daily demand'!G$371</f>
        <v>0.87408553144280632</v>
      </c>
      <c r="H64" s="3">
        <f>'finished water daily demand'!H64/'finished water daily demand'!H$371</f>
        <v>0.93634469600756443</v>
      </c>
      <c r="I64" s="3">
        <f>'finished water daily demand'!I64/'finished water daily demand'!I$371</f>
        <v>0.85984498519909136</v>
      </c>
      <c r="J64" s="3">
        <f>'finished water daily demand'!J64/'finished water daily demand'!J$371</f>
        <v>0.96046981313358992</v>
      </c>
      <c r="K64" s="3">
        <f>'finished water daily demand'!K64/'finished water daily demand'!K$371</f>
        <v>0.82581983787689883</v>
      </c>
      <c r="L64" s="3">
        <f>'finished water daily demand'!L64/'finished water daily demand'!L$371</f>
        <v>0.89985599234239866</v>
      </c>
      <c r="M64" s="3">
        <f>'finished water daily demand'!M64/'finished water daily demand'!M$371</f>
        <v>0.89696869744267682</v>
      </c>
      <c r="N64" s="3">
        <f>'finished water daily demand'!N64/'finished water daily demand'!N$371</f>
        <v>0.93709301228194797</v>
      </c>
      <c r="O64" s="3">
        <f>'finished water daily demand'!O64/'finished water daily demand'!O$371</f>
        <v>0.70599932990828862</v>
      </c>
      <c r="P64" s="3">
        <f>'finished water daily demand'!P64/'finished water daily demand'!P$371</f>
        <v>0.99296205330855991</v>
      </c>
      <c r="Q64" s="3">
        <f>'finished water daily demand'!Q64/'finished water daily demand'!Q$371</f>
        <v>0.85891422538655948</v>
      </c>
      <c r="R64" s="3">
        <f>'finished water daily demand'!R64/'finished water daily demand'!R$371</f>
        <v>0.89336744538722013</v>
      </c>
      <c r="S64" s="3">
        <f>'finished water daily demand'!S64/'finished water daily demand'!S$371</f>
        <v>0.99001219993385614</v>
      </c>
      <c r="T64" s="3">
        <f>'finished water daily demand'!T64/'finished water daily demand'!T$371</f>
        <v>0.87894431259781847</v>
      </c>
      <c r="U64" s="3">
        <f>'finished water daily demand'!U64/'finished water daily demand'!U$371</f>
        <v>1.1159840137151742</v>
      </c>
      <c r="V64" s="3">
        <f>'finished water daily demand'!V64/'finished water daily demand'!V$371</f>
        <v>0.83144010146398661</v>
      </c>
      <c r="W64" s="3">
        <f>'finished water daily demand'!W64/'finished water daily demand'!W$371</f>
        <v>0.6183938673187297</v>
      </c>
      <c r="X64" s="3">
        <f>'finished water daily demand'!X64/'finished water daily demand'!X$371</f>
        <v>0.91800445788362428</v>
      </c>
      <c r="Y64" s="3"/>
      <c r="AA64" s="1052">
        <f t="shared" si="0"/>
        <v>0.6183938673187297</v>
      </c>
      <c r="AB64" s="1052">
        <f t="shared" si="1"/>
        <v>0.85984498519909136</v>
      </c>
      <c r="AC64" s="1052">
        <f t="shared" si="2"/>
        <v>0.89985599234239866</v>
      </c>
      <c r="AD64" s="1052">
        <f t="shared" si="3"/>
        <v>0.96046981313358992</v>
      </c>
      <c r="AE64" s="1052">
        <f t="shared" si="4"/>
        <v>1.1159840137151742</v>
      </c>
    </row>
    <row r="65" spans="1:31" x14ac:dyDescent="0.2">
      <c r="A65" s="1045">
        <v>42796</v>
      </c>
      <c r="B65">
        <v>3</v>
      </c>
      <c r="C65">
        <v>2</v>
      </c>
      <c r="D65" s="3">
        <f>'finished water daily demand'!D65/'finished water daily demand'!D$371</f>
        <v>0.9293515150920284</v>
      </c>
      <c r="E65" s="3">
        <f>'finished water daily demand'!E65/'finished water daily demand'!E$371</f>
        <v>0.98493100335178962</v>
      </c>
      <c r="F65" s="3">
        <f>'finished water daily demand'!F65/'finished water daily demand'!F$371</f>
        <v>0.82997703174964854</v>
      </c>
      <c r="G65" s="3">
        <f>'finished water daily demand'!G65/'finished water daily demand'!G$371</f>
        <v>1.0280259461962205</v>
      </c>
      <c r="H65" s="3">
        <f>'finished water daily demand'!H65/'finished water daily demand'!H$371</f>
        <v>0.90176495217369201</v>
      </c>
      <c r="I65" s="3">
        <f>'finished water daily demand'!I65/'finished water daily demand'!I$371</f>
        <v>0.82981004687624804</v>
      </c>
      <c r="J65" s="3">
        <f>'finished water daily demand'!J65/'finished water daily demand'!J$371</f>
        <v>0.90211271110896507</v>
      </c>
      <c r="K65" s="3">
        <f>'finished water daily demand'!K65/'finished water daily demand'!K$371</f>
        <v>0.83288050531947166</v>
      </c>
      <c r="L65" s="3">
        <f>'finished water daily demand'!L65/'finished water daily demand'!L$371</f>
        <v>0.88383701128463255</v>
      </c>
      <c r="M65" s="3">
        <f>'finished water daily demand'!M65/'finished water daily demand'!M$371</f>
        <v>0.9487102579925043</v>
      </c>
      <c r="N65" s="3">
        <f>'finished water daily demand'!N65/'finished water daily demand'!N$371</f>
        <v>0.90884787326208227</v>
      </c>
      <c r="O65" s="3">
        <f>'finished water daily demand'!O65/'finished water daily demand'!O$371</f>
        <v>0.71282926232593513</v>
      </c>
      <c r="P65" s="3">
        <f>'finished water daily demand'!P65/'finished water daily demand'!P$371</f>
        <v>0.92983126683846506</v>
      </c>
      <c r="Q65" s="3">
        <f>'finished water daily demand'!Q65/'finished water daily demand'!Q$371</f>
        <v>0.87408339874137697</v>
      </c>
      <c r="R65" s="3">
        <f>'finished water daily demand'!R65/'finished water daily demand'!R$371</f>
        <v>0.88400300675632681</v>
      </c>
      <c r="S65" s="3">
        <f>'finished water daily demand'!S65/'finished water daily demand'!S$371</f>
        <v>1.0302246998394966</v>
      </c>
      <c r="T65" s="3">
        <f>'finished water daily demand'!T65/'finished water daily demand'!T$371</f>
        <v>0.8913261096265811</v>
      </c>
      <c r="U65" s="3">
        <f>'finished water daily demand'!U65/'finished water daily demand'!U$371</f>
        <v>1.135931216299519</v>
      </c>
      <c r="V65" s="3">
        <f>'finished water daily demand'!V65/'finished water daily demand'!V$371</f>
        <v>0.86767715413763979</v>
      </c>
      <c r="W65" s="3">
        <f>'finished water daily demand'!W65/'finished water daily demand'!W$371</f>
        <v>0.82292070068168244</v>
      </c>
      <c r="X65" s="3">
        <f>'finished water daily demand'!X65/'finished water daily demand'!X$371</f>
        <v>0.96633666061582713</v>
      </c>
      <c r="Y65" s="3"/>
      <c r="AA65" s="1052">
        <f t="shared" si="0"/>
        <v>0.71282926232593513</v>
      </c>
      <c r="AB65" s="1052">
        <f t="shared" si="1"/>
        <v>0.86767715413763979</v>
      </c>
      <c r="AC65" s="1052">
        <f t="shared" si="2"/>
        <v>0.90176495217369201</v>
      </c>
      <c r="AD65" s="1052">
        <f t="shared" si="3"/>
        <v>0.9487102579925043</v>
      </c>
      <c r="AE65" s="1052">
        <f t="shared" si="4"/>
        <v>1.135931216299519</v>
      </c>
    </row>
    <row r="66" spans="1:31" x14ac:dyDescent="0.2">
      <c r="A66" s="1045">
        <v>42797</v>
      </c>
      <c r="B66">
        <v>3</v>
      </c>
      <c r="C66">
        <v>3</v>
      </c>
      <c r="D66" s="3">
        <f>'finished water daily demand'!D66/'finished water daily demand'!D$371</f>
        <v>1.0128546684978805</v>
      </c>
      <c r="E66" s="3">
        <f>'finished water daily demand'!E66/'finished water daily demand'!E$371</f>
        <v>0.82307037206385636</v>
      </c>
      <c r="F66" s="3">
        <f>'finished water daily demand'!F66/'finished water daily demand'!F$371</f>
        <v>0.93096297027383612</v>
      </c>
      <c r="G66" s="3">
        <f>'finished water daily demand'!G66/'finished water daily demand'!G$371</f>
        <v>1.0092725707266375</v>
      </c>
      <c r="H66" s="3">
        <f>'finished water daily demand'!H66/'finished water daily demand'!H$371</f>
        <v>0.94135408592511982</v>
      </c>
      <c r="I66" s="3">
        <f>'finished water daily demand'!I66/'finished water daily demand'!I$371</f>
        <v>0.90253001788173637</v>
      </c>
      <c r="J66" s="3">
        <f>'finished water daily demand'!J66/'finished water daily demand'!J$371</f>
        <v>0.95628571902616399</v>
      </c>
      <c r="K66" s="3">
        <f>'finished water daily demand'!K66/'finished water daily demand'!K$371</f>
        <v>0.82140257302366348</v>
      </c>
      <c r="L66" s="3">
        <f>'finished water daily demand'!L66/'finished water daily demand'!L$371</f>
        <v>0.90494920683256008</v>
      </c>
      <c r="M66" s="3">
        <f>'finished water daily demand'!M66/'finished water daily demand'!M$371</f>
        <v>0.96986680719510043</v>
      </c>
      <c r="N66" s="3">
        <f>'finished water daily demand'!N66/'finished water daily demand'!N$371</f>
        <v>0.88661491383358781</v>
      </c>
      <c r="O66" s="3">
        <f>'finished water daily demand'!O66/'finished water daily demand'!O$371</f>
        <v>0.69845045723615318</v>
      </c>
      <c r="P66" s="3">
        <f>'finished water daily demand'!P66/'finished water daily demand'!P$371</f>
        <v>0.89157018412931643</v>
      </c>
      <c r="Q66" s="3">
        <f>'finished water daily demand'!Q66/'finished water daily demand'!Q$371</f>
        <v>0.86723057097329648</v>
      </c>
      <c r="R66" s="3">
        <f>'finished water daily demand'!R66/'finished water daily demand'!R$371</f>
        <v>0.94318625890357233</v>
      </c>
      <c r="S66" s="3">
        <f>'finished water daily demand'!S66/'finished water daily demand'!S$371</f>
        <v>1.0953838432051175</v>
      </c>
      <c r="T66" s="3">
        <f>'finished water daily demand'!T66/'finished water daily demand'!T$371</f>
        <v>0.83200777739955478</v>
      </c>
      <c r="U66" s="3">
        <f>'finished water daily demand'!U66/'finished water daily demand'!U$371</f>
        <v>1.0386422579858148</v>
      </c>
      <c r="V66" s="3">
        <f>'finished water daily demand'!V66/'finished water daily demand'!V$371</f>
        <v>0.96822680153574747</v>
      </c>
      <c r="W66" s="3">
        <f>'finished water daily demand'!W66/'finished water daily demand'!W$371</f>
        <v>0.79036853738269297</v>
      </c>
      <c r="X66" s="3">
        <f>'finished water daily demand'!X66/'finished water daily demand'!X$371</f>
        <v>0.93389298836632795</v>
      </c>
      <c r="Y66" s="3"/>
      <c r="AA66" s="1052">
        <f t="shared" si="0"/>
        <v>0.69845045723615318</v>
      </c>
      <c r="AB66" s="1052">
        <f t="shared" si="1"/>
        <v>0.86723057097329648</v>
      </c>
      <c r="AC66" s="1052">
        <f t="shared" si="2"/>
        <v>0.93096297027383612</v>
      </c>
      <c r="AD66" s="1052">
        <f t="shared" si="3"/>
        <v>0.96822680153574747</v>
      </c>
      <c r="AE66" s="1052">
        <f t="shared" si="4"/>
        <v>1.0953838432051175</v>
      </c>
    </row>
    <row r="67" spans="1:31" x14ac:dyDescent="0.2">
      <c r="A67" s="1045">
        <v>42798</v>
      </c>
      <c r="B67">
        <v>3</v>
      </c>
      <c r="C67">
        <v>4</v>
      </c>
      <c r="D67" s="3">
        <f>'finished water daily demand'!D67/'finished water daily demand'!D$371</f>
        <v>1.0721749779718397</v>
      </c>
      <c r="E67" s="3">
        <f>'finished water daily demand'!E67/'finished water daily demand'!E$371</f>
        <v>0.86566160622273969</v>
      </c>
      <c r="F67" s="3">
        <f>'finished water daily demand'!F67/'finished water daily demand'!F$371</f>
        <v>0.99428627113479218</v>
      </c>
      <c r="G67" s="3">
        <f>'finished water daily demand'!G67/'finished water daily demand'!G$371</f>
        <v>1.0487941471294775</v>
      </c>
      <c r="H67" s="3">
        <f>'finished water daily demand'!H67/'finished water daily demand'!H$371</f>
        <v>0.94625132532213307</v>
      </c>
      <c r="I67" s="3">
        <f>'finished water daily demand'!I67/'finished water daily demand'!I$371</f>
        <v>0.82073812206393315</v>
      </c>
      <c r="J67" s="3">
        <f>'finished water daily demand'!J67/'finished water daily demand'!J$371</f>
        <v>1.1458178415765807</v>
      </c>
      <c r="K67" s="3">
        <f>'finished water daily demand'!K67/'finished water daily demand'!K$371</f>
        <v>0.80623778974798943</v>
      </c>
      <c r="L67" s="3">
        <f>'finished water daily demand'!L67/'finished water daily demand'!L$371</f>
        <v>0.91069961028919399</v>
      </c>
      <c r="M67" s="3">
        <f>'finished water daily demand'!M67/'finished water daily demand'!M$371</f>
        <v>0.96181811999846056</v>
      </c>
      <c r="N67" s="3">
        <f>'finished water daily demand'!N67/'finished water daily demand'!N$371</f>
        <v>0.9330579924219673</v>
      </c>
      <c r="O67" s="3">
        <f>'finished water daily demand'!O67/'finished water daily demand'!O$371</f>
        <v>0.689823174182284</v>
      </c>
      <c r="P67" s="3">
        <f>'finished water daily demand'!P67/'finished water daily demand'!P$371</f>
        <v>0.91388914904298635</v>
      </c>
      <c r="Q67" s="3">
        <f>'finished water daily demand'!Q67/'finished water daily demand'!Q$371</f>
        <v>0.86816057802234969</v>
      </c>
      <c r="R67" s="3">
        <f>'finished water daily demand'!R67/'finished water daily demand'!R$371</f>
        <v>0.92558111427749301</v>
      </c>
      <c r="S67" s="3">
        <f>'finished water daily demand'!S67/'finished water daily demand'!S$371</f>
        <v>1.0596393988445483</v>
      </c>
      <c r="T67" s="3">
        <f>'finished water daily demand'!T67/'finished water daily demand'!T$371</f>
        <v>0.83772245295129133</v>
      </c>
      <c r="U67" s="3">
        <f>'finished water daily demand'!U67/'finished water daily demand'!U$371</f>
        <v>0.97605698296281374</v>
      </c>
      <c r="V67" s="3">
        <f>'finished water daily demand'!V67/'finished water daily demand'!V$371</f>
        <v>0.94381447131349705</v>
      </c>
      <c r="W67" s="3">
        <f>'finished water daily demand'!W67/'finished water daily demand'!W$371</f>
        <v>0.82968518849290018</v>
      </c>
      <c r="X67" s="3">
        <f>'finished water daily demand'!X67/'finished water daily demand'!X$371</f>
        <v>0.92147348850994737</v>
      </c>
      <c r="Y67" s="3"/>
      <c r="AA67" s="1052">
        <f t="shared" si="0"/>
        <v>0.689823174182284</v>
      </c>
      <c r="AB67" s="1052">
        <f t="shared" si="1"/>
        <v>0.86566160622273969</v>
      </c>
      <c r="AC67" s="1052">
        <f t="shared" si="2"/>
        <v>0.92558111427749301</v>
      </c>
      <c r="AD67" s="1052">
        <f t="shared" si="3"/>
        <v>0.97605698296281374</v>
      </c>
      <c r="AE67" s="1052">
        <f t="shared" si="4"/>
        <v>1.1458178415765807</v>
      </c>
    </row>
    <row r="68" spans="1:31" x14ac:dyDescent="0.2">
      <c r="A68" s="1045">
        <v>42799</v>
      </c>
      <c r="B68">
        <v>3</v>
      </c>
      <c r="C68">
        <v>5</v>
      </c>
      <c r="D68" s="3">
        <f>'finished water daily demand'!D68/'finished water daily demand'!D$371</f>
        <v>0.96125082204492396</v>
      </c>
      <c r="E68" s="3">
        <f>'finished water daily demand'!E68/'finished water daily demand'!E$371</f>
        <v>0.90898476830088393</v>
      </c>
      <c r="F68" s="3">
        <f>'finished water daily demand'!F68/'finished water daily demand'!F$371</f>
        <v>0.89469933576916061</v>
      </c>
      <c r="G68" s="3">
        <f>'finished water daily demand'!G68/'finished water daily demand'!G$371</f>
        <v>1.0195016846191371</v>
      </c>
      <c r="H68" s="3">
        <f>'finished water daily demand'!H68/'finished water daily demand'!H$371</f>
        <v>0.92987734932295907</v>
      </c>
      <c r="I68" s="3">
        <f>'finished water daily demand'!I68/'finished water daily demand'!I$371</f>
        <v>0.81054576032260706</v>
      </c>
      <c r="J68" s="3">
        <f>'finished water daily demand'!J68/'finished water daily demand'!J$371</f>
        <v>0.94211852318873934</v>
      </c>
      <c r="K68" s="3">
        <f>'finished water daily demand'!K68/'finished water daily demand'!K$371</f>
        <v>0.92539959594629029</v>
      </c>
      <c r="L68" s="3">
        <f>'finished water daily demand'!L68/'finished water daily demand'!L$371</f>
        <v>0.9064278820071231</v>
      </c>
      <c r="M68" s="3">
        <f>'finished water daily demand'!M68/'finished water daily demand'!M$371</f>
        <v>0.9814799130073949</v>
      </c>
      <c r="N68" s="3">
        <f>'finished water daily demand'!N68/'finished water daily demand'!N$371</f>
        <v>0.86744856949867888</v>
      </c>
      <c r="O68" s="3">
        <f>'finished water daily demand'!O68/'finished water daily demand'!O$371</f>
        <v>0.67400648858352408</v>
      </c>
      <c r="P68" s="3">
        <f>'finished water daily demand'!P68/'finished water daily demand'!P$371</f>
        <v>0.96873003425943272</v>
      </c>
      <c r="Q68" s="3">
        <f>'finished water daily demand'!Q68/'finished water daily demand'!Q$371</f>
        <v>0.91043564740768168</v>
      </c>
      <c r="R68" s="3">
        <f>'finished water daily demand'!R68/'finished water daily demand'!R$371</f>
        <v>0.96678464425342348</v>
      </c>
      <c r="S68" s="3">
        <f>'finished water daily demand'!S68/'finished water daily demand'!S$371</f>
        <v>0.99783129713773078</v>
      </c>
      <c r="T68" s="3">
        <f>'finished water daily demand'!T68/'finished water daily demand'!T$371</f>
        <v>0.82513383909303706</v>
      </c>
      <c r="U68" s="3">
        <f>'finished water daily demand'!U68/'finished water daily demand'!U$371</f>
        <v>1.0023813581205927</v>
      </c>
      <c r="V68" s="3">
        <f>'finished water daily demand'!V68/'finished water daily demand'!V$371</f>
        <v>0.9018557787440038</v>
      </c>
      <c r="W68" s="3">
        <f>'finished water daily demand'!W68/'finished water daily demand'!W$371</f>
        <v>0.86985885393931273</v>
      </c>
      <c r="X68" s="3">
        <f>'finished water daily demand'!X68/'finished water daily demand'!X$371</f>
        <v>0.99755874192625871</v>
      </c>
      <c r="Y68" s="3"/>
      <c r="AA68" s="1052">
        <f t="shared" si="0"/>
        <v>0.67400648858352408</v>
      </c>
      <c r="AB68" s="1052">
        <f t="shared" si="1"/>
        <v>0.89469933576916061</v>
      </c>
      <c r="AC68" s="1052">
        <f t="shared" si="2"/>
        <v>0.92539959594629029</v>
      </c>
      <c r="AD68" s="1052">
        <f t="shared" si="3"/>
        <v>0.96873003425943272</v>
      </c>
      <c r="AE68" s="1052">
        <f t="shared" si="4"/>
        <v>1.0195016846191371</v>
      </c>
    </row>
    <row r="69" spans="1:31" x14ac:dyDescent="0.2">
      <c r="A69" s="1045">
        <v>42800</v>
      </c>
      <c r="B69">
        <v>3</v>
      </c>
      <c r="C69">
        <v>6</v>
      </c>
      <c r="D69" s="3">
        <f>'finished water daily demand'!D69/'finished water daily demand'!D$371</f>
        <v>1.0195721251456284</v>
      </c>
      <c r="E69" s="3">
        <f>'finished water daily demand'!E69/'finished water daily demand'!E$371</f>
        <v>0.8651736542765659</v>
      </c>
      <c r="F69" s="3">
        <f>'finished water daily demand'!F69/'finished water daily demand'!F$371</f>
        <v>0.96998779522303002</v>
      </c>
      <c r="G69" s="3">
        <f>'finished water daily demand'!G69/'finished water daily demand'!G$371</f>
        <v>1.0463918552304812</v>
      </c>
      <c r="H69" s="3">
        <f>'finished water daily demand'!H69/'finished water daily demand'!H$371</f>
        <v>0.87335348696964576</v>
      </c>
      <c r="I69" s="3">
        <f>'finished water daily demand'!I69/'finished water daily demand'!I$371</f>
        <v>0.76974017023056118</v>
      </c>
      <c r="J69" s="3">
        <f>'finished water daily demand'!J69/'finished water daily demand'!J$371</f>
        <v>0.95841446865976665</v>
      </c>
      <c r="K69" s="3">
        <f>'finished water daily demand'!K69/'finished water daily demand'!K$371</f>
        <v>0.92209534270961813</v>
      </c>
      <c r="L69" s="3">
        <f>'finished water daily demand'!L69/'finished water daily demand'!L$371</f>
        <v>0.85537251417429483</v>
      </c>
      <c r="M69" s="3">
        <f>'finished water daily demand'!M69/'finished water daily demand'!M$371</f>
        <v>0.93510414392199404</v>
      </c>
      <c r="N69" s="3">
        <f>'finished water daily demand'!N69/'finished water daily demand'!N$371</f>
        <v>0.8015566951851919</v>
      </c>
      <c r="O69" s="3">
        <f>'finished water daily demand'!O69/'finished water daily demand'!O$371</f>
        <v>0.642373117386004</v>
      </c>
      <c r="P69" s="3">
        <f>'finished water daily demand'!P69/'finished water daily demand'!P$371</f>
        <v>0.901613718340468</v>
      </c>
      <c r="Q69" s="3">
        <f>'finished water daily demand'!Q69/'finished water daily demand'!Q$371</f>
        <v>0.90026927506024068</v>
      </c>
      <c r="R69" s="3">
        <f>'finished water daily demand'!R69/'finished water daily demand'!R$371</f>
        <v>0.98214232360808862</v>
      </c>
      <c r="S69" s="3">
        <f>'finished water daily demand'!S69/'finished water daily demand'!S$371</f>
        <v>1.0376714590812819</v>
      </c>
      <c r="T69" s="3">
        <f>'finished water daily demand'!T69/'finished water daily demand'!T$371</f>
        <v>0.87999472438970894</v>
      </c>
      <c r="U69" s="3">
        <f>'finished water daily demand'!U69/'finished water daily demand'!U$371</f>
        <v>1.059850064450955</v>
      </c>
      <c r="V69" s="3">
        <f>'finished water daily demand'!V69/'finished water daily demand'!V$371</f>
        <v>0.84120639584810009</v>
      </c>
      <c r="W69" s="3">
        <f>'finished water daily demand'!W69/'finished water daily demand'!W$371</f>
        <v>0.91054255186695576</v>
      </c>
      <c r="X69" s="3">
        <f>'finished water daily demand'!X69/'finished water daily demand'!X$371</f>
        <v>0.97896845299251101</v>
      </c>
      <c r="Y69" s="3"/>
      <c r="AA69" s="1052">
        <f t="shared" si="0"/>
        <v>0.642373117386004</v>
      </c>
      <c r="AB69" s="1052">
        <f t="shared" si="1"/>
        <v>0.8651736542765659</v>
      </c>
      <c r="AC69" s="1052">
        <f t="shared" si="2"/>
        <v>0.91054255186695576</v>
      </c>
      <c r="AD69" s="1052">
        <f t="shared" si="3"/>
        <v>0.97896845299251101</v>
      </c>
      <c r="AE69" s="1052">
        <f t="shared" si="4"/>
        <v>1.059850064450955</v>
      </c>
    </row>
    <row r="70" spans="1:31" x14ac:dyDescent="0.2">
      <c r="A70" s="1045">
        <v>42801</v>
      </c>
      <c r="B70">
        <v>3</v>
      </c>
      <c r="C70">
        <v>7</v>
      </c>
      <c r="D70" s="3">
        <f>'finished water daily demand'!D70/'finished water daily demand'!D$371</f>
        <v>1.0352117421614109</v>
      </c>
      <c r="E70" s="3">
        <f>'finished water daily demand'!E70/'finished water daily demand'!E$371</f>
        <v>0.91023950187675939</v>
      </c>
      <c r="F70" s="3">
        <f>'finished water daily demand'!F70/'finished water daily demand'!F$371</f>
        <v>0.86881777733587451</v>
      </c>
      <c r="G70" s="3">
        <f>'finished water daily demand'!G70/'finished water daily demand'!G$371</f>
        <v>0.95347740404027548</v>
      </c>
      <c r="H70" s="3">
        <f>'finished water daily demand'!H70/'finished water daily demand'!H$371</f>
        <v>0.80456783437037571</v>
      </c>
      <c r="I70" s="3">
        <f>'finished water daily demand'!I70/'finished water daily demand'!I$371</f>
        <v>0.93032408234655806</v>
      </c>
      <c r="J70" s="3">
        <f>'finished water daily demand'!J70/'finished water daily demand'!J$371</f>
        <v>1.0120736404585098</v>
      </c>
      <c r="K70" s="3">
        <f>'finished water daily demand'!K70/'finished water daily demand'!K$371</f>
        <v>0.93892964341013685</v>
      </c>
      <c r="L70" s="3">
        <f>'finished water daily demand'!L70/'finished water daily demand'!L$371</f>
        <v>0.88552105801121828</v>
      </c>
      <c r="M70" s="3">
        <f>'finished water daily demand'!M70/'finished water daily demand'!M$371</f>
        <v>0.99121499180714046</v>
      </c>
      <c r="N70" s="3">
        <f>'finished water daily demand'!N70/'finished water daily demand'!N$371</f>
        <v>0.8240317558052852</v>
      </c>
      <c r="O70" s="3">
        <f>'finished water daily demand'!O70/'finished water daily demand'!O$371</f>
        <v>0.7063588000355332</v>
      </c>
      <c r="P70" s="3">
        <f>'finished water daily demand'!P70/'finished water daily demand'!P$371</f>
        <v>0.94722266806989608</v>
      </c>
      <c r="Q70" s="3">
        <f>'finished water daily demand'!Q70/'finished water daily demand'!Q$371</f>
        <v>0.93364821147028709</v>
      </c>
      <c r="R70" s="3">
        <f>'finished water daily demand'!R70/'finished water daily demand'!R$371</f>
        <v>0.99154421999350539</v>
      </c>
      <c r="S70" s="3">
        <f>'finished water daily demand'!S70/'finished water daily demand'!S$371</f>
        <v>1.0019270147207127</v>
      </c>
      <c r="T70" s="3">
        <f>'finished water daily demand'!T70/'finished water daily demand'!T$371</f>
        <v>1.0118132404497673</v>
      </c>
      <c r="U70" s="3">
        <f>'finished water daily demand'!U70/'finished water daily demand'!U$371</f>
        <v>1.0461317281011264</v>
      </c>
      <c r="V70" s="3">
        <f>'finished water daily demand'!V70/'finished water daily demand'!V$371</f>
        <v>0.87744344852175327</v>
      </c>
      <c r="W70" s="3">
        <f>'finished water daily demand'!W70/'finished water daily demand'!W$371</f>
        <v>1.0432141463426139</v>
      </c>
      <c r="X70" s="3">
        <f>'finished water daily demand'!X70/'finished water daily demand'!X$371</f>
        <v>0.90222126599759012</v>
      </c>
      <c r="Y70" s="3"/>
      <c r="AA70" s="1052">
        <f t="shared" ref="AA70:AA133" si="5">_xlfn.QUARTILE.INC($D70:$X70,0)</f>
        <v>0.7063588000355332</v>
      </c>
      <c r="AB70" s="1052">
        <f t="shared" ref="AB70:AB133" si="6">_xlfn.QUARTILE.INC($D70:$X70,1)</f>
        <v>0.88552105801121828</v>
      </c>
      <c r="AC70" s="1052">
        <f t="shared" ref="AC70:AC133" si="7">_xlfn.QUARTILE.INC($D70:$X70,2)</f>
        <v>0.93892964341013685</v>
      </c>
      <c r="AD70" s="1052">
        <f t="shared" ref="AD70:AD133" si="8">_xlfn.QUARTILE.INC($D70:$X70,3)</f>
        <v>1.0019270147207127</v>
      </c>
      <c r="AE70" s="1052">
        <f t="shared" ref="AE70:AE133" si="9">_xlfn.QUARTILE.INC($D70:$X70,4)</f>
        <v>1.0461317281011264</v>
      </c>
    </row>
    <row r="71" spans="1:31" x14ac:dyDescent="0.2">
      <c r="A71" s="1045">
        <v>42802</v>
      </c>
      <c r="B71">
        <v>3</v>
      </c>
      <c r="C71">
        <v>8</v>
      </c>
      <c r="D71" s="3">
        <f>'finished water daily demand'!D71/'finished water daily demand'!D$371</f>
        <v>1.0421358897829358</v>
      </c>
      <c r="E71" s="3">
        <f>'finished water daily demand'!E71/'finished water daily demand'!E$371</f>
        <v>0.95499166608298369</v>
      </c>
      <c r="F71" s="3">
        <f>'finished water daily demand'!F71/'finished water daily demand'!F$371</f>
        <v>0.96984053173265572</v>
      </c>
      <c r="G71" s="3">
        <f>'finished water daily demand'!G71/'finished water daily demand'!G$371</f>
        <v>1.0254299210795634</v>
      </c>
      <c r="H71" s="3">
        <f>'finished water daily demand'!H71/'finished water daily demand'!H$371</f>
        <v>0.86782072795622611</v>
      </c>
      <c r="I71" s="3">
        <f>'finished water daily demand'!I71/'finished water daily demand'!I$371</f>
        <v>0.8809525712165891</v>
      </c>
      <c r="J71" s="3">
        <f>'finished water daily demand'!J71/'finished water daily demand'!J$371</f>
        <v>1.0021272413084008</v>
      </c>
      <c r="K71" s="3">
        <f>'finished water daily demand'!K71/'finished water daily demand'!K$371</f>
        <v>0.94011221825273528</v>
      </c>
      <c r="L71" s="3">
        <f>'finished water daily demand'!L71/'finished water daily demand'!L$371</f>
        <v>0.84871847588876126</v>
      </c>
      <c r="M71" s="3">
        <f>'finished water daily demand'!M71/'finished water daily demand'!M$371</f>
        <v>0.98446942539471838</v>
      </c>
      <c r="N71" s="3">
        <f>'finished water daily demand'!N71/'finished water daily demand'!N$371</f>
        <v>0.91219693974586624</v>
      </c>
      <c r="O71" s="3">
        <f>'finished water daily demand'!O71/'finished water daily demand'!O$371</f>
        <v>0.70671827016277777</v>
      </c>
      <c r="P71" s="3">
        <f>'finished water daily demand'!P71/'finished water daily demand'!P$371</f>
        <v>0.92112107338838989</v>
      </c>
      <c r="Q71" s="3">
        <f>'finished water daily demand'!Q71/'finished water daily demand'!Q$371</f>
        <v>0.87637014266516822</v>
      </c>
      <c r="R71" s="3">
        <f>'finished water daily demand'!R71/'finished water daily demand'!R$371</f>
        <v>0.99337964996516059</v>
      </c>
      <c r="S71" s="3">
        <f>'finished water daily demand'!S71/'finished water daily demand'!S$371</f>
        <v>0.91070421400884327</v>
      </c>
      <c r="T71" s="3">
        <f>'finished water daily demand'!T71/'finished water daily demand'!T$371</f>
        <v>0.95695235515309562</v>
      </c>
      <c r="U71" s="3">
        <f>'finished water daily demand'!U71/'finished water daily demand'!U$371</f>
        <v>1.0261103723473231</v>
      </c>
      <c r="V71" s="3">
        <f>'finished water daily demand'!V71/'finished water daily demand'!V$371</f>
        <v>0.89041249895232388</v>
      </c>
      <c r="W71" s="3">
        <f>'finished water daily demand'!W71/'finished water daily demand'!W$371</f>
        <v>1.0402082002503077</v>
      </c>
      <c r="X71" s="3">
        <f>'finished water daily demand'!X71/'finished water daily demand'!X$371</f>
        <v>0.93074540076577505</v>
      </c>
      <c r="Y71" s="3"/>
      <c r="AA71" s="1052">
        <f t="shared" si="5"/>
        <v>0.70671827016277777</v>
      </c>
      <c r="AB71" s="1052">
        <f t="shared" si="6"/>
        <v>0.89041249895232388</v>
      </c>
      <c r="AC71" s="1052">
        <f t="shared" si="7"/>
        <v>0.94011221825273528</v>
      </c>
      <c r="AD71" s="1052">
        <f t="shared" si="8"/>
        <v>0.99337964996516059</v>
      </c>
      <c r="AE71" s="1052">
        <f t="shared" si="9"/>
        <v>1.0421358897829358</v>
      </c>
    </row>
    <row r="72" spans="1:31" x14ac:dyDescent="0.2">
      <c r="A72" s="1045">
        <v>42803</v>
      </c>
      <c r="B72">
        <v>3</v>
      </c>
      <c r="C72">
        <v>9</v>
      </c>
      <c r="D72" s="3">
        <f>'finished water daily demand'!D72/'finished water daily demand'!D$371</f>
        <v>1.1087248318347147</v>
      </c>
      <c r="E72" s="3">
        <f>'finished water daily demand'!E72/'finished water daily demand'!E$371</f>
        <v>0.92843313872695332</v>
      </c>
      <c r="F72" s="3">
        <f>'finished water daily demand'!F72/'finished water daily demand'!F$371</f>
        <v>0.91417493237116398</v>
      </c>
      <c r="G72" s="3">
        <f>'finished water daily demand'!G72/'finished water daily demand'!G$371</f>
        <v>0.91197974881729371</v>
      </c>
      <c r="H72" s="3">
        <f>'finished water daily demand'!H72/'finished water daily demand'!H$371</f>
        <v>0.90774631326928079</v>
      </c>
      <c r="I72" s="3">
        <f>'finished water daily demand'!I72/'finished water daily demand'!I$371</f>
        <v>0.90357816855726292</v>
      </c>
      <c r="J72" s="3">
        <f>'finished water daily demand'!J72/'finished water daily demand'!J$371</f>
        <v>1.0022006464681801</v>
      </c>
      <c r="K72" s="3">
        <f>'finished water daily demand'!K72/'finished water daily demand'!K$371</f>
        <v>0.94769460989057241</v>
      </c>
      <c r="L72" s="3">
        <f>'finished water daily demand'!L72/'finished water daily demand'!L$371</f>
        <v>0.80842457738191931</v>
      </c>
      <c r="M72" s="3">
        <f>'finished water daily demand'!M72/'finished water daily demand'!M$371</f>
        <v>1.0698238367609894</v>
      </c>
      <c r="N72" s="3">
        <f>'finished water daily demand'!N72/'finished water daily demand'!N$371</f>
        <v>0.90037433155612245</v>
      </c>
      <c r="O72" s="3">
        <f>'finished water daily demand'!O72/'finished water daily demand'!O$371</f>
        <v>0.72145654537980419</v>
      </c>
      <c r="P72" s="3">
        <f>'finished water daily demand'!P72/'finished water daily demand'!P$371</f>
        <v>0.90777317294326643</v>
      </c>
      <c r="Q72" s="3">
        <f>'finished water daily demand'!Q72/'finished water daily demand'!Q$371</f>
        <v>0.87584191571454539</v>
      </c>
      <c r="R72" s="3">
        <f>'finished water daily demand'!R72/'finished water daily demand'!R$371</f>
        <v>0.88774878220868403</v>
      </c>
      <c r="S72" s="3">
        <f>'finished water daily demand'!S72/'finished water daily demand'!S$371</f>
        <v>1.0324587276120321</v>
      </c>
      <c r="T72" s="3">
        <f>'finished water daily demand'!T72/'finished water daily demand'!T$371</f>
        <v>0.99771704075548373</v>
      </c>
      <c r="U72" s="3">
        <f>'finished water daily demand'!U72/'finished water daily demand'!U$371</f>
        <v>1.0413117720863221</v>
      </c>
      <c r="V72" s="3">
        <f>'finished water daily demand'!V72/'finished water daily demand'!V$371</f>
        <v>0.84120639584810009</v>
      </c>
      <c r="W72" s="3">
        <f>'finished water daily demand'!W72/'finished water daily demand'!W$371</f>
        <v>0.94526682189253175</v>
      </c>
      <c r="X72" s="3">
        <f>'finished water daily demand'!X72/'finished water daily demand'!X$371</f>
        <v>1.0063333502183607</v>
      </c>
      <c r="Y72" s="3"/>
      <c r="AA72" s="1052">
        <f t="shared" si="5"/>
        <v>0.72145654537980419</v>
      </c>
      <c r="AB72" s="1052">
        <f t="shared" si="6"/>
        <v>0.90037433155612245</v>
      </c>
      <c r="AC72" s="1052">
        <f t="shared" si="7"/>
        <v>0.91417493237116398</v>
      </c>
      <c r="AD72" s="1052">
        <f t="shared" si="8"/>
        <v>1.0022006464681801</v>
      </c>
      <c r="AE72" s="1052">
        <f t="shared" si="9"/>
        <v>1.1087248318347147</v>
      </c>
    </row>
    <row r="73" spans="1:31" x14ac:dyDescent="0.2">
      <c r="A73" s="1045">
        <v>42804</v>
      </c>
      <c r="B73">
        <v>3</v>
      </c>
      <c r="C73">
        <v>10</v>
      </c>
      <c r="D73" s="3">
        <f>'finished water daily demand'!D73/'finished water daily demand'!D$371</f>
        <v>1.0538139298013283</v>
      </c>
      <c r="E73" s="3">
        <f>'finished water daily demand'!E73/'finished water daily demand'!E$371</f>
        <v>0.80355229421690466</v>
      </c>
      <c r="F73" s="3">
        <f>'finished water daily demand'!F73/'finished water daily demand'!F$371</f>
        <v>0.80796113993868823</v>
      </c>
      <c r="G73" s="3">
        <f>'finished water daily demand'!G73/'finished water daily demand'!G$371</f>
        <v>1.0324430635588908</v>
      </c>
      <c r="H73" s="3">
        <f>'finished water daily demand'!H73/'finished water daily demand'!H$371</f>
        <v>0.92120437573435532</v>
      </c>
      <c r="I73" s="3">
        <f>'finished water daily demand'!I73/'finished water daily demand'!I$371</f>
        <v>0.9008674340515912</v>
      </c>
      <c r="J73" s="3">
        <f>'finished water daily demand'!J73/'finished water daily demand'!J$371</f>
        <v>1.0514555086801589</v>
      </c>
      <c r="K73" s="3">
        <f>'finished water daily demand'!K73/'finished water daily demand'!K$371</f>
        <v>0.91635637656171398</v>
      </c>
      <c r="L73" s="3">
        <f>'finished water daily demand'!L73/'finished water daily demand'!L$371</f>
        <v>0.92367909237702484</v>
      </c>
      <c r="M73" s="3">
        <f>'finished water daily demand'!M73/'finished water daily demand'!M$371</f>
        <v>1.1050847520986498</v>
      </c>
      <c r="N73" s="3">
        <f>'finished water daily demand'!N73/'finished water daily demand'!N$371</f>
        <v>0.9104215310074748</v>
      </c>
      <c r="O73" s="3">
        <f>'finished water daily demand'!O73/'finished water daily demand'!O$371</f>
        <v>0.70887509092624501</v>
      </c>
      <c r="P73" s="3">
        <f>'finished water daily demand'!P73/'finished water daily demand'!P$371</f>
        <v>0.87220051100781015</v>
      </c>
      <c r="Q73" s="3">
        <f>'finished water daily demand'!Q73/'finished water daily demand'!Q$371</f>
        <v>0.83100740307684862</v>
      </c>
      <c r="R73" s="3">
        <f>'finished water daily demand'!R73/'finished water daily demand'!R$371</f>
        <v>0.92745400200367156</v>
      </c>
      <c r="S73" s="3">
        <f>'finished water daily demand'!S73/'finished water daily demand'!S$371</f>
        <v>0.97921439903326757</v>
      </c>
      <c r="T73" s="3">
        <f>'finished water daily demand'!T73/'finished water daily demand'!T$371</f>
        <v>0.98019203573015812</v>
      </c>
      <c r="U73" s="3">
        <f>'finished water daily demand'!U73/'finished water daily demand'!U$371</f>
        <v>1.0131335676920799</v>
      </c>
      <c r="V73" s="3">
        <f>'finished water daily demand'!V73/'finished water daily demand'!V$371</f>
        <v>0.85616076450284628</v>
      </c>
      <c r="W73" s="3">
        <f>'finished water daily demand'!W73/'finished water daily demand'!W$371</f>
        <v>0.94975729540044973</v>
      </c>
      <c r="X73" s="3">
        <f>'finished water daily demand'!X73/'finished water daily demand'!X$371</f>
        <v>0.95611444436213722</v>
      </c>
      <c r="Y73" s="3"/>
      <c r="AA73" s="1052">
        <f t="shared" si="5"/>
        <v>0.70887509092624501</v>
      </c>
      <c r="AB73" s="1052">
        <f t="shared" si="6"/>
        <v>0.87220051100781015</v>
      </c>
      <c r="AC73" s="1052">
        <f t="shared" si="7"/>
        <v>0.92367909237702484</v>
      </c>
      <c r="AD73" s="1052">
        <f t="shared" si="8"/>
        <v>0.98019203573015812</v>
      </c>
      <c r="AE73" s="1052">
        <f t="shared" si="9"/>
        <v>1.1050847520986498</v>
      </c>
    </row>
    <row r="74" spans="1:31" x14ac:dyDescent="0.2">
      <c r="A74" s="1045">
        <v>42805</v>
      </c>
      <c r="B74">
        <v>3</v>
      </c>
      <c r="C74">
        <v>11</v>
      </c>
      <c r="D74" s="3">
        <f>'finished water daily demand'!D74/'finished water daily demand'!D$371</f>
        <v>0.95449891690154653</v>
      </c>
      <c r="E74" s="3">
        <f>'finished water daily demand'!E74/'finished water daily demand'!E$371</f>
        <v>0.87639654903856301</v>
      </c>
      <c r="F74" s="3">
        <f>'finished water daily demand'!F74/'finished water daily demand'!F$371</f>
        <v>0.92573511636554784</v>
      </c>
      <c r="G74" s="3">
        <f>'finished water daily demand'!G74/'finished water daily demand'!G$371</f>
        <v>0.93321290947293711</v>
      </c>
      <c r="H74" s="3">
        <f>'finished water daily demand'!H74/'finished water daily demand'!H$371</f>
        <v>0.94157838696620444</v>
      </c>
      <c r="I74" s="3">
        <f>'finished water daily demand'!I74/'finished water daily demand'!I$371</f>
        <v>0.92717963031997874</v>
      </c>
      <c r="J74" s="3">
        <f>'finished water daily demand'!J74/'finished water daily demand'!J$371</f>
        <v>0.93672324394495321</v>
      </c>
      <c r="K74" s="3">
        <f>'finished water daily demand'!K74/'finished water daily demand'!K$371</f>
        <v>0.79510767358235712</v>
      </c>
      <c r="L74" s="3">
        <f>'finished water daily demand'!L74/'finished water daily demand'!L$371</f>
        <v>0.9387533642954865</v>
      </c>
      <c r="M74" s="3">
        <f>'finished water daily demand'!M74/'finished water daily demand'!M$371</f>
        <v>1.1259346846461358</v>
      </c>
      <c r="N74" s="3">
        <f>'finished water daily demand'!N74/'finished water daily demand'!N$371</f>
        <v>0.88532370747839395</v>
      </c>
      <c r="O74" s="3">
        <f>'finished water daily demand'!O74/'finished water daily demand'!O$371</f>
        <v>0.67724171972872493</v>
      </c>
      <c r="P74" s="3">
        <f>'finished water daily demand'!P74/'finished water daily demand'!P$371</f>
        <v>0.84541050669422635</v>
      </c>
      <c r="Q74" s="3">
        <f>'finished water daily demand'!Q74/'finished water daily demand'!Q$371</f>
        <v>0.90288987213794369</v>
      </c>
      <c r="R74" s="3">
        <f>'finished water daily demand'!R74/'finished water daily demand'!R$371</f>
        <v>0.9866372541509173</v>
      </c>
      <c r="S74" s="3">
        <f>'finished water daily demand'!S74/'finished water daily demand'!S$371</f>
        <v>1.0309693757636751</v>
      </c>
      <c r="T74" s="3">
        <f>'finished water daily demand'!T74/'finished water daily demand'!T$371</f>
        <v>0.96000018211402194</v>
      </c>
      <c r="U74" s="3">
        <f>'finished water daily demand'!U74/'finished water daily demand'!U$371</f>
        <v>0.96431694724103967</v>
      </c>
      <c r="V74" s="3">
        <f>'finished water daily demand'!V74/'finished water daily demand'!V$371</f>
        <v>0.81801649853057978</v>
      </c>
      <c r="W74" s="3">
        <f>'finished water daily demand'!W74/'finished water daily demand'!W$371</f>
        <v>1.0614690017889059</v>
      </c>
      <c r="X74" s="3">
        <f>'finished water daily demand'!X74/'finished water daily demand'!X$371</f>
        <v>0.9585521909675131</v>
      </c>
      <c r="Y74" s="3"/>
      <c r="AA74" s="1052">
        <f t="shared" si="5"/>
        <v>0.67724171972872493</v>
      </c>
      <c r="AB74" s="1052">
        <f t="shared" si="6"/>
        <v>0.88532370747839395</v>
      </c>
      <c r="AC74" s="1052">
        <f t="shared" si="7"/>
        <v>0.93672324394495321</v>
      </c>
      <c r="AD74" s="1052">
        <f t="shared" si="8"/>
        <v>0.96000018211402194</v>
      </c>
      <c r="AE74" s="1052">
        <f t="shared" si="9"/>
        <v>1.1259346846461358</v>
      </c>
    </row>
    <row r="75" spans="1:31" x14ac:dyDescent="0.2">
      <c r="A75" s="1045">
        <v>42806</v>
      </c>
      <c r="B75">
        <v>3</v>
      </c>
      <c r="C75">
        <v>12</v>
      </c>
      <c r="D75" s="3">
        <f>'finished water daily demand'!D75/'finished water daily demand'!D$371</f>
        <v>0.88863339325798651</v>
      </c>
      <c r="E75" s="3">
        <f>'finished water daily demand'!E75/'finished water daily demand'!E$371</f>
        <v>0.93515990484206335</v>
      </c>
      <c r="F75" s="3">
        <f>'finished water daily demand'!F75/'finished water daily demand'!F$371</f>
        <v>0.87735905977758488</v>
      </c>
      <c r="G75" s="3">
        <f>'finished water daily demand'!G75/'finished water daily demand'!G$371</f>
        <v>0.97633792372427108</v>
      </c>
      <c r="H75" s="3">
        <f>'finished water daily demand'!H75/'finished water daily demand'!H$371</f>
        <v>0.90146588411891249</v>
      </c>
      <c r="I75" s="3">
        <f>'finished water daily demand'!I75/'finished water daily demand'!I$371</f>
        <v>0.91095136641269026</v>
      </c>
      <c r="J75" s="3">
        <f>'finished water daily demand'!J75/'finished water daily demand'!J$371</f>
        <v>0.93690675684440172</v>
      </c>
      <c r="K75" s="3">
        <f>'finished water daily demand'!K75/'finished water daily demand'!K$371</f>
        <v>1.013362295267803</v>
      </c>
      <c r="L75" s="3">
        <f>'finished water daily demand'!L75/'finished water daily demand'!L$371</f>
        <v>0.86707869263958526</v>
      </c>
      <c r="M75" s="3">
        <f>'finished water daily demand'!M75/'finished water daily demand'!M$371</f>
        <v>1.0559877601991468</v>
      </c>
      <c r="N75" s="3">
        <f>'finished water daily demand'!N75/'finished water daily demand'!N$371</f>
        <v>0.83520876081743201</v>
      </c>
      <c r="O75" s="3">
        <f>'finished water daily demand'!O75/'finished water daily demand'!O$371</f>
        <v>0.67149019769281215</v>
      </c>
      <c r="P75" s="3">
        <f>'finished water daily demand'!P75/'finished water daily demand'!P$371</f>
        <v>0.94494729307545045</v>
      </c>
      <c r="Q75" s="3">
        <f>'finished water daily demand'!Q75/'finished water daily demand'!Q$371</f>
        <v>0.91282568389054131</v>
      </c>
      <c r="R75" s="3">
        <f>'finished water daily demand'!R75/'finished water daily demand'!R$371</f>
        <v>0.97127957479625227</v>
      </c>
      <c r="S75" s="3">
        <f>'finished water daily demand'!S75/'finished water daily demand'!S$371</f>
        <v>0.96729958424641116</v>
      </c>
      <c r="T75" s="3">
        <f>'finished water daily demand'!T75/'finished water daily demand'!T$371</f>
        <v>0.85692194862241167</v>
      </c>
      <c r="U75" s="3">
        <f>'finished water daily demand'!U75/'finished water daily demand'!U$371</f>
        <v>0.84439273393422853</v>
      </c>
      <c r="V75" s="3">
        <f>'finished water daily demand'!V75/'finished water daily demand'!V$371</f>
        <v>0.78635675777359848</v>
      </c>
      <c r="W75" s="3">
        <f>'finished water daily demand'!W75/'finished water daily demand'!W$371</f>
        <v>1.0046692670159203</v>
      </c>
      <c r="X75" s="3">
        <f>'finished water daily demand'!X75/'finished water daily demand'!X$371</f>
        <v>0.94737840411105412</v>
      </c>
      <c r="Y75" s="3"/>
      <c r="AA75" s="1052">
        <f t="shared" si="5"/>
        <v>0.67149019769281215</v>
      </c>
      <c r="AB75" s="1052">
        <f t="shared" si="6"/>
        <v>0.86707869263958526</v>
      </c>
      <c r="AC75" s="1052">
        <f t="shared" si="7"/>
        <v>0.91282568389054131</v>
      </c>
      <c r="AD75" s="1052">
        <f t="shared" si="8"/>
        <v>0.96729958424641116</v>
      </c>
      <c r="AE75" s="1052">
        <f t="shared" si="9"/>
        <v>1.0559877601991468</v>
      </c>
    </row>
    <row r="76" spans="1:31" x14ac:dyDescent="0.2">
      <c r="A76" s="1045">
        <v>42807</v>
      </c>
      <c r="B76">
        <v>3</v>
      </c>
      <c r="C76">
        <v>13</v>
      </c>
      <c r="D76" s="3">
        <f>'finished water daily demand'!D76/'finished water daily demand'!D$371</f>
        <v>0.94530116856847624</v>
      </c>
      <c r="E76" s="3">
        <f>'finished water daily demand'!E76/'finished water daily demand'!E$371</f>
        <v>0.82425539821884963</v>
      </c>
      <c r="F76" s="3">
        <f>'finished water daily demand'!F76/'finished water daily demand'!F$371</f>
        <v>0.91016200225846378</v>
      </c>
      <c r="G76" s="3">
        <f>'finished water daily demand'!G76/'finished water daily demand'!G$371</f>
        <v>0.985249651736676</v>
      </c>
      <c r="H76" s="3">
        <f>'finished water daily demand'!H76/'finished water daily demand'!H$371</f>
        <v>0.91791462713178162</v>
      </c>
      <c r="I76" s="3">
        <f>'finished water daily demand'!I76/'finished water daily demand'!I$371</f>
        <v>0.76804144327367352</v>
      </c>
      <c r="J76" s="3">
        <f>'finished water daily demand'!J76/'finished water daily demand'!J$371</f>
        <v>0.99511704854946792</v>
      </c>
      <c r="K76" s="3">
        <f>'finished water daily demand'!K76/'finished water daily demand'!K$371</f>
        <v>0.9210866759321078</v>
      </c>
      <c r="L76" s="3">
        <f>'finished water daily demand'!L76/'finished water daily demand'!L$371</f>
        <v>0.88876592853317593</v>
      </c>
      <c r="M76" s="3">
        <f>'finished water daily demand'!M76/'finished water daily demand'!M$371</f>
        <v>0.9779154943917403</v>
      </c>
      <c r="N76" s="3">
        <f>'finished water daily demand'!N76/'finished water daily demand'!N$371</f>
        <v>0.83528946121463166</v>
      </c>
      <c r="O76" s="3">
        <f>'finished water daily demand'!O76/'finished water daily demand'!O$371</f>
        <v>0.70959403118073405</v>
      </c>
      <c r="P76" s="3">
        <f>'finished water daily demand'!P76/'finished water daily demand'!P$371</f>
        <v>0.94539657094059582</v>
      </c>
      <c r="Q76" s="3">
        <f>'finished water daily demand'!Q76/'finished water daily demand'!Q$371</f>
        <v>0.92491413052846827</v>
      </c>
      <c r="R76" s="3">
        <f>'finished water daily demand'!R76/'finished water daily demand'!R$371</f>
        <v>0.96453717898200908</v>
      </c>
      <c r="S76" s="3">
        <f>'finished water daily demand'!S76/'finished water daily demand'!S$371</f>
        <v>0.9935129303186091</v>
      </c>
      <c r="T76" s="3">
        <f>'finished water daily demand'!T76/'finished water daily demand'!T$371</f>
        <v>0.87254206179715854</v>
      </c>
      <c r="U76" s="3">
        <f>'finished water daily demand'!U76/'finished water daily demand'!U$371</f>
        <v>0.96360631270039543</v>
      </c>
      <c r="V76" s="3">
        <f>'finished water daily demand'!V76/'finished water daily demand'!V$371</f>
        <v>0.8420155992047974</v>
      </c>
      <c r="W76" s="3">
        <f>'finished water daily demand'!W76/'finished water daily demand'!W$371</f>
        <v>1.0207787291788943</v>
      </c>
      <c r="X76" s="3">
        <f>'finished water daily demand'!X76/'finished water daily demand'!X$371</f>
        <v>0.9627312469769993</v>
      </c>
      <c r="Y76" s="3"/>
      <c r="AA76" s="1052">
        <f t="shared" si="5"/>
        <v>0.70959403118073405</v>
      </c>
      <c r="AB76" s="1052">
        <f t="shared" si="6"/>
        <v>0.87254206179715854</v>
      </c>
      <c r="AC76" s="1052">
        <f t="shared" si="7"/>
        <v>0.92491413052846827</v>
      </c>
      <c r="AD76" s="1052">
        <f t="shared" si="8"/>
        <v>0.96453717898200908</v>
      </c>
      <c r="AE76" s="1052">
        <f t="shared" si="9"/>
        <v>1.0207787291788943</v>
      </c>
    </row>
    <row r="77" spans="1:31" x14ac:dyDescent="0.2">
      <c r="A77" s="1045">
        <v>42808</v>
      </c>
      <c r="B77">
        <v>3</v>
      </c>
      <c r="C77">
        <v>14</v>
      </c>
      <c r="D77" s="3">
        <f>'finished water daily demand'!D77/'finished water daily demand'!D$371</f>
        <v>0.98446910809919141</v>
      </c>
      <c r="E77" s="3">
        <f>'finished water daily demand'!E77/'finished water daily demand'!E$371</f>
        <v>0.94122445045879477</v>
      </c>
      <c r="F77" s="3">
        <f>'finished water daily demand'!F77/'finished water daily demand'!F$371</f>
        <v>0.93792117019402255</v>
      </c>
      <c r="G77" s="3">
        <f>'finished water daily demand'!G77/'finished water daily demand'!G$371</f>
        <v>0.98761319699214001</v>
      </c>
      <c r="H77" s="3">
        <f>'finished water daily demand'!H77/'finished water daily demand'!H$371</f>
        <v>0.95279343902043323</v>
      </c>
      <c r="I77" s="3">
        <f>'finished water daily demand'!I77/'finished water daily demand'!I$371</f>
        <v>0.86971205879973679</v>
      </c>
      <c r="J77" s="3">
        <f>'finished water daily demand'!J77/'finished water daily demand'!J$371</f>
        <v>1.053584258313762</v>
      </c>
      <c r="K77" s="3">
        <f>'finished water daily demand'!K77/'finished water daily demand'!K$371</f>
        <v>0.93997309180066513</v>
      </c>
      <c r="L77" s="3">
        <f>'finished water daily demand'!L77/'finished water daily demand'!L$371</f>
        <v>0.88437097731989156</v>
      </c>
      <c r="M77" s="3">
        <f>'finished water daily demand'!M77/'finished water daily demand'!M$371</f>
        <v>0.88489566664771702</v>
      </c>
      <c r="N77" s="3">
        <f>'finished water daily demand'!N77/'finished water daily demand'!N$371</f>
        <v>0.77508696490371765</v>
      </c>
      <c r="O77" s="3">
        <f>'finished water daily demand'!O77/'finished water daily demand'!O$371</f>
        <v>0.73295958945162965</v>
      </c>
      <c r="P77" s="3">
        <f>'finished water daily demand'!P77/'finished water daily demand'!P$371</f>
        <v>0.9731358559047284</v>
      </c>
      <c r="Q77" s="3">
        <f>'finished water daily demand'!Q77/'finished water daily demand'!Q$371</f>
        <v>0.90941861182274253</v>
      </c>
      <c r="R77" s="3">
        <f>'finished water daily demand'!R77/'finished water daily demand'!R$371</f>
        <v>0.95854393825823736</v>
      </c>
      <c r="S77" s="3">
        <f>'finished water daily demand'!S77/'finished water daily demand'!S$371</f>
        <v>0.94250262951238017</v>
      </c>
      <c r="T77" s="3">
        <f>'finished water daily demand'!T77/'finished water daily demand'!T$371</f>
        <v>0.92511707687313549</v>
      </c>
      <c r="U77" s="3">
        <f>'finished water daily demand'!U77/'finished water daily demand'!U$371</f>
        <v>0.85348617965273166</v>
      </c>
      <c r="V77" s="3">
        <f>'finished water daily demand'!V77/'finished water daily demand'!V$371</f>
        <v>0.89160314496874393</v>
      </c>
      <c r="W77" s="3">
        <f>'finished water daily demand'!W77/'finished water daily demand'!W$371</f>
        <v>1.0596393149923133</v>
      </c>
      <c r="X77" s="3">
        <f>'finished water daily demand'!X77/'finished water daily demand'!X$371</f>
        <v>0.95713089361161474</v>
      </c>
      <c r="Y77" s="3"/>
      <c r="AA77" s="1052">
        <f t="shared" si="5"/>
        <v>0.73295958945162965</v>
      </c>
      <c r="AB77" s="1052">
        <f t="shared" si="6"/>
        <v>0.88489566664771702</v>
      </c>
      <c r="AC77" s="1052">
        <f t="shared" si="7"/>
        <v>0.93997309180066513</v>
      </c>
      <c r="AD77" s="1052">
        <f t="shared" si="8"/>
        <v>0.95854393825823736</v>
      </c>
      <c r="AE77" s="1052">
        <f t="shared" si="9"/>
        <v>1.0596393149923133</v>
      </c>
    </row>
    <row r="78" spans="1:31" x14ac:dyDescent="0.2">
      <c r="A78" s="1045">
        <v>42809</v>
      </c>
      <c r="B78">
        <v>3</v>
      </c>
      <c r="C78">
        <v>15</v>
      </c>
      <c r="D78" s="3">
        <f>'finished water daily demand'!D78/'finished water daily demand'!D$371</f>
        <v>1.0322836200329053</v>
      </c>
      <c r="E78" s="3">
        <f>'finished water daily demand'!E78/'finished water daily demand'!E$371</f>
        <v>0.90278080784238868</v>
      </c>
      <c r="F78" s="3">
        <f>'finished water daily demand'!F78/'finished water daily demand'!F$371</f>
        <v>1.0407479023478892</v>
      </c>
      <c r="G78" s="3">
        <f>'finished water daily demand'!G78/'finished water daily demand'!G$371</f>
        <v>0.82216502910966383</v>
      </c>
      <c r="H78" s="3">
        <f>'finished water daily demand'!H78/'finished water daily demand'!H$371</f>
        <v>0.93384000104878639</v>
      </c>
      <c r="I78" s="3">
        <f>'finished water daily demand'!I78/'finished water daily demand'!I$371</f>
        <v>0.87441066527623446</v>
      </c>
      <c r="J78" s="3">
        <f>'finished water daily demand'!J78/'finished water daily demand'!J$371</f>
        <v>0.96626882075616283</v>
      </c>
      <c r="K78" s="3">
        <f>'finished water daily demand'!K78/'finished water daily demand'!K$371</f>
        <v>0.93252982661489847</v>
      </c>
      <c r="L78" s="3">
        <f>'finished water daily demand'!L78/'finished water daily demand'!L$371</f>
        <v>0.83323346086625427</v>
      </c>
      <c r="M78" s="3">
        <f>'finished water daily demand'!M78/'finished water daily demand'!M$371</f>
        <v>0.91850851746416051</v>
      </c>
      <c r="N78" s="3">
        <f>'finished water daily demand'!N78/'finished water daily demand'!N$371</f>
        <v>0.88621141184758978</v>
      </c>
      <c r="O78" s="3">
        <f>'finished water daily demand'!O78/'finished water daily demand'!O$371</f>
        <v>0.72361336614327154</v>
      </c>
      <c r="P78" s="3">
        <f>'finished water daily demand'!P78/'finished water daily demand'!P$371</f>
        <v>0.9610198463801648</v>
      </c>
      <c r="Q78" s="3">
        <f>'finished water daily demand'!Q78/'finished water daily demand'!Q$371</f>
        <v>0.92103141809837519</v>
      </c>
      <c r="R78" s="3">
        <f>'finished water daily demand'!R78/'finished water daily demand'!R$371</f>
        <v>0.92146076127989984</v>
      </c>
      <c r="S78" s="3">
        <f>'finished water daily demand'!S78/'finished water daily demand'!S$371</f>
        <v>0.89744973609957934</v>
      </c>
      <c r="T78" s="3">
        <f>'finished water daily demand'!T78/'finished water daily demand'!T$371</f>
        <v>0.9205453364317463</v>
      </c>
      <c r="U78" s="3">
        <f>'finished water daily demand'!U78/'finished water daily demand'!U$371</f>
        <v>0.90509946199761371</v>
      </c>
      <c r="V78" s="3">
        <f>'finished water daily demand'!V78/'finished water daily demand'!V$371</f>
        <v>0.83362386069089889</v>
      </c>
      <c r="W78" s="3">
        <f>'finished water daily demand'!W78/'finished water daily demand'!W$371</f>
        <v>1.0482097745758989</v>
      </c>
      <c r="X78" s="3">
        <f>'finished water daily demand'!X78/'finished water daily demand'!X$371</f>
        <v>0.88751794695777031</v>
      </c>
      <c r="Y78" s="3"/>
      <c r="AA78" s="1052">
        <f t="shared" si="5"/>
        <v>0.72361336614327154</v>
      </c>
      <c r="AB78" s="1052">
        <f t="shared" si="6"/>
        <v>0.88621141184758978</v>
      </c>
      <c r="AC78" s="1052">
        <f t="shared" si="7"/>
        <v>0.91850851746416051</v>
      </c>
      <c r="AD78" s="1052">
        <f t="shared" si="8"/>
        <v>0.93384000104878639</v>
      </c>
      <c r="AE78" s="1052">
        <f t="shared" si="9"/>
        <v>1.0482097745758989</v>
      </c>
    </row>
    <row r="79" spans="1:31" x14ac:dyDescent="0.2">
      <c r="A79" s="1045">
        <v>42810</v>
      </c>
      <c r="B79">
        <v>3</v>
      </c>
      <c r="C79">
        <v>16</v>
      </c>
      <c r="D79" s="3">
        <f>'finished water daily demand'!D79/'finished water daily demand'!D$371</f>
        <v>0.93637900820044151</v>
      </c>
      <c r="E79" s="3">
        <f>'finished water daily demand'!E79/'finished water daily demand'!E$371</f>
        <v>0.86904241613551525</v>
      </c>
      <c r="F79" s="3">
        <f>'finished water daily demand'!F79/'finished water daily demand'!F$371</f>
        <v>0.91487443395044199</v>
      </c>
      <c r="G79" s="3">
        <f>'finished water daily demand'!G79/'finished water daily demand'!G$371</f>
        <v>0.84665290782201152</v>
      </c>
      <c r="H79" s="3">
        <f>'finished water daily demand'!H79/'finished water daily demand'!H$371</f>
        <v>0.90015746137925245</v>
      </c>
      <c r="I79" s="3">
        <f>'finished water daily demand'!I79/'finished water daily demand'!I$371</f>
        <v>0.86551945609763115</v>
      </c>
      <c r="J79" s="3">
        <f>'finished water daily demand'!J79/'finished water daily demand'!J$371</f>
        <v>1.0099081882450174</v>
      </c>
      <c r="K79" s="3">
        <f>'finished water daily demand'!K79/'finished water daily demand'!K$371</f>
        <v>0.89190490261034061</v>
      </c>
      <c r="L79" s="3">
        <f>'finished water daily demand'!L79/'finished water daily demand'!L$371</f>
        <v>0.88116718110833847</v>
      </c>
      <c r="M79" s="3">
        <f>'finished water daily demand'!M79/'finished water daily demand'!M$371</f>
        <v>1.003134714274545</v>
      </c>
      <c r="N79" s="3">
        <f>'finished water daily demand'!N79/'finished water daily demand'!N$371</f>
        <v>0.87410635226764721</v>
      </c>
      <c r="O79" s="3">
        <f>'finished water daily demand'!O79/'finished water daily demand'!O$371</f>
        <v>0.75273044645007969</v>
      </c>
      <c r="P79" s="3">
        <f>'finished water daily demand'!P79/'finished water daily demand'!P$371</f>
        <v>0.95091834083157512</v>
      </c>
      <c r="Q79" s="3">
        <f>'finished water daily demand'!Q79/'finished water daily demand'!Q$371</f>
        <v>0.86458842605343023</v>
      </c>
      <c r="R79" s="3">
        <f>'finished water daily demand'!R79/'finished water daily demand'!R$371</f>
        <v>0.87913349866826218</v>
      </c>
      <c r="S79" s="3">
        <f>'finished water daily demand'!S79/'finished water daily demand'!S$371</f>
        <v>1.0043107312191979</v>
      </c>
      <c r="T79" s="3">
        <f>'finished water daily demand'!T79/'finished water daily demand'!T$371</f>
        <v>0.93654642797660892</v>
      </c>
      <c r="U79" s="3">
        <f>'finished water daily demand'!U79/'finished water daily demand'!U$371</f>
        <v>0.93041041050612583</v>
      </c>
      <c r="V79" s="3">
        <f>'finished water daily demand'!V79/'finished water daily demand'!V$371</f>
        <v>0.87176812666316539</v>
      </c>
      <c r="W79" s="3">
        <f>'finished water daily demand'!W79/'finished water daily demand'!W$371</f>
        <v>1.0752925254261825</v>
      </c>
      <c r="X79" s="3">
        <f>'finished water daily demand'!X79/'finished water daily demand'!X$371</f>
        <v>0.99182225005951741</v>
      </c>
      <c r="Y79" s="3"/>
      <c r="AA79" s="1052">
        <f t="shared" si="5"/>
        <v>0.75273044645007969</v>
      </c>
      <c r="AB79" s="1052">
        <f t="shared" si="6"/>
        <v>0.87176812666316539</v>
      </c>
      <c r="AC79" s="1052">
        <f t="shared" si="7"/>
        <v>0.90015746137925245</v>
      </c>
      <c r="AD79" s="1052">
        <f t="shared" si="8"/>
        <v>0.95091834083157512</v>
      </c>
      <c r="AE79" s="1052">
        <f t="shared" si="9"/>
        <v>1.0752925254261825</v>
      </c>
    </row>
    <row r="80" spans="1:31" x14ac:dyDescent="0.2">
      <c r="A80" s="1045">
        <v>42811</v>
      </c>
      <c r="B80">
        <v>3</v>
      </c>
      <c r="C80">
        <v>17</v>
      </c>
      <c r="D80" s="3">
        <f>'finished water daily demand'!D80/'finished water daily demand'!D$371</f>
        <v>0.92852475119692091</v>
      </c>
      <c r="E80" s="3">
        <f>'finished water daily demand'!E80/'finished water daily demand'!E$371</f>
        <v>0.82557983921560707</v>
      </c>
      <c r="F80" s="3">
        <f>'finished water daily demand'!F80/'finished water daily demand'!F$371</f>
        <v>0.84219990145071677</v>
      </c>
      <c r="G80" s="3">
        <f>'finished water daily demand'!G80/'finished water daily demand'!G$371</f>
        <v>0.93282544303761517</v>
      </c>
      <c r="H80" s="3">
        <f>'finished water daily demand'!H80/'finished water daily demand'!H$371</f>
        <v>0.94770928208918281</v>
      </c>
      <c r="I80" s="3">
        <f>'finished water daily demand'!I80/'finished water daily demand'!I$371</f>
        <v>0.90357816855726292</v>
      </c>
      <c r="J80" s="3">
        <f>'finished water daily demand'!J80/'finished water daily demand'!J$371</f>
        <v>1.0226439834667438</v>
      </c>
      <c r="K80" s="3">
        <f>'finished water daily demand'!K80/'finished water daily demand'!K$371</f>
        <v>0.87736618836898339</v>
      </c>
      <c r="L80" s="3">
        <f>'finished water daily demand'!L80/'finished water daily demand'!L$371</f>
        <v>0.9191198439221222</v>
      </c>
      <c r="M80" s="3">
        <f>'finished water daily demand'!M80/'finished water daily demand'!M$371</f>
        <v>1.0268975050455769</v>
      </c>
      <c r="N80" s="3">
        <f>'finished water daily demand'!N80/'finished water daily demand'!N$371</f>
        <v>0.87737471835423175</v>
      </c>
      <c r="O80" s="3">
        <f>'finished water daily demand'!O80/'finished water daily demand'!O$371</f>
        <v>0.75165203606834596</v>
      </c>
      <c r="P80" s="3">
        <f>'finished water daily demand'!P80/'finished water daily demand'!P$371</f>
        <v>0.94084582095170466</v>
      </c>
      <c r="Q80" s="3">
        <f>'finished water daily demand'!Q80/'finished water daily demand'!Q$371</f>
        <v>0.88669295847691287</v>
      </c>
      <c r="R80" s="3">
        <f>'finished water daily demand'!R80/'finished water daily demand'!R$371</f>
        <v>0.9150929430108925</v>
      </c>
      <c r="S80" s="3">
        <f>'finished water daily demand'!S80/'finished water daily demand'!S$371</f>
        <v>1.0058000830675549</v>
      </c>
      <c r="T80" s="3">
        <f>'finished water daily demand'!T80/'finished water daily demand'!T$371</f>
        <v>0.93692740634672467</v>
      </c>
      <c r="U80" s="3">
        <f>'finished water daily demand'!U80/'finished water daily demand'!U$371</f>
        <v>0.93151900038953084</v>
      </c>
      <c r="V80" s="3">
        <f>'finished water daily demand'!V80/'finished water daily demand'!V$371</f>
        <v>0.87057929704036308</v>
      </c>
      <c r="W80" s="3">
        <f>'finished water daily demand'!W80/'finished water daily demand'!W$371</f>
        <v>1.0613572321886395</v>
      </c>
      <c r="X80" s="3">
        <f>'finished water daily demand'!X80/'finished water daily demand'!X$371</f>
        <v>1.1585234136156823</v>
      </c>
      <c r="Y80" s="3"/>
      <c r="AA80" s="1052">
        <f t="shared" si="5"/>
        <v>0.75165203606834596</v>
      </c>
      <c r="AB80" s="1052">
        <f t="shared" si="6"/>
        <v>0.87737471835423175</v>
      </c>
      <c r="AC80" s="1052">
        <f t="shared" si="7"/>
        <v>0.92852475119692091</v>
      </c>
      <c r="AD80" s="1052">
        <f t="shared" si="8"/>
        <v>0.94770928208918281</v>
      </c>
      <c r="AE80" s="1052">
        <f t="shared" si="9"/>
        <v>1.1585234136156823</v>
      </c>
    </row>
    <row r="81" spans="1:31" x14ac:dyDescent="0.2">
      <c r="A81" s="1045">
        <v>42812</v>
      </c>
      <c r="B81">
        <v>3</v>
      </c>
      <c r="C81">
        <v>18</v>
      </c>
      <c r="D81" s="3">
        <f>'finished water daily demand'!D81/'finished water daily demand'!D$371</f>
        <v>0.89841676601675813</v>
      </c>
      <c r="E81" s="3">
        <f>'finished water daily demand'!E81/'finished water daily demand'!E$371</f>
        <v>0.88939698303305037</v>
      </c>
      <c r="F81" s="3">
        <f>'finished water daily demand'!F81/'finished water daily demand'!F$371</f>
        <v>0.94767737643132111</v>
      </c>
      <c r="G81" s="3">
        <f>'finished water daily demand'!G81/'finished water daily demand'!G$371</f>
        <v>0.94960273968705611</v>
      </c>
      <c r="H81" s="3">
        <f>'finished water daily demand'!H81/'finished water daily demand'!H$371</f>
        <v>0.98034508356698868</v>
      </c>
      <c r="I81" s="3">
        <f>'finished water daily demand'!I81/'finished water daily demand'!I$371</f>
        <v>0.8324846382551776</v>
      </c>
      <c r="J81" s="3">
        <f>'finished water daily demand'!J81/'finished water daily demand'!J$371</f>
        <v>0.95371653843388504</v>
      </c>
      <c r="K81" s="3">
        <f>'finished water daily demand'!K81/'finished water daily demand'!K$371</f>
        <v>0.82383728593489547</v>
      </c>
      <c r="L81" s="3">
        <f>'finished water daily demand'!L81/'finished water daily demand'!L$371</f>
        <v>0.88814981387710823</v>
      </c>
      <c r="M81" s="3">
        <f>'finished water daily demand'!M81/'finished water daily demand'!M$371</f>
        <v>1.0540330790228198</v>
      </c>
      <c r="N81" s="3">
        <f>'finished water daily demand'!N81/'finished water daily demand'!N$371</f>
        <v>0.88205534139180941</v>
      </c>
      <c r="O81" s="3">
        <f>'finished water daily demand'!O81/'finished water daily demand'!O$371</f>
        <v>0.79622633184666969</v>
      </c>
      <c r="P81" s="3">
        <f>'finished water daily demand'!P81/'finished water daily demand'!P$371</f>
        <v>0.89374410928324544</v>
      </c>
      <c r="Q81" s="3">
        <f>'finished water daily demand'!Q81/'finished water daily demand'!Q$371</f>
        <v>0.83726202464898181</v>
      </c>
      <c r="R81" s="3">
        <f>'finished water daily demand'!R81/'finished water daily demand'!R$371</f>
        <v>0.86415039685883299</v>
      </c>
      <c r="S81" s="3">
        <f>'finished water daily demand'!S81/'finished water daily demand'!S$371</f>
        <v>1.0039383932571084</v>
      </c>
      <c r="T81" s="3">
        <f>'finished water daily demand'!T81/'finished water daily demand'!T$371</f>
        <v>0.92206924991220929</v>
      </c>
      <c r="U81" s="3">
        <f>'finished water daily demand'!U81/'finished water daily demand'!U$371</f>
        <v>0.8309498236423889</v>
      </c>
      <c r="V81" s="3">
        <f>'finished water daily demand'!V81/'finished water daily demand'!V$371</f>
        <v>0.91978540014458687</v>
      </c>
      <c r="W81" s="3">
        <f>'finished water daily demand'!W81/'finished water daily demand'!W$371</f>
        <v>0.95161930771868775</v>
      </c>
      <c r="X81" s="3">
        <f>'finished water daily demand'!X81/'finished water daily demand'!X$371</f>
        <v>1.0911902457607476</v>
      </c>
      <c r="Y81" s="3"/>
      <c r="AA81" s="1052">
        <f t="shared" si="5"/>
        <v>0.79622633184666969</v>
      </c>
      <c r="AB81" s="1052">
        <f t="shared" si="6"/>
        <v>0.86415039685883299</v>
      </c>
      <c r="AC81" s="1052">
        <f t="shared" si="7"/>
        <v>0.89841676601675813</v>
      </c>
      <c r="AD81" s="1052">
        <f t="shared" si="8"/>
        <v>0.95161930771868775</v>
      </c>
      <c r="AE81" s="1052">
        <f t="shared" si="9"/>
        <v>1.0911902457607476</v>
      </c>
    </row>
    <row r="82" spans="1:31" x14ac:dyDescent="0.2">
      <c r="A82" s="1045">
        <v>42813</v>
      </c>
      <c r="B82">
        <v>3</v>
      </c>
      <c r="C82">
        <v>19</v>
      </c>
      <c r="D82" s="3">
        <f>'finished water daily demand'!D82/'finished water daily demand'!D$371</f>
        <v>0.92525214411212064</v>
      </c>
      <c r="E82" s="3">
        <f>'finished water daily demand'!E82/'finished water daily demand'!E$371</f>
        <v>0.90009707213843271</v>
      </c>
      <c r="F82" s="3">
        <f>'finished water daily demand'!F82/'finished water daily demand'!F$371</f>
        <v>0.92488835129589553</v>
      </c>
      <c r="G82" s="3">
        <f>'finished water daily demand'!G82/'finished water daily demand'!G$371</f>
        <v>0.89400130621835494</v>
      </c>
      <c r="H82" s="3">
        <f>'finished water daily demand'!H82/'finished water daily demand'!H$371</f>
        <v>0.94860648625352129</v>
      </c>
      <c r="I82" s="3">
        <f>'finished water daily demand'!I82/'finished water daily demand'!I$371</f>
        <v>0.79941367728598167</v>
      </c>
      <c r="J82" s="3">
        <f>'finished water daily demand'!J82/'finished water daily demand'!J$371</f>
        <v>0.92857527120943961</v>
      </c>
      <c r="K82" s="3">
        <f>'finished water daily demand'!K82/'finished water daily demand'!K$371</f>
        <v>0.8668273596246503</v>
      </c>
      <c r="L82" s="3">
        <f>'finished water daily demand'!L82/'finished water daily demand'!L$371</f>
        <v>0.90038995837765756</v>
      </c>
      <c r="M82" s="3">
        <f>'finished water daily demand'!M82/'finished water daily demand'!M$371</f>
        <v>0.98722897529070919</v>
      </c>
      <c r="N82" s="3">
        <f>'finished water daily demand'!N82/'finished water daily demand'!N$371</f>
        <v>0.85925747918291773</v>
      </c>
      <c r="O82" s="3">
        <f>'finished water daily demand'!O82/'finished water daily demand'!O$371</f>
        <v>0.83936274711601533</v>
      </c>
      <c r="P82" s="3">
        <f>'finished water daily demand'!P82/'finished water daily demand'!P$371</f>
        <v>0.96357058522744132</v>
      </c>
      <c r="Q82" s="3">
        <f>'finished water daily demand'!Q82/'finished water daily demand'!Q$371</f>
        <v>0.90776177964138127</v>
      </c>
      <c r="R82" s="3">
        <f>'finished water daily demand'!R82/'finished water daily demand'!R$371</f>
        <v>0.91284547773947811</v>
      </c>
      <c r="S82" s="3">
        <f>'finished water daily demand'!S82/'finished water daily demand'!S$371</f>
        <v>0.97377901832787828</v>
      </c>
      <c r="T82" s="3">
        <f>'finished water daily demand'!T82/'finished water daily demand'!T$371</f>
        <v>0.8504453163304434</v>
      </c>
      <c r="U82" s="3">
        <f>'finished water daily demand'!U82/'finished water daily demand'!U$371</f>
        <v>0.88878929582004407</v>
      </c>
      <c r="V82" s="3">
        <f>'finished water daily demand'!V82/'finished water daily demand'!V$371</f>
        <v>0.890032872686219</v>
      </c>
      <c r="W82" s="3">
        <f>'finished water daily demand'!W82/'finished water daily demand'!W$371</f>
        <v>0.9453581026807657</v>
      </c>
      <c r="X82" s="3">
        <f>'finished water daily demand'!X82/'finished water daily demand'!X$371</f>
        <v>0.94263133740857108</v>
      </c>
      <c r="Y82" s="3"/>
      <c r="AA82" s="1052">
        <f t="shared" si="5"/>
        <v>0.79941367728598167</v>
      </c>
      <c r="AB82" s="1052">
        <f t="shared" si="6"/>
        <v>0.88878929582004407</v>
      </c>
      <c r="AC82" s="1052">
        <f t="shared" si="7"/>
        <v>0.90776177964138127</v>
      </c>
      <c r="AD82" s="1052">
        <f t="shared" si="8"/>
        <v>0.94263133740857108</v>
      </c>
      <c r="AE82" s="1052">
        <f t="shared" si="9"/>
        <v>0.98722897529070919</v>
      </c>
    </row>
    <row r="83" spans="1:31" x14ac:dyDescent="0.2">
      <c r="A83" s="1045">
        <v>42814</v>
      </c>
      <c r="B83">
        <v>3</v>
      </c>
      <c r="C83">
        <v>20</v>
      </c>
      <c r="D83" s="3">
        <f>'finished water daily demand'!D83/'finished water daily demand'!D$371</f>
        <v>0.95174303725118825</v>
      </c>
      <c r="E83" s="3">
        <f>'finished water daily demand'!E83/'finished water daily demand'!E$371</f>
        <v>0.87535093772533346</v>
      </c>
      <c r="F83" s="3">
        <f>'finished water daily demand'!F83/'finished water daily demand'!F$371</f>
        <v>0.95235299225070569</v>
      </c>
      <c r="G83" s="3">
        <f>'finished water daily demand'!G83/'finished water daily demand'!G$371</f>
        <v>0.92275131571924418</v>
      </c>
      <c r="H83" s="3">
        <f>'finished water daily demand'!H83/'finished water daily demand'!H$371</f>
        <v>0.94569057271942158</v>
      </c>
      <c r="I83" s="3">
        <f>'finished water daily demand'!I83/'finished water daily demand'!I$371</f>
        <v>0.77559535676281222</v>
      </c>
      <c r="J83" s="3">
        <f>'finished water daily demand'!J83/'finished water daily demand'!J$371</f>
        <v>0.95235854297796585</v>
      </c>
      <c r="K83" s="3">
        <f>'finished water daily demand'!K83/'finished water daily demand'!K$371</f>
        <v>0.97030265835201313</v>
      </c>
      <c r="L83" s="3">
        <f>'finished water daily demand'!L83/'finished water daily demand'!L$371</f>
        <v>0.90556532148862789</v>
      </c>
      <c r="M83" s="3">
        <f>'finished water daily demand'!M83/'finished water daily demand'!M$371</f>
        <v>1.0014483226714395</v>
      </c>
      <c r="N83" s="3">
        <f>'finished water daily demand'!N83/'finished water daily demand'!N$371</f>
        <v>0.90638651114749391</v>
      </c>
      <c r="O83" s="3">
        <f>'finished water daily demand'!O83/'finished water daily demand'!O$371</f>
        <v>0.83253281469836893</v>
      </c>
      <c r="P83" s="3">
        <f>'finished water daily demand'!P83/'finished water daily demand'!P$371</f>
        <v>0.97409238297245726</v>
      </c>
      <c r="Q83" s="3">
        <f>'finished water daily demand'!Q83/'finished water daily demand'!Q$371</f>
        <v>0.92381728274406782</v>
      </c>
      <c r="R83" s="3">
        <f>'finished water daily demand'!R83/'finished water daily demand'!R$371</f>
        <v>0.93906590590597938</v>
      </c>
      <c r="S83" s="3">
        <f>'finished water daily demand'!S83/'finished water daily demand'!S$371</f>
        <v>0.88292855557809813</v>
      </c>
      <c r="T83" s="3">
        <f>'finished water daily demand'!T83/'finished water daily demand'!T$371</f>
        <v>0.78186920970960372</v>
      </c>
      <c r="U83" s="3">
        <f>'finished water daily demand'!U83/'finished water daily demand'!U$371</f>
        <v>0.84874658431243666</v>
      </c>
      <c r="V83" s="3">
        <f>'finished water daily demand'!V83/'finished water daily demand'!V$371</f>
        <v>0.83843957426989735</v>
      </c>
      <c r="W83" s="3">
        <f>'finished water daily demand'!W83/'finished water daily demand'!W$371</f>
        <v>1.0494488471464614</v>
      </c>
      <c r="X83" s="3">
        <f>'finished water daily demand'!X83/'finished water daily demand'!X$371</f>
        <v>0.95810309762720325</v>
      </c>
      <c r="Y83" s="3"/>
      <c r="AA83" s="1052">
        <f t="shared" si="5"/>
        <v>0.77559535676281222</v>
      </c>
      <c r="AB83" s="1052">
        <f t="shared" si="6"/>
        <v>0.87535093772533346</v>
      </c>
      <c r="AC83" s="1052">
        <f t="shared" si="7"/>
        <v>0.92381728274406782</v>
      </c>
      <c r="AD83" s="1052">
        <f t="shared" si="8"/>
        <v>0.95235854297796585</v>
      </c>
      <c r="AE83" s="1052">
        <f t="shared" si="9"/>
        <v>1.0494488471464614</v>
      </c>
    </row>
    <row r="84" spans="1:31" x14ac:dyDescent="0.2">
      <c r="A84" s="1045">
        <v>42815</v>
      </c>
      <c r="B84">
        <v>3</v>
      </c>
      <c r="C84">
        <v>21</v>
      </c>
      <c r="D84" s="3">
        <f>'finished water daily demand'!D84/'finished water daily demand'!D$371</f>
        <v>0.91743233560422932</v>
      </c>
      <c r="E84" s="3">
        <f>'finished water daily demand'!E84/'finished water daily demand'!E$371</f>
        <v>0.94254889145555221</v>
      </c>
      <c r="F84" s="3">
        <f>'finished water daily demand'!F84/'finished water daily demand'!F$371</f>
        <v>0.95883258582717545</v>
      </c>
      <c r="G84" s="3">
        <f>'finished water daily demand'!G84/'finished water daily demand'!G$371</f>
        <v>0.88260979301988929</v>
      </c>
      <c r="H84" s="3">
        <f>'finished water daily demand'!H84/'finished water daily demand'!H$371</f>
        <v>0.87742828921601534</v>
      </c>
      <c r="I84" s="3">
        <f>'finished water daily demand'!I84/'finished water daily demand'!I$371</f>
        <v>0.83483394149342638</v>
      </c>
      <c r="J84" s="3">
        <f>'finished water daily demand'!J84/'finished water daily demand'!J$371</f>
        <v>0.95338621521487776</v>
      </c>
      <c r="K84" s="3">
        <f>'finished water daily demand'!K84/'finished water daily demand'!K$371</f>
        <v>0.92066929657589647</v>
      </c>
      <c r="L84" s="3">
        <f>'finished water daily demand'!L84/'finished water daily demand'!L$371</f>
        <v>0.86748943574363058</v>
      </c>
      <c r="M84" s="3">
        <f>'finished water daily demand'!M84/'finished water daily demand'!M$371</f>
        <v>0.97235806751786991</v>
      </c>
      <c r="N84" s="3">
        <f>'finished water daily demand'!N84/'finished water daily demand'!N$371</f>
        <v>0.85005763390216149</v>
      </c>
      <c r="O84" s="3">
        <f>'finished water daily demand'!O84/'finished water daily demand'!O$371</f>
        <v>0.86057148462344357</v>
      </c>
      <c r="P84" s="3">
        <f>'finished water daily demand'!P84/'finished water daily demand'!P$371</f>
        <v>0.99386060903885054</v>
      </c>
      <c r="Q84" s="3">
        <f>'finished water daily demand'!Q84/'finished water daily demand'!Q$371</f>
        <v>0.91489693340905132</v>
      </c>
      <c r="R84" s="3">
        <f>'finished water daily demand'!R84/'finished water daily demand'!R$371</f>
        <v>0.95030323226305136</v>
      </c>
      <c r="S84" s="3">
        <f>'finished water daily demand'!S84/'finished water daily demand'!S$371</f>
        <v>0.96856628685862856</v>
      </c>
      <c r="T84" s="3">
        <f>'finished water daily demand'!T84/'finished water daily demand'!T$371</f>
        <v>0.95711925996286085</v>
      </c>
      <c r="U84" s="3">
        <f>'finished water daily demand'!U84/'finished water daily demand'!U$371</f>
        <v>0.99779445492408636</v>
      </c>
      <c r="V84" s="3">
        <f>'finished water daily demand'!V84/'finished water daily demand'!V$371</f>
        <v>0.88840856269356661</v>
      </c>
      <c r="W84" s="3">
        <f>'finished water daily demand'!W84/'finished water daily demand'!W$371</f>
        <v>1.0890399912455577</v>
      </c>
      <c r="X84" s="3">
        <f>'finished water daily demand'!X84/'finished water daily demand'!X$371</f>
        <v>0.90597624198560045</v>
      </c>
      <c r="Y84" s="3"/>
      <c r="AA84" s="1052">
        <f t="shared" si="5"/>
        <v>0.83483394149342638</v>
      </c>
      <c r="AB84" s="1052">
        <f t="shared" si="6"/>
        <v>0.88260979301988929</v>
      </c>
      <c r="AC84" s="1052">
        <f t="shared" si="7"/>
        <v>0.92066929657589647</v>
      </c>
      <c r="AD84" s="1052">
        <f t="shared" si="8"/>
        <v>0.95883258582717545</v>
      </c>
      <c r="AE84" s="1052">
        <f t="shared" si="9"/>
        <v>1.0890399912455577</v>
      </c>
    </row>
    <row r="85" spans="1:31" x14ac:dyDescent="0.2">
      <c r="A85" s="1045">
        <v>42816</v>
      </c>
      <c r="B85">
        <v>3</v>
      </c>
      <c r="C85">
        <v>22</v>
      </c>
      <c r="D85" s="3">
        <f>'finished water daily demand'!D85/'finished water daily demand'!D$371</f>
        <v>0.96397225319965263</v>
      </c>
      <c r="E85" s="3">
        <f>'finished water daily demand'!E85/'finished water daily demand'!E$371</f>
        <v>0.92906050551489117</v>
      </c>
      <c r="F85" s="3">
        <f>'finished water daily demand'!F85/'finished water daily demand'!F$371</f>
        <v>0.95220572876033116</v>
      </c>
      <c r="G85" s="3">
        <f>'finished water daily demand'!G85/'finished water daily demand'!G$371</f>
        <v>0.95890193413478297</v>
      </c>
      <c r="H85" s="3">
        <f>'finished water daily demand'!H85/'finished water daily demand'!H$371</f>
        <v>0.95585888658192242</v>
      </c>
      <c r="I85" s="3">
        <f>'finished water daily demand'!I85/'finished water daily demand'!I$371</f>
        <v>0.90032528715045679</v>
      </c>
      <c r="J85" s="3">
        <f>'finished water daily demand'!J85/'finished water daily demand'!J$371</f>
        <v>1.032553680036963</v>
      </c>
      <c r="K85" s="3">
        <f>'finished water daily demand'!K85/'finished water daily demand'!K$371</f>
        <v>0.7566392095848905</v>
      </c>
      <c r="L85" s="3">
        <f>'finished water daily demand'!L85/'finished water daily demand'!L$371</f>
        <v>0.87903131696730297</v>
      </c>
      <c r="M85" s="3">
        <f>'finished water daily demand'!M85/'finished water daily demand'!M$371</f>
        <v>0.99075506682447523</v>
      </c>
      <c r="N85" s="3">
        <f>'finished water daily demand'!N85/'finished water daily demand'!N$371</f>
        <v>0.90796016889288655</v>
      </c>
      <c r="O85" s="3">
        <f>'finished water daily demand'!O85/'finished water daily demand'!O$371</f>
        <v>0.88213969225811628</v>
      </c>
      <c r="P85" s="3">
        <f>'finished water daily demand'!P85/'finished water daily demand'!P$371</f>
        <v>0.99023740044896902</v>
      </c>
      <c r="Q85" s="3">
        <f>'finished water daily demand'!Q85/'finished water daily demand'!Q$371</f>
        <v>0.88963988360557222</v>
      </c>
      <c r="R85" s="3">
        <f>'finished water daily demand'!R85/'finished water daily demand'!R$371</f>
        <v>0.9450591466297511</v>
      </c>
      <c r="S85" s="3">
        <f>'finished water daily demand'!S85/'finished water daily demand'!S$371</f>
        <v>0.97042797666907488</v>
      </c>
      <c r="T85" s="3">
        <f>'finished water daily demand'!T85/'finished water daily demand'!T$371</f>
        <v>0.90873500695815723</v>
      </c>
      <c r="U85" s="3">
        <f>'finished water daily demand'!U85/'finished water daily demand'!U$371</f>
        <v>0.93587655842621198</v>
      </c>
      <c r="V85" s="3">
        <f>'finished water daily demand'!V85/'finished water daily demand'!V$371</f>
        <v>0.89260443195051586</v>
      </c>
      <c r="W85" s="3">
        <f>'finished water daily demand'!W85/'finished water daily demand'!W$371</f>
        <v>0.95886080238722626</v>
      </c>
      <c r="X85" s="3">
        <f>'finished water daily demand'!X85/'finished water daily demand'!X$371</f>
        <v>0.84849484165110112</v>
      </c>
      <c r="Y85" s="3"/>
      <c r="AA85" s="1052">
        <f t="shared" si="5"/>
        <v>0.7566392095848905</v>
      </c>
      <c r="AB85" s="1052">
        <f t="shared" si="6"/>
        <v>0.89260443195051586</v>
      </c>
      <c r="AC85" s="1052">
        <f t="shared" si="7"/>
        <v>0.93587655842621198</v>
      </c>
      <c r="AD85" s="1052">
        <f t="shared" si="8"/>
        <v>0.95890193413478297</v>
      </c>
      <c r="AE85" s="1052">
        <f t="shared" si="9"/>
        <v>1.032553680036963</v>
      </c>
    </row>
    <row r="86" spans="1:31" x14ac:dyDescent="0.2">
      <c r="A86" s="1045">
        <v>42817</v>
      </c>
      <c r="B86">
        <v>3</v>
      </c>
      <c r="C86">
        <v>23</v>
      </c>
      <c r="D86" s="3">
        <f>'finished water daily demand'!D86/'finished water daily demand'!D$371</f>
        <v>0.96311104080891563</v>
      </c>
      <c r="E86" s="3">
        <f>'finished water daily demand'!E86/'finished water daily demand'!E$371</f>
        <v>0.82868181944485486</v>
      </c>
      <c r="F86" s="3">
        <f>'finished water daily demand'!F86/'finished water daily demand'!F$371</f>
        <v>0.8874834247408192</v>
      </c>
      <c r="G86" s="3">
        <f>'finished water daily demand'!G86/'finished water daily demand'!G$371</f>
        <v>0.87431801130399944</v>
      </c>
      <c r="H86" s="3">
        <f>'finished water daily demand'!H86/'finished water daily demand'!H$371</f>
        <v>0.97260669764957086</v>
      </c>
      <c r="I86" s="3">
        <f>'finished water daily demand'!I86/'finished water daily demand'!I$371</f>
        <v>0.85189349731578756</v>
      </c>
      <c r="J86" s="3">
        <f>'finished water daily demand'!J86/'finished water daily demand'!J$371</f>
        <v>0.99434629437178423</v>
      </c>
      <c r="K86" s="3">
        <f>'finished water daily demand'!K86/'finished water daily demand'!K$371</f>
        <v>0.95235534603493099</v>
      </c>
      <c r="L86" s="3">
        <f>'finished water daily demand'!L86/'finished water daily demand'!L$371</f>
        <v>0.87919561420892112</v>
      </c>
      <c r="M86" s="3">
        <f>'finished water daily demand'!M86/'finished water daily demand'!M$371</f>
        <v>0.9813266046798399</v>
      </c>
      <c r="N86" s="3">
        <f>'finished water daily demand'!N86/'finished water daily demand'!N$371</f>
        <v>0.87826242272342747</v>
      </c>
      <c r="O86" s="3">
        <f>'finished water daily demand'!O86/'finished water daily demand'!O$371</f>
        <v>0.82067030049929879</v>
      </c>
      <c r="P86" s="3">
        <f>'finished water daily demand'!P86/'finished water daily demand'!P$371</f>
        <v>0.95846910753288816</v>
      </c>
      <c r="Q86" s="3">
        <f>'finished water daily demand'!Q86/'finished water daily demand'!Q$371</f>
        <v>0.85926677019819775</v>
      </c>
      <c r="R86" s="3">
        <f>'finished water daily demand'!R86/'finished water daily demand'!R$371</f>
        <v>0.85029102768511089</v>
      </c>
      <c r="S86" s="3">
        <f>'finished water daily demand'!S86/'finished water daily demand'!S$371</f>
        <v>0.92127936567329216</v>
      </c>
      <c r="T86" s="3">
        <f>'finished water daily demand'!T86/'finished water daily demand'!T$371</f>
        <v>0.97350132987783922</v>
      </c>
      <c r="U86" s="3">
        <f>'finished water daily demand'!U86/'finished water daily demand'!U$371</f>
        <v>0.92030439283992016</v>
      </c>
      <c r="V86" s="3">
        <f>'finished water daily demand'!V86/'finished water daily demand'!V$371</f>
        <v>0.85369728065880401</v>
      </c>
      <c r="W86" s="3">
        <f>'finished water daily demand'!W86/'finished water daily demand'!W$371</f>
        <v>0.84529009707661773</v>
      </c>
      <c r="X86" s="3">
        <f>'finished water daily demand'!X86/'finished water daily demand'!X$371</f>
        <v>0.86323664855486337</v>
      </c>
      <c r="Y86" s="3"/>
      <c r="AA86" s="1052">
        <f t="shared" si="5"/>
        <v>0.82067030049929879</v>
      </c>
      <c r="AB86" s="1052">
        <f t="shared" si="6"/>
        <v>0.85369728065880401</v>
      </c>
      <c r="AC86" s="1052">
        <f t="shared" si="7"/>
        <v>0.87919561420892112</v>
      </c>
      <c r="AD86" s="1052">
        <f t="shared" si="8"/>
        <v>0.95846910753288816</v>
      </c>
      <c r="AE86" s="1052">
        <f t="shared" si="9"/>
        <v>0.99434629437178423</v>
      </c>
    </row>
    <row r="87" spans="1:31" x14ac:dyDescent="0.2">
      <c r="A87" s="1045">
        <v>42818</v>
      </c>
      <c r="B87">
        <v>3</v>
      </c>
      <c r="C87">
        <v>24</v>
      </c>
      <c r="D87" s="3">
        <f>'finished water daily demand'!D87/'finished water daily demand'!D$371</f>
        <v>1.002141186357113</v>
      </c>
      <c r="E87" s="3">
        <f>'finished water daily demand'!E87/'finished water daily demand'!E$371</f>
        <v>0.77246278450354633</v>
      </c>
      <c r="F87" s="3">
        <f>'finished water daily demand'!F87/'finished water daily demand'!F$371</f>
        <v>0.92525651002183129</v>
      </c>
      <c r="G87" s="3">
        <f>'finished water daily demand'!G87/'finished water daily demand'!G$371</f>
        <v>0.95343865739674349</v>
      </c>
      <c r="H87" s="3">
        <f>'finished water daily demand'!H87/'finished water daily demand'!H$371</f>
        <v>0.98116752071763202</v>
      </c>
      <c r="I87" s="3">
        <f>'finished water daily demand'!I87/'finished water daily demand'!I$371</f>
        <v>0.86414601728142393</v>
      </c>
      <c r="J87" s="3">
        <f>'finished water daily demand'!J87/'finished water daily demand'!J$371</f>
        <v>0.96494752788013349</v>
      </c>
      <c r="K87" s="3">
        <f>'finished water daily demand'!K87/'finished water daily demand'!K$371</f>
        <v>0.95399008184675804</v>
      </c>
      <c r="L87" s="3">
        <f>'finished water daily demand'!L87/'finished water daily demand'!L$371</f>
        <v>0.90585284166145974</v>
      </c>
      <c r="M87" s="3">
        <f>'finished water daily demand'!M87/'finished water daily demand'!M$371</f>
        <v>0.95346281614671058</v>
      </c>
      <c r="N87" s="3">
        <f>'finished water daily demand'!N87/'finished water daily demand'!N$371</f>
        <v>0.93592285652255358</v>
      </c>
      <c r="O87" s="3">
        <f>'finished water daily demand'!O87/'finished water daily demand'!O$371</f>
        <v>0.8044941447732944</v>
      </c>
      <c r="P87" s="3">
        <f>'finished water daily demand'!P87/'finished water daily demand'!P$371</f>
        <v>0.89533832106279321</v>
      </c>
      <c r="Q87" s="3">
        <f>'finished water daily demand'!Q87/'finished water daily demand'!Q$371</f>
        <v>0.86489269384517253</v>
      </c>
      <c r="R87" s="3">
        <f>'finished water daily demand'!R87/'finished water daily demand'!R$371</f>
        <v>0.93569470799885768</v>
      </c>
      <c r="S87" s="3">
        <f>'finished water daily demand'!S87/'finished water daily demand'!S$371</f>
        <v>0.94883237486789762</v>
      </c>
      <c r="T87" s="3">
        <f>'finished water daily demand'!T87/'finished water daily demand'!T$371</f>
        <v>0.94226110352834547</v>
      </c>
      <c r="U87" s="3">
        <f>'finished water daily demand'!U87/'finished water daily demand'!U$371</f>
        <v>0.97851463086486801</v>
      </c>
      <c r="V87" s="3">
        <f>'finished water daily demand'!V87/'finished water daily demand'!V$371</f>
        <v>0.92351082345454483</v>
      </c>
      <c r="W87" s="3">
        <f>'finished water daily demand'!W87/'finished water daily demand'!W$371</f>
        <v>0.81519913246720355</v>
      </c>
      <c r="X87" s="3">
        <f>'finished water daily demand'!X87/'finished water daily demand'!X$371</f>
        <v>0.99938846680314386</v>
      </c>
      <c r="Y87" s="3"/>
      <c r="AA87" s="1052">
        <f t="shared" si="5"/>
        <v>0.77246278450354633</v>
      </c>
      <c r="AB87" s="1052">
        <f t="shared" si="6"/>
        <v>0.89533832106279321</v>
      </c>
      <c r="AC87" s="1052">
        <f t="shared" si="7"/>
        <v>0.93592285652255358</v>
      </c>
      <c r="AD87" s="1052">
        <f t="shared" si="8"/>
        <v>0.95399008184675804</v>
      </c>
      <c r="AE87" s="1052">
        <f t="shared" si="9"/>
        <v>1.002141186357113</v>
      </c>
    </row>
    <row r="88" spans="1:31" x14ac:dyDescent="0.2">
      <c r="A88" s="1045">
        <v>42819</v>
      </c>
      <c r="B88">
        <v>3</v>
      </c>
      <c r="C88">
        <v>25</v>
      </c>
      <c r="D88" s="3">
        <f>'finished water daily demand'!D88/'finished water daily demand'!D$371</f>
        <v>0.99018755837368455</v>
      </c>
      <c r="E88" s="3">
        <f>'finished water daily demand'!E88/'finished water daily demand'!E$371</f>
        <v>0.86057296449835596</v>
      </c>
      <c r="F88" s="3">
        <f>'finished water daily demand'!F88/'finished water daily demand'!F$371</f>
        <v>1.0009131282016366</v>
      </c>
      <c r="G88" s="3">
        <f>'finished water daily demand'!G88/'finished water daily demand'!G$371</f>
        <v>0.96080051966786062</v>
      </c>
      <c r="H88" s="3">
        <f>'finished water daily demand'!H88/'finished water daily demand'!H$371</f>
        <v>0.99675644307301015</v>
      </c>
      <c r="I88" s="3">
        <f>'finished water daily demand'!I88/'finished water daily demand'!I$371</f>
        <v>0.87130235637639752</v>
      </c>
      <c r="J88" s="3">
        <f>'finished water daily demand'!J88/'finished water daily demand'!J$371</f>
        <v>0.83971832529647317</v>
      </c>
      <c r="K88" s="3">
        <f>'finished water daily demand'!K88/'finished water daily demand'!K$371</f>
        <v>0.94752070182548431</v>
      </c>
      <c r="L88" s="3">
        <f>'finished water daily demand'!L88/'finished water daily demand'!L$371</f>
        <v>0.93119569118105339</v>
      </c>
      <c r="M88" s="3">
        <f>'finished water daily demand'!M88/'finished water daily demand'!M$371</f>
        <v>1.0237930114125873</v>
      </c>
      <c r="N88" s="3">
        <f>'finished water daily demand'!N88/'finished water daily demand'!N$371</f>
        <v>0.88713946641538532</v>
      </c>
      <c r="O88" s="3">
        <f>'finished water daily demand'!O88/'finished water daily demand'!O$371</f>
        <v>0.82067030049929879</v>
      </c>
      <c r="P88" s="3">
        <f>'finished water daily demand'!P88/'finished water daily demand'!P$371</f>
        <v>0.88988901534361153</v>
      </c>
      <c r="Q88" s="3">
        <f>'finished water daily demand'!Q88/'finished water daily demand'!Q$371</f>
        <v>0.84260522834637741</v>
      </c>
      <c r="R88" s="3">
        <f>'finished water daily demand'!R88/'finished water daily demand'!R$371</f>
        <v>0.92258449391560726</v>
      </c>
      <c r="S88" s="3">
        <f>'finished water daily demand'!S88/'finished water daily demand'!S$371</f>
        <v>0.96186420354102198</v>
      </c>
      <c r="T88" s="3">
        <f>'finished water daily demand'!T88/'finished water daily demand'!T$371</f>
        <v>0.82453878716257067</v>
      </c>
      <c r="U88" s="3">
        <f>'finished water daily demand'!U88/'finished water daily demand'!U$371</f>
        <v>1.0149715069636591</v>
      </c>
      <c r="V88" s="3">
        <f>'finished water daily demand'!V88/'finished water daily demand'!V$371</f>
        <v>0.92122216749620889</v>
      </c>
      <c r="W88" s="3">
        <f>'finished water daily demand'!W88/'finished water daily demand'!W$371</f>
        <v>0.90946418989100752</v>
      </c>
      <c r="X88" s="3">
        <f>'finished water daily demand'!X88/'finished water daily demand'!X$371</f>
        <v>0.82275096423339644</v>
      </c>
      <c r="Y88" s="3"/>
      <c r="AA88" s="1052">
        <f t="shared" si="5"/>
        <v>0.82067030049929879</v>
      </c>
      <c r="AB88" s="1052">
        <f t="shared" si="6"/>
        <v>0.86057296449835596</v>
      </c>
      <c r="AC88" s="1052">
        <f t="shared" si="7"/>
        <v>0.92122216749620889</v>
      </c>
      <c r="AD88" s="1052">
        <f t="shared" si="8"/>
        <v>0.96186420354102198</v>
      </c>
      <c r="AE88" s="1052">
        <f t="shared" si="9"/>
        <v>1.0237930114125873</v>
      </c>
    </row>
    <row r="89" spans="1:31" x14ac:dyDescent="0.2">
      <c r="A89" s="1045">
        <v>42820</v>
      </c>
      <c r="B89">
        <v>3</v>
      </c>
      <c r="C89">
        <v>26</v>
      </c>
      <c r="D89" s="3">
        <f>'finished water daily demand'!D89/'finished water daily demand'!D$371</f>
        <v>0.95787486947323519</v>
      </c>
      <c r="E89" s="3">
        <f>'finished water daily demand'!E89/'finished water daily demand'!E$371</f>
        <v>1.0376995209594406</v>
      </c>
      <c r="F89" s="3">
        <f>'finished water daily demand'!F89/'finished water daily demand'!F$371</f>
        <v>0.99001562991393699</v>
      </c>
      <c r="G89" s="3">
        <f>'finished water daily demand'!G89/'finished water daily demand'!G$371</f>
        <v>1.0230276291805671</v>
      </c>
      <c r="H89" s="3">
        <f>'finished water daily demand'!H89/'finished water daily demand'!H$371</f>
        <v>1.0059527857574777</v>
      </c>
      <c r="I89" s="3">
        <f>'finished water daily demand'!I89/'finished water daily demand'!I$371</f>
        <v>0.73247660655925961</v>
      </c>
      <c r="J89" s="3">
        <f>'finished water daily demand'!J89/'finished water daily demand'!J$371</f>
        <v>0.80576843889849958</v>
      </c>
      <c r="K89" s="3">
        <f>'finished water daily demand'!K89/'finished water daily demand'!K$371</f>
        <v>0.78324714354335523</v>
      </c>
      <c r="L89" s="3">
        <f>'finished water daily demand'!L89/'finished water daily demand'!L$371</f>
        <v>0.90215615372505209</v>
      </c>
      <c r="M89" s="3">
        <f>'finished water daily demand'!M89/'finished water daily demand'!M$371</f>
        <v>0.99907204359433643</v>
      </c>
      <c r="N89" s="3">
        <f>'finished water daily demand'!N89/'finished water daily demand'!N$371</f>
        <v>0.88362899913720205</v>
      </c>
      <c r="O89" s="3">
        <f>'finished water daily demand'!O89/'finished water daily demand'!O$371</f>
        <v>0.75344938670456874</v>
      </c>
      <c r="P89" s="3">
        <f>'finished water daily demand'!P89/'finished water daily demand'!P$371</f>
        <v>0.91607756703127485</v>
      </c>
      <c r="Q89" s="3">
        <f>'finished water daily demand'!Q89/'finished water daily demand'!Q$371</f>
        <v>0.90094763550578394</v>
      </c>
      <c r="R89" s="3">
        <f>'finished water daily demand'!R89/'finished water daily demand'!R$371</f>
        <v>0.9461828792654583</v>
      </c>
      <c r="S89" s="3">
        <f>'finished water daily demand'!S89/'finished water daily demand'!S$371</f>
        <v>0.962236541503111</v>
      </c>
      <c r="T89" s="3">
        <f>'finished water daily demand'!T89/'finished water daily demand'!T$371</f>
        <v>0.8790186940891267</v>
      </c>
      <c r="U89" s="3">
        <f>'finished water daily demand'!U89/'finished water daily demand'!U$371</f>
        <v>0.96324967126633299</v>
      </c>
      <c r="V89" s="3">
        <f>'finished water daily demand'!V89/'finished water daily demand'!V$371</f>
        <v>0.89947993589201691</v>
      </c>
      <c r="W89" s="3">
        <f>'finished water daily demand'!W89/'finished water daily demand'!W$371</f>
        <v>1.0219285908256011</v>
      </c>
      <c r="X89" s="3">
        <f>'finished water daily demand'!X89/'finished water daily demand'!X$371</f>
        <v>0.84306361925509476</v>
      </c>
      <c r="Y89" s="3"/>
      <c r="AA89" s="1052">
        <f t="shared" si="5"/>
        <v>0.73247660655925961</v>
      </c>
      <c r="AB89" s="1052">
        <f t="shared" si="6"/>
        <v>0.8790186940891267</v>
      </c>
      <c r="AC89" s="1052">
        <f t="shared" si="7"/>
        <v>0.91607756703127485</v>
      </c>
      <c r="AD89" s="1052">
        <f t="shared" si="8"/>
        <v>0.99001562991393699</v>
      </c>
      <c r="AE89" s="1052">
        <f t="shared" si="9"/>
        <v>1.0376995209594406</v>
      </c>
    </row>
    <row r="90" spans="1:31" x14ac:dyDescent="0.2">
      <c r="A90" s="1045">
        <v>42821</v>
      </c>
      <c r="B90">
        <v>3</v>
      </c>
      <c r="C90">
        <v>27</v>
      </c>
      <c r="D90" s="3">
        <f>'finished water daily demand'!D90/'finished water daily demand'!D$371</f>
        <v>0.95119186132111677</v>
      </c>
      <c r="E90" s="3">
        <f>'finished water daily demand'!E90/'finished water daily demand'!E$371</f>
        <v>0.87925455329472391</v>
      </c>
      <c r="F90" s="3">
        <f>'finished water daily demand'!F90/'finished water daily demand'!F$371</f>
        <v>1.0026802900861282</v>
      </c>
      <c r="G90" s="3">
        <f>'finished water daily demand'!G90/'finished water daily demand'!G$371</f>
        <v>0.99896596354707334</v>
      </c>
      <c r="H90" s="3">
        <f>'finished water daily demand'!H90/'finished water daily demand'!H$371</f>
        <v>0.98198995786827559</v>
      </c>
      <c r="I90" s="3">
        <f>'finished water daily demand'!I90/'finished water daily demand'!I$371</f>
        <v>0.75466848637902595</v>
      </c>
      <c r="J90" s="3">
        <f>'finished water daily demand'!J90/'finished water daily demand'!J$371</f>
        <v>0.95863468413910491</v>
      </c>
      <c r="K90" s="3">
        <f>'finished water daily demand'!K90/'finished water daily demand'!K$371</f>
        <v>0.97284171610229797</v>
      </c>
      <c r="L90" s="3">
        <f>'finished water daily demand'!L90/'finished water daily demand'!L$371</f>
        <v>0.93600138549838319</v>
      </c>
      <c r="M90" s="3">
        <f>'finished water daily demand'!M90/'finished water daily demand'!M$371</f>
        <v>0.97228141335409246</v>
      </c>
      <c r="N90" s="3">
        <f>'finished water daily demand'!N90/'finished water daily demand'!N$371</f>
        <v>0.83460350783843495</v>
      </c>
      <c r="O90" s="3">
        <f>'finished water daily demand'!O90/'finished water daily demand'!O$371</f>
        <v>0.720018664870826</v>
      </c>
      <c r="P90" s="3">
        <f>'finished water daily demand'!P90/'finished water daily demand'!P$371</f>
        <v>0.90330937996053251</v>
      </c>
      <c r="Q90" s="3">
        <f>'finished water daily demand'!Q90/'finished water daily demand'!Q$371</f>
        <v>0.89450666035699489</v>
      </c>
      <c r="R90" s="3">
        <f>'finished water daily demand'!R90/'finished water daily demand'!R$371</f>
        <v>0.96641006670818763</v>
      </c>
      <c r="S90" s="3">
        <f>'finished water daily demand'!S90/'finished water daily demand'!S$371</f>
        <v>0.93021547676343441</v>
      </c>
      <c r="T90" s="3">
        <f>'finished water daily demand'!T90/'finished water daily demand'!T$371</f>
        <v>0.79063171222226658</v>
      </c>
      <c r="U90" s="3">
        <f>'finished water daily demand'!U90/'finished water daily demand'!U$371</f>
        <v>0.97418726376146647</v>
      </c>
      <c r="V90" s="3">
        <f>'finished water daily demand'!V90/'finished water daily demand'!V$371</f>
        <v>0.86530267358086654</v>
      </c>
      <c r="W90" s="3">
        <f>'finished water daily demand'!W90/'finished water daily demand'!W$371</f>
        <v>0.89290989418029154</v>
      </c>
      <c r="X90" s="3">
        <f>'finished water daily demand'!X90/'finished water daily demand'!X$371</f>
        <v>0.87283115823204116</v>
      </c>
      <c r="Y90" s="3"/>
      <c r="AA90" s="1052">
        <f t="shared" si="5"/>
        <v>0.720018664870826</v>
      </c>
      <c r="AB90" s="1052">
        <f t="shared" si="6"/>
        <v>0.87283115823204116</v>
      </c>
      <c r="AC90" s="1052">
        <f t="shared" si="7"/>
        <v>0.93021547676343441</v>
      </c>
      <c r="AD90" s="1052">
        <f t="shared" si="8"/>
        <v>0.97228141335409246</v>
      </c>
      <c r="AE90" s="1052">
        <f t="shared" si="9"/>
        <v>1.0026802900861282</v>
      </c>
    </row>
    <row r="91" spans="1:31" x14ac:dyDescent="0.2">
      <c r="A91" s="1045">
        <v>42822</v>
      </c>
      <c r="B91">
        <v>3</v>
      </c>
      <c r="C91">
        <v>28</v>
      </c>
      <c r="D91" s="3">
        <f>'finished water daily demand'!D91/'finished water daily demand'!D$371</f>
        <v>1.0158516876176449</v>
      </c>
      <c r="E91" s="3">
        <f>'finished water daily demand'!E91/'finished water daily demand'!E$371</f>
        <v>0.94568572539524076</v>
      </c>
      <c r="F91" s="3">
        <f>'finished water daily demand'!F91/'finished water daily demand'!F$371</f>
        <v>0.9308157067834617</v>
      </c>
      <c r="G91" s="3">
        <f>'finished water daily demand'!G91/'finished water daily demand'!G$371</f>
        <v>1.0057078795216756</v>
      </c>
      <c r="H91" s="3">
        <f>'finished water daily demand'!H91/'finished water daily demand'!H$371</f>
        <v>0.92613899863821603</v>
      </c>
      <c r="I91" s="3">
        <f>'finished water daily demand'!I91/'finished water daily demand'!I$371</f>
        <v>0.83718324473167527</v>
      </c>
      <c r="J91" s="3">
        <f>'finished water daily demand'!J91/'finished water daily demand'!J$371</f>
        <v>0.94934893142701049</v>
      </c>
      <c r="K91" s="3">
        <f>'finished water daily demand'!K91/'finished water daily demand'!K$371</f>
        <v>0.96421587607393289</v>
      </c>
      <c r="L91" s="3">
        <f>'finished water daily demand'!L91/'finished water daily demand'!L$371</f>
        <v>0.95818151311682831</v>
      </c>
      <c r="M91" s="3">
        <f>'finished water daily demand'!M91/'finished water daily demand'!M$371</f>
        <v>0.97239639459975868</v>
      </c>
      <c r="N91" s="3">
        <f>'finished water daily demand'!N91/'finished water daily demand'!N$371</f>
        <v>0.842794598154196</v>
      </c>
      <c r="O91" s="3">
        <f>'finished water daily demand'!O91/'finished water daily demand'!O$371</f>
        <v>0.78508275790208881</v>
      </c>
      <c r="P91" s="3">
        <f>'finished water daily demand'!P91/'finished water daily demand'!P$371</f>
        <v>0.937106669686947</v>
      </c>
      <c r="Q91" s="3">
        <f>'finished water daily demand'!Q91/'finished water daily demand'!Q$371</f>
        <v>0.90505526536165393</v>
      </c>
      <c r="R91" s="3">
        <f>'finished water daily demand'!R91/'finished water daily demand'!R$371</f>
        <v>0.91996245109895691</v>
      </c>
      <c r="S91" s="3">
        <f>'finished water daily demand'!S91/'finished water daily demand'!S$371</f>
        <v>0.93431119434641641</v>
      </c>
      <c r="T91" s="3">
        <f>'finished water daily demand'!T91/'finished water daily demand'!T$371</f>
        <v>0.85806488373275891</v>
      </c>
      <c r="U91" s="3">
        <f>'finished water daily demand'!U91/'finished water daily demand'!U$371</f>
        <v>1.0090392534069765</v>
      </c>
      <c r="V91" s="3">
        <f>'finished water daily demand'!V91/'finished water daily demand'!V$371</f>
        <v>0.90291291982952093</v>
      </c>
      <c r="W91" s="3">
        <f>'finished water daily demand'!W91/'finished water daily demand'!W$371</f>
        <v>0.91570102522189811</v>
      </c>
      <c r="X91" s="3">
        <f>'finished water daily demand'!X91/'finished water daily demand'!X$371</f>
        <v>0.93094101467333146</v>
      </c>
      <c r="Y91" s="3"/>
      <c r="AA91" s="1052">
        <f t="shared" si="5"/>
        <v>0.78508275790208881</v>
      </c>
      <c r="AB91" s="1052">
        <f t="shared" si="6"/>
        <v>0.90505526536165393</v>
      </c>
      <c r="AC91" s="1052">
        <f t="shared" si="7"/>
        <v>0.93094101467333146</v>
      </c>
      <c r="AD91" s="1052">
        <f t="shared" si="8"/>
        <v>0.95818151311682831</v>
      </c>
      <c r="AE91" s="1052">
        <f t="shared" si="9"/>
        <v>1.0158516876176449</v>
      </c>
    </row>
    <row r="92" spans="1:31" x14ac:dyDescent="0.2">
      <c r="A92" s="1045">
        <v>42823</v>
      </c>
      <c r="B92">
        <v>3</v>
      </c>
      <c r="C92">
        <v>29</v>
      </c>
      <c r="D92" s="3">
        <f>'finished water daily demand'!D92/'finished water daily demand'!D$371</f>
        <v>1.0566042579473158</v>
      </c>
      <c r="E92" s="3">
        <f>'finished water daily demand'!E92/'finished water daily demand'!E$371</f>
        <v>0.91309750613292007</v>
      </c>
      <c r="F92" s="3">
        <f>'finished water daily demand'!F92/'finished water daily demand'!F$371</f>
        <v>0.8667192725980406</v>
      </c>
      <c r="G92" s="3">
        <f>'finished water daily demand'!G92/'finished water daily demand'!G$371</f>
        <v>0.90818257775113864</v>
      </c>
      <c r="H92" s="3">
        <f>'finished water daily demand'!H92/'finished water daily demand'!H$371</f>
        <v>0.97705533496441499</v>
      </c>
      <c r="I92" s="3">
        <f>'finished water daily demand'!I92/'finished water daily demand'!I$371</f>
        <v>0.87376008899487323</v>
      </c>
      <c r="J92" s="3">
        <f>'finished water daily demand'!J92/'finished water daily demand'!J$371</f>
        <v>0.9310710466419394</v>
      </c>
      <c r="K92" s="3">
        <f>'finished water daily demand'!K92/'finished water daily demand'!K$371</f>
        <v>0.89152230486714701</v>
      </c>
      <c r="L92" s="3">
        <f>'finished water daily demand'!L92/'finished water daily demand'!L$371</f>
        <v>0.88511031490717307</v>
      </c>
      <c r="M92" s="3">
        <f>'finished water daily demand'!M92/'finished water daily demand'!M$371</f>
        <v>1.0042845267312079</v>
      </c>
      <c r="N92" s="3">
        <f>'finished water daily demand'!N92/'finished water daily demand'!N$371</f>
        <v>0.8568364672669293</v>
      </c>
      <c r="O92" s="3">
        <f>'finished water daily demand'!O92/'finished water daily demand'!O$371</f>
        <v>0.79155322019249064</v>
      </c>
      <c r="P92" s="3">
        <f>'finished water daily demand'!P92/'finished water daily demand'!P$371</f>
        <v>0.91797612833237274</v>
      </c>
      <c r="Q92" s="3">
        <f>'finished water daily demand'!Q92/'finished water daily demand'!Q$371</f>
        <v>0.88615277707153983</v>
      </c>
      <c r="R92" s="3">
        <f>'finished water daily demand'!R92/'finished water daily demand'!R$371</f>
        <v>0.92183533882513569</v>
      </c>
      <c r="S92" s="3">
        <f>'finished water daily demand'!S92/'finished water daily demand'!S$371</f>
        <v>0.94808769894371903</v>
      </c>
      <c r="T92" s="3">
        <f>'finished water daily demand'!T92/'finished water daily demand'!T$371</f>
        <v>0.88625728312132646</v>
      </c>
      <c r="U92" s="3">
        <f>'finished water daily demand'!U92/'finished water daily demand'!U$371</f>
        <v>1.0097807851015617</v>
      </c>
      <c r="V92" s="3">
        <f>'finished water daily demand'!V92/'finished water daily demand'!V$371</f>
        <v>0.91439434388717311</v>
      </c>
      <c r="W92" s="3">
        <f>'finished water daily demand'!W92/'finished water daily demand'!W$371</f>
        <v>0.96558104236163045</v>
      </c>
      <c r="X92" s="3">
        <f>'finished water daily demand'!X92/'finished water daily demand'!X$371</f>
        <v>0.94973442108590567</v>
      </c>
      <c r="Y92" s="3"/>
      <c r="AA92" s="1052">
        <f t="shared" si="5"/>
        <v>0.79155322019249064</v>
      </c>
      <c r="AB92" s="1052">
        <f t="shared" si="6"/>
        <v>0.88615277707153983</v>
      </c>
      <c r="AC92" s="1052">
        <f t="shared" si="7"/>
        <v>0.91439434388717311</v>
      </c>
      <c r="AD92" s="1052">
        <f t="shared" si="8"/>
        <v>0.94973442108590567</v>
      </c>
      <c r="AE92" s="1052">
        <f t="shared" si="9"/>
        <v>1.0566042579473158</v>
      </c>
    </row>
    <row r="93" spans="1:31" x14ac:dyDescent="0.2">
      <c r="A93" s="1045">
        <v>42824</v>
      </c>
      <c r="B93">
        <v>3</v>
      </c>
      <c r="C93">
        <v>30</v>
      </c>
      <c r="D93" s="3">
        <f>'finished water daily demand'!D93/'finished water daily demand'!D$371</f>
        <v>0.99332237147596714</v>
      </c>
      <c r="E93" s="3">
        <f>'finished water daily demand'!E93/'finished water daily demand'!E$371</f>
        <v>0.9029550763945936</v>
      </c>
      <c r="F93" s="3">
        <f>'finished water daily demand'!F93/'finished water daily demand'!F$371</f>
        <v>0.89889634524482864</v>
      </c>
      <c r="G93" s="3">
        <f>'finished water daily demand'!G93/'finished water daily demand'!G$371</f>
        <v>0.78686683685183334</v>
      </c>
      <c r="H93" s="3">
        <f>'finished water daily demand'!H93/'finished water daily demand'!H$371</f>
        <v>0.98382174970379965</v>
      </c>
      <c r="I93" s="3">
        <f>'finished water daily demand'!I93/'finished water daily demand'!I$371</f>
        <v>0.88203686501885781</v>
      </c>
      <c r="J93" s="3">
        <f>'finished water daily demand'!J93/'finished water daily demand'!J$371</f>
        <v>0.96065332603303855</v>
      </c>
      <c r="K93" s="3">
        <f>'finished water daily demand'!K93/'finished water daily demand'!K$371</f>
        <v>0.9335384933924088</v>
      </c>
      <c r="L93" s="3">
        <f>'finished water daily demand'!L93/'finished water daily demand'!L$371</f>
        <v>0.84810236123269334</v>
      </c>
      <c r="M93" s="3">
        <f>'finished water daily demand'!M93/'finished water daily demand'!M$371</f>
        <v>1.0471342042828427</v>
      </c>
      <c r="N93" s="3">
        <f>'finished water daily demand'!N93/'finished water daily demand'!N$371</f>
        <v>0.95593655502805863</v>
      </c>
      <c r="O93" s="3">
        <f>'finished water daily demand'!O93/'finished water daily demand'!O$371</f>
        <v>0.77753388522995326</v>
      </c>
      <c r="P93" s="3">
        <f>'finished water daily demand'!P93/'finished water daily demand'!P$371</f>
        <v>0.83890322406679918</v>
      </c>
      <c r="Q93" s="3">
        <f>'finished water daily demand'!Q93/'finished water daily demand'!Q$371</f>
        <v>0.86524761570779918</v>
      </c>
      <c r="R93" s="3">
        <f>'finished water daily demand'!R93/'finished water daily demand'!R$371</f>
        <v>0.92108618373466433</v>
      </c>
      <c r="S93" s="3">
        <f>'finished water daily demand'!S93/'finished water daily demand'!S$371</f>
        <v>0.85127982880051067</v>
      </c>
      <c r="T93" s="3">
        <f>'finished water daily demand'!T93/'finished water daily demand'!T$371</f>
        <v>0.89326728513145681</v>
      </c>
      <c r="U93" s="3">
        <f>'finished water daily demand'!U93/'finished water daily demand'!U$371</f>
        <v>0.99902857553007474</v>
      </c>
      <c r="V93" s="3">
        <f>'finished water daily demand'!V93/'finished water daily demand'!V$371</f>
        <v>0.85495604143588888</v>
      </c>
      <c r="W93" s="3">
        <f>'finished water daily demand'!W93/'finished water daily demand'!W$371</f>
        <v>1.104012444367964</v>
      </c>
      <c r="X93" s="3">
        <f>'finished water daily demand'!X93/'finished water daily demand'!X$371</f>
        <v>0.96914846740127314</v>
      </c>
      <c r="Y93" s="3"/>
      <c r="AA93" s="1052">
        <f t="shared" si="5"/>
        <v>0.77753388522995326</v>
      </c>
      <c r="AB93" s="1052">
        <f t="shared" si="6"/>
        <v>0.85495604143588888</v>
      </c>
      <c r="AC93" s="1052">
        <f t="shared" si="7"/>
        <v>0.9029550763945936</v>
      </c>
      <c r="AD93" s="1052">
        <f t="shared" si="8"/>
        <v>0.96914846740127314</v>
      </c>
      <c r="AE93" s="1052">
        <f t="shared" si="9"/>
        <v>1.104012444367964</v>
      </c>
    </row>
    <row r="94" spans="1:31" x14ac:dyDescent="0.2">
      <c r="A94" s="1045">
        <v>42825</v>
      </c>
      <c r="B94">
        <v>3</v>
      </c>
      <c r="C94">
        <v>31</v>
      </c>
      <c r="D94" s="3">
        <f>'finished water daily demand'!D94/'finished water daily demand'!D$371</f>
        <v>1.023740393116795</v>
      </c>
      <c r="E94" s="3">
        <f>'finished water daily demand'!E94/'finished water daily demand'!E$371</f>
        <v>0.90734664391015762</v>
      </c>
      <c r="F94" s="3">
        <f>'finished water daily demand'!F94/'finished water daily demand'!F$371</f>
        <v>0.83999094909510197</v>
      </c>
      <c r="G94" s="3">
        <f>'finished water daily demand'!G94/'finished water daily demand'!G$371</f>
        <v>0.94503063575025692</v>
      </c>
      <c r="H94" s="3">
        <f>'finished water daily demand'!H94/'finished water daily demand'!H$371</f>
        <v>0.9709244398414365</v>
      </c>
      <c r="I94" s="3">
        <f>'finished water daily demand'!I94/'finished water daily demand'!I$371</f>
        <v>0.87057949384155175</v>
      </c>
      <c r="J94" s="3">
        <f>'finished water daily demand'!J94/'finished water daily demand'!J$371</f>
        <v>0.94967925464601777</v>
      </c>
      <c r="K94" s="3">
        <f>'finished water daily demand'!K94/'finished water daily demand'!K$371</f>
        <v>0.91531292817118604</v>
      </c>
      <c r="L94" s="3">
        <f>'finished water daily demand'!L94/'finished water daily demand'!L$371</f>
        <v>0.89451633198980995</v>
      </c>
      <c r="M94" s="3">
        <f>'finished water daily demand'!M94/'finished water daily demand'!M$371</f>
        <v>1.2293411515820134</v>
      </c>
      <c r="N94" s="3">
        <f>'finished water daily demand'!N94/'finished water daily demand'!N$371</f>
        <v>0.92539145468800366</v>
      </c>
      <c r="O94" s="3">
        <f>'finished water daily demand'!O94/'finished water daily demand'!O$371</f>
        <v>0.78688010853831158</v>
      </c>
      <c r="P94" s="3">
        <f>'finished water daily demand'!P94/'finished water daily demand'!P$371</f>
        <v>0.84433803695162146</v>
      </c>
      <c r="Q94" s="3">
        <f>'finished water daily demand'!Q94/'finished water daily demand'!Q$371</f>
        <v>0.86778675953517637</v>
      </c>
      <c r="R94" s="3">
        <f>'finished water daily demand'!R94/'finished water daily demand'!R$371</f>
        <v>0.93194893254650035</v>
      </c>
      <c r="S94" s="3">
        <f>'finished water daily demand'!S94/'finished water daily demand'!S$371</f>
        <v>0.94585367117118357</v>
      </c>
      <c r="T94" s="3">
        <f>'finished water daily demand'!T94/'finished water daily demand'!T$371</f>
        <v>0.92759343627888824</v>
      </c>
      <c r="U94" s="3">
        <f>'finished water daily demand'!U94/'finished water daily demand'!U$371</f>
        <v>0.96343505418997943</v>
      </c>
      <c r="V94" s="3">
        <f>'finished water daily demand'!V94/'finished water daily demand'!V$371</f>
        <v>0.88203847027619808</v>
      </c>
      <c r="W94" s="3">
        <f>'finished water daily demand'!W94/'finished water daily demand'!W$371</f>
        <v>0.99483514845093224</v>
      </c>
      <c r="X94" s="3">
        <f>'finished water daily demand'!X94/'finished water daily demand'!X$371</f>
        <v>0.96384546309171659</v>
      </c>
      <c r="Y94" s="3"/>
      <c r="AA94" s="1052">
        <f t="shared" si="5"/>
        <v>0.78688010853831158</v>
      </c>
      <c r="AB94" s="1052">
        <f t="shared" si="6"/>
        <v>0.88203847027619808</v>
      </c>
      <c r="AC94" s="1052">
        <f t="shared" si="7"/>
        <v>0.92759343627888824</v>
      </c>
      <c r="AD94" s="1052">
        <f t="shared" si="8"/>
        <v>0.96343505418997943</v>
      </c>
      <c r="AE94" s="1052">
        <f t="shared" si="9"/>
        <v>1.2293411515820134</v>
      </c>
    </row>
    <row r="95" spans="1:31" x14ac:dyDescent="0.2">
      <c r="A95" s="1045">
        <v>42826</v>
      </c>
      <c r="B95">
        <v>4</v>
      </c>
      <c r="C95">
        <v>1</v>
      </c>
      <c r="D95" s="3">
        <f>'finished water daily demand'!D95/'finished water daily demand'!D$371</f>
        <v>0.99731839696898628</v>
      </c>
      <c r="E95" s="3">
        <f>'finished water daily demand'!E95/'finished water daily demand'!E$371</f>
        <v>0.76423730883947394</v>
      </c>
      <c r="F95" s="3">
        <f>'finished water daily demand'!F95/'finished water daily demand'!F$371</f>
        <v>0.85387053306288141</v>
      </c>
      <c r="G95" s="3">
        <f>'finished water daily demand'!G95/'finished water daily demand'!G$371</f>
        <v>0.99439385961027427</v>
      </c>
      <c r="H95" s="3">
        <f>'finished water daily demand'!H95/'finished water daily demand'!H$371</f>
        <v>0.93137268959685604</v>
      </c>
      <c r="I95" s="3">
        <f>'finished water daily demand'!I95/'finished water daily demand'!I$371</f>
        <v>0.87589253347266838</v>
      </c>
      <c r="J95" s="3">
        <f>'finished water daily demand'!J95/'finished water daily demand'!J$371</f>
        <v>0.91205911025907416</v>
      </c>
      <c r="K95" s="3">
        <f>'finished water daily demand'!K95/'finished water daily demand'!K$371</f>
        <v>0.90386977748839514</v>
      </c>
      <c r="L95" s="3">
        <f>'finished water daily demand'!L95/'finished water daily demand'!L$371</f>
        <v>0.89726831078691327</v>
      </c>
      <c r="M95" s="3">
        <f>'finished water daily demand'!M95/'finished water daily demand'!M$371</f>
        <v>0.98696068571748774</v>
      </c>
      <c r="N95" s="3">
        <f>'finished water daily demand'!N95/'finished water daily demand'!N$371</f>
        <v>0.93289659162756788</v>
      </c>
      <c r="O95" s="3">
        <f>'finished water daily demand'!O95/'finished water daily demand'!O$371</f>
        <v>0.77286077357577421</v>
      </c>
      <c r="P95" s="3">
        <f>'finished water daily demand'!P95/'finished water daily demand'!P$371</f>
        <v>0.88949770881590429</v>
      </c>
      <c r="Q95" s="3">
        <f>'finished water daily demand'!Q95/'finished water daily demand'!Q$371</f>
        <v>0.87590408233923678</v>
      </c>
      <c r="R95" s="3">
        <f>'finished water daily demand'!R95/'finished water daily demand'!R$371</f>
        <v>0.91942867809699613</v>
      </c>
      <c r="S95" s="3">
        <f>'finished water daily demand'!S95/'finished water daily demand'!S$371</f>
        <v>1.0046830691812869</v>
      </c>
      <c r="T95" s="3">
        <f>'finished water daily demand'!T95/'finished water daily demand'!T$371</f>
        <v>0.91490685655403281</v>
      </c>
      <c r="U95" s="3">
        <f>'finished water daily demand'!U95/'finished water daily demand'!U$371</f>
        <v>0.95564897139683336</v>
      </c>
      <c r="V95" s="3">
        <f>'finished water daily demand'!V95/'finished water daily demand'!V$371</f>
        <v>0.8738755973581338</v>
      </c>
      <c r="W95" s="3">
        <f>'finished water daily demand'!W95/'finished water daily demand'!W$371</f>
        <v>0.92745226843817197</v>
      </c>
      <c r="X95" s="3">
        <f>'finished water daily demand'!X95/'finished water daily demand'!X$371</f>
        <v>0.97370081002671749</v>
      </c>
      <c r="Y95" s="3"/>
      <c r="AA95" s="1052">
        <f t="shared" si="5"/>
        <v>0.76423730883947394</v>
      </c>
      <c r="AB95" s="1052">
        <f t="shared" si="6"/>
        <v>0.87590408233923678</v>
      </c>
      <c r="AC95" s="1052">
        <f t="shared" si="7"/>
        <v>0.91490685655403281</v>
      </c>
      <c r="AD95" s="1052">
        <f t="shared" si="8"/>
        <v>0.95564897139683336</v>
      </c>
      <c r="AE95" s="1052">
        <f t="shared" si="9"/>
        <v>1.0046830691812869</v>
      </c>
    </row>
    <row r="96" spans="1:31" x14ac:dyDescent="0.2">
      <c r="A96" s="1045">
        <v>42827</v>
      </c>
      <c r="B96">
        <v>4</v>
      </c>
      <c r="C96">
        <v>2</v>
      </c>
      <c r="D96" s="3">
        <f>'finished water daily demand'!D96/'finished water daily demand'!D$371</f>
        <v>0.90151713062341099</v>
      </c>
      <c r="E96" s="3">
        <f>'finished water daily demand'!E96/'finished water daily demand'!E$371</f>
        <v>0.92669045320490406</v>
      </c>
      <c r="F96" s="3">
        <f>'finished water daily demand'!F96/'finished water daily demand'!F$371</f>
        <v>0.96593804923773641</v>
      </c>
      <c r="G96" s="3">
        <f>'finished water daily demand'!G96/'finished water daily demand'!G$371</f>
        <v>1.0248487214265802</v>
      </c>
      <c r="H96" s="3">
        <f>'finished water daily demand'!H96/'finished water daily demand'!H$371</f>
        <v>0.89421348379051135</v>
      </c>
      <c r="I96" s="3">
        <f>'finished water daily demand'!I96/'finished water daily demand'!I$371</f>
        <v>0.80790731207041999</v>
      </c>
      <c r="J96" s="3">
        <f>'finished water daily demand'!J96/'finished water daily demand'!J$371</f>
        <v>0.91037079158414791</v>
      </c>
      <c r="K96" s="3">
        <f>'finished water daily demand'!K96/'finished water daily demand'!K$371</f>
        <v>0.97277215287626273</v>
      </c>
      <c r="L96" s="3">
        <f>'finished water daily demand'!L96/'finished water daily demand'!L$371</f>
        <v>0.98064916090810506</v>
      </c>
      <c r="M96" s="3">
        <f>'finished water daily demand'!M96/'finished water daily demand'!M$371</f>
        <v>1.0809003634268415</v>
      </c>
      <c r="N96" s="3">
        <f>'finished water daily demand'!N96/'finished water daily demand'!N$371</f>
        <v>0.91272149232766364</v>
      </c>
      <c r="O96" s="3">
        <f>'finished water daily demand'!O96/'finished water daily demand'!O$371</f>
        <v>0.80665096553676163</v>
      </c>
      <c r="P96" s="3">
        <f>'finished water daily demand'!P96/'finished water daily demand'!P$371</f>
        <v>0.89239627568780944</v>
      </c>
      <c r="Q96" s="3">
        <f>'finished water daily demand'!Q96/'finished water daily demand'!Q$371</f>
        <v>0.94698431916281589</v>
      </c>
      <c r="R96" s="3">
        <f>'finished water daily demand'!R96/'finished water daily demand'!R$371</f>
        <v>1.0076866393054391</v>
      </c>
      <c r="S96" s="3">
        <f>'finished water daily demand'!S96/'finished water daily demand'!S$371</f>
        <v>0.97564070813832449</v>
      </c>
      <c r="T96" s="3">
        <f>'finished water daily demand'!T96/'finished water daily demand'!T$371</f>
        <v>0.82279898593904199</v>
      </c>
      <c r="U96" s="3">
        <f>'finished water daily demand'!U96/'finished water daily demand'!U$371</f>
        <v>0.91597702573651862</v>
      </c>
      <c r="V96" s="3">
        <f>'finished water daily demand'!V96/'finished water daily demand'!V$371</f>
        <v>1.0429691284131899</v>
      </c>
      <c r="W96" s="3">
        <f>'finished water daily demand'!W96/'finished water daily demand'!W$371</f>
        <v>1.1354602893471268</v>
      </c>
      <c r="X96" s="3">
        <f>'finished water daily demand'!X96/'finished water daily demand'!X$371</f>
        <v>0.93487434477844289</v>
      </c>
      <c r="Y96" s="3"/>
      <c r="AA96" s="1052">
        <f t="shared" si="5"/>
        <v>0.80665096553676163</v>
      </c>
      <c r="AB96" s="1052">
        <f t="shared" si="6"/>
        <v>0.90151713062341099</v>
      </c>
      <c r="AC96" s="1052">
        <f t="shared" si="7"/>
        <v>0.93487434477844289</v>
      </c>
      <c r="AD96" s="1052">
        <f t="shared" si="8"/>
        <v>0.98064916090810506</v>
      </c>
      <c r="AE96" s="1052">
        <f t="shared" si="9"/>
        <v>1.1354602893471268</v>
      </c>
    </row>
    <row r="97" spans="1:31" x14ac:dyDescent="0.2">
      <c r="A97" s="1045">
        <v>42828</v>
      </c>
      <c r="B97">
        <v>4</v>
      </c>
      <c r="C97">
        <v>3</v>
      </c>
      <c r="D97" s="3">
        <f>'finished water daily demand'!D97/'finished water daily demand'!D$371</f>
        <v>0.97406566241908932</v>
      </c>
      <c r="E97" s="3">
        <f>'finished water daily demand'!E97/'finished water daily demand'!E$371</f>
        <v>0.84537674674608665</v>
      </c>
      <c r="F97" s="3">
        <f>'finished water daily demand'!F97/'finished water daily demand'!F$371</f>
        <v>0.9934763219377335</v>
      </c>
      <c r="G97" s="3">
        <f>'finished water daily demand'!G97/'finished water daily demand'!G$371</f>
        <v>1.0821937538542301</v>
      </c>
      <c r="H97" s="3">
        <f>'finished water daily demand'!H97/'finished water daily demand'!H$371</f>
        <v>0.80613794165796759</v>
      </c>
      <c r="I97" s="3">
        <f>'finished water daily demand'!I97/'finished water daily demand'!I$371</f>
        <v>0.73641620737416935</v>
      </c>
      <c r="J97" s="3">
        <f>'finished water daily demand'!J97/'finished water daily demand'!J$371</f>
        <v>0.93936582969701177</v>
      </c>
      <c r="K97" s="3">
        <f>'finished water daily demand'!K97/'finished water daily demand'!K$371</f>
        <v>1.0029625929755401</v>
      </c>
      <c r="L97" s="3">
        <f>'finished water daily demand'!L97/'finished water daily demand'!L$371</f>
        <v>0.98898724592022424</v>
      </c>
      <c r="M97" s="3">
        <f>'finished water daily demand'!M97/'finished water daily demand'!M$371</f>
        <v>0.94667892265239983</v>
      </c>
      <c r="N97" s="3">
        <f>'finished water daily demand'!N97/'finished water daily demand'!N$371</f>
        <v>0.92401954793561003</v>
      </c>
      <c r="O97" s="3">
        <f>'finished water daily demand'!O97/'finished water daily demand'!O$371</f>
        <v>0.87027717805904625</v>
      </c>
      <c r="P97" s="3">
        <f>'finished water daily demand'!P97/'finished water daily demand'!P$371</f>
        <v>0.93007764502257695</v>
      </c>
      <c r="Q97" s="3">
        <f>'finished water daily demand'!Q97/'finished water daily demand'!Q$371</f>
        <v>0.92592350825212588</v>
      </c>
      <c r="R97" s="3">
        <f>'finished water daily demand'!R97/'finished water daily demand'!R$371</f>
        <v>0.94858017555496688</v>
      </c>
      <c r="S97" s="3">
        <f>'finished water daily demand'!S97/'finished water daily demand'!S$371</f>
        <v>0.98992097713314431</v>
      </c>
      <c r="T97" s="3">
        <f>'finished water daily demand'!T97/'finished water daily demand'!T$371</f>
        <v>0.88623188456331869</v>
      </c>
      <c r="U97" s="3">
        <f>'finished water daily demand'!U97/'finished water daily demand'!U$371</f>
        <v>0.94675059106180959</v>
      </c>
      <c r="V97" s="3">
        <f>'finished water daily demand'!V97/'finished water daily demand'!V$371</f>
        <v>0.87082405608035163</v>
      </c>
      <c r="W97" s="3">
        <f>'finished water daily demand'!W97/'finished water daily demand'!W$371</f>
        <v>1.0105456134104303</v>
      </c>
      <c r="X97" s="3">
        <f>'finished water daily demand'!X97/'finished water daily demand'!X$371</f>
        <v>0.97257555899383075</v>
      </c>
      <c r="Y97" s="3"/>
      <c r="AA97" s="1052">
        <f t="shared" si="5"/>
        <v>0.73641620737416935</v>
      </c>
      <c r="AB97" s="1052">
        <f t="shared" si="6"/>
        <v>0.88623188456331869</v>
      </c>
      <c r="AC97" s="1052">
        <f t="shared" si="7"/>
        <v>0.94667892265239983</v>
      </c>
      <c r="AD97" s="1052">
        <f t="shared" si="8"/>
        <v>0.98898724592022424</v>
      </c>
      <c r="AE97" s="1052">
        <f t="shared" si="9"/>
        <v>1.0821937538542301</v>
      </c>
    </row>
    <row r="98" spans="1:31" x14ac:dyDescent="0.2">
      <c r="A98" s="1045">
        <v>42829</v>
      </c>
      <c r="B98">
        <v>4</v>
      </c>
      <c r="C98">
        <v>4</v>
      </c>
      <c r="D98" s="3">
        <f>'finished water daily demand'!D98/'finished water daily demand'!D$371</f>
        <v>1.0144392992968361</v>
      </c>
      <c r="E98" s="3">
        <f>'finished water daily demand'!E98/'finished water daily demand'!E$371</f>
        <v>0.91717539025451533</v>
      </c>
      <c r="F98" s="3">
        <f>'finished water daily demand'!F98/'finished water daily demand'!F$371</f>
        <v>1.0249907088778372</v>
      </c>
      <c r="G98" s="3">
        <f>'finished water daily demand'!G98/'finished water daily demand'!G$371</f>
        <v>1.0363952211991747</v>
      </c>
      <c r="H98" s="3">
        <f>'finished water daily demand'!H98/'finished water daily demand'!H$371</f>
        <v>0.81073611300020154</v>
      </c>
      <c r="I98" s="3">
        <f>'finished water daily demand'!I98/'finished water daily demand'!I$371</f>
        <v>0.93993815406000725</v>
      </c>
      <c r="J98" s="3">
        <f>'finished water daily demand'!J98/'finished water daily demand'!J$371</f>
        <v>0.93881529099866623</v>
      </c>
      <c r="K98" s="3">
        <f>'finished water daily demand'!K98/'finished water daily demand'!K$371</f>
        <v>1.0226837675565199</v>
      </c>
      <c r="L98" s="3">
        <f>'finished water daily demand'!L98/'finished water daily demand'!L$371</f>
        <v>0.89336625129848324</v>
      </c>
      <c r="M98" s="3">
        <f>'finished water daily demand'!M98/'finished water daily demand'!M$371</f>
        <v>0.99393621462124238</v>
      </c>
      <c r="N98" s="3">
        <f>'finished water daily demand'!N98/'finished water daily demand'!N$371</f>
        <v>0.86995028181186707</v>
      </c>
      <c r="O98" s="3">
        <f>'finished water daily demand'!O98/'finished water daily demand'!O$371</f>
        <v>0.88393704289433894</v>
      </c>
      <c r="P98" s="3">
        <f>'finished water daily demand'!P98/'finished water daily demand'!P$371</f>
        <v>0.93877334563829251</v>
      </c>
      <c r="Q98" s="3">
        <f>'finished water daily demand'!Q98/'finished water daily demand'!Q$371</f>
        <v>0.8950092465225058</v>
      </c>
      <c r="R98" s="3">
        <f>'finished water daily demand'!R98/'finished water daily demand'!R$371</f>
        <v>0.9040878547318667</v>
      </c>
      <c r="S98" s="3">
        <f>'finished water daily demand'!S98/'finished water daily demand'!S$371</f>
        <v>1.0372078983184807</v>
      </c>
      <c r="T98" s="3">
        <f>'finished water daily demand'!T98/'finished water daily demand'!T$371</f>
        <v>0.94280717252551149</v>
      </c>
      <c r="U98" s="3">
        <f>'finished water daily demand'!U98/'finished water daily demand'!U$371</f>
        <v>1.0023654681557086</v>
      </c>
      <c r="V98" s="3">
        <f>'finished water daily demand'!V98/'finished water daily demand'!V$371</f>
        <v>0.9322363242957008</v>
      </c>
      <c r="W98" s="3">
        <f>'finished water daily demand'!W98/'finished water daily demand'!W$371</f>
        <v>1.0354113609803535</v>
      </c>
      <c r="X98" s="3">
        <f>'finished water daily demand'!X98/'finished water daily demand'!X$371</f>
        <v>0.93232548759849754</v>
      </c>
      <c r="Y98" s="3"/>
      <c r="AA98" s="1052">
        <f t="shared" si="5"/>
        <v>0.81073611300020154</v>
      </c>
      <c r="AB98" s="1052">
        <f t="shared" si="6"/>
        <v>0.9040878547318667</v>
      </c>
      <c r="AC98" s="1052">
        <f t="shared" si="7"/>
        <v>0.93881529099866623</v>
      </c>
      <c r="AD98" s="1052">
        <f t="shared" si="8"/>
        <v>1.0144392992968361</v>
      </c>
      <c r="AE98" s="1052">
        <f t="shared" si="9"/>
        <v>1.0372078983184807</v>
      </c>
    </row>
    <row r="99" spans="1:31" x14ac:dyDescent="0.2">
      <c r="A99" s="1045">
        <v>42830</v>
      </c>
      <c r="B99">
        <v>4</v>
      </c>
      <c r="C99">
        <v>5</v>
      </c>
      <c r="D99" s="3">
        <f>'finished water daily demand'!D99/'finished water daily demand'!D$371</f>
        <v>0.95553237177043071</v>
      </c>
      <c r="E99" s="3">
        <f>'finished water daily demand'!E99/'finished water daily demand'!E$371</f>
        <v>0.94460526037157033</v>
      </c>
      <c r="F99" s="3">
        <f>'finished water daily demand'!F99/'finished water daily demand'!F$371</f>
        <v>0.98570817282048839</v>
      </c>
      <c r="G99" s="3">
        <f>'finished water daily demand'!G99/'finished water daily demand'!G$371</f>
        <v>0.95359364397087198</v>
      </c>
      <c r="H99" s="3">
        <f>'finished water daily demand'!H99/'finished water daily demand'!H$371</f>
        <v>0.95469999786965209</v>
      </c>
      <c r="I99" s="3">
        <f>'finished water daily demand'!I99/'finished water daily demand'!I$371</f>
        <v>0.8776274035562982</v>
      </c>
      <c r="J99" s="3">
        <f>'finished water daily demand'!J99/'finished water daily demand'!J$371</f>
        <v>0.98913452802744661</v>
      </c>
      <c r="K99" s="3">
        <f>'finished water daily demand'!K99/'finished water daily demand'!K$371</f>
        <v>0.98331098162059583</v>
      </c>
      <c r="L99" s="3">
        <f>'finished water daily demand'!L99/'finished water daily demand'!L$371</f>
        <v>0.91226043408456603</v>
      </c>
      <c r="M99" s="3">
        <f>'finished water daily demand'!M99/'finished water daily demand'!M$371</f>
        <v>1.0433781502577442</v>
      </c>
      <c r="N99" s="3">
        <f>'finished water daily demand'!N99/'finished water daily demand'!N$371</f>
        <v>1.02090037477375</v>
      </c>
      <c r="O99" s="3">
        <f>'finished water daily demand'!O99/'finished water daily demand'!O$371</f>
        <v>0.85158473144232993</v>
      </c>
      <c r="P99" s="3">
        <f>'finished water daily demand'!P99/'finished water daily demand'!P$371</f>
        <v>0.92790371986864795</v>
      </c>
      <c r="Q99" s="3">
        <f>'finished water daily demand'!Q99/'finished water daily demand'!Q$371</f>
        <v>0.90702143045978145</v>
      </c>
      <c r="R99" s="3">
        <f>'finished water daily demand'!R99/'finished water daily demand'!R$371</f>
        <v>0.92845225116172481</v>
      </c>
      <c r="S99" s="3">
        <f>'finished water daily demand'!S99/'finished water daily demand'!S$371</f>
        <v>0.93779366244064777</v>
      </c>
      <c r="T99" s="3">
        <f>'finished water daily demand'!T99/'finished water daily demand'!T$371</f>
        <v>0.90089955181277614</v>
      </c>
      <c r="U99" s="3">
        <f>'finished water daily demand'!U99/'finished water daily demand'!U$371</f>
        <v>0.91115706972171406</v>
      </c>
      <c r="V99" s="3">
        <f>'finished water daily demand'!V99/'finished water daily demand'!V$371</f>
        <v>0.92575179908041549</v>
      </c>
      <c r="W99" s="3">
        <f>'finished water daily demand'!W99/'finished water daily demand'!W$371</f>
        <v>0.93688405290718135</v>
      </c>
      <c r="X99" s="3">
        <f>'finished water daily demand'!X99/'finished water daily demand'!X$371</f>
        <v>0.95443284281987839</v>
      </c>
      <c r="Y99" s="3"/>
      <c r="AA99" s="1052">
        <f t="shared" si="5"/>
        <v>0.85158473144232993</v>
      </c>
      <c r="AB99" s="1052">
        <f t="shared" si="6"/>
        <v>0.91226043408456603</v>
      </c>
      <c r="AC99" s="1052">
        <f t="shared" si="7"/>
        <v>0.93779366244064777</v>
      </c>
      <c r="AD99" s="1052">
        <f t="shared" si="8"/>
        <v>0.95553237177043071</v>
      </c>
      <c r="AE99" s="1052">
        <f t="shared" si="9"/>
        <v>1.0433781502577442</v>
      </c>
    </row>
    <row r="100" spans="1:31" x14ac:dyDescent="0.2">
      <c r="A100" s="1045">
        <v>42831</v>
      </c>
      <c r="B100">
        <v>4</v>
      </c>
      <c r="C100">
        <v>6</v>
      </c>
      <c r="D100" s="3">
        <f>'finished water daily demand'!D100/'finished water daily demand'!D$371</f>
        <v>0.9190514148988147</v>
      </c>
      <c r="E100" s="3">
        <f>'finished water daily demand'!E100/'finished water daily demand'!E$371</f>
        <v>0.92857255356871726</v>
      </c>
      <c r="F100" s="3">
        <f>'finished water daily demand'!F100/'finished water daily demand'!F$371</f>
        <v>0.95062264623880754</v>
      </c>
      <c r="G100" s="3">
        <f>'finished water daily demand'!G100/'finished water daily demand'!G$371</f>
        <v>0.8582769008816703</v>
      </c>
      <c r="H100" s="3">
        <f>'finished water daily demand'!H100/'finished water daily demand'!H$371</f>
        <v>0.98587784258040823</v>
      </c>
      <c r="I100" s="3">
        <f>'finished water daily demand'!I100/'finished water daily demand'!I$371</f>
        <v>0.938058711469408</v>
      </c>
      <c r="J100" s="3">
        <f>'finished water daily demand'!J100/'finished water daily demand'!J$371</f>
        <v>0.98733610161285124</v>
      </c>
      <c r="K100" s="3">
        <f>'finished water daily demand'!K100/'finished water daily demand'!K$371</f>
        <v>0.93120812532022956</v>
      </c>
      <c r="L100" s="3">
        <f>'finished water daily demand'!L100/'finished water daily demand'!L$371</f>
        <v>0.87734727024071724</v>
      </c>
      <c r="M100" s="3">
        <f>'finished water daily demand'!M100/'finished water daily demand'!M$371</f>
        <v>0.99213484177247058</v>
      </c>
      <c r="N100" s="3">
        <f>'finished water daily demand'!N100/'finished water daily demand'!N$371</f>
        <v>1.0453122449266339</v>
      </c>
      <c r="O100" s="3">
        <f>'finished water daily demand'!O100/'finished water daily demand'!O$371</f>
        <v>0.88753174416678438</v>
      </c>
      <c r="P100" s="3">
        <f>'finished water daily demand'!P100/'finished water daily demand'!P$371</f>
        <v>0.89384555912376196</v>
      </c>
      <c r="Q100" s="3">
        <f>'finished water daily demand'!Q100/'finished water daily demand'!Q$371</f>
        <v>0.92423112166108823</v>
      </c>
      <c r="R100" s="3">
        <f>'finished water daily demand'!R100/'finished water daily demand'!R$371</f>
        <v>0.89918276177700462</v>
      </c>
      <c r="S100" s="3">
        <f>'finished water daily demand'!S100/'finished water daily demand'!S$371</f>
        <v>0.97875083827046649</v>
      </c>
      <c r="T100" s="3">
        <f>'finished water daily demand'!T100/'finished water daily demand'!T$371</f>
        <v>0.91274797912337668</v>
      </c>
      <c r="U100" s="3">
        <f>'finished water daily demand'!U100/'finished water daily demand'!U$371</f>
        <v>0.87556354838161876</v>
      </c>
      <c r="V100" s="3">
        <f>'finished water daily demand'!V100/'finished water daily demand'!V$371</f>
        <v>0.91201986333039953</v>
      </c>
      <c r="W100" s="3">
        <f>'finished water daily demand'!W100/'finished water daily demand'!W$371</f>
        <v>0.87684946818998344</v>
      </c>
      <c r="X100" s="3">
        <f>'finished water daily demand'!X100/'finished water daily demand'!X$371</f>
        <v>0.99326726059247061</v>
      </c>
      <c r="Y100" s="3"/>
      <c r="AA100" s="1052">
        <f t="shared" si="5"/>
        <v>0.8582769008816703</v>
      </c>
      <c r="AB100" s="1052">
        <f t="shared" si="6"/>
        <v>0.89384555912376196</v>
      </c>
      <c r="AC100" s="1052">
        <f t="shared" si="7"/>
        <v>0.92423112166108823</v>
      </c>
      <c r="AD100" s="1052">
        <f t="shared" si="8"/>
        <v>0.97875083827046649</v>
      </c>
      <c r="AE100" s="1052">
        <f t="shared" si="9"/>
        <v>1.0453122449266339</v>
      </c>
    </row>
    <row r="101" spans="1:31" x14ac:dyDescent="0.2">
      <c r="A101" s="1045">
        <v>42832</v>
      </c>
      <c r="B101">
        <v>4</v>
      </c>
      <c r="C101">
        <v>7</v>
      </c>
      <c r="D101" s="3">
        <f>'finished water daily demand'!D101/'finished water daily demand'!D$371</f>
        <v>1.0569142944079815</v>
      </c>
      <c r="E101" s="3">
        <f>'finished water daily demand'!E101/'finished water daily demand'!E$371</f>
        <v>0.95952264844031165</v>
      </c>
      <c r="F101" s="3">
        <f>'finished water daily demand'!F101/'finished water daily demand'!F$371</f>
        <v>0.92956396711528022</v>
      </c>
      <c r="G101" s="3">
        <f>'finished water daily demand'!G101/'finished water daily demand'!G$371</f>
        <v>0.98765194363567221</v>
      </c>
      <c r="H101" s="3">
        <f>'finished water daily demand'!H101/'finished water daily demand'!H$371</f>
        <v>0.99025171288155744</v>
      </c>
      <c r="I101" s="3">
        <f>'finished water daily demand'!I101/'finished water daily demand'!I$371</f>
        <v>0.93657684327297419</v>
      </c>
      <c r="J101" s="3">
        <f>'finished water daily demand'!J101/'finished water daily demand'!J$371</f>
        <v>0.99034571316380671</v>
      </c>
      <c r="K101" s="3">
        <f>'finished water daily demand'!K101/'finished water daily demand'!K$371</f>
        <v>0.95604219701479676</v>
      </c>
      <c r="L101" s="3">
        <f>'finished water daily demand'!L101/'finished water daily demand'!L$371</f>
        <v>0.87406132540835513</v>
      </c>
      <c r="M101" s="3">
        <f>'finished water daily demand'!M101/'finished water daily demand'!M$371</f>
        <v>1.0029047517832126</v>
      </c>
      <c r="N101" s="3">
        <f>'finished water daily demand'!N101/'finished water daily demand'!N$371</f>
        <v>1.0408333728820551</v>
      </c>
      <c r="O101" s="3">
        <f>'finished water daily demand'!O101/'finished water daily demand'!O$371</f>
        <v>0.89184538569371896</v>
      </c>
      <c r="P101" s="3">
        <f>'finished water daily demand'!P101/'finished water daily demand'!P$371</f>
        <v>0.88080200820018872</v>
      </c>
      <c r="Q101" s="3">
        <f>'finished water daily demand'!Q101/'finished water daily demand'!Q$371</f>
        <v>0.94322346007162128</v>
      </c>
      <c r="R101" s="3">
        <f>'finished water daily demand'!R101/'finished water daily demand'!R$371</f>
        <v>0.85205341503544507</v>
      </c>
      <c r="S101" s="3">
        <f>'finished water daily demand'!S101/'finished water daily demand'!S$371</f>
        <v>0.98768694936060897</v>
      </c>
      <c r="T101" s="3">
        <f>'finished water daily demand'!T101/'finished water daily demand'!T$371</f>
        <v>0.88154585061089463</v>
      </c>
      <c r="U101" s="3">
        <f>'finished water daily demand'!U101/'finished water daily demand'!U$371</f>
        <v>0.92784153284988391</v>
      </c>
      <c r="V101" s="3">
        <f>'finished water daily demand'!V101/'finished water daily demand'!V$371</f>
        <v>0.89260851883615588</v>
      </c>
      <c r="W101" s="3">
        <f>'finished water daily demand'!W101/'finished water daily demand'!W$371</f>
        <v>0.88966467228379498</v>
      </c>
      <c r="X101" s="3">
        <f>'finished water daily demand'!X101/'finished water daily demand'!X$371</f>
        <v>1.0253253607383503</v>
      </c>
      <c r="Y101" s="3"/>
      <c r="AA101" s="1052">
        <f t="shared" si="5"/>
        <v>0.85205341503544507</v>
      </c>
      <c r="AB101" s="1052">
        <f t="shared" si="6"/>
        <v>0.89184538569371896</v>
      </c>
      <c r="AC101" s="1052">
        <f t="shared" si="7"/>
        <v>0.94322346007162128</v>
      </c>
      <c r="AD101" s="1052">
        <f t="shared" si="8"/>
        <v>0.99025171288155744</v>
      </c>
      <c r="AE101" s="1052">
        <f t="shared" si="9"/>
        <v>1.0569142944079815</v>
      </c>
    </row>
    <row r="102" spans="1:31" x14ac:dyDescent="0.2">
      <c r="A102" s="1045">
        <v>42833</v>
      </c>
      <c r="B102">
        <v>4</v>
      </c>
      <c r="C102">
        <v>8</v>
      </c>
      <c r="D102" s="3">
        <f>'finished water daily demand'!D102/'finished water daily demand'!D$371</f>
        <v>0.92218622800109706</v>
      </c>
      <c r="E102" s="3">
        <f>'finished water daily demand'!E102/'finished water daily demand'!E$371</f>
        <v>0.94791636286346392</v>
      </c>
      <c r="F102" s="3">
        <f>'finished water daily demand'!F102/'finished water daily demand'!F$371</f>
        <v>0.91686249107049533</v>
      </c>
      <c r="G102" s="3">
        <f>'finished water daily demand'!G102/'finished water daily demand'!G$371</f>
        <v>0.89934834302579802</v>
      </c>
      <c r="H102" s="3">
        <f>'finished water daily demand'!H102/'finished water daily demand'!H$371</f>
        <v>1.0318221724958989</v>
      </c>
      <c r="I102" s="3">
        <f>'finished water daily demand'!I102/'finished water daily demand'!I$371</f>
        <v>0.87625396474009132</v>
      </c>
      <c r="J102" s="3">
        <f>'finished water daily demand'!J102/'finished water daily demand'!J$371</f>
        <v>0.91286656701664748</v>
      </c>
      <c r="K102" s="3">
        <f>'finished water daily demand'!K102/'finished water daily demand'!K$371</f>
        <v>0.88651375259261234</v>
      </c>
      <c r="L102" s="3">
        <f>'finished water daily demand'!L102/'finished water daily demand'!L$371</f>
        <v>0.97181818417113164</v>
      </c>
      <c r="M102" s="3">
        <f>'finished water daily demand'!M102/'finished water daily demand'!M$371</f>
        <v>1.0002601831328881</v>
      </c>
      <c r="N102" s="3">
        <f>'finished water daily demand'!N102/'finished water daily demand'!N$371</f>
        <v>0.95052962841568422</v>
      </c>
      <c r="O102" s="3">
        <f>'finished water daily demand'!O102/'finished water daily demand'!O$371</f>
        <v>0.94756325541662367</v>
      </c>
      <c r="P102" s="3">
        <f>'finished water daily demand'!P102/'finished water daily demand'!P$371</f>
        <v>0.84348295972440945</v>
      </c>
      <c r="Q102" s="3">
        <f>'finished water daily demand'!Q102/'finished water daily demand'!Q$371</f>
        <v>0.9834646523474041</v>
      </c>
      <c r="R102" s="3">
        <f>'finished water daily demand'!R102/'finished water daily demand'!R$371</f>
        <v>0.9187544385155717</v>
      </c>
      <c r="S102" s="3">
        <f>'finished water daily demand'!S102/'finished water daily demand'!S$371</f>
        <v>1.043165305711909</v>
      </c>
      <c r="T102" s="3">
        <f>'finished water daily demand'!T102/'finished water daily demand'!T$371</f>
        <v>0.84607676435311585</v>
      </c>
      <c r="U102" s="3">
        <f>'finished water daily demand'!U102/'finished water daily demand'!U$371</f>
        <v>0.96136618076208635</v>
      </c>
      <c r="V102" s="3">
        <f>'finished water daily demand'!V102/'finished water daily demand'!V$371</f>
        <v>0.9151136357597931</v>
      </c>
      <c r="W102" s="3">
        <f>'finished water daily demand'!W102/'finished water daily demand'!W$371</f>
        <v>0.98605549786334334</v>
      </c>
      <c r="X102" s="3">
        <f>'finished water daily demand'!X102/'finished water daily demand'!X$371</f>
        <v>1.0547676487606481</v>
      </c>
      <c r="Y102" s="3"/>
      <c r="AA102" s="1052">
        <f t="shared" si="5"/>
        <v>0.84348295972440945</v>
      </c>
      <c r="AB102" s="1052">
        <f t="shared" si="6"/>
        <v>0.91286656701664748</v>
      </c>
      <c r="AC102" s="1052">
        <f t="shared" si="7"/>
        <v>0.94756325541662367</v>
      </c>
      <c r="AD102" s="1052">
        <f t="shared" si="8"/>
        <v>0.9834646523474041</v>
      </c>
      <c r="AE102" s="1052">
        <f t="shared" si="9"/>
        <v>1.0547676487606481</v>
      </c>
    </row>
    <row r="103" spans="1:31" x14ac:dyDescent="0.2">
      <c r="A103" s="1045">
        <v>42834</v>
      </c>
      <c r="B103">
        <v>4</v>
      </c>
      <c r="C103">
        <v>9</v>
      </c>
      <c r="D103" s="3">
        <f>'finished water daily demand'!D103/'finished water daily demand'!D$371</f>
        <v>0.80537137932154079</v>
      </c>
      <c r="E103" s="3">
        <f>'finished water daily demand'!E103/'finished water daily demand'!E$371</f>
        <v>1.0868432526812293</v>
      </c>
      <c r="F103" s="3">
        <f>'finished water daily demand'!F103/'finished water daily demand'!F$371</f>
        <v>1.0304394580216871</v>
      </c>
      <c r="G103" s="3">
        <f>'finished water daily demand'!G103/'finished water daily demand'!G$371</f>
        <v>0.91593190645757783</v>
      </c>
      <c r="H103" s="3">
        <f>'finished water daily demand'!H103/'finished water daily demand'!H$371</f>
        <v>1.0327567601670848</v>
      </c>
      <c r="I103" s="3">
        <f>'finished water daily demand'!I103/'finished water daily demand'!I$371</f>
        <v>0.92486647020847201</v>
      </c>
      <c r="J103" s="3">
        <f>'finished water daily demand'!J103/'finished water daily demand'!J$371</f>
        <v>0.80885145560923444</v>
      </c>
      <c r="K103" s="3">
        <f>'finished water daily demand'!K103/'finished water daily demand'!K$371</f>
        <v>0.9096087436362994</v>
      </c>
      <c r="L103" s="3">
        <f>'finished water daily demand'!L103/'finished water daily demand'!L$371</f>
        <v>0.96524629450640709</v>
      </c>
      <c r="M103" s="3">
        <f>'finished water daily demand'!M103/'finished water daily demand'!M$371</f>
        <v>0.86044298840268729</v>
      </c>
      <c r="N103" s="3">
        <f>'finished water daily demand'!N103/'finished water daily demand'!N$371</f>
        <v>0.98882196688690227</v>
      </c>
      <c r="O103" s="3">
        <f>'finished water daily demand'!O103/'finished water daily demand'!O$371</f>
        <v>0.80341573439156067</v>
      </c>
      <c r="P103" s="3">
        <f>'finished water daily demand'!P103/'finished water daily demand'!P$371</f>
        <v>0.91667177324001536</v>
      </c>
      <c r="Q103" s="3">
        <f>'finished water daily demand'!Q103/'finished water daily demand'!Q$371</f>
        <v>1.0203210714411117</v>
      </c>
      <c r="R103" s="3">
        <f>'finished water daily demand'!R103/'finished water daily demand'!R$371</f>
        <v>0.9267554148818069</v>
      </c>
      <c r="S103" s="3">
        <f>'finished water daily demand'!S103/'finished water daily demand'!S$371</f>
        <v>0.99625072248866198</v>
      </c>
      <c r="T103" s="3">
        <f>'finished water daily demand'!T103/'finished water daily demand'!T$371</f>
        <v>0.83389634160570003</v>
      </c>
      <c r="U103" s="3">
        <f>'finished water daily demand'!U103/'finished water daily demand'!U$371</f>
        <v>0.91798657662884497</v>
      </c>
      <c r="V103" s="3">
        <f>'finished water daily demand'!V103/'finished water daily demand'!V$371</f>
        <v>0.89184563351671042</v>
      </c>
      <c r="W103" s="3">
        <f>'finished water daily demand'!W103/'finished water daily demand'!W$371</f>
        <v>0.91244620384019504</v>
      </c>
      <c r="X103" s="3">
        <f>'finished water daily demand'!X103/'finished water daily demand'!X$371</f>
        <v>0.96382641556464754</v>
      </c>
      <c r="Y103" s="3"/>
      <c r="AA103" s="1052">
        <f t="shared" si="5"/>
        <v>0.80341573439156067</v>
      </c>
      <c r="AB103" s="1052">
        <f t="shared" si="6"/>
        <v>0.89184563351671042</v>
      </c>
      <c r="AC103" s="1052">
        <f t="shared" si="7"/>
        <v>0.91798657662884497</v>
      </c>
      <c r="AD103" s="1052">
        <f t="shared" si="8"/>
        <v>0.98882196688690227</v>
      </c>
      <c r="AE103" s="1052">
        <f t="shared" si="9"/>
        <v>1.0868432526812293</v>
      </c>
    </row>
    <row r="104" spans="1:31" x14ac:dyDescent="0.2">
      <c r="A104" s="1045">
        <v>42835</v>
      </c>
      <c r="B104">
        <v>4</v>
      </c>
      <c r="C104">
        <v>10</v>
      </c>
      <c r="D104" s="3">
        <f>'finished water daily demand'!D104/'finished water daily demand'!D$371</f>
        <v>0.90961252709633811</v>
      </c>
      <c r="E104" s="3">
        <f>'finished water daily demand'!E104/'finished water daily demand'!E$371</f>
        <v>1.0716470349289597</v>
      </c>
      <c r="F104" s="3">
        <f>'finished water daily demand'!F104/'finished water daily demand'!F$371</f>
        <v>0.88737297712303842</v>
      </c>
      <c r="G104" s="3">
        <f>'finished water daily demand'!G104/'finished water daily demand'!G$371</f>
        <v>0.93344538933413035</v>
      </c>
      <c r="H104" s="3">
        <f>'finished water daily demand'!H104/'finished water daily demand'!H$371</f>
        <v>0.89451255184529077</v>
      </c>
      <c r="I104" s="3">
        <f>'finished water daily demand'!I104/'finished water daily demand'!I$371</f>
        <v>0.93975743842629578</v>
      </c>
      <c r="J104" s="3">
        <f>'finished water daily demand'!J104/'finished water daily demand'!J$371</f>
        <v>0.94072382515293074</v>
      </c>
      <c r="K104" s="3">
        <f>'finished water daily demand'!K104/'finished water daily demand'!K$371</f>
        <v>0.94244258632491473</v>
      </c>
      <c r="L104" s="3">
        <f>'finished water daily demand'!L104/'finished water daily demand'!L$371</f>
        <v>0.98216891039307275</v>
      </c>
      <c r="M104" s="3">
        <f>'finished water daily demand'!M104/'finished water daily demand'!M$371</f>
        <v>1.0006434539517757</v>
      </c>
      <c r="N104" s="3">
        <f>'finished water daily demand'!N104/'finished water daily demand'!N$371</f>
        <v>0.99023422383789539</v>
      </c>
      <c r="O104" s="3">
        <f>'finished water daily demand'!O104/'finished water daily demand'!O$371</f>
        <v>0.81995136024480986</v>
      </c>
      <c r="P104" s="3">
        <f>'finished water daily demand'!P104/'finished water daily demand'!P$371</f>
        <v>0.92355586956079028</v>
      </c>
      <c r="Q104" s="3">
        <f>'finished water daily demand'!Q104/'finished water daily demand'!Q$371</f>
        <v>1.0425101400791603</v>
      </c>
      <c r="R104" s="3">
        <f>'finished water daily demand'!R104/'finished water daily demand'!R$371</f>
        <v>0.91793411369150546</v>
      </c>
      <c r="S104" s="3">
        <f>'finished water daily demand'!S104/'finished water daily demand'!S$371</f>
        <v>1.0048144956167149</v>
      </c>
      <c r="T104" s="3">
        <f>'finished water daily demand'!T104/'finished water daily demand'!T$371</f>
        <v>0.88075668112994054</v>
      </c>
      <c r="U104" s="3">
        <f>'finished water daily demand'!U104/'finished water daily demand'!U$371</f>
        <v>0.93912022992452659</v>
      </c>
      <c r="V104" s="3">
        <f>'finished water daily demand'!V104/'finished water daily demand'!V$371</f>
        <v>0.91091776650284373</v>
      </c>
      <c r="W104" s="3">
        <f>'finished water daily demand'!W104/'finished water daily demand'!W$371</f>
        <v>1.0100881974604323</v>
      </c>
      <c r="X104" s="3">
        <f>'finished water daily demand'!X104/'finished water daily demand'!X$371</f>
        <v>0.81688626629712169</v>
      </c>
      <c r="Y104" s="3"/>
      <c r="AA104" s="1052">
        <f t="shared" si="5"/>
        <v>0.81688626629712169</v>
      </c>
      <c r="AB104" s="1052">
        <f t="shared" si="6"/>
        <v>0.90961252709633811</v>
      </c>
      <c r="AC104" s="1052">
        <f t="shared" si="7"/>
        <v>0.93912022992452659</v>
      </c>
      <c r="AD104" s="1052">
        <f t="shared" si="8"/>
        <v>0.99023422383789539</v>
      </c>
      <c r="AE104" s="1052">
        <f t="shared" si="9"/>
        <v>1.0716470349289597</v>
      </c>
    </row>
    <row r="105" spans="1:31" x14ac:dyDescent="0.2">
      <c r="A105" s="1045">
        <v>42836</v>
      </c>
      <c r="B105">
        <v>4</v>
      </c>
      <c r="C105">
        <v>11</v>
      </c>
      <c r="D105" s="3">
        <f>'finished water daily demand'!D105/'finished water daily demand'!D$371</f>
        <v>1.0157138936351271</v>
      </c>
      <c r="E105" s="3">
        <f>'finished water daily demand'!E105/'finished water daily demand'!E$371</f>
        <v>1.0175192226141103</v>
      </c>
      <c r="F105" s="3">
        <f>'finished water daily demand'!F105/'finished water daily demand'!F$371</f>
        <v>1.1163308887825072</v>
      </c>
      <c r="G105" s="3">
        <f>'finished water daily demand'!G105/'finished water daily demand'!G$371</f>
        <v>0.92058150368144132</v>
      </c>
      <c r="H105" s="3">
        <f>'finished water daily demand'!H105/'finished water daily demand'!H$371</f>
        <v>0.82613811782134239</v>
      </c>
      <c r="I105" s="3">
        <f>'finished water daily demand'!I105/'finished water daily demand'!I$371</f>
        <v>0.89212079737995675</v>
      </c>
      <c r="J105" s="3">
        <f>'finished water daily demand'!J105/'finished water daily demand'!J$371</f>
        <v>0.98663875259494682</v>
      </c>
      <c r="K105" s="3">
        <f>'finished water daily demand'!K105/'finished water daily demand'!K$371</f>
        <v>0.92922557337822642</v>
      </c>
      <c r="L105" s="3">
        <f>'finished water daily demand'!L105/'finished water daily demand'!L$371</f>
        <v>1.0354833652981499</v>
      </c>
      <c r="M105" s="3">
        <f>'finished water daily demand'!M105/'finished water daily demand'!M$371</f>
        <v>0.92579066302302504</v>
      </c>
      <c r="N105" s="3">
        <f>'finished water daily demand'!N105/'finished water daily demand'!N$371</f>
        <v>0.96549955209621297</v>
      </c>
      <c r="O105" s="3">
        <f>'finished water daily demand'!O105/'finished water daily demand'!O$371</f>
        <v>0.90945942192870177</v>
      </c>
      <c r="P105" s="3">
        <f>'finished water daily demand'!P105/'finished water daily demand'!P$371</f>
        <v>0.92717907815067169</v>
      </c>
      <c r="Q105" s="3">
        <f>'finished water daily demand'!Q105/'finished water daily demand'!Q$371</f>
        <v>1.0511601159889081</v>
      </c>
      <c r="R105" s="3">
        <f>'finished water daily demand'!R105/'finished water daily demand'!R$371</f>
        <v>0.91787230839654155</v>
      </c>
      <c r="S105" s="3">
        <f>'finished water daily demand'!S105/'finished water daily demand'!S$371</f>
        <v>1.0022486881243891</v>
      </c>
      <c r="T105" s="3">
        <f>'finished water daily demand'!T105/'finished water daily demand'!T$371</f>
        <v>0.9588572470036747</v>
      </c>
      <c r="U105" s="3">
        <f>'finished water daily demand'!U105/'finished water daily demand'!U$371</f>
        <v>1.0084534433682542</v>
      </c>
      <c r="V105" s="3">
        <f>'finished water daily demand'!V105/'finished water daily demand'!V$371</f>
        <v>0.89718583075282776</v>
      </c>
      <c r="W105" s="3">
        <f>'finished water daily demand'!W105/'finished water daily demand'!W$371</f>
        <v>0.9692806763481806</v>
      </c>
      <c r="X105" s="3">
        <f>'finished water daily demand'!X105/'finished water daily demand'!X$371</f>
        <v>0.92883192606610065</v>
      </c>
      <c r="Y105" s="3"/>
      <c r="AA105" s="1052">
        <f t="shared" si="5"/>
        <v>0.82613811782134239</v>
      </c>
      <c r="AB105" s="1052">
        <f t="shared" si="6"/>
        <v>0.92058150368144132</v>
      </c>
      <c r="AC105" s="1052">
        <f t="shared" si="7"/>
        <v>0.9588572470036747</v>
      </c>
      <c r="AD105" s="1052">
        <f t="shared" si="8"/>
        <v>1.0084534433682542</v>
      </c>
      <c r="AE105" s="1052">
        <f t="shared" si="9"/>
        <v>1.1163308887825072</v>
      </c>
    </row>
    <row r="106" spans="1:31" x14ac:dyDescent="0.2">
      <c r="A106" s="1045">
        <v>42837</v>
      </c>
      <c r="B106">
        <v>4</v>
      </c>
      <c r="C106">
        <v>12</v>
      </c>
      <c r="D106" s="3">
        <f>'finished water daily demand'!D106/'finished water daily demand'!D$371</f>
        <v>0.95002061246971459</v>
      </c>
      <c r="E106" s="3">
        <f>'finished water daily demand'!E106/'finished water daily demand'!E$371</f>
        <v>1.092141016668259</v>
      </c>
      <c r="F106" s="3">
        <f>'finished water daily demand'!F106/'finished water daily demand'!F$371</f>
        <v>0.9328773956487022</v>
      </c>
      <c r="G106" s="3">
        <f>'finished water daily demand'!G106/'finished water daily demand'!G$371</f>
        <v>0.88594200436365822</v>
      </c>
      <c r="H106" s="3">
        <f>'finished water daily demand'!H106/'finished water daily demand'!H$371</f>
        <v>0.88980222998251468</v>
      </c>
      <c r="I106" s="3">
        <f>'finished water daily demand'!I106/'finished water daily demand'!I$371</f>
        <v>0.94174531039712184</v>
      </c>
      <c r="J106" s="3">
        <f>'finished water daily demand'!J106/'finished water daily demand'!J$371</f>
        <v>0.98476692102057206</v>
      </c>
      <c r="K106" s="3">
        <f>'finished water daily demand'!K106/'finished water daily demand'!K$371</f>
        <v>0.88769632743521076</v>
      </c>
      <c r="L106" s="3">
        <f>'finished water daily demand'!L106/'finished water daily demand'!L$371</f>
        <v>0.93082602238741274</v>
      </c>
      <c r="M106" s="3">
        <f>'finished water daily demand'!M106/'finished water daily demand'!M$371</f>
        <v>0.8806796876399533</v>
      </c>
      <c r="N106" s="3">
        <f>'finished water daily demand'!N106/'finished water daily demand'!N$371</f>
        <v>0.99794111177045886</v>
      </c>
      <c r="O106" s="3">
        <f>'finished water daily demand'!O106/'finished water daily demand'!O$371</f>
        <v>0.907662071292479</v>
      </c>
      <c r="P106" s="3">
        <f>'finished water daily demand'!P106/'finished water daily demand'!P$371</f>
        <v>0.92138194440686139</v>
      </c>
      <c r="Q106" s="3">
        <f>'finished water daily demand'!Q106/'finished water daily demand'!Q$371</f>
        <v>0.99531135848466734</v>
      </c>
      <c r="R106" s="3">
        <f>'finished water daily demand'!R106/'finished water daily demand'!R$371</f>
        <v>0.953099453638236</v>
      </c>
      <c r="S106" s="3">
        <f>'finished water daily demand'!S106/'finished water daily demand'!S$371</f>
        <v>1.0216102621530305</v>
      </c>
      <c r="T106" s="3">
        <f>'finished water daily demand'!T106/'finished water daily demand'!T$371</f>
        <v>0.9257121288036021</v>
      </c>
      <c r="U106" s="3">
        <f>'finished water daily demand'!U106/'finished water daily demand'!U$371</f>
        <v>1.018464121245156</v>
      </c>
      <c r="V106" s="3">
        <f>'finished water daily demand'!V106/'finished water daily demand'!V$371</f>
        <v>0.9120620944820117</v>
      </c>
      <c r="W106" s="3">
        <f>'finished water daily demand'!W106/'finished water daily demand'!W$371</f>
        <v>0.93695140543999356</v>
      </c>
      <c r="X106" s="3">
        <f>'finished water daily demand'!X106/'finished water daily demand'!X$371</f>
        <v>0.90578288072596025</v>
      </c>
      <c r="Y106" s="3"/>
      <c r="AA106" s="1052">
        <f t="shared" si="5"/>
        <v>0.8806796876399533</v>
      </c>
      <c r="AB106" s="1052">
        <f t="shared" si="6"/>
        <v>0.907662071292479</v>
      </c>
      <c r="AC106" s="1052">
        <f t="shared" si="7"/>
        <v>0.9328773956487022</v>
      </c>
      <c r="AD106" s="1052">
        <f t="shared" si="8"/>
        <v>0.98476692102057206</v>
      </c>
      <c r="AE106" s="1052">
        <f t="shared" si="9"/>
        <v>1.092141016668259</v>
      </c>
    </row>
    <row r="107" spans="1:31" x14ac:dyDescent="0.2">
      <c r="A107" s="1045">
        <v>42838</v>
      </c>
      <c r="B107">
        <v>4</v>
      </c>
      <c r="C107">
        <v>13</v>
      </c>
      <c r="D107" s="3">
        <f>'finished water daily demand'!D107/'finished water daily demand'!D$371</f>
        <v>0.86245253657958409</v>
      </c>
      <c r="E107" s="3">
        <f>'finished water daily demand'!E107/'finished water daily demand'!E$371</f>
        <v>1.0217713752879107</v>
      </c>
      <c r="F107" s="3">
        <f>'finished water daily demand'!F107/'finished water daily demand'!F$371</f>
        <v>1.0131359979027048</v>
      </c>
      <c r="G107" s="3">
        <f>'finished water daily demand'!G107/'finished water daily demand'!G$371</f>
        <v>0.82321118848503305</v>
      </c>
      <c r="H107" s="3">
        <f>'finished water daily demand'!H107/'finished water daily demand'!H$371</f>
        <v>0.88079280483228417</v>
      </c>
      <c r="I107" s="3">
        <f>'finished water daily demand'!I107/'finished water daily demand'!I$371</f>
        <v>0.86494116606975446</v>
      </c>
      <c r="J107" s="3">
        <f>'finished water daily demand'!J107/'finished water daily demand'!J$371</f>
        <v>1.0683386954294216</v>
      </c>
      <c r="K107" s="3">
        <f>'finished water daily demand'!K107/'finished water daily demand'!K$371</f>
        <v>0.94880762150713549</v>
      </c>
      <c r="L107" s="3">
        <f>'finished water daily demand'!L107/'finished water daily demand'!L$371</f>
        <v>0.93361907549492062</v>
      </c>
      <c r="M107" s="3">
        <f>'finished water daily demand'!M107/'finished water daily demand'!M$371</f>
        <v>0.9449542039674057</v>
      </c>
      <c r="N107" s="3">
        <f>'finished water daily demand'!N107/'finished water daily demand'!N$371</f>
        <v>1.0212635265611483</v>
      </c>
      <c r="O107" s="3">
        <f>'finished water daily demand'!O107/'finished water daily demand'!O$371</f>
        <v>0.89112644543922992</v>
      </c>
      <c r="P107" s="3">
        <f>'finished water daily demand'!P107/'finished water daily demand'!P$371</f>
        <v>0.96812133521633248</v>
      </c>
      <c r="Q107" s="3">
        <f>'finished water daily demand'!Q107/'finished water daily demand'!Q$371</f>
        <v>0.96834599880080152</v>
      </c>
      <c r="R107" s="3">
        <f>'finished water daily demand'!R107/'finished water daily demand'!R$371</f>
        <v>0.91926386397709225</v>
      </c>
      <c r="S107" s="3">
        <f>'finished water daily demand'!S107/'finished water daily demand'!S$371</f>
        <v>1.0052273918211032</v>
      </c>
      <c r="T107" s="3">
        <f>'finished water daily demand'!T107/'finished water daily demand'!T$371</f>
        <v>0.91999745325186555</v>
      </c>
      <c r="U107" s="3">
        <f>'finished water daily demand'!U107/'finished water daily demand'!U$371</f>
        <v>1.0033999048696551</v>
      </c>
      <c r="V107" s="3">
        <f>'finished water daily demand'!V107/'finished water daily demand'!V$371</f>
        <v>0.94829914715566488</v>
      </c>
      <c r="W107" s="3">
        <f>'finished water daily demand'!W107/'finished water daily demand'!W$371</f>
        <v>0.87100268879384846</v>
      </c>
      <c r="X107" s="3">
        <f>'finished water daily demand'!X107/'finished water daily demand'!X$371</f>
        <v>0.92133496104035439</v>
      </c>
      <c r="Y107" s="3"/>
      <c r="AA107" s="1052">
        <f t="shared" si="5"/>
        <v>0.82321118848503305</v>
      </c>
      <c r="AB107" s="1052">
        <f t="shared" si="6"/>
        <v>0.89112644543922992</v>
      </c>
      <c r="AC107" s="1052">
        <f t="shared" si="7"/>
        <v>0.9449542039674057</v>
      </c>
      <c r="AD107" s="1052">
        <f t="shared" si="8"/>
        <v>1.0033999048696551</v>
      </c>
      <c r="AE107" s="1052">
        <f t="shared" si="9"/>
        <v>1.0683386954294216</v>
      </c>
    </row>
    <row r="108" spans="1:31" x14ac:dyDescent="0.2">
      <c r="A108" s="1045">
        <v>42839</v>
      </c>
      <c r="B108">
        <v>4</v>
      </c>
      <c r="C108">
        <v>14</v>
      </c>
      <c r="D108" s="3">
        <f>'finished water daily demand'!D108/'finished water daily demand'!D$371</f>
        <v>0.95060623689541568</v>
      </c>
      <c r="E108" s="3">
        <f>'finished water daily demand'!E108/'finished water daily demand'!E$371</f>
        <v>0.96621456084498081</v>
      </c>
      <c r="F108" s="3">
        <f>'finished water daily demand'!F108/'finished water daily demand'!F$371</f>
        <v>1.0234444422289068</v>
      </c>
      <c r="G108" s="3">
        <f>'finished water daily demand'!G108/'finished water daily demand'!G$371</f>
        <v>0.98862060972397725</v>
      </c>
      <c r="H108" s="3">
        <f>'finished water daily demand'!H108/'finished water daily demand'!H$371</f>
        <v>0.85137198494335731</v>
      </c>
      <c r="I108" s="3">
        <f>'finished water daily demand'!I108/'finished water daily demand'!I$371</f>
        <v>0.91283080900328939</v>
      </c>
      <c r="J108" s="3">
        <f>'finished water daily demand'!J108/'finished water daily demand'!J$371</f>
        <v>0.99834687557976154</v>
      </c>
      <c r="K108" s="3">
        <f>'finished water daily demand'!K108/'finished water daily demand'!K$371</f>
        <v>0.90644361685169772</v>
      </c>
      <c r="L108" s="3">
        <f>'finished water daily demand'!L108/'finished water daily demand'!L$371</f>
        <v>0.88798551663548997</v>
      </c>
      <c r="M108" s="3">
        <f>'finished water daily demand'!M108/'finished water daily demand'!M$371</f>
        <v>1.0058176100067584</v>
      </c>
      <c r="N108" s="3">
        <f>'finished water daily demand'!N108/'finished water daily demand'!N$371</f>
        <v>0.99854636474945602</v>
      </c>
      <c r="O108" s="3">
        <f>'finished water daily demand'!O108/'finished water daily demand'!O$371</f>
        <v>0.89472114671167535</v>
      </c>
      <c r="P108" s="3">
        <f>'finished water daily demand'!P108/'finished water daily demand'!P$371</f>
        <v>0.93007764502257684</v>
      </c>
      <c r="Q108" s="3">
        <f>'finished water daily demand'!Q108/'finished water daily demand'!Q$371</f>
        <v>0.96240384143671398</v>
      </c>
      <c r="R108" s="3">
        <f>'finished water daily demand'!R108/'finished water daily demand'!R$371</f>
        <v>0.93665362651466111</v>
      </c>
      <c r="S108" s="3">
        <f>'finished water daily demand'!S108/'finished water daily demand'!S$371</f>
        <v>1.0268229936222804</v>
      </c>
      <c r="T108" s="3">
        <f>'finished water daily demand'!T108/'finished water daily demand'!T$371</f>
        <v>0.92456919369325474</v>
      </c>
      <c r="U108" s="3">
        <f>'finished water daily demand'!U108/'finished water daily demand'!U$371</f>
        <v>1.0342661616567692</v>
      </c>
      <c r="V108" s="3">
        <f>'finished water daily demand'!V108/'finished water daily demand'!V$371</f>
        <v>0.9657110963751957</v>
      </c>
      <c r="W108" s="3">
        <f>'finished water daily demand'!W108/'finished water daily demand'!W$371</f>
        <v>0.8958771150941498</v>
      </c>
      <c r="X108" s="3">
        <f>'finished water daily demand'!X108/'finished water daily demand'!X$371</f>
        <v>1.0208729535076473</v>
      </c>
      <c r="Y108" s="3"/>
      <c r="AA108" s="1052">
        <f t="shared" si="5"/>
        <v>0.85137198494335731</v>
      </c>
      <c r="AB108" s="1052">
        <f t="shared" si="6"/>
        <v>0.91283080900328939</v>
      </c>
      <c r="AC108" s="1052">
        <f t="shared" si="7"/>
        <v>0.96240384143671398</v>
      </c>
      <c r="AD108" s="1052">
        <f t="shared" si="8"/>
        <v>0.99854636474945602</v>
      </c>
      <c r="AE108" s="1052">
        <f t="shared" si="9"/>
        <v>1.0342661616567692</v>
      </c>
    </row>
    <row r="109" spans="1:31" x14ac:dyDescent="0.2">
      <c r="A109" s="1045">
        <v>42840</v>
      </c>
      <c r="B109">
        <v>4</v>
      </c>
      <c r="C109">
        <v>15</v>
      </c>
      <c r="D109" s="3">
        <f>'finished water daily demand'!D109/'finished water daily demand'!D$371</f>
        <v>0.8623491910926957</v>
      </c>
      <c r="E109" s="3">
        <f>'finished water daily demand'!E109/'finished water daily demand'!E$371</f>
        <v>0.85830747331969193</v>
      </c>
      <c r="F109" s="3">
        <f>'finished water daily demand'!F109/'finished water daily demand'!F$371</f>
        <v>1.0485528673377278</v>
      </c>
      <c r="G109" s="3">
        <f>'finished water daily demand'!G109/'finished water daily demand'!G$371</f>
        <v>0.99427761967967765</v>
      </c>
      <c r="H109" s="3">
        <f>'finished water daily demand'!H109/'finished water daily demand'!H$371</f>
        <v>0.98415820126542652</v>
      </c>
      <c r="I109" s="3">
        <f>'finished water daily demand'!I109/'finished water daily demand'!I$371</f>
        <v>0.88514517391869485</v>
      </c>
      <c r="J109" s="3">
        <f>'finished water daily demand'!J109/'finished water daily demand'!J$371</f>
        <v>1.0884884117888676</v>
      </c>
      <c r="K109" s="3">
        <f>'finished water daily demand'!K109/'finished water daily demand'!K$371</f>
        <v>0.91228692783865462</v>
      </c>
      <c r="L109" s="3">
        <f>'finished water daily demand'!L109/'finished water daily demand'!L$371</f>
        <v>0.91879124943888602</v>
      </c>
      <c r="M109" s="3">
        <f>'finished water daily demand'!M109/'finished water daily demand'!M$371</f>
        <v>0.96691562188966584</v>
      </c>
      <c r="N109" s="3">
        <f>'finished water daily demand'!N109/'finished water daily demand'!N$371</f>
        <v>0.98046947577674193</v>
      </c>
      <c r="O109" s="3">
        <f>'finished water daily demand'!O109/'finished water daily demand'!O$371</f>
        <v>0.83253281469836893</v>
      </c>
      <c r="P109" s="3">
        <f>'finished water daily demand'!P109/'finished water daily demand'!P$371</f>
        <v>0.95544010515174738</v>
      </c>
      <c r="Q109" s="3">
        <f>'finished water daily demand'!Q109/'finished water daily demand'!Q$371</f>
        <v>0.93795825734394878</v>
      </c>
      <c r="R109" s="3">
        <f>'finished water daily demand'!R109/'finished water daily demand'!R$371</f>
        <v>0.89724432298040979</v>
      </c>
      <c r="S109" s="3">
        <f>'finished water daily demand'!S109/'finished water daily demand'!S$371</f>
        <v>0.93820655864503599</v>
      </c>
      <c r="T109" s="3">
        <f>'finished water daily demand'!T109/'finished water daily demand'!T$371</f>
        <v>0.91771158303117084</v>
      </c>
      <c r="U109" s="3">
        <f>'finished water daily demand'!U109/'finished water daily demand'!U$371</f>
        <v>1.029075439794672</v>
      </c>
      <c r="V109" s="3">
        <f>'finished water daily demand'!V109/'finished water daily demand'!V$371</f>
        <v>0.89743286028483871</v>
      </c>
      <c r="W109" s="3">
        <f>'finished water daily demand'!W109/'finished water daily demand'!W$371</f>
        <v>0.9461672299172339</v>
      </c>
      <c r="X109" s="3">
        <f>'finished water daily demand'!X109/'finished water daily demand'!X$371</f>
        <v>1.0993330389702274</v>
      </c>
      <c r="Y109" s="3"/>
      <c r="AA109" s="1052">
        <f t="shared" si="5"/>
        <v>0.83253281469836893</v>
      </c>
      <c r="AB109" s="1052">
        <f t="shared" si="6"/>
        <v>0.89743286028483871</v>
      </c>
      <c r="AC109" s="1052">
        <f t="shared" si="7"/>
        <v>0.93820655864503599</v>
      </c>
      <c r="AD109" s="1052">
        <f t="shared" si="8"/>
        <v>0.98415820126542652</v>
      </c>
      <c r="AE109" s="1052">
        <f t="shared" si="9"/>
        <v>1.0993330389702274</v>
      </c>
    </row>
    <row r="110" spans="1:31" x14ac:dyDescent="0.2">
      <c r="A110" s="1045">
        <v>42841</v>
      </c>
      <c r="B110">
        <v>4</v>
      </c>
      <c r="C110">
        <v>16</v>
      </c>
      <c r="D110" s="3">
        <f>'finished water daily demand'!D110/'finished water daily demand'!D$371</f>
        <v>0.78587353079525701</v>
      </c>
      <c r="E110" s="3">
        <f>'finished water daily demand'!E110/'finished water daily demand'!E$371</f>
        <v>0.98646456661119297</v>
      </c>
      <c r="F110" s="3">
        <f>'finished water daily demand'!F110/'finished water daily demand'!F$371</f>
        <v>1.1358801171296977</v>
      </c>
      <c r="G110" s="3">
        <f>'finished water daily demand'!G110/'finished water daily demand'!G$371</f>
        <v>1.0921516412420045</v>
      </c>
      <c r="H110" s="3">
        <f>'finished water daily demand'!H110/'finished water daily demand'!H$371</f>
        <v>0.94075594981556088</v>
      </c>
      <c r="I110" s="3">
        <f>'finished water daily demand'!I110/'finished water daily demand'!I$371</f>
        <v>0.84596602453005187</v>
      </c>
      <c r="J110" s="3">
        <f>'finished water daily demand'!J110/'finished water daily demand'!J$371</f>
        <v>1.1216675440091575</v>
      </c>
      <c r="K110" s="3">
        <f>'finished water daily demand'!K110/'finished water daily demand'!K$371</f>
        <v>0.92505177981611419</v>
      </c>
      <c r="L110" s="3">
        <f>'finished water daily demand'!L110/'finished water daily demand'!L$371</f>
        <v>0.96237109277809019</v>
      </c>
      <c r="M110" s="3">
        <f>'finished water daily demand'!M110/'finished water daily demand'!M$371</f>
        <v>1.0025981351281024</v>
      </c>
      <c r="N110" s="3">
        <f>'finished water daily demand'!N110/'finished water daily demand'!N$371</f>
        <v>1.0158565999487736</v>
      </c>
      <c r="O110" s="3">
        <f>'finished water daily demand'!O110/'finished water daily demand'!O$371</f>
        <v>0.87063664818629083</v>
      </c>
      <c r="P110" s="3">
        <f>'finished water daily demand'!P110/'finished water daily demand'!P$371</f>
        <v>1.0115998382949103</v>
      </c>
      <c r="Q110" s="3">
        <f>'finished water daily demand'!Q110/'finished water daily demand'!Q$371</f>
        <v>1.025962360077904</v>
      </c>
      <c r="R110" s="3">
        <f>'finished water daily demand'!R110/'finished water daily demand'!R$371</f>
        <v>0.88571108036260149</v>
      </c>
      <c r="S110" s="3">
        <f>'finished water daily demand'!S110/'finished water daily demand'!S$371</f>
        <v>0.91363225314714447</v>
      </c>
      <c r="T110" s="3">
        <f>'finished water daily demand'!T110/'finished water daily demand'!T$371</f>
        <v>0.91606793349152826</v>
      </c>
      <c r="U110" s="3">
        <f>'finished water daily demand'!U110/'finished water daily demand'!U$371</f>
        <v>1.0138740400556729</v>
      </c>
      <c r="V110" s="3">
        <f>'finished water daily demand'!V110/'finished water daily demand'!V$371</f>
        <v>0.92684844672711808</v>
      </c>
      <c r="W110" s="3">
        <f>'finished water daily demand'!W110/'finished water daily demand'!W$371</f>
        <v>0.92632799027071111</v>
      </c>
      <c r="X110" s="3">
        <f>'finished water daily demand'!X110/'finished water daily demand'!X$371</f>
        <v>1.0751730720794788</v>
      </c>
      <c r="Y110" s="3"/>
      <c r="AA110" s="1052">
        <f t="shared" si="5"/>
        <v>0.78587353079525701</v>
      </c>
      <c r="AB110" s="1052">
        <f t="shared" si="6"/>
        <v>0.91606793349152826</v>
      </c>
      <c r="AC110" s="1052">
        <f t="shared" si="7"/>
        <v>0.96237109277809019</v>
      </c>
      <c r="AD110" s="1052">
        <f t="shared" si="8"/>
        <v>1.0158565999487736</v>
      </c>
      <c r="AE110" s="1052">
        <f t="shared" si="9"/>
        <v>1.1358801171296977</v>
      </c>
    </row>
    <row r="111" spans="1:31" x14ac:dyDescent="0.2">
      <c r="A111" s="1045">
        <v>42842</v>
      </c>
      <c r="B111">
        <v>4</v>
      </c>
      <c r="C111">
        <v>17</v>
      </c>
      <c r="D111" s="3">
        <f>'finished water daily demand'!D111/'finished water daily demand'!D$371</f>
        <v>1.0000742766193444</v>
      </c>
      <c r="E111" s="3">
        <f>'finished water daily demand'!E111/'finished water daily demand'!E$371</f>
        <v>0.87838321053369905</v>
      </c>
      <c r="F111" s="3">
        <f>'finished water daily demand'!F111/'finished water daily demand'!F$371</f>
        <v>1.2231337351764802</v>
      </c>
      <c r="G111" s="3">
        <f>'finished water daily demand'!G111/'finished water daily demand'!G$371</f>
        <v>1.0154332870482567</v>
      </c>
      <c r="H111" s="3">
        <f>'finished water daily demand'!H111/'finished water daily demand'!H$371</f>
        <v>0.98823300351179622</v>
      </c>
      <c r="I111" s="3">
        <f>'finished water daily demand'!I111/'finished water daily demand'!I$371</f>
        <v>0.86841090623701434</v>
      </c>
      <c r="J111" s="3">
        <f>'finished water daily demand'!J111/'finished water daily demand'!J$371</f>
        <v>0.99757612140207785</v>
      </c>
      <c r="K111" s="3">
        <f>'finished water daily demand'!K111/'finished water daily demand'!K$371</f>
        <v>1.0081798349281805</v>
      </c>
      <c r="L111" s="3">
        <f>'finished water daily demand'!L111/'finished water daily demand'!L$371</f>
        <v>0.95510093983648869</v>
      </c>
      <c r="M111" s="3">
        <f>'finished water daily demand'!M111/'finished water daily demand'!M$371</f>
        <v>0.98588752742460262</v>
      </c>
      <c r="N111" s="3">
        <f>'finished water daily demand'!N111/'finished water daily demand'!N$371</f>
        <v>1.0438192875784409</v>
      </c>
      <c r="O111" s="3">
        <f>'finished water daily demand'!O111/'finished water daily demand'!O$371</f>
        <v>0.9037078998927891</v>
      </c>
      <c r="P111" s="3">
        <f>'finished water daily demand'!P111/'finished water daily demand'!P$371</f>
        <v>1.0492812076296778</v>
      </c>
      <c r="Q111" s="3">
        <f>'finished water daily demand'!Q111/'finished water daily demand'!Q$371</f>
        <v>1.041946011215481</v>
      </c>
      <c r="R111" s="3">
        <f>'finished water daily demand'!R111/'finished water daily demand'!R$371</f>
        <v>0.91825999615586062</v>
      </c>
      <c r="S111" s="3">
        <f>'finished water daily demand'!S111/'finished water daily demand'!S$371</f>
        <v>0.96389787802919502</v>
      </c>
      <c r="T111" s="3">
        <f>'finished water daily demand'!T111/'finished water daily demand'!T$371</f>
        <v>0.96026142442495854</v>
      </c>
      <c r="U111" s="3">
        <f>'finished water daily demand'!U111/'finished water daily demand'!U$371</f>
        <v>0.99422345014916191</v>
      </c>
      <c r="V111" s="3">
        <f>'finished water daily demand'!V111/'finished water daily demand'!V$371</f>
        <v>0.88792858068008207</v>
      </c>
      <c r="W111" s="3">
        <f>'finished water daily demand'!W111/'finished water daily demand'!W$371</f>
        <v>0.89221710609798099</v>
      </c>
      <c r="X111" s="3">
        <f>'finished water daily demand'!X111/'finished water daily demand'!X$371</f>
        <v>0.90528135198971915</v>
      </c>
      <c r="Y111" s="3"/>
      <c r="AA111" s="1052">
        <f t="shared" si="5"/>
        <v>0.86841090623701434</v>
      </c>
      <c r="AB111" s="1052">
        <f t="shared" si="6"/>
        <v>0.90528135198971915</v>
      </c>
      <c r="AC111" s="1052">
        <f t="shared" si="7"/>
        <v>0.98588752742460262</v>
      </c>
      <c r="AD111" s="1052">
        <f t="shared" si="8"/>
        <v>1.0081798349281805</v>
      </c>
      <c r="AE111" s="1052">
        <f t="shared" si="9"/>
        <v>1.2231337351764802</v>
      </c>
    </row>
    <row r="112" spans="1:31" x14ac:dyDescent="0.2">
      <c r="A112" s="1045">
        <v>42843</v>
      </c>
      <c r="B112">
        <v>4</v>
      </c>
      <c r="C112">
        <v>18</v>
      </c>
      <c r="D112" s="3">
        <f>'finished water daily demand'!D112/'finished water daily demand'!D$371</f>
        <v>0.82803848944573666</v>
      </c>
      <c r="E112" s="3">
        <f>'finished water daily demand'!E112/'finished water daily demand'!E$371</f>
        <v>1.0158113908025022</v>
      </c>
      <c r="F112" s="3">
        <f>'finished water daily demand'!F112/'finished water daily demand'!F$371</f>
        <v>1.2259685573661858</v>
      </c>
      <c r="G112" s="3">
        <f>'finished water daily demand'!G112/'finished water daily demand'!G$371</f>
        <v>0.89609362496909339</v>
      </c>
      <c r="H112" s="3">
        <f>'finished water daily demand'!H112/'finished water daily demand'!H$371</f>
        <v>0.94527935414409991</v>
      </c>
      <c r="I112" s="3">
        <f>'finished water daily demand'!I112/'finished water daily demand'!I$371</f>
        <v>0.93014336671284648</v>
      </c>
      <c r="J112" s="3">
        <f>'finished water daily demand'!J112/'finished water daily demand'!J$371</f>
        <v>0.94865158240910619</v>
      </c>
      <c r="K112" s="3">
        <f>'finished water daily demand'!K112/'finished water daily demand'!K$371</f>
        <v>0.96338111736151044</v>
      </c>
      <c r="L112" s="3">
        <f>'finished water daily demand'!L112/'finished water daily demand'!L$371</f>
        <v>0.97383082538095345</v>
      </c>
      <c r="M112" s="3">
        <f>'finished water daily demand'!M112/'finished water daily demand'!M$371</f>
        <v>1.0012566872619959</v>
      </c>
      <c r="N112" s="3">
        <f>'finished water daily demand'!N112/'finished water daily demand'!N$371</f>
        <v>0.97816951445655287</v>
      </c>
      <c r="O112" s="3">
        <f>'finished water daily demand'!O112/'finished water daily demand'!O$371</f>
        <v>0.90047266874758813</v>
      </c>
      <c r="P112" s="3">
        <f>'finished water daily demand'!P112/'finished water daily demand'!P$371</f>
        <v>0.98188952785788219</v>
      </c>
      <c r="Q112" s="3">
        <f>'finished water daily demand'!Q112/'finished water daily demand'!Q$371</f>
        <v>1.0472112139431538</v>
      </c>
      <c r="R112" s="3">
        <f>'finished water daily demand'!R112/'finished water daily demand'!R$371</f>
        <v>0.87766140891548594</v>
      </c>
      <c r="S112" s="3">
        <f>'finished water daily demand'!S112/'finished water daily demand'!S$371</f>
        <v>1.0049188832239435</v>
      </c>
      <c r="T112" s="3">
        <f>'finished water daily demand'!T112/'finished water daily demand'!T$371</f>
        <v>0.89854292846620276</v>
      </c>
      <c r="U112" s="3">
        <f>'finished water daily demand'!U112/'finished water daily demand'!U$371</f>
        <v>1.0186939960704777</v>
      </c>
      <c r="V112" s="3">
        <f>'finished water daily demand'!V112/'finished water daily demand'!V$371</f>
        <v>0.95048517687459921</v>
      </c>
      <c r="W112" s="3">
        <f>'finished water daily demand'!W112/'finished water daily demand'!W$371</f>
        <v>0.93730792974642374</v>
      </c>
      <c r="X112" s="3">
        <f>'finished water daily demand'!X112/'finished water daily demand'!X$371</f>
        <v>0.90276001390645744</v>
      </c>
      <c r="Y112" s="3"/>
      <c r="AA112" s="1052">
        <f t="shared" si="5"/>
        <v>0.82803848944573666</v>
      </c>
      <c r="AB112" s="1052">
        <f t="shared" si="6"/>
        <v>0.90276001390645744</v>
      </c>
      <c r="AC112" s="1052">
        <f t="shared" si="7"/>
        <v>0.95048517687459921</v>
      </c>
      <c r="AD112" s="1052">
        <f t="shared" si="8"/>
        <v>1.0012566872619959</v>
      </c>
      <c r="AE112" s="1052">
        <f t="shared" si="9"/>
        <v>1.2259685573661858</v>
      </c>
    </row>
    <row r="113" spans="1:31" x14ac:dyDescent="0.2">
      <c r="A113" s="1045">
        <v>42844</v>
      </c>
      <c r="B113">
        <v>4</v>
      </c>
      <c r="C113">
        <v>19</v>
      </c>
      <c r="D113" s="3">
        <f>'finished water daily demand'!D113/'finished water daily demand'!D$371</f>
        <v>0.95349991052829153</v>
      </c>
      <c r="E113" s="3">
        <f>'finished water daily demand'!E113/'finished water daily demand'!E$371</f>
        <v>0.89249896326229794</v>
      </c>
      <c r="F113" s="3">
        <f>'finished water daily demand'!F113/'finished water daily demand'!F$371</f>
        <v>1.2525128015061564</v>
      </c>
      <c r="G113" s="3">
        <f>'finished water daily demand'!G113/'finished water daily demand'!G$371</f>
        <v>0.79473240548886914</v>
      </c>
      <c r="H113" s="3">
        <f>'finished water daily demand'!H113/'finished water daily demand'!H$371</f>
        <v>1.0931311237256831</v>
      </c>
      <c r="I113" s="3">
        <f>'finished water daily demand'!I113/'finished water daily demand'!I$371</f>
        <v>0.99422513042692751</v>
      </c>
      <c r="J113" s="3">
        <f>'finished water daily demand'!J113/'finished water daily demand'!J$371</f>
        <v>0.9946766175907914</v>
      </c>
      <c r="K113" s="3">
        <f>'finished water daily demand'!K113/'finished water daily demand'!K$371</f>
        <v>0.9774328890206212</v>
      </c>
      <c r="L113" s="3">
        <f>'finished water daily demand'!L113/'finished water daily demand'!L$371</f>
        <v>0.94840582724055078</v>
      </c>
      <c r="M113" s="3">
        <f>'finished water daily demand'!M113/'finished water daily demand'!M$371</f>
        <v>1.0034030038477664</v>
      </c>
      <c r="N113" s="3">
        <f>'finished water daily demand'!N113/'finished water daily demand'!N$371</f>
        <v>1.03982461791706</v>
      </c>
      <c r="O113" s="3">
        <f>'finished water daily demand'!O113/'finished water daily demand'!O$371</f>
        <v>0.93785756198102088</v>
      </c>
      <c r="P113" s="3">
        <f>'finished water daily demand'!P113/'finished water daily demand'!P$371</f>
        <v>0.99239683276853841</v>
      </c>
      <c r="Q113" s="3">
        <f>'finished water daily demand'!Q113/'finished water daily demand'!Q$371</f>
        <v>1.0165978209408291</v>
      </c>
      <c r="R113" s="3">
        <f>'finished water daily demand'!R113/'finished water daily demand'!R$371</f>
        <v>0.86566556302931152</v>
      </c>
      <c r="S113" s="3">
        <f>'finished water daily demand'!S113/'finished water daily demand'!S$371</f>
        <v>1.0086422628448362</v>
      </c>
      <c r="T113" s="3">
        <f>'finished water daily demand'!T113/'finished water daily demand'!T$371</f>
        <v>0.9781674078203999</v>
      </c>
      <c r="U113" s="3">
        <f>'finished water daily demand'!U113/'finished water daily demand'!U$371</f>
        <v>1.0283339081000868</v>
      </c>
      <c r="V113" s="3">
        <f>'finished water daily demand'!V113/'finished water daily demand'!V$371</f>
        <v>0.96688721124267385</v>
      </c>
      <c r="W113" s="3">
        <f>'finished water daily demand'!W113/'finished water daily demand'!W$371</f>
        <v>0.88592163510922683</v>
      </c>
      <c r="X113" s="3">
        <f>'finished water daily demand'!X113/'finished water daily demand'!X$371</f>
        <v>0.83133687691584346</v>
      </c>
      <c r="Y113" s="3"/>
      <c r="AA113" s="1052">
        <f t="shared" si="5"/>
        <v>0.79473240548886914</v>
      </c>
      <c r="AB113" s="1052">
        <f t="shared" si="6"/>
        <v>0.93785756198102088</v>
      </c>
      <c r="AC113" s="1052">
        <f t="shared" si="7"/>
        <v>0.9781674078203999</v>
      </c>
      <c r="AD113" s="1052">
        <f t="shared" si="8"/>
        <v>1.0086422628448362</v>
      </c>
      <c r="AE113" s="1052">
        <f t="shared" si="9"/>
        <v>1.2525128015061564</v>
      </c>
    </row>
    <row r="114" spans="1:31" x14ac:dyDescent="0.2">
      <c r="A114" s="1045">
        <v>42845</v>
      </c>
      <c r="B114">
        <v>4</v>
      </c>
      <c r="C114">
        <v>20</v>
      </c>
      <c r="D114" s="3">
        <f>'finished water daily demand'!D114/'finished water daily demand'!D$371</f>
        <v>0.8910792364476795</v>
      </c>
      <c r="E114" s="3">
        <f>'finished water daily demand'!E114/'finished water daily demand'!E$371</f>
        <v>1.0199241286345384</v>
      </c>
      <c r="F114" s="3">
        <f>'finished water daily demand'!F114/'finished water daily demand'!F$371</f>
        <v>1.0780791971577786</v>
      </c>
      <c r="G114" s="3">
        <f>'finished water daily demand'!G114/'finished water daily demand'!G$371</f>
        <v>0.88326848595993668</v>
      </c>
      <c r="H114" s="3">
        <f>'finished water daily demand'!H114/'finished water daily demand'!H$371</f>
        <v>1.0984021981911707</v>
      </c>
      <c r="I114" s="3">
        <f>'finished water daily demand'!I114/'finished water daily demand'!I$371</f>
        <v>1.0020320458032623</v>
      </c>
      <c r="J114" s="3">
        <f>'finished water daily demand'!J114/'finished water daily demand'!J$371</f>
        <v>1.187585377491061</v>
      </c>
      <c r="K114" s="3">
        <f>'finished water daily demand'!K114/'finished water daily demand'!K$371</f>
        <v>1.0154491920488591</v>
      </c>
      <c r="L114" s="3">
        <f>'finished water daily demand'!L114/'finished water daily demand'!L$371</f>
        <v>0.92712933445100532</v>
      </c>
      <c r="M114" s="3">
        <f>'finished water daily demand'!M114/'finished water daily demand'!M$371</f>
        <v>1.0109917660617411</v>
      </c>
      <c r="N114" s="3">
        <f>'finished water daily demand'!N114/'finished water daily demand'!N$371</f>
        <v>1.0290511148909112</v>
      </c>
      <c r="O114" s="3">
        <f>'finished water daily demand'!O114/'finished water daily demand'!O$371</f>
        <v>1.0288035041738912</v>
      </c>
      <c r="P114" s="3">
        <f>'finished water daily demand'!P114/'finished water daily demand'!P$371</f>
        <v>1.0199332180516376</v>
      </c>
      <c r="Q114" s="3">
        <f>'finished water daily demand'!Q114/'finished water daily demand'!Q$371</f>
        <v>0.96394579366410393</v>
      </c>
      <c r="R114" s="3">
        <f>'finished water daily demand'!R114/'finished water daily demand'!R$371</f>
        <v>0.84300362154254971</v>
      </c>
      <c r="S114" s="3">
        <f>'finished water daily demand'!S114/'finished water daily demand'!S$371</f>
        <v>0.89433450848343254</v>
      </c>
      <c r="T114" s="3">
        <f>'finished water daily demand'!T114/'finished water daily demand'!T$371</f>
        <v>1.0814125461217754</v>
      </c>
      <c r="U114" s="3">
        <f>'finished water daily demand'!U114/'finished water daily demand'!U$371</f>
        <v>1.0483552638538904</v>
      </c>
      <c r="V114" s="3">
        <f>'finished water daily demand'!V114/'finished water daily demand'!V$371</f>
        <v>0.92950583058985281</v>
      </c>
      <c r="W114" s="3">
        <f>'finished water daily demand'!W114/'finished water daily demand'!W$371</f>
        <v>0.85822420475001115</v>
      </c>
      <c r="X114" s="3">
        <f>'finished water daily demand'!X114/'finished water daily demand'!X$371</f>
        <v>0.84694335474618754</v>
      </c>
      <c r="Y114" s="3"/>
      <c r="AA114" s="1052">
        <f t="shared" si="5"/>
        <v>0.84300362154254971</v>
      </c>
      <c r="AB114" s="1052">
        <f t="shared" si="6"/>
        <v>0.89433450848343254</v>
      </c>
      <c r="AC114" s="1052">
        <f t="shared" si="7"/>
        <v>1.0109917660617411</v>
      </c>
      <c r="AD114" s="1052">
        <f t="shared" si="8"/>
        <v>1.0290511148909112</v>
      </c>
      <c r="AE114" s="1052">
        <f t="shared" si="9"/>
        <v>1.187585377491061</v>
      </c>
    </row>
    <row r="115" spans="1:31" x14ac:dyDescent="0.2">
      <c r="A115" s="1045">
        <v>42846</v>
      </c>
      <c r="B115">
        <v>4</v>
      </c>
      <c r="C115">
        <v>21</v>
      </c>
      <c r="D115" s="3">
        <f>'finished water daily demand'!D115/'finished water daily demand'!D$371</f>
        <v>0.89304280069855957</v>
      </c>
      <c r="E115" s="3">
        <f>'finished water daily demand'!E115/'finished water daily demand'!E$371</f>
        <v>1.0249082092275992</v>
      </c>
      <c r="F115" s="3">
        <f>'finished water daily demand'!F115/'finished water daily demand'!F$371</f>
        <v>1.0559528577290374</v>
      </c>
      <c r="G115" s="3">
        <f>'finished water daily demand'!G115/'finished water daily demand'!G$371</f>
        <v>0.94692922128333445</v>
      </c>
      <c r="H115" s="3">
        <f>'finished water daily demand'!H115/'finished water daily demand'!H$371</f>
        <v>1.1358604720522949</v>
      </c>
      <c r="I115" s="3">
        <f>'finished water daily demand'!I115/'finished water daily demand'!I$371</f>
        <v>1.0440303590778039</v>
      </c>
      <c r="J115" s="3">
        <f>'finished water daily demand'!J115/'finished water daily demand'!J$371</f>
        <v>1.0241120866623317</v>
      </c>
      <c r="K115" s="3">
        <f>'finished water daily demand'!K115/'finished water daily demand'!K$371</f>
        <v>0.970650474482189</v>
      </c>
      <c r="L115" s="3">
        <f>'finished water daily demand'!L115/'finished water daily demand'!L$371</f>
        <v>0.95021309689834987</v>
      </c>
      <c r="M115" s="3">
        <f>'finished water daily demand'!M115/'finished water daily demand'!M$371</f>
        <v>1.0268975050455769</v>
      </c>
      <c r="N115" s="3">
        <f>'finished water daily demand'!N115/'finished water daily demand'!N$371</f>
        <v>0.97284328824137811</v>
      </c>
      <c r="O115" s="3">
        <f>'finished water daily demand'!O115/'finished water daily demand'!O$371</f>
        <v>0.92491663740021723</v>
      </c>
      <c r="P115" s="3">
        <f>'finished water daily demand'!P115/'finished water daily demand'!P$371</f>
        <v>1.0047157419741355</v>
      </c>
      <c r="Q115" s="3">
        <f>'finished water daily demand'!Q115/'finished water daily demand'!Q$371</f>
        <v>0.96691687234614765</v>
      </c>
      <c r="R115" s="3">
        <f>'finished water daily demand'!R115/'finished water daily demand'!R$371</f>
        <v>0.94503105331385828</v>
      </c>
      <c r="S115" s="3">
        <f>'finished water daily demand'!S115/'finished water daily demand'!S$371</f>
        <v>0.95837663796278583</v>
      </c>
      <c r="T115" s="3">
        <f>'finished water daily demand'!T115/'finished water daily demand'!T$371</f>
        <v>0.99607339121584137</v>
      </c>
      <c r="U115" s="3">
        <f>'finished water daily demand'!U115/'finished water daily demand'!U$371</f>
        <v>1.1065655018788381</v>
      </c>
      <c r="V115" s="3">
        <f>'finished water daily demand'!V115/'finished water daily demand'!V$371</f>
        <v>0.99602398126463254</v>
      </c>
      <c r="W115" s="3">
        <f>'finished water daily demand'!W115/'finished water daily demand'!W$371</f>
        <v>0.83433826270425959</v>
      </c>
      <c r="X115" s="3">
        <f>'finished water daily demand'!X115/'finished water daily demand'!X$371</f>
        <v>0.97945373654135148</v>
      </c>
      <c r="Y115" s="3"/>
      <c r="AA115" s="1052">
        <f t="shared" si="5"/>
        <v>0.83433826270425959</v>
      </c>
      <c r="AB115" s="1052">
        <f t="shared" si="6"/>
        <v>0.95021309689834987</v>
      </c>
      <c r="AC115" s="1052">
        <f t="shared" si="7"/>
        <v>0.97945373654135148</v>
      </c>
      <c r="AD115" s="1052">
        <f t="shared" si="8"/>
        <v>1.0249082092275992</v>
      </c>
      <c r="AE115" s="1052">
        <f t="shared" si="9"/>
        <v>1.1358604720522949</v>
      </c>
    </row>
    <row r="116" spans="1:31" x14ac:dyDescent="0.2">
      <c r="A116" s="1045">
        <v>42847</v>
      </c>
      <c r="B116">
        <v>4</v>
      </c>
      <c r="C116">
        <v>22</v>
      </c>
      <c r="D116" s="3">
        <f>'finished water daily demand'!D116/'finished water daily demand'!D$371</f>
        <v>0.82500702183034291</v>
      </c>
      <c r="E116" s="3">
        <f>'finished water daily demand'!E116/'finished water daily demand'!E$371</f>
        <v>1.0627593387665089</v>
      </c>
      <c r="F116" s="3">
        <f>'finished water daily demand'!F116/'finished water daily demand'!F$371</f>
        <v>1.265840147385032</v>
      </c>
      <c r="G116" s="3">
        <f>'finished water daily demand'!G116/'finished water daily demand'!G$371</f>
        <v>0.97672539015959303</v>
      </c>
      <c r="H116" s="3">
        <f>'finished water daily demand'!H116/'finished water daily demand'!H$371</f>
        <v>1.1588513287634641</v>
      </c>
      <c r="I116" s="3">
        <f>'finished water daily demand'!I116/'finished water daily demand'!I$371</f>
        <v>0.94235974355174068</v>
      </c>
      <c r="J116" s="3">
        <f>'finished water daily demand'!J116/'finished water daily demand'!J$371</f>
        <v>0.8623638170884188</v>
      </c>
      <c r="K116" s="3">
        <f>'finished water daily demand'!K116/'finished water daily demand'!K$371</f>
        <v>1.0376746427671062</v>
      </c>
      <c r="L116" s="3">
        <f>'finished water daily demand'!L116/'finished water daily demand'!L$371</f>
        <v>0.91427307529438795</v>
      </c>
      <c r="M116" s="3">
        <f>'finished water daily demand'!M116/'finished water daily demand'!M$371</f>
        <v>1.0108767848160749</v>
      </c>
      <c r="N116" s="3">
        <f>'finished water daily demand'!N116/'finished water daily demand'!N$371</f>
        <v>0.94613145676830512</v>
      </c>
      <c r="O116" s="3">
        <f>'finished water daily demand'!O116/'finished water daily demand'!O$371</f>
        <v>0.8832181026398499</v>
      </c>
      <c r="P116" s="3">
        <f>'finished water daily demand'!P116/'finished water daily demand'!P$371</f>
        <v>0.93261389103549397</v>
      </c>
      <c r="Q116" s="3">
        <f>'finished water daily demand'!Q116/'finished water daily demand'!Q$371</f>
        <v>0.96240384143671409</v>
      </c>
      <c r="R116" s="3">
        <f>'finished water daily demand'!R116/'finished water daily demand'!R$371</f>
        <v>0.93086265766531673</v>
      </c>
      <c r="S116" s="3">
        <f>'finished water daily demand'!S116/'finished water daily demand'!S$371</f>
        <v>1.0049188832239435</v>
      </c>
      <c r="T116" s="3">
        <f>'finished water daily demand'!T116/'finished water daily demand'!T$371</f>
        <v>0.97931034293074726</v>
      </c>
      <c r="U116" s="3">
        <f>'finished water daily demand'!U116/'finished water daily demand'!U$371</f>
        <v>0.96530371406033433</v>
      </c>
      <c r="V116" s="3">
        <f>'finished water daily demand'!V116/'finished water daily demand'!V$371</f>
        <v>0.92545708921593939</v>
      </c>
      <c r="W116" s="3">
        <f>'finished water daily demand'!W116/'finished water daily demand'!W$371</f>
        <v>0.84305009381471885</v>
      </c>
      <c r="X116" s="3">
        <f>'finished water daily demand'!X116/'finished water daily demand'!X$371</f>
        <v>1.0699220447869255</v>
      </c>
      <c r="Y116" s="3"/>
      <c r="AA116" s="1052">
        <f t="shared" si="5"/>
        <v>0.82500702183034291</v>
      </c>
      <c r="AB116" s="1052">
        <f t="shared" si="6"/>
        <v>0.92545708921593939</v>
      </c>
      <c r="AC116" s="1052">
        <f t="shared" si="7"/>
        <v>0.96240384143671409</v>
      </c>
      <c r="AD116" s="1052">
        <f t="shared" si="8"/>
        <v>1.0108767848160749</v>
      </c>
      <c r="AE116" s="1052">
        <f t="shared" si="9"/>
        <v>1.265840147385032</v>
      </c>
    </row>
    <row r="117" spans="1:31" x14ac:dyDescent="0.2">
      <c r="A117" s="1045">
        <v>42848</v>
      </c>
      <c r="B117">
        <v>4</v>
      </c>
      <c r="C117">
        <v>23</v>
      </c>
      <c r="D117" s="3">
        <f>'finished water daily demand'!D117/'finished water daily demand'!D$371</f>
        <v>0.79269433292989333</v>
      </c>
      <c r="E117" s="3">
        <f>'finished water daily demand'!E117/'finished water daily demand'!E$371</f>
        <v>1.1693071315845993</v>
      </c>
      <c r="F117" s="3">
        <f>'finished water daily demand'!F117/'finished water daily demand'!F$371</f>
        <v>1.1185398411381218</v>
      </c>
      <c r="G117" s="3">
        <f>'finished water daily demand'!G117/'finished water daily demand'!G$371</f>
        <v>1.0575896352112859</v>
      </c>
      <c r="H117" s="3">
        <f>'finished water daily demand'!H117/'finished water daily demand'!H$371</f>
        <v>1.140383876380834</v>
      </c>
      <c r="I117" s="3">
        <f>'finished water daily demand'!I117/'finished water daily demand'!I$371</f>
        <v>0.88554274831286006</v>
      </c>
      <c r="J117" s="3">
        <f>'finished water daily demand'!J117/'finished water daily demand'!J$371</f>
        <v>0.95052341398348095</v>
      </c>
      <c r="K117" s="3">
        <f>'finished water daily demand'!K117/'finished water daily demand'!K$371</f>
        <v>1.0493960463540375</v>
      </c>
      <c r="L117" s="3">
        <f>'finished water daily demand'!L117/'finished water daily demand'!L$371</f>
        <v>0.96730001002663335</v>
      </c>
      <c r="M117" s="3">
        <f>'finished water daily demand'!M117/'finished water daily demand'!M$371</f>
        <v>0.99470275625901761</v>
      </c>
      <c r="N117" s="3">
        <f>'finished water daily demand'!N117/'finished water daily demand'!N$371</f>
        <v>0.9271668634263952</v>
      </c>
      <c r="O117" s="3">
        <f>'finished water daily demand'!O117/'finished water daily demand'!O$371</f>
        <v>0.81491877846338623</v>
      </c>
      <c r="P117" s="3">
        <f>'finished water daily demand'!P117/'finished water daily demand'!P$371</f>
        <v>0.92500515299674291</v>
      </c>
      <c r="Q117" s="3">
        <f>'finished water daily demand'!Q117/'finished water daily demand'!Q$371</f>
        <v>0.98496899598388199</v>
      </c>
      <c r="R117" s="3">
        <f>'finished water daily demand'!R117/'finished water daily demand'!R$371</f>
        <v>0.96821740336395012</v>
      </c>
      <c r="S117" s="3">
        <f>'finished water daily demand'!S117/'finished water daily demand'!S$371</f>
        <v>1.0160890220866214</v>
      </c>
      <c r="T117" s="3">
        <f>'finished water daily demand'!T117/'finished water daily demand'!T$371</f>
        <v>0.94952871948398276</v>
      </c>
      <c r="U117" s="3">
        <f>'finished water daily demand'!U117/'finished water daily demand'!U$371</f>
        <v>0.88410599350324159</v>
      </c>
      <c r="V117" s="3">
        <f>'finished water daily demand'!V117/'finished water daily demand'!V$371</f>
        <v>0.95787971529236593</v>
      </c>
      <c r="W117" s="3">
        <f>'finished water daily demand'!W117/'finished water daily demand'!W$371</f>
        <v>0.96213971953086197</v>
      </c>
      <c r="X117" s="3">
        <f>'finished water daily demand'!X117/'finished water daily demand'!X$371</f>
        <v>0.89904494269520185</v>
      </c>
      <c r="Y117" s="3"/>
      <c r="AA117" s="1052">
        <f t="shared" si="5"/>
        <v>0.79269433292989333</v>
      </c>
      <c r="AB117" s="1052">
        <f t="shared" si="6"/>
        <v>0.92500515299674291</v>
      </c>
      <c r="AC117" s="1052">
        <f t="shared" si="7"/>
        <v>0.96213971953086197</v>
      </c>
      <c r="AD117" s="1052">
        <f t="shared" si="8"/>
        <v>1.0160890220866214</v>
      </c>
      <c r="AE117" s="1052">
        <f t="shared" si="9"/>
        <v>1.1693071315845993</v>
      </c>
    </row>
    <row r="118" spans="1:31" x14ac:dyDescent="0.2">
      <c r="A118" s="1045">
        <v>42849</v>
      </c>
      <c r="B118">
        <v>4</v>
      </c>
      <c r="C118">
        <v>24</v>
      </c>
      <c r="D118" s="3">
        <f>'finished water daily demand'!D118/'finished water daily demand'!D$371</f>
        <v>0.94919384857460709</v>
      </c>
      <c r="E118" s="3">
        <f>'finished water daily demand'!E118/'finished water daily demand'!E$371</f>
        <v>1.1016560796186481</v>
      </c>
      <c r="F118" s="3">
        <f>'finished water daily demand'!F118/'finished water daily demand'!F$371</f>
        <v>1.1014204603821078</v>
      </c>
      <c r="G118" s="3">
        <f>'finished water daily demand'!G118/'finished water daily demand'!G$371</f>
        <v>1.0203541107768457</v>
      </c>
      <c r="H118" s="3">
        <f>'finished water daily demand'!H118/'finished water daily demand'!H$371</f>
        <v>1.1461409364353381</v>
      </c>
      <c r="I118" s="3">
        <f>'finished water daily demand'!I118/'finished water daily demand'!I$371</f>
        <v>0.85677281942599681</v>
      </c>
      <c r="J118" s="3">
        <f>'finished water daily demand'!J118/'finished water daily demand'!J$371</f>
        <v>0.97327901351509583</v>
      </c>
      <c r="K118" s="3">
        <f>'finished water daily demand'!K118/'finished water daily demand'!K$371</f>
        <v>1.1074117768673959</v>
      </c>
      <c r="L118" s="3">
        <f>'finished water daily demand'!L118/'finished water daily demand'!L$371</f>
        <v>0.80250987668366736</v>
      </c>
      <c r="M118" s="3">
        <f>'finished water daily demand'!M118/'finished water daily demand'!M$371</f>
        <v>1.088489125640816</v>
      </c>
      <c r="N118" s="3">
        <f>'finished water daily demand'!N118/'finished water daily demand'!N$371</f>
        <v>0.91812841894003805</v>
      </c>
      <c r="O118" s="3">
        <f>'finished water daily demand'!O118/'finished water daily demand'!O$371</f>
        <v>0.83037599393490158</v>
      </c>
      <c r="P118" s="3">
        <f>'finished water daily demand'!P118/'finished water daily demand'!P$371</f>
        <v>0.97428078981913102</v>
      </c>
      <c r="Q118" s="3">
        <f>'finished water daily demand'!Q118/'finished water daily demand'!Q$371</f>
        <v>0.97556684825589535</v>
      </c>
      <c r="R118" s="3">
        <f>'finished water daily demand'!R118/'finished water daily demand'!R$371</f>
        <v>0.94810446207251753</v>
      </c>
      <c r="S118" s="3">
        <f>'finished water daily demand'!S118/'finished water daily demand'!S$371</f>
        <v>1.0019401795272296</v>
      </c>
      <c r="T118" s="3">
        <f>'finished water daily demand'!T118/'finished water daily demand'!T$371</f>
        <v>0.91905044987472062</v>
      </c>
      <c r="U118" s="3">
        <f>'finished water daily demand'!U118/'finished water daily demand'!U$371</f>
        <v>0.83294030657685436</v>
      </c>
      <c r="V118" s="3">
        <f>'finished water daily demand'!V118/'finished water daily demand'!V$371</f>
        <v>0.89456023377840344</v>
      </c>
      <c r="W118" s="3">
        <f>'finished water daily demand'!W118/'finished water daily demand'!W$371</f>
        <v>0.92941432400996637</v>
      </c>
      <c r="X118" s="3">
        <f>'finished water daily demand'!X118/'finished water daily demand'!X$371</f>
        <v>0.86178534085522529</v>
      </c>
      <c r="Y118" s="3"/>
      <c r="AA118" s="1052">
        <f t="shared" si="5"/>
        <v>0.80250987668366736</v>
      </c>
      <c r="AB118" s="1052">
        <f t="shared" si="6"/>
        <v>0.89456023377840344</v>
      </c>
      <c r="AC118" s="1052">
        <f t="shared" si="7"/>
        <v>0.94919384857460709</v>
      </c>
      <c r="AD118" s="1052">
        <f t="shared" si="8"/>
        <v>1.0203541107768457</v>
      </c>
      <c r="AE118" s="1052">
        <f t="shared" si="9"/>
        <v>1.1461409364353381</v>
      </c>
    </row>
    <row r="119" spans="1:31" x14ac:dyDescent="0.2">
      <c r="A119" s="1045">
        <v>42850</v>
      </c>
      <c r="B119">
        <v>4</v>
      </c>
      <c r="C119">
        <v>25</v>
      </c>
      <c r="D119" s="3">
        <f>'finished water daily demand'!D119/'finished water daily demand'!D$371</f>
        <v>0.87729983819588864</v>
      </c>
      <c r="E119" s="3">
        <f>'finished water daily demand'!E119/'finished water daily demand'!E$371</f>
        <v>1.0700786179591155</v>
      </c>
      <c r="F119" s="3">
        <f>'finished water daily demand'!F119/'finished water daily demand'!F$371</f>
        <v>1.0394961626797075</v>
      </c>
      <c r="G119" s="3">
        <f>'finished water daily demand'!G119/'finished water daily demand'!G$371</f>
        <v>0.96269910520093815</v>
      </c>
      <c r="H119" s="3">
        <f>'finished water daily demand'!H119/'finished water daily demand'!H$371</f>
        <v>1.0912245648764642</v>
      </c>
      <c r="I119" s="3">
        <f>'finished water daily demand'!I119/'finished water daily demand'!I$371</f>
        <v>0.94788964194331127</v>
      </c>
      <c r="J119" s="3">
        <f>'finished water daily demand'!J119/'finished water daily demand'!J$371</f>
        <v>1.0230844144254203</v>
      </c>
      <c r="K119" s="3">
        <f>'finished water daily demand'!K119/'finished water daily demand'!K$371</f>
        <v>1.1641753693121204</v>
      </c>
      <c r="L119" s="3">
        <f>'finished water daily demand'!L119/'finished water daily demand'!L$371</f>
        <v>0.97559702072834809</v>
      </c>
      <c r="M119" s="3">
        <f>'finished water daily demand'!M119/'finished water daily demand'!M$371</f>
        <v>1.1659098310561136</v>
      </c>
      <c r="N119" s="3">
        <f>'finished water daily demand'!N119/'finished water daily demand'!N$371</f>
        <v>0.91530390503805159</v>
      </c>
      <c r="O119" s="3">
        <f>'finished water daily demand'!O119/'finished water daily demand'!O$371</f>
        <v>0.96625570203333999</v>
      </c>
      <c r="P119" s="3">
        <f>'finished water daily demand'!P119/'finished water daily demand'!P$371</f>
        <v>0.97246918552419015</v>
      </c>
      <c r="Q119" s="3">
        <f>'finished water daily demand'!Q119/'finished water daily demand'!Q$371</f>
        <v>0.98459291007476257</v>
      </c>
      <c r="R119" s="3">
        <f>'finished water daily demand'!R119/'finished water daily demand'!R$371</f>
        <v>0.92790349505795444</v>
      </c>
      <c r="S119" s="3">
        <f>'finished water daily demand'!S119/'finished water daily demand'!S$371</f>
        <v>0.93767996638436701</v>
      </c>
      <c r="T119" s="3">
        <f>'finished water daily demand'!T119/'finished water daily demand'!T$371</f>
        <v>0.99905590759903351</v>
      </c>
      <c r="U119" s="3">
        <f>'finished water daily demand'!U119/'finished water daily demand'!U$371</f>
        <v>0.91562109052311791</v>
      </c>
      <c r="V119" s="3">
        <f>'finished water daily demand'!V119/'finished water daily demand'!V$371</f>
        <v>0.90180764431313398</v>
      </c>
      <c r="W119" s="3">
        <f>'finished water daily demand'!W119/'finished water daily demand'!W$371</f>
        <v>0.71832611715453631</v>
      </c>
      <c r="X119" s="3">
        <f>'finished water daily demand'!X119/'finished water daily demand'!X$371</f>
        <v>0.93556111783877538</v>
      </c>
      <c r="Y119" s="3"/>
      <c r="AA119" s="1052">
        <f t="shared" si="5"/>
        <v>0.71832611715453631</v>
      </c>
      <c r="AB119" s="1052">
        <f t="shared" si="6"/>
        <v>0.92790349505795444</v>
      </c>
      <c r="AC119" s="1052">
        <f t="shared" si="7"/>
        <v>0.96625570203333999</v>
      </c>
      <c r="AD119" s="1052">
        <f t="shared" si="8"/>
        <v>1.0230844144254203</v>
      </c>
      <c r="AE119" s="1052">
        <f t="shared" si="9"/>
        <v>1.1659098310561136</v>
      </c>
    </row>
    <row r="120" spans="1:31" x14ac:dyDescent="0.2">
      <c r="A120" s="1045">
        <v>42851</v>
      </c>
      <c r="B120">
        <v>4</v>
      </c>
      <c r="C120">
        <v>26</v>
      </c>
      <c r="D120" s="3">
        <f>'finished water daily demand'!D120/'finished water daily demand'!D$371</f>
        <v>0.94378543476077925</v>
      </c>
      <c r="E120" s="3">
        <f>'finished water daily demand'!E120/'finished water daily demand'!E$371</f>
        <v>0.99960441544744438</v>
      </c>
      <c r="F120" s="3">
        <f>'finished water daily demand'!F120/'finished water daily demand'!F$371</f>
        <v>1.063242400502566</v>
      </c>
      <c r="G120" s="3">
        <f>'finished water daily demand'!G120/'finished water daily demand'!G$371</f>
        <v>0.89442751929720909</v>
      </c>
      <c r="H120" s="3">
        <f>'finished water daily demand'!H120/'finished water daily demand'!H$371</f>
        <v>1.0772431333155257</v>
      </c>
      <c r="I120" s="3">
        <f>'finished water daily demand'!I120/'finished water daily demand'!I$371</f>
        <v>0.94142002225644117</v>
      </c>
      <c r="J120" s="3">
        <f>'finished water daily demand'!J120/'finished water daily demand'!J$371</f>
        <v>0.90787501615164834</v>
      </c>
      <c r="K120" s="3">
        <f>'finished water daily demand'!K120/'finished water daily demand'!K$371</f>
        <v>1.0703693590036509</v>
      </c>
      <c r="L120" s="3">
        <f>'finished water daily demand'!L120/'finished water daily demand'!L$371</f>
        <v>0.97748643900695642</v>
      </c>
      <c r="M120" s="3">
        <f>'finished water daily demand'!M120/'finished water daily demand'!M$371</f>
        <v>1.1490459150250587</v>
      </c>
      <c r="N120" s="3">
        <f>'finished water daily demand'!N120/'finished water daily demand'!N$371</f>
        <v>1.021949479937345</v>
      </c>
      <c r="O120" s="3">
        <f>'finished water daily demand'!O120/'finished water daily demand'!O$371</f>
        <v>0.98135344737761099</v>
      </c>
      <c r="P120" s="3">
        <f>'finished water daily demand'!P120/'finished water daily demand'!P$371</f>
        <v>0.99783164565336058</v>
      </c>
      <c r="Q120" s="3">
        <f>'finished water daily demand'!Q120/'finished water daily demand'!Q$371</f>
        <v>1.0176884700772755</v>
      </c>
      <c r="R120" s="3">
        <f>'finished water daily demand'!R120/'finished water daily demand'!R$371</f>
        <v>0.90718748391869242</v>
      </c>
      <c r="S120" s="3">
        <f>'finished water daily demand'!S120/'finished water daily demand'!S$371</f>
        <v>0.8970951285166372</v>
      </c>
      <c r="T120" s="3">
        <f>'finished water daily demand'!T120/'finished water daily demand'!T$371</f>
        <v>1.0462972254933898</v>
      </c>
      <c r="U120" s="3">
        <f>'finished water daily demand'!U120/'finished water daily demand'!U$371</f>
        <v>0.96196682143470036</v>
      </c>
      <c r="V120" s="3">
        <f>'finished water daily demand'!V120/'finished water daily demand'!V$371</f>
        <v>0.917828236021486</v>
      </c>
      <c r="W120" s="3">
        <f>'finished water daily demand'!W120/'finished water daily demand'!W$371</f>
        <v>0.90314763653639996</v>
      </c>
      <c r="X120" s="3">
        <f>'finished water daily demand'!X120/'finished water daily demand'!X$371</f>
        <v>0.88565274037505726</v>
      </c>
      <c r="Y120" s="3"/>
      <c r="AA120" s="1052">
        <f t="shared" si="5"/>
        <v>0.88565274037505726</v>
      </c>
      <c r="AB120" s="1052">
        <f t="shared" si="6"/>
        <v>0.90787501615164834</v>
      </c>
      <c r="AC120" s="1052">
        <f t="shared" si="7"/>
        <v>0.97748643900695642</v>
      </c>
      <c r="AD120" s="1052">
        <f t="shared" si="8"/>
        <v>1.021949479937345</v>
      </c>
      <c r="AE120" s="1052">
        <f t="shared" si="9"/>
        <v>1.1490459150250587</v>
      </c>
    </row>
    <row r="121" spans="1:31" x14ac:dyDescent="0.2">
      <c r="A121" s="1045">
        <v>42852</v>
      </c>
      <c r="B121">
        <v>4</v>
      </c>
      <c r="C121">
        <v>27</v>
      </c>
      <c r="D121" s="3">
        <f>'finished water daily demand'!D121/'finished water daily demand'!D$371</f>
        <v>0.94578344750728882</v>
      </c>
      <c r="E121" s="3">
        <f>'finished water daily demand'!E121/'finished water daily demand'!E$371</f>
        <v>1.0691724214876499</v>
      </c>
      <c r="F121" s="3">
        <f>'finished water daily demand'!F121/'finished water daily demand'!F$371</f>
        <v>0.83450538407865871</v>
      </c>
      <c r="G121" s="3">
        <f>'finished water daily demand'!G121/'finished water daily demand'!G$371</f>
        <v>0.90217684800364817</v>
      </c>
      <c r="H121" s="3">
        <f>'finished water daily demand'!H121/'finished water daily demand'!H$371</f>
        <v>0.96632626849920267</v>
      </c>
      <c r="I121" s="3">
        <f>'finished water daily demand'!I121/'finished water daily demand'!I$371</f>
        <v>1.0133448444735993</v>
      </c>
      <c r="J121" s="3">
        <f>'finished water daily demand'!J121/'finished water daily demand'!J$371</f>
        <v>0.88310077472609982</v>
      </c>
      <c r="K121" s="3">
        <f>'finished water daily demand'!K121/'finished water daily demand'!K$371</f>
        <v>0.98943254551169346</v>
      </c>
      <c r="L121" s="3">
        <f>'finished water daily demand'!L121/'finished water daily demand'!L$371</f>
        <v>0.93271544066602086</v>
      </c>
      <c r="M121" s="3">
        <f>'finished water daily demand'!M121/'finished water daily demand'!M$371</f>
        <v>1.1291541595247916</v>
      </c>
      <c r="N121" s="3">
        <f>'finished water daily demand'!N121/'finished water daily demand'!N$371</f>
        <v>0.96073822866143566</v>
      </c>
      <c r="O121" s="3">
        <f>'finished water daily demand'!O121/'finished water daily demand'!O$371</f>
        <v>1.0374307872277602</v>
      </c>
      <c r="P121" s="3">
        <f>'finished water daily demand'!P121/'finished water daily demand'!P$371</f>
        <v>1.0239187475005074</v>
      </c>
      <c r="Q121" s="3">
        <f>'finished water daily demand'!Q121/'finished water daily demand'!Q$371</f>
        <v>1.0455188273521161</v>
      </c>
      <c r="R121" s="3">
        <f>'finished water daily demand'!R121/'finished water daily demand'!R$371</f>
        <v>0.93048058856917637</v>
      </c>
      <c r="S121" s="3">
        <f>'finished water daily demand'!S121/'finished water daily demand'!S$371</f>
        <v>0.92688216548377822</v>
      </c>
      <c r="T121" s="3">
        <f>'finished water daily demand'!T121/'finished water daily demand'!T$371</f>
        <v>1.0843950625049674</v>
      </c>
      <c r="U121" s="3">
        <f>'finished water daily demand'!U121/'finished water daily demand'!U$371</f>
        <v>0.9141380271339471</v>
      </c>
      <c r="V121" s="3">
        <f>'finished water daily demand'!V121/'finished water daily demand'!V$371</f>
        <v>0.92469420389649393</v>
      </c>
      <c r="W121" s="3">
        <f>'finished water daily demand'!W121/'finished water daily demand'!W$371</f>
        <v>0.87688968482695728</v>
      </c>
      <c r="X121" s="3">
        <f>'finished water daily demand'!X121/'finished water daily demand'!X$371</f>
        <v>0.87605419031334975</v>
      </c>
      <c r="Y121" s="3"/>
      <c r="AA121" s="1052">
        <f t="shared" si="5"/>
        <v>0.83450538407865871</v>
      </c>
      <c r="AB121" s="1052">
        <f t="shared" si="6"/>
        <v>0.9141380271339471</v>
      </c>
      <c r="AC121" s="1052">
        <f t="shared" si="7"/>
        <v>0.94578344750728882</v>
      </c>
      <c r="AD121" s="1052">
        <f t="shared" si="8"/>
        <v>1.0239187475005074</v>
      </c>
      <c r="AE121" s="1052">
        <f t="shared" si="9"/>
        <v>1.1291541595247916</v>
      </c>
    </row>
    <row r="122" spans="1:31" x14ac:dyDescent="0.2">
      <c r="A122" s="1045">
        <v>42853</v>
      </c>
      <c r="B122">
        <v>4</v>
      </c>
      <c r="C122">
        <v>28</v>
      </c>
      <c r="D122" s="3">
        <f>'finished water daily demand'!D122/'finished water daily demand'!D$371</f>
        <v>0.90423856177813966</v>
      </c>
      <c r="E122" s="3">
        <f>'finished water daily demand'!E122/'finished water daily demand'!E$371</f>
        <v>1.0090846246873921</v>
      </c>
      <c r="F122" s="3">
        <f>'finished water daily demand'!F122/'finished water daily demand'!F$371</f>
        <v>0.94329628759268513</v>
      </c>
      <c r="G122" s="3">
        <f>'finished water daily demand'!G122/'finished water daily demand'!G$371</f>
        <v>1.0196954178367983</v>
      </c>
      <c r="H122" s="3">
        <f>'finished water daily demand'!H122/'finished water daily demand'!H$371</f>
        <v>1.0545887281659836</v>
      </c>
      <c r="I122" s="3">
        <f>'finished water daily demand'!I122/'finished water daily demand'!I$371</f>
        <v>1.0734870073727707</v>
      </c>
      <c r="J122" s="3">
        <f>'finished water daily demand'!J122/'finished water daily demand'!J$371</f>
        <v>0.94226533350829811</v>
      </c>
      <c r="K122" s="3">
        <f>'finished water daily demand'!K122/'finished water daily demand'!K$371</f>
        <v>1.0349964585647506</v>
      </c>
      <c r="L122" s="3">
        <f>'finished water daily demand'!L122/'finished water daily demand'!L$371</f>
        <v>0.92667751703655532</v>
      </c>
      <c r="M122" s="3">
        <f>'finished water daily demand'!M122/'finished water daily demand'!M$371</f>
        <v>1.1339833718427756</v>
      </c>
      <c r="N122" s="3">
        <f>'finished water daily demand'!N122/'finished water daily demand'!N$371</f>
        <v>0.97377134280917366</v>
      </c>
      <c r="O122" s="3">
        <f>'finished water daily demand'!O122/'finished water daily demand'!O$371</f>
        <v>1.0313197950646029</v>
      </c>
      <c r="P122" s="3">
        <f>'finished water daily demand'!P122/'finished water daily demand'!P$371</f>
        <v>0.95942563460061692</v>
      </c>
      <c r="Q122" s="3">
        <f>'finished water daily demand'!Q122/'finished water daily demand'!Q$371</f>
        <v>1.0030211196216163</v>
      </c>
      <c r="R122" s="3">
        <f>'finished water daily demand'!R122/'finished water daily demand'!R$371</f>
        <v>0.91728796742597396</v>
      </c>
      <c r="S122" s="3">
        <f>'finished water daily demand'!S122/'finished water daily demand'!S$371</f>
        <v>1.0363495263380216</v>
      </c>
      <c r="T122" s="3">
        <f>'finished water daily demand'!T122/'finished water daily demand'!T$371</f>
        <v>0.99296025367718121</v>
      </c>
      <c r="U122" s="3">
        <f>'finished water daily demand'!U122/'finished water daily demand'!U$371</f>
        <v>0.95900069465635907</v>
      </c>
      <c r="V122" s="3">
        <f>'finished water daily demand'!V122/'finished water daily demand'!V$371</f>
        <v>0.89480726331041438</v>
      </c>
      <c r="W122" s="3">
        <f>'finished water daily demand'!W122/'finished water daily demand'!W$371</f>
        <v>0.93233602815165761</v>
      </c>
      <c r="X122" s="3">
        <f>'finished water daily demand'!X122/'finished water daily demand'!X$371</f>
        <v>0.9011779809922178</v>
      </c>
      <c r="Y122" s="3"/>
      <c r="AA122" s="1052">
        <f t="shared" si="5"/>
        <v>0.89480726331041438</v>
      </c>
      <c r="AB122" s="1052">
        <f t="shared" si="6"/>
        <v>0.93233602815165761</v>
      </c>
      <c r="AC122" s="1052">
        <f t="shared" si="7"/>
        <v>0.97377134280917366</v>
      </c>
      <c r="AD122" s="1052">
        <f t="shared" si="8"/>
        <v>1.0313197950646029</v>
      </c>
      <c r="AE122" s="1052">
        <f t="shared" si="9"/>
        <v>1.1339833718427756</v>
      </c>
    </row>
    <row r="123" spans="1:31" x14ac:dyDescent="0.2">
      <c r="A123" s="1045">
        <v>42854</v>
      </c>
      <c r="B123">
        <v>4</v>
      </c>
      <c r="C123">
        <v>29</v>
      </c>
      <c r="D123" s="3">
        <f>'finished water daily demand'!D123/'finished water daily demand'!D$371</f>
        <v>0.88804776883228531</v>
      </c>
      <c r="E123" s="3">
        <f>'finished water daily demand'!E123/'finished water daily demand'!E$371</f>
        <v>1.0274176763793503</v>
      </c>
      <c r="F123" s="3">
        <f>'finished water daily demand'!F123/'finished water daily demand'!F$371</f>
        <v>1.2332949160123079</v>
      </c>
      <c r="G123" s="3">
        <f>'finished water daily demand'!G123/'finished water daily demand'!G$371</f>
        <v>1.0377901003663339</v>
      </c>
      <c r="H123" s="3">
        <f>'finished water daily demand'!H123/'finished water daily demand'!H$371</f>
        <v>1.1125331637794991</v>
      </c>
      <c r="I123" s="3">
        <f>'finished water daily demand'!I123/'finished water daily demand'!I$371</f>
        <v>0.91731255671933332</v>
      </c>
      <c r="J123" s="3">
        <f>'finished water daily demand'!J123/'finished water daily demand'!J$371</f>
        <v>0.91650012242572798</v>
      </c>
      <c r="K123" s="3">
        <f>'finished water daily demand'!K123/'finished water daily demand'!K$371</f>
        <v>1.0331878146878355</v>
      </c>
      <c r="L123" s="3">
        <f>'finished water daily demand'!L123/'finished water daily demand'!L$371</f>
        <v>0.89509137233547331</v>
      </c>
      <c r="M123" s="3">
        <f>'finished water daily demand'!M123/'finished water daily demand'!M$371</f>
        <v>1.1971464027954539</v>
      </c>
      <c r="N123" s="3">
        <f>'finished water daily demand'!N123/'finished water daily demand'!N$371</f>
        <v>1.0698048154767175</v>
      </c>
      <c r="O123" s="3">
        <f>'finished water daily demand'!O123/'finished water daily demand'!O$371</f>
        <v>0.95619053847049285</v>
      </c>
      <c r="P123" s="3">
        <f>'finished water daily demand'!P123/'finished water daily demand'!P$371</f>
        <v>0.96159955975454581</v>
      </c>
      <c r="Q123" s="3">
        <f>'finished water daily demand'!Q123/'finished water daily demand'!Q$371</f>
        <v>0.98007987916532902</v>
      </c>
      <c r="R123" s="3">
        <f>'finished water daily demand'!R123/'finished water daily demand'!R$371</f>
        <v>0.92311264825438943</v>
      </c>
      <c r="S123" s="3">
        <f>'finished water daily demand'!S123/'finished water daily demand'!S$371</f>
        <v>0.95592452652674076</v>
      </c>
      <c r="T123" s="3">
        <f>'finished water daily demand'!T123/'finished water daily demand'!T$371</f>
        <v>0.91790751476437327</v>
      </c>
      <c r="U123" s="3">
        <f>'finished water daily demand'!U123/'finished water daily demand'!U$371</f>
        <v>0.97296373646540091</v>
      </c>
      <c r="V123" s="3">
        <f>'finished water daily demand'!V123/'finished water daily demand'!V$371</f>
        <v>0.93905461183824346</v>
      </c>
      <c r="W123" s="3">
        <f>'finished water daily demand'!W123/'finished water daily demand'!W$371</f>
        <v>0.91894421151088368</v>
      </c>
      <c r="X123" s="3">
        <f>'finished water daily demand'!X123/'finished water daily demand'!X$371</f>
        <v>0.94507754893853213</v>
      </c>
      <c r="Y123" s="3"/>
      <c r="AA123" s="1052">
        <f t="shared" si="5"/>
        <v>0.88804776883228531</v>
      </c>
      <c r="AB123" s="1052">
        <f t="shared" si="6"/>
        <v>0.91894421151088368</v>
      </c>
      <c r="AC123" s="1052">
        <f t="shared" si="7"/>
        <v>0.95619053847049285</v>
      </c>
      <c r="AD123" s="1052">
        <f t="shared" si="8"/>
        <v>1.0331878146878355</v>
      </c>
      <c r="AE123" s="1052">
        <f t="shared" si="9"/>
        <v>1.2332949160123079</v>
      </c>
    </row>
    <row r="124" spans="1:31" x14ac:dyDescent="0.2">
      <c r="A124" s="1045">
        <v>42855</v>
      </c>
      <c r="B124">
        <v>4</v>
      </c>
      <c r="C124">
        <v>30</v>
      </c>
      <c r="D124" s="3">
        <f>'finished water daily demand'!D124/'finished water daily demand'!D$371</f>
        <v>0.91738066286078501</v>
      </c>
      <c r="E124" s="3">
        <f>'finished water daily demand'!E124/'finished water daily demand'!E$371</f>
        <v>1.1555050622499694</v>
      </c>
      <c r="F124" s="3">
        <f>'finished water daily demand'!F124/'finished water daily demand'!F$371</f>
        <v>1.1900362657148527</v>
      </c>
      <c r="G124" s="3">
        <f>'finished water daily demand'!G124/'finished water daily demand'!G$371</f>
        <v>1.0530950245615511</v>
      </c>
      <c r="H124" s="3">
        <f>'finished water daily demand'!H124/'finished water daily demand'!H$371</f>
        <v>1.1394119052028007</v>
      </c>
      <c r="I124" s="3">
        <f>'finished water daily demand'!I124/'finished water daily demand'!I$371</f>
        <v>0.82778603177867971</v>
      </c>
      <c r="J124" s="3">
        <f>'finished water daily demand'!J124/'finished water daily demand'!J$371</f>
        <v>0.82760647393287168</v>
      </c>
      <c r="K124" s="3">
        <f>'finished water daily demand'!K124/'finished water daily demand'!K$371</f>
        <v>1.0894992461633315</v>
      </c>
      <c r="L124" s="3">
        <f>'finished water daily demand'!L124/'finished water daily demand'!L$371</f>
        <v>0.88161899852278813</v>
      </c>
      <c r="M124" s="3">
        <f>'finished water daily demand'!M124/'finished water daily demand'!M$371</f>
        <v>1.1400773778630886</v>
      </c>
      <c r="N124" s="3">
        <f>'finished water daily demand'!N124/'finished water daily demand'!N$371</f>
        <v>0.97308538943297695</v>
      </c>
      <c r="O124" s="3">
        <f>'finished water daily demand'!O124/'finished water daily demand'!O$371</f>
        <v>0.96733411241507372</v>
      </c>
      <c r="P124" s="3">
        <f>'finished water daily demand'!P124/'finished water daily demand'!P$371</f>
        <v>0.99928092908931321</v>
      </c>
      <c r="Q124" s="3">
        <f>'finished water daily demand'!Q124/'finished water daily demand'!Q$371</f>
        <v>1.0130626133951062</v>
      </c>
      <c r="R124" s="3">
        <f>'finished water daily demand'!R124/'finished water daily demand'!R$371</f>
        <v>1.1444299179691955</v>
      </c>
      <c r="S124" s="3">
        <f>'finished water daily demand'!S124/'finished water daily demand'!S$371</f>
        <v>1.0236900356269867</v>
      </c>
      <c r="T124" s="3">
        <f>'finished water daily demand'!T124/'finished water daily demand'!T$371</f>
        <v>0.95171662383807598</v>
      </c>
      <c r="U124" s="3">
        <f>'finished water daily demand'!U124/'finished water daily demand'!U$371</f>
        <v>1.0315447403376412</v>
      </c>
      <c r="V124" s="3">
        <f>'finished water daily demand'!V124/'finished water daily demand'!V$371</f>
        <v>0.97567310717161937</v>
      </c>
      <c r="W124" s="3">
        <f>'finished water daily demand'!W124/'finished water daily demand'!W$371</f>
        <v>0.96533884153766392</v>
      </c>
      <c r="X124" s="3">
        <f>'finished water daily demand'!X124/'finished water daily demand'!X$371</f>
        <v>0.94407064412378427</v>
      </c>
      <c r="Y124" s="3"/>
      <c r="AA124" s="1052">
        <f t="shared" si="5"/>
        <v>0.82760647393287168</v>
      </c>
      <c r="AB124" s="1052">
        <f t="shared" si="6"/>
        <v>0.95171662383807598</v>
      </c>
      <c r="AC124" s="1052">
        <f t="shared" si="7"/>
        <v>0.99928092908931321</v>
      </c>
      <c r="AD124" s="1052">
        <f t="shared" si="8"/>
        <v>1.0894992461633315</v>
      </c>
      <c r="AE124" s="1052">
        <f t="shared" si="9"/>
        <v>1.1900362657148527</v>
      </c>
    </row>
    <row r="125" spans="1:31" x14ac:dyDescent="0.2">
      <c r="A125" s="1045">
        <v>42856</v>
      </c>
      <c r="B125">
        <v>5</v>
      </c>
      <c r="C125">
        <v>1</v>
      </c>
      <c r="D125" s="3">
        <f>'finished water daily demand'!D125/'finished water daily demand'!D$371</f>
        <v>0.9467135568892846</v>
      </c>
      <c r="E125" s="3">
        <f>'finished water daily demand'!E125/'finished water daily demand'!E$371</f>
        <v>1.1492662480810329</v>
      </c>
      <c r="F125" s="3">
        <f>'finished water daily demand'!F125/'finished water daily demand'!F$371</f>
        <v>1.2402531159324948</v>
      </c>
      <c r="G125" s="3">
        <f>'finished water daily demand'!G125/'finished water daily demand'!G$371</f>
        <v>1.0929653207561805</v>
      </c>
      <c r="H125" s="3">
        <f>'finished water daily demand'!H125/'finished water daily demand'!H$371</f>
        <v>0.99316762641565692</v>
      </c>
      <c r="I125" s="3">
        <f>'finished water daily demand'!I125/'finished water daily demand'!I$371</f>
        <v>0.85218264232972585</v>
      </c>
      <c r="J125" s="3">
        <f>'finished water daily demand'!J125/'finished water daily demand'!J$371</f>
        <v>0.94318289800554067</v>
      </c>
      <c r="K125" s="3">
        <f>'finished water daily demand'!K125/'finished water daily demand'!K$371</f>
        <v>1.1601754838150966</v>
      </c>
      <c r="L125" s="3">
        <f>'finished water daily demand'!L125/'finished water daily demand'!L$371</f>
        <v>0.96730001002663357</v>
      </c>
      <c r="M125" s="3">
        <f>'finished water daily demand'!M125/'finished water daily demand'!M$371</f>
        <v>1.0956946170359032</v>
      </c>
      <c r="N125" s="3">
        <f>'finished water daily demand'!N125/'finished water daily demand'!N$371</f>
        <v>0.93709301228194797</v>
      </c>
      <c r="O125" s="3">
        <f>'finished water daily demand'!O125/'finished water daily demand'!O$371</f>
        <v>0.96050417999742732</v>
      </c>
      <c r="P125" s="3">
        <f>'finished water daily demand'!P125/'finished water daily demand'!P$371</f>
        <v>1.1288106361775763</v>
      </c>
      <c r="Q125" s="3">
        <f>'finished water daily demand'!Q125/'finished water daily demand'!Q$371</f>
        <v>1.0355525507604504</v>
      </c>
      <c r="R125" s="3">
        <f>'finished water daily demand'!R125/'finished water daily demand'!R$371</f>
        <v>0.96865753197960214</v>
      </c>
      <c r="S125" s="3">
        <f>'finished water daily demand'!S125/'finished water daily demand'!S$371</f>
        <v>0.91720137846945737</v>
      </c>
      <c r="T125" s="3">
        <f>'finished water daily demand'!T125/'finished water daily demand'!T$371</f>
        <v>0.85190029086774266</v>
      </c>
      <c r="U125" s="3">
        <f>'finished water daily demand'!U125/'finished water daily demand'!U$371</f>
        <v>0.98334518018959516</v>
      </c>
      <c r="V125" s="3">
        <f>'finished water daily demand'!V125/'finished water daily demand'!V$371</f>
        <v>1.0778120081655573</v>
      </c>
      <c r="W125" s="3">
        <f>'finished water daily demand'!W125/'finished water daily demand'!W$371</f>
        <v>1.0382148911166817</v>
      </c>
      <c r="X125" s="3">
        <f>'finished water daily demand'!X125/'finished water daily demand'!X$371</f>
        <v>0.88014828576832271</v>
      </c>
      <c r="Y125" s="3"/>
      <c r="AA125" s="1052">
        <f t="shared" si="5"/>
        <v>0.85190029086774266</v>
      </c>
      <c r="AB125" s="1052">
        <f t="shared" si="6"/>
        <v>0.94318289800554067</v>
      </c>
      <c r="AC125" s="1052">
        <f t="shared" si="7"/>
        <v>0.98334518018959516</v>
      </c>
      <c r="AD125" s="1052">
        <f t="shared" si="8"/>
        <v>1.0929653207561805</v>
      </c>
      <c r="AE125" s="1052">
        <f t="shared" si="9"/>
        <v>1.2402531159324948</v>
      </c>
    </row>
    <row r="126" spans="1:31" x14ac:dyDescent="0.2">
      <c r="A126" s="1045">
        <v>42857</v>
      </c>
      <c r="B126">
        <v>5</v>
      </c>
      <c r="C126">
        <v>2</v>
      </c>
      <c r="D126" s="3">
        <f>'finished water daily demand'!D126/'finished water daily demand'!D$371</f>
        <v>0.96552243550297912</v>
      </c>
      <c r="E126" s="3">
        <f>'finished water daily demand'!E126/'finished water daily demand'!E$371</f>
        <v>1.1764521422250012</v>
      </c>
      <c r="F126" s="3">
        <f>'finished water daily demand'!F126/'finished water daily demand'!F$371</f>
        <v>1.208996440100546</v>
      </c>
      <c r="G126" s="3">
        <f>'finished water daily demand'!G126/'finished water daily demand'!G$371</f>
        <v>1.0403473788394586</v>
      </c>
      <c r="H126" s="3">
        <f>'finished water daily demand'!H126/'finished water daily demand'!H$371</f>
        <v>0.84860560543664754</v>
      </c>
      <c r="I126" s="3">
        <f>'finished water daily demand'!I126/'finished water daily demand'!I$371</f>
        <v>0.92945664730474298</v>
      </c>
      <c r="J126" s="3">
        <f>'finished water daily demand'!J126/'finished water daily demand'!J$371</f>
        <v>1.0035586419240992</v>
      </c>
      <c r="K126" s="3">
        <f>'finished water daily demand'!K126/'finished water daily demand'!K$371</f>
        <v>1.1821226816292025</v>
      </c>
      <c r="L126" s="3">
        <f>'finished water daily demand'!L126/'finished water daily demand'!L$371</f>
        <v>0.98097775539134124</v>
      </c>
      <c r="M126" s="3">
        <f>'finished water daily demand'!M126/'finished water daily demand'!M$371</f>
        <v>1.1929687508695788</v>
      </c>
      <c r="N126" s="3">
        <f>'finished water daily demand'!N126/'finished water daily demand'!N$371</f>
        <v>0.90884787326208227</v>
      </c>
      <c r="O126" s="3">
        <f>'finished water daily demand'!O126/'finished water daily demand'!O$371</f>
        <v>1.062953166262123</v>
      </c>
      <c r="P126" s="3">
        <f>'finished water daily demand'!P126/'finished water daily demand'!P$371</f>
        <v>1.1985574015327949</v>
      </c>
      <c r="Q126" s="3">
        <f>'finished water daily demand'!Q126/'finished water daily demand'!Q$371</f>
        <v>1.0361166796241295</v>
      </c>
      <c r="R126" s="3">
        <f>'finished water daily demand'!R126/'finished water daily demand'!R$371</f>
        <v>0.99300507241992475</v>
      </c>
      <c r="S126" s="3">
        <f>'finished water daily demand'!S126/'finished water daily demand'!S$371</f>
        <v>0.96959287581124598</v>
      </c>
      <c r="T126" s="3">
        <f>'finished water daily demand'!T126/'finished water daily demand'!T$371</f>
        <v>0.95666934264958114</v>
      </c>
      <c r="U126" s="3">
        <f>'finished water daily demand'!U126/'finished water daily demand'!U$371</f>
        <v>0.98149135095313189</v>
      </c>
      <c r="V126" s="3">
        <f>'finished water daily demand'!V126/'finished water daily demand'!V$371</f>
        <v>1.0351985056968735</v>
      </c>
      <c r="W126" s="3">
        <f>'finished water daily demand'!W126/'finished water daily demand'!W$371</f>
        <v>1.0297056553393356</v>
      </c>
      <c r="X126" s="3">
        <f>'finished water daily demand'!X126/'finished water daily demand'!X$371</f>
        <v>0.87102203005827872</v>
      </c>
      <c r="Y126" s="3"/>
      <c r="AA126" s="1052">
        <f t="shared" si="5"/>
        <v>0.84860560543664754</v>
      </c>
      <c r="AB126" s="1052">
        <f t="shared" si="6"/>
        <v>0.96552243550297912</v>
      </c>
      <c r="AC126" s="1052">
        <f t="shared" si="7"/>
        <v>1.0035586419240992</v>
      </c>
      <c r="AD126" s="1052">
        <f t="shared" si="8"/>
        <v>1.062953166262123</v>
      </c>
      <c r="AE126" s="1052">
        <f t="shared" si="9"/>
        <v>1.208996440100546</v>
      </c>
    </row>
    <row r="127" spans="1:31" x14ac:dyDescent="0.2">
      <c r="A127" s="1045">
        <v>42858</v>
      </c>
      <c r="B127">
        <v>5</v>
      </c>
      <c r="C127">
        <v>3</v>
      </c>
      <c r="D127" s="3">
        <f>'finished water daily demand'!D127/'finished water daily demand'!D$371</f>
        <v>0.97947407623291716</v>
      </c>
      <c r="E127" s="3">
        <f>'finished water daily demand'!E127/'finished water daily demand'!E$371</f>
        <v>1.1777417295113177</v>
      </c>
      <c r="F127" s="3">
        <f>'finished water daily demand'!F127/'finished water daily demand'!F$371</f>
        <v>1.1335975330288957</v>
      </c>
      <c r="G127" s="3">
        <f>'finished water daily demand'!G127/'finished water daily demand'!G$371</f>
        <v>0.99377391331375908</v>
      </c>
      <c r="H127" s="3">
        <f>'finished water daily demand'!H127/'finished water daily demand'!H$371</f>
        <v>0.95193361836294221</v>
      </c>
      <c r="I127" s="3">
        <f>'finished water daily demand'!I127/'finished water daily demand'!I$371</f>
        <v>0.9625276082739388</v>
      </c>
      <c r="J127" s="3">
        <f>'finished water daily demand'!J127/'finished water daily demand'!J$371</f>
        <v>1.0340217832325511</v>
      </c>
      <c r="K127" s="3">
        <f>'finished water daily demand'!K127/'finished water daily demand'!K$371</f>
        <v>1.0480047818333336</v>
      </c>
      <c r="L127" s="3">
        <f>'finished water daily demand'!L127/'finished water daily demand'!L$371</f>
        <v>0.97415941986418975</v>
      </c>
      <c r="M127" s="3">
        <f>'finished water daily demand'!M127/'finished water daily demand'!M$371</f>
        <v>1.0510818937173851</v>
      </c>
      <c r="N127" s="3">
        <f>'finished water daily demand'!N127/'finished water daily demand'!N$371</f>
        <v>0.88661491383358781</v>
      </c>
      <c r="O127" s="3">
        <f>'finished water daily demand'!O127/'finished water daily demand'!O$371</f>
        <v>0.98099397725036641</v>
      </c>
      <c r="P127" s="3">
        <f>'finished water daily demand'!P127/'finished water daily demand'!P$371</f>
        <v>1.1221077002862956</v>
      </c>
      <c r="Q127" s="3">
        <f>'finished water daily demand'!Q127/'finished water daily demand'!Q$371</f>
        <v>0.98854181212051695</v>
      </c>
      <c r="R127" s="3">
        <f>'finished water daily demand'!R127/'finished water daily demand'!R$371</f>
        <v>0.95030323226305136</v>
      </c>
      <c r="S127" s="3">
        <f>'finished water daily demand'!S127/'finished water daily demand'!S$371</f>
        <v>1.0071990099822614</v>
      </c>
      <c r="T127" s="3">
        <f>'finished water daily demand'!T127/'finished water daily demand'!T$371</f>
        <v>0.97952804485652767</v>
      </c>
      <c r="U127" s="3">
        <f>'finished water daily demand'!U127/'finished water daily demand'!U$371</f>
        <v>0.99854657992859441</v>
      </c>
      <c r="V127" s="3">
        <f>'finished water daily demand'!V127/'finished water daily demand'!V$371</f>
        <v>1.0649510331552414</v>
      </c>
      <c r="W127" s="3">
        <f>'finished water daily demand'!W127/'finished water daily demand'!W$371</f>
        <v>1.0333677683835074</v>
      </c>
      <c r="X127" s="3">
        <f>'finished water daily demand'!X127/'finished water daily demand'!X$371</f>
        <v>0.94164784851770411</v>
      </c>
      <c r="Y127" s="3"/>
      <c r="AA127" s="1052">
        <f t="shared" si="5"/>
        <v>0.88661491383358781</v>
      </c>
      <c r="AB127" s="1052">
        <f t="shared" si="6"/>
        <v>0.97415941986418975</v>
      </c>
      <c r="AC127" s="1052">
        <f t="shared" si="7"/>
        <v>0.99377391331375908</v>
      </c>
      <c r="AD127" s="1052">
        <f t="shared" si="8"/>
        <v>1.0480047818333336</v>
      </c>
      <c r="AE127" s="1052">
        <f t="shared" si="9"/>
        <v>1.1777417295113177</v>
      </c>
    </row>
    <row r="128" spans="1:31" x14ac:dyDescent="0.2">
      <c r="A128" s="1045">
        <v>42859</v>
      </c>
      <c r="B128">
        <v>5</v>
      </c>
      <c r="C128">
        <v>4</v>
      </c>
      <c r="D128" s="3">
        <f>'finished water daily demand'!D128/'finished water daily demand'!D$371</f>
        <v>1.023671496125536</v>
      </c>
      <c r="E128" s="3">
        <f>'finished water daily demand'!E128/'finished water daily demand'!E$371</f>
        <v>1.275366972456516</v>
      </c>
      <c r="F128" s="3">
        <f>'finished water daily demand'!F128/'finished water daily demand'!F$371</f>
        <v>0.97039276982155953</v>
      </c>
      <c r="G128" s="3">
        <f>'finished water daily demand'!G128/'finished water daily demand'!G$371</f>
        <v>0.874046784799274</v>
      </c>
      <c r="H128" s="3">
        <f>'finished water daily demand'!H128/'finished water daily demand'!H$371</f>
        <v>0.93006426685719612</v>
      </c>
      <c r="I128" s="3">
        <f>'finished water daily demand'!I128/'finished water daily demand'!I$371</f>
        <v>0.98284004550310611</v>
      </c>
      <c r="J128" s="3">
        <f>'finished water daily demand'!J128/'finished water daily demand'!J$371</f>
        <v>1.0368478818840581</v>
      </c>
      <c r="K128" s="3">
        <f>'finished water daily demand'!K128/'finished water daily demand'!K$371</f>
        <v>0.98605872904898628</v>
      </c>
      <c r="L128" s="3">
        <f>'finished water daily demand'!L128/'finished water daily demand'!L$371</f>
        <v>0.9499666510359227</v>
      </c>
      <c r="M128" s="3">
        <f>'finished water daily demand'!M128/'finished water daily demand'!M$371</f>
        <v>1.0921301984202483</v>
      </c>
      <c r="N128" s="3">
        <f>'finished water daily demand'!N128/'finished water daily demand'!N$371</f>
        <v>0.9330579924219673</v>
      </c>
      <c r="O128" s="3">
        <f>'finished water daily demand'!O128/'finished water daily demand'!O$371</f>
        <v>1.0399470781184721</v>
      </c>
      <c r="P128" s="3">
        <f>'finished water daily demand'!P128/'finished water daily demand'!P$371</f>
        <v>1.0981945235930777</v>
      </c>
      <c r="Q128" s="3">
        <f>'finished water daily demand'!Q128/'finished water daily demand'!Q$371</f>
        <v>0.98613486230215242</v>
      </c>
      <c r="R128" s="3">
        <f>'finished water daily demand'!R128/'finished water daily demand'!R$371</f>
        <v>1.0383289553934483</v>
      </c>
      <c r="S128" s="3">
        <f>'finished water daily demand'!S128/'finished water daily demand'!S$371</f>
        <v>0.96586949619035334</v>
      </c>
      <c r="T128" s="3">
        <f>'finished water daily demand'!T128/'finished water daily demand'!T$371</f>
        <v>0.91323780845638269</v>
      </c>
      <c r="U128" s="3">
        <f>'finished water daily demand'!U128/'finished water daily demand'!U$371</f>
        <v>1.0122649162784227</v>
      </c>
      <c r="V128" s="3">
        <f>'finished water daily demand'!V128/'finished water daily demand'!V$371</f>
        <v>1.0313840790996469</v>
      </c>
      <c r="W128" s="3">
        <f>'finished water daily demand'!W128/'finished water daily demand'!W$371</f>
        <v>0.9788022840253483</v>
      </c>
      <c r="X128" s="3">
        <f>'finished water daily demand'!X128/'finished water daily demand'!X$371</f>
        <v>1.115959292254435</v>
      </c>
      <c r="Y128" s="3"/>
      <c r="AA128" s="1052">
        <f t="shared" si="5"/>
        <v>0.874046784799274</v>
      </c>
      <c r="AB128" s="1052">
        <f t="shared" si="6"/>
        <v>0.96586949619035334</v>
      </c>
      <c r="AC128" s="1052">
        <f t="shared" si="7"/>
        <v>0.98613486230215242</v>
      </c>
      <c r="AD128" s="1052">
        <f t="shared" si="8"/>
        <v>1.0383289553934483</v>
      </c>
      <c r="AE128" s="1052">
        <f t="shared" si="9"/>
        <v>1.275366972456516</v>
      </c>
    </row>
    <row r="129" spans="1:31" x14ac:dyDescent="0.2">
      <c r="A129" s="1045">
        <v>42860</v>
      </c>
      <c r="B129">
        <v>5</v>
      </c>
      <c r="C129">
        <v>5</v>
      </c>
      <c r="D129" s="3">
        <f>'finished water daily demand'!D129/'finished water daily demand'!D$371</f>
        <v>1.0344883237531919</v>
      </c>
      <c r="E129" s="3">
        <f>'finished water daily demand'!E129/'finished water daily demand'!E$371</f>
        <v>1.1866294256737688</v>
      </c>
      <c r="F129" s="3">
        <f>'finished water daily demand'!F129/'finished water daily demand'!F$371</f>
        <v>0.90736399594135186</v>
      </c>
      <c r="G129" s="3">
        <f>'finished water daily demand'!G129/'finished water daily demand'!G$371</f>
        <v>0.97478805798298318</v>
      </c>
      <c r="H129" s="3">
        <f>'finished water daily demand'!H129/'finished water daily demand'!H$371</f>
        <v>1.0118219963325243</v>
      </c>
      <c r="I129" s="3">
        <f>'finished water daily demand'!I129/'finished water daily demand'!I$371</f>
        <v>0.96737078725740577</v>
      </c>
      <c r="J129" s="3">
        <f>'finished water daily demand'!J129/'finished water daily demand'!J$371</f>
        <v>1.0092475418070028</v>
      </c>
      <c r="K129" s="3">
        <f>'finished water daily demand'!K129/'finished water daily demand'!K$371</f>
        <v>0.96334633574849282</v>
      </c>
      <c r="L129" s="3">
        <f>'finished water daily demand'!L129/'finished water daily demand'!L$371</f>
        <v>0.99428583196240838</v>
      </c>
      <c r="M129" s="3">
        <f>'finished water daily demand'!M129/'finished water daily demand'!M$371</f>
        <v>1.0319183527730047</v>
      </c>
      <c r="N129" s="3">
        <f>'finished water daily demand'!N129/'finished water daily demand'!N$371</f>
        <v>0.86744856949867888</v>
      </c>
      <c r="O129" s="3">
        <f>'finished water daily demand'!O129/'finished water daily demand'!O$371</f>
        <v>0.94900113592560176</v>
      </c>
      <c r="P129" s="3">
        <f>'finished water daily demand'!P129/'finished water daily demand'!P$371</f>
        <v>1.1242816254402246</v>
      </c>
      <c r="Q129" s="3">
        <f>'finished water daily demand'!Q129/'finished water daily demand'!Q$371</f>
        <v>0.92441916461564788</v>
      </c>
      <c r="R129" s="3">
        <f>'finished water daily demand'!R129/'finished water daily demand'!R$371</f>
        <v>0.97202872988672384</v>
      </c>
      <c r="S129" s="3">
        <f>'finished water daily demand'!S129/'finished water daily demand'!S$371</f>
        <v>1.0455498200774556</v>
      </c>
      <c r="T129" s="3">
        <f>'finished water daily demand'!T129/'finished water daily demand'!T$371</f>
        <v>0.95133564546796023</v>
      </c>
      <c r="U129" s="3">
        <f>'finished water daily demand'!U129/'finished water daily demand'!U$371</f>
        <v>0.99076049713544845</v>
      </c>
      <c r="V129" s="3">
        <f>'finished water daily demand'!V129/'finished water daily demand'!V$371</f>
        <v>1.0420245129122916</v>
      </c>
      <c r="W129" s="3">
        <f>'finished water daily demand'!W129/'finished water daily demand'!W$371</f>
        <v>0.95368886383666651</v>
      </c>
      <c r="X129" s="3">
        <f>'finished water daily demand'!X129/'finished water daily demand'!X$371</f>
        <v>1.1224573524787156</v>
      </c>
      <c r="Y129" s="3"/>
      <c r="AA129" s="1052">
        <f t="shared" si="5"/>
        <v>0.86744856949867888</v>
      </c>
      <c r="AB129" s="1052">
        <f t="shared" si="6"/>
        <v>0.95368886383666651</v>
      </c>
      <c r="AC129" s="1052">
        <f t="shared" si="7"/>
        <v>0.99076049713544845</v>
      </c>
      <c r="AD129" s="1052">
        <f t="shared" si="8"/>
        <v>1.0344883237531919</v>
      </c>
      <c r="AE129" s="1052">
        <f t="shared" si="9"/>
        <v>1.1866294256737688</v>
      </c>
    </row>
    <row r="130" spans="1:31" x14ac:dyDescent="0.2">
      <c r="A130" s="1045">
        <v>42861</v>
      </c>
      <c r="B130">
        <v>5</v>
      </c>
      <c r="C130">
        <v>6</v>
      </c>
      <c r="D130" s="3">
        <f>'finished water daily demand'!D130/'finished water daily demand'!D$371</f>
        <v>1.0539517237838465</v>
      </c>
      <c r="E130" s="3">
        <f>'finished water daily demand'!E130/'finished water daily demand'!E$371</f>
        <v>1.0252916000424501</v>
      </c>
      <c r="F130" s="3">
        <f>'finished water daily demand'!F130/'finished water daily demand'!F$371</f>
        <v>1.061512054490668</v>
      </c>
      <c r="G130" s="3">
        <f>'finished water daily demand'!G130/'finished water daily demand'!G$371</f>
        <v>0.96862734166136411</v>
      </c>
      <c r="H130" s="3">
        <f>'finished water daily demand'!H130/'finished water daily demand'!H$371</f>
        <v>1.0958227362186981</v>
      </c>
      <c r="I130" s="3">
        <f>'finished water daily demand'!I130/'finished water daily demand'!I$371</f>
        <v>0.91893899742273644</v>
      </c>
      <c r="J130" s="3">
        <f>'finished water daily demand'!J130/'finished water daily demand'!J$371</f>
        <v>0.98274827912663854</v>
      </c>
      <c r="K130" s="3">
        <f>'finished water daily demand'!K130/'finished water daily demand'!K$371</f>
        <v>1.0109971455826061</v>
      </c>
      <c r="L130" s="3">
        <f>'finished water daily demand'!L130/'finished water daily demand'!L$371</f>
        <v>0.89500922371466429</v>
      </c>
      <c r="M130" s="3">
        <f>'finished water daily demand'!M130/'finished water daily demand'!M$371</f>
        <v>1.0600121037974666</v>
      </c>
      <c r="N130" s="3">
        <f>'finished water daily demand'!N130/'finished water daily demand'!N$371</f>
        <v>0.8015566951851919</v>
      </c>
      <c r="O130" s="3">
        <f>'finished water daily demand'!O130/'finished water daily demand'!O$371</f>
        <v>0.99177808106770271</v>
      </c>
      <c r="P130" s="3">
        <f>'finished water daily demand'!P130/'finished water daily demand'!P$371</f>
        <v>1.0188462554746733</v>
      </c>
      <c r="Q130" s="3">
        <f>'finished water daily demand'!Q130/'finished water daily demand'!Q$371</f>
        <v>0.95375386552696628</v>
      </c>
      <c r="R130" s="3">
        <f>'finished water daily demand'!R130/'finished water daily demand'!R$371</f>
        <v>0.99974746823416794</v>
      </c>
      <c r="S130" s="3">
        <f>'finished water daily demand'!S130/'finished water daily demand'!S$371</f>
        <v>1.0783155607413106</v>
      </c>
      <c r="T130" s="3">
        <f>'finished water daily demand'!T130/'finished water daily demand'!T$371</f>
        <v>0.89495084669082536</v>
      </c>
      <c r="U130" s="3">
        <f>'finished water daily demand'!U130/'finished water daily demand'!U$371</f>
        <v>0.92894853373680042</v>
      </c>
      <c r="V130" s="3">
        <f>'finished water daily demand'!V130/'finished water daily demand'!V$371</f>
        <v>1.0923749439956834</v>
      </c>
      <c r="W130" s="3">
        <f>'finished water daily demand'!W130/'finished water daily demand'!W$371</f>
        <v>0.93111936578665411</v>
      </c>
      <c r="X130" s="3">
        <f>'finished water daily demand'!X130/'finished water daily demand'!X$371</f>
        <v>1.0674935845002598</v>
      </c>
      <c r="Y130" s="3"/>
      <c r="AA130" s="1052">
        <f t="shared" si="5"/>
        <v>0.8015566951851919</v>
      </c>
      <c r="AB130" s="1052">
        <f t="shared" si="6"/>
        <v>0.93111936578665411</v>
      </c>
      <c r="AC130" s="1052">
        <f t="shared" si="7"/>
        <v>0.99974746823416794</v>
      </c>
      <c r="AD130" s="1052">
        <f t="shared" si="8"/>
        <v>1.0600121037974666</v>
      </c>
      <c r="AE130" s="1052">
        <f t="shared" si="9"/>
        <v>1.0958227362186981</v>
      </c>
    </row>
    <row r="131" spans="1:31" x14ac:dyDescent="0.2">
      <c r="A131" s="1045">
        <v>42862</v>
      </c>
      <c r="B131">
        <v>5</v>
      </c>
      <c r="C131">
        <v>7</v>
      </c>
      <c r="D131" s="3">
        <f>'finished water daily demand'!D131/'finished water daily demand'!D$371</f>
        <v>0.98005970065861825</v>
      </c>
      <c r="E131" s="3">
        <f>'finished water daily demand'!E131/'finished water daily demand'!E$371</f>
        <v>1.1269947271092438</v>
      </c>
      <c r="F131" s="3">
        <f>'finished water daily demand'!F131/'finished water daily demand'!F$371</f>
        <v>1.154582580407236</v>
      </c>
      <c r="G131" s="3">
        <f>'finished water daily demand'!G131/'finished water daily demand'!G$371</f>
        <v>1.0286846391362676</v>
      </c>
      <c r="H131" s="3">
        <f>'finished water daily demand'!H131/'finished water daily demand'!H$371</f>
        <v>1.1388137690932418</v>
      </c>
      <c r="I131" s="3">
        <f>'finished water daily demand'!I131/'finished water daily demand'!I$371</f>
        <v>0.8930243755485141</v>
      </c>
      <c r="J131" s="3">
        <f>'finished water daily demand'!J131/'finished water daily demand'!J$371</f>
        <v>0.85443605983224336</v>
      </c>
      <c r="K131" s="3">
        <f>'finished water daily demand'!K131/'finished water daily demand'!K$371</f>
        <v>1.0483178163504918</v>
      </c>
      <c r="L131" s="3">
        <f>'finished water daily demand'!L131/'finished water daily demand'!L$371</f>
        <v>1.0420552549628745</v>
      </c>
      <c r="M131" s="3">
        <f>'finished water daily demand'!M131/'finished water daily demand'!M$371</f>
        <v>1.0728133491483127</v>
      </c>
      <c r="N131" s="3">
        <f>'finished water daily demand'!N131/'finished water daily demand'!N$371</f>
        <v>0.8240317558052852</v>
      </c>
      <c r="O131" s="3">
        <f>'finished water daily demand'!O131/'finished water daily demand'!O$371</f>
        <v>0.93210603994510821</v>
      </c>
      <c r="P131" s="3">
        <f>'finished water daily demand'!P131/'finished water daily demand'!P$371</f>
        <v>0.98152720699889395</v>
      </c>
      <c r="Q131" s="3">
        <f>'finished water daily demand'!Q131/'finished water daily demand'!Q$371</f>
        <v>1.0056537209854528</v>
      </c>
      <c r="R131" s="3">
        <f>'finished water daily demand'!R131/'finished water daily demand'!R$371</f>
        <v>1.0431984634815128</v>
      </c>
      <c r="S131" s="3">
        <f>'finished water daily demand'!S131/'finished water daily demand'!S$371</f>
        <v>1.0567199589401333</v>
      </c>
      <c r="T131" s="3">
        <f>'finished water daily demand'!T131/'finished water daily demand'!T$371</f>
        <v>0.81963142291893643</v>
      </c>
      <c r="U131" s="3">
        <f>'finished water daily demand'!U131/'finished water daily demand'!U$371</f>
        <v>0.90892717798299683</v>
      </c>
      <c r="V131" s="3">
        <f>'finished water daily demand'!V131/'finished water daily demand'!V$371</f>
        <v>1.0622409738775929</v>
      </c>
      <c r="W131" s="3">
        <f>'finished water daily demand'!W131/'finished water daily demand'!W$371</f>
        <v>1.1295187782393792</v>
      </c>
      <c r="X131" s="3">
        <f>'finished water daily demand'!X131/'finished water daily demand'!X$371</f>
        <v>0.98795125318148425</v>
      </c>
      <c r="Y131" s="3"/>
      <c r="AA131" s="1052">
        <f t="shared" si="5"/>
        <v>0.81963142291893643</v>
      </c>
      <c r="AB131" s="1052">
        <f t="shared" si="6"/>
        <v>0.93210603994510821</v>
      </c>
      <c r="AC131" s="1052">
        <f t="shared" si="7"/>
        <v>1.0286846391362676</v>
      </c>
      <c r="AD131" s="1052">
        <f t="shared" si="8"/>
        <v>1.0622409738775929</v>
      </c>
      <c r="AE131" s="1052">
        <f t="shared" si="9"/>
        <v>1.154582580407236</v>
      </c>
    </row>
    <row r="132" spans="1:31" x14ac:dyDescent="0.2">
      <c r="A132" s="1045">
        <v>42863</v>
      </c>
      <c r="B132">
        <v>5</v>
      </c>
      <c r="C132">
        <v>8</v>
      </c>
      <c r="D132" s="3">
        <f>'finished water daily demand'!D132/'finished water daily demand'!D$371</f>
        <v>1.0614614958310722</v>
      </c>
      <c r="E132" s="3">
        <f>'finished water daily demand'!E132/'finished water daily demand'!E$371</f>
        <v>1.1787873408245471</v>
      </c>
      <c r="F132" s="3">
        <f>'finished water daily demand'!F132/'finished water daily demand'!F$371</f>
        <v>1.1773347896700679</v>
      </c>
      <c r="G132" s="3">
        <f>'finished water daily demand'!G132/'finished water daily demand'!G$371</f>
        <v>1.0793652488763799</v>
      </c>
      <c r="H132" s="3">
        <f>'finished water daily demand'!H132/'finished water daily demand'!H$371</f>
        <v>1.1238603663542703</v>
      </c>
      <c r="I132" s="3">
        <f>'finished water daily demand'!I132/'finished water daily demand'!I$371</f>
        <v>0.92193887694234655</v>
      </c>
      <c r="J132" s="3">
        <f>'finished water daily demand'!J132/'finished water daily demand'!J$371</f>
        <v>0.83850714016011296</v>
      </c>
      <c r="K132" s="3">
        <f>'finished water daily demand'!K132/'finished water daily demand'!K$371</f>
        <v>1.0142318355932429</v>
      </c>
      <c r="L132" s="3">
        <f>'finished water daily demand'!L132/'finished water daily demand'!L$371</f>
        <v>0.99387508885836306</v>
      </c>
      <c r="M132" s="3">
        <f>'finished water daily demand'!M132/'finished water daily demand'!M$371</f>
        <v>1.0537264623677098</v>
      </c>
      <c r="N132" s="3">
        <f>'finished water daily demand'!N132/'finished water daily demand'!N$371</f>
        <v>0.91219693974586624</v>
      </c>
      <c r="O132" s="3">
        <f>'finished water daily demand'!O132/'finished water daily demand'!O$371</f>
        <v>0.89687796747514281</v>
      </c>
      <c r="P132" s="3">
        <f>'finished water daily demand'!P132/'finished water daily demand'!P$371</f>
        <v>1.0297158812443177</v>
      </c>
      <c r="Q132" s="3">
        <f>'finished water daily demand'!Q132/'finished water daily demand'!Q$371</f>
        <v>0.97481467643765651</v>
      </c>
      <c r="R132" s="3">
        <f>'finished water daily demand'!R132/'finished water daily demand'!R$371</f>
        <v>1.0769104425527285</v>
      </c>
      <c r="S132" s="3">
        <f>'finished water daily demand'!S132/'finished water daily demand'!S$371</f>
        <v>1.1106841409122707</v>
      </c>
      <c r="T132" s="3">
        <f>'finished water daily demand'!T132/'finished water daily demand'!T$371</f>
        <v>0.93392493395366927</v>
      </c>
      <c r="U132" s="3">
        <f>'finished water daily demand'!U132/'finished water daily demand'!U$371</f>
        <v>1.0487429789970593</v>
      </c>
      <c r="V132" s="3">
        <f>'finished water daily demand'!V132/'finished water daily demand'!V$371</f>
        <v>0.97565349012054781</v>
      </c>
      <c r="W132" s="3">
        <f>'finished water daily demand'!W132/'finished water daily demand'!W$371</f>
        <v>1.19178615239191</v>
      </c>
      <c r="X132" s="3">
        <f>'finished water daily demand'!X132/'finished water daily demand'!X$371</f>
        <v>0.94125222730744462</v>
      </c>
      <c r="Y132" s="3"/>
      <c r="AA132" s="1052">
        <f t="shared" si="5"/>
        <v>0.83850714016011296</v>
      </c>
      <c r="AB132" s="1052">
        <f t="shared" si="6"/>
        <v>0.94125222730744462</v>
      </c>
      <c r="AC132" s="1052">
        <f t="shared" si="7"/>
        <v>1.0297158812443177</v>
      </c>
      <c r="AD132" s="1052">
        <f t="shared" si="8"/>
        <v>1.0793652488763799</v>
      </c>
      <c r="AE132" s="1052">
        <f t="shared" si="9"/>
        <v>1.19178615239191</v>
      </c>
    </row>
    <row r="133" spans="1:31" x14ac:dyDescent="0.2">
      <c r="A133" s="1045">
        <v>42864</v>
      </c>
      <c r="B133">
        <v>5</v>
      </c>
      <c r="C133">
        <v>9</v>
      </c>
      <c r="D133" s="3">
        <f>'finished water daily demand'!D133/'finished water daily demand'!D$371</f>
        <v>1.1647380857282441</v>
      </c>
      <c r="E133" s="3">
        <f>'finished water daily demand'!E133/'finished water daily demand'!E$371</f>
        <v>1.2794448565781111</v>
      </c>
      <c r="F133" s="3">
        <f>'finished water daily demand'!F133/'finished water daily demand'!F$371</f>
        <v>1.2600232395152466</v>
      </c>
      <c r="G133" s="3">
        <f>'finished water daily demand'!G133/'finished water daily demand'!G$371</f>
        <v>1.1252412748184997</v>
      </c>
      <c r="H133" s="3">
        <f>'finished water daily demand'!H133/'finished water daily demand'!H$371</f>
        <v>1.0252800587975988</v>
      </c>
      <c r="I133" s="3">
        <f>'finished water daily demand'!I133/'finished water daily demand'!I$371</f>
        <v>1.021657763624326</v>
      </c>
      <c r="J133" s="3">
        <f>'finished water daily demand'!J133/'finished water daily demand'!J$371</f>
        <v>0.90167228015028877</v>
      </c>
      <c r="K133" s="3">
        <f>'finished water daily demand'!K133/'finished water daily demand'!K$371</f>
        <v>1.056421932183593</v>
      </c>
      <c r="L133" s="3">
        <f>'finished water daily demand'!L133/'finished water daily demand'!L$371</f>
        <v>1.0021310252496731</v>
      </c>
      <c r="M133" s="3">
        <f>'finished water daily demand'!M133/'finished water daily demand'!M$371</f>
        <v>1.2166548874768333</v>
      </c>
      <c r="N133" s="3">
        <f>'finished water daily demand'!N133/'finished water daily demand'!N$371</f>
        <v>0.90037433155612245</v>
      </c>
      <c r="O133" s="3">
        <f>'finished water daily demand'!O133/'finished water daily demand'!O$371</f>
        <v>1.0194572808655329</v>
      </c>
      <c r="P133" s="3">
        <f>'finished water daily demand'!P133/'finished water daily demand'!P$371</f>
        <v>0.99348379534550291</v>
      </c>
      <c r="Q133" s="3">
        <f>'finished water daily demand'!Q133/'finished water daily demand'!Q$371</f>
        <v>1.0101667518948863</v>
      </c>
      <c r="R133" s="3">
        <f>'finished water daily demand'!R133/'finished water daily demand'!R$371</f>
        <v>1.1151173521667732</v>
      </c>
      <c r="S133" s="3">
        <f>'finished water daily demand'!S133/'finished water daily demand'!S$371</f>
        <v>1.1218542797749484</v>
      </c>
      <c r="T133" s="3">
        <f>'finished water daily demand'!T133/'finished water daily demand'!T$371</f>
        <v>0.93087710699274318</v>
      </c>
      <c r="U133" s="3">
        <f>'finished water daily demand'!U133/'finished water daily demand'!U$371</f>
        <v>0.95480261995201998</v>
      </c>
      <c r="V133" s="3">
        <f>'finished water daily demand'!V133/'finished water daily demand'!V$371</f>
        <v>1.0897048453776248</v>
      </c>
      <c r="W133" s="3">
        <f>'finished water daily demand'!W133/'finished water daily demand'!W$371</f>
        <v>1.0853818465725522</v>
      </c>
      <c r="X133" s="3">
        <f>'finished water daily demand'!X133/'finished water daily demand'!X$371</f>
        <v>0.93296454168732712</v>
      </c>
      <c r="Y133" s="3"/>
      <c r="AA133" s="1052">
        <f t="shared" si="5"/>
        <v>0.90037433155612245</v>
      </c>
      <c r="AB133" s="1052">
        <f t="shared" si="6"/>
        <v>0.99348379534550291</v>
      </c>
      <c r="AC133" s="1052">
        <f t="shared" si="7"/>
        <v>1.0252800587975988</v>
      </c>
      <c r="AD133" s="1052">
        <f t="shared" si="8"/>
        <v>1.1218542797749484</v>
      </c>
      <c r="AE133" s="1052">
        <f t="shared" si="9"/>
        <v>1.2794448565781111</v>
      </c>
    </row>
    <row r="134" spans="1:31" x14ac:dyDescent="0.2">
      <c r="A134" s="1045">
        <v>42865</v>
      </c>
      <c r="B134">
        <v>5</v>
      </c>
      <c r="C134">
        <v>10</v>
      </c>
      <c r="D134" s="3">
        <f>'finished water daily demand'!D134/'finished water daily demand'!D$371</f>
        <v>1.2570256055196125</v>
      </c>
      <c r="E134" s="3">
        <f>'finished water daily demand'!E134/'finished water daily demand'!E$371</f>
        <v>1.182098443316441</v>
      </c>
      <c r="F134" s="3">
        <f>'finished water daily demand'!F134/'finished water daily demand'!F$371</f>
        <v>1.3487126765931785</v>
      </c>
      <c r="G134" s="3">
        <f>'finished water daily demand'!G134/'finished water daily demand'!G$371</f>
        <v>1.0907180154313132</v>
      </c>
      <c r="H134" s="3">
        <f>'finished water daily demand'!H134/'finished water daily demand'!H$371</f>
        <v>1.2590765106214223</v>
      </c>
      <c r="I134" s="3">
        <f>'finished water daily demand'!I134/'finished water daily demand'!I$371</f>
        <v>1.064812656954621</v>
      </c>
      <c r="J134" s="3">
        <f>'finished water daily demand'!J134/'finished water daily demand'!J$371</f>
        <v>0.91114154576183171</v>
      </c>
      <c r="K134" s="3">
        <f>'finished water daily demand'!K134/'finished water daily demand'!K$371</f>
        <v>1.0013974203897482</v>
      </c>
      <c r="L134" s="3">
        <f>'finished water daily demand'!L134/'finished water daily demand'!L$371</f>
        <v>0.99366971730634046</v>
      </c>
      <c r="M134" s="3">
        <f>'finished water daily demand'!M134/'finished water daily demand'!M$371</f>
        <v>0.94679390389806628</v>
      </c>
      <c r="N134" s="3">
        <f>'finished water daily demand'!N134/'finished water daily demand'!N$371</f>
        <v>0.9104215310074748</v>
      </c>
      <c r="O134" s="3">
        <f>'finished water daily demand'!O134/'finished water daily demand'!O$371</f>
        <v>1.0500122416813193</v>
      </c>
      <c r="P134" s="3">
        <f>'finished water daily demand'!P134/'finished water daily demand'!P$371</f>
        <v>0.97210686466520202</v>
      </c>
      <c r="Q134" s="3">
        <f>'finished water daily demand'!Q134/'finished water daily demand'!Q$371</f>
        <v>1.0610398928214766</v>
      </c>
      <c r="R134" s="3">
        <f>'finished water daily demand'!R134/'finished water daily demand'!R$371</f>
        <v>1.04432219611722</v>
      </c>
      <c r="S134" s="3">
        <f>'finished water daily demand'!S134/'finished water daily demand'!S$371</f>
        <v>1.0987693261254141</v>
      </c>
      <c r="T134" s="3">
        <f>'finished water daily demand'!T134/'finished water daily demand'!T$371</f>
        <v>0.94954504712841614</v>
      </c>
      <c r="U134" s="3">
        <f>'finished water daily demand'!U134/'finished water daily demand'!U$371</f>
        <v>0.95082371872706761</v>
      </c>
      <c r="V134" s="3">
        <f>'finished water daily demand'!V134/'finished water daily demand'!V$371</f>
        <v>1.0473647101484089</v>
      </c>
      <c r="W134" s="3">
        <f>'finished water daily demand'!W134/'finished water daily demand'!W$371</f>
        <v>0.97769598762004439</v>
      </c>
      <c r="X134" s="3">
        <f>'finished water daily demand'!X134/'finished water daily demand'!X$371</f>
        <v>0.94017795031962226</v>
      </c>
      <c r="Y134" s="3"/>
      <c r="AA134" s="1052">
        <f t="shared" ref="AA134:AA197" si="10">_xlfn.QUARTILE.INC($D134:$X134,0)</f>
        <v>0.9104215310074748</v>
      </c>
      <c r="AB134" s="1052">
        <f t="shared" ref="AB134:AB197" si="11">_xlfn.QUARTILE.INC($D134:$X134,1)</f>
        <v>0.95082371872706761</v>
      </c>
      <c r="AC134" s="1052">
        <f t="shared" ref="AC134:AC197" si="12">_xlfn.QUARTILE.INC($D134:$X134,2)</f>
        <v>1.04432219611722</v>
      </c>
      <c r="AD134" s="1052">
        <f t="shared" ref="AD134:AD197" si="13">_xlfn.QUARTILE.INC($D134:$X134,3)</f>
        <v>1.0907180154313132</v>
      </c>
      <c r="AE134" s="1052">
        <f t="shared" ref="AE134:AE197" si="14">_xlfn.QUARTILE.INC($D134:$X134,4)</f>
        <v>1.3487126765931785</v>
      </c>
    </row>
    <row r="135" spans="1:31" x14ac:dyDescent="0.2">
      <c r="A135" s="1045">
        <v>42866</v>
      </c>
      <c r="B135">
        <v>5</v>
      </c>
      <c r="C135">
        <v>11</v>
      </c>
      <c r="D135" s="3">
        <f>'finished water daily demand'!D135/'finished water daily demand'!D$371</f>
        <v>1.141898733125901</v>
      </c>
      <c r="E135" s="3">
        <f>'finished water daily demand'!E135/'finished water daily demand'!E$371</f>
        <v>1.2047533551030807</v>
      </c>
      <c r="F135" s="3">
        <f>'finished water daily demand'!F135/'finished water daily demand'!F$371</f>
        <v>0.83800289197504874</v>
      </c>
      <c r="G135" s="3">
        <f>'finished water daily demand'!G135/'finished water daily demand'!G$371</f>
        <v>0.98757445034860791</v>
      </c>
      <c r="H135" s="3">
        <f>'finished water daily demand'!H135/'finished water daily demand'!H$371</f>
        <v>1.2715626019084638</v>
      </c>
      <c r="I135" s="3">
        <f>'finished water daily demand'!I135/'finished water daily demand'!I$371</f>
        <v>1.0607284836327422</v>
      </c>
      <c r="J135" s="3">
        <f>'finished water daily demand'!J135/'finished water daily demand'!J$371</f>
        <v>0.97698597408395549</v>
      </c>
      <c r="K135" s="3">
        <f>'finished water daily demand'!K135/'finished water daily demand'!K$371</f>
        <v>1.0386833095446164</v>
      </c>
      <c r="L135" s="3">
        <f>'finished water daily demand'!L135/'finished water daily demand'!L$371</f>
        <v>0.86962529988466608</v>
      </c>
      <c r="M135" s="3">
        <f>'finished water daily demand'!M135/'finished water daily demand'!M$371</f>
        <v>0.97323959040131136</v>
      </c>
      <c r="N135" s="3">
        <f>'finished water daily demand'!N135/'finished water daily demand'!N$371</f>
        <v>0.88532370747839395</v>
      </c>
      <c r="O135" s="3">
        <f>'finished water daily demand'!O135/'finished water daily demand'!O$371</f>
        <v>1.0208951613745112</v>
      </c>
      <c r="P135" s="3">
        <f>'finished water daily demand'!P135/'finished water daily demand'!P$371</f>
        <v>1.0195708971926496</v>
      </c>
      <c r="Q135" s="3">
        <f>'finished water daily demand'!Q135/'finished water daily demand'!Q$371</f>
        <v>1.0627360402716053</v>
      </c>
      <c r="R135" s="3">
        <f>'finished water daily demand'!R135/'finished water daily demand'!R$371</f>
        <v>1.1094986889882372</v>
      </c>
      <c r="S135" s="3">
        <f>'finished water daily demand'!S135/'finished water daily demand'!S$371</f>
        <v>1.0403122660774</v>
      </c>
      <c r="T135" s="3">
        <f>'finished water daily demand'!T135/'finished water daily demand'!T$371</f>
        <v>0.97888038162733082</v>
      </c>
      <c r="U135" s="3">
        <f>'finished water daily demand'!U135/'finished water daily demand'!U$371</f>
        <v>0.9923494936238455</v>
      </c>
      <c r="V135" s="3">
        <f>'finished water daily demand'!V135/'finished water daily demand'!V$371</f>
        <v>1.0339435034573516</v>
      </c>
      <c r="W135" s="3">
        <f>'finished water daily demand'!W135/'finished water daily demand'!W$371</f>
        <v>0.95339670522167907</v>
      </c>
      <c r="X135" s="3">
        <f>'finished water daily demand'!X135/'finished water daily demand'!X$371</f>
        <v>0.9631909207978897</v>
      </c>
      <c r="Y135" s="3"/>
      <c r="AA135" s="1052">
        <f t="shared" si="10"/>
        <v>0.83800289197504874</v>
      </c>
      <c r="AB135" s="1052">
        <f t="shared" si="11"/>
        <v>0.97323959040131136</v>
      </c>
      <c r="AC135" s="1052">
        <f t="shared" si="12"/>
        <v>1.0195708971926496</v>
      </c>
      <c r="AD135" s="1052">
        <f t="shared" si="13"/>
        <v>1.0607284836327422</v>
      </c>
      <c r="AE135" s="1052">
        <f t="shared" si="14"/>
        <v>1.2715626019084638</v>
      </c>
    </row>
    <row r="136" spans="1:31" x14ac:dyDescent="0.2">
      <c r="A136" s="1045">
        <v>42867</v>
      </c>
      <c r="B136">
        <v>5</v>
      </c>
      <c r="C136">
        <v>12</v>
      </c>
      <c r="D136" s="3">
        <f>'finished water daily demand'!D136/'finished water daily demand'!D$371</f>
        <v>1.2487924150641678</v>
      </c>
      <c r="E136" s="3">
        <f>'finished water daily demand'!E136/'finished water daily demand'!E$371</f>
        <v>1.1966324405703317</v>
      </c>
      <c r="F136" s="3">
        <f>'finished water daily demand'!F136/'finished water daily demand'!F$371</f>
        <v>1.166474107254962</v>
      </c>
      <c r="G136" s="3">
        <f>'finished water daily demand'!G136/'finished water daily demand'!G$371</f>
        <v>1.1376014541052701</v>
      </c>
      <c r="H136" s="3">
        <f>'finished water daily demand'!H136/'finished water daily demand'!H$371</f>
        <v>1.3207219134128334</v>
      </c>
      <c r="I136" s="3">
        <f>'finished water daily demand'!I136/'finished water daily demand'!I$371</f>
        <v>1.1462069783782594</v>
      </c>
      <c r="J136" s="3">
        <f>'finished water daily demand'!J136/'finished water daily demand'!J$371</f>
        <v>0.93312639111576257</v>
      </c>
      <c r="K136" s="3">
        <f>'finished water daily demand'!K136/'finished water daily demand'!K$371</f>
        <v>1.016840456569563</v>
      </c>
      <c r="L136" s="3">
        <f>'finished water daily demand'!L136/'finished water daily demand'!L$371</f>
        <v>0.84029824225583294</v>
      </c>
      <c r="M136" s="3">
        <f>'finished water daily demand'!M136/'finished water daily demand'!M$371</f>
        <v>1.0068524412177549</v>
      </c>
      <c r="N136" s="3">
        <f>'finished water daily demand'!N136/'finished water daily demand'!N$371</f>
        <v>0.83520876081743201</v>
      </c>
      <c r="O136" s="3">
        <f>'finished water daily demand'!O136/'finished water daily demand'!O$371</f>
        <v>0.95619053847049285</v>
      </c>
      <c r="P136" s="3">
        <f>'finished water daily demand'!P136/'finished water daily demand'!P$371</f>
        <v>0.98659969902472811</v>
      </c>
      <c r="Q136" s="3">
        <f>'finished water daily demand'!Q136/'finished water daily demand'!Q$371</f>
        <v>1.0228032384413002</v>
      </c>
      <c r="R136" s="3">
        <f>'finished water daily demand'!R136/'finished water daily demand'!R$371</f>
        <v>1.0802816404598501</v>
      </c>
      <c r="S136" s="3">
        <f>'finished water daily demand'!S136/'finished water daily demand'!S$371</f>
        <v>1.074195020627523</v>
      </c>
      <c r="T136" s="3">
        <f>'finished water daily demand'!T136/'finished water daily demand'!T$371</f>
        <v>0.95868852801119464</v>
      </c>
      <c r="U136" s="3">
        <f>'finished water daily demand'!U136/'finished water daily demand'!U$371</f>
        <v>0.91856709001260595</v>
      </c>
      <c r="V136" s="3">
        <f>'finished water daily demand'!V136/'finished water daily demand'!V$371</f>
        <v>1.0686002936835837</v>
      </c>
      <c r="W136" s="3">
        <f>'finished water daily demand'!W136/'finished water daily demand'!W$371</f>
        <v>0.91182681397205267</v>
      </c>
      <c r="X136" s="3">
        <f>'finished water daily demand'!X136/'finished water daily demand'!X$371</f>
        <v>1.0013314583813826</v>
      </c>
      <c r="Y136" s="3"/>
      <c r="AA136" s="1052">
        <f t="shared" si="10"/>
        <v>0.83520876081743201</v>
      </c>
      <c r="AB136" s="1052">
        <f t="shared" si="11"/>
        <v>0.95619053847049285</v>
      </c>
      <c r="AC136" s="1052">
        <f t="shared" si="12"/>
        <v>1.016840456569563</v>
      </c>
      <c r="AD136" s="1052">
        <f t="shared" si="13"/>
        <v>1.1376014541052701</v>
      </c>
      <c r="AE136" s="1052">
        <f t="shared" si="14"/>
        <v>1.3207219134128334</v>
      </c>
    </row>
    <row r="137" spans="1:31" x14ac:dyDescent="0.2">
      <c r="A137" s="1045">
        <v>42868</v>
      </c>
      <c r="B137">
        <v>5</v>
      </c>
      <c r="C137">
        <v>13</v>
      </c>
      <c r="D137" s="3">
        <f>'finished water daily demand'!D137/'finished water daily demand'!D$371</f>
        <v>1.1873362988611809</v>
      </c>
      <c r="E137" s="3">
        <f>'finished water daily demand'!E137/'finished water daily demand'!E$371</f>
        <v>0.9885209355272111</v>
      </c>
      <c r="F137" s="3">
        <f>'finished water daily demand'!F137/'finished water daily demand'!F$371</f>
        <v>1.2758908806030791</v>
      </c>
      <c r="G137" s="3">
        <f>'finished water daily demand'!G137/'finished water daily demand'!G$371</f>
        <v>1.1637941851330347</v>
      </c>
      <c r="H137" s="3">
        <f>'finished water daily demand'!H137/'finished water daily demand'!H$371</f>
        <v>1.3032264322082363</v>
      </c>
      <c r="I137" s="3">
        <f>'finished water daily demand'!I137/'finished water daily demand'!I$371</f>
        <v>0.98450262933325128</v>
      </c>
      <c r="J137" s="3">
        <f>'finished water daily demand'!J137/'finished water daily demand'!J$371</f>
        <v>0.9416413896501733</v>
      </c>
      <c r="K137" s="3">
        <f>'finished water daily demand'!K137/'finished water daily demand'!K$371</f>
        <v>0.94470339117105884</v>
      </c>
      <c r="L137" s="3">
        <f>'finished water daily demand'!L137/'finished water daily demand'!L$371</f>
        <v>0.96142638363878608</v>
      </c>
      <c r="M137" s="3">
        <f>'finished water daily demand'!M137/'finished water daily demand'!M$371</f>
        <v>1.1054296958356487</v>
      </c>
      <c r="N137" s="3">
        <f>'finished water daily demand'!N137/'finished water daily demand'!N$371</f>
        <v>0.83528946121463166</v>
      </c>
      <c r="O137" s="3">
        <f>'finished water daily demand'!O137/'finished water daily demand'!O$371</f>
        <v>0.97200722406925277</v>
      </c>
      <c r="P137" s="3">
        <f>'finished water daily demand'!P137/'finished water daily demand'!P$371</f>
        <v>0.98007792356294143</v>
      </c>
      <c r="Q137" s="3">
        <f>'finished water daily demand'!Q137/'finished water daily demand'!Q$371</f>
        <v>1.0116710955313641</v>
      </c>
      <c r="R137" s="3">
        <f>'finished water daily demand'!R137/'finished water daily demand'!R$371</f>
        <v>1.1656853207735971</v>
      </c>
      <c r="S137" s="3">
        <f>'finished water daily demand'!S137/'finished water daily demand'!S$371</f>
        <v>1.0857809368812004</v>
      </c>
      <c r="T137" s="3">
        <f>'finished water daily demand'!T137/'finished water daily demand'!T$371</f>
        <v>0.93202004210309053</v>
      </c>
      <c r="U137" s="3">
        <f>'finished water daily demand'!U137/'finished water daily demand'!U$371</f>
        <v>0.94105315587507898</v>
      </c>
      <c r="V137" s="3">
        <f>'finished water daily demand'!V137/'finished water daily demand'!V$371</f>
        <v>1.1841392753135778</v>
      </c>
      <c r="W137" s="3">
        <f>'finished water daily demand'!W137/'finished water daily demand'!W$371</f>
        <v>0.94392936492359047</v>
      </c>
      <c r="X137" s="3">
        <f>'finished water daily demand'!X137/'finished water daily demand'!X$371</f>
        <v>0.99954820580926751</v>
      </c>
      <c r="Y137" s="3"/>
      <c r="AA137" s="1052">
        <f t="shared" si="10"/>
        <v>0.83528946121463166</v>
      </c>
      <c r="AB137" s="1052">
        <f t="shared" si="11"/>
        <v>0.94470339117105884</v>
      </c>
      <c r="AC137" s="1052">
        <f t="shared" si="12"/>
        <v>0.9885209355272111</v>
      </c>
      <c r="AD137" s="1052">
        <f t="shared" si="13"/>
        <v>1.1637941851330347</v>
      </c>
      <c r="AE137" s="1052">
        <f t="shared" si="14"/>
        <v>1.3032264322082363</v>
      </c>
    </row>
    <row r="138" spans="1:31" x14ac:dyDescent="0.2">
      <c r="A138" s="1045">
        <v>42869</v>
      </c>
      <c r="B138">
        <v>5</v>
      </c>
      <c r="C138">
        <v>14</v>
      </c>
      <c r="D138" s="3">
        <f>'finished water daily demand'!D138/'finished water daily demand'!D$371</f>
        <v>1.114753318569873</v>
      </c>
      <c r="E138" s="3">
        <f>'finished water daily demand'!E138/'finished water daily demand'!E$371</f>
        <v>1.1512180558657281</v>
      </c>
      <c r="F138" s="3">
        <f>'finished water daily demand'!F138/'finished water daily demand'!F$371</f>
        <v>0.9235997957551203</v>
      </c>
      <c r="G138" s="3">
        <f>'finished water daily demand'!G138/'finished water daily demand'!G$371</f>
        <v>1.1914205419714903</v>
      </c>
      <c r="H138" s="3">
        <f>'finished water daily demand'!H138/'finished water daily demand'!H$371</f>
        <v>1.2958244978524454</v>
      </c>
      <c r="I138" s="3">
        <f>'finished water daily demand'!I138/'finished water daily demand'!I$371</f>
        <v>1.052993854509892</v>
      </c>
      <c r="J138" s="3">
        <f>'finished water daily demand'!J138/'finished water daily demand'!J$371</f>
        <v>0.87719165936385801</v>
      </c>
      <c r="K138" s="3">
        <f>'finished water daily demand'!K138/'finished water daily demand'!K$371</f>
        <v>0.97778070515079729</v>
      </c>
      <c r="L138" s="3">
        <f>'finished water daily demand'!L138/'finished water daily demand'!L$371</f>
        <v>0.99108203575085507</v>
      </c>
      <c r="M138" s="3">
        <f>'finished water daily demand'!M138/'finished water daily demand'!M$371</f>
        <v>1.0501620437520549</v>
      </c>
      <c r="N138" s="3">
        <f>'finished water daily demand'!N138/'finished water daily demand'!N$371</f>
        <v>0.77508696490371765</v>
      </c>
      <c r="O138" s="3">
        <f>'finished water daily demand'!O138/'finished water daily demand'!O$371</f>
        <v>0.92779239841817374</v>
      </c>
      <c r="P138" s="3">
        <f>'finished water daily demand'!P138/'finished water daily demand'!P$371</f>
        <v>0.94203423336918579</v>
      </c>
      <c r="Q138" s="3">
        <f>'finished water daily demand'!Q138/'finished water daily demand'!Q$371</f>
        <v>1.035101247669507</v>
      </c>
      <c r="R138" s="3">
        <f>'finished water daily demand'!R138/'finished water daily demand'!R$371</f>
        <v>1.1585683474141182</v>
      </c>
      <c r="S138" s="3">
        <f>'finished water daily demand'!S138/'finished water daily demand'!S$371</f>
        <v>1.1055148488719313</v>
      </c>
      <c r="T138" s="3">
        <f>'finished water daily demand'!T138/'finished water daily demand'!T$371</f>
        <v>0.93436033780523009</v>
      </c>
      <c r="U138" s="3">
        <f>'finished water daily demand'!U138/'finished water daily demand'!U$371</f>
        <v>0.98183739907727163</v>
      </c>
      <c r="V138" s="3">
        <f>'finished water daily demand'!V138/'finished water daily demand'!V$371</f>
        <v>1.1854361803566331</v>
      </c>
      <c r="W138" s="3">
        <f>'finished water daily demand'!W138/'finished water daily demand'!W$371</f>
        <v>1.1019477202821704</v>
      </c>
      <c r="X138" s="3">
        <f>'finished water daily demand'!X138/'finished water daily demand'!X$371</f>
        <v>1.0041516467831801</v>
      </c>
      <c r="Y138" s="3"/>
      <c r="AA138" s="1052">
        <f t="shared" si="10"/>
        <v>0.77508696490371765</v>
      </c>
      <c r="AB138" s="1052">
        <f t="shared" si="11"/>
        <v>0.94203423336918579</v>
      </c>
      <c r="AC138" s="1052">
        <f t="shared" si="12"/>
        <v>1.035101247669507</v>
      </c>
      <c r="AD138" s="1052">
        <f t="shared" si="13"/>
        <v>1.114753318569873</v>
      </c>
      <c r="AE138" s="1052">
        <f t="shared" si="14"/>
        <v>1.2958244978524454</v>
      </c>
    </row>
    <row r="139" spans="1:31" x14ac:dyDescent="0.2">
      <c r="A139" s="1045">
        <v>42870</v>
      </c>
      <c r="B139">
        <v>5</v>
      </c>
      <c r="C139">
        <v>15</v>
      </c>
      <c r="D139" s="3">
        <f>'finished water daily demand'!D139/'finished water daily demand'!D$371</f>
        <v>1.1814111576129109</v>
      </c>
      <c r="E139" s="3">
        <f>'finished water daily demand'!E139/'finished water daily demand'!E$371</f>
        <v>1.057810111883889</v>
      </c>
      <c r="F139" s="3">
        <f>'finished water daily demand'!F139/'finished water daily demand'!F$371</f>
        <v>1.1770402626893193</v>
      </c>
      <c r="G139" s="3">
        <f>'finished water daily demand'!G139/'finished water daily demand'!G$371</f>
        <v>1.0675475225990601</v>
      </c>
      <c r="H139" s="3">
        <f>'finished water daily demand'!H139/'finished water daily demand'!H$371</f>
        <v>1.1711505025162685</v>
      </c>
      <c r="I139" s="3">
        <f>'finished water daily demand'!I139/'finished water daily demand'!I$371</f>
        <v>0.94915465137929123</v>
      </c>
      <c r="J139" s="3">
        <f>'finished water daily demand'!J139/'finished water daily demand'!J$371</f>
        <v>0.89679083702495843</v>
      </c>
      <c r="K139" s="3">
        <f>'finished water daily demand'!K139/'finished water daily demand'!K$371</f>
        <v>0.98338054484663096</v>
      </c>
      <c r="L139" s="3">
        <f>'finished water daily demand'!L139/'finished water daily demand'!L$371</f>
        <v>0.96573918623126143</v>
      </c>
      <c r="M139" s="3">
        <f>'finished water daily demand'!M139/'finished water daily demand'!M$371</f>
        <v>1.0538031165314874</v>
      </c>
      <c r="N139" s="3">
        <f>'finished water daily demand'!N139/'finished water daily demand'!N$371</f>
        <v>0.88621141184758978</v>
      </c>
      <c r="O139" s="3">
        <f>'finished water daily demand'!O139/'finished water daily demand'!O$371</f>
        <v>0.95978523974293817</v>
      </c>
      <c r="P139" s="3">
        <f>'finished water daily demand'!P139/'finished water daily demand'!P$371</f>
        <v>0.97283150638317839</v>
      </c>
      <c r="Q139" s="3">
        <f>'finished water daily demand'!Q139/'finished water daily demand'!Q$371</f>
        <v>1.0570646647620836</v>
      </c>
      <c r="R139" s="3">
        <f>'finished water daily demand'!R139/'finished water daily demand'!R$371</f>
        <v>1.0611781856528277</v>
      </c>
      <c r="S139" s="3">
        <f>'finished water daily demand'!S139/'finished water daily demand'!S$371</f>
        <v>1.0876426266916468</v>
      </c>
      <c r="T139" s="3">
        <f>'finished water daily demand'!T139/'finished water daily demand'!T$371</f>
        <v>0.86654618792462201</v>
      </c>
      <c r="U139" s="3">
        <f>'finished water daily demand'!U139/'finished water daily demand'!U$371</f>
        <v>0.99852186220544148</v>
      </c>
      <c r="V139" s="3">
        <f>'finished water daily demand'!V139/'finished water daily demand'!V$371</f>
        <v>1.0676848313002492</v>
      </c>
      <c r="W139" s="3">
        <f>'finished water daily demand'!W139/'finished water daily demand'!W$371</f>
        <v>1.0312532855745191</v>
      </c>
      <c r="X139" s="3">
        <f>'finished water daily demand'!X139/'finished water daily demand'!X$371</f>
        <v>1.0684137096860717</v>
      </c>
      <c r="Y139" s="3"/>
      <c r="AA139" s="1052">
        <f t="shared" si="10"/>
        <v>0.86654618792462201</v>
      </c>
      <c r="AB139" s="1052">
        <f t="shared" si="11"/>
        <v>0.96573918623126143</v>
      </c>
      <c r="AC139" s="1052">
        <f t="shared" si="12"/>
        <v>1.0538031165314874</v>
      </c>
      <c r="AD139" s="1052">
        <f t="shared" si="13"/>
        <v>1.0676848313002492</v>
      </c>
      <c r="AE139" s="1052">
        <f t="shared" si="14"/>
        <v>1.1814111576129109</v>
      </c>
    </row>
    <row r="140" spans="1:31" x14ac:dyDescent="0.2">
      <c r="A140" s="1045">
        <v>42871</v>
      </c>
      <c r="B140">
        <v>5</v>
      </c>
      <c r="C140">
        <v>16</v>
      </c>
      <c r="D140" s="3">
        <f>'finished water daily demand'!D140/'finished water daily demand'!D$371</f>
        <v>1.192400227718714</v>
      </c>
      <c r="E140" s="3">
        <f>'finished water daily demand'!E140/'finished water daily demand'!E$371</f>
        <v>0.99406267548732774</v>
      </c>
      <c r="F140" s="3">
        <f>'finished water daily demand'!F140/'finished water daily demand'!F$371</f>
        <v>1.2025168465240761</v>
      </c>
      <c r="G140" s="3">
        <f>'finished water daily demand'!G140/'finished water daily demand'!G$371</f>
        <v>1.0221364563793265</v>
      </c>
      <c r="H140" s="3">
        <f>'finished water daily demand'!H140/'finished water daily demand'!H$371</f>
        <v>1.2037863039940742</v>
      </c>
      <c r="I140" s="3">
        <f>'finished water daily demand'!I140/'finished water daily demand'!I$371</f>
        <v>1.0759085968645041</v>
      </c>
      <c r="J140" s="3">
        <f>'finished water daily demand'!J140/'finished water daily demand'!J$371</f>
        <v>0.96138737763083248</v>
      </c>
      <c r="K140" s="3">
        <f>'finished water daily demand'!K140/'finished water daily demand'!K$371</f>
        <v>1.0782300035456287</v>
      </c>
      <c r="L140" s="3">
        <f>'finished water daily demand'!L140/'finished water daily demand'!L$371</f>
        <v>0.93238684618278467</v>
      </c>
      <c r="M140" s="3">
        <f>'finished water daily demand'!M140/'finished water daily demand'!M$371</f>
        <v>1.1846901011816067</v>
      </c>
      <c r="N140" s="3">
        <f>'finished water daily demand'!N140/'finished water daily demand'!N$371</f>
        <v>0.87410635226764721</v>
      </c>
      <c r="O140" s="3">
        <f>'finished water daily demand'!O140/'finished water daily demand'!O$371</f>
        <v>0.96913146305129649</v>
      </c>
      <c r="P140" s="3">
        <f>'finished water daily demand'!P140/'finished water daily demand'!P$371</f>
        <v>1.0235564266415191</v>
      </c>
      <c r="Q140" s="3">
        <f>'finished water daily demand'!Q140/'finished water daily demand'!Q$371</f>
        <v>1.1400668249047499</v>
      </c>
      <c r="R140" s="3">
        <f>'finished water daily demand'!R140/'finished water daily demand'!R$371</f>
        <v>0.99225591732945329</v>
      </c>
      <c r="S140" s="3">
        <f>'finished water daily demand'!S140/'finished water daily demand'!S$371</f>
        <v>1.0675363767388264</v>
      </c>
      <c r="T140" s="3">
        <f>'finished water daily demand'!T140/'finished water daily demand'!T$371</f>
        <v>0.93055055410407261</v>
      </c>
      <c r="U140" s="3">
        <f>'finished water daily demand'!U140/'finished water daily demand'!U$371</f>
        <v>1.0300369592253174</v>
      </c>
      <c r="V140" s="3">
        <f>'finished water daily demand'!V140/'finished water daily demand'!V$371</f>
        <v>1.0925548927141657</v>
      </c>
      <c r="W140" s="3">
        <f>'finished water daily demand'!W140/'finished water daily demand'!W$371</f>
        <v>1.1454403140646505</v>
      </c>
      <c r="X140" s="3">
        <f>'finished water daily demand'!X140/'finished water daily demand'!X$371</f>
        <v>1.1648681756248209</v>
      </c>
      <c r="Y140" s="3"/>
      <c r="AA140" s="1052">
        <f t="shared" si="10"/>
        <v>0.87410635226764721</v>
      </c>
      <c r="AB140" s="1052">
        <f t="shared" si="11"/>
        <v>0.99225591732945329</v>
      </c>
      <c r="AC140" s="1052">
        <f t="shared" si="12"/>
        <v>1.0675363767388264</v>
      </c>
      <c r="AD140" s="1052">
        <f t="shared" si="13"/>
        <v>1.1454403140646505</v>
      </c>
      <c r="AE140" s="1052">
        <f t="shared" si="14"/>
        <v>1.2037863039940742</v>
      </c>
    </row>
    <row r="141" spans="1:31" x14ac:dyDescent="0.2">
      <c r="A141" s="1045">
        <v>42872</v>
      </c>
      <c r="B141">
        <v>5</v>
      </c>
      <c r="C141">
        <v>17</v>
      </c>
      <c r="D141" s="3">
        <f>'finished water daily demand'!D141/'finished water daily demand'!D$371</f>
        <v>1.176347228755378</v>
      </c>
      <c r="E141" s="3">
        <f>'finished water daily demand'!E141/'finished water daily demand'!E$371</f>
        <v>0.94380362503142756</v>
      </c>
      <c r="F141" s="3">
        <f>'finished water daily demand'!F141/'finished water daily demand'!F$371</f>
        <v>1.1278933737689283</v>
      </c>
      <c r="G141" s="3">
        <f>'finished water daily demand'!G141/'finished water daily demand'!G$371</f>
        <v>0.97850773576207395</v>
      </c>
      <c r="H141" s="3">
        <f>'finished water daily demand'!H141/'finished water daily demand'!H$371</f>
        <v>1.317020946234938</v>
      </c>
      <c r="I141" s="3">
        <f>'finished water daily demand'!I141/'finished water daily demand'!I$371</f>
        <v>1.0666559564184779</v>
      </c>
      <c r="J141" s="3">
        <f>'finished water daily demand'!J141/'finished water daily demand'!J$371</f>
        <v>0.95125746558127489</v>
      </c>
      <c r="K141" s="3">
        <f>'finished water daily demand'!K141/'finished water daily demand'!K$371</f>
        <v>0.99882358102644575</v>
      </c>
      <c r="L141" s="3">
        <f>'finished water daily demand'!L141/'finished water daily demand'!L$371</f>
        <v>0.9167786082290641</v>
      </c>
      <c r="M141" s="3">
        <f>'finished water daily demand'!M141/'finished water daily demand'!M$371</f>
        <v>0.98895369397570343</v>
      </c>
      <c r="N141" s="3">
        <f>'finished water daily demand'!N141/'finished water daily demand'!N$371</f>
        <v>0.87737471835423175</v>
      </c>
      <c r="O141" s="3">
        <f>'finished water daily demand'!O141/'finished water daily demand'!O$371</f>
        <v>0.96194206050640552</v>
      </c>
      <c r="P141" s="3">
        <f>'finished water daily demand'!P141/'finished water daily demand'!P$371</f>
        <v>1.0326144481162229</v>
      </c>
      <c r="Q141" s="3">
        <f>'finished water daily demand'!Q141/'finished water daily demand'!Q$371</f>
        <v>1.0905739192646282</v>
      </c>
      <c r="R141" s="3">
        <f>'finished water daily demand'!R141/'finished water daily demand'!R$371</f>
        <v>1.0255933188554334</v>
      </c>
      <c r="S141" s="3">
        <f>'finished water daily demand'!S141/'finished water daily demand'!S$371</f>
        <v>1.0459407749376493</v>
      </c>
      <c r="T141" s="3">
        <f>'finished water daily demand'!T141/'finished water daily demand'!T$371</f>
        <v>0.91797826789025194</v>
      </c>
      <c r="U141" s="3">
        <f>'finished water daily demand'!U141/'finished water daily demand'!U$371</f>
        <v>1.0897302606394359</v>
      </c>
      <c r="V141" s="3">
        <f>'finished water daily demand'!V141/'finished water daily demand'!V$371</f>
        <v>0.99795711310294477</v>
      </c>
      <c r="W141" s="3">
        <f>'finished water daily demand'!W141/'finished water daily demand'!W$371</f>
        <v>1.1810104237477552</v>
      </c>
      <c r="X141" s="3">
        <f>'finished water daily demand'!X141/'finished water daily demand'!X$371</f>
        <v>1.1067266895329078</v>
      </c>
      <c r="Y141" s="3"/>
      <c r="AA141" s="1052">
        <f t="shared" si="10"/>
        <v>0.87737471835423175</v>
      </c>
      <c r="AB141" s="1052">
        <f t="shared" si="11"/>
        <v>0.96194206050640552</v>
      </c>
      <c r="AC141" s="1052">
        <f t="shared" si="12"/>
        <v>1.0255933188554334</v>
      </c>
      <c r="AD141" s="1052">
        <f t="shared" si="13"/>
        <v>1.0905739192646282</v>
      </c>
      <c r="AE141" s="1052">
        <f t="shared" si="14"/>
        <v>1.317020946234938</v>
      </c>
    </row>
    <row r="142" spans="1:31" x14ac:dyDescent="0.2">
      <c r="A142" s="1045">
        <v>42873</v>
      </c>
      <c r="B142">
        <v>5</v>
      </c>
      <c r="C142">
        <v>18</v>
      </c>
      <c r="D142" s="3">
        <f>'finished water daily demand'!D142/'finished water daily demand'!D$371</f>
        <v>1.2960213025721805</v>
      </c>
      <c r="E142" s="3">
        <f>'finished water daily demand'!E142/'finished water daily demand'!E$371</f>
        <v>0.9695256633368744</v>
      </c>
      <c r="F142" s="3">
        <f>'finished water daily demand'!F142/'finished water daily demand'!F$371</f>
        <v>1.0156026613664746</v>
      </c>
      <c r="G142" s="3">
        <f>'finished water daily demand'!G142/'finished water daily demand'!G$371</f>
        <v>0.94317079686071137</v>
      </c>
      <c r="H142" s="3">
        <f>'finished water daily demand'!H142/'finished water daily demand'!H$371</f>
        <v>1.3851336957109541</v>
      </c>
      <c r="I142" s="3">
        <f>'finished water daily demand'!I142/'finished water daily demand'!I$371</f>
        <v>1.1043170944839447</v>
      </c>
      <c r="J142" s="3">
        <f>'finished water daily demand'!J142/'finished water daily demand'!J$371</f>
        <v>0.9743066857520073</v>
      </c>
      <c r="K142" s="3">
        <f>'finished water daily demand'!K142/'finished water daily demand'!K$371</f>
        <v>0.96505063478635522</v>
      </c>
      <c r="L142" s="3">
        <f>'finished water daily demand'!L142/'finished water daily demand'!L$371</f>
        <v>0.84120187708473271</v>
      </c>
      <c r="M142" s="3">
        <f>'finished water daily demand'!M142/'finished water daily demand'!M$371</f>
        <v>1.0051660496146493</v>
      </c>
      <c r="N142" s="3">
        <f>'finished water daily demand'!N142/'finished water daily demand'!N$371</f>
        <v>0.88205534139180941</v>
      </c>
      <c r="O142" s="3">
        <f>'finished water daily demand'!O142/'finished water daily demand'!O$371</f>
        <v>0.92419769714572819</v>
      </c>
      <c r="P142" s="3">
        <f>'finished water daily demand'!P142/'finished water daily demand'!P$371</f>
        <v>0.98804898246068062</v>
      </c>
      <c r="Q142" s="3">
        <f>'finished water daily demand'!Q142/'finished water daily demand'!Q$371</f>
        <v>1.0492796864433107</v>
      </c>
      <c r="R142" s="3">
        <f>'finished water daily demand'!R142/'finished water daily demand'!R$371</f>
        <v>0.96079140352965176</v>
      </c>
      <c r="S142" s="3">
        <f>'finished water daily demand'!S142/'finished water daily demand'!S$371</f>
        <v>1.1252487608626622</v>
      </c>
      <c r="T142" s="3">
        <f>'finished water daily demand'!T142/'finished water daily demand'!T$371</f>
        <v>0.87492771206716913</v>
      </c>
      <c r="U142" s="3">
        <f>'finished water daily demand'!U142/'finished water daily demand'!U$371</f>
        <v>1.1075270213094837</v>
      </c>
      <c r="V142" s="3">
        <f>'finished water daily demand'!V142/'finished water daily demand'!V$371</f>
        <v>0.99147258788765935</v>
      </c>
      <c r="W142" s="3">
        <f>'finished water daily demand'!W142/'finished water daily demand'!W$371</f>
        <v>1.0490316820536874</v>
      </c>
      <c r="X142" s="3">
        <f>'finished water daily demand'!X142/'finished water daily demand'!X$371</f>
        <v>0.9491339029286846</v>
      </c>
      <c r="Y142" s="3"/>
      <c r="AA142" s="1052">
        <f t="shared" si="10"/>
        <v>0.84120187708473271</v>
      </c>
      <c r="AB142" s="1052">
        <f t="shared" si="11"/>
        <v>0.9491339029286846</v>
      </c>
      <c r="AC142" s="1052">
        <f t="shared" si="12"/>
        <v>0.98804898246068062</v>
      </c>
      <c r="AD142" s="1052">
        <f t="shared" si="13"/>
        <v>1.0492796864433107</v>
      </c>
      <c r="AE142" s="1052">
        <f t="shared" si="14"/>
        <v>1.3851336957109541</v>
      </c>
    </row>
    <row r="143" spans="1:31" x14ac:dyDescent="0.2">
      <c r="A143" s="1045">
        <v>42874</v>
      </c>
      <c r="B143">
        <v>5</v>
      </c>
      <c r="C143">
        <v>19</v>
      </c>
      <c r="D143" s="3">
        <f>'finished water daily demand'!D143/'finished water daily demand'!D$371</f>
        <v>1.3374628428144415</v>
      </c>
      <c r="E143" s="3">
        <f>'finished water daily demand'!E143/'finished water daily demand'!E$371</f>
        <v>1.0172055392201418</v>
      </c>
      <c r="F143" s="3">
        <f>'finished water daily demand'!F143/'finished water daily demand'!F$371</f>
        <v>0.82073624772866005</v>
      </c>
      <c r="G143" s="3">
        <f>'finished water daily demand'!G143/'finished water daily demand'!G$371</f>
        <v>1.0058628660958044</v>
      </c>
      <c r="H143" s="3">
        <f>'finished water daily demand'!H143/'finished water daily demand'!H$371</f>
        <v>1.3561240943973489</v>
      </c>
      <c r="I143" s="3">
        <f>'finished water daily demand'!I143/'finished water daily demand'!I$371</f>
        <v>1.0649933725883323</v>
      </c>
      <c r="J143" s="3">
        <f>'finished water daily demand'!J143/'finished water daily demand'!J$371</f>
        <v>0.92872208152899849</v>
      </c>
      <c r="K143" s="3">
        <f>'finished water daily demand'!K143/'finished water daily demand'!K$371</f>
        <v>1.0097102259009549</v>
      </c>
      <c r="L143" s="3">
        <f>'finished water daily demand'!L143/'finished water daily demand'!L$371</f>
        <v>0.92096818789032597</v>
      </c>
      <c r="M143" s="3">
        <f>'finished water daily demand'!M143/'finished water daily demand'!M$371</f>
        <v>0.96660900523455584</v>
      </c>
      <c r="N143" s="3">
        <f>'finished water daily demand'!N143/'finished water daily demand'!N$371</f>
        <v>0.85925747918291773</v>
      </c>
      <c r="O143" s="3">
        <f>'finished water daily demand'!O143/'finished water daily demand'!O$371</f>
        <v>0.98710496941352377</v>
      </c>
      <c r="P143" s="3">
        <f>'finished water daily demand'!P143/'finished water daily demand'!P$371</f>
        <v>0.98515041558877547</v>
      </c>
      <c r="Q143" s="3">
        <f>'finished water daily demand'!Q143/'finished water daily demand'!Q$371</f>
        <v>0.98948202689331555</v>
      </c>
      <c r="R143" s="3">
        <f>'finished water daily demand'!R143/'finished water daily demand'!R$371</f>
        <v>0.931199777456029</v>
      </c>
      <c r="S143" s="3">
        <f>'finished water daily demand'!S143/'finished water daily demand'!S$371</f>
        <v>1.1569564411509139</v>
      </c>
      <c r="T143" s="3">
        <f>'finished water daily demand'!T143/'finished water daily demand'!T$371</f>
        <v>0.91950218137071515</v>
      </c>
      <c r="U143" s="3">
        <f>'finished water daily demand'!U143/'finished water daily demand'!U$371</f>
        <v>1.1196294365081951</v>
      </c>
      <c r="V143" s="3">
        <f>'finished water daily demand'!V143/'finished water daily demand'!V$371</f>
        <v>0.91493521001749778</v>
      </c>
      <c r="W143" s="3">
        <f>'finished water daily demand'!W143/'finished water daily demand'!W$371</f>
        <v>1.070513618061893</v>
      </c>
      <c r="X143" s="3">
        <f>'finished water daily demand'!X143/'finished water daily demand'!X$371</f>
        <v>0.93582222371873958</v>
      </c>
      <c r="Y143" s="3"/>
      <c r="AA143" s="1052">
        <f t="shared" si="10"/>
        <v>0.82073624772866005</v>
      </c>
      <c r="AB143" s="1052">
        <f t="shared" si="11"/>
        <v>0.92872208152899849</v>
      </c>
      <c r="AC143" s="1052">
        <f t="shared" si="12"/>
        <v>0.98710496941352377</v>
      </c>
      <c r="AD143" s="1052">
        <f t="shared" si="13"/>
        <v>1.0649933725883323</v>
      </c>
      <c r="AE143" s="1052">
        <f t="shared" si="14"/>
        <v>1.3561240943973489</v>
      </c>
    </row>
    <row r="144" spans="1:31" x14ac:dyDescent="0.2">
      <c r="A144" s="1045">
        <v>42875</v>
      </c>
      <c r="B144">
        <v>5</v>
      </c>
      <c r="C144">
        <v>20</v>
      </c>
      <c r="D144" s="3">
        <f>'finished water daily demand'!D144/'finished water daily demand'!D$371</f>
        <v>1.1534389791617758</v>
      </c>
      <c r="E144" s="3">
        <f>'finished water daily demand'!E144/'finished water daily demand'!E$371</f>
        <v>0.96631912197630376</v>
      </c>
      <c r="F144" s="3">
        <f>'finished water daily demand'!F144/'finished water daily demand'!F$371</f>
        <v>1.1638233644282243</v>
      </c>
      <c r="G144" s="3">
        <f>'finished water daily demand'!G144/'finished water daily demand'!G$371</f>
        <v>1.0108611831114576</v>
      </c>
      <c r="H144" s="3">
        <f>'finished water daily demand'!H144/'finished water daily demand'!H$371</f>
        <v>1.1990759821312982</v>
      </c>
      <c r="I144" s="3">
        <f>'finished water daily demand'!I144/'finished water daily demand'!I$371</f>
        <v>0.99491184983503111</v>
      </c>
      <c r="J144" s="3">
        <f>'finished water daily demand'!J144/'finished water daily demand'!J$371</f>
        <v>0.95973576153579598</v>
      </c>
      <c r="K144" s="3">
        <f>'finished water daily demand'!K144/'finished water daily demand'!K$371</f>
        <v>1.0224750778784144</v>
      </c>
      <c r="L144" s="3">
        <f>'finished water daily demand'!L144/'finished water daily demand'!L$371</f>
        <v>0.92425413272268819</v>
      </c>
      <c r="M144" s="3">
        <f>'finished water daily demand'!M144/'finished water daily demand'!M$371</f>
        <v>1.1468612713573993</v>
      </c>
      <c r="N144" s="3">
        <f>'finished water daily demand'!N144/'finished water daily demand'!N$371</f>
        <v>0.90638651114749391</v>
      </c>
      <c r="O144" s="3">
        <f>'finished water daily demand'!O144/'finished water daily demand'!O$371</f>
        <v>0.99429437195841464</v>
      </c>
      <c r="P144" s="3">
        <f>'finished water daily demand'!P144/'finished water daily demand'!P$371</f>
        <v>1.0018171751022302</v>
      </c>
      <c r="Q144" s="3">
        <f>'finished water daily demand'!Q144/'finished water daily demand'!Q$371</f>
        <v>1.0116710955313641</v>
      </c>
      <c r="R144" s="3">
        <f>'finished water daily demand'!R144/'finished water daily demand'!R$371</f>
        <v>1.0405764206648624</v>
      </c>
      <c r="S144" s="3">
        <f>'finished water daily demand'!S144/'finished water daily demand'!S$371</f>
        <v>1.1431799365536111</v>
      </c>
      <c r="T144" s="3">
        <f>'finished water daily demand'!T144/'finished water daily demand'!T$371</f>
        <v>0.8459733559383702</v>
      </c>
      <c r="U144" s="3">
        <f>'finished water daily demand'!U144/'finished water daily demand'!U$371</f>
        <v>1.0206349552810545</v>
      </c>
      <c r="V144" s="3">
        <f>'finished water daily demand'!V144/'finished water daily demand'!V$371</f>
        <v>1.0061000056912148</v>
      </c>
      <c r="W144" s="3">
        <f>'finished water daily demand'!W144/'finished water daily demand'!W$371</f>
        <v>1.1174707344894019</v>
      </c>
      <c r="X144" s="3">
        <f>'finished water daily demand'!X144/'finished water daily demand'!X$371</f>
        <v>0.93006436351685295</v>
      </c>
      <c r="Y144" s="3"/>
      <c r="AA144" s="1052">
        <f t="shared" si="10"/>
        <v>0.8459733559383702</v>
      </c>
      <c r="AB144" s="1052">
        <f t="shared" si="11"/>
        <v>0.96631912197630376</v>
      </c>
      <c r="AC144" s="1052">
        <f t="shared" si="12"/>
        <v>1.0108611831114576</v>
      </c>
      <c r="AD144" s="1052">
        <f t="shared" si="13"/>
        <v>1.1174707344894019</v>
      </c>
      <c r="AE144" s="1052">
        <f t="shared" si="14"/>
        <v>1.1990759821312982</v>
      </c>
    </row>
    <row r="145" spans="1:31" x14ac:dyDescent="0.2">
      <c r="A145" s="1045">
        <v>42876</v>
      </c>
      <c r="B145">
        <v>5</v>
      </c>
      <c r="C145">
        <v>21</v>
      </c>
      <c r="D145" s="3">
        <f>'finished water daily demand'!D145/'finished water daily demand'!D$371</f>
        <v>1.0006599010450454</v>
      </c>
      <c r="E145" s="3">
        <f>'finished water daily demand'!E145/'finished water daily demand'!E$371</f>
        <v>0.98503556448311269</v>
      </c>
      <c r="F145" s="3">
        <f>'finished water daily demand'!F145/'finished water daily demand'!F$371</f>
        <v>1.1918770593445316</v>
      </c>
      <c r="G145" s="3">
        <f>'finished water daily demand'!G145/'finished water daily demand'!G$371</f>
        <v>1.2013784293592646</v>
      </c>
      <c r="H145" s="3">
        <f>'finished water daily demand'!H145/'finished water daily demand'!H$371</f>
        <v>1.4419566261190471</v>
      </c>
      <c r="I145" s="3">
        <f>'finished water daily demand'!I145/'finished water daily demand'!I$371</f>
        <v>0.91832456426811737</v>
      </c>
      <c r="J145" s="3">
        <f>'finished water daily demand'!J145/'finished water daily demand'!J$371</f>
        <v>0.96094694667215597</v>
      </c>
      <c r="K145" s="3">
        <f>'finished water daily demand'!K145/'finished water daily demand'!K$371</f>
        <v>1.2604508741448399</v>
      </c>
      <c r="L145" s="3">
        <f>'finished water daily demand'!L145/'finished water daily demand'!L$371</f>
        <v>0.93875336429548661</v>
      </c>
      <c r="M145" s="3">
        <f>'finished water daily demand'!M145/'finished water daily demand'!M$371</f>
        <v>1.1701641371457661</v>
      </c>
      <c r="N145" s="3">
        <f>'finished water daily demand'!N145/'finished water daily demand'!N$371</f>
        <v>0.85005763390216149</v>
      </c>
      <c r="O145" s="3">
        <f>'finished water daily demand'!O145/'finished water daily demand'!O$371</f>
        <v>0.95547159821600369</v>
      </c>
      <c r="P145" s="3">
        <f>'finished water daily demand'!P145/'finished water daily demand'!P$371</f>
        <v>0.97609239411407167</v>
      </c>
      <c r="Q145" s="3">
        <f>'finished water daily demand'!Q145/'finished water daily demand'!Q$371</f>
        <v>1.0981708546288416</v>
      </c>
      <c r="R145" s="3">
        <f>'finished water daily demand'!R145/'finished water daily demand'!R$371</f>
        <v>1.1263546785238452</v>
      </c>
      <c r="S145" s="3">
        <f>'finished water daily demand'!S145/'finished water daily demand'!S$371</f>
        <v>1.0616379228560626</v>
      </c>
      <c r="T145" s="3">
        <f>'finished water daily demand'!T145/'finished water daily demand'!T$371</f>
        <v>0.88899669902073031</v>
      </c>
      <c r="U145" s="3">
        <f>'finished water daily demand'!U145/'finished water daily demand'!U$371</f>
        <v>1.0083996823203969</v>
      </c>
      <c r="V145" s="3">
        <f>'finished water daily demand'!V145/'finished water daily demand'!V$371</f>
        <v>1.0659865032676732</v>
      </c>
      <c r="W145" s="3">
        <f>'finished water daily demand'!W145/'finished water daily demand'!W$371</f>
        <v>1.124628100908611</v>
      </c>
      <c r="X145" s="3">
        <f>'finished water daily demand'!X145/'finished water daily demand'!X$371</f>
        <v>0.89799991419528347</v>
      </c>
      <c r="Y145" s="3"/>
      <c r="AA145" s="1052">
        <f t="shared" si="10"/>
        <v>0.85005763390216149</v>
      </c>
      <c r="AB145" s="1052">
        <f t="shared" si="11"/>
        <v>0.95547159821600369</v>
      </c>
      <c r="AC145" s="1052">
        <f t="shared" si="12"/>
        <v>1.0083996823203969</v>
      </c>
      <c r="AD145" s="1052">
        <f t="shared" si="13"/>
        <v>1.1263546785238452</v>
      </c>
      <c r="AE145" s="1052">
        <f t="shared" si="14"/>
        <v>1.4419566261190471</v>
      </c>
    </row>
    <row r="146" spans="1:31" x14ac:dyDescent="0.2">
      <c r="A146" s="1045">
        <v>42877</v>
      </c>
      <c r="B146">
        <v>5</v>
      </c>
      <c r="C146">
        <v>22</v>
      </c>
      <c r="D146" s="3">
        <f>'finished water daily demand'!D146/'finished water daily demand'!D$371</f>
        <v>1.1270169830139669</v>
      </c>
      <c r="E146" s="3">
        <f>'finished water daily demand'!E146/'finished water daily demand'!E$371</f>
        <v>1.04439143336411</v>
      </c>
      <c r="F146" s="3">
        <f>'finished water daily demand'!F146/'finished water daily demand'!F$371</f>
        <v>1.2906540455131046</v>
      </c>
      <c r="G146" s="3">
        <f>'finished water daily demand'!G146/'finished water daily demand'!G$371</f>
        <v>1.0171768860072057</v>
      </c>
      <c r="H146" s="3">
        <f>'finished water daily demand'!H146/'finished water daily demand'!H$371</f>
        <v>1.2953758957702761</v>
      </c>
      <c r="I146" s="3">
        <f>'finished water daily demand'!I146/'finished water daily demand'!I$371</f>
        <v>0.92949279043148525</v>
      </c>
      <c r="J146" s="3">
        <f>'finished water daily demand'!J146/'finished water daily demand'!J$371</f>
        <v>0.98928133834700538</v>
      </c>
      <c r="K146" s="3">
        <f>'finished water daily demand'!K146/'finished water daily demand'!K$371</f>
        <v>1.1583320583251635</v>
      </c>
      <c r="L146" s="3">
        <f>'finished water daily demand'!L146/'finished water daily demand'!L$371</f>
        <v>0.98849435419536991</v>
      </c>
      <c r="M146" s="3">
        <f>'finished water daily demand'!M146/'finished water daily demand'!M$371</f>
        <v>1.1333318114506665</v>
      </c>
      <c r="N146" s="3">
        <f>'finished water daily demand'!N146/'finished water daily demand'!N$371</f>
        <v>0.90796016889288655</v>
      </c>
      <c r="O146" s="3">
        <f>'finished water daily demand'!O146/'finished water daily demand'!O$371</f>
        <v>1.0453391300271402</v>
      </c>
      <c r="P146" s="3">
        <f>'finished water daily demand'!P146/'finished water daily demand'!P$371</f>
        <v>1.0257303517954481</v>
      </c>
      <c r="Q146" s="3">
        <f>'finished water daily demand'!Q146/'finished water daily demand'!Q$371</f>
        <v>1.0443905696247577</v>
      </c>
      <c r="R146" s="3">
        <f>'finished water daily demand'!R146/'finished water daily demand'!R$371</f>
        <v>1.1492039087832249</v>
      </c>
      <c r="S146" s="3">
        <f>'finished water daily demand'!S146/'finished water daily demand'!S$371</f>
        <v>1.0191913951778866</v>
      </c>
      <c r="T146" s="3">
        <f>'finished water daily demand'!T146/'finished water daily demand'!T$371</f>
        <v>0.84251733786660565</v>
      </c>
      <c r="U146" s="3">
        <f>'finished water daily demand'!U146/'finished water daily demand'!U$371</f>
        <v>1.0243426137539813</v>
      </c>
      <c r="V146" s="3">
        <f>'finished water daily demand'!V146/'finished water daily demand'!V$371</f>
        <v>1.0480586982607081</v>
      </c>
      <c r="W146" s="3">
        <f>'finished water daily demand'!W146/'finished water daily demand'!W$371</f>
        <v>1.1764883587111148</v>
      </c>
      <c r="X146" s="3">
        <f>'finished water daily demand'!X146/'finished water daily demand'!X$371</f>
        <v>0.91311971749131637</v>
      </c>
      <c r="Y146" s="3"/>
      <c r="AA146" s="1052">
        <f t="shared" si="10"/>
        <v>0.84251733786660565</v>
      </c>
      <c r="AB146" s="1052">
        <f t="shared" si="11"/>
        <v>0.98928133834700538</v>
      </c>
      <c r="AC146" s="1052">
        <f t="shared" si="12"/>
        <v>1.0443905696247577</v>
      </c>
      <c r="AD146" s="1052">
        <f t="shared" si="13"/>
        <v>1.1333318114506665</v>
      </c>
      <c r="AE146" s="1052">
        <f t="shared" si="14"/>
        <v>1.2953758957702761</v>
      </c>
    </row>
    <row r="147" spans="1:31" x14ac:dyDescent="0.2">
      <c r="A147" s="1045">
        <v>42878</v>
      </c>
      <c r="B147">
        <v>5</v>
      </c>
      <c r="C147">
        <v>23</v>
      </c>
      <c r="D147" s="3">
        <f>'finished water daily demand'!D147/'finished water daily demand'!D$371</f>
        <v>1.103833145455329</v>
      </c>
      <c r="E147" s="3">
        <f>'finished water daily demand'!E147/'finished water daily demand'!E$371</f>
        <v>0.99929073205347529</v>
      </c>
      <c r="F147" s="3">
        <f>'finished water daily demand'!F147/'finished water daily demand'!F$371</f>
        <v>1.2162123511288874</v>
      </c>
      <c r="G147" s="3">
        <f>'finished water daily demand'!G147/'finished water daily demand'!G$371</f>
        <v>0.97626043043720678</v>
      </c>
      <c r="H147" s="3">
        <f>'finished water daily demand'!H147/'finished water daily demand'!H$371</f>
        <v>1.3618063874381583</v>
      </c>
      <c r="I147" s="3">
        <f>'finished water daily demand'!I147/'finished water daily demand'!I$371</f>
        <v>1.0824866459316012</v>
      </c>
      <c r="J147" s="3">
        <f>'finished water daily demand'!J147/'finished water daily demand'!J$371</f>
        <v>1.0508315648220343</v>
      </c>
      <c r="K147" s="3">
        <f>'finished water daily demand'!K147/'finished water daily demand'!K$371</f>
        <v>1.1191331804543274</v>
      </c>
      <c r="L147" s="3">
        <f>'finished water daily demand'!L147/'finished water daily demand'!L$371</f>
        <v>0.94446269344171596</v>
      </c>
      <c r="M147" s="3">
        <f>'finished water daily demand'!M147/'finished water daily demand'!M$371</f>
        <v>1.230337655711121</v>
      </c>
      <c r="N147" s="3">
        <f>'finished water daily demand'!N147/'finished water daily demand'!N$371</f>
        <v>0.87826242272342747</v>
      </c>
      <c r="O147" s="3">
        <f>'finished water daily demand'!O147/'finished water daily demand'!O$371</f>
        <v>1.0180194003565548</v>
      </c>
      <c r="P147" s="3">
        <f>'finished water daily demand'!P147/'finished water daily demand'!P$371</f>
        <v>1.0264549935134244</v>
      </c>
      <c r="Q147" s="3">
        <f>'finished water daily demand'!Q147/'finished water daily demand'!Q$371</f>
        <v>1.0443905696247577</v>
      </c>
      <c r="R147" s="3">
        <f>'finished water daily demand'!R147/'finished water daily demand'!R$371</f>
        <v>1.1121207318048874</v>
      </c>
      <c r="S147" s="3">
        <f>'finished water daily demand'!S147/'finished water daily demand'!S$371</f>
        <v>0.96129470376281656</v>
      </c>
      <c r="T147" s="3">
        <f>'finished water daily demand'!T147/'finished water daily demand'!T$371</f>
        <v>0.89737822316327742</v>
      </c>
      <c r="U147" s="3">
        <f>'finished water daily demand'!U147/'finished water daily demand'!U$371</f>
        <v>0.99134445334493437</v>
      </c>
      <c r="V147" s="3">
        <f>'finished water daily demand'!V147/'finished water daily demand'!V$371</f>
        <v>1.0530174528371026</v>
      </c>
      <c r="W147" s="3">
        <f>'finished water daily demand'!W147/'finished water daily demand'!W$371</f>
        <v>1.1137215069038464</v>
      </c>
      <c r="X147" s="3">
        <f>'finished water daily demand'!X147/'finished water daily demand'!X$371</f>
        <v>0.97805266861413998</v>
      </c>
      <c r="Y147" s="3"/>
      <c r="AA147" s="1052">
        <f t="shared" si="10"/>
        <v>0.87826242272342747</v>
      </c>
      <c r="AB147" s="1052">
        <f t="shared" si="11"/>
        <v>0.97805266861413998</v>
      </c>
      <c r="AC147" s="1052">
        <f t="shared" si="12"/>
        <v>1.0443905696247577</v>
      </c>
      <c r="AD147" s="1052">
        <f t="shared" si="13"/>
        <v>1.1121207318048874</v>
      </c>
      <c r="AE147" s="1052">
        <f t="shared" si="14"/>
        <v>1.3618063874381583</v>
      </c>
    </row>
    <row r="148" spans="1:31" x14ac:dyDescent="0.2">
      <c r="A148" s="1045">
        <v>42879</v>
      </c>
      <c r="B148">
        <v>5</v>
      </c>
      <c r="C148">
        <v>24</v>
      </c>
      <c r="D148" s="3">
        <f>'finished water daily demand'!D148/'finished water daily demand'!D$371</f>
        <v>1.1010428173093412</v>
      </c>
      <c r="E148" s="3">
        <f>'finished water daily demand'!E148/'finished water daily demand'!E$371</f>
        <v>1.0135458996238382</v>
      </c>
      <c r="F148" s="3">
        <f>'finished water daily demand'!F148/'finished water daily demand'!F$371</f>
        <v>1.3363425434017362</v>
      </c>
      <c r="G148" s="3">
        <f>'finished water daily demand'!G148/'finished water daily demand'!G$371</f>
        <v>0.92034902382024808</v>
      </c>
      <c r="H148" s="3">
        <f>'finished water daily demand'!H148/'finished water daily demand'!H$371</f>
        <v>1.2123097435552881</v>
      </c>
      <c r="I148" s="3">
        <f>'finished water daily demand'!I148/'finished water daily demand'!I$371</f>
        <v>1.0619573499419799</v>
      </c>
      <c r="J148" s="3">
        <f>'finished water daily demand'!J148/'finished water daily demand'!J$371</f>
        <v>1.1057019217571376</v>
      </c>
      <c r="K148" s="3">
        <f>'finished water daily demand'!K148/'finished water daily demand'!K$371</f>
        <v>1.1392369527785007</v>
      </c>
      <c r="L148" s="3">
        <f>'finished water daily demand'!L148/'finished water daily demand'!L$371</f>
        <v>0.91061746166838498</v>
      </c>
      <c r="M148" s="3">
        <f>'finished water daily demand'!M148/'finished water daily demand'!M$371</f>
        <v>1.0548379477424839</v>
      </c>
      <c r="N148" s="3">
        <f>'finished water daily demand'!N148/'finished water daily demand'!N$371</f>
        <v>0.93592285652255358</v>
      </c>
      <c r="O148" s="3">
        <f>'finished water daily demand'!O148/'finished water daily demand'!O$371</f>
        <v>1.0651099870255905</v>
      </c>
      <c r="P148" s="3">
        <f>'finished water daily demand'!P148/'finished water daily demand'!P$371</f>
        <v>1.0510928119246186</v>
      </c>
      <c r="Q148" s="3">
        <f>'finished water daily demand'!Q148/'finished water daily demand'!Q$371</f>
        <v>1.0684600678084035</v>
      </c>
      <c r="R148" s="3">
        <f>'finished water daily demand'!R148/'finished water daily demand'!R$371</f>
        <v>1.0873986138193292</v>
      </c>
      <c r="S148" s="3">
        <f>'finished water daily demand'!S148/'finished water daily demand'!S$371</f>
        <v>1.0119326666069564</v>
      </c>
      <c r="T148" s="3">
        <f>'finished water daily demand'!T148/'finished water daily demand'!T$371</f>
        <v>0.90804561752651913</v>
      </c>
      <c r="U148" s="3">
        <f>'finished water daily demand'!U148/'finished water daily demand'!U$371</f>
        <v>0.96687390742361878</v>
      </c>
      <c r="V148" s="3">
        <f>'finished water daily demand'!V148/'finished water daily demand'!V$371</f>
        <v>0.9874278984687388</v>
      </c>
      <c r="W148" s="3">
        <f>'finished water daily demand'!W148/'finished water daily demand'!W$371</f>
        <v>1.166987101964005</v>
      </c>
      <c r="X148" s="3">
        <f>'finished water daily demand'!X148/'finished water daily demand'!X$371</f>
        <v>0.97507547058945421</v>
      </c>
      <c r="Y148" s="3"/>
      <c r="AA148" s="1052">
        <f t="shared" si="10"/>
        <v>0.90804561752651913</v>
      </c>
      <c r="AB148" s="1052">
        <f t="shared" si="11"/>
        <v>0.97507547058945421</v>
      </c>
      <c r="AC148" s="1052">
        <f t="shared" si="12"/>
        <v>1.0548379477424839</v>
      </c>
      <c r="AD148" s="1052">
        <f t="shared" si="13"/>
        <v>1.1010428173093412</v>
      </c>
      <c r="AE148" s="1052">
        <f t="shared" si="14"/>
        <v>1.3363425434017362</v>
      </c>
    </row>
    <row r="149" spans="1:31" x14ac:dyDescent="0.2">
      <c r="A149" s="1045">
        <v>42880</v>
      </c>
      <c r="B149">
        <v>5</v>
      </c>
      <c r="C149">
        <v>25</v>
      </c>
      <c r="D149" s="3">
        <f>'finished water daily demand'!D149/'finished water daily demand'!D$371</f>
        <v>1.0975290707551344</v>
      </c>
      <c r="E149" s="3">
        <f>'finished water daily demand'!E149/'finished water daily demand'!E$371</f>
        <v>1.0056341073537347</v>
      </c>
      <c r="F149" s="3">
        <f>'finished water daily demand'!F149/'finished water daily demand'!F$371</f>
        <v>1.2641466172457276</v>
      </c>
      <c r="G149" s="3">
        <f>'finished water daily demand'!G149/'finished water daily demand'!G$371</f>
        <v>0.91705555912001147</v>
      </c>
      <c r="H149" s="3">
        <f>'finished water daily demand'!H149/'finished water daily demand'!H$371</f>
        <v>1.2607213849227092</v>
      </c>
      <c r="I149" s="3">
        <f>'finished water daily demand'!I149/'finished water daily demand'!I$371</f>
        <v>0.98114131854621844</v>
      </c>
      <c r="J149" s="3">
        <f>'finished water daily demand'!J149/'finished water daily demand'!J$371</f>
        <v>1.0830931325450817</v>
      </c>
      <c r="K149" s="3">
        <f>'finished water daily demand'!K149/'finished water daily demand'!K$371</f>
        <v>1.1685926341653559</v>
      </c>
      <c r="L149" s="3">
        <f>'finished water daily demand'!L149/'finished water daily demand'!L$371</f>
        <v>0.85220979227314619</v>
      </c>
      <c r="M149" s="3">
        <f>'finished water daily demand'!M149/'finished water daily demand'!M$371</f>
        <v>1.0485523063127271</v>
      </c>
      <c r="N149" s="3">
        <f>'finished water daily demand'!N149/'finished water daily demand'!N$371</f>
        <v>0.88713946641538532</v>
      </c>
      <c r="O149" s="3">
        <f>'finished water daily demand'!O149/'finished water daily demand'!O$371</f>
        <v>1.1143573944580931</v>
      </c>
      <c r="P149" s="3">
        <f>'finished water daily demand'!P149/'finished water daily demand'!P$371</f>
        <v>1.0279042769493769</v>
      </c>
      <c r="Q149" s="3">
        <f>'finished water daily demand'!Q149/'finished water daily demand'!Q$371</f>
        <v>0.99173854234803238</v>
      </c>
      <c r="R149" s="3">
        <f>'finished water daily demand'!R149/'finished water daily demand'!R$371</f>
        <v>0.99974746823416782</v>
      </c>
      <c r="S149" s="3">
        <f>'finished water daily demand'!S149/'finished water daily demand'!S$371</f>
        <v>1.0770918099725773</v>
      </c>
      <c r="T149" s="3">
        <f>'finished water daily demand'!T149/'finished water daily demand'!T$371</f>
        <v>0.94233367083693897</v>
      </c>
      <c r="U149" s="3">
        <f>'finished water daily demand'!U149/'finished water daily demand'!U$371</f>
        <v>1.0006135995272509</v>
      </c>
      <c r="V149" s="3">
        <f>'finished water daily demand'!V149/'finished water daily demand'!V$371</f>
        <v>1.1404499787941496</v>
      </c>
      <c r="W149" s="3">
        <f>'finished water daily demand'!W149/'finished water daily demand'!W$371</f>
        <v>1.1597771498588081</v>
      </c>
      <c r="X149" s="3">
        <f>'finished water daily demand'!X149/'finished water daily demand'!X$371</f>
        <v>0.94986140459969914</v>
      </c>
      <c r="Y149" s="3"/>
      <c r="AA149" s="1052">
        <f t="shared" si="10"/>
        <v>0.85220979227314619</v>
      </c>
      <c r="AB149" s="1052">
        <f t="shared" si="11"/>
        <v>0.98114131854621844</v>
      </c>
      <c r="AC149" s="1052">
        <f t="shared" si="12"/>
        <v>1.0279042769493769</v>
      </c>
      <c r="AD149" s="1052">
        <f t="shared" si="13"/>
        <v>1.1143573944580931</v>
      </c>
      <c r="AE149" s="1052">
        <f t="shared" si="14"/>
        <v>1.2641466172457276</v>
      </c>
    </row>
    <row r="150" spans="1:31" x14ac:dyDescent="0.2">
      <c r="A150" s="1045">
        <v>42881</v>
      </c>
      <c r="B150">
        <v>5</v>
      </c>
      <c r="C150">
        <v>26</v>
      </c>
      <c r="D150" s="3">
        <f>'finished water daily demand'!D150/'finished water daily demand'!D$371</f>
        <v>1.1530944942054808</v>
      </c>
      <c r="E150" s="3">
        <f>'finished water daily demand'!E150/'finished water daily demand'!E$371</f>
        <v>0.9988027801073015</v>
      </c>
      <c r="F150" s="3">
        <f>'finished water daily demand'!F150/'finished water daily demand'!F$371</f>
        <v>1.1464830884366486</v>
      </c>
      <c r="G150" s="3">
        <f>'finished water daily demand'!G150/'finished water daily demand'!G$371</f>
        <v>1.0527850514132935</v>
      </c>
      <c r="H150" s="3">
        <f>'finished water daily demand'!H150/'finished water daily demand'!H$371</f>
        <v>1.564985747153937</v>
      </c>
      <c r="I150" s="3">
        <f>'finished water daily demand'!I150/'finished water daily demand'!I$371</f>
        <v>1.046162803555599</v>
      </c>
      <c r="J150" s="3">
        <f>'finished water daily demand'!J150/'finished water daily demand'!J$371</f>
        <v>1.0658796225768119</v>
      </c>
      <c r="K150" s="3">
        <f>'finished water daily demand'!K150/'finished water daily demand'!K$371</f>
        <v>1.1881746822942654</v>
      </c>
      <c r="L150" s="3">
        <f>'finished water daily demand'!L150/'finished water daily demand'!L$371</f>
        <v>0.87278802178581461</v>
      </c>
      <c r="M150" s="3">
        <f>'finished water daily demand'!M150/'finished water daily demand'!M$371</f>
        <v>1.0629249620210124</v>
      </c>
      <c r="N150" s="3">
        <f>'finished water daily demand'!N150/'finished water daily demand'!N$371</f>
        <v>0.88362899913720205</v>
      </c>
      <c r="O150" s="3">
        <f>'finished water daily demand'!O150/'finished water daily demand'!O$371</f>
        <v>1.1790620173621114</v>
      </c>
      <c r="P150" s="3">
        <f>'finished water daily demand'!P150/'finished water daily demand'!P$371</f>
        <v>1.0673972505790852</v>
      </c>
      <c r="Q150" s="3">
        <f>'finished water daily demand'!Q150/'finished water daily demand'!Q$371</f>
        <v>0.93980107829863402</v>
      </c>
      <c r="R150" s="3">
        <f>'finished water daily demand'!R150/'finished water daily demand'!R$371</f>
        <v>1.0057407089579395</v>
      </c>
      <c r="S150" s="3">
        <f>'finished water daily demand'!S150/'finished water daily demand'!S$371</f>
        <v>1.1701763004948929</v>
      </c>
      <c r="T150" s="3">
        <f>'finished water daily demand'!T150/'finished water daily demand'!T$371</f>
        <v>1.0490076144693565</v>
      </c>
      <c r="U150" s="3">
        <f>'finished water daily demand'!U150/'finished water daily demand'!U$371</f>
        <v>1.041027076882151</v>
      </c>
      <c r="V150" s="3">
        <f>'finished water daily demand'!V150/'finished water daily demand'!V$371</f>
        <v>1.0739950386172659</v>
      </c>
      <c r="W150" s="3">
        <f>'finished water daily demand'!W150/'finished water daily demand'!W$371</f>
        <v>1.0922306599228453</v>
      </c>
      <c r="X150" s="3">
        <f>'finished water daily demand'!X150/'finished water daily demand'!X$371</f>
        <v>0.97898369259070162</v>
      </c>
      <c r="Y150" s="3"/>
      <c r="AA150" s="1052">
        <f t="shared" si="10"/>
        <v>0.87278802178581461</v>
      </c>
      <c r="AB150" s="1052">
        <f t="shared" si="11"/>
        <v>1.0057407089579395</v>
      </c>
      <c r="AC150" s="1052">
        <f t="shared" si="12"/>
        <v>1.0629249620210124</v>
      </c>
      <c r="AD150" s="1052">
        <f t="shared" si="13"/>
        <v>1.1464830884366486</v>
      </c>
      <c r="AE150" s="1052">
        <f t="shared" si="14"/>
        <v>1.564985747153937</v>
      </c>
    </row>
    <row r="151" spans="1:31" x14ac:dyDescent="0.2">
      <c r="A151" s="1045">
        <v>42882</v>
      </c>
      <c r="B151">
        <v>5</v>
      </c>
      <c r="C151">
        <v>27</v>
      </c>
      <c r="D151" s="3">
        <f>'finished water daily demand'!D151/'finished water daily demand'!D$371</f>
        <v>1.0281842490529975</v>
      </c>
      <c r="E151" s="3">
        <f>'finished water daily demand'!E151/'finished water daily demand'!E$371</f>
        <v>0.84279757217345375</v>
      </c>
      <c r="F151" s="3">
        <f>'finished water daily demand'!F151/'finished water daily demand'!F$371</f>
        <v>1.2201884653689941</v>
      </c>
      <c r="G151" s="3">
        <f>'finished water daily demand'!G151/'finished water daily demand'!G$371</f>
        <v>0.97943765520684689</v>
      </c>
      <c r="H151" s="3">
        <f>'finished water daily demand'!H151/'finished water daily demand'!H$371</f>
        <v>1.2689083729222963</v>
      </c>
      <c r="I151" s="3">
        <f>'finished water daily demand'!I151/'finished water daily demand'!I$371</f>
        <v>1.1806513781636621</v>
      </c>
      <c r="J151" s="3">
        <f>'finished water daily demand'!J151/'finished water daily demand'!J$371</f>
        <v>1.0723025740575094</v>
      </c>
      <c r="K151" s="3">
        <f>'finished water daily demand'!K151/'finished water daily demand'!K$371</f>
        <v>1.1437585624707889</v>
      </c>
      <c r="L151" s="3">
        <f>'finished water daily demand'!L151/'finished water daily demand'!L$371</f>
        <v>1.0567598580876956</v>
      </c>
      <c r="M151" s="3">
        <f>'finished water daily demand'!M151/'finished water daily demand'!M$371</f>
        <v>1.1337917364333319</v>
      </c>
      <c r="N151" s="3">
        <f>'finished water daily demand'!N151/'finished water daily demand'!N$371</f>
        <v>0.83460350783843495</v>
      </c>
      <c r="O151" s="3">
        <f>'finished water daily demand'!O151/'finished water daily demand'!O$371</f>
        <v>1.0514501221902974</v>
      </c>
      <c r="P151" s="3">
        <f>'finished water daily demand'!P151/'finished water daily demand'!P$371</f>
        <v>0.99928092908931321</v>
      </c>
      <c r="Q151" s="3">
        <f>'finished water daily demand'!Q151/'finished water daily demand'!Q$371</f>
        <v>0.98135857125633519</v>
      </c>
      <c r="R151" s="3">
        <f>'finished water daily demand'!R151/'finished water daily demand'!R$371</f>
        <v>1.1121207318048874</v>
      </c>
      <c r="S151" s="3">
        <f>'finished water daily demand'!S151/'finished water daily demand'!S$371</f>
        <v>1.250973638268263</v>
      </c>
      <c r="T151" s="3">
        <f>'finished water daily demand'!T151/'finished water daily demand'!T$371</f>
        <v>0.95642987053122275</v>
      </c>
      <c r="U151" s="3">
        <f>'finished water daily demand'!U151/'finished water daily demand'!U$371</f>
        <v>1.0482768733604628</v>
      </c>
      <c r="V151" s="3">
        <f>'finished water daily demand'!V151/'finished water daily demand'!V$371</f>
        <v>1.078572350533938</v>
      </c>
      <c r="W151" s="3">
        <f>'finished water daily demand'!W151/'finished water daily demand'!W$371</f>
        <v>1.0857913221302753</v>
      </c>
      <c r="X151" s="3">
        <f>'finished water daily demand'!X151/'finished water daily demand'!X$371</f>
        <v>1.0009728826192912</v>
      </c>
      <c r="Y151" s="3"/>
      <c r="AA151" s="1052">
        <f t="shared" si="10"/>
        <v>0.83460350783843495</v>
      </c>
      <c r="AB151" s="1052">
        <f t="shared" si="11"/>
        <v>0.99928092908931321</v>
      </c>
      <c r="AC151" s="1052">
        <f t="shared" si="12"/>
        <v>1.0567598580876956</v>
      </c>
      <c r="AD151" s="1052">
        <f t="shared" si="13"/>
        <v>1.1337917364333319</v>
      </c>
      <c r="AE151" s="1052">
        <f t="shared" si="14"/>
        <v>1.2689083729222963</v>
      </c>
    </row>
    <row r="152" spans="1:31" x14ac:dyDescent="0.2">
      <c r="A152" s="1045">
        <v>42883</v>
      </c>
      <c r="B152">
        <v>5</v>
      </c>
      <c r="C152">
        <v>28</v>
      </c>
      <c r="D152" s="3">
        <f>'finished water daily demand'!D152/'finished water daily demand'!D$371</f>
        <v>0.86296926401402618</v>
      </c>
      <c r="E152" s="3">
        <f>'finished water daily demand'!E152/'finished water daily demand'!E$371</f>
        <v>0.88389009678337482</v>
      </c>
      <c r="F152" s="3">
        <f>'finished water daily demand'!F152/'finished water daily demand'!F$371</f>
        <v>1.2465118142734031</v>
      </c>
      <c r="G152" s="3">
        <f>'finished water daily demand'!G152/'finished water daily demand'!G$371</f>
        <v>1.0078001982724143</v>
      </c>
      <c r="H152" s="3">
        <f>'finished water daily demand'!H152/'finished water daily demand'!H$371</f>
        <v>1.257581170347525</v>
      </c>
      <c r="I152" s="3">
        <f>'finished water daily demand'!I152/'finished water daily demand'!I$371</f>
        <v>0.99599614363729994</v>
      </c>
      <c r="J152" s="3">
        <f>'finished water daily demand'!J152/'finished water daily demand'!J$371</f>
        <v>1.0195976693358986</v>
      </c>
      <c r="K152" s="3">
        <f>'finished water daily demand'!K152/'finished water daily demand'!K$371</f>
        <v>1.1695665193298488</v>
      </c>
      <c r="L152" s="3">
        <f>'finished water daily demand'!L152/'finished water daily demand'!L$371</f>
        <v>1.0034454031826181</v>
      </c>
      <c r="M152" s="3">
        <f>'finished water daily demand'!M152/'finished water daily demand'!M$371</f>
        <v>1.0891790131148138</v>
      </c>
      <c r="N152" s="3">
        <f>'finished water daily demand'!N152/'finished water daily demand'!N$371</f>
        <v>0.842794598154196</v>
      </c>
      <c r="O152" s="3">
        <f>'finished water daily demand'!O152/'finished water daily demand'!O$371</f>
        <v>0.9770398058506764</v>
      </c>
      <c r="P152" s="3">
        <f>'finished water daily demand'!P152/'finished water daily demand'!P$371</f>
        <v>0.96630973092139183</v>
      </c>
      <c r="Q152" s="3">
        <f>'finished water daily demand'!Q152/'finished water daily demand'!Q$371</f>
        <v>1.1066703961749413</v>
      </c>
      <c r="R152" s="3">
        <f>'finished water daily demand'!R152/'finished water daily demand'!R$371</f>
        <v>1.0559341000195275</v>
      </c>
      <c r="S152" s="3">
        <f>'finished water daily demand'!S152/'finished water daily demand'!S$371</f>
        <v>1.2714522261831724</v>
      </c>
      <c r="T152" s="3">
        <f>'finished water daily demand'!T152/'finished water daily demand'!T$371</f>
        <v>0.9646644458738679</v>
      </c>
      <c r="U152" s="3">
        <f>'finished water daily demand'!U152/'finished water daily demand'!U$371</f>
        <v>0.96003460170480948</v>
      </c>
      <c r="V152" s="3">
        <f>'finished water daily demand'!V152/'finished water daily demand'!V$371</f>
        <v>1.06026310286725</v>
      </c>
      <c r="W152" s="3">
        <f>'finished water daily demand'!W152/'finished water daily demand'!W$371</f>
        <v>1.2410657520033126</v>
      </c>
      <c r="X152" s="3">
        <f>'finished water daily demand'!X152/'finished water daily demand'!X$371</f>
        <v>0.99454587386642046</v>
      </c>
      <c r="Y152" s="3"/>
      <c r="AA152" s="1052">
        <f t="shared" si="10"/>
        <v>0.842794598154196</v>
      </c>
      <c r="AB152" s="1052">
        <f t="shared" si="11"/>
        <v>0.96630973092139183</v>
      </c>
      <c r="AC152" s="1052">
        <f t="shared" si="12"/>
        <v>1.0078001982724143</v>
      </c>
      <c r="AD152" s="1052">
        <f t="shared" si="13"/>
        <v>1.1066703961749413</v>
      </c>
      <c r="AE152" s="1052">
        <f t="shared" si="14"/>
        <v>1.2714522261831724</v>
      </c>
    </row>
    <row r="153" spans="1:31" x14ac:dyDescent="0.2">
      <c r="A153" s="1045">
        <v>42884</v>
      </c>
      <c r="B153">
        <v>5</v>
      </c>
      <c r="C153">
        <v>29</v>
      </c>
      <c r="D153" s="3">
        <f>'finished water daily demand'!D153/'finished water daily demand'!D$371</f>
        <v>0.90754561735856942</v>
      </c>
      <c r="E153" s="3">
        <f>'finished water daily demand'!E153/'finished water daily demand'!E$371</f>
        <v>0.99360957725159504</v>
      </c>
      <c r="F153" s="3">
        <f>'finished water daily demand'!F153/'finished water daily demand'!F$371</f>
        <v>1.2955505565680505</v>
      </c>
      <c r="G153" s="3">
        <f>'finished water daily demand'!G153/'finished water daily demand'!G$371</f>
        <v>1.0555748097476116</v>
      </c>
      <c r="H153" s="3">
        <f>'finished water daily demand'!H153/'finished water daily demand'!H$371</f>
        <v>1.2196369108973844</v>
      </c>
      <c r="I153" s="3">
        <f>'finished water daily demand'!I153/'finished water daily demand'!I$371</f>
        <v>1.0187301703582006</v>
      </c>
      <c r="J153" s="3">
        <f>'finished water daily demand'!J153/'finished water daily demand'!J$371</f>
        <v>1.1277601722708477</v>
      </c>
      <c r="K153" s="3">
        <f>'finished water daily demand'!K153/'finished water daily demand'!K$371</f>
        <v>1.226712709517767</v>
      </c>
      <c r="L153" s="3">
        <f>'finished water daily demand'!L153/'finished water daily demand'!L$371</f>
        <v>0.98989088074912379</v>
      </c>
      <c r="M153" s="3">
        <f>'finished water daily demand'!M153/'finished water daily demand'!M$371</f>
        <v>1.0263992529810231</v>
      </c>
      <c r="N153" s="3">
        <f>'finished water daily demand'!N153/'finished water daily demand'!N$371</f>
        <v>0.8568364672669293</v>
      </c>
      <c r="O153" s="3">
        <f>'finished water daily demand'!O153/'finished water daily demand'!O$371</f>
        <v>0.93965491261724365</v>
      </c>
      <c r="P153" s="3">
        <f>'finished water daily demand'!P153/'finished water daily demand'!P$371</f>
        <v>1.0681218922970614</v>
      </c>
      <c r="Q153" s="3">
        <f>'finished water daily demand'!Q153/'finished water daily demand'!Q$371</f>
        <v>1.1244968682672041</v>
      </c>
      <c r="R153" s="3">
        <f>'finished water daily demand'!R153/'finished water daily demand'!R$371</f>
        <v>1.0851511485479146</v>
      </c>
      <c r="S153" s="3">
        <f>'finished water daily demand'!S153/'finished water daily demand'!S$371</f>
        <v>1.1604955134805721</v>
      </c>
      <c r="T153" s="3">
        <f>'finished water daily demand'!T153/'finished water daily demand'!T$371</f>
        <v>0.81798777337929418</v>
      </c>
      <c r="U153" s="3">
        <f>'finished water daily demand'!U153/'finished water daily demand'!U$371</f>
        <v>1.0048972692272216</v>
      </c>
      <c r="V153" s="3">
        <f>'finished water daily demand'!V153/'finished water daily demand'!V$371</f>
        <v>1.3839934881738749</v>
      </c>
      <c r="W153" s="3">
        <f>'finished water daily demand'!W153/'finished water daily demand'!W$371</f>
        <v>1.2837249437774447</v>
      </c>
      <c r="X153" s="3">
        <f>'finished water daily demand'!X153/'finished water daily demand'!X$371</f>
        <v>0.97931096373761528</v>
      </c>
      <c r="Y153" s="3"/>
      <c r="AA153" s="1052">
        <f t="shared" si="10"/>
        <v>0.81798777337929418</v>
      </c>
      <c r="AB153" s="1052">
        <f t="shared" si="11"/>
        <v>0.98989088074912379</v>
      </c>
      <c r="AC153" s="1052">
        <f t="shared" si="12"/>
        <v>1.0555748097476116</v>
      </c>
      <c r="AD153" s="1052">
        <f t="shared" si="13"/>
        <v>1.1604955134805721</v>
      </c>
      <c r="AE153" s="1052">
        <f t="shared" si="14"/>
        <v>1.3839934881738749</v>
      </c>
    </row>
    <row r="154" spans="1:31" x14ac:dyDescent="0.2">
      <c r="A154" s="1045">
        <v>42885</v>
      </c>
      <c r="B154">
        <v>5</v>
      </c>
      <c r="C154">
        <v>30</v>
      </c>
      <c r="D154" s="3">
        <f>'finished water daily demand'!D154/'finished water daily demand'!D$371</f>
        <v>0.95756483301257</v>
      </c>
      <c r="E154" s="3">
        <f>'finished water daily demand'!E154/'finished water daily demand'!E$371</f>
        <v>1.005181009118002</v>
      </c>
      <c r="F154" s="3">
        <f>'finished water daily demand'!F154/'finished water daily demand'!F$371</f>
        <v>1.2058670909300917</v>
      </c>
      <c r="G154" s="3">
        <f>'finished water daily demand'!G154/'finished water daily demand'!G$371</f>
        <v>0.91155353573843967</v>
      </c>
      <c r="H154" s="3">
        <f>'finished water daily demand'!H154/'finished water daily demand'!H$371</f>
        <v>0.94015781370600204</v>
      </c>
      <c r="I154" s="3">
        <f>'finished water daily demand'!I154/'finished water daily demand'!I$371</f>
        <v>1.1354001834823144</v>
      </c>
      <c r="J154" s="3">
        <f>'finished water daily demand'!J154/'finished water daily demand'!J$371</f>
        <v>1.1938982212320892</v>
      </c>
      <c r="K154" s="3">
        <f>'finished water daily demand'!K154/'finished water daily demand'!K$371</f>
        <v>1.2868153368121815</v>
      </c>
      <c r="L154" s="3">
        <f>'finished water daily demand'!L154/'finished water daily demand'!L$371</f>
        <v>1.0036097004242364</v>
      </c>
      <c r="M154" s="3">
        <f>'finished water daily demand'!M154/'finished water daily demand'!M$371</f>
        <v>1.1086491707143045</v>
      </c>
      <c r="N154" s="3">
        <f>'finished water daily demand'!N154/'finished water daily demand'!N$371</f>
        <v>0.95593655502805863</v>
      </c>
      <c r="O154" s="3">
        <f>'finished water daily demand'!O154/'finished water daily demand'!O$371</f>
        <v>1.0212546315017557</v>
      </c>
      <c r="P154" s="3">
        <f>'finished water daily demand'!P154/'finished water daily demand'!P$371</f>
        <v>1.0478319241937253</v>
      </c>
      <c r="Q154" s="3">
        <f>'finished water daily demand'!Q154/'finished water daily demand'!Q$371</f>
        <v>1.128633813267518</v>
      </c>
      <c r="R154" s="3">
        <f>'finished water daily demand'!R154/'finished water daily demand'!R$371</f>
        <v>1.0375798003029768</v>
      </c>
      <c r="S154" s="3">
        <f>'finished water daily demand'!S154/'finished water daily demand'!S$371</f>
        <v>1.1809741013954815</v>
      </c>
      <c r="T154" s="3">
        <f>'finished water daily demand'!T154/'finished water daily demand'!T$371</f>
        <v>0.84465625928739851</v>
      </c>
      <c r="U154" s="3">
        <f>'finished water daily demand'!U154/'finished water daily demand'!U$371</f>
        <v>1.0608829121684131</v>
      </c>
      <c r="V154" s="3">
        <f>'finished water daily demand'!V154/'finished water daily demand'!V$371</f>
        <v>1.154569578279373</v>
      </c>
      <c r="W154" s="3">
        <f>'finished water daily demand'!W154/'finished water daily demand'!W$371</f>
        <v>1.2158546312963316</v>
      </c>
      <c r="X154" s="3">
        <f>'finished water daily demand'!X154/'finished water daily demand'!X$371</f>
        <v>0.96568095994650138</v>
      </c>
      <c r="Y154" s="3"/>
      <c r="AA154" s="1052">
        <f t="shared" si="10"/>
        <v>0.84465625928739851</v>
      </c>
      <c r="AB154" s="1052">
        <f t="shared" si="11"/>
        <v>0.96568095994650138</v>
      </c>
      <c r="AC154" s="1052">
        <f t="shared" si="12"/>
        <v>1.0478319241937253</v>
      </c>
      <c r="AD154" s="1052">
        <f t="shared" si="13"/>
        <v>1.154569578279373</v>
      </c>
      <c r="AE154" s="1052">
        <f t="shared" si="14"/>
        <v>1.2868153368121815</v>
      </c>
    </row>
    <row r="155" spans="1:31" x14ac:dyDescent="0.2">
      <c r="A155" s="1045">
        <v>42886</v>
      </c>
      <c r="B155">
        <v>5</v>
      </c>
      <c r="C155">
        <v>31</v>
      </c>
      <c r="D155" s="3">
        <f>'finished water daily demand'!D155/'finished water daily demand'!D$371</f>
        <v>1.0414813683659756</v>
      </c>
      <c r="E155" s="3">
        <f>'finished water daily demand'!E155/'finished water daily demand'!E$371</f>
        <v>1.0261629428034746</v>
      </c>
      <c r="F155" s="3">
        <f>'finished water daily demand'!F155/'finished water daily demand'!F$371</f>
        <v>1.0933209684115202</v>
      </c>
      <c r="G155" s="3">
        <f>'finished water daily demand'!G155/'finished water daily demand'!G$371</f>
        <v>0.98714823726975376</v>
      </c>
      <c r="H155" s="3">
        <f>'finished water daily demand'!H155/'finished water daily demand'!H$371</f>
        <v>1.0976545280542223</v>
      </c>
      <c r="I155" s="3">
        <f>'finished water daily demand'!I155/'finished water daily demand'!I$371</f>
        <v>1.1228946616294817</v>
      </c>
      <c r="J155" s="3">
        <f>'finished water daily demand'!J155/'finished water daily demand'!J$371</f>
        <v>1.1029859308452996</v>
      </c>
      <c r="K155" s="3">
        <f>'finished water daily demand'!K155/'finished water daily demand'!K$371</f>
        <v>1.2504337695957708</v>
      </c>
      <c r="L155" s="3">
        <f>'finished water daily demand'!L155/'finished water daily demand'!L$371</f>
        <v>1.03766030374959</v>
      </c>
      <c r="M155" s="3">
        <f>'finished water daily demand'!M155/'finished water daily demand'!M$371</f>
        <v>1.1168894933203881</v>
      </c>
      <c r="N155" s="3">
        <f>'finished water daily demand'!N155/'finished water daily demand'!N$371</f>
        <v>0.92539145468800366</v>
      </c>
      <c r="O155" s="3">
        <f>'finished water daily demand'!O155/'finished water daily demand'!O$371</f>
        <v>1.1301740800568532</v>
      </c>
      <c r="P155" s="3">
        <f>'finished water daily demand'!P155/'finished water daily demand'!P$371</f>
        <v>1.0963829192981371</v>
      </c>
      <c r="Q155" s="3">
        <f>'finished water daily demand'!Q155/'finished water daily demand'!Q$371</f>
        <v>1.1595255098425912</v>
      </c>
      <c r="R155" s="3">
        <f>'finished water daily demand'!R155/'finished water daily demand'!R$371</f>
        <v>1.0997596728121082</v>
      </c>
      <c r="S155" s="3">
        <f>'finished water daily demand'!S155/'finished water daily demand'!S$371</f>
        <v>1.1835804671301065</v>
      </c>
      <c r="T155" s="3">
        <f>'finished water daily demand'!T155/'finished water daily demand'!T$371</f>
        <v>0.97571281860722547</v>
      </c>
      <c r="U155" s="3">
        <f>'finished water daily demand'!U155/'finished water daily demand'!U$371</f>
        <v>1.0809042679222169</v>
      </c>
      <c r="V155" s="3">
        <f>'finished water daily demand'!V155/'finished water daily demand'!V$371</f>
        <v>1.0170958046531136</v>
      </c>
      <c r="W155" s="3">
        <f>'finished water daily demand'!W155/'finished water daily demand'!W$371</f>
        <v>1.1839380815843765</v>
      </c>
      <c r="X155" s="3">
        <f>'finished water daily demand'!X155/'finished water daily demand'!X$371</f>
        <v>1.0159452238969033</v>
      </c>
      <c r="Y155" s="3"/>
      <c r="AA155" s="1052">
        <f t="shared" si="10"/>
        <v>0.92539145468800366</v>
      </c>
      <c r="AB155" s="1052">
        <f t="shared" si="11"/>
        <v>1.0261629428034746</v>
      </c>
      <c r="AC155" s="1052">
        <f t="shared" si="12"/>
        <v>1.0963829192981371</v>
      </c>
      <c r="AD155" s="1052">
        <f t="shared" si="13"/>
        <v>1.1228946616294817</v>
      </c>
      <c r="AE155" s="1052">
        <f t="shared" si="14"/>
        <v>1.2504337695957708</v>
      </c>
    </row>
    <row r="156" spans="1:31" x14ac:dyDescent="0.2">
      <c r="A156" s="1045">
        <v>42887</v>
      </c>
      <c r="B156">
        <v>6</v>
      </c>
      <c r="C156">
        <v>1</v>
      </c>
      <c r="D156" s="3">
        <f>'finished water daily demand'!D156/'finished water daily demand'!D$371</f>
        <v>1.2287089421121826</v>
      </c>
      <c r="E156" s="3">
        <f>'finished water daily demand'!E156/'finished water daily demand'!E$371</f>
        <v>0.93062892248473539</v>
      </c>
      <c r="F156" s="3">
        <f>'finished water daily demand'!F156/'finished water daily demand'!F$371</f>
        <v>1.4460170278580085</v>
      </c>
      <c r="G156" s="3">
        <f>'finished water daily demand'!G156/'finished water daily demand'!G$371</f>
        <v>0.91670683932822161</v>
      </c>
      <c r="H156" s="3">
        <f>'finished water daily demand'!H156/'finished water daily demand'!H$371</f>
        <v>1.189917022953678</v>
      </c>
      <c r="I156" s="3">
        <f>'finished water daily demand'!I156/'finished water daily demand'!I$371</f>
        <v>1.2542387842109655</v>
      </c>
      <c r="J156" s="3">
        <f>'finished water daily demand'!J156/'finished water daily demand'!J$371</f>
        <v>1.1849427917390021</v>
      </c>
      <c r="K156" s="3">
        <f>'finished water daily demand'!K156/'finished water daily demand'!K$371</f>
        <v>1.3942905210365681</v>
      </c>
      <c r="L156" s="3">
        <f>'finished water daily demand'!L156/'finished water daily demand'!L$371</f>
        <v>0.97990982332082377</v>
      </c>
      <c r="M156" s="3">
        <f>'finished water daily demand'!M156/'finished water daily demand'!M$371</f>
        <v>1.0980708961130063</v>
      </c>
      <c r="N156" s="3">
        <f>'finished water daily demand'!N156/'finished water daily demand'!N$371</f>
        <v>0.97018017513379073</v>
      </c>
      <c r="O156" s="3">
        <f>'finished water daily demand'!O156/'finished water daily demand'!O$371</f>
        <v>1.1549775188367266</v>
      </c>
      <c r="P156" s="3">
        <f>'finished water daily demand'!P156/'finished water daily demand'!P$371</f>
        <v>1.0141360843078273</v>
      </c>
      <c r="Q156" s="3">
        <f>'finished water daily demand'!Q156/'finished water daily demand'!Q$371</f>
        <v>1.1367948774954106</v>
      </c>
      <c r="R156" s="3">
        <f>'finished water daily demand'!R156/'finished water daily demand'!R$371</f>
        <v>1.0948901647240437</v>
      </c>
      <c r="S156" s="3">
        <f>'finished water daily demand'!S156/'finished water daily demand'!S$371</f>
        <v>1.1787400736229461</v>
      </c>
      <c r="T156" s="3">
        <f>'finished water daily demand'!T156/'finished water daily demand'!T$371</f>
        <v>1.0614329518832752</v>
      </c>
      <c r="U156" s="3">
        <f>'finished water daily demand'!U156/'finished water daily demand'!U$371</f>
        <v>1.0412323222619022</v>
      </c>
      <c r="V156" s="3">
        <f>'finished water daily demand'!V156/'finished water daily demand'!V$371</f>
        <v>1.0718386161143003</v>
      </c>
      <c r="W156" s="3">
        <f>'finished water daily demand'!W156/'finished water daily demand'!W$371</f>
        <v>0.87018989368602961</v>
      </c>
      <c r="X156" s="3">
        <f>'finished water daily demand'!X156/'finished water daily demand'!X$371</f>
        <v>1.0150005195444514</v>
      </c>
      <c r="Y156" s="3"/>
      <c r="AA156" s="1052">
        <f t="shared" si="10"/>
        <v>0.87018989368602961</v>
      </c>
      <c r="AB156" s="1052">
        <f t="shared" si="11"/>
        <v>1.0141360843078273</v>
      </c>
      <c r="AC156" s="1052">
        <f t="shared" si="12"/>
        <v>1.0948901647240437</v>
      </c>
      <c r="AD156" s="1052">
        <f t="shared" si="13"/>
        <v>1.1849427917390021</v>
      </c>
      <c r="AE156" s="1052">
        <f t="shared" si="14"/>
        <v>1.4460170278580085</v>
      </c>
    </row>
    <row r="157" spans="1:31" x14ac:dyDescent="0.2">
      <c r="A157" s="1045">
        <v>42888</v>
      </c>
      <c r="B157">
        <v>6</v>
      </c>
      <c r="C157">
        <v>2</v>
      </c>
      <c r="D157" s="3">
        <f>'finished water daily demand'!D157/'finished water daily demand'!D$371</f>
        <v>1.1464114860533623</v>
      </c>
      <c r="E157" s="3">
        <f>'finished water daily demand'!E157/'finished water daily demand'!E$371</f>
        <v>0.88479629325484033</v>
      </c>
      <c r="F157" s="3">
        <f>'finished water daily demand'!F157/'finished water daily demand'!F$371</f>
        <v>1.3088779024469261</v>
      </c>
      <c r="G157" s="3">
        <f>'finished water daily demand'!G157/'finished water daily demand'!G$371</f>
        <v>0.99474257940206423</v>
      </c>
      <c r="H157" s="3">
        <f>'finished water daily demand'!H157/'finished water daily demand'!H$371</f>
        <v>1.2603475498542349</v>
      </c>
      <c r="I157" s="3">
        <f>'finished water daily demand'!I157/'finished water daily demand'!I$371</f>
        <v>0.94369703924120552</v>
      </c>
      <c r="J157" s="3">
        <f>'finished water daily demand'!J157/'finished water daily demand'!J$371</f>
        <v>1.1239431039623189</v>
      </c>
      <c r="K157" s="3">
        <f>'finished water daily demand'!K157/'finished water daily demand'!K$371</f>
        <v>1.141915136980856</v>
      </c>
      <c r="L157" s="3">
        <f>'finished water daily demand'!L157/'finished water daily demand'!L$371</f>
        <v>0.9811420526329595</v>
      </c>
      <c r="M157" s="3">
        <f>'finished water daily demand'!M157/'finished water daily demand'!M$371</f>
        <v>1.2069964628408654</v>
      </c>
      <c r="N157" s="3">
        <f>'finished water daily demand'!N157/'finished water daily demand'!N$371</f>
        <v>0.923616045949612</v>
      </c>
      <c r="O157" s="3">
        <f>'finished water daily demand'!O157/'finished water daily demand'!O$371</f>
        <v>1.1797809576166005</v>
      </c>
      <c r="P157" s="3">
        <f>'finished water daily demand'!P157/'finished water daily demand'!P$371</f>
        <v>0.96920829779329698</v>
      </c>
      <c r="Q157" s="3">
        <f>'finished water daily demand'!Q157/'finished water daily demand'!Q$371</f>
        <v>1.1147186346300979</v>
      </c>
      <c r="R157" s="3">
        <f>'finished water daily demand'!R157/'finished water daily demand'!R$371</f>
        <v>1.043947618571984</v>
      </c>
      <c r="S157" s="3">
        <f>'finished water daily demand'!S157/'finished water daily demand'!S$371</f>
        <v>1.1005491015842008</v>
      </c>
      <c r="T157" s="3">
        <f>'finished water daily demand'!T157/'finished water daily demand'!T$371</f>
        <v>0.96733129446467836</v>
      </c>
      <c r="U157" s="3">
        <f>'finished water daily demand'!U157/'finished water daily demand'!U$371</f>
        <v>1.0616244438629987</v>
      </c>
      <c r="V157" s="3">
        <f>'finished water daily demand'!V157/'finished water daily demand'!V$371</f>
        <v>1.0996839302740551</v>
      </c>
      <c r="W157" s="3">
        <f>'finished water daily demand'!W157/'finished water daily demand'!W$371</f>
        <v>0.98313983940300254</v>
      </c>
      <c r="X157" s="3">
        <f>'finished water daily demand'!X157/'finished water daily demand'!X$371</f>
        <v>1.0206305304358596</v>
      </c>
      <c r="Y157" s="3"/>
      <c r="AA157" s="1052">
        <f t="shared" si="10"/>
        <v>0.88479629325484033</v>
      </c>
      <c r="AB157" s="1052">
        <f t="shared" si="11"/>
        <v>0.9811420526329595</v>
      </c>
      <c r="AC157" s="1052">
        <f t="shared" si="12"/>
        <v>1.0616244438629987</v>
      </c>
      <c r="AD157" s="1052">
        <f t="shared" si="13"/>
        <v>1.141915136980856</v>
      </c>
      <c r="AE157" s="1052">
        <f t="shared" si="14"/>
        <v>1.3088779024469261</v>
      </c>
    </row>
    <row r="158" spans="1:31" x14ac:dyDescent="0.2">
      <c r="A158" s="1045">
        <v>42889</v>
      </c>
      <c r="B158">
        <v>6</v>
      </c>
      <c r="C158">
        <v>3</v>
      </c>
      <c r="D158" s="3">
        <f>'finished water daily demand'!D158/'finished water daily demand'!D$371</f>
        <v>1.0925340388888602</v>
      </c>
      <c r="E158" s="3">
        <f>'finished water daily demand'!E158/'finished water daily demand'!E$371</f>
        <v>0.87284147057358252</v>
      </c>
      <c r="F158" s="3">
        <f>'finished water daily demand'!F158/'finished water daily demand'!F$371</f>
        <v>1.3896519269172389</v>
      </c>
      <c r="G158" s="3">
        <f>'finished water daily demand'!G158/'finished water daily demand'!G$371</f>
        <v>1.002801881256761</v>
      </c>
      <c r="H158" s="3">
        <f>'finished water daily demand'!H158/'finished water daily demand'!H$371</f>
        <v>1.2784785506752381</v>
      </c>
      <c r="I158" s="3">
        <f>'finished water daily demand'!I158/'finished water daily demand'!I$371</f>
        <v>0.95407011661624275</v>
      </c>
      <c r="J158" s="3">
        <f>'finished water daily demand'!J158/'finished water daily demand'!J$371</f>
        <v>1.0585024040189817</v>
      </c>
      <c r="K158" s="3">
        <f>'finished water daily demand'!K158/'finished water daily demand'!K$371</f>
        <v>0.93931224115333056</v>
      </c>
      <c r="L158" s="3">
        <f>'finished water daily demand'!L158/'finished water daily demand'!L$371</f>
        <v>1.0187250466531026</v>
      </c>
      <c r="M158" s="3">
        <f>'finished water daily demand'!M158/'finished water daily demand'!M$371</f>
        <v>1.2741838373918639</v>
      </c>
      <c r="N158" s="3">
        <f>'finished water daily demand'!N158/'finished water daily demand'!N$371</f>
        <v>0.95436289728266599</v>
      </c>
      <c r="O158" s="3">
        <f>'finished water daily demand'!O158/'finished water daily demand'!O$371</f>
        <v>1.1977544639788278</v>
      </c>
      <c r="P158" s="3">
        <f>'finished water daily demand'!P158/'finished water daily demand'!P$371</f>
        <v>0.96812133521633248</v>
      </c>
      <c r="Q158" s="3">
        <f>'finished water daily demand'!Q158/'finished water daily demand'!Q$371</f>
        <v>1.0214493291684703</v>
      </c>
      <c r="R158" s="3">
        <f>'finished water daily demand'!R158/'finished water daily demand'!R$371</f>
        <v>1.1413377803332745</v>
      </c>
      <c r="S158" s="3">
        <f>'finished water daily demand'!S158/'finished water daily demand'!S$371</f>
        <v>1.0949640321528618</v>
      </c>
      <c r="T158" s="3">
        <f>'finished water daily demand'!T158/'finished water daily demand'!T$371</f>
        <v>1.0374313145659813</v>
      </c>
      <c r="U158" s="3">
        <f>'finished water daily demand'!U158/'finished water daily demand'!U$371</f>
        <v>1.0848131992836738</v>
      </c>
      <c r="V158" s="3">
        <f>'finished water daily demand'!V158/'finished water daily demand'!V$371</f>
        <v>1.0664984188781832</v>
      </c>
      <c r="W158" s="3">
        <f>'finished water daily demand'!W158/'finished water daily demand'!W$371</f>
        <v>1.152219442699131</v>
      </c>
      <c r="X158" s="3">
        <f>'finished water daily demand'!X158/'finished water daily demand'!X$371</f>
        <v>1.14839802223339</v>
      </c>
      <c r="Y158" s="3"/>
      <c r="AA158" s="1052">
        <f t="shared" si="10"/>
        <v>0.87284147057358252</v>
      </c>
      <c r="AB158" s="1052">
        <f t="shared" si="11"/>
        <v>1.002801881256761</v>
      </c>
      <c r="AC158" s="1052">
        <f t="shared" si="12"/>
        <v>1.0664984188781832</v>
      </c>
      <c r="AD158" s="1052">
        <f t="shared" si="13"/>
        <v>1.14839802223339</v>
      </c>
      <c r="AE158" s="1052">
        <f t="shared" si="14"/>
        <v>1.3896519269172389</v>
      </c>
    </row>
    <row r="159" spans="1:31" x14ac:dyDescent="0.2">
      <c r="A159" s="1045">
        <v>42890</v>
      </c>
      <c r="B159">
        <v>6</v>
      </c>
      <c r="C159">
        <v>4</v>
      </c>
      <c r="D159" s="3">
        <f>'finished water daily demand'!D159/'finished water daily demand'!D$371</f>
        <v>0.89927797840749479</v>
      </c>
      <c r="E159" s="3">
        <f>'finished water daily demand'!E159/'finished water daily demand'!E$371</f>
        <v>1.032297195841088</v>
      </c>
      <c r="F159" s="3">
        <f>'finished water daily demand'!F159/'finished water daily demand'!F$371</f>
        <v>1.293746578810965</v>
      </c>
      <c r="G159" s="3">
        <f>'finished water daily demand'!G159/'finished water daily demand'!G$371</f>
        <v>1.0248099747830481</v>
      </c>
      <c r="H159" s="3">
        <f>'finished water daily demand'!H159/'finished water daily demand'!H$371</f>
        <v>1.148047495284557</v>
      </c>
      <c r="I159" s="3">
        <f>'finished water daily demand'!I159/'finished water daily demand'!I$371</f>
        <v>0.96950323173520081</v>
      </c>
      <c r="J159" s="3">
        <f>'finished water daily demand'!J159/'finished water daily demand'!J$371</f>
        <v>0.94472440636090826</v>
      </c>
      <c r="K159" s="3">
        <f>'finished water daily demand'!K159/'finished water daily demand'!K$371</f>
        <v>1.0480743450593686</v>
      </c>
      <c r="L159" s="3">
        <f>'finished water daily demand'!L159/'finished water daily demand'!L$371</f>
        <v>1.1878690568989487</v>
      </c>
      <c r="M159" s="3">
        <f>'finished water daily demand'!M159/'finished water daily demand'!M$371</f>
        <v>1.1418404236299715</v>
      </c>
      <c r="N159" s="3">
        <f>'finished water daily demand'!N159/'finished water daily demand'!N$371</f>
        <v>1.0483788600202193</v>
      </c>
      <c r="O159" s="3">
        <f>'finished water daily demand'!O159/'finished water daily demand'!O$371</f>
        <v>1.0909918361871975</v>
      </c>
      <c r="P159" s="3">
        <f>'finished water daily demand'!P159/'finished water daily demand'!P$371</f>
        <v>1.0159476886027681</v>
      </c>
      <c r="Q159" s="3">
        <f>'finished water daily demand'!Q159/'finished water daily demand'!Q$371</f>
        <v>1.0274667037143816</v>
      </c>
      <c r="R159" s="3">
        <f>'finished water daily demand'!R159/'finished water daily demand'!R$371</f>
        <v>1.1499530638736963</v>
      </c>
      <c r="S159" s="3">
        <f>'finished water daily demand'!S159/'finished water daily demand'!S$371</f>
        <v>1.0394856758015618</v>
      </c>
      <c r="T159" s="3">
        <f>'finished water daily demand'!T159/'finished water daily demand'!T$371</f>
        <v>1.0286252716681623</v>
      </c>
      <c r="U159" s="3">
        <f>'finished water daily demand'!U159/'finished water daily demand'!U$371</f>
        <v>1.0640503118352846</v>
      </c>
      <c r="V159" s="3">
        <f>'finished water daily demand'!V159/'finished water daily demand'!V$371</f>
        <v>1.0645912055795699</v>
      </c>
      <c r="W159" s="3">
        <f>'finished water daily demand'!W159/'finished water daily demand'!W$371</f>
        <v>1.1027781995991137</v>
      </c>
      <c r="X159" s="3">
        <f>'finished water daily demand'!X159/'finished water daily demand'!X$371</f>
        <v>1.1741626380078443</v>
      </c>
      <c r="Y159" s="3"/>
      <c r="AA159" s="1052">
        <f t="shared" si="10"/>
        <v>0.89927797840749479</v>
      </c>
      <c r="AB159" s="1052">
        <f t="shared" si="11"/>
        <v>1.0274667037143816</v>
      </c>
      <c r="AC159" s="1052">
        <f t="shared" si="12"/>
        <v>1.0483788600202193</v>
      </c>
      <c r="AD159" s="1052">
        <f t="shared" si="13"/>
        <v>1.1418404236299715</v>
      </c>
      <c r="AE159" s="1052">
        <f t="shared" si="14"/>
        <v>1.293746578810965</v>
      </c>
    </row>
    <row r="160" spans="1:31" x14ac:dyDescent="0.2">
      <c r="A160" s="1045">
        <v>42891</v>
      </c>
      <c r="B160">
        <v>6</v>
      </c>
      <c r="C160">
        <v>5</v>
      </c>
      <c r="D160" s="3">
        <f>'finished water daily demand'!D160/'finished water daily demand'!D$371</f>
        <v>1.0838185694946028</v>
      </c>
      <c r="E160" s="3">
        <f>'finished water daily demand'!E160/'finished water daily demand'!E$371</f>
        <v>1.0574964284899202</v>
      </c>
      <c r="F160" s="3">
        <f>'finished water daily demand'!F160/'finished water daily demand'!F$371</f>
        <v>1.3051594993149747</v>
      </c>
      <c r="G160" s="3">
        <f>'finished water daily demand'!G160/'finished water daily demand'!G$371</f>
        <v>1.0214777634392793</v>
      </c>
      <c r="H160" s="3">
        <f>'finished water daily demand'!H160/'finished water daily demand'!H$371</f>
        <v>0.95772806192429383</v>
      </c>
      <c r="I160" s="3">
        <f>'finished water daily demand'!I160/'finished water daily demand'!I$371</f>
        <v>0.98808079888073808</v>
      </c>
      <c r="J160" s="3">
        <f>'finished water daily demand'!J160/'finished water daily demand'!J$371</f>
        <v>1.0204418286733616</v>
      </c>
      <c r="K160" s="3">
        <f>'finished water daily demand'!K160/'finished water daily demand'!K$371</f>
        <v>1.0965946952189218</v>
      </c>
      <c r="L160" s="3">
        <f>'finished water daily demand'!L160/'finished water daily demand'!L$371</f>
        <v>1.1698374346313609</v>
      </c>
      <c r="M160" s="3">
        <f>'finished water daily demand'!M160/'finished water daily demand'!M$371</f>
        <v>1.0807087280173975</v>
      </c>
      <c r="N160" s="3">
        <f>'finished water daily demand'!N160/'finished water daily demand'!N$371</f>
        <v>1.035386096071081</v>
      </c>
      <c r="O160" s="3">
        <f>'finished water daily demand'!O160/'finished water daily demand'!O$371</f>
        <v>1.1247820281481848</v>
      </c>
      <c r="P160" s="3">
        <f>'finished water daily demand'!P160/'finished water daily demand'!P$371</f>
        <v>1.071745100886943</v>
      </c>
      <c r="Q160" s="3">
        <f>'finished water daily demand'!Q160/'finished water daily demand'!Q$371</f>
        <v>1.0534166314436249</v>
      </c>
      <c r="R160" s="3">
        <f>'finished water daily demand'!R160/'finished water daily demand'!R$371</f>
        <v>1.1675582084997758</v>
      </c>
      <c r="S160" s="3">
        <f>'finished water daily demand'!S160/'finished water daily demand'!S$371</f>
        <v>1.0945916941907725</v>
      </c>
      <c r="T160" s="3">
        <f>'finished water daily demand'!T160/'finished water daily demand'!T$371</f>
        <v>0.94595296535303874</v>
      </c>
      <c r="U160" s="3">
        <f>'finished water daily demand'!U160/'finished water daily demand'!U$371</f>
        <v>0.93539456282473132</v>
      </c>
      <c r="V160" s="3">
        <f>'finished water daily demand'!V160/'finished water daily demand'!V$371</f>
        <v>1.1227701115160031</v>
      </c>
      <c r="W160" s="3">
        <f>'finished water daily demand'!W160/'finished water daily demand'!W$371</f>
        <v>1.0822848099021605</v>
      </c>
      <c r="X160" s="3">
        <f>'finished water daily demand'!X160/'finished water daily demand'!X$371</f>
        <v>1.0647608417565431</v>
      </c>
      <c r="Y160" s="3"/>
      <c r="AA160" s="1052">
        <f t="shared" si="10"/>
        <v>0.93539456282473132</v>
      </c>
      <c r="AB160" s="1052">
        <f t="shared" si="11"/>
        <v>1.0214777634392793</v>
      </c>
      <c r="AC160" s="1052">
        <f t="shared" si="12"/>
        <v>1.071745100886943</v>
      </c>
      <c r="AD160" s="1052">
        <f t="shared" si="13"/>
        <v>1.0965946952189218</v>
      </c>
      <c r="AE160" s="1052">
        <f t="shared" si="14"/>
        <v>1.3051594993149747</v>
      </c>
    </row>
    <row r="161" spans="1:31" x14ac:dyDescent="0.2">
      <c r="A161" s="1045">
        <v>42892</v>
      </c>
      <c r="B161">
        <v>6</v>
      </c>
      <c r="C161">
        <v>6</v>
      </c>
      <c r="D161" s="3">
        <f>'finished water daily demand'!D161/'finished water daily demand'!D$371</f>
        <v>0.98226440437890483</v>
      </c>
      <c r="E161" s="3">
        <f>'finished water daily demand'!E161/'finished water daily demand'!E$371</f>
        <v>1.1169220047917992</v>
      </c>
      <c r="F161" s="3">
        <f>'finished water daily demand'!F161/'finished water daily demand'!F$371</f>
        <v>1.4192150726098827</v>
      </c>
      <c r="G161" s="3">
        <f>'finished water daily demand'!G161/'finished water daily demand'!G$371</f>
        <v>1.0407348452747807</v>
      </c>
      <c r="H161" s="3">
        <f>'finished water daily demand'!H161/'finished water daily demand'!H$371</f>
        <v>1.037317548002471</v>
      </c>
      <c r="I161" s="3">
        <f>'finished water daily demand'!I161/'finished water daily demand'!I$371</f>
        <v>1.1106059985371031</v>
      </c>
      <c r="J161" s="3">
        <f>'finished water daily demand'!J161/'finished water daily demand'!J$371</f>
        <v>1.0173955145425164</v>
      </c>
      <c r="K161" s="3">
        <f>'finished water daily demand'!K161/'finished water daily demand'!K$371</f>
        <v>1.072873635140918</v>
      </c>
      <c r="L161" s="3">
        <f>'finished water daily demand'!L161/'finished water daily demand'!L$371</f>
        <v>1.1216572685268495</v>
      </c>
      <c r="M161" s="3">
        <f>'finished water daily demand'!M161/'finished water daily demand'!M$371</f>
        <v>1.0738865074411983</v>
      </c>
      <c r="N161" s="3">
        <f>'finished water daily demand'!N161/'finished water daily demand'!N$371</f>
        <v>1.0797713145308703</v>
      </c>
      <c r="O161" s="3">
        <f>'finished water daily demand'!O161/'finished water daily demand'!O$371</f>
        <v>1.0730183298249703</v>
      </c>
      <c r="P161" s="3">
        <f>'finished water daily demand'!P161/'finished water daily demand'!P$371</f>
        <v>1.0003678916662777</v>
      </c>
      <c r="Q161" s="3">
        <f>'finished water daily demand'!Q161/'finished water daily demand'!Q$371</f>
        <v>1.0150558687134392</v>
      </c>
      <c r="R161" s="3">
        <f>'finished water daily demand'!R161/'finished water daily demand'!R$371</f>
        <v>1.1136190419858303</v>
      </c>
      <c r="S161" s="3">
        <f>'finished water daily demand'!S161/'finished water daily demand'!S$371</f>
        <v>1.0588472498302035</v>
      </c>
      <c r="T161" s="3">
        <f>'finished water daily demand'!T161/'finished water daily demand'!T$371</f>
        <v>1.0076714613117945</v>
      </c>
      <c r="U161" s="3">
        <f>'finished water daily demand'!U161/'finished water daily demand'!U$371</f>
        <v>1.0162215175345315</v>
      </c>
      <c r="V161" s="3">
        <f>'finished water daily demand'!V161/'finished water daily demand'!V$371</f>
        <v>1.1216257835368351</v>
      </c>
      <c r="W161" s="3">
        <f>'finished water daily demand'!W161/'finished water daily demand'!W$371</f>
        <v>1.1269758449908609</v>
      </c>
      <c r="X161" s="3">
        <f>'finished water daily demand'!X161/'finished water daily demand'!X$371</f>
        <v>1.1300758416730836</v>
      </c>
      <c r="Y161" s="3"/>
      <c r="AA161" s="1052">
        <f t="shared" si="10"/>
        <v>0.98226440437890483</v>
      </c>
      <c r="AB161" s="1052">
        <f t="shared" si="11"/>
        <v>1.0173955145425164</v>
      </c>
      <c r="AC161" s="1052">
        <f t="shared" si="12"/>
        <v>1.0730183298249703</v>
      </c>
      <c r="AD161" s="1052">
        <f t="shared" si="13"/>
        <v>1.1169220047917992</v>
      </c>
      <c r="AE161" s="1052">
        <f t="shared" si="14"/>
        <v>1.4192150726098827</v>
      </c>
    </row>
    <row r="162" spans="1:31" x14ac:dyDescent="0.2">
      <c r="A162" s="1045">
        <v>42893</v>
      </c>
      <c r="B162">
        <v>6</v>
      </c>
      <c r="C162">
        <v>7</v>
      </c>
      <c r="D162" s="3">
        <f>'finished water daily demand'!D162/'finished water daily demand'!D$371</f>
        <v>1.0236714961255362</v>
      </c>
      <c r="E162" s="3">
        <f>'finished water daily demand'!E162/'finished water daily demand'!E$371</f>
        <v>1.0366190559357702</v>
      </c>
      <c r="F162" s="3">
        <f>'finished water daily demand'!F162/'finished water daily demand'!F$371</f>
        <v>1.2035476909566962</v>
      </c>
      <c r="G162" s="3">
        <f>'finished water daily demand'!G162/'finished water daily demand'!G$371</f>
        <v>0.89783722392804222</v>
      </c>
      <c r="H162" s="3">
        <f>'finished water daily demand'!H162/'finished water daily demand'!H$371</f>
        <v>1.1646457723248156</v>
      </c>
      <c r="I162" s="3">
        <f>'finished water daily demand'!I162/'finished water daily demand'!I$371</f>
        <v>1.1311352945267241</v>
      </c>
      <c r="J162" s="3">
        <f>'finished water daily demand'!J162/'finished water daily demand'!J$371</f>
        <v>1.2615043733889191</v>
      </c>
      <c r="K162" s="3">
        <f>'finished water daily demand'!K162/'finished water daily demand'!K$371</f>
        <v>1.0790995438710687</v>
      </c>
      <c r="L162" s="3">
        <f>'finished water daily demand'!L162/'finished water daily demand'!L$371</f>
        <v>1.3369277293569806</v>
      </c>
      <c r="M162" s="3">
        <f>'finished water daily demand'!M162/'finished water daily demand'!M$371</f>
        <v>1.0730433116396454</v>
      </c>
      <c r="N162" s="3">
        <f>'finished water daily demand'!N162/'finished water daily demand'!N$371</f>
        <v>0.97183453327638303</v>
      </c>
      <c r="O162" s="3">
        <f>'finished water daily demand'!O162/'finished water daily demand'!O$371</f>
        <v>1.1938002925791378</v>
      </c>
      <c r="P162" s="3">
        <f>'finished water daily demand'!P162/'finished water daily demand'!P$371</f>
        <v>1.0239187475005074</v>
      </c>
      <c r="Q162" s="3">
        <f>'finished water daily demand'!Q162/'finished water daily demand'!Q$371</f>
        <v>0.96675891626431754</v>
      </c>
      <c r="R162" s="3">
        <f>'finished water daily demand'!R162/'finished water daily demand'!R$371</f>
        <v>1.1132444644405945</v>
      </c>
      <c r="S162" s="3">
        <f>'finished water daily demand'!S162/'finished water daily demand'!S$371</f>
        <v>1.1176766478403071</v>
      </c>
      <c r="T162" s="3">
        <f>'finished water daily demand'!T162/'finished water daily demand'!T$371</f>
        <v>0.99433721835774236</v>
      </c>
      <c r="U162" s="3">
        <f>'finished water daily demand'!U162/'finished water daily demand'!U$371</f>
        <v>1.0377504567093965</v>
      </c>
      <c r="V162" s="3">
        <f>'finished water daily demand'!V162/'finished water daily demand'!V$371</f>
        <v>1.0884402721409632</v>
      </c>
      <c r="W162" s="3">
        <f>'finished water daily demand'!W162/'finished water daily demand'!W$371</f>
        <v>0.95671473181514433</v>
      </c>
      <c r="X162" s="3">
        <f>'finished water daily demand'!X162/'finished water daily demand'!X$371</f>
        <v>1.1400260013242149</v>
      </c>
      <c r="Y162" s="3"/>
      <c r="AA162" s="1052">
        <f t="shared" si="10"/>
        <v>0.89783722392804222</v>
      </c>
      <c r="AB162" s="1052">
        <f t="shared" si="11"/>
        <v>1.0236714961255362</v>
      </c>
      <c r="AC162" s="1052">
        <f t="shared" si="12"/>
        <v>1.0790995438710687</v>
      </c>
      <c r="AD162" s="1052">
        <f t="shared" si="13"/>
        <v>1.1400260013242149</v>
      </c>
      <c r="AE162" s="1052">
        <f t="shared" si="14"/>
        <v>1.3369277293569806</v>
      </c>
    </row>
    <row r="163" spans="1:31" x14ac:dyDescent="0.2">
      <c r="A163" s="1045">
        <v>42894</v>
      </c>
      <c r="B163">
        <v>6</v>
      </c>
      <c r="C163">
        <v>8</v>
      </c>
      <c r="D163" s="3">
        <f>'finished water daily demand'!D163/'finished water daily demand'!D$371</f>
        <v>1.1687685597168931</v>
      </c>
      <c r="E163" s="3">
        <f>'finished water daily demand'!E163/'finished water daily demand'!E$371</f>
        <v>1.0467266319636559</v>
      </c>
      <c r="F163" s="3">
        <f>'finished water daily demand'!F163/'finished water daily demand'!F$371</f>
        <v>1.2577406554144446</v>
      </c>
      <c r="G163" s="3">
        <f>'finished water daily demand'!G163/'finished water daily demand'!G$371</f>
        <v>0.89016538850866755</v>
      </c>
      <c r="H163" s="3">
        <f>'finished water daily demand'!H163/'finished water daily demand'!H$371</f>
        <v>1.1067761037249948</v>
      </c>
      <c r="I163" s="3">
        <f>'finished water daily demand'!I163/'finished water daily demand'!I$371</f>
        <v>1.0185494547244891</v>
      </c>
      <c r="J163" s="3">
        <f>'finished water daily demand'!J163/'finished water daily demand'!J$371</f>
        <v>1.0393803598964475</v>
      </c>
      <c r="K163" s="3">
        <f>'finished water daily demand'!K163/'finished water daily demand'!K$371</f>
        <v>1.2233736746680774</v>
      </c>
      <c r="L163" s="3">
        <f>'finished water daily demand'!L163/'finished water daily demand'!L$371</f>
        <v>1.1550096085753263</v>
      </c>
      <c r="M163" s="3">
        <f>'finished water daily demand'!M163/'finished water daily demand'!M$371</f>
        <v>1.1184225765959384</v>
      </c>
      <c r="N163" s="3">
        <f>'finished water daily demand'!N163/'finished water daily demand'!N$371</f>
        <v>1.0769468006288836</v>
      </c>
      <c r="O163" s="3">
        <f>'finished water daily demand'!O163/'finished water daily demand'!O$371</f>
        <v>1.2175253209772781</v>
      </c>
      <c r="P163" s="3">
        <f>'finished water daily demand'!P163/'finished water daily demand'!P$371</f>
        <v>1.0902234646953386</v>
      </c>
      <c r="Q163" s="3">
        <f>'finished water daily demand'!Q163/'finished water daily demand'!Q$371</f>
        <v>0.99339332034815808</v>
      </c>
      <c r="R163" s="3">
        <f>'finished water daily demand'!R163/'finished water daily demand'!R$371</f>
        <v>1.125230945888138</v>
      </c>
      <c r="S163" s="3">
        <f>'finished water daily demand'!S163/'finished water daily demand'!S$371</f>
        <v>1.1429956292623769</v>
      </c>
      <c r="T163" s="3">
        <f>'finished water daily demand'!T163/'finished water daily demand'!T$371</f>
        <v>1.0107192882727207</v>
      </c>
      <c r="U163" s="3">
        <f>'finished water daily demand'!U163/'finished water daily demand'!U$371</f>
        <v>0.9732126792485829</v>
      </c>
      <c r="V163" s="3">
        <f>'finished water daily demand'!V163/'finished water daily demand'!V$371</f>
        <v>1.1452752284396404</v>
      </c>
      <c r="W163" s="3">
        <f>'finished water daily demand'!W163/'finished water daily demand'!W$371</f>
        <v>1.0574828116929815</v>
      </c>
      <c r="X163" s="3">
        <f>'finished water daily demand'!X163/'finished water daily demand'!X$371</f>
        <v>1.125511192734463</v>
      </c>
      <c r="Y163" s="3"/>
      <c r="AA163" s="1052">
        <f t="shared" si="10"/>
        <v>0.89016538850866755</v>
      </c>
      <c r="AB163" s="1052">
        <f t="shared" si="11"/>
        <v>1.0393803598964475</v>
      </c>
      <c r="AC163" s="1052">
        <f t="shared" si="12"/>
        <v>1.1067761037249948</v>
      </c>
      <c r="AD163" s="1052">
        <f t="shared" si="13"/>
        <v>1.1452752284396404</v>
      </c>
      <c r="AE163" s="1052">
        <f t="shared" si="14"/>
        <v>1.2577406554144446</v>
      </c>
    </row>
    <row r="164" spans="1:31" x14ac:dyDescent="0.2">
      <c r="A164" s="1045">
        <v>42895</v>
      </c>
      <c r="B164">
        <v>6</v>
      </c>
      <c r="C164">
        <v>9</v>
      </c>
      <c r="D164" s="3">
        <f>'finished water daily demand'!D164/'finished water daily demand'!D$371</f>
        <v>1.0635973025600998</v>
      </c>
      <c r="E164" s="3">
        <f>'finished water daily demand'!E164/'finished water daily demand'!E$371</f>
        <v>0.99179718430866359</v>
      </c>
      <c r="F164" s="3">
        <f>'finished water daily demand'!F164/'finished water daily demand'!F$371</f>
        <v>1.2574829443062896</v>
      </c>
      <c r="G164" s="3">
        <f>'finished water daily demand'!G164/'finished water daily demand'!G$371</f>
        <v>1.0494140934259926</v>
      </c>
      <c r="H164" s="3">
        <f>'finished water daily demand'!H164/'finished water daily demand'!H$371</f>
        <v>1.2039732215283114</v>
      </c>
      <c r="I164" s="3">
        <f>'finished water daily demand'!I164/'finished water daily demand'!I$371</f>
        <v>1.0660415232638587</v>
      </c>
      <c r="J164" s="3">
        <f>'finished water daily demand'!J164/'finished water daily demand'!J$371</f>
        <v>1.0332877316347568</v>
      </c>
      <c r="K164" s="3">
        <f>'finished water daily demand'!K164/'finished water daily demand'!K$371</f>
        <v>1.1823661529203258</v>
      </c>
      <c r="L164" s="3">
        <f>'finished water daily demand'!L164/'finished water daily demand'!L$371</f>
        <v>1.1696320630793382</v>
      </c>
      <c r="M164" s="3">
        <f>'finished water daily demand'!M164/'finished water daily demand'!M$371</f>
        <v>1.2302226744654547</v>
      </c>
      <c r="N164" s="3">
        <f>'finished water daily demand'!N164/'finished water daily demand'!N$371</f>
        <v>1.1507876640665327</v>
      </c>
      <c r="O164" s="3">
        <f>'finished water daily demand'!O164/'finished water daily demand'!O$371</f>
        <v>1.1970355237243386</v>
      </c>
      <c r="P164" s="3">
        <f>'finished water daily demand'!P164/'finished water daily demand'!P$371</f>
        <v>1.0536290579375356</v>
      </c>
      <c r="Q164" s="3">
        <f>'finished water daily demand'!Q164/'finished water daily demand'!Q$371</f>
        <v>0.97616858571048659</v>
      </c>
      <c r="R164" s="3">
        <f>'finished water daily demand'!R164/'finished water daily demand'!R$371</f>
        <v>1.0888969240002719</v>
      </c>
      <c r="S164" s="3">
        <f>'finished water daily demand'!S164/'finished water daily demand'!S$371</f>
        <v>1.1351765320585021</v>
      </c>
      <c r="T164" s="3">
        <f>'finished water daily demand'!T164/'finished water daily demand'!T$371</f>
        <v>1.022148639376194</v>
      </c>
      <c r="U164" s="3">
        <f>'finished water daily demand'!U164/'finished water daily demand'!U$371</f>
        <v>1.0262321954114333</v>
      </c>
      <c r="V164" s="3">
        <f>'finished water daily demand'!V164/'finished water daily demand'!V$371</f>
        <v>1.114314799225484</v>
      </c>
      <c r="W164" s="3">
        <f>'finished water daily demand'!W164/'finished water daily demand'!W$371</f>
        <v>0.8301332027967584</v>
      </c>
      <c r="X164" s="3">
        <f>'finished water daily demand'!X164/'finished water daily demand'!X$371</f>
        <v>1.1241710605998168</v>
      </c>
      <c r="Y164" s="3"/>
      <c r="AA164" s="1052">
        <f t="shared" si="10"/>
        <v>0.8301332027967584</v>
      </c>
      <c r="AB164" s="1052">
        <f t="shared" si="11"/>
        <v>1.0332877316347568</v>
      </c>
      <c r="AC164" s="1052">
        <f t="shared" si="12"/>
        <v>1.0888969240002719</v>
      </c>
      <c r="AD164" s="1052">
        <f t="shared" si="13"/>
        <v>1.1696320630793382</v>
      </c>
      <c r="AE164" s="1052">
        <f t="shared" si="14"/>
        <v>1.2574829443062896</v>
      </c>
    </row>
    <row r="165" spans="1:31" x14ac:dyDescent="0.2">
      <c r="A165" s="1045">
        <v>42896</v>
      </c>
      <c r="B165">
        <v>6</v>
      </c>
      <c r="C165">
        <v>10</v>
      </c>
      <c r="D165" s="3">
        <f>'finished water daily demand'!D165/'finished water daily demand'!D$371</f>
        <v>1.0892614318040603</v>
      </c>
      <c r="E165" s="3">
        <f>'finished water daily demand'!E165/'finished water daily demand'!E$371</f>
        <v>0.99726921684789815</v>
      </c>
      <c r="F165" s="3">
        <f>'finished water daily demand'!F165/'finished water daily demand'!F$371</f>
        <v>1.4501772214610831</v>
      </c>
      <c r="G165" s="3">
        <f>'finished water daily demand'!G165/'finished water daily demand'!G$371</f>
        <v>1.0525913181956328</v>
      </c>
      <c r="H165" s="3">
        <f>'finished water daily demand'!H165/'finished water daily demand'!H$371</f>
        <v>1.2724224225659546</v>
      </c>
      <c r="I165" s="3">
        <f>'finished water daily demand'!I165/'finished water daily demand'!I$371</f>
        <v>1.0725111429507288</v>
      </c>
      <c r="J165" s="3">
        <f>'finished water daily demand'!J165/'finished water daily demand'!J$371</f>
        <v>1.0665035664349367</v>
      </c>
      <c r="K165" s="3">
        <f>'finished water daily demand'!K165/'finished water daily demand'!K$371</f>
        <v>1.0518655408782871</v>
      </c>
      <c r="L165" s="3">
        <f>'finished water daily demand'!L165/'finished water daily demand'!L$371</f>
        <v>1.1439195447661039</v>
      </c>
      <c r="M165" s="3">
        <f>'finished water daily demand'!M165/'finished water daily demand'!M$371</f>
        <v>1.1189591557423813</v>
      </c>
      <c r="N165" s="3">
        <f>'finished water daily demand'!N165/'finished water daily demand'!N$371</f>
        <v>1.2782942916419271</v>
      </c>
      <c r="O165" s="3">
        <f>'finished water daily demand'!O165/'finished water daily demand'!O$371</f>
        <v>1.2509560428110205</v>
      </c>
      <c r="P165" s="3">
        <f>'finished water daily demand'!P165/'finished water daily demand'!P$371</f>
        <v>1.0576145873864051</v>
      </c>
      <c r="Q165" s="3">
        <f>'finished water daily demand'!Q165/'finished water daily demand'!Q$371</f>
        <v>0.97331033280117851</v>
      </c>
      <c r="R165" s="3">
        <f>'finished water daily demand'!R165/'finished water daily demand'!R$371</f>
        <v>1.1383411599713886</v>
      </c>
      <c r="S165" s="3">
        <f>'finished water daily demand'!S165/'finished water daily demand'!S$371</f>
        <v>1.1925165782202487</v>
      </c>
      <c r="T165" s="3">
        <f>'finished water daily demand'!T165/'finished water daily demand'!T$371</f>
        <v>1.0690089789004347</v>
      </c>
      <c r="U165" s="3">
        <f>'finished water daily demand'!U165/'finished water daily demand'!U$371</f>
        <v>1.1385159839365351</v>
      </c>
      <c r="V165" s="3">
        <f>'finished water daily demand'!V165/'finished water daily demand'!V$371</f>
        <v>1.1505518518991371</v>
      </c>
      <c r="W165" s="3">
        <f>'finished water daily demand'!W165/'finished water daily demand'!W$371</f>
        <v>1.0024976967361603</v>
      </c>
      <c r="X165" s="3">
        <f>'finished water daily demand'!X165/'finished water daily demand'!X$371</f>
        <v>1.1670946678390675</v>
      </c>
      <c r="Y165" s="3"/>
      <c r="AA165" s="1052">
        <f t="shared" si="10"/>
        <v>0.97331033280117851</v>
      </c>
      <c r="AB165" s="1052">
        <f t="shared" si="11"/>
        <v>1.0576145873864051</v>
      </c>
      <c r="AC165" s="1052">
        <f t="shared" si="12"/>
        <v>1.1189591557423813</v>
      </c>
      <c r="AD165" s="1052">
        <f t="shared" si="13"/>
        <v>1.1670946678390675</v>
      </c>
      <c r="AE165" s="1052">
        <f t="shared" si="14"/>
        <v>1.4501772214610831</v>
      </c>
    </row>
    <row r="166" spans="1:31" x14ac:dyDescent="0.2">
      <c r="A166" s="1045">
        <v>42897</v>
      </c>
      <c r="B166">
        <v>6</v>
      </c>
      <c r="C166">
        <v>11</v>
      </c>
      <c r="D166" s="3">
        <f>'finished water daily demand'!D166/'finished water daily demand'!D$371</f>
        <v>1.2128281856269938</v>
      </c>
      <c r="E166" s="3">
        <f>'finished water daily demand'!E166/'finished water daily demand'!E$371</f>
        <v>1.1287374126312928</v>
      </c>
      <c r="F166" s="3">
        <f>'finished water daily demand'!F166/'finished water daily demand'!F$371</f>
        <v>1.4619951165636218</v>
      </c>
      <c r="G166" s="3">
        <f>'finished water daily demand'!G166/'finished water daily demand'!G$371</f>
        <v>1.1053642466864833</v>
      </c>
      <c r="H166" s="3">
        <f>'finished water daily demand'!H166/'finished water daily demand'!H$371</f>
        <v>1.2758243216890706</v>
      </c>
      <c r="I166" s="3">
        <f>'finished water daily demand'!I166/'finished water daily demand'!I$371</f>
        <v>1.0287418164658149</v>
      </c>
      <c r="J166" s="3">
        <f>'finished water daily demand'!J166/'finished water daily demand'!J$371</f>
        <v>0.96909491940766967</v>
      </c>
      <c r="K166" s="3">
        <f>'finished water daily demand'!K166/'finished water daily demand'!K$371</f>
        <v>1.0849428548580256</v>
      </c>
      <c r="L166" s="3">
        <f>'finished water daily demand'!L166/'finished water daily demand'!L$371</f>
        <v>1.6142203988979489</v>
      </c>
      <c r="M166" s="3">
        <f>'finished water daily demand'!M166/'finished water daily demand'!M$371</f>
        <v>1.1243249472068078</v>
      </c>
      <c r="N166" s="3">
        <f>'finished water daily demand'!N166/'finished water daily demand'!N$371</f>
        <v>1.137472098528596</v>
      </c>
      <c r="O166" s="3">
        <f>'finished water daily demand'!O166/'finished water daily demand'!O$371</f>
        <v>1.2437666402661298</v>
      </c>
      <c r="P166" s="3">
        <f>'finished water daily demand'!P166/'finished water daily demand'!P$371</f>
        <v>0.98515041558877547</v>
      </c>
      <c r="Q166" s="3">
        <f>'finished water daily demand'!Q166/'finished water daily demand'!Q$371</f>
        <v>1.023705844623187</v>
      </c>
      <c r="R166" s="3">
        <f>'finished water daily demand'!R166/'finished water daily demand'!R$371</f>
        <v>1.1821667327639693</v>
      </c>
      <c r="S166" s="3">
        <f>'finished water daily demand'!S166/'finished water daily demand'!S$371</f>
        <v>1.2331014160879783</v>
      </c>
      <c r="T166" s="3">
        <f>'finished water daily demand'!T166/'finished water daily demand'!T$371</f>
        <v>1.1079068704892554</v>
      </c>
      <c r="U166" s="3">
        <f>'finished water daily demand'!U166/'finished water daily demand'!U$371</f>
        <v>1.1177530964881459</v>
      </c>
      <c r="V166" s="3">
        <f>'finished water daily demand'!V166/'finished water daily demand'!V$371</f>
        <v>1.0823689764737108</v>
      </c>
      <c r="W166" s="3">
        <f>'finished water daily demand'!W166/'finished water daily demand'!W$371</f>
        <v>1.0133933600410086</v>
      </c>
      <c r="X166" s="3">
        <f>'finished water daily demand'!X166/'finished water daily demand'!X$371</f>
        <v>1.1138791196799462</v>
      </c>
      <c r="Y166" s="3"/>
      <c r="AA166" s="1052">
        <f t="shared" si="10"/>
        <v>0.96909491940766967</v>
      </c>
      <c r="AB166" s="1052">
        <f t="shared" si="11"/>
        <v>1.0823689764737108</v>
      </c>
      <c r="AC166" s="1052">
        <f t="shared" si="12"/>
        <v>1.1177530964881459</v>
      </c>
      <c r="AD166" s="1052">
        <f t="shared" si="13"/>
        <v>1.2128281856269938</v>
      </c>
      <c r="AE166" s="1052">
        <f t="shared" si="14"/>
        <v>1.6142203988979489</v>
      </c>
    </row>
    <row r="167" spans="1:31" x14ac:dyDescent="0.2">
      <c r="A167" s="1045">
        <v>42898</v>
      </c>
      <c r="B167">
        <v>6</v>
      </c>
      <c r="C167">
        <v>12</v>
      </c>
      <c r="D167" s="3">
        <f>'finished water daily demand'!D167/'finished water daily demand'!D$371</f>
        <v>1.2831375652067563</v>
      </c>
      <c r="E167" s="3">
        <f>'finished water daily demand'!E167/'finished water daily demand'!E$371</f>
        <v>1.2055898441536648</v>
      </c>
      <c r="F167" s="3">
        <f>'finished water daily demand'!F167/'finished water daily demand'!F$371</f>
        <v>1.5182497698866106</v>
      </c>
      <c r="G167" s="3">
        <f>'finished water daily demand'!G167/'finished water daily demand'!G$371</f>
        <v>1.1217540769006022</v>
      </c>
      <c r="H167" s="3">
        <f>'finished water daily demand'!H167/'finished water daily demand'!H$371</f>
        <v>0.98113013721078468</v>
      </c>
      <c r="I167" s="3">
        <f>'finished water daily demand'!I167/'finished water daily demand'!I$371</f>
        <v>1.054367293326099</v>
      </c>
      <c r="J167" s="3">
        <f>'finished water daily demand'!J167/'finished water daily demand'!J$371</f>
        <v>1.0403346269735796</v>
      </c>
      <c r="K167" s="3">
        <f>'finished water daily demand'!K167/'finished water daily demand'!K$371</f>
        <v>1.1369761479323566</v>
      </c>
      <c r="L167" s="3">
        <f>'finished water daily demand'!L167/'finished water daily demand'!L$371</f>
        <v>1.3920905282302616</v>
      </c>
      <c r="M167" s="3">
        <f>'finished water daily demand'!M167/'finished water daily demand'!M$371</f>
        <v>1.1278510387405738</v>
      </c>
      <c r="N167" s="3">
        <f>'finished water daily demand'!N167/'finished water daily demand'!N$371</f>
        <v>1.1495771581085386</v>
      </c>
      <c r="O167" s="3">
        <f>'finished water daily demand'!O167/'finished water daily demand'!O$371</f>
        <v>1.173669965453443</v>
      </c>
      <c r="P167" s="3">
        <f>'finished water daily demand'!P167/'finished water daily demand'!P$371</f>
        <v>0.96667205178037985</v>
      </c>
      <c r="Q167" s="3">
        <f>'finished water daily demand'!Q167/'finished water daily demand'!Q$371</f>
        <v>1.1067568959340388</v>
      </c>
      <c r="R167" s="3">
        <f>'finished water daily demand'!R167/'finished water daily demand'!R$371</f>
        <v>1.0847765710026789</v>
      </c>
      <c r="S167" s="3">
        <f>'finished water daily demand'!S167/'finished water daily demand'!S$371</f>
        <v>1.2725692400694402</v>
      </c>
      <c r="T167" s="3">
        <f>'finished water daily demand'!T167/'finished water daily demand'!T$371</f>
        <v>1.1631487341560429</v>
      </c>
      <c r="U167" s="3">
        <f>'finished water daily demand'!U167/'finished water daily demand'!U$371</f>
        <v>1.0691827704928074</v>
      </c>
      <c r="V167" s="3">
        <f>'finished water daily demand'!V167/'finished water daily demand'!V$371</f>
        <v>1.0027546278151196</v>
      </c>
      <c r="W167" s="3">
        <f>'finished water daily demand'!W167/'finished water daily demand'!W$371</f>
        <v>0.965093958440014</v>
      </c>
      <c r="X167" s="3">
        <f>'finished water daily demand'!X167/'finished water daily demand'!X$371</f>
        <v>1.0469212466163182</v>
      </c>
      <c r="Y167" s="3"/>
      <c r="AA167" s="1052">
        <f t="shared" si="10"/>
        <v>0.965093958440014</v>
      </c>
      <c r="AB167" s="1052">
        <f t="shared" si="11"/>
        <v>1.0469212466163182</v>
      </c>
      <c r="AC167" s="1052">
        <f t="shared" si="12"/>
        <v>1.1217540769006022</v>
      </c>
      <c r="AD167" s="1052">
        <f t="shared" si="13"/>
        <v>1.173669965453443</v>
      </c>
      <c r="AE167" s="1052">
        <f t="shared" si="14"/>
        <v>1.5182497698866106</v>
      </c>
    </row>
    <row r="168" spans="1:31" x14ac:dyDescent="0.2">
      <c r="A168" s="1045">
        <v>42899</v>
      </c>
      <c r="B168">
        <v>6</v>
      </c>
      <c r="C168">
        <v>13</v>
      </c>
      <c r="D168" s="3">
        <f>'finished water daily demand'!D168/'finished water daily demand'!D$371</f>
        <v>1.3076304455993142</v>
      </c>
      <c r="E168" s="3">
        <f>'finished water daily demand'!E168/'finished water daily demand'!E$371</f>
        <v>0.99751319282098527</v>
      </c>
      <c r="F168" s="3">
        <f>'finished water daily demand'!F168/'finished water daily demand'!F$371</f>
        <v>1.437659824779266</v>
      </c>
      <c r="G168" s="3">
        <f>'finished water daily demand'!G168/'finished water daily demand'!G$371</f>
        <v>1.0842085793179044</v>
      </c>
      <c r="H168" s="3">
        <f>'finished water daily demand'!H168/'finished water daily demand'!H$371</f>
        <v>1.0204949699211279</v>
      </c>
      <c r="I168" s="3">
        <f>'finished water daily demand'!I168/'finished water daily demand'!I$371</f>
        <v>1.1249186767270503</v>
      </c>
      <c r="J168" s="3">
        <f>'finished water daily demand'!J168/'finished water daily demand'!J$371</f>
        <v>1.0012830819709377</v>
      </c>
      <c r="K168" s="3">
        <f>'finished water daily demand'!K168/'finished water daily demand'!K$371</f>
        <v>1.0713084625551261</v>
      </c>
      <c r="L168" s="3">
        <f>'finished water daily demand'!L168/'finished water daily demand'!L$371</f>
        <v>1.0705608263836166</v>
      </c>
      <c r="M168" s="3">
        <f>'finished water daily demand'!M168/'finished water daily demand'!M$371</f>
        <v>1.2198360352736006</v>
      </c>
      <c r="N168" s="3">
        <f>'finished water daily demand'!N168/'finished water daily demand'!N$371</f>
        <v>1.0119829808831922</v>
      </c>
      <c r="O168" s="3">
        <f>'finished water daily demand'!O168/'finished water daily demand'!O$371</f>
        <v>1.1682779135447749</v>
      </c>
      <c r="P168" s="3">
        <f>'finished water daily demand'!P168/'finished water daily demand'!P$371</f>
        <v>1.0192085763336614</v>
      </c>
      <c r="Q168" s="3">
        <f>'finished water daily demand'!Q168/'finished water daily demand'!Q$371</f>
        <v>0.84092809279112646</v>
      </c>
      <c r="R168" s="3">
        <f>'finished water daily demand'!R168/'finished water daily demand'!R$371</f>
        <v>1.0907698117264506</v>
      </c>
      <c r="S168" s="3">
        <f>'finished water daily demand'!S168/'finished water daily demand'!S$371</f>
        <v>1.2416651892160315</v>
      </c>
      <c r="T168" s="3">
        <f>'finished water daily demand'!T168/'finished water daily demand'!T$371</f>
        <v>1.1261938322548126</v>
      </c>
      <c r="U168" s="3">
        <f>'finished water daily demand'!U168/'finished water daily demand'!U$371</f>
        <v>1.1262807109758772</v>
      </c>
      <c r="V168" s="3">
        <f>'finished water daily demand'!V168/'finished water daily demand'!V$371</f>
        <v>1.1587646756416896</v>
      </c>
      <c r="W168" s="3">
        <f>'finished water daily demand'!W168/'finished water daily demand'!W$371</f>
        <v>0.98969673778748057</v>
      </c>
      <c r="X168" s="3">
        <f>'finished water daily demand'!X168/'finished water daily demand'!X$371</f>
        <v>1.0714165250451515</v>
      </c>
      <c r="Y168" s="3"/>
      <c r="AA168" s="1052">
        <f t="shared" si="10"/>
        <v>0.84092809279112646</v>
      </c>
      <c r="AB168" s="1052">
        <f t="shared" si="11"/>
        <v>1.0192085763336614</v>
      </c>
      <c r="AC168" s="1052">
        <f t="shared" si="12"/>
        <v>1.0842085793179044</v>
      </c>
      <c r="AD168" s="1052">
        <f t="shared" si="13"/>
        <v>1.1587646756416896</v>
      </c>
      <c r="AE168" s="1052">
        <f t="shared" si="14"/>
        <v>1.437659824779266</v>
      </c>
    </row>
    <row r="169" spans="1:31" x14ac:dyDescent="0.2">
      <c r="A169" s="1045">
        <v>42900</v>
      </c>
      <c r="B169">
        <v>6</v>
      </c>
      <c r="C169">
        <v>14</v>
      </c>
      <c r="D169" s="3">
        <f>'finished water daily demand'!D169/'finished water daily demand'!D$371</f>
        <v>1.3393230615784333</v>
      </c>
      <c r="E169" s="3">
        <f>'finished water daily demand'!E169/'finished water daily demand'!E$371</f>
        <v>1.0074465002966657</v>
      </c>
      <c r="F169" s="3">
        <f>'finished water daily demand'!F169/'finished water daily demand'!F$371</f>
        <v>1.3872957110712498</v>
      </c>
      <c r="G169" s="3">
        <f>'finished water daily demand'!G169/'finished water daily demand'!G$371</f>
        <v>1.0440670566185495</v>
      </c>
      <c r="H169" s="3">
        <f>'finished water daily demand'!H169/'finished water daily demand'!H$371</f>
        <v>1.198104010953265</v>
      </c>
      <c r="I169" s="3">
        <f>'finished water daily demand'!I169/'finished water daily demand'!I$371</f>
        <v>1.2015421054207061</v>
      </c>
      <c r="J169" s="3">
        <f>'finished water daily demand'!J169/'finished water daily demand'!J$371</f>
        <v>0.93668654136506357</v>
      </c>
      <c r="K169" s="3">
        <f>'finished water daily demand'!K169/'finished water daily demand'!K$371</f>
        <v>0.92320835432618131</v>
      </c>
      <c r="L169" s="3">
        <f>'finished water daily demand'!L169/'finished water daily demand'!L$371</f>
        <v>1.3493732454095528</v>
      </c>
      <c r="M169" s="3">
        <f>'finished water daily demand'!M169/'finished water daily demand'!M$371</f>
        <v>1.2094493960817461</v>
      </c>
      <c r="N169" s="3">
        <f>'finished water daily demand'!N169/'finished water daily demand'!N$371</f>
        <v>1.0692802628949201</v>
      </c>
      <c r="O169" s="3">
        <f>'finished water daily demand'!O169/'finished water daily demand'!O$371</f>
        <v>1.2157279703410551</v>
      </c>
      <c r="P169" s="3">
        <f>'finished water daily demand'!P169/'finished water daily demand'!P$371</f>
        <v>1.0394985444369977</v>
      </c>
      <c r="Q169" s="3">
        <f>'finished water daily demand'!Q169/'finished water daily demand'!Q$371</f>
        <v>1.0112574010313329</v>
      </c>
      <c r="R169" s="3">
        <f>'finished water daily demand'!R169/'finished water daily demand'!R$371</f>
        <v>1.0645493835599495</v>
      </c>
      <c r="S169" s="3">
        <f>'finished water daily demand'!S169/'finished water daily demand'!S$371</f>
        <v>1.233846092012157</v>
      </c>
      <c r="T169" s="3">
        <f>'finished water daily demand'!T169/'finished water daily demand'!T$371</f>
        <v>1.0945726275352032</v>
      </c>
      <c r="U169" s="3">
        <f>'finished water daily demand'!U169/'finished water daily demand'!U$371</f>
        <v>1.1247976475867065</v>
      </c>
      <c r="V169" s="3">
        <f>'finished water daily demand'!V169/'finished water daily demand'!V$371</f>
        <v>1.1469399531902871</v>
      </c>
      <c r="W169" s="3">
        <f>'finished water daily demand'!W169/'finished water daily demand'!W$371</f>
        <v>0.96584040554141526</v>
      </c>
      <c r="X169" s="3">
        <f>'finished water daily demand'!X169/'finished water daily demand'!X$371</f>
        <v>1.0443359698323613</v>
      </c>
      <c r="Y169" s="3"/>
      <c r="AA169" s="1052">
        <f t="shared" si="10"/>
        <v>0.92320835432618131</v>
      </c>
      <c r="AB169" s="1052">
        <f t="shared" si="11"/>
        <v>1.0394985444369977</v>
      </c>
      <c r="AC169" s="1052">
        <f t="shared" si="12"/>
        <v>1.0945726275352032</v>
      </c>
      <c r="AD169" s="1052">
        <f t="shared" si="13"/>
        <v>1.2094493960817461</v>
      </c>
      <c r="AE169" s="1052">
        <f t="shared" si="14"/>
        <v>1.3872957110712498</v>
      </c>
    </row>
    <row r="170" spans="1:31" x14ac:dyDescent="0.2">
      <c r="A170" s="1045">
        <v>42901</v>
      </c>
      <c r="B170">
        <v>6</v>
      </c>
      <c r="C170">
        <v>15</v>
      </c>
      <c r="D170" s="3">
        <f>'finished water daily demand'!D170/'finished water daily demand'!D$371</f>
        <v>1.134836791521858</v>
      </c>
      <c r="E170" s="3">
        <f>'finished water daily demand'!E170/'finished water daily demand'!E$371</f>
        <v>0.93536902710470926</v>
      </c>
      <c r="F170" s="3">
        <f>'finished water daily demand'!F170/'finished water daily demand'!F$371</f>
        <v>1.3162410769656421</v>
      </c>
      <c r="G170" s="3">
        <f>'finished water daily demand'!G170/'finished water daily demand'!G$371</f>
        <v>0.97998010821629744</v>
      </c>
      <c r="H170" s="3">
        <f>'finished water daily demand'!H170/'finished water daily demand'!H$371</f>
        <v>1.1719355561600642</v>
      </c>
      <c r="I170" s="3">
        <f>'finished water daily demand'!I170/'finished water daily demand'!I$371</f>
        <v>1.2081924407412874</v>
      </c>
      <c r="J170" s="3">
        <f>'finished water daily demand'!J170/'finished water daily demand'!J$371</f>
        <v>1.0266078620948313</v>
      </c>
      <c r="K170" s="3">
        <f>'finished water daily demand'!K170/'finished water daily demand'!K$371</f>
        <v>1.0536046215291672</v>
      </c>
      <c r="L170" s="3">
        <f>'finished water daily demand'!L170/'finished water daily demand'!L$371</f>
        <v>1.0619762955090706</v>
      </c>
      <c r="M170" s="3">
        <f>'finished water daily demand'!M170/'finished water daily demand'!M$371</f>
        <v>1.1171961099754981</v>
      </c>
      <c r="N170" s="3">
        <f>'finished water daily demand'!N170/'finished water daily demand'!N$371</f>
        <v>1.0777538046008799</v>
      </c>
      <c r="O170" s="3">
        <f>'finished water daily demand'!O170/'finished water daily demand'!O$371</f>
        <v>1.2470018714113305</v>
      </c>
      <c r="P170" s="3">
        <f>'finished water daily demand'!P170/'finished water daily demand'!P$371</f>
        <v>1.0065273462690763</v>
      </c>
      <c r="Q170" s="3">
        <f>'finished water daily demand'!Q170/'finished water daily demand'!Q$371</f>
        <v>1.1225036129488708</v>
      </c>
      <c r="R170" s="3">
        <f>'finished water daily demand'!R170/'finished water daily demand'!R$371</f>
        <v>1.0563086775647632</v>
      </c>
      <c r="S170" s="3">
        <f>'finished water daily demand'!S170/'finished water daily demand'!S$371</f>
        <v>1.3099519714632022</v>
      </c>
      <c r="T170" s="3">
        <f>'finished water daily demand'!T170/'finished water daily demand'!T$371</f>
        <v>1.2027704846480836</v>
      </c>
      <c r="U170" s="3">
        <f>'finished water daily demand'!U170/'finished water daily demand'!U$371</f>
        <v>1.074002726507612</v>
      </c>
      <c r="V170" s="3">
        <f>'finished water daily demand'!V170/'finished water daily demand'!V$371</f>
        <v>1.1381667720166659</v>
      </c>
      <c r="W170" s="3">
        <f>'finished water daily demand'!W170/'finished water daily demand'!W$371</f>
        <v>0.93649199950948736</v>
      </c>
      <c r="X170" s="3">
        <f>'finished water daily demand'!X170/'finished water daily demand'!X$371</f>
        <v>0.97749763285450075</v>
      </c>
      <c r="Y170" s="3"/>
      <c r="AA170" s="1052">
        <f t="shared" si="10"/>
        <v>0.93536902710470926</v>
      </c>
      <c r="AB170" s="1052">
        <f t="shared" si="11"/>
        <v>1.0266078620948313</v>
      </c>
      <c r="AC170" s="1052">
        <f t="shared" si="12"/>
        <v>1.0777538046008799</v>
      </c>
      <c r="AD170" s="1052">
        <f t="shared" si="13"/>
        <v>1.1719355561600642</v>
      </c>
      <c r="AE170" s="1052">
        <f t="shared" si="14"/>
        <v>1.3162410769656421</v>
      </c>
    </row>
    <row r="171" spans="1:31" x14ac:dyDescent="0.2">
      <c r="A171" s="1045">
        <v>42902</v>
      </c>
      <c r="B171">
        <v>6</v>
      </c>
      <c r="C171">
        <v>16</v>
      </c>
      <c r="D171" s="3">
        <f>'finished water daily demand'!D171/'finished water daily demand'!D$371</f>
        <v>1.0599802105190048</v>
      </c>
      <c r="E171" s="3">
        <f>'finished water daily demand'!E171/'finished water daily demand'!E$371</f>
        <v>0.95516593463518873</v>
      </c>
      <c r="F171" s="3">
        <f>'finished water daily demand'!F171/'finished water daily demand'!F$371</f>
        <v>1.4197673106987863</v>
      </c>
      <c r="G171" s="3">
        <f>'finished water daily demand'!G171/'finished water daily demand'!G$371</f>
        <v>1.0122560622786168</v>
      </c>
      <c r="H171" s="3">
        <f>'finished water daily demand'!H171/'finished water daily demand'!H$371</f>
        <v>1.1986273800491289</v>
      </c>
      <c r="I171" s="3">
        <f>'finished water daily demand'!I171/'finished water daily demand'!I$371</f>
        <v>1.2566965168294413</v>
      </c>
      <c r="J171" s="3">
        <f>'finished water daily demand'!J171/'finished water daily demand'!J$371</f>
        <v>1.0890022479073234</v>
      </c>
      <c r="K171" s="3">
        <f>'finished water daily demand'!K171/'finished water daily demand'!K$371</f>
        <v>1.2392340902041032</v>
      </c>
      <c r="L171" s="3">
        <f>'finished water daily demand'!L171/'finished water daily demand'!L$371</f>
        <v>1.1103207588552</v>
      </c>
      <c r="M171" s="3">
        <f>'finished water daily demand'!M171/'finished water daily demand'!M$371</f>
        <v>1.0639981203138977</v>
      </c>
      <c r="N171" s="3">
        <f>'finished water daily demand'!N171/'finished water daily demand'!N$371</f>
        <v>1.2209970096301992</v>
      </c>
      <c r="O171" s="3">
        <f>'finished water daily demand'!O171/'finished water daily demand'!O$371</f>
        <v>1.1894866510522033</v>
      </c>
      <c r="P171" s="3">
        <f>'finished water daily demand'!P171/'finished water daily demand'!P$371</f>
        <v>1.0572522665274169</v>
      </c>
      <c r="Q171" s="3">
        <f>'finished water daily demand'!Q171/'finished water daily demand'!Q$371</f>
        <v>1.0639470368989699</v>
      </c>
      <c r="R171" s="3">
        <f>'finished water daily demand'!R171/'finished water daily demand'!R$371</f>
        <v>1.1286021437952596</v>
      </c>
      <c r="S171" s="3">
        <f>'finished water daily demand'!S171/'finished water daily demand'!S$371</f>
        <v>1.3377283834350611</v>
      </c>
      <c r="T171" s="3">
        <f>'finished water daily demand'!T171/'finished water daily demand'!T$371</f>
        <v>1.1140025244111078</v>
      </c>
      <c r="U171" s="3">
        <f>'finished water daily demand'!U171/'finished water daily demand'!U$371</f>
        <v>1.1818955880697763</v>
      </c>
      <c r="V171" s="3">
        <f>'finished water daily demand'!V171/'finished water daily demand'!V$371</f>
        <v>1.1351152307388845</v>
      </c>
      <c r="W171" s="3">
        <f>'finished water daily demand'!W171/'finished water daily demand'!W$371</f>
        <v>1.0057011191000542</v>
      </c>
      <c r="X171" s="3">
        <f>'finished water daily demand'!X171/'finished water daily demand'!X$371</f>
        <v>0.91351455548010396</v>
      </c>
      <c r="Y171" s="3"/>
      <c r="AA171" s="1052">
        <f t="shared" si="10"/>
        <v>0.91351455548010396</v>
      </c>
      <c r="AB171" s="1052">
        <f t="shared" si="11"/>
        <v>1.0599802105190048</v>
      </c>
      <c r="AC171" s="1052">
        <f t="shared" si="12"/>
        <v>1.1140025244111078</v>
      </c>
      <c r="AD171" s="1052">
        <f t="shared" si="13"/>
        <v>1.1986273800491289</v>
      </c>
      <c r="AE171" s="1052">
        <f t="shared" si="14"/>
        <v>1.4197673106987863</v>
      </c>
    </row>
    <row r="172" spans="1:31" x14ac:dyDescent="0.2">
      <c r="A172" s="1045">
        <v>42903</v>
      </c>
      <c r="B172">
        <v>6</v>
      </c>
      <c r="C172">
        <v>17</v>
      </c>
      <c r="D172" s="3">
        <f>'finished water daily demand'!D172/'finished water daily demand'!D$371</f>
        <v>1.1090348682953797</v>
      </c>
      <c r="E172" s="3">
        <f>'finished water daily demand'!E172/'finished water daily demand'!E$371</f>
        <v>0.95460827526813286</v>
      </c>
      <c r="F172" s="3">
        <f>'finished water daily demand'!F172/'finished water daily demand'!F$371</f>
        <v>1.407728520360686</v>
      </c>
      <c r="G172" s="3">
        <f>'finished water daily demand'!G172/'finished water daily demand'!G$371</f>
        <v>0.98796191678392975</v>
      </c>
      <c r="H172" s="3">
        <f>'finished water daily demand'!H172/'finished water daily demand'!H$371</f>
        <v>1.1896927219125935</v>
      </c>
      <c r="I172" s="3">
        <f>'finished water daily demand'!I172/'finished water daily demand'!I$371</f>
        <v>1.226914580393794</v>
      </c>
      <c r="J172" s="3">
        <f>'finished water daily demand'!J172/'finished water daily demand'!J$371</f>
        <v>1.0327738955163013</v>
      </c>
      <c r="K172" s="3">
        <f>'finished water daily demand'!K172/'finished water daily demand'!K$371</f>
        <v>1.3615610231870059</v>
      </c>
      <c r="L172" s="3">
        <f>'finished water daily demand'!L172/'finished water daily demand'!L$371</f>
        <v>1.1018594509118671</v>
      </c>
      <c r="M172" s="3">
        <f>'finished water daily demand'!M172/'finished water daily demand'!M$371</f>
        <v>1.1314921115200061</v>
      </c>
      <c r="N172" s="3">
        <f>'finished water daily demand'!N172/'finished water daily demand'!N$371</f>
        <v>1.1408615152109798</v>
      </c>
      <c r="O172" s="3">
        <f>'finished water daily demand'!O172/'finished water daily demand'!O$371</f>
        <v>1.1671995031630413</v>
      </c>
      <c r="P172" s="3">
        <f>'finished water daily demand'!P172/'finished water daily demand'!P$371</f>
        <v>1.0322521272572349</v>
      </c>
      <c r="Q172" s="3">
        <f>'finished water daily demand'!Q172/'finished water daily demand'!Q$371</f>
        <v>1.086512191446138</v>
      </c>
      <c r="R172" s="3">
        <f>'finished water daily demand'!R172/'finished water daily demand'!R$371</f>
        <v>1.2286143483731997</v>
      </c>
      <c r="S172" s="3">
        <f>'finished water daily demand'!S172/'finished water daily demand'!S$371</f>
        <v>1.4095896101182888</v>
      </c>
      <c r="T172" s="3">
        <f>'finished water daily demand'!T172/'finished water daily demand'!T$371</f>
        <v>1.0736188171788354</v>
      </c>
      <c r="U172" s="3">
        <f>'finished water daily demand'!U172/'finished water daily demand'!U$371</f>
        <v>1.0258349462893341</v>
      </c>
      <c r="V172" s="3">
        <f>'finished water daily demand'!V172/'finished water daily demand'!V$371</f>
        <v>1.1095585725374659</v>
      </c>
      <c r="W172" s="3">
        <f>'finished water daily demand'!W172/'finished water daily demand'!W$371</f>
        <v>1.04201855101239</v>
      </c>
      <c r="X172" s="3">
        <f>'finished water daily demand'!X172/'finished water daily demand'!X$371</f>
        <v>0.96818156496774055</v>
      </c>
      <c r="Y172" s="3"/>
      <c r="AA172" s="1052">
        <f t="shared" si="10"/>
        <v>0.95460827526813286</v>
      </c>
      <c r="AB172" s="1052">
        <f t="shared" si="11"/>
        <v>1.0327738955163013</v>
      </c>
      <c r="AC172" s="1052">
        <f t="shared" si="12"/>
        <v>1.1090348682953797</v>
      </c>
      <c r="AD172" s="1052">
        <f t="shared" si="13"/>
        <v>1.1896927219125935</v>
      </c>
      <c r="AE172" s="1052">
        <f t="shared" si="14"/>
        <v>1.4095896101182888</v>
      </c>
    </row>
    <row r="173" spans="1:31" x14ac:dyDescent="0.2">
      <c r="A173" s="1045">
        <v>42904</v>
      </c>
      <c r="B173">
        <v>6</v>
      </c>
      <c r="C173">
        <v>18</v>
      </c>
      <c r="D173" s="3">
        <f>'finished water daily demand'!D173/'finished water daily demand'!D$371</f>
        <v>1.118508204593486</v>
      </c>
      <c r="E173" s="3">
        <f>'finished water daily demand'!E173/'finished water daily demand'!E$371</f>
        <v>1.0736685501345371</v>
      </c>
      <c r="F173" s="3">
        <f>'finished water daily demand'!F173/'finished water daily demand'!F$371</f>
        <v>1.3205853499316844</v>
      </c>
      <c r="G173" s="3">
        <f>'finished water daily demand'!G173/'finished water daily demand'!G$371</f>
        <v>1.0065603056793837</v>
      </c>
      <c r="H173" s="3">
        <f>'finished water daily demand'!H173/'finished water daily demand'!H$371</f>
        <v>1.2667027460182978</v>
      </c>
      <c r="I173" s="3">
        <f>'finished water daily demand'!I173/'finished water daily demand'!I$371</f>
        <v>1.1973495027186003</v>
      </c>
      <c r="J173" s="3">
        <f>'finished water daily demand'!J173/'finished water daily demand'!J$371</f>
        <v>1.0481889790699759</v>
      </c>
      <c r="K173" s="3">
        <f>'finished water daily demand'!K173/'finished water daily demand'!K$371</f>
        <v>1.4066727752708341</v>
      </c>
      <c r="L173" s="3">
        <f>'finished water daily demand'!L173/'finished water daily demand'!L$371</f>
        <v>1.4017840654857303</v>
      </c>
      <c r="M173" s="3">
        <f>'finished water daily demand'!M173/'finished water daily demand'!M$371</f>
        <v>1.1308405511278972</v>
      </c>
      <c r="N173" s="3">
        <f>'finished water daily demand'!N173/'finished water daily demand'!N$371</f>
        <v>1.1528051739965233</v>
      </c>
      <c r="O173" s="3">
        <f>'finished water daily demand'!O173/'finished water daily demand'!O$371</f>
        <v>1.188048770543225</v>
      </c>
      <c r="P173" s="3">
        <f>'finished water daily demand'!P173/'finished water daily demand'!P$371</f>
        <v>1.0047157419741355</v>
      </c>
      <c r="Q173" s="3">
        <f>'finished water daily demand'!Q173/'finished water daily demand'!Q$371</f>
        <v>1.0763578718999123</v>
      </c>
      <c r="R173" s="3">
        <f>'finished water daily demand'!R173/'finished water daily demand'!R$371</f>
        <v>1.2675704130777161</v>
      </c>
      <c r="S173" s="3">
        <f>'finished water daily demand'!S173/'finished water daily demand'!S$371</f>
        <v>1.2803883372733147</v>
      </c>
      <c r="T173" s="3">
        <f>'finished water daily demand'!T173/'finished water daily demand'!T$371</f>
        <v>1.0237052081455242</v>
      </c>
      <c r="U173" s="3">
        <f>'finished water daily demand'!U173/'finished water daily demand'!U$371</f>
        <v>1.0551254482254544</v>
      </c>
      <c r="V173" s="3">
        <f>'finished water daily demand'!V173/'finished water daily demand'!V$371</f>
        <v>1.1698646570396192</v>
      </c>
      <c r="W173" s="3">
        <f>'finished water daily demand'!W173/'finished water daily demand'!W$371</f>
        <v>1.1634523324204691</v>
      </c>
      <c r="X173" s="3">
        <f>'finished water daily demand'!X173/'finished water daily demand'!X$371</f>
        <v>0.99840878584115522</v>
      </c>
      <c r="Y173" s="3"/>
      <c r="AA173" s="1052">
        <f t="shared" si="10"/>
        <v>0.99840878584115522</v>
      </c>
      <c r="AB173" s="1052">
        <f t="shared" si="11"/>
        <v>1.0551254482254544</v>
      </c>
      <c r="AC173" s="1052">
        <f t="shared" si="12"/>
        <v>1.1528051739965233</v>
      </c>
      <c r="AD173" s="1052">
        <f t="shared" si="13"/>
        <v>1.2667027460182978</v>
      </c>
      <c r="AE173" s="1052">
        <f t="shared" si="14"/>
        <v>1.4066727752708341</v>
      </c>
    </row>
    <row r="174" spans="1:31" x14ac:dyDescent="0.2">
      <c r="A174" s="1045">
        <v>42905</v>
      </c>
      <c r="B174">
        <v>6</v>
      </c>
      <c r="C174">
        <v>19</v>
      </c>
      <c r="D174" s="3">
        <f>'finished water daily demand'!D174/'finished water daily demand'!D$371</f>
        <v>1.1135476212228415</v>
      </c>
      <c r="E174" s="3">
        <f>'finished water daily demand'!E174/'finished water daily demand'!E$371</f>
        <v>1.1581190905330432</v>
      </c>
      <c r="F174" s="3">
        <f>'finished water daily demand'!F174/'finished water daily demand'!F$371</f>
        <v>1.3257027562221919</v>
      </c>
      <c r="G174" s="3">
        <f>'finished water daily demand'!G174/'finished water daily demand'!G$371</f>
        <v>0.99082916840531243</v>
      </c>
      <c r="H174" s="3">
        <f>'finished water daily demand'!H174/'finished water daily demand'!H$371</f>
        <v>1.1539540893664508</v>
      </c>
      <c r="I174" s="3">
        <f>'finished water daily demand'!I174/'finished water daily demand'!I$371</f>
        <v>1.089064694998698</v>
      </c>
      <c r="J174" s="3">
        <f>'finished water daily demand'!J174/'finished water daily demand'!J$371</f>
        <v>1.1346969598700012</v>
      </c>
      <c r="K174" s="3">
        <f>'finished water daily demand'!K174/'finished water daily demand'!K$371</f>
        <v>1.2444165505437259</v>
      </c>
      <c r="L174" s="3">
        <f>'finished water daily demand'!L174/'finished water daily demand'!L$371</f>
        <v>1.1102796845447953</v>
      </c>
      <c r="M174" s="3">
        <f>'finished water daily demand'!M174/'finished water daily demand'!M$371</f>
        <v>1.1713522766843176</v>
      </c>
      <c r="N174" s="3">
        <f>'finished water daily demand'!N174/'finished water daily demand'!N$371</f>
        <v>1.1213320190886726</v>
      </c>
      <c r="O174" s="3">
        <f>'finished water daily demand'!O174/'finished water daily demand'!O$371</f>
        <v>1.1916434718156705</v>
      </c>
      <c r="P174" s="3">
        <f>'finished water daily demand'!P174/'finished water daily demand'!P$371</f>
        <v>1.142397668389632</v>
      </c>
      <c r="Q174" s="3">
        <f>'finished water daily demand'!Q174/'finished water daily demand'!Q$371</f>
        <v>1.041381882351802</v>
      </c>
      <c r="R174" s="3">
        <f>'finished water daily demand'!R174/'finished water daily demand'!R$371</f>
        <v>1.1821667327639693</v>
      </c>
      <c r="S174" s="3">
        <f>'finished water daily demand'!S174/'finished water daily demand'!S$371</f>
        <v>1.1489530366558049</v>
      </c>
      <c r="T174" s="3">
        <f>'finished water daily demand'!T174/'finished water daily demand'!T$371</f>
        <v>1.0229432514052927</v>
      </c>
      <c r="U174" s="3">
        <f>'finished water daily demand'!U174/'finished water daily demand'!U$371</f>
        <v>0.99098295664382408</v>
      </c>
      <c r="V174" s="3">
        <f>'finished water daily demand'!V174/'finished water daily demand'!V$371</f>
        <v>1.4310548368518001</v>
      </c>
      <c r="W174" s="3">
        <f>'finished water daily demand'!W174/'finished water daily demand'!W$371</f>
        <v>1.0005126830686095</v>
      </c>
      <c r="X174" s="3">
        <f>'finished water daily demand'!X174/'finished water daily demand'!X$371</f>
        <v>0.99960719265613218</v>
      </c>
      <c r="Y174" s="3"/>
      <c r="AA174" s="1052">
        <f t="shared" si="10"/>
        <v>0.99082916840531243</v>
      </c>
      <c r="AB174" s="1052">
        <f t="shared" si="11"/>
        <v>1.041381882351802</v>
      </c>
      <c r="AC174" s="1052">
        <f t="shared" si="12"/>
        <v>1.1346969598700012</v>
      </c>
      <c r="AD174" s="1052">
        <f t="shared" si="13"/>
        <v>1.1713522766843176</v>
      </c>
      <c r="AE174" s="1052">
        <f t="shared" si="14"/>
        <v>1.4310548368518001</v>
      </c>
    </row>
    <row r="175" spans="1:31" x14ac:dyDescent="0.2">
      <c r="A175" s="1045">
        <v>42906</v>
      </c>
      <c r="B175">
        <v>6</v>
      </c>
      <c r="C175">
        <v>20</v>
      </c>
      <c r="D175" s="3">
        <f>'finished water daily demand'!D175/'finished water daily demand'!D$371</f>
        <v>1.039552252610725</v>
      </c>
      <c r="E175" s="3">
        <f>'finished water daily demand'!E175/'finished water daily demand'!E$371</f>
        <v>1.1279009235807096</v>
      </c>
      <c r="F175" s="3">
        <f>'finished water daily demand'!F175/'finished water daily demand'!F$371</f>
        <v>1.4744020656276582</v>
      </c>
      <c r="G175" s="3">
        <f>'finished water daily demand'!G175/'finished water daily demand'!G$371</f>
        <v>1.0315518907576502</v>
      </c>
      <c r="H175" s="3">
        <f>'finished water daily demand'!H175/'finished water daily demand'!H$371</f>
        <v>1.0697290484391924</v>
      </c>
      <c r="I175" s="3">
        <f>'finished water daily demand'!I175/'finished water daily demand'!I$371</f>
        <v>1.0183325959640352</v>
      </c>
      <c r="J175" s="3">
        <f>'finished water daily demand'!J175/'finished water daily demand'!J$371</f>
        <v>1.2003578752926767</v>
      </c>
      <c r="K175" s="3">
        <f>'finished water daily demand'!K175/'finished water daily demand'!K$371</f>
        <v>1.1777749800020023</v>
      </c>
      <c r="L175" s="3">
        <f>'finished water daily demand'!L175/'finished water daily demand'!L$371</f>
        <v>1.112744143169067</v>
      </c>
      <c r="M175" s="3">
        <f>'finished water daily demand'!M175/'finished water daily demand'!M$371</f>
        <v>1.2447103114194065</v>
      </c>
      <c r="N175" s="3">
        <f>'finished water daily demand'!N175/'finished water daily demand'!N$371</f>
        <v>1.1887168507503525</v>
      </c>
      <c r="O175" s="3">
        <f>'finished water daily demand'!O175/'finished water daily demand'!O$371</f>
        <v>1.1981139341060723</v>
      </c>
      <c r="P175" s="3">
        <f>'finished water daily demand'!P175/'finished water daily demand'!P$371</f>
        <v>1.1489194438514185</v>
      </c>
      <c r="Q175" s="3">
        <f>'finished water daily demand'!Q175/'finished water daily demand'!Q$371</f>
        <v>1.0819991605367045</v>
      </c>
      <c r="R175" s="3">
        <f>'finished water daily demand'!R175/'finished water daily demand'!R$371</f>
        <v>1.1435852456046889</v>
      </c>
      <c r="S175" s="3">
        <f>'finished water daily demand'!S175/'finished water daily demand'!S$371</f>
        <v>1.1638465551393755</v>
      </c>
      <c r="T175" s="3">
        <f>'finished water daily demand'!T175/'finished water daily demand'!T$371</f>
        <v>1.0964720768376375</v>
      </c>
      <c r="U175" s="3">
        <f>'finished water daily demand'!U175/'finished water daily demand'!U$371</f>
        <v>1.0636530627131855</v>
      </c>
      <c r="V175" s="3">
        <f>'finished water daily demand'!V175/'finished water daily demand'!V$371</f>
        <v>1.3305510533925393</v>
      </c>
      <c r="W175" s="3">
        <f>'finished water daily demand'!W175/'finished water daily demand'!W$371</f>
        <v>1.0533235415872177</v>
      </c>
      <c r="X175" s="3">
        <f>'finished water daily demand'!X175/'finished water daily demand'!X$371</f>
        <v>0.99263771411602031</v>
      </c>
      <c r="Y175" s="3"/>
      <c r="AA175" s="1052">
        <f t="shared" si="10"/>
        <v>0.99263771411602031</v>
      </c>
      <c r="AB175" s="1052">
        <f t="shared" si="11"/>
        <v>1.0636530627131855</v>
      </c>
      <c r="AC175" s="1052">
        <f t="shared" si="12"/>
        <v>1.1279009235807096</v>
      </c>
      <c r="AD175" s="1052">
        <f t="shared" si="13"/>
        <v>1.1887168507503525</v>
      </c>
      <c r="AE175" s="1052">
        <f t="shared" si="14"/>
        <v>1.4744020656276582</v>
      </c>
    </row>
    <row r="176" spans="1:31" x14ac:dyDescent="0.2">
      <c r="A176" s="1045">
        <v>42907</v>
      </c>
      <c r="B176">
        <v>6</v>
      </c>
      <c r="C176">
        <v>21</v>
      </c>
      <c r="D176" s="3">
        <f>'finished water daily demand'!D176/'finished water daily demand'!D$371</f>
        <v>1.0361763000390363</v>
      </c>
      <c r="E176" s="3">
        <f>'finished water daily demand'!E176/'finished water daily demand'!E$371</f>
        <v>1.2061126498102792</v>
      </c>
      <c r="F176" s="3">
        <f>'finished water daily demand'!F176/'finished water daily demand'!F$371</f>
        <v>1.3976409712700455</v>
      </c>
      <c r="G176" s="3">
        <f>'finished water daily demand'!G176/'finished water daily demand'!G$371</f>
        <v>0.93453029535303178</v>
      </c>
      <c r="H176" s="3">
        <f>'finished water daily demand'!H176/'finished water daily demand'!H$371</f>
        <v>1.1282342366554194</v>
      </c>
      <c r="I176" s="3">
        <f>'finished water daily demand'!I176/'finished water daily demand'!I$371</f>
        <v>1.1368097654252636</v>
      </c>
      <c r="J176" s="3">
        <f>'finished water daily demand'!J176/'finished water daily demand'!J$371</f>
        <v>1.2359960803655767</v>
      </c>
      <c r="K176" s="3">
        <f>'finished water daily demand'!K176/'finished water daily demand'!K$371</f>
        <v>1.1465758731252147</v>
      </c>
      <c r="L176" s="3">
        <f>'finished water daily demand'!L176/'finished water daily demand'!L$371</f>
        <v>1.2529718388901254</v>
      </c>
      <c r="M176" s="3">
        <f>'finished water daily demand'!M176/'finished water daily demand'!M$371</f>
        <v>1.1652582706640047</v>
      </c>
      <c r="N176" s="3">
        <f>'finished water daily demand'!N176/'finished water daily demand'!N$371</f>
        <v>1.1314195687386248</v>
      </c>
      <c r="O176" s="3">
        <f>'finished water daily demand'!O176/'finished water daily demand'!O$371</f>
        <v>1.3066739125339253</v>
      </c>
      <c r="P176" s="3">
        <f>'finished water daily demand'!P176/'finished water daily demand'!P$371</f>
        <v>1.1996443641097594</v>
      </c>
      <c r="Q176" s="3">
        <f>'finished water daily demand'!Q176/'finished water daily demand'!Q$371</f>
        <v>1.1222403528124874</v>
      </c>
      <c r="R176" s="3">
        <f>'finished water daily demand'!R176/'finished water daily demand'!R$371</f>
        <v>1.0915189668169221</v>
      </c>
      <c r="S176" s="3">
        <f>'finished water daily demand'!S176/'finished water daily demand'!S$371</f>
        <v>1.2103888004005332</v>
      </c>
      <c r="T176" s="3">
        <f>'finished water daily demand'!T176/'finished water daily demand'!T$371</f>
        <v>1.2206710254953805</v>
      </c>
      <c r="U176" s="3">
        <f>'finished water daily demand'!U176/'finished water daily demand'!U$371</f>
        <v>0.98542146893443405</v>
      </c>
      <c r="V176" s="3">
        <f>'finished water daily demand'!V176/'finished water daily demand'!V$371</f>
        <v>1.1686286443402691</v>
      </c>
      <c r="W176" s="3">
        <f>'finished water daily demand'!W176/'finished water daily demand'!W$371</f>
        <v>0.9414661496987915</v>
      </c>
      <c r="X176" s="3">
        <f>'finished water daily demand'!X176/'finished water daily demand'!X$371</f>
        <v>0.95940900376900629</v>
      </c>
      <c r="Y176" s="3"/>
      <c r="AA176" s="1052">
        <f t="shared" si="10"/>
        <v>0.93453029535303178</v>
      </c>
      <c r="AB176" s="1052">
        <f t="shared" si="11"/>
        <v>1.0915189668169221</v>
      </c>
      <c r="AC176" s="1052">
        <f t="shared" si="12"/>
        <v>1.1465758731252147</v>
      </c>
      <c r="AD176" s="1052">
        <f t="shared" si="13"/>
        <v>1.2103888004005332</v>
      </c>
      <c r="AE176" s="1052">
        <f t="shared" si="14"/>
        <v>1.3976409712700455</v>
      </c>
    </row>
    <row r="177" spans="1:31" x14ac:dyDescent="0.2">
      <c r="A177" s="1045">
        <v>42908</v>
      </c>
      <c r="B177">
        <v>6</v>
      </c>
      <c r="C177">
        <v>22</v>
      </c>
      <c r="D177" s="3">
        <f>'finished water daily demand'!D177/'finished water daily demand'!D$371</f>
        <v>1.1196450049492588</v>
      </c>
      <c r="E177" s="3">
        <f>'finished water daily demand'!E177/'finished water daily demand'!E$371</f>
        <v>1.066906930308986</v>
      </c>
      <c r="F177" s="3">
        <f>'finished water daily demand'!F177/'finished water daily demand'!F$371</f>
        <v>1.2946669756258045</v>
      </c>
      <c r="G177" s="3">
        <f>'finished water daily demand'!G177/'finished water daily demand'!G$371</f>
        <v>0.9148857470822086</v>
      </c>
      <c r="H177" s="3">
        <f>'finished water daily demand'!H177/'finished water daily demand'!H$371</f>
        <v>1.2367585570335069</v>
      </c>
      <c r="I177" s="3">
        <f>'finished water daily demand'!I177/'finished water daily demand'!I$371</f>
        <v>1.0832817947199314</v>
      </c>
      <c r="J177" s="3">
        <f>'finished water daily demand'!J177/'finished water daily demand'!J$371</f>
        <v>1.181052318270694</v>
      </c>
      <c r="K177" s="3">
        <f>'finished water daily demand'!K177/'finished water daily demand'!K$371</f>
        <v>1.1851834635747516</v>
      </c>
      <c r="L177" s="3">
        <f>'finished water daily demand'!L177/'finished water daily demand'!L$371</f>
        <v>0.99420368334159925</v>
      </c>
      <c r="M177" s="3">
        <f>'finished water daily demand'!M177/'finished water daily demand'!M$371</f>
        <v>1.1408439195008637</v>
      </c>
      <c r="N177" s="3">
        <f>'finished water daily demand'!N177/'finished water daily demand'!N$371</f>
        <v>1.2076814440922625</v>
      </c>
      <c r="O177" s="3">
        <f>'finished water daily demand'!O177/'finished water daily demand'!O$371</f>
        <v>1.1916434718156705</v>
      </c>
      <c r="P177" s="3">
        <f>'finished water daily demand'!P177/'finished water daily demand'!P$371</f>
        <v>1.1898617009170793</v>
      </c>
      <c r="Q177" s="3">
        <f>'finished water daily demand'!Q177/'finished water daily demand'!Q$371</f>
        <v>1.0589074857167691</v>
      </c>
      <c r="R177" s="3">
        <f>'finished water daily demand'!R177/'finished water daily demand'!R$371</f>
        <v>1.028964516762555</v>
      </c>
      <c r="S177" s="3">
        <f>'finished water daily demand'!S177/'finished water daily demand'!S$371</f>
        <v>1.2431545410643885</v>
      </c>
      <c r="T177" s="3">
        <f>'finished water daily demand'!T177/'finished water daily demand'!T$371</f>
        <v>1.2568639706563793</v>
      </c>
      <c r="U177" s="3">
        <f>'finished water daily demand'!U177/'finished water daily demand'!U$371</f>
        <v>0.97680116298487973</v>
      </c>
      <c r="V177" s="3">
        <f>'finished water daily demand'!V177/'finished water daily demand'!V$371</f>
        <v>1.2136295267392974</v>
      </c>
      <c r="W177" s="3">
        <f>'finished water daily demand'!W177/'finished water daily demand'!W$371</f>
        <v>1.0062258666765942</v>
      </c>
      <c r="X177" s="3">
        <f>'finished water daily demand'!X177/'finished water daily demand'!X$371</f>
        <v>1.037495922977693</v>
      </c>
      <c r="Y177" s="3"/>
      <c r="AA177" s="1052">
        <f t="shared" si="10"/>
        <v>0.9148857470822086</v>
      </c>
      <c r="AB177" s="1052">
        <f t="shared" si="11"/>
        <v>1.037495922977693</v>
      </c>
      <c r="AC177" s="1052">
        <f t="shared" si="12"/>
        <v>1.1408439195008637</v>
      </c>
      <c r="AD177" s="1052">
        <f t="shared" si="13"/>
        <v>1.2076814440922625</v>
      </c>
      <c r="AE177" s="1052">
        <f t="shared" si="14"/>
        <v>1.2946669756258045</v>
      </c>
    </row>
    <row r="178" spans="1:31" x14ac:dyDescent="0.2">
      <c r="A178" s="1045">
        <v>42909</v>
      </c>
      <c r="B178">
        <v>6</v>
      </c>
      <c r="C178">
        <v>23</v>
      </c>
      <c r="D178" s="3">
        <f>'finished water daily demand'!D178/'finished water daily demand'!D$371</f>
        <v>1.1602253328007825</v>
      </c>
      <c r="E178" s="3">
        <f>'finished water daily demand'!E178/'finished water daily demand'!E$371</f>
        <v>0.96199726188162171</v>
      </c>
      <c r="F178" s="3">
        <f>'finished water daily demand'!F178/'finished water daily demand'!F$371</f>
        <v>1.2983853787577562</v>
      </c>
      <c r="G178" s="3">
        <f>'finished water daily demand'!G178/'finished water daily demand'!G$371</f>
        <v>1.0513126789590701</v>
      </c>
      <c r="H178" s="3">
        <f>'finished water daily demand'!H178/'finished water daily demand'!H$371</f>
        <v>1.258104539443389</v>
      </c>
      <c r="I178" s="3">
        <f>'finished water daily demand'!I178/'finished water daily demand'!I$371</f>
        <v>1.2230472658323688</v>
      </c>
      <c r="J178" s="3">
        <f>'finished water daily demand'!J178/'finished water daily demand'!J$371</f>
        <v>1.1923567128767221</v>
      </c>
      <c r="K178" s="3">
        <f>'finished water daily demand'!K178/'finished water daily demand'!K$371</f>
        <v>1.1688013238434616</v>
      </c>
      <c r="L178" s="3">
        <f>'finished water daily demand'!L178/'finished water daily demand'!L$371</f>
        <v>0.93004561048972667</v>
      </c>
      <c r="M178" s="3">
        <f>'finished water daily demand'!M178/'finished water daily demand'!M$371</f>
        <v>1.2293028245001245</v>
      </c>
      <c r="N178" s="3">
        <f>'finished water daily demand'!N178/'finished water daily demand'!N$371</f>
        <v>1.2757925793287388</v>
      </c>
      <c r="O178" s="3">
        <f>'finished water daily demand'!O178/'finished water daily demand'!O$371</f>
        <v>1.2333420065760379</v>
      </c>
      <c r="P178" s="3">
        <f>'finished water daily demand'!P178/'finished water daily demand'!P$371</f>
        <v>1.0572522665274169</v>
      </c>
      <c r="Q178" s="3">
        <f>'finished water daily demand'!Q178/'finished water daily demand'!Q$371</f>
        <v>1.0590579200804169</v>
      </c>
      <c r="R178" s="3">
        <f>'finished water daily demand'!R178/'finished water daily demand'!R$371</f>
        <v>1.0784087527336714</v>
      </c>
      <c r="S178" s="3">
        <f>'finished water daily demand'!S178/'finished water daily demand'!S$371</f>
        <v>1.3384730593592398</v>
      </c>
      <c r="T178" s="3">
        <f>'finished water daily demand'!T178/'finished water daily demand'!T$371</f>
        <v>1.1650481834584772</v>
      </c>
      <c r="U178" s="3">
        <f>'finished water daily demand'!U178/'finished water daily demand'!U$371</f>
        <v>1.0013644003680184</v>
      </c>
      <c r="V178" s="3">
        <f>'finished water daily demand'!V178/'finished water daily demand'!V$371</f>
        <v>1.2178723958350053</v>
      </c>
      <c r="W178" s="3">
        <f>'finished water daily demand'!W178/'finished water daily demand'!W$371</f>
        <v>0.93588206454339617</v>
      </c>
      <c r="X178" s="3">
        <f>'finished water daily demand'!X178/'finished water daily demand'!X$371</f>
        <v>1.1471686093804765</v>
      </c>
      <c r="Y178" s="3"/>
      <c r="AA178" s="1052">
        <f t="shared" si="10"/>
        <v>0.93004561048972667</v>
      </c>
      <c r="AB178" s="1052">
        <f t="shared" si="11"/>
        <v>1.0572522665274169</v>
      </c>
      <c r="AC178" s="1052">
        <f t="shared" si="12"/>
        <v>1.1650481834584772</v>
      </c>
      <c r="AD178" s="1052">
        <f t="shared" si="13"/>
        <v>1.2293028245001245</v>
      </c>
      <c r="AE178" s="1052">
        <f t="shared" si="14"/>
        <v>1.3384730593592398</v>
      </c>
    </row>
    <row r="179" spans="1:31" x14ac:dyDescent="0.2">
      <c r="A179" s="1045">
        <v>42910</v>
      </c>
      <c r="B179">
        <v>6</v>
      </c>
      <c r="C179">
        <v>24</v>
      </c>
      <c r="D179" s="3">
        <f>'finished water daily demand'!D179/'finished water daily demand'!D$371</f>
        <v>1.1006294353617876</v>
      </c>
      <c r="E179" s="3">
        <f>'finished water daily demand'!E179/'finished water daily demand'!E$371</f>
        <v>0.93156997266664199</v>
      </c>
      <c r="F179" s="3">
        <f>'finished water daily demand'!F179/'finished water daily demand'!F$371</f>
        <v>1.3909404824580143</v>
      </c>
      <c r="G179" s="3">
        <f>'finished water daily demand'!G179/'finished water daily demand'!G$371</f>
        <v>1.0793652488763799</v>
      </c>
      <c r="H179" s="3">
        <f>'finished water daily demand'!H179/'finished water daily demand'!H$371</f>
        <v>1.0585139963849635</v>
      </c>
      <c r="I179" s="3">
        <f>'finished water daily demand'!I179/'finished water daily demand'!I$371</f>
        <v>1.2062045687704617</v>
      </c>
      <c r="J179" s="3">
        <f>'finished water daily demand'!J179/'finished water daily demand'!J$371</f>
        <v>1.0304983355631396</v>
      </c>
      <c r="K179" s="3">
        <f>'finished water daily demand'!K179/'finished water daily demand'!K$371</f>
        <v>1.1171506285123241</v>
      </c>
      <c r="L179" s="3">
        <f>'finished water daily demand'!L179/'finished water daily demand'!L$371</f>
        <v>1.0872780707182597</v>
      </c>
      <c r="M179" s="3">
        <f>'finished water daily demand'!M179/'finished water daily demand'!M$371</f>
        <v>1.275946883158747</v>
      </c>
      <c r="N179" s="3">
        <f>'finished water daily demand'!N179/'finished water daily demand'!N$371</f>
        <v>1.2906414524134686</v>
      </c>
      <c r="O179" s="3">
        <f>'finished water daily demand'!O179/'finished water daily demand'!O$371</f>
        <v>1.2013491652512733</v>
      </c>
      <c r="P179" s="3">
        <f>'finished water daily demand'!P179/'finished water daily demand'!P$371</f>
        <v>1.0536290579375354</v>
      </c>
      <c r="Q179" s="3">
        <f>'finished water daily demand'!Q179/'finished water daily demand'!Q$371</f>
        <v>1.0699268028539695</v>
      </c>
      <c r="R179" s="3">
        <f>'finished water daily demand'!R179/'finished water daily demand'!R$371</f>
        <v>1.1604412351402968</v>
      </c>
      <c r="S179" s="3">
        <f>'finished water daily demand'!S179/'finished water daily demand'!S$371</f>
        <v>1.4051215545732179</v>
      </c>
      <c r="T179" s="3">
        <f>'finished water daily demand'!T179/'finished water daily demand'!T$371</f>
        <v>0.96122475544653696</v>
      </c>
      <c r="U179" s="3">
        <f>'finished water daily demand'!U179/'finished water daily demand'!U$371</f>
        <v>1.0411740590679208</v>
      </c>
      <c r="V179" s="3">
        <f>'finished water daily demand'!V179/'finished water daily demand'!V$371</f>
        <v>1.3020814045677476</v>
      </c>
      <c r="W179" s="3">
        <f>'finished water daily demand'!W179/'finished water daily demand'!W$371</f>
        <v>1.0500768966726939</v>
      </c>
      <c r="X179" s="3">
        <f>'finished water daily demand'!X179/'finished water daily demand'!X$371</f>
        <v>1.1263582729648027</v>
      </c>
      <c r="Y179" s="3"/>
      <c r="AA179" s="1052">
        <f t="shared" si="10"/>
        <v>0.93156997266664199</v>
      </c>
      <c r="AB179" s="1052">
        <f t="shared" si="11"/>
        <v>1.0536290579375354</v>
      </c>
      <c r="AC179" s="1052">
        <f t="shared" si="12"/>
        <v>1.1006294353617876</v>
      </c>
      <c r="AD179" s="1052">
        <f t="shared" si="13"/>
        <v>1.2062045687704617</v>
      </c>
      <c r="AE179" s="1052">
        <f t="shared" si="14"/>
        <v>1.4051215545732179</v>
      </c>
    </row>
    <row r="180" spans="1:31" x14ac:dyDescent="0.2">
      <c r="A180" s="1045">
        <v>42911</v>
      </c>
      <c r="B180">
        <v>6</v>
      </c>
      <c r="C180">
        <v>25</v>
      </c>
      <c r="D180" s="3">
        <f>'finished water daily demand'!D180/'finished water daily demand'!D$371</f>
        <v>1.1281537833697397</v>
      </c>
      <c r="E180" s="3">
        <f>'finished water daily demand'!E180/'finished water daily demand'!E$371</f>
        <v>1.0096422840544481</v>
      </c>
      <c r="F180" s="3">
        <f>'finished water daily demand'!F180/'finished water daily demand'!F$371</f>
        <v>1.4531961230137564</v>
      </c>
      <c r="G180" s="3">
        <f>'finished water daily demand'!G180/'finished water daily demand'!G$371</f>
        <v>1.2000222968356378</v>
      </c>
      <c r="H180" s="3">
        <f>'finished water daily demand'!H180/'finished water daily demand'!H$371</f>
        <v>1.101056427177338</v>
      </c>
      <c r="I180" s="3">
        <f>'finished water daily demand'!I180/'finished water daily demand'!I$371</f>
        <v>1.2857194476035005</v>
      </c>
      <c r="J180" s="3">
        <f>'finished water daily demand'!J180/'finished water daily demand'!J$371</f>
        <v>1.0051001502794665</v>
      </c>
      <c r="K180" s="3">
        <f>'finished water daily demand'!K180/'finished water daily demand'!K$371</f>
        <v>1.150019252813957</v>
      </c>
      <c r="L180" s="3">
        <f>'finished water daily demand'!L180/'finished water daily demand'!L$371</f>
        <v>1.2943336694674852</v>
      </c>
      <c r="M180" s="3">
        <f>'finished water daily demand'!M180/'finished water daily demand'!M$371</f>
        <v>1.2185329144893826</v>
      </c>
      <c r="N180" s="3">
        <f>'finished water daily demand'!N180/'finished water daily demand'!N$371</f>
        <v>1.3329688107446673</v>
      </c>
      <c r="O180" s="3">
        <f>'finished water daily demand'!O180/'finished water daily demand'!O$371</f>
        <v>1.2193226716135006</v>
      </c>
      <c r="P180" s="3">
        <f>'finished water daily demand'!P180/'finished water daily demand'!P$371</f>
        <v>1.1558035401721933</v>
      </c>
      <c r="Q180" s="3">
        <f>'finished water daily demand'!Q180/'finished water daily demand'!Q$371</f>
        <v>1.086512191446138</v>
      </c>
      <c r="R180" s="3">
        <f>'finished water daily demand'!R180/'finished water daily demand'!R$371</f>
        <v>1.2023939202066987</v>
      </c>
      <c r="S180" s="3">
        <f>'finished water daily demand'!S180/'finished water daily demand'!S$371</f>
        <v>1.2990052353777779</v>
      </c>
      <c r="T180" s="3">
        <f>'finished water daily demand'!T180/'finished water daily demand'!T$371</f>
        <v>1.0472224586779566</v>
      </c>
      <c r="U180" s="3">
        <f>'finished water daily demand'!U180/'finished water daily demand'!U$371</f>
        <v>0.93995498275702449</v>
      </c>
      <c r="V180" s="3">
        <f>'finished water daily demand'!V180/'finished water daily demand'!V$371</f>
        <v>1.209746742565907</v>
      </c>
      <c r="W180" s="3">
        <f>'finished water daily demand'!W180/'finished water daily demand'!W$371</f>
        <v>1.0738047486674727</v>
      </c>
      <c r="X180" s="3">
        <f>'finished water daily demand'!X180/'finished water daily demand'!X$371</f>
        <v>1.156537852337014</v>
      </c>
      <c r="Y180" s="3"/>
      <c r="AA180" s="1052">
        <f t="shared" si="10"/>
        <v>0.93995498275702449</v>
      </c>
      <c r="AB180" s="1052">
        <f t="shared" si="11"/>
        <v>1.086512191446138</v>
      </c>
      <c r="AC180" s="1052">
        <f t="shared" si="12"/>
        <v>1.156537852337014</v>
      </c>
      <c r="AD180" s="1052">
        <f t="shared" si="13"/>
        <v>1.2193226716135006</v>
      </c>
      <c r="AE180" s="1052">
        <f t="shared" si="14"/>
        <v>1.4531961230137564</v>
      </c>
    </row>
    <row r="181" spans="1:31" x14ac:dyDescent="0.2">
      <c r="A181" s="1045">
        <v>42912</v>
      </c>
      <c r="B181">
        <v>6</v>
      </c>
      <c r="C181">
        <v>26</v>
      </c>
      <c r="D181" s="3">
        <f>'finished water daily demand'!D181/'finished water daily demand'!D$371</f>
        <v>1.1932614401094508</v>
      </c>
      <c r="E181" s="3">
        <f>'finished water daily demand'!E181/'finished water daily demand'!E$371</f>
        <v>1.0638398037901793</v>
      </c>
      <c r="F181" s="3">
        <f>'finished water daily demand'!F181/'finished water daily demand'!F$371</f>
        <v>1.3353853307143033</v>
      </c>
      <c r="G181" s="3">
        <f>'finished water daily demand'!G181/'finished water daily demand'!G$371</f>
        <v>1.196922565353062</v>
      </c>
      <c r="H181" s="3">
        <f>'finished water daily demand'!H181/'finished water daily demand'!H$371</f>
        <v>1.0013546144152441</v>
      </c>
      <c r="I181" s="3">
        <f>'finished water daily demand'!I181/'finished water daily demand'!I$371</f>
        <v>1.1382554904949553</v>
      </c>
      <c r="J181" s="3">
        <f>'finished water daily demand'!J181/'finished water daily demand'!J$371</f>
        <v>1.0550156589294601</v>
      </c>
      <c r="K181" s="3">
        <f>'finished water daily demand'!K181/'finished water daily demand'!K$371</f>
        <v>1.2256692611272391</v>
      </c>
      <c r="L181" s="3">
        <f>'finished water daily demand'!L181/'finished water daily demand'!L$371</f>
        <v>1.1591991882365882</v>
      </c>
      <c r="M181" s="3">
        <f>'finished water daily demand'!M181/'finished water daily demand'!M$371</f>
        <v>1.240954257394308</v>
      </c>
      <c r="N181" s="3">
        <f>'finished water daily demand'!N181/'finished water daily demand'!N$371</f>
        <v>1.3957940699645688</v>
      </c>
      <c r="O181" s="3">
        <f>'finished water daily demand'!O181/'finished water daily demand'!O$371</f>
        <v>1.2531128635744879</v>
      </c>
      <c r="P181" s="3">
        <f>'finished water daily demand'!P181/'finished water daily demand'!P$371</f>
        <v>1.1652238825058852</v>
      </c>
      <c r="Q181" s="3">
        <f>'finished water daily demand'!Q181/'finished water daily demand'!Q$371</f>
        <v>1.1417968200866995</v>
      </c>
      <c r="R181" s="3">
        <f>'finished water daily demand'!R181/'finished water daily demand'!R$371</f>
        <v>1.1881599734877411</v>
      </c>
      <c r="S181" s="3">
        <f>'finished water daily demand'!S181/'finished water daily demand'!S$371</f>
        <v>1.0461877591191686</v>
      </c>
      <c r="T181" s="3">
        <f>'finished water daily demand'!T181/'finished water daily demand'!T$371</f>
        <v>1.0255066915813575</v>
      </c>
      <c r="U181" s="3">
        <f>'finished water daily demand'!U181/'finished water daily demand'!U$371</f>
        <v>1.0136632331988056</v>
      </c>
      <c r="V181" s="3">
        <f>'finished water daily demand'!V181/'finished water daily demand'!V$371</f>
        <v>1.1404371831729807</v>
      </c>
      <c r="W181" s="3">
        <f>'finished water daily demand'!W181/'finished water daily demand'!W$371</f>
        <v>1.2002535930797733</v>
      </c>
      <c r="X181" s="3">
        <f>'finished water daily demand'!X181/'finished water daily demand'!X$371</f>
        <v>1.1025195785744246</v>
      </c>
      <c r="Y181" s="3"/>
      <c r="AA181" s="1052">
        <f t="shared" si="10"/>
        <v>1.0013546144152441</v>
      </c>
      <c r="AB181" s="1052">
        <f t="shared" si="11"/>
        <v>1.0638398037901793</v>
      </c>
      <c r="AC181" s="1052">
        <f t="shared" si="12"/>
        <v>1.1591991882365882</v>
      </c>
      <c r="AD181" s="1052">
        <f t="shared" si="13"/>
        <v>1.2002535930797733</v>
      </c>
      <c r="AE181" s="1052">
        <f t="shared" si="14"/>
        <v>1.3957940699645688</v>
      </c>
    </row>
    <row r="182" spans="1:31" x14ac:dyDescent="0.2">
      <c r="A182" s="1045">
        <v>42913</v>
      </c>
      <c r="B182">
        <v>6</v>
      </c>
      <c r="C182">
        <v>27</v>
      </c>
      <c r="D182" s="3">
        <f>'finished water daily demand'!D182/'finished water daily demand'!D$371</f>
        <v>1.1990143388795735</v>
      </c>
      <c r="E182" s="3">
        <f>'finished water daily demand'!E182/'finished water daily demand'!E$371</f>
        <v>1.0930123594292835</v>
      </c>
      <c r="F182" s="3">
        <f>'finished water daily demand'!F182/'finished water daily demand'!F$371</f>
        <v>1.2021118719255466</v>
      </c>
      <c r="G182" s="3">
        <f>'finished water daily demand'!G182/'finished water daily demand'!G$371</f>
        <v>1.2484943478944148</v>
      </c>
      <c r="H182" s="3">
        <f>'finished water daily demand'!H182/'finished water daily demand'!H$371</f>
        <v>0.99387791304575801</v>
      </c>
      <c r="I182" s="3">
        <f>'finished water daily demand'!I182/'finished water daily demand'!I$371</f>
        <v>1.2124573296968777</v>
      </c>
      <c r="J182" s="3">
        <f>'finished water daily demand'!J182/'finished water daily demand'!J$371</f>
        <v>0.98909782544755687</v>
      </c>
      <c r="K182" s="3">
        <f>'finished water daily demand'!K182/'finished water daily demand'!K$371</f>
        <v>1.2386080211697867</v>
      </c>
      <c r="L182" s="3">
        <f>'finished water daily demand'!L182/'finished water daily demand'!L$371</f>
        <v>1.1336920414753762</v>
      </c>
      <c r="M182" s="3">
        <f>'finished water daily demand'!M182/'finished water daily demand'!M$371</f>
        <v>1.2969884511156768</v>
      </c>
      <c r="N182" s="3">
        <f>'finished water daily demand'!N182/'finished water daily demand'!N$371</f>
        <v>1.1851256830749697</v>
      </c>
      <c r="O182" s="3">
        <f>'finished water daily demand'!O182/'finished water daily demand'!O$371</f>
        <v>1.1262199086571631</v>
      </c>
      <c r="P182" s="3">
        <f>'finished water daily demand'!P182/'finished water daily demand'!P$371</f>
        <v>1.1597890696210629</v>
      </c>
      <c r="Q182" s="3">
        <f>'finished water daily demand'!Q182/'finished water daily demand'!Q$371</f>
        <v>1.0872643632643768</v>
      </c>
      <c r="R182" s="3">
        <f>'finished water daily demand'!R182/'finished water daily demand'!R$371</f>
        <v>1.1304750315214382</v>
      </c>
      <c r="S182" s="3">
        <f>'finished water daily demand'!S182/'finished water daily demand'!S$371</f>
        <v>1.0217895475751124</v>
      </c>
      <c r="T182" s="3">
        <f>'finished water daily demand'!T182/'finished water daily demand'!T$371</f>
        <v>1.0392219129055253</v>
      </c>
      <c r="U182" s="3">
        <f>'finished water daily demand'!U182/'finished water daily demand'!U$371</f>
        <v>0.99883259930709911</v>
      </c>
      <c r="V182" s="3">
        <f>'finished water daily demand'!V182/'finished water daily demand'!V$371</f>
        <v>1.0724943755514187</v>
      </c>
      <c r="W182" s="3">
        <f>'finished water daily demand'!W182/'finished water daily demand'!W$371</f>
        <v>1.1497682418154711</v>
      </c>
      <c r="X182" s="3">
        <f>'finished water daily demand'!X182/'finished water daily demand'!X$371</f>
        <v>1.1474842852508544</v>
      </c>
      <c r="Y182" s="3"/>
      <c r="AA182" s="1052">
        <f t="shared" si="10"/>
        <v>0.98909782544755687</v>
      </c>
      <c r="AB182" s="1052">
        <f t="shared" si="11"/>
        <v>1.0724943755514187</v>
      </c>
      <c r="AC182" s="1052">
        <f t="shared" si="12"/>
        <v>1.1336920414753762</v>
      </c>
      <c r="AD182" s="1052">
        <f t="shared" si="13"/>
        <v>1.1990143388795735</v>
      </c>
      <c r="AE182" s="1052">
        <f t="shared" si="14"/>
        <v>1.2969884511156768</v>
      </c>
    </row>
    <row r="183" spans="1:31" x14ac:dyDescent="0.2">
      <c r="A183" s="1045">
        <v>42914</v>
      </c>
      <c r="B183">
        <v>6</v>
      </c>
      <c r="C183">
        <v>28</v>
      </c>
      <c r="D183" s="3">
        <f>'finished water daily demand'!D183/'finished water daily demand'!D$371</f>
        <v>1.0679722615050433</v>
      </c>
      <c r="E183" s="3">
        <f>'finished water daily demand'!E183/'finished water daily demand'!E$371</f>
        <v>1.1614301930249367</v>
      </c>
      <c r="F183" s="3">
        <f>'finished water daily demand'!F183/'finished water daily demand'!F$371</f>
        <v>0.99822556950230523</v>
      </c>
      <c r="G183" s="3">
        <f>'finished water daily demand'!G183/'finished water daily demand'!G$371</f>
        <v>1.1035819010840022</v>
      </c>
      <c r="H183" s="3">
        <f>'finished water daily demand'!H183/'finished water daily demand'!H$371</f>
        <v>1.0582149283301843</v>
      </c>
      <c r="I183" s="3">
        <f>'finished water daily demand'!I183/'finished water daily demand'!I$371</f>
        <v>1.171073449576955</v>
      </c>
      <c r="J183" s="3">
        <f>'finished water daily demand'!J183/'finished water daily demand'!J$371</f>
        <v>1.1151344847887907</v>
      </c>
      <c r="K183" s="3">
        <f>'finished water daily demand'!K183/'finished water daily demand'!K$371</f>
        <v>1.2443817689307084</v>
      </c>
      <c r="L183" s="3">
        <f>'finished water daily demand'!L183/'finished water daily demand'!L$371</f>
        <v>1.3036575379293129</v>
      </c>
      <c r="M183" s="3">
        <f>'finished water daily demand'!M183/'finished water daily demand'!M$371</f>
        <v>1.2661734772771127</v>
      </c>
      <c r="N183" s="3">
        <f>'finished water daily demand'!N183/'finished water daily demand'!N$371</f>
        <v>1.3085569405917832</v>
      </c>
      <c r="O183" s="3">
        <f>'finished water daily demand'!O183/'finished water daily demand'!O$371</f>
        <v>1.1772646667258886</v>
      </c>
      <c r="P183" s="3">
        <f>'finished water daily demand'!P183/'finished water daily demand'!P$371</f>
        <v>1.2206589739310718</v>
      </c>
      <c r="Q183" s="3">
        <f>'finished water daily demand'!Q183/'finished water daily demand'!Q$371</f>
        <v>1.0802954913683931</v>
      </c>
      <c r="R183" s="3">
        <f>'finished water daily demand'!R183/'finished water daily demand'!R$371</f>
        <v>1.0727900895551357</v>
      </c>
      <c r="S183" s="3">
        <f>'finished water daily demand'!S183/'finished water daily demand'!S$371</f>
        <v>1.0340767003240581</v>
      </c>
      <c r="T183" s="3">
        <f>'finished water daily demand'!T183/'finished water daily demand'!T$371</f>
        <v>1.0483653937883042</v>
      </c>
      <c r="U183" s="3">
        <f>'finished water daily demand'!U183/'finished water daily demand'!U$371</f>
        <v>1.0626784782108953</v>
      </c>
      <c r="V183" s="3">
        <f>'finished water daily demand'!V183/'finished water daily demand'!V$371</f>
        <v>1.2117737670039395</v>
      </c>
      <c r="W183" s="3">
        <f>'finished water daily demand'!W183/'finished water daily demand'!W$371</f>
        <v>1.2033304027074354</v>
      </c>
      <c r="X183" s="3">
        <f>'finished water daily demand'!X183/'finished water daily demand'!X$371</f>
        <v>1.1166825851111895</v>
      </c>
      <c r="Y183" s="3"/>
      <c r="AA183" s="1052">
        <f t="shared" si="10"/>
        <v>0.99822556950230523</v>
      </c>
      <c r="AB183" s="1052">
        <f t="shared" si="11"/>
        <v>1.0679722615050433</v>
      </c>
      <c r="AC183" s="1052">
        <f t="shared" si="12"/>
        <v>1.1166825851111895</v>
      </c>
      <c r="AD183" s="1052">
        <f t="shared" si="13"/>
        <v>1.2117737670039395</v>
      </c>
      <c r="AE183" s="1052">
        <f t="shared" si="14"/>
        <v>1.3085569405917832</v>
      </c>
    </row>
    <row r="184" spans="1:31" x14ac:dyDescent="0.2">
      <c r="A184" s="1045">
        <v>42915</v>
      </c>
      <c r="B184">
        <v>6</v>
      </c>
      <c r="C184">
        <v>29</v>
      </c>
      <c r="D184" s="3">
        <f>'finished water daily demand'!D184/'finished water daily demand'!D$371</f>
        <v>0.98419352013415551</v>
      </c>
      <c r="E184" s="3">
        <f>'finished water daily demand'!E184/'finished water daily demand'!E$371</f>
        <v>1.3248592412827145</v>
      </c>
      <c r="F184" s="3">
        <f>'finished water daily demand'!F184/'finished water daily demand'!F$371</f>
        <v>1.073145870230239</v>
      </c>
      <c r="G184" s="3">
        <f>'finished water daily demand'!G184/'finished water daily demand'!G$371</f>
        <v>1.004235507067452</v>
      </c>
      <c r="H184" s="3">
        <f>'finished water daily demand'!H184/'finished water daily demand'!H$371</f>
        <v>1.059598118083539</v>
      </c>
      <c r="I184" s="3">
        <f>'finished water daily demand'!I184/'finished water daily demand'!I$371</f>
        <v>1.1288944206687022</v>
      </c>
      <c r="J184" s="3">
        <f>'finished water daily demand'!J184/'finished water daily demand'!J$371</f>
        <v>1.1258516381165833</v>
      </c>
      <c r="K184" s="3">
        <f>'finished water daily demand'!K184/'finished water daily demand'!K$371</f>
        <v>1.1828530955025724</v>
      </c>
      <c r="L184" s="3">
        <f>'finished water daily demand'!L184/'finished water daily demand'!L$371</f>
        <v>1.1256414766360889</v>
      </c>
      <c r="M184" s="3">
        <f>'finished water daily demand'!M184/'finished water daily demand'!M$371</f>
        <v>1.1775229368684081</v>
      </c>
      <c r="N184" s="3">
        <f>'finished water daily demand'!N184/'finished water daily demand'!N$371</f>
        <v>1.45865967938307</v>
      </c>
      <c r="O184" s="3">
        <f>'finished water daily demand'!O184/'finished water daily demand'!O$371</f>
        <v>1.2390935286119507</v>
      </c>
      <c r="P184" s="3">
        <f>'finished water daily demand'!P184/'finished water daily demand'!P$371</f>
        <v>1.2956593917416186</v>
      </c>
      <c r="Q184" s="3">
        <f>'finished water daily demand'!Q184/'finished water daily demand'!Q$371</f>
        <v>0.98275384997916848</v>
      </c>
      <c r="R184" s="3">
        <f>'finished water daily demand'!R184/'finished water daily demand'!R$371</f>
        <v>1.0877731913645647</v>
      </c>
      <c r="S184" s="3">
        <f>'finished water daily demand'!S184/'finished water daily demand'!S$371</f>
        <v>1.0727998483813412</v>
      </c>
      <c r="T184" s="3">
        <f>'finished water daily demand'!T184/'finished water daily demand'!T$371</f>
        <v>1.0487463721584198</v>
      </c>
      <c r="U184" s="3">
        <f>'finished water daily demand'!U184/'finished water daily demand'!U$371</f>
        <v>1.0534093320285789</v>
      </c>
      <c r="V184" s="3">
        <f>'finished water daily demand'!V184/'finished water daily demand'!V$371</f>
        <v>1.1433117487885864</v>
      </c>
      <c r="W184" s="3">
        <f>'finished water daily demand'!W184/'finished water daily demand'!W$371</f>
        <v>1.144650628532232</v>
      </c>
      <c r="X184" s="3">
        <f>'finished water daily demand'!X184/'finished water daily demand'!X$371</f>
        <v>1.1116217473839363</v>
      </c>
      <c r="Y184" s="3"/>
      <c r="AA184" s="1052">
        <f t="shared" si="10"/>
        <v>0.98275384997916848</v>
      </c>
      <c r="AB184" s="1052">
        <f t="shared" si="11"/>
        <v>1.059598118083539</v>
      </c>
      <c r="AC184" s="1052">
        <f t="shared" si="12"/>
        <v>1.1256414766360889</v>
      </c>
      <c r="AD184" s="1052">
        <f t="shared" si="13"/>
        <v>1.1775229368684081</v>
      </c>
      <c r="AE184" s="1052">
        <f t="shared" si="14"/>
        <v>1.45865967938307</v>
      </c>
    </row>
    <row r="185" spans="1:31" x14ac:dyDescent="0.2">
      <c r="A185" s="1045">
        <v>42916</v>
      </c>
      <c r="B185">
        <v>6</v>
      </c>
      <c r="C185">
        <v>30</v>
      </c>
      <c r="D185" s="3">
        <f>'finished water daily demand'!D185/'finished water daily demand'!D$371</f>
        <v>1.0479232370486879</v>
      </c>
      <c r="E185" s="3">
        <f>'finished water daily demand'!E185/'finished water daily demand'!E$371</f>
        <v>1.0933608965336934</v>
      </c>
      <c r="F185" s="3">
        <f>'finished water daily demand'!F185/'finished water daily demand'!F$371</f>
        <v>0.96501765242289672</v>
      </c>
      <c r="G185" s="3">
        <f>'finished water daily demand'!G185/'finished water daily demand'!G$371</f>
        <v>1.1854535588675321</v>
      </c>
      <c r="H185" s="3">
        <f>'finished water daily demand'!H185/'finished water daily demand'!H$371</f>
        <v>1.1268510469020645</v>
      </c>
      <c r="I185" s="3">
        <f>'finished water daily demand'!I185/'finished water daily demand'!I$371</f>
        <v>1.2419501211185868</v>
      </c>
      <c r="J185" s="3">
        <f>'finished water daily demand'!J185/'finished water daily demand'!J$371</f>
        <v>1.1486072376481982</v>
      </c>
      <c r="K185" s="3">
        <f>'finished water daily demand'!K185/'finished water daily demand'!K$371</f>
        <v>1.0921078671396516</v>
      </c>
      <c r="L185" s="3">
        <f>'finished water daily demand'!L185/'finished water daily demand'!L$371</f>
        <v>0.95826366173763733</v>
      </c>
      <c r="M185" s="3">
        <f>'finished water daily demand'!M185/'finished water daily demand'!M$371</f>
        <v>1.3677402442823297</v>
      </c>
      <c r="N185" s="3">
        <f>'finished water daily demand'!N185/'finished water daily demand'!N$371</f>
        <v>1.2036464242322815</v>
      </c>
      <c r="O185" s="3">
        <f>'finished water daily demand'!O185/'finished water daily demand'!O$371</f>
        <v>1.3066739125339253</v>
      </c>
      <c r="P185" s="3">
        <f>'finished water daily demand'!P185/'finished water daily demand'!P$371</f>
        <v>1.3768192641549639</v>
      </c>
      <c r="Q185" s="3">
        <f>'finished water daily demand'!Q185/'finished water daily demand'!Q$371</f>
        <v>0.95826689643639984</v>
      </c>
      <c r="R185" s="3">
        <f>'finished water daily demand'!R185/'finished water daily demand'!R$371</f>
        <v>1.1016325605382868</v>
      </c>
      <c r="S185" s="3">
        <f>'finished water daily demand'!S185/'finished water daily demand'!S$371</f>
        <v>1.1543418620788899</v>
      </c>
      <c r="T185" s="3">
        <f>'finished water daily demand'!T185/'finished water daily demand'!T$371</f>
        <v>1.006076794705453</v>
      </c>
      <c r="U185" s="3">
        <f>'finished water daily demand'!U185/'finished water daily demand'!U$371</f>
        <v>1.0741722194769676</v>
      </c>
      <c r="V185" s="3">
        <f>'finished water daily demand'!V185/'finished water daily demand'!V$371</f>
        <v>1.2407567583086467</v>
      </c>
      <c r="W185" s="3">
        <f>'finished water daily demand'!W185/'finished water daily demand'!W$371</f>
        <v>1.1469862919261082</v>
      </c>
      <c r="X185" s="3">
        <f>'finished water daily demand'!X185/'finished water daily demand'!X$371</f>
        <v>1.1701622534611271</v>
      </c>
      <c r="Y185" s="3"/>
      <c r="AA185" s="1052">
        <f t="shared" si="10"/>
        <v>0.95826366173763733</v>
      </c>
      <c r="AB185" s="1052">
        <f t="shared" si="11"/>
        <v>1.0741722194769676</v>
      </c>
      <c r="AC185" s="1052">
        <f t="shared" si="12"/>
        <v>1.1469862919261082</v>
      </c>
      <c r="AD185" s="1052">
        <f t="shared" si="13"/>
        <v>1.2036464242322815</v>
      </c>
      <c r="AE185" s="1052">
        <f t="shared" si="14"/>
        <v>1.3768192641549639</v>
      </c>
    </row>
    <row r="186" spans="1:31" x14ac:dyDescent="0.2">
      <c r="A186" s="1045">
        <v>42917</v>
      </c>
      <c r="B186">
        <v>7</v>
      </c>
      <c r="C186">
        <v>1</v>
      </c>
      <c r="D186" s="3">
        <f>'finished water daily demand'!D186/'finished water daily demand'!D$371</f>
        <v>1.0220868653265802</v>
      </c>
      <c r="E186" s="3">
        <f>'finished water daily demand'!E186/'finished water daily demand'!E$371</f>
        <v>1.1594783852402415</v>
      </c>
      <c r="F186" s="3">
        <f>'finished water daily demand'!F186/'finished water daily demand'!F$371</f>
        <v>1.1185030252655286</v>
      </c>
      <c r="G186" s="3">
        <f>'finished water daily demand'!G186/'finished water daily demand'!G$371</f>
        <v>1.0352328218932088</v>
      </c>
      <c r="H186" s="3">
        <f>'finished water daily demand'!H186/'finished water daily demand'!H$371</f>
        <v>1.1170191846011905</v>
      </c>
      <c r="I186" s="3">
        <f>'finished water daily demand'!I186/'finished water daily demand'!I$371</f>
        <v>1.2692381818090159</v>
      </c>
      <c r="J186" s="3">
        <f>'finished water daily demand'!J186/'finished water daily demand'!J$371</f>
        <v>1.2383450454785176</v>
      </c>
      <c r="K186" s="3">
        <f>'finished water daily demand'!K186/'finished water daily demand'!K$371</f>
        <v>1.1706447493333945</v>
      </c>
      <c r="L186" s="3">
        <f>'finished water daily demand'!L186/'finished water daily demand'!L$371</f>
        <v>1.0043901123219223</v>
      </c>
      <c r="M186" s="3">
        <f>'finished water daily demand'!M186/'finished water daily demand'!M$371</f>
        <v>1.3717645878806497</v>
      </c>
      <c r="N186" s="3">
        <f>'finished water daily demand'!N186/'finished water daily demand'!N$371</f>
        <v>1.3811872980714384</v>
      </c>
      <c r="O186" s="3">
        <f>'finished water daily demand'!O186/'finished water daily demand'!O$371</f>
        <v>1.1492259968008141</v>
      </c>
      <c r="P186" s="3">
        <f>'finished water daily demand'!P186/'finished water daily demand'!P$371</f>
        <v>1.3637032490595931</v>
      </c>
      <c r="Q186" s="3">
        <f>'finished water daily demand'!Q186/'finished water daily demand'!Q$371</f>
        <v>0.96541252870966987</v>
      </c>
      <c r="R186" s="3">
        <f>'finished water daily demand'!R186/'finished water daily demand'!R$371</f>
        <v>1.2195495717784952</v>
      </c>
      <c r="S186" s="3">
        <f>'finished water daily demand'!S186/'finished water daily demand'!S$371</f>
        <v>1.1491291306096401</v>
      </c>
      <c r="T186" s="3">
        <f>'finished water daily demand'!T186/'finished water daily demand'!T$371</f>
        <v>1.0643664853331665</v>
      </c>
      <c r="U186" s="3">
        <f>'finished water daily demand'!U186/'finished water daily demand'!U$371</f>
        <v>0.95221096081284684</v>
      </c>
      <c r="V186" s="3">
        <f>'finished water daily demand'!V186/'finished water daily demand'!V$371</f>
        <v>1.20805187534442</v>
      </c>
      <c r="W186" s="3">
        <f>'finished water daily demand'!W186/'finished water daily demand'!W$371</f>
        <v>1.1465505434611998</v>
      </c>
      <c r="X186" s="3">
        <f>'finished water daily demand'!X186/'finished water daily demand'!X$371</f>
        <v>1.1539872605035286</v>
      </c>
      <c r="Y186" s="3"/>
      <c r="AA186" s="1052">
        <f t="shared" si="10"/>
        <v>0.95221096081284684</v>
      </c>
      <c r="AB186" s="1052">
        <f t="shared" si="11"/>
        <v>1.0643664853331665</v>
      </c>
      <c r="AC186" s="1052">
        <f t="shared" si="12"/>
        <v>1.1492259968008141</v>
      </c>
      <c r="AD186" s="1052">
        <f t="shared" si="13"/>
        <v>1.2195495717784952</v>
      </c>
      <c r="AE186" s="1052">
        <f t="shared" si="14"/>
        <v>1.3811872980714384</v>
      </c>
    </row>
    <row r="187" spans="1:31" x14ac:dyDescent="0.2">
      <c r="A187" s="1045">
        <v>42918</v>
      </c>
      <c r="B187">
        <v>7</v>
      </c>
      <c r="C187">
        <v>2</v>
      </c>
      <c r="D187" s="3">
        <f>'finished water daily demand'!D187/'finished water daily demand'!D$371</f>
        <v>0.98005970065861814</v>
      </c>
      <c r="E187" s="3">
        <f>'finished water daily demand'!E187/'finished water daily demand'!E$371</f>
        <v>1.1708755485544438</v>
      </c>
      <c r="F187" s="3">
        <f>'finished water daily demand'!F187/'finished water daily demand'!F$371</f>
        <v>1.0358145754203494</v>
      </c>
      <c r="G187" s="3">
        <f>'finished water daily demand'!G187/'finished water daily demand'!G$371</f>
        <v>1.0124497954962777</v>
      </c>
      <c r="H187" s="3">
        <f>'finished water daily demand'!H187/'finished water daily demand'!H$371</f>
        <v>0.9128304702005311</v>
      </c>
      <c r="I187" s="3">
        <f>'finished water daily demand'!I187/'finished water daily demand'!I$371</f>
        <v>1.076125455624958</v>
      </c>
      <c r="J187" s="3">
        <f>'finished water daily demand'!J187/'finished water daily demand'!J$371</f>
        <v>1.1785198402583046</v>
      </c>
      <c r="K187" s="3">
        <f>'finished water daily demand'!K187/'finished water daily demand'!K$371</f>
        <v>1.1933223610208701</v>
      </c>
      <c r="L187" s="3">
        <f>'finished water daily demand'!L187/'finished water daily demand'!L$371</f>
        <v>1.2942515208466761</v>
      </c>
      <c r="M187" s="3">
        <f>'finished water daily demand'!M187/'finished water daily demand'!M$371</f>
        <v>1.3012810842872178</v>
      </c>
      <c r="N187" s="3">
        <f>'finished water daily demand'!N187/'finished water daily demand'!N$371</f>
        <v>1.31339896442376</v>
      </c>
      <c r="O187" s="3">
        <f>'finished water daily demand'!O187/'finished water daily demand'!O$371</f>
        <v>1.1165142152215604</v>
      </c>
      <c r="P187" s="3">
        <f>'finished water daily demand'!P187/'finished water daily demand'!P$371</f>
        <v>1.2729418738830618</v>
      </c>
      <c r="Q187" s="3">
        <f>'finished water daily demand'!Q187/'finished water daily demand'!Q$371</f>
        <v>0.98872985507507671</v>
      </c>
      <c r="R187" s="3">
        <f>'finished water daily demand'!R187/'finished water daily demand'!R$371</f>
        <v>1.2634500600801228</v>
      </c>
      <c r="S187" s="3">
        <f>'finished water daily demand'!S187/'finished water daily demand'!S$371</f>
        <v>1.1197144316045884</v>
      </c>
      <c r="T187" s="3">
        <f>'finished water daily demand'!T187/'finished water daily demand'!T$371</f>
        <v>1.014055570285306</v>
      </c>
      <c r="U187" s="3">
        <f>'finished water daily demand'!U187/'finished water daily demand'!U$371</f>
        <v>0.97853533597062581</v>
      </c>
      <c r="V187" s="3">
        <f>'finished water daily demand'!V187/'finished water daily demand'!V$371</f>
        <v>1.3347856329763674</v>
      </c>
      <c r="W187" s="3">
        <f>'finished water daily demand'!W187/'finished water daily demand'!W$371</f>
        <v>1.1923113874528257</v>
      </c>
      <c r="X187" s="3">
        <f>'finished water daily demand'!X187/'finished water daily demand'!X$371</f>
        <v>1.1864898098658621</v>
      </c>
      <c r="Y187" s="3"/>
      <c r="AA187" s="1052">
        <f t="shared" si="10"/>
        <v>0.9128304702005311</v>
      </c>
      <c r="AB187" s="1052">
        <f t="shared" si="11"/>
        <v>1.014055570285306</v>
      </c>
      <c r="AC187" s="1052">
        <f t="shared" si="12"/>
        <v>1.1708755485544438</v>
      </c>
      <c r="AD187" s="1052">
        <f t="shared" si="13"/>
        <v>1.2634500600801228</v>
      </c>
      <c r="AE187" s="1052">
        <f t="shared" si="14"/>
        <v>1.3347856329763674</v>
      </c>
    </row>
    <row r="188" spans="1:31" x14ac:dyDescent="0.2">
      <c r="A188" s="1045">
        <v>42919</v>
      </c>
      <c r="B188">
        <v>7</v>
      </c>
      <c r="C188">
        <v>3</v>
      </c>
      <c r="D188" s="3">
        <f>'finished water daily demand'!D188/'finished water daily demand'!D$371</f>
        <v>1.1059689521843563</v>
      </c>
      <c r="E188" s="3">
        <f>'finished water daily demand'!E188/'finished water daily demand'!E$371</f>
        <v>1.0993905884399837</v>
      </c>
      <c r="F188" s="3">
        <f>'finished water daily demand'!F188/'finished water daily demand'!F$371</f>
        <v>1.308104769122461</v>
      </c>
      <c r="G188" s="3">
        <f>'finished water daily demand'!G188/'finished water daily demand'!G$371</f>
        <v>1.1028844615004227</v>
      </c>
      <c r="H188" s="3">
        <f>'finished water daily demand'!H188/'finished water daily demand'!H$371</f>
        <v>0.97862544225200676</v>
      </c>
      <c r="I188" s="3">
        <f>'finished water daily demand'!I188/'finished water daily demand'!I$371</f>
        <v>1.030476686549445</v>
      </c>
      <c r="J188" s="3">
        <f>'finished water daily demand'!J188/'finished water daily demand'!J$371</f>
        <v>1.1910721225805823</v>
      </c>
      <c r="K188" s="3">
        <f>'finished water daily demand'!K188/'finished water daily demand'!K$371</f>
        <v>1.1329414808223151</v>
      </c>
      <c r="L188" s="3">
        <f>'finished water daily demand'!L188/'finished water daily demand'!L$371</f>
        <v>1.0434517815166282</v>
      </c>
      <c r="M188" s="3">
        <f>'finished water daily demand'!M188/'finished water daily demand'!M$371</f>
        <v>1.259887835847356</v>
      </c>
      <c r="N188" s="3">
        <f>'finished water daily demand'!N188/'finished water daily demand'!N$371</f>
        <v>1.3775557801974554</v>
      </c>
      <c r="O188" s="3">
        <f>'finished water daily demand'!O188/'finished water daily demand'!O$371</f>
        <v>1.1269388489116523</v>
      </c>
      <c r="P188" s="3">
        <f>'finished water daily demand'!P188/'finished water daily demand'!P$371</f>
        <v>1.3643916586916702</v>
      </c>
      <c r="Q188" s="3">
        <f>'finished water daily demand'!Q188/'finished water daily demand'!Q$371</f>
        <v>1.0045254632580942</v>
      </c>
      <c r="R188" s="3">
        <f>'finished water daily demand'!R188/'finished water daily demand'!R$371</f>
        <v>1.1754243369497259</v>
      </c>
      <c r="S188" s="3">
        <f>'finished water daily demand'!S188/'finished water daily demand'!S$371</f>
        <v>1.0415234595658434</v>
      </c>
      <c r="T188" s="3">
        <f>'finished water daily demand'!T188/'finished water daily demand'!T$371</f>
        <v>0.93176424234029853</v>
      </c>
      <c r="U188" s="3">
        <f>'finished water daily demand'!U188/'finished water daily demand'!U$371</f>
        <v>1.0208026425619892</v>
      </c>
      <c r="V188" s="3">
        <f>'finished water daily demand'!V188/'finished water daily demand'!V$371</f>
        <v>1.2977309457554351</v>
      </c>
      <c r="W188" s="3">
        <f>'finished water daily demand'!W188/'finished water daily demand'!W$371</f>
        <v>1.2370261566624738</v>
      </c>
      <c r="X188" s="3">
        <f>'finished water daily demand'!X188/'finished water daily demand'!X$371</f>
        <v>1.1729323330358441</v>
      </c>
      <c r="Y188" s="3"/>
      <c r="AA188" s="1052">
        <f t="shared" si="10"/>
        <v>0.93176424234029853</v>
      </c>
      <c r="AB188" s="1052">
        <f t="shared" si="11"/>
        <v>1.0415234595658434</v>
      </c>
      <c r="AC188" s="1052">
        <f t="shared" si="12"/>
        <v>1.1269388489116523</v>
      </c>
      <c r="AD188" s="1052">
        <f t="shared" si="13"/>
        <v>1.2370261566624738</v>
      </c>
      <c r="AE188" s="1052">
        <f t="shared" si="14"/>
        <v>1.3775557801974554</v>
      </c>
    </row>
    <row r="189" spans="1:31" x14ac:dyDescent="0.2">
      <c r="A189" s="1045">
        <v>42920</v>
      </c>
      <c r="B189">
        <v>7</v>
      </c>
      <c r="C189">
        <v>4</v>
      </c>
      <c r="D189" s="3">
        <f>'finished water daily demand'!D189/'finished water daily demand'!D$371</f>
        <v>1.0705558986772541</v>
      </c>
      <c r="E189" s="3">
        <f>'finished water daily demand'!E189/'finished water daily demand'!E$371</f>
        <v>0.99029847475970123</v>
      </c>
      <c r="F189" s="3">
        <f>'finished water daily demand'!F189/'finished water daily demand'!F$371</f>
        <v>1.0210145946377307</v>
      </c>
      <c r="G189" s="3">
        <f>'finished water daily demand'!G189/'finished water daily demand'!G$371</f>
        <v>1.0217102433004723</v>
      </c>
      <c r="H189" s="3">
        <f>'finished water daily demand'!H189/'finished water daily demand'!H$371</f>
        <v>0.97163472647153759</v>
      </c>
      <c r="I189" s="3">
        <f>'finished water daily demand'!I189/'finished water daily demand'!I$371</f>
        <v>1.0652825176022709</v>
      </c>
      <c r="J189" s="3">
        <f>'finished water daily demand'!J189/'finished water daily demand'!J$371</f>
        <v>1.0816250293494936</v>
      </c>
      <c r="K189" s="3">
        <f>'finished water daily demand'!K189/'finished water daily demand'!K$371</f>
        <v>1.1644188406032439</v>
      </c>
      <c r="L189" s="3">
        <f>'finished water daily demand'!L189/'finished water daily demand'!L$371</f>
        <v>1.0465734291073725</v>
      </c>
      <c r="M189" s="3">
        <f>'finished water daily demand'!M189/'finished water daily demand'!M$371</f>
        <v>1.1962648799120126</v>
      </c>
      <c r="N189" s="3">
        <f>'finished water daily demand'!N189/'finished water daily demand'!N$371</f>
        <v>1.0265615076373029</v>
      </c>
      <c r="O189" s="3">
        <f>'finished water daily demand'!O189/'finished water daily demand'!O$371</f>
        <v>0.9906996706859692</v>
      </c>
      <c r="P189" s="3">
        <f>'finished water daily demand'!P189/'finished water daily demand'!P$371</f>
        <v>1.3285218936518437</v>
      </c>
      <c r="Q189" s="3">
        <f>'finished water daily demand'!Q189/'finished water daily demand'!Q$371</f>
        <v>0.97180598916470073</v>
      </c>
      <c r="R189" s="3">
        <f>'finished water daily demand'!R189/'finished water daily demand'!R$371</f>
        <v>1.1267292560690809</v>
      </c>
      <c r="S189" s="3">
        <f>'finished water daily demand'!S189/'finished water daily demand'!S$371</f>
        <v>1.0028003115085597</v>
      </c>
      <c r="T189" s="3">
        <f>'finished water daily demand'!T189/'finished water daily demand'!T$371</f>
        <v>0.88071314074478435</v>
      </c>
      <c r="U189" s="3">
        <f>'finished water daily demand'!U189/'finished water daily demand'!U$371</f>
        <v>1.0456439543305975</v>
      </c>
      <c r="V189" s="3">
        <f>'finished water daily demand'!V189/'finished water daily demand'!V$371</f>
        <v>1.1548503887366068</v>
      </c>
      <c r="W189" s="3">
        <f>'finished water daily demand'!W189/'finished water daily demand'!W$371</f>
        <v>1.1305109980733552</v>
      </c>
      <c r="X189" s="3">
        <f>'finished water daily demand'!X189/'finished water daily demand'!X$371</f>
        <v>1.2020392449154358</v>
      </c>
      <c r="Y189" s="3"/>
      <c r="AA189" s="1052">
        <f t="shared" si="10"/>
        <v>0.88071314074478435</v>
      </c>
      <c r="AB189" s="1052">
        <f t="shared" si="11"/>
        <v>1.0028003115085597</v>
      </c>
      <c r="AC189" s="1052">
        <f t="shared" si="12"/>
        <v>1.0465734291073725</v>
      </c>
      <c r="AD189" s="1052">
        <f t="shared" si="13"/>
        <v>1.1305109980733552</v>
      </c>
      <c r="AE189" s="1052">
        <f t="shared" si="14"/>
        <v>1.3285218936518437</v>
      </c>
    </row>
    <row r="190" spans="1:31" x14ac:dyDescent="0.2">
      <c r="A190" s="1045">
        <v>42921</v>
      </c>
      <c r="B190">
        <v>7</v>
      </c>
      <c r="C190">
        <v>5</v>
      </c>
      <c r="D190" s="3">
        <f>'finished water daily demand'!D190/'finished water daily demand'!D$371</f>
        <v>1.1764161257466368</v>
      </c>
      <c r="E190" s="3">
        <f>'finished water daily demand'!E190/'finished water daily demand'!E$371</f>
        <v>1.0176934911663156</v>
      </c>
      <c r="F190" s="3">
        <f>'finished water daily demand'!F190/'finished water daily demand'!F$371</f>
        <v>0.92124357990913119</v>
      </c>
      <c r="G190" s="3">
        <f>'finished water daily demand'!G190/'finished water daily demand'!G$371</f>
        <v>0.98664453090383519</v>
      </c>
      <c r="H190" s="3">
        <f>'finished water daily demand'!H190/'finished water daily demand'!H$371</f>
        <v>1.1694308612012865</v>
      </c>
      <c r="I190" s="3">
        <f>'finished water daily demand'!I190/'finished water daily demand'!I$371</f>
        <v>1.1497128616722614</v>
      </c>
      <c r="J190" s="3">
        <f>'finished water daily demand'!J190/'finished water daily demand'!J$371</f>
        <v>1.1140701099719894</v>
      </c>
      <c r="K190" s="3">
        <f>'finished water daily demand'!K190/'finished water daily demand'!K$371</f>
        <v>1.1706447493333942</v>
      </c>
      <c r="L190" s="3">
        <f>'finished water daily demand'!L190/'finished water daily demand'!L$371</f>
        <v>1.0328546094322602</v>
      </c>
      <c r="M190" s="3">
        <f>'finished water daily demand'!M190/'finished water daily demand'!M$371</f>
        <v>1.0933566650406887</v>
      </c>
      <c r="N190" s="3">
        <f>'finished water daily demand'!N190/'finished water daily demand'!N$371</f>
        <v>1.1666856423148571</v>
      </c>
      <c r="O190" s="3">
        <f>'finished water daily demand'!O190/'finished water daily demand'!O$371</f>
        <v>1.0963838880958658</v>
      </c>
      <c r="P190" s="3">
        <f>'finished water daily demand'!P190/'finished water daily demand'!P$371</f>
        <v>1.3174711074527052</v>
      </c>
      <c r="Q190" s="3">
        <f>'finished water daily demand'!Q190/'finished water daily demand'!Q$371</f>
        <v>1.066692464035542</v>
      </c>
      <c r="R190" s="3">
        <f>'finished water daily demand'!R190/'finished water daily demand'!R$371</f>
        <v>1.0832782608217359</v>
      </c>
      <c r="S190" s="3">
        <f>'finished water daily demand'!S190/'finished water daily demand'!S$371</f>
        <v>1.0262576031201835</v>
      </c>
      <c r="T190" s="3">
        <f>'finished water daily demand'!T190/'finished water daily demand'!T$371</f>
        <v>1.0609159098095466</v>
      </c>
      <c r="U190" s="3">
        <f>'finished water daily demand'!U190/'finished water daily demand'!U$371</f>
        <v>1.0719683294883764</v>
      </c>
      <c r="V190" s="3">
        <f>'finished water daily demand'!V190/'finished water daily demand'!V$371</f>
        <v>1.1476466320256271</v>
      </c>
      <c r="W190" s="3">
        <f>'finished water daily demand'!W190/'finished water daily demand'!W$371</f>
        <v>0.99410042769624074</v>
      </c>
      <c r="X190" s="3">
        <f>'finished water daily demand'!X190/'finished water daily demand'!X$371</f>
        <v>1.1371858995986635</v>
      </c>
      <c r="Y190" s="3"/>
      <c r="AA190" s="1052">
        <f t="shared" si="10"/>
        <v>0.92124357990913119</v>
      </c>
      <c r="AB190" s="1052">
        <f t="shared" si="11"/>
        <v>1.0328546094322602</v>
      </c>
      <c r="AC190" s="1052">
        <f t="shared" si="12"/>
        <v>1.0933566650406887</v>
      </c>
      <c r="AD190" s="1052">
        <f t="shared" si="13"/>
        <v>1.1497128616722614</v>
      </c>
      <c r="AE190" s="1052">
        <f t="shared" si="14"/>
        <v>1.3174711074527052</v>
      </c>
    </row>
    <row r="191" spans="1:31" x14ac:dyDescent="0.2">
      <c r="A191" s="1045">
        <v>42922</v>
      </c>
      <c r="B191">
        <v>7</v>
      </c>
      <c r="C191">
        <v>6</v>
      </c>
      <c r="D191" s="3">
        <f>'finished water daily demand'!D191/'finished water daily demand'!D$371</f>
        <v>1.1415197996739765</v>
      </c>
      <c r="E191" s="3">
        <f>'finished water daily demand'!E191/'finished water daily demand'!E$371</f>
        <v>1.1119727779091793</v>
      </c>
      <c r="F191" s="3">
        <f>'finished water daily demand'!F191/'finished water daily demand'!F$371</f>
        <v>1.3044599977356965</v>
      </c>
      <c r="G191" s="3">
        <f>'finished water daily demand'!G191/'finished water daily demand'!G$371</f>
        <v>1.042400950946665</v>
      </c>
      <c r="H191" s="3">
        <f>'finished water daily demand'!H191/'finished water daily demand'!H$371</f>
        <v>1.2556746114983062</v>
      </c>
      <c r="I191" s="3">
        <f>'finished water daily demand'!I191/'finished water daily demand'!I$371</f>
        <v>1.203782979278728</v>
      </c>
      <c r="J191" s="3">
        <f>'finished water daily demand'!J191/'finished water daily demand'!J$371</f>
        <v>0.93562216654826214</v>
      </c>
      <c r="K191" s="3">
        <f>'finished water daily demand'!K191/'finished water daily demand'!K$371</f>
        <v>1.2924499581210329</v>
      </c>
      <c r="L191" s="3">
        <f>'finished water daily demand'!L191/'finished water daily demand'!L$371</f>
        <v>0.93949270188276812</v>
      </c>
      <c r="M191" s="3">
        <f>'finished water daily demand'!M191/'finished water daily demand'!M$371</f>
        <v>1.0884507985589273</v>
      </c>
      <c r="N191" s="3">
        <f>'finished water daily demand'!N191/'finished water daily demand'!N$371</f>
        <v>1.3765470252324603</v>
      </c>
      <c r="O191" s="3">
        <f>'finished water daily demand'!O191/'finished water daily demand'!O$371</f>
        <v>1.1233441476392068</v>
      </c>
      <c r="P191" s="3">
        <f>'finished water daily demand'!P191/'finished water daily demand'!P$371</f>
        <v>1.3273262348171828</v>
      </c>
      <c r="Q191" s="3">
        <f>'finished water daily demand'!Q191/'finished water daily demand'!Q$371</f>
        <v>1.0130588525360149</v>
      </c>
      <c r="R191" s="3">
        <f>'finished water daily demand'!R191/'finished water daily demand'!R$371</f>
        <v>1.1383411599713886</v>
      </c>
      <c r="S191" s="3">
        <f>'finished water daily demand'!S191/'finished water daily demand'!S$371</f>
        <v>0.85014174705196222</v>
      </c>
      <c r="T191" s="3">
        <f>'finished water daily demand'!T191/'finished water daily demand'!T$371</f>
        <v>1.1519697402672173</v>
      </c>
      <c r="U191" s="3">
        <f>'finished water daily demand'!U191/'finished water daily demand'!U$371</f>
        <v>1.0215441742565745</v>
      </c>
      <c r="V191" s="3">
        <f>'finished water daily demand'!V191/'finished water daily demand'!V$371</f>
        <v>1.0376141078067262</v>
      </c>
      <c r="W191" s="3">
        <f>'finished water daily demand'!W191/'finished water daily demand'!W$371</f>
        <v>1.0619999148726</v>
      </c>
      <c r="X191" s="3">
        <f>'finished water daily demand'!X191/'finished water daily demand'!X$371</f>
        <v>1.0994313783203178</v>
      </c>
      <c r="Y191" s="3"/>
      <c r="AA191" s="1052">
        <f t="shared" si="10"/>
        <v>0.85014174705196222</v>
      </c>
      <c r="AB191" s="1052">
        <f t="shared" si="11"/>
        <v>1.0376141078067262</v>
      </c>
      <c r="AC191" s="1052">
        <f t="shared" si="12"/>
        <v>1.1119727779091793</v>
      </c>
      <c r="AD191" s="1052">
        <f t="shared" si="13"/>
        <v>1.203782979278728</v>
      </c>
      <c r="AE191" s="1052">
        <f t="shared" si="14"/>
        <v>1.3765470252324603</v>
      </c>
    </row>
    <row r="192" spans="1:31" x14ac:dyDescent="0.2">
      <c r="A192" s="1045">
        <v>42923</v>
      </c>
      <c r="B192">
        <v>7</v>
      </c>
      <c r="C192">
        <v>7</v>
      </c>
      <c r="D192" s="3">
        <f>'finished water daily demand'!D192/'finished water daily demand'!D$371</f>
        <v>1.1753826708777524</v>
      </c>
      <c r="E192" s="3">
        <f>'finished water daily demand'!E192/'finished water daily demand'!E$371</f>
        <v>1.053313983237002</v>
      </c>
      <c r="F192" s="3">
        <f>'finished water daily demand'!F192/'finished water daily demand'!F$371</f>
        <v>0.91763562439496049</v>
      </c>
      <c r="G192" s="3">
        <f>'finished water daily demand'!G192/'finished water daily demand'!G$371</f>
        <v>1.1702261279593791</v>
      </c>
      <c r="H192" s="3">
        <f>'finished water daily demand'!H192/'finished water daily demand'!H$371</f>
        <v>1.3499931992743706</v>
      </c>
      <c r="I192" s="3">
        <f>'finished water daily demand'!I192/'finished water daily demand'!I$371</f>
        <v>1.173567325322173</v>
      </c>
      <c r="J192" s="3">
        <f>'finished water daily demand'!J192/'finished water daily demand'!J$371</f>
        <v>0.9764721379654997</v>
      </c>
      <c r="K192" s="3">
        <f>'finished water daily demand'!K192/'finished water daily demand'!K$371</f>
        <v>1.2009395342717246</v>
      </c>
      <c r="L192" s="3">
        <f>'finished water daily demand'!L192/'finished water daily demand'!L$371</f>
        <v>0.99293037971905895</v>
      </c>
      <c r="M192" s="3">
        <f>'finished water daily demand'!M192/'finished water daily demand'!M$371</f>
        <v>1.1807040846651753</v>
      </c>
      <c r="N192" s="3">
        <f>'finished water daily demand'!N192/'finished water daily demand'!N$371</f>
        <v>1.3706962464354879</v>
      </c>
      <c r="O192" s="3">
        <f>'finished water daily demand'!O192/'finished water daily demand'!O$371</f>
        <v>1.0715804493159919</v>
      </c>
      <c r="P192" s="3">
        <f>'finished water daily demand'!P192/'finished water daily demand'!P$371</f>
        <v>1.2643186374391437</v>
      </c>
      <c r="Q192" s="3">
        <f>'finished water daily demand'!Q192/'finished water daily demand'!Q$371</f>
        <v>0.99508570693919562</v>
      </c>
      <c r="R192" s="3">
        <f>'finished water daily demand'!R192/'finished water daily demand'!R$371</f>
        <v>1.1952769468472197</v>
      </c>
      <c r="S192" s="3">
        <f>'finished water daily demand'!S192/'finished water daily demand'!S$371</f>
        <v>1.1390760056332301</v>
      </c>
      <c r="T192" s="3">
        <f>'finished water daily demand'!T192/'finished water daily demand'!T$371</f>
        <v>0.97710066838407583</v>
      </c>
      <c r="U192" s="3">
        <f>'finished water daily demand'!U192/'finished water daily demand'!U$371</f>
        <v>1.0853158999909123</v>
      </c>
      <c r="V192" s="3">
        <f>'finished water daily demand'!V192/'finished water daily demand'!V$371</f>
        <v>1.0322421643695157</v>
      </c>
      <c r="W192" s="3">
        <f>'finished water daily demand'!W192/'finished water daily demand'!W$371</f>
        <v>1.0022407811281635</v>
      </c>
      <c r="X192" s="3">
        <f>'finished water daily demand'!X192/'finished water daily demand'!X$371</f>
        <v>1.1413271883733933</v>
      </c>
      <c r="Y192" s="3"/>
      <c r="AA192" s="1052">
        <f t="shared" si="10"/>
        <v>0.91763562439496049</v>
      </c>
      <c r="AB192" s="1052">
        <f t="shared" si="11"/>
        <v>1.0022407811281635</v>
      </c>
      <c r="AC192" s="1052">
        <f t="shared" si="12"/>
        <v>1.1390760056332301</v>
      </c>
      <c r="AD192" s="1052">
        <f t="shared" si="13"/>
        <v>1.1807040846651753</v>
      </c>
      <c r="AE192" s="1052">
        <f t="shared" si="14"/>
        <v>1.3706962464354879</v>
      </c>
    </row>
    <row r="193" spans="1:31" x14ac:dyDescent="0.2">
      <c r="A193" s="1045">
        <v>42924</v>
      </c>
      <c r="B193">
        <v>7</v>
      </c>
      <c r="C193">
        <v>8</v>
      </c>
      <c r="D193" s="3">
        <f>'finished water daily demand'!D193/'finished water daily demand'!D$371</f>
        <v>1.0266685152453006</v>
      </c>
      <c r="E193" s="3">
        <f>'finished water daily demand'!E193/'finished water daily demand'!E$371</f>
        <v>0.98489614964134875</v>
      </c>
      <c r="F193" s="3">
        <f>'finished water daily demand'!F193/'finished water daily demand'!F$371</f>
        <v>1.1053597587496207</v>
      </c>
      <c r="G193" s="3">
        <f>'finished water daily demand'!G193/'finished water daily demand'!G$371</f>
        <v>1.3021197025429736</v>
      </c>
      <c r="H193" s="3">
        <f>'finished water daily demand'!H193/'finished water daily demand'!H$371</f>
        <v>1.3250584002071353</v>
      </c>
      <c r="I193" s="3">
        <f>'finished water daily demand'!I193/'finished water daily demand'!I$371</f>
        <v>1.1085458403127926</v>
      </c>
      <c r="J193" s="3">
        <f>'finished water daily demand'!J193/'finished water daily demand'!J$371</f>
        <v>0.98869409706877021</v>
      </c>
      <c r="K193" s="3">
        <f>'finished water daily demand'!K193/'finished water daily demand'!K$371</f>
        <v>1.226712709517767</v>
      </c>
      <c r="L193" s="3">
        <f>'finished water daily demand'!L193/'finished water daily demand'!L$371</f>
        <v>1.0284596582189758</v>
      </c>
      <c r="M193" s="3">
        <f>'finished water daily demand'!M193/'finished water daily demand'!M$371</f>
        <v>1.2245885934278069</v>
      </c>
      <c r="N193" s="3">
        <f>'finished water daily demand'!N193/'finished water daily demand'!N$371</f>
        <v>1.3246970200317065</v>
      </c>
      <c r="O193" s="3">
        <f>'finished water daily demand'!O193/'finished water daily demand'!O$371</f>
        <v>1.0899134258054639</v>
      </c>
      <c r="P193" s="3">
        <f>'finished water daily demand'!P193/'finished water daily demand'!P$371</f>
        <v>1.3489205580128767</v>
      </c>
      <c r="Q193" s="3">
        <f>'finished water daily demand'!Q193/'finished water daily demand'!Q$371</f>
        <v>1.0282188755326207</v>
      </c>
      <c r="R193" s="3">
        <f>'finished water daily demand'!R193/'finished water daily demand'!R$371</f>
        <v>1.3806928317389069</v>
      </c>
      <c r="S193" s="3">
        <f>'finished water daily demand'!S193/'finished water daily demand'!S$371</f>
        <v>1.1595545935481395</v>
      </c>
      <c r="T193" s="3">
        <f>'finished water daily demand'!T193/'finished water daily demand'!T$371</f>
        <v>1.0521534072968839</v>
      </c>
      <c r="U193" s="3">
        <f>'finished water daily demand'!U193/'finished water daily demand'!U$371</f>
        <v>1.0445316567887195</v>
      </c>
      <c r="V193" s="3">
        <f>'finished water daily demand'!V193/'finished water daily demand'!V$371</f>
        <v>1.0679164426460968</v>
      </c>
      <c r="W193" s="3">
        <f>'finished water daily demand'!W193/'finished water daily demand'!W$371</f>
        <v>1.0224680111722135</v>
      </c>
      <c r="X193" s="3">
        <f>'finished water daily demand'!X193/'finished water daily demand'!X$371</f>
        <v>1.117008701862523</v>
      </c>
      <c r="Y193" s="3"/>
      <c r="AA193" s="1052">
        <f t="shared" si="10"/>
        <v>0.98489614964134875</v>
      </c>
      <c r="AB193" s="1052">
        <f t="shared" si="11"/>
        <v>1.0284596582189758</v>
      </c>
      <c r="AC193" s="1052">
        <f t="shared" si="12"/>
        <v>1.1053597587496207</v>
      </c>
      <c r="AD193" s="1052">
        <f t="shared" si="13"/>
        <v>1.226712709517767</v>
      </c>
      <c r="AE193" s="1052">
        <f t="shared" si="14"/>
        <v>1.3806928317389069</v>
      </c>
    </row>
    <row r="194" spans="1:31" x14ac:dyDescent="0.2">
      <c r="A194" s="1045">
        <v>42925</v>
      </c>
      <c r="B194">
        <v>7</v>
      </c>
      <c r="C194">
        <v>9</v>
      </c>
      <c r="D194" s="3">
        <f>'finished water daily demand'!D194/'finished water daily demand'!D$371</f>
        <v>1.1412097632133114</v>
      </c>
      <c r="E194" s="3">
        <f>'finished water daily demand'!E194/'finished water daily demand'!E$371</f>
        <v>1.0249779166484811</v>
      </c>
      <c r="F194" s="3">
        <f>'finished water daily demand'!F194/'finished water daily demand'!F$371</f>
        <v>1.0650831941322449</v>
      </c>
      <c r="G194" s="3">
        <f>'finished water daily demand'!G194/'finished water daily demand'!G$371</f>
        <v>1.3188195059053502</v>
      </c>
      <c r="H194" s="3">
        <f>'finished water daily demand'!H194/'finished water daily demand'!H$371</f>
        <v>1.3404977885351237</v>
      </c>
      <c r="I194" s="3">
        <f>'finished water daily demand'!I194/'finished water daily demand'!I$371</f>
        <v>1.0373800237572226</v>
      </c>
      <c r="J194" s="3">
        <f>'finished water daily demand'!J194/'finished water daily demand'!J$371</f>
        <v>0.95415696939256134</v>
      </c>
      <c r="K194" s="3">
        <f>'finished water daily demand'!K194/'finished water daily demand'!K$371</f>
        <v>1.3168318688463709</v>
      </c>
      <c r="L194" s="3">
        <f>'finished water daily demand'!L194/'finished water daily demand'!L$371</f>
        <v>1.2369117835219552</v>
      </c>
      <c r="M194" s="3">
        <f>'finished water daily demand'!M194/'finished water daily demand'!M$371</f>
        <v>1.1945401612270181</v>
      </c>
      <c r="N194" s="3">
        <f>'finished water daily demand'!N194/'finished water daily demand'!N$371</f>
        <v>1.3666612265755074</v>
      </c>
      <c r="O194" s="3">
        <f>'finished water daily demand'!O194/'finished water daily demand'!O$371</f>
        <v>1.0744562103339486</v>
      </c>
      <c r="P194" s="3">
        <f>'finished water daily demand'!P194/'finished water daily demand'!P$371</f>
        <v>1.3044637886150305</v>
      </c>
      <c r="Q194" s="3">
        <f>'finished water daily demand'!Q194/'finished water daily demand'!Q$371</f>
        <v>1.0752296141725537</v>
      </c>
      <c r="R194" s="3">
        <f>'finished water daily demand'!R194/'finished water daily demand'!R$371</f>
        <v>1.3518503607557557</v>
      </c>
      <c r="S194" s="3">
        <f>'finished water daily demand'!S194/'finished water daily demand'!S$371</f>
        <v>1.2224797091412252</v>
      </c>
      <c r="T194" s="3">
        <f>'finished water daily demand'!T194/'finished water daily demand'!T$371</f>
        <v>1.0237922889158362</v>
      </c>
      <c r="U194" s="3">
        <f>'finished water daily demand'!U194/'finished water daily demand'!U$371</f>
        <v>0.89103459600955781</v>
      </c>
      <c r="V194" s="3">
        <f>'finished water daily demand'!V194/'finished water daily demand'!V$371</f>
        <v>1.1475759344258893</v>
      </c>
      <c r="W194" s="3">
        <f>'finished water daily demand'!W194/'finished water daily demand'!W$371</f>
        <v>1.0770087563337107</v>
      </c>
      <c r="X194" s="3">
        <f>'finished water daily demand'!X194/'finished water daily demand'!X$371</f>
        <v>1.1009598226806945</v>
      </c>
      <c r="Y194" s="3"/>
      <c r="AA194" s="1052">
        <f t="shared" si="10"/>
        <v>0.89103459600955781</v>
      </c>
      <c r="AB194" s="1052">
        <f t="shared" si="11"/>
        <v>1.0650831941322449</v>
      </c>
      <c r="AC194" s="1052">
        <f t="shared" si="12"/>
        <v>1.1412097632133114</v>
      </c>
      <c r="AD194" s="1052">
        <f t="shared" si="13"/>
        <v>1.3044637886150305</v>
      </c>
      <c r="AE194" s="1052">
        <f t="shared" si="14"/>
        <v>1.3666612265755074</v>
      </c>
    </row>
    <row r="195" spans="1:31" x14ac:dyDescent="0.2">
      <c r="A195" s="1045">
        <v>42926</v>
      </c>
      <c r="B195">
        <v>7</v>
      </c>
      <c r="C195">
        <v>10</v>
      </c>
      <c r="D195" s="3">
        <f>'finished water daily demand'!D195/'finished water daily demand'!D$371</f>
        <v>1.2645353775668386</v>
      </c>
      <c r="E195" s="3">
        <f>'finished water daily demand'!E195/'finished water daily demand'!E$371</f>
        <v>1.1625455117590482</v>
      </c>
      <c r="F195" s="3">
        <f>'finished water daily demand'!F195/'finished water daily demand'!F$371</f>
        <v>1.2998948295340931</v>
      </c>
      <c r="G195" s="3">
        <f>'finished water daily demand'!G195/'finished water daily demand'!G$371</f>
        <v>1.0879670037405273</v>
      </c>
      <c r="H195" s="3">
        <f>'finished water daily demand'!H195/'finished water daily demand'!H$371</f>
        <v>1.3249836331934401</v>
      </c>
      <c r="I195" s="3">
        <f>'finished water daily demand'!I195/'finished water daily demand'!I$371</f>
        <v>1.0756917381040505</v>
      </c>
      <c r="J195" s="3">
        <f>'finished water daily demand'!J195/'finished water daily demand'!J$371</f>
        <v>1.1272096335725021</v>
      </c>
      <c r="K195" s="3">
        <f>'finished water daily demand'!K195/'finished water daily demand'!K$371</f>
        <v>1.2274431233911367</v>
      </c>
      <c r="L195" s="3">
        <f>'finished water daily demand'!L195/'finished water daily demand'!L$371</f>
        <v>1.0123585285404006</v>
      </c>
      <c r="M195" s="3">
        <f>'finished water daily demand'!M195/'finished water daily demand'!M$371</f>
        <v>1.1708156975378752</v>
      </c>
      <c r="N195" s="3">
        <f>'finished water daily demand'!N195/'finished water daily demand'!N$371</f>
        <v>1.3735207603374746</v>
      </c>
      <c r="O195" s="3">
        <f>'finished water daily demand'!O195/'finished water daily demand'!O$371</f>
        <v>1.1377229527289885</v>
      </c>
      <c r="P195" s="3">
        <f>'finished water daily demand'!P195/'finished water daily demand'!P$371</f>
        <v>1.2087748497562607</v>
      </c>
      <c r="Q195" s="3">
        <f>'finished water daily demand'!Q195/'finished water daily demand'!Q$371</f>
        <v>1.0635709509898505</v>
      </c>
      <c r="R195" s="3">
        <f>'finished water daily demand'!R195/'finished water daily demand'!R$371</f>
        <v>1.1821667327639693</v>
      </c>
      <c r="S195" s="3">
        <f>'finished water daily demand'!S195/'finished water daily demand'!S$371</f>
        <v>1.2258307508000283</v>
      </c>
      <c r="T195" s="3">
        <f>'finished water daily demand'!T195/'finished water daily demand'!T$371</f>
        <v>1.0443651209020883</v>
      </c>
      <c r="U195" s="3">
        <f>'finished water daily demand'!U195/'finished water daily demand'!U$371</f>
        <v>1.0393409349266223</v>
      </c>
      <c r="V195" s="3">
        <f>'finished water daily demand'!V195/'finished water daily demand'!V$371</f>
        <v>1.2199575124643447</v>
      </c>
      <c r="W195" s="3">
        <f>'finished water daily demand'!W195/'finished water daily demand'!W$371</f>
        <v>1.1394305139719776</v>
      </c>
      <c r="X195" s="3">
        <f>'finished water daily demand'!X195/'finished water daily demand'!X$371</f>
        <v>1.1551629361659617</v>
      </c>
      <c r="Y195" s="3"/>
      <c r="AA195" s="1052">
        <f t="shared" si="10"/>
        <v>1.0123585285404006</v>
      </c>
      <c r="AB195" s="1052">
        <f t="shared" si="11"/>
        <v>1.0879670037405273</v>
      </c>
      <c r="AC195" s="1052">
        <f t="shared" si="12"/>
        <v>1.1625455117590482</v>
      </c>
      <c r="AD195" s="1052">
        <f t="shared" si="13"/>
        <v>1.2258307508000283</v>
      </c>
      <c r="AE195" s="1052">
        <f t="shared" si="14"/>
        <v>1.3735207603374746</v>
      </c>
    </row>
    <row r="196" spans="1:31" x14ac:dyDescent="0.2">
      <c r="A196" s="1045">
        <v>42927</v>
      </c>
      <c r="B196">
        <v>7</v>
      </c>
      <c r="C196">
        <v>11</v>
      </c>
      <c r="D196" s="3">
        <f>'finished water daily demand'!D196/'finished water daily demand'!D$371</f>
        <v>1.2252296440536055</v>
      </c>
      <c r="E196" s="3">
        <f>'finished water daily demand'!E196/'finished water daily demand'!E$371</f>
        <v>1.1979220278566478</v>
      </c>
      <c r="F196" s="3">
        <f>'finished water daily demand'!F196/'finished water daily demand'!F$371</f>
        <v>1.0252484199859924</v>
      </c>
      <c r="G196" s="3">
        <f>'finished water daily demand'!G196/'finished water daily demand'!G$371</f>
        <v>1.2290435328412523</v>
      </c>
      <c r="H196" s="3">
        <f>'finished water daily demand'!H196/'finished water daily demand'!H$371</f>
        <v>1.2242350822396182</v>
      </c>
      <c r="I196" s="3">
        <f>'finished water daily demand'!I196/'finished water daily demand'!I$371</f>
        <v>1.1476165603212085</v>
      </c>
      <c r="J196" s="3">
        <f>'finished water daily demand'!J196/'finished water daily demand'!J$371</f>
        <v>1.2068175293532641</v>
      </c>
      <c r="K196" s="3">
        <f>'finished water daily demand'!K196/'finished water daily demand'!K$371</f>
        <v>1.1529061266944178</v>
      </c>
      <c r="L196" s="3">
        <f>'finished water daily demand'!L196/'finished water daily demand'!L$371</f>
        <v>1.025543382180254</v>
      </c>
      <c r="M196" s="3">
        <f>'finished water daily demand'!M196/'finished water daily demand'!M$371</f>
        <v>1.0413084878357513</v>
      </c>
      <c r="N196" s="3">
        <f>'finished water daily demand'!N196/'finished water daily demand'!N$371</f>
        <v>1.2532771685100459</v>
      </c>
      <c r="O196" s="3">
        <f>'finished water daily demand'!O196/'finished water daily demand'!O$371</f>
        <v>1.1643237421450849</v>
      </c>
      <c r="P196" s="3">
        <f>'finished water daily demand'!P196/'finished water daily demand'!P$371</f>
        <v>1.1550788984542171</v>
      </c>
      <c r="Q196" s="3">
        <f>'finished water daily demand'!Q196/'finished water daily demand'!Q$371</f>
        <v>1.0459513261476037</v>
      </c>
      <c r="R196" s="3">
        <f>'finished water daily demand'!R196/'finished water daily demand'!R$371</f>
        <v>1.1289767213404953</v>
      </c>
      <c r="S196" s="3">
        <f>'finished water daily demand'!S196/'finished water daily demand'!S$371</f>
        <v>1.231043482269278</v>
      </c>
      <c r="T196" s="3">
        <f>'finished water daily demand'!T196/'finished water daily demand'!T$371</f>
        <v>1.0512227315641722</v>
      </c>
      <c r="U196" s="3">
        <f>'finished water daily demand'!U196/'finished water daily demand'!U$371</f>
        <v>0.91847126870921469</v>
      </c>
      <c r="V196" s="3">
        <f>'finished water daily demand'!V196/'finished water daily demand'!V$371</f>
        <v>1.3126693800608398</v>
      </c>
      <c r="W196" s="3">
        <f>'finished water daily demand'!W196/'finished water daily demand'!W$371</f>
        <v>1.2049851143257861</v>
      </c>
      <c r="X196" s="3">
        <f>'finished water daily demand'!X196/'finished water daily demand'!X$371</f>
        <v>1.105781163510098</v>
      </c>
      <c r="Y196" s="3"/>
      <c r="AA196" s="1052">
        <f t="shared" si="10"/>
        <v>0.91847126870921469</v>
      </c>
      <c r="AB196" s="1052">
        <f t="shared" si="11"/>
        <v>1.0512227315641722</v>
      </c>
      <c r="AC196" s="1052">
        <f t="shared" si="12"/>
        <v>1.1550788984542171</v>
      </c>
      <c r="AD196" s="1052">
        <f t="shared" si="13"/>
        <v>1.2242350822396182</v>
      </c>
      <c r="AE196" s="1052">
        <f t="shared" si="14"/>
        <v>1.3126693800608398</v>
      </c>
    </row>
    <row r="197" spans="1:31" x14ac:dyDescent="0.2">
      <c r="A197" s="1045">
        <v>42928</v>
      </c>
      <c r="B197">
        <v>7</v>
      </c>
      <c r="C197">
        <v>12</v>
      </c>
      <c r="D197" s="3">
        <f>'finished water daily demand'!D197/'finished water daily demand'!D$371</f>
        <v>1.1400385143619092</v>
      </c>
      <c r="E197" s="3">
        <f>'finished water daily demand'!E197/'finished water daily demand'!E$371</f>
        <v>1.1096375793096334</v>
      </c>
      <c r="F197" s="3">
        <f>'finished water daily demand'!F197/'finished water daily demand'!F$371</f>
        <v>0.98077484589294872</v>
      </c>
      <c r="G197" s="3">
        <f>'finished water daily demand'!G197/'finished water daily demand'!G$371</f>
        <v>1.0577833684289468</v>
      </c>
      <c r="H197" s="3">
        <f>'finished water daily demand'!H197/'finished water daily demand'!H$371</f>
        <v>1.278291633141001</v>
      </c>
      <c r="I197" s="3">
        <f>'finished water daily demand'!I197/'finished water daily demand'!I$371</f>
        <v>1.15300188620581</v>
      </c>
      <c r="J197" s="3">
        <f>'finished water daily demand'!J197/'finished water daily demand'!J$371</f>
        <v>1.2087994686673083</v>
      </c>
      <c r="K197" s="3">
        <f>'finished water daily demand'!K197/'finished water daily demand'!K$371</f>
        <v>1.0746127157917982</v>
      </c>
      <c r="L197" s="3">
        <f>'finished water daily demand'!L197/'finished water daily demand'!L$371</f>
        <v>1.1942766493220551</v>
      </c>
      <c r="M197" s="3">
        <f>'finished water daily demand'!M197/'finished water daily demand'!M$371</f>
        <v>1.2219056976955935</v>
      </c>
      <c r="N197" s="3">
        <f>'finished water daily demand'!N197/'finished water daily demand'!N$371</f>
        <v>1.1786293011004005</v>
      </c>
      <c r="O197" s="3">
        <f>'finished water daily demand'!O197/'finished water daily demand'!O$371</f>
        <v>1.2833083542630299</v>
      </c>
      <c r="P197" s="3">
        <f>'finished water daily demand'!P197/'finished water daily demand'!P$371</f>
        <v>1.1233033591209565</v>
      </c>
      <c r="Q197" s="3">
        <f>'finished water daily demand'!Q197/'finished water daily demand'!Q$371</f>
        <v>0.90403530834137291</v>
      </c>
      <c r="R197" s="3">
        <f>'finished water daily demand'!R197/'finished water daily demand'!R$371</f>
        <v>1.1825413103092048</v>
      </c>
      <c r="S197" s="3">
        <f>'finished water daily demand'!S197/'finished water daily demand'!S$371</f>
        <v>1.1271611908463737</v>
      </c>
      <c r="T197" s="3">
        <f>'finished water daily demand'!T197/'finished water daily demand'!T$371</f>
        <v>1.1453243889827691</v>
      </c>
      <c r="U197" s="3">
        <f>'finished water daily demand'!U197/'finished water daily demand'!U$371</f>
        <v>1.1374688352506814</v>
      </c>
      <c r="V197" s="3">
        <f>'finished water daily demand'!V197/'finished water daily demand'!V$371</f>
        <v>1.2129707813690387</v>
      </c>
      <c r="W197" s="3">
        <f>'finished water daily demand'!W197/'finished water daily demand'!W$371</f>
        <v>1.154625730635936</v>
      </c>
      <c r="X197" s="3">
        <f>'finished water daily demand'!X197/'finished water daily demand'!X$371</f>
        <v>1.0900372931752806</v>
      </c>
      <c r="Y197" s="3"/>
      <c r="AA197" s="1052">
        <f t="shared" si="10"/>
        <v>0.90403530834137291</v>
      </c>
      <c r="AB197" s="1052">
        <f t="shared" si="11"/>
        <v>1.1096375793096334</v>
      </c>
      <c r="AC197" s="1052">
        <f t="shared" si="12"/>
        <v>1.1453243889827691</v>
      </c>
      <c r="AD197" s="1052">
        <f t="shared" si="13"/>
        <v>1.1942766493220551</v>
      </c>
      <c r="AE197" s="1052">
        <f t="shared" si="14"/>
        <v>1.2833083542630299</v>
      </c>
    </row>
    <row r="198" spans="1:31" x14ac:dyDescent="0.2">
      <c r="A198" s="1045">
        <v>42929</v>
      </c>
      <c r="B198">
        <v>7</v>
      </c>
      <c r="C198">
        <v>13</v>
      </c>
      <c r="D198" s="3">
        <f>'finished water daily demand'!D198/'finished water daily demand'!D$371</f>
        <v>1.1134442757359531</v>
      </c>
      <c r="E198" s="3">
        <f>'finished water daily demand'!E198/'finished water daily demand'!E$371</f>
        <v>1.0900497940417999</v>
      </c>
      <c r="F198" s="3">
        <f>'finished water daily demand'!F198/'finished water daily demand'!F$371</f>
        <v>1.1944173545534884</v>
      </c>
      <c r="G198" s="3">
        <f>'finished water daily demand'!G198/'finished water daily demand'!G$371</f>
        <v>0.95820449455120349</v>
      </c>
      <c r="H198" s="3">
        <f>'finished water daily demand'!H198/'finished water daily demand'!H$371</f>
        <v>1.2336557259651704</v>
      </c>
      <c r="I198" s="3">
        <f>'finished water daily demand'!I198/'finished water daily demand'!I$371</f>
        <v>1.218095657468675</v>
      </c>
      <c r="J198" s="3">
        <f>'finished water daily demand'!J198/'finished water daily demand'!J$371</f>
        <v>1.2310412320804669</v>
      </c>
      <c r="K198" s="3">
        <f>'finished water daily demand'!K198/'finished water daily demand'!K$371</f>
        <v>1.1908876481096382</v>
      </c>
      <c r="L198" s="3">
        <f>'finished water daily demand'!L198/'finished water daily demand'!L$371</f>
        <v>1.0177392632033939</v>
      </c>
      <c r="M198" s="3">
        <f>'finished water daily demand'!M198/'finished water daily demand'!M$371</f>
        <v>1.0471342042828429</v>
      </c>
      <c r="N198" s="3">
        <f>'finished water daily demand'!N198/'finished water daily demand'!N$371</f>
        <v>1.1064024456067436</v>
      </c>
      <c r="O198" s="3">
        <f>'finished water daily demand'!O198/'finished water daily demand'!O$371</f>
        <v>1.2444855805206188</v>
      </c>
      <c r="P198" s="3">
        <f>'finished water daily demand'!P198/'finished water daily demand'!P$371</f>
        <v>1.1322526843379639</v>
      </c>
      <c r="Q198" s="3">
        <f>'finished water daily demand'!Q198/'finished water daily demand'!Q$371</f>
        <v>0.94535586717632858</v>
      </c>
      <c r="R198" s="3">
        <f>'finished water daily demand'!R198/'finished water daily demand'!R$371</f>
        <v>1.2001464549352843</v>
      </c>
      <c r="S198" s="3">
        <f>'finished water daily demand'!S198/'finished water daily demand'!S$371</f>
        <v>1.0623743854428418</v>
      </c>
      <c r="T198" s="3">
        <f>'finished water daily demand'!T198/'finished water daily demand'!T$371</f>
        <v>1.0691287149596138</v>
      </c>
      <c r="U198" s="3">
        <f>'finished water daily demand'!U198/'finished water daily demand'!U$371</f>
        <v>1.194381392810105</v>
      </c>
      <c r="V198" s="3">
        <f>'finished water daily demand'!V198/'finished water daily demand'!V$371</f>
        <v>1.2401454247352213</v>
      </c>
      <c r="W198" s="3">
        <f>'finished water daily demand'!W198/'finished water daily demand'!W$371</f>
        <v>1.1705571284847605</v>
      </c>
      <c r="X198" s="3">
        <f>'finished water daily demand'!X198/'finished water daily demand'!X$371</f>
        <v>1.1287123562901751</v>
      </c>
      <c r="Y198" s="3"/>
      <c r="AA198" s="1052">
        <f t="shared" ref="AA198:AA261" si="15">_xlfn.QUARTILE.INC($D198:$X198,0)</f>
        <v>0.94535586717632858</v>
      </c>
      <c r="AB198" s="1052">
        <f t="shared" ref="AB198:AB261" si="16">_xlfn.QUARTILE.INC($D198:$X198,1)</f>
        <v>1.0691287149596138</v>
      </c>
      <c r="AC198" s="1052">
        <f t="shared" ref="AC198:AC261" si="17">_xlfn.QUARTILE.INC($D198:$X198,2)</f>
        <v>1.1322526843379639</v>
      </c>
      <c r="AD198" s="1052">
        <f t="shared" ref="AD198:AD261" si="18">_xlfn.QUARTILE.INC($D198:$X198,3)</f>
        <v>1.2001464549352843</v>
      </c>
      <c r="AE198" s="1052">
        <f t="shared" ref="AE198:AE261" si="19">_xlfn.QUARTILE.INC($D198:$X198,4)</f>
        <v>1.2444855805206188</v>
      </c>
    </row>
    <row r="199" spans="1:31" x14ac:dyDescent="0.2">
      <c r="A199" s="1045">
        <v>42930</v>
      </c>
      <c r="B199">
        <v>7</v>
      </c>
      <c r="C199">
        <v>14</v>
      </c>
      <c r="D199" s="3">
        <f>'finished water daily demand'!D199/'finished water daily demand'!D$371</f>
        <v>1.0699358257559235</v>
      </c>
      <c r="E199" s="3">
        <f>'finished water daily demand'!E199/'finished water daily demand'!E$371</f>
        <v>1.1338260543556768</v>
      </c>
      <c r="F199" s="3">
        <f>'finished water daily demand'!F199/'finished water daily demand'!F$371</f>
        <v>0.90544957056648578</v>
      </c>
      <c r="G199" s="3">
        <f>'finished water daily demand'!G199/'finished water daily demand'!G$371</f>
        <v>1.0915316949454894</v>
      </c>
      <c r="H199" s="3">
        <f>'finished water daily demand'!H199/'finished water daily demand'!H$371</f>
        <v>1.2527213144573592</v>
      </c>
      <c r="I199" s="3">
        <f>'finished water daily demand'!I199/'finished water daily demand'!I$371</f>
        <v>1.138978353029801</v>
      </c>
      <c r="J199" s="3">
        <f>'finished water daily demand'!J199/'finished water daily demand'!J$371</f>
        <v>1.1423310964870594</v>
      </c>
      <c r="K199" s="3">
        <f>'finished water daily demand'!K199/'finished water daily demand'!K$371</f>
        <v>1.1060552939597095</v>
      </c>
      <c r="L199" s="3">
        <f>'finished water daily demand'!L199/'finished water daily demand'!L$371</f>
        <v>0.95612779759660182</v>
      </c>
      <c r="M199" s="3">
        <f>'finished water daily demand'!M199/'finished water daily demand'!M$371</f>
        <v>1.0767227115009663</v>
      </c>
      <c r="N199" s="3">
        <f>'finished water daily demand'!N199/'finished water daily demand'!N$371</f>
        <v>1.1814538150023872</v>
      </c>
      <c r="O199" s="3">
        <f>'finished water daily demand'!O199/'finished water daily demand'!O$371</f>
        <v>1.298765569734545</v>
      </c>
      <c r="P199" s="3">
        <f>'finished water daily demand'!P199/'finished water daily demand'!P$371</f>
        <v>1.1713833371086837</v>
      </c>
      <c r="Q199" s="3">
        <f>'finished water daily demand'!Q199/'finished water daily demand'!Q$371</f>
        <v>1.0496557723524302</v>
      </c>
      <c r="R199" s="3">
        <f>'finished water daily demand'!R199/'finished water daily demand'!R$371</f>
        <v>1.2076380058399989</v>
      </c>
      <c r="S199" s="3">
        <f>'finished water daily demand'!S199/'finished water daily demand'!S$371</f>
        <v>1.1002214441775624</v>
      </c>
      <c r="T199" s="3">
        <f>'finished water daily demand'!T199/'finished water daily demand'!T$371</f>
        <v>1.1460863457230004</v>
      </c>
      <c r="U199" s="3">
        <f>'finished water daily demand'!U199/'finished water daily demand'!U$371</f>
        <v>1.1432157058837176</v>
      </c>
      <c r="V199" s="3">
        <f>'finished water daily demand'!V199/'finished water daily demand'!V$371</f>
        <v>1.2300006847408542</v>
      </c>
      <c r="W199" s="3">
        <f>'finished water daily demand'!W199/'finished water daily demand'!W$371</f>
        <v>1.1500816817340074</v>
      </c>
      <c r="X199" s="3">
        <f>'finished water daily demand'!X199/'finished water daily demand'!X$371</f>
        <v>1.1355917433286851</v>
      </c>
      <c r="Y199" s="3"/>
      <c r="AA199" s="1052">
        <f t="shared" si="15"/>
        <v>0.90544957056648578</v>
      </c>
      <c r="AB199" s="1052">
        <f t="shared" si="16"/>
        <v>1.0915316949454894</v>
      </c>
      <c r="AC199" s="1052">
        <f t="shared" si="17"/>
        <v>1.138978353029801</v>
      </c>
      <c r="AD199" s="1052">
        <f t="shared" si="18"/>
        <v>1.1713833371086837</v>
      </c>
      <c r="AE199" s="1052">
        <f t="shared" si="19"/>
        <v>1.298765569734545</v>
      </c>
    </row>
    <row r="200" spans="1:31" x14ac:dyDescent="0.2">
      <c r="A200" s="1045">
        <v>42931</v>
      </c>
      <c r="B200">
        <v>7</v>
      </c>
      <c r="C200">
        <v>15</v>
      </c>
      <c r="D200" s="3">
        <f>'finished water daily demand'!D200/'finished water daily demand'!D$371</f>
        <v>1.0539517237838463</v>
      </c>
      <c r="E200" s="3">
        <f>'finished water daily demand'!E200/'finished water daily demand'!E$371</f>
        <v>1.0845080540816832</v>
      </c>
      <c r="F200" s="3">
        <f>'finished water daily demand'!F200/'finished water daily demand'!F$371</f>
        <v>1.0144613693160738</v>
      </c>
      <c r="G200" s="3">
        <f>'finished water daily demand'!G200/'finished water daily demand'!G$371</f>
        <v>1.0587520345172519</v>
      </c>
      <c r="H200" s="3">
        <f>'finished water daily demand'!H200/'finished water daily demand'!H$371</f>
        <v>1.2667775130319925</v>
      </c>
      <c r="I200" s="3">
        <f>'finished water daily demand'!I200/'finished water daily demand'!I$371</f>
        <v>1.2056624218693273</v>
      </c>
      <c r="J200" s="3">
        <f>'finished water daily demand'!J200/'finished water daily demand'!J$371</f>
        <v>1.0999396167144544</v>
      </c>
      <c r="K200" s="3">
        <f>'finished water daily demand'!K200/'finished water daily demand'!K$371</f>
        <v>1.1671665880316344</v>
      </c>
      <c r="L200" s="3">
        <f>'finished water daily demand'!L200/'finished water daily demand'!L$371</f>
        <v>1.0586492763663038</v>
      </c>
      <c r="M200" s="3">
        <f>'finished water daily demand'!M200/'finished water daily demand'!M$371</f>
        <v>1.1667530268576662</v>
      </c>
      <c r="N200" s="3">
        <f>'finished water daily demand'!N200/'finished water daily demand'!N$371</f>
        <v>1.2899958492358714</v>
      </c>
      <c r="O200" s="3">
        <f>'finished water daily demand'!O200/'finished water daily demand'!O$371</f>
        <v>1.2793541828633399</v>
      </c>
      <c r="P200" s="3">
        <f>'finished water daily demand'!P200/'finished water daily demand'!P$371</f>
        <v>1.1806225190128816</v>
      </c>
      <c r="Q200" s="3">
        <f>'finished water daily demand'!Q200/'finished water daily demand'!Q$371</f>
        <v>1.0417579682609215</v>
      </c>
      <c r="R200" s="3">
        <f>'finished water daily demand'!R200/'finished water daily demand'!R$371</f>
        <v>1.2072634282947632</v>
      </c>
      <c r="S200" s="3">
        <f>'finished water daily demand'!S200/'finished water daily demand'!S$371</f>
        <v>1.1851144995339142</v>
      </c>
      <c r="T200" s="3">
        <f>'finished water daily demand'!T200/'finished water daily demand'!T$371</f>
        <v>1.123227643516054</v>
      </c>
      <c r="U200" s="3">
        <f>'finished water daily demand'!U200/'finished water daily demand'!U$371</f>
        <v>1.169169315194204</v>
      </c>
      <c r="V200" s="3">
        <f>'finished water daily demand'!V200/'finished water daily demand'!V$371</f>
        <v>1.1869742380432471</v>
      </c>
      <c r="W200" s="3">
        <f>'finished water daily demand'!W200/'finished water daily demand'!W$371</f>
        <v>1.1479632923844845</v>
      </c>
      <c r="X200" s="3">
        <f>'finished water daily demand'!X200/'finished water daily demand'!X$371</f>
        <v>1.1989091905175795</v>
      </c>
      <c r="Y200" s="3"/>
      <c r="AA200" s="1052">
        <f t="shared" si="15"/>
        <v>1.0144613693160738</v>
      </c>
      <c r="AB200" s="1052">
        <f t="shared" si="16"/>
        <v>1.0845080540816832</v>
      </c>
      <c r="AC200" s="1052">
        <f t="shared" si="17"/>
        <v>1.1671665880316344</v>
      </c>
      <c r="AD200" s="1052">
        <f t="shared" si="18"/>
        <v>1.1989091905175795</v>
      </c>
      <c r="AE200" s="1052">
        <f t="shared" si="19"/>
        <v>1.2899958492358714</v>
      </c>
    </row>
    <row r="201" spans="1:31" x14ac:dyDescent="0.2">
      <c r="A201" s="1045">
        <v>42932</v>
      </c>
      <c r="B201">
        <v>7</v>
      </c>
      <c r="C201">
        <v>16</v>
      </c>
      <c r="D201" s="3">
        <f>'finished water daily demand'!D201/'finished water daily demand'!D$371</f>
        <v>1.007342909197164</v>
      </c>
      <c r="E201" s="3">
        <f>'finished water daily demand'!E201/'finished water daily demand'!E$371</f>
        <v>1.2276522428628078</v>
      </c>
      <c r="F201" s="3">
        <f>'finished water daily demand'!F201/'finished water daily demand'!F$371</f>
        <v>0.99874099171861541</v>
      </c>
      <c r="G201" s="3">
        <f>'finished water daily demand'!G201/'finished water daily demand'!G$371</f>
        <v>1.193551607365761</v>
      </c>
      <c r="H201" s="3">
        <f>'finished water daily demand'!H201/'finished water daily demand'!H$371</f>
        <v>1.3348528790011618</v>
      </c>
      <c r="I201" s="3">
        <f>'finished water daily demand'!I201/'finished water daily demand'!I$371</f>
        <v>1.220553390087151</v>
      </c>
      <c r="J201" s="3">
        <f>'finished water daily demand'!J201/'finished water daily demand'!J$371</f>
        <v>1.1484971299085291</v>
      </c>
      <c r="K201" s="3">
        <f>'finished water daily demand'!K201/'finished water daily demand'!K$371</f>
        <v>1.235442894385185</v>
      </c>
      <c r="L201" s="3">
        <f>'finished water daily demand'!L201/'finished water daily demand'!L$371</f>
        <v>1.2509591976803036</v>
      </c>
      <c r="M201" s="3">
        <f>'finished water daily demand'!M201/'finished water daily demand'!M$371</f>
        <v>1.1082658998954169</v>
      </c>
      <c r="N201" s="3">
        <f>'finished water daily demand'!N201/'finished water daily demand'!N$371</f>
        <v>1.2032429222462835</v>
      </c>
      <c r="O201" s="3">
        <f>'finished water daily demand'!O201/'finished water daily demand'!O$371</f>
        <v>1.2045843963964742</v>
      </c>
      <c r="P201" s="3">
        <f>'finished water daily demand'!P201/'finished water daily demand'!P$371</f>
        <v>1.1517455465515261</v>
      </c>
      <c r="Q201" s="3">
        <f>'finished water daily demand'!Q201/'finished water daily demand'!Q$371</f>
        <v>1.118855579630412</v>
      </c>
      <c r="R201" s="3">
        <f>'finished water daily demand'!R201/'finished water daily demand'!R$371</f>
        <v>1.0446967736624557</v>
      </c>
      <c r="S201" s="3">
        <f>'finished water daily demand'!S201/'finished water daily demand'!S$371</f>
        <v>1.1858591754580927</v>
      </c>
      <c r="T201" s="3">
        <f>'finished water daily demand'!T201/'finished water daily demand'!T$371</f>
        <v>1.0051189062320189</v>
      </c>
      <c r="U201" s="3">
        <f>'finished water daily demand'!U201/'finished water daily demand'!U$371</f>
        <v>1.1673154859577404</v>
      </c>
      <c r="V201" s="3">
        <f>'finished water daily demand'!V201/'finished water daily demand'!V$371</f>
        <v>1.3062114985063544</v>
      </c>
      <c r="W201" s="3">
        <f>'finished water daily demand'!W201/'finished water daily demand'!W$371</f>
        <v>1.2292357068614024</v>
      </c>
      <c r="X201" s="3">
        <f>'finished water daily demand'!X201/'finished water daily demand'!X$371</f>
        <v>1.2253135171770286</v>
      </c>
      <c r="Y201" s="3"/>
      <c r="AA201" s="1052">
        <f t="shared" si="15"/>
        <v>0.99874099171861541</v>
      </c>
      <c r="AB201" s="1052">
        <f t="shared" si="16"/>
        <v>1.118855579630412</v>
      </c>
      <c r="AC201" s="1052">
        <f t="shared" si="17"/>
        <v>1.193551607365761</v>
      </c>
      <c r="AD201" s="1052">
        <f t="shared" si="18"/>
        <v>1.2276522428628078</v>
      </c>
      <c r="AE201" s="1052">
        <f t="shared" si="19"/>
        <v>1.3348528790011618</v>
      </c>
    </row>
    <row r="202" spans="1:31" x14ac:dyDescent="0.2">
      <c r="A202" s="1045">
        <v>42933</v>
      </c>
      <c r="B202">
        <v>7</v>
      </c>
      <c r="C202">
        <v>17</v>
      </c>
      <c r="D202" s="3">
        <f>'finished water daily demand'!D202/'finished water daily demand'!D$371</f>
        <v>1.0780656707244802</v>
      </c>
      <c r="E202" s="3">
        <f>'finished water daily demand'!E202/'finished water daily demand'!E$371</f>
        <v>1.3242318744947765</v>
      </c>
      <c r="F202" s="3">
        <f>'finished water daily demand'!F202/'finished water daily demand'!F$371</f>
        <v>1.4012489267842163</v>
      </c>
      <c r="G202" s="3">
        <f>'finished water daily demand'!G202/'finished water daily demand'!G$371</f>
        <v>1.1813464146531192</v>
      </c>
      <c r="H202" s="3">
        <f>'finished water daily demand'!H202/'finished water daily demand'!H$371</f>
        <v>1.1894310373646613</v>
      </c>
      <c r="I202" s="3">
        <f>'finished water daily demand'!I202/'finished water daily demand'!I$371</f>
        <v>1.1190273470680567</v>
      </c>
      <c r="J202" s="3">
        <f>'finished water daily demand'!J202/'finished water daily demand'!J$371</f>
        <v>1.1525711162762857</v>
      </c>
      <c r="K202" s="3">
        <f>'finished water daily demand'!K202/'finished water daily demand'!K$371</f>
        <v>1.2421905273105993</v>
      </c>
      <c r="L202" s="3">
        <f>'finished water daily demand'!L202/'finished water daily demand'!L$371</f>
        <v>1.0614423294738116</v>
      </c>
      <c r="M202" s="3">
        <f>'finished water daily demand'!M202/'finished water daily demand'!M$371</f>
        <v>1.1860698761296018</v>
      </c>
      <c r="N202" s="3">
        <f>'finished water daily demand'!N202/'finished water daily demand'!N$371</f>
        <v>1.1592612057724925</v>
      </c>
      <c r="O202" s="3">
        <f>'finished water daily demand'!O202/'finished water daily demand'!O$371</f>
        <v>1.188048770543225</v>
      </c>
      <c r="P202" s="3">
        <f>'finished water daily demand'!P202/'finished water daily demand'!P$371</f>
        <v>1.2364561633829552</v>
      </c>
      <c r="Q202" s="3">
        <f>'finished water daily demand'!Q202/'finished water daily demand'!Q$371</f>
        <v>1.1850466996354381</v>
      </c>
      <c r="R202" s="3">
        <f>'finished water daily demand'!R202/'finished water daily demand'!R$371</f>
        <v>1.1177393949834233</v>
      </c>
      <c r="S202" s="3">
        <f>'finished water daily demand'!S202/'finished water daily demand'!S$371</f>
        <v>1.1825081337992893</v>
      </c>
      <c r="T202" s="3">
        <f>'finished water daily demand'!T202/'finished water daily demand'!T$371</f>
        <v>0.99483249023889309</v>
      </c>
      <c r="U202" s="3">
        <f>'finished water daily demand'!U202/'finished water daily demand'!U$371</f>
        <v>1.0942746140410864</v>
      </c>
      <c r="V202" s="3">
        <f>'finished water daily demand'!V202/'finished water daily demand'!V$371</f>
        <v>1.2371384274593733</v>
      </c>
      <c r="W202" s="3">
        <f>'finished water daily demand'!W202/'finished water daily demand'!W$371</f>
        <v>1.2556177480350201</v>
      </c>
      <c r="X202" s="3">
        <f>'finished water daily demand'!X202/'finished water daily demand'!X$371</f>
        <v>1.2265036631620998</v>
      </c>
      <c r="Y202" s="3"/>
      <c r="AA202" s="1052">
        <f t="shared" si="15"/>
        <v>0.99483249023889309</v>
      </c>
      <c r="AB202" s="1052">
        <f t="shared" si="16"/>
        <v>1.1190273470680567</v>
      </c>
      <c r="AC202" s="1052">
        <f t="shared" si="17"/>
        <v>1.1850466996354381</v>
      </c>
      <c r="AD202" s="1052">
        <f t="shared" si="18"/>
        <v>1.2364561633829552</v>
      </c>
      <c r="AE202" s="1052">
        <f t="shared" si="19"/>
        <v>1.4012489267842163</v>
      </c>
    </row>
    <row r="203" spans="1:31" x14ac:dyDescent="0.2">
      <c r="A203" s="1045">
        <v>42934</v>
      </c>
      <c r="B203">
        <v>7</v>
      </c>
      <c r="C203">
        <v>18</v>
      </c>
      <c r="D203" s="3">
        <f>'finished water daily demand'!D203/'finished water daily demand'!D$371</f>
        <v>1.2284678026427762</v>
      </c>
      <c r="E203" s="3">
        <f>'finished water daily demand'!E203/'finished water daily demand'!E$371</f>
        <v>1.1716074764737043</v>
      </c>
      <c r="F203" s="3">
        <f>'finished water daily demand'!F203/'finished water daily demand'!F$371</f>
        <v>1.1188748655787235</v>
      </c>
      <c r="G203" s="3">
        <f>'finished water daily demand'!G203/'finished water daily demand'!G$371</f>
        <v>1.1636779452024382</v>
      </c>
      <c r="H203" s="3">
        <f>'finished water daily demand'!H203/'finished water daily demand'!H$371</f>
        <v>0.98931712521037163</v>
      </c>
      <c r="I203" s="3">
        <f>'finished water daily demand'!I203/'finished water daily demand'!I$371</f>
        <v>1.1522428805442217</v>
      </c>
      <c r="J203" s="3">
        <f>'finished water daily demand'!J203/'finished water daily demand'!J$371</f>
        <v>1.2130936705144031</v>
      </c>
      <c r="K203" s="3">
        <f>'finished water daily demand'!K203/'finished water daily demand'!K$371</f>
        <v>1.1197940311016619</v>
      </c>
      <c r="L203" s="3">
        <f>'finished water daily demand'!L203/'finished water daily demand'!L$371</f>
        <v>1.0870726991662372</v>
      </c>
      <c r="M203" s="3">
        <f>'finished water daily demand'!M203/'finished water daily demand'!M$371</f>
        <v>1.0666043618823335</v>
      </c>
      <c r="N203" s="3">
        <f>'finished water daily demand'!N203/'finished water daily demand'!N$371</f>
        <v>1.1330335766826169</v>
      </c>
      <c r="O203" s="3">
        <f>'finished water daily demand'!O203/'finished water daily demand'!O$371</f>
        <v>1.2200416118679895</v>
      </c>
      <c r="P203" s="3">
        <f>'finished water daily demand'!P203/'finished water daily demand'!P$371</f>
        <v>1.2856231039476471</v>
      </c>
      <c r="Q203" s="3">
        <f>'finished water daily demand'!Q203/'finished water daily demand'!Q$371</f>
        <v>1.176020637816571</v>
      </c>
      <c r="R203" s="3">
        <f>'finished water daily demand'!R203/'finished water daily demand'!R$371</f>
        <v>1.1866616633067979</v>
      </c>
      <c r="S203" s="3">
        <f>'finished water daily demand'!S203/'finished water daily demand'!S$371</f>
        <v>1.1319818723437765</v>
      </c>
      <c r="T203" s="3">
        <f>'finished water daily demand'!T203/'finished water daily demand'!T$371</f>
        <v>1.1510336219863613</v>
      </c>
      <c r="U203" s="3">
        <f>'finished water daily demand'!U203/'finished water daily demand'!U$371</f>
        <v>1.0953869115829642</v>
      </c>
      <c r="V203" s="3">
        <f>'finished water daily demand'!V203/'finished water daily demand'!V$371</f>
        <v>1.1735900803495773</v>
      </c>
      <c r="W203" s="3">
        <f>'finished water daily demand'!W203/'finished water daily demand'!W$371</f>
        <v>1.219910570258038</v>
      </c>
      <c r="X203" s="3">
        <f>'finished water daily demand'!X203/'finished water daily demand'!X$371</f>
        <v>1.1603840546250801</v>
      </c>
      <c r="Y203" s="3"/>
      <c r="AA203" s="1052">
        <f t="shared" si="15"/>
        <v>0.98931712521037163</v>
      </c>
      <c r="AB203" s="1052">
        <f t="shared" si="16"/>
        <v>1.1197940311016619</v>
      </c>
      <c r="AC203" s="1052">
        <f t="shared" si="17"/>
        <v>1.1603840546250801</v>
      </c>
      <c r="AD203" s="1052">
        <f t="shared" si="18"/>
        <v>1.1866616633067979</v>
      </c>
      <c r="AE203" s="1052">
        <f t="shared" si="19"/>
        <v>1.2856231039476471</v>
      </c>
    </row>
    <row r="204" spans="1:31" x14ac:dyDescent="0.2">
      <c r="A204" s="1045">
        <v>42935</v>
      </c>
      <c r="B204">
        <v>7</v>
      </c>
      <c r="C204">
        <v>19</v>
      </c>
      <c r="D204" s="3">
        <f>'finished water daily demand'!D204/'finished water daily demand'!D$371</f>
        <v>1.2318437552144652</v>
      </c>
      <c r="E204" s="3">
        <f>'finished water daily demand'!E204/'finished water daily demand'!E$371</f>
        <v>1.1692374241637176</v>
      </c>
      <c r="F204" s="3">
        <f>'finished water daily demand'!F204/'finished water daily demand'!F$371</f>
        <v>1.0541856958445455</v>
      </c>
      <c r="G204" s="3">
        <f>'finished water daily demand'!G204/'finished water daily demand'!G$371</f>
        <v>1.1378726806099955</v>
      </c>
      <c r="H204" s="3">
        <f>'finished water daily demand'!H204/'finished water daily demand'!H$371</f>
        <v>1.1528699676678753</v>
      </c>
      <c r="I204" s="3">
        <f>'finished water daily demand'!I204/'finished water daily demand'!I$371</f>
        <v>1.1801092312625279</v>
      </c>
      <c r="J204" s="3">
        <f>'finished water daily demand'!J204/'finished water daily demand'!J$371</f>
        <v>1.2687347816271899</v>
      </c>
      <c r="K204" s="3">
        <f>'finished water daily demand'!K204/'finished water daily demand'!K$371</f>
        <v>1.1895311652019518</v>
      </c>
      <c r="L204" s="3">
        <f>'finished water daily demand'!L204/'finished water daily demand'!L$371</f>
        <v>1.2251645307462602</v>
      </c>
      <c r="M204" s="3">
        <f>'finished water daily demand'!M204/'finished water daily demand'!M$371</f>
        <v>1.087684256921152</v>
      </c>
      <c r="N204" s="3">
        <f>'finished water daily demand'!N204/'finished water daily demand'!N$371</f>
        <v>1.1794363050723966</v>
      </c>
      <c r="O204" s="3">
        <f>'finished water daily demand'!O204/'finished water daily demand'!O$371</f>
        <v>1.3149417254605498</v>
      </c>
      <c r="P204" s="3">
        <f>'finished water daily demand'!P204/'finished water daily demand'!P$371</f>
        <v>1.2434489559614266</v>
      </c>
      <c r="Q204" s="3">
        <f>'finished water daily demand'!Q204/'finished water daily demand'!Q$371</f>
        <v>1.1244968682672041</v>
      </c>
      <c r="R204" s="3">
        <f>'finished water daily demand'!R204/'finished water daily demand'!R$371</f>
        <v>1.1450835557856318</v>
      </c>
      <c r="S204" s="3">
        <f>'finished water daily demand'!S204/'finished water daily demand'!S$371</f>
        <v>1.111503284428867</v>
      </c>
      <c r="T204" s="3">
        <f>'finished water daily demand'!T204/'finished water daily demand'!T$371</f>
        <v>1.1540814489472875</v>
      </c>
      <c r="U204" s="3">
        <f>'finished water daily demand'!U204/'finished water daily demand'!U$371</f>
        <v>1.1339465597014011</v>
      </c>
      <c r="V204" s="3">
        <f>'finished water daily demand'!V204/'finished water daily demand'!V$371</f>
        <v>1.1926622133357108</v>
      </c>
      <c r="W204" s="3">
        <f>'finished water daily demand'!W204/'finished water daily demand'!W$371</f>
        <v>1.2167310779103075</v>
      </c>
      <c r="X204" s="3">
        <f>'finished water daily demand'!X204/'finished water daily demand'!X$371</f>
        <v>1.1308178694241793</v>
      </c>
      <c r="Y204" s="3"/>
      <c r="AA204" s="1052">
        <f t="shared" si="15"/>
        <v>1.0541856958445455</v>
      </c>
      <c r="AB204" s="1052">
        <f t="shared" si="16"/>
        <v>1.1339465597014011</v>
      </c>
      <c r="AC204" s="1052">
        <f t="shared" si="17"/>
        <v>1.1692374241637176</v>
      </c>
      <c r="AD204" s="1052">
        <f t="shared" si="18"/>
        <v>1.2167310779103075</v>
      </c>
      <c r="AE204" s="1052">
        <f t="shared" si="19"/>
        <v>1.3149417254605498</v>
      </c>
    </row>
    <row r="205" spans="1:31" x14ac:dyDescent="0.2">
      <c r="A205" s="1045">
        <v>42936</v>
      </c>
      <c r="B205">
        <v>7</v>
      </c>
      <c r="C205">
        <v>20</v>
      </c>
      <c r="D205" s="3">
        <f>'finished water daily demand'!D205/'finished water daily demand'!D$371</f>
        <v>1.1468937649921751</v>
      </c>
      <c r="E205" s="3">
        <f>'finished water daily demand'!E205/'finished water daily demand'!E$371</f>
        <v>1.1136457560103465</v>
      </c>
      <c r="F205" s="3">
        <f>'finished water daily demand'!F205/'finished water daily demand'!F$371</f>
        <v>1.1161099935469458</v>
      </c>
      <c r="G205" s="3">
        <f>'finished water daily demand'!G205/'finished water daily demand'!G$371</f>
        <v>1.0729333060500352</v>
      </c>
      <c r="H205" s="3">
        <f>'finished water daily demand'!H205/'finished water daily demand'!H$371</f>
        <v>1.1635242671193926</v>
      </c>
      <c r="I205" s="3">
        <f>'finished water daily demand'!I205/'finished water daily demand'!I$371</f>
        <v>1.1680374269306026</v>
      </c>
      <c r="J205" s="3">
        <f>'finished water daily demand'!J205/'finished water daily demand'!J$371</f>
        <v>1.1928338464152881</v>
      </c>
      <c r="K205" s="3">
        <f>'finished water daily demand'!K205/'finished water daily demand'!K$371</f>
        <v>1.1722794851452216</v>
      </c>
      <c r="L205" s="3">
        <f>'finished water daily demand'!L205/'finished water daily demand'!L$371</f>
        <v>1.0768451958755096</v>
      </c>
      <c r="M205" s="3">
        <f>'finished water daily demand'!M205/'finished water daily demand'!M$371</f>
        <v>1.1424153298583029</v>
      </c>
      <c r="N205" s="3">
        <f>'finished water daily demand'!N205/'finished water daily demand'!N$371</f>
        <v>1.3961168715533674</v>
      </c>
      <c r="O205" s="3">
        <f>'finished water daily demand'!O205/'finished water daily demand'!O$371</f>
        <v>1.3645486030202971</v>
      </c>
      <c r="P205" s="3">
        <f>'finished water daily demand'!P205/'finished water daily demand'!P$371</f>
        <v>1.1754775628152498</v>
      </c>
      <c r="Q205" s="3">
        <f>'finished water daily demand'!Q205/'finished water daily demand'!Q$371</f>
        <v>1.1000663276108034</v>
      </c>
      <c r="R205" s="3">
        <f>'finished water daily demand'!R205/'finished water daily demand'!R$371</f>
        <v>1.0795324853693786</v>
      </c>
      <c r="S205" s="3">
        <f>'finished water daily demand'!S205/'finished water daily demand'!S$371</f>
        <v>1.1647476130076315</v>
      </c>
      <c r="T205" s="3">
        <f>'finished water daily demand'!T205/'finished water daily demand'!T$371</f>
        <v>1.146080903174856</v>
      </c>
      <c r="U205" s="3">
        <f>'finished water daily demand'!U205/'finished water daily demand'!U$371</f>
        <v>1.2310130585226198</v>
      </c>
      <c r="V205" s="3">
        <f>'finished water daily demand'!V205/'finished water daily demand'!V$371</f>
        <v>1.3488629824921428</v>
      </c>
      <c r="W205" s="3">
        <f>'finished water daily demand'!W205/'finished water daily demand'!W$371</f>
        <v>1.2480735438493189</v>
      </c>
      <c r="X205" s="3">
        <f>'finished water daily demand'!X205/'finished water daily demand'!X$371</f>
        <v>1.2076507929744416</v>
      </c>
      <c r="Y205" s="3"/>
      <c r="AA205" s="1052">
        <f t="shared" si="15"/>
        <v>1.0729333060500352</v>
      </c>
      <c r="AB205" s="1052">
        <f t="shared" si="16"/>
        <v>1.1161099935469458</v>
      </c>
      <c r="AC205" s="1052">
        <f t="shared" si="17"/>
        <v>1.1647476130076315</v>
      </c>
      <c r="AD205" s="1052">
        <f t="shared" si="18"/>
        <v>1.2076507929744416</v>
      </c>
      <c r="AE205" s="1052">
        <f t="shared" si="19"/>
        <v>1.3961168715533674</v>
      </c>
    </row>
    <row r="206" spans="1:31" x14ac:dyDescent="0.2">
      <c r="A206" s="1045">
        <v>42937</v>
      </c>
      <c r="B206">
        <v>7</v>
      </c>
      <c r="C206">
        <v>21</v>
      </c>
      <c r="D206" s="3">
        <f>'finished water daily demand'!D206/'finished water daily demand'!D$371</f>
        <v>0.97589143268745149</v>
      </c>
      <c r="E206" s="3">
        <f>'finished water daily demand'!E206/'finished water daily demand'!E$371</f>
        <v>1.0831836130849259</v>
      </c>
      <c r="F206" s="3">
        <f>'finished water daily demand'!F206/'finished water daily demand'!F$371</f>
        <v>0.9317729194708948</v>
      </c>
      <c r="G206" s="3">
        <f>'finished water daily demand'!G206/'finished water daily demand'!G$371</f>
        <v>1.2438060040270191</v>
      </c>
      <c r="H206" s="3">
        <f>'finished water daily demand'!H206/'finished water daily demand'!H$371</f>
        <v>1.1802720781870413</v>
      </c>
      <c r="I206" s="3">
        <f>'finished water daily demand'!I206/'finished water daily demand'!I$371</f>
        <v>1.1487731403769619</v>
      </c>
      <c r="J206" s="3">
        <f>'finished water daily demand'!J206/'finished water daily demand'!J$371</f>
        <v>1.2118090802182635</v>
      </c>
      <c r="K206" s="3">
        <f>'finished water daily demand'!K206/'finished water daily demand'!K$371</f>
        <v>1.1606624263973429</v>
      </c>
      <c r="L206" s="3">
        <f>'finished water daily demand'!L206/'finished water daily demand'!L$371</f>
        <v>1.0673981044824683</v>
      </c>
      <c r="M206" s="3">
        <f>'finished water daily demand'!M206/'finished water daily demand'!M$371</f>
        <v>1.0722384429199814</v>
      </c>
      <c r="N206" s="3">
        <f>'finished water daily demand'!N206/'finished water daily demand'!N$371</f>
        <v>1.2036867744308817</v>
      </c>
      <c r="O206" s="3">
        <f>'finished water daily demand'!O206/'finished water daily demand'!O$371</f>
        <v>1.3623917822568299</v>
      </c>
      <c r="P206" s="3">
        <f>'finished water daily demand'!P206/'finished water daily demand'!P$371</f>
        <v>1.1355135720688569</v>
      </c>
      <c r="Q206" s="3">
        <f>'finished water daily demand'!Q206/'finished water daily demand'!Q$371</f>
        <v>1.0797426450819876</v>
      </c>
      <c r="R206" s="3">
        <f>'finished water daily demand'!R206/'finished water daily demand'!R$371</f>
        <v>0.97277788497719508</v>
      </c>
      <c r="S206" s="3">
        <f>'finished water daily demand'!S206/'finished water daily demand'!S$371</f>
        <v>1.1885772425813443</v>
      </c>
      <c r="T206" s="3">
        <f>'finished water daily demand'!T206/'finished water daily demand'!T$371</f>
        <v>1.1887504806278231</v>
      </c>
      <c r="U206" s="3">
        <f>'finished water daily demand'!U206/'finished water daily demand'!U$371</f>
        <v>1.1726915907434841</v>
      </c>
      <c r="V206" s="3">
        <f>'finished water daily demand'!V206/'finished water daily demand'!V$371</f>
        <v>1.2774323952782201</v>
      </c>
      <c r="W206" s="3">
        <f>'finished water daily demand'!W206/'finished water daily demand'!W$371</f>
        <v>1.1188870646867823</v>
      </c>
      <c r="X206" s="3">
        <f>'finished water daily demand'!X206/'finished water daily demand'!X$371</f>
        <v>1.2313579235864247</v>
      </c>
      <c r="Y206" s="3"/>
      <c r="AA206" s="1052">
        <f t="shared" si="15"/>
        <v>0.9317729194708948</v>
      </c>
      <c r="AB206" s="1052">
        <f t="shared" si="16"/>
        <v>1.0797426450819876</v>
      </c>
      <c r="AC206" s="1052">
        <f t="shared" si="17"/>
        <v>1.1606624263973429</v>
      </c>
      <c r="AD206" s="1052">
        <f t="shared" si="18"/>
        <v>1.2036867744308817</v>
      </c>
      <c r="AE206" s="1052">
        <f t="shared" si="19"/>
        <v>1.3623917822568299</v>
      </c>
    </row>
    <row r="207" spans="1:31" x14ac:dyDescent="0.2">
      <c r="A207" s="1045">
        <v>42938</v>
      </c>
      <c r="B207">
        <v>7</v>
      </c>
      <c r="C207">
        <v>22</v>
      </c>
      <c r="D207" s="3">
        <f>'finished water daily demand'!D207/'finished water daily demand'!D$371</f>
        <v>1.0018311498964478</v>
      </c>
      <c r="E207" s="3">
        <f>'finished water daily demand'!E207/'finished water daily demand'!E$371</f>
        <v>1.0874357657587259</v>
      </c>
      <c r="F207" s="3">
        <f>'finished water daily demand'!F207/'finished water daily demand'!F$371</f>
        <v>1.0765697463814417</v>
      </c>
      <c r="G207" s="3">
        <f>'finished water daily demand'!G207/'finished water daily demand'!G$371</f>
        <v>1.1953339529682421</v>
      </c>
      <c r="H207" s="3">
        <f>'finished water daily demand'!H207/'finished water daily demand'!H$371</f>
        <v>1.225281820431346</v>
      </c>
      <c r="I207" s="3">
        <f>'finished water daily demand'!I207/'finished water daily demand'!I$371</f>
        <v>1.2536243510563467</v>
      </c>
      <c r="J207" s="3">
        <f>'finished water daily demand'!J207/'finished water daily demand'!J$371</f>
        <v>1.1305495683424651</v>
      </c>
      <c r="K207" s="3">
        <f>'finished water daily demand'!K207/'finished water daily demand'!K$371</f>
        <v>1.1429585853713842</v>
      </c>
      <c r="L207" s="3">
        <f>'finished water daily demand'!L207/'finished water daily demand'!L$371</f>
        <v>1.1237520583574807</v>
      </c>
      <c r="M207" s="3">
        <f>'finished water daily demand'!M207/'finished water daily demand'!M$371</f>
        <v>1.1497741295809452</v>
      </c>
      <c r="N207" s="3">
        <f>'finished water daily demand'!N207/'finished water daily demand'!N$371</f>
        <v>1.2017499648980907</v>
      </c>
      <c r="O207" s="3">
        <f>'finished water daily demand'!O207/'finished water daily demand'!O$371</f>
        <v>1.3951395108488081</v>
      </c>
      <c r="P207" s="3">
        <f>'finished water daily demand'!P207/'finished water daily demand'!P$371</f>
        <v>1.0612377959762866</v>
      </c>
      <c r="Q207" s="3">
        <f>'finished water daily demand'!Q207/'finished water daily demand'!Q$371</f>
        <v>1.1150947205392174</v>
      </c>
      <c r="R207" s="3">
        <f>'finished water daily demand'!R207/'finished water daily demand'!R$371</f>
        <v>1.0514391694766989</v>
      </c>
      <c r="S207" s="3">
        <f>'finished water daily demand'!S207/'finished water daily demand'!S$371</f>
        <v>1.1196947195948308</v>
      </c>
      <c r="T207" s="3">
        <f>'finished water daily demand'!T207/'finished water daily demand'!T$371</f>
        <v>1.1818928699657392</v>
      </c>
      <c r="U207" s="3">
        <f>'finished water daily demand'!U207/'finished water daily demand'!U$371</f>
        <v>1.2536652627957128</v>
      </c>
      <c r="V207" s="3">
        <f>'finished water daily demand'!V207/'finished water daily demand'!V$371</f>
        <v>1.0378864049723862</v>
      </c>
      <c r="W207" s="3">
        <f>'finished water daily demand'!W207/'finished water daily demand'!W$371</f>
        <v>1.2136680549942127</v>
      </c>
      <c r="X207" s="3">
        <f>'finished water daily demand'!X207/'finished water daily demand'!X$371</f>
        <v>1.2493159692390308</v>
      </c>
      <c r="Y207" s="3"/>
      <c r="AA207" s="1052">
        <f t="shared" si="15"/>
        <v>1.0018311498964478</v>
      </c>
      <c r="AB207" s="1052">
        <f t="shared" si="16"/>
        <v>1.0874357657587259</v>
      </c>
      <c r="AC207" s="1052">
        <f t="shared" si="17"/>
        <v>1.1429585853713842</v>
      </c>
      <c r="AD207" s="1052">
        <f t="shared" si="18"/>
        <v>1.2136680549942127</v>
      </c>
      <c r="AE207" s="1052">
        <f t="shared" si="19"/>
        <v>1.3951395108488081</v>
      </c>
    </row>
    <row r="208" spans="1:31" x14ac:dyDescent="0.2">
      <c r="A208" s="1045">
        <v>42939</v>
      </c>
      <c r="B208">
        <v>7</v>
      </c>
      <c r="C208">
        <v>23</v>
      </c>
      <c r="D208" s="3">
        <f>'finished water daily demand'!D208/'finished water daily demand'!D$371</f>
        <v>1.1654270556408337</v>
      </c>
      <c r="E208" s="3">
        <f>'finished water daily demand'!E208/'finished water daily demand'!E$371</f>
        <v>1.1945412179438721</v>
      </c>
      <c r="F208" s="3">
        <f>'finished water daily demand'!F208/'finished water daily demand'!F$371</f>
        <v>0.97462659516982109</v>
      </c>
      <c r="G208" s="3">
        <f>'finished water daily demand'!G208/'finished water daily demand'!G$371</f>
        <v>1.0976924112671085</v>
      </c>
      <c r="H208" s="3">
        <f>'finished water daily demand'!H208/'finished water daily demand'!H$371</f>
        <v>1.1264772118335904</v>
      </c>
      <c r="I208" s="3">
        <f>'finished water daily demand'!I208/'finished water daily demand'!I$371</f>
        <v>1.1938074762978559</v>
      </c>
      <c r="J208" s="3">
        <f>'finished water daily demand'!J208/'finished water daily demand'!J$371</f>
        <v>1.0258371079171478</v>
      </c>
      <c r="K208" s="3">
        <f>'finished water daily demand'!K208/'finished water daily demand'!K$371</f>
        <v>1.2737374503175636</v>
      </c>
      <c r="L208" s="3">
        <f>'finished water daily demand'!L208/'finished water daily demand'!L$371</f>
        <v>1.2750698178877615</v>
      </c>
      <c r="M208" s="3">
        <f>'finished water daily demand'!M208/'finished water daily demand'!M$371</f>
        <v>1.1286942345421265</v>
      </c>
      <c r="N208" s="3">
        <f>'finished water daily demand'!N208/'finished water daily demand'!N$371</f>
        <v>1.2477491913018721</v>
      </c>
      <c r="O208" s="3">
        <f>'finished water daily demand'!O208/'finished water daily demand'!O$371</f>
        <v>1.2452045207751079</v>
      </c>
      <c r="P208" s="3">
        <f>'finished water daily demand'!P208/'finished water daily demand'!P$371</f>
        <v>1.1044989065394717</v>
      </c>
      <c r="Q208" s="3">
        <f>'finished water daily demand'!Q208/'finished water daily demand'!Q$371</f>
        <v>1.1824140982716018</v>
      </c>
      <c r="R208" s="3">
        <f>'finished water daily demand'!R208/'finished water daily demand'!R$371</f>
        <v>1.1113715767144159</v>
      </c>
      <c r="S208" s="3">
        <f>'finished water daily demand'!S208/'finished water daily demand'!S$371</f>
        <v>1.0642163632435306</v>
      </c>
      <c r="T208" s="3">
        <f>'finished water daily demand'!T208/'finished water daily demand'!T$371</f>
        <v>1.1836453704682717</v>
      </c>
      <c r="U208" s="3">
        <f>'finished water daily demand'!U208/'finished water daily demand'!U$371</f>
        <v>1.2521821994065423</v>
      </c>
      <c r="V208" s="3">
        <f>'finished water daily demand'!V208/'finished water daily demand'!V$371</f>
        <v>1.0451338155071166</v>
      </c>
      <c r="W208" s="3">
        <f>'finished water daily demand'!W208/'finished water daily demand'!W$371</f>
        <v>1.0892982148885564</v>
      </c>
      <c r="X208" s="3">
        <f>'finished water daily demand'!X208/'finished water daily demand'!X$371</f>
        <v>1.2940089397835544</v>
      </c>
      <c r="Y208" s="3"/>
      <c r="AA208" s="1052">
        <f t="shared" si="15"/>
        <v>0.97462659516982109</v>
      </c>
      <c r="AB208" s="1052">
        <f t="shared" si="16"/>
        <v>1.0976924112671085</v>
      </c>
      <c r="AC208" s="1052">
        <f t="shared" si="17"/>
        <v>1.1654270556408337</v>
      </c>
      <c r="AD208" s="1052">
        <f t="shared" si="18"/>
        <v>1.2452045207751079</v>
      </c>
      <c r="AE208" s="1052">
        <f t="shared" si="19"/>
        <v>1.2940089397835544</v>
      </c>
    </row>
    <row r="209" spans="1:31" x14ac:dyDescent="0.2">
      <c r="A209" s="1045">
        <v>42940</v>
      </c>
      <c r="B209">
        <v>7</v>
      </c>
      <c r="C209">
        <v>24</v>
      </c>
      <c r="D209" s="3">
        <f>'finished water daily demand'!D209/'finished water daily demand'!D$371</f>
        <v>1.0082385700835306</v>
      </c>
      <c r="E209" s="3">
        <f>'finished water daily demand'!E209/'finished water daily demand'!E$371</f>
        <v>1.0992511735982198</v>
      </c>
      <c r="F209" s="3">
        <f>'finished water daily demand'!F209/'finished water daily demand'!F$371</f>
        <v>1.0989169810457442</v>
      </c>
      <c r="G209" s="3">
        <f>'finished water daily demand'!G209/'finished water daily demand'!G$371</f>
        <v>1.1143922146294849</v>
      </c>
      <c r="H209" s="3">
        <f>'finished water daily demand'!H209/'finished water daily demand'!H$371</f>
        <v>1.0363081933175904</v>
      </c>
      <c r="I209" s="3">
        <f>'finished water daily demand'!I209/'finished water daily demand'!I$371</f>
        <v>1.1904823086375651</v>
      </c>
      <c r="J209" s="3">
        <f>'finished water daily demand'!J209/'finished water daily demand'!J$371</f>
        <v>1.06977009604512</v>
      </c>
      <c r="K209" s="3">
        <f>'finished water daily demand'!K209/'finished water daily demand'!K$371</f>
        <v>1.1122116394638248</v>
      </c>
      <c r="L209" s="3">
        <f>'finished water daily demand'!L209/'finished water daily demand'!L$371</f>
        <v>1.0463269832449451</v>
      </c>
      <c r="M209" s="3">
        <f>'finished water daily demand'!M209/'finished water daily demand'!M$371</f>
        <v>1.096997737820121</v>
      </c>
      <c r="N209" s="3">
        <f>'finished water daily demand'!N209/'finished water daily demand'!N$371</f>
        <v>1.2805942529621162</v>
      </c>
      <c r="O209" s="3">
        <f>'finished water daily demand'!O209/'finished water daily demand'!O$371</f>
        <v>1.3807247587463016</v>
      </c>
      <c r="P209" s="3">
        <f>'finished water daily demand'!P209/'finished water daily demand'!P$371</f>
        <v>1.1578325369825269</v>
      </c>
      <c r="Q209" s="3">
        <f>'finished water daily demand'!Q209/'finished water daily demand'!Q$371</f>
        <v>1.22604006372946</v>
      </c>
      <c r="R209" s="3">
        <f>'finished water daily demand'!R209/'finished water daily demand'!R$371</f>
        <v>1.1465818659665747</v>
      </c>
      <c r="S209" s="3">
        <f>'finished water daily demand'!S209/'finished water daily demand'!S$371</f>
        <v>1.1446413630548113</v>
      </c>
      <c r="T209" s="3">
        <f>'finished water daily demand'!T209/'finished water daily demand'!T$371</f>
        <v>1.1965986350522082</v>
      </c>
      <c r="U209" s="3">
        <f>'finished water daily demand'!U209/'finished water daily demand'!U$371</f>
        <v>1.0608670222035292</v>
      </c>
      <c r="V209" s="3">
        <f>'finished water daily demand'!V209/'finished water daily demand'!V$371</f>
        <v>1.2003809780142414</v>
      </c>
      <c r="W209" s="3">
        <f>'finished water daily demand'!W209/'finished water daily demand'!W$371</f>
        <v>1.0499480619364476</v>
      </c>
      <c r="X209" s="3">
        <f>'finished water daily demand'!X209/'finished water daily demand'!X$371</f>
        <v>1.1846863405702446</v>
      </c>
      <c r="Y209" s="3"/>
      <c r="AA209" s="1052">
        <f t="shared" si="15"/>
        <v>1.0082385700835306</v>
      </c>
      <c r="AB209" s="1052">
        <f t="shared" si="16"/>
        <v>1.06977009604512</v>
      </c>
      <c r="AC209" s="1052">
        <f t="shared" si="17"/>
        <v>1.1143922146294849</v>
      </c>
      <c r="AD209" s="1052">
        <f t="shared" si="18"/>
        <v>1.1904823086375651</v>
      </c>
      <c r="AE209" s="1052">
        <f t="shared" si="19"/>
        <v>1.3807247587463016</v>
      </c>
    </row>
    <row r="210" spans="1:31" x14ac:dyDescent="0.2">
      <c r="A210" s="1045">
        <v>42941</v>
      </c>
      <c r="B210">
        <v>7</v>
      </c>
      <c r="C210">
        <v>25</v>
      </c>
      <c r="D210" s="3">
        <f>'finished water daily demand'!D210/'finished water daily demand'!D$371</f>
        <v>0.99941975520238424</v>
      </c>
      <c r="E210" s="3">
        <f>'finished water daily demand'!E210/'finished water daily demand'!E$371</f>
        <v>1.165961175382265</v>
      </c>
      <c r="F210" s="3">
        <f>'finished water daily demand'!F210/'finished water daily demand'!F$371</f>
        <v>0.99413900764441798</v>
      </c>
      <c r="G210" s="3">
        <f>'finished water daily demand'!G210/'finished water daily demand'!G$371</f>
        <v>1.1020320353427144</v>
      </c>
      <c r="H210" s="3">
        <f>'finished water daily demand'!H210/'finished water daily demand'!H$371</f>
        <v>0.99357884499097859</v>
      </c>
      <c r="I210" s="3">
        <f>'finished water daily demand'!I210/'finished water daily demand'!I$371</f>
        <v>1.268623748654397</v>
      </c>
      <c r="J210" s="3">
        <f>'finished water daily demand'!J210/'finished water daily demand'!J$371</f>
        <v>1.0524464783371812</v>
      </c>
      <c r="K210" s="3">
        <f>'finished water daily demand'!K210/'finished water daily demand'!K$371</f>
        <v>1.2158608462562757</v>
      </c>
      <c r="L210" s="3">
        <f>'finished water daily demand'!L210/'finished water daily demand'!L$371</f>
        <v>1.0513380491142978</v>
      </c>
      <c r="M210" s="3">
        <f>'finished water daily demand'!M210/'finished water daily demand'!M$371</f>
        <v>1.0903288255714767</v>
      </c>
      <c r="N210" s="3">
        <f>'finished water daily demand'!N210/'finished water daily demand'!N$371</f>
        <v>1.4005553933993462</v>
      </c>
      <c r="O210" s="3">
        <f>'finished water daily demand'!O210/'finished water daily demand'!O$371</f>
        <v>1.2254336637766579</v>
      </c>
      <c r="P210" s="3">
        <f>'finished water daily demand'!P210/'finished water daily demand'!P$371</f>
        <v>1.1907312709786508</v>
      </c>
      <c r="Q210" s="3">
        <f>'finished water daily demand'!Q210/'finished water daily demand'!Q$371</f>
        <v>1.1537563519966985</v>
      </c>
      <c r="R210" s="3">
        <f>'finished water daily demand'!R210/'finished water daily demand'!R$371</f>
        <v>1.0510645919314632</v>
      </c>
      <c r="S210" s="3">
        <f>'finished water daily demand'!S210/'finished water daily demand'!S$371</f>
        <v>1.1134819947416843</v>
      </c>
      <c r="T210" s="3">
        <f>'finished water daily demand'!T210/'finished water daily demand'!T$371</f>
        <v>1.2209812507396174</v>
      </c>
      <c r="U210" s="3">
        <f>'finished water daily demand'!U210/'finished water daily demand'!U$371</f>
        <v>1.1695014154602787</v>
      </c>
      <c r="V210" s="3">
        <f>'finished water daily demand'!V210/'finished water daily demand'!V$371</f>
        <v>1.3117685920309219</v>
      </c>
      <c r="W210" s="3">
        <f>'finished water daily demand'!W210/'finished water daily demand'!W$371</f>
        <v>1.0791549721847471</v>
      </c>
      <c r="X210" s="3">
        <f>'finished water daily demand'!X210/'finished water daily demand'!X$371</f>
        <v>1.1485904936625122</v>
      </c>
      <c r="Y210" s="3"/>
      <c r="AA210" s="1052">
        <f t="shared" si="15"/>
        <v>0.99357884499097859</v>
      </c>
      <c r="AB210" s="1052">
        <f t="shared" si="16"/>
        <v>1.0524464783371812</v>
      </c>
      <c r="AC210" s="1052">
        <f t="shared" si="17"/>
        <v>1.1485904936625122</v>
      </c>
      <c r="AD210" s="1052">
        <f t="shared" si="18"/>
        <v>1.2158608462562757</v>
      </c>
      <c r="AE210" s="1052">
        <f t="shared" si="19"/>
        <v>1.4005553933993462</v>
      </c>
    </row>
    <row r="211" spans="1:31" x14ac:dyDescent="0.2">
      <c r="A211" s="1045">
        <v>42942</v>
      </c>
      <c r="B211">
        <v>7</v>
      </c>
      <c r="C211">
        <v>26</v>
      </c>
      <c r="D211" s="3">
        <f>'finished water daily demand'!D211/'finished water daily demand'!D$371</f>
        <v>0.95949394876782068</v>
      </c>
      <c r="E211" s="3">
        <f>'finished water daily demand'!E211/'finished water daily demand'!E$371</f>
        <v>1.0401044269798687</v>
      </c>
      <c r="F211" s="3">
        <f>'finished water daily demand'!F211/'finished water daily demand'!F$371</f>
        <v>0.92245850370471938</v>
      </c>
      <c r="G211" s="3">
        <f>'finished water daily demand'!G211/'finished water daily demand'!G$371</f>
        <v>1.1504265931144271</v>
      </c>
      <c r="H211" s="3">
        <f>'finished water daily demand'!H211/'finished water daily demand'!H$371</f>
        <v>1.1668513992288141</v>
      </c>
      <c r="I211" s="3">
        <f>'finished water daily demand'!I211/'finished water daily demand'!I$371</f>
        <v>1.38590819493313</v>
      </c>
      <c r="J211" s="3">
        <f>'finished water daily demand'!J211/'finished water daily demand'!J$371</f>
        <v>1.0664301612751572</v>
      </c>
      <c r="K211" s="3">
        <f>'finished water daily demand'!K211/'finished water daily demand'!K$371</f>
        <v>1.2067828452586817</v>
      </c>
      <c r="L211" s="3">
        <f>'finished water daily demand'!L211/'finished water daily demand'!L$371</f>
        <v>1.264678017355416</v>
      </c>
      <c r="M211" s="3">
        <f>'finished water daily demand'!M211/'finished water daily demand'!M$371</f>
        <v>1.1524953523950472</v>
      </c>
      <c r="N211" s="3">
        <f>'finished water daily demand'!N211/'finished water daily demand'!N$371</f>
        <v>1.0829993304188548</v>
      </c>
      <c r="O211" s="3">
        <f>'finished water daily demand'!O211/'finished water daily demand'!O$371</f>
        <v>1.2257931339039025</v>
      </c>
      <c r="P211" s="3">
        <f>'finished water daily demand'!P211/'finished water daily demand'!P$371</f>
        <v>1.2759129049267646</v>
      </c>
      <c r="Q211" s="3">
        <f>'finished water daily demand'!Q211/'finished water daily demand'!Q$371</f>
        <v>1.1450687674960389</v>
      </c>
      <c r="R211" s="3">
        <f>'finished water daily demand'!R211/'finished water daily demand'!R$371</f>
        <v>1.0814053730955573</v>
      </c>
      <c r="S211" s="3">
        <f>'finished water daily demand'!S211/'finished water daily demand'!S$371</f>
        <v>1.0520462309969558</v>
      </c>
      <c r="T211" s="3">
        <f>'finished water daily demand'!T211/'finished water daily demand'!T$371</f>
        <v>1.3619432476824547</v>
      </c>
      <c r="U211" s="3">
        <f>'finished water daily demand'!U211/'finished water daily demand'!U$371</f>
        <v>1.1925630511618821</v>
      </c>
      <c r="V211" s="3">
        <f>'finished water daily demand'!V211/'finished water daily demand'!V$371</f>
        <v>1.0521587178236775</v>
      </c>
      <c r="W211" s="3">
        <f>'finished water daily demand'!W211/'finished water daily demand'!W$371</f>
        <v>1.1448346747439768</v>
      </c>
      <c r="X211" s="3">
        <f>'finished water daily demand'!X211/'finished water daily demand'!X$371</f>
        <v>1.1782129875644456</v>
      </c>
      <c r="Y211" s="3"/>
      <c r="AA211" s="1052">
        <f t="shared" si="15"/>
        <v>0.92245850370471938</v>
      </c>
      <c r="AB211" s="1052">
        <f t="shared" si="16"/>
        <v>1.0664301612751572</v>
      </c>
      <c r="AC211" s="1052">
        <f t="shared" si="17"/>
        <v>1.1504265931144271</v>
      </c>
      <c r="AD211" s="1052">
        <f t="shared" si="18"/>
        <v>1.2067828452586817</v>
      </c>
      <c r="AE211" s="1052">
        <f t="shared" si="19"/>
        <v>1.38590819493313</v>
      </c>
    </row>
    <row r="212" spans="1:31" x14ac:dyDescent="0.2">
      <c r="A212" s="1045">
        <v>42943</v>
      </c>
      <c r="B212">
        <v>7</v>
      </c>
      <c r="C212">
        <v>27</v>
      </c>
      <c r="D212" s="3">
        <f>'finished water daily demand'!D212/'finished water daily demand'!D$371</f>
        <v>1.1089315228084913</v>
      </c>
      <c r="E212" s="3">
        <f>'finished water daily demand'!E212/'finished water daily demand'!E$371</f>
        <v>1.0664189783628122</v>
      </c>
      <c r="F212" s="3">
        <f>'finished water daily demand'!F212/'finished water daily demand'!F$371</f>
        <v>1.0764961146362546</v>
      </c>
      <c r="G212" s="3">
        <f>'finished water daily demand'!G212/'finished water daily demand'!G$371</f>
        <v>1.1016058222638603</v>
      </c>
      <c r="H212" s="3">
        <f>'finished water daily demand'!H212/'finished water daily demand'!H$371</f>
        <v>1.1627765969824442</v>
      </c>
      <c r="I212" s="3">
        <f>'finished water daily demand'!I212/'finished water daily demand'!I$371</f>
        <v>1.3680173471956962</v>
      </c>
      <c r="J212" s="3">
        <f>'finished water daily demand'!J212/'finished water daily demand'!J$371</f>
        <v>1.1199792253342313</v>
      </c>
      <c r="K212" s="3">
        <f>'finished water daily demand'!K212/'finished water daily demand'!K$371</f>
        <v>1.2263996750006088</v>
      </c>
      <c r="L212" s="3">
        <f>'finished water daily demand'!L212/'finished water daily demand'!L$371</f>
        <v>1.0745039601824515</v>
      </c>
      <c r="M212" s="3">
        <f>'finished water daily demand'!M212/'finished water daily demand'!M$371</f>
        <v>1.0581724038668061</v>
      </c>
      <c r="N212" s="3">
        <f>'finished water daily demand'!N212/'finished water daily demand'!N$371</f>
        <v>1.108016453550736</v>
      </c>
      <c r="O212" s="3">
        <f>'finished water daily demand'!O212/'finished water daily demand'!O$371</f>
        <v>1.3524344597321563</v>
      </c>
      <c r="P212" s="3">
        <f>'finished water daily demand'!P212/'finished water daily demand'!P$371</f>
        <v>1.2551881517926424</v>
      </c>
      <c r="Q212" s="3">
        <f>'finished water daily demand'!Q212/'finished water daily demand'!Q$371</f>
        <v>1.1112323182525605</v>
      </c>
      <c r="R212" s="3">
        <f>'finished water daily demand'!R212/'finished water daily demand'!R$371</f>
        <v>1.0488171266600488</v>
      </c>
      <c r="S212" s="3">
        <f>'finished water daily demand'!S212/'finished water daily demand'!S$371</f>
        <v>1.0319399810441356</v>
      </c>
      <c r="T212" s="3">
        <f>'finished water daily demand'!T212/'finished water daily demand'!T$371</f>
        <v>1.1905029811303558</v>
      </c>
      <c r="U212" s="3">
        <f>'finished water daily demand'!U212/'finished water daily demand'!U$371</f>
        <v>1.1900418434002922</v>
      </c>
      <c r="V212" s="3">
        <f>'finished water daily demand'!V212/'finished water daily demand'!V$371</f>
        <v>1.0954143154362259</v>
      </c>
      <c r="W212" s="3">
        <f>'finished water daily demand'!W212/'finished water daily demand'!W$371</f>
        <v>1.1485329485411759</v>
      </c>
      <c r="X212" s="3">
        <f>'finished water daily demand'!X212/'finished water daily demand'!X$371</f>
        <v>1.2034848846551833</v>
      </c>
      <c r="Y212" s="3"/>
      <c r="AA212" s="1052">
        <f t="shared" si="15"/>
        <v>1.0319399810441356</v>
      </c>
      <c r="AB212" s="1052">
        <f t="shared" si="16"/>
        <v>1.0764961146362546</v>
      </c>
      <c r="AC212" s="1052">
        <f t="shared" si="17"/>
        <v>1.1112323182525605</v>
      </c>
      <c r="AD212" s="1052">
        <f t="shared" si="18"/>
        <v>1.1905029811303558</v>
      </c>
      <c r="AE212" s="1052">
        <f t="shared" si="19"/>
        <v>1.3680173471956962</v>
      </c>
    </row>
    <row r="213" spans="1:31" x14ac:dyDescent="0.2">
      <c r="A213" s="1045">
        <v>42944</v>
      </c>
      <c r="B213">
        <v>7</v>
      </c>
      <c r="C213">
        <v>28</v>
      </c>
      <c r="D213" s="3">
        <f>'finished water daily demand'!D213/'finished water daily demand'!D$371</f>
        <v>1.0381398642899162</v>
      </c>
      <c r="E213" s="3">
        <f>'finished water daily demand'!E213/'finished water daily demand'!E$371</f>
        <v>0.95882557423149217</v>
      </c>
      <c r="F213" s="3">
        <f>'finished water daily demand'!F213/'finished water daily demand'!F$371</f>
        <v>0.95905348106273702</v>
      </c>
      <c r="G213" s="3">
        <f>'finished water daily demand'!G213/'finished water daily demand'!G$371</f>
        <v>1.3097527913188163</v>
      </c>
      <c r="H213" s="3">
        <f>'finished water daily demand'!H213/'finished water daily demand'!H$371</f>
        <v>1.1178790052586816</v>
      </c>
      <c r="I213" s="3">
        <f>'finished water daily demand'!I213/'finished water daily demand'!I$371</f>
        <v>1.3157182427996017</v>
      </c>
      <c r="J213" s="3">
        <f>'finished water daily demand'!J213/'finished water daily demand'!J$371</f>
        <v>1.163251567024189</v>
      </c>
      <c r="K213" s="3">
        <f>'finished water daily demand'!K213/'finished water daily demand'!K$371</f>
        <v>1.0463004827954712</v>
      </c>
      <c r="L213" s="3">
        <f>'finished water daily demand'!L213/'finished water daily demand'!L$371</f>
        <v>1.0786113912229043</v>
      </c>
      <c r="M213" s="3">
        <f>'finished water daily demand'!M213/'finished water daily demand'!M$371</f>
        <v>1.1224085931123697</v>
      </c>
      <c r="N213" s="3">
        <f>'finished water daily demand'!N213/'finished water daily demand'!N$371</f>
        <v>1.0039129411632306</v>
      </c>
      <c r="O213" s="3">
        <f>'finished water daily demand'!O213/'finished water daily demand'!O$371</f>
        <v>1.3512482083122488</v>
      </c>
      <c r="P213" s="3">
        <f>'finished water daily demand'!P213/'finished water daily demand'!P$371</f>
        <v>1.1351512512098689</v>
      </c>
      <c r="Q213" s="3">
        <f>'finished water daily demand'!Q213/'finished water daily demand'!Q$371</f>
        <v>1.0169362982590366</v>
      </c>
      <c r="R213" s="3">
        <f>'finished water daily demand'!R213/'finished water daily demand'!R$371</f>
        <v>1.0941410096335722</v>
      </c>
      <c r="S213" s="3">
        <f>'finished water daily demand'!S213/'finished water daily demand'!S$371</f>
        <v>1.1495987770643425</v>
      </c>
      <c r="T213" s="3">
        <f>'finished water daily demand'!T213/'finished water daily demand'!T$371</f>
        <v>1.2335535369534383</v>
      </c>
      <c r="U213" s="3">
        <f>'finished water daily demand'!U213/'finished water daily demand'!U$371</f>
        <v>1.1206159384947414</v>
      </c>
      <c r="V213" s="3">
        <f>'finished water daily demand'!V213/'finished water daily demand'!V$371</f>
        <v>1.1135519139060388</v>
      </c>
      <c r="W213" s="3">
        <f>'finished water daily demand'!W213/'finished water daily demand'!W$371</f>
        <v>1.110584554096296</v>
      </c>
      <c r="X213" s="3">
        <f>'finished water daily demand'!X213/'finished water daily demand'!X$371</f>
        <v>1.2442654205261934</v>
      </c>
      <c r="Y213" s="3"/>
      <c r="AA213" s="1052">
        <f t="shared" si="15"/>
        <v>0.95882557423149217</v>
      </c>
      <c r="AB213" s="1052">
        <f t="shared" si="16"/>
        <v>1.0463004827954712</v>
      </c>
      <c r="AC213" s="1052">
        <f t="shared" si="17"/>
        <v>1.1178790052586816</v>
      </c>
      <c r="AD213" s="1052">
        <f t="shared" si="18"/>
        <v>1.163251567024189</v>
      </c>
      <c r="AE213" s="1052">
        <f t="shared" si="19"/>
        <v>1.3512482083122488</v>
      </c>
    </row>
    <row r="214" spans="1:31" x14ac:dyDescent="0.2">
      <c r="A214" s="1045">
        <v>42945</v>
      </c>
      <c r="B214">
        <v>7</v>
      </c>
      <c r="C214">
        <v>29</v>
      </c>
      <c r="D214" s="3">
        <f>'finished water daily demand'!D214/'finished water daily demand'!D$371</f>
        <v>1.1157178764474984</v>
      </c>
      <c r="E214" s="3">
        <f>'finished water daily demand'!E214/'finished water daily demand'!E$371</f>
        <v>0.87611771935503513</v>
      </c>
      <c r="F214" s="3">
        <f>'finished water daily demand'!F214/'finished water daily demand'!F$371</f>
        <v>1.0633528481203467</v>
      </c>
      <c r="G214" s="3">
        <f>'finished water daily demand'!G214/'finished water daily demand'!G$371</f>
        <v>1.1252412748184997</v>
      </c>
      <c r="H214" s="3">
        <f>'finished water daily demand'!H214/'finished water daily demand'!H$371</f>
        <v>1.1152621597793613</v>
      </c>
      <c r="I214" s="3">
        <f>'finished water daily demand'!I214/'finished water daily demand'!I$371</f>
        <v>1.103015941921222</v>
      </c>
      <c r="J214" s="3">
        <f>'finished water daily demand'!J214/'finished water daily demand'!J$371</f>
        <v>1.1439460100022061</v>
      </c>
      <c r="K214" s="3">
        <f>'finished water daily demand'!K214/'finished water daily demand'!K$371</f>
        <v>1.0645608296297115</v>
      </c>
      <c r="L214" s="3">
        <f>'finished water daily demand'!L214/'finished water daily demand'!L$371</f>
        <v>1.1181248778320603</v>
      </c>
      <c r="M214" s="3">
        <f>'finished water daily demand'!M214/'finished water daily demand'!M$371</f>
        <v>1.1920872279861374</v>
      </c>
      <c r="N214" s="3">
        <f>'finished water daily demand'!N214/'finished water daily demand'!N$371</f>
        <v>1.080255516914068</v>
      </c>
      <c r="O214" s="3">
        <f>'finished water daily demand'!O214/'finished water daily demand'!O$371</f>
        <v>1.3960022391541951</v>
      </c>
      <c r="P214" s="3">
        <f>'finished water daily demand'!P214/'finished water daily demand'!P$371</f>
        <v>1.1327599335405472</v>
      </c>
      <c r="Q214" s="3">
        <f>'finished water daily demand'!Q214/'finished water daily demand'!Q$371</f>
        <v>1.0732739674451326</v>
      </c>
      <c r="R214" s="3">
        <f>'finished water daily demand'!R214/'finished water daily demand'!R$371</f>
        <v>1.1117461542596516</v>
      </c>
      <c r="S214" s="3">
        <f>'finished water daily demand'!S214/'finished water daily demand'!S$371</f>
        <v>1.1883219251216259</v>
      </c>
      <c r="T214" s="3">
        <f>'finished water daily demand'!T214/'finished water daily demand'!T$371</f>
        <v>1.2606030012316587</v>
      </c>
      <c r="U214" s="3">
        <f>'finished water daily demand'!U214/'finished water daily demand'!U$371</f>
        <v>1.0647838985474283</v>
      </c>
      <c r="V214" s="3">
        <f>'finished water daily demand'!V214/'finished water daily demand'!V$371</f>
        <v>1.0819303174150297</v>
      </c>
      <c r="W214" s="3">
        <f>'finished water daily demand'!W214/'finished water daily demand'!W$371</f>
        <v>1.0889781703579342</v>
      </c>
      <c r="X214" s="3">
        <f>'finished water daily demand'!X214/'finished water daily demand'!X$371</f>
        <v>1.1704140279253803</v>
      </c>
      <c r="Y214" s="3"/>
      <c r="AA214" s="1052">
        <f t="shared" si="15"/>
        <v>0.87611771935503513</v>
      </c>
      <c r="AB214" s="1052">
        <f t="shared" si="16"/>
        <v>1.080255516914068</v>
      </c>
      <c r="AC214" s="1052">
        <f t="shared" si="17"/>
        <v>1.1152621597793613</v>
      </c>
      <c r="AD214" s="1052">
        <f t="shared" si="18"/>
        <v>1.1439460100022061</v>
      </c>
      <c r="AE214" s="1052">
        <f t="shared" si="19"/>
        <v>1.3960022391541951</v>
      </c>
    </row>
    <row r="215" spans="1:31" x14ac:dyDescent="0.2">
      <c r="A215" s="1045">
        <v>42946</v>
      </c>
      <c r="B215">
        <v>7</v>
      </c>
      <c r="C215">
        <v>30</v>
      </c>
      <c r="D215" s="3">
        <f>'finished water daily demand'!D215/'finished water daily demand'!D$371</f>
        <v>1.039345561636948</v>
      </c>
      <c r="E215" s="3">
        <f>'finished water daily demand'!E215/'finished water daily demand'!E$371</f>
        <v>1.13570815471949</v>
      </c>
      <c r="F215" s="3">
        <f>'finished water daily demand'!F215/'finished water daily demand'!F$371</f>
        <v>1.034121045281045</v>
      </c>
      <c r="G215" s="3">
        <f>'finished water daily demand'!G215/'finished water daily demand'!G$371</f>
        <v>1.1581371751773342</v>
      </c>
      <c r="H215" s="3">
        <f>'finished water daily demand'!H215/'finished water daily demand'!H$371</f>
        <v>1.1847580990087327</v>
      </c>
      <c r="I215" s="3">
        <f>'finished water daily demand'!I215/'finished water daily demand'!I$371</f>
        <v>1.0228866299335639</v>
      </c>
      <c r="J215" s="3">
        <f>'finished water daily demand'!J215/'finished water daily demand'!J$371</f>
        <v>1.1468455138134925</v>
      </c>
      <c r="K215" s="3">
        <f>'finished water daily demand'!K215/'finished water daily demand'!K$371</f>
        <v>1.0954816836023589</v>
      </c>
      <c r="L215" s="3">
        <f>'finished water daily demand'!L215/'finished water daily demand'!L$371</f>
        <v>1.3363937633217218</v>
      </c>
      <c r="M215" s="3">
        <f>'finished water daily demand'!M215/'finished water daily demand'!M$371</f>
        <v>1.0932416837950225</v>
      </c>
      <c r="N215" s="3">
        <f>'finished water daily demand'!N215/'finished water daily demand'!N$371</f>
        <v>1.1584945519990961</v>
      </c>
      <c r="O215" s="3">
        <f>'finished water daily demand'!O215/'finished water daily demand'!O$371</f>
        <v>1.3109875540608598</v>
      </c>
      <c r="P215" s="3">
        <f>'finished water daily demand'!P215/'finished water daily demand'!P$371</f>
        <v>1.1064192070921088</v>
      </c>
      <c r="Q215" s="3">
        <f>'finished water daily demand'!Q215/'finished water daily demand'!Q$371</f>
        <v>1.1433011637231774</v>
      </c>
      <c r="R215" s="3">
        <f>'finished water daily demand'!R215/'finished water daily demand'!R$371</f>
        <v>1.0986359401764012</v>
      </c>
      <c r="S215" s="3">
        <f>'finished water daily demand'!S215/'finished water daily demand'!S$371</f>
        <v>1.1935346565908755</v>
      </c>
      <c r="T215" s="3">
        <f>'finished water daily demand'!T215/'finished water daily demand'!T$371</f>
        <v>1.1472063011856266</v>
      </c>
      <c r="U215" s="3">
        <f>'finished water daily demand'!U215/'finished water daily demand'!U$371</f>
        <v>1.0341030246839604</v>
      </c>
      <c r="V215" s="3">
        <f>'finished water daily demand'!V215/'finished water daily demand'!V$371</f>
        <v>0.96635319151906229</v>
      </c>
      <c r="W215" s="3">
        <f>'finished water daily demand'!W215/'finished water daily demand'!W$371</f>
        <v>1.1383114940539258</v>
      </c>
      <c r="X215" s="3">
        <f>'finished water daily demand'!X215/'finished water daily demand'!X$371</f>
        <v>1.1678678242787335</v>
      </c>
      <c r="Y215" s="3"/>
      <c r="AA215" s="1052">
        <f t="shared" si="15"/>
        <v>0.96635319151906229</v>
      </c>
      <c r="AB215" s="1052">
        <f t="shared" si="16"/>
        <v>1.0932416837950225</v>
      </c>
      <c r="AC215" s="1052">
        <f t="shared" si="17"/>
        <v>1.1383114940539258</v>
      </c>
      <c r="AD215" s="1052">
        <f t="shared" si="18"/>
        <v>1.1584945519990961</v>
      </c>
      <c r="AE215" s="1052">
        <f t="shared" si="19"/>
        <v>1.3363937633217218</v>
      </c>
    </row>
    <row r="216" spans="1:31" x14ac:dyDescent="0.2">
      <c r="A216" s="1045">
        <v>42947</v>
      </c>
      <c r="B216">
        <v>7</v>
      </c>
      <c r="C216">
        <v>31</v>
      </c>
      <c r="D216" s="3">
        <f>'finished water daily demand'!D216/'finished water daily demand'!D$371</f>
        <v>1.0089275399961202</v>
      </c>
      <c r="E216" s="3">
        <f>'finished water daily demand'!E216/'finished water daily demand'!E$371</f>
        <v>0.95837247599575925</v>
      </c>
      <c r="F216" s="3">
        <f>'finished water daily demand'!F216/'finished water daily demand'!F$371</f>
        <v>1.4108946854037341</v>
      </c>
      <c r="G216" s="3">
        <f>'finished water daily demand'!G216/'finished water daily demand'!G$371</f>
        <v>0.97916642870212134</v>
      </c>
      <c r="H216" s="3">
        <f>'finished water daily demand'!H216/'finished water daily demand'!H$371</f>
        <v>1.066738367891398</v>
      </c>
      <c r="I216" s="3">
        <f>'finished water daily demand'!I216/'finished water daily demand'!I$371</f>
        <v>0.9796955934765269</v>
      </c>
      <c r="J216" s="3">
        <f>'finished water daily demand'!J216/'finished water daily demand'!J$371</f>
        <v>1.2254624399372323</v>
      </c>
      <c r="K216" s="3">
        <f>'finished water daily demand'!K216/'finished water daily demand'!K$371</f>
        <v>1.1449411373133873</v>
      </c>
      <c r="L216" s="3">
        <f>'finished water daily demand'!L216/'finished water daily demand'!L$371</f>
        <v>1.0976287969402008</v>
      </c>
      <c r="M216" s="3">
        <f>'finished water daily demand'!M216/'finished water daily demand'!M$371</f>
        <v>1.1280043470681287</v>
      </c>
      <c r="N216" s="3">
        <f>'finished water daily demand'!N216/'finished water daily demand'!N$371</f>
        <v>1.0449087429406358</v>
      </c>
      <c r="O216" s="3">
        <f>'finished water daily demand'!O216/'finished water daily demand'!O$371</f>
        <v>1.1549775188367266</v>
      </c>
      <c r="P216" s="3">
        <f>'finished water daily demand'!P216/'finished water daily demand'!P$371</f>
        <v>1.1480861058757457</v>
      </c>
      <c r="Q216" s="3">
        <f>'finished water daily demand'!Q216/'finished water daily demand'!Q$371</f>
        <v>1.1406685623593409</v>
      </c>
      <c r="R216" s="3">
        <f>'finished water daily demand'!R216/'finished water daily demand'!R$371</f>
        <v>1.0662724402680339</v>
      </c>
      <c r="S216" s="3">
        <f>'finished water daily demand'!S216/'finished water daily demand'!S$371</f>
        <v>1.1980027121359469</v>
      </c>
      <c r="T216" s="3">
        <f>'finished water daily demand'!T216/'finished water daily demand'!T$371</f>
        <v>1.1312052096407641</v>
      </c>
      <c r="U216" s="3">
        <f>'finished water daily demand'!U216/'finished water daily demand'!U$371</f>
        <v>1.0656181217038367</v>
      </c>
      <c r="V216" s="3">
        <f>'finished water daily demand'!V216/'finished water daily demand'!V$371</f>
        <v>0.99763148961632087</v>
      </c>
      <c r="W216" s="3">
        <f>'finished water daily demand'!W216/'finished water daily demand'!W$371</f>
        <v>1.1989489182320565</v>
      </c>
      <c r="X216" s="3">
        <f>'finished water daily demand'!X216/'finished water daily demand'!X$371</f>
        <v>1.1663305221839673</v>
      </c>
      <c r="Y216" s="3"/>
      <c r="AA216" s="1052">
        <f t="shared" si="15"/>
        <v>0.95837247599575925</v>
      </c>
      <c r="AB216" s="1052">
        <f t="shared" si="16"/>
        <v>1.0449087429406358</v>
      </c>
      <c r="AC216" s="1052">
        <f t="shared" si="17"/>
        <v>1.1280043470681287</v>
      </c>
      <c r="AD216" s="1052">
        <f t="shared" si="18"/>
        <v>1.1549775188367266</v>
      </c>
      <c r="AE216" s="1052">
        <f t="shared" si="19"/>
        <v>1.4108946854037341</v>
      </c>
    </row>
    <row r="217" spans="1:31" x14ac:dyDescent="0.2">
      <c r="A217" s="1045">
        <v>42948</v>
      </c>
      <c r="B217">
        <v>8</v>
      </c>
      <c r="C217">
        <v>1</v>
      </c>
      <c r="D217" s="3">
        <f>'finished water daily demand'!D217/'finished water daily demand'!D$371</f>
        <v>1.0479576855443173</v>
      </c>
      <c r="E217" s="3">
        <f>'finished water daily demand'!E217/'finished water daily demand'!E$371</f>
        <v>1.0233014531762699</v>
      </c>
      <c r="F217" s="3">
        <f>'finished water daily demand'!F217/'finished water daily demand'!F$371</f>
        <v>1.0287091120097889</v>
      </c>
      <c r="G217" s="3">
        <f>'finished water daily demand'!G217/'finished water daily demand'!G$371</f>
        <v>1.3183545461829638</v>
      </c>
      <c r="H217" s="3">
        <f>'finished water daily demand'!H217/'finished water daily demand'!H$371</f>
        <v>1.040196078029723</v>
      </c>
      <c r="I217" s="3">
        <f>'finished water daily demand'!I217/'finished water daily demand'!I$371</f>
        <v>1.1086904128197619</v>
      </c>
      <c r="J217" s="3">
        <f>'finished water daily demand'!J217/'finished water daily demand'!J$371</f>
        <v>1.2943531823902015</v>
      </c>
      <c r="K217" s="3">
        <f>'finished water daily demand'!K217/'finished water daily demand'!K$371</f>
        <v>1.2036177184740802</v>
      </c>
      <c r="L217" s="3">
        <f>'finished water daily demand'!L217/'finished water daily demand'!L$371</f>
        <v>1.0787346141541179</v>
      </c>
      <c r="M217" s="3">
        <f>'finished water daily demand'!M217/'finished water daily demand'!M$371</f>
        <v>1.1172344370573868</v>
      </c>
      <c r="N217" s="3">
        <f>'finished water daily demand'!N217/'finished water daily demand'!N$371</f>
        <v>1.1422737721619733</v>
      </c>
      <c r="O217" s="3">
        <f>'finished water daily demand'!O217/'finished water daily demand'!O$371</f>
        <v>1.1607290408726394</v>
      </c>
      <c r="P217" s="3">
        <f>'finished water daily demand'!P217/'finished water daily demand'!P$371</f>
        <v>1.2223734762358041</v>
      </c>
      <c r="Q217" s="3">
        <f>'finished water daily demand'!Q217/'finished water daily demand'!Q$371</f>
        <v>1.0857600196278989</v>
      </c>
      <c r="R217" s="3">
        <f>'finished water daily demand'!R217/'finished water daily demand'!R$371</f>
        <v>1.0525629021124061</v>
      </c>
      <c r="S217" s="3">
        <f>'finished water daily demand'!S217/'finished water daily demand'!S$371</f>
        <v>1.1619603974057062</v>
      </c>
      <c r="T217" s="3">
        <f>'finished water daily demand'!T217/'finished water daily demand'!T$371</f>
        <v>1.0698676920521242</v>
      </c>
      <c r="U217" s="3">
        <f>'finished water daily demand'!U217/'finished water daily demand'!U$371</f>
        <v>1.1723986857241229</v>
      </c>
      <c r="V217" s="3">
        <f>'finished water daily demand'!V217/'finished water daily demand'!V$371</f>
        <v>1.0788787761372485</v>
      </c>
      <c r="W217" s="3">
        <f>'finished water daily demand'!W217/'finished water daily demand'!W$371</f>
        <v>1.2072289387697359</v>
      </c>
      <c r="X217" s="3">
        <f>'finished water daily demand'!X217/'finished water daily demand'!X$371</f>
        <v>1.2138332156105642</v>
      </c>
      <c r="Y217" s="3"/>
      <c r="AA217" s="1052">
        <f t="shared" si="15"/>
        <v>1.0233014531762699</v>
      </c>
      <c r="AB217" s="1052">
        <f t="shared" si="16"/>
        <v>1.0698676920521242</v>
      </c>
      <c r="AC217" s="1052">
        <f t="shared" si="17"/>
        <v>1.1172344370573868</v>
      </c>
      <c r="AD217" s="1052">
        <f t="shared" si="18"/>
        <v>1.2036177184740802</v>
      </c>
      <c r="AE217" s="1052">
        <f t="shared" si="19"/>
        <v>1.3183545461829638</v>
      </c>
    </row>
    <row r="218" spans="1:31" x14ac:dyDescent="0.2">
      <c r="A218" s="1045">
        <v>42949</v>
      </c>
      <c r="B218">
        <v>8</v>
      </c>
      <c r="C218">
        <v>2</v>
      </c>
      <c r="D218" s="3">
        <f>'finished water daily demand'!D218/'finished water daily demand'!D$371</f>
        <v>1.0081696730922713</v>
      </c>
      <c r="E218" s="3">
        <f>'finished water daily demand'!E218/'finished water daily demand'!E$371</f>
        <v>1.1122864613031482</v>
      </c>
      <c r="F218" s="3">
        <f>'finished water daily demand'!F218/'finished water daily demand'!F$371</f>
        <v>1.0396434261700818</v>
      </c>
      <c r="G218" s="3">
        <f>'finished water daily demand'!G218/'finished water daily demand'!G$371</f>
        <v>0.99884972361647684</v>
      </c>
      <c r="H218" s="3">
        <f>'finished water daily demand'!H218/'finished water daily demand'!H$371</f>
        <v>1.0810936345208109</v>
      </c>
      <c r="I218" s="3">
        <f>'finished water daily demand'!I218/'finished water daily demand'!I$371</f>
        <v>1.1197863527296448</v>
      </c>
      <c r="J218" s="3">
        <f>'finished water daily demand'!J218/'finished water daily demand'!J$371</f>
        <v>1.2585314644178531</v>
      </c>
      <c r="K218" s="3">
        <f>'finished water daily demand'!K218/'finished water daily demand'!K$371</f>
        <v>1.0920730855266336</v>
      </c>
      <c r="L218" s="3">
        <f>'finished water daily demand'!L218/'finished water daily demand'!L$371</f>
        <v>1.3276860095159617</v>
      </c>
      <c r="M218" s="3">
        <f>'finished water daily demand'!M218/'finished water daily demand'!M$371</f>
        <v>1.0444129814687408</v>
      </c>
      <c r="N218" s="3">
        <f>'finished water daily demand'!N218/'finished water daily demand'!N$371</f>
        <v>0.98906406807850111</v>
      </c>
      <c r="O218" s="3">
        <f>'finished water daily demand'!O218/'finished water daily demand'!O$371</f>
        <v>1.3016413307525017</v>
      </c>
      <c r="P218" s="3">
        <f>'finished water daily demand'!P218/'finished water daily demand'!P$371</f>
        <v>1.2347423857199411</v>
      </c>
      <c r="Q218" s="3">
        <f>'finished water daily demand'!Q218/'finished water daily demand'!Q$371</f>
        <v>1.0695131083539382</v>
      </c>
      <c r="R218" s="3">
        <f>'finished water daily demand'!R218/'finished water daily demand'!R$371</f>
        <v>1.0112095411183812</v>
      </c>
      <c r="S218" s="3">
        <f>'finished water daily demand'!S218/'finished water daily demand'!S$371</f>
        <v>1.1411094715287076</v>
      </c>
      <c r="T218" s="3">
        <f>'finished water daily demand'!T218/'finished water daily demand'!T$371</f>
        <v>1.1685410899121103</v>
      </c>
      <c r="U218" s="3">
        <f>'finished water daily demand'!U218/'finished water daily demand'!U$371</f>
        <v>1.2046553144385845</v>
      </c>
      <c r="V218" s="3">
        <f>'finished water daily demand'!V218/'finished water daily demand'!V$371</f>
        <v>1.1257962232831364</v>
      </c>
      <c r="W218" s="3">
        <f>'finished water daily demand'!W218/'finished water daily demand'!W$371</f>
        <v>1.1311845430963432</v>
      </c>
      <c r="X218" s="3">
        <f>'finished water daily demand'!X218/'finished water daily demand'!X$371</f>
        <v>1.140086318493267</v>
      </c>
      <c r="Y218" s="3"/>
      <c r="AA218" s="1052">
        <f t="shared" si="15"/>
        <v>0.98906406807850111</v>
      </c>
      <c r="AB218" s="1052">
        <f t="shared" si="16"/>
        <v>1.0444129814687408</v>
      </c>
      <c r="AC218" s="1052">
        <f t="shared" si="17"/>
        <v>1.1197863527296448</v>
      </c>
      <c r="AD218" s="1052">
        <f t="shared" si="18"/>
        <v>1.1685410899121103</v>
      </c>
      <c r="AE218" s="1052">
        <f t="shared" si="19"/>
        <v>1.3276860095159617</v>
      </c>
    </row>
    <row r="219" spans="1:31" x14ac:dyDescent="0.2">
      <c r="A219" s="1045">
        <v>42950</v>
      </c>
      <c r="B219">
        <v>8</v>
      </c>
      <c r="C219">
        <v>3</v>
      </c>
      <c r="D219" s="3">
        <f>'finished water daily demand'!D219/'finished water daily demand'!D$371</f>
        <v>1.0538483782969579</v>
      </c>
      <c r="E219" s="3">
        <f>'finished water daily demand'!E219/'finished water daily demand'!E$371</f>
        <v>1.1374508402415393</v>
      </c>
      <c r="F219" s="3">
        <f>'finished water daily demand'!F219/'finished water daily demand'!F$371</f>
        <v>1.1601049612962728</v>
      </c>
      <c r="G219" s="3">
        <f>'finished water daily demand'!G219/'finished water daily demand'!G$371</f>
        <v>0.89167650760642314</v>
      </c>
      <c r="H219" s="3">
        <f>'finished water daily demand'!H219/'finished water daily demand'!H$371</f>
        <v>1.0897666081094146</v>
      </c>
      <c r="I219" s="3">
        <f>'finished water daily demand'!I219/'finished water daily demand'!I$371</f>
        <v>1.2211316801150276</v>
      </c>
      <c r="J219" s="3">
        <f>'finished water daily demand'!J219/'finished water daily demand'!J$371</f>
        <v>1.3195311521945365</v>
      </c>
      <c r="K219" s="3">
        <f>'finished water daily demand'!K219/'finished water daily demand'!K$371</f>
        <v>1.2621203915696848</v>
      </c>
      <c r="L219" s="3">
        <f>'finished water daily demand'!L219/'finished water daily demand'!L$371</f>
        <v>1.00110416748956</v>
      </c>
      <c r="M219" s="3">
        <f>'finished water daily demand'!M219/'finished water daily demand'!M$371</f>
        <v>1.0127164847467354</v>
      </c>
      <c r="N219" s="3">
        <f>'finished water daily demand'!N219/'finished water daily demand'!N$371</f>
        <v>1.0733152827549008</v>
      </c>
      <c r="O219" s="3">
        <f>'finished water daily demand'!O219/'finished water daily demand'!O$371</f>
        <v>1.2861841152809861</v>
      </c>
      <c r="P219" s="3">
        <f>'finished water daily demand'!P219/'finished water daily demand'!P$371</f>
        <v>1.2557352562897148</v>
      </c>
      <c r="Q219" s="3">
        <f>'finished water daily demand'!Q219/'finished water daily demand'!Q$371</f>
        <v>1.0786632785228147</v>
      </c>
      <c r="R219" s="3">
        <f>'finished water daily demand'!R219/'finished water daily demand'!R$371</f>
        <v>0.97032440205590109</v>
      </c>
      <c r="S219" s="3">
        <f>'finished water daily demand'!S219/'finished water daily demand'!S$371</f>
        <v>1.1705241705337592</v>
      </c>
      <c r="T219" s="3">
        <f>'finished water daily demand'!T219/'finished water daily demand'!T$371</f>
        <v>1.0553905139877244</v>
      </c>
      <c r="U219" s="3">
        <f>'finished water daily demand'!U219/'finished water daily demand'!U$371</f>
        <v>1.2157782898573641</v>
      </c>
      <c r="V219" s="3">
        <f>'finished water daily demand'!V219/'finished water daily demand'!V$371</f>
        <v>0.96289477807090995</v>
      </c>
      <c r="W219" s="3">
        <f>'finished water daily demand'!W219/'finished water daily demand'!W$371</f>
        <v>1.1771841833692178</v>
      </c>
      <c r="X219" s="3">
        <f>'finished water daily demand'!X219/'finished water daily demand'!X$371</f>
        <v>1.0713166698274867</v>
      </c>
      <c r="Y219" s="3"/>
      <c r="AA219" s="1052">
        <f t="shared" si="15"/>
        <v>0.89167650760642314</v>
      </c>
      <c r="AB219" s="1052">
        <f t="shared" si="16"/>
        <v>1.0538483782969579</v>
      </c>
      <c r="AC219" s="1052">
        <f t="shared" si="17"/>
        <v>1.0897666081094146</v>
      </c>
      <c r="AD219" s="1052">
        <f t="shared" si="18"/>
        <v>1.2157782898573641</v>
      </c>
      <c r="AE219" s="1052">
        <f t="shared" si="19"/>
        <v>1.3195311521945365</v>
      </c>
    </row>
    <row r="220" spans="1:31" x14ac:dyDescent="0.2">
      <c r="A220" s="1045">
        <v>42951</v>
      </c>
      <c r="B220">
        <v>8</v>
      </c>
      <c r="C220">
        <v>4</v>
      </c>
      <c r="D220" s="3">
        <f>'finished water daily demand'!D220/'finished water daily demand'!D$371</f>
        <v>1.0470964731535806</v>
      </c>
      <c r="E220" s="3">
        <f>'finished water daily demand'!E220/'finished water daily demand'!E$371</f>
        <v>1.1269250196883618</v>
      </c>
      <c r="F220" s="3">
        <f>'finished water daily demand'!F220/'finished water daily demand'!F$371</f>
        <v>0.93781072257624176</v>
      </c>
      <c r="G220" s="3">
        <f>'finished water daily demand'!G220/'finished water daily demand'!G$371</f>
        <v>1.1276823133610281</v>
      </c>
      <c r="H220" s="3">
        <f>'finished water daily demand'!H220/'finished water daily demand'!H$371</f>
        <v>1.2619550406486744</v>
      </c>
      <c r="I220" s="3">
        <f>'finished water daily demand'!I220/'finished water daily demand'!I$371</f>
        <v>1.206782858798338</v>
      </c>
      <c r="J220" s="3">
        <f>'finished water daily demand'!J220/'finished water daily demand'!J$371</f>
        <v>1.3251466469176609</v>
      </c>
      <c r="K220" s="3">
        <f>'finished water daily demand'!K220/'finished water daily demand'!K$371</f>
        <v>1.2388862740739273</v>
      </c>
      <c r="L220" s="3">
        <f>'finished water daily demand'!L220/'finished water daily demand'!L$371</f>
        <v>1.0971359052153464</v>
      </c>
      <c r="M220" s="3">
        <f>'finished water daily demand'!M220/'finished water daily demand'!M$371</f>
        <v>1.1011753897459959</v>
      </c>
      <c r="N220" s="3">
        <f>'finished water daily demand'!N220/'finished water daily demand'!N$371</f>
        <v>1.1418702701759751</v>
      </c>
      <c r="O220" s="3">
        <f>'finished water daily demand'!O220/'finished water daily demand'!O$371</f>
        <v>1.3853978704004808</v>
      </c>
      <c r="P220" s="3">
        <f>'finished water daily demand'!P220/'finished water daily demand'!P$371</f>
        <v>1.2887752954208438</v>
      </c>
      <c r="Q220" s="3">
        <f>'finished water daily demand'!Q220/'finished water daily demand'!Q$371</f>
        <v>1.0383731950788462</v>
      </c>
      <c r="R220" s="3">
        <f>'finished water daily demand'!R220/'finished water daily demand'!R$371</f>
        <v>1.0361751345083428</v>
      </c>
      <c r="S220" s="3">
        <f>'finished water daily demand'!S220/'finished water daily demand'!S$371</f>
        <v>1.275151137880842</v>
      </c>
      <c r="T220" s="3">
        <f>'finished water daily demand'!T220/'finished water daily demand'!T$371</f>
        <v>1.1601595657695631</v>
      </c>
      <c r="U220" s="3">
        <f>'finished water daily demand'!U220/'finished water daily demand'!U$371</f>
        <v>1.1716571540295377</v>
      </c>
      <c r="V220" s="3">
        <f>'finished water daily demand'!V220/'finished water daily demand'!V$371</f>
        <v>1.0478102715028375</v>
      </c>
      <c r="W220" s="3">
        <f>'finished water daily demand'!W220/'finished water daily demand'!W$371</f>
        <v>1.1428257745603061</v>
      </c>
      <c r="X220" s="3">
        <f>'finished water daily demand'!X220/'finished water daily demand'!X$371</f>
        <v>1.0156359020247223</v>
      </c>
      <c r="Y220" s="3"/>
      <c r="AA220" s="1052">
        <f t="shared" si="15"/>
        <v>0.93781072257624176</v>
      </c>
      <c r="AB220" s="1052">
        <f t="shared" si="16"/>
        <v>1.0478102715028375</v>
      </c>
      <c r="AC220" s="1052">
        <f t="shared" si="17"/>
        <v>1.1418702701759751</v>
      </c>
      <c r="AD220" s="1052">
        <f t="shared" si="18"/>
        <v>1.2388862740739273</v>
      </c>
      <c r="AE220" s="1052">
        <f t="shared" si="19"/>
        <v>1.3853978704004808</v>
      </c>
    </row>
    <row r="221" spans="1:31" x14ac:dyDescent="0.2">
      <c r="A221" s="1045">
        <v>42952</v>
      </c>
      <c r="B221">
        <v>8</v>
      </c>
      <c r="C221">
        <v>5</v>
      </c>
      <c r="D221" s="3">
        <f>'finished water daily demand'!D221/'finished water daily demand'!D$371</f>
        <v>0.98143764048379745</v>
      </c>
      <c r="E221" s="3">
        <f>'finished water daily demand'!E221/'finished water daily demand'!E$371</f>
        <v>1.0602150179043168</v>
      </c>
      <c r="F221" s="3">
        <f>'finished water daily demand'!F221/'finished water daily demand'!F$371</f>
        <v>1.0503936609674069</v>
      </c>
      <c r="G221" s="3">
        <f>'finished water daily demand'!G221/'finished water daily demand'!G$371</f>
        <v>1.097808651197705</v>
      </c>
      <c r="H221" s="3">
        <f>'finished water daily demand'!H221/'finished water daily demand'!H$371</f>
        <v>1.0975797610405273</v>
      </c>
      <c r="I221" s="3">
        <f>'finished water daily demand'!I221/'finished water daily demand'!I$371</f>
        <v>1.2190715218907169</v>
      </c>
      <c r="J221" s="3">
        <f>'finished water daily demand'!J221/'finished water daily demand'!J$371</f>
        <v>1.1693074927059897</v>
      </c>
      <c r="K221" s="3">
        <f>'finished water daily demand'!K221/'finished water daily demand'!K$371</f>
        <v>1.2368689405189066</v>
      </c>
      <c r="L221" s="3">
        <f>'finished water daily demand'!L221/'finished water daily demand'!L$371</f>
        <v>1.1824061736151465</v>
      </c>
      <c r="M221" s="3">
        <f>'finished water daily demand'!M221/'finished water daily demand'!M$371</f>
        <v>1.206114939957424</v>
      </c>
      <c r="N221" s="3">
        <f>'finished water daily demand'!N221/'finished water daily demand'!N$371</f>
        <v>1.1227846262382659</v>
      </c>
      <c r="O221" s="3">
        <f>'finished water daily demand'!O221/'finished water daily demand'!O$371</f>
        <v>1.2635374972645796</v>
      </c>
      <c r="P221" s="3">
        <f>'finished water daily demand'!P221/'finished water daily demand'!P$371</f>
        <v>1.2637751561506616</v>
      </c>
      <c r="Q221" s="3">
        <f>'finished water daily demand'!Q221/'finished water daily demand'!Q$371</f>
        <v>1.097042596901483</v>
      </c>
      <c r="R221" s="3">
        <f>'finished water daily demand'!R221/'finished water daily demand'!R$371</f>
        <v>1.0522632400762173</v>
      </c>
      <c r="S221" s="3">
        <f>'finished water daily demand'!S221/'finished water daily demand'!S$371</f>
        <v>1.2948850498715732</v>
      </c>
      <c r="T221" s="3">
        <f>'finished water daily demand'!T221/'finished water daily demand'!T$371</f>
        <v>1.0584383409486509</v>
      </c>
      <c r="U221" s="3">
        <f>'finished water daily demand'!U221/'finished water daily demand'!U$371</f>
        <v>1.1863884756407193</v>
      </c>
      <c r="V221" s="3">
        <f>'finished water daily demand'!V221/'finished water daily demand'!V$371</f>
        <v>1.1637879121915138</v>
      </c>
      <c r="W221" s="3">
        <f>'finished water daily demand'!W221/'finished water daily demand'!W$371</f>
        <v>1.1163124338371695</v>
      </c>
      <c r="X221" s="3">
        <f>'finished water daily demand'!X221/'finished water daily demand'!X$371</f>
        <v>1.071247117493795</v>
      </c>
      <c r="Y221" s="3"/>
      <c r="AA221" s="1052">
        <f t="shared" si="15"/>
        <v>0.98143764048379745</v>
      </c>
      <c r="AB221" s="1052">
        <f t="shared" si="16"/>
        <v>1.071247117493795</v>
      </c>
      <c r="AC221" s="1052">
        <f t="shared" si="17"/>
        <v>1.1227846262382659</v>
      </c>
      <c r="AD221" s="1052">
        <f t="shared" si="18"/>
        <v>1.206114939957424</v>
      </c>
      <c r="AE221" s="1052">
        <f t="shared" si="19"/>
        <v>1.2948850498715732</v>
      </c>
    </row>
    <row r="222" spans="1:31" x14ac:dyDescent="0.2">
      <c r="A222" s="1045">
        <v>42953</v>
      </c>
      <c r="B222">
        <v>8</v>
      </c>
      <c r="C222">
        <v>6</v>
      </c>
      <c r="D222" s="3">
        <f>'finished water daily demand'!D222/'finished water daily demand'!D$371</f>
        <v>1.0003843130800096</v>
      </c>
      <c r="E222" s="3">
        <f>'finished water daily demand'!E222/'finished water daily demand'!E$371</f>
        <v>1.1753368234908899</v>
      </c>
      <c r="F222" s="3">
        <f>'finished water daily demand'!F222/'finished water daily demand'!F$371</f>
        <v>1.0175170867413406</v>
      </c>
      <c r="G222" s="3">
        <f>'finished water daily demand'!G222/'finished water daily demand'!G$371</f>
        <v>1.0633241384540508</v>
      </c>
      <c r="H222" s="3">
        <f>'finished water daily demand'!H222/'finished water daily demand'!H$371</f>
        <v>1.0115603117845922</v>
      </c>
      <c r="I222" s="3">
        <f>'finished water daily demand'!I222/'finished water daily demand'!I$371</f>
        <v>1.166808560621365</v>
      </c>
      <c r="J222" s="3">
        <f>'finished water daily demand'!J222/'finished water daily demand'!J$371</f>
        <v>1.1574892619815058</v>
      </c>
      <c r="K222" s="3">
        <f>'finished water daily demand'!K222/'finished water daily demand'!K$371</f>
        <v>1.2645203228678994</v>
      </c>
      <c r="L222" s="3">
        <f>'finished water daily demand'!L222/'finished water daily demand'!L$371</f>
        <v>1.4282359213862466</v>
      </c>
      <c r="M222" s="3">
        <f>'finished water daily demand'!M222/'finished water daily demand'!M$371</f>
        <v>1.0420367023916375</v>
      </c>
      <c r="N222" s="3">
        <f>'finished water daily demand'!N222/'finished water daily demand'!N$371</f>
        <v>1.0781573065868777</v>
      </c>
      <c r="O222" s="3">
        <f>'finished water daily demand'!O222/'finished water daily demand'!O$371</f>
        <v>1.2042249262692297</v>
      </c>
      <c r="P222" s="3">
        <f>'finished water daily demand'!P222/'finished water daily demand'!P$371</f>
        <v>1.1865011749499643</v>
      </c>
      <c r="Q222" s="3">
        <f>'finished water daily demand'!Q222/'finished water daily demand'!Q$371</f>
        <v>1.0534166314436249</v>
      </c>
      <c r="R222" s="3">
        <f>'finished water daily demand'!R222/'finished water daily demand'!R$371</f>
        <v>1.1827285990818228</v>
      </c>
      <c r="S222" s="3">
        <f>'finished water daily demand'!S222/'finished water daily demand'!S$371</f>
        <v>1.221162133377899</v>
      </c>
      <c r="T222" s="3">
        <f>'finished water daily demand'!T222/'finished water daily demand'!T$371</f>
        <v>1.0527236653969143</v>
      </c>
      <c r="U222" s="3">
        <f>'finished water daily demand'!U222/'finished water daily demand'!U$371</f>
        <v>1.1526487835370871</v>
      </c>
      <c r="V222" s="3">
        <f>'finished water daily demand'!V222/'finished water daily demand'!V$371</f>
        <v>1.2367006765975013</v>
      </c>
      <c r="W222" s="3">
        <f>'finished water daily demand'!W222/'finished water daily demand'!W$371</f>
        <v>1.1585609136509698</v>
      </c>
      <c r="X222" s="3">
        <f>'finished water daily demand'!X222/'finished water daily demand'!X$371</f>
        <v>1.1198736309757209</v>
      </c>
      <c r="Y222" s="3"/>
      <c r="AA222" s="1052">
        <f t="shared" si="15"/>
        <v>1.0003843130800096</v>
      </c>
      <c r="AB222" s="1052">
        <f t="shared" si="16"/>
        <v>1.0534166314436249</v>
      </c>
      <c r="AC222" s="1052">
        <f t="shared" si="17"/>
        <v>1.1574892619815058</v>
      </c>
      <c r="AD222" s="1052">
        <f t="shared" si="18"/>
        <v>1.1865011749499643</v>
      </c>
      <c r="AE222" s="1052">
        <f t="shared" si="19"/>
        <v>1.4282359213862466</v>
      </c>
    </row>
    <row r="223" spans="1:31" x14ac:dyDescent="0.2">
      <c r="A223" s="1045">
        <v>42954</v>
      </c>
      <c r="B223">
        <v>8</v>
      </c>
      <c r="C223">
        <v>7</v>
      </c>
      <c r="D223" s="3">
        <f>'finished water daily demand'!D223/'finished water daily demand'!D$371</f>
        <v>1.0391733191588006</v>
      </c>
      <c r="E223" s="3">
        <f>'finished water daily demand'!E223/'finished water daily demand'!E$371</f>
        <v>1.2629590515395257</v>
      </c>
      <c r="F223" s="3">
        <f>'finished water daily demand'!F223/'finished water daily demand'!F$371</f>
        <v>1.2741605345911808</v>
      </c>
      <c r="G223" s="3">
        <f>'finished water daily demand'!G223/'finished water daily demand'!G$371</f>
        <v>1.1139272549070984</v>
      </c>
      <c r="H223" s="3">
        <f>'finished water daily demand'!H223/'finished water daily demand'!H$371</f>
        <v>1.0037471588534794</v>
      </c>
      <c r="I223" s="3">
        <f>'finished water daily demand'!I223/'finished water daily demand'!I$371</f>
        <v>1.1743986172372456</v>
      </c>
      <c r="J223" s="3">
        <f>'finished water daily demand'!J223/'finished water daily demand'!J$371</f>
        <v>1.2454653459771194</v>
      </c>
      <c r="K223" s="3">
        <f>'finished water daily demand'!K223/'finished water daily demand'!K$371</f>
        <v>1.315962328520931</v>
      </c>
      <c r="L223" s="3">
        <f>'finished water daily demand'!L223/'finished water daily demand'!L$371</f>
        <v>1.1492592051186925</v>
      </c>
      <c r="M223" s="3">
        <f>'finished water daily demand'!M223/'finished water daily demand'!M$371</f>
        <v>1.3090998089925252</v>
      </c>
      <c r="N223" s="3">
        <f>'finished water daily demand'!N223/'finished water daily demand'!N$371</f>
        <v>1.0993411608517771</v>
      </c>
      <c r="O223" s="3">
        <f>'finished water daily demand'!O223/'finished water daily demand'!O$371</f>
        <v>1.2412503493754179</v>
      </c>
      <c r="P223" s="3">
        <f>'finished water daily demand'!P223/'finished water daily demand'!P$371</f>
        <v>1.2634208063505712</v>
      </c>
      <c r="Q223" s="3">
        <f>'finished water daily demand'!Q223/'finished water daily demand'!Q$371</f>
        <v>1.1150947205392172</v>
      </c>
      <c r="R223" s="3">
        <f>'finished water daily demand'!R223/'finished water daily demand'!R$371</f>
        <v>1.0818923239043639</v>
      </c>
      <c r="S223" s="3">
        <f>'finished water daily demand'!S223/'finished water daily demand'!S$371</f>
        <v>1.0524930365514629</v>
      </c>
      <c r="T223" s="3">
        <f>'finished water daily demand'!T223/'finished water daily demand'!T$371</f>
        <v>1.1380628203028478</v>
      </c>
      <c r="U223" s="3">
        <f>'finished water daily demand'!U223/'finished water daily demand'!U$371</f>
        <v>1.1852761780988414</v>
      </c>
      <c r="V223" s="3">
        <f>'finished water daily demand'!V223/'finished water daily demand'!V$371</f>
        <v>1.1867348668626632</v>
      </c>
      <c r="W223" s="3">
        <f>'finished water daily demand'!W223/'finished water daily demand'!W$371</f>
        <v>1.1658311192623372</v>
      </c>
      <c r="X223" s="3">
        <f>'finished water daily demand'!X223/'finished water daily demand'!X$371</f>
        <v>1.1541010807546399</v>
      </c>
      <c r="Y223" s="3"/>
      <c r="AA223" s="1052">
        <f t="shared" si="15"/>
        <v>1.0037471588534794</v>
      </c>
      <c r="AB223" s="1052">
        <f t="shared" si="16"/>
        <v>1.1139272549070984</v>
      </c>
      <c r="AC223" s="1052">
        <f t="shared" si="17"/>
        <v>1.1658311192623372</v>
      </c>
      <c r="AD223" s="1052">
        <f t="shared" si="18"/>
        <v>1.2454653459771194</v>
      </c>
      <c r="AE223" s="1052">
        <f t="shared" si="19"/>
        <v>1.315962328520931</v>
      </c>
    </row>
    <row r="224" spans="1:31" x14ac:dyDescent="0.2">
      <c r="A224" s="1045">
        <v>42955</v>
      </c>
      <c r="B224">
        <v>8</v>
      </c>
      <c r="C224">
        <v>8</v>
      </c>
      <c r="D224" s="3">
        <f>'finished water daily demand'!D224/'finished water daily demand'!D$371</f>
        <v>1.0835085330339376</v>
      </c>
      <c r="E224" s="3">
        <f>'finished water daily demand'!E224/'finished water daily demand'!E$371</f>
        <v>1.2111664378242222</v>
      </c>
      <c r="F224" s="3">
        <f>'finished water daily demand'!F224/'finished water daily demand'!F$371</f>
        <v>1.0251011564956181</v>
      </c>
      <c r="G224" s="3">
        <f>'finished water daily demand'!G224/'finished water daily demand'!G$371</f>
        <v>1.0916866815196182</v>
      </c>
      <c r="H224" s="3">
        <f>'finished water daily demand'!H224/'finished water daily demand'!H$371</f>
        <v>0.95712992581473488</v>
      </c>
      <c r="I224" s="3">
        <f>'finished water daily demand'!I224/'finished water daily demand'!I$371</f>
        <v>1.1553511894440587</v>
      </c>
      <c r="J224" s="3">
        <f>'finished water daily demand'!J224/'finished water daily demand'!J$371</f>
        <v>1.1201260356537899</v>
      </c>
      <c r="K224" s="3">
        <f>'finished water daily demand'!K224/'finished water daily demand'!K$371</f>
        <v>1.3164492711031777</v>
      </c>
      <c r="L224" s="3">
        <f>'finished water daily demand'!L224/'finished water daily demand'!L$371</f>
        <v>1.1370601349285476</v>
      </c>
      <c r="M224" s="3">
        <f>'finished water daily demand'!M224/'finished water daily demand'!M$371</f>
        <v>1.2867167931694887</v>
      </c>
      <c r="N224" s="3">
        <f>'finished water daily demand'!N224/'finished water daily demand'!N$371</f>
        <v>1.0915535725220142</v>
      </c>
      <c r="O224" s="3">
        <f>'finished water daily demand'!O224/'finished water daily demand'!O$371</f>
        <v>1.2035059860147406</v>
      </c>
      <c r="P224" s="3">
        <f>'finished water daily demand'!P224/'finished water daily demand'!P$371</f>
        <v>1.2150495223922173</v>
      </c>
      <c r="Q224" s="3">
        <f>'finished water daily demand'!Q224/'finished water daily demand'!Q$371</f>
        <v>1.1480210418826267</v>
      </c>
      <c r="R224" s="3">
        <f>'finished water daily demand'!R224/'finished water daily demand'!R$371</f>
        <v>1.1093488579701429</v>
      </c>
      <c r="S224" s="3">
        <f>'finished water daily demand'!S224/'finished water daily demand'!S$371</f>
        <v>1.0197964443662817</v>
      </c>
      <c r="T224" s="3">
        <f>'finished water daily demand'!T224/'finished water daily demand'!T$371</f>
        <v>1.146825322815511</v>
      </c>
      <c r="U224" s="3">
        <f>'finished water daily demand'!U224/'finished water daily demand'!U$371</f>
        <v>1.1007415649161147</v>
      </c>
      <c r="V224" s="3">
        <f>'finished water daily demand'!V224/'finished water daily demand'!V$371</f>
        <v>1.1218896147098099</v>
      </c>
      <c r="W224" s="3">
        <f>'finished water daily demand'!W224/'finished water daily demand'!W$371</f>
        <v>1.1777951151595498</v>
      </c>
      <c r="X224" s="3">
        <f>'finished water daily demand'!X224/'finished water daily demand'!X$371</f>
        <v>1.1217345245332642</v>
      </c>
      <c r="Y224" s="3"/>
      <c r="AA224" s="1052">
        <f t="shared" si="15"/>
        <v>0.95712992581473488</v>
      </c>
      <c r="AB224" s="1052">
        <f t="shared" si="16"/>
        <v>1.0916866815196182</v>
      </c>
      <c r="AC224" s="1052">
        <f t="shared" si="17"/>
        <v>1.1218896147098099</v>
      </c>
      <c r="AD224" s="1052">
        <f t="shared" si="18"/>
        <v>1.1777951151595498</v>
      </c>
      <c r="AE224" s="1052">
        <f t="shared" si="19"/>
        <v>1.3164492711031777</v>
      </c>
    </row>
    <row r="225" spans="1:31" x14ac:dyDescent="0.2">
      <c r="A225" s="1045">
        <v>42956</v>
      </c>
      <c r="B225">
        <v>8</v>
      </c>
      <c r="C225">
        <v>9</v>
      </c>
      <c r="D225" s="3">
        <f>'finished water daily demand'!D225/'finished water daily demand'!D$371</f>
        <v>1.1255701461975287</v>
      </c>
      <c r="E225" s="3">
        <f>'finished water daily demand'!E225/'finished water daily demand'!E$371</f>
        <v>1.307083848957812</v>
      </c>
      <c r="F225" s="3">
        <f>'finished water daily demand'!F225/'finished water daily demand'!F$371</f>
        <v>0.94572613518386128</v>
      </c>
      <c r="G225" s="3">
        <f>'finished water daily demand'!G225/'finished water daily demand'!G$371</f>
        <v>1.0312031709658604</v>
      </c>
      <c r="H225" s="3">
        <f>'finished water daily demand'!H225/'finished water daily demand'!H$371</f>
        <v>1.0935049587941574</v>
      </c>
      <c r="I225" s="3">
        <f>'finished water daily demand'!I225/'finished water daily demand'!I$371</f>
        <v>1.081872212776982</v>
      </c>
      <c r="J225" s="3">
        <f>'finished water daily demand'!J225/'finished water daily demand'!J$371</f>
        <v>1.2241044444813136</v>
      </c>
      <c r="K225" s="3">
        <f>'finished water daily demand'!K225/'finished water daily demand'!K$371</f>
        <v>1.3867081293987313</v>
      </c>
      <c r="L225" s="3">
        <f>'finished water daily demand'!L225/'finished water daily demand'!L$371</f>
        <v>1.4278662525926056</v>
      </c>
      <c r="M225" s="3">
        <f>'finished water daily demand'!M225/'finished water daily demand'!M$371</f>
        <v>1.2209091935664858</v>
      </c>
      <c r="N225" s="3">
        <f>'finished water daily demand'!N225/'finished water daily demand'!N$371</f>
        <v>1.0600400674155639</v>
      </c>
      <c r="O225" s="3">
        <f>'finished water daily demand'!O225/'finished water daily demand'!O$371</f>
        <v>1.3419019850038907</v>
      </c>
      <c r="P225" s="3">
        <f>'finished water daily demand'!P225/'finished water daily demand'!P$371</f>
        <v>1.2441011335076053</v>
      </c>
      <c r="Q225" s="3">
        <f>'finished water daily demand'!Q225/'finished water daily demand'!Q$371</f>
        <v>1.1702928494206815</v>
      </c>
      <c r="R225" s="3">
        <f>'finished water daily demand'!R225/'finished water daily demand'!R$371</f>
        <v>1.0389095505885635</v>
      </c>
      <c r="S225" s="3">
        <f>'finished water daily demand'!S225/'finished water daily demand'!S$371</f>
        <v>1.0272432036080668</v>
      </c>
      <c r="T225" s="3">
        <f>'finished water daily demand'!T225/'finished water daily demand'!T$371</f>
        <v>1.1095042583696693</v>
      </c>
      <c r="U225" s="3">
        <f>'finished water daily demand'!U225/'finished water daily demand'!U$371</f>
        <v>1.0609583895016121</v>
      </c>
      <c r="V225" s="3">
        <f>'finished water daily demand'!V225/'finished water daily demand'!V$371</f>
        <v>1.1157865321542473</v>
      </c>
      <c r="W225" s="3">
        <f>'finished water daily demand'!W225/'finished water daily demand'!W$371</f>
        <v>1.1960793283584004</v>
      </c>
      <c r="X225" s="3">
        <f>'finished water daily demand'!X225/'finished water daily demand'!X$371</f>
        <v>1.1180767502296205</v>
      </c>
      <c r="Y225" s="3"/>
      <c r="AA225" s="1052">
        <f t="shared" si="15"/>
        <v>0.94572613518386128</v>
      </c>
      <c r="AB225" s="1052">
        <f t="shared" si="16"/>
        <v>1.0609583895016121</v>
      </c>
      <c r="AC225" s="1052">
        <f t="shared" si="17"/>
        <v>1.1180767502296205</v>
      </c>
      <c r="AD225" s="1052">
        <f t="shared" si="18"/>
        <v>1.2241044444813136</v>
      </c>
      <c r="AE225" s="1052">
        <f t="shared" si="19"/>
        <v>1.4278662525926056</v>
      </c>
    </row>
    <row r="226" spans="1:31" x14ac:dyDescent="0.2">
      <c r="A226" s="1045">
        <v>42957</v>
      </c>
      <c r="B226">
        <v>8</v>
      </c>
      <c r="C226">
        <v>10</v>
      </c>
      <c r="D226" s="3">
        <f>'finished water daily demand'!D226/'finished water daily demand'!D$371</f>
        <v>1.0925684873844901</v>
      </c>
      <c r="E226" s="3">
        <f>'finished water daily demand'!E226/'finished water daily demand'!E$371</f>
        <v>1.2292903672535342</v>
      </c>
      <c r="F226" s="3">
        <f>'finished water daily demand'!F226/'finished water daily demand'!F$371</f>
        <v>1.2338471541012117</v>
      </c>
      <c r="G226" s="3">
        <f>'finished water daily demand'!G226/'finished water daily demand'!G$371</f>
        <v>0.95952188043129805</v>
      </c>
      <c r="H226" s="3">
        <f>'finished water daily demand'!H226/'finished water daily demand'!H$371</f>
        <v>1.0631869347408922</v>
      </c>
      <c r="I226" s="3">
        <f>'finished water daily demand'!I226/'finished water daily demand'!I$371</f>
        <v>1.0883418324638521</v>
      </c>
      <c r="J226" s="3">
        <f>'finished water daily demand'!J226/'finished water daily demand'!J$371</f>
        <v>1.2234437980432991</v>
      </c>
      <c r="K226" s="3">
        <f>'finished water daily demand'!K226/'finished water daily demand'!K$371</f>
        <v>1.364239207389361</v>
      </c>
      <c r="L226" s="3">
        <f>'finished water daily demand'!L226/'finished water daily demand'!L$371</f>
        <v>0.94737896948043754</v>
      </c>
      <c r="M226" s="3">
        <f>'finished water daily demand'!M226/'finished water daily demand'!M$371</f>
        <v>1.1290008511972367</v>
      </c>
      <c r="N226" s="3">
        <f>'finished water daily demand'!N226/'finished water daily demand'!N$371</f>
        <v>1.138319452699192</v>
      </c>
      <c r="O226" s="3">
        <f>'finished water daily demand'!O226/'finished water daily demand'!O$371</f>
        <v>1.3181769566057508</v>
      </c>
      <c r="P226" s="3">
        <f>'finished water daily demand'!P226/'finished water daily demand'!P$371</f>
        <v>1.1775793861182402</v>
      </c>
      <c r="Q226" s="3">
        <f>'finished water daily demand'!Q226/'finished water daily demand'!Q$371</f>
        <v>1.098798918097071</v>
      </c>
      <c r="R226" s="3">
        <f>'finished water daily demand'!R226/'finished water daily demand'!R$371</f>
        <v>0.98762988464579193</v>
      </c>
      <c r="S226" s="3">
        <f>'finished water daily demand'!S226/'finished water daily demand'!S$371</f>
        <v>1.1069235274951692</v>
      </c>
      <c r="T226" s="3">
        <f>'finished water daily demand'!T226/'finished water daily demand'!T$371</f>
        <v>1.1361727442777736</v>
      </c>
      <c r="U226" s="3">
        <f>'finished water daily demand'!U226/'finished water daily demand'!U$371</f>
        <v>1.0936970138175541</v>
      </c>
      <c r="V226" s="3">
        <f>'finished water daily demand'!V226/'finished water daily demand'!V$371</f>
        <v>1.1871163095223858</v>
      </c>
      <c r="W226" s="3">
        <f>'finished water daily demand'!W226/'finished water daily demand'!W$371</f>
        <v>1.1876731790078254</v>
      </c>
      <c r="X226" s="3">
        <f>'finished water daily demand'!X226/'finished water daily demand'!X$371</f>
        <v>1.1195120215494772</v>
      </c>
      <c r="Y226" s="3"/>
      <c r="AA226" s="1052">
        <f t="shared" si="15"/>
        <v>0.94737896948043754</v>
      </c>
      <c r="AB226" s="1052">
        <f t="shared" si="16"/>
        <v>1.0925684873844901</v>
      </c>
      <c r="AC226" s="1052">
        <f t="shared" si="17"/>
        <v>1.1290008511972367</v>
      </c>
      <c r="AD226" s="1052">
        <f t="shared" si="18"/>
        <v>1.1876731790078254</v>
      </c>
      <c r="AE226" s="1052">
        <f t="shared" si="19"/>
        <v>1.364239207389361</v>
      </c>
    </row>
    <row r="227" spans="1:31" x14ac:dyDescent="0.2">
      <c r="A227" s="1045">
        <v>42958</v>
      </c>
      <c r="B227">
        <v>8</v>
      </c>
      <c r="C227">
        <v>11</v>
      </c>
      <c r="D227" s="3">
        <f>'finished water daily demand'!D227/'finished water daily demand'!D$371</f>
        <v>1.0712104200942143</v>
      </c>
      <c r="E227" s="3">
        <f>'finished water daily demand'!E227/'finished water daily demand'!E$371</f>
        <v>1.0439383351283771</v>
      </c>
      <c r="F227" s="3">
        <f>'finished water daily demand'!F227/'finished water daily demand'!F$371</f>
        <v>0.93843659241033273</v>
      </c>
      <c r="G227" s="3">
        <f>'finished water daily demand'!G227/'finished water daily demand'!G$371</f>
        <v>1.0849060189014839</v>
      </c>
      <c r="H227" s="3">
        <f>'finished water daily demand'!H227/'finished water daily demand'!H$371</f>
        <v>1.2271509957737177</v>
      </c>
      <c r="I227" s="3">
        <f>'finished water daily demand'!I227/'finished water daily demand'!I$371</f>
        <v>1.135617042242768</v>
      </c>
      <c r="J227" s="3">
        <f>'finished water daily demand'!J227/'finished water daily demand'!J$371</f>
        <v>1.1795475124952164</v>
      </c>
      <c r="K227" s="3">
        <f>'finished water daily demand'!K227/'finished water daily demand'!K$371</f>
        <v>1.2705375419199443</v>
      </c>
      <c r="L227" s="3">
        <f>'finished water daily demand'!L227/'finished water daily demand'!L$371</f>
        <v>1.0374138578871626</v>
      </c>
      <c r="M227" s="3">
        <f>'finished water daily demand'!M227/'finished water daily demand'!M$371</f>
        <v>1.2113657501761843</v>
      </c>
      <c r="N227" s="3">
        <f>'finished water daily demand'!N227/'finished water daily demand'!N$371</f>
        <v>1.305288574505199</v>
      </c>
      <c r="O227" s="3">
        <f>'finished water daily demand'!O227/'finished water daily demand'!O$371</f>
        <v>1.2786352426088508</v>
      </c>
      <c r="P227" s="3">
        <f>'finished water daily demand'!P227/'finished water daily demand'!P$371</f>
        <v>1.1898617009170793</v>
      </c>
      <c r="Q227" s="3">
        <f>'finished water daily demand'!Q227/'finished water daily demand'!Q$371</f>
        <v>1.102683885538275</v>
      </c>
      <c r="R227" s="3">
        <f>'finished water daily demand'!R227/'finished water daily demand'!R$371</f>
        <v>1.003418328177478</v>
      </c>
      <c r="S227" s="3">
        <f>'finished water daily demand'!S227/'finished water daily demand'!S$371</f>
        <v>1.1378275783485778</v>
      </c>
      <c r="T227" s="3">
        <f>'finished water daily demand'!T227/'finished water daily demand'!T$371</f>
        <v>1.1666510138870358</v>
      </c>
      <c r="U227" s="3">
        <f>'finished water daily demand'!U227/'finished water daily demand'!U$371</f>
        <v>1.1197247762974989</v>
      </c>
      <c r="V227" s="3">
        <f>'finished water daily demand'!V227/'finished water daily demand'!V$371</f>
        <v>1.1795160645274116</v>
      </c>
      <c r="W227" s="3">
        <f>'finished water daily demand'!W227/'finished water daily demand'!W$371</f>
        <v>1.1730820954242622</v>
      </c>
      <c r="X227" s="3">
        <f>'finished water daily demand'!X227/'finished water daily demand'!X$371</f>
        <v>1.1021320012013069</v>
      </c>
      <c r="Y227" s="3"/>
      <c r="AA227" s="1052">
        <f t="shared" si="15"/>
        <v>0.93843659241033273</v>
      </c>
      <c r="AB227" s="1052">
        <f t="shared" si="16"/>
        <v>1.0849060189014839</v>
      </c>
      <c r="AC227" s="1052">
        <f t="shared" si="17"/>
        <v>1.1378275783485778</v>
      </c>
      <c r="AD227" s="1052">
        <f t="shared" si="18"/>
        <v>1.1898617009170793</v>
      </c>
      <c r="AE227" s="1052">
        <f t="shared" si="19"/>
        <v>1.305288574505199</v>
      </c>
    </row>
    <row r="228" spans="1:31" x14ac:dyDescent="0.2">
      <c r="A228" s="1045">
        <v>42959</v>
      </c>
      <c r="B228">
        <v>8</v>
      </c>
      <c r="C228">
        <v>12</v>
      </c>
      <c r="D228" s="3">
        <f>'finished water daily demand'!D228/'finished water daily demand'!D$371</f>
        <v>1.0324903110066823</v>
      </c>
      <c r="E228" s="3">
        <f>'finished water daily demand'!E228/'finished water daily demand'!E$371</f>
        <v>0.96931654107422838</v>
      </c>
      <c r="F228" s="3">
        <f>'finished water daily demand'!F228/'finished water daily demand'!F$371</f>
        <v>1.01390913122717</v>
      </c>
      <c r="G228" s="3">
        <f>'finished water daily demand'!G228/'finished water daily demand'!G$371</f>
        <v>1.0918804147372791</v>
      </c>
      <c r="H228" s="3">
        <f>'finished water daily demand'!H228/'finished water daily demand'!H$371</f>
        <v>1.0895796905751773</v>
      </c>
      <c r="I228" s="3">
        <f>'finished water daily demand'!I228/'finished water daily demand'!I$371</f>
        <v>1.2345407801364172</v>
      </c>
      <c r="J228" s="3">
        <f>'finished water daily demand'!J228/'finished water daily demand'!J$371</f>
        <v>1.1398720236344493</v>
      </c>
      <c r="K228" s="3">
        <f>'finished water daily demand'!K228/'finished water daily demand'!K$371</f>
        <v>1.2599987131756112</v>
      </c>
      <c r="L228" s="3">
        <f>'finished water daily demand'!L228/'finished water daily demand'!L$371</f>
        <v>1.0881817055471594</v>
      </c>
      <c r="M228" s="3">
        <f>'finished water daily demand'!M228/'finished water daily demand'!M$371</f>
        <v>1.1346732593167734</v>
      </c>
      <c r="N228" s="3">
        <f>'finished water daily demand'!N228/'finished water daily demand'!N$371</f>
        <v>1.2015885641036914</v>
      </c>
      <c r="O228" s="3">
        <f>'finished water daily demand'!O228/'finished water daily demand'!O$371</f>
        <v>1.2934094648386016</v>
      </c>
      <c r="P228" s="3">
        <f>'finished water daily demand'!P228/'finished water daily demand'!P$371</f>
        <v>1.2271807493928588</v>
      </c>
      <c r="Q228" s="3">
        <f>'finished water daily demand'!Q228/'finished water daily demand'!Q$371</f>
        <v>1.1481902805417303</v>
      </c>
      <c r="R228" s="3">
        <f>'finished water daily demand'!R228/'finished water daily demand'!R$371</f>
        <v>0.98631886323746687</v>
      </c>
      <c r="S228" s="3">
        <f>'finished water daily demand'!S228/'finished water daily demand'!S$371</f>
        <v>1.1028278099121871</v>
      </c>
      <c r="T228" s="3">
        <f>'finished water daily demand'!T228/'finished water daily demand'!T$371</f>
        <v>1.181608224697781</v>
      </c>
      <c r="U228" s="3">
        <f>'finished water daily demand'!U228/'finished water daily demand'!U$371</f>
        <v>0.99433176674312096</v>
      </c>
      <c r="V228" s="3">
        <f>'finished water daily demand'!V228/'finished water daily demand'!V$371</f>
        <v>1.1364130439787505</v>
      </c>
      <c r="W228" s="3">
        <f>'finished water daily demand'!W228/'finished water daily demand'!W$371</f>
        <v>1.1589136483530174</v>
      </c>
      <c r="X228" s="3">
        <f>'finished water daily demand'!X228/'finished water daily demand'!X$371</f>
        <v>1.2064219980830075</v>
      </c>
      <c r="Y228" s="3"/>
      <c r="AA228" s="1052">
        <f t="shared" si="15"/>
        <v>0.96931654107422838</v>
      </c>
      <c r="AB228" s="1052">
        <f t="shared" si="16"/>
        <v>1.0881817055471594</v>
      </c>
      <c r="AC228" s="1052">
        <f t="shared" si="17"/>
        <v>1.1364130439787505</v>
      </c>
      <c r="AD228" s="1052">
        <f t="shared" si="18"/>
        <v>1.2015885641036914</v>
      </c>
      <c r="AE228" s="1052">
        <f t="shared" si="19"/>
        <v>1.2934094648386016</v>
      </c>
    </row>
    <row r="229" spans="1:31" x14ac:dyDescent="0.2">
      <c r="A229" s="1045">
        <v>42960</v>
      </c>
      <c r="B229">
        <v>8</v>
      </c>
      <c r="C229">
        <v>13</v>
      </c>
      <c r="D229" s="3">
        <f>'finished water daily demand'!D229/'finished water daily demand'!D$371</f>
        <v>0.95773707549071729</v>
      </c>
      <c r="E229" s="3">
        <f>'finished water daily demand'!E229/'finished water daily demand'!E$371</f>
        <v>1.0455416058086622</v>
      </c>
      <c r="F229" s="3">
        <f>'finished water daily demand'!F229/'finished water daily demand'!F$371</f>
        <v>1.0404165594945469</v>
      </c>
      <c r="G229" s="3">
        <f>'finished water daily demand'!G229/'finished water daily demand'!G$371</f>
        <v>1.1089289378914453</v>
      </c>
      <c r="H229" s="3">
        <f>'finished water daily demand'!H229/'finished water daily demand'!H$371</f>
        <v>1.0391867233448424</v>
      </c>
      <c r="I229" s="3">
        <f>'finished water daily demand'!I229/'finished water daily demand'!I$371</f>
        <v>1.1652544061714465</v>
      </c>
      <c r="J229" s="3">
        <f>'finished water daily demand'!J229/'finished water daily demand'!J$371</f>
        <v>1.1487540479677569</v>
      </c>
      <c r="K229" s="3">
        <f>'finished water daily demand'!K229/'finished water daily demand'!K$371</f>
        <v>1.3252838008096481</v>
      </c>
      <c r="L229" s="3">
        <f>'finished water daily demand'!L229/'finished water daily demand'!L$371</f>
        <v>1.2514931637155626</v>
      </c>
      <c r="M229" s="3">
        <f>'finished water daily demand'!M229/'finished water daily demand'!M$371</f>
        <v>1.0922490123741035</v>
      </c>
      <c r="N229" s="3">
        <f>'finished water daily demand'!N229/'finished water daily demand'!N$371</f>
        <v>1.2188987993030092</v>
      </c>
      <c r="O229" s="3">
        <f>'finished water daily demand'!O229/'finished water daily demand'!O$371</f>
        <v>1.1290956696751195</v>
      </c>
      <c r="P229" s="3">
        <f>'finished water daily demand'!P229/'finished water daily demand'!P$371</f>
        <v>1.1291910730795138</v>
      </c>
      <c r="Q229" s="3">
        <f>'finished water daily demand'!Q229/'finished water daily demand'!Q$371</f>
        <v>1.223783548274743</v>
      </c>
      <c r="R229" s="3">
        <f>'finished water daily demand'!R229/'finished water daily demand'!R$371</f>
        <v>1.0757679810397596</v>
      </c>
      <c r="S229" s="3">
        <f>'finished water daily demand'!S229/'finished water daily demand'!S$371</f>
        <v>1.1333595228035067</v>
      </c>
      <c r="T229" s="3">
        <f>'finished water daily demand'!T229/'finished water daily demand'!T$371</f>
        <v>1.2005499250051233</v>
      </c>
      <c r="U229" s="3">
        <f>'finished water daily demand'!U229/'finished water daily demand'!U$371</f>
        <v>0.98839951318643837</v>
      </c>
      <c r="V229" s="3">
        <f>'finished water daily demand'!V229/'finished water daily demand'!V$371</f>
        <v>1.1375573719579184</v>
      </c>
      <c r="W229" s="3">
        <f>'finished water daily demand'!W229/'finished water daily demand'!W$371</f>
        <v>1.1851212055710507</v>
      </c>
      <c r="X229" s="3">
        <f>'finished water daily demand'!X229/'finished water daily demand'!X$371</f>
        <v>1.312824730953764</v>
      </c>
      <c r="Y229" s="3"/>
      <c r="AA229" s="1052">
        <f t="shared" si="15"/>
        <v>0.95773707549071729</v>
      </c>
      <c r="AB229" s="1052">
        <f t="shared" si="16"/>
        <v>1.0757679810397596</v>
      </c>
      <c r="AC229" s="1052">
        <f t="shared" si="17"/>
        <v>1.1333595228035067</v>
      </c>
      <c r="AD229" s="1052">
        <f t="shared" si="18"/>
        <v>1.2005499250051233</v>
      </c>
      <c r="AE229" s="1052">
        <f t="shared" si="19"/>
        <v>1.3252838008096481</v>
      </c>
    </row>
    <row r="230" spans="1:31" x14ac:dyDescent="0.2">
      <c r="A230" s="1045">
        <v>42961</v>
      </c>
      <c r="B230">
        <v>8</v>
      </c>
      <c r="C230">
        <v>14</v>
      </c>
      <c r="D230" s="3">
        <f>'finished water daily demand'!D230/'finished water daily demand'!D$371</f>
        <v>1.1034542120034045</v>
      </c>
      <c r="E230" s="3">
        <f>'finished water daily demand'!E230/'finished water daily demand'!E$371</f>
        <v>1.1209650352029537</v>
      </c>
      <c r="F230" s="3">
        <f>'finished water daily demand'!F230/'finished water daily demand'!F$371</f>
        <v>1.2915376264553504</v>
      </c>
      <c r="G230" s="3">
        <f>'finished water daily demand'!G230/'finished water daily demand'!G$371</f>
        <v>1.1437621704268892</v>
      </c>
      <c r="H230" s="3">
        <f>'finished water daily demand'!H230/'finished water daily demand'!H$371</f>
        <v>0.95290558954097537</v>
      </c>
      <c r="I230" s="3">
        <f>'finished water daily demand'!I230/'finished water daily demand'!I$371</f>
        <v>1.0763061712586695</v>
      </c>
      <c r="J230" s="3">
        <f>'finished water daily demand'!J230/'finished water daily demand'!J$371</f>
        <v>1.2141947479110942</v>
      </c>
      <c r="K230" s="3">
        <f>'finished water daily demand'!K230/'finished water daily demand'!K$371</f>
        <v>1.3609349541526889</v>
      </c>
      <c r="L230" s="3">
        <f>'finished water daily demand'!L230/'finished water daily demand'!L$371</f>
        <v>1.092987399864489</v>
      </c>
      <c r="M230" s="3">
        <f>'finished water daily demand'!M230/'finished water daily demand'!M$371</f>
        <v>1.1174260724668308</v>
      </c>
      <c r="N230" s="3">
        <f>'finished water daily demand'!N230/'finished water daily demand'!N$371</f>
        <v>1.1730206234950271</v>
      </c>
      <c r="O230" s="3">
        <f>'finished water daily demand'!O230/'finished water daily demand'!O$371</f>
        <v>1.1107626931856476</v>
      </c>
      <c r="P230" s="3">
        <f>'finished water daily demand'!P230/'finished water daily demand'!P$371</f>
        <v>1.2031697460677142</v>
      </c>
      <c r="Q230" s="3">
        <f>'finished water daily demand'!Q230/'finished water daily demand'!Q$371</f>
        <v>1.1803869952214479</v>
      </c>
      <c r="R230" s="3">
        <f>'finished water daily demand'!R230/'finished water daily demand'!R$371</f>
        <v>1.0584250406953453</v>
      </c>
      <c r="S230" s="3">
        <f>'finished water daily demand'!S230/'finished water daily demand'!S$371</f>
        <v>1.1791570921404861</v>
      </c>
      <c r="T230" s="3">
        <f>'finished water daily demand'!T230/'finished water daily demand'!T$371</f>
        <v>1.1824534524246237</v>
      </c>
      <c r="U230" s="3">
        <f>'finished water daily demand'!U230/'finished water daily demand'!U$371</f>
        <v>0.98209649378246311</v>
      </c>
      <c r="V230" s="3">
        <f>'finished water daily demand'!V230/'finished water daily demand'!V$371</f>
        <v>1.1753201952704624</v>
      </c>
      <c r="W230" s="3">
        <f>'finished water daily demand'!W230/'finished water daily demand'!W$371</f>
        <v>1.1780147658361668</v>
      </c>
      <c r="X230" s="3">
        <f>'finished water daily demand'!X230/'finished water daily demand'!X$371</f>
        <v>1.1488906631443396</v>
      </c>
      <c r="Y230" s="3"/>
      <c r="AA230" s="1052">
        <f t="shared" si="15"/>
        <v>0.95290558954097537</v>
      </c>
      <c r="AB230" s="1052">
        <f t="shared" si="16"/>
        <v>1.1034542120034045</v>
      </c>
      <c r="AC230" s="1052">
        <f t="shared" si="17"/>
        <v>1.1488906631443396</v>
      </c>
      <c r="AD230" s="1052">
        <f t="shared" si="18"/>
        <v>1.1803869952214479</v>
      </c>
      <c r="AE230" s="1052">
        <f t="shared" si="19"/>
        <v>1.3609349541526889</v>
      </c>
    </row>
    <row r="231" spans="1:31" x14ac:dyDescent="0.2">
      <c r="A231" s="1045">
        <v>42962</v>
      </c>
      <c r="B231">
        <v>8</v>
      </c>
      <c r="C231">
        <v>15</v>
      </c>
      <c r="D231" s="3">
        <f>'finished water daily demand'!D231/'finished water daily demand'!D$371</f>
        <v>1.1163379493688288</v>
      </c>
      <c r="E231" s="3">
        <f>'finished water daily demand'!E231/'finished water daily demand'!E$371</f>
        <v>1.1198497164688417</v>
      </c>
      <c r="F231" s="3">
        <f>'finished water daily demand'!F231/'finished water daily demand'!F$371</f>
        <v>0.97528928087650546</v>
      </c>
      <c r="G231" s="3">
        <f>'finished water daily demand'!G231/'finished water daily demand'!G$371</f>
        <v>1.1428322509821165</v>
      </c>
      <c r="H231" s="3">
        <f>'finished water daily demand'!H231/'finished water daily demand'!H$371</f>
        <v>1.0339530323862025</v>
      </c>
      <c r="I231" s="3">
        <f>'finished water daily demand'!I231/'finished water daily demand'!I$371</f>
        <v>1.1968434989442081</v>
      </c>
      <c r="J231" s="3">
        <f>'finished water daily demand'!J231/'finished water daily demand'!J$371</f>
        <v>1.2573569818613826</v>
      </c>
      <c r="K231" s="3">
        <f>'finished water daily demand'!K231/'finished water daily demand'!K$371</f>
        <v>1.3797518067952113</v>
      </c>
      <c r="L231" s="3">
        <f>'finished water daily demand'!L231/'finished water daily demand'!L$371</f>
        <v>1.2483715161248183</v>
      </c>
      <c r="M231" s="3">
        <f>'finished water daily demand'!M231/'finished water daily demand'!M$371</f>
        <v>1.1403073403544213</v>
      </c>
      <c r="N231" s="3">
        <f>'finished water daily demand'!N231/'finished water daily demand'!N$371</f>
        <v>1.1349703862154079</v>
      </c>
      <c r="O231" s="3">
        <f>'finished water daily demand'!O231/'finished water daily demand'!O$371</f>
        <v>1.0974622984775995</v>
      </c>
      <c r="P231" s="3">
        <f>'finished water daily demand'!P231/'finished water daily demand'!P$371</f>
        <v>1.2661266185254945</v>
      </c>
      <c r="Q231" s="3">
        <f>'finished water daily demand'!Q231/'finished water daily demand'!Q$371</f>
        <v>1.1850617430718029</v>
      </c>
      <c r="R231" s="3">
        <f>'finished water daily demand'!R231/'finished water daily demand'!R$371</f>
        <v>1.1114652211007248</v>
      </c>
      <c r="S231" s="3">
        <f>'finished water daily demand'!S231/'finished water daily demand'!S$371</f>
        <v>1.1701145987754611</v>
      </c>
      <c r="T231" s="3">
        <f>'finished water daily demand'!T231/'finished water daily demand'!T$371</f>
        <v>1.2135031895890596</v>
      </c>
      <c r="U231" s="3">
        <f>'finished water daily demand'!U231/'finished water daily demand'!U$371</f>
        <v>1.0592157900193366</v>
      </c>
      <c r="V231" s="3">
        <f>'finished water daily demand'!V231/'finished water daily demand'!V$371</f>
        <v>1.0894765246998765</v>
      </c>
      <c r="W231" s="3">
        <f>'finished water daily demand'!W231/'finished water daily demand'!W$371</f>
        <v>1.1661231980300766</v>
      </c>
      <c r="X231" s="3">
        <f>'finished water daily demand'!X231/'finished water daily demand'!X$371</f>
        <v>1.0282773584651796</v>
      </c>
      <c r="Y231" s="3"/>
      <c r="AA231" s="1052">
        <f t="shared" si="15"/>
        <v>0.97528928087650546</v>
      </c>
      <c r="AB231" s="1052">
        <f t="shared" si="16"/>
        <v>1.0974622984775995</v>
      </c>
      <c r="AC231" s="1052">
        <f t="shared" si="17"/>
        <v>1.1403073403544213</v>
      </c>
      <c r="AD231" s="1052">
        <f t="shared" si="18"/>
        <v>1.1968434989442081</v>
      </c>
      <c r="AE231" s="1052">
        <f t="shared" si="19"/>
        <v>1.3797518067952113</v>
      </c>
    </row>
    <row r="232" spans="1:31" x14ac:dyDescent="0.2">
      <c r="A232" s="1045">
        <v>42963</v>
      </c>
      <c r="B232">
        <v>8</v>
      </c>
      <c r="C232">
        <v>16</v>
      </c>
      <c r="D232" s="3">
        <f>'finished water daily demand'!D232/'finished water daily demand'!D$371</f>
        <v>1.1905400089547225</v>
      </c>
      <c r="E232" s="3">
        <f>'finished water daily demand'!E232/'finished water daily demand'!E$371</f>
        <v>1.1839456899698131</v>
      </c>
      <c r="F232" s="3">
        <f>'finished water daily demand'!F232/'finished water daily demand'!F$371</f>
        <v>0.95673408108934166</v>
      </c>
      <c r="G232" s="3">
        <f>'finished water daily demand'!G232/'finished water daily demand'!G$371</f>
        <v>1.0291495988586541</v>
      </c>
      <c r="H232" s="3">
        <f>'finished water daily demand'!H232/'finished water daily demand'!H$371</f>
        <v>1.0094668354011362</v>
      </c>
      <c r="I232" s="3">
        <f>'finished water daily demand'!I232/'finished water daily demand'!I$371</f>
        <v>1.2253604259438755</v>
      </c>
      <c r="J232" s="3">
        <f>'finished water daily demand'!J232/'finished water daily demand'!J$371</f>
        <v>1.2617979940280364</v>
      </c>
      <c r="K232" s="3">
        <f>'finished water daily demand'!K232/'finished water daily demand'!K$371</f>
        <v>1.3818387035762671</v>
      </c>
      <c r="L232" s="3">
        <f>'finished water daily demand'!L232/'finished water daily demand'!L$371</f>
        <v>1.2041344838191417</v>
      </c>
      <c r="M232" s="3">
        <f>'finished water daily demand'!M232/'finished water daily demand'!M$371</f>
        <v>1.090903731799808</v>
      </c>
      <c r="N232" s="3">
        <f>'finished water daily demand'!N232/'finished water daily demand'!N$371</f>
        <v>1.1482859517533446</v>
      </c>
      <c r="O232" s="3">
        <f>'finished water daily demand'!O232/'finished water daily demand'!O$371</f>
        <v>1.2225579027587015</v>
      </c>
      <c r="P232" s="3">
        <f>'finished water daily demand'!P232/'finished water daily demand'!P$371</f>
        <v>1.2695904059374215</v>
      </c>
      <c r="Q232" s="3">
        <f>'finished water daily demand'!Q232/'finished water daily demand'!Q$371</f>
        <v>1.1488559526008717</v>
      </c>
      <c r="R232" s="3">
        <f>'finished water daily demand'!R232/'finished water daily demand'!R$371</f>
        <v>1.160328861876726</v>
      </c>
      <c r="S232" s="3">
        <f>'finished water daily demand'!S232/'finished water daily demand'!S$371</f>
        <v>1.137348858111606</v>
      </c>
      <c r="T232" s="3">
        <f>'finished water daily demand'!T232/'finished water daily demand'!T$371</f>
        <v>1.3144624576697401</v>
      </c>
      <c r="U232" s="3">
        <f>'finished water daily demand'!U232/'finished water daily demand'!U$371</f>
        <v>1.0540250681572394</v>
      </c>
      <c r="V232" s="3">
        <f>'finished water daily demand'!V232/'finished water daily demand'!V$371</f>
        <v>1.2233628982625322</v>
      </c>
      <c r="W232" s="3">
        <f>'finished water daily demand'!W232/'finished water daily demand'!W$371</f>
        <v>1.1775555691880968</v>
      </c>
      <c r="X232" s="3">
        <f>'finished water daily demand'!X232/'finished water daily demand'!X$371</f>
        <v>1.0291146799948638</v>
      </c>
      <c r="Y232" s="3"/>
      <c r="AA232" s="1052">
        <f t="shared" si="15"/>
        <v>0.95673408108934166</v>
      </c>
      <c r="AB232" s="1052">
        <f t="shared" si="16"/>
        <v>1.090903731799808</v>
      </c>
      <c r="AC232" s="1052">
        <f t="shared" si="17"/>
        <v>1.1775555691880968</v>
      </c>
      <c r="AD232" s="1052">
        <f t="shared" si="18"/>
        <v>1.2233628982625322</v>
      </c>
      <c r="AE232" s="1052">
        <f t="shared" si="19"/>
        <v>1.3818387035762671</v>
      </c>
    </row>
    <row r="233" spans="1:31" x14ac:dyDescent="0.2">
      <c r="A233" s="1045">
        <v>42964</v>
      </c>
      <c r="B233">
        <v>8</v>
      </c>
      <c r="C233">
        <v>17</v>
      </c>
      <c r="D233" s="3">
        <f>'finished water daily demand'!D233/'finished water daily demand'!D$371</f>
        <v>1.2195111937791123</v>
      </c>
      <c r="E233" s="3">
        <f>'finished water daily demand'!E233/'finished water daily demand'!E$371</f>
        <v>1.0999831015174806</v>
      </c>
      <c r="F233" s="3">
        <f>'finished water daily demand'!F233/'finished water daily demand'!F$371</f>
        <v>1.099469219134648</v>
      </c>
      <c r="G233" s="3">
        <f>'finished water daily demand'!G233/'finished water daily demand'!G$371</f>
        <v>1.0222139496663909</v>
      </c>
      <c r="H233" s="3">
        <f>'finished water daily demand'!H233/'finished water daily demand'!H$371</f>
        <v>1.0645327409873997</v>
      </c>
      <c r="I233" s="3">
        <f>'finished water daily demand'!I233/'finished water daily demand'!I$371</f>
        <v>1.179133366840486</v>
      </c>
      <c r="J233" s="3">
        <f>'finished water daily demand'!J233/'finished water daily demand'!J$371</f>
        <v>1.2527324567952802</v>
      </c>
      <c r="K233" s="3">
        <f>'finished water daily demand'!K233/'finished water daily demand'!K$371</f>
        <v>1.3036496375127002</v>
      </c>
      <c r="L233" s="3">
        <f>'finished water daily demand'!L233/'finished water daily demand'!L$371</f>
        <v>0.99465550075604903</v>
      </c>
      <c r="M233" s="3">
        <f>'finished water daily demand'!M233/'finished water daily demand'!M$371</f>
        <v>1.0625416912021248</v>
      </c>
      <c r="N233" s="3">
        <f>'finished water daily demand'!N233/'finished water daily demand'!N$371</f>
        <v>1.2357248321191292</v>
      </c>
      <c r="O233" s="3">
        <f>'finished water daily demand'!O233/'finished water daily demand'!O$371</f>
        <v>1.2703674296822263</v>
      </c>
      <c r="P233" s="3">
        <f>'finished water daily demand'!P233/'finished water daily demand'!P$371</f>
        <v>1.3093623666285503</v>
      </c>
      <c r="Q233" s="3">
        <f>'finished water daily demand'!Q233/'finished water daily demand'!Q$371</f>
        <v>1.1040979685565642</v>
      </c>
      <c r="R233" s="3">
        <f>'finished water daily demand'!R233/'finished water daily demand'!R$371</f>
        <v>1.1162598136797421</v>
      </c>
      <c r="S233" s="3">
        <f>'finished water daily demand'!S233/'finished water daily demand'!S$371</f>
        <v>1.2211248995816899</v>
      </c>
      <c r="T233" s="3">
        <f>'finished water daily demand'!T233/'finished water daily demand'!T$371</f>
        <v>1.3079858253777721</v>
      </c>
      <c r="U233" s="3">
        <f>'finished water daily demand'!U233/'finished water daily demand'!U$371</f>
        <v>1.0400731493236166</v>
      </c>
      <c r="V233" s="3">
        <f>'finished water daily demand'!V233/'finished water daily demand'!V$371</f>
        <v>1.242816473908388</v>
      </c>
      <c r="W233" s="3">
        <f>'finished water daily demand'!W233/'finished water daily demand'!W$371</f>
        <v>1.1625389957202157</v>
      </c>
      <c r="X233" s="3">
        <f>'finished water daily demand'!X233/'finished water daily demand'!X$371</f>
        <v>1.0330685006215192</v>
      </c>
      <c r="Y233" s="3"/>
      <c r="AA233" s="1052">
        <f t="shared" si="15"/>
        <v>0.99465550075604903</v>
      </c>
      <c r="AB233" s="1052">
        <f t="shared" si="16"/>
        <v>1.0645327409873997</v>
      </c>
      <c r="AC233" s="1052">
        <f t="shared" si="17"/>
        <v>1.1625389957202157</v>
      </c>
      <c r="AD233" s="1052">
        <f t="shared" si="18"/>
        <v>1.242816473908388</v>
      </c>
      <c r="AE233" s="1052">
        <f t="shared" si="19"/>
        <v>1.3093623666285503</v>
      </c>
    </row>
    <row r="234" spans="1:31" x14ac:dyDescent="0.2">
      <c r="A234" s="1045">
        <v>42965</v>
      </c>
      <c r="B234">
        <v>8</v>
      </c>
      <c r="C234">
        <v>18</v>
      </c>
      <c r="D234" s="3">
        <f>'finished water daily demand'!D234/'finished water daily demand'!D$371</f>
        <v>1.157297210672277</v>
      </c>
      <c r="E234" s="3">
        <f>'finished water daily demand'!E234/'finished water daily demand'!E$371</f>
        <v>1.0181117356916074</v>
      </c>
      <c r="F234" s="3">
        <f>'finished water daily demand'!F234/'finished water daily demand'!F$371</f>
        <v>0.8969082881247753</v>
      </c>
      <c r="G234" s="3">
        <f>'finished water daily demand'!G234/'finished water daily demand'!G$371</f>
        <v>1.1452732895246449</v>
      </c>
      <c r="H234" s="3">
        <f>'finished water daily demand'!H234/'finished water daily demand'!H$371</f>
        <v>1.0407194471255872</v>
      </c>
      <c r="I234" s="3">
        <f>'finished water daily demand'!I234/'finished water daily demand'!I$371</f>
        <v>1.0998714898946427</v>
      </c>
      <c r="J234" s="3">
        <f>'finished water daily demand'!J234/'finished water daily demand'!J$371</f>
        <v>1.2105244899221239</v>
      </c>
      <c r="K234" s="3">
        <f>'finished water daily demand'!K234/'finished water daily demand'!K$371</f>
        <v>1.2181216511024195</v>
      </c>
      <c r="L234" s="3">
        <f>'finished water daily demand'!L234/'finished water daily demand'!L$371</f>
        <v>1.0452590511744275</v>
      </c>
      <c r="M234" s="3">
        <f>'finished water daily demand'!M234/'finished water daily demand'!M$371</f>
        <v>1.1501574003998327</v>
      </c>
      <c r="N234" s="3">
        <f>'finished water daily demand'!N234/'finished water daily demand'!N$371</f>
        <v>1.245287829187284</v>
      </c>
      <c r="O234" s="3">
        <f>'finished water daily demand'!O234/'finished water daily demand'!O$371</f>
        <v>1.2660537881552916</v>
      </c>
      <c r="P234" s="3">
        <f>'finished water daily demand'!P234/'finished water daily demand'!P$371</f>
        <v>1.2612389101377446</v>
      </c>
      <c r="Q234" s="3">
        <f>'finished water daily demand'!Q234/'finished water daily demand'!Q$371</f>
        <v>1.1256777780218392</v>
      </c>
      <c r="R234" s="3">
        <f>'finished water daily demand'!R234/'finished water daily demand'!R$371</f>
        <v>1.079588672001164</v>
      </c>
      <c r="S234" s="3">
        <f>'finished water daily demand'!S234/'finished water daily demand'!S$371</f>
        <v>1.2475608948900276</v>
      </c>
      <c r="T234" s="3">
        <f>'finished water daily demand'!T234/'finished water daily demand'!T$371</f>
        <v>1.2794695943746062</v>
      </c>
      <c r="U234" s="3">
        <f>'finished water daily demand'!U234/'finished water daily demand'!U$371</f>
        <v>1.0847986334825304</v>
      </c>
      <c r="V234" s="3">
        <f>'finished water daily demand'!V234/'finished water daily demand'!V$371</f>
        <v>1.1892873539939739</v>
      </c>
      <c r="W234" s="3">
        <f>'finished water daily demand'!W234/'finished water daily demand'!W$371</f>
        <v>1.1730353573974537</v>
      </c>
      <c r="X234" s="3">
        <f>'finished water daily demand'!X234/'finished water daily demand'!X$371</f>
        <v>1.0601135020269825</v>
      </c>
      <c r="Y234" s="3"/>
      <c r="AA234" s="1052">
        <f t="shared" si="15"/>
        <v>0.8969082881247753</v>
      </c>
      <c r="AB234" s="1052">
        <f t="shared" si="16"/>
        <v>1.079588672001164</v>
      </c>
      <c r="AC234" s="1052">
        <f t="shared" si="17"/>
        <v>1.1501574003998327</v>
      </c>
      <c r="AD234" s="1052">
        <f t="shared" si="18"/>
        <v>1.2181216511024195</v>
      </c>
      <c r="AE234" s="1052">
        <f t="shared" si="19"/>
        <v>1.2794695943746062</v>
      </c>
    </row>
    <row r="235" spans="1:31" x14ac:dyDescent="0.2">
      <c r="A235" s="1045">
        <v>42966</v>
      </c>
      <c r="B235">
        <v>8</v>
      </c>
      <c r="C235">
        <v>19</v>
      </c>
      <c r="D235" s="3">
        <f>'finished water daily demand'!D235/'finished water daily demand'!D$371</f>
        <v>1.0180563913379312</v>
      </c>
      <c r="E235" s="3">
        <f>'finished water daily demand'!E235/'finished water daily demand'!E$371</f>
        <v>0.74241888610341744</v>
      </c>
      <c r="F235" s="3">
        <f>'finished water daily demand'!F235/'finished water daily demand'!F$371</f>
        <v>0.96626939209107854</v>
      </c>
      <c r="G235" s="3">
        <f>'finished water daily demand'!G235/'finished water daily demand'!G$371</f>
        <v>1.1003659296708299</v>
      </c>
      <c r="H235" s="3">
        <f>'finished water daily demand'!H235/'finished water daily demand'!H$371</f>
        <v>1.0962713383008673</v>
      </c>
      <c r="I235" s="3">
        <f>'finished water daily demand'!I235/'finished water daily demand'!I$371</f>
        <v>1.1844102633448601</v>
      </c>
      <c r="J235" s="3">
        <f>'finished water daily demand'!J235/'finished water daily demand'!J$371</f>
        <v>1.2063036932348083</v>
      </c>
      <c r="K235" s="3">
        <f>'finished water daily demand'!K235/'finished water daily demand'!K$371</f>
        <v>1.2523467583117389</v>
      </c>
      <c r="L235" s="3">
        <f>'finished water daily demand'!L235/'finished water daily demand'!L$371</f>
        <v>1.1367315404453113</v>
      </c>
      <c r="M235" s="3">
        <f>'finished water daily demand'!M235/'finished water daily demand'!M$371</f>
        <v>1.2549819693655944</v>
      </c>
      <c r="N235" s="3">
        <f>'finished water daily demand'!N235/'finished water daily demand'!N$371</f>
        <v>0.88487985529379609</v>
      </c>
      <c r="O235" s="3">
        <f>'finished water daily demand'!O235/'finished water daily demand'!O$371</f>
        <v>1.2638969673918241</v>
      </c>
      <c r="P235" s="3">
        <f>'finished water daily demand'!P235/'finished water daily demand'!P$371</f>
        <v>1.1630608269777261</v>
      </c>
      <c r="Q235" s="3">
        <f>'finished water daily demand'!Q235/'finished water daily demand'!Q$371</f>
        <v>1.0992991123561997</v>
      </c>
      <c r="R235" s="3">
        <f>'finished water daily demand'!R235/'finished water daily demand'!R$371</f>
        <v>1.035969116858463</v>
      </c>
      <c r="S235" s="3">
        <f>'finished water daily demand'!S235/'finished water daily demand'!S$371</f>
        <v>1.2177738579228867</v>
      </c>
      <c r="T235" s="3">
        <f>'finished water daily demand'!T235/'finished water daily demand'!T$371</f>
        <v>1.2420765673477427</v>
      </c>
      <c r="U235" s="3">
        <f>'finished water daily demand'!U235/'finished water daily demand'!U$371</f>
        <v>1.0833155700933594</v>
      </c>
      <c r="V235" s="3">
        <f>'finished water daily demand'!V235/'finished water daily demand'!V$371</f>
        <v>1.0550195377715959</v>
      </c>
      <c r="W235" s="3">
        <f>'finished water daily demand'!W235/'finished water daily demand'!W$371</f>
        <v>1.1290314299088064</v>
      </c>
      <c r="X235" s="3">
        <f>'finished water daily demand'!X235/'finished water daily demand'!X$371</f>
        <v>1.1021890855436018</v>
      </c>
      <c r="Y235" s="3"/>
      <c r="AA235" s="1052">
        <f t="shared" si="15"/>
        <v>0.74241888610341744</v>
      </c>
      <c r="AB235" s="1052">
        <f t="shared" si="16"/>
        <v>1.0550195377715959</v>
      </c>
      <c r="AC235" s="1052">
        <f t="shared" si="17"/>
        <v>1.1021890855436018</v>
      </c>
      <c r="AD235" s="1052">
        <f t="shared" si="18"/>
        <v>1.2063036932348083</v>
      </c>
      <c r="AE235" s="1052">
        <f t="shared" si="19"/>
        <v>1.2638969673918241</v>
      </c>
    </row>
    <row r="236" spans="1:31" x14ac:dyDescent="0.2">
      <c r="A236" s="1045">
        <v>42967</v>
      </c>
      <c r="B236">
        <v>8</v>
      </c>
      <c r="C236">
        <v>20</v>
      </c>
      <c r="D236" s="3">
        <f>'finished water daily demand'!D236/'finished water daily demand'!D$371</f>
        <v>1.0514369836028945</v>
      </c>
      <c r="E236" s="3">
        <f>'finished water daily demand'!E236/'finished water daily demand'!E$371</f>
        <v>1.1090102125216954</v>
      </c>
      <c r="F236" s="3">
        <f>'finished water daily demand'!F236/'finished water daily demand'!F$371</f>
        <v>1.0045947154609944</v>
      </c>
      <c r="G236" s="3">
        <f>'finished water daily demand'!G236/'finished water daily demand'!G$371</f>
        <v>1.1575947221678833</v>
      </c>
      <c r="H236" s="3">
        <f>'finished water daily demand'!H236/'finished water daily demand'!H$371</f>
        <v>1.1068882542455372</v>
      </c>
      <c r="I236" s="3">
        <f>'finished water daily demand'!I236/'finished water daily demand'!I$371</f>
        <v>1.1484478522362811</v>
      </c>
      <c r="J236" s="3">
        <f>'finished water daily demand'!J236/'finished water daily demand'!J$371</f>
        <v>1.191255635480031</v>
      </c>
      <c r="K236" s="3">
        <f>'finished water daily demand'!K236/'finished water daily demand'!K$371</f>
        <v>1.4908094971604109</v>
      </c>
      <c r="L236" s="3">
        <f>'finished water daily demand'!L236/'finished water daily demand'!L$371</f>
        <v>1.2743715546108847</v>
      </c>
      <c r="M236" s="3">
        <f>'finished water daily demand'!M236/'finished water daily demand'!M$371</f>
        <v>1.2159266729209468</v>
      </c>
      <c r="N236" s="3">
        <f>'finished water daily demand'!N236/'finished water daily demand'!N$371</f>
        <v>1.0849361399516457</v>
      </c>
      <c r="O236" s="3">
        <f>'finished water daily demand'!O236/'finished water daily demand'!O$371</f>
        <v>1.2254336637766576</v>
      </c>
      <c r="P236" s="3">
        <f>'finished water daily demand'!P236/'finished water daily demand'!P$371</f>
        <v>1.0353249704623133</v>
      </c>
      <c r="Q236" s="3">
        <f>'finished water daily demand'!Q236/'finished water daily demand'!Q$371</f>
        <v>1.1542076550876419</v>
      </c>
      <c r="R236" s="3">
        <f>'finished water daily demand'!R236/'finished water daily demand'!R$371</f>
        <v>1.1292576544994222</v>
      </c>
      <c r="S236" s="3">
        <f>'finished water daily demand'!S236/'finished water daily demand'!S$371</f>
        <v>1.1850081172590317</v>
      </c>
      <c r="T236" s="3">
        <f>'finished water daily demand'!T236/'finished water daily demand'!T$371</f>
        <v>1.1636603336816269</v>
      </c>
      <c r="U236" s="3">
        <f>'finished water daily demand'!U236/'finished water daily demand'!U$371</f>
        <v>1.0733048922164576</v>
      </c>
      <c r="V236" s="3">
        <f>'finished water daily demand'!V236/'finished water daily demand'!V$371</f>
        <v>1.0859163932091316</v>
      </c>
      <c r="W236" s="3">
        <f>'finished water daily demand'!W236/'finished water daily demand'!W$371</f>
        <v>1.1782385256892645</v>
      </c>
      <c r="X236" s="3">
        <f>'finished water daily demand'!X236/'finished water daily demand'!X$371</f>
        <v>1.0638853610503498</v>
      </c>
      <c r="Y236" s="3"/>
      <c r="AA236" s="1052">
        <f t="shared" si="15"/>
        <v>1.0045947154609944</v>
      </c>
      <c r="AB236" s="1052">
        <f t="shared" si="16"/>
        <v>1.0849361399516457</v>
      </c>
      <c r="AC236" s="1052">
        <f t="shared" si="17"/>
        <v>1.1484478522362811</v>
      </c>
      <c r="AD236" s="1052">
        <f t="shared" si="18"/>
        <v>1.1850081172590317</v>
      </c>
      <c r="AE236" s="1052">
        <f t="shared" si="19"/>
        <v>1.4908094971604109</v>
      </c>
    </row>
    <row r="237" spans="1:31" x14ac:dyDescent="0.2">
      <c r="A237" s="1045">
        <v>42968</v>
      </c>
      <c r="B237">
        <v>8</v>
      </c>
      <c r="C237">
        <v>21</v>
      </c>
      <c r="D237" s="3">
        <f>'finished water daily demand'!D237/'finished water daily demand'!D$371</f>
        <v>1.1662882680315707</v>
      </c>
      <c r="E237" s="3">
        <f>'finished water daily demand'!E237/'finished water daily demand'!E$371</f>
        <v>1.0305196566085979</v>
      </c>
      <c r="F237" s="3">
        <f>'finished water daily demand'!F237/'finished water daily demand'!F$371</f>
        <v>1.3561126669844883</v>
      </c>
      <c r="G237" s="3">
        <f>'finished water daily demand'!G237/'finished water daily demand'!G$371</f>
        <v>1.1758056446280154</v>
      </c>
      <c r="H237" s="3">
        <f>'finished water daily demand'!H237/'finished water daily demand'!H$371</f>
        <v>1.0694673638912604</v>
      </c>
      <c r="I237" s="3">
        <f>'finished water daily demand'!I237/'finished water daily demand'!I$371</f>
        <v>1.0971607553889711</v>
      </c>
      <c r="J237" s="3">
        <f>'finished water daily demand'!J237/'finished water daily demand'!J$371</f>
        <v>1.2334636023531873</v>
      </c>
      <c r="K237" s="3">
        <f>'finished water daily demand'!K237/'finished water daily demand'!K$371</f>
        <v>1.3602741035053547</v>
      </c>
      <c r="L237" s="3">
        <f>'finished water daily demand'!L237/'finished water daily demand'!L$371</f>
        <v>1.0930284741748935</v>
      </c>
      <c r="M237" s="3">
        <f>'finished water daily demand'!M237/'finished water daily demand'!M$371</f>
        <v>1.1843068303627189</v>
      </c>
      <c r="N237" s="3">
        <f>'finished water daily demand'!N237/'finished water daily demand'!N$371</f>
        <v>1.2035253736364822</v>
      </c>
      <c r="O237" s="3">
        <f>'finished water daily demand'!O237/'finished water daily demand'!O$371</f>
        <v>1.2631780271373352</v>
      </c>
      <c r="P237" s="3">
        <f>'finished water daily demand'!P237/'finished water daily demand'!P$371</f>
        <v>1.1673253434880166</v>
      </c>
      <c r="Q237" s="3">
        <f>'finished water daily demand'!Q237/'finished water daily demand'!Q$371</f>
        <v>1.223783548274743</v>
      </c>
      <c r="R237" s="3">
        <f>'finished water daily demand'!R237/'finished water daily demand'!R$371</f>
        <v>1.1050224873226704</v>
      </c>
      <c r="S237" s="3">
        <f>'finished water daily demand'!S237/'finished water daily demand'!S$371</f>
        <v>1.2188908718091547</v>
      </c>
      <c r="T237" s="3">
        <f>'finished water daily demand'!T237/'finished water daily demand'!T$371</f>
        <v>1.1876619709989209</v>
      </c>
      <c r="U237" s="3">
        <f>'finished water daily demand'!U237/'finished water daily demand'!U$371</f>
        <v>1.1137183695713579</v>
      </c>
      <c r="V237" s="3">
        <f>'finished water daily demand'!V237/'finished water daily demand'!V$371</f>
        <v>1.0620698695988029</v>
      </c>
      <c r="W237" s="3">
        <f>'finished water daily demand'!W237/'finished water daily demand'!W$371</f>
        <v>1.1708506377529566</v>
      </c>
      <c r="X237" s="3">
        <f>'finished water daily demand'!X237/'finished water daily demand'!X$371</f>
        <v>1.0526971442491415</v>
      </c>
      <c r="Y237" s="3"/>
      <c r="AA237" s="1052">
        <f t="shared" si="15"/>
        <v>1.0305196566085979</v>
      </c>
      <c r="AB237" s="1052">
        <f t="shared" si="16"/>
        <v>1.0971607553889711</v>
      </c>
      <c r="AC237" s="1052">
        <f t="shared" si="17"/>
        <v>1.1708506377529566</v>
      </c>
      <c r="AD237" s="1052">
        <f t="shared" si="18"/>
        <v>1.2188908718091547</v>
      </c>
      <c r="AE237" s="1052">
        <f t="shared" si="19"/>
        <v>1.3602741035053547</v>
      </c>
    </row>
    <row r="238" spans="1:31" x14ac:dyDescent="0.2">
      <c r="A238" s="1045">
        <v>42969</v>
      </c>
      <c r="B238">
        <v>8</v>
      </c>
      <c r="C238">
        <v>22</v>
      </c>
      <c r="D238" s="3">
        <f>'finished water daily demand'!D238/'finished water daily demand'!D$371</f>
        <v>1.1058656066974679</v>
      </c>
      <c r="E238" s="3">
        <f>'finished water daily demand'!E238/'finished water daily demand'!E$371</f>
        <v>1.1239973080113193</v>
      </c>
      <c r="F238" s="3">
        <f>'finished water daily demand'!F238/'finished water daily demand'!F$371</f>
        <v>1.0495063984379016</v>
      </c>
      <c r="G238" s="3">
        <f>'finished water daily demand'!G238/'finished water daily demand'!G$371</f>
        <v>1.1131523220364545</v>
      </c>
      <c r="H238" s="3">
        <f>'finished water daily demand'!H238/'finished water daily demand'!H$371</f>
        <v>0.99215827173077631</v>
      </c>
      <c r="I238" s="3">
        <f>'finished water daily demand'!I238/'finished water daily demand'!I$371</f>
        <v>1.188964297314389</v>
      </c>
      <c r="J238" s="3">
        <f>'finished water daily demand'!J238/'finished water daily demand'!J$371</f>
        <v>1.1581132058396308</v>
      </c>
      <c r="K238" s="3">
        <f>'finished water daily demand'!K238/'finished water daily demand'!K$371</f>
        <v>1.2366254692277834</v>
      </c>
      <c r="L238" s="3">
        <f>'finished water daily demand'!L238/'finished water daily demand'!L$371</f>
        <v>1.0869084019246189</v>
      </c>
      <c r="M238" s="3">
        <f>'finished water daily demand'!M238/'finished water daily demand'!M$371</f>
        <v>1.1256280679910255</v>
      </c>
      <c r="N238" s="3">
        <f>'finished water daily demand'!N238/'finished water daily demand'!N$371</f>
        <v>1.1944465789515255</v>
      </c>
      <c r="O238" s="3">
        <f>'finished water daily demand'!O238/'finished water daily demand'!O$371</f>
        <v>1.1707942044354869</v>
      </c>
      <c r="P238" s="3">
        <f>'finished water daily demand'!P238/'finished water daily demand'!P$371</f>
        <v>1.1653289555549917</v>
      </c>
      <c r="Q238" s="3">
        <f>'finished water daily demand'!Q238/'finished water daily demand'!Q$371</f>
        <v>1.2301770087297741</v>
      </c>
      <c r="R238" s="3">
        <f>'finished water daily demand'!R238/'finished water daily demand'!R$371</f>
        <v>1.1916810024129567</v>
      </c>
      <c r="S238" s="3">
        <f>'finished water daily demand'!S238/'finished water daily demand'!S$371</f>
        <v>1.2176674756480039</v>
      </c>
      <c r="T238" s="3">
        <f>'finished water daily demand'!T238/'finished water daily demand'!T$371</f>
        <v>1.2291886133415406</v>
      </c>
      <c r="U238" s="3">
        <f>'finished water daily demand'!U238/'finished water daily demand'!U$371</f>
        <v>1.1860177097934266</v>
      </c>
      <c r="V238" s="3">
        <f>'finished water daily demand'!V238/'finished water daily demand'!V$371</f>
        <v>1.0979254796127338</v>
      </c>
      <c r="W238" s="3">
        <f>'finished water daily demand'!W238/'finished water daily demand'!W$371</f>
        <v>1.1595730239765545</v>
      </c>
      <c r="X238" s="3">
        <f>'finished water daily demand'!X238/'finished water daily demand'!X$371</f>
        <v>1.091232325056172</v>
      </c>
      <c r="Y238" s="3"/>
      <c r="AA238" s="1052">
        <f t="shared" si="15"/>
        <v>0.99215827173077631</v>
      </c>
      <c r="AB238" s="1052">
        <f t="shared" si="16"/>
        <v>1.1058656066974679</v>
      </c>
      <c r="AC238" s="1052">
        <f t="shared" si="17"/>
        <v>1.1595730239765545</v>
      </c>
      <c r="AD238" s="1052">
        <f t="shared" si="18"/>
        <v>1.1916810024129567</v>
      </c>
      <c r="AE238" s="1052">
        <f t="shared" si="19"/>
        <v>1.2366254692277834</v>
      </c>
    </row>
    <row r="239" spans="1:31" x14ac:dyDescent="0.2">
      <c r="A239" s="1045">
        <v>42970</v>
      </c>
      <c r="B239">
        <v>8</v>
      </c>
      <c r="C239">
        <v>23</v>
      </c>
      <c r="D239" s="3">
        <f>'finished water daily demand'!D239/'finished water daily demand'!D$371</f>
        <v>1.1655648496233515</v>
      </c>
      <c r="E239" s="3">
        <f>'finished water daily demand'!E239/'finished water daily demand'!E$371</f>
        <v>1.1216621094117729</v>
      </c>
      <c r="F239" s="3">
        <f>'finished water daily demand'!F239/'finished water daily demand'!F$371</f>
        <v>1.0188792740273029</v>
      </c>
      <c r="G239" s="3">
        <f>'finished water daily demand'!G239/'finished water daily demand'!G$371</f>
        <v>1.1277210600045602</v>
      </c>
      <c r="H239" s="3">
        <f>'finished water daily demand'!H239/'finished water daily demand'!H$371</f>
        <v>1.0777291189045424</v>
      </c>
      <c r="I239" s="3">
        <f>'finished water daily demand'!I239/'finished water daily demand'!I$371</f>
        <v>1.1631581048203936</v>
      </c>
      <c r="J239" s="3">
        <f>'finished water daily demand'!J239/'finished water daily demand'!J$371</f>
        <v>1.2214618587292549</v>
      </c>
      <c r="K239" s="3">
        <f>'finished water daily demand'!K239/'finished water daily demand'!K$371</f>
        <v>1.2768330138761299</v>
      </c>
      <c r="L239" s="3">
        <f>'finished water daily demand'!L239/'finished water daily demand'!L$371</f>
        <v>1.2988929179223876</v>
      </c>
      <c r="M239" s="3">
        <f>'finished water daily demand'!M239/'finished water daily demand'!M$371</f>
        <v>0.97036505925965422</v>
      </c>
      <c r="N239" s="3">
        <f>'finished water daily demand'!N239/'finished water daily demand'!N$371</f>
        <v>1.1116883216233184</v>
      </c>
      <c r="O239" s="3">
        <f>'finished water daily demand'!O239/'finished water daily demand'!O$371</f>
        <v>1.2204010819952342</v>
      </c>
      <c r="P239" s="3">
        <f>'finished water daily demand'!P239/'finished water daily demand'!P$371</f>
        <v>1.1406947603523878</v>
      </c>
      <c r="Q239" s="3">
        <f>'finished water daily demand'!Q239/'finished water daily demand'!Q$371</f>
        <v>1.1783147618621996</v>
      </c>
      <c r="R239" s="3">
        <f>'finished water daily demand'!R239/'finished water daily demand'!R$371</f>
        <v>1.0867618319924284</v>
      </c>
      <c r="S239" s="3">
        <f>'finished water daily demand'!S239/'finished water daily demand'!S$371</f>
        <v>1.1424552073059728</v>
      </c>
      <c r="T239" s="3">
        <f>'finished water daily demand'!T239/'finished water daily demand'!T$371</f>
        <v>1.2531902506588344</v>
      </c>
      <c r="U239" s="3">
        <f>'finished water daily demand'!U239/'finished water daily demand'!U$371</f>
        <v>1.2416325868873259</v>
      </c>
      <c r="V239" s="3">
        <f>'finished water daily demand'!V239/'finished water daily demand'!V$371</f>
        <v>1.1040285621682961</v>
      </c>
      <c r="W239" s="3">
        <f>'finished water daily demand'!W239/'finished water daily demand'!W$371</f>
        <v>1.2001578379525837</v>
      </c>
      <c r="X239" s="3">
        <f>'finished water daily demand'!X239/'finished water daily demand'!X$371</f>
        <v>1.0541366112702824</v>
      </c>
      <c r="Y239" s="3"/>
      <c r="AA239" s="1052">
        <f t="shared" si="15"/>
        <v>0.97036505925965422</v>
      </c>
      <c r="AB239" s="1052">
        <f t="shared" si="16"/>
        <v>1.1040285621682961</v>
      </c>
      <c r="AC239" s="1052">
        <f t="shared" si="17"/>
        <v>1.1424552073059728</v>
      </c>
      <c r="AD239" s="1052">
        <f t="shared" si="18"/>
        <v>1.2204010819952342</v>
      </c>
      <c r="AE239" s="1052">
        <f t="shared" si="19"/>
        <v>1.2988929179223876</v>
      </c>
    </row>
    <row r="240" spans="1:31" x14ac:dyDescent="0.2">
      <c r="A240" s="1045">
        <v>42971</v>
      </c>
      <c r="B240">
        <v>8</v>
      </c>
      <c r="C240">
        <v>24</v>
      </c>
      <c r="D240" s="3">
        <f>'finished water daily demand'!D240/'finished water daily demand'!D$371</f>
        <v>1.2471044387783232</v>
      </c>
      <c r="E240" s="3">
        <f>'finished water daily demand'!E240/'finished water daily demand'!E$371</f>
        <v>1.1321530762545093</v>
      </c>
      <c r="F240" s="3">
        <f>'finished water daily demand'!F240/'finished water daily demand'!F$371</f>
        <v>1.1942700910631143</v>
      </c>
      <c r="G240" s="3">
        <f>'finished water daily demand'!G240/'finished water daily demand'!G$371</f>
        <v>1.074831891583113</v>
      </c>
      <c r="H240" s="3">
        <f>'finished water daily demand'!H240/'finished water daily demand'!H$371</f>
        <v>1.0776543518908475</v>
      </c>
      <c r="I240" s="3">
        <f>'finished water daily demand'!I240/'finished water daily demand'!I$371</f>
        <v>1.1413999425215344</v>
      </c>
      <c r="J240" s="3">
        <f>'finished water daily demand'!J240/'finished water daily demand'!J$371</f>
        <v>1.2267837328132616</v>
      </c>
      <c r="K240" s="3">
        <f>'finished water daily demand'!K240/'finished water daily demand'!K$371</f>
        <v>1.2417035847283531</v>
      </c>
      <c r="L240" s="3">
        <f>'finished water daily demand'!L240/'finished water daily demand'!L$371</f>
        <v>1.0906872384818356</v>
      </c>
      <c r="M240" s="3">
        <f>'finished water daily demand'!M240/'finished water daily demand'!M$371</f>
        <v>1.020458555288265</v>
      </c>
      <c r="N240" s="3">
        <f>'finished water daily demand'!N240/'finished water daily demand'!N$371</f>
        <v>1.064639990055942</v>
      </c>
      <c r="O240" s="3">
        <f>'finished water daily demand'!O240/'finished water daily demand'!O$371</f>
        <v>1.3102686138063708</v>
      </c>
      <c r="P240" s="3">
        <f>'finished water daily demand'!P240/'finished water daily demand'!P$371</f>
        <v>1.1480448012978213</v>
      </c>
      <c r="Q240" s="3">
        <f>'finished water daily demand'!Q240/'finished water daily demand'!Q$371</f>
        <v>1.194587999149799</v>
      </c>
      <c r="R240" s="3">
        <f>'finished water daily demand'!R240/'finished water daily demand'!R$371</f>
        <v>1.0862561523063601</v>
      </c>
      <c r="S240" s="3">
        <f>'finished water daily demand'!S240/'finished water daily demand'!S$371</f>
        <v>1.2195291654584501</v>
      </c>
      <c r="T240" s="3">
        <f>'finished water daily demand'!T240/'finished water daily demand'!T$371</f>
        <v>1.2303315484518877</v>
      </c>
      <c r="U240" s="3">
        <f>'finished water daily demand'!U240/'finished water daily demand'!U$371</f>
        <v>1.1871300073353044</v>
      </c>
      <c r="V240" s="3">
        <f>'finished water daily demand'!V240/'finished water daily demand'!V$371</f>
        <v>1.0491008191682323</v>
      </c>
      <c r="W240" s="3">
        <f>'finished water daily demand'!W240/'finished water daily demand'!W$371</f>
        <v>1.1306689138311847</v>
      </c>
      <c r="X240" s="3">
        <f>'finished water daily demand'!X240/'finished water daily demand'!X$371</f>
        <v>1.0633958251747306</v>
      </c>
      <c r="Y240" s="3"/>
      <c r="AA240" s="1052">
        <f t="shared" si="15"/>
        <v>1.020458555288265</v>
      </c>
      <c r="AB240" s="1052">
        <f t="shared" si="16"/>
        <v>1.0776543518908475</v>
      </c>
      <c r="AC240" s="1052">
        <f t="shared" si="17"/>
        <v>1.1413999425215344</v>
      </c>
      <c r="AD240" s="1052">
        <f t="shared" si="18"/>
        <v>1.2195291654584501</v>
      </c>
      <c r="AE240" s="1052">
        <f t="shared" si="19"/>
        <v>1.3102686138063708</v>
      </c>
    </row>
    <row r="241" spans="1:31" x14ac:dyDescent="0.2">
      <c r="A241" s="1045">
        <v>42972</v>
      </c>
      <c r="B241">
        <v>8</v>
      </c>
      <c r="C241">
        <v>25</v>
      </c>
      <c r="D241" s="3">
        <f>'finished water daily demand'!D241/'finished water daily demand'!D$371</f>
        <v>1.0755164820478988</v>
      </c>
      <c r="E241" s="3">
        <f>'finished water daily demand'!E241/'finished water daily demand'!E$371</f>
        <v>1.0134761922029565</v>
      </c>
      <c r="F241" s="3">
        <f>'finished water daily demand'!F241/'finished water daily demand'!F$371</f>
        <v>0.87106354556408283</v>
      </c>
      <c r="G241" s="3">
        <f>'finished water daily demand'!G241/'finished water daily demand'!G$371</f>
        <v>1.2027345618828915</v>
      </c>
      <c r="H241" s="3">
        <f>'finished water daily demand'!H241/'finished water daily demand'!H$371</f>
        <v>1.1170939516148854</v>
      </c>
      <c r="I241" s="3">
        <f>'finished water daily demand'!I241/'finished water daily demand'!I$371</f>
        <v>1.2229749795788845</v>
      </c>
      <c r="J241" s="3">
        <f>'finished water daily demand'!J241/'finished water daily demand'!J$371</f>
        <v>1.2338306281520841</v>
      </c>
      <c r="K241" s="3">
        <f>'finished water daily demand'!K241/'finished water daily demand'!K$371</f>
        <v>1.2365559060017481</v>
      </c>
      <c r="L241" s="3">
        <f>'finished water daily demand'!L241/'finished water daily demand'!L$371</f>
        <v>1.0818151874344575</v>
      </c>
      <c r="M241" s="3">
        <f>'finished water daily demand'!M241/'finished water daily demand'!M$371</f>
        <v>1.1487776254518374</v>
      </c>
      <c r="N241" s="3">
        <f>'finished water daily demand'!N241/'finished water daily demand'!N$371</f>
        <v>1.0234827874841377</v>
      </c>
      <c r="O241" s="3">
        <f>'finished water daily demand'!O241/'finished water daily demand'!O$371</f>
        <v>1.2498776324292871</v>
      </c>
      <c r="P241" s="3">
        <f>'finished water daily demand'!P241/'finished water daily demand'!P$371</f>
        <v>1.1297225977796497</v>
      </c>
      <c r="Q241" s="3">
        <f>'finished water daily demand'!Q241/'finished water daily demand'!Q$371</f>
        <v>1.2109966273646813</v>
      </c>
      <c r="R241" s="3">
        <f>'finished water daily demand'!R241/'finished water daily demand'!R$371</f>
        <v>1.0493040774688551</v>
      </c>
      <c r="S241" s="3">
        <f>'finished water daily demand'!S241/'finished water daily demand'!S$371</f>
        <v>1.1919761562638449</v>
      </c>
      <c r="T241" s="3">
        <f>'finished water daily demand'!T241/'finished water daily demand'!T$371</f>
        <v>1.2421418779254769</v>
      </c>
      <c r="U241" s="3">
        <f>'finished water daily demand'!U241/'finished water daily demand'!U$371</f>
        <v>1.2062986016403352</v>
      </c>
      <c r="V241" s="3">
        <f>'finished water daily demand'!V241/'finished water daily demand'!V$371</f>
        <v>1.1142321533158774</v>
      </c>
      <c r="W241" s="3">
        <f>'finished water daily demand'!W241/'finished water daily demand'!W$371</f>
        <v>1.1596609172897148</v>
      </c>
      <c r="X241" s="3">
        <f>'finished water daily demand'!X241/'finished water daily demand'!X$371</f>
        <v>1.1204943109188275</v>
      </c>
      <c r="Y241" s="3"/>
      <c r="AA241" s="1052">
        <f t="shared" si="15"/>
        <v>0.87106354556408283</v>
      </c>
      <c r="AB241" s="1052">
        <f t="shared" si="16"/>
        <v>1.0818151874344575</v>
      </c>
      <c r="AC241" s="1052">
        <f t="shared" si="17"/>
        <v>1.1487776254518374</v>
      </c>
      <c r="AD241" s="1052">
        <f t="shared" si="18"/>
        <v>1.2109966273646813</v>
      </c>
      <c r="AE241" s="1052">
        <f t="shared" si="19"/>
        <v>1.2498776324292871</v>
      </c>
    </row>
    <row r="242" spans="1:31" x14ac:dyDescent="0.2">
      <c r="A242" s="1045">
        <v>42973</v>
      </c>
      <c r="B242">
        <v>8</v>
      </c>
      <c r="C242">
        <v>26</v>
      </c>
      <c r="D242" s="3">
        <f>'finished water daily demand'!D242/'finished water daily demand'!D$371</f>
        <v>1.0933263542883382</v>
      </c>
      <c r="E242" s="3">
        <f>'finished water daily demand'!E242/'finished water daily demand'!E$371</f>
        <v>1.1026668372214363</v>
      </c>
      <c r="F242" s="3">
        <f>'finished water daily demand'!F242/'finished water daily demand'!F$371</f>
        <v>0.95412015413519746</v>
      </c>
      <c r="G242" s="3">
        <f>'finished water daily demand'!G242/'finished water daily demand'!G$371</f>
        <v>1.2535314115536005</v>
      </c>
      <c r="H242" s="3">
        <f>'finished water daily demand'!H242/'finished water daily demand'!H$371</f>
        <v>1.1544026914486201</v>
      </c>
      <c r="I242" s="3">
        <f>'finished water daily demand'!I242/'finished water daily demand'!I$371</f>
        <v>1.2263362903659172</v>
      </c>
      <c r="J242" s="3">
        <f>'finished water daily demand'!J242/'finished water daily demand'!J$371</f>
        <v>1.2351519210281134</v>
      </c>
      <c r="K242" s="3">
        <f>'finished water daily demand'!K242/'finished water daily demand'!K$371</f>
        <v>1.2409036076289481</v>
      </c>
      <c r="L242" s="3">
        <f>'finished water daily demand'!L242/'finished water daily demand'!L$371</f>
        <v>1.0790632086373542</v>
      </c>
      <c r="M242" s="3">
        <f>'finished water daily demand'!M242/'finished water daily demand'!M$371</f>
        <v>1.1725787433047581</v>
      </c>
      <c r="N242" s="3">
        <f>'finished water daily demand'!N242/'finished water daily demand'!N$371</f>
        <v>1.0997850130363751</v>
      </c>
      <c r="O242" s="3">
        <f>'finished water daily demand'!O242/'finished water daily demand'!O$371</f>
        <v>1.1308930203113423</v>
      </c>
      <c r="P242" s="3">
        <f>'finished water daily demand'!P242/'finished water daily demand'!P$371</f>
        <v>1.1945718720839251</v>
      </c>
      <c r="Q242" s="3">
        <f>'finished water daily demand'!Q242/'finished water daily demand'!Q$371</f>
        <v>1.1621806763609746</v>
      </c>
      <c r="R242" s="3">
        <f>'finished water daily demand'!R242/'finished water daily demand'!R$371</f>
        <v>1.0794950276148552</v>
      </c>
      <c r="S242" s="3">
        <f>'finished water daily demand'!S242/'finished water daily demand'!S$371</f>
        <v>1.1819230312874347</v>
      </c>
      <c r="T242" s="3">
        <f>'finished water daily demand'!T242/'finished water daily demand'!T$371</f>
        <v>1.2680484070933495</v>
      </c>
      <c r="U242" s="3">
        <f>'finished water daily demand'!U242/'finished water daily demand'!U$371</f>
        <v>1.1916904272570041</v>
      </c>
      <c r="V242" s="3">
        <f>'finished water daily demand'!V242/'finished water daily demand'!V$371</f>
        <v>1.0917270363922402</v>
      </c>
      <c r="W242" s="3">
        <f>'finished water daily demand'!W242/'finished water daily demand'!W$371</f>
        <v>1.1498874471766056</v>
      </c>
      <c r="X242" s="3">
        <f>'finished water daily demand'!X242/'finished water daily demand'!X$371</f>
        <v>1.1976544267892291</v>
      </c>
      <c r="Y242" s="3"/>
      <c r="AA242" s="1052">
        <f t="shared" si="15"/>
        <v>0.95412015413519746</v>
      </c>
      <c r="AB242" s="1052">
        <f t="shared" si="16"/>
        <v>1.0997850130363751</v>
      </c>
      <c r="AC242" s="1052">
        <f t="shared" si="17"/>
        <v>1.1621806763609746</v>
      </c>
      <c r="AD242" s="1052">
        <f t="shared" si="18"/>
        <v>1.1976544267892291</v>
      </c>
      <c r="AE242" s="1052">
        <f t="shared" si="19"/>
        <v>1.2680484070933495</v>
      </c>
    </row>
    <row r="243" spans="1:31" x14ac:dyDescent="0.2">
      <c r="A243" s="1045">
        <v>42974</v>
      </c>
      <c r="B243">
        <v>8</v>
      </c>
      <c r="C243">
        <v>27</v>
      </c>
      <c r="D243" s="3">
        <f>'finished water daily demand'!D243/'finished water daily demand'!D$371</f>
        <v>1.0237059446211656</v>
      </c>
      <c r="E243" s="3">
        <f>'finished water daily demand'!E243/'finished water daily demand'!E$371</f>
        <v>1.1407967964438737</v>
      </c>
      <c r="F243" s="3">
        <f>'finished water daily demand'!F243/'finished water daily demand'!F$371</f>
        <v>0.87728542803239773</v>
      </c>
      <c r="G243" s="3">
        <f>'finished water daily demand'!G243/'finished water daily demand'!G$371</f>
        <v>1.3173083868075948</v>
      </c>
      <c r="H243" s="3">
        <f>'finished water daily demand'!H243/'finished water daily demand'!H$371</f>
        <v>1.1492437675036746</v>
      </c>
      <c r="I243" s="3">
        <f>'finished water daily demand'!I243/'finished water daily demand'!I$371</f>
        <v>1.2136861960061156</v>
      </c>
      <c r="J243" s="3">
        <f>'finished water daily demand'!J243/'finished water daily demand'!J$371</f>
        <v>1.2339040333118636</v>
      </c>
      <c r="K243" s="3">
        <f>'finished water daily demand'!K243/'finished water daily demand'!K$371</f>
        <v>1.20274817814864</v>
      </c>
      <c r="L243" s="3">
        <f>'finished water daily demand'!L243/'finished water daily demand'!L$371</f>
        <v>1.1417426063146638</v>
      </c>
      <c r="M243" s="3">
        <f>'finished water daily demand'!M243/'finished water daily demand'!M$371</f>
        <v>1.153990108588709</v>
      </c>
      <c r="N243" s="3">
        <f>'finished water daily demand'!N243/'finished water daily demand'!N$371</f>
        <v>1.2565051843980306</v>
      </c>
      <c r="O243" s="3">
        <f>'finished water daily demand'!O243/'finished water daily demand'!O$371</f>
        <v>1.0694236285525247</v>
      </c>
      <c r="P243" s="3">
        <f>'finished water daily demand'!P243/'finished water daily demand'!P$371</f>
        <v>1.0254086108726668</v>
      </c>
      <c r="Q243" s="3">
        <f>'finished water daily demand'!Q243/'finished water daily demand'!Q$371</f>
        <v>1.2320574382753713</v>
      </c>
      <c r="R243" s="3">
        <f>'finished water daily demand'!R243/'finished water daily demand'!R$371</f>
        <v>1.1146865879897521</v>
      </c>
      <c r="S243" s="3">
        <f>'finished water daily demand'!S243/'finished water daily demand'!S$371</f>
        <v>1.216178123799647</v>
      </c>
      <c r="T243" s="3">
        <f>'finished water daily demand'!T243/'finished water daily demand'!T$371</f>
        <v>1.3321324323830881</v>
      </c>
      <c r="U243" s="3">
        <f>'finished water daily demand'!U243/'finished water daily demand'!U$371</f>
        <v>1.1574687395518919</v>
      </c>
      <c r="V243" s="3">
        <f>'finished water daily demand'!V243/'finished water daily demand'!V$371</f>
        <v>1.1165208092742136</v>
      </c>
      <c r="W243" s="3">
        <f>'finished water daily demand'!W243/'finished water daily demand'!W$371</f>
        <v>1.170832169363847</v>
      </c>
      <c r="X243" s="3">
        <f>'finished water daily demand'!X243/'finished water daily demand'!X$371</f>
        <v>1.1679023586604982</v>
      </c>
      <c r="Y243" s="3"/>
      <c r="AA243" s="1052">
        <f t="shared" si="15"/>
        <v>0.87728542803239773</v>
      </c>
      <c r="AB243" s="1052">
        <f t="shared" si="16"/>
        <v>1.1165208092742136</v>
      </c>
      <c r="AC243" s="1052">
        <f t="shared" si="17"/>
        <v>1.1574687395518919</v>
      </c>
      <c r="AD243" s="1052">
        <f t="shared" si="18"/>
        <v>1.216178123799647</v>
      </c>
      <c r="AE243" s="1052">
        <f t="shared" si="19"/>
        <v>1.3321324323830881</v>
      </c>
    </row>
    <row r="244" spans="1:31" x14ac:dyDescent="0.2">
      <c r="A244" s="1045">
        <v>42975</v>
      </c>
      <c r="B244">
        <v>8</v>
      </c>
      <c r="C244">
        <v>28</v>
      </c>
      <c r="D244" s="3">
        <f>'finished water daily demand'!D244/'finished water daily demand'!D$371</f>
        <v>1.1047632548373247</v>
      </c>
      <c r="E244" s="3">
        <f>'finished water daily demand'!E244/'finished water daily demand'!E$371</f>
        <v>1.0480859266708542</v>
      </c>
      <c r="F244" s="3">
        <f>'finished water daily demand'!F244/'finished water daily demand'!F$371</f>
        <v>0.97414798882610454</v>
      </c>
      <c r="G244" s="3">
        <f>'finished water daily demand'!G244/'finished water daily demand'!G$371</f>
        <v>1.3020809558994417</v>
      </c>
      <c r="H244" s="3">
        <f>'finished water daily demand'!H244/'finished water daily demand'!H$371</f>
        <v>1.1346641998331772</v>
      </c>
      <c r="I244" s="3">
        <f>'finished water daily demand'!I244/'finished water daily demand'!I$371</f>
        <v>1.0781494707225261</v>
      </c>
      <c r="J244" s="3">
        <f>'finished water daily demand'!J244/'finished water daily demand'!J$371</f>
        <v>1.2588984902167502</v>
      </c>
      <c r="K244" s="3">
        <f>'finished water daily demand'!K244/'finished water daily demand'!K$371</f>
        <v>1.2502250799176653</v>
      </c>
      <c r="L244" s="3">
        <f>'finished water daily demand'!L244/'finished water daily demand'!L$371</f>
        <v>1.0823902277801207</v>
      </c>
      <c r="M244" s="3">
        <f>'finished water daily demand'!M244/'finished water daily demand'!M$371</f>
        <v>1.1122519164118481</v>
      </c>
      <c r="N244" s="3">
        <f>'finished water daily demand'!N244/'finished water daily demand'!N$371</f>
        <v>1.2056639341622719</v>
      </c>
      <c r="O244" s="3">
        <f>'finished water daily demand'!O244/'finished water daily demand'!O$371</f>
        <v>1.1869703601614916</v>
      </c>
      <c r="P244" s="3">
        <f>'finished water daily demand'!P244/'finished water daily demand'!P$371</f>
        <v>1.2246191409198124</v>
      </c>
      <c r="Q244" s="3">
        <f>'finished water daily demand'!Q244/'finished water daily demand'!Q$371</f>
        <v>1.2181949116652278</v>
      </c>
      <c r="R244" s="3">
        <f>'finished water daily demand'!R244/'finished water daily demand'!R$371</f>
        <v>1.1535490083079594</v>
      </c>
      <c r="S244" s="3">
        <f>'finished water daily demand'!S244/'finished water daily demand'!S$371</f>
        <v>1.2452204848426092</v>
      </c>
      <c r="T244" s="3">
        <f>'finished water daily demand'!T244/'finished water daily demand'!T$371</f>
        <v>1.2071715269851135</v>
      </c>
      <c r="U244" s="3">
        <f>'finished water daily demand'!U244/'finished water daily demand'!U$371</f>
        <v>1.1285490034630641</v>
      </c>
      <c r="V244" s="3">
        <f>'finished water daily demand'!V244/'finished water daily demand'!V$371</f>
        <v>1.1893000687492981</v>
      </c>
      <c r="W244" s="3">
        <f>'finished water daily demand'!W244/'finished water daily demand'!W$371</f>
        <v>1.1591598717042073</v>
      </c>
      <c r="X244" s="3">
        <f>'finished water daily demand'!X244/'finished water daily demand'!X$371</f>
        <v>1.191555859566042</v>
      </c>
      <c r="Y244" s="3"/>
      <c r="AA244" s="1052">
        <f t="shared" si="15"/>
        <v>0.97414798882610454</v>
      </c>
      <c r="AB244" s="1052">
        <f t="shared" si="16"/>
        <v>1.1122519164118481</v>
      </c>
      <c r="AC244" s="1052">
        <f t="shared" si="17"/>
        <v>1.1869703601614916</v>
      </c>
      <c r="AD244" s="1052">
        <f t="shared" si="18"/>
        <v>1.2181949116652278</v>
      </c>
      <c r="AE244" s="1052">
        <f t="shared" si="19"/>
        <v>1.3020809558994417</v>
      </c>
    </row>
    <row r="245" spans="1:31" x14ac:dyDescent="0.2">
      <c r="A245" s="1045">
        <v>42976</v>
      </c>
      <c r="B245">
        <v>8</v>
      </c>
      <c r="C245">
        <v>29</v>
      </c>
      <c r="D245" s="3">
        <f>'finished water daily demand'!D245/'finished water daily demand'!D$371</f>
        <v>0.98722498774954948</v>
      </c>
      <c r="E245" s="3">
        <f>'finished water daily demand'!E245/'finished water daily demand'!E$371</f>
        <v>1.0938837021903083</v>
      </c>
      <c r="F245" s="3">
        <f>'finished water daily demand'!F245/'finished water daily demand'!F$371</f>
        <v>0.89657694527143317</v>
      </c>
      <c r="G245" s="3">
        <f>'finished water daily demand'!G245/'finished water daily demand'!G$371</f>
        <v>1.3901908232916551</v>
      </c>
      <c r="H245" s="3">
        <f>'finished water daily demand'!H245/'finished water daily demand'!H$371</f>
        <v>1.0338782653725076</v>
      </c>
      <c r="I245" s="3">
        <f>'finished water daily demand'!I245/'finished water daily demand'!I$371</f>
        <v>1.2200112431860164</v>
      </c>
      <c r="J245" s="3">
        <f>'finished water daily demand'!J245/'finished water daily demand'!J$371</f>
        <v>1.2759651898654611</v>
      </c>
      <c r="K245" s="3">
        <f>'finished water daily demand'!K245/'finished water daily demand'!K$371</f>
        <v>1.288241382945903</v>
      </c>
      <c r="L245" s="3">
        <f>'finished water daily demand'!L245/'finished water daily demand'!L$371</f>
        <v>1.1068705167812196</v>
      </c>
      <c r="M245" s="3">
        <f>'finished water daily demand'!M245/'finished water daily demand'!M$371</f>
        <v>1.0886041068864822</v>
      </c>
      <c r="N245" s="3">
        <f>'finished water daily demand'!N245/'finished water daily demand'!N$371</f>
        <v>1.2351195791401322</v>
      </c>
      <c r="O245" s="3">
        <f>'finished water daily demand'!O245/'finished water daily demand'!O$371</f>
        <v>1.1625263915088622</v>
      </c>
      <c r="P245" s="3">
        <f>'finished water daily demand'!P245/'finished water daily demand'!P$371</f>
        <v>1.2150393774081658</v>
      </c>
      <c r="Q245" s="3">
        <f>'finished water daily demand'!Q245/'finished water daily demand'!Q$371</f>
        <v>1.283096057001974</v>
      </c>
      <c r="R245" s="3">
        <f>'finished water daily demand'!R245/'finished water daily demand'!R$371</f>
        <v>1.1661722715824034</v>
      </c>
      <c r="S245" s="3">
        <f>'finished water daily demand'!S245/'finished water daily demand'!S$371</f>
        <v>1.2552470142502989</v>
      </c>
      <c r="T245" s="3">
        <f>'finished water daily demand'!T245/'finished water daily demand'!T$371</f>
        <v>1.266223174353059</v>
      </c>
      <c r="U245" s="3">
        <f>'finished water daily demand'!U245/'finished water daily demand'!U$371</f>
        <v>1.1194281636196648</v>
      </c>
      <c r="V245" s="3">
        <f>'finished water daily demand'!V245/'finished water daily demand'!V$371</f>
        <v>1.2526195502632604</v>
      </c>
      <c r="W245" s="3">
        <f>'finished water daily demand'!W245/'finished water daily demand'!W$371</f>
        <v>1.16355478788738</v>
      </c>
      <c r="X245" s="3">
        <f>'finished water daily demand'!X245/'finished water daily demand'!X$371</f>
        <v>1.1779243126266228</v>
      </c>
      <c r="Y245" s="3"/>
      <c r="AA245" s="1052">
        <f t="shared" si="15"/>
        <v>0.89657694527143317</v>
      </c>
      <c r="AB245" s="1052">
        <f t="shared" si="16"/>
        <v>1.1068705167812196</v>
      </c>
      <c r="AC245" s="1052">
        <f t="shared" si="17"/>
        <v>1.1779243126266228</v>
      </c>
      <c r="AD245" s="1052">
        <f t="shared" si="18"/>
        <v>1.2552470142502989</v>
      </c>
      <c r="AE245" s="1052">
        <f t="shared" si="19"/>
        <v>1.3901908232916551</v>
      </c>
    </row>
    <row r="246" spans="1:31" x14ac:dyDescent="0.2">
      <c r="A246" s="1045">
        <v>42977</v>
      </c>
      <c r="B246">
        <v>8</v>
      </c>
      <c r="C246">
        <v>30</v>
      </c>
      <c r="D246" s="3">
        <f>'finished water daily demand'!D246/'finished water daily demand'!D$371</f>
        <v>1.022293556300357</v>
      </c>
      <c r="E246" s="3">
        <f>'finished water daily demand'!E246/'finished water daily demand'!E$371</f>
        <v>1.0649899762347317</v>
      </c>
      <c r="F246" s="3">
        <f>'finished water daily demand'!F246/'finished water daily demand'!F$371</f>
        <v>0.8880356628297229</v>
      </c>
      <c r="G246" s="3">
        <f>'finished water daily demand'!G246/'finished water daily demand'!G$371</f>
        <v>1.2845674730228891</v>
      </c>
      <c r="H246" s="3">
        <f>'finished water daily demand'!H246/'finished water daily demand'!H$371</f>
        <v>1.0719346753431909</v>
      </c>
      <c r="I246" s="3">
        <f>'finished water daily demand'!I246/'finished water daily demand'!I$371</f>
        <v>1.2702501893578002</v>
      </c>
      <c r="J246" s="3">
        <f>'finished water daily demand'!J246/'finished water daily demand'!J$371</f>
        <v>1.2133138859937413</v>
      </c>
      <c r="K246" s="3">
        <f>'finished water daily demand'!K246/'finished water daily demand'!K$371</f>
        <v>1.284067589383791</v>
      </c>
      <c r="L246" s="3">
        <f>'finished water daily demand'!L246/'finished water daily demand'!L$371</f>
        <v>1.1462197061487573</v>
      </c>
      <c r="M246" s="3">
        <f>'finished water daily demand'!M246/'finished water daily demand'!M$371</f>
        <v>1.0863428090550455</v>
      </c>
      <c r="N246" s="3">
        <f>'finished water daily demand'!N246/'finished water daily demand'!N$371</f>
        <v>1.2629612161739998</v>
      </c>
      <c r="O246" s="3">
        <f>'finished water daily demand'!O246/'finished water daily demand'!O$371</f>
        <v>1.1589316902364168</v>
      </c>
      <c r="P246" s="3">
        <f>'finished water daily demand'!P246/'finished water daily demand'!P$371</f>
        <v>1.2280394498286606</v>
      </c>
      <c r="Q246" s="3">
        <f>'finished water daily demand'!Q246/'finished water daily demand'!Q$371</f>
        <v>1.2724377823375284</v>
      </c>
      <c r="R246" s="3">
        <f>'finished water daily demand'!R246/'finished water daily demand'!R$371</f>
        <v>1.0787458725243837</v>
      </c>
      <c r="S246" s="3">
        <f>'finished water daily demand'!S246/'finished water daily demand'!S$371</f>
        <v>1.1301414589883068</v>
      </c>
      <c r="T246" s="3">
        <f>'finished water daily demand'!T246/'finished water daily demand'!T$371</f>
        <v>1.3420378700060982</v>
      </c>
      <c r="U246" s="3">
        <f>'finished water daily demand'!U246/'finished water daily demand'!U$371</f>
        <v>1.1039857660799255</v>
      </c>
      <c r="V246" s="3">
        <f>'finished water daily demand'!V246/'finished water daily demand'!V$371</f>
        <v>1.1877742981104074</v>
      </c>
      <c r="W246" s="3">
        <f>'finished water daily demand'!W246/'finished water daily demand'!W$371</f>
        <v>1.1879192216483854</v>
      </c>
      <c r="X246" s="3">
        <f>'finished water daily demand'!X246/'finished water daily demand'!X$371</f>
        <v>1.1636842227884263</v>
      </c>
      <c r="Y246" s="3"/>
      <c r="AA246" s="1052">
        <f t="shared" si="15"/>
        <v>0.8880356628297229</v>
      </c>
      <c r="AB246" s="1052">
        <f t="shared" si="16"/>
        <v>1.0863428090550455</v>
      </c>
      <c r="AC246" s="1052">
        <f t="shared" si="17"/>
        <v>1.1636842227884263</v>
      </c>
      <c r="AD246" s="1052">
        <f t="shared" si="18"/>
        <v>1.2629612161739998</v>
      </c>
      <c r="AE246" s="1052">
        <f t="shared" si="19"/>
        <v>1.3420378700060982</v>
      </c>
    </row>
    <row r="247" spans="1:31" x14ac:dyDescent="0.2">
      <c r="A247" s="1045">
        <v>42978</v>
      </c>
      <c r="B247">
        <v>8</v>
      </c>
      <c r="C247">
        <v>31</v>
      </c>
      <c r="D247" s="3">
        <f>'finished water daily demand'!D247/'finished water daily demand'!D$371</f>
        <v>1.103902042446588</v>
      </c>
      <c r="E247" s="3">
        <f>'finished water daily demand'!E247/'finished water daily demand'!E$371</f>
        <v>1.0847171763443293</v>
      </c>
      <c r="F247" s="3">
        <f>'finished water daily demand'!F247/'finished water daily demand'!F$371</f>
        <v>0.8880356628297229</v>
      </c>
      <c r="G247" s="3">
        <f>'finished water daily demand'!G247/'finished water daily demand'!G$371</f>
        <v>1.055846036252337</v>
      </c>
      <c r="H247" s="3">
        <f>'finished water daily demand'!H247/'finished water daily demand'!H$371</f>
        <v>1.0496914887689703</v>
      </c>
      <c r="I247" s="3">
        <f>'finished water daily demand'!I247/'finished water daily demand'!I$371</f>
        <v>1.2563712286887605</v>
      </c>
      <c r="J247" s="3">
        <f>'finished water daily demand'!J247/'finished water daily demand'!J$371</f>
        <v>1.035746804487367</v>
      </c>
      <c r="K247" s="3">
        <f>'finished water daily demand'!K247/'finished water daily demand'!K$371</f>
        <v>1.2218780653083205</v>
      </c>
      <c r="L247" s="3">
        <f>'finished water daily demand'!L247/'finished water daily demand'!L$371</f>
        <v>1.0198751273444293</v>
      </c>
      <c r="M247" s="3">
        <f>'finished water daily demand'!M247/'finished water daily demand'!M$371</f>
        <v>0.99067841266069767</v>
      </c>
      <c r="N247" s="3">
        <f>'finished water daily demand'!N247/'finished water daily demand'!N$371</f>
        <v>1.2669962360339806</v>
      </c>
      <c r="O247" s="3">
        <f>'finished water daily demand'!O247/'finished water daily demand'!O$371</f>
        <v>1.1398797734924557</v>
      </c>
      <c r="P247" s="3">
        <f>'finished water daily demand'!P247/'finished water daily demand'!P$371</f>
        <v>1.2058317174187001</v>
      </c>
      <c r="Q247" s="3">
        <f>'finished water daily demand'!Q247/'finished water daily demand'!Q$371</f>
        <v>1.2459425300400619</v>
      </c>
      <c r="R247" s="3">
        <f>'finished water daily demand'!R247/'finished water daily demand'!R$371</f>
        <v>1.0497910282776617</v>
      </c>
      <c r="S247" s="3">
        <f>'finished water daily demand'!S247/'finished water daily demand'!S$371</f>
        <v>1.0672163433952215</v>
      </c>
      <c r="T247" s="3">
        <f>'finished water daily demand'!T247/'finished water daily demand'!T$371</f>
        <v>1.3050829681048679</v>
      </c>
      <c r="U247" s="3">
        <f>'finished water daily demand'!U247/'finished water daily demand'!U$371</f>
        <v>1.1394309810811039</v>
      </c>
      <c r="V247" s="3">
        <f>'finished water daily demand'!V247/'finished water daily demand'!V$371</f>
        <v>1.2283483538251072</v>
      </c>
      <c r="W247" s="3">
        <f>'finished water daily demand'!W247/'finished water daily demand'!W$371</f>
        <v>1.1483949335039689</v>
      </c>
      <c r="X247" s="3">
        <f>'finished water daily demand'!X247/'finished water daily demand'!X$371</f>
        <v>1.148515169350921</v>
      </c>
      <c r="Y247" s="3"/>
      <c r="AA247" s="1052">
        <f t="shared" si="15"/>
        <v>0.8880356628297229</v>
      </c>
      <c r="AB247" s="1052">
        <f t="shared" si="16"/>
        <v>1.0497910282776617</v>
      </c>
      <c r="AC247" s="1052">
        <f t="shared" si="17"/>
        <v>1.1394309810811039</v>
      </c>
      <c r="AD247" s="1052">
        <f t="shared" si="18"/>
        <v>1.2218780653083205</v>
      </c>
      <c r="AE247" s="1052">
        <f t="shared" si="19"/>
        <v>1.3050829681048679</v>
      </c>
    </row>
    <row r="248" spans="1:31" x14ac:dyDescent="0.2">
      <c r="A248" s="1045">
        <v>42979</v>
      </c>
      <c r="B248">
        <v>9</v>
      </c>
      <c r="C248">
        <v>1</v>
      </c>
      <c r="D248" s="3">
        <f>'finished water daily demand'!D248/'finished water daily demand'!D$371</f>
        <v>1.0694879953127403</v>
      </c>
      <c r="E248" s="3">
        <f>'finished water daily demand'!E248/'finished water daily demand'!E$371</f>
        <v>0.8939976728112603</v>
      </c>
      <c r="F248" s="3">
        <f>'finished water daily demand'!F248/'finished water daily demand'!F$371</f>
        <v>0.75914329287960225</v>
      </c>
      <c r="G248" s="3">
        <f>'finished water daily demand'!G248/'finished water daily demand'!G$371</f>
        <v>1.162864265688262</v>
      </c>
      <c r="H248" s="3">
        <f>'finished water daily demand'!H248/'finished water daily demand'!H$371</f>
        <v>1.037055863454539</v>
      </c>
      <c r="I248" s="3">
        <f>'finished water daily demand'!I248/'finished water daily demand'!I$371</f>
        <v>1.2990562613714058</v>
      </c>
      <c r="J248" s="3">
        <f>'finished water daily demand'!J248/'finished water daily demand'!J$371</f>
        <v>0.99698888012384268</v>
      </c>
      <c r="K248" s="3">
        <f>'finished water daily demand'!K248/'finished water daily demand'!K$371</f>
        <v>1.2275126866171719</v>
      </c>
      <c r="L248" s="3">
        <f>'finished water daily demand'!L248/'finished water daily demand'!L$371</f>
        <v>0.97469338589944854</v>
      </c>
      <c r="M248" s="3">
        <f>'finished water daily demand'!M248/'finished water daily demand'!M$371</f>
        <v>1.062043439137571</v>
      </c>
      <c r="N248" s="3">
        <f>'finished water daily demand'!N248/'finished water daily demand'!N$371</f>
        <v>1.4154849668812752</v>
      </c>
      <c r="O248" s="3">
        <f>'finished water daily demand'!O248/'finished water daily demand'!O$371</f>
        <v>1.1571343396001941</v>
      </c>
      <c r="P248" s="3">
        <f>'finished water daily demand'!P248/'finished water daily demand'!P$371</f>
        <v>1.2189575151772636</v>
      </c>
      <c r="Q248" s="3">
        <f>'finished water daily demand'!Q248/'finished water daily demand'!Q$371</f>
        <v>1.183786811839888</v>
      </c>
      <c r="R248" s="3">
        <f>'finished water daily demand'!R248/'finished water daily demand'!R$371</f>
        <v>1.0589307203814136</v>
      </c>
      <c r="S248" s="3">
        <f>'finished water daily demand'!S248/'finished water daily demand'!S$371</f>
        <v>1.0906736350068449</v>
      </c>
      <c r="T248" s="3">
        <f>'finished water daily demand'!T248/'finished water daily demand'!T$371</f>
        <v>1.1816459761873566</v>
      </c>
      <c r="U248" s="3">
        <f>'finished water daily demand'!U248/'finished water daily demand'!U$371</f>
        <v>1.0365990733344843</v>
      </c>
      <c r="V248" s="3">
        <f>'finished water daily demand'!V248/'finished water daily demand'!V$371</f>
        <v>1.0957131121863422</v>
      </c>
      <c r="W248" s="3">
        <f>'finished water daily demand'!W248/'finished water daily demand'!W$371</f>
        <v>1.1638174516857063</v>
      </c>
      <c r="X248" s="3">
        <f>'finished water daily demand'!X248/'finished water daily demand'!X$371</f>
        <v>1.2138332156105642</v>
      </c>
      <c r="Y248" s="3"/>
      <c r="AA248" s="1052">
        <f t="shared" si="15"/>
        <v>0.75914329287960225</v>
      </c>
      <c r="AB248" s="1052">
        <f t="shared" si="16"/>
        <v>1.037055863454539</v>
      </c>
      <c r="AC248" s="1052">
        <f t="shared" si="17"/>
        <v>1.0957131121863422</v>
      </c>
      <c r="AD248" s="1052">
        <f t="shared" si="18"/>
        <v>1.183786811839888</v>
      </c>
      <c r="AE248" s="1052">
        <f t="shared" si="19"/>
        <v>1.4154849668812752</v>
      </c>
    </row>
    <row r="249" spans="1:31" x14ac:dyDescent="0.2">
      <c r="A249" s="1045">
        <v>42980</v>
      </c>
      <c r="B249">
        <v>9</v>
      </c>
      <c r="C249">
        <v>2</v>
      </c>
      <c r="D249" s="3">
        <f>'finished water daily demand'!D249/'finished water daily demand'!D$371</f>
        <v>0.93134952783853797</v>
      </c>
      <c r="E249" s="3">
        <f>'finished water daily demand'!E249/'finished water daily demand'!E$371</f>
        <v>0.90842710893382805</v>
      </c>
      <c r="F249" s="3">
        <f>'finished water daily demand'!F249/'finished water daily demand'!F$371</f>
        <v>0.82309246357464916</v>
      </c>
      <c r="G249" s="3">
        <f>'finished water daily demand'!G249/'finished water daily demand'!G$371</f>
        <v>1.192582941277456</v>
      </c>
      <c r="H249" s="3">
        <f>'finished water daily demand'!H249/'finished water daily demand'!H$371</f>
        <v>1.0819908386851491</v>
      </c>
      <c r="I249" s="3">
        <f>'finished water daily demand'!I249/'finished water daily demand'!I$371</f>
        <v>1.2206256763406353</v>
      </c>
      <c r="J249" s="3">
        <f>'finished water daily demand'!J249/'finished water daily demand'!J$371</f>
        <v>1.0435277514239838</v>
      </c>
      <c r="K249" s="3">
        <f>'finished water daily demand'!K249/'finished water daily demand'!K$371</f>
        <v>1.1923136942433599</v>
      </c>
      <c r="L249" s="3">
        <f>'finished water daily demand'!L249/'finished water daily demand'!L$371</f>
        <v>1.1152086017933387</v>
      </c>
      <c r="M249" s="3">
        <f>'finished water daily demand'!M249/'finished water daily demand'!M$371</f>
        <v>1.1130951122134007</v>
      </c>
      <c r="N249" s="3">
        <f>'finished water daily demand'!N249/'finished water daily demand'!N$371</f>
        <v>1.4187129827692597</v>
      </c>
      <c r="O249" s="3">
        <f>'finished water daily demand'!O249/'finished water daily demand'!O$371</f>
        <v>1.1970355237243389</v>
      </c>
      <c r="P249" s="3">
        <f>'finished water daily demand'!P249/'finished water daily demand'!P$371</f>
        <v>1.2499055136685953</v>
      </c>
      <c r="Q249" s="3">
        <f>'finished water daily demand'!Q249/'finished water daily demand'!Q$371</f>
        <v>1.0895208787190935</v>
      </c>
      <c r="R249" s="3">
        <f>'finished water daily demand'!R249/'finished water daily demand'!R$371</f>
        <v>1.2226211076494282</v>
      </c>
      <c r="S249" s="3">
        <f>'finished water daily demand'!S249/'finished water daily demand'!S$371</f>
        <v>1.1889708569984101</v>
      </c>
      <c r="T249" s="3">
        <f>'finished water daily demand'!T249/'finished water daily demand'!T$371</f>
        <v>1.1043073670538539</v>
      </c>
      <c r="U249" s="3">
        <f>'finished water daily demand'!U249/'finished water daily demand'!U$371</f>
        <v>0.96380582003727211</v>
      </c>
      <c r="V249" s="3">
        <f>'finished water daily demand'!V249/'finished water daily demand'!V$371</f>
        <v>1.048166284651912</v>
      </c>
      <c r="W249" s="3">
        <f>'finished water daily demand'!W249/'finished water daily demand'!W$371</f>
        <v>1.1213847229050753</v>
      </c>
      <c r="X249" s="3">
        <f>'finished water daily demand'!X249/'finished water daily demand'!X$371</f>
        <v>1.140086318493267</v>
      </c>
      <c r="Y249" s="3"/>
      <c r="AA249" s="1052">
        <f t="shared" si="15"/>
        <v>0.82309246357464916</v>
      </c>
      <c r="AB249" s="1052">
        <f t="shared" si="16"/>
        <v>1.048166284651912</v>
      </c>
      <c r="AC249" s="1052">
        <f t="shared" si="17"/>
        <v>1.1152086017933387</v>
      </c>
      <c r="AD249" s="1052">
        <f t="shared" si="18"/>
        <v>1.192582941277456</v>
      </c>
      <c r="AE249" s="1052">
        <f t="shared" si="19"/>
        <v>1.4187129827692597</v>
      </c>
    </row>
    <row r="250" spans="1:31" x14ac:dyDescent="0.2">
      <c r="A250" s="1045">
        <v>42981</v>
      </c>
      <c r="B250">
        <v>9</v>
      </c>
      <c r="C250">
        <v>3</v>
      </c>
      <c r="D250" s="3">
        <f>'finished water daily demand'!D250/'finished water daily demand'!D$371</f>
        <v>0.92704346588485342</v>
      </c>
      <c r="E250" s="3">
        <f>'finished water daily demand'!E250/'finished water daily demand'!E$371</f>
        <v>0.94390818616275074</v>
      </c>
      <c r="F250" s="3">
        <f>'finished water daily demand'!F250/'finished water daily demand'!F$371</f>
        <v>0.88917695488012383</v>
      </c>
      <c r="G250" s="3">
        <f>'finished water daily demand'!G250/'finished water daily demand'!G$371</f>
        <v>1.2760819580893381</v>
      </c>
      <c r="H250" s="3">
        <f>'finished water daily demand'!H250/'finished water daily demand'!H$371</f>
        <v>1.0358222077285739</v>
      </c>
      <c r="I250" s="3">
        <f>'finished water daily demand'!I250/'finished water daily demand'!I$371</f>
        <v>1.27718966969232</v>
      </c>
      <c r="J250" s="3">
        <f>'finished water daily demand'!J250/'finished water daily demand'!J$371</f>
        <v>0.99078614412248311</v>
      </c>
      <c r="K250" s="3">
        <f>'finished water daily demand'!K250/'finished water daily demand'!K$371</f>
        <v>1.22260847918169</v>
      </c>
      <c r="L250" s="3">
        <f>'finished water daily demand'!L250/'finished water daily demand'!L$371</f>
        <v>1.2644726458033932</v>
      </c>
      <c r="M250" s="3">
        <f>'finished water daily demand'!M250/'finished water daily demand'!M$371</f>
        <v>1.0278940091746849</v>
      </c>
      <c r="N250" s="3">
        <f>'finished water daily demand'!N250/'finished water daily demand'!N$371</f>
        <v>1.3182409882557373</v>
      </c>
      <c r="O250" s="3">
        <f>'finished water daily demand'!O250/'finished water daily demand'!O$371</f>
        <v>1.1772646667258886</v>
      </c>
      <c r="P250" s="3">
        <f>'finished water daily demand'!P250/'finished water daily demand'!P$371</f>
        <v>1.0320869089455362</v>
      </c>
      <c r="Q250" s="3">
        <f>'finished water daily demand'!Q250/'finished water daily demand'!Q$371</f>
        <v>1.2497334760039862</v>
      </c>
      <c r="R250" s="3">
        <f>'finished water daily demand'!R250/'finished water daily demand'!R$371</f>
        <v>1.1743006043140189</v>
      </c>
      <c r="S250" s="3">
        <f>'finished water daily demand'!S250/'finished water daily demand'!S$371</f>
        <v>1.1145032645805577</v>
      </c>
      <c r="T250" s="3">
        <f>'finished water daily demand'!T250/'finished water daily demand'!T$371</f>
        <v>1.0681144218928553</v>
      </c>
      <c r="U250" s="3">
        <f>'finished water daily demand'!U250/'finished water daily demand'!U$371</f>
        <v>0.99346708782068494</v>
      </c>
      <c r="V250" s="3">
        <f>'finished water daily demand'!V250/'finished water daily demand'!V$371</f>
        <v>1.1011868143533625</v>
      </c>
      <c r="W250" s="3">
        <f>'finished water daily demand'!W250/'finished water daily demand'!W$371</f>
        <v>1.1819132402079762</v>
      </c>
      <c r="X250" s="3">
        <f>'finished water daily demand'!X250/'finished water daily demand'!X$371</f>
        <v>1.0713166698274867</v>
      </c>
      <c r="Y250" s="3"/>
      <c r="AA250" s="1052">
        <f t="shared" si="15"/>
        <v>0.88917695488012383</v>
      </c>
      <c r="AB250" s="1052">
        <f t="shared" si="16"/>
        <v>1.0278940091746849</v>
      </c>
      <c r="AC250" s="1052">
        <f t="shared" si="17"/>
        <v>1.1011868143533625</v>
      </c>
      <c r="AD250" s="1052">
        <f t="shared" si="18"/>
        <v>1.22260847918169</v>
      </c>
      <c r="AE250" s="1052">
        <f t="shared" si="19"/>
        <v>1.3182409882557373</v>
      </c>
    </row>
    <row r="251" spans="1:31" x14ac:dyDescent="0.2">
      <c r="A251" s="1045">
        <v>42982</v>
      </c>
      <c r="B251">
        <v>9</v>
      </c>
      <c r="C251">
        <v>4</v>
      </c>
      <c r="D251" s="3">
        <f>'finished water daily demand'!D251/'finished water daily demand'!D$371</f>
        <v>0.97468573534041991</v>
      </c>
      <c r="E251" s="3">
        <f>'finished water daily demand'!E251/'finished water daily demand'!E$371</f>
        <v>1.0643626094467942</v>
      </c>
      <c r="F251" s="3">
        <f>'finished water daily demand'!F251/'finished water daily demand'!F$371</f>
        <v>1.0394225309345204</v>
      </c>
      <c r="G251" s="3">
        <f>'finished water daily demand'!G251/'finished water daily demand'!G$371</f>
        <v>1.1567810426537073</v>
      </c>
      <c r="H251" s="3">
        <f>'finished water daily demand'!H251/'finished water daily demand'!H$371</f>
        <v>1.0147005263597764</v>
      </c>
      <c r="I251" s="3">
        <f>'finished water daily demand'!I251/'finished water daily demand'!I$371</f>
        <v>1.1333400252580037</v>
      </c>
      <c r="J251" s="3">
        <f>'finished water daily demand'!J251/'finished water daily demand'!J$371</f>
        <v>1.0608513691319226</v>
      </c>
      <c r="K251" s="3">
        <f>'finished water daily demand'!K251/'finished water daily demand'!K$371</f>
        <v>1.2474773324892747</v>
      </c>
      <c r="L251" s="3">
        <f>'finished water daily demand'!L251/'finished water daily demand'!L$371</f>
        <v>1.0996003638396181</v>
      </c>
      <c r="M251" s="3">
        <f>'finished water daily demand'!M251/'finished water daily demand'!M$371</f>
        <v>1.0551445643975939</v>
      </c>
      <c r="N251" s="3">
        <f>'finished water daily demand'!N251/'finished water daily demand'!N$371</f>
        <v>1.2286635473641627</v>
      </c>
      <c r="O251" s="3">
        <f>'finished water daily demand'!O251/'finished water daily demand'!O$371</f>
        <v>1.1362850722200104</v>
      </c>
      <c r="P251" s="3">
        <f>'finished water daily demand'!P251/'finished water daily demand'!P$371</f>
        <v>1.1555426691537218</v>
      </c>
      <c r="Q251" s="3">
        <f>'finished water daily demand'!Q251/'finished water daily demand'!Q$371</f>
        <v>1.1891836446357522</v>
      </c>
      <c r="R251" s="3">
        <f>'finished water daily demand'!R251/'finished water daily demand'!R$371</f>
        <v>1.0780341751884359</v>
      </c>
      <c r="S251" s="3">
        <f>'finished water daily demand'!S251/'finished water daily demand'!S$371</f>
        <v>1.1145032645805577</v>
      </c>
      <c r="T251" s="3">
        <f>'finished water daily demand'!T251/'finished water daily demand'!T$371</f>
        <v>1.0460176764261402</v>
      </c>
      <c r="U251" s="3">
        <f>'finished water daily demand'!U251/'finished water daily demand'!U$371</f>
        <v>1.0246114189932685</v>
      </c>
      <c r="V251" s="3">
        <f>'finished water daily demand'!V251/'finished water daily demand'!V$371</f>
        <v>1.2121866283326579</v>
      </c>
      <c r="W251" s="3">
        <f>'finished water daily demand'!W251/'finished water daily demand'!W$371</f>
        <v>1.1729633098364978</v>
      </c>
      <c r="X251" s="3">
        <f>'finished water daily demand'!X251/'finished water daily demand'!X$371</f>
        <v>1.0156359020247223</v>
      </c>
      <c r="Y251" s="3"/>
      <c r="AA251" s="1052">
        <f t="shared" si="15"/>
        <v>0.97468573534041991</v>
      </c>
      <c r="AB251" s="1052">
        <f t="shared" si="16"/>
        <v>1.0460176764261402</v>
      </c>
      <c r="AC251" s="1052">
        <f t="shared" si="17"/>
        <v>1.0996003638396181</v>
      </c>
      <c r="AD251" s="1052">
        <f t="shared" si="18"/>
        <v>1.1567810426537073</v>
      </c>
      <c r="AE251" s="1052">
        <f t="shared" si="19"/>
        <v>1.2474773324892747</v>
      </c>
    </row>
    <row r="252" spans="1:31" x14ac:dyDescent="0.2">
      <c r="A252" s="1045">
        <v>42983</v>
      </c>
      <c r="B252">
        <v>9</v>
      </c>
      <c r="C252">
        <v>5</v>
      </c>
      <c r="D252" s="3">
        <f>'finished water daily demand'!D252/'finished water daily demand'!D$371</f>
        <v>0.98398682916037872</v>
      </c>
      <c r="E252" s="3">
        <f>'finished water daily demand'!E252/'finished water daily demand'!E$371</f>
        <v>1.1200239850210467</v>
      </c>
      <c r="F252" s="3">
        <f>'finished water daily demand'!F252/'finished water daily demand'!F$371</f>
        <v>1.0586404164283687</v>
      </c>
      <c r="G252" s="3">
        <f>'finished water daily demand'!G252/'finished water daily demand'!G$371</f>
        <v>1.1109437633551194</v>
      </c>
      <c r="H252" s="3">
        <f>'finished water daily demand'!H252/'finished water daily demand'!H$371</f>
        <v>0.98318623008739336</v>
      </c>
      <c r="I252" s="3">
        <f>'finished water daily demand'!I252/'finished water daily demand'!I$371</f>
        <v>1.148556281616508</v>
      </c>
      <c r="J252" s="3">
        <f>'finished water daily demand'!J252/'finished water daily demand'!J$371</f>
        <v>0.9541202668126717</v>
      </c>
      <c r="K252" s="3">
        <f>'finished water daily demand'!K252/'finished water daily demand'!K$371</f>
        <v>1.3125537304452062</v>
      </c>
      <c r="L252" s="3">
        <f>'finished water daily demand'!L252/'finished water daily demand'!L$371</f>
        <v>1.1036667205696662</v>
      </c>
      <c r="M252" s="3">
        <f>'finished water daily demand'!M252/'finished water daily demand'!M$371</f>
        <v>1.0472491855285091</v>
      </c>
      <c r="N252" s="3">
        <f>'finished water daily demand'!N252/'finished water daily demand'!N$371</f>
        <v>1.1552261859125117</v>
      </c>
      <c r="O252" s="3">
        <f>'finished water daily demand'!O252/'finished water daily demand'!O$371</f>
        <v>1.108965342549425</v>
      </c>
      <c r="P252" s="3">
        <f>'finished water daily demand'!P252/'finished water daily demand'!P$371</f>
        <v>1.2193256331699955</v>
      </c>
      <c r="Q252" s="3">
        <f>'finished water daily demand'!Q252/'finished water daily demand'!Q$371</f>
        <v>1.1246247374763048</v>
      </c>
      <c r="R252" s="3">
        <f>'finished water daily demand'!R252/'finished water daily demand'!R$371</f>
        <v>1.1810430001282619</v>
      </c>
      <c r="S252" s="3">
        <f>'finished water daily demand'!S252/'finished water daily demand'!S$371</f>
        <v>1.1547157644861981</v>
      </c>
      <c r="T252" s="3">
        <f>'finished water daily demand'!T252/'finished water daily demand'!T$371</f>
        <v>1.0585899626399609</v>
      </c>
      <c r="U252" s="3">
        <f>'finished water daily demand'!U252/'finished water daily demand'!U$371</f>
        <v>1.1328750464027253</v>
      </c>
      <c r="V252" s="3">
        <f>'finished water daily demand'!V252/'finished water daily demand'!V$371</f>
        <v>1.2169546615791913</v>
      </c>
      <c r="W252" s="3">
        <f>'finished water daily demand'!W252/'finished water daily demand'!W$371</f>
        <v>1.1467576931392076</v>
      </c>
      <c r="X252" s="3">
        <f>'finished water daily demand'!X252/'finished water daily demand'!X$371</f>
        <v>1.071247117493795</v>
      </c>
      <c r="Y252" s="3"/>
      <c r="AA252" s="1052">
        <f t="shared" si="15"/>
        <v>0.9541202668126717</v>
      </c>
      <c r="AB252" s="1052">
        <f t="shared" si="16"/>
        <v>1.0586404164283687</v>
      </c>
      <c r="AC252" s="1052">
        <f t="shared" si="17"/>
        <v>1.1200239850210467</v>
      </c>
      <c r="AD252" s="1052">
        <f t="shared" si="18"/>
        <v>1.1547157644861981</v>
      </c>
      <c r="AE252" s="1052">
        <f t="shared" si="19"/>
        <v>1.3125537304452062</v>
      </c>
    </row>
    <row r="253" spans="1:31" x14ac:dyDescent="0.2">
      <c r="A253" s="1045">
        <v>42984</v>
      </c>
      <c r="B253">
        <v>9</v>
      </c>
      <c r="C253">
        <v>6</v>
      </c>
      <c r="D253" s="3">
        <f>'finished water daily demand'!D253/'finished water daily demand'!D$371</f>
        <v>0.98495138703800411</v>
      </c>
      <c r="E253" s="3">
        <f>'finished water daily demand'!E253/'finished water daily demand'!E$371</f>
        <v>1.0458552892026312</v>
      </c>
      <c r="F253" s="3">
        <f>'finished water daily demand'!F253/'finished water daily demand'!F$371</f>
        <v>0.9043819102612719</v>
      </c>
      <c r="G253" s="3">
        <f>'finished water daily demand'!G253/'finished water daily demand'!G$371</f>
        <v>1.0413160449277636</v>
      </c>
      <c r="H253" s="3">
        <f>'finished water daily demand'!H253/'finished water daily demand'!H$371</f>
        <v>1.0332053622492539</v>
      </c>
      <c r="I253" s="3">
        <f>'finished water daily demand'!I253/'finished water daily demand'!I$371</f>
        <v>1.1835066851763032</v>
      </c>
      <c r="J253" s="3">
        <f>'finished water daily demand'!J253/'finished water daily demand'!J$371</f>
        <v>1.0004756252133642</v>
      </c>
      <c r="K253" s="3">
        <f>'finished water daily demand'!K253/'finished water daily demand'!K$371</f>
        <v>1.3320662153480802</v>
      </c>
      <c r="L253" s="3">
        <f>'finished water daily demand'!L253/'finished water daily demand'!L$371</f>
        <v>1.1106904276488407</v>
      </c>
      <c r="M253" s="3">
        <f>'finished water daily demand'!M253/'finished water daily demand'!M$371</f>
        <v>1.0130231014018454</v>
      </c>
      <c r="N253" s="3">
        <f>'finished water daily demand'!N253/'finished water daily demand'!N$371</f>
        <v>1.1386826044865903</v>
      </c>
      <c r="O253" s="3">
        <f>'finished water daily demand'!O253/'finished water daily demand'!O$371</f>
        <v>1.1316119605658312</v>
      </c>
      <c r="P253" s="3">
        <f>'finished water daily demand'!P253/'finished water daily demand'!P$371</f>
        <v>1.175986261301269</v>
      </c>
      <c r="Q253" s="3">
        <f>'finished water daily demand'!Q253/'finished water daily demand'!Q$371</f>
        <v>1.1373740497954548</v>
      </c>
      <c r="R253" s="3">
        <f>'finished water daily demand'!R253/'finished water daily demand'!R$371</f>
        <v>1.1169902398929519</v>
      </c>
      <c r="S253" s="3">
        <f>'finished water daily demand'!S253/'finished water daily demand'!S$371</f>
        <v>1.0728014128265602</v>
      </c>
      <c r="T253" s="3">
        <f>'finished water daily demand'!T253/'finished water daily demand'!T$371</f>
        <v>1.2902248116703527</v>
      </c>
      <c r="U253" s="3">
        <f>'finished water daily demand'!U253/'finished water daily demand'!U$371</f>
        <v>1.1135952223435071</v>
      </c>
      <c r="V253" s="3">
        <f>'finished water daily demand'!V253/'finished water daily demand'!V$371</f>
        <v>1.2722638472389776</v>
      </c>
      <c r="W253" s="3">
        <f>'finished water daily demand'!W253/'finished water daily demand'!W$371</f>
        <v>1.1365037766155266</v>
      </c>
      <c r="X253" s="3">
        <f>'finished water daily demand'!X253/'finished water daily demand'!X$371</f>
        <v>1.1198736309757209</v>
      </c>
      <c r="Y253" s="3"/>
      <c r="AA253" s="1052">
        <f t="shared" si="15"/>
        <v>0.9043819102612719</v>
      </c>
      <c r="AB253" s="1052">
        <f t="shared" si="16"/>
        <v>1.0413160449277636</v>
      </c>
      <c r="AC253" s="1052">
        <f t="shared" si="17"/>
        <v>1.1169902398929519</v>
      </c>
      <c r="AD253" s="1052">
        <f t="shared" si="18"/>
        <v>1.1386826044865903</v>
      </c>
      <c r="AE253" s="1052">
        <f t="shared" si="19"/>
        <v>1.3320662153480802</v>
      </c>
    </row>
    <row r="254" spans="1:31" x14ac:dyDescent="0.2">
      <c r="A254" s="1045">
        <v>42985</v>
      </c>
      <c r="B254">
        <v>9</v>
      </c>
      <c r="C254">
        <v>7</v>
      </c>
      <c r="D254" s="3">
        <f>'finished water daily demand'!D254/'finished water daily demand'!D$371</f>
        <v>0.96424784116468842</v>
      </c>
      <c r="E254" s="3">
        <f>'finished water daily demand'!E254/'finished water daily demand'!E$371</f>
        <v>1.0875751806004901</v>
      </c>
      <c r="F254" s="3">
        <f>'finished water daily demand'!F254/'finished water daily demand'!F$371</f>
        <v>1.0474483911599206</v>
      </c>
      <c r="G254" s="3">
        <f>'finished water daily demand'!G254/'finished water daily demand'!G$371</f>
        <v>1.0403086321959265</v>
      </c>
      <c r="H254" s="3">
        <f>'finished water daily demand'!H254/'finished water daily demand'!H$371</f>
        <v>1.0034107072918526</v>
      </c>
      <c r="I254" s="3">
        <f>'finished water daily demand'!I254/'finished water daily demand'!I$371</f>
        <v>1.230420463687796</v>
      </c>
      <c r="J254" s="3">
        <f>'finished water daily demand'!J254/'finished water daily demand'!J$371</f>
        <v>1.0536576634735411</v>
      </c>
      <c r="K254" s="3">
        <f>'finished water daily demand'!K254/'finished water daily demand'!K$371</f>
        <v>1.258363977363784</v>
      </c>
      <c r="L254" s="3">
        <f>'finished water daily demand'!L254/'finished water daily demand'!L$371</f>
        <v>1.1324598121632403</v>
      </c>
      <c r="M254" s="3">
        <f>'finished water daily demand'!M254/'finished water daily demand'!M$371</f>
        <v>0.95603073063325761</v>
      </c>
      <c r="N254" s="3">
        <f>'finished water daily demand'!N254/'finished water daily demand'!N$371</f>
        <v>1.3113814544937699</v>
      </c>
      <c r="O254" s="3">
        <f>'finished water daily demand'!O254/'finished water daily demand'!O$371</f>
        <v>1.1222657372574731</v>
      </c>
      <c r="P254" s="3">
        <f>'finished water daily demand'!P254/'finished water daily demand'!P$371</f>
        <v>1.137319379230054</v>
      </c>
      <c r="Q254" s="3">
        <f>'finished water daily demand'!Q254/'finished water daily demand'!Q$371</f>
        <v>1.116629151048425</v>
      </c>
      <c r="R254" s="3">
        <f>'finished water daily demand'!R254/'finished water daily demand'!R$371</f>
        <v>1.1492039087832249</v>
      </c>
      <c r="S254" s="3">
        <f>'finished water daily demand'!S254/'finished water daily demand'!S$371</f>
        <v>1.1022161118316118</v>
      </c>
      <c r="T254" s="3">
        <f>'finished water daily demand'!T254/'finished water daily demand'!T$371</f>
        <v>1.2818144255208337</v>
      </c>
      <c r="U254" s="3">
        <f>'finished water daily demand'!U254/'finished water daily demand'!U$371</f>
        <v>1.0659528831118465</v>
      </c>
      <c r="V254" s="3">
        <f>'finished water daily demand'!V254/'finished water daily demand'!V$371</f>
        <v>1.2303051546694848</v>
      </c>
      <c r="W254" s="3">
        <f>'finished water daily demand'!W254/'finished water daily demand'!W$371</f>
        <v>1.1671248553783913</v>
      </c>
      <c r="X254" s="3">
        <f>'finished water daily demand'!X254/'finished water daily demand'!X$371</f>
        <v>1.1541010807546399</v>
      </c>
      <c r="Y254" s="3"/>
      <c r="AA254" s="1052">
        <f t="shared" si="15"/>
        <v>0.95603073063325761</v>
      </c>
      <c r="AB254" s="1052">
        <f t="shared" si="16"/>
        <v>1.0536576634735411</v>
      </c>
      <c r="AC254" s="1052">
        <f t="shared" si="17"/>
        <v>1.1222657372574731</v>
      </c>
      <c r="AD254" s="1052">
        <f t="shared" si="18"/>
        <v>1.1671248553783913</v>
      </c>
      <c r="AE254" s="1052">
        <f t="shared" si="19"/>
        <v>1.3113814544937699</v>
      </c>
    </row>
    <row r="255" spans="1:31" x14ac:dyDescent="0.2">
      <c r="A255" s="1045">
        <v>42986</v>
      </c>
      <c r="B255">
        <v>9</v>
      </c>
      <c r="C255">
        <v>8</v>
      </c>
      <c r="D255" s="3">
        <f>'finished water daily demand'!D255/'finished water daily demand'!D$371</f>
        <v>0.97606367516559911</v>
      </c>
      <c r="E255" s="3">
        <f>'finished water daily demand'!E255/'finished water daily demand'!E$371</f>
        <v>1.0081087207950445</v>
      </c>
      <c r="F255" s="3">
        <f>'finished water daily demand'!F255/'finished water daily demand'!F$371</f>
        <v>0.84956307596943259</v>
      </c>
      <c r="G255" s="3">
        <f>'finished water daily demand'!G255/'finished water daily demand'!G$371</f>
        <v>1.1181118924085758</v>
      </c>
      <c r="H255" s="3">
        <f>'finished water daily demand'!H255/'finished water daily demand'!H$371</f>
        <v>1.0340277993998972</v>
      </c>
      <c r="I255" s="3">
        <f>'finished water daily demand'!I255/'finished water daily demand'!I$371</f>
        <v>1.2577446675049677</v>
      </c>
      <c r="J255" s="3">
        <f>'finished water daily demand'!J255/'finished water daily demand'!J$371</f>
        <v>1.0440415875424394</v>
      </c>
      <c r="K255" s="3">
        <f>'finished water daily demand'!K255/'finished water daily demand'!K$371</f>
        <v>1.2379471705224521</v>
      </c>
      <c r="L255" s="3">
        <f>'finished water daily demand'!L255/'finished water daily demand'!L$371</f>
        <v>1.0505165629062072</v>
      </c>
      <c r="M255" s="3">
        <f>'finished water daily demand'!M255/'finished water daily demand'!M$371</f>
        <v>1.0167408283450552</v>
      </c>
      <c r="N255" s="3">
        <f>'finished water daily demand'!N255/'finished water daily demand'!N$371</f>
        <v>1.2903993512218694</v>
      </c>
      <c r="O255" s="3">
        <f>'finished water daily demand'!O255/'finished water daily demand'!O$371</f>
        <v>1.1546180487094821</v>
      </c>
      <c r="P255" s="3">
        <f>'finished water daily demand'!P255/'finished water daily demand'!P$371</f>
        <v>1.1562064409673882</v>
      </c>
      <c r="Q255" s="3">
        <f>'finished water daily demand'!Q255/'finished water daily demand'!Q$371</f>
        <v>1.1335229300860712</v>
      </c>
      <c r="R255" s="3">
        <f>'finished water daily demand'!R255/'finished water daily demand'!R$371</f>
        <v>1.0364560676672696</v>
      </c>
      <c r="S255" s="3">
        <f>'finished water daily demand'!S255/'finished water daily demand'!S$371</f>
        <v>1.2150345143446586</v>
      </c>
      <c r="T255" s="3">
        <f>'finished water daily demand'!T255/'finished water daily demand'!T$371</f>
        <v>1.2748044235107032</v>
      </c>
      <c r="U255" s="3">
        <f>'finished water daily demand'!U255/'finished water daily demand'!U$371</f>
        <v>0.98012166160904202</v>
      </c>
      <c r="V255" s="3">
        <f>'finished water daily demand'!V255/'finished water daily demand'!V$371</f>
        <v>1.2275905798373024</v>
      </c>
      <c r="W255" s="3">
        <f>'finished water daily demand'!W255/'finished water daily demand'!W$371</f>
        <v>1.1739192716458644</v>
      </c>
      <c r="X255" s="3">
        <f>'finished water daily demand'!X255/'finished water daily demand'!X$371</f>
        <v>1.1217345245332642</v>
      </c>
      <c r="Y255" s="3"/>
      <c r="AA255" s="1052">
        <f t="shared" si="15"/>
        <v>0.84956307596943259</v>
      </c>
      <c r="AB255" s="1052">
        <f t="shared" si="16"/>
        <v>1.0340277993998972</v>
      </c>
      <c r="AC255" s="1052">
        <f t="shared" si="17"/>
        <v>1.1217345245332642</v>
      </c>
      <c r="AD255" s="1052">
        <f t="shared" si="18"/>
        <v>1.2150345143446586</v>
      </c>
      <c r="AE255" s="1052">
        <f t="shared" si="19"/>
        <v>1.2903993512218694</v>
      </c>
    </row>
    <row r="256" spans="1:31" x14ac:dyDescent="0.2">
      <c r="A256" s="1045">
        <v>42987</v>
      </c>
      <c r="B256">
        <v>9</v>
      </c>
      <c r="C256">
        <v>9</v>
      </c>
      <c r="D256" s="3">
        <f>'finished water daily demand'!D256/'finished water daily demand'!D$371</f>
        <v>0.9851580780117809</v>
      </c>
      <c r="E256" s="3">
        <f>'finished water daily demand'!E256/'finished water daily demand'!E$371</f>
        <v>0.90867108490691506</v>
      </c>
      <c r="F256" s="3">
        <f>'finished water daily demand'!F256/'finished water daily demand'!F$371</f>
        <v>0.9872544394694186</v>
      </c>
      <c r="G256" s="3">
        <f>'finished water daily demand'!G256/'finished water daily demand'!G$371</f>
        <v>1.0002058561401037</v>
      </c>
      <c r="H256" s="3">
        <f>'finished water daily demand'!H256/'finished water daily demand'!H$371</f>
        <v>1.0631121677271975</v>
      </c>
      <c r="I256" s="3">
        <f>'finished water daily demand'!I256/'finished water daily demand'!I$371</f>
        <v>1.2580699556456483</v>
      </c>
      <c r="J256" s="3">
        <f>'finished water daily demand'!J256/'finished water daily demand'!J$371</f>
        <v>1.0996826986552264</v>
      </c>
      <c r="K256" s="3">
        <f>'finished water daily demand'!K256/'finished water daily demand'!K$371</f>
        <v>1.2356168024502732</v>
      </c>
      <c r="L256" s="3">
        <f>'finished water daily demand'!L256/'finished water daily demand'!L$371</f>
        <v>1.1114708395465267</v>
      </c>
      <c r="M256" s="3">
        <f>'finished water daily demand'!M256/'finished water daily demand'!M$371</f>
        <v>1.1188058474148261</v>
      </c>
      <c r="N256" s="3">
        <f>'finished water daily demand'!N256/'finished water daily demand'!N$371</f>
        <v>1.3268759307560962</v>
      </c>
      <c r="O256" s="3">
        <f>'finished water daily demand'!O256/'finished water daily demand'!O$371</f>
        <v>1.145271825401124</v>
      </c>
      <c r="P256" s="3">
        <f>'finished water daily demand'!P256/'finished water daily demand'!P$371</f>
        <v>1.0666436231923897</v>
      </c>
      <c r="Q256" s="3">
        <f>'finished water daily demand'!Q256/'finished water daily demand'!Q$371</f>
        <v>1.118855579630412</v>
      </c>
      <c r="R256" s="3">
        <f>'finished water daily demand'!R256/'finished water daily demand'!R$371</f>
        <v>1.119612282709602</v>
      </c>
      <c r="S256" s="3">
        <f>'finished water daily demand'!S256/'finished water daily demand'!S$371</f>
        <v>1.236630116145836</v>
      </c>
      <c r="T256" s="3">
        <f>'finished water daily demand'!T256/'finished water daily demand'!T$371</f>
        <v>1.250040829453178</v>
      </c>
      <c r="U256" s="3">
        <f>'finished water daily demand'!U256/'finished water daily demand'!U$371</f>
        <v>1.0112659927816254</v>
      </c>
      <c r="V256" s="3">
        <f>'finished water daily demand'!V256/'finished water daily demand'!V$371</f>
        <v>1.0676707447485749</v>
      </c>
      <c r="W256" s="3">
        <f>'finished water daily demand'!W256/'finished water daily demand'!W$371</f>
        <v>1.144498323455317</v>
      </c>
      <c r="X256" s="3">
        <f>'finished water daily demand'!X256/'finished water daily demand'!X$371</f>
        <v>1.1180767502296205</v>
      </c>
      <c r="Y256" s="3"/>
      <c r="AA256" s="1052">
        <f t="shared" si="15"/>
        <v>0.90867108490691506</v>
      </c>
      <c r="AB256" s="1052">
        <f t="shared" si="16"/>
        <v>1.0631121677271975</v>
      </c>
      <c r="AC256" s="1052">
        <f t="shared" si="17"/>
        <v>1.1180767502296205</v>
      </c>
      <c r="AD256" s="1052">
        <f t="shared" si="18"/>
        <v>1.145271825401124</v>
      </c>
      <c r="AE256" s="1052">
        <f t="shared" si="19"/>
        <v>1.3268759307560962</v>
      </c>
    </row>
    <row r="257" spans="1:31" x14ac:dyDescent="0.2">
      <c r="A257" s="1045">
        <v>42988</v>
      </c>
      <c r="B257">
        <v>9</v>
      </c>
      <c r="C257">
        <v>10</v>
      </c>
      <c r="D257" s="3">
        <f>'finished water daily demand'!D257/'finished water daily demand'!D$371</f>
        <v>0.99917861573297795</v>
      </c>
      <c r="E257" s="3">
        <f>'finished water daily demand'!E257/'finished water daily demand'!E$371</f>
        <v>1.0705665699052895</v>
      </c>
      <c r="F257" s="3">
        <f>'finished water daily demand'!F257/'finished water daily demand'!F$371</f>
        <v>0.95187438590698892</v>
      </c>
      <c r="G257" s="3">
        <f>'finished water daily demand'!G257/'finished water daily demand'!G$371</f>
        <v>1.0478642276847048</v>
      </c>
      <c r="H257" s="3">
        <f>'finished water daily demand'!H257/'finished water daily demand'!H$371</f>
        <v>1.0354109891532524</v>
      </c>
      <c r="I257" s="3">
        <f>'finished water daily demand'!I257/'finished water daily demand'!I$371</f>
        <v>1.257383236237545</v>
      </c>
      <c r="J257" s="3">
        <f>'finished water daily demand'!J257/'finished water daily demand'!J$371</f>
        <v>1.0580252704804156</v>
      </c>
      <c r="K257" s="3">
        <f>'finished water daily demand'!K257/'finished water daily demand'!K$371</f>
        <v>1.3081712472049887</v>
      </c>
      <c r="L257" s="3">
        <f>'finished water daily demand'!L257/'finished water daily demand'!L$371</f>
        <v>1.1584598506493067</v>
      </c>
      <c r="M257" s="3">
        <f>'finished water daily demand'!M257/'finished water daily demand'!M$371</f>
        <v>1.1105655248087425</v>
      </c>
      <c r="N257" s="3">
        <f>'finished water daily demand'!N257/'finished water daily demand'!N$371</f>
        <v>1.2484351446780688</v>
      </c>
      <c r="O257" s="3">
        <f>'finished water daily demand'!O257/'finished water daily demand'!O$371</f>
        <v>1.0518095923175419</v>
      </c>
      <c r="P257" s="3">
        <f>'finished water daily demand'!P257/'finished water daily demand'!P$371</f>
        <v>1.104730791889224</v>
      </c>
      <c r="Q257" s="3">
        <f>'finished water daily demand'!Q257/'finished water daily demand'!Q$371</f>
        <v>1.2049792528187697</v>
      </c>
      <c r="R257" s="3">
        <f>'finished water daily demand'!R257/'finished water daily demand'!R$371</f>
        <v>1.3705792380175423</v>
      </c>
      <c r="S257" s="3">
        <f>'finished water daily demand'!S257/'finished water daily demand'!S$371</f>
        <v>1.2666405558902303</v>
      </c>
      <c r="T257" s="3">
        <f>'finished water daily demand'!T257/'finished water daily demand'!T$371</f>
        <v>1.2596451127418971</v>
      </c>
      <c r="U257" s="3">
        <f>'finished water daily demand'!U257/'finished water daily demand'!U$371</f>
        <v>0.95038624065617061</v>
      </c>
      <c r="V257" s="3">
        <f>'finished water daily demand'!V257/'finished water daily demand'!V$371</f>
        <v>1.0730109419846923</v>
      </c>
      <c r="W257" s="3">
        <f>'finished water daily demand'!W257/'finished water daily demand'!W$371</f>
        <v>1.1911521667781868</v>
      </c>
      <c r="X257" s="3">
        <f>'finished water daily demand'!X257/'finished water daily demand'!X$371</f>
        <v>1.1195120215494772</v>
      </c>
      <c r="Y257" s="3"/>
      <c r="AA257" s="1052">
        <f t="shared" si="15"/>
        <v>0.95038624065617061</v>
      </c>
      <c r="AB257" s="1052">
        <f t="shared" si="16"/>
        <v>1.0518095923175419</v>
      </c>
      <c r="AC257" s="1052">
        <f t="shared" si="17"/>
        <v>1.1105655248087425</v>
      </c>
      <c r="AD257" s="1052">
        <f t="shared" si="18"/>
        <v>1.2484351446780688</v>
      </c>
      <c r="AE257" s="1052">
        <f t="shared" si="19"/>
        <v>1.3705792380175423</v>
      </c>
    </row>
    <row r="258" spans="1:31" x14ac:dyDescent="0.2">
      <c r="A258" s="1045">
        <v>42989</v>
      </c>
      <c r="B258">
        <v>9</v>
      </c>
      <c r="C258">
        <v>11</v>
      </c>
      <c r="D258" s="3">
        <f>'finished water daily demand'!D258/'finished water daily demand'!D$371</f>
        <v>1.0360729545521479</v>
      </c>
      <c r="E258" s="3">
        <f>'finished water daily demand'!E258/'finished water daily demand'!E$371</f>
        <v>1.0835321501893356</v>
      </c>
      <c r="F258" s="3">
        <f>'finished water daily demand'!F258/'finished water daily demand'!F$371</f>
        <v>1.1146373586432026</v>
      </c>
      <c r="G258" s="3">
        <f>'finished water daily demand'!G258/'finished water daily demand'!G$371</f>
        <v>1.1084252315255267</v>
      </c>
      <c r="H258" s="3">
        <f>'finished water daily demand'!H258/'finished water daily demand'!H$371</f>
        <v>0.9314100731037035</v>
      </c>
      <c r="I258" s="3">
        <f>'finished water daily demand'!I258/'finished water daily demand'!I$371</f>
        <v>1.2531544904086966</v>
      </c>
      <c r="J258" s="3">
        <f>'finished water daily demand'!J258/'finished water daily demand'!J$371</f>
        <v>1.108344507509196</v>
      </c>
      <c r="K258" s="3">
        <f>'finished water daily demand'!K258/'finished water daily demand'!K$371</f>
        <v>1.3334574798687844</v>
      </c>
      <c r="L258" s="3">
        <f>'finished water daily demand'!L258/'finished water daily demand'!L$371</f>
        <v>1.0416034375484247</v>
      </c>
      <c r="M258" s="3">
        <f>'finished water daily demand'!M258/'finished water daily demand'!M$371</f>
        <v>0.99719401658178708</v>
      </c>
      <c r="N258" s="3">
        <f>'finished water daily demand'!N258/'finished water daily demand'!N$371</f>
        <v>1.2214005116161972</v>
      </c>
      <c r="O258" s="3">
        <f>'finished water daily demand'!O258/'finished water daily demand'!O$371</f>
        <v>1.0183788704837993</v>
      </c>
      <c r="P258" s="3">
        <f>'finished water daily demand'!P258/'finished water daily demand'!P$371</f>
        <v>1.1647601118063804</v>
      </c>
      <c r="Q258" s="3">
        <f>'finished water daily demand'!Q258/'finished water daily demand'!Q$371</f>
        <v>1.1918162459995885</v>
      </c>
      <c r="R258" s="3">
        <f>'finished water daily demand'!R258/'finished water daily demand'!R$371</f>
        <v>1.4069132599054084</v>
      </c>
      <c r="S258" s="3">
        <f>'finished water daily demand'!S258/'finished water daily demand'!S$371</f>
        <v>1.0961842368457659</v>
      </c>
      <c r="T258" s="3">
        <f>'finished water daily demand'!T258/'finished water daily demand'!T$371</f>
        <v>1.2188804271395086</v>
      </c>
      <c r="U258" s="3">
        <f>'finished water daily demand'!U258/'finished water daily demand'!U$371</f>
        <v>1.021423904851998</v>
      </c>
      <c r="V258" s="3">
        <f>'finished water daily demand'!V258/'finished water daily demand'!V$371</f>
        <v>1.0778251852756207</v>
      </c>
      <c r="W258" s="3">
        <f>'finished water daily demand'!W258/'finished water daily demand'!W$371</f>
        <v>1.2645762516504371</v>
      </c>
      <c r="X258" s="3">
        <f>'finished water daily demand'!X258/'finished water daily demand'!X$371</f>
        <v>1.1021320012013069</v>
      </c>
      <c r="Y258" s="3"/>
      <c r="AA258" s="1052">
        <f t="shared" si="15"/>
        <v>0.9314100731037035</v>
      </c>
      <c r="AB258" s="1052">
        <f t="shared" si="16"/>
        <v>1.0416034375484247</v>
      </c>
      <c r="AC258" s="1052">
        <f t="shared" si="17"/>
        <v>1.108344507509196</v>
      </c>
      <c r="AD258" s="1052">
        <f t="shared" si="18"/>
        <v>1.2188804271395086</v>
      </c>
      <c r="AE258" s="1052">
        <f t="shared" si="19"/>
        <v>1.4069132599054084</v>
      </c>
    </row>
    <row r="259" spans="1:31" x14ac:dyDescent="0.2">
      <c r="A259" s="1045">
        <v>42990</v>
      </c>
      <c r="B259">
        <v>9</v>
      </c>
      <c r="C259">
        <v>12</v>
      </c>
      <c r="D259" s="3">
        <f>'finished water daily demand'!D259/'finished water daily demand'!D$371</f>
        <v>1.0756887245260462</v>
      </c>
      <c r="E259" s="3">
        <f>'finished water daily demand'!E259/'finished water daily demand'!E$371</f>
        <v>1.0207606176851221</v>
      </c>
      <c r="F259" s="3">
        <f>'finished water daily demand'!F259/'finished water daily demand'!F$371</f>
        <v>0.95504055095003704</v>
      </c>
      <c r="G259" s="3">
        <f>'finished water daily demand'!G259/'finished water daily demand'!G$371</f>
        <v>1.1231877027112933</v>
      </c>
      <c r="H259" s="3">
        <f>'finished water daily demand'!H259/'finished water daily demand'!H$371</f>
        <v>0.99305547589511467</v>
      </c>
      <c r="I259" s="3">
        <f>'finished water daily demand'!I259/'finished water daily demand'!I$371</f>
        <v>1.2223966895510074</v>
      </c>
      <c r="J259" s="3">
        <f>'finished water daily demand'!J259/'finished water daily demand'!J$371</f>
        <v>1.1805751847321277</v>
      </c>
      <c r="K259" s="3">
        <f>'finished water daily demand'!K259/'finished water daily demand'!K$371</f>
        <v>1.258294414137749</v>
      </c>
      <c r="L259" s="3">
        <f>'finished water daily demand'!L259/'finished water daily demand'!L$371</f>
        <v>1.0253790849386359</v>
      </c>
      <c r="M259" s="3">
        <f>'finished water daily demand'!M259/'finished water daily demand'!M$371</f>
        <v>1.0893706485242576</v>
      </c>
      <c r="N259" s="3">
        <f>'finished water daily demand'!N259/'finished water daily demand'!N$371</f>
        <v>1.2439966228320898</v>
      </c>
      <c r="O259" s="3">
        <f>'finished water daily demand'!O259/'finished water daily demand'!O$371</f>
        <v>1.0075947666664629</v>
      </c>
      <c r="P259" s="3">
        <f>'finished water daily demand'!P259/'finished water daily demand'!P$371</f>
        <v>1.1605861755108369</v>
      </c>
      <c r="Q259" s="3">
        <f>'finished water daily demand'!Q259/'finished water daily demand'!Q$371</f>
        <v>1.207611854182606</v>
      </c>
      <c r="R259" s="3">
        <f>'finished water daily demand'!R259/'finished water daily demand'!R$371</f>
        <v>1.1746751818592545</v>
      </c>
      <c r="S259" s="3">
        <f>'finished water daily demand'!S259/'finished water daily demand'!S$371</f>
        <v>1.0589717170918163</v>
      </c>
      <c r="T259" s="3">
        <f>'finished water daily demand'!T259/'finished water daily demand'!T$371</f>
        <v>1.2866945770201168</v>
      </c>
      <c r="U259" s="3">
        <f>'finished water daily demand'!U259/'finished water daily demand'!U$371</f>
        <v>1.0594634086387786</v>
      </c>
      <c r="V259" s="3">
        <f>'finished water daily demand'!V259/'finished water daily demand'!V$371</f>
        <v>1.0846911531506287</v>
      </c>
      <c r="W259" s="3">
        <f>'finished water daily demand'!W259/'finished water daily demand'!W$371</f>
        <v>1.2028004339244918</v>
      </c>
      <c r="X259" s="3">
        <f>'finished water daily demand'!X259/'finished water daily demand'!X$371</f>
        <v>1.2064219980830075</v>
      </c>
      <c r="Y259" s="3"/>
      <c r="AA259" s="1052">
        <f t="shared" si="15"/>
        <v>0.95504055095003704</v>
      </c>
      <c r="AB259" s="1052">
        <f t="shared" si="16"/>
        <v>1.0589717170918163</v>
      </c>
      <c r="AC259" s="1052">
        <f t="shared" si="17"/>
        <v>1.1231877027112933</v>
      </c>
      <c r="AD259" s="1052">
        <f t="shared" si="18"/>
        <v>1.2064219980830075</v>
      </c>
      <c r="AE259" s="1052">
        <f t="shared" si="19"/>
        <v>1.2866945770201168</v>
      </c>
    </row>
    <row r="260" spans="1:31" x14ac:dyDescent="0.2">
      <c r="A260" s="1045">
        <v>42991</v>
      </c>
      <c r="B260">
        <v>9</v>
      </c>
      <c r="C260">
        <v>13</v>
      </c>
      <c r="D260" s="3">
        <f>'finished water daily demand'!D260/'finished water daily demand'!D$371</f>
        <v>1.0839908119727502</v>
      </c>
      <c r="E260" s="3">
        <f>'finished water daily demand'!E260/'finished water daily demand'!E$371</f>
        <v>1.1105089220706579</v>
      </c>
      <c r="F260" s="3">
        <f>'finished water daily demand'!F260/'finished water daily demand'!F$371</f>
        <v>1.0356673119299753</v>
      </c>
      <c r="G260" s="3">
        <f>'finished water daily demand'!G260/'finished water daily demand'!G$371</f>
        <v>1.0381388201581234</v>
      </c>
      <c r="H260" s="3">
        <f>'finished water daily demand'!H260/'finished water daily demand'!H$371</f>
        <v>1.0274109186879024</v>
      </c>
      <c r="I260" s="3">
        <f>'finished water daily demand'!I260/'finished water daily demand'!I$371</f>
        <v>1.2252158534369064</v>
      </c>
      <c r="J260" s="3">
        <f>'finished water daily demand'!J260/'finished water daily demand'!J$371</f>
        <v>0.96065332603303843</v>
      </c>
      <c r="K260" s="3">
        <f>'finished water daily demand'!K260/'finished water daily demand'!K$371</f>
        <v>1.2878240035896917</v>
      </c>
      <c r="L260" s="3">
        <f>'finished water daily demand'!L260/'finished water daily demand'!L$371</f>
        <v>1.1153318247245523</v>
      </c>
      <c r="M260" s="3">
        <f>'finished water daily demand'!M260/'finished water daily demand'!M$371</f>
        <v>1.1406139570095311</v>
      </c>
      <c r="N260" s="3">
        <f>'finished water daily demand'!N260/'finished water daily demand'!N$371</f>
        <v>1.1353738882014059</v>
      </c>
      <c r="O260" s="3">
        <f>'finished water daily demand'!O260/'finished water daily demand'!O$371</f>
        <v>1.1211873268757393</v>
      </c>
      <c r="P260" s="3">
        <f>'finished water daily demand'!P260/'finished water daily demand'!P$371</f>
        <v>1.1812384644731615</v>
      </c>
      <c r="Q260" s="3">
        <f>'finished water daily demand'!Q260/'finished water daily demand'!Q$371</f>
        <v>1.1672315101204489</v>
      </c>
      <c r="R260" s="3">
        <f>'finished water daily demand'!R260/'finished water daily demand'!R$371</f>
        <v>1.0383289553934483</v>
      </c>
      <c r="S260" s="3">
        <f>'finished water daily demand'!S260/'finished water daily demand'!S$371</f>
        <v>1.0151475389539097</v>
      </c>
      <c r="T260" s="3">
        <f>'finished water daily demand'!T260/'finished water daily demand'!T$371</f>
        <v>1.3026956685649795</v>
      </c>
      <c r="U260" s="3">
        <f>'finished water daily demand'!U260/'finished water daily demand'!U$371</f>
        <v>1.0735525108358996</v>
      </c>
      <c r="V260" s="3">
        <f>'finished water daily demand'!V260/'finished water daily demand'!V$371</f>
        <v>1.0194644583380528</v>
      </c>
      <c r="W260" s="3">
        <f>'finished water daily demand'!W260/'finished water daily demand'!W$371</f>
        <v>1.1923980201216566</v>
      </c>
      <c r="X260" s="3">
        <f>'finished water daily demand'!X260/'finished water daily demand'!X$371</f>
        <v>1.312824730953764</v>
      </c>
      <c r="Y260" s="3"/>
      <c r="AA260" s="1052">
        <f t="shared" si="15"/>
        <v>0.96065332603303843</v>
      </c>
      <c r="AB260" s="1052">
        <f t="shared" si="16"/>
        <v>1.0381388201581234</v>
      </c>
      <c r="AC260" s="1052">
        <f t="shared" si="17"/>
        <v>1.1153318247245523</v>
      </c>
      <c r="AD260" s="1052">
        <f t="shared" si="18"/>
        <v>1.1812384644731615</v>
      </c>
      <c r="AE260" s="1052">
        <f t="shared" si="19"/>
        <v>1.312824730953764</v>
      </c>
    </row>
    <row r="261" spans="1:31" x14ac:dyDescent="0.2">
      <c r="A261" s="1045">
        <v>42992</v>
      </c>
      <c r="B261">
        <v>9</v>
      </c>
      <c r="C261">
        <v>14</v>
      </c>
      <c r="D261" s="3">
        <f>'finished water daily demand'!D261/'finished water daily demand'!D$371</f>
        <v>1.0724161174412459</v>
      </c>
      <c r="E261" s="3">
        <f>'finished water daily demand'!E261/'finished water daily demand'!E$371</f>
        <v>1.0693815437502958</v>
      </c>
      <c r="F261" s="3">
        <f>'finished water daily demand'!F261/'finished water daily demand'!F$371</f>
        <v>1.0250643406230244</v>
      </c>
      <c r="G261" s="3">
        <f>'finished water daily demand'!G261/'finished water daily demand'!G$371</f>
        <v>1.0421297244419396</v>
      </c>
      <c r="H261" s="3">
        <f>'finished water daily demand'!H261/'finished water daily demand'!H$371</f>
        <v>1.0032237897576155</v>
      </c>
      <c r="I261" s="3">
        <f>'finished water daily demand'!I261/'finished water daily demand'!I$371</f>
        <v>1.1963374951698162</v>
      </c>
      <c r="J261" s="3">
        <f>'finished water daily demand'!J261/'finished water daily demand'!J$371</f>
        <v>0.99155689830016691</v>
      </c>
      <c r="K261" s="3">
        <f>'finished water daily demand'!K261/'finished water daily demand'!K$371</f>
        <v>1.286780555199164</v>
      </c>
      <c r="L261" s="3">
        <f>'finished water daily demand'!L261/'finished water daily demand'!L$371</f>
        <v>1.0985324317691003</v>
      </c>
      <c r="M261" s="3">
        <f>'finished water daily demand'!M261/'finished water daily demand'!M$371</f>
        <v>1.1111404310370738</v>
      </c>
      <c r="N261" s="3">
        <f>'finished water daily demand'!N261/'finished water daily demand'!N$371</f>
        <v>1.2446825762082867</v>
      </c>
      <c r="O261" s="3">
        <f>'finished water daily demand'!O261/'finished water daily demand'!O$371</f>
        <v>1.0809266726243503</v>
      </c>
      <c r="P261" s="3">
        <f>'finished water daily demand'!P261/'finished water daily demand'!P$371</f>
        <v>1.2059922255592317</v>
      </c>
      <c r="Q261" s="3">
        <f>'finished water daily demand'!Q261/'finished water daily demand'!Q$371</f>
        <v>1.1081183269250512</v>
      </c>
      <c r="R261" s="3">
        <f>'finished water daily demand'!R261/'finished water daily demand'!R$371</f>
        <v>1.0383289553934483</v>
      </c>
      <c r="S261" s="3">
        <f>'finished water daily demand'!S261/'finished water daily demand'!S$371</f>
        <v>1.0871577008219735</v>
      </c>
      <c r="T261" s="3">
        <f>'finished water daily demand'!T261/'finished water daily demand'!T$371</f>
        <v>1.2901233823511589</v>
      </c>
      <c r="U261" s="3">
        <f>'finished water daily demand'!U261/'finished water daily demand'!U$371</f>
        <v>1.1315032127677425</v>
      </c>
      <c r="V261" s="3">
        <f>'finished water daily demand'!V261/'finished water daily demand'!V$371</f>
        <v>0.95576353416436766</v>
      </c>
      <c r="W261" s="3">
        <f>'finished water daily demand'!W261/'finished water daily demand'!W$371</f>
        <v>1.2246253568617951</v>
      </c>
      <c r="X261" s="3">
        <f>'finished water daily demand'!X261/'finished water daily demand'!X$371</f>
        <v>1.1488906631443396</v>
      </c>
      <c r="Y261" s="3"/>
      <c r="AA261" s="1052">
        <f t="shared" si="15"/>
        <v>0.95576353416436766</v>
      </c>
      <c r="AB261" s="1052">
        <f t="shared" si="16"/>
        <v>1.0421297244419396</v>
      </c>
      <c r="AC261" s="1052">
        <f t="shared" si="17"/>
        <v>1.0985324317691003</v>
      </c>
      <c r="AD261" s="1052">
        <f t="shared" si="18"/>
        <v>1.1963374951698162</v>
      </c>
      <c r="AE261" s="1052">
        <f t="shared" si="19"/>
        <v>1.2901233823511589</v>
      </c>
    </row>
    <row r="262" spans="1:31" x14ac:dyDescent="0.2">
      <c r="A262" s="1045">
        <v>42993</v>
      </c>
      <c r="B262">
        <v>9</v>
      </c>
      <c r="C262">
        <v>15</v>
      </c>
      <c r="D262" s="3">
        <f>'finished water daily demand'!D262/'finished water daily demand'!D$371</f>
        <v>1.1263624615970069</v>
      </c>
      <c r="E262" s="3">
        <f>'finished water daily demand'!E262/'finished water daily demand'!E$371</f>
        <v>0.99322618643674399</v>
      </c>
      <c r="F262" s="3">
        <f>'finished water daily demand'!F262/'finished water daily demand'!F$371</f>
        <v>0.9411609669822576</v>
      </c>
      <c r="G262" s="3">
        <f>'finished water daily demand'!G262/'finished water daily demand'!G$371</f>
        <v>1.1332618300296644</v>
      </c>
      <c r="H262" s="3">
        <f>'finished water daily demand'!H262/'finished water daily demand'!H$371</f>
        <v>1.0064013878396472</v>
      </c>
      <c r="I262" s="3">
        <f>'finished water daily demand'!I262/'finished water daily demand'!I$371</f>
        <v>1.1683627150712834</v>
      </c>
      <c r="J262" s="3">
        <f>'finished water daily demand'!J262/'finished water daily demand'!J$371</f>
        <v>1.0113028862808262</v>
      </c>
      <c r="K262" s="3">
        <f>'finished water daily demand'!K262/'finished water daily demand'!K$371</f>
        <v>1.1183679849679402</v>
      </c>
      <c r="L262" s="3">
        <f>'finished water daily demand'!L262/'finished water daily demand'!L$371</f>
        <v>1.0589778708495399</v>
      </c>
      <c r="M262" s="3">
        <f>'finished water daily demand'!M262/'finished water daily demand'!M$371</f>
        <v>1.1342133343341083</v>
      </c>
      <c r="N262" s="3">
        <f>'finished water daily demand'!N262/'finished water daily demand'!N$371</f>
        <v>1.3376090835836452</v>
      </c>
      <c r="O262" s="3">
        <f>'finished water daily demand'!O262/'finished water daily demand'!O$371</f>
        <v>1.1028543503862676</v>
      </c>
      <c r="P262" s="3">
        <f>'finished water daily demand'!P262/'finished water daily demand'!P$371</f>
        <v>1.1771804708524942</v>
      </c>
      <c r="Q262" s="3">
        <f>'finished water daily demand'!Q262/'finished water daily demand'!Q$371</f>
        <v>1.0996751982653192</v>
      </c>
      <c r="R262" s="3">
        <f>'finished water daily demand'!R262/'finished water daily demand'!R$371</f>
        <v>1.0769104425527285</v>
      </c>
      <c r="S262" s="3">
        <f>'finished water daily demand'!S262/'finished water daily demand'!S$371</f>
        <v>1.1124766822440431</v>
      </c>
      <c r="T262" s="3">
        <f>'finished water daily demand'!T262/'finished water daily demand'!T$371</f>
        <v>1.3141250196684526</v>
      </c>
      <c r="U262" s="3">
        <f>'finished water daily demand'!U262/'finished water daily demand'!U$371</f>
        <v>1.041555418214543</v>
      </c>
      <c r="V262" s="3">
        <f>'finished water daily demand'!V262/'finished water daily demand'!V$371</f>
        <v>0.87871211690038931</v>
      </c>
      <c r="W262" s="3">
        <f>'finished water daily demand'!W262/'finished water daily demand'!W$371</f>
        <v>1.1894260545917164</v>
      </c>
      <c r="X262" s="3">
        <f>'finished water daily demand'!X262/'finished water daily demand'!X$371</f>
        <v>1.0282773584651796</v>
      </c>
      <c r="Y262" s="3"/>
      <c r="AA262" s="1052">
        <f t="shared" ref="AA262:AA325" si="20">_xlfn.QUARTILE.INC($D262:$X262,0)</f>
        <v>0.87871211690038931</v>
      </c>
      <c r="AB262" s="1052">
        <f t="shared" ref="AB262:AB325" si="21">_xlfn.QUARTILE.INC($D262:$X262,1)</f>
        <v>1.0282773584651796</v>
      </c>
      <c r="AC262" s="1052">
        <f t="shared" ref="AC262:AC325" si="22">_xlfn.QUARTILE.INC($D262:$X262,2)</f>
        <v>1.1028543503862676</v>
      </c>
      <c r="AD262" s="1052">
        <f t="shared" ref="AD262:AD325" si="23">_xlfn.QUARTILE.INC($D262:$X262,3)</f>
        <v>1.1342133343341083</v>
      </c>
      <c r="AE262" s="1052">
        <f t="shared" ref="AE262:AE325" si="24">_xlfn.QUARTILE.INC($D262:$X262,4)</f>
        <v>1.3376090835836452</v>
      </c>
    </row>
    <row r="263" spans="1:31" x14ac:dyDescent="0.2">
      <c r="A263" s="1045">
        <v>42994</v>
      </c>
      <c r="B263">
        <v>9</v>
      </c>
      <c r="C263">
        <v>16</v>
      </c>
      <c r="D263" s="3">
        <f>'finished water daily demand'!D263/'finished water daily demand'!D$371</f>
        <v>0.87085796951317651</v>
      </c>
      <c r="E263" s="3">
        <f>'finished water daily demand'!E263/'finished water daily demand'!E$371</f>
        <v>1.0377692283803228</v>
      </c>
      <c r="F263" s="3">
        <f>'finished water daily demand'!F263/'finished water daily demand'!F$371</f>
        <v>0.98633404265457925</v>
      </c>
      <c r="G263" s="3">
        <f>'finished water daily demand'!G263/'finished water daily demand'!G$371</f>
        <v>1.0823487404283589</v>
      </c>
      <c r="H263" s="3">
        <f>'finished water daily demand'!H263/'finished water daily demand'!H$371</f>
        <v>1.0285698074001728</v>
      </c>
      <c r="I263" s="3">
        <f>'finished water daily demand'!I263/'finished water daily demand'!I$371</f>
        <v>1.2616842683198775</v>
      </c>
      <c r="J263" s="3">
        <f>'finished water daily demand'!J263/'finished water daily demand'!J$371</f>
        <v>0.97581149152748503</v>
      </c>
      <c r="K263" s="3">
        <f>'finished water daily demand'!K263/'finished water daily demand'!K$371</f>
        <v>1.2128348459237441</v>
      </c>
      <c r="L263" s="3">
        <f>'finished water daily demand'!L263/'finished water daily demand'!L$371</f>
        <v>1.0535560618761421</v>
      </c>
      <c r="M263" s="3">
        <f>'finished water daily demand'!M263/'finished water daily demand'!M$371</f>
        <v>1.1514605211840505</v>
      </c>
      <c r="N263" s="3">
        <f>'finished water daily demand'!N263/'finished water daily demand'!N$371</f>
        <v>1.3706962464354879</v>
      </c>
      <c r="O263" s="3">
        <f>'finished water daily demand'!O263/'finished water daily demand'!O$371</f>
        <v>1.1380824228562332</v>
      </c>
      <c r="P263" s="3">
        <f>'finished water daily demand'!P263/'finished water daily demand'!P$371</f>
        <v>1.0800784806436705</v>
      </c>
      <c r="Q263" s="3">
        <f>'finished water daily demand'!Q263/'finished water daily demand'!Q$371</f>
        <v>1.115470806448337</v>
      </c>
      <c r="R263" s="3">
        <f>'finished water daily demand'!R263/'finished water daily demand'!R$371</f>
        <v>1.0720409344646642</v>
      </c>
      <c r="S263" s="3">
        <f>'finished water daily demand'!S263/'finished water daily demand'!S$371</f>
        <v>1.1310935803485063</v>
      </c>
      <c r="T263" s="3">
        <f>'finished water daily demand'!T263/'finished water daily demand'!T$371</f>
        <v>1.2562163074108548</v>
      </c>
      <c r="U263" s="3">
        <f>'finished water daily demand'!U263/'finished water daily demand'!U$371</f>
        <v>1.1246493412477896</v>
      </c>
      <c r="V263" s="3">
        <f>'finished water daily demand'!V263/'finished water daily demand'!V$371</f>
        <v>0.94432025437268774</v>
      </c>
      <c r="W263" s="3">
        <f>'finished water daily demand'!W263/'finished water daily demand'!W$371</f>
        <v>1.2498562313624935</v>
      </c>
      <c r="X263" s="3">
        <f>'finished water daily demand'!X263/'finished water daily demand'!X$371</f>
        <v>1.0291146799948638</v>
      </c>
      <c r="Y263" s="3"/>
      <c r="AA263" s="1052">
        <f t="shared" si="20"/>
        <v>0.87085796951317651</v>
      </c>
      <c r="AB263" s="1052">
        <f t="shared" si="21"/>
        <v>1.0291146799948638</v>
      </c>
      <c r="AC263" s="1052">
        <f t="shared" si="22"/>
        <v>1.0823487404283589</v>
      </c>
      <c r="AD263" s="1052">
        <f t="shared" si="23"/>
        <v>1.1514605211840505</v>
      </c>
      <c r="AE263" s="1052">
        <f t="shared" si="24"/>
        <v>1.3706962464354879</v>
      </c>
    </row>
    <row r="264" spans="1:31" x14ac:dyDescent="0.2">
      <c r="A264" s="1045">
        <v>42995</v>
      </c>
      <c r="B264">
        <v>9</v>
      </c>
      <c r="C264">
        <v>17</v>
      </c>
      <c r="D264" s="3">
        <f>'finished water daily demand'!D264/'finished water daily demand'!D$371</f>
        <v>0.94220080396182315</v>
      </c>
      <c r="E264" s="3">
        <f>'finished water daily demand'!E264/'finished water daily demand'!E$371</f>
        <v>1.0769796526264306</v>
      </c>
      <c r="F264" s="3">
        <f>'finished water daily demand'!F264/'finished water daily demand'!F$371</f>
        <v>0.97341167137423279</v>
      </c>
      <c r="G264" s="3">
        <f>'finished water daily demand'!G264/'finished water daily demand'!G$371</f>
        <v>1.0697948279239275</v>
      </c>
      <c r="H264" s="3">
        <f>'finished water daily demand'!H264/'finished water daily demand'!H$371</f>
        <v>1.0564579035083548</v>
      </c>
      <c r="I264" s="3">
        <f>'finished water daily demand'!I264/'finished water daily demand'!I$371</f>
        <v>1.2390225278524616</v>
      </c>
      <c r="J264" s="3">
        <f>'finished water daily demand'!J264/'finished water daily demand'!J$371</f>
        <v>0.99122657508115941</v>
      </c>
      <c r="K264" s="3">
        <f>'finished water daily demand'!K264/'finished water daily demand'!K$371</f>
        <v>1.1771836925807033</v>
      </c>
      <c r="L264" s="3">
        <f>'finished water daily demand'!L264/'finished water daily demand'!L$371</f>
        <v>1.1018183766014626</v>
      </c>
      <c r="M264" s="3">
        <f>'finished water daily demand'!M264/'finished water daily demand'!M$371</f>
        <v>1.1602757500184657</v>
      </c>
      <c r="N264" s="3">
        <f>'finished water daily demand'!N264/'finished water daily demand'!N$371</f>
        <v>1.3211058523563235</v>
      </c>
      <c r="O264" s="3">
        <f>'finished water daily demand'!O264/'finished water daily demand'!O$371</f>
        <v>1.0967433582231103</v>
      </c>
      <c r="P264" s="3">
        <f>'finished water daily demand'!P264/'finished water daily demand'!P$371</f>
        <v>1.0278810884144018</v>
      </c>
      <c r="Q264" s="3">
        <f>'finished water daily demand'!Q264/'finished water daily demand'!Q$371</f>
        <v>1.1448807245414792</v>
      </c>
      <c r="R264" s="3">
        <f>'finished water daily demand'!R264/'finished water daily demand'!R$371</f>
        <v>1.1443344006951603</v>
      </c>
      <c r="S264" s="3">
        <f>'finished water daily demand'!S264/'finished water daily demand'!S$371</f>
        <v>1.1431573303201985</v>
      </c>
      <c r="T264" s="3">
        <f>'finished water daily demand'!T264/'finished water daily demand'!T$371</f>
        <v>1.2623745506690245</v>
      </c>
      <c r="U264" s="3">
        <f>'finished water daily demand'!U264/'finished water daily demand'!U$371</f>
        <v>1.0499363153598456</v>
      </c>
      <c r="V264" s="3">
        <f>'finished water daily demand'!V264/'finished water daily demand'!V$371</f>
        <v>1.0381551486644636</v>
      </c>
      <c r="W264" s="3">
        <f>'finished water daily demand'!W264/'finished water daily demand'!W$371</f>
        <v>1.1802164467139664</v>
      </c>
      <c r="X264" s="3">
        <f>'finished water daily demand'!X264/'finished water daily demand'!X$371</f>
        <v>1.0330685006215192</v>
      </c>
      <c r="Y264" s="3"/>
      <c r="AA264" s="1052">
        <f t="shared" si="20"/>
        <v>0.94220080396182315</v>
      </c>
      <c r="AB264" s="1052">
        <f t="shared" si="21"/>
        <v>1.0381551486644636</v>
      </c>
      <c r="AC264" s="1052">
        <f t="shared" si="22"/>
        <v>1.0967433582231103</v>
      </c>
      <c r="AD264" s="1052">
        <f t="shared" si="23"/>
        <v>1.1602757500184657</v>
      </c>
      <c r="AE264" s="1052">
        <f t="shared" si="24"/>
        <v>1.3211058523563235</v>
      </c>
    </row>
    <row r="265" spans="1:31" x14ac:dyDescent="0.2">
      <c r="A265" s="1045">
        <v>42996</v>
      </c>
      <c r="B265">
        <v>9</v>
      </c>
      <c r="C265">
        <v>18</v>
      </c>
      <c r="D265" s="3">
        <f>'finished water daily demand'!D265/'finished water daily demand'!D$371</f>
        <v>0.95925280929841428</v>
      </c>
      <c r="E265" s="3">
        <f>'finished water daily demand'!E265/'finished water daily demand'!E$371</f>
        <v>1.1409013575751967</v>
      </c>
      <c r="F265" s="3">
        <f>'finished water daily demand'!F265/'finished water daily demand'!F$371</f>
        <v>1.0492891847895995</v>
      </c>
      <c r="G265" s="3">
        <f>'finished water daily demand'!G265/'finished water daily demand'!G$371</f>
        <v>0.97331568552875991</v>
      </c>
      <c r="H265" s="3">
        <f>'finished water daily demand'!H265/'finished water daily demand'!H$371</f>
        <v>0.95526075047236358</v>
      </c>
      <c r="I265" s="3">
        <f>'finished water daily demand'!I265/'finished water daily demand'!I$371</f>
        <v>1.2108308889934749</v>
      </c>
      <c r="J265" s="3">
        <f>'finished water daily demand'!J265/'finished water daily demand'!J$371</f>
        <v>1.0015767026100553</v>
      </c>
      <c r="K265" s="3">
        <f>'finished water daily demand'!K265/'finished water daily demand'!K$371</f>
        <v>1.2154782485130819</v>
      </c>
      <c r="L265" s="3">
        <f>'finished water daily demand'!L265/'finished water daily demand'!L$371</f>
        <v>1.025132639076209</v>
      </c>
      <c r="M265" s="3">
        <f>'finished water daily demand'!M265/'finished water daily demand'!M$371</f>
        <v>0.98968190853158999</v>
      </c>
      <c r="N265" s="3">
        <f>'finished water daily demand'!N265/'finished water daily demand'!N$371</f>
        <v>1.2511386079842559</v>
      </c>
      <c r="O265" s="3">
        <f>'finished water daily demand'!O265/'finished water daily demand'!O$371</f>
        <v>1.1017759400045339</v>
      </c>
      <c r="P265" s="3">
        <f>'finished water daily demand'!P265/'finished water daily demand'!P$371</f>
        <v>1.0655856462841444</v>
      </c>
      <c r="Q265" s="3">
        <f>'finished water daily demand'!Q265/'finished water daily demand'!Q$371</f>
        <v>1.1271294696310403</v>
      </c>
      <c r="R265" s="3">
        <f>'finished water daily demand'!R265/'finished water daily demand'!R$371</f>
        <v>1.1031308707192298</v>
      </c>
      <c r="S265" s="3">
        <f>'finished water daily demand'!S265/'finished water daily demand'!S$371</f>
        <v>1.141854147452886</v>
      </c>
      <c r="T265" s="3">
        <f>'finished water daily demand'!T265/'finished water daily demand'!T$371</f>
        <v>1.2361060920495419</v>
      </c>
      <c r="U265" s="3">
        <f>'finished water daily demand'!U265/'finished water daily demand'!U$371</f>
        <v>1.134326329862128</v>
      </c>
      <c r="V265" s="3">
        <f>'finished water daily demand'!V265/'finished water daily demand'!V$371</f>
        <v>1.0961344329423084</v>
      </c>
      <c r="W265" s="3">
        <f>'finished water daily demand'!W265/'finished water daily demand'!W$371</f>
        <v>1.154993151788245</v>
      </c>
      <c r="X265" s="3">
        <f>'finished water daily demand'!X265/'finished water daily demand'!X$371</f>
        <v>1.0601135020269825</v>
      </c>
      <c r="Y265" s="3"/>
      <c r="AA265" s="1052">
        <f t="shared" si="20"/>
        <v>0.95526075047236358</v>
      </c>
      <c r="AB265" s="1052">
        <f t="shared" si="21"/>
        <v>1.025132639076209</v>
      </c>
      <c r="AC265" s="1052">
        <f t="shared" si="22"/>
        <v>1.1017759400045339</v>
      </c>
      <c r="AD265" s="1052">
        <f t="shared" si="23"/>
        <v>1.141854147452886</v>
      </c>
      <c r="AE265" s="1052">
        <f t="shared" si="24"/>
        <v>1.2511386079842559</v>
      </c>
    </row>
    <row r="266" spans="1:31" x14ac:dyDescent="0.2">
      <c r="A266" s="1045">
        <v>42997</v>
      </c>
      <c r="B266">
        <v>9</v>
      </c>
      <c r="C266">
        <v>19</v>
      </c>
      <c r="D266" s="3">
        <f>'finished water daily demand'!D266/'finished water daily demand'!D$371</f>
        <v>0.98688050279325479</v>
      </c>
      <c r="E266" s="3">
        <f>'finished water daily demand'!E266/'finished water daily demand'!E$371</f>
        <v>1.0335519294169635</v>
      </c>
      <c r="F266" s="3">
        <f>'finished water daily demand'!F266/'finished water daily demand'!F$371</f>
        <v>0.96277188419468851</v>
      </c>
      <c r="G266" s="3">
        <f>'finished water daily demand'!G266/'finished water daily demand'!G$371</f>
        <v>0.8574632213674942</v>
      </c>
      <c r="H266" s="3">
        <f>'finished water daily demand'!H266/'finished water daily demand'!H$371</f>
        <v>0.90512946778996073</v>
      </c>
      <c r="I266" s="3">
        <f>'finished water daily demand'!I266/'finished water daily demand'!I$371</f>
        <v>1.2547086448586156</v>
      </c>
      <c r="J266" s="3">
        <f>'finished water daily demand'!J266/'finished water daily demand'!J$371</f>
        <v>1.1174467473218417</v>
      </c>
      <c r="K266" s="3">
        <f>'finished water daily demand'!K266/'finished water daily demand'!K$371</f>
        <v>1.1637232083428917</v>
      </c>
      <c r="L266" s="3">
        <f>'finished water daily demand'!L266/'finished water daily demand'!L$371</f>
        <v>0.95551168294053401</v>
      </c>
      <c r="M266" s="3">
        <f>'finished water daily demand'!M266/'finished water daily demand'!M$371</f>
        <v>0.99006517935047755</v>
      </c>
      <c r="N266" s="3">
        <f>'finished water daily demand'!N266/'finished water daily demand'!N$371</f>
        <v>1.2032429222462835</v>
      </c>
      <c r="O266" s="3">
        <f>'finished water daily demand'!O266/'finished water daily demand'!O$371</f>
        <v>1.0978217686048439</v>
      </c>
      <c r="P266" s="3">
        <f>'finished water daily demand'!P266/'finished water daily demand'!P$371</f>
        <v>1.0623247585532511</v>
      </c>
      <c r="Q266" s="3">
        <f>'finished water daily demand'!Q266/'finished water daily demand'!Q$371</f>
        <v>1.1355312288407691</v>
      </c>
      <c r="R266" s="3">
        <f>'finished water daily demand'!R266/'finished water daily demand'!R$371</f>
        <v>1.1203614378000735</v>
      </c>
      <c r="S266" s="3">
        <f>'finished water daily demand'!S266/'finished water daily demand'!S$371</f>
        <v>1.0832375139925479</v>
      </c>
      <c r="T266" s="3">
        <f>'finished water daily demand'!T266/'finished water daily demand'!T$371</f>
        <v>1.0760951766009157</v>
      </c>
      <c r="U266" s="3">
        <f>'finished water daily demand'!U266/'finished water daily demand'!U$371</f>
        <v>1.2221607590857593</v>
      </c>
      <c r="V266" s="3">
        <f>'finished water daily demand'!V266/'finished water daily demand'!V$371</f>
        <v>1.0701963320811672</v>
      </c>
      <c r="W266" s="3">
        <f>'finished water daily demand'!W266/'finished water daily demand'!W$371</f>
        <v>1.13571518350681</v>
      </c>
      <c r="X266" s="3">
        <f>'finished water daily demand'!X266/'finished water daily demand'!X$371</f>
        <v>1.1021890855436018</v>
      </c>
      <c r="Y266" s="3"/>
      <c r="AA266" s="1052">
        <f t="shared" si="20"/>
        <v>0.8574632213674942</v>
      </c>
      <c r="AB266" s="1052">
        <f t="shared" si="21"/>
        <v>0.99006517935047755</v>
      </c>
      <c r="AC266" s="1052">
        <f t="shared" si="22"/>
        <v>1.0832375139925479</v>
      </c>
      <c r="AD266" s="1052">
        <f t="shared" si="23"/>
        <v>1.1355312288407691</v>
      </c>
      <c r="AE266" s="1052">
        <f t="shared" si="24"/>
        <v>1.2547086448586156</v>
      </c>
    </row>
    <row r="267" spans="1:31" x14ac:dyDescent="0.2">
      <c r="A267" s="1045">
        <v>42998</v>
      </c>
      <c r="B267">
        <v>9</v>
      </c>
      <c r="C267">
        <v>20</v>
      </c>
      <c r="D267" s="3">
        <f>'finished water daily demand'!D267/'finished water daily demand'!D$371</f>
        <v>0.97485797781856742</v>
      </c>
      <c r="E267" s="3">
        <f>'finished water daily demand'!E267/'finished water daily demand'!E$371</f>
        <v>1.0131625088089873</v>
      </c>
      <c r="F267" s="3">
        <f>'finished water daily demand'!F267/'finished water daily demand'!F$371</f>
        <v>0.92485153542330212</v>
      </c>
      <c r="G267" s="3">
        <f>'finished water daily demand'!G267/'finished water daily demand'!G$371</f>
        <v>0.99385140660082361</v>
      </c>
      <c r="H267" s="3">
        <f>'finished water daily demand'!H267/'finished water daily demand'!H$371</f>
        <v>0.96112996104741</v>
      </c>
      <c r="I267" s="3">
        <f>'finished water daily demand'!I267/'finished water daily demand'!I$371</f>
        <v>1.3022368565247273</v>
      </c>
      <c r="J267" s="3">
        <f>'finished water daily demand'!J267/'finished water daily demand'!J$371</f>
        <v>1.0343154038716686</v>
      </c>
      <c r="K267" s="3">
        <f>'finished water daily demand'!K267/'finished water daily demand'!K$371</f>
        <v>1.1109595013951912</v>
      </c>
      <c r="L267" s="3">
        <f>'finished water daily demand'!L267/'finished water daily demand'!L$371</f>
        <v>0.90979597546029434</v>
      </c>
      <c r="M267" s="3">
        <f>'finished water daily demand'!M267/'finished water daily demand'!M$371</f>
        <v>1.0837748945684984</v>
      </c>
      <c r="N267" s="3">
        <f>'finished water daily demand'!N267/'finished water daily demand'!N$371</f>
        <v>1.2170426901674181</v>
      </c>
      <c r="O267" s="3">
        <f>'finished water daily demand'!O267/'finished water daily demand'!O$371</f>
        <v>1.0809266726243503</v>
      </c>
      <c r="P267" s="3">
        <f>'finished water daily demand'!P267/'finished water daily demand'!P$371</f>
        <v>1.0543536996555118</v>
      </c>
      <c r="Q267" s="3">
        <f>'finished water daily demand'!Q267/'finished water daily demand'!Q$371</f>
        <v>1.0734770538360572</v>
      </c>
      <c r="R267" s="3">
        <f>'finished water daily demand'!R267/'finished water daily demand'!R$371</f>
        <v>1.189283706123448</v>
      </c>
      <c r="S267" s="3">
        <f>'finished water daily demand'!S267/'finished water daily demand'!S$371</f>
        <v>1.2246142381978407</v>
      </c>
      <c r="T267" s="3">
        <f>'finished water daily demand'!T267/'finished water daily demand'!T$371</f>
        <v>1.1134310568722618</v>
      </c>
      <c r="U267" s="3">
        <f>'finished water daily demand'!U267/'finished water daily demand'!U$371</f>
        <v>1.2173408030709547</v>
      </c>
      <c r="V267" s="3">
        <f>'finished water daily demand'!V267/'finished water daily demand'!V$371</f>
        <v>1.0782066279353433</v>
      </c>
      <c r="W267" s="3">
        <f>'finished water daily demand'!W267/'finished water daily demand'!W$371</f>
        <v>1.1664271172120231</v>
      </c>
      <c r="X267" s="3">
        <f>'finished water daily demand'!X267/'finished water daily demand'!X$371</f>
        <v>1.0638853610503498</v>
      </c>
      <c r="Y267" s="3"/>
      <c r="AA267" s="1052">
        <f t="shared" si="20"/>
        <v>0.90979597546029434</v>
      </c>
      <c r="AB267" s="1052">
        <f t="shared" si="21"/>
        <v>1.0131625088089873</v>
      </c>
      <c r="AC267" s="1052">
        <f t="shared" si="22"/>
        <v>1.0782066279353433</v>
      </c>
      <c r="AD267" s="1052">
        <f t="shared" si="23"/>
        <v>1.1664271172120231</v>
      </c>
      <c r="AE267" s="1052">
        <f t="shared" si="24"/>
        <v>1.3022368565247273</v>
      </c>
    </row>
    <row r="268" spans="1:31" x14ac:dyDescent="0.2">
      <c r="A268" s="1045">
        <v>42999</v>
      </c>
      <c r="B268">
        <v>9</v>
      </c>
      <c r="C268">
        <v>21</v>
      </c>
      <c r="D268" s="3">
        <f>'finished water daily demand'!D268/'finished water daily demand'!D$371</f>
        <v>0.98343565323030702</v>
      </c>
      <c r="E268" s="3">
        <f>'finished water daily demand'!E268/'finished water daily demand'!E$371</f>
        <v>1.0687193232519172</v>
      </c>
      <c r="F268" s="3">
        <f>'finished water daily demand'!F268/'finished water daily demand'!F$371</f>
        <v>1.0332374643387989</v>
      </c>
      <c r="G268" s="3">
        <f>'finished water daily demand'!G268/'finished water daily demand'!G$371</f>
        <v>0.99966340313065305</v>
      </c>
      <c r="H268" s="3">
        <f>'finished water daily demand'!H268/'finished water daily demand'!H$371</f>
        <v>1.0311866528794924</v>
      </c>
      <c r="I268" s="3">
        <f>'finished water daily demand'!I268/'finished water daily demand'!I$371</f>
        <v>1.1432793851121337</v>
      </c>
      <c r="J268" s="3">
        <f>'finished water daily demand'!J268/'finished water daily demand'!J$371</f>
        <v>1.0837170764032065</v>
      </c>
      <c r="K268" s="3">
        <f>'finished water daily demand'!K268/'finished water daily demand'!K$371</f>
        <v>1.0337095388830995</v>
      </c>
      <c r="L268" s="3">
        <f>'finished water daily demand'!L268/'finished water daily demand'!L$371</f>
        <v>0.84337881553617255</v>
      </c>
      <c r="M268" s="3">
        <f>'finished water daily demand'!M268/'finished water daily demand'!M$371</f>
        <v>1.0372074900736536</v>
      </c>
      <c r="N268" s="3">
        <f>'finished water daily demand'!N268/'finished water daily demand'!N$371</f>
        <v>1.3053289247037987</v>
      </c>
      <c r="O268" s="3">
        <f>'finished water daily demand'!O268/'finished water daily demand'!O$371</f>
        <v>1.1999112847422952</v>
      </c>
      <c r="P268" s="3">
        <f>'finished water daily demand'!P268/'finished water daily demand'!P$371</f>
        <v>1.078991518066706</v>
      </c>
      <c r="Q268" s="3">
        <f>'finished water daily demand'!Q268/'finished water daily demand'!Q$371</f>
        <v>1.0489036005341914</v>
      </c>
      <c r="R268" s="3">
        <f>'finished water daily demand'!R268/'finished water daily demand'!R$371</f>
        <v>1.1945277917567483</v>
      </c>
      <c r="S268" s="3">
        <f>'finished water daily demand'!S268/'finished water daily demand'!S$371</f>
        <v>1.1527902453108221</v>
      </c>
      <c r="T268" s="3">
        <f>'finished water daily demand'!T268/'finished water daily demand'!T$371</f>
        <v>1.0997158355480938</v>
      </c>
      <c r="U268" s="3">
        <f>'finished water daily demand'!U268/'finished water daily demand'!U$371</f>
        <v>1.1320646581936427</v>
      </c>
      <c r="V268" s="3">
        <f>'finished water daily demand'!V268/'finished water daily demand'!V$371</f>
        <v>1.0873612517686873</v>
      </c>
      <c r="W268" s="3">
        <f>'finished water daily demand'!W268/'finished water daily demand'!W$371</f>
        <v>1.1433076439889049</v>
      </c>
      <c r="X268" s="3">
        <f>'finished water daily demand'!X268/'finished water daily demand'!X$371</f>
        <v>1.0526971442491415</v>
      </c>
      <c r="Y268" s="3"/>
      <c r="AA268" s="1052">
        <f t="shared" si="20"/>
        <v>0.84337881553617255</v>
      </c>
      <c r="AB268" s="1052">
        <f t="shared" si="21"/>
        <v>1.0337095388830995</v>
      </c>
      <c r="AC268" s="1052">
        <f t="shared" si="22"/>
        <v>1.078991518066706</v>
      </c>
      <c r="AD268" s="1052">
        <f t="shared" si="23"/>
        <v>1.1432793851121337</v>
      </c>
      <c r="AE268" s="1052">
        <f t="shared" si="24"/>
        <v>1.3053289247037987</v>
      </c>
    </row>
    <row r="269" spans="1:31" x14ac:dyDescent="0.2">
      <c r="A269" s="1045">
        <v>43000</v>
      </c>
      <c r="B269">
        <v>9</v>
      </c>
      <c r="C269">
        <v>22</v>
      </c>
      <c r="D269" s="3">
        <f>'finished water daily demand'!D269/'finished water daily demand'!D$371</f>
        <v>0.99366685643226171</v>
      </c>
      <c r="E269" s="3">
        <f>'finished water daily demand'!E269/'finished water daily demand'!E$371</f>
        <v>1.0678131267804518</v>
      </c>
      <c r="F269" s="3">
        <f>'finished water daily demand'!F269/'finished water daily demand'!F$371</f>
        <v>0.93954106858814002</v>
      </c>
      <c r="G269" s="3">
        <f>'finished water daily demand'!G269/'finished water daily demand'!G$371</f>
        <v>1.0581320882207366</v>
      </c>
      <c r="H269" s="3">
        <f>'finished water daily demand'!H269/'finished water daily demand'!H$371</f>
        <v>0.87215721475052788</v>
      </c>
      <c r="I269" s="3">
        <f>'finished water daily demand'!I269/'finished water daily demand'!I$371</f>
        <v>1.1865788509493977</v>
      </c>
      <c r="J269" s="3">
        <f>'finished water daily demand'!J269/'finished water daily demand'!J$371</f>
        <v>1.0764499655850457</v>
      </c>
      <c r="K269" s="3">
        <f>'finished water daily demand'!K269/'finished water daily demand'!K$371</f>
        <v>1.1413586311725743</v>
      </c>
      <c r="L269" s="3">
        <f>'finished water daily demand'!L269/'finished water daily demand'!L$371</f>
        <v>1.082718822263357</v>
      </c>
      <c r="M269" s="3">
        <f>'finished water daily demand'!M269/'finished water daily demand'!M$371</f>
        <v>1.0195003782410461</v>
      </c>
      <c r="N269" s="3">
        <f>'finished water daily demand'!N269/'finished water daily demand'!N$371</f>
        <v>1.4050746156425249</v>
      </c>
      <c r="O269" s="3">
        <f>'finished water daily demand'!O269/'finished water daily demand'!O$371</f>
        <v>1.0751751505884375</v>
      </c>
      <c r="P269" s="3">
        <f>'finished water daily demand'!P269/'finished water daily demand'!P$371</f>
        <v>1.0808031223616468</v>
      </c>
      <c r="Q269" s="3">
        <f>'finished water daily demand'!Q269/'finished water daily demand'!Q$371</f>
        <v>1.0432623118973994</v>
      </c>
      <c r="R269" s="3">
        <f>'finished water daily demand'!R269/'finished water daily demand'!R$371</f>
        <v>1.1286021437952596</v>
      </c>
      <c r="S269" s="3">
        <f>'finished water daily demand'!S269/'finished water daily demand'!S$371</f>
        <v>1.1212904537180706</v>
      </c>
      <c r="T269" s="3">
        <f>'finished water daily demand'!T269/'finished water daily demand'!T$371</f>
        <v>1.097810943697515</v>
      </c>
      <c r="U269" s="3">
        <f>'finished water daily demand'!U269/'finished water daily demand'!U$371</f>
        <v>1.147870406263729</v>
      </c>
      <c r="V269" s="3">
        <f>'finished water daily demand'!V269/'finished water daily demand'!V$371</f>
        <v>1.0661195191695252</v>
      </c>
      <c r="W269" s="3">
        <f>'finished water daily demand'!W269/'finished water daily demand'!W$371</f>
        <v>1.20452586170598</v>
      </c>
      <c r="X269" s="3">
        <f>'finished water daily demand'!X269/'finished water daily demand'!X$371</f>
        <v>1.091232325056172</v>
      </c>
      <c r="Y269" s="3"/>
      <c r="AA269" s="1052">
        <f t="shared" si="20"/>
        <v>0.87215721475052788</v>
      </c>
      <c r="AB269" s="1052">
        <f t="shared" si="21"/>
        <v>1.0581320882207366</v>
      </c>
      <c r="AC269" s="1052">
        <f t="shared" si="22"/>
        <v>1.0808031223616468</v>
      </c>
      <c r="AD269" s="1052">
        <f t="shared" si="23"/>
        <v>1.1286021437952596</v>
      </c>
      <c r="AE269" s="1052">
        <f t="shared" si="24"/>
        <v>1.4050746156425249</v>
      </c>
    </row>
    <row r="270" spans="1:31" x14ac:dyDescent="0.2">
      <c r="A270" s="1045">
        <v>43001</v>
      </c>
      <c r="B270">
        <v>9</v>
      </c>
      <c r="C270">
        <v>23</v>
      </c>
      <c r="D270" s="3">
        <f>'finished water daily demand'!D270/'finished water daily demand'!D$371</f>
        <v>0.82087320235480554</v>
      </c>
      <c r="E270" s="3">
        <f>'finished water daily demand'!E270/'finished water daily demand'!E$371</f>
        <v>1.0548126927859645</v>
      </c>
      <c r="F270" s="3">
        <f>'finished water daily demand'!F270/'finished water daily demand'!F$371</f>
        <v>0.93611719243693714</v>
      </c>
      <c r="G270" s="3">
        <f>'finished water daily demand'!G270/'finished water daily demand'!G$371</f>
        <v>1.0415097781454246</v>
      </c>
      <c r="H270" s="3">
        <f>'finished water daily demand'!H270/'finished water daily demand'!H$371</f>
        <v>1.0417288018104678</v>
      </c>
      <c r="I270" s="3">
        <f>'finished water daily demand'!I270/'finished water daily demand'!I$371</f>
        <v>1.2636721402907034</v>
      </c>
      <c r="J270" s="3">
        <f>'finished water daily demand'!J270/'finished water daily demand'!J$371</f>
        <v>1.1022518792475056</v>
      </c>
      <c r="K270" s="3">
        <f>'finished water daily demand'!K270/'finished water daily demand'!K$371</f>
        <v>1.0417093098771477</v>
      </c>
      <c r="L270" s="3">
        <f>'finished water daily demand'!L270/'finished water daily demand'!L$371</f>
        <v>1.1140585211020118</v>
      </c>
      <c r="M270" s="3">
        <f>'finished water daily demand'!M270/'finished water daily demand'!M$371</f>
        <v>1.1314154573562285</v>
      </c>
      <c r="N270" s="3">
        <f>'finished water daily demand'!N270/'finished water daily demand'!N$371</f>
        <v>1.4292443846038099</v>
      </c>
      <c r="O270" s="3">
        <f>'finished water daily demand'!O270/'finished water daily demand'!O$371</f>
        <v>1.0769725012246603</v>
      </c>
      <c r="P270" s="3">
        <f>'finished water daily demand'!P270/'finished water daily demand'!P$371</f>
        <v>1.03515069412914</v>
      </c>
      <c r="Q270" s="3">
        <f>'finished water daily demand'!Q270/'finished water daily demand'!Q$371</f>
        <v>1.0312275628055765</v>
      </c>
      <c r="R270" s="3">
        <f>'finished water daily demand'!R270/'finished water daily demand'!R$371</f>
        <v>1.027466206581612</v>
      </c>
      <c r="S270" s="3">
        <f>'finished water daily demand'!S270/'finished water daily demand'!S$371</f>
        <v>1.1946782660458641</v>
      </c>
      <c r="T270" s="3">
        <f>'finished water daily demand'!T270/'finished water daily demand'!T$371</f>
        <v>1.0894294195549679</v>
      </c>
      <c r="U270" s="3">
        <f>'finished water daily demand'!U270/'finished water daily demand'!U$371</f>
        <v>1.1541294634315253</v>
      </c>
      <c r="V270" s="3">
        <f>'finished water daily demand'!V270/'finished water daily demand'!V$371</f>
        <v>1.028738138516704</v>
      </c>
      <c r="W270" s="3">
        <f>'finished water daily demand'!W270/'finished water daily demand'!W$371</f>
        <v>1.1985733694314675</v>
      </c>
      <c r="X270" s="3">
        <f>'finished water daily demand'!X270/'finished water daily demand'!X$371</f>
        <v>1.0541366112702824</v>
      </c>
      <c r="Y270" s="3"/>
      <c r="AA270" s="1052">
        <f t="shared" si="20"/>
        <v>0.82087320235480554</v>
      </c>
      <c r="AB270" s="1052">
        <f t="shared" si="21"/>
        <v>1.03515069412914</v>
      </c>
      <c r="AC270" s="1052">
        <f t="shared" si="22"/>
        <v>1.0548126927859645</v>
      </c>
      <c r="AD270" s="1052">
        <f t="shared" si="23"/>
        <v>1.1314154573562285</v>
      </c>
      <c r="AE270" s="1052">
        <f t="shared" si="24"/>
        <v>1.4292443846038099</v>
      </c>
    </row>
    <row r="271" spans="1:31" x14ac:dyDescent="0.2">
      <c r="A271" s="1045">
        <v>43002</v>
      </c>
      <c r="B271">
        <v>9</v>
      </c>
      <c r="C271">
        <v>24</v>
      </c>
      <c r="D271" s="3">
        <f>'finished water daily demand'!D271/'finished water daily demand'!D$371</f>
        <v>0.85452938258480438</v>
      </c>
      <c r="E271" s="3">
        <f>'finished water daily demand'!E271/'finished water daily demand'!E$371</f>
        <v>1.0498286121929032</v>
      </c>
      <c r="F271" s="3">
        <f>'finished water daily demand'!F271/'finished water daily demand'!F$371</f>
        <v>0.93788435432142903</v>
      </c>
      <c r="G271" s="3">
        <f>'finished water daily demand'!G271/'finished water daily demand'!G$371</f>
        <v>1.0305832246693452</v>
      </c>
      <c r="H271" s="3">
        <f>'finished water daily demand'!H271/'finished water daily demand'!H$371</f>
        <v>0.9524943709656537</v>
      </c>
      <c r="I271" s="3">
        <f>'finished water daily demand'!I271/'finished water daily demand'!I$371</f>
        <v>1.1488815697571886</v>
      </c>
      <c r="J271" s="3">
        <f>'finished water daily demand'!J271/'finished water daily demand'!J$371</f>
        <v>1.1163456699251508</v>
      </c>
      <c r="K271" s="3">
        <f>'finished water daily demand'!K271/'finished water daily demand'!K$371</f>
        <v>1.0596218405812121</v>
      </c>
      <c r="L271" s="3">
        <f>'finished water daily demand'!L271/'finished water daily demand'!L$371</f>
        <v>1.1439195447661039</v>
      </c>
      <c r="M271" s="3">
        <f>'finished water daily demand'!M271/'finished water daily demand'!M$371</f>
        <v>1.0295037466140127</v>
      </c>
      <c r="N271" s="3">
        <f>'finished water daily demand'!N271/'finished water daily demand'!N$371</f>
        <v>1.3504807969369841</v>
      </c>
      <c r="O271" s="3">
        <f>'finished water daily demand'!O271/'finished water daily demand'!O$371</f>
        <v>1.0582800546079438</v>
      </c>
      <c r="P271" s="3">
        <f>'finished water daily demand'!P271/'finished water daily demand'!P$371</f>
        <v>1.0035853008940925</v>
      </c>
      <c r="Q271" s="3">
        <f>'finished water daily demand'!Q271/'finished water daily demand'!Q$371</f>
        <v>1.0756057000816734</v>
      </c>
      <c r="R271" s="3">
        <f>'finished water daily demand'!R271/'finished water daily demand'!R$371</f>
        <v>1.0042423987769968</v>
      </c>
      <c r="S271" s="3">
        <f>'finished water daily demand'!S271/'finished water daily demand'!S$371</f>
        <v>1.1584870161307879</v>
      </c>
      <c r="T271" s="3">
        <f>'finished water daily demand'!T271/'finished water daily demand'!T$371</f>
        <v>1.0889722455108288</v>
      </c>
      <c r="U271" s="3">
        <f>'finished water daily demand'!U271/'finished water daily demand'!U$371</f>
        <v>1.1653117613858717</v>
      </c>
      <c r="V271" s="3">
        <f>'finished water daily demand'!V271/'finished water daily demand'!V$371</f>
        <v>0.96236711572496025</v>
      </c>
      <c r="W271" s="3">
        <f>'finished water daily demand'!W271/'finished water daily demand'!W$371</f>
        <v>1.1926731744823036</v>
      </c>
      <c r="X271" s="3">
        <f>'finished water daily demand'!X271/'finished water daily demand'!X$371</f>
        <v>1.0633958251747306</v>
      </c>
      <c r="Y271" s="3"/>
      <c r="AA271" s="1052">
        <f t="shared" si="20"/>
        <v>0.85452938258480438</v>
      </c>
      <c r="AB271" s="1052">
        <f t="shared" si="21"/>
        <v>1.0042423987769968</v>
      </c>
      <c r="AC271" s="1052">
        <f t="shared" si="22"/>
        <v>1.0596218405812121</v>
      </c>
      <c r="AD271" s="1052">
        <f t="shared" si="23"/>
        <v>1.1439195447661039</v>
      </c>
      <c r="AE271" s="1052">
        <f t="shared" si="24"/>
        <v>1.3504807969369841</v>
      </c>
    </row>
    <row r="272" spans="1:31" x14ac:dyDescent="0.2">
      <c r="A272" s="1045">
        <v>43003</v>
      </c>
      <c r="B272">
        <v>9</v>
      </c>
      <c r="C272">
        <v>25</v>
      </c>
      <c r="D272" s="3">
        <f>'finished water daily demand'!D272/'finished water daily demand'!D$371</f>
        <v>0.97420345640160733</v>
      </c>
      <c r="E272" s="3">
        <f>'finished water daily demand'!E272/'finished water daily demand'!E$371</f>
        <v>1.1287025589208521</v>
      </c>
      <c r="F272" s="3">
        <f>'finished water daily demand'!F272/'finished water daily demand'!F$371</f>
        <v>0.98611314741901768</v>
      </c>
      <c r="G272" s="3">
        <f>'finished water daily demand'!G272/'finished water daily demand'!G$371</f>
        <v>1.0047392134333706</v>
      </c>
      <c r="H272" s="3">
        <f>'finished water daily demand'!H272/'finished water daily demand'!H$371</f>
        <v>1.0384764367147414</v>
      </c>
      <c r="I272" s="3">
        <f>'finished water daily demand'!I272/'finished water daily demand'!I$371</f>
        <v>1.1218826540806976</v>
      </c>
      <c r="J272" s="3">
        <f>'finished water daily demand'!J272/'finished water daily demand'!J$371</f>
        <v>1.0547220382903424</v>
      </c>
      <c r="K272" s="3">
        <f>'finished water daily demand'!K272/'finished water daily demand'!K$371</f>
        <v>1.061569610910198</v>
      </c>
      <c r="L272" s="3">
        <f>'finished water daily demand'!L272/'finished water daily demand'!L$371</f>
        <v>0.98044378935608234</v>
      </c>
      <c r="M272" s="3">
        <f>'finished water daily demand'!M272/'finished water daily demand'!M$371</f>
        <v>1.0576741518022521</v>
      </c>
      <c r="N272" s="3">
        <f>'finished water daily demand'!N272/'finished water daily demand'!N$371</f>
        <v>1.3313951529992749</v>
      </c>
      <c r="O272" s="3">
        <f>'finished water daily demand'!O272/'finished water daily demand'!O$371</f>
        <v>1.0582800546079438</v>
      </c>
      <c r="P272" s="3">
        <f>'finished water daily demand'!P272/'finished water daily demand'!P$371</f>
        <v>1.047107282475749</v>
      </c>
      <c r="Q272" s="3">
        <f>'finished water daily demand'!Q272/'finished water daily demand'!Q$371</f>
        <v>1.0722246877586894</v>
      </c>
      <c r="R272" s="3">
        <f>'finished water daily demand'!R272/'finished water daily demand'!R$371</f>
        <v>1.0196000781316616</v>
      </c>
      <c r="S272" s="3">
        <f>'finished water daily demand'!S272/'finished water daily demand'!S$371</f>
        <v>0.9617436369628215</v>
      </c>
      <c r="T272" s="3">
        <f>'finished water daily demand'!T272/'finished water daily demand'!T$371</f>
        <v>1.0485885382785567</v>
      </c>
      <c r="U272" s="3">
        <f>'finished water daily demand'!U272/'finished water daily demand'!U$371</f>
        <v>1.1163706695432407</v>
      </c>
      <c r="V272" s="3">
        <f>'finished water daily demand'!V272/'finished water daily demand'!V$371</f>
        <v>1.0522804161960635</v>
      </c>
      <c r="W272" s="3">
        <f>'finished water daily demand'!W272/'finished water daily demand'!W$371</f>
        <v>1.1781038428878179</v>
      </c>
      <c r="X272" s="3">
        <f>'finished water daily demand'!X272/'finished water daily demand'!X$371</f>
        <v>1.1204943109188275</v>
      </c>
      <c r="Y272" s="3"/>
      <c r="AA272" s="1052">
        <f t="shared" si="20"/>
        <v>0.9617436369628215</v>
      </c>
      <c r="AB272" s="1052">
        <f t="shared" si="21"/>
        <v>1.0196000781316616</v>
      </c>
      <c r="AC272" s="1052">
        <f t="shared" si="22"/>
        <v>1.0547220382903424</v>
      </c>
      <c r="AD272" s="1052">
        <f t="shared" si="23"/>
        <v>1.1163706695432407</v>
      </c>
      <c r="AE272" s="1052">
        <f t="shared" si="24"/>
        <v>1.3313951529992749</v>
      </c>
    </row>
    <row r="273" spans="1:31" x14ac:dyDescent="0.2">
      <c r="A273" s="1045">
        <v>43004</v>
      </c>
      <c r="B273">
        <v>9</v>
      </c>
      <c r="C273">
        <v>26</v>
      </c>
      <c r="D273" s="3">
        <f>'finished water daily demand'!D273/'finished water daily demand'!D$371</f>
        <v>0.85649294683568455</v>
      </c>
      <c r="E273" s="3">
        <f>'finished water daily demand'!E273/'finished water daily demand'!E$371</f>
        <v>1.0294043378744864</v>
      </c>
      <c r="F273" s="3">
        <f>'finished water daily demand'!F273/'finished water daily demand'!F$371</f>
        <v>0.89860181826408014</v>
      </c>
      <c r="G273" s="3">
        <f>'finished water daily demand'!G273/'finished water daily demand'!G$371</f>
        <v>1.0481354541894301</v>
      </c>
      <c r="H273" s="3">
        <f>'finished water daily demand'!H273/'finished water daily demand'!H$371</f>
        <v>1.0737664671787146</v>
      </c>
      <c r="I273" s="3">
        <f>'finished water daily demand'!I273/'finished water daily demand'!I$371</f>
        <v>1.1921448924677105</v>
      </c>
      <c r="J273" s="3">
        <f>'finished water daily demand'!J273/'finished water daily demand'!J$371</f>
        <v>1.0833133480244199</v>
      </c>
      <c r="K273" s="3">
        <f>'finished water daily demand'!K273/'finished water daily demand'!K$371</f>
        <v>1.2461904128076235</v>
      </c>
      <c r="L273" s="3">
        <f>'finished water daily demand'!L273/'finished water daily demand'!L$371</f>
        <v>0.96730001002663357</v>
      </c>
      <c r="M273" s="3">
        <f>'finished water daily demand'!M273/'finished water daily demand'!M$371</f>
        <v>0.91728205084372016</v>
      </c>
      <c r="N273" s="3">
        <f>'finished water daily demand'!N273/'finished water daily demand'!N$371</f>
        <v>1.1747960322334186</v>
      </c>
      <c r="O273" s="3">
        <f>'finished water daily demand'!O273/'finished water daily demand'!O$371</f>
        <v>1.0935081270779095</v>
      </c>
      <c r="P273" s="3">
        <f>'finished water daily demand'!P273/'finished water daily demand'!P$371</f>
        <v>1.0942814583160059</v>
      </c>
      <c r="Q273" s="3">
        <f>'finished water daily demand'!Q273/'finished water daily demand'!Q$371</f>
        <v>1.097313378756049</v>
      </c>
      <c r="R273" s="3">
        <f>'finished water daily demand'!R273/'finished water daily demand'!R$371</f>
        <v>1.017727190405483</v>
      </c>
      <c r="S273" s="3">
        <f>'finished water daily demand'!S273/'finished water daily demand'!S$371</f>
        <v>0.94580225307165677</v>
      </c>
      <c r="T273" s="3">
        <f>'finished water daily demand'!T273/'finished water daily demand'!T$371</f>
        <v>1.102306488464881</v>
      </c>
      <c r="U273" s="3">
        <f>'finished water daily demand'!U273/'finished water daily demand'!U$371</f>
        <v>1.1928967404244459</v>
      </c>
      <c r="V273" s="3">
        <f>'finished water daily demand'!V273/'finished water daily demand'!V$371</f>
        <v>1.1090390839627959</v>
      </c>
      <c r="W273" s="3">
        <f>'finished water daily demand'!W273/'finished water daily demand'!W$371</f>
        <v>1.2071805654732224</v>
      </c>
      <c r="X273" s="3">
        <f>'finished water daily demand'!X273/'finished water daily demand'!X$371</f>
        <v>1.1976544267892291</v>
      </c>
      <c r="Y273" s="3"/>
      <c r="AA273" s="1052">
        <f t="shared" si="20"/>
        <v>0.85649294683568455</v>
      </c>
      <c r="AB273" s="1052">
        <f t="shared" si="21"/>
        <v>1.017727190405483</v>
      </c>
      <c r="AC273" s="1052">
        <f t="shared" si="22"/>
        <v>1.0935081270779095</v>
      </c>
      <c r="AD273" s="1052">
        <f t="shared" si="23"/>
        <v>1.1747960322334186</v>
      </c>
      <c r="AE273" s="1052">
        <f t="shared" si="24"/>
        <v>1.2461904128076235</v>
      </c>
    </row>
    <row r="274" spans="1:31" x14ac:dyDescent="0.2">
      <c r="A274" s="1045">
        <v>43005</v>
      </c>
      <c r="B274">
        <v>9</v>
      </c>
      <c r="C274">
        <v>27</v>
      </c>
      <c r="D274" s="3">
        <f>'finished water daily demand'!D274/'finished water daily demand'!D$371</f>
        <v>0.91612329277030924</v>
      </c>
      <c r="E274" s="3">
        <f>'finished water daily demand'!E274/'finished water daily demand'!E$371</f>
        <v>1.0420213810541226</v>
      </c>
      <c r="F274" s="3">
        <f>'finished water daily demand'!F274/'finished water daily demand'!F$371</f>
        <v>0.96671118256220145</v>
      </c>
      <c r="G274" s="3">
        <f>'finished water daily demand'!G274/'finished water daily demand'!G$371</f>
        <v>1.0004383360012969</v>
      </c>
      <c r="H274" s="3">
        <f>'finished water daily demand'!H274/'finished water daily demand'!H$371</f>
        <v>0.97032630373187756</v>
      </c>
      <c r="I274" s="3">
        <f>'finished water daily demand'!I274/'finished water daily demand'!I$371</f>
        <v>1.1324003039627042</v>
      </c>
      <c r="J274" s="3">
        <f>'finished water daily demand'!J274/'finished water daily demand'!J$371</f>
        <v>1.1142536228714379</v>
      </c>
      <c r="K274" s="3">
        <f>'finished water daily demand'!K274/'finished water daily demand'!K$371</f>
        <v>0.98758912002176058</v>
      </c>
      <c r="L274" s="3">
        <f>'finished water daily demand'!L274/'finished water daily demand'!L$371</f>
        <v>1.1059668819523201</v>
      </c>
      <c r="M274" s="3">
        <f>'finished water daily demand'!M274/'finished water daily demand'!M$371</f>
        <v>0.99056343141503145</v>
      </c>
      <c r="N274" s="3">
        <f>'finished water daily demand'!N274/'finished water daily demand'!N$371</f>
        <v>1.1791538536821979</v>
      </c>
      <c r="O274" s="3">
        <f>'finished water daily demand'!O274/'finished water daily demand'!O$371</f>
        <v>1.1186710359850276</v>
      </c>
      <c r="P274" s="3">
        <f>'finished water daily demand'!P274/'finished water daily demand'!P$371</f>
        <v>1.1467455186974898</v>
      </c>
      <c r="Q274" s="3">
        <f>'finished water daily demand'!Q274/'finished water daily demand'!Q$371</f>
        <v>1.0990772216698192</v>
      </c>
      <c r="R274" s="3">
        <f>'finished water daily demand'!R274/'finished water daily demand'!R$371</f>
        <v>0.98139316851761693</v>
      </c>
      <c r="S274" s="3">
        <f>'finished water daily demand'!S274/'finished water daily demand'!S$371</f>
        <v>0.98217967196777778</v>
      </c>
      <c r="T274" s="3">
        <f>'finished water daily demand'!T274/'finished water daily demand'!T$371</f>
        <v>1.0901151806211764</v>
      </c>
      <c r="U274" s="3">
        <f>'finished water daily demand'!U274/'finished water daily demand'!U$371</f>
        <v>1.3130990281167265</v>
      </c>
      <c r="V274" s="3">
        <f>'finished water daily demand'!V274/'finished water daily demand'!V$371</f>
        <v>1.0651731780946896</v>
      </c>
      <c r="W274" s="3">
        <f>'finished water daily demand'!W274/'finished water daily demand'!W$371</f>
        <v>1.2314901992838145</v>
      </c>
      <c r="X274" s="3">
        <f>'finished water daily demand'!X274/'finished water daily demand'!X$371</f>
        <v>1.1679023586604982</v>
      </c>
      <c r="Y274" s="3"/>
      <c r="AA274" s="1052">
        <f t="shared" si="20"/>
        <v>0.91612329277030924</v>
      </c>
      <c r="AB274" s="1052">
        <f t="shared" si="21"/>
        <v>0.98758912002176058</v>
      </c>
      <c r="AC274" s="1052">
        <f t="shared" si="22"/>
        <v>1.0901151806211764</v>
      </c>
      <c r="AD274" s="1052">
        <f t="shared" si="23"/>
        <v>1.1324003039627042</v>
      </c>
      <c r="AE274" s="1052">
        <f t="shared" si="24"/>
        <v>1.3130990281167265</v>
      </c>
    </row>
    <row r="275" spans="1:31" x14ac:dyDescent="0.2">
      <c r="A275" s="1045">
        <v>43006</v>
      </c>
      <c r="B275">
        <v>9</v>
      </c>
      <c r="C275">
        <v>28</v>
      </c>
      <c r="D275" s="3">
        <f>'finished water daily demand'!D275/'finished water daily demand'!D$371</f>
        <v>0.8906658545001257</v>
      </c>
      <c r="E275" s="3">
        <f>'finished water daily demand'!E275/'finished water daily demand'!E$371</f>
        <v>1.0641883408945894</v>
      </c>
      <c r="F275" s="3">
        <f>'finished water daily demand'!F275/'finished water daily demand'!F$371</f>
        <v>0.99318179495698489</v>
      </c>
      <c r="G275" s="3">
        <f>'finished water daily demand'!G275/'finished water daily demand'!G$371</f>
        <v>0.98362229270832402</v>
      </c>
      <c r="H275" s="3">
        <f>'finished water daily demand'!H275/'finished water daily demand'!H$371</f>
        <v>0.95750376088320932</v>
      </c>
      <c r="I275" s="3">
        <f>'finished water daily demand'!I275/'finished water daily demand'!I$371</f>
        <v>1.1617485228774442</v>
      </c>
      <c r="J275" s="3">
        <f>'finished water daily demand'!J275/'finished water daily demand'!J$371</f>
        <v>1.0778446636208543</v>
      </c>
      <c r="K275" s="3">
        <f>'finished water daily demand'!K275/'finished water daily demand'!K$371</f>
        <v>0.99266723552233038</v>
      </c>
      <c r="L275" s="3">
        <f>'finished water daily demand'!L275/'finished water daily demand'!L$371</f>
        <v>1.0188071952739117</v>
      </c>
      <c r="M275" s="3">
        <f>'finished water daily demand'!M275/'finished water daily demand'!M$371</f>
        <v>0.96492261363145015</v>
      </c>
      <c r="N275" s="3">
        <f>'finished water daily demand'!N275/'finished water daily demand'!N$371</f>
        <v>1.1059989436207456</v>
      </c>
      <c r="O275" s="3">
        <f>'finished water daily demand'!O275/'finished water daily demand'!O$371</f>
        <v>1.1765457264713994</v>
      </c>
      <c r="P275" s="3">
        <f>'finished water daily demand'!P275/'finished water daily demand'!P$371</f>
        <v>1.1036293364779</v>
      </c>
      <c r="Q275" s="3">
        <f>'finished water daily demand'!Q275/'finished water daily demand'!Q$371</f>
        <v>1.0893704443554459</v>
      </c>
      <c r="R275" s="3">
        <f>'finished water daily demand'!R275/'finished water daily demand'!R$371</f>
        <v>1.0068644415936467</v>
      </c>
      <c r="S275" s="3">
        <f>'finished water daily demand'!S275/'finished water daily demand'!S$371</f>
        <v>0.90067489206643814</v>
      </c>
      <c r="T275" s="3">
        <f>'finished water daily demand'!T275/'finished water daily demand'!T$371</f>
        <v>1.0988776831338392</v>
      </c>
      <c r="U275" s="3">
        <f>'finished water daily demand'!U275/'finished water daily demand'!U$371</f>
        <v>1.2489936131198254</v>
      </c>
      <c r="V275" s="3">
        <f>'finished water daily demand'!V275/'finished water daily demand'!V$371</f>
        <v>1.0613587514974627</v>
      </c>
      <c r="W275" s="3">
        <f>'finished water daily demand'!W275/'finished water daily demand'!W$371</f>
        <v>1.2271337083285945</v>
      </c>
      <c r="X275" s="3">
        <f>'finished water daily demand'!X275/'finished water daily demand'!X$371</f>
        <v>1.191555859566042</v>
      </c>
      <c r="Y275" s="3"/>
      <c r="AA275" s="1052">
        <f t="shared" si="20"/>
        <v>0.8906658545001257</v>
      </c>
      <c r="AB275" s="1052">
        <f t="shared" si="21"/>
        <v>0.99266723552233038</v>
      </c>
      <c r="AC275" s="1052">
        <f t="shared" si="22"/>
        <v>1.0641883408945894</v>
      </c>
      <c r="AD275" s="1052">
        <f t="shared" si="23"/>
        <v>1.1059989436207456</v>
      </c>
      <c r="AE275" s="1052">
        <f t="shared" si="24"/>
        <v>1.2489936131198254</v>
      </c>
    </row>
    <row r="276" spans="1:31" x14ac:dyDescent="0.2">
      <c r="A276" s="1045">
        <v>43007</v>
      </c>
      <c r="B276">
        <v>9</v>
      </c>
      <c r="C276">
        <v>29</v>
      </c>
      <c r="D276" s="3">
        <f>'finished water daily demand'!D276/'finished water daily demand'!D$371</f>
        <v>0.99783512440342848</v>
      </c>
      <c r="E276" s="3">
        <f>'finished water daily demand'!E276/'finished water daily demand'!E$371</f>
        <v>0.9732898640645008</v>
      </c>
      <c r="F276" s="3">
        <f>'finished water daily demand'!F276/'finished water daily demand'!F$371</f>
        <v>0.91067742447477407</v>
      </c>
      <c r="G276" s="3">
        <f>'finished water daily demand'!G276/'finished water daily demand'!G$371</f>
        <v>1.0761880241067399</v>
      </c>
      <c r="H276" s="3">
        <f>'finished water daily demand'!H276/'finished water daily demand'!H$371</f>
        <v>1.0149622109077083</v>
      </c>
      <c r="I276" s="3">
        <f>'finished water daily demand'!I276/'finished water daily demand'!I$371</f>
        <v>1.1731336078012655</v>
      </c>
      <c r="J276" s="3">
        <f>'finished water daily demand'!J276/'finished water daily demand'!J$371</f>
        <v>0.99570428982770309</v>
      </c>
      <c r="K276" s="3">
        <f>'finished water daily demand'!K276/'finished water daily demand'!K$371</f>
        <v>1.2188172833627717</v>
      </c>
      <c r="L276" s="3">
        <f>'finished water daily demand'!L276/'finished water daily demand'!L$371</f>
        <v>1.0367566689206902</v>
      </c>
      <c r="M276" s="3">
        <f>'finished water daily demand'!M276/'finished water daily demand'!M$371</f>
        <v>0.97477267367686182</v>
      </c>
      <c r="N276" s="3">
        <f>'finished water daily demand'!N276/'finished water daily demand'!N$371</f>
        <v>1.006777805263817</v>
      </c>
      <c r="O276" s="3">
        <f>'finished water daily demand'!O276/'finished water daily demand'!O$371</f>
        <v>1.0913513063144422</v>
      </c>
      <c r="P276" s="3">
        <f>'finished water daily demand'!P276/'finished water daily demand'!P$371</f>
        <v>1.0014548542432422</v>
      </c>
      <c r="Q276" s="3">
        <f>'finished water daily demand'!Q276/'finished water daily demand'!Q$371</f>
        <v>1.0891447928099742</v>
      </c>
      <c r="R276" s="3">
        <f>'finished water daily demand'!R276/'finished water daily demand'!R$371</f>
        <v>1.0147305700435973</v>
      </c>
      <c r="S276" s="3">
        <f>'finished water daily demand'!S276/'finished water daily demand'!S$371</f>
        <v>0.98366902381613497</v>
      </c>
      <c r="T276" s="3">
        <f>'finished water daily demand'!T276/'finished water daily demand'!T$371</f>
        <v>1.0009662420140848</v>
      </c>
      <c r="U276" s="3">
        <f>'finished water daily demand'!U276/'finished water daily demand'!U$371</f>
        <v>1.1936011955343018</v>
      </c>
      <c r="V276" s="3">
        <f>'finished water daily demand'!V276/'finished water daily demand'!V$371</f>
        <v>1.0122289369251836</v>
      </c>
      <c r="W276" s="3">
        <f>'finished water daily demand'!W276/'finished water daily demand'!W$371</f>
        <v>1.1716929955686175</v>
      </c>
      <c r="X276" s="3">
        <f>'finished water daily demand'!X276/'finished water daily demand'!X$371</f>
        <v>1.1779243126266228</v>
      </c>
      <c r="Y276" s="3"/>
      <c r="AA276" s="1052">
        <f t="shared" si="20"/>
        <v>0.91067742447477407</v>
      </c>
      <c r="AB276" s="1052">
        <f t="shared" si="21"/>
        <v>0.99783512440342848</v>
      </c>
      <c r="AC276" s="1052">
        <f t="shared" si="22"/>
        <v>1.0147305700435973</v>
      </c>
      <c r="AD276" s="1052">
        <f t="shared" si="23"/>
        <v>1.0913513063144422</v>
      </c>
      <c r="AE276" s="1052">
        <f t="shared" si="24"/>
        <v>1.2188172833627717</v>
      </c>
    </row>
    <row r="277" spans="1:31" x14ac:dyDescent="0.2">
      <c r="A277" s="1045">
        <v>43008</v>
      </c>
      <c r="B277">
        <v>9</v>
      </c>
      <c r="C277">
        <v>30</v>
      </c>
      <c r="D277" s="3">
        <f>'finished water daily demand'!D277/'finished water daily demand'!D$371</f>
        <v>0.91198947329477187</v>
      </c>
      <c r="E277" s="3">
        <f>'finished water daily demand'!E277/'finished water daily demand'!E$371</f>
        <v>1.0135458996238382</v>
      </c>
      <c r="F277" s="3">
        <f>'finished water daily demand'!F277/'finished water daily demand'!F$371</f>
        <v>0.95242662399589273</v>
      </c>
      <c r="G277" s="3">
        <f>'finished water daily demand'!G277/'finished water daily demand'!G$371</f>
        <v>1.0567372090535774</v>
      </c>
      <c r="H277" s="3">
        <f>'finished water daily demand'!H277/'finished water daily demand'!H$371</f>
        <v>0.98367221567640983</v>
      </c>
      <c r="I277" s="3">
        <f>'finished water daily demand'!I277/'finished water daily demand'!I$371</f>
        <v>1.2008553860126026</v>
      </c>
      <c r="J277" s="3">
        <f>'finished water daily demand'!J277/'finished water daily demand'!J$371</f>
        <v>0.98495043392002068</v>
      </c>
      <c r="K277" s="3">
        <f>'finished water daily demand'!K277/'finished water daily demand'!K$371</f>
        <v>1.0771865551551008</v>
      </c>
      <c r="L277" s="3">
        <f>'finished water daily demand'!L277/'finished water daily demand'!L$371</f>
        <v>1.0446018622079551</v>
      </c>
      <c r="M277" s="3">
        <f>'finished water daily demand'!M277/'finished water daily demand'!M$371</f>
        <v>0.96358116576534369</v>
      </c>
      <c r="N277" s="3">
        <f>'finished water daily demand'!N277/'finished water daily demand'!N$371</f>
        <v>1.063147032707749</v>
      </c>
      <c r="O277" s="3">
        <f>'finished water daily demand'!O277/'finished water daily demand'!O$371</f>
        <v>1.1362850722200104</v>
      </c>
      <c r="P277" s="3">
        <f>'finished water daily demand'!P277/'finished water daily demand'!P$371</f>
        <v>1.0072519879870525</v>
      </c>
      <c r="Q277" s="3">
        <f>'finished water daily demand'!Q277/'finished water daily demand'!Q$371</f>
        <v>1.1369077032681463</v>
      </c>
      <c r="R277" s="3">
        <f>'finished water daily demand'!R277/'finished water daily demand'!R$371</f>
        <v>1.0181017679507187</v>
      </c>
      <c r="S277" s="3">
        <f>'finished water daily demand'!S277/'finished water daily demand'!S$371</f>
        <v>1.0730301347175579</v>
      </c>
      <c r="T277" s="3">
        <f>'finished water daily demand'!T277/'finished water daily demand'!T$371</f>
        <v>1.0782286554735641</v>
      </c>
      <c r="U277" s="3">
        <f>'finished water daily demand'!U277/'finished water daily demand'!U$371</f>
        <v>1.1333623386591671</v>
      </c>
      <c r="V277" s="3">
        <f>'finished water daily demand'!V277/'finished water daily demand'!V$371</f>
        <v>0.99536917136544167</v>
      </c>
      <c r="W277" s="3">
        <f>'finished water daily demand'!W277/'finished water daily demand'!W$371</f>
        <v>1.2168754722839843</v>
      </c>
      <c r="X277" s="3">
        <f>'finished water daily demand'!X277/'finished water daily demand'!X$371</f>
        <v>1.1636842227884263</v>
      </c>
      <c r="Y277" s="3"/>
      <c r="AA277" s="1052">
        <f t="shared" si="20"/>
        <v>0.91198947329477187</v>
      </c>
      <c r="AB277" s="1052">
        <f t="shared" si="21"/>
        <v>0.99536917136544167</v>
      </c>
      <c r="AC277" s="1052">
        <f t="shared" si="22"/>
        <v>1.0567372090535774</v>
      </c>
      <c r="AD277" s="1052">
        <f t="shared" si="23"/>
        <v>1.1333623386591671</v>
      </c>
      <c r="AE277" s="1052">
        <f t="shared" si="24"/>
        <v>1.2168754722839843</v>
      </c>
    </row>
    <row r="278" spans="1:31" x14ac:dyDescent="0.2">
      <c r="A278" s="1045">
        <v>43009</v>
      </c>
      <c r="B278">
        <v>10</v>
      </c>
      <c r="C278">
        <v>1</v>
      </c>
      <c r="D278" s="3">
        <f>'finished water daily demand'!D278/'finished water daily demand'!D$371</f>
        <v>0.93620676572229422</v>
      </c>
      <c r="E278" s="3">
        <f>'finished water daily demand'!E278/'finished water daily demand'!E$371</f>
        <v>1.0399650121381045</v>
      </c>
      <c r="F278" s="3">
        <f>'finished water daily demand'!F278/'finished water daily demand'!F$371</f>
        <v>0.9194396021520459</v>
      </c>
      <c r="G278" s="3">
        <f>'finished water daily demand'!G278/'finished water daily demand'!G$371</f>
        <v>1.0651452307000642</v>
      </c>
      <c r="H278" s="3">
        <f>'finished water daily demand'!H278/'finished water daily demand'!H$371</f>
        <v>1.0030368722233782</v>
      </c>
      <c r="I278" s="3">
        <f>'finished water daily demand'!I278/'finished water daily demand'!I$371</f>
        <v>1.1182683414064687</v>
      </c>
      <c r="J278" s="3">
        <f>'finished water daily demand'!J278/'finished water daily demand'!J$371</f>
        <v>0.98017909853435936</v>
      </c>
      <c r="K278" s="3">
        <f>'finished water daily demand'!K278/'finished water daily demand'!K$371</f>
        <v>0.90526104200909929</v>
      </c>
      <c r="L278" s="3">
        <f>'finished water daily demand'!L278/'finished water daily demand'!L$371</f>
        <v>1.0978341684922235</v>
      </c>
      <c r="M278" s="3">
        <f>'finished water daily demand'!M278/'finished water daily demand'!M$371</f>
        <v>0.96120488668824045</v>
      </c>
      <c r="N278" s="3">
        <f>'finished water daily demand'!N278/'finished water daily demand'!N$371</f>
        <v>1.0337720881270887</v>
      </c>
      <c r="O278" s="3">
        <f>'finished water daily demand'!O278/'finished water daily demand'!O$371</f>
        <v>1.0212546315017557</v>
      </c>
      <c r="P278" s="3">
        <f>'finished water daily demand'!P278/'finished water daily demand'!P$371</f>
        <v>1.015005654369399</v>
      </c>
      <c r="Q278" s="3">
        <f>'finished water daily demand'!Q278/'finished water daily demand'!Q$371</f>
        <v>1.1546965667694971</v>
      </c>
      <c r="R278" s="3">
        <f>'finished water daily demand'!R278/'finished water daily demand'!R$371</f>
        <v>1.0585561428361778</v>
      </c>
      <c r="S278" s="3">
        <f>'finished water daily demand'!S278/'finished water daily demand'!S$371</f>
        <v>0.96728615348420732</v>
      </c>
      <c r="T278" s="3">
        <f>'finished water daily demand'!T278/'finished water daily demand'!T$371</f>
        <v>1.0196869748504318</v>
      </c>
      <c r="U278" s="3">
        <f>'finished water daily demand'!U278/'finished water daily demand'!U$371</f>
        <v>1.1189395471994827</v>
      </c>
      <c r="V278" s="3">
        <f>'finished water daily demand'!V278/'finished water daily demand'!V$371</f>
        <v>1.1174308224766947</v>
      </c>
      <c r="W278" s="3">
        <f>'finished water daily demand'!W278/'finished water daily demand'!W$371</f>
        <v>1.3392086154510687</v>
      </c>
      <c r="X278" s="3">
        <f>'finished water daily demand'!X278/'finished water daily demand'!X$371</f>
        <v>0.99815828200030787</v>
      </c>
      <c r="Y278" s="3"/>
      <c r="AA278" s="1052">
        <f t="shared" si="20"/>
        <v>0.90526104200909929</v>
      </c>
      <c r="AB278" s="1052">
        <f t="shared" si="21"/>
        <v>0.98017909853435936</v>
      </c>
      <c r="AC278" s="1052">
        <f t="shared" si="22"/>
        <v>1.0212546315017557</v>
      </c>
      <c r="AD278" s="1052">
        <f t="shared" si="23"/>
        <v>1.0978341684922235</v>
      </c>
      <c r="AE278" s="1052">
        <f t="shared" si="24"/>
        <v>1.3392086154510687</v>
      </c>
    </row>
    <row r="279" spans="1:31" x14ac:dyDescent="0.2">
      <c r="A279" s="1045">
        <v>43010</v>
      </c>
      <c r="B279">
        <v>10</v>
      </c>
      <c r="C279">
        <v>2</v>
      </c>
      <c r="D279" s="3">
        <f>'finished water daily demand'!D279/'finished water daily demand'!D$371</f>
        <v>0.95839159690767739</v>
      </c>
      <c r="E279" s="3">
        <f>'finished water daily demand'!E279/'finished water daily demand'!E$371</f>
        <v>1.1015515184873248</v>
      </c>
      <c r="F279" s="3">
        <f>'finished water daily demand'!F279/'finished water daily demand'!F$371</f>
        <v>1.2182004082489406</v>
      </c>
      <c r="G279" s="3">
        <f>'finished water daily demand'!G279/'finished water daily demand'!G$371</f>
        <v>1.060805606624458</v>
      </c>
      <c r="H279" s="3">
        <f>'finished water daily demand'!H279/'finished water daily demand'!H$371</f>
        <v>0.99926113803178795</v>
      </c>
      <c r="I279" s="3">
        <f>'finished water daily demand'!I279/'finished water daily demand'!I$371</f>
        <v>1.1318943001883122</v>
      </c>
      <c r="J279" s="3">
        <f>'finished water daily demand'!J279/'finished water daily demand'!J$371</f>
        <v>1.0679716696305246</v>
      </c>
      <c r="K279" s="3">
        <f>'finished water daily demand'!K279/'finished water daily demand'!K$371</f>
        <v>1.0096754442879372</v>
      </c>
      <c r="L279" s="3">
        <f>'finished water daily demand'!L279/'finished water daily demand'!L$371</f>
        <v>1.0503522656645889</v>
      </c>
      <c r="M279" s="3">
        <f>'finished water daily demand'!M279/'finished water daily demand'!M$371</f>
        <v>0.9741594403666417</v>
      </c>
      <c r="N279" s="3">
        <f>'finished water daily demand'!N279/'finished water daily demand'!N$371</f>
        <v>1.049508665581014</v>
      </c>
      <c r="O279" s="3">
        <f>'finished water daily demand'!O279/'finished water daily demand'!O$371</f>
        <v>1.055044823462743</v>
      </c>
      <c r="P279" s="3">
        <f>'finished water daily demand'!P279/'finished water daily demand'!P$371</f>
        <v>0.94893282252431999</v>
      </c>
      <c r="Q279" s="3">
        <f>'finished water daily demand'!Q279/'finished water daily demand'!Q$371</f>
        <v>1.1982097064546193</v>
      </c>
      <c r="R279" s="3">
        <f>'finished water daily demand'!R279/'finished water daily demand'!R$371</f>
        <v>1.0428238859362771</v>
      </c>
      <c r="S279" s="3">
        <f>'finished water daily demand'!S279/'finished water daily demand'!S$371</f>
        <v>0.8708506213030881</v>
      </c>
      <c r="T279" s="3">
        <f>'finished water daily demand'!T279/'finished water daily demand'!T$371</f>
        <v>1.0296267005267523</v>
      </c>
      <c r="U279" s="3">
        <f>'finished water daily demand'!U279/'finished water daily demand'!U$371</f>
        <v>1.1006237143432251</v>
      </c>
      <c r="V279" s="3">
        <f>'finished water daily demand'!V279/'finished water daily demand'!V$371</f>
        <v>1.0717012967568003</v>
      </c>
      <c r="W279" s="3">
        <f>'finished water daily demand'!W279/'finished water daily demand'!W$371</f>
        <v>1.2518754031140726</v>
      </c>
      <c r="X279" s="3">
        <f>'finished water daily demand'!X279/'finished water daily demand'!X$371</f>
        <v>1.0390634708394286</v>
      </c>
      <c r="Y279" s="3"/>
      <c r="AA279" s="1052">
        <f t="shared" si="20"/>
        <v>0.8708506213030881</v>
      </c>
      <c r="AB279" s="1052">
        <f t="shared" si="21"/>
        <v>1.0096754442879372</v>
      </c>
      <c r="AC279" s="1052">
        <f t="shared" si="22"/>
        <v>1.0503522656645889</v>
      </c>
      <c r="AD279" s="1052">
        <f t="shared" si="23"/>
        <v>1.1006237143432251</v>
      </c>
      <c r="AE279" s="1052">
        <f t="shared" si="24"/>
        <v>1.2518754031140726</v>
      </c>
    </row>
    <row r="280" spans="1:31" x14ac:dyDescent="0.2">
      <c r="A280" s="1045">
        <v>43011</v>
      </c>
      <c r="B280">
        <v>10</v>
      </c>
      <c r="C280">
        <v>3</v>
      </c>
      <c r="D280" s="3">
        <f>'finished water daily demand'!D280/'finished water daily demand'!D$371</f>
        <v>0.99642273608261978</v>
      </c>
      <c r="E280" s="3">
        <f>'finished water daily demand'!E280/'finished water daily demand'!E$371</f>
        <v>1.1653338085943272</v>
      </c>
      <c r="F280" s="3">
        <f>'finished water daily demand'!F280/'finished water daily demand'!F$371</f>
        <v>0.98066439827516805</v>
      </c>
      <c r="G280" s="3">
        <f>'finished water daily demand'!G280/'finished water daily demand'!G$371</f>
        <v>1.1064104060618525</v>
      </c>
      <c r="H280" s="3">
        <f>'finished water daily demand'!H280/'finished water daily demand'!H$371</f>
        <v>0.9500644430205708</v>
      </c>
      <c r="I280" s="3">
        <f>'finished water daily demand'!I280/'finished water daily demand'!I$371</f>
        <v>1.0722942841902752</v>
      </c>
      <c r="J280" s="3">
        <f>'finished water daily demand'!J280/'finished water daily demand'!J$371</f>
        <v>1.1233191601041941</v>
      </c>
      <c r="K280" s="3">
        <f>'finished water daily demand'!K280/'finished water daily demand'!K$371</f>
        <v>1.2579118163945553</v>
      </c>
      <c r="L280" s="3">
        <f>'finished water daily demand'!L280/'finished water daily demand'!L$371</f>
        <v>1.0425481466877289</v>
      </c>
      <c r="M280" s="3">
        <f>'finished water daily demand'!M280/'finished water daily demand'!M$371</f>
        <v>0.99228815010002569</v>
      </c>
      <c r="N280" s="3">
        <f>'finished water daily demand'!N280/'finished water daily demand'!N$371</f>
        <v>1.0022989332192382</v>
      </c>
      <c r="O280" s="3">
        <f>'finished water daily demand'!O280/'finished water daily demand'!O$371</f>
        <v>1.058998994862433</v>
      </c>
      <c r="P280" s="3">
        <f>'finished water daily demand'!P280/'finished water daily demand'!P$371</f>
        <v>1.0228390313407225</v>
      </c>
      <c r="Q280" s="3">
        <f>'finished water daily demand'!Q280/'finished water daily demand'!Q$371</f>
        <v>1.1867729339582964</v>
      </c>
      <c r="R280" s="3">
        <f>'finished water daily demand'!R280/'finished water daily demand'!R$371</f>
        <v>1.0499408592957558</v>
      </c>
      <c r="S280" s="3">
        <f>'finished water daily demand'!S280/'finished water daily demand'!S$371</f>
        <v>0.88294096684350099</v>
      </c>
      <c r="T280" s="3">
        <f>'finished water daily demand'!T280/'finished water daily demand'!T$371</f>
        <v>1.0616288836164776</v>
      </c>
      <c r="U280" s="3">
        <f>'finished water daily demand'!U280/'finished water daily demand'!U$371</f>
        <v>1.2118905451157527</v>
      </c>
      <c r="V280" s="3">
        <f>'finished water daily demand'!V280/'finished water daily demand'!V$371</f>
        <v>1.1411238608263254</v>
      </c>
      <c r="W280" s="3">
        <f>'finished water daily demand'!W280/'finished water daily demand'!W$371</f>
        <v>1.2750585223047679</v>
      </c>
      <c r="X280" s="3">
        <f>'finished water daily demand'!X280/'finished water daily demand'!X$371</f>
        <v>0.95361719024115088</v>
      </c>
      <c r="Y280" s="3"/>
      <c r="AA280" s="1052">
        <f t="shared" si="20"/>
        <v>0.88294096684350099</v>
      </c>
      <c r="AB280" s="1052">
        <f t="shared" si="21"/>
        <v>0.99642273608261978</v>
      </c>
      <c r="AC280" s="1052">
        <f t="shared" si="22"/>
        <v>1.058998994862433</v>
      </c>
      <c r="AD280" s="1052">
        <f t="shared" si="23"/>
        <v>1.1411238608263254</v>
      </c>
      <c r="AE280" s="1052">
        <f t="shared" si="24"/>
        <v>1.2750585223047679</v>
      </c>
    </row>
    <row r="281" spans="1:31" x14ac:dyDescent="0.2">
      <c r="A281" s="1045">
        <v>43012</v>
      </c>
      <c r="B281">
        <v>10</v>
      </c>
      <c r="C281">
        <v>4</v>
      </c>
      <c r="D281" s="3">
        <f>'finished water daily demand'!D281/'finished water daily demand'!D$371</f>
        <v>1.0626327446824746</v>
      </c>
      <c r="E281" s="3">
        <f>'finished water daily demand'!E281/'finished water daily demand'!E$371</f>
        <v>1.1781599740366095</v>
      </c>
      <c r="F281" s="3">
        <f>'finished water daily demand'!F281/'finished water daily demand'!F$371</f>
        <v>0.98846936326500678</v>
      </c>
      <c r="G281" s="3">
        <f>'finished water daily demand'!G281/'finished water daily demand'!G$371</f>
        <v>0.97657040358546432</v>
      </c>
      <c r="H281" s="3">
        <f>'finished water daily demand'!H281/'finished water daily demand'!H$371</f>
        <v>0.95582150307507507</v>
      </c>
      <c r="I281" s="3">
        <f>'finished water daily demand'!I281/'finished water daily demand'!I$371</f>
        <v>1.1320388726952813</v>
      </c>
      <c r="J281" s="3">
        <f>'finished water daily demand'!J281/'finished water daily demand'!J$371</f>
        <v>1.1515434440393741</v>
      </c>
      <c r="K281" s="3">
        <f>'finished water daily demand'!K281/'finished water daily demand'!K$371</f>
        <v>1.0081798349281805</v>
      </c>
      <c r="L281" s="3">
        <f>'finished water daily demand'!L281/'finished water daily demand'!L$371</f>
        <v>1.0995182152188092</v>
      </c>
      <c r="M281" s="3">
        <f>'finished water daily demand'!M281/'finished water daily demand'!M$371</f>
        <v>0.97979352140428955</v>
      </c>
      <c r="N281" s="3">
        <f>'finished water daily demand'!N281/'finished water daily demand'!N$371</f>
        <v>0.96263468799562668</v>
      </c>
      <c r="O281" s="3">
        <f>'finished water daily demand'!O281/'finished water daily demand'!O$371</f>
        <v>1.0870376647875075</v>
      </c>
      <c r="P281" s="3">
        <f>'finished water daily demand'!P281/'finished water daily demand'!P$371</f>
        <v>0.97822284076492194</v>
      </c>
      <c r="Q281" s="3">
        <f>'finished water daily demand'!Q281/'finished water daily demand'!Q$371</f>
        <v>1.1325112589905399</v>
      </c>
      <c r="R281" s="3">
        <f>'finished water daily demand'!R281/'finished water daily demand'!R$371</f>
        <v>1.039827265574391</v>
      </c>
      <c r="S281" s="3">
        <f>'finished water daily demand'!S281/'finished water daily demand'!S$371</f>
        <v>0.92352580471123058</v>
      </c>
      <c r="T281" s="3">
        <f>'finished water daily demand'!T281/'finished water daily demand'!T$371</f>
        <v>1.1046794394395603</v>
      </c>
      <c r="U281" s="3">
        <f>'finished water daily demand'!U281/'finished water daily demand'!U$371</f>
        <v>1.1835269577978642</v>
      </c>
      <c r="V281" s="3">
        <f>'finished water daily demand'!V281/'finished water daily demand'!V$371</f>
        <v>1.2132165235139092</v>
      </c>
      <c r="W281" s="3">
        <f>'finished water daily demand'!W281/'finished water daily demand'!W$371</f>
        <v>1.2700603266372703</v>
      </c>
      <c r="X281" s="3">
        <f>'finished water daily demand'!X281/'finished water daily demand'!X$371</f>
        <v>0.99353231454723168</v>
      </c>
      <c r="Y281" s="3"/>
      <c r="AA281" s="1052">
        <f t="shared" si="20"/>
        <v>0.92352580471123058</v>
      </c>
      <c r="AB281" s="1052">
        <f t="shared" si="21"/>
        <v>0.97979352140428955</v>
      </c>
      <c r="AC281" s="1052">
        <f t="shared" si="22"/>
        <v>1.0626327446824746</v>
      </c>
      <c r="AD281" s="1052">
        <f t="shared" si="23"/>
        <v>1.1325112589905399</v>
      </c>
      <c r="AE281" s="1052">
        <f t="shared" si="24"/>
        <v>1.2700603266372703</v>
      </c>
    </row>
    <row r="282" spans="1:31" x14ac:dyDescent="0.2">
      <c r="A282" s="1045">
        <v>43013</v>
      </c>
      <c r="B282">
        <v>10</v>
      </c>
      <c r="C282">
        <v>5</v>
      </c>
      <c r="D282" s="3">
        <f>'finished water daily demand'!D282/'finished water daily demand'!D$371</f>
        <v>1.0743796816921261</v>
      </c>
      <c r="E282" s="3">
        <f>'finished water daily demand'!E282/'finished water daily demand'!E$371</f>
        <v>1.1730364786017846</v>
      </c>
      <c r="F282" s="3">
        <f>'finished water daily demand'!F282/'finished water daily demand'!F$371</f>
        <v>1.1647805771156574</v>
      </c>
      <c r="G282" s="3">
        <f>'finished water daily demand'!G282/'finished water daily demand'!G$371</f>
        <v>1.0066765456099804</v>
      </c>
      <c r="H282" s="3">
        <f>'finished water daily demand'!H282/'finished water daily demand'!H$371</f>
        <v>1.0066256888807315</v>
      </c>
      <c r="I282" s="3">
        <f>'finished water daily demand'!I282/'finished water daily demand'!I$371</f>
        <v>1.1401710762122967</v>
      </c>
      <c r="J282" s="3">
        <f>'finished water daily demand'!J282/'finished water daily demand'!J$371</f>
        <v>1.1535987885131973</v>
      </c>
      <c r="K282" s="3">
        <f>'finished water daily demand'!K282/'finished water daily demand'!K$371</f>
        <v>1.0210490317446927</v>
      </c>
      <c r="L282" s="3">
        <f>'finished water daily demand'!L282/'finished water daily demand'!L$371</f>
        <v>1.0356476625397679</v>
      </c>
      <c r="M282" s="3">
        <f>'finished water daily demand'!M282/'finished water daily demand'!M$371</f>
        <v>0.96085994295124155</v>
      </c>
      <c r="N282" s="3">
        <f>'finished water daily demand'!N282/'finished water daily demand'!N$371</f>
        <v>1.0461192488986302</v>
      </c>
      <c r="O282" s="3">
        <f>'finished water daily demand'!O282/'finished water daily demand'!O$371</f>
        <v>1.0809266726243503</v>
      </c>
      <c r="P282" s="3">
        <f>'finished water daily demand'!P282/'finished water daily demand'!P$371</f>
        <v>1.0105780934725637</v>
      </c>
      <c r="Q282" s="3">
        <f>'finished water daily demand'!Q282/'finished water daily demand'!Q$371</f>
        <v>1.1518157487056422</v>
      </c>
      <c r="R282" s="3">
        <f>'finished water daily demand'!R282/'finished water daily demand'!R$371</f>
        <v>0.95742020562253016</v>
      </c>
      <c r="S282" s="3">
        <f>'finished water daily demand'!S282/'finished water daily demand'!S$371</f>
        <v>0.9387916611568905</v>
      </c>
      <c r="T282" s="3">
        <f>'finished water daily demand'!T282/'finished water daily demand'!T$371</f>
        <v>1.125252271425812</v>
      </c>
      <c r="U282" s="3">
        <f>'finished water daily demand'!U282/'finished water daily demand'!U$371</f>
        <v>1.2066256700841969</v>
      </c>
      <c r="V282" s="3">
        <f>'finished water daily demand'!V282/'finished water daily demand'!V$371</f>
        <v>1.1876598653124906</v>
      </c>
      <c r="W282" s="3">
        <f>'finished water daily demand'!W282/'finished water daily demand'!W$371</f>
        <v>1.1531106992571447</v>
      </c>
      <c r="X282" s="3">
        <f>'finished water daily demand'!X282/'finished water daily demand'!X$371</f>
        <v>0.99804746002463363</v>
      </c>
      <c r="Y282" s="3"/>
      <c r="AA282" s="1052">
        <f t="shared" si="20"/>
        <v>0.9387916611568905</v>
      </c>
      <c r="AB282" s="1052">
        <f t="shared" si="21"/>
        <v>1.0066765456099804</v>
      </c>
      <c r="AC282" s="1052">
        <f t="shared" si="22"/>
        <v>1.0743796816921261</v>
      </c>
      <c r="AD282" s="1052">
        <f t="shared" si="23"/>
        <v>1.1531106992571447</v>
      </c>
      <c r="AE282" s="1052">
        <f t="shared" si="24"/>
        <v>1.2066256700841969</v>
      </c>
    </row>
    <row r="283" spans="1:31" x14ac:dyDescent="0.2">
      <c r="A283" s="1045">
        <v>43014</v>
      </c>
      <c r="B283">
        <v>10</v>
      </c>
      <c r="C283">
        <v>6</v>
      </c>
      <c r="D283" s="3">
        <f>'finished water daily demand'!D283/'finished water daily demand'!D$371</f>
        <v>1.0493700738651259</v>
      </c>
      <c r="E283" s="3">
        <f>'finished water daily demand'!E283/'finished water daily demand'!E$371</f>
        <v>0.96886344283849579</v>
      </c>
      <c r="F283" s="3">
        <f>'finished water daily demand'!F283/'finished water daily demand'!F$371</f>
        <v>0.93898883049923643</v>
      </c>
      <c r="G283" s="3">
        <f>'finished water daily demand'!G283/'finished water daily demand'!G$371</f>
        <v>1.143917157001018</v>
      </c>
      <c r="H283" s="3">
        <f>'finished water daily demand'!H283/'finished water daily demand'!H$371</f>
        <v>1.0049434310725971</v>
      </c>
      <c r="I283" s="3">
        <f>'finished water daily demand'!I283/'finished water daily demand'!I$371</f>
        <v>1.0977390454168476</v>
      </c>
      <c r="J283" s="3">
        <f>'finished water daily demand'!J283/'finished water daily demand'!J$371</f>
        <v>1.046096932016263</v>
      </c>
      <c r="K283" s="3">
        <f>'finished water daily demand'!K283/'finished water daily demand'!K$371</f>
        <v>1.0958294997325349</v>
      </c>
      <c r="L283" s="3">
        <f>'finished water daily demand'!L283/'finished water daily demand'!L$371</f>
        <v>1.0319920489137651</v>
      </c>
      <c r="M283" s="3">
        <f>'finished water daily demand'!M283/'finished water daily demand'!M$371</f>
        <v>0.90919503656519163</v>
      </c>
      <c r="N283" s="3">
        <f>'finished water daily demand'!N283/'finished water daily demand'!N$371</f>
        <v>1.1113251698359201</v>
      </c>
      <c r="O283" s="3">
        <f>'finished water daily demand'!O283/'finished water daily demand'!O$371</f>
        <v>1.1005177945591782</v>
      </c>
      <c r="P283" s="3">
        <f>'finished water daily demand'!P283/'finished water daily demand'!P$371</f>
        <v>0.98333156487665496</v>
      </c>
      <c r="Q283" s="3">
        <f>'finished water daily demand'!Q283/'finished water daily demand'!Q$371</f>
        <v>1.107573002356828</v>
      </c>
      <c r="R283" s="3">
        <f>'finished water daily demand'!R283/'finished water daily demand'!R$371</f>
        <v>0.98588809906044583</v>
      </c>
      <c r="S283" s="3">
        <f>'finished water daily demand'!S283/'finished water daily demand'!S$371</f>
        <v>0.96336596665478169</v>
      </c>
      <c r="T283" s="3">
        <f>'finished water daily demand'!T283/'finished water daily demand'!T$371</f>
        <v>1.0616288836164776</v>
      </c>
      <c r="U283" s="3">
        <f>'finished water daily demand'!U283/'finished water daily demand'!U$371</f>
        <v>1.2366453448533261</v>
      </c>
      <c r="V283" s="3">
        <f>'finished water daily demand'!V283/'finished water daily demand'!V$371</f>
        <v>1.1234757804364901</v>
      </c>
      <c r="W283" s="3">
        <f>'finished water daily demand'!W283/'finished water daily demand'!W$371</f>
        <v>1.1145770449294903</v>
      </c>
      <c r="X283" s="3">
        <f>'finished water daily demand'!X283/'finished water daily demand'!X$371</f>
        <v>0.95940679632148573</v>
      </c>
      <c r="Y283" s="3"/>
      <c r="AA283" s="1052">
        <f t="shared" si="20"/>
        <v>0.90919503656519163</v>
      </c>
      <c r="AB283" s="1052">
        <f t="shared" si="21"/>
        <v>0.98333156487665496</v>
      </c>
      <c r="AC283" s="1052">
        <f t="shared" si="22"/>
        <v>1.0493700738651259</v>
      </c>
      <c r="AD283" s="1052">
        <f t="shared" si="23"/>
        <v>1.107573002356828</v>
      </c>
      <c r="AE283" s="1052">
        <f t="shared" si="24"/>
        <v>1.2366453448533261</v>
      </c>
    </row>
    <row r="284" spans="1:31" x14ac:dyDescent="0.2">
      <c r="A284" s="1045">
        <v>43015</v>
      </c>
      <c r="B284">
        <v>10</v>
      </c>
      <c r="C284">
        <v>7</v>
      </c>
      <c r="D284" s="3">
        <f>'finished water daily demand'!D284/'finished water daily demand'!D$371</f>
        <v>0.97330779551524071</v>
      </c>
      <c r="E284" s="3">
        <f>'finished water daily demand'!E284/'finished water daily demand'!E$371</f>
        <v>0.93160482637708297</v>
      </c>
      <c r="F284" s="3">
        <f>'finished water daily demand'!F284/'finished water daily demand'!F$371</f>
        <v>0.92945351949749944</v>
      </c>
      <c r="G284" s="3">
        <f>'finished water daily demand'!G284/'finished water daily demand'!G$371</f>
        <v>1.0407735919183128</v>
      </c>
      <c r="H284" s="3">
        <f>'finished water daily demand'!H284/'finished water daily demand'!H$371</f>
        <v>1.0810562510139634</v>
      </c>
      <c r="I284" s="3">
        <f>'finished water daily demand'!I284/'finished water daily demand'!I$371</f>
        <v>1.04728324048461</v>
      </c>
      <c r="J284" s="3">
        <f>'finished water daily demand'!J284/'finished water daily demand'!J$371</f>
        <v>0.94054031225348222</v>
      </c>
      <c r="K284" s="3">
        <f>'finished water daily demand'!K284/'finished water daily demand'!K$371</f>
        <v>0.96581583027274254</v>
      </c>
      <c r="L284" s="3">
        <f>'finished water daily demand'!L284/'finished water daily demand'!L$371</f>
        <v>1.0800900663974673</v>
      </c>
      <c r="M284" s="3">
        <f>'finished water daily demand'!M284/'finished water daily demand'!M$371</f>
        <v>1.0468275876277329</v>
      </c>
      <c r="N284" s="3">
        <f>'finished water daily demand'!N284/'finished water daily demand'!N$371</f>
        <v>1.0965166469497905</v>
      </c>
      <c r="O284" s="3">
        <f>'finished water daily demand'!O284/'finished water daily demand'!O$371</f>
        <v>1.1172331554760495</v>
      </c>
      <c r="P284" s="3">
        <f>'finished water daily demand'!P284/'finished water daily demand'!P$371</f>
        <v>0.85157720771420464</v>
      </c>
      <c r="Q284" s="3">
        <f>'finished water daily demand'!Q284/'finished water daily demand'!Q$371</f>
        <v>1.0109189237131251</v>
      </c>
      <c r="R284" s="3">
        <f>'finished water daily demand'!R284/'finished water daily demand'!R$371</f>
        <v>1.0645493835599495</v>
      </c>
      <c r="S284" s="3">
        <f>'finished water daily demand'!S284/'finished water daily demand'!S$371</f>
        <v>1.0058124943329576</v>
      </c>
      <c r="T284" s="3">
        <f>'finished water daily demand'!T284/'finished water daily demand'!T$371</f>
        <v>1.0421989867405728</v>
      </c>
      <c r="U284" s="3">
        <f>'finished water daily demand'!U284/'finished water daily demand'!U$371</f>
        <v>1.1315173371809726</v>
      </c>
      <c r="V284" s="3">
        <f>'finished water daily demand'!V284/'finished water daily demand'!V$371</f>
        <v>1.0834243011656102</v>
      </c>
      <c r="W284" s="3">
        <f>'finished water daily demand'!W284/'finished water daily demand'!W$371</f>
        <v>1.1115838815379795</v>
      </c>
      <c r="X284" s="3">
        <f>'finished water daily demand'!X284/'finished water daily demand'!X$371</f>
        <v>1.0476901380984804</v>
      </c>
      <c r="Y284" s="3"/>
      <c r="AA284" s="1052">
        <f t="shared" si="20"/>
        <v>0.85157720771420464</v>
      </c>
      <c r="AB284" s="1052">
        <f t="shared" si="21"/>
        <v>0.97330779551524071</v>
      </c>
      <c r="AC284" s="1052">
        <f t="shared" si="22"/>
        <v>1.0468275876277329</v>
      </c>
      <c r="AD284" s="1052">
        <f t="shared" si="23"/>
        <v>1.0810562510139634</v>
      </c>
      <c r="AE284" s="1052">
        <f t="shared" si="24"/>
        <v>1.1315173371809726</v>
      </c>
    </row>
    <row r="285" spans="1:31" x14ac:dyDescent="0.2">
      <c r="A285" s="1045">
        <v>43016</v>
      </c>
      <c r="B285">
        <v>10</v>
      </c>
      <c r="C285">
        <v>8</v>
      </c>
      <c r="D285" s="3">
        <f>'finished water daily demand'!D285/'finished water daily demand'!D$371</f>
        <v>0.87361384916353457</v>
      </c>
      <c r="E285" s="3">
        <f>'finished water daily demand'!E285/'finished water daily demand'!E$371</f>
        <v>1.1099512627036021</v>
      </c>
      <c r="F285" s="3">
        <f>'finished water daily demand'!F285/'finished water daily demand'!F$371</f>
        <v>0.89598789130993595</v>
      </c>
      <c r="G285" s="3">
        <f>'finished water daily demand'!G285/'finished water daily demand'!G$371</f>
        <v>1.024616241565387</v>
      </c>
      <c r="H285" s="3">
        <f>'finished water daily demand'!H285/'finished water daily demand'!H$371</f>
        <v>1.0478596969334462</v>
      </c>
      <c r="I285" s="3">
        <f>'finished water daily demand'!I285/'finished water daily demand'!I$371</f>
        <v>1.0181880234570662</v>
      </c>
      <c r="J285" s="3">
        <f>'finished water daily demand'!J285/'finished water daily demand'!J$371</f>
        <v>0.87293416009665259</v>
      </c>
      <c r="K285" s="3">
        <f>'finished water daily demand'!K285/'finished water daily demand'!K$371</f>
        <v>0.98007629160995879</v>
      </c>
      <c r="L285" s="3">
        <f>'finished water daily demand'!L285/'finished water daily demand'!L$371</f>
        <v>1.1676604961799208</v>
      </c>
      <c r="M285" s="3">
        <f>'finished water daily demand'!M285/'finished water daily demand'!M$371</f>
        <v>1.001218360180107</v>
      </c>
      <c r="N285" s="3">
        <f>'finished water daily demand'!N285/'finished water daily demand'!N$371</f>
        <v>1.0587892112589699</v>
      </c>
      <c r="O285" s="3">
        <f>'finished water daily demand'!O285/'finished water daily demand'!O$371</f>
        <v>1.117592625603294</v>
      </c>
      <c r="P285" s="3">
        <f>'finished water daily demand'!P285/'finished water daily demand'!P$371</f>
        <v>0.85016415636415077</v>
      </c>
      <c r="Q285" s="3">
        <f>'finished water daily demand'!Q285/'finished water daily demand'!Q$371</f>
        <v>0.99061028462067391</v>
      </c>
      <c r="R285" s="3">
        <f>'finished water daily demand'!R285/'finished water daily demand'!R$371</f>
        <v>1.125230945888138</v>
      </c>
      <c r="S285" s="3">
        <f>'finished water daily demand'!S285/'finished water daily demand'!S$371</f>
        <v>0.95517453148881792</v>
      </c>
      <c r="T285" s="3">
        <f>'finished water daily demand'!T285/'finished water daily demand'!T$371</f>
        <v>0.94884295841777433</v>
      </c>
      <c r="U285" s="3">
        <f>'finished water daily demand'!U285/'finished water daily demand'!U$371</f>
        <v>1.0651131739308572</v>
      </c>
      <c r="V285" s="3">
        <f>'finished water daily demand'!V285/'finished water daily demand'!V$371</f>
        <v>1.131486076290666</v>
      </c>
      <c r="W285" s="3">
        <f>'finished water daily demand'!W285/'finished water daily demand'!W$371</f>
        <v>1.1735366339436415</v>
      </c>
      <c r="X285" s="3">
        <f>'finished water daily demand'!X285/'finished water daily demand'!X$371</f>
        <v>1.0816405890814569</v>
      </c>
      <c r="Y285" s="3"/>
      <c r="AA285" s="1052">
        <f t="shared" si="20"/>
        <v>0.85016415636415077</v>
      </c>
      <c r="AB285" s="1052">
        <f t="shared" si="21"/>
        <v>0.95517453148881792</v>
      </c>
      <c r="AC285" s="1052">
        <f t="shared" si="22"/>
        <v>1.024616241565387</v>
      </c>
      <c r="AD285" s="1052">
        <f t="shared" si="23"/>
        <v>1.1099512627036021</v>
      </c>
      <c r="AE285" s="1052">
        <f t="shared" si="24"/>
        <v>1.1735366339436415</v>
      </c>
    </row>
    <row r="286" spans="1:31" x14ac:dyDescent="0.2">
      <c r="A286" s="1045">
        <v>43017</v>
      </c>
      <c r="B286">
        <v>10</v>
      </c>
      <c r="C286">
        <v>9</v>
      </c>
      <c r="D286" s="3">
        <f>'finished water daily demand'!D286/'finished water daily demand'!D$371</f>
        <v>0.99177218917264054</v>
      </c>
      <c r="E286" s="3">
        <f>'finished water daily demand'!E286/'finished water daily demand'!E$371</f>
        <v>1.0433458220508802</v>
      </c>
      <c r="F286" s="3">
        <f>'finished water daily demand'!F286/'finished water daily demand'!F$371</f>
        <v>1.1007945905480168</v>
      </c>
      <c r="G286" s="3">
        <f>'finished water daily demand'!G286/'finished water daily demand'!G$371</f>
        <v>1.0150070739694026</v>
      </c>
      <c r="H286" s="3">
        <f>'finished water daily demand'!H286/'finished water daily demand'!H$371</f>
        <v>0.95709254230788754</v>
      </c>
      <c r="I286" s="3">
        <f>'finished water daily demand'!I286/'finished water daily demand'!I$371</f>
        <v>0.95753985678350273</v>
      </c>
      <c r="J286" s="3">
        <f>'finished water daily demand'!J286/'finished water daily demand'!J$371</f>
        <v>1.0068618741141722</v>
      </c>
      <c r="K286" s="3">
        <f>'finished water daily demand'!K286/'finished water daily demand'!K$371</f>
        <v>0.99471935069036888</v>
      </c>
      <c r="L286" s="3">
        <f>'finished water daily demand'!L286/'finished water daily demand'!L$371</f>
        <v>1.0760647839778237</v>
      </c>
      <c r="M286" s="3">
        <f>'finished water daily demand'!M286/'finished water daily demand'!M$371</f>
        <v>1.0657611660807806</v>
      </c>
      <c r="N286" s="3">
        <f>'finished water daily demand'!N286/'finished water daily demand'!N$371</f>
        <v>1.1100339634807264</v>
      </c>
      <c r="O286" s="3">
        <f>'finished water daily demand'!O286/'finished water daily demand'!O$371</f>
        <v>1.1295270338278127</v>
      </c>
      <c r="P286" s="3">
        <f>'finished water daily demand'!P286/'finished water daily demand'!P$371</f>
        <v>0.91759931463902489</v>
      </c>
      <c r="Q286" s="3">
        <f>'finished water daily demand'!Q286/'finished water daily demand'!Q$371</f>
        <v>1.0071580646219307</v>
      </c>
      <c r="R286" s="3">
        <f>'finished water daily demand'!R286/'finished water daily demand'!R$371</f>
        <v>1.0866494587288575</v>
      </c>
      <c r="S286" s="3">
        <f>'finished water daily demand'!S286/'finished water daily demand'!S$371</f>
        <v>0.98309987864551263</v>
      </c>
      <c r="T286" s="3">
        <f>'finished water daily demand'!T286/'finished water daily demand'!T$371</f>
        <v>1.0372299402846343</v>
      </c>
      <c r="U286" s="3">
        <f>'finished water daily demand'!U286/'finished water daily demand'!U$371</f>
        <v>1.0435098838952712</v>
      </c>
      <c r="V286" s="3">
        <f>'finished water daily demand'!V286/'finished water daily demand'!V$371</f>
        <v>1.1198107522143215</v>
      </c>
      <c r="W286" s="3">
        <f>'finished water daily demand'!W286/'finished water daily demand'!W$371</f>
        <v>1.14477191795356</v>
      </c>
      <c r="X286" s="3">
        <f>'finished water daily demand'!X286/'finished water daily demand'!X$371</f>
        <v>1.026078828234336</v>
      </c>
      <c r="Y286" s="3"/>
      <c r="AA286" s="1052">
        <f t="shared" si="20"/>
        <v>0.91759931463902489</v>
      </c>
      <c r="AB286" s="1052">
        <f t="shared" si="21"/>
        <v>0.99471935069036888</v>
      </c>
      <c r="AC286" s="1052">
        <f t="shared" si="22"/>
        <v>1.0372299402846343</v>
      </c>
      <c r="AD286" s="1052">
        <f t="shared" si="23"/>
        <v>1.0866494587288575</v>
      </c>
      <c r="AE286" s="1052">
        <f t="shared" si="24"/>
        <v>1.14477191795356</v>
      </c>
    </row>
    <row r="287" spans="1:31" x14ac:dyDescent="0.2">
      <c r="A287" s="1045">
        <v>43018</v>
      </c>
      <c r="B287">
        <v>10</v>
      </c>
      <c r="C287">
        <v>10</v>
      </c>
      <c r="D287" s="3">
        <f>'finished water daily demand'!D287/'finished water daily demand'!D$371</f>
        <v>0.94729918131498569</v>
      </c>
      <c r="E287" s="3">
        <f>'finished water daily demand'!E287/'finished water daily demand'!E$371</f>
        <v>1.0587860157762368</v>
      </c>
      <c r="F287" s="3">
        <f>'finished water daily demand'!F287/'finished water daily demand'!F$371</f>
        <v>1.0464543625998939</v>
      </c>
      <c r="G287" s="3">
        <f>'finished water daily demand'!G287/'finished water daily demand'!G$371</f>
        <v>0.99520753912445048</v>
      </c>
      <c r="H287" s="3">
        <f>'finished water daily demand'!H287/'finished water daily demand'!H$371</f>
        <v>0.98494325490922252</v>
      </c>
      <c r="I287" s="3">
        <f>'finished water daily demand'!I287/'finished water daily demand'!I$371</f>
        <v>0.9670454991167251</v>
      </c>
      <c r="J287" s="3">
        <f>'finished water daily demand'!J287/'finished water daily demand'!J$371</f>
        <v>1.0233413324846479</v>
      </c>
      <c r="K287" s="3">
        <f>'finished water daily demand'!K287/'finished water daily demand'!K$371</f>
        <v>1.2285561350076999</v>
      </c>
      <c r="L287" s="3">
        <f>'finished water daily demand'!L287/'finished water daily demand'!L$371</f>
        <v>1.0795561003622085</v>
      </c>
      <c r="M287" s="3">
        <f>'finished water daily demand'!M287/'finished water daily demand'!M$371</f>
        <v>1.0025214809643248</v>
      </c>
      <c r="N287" s="3">
        <f>'finished water daily demand'!N287/'finished water daily demand'!N$371</f>
        <v>1.0301405702531059</v>
      </c>
      <c r="O287" s="3">
        <f>'finished water daily demand'!O287/'finished water daily demand'!O$371</f>
        <v>1.121546797002984</v>
      </c>
      <c r="P287" s="3">
        <f>'finished water daily demand'!P287/'finished water daily demand'!P$371</f>
        <v>0.9488241262666236</v>
      </c>
      <c r="Q287" s="3">
        <f>'finished water daily demand'!Q287/'finished water daily demand'!Q$371</f>
        <v>1.0428862259882796</v>
      </c>
      <c r="R287" s="3">
        <f>'finished water daily demand'!R287/'finished water daily demand'!R$371</f>
        <v>1.104254603354937</v>
      </c>
      <c r="S287" s="3">
        <f>'finished water daily demand'!S287/'finished water daily demand'!S$371</f>
        <v>0.94104164627065845</v>
      </c>
      <c r="T287" s="3">
        <f>'finished water daily demand'!T287/'finished water daily demand'!T$371</f>
        <v>1.0059897139351406</v>
      </c>
      <c r="U287" s="3">
        <f>'finished water daily demand'!U287/'finished water daily demand'!U$371</f>
        <v>1.0968260127359559</v>
      </c>
      <c r="V287" s="3">
        <f>'finished water daily demand'!V287/'finished water daily demand'!V$371</f>
        <v>1.077089174325383</v>
      </c>
      <c r="W287" s="3">
        <f>'finished water daily demand'!W287/'finished water daily demand'!W$371</f>
        <v>1.1148082686421168</v>
      </c>
      <c r="X287" s="3">
        <f>'finished water daily demand'!X287/'finished water daily demand'!X$371</f>
        <v>0.99428411466866862</v>
      </c>
      <c r="Y287" s="3"/>
      <c r="AA287" s="1052">
        <f t="shared" si="20"/>
        <v>0.94104164627065845</v>
      </c>
      <c r="AB287" s="1052">
        <f t="shared" si="21"/>
        <v>0.99428411466866862</v>
      </c>
      <c r="AC287" s="1052">
        <f t="shared" si="22"/>
        <v>1.0301405702531059</v>
      </c>
      <c r="AD287" s="1052">
        <f t="shared" si="23"/>
        <v>1.0795561003622085</v>
      </c>
      <c r="AE287" s="1052">
        <f t="shared" si="24"/>
        <v>1.2285561350076999</v>
      </c>
    </row>
    <row r="288" spans="1:31" x14ac:dyDescent="0.2">
      <c r="A288" s="1045">
        <v>43019</v>
      </c>
      <c r="B288">
        <v>10</v>
      </c>
      <c r="C288">
        <v>11</v>
      </c>
      <c r="D288" s="3">
        <f>'finished water daily demand'!D288/'finished water daily demand'!D$371</f>
        <v>1.0231203201954646</v>
      </c>
      <c r="E288" s="3">
        <f>'finished water daily demand'!E288/'finished water daily demand'!E$371</f>
        <v>1.1179327623945876</v>
      </c>
      <c r="F288" s="3">
        <f>'finished water daily demand'!F288/'finished water daily demand'!F$371</f>
        <v>0.89256401515873307</v>
      </c>
      <c r="G288" s="3">
        <f>'finished water daily demand'!G288/'finished water daily demand'!G$371</f>
        <v>0.89074658816165053</v>
      </c>
      <c r="H288" s="3">
        <f>'finished water daily demand'!H288/'finished water daily demand'!H$371</f>
        <v>0.96898049748537018</v>
      </c>
      <c r="I288" s="3">
        <f>'finished water daily demand'!I288/'finished water daily demand'!I$371</f>
        <v>0.97640656894297839</v>
      </c>
      <c r="J288" s="3">
        <f>'finished water daily demand'!J288/'finished water daily demand'!J$371</f>
        <v>0.8596845287564705</v>
      </c>
      <c r="K288" s="3">
        <f>'finished water daily demand'!K288/'finished water daily demand'!K$371</f>
        <v>0.96268548510115859</v>
      </c>
      <c r="L288" s="3">
        <f>'finished water daily demand'!L288/'finished water daily demand'!L$371</f>
        <v>1.1319258461279815</v>
      </c>
      <c r="M288" s="3">
        <f>'finished water daily demand'!M288/'finished water daily demand'!M$371</f>
        <v>1.0310368298895631</v>
      </c>
      <c r="N288" s="3">
        <f>'finished water daily demand'!N288/'finished water daily demand'!N$371</f>
        <v>1.0531805336535964</v>
      </c>
      <c r="O288" s="3">
        <f>'finished water daily demand'!O288/'finished water daily demand'!O$371</f>
        <v>1.2186037313590115</v>
      </c>
      <c r="P288" s="3">
        <f>'finished water daily demand'!P288/'finished water daily demand'!P$371</f>
        <v>0.99081711382334992</v>
      </c>
      <c r="Q288" s="3">
        <f>'finished water daily demand'!Q288/'finished water daily demand'!Q$371</f>
        <v>0.98809050902957374</v>
      </c>
      <c r="R288" s="3">
        <f>'finished water daily demand'!R288/'finished water daily demand'!R$371</f>
        <v>1.0244695862197262</v>
      </c>
      <c r="S288" s="3">
        <f>'finished water daily demand'!S288/'finished water daily demand'!S$371</f>
        <v>0.93992463238439061</v>
      </c>
      <c r="T288" s="3">
        <f>'finished water daily demand'!T288/'finished water daily demand'!T$371</f>
        <v>0.99494134120178324</v>
      </c>
      <c r="U288" s="3">
        <f>'finished water daily demand'!U288/'finished water daily demand'!U$371</f>
        <v>1.077175422829445</v>
      </c>
      <c r="V288" s="3">
        <f>'finished water daily demand'!V288/'finished water daily demand'!V$371</f>
        <v>1.064501566554535</v>
      </c>
      <c r="W288" s="3">
        <f>'finished water daily demand'!W288/'finished water daily demand'!W$371</f>
        <v>1.1302033468334705</v>
      </c>
      <c r="X288" s="3">
        <f>'finished water daily demand'!X288/'finished water daily demand'!X$371</f>
        <v>0.97879610330896116</v>
      </c>
      <c r="Y288" s="3"/>
      <c r="AA288" s="1052">
        <f t="shared" si="20"/>
        <v>0.8596845287564705</v>
      </c>
      <c r="AB288" s="1052">
        <f t="shared" si="21"/>
        <v>0.96898049748537018</v>
      </c>
      <c r="AC288" s="1052">
        <f t="shared" si="22"/>
        <v>0.99494134120178324</v>
      </c>
      <c r="AD288" s="1052">
        <f t="shared" si="23"/>
        <v>1.064501566554535</v>
      </c>
      <c r="AE288" s="1052">
        <f t="shared" si="24"/>
        <v>1.2186037313590115</v>
      </c>
    </row>
    <row r="289" spans="1:31" x14ac:dyDescent="0.2">
      <c r="A289" s="1045">
        <v>43020</v>
      </c>
      <c r="B289">
        <v>10</v>
      </c>
      <c r="C289">
        <v>12</v>
      </c>
      <c r="D289" s="3">
        <f>'finished water daily demand'!D289/'finished water daily demand'!D$371</f>
        <v>0.99387354740603862</v>
      </c>
      <c r="E289" s="3">
        <f>'finished water daily demand'!E289/'finished water daily demand'!E$371</f>
        <v>1.108487406865081</v>
      </c>
      <c r="F289" s="3">
        <f>'finished water daily demand'!F289/'finished water daily demand'!F$371</f>
        <v>0.96626939209107865</v>
      </c>
      <c r="G289" s="3">
        <f>'finished water daily demand'!G289/'finished water daily demand'!G$371</f>
        <v>0.86234529845255092</v>
      </c>
      <c r="H289" s="3">
        <f>'finished water daily demand'!H289/'finished water daily demand'!H$371</f>
        <v>1.0186631780856037</v>
      </c>
      <c r="I289" s="3">
        <f>'finished water daily demand'!I289/'finished water daily demand'!I$371</f>
        <v>1.0375245962641917</v>
      </c>
      <c r="J289" s="3">
        <f>'finished water daily demand'!J289/'finished water daily demand'!J$371</f>
        <v>1.077771258461075</v>
      </c>
      <c r="K289" s="3">
        <f>'finished water daily demand'!K289/'finished water daily demand'!K$371</f>
        <v>0.90755662846826091</v>
      </c>
      <c r="L289" s="3">
        <f>'finished water daily demand'!L289/'finished water daily demand'!L$371</f>
        <v>0.99531268972252152</v>
      </c>
      <c r="M289" s="3">
        <f>'finished water daily demand'!M289/'finished water daily demand'!M$371</f>
        <v>0.95679727227103295</v>
      </c>
      <c r="N289" s="3">
        <f>'finished water daily demand'!N289/'finished water daily demand'!N$371</f>
        <v>1.108823457522732</v>
      </c>
      <c r="O289" s="3">
        <f>'finished water daily demand'!O289/'finished water daily demand'!O$371</f>
        <v>1.1521736518442194</v>
      </c>
      <c r="P289" s="3">
        <f>'finished water daily demand'!P289/'finished water daily demand'!P$371</f>
        <v>0.9697083005787005</v>
      </c>
      <c r="Q289" s="3">
        <f>'finished water daily demand'!Q289/'finished water daily demand'!Q$371</f>
        <v>0.98434093251565258</v>
      </c>
      <c r="R289" s="3">
        <f>'finished water daily demand'!R289/'finished water daily demand'!R$371</f>
        <v>0.89561491065863441</v>
      </c>
      <c r="S289" s="3">
        <f>'finished water daily demand'!S289/'finished water daily demand'!S$371</f>
        <v>0.95928620641303219</v>
      </c>
      <c r="T289" s="3">
        <f>'finished water daily demand'!T289/'finished water daily demand'!T$371</f>
        <v>1.0280864594018557</v>
      </c>
      <c r="U289" s="3">
        <f>'finished water daily demand'!U289/'finished water daily demand'!U$371</f>
        <v>1.0586742070495412</v>
      </c>
      <c r="V289" s="3">
        <f>'finished water daily demand'!V289/'finished water daily demand'!V$371</f>
        <v>0.9996563144016819</v>
      </c>
      <c r="W289" s="3">
        <f>'finished water daily demand'!W289/'finished water daily demand'!W$371</f>
        <v>1.1572067459943873</v>
      </c>
      <c r="X289" s="3">
        <f>'finished water daily demand'!X289/'finished water daily demand'!X$371</f>
        <v>0.83177889813647443</v>
      </c>
      <c r="Y289" s="3"/>
      <c r="AA289" s="1052">
        <f t="shared" si="20"/>
        <v>0.83177889813647443</v>
      </c>
      <c r="AB289" s="1052">
        <f t="shared" si="21"/>
        <v>0.95928620641303219</v>
      </c>
      <c r="AC289" s="1052">
        <f t="shared" si="22"/>
        <v>0.99531268972252152</v>
      </c>
      <c r="AD289" s="1052">
        <f t="shared" si="23"/>
        <v>1.0586742070495412</v>
      </c>
      <c r="AE289" s="1052">
        <f t="shared" si="24"/>
        <v>1.1572067459943873</v>
      </c>
    </row>
    <row r="290" spans="1:31" x14ac:dyDescent="0.2">
      <c r="A290" s="1045">
        <v>43021</v>
      </c>
      <c r="B290">
        <v>10</v>
      </c>
      <c r="C290">
        <v>13</v>
      </c>
      <c r="D290" s="3">
        <f>'finished water daily demand'!D290/'finished water daily demand'!D$371</f>
        <v>1.0087552975179725</v>
      </c>
      <c r="E290" s="3">
        <f>'finished water daily demand'!E290/'finished water daily demand'!E$371</f>
        <v>1.0366539096462111</v>
      </c>
      <c r="F290" s="3">
        <f>'finished water daily demand'!F290/'finished water daily demand'!F$371</f>
        <v>0.87783766612130143</v>
      </c>
      <c r="G290" s="3">
        <f>'finished water daily demand'!G290/'finished water daily demand'!G$371</f>
        <v>1.0639828313940982</v>
      </c>
      <c r="H290" s="3">
        <f>'finished water daily demand'!H290/'finished water daily demand'!H$371</f>
        <v>1.0476727793992089</v>
      </c>
      <c r="I290" s="3">
        <f>'finished water daily demand'!I290/'finished water daily demand'!I$371</f>
        <v>1.0356812968003348</v>
      </c>
      <c r="J290" s="3">
        <f>'finished water daily demand'!J290/'finished water daily demand'!J$371</f>
        <v>0.94652283277550353</v>
      </c>
      <c r="K290" s="3">
        <f>'finished water daily demand'!K290/'finished water daily demand'!K$371</f>
        <v>1.1300546069418542</v>
      </c>
      <c r="L290" s="3">
        <f>'finished water daily demand'!L290/'finished water daily demand'!L$371</f>
        <v>1.0112495221594784</v>
      </c>
      <c r="M290" s="3">
        <f>'finished water daily demand'!M290/'finished water daily demand'!M$371</f>
        <v>0.91241451144384733</v>
      </c>
      <c r="N290" s="3">
        <f>'finished water daily demand'!N290/'finished water daily demand'!N$371</f>
        <v>1.164829533179266</v>
      </c>
      <c r="O290" s="3">
        <f>'finished water daily demand'!O290/'finished water daily demand'!O$371</f>
        <v>1.1341282514565432</v>
      </c>
      <c r="P290" s="3">
        <f>'finished water daily demand'!P290/'finished water daily demand'!P$371</f>
        <v>0.91759931463902489</v>
      </c>
      <c r="Q290" s="3">
        <f>'finished water daily demand'!Q290/'finished water daily demand'!Q$371</f>
        <v>0.94961692052665225</v>
      </c>
      <c r="R290" s="3">
        <f>'finished water daily demand'!R290/'finished water daily demand'!R$371</f>
        <v>0.92820315709414314</v>
      </c>
      <c r="S290" s="3">
        <f>'finished water daily demand'!S290/'finished water daily demand'!S$371</f>
        <v>0.91311629911396375</v>
      </c>
      <c r="T290" s="3">
        <f>'finished water daily demand'!T290/'finished water daily demand'!T$371</f>
        <v>1.0810424528479485</v>
      </c>
      <c r="U290" s="3">
        <f>'finished water daily demand'!U290/'finished water daily demand'!U$371</f>
        <v>0.94269865001639674</v>
      </c>
      <c r="V290" s="3">
        <f>'finished water daily demand'!V290/'finished water daily demand'!V$371</f>
        <v>1.005526444475771</v>
      </c>
      <c r="W290" s="3">
        <f>'finished water daily demand'!W290/'finished water daily demand'!W$371</f>
        <v>1.0525008311633124</v>
      </c>
      <c r="X290" s="3">
        <f>'finished water daily demand'!X290/'finished water daily demand'!X$371</f>
        <v>1.0169051678475458</v>
      </c>
      <c r="Y290" s="3"/>
      <c r="AA290" s="1052">
        <f t="shared" si="20"/>
        <v>0.87783766612130143</v>
      </c>
      <c r="AB290" s="1052">
        <f t="shared" si="21"/>
        <v>0.94269865001639674</v>
      </c>
      <c r="AC290" s="1052">
        <f t="shared" si="22"/>
        <v>1.0112495221594784</v>
      </c>
      <c r="AD290" s="1052">
        <f t="shared" si="23"/>
        <v>1.0525008311633124</v>
      </c>
      <c r="AE290" s="1052">
        <f t="shared" si="24"/>
        <v>1.164829533179266</v>
      </c>
    </row>
    <row r="291" spans="1:31" x14ac:dyDescent="0.2">
      <c r="A291" s="1045">
        <v>43022</v>
      </c>
      <c r="B291">
        <v>10</v>
      </c>
      <c r="C291">
        <v>14</v>
      </c>
      <c r="D291" s="3">
        <f>'finished water daily demand'!D291/'finished water daily demand'!D$371</f>
        <v>0.99197888014641733</v>
      </c>
      <c r="E291" s="3">
        <f>'finished water daily demand'!E291/'finished water daily demand'!E$371</f>
        <v>0.97433547537773035</v>
      </c>
      <c r="F291" s="3">
        <f>'finished water daily demand'!F291/'finished water daily demand'!F$371</f>
        <v>0.8086238256453725</v>
      </c>
      <c r="G291" s="3">
        <f>'finished water daily demand'!G291/'finished water daily demand'!G$371</f>
        <v>0.97870146897973509</v>
      </c>
      <c r="H291" s="3">
        <f>'finished water daily demand'!H291/'finished water daily demand'!H$371</f>
        <v>0.96785899227994732</v>
      </c>
      <c r="I291" s="3">
        <f>'finished water daily demand'!I291/'finished water daily demand'!I$371</f>
        <v>1.0016706145358394</v>
      </c>
      <c r="J291" s="3">
        <f>'finished water daily demand'!J291/'finished water daily demand'!J$371</f>
        <v>0.9980532549406439</v>
      </c>
      <c r="K291" s="3">
        <f>'finished water daily demand'!K291/'finished water daily demand'!K$371</f>
        <v>0.94807720763376613</v>
      </c>
      <c r="L291" s="3">
        <f>'finished water daily demand'!L291/'finished water daily demand'!L$371</f>
        <v>1.0604565460241029</v>
      </c>
      <c r="M291" s="3">
        <f>'finished water daily demand'!M291/'finished water daily demand'!M$371</f>
        <v>1.031075156971452</v>
      </c>
      <c r="N291" s="3">
        <f>'finished water daily demand'!N291/'finished water daily demand'!N$371</f>
        <v>1.0458771477070312</v>
      </c>
      <c r="O291" s="3">
        <f>'finished water daily demand'!O291/'finished water daily demand'!O$371</f>
        <v>1.1495854669280585</v>
      </c>
      <c r="P291" s="3">
        <f>'finished water daily demand'!P291/'finished water daily demand'!P$371</f>
        <v>0.90159197908892863</v>
      </c>
      <c r="Q291" s="3">
        <f>'finished water daily demand'!Q291/'finished water daily demand'!Q$371</f>
        <v>0.98090726816539187</v>
      </c>
      <c r="R291" s="3">
        <f>'finished water daily demand'!R291/'finished water daily demand'!R$371</f>
        <v>1.0259678964006691</v>
      </c>
      <c r="S291" s="3">
        <f>'finished water daily demand'!S291/'finished water daily demand'!S$371</f>
        <v>0.85168053536923538</v>
      </c>
      <c r="T291" s="3">
        <f>'finished water daily demand'!T291/'finished water daily demand'!T$371</f>
        <v>1.0311342863627819</v>
      </c>
      <c r="U291" s="3">
        <f>'finished water daily demand'!U291/'finished water daily demand'!U$371</f>
        <v>1.0017934294198856</v>
      </c>
      <c r="V291" s="3">
        <f>'finished water daily demand'!V291/'finished water daily demand'!V$371</f>
        <v>0.97958834361462976</v>
      </c>
      <c r="W291" s="3">
        <f>'finished water daily demand'!W291/'finished water daily demand'!W$371</f>
        <v>0.96910310663169441</v>
      </c>
      <c r="X291" s="3">
        <f>'finished water daily demand'!X291/'finished water daily demand'!X$371</f>
        <v>0.99940850029606232</v>
      </c>
      <c r="Y291" s="3"/>
      <c r="AA291" s="1052">
        <f t="shared" si="20"/>
        <v>0.8086238256453725</v>
      </c>
      <c r="AB291" s="1052">
        <f t="shared" si="21"/>
        <v>0.96910310663169441</v>
      </c>
      <c r="AC291" s="1052">
        <f t="shared" si="22"/>
        <v>0.99197888014641733</v>
      </c>
      <c r="AD291" s="1052">
        <f t="shared" si="23"/>
        <v>1.0259678964006691</v>
      </c>
      <c r="AE291" s="1052">
        <f t="shared" si="24"/>
        <v>1.1495854669280585</v>
      </c>
    </row>
    <row r="292" spans="1:31" x14ac:dyDescent="0.2">
      <c r="A292" s="1045">
        <v>43023</v>
      </c>
      <c r="B292">
        <v>10</v>
      </c>
      <c r="C292">
        <v>15</v>
      </c>
      <c r="D292" s="3">
        <f>'finished water daily demand'!D292/'finished water daily demand'!D$371</f>
        <v>0.97633926313063479</v>
      </c>
      <c r="E292" s="3">
        <f>'finished water daily demand'!E292/'finished water daily demand'!E$371</f>
        <v>0.99280794191145227</v>
      </c>
      <c r="F292" s="3">
        <f>'finished water daily demand'!F292/'finished water daily demand'!F$371</f>
        <v>0.84746457123159857</v>
      </c>
      <c r="G292" s="3">
        <f>'finished water daily demand'!G292/'finished water daily demand'!G$371</f>
        <v>1.0112486495467796</v>
      </c>
      <c r="H292" s="3">
        <f>'finished water daily demand'!H292/'finished water daily demand'!H$371</f>
        <v>0.93922322603481645</v>
      </c>
      <c r="I292" s="3">
        <f>'finished water daily demand'!I292/'finished water daily demand'!I$371</f>
        <v>0.98327376302401348</v>
      </c>
      <c r="J292" s="3">
        <f>'finished water daily demand'!J292/'finished water daily demand'!J$371</f>
        <v>0.98050942175336664</v>
      </c>
      <c r="K292" s="3">
        <f>'finished water daily demand'!K292/'finished water daily demand'!K$371</f>
        <v>0.9490163111852411</v>
      </c>
      <c r="L292" s="3">
        <f>'finished water daily demand'!L292/'finished water daily demand'!L$371</f>
        <v>1.2535879535461936</v>
      </c>
      <c r="M292" s="3">
        <f>'finished water daily demand'!M292/'finished water daily demand'!M$371</f>
        <v>0.91325770724540023</v>
      </c>
      <c r="N292" s="3">
        <f>'finished water daily demand'!N292/'finished water daily demand'!N$371</f>
        <v>0.93907017201333864</v>
      </c>
      <c r="O292" s="3">
        <f>'finished water daily demand'!O292/'finished water daily demand'!O$371</f>
        <v>1.0881160751692411</v>
      </c>
      <c r="P292" s="3">
        <f>'finished water daily demand'!P292/'finished water daily demand'!P$371</f>
        <v>0.94518642484238258</v>
      </c>
      <c r="Q292" s="3">
        <f>'finished water daily demand'!Q292/'finished water daily demand'!Q$371</f>
        <v>1.0071580646219307</v>
      </c>
      <c r="R292" s="3">
        <f>'finished water daily demand'!R292/'finished water daily demand'!R$371</f>
        <v>0.98813556433186023</v>
      </c>
      <c r="S292" s="3">
        <f>'finished water daily demand'!S292/'finished water daily demand'!S$371</f>
        <v>0.87066977143578772</v>
      </c>
      <c r="T292" s="3">
        <f>'finished water daily demand'!T292/'finished water daily demand'!T$371</f>
        <v>1.0311288438146373</v>
      </c>
      <c r="U292" s="3">
        <f>'finished water daily demand'!U292/'finished water daily demand'!U$371</f>
        <v>1.0534781885324827</v>
      </c>
      <c r="V292" s="3">
        <f>'finished water daily demand'!V292/'finished water daily demand'!V$371</f>
        <v>1.0829593043994721</v>
      </c>
      <c r="W292" s="3">
        <f>'finished water daily demand'!W292/'finished water daily demand'!W$371</f>
        <v>1.0419476525243627</v>
      </c>
      <c r="X292" s="3">
        <f>'finished water daily demand'!X292/'finished water daily demand'!X$371</f>
        <v>0.99349219930082866</v>
      </c>
      <c r="Y292" s="3"/>
      <c r="AA292" s="1052">
        <f t="shared" si="20"/>
        <v>0.84746457123159857</v>
      </c>
      <c r="AB292" s="1052">
        <f t="shared" si="21"/>
        <v>0.94518642484238258</v>
      </c>
      <c r="AC292" s="1052">
        <f t="shared" si="22"/>
        <v>0.98813556433186023</v>
      </c>
      <c r="AD292" s="1052">
        <f t="shared" si="23"/>
        <v>1.0311288438146373</v>
      </c>
      <c r="AE292" s="1052">
        <f t="shared" si="24"/>
        <v>1.2535879535461936</v>
      </c>
    </row>
    <row r="293" spans="1:31" x14ac:dyDescent="0.2">
      <c r="A293" s="1045">
        <v>43024</v>
      </c>
      <c r="B293">
        <v>10</v>
      </c>
      <c r="C293">
        <v>16</v>
      </c>
      <c r="D293" s="3">
        <f>'finished water daily demand'!D293/'finished water daily demand'!D$371</f>
        <v>1.0222591078047276</v>
      </c>
      <c r="E293" s="3">
        <f>'finished water daily demand'!E293/'finished water daily demand'!E$371</f>
        <v>0.99475974969614744</v>
      </c>
      <c r="F293" s="3">
        <f>'finished water daily demand'!F293/'finished water daily demand'!F$371</f>
        <v>0.94359081457343374</v>
      </c>
      <c r="G293" s="3">
        <f>'finished water daily demand'!G293/'finished water daily demand'!G$371</f>
        <v>1.0076452116982855</v>
      </c>
      <c r="H293" s="3">
        <f>'finished water daily demand'!H293/'finished water daily demand'!H$371</f>
        <v>0.91526039814561411</v>
      </c>
      <c r="I293" s="3">
        <f>'finished water daily demand'!I293/'finished water daily demand'!I$371</f>
        <v>0.96661178159581762</v>
      </c>
      <c r="J293" s="3">
        <f>'finished water daily demand'!J293/'finished water daily demand'!J$371</f>
        <v>0.99893411685799671</v>
      </c>
      <c r="K293" s="3">
        <f>'finished water daily demand'!K293/'finished water daily demand'!K$371</f>
        <v>0.93927745954031305</v>
      </c>
      <c r="L293" s="3">
        <f>'finished water daily demand'!L293/'finished water daily demand'!L$371</f>
        <v>1.0947125209014792</v>
      </c>
      <c r="M293" s="3">
        <f>'finished water daily demand'!M293/'finished water daily demand'!M$371</f>
        <v>0.83484049770099489</v>
      </c>
      <c r="N293" s="3">
        <f>'finished water daily demand'!N293/'finished water daily demand'!N$371</f>
        <v>1.0129110354509878</v>
      </c>
      <c r="O293" s="3">
        <f>'finished water daily demand'!O293/'finished water daily demand'!O$371</f>
        <v>1.0805672024971058</v>
      </c>
      <c r="P293" s="3">
        <f>'finished water daily demand'!P293/'finished water daily demand'!P$371</f>
        <v>0.93871537430085439</v>
      </c>
      <c r="Q293" s="3">
        <f>'finished water daily demand'!Q293/'finished water daily demand'!Q$371</f>
        <v>1.0186286848500743</v>
      </c>
      <c r="R293" s="3">
        <f>'finished water daily demand'!R293/'finished water daily demand'!R$371</f>
        <v>0.99150676223898171</v>
      </c>
      <c r="S293" s="3">
        <f>'finished water daily demand'!S293/'finished water daily demand'!S$371</f>
        <v>0.89822278063039329</v>
      </c>
      <c r="T293" s="3">
        <f>'finished water daily demand'!T293/'finished water daily demand'!T$371</f>
        <v>1.005984271386996</v>
      </c>
      <c r="U293" s="3">
        <f>'finished water daily demand'!U293/'finished water daily demand'!U$371</f>
        <v>0.97140651990677152</v>
      </c>
      <c r="V293" s="3">
        <f>'finished water daily demand'!V293/'finished water daily demand'!V$371</f>
        <v>1.1272066529273013</v>
      </c>
      <c r="W293" s="3">
        <f>'finished water daily demand'!W293/'finished water daily demand'!W$371</f>
        <v>0.97956023712607088</v>
      </c>
      <c r="X293" s="3">
        <f>'finished water daily demand'!X293/'finished water daily demand'!X$371</f>
        <v>0.97050404832753012</v>
      </c>
      <c r="Y293" s="3"/>
      <c r="AA293" s="1052">
        <f t="shared" si="20"/>
        <v>0.83484049770099489</v>
      </c>
      <c r="AB293" s="1052">
        <f t="shared" si="21"/>
        <v>0.94359081457343374</v>
      </c>
      <c r="AC293" s="1052">
        <f t="shared" si="22"/>
        <v>0.99150676223898171</v>
      </c>
      <c r="AD293" s="1052">
        <f t="shared" si="23"/>
        <v>1.0129110354509878</v>
      </c>
      <c r="AE293" s="1052">
        <f t="shared" si="24"/>
        <v>1.1272066529273013</v>
      </c>
    </row>
    <row r="294" spans="1:31" x14ac:dyDescent="0.2">
      <c r="A294" s="1045">
        <v>43025</v>
      </c>
      <c r="B294">
        <v>10</v>
      </c>
      <c r="C294">
        <v>17</v>
      </c>
      <c r="D294" s="3">
        <f>'finished water daily demand'!D294/'finished water daily demand'!D$371</f>
        <v>1.0143704023055773</v>
      </c>
      <c r="E294" s="3">
        <f>'finished water daily demand'!E294/'finished water daily demand'!E$371</f>
        <v>1.0160902204860303</v>
      </c>
      <c r="F294" s="3">
        <f>'finished water daily demand'!F294/'finished water daily demand'!F$371</f>
        <v>0.91156100541702001</v>
      </c>
      <c r="G294" s="3">
        <f>'finished water daily demand'!G294/'finished water daily demand'!G$371</f>
        <v>1.0866883645039649</v>
      </c>
      <c r="H294" s="3">
        <f>'finished water daily demand'!H294/'finished water daily demand'!H$371</f>
        <v>0.94131670241827237</v>
      </c>
      <c r="I294" s="3">
        <f>'finished water daily demand'!I294/'finished water daily demand'!I$371</f>
        <v>1.0251997900450707</v>
      </c>
      <c r="J294" s="3">
        <f>'finished water daily demand'!J294/'finished water daily demand'!J$371</f>
        <v>0.99148349314038753</v>
      </c>
      <c r="K294" s="3">
        <f>'finished water daily demand'!K294/'finished water daily demand'!K$371</f>
        <v>0.96772881898871055</v>
      </c>
      <c r="L294" s="3">
        <f>'finished water daily demand'!L294/'finished water daily demand'!L$371</f>
        <v>1.0254201592490406</v>
      </c>
      <c r="M294" s="3">
        <f>'finished water daily demand'!M294/'finished water daily demand'!M$371</f>
        <v>0.84959642422816806</v>
      </c>
      <c r="N294" s="3">
        <f>'finished water daily demand'!N294/'finished water daily demand'!N$371</f>
        <v>1.0075444590372133</v>
      </c>
      <c r="O294" s="3">
        <f>'finished water daily demand'!O294/'finished water daily demand'!O$371</f>
        <v>1.1046517010224903</v>
      </c>
      <c r="P294" s="3">
        <f>'finished water daily demand'!P294/'finished water daily demand'!P$371</f>
        <v>0.96119376039247895</v>
      </c>
      <c r="Q294" s="3">
        <f>'finished water daily demand'!Q294/'finished water daily demand'!Q$371</f>
        <v>1.0387492809879657</v>
      </c>
      <c r="R294" s="3">
        <f>'finished water daily demand'!R294/'finished water daily demand'!R$371</f>
        <v>0.98888471942233158</v>
      </c>
      <c r="S294" s="3">
        <f>'finished water daily demand'!S294/'finished water daily demand'!S$371</f>
        <v>0.77893367624760967</v>
      </c>
      <c r="T294" s="3">
        <f>'finished water daily demand'!T294/'finished water daily demand'!T$371</f>
        <v>0.99645981213410173</v>
      </c>
      <c r="U294" s="3">
        <f>'finished water daily demand'!U294/'finished water daily demand'!U$371</f>
        <v>1.0170107191237687</v>
      </c>
      <c r="V294" s="3">
        <f>'finished water daily demand'!V294/'finished water daily demand'!V$371</f>
        <v>1.0436707104480376</v>
      </c>
      <c r="W294" s="3">
        <f>'finished water daily demand'!W294/'finished water daily demand'!W$371</f>
        <v>0.96547030571308268</v>
      </c>
      <c r="X294" s="3">
        <f>'finished water daily demand'!X294/'finished water daily demand'!X$371</f>
        <v>0.91947909383319015</v>
      </c>
      <c r="Y294" s="3"/>
      <c r="AA294" s="1052">
        <f t="shared" si="20"/>
        <v>0.77893367624760967</v>
      </c>
      <c r="AB294" s="1052">
        <f t="shared" si="21"/>
        <v>0.96119376039247895</v>
      </c>
      <c r="AC294" s="1052">
        <f t="shared" si="22"/>
        <v>0.99645981213410173</v>
      </c>
      <c r="AD294" s="1052">
        <f t="shared" si="23"/>
        <v>1.0251997900450707</v>
      </c>
      <c r="AE294" s="1052">
        <f t="shared" si="24"/>
        <v>1.1046517010224903</v>
      </c>
    </row>
    <row r="295" spans="1:31" x14ac:dyDescent="0.2">
      <c r="A295" s="1045">
        <v>43026</v>
      </c>
      <c r="B295">
        <v>10</v>
      </c>
      <c r="C295">
        <v>18</v>
      </c>
      <c r="D295" s="3">
        <f>'finished water daily demand'!D295/'finished water daily demand'!D$371</f>
        <v>1.0094787159261918</v>
      </c>
      <c r="E295" s="3">
        <f>'finished water daily demand'!E295/'finished water daily demand'!E$371</f>
        <v>1.066837222888104</v>
      </c>
      <c r="F295" s="3">
        <f>'finished water daily demand'!F295/'finished water daily demand'!F$371</f>
        <v>0.90405056740792977</v>
      </c>
      <c r="G295" s="3">
        <f>'finished water daily demand'!G295/'finished water daily demand'!G$371</f>
        <v>0.92259632914511547</v>
      </c>
      <c r="H295" s="3">
        <f>'finished water daily demand'!H295/'finished water daily demand'!H$371</f>
        <v>1.0187005615924511</v>
      </c>
      <c r="I295" s="3">
        <f>'finished water daily demand'!I295/'finished water daily demand'!I$371</f>
        <v>1.0027910514648504</v>
      </c>
      <c r="J295" s="3">
        <f>'finished water daily demand'!J295/'finished water daily demand'!J$371</f>
        <v>1.0156337907078108</v>
      </c>
      <c r="K295" s="3">
        <f>'finished water daily demand'!K295/'finished water daily demand'!K$371</f>
        <v>0.99147770435712845</v>
      </c>
      <c r="L295" s="3">
        <f>'finished water daily demand'!L295/'finished water daily demand'!L$371</f>
        <v>1.0045954838739448</v>
      </c>
      <c r="M295" s="3">
        <f>'finished water daily demand'!M295/'finished water daily demand'!M$371</f>
        <v>0.88136957511395086</v>
      </c>
      <c r="N295" s="3">
        <f>'finished water daily demand'!N295/'finished water daily demand'!N$371</f>
        <v>0.9853518498073186</v>
      </c>
      <c r="O295" s="3">
        <f>'finished water daily demand'!O295/'finished water daily demand'!O$371</f>
        <v>1.1808593679983341</v>
      </c>
      <c r="P295" s="3">
        <f>'finished water daily demand'!P295/'finished water daily demand'!P$371</f>
        <v>0.94892122825683234</v>
      </c>
      <c r="Q295" s="3">
        <f>'finished water daily demand'!Q295/'finished water daily demand'!Q$371</f>
        <v>1.0398023215335002</v>
      </c>
      <c r="R295" s="3">
        <f>'finished water daily demand'!R295/'finished water daily demand'!R$371</f>
        <v>0.94693203435592976</v>
      </c>
      <c r="S295" s="3">
        <f>'finished water daily demand'!S295/'finished water daily demand'!S$371</f>
        <v>0.8619650417935153</v>
      </c>
      <c r="T295" s="3">
        <f>'finished water daily demand'!T295/'finished water daily demand'!T$371</f>
        <v>1.1803961692259985</v>
      </c>
      <c r="U295" s="3">
        <f>'finished water daily demand'!U295/'finished water daily demand'!U$371</f>
        <v>1.0483033566352693</v>
      </c>
      <c r="V295" s="3">
        <f>'finished water daily demand'!V295/'finished water daily demand'!V$371</f>
        <v>0.95834198746807631</v>
      </c>
      <c r="W295" s="3">
        <f>'finished water daily demand'!W295/'finished water daily demand'!W$371</f>
        <v>0.99118667936916127</v>
      </c>
      <c r="X295" s="3">
        <f>'finished water daily demand'!X295/'finished water daily demand'!X$371</f>
        <v>0.93785062480453885</v>
      </c>
      <c r="Y295" s="3"/>
      <c r="AA295" s="1052">
        <f t="shared" si="20"/>
        <v>0.8619650417935153</v>
      </c>
      <c r="AB295" s="1052">
        <f t="shared" si="21"/>
        <v>0.94693203435592976</v>
      </c>
      <c r="AC295" s="1052">
        <f t="shared" si="22"/>
        <v>0.99147770435712845</v>
      </c>
      <c r="AD295" s="1052">
        <f t="shared" si="23"/>
        <v>1.0187005615924511</v>
      </c>
      <c r="AE295" s="1052">
        <f t="shared" si="24"/>
        <v>1.1808593679983341</v>
      </c>
    </row>
    <row r="296" spans="1:31" x14ac:dyDescent="0.2">
      <c r="A296" s="1045">
        <v>43027</v>
      </c>
      <c r="B296">
        <v>10</v>
      </c>
      <c r="C296">
        <v>19</v>
      </c>
      <c r="D296" s="3">
        <f>'finished water daily demand'!D296/'finished water daily demand'!D$371</f>
        <v>1.1370414952421446</v>
      </c>
      <c r="E296" s="3">
        <f>'finished water daily demand'!E296/'finished water daily demand'!E$371</f>
        <v>1.0472494376202708</v>
      </c>
      <c r="F296" s="3">
        <f>'finished water daily demand'!F296/'finished water daily demand'!F$371</f>
        <v>0.89087048501942845</v>
      </c>
      <c r="G296" s="3">
        <f>'finished water daily demand'!G296/'finished water daily demand'!G$371</f>
        <v>0.95107511214127938</v>
      </c>
      <c r="H296" s="3">
        <f>'finished water daily demand'!H296/'finished water daily demand'!H$371</f>
        <v>1.0258034278934627</v>
      </c>
      <c r="I296" s="3">
        <f>'finished water daily demand'!I296/'finished water daily demand'!I$371</f>
        <v>1.1199309252366141</v>
      </c>
      <c r="J296" s="3">
        <f>'finished water daily demand'!J296/'finished water daily demand'!J$371</f>
        <v>0.95067022430303971</v>
      </c>
      <c r="K296" s="3">
        <f>'finished water daily demand'!K296/'finished water daily demand'!K$371</f>
        <v>1.0084580878323213</v>
      </c>
      <c r="L296" s="3">
        <f>'finished water daily demand'!L296/'finished water daily demand'!L$371</f>
        <v>1.0052937471508219</v>
      </c>
      <c r="M296" s="3">
        <f>'finished water daily demand'!M296/'finished water daily demand'!M$371</f>
        <v>0.88972487896570085</v>
      </c>
      <c r="N296" s="3">
        <f>'finished water daily demand'!N296/'finished water daily demand'!N$371</f>
        <v>1.1023674257467628</v>
      </c>
      <c r="O296" s="3">
        <f>'finished water daily demand'!O296/'finished water daily demand'!O$371</f>
        <v>1.1053706412769795</v>
      </c>
      <c r="P296" s="3">
        <f>'finished water daily demand'!P296/'finished water daily demand'!P$371</f>
        <v>0.95438212824350199</v>
      </c>
      <c r="Q296" s="3">
        <f>'finished water daily demand'!Q296/'finished water daily demand'!Q$371</f>
        <v>0.99922265193950988</v>
      </c>
      <c r="R296" s="3">
        <f>'finished water daily demand'!R296/'finished water daily demand'!R$371</f>
        <v>0.98289147869855997</v>
      </c>
      <c r="S296" s="3">
        <f>'finished water daily demand'!S296/'finished water daily demand'!S$371</f>
        <v>0.89361376857110253</v>
      </c>
      <c r="T296" s="3">
        <f>'finished water daily demand'!T296/'finished water daily demand'!T$371</f>
        <v>1.1484701818102965</v>
      </c>
      <c r="U296" s="3">
        <f>'finished water daily demand'!U296/'finished water daily demand'!U$371</f>
        <v>0.98720114500143874</v>
      </c>
      <c r="V296" s="3">
        <f>'finished water daily demand'!V296/'finished water daily demand'!V$371</f>
        <v>1.0677015980105653</v>
      </c>
      <c r="W296" s="3">
        <f>'finished water daily demand'!W296/'finished water daily demand'!W$371</f>
        <v>0.88855360425603447</v>
      </c>
      <c r="X296" s="3">
        <f>'finished water daily demand'!X296/'finished water daily demand'!X$371</f>
        <v>0.97020563707011531</v>
      </c>
      <c r="Y296" s="3"/>
      <c r="AA296" s="1052">
        <f t="shared" si="20"/>
        <v>0.88855360425603447</v>
      </c>
      <c r="AB296" s="1052">
        <f t="shared" si="21"/>
        <v>0.95107511214127938</v>
      </c>
      <c r="AC296" s="1052">
        <f t="shared" si="22"/>
        <v>0.99922265193950988</v>
      </c>
      <c r="AD296" s="1052">
        <f t="shared" si="23"/>
        <v>1.0677015980105653</v>
      </c>
      <c r="AE296" s="1052">
        <f t="shared" si="24"/>
        <v>1.1484701818102965</v>
      </c>
    </row>
    <row r="297" spans="1:31" x14ac:dyDescent="0.2">
      <c r="A297" s="1045">
        <v>43028</v>
      </c>
      <c r="B297">
        <v>10</v>
      </c>
      <c r="C297">
        <v>20</v>
      </c>
      <c r="D297" s="3">
        <f>'finished water daily demand'!D297/'finished water daily demand'!D$371</f>
        <v>1.0877456979963631</v>
      </c>
      <c r="E297" s="3">
        <f>'finished water daily demand'!E297/'finished water daily demand'!E$371</f>
        <v>1.0688935918041222</v>
      </c>
      <c r="F297" s="3">
        <f>'finished water daily demand'!F297/'finished water daily demand'!F$371</f>
        <v>0.8984177389011121</v>
      </c>
      <c r="G297" s="3">
        <f>'finished water daily demand'!G297/'finished water daily demand'!G$371</f>
        <v>1.1014120890461994</v>
      </c>
      <c r="H297" s="3">
        <f>'finished water daily demand'!H297/'finished water daily demand'!H$371</f>
        <v>0.98363483216956249</v>
      </c>
      <c r="I297" s="3">
        <f>'finished water daily demand'!I297/'finished water daily demand'!I$371</f>
        <v>1.163989396735466</v>
      </c>
      <c r="J297" s="3">
        <f>'finished water daily demand'!J297/'finished water daily demand'!J$371</f>
        <v>1.0389766315176607</v>
      </c>
      <c r="K297" s="3">
        <f>'finished water daily demand'!K297/'finished water daily demand'!K$371</f>
        <v>0.93527757404328893</v>
      </c>
      <c r="L297" s="3">
        <f>'finished water daily demand'!L297/'finished water daily demand'!L$371</f>
        <v>0.98738534781444764</v>
      </c>
      <c r="M297" s="3">
        <f>'finished water daily demand'!M297/'finished water daily demand'!M$371</f>
        <v>0.9343376022842188</v>
      </c>
      <c r="N297" s="3">
        <f>'finished water daily demand'!N297/'finished water daily demand'!N$371</f>
        <v>1.0657697956167367</v>
      </c>
      <c r="O297" s="3">
        <f>'finished water daily demand'!O297/'finished water daily demand'!O$371</f>
        <v>1.0255682730286901</v>
      </c>
      <c r="P297" s="3">
        <f>'finished water daily demand'!P297/'finished water daily demand'!P$371</f>
        <v>0.91691815142412725</v>
      </c>
      <c r="Q297" s="3">
        <f>'finished water daily demand'!Q297/'finished water daily demand'!Q$371</f>
        <v>0.98948202689331555</v>
      </c>
      <c r="R297" s="3">
        <f>'finished water daily demand'!R297/'finished water daily demand'!R$371</f>
        <v>0.9649117565272447</v>
      </c>
      <c r="S297" s="3">
        <f>'finished water daily demand'!S297/'finished water daily demand'!S$371</f>
        <v>0.89137974079856697</v>
      </c>
      <c r="T297" s="3">
        <f>'finished water daily demand'!T297/'finished water daily demand'!T$371</f>
        <v>1.1438984413689073</v>
      </c>
      <c r="U297" s="3">
        <f>'finished water daily demand'!U297/'finished water daily demand'!U$371</f>
        <v>1.0113750782449202</v>
      </c>
      <c r="V297" s="3">
        <f>'finished water daily demand'!V297/'finished water daily demand'!V$371</f>
        <v>1.0071866282423736</v>
      </c>
      <c r="W297" s="3">
        <f>'finished water daily demand'!W297/'finished water daily demand'!W$371</f>
        <v>0.93551056080594208</v>
      </c>
      <c r="X297" s="3">
        <f>'finished water daily demand'!X297/'finished water daily demand'!X$371</f>
        <v>0.9509976263319343</v>
      </c>
      <c r="Y297" s="3"/>
      <c r="AA297" s="1052">
        <f t="shared" si="20"/>
        <v>0.89137974079856697</v>
      </c>
      <c r="AB297" s="1052">
        <f t="shared" si="21"/>
        <v>0.93551056080594208</v>
      </c>
      <c r="AC297" s="1052">
        <f t="shared" si="22"/>
        <v>0.98948202689331555</v>
      </c>
      <c r="AD297" s="1052">
        <f t="shared" si="23"/>
        <v>1.0657697956167367</v>
      </c>
      <c r="AE297" s="1052">
        <f t="shared" si="24"/>
        <v>1.163989396735466</v>
      </c>
    </row>
    <row r="298" spans="1:31" x14ac:dyDescent="0.2">
      <c r="A298" s="1045">
        <v>43029</v>
      </c>
      <c r="B298">
        <v>10</v>
      </c>
      <c r="C298">
        <v>21</v>
      </c>
      <c r="D298" s="3">
        <f>'finished water daily demand'!D298/'finished water daily demand'!D$371</f>
        <v>0.87878112350795612</v>
      </c>
      <c r="E298" s="3">
        <f>'finished water daily demand'!E298/'finished water daily demand'!E$371</f>
        <v>0.8853539526218962</v>
      </c>
      <c r="F298" s="3">
        <f>'finished water daily demand'!F298/'finished water daily demand'!F$371</f>
        <v>0.86318494882905683</v>
      </c>
      <c r="G298" s="3">
        <f>'finished water daily demand'!G298/'finished water daily demand'!G$371</f>
        <v>1.0632853918105185</v>
      </c>
      <c r="H298" s="3">
        <f>'finished water daily demand'!H298/'finished water daily demand'!H$371</f>
        <v>0.93832602187047809</v>
      </c>
      <c r="I298" s="3">
        <f>'finished water daily demand'!I298/'finished water daily demand'!I$371</f>
        <v>1.1174370494913959</v>
      </c>
      <c r="J298" s="3">
        <f>'finished water daily demand'!J298/'finished water daily demand'!J$371</f>
        <v>0.94050360967359248</v>
      </c>
      <c r="K298" s="3">
        <f>'finished water daily demand'!K298/'finished water daily demand'!K$371</f>
        <v>0.84474103535847367</v>
      </c>
      <c r="L298" s="3">
        <f>'finished water daily demand'!L298/'finished water daily demand'!L$371</f>
        <v>0.98044378935608256</v>
      </c>
      <c r="M298" s="3">
        <f>'finished water daily demand'!M298/'finished water daily demand'!M$371</f>
        <v>1.0099952619326333</v>
      </c>
      <c r="N298" s="3">
        <f>'finished water daily demand'!N298/'finished water daily demand'!N$371</f>
        <v>1.0370001040150734</v>
      </c>
      <c r="O298" s="3">
        <f>'finished water daily demand'!O298/'finished water daily demand'!O$371</f>
        <v>1.0607963454986555</v>
      </c>
      <c r="P298" s="3">
        <f>'finished water daily demand'!P298/'finished water daily demand'!P$371</f>
        <v>0.9291790892922861</v>
      </c>
      <c r="Q298" s="3">
        <f>'finished water daily demand'!Q298/'finished water daily demand'!Q$371</f>
        <v>0.97669510598325371</v>
      </c>
      <c r="R298" s="3">
        <f>'finished water daily demand'!R298/'finished water daily demand'!R$371</f>
        <v>1.0139814149531257</v>
      </c>
      <c r="S298" s="3">
        <f>'finished water daily demand'!S298/'finished water daily demand'!S$371</f>
        <v>0.89845416207826301</v>
      </c>
      <c r="T298" s="3">
        <f>'finished water daily demand'!T298/'finished water daily demand'!T$371</f>
        <v>1.0558924378721628</v>
      </c>
      <c r="U298" s="3">
        <f>'finished water daily demand'!U298/'finished water daily demand'!U$371</f>
        <v>1.06242953541712</v>
      </c>
      <c r="V298" s="3">
        <f>'finished water daily demand'!V298/'finished water daily demand'!V$371</f>
        <v>0.94234137608952051</v>
      </c>
      <c r="W298" s="3">
        <f>'finished water daily demand'!W298/'finished water daily demand'!W$371</f>
        <v>0.93259401973534173</v>
      </c>
      <c r="X298" s="3">
        <f>'finished water daily demand'!X298/'finished water daily demand'!X$371</f>
        <v>0.9902214922586039</v>
      </c>
      <c r="Y298" s="3"/>
      <c r="AA298" s="1052">
        <f t="shared" si="20"/>
        <v>0.84474103535847367</v>
      </c>
      <c r="AB298" s="1052">
        <f t="shared" si="21"/>
        <v>0.9291790892922861</v>
      </c>
      <c r="AC298" s="1052">
        <f t="shared" si="22"/>
        <v>0.97669510598325371</v>
      </c>
      <c r="AD298" s="1052">
        <f t="shared" si="23"/>
        <v>1.0370001040150734</v>
      </c>
      <c r="AE298" s="1052">
        <f t="shared" si="24"/>
        <v>1.1174370494913959</v>
      </c>
    </row>
    <row r="299" spans="1:31" x14ac:dyDescent="0.2">
      <c r="A299" s="1045">
        <v>43030</v>
      </c>
      <c r="B299">
        <v>10</v>
      </c>
      <c r="C299">
        <v>22</v>
      </c>
      <c r="D299" s="3">
        <f>'finished water daily demand'!D299/'finished water daily demand'!D$371</f>
        <v>1.0642862724726891</v>
      </c>
      <c r="E299" s="3">
        <f>'finished water daily demand'!E299/'finished water daily demand'!E$371</f>
        <v>1.1090450662321367</v>
      </c>
      <c r="F299" s="3">
        <f>'finished water daily demand'!F299/'finished water daily demand'!F$371</f>
        <v>0.90537593882129852</v>
      </c>
      <c r="G299" s="3">
        <f>'finished water daily demand'!G299/'finished water daily demand'!G$371</f>
        <v>1.053288757779212</v>
      </c>
      <c r="H299" s="3">
        <f>'finished water daily demand'!H299/'finished water daily demand'!H$371</f>
        <v>1.0453923854815159</v>
      </c>
      <c r="I299" s="3">
        <f>'finished water daily demand'!I299/'finished water daily demand'!I$371</f>
        <v>0.96816593604573609</v>
      </c>
      <c r="J299" s="3">
        <f>'finished water daily demand'!J299/'finished water daily demand'!J$371</f>
        <v>0.87854965481977687</v>
      </c>
      <c r="K299" s="3">
        <f>'finished water daily demand'!K299/'finished water daily demand'!K$371</f>
        <v>0.87653142965656095</v>
      </c>
      <c r="L299" s="3">
        <f>'finished water daily demand'!L299/'finished water daily demand'!L$371</f>
        <v>1.1916889677665696</v>
      </c>
      <c r="M299" s="3">
        <f>'finished water daily demand'!M299/'finished water daily demand'!M$371</f>
        <v>0.95043497667749854</v>
      </c>
      <c r="N299" s="3">
        <f>'finished water daily demand'!N299/'finished water daily demand'!N$371</f>
        <v>1.0248950444351308</v>
      </c>
      <c r="O299" s="3">
        <f>'finished water daily demand'!O299/'finished water daily demand'!O$371</f>
        <v>1.0421038988819393</v>
      </c>
      <c r="P299" s="3">
        <f>'finished water daily demand'!P299/'finished water daily demand'!P$371</f>
        <v>0.95710678110309266</v>
      </c>
      <c r="Q299" s="3">
        <f>'finished water daily demand'!Q299/'finished water daily demand'!Q$371</f>
        <v>1.0511601159889079</v>
      </c>
      <c r="R299" s="3">
        <f>'finished water daily demand'!R299/'finished water daily demand'!R$371</f>
        <v>1.0458205062981629</v>
      </c>
      <c r="S299" s="3">
        <f>'finished water daily demand'!S299/'finished water daily demand'!S$371</f>
        <v>0.8958477963436382</v>
      </c>
      <c r="T299" s="3">
        <f>'finished water daily demand'!T299/'finished water daily demand'!T$371</f>
        <v>1.0305737039038974</v>
      </c>
      <c r="U299" s="3">
        <f>'finished water daily demand'!U299/'finished water daily demand'!U$371</f>
        <v>0.99832412042021879</v>
      </c>
      <c r="V299" s="3">
        <f>'finished water daily demand'!V299/'finished water daily demand'!V$371</f>
        <v>0.98124852738123236</v>
      </c>
      <c r="W299" s="3">
        <f>'finished water daily demand'!W299/'finished water daily demand'!W$371</f>
        <v>0.92714144733622439</v>
      </c>
      <c r="X299" s="3">
        <f>'finished water daily demand'!X299/'finished water daily demand'!X$371</f>
        <v>1.0474042488800368</v>
      </c>
      <c r="Y299" s="3"/>
      <c r="AA299" s="1052">
        <f t="shared" si="20"/>
        <v>0.87653142965656095</v>
      </c>
      <c r="AB299" s="1052">
        <f t="shared" si="21"/>
        <v>0.95043497667749854</v>
      </c>
      <c r="AC299" s="1052">
        <f t="shared" si="22"/>
        <v>1.0248950444351308</v>
      </c>
      <c r="AD299" s="1052">
        <f t="shared" si="23"/>
        <v>1.0474042488800368</v>
      </c>
      <c r="AE299" s="1052">
        <f t="shared" si="24"/>
        <v>1.1916889677665696</v>
      </c>
    </row>
    <row r="300" spans="1:31" x14ac:dyDescent="0.2">
      <c r="A300" s="1045">
        <v>43031</v>
      </c>
      <c r="B300">
        <v>10</v>
      </c>
      <c r="C300">
        <v>23</v>
      </c>
      <c r="D300" s="3">
        <f>'finished water daily demand'!D300/'finished water daily demand'!D$371</f>
        <v>1.1060722976712449</v>
      </c>
      <c r="E300" s="3">
        <f>'finished water daily demand'!E300/'finished water daily demand'!E$371</f>
        <v>1.0762128709967289</v>
      </c>
      <c r="F300" s="3">
        <f>'finished water daily demand'!F300/'finished water daily demand'!F$371</f>
        <v>0.9525370716136734</v>
      </c>
      <c r="G300" s="3">
        <f>'finished water daily demand'!G300/'finished water daily demand'!G$371</f>
        <v>1.0568534489841741</v>
      </c>
      <c r="H300" s="3">
        <f>'finished water daily demand'!H300/'finished water daily demand'!H$371</f>
        <v>0.87167122916151141</v>
      </c>
      <c r="I300" s="3">
        <f>'finished water daily demand'!I300/'finished water daily demand'!I$371</f>
        <v>0.98630978567036598</v>
      </c>
      <c r="J300" s="3">
        <f>'finished water daily demand'!J300/'finished water daily demand'!J$371</f>
        <v>0.9704162122836989</v>
      </c>
      <c r="K300" s="3">
        <f>'finished water daily demand'!K300/'finished water daily demand'!K$371</f>
        <v>0.94216433342077388</v>
      </c>
      <c r="L300" s="3">
        <f>'finished water daily demand'!L300/'finished water daily demand'!L$371</f>
        <v>1.0195876071715977</v>
      </c>
      <c r="M300" s="3">
        <f>'finished water daily demand'!M300/'finished water daily demand'!M$371</f>
        <v>0.99658078327156685</v>
      </c>
      <c r="N300" s="3">
        <f>'finished water daily demand'!N300/'finished water daily demand'!N$371</f>
        <v>1.0282844611175146</v>
      </c>
      <c r="O300" s="3">
        <f>'finished water daily demand'!O300/'finished water daily demand'!O$371</f>
        <v>1.0180194003565548</v>
      </c>
      <c r="P300" s="3">
        <f>'finished water daily demand'!P300/'finished water daily demand'!P$371</f>
        <v>0.98639679934369484</v>
      </c>
      <c r="Q300" s="3">
        <f>'finished water daily demand'!Q300/'finished water daily demand'!Q$371</f>
        <v>0.99625157325746605</v>
      </c>
      <c r="R300" s="3">
        <f>'finished water daily demand'!R300/'finished water daily demand'!R$371</f>
        <v>1.0267170514911406</v>
      </c>
      <c r="S300" s="3">
        <f>'finished water daily demand'!S300/'finished water daily demand'!S$371</f>
        <v>0.94685809714986702</v>
      </c>
      <c r="T300" s="3">
        <f>'finished water daily demand'!T300/'finished water daily demand'!T$371</f>
        <v>1.0557182763315385</v>
      </c>
      <c r="U300" s="3">
        <f>'finished water daily demand'!U300/'finished water daily demand'!U$371</f>
        <v>0.95344556293292282</v>
      </c>
      <c r="V300" s="3">
        <f>'finished water daily demand'!V300/'finished water daily demand'!V$371</f>
        <v>1.0224761215195903</v>
      </c>
      <c r="W300" s="3">
        <f>'finished water daily demand'!W300/'finished water daily demand'!W$371</f>
        <v>0.93512489939951771</v>
      </c>
      <c r="X300" s="3">
        <f>'finished water daily demand'!X300/'finished water daily demand'!X$371</f>
        <v>1.0304682127151041</v>
      </c>
      <c r="Y300" s="3"/>
      <c r="AA300" s="1052">
        <f t="shared" si="20"/>
        <v>0.87167122916151141</v>
      </c>
      <c r="AB300" s="1052">
        <f t="shared" si="21"/>
        <v>0.95344556293292282</v>
      </c>
      <c r="AC300" s="1052">
        <f t="shared" si="22"/>
        <v>0.99658078327156685</v>
      </c>
      <c r="AD300" s="1052">
        <f t="shared" si="23"/>
        <v>1.0282844611175146</v>
      </c>
      <c r="AE300" s="1052">
        <f t="shared" si="24"/>
        <v>1.1060722976712449</v>
      </c>
    </row>
    <row r="301" spans="1:31" x14ac:dyDescent="0.2">
      <c r="A301" s="1045">
        <v>43032</v>
      </c>
      <c r="B301">
        <v>10</v>
      </c>
      <c r="C301">
        <v>24</v>
      </c>
      <c r="D301" s="3">
        <f>'finished water daily demand'!D301/'finished water daily demand'!D$371</f>
        <v>1.0539861722794759</v>
      </c>
      <c r="E301" s="3">
        <f>'finished water daily demand'!E301/'finished water daily demand'!E$371</f>
        <v>1.1687146185071025</v>
      </c>
      <c r="F301" s="3">
        <f>'finished water daily demand'!F301/'finished water daily demand'!F$371</f>
        <v>0.89727644685071117</v>
      </c>
      <c r="G301" s="3">
        <f>'finished water daily demand'!G301/'finished water daily demand'!G$371</f>
        <v>1.0616580327821663</v>
      </c>
      <c r="H301" s="3">
        <f>'finished water daily demand'!H301/'finished water daily demand'!H$371</f>
        <v>0.88920409387295585</v>
      </c>
      <c r="I301" s="3">
        <f>'finished water daily demand'!I301/'finished water daily demand'!I$371</f>
        <v>0.97210553686064582</v>
      </c>
      <c r="J301" s="3">
        <f>'finished water daily demand'!J301/'finished water daily demand'!J$371</f>
        <v>0.95041330624381182</v>
      </c>
      <c r="K301" s="3">
        <f>'finished water daily demand'!K301/'finished water daily demand'!K$371</f>
        <v>0.92915601015219107</v>
      </c>
      <c r="L301" s="3">
        <f>'finished water daily demand'!L301/'finished water daily demand'!L$371</f>
        <v>0.95234896103938538</v>
      </c>
      <c r="M301" s="3">
        <f>'finished water daily demand'!M301/'finished water daily demand'!M$371</f>
        <v>0.9524663120176029</v>
      </c>
      <c r="N301" s="3">
        <f>'finished water daily demand'!N301/'finished water daily demand'!N$371</f>
        <v>1.0006849252752459</v>
      </c>
      <c r="O301" s="3">
        <f>'finished water daily demand'!O301/'finished water daily demand'!O$371</f>
        <v>1.0421038988819393</v>
      </c>
      <c r="P301" s="3">
        <f>'finished water daily demand'!P301/'finished water daily demand'!P$371</f>
        <v>1.0092157670427682</v>
      </c>
      <c r="Q301" s="3">
        <f>'finished water daily demand'!Q301/'finished water daily demand'!Q$371</f>
        <v>0.99324288598451027</v>
      </c>
      <c r="R301" s="3">
        <f>'finished water daily demand'!R301/'finished water daily demand'!R$371</f>
        <v>1.0435730410267485</v>
      </c>
      <c r="S301" s="3">
        <f>'finished water daily demand'!S301/'finished water daily demand'!S$371</f>
        <v>0.88020960193588904</v>
      </c>
      <c r="T301" s="3">
        <f>'finished water daily demand'!T301/'finished water daily demand'!T$371</f>
        <v>1.0515275142602649</v>
      </c>
      <c r="U301" s="3">
        <f>'finished water daily demand'!U301/'finished water daily demand'!U$371</f>
        <v>0.96434607884332701</v>
      </c>
      <c r="V301" s="3">
        <f>'finished water daily demand'!V301/'finished water daily demand'!V$371</f>
        <v>1.0034039885334571</v>
      </c>
      <c r="W301" s="3">
        <f>'finished water daily demand'!W301/'finished water daily demand'!W$371</f>
        <v>0.98544517719764702</v>
      </c>
      <c r="X301" s="3">
        <f>'finished water daily demand'!X301/'finished water daily demand'!X$371</f>
        <v>1.0079452871404408</v>
      </c>
      <c r="Y301" s="3"/>
      <c r="AA301" s="1052">
        <f t="shared" si="20"/>
        <v>0.88020960193588904</v>
      </c>
      <c r="AB301" s="1052">
        <f t="shared" si="21"/>
        <v>0.95234896103938538</v>
      </c>
      <c r="AC301" s="1052">
        <f t="shared" si="22"/>
        <v>0.99324288598451027</v>
      </c>
      <c r="AD301" s="1052">
        <f t="shared" si="23"/>
        <v>1.0421038988819393</v>
      </c>
      <c r="AE301" s="1052">
        <f t="shared" si="24"/>
        <v>1.1687146185071025</v>
      </c>
    </row>
    <row r="302" spans="1:31" x14ac:dyDescent="0.2">
      <c r="A302" s="1045">
        <v>43033</v>
      </c>
      <c r="B302">
        <v>10</v>
      </c>
      <c r="C302">
        <v>25</v>
      </c>
      <c r="D302" s="3">
        <f>'finished water daily demand'!D302/'finished water daily demand'!D$371</f>
        <v>1.1268791890314491</v>
      </c>
      <c r="E302" s="3">
        <f>'finished water daily demand'!E302/'finished water daily demand'!E$371</f>
        <v>1.0976130492074938</v>
      </c>
      <c r="F302" s="3">
        <f>'finished water daily demand'!F302/'finished water daily demand'!F$371</f>
        <v>0.90846847211915938</v>
      </c>
      <c r="G302" s="3">
        <f>'finished water daily demand'!G302/'finished water daily demand'!G$371</f>
        <v>1.0545673970157745</v>
      </c>
      <c r="H302" s="3">
        <f>'finished water daily demand'!H302/'finished water daily demand'!H$371</f>
        <v>0.91133512992663401</v>
      </c>
      <c r="I302" s="3">
        <f>'finished water daily demand'!I302/'finished water daily demand'!I$371</f>
        <v>1.032211556633075</v>
      </c>
      <c r="J302" s="3">
        <f>'finished water daily demand'!J302/'finished water daily demand'!J$371</f>
        <v>1.0213960957504939</v>
      </c>
      <c r="K302" s="3">
        <f>'finished water daily demand'!K302/'finished water daily demand'!K$371</f>
        <v>0.87722706191691302</v>
      </c>
      <c r="L302" s="3">
        <f>'finished water daily demand'!L302/'finished water daily demand'!L$371</f>
        <v>1.1224787547349402</v>
      </c>
      <c r="M302" s="3">
        <f>'finished water daily demand'!M302/'finished water daily demand'!M$371</f>
        <v>0.88784685195315149</v>
      </c>
      <c r="N302" s="3">
        <f>'finished water daily demand'!N302/'finished water daily demand'!N$371</f>
        <v>1.0119829808831924</v>
      </c>
      <c r="O302" s="3">
        <f>'finished water daily demand'!O302/'finished water daily demand'!O$371</f>
        <v>1.0877566050419967</v>
      </c>
      <c r="P302" s="3">
        <f>'finished water daily demand'!P302/'finished water daily demand'!P$371</f>
        <v>1.0126215831172569</v>
      </c>
      <c r="Q302" s="3">
        <f>'finished water daily demand'!Q302/'finished water daily demand'!Q$371</f>
        <v>0.99549940143922699</v>
      </c>
      <c r="R302" s="3">
        <f>'finished water daily demand'!R302/'finished water daily demand'!R$371</f>
        <v>1.0203492332221331</v>
      </c>
      <c r="S302" s="3">
        <f>'finished water daily demand'!S302/'finished water daily demand'!S$371</f>
        <v>0.90776261113049461</v>
      </c>
      <c r="T302" s="3">
        <f>'finished water daily demand'!T302/'finished water daily demand'!T$371</f>
        <v>1.0888633945316113</v>
      </c>
      <c r="U302" s="3">
        <f>'finished water daily demand'!U302/'finished water daily demand'!U$371</f>
        <v>0.95148050394227179</v>
      </c>
      <c r="V302" s="3">
        <f>'finished water daily demand'!V302/'finished water daily demand'!V$371</f>
        <v>0.98318752756815575</v>
      </c>
      <c r="W302" s="3">
        <f>'finished water daily demand'!W302/'finished water daily demand'!W$371</f>
        <v>0.95602509789761847</v>
      </c>
      <c r="X302" s="3">
        <f>'finished water daily demand'!X302/'finished water daily demand'!X$371</f>
        <v>0.97903448599621923</v>
      </c>
      <c r="Y302" s="3"/>
      <c r="AA302" s="1052">
        <f t="shared" si="20"/>
        <v>0.87722706191691302</v>
      </c>
      <c r="AB302" s="1052">
        <f t="shared" si="21"/>
        <v>0.95148050394227179</v>
      </c>
      <c r="AC302" s="1052">
        <f t="shared" si="22"/>
        <v>1.0119829808831924</v>
      </c>
      <c r="AD302" s="1052">
        <f t="shared" si="23"/>
        <v>1.0545673970157745</v>
      </c>
      <c r="AE302" s="1052">
        <f t="shared" si="24"/>
        <v>1.1268791890314491</v>
      </c>
    </row>
    <row r="303" spans="1:31" x14ac:dyDescent="0.2">
      <c r="A303" s="1045">
        <v>43034</v>
      </c>
      <c r="B303">
        <v>10</v>
      </c>
      <c r="C303">
        <v>26</v>
      </c>
      <c r="D303" s="3">
        <f>'finished water daily demand'!D303/'finished water daily demand'!D$371</f>
        <v>1.0703836561991069</v>
      </c>
      <c r="E303" s="3">
        <f>'finished water daily demand'!E303/'finished water daily demand'!E$371</f>
        <v>1.0930472131397244</v>
      </c>
      <c r="F303" s="3">
        <f>'finished water daily demand'!F303/'finished water daily demand'!F$371</f>
        <v>0.86756603766769269</v>
      </c>
      <c r="G303" s="3">
        <f>'finished water daily demand'!G303/'finished water daily demand'!G$371</f>
        <v>1.1146246944906781</v>
      </c>
      <c r="H303" s="3">
        <f>'finished water daily demand'!H303/'finished water daily demand'!H$371</f>
        <v>0.95907386817080142</v>
      </c>
      <c r="I303" s="3">
        <f>'finished water daily demand'!I303/'finished water daily demand'!I$371</f>
        <v>1.0445725059789384</v>
      </c>
      <c r="J303" s="3">
        <f>'finished water daily demand'!J303/'finished water daily demand'!J$371</f>
        <v>0.96678265687461862</v>
      </c>
      <c r="K303" s="3">
        <f>'finished water daily demand'!K303/'finished water daily demand'!K$371</f>
        <v>0.8579928299181796</v>
      </c>
      <c r="L303" s="3">
        <f>'finished water daily demand'!L303/'finished water daily demand'!L$371</f>
        <v>1.0388103844409167</v>
      </c>
      <c r="M303" s="3">
        <f>'finished water daily demand'!M303/'finished water daily demand'!M$371</f>
        <v>0.86722688189699804</v>
      </c>
      <c r="N303" s="3">
        <f>'finished water daily demand'!N303/'finished water daily demand'!N$371</f>
        <v>0.98817636370930528</v>
      </c>
      <c r="O303" s="3">
        <f>'finished water daily demand'!O303/'finished water daily demand'!O$371</f>
        <v>1.1671995031630413</v>
      </c>
      <c r="P303" s="3">
        <f>'finished water daily demand'!P303/'finished water daily demand'!P$371</f>
        <v>0.96902713736380275</v>
      </c>
      <c r="Q303" s="3">
        <f>'finished water daily demand'!Q303/'finished water daily demand'!Q$371</f>
        <v>0.98169704857454276</v>
      </c>
      <c r="R303" s="3">
        <f>'finished water daily demand'!R303/'finished water daily demand'!R$371</f>
        <v>1.0368306452125053</v>
      </c>
      <c r="S303" s="3">
        <f>'finished water daily demand'!S303/'finished water daily demand'!S$371</f>
        <v>0.86345439364187226</v>
      </c>
      <c r="T303" s="3">
        <f>'finished water daily demand'!T303/'finished water daily demand'!T$371</f>
        <v>1.0846726324603375</v>
      </c>
      <c r="U303" s="3">
        <f>'finished water daily demand'!U303/'finished water daily demand'!U$371</f>
        <v>0.95919243356595907</v>
      </c>
      <c r="V303" s="3">
        <f>'finished water daily demand'!V303/'finished water daily demand'!V$371</f>
        <v>0.93855873638060394</v>
      </c>
      <c r="W303" s="3">
        <f>'finished water daily demand'!W303/'finished water daily demand'!W$371</f>
        <v>0.96479612308398721</v>
      </c>
      <c r="X303" s="3">
        <f>'finished water daily demand'!X303/'finished water daily demand'!X$371</f>
        <v>0.94731387418640323</v>
      </c>
      <c r="Y303" s="3"/>
      <c r="AA303" s="1052">
        <f t="shared" si="20"/>
        <v>0.8579928299181796</v>
      </c>
      <c r="AB303" s="1052">
        <f t="shared" si="21"/>
        <v>0.94731387418640323</v>
      </c>
      <c r="AC303" s="1052">
        <f t="shared" si="22"/>
        <v>0.96902713736380275</v>
      </c>
      <c r="AD303" s="1052">
        <f t="shared" si="23"/>
        <v>1.0445725059789384</v>
      </c>
      <c r="AE303" s="1052">
        <f t="shared" si="24"/>
        <v>1.1671995031630413</v>
      </c>
    </row>
    <row r="304" spans="1:31" x14ac:dyDescent="0.2">
      <c r="A304" s="1045">
        <v>43035</v>
      </c>
      <c r="B304">
        <v>10</v>
      </c>
      <c r="C304">
        <v>27</v>
      </c>
      <c r="D304" s="3">
        <f>'finished water daily demand'!D304/'finished water daily demand'!D$371</f>
        <v>1.0002120706018622</v>
      </c>
      <c r="E304" s="3">
        <f>'finished water daily demand'!E304/'finished water daily demand'!E$371</f>
        <v>1.0096422840544481</v>
      </c>
      <c r="F304" s="3">
        <f>'finished water daily demand'!F304/'finished water daily demand'!F$371</f>
        <v>0.98246837603225334</v>
      </c>
      <c r="G304" s="3">
        <f>'finished water daily demand'!G304/'finished water daily demand'!G$371</f>
        <v>0.9724245127275194</v>
      </c>
      <c r="H304" s="3">
        <f>'finished water daily demand'!H304/'finished water daily demand'!H$371</f>
        <v>0.94576533973311649</v>
      </c>
      <c r="I304" s="3">
        <f>'finished water daily demand'!I304/'finished water daily demand'!I$371</f>
        <v>1.0714991354019447</v>
      </c>
      <c r="J304" s="3">
        <f>'finished water daily demand'!J304/'finished water daily demand'!J$371</f>
        <v>0.86783250149198421</v>
      </c>
      <c r="K304" s="3">
        <f>'finished water daily demand'!K304/'finished water daily demand'!K$371</f>
        <v>0.98744999356969021</v>
      </c>
      <c r="L304" s="3">
        <f>'finished water daily demand'!L304/'finished water daily demand'!L$371</f>
        <v>0.93801402670820511</v>
      </c>
      <c r="M304" s="3">
        <f>'finished water daily demand'!M304/'finished water daily demand'!M$371</f>
        <v>0.88796183319881783</v>
      </c>
      <c r="N304" s="3">
        <f>'finished water daily demand'!N304/'finished water daily demand'!N$371</f>
        <v>1.0305440722391039</v>
      </c>
      <c r="O304" s="3">
        <f>'finished water daily demand'!O304/'finished water daily demand'!O$371</f>
        <v>1.1362850722200104</v>
      </c>
      <c r="P304" s="3">
        <f>'finished water daily demand'!P304/'finished water daily demand'!P$371</f>
        <v>0.96255608682227434</v>
      </c>
      <c r="Q304" s="3">
        <f>'finished water daily demand'!Q304/'finished water daily demand'!Q$371</f>
        <v>1.0086624082584084</v>
      </c>
      <c r="R304" s="3">
        <f>'finished water daily demand'!R304/'finished water daily demand'!R$371</f>
        <v>1.0409509982100984</v>
      </c>
      <c r="S304" s="3">
        <f>'finished water daily demand'!S304/'finished water daily demand'!S$371</f>
        <v>0.84543323627675204</v>
      </c>
      <c r="T304" s="3">
        <f>'finished water daily demand'!T304/'finished water daily demand'!T$371</f>
        <v>1.0743862164672116</v>
      </c>
      <c r="U304" s="3">
        <f>'finished water daily demand'!U304/'finished water daily demand'!U$371</f>
        <v>0.9502940532309353</v>
      </c>
      <c r="V304" s="3">
        <f>'finished water daily demand'!V304/'finished water daily demand'!V$371</f>
        <v>0.93635272633187461</v>
      </c>
      <c r="W304" s="3">
        <f>'finished water daily demand'!W304/'finished water daily demand'!W$371</f>
        <v>0.93260853882557249</v>
      </c>
      <c r="X304" s="3">
        <f>'finished water daily demand'!X304/'finished water daily demand'!X$371</f>
        <v>0.94436293866116094</v>
      </c>
      <c r="Y304" s="3"/>
      <c r="AA304" s="1052">
        <f t="shared" si="20"/>
        <v>0.84543323627675204</v>
      </c>
      <c r="AB304" s="1052">
        <f t="shared" si="21"/>
        <v>0.93801402670820511</v>
      </c>
      <c r="AC304" s="1052">
        <f t="shared" si="22"/>
        <v>0.9724245127275194</v>
      </c>
      <c r="AD304" s="1052">
        <f t="shared" si="23"/>
        <v>1.0096422840544481</v>
      </c>
      <c r="AE304" s="1052">
        <f t="shared" si="24"/>
        <v>1.1362850722200104</v>
      </c>
    </row>
    <row r="305" spans="1:31" x14ac:dyDescent="0.2">
      <c r="A305" s="1045">
        <v>43036</v>
      </c>
      <c r="B305">
        <v>10</v>
      </c>
      <c r="C305">
        <v>28</v>
      </c>
      <c r="D305" s="3">
        <f>'finished water daily demand'!D305/'finished water daily demand'!D$371</f>
        <v>1.0636317510557294</v>
      </c>
      <c r="E305" s="3">
        <f>'finished water daily demand'!E305/'finished water daily demand'!E$371</f>
        <v>1.1652292474630042</v>
      </c>
      <c r="F305" s="3">
        <f>'finished water daily demand'!F305/'finished water daily demand'!F$371</f>
        <v>0.87875806293614089</v>
      </c>
      <c r="G305" s="3">
        <f>'finished water daily demand'!G305/'finished water daily demand'!G$371</f>
        <v>0.97943765520684667</v>
      </c>
      <c r="H305" s="3">
        <f>'finished water daily demand'!H305/'finished water daily demand'!H$371</f>
        <v>0.97428895545770511</v>
      </c>
      <c r="I305" s="3">
        <f>'finished water daily demand'!I305/'finished water daily demand'!I$371</f>
        <v>0.93646841389274738</v>
      </c>
      <c r="J305" s="3">
        <f>'finished water daily demand'!J305/'finished water daily demand'!J$371</f>
        <v>0.90849896000977304</v>
      </c>
      <c r="K305" s="3">
        <f>'finished water daily demand'!K305/'finished water daily demand'!K$371</f>
        <v>0.96985049738278417</v>
      </c>
      <c r="L305" s="3">
        <f>'finished water daily demand'!L305/'finished water daily demand'!L$371</f>
        <v>0.98713890195202059</v>
      </c>
      <c r="M305" s="3">
        <f>'finished water daily demand'!M305/'finished water daily demand'!M$371</f>
        <v>0.95748715974503051</v>
      </c>
      <c r="N305" s="3">
        <f>'finished water daily demand'!N305/'finished water daily demand'!N$371</f>
        <v>1.0285265623091138</v>
      </c>
      <c r="O305" s="3">
        <f>'finished water daily demand'!O305/'finished water daily demand'!O$371</f>
        <v>1.0960244179686212</v>
      </c>
      <c r="P305" s="3">
        <f>'finished water daily demand'!P305/'finished water daily demand'!P$371</f>
        <v>0.95472270985095053</v>
      </c>
      <c r="Q305" s="3">
        <f>'finished water daily demand'!Q305/'finished water daily demand'!Q$371</f>
        <v>1.0051648093035974</v>
      </c>
      <c r="R305" s="3">
        <f>'finished water daily demand'!R305/'finished water daily demand'!R$371</f>
        <v>1.0132322598626542</v>
      </c>
      <c r="S305" s="3">
        <f>'finished water daily demand'!S305/'finished water daily demand'!S$371</f>
        <v>0.84483749553740917</v>
      </c>
      <c r="T305" s="3">
        <f>'finished water daily demand'!T305/'finished water daily demand'!T$371</f>
        <v>1.0778150217982534</v>
      </c>
      <c r="U305" s="3">
        <f>'finished water daily demand'!U305/'finished water daily demand'!U$371</f>
        <v>1.0362640599081805</v>
      </c>
      <c r="V305" s="3">
        <f>'finished water daily demand'!V305/'finished water daily demand'!V$371</f>
        <v>0.93749705431104269</v>
      </c>
      <c r="W305" s="3">
        <f>'finished water daily demand'!W305/'finished water daily demand'!W$371</f>
        <v>0.97577676640317845</v>
      </c>
      <c r="X305" s="3">
        <f>'finished water daily demand'!X305/'finished water daily demand'!X$371</f>
        <v>1.0137649075058546</v>
      </c>
      <c r="Y305" s="3"/>
      <c r="AA305" s="1052">
        <f t="shared" si="20"/>
        <v>0.84483749553740917</v>
      </c>
      <c r="AB305" s="1052">
        <f t="shared" si="21"/>
        <v>0.95472270985095053</v>
      </c>
      <c r="AC305" s="1052">
        <f t="shared" si="22"/>
        <v>0.97943765520684667</v>
      </c>
      <c r="AD305" s="1052">
        <f t="shared" si="23"/>
        <v>1.0285265623091138</v>
      </c>
      <c r="AE305" s="1052">
        <f t="shared" si="24"/>
        <v>1.1652292474630042</v>
      </c>
    </row>
    <row r="306" spans="1:31" x14ac:dyDescent="0.2">
      <c r="A306" s="1045">
        <v>43037</v>
      </c>
      <c r="B306">
        <v>10</v>
      </c>
      <c r="C306">
        <v>29</v>
      </c>
      <c r="D306" s="3">
        <f>'finished water daily demand'!D306/'finished water daily demand'!D$371</f>
        <v>1.1342167186005274</v>
      </c>
      <c r="E306" s="3">
        <f>'finished water daily demand'!E306/'finished water daily demand'!E$371</f>
        <v>0.98580234611281425</v>
      </c>
      <c r="F306" s="3">
        <f>'finished water daily demand'!F306/'finished water daily demand'!F$371</f>
        <v>0.87588642487384172</v>
      </c>
      <c r="G306" s="3">
        <f>'finished water daily demand'!G306/'finished water daily demand'!G$371</f>
        <v>0.96707747592007631</v>
      </c>
      <c r="H306" s="3">
        <f>'finished water daily demand'!H306/'finished water daily demand'!H$371</f>
        <v>0.95316727408890745</v>
      </c>
      <c r="I306" s="3">
        <f>'finished water daily demand'!I306/'finished water daily demand'!I$371</f>
        <v>1.067053530812643</v>
      </c>
      <c r="J306" s="3">
        <f>'finished water daily demand'!J306/'finished water daily demand'!J$371</f>
        <v>0.93899880389811485</v>
      </c>
      <c r="K306" s="3">
        <f>'finished water daily demand'!K306/'finished water daily demand'!K$371</f>
        <v>0.93058205628591273</v>
      </c>
      <c r="L306" s="3">
        <f>'finished water daily demand'!L306/'finished water daily demand'!L$371</f>
        <v>1.1589527423741608</v>
      </c>
      <c r="M306" s="3">
        <f>'finished water daily demand'!M306/'finished water daily demand'!M$371</f>
        <v>0.92188130067037133</v>
      </c>
      <c r="N306" s="3">
        <f>'finished water daily demand'!N306/'finished water daily demand'!N$371</f>
        <v>0.95262783874287427</v>
      </c>
      <c r="O306" s="3">
        <f>'finished water daily demand'!O306/'finished water daily demand'!O$371</f>
        <v>1.1147887586107865</v>
      </c>
      <c r="P306" s="3">
        <f>'finished water daily demand'!P306/'finished water daily demand'!P$371</f>
        <v>0.89135279161392356</v>
      </c>
      <c r="Q306" s="3">
        <f>'finished water daily demand'!Q306/'finished water daily demand'!Q$371</f>
        <v>1.034236250078532</v>
      </c>
      <c r="R306" s="3">
        <f>'finished water daily demand'!R306/'finished water daily demand'!R$371</f>
        <v>1.0690443141027781</v>
      </c>
      <c r="S306" s="3">
        <f>'finished water daily demand'!S306/'finished water daily demand'!S$371</f>
        <v>0.95802823601254494</v>
      </c>
      <c r="T306" s="3">
        <f>'finished water daily demand'!T306/'finished water daily demand'!T$371</f>
        <v>1.0324785957544762</v>
      </c>
      <c r="U306" s="3">
        <f>'finished water daily demand'!U306/'finished water daily demand'!U$371</f>
        <v>0.99481243818086118</v>
      </c>
      <c r="V306" s="3">
        <f>'finished water daily demand'!V306/'finished water daily demand'!V$371</f>
        <v>0.93330118505409343</v>
      </c>
      <c r="W306" s="3">
        <f>'finished water daily demand'!W306/'finished water daily demand'!W$371</f>
        <v>0.95803792460328985</v>
      </c>
      <c r="X306" s="3">
        <f>'finished water daily demand'!X306/'finished water daily demand'!X$371</f>
        <v>0.98696232917217863</v>
      </c>
      <c r="Y306" s="3"/>
      <c r="AA306" s="1052">
        <f t="shared" si="20"/>
        <v>0.87588642487384172</v>
      </c>
      <c r="AB306" s="1052">
        <f t="shared" si="21"/>
        <v>0.93899880389811485</v>
      </c>
      <c r="AC306" s="1052">
        <f t="shared" si="22"/>
        <v>0.96707747592007631</v>
      </c>
      <c r="AD306" s="1052">
        <f t="shared" si="23"/>
        <v>1.034236250078532</v>
      </c>
      <c r="AE306" s="1052">
        <f t="shared" si="24"/>
        <v>1.1589527423741608</v>
      </c>
    </row>
    <row r="307" spans="1:31" x14ac:dyDescent="0.2">
      <c r="A307" s="1045">
        <v>43038</v>
      </c>
      <c r="B307">
        <v>10</v>
      </c>
      <c r="C307">
        <v>30</v>
      </c>
      <c r="D307" s="3">
        <f>'finished water daily demand'!D307/'finished water daily demand'!D$371</f>
        <v>1.0456496363371424</v>
      </c>
      <c r="E307" s="3">
        <f>'finished water daily demand'!E307/'finished water daily demand'!E$371</f>
        <v>1.0120123363644349</v>
      </c>
      <c r="F307" s="3">
        <f>'finished water daily demand'!F307/'finished water daily demand'!F$371</f>
        <v>0.87128444079964429</v>
      </c>
      <c r="G307" s="3">
        <f>'finished water daily demand'!G307/'finished water daily demand'!G$371</f>
        <v>0.98629581111204534</v>
      </c>
      <c r="H307" s="3">
        <f>'finished water daily demand'!H307/'finished water daily demand'!H$371</f>
        <v>0.96961601710177636</v>
      </c>
      <c r="I307" s="3">
        <f>'finished water daily demand'!I307/'finished water daily demand'!I$371</f>
        <v>0.99006867085156425</v>
      </c>
      <c r="J307" s="3">
        <f>'finished water daily demand'!J307/'finished water daily demand'!J$371</f>
        <v>0.93826475230032069</v>
      </c>
      <c r="K307" s="3">
        <f>'finished water daily demand'!K307/'finished water daily demand'!K$371</f>
        <v>0.86863600350156556</v>
      </c>
      <c r="L307" s="3">
        <f>'finished water daily demand'!L307/'finished water daily demand'!L$371</f>
        <v>0.96742323295784716</v>
      </c>
      <c r="M307" s="3">
        <f>'finished water daily demand'!M307/'finished water daily demand'!M$371</f>
        <v>0.86147781961368397</v>
      </c>
      <c r="N307" s="3">
        <f>'finished water daily demand'!N307/'finished water daily demand'!N$371</f>
        <v>0.93870702022594033</v>
      </c>
      <c r="O307" s="3">
        <f>'finished water daily demand'!O307/'finished water daily demand'!O$371</f>
        <v>1.0543258832082538</v>
      </c>
      <c r="P307" s="3">
        <f>'finished water daily demand'!P307/'finished water daily demand'!P$371</f>
        <v>0.89443976533250258</v>
      </c>
      <c r="Q307" s="3">
        <f>'finished water daily demand'!Q307/'finished water daily demand'!Q$371</f>
        <v>1.0000124323486608</v>
      </c>
      <c r="R307" s="3">
        <f>'finished water daily demand'!R307/'finished water daily demand'!R$371</f>
        <v>0.99787458050798927</v>
      </c>
      <c r="S307" s="3">
        <f>'finished water daily demand'!S307/'finished water daily demand'!S$371</f>
        <v>0.82435890762249964</v>
      </c>
      <c r="T307" s="3">
        <f>'finished water daily demand'!T307/'finished water daily demand'!T$371</f>
        <v>1.1063883995569368</v>
      </c>
      <c r="U307" s="3">
        <f>'finished water daily demand'!U307/'finished water daily demand'!U$371</f>
        <v>0.95992337195062138</v>
      </c>
      <c r="V307" s="3">
        <f>'finished water daily demand'!V307/'finished water daily demand'!V$371</f>
        <v>0.98505659660079692</v>
      </c>
      <c r="W307" s="3">
        <f>'finished water daily demand'!W307/'finished water daily demand'!W$371</f>
        <v>0.98242122063417048</v>
      </c>
      <c r="X307" s="3">
        <f>'finished water daily demand'!X307/'finished water daily demand'!X$371</f>
        <v>0.99473490614263582</v>
      </c>
      <c r="Y307" s="3"/>
      <c r="AA307" s="1052">
        <f t="shared" si="20"/>
        <v>0.82435890762249964</v>
      </c>
      <c r="AB307" s="1052">
        <f t="shared" si="21"/>
        <v>0.93826475230032069</v>
      </c>
      <c r="AC307" s="1052">
        <f t="shared" si="22"/>
        <v>0.98242122063417048</v>
      </c>
      <c r="AD307" s="1052">
        <f t="shared" si="23"/>
        <v>0.99787458050798927</v>
      </c>
      <c r="AE307" s="1052">
        <f t="shared" si="24"/>
        <v>1.1063883995569368</v>
      </c>
    </row>
    <row r="308" spans="1:31" x14ac:dyDescent="0.2">
      <c r="A308" s="1045">
        <v>43039</v>
      </c>
      <c r="B308">
        <v>10</v>
      </c>
      <c r="C308">
        <v>31</v>
      </c>
      <c r="D308" s="3">
        <f>'finished water daily demand'!D308/'finished water daily demand'!D$371</f>
        <v>1.0926373843757489</v>
      </c>
      <c r="E308" s="3">
        <f>'finished water daily demand'!E308/'finished water daily demand'!E$371</f>
        <v>1.0091194783978332</v>
      </c>
      <c r="F308" s="3">
        <f>'finished water daily demand'!F308/'finished water daily demand'!F$371</f>
        <v>0.91038289749402534</v>
      </c>
      <c r="G308" s="3">
        <f>'finished water daily demand'!G308/'finished water daily demand'!G$371</f>
        <v>0.98397101250011365</v>
      </c>
      <c r="H308" s="3">
        <f>'finished water daily demand'!H308/'finished water daily demand'!H$371</f>
        <v>0.93855032291156271</v>
      </c>
      <c r="I308" s="3">
        <f>'finished water daily demand'!I308/'finished water daily demand'!I$371</f>
        <v>0.97528613201396741</v>
      </c>
      <c r="J308" s="3">
        <f>'finished water daily demand'!J308/'finished water daily demand'!J$371</f>
        <v>0.98572118809770437</v>
      </c>
      <c r="K308" s="3">
        <f>'finished water daily demand'!K308/'finished water daily demand'!K$371</f>
        <v>0.88258343032162345</v>
      </c>
      <c r="L308" s="3">
        <f>'finished water daily demand'!L308/'finished water daily demand'!L$371</f>
        <v>0.95173284638331734</v>
      </c>
      <c r="M308" s="3">
        <f>'finished water daily demand'!M308/'finished water daily demand'!M$371</f>
        <v>0.91379428639184279</v>
      </c>
      <c r="N308" s="3">
        <f>'finished water daily demand'!N308/'finished water daily demand'!N$371</f>
        <v>0.93773861545954484</v>
      </c>
      <c r="O308" s="3">
        <f>'finished water daily demand'!O308/'finished water daily demand'!O$371</f>
        <v>1.0751751505884375</v>
      </c>
      <c r="P308" s="3">
        <f>'finished water daily demand'!P308/'finished water daily demand'!P$371</f>
        <v>0.89478034693995145</v>
      </c>
      <c r="Q308" s="3">
        <f>'finished water daily demand'!Q308/'finished water daily demand'!Q$371</f>
        <v>1.003321988348912</v>
      </c>
      <c r="R308" s="3">
        <f>'finished water daily demand'!R308/'finished water daily demand'!R$371</f>
        <v>0.94693203435592976</v>
      </c>
      <c r="S308" s="3">
        <f>'finished water daily demand'!S308/'finished water daily demand'!S$371</f>
        <v>0.83429022489416915</v>
      </c>
      <c r="T308" s="3">
        <f>'finished water daily demand'!T308/'finished water daily demand'!T$371</f>
        <v>1.0355264227154024</v>
      </c>
      <c r="U308" s="3">
        <f>'finished water daily demand'!U308/'finished water daily demand'!U$371</f>
        <v>0.96277826897477525</v>
      </c>
      <c r="V308" s="3">
        <f>'finished water daily demand'!V308/'finished water daily demand'!V$371</f>
        <v>0.96140715169799151</v>
      </c>
      <c r="W308" s="3">
        <f>'finished water daily demand'!W308/'finished water daily demand'!W$371</f>
        <v>0.97834802258192988</v>
      </c>
      <c r="X308" s="3">
        <f>'finished water daily demand'!X308/'finished water daily demand'!X$371</f>
        <v>0.93099094228216406</v>
      </c>
      <c r="Y308" s="3"/>
      <c r="AA308" s="1052">
        <f t="shared" si="20"/>
        <v>0.83429022489416915</v>
      </c>
      <c r="AB308" s="1052">
        <f t="shared" si="21"/>
        <v>0.93099094228216406</v>
      </c>
      <c r="AC308" s="1052">
        <f t="shared" si="22"/>
        <v>0.96140715169799151</v>
      </c>
      <c r="AD308" s="1052">
        <f t="shared" si="23"/>
        <v>0.98572118809770437</v>
      </c>
      <c r="AE308" s="1052">
        <f t="shared" si="24"/>
        <v>1.0926373843757489</v>
      </c>
    </row>
    <row r="309" spans="1:31" x14ac:dyDescent="0.2">
      <c r="A309" s="1045">
        <v>43040</v>
      </c>
      <c r="B309">
        <v>11</v>
      </c>
      <c r="C309">
        <v>1</v>
      </c>
      <c r="D309" s="3">
        <f>'finished water daily demand'!D309/'finished water daily demand'!D$371</f>
        <v>1.0026579137915552</v>
      </c>
      <c r="E309" s="3">
        <f>'finished water daily demand'!E309/'finished water daily demand'!E$371</f>
        <v>1.0797679494617096</v>
      </c>
      <c r="F309" s="3">
        <f>'finished water daily demand'!F309/'finished water daily demand'!F$371</f>
        <v>0.84161084748921944</v>
      </c>
      <c r="G309" s="3">
        <f>'finished water daily demand'!G309/'finished water daily demand'!G$371</f>
        <v>0.94991271283531342</v>
      </c>
      <c r="H309" s="3">
        <f>'finished water daily demand'!H309/'finished water daily demand'!H$371</f>
        <v>0.97645719885485605</v>
      </c>
      <c r="I309" s="3">
        <f>'finished water daily demand'!I309/'finished water daily demand'!I$371</f>
        <v>0.991911970315421</v>
      </c>
      <c r="J309" s="3">
        <f>'finished water daily demand'!J309/'finished water daily demand'!J$371</f>
        <v>0.95151438364050289</v>
      </c>
      <c r="K309" s="3">
        <f>'finished water daily demand'!K309/'finished water daily demand'!K$371</f>
        <v>0.90306980038899043</v>
      </c>
      <c r="L309" s="3">
        <f>'finished water daily demand'!L309/'finished water daily demand'!L$371</f>
        <v>1.17164470428916</v>
      </c>
      <c r="M309" s="3">
        <f>'finished water daily demand'!M309/'finished water daily demand'!M$371</f>
        <v>0.94100651453286321</v>
      </c>
      <c r="N309" s="3">
        <f>'finished water daily demand'!N309/'finished water daily demand'!N$371</f>
        <v>1.0337720881270887</v>
      </c>
      <c r="O309" s="3">
        <f>'finished water daily demand'!O309/'finished water daily demand'!O$371</f>
        <v>1.0866781946602631</v>
      </c>
      <c r="P309" s="3">
        <f>'finished water daily demand'!P309/'finished water daily demand'!P$371</f>
        <v>0.89808471317392335</v>
      </c>
      <c r="Q309" s="3">
        <f>'finished water daily demand'!Q309/'finished water daily demand'!Q$371</f>
        <v>0.99719178803026476</v>
      </c>
      <c r="R309" s="3">
        <f>'finished water daily demand'!R309/'finished water daily demand'!R$371</f>
        <v>0.88325385166585524</v>
      </c>
      <c r="S309" s="3">
        <f>'finished water daily demand'!S309/'finished water daily demand'!S$371</f>
        <v>0.80971591939627785</v>
      </c>
      <c r="T309" s="3">
        <f>'finished water daily demand'!T309/'finished water daily demand'!T$371</f>
        <v>1.0694334976557065</v>
      </c>
      <c r="U309" s="3">
        <f>'finished water daily demand'!U309/'finished water daily demand'!U$371</f>
        <v>0.93181932072583862</v>
      </c>
      <c r="V309" s="3">
        <f>'finished water daily demand'!V309/'finished water daily demand'!V$371</f>
        <v>0.9957369910730316</v>
      </c>
      <c r="W309" s="3">
        <f>'finished water daily demand'!W309/'finished water daily demand'!W$371</f>
        <v>0.96213720073243991</v>
      </c>
      <c r="X309" s="3">
        <f>'finished water daily demand'!X309/'finished water daily demand'!X$371</f>
        <v>0.89417480867579191</v>
      </c>
      <c r="Y309" s="3"/>
      <c r="AA309" s="1052">
        <f t="shared" si="20"/>
        <v>0.80971591939627785</v>
      </c>
      <c r="AB309" s="1052">
        <f t="shared" si="21"/>
        <v>0.90306980038899043</v>
      </c>
      <c r="AC309" s="1052">
        <f t="shared" si="22"/>
        <v>0.96213720073243991</v>
      </c>
      <c r="AD309" s="1052">
        <f t="shared" si="23"/>
        <v>1.0026579137915552</v>
      </c>
      <c r="AE309" s="1052">
        <f t="shared" si="24"/>
        <v>1.17164470428916</v>
      </c>
    </row>
    <row r="310" spans="1:31" x14ac:dyDescent="0.2">
      <c r="A310" s="1045">
        <v>43041</v>
      </c>
      <c r="B310">
        <v>11</v>
      </c>
      <c r="C310">
        <v>2</v>
      </c>
      <c r="D310" s="3">
        <f>'finished water daily demand'!D310/'finished water daily demand'!D$371</f>
        <v>1.1109295355550011</v>
      </c>
      <c r="E310" s="3">
        <f>'finished water daily demand'!E310/'finished water daily demand'!E$371</f>
        <v>1.0772933360203993</v>
      </c>
      <c r="F310" s="3">
        <f>'finished water daily demand'!F310/'finished water daily demand'!F$371</f>
        <v>0.8281362381199695</v>
      </c>
      <c r="G310" s="3">
        <f>'finished water daily demand'!G310/'finished water daily demand'!G$371</f>
        <v>0.98935679595108883</v>
      </c>
      <c r="H310" s="3">
        <f>'finished water daily demand'!H310/'finished water daily demand'!H$371</f>
        <v>0.99141060159382777</v>
      </c>
      <c r="I310" s="3">
        <f>'finished water daily demand'!I310/'finished water daily demand'!I$371</f>
        <v>1.1197502096029026</v>
      </c>
      <c r="J310" s="3">
        <f>'finished water daily demand'!J310/'finished water daily demand'!J$371</f>
        <v>0.98744620935252025</v>
      </c>
      <c r="K310" s="3">
        <f>'finished water daily demand'!K310/'finished water daily demand'!K$371</f>
        <v>0.84901917375963865</v>
      </c>
      <c r="L310" s="3">
        <f>'finished water daily demand'!L310/'finished water daily demand'!L$371</f>
        <v>1.0274738747692671</v>
      </c>
      <c r="M310" s="3">
        <f>'finished water daily demand'!M310/'finished water daily demand'!M$371</f>
        <v>0.82713675424135391</v>
      </c>
      <c r="N310" s="3">
        <f>'finished water daily demand'!N310/'finished water daily demand'!N$371</f>
        <v>1.049508665581014</v>
      </c>
      <c r="O310" s="3">
        <f>'finished water daily demand'!O310/'finished water daily demand'!O$371</f>
        <v>1.0737372700794594</v>
      </c>
      <c r="P310" s="3">
        <f>'finished water daily demand'!P310/'finished water daily demand'!P$371</f>
        <v>0.94791107770197347</v>
      </c>
      <c r="Q310" s="3">
        <f>'finished water daily demand'!Q310/'finished water daily demand'!Q$371</f>
        <v>0.97094099157372593</v>
      </c>
      <c r="R310" s="3">
        <f>'finished water daily demand'!R310/'finished water daily demand'!R$371</f>
        <v>0.97502535024860959</v>
      </c>
      <c r="S310" s="3">
        <f>'finished water daily demand'!S310/'finished water daily demand'!S$371</f>
        <v>0.84992841930191831</v>
      </c>
      <c r="T310" s="3">
        <f>'finished water daily demand'!T310/'finished water daily demand'!T$371</f>
        <v>1.0663856706947803</v>
      </c>
      <c r="U310" s="3">
        <f>'finished water daily demand'!U310/'finished water daily demand'!U$371</f>
        <v>0.9754584609521828</v>
      </c>
      <c r="V310" s="3">
        <f>'finished water daily demand'!V310/'finished water daily demand'!V$371</f>
        <v>1.0327369290661301</v>
      </c>
      <c r="W310" s="3">
        <f>'finished water daily demand'!W310/'finished water daily demand'!W$371</f>
        <v>0.85237270358791506</v>
      </c>
      <c r="X310" s="3">
        <f>'finished water daily demand'!X310/'finished water daily demand'!X$371</f>
        <v>0.91524613404916311</v>
      </c>
      <c r="Y310" s="3"/>
      <c r="AA310" s="1052">
        <f t="shared" si="20"/>
        <v>0.82713675424135391</v>
      </c>
      <c r="AB310" s="1052">
        <f t="shared" si="21"/>
        <v>0.91524613404916311</v>
      </c>
      <c r="AC310" s="1052">
        <f t="shared" si="22"/>
        <v>0.98744620935252025</v>
      </c>
      <c r="AD310" s="1052">
        <f t="shared" si="23"/>
        <v>1.049508665581014</v>
      </c>
      <c r="AE310" s="1052">
        <f t="shared" si="24"/>
        <v>1.1197502096029026</v>
      </c>
    </row>
    <row r="311" spans="1:31" x14ac:dyDescent="0.2">
      <c r="A311" s="1045">
        <v>43042</v>
      </c>
      <c r="B311">
        <v>11</v>
      </c>
      <c r="C311">
        <v>3</v>
      </c>
      <c r="D311" s="3">
        <f>'finished water daily demand'!D311/'finished water daily demand'!D$371</f>
        <v>1.0535038933406631</v>
      </c>
      <c r="E311" s="3">
        <f>'finished water daily demand'!E311/'finished water daily demand'!E$371</f>
        <v>1.0631427295813596</v>
      </c>
      <c r="F311" s="3">
        <f>'finished water daily demand'!F311/'finished water daily demand'!F$371</f>
        <v>0.82846758097331175</v>
      </c>
      <c r="G311" s="3">
        <f>'finished water daily demand'!G311/'finished water daily demand'!G$371</f>
        <v>1.0213227768651505</v>
      </c>
      <c r="H311" s="3">
        <f>'finished water daily demand'!H311/'finished water daily demand'!H$371</f>
        <v>0.97765347107397382</v>
      </c>
      <c r="I311" s="3">
        <f>'finished water daily demand'!I311/'finished water daily demand'!I$371</f>
        <v>1.0147182832898063</v>
      </c>
      <c r="J311" s="3">
        <f>'finished water daily demand'!J311/'finished water daily demand'!J$371</f>
        <v>0.96366293758399391</v>
      </c>
      <c r="K311" s="3">
        <f>'finished water daily demand'!K311/'finished water daily demand'!K$371</f>
        <v>0.91851283656880534</v>
      </c>
      <c r="L311" s="3">
        <f>'finished water daily demand'!L311/'finished water daily demand'!L$371</f>
        <v>0.97641850693643861</v>
      </c>
      <c r="M311" s="3">
        <f>'finished water daily demand'!M311/'finished water daily demand'!M$371</f>
        <v>0.81855148789827148</v>
      </c>
      <c r="N311" s="3">
        <f>'finished water daily demand'!N311/'finished water daily demand'!N$371</f>
        <v>1.0022989332192382</v>
      </c>
      <c r="O311" s="3">
        <f>'finished water daily demand'!O311/'finished water daily demand'!O$371</f>
        <v>1.0521690624447866</v>
      </c>
      <c r="P311" s="3">
        <f>'finished water daily demand'!P311/'finished water daily demand'!P$371</f>
        <v>0.88701218772324564</v>
      </c>
      <c r="Q311" s="3">
        <f>'finished water daily demand'!Q311/'finished water daily demand'!Q$371</f>
        <v>1.0082863223492888</v>
      </c>
      <c r="R311" s="3">
        <f>'finished water daily demand'!R311/'finished water daily demand'!R$371</f>
        <v>0.94693203435592976</v>
      </c>
      <c r="S311" s="3">
        <f>'finished water daily demand'!S311/'finished water daily demand'!S$371</f>
        <v>0.81604566475179541</v>
      </c>
      <c r="T311" s="3">
        <f>'finished water daily demand'!T311/'finished water daily demand'!T$371</f>
        <v>1.2267775645135219</v>
      </c>
      <c r="U311" s="3">
        <f>'finished water daily demand'!U311/'finished water daily demand'!U$371</f>
        <v>1.0028580570671135</v>
      </c>
      <c r="V311" s="3">
        <f>'finished water daily demand'!V311/'finished water daily demand'!V$371</f>
        <v>0.99402049910427948</v>
      </c>
      <c r="W311" s="3">
        <f>'finished water daily demand'!W311/'finished water daily demand'!W$371</f>
        <v>0.92123626434153416</v>
      </c>
      <c r="X311" s="3">
        <f>'finished water daily demand'!X311/'finished water daily demand'!X$371</f>
        <v>0.93870955125925915</v>
      </c>
      <c r="Y311" s="3"/>
      <c r="AA311" s="1052">
        <f t="shared" si="20"/>
        <v>0.81604566475179541</v>
      </c>
      <c r="AB311" s="1052">
        <f t="shared" si="21"/>
        <v>0.92123626434153416</v>
      </c>
      <c r="AC311" s="1052">
        <f t="shared" si="22"/>
        <v>0.97765347107397382</v>
      </c>
      <c r="AD311" s="1052">
        <f t="shared" si="23"/>
        <v>1.0147182832898063</v>
      </c>
      <c r="AE311" s="1052">
        <f t="shared" si="24"/>
        <v>1.2267775645135219</v>
      </c>
    </row>
    <row r="312" spans="1:31" x14ac:dyDescent="0.2">
      <c r="A312" s="1045">
        <v>43043</v>
      </c>
      <c r="B312">
        <v>11</v>
      </c>
      <c r="C312">
        <v>4</v>
      </c>
      <c r="D312" s="3">
        <f>'finished water daily demand'!D312/'finished water daily demand'!D$371</f>
        <v>1.0301822617995071</v>
      </c>
      <c r="E312" s="3">
        <f>'finished water daily demand'!E312/'finished water daily demand'!E$371</f>
        <v>1.0135807533342793</v>
      </c>
      <c r="F312" s="3">
        <f>'finished water daily demand'!F312/'finished water daily demand'!F$371</f>
        <v>0.88391228509924202</v>
      </c>
      <c r="G312" s="3">
        <f>'finished water daily demand'!G312/'finished water daily demand'!G$371</f>
        <v>1.0548773701640322</v>
      </c>
      <c r="H312" s="3">
        <f>'finished water daily demand'!H312/'finished water daily demand'!H$371</f>
        <v>0.92856892658329893</v>
      </c>
      <c r="I312" s="3">
        <f>'finished water daily demand'!I312/'finished water daily demand'!I$371</f>
        <v>1.1582064964566998</v>
      </c>
      <c r="J312" s="3">
        <f>'finished water daily demand'!J312/'finished water daily demand'!J$371</f>
        <v>0.95683625772450953</v>
      </c>
      <c r="K312" s="3">
        <f>'finished water daily demand'!K312/'finished water daily demand'!K$371</f>
        <v>0.84981915085904336</v>
      </c>
      <c r="L312" s="3">
        <f>'finished water daily demand'!L312/'finished water daily demand'!L$371</f>
        <v>0.99169815040692322</v>
      </c>
      <c r="M312" s="3">
        <f>'finished water daily demand'!M312/'finished water daily demand'!M$371</f>
        <v>0.92981500662134497</v>
      </c>
      <c r="N312" s="3">
        <f>'finished water daily demand'!N312/'finished water daily demand'!N$371</f>
        <v>0.96263468799562668</v>
      </c>
      <c r="O312" s="3">
        <f>'finished water daily demand'!O312/'finished water daily demand'!O$371</f>
        <v>0.99645119272188198</v>
      </c>
      <c r="P312" s="3">
        <f>'finished water daily demand'!P312/'finished water daily demand'!P$371</f>
        <v>0.8838980399402423</v>
      </c>
      <c r="Q312" s="3">
        <f>'finished water daily demand'!Q312/'finished water daily demand'!Q$371</f>
        <v>0.96578861461878929</v>
      </c>
      <c r="R312" s="3">
        <f>'finished water daily demand'!R312/'finished water daily demand'!R$371</f>
        <v>0.97465077270337397</v>
      </c>
      <c r="S312" s="3">
        <f>'finished water daily demand'!S312/'finished water daily demand'!S$371</f>
        <v>0.84359867394640076</v>
      </c>
      <c r="T312" s="3">
        <f>'finished water daily demand'!T312/'finished water daily demand'!T$371</f>
        <v>1.0963305705858803</v>
      </c>
      <c r="U312" s="3">
        <f>'finished water daily demand'!U312/'finished water daily demand'!U$371</f>
        <v>0.99441254073127916</v>
      </c>
      <c r="V312" s="3">
        <f>'finished water daily demand'!V312/'finished water daily demand'!V$371</f>
        <v>0.99897925368067431</v>
      </c>
      <c r="W312" s="3">
        <f>'finished water daily demand'!W312/'finished water daily demand'!W$371</f>
        <v>0.93780096996600026</v>
      </c>
      <c r="X312" s="3">
        <f>'finished water daily demand'!X312/'finished water daily demand'!X$371</f>
        <v>0.973210825246276</v>
      </c>
      <c r="Y312" s="3"/>
      <c r="AA312" s="1052">
        <f t="shared" si="20"/>
        <v>0.84359867394640076</v>
      </c>
      <c r="AB312" s="1052">
        <f t="shared" si="21"/>
        <v>0.92981500662134497</v>
      </c>
      <c r="AC312" s="1052">
        <f t="shared" si="22"/>
        <v>0.973210825246276</v>
      </c>
      <c r="AD312" s="1052">
        <f t="shared" si="23"/>
        <v>0.99897925368067431</v>
      </c>
      <c r="AE312" s="1052">
        <f t="shared" si="24"/>
        <v>1.1582064964566998</v>
      </c>
    </row>
    <row r="313" spans="1:31" x14ac:dyDescent="0.2">
      <c r="A313" s="1045">
        <v>43044</v>
      </c>
      <c r="B313">
        <v>11</v>
      </c>
      <c r="C313">
        <v>5</v>
      </c>
      <c r="D313" s="3">
        <f>'finished water daily demand'!D313/'finished water daily demand'!D$371</f>
        <v>0.96011402168915128</v>
      </c>
      <c r="E313" s="3">
        <f>'finished water daily demand'!E313/'finished water daily demand'!E$371</f>
        <v>1.1010984202515921</v>
      </c>
      <c r="F313" s="3">
        <f>'finished water daily demand'!F313/'finished water daily demand'!F$371</f>
        <v>0.87636503121755827</v>
      </c>
      <c r="G313" s="3">
        <f>'finished water daily demand'!G313/'finished water daily demand'!G$371</f>
        <v>1.0992422770083963</v>
      </c>
      <c r="H313" s="3">
        <f>'finished water daily demand'!H313/'finished water daily demand'!H$371</f>
        <v>0.92255018198086269</v>
      </c>
      <c r="I313" s="3">
        <f>'finished water daily demand'!I313/'finished water daily demand'!I$371</f>
        <v>1.069438977177634</v>
      </c>
      <c r="J313" s="3">
        <f>'finished water daily demand'!J313/'finished water daily demand'!J$371</f>
        <v>0.90805852905109663</v>
      </c>
      <c r="K313" s="3">
        <f>'finished water daily demand'!K313/'finished water daily demand'!K$371</f>
        <v>0.88244430386955319</v>
      </c>
      <c r="L313" s="3">
        <f>'finished water daily demand'!L313/'finished water daily demand'!L$371</f>
        <v>0.99933797214216535</v>
      </c>
      <c r="M313" s="3">
        <f>'finished water daily demand'!M313/'finished water daily demand'!M$371</f>
        <v>0.88662038533271115</v>
      </c>
      <c r="N313" s="3">
        <f>'finished water daily demand'!N313/'finished water daily demand'!N$371</f>
        <v>1.0461192488986302</v>
      </c>
      <c r="O313" s="3">
        <f>'finished water daily demand'!O313/'finished water daily demand'!O$371</f>
        <v>0.98962126030423547</v>
      </c>
      <c r="P313" s="3">
        <f>'finished water daily demand'!P313/'finished water daily demand'!P$371</f>
        <v>0.85448664421187948</v>
      </c>
      <c r="Q313" s="3">
        <f>'finished water daily demand'!Q313/'finished water daily demand'!Q$371</f>
        <v>0.98308856643828468</v>
      </c>
      <c r="R313" s="3">
        <f>'finished water daily demand'!R313/'finished water daily demand'!R$371</f>
        <v>1.0102356395007683</v>
      </c>
      <c r="S313" s="3">
        <f>'finished water daily demand'!S313/'finished water daily demand'!S$371</f>
        <v>0.85402413688490009</v>
      </c>
      <c r="T313" s="3">
        <f>'finished water daily demand'!T313/'finished water daily demand'!T$371</f>
        <v>1.0638503503507954</v>
      </c>
      <c r="U313" s="3">
        <f>'finished water daily demand'!U313/'finished water daily demand'!U$371</f>
        <v>0.96645679584541588</v>
      </c>
      <c r="V313" s="3">
        <f>'finished water daily demand'!V313/'finished water daily demand'!V$371</f>
        <v>1.0119483041112449</v>
      </c>
      <c r="W313" s="3">
        <f>'finished water daily demand'!W313/'finished water daily demand'!W$371</f>
        <v>0.9585920622454096</v>
      </c>
      <c r="X313" s="3">
        <f>'finished water daily demand'!X313/'finished water daily demand'!X$371</f>
        <v>0.95985268161423831</v>
      </c>
      <c r="Y313" s="3"/>
      <c r="AA313" s="1052">
        <f t="shared" si="20"/>
        <v>0.85402413688490009</v>
      </c>
      <c r="AB313" s="1052">
        <f t="shared" si="21"/>
        <v>0.90805852905109663</v>
      </c>
      <c r="AC313" s="1052">
        <f t="shared" si="22"/>
        <v>0.96645679584541588</v>
      </c>
      <c r="AD313" s="1052">
        <f t="shared" si="23"/>
        <v>1.0119483041112449</v>
      </c>
      <c r="AE313" s="1052">
        <f t="shared" si="24"/>
        <v>1.1010984202515921</v>
      </c>
    </row>
    <row r="314" spans="1:31" x14ac:dyDescent="0.2">
      <c r="A314" s="1045">
        <v>43045</v>
      </c>
      <c r="B314">
        <v>11</v>
      </c>
      <c r="C314">
        <v>6</v>
      </c>
      <c r="D314" s="3">
        <f>'finished water daily demand'!D314/'finished water daily demand'!D$371</f>
        <v>1.0707281411554015</v>
      </c>
      <c r="E314" s="3">
        <f>'finished water daily demand'!E314/'finished water daily demand'!E$371</f>
        <v>1.1276569476076226</v>
      </c>
      <c r="F314" s="3">
        <f>'finished water daily demand'!F314/'finished water daily demand'!F$371</f>
        <v>0.86366355517277338</v>
      </c>
      <c r="G314" s="3">
        <f>'finished water daily demand'!G314/'finished water daily demand'!G$371</f>
        <v>1.034178913189133</v>
      </c>
      <c r="H314" s="3">
        <f>'finished water daily demand'!H314/'finished water daily demand'!H$371</f>
        <v>0.91081176083076987</v>
      </c>
      <c r="I314" s="3">
        <f>'finished water daily demand'!I314/'finished water daily demand'!I$371</f>
        <v>1.0511505550460352</v>
      </c>
      <c r="J314" s="3">
        <f>'finished water daily demand'!J314/'finished water daily demand'!J$371</f>
        <v>0.98069293465281526</v>
      </c>
      <c r="K314" s="3">
        <f>'finished water daily demand'!K314/'finished water daily demand'!K$371</f>
        <v>0.87308804996781841</v>
      </c>
      <c r="L314" s="3">
        <f>'finished water daily demand'!L314/'finished water daily demand'!L$371</f>
        <v>0.99342327144391329</v>
      </c>
      <c r="M314" s="3">
        <f>'finished water daily demand'!M314/'finished water daily demand'!M$371</f>
        <v>0.89792687448989561</v>
      </c>
      <c r="N314" s="3">
        <f>'finished water daily demand'!N314/'finished water daily demand'!N$371</f>
        <v>1.1113251698359201</v>
      </c>
      <c r="O314" s="3">
        <f>'finished water daily demand'!O314/'finished water daily demand'!O$371</f>
        <v>1.036711846973271</v>
      </c>
      <c r="P314" s="3">
        <f>'finished water daily demand'!P314/'finished water daily demand'!P$371</f>
        <v>0.86694323534389195</v>
      </c>
      <c r="Q314" s="3">
        <f>'finished water daily demand'!Q314/'finished water daily demand'!Q$371</f>
        <v>1.0041493773489749</v>
      </c>
      <c r="R314" s="3">
        <f>'finished water daily demand'!R314/'finished water daily demand'!R$371</f>
        <v>1.0079881742293542</v>
      </c>
      <c r="S314" s="3">
        <f>'finished water daily demand'!S314/'finished water daily demand'!S$371</f>
        <v>0.83209343091784249</v>
      </c>
      <c r="T314" s="3">
        <f>'finished water daily demand'!T314/'finished water daily demand'!T$371</f>
        <v>1.0867471503947537</v>
      </c>
      <c r="U314" s="3">
        <f>'finished water daily demand'!U314/'finished water daily demand'!U$371</f>
        <v>0.94087395238222093</v>
      </c>
      <c r="V314" s="3">
        <f>'finished water daily demand'!V314/'finished water daily demand'!V$371</f>
        <v>0.88820003025116268</v>
      </c>
      <c r="W314" s="3">
        <f>'finished water daily demand'!W314/'finished water daily demand'!W$371</f>
        <v>0.9361872416963295</v>
      </c>
      <c r="X314" s="3">
        <f>'finished water daily demand'!X314/'finished water daily demand'!X$371</f>
        <v>0.95196532246065324</v>
      </c>
      <c r="Y314" s="3"/>
      <c r="AA314" s="1052">
        <f t="shared" si="20"/>
        <v>0.83209343091784249</v>
      </c>
      <c r="AB314" s="1052">
        <f t="shared" si="21"/>
        <v>0.89792687448989561</v>
      </c>
      <c r="AC314" s="1052">
        <f t="shared" si="22"/>
        <v>0.98069293465281526</v>
      </c>
      <c r="AD314" s="1052">
        <f t="shared" si="23"/>
        <v>1.036711846973271</v>
      </c>
      <c r="AE314" s="1052">
        <f t="shared" si="24"/>
        <v>1.1276569476076226</v>
      </c>
    </row>
    <row r="315" spans="1:31" x14ac:dyDescent="0.2">
      <c r="A315" s="1045">
        <v>43046</v>
      </c>
      <c r="B315">
        <v>11</v>
      </c>
      <c r="C315">
        <v>7</v>
      </c>
      <c r="D315" s="3">
        <f>'finished water daily demand'!D315/'finished water daily demand'!D$371</f>
        <v>0.97726937251263069</v>
      </c>
      <c r="E315" s="3">
        <f>'finished water daily demand'!E315/'finished water daily demand'!E$371</f>
        <v>1.0683707861475074</v>
      </c>
      <c r="F315" s="3">
        <f>'finished water daily demand'!F315/'finished water daily demand'!F$371</f>
        <v>0.9054863864390793</v>
      </c>
      <c r="G315" s="3">
        <f>'finished water daily demand'!G315/'finished water daily demand'!G$371</f>
        <v>1.0523588383344393</v>
      </c>
      <c r="H315" s="3">
        <f>'finished water daily demand'!H315/'finished water daily demand'!H$371</f>
        <v>0.85301685924464421</v>
      </c>
      <c r="I315" s="3">
        <f>'finished water daily demand'!I315/'finished water daily demand'!I$371</f>
        <v>0.99115296465383296</v>
      </c>
      <c r="J315" s="3">
        <f>'finished water daily demand'!J315/'finished water daily demand'!J$371</f>
        <v>0.94538505279892271</v>
      </c>
      <c r="K315" s="3">
        <f>'finished water daily demand'!K315/'finished water daily demand'!K$371</f>
        <v>0.8564972205584227</v>
      </c>
      <c r="L315" s="3">
        <f>'finished water daily demand'!L315/'finished water daily demand'!L$371</f>
        <v>1.0703143805211897</v>
      </c>
      <c r="M315" s="3">
        <f>'finished water daily demand'!M315/'finished water daily demand'!M$371</f>
        <v>0.91778030290827395</v>
      </c>
      <c r="N315" s="3">
        <f>'finished water daily demand'!N315/'finished water daily demand'!N$371</f>
        <v>1.0965166469497905</v>
      </c>
      <c r="O315" s="3">
        <f>'finished water daily demand'!O315/'finished water daily demand'!O$371</f>
        <v>1.0291629743011357</v>
      </c>
      <c r="P315" s="3">
        <f>'finished water daily demand'!P315/'finished water daily demand'!P$371</f>
        <v>0.90154487737726019</v>
      </c>
      <c r="Q315" s="3">
        <f>'finished water daily demand'!Q315/'finished water daily demand'!Q$371</f>
        <v>1.0026450337124968</v>
      </c>
      <c r="R315" s="3">
        <f>'finished water daily demand'!R315/'finished water daily demand'!R$371</f>
        <v>1.0087373293198254</v>
      </c>
      <c r="S315" s="3">
        <f>'finished water daily demand'!S315/'finished water daily demand'!S$371</f>
        <v>0.84694971560520405</v>
      </c>
      <c r="T315" s="3">
        <f>'finished water daily demand'!T315/'finished water daily demand'!T$371</f>
        <v>1.0228951755633495</v>
      </c>
      <c r="U315" s="3">
        <f>'finished water daily demand'!U315/'finished water daily demand'!U$371</f>
        <v>0.9406514928738442</v>
      </c>
      <c r="V315" s="3">
        <f>'finished water daily demand'!V315/'finished water daily demand'!V$371</f>
        <v>0.99300490802276797</v>
      </c>
      <c r="W315" s="3">
        <f>'finished water daily demand'!W315/'finished water daily demand'!W$371</f>
        <v>0.95636846484418625</v>
      </c>
      <c r="X315" s="3">
        <f>'finished water daily demand'!X315/'finished water daily demand'!X$371</f>
        <v>0.93262478868643039</v>
      </c>
      <c r="Y315" s="3"/>
      <c r="AA315" s="1052">
        <f t="shared" si="20"/>
        <v>0.84694971560520405</v>
      </c>
      <c r="AB315" s="1052">
        <f t="shared" si="21"/>
        <v>0.91778030290827395</v>
      </c>
      <c r="AC315" s="1052">
        <f t="shared" si="22"/>
        <v>0.97726937251263069</v>
      </c>
      <c r="AD315" s="1052">
        <f t="shared" si="23"/>
        <v>1.0228951755633495</v>
      </c>
      <c r="AE315" s="1052">
        <f t="shared" si="24"/>
        <v>1.0965166469497905</v>
      </c>
    </row>
    <row r="316" spans="1:31" x14ac:dyDescent="0.2">
      <c r="A316" s="1045">
        <v>43047</v>
      </c>
      <c r="B316">
        <v>11</v>
      </c>
      <c r="C316">
        <v>8</v>
      </c>
      <c r="D316" s="3">
        <f>'finished water daily demand'!D316/'finished water daily demand'!D$371</f>
        <v>0.94881491512268268</v>
      </c>
      <c r="E316" s="3">
        <f>'finished water daily demand'!E316/'finished water daily demand'!E$371</f>
        <v>1.0630033147395956</v>
      </c>
      <c r="F316" s="3">
        <f>'finished water daily demand'!F316/'finished water daily demand'!F$371</f>
        <v>0.86833917099215796</v>
      </c>
      <c r="G316" s="3">
        <f>'finished water daily demand'!G316/'finished water daily demand'!G$371</f>
        <v>0.91321964141032397</v>
      </c>
      <c r="H316" s="3">
        <f>'finished water daily demand'!H316/'finished water daily demand'!H$371</f>
        <v>0.87746567272286302</v>
      </c>
      <c r="I316" s="3">
        <f>'finished water daily demand'!I316/'finished water daily demand'!I$371</f>
        <v>0.94882936323861067</v>
      </c>
      <c r="J316" s="3">
        <f>'finished water daily demand'!J316/'finished water daily demand'!J$371</f>
        <v>0.95140427590083365</v>
      </c>
      <c r="K316" s="3">
        <f>'finished water daily demand'!K316/'finished water daily demand'!K$371</f>
        <v>0.88312602348469815</v>
      </c>
      <c r="L316" s="3">
        <f>'finished water daily demand'!L316/'finished water daily demand'!L$371</f>
        <v>1.1010790390141811</v>
      </c>
      <c r="M316" s="3">
        <f>'finished water daily demand'!M316/'finished water daily demand'!M$371</f>
        <v>0.88110128554072964</v>
      </c>
      <c r="N316" s="3">
        <f>'finished water daily demand'!N316/'finished water daily demand'!N$371</f>
        <v>1.0587892112589699</v>
      </c>
      <c r="O316" s="3">
        <f>'finished water daily demand'!O316/'finished water daily demand'!O$371</f>
        <v>1.0618747558803894</v>
      </c>
      <c r="P316" s="3">
        <f>'finished water daily demand'!P316/'finished water daily demand'!P$371</f>
        <v>0.91676959987194229</v>
      </c>
      <c r="Q316" s="3">
        <f>'finished water daily demand'!Q316/'finished water daily demand'!Q$371</f>
        <v>0.98666138257491964</v>
      </c>
      <c r="R316" s="3">
        <f>'finished water daily demand'!R316/'finished water daily demand'!R$371</f>
        <v>0.92408280409655008</v>
      </c>
      <c r="S316" s="3">
        <f>'finished water daily demand'!S316/'finished water daily demand'!S$371</f>
        <v>0.81455631290343822</v>
      </c>
      <c r="T316" s="3">
        <f>'finished water daily demand'!T316/'finished water daily demand'!T$371</f>
        <v>1.07482252741013</v>
      </c>
      <c r="U316" s="3">
        <f>'finished water daily demand'!U316/'finished water daily demand'!U$371</f>
        <v>0.92837914332845983</v>
      </c>
      <c r="V316" s="3">
        <f>'finished water daily demand'!V316/'finished water daily demand'!V$371</f>
        <v>0.97202556173802135</v>
      </c>
      <c r="W316" s="3">
        <f>'finished water daily demand'!W316/'finished water daily demand'!W$371</f>
        <v>0.90036150473952692</v>
      </c>
      <c r="X316" s="3">
        <f>'finished water daily demand'!X316/'finished water daily demand'!X$371</f>
        <v>0.96028112666988819</v>
      </c>
      <c r="Y316" s="3"/>
      <c r="AA316" s="1052">
        <f t="shared" si="20"/>
        <v>0.81455631290343822</v>
      </c>
      <c r="AB316" s="1052">
        <f t="shared" si="21"/>
        <v>0.90036150473952692</v>
      </c>
      <c r="AC316" s="1052">
        <f t="shared" si="22"/>
        <v>0.94881491512268268</v>
      </c>
      <c r="AD316" s="1052">
        <f t="shared" si="23"/>
        <v>0.98666138257491964</v>
      </c>
      <c r="AE316" s="1052">
        <f t="shared" si="24"/>
        <v>1.1010790390141811</v>
      </c>
    </row>
    <row r="317" spans="1:31" x14ac:dyDescent="0.2">
      <c r="A317" s="1045">
        <v>43048</v>
      </c>
      <c r="B317">
        <v>11</v>
      </c>
      <c r="C317">
        <v>9</v>
      </c>
      <c r="D317" s="3">
        <f>'finished water daily demand'!D317/'finished water daily demand'!D$371</f>
        <v>1.0039325081298458</v>
      </c>
      <c r="E317" s="3">
        <f>'finished water daily demand'!E317/'finished water daily demand'!E$371</f>
        <v>1.0634215592648875</v>
      </c>
      <c r="F317" s="3">
        <f>'finished water daily demand'!F317/'finished water daily demand'!F$371</f>
        <v>0.8797152756235741</v>
      </c>
      <c r="G317" s="3">
        <f>'finished water daily demand'!G317/'finished water daily demand'!G$371</f>
        <v>0.84142211094516517</v>
      </c>
      <c r="H317" s="3">
        <f>'finished water daily demand'!H317/'finished water daily demand'!H$371</f>
        <v>0.93503627326790428</v>
      </c>
      <c r="I317" s="3">
        <f>'finished water daily demand'!I317/'finished water daily demand'!I$371</f>
        <v>1.1456286883503826</v>
      </c>
      <c r="J317" s="3">
        <f>'finished water daily demand'!J317/'finished water daily demand'!J$371</f>
        <v>0.97566468120792615</v>
      </c>
      <c r="K317" s="3">
        <f>'finished water daily demand'!K317/'finished water daily demand'!K$371</f>
        <v>0.81931567624260748</v>
      </c>
      <c r="L317" s="3">
        <f>'finished water daily demand'!L317/'finished water daily demand'!L$371</f>
        <v>0.97884189125030585</v>
      </c>
      <c r="M317" s="3">
        <f>'finished water daily demand'!M317/'finished water daily demand'!M$371</f>
        <v>0.90658879499675582</v>
      </c>
      <c r="N317" s="3">
        <f>'finished water daily demand'!N317/'finished water daily demand'!N$371</f>
        <v>1.1100339634807264</v>
      </c>
      <c r="O317" s="3">
        <f>'finished water daily demand'!O317/'finished water daily demand'!O$371</f>
        <v>1.0683452181707911</v>
      </c>
      <c r="P317" s="3">
        <f>'finished water daily demand'!P317/'finished water daily demand'!P$371</f>
        <v>0.924727977539617</v>
      </c>
      <c r="Q317" s="3">
        <f>'finished water daily demand'!Q317/'finished water daily demand'!Q$371</f>
        <v>0.94469019511718721</v>
      </c>
      <c r="R317" s="3">
        <f>'finished water daily demand'!R317/'finished water daily demand'!R$371</f>
        <v>0.95479816280588015</v>
      </c>
      <c r="S317" s="3">
        <f>'finished water daily demand'!S317/'finished water daily demand'!S$371</f>
        <v>0.83093918323536586</v>
      </c>
      <c r="T317" s="3">
        <f>'finished water daily demand'!T317/'finished water daily demand'!T$371</f>
        <v>1.0180948480998908</v>
      </c>
      <c r="U317" s="3">
        <f>'finished water daily demand'!U317/'finished water daily demand'!U$371</f>
        <v>0.88303448020456543</v>
      </c>
      <c r="V317" s="3">
        <f>'finished water daily demand'!V317/'finished water daily demand'!V$371</f>
        <v>0.96050599341439691</v>
      </c>
      <c r="W317" s="3">
        <f>'finished water daily demand'!W317/'finished water daily demand'!W$371</f>
        <v>0.8746223403477229</v>
      </c>
      <c r="X317" s="3">
        <f>'finished water daily demand'!X317/'finished water daily demand'!X$371</f>
        <v>0.99806771809052597</v>
      </c>
      <c r="Y317" s="3"/>
      <c r="AA317" s="1052">
        <f t="shared" si="20"/>
        <v>0.81931567624260748</v>
      </c>
      <c r="AB317" s="1052">
        <f t="shared" si="21"/>
        <v>0.88303448020456543</v>
      </c>
      <c r="AC317" s="1052">
        <f t="shared" si="22"/>
        <v>0.95479816280588015</v>
      </c>
      <c r="AD317" s="1052">
        <f t="shared" si="23"/>
        <v>1.0039325081298458</v>
      </c>
      <c r="AE317" s="1052">
        <f t="shared" si="24"/>
        <v>1.1456286883503826</v>
      </c>
    </row>
    <row r="318" spans="1:31" x14ac:dyDescent="0.2">
      <c r="A318" s="1045">
        <v>43049</v>
      </c>
      <c r="B318">
        <v>11</v>
      </c>
      <c r="C318">
        <v>10</v>
      </c>
      <c r="D318" s="3">
        <f>'finished water daily demand'!D318/'finished water daily demand'!D$371</f>
        <v>0.98746612721895599</v>
      </c>
      <c r="E318" s="3">
        <f>'finished water daily demand'!E318/'finished water daily demand'!E$371</f>
        <v>1.0530351535534741</v>
      </c>
      <c r="F318" s="3">
        <f>'finished water daily demand'!F318/'finished water daily demand'!F$371</f>
        <v>0.84164766336181307</v>
      </c>
      <c r="G318" s="3">
        <f>'finished water daily demand'!G318/'finished water daily demand'!G$371</f>
        <v>0.96169169246910113</v>
      </c>
      <c r="H318" s="3">
        <f>'finished water daily demand'!H318/'finished water daily demand'!H$371</f>
        <v>0.92139129326859248</v>
      </c>
      <c r="I318" s="3">
        <f>'finished water daily demand'!I318/'finished water daily demand'!I$371</f>
        <v>0.91228866210215498</v>
      </c>
      <c r="J318" s="3">
        <f>'finished water daily demand'!J318/'finished water daily demand'!J$371</f>
        <v>0.96002938217491351</v>
      </c>
      <c r="K318" s="3">
        <f>'finished water daily demand'!K318/'finished water daily demand'!K$371</f>
        <v>0.82651547013725091</v>
      </c>
      <c r="L318" s="3">
        <f>'finished water daily demand'!L318/'finished water daily demand'!L$371</f>
        <v>0.94885764465500044</v>
      </c>
      <c r="M318" s="3">
        <f>'finished water daily demand'!M318/'finished water daily demand'!M$371</f>
        <v>0.86028968007513229</v>
      </c>
      <c r="N318" s="3">
        <f>'finished water daily demand'!N318/'finished water daily demand'!N$371</f>
        <v>1.0301405702531059</v>
      </c>
      <c r="O318" s="3">
        <f>'finished water daily demand'!O318/'finished water daily demand'!O$371</f>
        <v>1.0036405952667729</v>
      </c>
      <c r="P318" s="3">
        <f>'finished water daily demand'!P318/'finished water daily demand'!P$371</f>
        <v>0.92715009248195257</v>
      </c>
      <c r="Q318" s="3">
        <f>'finished water daily demand'!Q318/'finished water daily demand'!Q$371</f>
        <v>0.95826689643639995</v>
      </c>
      <c r="R318" s="3">
        <f>'finished water daily demand'!R318/'finished water daily demand'!R$371</f>
        <v>0.95966767089394445</v>
      </c>
      <c r="S318" s="3">
        <f>'finished water daily demand'!S318/'finished water daily demand'!S$371</f>
        <v>0.81426588929300858</v>
      </c>
      <c r="T318" s="3">
        <f>'finished water daily demand'!T318/'finished water daily demand'!T$371</f>
        <v>1.0708794012794316</v>
      </c>
      <c r="U318" s="3">
        <f>'finished water daily demand'!U318/'finished water daily demand'!U$371</f>
        <v>0.91000769559510675</v>
      </c>
      <c r="V318" s="3">
        <f>'finished water daily demand'!V318/'finished water daily demand'!V$371</f>
        <v>0.96498794466613813</v>
      </c>
      <c r="W318" s="3">
        <f>'finished water daily demand'!W318/'finished water daily demand'!W$371</f>
        <v>0.91548733663816606</v>
      </c>
      <c r="X318" s="3">
        <f>'finished water daily demand'!X318/'finished water daily demand'!X$371</f>
        <v>0.95449187734860819</v>
      </c>
      <c r="Y318" s="3"/>
      <c r="AA318" s="1052">
        <f t="shared" si="20"/>
        <v>0.81426588929300858</v>
      </c>
      <c r="AB318" s="1052">
        <f t="shared" si="21"/>
        <v>0.91228866210215498</v>
      </c>
      <c r="AC318" s="1052">
        <f t="shared" si="22"/>
        <v>0.95449187734860819</v>
      </c>
      <c r="AD318" s="1052">
        <f t="shared" si="23"/>
        <v>0.96498794466613813</v>
      </c>
      <c r="AE318" s="1052">
        <f t="shared" si="24"/>
        <v>1.0708794012794316</v>
      </c>
    </row>
    <row r="319" spans="1:31" x14ac:dyDescent="0.2">
      <c r="A319" s="1045">
        <v>43050</v>
      </c>
      <c r="B319">
        <v>11</v>
      </c>
      <c r="C319">
        <v>11</v>
      </c>
      <c r="D319" s="3">
        <f>'finished water daily demand'!D319/'finished water daily demand'!D$371</f>
        <v>1.025462817898269</v>
      </c>
      <c r="E319" s="3">
        <f>'finished water daily demand'!E319/'finished water daily demand'!E$371</f>
        <v>1.0393027916397262</v>
      </c>
      <c r="F319" s="3">
        <f>'finished water daily demand'!F319/'finished water daily demand'!F$371</f>
        <v>0.92146447514469254</v>
      </c>
      <c r="G319" s="3">
        <f>'finished water daily demand'!G319/'finished water daily demand'!G$371</f>
        <v>0.98470719872722545</v>
      </c>
      <c r="H319" s="3">
        <f>'finished water daily demand'!H319/'finished water daily demand'!H$371</f>
        <v>0.93155960713109331</v>
      </c>
      <c r="I319" s="3">
        <f>'finished water daily demand'!I319/'finished water daily demand'!I$371</f>
        <v>0.84368900754528742</v>
      </c>
      <c r="J319" s="3">
        <f>'finished water daily demand'!J319/'finished water daily demand'!J$371</f>
        <v>0.94927552626723111</v>
      </c>
      <c r="K319" s="3">
        <f>'finished water daily demand'!K319/'finished water daily demand'!K$371</f>
        <v>0.78728181065339697</v>
      </c>
      <c r="L319" s="3">
        <f>'finished water daily demand'!L319/'finished water daily demand'!L$371</f>
        <v>0.95160962345210376</v>
      </c>
      <c r="M319" s="3">
        <f>'finished water daily demand'!M319/'finished water daily demand'!M$371</f>
        <v>0.80988956739141149</v>
      </c>
      <c r="N319" s="3">
        <f>'finished water daily demand'!N319/'finished water daily demand'!N$371</f>
        <v>1.0531805336535964</v>
      </c>
      <c r="O319" s="3">
        <f>'finished water daily demand'!O319/'finished water daily demand'!O$371</f>
        <v>1.0431823092636729</v>
      </c>
      <c r="P319" s="3">
        <f>'finished water daily demand'!P319/'finished water daily demand'!P$371</f>
        <v>0.95725352105098283</v>
      </c>
      <c r="Q319" s="3">
        <f>'finished water daily demand'!Q319/'finished water daily demand'!Q$371</f>
        <v>0.97744727780149276</v>
      </c>
      <c r="R319" s="3">
        <f>'finished water daily demand'!R319/'finished water daily demand'!R$371</f>
        <v>0.9577947831677659</v>
      </c>
      <c r="S319" s="3">
        <f>'finished water daily demand'!S319/'finished water daily demand'!S$371</f>
        <v>0.85149968550193489</v>
      </c>
      <c r="T319" s="3">
        <f>'finished water daily demand'!T319/'finished water daily demand'!T$371</f>
        <v>1.0443331459317393</v>
      </c>
      <c r="U319" s="3">
        <f>'finished water daily demand'!U319/'finished water daily demand'!U$371</f>
        <v>0.89528829145758781</v>
      </c>
      <c r="V319" s="3">
        <f>'finished water daily demand'!V319/'finished water daily demand'!V$371</f>
        <v>0.88810817659903496</v>
      </c>
      <c r="W319" s="3">
        <f>'finished water daily demand'!W319/'finished water daily demand'!W$371</f>
        <v>0.87500279679727222</v>
      </c>
      <c r="X319" s="3">
        <f>'finished water daily demand'!X319/'finished water daily demand'!X$371</f>
        <v>0.97331731823852563</v>
      </c>
      <c r="Y319" s="3"/>
      <c r="AA319" s="1052">
        <f t="shared" si="20"/>
        <v>0.78728181065339697</v>
      </c>
      <c r="AB319" s="1052">
        <f t="shared" si="21"/>
        <v>0.88810817659903496</v>
      </c>
      <c r="AC319" s="1052">
        <f t="shared" si="22"/>
        <v>0.95160962345210376</v>
      </c>
      <c r="AD319" s="1052">
        <f t="shared" si="23"/>
        <v>0.98470719872722545</v>
      </c>
      <c r="AE319" s="1052">
        <f t="shared" si="24"/>
        <v>1.0531805336535964</v>
      </c>
    </row>
    <row r="320" spans="1:31" x14ac:dyDescent="0.2">
      <c r="A320" s="1045">
        <v>43051</v>
      </c>
      <c r="B320">
        <v>11</v>
      </c>
      <c r="C320">
        <v>12</v>
      </c>
      <c r="D320" s="3">
        <f>'finished water daily demand'!D320/'finished water daily demand'!D$371</f>
        <v>1.0264962727671532</v>
      </c>
      <c r="E320" s="3">
        <f>'finished water daily demand'!E320/'finished water daily demand'!E$371</f>
        <v>1.0735291352927732</v>
      </c>
      <c r="F320" s="3">
        <f>'finished water daily demand'!F320/'finished water daily demand'!F$371</f>
        <v>0.86329539644683762</v>
      </c>
      <c r="G320" s="3">
        <f>'finished water daily demand'!G320/'finished water daily demand'!G$371</f>
        <v>1.0136509414457757</v>
      </c>
      <c r="H320" s="3">
        <f>'finished water daily demand'!H320/'finished water daily demand'!H$371</f>
        <v>0.88890502581817643</v>
      </c>
      <c r="I320" s="3">
        <f>'finished water daily demand'!I320/'finished water daily demand'!I$371</f>
        <v>0.98609292690991224</v>
      </c>
      <c r="J320" s="3">
        <f>'finished water daily demand'!J320/'finished water daily demand'!J$371</f>
        <v>0.90622340005661173</v>
      </c>
      <c r="K320" s="3">
        <f>'finished water daily demand'!K320/'finished water daily demand'!K$371</f>
        <v>0.84143678212180162</v>
      </c>
      <c r="L320" s="3">
        <f>'finished water daily demand'!L320/'finished water daily demand'!L$371</f>
        <v>1.0551990342923234</v>
      </c>
      <c r="M320" s="3">
        <f>'finished water daily demand'!M320/'finished water daily demand'!M$371</f>
        <v>0.79229743680447007</v>
      </c>
      <c r="N320" s="3">
        <f>'finished water daily demand'!N320/'finished water daily demand'!N$371</f>
        <v>1.108823457522732</v>
      </c>
      <c r="O320" s="3">
        <f>'finished water daily demand'!O320/'finished water daily demand'!O$371</f>
        <v>1.0295224444283801</v>
      </c>
      <c r="P320" s="3">
        <f>'finished water daily demand'!P320/'finished water daily demand'!P$371</f>
        <v>0.96624994797965857</v>
      </c>
      <c r="Q320" s="3">
        <f>'finished water daily demand'!Q320/'finished water daily demand'!Q$371</f>
        <v>0.98323900080193261</v>
      </c>
      <c r="R320" s="3">
        <f>'finished water daily demand'!R320/'finished water daily demand'!R$371</f>
        <v>1.0701680467384855</v>
      </c>
      <c r="S320" s="3">
        <f>'finished water daily demand'!S320/'finished water daily demand'!S$371</f>
        <v>0.85634007900909526</v>
      </c>
      <c r="T320" s="3">
        <f>'finished water daily demand'!T320/'finished water daily demand'!T$371</f>
        <v>1.0208648783326075</v>
      </c>
      <c r="U320" s="3">
        <f>'finished water daily demand'!U320/'finished water daily demand'!U$371</f>
        <v>0.88664944721566941</v>
      </c>
      <c r="V320" s="3">
        <f>'finished water daily demand'!V320/'finished water daily demand'!V$371</f>
        <v>0.89955145639071499</v>
      </c>
      <c r="W320" s="3">
        <f>'finished water daily demand'!W320/'finished water daily demand'!W$371</f>
        <v>0.90515622088918801</v>
      </c>
      <c r="X320" s="3">
        <f>'finished water daily demand'!X320/'finished water daily demand'!X$371</f>
        <v>0.92016976713213372</v>
      </c>
      <c r="Y320" s="3"/>
      <c r="AA320" s="1052">
        <f t="shared" si="20"/>
        <v>0.79229743680447007</v>
      </c>
      <c r="AB320" s="1052">
        <f t="shared" si="21"/>
        <v>0.88890502581817643</v>
      </c>
      <c r="AC320" s="1052">
        <f t="shared" si="22"/>
        <v>0.96624994797965857</v>
      </c>
      <c r="AD320" s="1052">
        <f t="shared" si="23"/>
        <v>1.0264962727671532</v>
      </c>
      <c r="AE320" s="1052">
        <f t="shared" si="24"/>
        <v>1.108823457522732</v>
      </c>
    </row>
    <row r="321" spans="1:31" x14ac:dyDescent="0.2">
      <c r="A321" s="1045">
        <v>43052</v>
      </c>
      <c r="B321">
        <v>11</v>
      </c>
      <c r="C321">
        <v>13</v>
      </c>
      <c r="D321" s="3">
        <f>'finished water daily demand'!D321/'finished water daily demand'!D$371</f>
        <v>0.91777682056052401</v>
      </c>
      <c r="E321" s="3">
        <f>'finished water daily demand'!E321/'finished water daily demand'!E$371</f>
        <v>1.0737382575554191</v>
      </c>
      <c r="F321" s="3">
        <f>'finished water daily demand'!F321/'finished water daily demand'!F$371</f>
        <v>0.90320380233827746</v>
      </c>
      <c r="G321" s="3">
        <f>'finished water daily demand'!G321/'finished water daily demand'!G$371</f>
        <v>1.0131084884363248</v>
      </c>
      <c r="H321" s="3">
        <f>'finished water daily demand'!H321/'finished water daily demand'!H$371</f>
        <v>0.88666201540733058</v>
      </c>
      <c r="I321" s="3">
        <f>'finished water daily demand'!I321/'finished water daily demand'!I$371</f>
        <v>0.8679049024626222</v>
      </c>
      <c r="J321" s="3">
        <f>'finished water daily demand'!J321/'finished water daily demand'!J$371</f>
        <v>0.94421057024245225</v>
      </c>
      <c r="K321" s="3">
        <f>'finished water daily demand'!K321/'finished water daily demand'!K$371</f>
        <v>0.84421931116320958</v>
      </c>
      <c r="L321" s="3">
        <f>'finished water daily demand'!L321/'finished water daily demand'!L$371</f>
        <v>0.98943906333467402</v>
      </c>
      <c r="M321" s="3">
        <f>'finished water daily demand'!M321/'finished water daily demand'!M$371</f>
        <v>0.8030290197333233</v>
      </c>
      <c r="N321" s="3">
        <f>'finished water daily demand'!N321/'finished water daily demand'!N$371</f>
        <v>1.1638611284128706</v>
      </c>
      <c r="O321" s="3">
        <f>'finished water daily demand'!O321/'finished water daily demand'!O$371</f>
        <v>1.0392281378639829</v>
      </c>
      <c r="P321" s="3">
        <f>'finished water daily demand'!P321/'finished water daily demand'!P$371</f>
        <v>0.88528210562157716</v>
      </c>
      <c r="Q321" s="3">
        <f>'finished water daily demand'!Q321/'finished water daily demand'!Q$371</f>
        <v>0.96691687234614765</v>
      </c>
      <c r="R321" s="3">
        <f>'finished water daily demand'!R321/'finished water daily demand'!R$371</f>
        <v>0.94843034453687258</v>
      </c>
      <c r="S321" s="3">
        <f>'finished water daily demand'!S321/'finished water daily demand'!S$371</f>
        <v>0.83511681517000724</v>
      </c>
      <c r="T321" s="3">
        <f>'finished water daily demand'!T321/'finished water daily demand'!T$371</f>
        <v>0.95920352912936935</v>
      </c>
      <c r="U321" s="3">
        <f>'finished water daily demand'!U321/'finished water daily demand'!U$371</f>
        <v>0.92713707774002863</v>
      </c>
      <c r="V321" s="3">
        <f>'finished water daily demand'!V321/'finished water daily demand'!V$371</f>
        <v>0.91099473618239479</v>
      </c>
      <c r="W321" s="3">
        <f>'finished water daily demand'!W321/'finished water daily demand'!W$371</f>
        <v>0.93068636517068992</v>
      </c>
      <c r="X321" s="3">
        <f>'finished water daily demand'!X321/'finished water daily demand'!X$371</f>
        <v>0.92819017037630724</v>
      </c>
      <c r="Y321" s="3"/>
      <c r="AA321" s="1052">
        <f t="shared" si="20"/>
        <v>0.8030290197333233</v>
      </c>
      <c r="AB321" s="1052">
        <f t="shared" si="21"/>
        <v>0.88666201540733058</v>
      </c>
      <c r="AC321" s="1052">
        <f t="shared" si="22"/>
        <v>0.92819017037630724</v>
      </c>
      <c r="AD321" s="1052">
        <f t="shared" si="23"/>
        <v>0.96691687234614765</v>
      </c>
      <c r="AE321" s="1052">
        <f t="shared" si="24"/>
        <v>1.1638611284128706</v>
      </c>
    </row>
    <row r="322" spans="1:31" x14ac:dyDescent="0.2">
      <c r="A322" s="1045">
        <v>43053</v>
      </c>
      <c r="B322">
        <v>11</v>
      </c>
      <c r="C322">
        <v>14</v>
      </c>
      <c r="D322" s="3">
        <f>'finished water daily demand'!D322/'finished water daily demand'!D$371</f>
        <v>0.96986294595229317</v>
      </c>
      <c r="E322" s="3">
        <f>'finished water daily demand'!E322/'finished water daily demand'!E$371</f>
        <v>0.9664933905285088</v>
      </c>
      <c r="F322" s="3">
        <f>'finished water daily demand'!F322/'finished water daily demand'!F$371</f>
        <v>0.84359890460927289</v>
      </c>
      <c r="G322" s="3">
        <f>'finished water daily demand'!G322/'finished water daily demand'!G$371</f>
        <v>1.1552311769124193</v>
      </c>
      <c r="H322" s="3">
        <f>'finished water daily demand'!H322/'finished water daily demand'!H$371</f>
        <v>0.79574532675438236</v>
      </c>
      <c r="I322" s="3">
        <f>'finished water daily demand'!I322/'finished water daily demand'!I$371</f>
        <v>0.89772298202501188</v>
      </c>
      <c r="J322" s="3">
        <f>'finished water daily demand'!J322/'finished water daily demand'!J$371</f>
        <v>0.92380393582377851</v>
      </c>
      <c r="K322" s="3">
        <f>'finished water daily demand'!K322/'finished water daily demand'!K$371</f>
        <v>0.83336744790171824</v>
      </c>
      <c r="L322" s="3">
        <f>'finished water daily demand'!L322/'finished water daily demand'!L$371</f>
        <v>0.95842795897925548</v>
      </c>
      <c r="M322" s="3">
        <f>'finished water daily demand'!M322/'finished water daily demand'!M$371</f>
        <v>0.82981964997356727</v>
      </c>
      <c r="N322" s="3">
        <f>'finished water daily demand'!N322/'finished water daily demand'!N$371</f>
        <v>1.0458771477070312</v>
      </c>
      <c r="O322" s="3">
        <f>'finished water daily demand'!O322/'finished water daily demand'!O$371</f>
        <v>1.0687046882980358</v>
      </c>
      <c r="P322" s="3">
        <f>'finished water daily demand'!P322/'finished water daily demand'!P$371</f>
        <v>0.85863884125588386</v>
      </c>
      <c r="Q322" s="3">
        <f>'finished water daily demand'!Q322/'finished water daily demand'!Q$371</f>
        <v>0.96458513970960713</v>
      </c>
      <c r="R322" s="3">
        <f>'finished water daily demand'!R322/'finished water daily demand'!R$371</f>
        <v>0.90310646156334906</v>
      </c>
      <c r="S322" s="3">
        <f>'finished water daily demand'!S322/'finished water daily demand'!S$371</f>
        <v>0.82224455990920697</v>
      </c>
      <c r="T322" s="3">
        <f>'finished water daily demand'!T322/'finished water daily demand'!T$371</f>
        <v>0.96282282364546901</v>
      </c>
      <c r="U322" s="3">
        <f>'finished water daily demand'!U322/'finished water daily demand'!U$371</f>
        <v>0.9257652441050449</v>
      </c>
      <c r="V322" s="3">
        <f>'finished water daily demand'!V322/'finished water daily demand'!V$371</f>
        <v>0.97637400805885932</v>
      </c>
      <c r="W322" s="3">
        <f>'finished water daily demand'!W322/'finished water daily demand'!W$371</f>
        <v>0.93406417649495344</v>
      </c>
      <c r="X322" s="3">
        <f>'finished water daily demand'!X322/'finished water daily demand'!X$371</f>
        <v>0.92176636024511416</v>
      </c>
      <c r="Y322" s="3"/>
      <c r="AA322" s="1052">
        <f t="shared" si="20"/>
        <v>0.79574532675438236</v>
      </c>
      <c r="AB322" s="1052">
        <f t="shared" si="21"/>
        <v>0.85863884125588386</v>
      </c>
      <c r="AC322" s="1052">
        <f t="shared" si="22"/>
        <v>0.9257652441050449</v>
      </c>
      <c r="AD322" s="1052">
        <f t="shared" si="23"/>
        <v>0.9664933905285088</v>
      </c>
      <c r="AE322" s="1052">
        <f t="shared" si="24"/>
        <v>1.1552311769124193</v>
      </c>
    </row>
    <row r="323" spans="1:31" x14ac:dyDescent="0.2">
      <c r="A323" s="1045">
        <v>43054</v>
      </c>
      <c r="B323">
        <v>11</v>
      </c>
      <c r="C323">
        <v>15</v>
      </c>
      <c r="D323" s="3">
        <f>'finished water daily demand'!D323/'finished water daily demand'!D$371</f>
        <v>0.95942505177656157</v>
      </c>
      <c r="E323" s="3">
        <f>'finished water daily demand'!E323/'finished water daily demand'!E$371</f>
        <v>1.0488527083005557</v>
      </c>
      <c r="F323" s="3">
        <f>'finished water daily demand'!F323/'finished water daily demand'!F$371</f>
        <v>0.86358992342758634</v>
      </c>
      <c r="G323" s="3">
        <f>'finished water daily demand'!G323/'finished water daily demand'!G$371</f>
        <v>0.95680961538404441</v>
      </c>
      <c r="H323" s="3">
        <f>'finished water daily demand'!H323/'finished water daily demand'!H$371</f>
        <v>0.90101728203674347</v>
      </c>
      <c r="I323" s="3">
        <f>'finished water daily demand'!I323/'finished water daily demand'!I$371</f>
        <v>0.92736034595369021</v>
      </c>
      <c r="J323" s="3">
        <f>'finished water daily demand'!J323/'finished water daily demand'!J$371</f>
        <v>0.94454089346145964</v>
      </c>
      <c r="K323" s="3">
        <f>'finished water daily demand'!K323/'finished water daily demand'!K$371</f>
        <v>0.79688153584625487</v>
      </c>
      <c r="L323" s="3">
        <f>'finished water daily demand'!L323/'finished water daily demand'!L$371</f>
        <v>0.96126208639716781</v>
      </c>
      <c r="M323" s="3">
        <f>'finished water daily demand'!M323/'finished water daily demand'!M$371</f>
        <v>0.79153089516669495</v>
      </c>
      <c r="N323" s="3">
        <f>'finished water daily demand'!N323/'finished water daily demand'!N$371</f>
        <v>0.93907017201333864</v>
      </c>
      <c r="O323" s="3">
        <f>'finished water daily demand'!O323/'finished water daily demand'!O$371</f>
        <v>1.0780509116063939</v>
      </c>
      <c r="P323" s="3">
        <f>'finished water daily demand'!P323/'finished water daily demand'!P$371</f>
        <v>0.87663169511323502</v>
      </c>
      <c r="Q323" s="3">
        <f>'finished water daily demand'!Q323/'finished water daily demand'!Q$371</f>
        <v>0.92791676357045905</v>
      </c>
      <c r="R323" s="3">
        <f>'finished water daily demand'!R323/'finished water daily demand'!R$371</f>
        <v>0.97277788497719508</v>
      </c>
      <c r="S323" s="3">
        <f>'finished water daily demand'!S323/'finished water daily demand'!S$371</f>
        <v>0.82298923583338546</v>
      </c>
      <c r="T323" s="3">
        <f>'finished water daily demand'!T323/'finished water daily demand'!T$371</f>
        <v>1.0050733248913086</v>
      </c>
      <c r="U323" s="3">
        <f>'finished water daily demand'!U323/'finished water daily demand'!U$371</f>
        <v>0.93811174681988918</v>
      </c>
      <c r="V323" s="3">
        <f>'finished water daily demand'!V323/'finished water daily demand'!V$371</f>
        <v>0.83381458202075998</v>
      </c>
      <c r="W323" s="3">
        <f>'finished water daily demand'!W323/'finished water daily demand'!W$371</f>
        <v>0.96148126209867435</v>
      </c>
      <c r="X323" s="3">
        <f>'finished water daily demand'!X323/'finished water daily demand'!X$371</f>
        <v>0.91370812651186473</v>
      </c>
      <c r="Y323" s="3"/>
      <c r="AA323" s="1052">
        <f t="shared" si="20"/>
        <v>0.79153089516669495</v>
      </c>
      <c r="AB323" s="1052">
        <f t="shared" si="21"/>
        <v>0.87663169511323502</v>
      </c>
      <c r="AC323" s="1052">
        <f t="shared" si="22"/>
        <v>0.93811174681988918</v>
      </c>
      <c r="AD323" s="1052">
        <f t="shared" si="23"/>
        <v>0.96126208639716781</v>
      </c>
      <c r="AE323" s="1052">
        <f t="shared" si="24"/>
        <v>1.0780509116063939</v>
      </c>
    </row>
    <row r="324" spans="1:31" x14ac:dyDescent="0.2">
      <c r="A324" s="1045">
        <v>43055</v>
      </c>
      <c r="B324">
        <v>11</v>
      </c>
      <c r="C324">
        <v>16</v>
      </c>
      <c r="D324" s="3">
        <f>'finished water daily demand'!D324/'finished water daily demand'!D$371</f>
        <v>0.96597026594616231</v>
      </c>
      <c r="E324" s="3">
        <f>'finished water daily demand'!E324/'finished water daily demand'!E$371</f>
        <v>1.0878191565735769</v>
      </c>
      <c r="F324" s="3">
        <f>'finished water daily demand'!F324/'finished water daily demand'!F$371</f>
        <v>0.81333625733735082</v>
      </c>
      <c r="G324" s="3">
        <f>'finished water daily demand'!G324/'finished water daily demand'!G$371</f>
        <v>0.93763002683560737</v>
      </c>
      <c r="H324" s="3">
        <f>'finished water daily demand'!H324/'finished water daily demand'!H$371</f>
        <v>0.90557806987212985</v>
      </c>
      <c r="I324" s="3">
        <f>'finished water daily demand'!I324/'finished water daily demand'!I$371</f>
        <v>1.0795590526654755</v>
      </c>
      <c r="J324" s="3">
        <f>'finished water daily demand'!J324/'finished water daily demand'!J$371</f>
        <v>0.96421347628233944</v>
      </c>
      <c r="K324" s="3">
        <f>'finished water daily demand'!K324/'finished water daily demand'!K$371</f>
        <v>0.79267296067112503</v>
      </c>
      <c r="L324" s="3">
        <f>'finished water daily demand'!L324/'finished water daily demand'!L$371</f>
        <v>1.0328956837426646</v>
      </c>
      <c r="M324" s="3">
        <f>'finished water daily demand'!M324/'finished water daily demand'!M$371</f>
        <v>0.83154436865856141</v>
      </c>
      <c r="N324" s="3">
        <f>'finished water daily demand'!N324/'finished water daily demand'!N$371</f>
        <v>1.0129110354509878</v>
      </c>
      <c r="O324" s="3">
        <f>'finished water daily demand'!O324/'finished water daily demand'!O$371</f>
        <v>1.0751751505884375</v>
      </c>
      <c r="P324" s="3">
        <f>'finished water daily demand'!P324/'finished water daily demand'!P$371</f>
        <v>0.86590518608289091</v>
      </c>
      <c r="Q324" s="3">
        <f>'finished water daily demand'!Q324/'finished water daily demand'!Q$371</f>
        <v>0.9643594881641353</v>
      </c>
      <c r="R324" s="3">
        <f>'finished water daily demand'!R324/'finished water daily demand'!R$371</f>
        <v>0.912845477739478</v>
      </c>
      <c r="S324" s="3">
        <f>'finished water daily demand'!S324/'finished water daily demand'!S$371</f>
        <v>0.84830821725545547</v>
      </c>
      <c r="T324" s="3">
        <f>'finished water daily demand'!T324/'finished water daily demand'!T$371</f>
        <v>1.0176456111051293</v>
      </c>
      <c r="U324" s="3">
        <f>'finished water daily demand'!U324/'finished water daily demand'!U$371</f>
        <v>0.8738951020688025</v>
      </c>
      <c r="V324" s="3">
        <f>'finished water daily demand'!V324/'finished water daily demand'!V$371</f>
        <v>0.86902173951316219</v>
      </c>
      <c r="W324" s="3">
        <f>'finished water daily demand'!W324/'finished water daily demand'!W$371</f>
        <v>0.82677823550075424</v>
      </c>
      <c r="X324" s="3">
        <f>'finished water daily demand'!X324/'finished water daily demand'!X$371</f>
        <v>0.93299151770488042</v>
      </c>
      <c r="Y324" s="3"/>
      <c r="AA324" s="1052">
        <f t="shared" si="20"/>
        <v>0.79267296067112503</v>
      </c>
      <c r="AB324" s="1052">
        <f t="shared" si="21"/>
        <v>0.86590518608289091</v>
      </c>
      <c r="AC324" s="1052">
        <f t="shared" si="22"/>
        <v>0.93299151770488042</v>
      </c>
      <c r="AD324" s="1052">
        <f t="shared" si="23"/>
        <v>1.0129110354509878</v>
      </c>
      <c r="AE324" s="1052">
        <f t="shared" si="24"/>
        <v>1.0878191565735769</v>
      </c>
    </row>
    <row r="325" spans="1:31" x14ac:dyDescent="0.2">
      <c r="A325" s="1045">
        <v>43056</v>
      </c>
      <c r="B325">
        <v>11</v>
      </c>
      <c r="C325">
        <v>17</v>
      </c>
      <c r="D325" s="3">
        <f>'finished water daily demand'!D325/'finished water daily demand'!D$371</f>
        <v>0.92180729454917287</v>
      </c>
      <c r="E325" s="3">
        <f>'finished water daily demand'!E325/'finished water daily demand'!E$371</f>
        <v>1.061783434874161</v>
      </c>
      <c r="F325" s="3">
        <f>'finished water daily demand'!F325/'finished water daily demand'!F$371</f>
        <v>0.80803477168387539</v>
      </c>
      <c r="G325" s="3">
        <f>'finished water daily demand'!G325/'finished water daily demand'!G$371</f>
        <v>0.99594372535156228</v>
      </c>
      <c r="H325" s="3">
        <f>'finished water daily demand'!H325/'finished water daily demand'!H$371</f>
        <v>0.96737300669093074</v>
      </c>
      <c r="I325" s="3">
        <f>'finished water daily demand'!I325/'finished water daily demand'!I$371</f>
        <v>0.85124292103442623</v>
      </c>
      <c r="J325" s="3">
        <f>'finished water daily demand'!J325/'finished water daily demand'!J$371</f>
        <v>0.956542637085392</v>
      </c>
      <c r="K325" s="3">
        <f>'finished water daily demand'!K325/'finished water daily demand'!K$371</f>
        <v>0.79249905260603692</v>
      </c>
      <c r="L325" s="3">
        <f>'finished water daily demand'!L325/'finished water daily demand'!L$371</f>
        <v>1.0048830040467767</v>
      </c>
      <c r="M325" s="3">
        <f>'finished water daily demand'!M325/'finished water daily demand'!M$371</f>
        <v>0.81851316081638281</v>
      </c>
      <c r="N325" s="3">
        <f>'finished water daily demand'!N325/'finished water daily demand'!N$371</f>
        <v>1.0075444590372133</v>
      </c>
      <c r="O325" s="3">
        <f>'finished water daily demand'!O325/'finished water daily demand'!O$371</f>
        <v>1.0219735717562448</v>
      </c>
      <c r="P325" s="3">
        <f>'finished water daily demand'!P325/'finished water daily demand'!P$371</f>
        <v>0.84203005307986689</v>
      </c>
      <c r="Q325" s="3">
        <f>'finished water daily demand'!Q325/'finished water daily demand'!Q$371</f>
        <v>0.94472780370809906</v>
      </c>
      <c r="R325" s="3">
        <f>'finished water daily demand'!R325/'finished water daily demand'!R$371</f>
        <v>0.89561491065863441</v>
      </c>
      <c r="S325" s="3">
        <f>'finished water daily demand'!S325/'finished water daily demand'!S$371</f>
        <v>0.86059537000440112</v>
      </c>
      <c r="T325" s="3">
        <f>'finished water daily demand'!T325/'finished water daily demand'!T$371</f>
        <v>0.94525972078313181</v>
      </c>
      <c r="U325" s="3">
        <f>'finished water daily demand'!U325/'finished water daily demand'!U$371</f>
        <v>0.8816811848619468</v>
      </c>
      <c r="V325" s="3">
        <f>'finished water daily demand'!V325/'finished water daily demand'!V$371</f>
        <v>0.94049542479383219</v>
      </c>
      <c r="W325" s="3">
        <f>'finished water daily demand'!W325/'finished water daily demand'!W$371</f>
        <v>0.85890100509706147</v>
      </c>
      <c r="X325" s="3">
        <f>'finished water daily demand'!X325/'finished water daily demand'!X$371</f>
        <v>0.93996940560503484</v>
      </c>
      <c r="Y325" s="3"/>
      <c r="AA325" s="1052">
        <f t="shared" si="20"/>
        <v>0.79249905260603692</v>
      </c>
      <c r="AB325" s="1052">
        <f t="shared" si="21"/>
        <v>0.85890100509706147</v>
      </c>
      <c r="AC325" s="1052">
        <f t="shared" si="22"/>
        <v>0.93996940560503484</v>
      </c>
      <c r="AD325" s="1052">
        <f t="shared" si="23"/>
        <v>0.96737300669093074</v>
      </c>
      <c r="AE325" s="1052">
        <f t="shared" si="24"/>
        <v>1.061783434874161</v>
      </c>
    </row>
    <row r="326" spans="1:31" x14ac:dyDescent="0.2">
      <c r="A326" s="1045">
        <v>43057</v>
      </c>
      <c r="B326">
        <v>11</v>
      </c>
      <c r="C326">
        <v>18</v>
      </c>
      <c r="D326" s="3">
        <f>'finished water daily demand'!D326/'finished water daily demand'!D$371</f>
        <v>0.90379073133495647</v>
      </c>
      <c r="E326" s="3">
        <f>'finished water daily demand'!E326/'finished water daily demand'!E$371</f>
        <v>1.0261629428034746</v>
      </c>
      <c r="F326" s="3">
        <f>'finished water daily demand'!F326/'finished water daily demand'!F$371</f>
        <v>0.86012923140378983</v>
      </c>
      <c r="G326" s="3">
        <f>'finished water daily demand'!G326/'finished water daily demand'!G$371</f>
        <v>0.95246999130843846</v>
      </c>
      <c r="H326" s="3">
        <f>'finished water daily demand'!H326/'finished water daily demand'!H$371</f>
        <v>0.94606440778789602</v>
      </c>
      <c r="I326" s="3">
        <f>'finished water daily demand'!I326/'finished water daily demand'!I$371</f>
        <v>0.9876470813598307</v>
      </c>
      <c r="J326" s="3">
        <f>'finished water daily demand'!J326/'finished water daily demand'!J$371</f>
        <v>0.91972994945602171</v>
      </c>
      <c r="K326" s="3">
        <f>'finished water daily demand'!K326/'finished water daily demand'!K$371</f>
        <v>0.78929914420841785</v>
      </c>
      <c r="L326" s="3">
        <f>'finished water daily demand'!L326/'finished water daily demand'!L$371</f>
        <v>0.97042165761737753</v>
      </c>
      <c r="M326" s="3">
        <f>'finished water daily demand'!M326/'finished water daily demand'!M$371</f>
        <v>0.84288918489763476</v>
      </c>
      <c r="N326" s="3">
        <f>'finished water daily demand'!N326/'finished water daily demand'!N$371</f>
        <v>0.9853518498073186</v>
      </c>
      <c r="O326" s="3">
        <f>'finished water daily demand'!O326/'finished water daily demand'!O$371</f>
        <v>1.0140652289568648</v>
      </c>
      <c r="P326" s="3">
        <f>'finished water daily demand'!P326/'finished water daily demand'!P$371</f>
        <v>0.86106095619821943</v>
      </c>
      <c r="Q326" s="3">
        <f>'finished water daily demand'!Q326/'finished water daily demand'!Q$371</f>
        <v>0.96691687234614765</v>
      </c>
      <c r="R326" s="3">
        <f>'finished water daily demand'!R326/'finished water daily demand'!R$371</f>
        <v>0.95517274035111577</v>
      </c>
      <c r="S326" s="3">
        <f>'finished water daily demand'!S326/'finished water daily demand'!S$371</f>
        <v>0.83564872654442057</v>
      </c>
      <c r="T326" s="3">
        <f>'finished water daily demand'!T326/'finished water daily demand'!T$371</f>
        <v>1.031208441081251</v>
      </c>
      <c r="U326" s="3">
        <f>'finished water daily demand'!U326/'finished water daily demand'!U$371</f>
        <v>0.89083910129007782</v>
      </c>
      <c r="V326" s="3">
        <f>'finished water daily demand'!V326/'finished water daily demand'!V$371</f>
        <v>0.93286657159937891</v>
      </c>
      <c r="W326" s="3">
        <f>'finished water daily demand'!W326/'finished water daily demand'!W$371</f>
        <v>0.87181017235972436</v>
      </c>
      <c r="X326" s="3">
        <f>'finished water daily demand'!X326/'finished water daily demand'!X$371</f>
        <v>0.940335292860633</v>
      </c>
      <c r="Y326" s="3"/>
      <c r="AA326" s="1052">
        <f t="shared" ref="AA326:AA369" si="25">_xlfn.QUARTILE.INC($D326:$X326,0)</f>
        <v>0.78929914420841785</v>
      </c>
      <c r="AB326" s="1052">
        <f t="shared" ref="AB326:AB369" si="26">_xlfn.QUARTILE.INC($D326:$X326,1)</f>
        <v>0.87181017235972436</v>
      </c>
      <c r="AC326" s="1052">
        <f t="shared" ref="AC326:AC369" si="27">_xlfn.QUARTILE.INC($D326:$X326,2)</f>
        <v>0.940335292860633</v>
      </c>
      <c r="AD326" s="1052">
        <f t="shared" ref="AD326:AD369" si="28">_xlfn.QUARTILE.INC($D326:$X326,3)</f>
        <v>0.97042165761737753</v>
      </c>
      <c r="AE326" s="1052">
        <f t="shared" ref="AE326:AE369" si="29">_xlfn.QUARTILE.INC($D326:$X326,4)</f>
        <v>1.031208441081251</v>
      </c>
    </row>
    <row r="327" spans="1:31" x14ac:dyDescent="0.2">
      <c r="A327" s="1045">
        <v>43058</v>
      </c>
      <c r="B327">
        <v>11</v>
      </c>
      <c r="C327">
        <v>19</v>
      </c>
      <c r="D327" s="3">
        <f>'finished water daily demand'!D327/'finished water daily demand'!D$371</f>
        <v>0.84209347566256332</v>
      </c>
      <c r="E327" s="3">
        <f>'finished water daily demand'!E327/'finished water daily demand'!E$371</f>
        <v>1.0344581258884293</v>
      </c>
      <c r="F327" s="3">
        <f>'finished water daily demand'!F327/'finished water daily demand'!F$371</f>
        <v>0.84845859979162519</v>
      </c>
      <c r="G327" s="3">
        <f>'finished water daily demand'!G327/'finished water daily demand'!G$371</f>
        <v>0.93821122648859046</v>
      </c>
      <c r="H327" s="3">
        <f>'finished water daily demand'!H327/'finished water daily demand'!H$371</f>
        <v>0.9570551588010402</v>
      </c>
      <c r="I327" s="3">
        <f>'finished water daily demand'!I327/'finished water daily demand'!I$371</f>
        <v>0.85171278168207598</v>
      </c>
      <c r="J327" s="3">
        <f>'finished water daily demand'!J327/'finished water daily demand'!J$371</f>
        <v>0.87968743479635758</v>
      </c>
      <c r="K327" s="3">
        <f>'finished water daily demand'!K327/'finished water daily demand'!K$371</f>
        <v>0.86014928992527107</v>
      </c>
      <c r="L327" s="3">
        <f>'finished water daily demand'!L327/'finished water daily demand'!L$371</f>
        <v>1.1058847333315109</v>
      </c>
      <c r="M327" s="3">
        <f>'finished water daily demand'!M327/'finished water daily demand'!M$371</f>
        <v>0.85737682185158648</v>
      </c>
      <c r="N327" s="3">
        <f>'finished water daily demand'!N327/'finished water daily demand'!N$371</f>
        <v>1.1023674257467628</v>
      </c>
      <c r="O327" s="3">
        <f>'finished water daily demand'!O327/'finished water daily demand'!O$371</f>
        <v>0.9881833797952575</v>
      </c>
      <c r="P327" s="3">
        <f>'finished water daily demand'!P327/'finished water daily demand'!P$371</f>
        <v>0.87109543238789611</v>
      </c>
      <c r="Q327" s="3">
        <f>'finished water daily demand'!Q327/'finished water daily demand'!Q$371</f>
        <v>0.94284737416250186</v>
      </c>
      <c r="R327" s="3">
        <f>'finished water daily demand'!R327/'finished water daily demand'!R$371</f>
        <v>0.96030445272084519</v>
      </c>
      <c r="S327" s="3">
        <f>'finished water daily demand'!S327/'finished water daily demand'!S$371</f>
        <v>0.82634027749218897</v>
      </c>
      <c r="T327" s="3">
        <f>'finished water daily demand'!T327/'finished water daily demand'!T$371</f>
        <v>0.95946409112178765</v>
      </c>
      <c r="U327" s="3">
        <f>'finished water daily demand'!U327/'finished water daily demand'!U$371</f>
        <v>0.90993354242564717</v>
      </c>
      <c r="V327" s="3">
        <f>'finished water daily demand'!V327/'finished water daily demand'!V$371</f>
        <v>0.94430985139105872</v>
      </c>
      <c r="W327" s="3">
        <f>'finished water daily demand'!W327/'finished water daily demand'!W$371</f>
        <v>0.92968087259099363</v>
      </c>
      <c r="X327" s="3">
        <f>'finished water daily demand'!X327/'finished water daily demand'!X$371</f>
        <v>0.95158700141873798</v>
      </c>
      <c r="Y327" s="3"/>
      <c r="AA327" s="1052">
        <f t="shared" si="25"/>
        <v>0.82634027749218897</v>
      </c>
      <c r="AB327" s="1052">
        <f t="shared" si="26"/>
        <v>0.86014928992527107</v>
      </c>
      <c r="AC327" s="1052">
        <f t="shared" si="27"/>
        <v>0.93821122648859046</v>
      </c>
      <c r="AD327" s="1052">
        <f t="shared" si="28"/>
        <v>0.95946409112178765</v>
      </c>
      <c r="AE327" s="1052">
        <f t="shared" si="29"/>
        <v>1.1058847333315109</v>
      </c>
    </row>
    <row r="328" spans="1:31" x14ac:dyDescent="0.2">
      <c r="A328" s="1045">
        <v>43059</v>
      </c>
      <c r="B328">
        <v>11</v>
      </c>
      <c r="C328">
        <v>20</v>
      </c>
      <c r="D328" s="3">
        <f>'finished water daily demand'!D328/'finished water daily demand'!D$371</f>
        <v>0.9200848697676991</v>
      </c>
      <c r="E328" s="3">
        <f>'finished water daily demand'!E328/'finished water daily demand'!E$371</f>
        <v>1.0405923789260423</v>
      </c>
      <c r="F328" s="3">
        <f>'finished water daily demand'!F328/'finished water daily demand'!F$371</f>
        <v>0.86973817415071408</v>
      </c>
      <c r="G328" s="3">
        <f>'finished water daily demand'!G328/'finished water daily demand'!G$371</f>
        <v>1.0062115858875942</v>
      </c>
      <c r="H328" s="3">
        <f>'finished water daily demand'!H328/'finished water daily demand'!H$371</f>
        <v>0.89978362631077835</v>
      </c>
      <c r="I328" s="3">
        <f>'finished water daily demand'!I328/'finished water daily demand'!I$371</f>
        <v>0.8398939792373471</v>
      </c>
      <c r="J328" s="3">
        <f>'finished water daily demand'!J328/'finished water daily demand'!J$371</f>
        <v>0.91829854884032325</v>
      </c>
      <c r="K328" s="3">
        <f>'finished water daily demand'!K328/'finished water daily demand'!K$371</f>
        <v>0.84063680502239679</v>
      </c>
      <c r="L328" s="3">
        <f>'finished water daily demand'!L328/'finished water daily demand'!L$371</f>
        <v>1.0220520657958692</v>
      </c>
      <c r="M328" s="3">
        <f>'finished water daily demand'!M328/'finished water daily demand'!M$371</f>
        <v>0.8387498600536486</v>
      </c>
      <c r="N328" s="3">
        <f>'finished water daily demand'!N328/'finished water daily demand'!N$371</f>
        <v>1.0657697956167367</v>
      </c>
      <c r="O328" s="3">
        <f>'finished water daily demand'!O328/'finished water daily demand'!O$371</f>
        <v>0.98962126030423558</v>
      </c>
      <c r="P328" s="3">
        <f>'finished water daily demand'!P328/'finished water daily demand'!P$371</f>
        <v>0.86279103829988779</v>
      </c>
      <c r="Q328" s="3">
        <f>'finished water daily demand'!Q328/'finished water daily demand'!Q$371</f>
        <v>0.93682999961659041</v>
      </c>
      <c r="R328" s="3">
        <f>'finished water daily demand'!R328/'finished water daily demand'!R$371</f>
        <v>0.96753379934389483</v>
      </c>
      <c r="S328" s="3">
        <f>'finished water daily demand'!S328/'finished water daily demand'!S$371</f>
        <v>0.83453171265815274</v>
      </c>
      <c r="T328" s="3">
        <f>'finished water daily demand'!T328/'finished water daily demand'!T$371</f>
        <v>0.98613257702989188</v>
      </c>
      <c r="U328" s="3">
        <f>'finished water daily demand'!U328/'finished water daily demand'!U$371</f>
        <v>0.91467934527099481</v>
      </c>
      <c r="V328" s="3">
        <f>'finished water daily demand'!V328/'finished water daily demand'!V$371</f>
        <v>0.91760886521047236</v>
      </c>
      <c r="W328" s="3">
        <f>'finished water daily demand'!W328/'finished water daily demand'!W$371</f>
        <v>0.88940447773257159</v>
      </c>
      <c r="X328" s="3">
        <f>'finished water daily demand'!X328/'finished water daily demand'!X$371</f>
        <v>0.96310032083735853</v>
      </c>
      <c r="Y328" s="3"/>
      <c r="AA328" s="1052">
        <f t="shared" si="25"/>
        <v>0.83453171265815274</v>
      </c>
      <c r="AB328" s="1052">
        <f t="shared" si="26"/>
        <v>0.86973817415071408</v>
      </c>
      <c r="AC328" s="1052">
        <f t="shared" si="27"/>
        <v>0.91829854884032325</v>
      </c>
      <c r="AD328" s="1052">
        <f t="shared" si="28"/>
        <v>0.98613257702989188</v>
      </c>
      <c r="AE328" s="1052">
        <f t="shared" si="29"/>
        <v>1.0657697956167367</v>
      </c>
    </row>
    <row r="329" spans="1:31" x14ac:dyDescent="0.2">
      <c r="A329" s="1045">
        <v>43060</v>
      </c>
      <c r="B329">
        <v>11</v>
      </c>
      <c r="C329">
        <v>21</v>
      </c>
      <c r="D329" s="3">
        <f>'finished water daily demand'!D329/'finished water daily demand'!D$371</f>
        <v>0.89383511609803756</v>
      </c>
      <c r="E329" s="3">
        <f>'finished water daily demand'!E329/'finished water daily demand'!E$371</f>
        <v>1.0149051943310368</v>
      </c>
      <c r="F329" s="3">
        <f>'finished water daily demand'!F329/'finished water daily demand'!F$371</f>
        <v>0.85272924101248049</v>
      </c>
      <c r="G329" s="3">
        <f>'finished water daily demand'!G329/'finished water daily demand'!G$371</f>
        <v>0.93836621306271917</v>
      </c>
      <c r="H329" s="3">
        <f>'finished water daily demand'!H329/'finished water daily demand'!H$371</f>
        <v>0.83092320669781339</v>
      </c>
      <c r="I329" s="3">
        <f>'finished water daily demand'!I329/'finished water daily demand'!I$371</f>
        <v>0.90437331734559334</v>
      </c>
      <c r="J329" s="3">
        <f>'finished water daily demand'!J329/'finished water daily demand'!J$371</f>
        <v>0.93261255499730678</v>
      </c>
      <c r="K329" s="3">
        <f>'finished water daily demand'!K329/'finished water daily demand'!K$371</f>
        <v>0.84021942566618546</v>
      </c>
      <c r="L329" s="3">
        <f>'finished water daily demand'!L329/'finished water daily demand'!L$371</f>
        <v>0.98249750487630894</v>
      </c>
      <c r="M329" s="3">
        <f>'finished water daily demand'!M329/'finished water daily demand'!M$371</f>
        <v>0.79478869712723965</v>
      </c>
      <c r="N329" s="3">
        <f>'finished water daily demand'!N329/'finished water daily demand'!N$371</f>
        <v>1.0370001040150734</v>
      </c>
      <c r="O329" s="3">
        <f>'finished water daily demand'!O329/'finished water daily demand'!O$371</f>
        <v>1.0453391300271402</v>
      </c>
      <c r="P329" s="3">
        <f>'finished water daily demand'!P329/'finished water daily demand'!P$371</f>
        <v>0.86936535028622774</v>
      </c>
      <c r="Q329" s="3">
        <f>'finished water daily demand'!Q329/'finished water daily demand'!Q$371</f>
        <v>0.93795825734394878</v>
      </c>
      <c r="R329" s="3">
        <f>'finished water daily demand'!R329/'finished water daily demand'!R$371</f>
        <v>0.93532013045362195</v>
      </c>
      <c r="S329" s="3">
        <f>'finished water daily demand'!S329/'finished water daily demand'!S$371</f>
        <v>0.81535224005298668</v>
      </c>
      <c r="T329" s="3">
        <f>'finished water daily demand'!T329/'finished water daily demand'!T$371</f>
        <v>1.0112771494575332</v>
      </c>
      <c r="U329" s="3">
        <f>'finished water daily demand'!U329/'finished water daily demand'!U$371</f>
        <v>0.90455743763990426</v>
      </c>
      <c r="V329" s="3">
        <f>'finished water daily demand'!V329/'finished water daily demand'!V$371</f>
        <v>0.92905214500215216</v>
      </c>
      <c r="W329" s="3">
        <f>'finished water daily demand'!W329/'finished water daily demand'!W$371</f>
        <v>0.85271897019266152</v>
      </c>
      <c r="X329" s="3">
        <f>'finished water daily demand'!X329/'finished water daily demand'!X$371</f>
        <v>0.9059811481668153</v>
      </c>
      <c r="Y329" s="3"/>
      <c r="AA329" s="1052">
        <f t="shared" si="25"/>
        <v>0.79478869712723965</v>
      </c>
      <c r="AB329" s="1052">
        <f t="shared" si="26"/>
        <v>0.85272924101248049</v>
      </c>
      <c r="AC329" s="1052">
        <f t="shared" si="27"/>
        <v>0.9059811481668153</v>
      </c>
      <c r="AD329" s="1052">
        <f t="shared" si="28"/>
        <v>0.93836621306271917</v>
      </c>
      <c r="AE329" s="1052">
        <f t="shared" si="29"/>
        <v>1.0453391300271402</v>
      </c>
    </row>
    <row r="330" spans="1:31" x14ac:dyDescent="0.2">
      <c r="A330" s="1045">
        <v>43061</v>
      </c>
      <c r="B330">
        <v>11</v>
      </c>
      <c r="C330">
        <v>22</v>
      </c>
      <c r="D330" s="3">
        <f>'finished water daily demand'!D330/'finished water daily demand'!D$371</f>
        <v>0.88291494298349338</v>
      </c>
      <c r="E330" s="3">
        <f>'finished water daily demand'!E330/'finished water daily demand'!E$371</f>
        <v>0.84412201317021096</v>
      </c>
      <c r="F330" s="3">
        <f>'finished water daily demand'!F330/'finished water daily demand'!F$371</f>
        <v>0.91148737367183286</v>
      </c>
      <c r="G330" s="3">
        <f>'finished water daily demand'!G330/'finished water daily demand'!G$371</f>
        <v>1.2291985194153812</v>
      </c>
      <c r="H330" s="3">
        <f>'finished water daily demand'!H330/'finished water daily demand'!H$371</f>
        <v>0.90767154625558577</v>
      </c>
      <c r="I330" s="3">
        <f>'finished water daily demand'!I330/'finished water daily demand'!I$371</f>
        <v>0.86154371215597902</v>
      </c>
      <c r="J330" s="3">
        <f>'finished water daily demand'!J330/'finished water daily demand'!J$371</f>
        <v>0.96263526534708233</v>
      </c>
      <c r="K330" s="3">
        <f>'finished water daily demand'!K330/'finished water daily demand'!K$371</f>
        <v>0.78439493677293604</v>
      </c>
      <c r="L330" s="3">
        <f>'finished water daily demand'!L330/'finished water daily demand'!L$371</f>
        <v>1.0142890211294135</v>
      </c>
      <c r="M330" s="3">
        <f>'finished water daily demand'!M330/'finished water daily demand'!M$371</f>
        <v>0.82905310833579204</v>
      </c>
      <c r="N330" s="3">
        <f>'finished water daily demand'!N330/'finished water daily demand'!N$371</f>
        <v>1.0248950444351308</v>
      </c>
      <c r="O330" s="3">
        <f>'finished water daily demand'!O330/'finished water daily demand'!O$371</f>
        <v>1.0190978107382884</v>
      </c>
      <c r="P330" s="3">
        <f>'finished water daily demand'!P330/'finished water daily demand'!P$371</f>
        <v>0.81538678871417347</v>
      </c>
      <c r="Q330" s="3">
        <f>'finished water daily demand'!Q330/'finished water daily demand'!Q$371</f>
        <v>0.94995539784485972</v>
      </c>
      <c r="R330" s="3">
        <f>'finished water daily demand'!R330/'finished water daily demand'!R$371</f>
        <v>0.96378802389153762</v>
      </c>
      <c r="S330" s="3">
        <f>'finished water daily demand'!S330/'finished water daily demand'!S$371</f>
        <v>0.82354367521895044</v>
      </c>
      <c r="T330" s="3">
        <f>'finished water daily demand'!T330/'finished water daily demand'!T$371</f>
        <v>0.9937521444322075</v>
      </c>
      <c r="U330" s="3">
        <f>'finished water daily demand'!U330/'finished water daily demand'!U$371</f>
        <v>0.88253394631072213</v>
      </c>
      <c r="V330" s="3">
        <f>'finished water daily demand'!V330/'finished water daily demand'!V$371</f>
        <v>0.82987705347425922</v>
      </c>
      <c r="W330" s="3">
        <f>'finished water daily demand'!W330/'finished water daily demand'!W$371</f>
        <v>0.88209559256975489</v>
      </c>
      <c r="X330" s="3">
        <f>'finished water daily demand'!X330/'finished water daily demand'!X$371</f>
        <v>0.88319640327123783</v>
      </c>
      <c r="Y330" s="3"/>
      <c r="AA330" s="1052">
        <f t="shared" si="25"/>
        <v>0.78439493677293604</v>
      </c>
      <c r="AB330" s="1052">
        <f t="shared" si="26"/>
        <v>0.84412201317021096</v>
      </c>
      <c r="AC330" s="1052">
        <f t="shared" si="27"/>
        <v>0.88319640327123783</v>
      </c>
      <c r="AD330" s="1052">
        <f t="shared" si="28"/>
        <v>0.96378802389153762</v>
      </c>
      <c r="AE330" s="1052">
        <f t="shared" si="29"/>
        <v>1.2291985194153812</v>
      </c>
    </row>
    <row r="331" spans="1:31" x14ac:dyDescent="0.2">
      <c r="A331" s="1045">
        <v>43062</v>
      </c>
      <c r="B331">
        <v>11</v>
      </c>
      <c r="C331">
        <v>23</v>
      </c>
      <c r="D331" s="3">
        <f>'finished water daily demand'!D331/'finished water daily demand'!D$371</f>
        <v>0.82724617404625866</v>
      </c>
      <c r="E331" s="3">
        <f>'finished water daily demand'!E331/'finished water daily demand'!E$371</f>
        <v>0.85834232703013302</v>
      </c>
      <c r="F331" s="3">
        <f>'finished water daily demand'!F331/'finished water daily demand'!F$371</f>
        <v>0.87179986301595436</v>
      </c>
      <c r="G331" s="3">
        <f>'finished water daily demand'!G331/'finished water daily demand'!G$371</f>
        <v>0.9182567050695094</v>
      </c>
      <c r="H331" s="3">
        <f>'finished water daily demand'!H331/'finished water daily demand'!H$371</f>
        <v>0.91585853425517294</v>
      </c>
      <c r="I331" s="3">
        <f>'finished water daily demand'!I331/'finished water daily demand'!I$371</f>
        <v>0.89302437554851422</v>
      </c>
      <c r="J331" s="3">
        <f>'finished water daily demand'!J331/'finished water daily demand'!J$371</f>
        <v>0.94072382515293074</v>
      </c>
      <c r="K331" s="3">
        <f>'finished water daily demand'!K331/'finished water daily demand'!K$371</f>
        <v>0.67838058029528847</v>
      </c>
      <c r="L331" s="3">
        <f>'finished water daily demand'!L331/'finished water daily demand'!L$371</f>
        <v>0.97153066399829979</v>
      </c>
      <c r="M331" s="3">
        <f>'finished water daily demand'!M331/'finished water daily demand'!M$371</f>
        <v>0.83242589154200308</v>
      </c>
      <c r="N331" s="3">
        <f>'finished water daily demand'!N331/'finished water daily demand'!N$371</f>
        <v>1.0282844611175146</v>
      </c>
      <c r="O331" s="3">
        <f>'finished water daily demand'!O331/'finished water daily demand'!O$371</f>
        <v>1.0597179351169219</v>
      </c>
      <c r="P331" s="3">
        <f>'finished water daily demand'!P331/'finished water daily demand'!P$371</f>
        <v>0.79704791843648837</v>
      </c>
      <c r="Q331" s="3">
        <f>'finished water daily demand'!Q331/'finished water daily demand'!Q$371</f>
        <v>0.92705176597948413</v>
      </c>
      <c r="R331" s="3">
        <f>'finished water daily demand'!R331/'finished water daily demand'!R$371</f>
        <v>0.98701183169615303</v>
      </c>
      <c r="S331" s="3">
        <f>'finished water daily demand'!S331/'finished water daily demand'!S$371</f>
        <v>0.78891624474464905</v>
      </c>
      <c r="T331" s="3">
        <f>'finished water daily demand'!T331/'finished water daily demand'!T$371</f>
        <v>0.93698636728495688</v>
      </c>
      <c r="U331" s="3">
        <f>'finished water daily demand'!U331/'finished water daily demand'!U$371</f>
        <v>0.79827946732372435</v>
      </c>
      <c r="V331" s="3">
        <f>'finished water daily demand'!V331/'finished water daily demand'!V$371</f>
        <v>0.80100184413325348</v>
      </c>
      <c r="W331" s="3">
        <f>'finished water daily demand'!W331/'finished water daily demand'!W$371</f>
        <v>0.81612276875492484</v>
      </c>
      <c r="X331" s="3">
        <f>'finished water daily demand'!X331/'finished water daily demand'!X$371</f>
        <v>0.95580771988001123</v>
      </c>
      <c r="Y331" s="3"/>
      <c r="AA331" s="1052">
        <f t="shared" si="25"/>
        <v>0.67838058029528847</v>
      </c>
      <c r="AB331" s="1052">
        <f t="shared" si="26"/>
        <v>0.81612276875492484</v>
      </c>
      <c r="AC331" s="1052">
        <f t="shared" si="27"/>
        <v>0.89302437554851422</v>
      </c>
      <c r="AD331" s="1052">
        <f t="shared" si="28"/>
        <v>0.94072382515293074</v>
      </c>
      <c r="AE331" s="1052">
        <f t="shared" si="29"/>
        <v>1.0597179351169219</v>
      </c>
    </row>
    <row r="332" spans="1:31" x14ac:dyDescent="0.2">
      <c r="A332" s="1045">
        <v>43063</v>
      </c>
      <c r="B332">
        <v>11</v>
      </c>
      <c r="C332">
        <v>24</v>
      </c>
      <c r="D332" s="3">
        <f>'finished water daily demand'!D332/'finished water daily demand'!D$371</f>
        <v>0.83744292875258397</v>
      </c>
      <c r="E332" s="3">
        <f>'finished water daily demand'!E332/'finished water daily demand'!E$371</f>
        <v>0.793862962714311</v>
      </c>
      <c r="F332" s="3">
        <f>'finished water daily demand'!F332/'finished water daily demand'!F$371</f>
        <v>0.8368615999246477</v>
      </c>
      <c r="G332" s="3">
        <f>'finished water daily demand'!G332/'finished water daily demand'!G$371</f>
        <v>0.98156872060111744</v>
      </c>
      <c r="H332" s="3">
        <f>'finished water daily demand'!H332/'finished water daily demand'!H$371</f>
        <v>0.90355936050236874</v>
      </c>
      <c r="I332" s="3">
        <f>'finished water daily demand'!I332/'finished water daily demand'!I$371</f>
        <v>0.76948716834336528</v>
      </c>
      <c r="J332" s="3">
        <f>'finished water daily demand'!J332/'finished water daily demand'!J$371</f>
        <v>0.8668782344148519</v>
      </c>
      <c r="K332" s="3">
        <f>'finished water daily demand'!K332/'finished water daily demand'!K$371</f>
        <v>0.74540474858020545</v>
      </c>
      <c r="L332" s="3">
        <f>'finished water daily demand'!L332/'finished water daily demand'!L$371</f>
        <v>0.97641850693643883</v>
      </c>
      <c r="M332" s="3">
        <f>'finished water daily demand'!M332/'finished water daily demand'!M$371</f>
        <v>0.80103601147510761</v>
      </c>
      <c r="N332" s="3">
        <f>'finished water daily demand'!N332/'finished water daily demand'!N$371</f>
        <v>1.0006849252752459</v>
      </c>
      <c r="O332" s="3">
        <f>'finished water daily demand'!O332/'finished water daily demand'!O$371</f>
        <v>0.96230153063365009</v>
      </c>
      <c r="P332" s="3">
        <f>'finished water daily demand'!P332/'finished water daily demand'!P$371</f>
        <v>0.80777442746683237</v>
      </c>
      <c r="Q332" s="3">
        <f>'finished water daily demand'!Q332/'finished water daily demand'!Q$371</f>
        <v>0.91802570416061702</v>
      </c>
      <c r="R332" s="3">
        <f>'finished water daily demand'!R332/'finished water daily demand'!R$371</f>
        <v>0.94805576699163685</v>
      </c>
      <c r="S332" s="3">
        <f>'finished water daily demand'!S332/'finished water daily demand'!S$371</f>
        <v>0.82242666133268261</v>
      </c>
      <c r="T332" s="3">
        <f>'finished water daily demand'!T332/'finished water daily demand'!T$371</f>
        <v>0.90340312395925126</v>
      </c>
      <c r="U332" s="3">
        <f>'finished water daily demand'!U332/'finished water daily demand'!U$371</f>
        <v>0.78556219876158873</v>
      </c>
      <c r="V332" s="3">
        <f>'finished water daily demand'!V332/'finished water daily demand'!V$371</f>
        <v>0.80528544520193912</v>
      </c>
      <c r="W332" s="3">
        <f>'finished water daily demand'!W332/'finished water daily demand'!W$371</f>
        <v>0.84173619234642916</v>
      </c>
      <c r="X332" s="3">
        <f>'finished water daily demand'!X332/'finished water daily demand'!X$371</f>
        <v>0.92144347422486894</v>
      </c>
      <c r="Y332" s="3"/>
      <c r="AA332" s="1052">
        <f t="shared" si="25"/>
        <v>0.74540474858020545</v>
      </c>
      <c r="AB332" s="1052">
        <f t="shared" si="26"/>
        <v>0.80528544520193912</v>
      </c>
      <c r="AC332" s="1052">
        <f t="shared" si="27"/>
        <v>0.84173619234642916</v>
      </c>
      <c r="AD332" s="1052">
        <f t="shared" si="28"/>
        <v>0.92144347422486894</v>
      </c>
      <c r="AE332" s="1052">
        <f t="shared" si="29"/>
        <v>1.0006849252752459</v>
      </c>
    </row>
    <row r="333" spans="1:31" x14ac:dyDescent="0.2">
      <c r="A333" s="1045">
        <v>43064</v>
      </c>
      <c r="B333">
        <v>11</v>
      </c>
      <c r="C333">
        <v>25</v>
      </c>
      <c r="D333" s="3">
        <f>'finished water daily demand'!D333/'finished water daily demand'!D$371</f>
        <v>0.78890499841065076</v>
      </c>
      <c r="E333" s="3">
        <f>'finished water daily demand'!E333/'finished water daily demand'!E$371</f>
        <v>0.84049722728434861</v>
      </c>
      <c r="F333" s="3">
        <f>'finished water daily demand'!F333/'finished water daily demand'!F$371</f>
        <v>0.91557393552972</v>
      </c>
      <c r="G333" s="3">
        <f>'finished water daily demand'!G333/'finished water daily demand'!G$371</f>
        <v>0.90093695541061791</v>
      </c>
      <c r="H333" s="3">
        <f>'finished water daily demand'!H333/'finished water daily demand'!H$371</f>
        <v>0.85421313146376188</v>
      </c>
      <c r="I333" s="3">
        <f>'finished water daily demand'!I333/'finished water daily demand'!I$371</f>
        <v>0.70088751378649772</v>
      </c>
      <c r="J333" s="3">
        <f>'finished water daily demand'!J333/'finished water daily demand'!J$371</f>
        <v>0.85263763341764798</v>
      </c>
      <c r="K333" s="3">
        <f>'finished water daily demand'!K333/'finished water daily demand'!K$371</f>
        <v>0.77684732674811674</v>
      </c>
      <c r="L333" s="3">
        <f>'finished water daily demand'!L333/'finished water daily demand'!L$371</f>
        <v>1.0198751273444293</v>
      </c>
      <c r="M333" s="3">
        <f>'finished water daily demand'!M333/'finished water daily demand'!M$371</f>
        <v>0.7891546160895917</v>
      </c>
      <c r="N333" s="3">
        <f>'finished water daily demand'!N333/'finished water daily demand'!N$371</f>
        <v>1.0119829808831924</v>
      </c>
      <c r="O333" s="3">
        <f>'finished water daily demand'!O333/'finished water daily demand'!O$371</f>
        <v>0.8846559831488281</v>
      </c>
      <c r="P333" s="3">
        <f>'finished water daily demand'!P333/'finished water daily demand'!P$371</f>
        <v>0.82715134700551862</v>
      </c>
      <c r="Q333" s="3">
        <f>'finished water daily demand'!Q333/'finished water daily demand'!Q$371</f>
        <v>0.91877787597885596</v>
      </c>
      <c r="R333" s="3">
        <f>'finished water daily demand'!R333/'finished water daily demand'!R$371</f>
        <v>0.92483195918702155</v>
      </c>
      <c r="S333" s="3">
        <f>'finished water daily demand'!S333/'finished water daily demand'!S$371</f>
        <v>0.95646832768481727</v>
      </c>
      <c r="T333" s="3">
        <f>'finished water daily demand'!T333/'finished water daily demand'!T$371</f>
        <v>0.84703737410062208</v>
      </c>
      <c r="U333" s="3">
        <f>'finished water daily demand'!U333/'finished water daily demand'!U$371</f>
        <v>0.81470439435879116</v>
      </c>
      <c r="V333" s="3">
        <f>'finished water daily demand'!V333/'finished water daily demand'!V$371</f>
        <v>0.90616558541879222</v>
      </c>
      <c r="W333" s="3">
        <f>'finished water daily demand'!W333/'finished water daily demand'!W$371</f>
        <v>0.84546432615938572</v>
      </c>
      <c r="X333" s="3">
        <f>'finished water daily demand'!X333/'finished water daily demand'!X$371</f>
        <v>0.92917651314671335</v>
      </c>
      <c r="Y333" s="3"/>
      <c r="AA333" s="1052">
        <f t="shared" si="25"/>
        <v>0.70088751378649772</v>
      </c>
      <c r="AB333" s="1052">
        <f t="shared" si="26"/>
        <v>0.82715134700551862</v>
      </c>
      <c r="AC333" s="1052">
        <f t="shared" si="27"/>
        <v>0.85421313146376188</v>
      </c>
      <c r="AD333" s="1052">
        <f t="shared" si="28"/>
        <v>0.91877787597885596</v>
      </c>
      <c r="AE333" s="1052">
        <f t="shared" si="29"/>
        <v>1.0198751273444293</v>
      </c>
    </row>
    <row r="334" spans="1:31" x14ac:dyDescent="0.2">
      <c r="A334" s="1045">
        <v>43065</v>
      </c>
      <c r="B334">
        <v>11</v>
      </c>
      <c r="C334">
        <v>26</v>
      </c>
      <c r="D334" s="3">
        <f>'finished water daily demand'!D334/'finished water daily demand'!D$371</f>
        <v>0.79531241859773361</v>
      </c>
      <c r="E334" s="3">
        <f>'finished water daily demand'!E334/'finished water daily demand'!E$371</f>
        <v>1.0625502165038629</v>
      </c>
      <c r="F334" s="3">
        <f>'finished water daily demand'!F334/'finished water daily demand'!F$371</f>
        <v>0.87445060584269207</v>
      </c>
      <c r="G334" s="3">
        <f>'finished water daily demand'!G334/'finished water daily demand'!G$371</f>
        <v>0.89140528110169781</v>
      </c>
      <c r="H334" s="3">
        <f>'finished water daily demand'!H334/'finished water daily demand'!H$371</f>
        <v>0.77010024105704578</v>
      </c>
      <c r="I334" s="3">
        <f>'finished water daily demand'!I334/'finished water daily demand'!I$371</f>
        <v>0.74537970280625732</v>
      </c>
      <c r="J334" s="3">
        <f>'finished water daily demand'!J334/'finished water daily demand'!J$371</f>
        <v>0.87117243626194707</v>
      </c>
      <c r="K334" s="3">
        <f>'finished water daily demand'!K334/'finished water daily demand'!K$371</f>
        <v>0.80599431845686631</v>
      </c>
      <c r="L334" s="3">
        <f>'finished water daily demand'!L334/'finished water daily demand'!L$371</f>
        <v>0.99798251989881592</v>
      </c>
      <c r="M334" s="3">
        <f>'finished water daily demand'!M334/'finished water daily demand'!M$371</f>
        <v>0.75887622139747035</v>
      </c>
      <c r="N334" s="3">
        <f>'finished water daily demand'!N334/'finished water daily demand'!N$371</f>
        <v>0.98817636370930528</v>
      </c>
      <c r="O334" s="3">
        <f>'finished water daily demand'!O334/'finished water daily demand'!O$371</f>
        <v>0.94936060605284645</v>
      </c>
      <c r="P334" s="3">
        <f>'finished water daily demand'!P334/'finished water daily demand'!P$371</f>
        <v>0.88839625340458017</v>
      </c>
      <c r="Q334" s="3">
        <f>'finished water daily demand'!Q334/'finished water daily demand'!Q$371</f>
        <v>0.9193043962516233</v>
      </c>
      <c r="R334" s="3">
        <f>'finished water daily demand'!R334/'finished water daily demand'!R$371</f>
        <v>0.92033702864419276</v>
      </c>
      <c r="S334" s="3">
        <f>'finished water daily demand'!S334/'finished water daily demand'!S$371</f>
        <v>0.81200119839418339</v>
      </c>
      <c r="T334" s="3">
        <f>'finished water daily demand'!T334/'finished water daily demand'!T$371</f>
        <v>0.89572260001771697</v>
      </c>
      <c r="U334" s="3">
        <f>'finished water daily demand'!U334/'finished water daily demand'!U$371</f>
        <v>0.86164335062604192</v>
      </c>
      <c r="V334" s="3">
        <f>'finished water daily demand'!V334/'finished water daily demand'!V$371</f>
        <v>0.86992853274513915</v>
      </c>
      <c r="W334" s="3">
        <f>'finished water daily demand'!W334/'finished water daily demand'!W$371</f>
        <v>0.89669583040907208</v>
      </c>
      <c r="X334" s="3">
        <f>'finished water daily demand'!X334/'finished water daily demand'!X$371</f>
        <v>0.84811539024743887</v>
      </c>
      <c r="Y334" s="3"/>
      <c r="AA334" s="1052">
        <f t="shared" si="25"/>
        <v>0.74537970280625732</v>
      </c>
      <c r="AB334" s="1052">
        <f t="shared" si="26"/>
        <v>0.81200119839418339</v>
      </c>
      <c r="AC334" s="1052">
        <f t="shared" si="27"/>
        <v>0.87445060584269207</v>
      </c>
      <c r="AD334" s="1052">
        <f t="shared" si="28"/>
        <v>0.9193043962516233</v>
      </c>
      <c r="AE334" s="1052">
        <f t="shared" si="29"/>
        <v>1.0625502165038629</v>
      </c>
    </row>
    <row r="335" spans="1:31" x14ac:dyDescent="0.2">
      <c r="A335" s="1045">
        <v>43066</v>
      </c>
      <c r="B335">
        <v>11</v>
      </c>
      <c r="C335">
        <v>27</v>
      </c>
      <c r="D335" s="3">
        <f>'finished water daily demand'!D335/'finished water daily demand'!D$371</f>
        <v>0.87771322014344233</v>
      </c>
      <c r="E335" s="3">
        <f>'finished water daily demand'!E335/'finished water daily demand'!E$371</f>
        <v>1.0861461784724096</v>
      </c>
      <c r="F335" s="3">
        <f>'finished water daily demand'!F335/'finished water daily demand'!F$371</f>
        <v>0.8903918786757119</v>
      </c>
      <c r="G335" s="3">
        <f>'finished water daily demand'!G335/'finished water daily demand'!G$371</f>
        <v>0.81197466186069622</v>
      </c>
      <c r="H335" s="3">
        <f>'finished water daily demand'!H335/'finished water daily demand'!H$371</f>
        <v>0.78490410976862768</v>
      </c>
      <c r="I335" s="3">
        <f>'finished water daily demand'!I335/'finished water daily demand'!I$371</f>
        <v>0.79420906703509186</v>
      </c>
      <c r="J335" s="3">
        <f>'finished water daily demand'!J335/'finished water daily demand'!J$371</f>
        <v>1.0304249304033604</v>
      </c>
      <c r="K335" s="3">
        <f>'finished water daily demand'!K335/'finished water daily demand'!K$371</f>
        <v>0.79667284616814926</v>
      </c>
      <c r="L335" s="3">
        <f>'finished water daily demand'!L335/'finished water daily demand'!L$371</f>
        <v>0.92010562737183088</v>
      </c>
      <c r="M335" s="3">
        <f>'finished water daily demand'!M335/'finished water daily demand'!M$371</f>
        <v>0.71556661886317041</v>
      </c>
      <c r="N335" s="3">
        <f>'finished water daily demand'!N335/'finished water daily demand'!N$371</f>
        <v>1.0305440722391039</v>
      </c>
      <c r="O335" s="3">
        <f>'finished water daily demand'!O335/'finished water daily demand'!O$371</f>
        <v>1.0126273484478865</v>
      </c>
      <c r="P335" s="3">
        <f>'finished water daily demand'!P335/'finished water daily demand'!P$371</f>
        <v>0.88770422056391307</v>
      </c>
      <c r="Q335" s="3">
        <f>'finished water daily demand'!Q335/'finished water daily demand'!Q$371</f>
        <v>0.89508446370432959</v>
      </c>
      <c r="R335" s="3">
        <f>'finished water daily demand'!R335/'finished water daily demand'!R$371</f>
        <v>0.87089279267307618</v>
      </c>
      <c r="S335" s="3">
        <f>'finished water daily demand'!S335/'finished water daily demand'!S$371</f>
        <v>0.76657596701929331</v>
      </c>
      <c r="T335" s="3">
        <f>'finished water daily demand'!T335/'finished water daily demand'!T$371</f>
        <v>0.91222277322743139</v>
      </c>
      <c r="U335" s="3">
        <f>'finished water daily demand'!U335/'finished water daily demand'!U$371</f>
        <v>0.93322013346652766</v>
      </c>
      <c r="V335" s="3">
        <f>'finished water daily demand'!V335/'finished water daily demand'!V$371</f>
        <v>1.03318599110644</v>
      </c>
      <c r="W335" s="3">
        <f>'finished water daily demand'!W335/'finished water daily demand'!W$371</f>
        <v>0.84532735361003974</v>
      </c>
      <c r="X335" s="3">
        <f>'finished water daily demand'!X335/'finished water daily demand'!X$371</f>
        <v>0.86746862237304112</v>
      </c>
      <c r="Y335" s="3"/>
      <c r="AA335" s="1052">
        <f t="shared" si="25"/>
        <v>0.71556661886317041</v>
      </c>
      <c r="AB335" s="1052">
        <f t="shared" si="26"/>
        <v>0.81197466186069622</v>
      </c>
      <c r="AC335" s="1052">
        <f t="shared" si="27"/>
        <v>0.88770422056391307</v>
      </c>
      <c r="AD335" s="1052">
        <f t="shared" si="28"/>
        <v>0.93322013346652766</v>
      </c>
      <c r="AE335" s="1052">
        <f t="shared" si="29"/>
        <v>1.0861461784724096</v>
      </c>
    </row>
    <row r="336" spans="1:31" x14ac:dyDescent="0.2">
      <c r="A336" s="1045">
        <v>43067</v>
      </c>
      <c r="B336">
        <v>11</v>
      </c>
      <c r="C336">
        <v>28</v>
      </c>
      <c r="D336" s="3">
        <f>'finished water daily demand'!D336/'finished water daily demand'!D$371</f>
        <v>0.90206830655348269</v>
      </c>
      <c r="E336" s="3">
        <f>'finished water daily demand'!E336/'finished water daily demand'!E$371</f>
        <v>1.0604938475878447</v>
      </c>
      <c r="F336" s="3">
        <f>'finished water daily demand'!F336/'finished water daily demand'!F$371</f>
        <v>0.81782779379376735</v>
      </c>
      <c r="G336" s="3">
        <f>'finished water daily demand'!G336/'finished water daily demand'!G$371</f>
        <v>0.76102282561585866</v>
      </c>
      <c r="H336" s="3">
        <f>'finished water daily demand'!H336/'finished water daily demand'!H$371</f>
        <v>0.81047442845226947</v>
      </c>
      <c r="I336" s="3">
        <f>'finished water daily demand'!I336/'finished water daily demand'!I$371</f>
        <v>0.85221878545646812</v>
      </c>
      <c r="J336" s="3">
        <f>'finished water daily demand'!J336/'finished water daily demand'!J$371</f>
        <v>1.0118534249791715</v>
      </c>
      <c r="K336" s="3">
        <f>'finished water daily demand'!K336/'finished water daily demand'!K$371</f>
        <v>0.84181937986499522</v>
      </c>
      <c r="L336" s="3">
        <f>'finished water daily demand'!L336/'finished water daily demand'!L$371</f>
        <v>0.91078175891000301</v>
      </c>
      <c r="M336" s="3">
        <f>'finished water daily demand'!M336/'finished water daily demand'!M$371</f>
        <v>0.73434688898866329</v>
      </c>
      <c r="N336" s="3">
        <f>'finished water daily demand'!N336/'finished water daily demand'!N$371</f>
        <v>1.0285265623091138</v>
      </c>
      <c r="O336" s="3">
        <f>'finished water daily demand'!O336/'finished water daily demand'!O$371</f>
        <v>1.0439012495181621</v>
      </c>
      <c r="P336" s="3">
        <f>'finished water daily demand'!P336/'finished water daily demand'!P$371</f>
        <v>0.90846520578393375</v>
      </c>
      <c r="Q336" s="3">
        <f>'finished water daily demand'!Q336/'finished water daily demand'!Q$371</f>
        <v>0.8736851754754319</v>
      </c>
      <c r="R336" s="3">
        <f>'finished water daily demand'!R336/'finished water daily demand'!R$371</f>
        <v>0.80796376507347323</v>
      </c>
      <c r="S336" s="3">
        <f>'finished water daily demand'!S336/'finished water daily demand'!S$371</f>
        <v>0.75019309668736578</v>
      </c>
      <c r="T336" s="3">
        <f>'finished water daily demand'!T336/'finished water daily demand'!T$371</f>
        <v>0.97584616103676602</v>
      </c>
      <c r="U336" s="3">
        <f>'finished water daily demand'!U336/'finished water daily demand'!U$371</f>
        <v>0.94676251027748237</v>
      </c>
      <c r="V336" s="3">
        <f>'finished water daily demand'!V336/'finished water daily demand'!V$371</f>
        <v>0.89293183690011102</v>
      </c>
      <c r="W336" s="3">
        <f>'finished water daily demand'!W336/'finished water daily demand'!W$371</f>
        <v>0.79401366583074573</v>
      </c>
      <c r="X336" s="3">
        <f>'finished water daily demand'!X336/'finished water daily demand'!X$371</f>
        <v>0.87138030756102858</v>
      </c>
      <c r="Y336" s="3"/>
      <c r="AA336" s="1052">
        <f t="shared" si="25"/>
        <v>0.73434688898866329</v>
      </c>
      <c r="AB336" s="1052">
        <f t="shared" si="26"/>
        <v>0.81047442845226947</v>
      </c>
      <c r="AC336" s="1052">
        <f t="shared" si="27"/>
        <v>0.8736851754754319</v>
      </c>
      <c r="AD336" s="1052">
        <f t="shared" si="28"/>
        <v>0.94676251027748237</v>
      </c>
      <c r="AE336" s="1052">
        <f t="shared" si="29"/>
        <v>1.0604938475878447</v>
      </c>
    </row>
    <row r="337" spans="1:31" x14ac:dyDescent="0.2">
      <c r="A337" s="1045">
        <v>43068</v>
      </c>
      <c r="B337">
        <v>11</v>
      </c>
      <c r="C337">
        <v>29</v>
      </c>
      <c r="D337" s="3">
        <f>'finished water daily demand'!D337/'finished water daily demand'!D$371</f>
        <v>0.96114747655803545</v>
      </c>
      <c r="E337" s="3">
        <f>'finished water daily demand'!E337/'finished water daily demand'!E$371</f>
        <v>0.99127437865204904</v>
      </c>
      <c r="F337" s="3">
        <f>'finished water daily demand'!F337/'finished water daily demand'!F$371</f>
        <v>0.78145371167131117</v>
      </c>
      <c r="G337" s="3">
        <f>'finished water daily demand'!G337/'finished water daily demand'!G$371</f>
        <v>0.74428427560995014</v>
      </c>
      <c r="H337" s="3">
        <f>'finished water daily demand'!H337/'finished water daily demand'!H$371</f>
        <v>0.93066240296675506</v>
      </c>
      <c r="I337" s="3">
        <f>'finished water daily demand'!I337/'finished water daily demand'!I$371</f>
        <v>0.92067386750636648</v>
      </c>
      <c r="J337" s="3">
        <f>'finished water daily demand'!J337/'finished water daily demand'!J$371</f>
        <v>1.0429038075658588</v>
      </c>
      <c r="K337" s="3">
        <f>'finished water daily demand'!K337/'finished water daily demand'!K$371</f>
        <v>0.82745457368872599</v>
      </c>
      <c r="L337" s="3">
        <f>'finished water daily demand'!L337/'finished water daily demand'!L$371</f>
        <v>0.92901875272961354</v>
      </c>
      <c r="M337" s="3">
        <f>'finished water daily demand'!M337/'finished water daily demand'!M$371</f>
        <v>0.78302228298738985</v>
      </c>
      <c r="N337" s="3">
        <f>'finished water daily demand'!N337/'finished water daily demand'!N$371</f>
        <v>0.95262783874287427</v>
      </c>
      <c r="O337" s="3">
        <f>'finished water daily demand'!O337/'finished water daily demand'!O$371</f>
        <v>1.0212546315017557</v>
      </c>
      <c r="P337" s="3">
        <f>'finished water daily demand'!P337/'finished water daily demand'!P$371</f>
        <v>0.8835520235199088</v>
      </c>
      <c r="Q337" s="3">
        <f>'finished water daily demand'!Q337/'finished water daily demand'!Q$371</f>
        <v>0.85980760542892365</v>
      </c>
      <c r="R337" s="3">
        <f>'finished water daily demand'!R337/'finished water daily demand'!R$371</f>
        <v>0.87501314567066923</v>
      </c>
      <c r="S337" s="3">
        <f>'finished water daily demand'!S337/'finished water daily demand'!S$371</f>
        <v>0.77700142995779264</v>
      </c>
      <c r="T337" s="3">
        <f>'finished water daily demand'!T337/'finished water daily demand'!T$371</f>
        <v>0.96822659363445041</v>
      </c>
      <c r="U337" s="3">
        <f>'finished water daily demand'!U337/'finished water daily demand'!U$371</f>
        <v>0.94926685560833923</v>
      </c>
      <c r="V337" s="3">
        <f>'finished water daily demand'!V337/'finished water daily demand'!V$371</f>
        <v>0.92459157765709232</v>
      </c>
      <c r="W337" s="3">
        <f>'finished water daily demand'!W337/'finished water daily demand'!W$371</f>
        <v>0.80871718097226997</v>
      </c>
      <c r="X337" s="3">
        <f>'finished water daily demand'!X337/'finished water daily demand'!X$371</f>
        <v>0.87124928366270515</v>
      </c>
      <c r="Y337" s="3"/>
      <c r="AA337" s="1052">
        <f t="shared" si="25"/>
        <v>0.74428427560995014</v>
      </c>
      <c r="AB337" s="1052">
        <f t="shared" si="26"/>
        <v>0.82745457368872599</v>
      </c>
      <c r="AC337" s="1052">
        <f t="shared" si="27"/>
        <v>0.92067386750636648</v>
      </c>
      <c r="AD337" s="1052">
        <f t="shared" si="28"/>
        <v>0.95262783874287427</v>
      </c>
      <c r="AE337" s="1052">
        <f t="shared" si="29"/>
        <v>1.0429038075658588</v>
      </c>
    </row>
    <row r="338" spans="1:31" x14ac:dyDescent="0.2">
      <c r="A338" s="1045">
        <v>43069</v>
      </c>
      <c r="B338">
        <v>11</v>
      </c>
      <c r="C338">
        <v>30</v>
      </c>
      <c r="D338" s="3">
        <f>'finished water daily demand'!D338/'finished water daily demand'!D$371</f>
        <v>0.91591660179653234</v>
      </c>
      <c r="E338" s="3">
        <f>'finished water daily demand'!E338/'finished water daily demand'!E$371</f>
        <v>0.9519593932746182</v>
      </c>
      <c r="F338" s="3">
        <f>'finished water daily demand'!F338/'finished water daily demand'!F$371</f>
        <v>0.7795761021690385</v>
      </c>
      <c r="G338" s="3">
        <f>'finished water daily demand'!G338/'finished water daily demand'!G$371</f>
        <v>0.76512996983027148</v>
      </c>
      <c r="H338" s="3">
        <f>'finished water daily demand'!H338/'finished water daily demand'!H$371</f>
        <v>0.90950333809110995</v>
      </c>
      <c r="I338" s="3">
        <f>'finished water daily demand'!I338/'finished water daily demand'!I$371</f>
        <v>0.89034978416958466</v>
      </c>
      <c r="J338" s="3">
        <f>'finished water daily demand'!J338/'finished water daily demand'!J$371</f>
        <v>1.0717153327792743</v>
      </c>
      <c r="K338" s="3">
        <f>'finished water daily demand'!K338/'finished water daily demand'!K$371</f>
        <v>0.78481231612914726</v>
      </c>
      <c r="L338" s="3">
        <f>'finished water daily demand'!L338/'finished water daily demand'!L$371</f>
        <v>0.93119569118105339</v>
      </c>
      <c r="M338" s="3">
        <f>'finished water daily demand'!M338/'finished water daily demand'!M$371</f>
        <v>0.80486871966398377</v>
      </c>
      <c r="N338" s="3">
        <f>'finished water daily demand'!N338/'finished water daily demand'!N$371</f>
        <v>0.93870702022594033</v>
      </c>
      <c r="O338" s="3">
        <f>'finished water daily demand'!O338/'finished water daily demand'!O$371</f>
        <v>1.0255682730286901</v>
      </c>
      <c r="P338" s="3">
        <f>'finished water daily demand'!P338/'finished water daily demand'!P$371</f>
        <v>0.9274961089022864</v>
      </c>
      <c r="Q338" s="3">
        <f>'finished water daily demand'!Q338/'finished water daily demand'!Q$371</f>
        <v>0.84803611647348431</v>
      </c>
      <c r="R338" s="3">
        <f>'finished water daily demand'!R338/'finished water daily demand'!R$371</f>
        <v>0.87314025794449068</v>
      </c>
      <c r="S338" s="3">
        <f>'finished water daily demand'!S338/'finished water daily demand'!S$371</f>
        <v>0.79077793455509537</v>
      </c>
      <c r="T338" s="3">
        <f>'finished water daily demand'!T338/'finished water daily demand'!T$371</f>
        <v>1.0726146670461731</v>
      </c>
      <c r="U338" s="3">
        <f>'finished water daily demand'!U338/'finished water daily demand'!U$371</f>
        <v>0.93039252777486015</v>
      </c>
      <c r="V338" s="3">
        <f>'finished water daily demand'!V338/'finished water daily demand'!V$371</f>
        <v>0.94156577601475089</v>
      </c>
      <c r="W338" s="3">
        <f>'finished water daily demand'!W338/'finished water daily demand'!W$371</f>
        <v>0.74643906966835594</v>
      </c>
      <c r="X338" s="3">
        <f>'finished water daily demand'!X338/'finished water daily demand'!X$371</f>
        <v>0.89333717451337957</v>
      </c>
      <c r="Y338" s="3"/>
      <c r="AA338" s="1052">
        <f t="shared" si="25"/>
        <v>0.74643906966835594</v>
      </c>
      <c r="AB338" s="1052">
        <f t="shared" si="26"/>
        <v>0.80486871966398377</v>
      </c>
      <c r="AC338" s="1052">
        <f t="shared" si="27"/>
        <v>0.90950333809110995</v>
      </c>
      <c r="AD338" s="1052">
        <f t="shared" si="28"/>
        <v>0.93870702022594033</v>
      </c>
      <c r="AE338" s="1052">
        <f t="shared" si="29"/>
        <v>1.0726146670461731</v>
      </c>
    </row>
    <row r="339" spans="1:31" x14ac:dyDescent="0.2">
      <c r="A339" s="1045">
        <v>43070</v>
      </c>
      <c r="B339">
        <v>12</v>
      </c>
      <c r="C339">
        <v>1</v>
      </c>
      <c r="D339" s="3">
        <f>'finished water daily demand'!D339/'finished water daily demand'!D$371</f>
        <v>0.8906314060044962</v>
      </c>
      <c r="E339" s="3">
        <f>'finished water daily demand'!E339/'finished water daily demand'!E$371</f>
        <v>0.93278985253207636</v>
      </c>
      <c r="F339" s="3">
        <f>'finished water daily demand'!F339/'finished water daily demand'!F$371</f>
        <v>0.77865570535419915</v>
      </c>
      <c r="G339" s="3">
        <f>'finished water daily demand'!G339/'finished water daily demand'!G$371</f>
        <v>0.88005251454676447</v>
      </c>
      <c r="H339" s="3">
        <f>'finished water daily demand'!H339/'finished water daily demand'!H$371</f>
        <v>0.92542871200811483</v>
      </c>
      <c r="I339" s="3">
        <f>'finished water daily demand'!I339/'finished water daily demand'!I$371</f>
        <v>0.86407373102793927</v>
      </c>
      <c r="J339" s="3">
        <f>'finished water daily demand'!J339/'finished water daily demand'!J$371</f>
        <v>1.0429038075658588</v>
      </c>
      <c r="K339" s="3">
        <f>'finished water daily demand'!K339/'finished water daily demand'!K$371</f>
        <v>0.79719457036341312</v>
      </c>
      <c r="L339" s="3">
        <f>'finished water daily demand'!L339/'finished water daily demand'!L$371</f>
        <v>0.94483236223535672</v>
      </c>
      <c r="M339" s="3">
        <f>'finished water daily demand'!M339/'finished water daily demand'!M$371</f>
        <v>0.71943765413393523</v>
      </c>
      <c r="N339" s="3">
        <f>'finished water daily demand'!N339/'finished water daily demand'!N$371</f>
        <v>0.82447560798988306</v>
      </c>
      <c r="O339" s="3">
        <f>'finished water daily demand'!O339/'finished water daily demand'!O$371</f>
        <v>1.0374307872277602</v>
      </c>
      <c r="P339" s="3">
        <f>'finished water daily demand'!P339/'finished water daily demand'!P$371</f>
        <v>0.89063539631312705</v>
      </c>
      <c r="Q339" s="3">
        <f>'finished water daily demand'!Q339/'finished water daily demand'!Q$371</f>
        <v>0.89132360461313509</v>
      </c>
      <c r="R339" s="3">
        <f>'finished water daily demand'!R339/'finished water daily demand'!R$371</f>
        <v>1.0469442389338701</v>
      </c>
      <c r="S339" s="3">
        <f>'finished water daily demand'!S339/'finished water daily demand'!S$371</f>
        <v>0.78519286512375652</v>
      </c>
      <c r="T339" s="3">
        <f>'finished water daily demand'!T339/'finished water daily demand'!T$371</f>
        <v>0.99070431747128118</v>
      </c>
      <c r="U339" s="3">
        <f>'finished water daily demand'!U339/'finished water daily demand'!U$371</f>
        <v>0.90397921627176081</v>
      </c>
      <c r="V339" s="3">
        <f>'finished water daily demand'!V339/'finished water daily demand'!V$371</f>
        <v>0.84773088172297539</v>
      </c>
      <c r="W339" s="3">
        <f>'finished water daily demand'!W339/'finished water daily demand'!W$371</f>
        <v>0.79399585939933082</v>
      </c>
      <c r="X339" s="3">
        <f>'finished water daily demand'!X339/'finished water daily demand'!X$371</f>
        <v>0.93613564211869371</v>
      </c>
      <c r="Y339" s="3"/>
      <c r="AA339" s="1052">
        <f t="shared" si="25"/>
        <v>0.71943765413393523</v>
      </c>
      <c r="AB339" s="1052">
        <f t="shared" si="26"/>
        <v>0.82447560798988306</v>
      </c>
      <c r="AC339" s="1052">
        <f t="shared" si="27"/>
        <v>0.89063539631312705</v>
      </c>
      <c r="AD339" s="1052">
        <f t="shared" si="28"/>
        <v>0.93613564211869371</v>
      </c>
      <c r="AE339" s="1052">
        <f t="shared" si="29"/>
        <v>1.0469442389338701</v>
      </c>
    </row>
    <row r="340" spans="1:31" x14ac:dyDescent="0.2">
      <c r="A340" s="1045">
        <v>43071</v>
      </c>
      <c r="B340">
        <v>12</v>
      </c>
      <c r="C340">
        <v>2</v>
      </c>
      <c r="D340" s="3">
        <f>'finished water daily demand'!D340/'finished water daily demand'!D$371</f>
        <v>0.85084339355245042</v>
      </c>
      <c r="E340" s="3">
        <f>'finished water daily demand'!E340/'finished water daily demand'!E$371</f>
        <v>0.85851659558233784</v>
      </c>
      <c r="F340" s="3">
        <f>'finished water daily demand'!F340/'finished water daily demand'!F$371</f>
        <v>0.83866557768173322</v>
      </c>
      <c r="G340" s="3">
        <f>'finished water daily demand'!G340/'finished water daily demand'!G$371</f>
        <v>0.90647772543572191</v>
      </c>
      <c r="H340" s="3">
        <f>'finished water daily demand'!H340/'finished water daily demand'!H$371</f>
        <v>0.93817648784308827</v>
      </c>
      <c r="I340" s="3">
        <f>'finished water daily demand'!I340/'finished water daily demand'!I$371</f>
        <v>0.8507369172600342</v>
      </c>
      <c r="J340" s="3">
        <f>'finished water daily demand'!J340/'finished water daily demand'!J$371</f>
        <v>0.93991636839535719</v>
      </c>
      <c r="K340" s="3">
        <f>'finished water daily demand'!K340/'finished water daily demand'!K$371</f>
        <v>0.7716996480215117</v>
      </c>
      <c r="L340" s="3">
        <f>'finished water daily demand'!L340/'finished water daily demand'!L$371</f>
        <v>0.98122420125376852</v>
      </c>
      <c r="M340" s="3">
        <f>'finished water daily demand'!M340/'finished water daily demand'!M$371</f>
        <v>0.85009467629272184</v>
      </c>
      <c r="N340" s="3">
        <f>'finished water daily demand'!N340/'finished water daily demand'!N$371</f>
        <v>0.79812692830420828</v>
      </c>
      <c r="O340" s="3">
        <f>'finished water daily demand'!O340/'finished water daily demand'!O$371</f>
        <v>1.0011243043760611</v>
      </c>
      <c r="P340" s="3">
        <f>'finished water daily demand'!P340/'finished water daily demand'!P$371</f>
        <v>0.89063539631312705</v>
      </c>
      <c r="Q340" s="3">
        <f>'finished water daily demand'!Q340/'finished water daily demand'!Q$371</f>
        <v>0.92517133643388694</v>
      </c>
      <c r="R340" s="3">
        <f>'finished water daily demand'!R340/'finished water daily demand'!R$371</f>
        <v>0.96865753197960214</v>
      </c>
      <c r="S340" s="3">
        <f>'finished water daily demand'!S340/'finished water daily demand'!S$371</f>
        <v>0.78817156882047068</v>
      </c>
      <c r="T340" s="3">
        <f>'finished water daily demand'!T340/'finished water daily demand'!T$371</f>
        <v>0.90307929234465267</v>
      </c>
      <c r="U340" s="3">
        <f>'finished water daily demand'!U340/'finished water daily demand'!U$371</f>
        <v>0.83836447087918853</v>
      </c>
      <c r="V340" s="3">
        <f>'finished water daily demand'!V340/'finished water daily demand'!V$371</f>
        <v>0.88053495045912455</v>
      </c>
      <c r="W340" s="3">
        <f>'finished water daily demand'!W340/'finished water daily demand'!W$371</f>
        <v>0.85269431513377925</v>
      </c>
      <c r="X340" s="3">
        <f>'finished water daily demand'!X340/'finished water daily demand'!X$371</f>
        <v>0.9203461010569699</v>
      </c>
      <c r="Y340" s="3"/>
      <c r="AA340" s="1052">
        <f t="shared" si="25"/>
        <v>0.7716996480215117</v>
      </c>
      <c r="AB340" s="1052">
        <f t="shared" si="26"/>
        <v>0.85009467629272184</v>
      </c>
      <c r="AC340" s="1052">
        <f t="shared" si="27"/>
        <v>0.88053495045912455</v>
      </c>
      <c r="AD340" s="1052">
        <f t="shared" si="28"/>
        <v>0.92517133643388694</v>
      </c>
      <c r="AE340" s="1052">
        <f t="shared" si="29"/>
        <v>1.0011243043760611</v>
      </c>
    </row>
    <row r="341" spans="1:31" x14ac:dyDescent="0.2">
      <c r="A341" s="1045">
        <v>43072</v>
      </c>
      <c r="B341">
        <v>12</v>
      </c>
      <c r="C341">
        <v>3</v>
      </c>
      <c r="D341" s="3">
        <f>'finished water daily demand'!D341/'finished water daily demand'!D$371</f>
        <v>0.83620278290992267</v>
      </c>
      <c r="E341" s="3">
        <f>'finished water daily demand'!E341/'finished water daily demand'!E$371</f>
        <v>0.95725715726164762</v>
      </c>
      <c r="F341" s="3">
        <f>'finished water daily demand'!F341/'finished water daily demand'!F$371</f>
        <v>0.88394910097183543</v>
      </c>
      <c r="G341" s="3">
        <f>'finished water daily demand'!G341/'finished water daily demand'!G$371</f>
        <v>0.87974254139850694</v>
      </c>
      <c r="H341" s="3">
        <f>'finished water daily demand'!H341/'finished water daily demand'!H$371</f>
        <v>0.89847520357111821</v>
      </c>
      <c r="I341" s="3">
        <f>'finished water daily demand'!I341/'finished water daily demand'!I$371</f>
        <v>0.79355849075373064</v>
      </c>
      <c r="J341" s="3">
        <f>'finished water daily demand'!J341/'finished water daily demand'!J$371</f>
        <v>0.91965654429624222</v>
      </c>
      <c r="K341" s="3">
        <f>'finished water daily demand'!K341/'finished water daily demand'!K$371</f>
        <v>0.76686500381206513</v>
      </c>
      <c r="L341" s="3">
        <f>'finished water daily demand'!L341/'finished water daily demand'!L$371</f>
        <v>0.98344221401561294</v>
      </c>
      <c r="M341" s="3">
        <f>'finished water daily demand'!M341/'finished water daily demand'!M$371</f>
        <v>0.83246421862389175</v>
      </c>
      <c r="N341" s="3">
        <f>'finished water daily demand'!N341/'finished water daily demand'!N$371</f>
        <v>0.79372875665682907</v>
      </c>
      <c r="O341" s="3">
        <f>'finished water daily demand'!O341/'finished water daily demand'!O$371</f>
        <v>0.98135344737761099</v>
      </c>
      <c r="P341" s="3">
        <f>'finished water daily demand'!P341/'finished water daily demand'!P$371</f>
        <v>0.88638537263719608</v>
      </c>
      <c r="Q341" s="3">
        <f>'finished water daily demand'!Q341/'finished water daily demand'!Q$371</f>
        <v>0.92667568007036483</v>
      </c>
      <c r="R341" s="3">
        <f>'finished water daily demand'!R341/'finished water daily demand'!R$371</f>
        <v>0.93457097536315048</v>
      </c>
      <c r="S341" s="3">
        <f>'finished water daily demand'!S341/'finished water daily demand'!S$371</f>
        <v>0.78072480957868529</v>
      </c>
      <c r="T341" s="3">
        <f>'finished water daily demand'!T341/'finished water daily demand'!T$371</f>
        <v>0.97888582417547554</v>
      </c>
      <c r="U341" s="3">
        <f>'finished water daily demand'!U341/'finished water daily demand'!U$371</f>
        <v>0.9364451566668397</v>
      </c>
      <c r="V341" s="3">
        <f>'finished water daily demand'!V341/'finished water daily demand'!V$371</f>
        <v>0.98024792016433004</v>
      </c>
      <c r="W341" s="3">
        <f>'finished water daily demand'!W341/'finished water daily demand'!W$371</f>
        <v>0.83809654280035017</v>
      </c>
      <c r="X341" s="3">
        <f>'finished water daily demand'!X341/'finished water daily demand'!X$371</f>
        <v>0.89755240959564808</v>
      </c>
      <c r="Y341" s="3"/>
      <c r="AA341" s="1052">
        <f t="shared" si="25"/>
        <v>0.76686500381206513</v>
      </c>
      <c r="AB341" s="1052">
        <f t="shared" si="26"/>
        <v>0.83620278290992267</v>
      </c>
      <c r="AC341" s="1052">
        <f t="shared" si="27"/>
        <v>0.89755240959564808</v>
      </c>
      <c r="AD341" s="1052">
        <f t="shared" si="28"/>
        <v>0.9364451566668397</v>
      </c>
      <c r="AE341" s="1052">
        <f t="shared" si="29"/>
        <v>0.98344221401561294</v>
      </c>
    </row>
    <row r="342" spans="1:31" x14ac:dyDescent="0.2">
      <c r="A342" s="1045">
        <v>43073</v>
      </c>
      <c r="B342">
        <v>12</v>
      </c>
      <c r="C342">
        <v>4</v>
      </c>
      <c r="D342" s="3">
        <f>'finished water daily demand'!D342/'finished water daily demand'!D$371</f>
        <v>0.97599477817434011</v>
      </c>
      <c r="E342" s="3">
        <f>'finished water daily demand'!E342/'finished water daily demand'!E$371</f>
        <v>0.963670239982789</v>
      </c>
      <c r="F342" s="3">
        <f>'finished water daily demand'!F342/'finished water daily demand'!F$371</f>
        <v>0.83030837460299056</v>
      </c>
      <c r="G342" s="3">
        <f>'finished water daily demand'!G342/'finished water daily demand'!G$371</f>
        <v>0.86033047298887677</v>
      </c>
      <c r="H342" s="3">
        <f>'finished water daily demand'!H342/'finished water daily demand'!H$371</f>
        <v>0.81970815464358449</v>
      </c>
      <c r="I342" s="3">
        <f>'finished water daily demand'!I342/'finished water daily demand'!I$371</f>
        <v>0.82287056654172819</v>
      </c>
      <c r="J342" s="3">
        <f>'finished water daily demand'!J342/'finished water daily demand'!J$371</f>
        <v>0.9881802609503143</v>
      </c>
      <c r="K342" s="3">
        <f>'finished water daily demand'!K342/'finished water daily demand'!K$371</f>
        <v>0.82122866495857549</v>
      </c>
      <c r="L342" s="3">
        <f>'finished water daily demand'!L342/'finished water daily demand'!L$371</f>
        <v>0.88170114714359726</v>
      </c>
      <c r="M342" s="3">
        <f>'finished water daily demand'!M342/'finished water daily demand'!M$371</f>
        <v>0.66420832913223027</v>
      </c>
      <c r="N342" s="3">
        <f>'finished water daily demand'!N342/'finished water daily demand'!N$371</f>
        <v>0.78469031217047203</v>
      </c>
      <c r="O342" s="3">
        <f>'finished water daily demand'!O342/'finished water daily demand'!O$371</f>
        <v>0.99860801348534911</v>
      </c>
      <c r="P342" s="3">
        <f>'finished water daily demand'!P342/'finished water daily demand'!P$371</f>
        <v>0.88450492737904751</v>
      </c>
      <c r="Q342" s="3">
        <f>'finished water daily demand'!Q342/'finished water daily demand'!Q$371</f>
        <v>0.96503644280055034</v>
      </c>
      <c r="R342" s="3">
        <f>'finished water daily demand'!R342/'finished water daily demand'!R$371</f>
        <v>0.95142696489875855</v>
      </c>
      <c r="S342" s="3">
        <f>'finished water daily demand'!S342/'finished water daily demand'!S$371</f>
        <v>0.7799801336545068</v>
      </c>
      <c r="T342" s="3">
        <f>'finished water daily demand'!T342/'finished water daily demand'!T$371</f>
        <v>0.93088254954088767</v>
      </c>
      <c r="U342" s="3">
        <f>'finished water daily demand'!U342/'finished water daily demand'!U$371</f>
        <v>0.97485277447418772</v>
      </c>
      <c r="V342" s="3">
        <f>'finished water daily demand'!V342/'finished water daily demand'!V$371</f>
        <v>0.88629859306192271</v>
      </c>
      <c r="W342" s="3">
        <f>'finished water daily demand'!W342/'finished water daily demand'!W$371</f>
        <v>0.88206025365202367</v>
      </c>
      <c r="X342" s="3">
        <f>'finished water daily demand'!X342/'finished water daily demand'!X$371</f>
        <v>0.90874004919906637</v>
      </c>
      <c r="Y342" s="3"/>
      <c r="AA342" s="1052">
        <f t="shared" si="25"/>
        <v>0.66420832913223027</v>
      </c>
      <c r="AB342" s="1052">
        <f t="shared" si="26"/>
        <v>0.82287056654172819</v>
      </c>
      <c r="AC342" s="1052">
        <f t="shared" si="27"/>
        <v>0.88450492737904751</v>
      </c>
      <c r="AD342" s="1052">
        <f t="shared" si="28"/>
        <v>0.963670239982789</v>
      </c>
      <c r="AE342" s="1052">
        <f t="shared" si="29"/>
        <v>0.99860801348534911</v>
      </c>
    </row>
    <row r="343" spans="1:31" x14ac:dyDescent="0.2">
      <c r="A343" s="1045">
        <v>43074</v>
      </c>
      <c r="B343">
        <v>12</v>
      </c>
      <c r="C343">
        <v>5</v>
      </c>
      <c r="D343" s="3">
        <f>'finished water daily demand'!D343/'finished water daily demand'!D$371</f>
        <v>0.94016834271968408</v>
      </c>
      <c r="E343" s="3">
        <f>'finished water daily demand'!E343/'finished water daily demand'!E$371</f>
        <v>0.93495078257941744</v>
      </c>
      <c r="F343" s="3">
        <f>'finished water daily demand'!F343/'finished water daily demand'!F$371</f>
        <v>0.61927979289659507</v>
      </c>
      <c r="G343" s="3">
        <f>'finished water daily demand'!G343/'finished water daily demand'!G$371</f>
        <v>0.90674895194044736</v>
      </c>
      <c r="H343" s="3">
        <f>'finished water daily demand'!H343/'finished water daily demand'!H$371</f>
        <v>1.0733178650965456</v>
      </c>
      <c r="I343" s="3">
        <f>'finished water daily demand'!I343/'finished water daily demand'!I$371</f>
        <v>0.84900204717640426</v>
      </c>
      <c r="J343" s="3">
        <f>'finished water daily demand'!J343/'finished water daily demand'!J$371</f>
        <v>1.0238184660232141</v>
      </c>
      <c r="K343" s="3">
        <f>'finished water daily demand'!K343/'finished water daily demand'!K$371</f>
        <v>0.7705866364049484</v>
      </c>
      <c r="L343" s="3">
        <f>'finished water daily demand'!L343/'finished water daily demand'!L$371</f>
        <v>0.94228575499027589</v>
      </c>
      <c r="M343" s="3">
        <f>'finished water daily demand'!M343/'finished water daily demand'!M$371</f>
        <v>0.64274516327452413</v>
      </c>
      <c r="N343" s="3">
        <f>'finished water daily demand'!N343/'finished water daily demand'!N$371</f>
        <v>0.76681517419075684</v>
      </c>
      <c r="O343" s="3">
        <f>'finished water daily demand'!O343/'finished water daily demand'!O$371</f>
        <v>1.0291629743011357</v>
      </c>
      <c r="P343" s="3">
        <f>'finished water daily demand'!P343/'finished water daily demand'!P$371</f>
        <v>0.88178027451945673</v>
      </c>
      <c r="Q343" s="3">
        <f>'finished water daily demand'!Q343/'finished water daily demand'!Q$371</f>
        <v>0.94021477279866561</v>
      </c>
      <c r="R343" s="3">
        <f>'finished water daily demand'!R343/'finished water daily demand'!R$371</f>
        <v>0.95517274035111577</v>
      </c>
      <c r="S343" s="3">
        <f>'finished water daily demand'!S343/'finished water daily demand'!S$371</f>
        <v>0.84104355943714593</v>
      </c>
      <c r="T343" s="3">
        <f>'finished water daily demand'!T343/'finished water daily demand'!T$371</f>
        <v>1.0066972451939273</v>
      </c>
      <c r="U343" s="3">
        <f>'finished water daily demand'!U343/'finished water daily demand'!U$371</f>
        <v>0.91190657521254448</v>
      </c>
      <c r="V343" s="3">
        <f>'finished water daily demand'!V343/'finished water daily demand'!V$371</f>
        <v>0.90432730073588419</v>
      </c>
      <c r="W343" s="3">
        <f>'finished water daily demand'!W343/'finished water daily demand'!W$371</f>
        <v>0.86373297778014468</v>
      </c>
      <c r="X343" s="3">
        <f>'finished water daily demand'!X343/'finished water daily demand'!X$371</f>
        <v>0.91368157541352613</v>
      </c>
      <c r="Y343" s="3"/>
      <c r="AA343" s="1052">
        <f t="shared" si="25"/>
        <v>0.61927979289659507</v>
      </c>
      <c r="AB343" s="1052">
        <f t="shared" si="26"/>
        <v>0.84900204717640426</v>
      </c>
      <c r="AC343" s="1052">
        <f t="shared" si="27"/>
        <v>0.91190657521254448</v>
      </c>
      <c r="AD343" s="1052">
        <f t="shared" si="28"/>
        <v>0.94228575499027589</v>
      </c>
      <c r="AE343" s="1052">
        <f t="shared" si="29"/>
        <v>1.0733178650965456</v>
      </c>
    </row>
    <row r="344" spans="1:31" x14ac:dyDescent="0.2">
      <c r="A344" s="1045">
        <v>43075</v>
      </c>
      <c r="B344">
        <v>12</v>
      </c>
      <c r="C344">
        <v>6</v>
      </c>
      <c r="D344" s="3">
        <f>'finished water daily demand'!D344/'finished water daily demand'!D$371</f>
        <v>0.97926738525914037</v>
      </c>
      <c r="E344" s="3">
        <f>'finished water daily demand'!E344/'finished water daily demand'!E$371</f>
        <v>0.99535226277364419</v>
      </c>
      <c r="F344" s="3">
        <f>'finished water daily demand'!F344/'finished water daily demand'!F$371</f>
        <v>0.60657831685181018</v>
      </c>
      <c r="G344" s="3">
        <f>'finished water daily demand'!G344/'finished water daily demand'!G$371</f>
        <v>0.82421860121687029</v>
      </c>
      <c r="H344" s="3">
        <f>'finished water daily demand'!H344/'finished water daily demand'!H$371</f>
        <v>1.0276352197289869</v>
      </c>
      <c r="I344" s="3">
        <f>'finished water daily demand'!I344/'finished water daily demand'!I$371</f>
        <v>0.90390345669794359</v>
      </c>
      <c r="J344" s="3">
        <f>'finished water daily demand'!J344/'finished water daily demand'!J$371</f>
        <v>1.0306818484625884</v>
      </c>
      <c r="K344" s="3">
        <f>'finished water daily demand'!K344/'finished water daily demand'!K$371</f>
        <v>0.77559518867948318</v>
      </c>
      <c r="L344" s="3">
        <f>'finished water daily demand'!L344/'finished water daily demand'!L$371</f>
        <v>0.91907876961171775</v>
      </c>
      <c r="M344" s="3">
        <f>'finished water daily demand'!M344/'finished water daily demand'!M$371</f>
        <v>0.66267524585667992</v>
      </c>
      <c r="N344" s="3">
        <f>'finished water daily demand'!N344/'finished water daily demand'!N$371</f>
        <v>0.7983286792972073</v>
      </c>
      <c r="O344" s="3">
        <f>'finished water daily demand'!O344/'finished water daily demand'!O$371</f>
        <v>1.0248493327742012</v>
      </c>
      <c r="P344" s="3">
        <f>'finished water daily demand'!P344/'finished water daily demand'!P$371</f>
        <v>0.88041794808966123</v>
      </c>
      <c r="Q344" s="3">
        <f>'finished water daily demand'!Q344/'finished water daily demand'!Q$371</f>
        <v>0.95337777961784675</v>
      </c>
      <c r="R344" s="3">
        <f>'finished water daily demand'!R344/'finished water daily demand'!R$371</f>
        <v>0.88362842921109108</v>
      </c>
      <c r="S344" s="3">
        <f>'finished water daily demand'!S344/'finished water daily demand'!S$371</f>
        <v>0.84067122147505668</v>
      </c>
      <c r="T344" s="3">
        <f>'finished water daily demand'!T344/'finished water daily demand'!T$371</f>
        <v>0.96288473263061292</v>
      </c>
      <c r="U344" s="3">
        <f>'finished water daily demand'!U344/'finished water daily demand'!U$371</f>
        <v>0.92514719014957958</v>
      </c>
      <c r="V344" s="3">
        <f>'finished water daily demand'!V344/'finished water daily demand'!V$371</f>
        <v>1.0759764976110833</v>
      </c>
      <c r="W344" s="3">
        <f>'finished water daily demand'!W344/'finished water daily demand'!W$371</f>
        <v>0.86007826125363751</v>
      </c>
      <c r="X344" s="3">
        <f>'finished water daily demand'!X344/'finished water daily demand'!X$371</f>
        <v>0.88941365677069784</v>
      </c>
      <c r="Y344" s="3"/>
      <c r="AA344" s="1052">
        <f t="shared" si="25"/>
        <v>0.60657831685181018</v>
      </c>
      <c r="AB344" s="1052">
        <f t="shared" si="26"/>
        <v>0.84067122147505668</v>
      </c>
      <c r="AC344" s="1052">
        <f t="shared" si="27"/>
        <v>0.90390345669794359</v>
      </c>
      <c r="AD344" s="1052">
        <f t="shared" si="28"/>
        <v>0.97926738525914037</v>
      </c>
      <c r="AE344" s="1052">
        <f t="shared" si="29"/>
        <v>1.0759764976110833</v>
      </c>
    </row>
    <row r="345" spans="1:31" x14ac:dyDescent="0.2">
      <c r="A345" s="1045">
        <v>43076</v>
      </c>
      <c r="B345">
        <v>12</v>
      </c>
      <c r="C345">
        <v>7</v>
      </c>
      <c r="D345" s="3">
        <f>'finished water daily demand'!D345/'finished water daily demand'!D$371</f>
        <v>0.91295403117239726</v>
      </c>
      <c r="E345" s="3">
        <f>'finished water daily demand'!E345/'finished water daily demand'!E$371</f>
        <v>0.95764054807649857</v>
      </c>
      <c r="F345" s="3">
        <f>'finished water daily demand'!F345/'finished water daily demand'!F$371</f>
        <v>0.77110845147251539</v>
      </c>
      <c r="G345" s="3">
        <f>'finished water daily demand'!G345/'finished water daily demand'!G$371</f>
        <v>0.80558146567788402</v>
      </c>
      <c r="H345" s="3">
        <f>'finished water daily demand'!H345/'finished water daily demand'!H$371</f>
        <v>0.92516702746018276</v>
      </c>
      <c r="I345" s="3">
        <f>'finished water daily demand'!I345/'finished water daily demand'!I$371</f>
        <v>0.93028793921981567</v>
      </c>
      <c r="J345" s="3">
        <f>'finished water daily demand'!J345/'finished water daily demand'!J$371</f>
        <v>1.0205152338331411</v>
      </c>
      <c r="K345" s="3">
        <f>'finished water daily demand'!K345/'finished water daily demand'!K$371</f>
        <v>0.74596125438848704</v>
      </c>
      <c r="L345" s="3">
        <f>'finished water daily demand'!L345/'finished water daily demand'!L$371</f>
        <v>0.95637424345902899</v>
      </c>
      <c r="M345" s="3">
        <f>'finished water daily demand'!M345/'finished water daily demand'!M$371</f>
        <v>0.66957412059665689</v>
      </c>
      <c r="N345" s="3">
        <f>'finished water daily demand'!N345/'finished water daily demand'!N$371</f>
        <v>0.81721257224191757</v>
      </c>
      <c r="O345" s="3">
        <f>'finished water daily demand'!O345/'finished water daily demand'!O$371</f>
        <v>1.0460580702816293</v>
      </c>
      <c r="P345" s="3">
        <f>'finished water daily demand'!P345/'finished water daily demand'!P$371</f>
        <v>0.85351200110120118</v>
      </c>
      <c r="Q345" s="3">
        <f>'finished water daily demand'!Q345/'finished water daily demand'!Q$371</f>
        <v>0.94209520234426292</v>
      </c>
      <c r="R345" s="3">
        <f>'finished water daily demand'!R345/'finished water daily demand'!R$371</f>
        <v>0.9323235100917362</v>
      </c>
      <c r="S345" s="3">
        <f>'finished water daily demand'!S345/'finished water daily demand'!S$371</f>
        <v>0.78854390678255981</v>
      </c>
      <c r="T345" s="3">
        <f>'finished water daily demand'!T345/'finished water daily demand'!T$371</f>
        <v>0.98040973765593864</v>
      </c>
      <c r="U345" s="3">
        <f>'finished water daily demand'!U345/'finished water daily demand'!U$371</f>
        <v>0.82270717003904026</v>
      </c>
      <c r="V345" s="3">
        <f>'finished water daily demand'!V345/'finished water daily demand'!V$371</f>
        <v>0.78148612994309963</v>
      </c>
      <c r="W345" s="3">
        <f>'finished water daily demand'!W345/'finished water daily demand'!W$371</f>
        <v>0.838077914533639</v>
      </c>
      <c r="X345" s="3">
        <f>'finished water daily demand'!X345/'finished water daily demand'!X$371</f>
        <v>0.85550938161091883</v>
      </c>
      <c r="Y345" s="3"/>
      <c r="AA345" s="1052">
        <f t="shared" si="25"/>
        <v>0.66957412059665689</v>
      </c>
      <c r="AB345" s="1052">
        <f t="shared" si="26"/>
        <v>0.80558146567788402</v>
      </c>
      <c r="AC345" s="1052">
        <f t="shared" si="27"/>
        <v>0.85550938161091883</v>
      </c>
      <c r="AD345" s="1052">
        <f t="shared" si="28"/>
        <v>0.94209520234426292</v>
      </c>
      <c r="AE345" s="1052">
        <f t="shared" si="29"/>
        <v>1.0460580702816293</v>
      </c>
    </row>
    <row r="346" spans="1:31" x14ac:dyDescent="0.2">
      <c r="A346" s="1045">
        <v>43077</v>
      </c>
      <c r="B346">
        <v>12</v>
      </c>
      <c r="C346">
        <v>8</v>
      </c>
      <c r="D346" s="3">
        <f>'finished water daily demand'!D346/'finished water daily demand'!D$371</f>
        <v>0.91605439577905012</v>
      </c>
      <c r="E346" s="3">
        <f>'finished water daily demand'!E346/'finished water daily demand'!E$371</f>
        <v>0.82850755089264994</v>
      </c>
      <c r="F346" s="3">
        <f>'finished water daily demand'!F346/'finished water daily demand'!F$371</f>
        <v>0.80832929866462389</v>
      </c>
      <c r="G346" s="3">
        <f>'finished water daily demand'!G346/'finished water daily demand'!G$371</f>
        <v>0.90395919360612931</v>
      </c>
      <c r="H346" s="3">
        <f>'finished water daily demand'!H346/'finished water daily demand'!H$371</f>
        <v>0.94509243660986264</v>
      </c>
      <c r="I346" s="3">
        <f>'finished water daily demand'!I346/'finished water daily demand'!I$371</f>
        <v>0.93205895243018788</v>
      </c>
      <c r="J346" s="3">
        <f>'finished water daily demand'!J346/'finished water daily demand'!J$371</f>
        <v>1.0044028012615622</v>
      </c>
      <c r="K346" s="3">
        <f>'finished water daily demand'!K346/'finished water daily demand'!K$371</f>
        <v>0.7353528624181187</v>
      </c>
      <c r="L346" s="3">
        <f>'finished water daily demand'!L346/'finished water daily demand'!L$371</f>
        <v>0.94355905861281641</v>
      </c>
      <c r="M346" s="3">
        <f>'finished water daily demand'!M346/'finished water daily demand'!M$371</f>
        <v>0.67800607861218432</v>
      </c>
      <c r="N346" s="3">
        <f>'finished water daily demand'!N346/'finished water daily demand'!N$371</f>
        <v>0.77266595298772922</v>
      </c>
      <c r="O346" s="3">
        <f>'finished water daily demand'!O346/'finished water daily demand'!O$371</f>
        <v>1.0219735717562448</v>
      </c>
      <c r="P346" s="3">
        <f>'finished water daily demand'!P346/'finished water daily demand'!P$371</f>
        <v>0.8313741966170255</v>
      </c>
      <c r="Q346" s="3">
        <f>'finished water daily demand'!Q346/'finished water daily demand'!Q$371</f>
        <v>0.88681057370370131</v>
      </c>
      <c r="R346" s="3">
        <f>'finished water daily demand'!R346/'finished water daily demand'!R$371</f>
        <v>0.96865753197960214</v>
      </c>
      <c r="S346" s="3">
        <f>'finished water daily demand'!S346/'finished water daily demand'!S$371</f>
        <v>0.86679213751631534</v>
      </c>
      <c r="T346" s="3">
        <f>'finished water daily demand'!T346/'finished water daily demand'!T$371</f>
        <v>0.99679180757091701</v>
      </c>
      <c r="U346" s="3">
        <f>'finished water daily demand'!U346/'finished water daily demand'!U$371</f>
        <v>0.88327018135034596</v>
      </c>
      <c r="V346" s="3">
        <f>'finished water daily demand'!V346/'finished water daily demand'!V$371</f>
        <v>0.89591511343330199</v>
      </c>
      <c r="W346" s="3">
        <f>'finished water daily demand'!W346/'finished water daily demand'!W$371</f>
        <v>0.81971475185383147</v>
      </c>
      <c r="X346" s="3">
        <f>'finished water daily demand'!X346/'finished water daily demand'!X$371</f>
        <v>0.92996427584353636</v>
      </c>
      <c r="Y346" s="3"/>
      <c r="AA346" s="1052">
        <f t="shared" si="25"/>
        <v>0.67800607861218432</v>
      </c>
      <c r="AB346" s="1052">
        <f t="shared" si="26"/>
        <v>0.82850755089264994</v>
      </c>
      <c r="AC346" s="1052">
        <f t="shared" si="27"/>
        <v>0.89591511343330199</v>
      </c>
      <c r="AD346" s="1052">
        <f t="shared" si="28"/>
        <v>0.94355905861281641</v>
      </c>
      <c r="AE346" s="1052">
        <f t="shared" si="29"/>
        <v>1.0219735717562448</v>
      </c>
    </row>
    <row r="347" spans="1:31" x14ac:dyDescent="0.2">
      <c r="A347" s="1045">
        <v>43078</v>
      </c>
      <c r="B347">
        <v>12</v>
      </c>
      <c r="C347">
        <v>9</v>
      </c>
      <c r="D347" s="3">
        <f>'finished water daily demand'!D347/'finished water daily demand'!D$371</f>
        <v>0.80299443312310703</v>
      </c>
      <c r="E347" s="3">
        <f>'finished water daily demand'!E347/'finished water daily demand'!E$371</f>
        <v>0.83000626044161219</v>
      </c>
      <c r="F347" s="3">
        <f>'finished water daily demand'!F347/'finished water daily demand'!F$371</f>
        <v>0.94355399870084022</v>
      </c>
      <c r="G347" s="3">
        <f>'finished water daily demand'!G347/'finished water daily demand'!G$371</f>
        <v>0.92058150368144132</v>
      </c>
      <c r="H347" s="3">
        <f>'finished water daily demand'!H347/'finished water daily demand'!H$371</f>
        <v>0.92015763754262736</v>
      </c>
      <c r="I347" s="3">
        <f>'finished water daily demand'!I347/'finished water daily demand'!I$371</f>
        <v>0.91326452652419687</v>
      </c>
      <c r="J347" s="3">
        <f>'finished water daily demand'!J347/'finished water daily demand'!J$371</f>
        <v>0.88196299474951922</v>
      </c>
      <c r="K347" s="3">
        <f>'finished water daily demand'!K347/'finished water daily demand'!K$371</f>
        <v>0.76331727928426996</v>
      </c>
      <c r="L347" s="3">
        <f>'finished water daily demand'!L347/'finished water daily demand'!L$371</f>
        <v>1.0439446732414828</v>
      </c>
      <c r="M347" s="3">
        <f>'finished water daily demand'!M347/'finished water daily demand'!M$371</f>
        <v>0.69640307791878975</v>
      </c>
      <c r="N347" s="3">
        <f>'finished water daily demand'!N347/'finished water daily demand'!N$371</f>
        <v>0.90077783354212049</v>
      </c>
      <c r="O347" s="3">
        <f>'finished water daily demand'!O347/'finished water daily demand'!O$371</f>
        <v>1.0244898626469565</v>
      </c>
      <c r="P347" s="3">
        <f>'finished water daily demand'!P347/'finished water daily demand'!P$371</f>
        <v>0.83750466555110492</v>
      </c>
      <c r="Q347" s="3">
        <f>'finished water daily demand'!Q347/'finished water daily demand'!Q$371</f>
        <v>0.88380188643074564</v>
      </c>
      <c r="R347" s="3">
        <f>'finished water daily demand'!R347/'finished water daily demand'!R$371</f>
        <v>0.93719301817980083</v>
      </c>
      <c r="S347" s="3">
        <f>'finished water daily demand'!S347/'finished water daily demand'!S$371</f>
        <v>0.84929225329811997</v>
      </c>
      <c r="T347" s="3">
        <f>'finished water daily demand'!T347/'finished water daily demand'!T$371</f>
        <v>0.97774288906512818</v>
      </c>
      <c r="U347" s="3">
        <f>'finished water daily demand'!U347/'finished water daily demand'!U$371</f>
        <v>0.85754962485815611</v>
      </c>
      <c r="V347" s="3">
        <f>'finished water daily demand'!V347/'finished water daily demand'!V$371</f>
        <v>0.70610924595530378</v>
      </c>
      <c r="W347" s="3">
        <f>'finished water daily demand'!W347/'finished water daily demand'!W$371</f>
        <v>0.84913493150161679</v>
      </c>
      <c r="X347" s="3">
        <f>'finished water daily demand'!X347/'finished water daily demand'!X$371</f>
        <v>0.90292850960271254</v>
      </c>
      <c r="Y347" s="3"/>
      <c r="AA347" s="1052">
        <f t="shared" si="25"/>
        <v>0.69640307791878975</v>
      </c>
      <c r="AB347" s="1052">
        <f t="shared" si="26"/>
        <v>0.83750466555110492</v>
      </c>
      <c r="AC347" s="1052">
        <f t="shared" si="27"/>
        <v>0.88380188643074564</v>
      </c>
      <c r="AD347" s="1052">
        <f t="shared" si="28"/>
        <v>0.92058150368144132</v>
      </c>
      <c r="AE347" s="1052">
        <f t="shared" si="29"/>
        <v>1.0439446732414828</v>
      </c>
    </row>
    <row r="348" spans="1:31" x14ac:dyDescent="0.2">
      <c r="A348" s="1045">
        <v>43079</v>
      </c>
      <c r="B348">
        <v>12</v>
      </c>
      <c r="C348">
        <v>10</v>
      </c>
      <c r="D348" s="3">
        <f>'finished water daily demand'!D348/'finished water daily demand'!D$371</f>
        <v>0.85442603709791587</v>
      </c>
      <c r="E348" s="3">
        <f>'finished water daily demand'!E348/'finished water daily demand'!E$371</f>
        <v>0.87183071297079395</v>
      </c>
      <c r="F348" s="3">
        <f>'finished water daily demand'!F348/'finished water daily demand'!F$371</f>
        <v>0.88078293592878776</v>
      </c>
      <c r="G348" s="3">
        <f>'finished water daily demand'!G348/'finished water daily demand'!G$371</f>
        <v>0.89628735818675453</v>
      </c>
      <c r="H348" s="3">
        <f>'finished water daily demand'!H348/'finished water daily demand'!H$371</f>
        <v>0.89309197858508849</v>
      </c>
      <c r="I348" s="3">
        <f>'finished water daily demand'!I348/'finished water daily demand'!I$371</f>
        <v>0.8531946498785099</v>
      </c>
      <c r="J348" s="3">
        <f>'finished water daily demand'!J348/'finished water daily demand'!J$371</f>
        <v>0.95665274482506091</v>
      </c>
      <c r="K348" s="3">
        <f>'finished water daily demand'!K348/'finished water daily demand'!K$371</f>
        <v>0.77183877447358218</v>
      </c>
      <c r="L348" s="3">
        <f>'finished water daily demand'!L348/'finished water daily demand'!L$371</f>
        <v>0.96302828174456256</v>
      </c>
      <c r="M348" s="3">
        <f>'finished water daily demand'!M348/'finished water daily demand'!M$371</f>
        <v>0.80946796949063493</v>
      </c>
      <c r="N348" s="3">
        <f>'finished water daily demand'!N348/'finished water daily demand'!N$371</f>
        <v>0.81596171608532353</v>
      </c>
      <c r="O348" s="3">
        <f>'finished water daily demand'!O348/'finished water daily demand'!O$371</f>
        <v>1.0057974160302401</v>
      </c>
      <c r="P348" s="3">
        <f>'finished water daily demand'!P348/'finished water daily demand'!P$371</f>
        <v>0.84738153216712186</v>
      </c>
      <c r="Q348" s="3">
        <f>'finished water daily demand'!Q348/'finished water daily demand'!Q$371</f>
        <v>0.91953004779709502</v>
      </c>
      <c r="R348" s="3">
        <f>'finished water daily demand'!R348/'finished water daily demand'!R$371</f>
        <v>0.89074540257057</v>
      </c>
      <c r="S348" s="3">
        <f>'finished water daily demand'!S348/'finished water daily demand'!S$371</f>
        <v>0.82397327187605007</v>
      </c>
      <c r="T348" s="3">
        <f>'finished water daily demand'!T348/'finished water daily demand'!T$371</f>
        <v>0.94156627154856276</v>
      </c>
      <c r="U348" s="3">
        <f>'finished water daily demand'!U348/'finished water daily demand'!U$371</f>
        <v>0.91045791126682007</v>
      </c>
      <c r="V348" s="3">
        <f>'finished water daily demand'!V348/'finished water daily demand'!V$371</f>
        <v>0.76599574353176214</v>
      </c>
      <c r="W348" s="3">
        <f>'finished water daily demand'!W348/'finished water daily demand'!W$371</f>
        <v>0.89675363282489617</v>
      </c>
      <c r="X348" s="3">
        <f>'finished water daily demand'!X348/'finished water daily demand'!X$371</f>
        <v>0.92738034553292248</v>
      </c>
      <c r="Y348" s="3"/>
      <c r="AA348" s="1052">
        <f t="shared" si="25"/>
        <v>0.76599574353176214</v>
      </c>
      <c r="AB348" s="1052">
        <f t="shared" si="26"/>
        <v>0.84738153216712186</v>
      </c>
      <c r="AC348" s="1052">
        <f t="shared" si="27"/>
        <v>0.89074540257057</v>
      </c>
      <c r="AD348" s="1052">
        <f t="shared" si="28"/>
        <v>0.91953004779709502</v>
      </c>
      <c r="AE348" s="1052">
        <f t="shared" si="29"/>
        <v>1.0057974160302401</v>
      </c>
    </row>
    <row r="349" spans="1:31" x14ac:dyDescent="0.2">
      <c r="A349" s="1045">
        <v>43080</v>
      </c>
      <c r="B349">
        <v>12</v>
      </c>
      <c r="C349">
        <v>11</v>
      </c>
      <c r="D349" s="3">
        <f>'finished water daily demand'!D349/'finished water daily demand'!D$371</f>
        <v>0.92504545313834374</v>
      </c>
      <c r="E349" s="3">
        <f>'finished water daily demand'!E349/'finished water daily demand'!E$371</f>
        <v>0.86499938572436086</v>
      </c>
      <c r="F349" s="3">
        <f>'finished water daily demand'!F349/'finished water daily demand'!F$371</f>
        <v>0.91476398633266132</v>
      </c>
      <c r="G349" s="3">
        <f>'finished water daily demand'!G349/'finished water daily demand'!G$371</f>
        <v>0.90612900564393228</v>
      </c>
      <c r="H349" s="3">
        <f>'finished water daily demand'!H349/'finished water daily demand'!H$371</f>
        <v>0.86176459984694254</v>
      </c>
      <c r="I349" s="3">
        <f>'finished water daily demand'!I349/'finished water daily demand'!I$371</f>
        <v>0.88622946772096345</v>
      </c>
      <c r="J349" s="3">
        <f>'finished water daily demand'!J349/'finished water daily demand'!J$371</f>
        <v>0.98201422752884449</v>
      </c>
      <c r="K349" s="3">
        <f>'finished water daily demand'!K349/'finished water daily demand'!K$371</f>
        <v>0.80355960554563421</v>
      </c>
      <c r="L349" s="3">
        <f>'finished water daily demand'!L349/'finished water daily demand'!L$371</f>
        <v>0.83635510845699845</v>
      </c>
      <c r="M349" s="3">
        <f>'finished water daily demand'!M349/'finished water daily demand'!M$371</f>
        <v>0.8234190272981442</v>
      </c>
      <c r="N349" s="3">
        <f>'finished water daily demand'!N349/'finished water daily demand'!N$371</f>
        <v>0.79542346499802108</v>
      </c>
      <c r="O349" s="3">
        <f>'finished water daily demand'!O349/'finished water daily demand'!O$371</f>
        <v>0.99213755119494729</v>
      </c>
      <c r="P349" s="3">
        <f>'finished water daily demand'!P349/'finished water daily demand'!P$371</f>
        <v>0.8377365509008573</v>
      </c>
      <c r="Q349" s="3">
        <f>'finished water daily demand'!Q349/'finished water daily demand'!Q$371</f>
        <v>0.92103439143357291</v>
      </c>
      <c r="R349" s="3">
        <f>'finished water daily demand'!R349/'finished water daily demand'!R$371</f>
        <v>0.95742020562253016</v>
      </c>
      <c r="S349" s="3">
        <f>'finished water daily demand'!S349/'finished water daily demand'!S$371</f>
        <v>0.81354780893755085</v>
      </c>
      <c r="T349" s="3">
        <f>'finished water daily demand'!T349/'finished water daily demand'!T$371</f>
        <v>0.95185268754168884</v>
      </c>
      <c r="U349" s="3">
        <f>'finished water daily demand'!U349/'finished water daily demand'!U$371</f>
        <v>0.86978489781881307</v>
      </c>
      <c r="V349" s="3">
        <f>'finished water daily demand'!V349/'finished water daily demand'!V$371</f>
        <v>0.86641738571568683</v>
      </c>
      <c r="W349" s="3">
        <f>'finished water daily demand'!W349/'finished water daily demand'!W$371</f>
        <v>0.8685197102787402</v>
      </c>
      <c r="X349" s="3">
        <f>'finished water daily demand'!X349/'finished water daily demand'!X$371</f>
        <v>0.90858284297837577</v>
      </c>
      <c r="Y349" s="3"/>
      <c r="AA349" s="1052">
        <f t="shared" si="25"/>
        <v>0.79542346499802108</v>
      </c>
      <c r="AB349" s="1052">
        <f t="shared" si="26"/>
        <v>0.8377365509008573</v>
      </c>
      <c r="AC349" s="1052">
        <f t="shared" si="27"/>
        <v>0.86978489781881307</v>
      </c>
      <c r="AD349" s="1052">
        <f t="shared" si="28"/>
        <v>0.92103439143357291</v>
      </c>
      <c r="AE349" s="1052">
        <f t="shared" si="29"/>
        <v>0.99213755119494729</v>
      </c>
    </row>
    <row r="350" spans="1:31" x14ac:dyDescent="0.2">
      <c r="A350" s="1045">
        <v>43081</v>
      </c>
      <c r="B350">
        <v>12</v>
      </c>
      <c r="C350">
        <v>12</v>
      </c>
      <c r="D350" s="3">
        <f>'finished water daily demand'!D350/'finished water daily demand'!D$371</f>
        <v>1.0228447322304286</v>
      </c>
      <c r="E350" s="3">
        <f>'finished water daily demand'!E350/'finished water daily demand'!E$371</f>
        <v>0.88465687841307639</v>
      </c>
      <c r="F350" s="3">
        <f>'finished water daily demand'!F350/'finished water daily demand'!F$371</f>
        <v>0.95467239222410116</v>
      </c>
      <c r="G350" s="3">
        <f>'finished water daily demand'!G350/'finished water daily demand'!G$371</f>
        <v>0.88036248769502201</v>
      </c>
      <c r="H350" s="3">
        <f>'finished water daily demand'!H350/'finished water daily demand'!H$371</f>
        <v>0.82703532198568064</v>
      </c>
      <c r="I350" s="3">
        <f>'finished water daily demand'!I350/'finished water daily demand'!I$371</f>
        <v>0.89725312137736224</v>
      </c>
      <c r="J350" s="3">
        <f>'finished water daily demand'!J350/'finished water daily demand'!J$371</f>
        <v>1.0012830819709375</v>
      </c>
      <c r="K350" s="3">
        <f>'finished water daily demand'!K350/'finished water daily demand'!K$371</f>
        <v>0.76429116444876277</v>
      </c>
      <c r="L350" s="3">
        <f>'finished water daily demand'!L350/'finished water daily demand'!L$371</f>
        <v>0.97370760244973997</v>
      </c>
      <c r="M350" s="3">
        <f>'finished water daily demand'!M350/'finished water daily demand'!M$371</f>
        <v>0.79793151784211791</v>
      </c>
      <c r="N350" s="3">
        <f>'finished water daily demand'!N350/'finished water daily demand'!N$371</f>
        <v>0.76887303431934717</v>
      </c>
      <c r="O350" s="3">
        <f>'finished water daily demand'!O350/'finished water daily demand'!O$371</f>
        <v>1.0323982054463365</v>
      </c>
      <c r="P350" s="3">
        <f>'finished water daily demand'!P350/'finished water daily demand'!P$371</f>
        <v>0.84533804252242872</v>
      </c>
      <c r="Q350" s="3">
        <f>'finished water daily demand'!Q350/'finished water daily demand'!Q$371</f>
        <v>0.9037344396140774</v>
      </c>
      <c r="R350" s="3">
        <f>'finished water daily demand'!R350/'finished water daily demand'!R$371</f>
        <v>0.90310646156334906</v>
      </c>
      <c r="S350" s="3">
        <f>'finished water daily demand'!S350/'finished water daily demand'!S$371</f>
        <v>0.79642026268144472</v>
      </c>
      <c r="T350" s="3">
        <f>'finished water daily demand'!T350/'finished water daily demand'!T$371</f>
        <v>0.98118802204060374</v>
      </c>
      <c r="U350" s="3">
        <f>'finished water daily demand'!U350/'finished water daily demand'!U$371</f>
        <v>0.8701927402508377</v>
      </c>
      <c r="V350" s="3">
        <f>'finished water daily demand'!V350/'finished water daily demand'!V$371</f>
        <v>0.8637001031380217</v>
      </c>
      <c r="W350" s="3">
        <f>'finished water daily demand'!W350/'finished water daily demand'!W$371</f>
        <v>0.87109528223720634</v>
      </c>
      <c r="X350" s="3">
        <f>'finished water daily demand'!X350/'finished water daily demand'!X$371</f>
        <v>0.92545493445344484</v>
      </c>
      <c r="Y350" s="3"/>
      <c r="AA350" s="1052">
        <f t="shared" si="25"/>
        <v>0.76429116444876277</v>
      </c>
      <c r="AB350" s="1052">
        <f t="shared" si="26"/>
        <v>0.84533804252242872</v>
      </c>
      <c r="AC350" s="1052">
        <f t="shared" si="27"/>
        <v>0.88465687841307639</v>
      </c>
      <c r="AD350" s="1052">
        <f t="shared" si="28"/>
        <v>0.95467239222410116</v>
      </c>
      <c r="AE350" s="1052">
        <f t="shared" si="29"/>
        <v>1.0323982054463365</v>
      </c>
    </row>
    <row r="351" spans="1:31" x14ac:dyDescent="0.2">
      <c r="A351" s="1045">
        <v>43082</v>
      </c>
      <c r="B351">
        <v>12</v>
      </c>
      <c r="C351">
        <v>13</v>
      </c>
      <c r="D351" s="3">
        <f>'finished water daily demand'!D351/'finished water daily demand'!D$371</f>
        <v>0.88332832493104707</v>
      </c>
      <c r="E351" s="3">
        <f>'finished water daily demand'!E351/'finished water daily demand'!E$371</f>
        <v>0.91449165455055936</v>
      </c>
      <c r="F351" s="3">
        <f>'finished water daily demand'!F351/'finished water daily demand'!F$371</f>
        <v>0.86362673930017975</v>
      </c>
      <c r="G351" s="3">
        <f>'finished water daily demand'!G351/'finished water daily demand'!G$371</f>
        <v>0.79159392736276124</v>
      </c>
      <c r="H351" s="3">
        <f>'finished water daily demand'!H351/'finished water daily demand'!H$371</f>
        <v>0.86041879360043505</v>
      </c>
      <c r="I351" s="3">
        <f>'finished water daily demand'!I351/'finished water daily demand'!I$371</f>
        <v>0.90549375427460421</v>
      </c>
      <c r="J351" s="3">
        <f>'finished water daily demand'!J351/'finished water daily demand'!J$371</f>
        <v>0.99383245825332833</v>
      </c>
      <c r="K351" s="3">
        <f>'finished water daily demand'!K351/'finished water daily demand'!K$371</f>
        <v>0.79340337454449472</v>
      </c>
      <c r="L351" s="3">
        <f>'finished water daily demand'!L351/'finished water daily demand'!L$371</f>
        <v>1.0215180997606104</v>
      </c>
      <c r="M351" s="3">
        <f>'finished water daily demand'!M351/'finished water daily demand'!M$371</f>
        <v>0.79977121777277849</v>
      </c>
      <c r="N351" s="3">
        <f>'finished water daily demand'!N351/'finished water daily demand'!N$371</f>
        <v>0.8400911348480089</v>
      </c>
      <c r="O351" s="3">
        <f>'finished water daily demand'!O351/'finished water daily demand'!O$371</f>
        <v>1.012986818575131</v>
      </c>
      <c r="P351" s="3">
        <f>'finished water daily demand'!P351/'finished water daily demand'!P$371</f>
        <v>0.83886699198090042</v>
      </c>
      <c r="Q351" s="3">
        <f>'finished water daily demand'!Q351/'finished water daily demand'!Q$371</f>
        <v>0.92780393779772319</v>
      </c>
      <c r="R351" s="3">
        <f>'finished water daily demand'!R351/'finished water daily demand'!R$371</f>
        <v>0.98064401342714558</v>
      </c>
      <c r="S351" s="3">
        <f>'finished water daily demand'!S351/'finished water daily demand'!S$371</f>
        <v>0.85078160514647694</v>
      </c>
      <c r="T351" s="3">
        <f>'finished water daily demand'!T351/'finished water daily demand'!T$371</f>
        <v>0.99490324336477165</v>
      </c>
      <c r="U351" s="3">
        <f>'finished water daily demand'!U351/'finished water daily demand'!U$371</f>
        <v>0.89733280027265905</v>
      </c>
      <c r="V351" s="3">
        <f>'finished water daily demand'!V351/'finished water daily demand'!V$371</f>
        <v>0.9004142900515677</v>
      </c>
      <c r="W351" s="3">
        <f>'finished water daily demand'!W351/'finished water daily demand'!W$371</f>
        <v>0.8600856577713023</v>
      </c>
      <c r="X351" s="3">
        <f>'finished water daily demand'!X351/'finished water daily demand'!X$371</f>
        <v>0.90440591137206394</v>
      </c>
      <c r="Y351" s="3"/>
      <c r="AA351" s="1052">
        <f t="shared" si="25"/>
        <v>0.79159392736276124</v>
      </c>
      <c r="AB351" s="1052">
        <f t="shared" si="26"/>
        <v>0.85078160514647694</v>
      </c>
      <c r="AC351" s="1052">
        <f t="shared" si="27"/>
        <v>0.89733280027265905</v>
      </c>
      <c r="AD351" s="1052">
        <f t="shared" si="28"/>
        <v>0.92780393779772319</v>
      </c>
      <c r="AE351" s="1052">
        <f t="shared" si="29"/>
        <v>1.0215180997606104</v>
      </c>
    </row>
    <row r="352" spans="1:31" x14ac:dyDescent="0.2">
      <c r="A352" s="1045">
        <v>43083</v>
      </c>
      <c r="B352">
        <v>12</v>
      </c>
      <c r="C352">
        <v>14</v>
      </c>
      <c r="D352" s="3">
        <f>'finished water daily demand'!D352/'finished water daily demand'!D$371</f>
        <v>0.85242802435140641</v>
      </c>
      <c r="E352" s="3">
        <f>'finished water daily demand'!E352/'finished water daily demand'!E$371</f>
        <v>0.90675413083266077</v>
      </c>
      <c r="F352" s="3">
        <f>'finished water daily demand'!F352/'finished water daily demand'!F$371</f>
        <v>0.90478688485980141</v>
      </c>
      <c r="G352" s="3">
        <f>'finished water daily demand'!G352/'finished water daily demand'!G$371</f>
        <v>0.71758783821626715</v>
      </c>
      <c r="H352" s="3">
        <f>'finished water daily demand'!H352/'finished water daily demand'!H$371</f>
        <v>0.90191448620108183</v>
      </c>
      <c r="I352" s="3">
        <f>'finished water daily demand'!I352/'finished water daily demand'!I$371</f>
        <v>0.85576081187721265</v>
      </c>
      <c r="J352" s="3">
        <f>'finished water daily demand'!J352/'finished water daily demand'!J$371</f>
        <v>0.96810394975064784</v>
      </c>
      <c r="K352" s="3">
        <f>'finished water daily demand'!K352/'finished water daily demand'!K$371</f>
        <v>0.81284629622133353</v>
      </c>
      <c r="L352" s="3">
        <f>'finished water daily demand'!L352/'finished water daily demand'!L$371</f>
        <v>0.9383426211914413</v>
      </c>
      <c r="M352" s="3">
        <f>'finished water daily demand'!M352/'finished water daily demand'!M$371</f>
        <v>0.79927296570822459</v>
      </c>
      <c r="N352" s="3">
        <f>'finished water daily demand'!N352/'finished water daily demand'!N$371</f>
        <v>0.79469716142322455</v>
      </c>
      <c r="O352" s="3">
        <f>'finished water daily demand'!O352/'finished water daily demand'!O$371</f>
        <v>1.0288035041738912</v>
      </c>
      <c r="P352" s="3">
        <f>'finished water daily demand'!P352/'finished water daily demand'!P$371</f>
        <v>0.8470409505596731</v>
      </c>
      <c r="Q352" s="3">
        <f>'finished water daily demand'!Q352/'finished water daily demand'!Q$371</f>
        <v>0.89734097915904643</v>
      </c>
      <c r="R352" s="3">
        <f>'finished water daily demand'!R352/'finished water daily demand'!R$371</f>
        <v>0.91059801246806382</v>
      </c>
      <c r="S352" s="3">
        <f>'finished water daily demand'!S352/'finished water daily demand'!S$371</f>
        <v>0.90477060964942013</v>
      </c>
      <c r="T352" s="3">
        <f>'finished water daily demand'!T352/'finished water daily demand'!T$371</f>
        <v>0.92518420163358439</v>
      </c>
      <c r="U352" s="3">
        <f>'finished water daily demand'!U352/'finished water daily demand'!U$371</f>
        <v>0.77175440779463533</v>
      </c>
      <c r="V352" s="3">
        <f>'finished water daily demand'!V352/'finished water daily demand'!V$371</f>
        <v>0.89970932853785401</v>
      </c>
      <c r="W352" s="3">
        <f>'finished water daily demand'!W352/'finished water daily demand'!W$371</f>
        <v>0.83077752166888175</v>
      </c>
      <c r="X352" s="3">
        <f>'finished water daily demand'!X352/'finished water daily demand'!X$371</f>
        <v>0.877100649906567</v>
      </c>
      <c r="Y352" s="3"/>
      <c r="AA352" s="1052">
        <f t="shared" si="25"/>
        <v>0.71758783821626715</v>
      </c>
      <c r="AB352" s="1052">
        <f t="shared" si="26"/>
        <v>0.83077752166888175</v>
      </c>
      <c r="AC352" s="1052">
        <f t="shared" si="27"/>
        <v>0.89734097915904643</v>
      </c>
      <c r="AD352" s="1052">
        <f t="shared" si="28"/>
        <v>0.90675413083266077</v>
      </c>
      <c r="AE352" s="1052">
        <f t="shared" si="29"/>
        <v>1.0288035041738912</v>
      </c>
    </row>
    <row r="353" spans="1:31" x14ac:dyDescent="0.2">
      <c r="A353" s="1045">
        <v>43084</v>
      </c>
      <c r="B353">
        <v>12</v>
      </c>
      <c r="C353">
        <v>15</v>
      </c>
      <c r="D353" s="3">
        <f>'finished water daily demand'!D353/'finished water daily demand'!D$371</f>
        <v>0.90506532567324693</v>
      </c>
      <c r="E353" s="3">
        <f>'finished water daily demand'!E353/'finished water daily demand'!E$371</f>
        <v>0.83251572759336312</v>
      </c>
      <c r="F353" s="3">
        <f>'finished water daily demand'!F353/'finished water daily demand'!F$371</f>
        <v>0.80906561611649552</v>
      </c>
      <c r="G353" s="3">
        <f>'finished water daily demand'!G353/'finished water daily demand'!G$371</f>
        <v>0.89899962323400806</v>
      </c>
      <c r="H353" s="3">
        <f>'finished water daily demand'!H353/'finished water daily demand'!H$371</f>
        <v>0.84610091047786962</v>
      </c>
      <c r="I353" s="3">
        <f>'finished water daily demand'!I353/'finished water daily demand'!I$371</f>
        <v>0.85265250297737571</v>
      </c>
      <c r="J353" s="3">
        <f>'finished water daily demand'!J353/'finished water daily demand'!J$371</f>
        <v>0.94905531078789274</v>
      </c>
      <c r="K353" s="3">
        <f>'finished water daily demand'!K353/'finished water daily demand'!K$371</f>
        <v>0.72829219497554587</v>
      </c>
      <c r="L353" s="3">
        <f>'finished water daily demand'!L353/'finished water daily demand'!L$371</f>
        <v>0.9572368039775242</v>
      </c>
      <c r="M353" s="3">
        <f>'finished water daily demand'!M353/'finished water daily demand'!M$371</f>
        <v>0.80969793198196771</v>
      </c>
      <c r="N353" s="3">
        <f>'finished water daily demand'!N353/'finished water daily demand'!N$371</f>
        <v>0.79731992433221199</v>
      </c>
      <c r="O353" s="3">
        <f>'finished water daily demand'!O353/'finished water daily demand'!O$371</f>
        <v>1.0460580702816293</v>
      </c>
      <c r="P353" s="3">
        <f>'finished water daily demand'!P353/'finished water daily demand'!P$371</f>
        <v>0.80514941284346342</v>
      </c>
      <c r="Q353" s="3">
        <f>'finished water daily demand'!Q353/'finished water daily demand'!Q$371</f>
        <v>0.91200832961470557</v>
      </c>
      <c r="R353" s="3">
        <f>'finished water daily demand'!R353/'finished water daily demand'!R$371</f>
        <v>0.91172174510377091</v>
      </c>
      <c r="S353" s="3">
        <f>'finished water daily demand'!S353/'finished water daily demand'!S$371</f>
        <v>0.76812257756266067</v>
      </c>
      <c r="T353" s="3">
        <f>'finished water daily demand'!T353/'finished water daily demand'!T$371</f>
        <v>0.93699453110717357</v>
      </c>
      <c r="U353" s="3">
        <f>'finished water daily demand'!U353/'finished water daily demand'!U$371</f>
        <v>0.79233191231937772</v>
      </c>
      <c r="V353" s="3">
        <f>'finished water daily demand'!V353/'finished water daily demand'!V$371</f>
        <v>0.92861393967131811</v>
      </c>
      <c r="W353" s="3">
        <f>'finished water daily demand'!W353/'finished water daily demand'!W$371</f>
        <v>0.86001059681426073</v>
      </c>
      <c r="X353" s="3">
        <f>'finished water daily demand'!X353/'finished water daily demand'!X$371</f>
        <v>0.90987638321778852</v>
      </c>
      <c r="Y353" s="3"/>
      <c r="AA353" s="1052">
        <f t="shared" si="25"/>
        <v>0.72829219497554587</v>
      </c>
      <c r="AB353" s="1052">
        <f t="shared" si="26"/>
        <v>0.80906561611649552</v>
      </c>
      <c r="AC353" s="1052">
        <f t="shared" si="27"/>
        <v>0.86001059681426073</v>
      </c>
      <c r="AD353" s="1052">
        <f t="shared" si="28"/>
        <v>0.91200832961470557</v>
      </c>
      <c r="AE353" s="1052">
        <f t="shared" si="29"/>
        <v>1.0460580702816293</v>
      </c>
    </row>
    <row r="354" spans="1:31" x14ac:dyDescent="0.2">
      <c r="A354" s="1045">
        <v>43085</v>
      </c>
      <c r="B354">
        <v>12</v>
      </c>
      <c r="C354">
        <v>16</v>
      </c>
      <c r="D354" s="3">
        <f>'finished water daily demand'!D354/'finished water daily demand'!D$371</f>
        <v>0.76175958385462306</v>
      </c>
      <c r="E354" s="3">
        <f>'finished water daily demand'!E354/'finished water daily demand'!E$371</f>
        <v>0.79278249769064058</v>
      </c>
      <c r="F354" s="3">
        <f>'finished water daily demand'!F354/'finished water daily demand'!F$371</f>
        <v>0.84878994264496743</v>
      </c>
      <c r="G354" s="3">
        <f>'finished water daily demand'!G354/'finished water daily demand'!G$371</f>
        <v>0.9127159350444054</v>
      </c>
      <c r="H354" s="3">
        <f>'finished water daily demand'!H354/'finished water daily demand'!H$371</f>
        <v>0.90023222839294759</v>
      </c>
      <c r="I354" s="3">
        <f>'finished water daily demand'!I354/'finished water daily demand'!I$371</f>
        <v>0.87563953158547236</v>
      </c>
      <c r="J354" s="3">
        <f>'finished water daily demand'!J354/'finished water daily demand'!J$371</f>
        <v>0.926923655114403</v>
      </c>
      <c r="K354" s="3">
        <f>'finished water daily demand'!K354/'finished water daily demand'!K$371</f>
        <v>0.76105647443812585</v>
      </c>
      <c r="L354" s="3">
        <f>'finished water daily demand'!L354/'finished water daily demand'!L$371</f>
        <v>0.96286398450294453</v>
      </c>
      <c r="M354" s="3">
        <f>'finished water daily demand'!M354/'finished water daily demand'!M$371</f>
        <v>0.81230417355040341</v>
      </c>
      <c r="N354" s="3">
        <f>'finished water daily demand'!N354/'finished water daily demand'!N$371</f>
        <v>0.7560820213632079</v>
      </c>
      <c r="O354" s="3">
        <f>'finished water daily demand'!O354/'finished water daily demand'!O$371</f>
        <v>1.0068758264119737</v>
      </c>
      <c r="P354" s="3">
        <f>'finished water daily demand'!P354/'finished water daily demand'!P$371</f>
        <v>0.79697545426469074</v>
      </c>
      <c r="Q354" s="3">
        <f>'finished water daily demand'!Q354/'finished water daily demand'!Q$371</f>
        <v>0.9300604532524398</v>
      </c>
      <c r="R354" s="3">
        <f>'finished water daily demand'!R354/'finished water daily demand'!R$371</f>
        <v>0.91340734405733159</v>
      </c>
      <c r="S354" s="3">
        <f>'finished water daily demand'!S354/'finished water daily demand'!S$371</f>
        <v>0.72373989248162063</v>
      </c>
      <c r="T354" s="3">
        <f>'finished water daily demand'!T354/'finished water daily demand'!T$371</f>
        <v>0.92937496370485806</v>
      </c>
      <c r="U354" s="3">
        <f>'finished water daily demand'!U354/'finished water daily demand'!U$371</f>
        <v>0.83927086858662836</v>
      </c>
      <c r="V354" s="3">
        <f>'finished water daily demand'!V354/'finished water daily demand'!V$371</f>
        <v>0.86408393154306573</v>
      </c>
      <c r="W354" s="3">
        <f>'finished water daily demand'!W354/'finished water daily demand'!W$371</f>
        <v>0.88939187625803184</v>
      </c>
      <c r="X354" s="3">
        <f>'finished water daily demand'!X354/'finished water daily demand'!X$371</f>
        <v>0.89601007307492508</v>
      </c>
      <c r="Y354" s="3"/>
      <c r="AA354" s="1052">
        <f t="shared" si="25"/>
        <v>0.72373989248162063</v>
      </c>
      <c r="AB354" s="1052">
        <f t="shared" si="26"/>
        <v>0.79697545426469074</v>
      </c>
      <c r="AC354" s="1052">
        <f t="shared" si="27"/>
        <v>0.87563953158547236</v>
      </c>
      <c r="AD354" s="1052">
        <f t="shared" si="28"/>
        <v>0.91340734405733159</v>
      </c>
      <c r="AE354" s="1052">
        <f t="shared" si="29"/>
        <v>1.0068758264119737</v>
      </c>
    </row>
    <row r="355" spans="1:31" x14ac:dyDescent="0.2">
      <c r="A355" s="1045">
        <v>43086</v>
      </c>
      <c r="B355">
        <v>12</v>
      </c>
      <c r="C355">
        <v>17</v>
      </c>
      <c r="D355" s="3">
        <f>'finished water daily demand'!D355/'finished water daily demand'!D$371</f>
        <v>0.78315209964052823</v>
      </c>
      <c r="E355" s="3">
        <f>'finished water daily demand'!E355/'finished water daily demand'!E$371</f>
        <v>0.88925756819128643</v>
      </c>
      <c r="F355" s="3">
        <f>'finished water daily demand'!F355/'finished water daily demand'!F$371</f>
        <v>0.883470494628119</v>
      </c>
      <c r="G355" s="3">
        <f>'finished water daily demand'!G355/'finished water daily demand'!G$371</f>
        <v>0.88098243399153708</v>
      </c>
      <c r="H355" s="3">
        <f>'finished water daily demand'!H355/'finished water daily demand'!H$371</f>
        <v>0.99286855836087751</v>
      </c>
      <c r="I355" s="3">
        <f>'finished water daily demand'!I355/'finished water daily demand'!I$371</f>
        <v>0.90487932111998548</v>
      </c>
      <c r="J355" s="3">
        <f>'finished water daily demand'!J355/'finished water daily demand'!J$371</f>
        <v>0.88519282177981296</v>
      </c>
      <c r="K355" s="3">
        <f>'finished water daily demand'!K355/'finished water daily demand'!K$371</f>
        <v>0.7134752278300478</v>
      </c>
      <c r="L355" s="3">
        <f>'finished water daily demand'!L355/'finished water daily demand'!L$371</f>
        <v>0.95768862139197408</v>
      </c>
      <c r="M355" s="3">
        <f>'finished water daily demand'!M355/'finished water daily demand'!M$371</f>
        <v>0.77941953728984625</v>
      </c>
      <c r="N355" s="3">
        <f>'finished water daily demand'!N355/'finished water daily demand'!N$371</f>
        <v>0.77427996093172147</v>
      </c>
      <c r="O355" s="3">
        <f>'finished water daily demand'!O355/'finished water daily demand'!O$371</f>
        <v>1.0259277431559346</v>
      </c>
      <c r="P355" s="3">
        <f>'finished water daily demand'!P355/'finished water daily demand'!P$371</f>
        <v>0.8208161667861108</v>
      </c>
      <c r="Q355" s="3">
        <f>'finished water daily demand'!Q355/'finished water daily demand'!Q$371</f>
        <v>0.89696489324992701</v>
      </c>
      <c r="R355" s="3">
        <f>'finished water daily demand'!R355/'finished water daily demand'!R$371</f>
        <v>0.93327868283208737</v>
      </c>
      <c r="S355" s="3">
        <f>'finished water daily demand'!S355/'finished water daily demand'!S$371</f>
        <v>0.7539737350032687</v>
      </c>
      <c r="T355" s="3">
        <f>'finished water daily demand'!T355/'finished water daily demand'!T$371</f>
        <v>0.88745101534768922</v>
      </c>
      <c r="U355" s="3">
        <f>'finished water daily demand'!U355/'finished water daily demand'!U$371</f>
        <v>0.79218360598046045</v>
      </c>
      <c r="V355" s="3">
        <f>'finished water daily demand'!V355/'finished water daily demand'!V$371</f>
        <v>0.89761449470558474</v>
      </c>
      <c r="W355" s="3">
        <f>'finished water daily demand'!W355/'finished water daily demand'!W$371</f>
        <v>0.88571743568441885</v>
      </c>
      <c r="X355" s="3">
        <f>'finished water daily demand'!X355/'finished water daily demand'!X$371</f>
        <v>0.91376007431296213</v>
      </c>
      <c r="Y355" s="3"/>
      <c r="AA355" s="1052">
        <f t="shared" si="25"/>
        <v>0.7134752278300478</v>
      </c>
      <c r="AB355" s="1052">
        <f t="shared" si="26"/>
        <v>0.79218360598046045</v>
      </c>
      <c r="AC355" s="1052">
        <f t="shared" si="27"/>
        <v>0.88571743568441885</v>
      </c>
      <c r="AD355" s="1052">
        <f t="shared" si="28"/>
        <v>0.90487932111998548</v>
      </c>
      <c r="AE355" s="1052">
        <f t="shared" si="29"/>
        <v>1.0259277431559346</v>
      </c>
    </row>
    <row r="356" spans="1:31" x14ac:dyDescent="0.2">
      <c r="A356" s="1045">
        <v>43087</v>
      </c>
      <c r="B356">
        <v>12</v>
      </c>
      <c r="C356">
        <v>18</v>
      </c>
      <c r="D356" s="3">
        <f>'finished water daily demand'!D356/'finished water daily demand'!D$371</f>
        <v>0.91739788710859993</v>
      </c>
      <c r="E356" s="3">
        <f>'finished water daily demand'!E356/'finished water daily demand'!E$371</f>
        <v>0.90964698879926253</v>
      </c>
      <c r="F356" s="3">
        <f>'finished water daily demand'!F356/'finished water daily demand'!F$371</f>
        <v>0.87411926298934983</v>
      </c>
      <c r="G356" s="3">
        <f>'finished water daily demand'!G356/'finished water daily demand'!G$371</f>
        <v>0.87207070597913194</v>
      </c>
      <c r="H356" s="3">
        <f>'finished water daily demand'!H356/'finished water daily demand'!H$371</f>
        <v>0.83690456779340205</v>
      </c>
      <c r="I356" s="3">
        <f>'finished water daily demand'!I356/'finished water daily demand'!I$371</f>
        <v>0.84733946334625887</v>
      </c>
      <c r="J356" s="3">
        <f>'finished water daily demand'!J356/'finished water daily demand'!J$371</f>
        <v>0.96469060982090549</v>
      </c>
      <c r="K356" s="3">
        <f>'finished water daily demand'!K356/'finished water daily demand'!K$371</f>
        <v>0.75406537022158804</v>
      </c>
      <c r="L356" s="3">
        <f>'finished water daily demand'!L356/'finished water daily demand'!L$371</f>
        <v>0.90429201786608759</v>
      </c>
      <c r="M356" s="3">
        <f>'finished water daily demand'!M356/'finished water daily demand'!M$371</f>
        <v>0.77282727920497951</v>
      </c>
      <c r="N356" s="3">
        <f>'finished water daily demand'!N356/'finished water daily demand'!N$371</f>
        <v>0.77992898873569472</v>
      </c>
      <c r="O356" s="3">
        <f>'finished water daily demand'!O356/'finished water daily demand'!O$371</f>
        <v>0.95115795668906911</v>
      </c>
      <c r="P356" s="3">
        <f>'finished water daily demand'!P356/'finished water daily demand'!P$371</f>
        <v>0.80222910672001879</v>
      </c>
      <c r="Q356" s="3">
        <f>'finished water daily demand'!Q356/'finished water daily demand'!Q$371</f>
        <v>0.9262995941612453</v>
      </c>
      <c r="R356" s="3">
        <f>'finished water daily demand'!R356/'finished water daily demand'!R$371</f>
        <v>0.91743405266861577</v>
      </c>
      <c r="S356" s="3">
        <f>'finished water daily demand'!S356/'finished water daily demand'!S$371</f>
        <v>0.65977223059468537</v>
      </c>
      <c r="T356" s="3">
        <f>'finished water daily demand'!T356/'finished water daily demand'!T$371</f>
        <v>0.93964505205355053</v>
      </c>
      <c r="U356" s="3">
        <f>'finished water daily demand'!U356/'finished water daily demand'!U$371</f>
        <v>0.89006578966572292</v>
      </c>
      <c r="V356" s="3">
        <f>'finished water daily demand'!V356/'finished water daily demand'!V$371</f>
        <v>0.91554766373622054</v>
      </c>
      <c r="W356" s="3">
        <f>'finished water daily demand'!W356/'finished water daily demand'!W$371</f>
        <v>0.88207066356577402</v>
      </c>
      <c r="X356" s="3">
        <f>'finished water daily demand'!X356/'finished water daily demand'!X$371</f>
        <v>0.9749431400169758</v>
      </c>
      <c r="Y356" s="3"/>
      <c r="AA356" s="1052">
        <f t="shared" si="25"/>
        <v>0.65977223059468537</v>
      </c>
      <c r="AB356" s="1052">
        <f t="shared" si="26"/>
        <v>0.83690456779340205</v>
      </c>
      <c r="AC356" s="1052">
        <f t="shared" si="27"/>
        <v>0.89006578966572292</v>
      </c>
      <c r="AD356" s="1052">
        <f t="shared" si="28"/>
        <v>0.91743405266861577</v>
      </c>
      <c r="AE356" s="1052">
        <f t="shared" si="29"/>
        <v>0.9749431400169758</v>
      </c>
    </row>
    <row r="357" spans="1:31" x14ac:dyDescent="0.2">
      <c r="A357" s="1045">
        <v>43088</v>
      </c>
      <c r="B357">
        <v>12</v>
      </c>
      <c r="C357">
        <v>19</v>
      </c>
      <c r="D357" s="3">
        <f>'finished water daily demand'!D357/'finished water daily demand'!D$371</f>
        <v>0.79128194460908474</v>
      </c>
      <c r="E357" s="3">
        <f>'finished water daily demand'!E357/'finished water daily demand'!E$371</f>
        <v>0.8503956810495884</v>
      </c>
      <c r="F357" s="3">
        <f>'finished water daily demand'!F357/'finished water daily demand'!F$371</f>
        <v>0.84164766336181296</v>
      </c>
      <c r="G357" s="3">
        <f>'finished water daily demand'!G357/'finished water daily demand'!G$371</f>
        <v>0.85792818108988056</v>
      </c>
      <c r="H357" s="3">
        <f>'finished water daily demand'!H357/'finished water daily demand'!H$371</f>
        <v>0.80075471667193787</v>
      </c>
      <c r="I357" s="3">
        <f>'finished water daily demand'!I357/'finished water daily demand'!I$371</f>
        <v>0.80978675466101913</v>
      </c>
      <c r="J357" s="3">
        <f>'finished water daily demand'!J357/'finished water daily demand'!J$371</f>
        <v>0.93716367490362962</v>
      </c>
      <c r="K357" s="3">
        <f>'finished water daily demand'!K357/'finished water daily demand'!K$371</f>
        <v>0.70780582490817889</v>
      </c>
      <c r="L357" s="3">
        <f>'finished water daily demand'!L357/'finished water daily demand'!L$371</f>
        <v>1.0097708469849154</v>
      </c>
      <c r="M357" s="3">
        <f>'finished water daily demand'!M357/'finished water daily demand'!M$371</f>
        <v>0.76232565876745895</v>
      </c>
      <c r="N357" s="3">
        <f>'finished water daily demand'!N357/'finished water daily demand'!N$371</f>
        <v>0.72844213532233915</v>
      </c>
      <c r="O357" s="3">
        <f>'finished water daily demand'!O357/'finished water daily demand'!O$371</f>
        <v>1.0151436393385984</v>
      </c>
      <c r="P357" s="3">
        <f>'finished water daily demand'!P357/'finished water daily demand'!P$371</f>
        <v>0.867280193742751</v>
      </c>
      <c r="Q357" s="3">
        <f>'finished water daily demand'!Q357/'finished water daily demand'!Q$371</f>
        <v>0.91877787597885596</v>
      </c>
      <c r="R357" s="3">
        <f>'finished water daily demand'!R357/'finished water daily demand'!R$371</f>
        <v>0.97041804644221008</v>
      </c>
      <c r="S357" s="3">
        <f>'finished water daily demand'!S357/'finished water daily demand'!S$371</f>
        <v>0.55812396694431654</v>
      </c>
      <c r="T357" s="3">
        <f>'finished water daily demand'!T357/'finished water daily demand'!T$371</f>
        <v>0.92859667932019307</v>
      </c>
      <c r="U357" s="3">
        <f>'finished water daily demand'!U357/'finished water daily demand'!U$371</f>
        <v>0.8544722683256275</v>
      </c>
      <c r="V357" s="3">
        <f>'finished water daily demand'!V357/'finished water daily demand'!V$371</f>
        <v>0.88761525010206166</v>
      </c>
      <c r="W357" s="3">
        <f>'finished water daily demand'!W357/'finished water daily demand'!W$371</f>
        <v>0.88936612541875482</v>
      </c>
      <c r="X357" s="3">
        <f>'finished water daily demand'!X357/'finished water daily demand'!X$371</f>
        <v>0.87268944415768679</v>
      </c>
      <c r="Y357" s="3"/>
      <c r="AA357" s="1052">
        <f t="shared" si="25"/>
        <v>0.55812396694431654</v>
      </c>
      <c r="AB357" s="1052">
        <f t="shared" si="26"/>
        <v>0.80075471667193787</v>
      </c>
      <c r="AC357" s="1052">
        <f t="shared" si="27"/>
        <v>0.85792818108988056</v>
      </c>
      <c r="AD357" s="1052">
        <f t="shared" si="28"/>
        <v>0.91877787597885596</v>
      </c>
      <c r="AE357" s="1052">
        <f t="shared" si="29"/>
        <v>1.0151436393385984</v>
      </c>
    </row>
    <row r="358" spans="1:31" x14ac:dyDescent="0.2">
      <c r="A358" s="1045">
        <v>43089</v>
      </c>
      <c r="B358">
        <v>12</v>
      </c>
      <c r="C358">
        <v>20</v>
      </c>
      <c r="D358" s="3">
        <f>'finished water daily demand'!D358/'finished water daily demand'!D$371</f>
        <v>0.84681291956380167</v>
      </c>
      <c r="E358" s="3">
        <f>'finished water daily demand'!E358/'finished water daily demand'!E$371</f>
        <v>0.83614051347922547</v>
      </c>
      <c r="F358" s="3">
        <f>'finished water daily demand'!F358/'finished water daily demand'!F$371</f>
        <v>0.98335195697449929</v>
      </c>
      <c r="G358" s="3">
        <f>'finished water daily demand'!G358/'finished water daily demand'!G$371</f>
        <v>0.81968524392360331</v>
      </c>
      <c r="H358" s="3">
        <f>'finished water daily demand'!H358/'finished water daily demand'!H$371</f>
        <v>0.8755964973804915</v>
      </c>
      <c r="I358" s="3">
        <f>'finished water daily demand'!I358/'finished water daily demand'!I$371</f>
        <v>0.87271193831934679</v>
      </c>
      <c r="J358" s="3">
        <f>'finished water daily demand'!J358/'finished water daily demand'!J$371</f>
        <v>0.92894229700833664</v>
      </c>
      <c r="K358" s="3">
        <f>'finished water daily demand'!K358/'finished water daily demand'!K$371</f>
        <v>0.74829162246066616</v>
      </c>
      <c r="L358" s="3">
        <f>'finished water daily demand'!L358/'finished water daily demand'!L$371</f>
        <v>0.92766330048626411</v>
      </c>
      <c r="M358" s="3">
        <f>'finished water daily demand'!M358/'finished water daily demand'!M$371</f>
        <v>0.73630157016498998</v>
      </c>
      <c r="N358" s="3">
        <f>'finished water daily demand'!N358/'finished water daily demand'!N$371</f>
        <v>0.79191299771983759</v>
      </c>
      <c r="O358" s="3">
        <f>'finished water daily demand'!O358/'finished water daily demand'!O$371</f>
        <v>1.0180194003565548</v>
      </c>
      <c r="P358" s="3">
        <f>'finished water daily demand'!P358/'finished water daily demand'!P$371</f>
        <v>0.81279438296811313</v>
      </c>
      <c r="Q358" s="3">
        <f>'finished water daily demand'!Q358/'finished water daily demand'!Q$371</f>
        <v>0.92216264916093116</v>
      </c>
      <c r="R358" s="3">
        <f>'finished water daily demand'!R358/'finished water daily demand'!R$371</f>
        <v>0.93157435500126462</v>
      </c>
      <c r="S358" s="3">
        <f>'finished water daily demand'!S358/'finished water daily demand'!S$371</f>
        <v>0.6448787121111148</v>
      </c>
      <c r="T358" s="3">
        <f>'finished water daily demand'!T358/'finished water daily demand'!T$371</f>
        <v>0.94688364108575018</v>
      </c>
      <c r="U358" s="3">
        <f>'finished water daily demand'!U358/'finished water daily demand'!U$371</f>
        <v>0.86982197440354325</v>
      </c>
      <c r="V358" s="3">
        <f>'finished water daily demand'!V358/'finished water daily demand'!V$371</f>
        <v>0.88942732862761309</v>
      </c>
      <c r="W358" s="3">
        <f>'finished water daily demand'!W358/'finished water daily demand'!W$371</f>
        <v>0.86741508881652085</v>
      </c>
      <c r="X358" s="3">
        <f>'finished water daily demand'!X358/'finished water daily demand'!X$371</f>
        <v>0.8701395007423216</v>
      </c>
      <c r="Y358" s="3"/>
      <c r="AA358" s="1052">
        <f t="shared" si="25"/>
        <v>0.6448787121111148</v>
      </c>
      <c r="AB358" s="1052">
        <f t="shared" si="26"/>
        <v>0.81968524392360331</v>
      </c>
      <c r="AC358" s="1052">
        <f t="shared" si="27"/>
        <v>0.8701395007423216</v>
      </c>
      <c r="AD358" s="1052">
        <f t="shared" si="28"/>
        <v>0.92766330048626411</v>
      </c>
      <c r="AE358" s="1052">
        <f t="shared" si="29"/>
        <v>1.0180194003565548</v>
      </c>
    </row>
    <row r="359" spans="1:31" x14ac:dyDescent="0.2">
      <c r="A359" s="1045">
        <v>43090</v>
      </c>
      <c r="B359">
        <v>12</v>
      </c>
      <c r="C359">
        <v>21</v>
      </c>
      <c r="D359" s="3">
        <f>'finished water daily demand'!D359/'finished water daily demand'!D$371</f>
        <v>0.84739854398950276</v>
      </c>
      <c r="E359" s="3">
        <f>'finished water daily demand'!E359/'finished water daily demand'!E$371</f>
        <v>0.88211255755088447</v>
      </c>
      <c r="F359" s="3">
        <f>'finished water daily demand'!F359/'finished water daily demand'!F$371</f>
        <v>0.79190941948788762</v>
      </c>
      <c r="G359" s="3">
        <f>'finished water daily demand'!G359/'finished water daily demand'!G$371</f>
        <v>0.74211446357214716</v>
      </c>
      <c r="H359" s="3">
        <f>'finished water daily demand'!H359/'finished water daily demand'!H$371</f>
        <v>0.93959706110329066</v>
      </c>
      <c r="I359" s="3">
        <f>'finished water daily demand'!I359/'finished water daily demand'!I$371</f>
        <v>0.82228866220117736</v>
      </c>
      <c r="J359" s="3">
        <f>'finished water daily demand'!J359/'finished water daily demand'!J$371</f>
        <v>0.92009697525491863</v>
      </c>
      <c r="K359" s="3">
        <f>'finished water daily demand'!K359/'finished water daily demand'!K$371</f>
        <v>0.74126573663111095</v>
      </c>
      <c r="L359" s="3">
        <f>'finished water daily demand'!L359/'finished water daily demand'!L$371</f>
        <v>0.88416560576786896</v>
      </c>
      <c r="M359" s="3">
        <f>'finished water daily demand'!M359/'finished water daily demand'!M$371</f>
        <v>0.76792141272321801</v>
      </c>
      <c r="N359" s="3">
        <f>'finished water daily demand'!N359/'finished water daily demand'!N$371</f>
        <v>0.74748742906144872</v>
      </c>
      <c r="O359" s="3">
        <f>'finished water daily demand'!O359/'finished water daily demand'!O$371</f>
        <v>0.98602655903179004</v>
      </c>
      <c r="P359" s="3">
        <f>'finished water daily demand'!P359/'finished water daily demand'!P$371</f>
        <v>0.80939943651939428</v>
      </c>
      <c r="Q359" s="3">
        <f>'finished water daily demand'!Q359/'finished water daily demand'!Q$371</f>
        <v>0.89959749461376315</v>
      </c>
      <c r="R359" s="3">
        <f>'finished water daily demand'!R359/'finished water daily demand'!R$371</f>
        <v>0.91734040828230679</v>
      </c>
      <c r="S359" s="3">
        <f>'finished water daily demand'!S359/'finished water daily demand'!S$371</f>
        <v>0.65232547135289998</v>
      </c>
      <c r="T359" s="3">
        <f>'finished water daily demand'!T359/'finished water daily demand'!T$371</f>
        <v>0.97706855735002318</v>
      </c>
      <c r="U359" s="3">
        <f>'finished water daily demand'!U359/'finished water daily demand'!U$371</f>
        <v>0.86522447789711476</v>
      </c>
      <c r="V359" s="3">
        <f>'finished water daily demand'!V359/'finished water daily demand'!V$371</f>
        <v>0.8473943310280061</v>
      </c>
      <c r="W359" s="3">
        <f>'finished water daily demand'!W359/'finished water daily demand'!W$371</f>
        <v>0.80879005036852192</v>
      </c>
      <c r="X359" s="3">
        <f>'finished water daily demand'!X359/'finished water daily demand'!X$371</f>
        <v>0.90412631518606645</v>
      </c>
      <c r="Y359" s="3"/>
      <c r="AA359" s="1052">
        <f t="shared" si="25"/>
        <v>0.65232547135289998</v>
      </c>
      <c r="AB359" s="1052">
        <f t="shared" si="26"/>
        <v>0.79190941948788762</v>
      </c>
      <c r="AC359" s="1052">
        <f t="shared" si="27"/>
        <v>0.84739854398950276</v>
      </c>
      <c r="AD359" s="1052">
        <f t="shared" si="28"/>
        <v>0.90412631518606645</v>
      </c>
      <c r="AE359" s="1052">
        <f t="shared" si="29"/>
        <v>0.98602655903179004</v>
      </c>
    </row>
    <row r="360" spans="1:31" x14ac:dyDescent="0.2">
      <c r="A360" s="1045">
        <v>43091</v>
      </c>
      <c r="B360">
        <v>12</v>
      </c>
      <c r="C360">
        <v>22</v>
      </c>
      <c r="D360" s="3">
        <f>'finished water daily demand'!D360/'finished water daily demand'!D$371</f>
        <v>0.89552309238388206</v>
      </c>
      <c r="E360" s="3">
        <f>'finished water daily demand'!E360/'finished water daily demand'!E$371</f>
        <v>0.91905749061832842</v>
      </c>
      <c r="F360" s="3">
        <f>'finished water daily demand'!F360/'finished water daily demand'!F$371</f>
        <v>0.74809853110152846</v>
      </c>
      <c r="G360" s="3">
        <f>'finished water daily demand'!G360/'finished water daily demand'!G$371</f>
        <v>0.87338809185922672</v>
      </c>
      <c r="H360" s="3">
        <f>'finished water daily demand'!H360/'finished water daily demand'!H$371</f>
        <v>0.97002723567709814</v>
      </c>
      <c r="I360" s="3">
        <f>'finished water daily demand'!I360/'finished water daily demand'!I$371</f>
        <v>0.85120677790768406</v>
      </c>
      <c r="J360" s="3">
        <f>'finished water daily demand'!J360/'finished water daily demand'!J$371</f>
        <v>0.8686032556696679</v>
      </c>
      <c r="K360" s="3">
        <f>'finished water daily demand'!K360/'finished water daily demand'!K$371</f>
        <v>0.75949130185233371</v>
      </c>
      <c r="L360" s="3">
        <f>'finished water daily demand'!L360/'finished water daily demand'!L$371</f>
        <v>0.96228894415728117</v>
      </c>
      <c r="M360" s="3">
        <f>'finished water daily demand'!M360/'finished water daily demand'!M$371</f>
        <v>0.83702514136865425</v>
      </c>
      <c r="N360" s="3">
        <f>'finished water daily demand'!N360/'finished water daily demand'!N$371</f>
        <v>0.81886693038450964</v>
      </c>
      <c r="O360" s="3">
        <f>'finished water daily demand'!O360/'finished water daily demand'!O$371</f>
        <v>0.99429437195841464</v>
      </c>
      <c r="P360" s="3">
        <f>'finished water daily demand'!P360/'finished water daily demand'!P$371</f>
        <v>0.7828304479297935</v>
      </c>
      <c r="Q360" s="3">
        <f>'finished water daily demand'!Q360/'finished water daily demand'!Q$371</f>
        <v>0.91313658734206404</v>
      </c>
      <c r="R360" s="3">
        <f>'finished water daily demand'!R360/'finished water daily demand'!R$371</f>
        <v>0.83867912378280329</v>
      </c>
      <c r="S360" s="3">
        <f>'finished water daily demand'!S360/'finished water daily demand'!S$371</f>
        <v>0.65397439661358114</v>
      </c>
      <c r="T360" s="3">
        <f>'finished water daily demand'!T360/'finished water daily demand'!T$371</f>
        <v>0.96402766774096027</v>
      </c>
      <c r="U360" s="3">
        <f>'finished water daily demand'!U360/'finished water daily demand'!U$371</f>
        <v>0.86522447789711476</v>
      </c>
      <c r="V360" s="3">
        <f>'finished water daily demand'!V360/'finished water daily demand'!V$371</f>
        <v>0.82865113833580928</v>
      </c>
      <c r="W360" s="3">
        <f>'finished water daily demand'!W360/'finished water daily demand'!W$371</f>
        <v>0.76849584907868496</v>
      </c>
      <c r="X360" s="3">
        <f>'finished water daily demand'!X360/'finished water daily demand'!X$371</f>
        <v>0.91105658426854841</v>
      </c>
      <c r="Y360" s="3"/>
      <c r="AA360" s="1052">
        <f t="shared" si="25"/>
        <v>0.65397439661358114</v>
      </c>
      <c r="AB360" s="1052">
        <f t="shared" si="26"/>
        <v>0.81886693038450964</v>
      </c>
      <c r="AC360" s="1052">
        <f t="shared" si="27"/>
        <v>0.86522447789711476</v>
      </c>
      <c r="AD360" s="1052">
        <f t="shared" si="28"/>
        <v>0.91313658734206404</v>
      </c>
      <c r="AE360" s="1052">
        <f t="shared" si="29"/>
        <v>0.99429437195841464</v>
      </c>
    </row>
    <row r="361" spans="1:31" x14ac:dyDescent="0.2">
      <c r="A361" s="1045">
        <v>43092</v>
      </c>
      <c r="B361">
        <v>12</v>
      </c>
      <c r="C361">
        <v>23</v>
      </c>
      <c r="D361" s="3">
        <f>'finished water daily demand'!D361/'finished water daily demand'!D$371</f>
        <v>0.78528790636955581</v>
      </c>
      <c r="E361" s="3">
        <f>'finished water daily demand'!E361/'finished water daily demand'!E$371</f>
        <v>0.73893351505931892</v>
      </c>
      <c r="F361" s="3">
        <f>'finished water daily demand'!F361/'finished water daily demand'!F$371</f>
        <v>0.8279889746295952</v>
      </c>
      <c r="G361" s="3">
        <f>'finished water daily demand'!G361/'finished water daily demand'!G$371</f>
        <v>0.82510977401811059</v>
      </c>
      <c r="H361" s="3">
        <f>'finished water daily demand'!H361/'finished water daily demand'!H$371</f>
        <v>0.94064379929501862</v>
      </c>
      <c r="I361" s="3">
        <f>'finished water daily demand'!I361/'finished water daily demand'!I$371</f>
        <v>0.79713666030121733</v>
      </c>
      <c r="J361" s="3">
        <f>'finished water daily demand'!J361/'finished water daily demand'!J$371</f>
        <v>0.8400119459355907</v>
      </c>
      <c r="K361" s="3">
        <f>'finished water daily demand'!K361/'finished water daily demand'!K$371</f>
        <v>0.68102398288462607</v>
      </c>
      <c r="L361" s="3">
        <f>'finished water daily demand'!L361/'finished water daily demand'!L$371</f>
        <v>0.89525566957709146</v>
      </c>
      <c r="M361" s="3">
        <f>'finished water daily demand'!M361/'finished water daily demand'!M$371</f>
        <v>0.78290730174172363</v>
      </c>
      <c r="N361" s="3">
        <f>'finished water daily demand'!N361/'finished water daily demand'!N$371</f>
        <v>0.75079614534663308</v>
      </c>
      <c r="O361" s="3">
        <f>'finished water daily demand'!O361/'finished water daily demand'!O$371</f>
        <v>1.0104705276844193</v>
      </c>
      <c r="P361" s="3">
        <f>'finished water daily demand'!P361/'finished water daily demand'!P$371</f>
        <v>0.73490264470284117</v>
      </c>
      <c r="Q361" s="3">
        <f>'finished water daily demand'!Q361/'finished water daily demand'!Q$371</f>
        <v>0.88681057370370131</v>
      </c>
      <c r="R361" s="3">
        <f>'finished water daily demand'!R361/'finished water daily demand'!R$371</f>
        <v>0.85553511331841114</v>
      </c>
      <c r="S361" s="3">
        <f>'finished water daily demand'!S361/'finished water daily demand'!S$371</f>
        <v>0.69158053078459658</v>
      </c>
      <c r="T361" s="3">
        <f>'finished water daily demand'!T361/'finished water daily demand'!T$371</f>
        <v>0.89871273596831158</v>
      </c>
      <c r="U361" s="3">
        <f>'finished water daily demand'!U361/'finished water daily demand'!U$371</f>
        <v>0.66667407001693357</v>
      </c>
      <c r="V361" s="3">
        <f>'finished water daily demand'!V361/'finished water daily demand'!V$371</f>
        <v>0.78482689195359823</v>
      </c>
      <c r="W361" s="3">
        <f>'finished water daily demand'!W361/'finished water daily demand'!W$371</f>
        <v>0.79787466301656784</v>
      </c>
      <c r="X361" s="3">
        <f>'finished water daily demand'!X361/'finished water daily demand'!X$371</f>
        <v>0.88778676077374408</v>
      </c>
      <c r="Y361" s="3"/>
      <c r="AA361" s="1052">
        <f t="shared" si="25"/>
        <v>0.66667407001693357</v>
      </c>
      <c r="AB361" s="1052">
        <f t="shared" si="26"/>
        <v>0.75079614534663308</v>
      </c>
      <c r="AC361" s="1052">
        <f t="shared" si="27"/>
        <v>0.79787466301656784</v>
      </c>
      <c r="AD361" s="1052">
        <f t="shared" si="28"/>
        <v>0.88681057370370131</v>
      </c>
      <c r="AE361" s="1052">
        <f t="shared" si="29"/>
        <v>1.0104705276844193</v>
      </c>
    </row>
    <row r="362" spans="1:31" x14ac:dyDescent="0.2">
      <c r="A362" s="1045">
        <v>43093</v>
      </c>
      <c r="B362">
        <v>12</v>
      </c>
      <c r="C362">
        <v>24</v>
      </c>
      <c r="D362" s="3">
        <f>'finished water daily demand'!D362/'finished water daily demand'!D$371</f>
        <v>0.77843265573928999</v>
      </c>
      <c r="E362" s="3">
        <f>'finished water daily demand'!E362/'finished water daily demand'!E$371</f>
        <v>0.72565425138130368</v>
      </c>
      <c r="F362" s="3">
        <f>'finished water daily demand'!F362/'finished water daily demand'!F$371</f>
        <v>0.77460595936890542</v>
      </c>
      <c r="G362" s="3">
        <f>'finished water daily demand'!G362/'finished water daily demand'!G$371</f>
        <v>0.81054103605000505</v>
      </c>
      <c r="H362" s="3">
        <f>'finished water daily demand'!H362/'finished water daily demand'!H$371</f>
        <v>0.87339087047649311</v>
      </c>
      <c r="I362" s="3">
        <f>'finished water daily demand'!I362/'finished water daily demand'!I$371</f>
        <v>0.7665595750772396</v>
      </c>
      <c r="J362" s="3">
        <f>'finished water daily demand'!J362/'finished water daily demand'!J$371</f>
        <v>0.72017802259571639</v>
      </c>
      <c r="K362" s="3">
        <f>'finished water daily demand'!K362/'finished water daily demand'!K$371</f>
        <v>0.7098927216892349</v>
      </c>
      <c r="L362" s="3">
        <f>'finished water daily demand'!L362/'finished water daily demand'!L$371</f>
        <v>0.94175178895501699</v>
      </c>
      <c r="M362" s="3">
        <f>'finished water daily demand'!M362/'finished water daily demand'!M$371</f>
        <v>0.76715487108544289</v>
      </c>
      <c r="N362" s="3">
        <f>'finished water daily demand'!N362/'finished water daily demand'!N$371</f>
        <v>0.78929023481085014</v>
      </c>
      <c r="O362" s="3">
        <f>'finished water daily demand'!O362/'finished water daily demand'!O$371</f>
        <v>0.95690947872498189</v>
      </c>
      <c r="P362" s="3">
        <f>'finished water daily demand'!P362/'finished water daily demand'!P$371</f>
        <v>0.73044247492869707</v>
      </c>
      <c r="Q362" s="3">
        <f>'finished water daily demand'!Q362/'finished water daily demand'!Q$371</f>
        <v>0.88079319915778997</v>
      </c>
      <c r="R362" s="3">
        <f>'finished water daily demand'!R362/'finished water daily demand'!R$371</f>
        <v>0.84205032168992489</v>
      </c>
      <c r="S362" s="3">
        <f>'finished water daily demand'!S362/'finished water daily demand'!S$371</f>
        <v>0.58844291528587078</v>
      </c>
      <c r="T362" s="3">
        <f>'finished water daily demand'!T362/'finished water daily demand'!T$371</f>
        <v>0.87470728886731641</v>
      </c>
      <c r="U362" s="3">
        <f>'finished water daily demand'!U362/'finished water daily demand'!U$371</f>
        <v>0.64442811917937393</v>
      </c>
      <c r="V362" s="3">
        <f>'finished water daily demand'!V362/'finished water daily demand'!V$371</f>
        <v>0.81184540487034162</v>
      </c>
      <c r="W362" s="3">
        <f>'finished water daily demand'!W362/'finished water daily demand'!W$371</f>
        <v>0.80151266889205464</v>
      </c>
      <c r="X362" s="3">
        <f>'finished water daily demand'!X362/'finished water daily demand'!X$371</f>
        <v>0.85964698359043623</v>
      </c>
      <c r="Y362" s="3"/>
      <c r="AA362" s="1052">
        <f t="shared" si="25"/>
        <v>0.58844291528587078</v>
      </c>
      <c r="AB362" s="1052">
        <f t="shared" si="26"/>
        <v>0.73044247492869707</v>
      </c>
      <c r="AC362" s="1052">
        <f t="shared" si="27"/>
        <v>0.78929023481085014</v>
      </c>
      <c r="AD362" s="1052">
        <f t="shared" si="28"/>
        <v>0.85964698359043623</v>
      </c>
      <c r="AE362" s="1052">
        <f t="shared" si="29"/>
        <v>0.95690947872498189</v>
      </c>
    </row>
    <row r="363" spans="1:31" x14ac:dyDescent="0.2">
      <c r="A363" s="1045">
        <v>43094</v>
      </c>
      <c r="B363">
        <v>12</v>
      </c>
      <c r="C363">
        <v>25</v>
      </c>
      <c r="D363" s="3">
        <f>'finished water daily demand'!D363/'finished water daily demand'!D$371</f>
        <v>0.78924948336694556</v>
      </c>
      <c r="E363" s="3">
        <f>'finished water daily demand'!E363/'finished water daily demand'!E$371</f>
        <v>0.55908836918383731</v>
      </c>
      <c r="F363" s="3">
        <f>'finished water daily demand'!F363/'finished water daily demand'!F$371</f>
        <v>0.7444169438421705</v>
      </c>
      <c r="G363" s="3">
        <f>'finished water daily demand'!G363/'finished water daily demand'!G$371</f>
        <v>0.70623507166133381</v>
      </c>
      <c r="H363" s="3">
        <f>'finished water daily demand'!H363/'finished water daily demand'!H$371</f>
        <v>0.79653038039817825</v>
      </c>
      <c r="I363" s="3">
        <f>'finished water daily demand'!I363/'finished water daily demand'!I$371</f>
        <v>0.65690132854113015</v>
      </c>
      <c r="J363" s="3">
        <f>'finished water daily demand'!J363/'finished water daily demand'!J$371</f>
        <v>0.65440699943337199</v>
      </c>
      <c r="K363" s="3">
        <f>'finished water daily demand'!K363/'finished water daily demand'!K$371</f>
        <v>0.67511110867163382</v>
      </c>
      <c r="L363" s="3">
        <f>'finished water daily demand'!L363/'finished water daily demand'!L$371</f>
        <v>0.84880062450957028</v>
      </c>
      <c r="M363" s="3">
        <f>'finished water daily demand'!M363/'finished water daily demand'!M$371</f>
        <v>0.66240695628345869</v>
      </c>
      <c r="N363" s="3">
        <f>'finished water daily demand'!N363/'finished water daily demand'!N$371</f>
        <v>0.86151709030450696</v>
      </c>
      <c r="O363" s="3">
        <f>'finished water daily demand'!O363/'finished water daily demand'!O$371</f>
        <v>0.86129042487793261</v>
      </c>
      <c r="P363" s="3">
        <f>'finished water daily demand'!P363/'finished water daily demand'!P$371</f>
        <v>0.69618322610707262</v>
      </c>
      <c r="Q363" s="3">
        <f>'finished water daily demand'!Q363/'finished water daily demand'!Q$371</f>
        <v>0.77736957414993657</v>
      </c>
      <c r="R363" s="3">
        <f>'finished water daily demand'!R363/'finished water daily demand'!R$371</f>
        <v>0.79859932644257992</v>
      </c>
      <c r="S363" s="3">
        <f>'finished water daily demand'!S363/'finished water daily demand'!S$371</f>
        <v>0.57838979030946069</v>
      </c>
      <c r="T363" s="3">
        <f>'finished water daily demand'!T363/'finished water daily demand'!T$371</f>
        <v>0.87860088780989976</v>
      </c>
      <c r="U363" s="3">
        <f>'finished water daily demand'!U363/'finished water daily demand'!U$371</f>
        <v>0.52949070651864905</v>
      </c>
      <c r="V363" s="3">
        <f>'finished water daily demand'!V363/'finished water daily demand'!V$371</f>
        <v>0.7504302832655475</v>
      </c>
      <c r="W363" s="3">
        <f>'finished water daily demand'!W363/'finished water daily demand'!W$371</f>
        <v>0.67699781199412945</v>
      </c>
      <c r="X363" s="3">
        <f>'finished water daily demand'!X363/'finished water daily demand'!X$371</f>
        <v>0.83038328214089074</v>
      </c>
      <c r="Y363" s="3"/>
      <c r="AA363" s="1052">
        <f t="shared" si="25"/>
        <v>0.52949070651864905</v>
      </c>
      <c r="AB363" s="1052">
        <f t="shared" si="26"/>
        <v>0.66240695628345869</v>
      </c>
      <c r="AC363" s="1052">
        <f t="shared" si="27"/>
        <v>0.7444169438421705</v>
      </c>
      <c r="AD363" s="1052">
        <f t="shared" si="28"/>
        <v>0.79859932644257992</v>
      </c>
      <c r="AE363" s="1052">
        <f t="shared" si="29"/>
        <v>0.87860088780989976</v>
      </c>
    </row>
    <row r="364" spans="1:31" x14ac:dyDescent="0.2">
      <c r="A364" s="1045">
        <v>43095</v>
      </c>
      <c r="B364">
        <v>12</v>
      </c>
      <c r="C364">
        <v>26</v>
      </c>
      <c r="D364" s="3">
        <f>'finished water daily demand'!D364/'finished water daily demand'!D$371</f>
        <v>0.79555355806714001</v>
      </c>
      <c r="E364" s="3">
        <f>'finished water daily demand'!E364/'finished water daily demand'!E$371</f>
        <v>0.88329758370587819</v>
      </c>
      <c r="F364" s="3">
        <f>'finished water daily demand'!F364/'finished water daily demand'!F$371</f>
        <v>0.92186944974322205</v>
      </c>
      <c r="G364" s="3">
        <f>'finished water daily demand'!G364/'finished water daily demand'!G$371</f>
        <v>0.69278998635566191</v>
      </c>
      <c r="H364" s="3">
        <f>'finished water daily demand'!H364/'finished water daily demand'!H$371</f>
        <v>0.73062325782616022</v>
      </c>
      <c r="I364" s="3">
        <f>'finished water daily demand'!I364/'finished water daily demand'!I$371</f>
        <v>0.7191759359180967</v>
      </c>
      <c r="J364" s="3">
        <f>'finished water daily demand'!J364/'finished water daily demand'!J$371</f>
        <v>0.76690040679530591</v>
      </c>
      <c r="K364" s="3">
        <f>'finished water daily demand'!K364/'finished water daily demand'!K$371</f>
        <v>0.66572007315688175</v>
      </c>
      <c r="L364" s="3">
        <f>'finished water daily demand'!L364/'finished water daily demand'!L$371</f>
        <v>0.75469937937279685</v>
      </c>
      <c r="M364" s="3">
        <f>'finished water daily demand'!M364/'finished water daily demand'!M$371</f>
        <v>0.68107224516328524</v>
      </c>
      <c r="N364" s="3">
        <f>'finished water daily demand'!N364/'finished water daily demand'!N$371</f>
        <v>0.8808448354338152</v>
      </c>
      <c r="O364" s="3">
        <f>'finished water daily demand'!O364/'finished water daily demand'!O$371</f>
        <v>0.87926393124015989</v>
      </c>
      <c r="P364" s="3">
        <f>'finished water daily demand'!P364/'finished water daily demand'!P$371</f>
        <v>0.71113439635321851</v>
      </c>
      <c r="Q364" s="3">
        <f>'finished water daily demand'!Q364/'finished water daily demand'!Q$371</f>
        <v>0.82212379733515317</v>
      </c>
      <c r="R364" s="3">
        <f>'finished water daily demand'!R364/'finished water daily demand'!R$371</f>
        <v>0.76226530455471386</v>
      </c>
      <c r="S364" s="3">
        <f>'finished water daily demand'!S364/'finished water daily demand'!S$371</f>
        <v>0.60817682727660183</v>
      </c>
      <c r="T364" s="3">
        <f>'finished water daily demand'!T364/'finished water daily demand'!T$371</f>
        <v>0.77595007576590491</v>
      </c>
      <c r="U364" s="3">
        <f>'finished water daily demand'!U364/'finished water daily demand'!U$371</f>
        <v>0.64442811917937393</v>
      </c>
      <c r="V364" s="3">
        <f>'finished water daily demand'!V364/'finished water daily demand'!V$371</f>
        <v>0.77564031015847146</v>
      </c>
      <c r="W364" s="3">
        <f>'finished water daily demand'!W364/'finished water daily demand'!W$371</f>
        <v>0.78686065542908468</v>
      </c>
      <c r="X364" s="3">
        <f>'finished water daily demand'!X364/'finished water daily demand'!X$371</f>
        <v>0.84226045660592785</v>
      </c>
      <c r="Y364" s="3"/>
      <c r="AA364" s="1052">
        <f t="shared" si="25"/>
        <v>0.60817682727660183</v>
      </c>
      <c r="AB364" s="1052">
        <f t="shared" si="26"/>
        <v>0.71113439635321851</v>
      </c>
      <c r="AC364" s="1052">
        <f t="shared" si="27"/>
        <v>0.76690040679530591</v>
      </c>
      <c r="AD364" s="1052">
        <f t="shared" si="28"/>
        <v>0.82212379733515317</v>
      </c>
      <c r="AE364" s="1052">
        <f t="shared" si="29"/>
        <v>0.92186944974322205</v>
      </c>
    </row>
    <row r="365" spans="1:31" x14ac:dyDescent="0.2">
      <c r="A365" s="1045">
        <v>43096</v>
      </c>
      <c r="B365">
        <v>12</v>
      </c>
      <c r="C365">
        <v>27</v>
      </c>
      <c r="D365" s="3">
        <f>'finished water daily demand'!D365/'finished water daily demand'!D$371</f>
        <v>0.82590268271670919</v>
      </c>
      <c r="E365" s="3">
        <f>'finished water daily demand'!E365/'finished water daily demand'!E$371</f>
        <v>0.7971740652062046</v>
      </c>
      <c r="F365" s="3">
        <f>'finished water daily demand'!F365/'finished water daily demand'!F$371</f>
        <v>0.79411837184350242</v>
      </c>
      <c r="G365" s="3">
        <f>'finished water daily demand'!G365/'finished water daily demand'!G$371</f>
        <v>0.7589305068651202</v>
      </c>
      <c r="H365" s="3">
        <f>'finished water daily demand'!H365/'finished water daily demand'!H$371</f>
        <v>0.85739072954579332</v>
      </c>
      <c r="I365" s="3">
        <f>'finished water daily demand'!I365/'finished water daily demand'!I$371</f>
        <v>0.81622023122114684</v>
      </c>
      <c r="J365" s="3">
        <f>'finished water daily demand'!J365/'finished water daily demand'!J$371</f>
        <v>0.83487358475103257</v>
      </c>
      <c r="K365" s="3">
        <f>'finished water daily demand'!K365/'finished water daily demand'!K$371</f>
        <v>0.67479807415447557</v>
      </c>
      <c r="L365" s="3">
        <f>'finished water daily demand'!L365/'finished water daily demand'!L$371</f>
        <v>0.79528079805247032</v>
      </c>
      <c r="M365" s="3">
        <f>'finished water daily demand'!M365/'finished water daily demand'!M$371</f>
        <v>0.74036424084519881</v>
      </c>
      <c r="N365" s="3">
        <f>'finished water daily demand'!N365/'finished water daily demand'!N$371</f>
        <v>0.9281756183913904</v>
      </c>
      <c r="O365" s="3">
        <f>'finished water daily demand'!O365/'finished water daily demand'!O$371</f>
        <v>0.96841252279680734</v>
      </c>
      <c r="P365" s="3">
        <f>'finished water daily demand'!P365/'finished water daily demand'!P$371</f>
        <v>0.73680482921252888</v>
      </c>
      <c r="Q365" s="3">
        <f>'finished water daily demand'!Q365/'finished water daily demand'!Q$371</f>
        <v>0.84055200688200693</v>
      </c>
      <c r="R365" s="3">
        <f>'finished water daily demand'!R365/'finished water daily demand'!R$371</f>
        <v>0.84092658905421758</v>
      </c>
      <c r="S365" s="3">
        <f>'finished water daily demand'!S365/'finished water daily demand'!S$371</f>
        <v>0.60073006803481643</v>
      </c>
      <c r="T365" s="3">
        <f>'finished water daily demand'!T365/'finished water daily demand'!T$371</f>
        <v>0.86573524825109005</v>
      </c>
      <c r="U365" s="3">
        <f>'finished water daily demand'!U365/'finished water daily demand'!U$371</f>
        <v>0.72228894711083269</v>
      </c>
      <c r="V365" s="3">
        <f>'finished water daily demand'!V365/'finished water daily demand'!V$371</f>
        <v>0.77947356912603438</v>
      </c>
      <c r="W365" s="3">
        <f>'finished water daily demand'!W365/'finished water daily demand'!W$371</f>
        <v>0.79420734501552093</v>
      </c>
      <c r="X365" s="3">
        <f>'finished water daily demand'!X365/'finished water daily demand'!X$371</f>
        <v>0.87661614850513003</v>
      </c>
      <c r="Y365" s="3"/>
      <c r="AA365" s="1052">
        <f t="shared" si="25"/>
        <v>0.60073006803481643</v>
      </c>
      <c r="AB365" s="1052">
        <f t="shared" si="26"/>
        <v>0.7589305068651202</v>
      </c>
      <c r="AC365" s="1052">
        <f t="shared" si="27"/>
        <v>0.7971740652062046</v>
      </c>
      <c r="AD365" s="1052">
        <f t="shared" si="28"/>
        <v>0.84092658905421758</v>
      </c>
      <c r="AE365" s="1052">
        <f t="shared" si="29"/>
        <v>0.96841252279680734</v>
      </c>
    </row>
    <row r="366" spans="1:31" x14ac:dyDescent="0.2">
      <c r="A366" s="1045">
        <v>43097</v>
      </c>
      <c r="B366">
        <v>12</v>
      </c>
      <c r="C366">
        <v>28</v>
      </c>
      <c r="D366" s="3">
        <f>'finished water daily demand'!D366/'finished water daily demand'!D$371</f>
        <v>0.86706863499393405</v>
      </c>
      <c r="E366" s="3">
        <f>'finished water daily demand'!E366/'finished water daily demand'!E$371</f>
        <v>0.83847571207877147</v>
      </c>
      <c r="F366" s="3">
        <f>'finished water daily demand'!F366/'finished water daily demand'!F$371</f>
        <v>0.74515326129404225</v>
      </c>
      <c r="G366" s="3">
        <f>'finished water daily demand'!G366/'finished water daily demand'!G$371</f>
        <v>0.68143721980072847</v>
      </c>
      <c r="H366" s="3">
        <f>'finished water daily demand'!H366/'finished water daily demand'!H$371</f>
        <v>0.86931606823012331</v>
      </c>
      <c r="I366" s="3">
        <f>'finished water daily demand'!I366/'finished water daily demand'!I$371</f>
        <v>0.81401550048986704</v>
      </c>
      <c r="J366" s="3">
        <f>'finished water daily demand'!J366/'finished water daily demand'!J$371</f>
        <v>0.80007953901559581</v>
      </c>
      <c r="K366" s="3">
        <f>'finished water daily demand'!K366/'finished water daily demand'!K$371</f>
        <v>0.69027589194730798</v>
      </c>
      <c r="L366" s="3">
        <f>'finished water daily demand'!L366/'finished water daily demand'!L$371</f>
        <v>0.87853842524244852</v>
      </c>
      <c r="M366" s="3">
        <f>'finished water daily demand'!M366/'finished water daily demand'!M$371</f>
        <v>0.737604690949208</v>
      </c>
      <c r="N366" s="3">
        <f>'finished water daily demand'!N366/'finished water daily demand'!N$371</f>
        <v>0.95569445383645957</v>
      </c>
      <c r="O366" s="3">
        <f>'finished water daily demand'!O366/'finished water daily demand'!O$371</f>
        <v>0.97092881368751927</v>
      </c>
      <c r="P366" s="3">
        <f>'finished water daily demand'!P366/'finished water daily demand'!P$371</f>
        <v>0.78226885059836171</v>
      </c>
      <c r="Q366" s="3">
        <f>'finished water daily demand'!Q366/'finished water daily demand'!Q$371</f>
        <v>0.84130417870024599</v>
      </c>
      <c r="R366" s="3">
        <f>'finished water daily demand'!R366/'finished water daily demand'!R$371</f>
        <v>0.85815715613506127</v>
      </c>
      <c r="S366" s="3">
        <f>'finished water daily demand'!S366/'finished water daily demand'!S$371</f>
        <v>0.74035680381828994</v>
      </c>
      <c r="T366" s="3">
        <f>'finished water daily demand'!T366/'finished water daily demand'!T$371</f>
        <v>0.9160243931063724</v>
      </c>
      <c r="U366" s="3">
        <f>'finished water daily demand'!U366/'finished water daily demand'!U$371</f>
        <v>0.72228894711083269</v>
      </c>
      <c r="V366" s="3">
        <f>'finished water daily demand'!V366/'finished water daily demand'!V$371</f>
        <v>0.77985860230398729</v>
      </c>
      <c r="W366" s="3">
        <f>'finished water daily demand'!W366/'finished water daily demand'!W$371</f>
        <v>0.79412707910160429</v>
      </c>
      <c r="X366" s="3">
        <f>'finished water daily demand'!X366/'finished water daily demand'!X$371</f>
        <v>0.88091276847578437</v>
      </c>
      <c r="Y366" s="3"/>
      <c r="AA366" s="1052">
        <f t="shared" si="25"/>
        <v>0.68143721980072847</v>
      </c>
      <c r="AB366" s="1052">
        <f t="shared" si="26"/>
        <v>0.74515326129404225</v>
      </c>
      <c r="AC366" s="1052">
        <f t="shared" si="27"/>
        <v>0.81401550048986704</v>
      </c>
      <c r="AD366" s="1052">
        <f t="shared" si="28"/>
        <v>0.86931606823012331</v>
      </c>
      <c r="AE366" s="1052">
        <f t="shared" si="29"/>
        <v>0.97092881368751927</v>
      </c>
    </row>
    <row r="367" spans="1:31" x14ac:dyDescent="0.2">
      <c r="A367" s="1045">
        <v>43098</v>
      </c>
      <c r="B367">
        <v>12</v>
      </c>
      <c r="C367">
        <v>29</v>
      </c>
      <c r="D367" s="3">
        <f>'finished water daily demand'!D367/'finished water daily demand'!D$371</f>
        <v>0.83437701264156039</v>
      </c>
      <c r="E367" s="3">
        <f>'finished water daily demand'!E367/'finished water daily demand'!E$371</f>
        <v>0.76625882404505097</v>
      </c>
      <c r="F367" s="3">
        <f>'finished water daily demand'!F367/'finished water daily demand'!F$371</f>
        <v>0.75877513415366638</v>
      </c>
      <c r="G367" s="3">
        <f>'finished water daily demand'!G367/'finished water daily demand'!G$371</f>
        <v>0.8290619316583947</v>
      </c>
      <c r="H367" s="3">
        <f>'finished water daily demand'!H367/'finished water daily demand'!H$371</f>
        <v>0.86539080001114332</v>
      </c>
      <c r="I367" s="3">
        <f>'finished water daily demand'!I367/'finished water daily demand'!I$371</f>
        <v>0.83837596791417079</v>
      </c>
      <c r="J367" s="3">
        <f>'finished water daily demand'!J367/'finished water daily demand'!J$371</f>
        <v>0.77358027633523152</v>
      </c>
      <c r="K367" s="3">
        <f>'finished water daily demand'!K367/'finished water daily demand'!K$371</f>
        <v>0.75142196763225033</v>
      </c>
      <c r="L367" s="3">
        <f>'finished water daily demand'!L367/'finished water daily demand'!L$371</f>
        <v>0.91349266339670199</v>
      </c>
      <c r="M367" s="3">
        <f>'finished water daily demand'!M367/'finished water daily demand'!M$371</f>
        <v>0.79022777438247704</v>
      </c>
      <c r="N367" s="3">
        <f>'finished water daily demand'!N367/'finished water daily demand'!N$371</f>
        <v>0.90412690002590457</v>
      </c>
      <c r="O367" s="3">
        <f>'finished water daily demand'!O367/'finished water daily demand'!O$371</f>
        <v>0.99598388155646411</v>
      </c>
      <c r="P367" s="3">
        <f>'finished water daily demand'!P367/'finished water daily demand'!P$371</f>
        <v>0.76134482099179612</v>
      </c>
      <c r="Q367" s="3">
        <f>'finished water daily demand'!Q367/'finished water daily demand'!Q$371</f>
        <v>0.83077377324490087</v>
      </c>
      <c r="R367" s="3">
        <f>'finished water daily demand'!R367/'finished water daily demand'!R$371</f>
        <v>0.82032482406625229</v>
      </c>
      <c r="S367" s="3">
        <f>'finished water daily demand'!S367/'finished water daily demand'!S$371</f>
        <v>0.80737763699435727</v>
      </c>
      <c r="T367" s="3">
        <f>'finished water daily demand'!T367/'finished water daily demand'!T$371</f>
        <v>0.91259558777533045</v>
      </c>
      <c r="U367" s="3">
        <f>'finished water daily demand'!U367/'finished water daily demand'!U$371</f>
        <v>0.7408272394754658</v>
      </c>
      <c r="V367" s="3">
        <f>'finished water daily demand'!V367/'finished water daily demand'!V$371</f>
        <v>0.84049870177050034</v>
      </c>
      <c r="W367" s="3">
        <f>'finished water daily demand'!W367/'finished water daily demand'!W$371</f>
        <v>0.74283530693020561</v>
      </c>
      <c r="X367" s="3">
        <f>'finished water daily demand'!X367/'finished water daily demand'!X$371</f>
        <v>0.89836210580849007</v>
      </c>
      <c r="Y367" s="3"/>
      <c r="AA367" s="1052">
        <f t="shared" si="25"/>
        <v>0.7408272394754658</v>
      </c>
      <c r="AB367" s="1052">
        <f t="shared" si="26"/>
        <v>0.76625882404505097</v>
      </c>
      <c r="AC367" s="1052">
        <f t="shared" si="27"/>
        <v>0.8290619316583947</v>
      </c>
      <c r="AD367" s="1052">
        <f t="shared" si="28"/>
        <v>0.86539080001114332</v>
      </c>
      <c r="AE367" s="1052">
        <f t="shared" si="29"/>
        <v>0.99598388155646411</v>
      </c>
    </row>
    <row r="368" spans="1:31" x14ac:dyDescent="0.2">
      <c r="A368" s="1045">
        <v>43099</v>
      </c>
      <c r="B368">
        <v>12</v>
      </c>
      <c r="C368">
        <v>30</v>
      </c>
      <c r="D368" s="3">
        <f>'finished water daily demand'!D368/'finished water daily demand'!D$371</f>
        <v>0.82114879031984134</v>
      </c>
      <c r="E368" s="3">
        <f>'finished water daily demand'!E368/'finished water daily demand'!E$371</f>
        <v>0.75277043810438982</v>
      </c>
      <c r="F368" s="3">
        <f>'finished water daily demand'!F368/'finished water daily demand'!F$371</f>
        <v>0.88162970099844007</v>
      </c>
      <c r="G368" s="3">
        <f>'finished water daily demand'!G368/'finished water daily demand'!G$371</f>
        <v>0.81274959473134023</v>
      </c>
      <c r="H368" s="3">
        <f>'finished water daily demand'!H368/'finished water daily demand'!H$371</f>
        <v>0.84105413705346665</v>
      </c>
      <c r="I368" s="3">
        <f>'finished water daily demand'!I368/'finished water daily demand'!I$371</f>
        <v>0.80223284117188032</v>
      </c>
      <c r="J368" s="3">
        <f>'finished water daily demand'!J368/'finished water daily demand'!J$371</f>
        <v>0.80866794270978593</v>
      </c>
      <c r="K368" s="3">
        <f>'finished water daily demand'!K368/'finished water daily demand'!K$371</f>
        <v>0.69323232905380405</v>
      </c>
      <c r="L368" s="3">
        <f>'finished water daily demand'!L368/'finished water daily demand'!L$371</f>
        <v>0.94951483362147282</v>
      </c>
      <c r="M368" s="3">
        <f>'finished water daily demand'!M368/'finished water daily demand'!M$371</f>
        <v>0.78654837452115589</v>
      </c>
      <c r="N368" s="3">
        <f>'finished water daily demand'!N368/'finished water daily demand'!N$371</f>
        <v>0.82362825381928706</v>
      </c>
      <c r="O368" s="3">
        <f>'finished water daily demand'!O368/'finished water daily demand'!O$371</f>
        <v>0.95331477745253634</v>
      </c>
      <c r="P368" s="3">
        <f>'finished water daily demand'!P368/'finished water daily demand'!P$371</f>
        <v>0.74624328758917002</v>
      </c>
      <c r="Q368" s="3">
        <f>'finished water daily demand'!Q368/'finished water daily demand'!Q$371</f>
        <v>0.86913453597508639</v>
      </c>
      <c r="R368" s="3">
        <f>'finished water daily demand'!R368/'finished water daily demand'!R$371</f>
        <v>0.84991645013987527</v>
      </c>
      <c r="S368" s="3">
        <f>'finished water daily demand'!S368/'finished water daily demand'!S$371</f>
        <v>0.77945228983766268</v>
      </c>
      <c r="T368" s="3">
        <f>'finished water daily demand'!T368/'finished water daily demand'!T$371</f>
        <v>0.90383308526266759</v>
      </c>
      <c r="U368" s="3">
        <f>'finished water daily demand'!U368/'finished water daily demand'!U$371</f>
        <v>0.75872728491725916</v>
      </c>
      <c r="V368" s="3">
        <f>'finished water daily demand'!V368/'finished water daily demand'!V$371</f>
        <v>0.80427019539745259</v>
      </c>
      <c r="W368" s="3">
        <f>'finished water daily demand'!W368/'finished water daily demand'!W$371</f>
        <v>0.8710558341429947</v>
      </c>
      <c r="X368" s="3">
        <f>'finished water daily demand'!X368/'finished water daily demand'!X$371</f>
        <v>0.93819184425504243</v>
      </c>
      <c r="Y368" s="3"/>
      <c r="AA368" s="1052">
        <f t="shared" si="25"/>
        <v>0.69323232905380405</v>
      </c>
      <c r="AB368" s="1052">
        <f t="shared" si="26"/>
        <v>0.78654837452115589</v>
      </c>
      <c r="AC368" s="1052">
        <f t="shared" si="27"/>
        <v>0.82114879031984134</v>
      </c>
      <c r="AD368" s="1052">
        <f t="shared" si="28"/>
        <v>0.8710558341429947</v>
      </c>
      <c r="AE368" s="1052">
        <f t="shared" si="29"/>
        <v>0.95331477745253634</v>
      </c>
    </row>
    <row r="369" spans="1:31" x14ac:dyDescent="0.2">
      <c r="A369" s="1045">
        <v>43100</v>
      </c>
      <c r="B369">
        <v>12</v>
      </c>
      <c r="C369">
        <v>31</v>
      </c>
      <c r="D369" s="3">
        <f>'finished water daily demand'!D369/'finished water daily demand'!D$371</f>
        <v>0.82514481581286059</v>
      </c>
      <c r="E369" s="3">
        <f>'finished water daily demand'!E369/'finished water daily demand'!E$371</f>
        <v>0.90009707213843271</v>
      </c>
      <c r="F369" s="3">
        <f>'finished water daily demand'!F369/'finished water daily demand'!F$371</f>
        <v>0.86675608847063401</v>
      </c>
      <c r="G369" s="3">
        <f>'finished water daily demand'!G369/'finished water daily demand'!G$371</f>
        <v>0.81774791174699346</v>
      </c>
      <c r="H369" s="3">
        <f>'finished water daily demand'!H369/'finished water daily demand'!H$371</f>
        <v>0.87754043973655771</v>
      </c>
      <c r="I369" s="3">
        <f>'finished water daily demand'!I369/'finished water daily demand'!I$371</f>
        <v>0.75763222277189379</v>
      </c>
      <c r="J369" s="3">
        <f>'finished water daily demand'!J369/'finished water daily demand'!J$371</f>
        <v>0.75944978307769662</v>
      </c>
      <c r="K369" s="3">
        <f>'finished water daily demand'!K369/'finished water daily demand'!K$371</f>
        <v>0.80376829522373983</v>
      </c>
      <c r="L369" s="3">
        <f>'finished water daily demand'!L369/'finished water daily demand'!L$371</f>
        <v>1.0779542022564319</v>
      </c>
      <c r="M369" s="3">
        <f>'finished water daily demand'!M369/'finished water daily demand'!M$371</f>
        <v>0.77895961230718125</v>
      </c>
      <c r="N369" s="3">
        <f>'finished water daily demand'!N369/'finished water daily demand'!N$371</f>
        <v>0.92135643482802276</v>
      </c>
      <c r="O369" s="3">
        <f>'finished water daily demand'!O369/'finished water daily demand'!O$371</f>
        <v>1.0302413846828693</v>
      </c>
      <c r="P369" s="3">
        <f>'finished water daily demand'!P369/'finished water daily demand'!P$371</f>
        <v>0.81460961047164393</v>
      </c>
      <c r="Q369" s="3">
        <f>'finished water daily demand'!Q369/'finished water daily demand'!Q$371</f>
        <v>0.92178656325181163</v>
      </c>
      <c r="R369" s="3">
        <f>'finished water daily demand'!R369/'finished water daily demand'!R$371</f>
        <v>0.93906590590597938</v>
      </c>
      <c r="S369" s="3">
        <f>'finished water daily demand'!S369/'finished water daily demand'!S$371</f>
        <v>0.74705888713589663</v>
      </c>
      <c r="T369" s="3">
        <f>'finished water daily demand'!T369/'finished water daily demand'!T$371</f>
        <v>0.94116896553401364</v>
      </c>
      <c r="U369" s="3">
        <f>'finished water daily demand'!U369/'finished water daily demand'!U$371</f>
        <v>0.7179430417150664</v>
      </c>
      <c r="V369" s="3">
        <f>'finished water daily demand'!V369/'finished water daily demand'!V$371</f>
        <v>0.77302328458408798</v>
      </c>
      <c r="W369" s="3">
        <f>'finished water daily demand'!W369/'finished water daily demand'!W$371</f>
        <v>0.84544487605737872</v>
      </c>
      <c r="X369" s="3">
        <f>'finished water daily demand'!X369/'finished water daily demand'!X$371</f>
        <v>0.93096277937381933</v>
      </c>
      <c r="Y369" s="3"/>
      <c r="AA369" s="1052">
        <f t="shared" si="25"/>
        <v>0.7179430417150664</v>
      </c>
      <c r="AB369" s="1052">
        <f t="shared" si="26"/>
        <v>0.77895961230718125</v>
      </c>
      <c r="AC369" s="1052">
        <f t="shared" si="27"/>
        <v>0.84544487605737872</v>
      </c>
      <c r="AD369" s="1052">
        <f t="shared" si="28"/>
        <v>0.92178656325181163</v>
      </c>
      <c r="AE369" s="1052">
        <f t="shared" si="29"/>
        <v>1.0779542022564319</v>
      </c>
    </row>
    <row r="371" spans="1:31" x14ac:dyDescent="0.2">
      <c r="B371" t="s">
        <v>130</v>
      </c>
      <c r="D371" s="3">
        <f t="shared" ref="D371:U371" si="30">AVERAGEIF(D5:D369,"&gt;0")</f>
        <v>1.0000000000000004</v>
      </c>
      <c r="E371" s="3">
        <f t="shared" si="30"/>
        <v>0.99999999999999911</v>
      </c>
      <c r="F371" s="3">
        <f t="shared" si="30"/>
        <v>0.99999999999999878</v>
      </c>
      <c r="G371" s="3">
        <f t="shared" si="30"/>
        <v>1.0000000000000002</v>
      </c>
      <c r="H371" s="3">
        <f t="shared" si="30"/>
        <v>0.99999999999999878</v>
      </c>
      <c r="I371" s="3">
        <f t="shared" si="30"/>
        <v>0.99999999999999811</v>
      </c>
      <c r="J371" s="3">
        <f t="shared" si="30"/>
        <v>0.99999999999999856</v>
      </c>
      <c r="K371" s="3">
        <f t="shared" si="30"/>
        <v>1.0000000000000004</v>
      </c>
      <c r="L371" s="3">
        <f t="shared" si="30"/>
        <v>1.0000000000000002</v>
      </c>
      <c r="M371" s="3">
        <f t="shared" si="30"/>
        <v>1.0000000000000013</v>
      </c>
      <c r="N371" s="3">
        <f t="shared" si="30"/>
        <v>1.0000000000000002</v>
      </c>
      <c r="O371" s="3">
        <f t="shared" si="30"/>
        <v>0.99999999999999922</v>
      </c>
      <c r="P371" s="3">
        <f t="shared" si="30"/>
        <v>1.0000000000000004</v>
      </c>
      <c r="Q371" s="3">
        <f t="shared" si="30"/>
        <v>1.0000000000000002</v>
      </c>
      <c r="R371" s="3">
        <f t="shared" si="30"/>
        <v>0.99999999999999933</v>
      </c>
      <c r="S371" s="3">
        <f t="shared" si="30"/>
        <v>1.0000000000000004</v>
      </c>
      <c r="T371" s="3">
        <f t="shared" si="30"/>
        <v>1.0000000000000011</v>
      </c>
      <c r="U371" s="3">
        <f t="shared" si="30"/>
        <v>0.99999999999999967</v>
      </c>
      <c r="V371" s="3">
        <f t="shared" ref="V371:W371" si="31">AVERAGEIF(V5:V369,"&gt;0")</f>
        <v>0.99999999999999967</v>
      </c>
      <c r="W371" s="3">
        <f t="shared" si="31"/>
        <v>1.0000000000000002</v>
      </c>
      <c r="X371" s="3">
        <f t="shared" ref="X371:Y371" si="32">AVERAGEIF(X5:X369,"&gt;0")</f>
        <v>1</v>
      </c>
      <c r="Y371" s="3">
        <f t="shared" si="32"/>
        <v>0.92258904185165391</v>
      </c>
    </row>
    <row r="372" spans="1:31" x14ac:dyDescent="0.2">
      <c r="B372" t="s">
        <v>131</v>
      </c>
      <c r="D372" s="3">
        <f t="shared" ref="D372:U372" si="33">MAX(D5:D369)</f>
        <v>1.3393230615784333</v>
      </c>
      <c r="E372" s="3">
        <f t="shared" si="33"/>
        <v>1.3248592412827145</v>
      </c>
      <c r="F372" s="3">
        <f t="shared" si="33"/>
        <v>1.5182497698866106</v>
      </c>
      <c r="G372" s="3">
        <f t="shared" si="33"/>
        <v>1.3901908232916551</v>
      </c>
      <c r="H372" s="3">
        <f t="shared" si="33"/>
        <v>1.564985747153937</v>
      </c>
      <c r="I372" s="3">
        <f t="shared" si="33"/>
        <v>1.38590819493313</v>
      </c>
      <c r="J372" s="3">
        <f t="shared" si="33"/>
        <v>1.3251466469176609</v>
      </c>
      <c r="K372" s="3">
        <f t="shared" si="33"/>
        <v>1.4908094971604109</v>
      </c>
      <c r="L372" s="3">
        <f t="shared" si="33"/>
        <v>1.6142203988979489</v>
      </c>
      <c r="M372" s="3">
        <f t="shared" si="33"/>
        <v>1.3717645878806497</v>
      </c>
      <c r="N372" s="3">
        <f t="shared" si="33"/>
        <v>1.45865967938307</v>
      </c>
      <c r="O372" s="3">
        <f t="shared" si="33"/>
        <v>1.3960022391541951</v>
      </c>
      <c r="P372" s="3">
        <f t="shared" si="33"/>
        <v>1.3768192641549639</v>
      </c>
      <c r="Q372" s="3">
        <f t="shared" si="33"/>
        <v>1.283096057001974</v>
      </c>
      <c r="R372" s="3">
        <f t="shared" si="33"/>
        <v>1.4069132599054084</v>
      </c>
      <c r="S372" s="3">
        <f t="shared" si="33"/>
        <v>1.4095896101182888</v>
      </c>
      <c r="T372" s="3">
        <f t="shared" si="33"/>
        <v>1.3619432476824547</v>
      </c>
      <c r="U372" s="3">
        <f t="shared" si="33"/>
        <v>1.3130990281167265</v>
      </c>
      <c r="V372" s="3">
        <f t="shared" ref="V372:W372" si="34">MAX(V5:V369)</f>
        <v>1.4310548368518001</v>
      </c>
      <c r="W372" s="3">
        <f t="shared" si="34"/>
        <v>1.3392086154510687</v>
      </c>
      <c r="X372" s="3">
        <f t="shared" ref="X372:Y372" si="35">MAX(X5:X369)</f>
        <v>1.312824730953764</v>
      </c>
      <c r="Y372" s="3">
        <f t="shared" si="35"/>
        <v>0.98196423757430162</v>
      </c>
    </row>
    <row r="373" spans="1:31" x14ac:dyDescent="0.2">
      <c r="T373" s="1047"/>
      <c r="U373" s="1047"/>
      <c r="V373" s="1060"/>
      <c r="W373" s="1062"/>
      <c r="X373" s="1065"/>
      <c r="Y373" s="1071"/>
    </row>
  </sheetData>
  <mergeCells count="2">
    <mergeCell ref="AA1:AE3"/>
    <mergeCell ref="D3:X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8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A2" sqref="A2:B2"/>
    </sheetView>
  </sheetViews>
  <sheetFormatPr defaultRowHeight="12.75" x14ac:dyDescent="0.2"/>
  <cols>
    <col min="1" max="1" width="7.7109375" customWidth="1"/>
    <col min="26" max="26" width="10.140625" bestFit="1" customWidth="1"/>
    <col min="28" max="28" width="10.42578125" bestFit="1" customWidth="1"/>
  </cols>
  <sheetData>
    <row r="1" spans="1:29" x14ac:dyDescent="0.2">
      <c r="A1" t="s">
        <v>136</v>
      </c>
    </row>
    <row r="2" spans="1:29" x14ac:dyDescent="0.2">
      <c r="A2" s="1074">
        <v>43103</v>
      </c>
      <c r="B2" s="1074"/>
    </row>
    <row r="3" spans="1:29" ht="13.15" customHeight="1" x14ac:dyDescent="0.2">
      <c r="B3" s="1075" t="s">
        <v>126</v>
      </c>
      <c r="C3" s="1075"/>
      <c r="D3" s="1075"/>
      <c r="E3" s="1075"/>
      <c r="F3" s="1075"/>
      <c r="G3" s="1075"/>
      <c r="H3" s="1075"/>
      <c r="I3" s="1075"/>
      <c r="J3" s="1075"/>
      <c r="K3" s="1075"/>
      <c r="L3" s="1075"/>
      <c r="M3" s="1075"/>
      <c r="N3" s="1075"/>
      <c r="O3" s="1075"/>
      <c r="P3" s="1075"/>
      <c r="Q3" s="1075"/>
      <c r="R3" s="1075"/>
      <c r="S3" s="1075"/>
      <c r="T3" s="1075"/>
      <c r="U3" s="1075"/>
      <c r="V3" s="1075"/>
      <c r="W3" s="1069"/>
      <c r="Y3" s="1072" t="s">
        <v>134</v>
      </c>
      <c r="Z3" s="1072"/>
      <c r="AA3" s="1072"/>
      <c r="AB3" s="1072"/>
      <c r="AC3" s="1072"/>
    </row>
    <row r="4" spans="1:29" x14ac:dyDescent="0.2">
      <c r="A4" s="1057" t="s">
        <v>125</v>
      </c>
      <c r="B4" s="1057">
        <v>2000</v>
      </c>
      <c r="C4" s="1057">
        <v>2001</v>
      </c>
      <c r="D4" s="1057">
        <v>2002</v>
      </c>
      <c r="E4" s="1057">
        <v>2003</v>
      </c>
      <c r="F4" s="1057">
        <v>2004</v>
      </c>
      <c r="G4" s="1057">
        <v>2005</v>
      </c>
      <c r="H4" s="1057">
        <v>2006</v>
      </c>
      <c r="I4" s="1057">
        <v>2007</v>
      </c>
      <c r="J4" s="1057">
        <v>2008</v>
      </c>
      <c r="K4" s="1057">
        <v>2009</v>
      </c>
      <c r="L4" s="1057">
        <v>2010</v>
      </c>
      <c r="M4" s="1057">
        <v>2011</v>
      </c>
      <c r="N4" s="1057">
        <v>2012</v>
      </c>
      <c r="O4" s="1057">
        <v>2013</v>
      </c>
      <c r="P4" s="1057">
        <v>2014</v>
      </c>
      <c r="Q4" s="1057">
        <v>2015</v>
      </c>
      <c r="R4" s="1057">
        <v>2016</v>
      </c>
      <c r="S4" s="1057">
        <v>2017</v>
      </c>
      <c r="T4" s="1061">
        <v>2018</v>
      </c>
      <c r="U4" s="1064">
        <v>2019</v>
      </c>
      <c r="V4" s="1067">
        <v>2020</v>
      </c>
      <c r="W4" s="1070">
        <v>2021</v>
      </c>
      <c r="Y4" s="20" t="s">
        <v>121</v>
      </c>
      <c r="Z4" s="20" t="s">
        <v>127</v>
      </c>
      <c r="AA4" s="20" t="s">
        <v>122</v>
      </c>
      <c r="AB4" s="20" t="s">
        <v>128</v>
      </c>
      <c r="AC4" s="20" t="s">
        <v>123</v>
      </c>
    </row>
    <row r="5" spans="1:29" x14ac:dyDescent="0.2">
      <c r="A5">
        <v>1</v>
      </c>
      <c r="B5" s="3">
        <f>AVERAGEIF('finished water daily demand'!$B$5:$B$369,$A5,'finished water daily demand'!D$5:D$369)</f>
        <v>27.36517741935484</v>
      </c>
      <c r="C5" s="3">
        <f>AVERAGEIF('finished water daily demand'!$B$5:$B$369,$A5,'finished water daily demand'!E$5:E$369)</f>
        <v>26.070290322580647</v>
      </c>
      <c r="D5" s="3">
        <f>AVERAGEIF('finished water daily demand'!$B$5:$B$369,$A5,'finished water daily demand'!F$5:F$369)</f>
        <v>24.992064516129037</v>
      </c>
      <c r="E5" s="3">
        <f>AVERAGEIF('finished water daily demand'!$B$5:$B$369,$A5,'finished water daily demand'!G$5:G$369)</f>
        <v>24.36277419354839</v>
      </c>
      <c r="F5" s="3">
        <f>AVERAGEIF('finished water daily demand'!$B$5:$B$369,$A5,'finished water daily demand'!H$5:H$369)</f>
        <v>22.064064516129033</v>
      </c>
      <c r="G5" s="3">
        <f>AVERAGEIF('finished water daily demand'!$B$5:$B$369,$A5,'finished water daily demand'!I$5:I$369)</f>
        <v>24.081064516129029</v>
      </c>
      <c r="H5" s="3">
        <f>AVERAGEIF('finished water daily demand'!$B$5:$B$369,$A5,'finished water daily demand'!J$5:J$369)</f>
        <v>23.457838709677418</v>
      </c>
      <c r="I5" s="3">
        <f>AVERAGEIF('finished water daily demand'!$B$5:$B$369,$A5,'finished water daily demand'!K$5:K$369)</f>
        <v>23.815741935483874</v>
      </c>
      <c r="J5" s="3">
        <f>AVERAGEIF('finished water daily demand'!$B$5:$B$369,$A5,'finished water daily demand'!L$5:L$369)</f>
        <v>21.046870967741931</v>
      </c>
      <c r="K5" s="3">
        <f>AVERAGEIF('finished water daily demand'!$B$5:$B$369,$A5,'finished water daily demand'!M$5:M$369)</f>
        <v>23.951451612903224</v>
      </c>
      <c r="L5" s="3">
        <f>AVERAGEIF('finished water daily demand'!$B$5:$B$369,$A5,'finished water daily demand'!N$5:N$369)</f>
        <v>20.552193548387095</v>
      </c>
      <c r="M5" s="3">
        <f>AVERAGEIF('finished water daily demand'!$B$5:$B$369,$A5,'finished water daily demand'!O$5:O$369)</f>
        <v>19.974064516129033</v>
      </c>
      <c r="N5" s="3">
        <f>AVERAGEIF('finished water daily demand'!$B$5:$B$369,$A5,'finished water daily demand'!P$5:P$369)</f>
        <v>25.191877419354839</v>
      </c>
      <c r="O5" s="3">
        <f>AVERAGEIF('finished water daily demand'!$B$5:$B$369,$A5,'finished water daily demand'!Q$5:Q$369)</f>
        <v>23.888800096774194</v>
      </c>
      <c r="P5" s="3">
        <f>AVERAGEIF('finished water daily demand'!$B$5:$B$369,$A5,'finished water daily demand'!R$5:R$369)</f>
        <v>23.540163225806456</v>
      </c>
      <c r="Q5" s="3">
        <f>AVERAGEIF('finished water daily demand'!$B$5:$B$369,$A5,'finished water daily demand'!S$5:S$369)</f>
        <v>24.872193548387092</v>
      </c>
      <c r="R5" s="3">
        <f>AVERAGEIF('finished water daily demand'!$B$5:$B$369,$A5,'finished water daily demand'!T$5:T$369)</f>
        <v>21.785419354838709</v>
      </c>
      <c r="S5" s="3">
        <f>AVERAGEIF('finished water daily demand'!$B$5:$B$369,$A5,'finished water daily demand'!U$5:U$369)</f>
        <v>25.123978494566316</v>
      </c>
      <c r="T5" s="3">
        <f>AVERAGEIF('finished water daily demand'!$B$5:$B$369,$A5,'finished water daily demand'!V$5:V$369)</f>
        <v>22.510035330261129</v>
      </c>
      <c r="U5" s="3">
        <f>AVERAGEIF('finished water daily demand'!$B$5:$B$369,$A5,'finished water daily demand'!W$5:W$369)</f>
        <v>23.351863799478707</v>
      </c>
      <c r="V5" s="3">
        <f>AVERAGEIF('finished water daily demand'!$B$5:$B$369,$A5,'finished water daily demand'!X$5:X$369)</f>
        <v>23.213358594237423</v>
      </c>
      <c r="W5" s="3">
        <f>AVERAGEIF('finished water daily demand'!$B$5:$B$369,$A5,'finished water daily demand'!Y$5:Y$369)</f>
        <v>23.913625101373334</v>
      </c>
      <c r="Y5" s="1052">
        <f>_xlfn.QUARTILE.INC($B5:$V5,0)</f>
        <v>19.974064516129033</v>
      </c>
      <c r="Z5" s="1052">
        <f>_xlfn.QUARTILE.INC($B5:$V5,1)</f>
        <v>22.510035330261129</v>
      </c>
      <c r="AA5" s="1052">
        <f>_xlfn.QUARTILE.INC($B5:$V5,2)</f>
        <v>23.815741935483874</v>
      </c>
      <c r="AB5" s="1052">
        <f>_xlfn.QUARTILE.INC($B5:$V5,3)</f>
        <v>24.872193548387092</v>
      </c>
      <c r="AC5" s="1052">
        <f>_xlfn.QUARTILE.INC($B5:$V5,4)</f>
        <v>27.36517741935484</v>
      </c>
    </row>
    <row r="6" spans="1:29" x14ac:dyDescent="0.2">
      <c r="A6">
        <v>2</v>
      </c>
      <c r="B6" s="3">
        <f>AVERAGEIF('finished water daily demand'!$B$5:$B$369,$A6,'finished water daily demand'!D$5:D$369)</f>
        <v>28.195</v>
      </c>
      <c r="C6" s="3">
        <f>AVERAGEIF('finished water daily demand'!$B$5:$B$369,$A6,'finished water daily demand'!E$5:E$369)</f>
        <v>26.158385607142858</v>
      </c>
      <c r="D6" s="3">
        <f>AVERAGEIF('finished water daily demand'!$B$5:$B$369,$A6,'finished water daily demand'!F$5:F$369)</f>
        <v>25.429642857142856</v>
      </c>
      <c r="E6" s="3">
        <f>AVERAGEIF('finished water daily demand'!$B$5:$B$369,$A6,'finished water daily demand'!G$5:G$369)</f>
        <v>24.359678571428567</v>
      </c>
      <c r="F6" s="3">
        <f>AVERAGEIF('finished water daily demand'!$B$5:$B$369,$A6,'finished water daily demand'!H$5:H$369)</f>
        <v>23.688678571428568</v>
      </c>
      <c r="G6" s="3">
        <f>AVERAGEIF('finished water daily demand'!$B$5:$B$369,$A6,'finished water daily demand'!I$5:I$369)</f>
        <v>23.850071428571429</v>
      </c>
      <c r="H6" s="3">
        <f>AVERAGEIF('finished water daily demand'!$B$5:$B$369,$A6,'finished water daily demand'!J$5:J$369)</f>
        <v>24.339857142857145</v>
      </c>
      <c r="I6" s="3">
        <f>AVERAGEIF('finished water daily demand'!$B$5:$B$369,$A6,'finished water daily demand'!K$5:K$369)</f>
        <v>24.375678571428576</v>
      </c>
      <c r="J6" s="3">
        <f>AVERAGEIF('finished water daily demand'!$B$5:$B$369,$A6,'finished water daily demand'!L$5:L$369)</f>
        <v>21.961392857142851</v>
      </c>
      <c r="K6" s="3">
        <f>AVERAGEIF('finished water daily demand'!$B$5:$B$369,$A6,'finished water daily demand'!M$5:M$369)</f>
        <v>24.566967857142853</v>
      </c>
      <c r="L6" s="3">
        <f>AVERAGEIF('finished water daily demand'!$B$5:$B$369,$A6,'finished water daily demand'!N$5:N$369)</f>
        <v>18.863892857142854</v>
      </c>
      <c r="M6" s="3">
        <f>AVERAGEIF('finished water daily demand'!$B$5:$B$369,$A6,'finished water daily demand'!O$5:O$369)</f>
        <v>20.491071428571434</v>
      </c>
      <c r="N6" s="3">
        <f>AVERAGEIF('finished water daily demand'!$B$5:$B$369,$A6,'finished water daily demand'!P$5:P$369)</f>
        <v>25.202028571428571</v>
      </c>
      <c r="O6" s="3">
        <f>AVERAGEIF('finished water daily demand'!$B$5:$B$369,$A6,'finished water daily demand'!Q$5:Q$369)</f>
        <v>24.282142857142855</v>
      </c>
      <c r="P6" s="3">
        <f>AVERAGEIF('finished water daily demand'!$B$5:$B$369,$A6,'finished water daily demand'!R$5:R$369)</f>
        <v>23.37482278571429</v>
      </c>
      <c r="Q6" s="3">
        <f>AVERAGEIF('finished water daily demand'!$B$5:$B$369,$A6,'finished water daily demand'!S$5:S$369)</f>
        <v>26.09728928571429</v>
      </c>
      <c r="R6" s="3">
        <f>AVERAGEIF('finished water daily demand'!$B$5:$B$369,$A6,'finished water daily demand'!T$5:T$369)</f>
        <v>22.626765306122447</v>
      </c>
      <c r="S6" s="3">
        <f>AVERAGEIF('finished water daily demand'!$B$5:$B$369,$A6,'finished water daily demand'!U$5:U$369)</f>
        <v>26.406377348757946</v>
      </c>
      <c r="T6" s="3">
        <f>AVERAGEIF('finished water daily demand'!$B$5:$B$369,$A6,'finished water daily demand'!V$5:V$369)</f>
        <v>23.776208333333336</v>
      </c>
      <c r="U6" s="3">
        <f>AVERAGEIF('finished water daily demand'!$B$5:$B$369,$A6,'finished water daily demand'!W$5:W$369)</f>
        <v>23.641934035274296</v>
      </c>
      <c r="V6" s="3">
        <f>AVERAGEIF('finished water daily demand'!$B$5:$B$369,$A6,'finished water daily demand'!X$5:X$369)</f>
        <v>24.002357587185713</v>
      </c>
      <c r="W6" s="3" t="e">
        <f>AVERAGEIF('finished water daily demand'!$B$5:$B$369,$A6,'finished water daily demand'!Y$5:Y$369)</f>
        <v>#DIV/0!</v>
      </c>
      <c r="Y6" s="1052">
        <f t="shared" ref="Y6:Y16" si="0">_xlfn.QUARTILE.INC($B6:$V6,0)</f>
        <v>18.863892857142854</v>
      </c>
      <c r="Z6" s="1052">
        <f t="shared" ref="Z6:Z16" si="1">_xlfn.QUARTILE.INC($B6:$V6,1)</f>
        <v>23.641934035274296</v>
      </c>
      <c r="AA6" s="1052">
        <f t="shared" ref="AA6:AA16" si="2">_xlfn.QUARTILE.INC($B6:$V6,2)</f>
        <v>24.282142857142855</v>
      </c>
      <c r="AB6" s="1052">
        <f t="shared" ref="AB6:AB16" si="3">_xlfn.QUARTILE.INC($B6:$V6,3)</f>
        <v>25.202028571428571</v>
      </c>
      <c r="AC6" s="1052">
        <f t="shared" ref="AC6:AC16" si="4">_xlfn.QUARTILE.INC($B6:$V6,4)</f>
        <v>28.195</v>
      </c>
    </row>
    <row r="7" spans="1:29" x14ac:dyDescent="0.2">
      <c r="A7">
        <v>3</v>
      </c>
      <c r="B7" s="3">
        <f>AVERAGEIF('finished water daily demand'!$B$5:$B$369,$A7,'finished water daily demand'!D$5:D$369)</f>
        <v>28.540387096774197</v>
      </c>
      <c r="C7" s="3">
        <f>AVERAGEIF('finished water daily demand'!$B$5:$B$369,$A7,'finished water daily demand'!E$5:E$369)</f>
        <v>25.646516129032261</v>
      </c>
      <c r="D7" s="3">
        <f>AVERAGEIF('finished water daily demand'!$B$5:$B$369,$A7,'finished water daily demand'!F$5:F$369)</f>
        <v>25.15893548387097</v>
      </c>
      <c r="E7" s="3">
        <f>AVERAGEIF('finished water daily demand'!$B$5:$B$369,$A7,'finished water daily demand'!G$5:G$369)</f>
        <v>24.55793548387097</v>
      </c>
      <c r="F7" s="3">
        <f>AVERAGEIF('finished water daily demand'!$B$5:$B$369,$A7,'finished water daily demand'!H$5:H$369)</f>
        <v>25.049935483870968</v>
      </c>
      <c r="G7" s="3">
        <f>AVERAGEIF('finished water daily demand'!$B$5:$B$369,$A7,'finished water daily demand'!I$5:I$369)</f>
        <v>23.570290322580643</v>
      </c>
      <c r="H7" s="3">
        <f>AVERAGEIF('finished water daily demand'!$B$5:$B$369,$A7,'finished water daily demand'!J$5:J$369)</f>
        <v>26.392612903225807</v>
      </c>
      <c r="I7" s="3">
        <f>AVERAGEIF('finished water daily demand'!$B$5:$B$369,$A7,'finished water daily demand'!K$5:K$369)</f>
        <v>25.876741935483871</v>
      </c>
      <c r="J7" s="3">
        <f>AVERAGEIF('finished water daily demand'!$B$5:$B$369,$A7,'finished water daily demand'!L$5:L$369)</f>
        <v>21.692322580645165</v>
      </c>
      <c r="K7" s="3">
        <f>AVERAGEIF('finished water daily demand'!$B$5:$B$369,$A7,'finished water daily demand'!M$5:M$369)</f>
        <v>26.113709677419358</v>
      </c>
      <c r="L7" s="3">
        <f>AVERAGEIF('finished water daily demand'!$B$5:$B$369,$A7,'finished water daily demand'!N$5:N$369)</f>
        <v>21.790258064516134</v>
      </c>
      <c r="M7" s="3">
        <f>AVERAGEIF('finished water daily demand'!$B$5:$B$369,$A7,'finished water daily demand'!O$5:O$369)</f>
        <v>20.870645161290327</v>
      </c>
      <c r="N7" s="3">
        <f>AVERAGEIF('finished water daily demand'!$B$5:$B$369,$A7,'finished water daily demand'!P$5:P$369)</f>
        <v>25.574819354838709</v>
      </c>
      <c r="O7" s="3">
        <f>AVERAGEIF('finished water daily demand'!$B$5:$B$369,$A7,'finished water daily demand'!Q$5:Q$369)</f>
        <v>23.568878651774192</v>
      </c>
      <c r="P7" s="3">
        <f>AVERAGEIF('finished water daily demand'!$B$5:$B$369,$A7,'finished water daily demand'!R$5:R$369)</f>
        <v>24.904870967741932</v>
      </c>
      <c r="Q7" s="3">
        <f>AVERAGEIF('finished water daily demand'!$B$5:$B$369,$A7,'finished water daily demand'!S$5:S$369)</f>
        <v>26.147345468509982</v>
      </c>
      <c r="R7" s="3">
        <f>AVERAGEIF('finished water daily demand'!$B$5:$B$369,$A7,'finished water daily demand'!T$5:T$369)</f>
        <v>23.619812596006145</v>
      </c>
      <c r="S7" s="3">
        <f>AVERAGEIF('finished water daily demand'!$B$5:$B$369,$A7,'finished water daily demand'!U$5:U$369)</f>
        <v>26.260406887989056</v>
      </c>
      <c r="T7" s="3">
        <f>AVERAGEIF('finished water daily demand'!$B$5:$B$369,$A7,'finished water daily demand'!V$5:V$369)</f>
        <v>22.985903225806457</v>
      </c>
      <c r="U7" s="3">
        <f>AVERAGEIF('finished water daily demand'!$B$5:$B$369,$A7,'finished water daily demand'!W$5:W$369)</f>
        <v>26.08302054173291</v>
      </c>
      <c r="V7" s="3">
        <f>AVERAGEIF('finished water daily demand'!$B$5:$B$369,$A7,'finished water daily demand'!X$5:X$369)</f>
        <v>24.529337891291615</v>
      </c>
      <c r="W7" s="3" t="e">
        <f>AVERAGEIF('finished water daily demand'!$B$5:$B$369,$A7,'finished water daily demand'!Y$5:Y$369)</f>
        <v>#DIV/0!</v>
      </c>
      <c r="Y7" s="1052">
        <f t="shared" si="0"/>
        <v>20.870645161290327</v>
      </c>
      <c r="Z7" s="1052">
        <f t="shared" si="1"/>
        <v>23.570290322580643</v>
      </c>
      <c r="AA7" s="1052">
        <f t="shared" si="2"/>
        <v>25.049935483870968</v>
      </c>
      <c r="AB7" s="1052">
        <f t="shared" si="3"/>
        <v>26.08302054173291</v>
      </c>
      <c r="AC7" s="1052">
        <f t="shared" si="4"/>
        <v>28.540387096774197</v>
      </c>
    </row>
    <row r="8" spans="1:29" x14ac:dyDescent="0.2">
      <c r="A8">
        <v>4</v>
      </c>
      <c r="B8" s="3">
        <f>AVERAGEIF('finished water daily demand'!$B$5:$B$369,$A8,'finished water daily demand'!D$5:D$369)</f>
        <v>26.602216666666667</v>
      </c>
      <c r="C8" s="3">
        <f>AVERAGEIF('finished water daily demand'!$B$5:$B$369,$A8,'finished water daily demand'!E$5:E$369)</f>
        <v>28.529833333333329</v>
      </c>
      <c r="D8" s="3">
        <f>AVERAGEIF('finished water daily demand'!$B$5:$B$369,$A8,'finished water daily demand'!F$5:F$369)</f>
        <v>28.460899999999999</v>
      </c>
      <c r="E8" s="3">
        <f>AVERAGEIF('finished water daily demand'!$B$5:$B$369,$A8,'finished water daily demand'!G$5:G$369)</f>
        <v>24.82096666666666</v>
      </c>
      <c r="F8" s="3">
        <f>AVERAGEIF('finished water daily demand'!$B$5:$B$369,$A8,'finished water daily demand'!H$5:H$369)</f>
        <v>26.618700000000008</v>
      </c>
      <c r="G8" s="3">
        <f>AVERAGEIF('finished water daily demand'!$B$5:$B$369,$A8,'finished water daily demand'!I$5:I$369)</f>
        <v>25.307533333333332</v>
      </c>
      <c r="H8" s="3">
        <f>AVERAGEIF('finished water daily demand'!$B$5:$B$369,$A8,'finished water daily demand'!J$5:J$369)</f>
        <v>26.353566666666669</v>
      </c>
      <c r="I8" s="3">
        <f>AVERAGEIF('finished water daily demand'!$B$5:$B$369,$A8,'finished water daily demand'!K$5:K$369)</f>
        <v>28.302466666666664</v>
      </c>
      <c r="J8" s="3">
        <f>AVERAGEIF('finished water daily demand'!$B$5:$B$369,$A8,'finished water daily demand'!L$5:L$369)</f>
        <v>22.75566666666667</v>
      </c>
      <c r="K8" s="3">
        <f>AVERAGEIF('finished water daily demand'!$B$5:$B$369,$A8,'finished water daily demand'!M$5:M$369)</f>
        <v>26.67636666666667</v>
      </c>
      <c r="L8" s="3">
        <f>AVERAGEIF('finished water daily demand'!$B$5:$B$369,$A8,'finished water daily demand'!N$5:N$369)</f>
        <v>24.308499999999992</v>
      </c>
      <c r="M8" s="3">
        <f>AVERAGEIF('finished water daily demand'!$B$5:$B$369,$A8,'finished water daily demand'!O$5:O$369)</f>
        <v>25.042333333333332</v>
      </c>
      <c r="N8" s="3">
        <f>AVERAGEIF('finished water daily demand'!$B$5:$B$369,$A8,'finished water daily demand'!P$5:P$369)</f>
        <v>26.261666666666667</v>
      </c>
      <c r="O8" s="3">
        <f>AVERAGEIF('finished water daily demand'!$B$5:$B$369,$A8,'finished water daily demand'!Q$5:Q$369)</f>
        <v>26.066079999999992</v>
      </c>
      <c r="P8" s="3">
        <f>AVERAGEIF('finished water daily demand'!$B$5:$B$369,$A8,'finished water daily demand'!R$5:R$369)</f>
        <v>24.721155</v>
      </c>
      <c r="Q8" s="3">
        <f>AVERAGEIF('finished water daily demand'!$B$5:$B$369,$A8,'finished water daily demand'!S$5:S$369)</f>
        <v>26.404687301587298</v>
      </c>
      <c r="R8" s="3">
        <f>AVERAGEIF('finished water daily demand'!$B$5:$B$369,$A8,'finished water daily demand'!T$5:T$369)</f>
        <v>24.621050793650795</v>
      </c>
      <c r="S8" s="3">
        <f>AVERAGEIF('finished water daily demand'!$B$5:$B$369,$A8,'finished water daily demand'!U$5:U$369)</f>
        <v>26.157630000000001</v>
      </c>
      <c r="T8" s="3">
        <f>AVERAGEIF('finished water daily demand'!$B$5:$B$369,$A8,'finished water daily demand'!V$5:V$369)</f>
        <v>24.274766666666665</v>
      </c>
      <c r="U8" s="3">
        <f>AVERAGEIF('finished water daily demand'!$B$5:$B$369,$A8,'finished water daily demand'!W$5:W$369)</f>
        <v>25.235030697363332</v>
      </c>
      <c r="V8" s="3">
        <f>AVERAGEIF('finished water daily demand'!$B$5:$B$369,$A8,'finished water daily demand'!X$5:X$369)</f>
        <v>24.500941877976</v>
      </c>
      <c r="W8" s="3" t="e">
        <f>AVERAGEIF('finished water daily demand'!$B$5:$B$369,$A8,'finished water daily demand'!Y$5:Y$369)</f>
        <v>#DIV/0!</v>
      </c>
      <c r="Y8" s="1052">
        <f t="shared" si="0"/>
        <v>22.75566666666667</v>
      </c>
      <c r="Z8" s="1052">
        <f t="shared" si="1"/>
        <v>24.721155</v>
      </c>
      <c r="AA8" s="1052">
        <f t="shared" si="2"/>
        <v>26.066079999999992</v>
      </c>
      <c r="AB8" s="1052">
        <f t="shared" si="3"/>
        <v>26.602216666666667</v>
      </c>
      <c r="AC8" s="1052">
        <f t="shared" si="4"/>
        <v>28.529833333333329</v>
      </c>
    </row>
    <row r="9" spans="1:29" x14ac:dyDescent="0.2">
      <c r="A9">
        <v>5</v>
      </c>
      <c r="B9" s="3">
        <f>AVERAGEIF('finished water daily demand'!$B$5:$B$369,$A9,'finished water daily demand'!D$5:D$369)</f>
        <v>31.723741935483876</v>
      </c>
      <c r="C9" s="3">
        <f>AVERAGEIF('finished water daily demand'!$B$5:$B$369,$A9,'finished water daily demand'!E$5:E$369)</f>
        <v>30.585225806451621</v>
      </c>
      <c r="D9" s="3">
        <f>AVERAGEIF('finished water daily demand'!$B$5:$B$369,$A9,'finished water daily demand'!F$5:F$369)</f>
        <v>31.2641310483871</v>
      </c>
      <c r="E9" s="3">
        <f>AVERAGEIF('finished water daily demand'!$B$5:$B$369,$A9,'finished water daily demand'!G$5:G$369)</f>
        <v>26.477677419354841</v>
      </c>
      <c r="F9" s="3">
        <f>AVERAGEIF('finished water daily demand'!$B$5:$B$369,$A9,'finished water daily demand'!H$5:H$369)</f>
        <v>32.033419354838706</v>
      </c>
      <c r="G9" s="3">
        <f>AVERAGEIF('finished water daily demand'!$B$5:$B$369,$A9,'finished water daily demand'!I$5:I$369)</f>
        <v>28.103645161290324</v>
      </c>
      <c r="H9" s="3">
        <f>AVERAGEIF('finished water daily demand'!$B$5:$B$369,$A9,'finished water daily demand'!J$5:J$369)</f>
        <v>26.972516129032254</v>
      </c>
      <c r="I9" s="3">
        <f>AVERAGEIF('finished water daily demand'!$B$5:$B$369,$A9,'finished water daily demand'!K$5:K$369)</f>
        <v>31.178838709677425</v>
      </c>
      <c r="J9" s="3">
        <f>AVERAGEIF('finished water daily demand'!$B$5:$B$369,$A9,'finished water daily demand'!L$5:L$369)</f>
        <v>23.211967741935485</v>
      </c>
      <c r="K9" s="3">
        <f>AVERAGEIF('finished water daily demand'!$B$5:$B$369,$A9,'finished water daily demand'!M$5:M$369)</f>
        <v>28.170612903225802</v>
      </c>
      <c r="L9" s="3">
        <f>AVERAGEIF('finished water daily demand'!$B$5:$B$369,$A9,'finished water daily demand'!N$5:N$369)</f>
        <v>21.790258064516134</v>
      </c>
      <c r="M9" s="3">
        <f>AVERAGEIF('finished water daily demand'!$B$5:$B$369,$A9,'finished water daily demand'!O$5:O$369)</f>
        <v>27.867096774193548</v>
      </c>
      <c r="N9" s="3">
        <f>AVERAGEIF('finished water daily demand'!$B$5:$B$369,$A9,'finished water daily demand'!P$5:P$369)</f>
        <v>28.447903225806456</v>
      </c>
      <c r="O9" s="3">
        <f>AVERAGEIF('finished water daily demand'!$B$5:$B$369,$A9,'finished water daily demand'!Q$5:Q$369)</f>
        <v>27.562577419354838</v>
      </c>
      <c r="P9" s="3">
        <f>AVERAGEIF('finished water daily demand'!$B$5:$B$369,$A9,'finished water daily demand'!R$5:R$369)</f>
        <v>28.073225806451617</v>
      </c>
      <c r="Q9" s="3">
        <f>AVERAGEIF('finished water daily demand'!$B$5:$B$369,$A9,'finished water daily demand'!S$5:S$369)</f>
        <v>29.15567004608295</v>
      </c>
      <c r="R9" s="3">
        <f>AVERAGEIF('finished water daily demand'!$B$5:$B$369,$A9,'finished water daily demand'!T$5:T$369)</f>
        <v>24.071096774193546</v>
      </c>
      <c r="S9" s="3">
        <f>AVERAGEIF('finished water daily demand'!$B$5:$B$369,$A9,'finished water daily demand'!U$5:U$369)</f>
        <v>27.098346590776561</v>
      </c>
      <c r="T9" s="3">
        <f>AVERAGEIF('finished water daily demand'!$B$5:$B$369,$A9,'finished water daily demand'!V$5:V$369)</f>
        <v>28.013311117419352</v>
      </c>
      <c r="U9" s="3">
        <f>AVERAGEIF('finished water daily demand'!$B$5:$B$369,$A9,'finished water daily demand'!W$5:W$369)</f>
        <v>29.684351593041928</v>
      </c>
      <c r="V9" s="3">
        <f>AVERAGEIF('finished water daily demand'!$B$5:$B$369,$A9,'finished water daily demand'!X$5:X$369)</f>
        <v>25.563829263522585</v>
      </c>
      <c r="W9" s="3" t="e">
        <f>AVERAGEIF('finished water daily demand'!$B$5:$B$369,$A9,'finished water daily demand'!Y$5:Y$369)</f>
        <v>#DIV/0!</v>
      </c>
      <c r="Y9" s="1052">
        <f t="shared" si="0"/>
        <v>21.790258064516134</v>
      </c>
      <c r="Z9" s="1052">
        <f t="shared" si="1"/>
        <v>26.972516129032254</v>
      </c>
      <c r="AA9" s="1052">
        <f t="shared" si="2"/>
        <v>28.073225806451617</v>
      </c>
      <c r="AB9" s="1052">
        <f t="shared" si="3"/>
        <v>29.684351593041928</v>
      </c>
      <c r="AC9" s="1052">
        <f t="shared" si="4"/>
        <v>32.033419354838706</v>
      </c>
    </row>
    <row r="10" spans="1:29" x14ac:dyDescent="0.2">
      <c r="A10">
        <v>6</v>
      </c>
      <c r="B10" s="3">
        <f>AVERAGEIF('finished water daily demand'!$B$5:$B$369,$A10,'finished water daily demand'!D$5:D$369)</f>
        <v>32.448333333333338</v>
      </c>
      <c r="C10" s="3">
        <f>AVERAGEIF('finished water daily demand'!$B$5:$B$369,$A10,'finished water daily demand'!E$5:E$369)</f>
        <v>30.053466666666658</v>
      </c>
      <c r="D10" s="3">
        <f>AVERAGEIF('finished water daily demand'!$B$5:$B$369,$A10,'finished water daily demand'!F$5:F$369)</f>
        <v>36.044200000000004</v>
      </c>
      <c r="E10" s="3">
        <f>AVERAGEIF('finished water daily demand'!$B$5:$B$369,$A10,'finished water daily demand'!G$5:G$369)</f>
        <v>26.819199999999999</v>
      </c>
      <c r="F10" s="3">
        <f>AVERAGEIF('finished water daily demand'!$B$5:$B$369,$A10,'finished water daily demand'!H$5:H$369)</f>
        <v>30.466566666666669</v>
      </c>
      <c r="G10" s="3">
        <f>AVERAGEIF('finished water daily demand'!$B$5:$B$369,$A10,'finished water daily demand'!I$5:I$369)</f>
        <v>31.1191</v>
      </c>
      <c r="H10" s="3">
        <f>AVERAGEIF('finished water daily demand'!$B$5:$B$369,$A10,'finished water daily demand'!J$5:J$369)</f>
        <v>29.342499999999998</v>
      </c>
      <c r="I10" s="3">
        <f>AVERAGEIF('finished water daily demand'!$B$5:$B$369,$A10,'finished water daily demand'!K$5:K$369)</f>
        <v>33.236733333333341</v>
      </c>
      <c r="J10" s="3">
        <f>AVERAGEIF('finished water daily demand'!$B$5:$B$369,$A10,'finished water daily demand'!L$5:L$369)</f>
        <v>28.265133333333338</v>
      </c>
      <c r="K10" s="3">
        <f>AVERAGEIF('finished water daily demand'!$B$5:$B$369,$A10,'finished water daily demand'!M$5:M$369)</f>
        <v>30.732533333333333</v>
      </c>
      <c r="L10" s="3">
        <f>AVERAGEIF('finished water daily demand'!$B$5:$B$369,$A10,'finished water daily demand'!N$5:N$369)</f>
        <v>28.542299999999997</v>
      </c>
      <c r="M10" s="3">
        <f>AVERAGEIF('finished water daily demand'!$B$5:$B$369,$A10,'finished water daily demand'!O$5:O$369)</f>
        <v>33.306666666666665</v>
      </c>
      <c r="N10" s="3">
        <f>AVERAGEIF('finished water daily demand'!$B$5:$B$369,$A10,'finished water daily demand'!P$5:P$369)</f>
        <v>29.938333333333336</v>
      </c>
      <c r="O10" s="3">
        <f>AVERAGEIF('finished water daily demand'!$B$5:$B$369,$A10,'finished water daily demand'!Q$5:Q$369)</f>
        <v>27.813596666666665</v>
      </c>
      <c r="P10" s="3">
        <f>AVERAGEIF('finished water daily demand'!$B$5:$B$369,$A10,'finished water daily demand'!R$5:R$369)</f>
        <v>30.032666666666664</v>
      </c>
      <c r="Q10" s="3">
        <f>AVERAGEIF('finished water daily demand'!$B$5:$B$369,$A10,'finished water daily demand'!S$5:S$369)</f>
        <v>31.881897254901954</v>
      </c>
      <c r="R10" s="3">
        <f>AVERAGEIF('finished water daily demand'!$B$5:$B$369,$A10,'finished water daily demand'!T$5:T$369)</f>
        <v>27.988414285714288</v>
      </c>
      <c r="S10" s="3">
        <f>AVERAGEIF('finished water daily demand'!$B$5:$B$369,$A10,'finished water daily demand'!U$5:U$369)</f>
        <v>28.190324425508908</v>
      </c>
      <c r="T10" s="3">
        <f>AVERAGEIF('finished water daily demand'!$B$5:$B$369,$A10,'finished water daily demand'!V$5:V$369)</f>
        <v>30.298535691999991</v>
      </c>
      <c r="U10" s="3">
        <f>AVERAGEIF('finished water daily demand'!$B$5:$B$369,$A10,'finished water daily demand'!W$5:W$369)</f>
        <v>28.355565644201331</v>
      </c>
      <c r="V10" s="3">
        <f>AVERAGEIF('finished water daily demand'!$B$5:$B$369,$A10,'finished water daily demand'!X$5:X$369)</f>
        <v>27.917421127014666</v>
      </c>
      <c r="W10" s="3" t="e">
        <f>AVERAGEIF('finished water daily demand'!$B$5:$B$369,$A10,'finished water daily demand'!Y$5:Y$369)</f>
        <v>#DIV/0!</v>
      </c>
      <c r="Y10" s="1052">
        <f t="shared" si="0"/>
        <v>26.819199999999999</v>
      </c>
      <c r="Z10" s="1052">
        <f t="shared" si="1"/>
        <v>28.265133333333338</v>
      </c>
      <c r="AA10" s="1052">
        <f t="shared" si="2"/>
        <v>30.032666666666664</v>
      </c>
      <c r="AB10" s="1052">
        <f t="shared" si="3"/>
        <v>31.1191</v>
      </c>
      <c r="AC10" s="1052">
        <f t="shared" si="4"/>
        <v>36.044200000000004</v>
      </c>
    </row>
    <row r="11" spans="1:29" x14ac:dyDescent="0.2">
      <c r="A11">
        <v>7</v>
      </c>
      <c r="B11" s="3">
        <f>AVERAGEIF('finished water daily demand'!$B$5:$B$369,$A11,'finished water daily demand'!D$5:D$369)</f>
        <v>31.670451612903221</v>
      </c>
      <c r="C11" s="3">
        <f>AVERAGEIF('finished water daily demand'!$B$5:$B$369,$A11,'finished water daily demand'!E$5:E$369)</f>
        <v>31.526870967741935</v>
      </c>
      <c r="D11" s="3">
        <f>AVERAGEIF('finished water daily demand'!$B$5:$B$369,$A11,'finished water daily demand'!F$5:F$369)</f>
        <v>29.30803548387097</v>
      </c>
      <c r="E11" s="3">
        <f>AVERAGEIF('finished water daily demand'!$B$5:$B$369,$A11,'finished water daily demand'!G$5:G$369)</f>
        <v>28.974612903225808</v>
      </c>
      <c r="F11" s="3">
        <f>AVERAGEIF('finished water daily demand'!$B$5:$B$369,$A11,'finished water daily demand'!H$5:H$369)</f>
        <v>31.243387096774189</v>
      </c>
      <c r="G11" s="3">
        <f>AVERAGEIF('finished water daily demand'!$B$5:$B$369,$A11,'finished water daily demand'!I$5:I$369)</f>
        <v>32.240709677419353</v>
      </c>
      <c r="H11" s="3">
        <f>AVERAGEIF('finished water daily demand'!$B$5:$B$369,$A11,'finished water daily demand'!J$5:J$369)</f>
        <v>30.767612903225807</v>
      </c>
      <c r="I11" s="3">
        <f>AVERAGEIF('finished water daily demand'!$B$5:$B$369,$A11,'finished water daily demand'!K$5:K$369)</f>
        <v>33.793451612903226</v>
      </c>
      <c r="J11" s="3">
        <f>AVERAGEIF('finished water daily demand'!$B$5:$B$369,$A11,'finished water daily demand'!L$5:L$369)</f>
        <v>26.795903225806452</v>
      </c>
      <c r="K11" s="3">
        <f>AVERAGEIF('finished water daily demand'!$B$5:$B$369,$A11,'finished water daily demand'!M$5:M$369)</f>
        <v>29.887870967741936</v>
      </c>
      <c r="L11" s="3">
        <f>AVERAGEIF('finished water daily demand'!$B$5:$B$369,$A11,'finished water daily demand'!N$5:N$369)</f>
        <v>30.356235483870972</v>
      </c>
      <c r="M11" s="3">
        <f>AVERAGEIF('finished water daily demand'!$B$5:$B$369,$A11,'finished water daily demand'!O$5:O$369)</f>
        <v>34.046096774193551</v>
      </c>
      <c r="N11" s="3">
        <f>AVERAGEIF('finished water daily demand'!$B$5:$B$369,$A11,'finished water daily demand'!P$5:P$369)</f>
        <v>33.528967741935489</v>
      </c>
      <c r="O11" s="3">
        <f>AVERAGEIF('finished water daily demand'!$B$5:$B$369,$A11,'finished water daily demand'!Q$5:Q$369)</f>
        <v>28.520509677419358</v>
      </c>
      <c r="P11" s="3">
        <f>AVERAGEIF('finished water daily demand'!$B$5:$B$369,$A11,'finished water daily demand'!R$5:R$369)</f>
        <v>30.530129032258071</v>
      </c>
      <c r="Q11" s="3">
        <f>AVERAGEIF('finished water daily demand'!$B$5:$B$369,$A11,'finished water daily demand'!S$5:S$369)</f>
        <v>30.204157495256169</v>
      </c>
      <c r="R11" s="3">
        <f>AVERAGEIF('finished water daily demand'!$B$5:$B$369,$A11,'finished water daily demand'!T$5:T$369)</f>
        <v>29.198352790578593</v>
      </c>
      <c r="S11" s="3">
        <f>AVERAGEIF('finished water daily demand'!$B$5:$B$369,$A11,'finished water daily demand'!U$5:U$369)</f>
        <v>29.591935483870966</v>
      </c>
      <c r="T11" s="3">
        <f>AVERAGEIF('finished water daily demand'!$B$5:$B$369,$A11,'finished water daily demand'!V$5:V$369)</f>
        <v>30.672381215053768</v>
      </c>
      <c r="U11" s="3">
        <f>AVERAGEIF('finished water daily demand'!$B$5:$B$369,$A11,'finished water daily demand'!W$5:W$369)</f>
        <v>31.167072465859579</v>
      </c>
      <c r="V11" s="3">
        <f>AVERAGEIF('finished water daily demand'!$B$5:$B$369,$A11,'finished water daily demand'!X$5:X$369)</f>
        <v>30.363975166850324</v>
      </c>
      <c r="W11" s="3" t="e">
        <f>AVERAGEIF('finished water daily demand'!$B$5:$B$369,$A11,'finished water daily demand'!Y$5:Y$369)</f>
        <v>#DIV/0!</v>
      </c>
      <c r="Y11" s="1052">
        <f t="shared" si="0"/>
        <v>26.795903225806452</v>
      </c>
      <c r="Z11" s="1052">
        <f t="shared" si="1"/>
        <v>29.591935483870966</v>
      </c>
      <c r="AA11" s="1052">
        <f t="shared" si="2"/>
        <v>30.530129032258071</v>
      </c>
      <c r="AB11" s="1052">
        <f t="shared" si="3"/>
        <v>31.526870967741935</v>
      </c>
      <c r="AC11" s="1052">
        <f t="shared" si="4"/>
        <v>34.046096774193551</v>
      </c>
    </row>
    <row r="12" spans="1:29" x14ac:dyDescent="0.2">
      <c r="A12">
        <v>8</v>
      </c>
      <c r="B12" s="3">
        <f>AVERAGEIF('finished water daily demand'!$B$5:$B$369,$A12,'finished water daily demand'!D$5:D$369)</f>
        <v>31.363645161290325</v>
      </c>
      <c r="C12" s="3">
        <f>AVERAGEIF('finished water daily demand'!$B$5:$B$369,$A12,'finished water daily demand'!E$5:E$369)</f>
        <v>31.519803225806452</v>
      </c>
      <c r="D12" s="3">
        <f>AVERAGEIF('finished water daily demand'!$B$5:$B$369,$A12,'finished water daily demand'!F$5:F$369)</f>
        <v>27.919770967741929</v>
      </c>
      <c r="E12" s="3">
        <f>AVERAGEIF('finished water daily demand'!$B$5:$B$369,$A12,'finished water daily demand'!G$5:G$369)</f>
        <v>29.154419354838716</v>
      </c>
      <c r="F12" s="3">
        <f>AVERAGEIF('finished water daily demand'!$B$5:$B$369,$A12,'finished water daily demand'!H$5:H$369)</f>
        <v>28.724322580645154</v>
      </c>
      <c r="G12" s="3">
        <f>AVERAGEIF('finished water daily demand'!$B$5:$B$369,$A12,'finished water daily demand'!I$5:I$369)</f>
        <v>32.368161290322583</v>
      </c>
      <c r="H12" s="3">
        <f>AVERAGEIF('finished water daily demand'!$B$5:$B$369,$A12,'finished water daily demand'!J$5:J$369)</f>
        <v>33.157967741935465</v>
      </c>
      <c r="I12" s="3">
        <f>AVERAGEIF('finished water daily demand'!$B$5:$B$369,$A12,'finished water daily demand'!K$5:K$369)</f>
        <v>36.879677419354849</v>
      </c>
      <c r="J12" s="3">
        <f>AVERAGEIF('finished water daily demand'!$B$5:$B$369,$A12,'finished water daily demand'!L$5:L$369)</f>
        <v>27.784387096774186</v>
      </c>
      <c r="K12" s="3">
        <f>AVERAGEIF('finished water daily demand'!$B$5:$B$369,$A12,'finished water daily demand'!M$5:M$369)</f>
        <v>29.452712903225809</v>
      </c>
      <c r="L12" s="3">
        <f>AVERAGEIF('finished water daily demand'!$B$5:$B$369,$A12,'finished water daily demand'!N$5:N$369)</f>
        <v>28.376096774193549</v>
      </c>
      <c r="M12" s="3">
        <f>AVERAGEIF('finished water daily demand'!$B$5:$B$369,$A12,'finished water daily demand'!O$5:O$369)</f>
        <v>34.035193548387099</v>
      </c>
      <c r="N12" s="3">
        <f>AVERAGEIF('finished water daily demand'!$B$5:$B$369,$A12,'finished water daily demand'!P$5:P$369)</f>
        <v>33.16503258064516</v>
      </c>
      <c r="O12" s="3">
        <f>AVERAGEIF('finished water daily demand'!$B$5:$B$369,$A12,'finished water daily demand'!Q$5:Q$369)</f>
        <v>30.774532258064522</v>
      </c>
      <c r="P12" s="3">
        <f>AVERAGEIF('finished water daily demand'!$B$5:$B$369,$A12,'finished water daily demand'!R$5:R$369)</f>
        <v>28.799161290322584</v>
      </c>
      <c r="Q12" s="3">
        <f>AVERAGEIF('finished water daily demand'!$B$5:$B$369,$A12,'finished water daily demand'!S$5:S$369)</f>
        <v>31.440216589861752</v>
      </c>
      <c r="R12" s="3">
        <f>AVERAGEIF('finished water daily demand'!$B$5:$B$369,$A12,'finished water daily demand'!T$5:T$369)</f>
        <v>31.507433659157705</v>
      </c>
      <c r="S12" s="3">
        <f>AVERAGEIF('finished water daily demand'!$B$5:$B$369,$A12,'finished water daily demand'!U$5:U$369)</f>
        <v>30.276334792626731</v>
      </c>
      <c r="T12" s="3">
        <f>AVERAGEIF('finished water daily demand'!$B$5:$B$369,$A12,'finished water daily demand'!V$5:V$369)</f>
        <v>29.798355913978497</v>
      </c>
      <c r="U12" s="3">
        <f>AVERAGEIF('finished water daily demand'!$B$5:$B$369,$A12,'finished water daily demand'!W$5:W$369)</f>
        <v>31.836890118273548</v>
      </c>
      <c r="V12" s="3">
        <f>AVERAGEIF('finished water daily demand'!$B$5:$B$369,$A12,'finished water daily demand'!X$5:X$369)</f>
        <v>28.981651556243872</v>
      </c>
      <c r="W12" s="3" t="e">
        <f>AVERAGEIF('finished water daily demand'!$B$5:$B$369,$A12,'finished water daily demand'!Y$5:Y$369)</f>
        <v>#DIV/0!</v>
      </c>
      <c r="Y12" s="1052">
        <f t="shared" si="0"/>
        <v>27.784387096774186</v>
      </c>
      <c r="Z12" s="1052">
        <f t="shared" si="1"/>
        <v>28.981651556243872</v>
      </c>
      <c r="AA12" s="1052">
        <f t="shared" si="2"/>
        <v>30.774532258064522</v>
      </c>
      <c r="AB12" s="1052">
        <f t="shared" si="3"/>
        <v>31.836890118273548</v>
      </c>
      <c r="AC12" s="1052">
        <f t="shared" si="4"/>
        <v>36.879677419354849</v>
      </c>
    </row>
    <row r="13" spans="1:29" x14ac:dyDescent="0.2">
      <c r="A13">
        <v>9</v>
      </c>
      <c r="B13" s="3">
        <f>AVERAGEIF('finished water daily demand'!$B$5:$B$369,$A13,'finished water daily demand'!D$5:D$369)</f>
        <v>28.181733333333341</v>
      </c>
      <c r="C13" s="3">
        <f>AVERAGEIF('finished water daily demand'!$B$5:$B$369,$A13,'finished water daily demand'!E$5:E$369)</f>
        <v>29.765933333333336</v>
      </c>
      <c r="D13" s="3">
        <f>AVERAGEIF('finished water daily demand'!$B$5:$B$369,$A13,'finished water daily demand'!F$5:F$369)</f>
        <v>26.105333333333331</v>
      </c>
      <c r="E13" s="3">
        <f>AVERAGEIF('finished water daily demand'!$B$5:$B$369,$A13,'finished water daily demand'!G$5:G$369)</f>
        <v>27.416333333333334</v>
      </c>
      <c r="F13" s="3">
        <f>AVERAGEIF('finished water daily demand'!$B$5:$B$369,$A13,'finished water daily demand'!H$5:H$369)</f>
        <v>26.862333333333336</v>
      </c>
      <c r="G13" s="3">
        <f>AVERAGEIF('finished water daily demand'!$B$5:$B$369,$A13,'finished water daily demand'!I$5:I$369)</f>
        <v>33.50053333333333</v>
      </c>
      <c r="H13" s="3">
        <f>AVERAGEIF('finished water daily demand'!$B$5:$B$369,$A13,'finished water daily demand'!J$5:J$369)</f>
        <v>28.485299999999999</v>
      </c>
      <c r="I13" s="3">
        <f>AVERAGEIF('finished water daily demand'!$B$5:$B$369,$A13,'finished water daily demand'!K$5:K$369)</f>
        <v>34.117600000000003</v>
      </c>
      <c r="J13" s="3">
        <f>AVERAGEIF('finished water daily demand'!$B$5:$B$369,$A13,'finished water daily demand'!L$5:L$369)</f>
        <v>25.843266666666668</v>
      </c>
      <c r="K13" s="3">
        <f>AVERAGEIF('finished water daily demand'!$B$5:$B$369,$A13,'finished water daily demand'!M$5:M$369)</f>
        <v>27.356466666666673</v>
      </c>
      <c r="L13" s="3">
        <f>AVERAGEIF('finished water daily demand'!$B$5:$B$369,$A13,'finished water daily demand'!N$5:N$369)</f>
        <v>31.185133333333329</v>
      </c>
      <c r="M13" s="3">
        <f>AVERAGEIF('finished water daily demand'!$B$5:$B$369,$A13,'finished water daily demand'!O$5:O$369)</f>
        <v>30.891333333333332</v>
      </c>
      <c r="N13" s="3">
        <f>AVERAGEIF('finished water daily demand'!$B$5:$B$369,$A13,'finished water daily demand'!P$5:P$369)</f>
        <v>30.631861333333337</v>
      </c>
      <c r="O13" s="3">
        <f>AVERAGEIF('finished water daily demand'!$B$5:$B$369,$A13,'finished water daily demand'!Q$5:Q$369)</f>
        <v>29.871003333333338</v>
      </c>
      <c r="P13" s="3">
        <f>AVERAGEIF('finished water daily demand'!$B$5:$B$369,$A13,'finished water daily demand'!R$5:R$369)</f>
        <v>29.620333333333331</v>
      </c>
      <c r="Q13" s="3">
        <f>AVERAGEIF('finished water daily demand'!$B$5:$B$369,$A13,'finished water daily demand'!S$5:S$369)</f>
        <v>29.654895238095229</v>
      </c>
      <c r="R13" s="3">
        <f>AVERAGEIF('finished water daily demand'!$B$5:$B$369,$A13,'finished water daily demand'!T$5:T$369)</f>
        <v>30.594001515199992</v>
      </c>
      <c r="S13" s="3">
        <f>AVERAGEIF('finished water daily demand'!$B$5:$B$369,$A13,'finished water daily demand'!U$5:U$369)</f>
        <v>29.799843187403749</v>
      </c>
      <c r="T13" s="3">
        <f>AVERAGEIF('finished water daily demand'!$B$5:$B$369,$A13,'finished water daily demand'!V$5:V$369)</f>
        <v>28.163738161904757</v>
      </c>
      <c r="U13" s="3">
        <f>AVERAGEIF('finished water daily demand'!$B$5:$B$369,$A13,'finished water daily demand'!W$5:W$369)</f>
        <v>32.342553296623997</v>
      </c>
      <c r="V13" s="3">
        <f>AVERAGEIF('finished water daily demand'!$B$5:$B$369,$A13,'finished water daily demand'!X$5:X$369)</f>
        <v>28.955384641089335</v>
      </c>
      <c r="W13" s="3" t="e">
        <f>AVERAGEIF('finished water daily demand'!$B$5:$B$369,$A13,'finished water daily demand'!Y$5:Y$369)</f>
        <v>#DIV/0!</v>
      </c>
      <c r="Y13" s="1052">
        <f t="shared" si="0"/>
        <v>25.843266666666668</v>
      </c>
      <c r="Z13" s="1052">
        <f t="shared" si="1"/>
        <v>28.163738161904757</v>
      </c>
      <c r="AA13" s="1052">
        <f t="shared" si="2"/>
        <v>29.654895238095229</v>
      </c>
      <c r="AB13" s="1052">
        <f t="shared" si="3"/>
        <v>30.631861333333337</v>
      </c>
      <c r="AC13" s="1052">
        <f t="shared" si="4"/>
        <v>34.117600000000003</v>
      </c>
    </row>
    <row r="14" spans="1:29" x14ac:dyDescent="0.2">
      <c r="A14">
        <v>10</v>
      </c>
      <c r="B14" s="3">
        <f>AVERAGEIF('finished water daily demand'!$B$5:$B$369,$A14,'finished water daily demand'!D$5:D$369)</f>
        <v>29.745290322580644</v>
      </c>
      <c r="C14" s="3">
        <f>AVERAGEIF('finished water daily demand'!$B$5:$B$369,$A14,'finished water daily demand'!E$5:E$369)</f>
        <v>30.363258064516131</v>
      </c>
      <c r="D14" s="3">
        <f>AVERAGEIF('finished water daily demand'!$B$5:$B$369,$A14,'finished water daily demand'!F$5:F$369)</f>
        <v>25.442806451612903</v>
      </c>
      <c r="E14" s="3">
        <f>AVERAGEIF('finished water daily demand'!$B$5:$B$369,$A14,'finished water daily demand'!G$5:G$369)</f>
        <v>26.312419354838699</v>
      </c>
      <c r="F14" s="3">
        <f>AVERAGEIF('finished water daily demand'!$B$5:$B$369,$A14,'finished water daily demand'!H$5:H$369)</f>
        <v>26.07170967741936</v>
      </c>
      <c r="G14" s="3">
        <f>AVERAGEIF('finished water daily demand'!$B$5:$B$369,$A14,'finished water daily demand'!I$5:I$369)</f>
        <v>28.70016129032258</v>
      </c>
      <c r="H14" s="3">
        <f>AVERAGEIF('finished water daily demand'!$B$5:$B$369,$A14,'finished water daily demand'!J$5:J$369)</f>
        <v>26.88745161290322</v>
      </c>
      <c r="I14" s="3">
        <f>AVERAGEIF('finished water daily demand'!$B$5:$B$369,$A14,'finished water daily demand'!K$5:K$369)</f>
        <v>27.984380645161295</v>
      </c>
      <c r="J14" s="3">
        <f>AVERAGEIF('finished water daily demand'!$B$5:$B$369,$A14,'finished water daily demand'!L$5:L$369)</f>
        <v>25.633967741935482</v>
      </c>
      <c r="K14" s="3">
        <f>AVERAGEIF('finished water daily demand'!$B$5:$B$369,$A14,'finished water daily demand'!M$5:M$369)</f>
        <v>24.690225806451604</v>
      </c>
      <c r="L14" s="3">
        <f>AVERAGEIF('finished water daily demand'!$B$5:$B$369,$A14,'finished water daily demand'!N$5:N$369)</f>
        <v>25.555322580645164</v>
      </c>
      <c r="M14" s="3">
        <f>AVERAGEIF('finished water daily demand'!$B$5:$B$369,$A14,'finished water daily demand'!O$5:O$369)</f>
        <v>30.532290322580653</v>
      </c>
      <c r="N14" s="3">
        <f>AVERAGEIF('finished water daily demand'!$B$5:$B$369,$A14,'finished water daily demand'!P$5:P$369)</f>
        <v>26.205170322580649</v>
      </c>
      <c r="O14" s="3">
        <f>AVERAGEIF('finished water daily demand'!$B$5:$B$369,$A14,'finished water daily demand'!Q$5:Q$369)</f>
        <v>27.468925806451615</v>
      </c>
      <c r="P14" s="3">
        <f>AVERAGEIF('finished water daily demand'!$B$5:$B$369,$A14,'finished water daily demand'!R$5:R$369)</f>
        <v>27.134193548387088</v>
      </c>
      <c r="Q14" s="3">
        <f>AVERAGEIF('finished water daily demand'!$B$5:$B$369,$A14,'finished water daily demand'!S$5:S$369)</f>
        <v>24.249749308755764</v>
      </c>
      <c r="R14" s="3">
        <f>AVERAGEIF('finished water daily demand'!$B$5:$B$369,$A14,'finished water daily demand'!T$5:T$369)</f>
        <v>27.748717511520749</v>
      </c>
      <c r="S14" s="3">
        <f>AVERAGEIF('finished water daily demand'!$B$5:$B$369,$A14,'finished water daily demand'!U$5:U$369)</f>
        <v>28.152387096774195</v>
      </c>
      <c r="T14" s="3">
        <f>AVERAGEIF('finished water daily demand'!$B$5:$B$369,$A14,'finished water daily demand'!V$5:V$369)</f>
        <v>27.254414746543784</v>
      </c>
      <c r="U14" s="3">
        <f>AVERAGEIF('finished water daily demand'!$B$5:$B$369,$A14,'finished water daily demand'!W$5:W$369)</f>
        <v>28.705579246642586</v>
      </c>
      <c r="V14" s="3">
        <f>AVERAGEIF('finished water daily demand'!$B$5:$B$369,$A14,'finished water daily demand'!X$5:X$369)</f>
        <v>25.530606578295487</v>
      </c>
      <c r="W14" s="3" t="e">
        <f>AVERAGEIF('finished water daily demand'!$B$5:$B$369,$A14,'finished water daily demand'!Y$5:Y$369)</f>
        <v>#DIV/0!</v>
      </c>
      <c r="Y14" s="1052">
        <f t="shared" si="0"/>
        <v>24.249749308755764</v>
      </c>
      <c r="Z14" s="1052">
        <f t="shared" si="1"/>
        <v>25.633967741935482</v>
      </c>
      <c r="AA14" s="1052">
        <f t="shared" si="2"/>
        <v>27.134193548387088</v>
      </c>
      <c r="AB14" s="1052">
        <f t="shared" si="3"/>
        <v>28.152387096774195</v>
      </c>
      <c r="AC14" s="1052">
        <f t="shared" si="4"/>
        <v>30.532290322580653</v>
      </c>
    </row>
    <row r="15" spans="1:29" x14ac:dyDescent="0.2">
      <c r="A15">
        <v>11</v>
      </c>
      <c r="B15" s="3">
        <f>AVERAGEIF('finished water daily demand'!$B$5:$B$369,$A15,'finished water daily demand'!D$5:D$369)</f>
        <v>27.36536666666667</v>
      </c>
      <c r="C15" s="3">
        <f>AVERAGEIF('finished water daily demand'!$B$5:$B$369,$A15,'finished water daily demand'!E$5:E$369)</f>
        <v>29.329500000000003</v>
      </c>
      <c r="D15" s="3">
        <f>AVERAGEIF('finished water daily demand'!$B$5:$B$369,$A15,'finished water daily demand'!F$5:F$369)</f>
        <v>23.309099999999994</v>
      </c>
      <c r="E15" s="3">
        <f>AVERAGEIF('finished water daily demand'!$B$5:$B$369,$A15,'finished water daily demand'!G$5:G$369)</f>
        <v>24.788126666666656</v>
      </c>
      <c r="F15" s="3">
        <f>AVERAGEIF('finished water daily demand'!$B$5:$B$369,$A15,'finished water daily demand'!H$5:H$369)</f>
        <v>24.06763333333333</v>
      </c>
      <c r="G15" s="3">
        <f>AVERAGEIF('finished water daily demand'!$B$5:$B$369,$A15,'finished water daily demand'!I$5:I$369)</f>
        <v>25.701566666666672</v>
      </c>
      <c r="H15" s="3">
        <f>AVERAGEIF('finished water daily demand'!$B$5:$B$369,$A15,'finished water daily demand'!J$5:J$369)</f>
        <v>25.857199999999999</v>
      </c>
      <c r="I15" s="3">
        <f>AVERAGEIF('finished water daily demand'!$B$5:$B$369,$A15,'finished water daily demand'!K$5:K$369)</f>
        <v>23.692453333333333</v>
      </c>
      <c r="J15" s="3">
        <f>AVERAGEIF('finished water daily demand'!$B$5:$B$369,$A15,'finished water daily demand'!L$5:L$369)</f>
        <v>24.317600000000002</v>
      </c>
      <c r="K15" s="3">
        <f>AVERAGEIF('finished water daily demand'!$B$5:$B$369,$A15,'finished water daily demand'!M$5:M$369)</f>
        <v>21.677966666666666</v>
      </c>
      <c r="L15" s="3">
        <f>AVERAGEIF('finished water daily demand'!$B$5:$B$369,$A15,'finished water daily demand'!N$5:N$369)</f>
        <v>25.631700000000006</v>
      </c>
      <c r="M15" s="3">
        <f>AVERAGEIF('finished water daily demand'!$B$5:$B$369,$A15,'finished water daily demand'!O$5:O$369)</f>
        <v>28.532666666666664</v>
      </c>
      <c r="N15" s="3">
        <f>AVERAGEIF('finished water daily demand'!$B$5:$B$369,$A15,'finished water daily demand'!P$5:P$369)</f>
        <v>24.35024666666666</v>
      </c>
      <c r="O15" s="3">
        <f>AVERAGEIF('finished water daily demand'!$B$5:$B$369,$A15,'finished water daily demand'!Q$5:Q$369)</f>
        <v>25.21159999999999</v>
      </c>
      <c r="P15" s="3">
        <f>AVERAGEIF('finished water daily demand'!$B$5:$B$369,$A15,'finished water daily demand'!R$5:R$369)</f>
        <v>25.179900000000007</v>
      </c>
      <c r="Q15" s="3">
        <f>AVERAGEIF('finished water daily demand'!$B$5:$B$369,$A15,'finished water daily demand'!S$5:S$369)</f>
        <v>22.21009882352941</v>
      </c>
      <c r="R15" s="3">
        <f>AVERAGEIF('finished water daily demand'!$B$5:$B$369,$A15,'finished water daily demand'!T$5:T$369)</f>
        <v>26.462844285714286</v>
      </c>
      <c r="S15" s="3">
        <f>AVERAGEIF('finished water daily demand'!$B$5:$B$369,$A15,'finished water daily demand'!U$5:U$369)</f>
        <v>24.566137940910046</v>
      </c>
      <c r="T15" s="3">
        <f>AVERAGEIF('finished water daily demand'!$B$5:$B$369,$A15,'finished water daily demand'!V$5:V$369)</f>
        <v>24.345186101974669</v>
      </c>
      <c r="U15" s="3">
        <f>AVERAGEIF('finished water daily demand'!$B$5:$B$369,$A15,'finished water daily demand'!W$5:W$369)</f>
        <v>24.145861787457331</v>
      </c>
      <c r="V15" s="3">
        <f>AVERAGEIF('finished water daily demand'!$B$5:$B$369,$A15,'finished water daily demand'!X$5:X$369)</f>
        <v>24.028749255889338</v>
      </c>
      <c r="W15" s="3" t="e">
        <f>AVERAGEIF('finished water daily demand'!$B$5:$B$369,$A15,'finished water daily demand'!Y$5:Y$369)</f>
        <v>#DIV/0!</v>
      </c>
      <c r="Y15" s="1052">
        <f t="shared" si="0"/>
        <v>21.677966666666666</v>
      </c>
      <c r="Z15" s="1052">
        <f t="shared" si="1"/>
        <v>24.06763333333333</v>
      </c>
      <c r="AA15" s="1052">
        <f t="shared" si="2"/>
        <v>24.566137940910046</v>
      </c>
      <c r="AB15" s="1052">
        <f t="shared" si="3"/>
        <v>25.701566666666672</v>
      </c>
      <c r="AC15" s="1052">
        <f t="shared" si="4"/>
        <v>29.329500000000003</v>
      </c>
    </row>
    <row r="16" spans="1:29" x14ac:dyDescent="0.2">
      <c r="A16">
        <v>12</v>
      </c>
      <c r="B16" s="3">
        <f>AVERAGEIF('finished water daily demand'!$B$5:$B$369,$A16,'finished water daily demand'!D$5:D$369)</f>
        <v>25.015129032258063</v>
      </c>
      <c r="C16" s="3">
        <f>AVERAGEIF('finished water daily demand'!$B$5:$B$369,$A16,'finished water daily demand'!E$5:E$369)</f>
        <v>24.595967741935485</v>
      </c>
      <c r="D16" s="3">
        <f>AVERAGEIF('finished water daily demand'!$B$5:$B$369,$A16,'finished water daily demand'!F$5:F$369)</f>
        <v>22.513806451612904</v>
      </c>
      <c r="E16" s="3">
        <f>AVERAGEIF('finished water daily demand'!$B$5:$B$369,$A16,'finished water daily demand'!G$5:G$369)</f>
        <v>21.539548387096776</v>
      </c>
      <c r="F16" s="3">
        <f>AVERAGEIF('finished water daily demand'!$B$5:$B$369,$A16,'finished water daily demand'!H$5:H$369)</f>
        <v>23.842967741935485</v>
      </c>
      <c r="G16" s="3">
        <f>AVERAGEIF('finished water daily demand'!$B$5:$B$369,$A16,'finished water daily demand'!I$5:I$369)</f>
        <v>23.260964516129029</v>
      </c>
      <c r="H16" s="3">
        <f>AVERAGEIF('finished water daily demand'!$B$5:$B$369,$A16,'finished water daily demand'!J$5:J$369)</f>
        <v>24.690838709677418</v>
      </c>
      <c r="I16" s="3">
        <f>AVERAGEIF('finished water daily demand'!$B$5:$B$369,$A16,'finished water daily demand'!K$5:K$369)</f>
        <v>21.472903225806455</v>
      </c>
      <c r="J16" s="3">
        <f>AVERAGEIF('finished water daily demand'!$B$5:$B$369,$A16,'finished water daily demand'!L$5:L$369)</f>
        <v>22.736645161290323</v>
      </c>
      <c r="K16" s="3">
        <f>AVERAGEIF('finished water daily demand'!$B$5:$B$369,$A16,'finished water daily demand'!M$5:M$369)</f>
        <v>19.737193548387101</v>
      </c>
      <c r="L16" s="3">
        <f>AVERAGEIF('finished water daily demand'!$B$5:$B$369,$A16,'finished water daily demand'!N$5:N$369)</f>
        <v>20.211451612903225</v>
      </c>
      <c r="M16" s="3">
        <f>AVERAGEIF('finished water daily demand'!$B$5:$B$369,$A16,'finished water daily demand'!O$5:O$369)</f>
        <v>27.735709677419354</v>
      </c>
      <c r="N16" s="3">
        <f>AVERAGEIF('finished water daily demand'!$B$5:$B$369,$A16,'finished water daily demand'!P$5:P$369)</f>
        <v>22.493450000000003</v>
      </c>
      <c r="O16" s="3">
        <f>AVERAGEIF('finished water daily demand'!$B$5:$B$369,$A16,'finished water daily demand'!Q$5:Q$369)</f>
        <v>23.908064516129031</v>
      </c>
      <c r="P16" s="3">
        <f>AVERAGEIF('finished water daily demand'!$B$5:$B$369,$A16,'finished water daily demand'!R$5:R$369)</f>
        <v>24.21806451612904</v>
      </c>
      <c r="Q16" s="3">
        <f>AVERAGEIF('finished water daily demand'!$B$5:$B$369,$A16,'finished water daily demand'!S$5:S$369)</f>
        <v>19.983910815939272</v>
      </c>
      <c r="R16" s="3">
        <f>AVERAGEIF('finished water daily demand'!$B$5:$B$369,$A16,'finished water daily demand'!T$5:T$369)</f>
        <v>24.554897695852535</v>
      </c>
      <c r="S16" s="3">
        <f>AVERAGEIF('finished water daily demand'!$B$5:$B$369,$A16,'finished water daily demand'!U$5:U$369)</f>
        <v>22.002789502713767</v>
      </c>
      <c r="T16" s="3">
        <f>AVERAGEIF('finished water daily demand'!$B$5:$B$369,$A16,'finished water daily demand'!V$5:V$369)</f>
        <v>22.337673390472244</v>
      </c>
      <c r="U16" s="3">
        <f>AVERAGEIF('finished water daily demand'!$B$5:$B$369,$A16,'finished water daily demand'!W$5:W$369)</f>
        <v>22.802798087606455</v>
      </c>
      <c r="V16" s="3">
        <f>AVERAGEIF('finished water daily demand'!$B$5:$B$369,$A16,'finished water daily demand'!X$5:X$369)</f>
        <v>23.323867489841298</v>
      </c>
      <c r="W16" s="3" t="e">
        <f>AVERAGEIF('finished water daily demand'!$B$5:$B$369,$A16,'finished water daily demand'!Y$5:Y$369)</f>
        <v>#DIV/0!</v>
      </c>
      <c r="Y16" s="1052">
        <f t="shared" si="0"/>
        <v>19.737193548387101</v>
      </c>
      <c r="Z16" s="1052">
        <f t="shared" si="1"/>
        <v>22.002789502713767</v>
      </c>
      <c r="AA16" s="1052">
        <f t="shared" si="2"/>
        <v>22.802798087606455</v>
      </c>
      <c r="AB16" s="1052">
        <f t="shared" si="3"/>
        <v>24.21806451612904</v>
      </c>
      <c r="AC16" s="1052">
        <f t="shared" si="4"/>
        <v>27.735709677419354</v>
      </c>
    </row>
    <row r="18" spans="1:29" x14ac:dyDescent="0.2">
      <c r="A18" t="s">
        <v>130</v>
      </c>
      <c r="B18" s="3">
        <f t="shared" ref="B18:S18" si="5">AVERAGEIF(B5:B16,"&gt;0")</f>
        <v>29.018039381720428</v>
      </c>
      <c r="C18" s="3">
        <f t="shared" si="5"/>
        <v>28.678754266545059</v>
      </c>
      <c r="D18" s="3">
        <f t="shared" si="5"/>
        <v>27.162393882808498</v>
      </c>
      <c r="E18" s="3">
        <f t="shared" si="5"/>
        <v>25.798641027905784</v>
      </c>
      <c r="F18" s="3">
        <f t="shared" si="5"/>
        <v>26.727809863031229</v>
      </c>
      <c r="G18" s="3">
        <f t="shared" si="5"/>
        <v>27.650316794674861</v>
      </c>
      <c r="H18" s="3">
        <f t="shared" si="5"/>
        <v>27.225438543266762</v>
      </c>
      <c r="I18" s="3">
        <f t="shared" si="5"/>
        <v>28.72722228238608</v>
      </c>
      <c r="J18" s="3">
        <f t="shared" si="5"/>
        <v>24.337093669994882</v>
      </c>
      <c r="K18" s="3">
        <f t="shared" si="5"/>
        <v>26.084506550819256</v>
      </c>
      <c r="L18" s="3">
        <f t="shared" si="5"/>
        <v>24.763611859959038</v>
      </c>
      <c r="M18" s="3">
        <f t="shared" si="5"/>
        <v>27.77709735023042</v>
      </c>
      <c r="N18" s="3">
        <f t="shared" si="5"/>
        <v>27.582613101382492</v>
      </c>
      <c r="O18" s="3">
        <f t="shared" si="5"/>
        <v>26.578059273592554</v>
      </c>
      <c r="P18" s="3">
        <f t="shared" si="5"/>
        <v>26.677390514400926</v>
      </c>
      <c r="Q18" s="3">
        <f t="shared" si="5"/>
        <v>26.858509264718432</v>
      </c>
      <c r="R18" s="3">
        <f t="shared" si="5"/>
        <v>26.231567214045821</v>
      </c>
      <c r="S18" s="3">
        <f t="shared" si="5"/>
        <v>26.968874312658187</v>
      </c>
      <c r="T18" s="3">
        <f t="shared" ref="T18:U18" si="6">AVERAGEIF(T5:T16,"&gt;0")</f>
        <v>26.20254249128455</v>
      </c>
      <c r="U18" s="3">
        <f t="shared" si="6"/>
        <v>27.279376776129663</v>
      </c>
      <c r="V18" s="3">
        <f t="shared" ref="V18:W18" si="7">AVERAGEIF(V5:V16,"&gt;0")</f>
        <v>25.90929008578647</v>
      </c>
      <c r="W18" s="3">
        <f t="shared" si="7"/>
        <v>23.913625101373334</v>
      </c>
    </row>
    <row r="20" spans="1:29" x14ac:dyDescent="0.2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9" x14ac:dyDescent="0.2">
      <c r="A21" t="s">
        <v>138</v>
      </c>
    </row>
    <row r="22" spans="1:29" x14ac:dyDescent="0.2">
      <c r="A22" s="1074">
        <v>42942</v>
      </c>
      <c r="B22" s="1074"/>
    </row>
    <row r="23" spans="1:29" ht="13.15" customHeight="1" x14ac:dyDescent="0.2">
      <c r="B23" s="1075" t="s">
        <v>132</v>
      </c>
      <c r="C23" s="1075"/>
      <c r="D23" s="1075"/>
      <c r="E23" s="1075"/>
      <c r="F23" s="1075"/>
      <c r="G23" s="1075"/>
      <c r="H23" s="1075"/>
      <c r="I23" s="1075"/>
      <c r="J23" s="1075"/>
      <c r="K23" s="1075"/>
      <c r="L23" s="1075"/>
      <c r="M23" s="1075"/>
      <c r="N23" s="1075"/>
      <c r="O23" s="1075"/>
      <c r="P23" s="1075"/>
      <c r="Q23" s="1075"/>
      <c r="R23" s="1075"/>
      <c r="S23" s="1075"/>
      <c r="T23" s="1075"/>
      <c r="U23" s="1063"/>
      <c r="V23" s="1066"/>
      <c r="W23" s="1069"/>
      <c r="Y23" s="1072" t="s">
        <v>134</v>
      </c>
      <c r="Z23" s="1072"/>
      <c r="AA23" s="1072"/>
      <c r="AB23" s="1072"/>
      <c r="AC23" s="1072"/>
    </row>
    <row r="24" spans="1:29" x14ac:dyDescent="0.2">
      <c r="A24" s="1057" t="s">
        <v>125</v>
      </c>
      <c r="D24" s="1058">
        <v>2002</v>
      </c>
      <c r="E24" s="1058">
        <v>2003</v>
      </c>
      <c r="F24" s="1058">
        <v>2004</v>
      </c>
      <c r="G24" s="1058">
        <v>2005</v>
      </c>
      <c r="H24" s="1058">
        <v>2006</v>
      </c>
      <c r="I24" s="1058">
        <v>2007</v>
      </c>
      <c r="J24" s="1058">
        <v>2008</v>
      </c>
      <c r="K24" s="1058">
        <v>2009</v>
      </c>
      <c r="L24" s="1058">
        <v>2010</v>
      </c>
      <c r="M24" s="1058">
        <v>2011</v>
      </c>
      <c r="N24" s="1058">
        <v>2012</v>
      </c>
      <c r="O24" s="1058">
        <v>2013</v>
      </c>
      <c r="P24" s="1058">
        <v>2014</v>
      </c>
      <c r="Q24" s="1058">
        <v>2015</v>
      </c>
      <c r="R24" s="1058">
        <v>2016</v>
      </c>
      <c r="S24" s="1058">
        <v>2017</v>
      </c>
      <c r="T24" s="1061">
        <v>2018</v>
      </c>
      <c r="U24" s="1064">
        <v>2019</v>
      </c>
      <c r="V24" s="1067">
        <v>2020</v>
      </c>
      <c r="W24" s="1070">
        <v>2021</v>
      </c>
      <c r="Y24" s="20" t="s">
        <v>121</v>
      </c>
      <c r="Z24" s="20" t="s">
        <v>127</v>
      </c>
      <c r="AA24" s="20" t="s">
        <v>122</v>
      </c>
      <c r="AB24" s="20" t="s">
        <v>128</v>
      </c>
      <c r="AC24" s="20" t="s">
        <v>123</v>
      </c>
    </row>
    <row r="25" spans="1:29" x14ac:dyDescent="0.2">
      <c r="A25">
        <v>1</v>
      </c>
      <c r="B25" s="3">
        <f>B5/'finished water daily demand'!D$371</f>
        <v>0.94268919473050561</v>
      </c>
      <c r="C25" s="3">
        <f>C5/'finished water daily demand'!E$371</f>
        <v>0.90864635001563432</v>
      </c>
      <c r="D25" s="3">
        <f>D5/'finished water daily demand'!F$371</f>
        <v>0.92010466307631711</v>
      </c>
      <c r="E25" s="3">
        <f>E5/'finished water daily demand'!G$371</f>
        <v>0.94397572713279976</v>
      </c>
      <c r="F25" s="3">
        <f>F5/'finished water daily demand'!H$371</f>
        <v>0.82483210692083386</v>
      </c>
      <c r="G25" s="3">
        <f>G5/'finished water daily demand'!I$371</f>
        <v>0.8703649668957264</v>
      </c>
      <c r="H25" s="3">
        <f>H5/'finished water daily demand'!J$371</f>
        <v>0.8609631992816601</v>
      </c>
      <c r="I25" s="3">
        <f>I5/'finished water daily demand'!K$371</f>
        <v>0.82834991972705019</v>
      </c>
      <c r="J25" s="3">
        <f>J5/'finished water daily demand'!L$371</f>
        <v>0.86448571117307993</v>
      </c>
      <c r="K25" s="3">
        <f>K5/'finished water daily demand'!M$371</f>
        <v>0.91798924732244169</v>
      </c>
      <c r="L25" s="3">
        <f>L5/'finished water daily demand'!N$371</f>
        <v>0.82928509133911821</v>
      </c>
      <c r="M25" s="3">
        <f>M5/'finished water daily demand'!O$371</f>
        <v>0.71800795132036777</v>
      </c>
      <c r="N25" s="3">
        <f>N5/'finished water daily demand'!P$371</f>
        <v>0.91275426661047843</v>
      </c>
      <c r="O25" s="3">
        <f>O5/'finished water daily demand'!Q$371</f>
        <v>0.89842411021685153</v>
      </c>
      <c r="P25" s="3">
        <f>P5/'finished water daily demand'!R$371</f>
        <v>0.88176165555710251</v>
      </c>
      <c r="Q25" s="3">
        <f>Q5/'finished water daily demand'!S$371</f>
        <v>0.92608618584961577</v>
      </c>
      <c r="R25" s="3">
        <f>R5/'finished water daily demand'!T$371</f>
        <v>0.82997735580951371</v>
      </c>
      <c r="S25" s="3">
        <f>S5/'finished water daily demand'!U$371</f>
        <v>0.93151131739004711</v>
      </c>
      <c r="T25" s="3">
        <f>T5/'finished water daily demand'!V$371</f>
        <v>0.85862877468259691</v>
      </c>
      <c r="U25" s="3">
        <f>U5/'finished water daily demand'!W$371</f>
        <v>0.85517165025793185</v>
      </c>
      <c r="V25" s="3">
        <f>V5/'finished water daily demand'!X$371</f>
        <v>0.89557271943626982</v>
      </c>
      <c r="W25" s="3">
        <f>W5/'finished water daily demand'!X$371</f>
        <v>0.92258904185165391</v>
      </c>
      <c r="Y25" s="1052">
        <f>_xlfn.QUARTILE.INC($B25:$V25,0)</f>
        <v>0.71800795132036777</v>
      </c>
      <c r="Z25" s="1052">
        <f>_xlfn.QUARTILE.INC($B25:$V25,1)</f>
        <v>0.85517165025793185</v>
      </c>
      <c r="AA25" s="1052">
        <f>_xlfn.QUARTILE.INC($B25:$V25,2)</f>
        <v>0.88176165555710251</v>
      </c>
      <c r="AB25" s="1052">
        <f>_xlfn.QUARTILE.INC($B25:$V25,3)</f>
        <v>0.91798924732244169</v>
      </c>
      <c r="AC25" s="1052">
        <f>_xlfn.QUARTILE.INC($B25:$V25,4)</f>
        <v>0.94397572713279976</v>
      </c>
    </row>
    <row r="26" spans="1:29" x14ac:dyDescent="0.2">
      <c r="A26">
        <v>2</v>
      </c>
      <c r="B26" s="3">
        <f>B6/'finished water daily demand'!D$371</f>
        <v>0.97127533427310175</v>
      </c>
      <c r="C26" s="3">
        <f>C6/'finished water daily demand'!E$371</f>
        <v>0.91171679755498181</v>
      </c>
      <c r="D26" s="3">
        <f>D6/'finished water daily demand'!F$371</f>
        <v>0.93621449152879166</v>
      </c>
      <c r="E26" s="3">
        <f>E6/'finished water daily demand'!G$371</f>
        <v>0.94385578216601262</v>
      </c>
      <c r="F26" s="3">
        <f>F6/'finished water daily demand'!H$371</f>
        <v>0.88556587758155403</v>
      </c>
      <c r="G26" s="3">
        <f>G6/'finished water daily demand'!I$371</f>
        <v>0.86201615445553903</v>
      </c>
      <c r="H26" s="3">
        <f>H6/'finished water daily demand'!J$371</f>
        <v>0.89333555128962805</v>
      </c>
      <c r="I26" s="3">
        <f>I6/'finished water daily demand'!K$371</f>
        <v>0.84782541911285614</v>
      </c>
      <c r="J26" s="3">
        <f>J6/'finished water daily demand'!L$371</f>
        <v>0.90204906713006872</v>
      </c>
      <c r="K26" s="3">
        <f>K6/'finished water daily demand'!M$371</f>
        <v>0.94158018881927663</v>
      </c>
      <c r="L26" s="3">
        <f>L6/'finished water daily demand'!N$371</f>
        <v>0.76116182315121939</v>
      </c>
      <c r="M26" s="3">
        <f>M6/'finished water daily demand'!O$371</f>
        <v>0.73659280538056571</v>
      </c>
      <c r="N26" s="3">
        <f>N6/'finished water daily demand'!P$371</f>
        <v>0.91312206402438578</v>
      </c>
      <c r="O26" s="3">
        <f>O6/'finished water daily demand'!Q$371</f>
        <v>0.91321717717973239</v>
      </c>
      <c r="P26" s="3">
        <f>P6/'finished water daily demand'!R$371</f>
        <v>0.87556837393931064</v>
      </c>
      <c r="Q26" s="3">
        <f>Q6/'finished water daily demand'!S$371</f>
        <v>0.9717011508696809</v>
      </c>
      <c r="R26" s="3">
        <f>R6/'finished water daily demand'!T$371</f>
        <v>0.86203081673187232</v>
      </c>
      <c r="S26" s="3">
        <f>S6/'finished water daily demand'!U$371</f>
        <v>0.97905828716419685</v>
      </c>
      <c r="T26" s="3">
        <f>T6/'finished water daily demand'!V$371</f>
        <v>0.90692601447868659</v>
      </c>
      <c r="U26" s="3">
        <f>U6/'finished water daily demand'!W$371</f>
        <v>0.86579435020026196</v>
      </c>
      <c r="V26" s="3">
        <f>V6/'finished water daily demand'!X$371</f>
        <v>0.92601234629502982</v>
      </c>
      <c r="W26" s="3" t="e">
        <f>W6/'finished water daily demand'!X$371</f>
        <v>#DIV/0!</v>
      </c>
      <c r="Y26" s="1052">
        <f t="shared" ref="Y26:Y36" si="8">_xlfn.QUARTILE.INC($B26:$V26,0)</f>
        <v>0.73659280538056571</v>
      </c>
      <c r="Z26" s="1052">
        <f t="shared" ref="Z26:Z36" si="9">_xlfn.QUARTILE.INC($B26:$V26,1)</f>
        <v>0.86579435020026196</v>
      </c>
      <c r="AA26" s="1052">
        <f t="shared" ref="AA26:AA36" si="10">_xlfn.QUARTILE.INC($B26:$V26,2)</f>
        <v>0.90692601447868659</v>
      </c>
      <c r="AB26" s="1052">
        <f t="shared" ref="AB26:AB36" si="11">_xlfn.QUARTILE.INC($B26:$V26,3)</f>
        <v>0.93621449152879166</v>
      </c>
      <c r="AC26" s="1052">
        <f t="shared" ref="AC26:AC36" si="12">_xlfn.QUARTILE.INC($B26:$V26,4)</f>
        <v>0.97905828716419685</v>
      </c>
    </row>
    <row r="27" spans="1:29" x14ac:dyDescent="0.2">
      <c r="A27">
        <v>3</v>
      </c>
      <c r="B27" s="3">
        <f>B7/'finished water daily demand'!D$371</f>
        <v>0.98317340016680532</v>
      </c>
      <c r="C27" s="3">
        <f>C7/'finished water daily demand'!E$371</f>
        <v>0.89387624698133705</v>
      </c>
      <c r="D27" s="3">
        <f>D7/'finished water daily demand'!F$371</f>
        <v>0.9262481633642714</v>
      </c>
      <c r="E27" s="3">
        <f>E7/'finished water daily demand'!G$371</f>
        <v>0.95153757208021217</v>
      </c>
      <c r="F27" s="3">
        <f>F7/'finished water daily demand'!H$371</f>
        <v>0.93645443468895506</v>
      </c>
      <c r="G27" s="3">
        <f>G7/'finished water daily demand'!I$371</f>
        <v>0.8519039904816158</v>
      </c>
      <c r="H27" s="3">
        <f>H7/'finished water daily demand'!J$371</f>
        <v>0.9686769835786031</v>
      </c>
      <c r="I27" s="3">
        <f>I7/'finished water daily demand'!K$371</f>
        <v>0.90003482415632552</v>
      </c>
      <c r="J27" s="3">
        <f>J7/'finished water daily demand'!L$371</f>
        <v>0.89099719107257058</v>
      </c>
      <c r="K27" s="3">
        <f>K7/'finished water daily demand'!M$371</f>
        <v>1.0008622892257857</v>
      </c>
      <c r="L27" s="3">
        <f>L7/'finished water daily demand'!N$371</f>
        <v>0.87924124044430052</v>
      </c>
      <c r="M27" s="3">
        <f>M7/'finished water daily demand'!O$371</f>
        <v>0.75023734718048052</v>
      </c>
      <c r="N27" s="3">
        <f>N7/'finished water daily demand'!P$371</f>
        <v>0.92662905171118837</v>
      </c>
      <c r="O27" s="3">
        <f>O7/'finished water daily demand'!Q$371</f>
        <v>0.88639231546788766</v>
      </c>
      <c r="P27" s="3">
        <f>P7/'finished water daily demand'!R$371</f>
        <v>0.93288054315094138</v>
      </c>
      <c r="Q27" s="3">
        <f>Q7/'finished water daily demand'!S$371</f>
        <v>0.97356493257889243</v>
      </c>
      <c r="R27" s="3">
        <f>R7/'finished water daily demand'!T$371</f>
        <v>0.89986377052665023</v>
      </c>
      <c r="S27" s="3">
        <f>S7/'finished water daily demand'!U$371</f>
        <v>0.97364620100752908</v>
      </c>
      <c r="T27" s="3">
        <f>T7/'finished water daily demand'!V$371</f>
        <v>0.87678040625794063</v>
      </c>
      <c r="U27" s="3">
        <f>U7/'finished water daily demand'!W$371</f>
        <v>0.95518969757279948</v>
      </c>
      <c r="V27" s="3">
        <f>V7/'finished water daily demand'!X$371</f>
        <v>0.94634327695814524</v>
      </c>
      <c r="W27" s="3" t="e">
        <f>W7/'finished water daily demand'!X$371</f>
        <v>#DIV/0!</v>
      </c>
      <c r="Y27" s="1052">
        <f t="shared" si="8"/>
        <v>0.75023734718048052</v>
      </c>
      <c r="Z27" s="1052">
        <f t="shared" si="9"/>
        <v>0.89099719107257058</v>
      </c>
      <c r="AA27" s="1052">
        <f t="shared" si="10"/>
        <v>0.92662905171118837</v>
      </c>
      <c r="AB27" s="1052">
        <f t="shared" si="11"/>
        <v>0.95518969757279948</v>
      </c>
      <c r="AC27" s="1052">
        <f t="shared" si="12"/>
        <v>1.0008622892257857</v>
      </c>
    </row>
    <row r="28" spans="1:29" x14ac:dyDescent="0.2">
      <c r="A28">
        <v>4</v>
      </c>
      <c r="B28" s="3">
        <f>B8/'finished water daily demand'!D$371</f>
        <v>0.91640634457606474</v>
      </c>
      <c r="C28" s="3">
        <f>C8/'finished water daily demand'!E$371</f>
        <v>0.99437054992955631</v>
      </c>
      <c r="D28" s="3">
        <f>D8/'finished water daily demand'!F$371</f>
        <v>1.047812868298597</v>
      </c>
      <c r="E28" s="3">
        <f>E8/'finished water daily demand'!G$371</f>
        <v>0.96172914755784855</v>
      </c>
      <c r="F28" s="3">
        <f>F8/'finished water daily demand'!H$371</f>
        <v>0.99510035371966932</v>
      </c>
      <c r="G28" s="3">
        <f>G8/'finished water daily demand'!I$371</f>
        <v>0.9146933848014086</v>
      </c>
      <c r="H28" s="3">
        <f>H8/'finished water daily demand'!J$371</f>
        <v>0.96724388596189925</v>
      </c>
      <c r="I28" s="3">
        <f>I8/'finished water daily demand'!K$371</f>
        <v>0.98440544304354949</v>
      </c>
      <c r="J28" s="3">
        <f>J8/'finished water daily demand'!L$371</f>
        <v>0.93467331612863691</v>
      </c>
      <c r="K28" s="3">
        <f>K8/'finished water daily demand'!M$371</f>
        <v>1.0224272897279512</v>
      </c>
      <c r="L28" s="3">
        <f>L8/'finished water daily demand'!N$371</f>
        <v>0.98085280266343977</v>
      </c>
      <c r="M28" s="3">
        <f>M8/'finished water daily demand'!O$371</f>
        <v>0.90019707498336721</v>
      </c>
      <c r="N28" s="3">
        <f>N8/'finished water daily demand'!P$371</f>
        <v>0.95151496251270906</v>
      </c>
      <c r="O28" s="3">
        <f>O8/'finished water daily demand'!Q$371</f>
        <v>0.98030853939807328</v>
      </c>
      <c r="P28" s="3">
        <f>P8/'finished water daily demand'!R$371</f>
        <v>0.92599895552920342</v>
      </c>
      <c r="Q28" s="3">
        <f>Q8/'finished water daily demand'!S$371</f>
        <v>0.98314674594772478</v>
      </c>
      <c r="R28" s="3">
        <f>R8/'finished water daily demand'!T$371</f>
        <v>0.93800878019028189</v>
      </c>
      <c r="S28" s="3">
        <f>S8/'finished water daily demand'!U$371</f>
        <v>0.96983558501179257</v>
      </c>
      <c r="T28" s="3">
        <f>T8/'finished water daily demand'!V$371</f>
        <v>0.92594315614804301</v>
      </c>
      <c r="U28" s="3">
        <f>U8/'finished water daily demand'!W$371</f>
        <v>0.92413535086888932</v>
      </c>
      <c r="V28" s="3">
        <f>V8/'finished water daily demand'!X$371</f>
        <v>0.94524775711930009</v>
      </c>
      <c r="W28" s="3" t="e">
        <f>W8/'finished water daily demand'!X$371</f>
        <v>#DIV/0!</v>
      </c>
      <c r="Y28" s="1052">
        <f t="shared" si="8"/>
        <v>0.90019707498336721</v>
      </c>
      <c r="Z28" s="1052">
        <f t="shared" si="9"/>
        <v>0.92599895552920342</v>
      </c>
      <c r="AA28" s="1052">
        <f t="shared" si="10"/>
        <v>0.96172914755784855</v>
      </c>
      <c r="AB28" s="1052">
        <f t="shared" si="11"/>
        <v>0.98314674594772478</v>
      </c>
      <c r="AC28" s="1052">
        <f t="shared" si="12"/>
        <v>1.047812868298597</v>
      </c>
    </row>
    <row r="29" spans="1:29" x14ac:dyDescent="0.2">
      <c r="A29">
        <v>5</v>
      </c>
      <c r="B29" s="3">
        <f>B9/'finished water daily demand'!D$371</f>
        <v>1.0928351854151699</v>
      </c>
      <c r="C29" s="3">
        <f>C9/'finished water daily demand'!E$371</f>
        <v>1.0660086040302008</v>
      </c>
      <c r="D29" s="3">
        <f>D9/'finished water daily demand'!F$371</f>
        <v>1.1510162654263818</v>
      </c>
      <c r="E29" s="3">
        <f>E9/'finished water daily demand'!G$371</f>
        <v>1.0259211285282135</v>
      </c>
      <c r="F29" s="3">
        <f>F9/'finished water daily demand'!H$371</f>
        <v>1.1975215517981903</v>
      </c>
      <c r="G29" s="3">
        <f>G9/'finished water daily demand'!I$371</f>
        <v>1.0157536089848758</v>
      </c>
      <c r="H29" s="3">
        <f>H9/'finished water daily demand'!J$371</f>
        <v>0.98996092805205971</v>
      </c>
      <c r="I29" s="3">
        <f>I9/'finished water daily demand'!K$371</f>
        <v>1.0844503023381959</v>
      </c>
      <c r="J29" s="3">
        <f>J9/'finished water daily demand'!L$371</f>
        <v>0.95341556813214812</v>
      </c>
      <c r="K29" s="3">
        <f>K9/'finished water daily demand'!M$371</f>
        <v>1.0796973875985263</v>
      </c>
      <c r="L29" s="3">
        <f>L9/'finished water daily demand'!N$371</f>
        <v>0.87924124044430052</v>
      </c>
      <c r="M29" s="3">
        <f>M9/'finished water daily demand'!O$371</f>
        <v>1.0017388823355438</v>
      </c>
      <c r="N29" s="3">
        <f>N9/'finished water daily demand'!P$371</f>
        <v>1.0307268733185913</v>
      </c>
      <c r="O29" s="3">
        <f>O9/'finished water daily demand'!Q$371</f>
        <v>1.0365896986433736</v>
      </c>
      <c r="P29" s="3">
        <f>P9/'finished water daily demand'!R$371</f>
        <v>1.051560000942904</v>
      </c>
      <c r="Q29" s="3">
        <f>Q9/'finished water daily demand'!S$371</f>
        <v>1.0855762768305486</v>
      </c>
      <c r="R29" s="3">
        <f>R9/'finished water daily demand'!T$371</f>
        <v>0.91705672159313756</v>
      </c>
      <c r="S29" s="3">
        <f>S9/'finished water daily demand'!U$371</f>
        <v>1.0047141433959461</v>
      </c>
      <c r="T29" s="3">
        <f>T9/'finished water daily demand'!V$371</f>
        <v>1.0685471900266945</v>
      </c>
      <c r="U29" s="3">
        <f>U9/'finished water daily demand'!W$371</f>
        <v>1.0870745117665948</v>
      </c>
      <c r="V29" s="3">
        <f>V9/'finished water daily demand'!X$371</f>
        <v>0.98625401403228141</v>
      </c>
      <c r="W29" s="3" t="e">
        <f>W9/'finished water daily demand'!X$371</f>
        <v>#DIV/0!</v>
      </c>
      <c r="Y29" s="1052">
        <f t="shared" si="8"/>
        <v>0.87924124044430052</v>
      </c>
      <c r="Z29" s="1052">
        <f t="shared" si="9"/>
        <v>1.0017388823355438</v>
      </c>
      <c r="AA29" s="1052">
        <f t="shared" si="10"/>
        <v>1.0365896986433736</v>
      </c>
      <c r="AB29" s="1052">
        <f t="shared" si="11"/>
        <v>1.0844503023381959</v>
      </c>
      <c r="AC29" s="1052">
        <f t="shared" si="12"/>
        <v>1.1975215517981903</v>
      </c>
    </row>
    <row r="30" spans="1:29" x14ac:dyDescent="0.2">
      <c r="A30">
        <v>6</v>
      </c>
      <c r="B30" s="3">
        <f>B10/'finished water daily demand'!D$371</f>
        <v>1.1177962690171437</v>
      </c>
      <c r="C30" s="3">
        <f>C10/'finished water daily demand'!E$371</f>
        <v>1.0474748249477885</v>
      </c>
      <c r="D30" s="3">
        <f>D10/'finished water daily demand'!F$371</f>
        <v>1.326998674937486</v>
      </c>
      <c r="E30" s="3">
        <f>E10/'finished water daily demand'!G$371</f>
        <v>1.0391539822186671</v>
      </c>
      <c r="F30" s="3">
        <f>F10/'finished water daily demand'!H$371</f>
        <v>1.1389471036009977</v>
      </c>
      <c r="G30" s="3">
        <f>G10/'finished water daily demand'!I$371</f>
        <v>1.1247415754060128</v>
      </c>
      <c r="H30" s="3">
        <f>H10/'finished water daily demand'!J$371</f>
        <v>1.0769454504135565</v>
      </c>
      <c r="I30" s="3">
        <f>I10/'finished water daily demand'!K$371</f>
        <v>1.1560271967691975</v>
      </c>
      <c r="J30" s="3">
        <f>J10/'finished water daily demand'!L$371</f>
        <v>1.1609708601587037</v>
      </c>
      <c r="K30" s="3">
        <f>K10/'finished water daily demand'!M$371</f>
        <v>1.1778883217157476</v>
      </c>
      <c r="L30" s="3">
        <f>L10/'finished water daily demand'!N$371</f>
        <v>1.1516874734953084</v>
      </c>
      <c r="M30" s="3">
        <f>M10/'finished water daily demand'!O$371</f>
        <v>1.1972751704758351</v>
      </c>
      <c r="N30" s="3">
        <f>N10/'finished water daily demand'!P$371</f>
        <v>1.0847282650006851</v>
      </c>
      <c r="O30" s="3">
        <f>O10/'finished water daily demand'!Q$371</f>
        <v>1.0460301788265489</v>
      </c>
      <c r="P30" s="3">
        <f>P10/'finished water daily demand'!R$371</f>
        <v>1.1249562556882984</v>
      </c>
      <c r="Q30" s="3">
        <f>Q10/'finished water daily demand'!S$371</f>
        <v>1.1870840651429453</v>
      </c>
      <c r="R30" s="3">
        <f>R10/'finished water daily demand'!T$371</f>
        <v>1.0662980456696538</v>
      </c>
      <c r="S30" s="3">
        <f>S10/'finished water daily demand'!U$371</f>
        <v>1.0452009521078804</v>
      </c>
      <c r="T30" s="3">
        <f>T10/'finished water daily demand'!V$371</f>
        <v>1.1557154040058581</v>
      </c>
      <c r="U30" s="3">
        <f>U10/'finished water daily demand'!W$371</f>
        <v>1.0384128682049818</v>
      </c>
      <c r="V30" s="3">
        <f>V10/'finished water daily demand'!X$371</f>
        <v>1.077055724481623</v>
      </c>
      <c r="W30" s="3" t="e">
        <f>W10/'finished water daily demand'!X$371</f>
        <v>#DIV/0!</v>
      </c>
      <c r="Y30" s="1052">
        <f t="shared" si="8"/>
        <v>1.0384128682049818</v>
      </c>
      <c r="Z30" s="1052">
        <f t="shared" si="9"/>
        <v>1.0662980456696538</v>
      </c>
      <c r="AA30" s="1052">
        <f t="shared" si="10"/>
        <v>1.1247415754060128</v>
      </c>
      <c r="AB30" s="1052">
        <f t="shared" si="11"/>
        <v>1.1560271967691975</v>
      </c>
      <c r="AC30" s="1052">
        <f t="shared" si="12"/>
        <v>1.326998674937486</v>
      </c>
    </row>
    <row r="31" spans="1:29" x14ac:dyDescent="0.2">
      <c r="A31">
        <v>7</v>
      </c>
      <c r="B31" s="3">
        <f>B11/'finished water daily demand'!D$371</f>
        <v>1.0909994139706569</v>
      </c>
      <c r="C31" s="3">
        <f>C11/'finished water daily demand'!E$371</f>
        <v>1.0988284318199679</v>
      </c>
      <c r="D31" s="3">
        <f>D11/'finished water daily demand'!F$371</f>
        <v>1.0790009003422907</v>
      </c>
      <c r="E31" s="3">
        <f>E11/'finished water daily demand'!G$371</f>
        <v>1.1226689976446527</v>
      </c>
      <c r="F31" s="3">
        <f>F11/'finished water daily demand'!H$371</f>
        <v>1.1679873754691454</v>
      </c>
      <c r="G31" s="3">
        <f>G11/'finished water daily demand'!I$371</f>
        <v>1.1652800561323602</v>
      </c>
      <c r="H31" s="3">
        <f>H11/'finished water daily demand'!J$371</f>
        <v>1.1292507705960457</v>
      </c>
      <c r="I31" s="3">
        <f>I11/'finished water daily demand'!K$371</f>
        <v>1.1753907565290218</v>
      </c>
      <c r="J31" s="3">
        <f>J11/'finished water daily demand'!L$371</f>
        <v>1.1006232466664663</v>
      </c>
      <c r="K31" s="3">
        <f>K11/'finished water daily demand'!M$371</f>
        <v>1.1455148780613715</v>
      </c>
      <c r="L31" s="3">
        <f>L11/'finished water daily demand'!N$371</f>
        <v>1.2248801305167416</v>
      </c>
      <c r="M31" s="3">
        <f>M11/'finished water daily demand'!O$371</f>
        <v>1.2238554739599488</v>
      </c>
      <c r="N31" s="3">
        <f>N11/'finished water daily demand'!P$371</f>
        <v>1.2148244393243983</v>
      </c>
      <c r="O31" s="3">
        <f>O11/'finished water daily demand'!Q$371</f>
        <v>1.0726161810582793</v>
      </c>
      <c r="P31" s="3">
        <f>P11/'finished water daily demand'!R$371</f>
        <v>1.1435900788633373</v>
      </c>
      <c r="Q31" s="3">
        <f>Q11/'finished water daily demand'!S$371</f>
        <v>1.1246154448406811</v>
      </c>
      <c r="R31" s="3">
        <f>R11/'finished water daily demand'!T$371</f>
        <v>1.1123940856220058</v>
      </c>
      <c r="S31" s="3">
        <f>S11/'finished water daily demand'!U$371</f>
        <v>1.0971679032707176</v>
      </c>
      <c r="T31" s="3">
        <f>T11/'finished water daily demand'!V$371</f>
        <v>1.1699754670697624</v>
      </c>
      <c r="U31" s="3">
        <f>U11/'finished water daily demand'!W$371</f>
        <v>1.1413734262587074</v>
      </c>
      <c r="V31" s="3">
        <f>V11/'finished water daily demand'!X$371</f>
        <v>1.171443921080082</v>
      </c>
      <c r="W31" s="3" t="e">
        <f>W11/'finished water daily demand'!X$371</f>
        <v>#DIV/0!</v>
      </c>
      <c r="Y31" s="1052">
        <f t="shared" si="8"/>
        <v>1.0726161810582793</v>
      </c>
      <c r="Z31" s="1052">
        <f t="shared" si="9"/>
        <v>1.1006232466664663</v>
      </c>
      <c r="AA31" s="1052">
        <f t="shared" si="10"/>
        <v>1.1413734262587074</v>
      </c>
      <c r="AB31" s="1052">
        <f t="shared" si="11"/>
        <v>1.1699754670697624</v>
      </c>
      <c r="AC31" s="1052">
        <f t="shared" si="12"/>
        <v>1.2248801305167416</v>
      </c>
    </row>
    <row r="32" spans="1:29" x14ac:dyDescent="0.2">
      <c r="A32">
        <v>8</v>
      </c>
      <c r="B32" s="3">
        <f>B12/'finished water daily demand'!D$371</f>
        <v>1.0804303932631747</v>
      </c>
      <c r="C32" s="3">
        <f>C12/'finished water daily demand'!E$371</f>
        <v>1.098582094789077</v>
      </c>
      <c r="D32" s="3">
        <f>D12/'finished water daily demand'!F$371</f>
        <v>1.0278907307902971</v>
      </c>
      <c r="E32" s="3">
        <f>E12/'finished water daily demand'!G$371</f>
        <v>1.129635894130087</v>
      </c>
      <c r="F32" s="3">
        <f>F12/'finished water daily demand'!H$371</f>
        <v>1.0738159098813191</v>
      </c>
      <c r="G32" s="3">
        <f>G12/'finished water daily demand'!I$371</f>
        <v>1.169886555931031</v>
      </c>
      <c r="H32" s="3">
        <f>H12/'finished water daily demand'!J$371</f>
        <v>1.2169829600285207</v>
      </c>
      <c r="I32" s="3">
        <f>I12/'finished water daily demand'!K$371</f>
        <v>1.2827346682139555</v>
      </c>
      <c r="J32" s="3">
        <f>J12/'finished water daily demand'!L$371</f>
        <v>1.1412245400124643</v>
      </c>
      <c r="K32" s="3">
        <f>K12/'finished water daily demand'!M$371</f>
        <v>1.1288365392881072</v>
      </c>
      <c r="L32" s="3">
        <f>L12/'finished water daily demand'!N$371</f>
        <v>1.1449811403260894</v>
      </c>
      <c r="M32" s="3">
        <f>M12/'finished water daily demand'!O$371</f>
        <v>1.2234635355631467</v>
      </c>
      <c r="N32" s="3">
        <f>N12/'finished water daily demand'!P$371</f>
        <v>1.2016383092989282</v>
      </c>
      <c r="O32" s="3">
        <f>O12/'finished water daily demand'!Q$371</f>
        <v>1.1573867942000535</v>
      </c>
      <c r="P32" s="3">
        <f>P12/'finished water daily demand'!R$371</f>
        <v>1.078751914097694</v>
      </c>
      <c r="Q32" s="3">
        <f>Q12/'finished water daily demand'!S$371</f>
        <v>1.1706386172714154</v>
      </c>
      <c r="R32" s="3">
        <f>R12/'finished water daily demand'!T$371</f>
        <v>1.200365072199685</v>
      </c>
      <c r="S32" s="3">
        <f>S12/'finished water daily demand'!U$371</f>
        <v>1.1225430922304518</v>
      </c>
      <c r="T32" s="3">
        <f>T12/'finished water daily demand'!V$371</f>
        <v>1.136636413519057</v>
      </c>
      <c r="U32" s="3">
        <f>U12/'finished water daily demand'!W$371</f>
        <v>1.1659029058799244</v>
      </c>
      <c r="V32" s="3">
        <f>V12/'finished water daily demand'!X$371</f>
        <v>1.1181137960976892</v>
      </c>
      <c r="W32" s="3" t="e">
        <f>W12/'finished water daily demand'!X$371</f>
        <v>#DIV/0!</v>
      </c>
      <c r="Y32" s="1052">
        <f t="shared" si="8"/>
        <v>1.0278907307902971</v>
      </c>
      <c r="Z32" s="1052">
        <f t="shared" si="9"/>
        <v>1.1181137960976892</v>
      </c>
      <c r="AA32" s="1052">
        <f t="shared" si="10"/>
        <v>1.1412245400124643</v>
      </c>
      <c r="AB32" s="1052">
        <f t="shared" si="11"/>
        <v>1.1706386172714154</v>
      </c>
      <c r="AC32" s="1052">
        <f t="shared" si="12"/>
        <v>1.2827346682139555</v>
      </c>
    </row>
    <row r="33" spans="1:29" x14ac:dyDescent="0.2">
      <c r="A33">
        <v>9</v>
      </c>
      <c r="B33" s="3">
        <f>B13/'finished water daily demand'!D$371</f>
        <v>0.97081831756441761</v>
      </c>
      <c r="C33" s="3">
        <f>C13/'finished water daily demand'!E$371</f>
        <v>1.0374532214056578</v>
      </c>
      <c r="D33" s="3">
        <f>D13/'finished water daily demand'!F$371</f>
        <v>0.96109062601291495</v>
      </c>
      <c r="E33" s="3">
        <f>E13/'finished water daily demand'!G$371</f>
        <v>1.0622908946265257</v>
      </c>
      <c r="F33" s="3">
        <f>F13/'finished water daily demand'!H$371</f>
        <v>1.0042082221045978</v>
      </c>
      <c r="G33" s="3">
        <f>G13/'finished water daily demand'!I$371</f>
        <v>1.2108140222009949</v>
      </c>
      <c r="H33" s="3">
        <f>H13/'finished water daily demand'!J$371</f>
        <v>1.0454839989321048</v>
      </c>
      <c r="I33" s="3">
        <f>I13/'finished water daily demand'!K$371</f>
        <v>1.1866651602893015</v>
      </c>
      <c r="J33" s="3">
        <f>J13/'finished water daily demand'!L$371</f>
        <v>1.0614943569336575</v>
      </c>
      <c r="K33" s="3">
        <f>K13/'finished water daily demand'!M$371</f>
        <v>1.0484935381204978</v>
      </c>
      <c r="L33" s="3">
        <f>L13/'finished water daily demand'!N$371</f>
        <v>1.2583263233615016</v>
      </c>
      <c r="M33" s="3">
        <f>M13/'finished water daily demand'!O$371</f>
        <v>1.1104511524087024</v>
      </c>
      <c r="N33" s="3">
        <f>N13/'finished water daily demand'!P$371</f>
        <v>1.1098562310699183</v>
      </c>
      <c r="O33" s="3">
        <f>O13/'finished water daily demand'!Q$371</f>
        <v>1.1234063444927274</v>
      </c>
      <c r="P33" s="3">
        <f>P13/'finished water daily demand'!R$371</f>
        <v>1.1095111749064117</v>
      </c>
      <c r="Q33" s="3">
        <f>Q13/'finished water daily demand'!S$371</f>
        <v>1.1041643258922957</v>
      </c>
      <c r="R33" s="3">
        <f>R13/'finished water daily demand'!T$371</f>
        <v>1.1655652832580481</v>
      </c>
      <c r="S33" s="3">
        <f>S13/'finished water daily demand'!U$371</f>
        <v>1.1048764108566178</v>
      </c>
      <c r="T33" s="3">
        <f>T13/'finished water daily demand'!V$371</f>
        <v>1.0742851192209677</v>
      </c>
      <c r="U33" s="3">
        <f>U13/'finished water daily demand'!W$371</f>
        <v>1.1844208630938695</v>
      </c>
      <c r="V33" s="3">
        <f>V13/'finished water daily demand'!X$371</f>
        <v>1.1171004169892482</v>
      </c>
      <c r="W33" s="3" t="e">
        <f>W13/'finished water daily demand'!X$371</f>
        <v>#DIV/0!</v>
      </c>
      <c r="Y33" s="1052">
        <f t="shared" si="8"/>
        <v>0.96109062601291495</v>
      </c>
      <c r="Z33" s="1052">
        <f t="shared" si="9"/>
        <v>1.0484935381204978</v>
      </c>
      <c r="AA33" s="1052">
        <f t="shared" si="10"/>
        <v>1.1048764108566178</v>
      </c>
      <c r="AB33" s="1052">
        <f t="shared" si="11"/>
        <v>1.1234063444927274</v>
      </c>
      <c r="AC33" s="1052">
        <f t="shared" si="12"/>
        <v>1.2583263233615016</v>
      </c>
    </row>
    <row r="34" spans="1:29" x14ac:dyDescent="0.2">
      <c r="A34">
        <v>10</v>
      </c>
      <c r="B34" s="3">
        <f>B14/'finished water daily demand'!D$371</f>
        <v>1.0246805036749413</v>
      </c>
      <c r="C34" s="3">
        <f>C14/'finished water daily demand'!E$371</f>
        <v>1.0582722046255422</v>
      </c>
      <c r="D34" s="3">
        <f>D14/'finished water daily demand'!F$371</f>
        <v>0.93669912074567441</v>
      </c>
      <c r="E34" s="3">
        <f>E14/'finished water daily demand'!G$371</f>
        <v>1.0195179332115858</v>
      </c>
      <c r="F34" s="3">
        <f>F14/'finished water daily demand'!H$371</f>
        <v>0.9746519372499981</v>
      </c>
      <c r="G34" s="3">
        <f>G14/'finished water daily demand'!I$371</f>
        <v>1.0373135670403091</v>
      </c>
      <c r="H34" s="3">
        <f>H14/'finished water daily demand'!J$371</f>
        <v>0.98683884085305507</v>
      </c>
      <c r="I34" s="3">
        <f>I14/'finished water daily demand'!K$371</f>
        <v>0.97334189813724148</v>
      </c>
      <c r="J34" s="3">
        <f>J14/'finished water daily demand'!L$371</f>
        <v>1.0528975479319147</v>
      </c>
      <c r="K34" s="3">
        <f>K14/'finished water daily demand'!M$371</f>
        <v>0.94630430633587392</v>
      </c>
      <c r="L34" s="3">
        <f>L14/'finished water daily demand'!N$371</f>
        <v>1.0311623414111979</v>
      </c>
      <c r="M34" s="3">
        <f>M14/'finished water daily demand'!O$371</f>
        <v>1.0975446287325492</v>
      </c>
      <c r="N34" s="3">
        <f>N14/'finished water daily demand'!P$371</f>
        <v>0.9494679821208154</v>
      </c>
      <c r="O34" s="3">
        <f>O14/'finished water daily demand'!Q$371</f>
        <v>1.0330675934454523</v>
      </c>
      <c r="P34" s="3">
        <f>P14/'finished water daily demand'!R$371</f>
        <v>1.0163859611306063</v>
      </c>
      <c r="Q34" s="3">
        <f>Q14/'finished water daily demand'!S$371</f>
        <v>0.90291022387976283</v>
      </c>
      <c r="R34" s="3">
        <f>R14/'finished water daily demand'!T$371</f>
        <v>1.0571661170342272</v>
      </c>
      <c r="S34" s="3">
        <f>S14/'finished water daily demand'!U$371</f>
        <v>1.0437943655246458</v>
      </c>
      <c r="T34" s="3">
        <f>T14/'finished water daily demand'!V$371</f>
        <v>1.0395996450106291</v>
      </c>
      <c r="U34" s="3">
        <f>U14/'finished water daily demand'!W$371</f>
        <v>1.0512307619963586</v>
      </c>
      <c r="V34" s="3">
        <f>V14/'finished water daily demand'!X$371</f>
        <v>0.98497228091145694</v>
      </c>
      <c r="W34" s="3" t="e">
        <f>W14/'finished water daily demand'!X$371</f>
        <v>#DIV/0!</v>
      </c>
      <c r="Y34" s="1052">
        <f t="shared" si="8"/>
        <v>0.90291022387976283</v>
      </c>
      <c r="Z34" s="1052">
        <f t="shared" si="9"/>
        <v>0.9746519372499981</v>
      </c>
      <c r="AA34" s="1052">
        <f t="shared" si="10"/>
        <v>1.0246805036749413</v>
      </c>
      <c r="AB34" s="1052">
        <f t="shared" si="11"/>
        <v>1.0437943655246458</v>
      </c>
      <c r="AC34" s="1052">
        <f t="shared" si="12"/>
        <v>1.0975446287325492</v>
      </c>
    </row>
    <row r="35" spans="1:29" x14ac:dyDescent="0.2">
      <c r="A35">
        <v>11</v>
      </c>
      <c r="B35" s="3">
        <f>B15/'finished water daily demand'!D$371</f>
        <v>0.94269571401570018</v>
      </c>
      <c r="C35" s="3">
        <f>C15/'finished water daily demand'!E$371</f>
        <v>1.0222419003788641</v>
      </c>
      <c r="D35" s="3">
        <f>D15/'finished water daily demand'!F$371</f>
        <v>0.85814485587099565</v>
      </c>
      <c r="E35" s="3">
        <f>E15/'finished water daily demand'!G$371</f>
        <v>0.96045670778425118</v>
      </c>
      <c r="F35" s="3">
        <f>F15/'finished water daily demand'!H$371</f>
        <v>0.89973253551808663</v>
      </c>
      <c r="G35" s="3">
        <f>G15/'finished water daily demand'!I$371</f>
        <v>0.92893498150876275</v>
      </c>
      <c r="H35" s="3">
        <f>H15/'finished water daily demand'!J$371</f>
        <v>0.94902594872398105</v>
      </c>
      <c r="I35" s="3">
        <f>I15/'finished water daily demand'!K$371</f>
        <v>0.82406174327756909</v>
      </c>
      <c r="J35" s="3">
        <f>J15/'finished water daily demand'!L$371</f>
        <v>0.9988286506931493</v>
      </c>
      <c r="K35" s="3">
        <f>K15/'finished water daily demand'!M$371</f>
        <v>0.83085320361516746</v>
      </c>
      <c r="L35" s="3">
        <f>L15/'finished water daily demand'!N$371</f>
        <v>1.0342441854507067</v>
      </c>
      <c r="M35" s="3">
        <f>M15/'finished water daily demand'!O$371</f>
        <v>1.0256641317292887</v>
      </c>
      <c r="N35" s="3">
        <f>N15/'finished water daily demand'!P$371</f>
        <v>0.88226022888399613</v>
      </c>
      <c r="O35" s="3">
        <f>O15/'finished water daily demand'!Q$371</f>
        <v>0.94817275063563311</v>
      </c>
      <c r="P35" s="3">
        <f>P15/'finished water daily demand'!R$371</f>
        <v>0.94318251312812029</v>
      </c>
      <c r="Q35" s="3">
        <f>Q15/'finished water daily demand'!S$371</f>
        <v>0.82696629337540717</v>
      </c>
      <c r="R35" s="3">
        <f>R15/'finished water daily demand'!T$371</f>
        <v>1.0081771284599013</v>
      </c>
      <c r="S35" s="3">
        <f>S15/'finished water daily demand'!U$371</f>
        <v>0.91082849483698969</v>
      </c>
      <c r="T35" s="3">
        <f>T15/'finished water daily demand'!V$371</f>
        <v>0.92862925381804828</v>
      </c>
      <c r="U35" s="3">
        <f>U15/'finished water daily demand'!W$371</f>
        <v>0.88424875414615833</v>
      </c>
      <c r="V35" s="3">
        <f>V15/'finished water daily demand'!X$371</f>
        <v>0.92703053840262228</v>
      </c>
      <c r="W35" s="3" t="e">
        <f>W15/'finished water daily demand'!X$371</f>
        <v>#DIV/0!</v>
      </c>
      <c r="Y35" s="1052">
        <f t="shared" si="8"/>
        <v>0.82406174327756909</v>
      </c>
      <c r="Z35" s="1052">
        <f t="shared" si="9"/>
        <v>0.88424875414615833</v>
      </c>
      <c r="AA35" s="1052">
        <f t="shared" si="10"/>
        <v>0.92893498150876275</v>
      </c>
      <c r="AB35" s="1052">
        <f t="shared" si="11"/>
        <v>0.96045670778425118</v>
      </c>
      <c r="AC35" s="1052">
        <f t="shared" si="12"/>
        <v>1.0342441854507067</v>
      </c>
    </row>
    <row r="36" spans="1:29" x14ac:dyDescent="0.2">
      <c r="A36">
        <v>12</v>
      </c>
      <c r="B36" s="3">
        <f>B16/'finished water daily demand'!D$371</f>
        <v>0.8617335631385431</v>
      </c>
      <c r="C36" s="3">
        <f>C16/'finished water daily demand'!E$371</f>
        <v>0.85726073769322242</v>
      </c>
      <c r="D36" s="3">
        <f>D16/'finished water daily demand'!F$371</f>
        <v>0.82886542991908108</v>
      </c>
      <c r="E36" s="3">
        <f>E16/'finished water daily demand'!G$371</f>
        <v>0.83458520319932294</v>
      </c>
      <c r="F36" s="3">
        <f>F16/'finished water daily demand'!H$371</f>
        <v>0.89133374784368358</v>
      </c>
      <c r="G36" s="3">
        <f>G16/'finished water daily demand'!I$371</f>
        <v>0.84072398865437392</v>
      </c>
      <c r="H36" s="3">
        <f>H16/'finished water daily demand'!J$371</f>
        <v>0.90621748028566163</v>
      </c>
      <c r="I36" s="3">
        <f>I16/'finished water daily demand'!K$371</f>
        <v>0.74686221036439471</v>
      </c>
      <c r="J36" s="3">
        <f>J16/'finished water daily demand'!L$371</f>
        <v>0.9338920209124475</v>
      </c>
      <c r="K36" s="3">
        <f>K16/'finished water daily demand'!M$371</f>
        <v>0.75646903338336025</v>
      </c>
      <c r="L36" s="3">
        <f>L16/'finished water daily demand'!N$371</f>
        <v>0.81553608657106091</v>
      </c>
      <c r="M36" s="3">
        <f>M16/'finished water daily demand'!O$371</f>
        <v>0.99701590869597256</v>
      </c>
      <c r="N36" s="3">
        <f>N16/'finished water daily demand'!P$371</f>
        <v>0.81498461256069676</v>
      </c>
      <c r="O36" s="3">
        <f>O16/'finished water daily demand'!Q$371</f>
        <v>0.89914861788352374</v>
      </c>
      <c r="P36" s="3">
        <f>P16/'finished water daily demand'!R$371</f>
        <v>0.9071543156812194</v>
      </c>
      <c r="Q36" s="3">
        <f>Q16/'finished water daily demand'!S$371</f>
        <v>0.7440768627780403</v>
      </c>
      <c r="R36" s="3">
        <f>R16/'finished water daily demand'!T$371</f>
        <v>0.93548849025255287</v>
      </c>
      <c r="S36" s="3">
        <f>S16/'finished water daily demand'!U$371</f>
        <v>0.81578828927757341</v>
      </c>
      <c r="T36" s="3">
        <f>T16/'finished water daily demand'!V$371</f>
        <v>0.8520541550077938</v>
      </c>
      <c r="U36" s="3">
        <f>U16/'finished water daily demand'!W$371</f>
        <v>0.83506424320238359</v>
      </c>
      <c r="V36" s="3">
        <f>V16/'finished water daily demand'!X$371</f>
        <v>0.89983615903102232</v>
      </c>
      <c r="W36" s="3" t="e">
        <f>W16/'finished water daily demand'!X$371</f>
        <v>#DIV/0!</v>
      </c>
      <c r="Y36" s="1052">
        <f t="shared" si="8"/>
        <v>0.7440768627780403</v>
      </c>
      <c r="Z36" s="1052">
        <f t="shared" si="9"/>
        <v>0.81578828927757341</v>
      </c>
      <c r="AA36" s="1052">
        <f t="shared" si="10"/>
        <v>0.8520541550077938</v>
      </c>
      <c r="AB36" s="1052">
        <f t="shared" si="11"/>
        <v>0.89983615903102232</v>
      </c>
      <c r="AC36" s="1052">
        <f t="shared" si="12"/>
        <v>0.99701590869597256</v>
      </c>
    </row>
    <row r="38" spans="1:29" x14ac:dyDescent="0.2">
      <c r="A38" t="s">
        <v>130</v>
      </c>
      <c r="B38" s="3">
        <f>AVERAGEIF(B25:B36,"&gt;0")</f>
        <v>0.99962780281718533</v>
      </c>
      <c r="C38" s="3">
        <f t="shared" ref="C38:S38" si="13">AVERAGEIF(C25:C36,"&gt;0")</f>
        <v>0.999560997014319</v>
      </c>
      <c r="D38" s="3">
        <f t="shared" si="13"/>
        <v>1.0000072325260916</v>
      </c>
      <c r="E38" s="3">
        <f t="shared" si="13"/>
        <v>0.99961074752334833</v>
      </c>
      <c r="F38" s="3">
        <f t="shared" si="13"/>
        <v>0.99917926303141924</v>
      </c>
      <c r="G38" s="3">
        <f t="shared" si="13"/>
        <v>0.9993689043744175</v>
      </c>
      <c r="H38" s="3">
        <f t="shared" si="13"/>
        <v>0.99924383316639798</v>
      </c>
      <c r="I38" s="3">
        <f t="shared" si="13"/>
        <v>0.99917912849655499</v>
      </c>
      <c r="J38" s="3">
        <f t="shared" si="13"/>
        <v>0.9996293397454421</v>
      </c>
      <c r="K38" s="3">
        <f t="shared" si="13"/>
        <v>0.99974301860117565</v>
      </c>
      <c r="L38" s="3">
        <f t="shared" si="13"/>
        <v>0.99921665659791559</v>
      </c>
      <c r="M38" s="3">
        <f t="shared" si="13"/>
        <v>0.99850367189714728</v>
      </c>
      <c r="N38" s="3">
        <f t="shared" si="13"/>
        <v>0.99937560720306584</v>
      </c>
      <c r="O38" s="3">
        <f t="shared" si="13"/>
        <v>0.99956335845401145</v>
      </c>
      <c r="P38" s="3">
        <f t="shared" si="13"/>
        <v>0.99927514521792915</v>
      </c>
      <c r="Q38" s="3">
        <f t="shared" si="13"/>
        <v>1.0000442604380841</v>
      </c>
      <c r="R38" s="3">
        <f t="shared" si="13"/>
        <v>0.99936597227896085</v>
      </c>
      <c r="S38" s="3">
        <f t="shared" si="13"/>
        <v>0.99991375350619893</v>
      </c>
      <c r="T38" s="3">
        <f t="shared" ref="T38:U38" si="14">AVERAGEIF(T25:T36,"&gt;0")</f>
        <v>0.99947674993717317</v>
      </c>
      <c r="U38" s="3">
        <f t="shared" si="14"/>
        <v>0.99900161528740494</v>
      </c>
      <c r="V38" s="3">
        <f t="shared" ref="V38:W38" si="15">AVERAGEIF(V25:V36,"&gt;0")</f>
        <v>0.9995819125695643</v>
      </c>
      <c r="W38" s="3">
        <f t="shared" si="15"/>
        <v>0.92258904185165391</v>
      </c>
    </row>
  </sheetData>
  <mergeCells count="6">
    <mergeCell ref="A2:B2"/>
    <mergeCell ref="Y3:AC3"/>
    <mergeCell ref="A22:B22"/>
    <mergeCell ref="Y23:AC23"/>
    <mergeCell ref="B23:T23"/>
    <mergeCell ref="B3:V3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72"/>
  <sheetViews>
    <sheetView tabSelected="1" zoomScaleNormal="100" workbookViewId="0">
      <pane xSplit="3" ySplit="4" topLeftCell="D5" activePane="bottomRight" state="frozen"/>
      <selection pane="topRight" activeCell="C1" sqref="C1"/>
      <selection pane="bottomLeft" activeCell="A5" sqref="A5"/>
      <selection pane="bottomRight" activeCell="X5" sqref="X5"/>
    </sheetView>
  </sheetViews>
  <sheetFormatPr defaultRowHeight="12.75" x14ac:dyDescent="0.2"/>
  <cols>
    <col min="1" max="1" width="9.85546875" bestFit="1" customWidth="1"/>
    <col min="2" max="2" width="7.7109375" customWidth="1"/>
    <col min="3" max="3" width="6.7109375" customWidth="1"/>
    <col min="27" max="31" width="10.42578125" customWidth="1"/>
  </cols>
  <sheetData>
    <row r="1" spans="1:31" ht="13.15" customHeight="1" x14ac:dyDescent="0.2">
      <c r="A1" t="s">
        <v>135</v>
      </c>
      <c r="AA1" s="21"/>
      <c r="AB1" s="1053"/>
      <c r="AC1" s="1053"/>
      <c r="AD1" s="1053"/>
      <c r="AE1" s="1053"/>
    </row>
    <row r="2" spans="1:31" x14ac:dyDescent="0.2">
      <c r="A2" s="1048"/>
      <c r="C2" s="1054"/>
      <c r="AA2" s="1053"/>
      <c r="AB2" s="1053"/>
      <c r="AC2" s="1053"/>
      <c r="AD2" s="1053"/>
      <c r="AE2" s="1053"/>
    </row>
    <row r="3" spans="1:31" ht="13.15" customHeight="1" x14ac:dyDescent="0.2">
      <c r="D3" s="1075" t="s">
        <v>126</v>
      </c>
      <c r="E3" s="1075"/>
      <c r="F3" s="1075"/>
      <c r="G3" s="1075"/>
      <c r="H3" s="1075"/>
      <c r="I3" s="1075"/>
      <c r="J3" s="1075"/>
      <c r="K3" s="1075"/>
      <c r="L3" s="1075"/>
      <c r="M3" s="1075"/>
      <c r="N3" s="1075"/>
      <c r="O3" s="1075"/>
      <c r="P3" s="1075"/>
      <c r="Q3" s="1075"/>
      <c r="R3" s="1075"/>
      <c r="S3" s="1075"/>
      <c r="T3" s="1075"/>
      <c r="U3" s="1075"/>
      <c r="V3" s="1075"/>
      <c r="W3" s="1075"/>
      <c r="X3" s="1075"/>
      <c r="Y3" s="1069"/>
      <c r="AA3" s="1072" t="s">
        <v>134</v>
      </c>
      <c r="AB3" s="1072"/>
      <c r="AC3" s="1072"/>
      <c r="AD3" s="1072"/>
      <c r="AE3" s="1072"/>
    </row>
    <row r="4" spans="1:31" s="1044" customFormat="1" x14ac:dyDescent="0.2">
      <c r="A4" s="1049" t="s">
        <v>129</v>
      </c>
      <c r="B4" s="1044" t="s">
        <v>125</v>
      </c>
      <c r="C4" s="1044" t="s">
        <v>124</v>
      </c>
      <c r="D4" s="1044">
        <v>2000</v>
      </c>
      <c r="E4" s="1044">
        <v>2001</v>
      </c>
      <c r="F4" s="1044">
        <v>2002</v>
      </c>
      <c r="G4" s="1044">
        <v>2003</v>
      </c>
      <c r="H4" s="1044">
        <v>2004</v>
      </c>
      <c r="I4" s="1044">
        <v>2005</v>
      </c>
      <c r="J4" s="1044">
        <v>2006</v>
      </c>
      <c r="K4" s="1044">
        <v>2007</v>
      </c>
      <c r="L4" s="1044">
        <v>2008</v>
      </c>
      <c r="M4" s="1044">
        <v>2009</v>
      </c>
      <c r="N4" s="1044">
        <v>2010</v>
      </c>
      <c r="O4" s="1044">
        <v>2011</v>
      </c>
      <c r="P4" s="1044">
        <v>2012</v>
      </c>
      <c r="Q4" s="1044">
        <v>2013</v>
      </c>
      <c r="R4" s="1044">
        <v>2014</v>
      </c>
      <c r="S4" s="1044">
        <v>2015</v>
      </c>
      <c r="T4" s="1044">
        <v>2016</v>
      </c>
      <c r="U4" s="1049">
        <v>2017</v>
      </c>
      <c r="V4" s="1061">
        <v>2018</v>
      </c>
      <c r="W4" s="1064">
        <v>2019</v>
      </c>
      <c r="X4" s="1067">
        <v>2020</v>
      </c>
      <c r="Y4" s="1070">
        <v>2021</v>
      </c>
      <c r="AA4" s="20" t="s">
        <v>121</v>
      </c>
      <c r="AB4" s="20" t="s">
        <v>127</v>
      </c>
      <c r="AC4" s="20" t="s">
        <v>122</v>
      </c>
      <c r="AD4" s="20" t="s">
        <v>128</v>
      </c>
      <c r="AE4" s="20" t="s">
        <v>123</v>
      </c>
    </row>
    <row r="5" spans="1:31" x14ac:dyDescent="0.2">
      <c r="A5" s="1045">
        <v>42736</v>
      </c>
      <c r="B5">
        <v>1</v>
      </c>
      <c r="C5">
        <v>1</v>
      </c>
      <c r="D5" s="3">
        <f>'Compiled data 2000-2015'!$Y10</f>
        <v>25.411000000000001</v>
      </c>
      <c r="E5" s="3">
        <f>'Compiled data 2000-2015'!$Y376</f>
        <v>25.225999999999999</v>
      </c>
      <c r="F5" s="3">
        <f>'Compiled data 2000-2015'!$Y741</f>
        <v>21.106000000000002</v>
      </c>
      <c r="G5" s="3">
        <f>'Compiled data 2000-2015'!$Y1106</f>
        <v>20.798999999999999</v>
      </c>
      <c r="H5" s="3">
        <f>'Compiled data 2000-2015'!$Y1471</f>
        <v>19.257999999999999</v>
      </c>
      <c r="I5" s="3">
        <f>'Compiled data 2000-2015'!$Y1837</f>
        <v>20.881</v>
      </c>
      <c r="J5" s="3">
        <f>'Compiled data 2000-2015'!$Y2202</f>
        <v>19.483000000000001</v>
      </c>
      <c r="K5" s="3">
        <f>'Compiled data 2000-2015'!$Y2567</f>
        <v>21.450000000000003</v>
      </c>
      <c r="L5" s="3">
        <f>'Compiled data 2000-2015'!$Y2932</f>
        <v>21.335999999999999</v>
      </c>
      <c r="M5" s="3">
        <f>'Compiled data 2000-2015'!$Y3298</f>
        <v>21.015000000000001</v>
      </c>
      <c r="N5" s="3">
        <f>'Compiled data 2000-2015'!$Y3663</f>
        <v>19.516999999999999</v>
      </c>
      <c r="O5" s="3">
        <f>'Compiled data 2000-2015'!$Y4028</f>
        <v>19.401</v>
      </c>
      <c r="P5" s="3">
        <f>'Compiled data 2000-2015'!$Y4393</f>
        <v>23.9222</v>
      </c>
      <c r="Q5" s="3">
        <f>'Compiled data 2000-2015'!$Y4759</f>
        <v>20.827817500000002</v>
      </c>
      <c r="R5" s="3">
        <f>'Compiled data 2000-2015'!$Y5124</f>
        <v>19.911769999999997</v>
      </c>
      <c r="S5" s="3">
        <v>21.710903225806451</v>
      </c>
      <c r="T5" s="3">
        <v>20.606000000000002</v>
      </c>
      <c r="U5" s="3">
        <v>22.684000000000001</v>
      </c>
      <c r="V5" s="3">
        <v>18.913785714285712</v>
      </c>
      <c r="W5" s="3">
        <v>22.48423854436</v>
      </c>
      <c r="X5" s="3">
        <v>20.585585037960001</v>
      </c>
      <c r="Y5" s="3">
        <v>24.42024841456</v>
      </c>
      <c r="AA5" s="1052">
        <f>_xlfn.QUARTILE.INC($D5:$X5,0)</f>
        <v>18.913785714285712</v>
      </c>
      <c r="AB5" s="1052">
        <f>_xlfn.QUARTILE.INC($D5:$X5,1)</f>
        <v>19.911769999999997</v>
      </c>
      <c r="AC5" s="1052">
        <f>_xlfn.QUARTILE.INC($D5:$X5,2)</f>
        <v>20.881</v>
      </c>
      <c r="AD5" s="1052">
        <f>_xlfn.QUARTILE.INC($D5:$X5,3)</f>
        <v>21.710903225806451</v>
      </c>
      <c r="AE5" s="1052">
        <f>_xlfn.QUARTILE.INC($D5:$X5,4)</f>
        <v>25.411000000000001</v>
      </c>
    </row>
    <row r="6" spans="1:31" x14ac:dyDescent="0.2">
      <c r="A6" s="1045">
        <v>42737</v>
      </c>
      <c r="B6">
        <v>1</v>
      </c>
      <c r="C6">
        <v>2</v>
      </c>
      <c r="D6" s="3">
        <f>'Compiled data 2000-2015'!$Y11</f>
        <v>23.59</v>
      </c>
      <c r="E6" s="3">
        <f>'Compiled data 2000-2015'!$Y377</f>
        <v>25.297000000000004</v>
      </c>
      <c r="F6" s="3">
        <f>'Compiled data 2000-2015'!$Y742</f>
        <v>25.422000000000001</v>
      </c>
      <c r="G6" s="3">
        <f>'Compiled data 2000-2015'!$Y1107</f>
        <v>23.08</v>
      </c>
      <c r="H6" s="3">
        <f>'Compiled data 2000-2015'!$Y1472</f>
        <v>20.115000000000002</v>
      </c>
      <c r="I6" s="3">
        <f>'Compiled data 2000-2015'!$Y1838</f>
        <v>21.245999999999999</v>
      </c>
      <c r="J6" s="3">
        <f>'Compiled data 2000-2015'!$Y2203</f>
        <v>21.355</v>
      </c>
      <c r="K6" s="3">
        <f>'Compiled data 2000-2015'!$Y2568</f>
        <v>23.858000000000001</v>
      </c>
      <c r="L6" s="3">
        <f>'Compiled data 2000-2015'!$Y2933</f>
        <v>22.69</v>
      </c>
      <c r="M6" s="3">
        <f>'Compiled data 2000-2015'!$Y3299</f>
        <v>19.335999999999999</v>
      </c>
      <c r="N6" s="3">
        <f>'Compiled data 2000-2015'!$Y3664</f>
        <v>19.309000000000001</v>
      </c>
      <c r="O6" s="3">
        <f>'Compiled data 2000-2015'!$Y4029</f>
        <v>18.405000000000001</v>
      </c>
      <c r="P6" s="3">
        <f>'Compiled data 2000-2015'!$Y4394</f>
        <v>22.778600000000001</v>
      </c>
      <c r="Q6" s="3">
        <f>'Compiled data 2000-2015'!$Y4760</f>
        <v>22.692779999999999</v>
      </c>
      <c r="R6" s="3">
        <f>'Compiled data 2000-2015'!$Y5125</f>
        <v>22.326969999999999</v>
      </c>
      <c r="S6" s="3">
        <v>24.090903225806453</v>
      </c>
      <c r="T6" s="3">
        <v>19.216000000000001</v>
      </c>
      <c r="U6" s="3">
        <v>21.994</v>
      </c>
      <c r="V6" s="3">
        <v>23.274785714285677</v>
      </c>
      <c r="W6" s="3">
        <v>20.96478462232</v>
      </c>
      <c r="X6" s="3">
        <v>22.285076362600002</v>
      </c>
      <c r="Y6" s="3">
        <v>23.33349797288</v>
      </c>
      <c r="AA6" s="1052">
        <f t="shared" ref="AA6:AA69" si="0">_xlfn.QUARTILE.INC($D6:$X6,0)</f>
        <v>18.405000000000001</v>
      </c>
      <c r="AB6" s="1052">
        <f t="shared" ref="AB6:AB69" si="1">_xlfn.QUARTILE.INC($D6:$X6,1)</f>
        <v>20.96478462232</v>
      </c>
      <c r="AC6" s="1052">
        <f t="shared" ref="AC6:AC69" si="2">_xlfn.QUARTILE.INC($D6:$X6,2)</f>
        <v>22.326969999999999</v>
      </c>
      <c r="AD6" s="1052">
        <f t="shared" ref="AD6:AD69" si="3">_xlfn.QUARTILE.INC($D6:$X6,3)</f>
        <v>23.274785714285677</v>
      </c>
      <c r="AE6" s="1052">
        <f t="shared" ref="AE6:AE69" si="4">_xlfn.QUARTILE.INC($D6:$X6,4)</f>
        <v>25.422000000000001</v>
      </c>
    </row>
    <row r="7" spans="1:31" x14ac:dyDescent="0.2">
      <c r="A7" s="1045">
        <v>42738</v>
      </c>
      <c r="B7">
        <v>1</v>
      </c>
      <c r="C7">
        <v>3</v>
      </c>
      <c r="D7" s="3">
        <f>'Compiled data 2000-2015'!$Y12</f>
        <v>25.417000000000002</v>
      </c>
      <c r="E7" s="3">
        <f>'Compiled data 2000-2015'!$Y378</f>
        <v>25.823</v>
      </c>
      <c r="F7" s="3">
        <f>'Compiled data 2000-2015'!$Y743</f>
        <v>21.854999999999997</v>
      </c>
      <c r="G7" s="3">
        <f>'Compiled data 2000-2015'!$Y1108</f>
        <v>23.122</v>
      </c>
      <c r="H7" s="3">
        <f>'Compiled data 2000-2015'!$Y1473</f>
        <v>21.695999999999998</v>
      </c>
      <c r="I7" s="3">
        <f>'Compiled data 2000-2015'!$Y1839</f>
        <v>23.975999999999999</v>
      </c>
      <c r="J7" s="3">
        <f>'Compiled data 2000-2015'!$Y2204</f>
        <v>23.904000000000003</v>
      </c>
      <c r="K7" s="3">
        <f>'Compiled data 2000-2015'!$Y2569</f>
        <v>23.709000000000003</v>
      </c>
      <c r="L7" s="3">
        <f>'Compiled data 2000-2015'!$Y2934</f>
        <v>21.643000000000001</v>
      </c>
      <c r="M7" s="3">
        <f>'Compiled data 2000-2015'!$Y3300</f>
        <v>20.899000000000001</v>
      </c>
      <c r="N7" s="3">
        <f>'Compiled data 2000-2015'!$Y3665</f>
        <v>20.28</v>
      </c>
      <c r="O7" s="3">
        <f>'Compiled data 2000-2015'!$Y4030</f>
        <v>20.266999999999999</v>
      </c>
      <c r="P7" s="3">
        <f>'Compiled data 2000-2015'!$Y4395</f>
        <v>25.015999999999998</v>
      </c>
      <c r="Q7" s="3">
        <f>'Compiled data 2000-2015'!$Y4761</f>
        <v>22.846130000000002</v>
      </c>
      <c r="R7" s="3">
        <f>'Compiled data 2000-2015'!$Y5126</f>
        <v>22.459309999999999</v>
      </c>
      <c r="S7" s="3">
        <v>23.32090322580645</v>
      </c>
      <c r="T7" s="3">
        <v>20.986000000000001</v>
      </c>
      <c r="U7" s="3">
        <v>23.494</v>
      </c>
      <c r="V7" s="3">
        <v>21.627785714285757</v>
      </c>
      <c r="W7" s="3">
        <v>21.958330284640002</v>
      </c>
      <c r="X7" s="3">
        <v>21.786250804240002</v>
      </c>
      <c r="Y7" s="3">
        <v>23.883064102719999</v>
      </c>
      <c r="AA7" s="1052">
        <f t="shared" si="0"/>
        <v>20.266999999999999</v>
      </c>
      <c r="AB7" s="1052">
        <f t="shared" si="1"/>
        <v>21.643000000000001</v>
      </c>
      <c r="AC7" s="1052">
        <f t="shared" si="2"/>
        <v>22.459309999999999</v>
      </c>
      <c r="AD7" s="1052">
        <f t="shared" si="3"/>
        <v>23.709000000000003</v>
      </c>
      <c r="AE7" s="1052">
        <f t="shared" si="4"/>
        <v>25.823</v>
      </c>
    </row>
    <row r="8" spans="1:31" x14ac:dyDescent="0.2">
      <c r="A8" s="1045">
        <v>42739</v>
      </c>
      <c r="B8">
        <v>1</v>
      </c>
      <c r="C8">
        <v>4</v>
      </c>
      <c r="D8" s="3">
        <f>'Compiled data 2000-2015'!$Y13</f>
        <v>27.408000000000001</v>
      </c>
      <c r="E8" s="3">
        <f>'Compiled data 2000-2015'!$Y379</f>
        <v>25.300000000000004</v>
      </c>
      <c r="F8" s="3">
        <f>'Compiled data 2000-2015'!$Y744</f>
        <v>23.102</v>
      </c>
      <c r="G8" s="3">
        <f>'Compiled data 2000-2015'!$Y1109</f>
        <v>22.541</v>
      </c>
      <c r="H8" s="3">
        <f>'Compiled data 2000-2015'!$Y1474</f>
        <v>19.061</v>
      </c>
      <c r="I8" s="3">
        <f>'Compiled data 2000-2015'!$Y1840</f>
        <v>24.926000000000002</v>
      </c>
      <c r="J8" s="3">
        <f>'Compiled data 2000-2015'!$Y2205</f>
        <v>23.250999999999998</v>
      </c>
      <c r="K8" s="3">
        <f>'Compiled data 2000-2015'!$Y2570</f>
        <v>24.472000000000001</v>
      </c>
      <c r="L8" s="3">
        <f>'Compiled data 2000-2015'!$Y2935</f>
        <v>21.306999999999999</v>
      </c>
      <c r="M8" s="3">
        <f>'Compiled data 2000-2015'!$Y3301</f>
        <v>22.582000000000001</v>
      </c>
      <c r="N8" s="3">
        <f>'Compiled data 2000-2015'!$Y3666</f>
        <v>23.23</v>
      </c>
      <c r="O8" s="3">
        <f>'Compiled data 2000-2015'!$Y4031</f>
        <v>19.96</v>
      </c>
      <c r="P8" s="3">
        <f>'Compiled data 2000-2015'!$Y4396</f>
        <v>25.2224</v>
      </c>
      <c r="Q8" s="3">
        <f>'Compiled data 2000-2015'!$Y4762</f>
        <v>22.771112500000001</v>
      </c>
      <c r="R8" s="3">
        <f>'Compiled data 2000-2015'!$Y5127</f>
        <v>22.042290000000001</v>
      </c>
      <c r="S8" s="3">
        <v>23.480903225806451</v>
      </c>
      <c r="T8" s="3">
        <v>20.936</v>
      </c>
      <c r="U8" s="3">
        <v>24.084000000000003</v>
      </c>
      <c r="V8" s="3">
        <v>22.816285714285705</v>
      </c>
      <c r="W8" s="3">
        <v>21.385068882079999</v>
      </c>
      <c r="X8" s="3">
        <v>21.28540550548</v>
      </c>
      <c r="Y8" s="3">
        <v>23.75355033652</v>
      </c>
      <c r="AA8" s="1052">
        <f t="shared" si="0"/>
        <v>19.061</v>
      </c>
      <c r="AB8" s="1052">
        <f t="shared" si="1"/>
        <v>21.385068882079999</v>
      </c>
      <c r="AC8" s="1052">
        <f t="shared" si="2"/>
        <v>22.816285714285705</v>
      </c>
      <c r="AD8" s="1052">
        <f t="shared" si="3"/>
        <v>24.084000000000003</v>
      </c>
      <c r="AE8" s="1052">
        <f t="shared" si="4"/>
        <v>27.408000000000001</v>
      </c>
    </row>
    <row r="9" spans="1:31" x14ac:dyDescent="0.2">
      <c r="A9" s="1045">
        <v>42740</v>
      </c>
      <c r="B9">
        <v>1</v>
      </c>
      <c r="C9">
        <v>5</v>
      </c>
      <c r="D9" s="3">
        <f>'Compiled data 2000-2015'!$Y14</f>
        <v>27.064</v>
      </c>
      <c r="E9" s="3">
        <f>'Compiled data 2000-2015'!$Y380</f>
        <v>25.975000000000001</v>
      </c>
      <c r="F9" s="3">
        <f>'Compiled data 2000-2015'!$Y745</f>
        <v>24.37</v>
      </c>
      <c r="G9" s="3">
        <f>'Compiled data 2000-2015'!$Y1110</f>
        <v>21.738</v>
      </c>
      <c r="H9" s="3">
        <f>'Compiled data 2000-2015'!$Y1475</f>
        <v>22.933</v>
      </c>
      <c r="I9" s="3">
        <f>'Compiled data 2000-2015'!$Y1841</f>
        <v>24.366</v>
      </c>
      <c r="J9" s="3">
        <f>'Compiled data 2000-2015'!$Y2206</f>
        <v>21.862000000000002</v>
      </c>
      <c r="K9" s="3">
        <f>'Compiled data 2000-2015'!$Y2571</f>
        <v>24.454999999999998</v>
      </c>
      <c r="L9" s="3">
        <f>'Compiled data 2000-2015'!$Y2936</f>
        <v>20.861999999999998</v>
      </c>
      <c r="M9" s="3">
        <f>'Compiled data 2000-2015'!$Y3302</f>
        <v>23.526000000000003</v>
      </c>
      <c r="N9" s="3">
        <f>'Compiled data 2000-2015'!$Y3667</f>
        <v>22.4</v>
      </c>
      <c r="O9" s="3">
        <f>'Compiled data 2000-2015'!$Y4032</f>
        <v>19.624000000000002</v>
      </c>
      <c r="P9" s="3">
        <f>'Compiled data 2000-2015'!$Y4397</f>
        <v>25.683999999999997</v>
      </c>
      <c r="Q9" s="3">
        <f>'Compiled data 2000-2015'!$Y4763</f>
        <v>22.552790000000002</v>
      </c>
      <c r="R9" s="3">
        <f>'Compiled data 2000-2015'!$Y5128</f>
        <v>22.16621</v>
      </c>
      <c r="S9" s="3">
        <v>24.980903225806451</v>
      </c>
      <c r="T9" s="3">
        <v>21.045999999999999</v>
      </c>
      <c r="U9" s="3">
        <v>24.720222222</v>
      </c>
      <c r="V9" s="3">
        <v>23.374285714285698</v>
      </c>
      <c r="W9" s="3">
        <v>22.043535375480001</v>
      </c>
      <c r="X9" s="3">
        <v>22.18306410272</v>
      </c>
      <c r="Y9" s="3">
        <v>23.283670024839999</v>
      </c>
      <c r="AA9" s="1052">
        <f t="shared" si="0"/>
        <v>19.624000000000002</v>
      </c>
      <c r="AB9" s="1052">
        <f t="shared" si="1"/>
        <v>22.043535375480001</v>
      </c>
      <c r="AC9" s="1052">
        <f t="shared" si="2"/>
        <v>22.933</v>
      </c>
      <c r="AD9" s="1052">
        <f t="shared" si="3"/>
        <v>24.454999999999998</v>
      </c>
      <c r="AE9" s="1052">
        <f t="shared" si="4"/>
        <v>27.064</v>
      </c>
    </row>
    <row r="10" spans="1:31" x14ac:dyDescent="0.2">
      <c r="A10" s="1045">
        <v>42741</v>
      </c>
      <c r="B10">
        <v>1</v>
      </c>
      <c r="C10">
        <v>6</v>
      </c>
      <c r="D10" s="3">
        <f>'Compiled data 2000-2015'!$Y15</f>
        <v>27.144000000000002</v>
      </c>
      <c r="E10" s="3">
        <f>'Compiled data 2000-2015'!$Y381</f>
        <v>25.015000000000001</v>
      </c>
      <c r="F10" s="3">
        <f>'Compiled data 2000-2015'!$Y746</f>
        <v>23.622999999999998</v>
      </c>
      <c r="G10" s="3">
        <f>'Compiled data 2000-2015'!$Y1111</f>
        <v>23.945</v>
      </c>
      <c r="H10" s="3">
        <f>'Compiled data 2000-2015'!$Y1476</f>
        <v>22.021999999999998</v>
      </c>
      <c r="I10" s="3">
        <f>'Compiled data 2000-2015'!$Y1842</f>
        <v>24.635999999999999</v>
      </c>
      <c r="J10" s="3">
        <f>'Compiled data 2000-2015'!$Y2207</f>
        <v>24.064</v>
      </c>
      <c r="K10" s="3">
        <f>'Compiled data 2000-2015'!$Y2572</f>
        <v>21.98</v>
      </c>
      <c r="L10" s="3">
        <f>'Compiled data 2000-2015'!$Y2937</f>
        <v>20.933000000000003</v>
      </c>
      <c r="M10" s="3">
        <f>'Compiled data 2000-2015'!$Y3303</f>
        <v>23.53</v>
      </c>
      <c r="N10" s="3">
        <f>'Compiled data 2000-2015'!$Y3668</f>
        <v>21.375</v>
      </c>
      <c r="O10" s="3">
        <f>'Compiled data 2000-2015'!$Y4033</f>
        <v>19.899999999999999</v>
      </c>
      <c r="P10" s="3">
        <f>'Compiled data 2000-2015'!$Y4398</f>
        <v>25.427</v>
      </c>
      <c r="Q10" s="3">
        <f>'Compiled data 2000-2015'!$Y4764</f>
        <v>22.252800000000001</v>
      </c>
      <c r="R10" s="3">
        <f>'Compiled data 2000-2015'!$Y5129</f>
        <v>22.648489999999999</v>
      </c>
      <c r="S10" s="3">
        <v>24.790903225806449</v>
      </c>
      <c r="T10" s="3">
        <v>22.286000000000001</v>
      </c>
      <c r="U10" s="3">
        <v>22.860222221999997</v>
      </c>
      <c r="V10" s="3">
        <v>22.125785714285747</v>
      </c>
      <c r="W10" s="3">
        <v>22.483565297559998</v>
      </c>
      <c r="X10" s="3">
        <v>23.585315739240002</v>
      </c>
      <c r="Y10" s="3">
        <v>23.483976726160002</v>
      </c>
      <c r="AA10" s="1052">
        <f t="shared" si="0"/>
        <v>19.899999999999999</v>
      </c>
      <c r="AB10" s="1052">
        <f t="shared" si="1"/>
        <v>22.125785714285747</v>
      </c>
      <c r="AC10" s="1052">
        <f t="shared" si="2"/>
        <v>22.860222221999997</v>
      </c>
      <c r="AD10" s="1052">
        <f t="shared" si="3"/>
        <v>24.064</v>
      </c>
      <c r="AE10" s="1052">
        <f t="shared" si="4"/>
        <v>27.144000000000002</v>
      </c>
    </row>
    <row r="11" spans="1:31" x14ac:dyDescent="0.2">
      <c r="A11" s="1045">
        <v>42742</v>
      </c>
      <c r="B11">
        <v>1</v>
      </c>
      <c r="C11">
        <v>7</v>
      </c>
      <c r="D11" s="3">
        <f>'Compiled data 2000-2015'!$Y16</f>
        <v>25.443000000000001</v>
      </c>
      <c r="E11" s="3">
        <f>'Compiled data 2000-2015'!$Y382</f>
        <v>25.435000000000002</v>
      </c>
      <c r="F11" s="3">
        <f>'Compiled data 2000-2015'!$Y747</f>
        <v>25.721</v>
      </c>
      <c r="G11" s="3">
        <f>'Compiled data 2000-2015'!$Y1112</f>
        <v>23.791999999999998</v>
      </c>
      <c r="H11" s="3">
        <f>'Compiled data 2000-2015'!$Y1477</f>
        <v>22.731999999999999</v>
      </c>
      <c r="I11" s="3">
        <f>'Compiled data 2000-2015'!$Y1843</f>
        <v>23.954000000000001</v>
      </c>
      <c r="J11" s="3">
        <f>'Compiled data 2000-2015'!$Y2208</f>
        <v>20.207999999999998</v>
      </c>
      <c r="K11" s="3">
        <f>'Compiled data 2000-2015'!$Y2573</f>
        <v>22.27</v>
      </c>
      <c r="L11" s="3">
        <f>'Compiled data 2000-2015'!$Y2938</f>
        <v>21.611000000000001</v>
      </c>
      <c r="M11" s="3">
        <f>'Compiled data 2000-2015'!$Y3304</f>
        <v>24.237000000000002</v>
      </c>
      <c r="N11" s="3">
        <f>'Compiled data 2000-2015'!$Y3669</f>
        <v>21.21</v>
      </c>
      <c r="O11" s="3">
        <f>'Compiled data 2000-2015'!$Y4034</f>
        <v>18.742999999999999</v>
      </c>
      <c r="P11" s="3">
        <f>'Compiled data 2000-2015'!$Y4399</f>
        <v>25.334799999999998</v>
      </c>
      <c r="Q11" s="3">
        <f>'Compiled data 2000-2015'!$Y4765</f>
        <v>24.052799999999998</v>
      </c>
      <c r="R11" s="3">
        <f>'Compiled data 2000-2015'!$Y5130</f>
        <v>24.566949999999999</v>
      </c>
      <c r="S11" s="3">
        <v>24.93090322580645</v>
      </c>
      <c r="T11" s="3">
        <v>22.475999999999999</v>
      </c>
      <c r="U11" s="3">
        <v>22.790222222000001</v>
      </c>
      <c r="V11" s="3">
        <v>24.438785714285707</v>
      </c>
      <c r="W11" s="3">
        <v>22.244889349599998</v>
      </c>
      <c r="X11" s="3">
        <v>22.686774440640001</v>
      </c>
      <c r="Y11" s="3">
        <v>23.784081453439999</v>
      </c>
      <c r="AA11" s="1052">
        <f t="shared" si="0"/>
        <v>18.742999999999999</v>
      </c>
      <c r="AB11" s="1052">
        <f t="shared" si="1"/>
        <v>22.27</v>
      </c>
      <c r="AC11" s="1052">
        <f t="shared" si="2"/>
        <v>23.791999999999998</v>
      </c>
      <c r="AD11" s="1052">
        <f t="shared" si="3"/>
        <v>24.566949999999999</v>
      </c>
      <c r="AE11" s="1052">
        <f t="shared" si="4"/>
        <v>25.721</v>
      </c>
    </row>
    <row r="12" spans="1:31" x14ac:dyDescent="0.2">
      <c r="A12" s="1045">
        <v>42743</v>
      </c>
      <c r="B12">
        <v>1</v>
      </c>
      <c r="C12">
        <v>8</v>
      </c>
      <c r="D12" s="3">
        <f>'Compiled data 2000-2015'!$Y17</f>
        <v>24.931000000000001</v>
      </c>
      <c r="E12" s="3">
        <f>'Compiled data 2000-2015'!$Y383</f>
        <v>25.402999999999999</v>
      </c>
      <c r="F12" s="3">
        <f>'Compiled data 2000-2015'!$Y748</f>
        <v>24.860999999999997</v>
      </c>
      <c r="G12" s="3">
        <f>'Compiled data 2000-2015'!$Y1113</f>
        <v>23.449000000000002</v>
      </c>
      <c r="H12" s="3">
        <f>'Compiled data 2000-2015'!$Y1478</f>
        <v>22.091000000000001</v>
      </c>
      <c r="I12" s="3">
        <f>'Compiled data 2000-2015'!$Y1844</f>
        <v>22.987000000000002</v>
      </c>
      <c r="J12" s="3">
        <f>'Compiled data 2000-2015'!$Y2209</f>
        <v>20.763000000000002</v>
      </c>
      <c r="K12" s="3">
        <f>'Compiled data 2000-2015'!$Y2574</f>
        <v>24.959999999999997</v>
      </c>
      <c r="L12" s="3">
        <f>'Compiled data 2000-2015'!$Y2939</f>
        <v>22.661000000000001</v>
      </c>
      <c r="M12" s="3">
        <f>'Compiled data 2000-2015'!$Y3305</f>
        <v>23.615000000000002</v>
      </c>
      <c r="N12" s="3">
        <f>'Compiled data 2000-2015'!$Y3670</f>
        <v>21.22</v>
      </c>
      <c r="O12" s="3">
        <f>'Compiled data 2000-2015'!$Y4035</f>
        <v>17.864999999999998</v>
      </c>
      <c r="P12" s="3">
        <f>'Compiled data 2000-2015'!$Y4400</f>
        <v>25.347999999999999</v>
      </c>
      <c r="Q12" s="3">
        <f>'Compiled data 2000-2015'!$Y4766</f>
        <v>24.399445</v>
      </c>
      <c r="R12" s="3">
        <f>'Compiled data 2000-2015'!$Y5131</f>
        <v>24.50545</v>
      </c>
      <c r="S12" s="3">
        <v>25.540903225806453</v>
      </c>
      <c r="T12" s="3">
        <v>21.786000000000001</v>
      </c>
      <c r="U12" s="3">
        <v>23.450222221999997</v>
      </c>
      <c r="V12" s="3">
        <v>25.438785714285675</v>
      </c>
      <c r="W12" s="3">
        <v>22.61396924564</v>
      </c>
      <c r="X12" s="3">
        <v>21.986183479560001</v>
      </c>
      <c r="Y12" s="3">
        <v>23.285510232759997</v>
      </c>
      <c r="AA12" s="1052">
        <f t="shared" si="0"/>
        <v>17.864999999999998</v>
      </c>
      <c r="AB12" s="1052">
        <f t="shared" si="1"/>
        <v>22.091000000000001</v>
      </c>
      <c r="AC12" s="1052">
        <f t="shared" si="2"/>
        <v>23.450222221999997</v>
      </c>
      <c r="AD12" s="1052">
        <f t="shared" si="3"/>
        <v>24.931000000000001</v>
      </c>
      <c r="AE12" s="1052">
        <f t="shared" si="4"/>
        <v>25.540903225806453</v>
      </c>
    </row>
    <row r="13" spans="1:31" x14ac:dyDescent="0.2">
      <c r="A13" s="1045">
        <v>42744</v>
      </c>
      <c r="B13">
        <v>1</v>
      </c>
      <c r="C13">
        <v>9</v>
      </c>
      <c r="D13" s="3">
        <f>'Compiled data 2000-2015'!$Y18</f>
        <v>25.628</v>
      </c>
      <c r="E13" s="3">
        <f>'Compiled data 2000-2015'!$Y384</f>
        <v>25.952999999999996</v>
      </c>
      <c r="F13" s="3">
        <f>'Compiled data 2000-2015'!$Y749</f>
        <v>26.59</v>
      </c>
      <c r="G13" s="3">
        <f>'Compiled data 2000-2015'!$Y1114</f>
        <v>24.588999999999999</v>
      </c>
      <c r="H13" s="3">
        <f>'Compiled data 2000-2015'!$Y1479</f>
        <v>20.928000000000001</v>
      </c>
      <c r="I13" s="3">
        <f>'Compiled data 2000-2015'!$Y1845</f>
        <v>22.619999999999997</v>
      </c>
      <c r="J13" s="3">
        <f>'Compiled data 2000-2015'!$Y2210</f>
        <v>22.771999999999998</v>
      </c>
      <c r="K13" s="3">
        <f>'Compiled data 2000-2015'!$Y2575</f>
        <v>25.201000000000001</v>
      </c>
      <c r="L13" s="3">
        <f>'Compiled data 2000-2015'!$Y2940</f>
        <v>20.902999999999999</v>
      </c>
      <c r="M13" s="3">
        <f>'Compiled data 2000-2015'!$Y3306</f>
        <v>23.298999999999999</v>
      </c>
      <c r="N13" s="3">
        <f>'Compiled data 2000-2015'!$Y3671</f>
        <v>21.59</v>
      </c>
      <c r="O13" s="3">
        <f>'Compiled data 2000-2015'!$Y4036</f>
        <v>18.466999999999999</v>
      </c>
      <c r="P13" s="3">
        <f>'Compiled data 2000-2015'!$Y4401</f>
        <v>24.886200000000002</v>
      </c>
      <c r="Q13" s="3">
        <f>'Compiled data 2000-2015'!$Y4767</f>
        <v>24.074437499999998</v>
      </c>
      <c r="R13" s="3">
        <f>'Compiled data 2000-2015'!$Y5132</f>
        <v>25.771080000000001</v>
      </c>
      <c r="S13" s="3">
        <v>25.340903225806453</v>
      </c>
      <c r="T13" s="3">
        <v>20.606000000000002</v>
      </c>
      <c r="U13" s="3">
        <v>23.980222221999998</v>
      </c>
      <c r="V13" s="3">
        <v>27.992785714285741</v>
      </c>
      <c r="W13" s="3">
        <v>25.844163739159999</v>
      </c>
      <c r="X13" s="3">
        <v>24.38670711596</v>
      </c>
      <c r="Y13" s="3">
        <v>24.083617661200002</v>
      </c>
      <c r="AA13" s="1052">
        <f t="shared" si="0"/>
        <v>18.466999999999999</v>
      </c>
      <c r="AB13" s="1052">
        <f t="shared" si="1"/>
        <v>22.619999999999997</v>
      </c>
      <c r="AC13" s="1052">
        <f t="shared" si="2"/>
        <v>24.38670711596</v>
      </c>
      <c r="AD13" s="1052">
        <f t="shared" si="3"/>
        <v>25.628</v>
      </c>
      <c r="AE13" s="1052">
        <f t="shared" si="4"/>
        <v>27.992785714285741</v>
      </c>
    </row>
    <row r="14" spans="1:31" x14ac:dyDescent="0.2">
      <c r="A14" s="1045">
        <v>42745</v>
      </c>
      <c r="B14">
        <v>1</v>
      </c>
      <c r="C14">
        <v>10</v>
      </c>
      <c r="D14" s="3">
        <f>'Compiled data 2000-2015'!$Y19</f>
        <v>26.467000000000002</v>
      </c>
      <c r="E14" s="3">
        <f>'Compiled data 2000-2015'!$Y385</f>
        <v>26.723999999999997</v>
      </c>
      <c r="F14" s="3">
        <f>'Compiled data 2000-2015'!$Y750</f>
        <v>25.895</v>
      </c>
      <c r="G14" s="3">
        <f>'Compiled data 2000-2015'!$Y1115</f>
        <v>25.591999999999999</v>
      </c>
      <c r="H14" s="3">
        <f>'Compiled data 2000-2015'!$Y1480</f>
        <v>19.292999999999999</v>
      </c>
      <c r="I14" s="3">
        <f>'Compiled data 2000-2015'!$Y1846</f>
        <v>23.428000000000001</v>
      </c>
      <c r="J14" s="3">
        <f>'Compiled data 2000-2015'!$Y2211</f>
        <v>24.181000000000001</v>
      </c>
      <c r="K14" s="3">
        <f>'Compiled data 2000-2015'!$Y2576</f>
        <v>24.531000000000002</v>
      </c>
      <c r="L14" s="3">
        <f>'Compiled data 2000-2015'!$Y2941</f>
        <v>20.391999999999999</v>
      </c>
      <c r="M14" s="3">
        <f>'Compiled data 2000-2015'!$Y3307</f>
        <v>23.100999999999999</v>
      </c>
      <c r="N14" s="3">
        <f>'Compiled data 2000-2015'!$Y3672</f>
        <v>20.79</v>
      </c>
      <c r="O14" s="3">
        <f>'Compiled data 2000-2015'!$Y4037</f>
        <v>19.98</v>
      </c>
      <c r="P14" s="3">
        <f>'Compiled data 2000-2015'!$Y4402</f>
        <v>25.521799999999999</v>
      </c>
      <c r="Q14" s="3">
        <f>'Compiled data 2000-2015'!$Y4768</f>
        <v>24.679467000000002</v>
      </c>
      <c r="R14" s="3">
        <f>'Compiled data 2000-2015'!$Y5133</f>
        <v>23.612369999999999</v>
      </c>
      <c r="S14" s="3">
        <v>25.550903225806451</v>
      </c>
      <c r="T14" s="3">
        <v>22.126000000000001</v>
      </c>
      <c r="U14" s="3">
        <v>26.750222221999994</v>
      </c>
      <c r="V14" s="3">
        <v>24.892785714285722</v>
      </c>
      <c r="W14" s="3">
        <v>23.173545245680053</v>
      </c>
      <c r="X14" s="3">
        <v>23.486198440599999</v>
      </c>
      <c r="Y14" s="3">
        <v>25.452637713079998</v>
      </c>
      <c r="AA14" s="1052">
        <f t="shared" si="0"/>
        <v>19.292999999999999</v>
      </c>
      <c r="AB14" s="1052">
        <f t="shared" si="1"/>
        <v>23.100999999999999</v>
      </c>
      <c r="AC14" s="1052">
        <f t="shared" si="2"/>
        <v>24.181000000000001</v>
      </c>
      <c r="AD14" s="1052">
        <f t="shared" si="3"/>
        <v>25.550903225806451</v>
      </c>
      <c r="AE14" s="1052">
        <f t="shared" si="4"/>
        <v>26.750222221999994</v>
      </c>
    </row>
    <row r="15" spans="1:31" x14ac:dyDescent="0.2">
      <c r="A15" s="1045">
        <v>42746</v>
      </c>
      <c r="B15">
        <v>1</v>
      </c>
      <c r="C15">
        <v>11</v>
      </c>
      <c r="D15" s="3">
        <f>'Compiled data 2000-2015'!$Y20</f>
        <v>26.98</v>
      </c>
      <c r="E15" s="3">
        <f>'Compiled data 2000-2015'!$Y386</f>
        <v>26.993000000000002</v>
      </c>
      <c r="F15" s="3">
        <f>'Compiled data 2000-2015'!$Y751</f>
        <v>26.302</v>
      </c>
      <c r="G15" s="3">
        <f>'Compiled data 2000-2015'!$Y1116</f>
        <v>22.573999999999998</v>
      </c>
      <c r="H15" s="3">
        <f>'Compiled data 2000-2015'!$Y1481</f>
        <v>21.884999999999998</v>
      </c>
      <c r="I15" s="3">
        <f>'Compiled data 2000-2015'!$Y1847</f>
        <v>24.331</v>
      </c>
      <c r="J15" s="3">
        <f>'Compiled data 2000-2015'!$Y2212</f>
        <v>23.948</v>
      </c>
      <c r="K15" s="3">
        <f>'Compiled data 2000-2015'!$Y2577</f>
        <v>24.88</v>
      </c>
      <c r="L15" s="3">
        <f>'Compiled data 2000-2015'!$Y2942</f>
        <v>21.279999999999998</v>
      </c>
      <c r="M15" s="3">
        <f>'Compiled data 2000-2015'!$Y3308</f>
        <v>23.773</v>
      </c>
      <c r="N15" s="3">
        <f>'Compiled data 2000-2015'!$Y3673</f>
        <v>19.946999999999999</v>
      </c>
      <c r="O15" s="3">
        <f>'Compiled data 2000-2015'!$Y4038</f>
        <v>17.855</v>
      </c>
      <c r="P15" s="3">
        <f>'Compiled data 2000-2015'!$Y4403</f>
        <v>24.885400000000001</v>
      </c>
      <c r="Q15" s="3">
        <f>'Compiled data 2000-2015'!$Y4769</f>
        <v>23.109469999999998</v>
      </c>
      <c r="R15" s="3">
        <f>'Compiled data 2000-2015'!$Y5134</f>
        <v>23.678489999999996</v>
      </c>
      <c r="S15" s="3">
        <v>26.940903225806448</v>
      </c>
      <c r="T15" s="3">
        <v>22.515999999999998</v>
      </c>
      <c r="U15" s="3">
        <v>26.870222221999999</v>
      </c>
      <c r="V15" s="3">
        <v>21.049785714285704</v>
      </c>
      <c r="W15" s="3">
        <v>23.609109453559945</v>
      </c>
      <c r="X15" s="3">
        <v>21.785218492480002</v>
      </c>
      <c r="Y15" s="3">
        <v>22.972278648120003</v>
      </c>
      <c r="AA15" s="1052">
        <f t="shared" si="0"/>
        <v>17.855</v>
      </c>
      <c r="AB15" s="1052">
        <f t="shared" si="1"/>
        <v>21.884999999999998</v>
      </c>
      <c r="AC15" s="1052">
        <f t="shared" si="2"/>
        <v>23.678489999999996</v>
      </c>
      <c r="AD15" s="1052">
        <f t="shared" si="3"/>
        <v>24.885400000000001</v>
      </c>
      <c r="AE15" s="1052">
        <f t="shared" si="4"/>
        <v>26.993000000000002</v>
      </c>
    </row>
    <row r="16" spans="1:31" x14ac:dyDescent="0.2">
      <c r="A16" s="1045">
        <v>42747</v>
      </c>
      <c r="B16">
        <v>1</v>
      </c>
      <c r="C16">
        <v>12</v>
      </c>
      <c r="D16" s="3">
        <f>'Compiled data 2000-2015'!$Y21</f>
        <v>27.646000000000001</v>
      </c>
      <c r="E16" s="3">
        <f>'Compiled data 2000-2015'!$Y387</f>
        <v>25.662999999999997</v>
      </c>
      <c r="F16" s="3">
        <f>'Compiled data 2000-2015'!$Y752</f>
        <v>27.207999999999998</v>
      </c>
      <c r="G16" s="3">
        <f>'Compiled data 2000-2015'!$Y1117</f>
        <v>21.920999999999999</v>
      </c>
      <c r="H16" s="3">
        <f>'Compiled data 2000-2015'!$Y1482</f>
        <v>24.472999999999999</v>
      </c>
      <c r="I16" s="3">
        <f>'Compiled data 2000-2015'!$Y1848</f>
        <v>24.225999999999999</v>
      </c>
      <c r="J16" s="3">
        <f>'Compiled data 2000-2015'!$Y2213</f>
        <v>25.718</v>
      </c>
      <c r="K16" s="3">
        <f>'Compiled data 2000-2015'!$Y2578</f>
        <v>24.103000000000002</v>
      </c>
      <c r="L16" s="3">
        <f>'Compiled data 2000-2015'!$Y2943</f>
        <v>20.003999999999998</v>
      </c>
      <c r="M16" s="3">
        <f>'Compiled data 2000-2015'!$Y3309</f>
        <v>23.825000000000003</v>
      </c>
      <c r="N16" s="3">
        <f>'Compiled data 2000-2015'!$Y3674</f>
        <v>19.935000000000002</v>
      </c>
      <c r="O16" s="3">
        <f>'Compiled data 2000-2015'!$Y4039</f>
        <v>19.009</v>
      </c>
      <c r="P16" s="3">
        <f>'Compiled data 2000-2015'!$Y4404</f>
        <v>24.755800000000001</v>
      </c>
      <c r="Q16" s="3">
        <f>'Compiled data 2000-2015'!$Y4770</f>
        <v>23.234479500000003</v>
      </c>
      <c r="R16" s="3">
        <f>'Compiled data 2000-2015'!$Y5135</f>
        <v>24.108499999999999</v>
      </c>
      <c r="S16" s="3">
        <v>24.82090322580645</v>
      </c>
      <c r="T16" s="3">
        <v>20.988250000000001</v>
      </c>
      <c r="U16" s="3">
        <v>27.130222221999997</v>
      </c>
      <c r="V16" s="3">
        <v>26.473785714285693</v>
      </c>
      <c r="W16" s="3">
        <v>20.658655063799998</v>
      </c>
      <c r="X16" s="3">
        <v>23.585113765200003</v>
      </c>
      <c r="Y16" s="3">
        <v>24.112106596160004</v>
      </c>
      <c r="AA16" s="1052">
        <f t="shared" si="0"/>
        <v>19.009</v>
      </c>
      <c r="AB16" s="1052">
        <f t="shared" si="1"/>
        <v>21.920999999999999</v>
      </c>
      <c r="AC16" s="1052">
        <f t="shared" si="2"/>
        <v>24.108499999999999</v>
      </c>
      <c r="AD16" s="1052">
        <f t="shared" si="3"/>
        <v>25.662999999999997</v>
      </c>
      <c r="AE16" s="1052">
        <f t="shared" si="4"/>
        <v>27.646000000000001</v>
      </c>
    </row>
    <row r="17" spans="1:31" x14ac:dyDescent="0.2">
      <c r="A17" s="1045">
        <v>42748</v>
      </c>
      <c r="B17">
        <v>1</v>
      </c>
      <c r="C17">
        <v>13</v>
      </c>
      <c r="D17" s="3">
        <f>'Compiled data 2000-2015'!$Y22</f>
        <v>29.482000000000003</v>
      </c>
      <c r="E17" s="3">
        <f>'Compiled data 2000-2015'!$Y388</f>
        <v>27.134</v>
      </c>
      <c r="F17" s="3">
        <f>'Compiled data 2000-2015'!$Y753</f>
        <v>23.835000000000001</v>
      </c>
      <c r="G17" s="3">
        <f>'Compiled data 2000-2015'!$Y1118</f>
        <v>24.654999999999998</v>
      </c>
      <c r="H17" s="3">
        <f>'Compiled data 2000-2015'!$Y1483</f>
        <v>25.277000000000001</v>
      </c>
      <c r="I17" s="3">
        <f>'Compiled data 2000-2015'!$Y1849</f>
        <v>25.786999999999999</v>
      </c>
      <c r="J17" s="3">
        <f>'Compiled data 2000-2015'!$Y2214</f>
        <v>24.921999999999997</v>
      </c>
      <c r="K17" s="3">
        <f>'Compiled data 2000-2015'!$Y2579</f>
        <v>23.715</v>
      </c>
      <c r="L17" s="3">
        <f>'Compiled data 2000-2015'!$Y2944</f>
        <v>21.032</v>
      </c>
      <c r="M17" s="3">
        <f>'Compiled data 2000-2015'!$Y3310</f>
        <v>24.398</v>
      </c>
      <c r="N17" s="3">
        <f>'Compiled data 2000-2015'!$Y3675</f>
        <v>21.689999999999998</v>
      </c>
      <c r="O17" s="3">
        <f>'Compiled data 2000-2015'!$Y4040</f>
        <v>19.029</v>
      </c>
      <c r="P17" s="3">
        <f>'Compiled data 2000-2015'!$Y4405</f>
        <v>25.152000000000001</v>
      </c>
      <c r="Q17" s="3">
        <f>'Compiled data 2000-2015'!$Y4771</f>
        <v>24.66360525</v>
      </c>
      <c r="R17" s="3">
        <f>'Compiled data 2000-2015'!$Y5136</f>
        <v>23.348580000000002</v>
      </c>
      <c r="S17" s="3">
        <v>24.68090322580645</v>
      </c>
      <c r="T17" s="3">
        <v>21.858249999999998</v>
      </c>
      <c r="U17" s="3">
        <v>26.080222222222222</v>
      </c>
      <c r="V17" s="3">
        <v>21.698300000000028</v>
      </c>
      <c r="W17" s="3">
        <v>21.912241245520001</v>
      </c>
      <c r="X17" s="3">
        <v>24.28516612884</v>
      </c>
      <c r="Y17" s="3">
        <v>24.7714971256</v>
      </c>
      <c r="AA17" s="1052">
        <f t="shared" si="0"/>
        <v>19.029</v>
      </c>
      <c r="AB17" s="1052">
        <f t="shared" si="1"/>
        <v>21.912241245520001</v>
      </c>
      <c r="AC17" s="1052">
        <f t="shared" si="2"/>
        <v>24.398</v>
      </c>
      <c r="AD17" s="1052">
        <f t="shared" si="3"/>
        <v>25.152000000000001</v>
      </c>
      <c r="AE17" s="1052">
        <f t="shared" si="4"/>
        <v>29.482000000000003</v>
      </c>
    </row>
    <row r="18" spans="1:31" x14ac:dyDescent="0.2">
      <c r="A18" s="1045">
        <v>42749</v>
      </c>
      <c r="B18">
        <v>1</v>
      </c>
      <c r="C18">
        <v>14</v>
      </c>
      <c r="D18" s="3">
        <f>'Compiled data 2000-2015'!$Y23</f>
        <v>29.128</v>
      </c>
      <c r="E18" s="3">
        <f>'Compiled data 2000-2015'!$Y389</f>
        <v>24.122999999999998</v>
      </c>
      <c r="F18" s="3">
        <f>'Compiled data 2000-2015'!$Y754</f>
        <v>26.892000000000003</v>
      </c>
      <c r="G18" s="3">
        <f>'Compiled data 2000-2015'!$Y1119</f>
        <v>23.744999999999997</v>
      </c>
      <c r="H18" s="3">
        <f>'Compiled data 2000-2015'!$Y1484</f>
        <v>22.817</v>
      </c>
      <c r="I18" s="3">
        <f>'Compiled data 2000-2015'!$Y1850</f>
        <v>26.344999999999999</v>
      </c>
      <c r="J18" s="3">
        <f>'Compiled data 2000-2015'!$Y2215</f>
        <v>22.994</v>
      </c>
      <c r="K18" s="3">
        <f>'Compiled data 2000-2015'!$Y2580</f>
        <v>22.388999999999999</v>
      </c>
      <c r="L18" s="3">
        <f>'Compiled data 2000-2015'!$Y2945</f>
        <v>21.225999999999999</v>
      </c>
      <c r="M18" s="3">
        <f>'Compiled data 2000-2015'!$Y3311</f>
        <v>23.716999999999999</v>
      </c>
      <c r="N18" s="3">
        <f>'Compiled data 2000-2015'!$Y3676</f>
        <v>21.2</v>
      </c>
      <c r="O18" s="3">
        <f>'Compiled data 2000-2015'!$Y4041</f>
        <v>18.064999999999998</v>
      </c>
      <c r="P18" s="3">
        <f>'Compiled data 2000-2015'!$Y4406</f>
        <v>25.5992</v>
      </c>
      <c r="Q18" s="3">
        <f>'Compiled data 2000-2015'!$Y4772</f>
        <v>24.787777500000001</v>
      </c>
      <c r="R18" s="3">
        <f>'Compiled data 2000-2015'!$Y5137</f>
        <v>23.602979999999999</v>
      </c>
      <c r="S18" s="3">
        <v>25.400903225806452</v>
      </c>
      <c r="T18" s="3">
        <v>22.138250000000003</v>
      </c>
      <c r="U18" s="3">
        <v>26.475714285714282</v>
      </c>
      <c r="V18" s="3">
        <v>20.722300000000001</v>
      </c>
      <c r="W18" s="3">
        <v>23.784395635279996</v>
      </c>
      <c r="X18" s="3">
        <v>23.385263375599997</v>
      </c>
      <c r="Y18" s="3">
        <v>23.974672414520001</v>
      </c>
      <c r="AA18" s="1052">
        <f t="shared" si="0"/>
        <v>18.064999999999998</v>
      </c>
      <c r="AB18" s="1052">
        <f t="shared" si="1"/>
        <v>22.388999999999999</v>
      </c>
      <c r="AC18" s="1052">
        <f t="shared" si="2"/>
        <v>23.716999999999999</v>
      </c>
      <c r="AD18" s="1052">
        <f t="shared" si="3"/>
        <v>25.400903225806452</v>
      </c>
      <c r="AE18" s="1052">
        <f t="shared" si="4"/>
        <v>29.128</v>
      </c>
    </row>
    <row r="19" spans="1:31" x14ac:dyDescent="0.2">
      <c r="A19" s="1045">
        <v>42750</v>
      </c>
      <c r="B19">
        <v>1</v>
      </c>
      <c r="C19">
        <v>15</v>
      </c>
      <c r="D19" s="3">
        <f>'Compiled data 2000-2015'!$Y24</f>
        <v>27.131</v>
      </c>
      <c r="E19" s="3">
        <f>'Compiled data 2000-2015'!$Y390</f>
        <v>26.433</v>
      </c>
      <c r="F19" s="3">
        <f>'Compiled data 2000-2015'!$Y755</f>
        <v>25.16</v>
      </c>
      <c r="G19" s="3">
        <f>'Compiled data 2000-2015'!$Y1120</f>
        <v>21.5</v>
      </c>
      <c r="H19" s="3">
        <f>'Compiled data 2000-2015'!$Y1485</f>
        <v>23.692</v>
      </c>
      <c r="I19" s="3">
        <f>'Compiled data 2000-2015'!$Y1851</f>
        <v>22.34</v>
      </c>
      <c r="J19" s="3">
        <f>'Compiled data 2000-2015'!$Y2216</f>
        <v>21.347000000000001</v>
      </c>
      <c r="K19" s="3">
        <f>'Compiled data 2000-2015'!$Y2581</f>
        <v>24.308999999999997</v>
      </c>
      <c r="L19" s="3">
        <f>'Compiled data 2000-2015'!$Y2946</f>
        <v>20.207000000000001</v>
      </c>
      <c r="M19" s="3">
        <f>'Compiled data 2000-2015'!$Y3312</f>
        <v>23.335999999999999</v>
      </c>
      <c r="N19" s="3">
        <f>'Compiled data 2000-2015'!$Y3677</f>
        <v>21.2</v>
      </c>
      <c r="O19" s="3">
        <f>'Compiled data 2000-2015'!$Y4042</f>
        <v>17.46</v>
      </c>
      <c r="P19" s="3">
        <f>'Compiled data 2000-2015'!$Y4407</f>
        <v>24.305</v>
      </c>
      <c r="Q19" s="3">
        <f>'Compiled data 2000-2015'!$Y4773</f>
        <v>23.831107499999998</v>
      </c>
      <c r="R19" s="3">
        <f>'Compiled data 2000-2015'!$Y5138</f>
        <v>24.109249999999999</v>
      </c>
      <c r="S19" s="3">
        <v>24.990903225806452</v>
      </c>
      <c r="T19" s="3">
        <v>22.378250000000001</v>
      </c>
      <c r="U19" s="3">
        <v>25.745714285714286</v>
      </c>
      <c r="V19" s="3">
        <v>21.542300000000001</v>
      </c>
      <c r="W19" s="3">
        <v>25.19205423252</v>
      </c>
      <c r="X19" s="3">
        <v>23.562658061440001</v>
      </c>
      <c r="Y19" s="3">
        <v>23.587507843080001</v>
      </c>
      <c r="AA19" s="1052">
        <f t="shared" si="0"/>
        <v>17.46</v>
      </c>
      <c r="AB19" s="1052">
        <f t="shared" si="1"/>
        <v>21.542300000000001</v>
      </c>
      <c r="AC19" s="1052">
        <f t="shared" si="2"/>
        <v>23.692</v>
      </c>
      <c r="AD19" s="1052">
        <f t="shared" si="3"/>
        <v>24.990903225806452</v>
      </c>
      <c r="AE19" s="1052">
        <f t="shared" si="4"/>
        <v>27.131</v>
      </c>
    </row>
    <row r="20" spans="1:31" x14ac:dyDescent="0.2">
      <c r="A20" s="1045">
        <v>42751</v>
      </c>
      <c r="B20">
        <v>1</v>
      </c>
      <c r="C20">
        <v>16</v>
      </c>
      <c r="D20" s="3">
        <f>'Compiled data 2000-2015'!$Y25</f>
        <v>25.215</v>
      </c>
      <c r="E20" s="3">
        <f>'Compiled data 2000-2015'!$Y391</f>
        <v>26.423999999999999</v>
      </c>
      <c r="F20" s="3">
        <f>'Compiled data 2000-2015'!$Y756</f>
        <v>25.602</v>
      </c>
      <c r="G20" s="3">
        <f>'Compiled data 2000-2015'!$Y1121</f>
        <v>23.431999999999999</v>
      </c>
      <c r="H20" s="3">
        <f>'Compiled data 2000-2015'!$Y1486</f>
        <v>22.732999999999997</v>
      </c>
      <c r="I20" s="3">
        <f>'Compiled data 2000-2015'!$Y1852</f>
        <v>21.367999999999999</v>
      </c>
      <c r="J20" s="3">
        <f>'Compiled data 2000-2015'!$Y2217</f>
        <v>25.563000000000002</v>
      </c>
      <c r="K20" s="3">
        <f>'Compiled data 2000-2015'!$Y2582</f>
        <v>25.381</v>
      </c>
      <c r="L20" s="3">
        <f>'Compiled data 2000-2015'!$Y2947</f>
        <v>19.843999999999998</v>
      </c>
      <c r="M20" s="3">
        <f>'Compiled data 2000-2015'!$Y3313</f>
        <v>24.363999999999997</v>
      </c>
      <c r="N20" s="3">
        <f>'Compiled data 2000-2015'!$Y3678</f>
        <v>20.259999999999998</v>
      </c>
      <c r="O20" s="3">
        <f>'Compiled data 2000-2015'!$Y4043</f>
        <v>17.754000000000001</v>
      </c>
      <c r="P20" s="3">
        <f>'Compiled data 2000-2015'!$Y4408</f>
        <v>24.819600000000001</v>
      </c>
      <c r="Q20" s="3">
        <f>'Compiled data 2000-2015'!$Y4774</f>
        <v>23.7844525</v>
      </c>
      <c r="R20" s="3">
        <f>'Compiled data 2000-2015'!$Y5139</f>
        <v>23.23602</v>
      </c>
      <c r="S20" s="3">
        <v>25.040903225806453</v>
      </c>
      <c r="T20" s="3">
        <v>21.341999999999999</v>
      </c>
      <c r="U20" s="3">
        <v>26.545714285714283</v>
      </c>
      <c r="V20" s="3">
        <v>21.302299999999999</v>
      </c>
      <c r="W20" s="3">
        <v>25.181433349360002</v>
      </c>
      <c r="X20" s="3">
        <v>24.88490431064</v>
      </c>
      <c r="Y20" s="3">
        <v>24.517258596239998</v>
      </c>
      <c r="AA20" s="1052">
        <f t="shared" si="0"/>
        <v>17.754000000000001</v>
      </c>
      <c r="AB20" s="1052">
        <f t="shared" si="1"/>
        <v>21.367999999999999</v>
      </c>
      <c r="AC20" s="1052">
        <f t="shared" si="2"/>
        <v>24.363999999999997</v>
      </c>
      <c r="AD20" s="1052">
        <f t="shared" si="3"/>
        <v>25.215</v>
      </c>
      <c r="AE20" s="1052">
        <f t="shared" si="4"/>
        <v>26.545714285714283</v>
      </c>
    </row>
    <row r="21" spans="1:31" x14ac:dyDescent="0.2">
      <c r="A21" s="1045">
        <v>42752</v>
      </c>
      <c r="B21">
        <v>1</v>
      </c>
      <c r="C21">
        <v>17</v>
      </c>
      <c r="D21" s="3">
        <f>'Compiled data 2000-2015'!$Y26</f>
        <v>28.541999999999998</v>
      </c>
      <c r="E21" s="3">
        <f>'Compiled data 2000-2015'!$Y392</f>
        <v>27</v>
      </c>
      <c r="F21" s="3">
        <f>'Compiled data 2000-2015'!$Y757</f>
        <v>25.497</v>
      </c>
      <c r="G21" s="3">
        <f>'Compiled data 2000-2015'!$Y1122</f>
        <v>24.251000000000001</v>
      </c>
      <c r="H21" s="3">
        <f>'Compiled data 2000-2015'!$Y1487</f>
        <v>21.344000000000001</v>
      </c>
      <c r="I21" s="3">
        <f>'Compiled data 2000-2015'!$Y1853</f>
        <v>24.408999999999999</v>
      </c>
      <c r="J21" s="3">
        <f>'Compiled data 2000-2015'!$Y2218</f>
        <v>24.496000000000002</v>
      </c>
      <c r="K21" s="3">
        <f>'Compiled data 2000-2015'!$Y2583</f>
        <v>23.216000000000001</v>
      </c>
      <c r="L21" s="3">
        <f>'Compiled data 2000-2015'!$Y2948</f>
        <v>21.428999999999998</v>
      </c>
      <c r="M21" s="3">
        <f>'Compiled data 2000-2015'!$Y3314</f>
        <v>23.661999999999999</v>
      </c>
      <c r="N21" s="3">
        <f>'Compiled data 2000-2015'!$Y3679</f>
        <v>20.2</v>
      </c>
      <c r="O21" s="3">
        <f>'Compiled data 2000-2015'!$Y4044</f>
        <v>19.448</v>
      </c>
      <c r="P21" s="3">
        <f>'Compiled data 2000-2015'!$Y4409</f>
        <v>26.299399999999999</v>
      </c>
      <c r="Q21" s="3">
        <f>'Compiled data 2000-2015'!$Y4775</f>
        <v>24.47279</v>
      </c>
      <c r="R21" s="3">
        <f>'Compiled data 2000-2015'!$Y5140</f>
        <v>23.461879999999997</v>
      </c>
      <c r="S21" s="3">
        <v>25.120903225806451</v>
      </c>
      <c r="T21" s="3">
        <v>20.502000000000002</v>
      </c>
      <c r="U21" s="3">
        <v>26.145714285714284</v>
      </c>
      <c r="V21" s="3">
        <v>19.192299999999999</v>
      </c>
      <c r="W21" s="3">
        <v>22.884934232719999</v>
      </c>
      <c r="X21" s="3">
        <v>23.68656498608</v>
      </c>
      <c r="Y21" s="3">
        <v>23.131852258479999</v>
      </c>
      <c r="AA21" s="1052">
        <f t="shared" si="0"/>
        <v>19.192299999999999</v>
      </c>
      <c r="AB21" s="1052">
        <f t="shared" si="1"/>
        <v>21.428999999999998</v>
      </c>
      <c r="AC21" s="1052">
        <f t="shared" si="2"/>
        <v>23.68656498608</v>
      </c>
      <c r="AD21" s="1052">
        <f t="shared" si="3"/>
        <v>25.120903225806451</v>
      </c>
      <c r="AE21" s="1052">
        <f t="shared" si="4"/>
        <v>28.541999999999998</v>
      </c>
    </row>
    <row r="22" spans="1:31" x14ac:dyDescent="0.2">
      <c r="A22" s="1045">
        <v>42753</v>
      </c>
      <c r="B22">
        <v>1</v>
      </c>
      <c r="C22">
        <v>18</v>
      </c>
      <c r="D22" s="3">
        <f>'Compiled data 2000-2015'!$Y27</f>
        <v>26.855999999999998</v>
      </c>
      <c r="E22" s="3">
        <f>'Compiled data 2000-2015'!$Y393</f>
        <v>27.294999999999998</v>
      </c>
      <c r="F22" s="3">
        <f>'Compiled data 2000-2015'!$Y758</f>
        <v>26.349</v>
      </c>
      <c r="G22" s="3">
        <f>'Compiled data 2000-2015'!$Y1123</f>
        <v>22.148</v>
      </c>
      <c r="H22" s="3">
        <f>'Compiled data 2000-2015'!$Y1488</f>
        <v>19.655999999999999</v>
      </c>
      <c r="I22" s="3">
        <f>'Compiled data 2000-2015'!$Y1854</f>
        <v>24.457999999999998</v>
      </c>
      <c r="J22" s="3">
        <f>'Compiled data 2000-2015'!$Y2219</f>
        <v>25.160999999999998</v>
      </c>
      <c r="K22" s="3">
        <f>'Compiled data 2000-2015'!$Y2584</f>
        <v>24.009</v>
      </c>
      <c r="L22" s="3">
        <f>'Compiled data 2000-2015'!$Y2949</f>
        <v>20.658000000000001</v>
      </c>
      <c r="M22" s="3">
        <f>'Compiled data 2000-2015'!$Y3315</f>
        <v>26.818999999999999</v>
      </c>
      <c r="N22" s="3">
        <f>'Compiled data 2000-2015'!$Y3680</f>
        <v>21.378</v>
      </c>
      <c r="O22" s="3">
        <f>'Compiled data 2000-2015'!$Y4045</f>
        <v>19.372999999999998</v>
      </c>
      <c r="P22" s="3">
        <f>'Compiled data 2000-2015'!$Y4410</f>
        <v>26.323400000000003</v>
      </c>
      <c r="Q22" s="3">
        <f>'Compiled data 2000-2015'!$Y4776</f>
        <v>23.889425000000003</v>
      </c>
      <c r="R22" s="3">
        <f>'Compiled data 2000-2015'!$Y5141</f>
        <v>23.1295</v>
      </c>
      <c r="S22" s="3">
        <v>24.950903225806453</v>
      </c>
      <c r="T22" s="3">
        <v>23.112000000000002</v>
      </c>
      <c r="U22" s="3">
        <v>26.545714285714286</v>
      </c>
      <c r="V22" s="3">
        <v>20.942299999999999</v>
      </c>
      <c r="W22" s="3">
        <v>23.784964154800001</v>
      </c>
      <c r="X22" s="3">
        <v>22.465123635400001</v>
      </c>
      <c r="Y22" s="3">
        <v>23.38362514172</v>
      </c>
      <c r="AA22" s="1052">
        <f t="shared" si="0"/>
        <v>19.372999999999998</v>
      </c>
      <c r="AB22" s="1052">
        <f t="shared" si="1"/>
        <v>22.148</v>
      </c>
      <c r="AC22" s="1052">
        <f t="shared" si="2"/>
        <v>23.889425000000003</v>
      </c>
      <c r="AD22" s="1052">
        <f t="shared" si="3"/>
        <v>26.323400000000003</v>
      </c>
      <c r="AE22" s="1052">
        <f t="shared" si="4"/>
        <v>27.294999999999998</v>
      </c>
    </row>
    <row r="23" spans="1:31" x14ac:dyDescent="0.2">
      <c r="A23" s="1045">
        <v>42754</v>
      </c>
      <c r="B23">
        <v>1</v>
      </c>
      <c r="C23">
        <v>19</v>
      </c>
      <c r="D23" s="3">
        <f>'Compiled data 2000-2015'!$Y28</f>
        <v>27.492999999999999</v>
      </c>
      <c r="E23" s="3">
        <f>'Compiled data 2000-2015'!$Y394</f>
        <v>26.584999999999997</v>
      </c>
      <c r="F23" s="3">
        <f>'Compiled data 2000-2015'!$Y759</f>
        <v>22.762</v>
      </c>
      <c r="G23" s="3">
        <f>'Compiled data 2000-2015'!$Y1124</f>
        <v>24.009999999999998</v>
      </c>
      <c r="H23" s="3">
        <f>'Compiled data 2000-2015'!$Y1489</f>
        <v>22.559000000000001</v>
      </c>
      <c r="I23" s="3">
        <f>'Compiled data 2000-2015'!$Y1855</f>
        <v>24.888000000000002</v>
      </c>
      <c r="J23" s="3">
        <f>'Compiled data 2000-2015'!$Y2220</f>
        <v>25.062000000000001</v>
      </c>
      <c r="K23" s="3">
        <f>'Compiled data 2000-2015'!$Y2585</f>
        <v>22.79</v>
      </c>
      <c r="L23" s="3">
        <f>'Compiled data 2000-2015'!$Y2950</f>
        <v>19.503</v>
      </c>
      <c r="M23" s="3">
        <f>'Compiled data 2000-2015'!$Y3316</f>
        <v>28.100999999999999</v>
      </c>
      <c r="N23" s="3">
        <f>'Compiled data 2000-2015'!$Y3681</f>
        <v>21.78</v>
      </c>
      <c r="O23" s="3">
        <f>'Compiled data 2000-2015'!$Y4046</f>
        <v>19.541</v>
      </c>
      <c r="P23" s="3">
        <f>'Compiled data 2000-2015'!$Y4411</f>
        <v>24.708999999999996</v>
      </c>
      <c r="Q23" s="3">
        <f>'Compiled data 2000-2015'!$Y4777</f>
        <v>24.049401</v>
      </c>
      <c r="R23" s="3">
        <f>'Compiled data 2000-2015'!$Y5142</f>
        <v>22.04194</v>
      </c>
      <c r="S23" s="3">
        <v>24.970903225806452</v>
      </c>
      <c r="T23" s="3">
        <v>19.222000000000001</v>
      </c>
      <c r="U23" s="3">
        <v>26.455714285714283</v>
      </c>
      <c r="V23" s="3">
        <v>21.502299999999998</v>
      </c>
      <c r="W23" s="3">
        <v>22.364986596359998</v>
      </c>
      <c r="X23" s="3">
        <v>22.285495271720002</v>
      </c>
      <c r="Y23" s="3">
        <v>24.12405901188</v>
      </c>
      <c r="AA23" s="1052">
        <f t="shared" si="0"/>
        <v>19.222000000000001</v>
      </c>
      <c r="AB23" s="1052">
        <f t="shared" si="1"/>
        <v>22.04194</v>
      </c>
      <c r="AC23" s="1052">
        <f t="shared" si="2"/>
        <v>22.79</v>
      </c>
      <c r="AD23" s="1052">
        <f t="shared" si="3"/>
        <v>24.970903225806452</v>
      </c>
      <c r="AE23" s="1052">
        <f t="shared" si="4"/>
        <v>28.100999999999999</v>
      </c>
    </row>
    <row r="24" spans="1:31" x14ac:dyDescent="0.2">
      <c r="A24" s="1045">
        <v>42755</v>
      </c>
      <c r="B24">
        <v>1</v>
      </c>
      <c r="C24">
        <v>20</v>
      </c>
      <c r="D24" s="3">
        <f>'Compiled data 2000-2015'!$Y29</f>
        <v>26.122</v>
      </c>
      <c r="E24" s="3">
        <f>'Compiled data 2000-2015'!$Y395</f>
        <v>23.454999999999998</v>
      </c>
      <c r="F24" s="3">
        <f>'Compiled data 2000-2015'!$Y760</f>
        <v>21.274999999999999</v>
      </c>
      <c r="G24" s="3">
        <f>'Compiled data 2000-2015'!$Y1125</f>
        <v>25.78</v>
      </c>
      <c r="H24" s="3">
        <f>'Compiled data 2000-2015'!$Y1490</f>
        <v>22.497</v>
      </c>
      <c r="I24" s="3">
        <f>'Compiled data 2000-2015'!$Y1856</f>
        <v>25.290000000000003</v>
      </c>
      <c r="J24" s="3">
        <f>'Compiled data 2000-2015'!$Y2221</f>
        <v>23.661999999999999</v>
      </c>
      <c r="K24" s="3">
        <f>'Compiled data 2000-2015'!$Y2586</f>
        <v>21.166</v>
      </c>
      <c r="L24" s="3">
        <f>'Compiled data 2000-2015'!$Y2951</f>
        <v>19.657</v>
      </c>
      <c r="M24" s="3">
        <f>'Compiled data 2000-2015'!$Y3317</f>
        <v>23.657</v>
      </c>
      <c r="N24" s="3">
        <f>'Compiled data 2000-2015'!$Y3682</f>
        <v>19.951000000000001</v>
      </c>
      <c r="O24" s="3">
        <f>'Compiled data 2000-2015'!$Y4047</f>
        <v>20.064</v>
      </c>
      <c r="P24" s="3">
        <f>'Compiled data 2000-2015'!$Y4412</f>
        <v>25.970800000000001</v>
      </c>
      <c r="Q24" s="3">
        <f>'Compiled data 2000-2015'!$Y4778</f>
        <v>23.436130000000002</v>
      </c>
      <c r="R24" s="3">
        <f>'Compiled data 2000-2015'!$Y5143</f>
        <v>23.216099999999997</v>
      </c>
      <c r="S24" s="3">
        <v>24.950903225806449</v>
      </c>
      <c r="T24" s="3">
        <v>21.042000000000002</v>
      </c>
      <c r="U24" s="3">
        <v>25.605714285714285</v>
      </c>
      <c r="V24" s="3">
        <v>21.692299999999999</v>
      </c>
      <c r="W24" s="3">
        <v>22.543722388480003</v>
      </c>
      <c r="X24" s="3">
        <v>24.885727167839999</v>
      </c>
      <c r="Y24" s="3">
        <v>24.364822024919999</v>
      </c>
      <c r="AA24" s="1052">
        <f t="shared" si="0"/>
        <v>19.657</v>
      </c>
      <c r="AB24" s="1052">
        <f t="shared" si="1"/>
        <v>21.274999999999999</v>
      </c>
      <c r="AC24" s="1052">
        <f t="shared" si="2"/>
        <v>23.436130000000002</v>
      </c>
      <c r="AD24" s="1052">
        <f t="shared" si="3"/>
        <v>24.950903225806449</v>
      </c>
      <c r="AE24" s="1052">
        <f t="shared" si="4"/>
        <v>26.122</v>
      </c>
    </row>
    <row r="25" spans="1:31" x14ac:dyDescent="0.2">
      <c r="A25" s="1045">
        <v>42756</v>
      </c>
      <c r="B25">
        <v>1</v>
      </c>
      <c r="C25">
        <v>21</v>
      </c>
      <c r="D25" s="3">
        <f>'Compiled data 2000-2015'!$Y30</f>
        <v>28.342999999999996</v>
      </c>
      <c r="E25" s="3">
        <f>'Compiled data 2000-2015'!$Y396</f>
        <v>24.698</v>
      </c>
      <c r="F25" s="3">
        <f>'Compiled data 2000-2015'!$Y761</f>
        <v>25.027999999999999</v>
      </c>
      <c r="G25" s="3">
        <f>'Compiled data 2000-2015'!$Y1126</f>
        <v>25.475999999999999</v>
      </c>
      <c r="H25" s="3">
        <f>'Compiled data 2000-2015'!$Y1491</f>
        <v>25.908999999999999</v>
      </c>
      <c r="I25" s="3">
        <f>'Compiled data 2000-2015'!$Y1857</f>
        <v>23.599</v>
      </c>
      <c r="J25" s="3">
        <f>'Compiled data 2000-2015'!$Y2222</f>
        <v>21.742999999999999</v>
      </c>
      <c r="K25" s="3">
        <f>'Compiled data 2000-2015'!$Y2587</f>
        <v>22.207000000000001</v>
      </c>
      <c r="L25" s="3">
        <f>'Compiled data 2000-2015'!$Y2952</f>
        <v>20.683</v>
      </c>
      <c r="M25" s="3">
        <f>'Compiled data 2000-2015'!$Y3318</f>
        <v>26.643000000000001</v>
      </c>
      <c r="N25" s="3">
        <f>'Compiled data 2000-2015'!$Y3683</f>
        <v>20.775000000000002</v>
      </c>
      <c r="O25" s="3">
        <f>'Compiled data 2000-2015'!$Y4048</f>
        <v>19.146000000000001</v>
      </c>
      <c r="P25" s="3">
        <f>'Compiled data 2000-2015'!$Y4413</f>
        <v>25.309800000000003</v>
      </c>
      <c r="Q25" s="3">
        <f>'Compiled data 2000-2015'!$Y4779</f>
        <v>24.5477925</v>
      </c>
      <c r="R25" s="3">
        <f>'Compiled data 2000-2015'!$Y5144</f>
        <v>24.185389999999998</v>
      </c>
      <c r="S25" s="3">
        <v>25.530903225806451</v>
      </c>
      <c r="T25" s="3">
        <v>21.042000000000002</v>
      </c>
      <c r="U25" s="3">
        <v>24.852285714285713</v>
      </c>
      <c r="V25" s="3">
        <v>21.982299999999999</v>
      </c>
      <c r="W25" s="3">
        <v>23.953976726160001</v>
      </c>
      <c r="X25" s="3">
        <v>23.28595906396</v>
      </c>
      <c r="Y25" s="3">
        <v>24.482592829960002</v>
      </c>
      <c r="AA25" s="1052">
        <f t="shared" si="0"/>
        <v>19.146000000000001</v>
      </c>
      <c r="AB25" s="1052">
        <f t="shared" si="1"/>
        <v>21.982299999999999</v>
      </c>
      <c r="AC25" s="1052">
        <f t="shared" si="2"/>
        <v>24.185389999999998</v>
      </c>
      <c r="AD25" s="1052">
        <f t="shared" si="3"/>
        <v>25.309800000000003</v>
      </c>
      <c r="AE25" s="1052">
        <f t="shared" si="4"/>
        <v>28.342999999999996</v>
      </c>
    </row>
    <row r="26" spans="1:31" x14ac:dyDescent="0.2">
      <c r="A26" s="1045">
        <v>42757</v>
      </c>
      <c r="B26">
        <v>1</v>
      </c>
      <c r="C26">
        <v>22</v>
      </c>
      <c r="D26" s="3">
        <f>'Compiled data 2000-2015'!$Y31</f>
        <v>26.975000000000001</v>
      </c>
      <c r="E26" s="3">
        <f>'Compiled data 2000-2015'!$Y397</f>
        <v>27.302999999999997</v>
      </c>
      <c r="F26" s="3">
        <f>'Compiled data 2000-2015'!$Y762</f>
        <v>25.332000000000001</v>
      </c>
      <c r="G26" s="3">
        <f>'Compiled data 2000-2015'!$Y1127</f>
        <v>25.306999999999999</v>
      </c>
      <c r="H26" s="3">
        <f>'Compiled data 2000-2015'!$Y1492</f>
        <v>24.78</v>
      </c>
      <c r="I26" s="3">
        <f>'Compiled data 2000-2015'!$Y1858</f>
        <v>24.940999999999999</v>
      </c>
      <c r="J26" s="3">
        <f>'Compiled data 2000-2015'!$Y2223</f>
        <v>21.654</v>
      </c>
      <c r="K26" s="3">
        <f>'Compiled data 2000-2015'!$Y2588</f>
        <v>22.643000000000001</v>
      </c>
      <c r="L26" s="3">
        <f>'Compiled data 2000-2015'!$Y2953</f>
        <v>20.23</v>
      </c>
      <c r="M26" s="3">
        <f>'Compiled data 2000-2015'!$Y3319</f>
        <v>24.841999999999999</v>
      </c>
      <c r="N26" s="3">
        <f>'Compiled data 2000-2015'!$Y3684</f>
        <v>20.254999999999999</v>
      </c>
      <c r="O26" s="3">
        <f>'Compiled data 2000-2015'!$Y4049</f>
        <v>18.228000000000002</v>
      </c>
      <c r="P26" s="3">
        <f>'Compiled data 2000-2015'!$Y4414</f>
        <v>24.704799999999999</v>
      </c>
      <c r="Q26" s="3">
        <f>'Compiled data 2000-2015'!$Y4780</f>
        <v>24.03195375</v>
      </c>
      <c r="R26" s="3">
        <f>'Compiled data 2000-2015'!$Y5145</f>
        <v>23.50928</v>
      </c>
      <c r="S26" s="3">
        <v>26.550903225806451</v>
      </c>
      <c r="T26" s="3">
        <v>20.322000000000003</v>
      </c>
      <c r="U26" s="3">
        <v>25.312285714285714</v>
      </c>
      <c r="V26" s="3">
        <v>21.3123</v>
      </c>
      <c r="W26" s="3">
        <v>24.814462959959997</v>
      </c>
      <c r="X26" s="3">
        <v>23.686138596439999</v>
      </c>
      <c r="Y26" s="3"/>
      <c r="AA26" s="1052">
        <f t="shared" si="0"/>
        <v>18.228000000000002</v>
      </c>
      <c r="AB26" s="1052">
        <f t="shared" si="1"/>
        <v>21.654</v>
      </c>
      <c r="AC26" s="1052">
        <f t="shared" si="2"/>
        <v>24.704799999999999</v>
      </c>
      <c r="AD26" s="1052">
        <f t="shared" si="3"/>
        <v>25.306999999999999</v>
      </c>
      <c r="AE26" s="1052">
        <f t="shared" si="4"/>
        <v>27.302999999999997</v>
      </c>
    </row>
    <row r="27" spans="1:31" x14ac:dyDescent="0.2">
      <c r="A27" s="1045">
        <v>42758</v>
      </c>
      <c r="B27">
        <v>1</v>
      </c>
      <c r="C27">
        <v>23</v>
      </c>
      <c r="D27" s="3">
        <f>'Compiled data 2000-2015'!$Y32</f>
        <v>27.3</v>
      </c>
      <c r="E27" s="3">
        <f>'Compiled data 2000-2015'!$Y398</f>
        <v>26.415999999999997</v>
      </c>
      <c r="F27" s="3">
        <f>'Compiled data 2000-2015'!$Y763</f>
        <v>25.074999999999999</v>
      </c>
      <c r="G27" s="3">
        <f>'Compiled data 2000-2015'!$Y1128</f>
        <v>23.946999999999999</v>
      </c>
      <c r="H27" s="3">
        <f>'Compiled data 2000-2015'!$Y1493</f>
        <v>21.564999999999998</v>
      </c>
      <c r="I27" s="3">
        <f>'Compiled data 2000-2015'!$Y1859</f>
        <v>24.782</v>
      </c>
      <c r="J27" s="3">
        <f>'Compiled data 2000-2015'!$Y2224</f>
        <v>24.108000000000001</v>
      </c>
      <c r="K27" s="3">
        <f>'Compiled data 2000-2015'!$Y2589</f>
        <v>24.626000000000001</v>
      </c>
      <c r="L27" s="3">
        <f>'Compiled data 2000-2015'!$Y2954</f>
        <v>21.757000000000001</v>
      </c>
      <c r="M27" s="3">
        <f>'Compiled data 2000-2015'!$Y3320</f>
        <v>25.617000000000001</v>
      </c>
      <c r="N27" s="3">
        <f>'Compiled data 2000-2015'!$Y3685</f>
        <v>20.754000000000001</v>
      </c>
      <c r="O27" s="3">
        <f>'Compiled data 2000-2015'!$Y4050</f>
        <v>19.567</v>
      </c>
      <c r="P27" s="3">
        <f>'Compiled data 2000-2015'!$Y4415</f>
        <v>25.9862</v>
      </c>
      <c r="Q27" s="3">
        <f>'Compiled data 2000-2015'!$Y4781</f>
        <v>24.6044375</v>
      </c>
      <c r="R27" s="3">
        <f>'Compiled data 2000-2015'!$Y5146</f>
        <v>23.452330000000003</v>
      </c>
      <c r="S27" s="3">
        <v>25.290903225806449</v>
      </c>
      <c r="T27" s="3">
        <v>20.222000000000001</v>
      </c>
      <c r="U27" s="3">
        <v>25.182285714285715</v>
      </c>
      <c r="V27" s="3">
        <v>24.022749999999949</v>
      </c>
      <c r="W27" s="3">
        <v>23.554425557360002</v>
      </c>
      <c r="X27" s="3">
        <v>23.78630316788</v>
      </c>
      <c r="Y27" s="3"/>
      <c r="AA27" s="1052">
        <f t="shared" si="0"/>
        <v>19.567</v>
      </c>
      <c r="AB27" s="1052">
        <f t="shared" si="1"/>
        <v>23.452330000000003</v>
      </c>
      <c r="AC27" s="1052">
        <f t="shared" si="2"/>
        <v>24.108000000000001</v>
      </c>
      <c r="AD27" s="1052">
        <f t="shared" si="3"/>
        <v>25.182285714285715</v>
      </c>
      <c r="AE27" s="1052">
        <f t="shared" si="4"/>
        <v>27.3</v>
      </c>
    </row>
    <row r="28" spans="1:31" x14ac:dyDescent="0.2">
      <c r="A28" s="1045">
        <v>42759</v>
      </c>
      <c r="B28">
        <v>1</v>
      </c>
      <c r="C28">
        <v>24</v>
      </c>
      <c r="D28" s="3">
        <f>'Compiled data 2000-2015'!$Y33</f>
        <v>28.174999999999997</v>
      </c>
      <c r="E28" s="3">
        <f>'Compiled data 2000-2015'!$Y399</f>
        <v>26.596</v>
      </c>
      <c r="F28" s="3">
        <f>'Compiled data 2000-2015'!$Y764</f>
        <v>26.007999999999999</v>
      </c>
      <c r="G28" s="3">
        <f>'Compiled data 2000-2015'!$Y1129</f>
        <v>26.167999999999999</v>
      </c>
      <c r="H28" s="3">
        <f>'Compiled data 2000-2015'!$Y1494</f>
        <v>20.380000000000003</v>
      </c>
      <c r="I28" s="3">
        <f>'Compiled data 2000-2015'!$Y1860</f>
        <v>24.252000000000002</v>
      </c>
      <c r="J28" s="3">
        <f>'Compiled data 2000-2015'!$Y2225</f>
        <v>24.667999999999999</v>
      </c>
      <c r="K28" s="3">
        <f>'Compiled data 2000-2015'!$Y2590</f>
        <v>24.524999999999999</v>
      </c>
      <c r="L28" s="3">
        <f>'Compiled data 2000-2015'!$Y2955</f>
        <v>21.704000000000001</v>
      </c>
      <c r="M28" s="3">
        <f>'Compiled data 2000-2015'!$Y3321</f>
        <v>25.058</v>
      </c>
      <c r="N28" s="3">
        <f>'Compiled data 2000-2015'!$Y3686</f>
        <v>19.634</v>
      </c>
      <c r="O28" s="3">
        <f>'Compiled data 2000-2015'!$Y4051</f>
        <v>18.257000000000001</v>
      </c>
      <c r="P28" s="3">
        <f>'Compiled data 2000-2015'!$Y4416</f>
        <v>24.119999999999997</v>
      </c>
      <c r="Q28" s="3">
        <f>'Compiled data 2000-2015'!$Y4782</f>
        <v>24.156943250000001</v>
      </c>
      <c r="R28" s="3">
        <f>'Compiled data 2000-2015'!$Y5147</f>
        <v>23.22259</v>
      </c>
      <c r="S28" s="3">
        <v>23.610903225806453</v>
      </c>
      <c r="T28" s="3">
        <v>22.502000000000002</v>
      </c>
      <c r="U28" s="3">
        <v>25.802285714285716</v>
      </c>
      <c r="V28" s="3">
        <v>22.359749999999995</v>
      </c>
      <c r="W28" s="3">
        <v>25.945383063920001</v>
      </c>
      <c r="X28" s="3">
        <v>22.88681184324</v>
      </c>
      <c r="Y28" s="3"/>
      <c r="AA28" s="1052">
        <f t="shared" si="0"/>
        <v>18.257000000000001</v>
      </c>
      <c r="AB28" s="1052">
        <f t="shared" si="1"/>
        <v>22.502000000000002</v>
      </c>
      <c r="AC28" s="1052">
        <f t="shared" si="2"/>
        <v>24.156943250000001</v>
      </c>
      <c r="AD28" s="1052">
        <f t="shared" si="3"/>
        <v>25.802285714285716</v>
      </c>
      <c r="AE28" s="1052">
        <f t="shared" si="4"/>
        <v>28.174999999999997</v>
      </c>
    </row>
    <row r="29" spans="1:31" x14ac:dyDescent="0.2">
      <c r="A29" s="1045">
        <v>42760</v>
      </c>
      <c r="B29">
        <v>1</v>
      </c>
      <c r="C29">
        <v>25</v>
      </c>
      <c r="D29" s="3">
        <f>'Compiled data 2000-2015'!$Y34</f>
        <v>25.995000000000005</v>
      </c>
      <c r="E29" s="3">
        <f>'Compiled data 2000-2015'!$Y400</f>
        <v>27.288000000000004</v>
      </c>
      <c r="F29" s="3">
        <f>'Compiled data 2000-2015'!$Y765</f>
        <v>25.965000000000003</v>
      </c>
      <c r="G29" s="3">
        <f>'Compiled data 2000-2015'!$Y1130</f>
        <v>26.913</v>
      </c>
      <c r="H29" s="3">
        <f>'Compiled data 2000-2015'!$Y1495</f>
        <v>19.408000000000001</v>
      </c>
      <c r="I29" s="3">
        <f>'Compiled data 2000-2015'!$Y1861</f>
        <v>26.111999999999998</v>
      </c>
      <c r="J29" s="3">
        <f>'Compiled data 2000-2015'!$Y2226</f>
        <v>24.490000000000002</v>
      </c>
      <c r="K29" s="3">
        <f>'Compiled data 2000-2015'!$Y2591</f>
        <v>24.132999999999999</v>
      </c>
      <c r="L29" s="3">
        <f>'Compiled data 2000-2015'!$Y2956</f>
        <v>19.57</v>
      </c>
      <c r="M29" s="3">
        <f>'Compiled data 2000-2015'!$Y3322</f>
        <v>23.315000000000001</v>
      </c>
      <c r="N29" s="3">
        <f>'Compiled data 2000-2015'!$Y3687</f>
        <v>20.979999999999997</v>
      </c>
      <c r="O29" s="3">
        <f>'Compiled data 2000-2015'!$Y4052</f>
        <v>19.472000000000001</v>
      </c>
      <c r="P29" s="3">
        <f>'Compiled data 2000-2015'!$Y4417</f>
        <v>25.599399999999996</v>
      </c>
      <c r="Q29" s="3">
        <f>'Compiled data 2000-2015'!$Y4783</f>
        <v>23.28525775</v>
      </c>
      <c r="R29" s="3">
        <f>'Compiled data 2000-2015'!$Y5148</f>
        <v>24.006169999999997</v>
      </c>
      <c r="S29" s="3">
        <v>25.720903225806449</v>
      </c>
      <c r="T29" s="3">
        <v>22.431999999999999</v>
      </c>
      <c r="U29" s="3">
        <v>26.342285714285715</v>
      </c>
      <c r="V29" s="3">
        <v>21.684749999999998</v>
      </c>
      <c r="W29" s="3">
        <v>24.934584622319999</v>
      </c>
      <c r="X29" s="3">
        <v>23.085555115880002</v>
      </c>
      <c r="Y29" s="3"/>
      <c r="AA29" s="1052">
        <f t="shared" si="0"/>
        <v>19.408000000000001</v>
      </c>
      <c r="AB29" s="1052">
        <f t="shared" si="1"/>
        <v>22.431999999999999</v>
      </c>
      <c r="AC29" s="1052">
        <f t="shared" si="2"/>
        <v>24.132999999999999</v>
      </c>
      <c r="AD29" s="1052">
        <f t="shared" si="3"/>
        <v>25.965000000000003</v>
      </c>
      <c r="AE29" s="1052">
        <f t="shared" si="4"/>
        <v>27.288000000000004</v>
      </c>
    </row>
    <row r="30" spans="1:31" x14ac:dyDescent="0.2">
      <c r="A30" s="1045">
        <v>42761</v>
      </c>
      <c r="B30">
        <v>1</v>
      </c>
      <c r="C30">
        <v>26</v>
      </c>
      <c r="D30" s="3">
        <f>'Compiled data 2000-2015'!$Y35</f>
        <v>26.003</v>
      </c>
      <c r="E30" s="3">
        <f>'Compiled data 2000-2015'!$Y401</f>
        <v>26.585000000000001</v>
      </c>
      <c r="F30" s="3">
        <f>'Compiled data 2000-2015'!$Y766</f>
        <v>23.030999999999999</v>
      </c>
      <c r="G30" s="3">
        <f>'Compiled data 2000-2015'!$Y1131</f>
        <v>27.777000000000001</v>
      </c>
      <c r="H30" s="3">
        <f>'Compiled data 2000-2015'!$Y1496</f>
        <v>20.808</v>
      </c>
      <c r="I30" s="3">
        <f>'Compiled data 2000-2015'!$Y1862</f>
        <v>24.591999999999999</v>
      </c>
      <c r="J30" s="3">
        <f>'Compiled data 2000-2015'!$Y2227</f>
        <v>24.820999999999998</v>
      </c>
      <c r="K30" s="3">
        <f>'Compiled data 2000-2015'!$Y2592</f>
        <v>25.440999999999999</v>
      </c>
      <c r="L30" s="3">
        <f>'Compiled data 2000-2015'!$Y2957</f>
        <v>20.145</v>
      </c>
      <c r="M30" s="3">
        <f>'Compiled data 2000-2015'!$Y3323</f>
        <v>26.055</v>
      </c>
      <c r="N30" s="3">
        <f>'Compiled data 2000-2015'!$Y3688</f>
        <v>21.9</v>
      </c>
      <c r="O30" s="3">
        <f>'Compiled data 2000-2015'!$Y4053</f>
        <v>24.238</v>
      </c>
      <c r="P30" s="3">
        <f>'Compiled data 2000-2015'!$Y4418</f>
        <v>25.29</v>
      </c>
      <c r="Q30" s="3">
        <f>'Compiled data 2000-2015'!$Y4784</f>
        <v>23.962738000000002</v>
      </c>
      <c r="R30" s="3">
        <f>'Compiled data 2000-2015'!$Y5149</f>
        <v>24.828489999999999</v>
      </c>
      <c r="S30" s="3">
        <v>24.630903225806449</v>
      </c>
      <c r="T30" s="3">
        <v>22.931750000000001</v>
      </c>
      <c r="U30" s="3">
        <v>25.572285714285716</v>
      </c>
      <c r="V30" s="3">
        <v>22.984749999999998</v>
      </c>
      <c r="W30" s="3">
        <v>22.550480622160002</v>
      </c>
      <c r="X30" s="3">
        <v>23.184836985960001</v>
      </c>
      <c r="Y30" s="3"/>
      <c r="AA30" s="1052">
        <f t="shared" si="0"/>
        <v>20.145</v>
      </c>
      <c r="AB30" s="1052">
        <f t="shared" si="1"/>
        <v>22.984749999999998</v>
      </c>
      <c r="AC30" s="1052">
        <f t="shared" si="2"/>
        <v>24.591999999999999</v>
      </c>
      <c r="AD30" s="1052">
        <f t="shared" si="3"/>
        <v>25.440999999999999</v>
      </c>
      <c r="AE30" s="1052">
        <f t="shared" si="4"/>
        <v>27.777000000000001</v>
      </c>
    </row>
    <row r="31" spans="1:31" x14ac:dyDescent="0.2">
      <c r="A31" s="1045">
        <v>42762</v>
      </c>
      <c r="B31">
        <v>1</v>
      </c>
      <c r="C31">
        <v>27</v>
      </c>
      <c r="D31" s="3">
        <f>'Compiled data 2000-2015'!$Y36</f>
        <v>26.729500000000002</v>
      </c>
      <c r="E31" s="3">
        <f>'Compiled data 2000-2015'!$Y402</f>
        <v>25.661999999999999</v>
      </c>
      <c r="F31" s="3">
        <f>'Compiled data 2000-2015'!$Y767</f>
        <v>24.582000000000001</v>
      </c>
      <c r="G31" s="3">
        <f>'Compiled data 2000-2015'!$Y1132</f>
        <v>28.815000000000001</v>
      </c>
      <c r="H31" s="3">
        <f>'Compiled data 2000-2015'!$Y1497</f>
        <v>21.664999999999999</v>
      </c>
      <c r="I31" s="3">
        <f>'Compiled data 2000-2015'!$Y1863</f>
        <v>25.739000000000001</v>
      </c>
      <c r="J31" s="3">
        <f>'Compiled data 2000-2015'!$Y2228</f>
        <v>24.454000000000001</v>
      </c>
      <c r="K31" s="3">
        <f>'Compiled data 2000-2015'!$Y2593</f>
        <v>23.803999999999998</v>
      </c>
      <c r="L31" s="3">
        <f>'Compiled data 2000-2015'!$Y2958</f>
        <v>20.707000000000001</v>
      </c>
      <c r="M31" s="3">
        <f>'Compiled data 2000-2015'!$Y3324</f>
        <v>24.037999999999997</v>
      </c>
      <c r="N31" s="3">
        <f>'Compiled data 2000-2015'!$Y3689</f>
        <v>21.047000000000001</v>
      </c>
      <c r="O31" s="3">
        <f>'Compiled data 2000-2015'!$Y4054</f>
        <v>25.301000000000002</v>
      </c>
      <c r="P31" s="3">
        <f>'Compiled data 2000-2015'!$Y4419</f>
        <v>25.5334</v>
      </c>
      <c r="Q31" s="3">
        <f>'Compiled data 2000-2015'!$Y4785</f>
        <v>24.2510975</v>
      </c>
      <c r="R31" s="3">
        <f>'Compiled data 2000-2015'!$Y5150</f>
        <v>24.32077</v>
      </c>
      <c r="S31" s="3">
        <v>25.16090322580645</v>
      </c>
      <c r="T31" s="3">
        <v>25.477750000000004</v>
      </c>
      <c r="U31" s="3">
        <v>25.142285714285716</v>
      </c>
      <c r="V31" s="3">
        <v>21.88175</v>
      </c>
      <c r="W31" s="3">
        <v>24.451081764919998</v>
      </c>
      <c r="X31" s="3">
        <v>23.586063791240001</v>
      </c>
      <c r="Y31" s="3"/>
      <c r="AA31" s="1052">
        <f t="shared" si="0"/>
        <v>20.707000000000001</v>
      </c>
      <c r="AB31" s="1052">
        <f t="shared" si="1"/>
        <v>23.803999999999998</v>
      </c>
      <c r="AC31" s="1052">
        <f t="shared" si="2"/>
        <v>24.454000000000001</v>
      </c>
      <c r="AD31" s="1052">
        <f t="shared" si="3"/>
        <v>25.477750000000004</v>
      </c>
      <c r="AE31" s="1052">
        <f t="shared" si="4"/>
        <v>28.815000000000001</v>
      </c>
    </row>
    <row r="32" spans="1:31" x14ac:dyDescent="0.2">
      <c r="A32" s="1045">
        <v>42763</v>
      </c>
      <c r="B32">
        <v>1</v>
      </c>
      <c r="C32">
        <v>28</v>
      </c>
      <c r="D32" s="3">
        <f>'Compiled data 2000-2015'!$Y37</f>
        <v>27.456</v>
      </c>
      <c r="E32" s="3">
        <f>'Compiled data 2000-2015'!$Y403</f>
        <v>24.255000000000003</v>
      </c>
      <c r="F32" s="3">
        <f>'Compiled data 2000-2015'!$Y768</f>
        <v>26.852</v>
      </c>
      <c r="G32" s="3">
        <f>'Compiled data 2000-2015'!$Y1133</f>
        <v>24.376000000000001</v>
      </c>
      <c r="H32" s="3">
        <f>'Compiled data 2000-2015'!$Y1498</f>
        <v>23.804000000000002</v>
      </c>
      <c r="I32" s="3">
        <f>'Compiled data 2000-2015'!$Y1864</f>
        <v>24.858999999999998</v>
      </c>
      <c r="J32" s="3">
        <f>'Compiled data 2000-2015'!$Y2229</f>
        <v>24.654000000000003</v>
      </c>
      <c r="K32" s="3">
        <f>'Compiled data 2000-2015'!$Y2594</f>
        <v>23.118000000000002</v>
      </c>
      <c r="L32" s="3">
        <f>'Compiled data 2000-2015'!$Y2959</f>
        <v>22.829000000000001</v>
      </c>
      <c r="M32" s="3">
        <f>'Compiled data 2000-2015'!$Y3325</f>
        <v>24.236000000000001</v>
      </c>
      <c r="N32" s="3">
        <f>'Compiled data 2000-2015'!$Y3690</f>
        <v>18.890999999999998</v>
      </c>
      <c r="O32" s="3">
        <f>'Compiled data 2000-2015'!$Y4055</f>
        <v>25.632999999999999</v>
      </c>
      <c r="P32" s="3">
        <f>'Compiled data 2000-2015'!$Y4420</f>
        <v>26.009399999999999</v>
      </c>
      <c r="Q32" s="3">
        <f>'Compiled data 2000-2015'!$Y4786</f>
        <v>25.29945</v>
      </c>
      <c r="R32" s="3">
        <f>'Compiled data 2000-2015'!$Y5151</f>
        <v>24.347709999999999</v>
      </c>
      <c r="S32" s="3">
        <v>23.740903225806449</v>
      </c>
      <c r="T32" s="3">
        <v>23.481750000000002</v>
      </c>
      <c r="U32" s="3">
        <v>25.054833333333335</v>
      </c>
      <c r="V32" s="3">
        <v>21.081750000000003</v>
      </c>
      <c r="W32" s="3">
        <v>24.963797193680001</v>
      </c>
      <c r="X32" s="3">
        <v>24.886639791279997</v>
      </c>
      <c r="Y32" s="3"/>
      <c r="AA32" s="1052">
        <f t="shared" si="0"/>
        <v>18.890999999999998</v>
      </c>
      <c r="AB32" s="1052">
        <f t="shared" si="1"/>
        <v>23.740903225806449</v>
      </c>
      <c r="AC32" s="1052">
        <f t="shared" si="2"/>
        <v>24.376000000000001</v>
      </c>
      <c r="AD32" s="1052">
        <f t="shared" si="3"/>
        <v>25.054833333333335</v>
      </c>
      <c r="AE32" s="1052">
        <f t="shared" si="4"/>
        <v>27.456</v>
      </c>
    </row>
    <row r="33" spans="1:31" x14ac:dyDescent="0.2">
      <c r="A33" s="1045">
        <v>42764</v>
      </c>
      <c r="B33">
        <v>1</v>
      </c>
      <c r="C33">
        <v>29</v>
      </c>
      <c r="D33" s="3">
        <f>'Compiled data 2000-2015'!$Y38</f>
        <v>31.409000000000002</v>
      </c>
      <c r="E33" s="3">
        <f>'Compiled data 2000-2015'!$Y404</f>
        <v>27.7</v>
      </c>
      <c r="F33" s="3">
        <f>'Compiled data 2000-2015'!$Y769</f>
        <v>25.521999999999998</v>
      </c>
      <c r="G33" s="3">
        <f>'Compiled data 2000-2015'!$Y1134</f>
        <v>26.721</v>
      </c>
      <c r="H33" s="3">
        <f>'Compiled data 2000-2015'!$Y1499</f>
        <v>24.244999999999997</v>
      </c>
      <c r="I33" s="3">
        <f>'Compiled data 2000-2015'!$Y1865</f>
        <v>23.445</v>
      </c>
      <c r="J33" s="3">
        <f>'Compiled data 2000-2015'!$Y2230</f>
        <v>22.649000000000001</v>
      </c>
      <c r="K33" s="3">
        <f>'Compiled data 2000-2015'!$Y2595</f>
        <v>24.957999999999998</v>
      </c>
      <c r="L33" s="3">
        <f>'Compiled data 2000-2015'!$Y2960</f>
        <v>21.89</v>
      </c>
      <c r="M33" s="3">
        <f>'Compiled data 2000-2015'!$Y3326</f>
        <v>24.436</v>
      </c>
      <c r="N33" s="3">
        <f>'Compiled data 2000-2015'!$Y3691</f>
        <v>20.939999999999998</v>
      </c>
      <c r="O33" s="3">
        <f>'Compiled data 2000-2015'!$Y4056</f>
        <v>24.876999999999999</v>
      </c>
      <c r="P33" s="3">
        <f>'Compiled data 2000-2015'!$Y4421</f>
        <v>25.103000000000002</v>
      </c>
      <c r="Q33" s="3">
        <f>'Compiled data 2000-2015'!$Y4787</f>
        <v>25.956105000000001</v>
      </c>
      <c r="R33" s="3">
        <f>'Compiled data 2000-2015'!$Y5152</f>
        <v>24.42614</v>
      </c>
      <c r="S33" s="3">
        <v>25.16090322580645</v>
      </c>
      <c r="T33" s="3">
        <v>24.06175</v>
      </c>
      <c r="U33" s="3">
        <v>25.724833333333336</v>
      </c>
      <c r="V33" s="3">
        <v>21.751750000000001</v>
      </c>
      <c r="W33" s="3">
        <v>20.034605089839999</v>
      </c>
      <c r="X33" s="3">
        <v>24.585547635360001</v>
      </c>
      <c r="Y33" s="3"/>
      <c r="AA33" s="1052">
        <f t="shared" si="0"/>
        <v>20.034605089839999</v>
      </c>
      <c r="AB33" s="1052">
        <f t="shared" si="1"/>
        <v>23.445</v>
      </c>
      <c r="AC33" s="1052">
        <f t="shared" si="2"/>
        <v>24.585547635360001</v>
      </c>
      <c r="AD33" s="1052">
        <f t="shared" si="3"/>
        <v>25.521999999999998</v>
      </c>
      <c r="AE33" s="1052">
        <f t="shared" si="4"/>
        <v>31.409000000000002</v>
      </c>
    </row>
    <row r="34" spans="1:31" x14ac:dyDescent="0.2">
      <c r="A34" s="1045">
        <v>42765</v>
      </c>
      <c r="B34">
        <v>1</v>
      </c>
      <c r="C34">
        <v>30</v>
      </c>
      <c r="D34" s="3">
        <f>'Compiled data 2000-2015'!$Y39</f>
        <v>29.215999999999998</v>
      </c>
      <c r="E34" s="3">
        <f>'Compiled data 2000-2015'!$Y405</f>
        <v>28.209</v>
      </c>
      <c r="F34" s="3">
        <f>'Compiled data 2000-2015'!$Y770</f>
        <v>27.863000000000003</v>
      </c>
      <c r="G34" s="3">
        <f>'Compiled data 2000-2015'!$Y1135</f>
        <v>25.814999999999998</v>
      </c>
      <c r="H34" s="3">
        <f>'Compiled data 2000-2015'!$Y1500</f>
        <v>23.186</v>
      </c>
      <c r="I34" s="3">
        <f>'Compiled data 2000-2015'!$Y1866</f>
        <v>22.41</v>
      </c>
      <c r="J34" s="3">
        <f>'Compiled data 2000-2015'!$Y2231</f>
        <v>25.003</v>
      </c>
      <c r="K34" s="3">
        <f>'Compiled data 2000-2015'!$Y2596</f>
        <v>25.02</v>
      </c>
      <c r="L34" s="3">
        <f>'Compiled data 2000-2015'!$Y2961</f>
        <v>21.95</v>
      </c>
      <c r="M34" s="3">
        <f>'Compiled data 2000-2015'!$Y3327</f>
        <v>24.67</v>
      </c>
      <c r="N34" s="3">
        <f>'Compiled data 2000-2015'!$Y3692</f>
        <v>16.145</v>
      </c>
      <c r="O34" s="3">
        <f>'Compiled data 2000-2015'!$Y4057</f>
        <v>24.478999999999999</v>
      </c>
      <c r="P34" s="3">
        <f>'Compiled data 2000-2015'!$Y4422</f>
        <v>25.246600000000001</v>
      </c>
      <c r="Q34" s="3">
        <f>'Compiled data 2000-2015'!$Y4788</f>
        <v>25.649435</v>
      </c>
      <c r="R34" s="3">
        <f>'Compiled data 2000-2015'!$Y5153</f>
        <v>24.630679999999998</v>
      </c>
      <c r="S34" s="3">
        <v>25.440903225806451</v>
      </c>
      <c r="T34" s="3">
        <v>22.698</v>
      </c>
      <c r="U34" s="3">
        <v>24.654833333333336</v>
      </c>
      <c r="V34" s="3">
        <v>23.411750000000001</v>
      </c>
      <c r="W34" s="3">
        <v>27.072231063840007</v>
      </c>
      <c r="X34" s="3">
        <v>23.68645277828</v>
      </c>
      <c r="Y34" s="3"/>
      <c r="AA34" s="1052">
        <f t="shared" si="0"/>
        <v>16.145</v>
      </c>
      <c r="AB34" s="1052">
        <f t="shared" si="1"/>
        <v>23.411750000000001</v>
      </c>
      <c r="AC34" s="1052">
        <f t="shared" si="2"/>
        <v>24.67</v>
      </c>
      <c r="AD34" s="1052">
        <f t="shared" si="3"/>
        <v>25.649435</v>
      </c>
      <c r="AE34" s="1052">
        <f t="shared" si="4"/>
        <v>29.215999999999998</v>
      </c>
    </row>
    <row r="35" spans="1:31" x14ac:dyDescent="0.2">
      <c r="A35" s="1045">
        <v>42766</v>
      </c>
      <c r="B35">
        <v>1</v>
      </c>
      <c r="C35">
        <v>31</v>
      </c>
      <c r="D35" s="3">
        <f>'Compiled data 2000-2015'!$Y40</f>
        <v>37.620999999999995</v>
      </c>
      <c r="E35" s="3">
        <f>'Compiled data 2000-2015'!$Y406</f>
        <v>26.211000000000002</v>
      </c>
      <c r="F35" s="3">
        <f>'Compiled data 2000-2015'!$Y771</f>
        <v>26.068999999999999</v>
      </c>
      <c r="G35" s="3">
        <f>'Compiled data 2000-2015'!$Y1136</f>
        <v>27.268000000000001</v>
      </c>
      <c r="H35" s="3">
        <f>'Compiled data 2000-2015'!$Y1501</f>
        <v>21.173999999999999</v>
      </c>
      <c r="I35" s="3">
        <f>'Compiled data 2000-2015'!$Y1867</f>
        <v>25.32</v>
      </c>
      <c r="J35" s="3">
        <f>'Compiled data 2000-2015'!$Y2232</f>
        <v>24.232999999999997</v>
      </c>
      <c r="K35" s="3">
        <f>'Compiled data 2000-2015'!$Y2597</f>
        <v>24.969000000000001</v>
      </c>
      <c r="L35" s="3">
        <f>'Compiled data 2000-2015'!$Y2962</f>
        <v>21.81</v>
      </c>
      <c r="M35" s="3">
        <f>'Compiled data 2000-2015'!$Y3328</f>
        <v>22.792999999999999</v>
      </c>
      <c r="N35" s="3">
        <f>'Compiled data 2000-2015'!$Y3693</f>
        <v>17.335000000000001</v>
      </c>
      <c r="O35" s="3">
        <f>'Compiled data 2000-2015'!$Y4058</f>
        <v>19.788</v>
      </c>
      <c r="P35" s="3">
        <f>'Compiled data 2000-2015'!$Y4423</f>
        <v>26.085000000000001</v>
      </c>
      <c r="Q35" s="3">
        <f>'Compiled data 2000-2015'!$Y4789</f>
        <v>24.399374999999999</v>
      </c>
      <c r="R35" s="3">
        <f>'Compiled data 2000-2015'!$Y5154</f>
        <v>24.871380000000002</v>
      </c>
      <c r="S35" s="3">
        <v>24.59090322580645</v>
      </c>
      <c r="T35" s="3">
        <v>23.008000000000003</v>
      </c>
      <c r="U35" s="3">
        <v>24.794833333333337</v>
      </c>
      <c r="V35" s="3">
        <v>24.323666666666668</v>
      </c>
      <c r="W35" s="3">
        <v>24.52016218076</v>
      </c>
      <c r="X35" s="3">
        <v>23.8860114276</v>
      </c>
      <c r="Y35" s="3"/>
      <c r="AA35" s="1052">
        <f t="shared" si="0"/>
        <v>17.335000000000001</v>
      </c>
      <c r="AB35" s="1052">
        <f t="shared" si="1"/>
        <v>23.008000000000003</v>
      </c>
      <c r="AC35" s="1052">
        <f t="shared" si="2"/>
        <v>24.52016218076</v>
      </c>
      <c r="AD35" s="1052">
        <f t="shared" si="3"/>
        <v>25.32</v>
      </c>
      <c r="AE35" s="1052">
        <f t="shared" si="4"/>
        <v>37.620999999999995</v>
      </c>
    </row>
    <row r="36" spans="1:31" x14ac:dyDescent="0.2">
      <c r="A36" s="1045">
        <v>42767</v>
      </c>
      <c r="B36">
        <v>2</v>
      </c>
      <c r="C36">
        <v>1</v>
      </c>
      <c r="D36" s="3">
        <f>'Compiled data 2000-2015'!$Y41</f>
        <v>30.907</v>
      </c>
      <c r="E36" s="3">
        <f>'Compiled data 2000-2015'!$Y407</f>
        <v>27.328200000000006</v>
      </c>
      <c r="F36" s="3">
        <f>'Compiled data 2000-2015'!$Y772</f>
        <v>28.11</v>
      </c>
      <c r="G36" s="3">
        <f>'Compiled data 2000-2015'!$Y1137</f>
        <v>24.63</v>
      </c>
      <c r="H36" s="3">
        <f>'Compiled data 2000-2015'!$Y1502</f>
        <v>22.187000000000001</v>
      </c>
      <c r="I36" s="3">
        <f>'Compiled data 2000-2015'!$Y1868</f>
        <v>24.155000000000001</v>
      </c>
      <c r="J36" s="3">
        <f>'Compiled data 2000-2015'!$Y2233</f>
        <v>24.545999999999999</v>
      </c>
      <c r="K36" s="3">
        <f>'Compiled data 2000-2015'!$Y2598</f>
        <v>24.127000000000002</v>
      </c>
      <c r="L36" s="3">
        <f>'Compiled data 2000-2015'!$Y2963</f>
        <v>21.308</v>
      </c>
      <c r="M36" s="3">
        <f>'Compiled data 2000-2015'!$Y3329</f>
        <v>24.667000000000002</v>
      </c>
      <c r="N36" s="3">
        <f>'Compiled data 2000-2015'!$Y3694</f>
        <v>15.518000000000001</v>
      </c>
      <c r="O36" s="3">
        <f>'Compiled data 2000-2015'!$Y4059</f>
        <v>17.64</v>
      </c>
      <c r="P36" s="3">
        <f>'Compiled data 2000-2015'!$Y4424</f>
        <v>25.696599999999997</v>
      </c>
      <c r="Q36" s="3">
        <f>'Compiled data 2000-2015'!$Y4790</f>
        <v>25.372</v>
      </c>
      <c r="R36" s="3">
        <f>'Compiled data 2000-2015'!$Y5155</f>
        <v>24.533760000000001</v>
      </c>
      <c r="S36" s="3">
        <v>23.769074999999997</v>
      </c>
      <c r="T36" s="3">
        <v>24.097999999999999</v>
      </c>
      <c r="U36" s="3">
        <v>24.974833333333336</v>
      </c>
      <c r="V36" s="3">
        <v>23.373666666666669</v>
      </c>
      <c r="W36" s="3">
        <v>23.685599999000001</v>
      </c>
      <c r="X36" s="3">
        <v>22.084649972960001</v>
      </c>
      <c r="Y36" s="3"/>
      <c r="AA36" s="1052">
        <f t="shared" si="0"/>
        <v>15.518000000000001</v>
      </c>
      <c r="AB36" s="1052">
        <f t="shared" si="1"/>
        <v>23.373666666666669</v>
      </c>
      <c r="AC36" s="1052">
        <f t="shared" si="2"/>
        <v>24.155000000000001</v>
      </c>
      <c r="AD36" s="1052">
        <f t="shared" si="3"/>
        <v>24.974833333333336</v>
      </c>
      <c r="AE36" s="1052">
        <f t="shared" si="4"/>
        <v>30.907</v>
      </c>
    </row>
    <row r="37" spans="1:31" x14ac:dyDescent="0.2">
      <c r="A37" s="1045">
        <v>42768</v>
      </c>
      <c r="B37">
        <v>2</v>
      </c>
      <c r="C37">
        <v>2</v>
      </c>
      <c r="D37" s="3">
        <f>'Compiled data 2000-2015'!$Y42</f>
        <v>30.571000000000002</v>
      </c>
      <c r="E37" s="3">
        <f>'Compiled data 2000-2015'!$Y408</f>
        <v>28.145199999999999</v>
      </c>
      <c r="F37" s="3">
        <f>'Compiled data 2000-2015'!$Y773</f>
        <v>24.513000000000002</v>
      </c>
      <c r="G37" s="3">
        <f>'Compiled data 2000-2015'!$Y1138</f>
        <v>23.997</v>
      </c>
      <c r="H37" s="3">
        <f>'Compiled data 2000-2015'!$Y1503</f>
        <v>24.139000000000003</v>
      </c>
      <c r="I37" s="3">
        <f>'Compiled data 2000-2015'!$Y1869</f>
        <v>24.806000000000001</v>
      </c>
      <c r="J37" s="3">
        <f>'Compiled data 2000-2015'!$Y2234</f>
        <v>25.190999999999999</v>
      </c>
      <c r="K37" s="3">
        <f>'Compiled data 2000-2015'!$Y2599</f>
        <v>22.617000000000001</v>
      </c>
      <c r="L37" s="3">
        <f>'Compiled data 2000-2015'!$Y2964</f>
        <v>23.701999999999998</v>
      </c>
      <c r="M37" s="3">
        <f>'Compiled data 2000-2015'!$Y3330</f>
        <v>25.298999999999999</v>
      </c>
      <c r="N37" s="3">
        <f>'Compiled data 2000-2015'!$Y3695</f>
        <v>17.66</v>
      </c>
      <c r="O37" s="3">
        <f>'Compiled data 2000-2015'!$Y4060</f>
        <v>19.12</v>
      </c>
      <c r="P37" s="3">
        <f>'Compiled data 2000-2015'!$Y4425</f>
        <v>25.920400000000001</v>
      </c>
      <c r="Q37" s="3">
        <f>'Compiled data 2000-2015'!$Y4791</f>
        <v>24.843999999999998</v>
      </c>
      <c r="R37" s="3">
        <f>'Compiled data 2000-2015'!$Y5156</f>
        <v>20.719487000000001</v>
      </c>
      <c r="S37" s="3">
        <v>24.869074999999999</v>
      </c>
      <c r="T37" s="3">
        <v>25.058</v>
      </c>
      <c r="U37" s="3">
        <v>24.023701324407334</v>
      </c>
      <c r="V37" s="3">
        <v>24.313666666666666</v>
      </c>
      <c r="W37" s="3">
        <v>24.122622752040002</v>
      </c>
      <c r="X37" s="3">
        <v>23.681904622119998</v>
      </c>
      <c r="Y37" s="3"/>
      <c r="AA37" s="1052">
        <f t="shared" si="0"/>
        <v>17.66</v>
      </c>
      <c r="AB37" s="1052">
        <f t="shared" si="1"/>
        <v>23.701999999999998</v>
      </c>
      <c r="AC37" s="1052">
        <f t="shared" si="2"/>
        <v>24.313666666666666</v>
      </c>
      <c r="AD37" s="1052">
        <f t="shared" si="3"/>
        <v>25.058</v>
      </c>
      <c r="AE37" s="1052">
        <f t="shared" si="4"/>
        <v>30.571000000000002</v>
      </c>
    </row>
    <row r="38" spans="1:31" x14ac:dyDescent="0.2">
      <c r="A38" s="1045">
        <v>42769</v>
      </c>
      <c r="B38">
        <v>2</v>
      </c>
      <c r="C38">
        <v>3</v>
      </c>
      <c r="D38" s="3">
        <f>'Compiled data 2000-2015'!$Y43</f>
        <v>28.469000000000001</v>
      </c>
      <c r="E38" s="3">
        <f>'Compiled data 2000-2015'!$Y409</f>
        <v>22.792999999999996</v>
      </c>
      <c r="F38" s="3">
        <f>'Compiled data 2000-2015'!$Y774</f>
        <v>24.842999999999996</v>
      </c>
      <c r="G38" s="3">
        <f>'Compiled data 2000-2015'!$Y1139</f>
        <v>25.858999999999998</v>
      </c>
      <c r="H38" s="3">
        <f>'Compiled data 2000-2015'!$Y1504</f>
        <v>23.306000000000001</v>
      </c>
      <c r="I38" s="3">
        <f>'Compiled data 2000-2015'!$Y1870</f>
        <v>23.710999999999999</v>
      </c>
      <c r="J38" s="3">
        <f>'Compiled data 2000-2015'!$Y2235</f>
        <v>26.5</v>
      </c>
      <c r="K38" s="3">
        <f>'Compiled data 2000-2015'!$Y2600</f>
        <v>22.642999999999997</v>
      </c>
      <c r="L38" s="3">
        <f>'Compiled data 2000-2015'!$Y2965</f>
        <v>23.529000000000003</v>
      </c>
      <c r="M38" s="3">
        <f>'Compiled data 2000-2015'!$Y3331</f>
        <v>24.265999999999998</v>
      </c>
      <c r="N38" s="3">
        <f>'Compiled data 2000-2015'!$Y3696</f>
        <v>17.747</v>
      </c>
      <c r="O38" s="3">
        <f>'Compiled data 2000-2015'!$Y4061</f>
        <v>22.509999999999998</v>
      </c>
      <c r="P38" s="3">
        <f>'Compiled data 2000-2015'!$Y4426</f>
        <v>25.451999999999998</v>
      </c>
      <c r="Q38" s="3">
        <f>'Compiled data 2000-2015'!$Y4792</f>
        <v>24.18</v>
      </c>
      <c r="R38" s="3">
        <f>'Compiled data 2000-2015'!$Y5157</f>
        <v>16.836903</v>
      </c>
      <c r="S38" s="3">
        <v>25.069074999999998</v>
      </c>
      <c r="T38" s="3">
        <v>22.438000000000002</v>
      </c>
      <c r="U38" s="3">
        <v>24.692002408752003</v>
      </c>
      <c r="V38" s="3">
        <v>22.492000000000001</v>
      </c>
      <c r="W38" s="3">
        <v>23.6221589598</v>
      </c>
      <c r="X38" s="3">
        <v>24.486871687400001</v>
      </c>
      <c r="Y38" s="3"/>
      <c r="AA38" s="1052">
        <f t="shared" si="0"/>
        <v>16.836903</v>
      </c>
      <c r="AB38" s="1052">
        <f t="shared" si="1"/>
        <v>22.642999999999997</v>
      </c>
      <c r="AC38" s="1052">
        <f t="shared" si="2"/>
        <v>23.710999999999999</v>
      </c>
      <c r="AD38" s="1052">
        <f t="shared" si="3"/>
        <v>24.842999999999996</v>
      </c>
      <c r="AE38" s="1052">
        <f t="shared" si="4"/>
        <v>28.469000000000001</v>
      </c>
    </row>
    <row r="39" spans="1:31" x14ac:dyDescent="0.2">
      <c r="A39" s="1045">
        <v>42770</v>
      </c>
      <c r="B39">
        <v>2</v>
      </c>
      <c r="C39">
        <v>4</v>
      </c>
      <c r="D39" s="3">
        <f>'Compiled data 2000-2015'!$Y44</f>
        <v>31.274999999999995</v>
      </c>
      <c r="E39" s="3">
        <f>'Compiled data 2000-2015'!$Y410</f>
        <v>24.699200000000001</v>
      </c>
      <c r="F39" s="3">
        <f>'Compiled data 2000-2015'!$Y775</f>
        <v>26.221</v>
      </c>
      <c r="G39" s="3">
        <f>'Compiled data 2000-2015'!$Y1140</f>
        <v>25.257999999999999</v>
      </c>
      <c r="H39" s="3">
        <f>'Compiled data 2000-2015'!$Y1505</f>
        <v>23.621000000000002</v>
      </c>
      <c r="I39" s="3">
        <f>'Compiled data 2000-2015'!$Y1871</f>
        <v>24.442</v>
      </c>
      <c r="J39" s="3">
        <f>'Compiled data 2000-2015'!$Y2236</f>
        <v>24.024000000000001</v>
      </c>
      <c r="K39" s="3">
        <f>'Compiled data 2000-2015'!$Y2601</f>
        <v>23.381999999999998</v>
      </c>
      <c r="L39" s="3">
        <f>'Compiled data 2000-2015'!$Y2966</f>
        <v>22.413</v>
      </c>
      <c r="M39" s="3">
        <f>'Compiled data 2000-2015'!$Y3332</f>
        <v>24.509</v>
      </c>
      <c r="N39" s="3">
        <f>'Compiled data 2000-2015'!$Y3697</f>
        <v>17.663</v>
      </c>
      <c r="O39" s="3">
        <f>'Compiled data 2000-2015'!$Y4062</f>
        <v>17.95</v>
      </c>
      <c r="P39" s="3">
        <f>'Compiled data 2000-2015'!$Y4427</f>
        <v>24.850999999999999</v>
      </c>
      <c r="Q39" s="3">
        <f>'Compiled data 2000-2015'!$Y4793</f>
        <v>23.17</v>
      </c>
      <c r="R39" s="3">
        <f>'Compiled data 2000-2015'!$Y5158</f>
        <v>24.114142999999999</v>
      </c>
      <c r="S39" s="3">
        <v>26.009074999999999</v>
      </c>
      <c r="T39" s="3">
        <v>23.068000000000001</v>
      </c>
      <c r="U39" s="3">
        <v>26.353134417678</v>
      </c>
      <c r="V39" s="3">
        <v>24.141999999999999</v>
      </c>
      <c r="W39" s="3">
        <v>24.784964154799997</v>
      </c>
      <c r="X39" s="3">
        <v>23.886939012079999</v>
      </c>
      <c r="Y39" s="3"/>
      <c r="AA39" s="1052">
        <f t="shared" si="0"/>
        <v>17.663</v>
      </c>
      <c r="AB39" s="1052">
        <f t="shared" si="1"/>
        <v>23.381999999999998</v>
      </c>
      <c r="AC39" s="1052">
        <f t="shared" si="2"/>
        <v>24.141999999999999</v>
      </c>
      <c r="AD39" s="1052">
        <f t="shared" si="3"/>
        <v>24.850999999999999</v>
      </c>
      <c r="AE39" s="1052">
        <f t="shared" si="4"/>
        <v>31.274999999999995</v>
      </c>
    </row>
    <row r="40" spans="1:31" x14ac:dyDescent="0.2">
      <c r="A40" s="1045">
        <v>42771</v>
      </c>
      <c r="B40">
        <v>2</v>
      </c>
      <c r="C40">
        <v>5</v>
      </c>
      <c r="D40" s="3">
        <f>'Compiled data 2000-2015'!$Y45</f>
        <v>27.890999999999998</v>
      </c>
      <c r="E40" s="3">
        <f>'Compiled data 2000-2015'!$Y411</f>
        <v>27.358200000000004</v>
      </c>
      <c r="F40" s="3">
        <f>'Compiled data 2000-2015'!$Y776</f>
        <v>25.914000000000001</v>
      </c>
      <c r="G40" s="3">
        <f>'Compiled data 2000-2015'!$Y1141</f>
        <v>25.263999999999999</v>
      </c>
      <c r="H40" s="3">
        <f>'Compiled data 2000-2015'!$Y1506</f>
        <v>25.044</v>
      </c>
      <c r="I40" s="3">
        <f>'Compiled data 2000-2015'!$Y1872</f>
        <v>23.346</v>
      </c>
      <c r="J40" s="3">
        <f>'Compiled data 2000-2015'!$Y2237</f>
        <v>23.756999999999998</v>
      </c>
      <c r="K40" s="3">
        <f>'Compiled data 2000-2015'!$Y2602</f>
        <v>24.432000000000002</v>
      </c>
      <c r="L40" s="3">
        <f>'Compiled data 2000-2015'!$Y2967</f>
        <v>22.068000000000001</v>
      </c>
      <c r="M40" s="3">
        <f>'Compiled data 2000-2015'!$Y3333</f>
        <v>24.093</v>
      </c>
      <c r="N40" s="3">
        <f>'Compiled data 2000-2015'!$Y3698</f>
        <v>16.779</v>
      </c>
      <c r="O40" s="3">
        <f>'Compiled data 2000-2015'!$Y4063</f>
        <v>21.369999999999997</v>
      </c>
      <c r="P40" s="3">
        <f>'Compiled data 2000-2015'!$Y4428</f>
        <v>25.221599999999999</v>
      </c>
      <c r="Q40" s="3">
        <f>'Compiled data 2000-2015'!$Y4794</f>
        <v>24.622999999999998</v>
      </c>
      <c r="R40" s="3">
        <f>'Compiled data 2000-2015'!$Y5159</f>
        <v>25.396154999999997</v>
      </c>
      <c r="S40" s="3">
        <v>25.029074999999999</v>
      </c>
      <c r="T40" s="3">
        <v>22.027999999999999</v>
      </c>
      <c r="U40" s="3">
        <v>26.29</v>
      </c>
      <c r="V40" s="3">
        <v>23.661999999999999</v>
      </c>
      <c r="W40" s="3">
        <v>25.88289953128</v>
      </c>
      <c r="X40" s="3">
        <v>23.5865724666</v>
      </c>
      <c r="Y40" s="3"/>
      <c r="AA40" s="1052">
        <f t="shared" si="0"/>
        <v>16.779</v>
      </c>
      <c r="AB40" s="1052">
        <f t="shared" si="1"/>
        <v>23.5865724666</v>
      </c>
      <c r="AC40" s="1052">
        <f t="shared" si="2"/>
        <v>24.622999999999998</v>
      </c>
      <c r="AD40" s="1052">
        <f t="shared" si="3"/>
        <v>25.396154999999997</v>
      </c>
      <c r="AE40" s="1052">
        <f t="shared" si="4"/>
        <v>27.890999999999998</v>
      </c>
    </row>
    <row r="41" spans="1:31" x14ac:dyDescent="0.2">
      <c r="A41" s="1045">
        <v>42772</v>
      </c>
      <c r="B41">
        <v>2</v>
      </c>
      <c r="C41">
        <v>6</v>
      </c>
      <c r="D41" s="3">
        <f>'Compiled data 2000-2015'!$Y46</f>
        <v>27.186</v>
      </c>
      <c r="E41" s="3">
        <f>'Compiled data 2000-2015'!$Y412</f>
        <v>27.267000000000003</v>
      </c>
      <c r="F41" s="3">
        <f>'Compiled data 2000-2015'!$Y777</f>
        <v>24.031999999999996</v>
      </c>
      <c r="G41" s="3">
        <f>'Compiled data 2000-2015'!$Y1142</f>
        <v>24.934999999999999</v>
      </c>
      <c r="H41" s="3">
        <f>'Compiled data 2000-2015'!$Y1507</f>
        <v>23.552</v>
      </c>
      <c r="I41" s="3">
        <f>'Compiled data 2000-2015'!$Y1873</f>
        <v>23.706999999999997</v>
      </c>
      <c r="J41" s="3">
        <f>'Compiled data 2000-2015'!$Y2238</f>
        <v>24.856999999999999</v>
      </c>
      <c r="K41" s="3">
        <f>'Compiled data 2000-2015'!$Y2603</f>
        <v>24.224</v>
      </c>
      <c r="L41" s="3">
        <f>'Compiled data 2000-2015'!$Y2968</f>
        <v>18.849999999999998</v>
      </c>
      <c r="M41" s="3">
        <f>'Compiled data 2000-2015'!$Y3334</f>
        <v>23.966000000000001</v>
      </c>
      <c r="N41" s="3">
        <f>'Compiled data 2000-2015'!$Y3699</f>
        <v>15.917999999999999</v>
      </c>
      <c r="O41" s="3">
        <f>'Compiled data 2000-2015'!$Y4064</f>
        <v>21.73</v>
      </c>
      <c r="P41" s="3">
        <f>'Compiled data 2000-2015'!$Y4429</f>
        <v>25.325400000000002</v>
      </c>
      <c r="Q41" s="3">
        <f>'Compiled data 2000-2015'!$Y4795</f>
        <v>25.512</v>
      </c>
      <c r="R41" s="3">
        <f>'Compiled data 2000-2015'!$Y5160</f>
        <v>24.642370999999997</v>
      </c>
      <c r="S41" s="3">
        <v>24.469074999999997</v>
      </c>
      <c r="T41" s="3">
        <v>22.586285714285715</v>
      </c>
      <c r="U41" s="3">
        <v>27.154499999999995</v>
      </c>
      <c r="V41" s="3">
        <v>23.422000000000001</v>
      </c>
      <c r="W41" s="3">
        <v>24.84420862228</v>
      </c>
      <c r="X41" s="3">
        <v>23.287126025079999</v>
      </c>
      <c r="Y41" s="3"/>
      <c r="AA41" s="1052">
        <f t="shared" si="0"/>
        <v>15.917999999999999</v>
      </c>
      <c r="AB41" s="1052">
        <f t="shared" si="1"/>
        <v>23.422000000000001</v>
      </c>
      <c r="AC41" s="1052">
        <f t="shared" si="2"/>
        <v>24.224</v>
      </c>
      <c r="AD41" s="1052">
        <f t="shared" si="3"/>
        <v>24.934999999999999</v>
      </c>
      <c r="AE41" s="1052">
        <f t="shared" si="4"/>
        <v>27.267000000000003</v>
      </c>
    </row>
    <row r="42" spans="1:31" x14ac:dyDescent="0.2">
      <c r="A42" s="1045">
        <v>42773</v>
      </c>
      <c r="B42">
        <v>2</v>
      </c>
      <c r="C42">
        <v>7</v>
      </c>
      <c r="D42" s="3">
        <f>'Compiled data 2000-2015'!$Y47</f>
        <v>25.875999999999998</v>
      </c>
      <c r="E42" s="3">
        <f>'Compiled data 2000-2015'!$Y413</f>
        <v>26.180000000000003</v>
      </c>
      <c r="F42" s="3">
        <f>'Compiled data 2000-2015'!$Y778</f>
        <v>26.587</v>
      </c>
      <c r="G42" s="3">
        <f>'Compiled data 2000-2015'!$Y1143</f>
        <v>24.582000000000001</v>
      </c>
      <c r="H42" s="3">
        <f>'Compiled data 2000-2015'!$Y1508</f>
        <v>21.908000000000001</v>
      </c>
      <c r="I42" s="3">
        <f>'Compiled data 2000-2015'!$Y1874</f>
        <v>24.311999999999998</v>
      </c>
      <c r="J42" s="3">
        <f>'Compiled data 2000-2015'!$Y2239</f>
        <v>23.004999999999999</v>
      </c>
      <c r="K42" s="3">
        <f>'Compiled data 2000-2015'!$Y2604</f>
        <v>25.134</v>
      </c>
      <c r="L42" s="3">
        <f>'Compiled data 2000-2015'!$Y2969</f>
        <v>22.387</v>
      </c>
      <c r="M42" s="3">
        <f>'Compiled data 2000-2015'!$Y3335</f>
        <v>24.673999999999999</v>
      </c>
      <c r="N42" s="3">
        <f>'Compiled data 2000-2015'!$Y3700</f>
        <v>16.414000000000001</v>
      </c>
      <c r="O42" s="3">
        <f>'Compiled data 2000-2015'!$Y4065</f>
        <v>21.939999999999998</v>
      </c>
      <c r="P42" s="3">
        <f>'Compiled data 2000-2015'!$Y4430</f>
        <v>25.926000000000002</v>
      </c>
      <c r="Q42" s="3">
        <f>'Compiled data 2000-2015'!$Y4796</f>
        <v>23.838000000000001</v>
      </c>
      <c r="R42" s="3">
        <f>'Compiled data 2000-2015'!$Y5161</f>
        <v>25.110945000000001</v>
      </c>
      <c r="S42" s="3">
        <v>25.639074999999998</v>
      </c>
      <c r="T42" s="3">
        <v>20.596285714285713</v>
      </c>
      <c r="U42" s="3">
        <v>26.118879997051998</v>
      </c>
      <c r="V42" s="3">
        <v>23.404800000000002</v>
      </c>
      <c r="W42" s="3">
        <v>24.094500362559998</v>
      </c>
      <c r="X42" s="3">
        <v>24.329467427840001</v>
      </c>
      <c r="Y42" s="3"/>
      <c r="AA42" s="1052">
        <f t="shared" si="0"/>
        <v>16.414000000000001</v>
      </c>
      <c r="AB42" s="1052">
        <f t="shared" si="1"/>
        <v>23.004999999999999</v>
      </c>
      <c r="AC42" s="1052">
        <f t="shared" si="2"/>
        <v>24.329467427840001</v>
      </c>
      <c r="AD42" s="1052">
        <f t="shared" si="3"/>
        <v>25.639074999999998</v>
      </c>
      <c r="AE42" s="1052">
        <f t="shared" si="4"/>
        <v>26.587</v>
      </c>
    </row>
    <row r="43" spans="1:31" x14ac:dyDescent="0.2">
      <c r="A43" s="1045">
        <v>42774</v>
      </c>
      <c r="B43">
        <v>2</v>
      </c>
      <c r="C43">
        <v>8</v>
      </c>
      <c r="D43" s="3">
        <f>'Compiled data 2000-2015'!$Y48</f>
        <v>26.635000000000002</v>
      </c>
      <c r="E43" s="3">
        <f>'Compiled data 2000-2015'!$Y414</f>
        <v>27.638999999999999</v>
      </c>
      <c r="F43" s="3">
        <f>'Compiled data 2000-2015'!$Y779</f>
        <v>22.478000000000002</v>
      </c>
      <c r="G43" s="3">
        <f>'Compiled data 2000-2015'!$Y1144</f>
        <v>23.110999999999997</v>
      </c>
      <c r="H43" s="3">
        <f>'Compiled data 2000-2015'!$Y1509</f>
        <v>21.228000000000002</v>
      </c>
      <c r="I43" s="3">
        <f>'Compiled data 2000-2015'!$Y1875</f>
        <v>24.474999999999998</v>
      </c>
      <c r="J43" s="3">
        <f>'Compiled data 2000-2015'!$Y2240</f>
        <v>26.608000000000001</v>
      </c>
      <c r="K43" s="3">
        <f>'Compiled data 2000-2015'!$Y2605</f>
        <v>24.928999999999998</v>
      </c>
      <c r="L43" s="3">
        <f>'Compiled data 2000-2015'!$Y2970</f>
        <v>21.395999999999997</v>
      </c>
      <c r="M43" s="3">
        <f>'Compiled data 2000-2015'!$Y3336</f>
        <v>23.96</v>
      </c>
      <c r="N43" s="3">
        <f>'Compiled data 2000-2015'!$Y3701</f>
        <v>17.553000000000001</v>
      </c>
      <c r="O43" s="3">
        <f>'Compiled data 2000-2015'!$Y4066</f>
        <v>21.74</v>
      </c>
      <c r="P43" s="3">
        <f>'Compiled data 2000-2015'!$Y4431</f>
        <v>25.7454</v>
      </c>
      <c r="Q43" s="3">
        <f>'Compiled data 2000-2015'!$Y4797</f>
        <v>25.183999999999997</v>
      </c>
      <c r="R43" s="3">
        <f>'Compiled data 2000-2015'!$Y5162</f>
        <v>23.240719000000002</v>
      </c>
      <c r="S43" s="3">
        <v>25.959074999999999</v>
      </c>
      <c r="T43" s="3">
        <v>22.626285714285714</v>
      </c>
      <c r="U43" s="3">
        <v>25.487333333333336</v>
      </c>
      <c r="V43" s="3">
        <v>23.824800000000003</v>
      </c>
      <c r="W43" s="3">
        <v>25.756183479560001</v>
      </c>
      <c r="X43" s="3">
        <v>24.425697245759999</v>
      </c>
      <c r="Y43" s="3"/>
      <c r="AA43" s="1052">
        <f t="shared" si="0"/>
        <v>17.553000000000001</v>
      </c>
      <c r="AB43" s="1052">
        <f t="shared" si="1"/>
        <v>22.626285714285714</v>
      </c>
      <c r="AC43" s="1052">
        <f t="shared" si="2"/>
        <v>24.425697245759999</v>
      </c>
      <c r="AD43" s="1052">
        <f t="shared" si="3"/>
        <v>25.7454</v>
      </c>
      <c r="AE43" s="1052">
        <f t="shared" si="4"/>
        <v>27.638999999999999</v>
      </c>
    </row>
    <row r="44" spans="1:31" x14ac:dyDescent="0.2">
      <c r="A44" s="1045">
        <v>42775</v>
      </c>
      <c r="B44">
        <v>2</v>
      </c>
      <c r="C44">
        <v>9</v>
      </c>
      <c r="D44" s="3">
        <f>'Compiled data 2000-2015'!$Y49</f>
        <v>29.422999999999998</v>
      </c>
      <c r="E44" s="3">
        <f>'Compiled data 2000-2015'!$Y415</f>
        <v>26.329499999999999</v>
      </c>
      <c r="F44" s="3">
        <f>'Compiled data 2000-2015'!$Y780</f>
        <v>23.99</v>
      </c>
      <c r="G44" s="3">
        <f>'Compiled data 2000-2015'!$Y1145</f>
        <v>23.004999999999999</v>
      </c>
      <c r="H44" s="3">
        <f>'Compiled data 2000-2015'!$Y1510</f>
        <v>23.118000000000002</v>
      </c>
      <c r="I44" s="3">
        <f>'Compiled data 2000-2015'!$Y1876</f>
        <v>24.2</v>
      </c>
      <c r="J44" s="3">
        <f>'Compiled data 2000-2015'!$Y2241</f>
        <v>25.367999999999999</v>
      </c>
      <c r="K44" s="3">
        <f>'Compiled data 2000-2015'!$Y2606</f>
        <v>24.803000000000001</v>
      </c>
      <c r="L44" s="3">
        <f>'Compiled data 2000-2015'!$Y2971</f>
        <v>22.162999999999997</v>
      </c>
      <c r="M44" s="3">
        <f>'Compiled data 2000-2015'!$Y3337</f>
        <v>24.946000000000002</v>
      </c>
      <c r="N44" s="3">
        <f>'Compiled data 2000-2015'!$Y3702</f>
        <v>17.218</v>
      </c>
      <c r="O44" s="3">
        <f>'Compiled data 2000-2015'!$Y4067</f>
        <v>22.060000000000002</v>
      </c>
      <c r="P44" s="3">
        <f>'Compiled data 2000-2015'!$Y4432</f>
        <v>25.4788</v>
      </c>
      <c r="Q44" s="3">
        <f>'Compiled data 2000-2015'!$Y4798</f>
        <v>25.179000000000002</v>
      </c>
      <c r="R44" s="3">
        <f>'Compiled data 2000-2015'!$Y5163</f>
        <v>24.059473000000001</v>
      </c>
      <c r="S44" s="3">
        <v>23.799075000000002</v>
      </c>
      <c r="T44" s="3">
        <v>23.046285714285716</v>
      </c>
      <c r="U44" s="3">
        <v>26.017333333333337</v>
      </c>
      <c r="V44" s="3">
        <v>22.7348</v>
      </c>
      <c r="W44" s="3">
        <v>24.673991687200001</v>
      </c>
      <c r="X44" s="3">
        <v>28.755884258759998</v>
      </c>
      <c r="Y44" s="3"/>
      <c r="AA44" s="1052">
        <f t="shared" si="0"/>
        <v>17.218</v>
      </c>
      <c r="AB44" s="1052">
        <f t="shared" si="1"/>
        <v>23.046285714285716</v>
      </c>
      <c r="AC44" s="1052">
        <f t="shared" si="2"/>
        <v>24.2</v>
      </c>
      <c r="AD44" s="1052">
        <f t="shared" si="3"/>
        <v>25.367999999999999</v>
      </c>
      <c r="AE44" s="1052">
        <f t="shared" si="4"/>
        <v>29.422999999999998</v>
      </c>
    </row>
    <row r="45" spans="1:31" x14ac:dyDescent="0.2">
      <c r="A45" s="1045">
        <v>42776</v>
      </c>
      <c r="B45">
        <v>2</v>
      </c>
      <c r="C45">
        <v>10</v>
      </c>
      <c r="D45" s="3">
        <f>'Compiled data 2000-2015'!$Y50</f>
        <v>29.646000000000001</v>
      </c>
      <c r="E45" s="3">
        <f>'Compiled data 2000-2015'!$Y416</f>
        <v>26.435500000000001</v>
      </c>
      <c r="F45" s="3">
        <f>'Compiled data 2000-2015'!$Y781</f>
        <v>23.43</v>
      </c>
      <c r="G45" s="3">
        <f>'Compiled data 2000-2015'!$Y1146</f>
        <v>24.826999999999998</v>
      </c>
      <c r="H45" s="3">
        <f>'Compiled data 2000-2015'!$Y1511</f>
        <v>23.744999999999997</v>
      </c>
      <c r="I45" s="3">
        <f>'Compiled data 2000-2015'!$Y1877</f>
        <v>24.667000000000002</v>
      </c>
      <c r="J45" s="3">
        <f>'Compiled data 2000-2015'!$Y2242</f>
        <v>25.976999999999997</v>
      </c>
      <c r="K45" s="3">
        <f>'Compiled data 2000-2015'!$Y2607</f>
        <v>24.650000000000002</v>
      </c>
      <c r="L45" s="3">
        <f>'Compiled data 2000-2015'!$Y2972</f>
        <v>21.247999999999998</v>
      </c>
      <c r="M45" s="3">
        <f>'Compiled data 2000-2015'!$Y3338</f>
        <v>25.131</v>
      </c>
      <c r="N45" s="3">
        <f>'Compiled data 2000-2015'!$Y3703</f>
        <v>19.088999999999999</v>
      </c>
      <c r="O45" s="3">
        <f>'Compiled data 2000-2015'!$Y4068</f>
        <v>21.55</v>
      </c>
      <c r="P45" s="3">
        <f>'Compiled data 2000-2015'!$Y4433</f>
        <v>25.355399999999999</v>
      </c>
      <c r="Q45" s="3">
        <f>'Compiled data 2000-2015'!$Y4799</f>
        <v>24.64</v>
      </c>
      <c r="R45" s="3">
        <f>'Compiled data 2000-2015'!$Y5164</f>
        <v>23.419473</v>
      </c>
      <c r="S45" s="3">
        <v>24.989075</v>
      </c>
      <c r="T45" s="3">
        <v>24.146285714285714</v>
      </c>
      <c r="U45" s="3">
        <v>25.167333333333335</v>
      </c>
      <c r="V45" s="3">
        <v>22.654800000000002</v>
      </c>
      <c r="W45" s="3">
        <v>23.682705037760002</v>
      </c>
      <c r="X45" s="3">
        <v>24.507118544560001</v>
      </c>
      <c r="Y45" s="3"/>
      <c r="AA45" s="1052">
        <f t="shared" si="0"/>
        <v>19.088999999999999</v>
      </c>
      <c r="AB45" s="1052">
        <f t="shared" si="1"/>
        <v>23.43</v>
      </c>
      <c r="AC45" s="1052">
        <f t="shared" si="2"/>
        <v>24.64</v>
      </c>
      <c r="AD45" s="1052">
        <f t="shared" si="3"/>
        <v>25.131</v>
      </c>
      <c r="AE45" s="1052">
        <f t="shared" si="4"/>
        <v>29.646000000000001</v>
      </c>
    </row>
    <row r="46" spans="1:31" x14ac:dyDescent="0.2">
      <c r="A46" s="1045">
        <v>42777</v>
      </c>
      <c r="B46">
        <v>2</v>
      </c>
      <c r="C46">
        <v>11</v>
      </c>
      <c r="D46" s="3">
        <f>'Compiled data 2000-2015'!$Y51</f>
        <v>28.615000000000002</v>
      </c>
      <c r="E46" s="3">
        <f>'Compiled data 2000-2015'!$Y417</f>
        <v>24.898500000000002</v>
      </c>
      <c r="F46" s="3">
        <f>'Compiled data 2000-2015'!$Y782</f>
        <v>27.25</v>
      </c>
      <c r="G46" s="3">
        <f>'Compiled data 2000-2015'!$Y1147</f>
        <v>24.759</v>
      </c>
      <c r="H46" s="3">
        <f>'Compiled data 2000-2015'!$Y1512</f>
        <v>23.965</v>
      </c>
      <c r="I46" s="3">
        <f>'Compiled data 2000-2015'!$Y1878</f>
        <v>24.216999999999999</v>
      </c>
      <c r="J46" s="3">
        <f>'Compiled data 2000-2015'!$Y2243</f>
        <v>22.628</v>
      </c>
      <c r="K46" s="3">
        <f>'Compiled data 2000-2015'!$Y2608</f>
        <v>23.538</v>
      </c>
      <c r="L46" s="3">
        <f>'Compiled data 2000-2015'!$Y2973</f>
        <v>21.49</v>
      </c>
      <c r="M46" s="3">
        <f>'Compiled data 2000-2015'!$Y3339</f>
        <v>25.655999999999999</v>
      </c>
      <c r="N46" s="3">
        <f>'Compiled data 2000-2015'!$Y3704</f>
        <v>17.983000000000001</v>
      </c>
      <c r="O46" s="3">
        <f>'Compiled data 2000-2015'!$Y4069</f>
        <v>21.97</v>
      </c>
      <c r="P46" s="3">
        <f>'Compiled data 2000-2015'!$Y4434</f>
        <v>25.529599999999995</v>
      </c>
      <c r="Q46" s="3">
        <f>'Compiled data 2000-2015'!$Y4800</f>
        <v>24.93</v>
      </c>
      <c r="R46" s="3">
        <f>'Compiled data 2000-2015'!$Y5165</f>
        <v>24.081042</v>
      </c>
      <c r="S46" s="3">
        <v>25.479075000000002</v>
      </c>
      <c r="T46" s="3">
        <v>22.866285714285716</v>
      </c>
      <c r="U46" s="3">
        <v>24.595857142857142</v>
      </c>
      <c r="V46" s="3">
        <v>24.844800000000003</v>
      </c>
      <c r="W46" s="3">
        <v>22.606822024919978</v>
      </c>
      <c r="X46" s="3">
        <v>24.107163427679996</v>
      </c>
      <c r="Y46" s="3"/>
      <c r="AA46" s="1052">
        <f t="shared" si="0"/>
        <v>17.983000000000001</v>
      </c>
      <c r="AB46" s="1052">
        <f t="shared" si="1"/>
        <v>22.866285714285716</v>
      </c>
      <c r="AC46" s="1052">
        <f t="shared" si="2"/>
        <v>24.216999999999999</v>
      </c>
      <c r="AD46" s="1052">
        <f t="shared" si="3"/>
        <v>24.93</v>
      </c>
      <c r="AE46" s="1052">
        <f t="shared" si="4"/>
        <v>28.615000000000002</v>
      </c>
    </row>
    <row r="47" spans="1:31" x14ac:dyDescent="0.2">
      <c r="A47" s="1045">
        <v>42778</v>
      </c>
      <c r="B47">
        <v>2</v>
      </c>
      <c r="C47">
        <v>12</v>
      </c>
      <c r="D47" s="3">
        <f>'Compiled data 2000-2015'!$Y52</f>
        <v>26.330000000000002</v>
      </c>
      <c r="E47" s="3">
        <f>'Compiled data 2000-2015'!$Y418</f>
        <v>26.343499999999999</v>
      </c>
      <c r="F47" s="3">
        <f>'Compiled data 2000-2015'!$Y783</f>
        <v>27.756</v>
      </c>
      <c r="G47" s="3">
        <f>'Compiled data 2000-2015'!$Y1148</f>
        <v>25.105999999999998</v>
      </c>
      <c r="H47" s="3">
        <f>'Compiled data 2000-2015'!$Y1513</f>
        <v>22.991</v>
      </c>
      <c r="I47" s="3">
        <f>'Compiled data 2000-2015'!$Y1879</f>
        <v>23.742000000000001</v>
      </c>
      <c r="J47" s="3">
        <f>'Compiled data 2000-2015'!$Y2244</f>
        <v>22.3</v>
      </c>
      <c r="K47" s="3">
        <f>'Compiled data 2000-2015'!$Y2609</f>
        <v>24.834</v>
      </c>
      <c r="L47" s="3">
        <f>'Compiled data 2000-2015'!$Y2974</f>
        <v>21.923000000000002</v>
      </c>
      <c r="M47" s="3">
        <f>'Compiled data 2000-2015'!$Y3340</f>
        <v>24.61</v>
      </c>
      <c r="N47" s="3">
        <f>'Compiled data 2000-2015'!$Y3705</f>
        <v>19.547000000000001</v>
      </c>
      <c r="O47" s="3">
        <f>'Compiled data 2000-2015'!$Y4070</f>
        <v>21.44</v>
      </c>
      <c r="P47" s="3">
        <f>'Compiled data 2000-2015'!$Y4435</f>
        <v>25.630200000000002</v>
      </c>
      <c r="Q47" s="3">
        <f>'Compiled data 2000-2015'!$Y4801</f>
        <v>25.580000000000002</v>
      </c>
      <c r="R47" s="3">
        <f>'Compiled data 2000-2015'!$Y5166</f>
        <v>22.369450000000001</v>
      </c>
      <c r="S47" s="3">
        <v>25.089075000000001</v>
      </c>
      <c r="T47" s="3">
        <v>22.946285714285715</v>
      </c>
      <c r="U47" s="3">
        <v>25.905857142857144</v>
      </c>
      <c r="V47" s="3">
        <v>23.564800000000002</v>
      </c>
      <c r="W47" s="3">
        <v>20.270757089920018</v>
      </c>
      <c r="X47" s="3">
        <v>22.747477609519997</v>
      </c>
      <c r="Y47" s="3"/>
      <c r="AA47" s="1052">
        <f t="shared" si="0"/>
        <v>19.547000000000001</v>
      </c>
      <c r="AB47" s="1052">
        <f t="shared" si="1"/>
        <v>22.369450000000001</v>
      </c>
      <c r="AC47" s="1052">
        <f t="shared" si="2"/>
        <v>23.742000000000001</v>
      </c>
      <c r="AD47" s="1052">
        <f t="shared" si="3"/>
        <v>25.580000000000002</v>
      </c>
      <c r="AE47" s="1052">
        <f t="shared" si="4"/>
        <v>27.756</v>
      </c>
    </row>
    <row r="48" spans="1:31" x14ac:dyDescent="0.2">
      <c r="A48" s="1045">
        <v>42779</v>
      </c>
      <c r="B48">
        <v>2</v>
      </c>
      <c r="C48">
        <v>13</v>
      </c>
      <c r="D48" s="3">
        <f>'Compiled data 2000-2015'!$Y53</f>
        <v>25.875</v>
      </c>
      <c r="E48" s="3">
        <f>'Compiled data 2000-2015'!$Y419</f>
        <v>25.242571000000002</v>
      </c>
      <c r="F48" s="3">
        <f>'Compiled data 2000-2015'!$Y784</f>
        <v>24.320999999999998</v>
      </c>
      <c r="G48" s="3">
        <f>'Compiled data 2000-2015'!$Y1149</f>
        <v>26.361000000000001</v>
      </c>
      <c r="H48" s="3">
        <f>'Compiled data 2000-2015'!$Y1514</f>
        <v>25.303000000000001</v>
      </c>
      <c r="I48" s="3">
        <f>'Compiled data 2000-2015'!$Y1880</f>
        <v>23.71</v>
      </c>
      <c r="J48" s="3">
        <f>'Compiled data 2000-2015'!$Y2245</f>
        <v>24.568000000000001</v>
      </c>
      <c r="K48" s="3">
        <f>'Compiled data 2000-2015'!$Y2610</f>
        <v>23.588000000000001</v>
      </c>
      <c r="L48" s="3">
        <f>'Compiled data 2000-2015'!$Y2975</f>
        <v>21.97</v>
      </c>
      <c r="M48" s="3">
        <f>'Compiled data 2000-2015'!$Y3341</f>
        <v>25.465</v>
      </c>
      <c r="N48" s="3">
        <f>'Compiled data 2000-2015'!$Y3706</f>
        <v>18.28</v>
      </c>
      <c r="O48" s="3">
        <f>'Compiled data 2000-2015'!$Y4071</f>
        <v>20.89</v>
      </c>
      <c r="P48" s="3">
        <f>'Compiled data 2000-2015'!$Y4436</f>
        <v>25.607800000000001</v>
      </c>
      <c r="Q48" s="3">
        <f>'Compiled data 2000-2015'!$Y4802</f>
        <v>24.53</v>
      </c>
      <c r="R48" s="3">
        <f>'Compiled data 2000-2015'!$Y5167</f>
        <v>21.812025000000002</v>
      </c>
      <c r="S48" s="3">
        <v>25.189074999999999</v>
      </c>
      <c r="T48" s="3">
        <v>21.526142857142858</v>
      </c>
      <c r="U48" s="3">
        <v>24.565857142857141</v>
      </c>
      <c r="V48" s="3">
        <v>23.924800000000001</v>
      </c>
      <c r="W48" s="3">
        <v>18.465353141840001</v>
      </c>
      <c r="X48" s="3">
        <v>24.2978067524</v>
      </c>
      <c r="Y48" s="3"/>
      <c r="AA48" s="1052">
        <f t="shared" si="0"/>
        <v>18.28</v>
      </c>
      <c r="AB48" s="1052">
        <f t="shared" si="1"/>
        <v>21.97</v>
      </c>
      <c r="AC48" s="1052">
        <f t="shared" si="2"/>
        <v>24.320999999999998</v>
      </c>
      <c r="AD48" s="1052">
        <f t="shared" si="3"/>
        <v>25.242571000000002</v>
      </c>
      <c r="AE48" s="1052">
        <f t="shared" si="4"/>
        <v>26.361000000000001</v>
      </c>
    </row>
    <row r="49" spans="1:31" x14ac:dyDescent="0.2">
      <c r="A49" s="1045">
        <v>42780</v>
      </c>
      <c r="B49">
        <v>2</v>
      </c>
      <c r="C49">
        <v>14</v>
      </c>
      <c r="D49" s="3">
        <f>'Compiled data 2000-2015'!$Y54</f>
        <v>28.561000000000003</v>
      </c>
      <c r="E49" s="3">
        <f>'Compiled data 2000-2015'!$Y420</f>
        <v>27.301571000000003</v>
      </c>
      <c r="F49" s="3">
        <f>'Compiled data 2000-2015'!$Y785</f>
        <v>24.695</v>
      </c>
      <c r="G49" s="3">
        <f>'Compiled data 2000-2015'!$Y1150</f>
        <v>24.812999999999999</v>
      </c>
      <c r="H49" s="3">
        <f>'Compiled data 2000-2015'!$Y1515</f>
        <v>21.902999999999999</v>
      </c>
      <c r="I49" s="3">
        <f>'Compiled data 2000-2015'!$Y1881</f>
        <v>23.792999999999999</v>
      </c>
      <c r="J49" s="3">
        <f>'Compiled data 2000-2015'!$Y2246</f>
        <v>25.052</v>
      </c>
      <c r="K49" s="3">
        <f>'Compiled data 2000-2015'!$Y2611</f>
        <v>24.423999999999999</v>
      </c>
      <c r="L49" s="3">
        <f>'Compiled data 2000-2015'!$Y2976</f>
        <v>22.039000000000001</v>
      </c>
      <c r="M49" s="3">
        <f>'Compiled data 2000-2015'!$Y3342</f>
        <v>23.944099999999999</v>
      </c>
      <c r="N49" s="3">
        <f>'Compiled data 2000-2015'!$Y3707</f>
        <v>20.149000000000001</v>
      </c>
      <c r="O49" s="3">
        <f>'Compiled data 2000-2015'!$Y4072</f>
        <v>22.09</v>
      </c>
      <c r="P49" s="3">
        <f>'Compiled data 2000-2015'!$Y4437</f>
        <v>25.745600000000003</v>
      </c>
      <c r="Q49" s="3">
        <f>'Compiled data 2000-2015'!$Y4803</f>
        <v>24.215</v>
      </c>
      <c r="R49" s="3">
        <f>'Compiled data 2000-2015'!$Y5168</f>
        <v>23.271604999999997</v>
      </c>
      <c r="S49" s="3">
        <v>25.459074999999999</v>
      </c>
      <c r="T49" s="3">
        <v>23.136142857142858</v>
      </c>
      <c r="U49" s="3">
        <v>24.465857142857143</v>
      </c>
      <c r="V49" s="3">
        <v>23.604800000000001</v>
      </c>
      <c r="W49" s="3">
        <v>25.555697245760001</v>
      </c>
      <c r="X49" s="3">
        <v>23.646108674360001</v>
      </c>
      <c r="Y49" s="3"/>
      <c r="AA49" s="1052">
        <f t="shared" si="0"/>
        <v>20.149000000000001</v>
      </c>
      <c r="AB49" s="1052">
        <f t="shared" si="1"/>
        <v>23.271604999999997</v>
      </c>
      <c r="AC49" s="1052">
        <f t="shared" si="2"/>
        <v>24.215</v>
      </c>
      <c r="AD49" s="1052">
        <f t="shared" si="3"/>
        <v>25.052</v>
      </c>
      <c r="AE49" s="1052">
        <f t="shared" si="4"/>
        <v>28.561000000000003</v>
      </c>
    </row>
    <row r="50" spans="1:31" x14ac:dyDescent="0.2">
      <c r="A50" s="1045">
        <v>42781</v>
      </c>
      <c r="B50">
        <v>2</v>
      </c>
      <c r="C50">
        <v>15</v>
      </c>
      <c r="D50" s="3">
        <f>'Compiled data 2000-2015'!$Y55</f>
        <v>28.515000000000001</v>
      </c>
      <c r="E50" s="3">
        <f>'Compiled data 2000-2015'!$Y421</f>
        <v>26.308570999999997</v>
      </c>
      <c r="F50" s="3">
        <f>'Compiled data 2000-2015'!$Y786</f>
        <v>25.998000000000001</v>
      </c>
      <c r="G50" s="3">
        <f>'Compiled data 2000-2015'!$Y1151</f>
        <v>23.683999999999997</v>
      </c>
      <c r="H50" s="3">
        <f>'Compiled data 2000-2015'!$Y1516</f>
        <v>21.175000000000001</v>
      </c>
      <c r="I50" s="3">
        <f>'Compiled data 2000-2015'!$Y1882</f>
        <v>24.367000000000001</v>
      </c>
      <c r="J50" s="3">
        <f>'Compiled data 2000-2015'!$Y2247</f>
        <v>26.515999999999998</v>
      </c>
      <c r="K50" s="3">
        <f>'Compiled data 2000-2015'!$Y2612</f>
        <v>24.055</v>
      </c>
      <c r="L50" s="3">
        <f>'Compiled data 2000-2015'!$Y2977</f>
        <v>22.102</v>
      </c>
      <c r="M50" s="3">
        <f>'Compiled data 2000-2015'!$Y3343</f>
        <v>23.428000000000001</v>
      </c>
      <c r="N50" s="3">
        <f>'Compiled data 2000-2015'!$Y3708</f>
        <v>20.87</v>
      </c>
      <c r="O50" s="3">
        <f>'Compiled data 2000-2015'!$Y4073</f>
        <v>21.61</v>
      </c>
      <c r="P50" s="3">
        <f>'Compiled data 2000-2015'!$Y4438</f>
        <v>25.241</v>
      </c>
      <c r="Q50" s="3">
        <f>'Compiled data 2000-2015'!$Y4804</f>
        <v>24.628999999999998</v>
      </c>
      <c r="R50" s="3">
        <f>'Compiled data 2000-2015'!$Y5169</f>
        <v>25.028089000000001</v>
      </c>
      <c r="S50" s="3">
        <v>24.459074999999999</v>
      </c>
      <c r="T50" s="3">
        <v>22.546142857142858</v>
      </c>
      <c r="U50" s="3">
        <v>24.625857142857143</v>
      </c>
      <c r="V50" s="3">
        <v>23.834800000000001</v>
      </c>
      <c r="W50" s="3">
        <v>25.887372882240001</v>
      </c>
      <c r="X50" s="3">
        <v>24.400270856119999</v>
      </c>
      <c r="Y50" s="3"/>
      <c r="AA50" s="1052">
        <f t="shared" si="0"/>
        <v>20.87</v>
      </c>
      <c r="AB50" s="1052">
        <f t="shared" si="1"/>
        <v>23.428000000000001</v>
      </c>
      <c r="AC50" s="1052">
        <f t="shared" si="2"/>
        <v>24.400270856119999</v>
      </c>
      <c r="AD50" s="1052">
        <f t="shared" si="3"/>
        <v>25.241</v>
      </c>
      <c r="AE50" s="1052">
        <f t="shared" si="4"/>
        <v>28.515000000000001</v>
      </c>
    </row>
    <row r="51" spans="1:31" x14ac:dyDescent="0.2">
      <c r="A51" s="1045">
        <v>42782</v>
      </c>
      <c r="B51">
        <v>2</v>
      </c>
      <c r="C51">
        <v>16</v>
      </c>
      <c r="D51" s="3">
        <f>'Compiled data 2000-2015'!$Y56</f>
        <v>27.992999999999995</v>
      </c>
      <c r="E51" s="3">
        <f>'Compiled data 2000-2015'!$Y422</f>
        <v>27.414570999999995</v>
      </c>
      <c r="F51" s="3">
        <f>'Compiled data 2000-2015'!$Y787</f>
        <v>23.732000000000003</v>
      </c>
      <c r="G51" s="3">
        <f>'Compiled data 2000-2015'!$Y1152</f>
        <v>22.695</v>
      </c>
      <c r="H51" s="3">
        <f>'Compiled data 2000-2015'!$Y1517</f>
        <v>23.766999999999999</v>
      </c>
      <c r="I51" s="3">
        <f>'Compiled data 2000-2015'!$Y1883</f>
        <v>24.609000000000002</v>
      </c>
      <c r="J51" s="3">
        <f>'Compiled data 2000-2015'!$Y2248</f>
        <v>25.262999999999998</v>
      </c>
      <c r="K51" s="3">
        <f>'Compiled data 2000-2015'!$Y2613</f>
        <v>24.225000000000001</v>
      </c>
      <c r="L51" s="3">
        <f>'Compiled data 2000-2015'!$Y2978</f>
        <v>21.931999999999999</v>
      </c>
      <c r="M51" s="3">
        <f>'Compiled data 2000-2015'!$Y3344</f>
        <v>24.613</v>
      </c>
      <c r="N51" s="3">
        <f>'Compiled data 2000-2015'!$Y3709</f>
        <v>20.213000000000001</v>
      </c>
      <c r="O51" s="3">
        <f>'Compiled data 2000-2015'!$Y4074</f>
        <v>21.1</v>
      </c>
      <c r="P51" s="3">
        <f>'Compiled data 2000-2015'!$Y4439</f>
        <v>25.048400000000001</v>
      </c>
      <c r="Q51" s="3">
        <f>'Compiled data 2000-2015'!$Y4805</f>
        <v>22.997</v>
      </c>
      <c r="R51" s="3">
        <f>'Compiled data 2000-2015'!$Y5170</f>
        <v>24.047521</v>
      </c>
      <c r="S51" s="3">
        <v>24.789074999999997</v>
      </c>
      <c r="T51" s="3">
        <v>23.766142857142857</v>
      </c>
      <c r="U51" s="3">
        <v>25.206657142857146</v>
      </c>
      <c r="V51" s="3">
        <v>25.4848</v>
      </c>
      <c r="W51" s="3">
        <v>24.78357277808</v>
      </c>
      <c r="X51" s="3">
        <v>22.494724778160002</v>
      </c>
      <c r="Y51" s="3"/>
      <c r="AA51" s="1052">
        <f t="shared" si="0"/>
        <v>20.213000000000001</v>
      </c>
      <c r="AB51" s="1052">
        <f t="shared" si="1"/>
        <v>22.997</v>
      </c>
      <c r="AC51" s="1052">
        <f t="shared" si="2"/>
        <v>24.225000000000001</v>
      </c>
      <c r="AD51" s="1052">
        <f t="shared" si="3"/>
        <v>25.048400000000001</v>
      </c>
      <c r="AE51" s="1052">
        <f t="shared" si="4"/>
        <v>27.992999999999995</v>
      </c>
    </row>
    <row r="52" spans="1:31" x14ac:dyDescent="0.2">
      <c r="A52" s="1045">
        <v>42783</v>
      </c>
      <c r="B52">
        <v>2</v>
      </c>
      <c r="C52">
        <v>17</v>
      </c>
      <c r="D52" s="3">
        <f>'Compiled data 2000-2015'!$Y57</f>
        <v>28.677000000000003</v>
      </c>
      <c r="E52" s="3">
        <f>'Compiled data 2000-2015'!$Y423</f>
        <v>25.008571</v>
      </c>
      <c r="F52" s="3">
        <f>'Compiled data 2000-2015'!$Y788</f>
        <v>23.698</v>
      </c>
      <c r="G52" s="3">
        <f>'Compiled data 2000-2015'!$Y1153</f>
        <v>22.228000000000002</v>
      </c>
      <c r="H52" s="3">
        <f>'Compiled data 2000-2015'!$Y1518</f>
        <v>24.645</v>
      </c>
      <c r="I52" s="3">
        <f>'Compiled data 2000-2015'!$Y1884</f>
        <v>25.135999999999999</v>
      </c>
      <c r="J52" s="3">
        <f>'Compiled data 2000-2015'!$Y2249</f>
        <v>25.080000000000002</v>
      </c>
      <c r="K52" s="3">
        <f>'Compiled data 2000-2015'!$Y2614</f>
        <v>23.83</v>
      </c>
      <c r="L52" s="3">
        <f>'Compiled data 2000-2015'!$Y2979</f>
        <v>21.221</v>
      </c>
      <c r="M52" s="3">
        <f>'Compiled data 2000-2015'!$Y3345</f>
        <v>24.765999999999998</v>
      </c>
      <c r="N52" s="3">
        <f>'Compiled data 2000-2015'!$Y3710</f>
        <v>20.792000000000002</v>
      </c>
      <c r="O52" s="3">
        <f>'Compiled data 2000-2015'!$Y4075</f>
        <v>19.79</v>
      </c>
      <c r="P52" s="3">
        <f>'Compiled data 2000-2015'!$Y4440</f>
        <v>24.256799999999998</v>
      </c>
      <c r="Q52" s="3">
        <f>'Compiled data 2000-2015'!$Y4806</f>
        <v>23.349999999999998</v>
      </c>
      <c r="R52" s="3">
        <f>'Compiled data 2000-2015'!$Y5171</f>
        <v>24.228831999999997</v>
      </c>
      <c r="S52" s="3">
        <v>23.619074999999999</v>
      </c>
      <c r="T52" s="3">
        <v>24.346142857142855</v>
      </c>
      <c r="U52" s="3">
        <v>26.34185714285714</v>
      </c>
      <c r="V52" s="3">
        <v>22.785571428571426</v>
      </c>
      <c r="W52" s="3">
        <v>23.353722388480001</v>
      </c>
      <c r="X52" s="3">
        <v>25.556422856200001</v>
      </c>
      <c r="Y52" s="3"/>
      <c r="AA52" s="1052">
        <f t="shared" si="0"/>
        <v>19.79</v>
      </c>
      <c r="AB52" s="1052">
        <f t="shared" si="1"/>
        <v>23.349999999999998</v>
      </c>
      <c r="AC52" s="1052">
        <f t="shared" si="2"/>
        <v>24.228831999999997</v>
      </c>
      <c r="AD52" s="1052">
        <f t="shared" si="3"/>
        <v>25.008571</v>
      </c>
      <c r="AE52" s="1052">
        <f t="shared" si="4"/>
        <v>28.677000000000003</v>
      </c>
    </row>
    <row r="53" spans="1:31" x14ac:dyDescent="0.2">
      <c r="A53" s="1045">
        <v>42784</v>
      </c>
      <c r="B53">
        <v>2</v>
      </c>
      <c r="C53">
        <v>18</v>
      </c>
      <c r="D53" s="3">
        <f>'Compiled data 2000-2015'!$Y58</f>
        <v>27.667000000000002</v>
      </c>
      <c r="E53" s="3">
        <f>'Compiled data 2000-2015'!$Y424</f>
        <v>25.637571000000001</v>
      </c>
      <c r="F53" s="3">
        <f>'Compiled data 2000-2015'!$Y789</f>
        <v>26.603999999999999</v>
      </c>
      <c r="G53" s="3">
        <f>'Compiled data 2000-2015'!$Y1154</f>
        <v>24.137</v>
      </c>
      <c r="H53" s="3">
        <f>'Compiled data 2000-2015'!$Y1519</f>
        <v>24.565999999999999</v>
      </c>
      <c r="I53" s="3">
        <f>'Compiled data 2000-2015'!$Y1885</f>
        <v>29.490000000000002</v>
      </c>
      <c r="J53" s="3">
        <f>'Compiled data 2000-2015'!$Y2250</f>
        <v>22.980999999999998</v>
      </c>
      <c r="K53" s="3">
        <f>'Compiled data 2000-2015'!$Y2615</f>
        <v>24.771000000000001</v>
      </c>
      <c r="L53" s="3">
        <f>'Compiled data 2000-2015'!$Y2980</f>
        <v>21.718</v>
      </c>
      <c r="M53" s="3">
        <f>'Compiled data 2000-2015'!$Y3346</f>
        <v>24.131999999999998</v>
      </c>
      <c r="N53" s="3">
        <f>'Compiled data 2000-2015'!$Y3711</f>
        <v>20.302999999999997</v>
      </c>
      <c r="O53" s="3">
        <f>'Compiled data 2000-2015'!$Y4076</f>
        <v>20.350000000000001</v>
      </c>
      <c r="P53" s="3">
        <f>'Compiled data 2000-2015'!$Y4441</f>
        <v>25.395800000000001</v>
      </c>
      <c r="Q53" s="3">
        <f>'Compiled data 2000-2015'!$Y4807</f>
        <v>23.831000000000003</v>
      </c>
      <c r="R53" s="3">
        <f>'Compiled data 2000-2015'!$Y5172</f>
        <v>24.525772</v>
      </c>
      <c r="S53" s="3">
        <v>25.019075000000001</v>
      </c>
      <c r="T53" s="3">
        <v>23.436142857142858</v>
      </c>
      <c r="U53" s="3">
        <v>26.493142857142857</v>
      </c>
      <c r="V53" s="3">
        <v>23.995571428571427</v>
      </c>
      <c r="W53" s="3">
        <v>24.086447998920086</v>
      </c>
      <c r="X53" s="3">
        <v>24.48662483024</v>
      </c>
      <c r="Y53" s="3"/>
      <c r="AA53" s="1052">
        <f t="shared" si="0"/>
        <v>20.302999999999997</v>
      </c>
      <c r="AB53" s="1052">
        <f t="shared" si="1"/>
        <v>23.831000000000003</v>
      </c>
      <c r="AC53" s="1052">
        <f t="shared" si="2"/>
        <v>24.48662483024</v>
      </c>
      <c r="AD53" s="1052">
        <f t="shared" si="3"/>
        <v>25.395800000000001</v>
      </c>
      <c r="AE53" s="1052">
        <f t="shared" si="4"/>
        <v>29.490000000000002</v>
      </c>
    </row>
    <row r="54" spans="1:31" x14ac:dyDescent="0.2">
      <c r="A54" s="1045">
        <v>42785</v>
      </c>
      <c r="B54">
        <v>2</v>
      </c>
      <c r="C54">
        <v>19</v>
      </c>
      <c r="D54" s="3">
        <f>'Compiled data 2000-2015'!$Y59</f>
        <v>27.638000000000002</v>
      </c>
      <c r="E54" s="3">
        <f>'Compiled data 2000-2015'!$Y425</f>
        <v>26.364570999999998</v>
      </c>
      <c r="F54" s="3">
        <f>'Compiled data 2000-2015'!$Y790</f>
        <v>24.638999999999999</v>
      </c>
      <c r="G54" s="3">
        <f>'Compiled data 2000-2015'!$Y1155</f>
        <v>25.259</v>
      </c>
      <c r="H54" s="3">
        <f>'Compiled data 2000-2015'!$Y1520</f>
        <v>26.626999999999999</v>
      </c>
      <c r="I54" s="3">
        <f>'Compiled data 2000-2015'!$Y1886</f>
        <v>22.757999999999999</v>
      </c>
      <c r="J54" s="3">
        <f>'Compiled data 2000-2015'!$Y2251</f>
        <v>21.745000000000001</v>
      </c>
      <c r="K54" s="3">
        <f>'Compiled data 2000-2015'!$Y2616</f>
        <v>24.542999999999999</v>
      </c>
      <c r="L54" s="3">
        <f>'Compiled data 2000-2015'!$Y2981</f>
        <v>22.7</v>
      </c>
      <c r="M54" s="3">
        <f>'Compiled data 2000-2015'!$Y3347</f>
        <v>25.182000000000002</v>
      </c>
      <c r="N54" s="3">
        <f>'Compiled data 2000-2015'!$Y3712</f>
        <v>19.753999999999998</v>
      </c>
      <c r="O54" s="3">
        <f>'Compiled data 2000-2015'!$Y4077</f>
        <v>20.170000000000002</v>
      </c>
      <c r="P54" s="3">
        <f>'Compiled data 2000-2015'!$Y4442</f>
        <v>24.466999999999999</v>
      </c>
      <c r="Q54" s="3">
        <f>'Compiled data 2000-2015'!$Y4808</f>
        <v>24.355</v>
      </c>
      <c r="R54" s="3">
        <f>'Compiled data 2000-2015'!$Y5173</f>
        <v>22.886131999999996</v>
      </c>
      <c r="S54" s="3">
        <v>25.609074999999997</v>
      </c>
      <c r="T54" s="3">
        <v>22.42614285714286</v>
      </c>
      <c r="U54" s="3">
        <v>27.240142857142857</v>
      </c>
      <c r="V54" s="3">
        <v>22.125357142857144</v>
      </c>
      <c r="W54" s="3">
        <v>23.383984206679997</v>
      </c>
      <c r="X54" s="3">
        <v>23.97740280432</v>
      </c>
      <c r="Y54" s="3"/>
      <c r="AA54" s="1052">
        <f t="shared" si="0"/>
        <v>19.753999999999998</v>
      </c>
      <c r="AB54" s="1052">
        <f t="shared" si="1"/>
        <v>22.7</v>
      </c>
      <c r="AC54" s="1052">
        <f t="shared" si="2"/>
        <v>24.355</v>
      </c>
      <c r="AD54" s="1052">
        <f t="shared" si="3"/>
        <v>25.259</v>
      </c>
      <c r="AE54" s="1052">
        <f t="shared" si="4"/>
        <v>27.638000000000002</v>
      </c>
    </row>
    <row r="55" spans="1:31" x14ac:dyDescent="0.2">
      <c r="A55" s="1045">
        <v>42786</v>
      </c>
      <c r="B55">
        <v>2</v>
      </c>
      <c r="C55">
        <v>20</v>
      </c>
      <c r="D55" s="3">
        <f>'Compiled data 2000-2015'!$Y60</f>
        <v>27.589000000000002</v>
      </c>
      <c r="E55" s="3">
        <f>'Compiled data 2000-2015'!$Y426</f>
        <v>27.331</v>
      </c>
      <c r="F55" s="3">
        <f>'Compiled data 2000-2015'!$Y791</f>
        <v>26.038999999999998</v>
      </c>
      <c r="G55" s="3">
        <f>'Compiled data 2000-2015'!$Y1156</f>
        <v>25.839999999999996</v>
      </c>
      <c r="H55" s="3">
        <f>'Compiled data 2000-2015'!$Y1521</f>
        <v>25.819999999999997</v>
      </c>
      <c r="I55" s="3">
        <f>'Compiled data 2000-2015'!$Y1887</f>
        <v>21.734999999999999</v>
      </c>
      <c r="J55" s="3">
        <f>'Compiled data 2000-2015'!$Y2252</f>
        <v>24.183</v>
      </c>
      <c r="K55" s="3">
        <f>'Compiled data 2000-2015'!$Y2617</f>
        <v>26.484000000000002</v>
      </c>
      <c r="L55" s="3">
        <f>'Compiled data 2000-2015'!$Y2982</f>
        <v>21.911000000000001</v>
      </c>
      <c r="M55" s="3">
        <f>'Compiled data 2000-2015'!$Y3348</f>
        <v>23.378999999999998</v>
      </c>
      <c r="N55" s="3">
        <f>'Compiled data 2000-2015'!$Y3713</f>
        <v>18.850000000000001</v>
      </c>
      <c r="O55" s="3">
        <f>'Compiled data 2000-2015'!$Y4078</f>
        <v>19.37</v>
      </c>
      <c r="P55" s="3">
        <f>'Compiled data 2000-2015'!$Y4443</f>
        <v>24.380000000000003</v>
      </c>
      <c r="Q55" s="3">
        <f>'Compiled data 2000-2015'!$Y4809</f>
        <v>24.34</v>
      </c>
      <c r="R55" s="3">
        <f>'Compiled data 2000-2015'!$Y5174</f>
        <v>24.530239000000002</v>
      </c>
      <c r="S55" s="3">
        <v>26.679074999999997</v>
      </c>
      <c r="T55" s="3">
        <v>21.814285714285713</v>
      </c>
      <c r="U55" s="3">
        <v>30.326142857142855</v>
      </c>
      <c r="V55" s="3">
        <v>24.145142857142858</v>
      </c>
      <c r="W55" s="3">
        <v>23.124904310640002</v>
      </c>
      <c r="X55" s="3">
        <v>19.777432726400001</v>
      </c>
      <c r="Y55" s="3"/>
      <c r="AA55" s="1052">
        <f t="shared" si="0"/>
        <v>18.850000000000001</v>
      </c>
      <c r="AB55" s="1052">
        <f t="shared" si="1"/>
        <v>21.911000000000001</v>
      </c>
      <c r="AC55" s="1052">
        <f t="shared" si="2"/>
        <v>24.34</v>
      </c>
      <c r="AD55" s="1052">
        <f t="shared" si="3"/>
        <v>26.038999999999998</v>
      </c>
      <c r="AE55" s="1052">
        <f t="shared" si="4"/>
        <v>30.326142857142855</v>
      </c>
    </row>
    <row r="56" spans="1:31" x14ac:dyDescent="0.2">
      <c r="A56" s="1045">
        <v>42787</v>
      </c>
      <c r="B56">
        <v>2</v>
      </c>
      <c r="C56">
        <v>21</v>
      </c>
      <c r="D56" s="3">
        <f>'Compiled data 2000-2015'!$Y61</f>
        <v>27.204000000000001</v>
      </c>
      <c r="E56" s="3">
        <f>'Compiled data 2000-2015'!$Y427</f>
        <v>26.892000000000003</v>
      </c>
      <c r="F56" s="3">
        <f>'Compiled data 2000-2015'!$Y792</f>
        <v>27.582999999999998</v>
      </c>
      <c r="G56" s="3">
        <f>'Compiled data 2000-2015'!$Y1157</f>
        <v>24.814</v>
      </c>
      <c r="H56" s="3">
        <f>'Compiled data 2000-2015'!$Y1522</f>
        <v>21.808</v>
      </c>
      <c r="I56" s="3">
        <f>'Compiled data 2000-2015'!$Y1888</f>
        <v>24.303000000000001</v>
      </c>
      <c r="J56" s="3">
        <f>'Compiled data 2000-2015'!$Y2253</f>
        <v>24.048000000000002</v>
      </c>
      <c r="K56" s="3">
        <f>'Compiled data 2000-2015'!$Y2618</f>
        <v>24.74</v>
      </c>
      <c r="L56" s="3">
        <f>'Compiled data 2000-2015'!$Y2983</f>
        <v>21.122</v>
      </c>
      <c r="M56" s="3">
        <f>'Compiled data 2000-2015'!$Y3349</f>
        <v>22.812000000000001</v>
      </c>
      <c r="N56" s="3">
        <f>'Compiled data 2000-2015'!$Y3714</f>
        <v>19.603999999999999</v>
      </c>
      <c r="O56" s="3">
        <f>'Compiled data 2000-2015'!$Y4079</f>
        <v>19.700000000000003</v>
      </c>
      <c r="P56" s="3">
        <f>'Compiled data 2000-2015'!$Y4444</f>
        <v>24.965800000000002</v>
      </c>
      <c r="Q56" s="3">
        <f>'Compiled data 2000-2015'!$Y4810</f>
        <v>24.191000000000003</v>
      </c>
      <c r="R56" s="3">
        <f>'Compiled data 2000-2015'!$Y5175</f>
        <v>23.551425000000002</v>
      </c>
      <c r="S56" s="3">
        <v>29.249074999999998</v>
      </c>
      <c r="T56" s="3">
        <v>21.664285714285715</v>
      </c>
      <c r="U56" s="3">
        <v>25.655142857142856</v>
      </c>
      <c r="V56" s="3">
        <v>24.535142857142858</v>
      </c>
      <c r="W56" s="3">
        <v>23.478412133719999</v>
      </c>
      <c r="X56" s="3">
        <v>23.606587427639997</v>
      </c>
      <c r="Y56" s="3"/>
      <c r="AA56" s="1052">
        <f t="shared" si="0"/>
        <v>19.603999999999999</v>
      </c>
      <c r="AB56" s="1052">
        <f t="shared" si="1"/>
        <v>22.812000000000001</v>
      </c>
      <c r="AC56" s="1052">
        <f t="shared" si="2"/>
        <v>24.191000000000003</v>
      </c>
      <c r="AD56" s="1052">
        <f t="shared" si="3"/>
        <v>24.965800000000002</v>
      </c>
      <c r="AE56" s="1052">
        <f t="shared" si="4"/>
        <v>29.249074999999998</v>
      </c>
    </row>
    <row r="57" spans="1:31" x14ac:dyDescent="0.2">
      <c r="A57" s="1045">
        <v>42788</v>
      </c>
      <c r="B57">
        <v>2</v>
      </c>
      <c r="C57">
        <v>22</v>
      </c>
      <c r="D57" s="3">
        <f>'Compiled data 2000-2015'!$Y62</f>
        <v>28.413999999999998</v>
      </c>
      <c r="E57" s="3">
        <f>'Compiled data 2000-2015'!$Y428</f>
        <v>25.478000000000002</v>
      </c>
      <c r="F57" s="3">
        <f>'Compiled data 2000-2015'!$Y793</f>
        <v>24.980999999999998</v>
      </c>
      <c r="G57" s="3">
        <f>'Compiled data 2000-2015'!$Y1158</f>
        <v>22.778000000000002</v>
      </c>
      <c r="H57" s="3">
        <f>'Compiled data 2000-2015'!$Y1523</f>
        <v>21.93</v>
      </c>
      <c r="I57" s="3">
        <f>'Compiled data 2000-2015'!$Y1889</f>
        <v>24.071999999999999</v>
      </c>
      <c r="J57" s="3">
        <f>'Compiled data 2000-2015'!$Y2254</f>
        <v>23.989000000000001</v>
      </c>
      <c r="K57" s="3">
        <f>'Compiled data 2000-2015'!$Y2619</f>
        <v>24.681000000000001</v>
      </c>
      <c r="L57" s="3">
        <f>'Compiled data 2000-2015'!$Y2984</f>
        <v>21.270000000000003</v>
      </c>
      <c r="M57" s="3">
        <f>'Compiled data 2000-2015'!$Y3350</f>
        <v>24.427999999999997</v>
      </c>
      <c r="N57" s="3">
        <f>'Compiled data 2000-2015'!$Y3715</f>
        <v>19.643000000000001</v>
      </c>
      <c r="O57" s="3">
        <f>'Compiled data 2000-2015'!$Y4080</f>
        <v>19.7</v>
      </c>
      <c r="P57" s="3">
        <f>'Compiled data 2000-2015'!$Y4445</f>
        <v>25.215200000000003</v>
      </c>
      <c r="Q57" s="3">
        <f>'Compiled data 2000-2015'!$Y4811</f>
        <v>23.094999999999999</v>
      </c>
      <c r="R57" s="3">
        <f>'Compiled data 2000-2015'!$Y5176</f>
        <v>22.605606000000002</v>
      </c>
      <c r="S57" s="3">
        <v>34.189075000000003</v>
      </c>
      <c r="T57" s="3">
        <v>22.254285714285714</v>
      </c>
      <c r="U57" s="3">
        <v>26.389142857142858</v>
      </c>
      <c r="V57" s="3">
        <v>24.045142857142856</v>
      </c>
      <c r="W57" s="3">
        <v>24.0419236354</v>
      </c>
      <c r="X57" s="3">
        <v>25.125936622400001</v>
      </c>
      <c r="Y57" s="3"/>
      <c r="AA57" s="1052">
        <f t="shared" si="0"/>
        <v>19.643000000000001</v>
      </c>
      <c r="AB57" s="1052">
        <f t="shared" si="1"/>
        <v>22.605606000000002</v>
      </c>
      <c r="AC57" s="1052">
        <f t="shared" si="2"/>
        <v>24.045142857142856</v>
      </c>
      <c r="AD57" s="1052">
        <f t="shared" si="3"/>
        <v>25.125936622400001</v>
      </c>
      <c r="AE57" s="1052">
        <f t="shared" si="4"/>
        <v>34.189075000000003</v>
      </c>
    </row>
    <row r="58" spans="1:31" x14ac:dyDescent="0.2">
      <c r="A58" s="1045">
        <v>42789</v>
      </c>
      <c r="B58">
        <v>2</v>
      </c>
      <c r="C58">
        <v>23</v>
      </c>
      <c r="D58" s="3">
        <f>'Compiled data 2000-2015'!$Y63</f>
        <v>29.070000000000004</v>
      </c>
      <c r="E58" s="3">
        <f>'Compiled data 2000-2015'!$Y429</f>
        <v>25.573</v>
      </c>
      <c r="F58" s="3">
        <f>'Compiled data 2000-2015'!$Y794</f>
        <v>23.705000000000002</v>
      </c>
      <c r="G58" s="3">
        <f>'Compiled data 2000-2015'!$Y1159</f>
        <v>22.510999999999999</v>
      </c>
      <c r="H58" s="3">
        <f>'Compiled data 2000-2015'!$Y1524</f>
        <v>26.414000000000001</v>
      </c>
      <c r="I58" s="3">
        <f>'Compiled data 2000-2015'!$Y1890</f>
        <v>23.327999999999999</v>
      </c>
      <c r="J58" s="3">
        <f>'Compiled data 2000-2015'!$Y2255</f>
        <v>23.826999999999998</v>
      </c>
      <c r="K58" s="3">
        <f>'Compiled data 2000-2015'!$Y2620</f>
        <v>26.048999999999999</v>
      </c>
      <c r="L58" s="3">
        <f>'Compiled data 2000-2015'!$Y2985</f>
        <v>22.847000000000001</v>
      </c>
      <c r="M58" s="3">
        <f>'Compiled data 2000-2015'!$Y3351</f>
        <v>25.684999999999999</v>
      </c>
      <c r="N58" s="3">
        <f>'Compiled data 2000-2015'!$Y3716</f>
        <v>19.559999999999999</v>
      </c>
      <c r="O58" s="3">
        <f>'Compiled data 2000-2015'!$Y4081</f>
        <v>19.41</v>
      </c>
      <c r="P58" s="3">
        <f>'Compiled data 2000-2015'!$Y4446</f>
        <v>24.662599999999998</v>
      </c>
      <c r="Q58" s="3">
        <f>'Compiled data 2000-2015'!$Y4812</f>
        <v>24.405000000000001</v>
      </c>
      <c r="R58" s="3">
        <f>'Compiled data 2000-2015'!$Y5177</f>
        <v>21.220815999999999</v>
      </c>
      <c r="S58" s="3">
        <v>32.679074999999997</v>
      </c>
      <c r="T58" s="3">
        <v>21.514285714285716</v>
      </c>
      <c r="U58" s="3">
        <v>25.831142857142854</v>
      </c>
      <c r="V58" s="3">
        <v>25.085142857142856</v>
      </c>
      <c r="W58" s="3">
        <v>22.47671849248</v>
      </c>
      <c r="X58" s="3">
        <v>24.814455479439999</v>
      </c>
      <c r="Y58" s="3"/>
      <c r="AA58" s="1052">
        <f t="shared" si="0"/>
        <v>19.41</v>
      </c>
      <c r="AB58" s="1052">
        <f t="shared" si="1"/>
        <v>22.510999999999999</v>
      </c>
      <c r="AC58" s="1052">
        <f t="shared" si="2"/>
        <v>24.405000000000001</v>
      </c>
      <c r="AD58" s="1052">
        <f t="shared" si="3"/>
        <v>25.684999999999999</v>
      </c>
      <c r="AE58" s="1052">
        <f t="shared" si="4"/>
        <v>32.679074999999997</v>
      </c>
    </row>
    <row r="59" spans="1:31" x14ac:dyDescent="0.2">
      <c r="A59" s="1045">
        <v>42790</v>
      </c>
      <c r="B59">
        <v>2</v>
      </c>
      <c r="C59">
        <v>24</v>
      </c>
      <c r="D59" s="3">
        <f>'Compiled data 2000-2015'!$Y64</f>
        <v>28.249999999999996</v>
      </c>
      <c r="E59" s="3">
        <f>'Compiled data 2000-2015'!$Y430</f>
        <v>25.483999999999998</v>
      </c>
      <c r="F59" s="3">
        <f>'Compiled data 2000-2015'!$Y795</f>
        <v>24.225000000000001</v>
      </c>
      <c r="G59" s="3">
        <f>'Compiled data 2000-2015'!$Y1160</f>
        <v>25.745000000000001</v>
      </c>
      <c r="H59" s="3">
        <f>'Compiled data 2000-2015'!$Y1525</f>
        <v>23.310000000000002</v>
      </c>
      <c r="I59" s="3">
        <f>'Compiled data 2000-2015'!$Y1891</f>
        <v>23.147000000000002</v>
      </c>
      <c r="J59" s="3">
        <f>'Compiled data 2000-2015'!$Y2256</f>
        <v>25.492000000000001</v>
      </c>
      <c r="K59" s="3">
        <f>'Compiled data 2000-2015'!$Y2621</f>
        <v>24.503</v>
      </c>
      <c r="L59" s="3">
        <f>'Compiled data 2000-2015'!$Y2986</f>
        <v>24.439</v>
      </c>
      <c r="M59" s="3">
        <f>'Compiled data 2000-2015'!$Y3352</f>
        <v>25.084000000000003</v>
      </c>
      <c r="N59" s="3">
        <f>'Compiled data 2000-2015'!$Y3717</f>
        <v>19.847999999999999</v>
      </c>
      <c r="O59" s="3">
        <f>'Compiled data 2000-2015'!$Y4082</f>
        <v>19.04</v>
      </c>
      <c r="P59" s="3">
        <f>'Compiled data 2000-2015'!$Y4447</f>
        <v>25.619399999999999</v>
      </c>
      <c r="Q59" s="3">
        <f>'Compiled data 2000-2015'!$Y4813</f>
        <v>24.060000000000002</v>
      </c>
      <c r="R59" s="3">
        <f>'Compiled data 2000-2015'!$Y5178</f>
        <v>22.575403000000001</v>
      </c>
      <c r="S59" s="3">
        <v>28.019075000000001</v>
      </c>
      <c r="T59" s="3">
        <v>22.374285714285715</v>
      </c>
      <c r="U59" s="3">
        <v>29.937142857142856</v>
      </c>
      <c r="V59" s="3">
        <v>24.362904761904762</v>
      </c>
      <c r="W59" s="3">
        <v>23.212360933839999</v>
      </c>
      <c r="X59" s="3">
        <v>24.26640789516</v>
      </c>
      <c r="Y59" s="3"/>
      <c r="AA59" s="1052">
        <f t="shared" si="0"/>
        <v>19.04</v>
      </c>
      <c r="AB59" s="1052">
        <f t="shared" si="1"/>
        <v>23.212360933839999</v>
      </c>
      <c r="AC59" s="1052">
        <f t="shared" si="2"/>
        <v>24.362904761904762</v>
      </c>
      <c r="AD59" s="1052">
        <f t="shared" si="3"/>
        <v>25.492000000000001</v>
      </c>
      <c r="AE59" s="1052">
        <f t="shared" si="4"/>
        <v>29.937142857142856</v>
      </c>
    </row>
    <row r="60" spans="1:31" x14ac:dyDescent="0.2">
      <c r="A60" s="1045">
        <v>42791</v>
      </c>
      <c r="B60">
        <v>2</v>
      </c>
      <c r="C60">
        <v>25</v>
      </c>
      <c r="D60" s="3">
        <f>'Compiled data 2000-2015'!$Y65</f>
        <v>29.193999999999996</v>
      </c>
      <c r="E60" s="3">
        <f>'Compiled data 2000-2015'!$Y431</f>
        <v>23.279999999999998</v>
      </c>
      <c r="F60" s="3">
        <f>'Compiled data 2000-2015'!$Y796</f>
        <v>27.192999999999998</v>
      </c>
      <c r="G60" s="3">
        <f>'Compiled data 2000-2015'!$Y1161</f>
        <v>24.283999999999999</v>
      </c>
      <c r="H60" s="3">
        <f>'Compiled data 2000-2015'!$Y1526</f>
        <v>25.374000000000002</v>
      </c>
      <c r="I60" s="3">
        <f>'Compiled data 2000-2015'!$Y1892</f>
        <v>22.210999999999999</v>
      </c>
      <c r="J60" s="3">
        <f>'Compiled data 2000-2015'!$Y2257</f>
        <v>22.417000000000002</v>
      </c>
      <c r="K60" s="3">
        <f>'Compiled data 2000-2015'!$Y2622</f>
        <v>23.896000000000001</v>
      </c>
      <c r="L60" s="3">
        <f>'Compiled data 2000-2015'!$Y2987</f>
        <v>21.737000000000002</v>
      </c>
      <c r="M60" s="3">
        <f>'Compiled data 2000-2015'!$Y3353</f>
        <v>25.102999999999998</v>
      </c>
      <c r="N60" s="3">
        <f>'Compiled data 2000-2015'!$Y3718</f>
        <v>18.93</v>
      </c>
      <c r="O60" s="3">
        <f>'Compiled data 2000-2015'!$Y4083</f>
        <v>20.25</v>
      </c>
      <c r="P60" s="3">
        <f>'Compiled data 2000-2015'!$Y4448</f>
        <v>24.956000000000003</v>
      </c>
      <c r="Q60" s="3">
        <f>'Compiled data 2000-2015'!$Y4814</f>
        <v>23.43</v>
      </c>
      <c r="R60" s="3">
        <f>'Compiled data 2000-2015'!$Y5179</f>
        <v>25.808107</v>
      </c>
      <c r="S60" s="3">
        <v>27.179074999999997</v>
      </c>
      <c r="T60" s="3">
        <v>23.224285714285717</v>
      </c>
      <c r="U60" s="3">
        <v>28.527428571000002</v>
      </c>
      <c r="V60" s="3">
        <v>24.862904761904762</v>
      </c>
      <c r="W60" s="3">
        <v>24.232939323559954</v>
      </c>
      <c r="X60" s="3">
        <v>24.206834284799999</v>
      </c>
      <c r="Y60" s="3"/>
      <c r="AA60" s="1052">
        <f t="shared" si="0"/>
        <v>18.93</v>
      </c>
      <c r="AB60" s="1052">
        <f t="shared" si="1"/>
        <v>23.224285714285717</v>
      </c>
      <c r="AC60" s="1052">
        <f t="shared" si="2"/>
        <v>24.232939323559954</v>
      </c>
      <c r="AD60" s="1052">
        <f t="shared" si="3"/>
        <v>25.374000000000002</v>
      </c>
      <c r="AE60" s="1052">
        <f t="shared" si="4"/>
        <v>29.193999999999996</v>
      </c>
    </row>
    <row r="61" spans="1:31" x14ac:dyDescent="0.2">
      <c r="A61" s="1045">
        <v>42792</v>
      </c>
      <c r="B61">
        <v>2</v>
      </c>
      <c r="C61">
        <v>26</v>
      </c>
      <c r="D61" s="3">
        <f>'Compiled data 2000-2015'!$Y66</f>
        <v>29.774999999999995</v>
      </c>
      <c r="E61" s="3">
        <f>'Compiled data 2000-2015'!$Y432</f>
        <v>27.050999999999998</v>
      </c>
      <c r="F61" s="3">
        <f>'Compiled data 2000-2015'!$Y797</f>
        <v>28.015999999999998</v>
      </c>
      <c r="G61" s="3">
        <f>'Compiled data 2000-2015'!$Y1162</f>
        <v>23.311999999999998</v>
      </c>
      <c r="H61" s="3">
        <f>'Compiled data 2000-2015'!$Y1527</f>
        <v>23.244</v>
      </c>
      <c r="I61" s="3">
        <f>'Compiled data 2000-2015'!$Y1893</f>
        <v>21.783000000000001</v>
      </c>
      <c r="J61" s="3">
        <f>'Compiled data 2000-2015'!$Y2258</f>
        <v>22.431000000000001</v>
      </c>
      <c r="K61" s="3">
        <f>'Compiled data 2000-2015'!$Y2623</f>
        <v>24.659000000000002</v>
      </c>
      <c r="L61" s="3">
        <f>'Compiled data 2000-2015'!$Y2988</f>
        <v>21.500999999999998</v>
      </c>
      <c r="M61" s="3">
        <f>'Compiled data 2000-2015'!$Y3354</f>
        <v>24.972999999999999</v>
      </c>
      <c r="N61" s="3">
        <f>'Compiled data 2000-2015'!$Y3719</f>
        <v>19.792000000000002</v>
      </c>
      <c r="O61" s="3">
        <f>'Compiled data 2000-2015'!$Y4084</f>
        <v>19.18</v>
      </c>
      <c r="P61" s="3">
        <f>'Compiled data 2000-2015'!$Y4449</f>
        <v>24.4756</v>
      </c>
      <c r="Q61" s="3">
        <f>'Compiled data 2000-2015'!$Y4815</f>
        <v>23.7</v>
      </c>
      <c r="R61" s="3">
        <f>'Compiled data 2000-2015'!$Y5180</f>
        <v>22.067498000000001</v>
      </c>
      <c r="S61" s="3">
        <v>24.269074999999997</v>
      </c>
      <c r="T61" s="3">
        <v>21.644285714285711</v>
      </c>
      <c r="U61" s="3">
        <v>27.491428571</v>
      </c>
      <c r="V61" s="3">
        <v>23.663119047619048</v>
      </c>
      <c r="W61" s="3">
        <v>23.424687375559998</v>
      </c>
      <c r="X61" s="3">
        <v>23.027724466679999</v>
      </c>
      <c r="Y61" s="3"/>
      <c r="AA61" s="1052">
        <f t="shared" si="0"/>
        <v>19.18</v>
      </c>
      <c r="AB61" s="1052">
        <f t="shared" si="1"/>
        <v>22.067498000000001</v>
      </c>
      <c r="AC61" s="1052">
        <f t="shared" si="2"/>
        <v>23.424687375559998</v>
      </c>
      <c r="AD61" s="1052">
        <f t="shared" si="3"/>
        <v>24.659000000000002</v>
      </c>
      <c r="AE61" s="1052">
        <f t="shared" si="4"/>
        <v>29.774999999999995</v>
      </c>
    </row>
    <row r="62" spans="1:31" x14ac:dyDescent="0.2">
      <c r="A62" s="1045">
        <v>42793</v>
      </c>
      <c r="B62">
        <v>2</v>
      </c>
      <c r="C62">
        <v>27</v>
      </c>
      <c r="D62" s="3">
        <f>'Compiled data 2000-2015'!$Y67</f>
        <v>25.907</v>
      </c>
      <c r="E62" s="3">
        <f>'Compiled data 2000-2015'!$Y433</f>
        <v>26.857999999999997</v>
      </c>
      <c r="F62" s="3">
        <f>'Compiled data 2000-2015'!$Y798</f>
        <v>25.588000000000001</v>
      </c>
      <c r="G62" s="3">
        <f>'Compiled data 2000-2015'!$Y1163</f>
        <v>24.085000000000001</v>
      </c>
      <c r="H62" s="3">
        <f>'Compiled data 2000-2015'!$Y1528</f>
        <v>24.864999999999998</v>
      </c>
      <c r="I62" s="3">
        <f>'Compiled data 2000-2015'!$Y1894</f>
        <v>20.716000000000001</v>
      </c>
      <c r="J62" s="3">
        <f>'Compiled data 2000-2015'!$Y2259</f>
        <v>24.420999999999999</v>
      </c>
      <c r="K62" s="3">
        <f>'Compiled data 2000-2015'!$Y2624</f>
        <v>24.777999999999999</v>
      </c>
      <c r="L62" s="3">
        <f>'Compiled data 2000-2015'!$Y2989</f>
        <v>22.165000000000003</v>
      </c>
      <c r="M62" s="3">
        <f>'Compiled data 2000-2015'!$Y3355</f>
        <v>25.066000000000003</v>
      </c>
      <c r="N62" s="3">
        <f>'Compiled data 2000-2015'!$Y3720</f>
        <v>20.295999999999999</v>
      </c>
      <c r="O62" s="3">
        <f>'Compiled data 2000-2015'!$Y4085</f>
        <v>19.869999999999997</v>
      </c>
      <c r="P62" s="3">
        <f>'Compiled data 2000-2015'!$Y4450</f>
        <v>24.277799999999999</v>
      </c>
      <c r="Q62" s="3">
        <f>'Compiled data 2000-2015'!$Y4816</f>
        <v>24.130000000000003</v>
      </c>
      <c r="R62" s="3">
        <f>'Compiled data 2000-2015'!$Y5181</f>
        <v>24.46358</v>
      </c>
      <c r="S62" s="3">
        <v>25.969074999999997</v>
      </c>
      <c r="T62" s="3">
        <v>22.621714285714287</v>
      </c>
      <c r="U62" s="3">
        <v>29.540428571000003</v>
      </c>
      <c r="V62" s="3">
        <v>22.997250000000001</v>
      </c>
      <c r="W62" s="3">
        <v>23.314178700200003</v>
      </c>
      <c r="X62" s="3">
        <v>24.586669713360003</v>
      </c>
      <c r="Y62" s="3"/>
      <c r="AA62" s="1052">
        <f t="shared" si="0"/>
        <v>19.869999999999997</v>
      </c>
      <c r="AB62" s="1052">
        <f t="shared" si="1"/>
        <v>22.997250000000001</v>
      </c>
      <c r="AC62" s="1052">
        <f t="shared" si="2"/>
        <v>24.420999999999999</v>
      </c>
      <c r="AD62" s="1052">
        <f t="shared" si="3"/>
        <v>25.066000000000003</v>
      </c>
      <c r="AE62" s="1052">
        <f t="shared" si="4"/>
        <v>29.540428571000003</v>
      </c>
    </row>
    <row r="63" spans="1:31" x14ac:dyDescent="0.2">
      <c r="A63" s="1045">
        <v>42794</v>
      </c>
      <c r="B63">
        <v>2</v>
      </c>
      <c r="C63">
        <v>28</v>
      </c>
      <c r="D63" s="3">
        <f>'Compiled data 2000-2015'!$Y68</f>
        <v>26.306999999999999</v>
      </c>
      <c r="E63" s="3">
        <f>'Compiled data 2000-2015'!$Y434</f>
        <v>25.793000000000003</v>
      </c>
      <c r="F63" s="3">
        <f>'Compiled data 2000-2015'!$Y799</f>
        <v>25.888999999999999</v>
      </c>
      <c r="G63" s="3">
        <f>'Compiled data 2000-2015'!$Y1164</f>
        <v>24.192</v>
      </c>
      <c r="H63" s="3">
        <f>'Compiled data 2000-2015'!$Y1529</f>
        <v>23.728000000000002</v>
      </c>
      <c r="I63" s="3">
        <f>'Compiled data 2000-2015'!$Y1895</f>
        <v>22.864000000000001</v>
      </c>
      <c r="J63" s="3">
        <f>'Compiled data 2000-2015'!$Y2260</f>
        <v>24.741999999999997</v>
      </c>
      <c r="K63" s="3">
        <f>'Compiled data 2000-2015'!$Y2625</f>
        <v>23.979999999999997</v>
      </c>
      <c r="L63" s="3">
        <f>'Compiled data 2000-2015'!$Y2990</f>
        <v>21.768000000000001</v>
      </c>
      <c r="M63" s="3">
        <f>'Compiled data 2000-2015'!$Y3356</f>
        <v>24.038</v>
      </c>
      <c r="N63" s="3">
        <f>'Compiled data 2000-2015'!$Y3721</f>
        <v>22.216000000000001</v>
      </c>
      <c r="O63" s="3">
        <f>'Compiled data 2000-2015'!$Y4086</f>
        <v>20.21</v>
      </c>
      <c r="P63" s="3">
        <f>'Compiled data 2000-2015'!$Y4451</f>
        <v>25.209600000000002</v>
      </c>
      <c r="Q63" s="3">
        <f>'Compiled data 2000-2015'!$Y4817</f>
        <v>23.589999999999996</v>
      </c>
      <c r="R63" s="3">
        <f>'Compiled data 2000-2015'!$Y5182</f>
        <v>23.348466999999999</v>
      </c>
      <c r="S63" s="3">
        <v>28.179074999999997</v>
      </c>
      <c r="T63" s="3">
        <v>19.750714285714288</v>
      </c>
      <c r="U63" s="3">
        <v>29.960428570999998</v>
      </c>
      <c r="V63" s="3">
        <v>23.847250000000003</v>
      </c>
      <c r="W63" s="3">
        <v>21.124463739160039</v>
      </c>
      <c r="X63" s="3">
        <v>23.907729973160002</v>
      </c>
      <c r="Y63" s="3"/>
      <c r="AA63" s="1052">
        <f t="shared" si="0"/>
        <v>19.750714285714288</v>
      </c>
      <c r="AB63" s="1052">
        <f t="shared" si="1"/>
        <v>22.864000000000001</v>
      </c>
      <c r="AC63" s="1052">
        <f t="shared" si="2"/>
        <v>23.907729973160002</v>
      </c>
      <c r="AD63" s="1052">
        <f t="shared" si="3"/>
        <v>25.209600000000002</v>
      </c>
      <c r="AE63" s="1052">
        <f t="shared" si="4"/>
        <v>29.960428570999998</v>
      </c>
    </row>
    <row r="64" spans="1:31" x14ac:dyDescent="0.2">
      <c r="A64" s="1045">
        <v>42795</v>
      </c>
      <c r="B64">
        <v>3</v>
      </c>
      <c r="C64">
        <v>1</v>
      </c>
      <c r="D64" s="3">
        <f>'Compiled data 2000-2015'!$Y70</f>
        <v>27.936000000000003</v>
      </c>
      <c r="E64" s="3">
        <f>'Compiled data 2000-2015'!$Y435</f>
        <v>26.007999999999999</v>
      </c>
      <c r="F64" s="3">
        <f>'Compiled data 2000-2015'!$Y800</f>
        <v>27.305000000000003</v>
      </c>
      <c r="G64" s="3">
        <f>'Compiled data 2000-2015'!$Y1165</f>
        <v>22.559000000000001</v>
      </c>
      <c r="H64" s="3">
        <f>'Compiled data 2000-2015'!$Y1531</f>
        <v>25.047000000000004</v>
      </c>
      <c r="I64" s="3">
        <f>'Compiled data 2000-2015'!$Y1896</f>
        <v>23.79</v>
      </c>
      <c r="J64" s="3">
        <f>'Compiled data 2000-2015'!$Y2261</f>
        <v>26.169</v>
      </c>
      <c r="K64" s="3">
        <f>'Compiled data 2000-2015'!$Y2626</f>
        <v>23.743000000000002</v>
      </c>
      <c r="L64" s="3">
        <f>'Compiled data 2000-2015'!$Y2992</f>
        <v>21.908000000000001</v>
      </c>
      <c r="M64" s="3">
        <f>'Compiled data 2000-2015'!$Y3357</f>
        <v>23.403000000000002</v>
      </c>
      <c r="N64" s="3">
        <f>'Compiled data 2000-2015'!$Y3722</f>
        <v>23.224</v>
      </c>
      <c r="O64" s="3">
        <f>'Compiled data 2000-2015'!$Y4087</f>
        <v>19.64</v>
      </c>
      <c r="P64" s="3">
        <f>'Compiled data 2000-2015'!$Y4453</f>
        <v>27.4056</v>
      </c>
      <c r="Q64" s="3">
        <f>'Compiled data 2000-2015'!$Y4818</f>
        <v>22.838245319999999</v>
      </c>
      <c r="R64" s="3">
        <f>'Compiled data 2000-2015'!$Y5183</f>
        <v>23.85</v>
      </c>
      <c r="S64" s="3">
        <v>26.589074999999998</v>
      </c>
      <c r="T64" s="3">
        <v>23.070714285714288</v>
      </c>
      <c r="U64" s="3">
        <v>30.099428571000004</v>
      </c>
      <c r="V64" s="3">
        <v>21.797250000000002</v>
      </c>
      <c r="W64" s="3">
        <v>16.88625828476</v>
      </c>
      <c r="X64" s="3">
        <v>23.794792102840002</v>
      </c>
      <c r="Y64" s="3"/>
      <c r="AA64" s="1052">
        <f t="shared" si="0"/>
        <v>16.88625828476</v>
      </c>
      <c r="AB64" s="1052">
        <f t="shared" si="1"/>
        <v>22.838245319999999</v>
      </c>
      <c r="AC64" s="1052">
        <f t="shared" si="2"/>
        <v>23.79</v>
      </c>
      <c r="AD64" s="1052">
        <f t="shared" si="3"/>
        <v>26.169</v>
      </c>
      <c r="AE64" s="1052">
        <f t="shared" si="4"/>
        <v>30.099428571000004</v>
      </c>
    </row>
    <row r="65" spans="1:31" x14ac:dyDescent="0.2">
      <c r="A65" s="1045">
        <v>42796</v>
      </c>
      <c r="B65">
        <v>3</v>
      </c>
      <c r="C65">
        <v>2</v>
      </c>
      <c r="D65" s="3">
        <f>'Compiled data 2000-2015'!$Y71</f>
        <v>26.978000000000002</v>
      </c>
      <c r="E65" s="3">
        <f>'Compiled data 2000-2015'!$Y436</f>
        <v>28.258999999999997</v>
      </c>
      <c r="F65" s="3">
        <f>'Compiled data 2000-2015'!$Y801</f>
        <v>22.544</v>
      </c>
      <c r="G65" s="3">
        <f>'Compiled data 2000-2015'!$Y1166</f>
        <v>26.532</v>
      </c>
      <c r="H65" s="3">
        <f>'Compiled data 2000-2015'!$Y1532</f>
        <v>24.122</v>
      </c>
      <c r="I65" s="3">
        <f>'Compiled data 2000-2015'!$Y1897</f>
        <v>22.959</v>
      </c>
      <c r="J65" s="3">
        <f>'Compiled data 2000-2015'!$Y2262</f>
        <v>24.579000000000001</v>
      </c>
      <c r="K65" s="3">
        <f>'Compiled data 2000-2015'!$Y2627</f>
        <v>23.945999999999998</v>
      </c>
      <c r="L65" s="3">
        <f>'Compiled data 2000-2015'!$Y2993</f>
        <v>21.517999999999997</v>
      </c>
      <c r="M65" s="3">
        <f>'Compiled data 2000-2015'!$Y3358</f>
        <v>24.753</v>
      </c>
      <c r="N65" s="3">
        <f>'Compiled data 2000-2015'!$Y3723</f>
        <v>22.524000000000001</v>
      </c>
      <c r="O65" s="3">
        <f>'Compiled data 2000-2015'!$Y4088</f>
        <v>19.830000000000002</v>
      </c>
      <c r="P65" s="3">
        <f>'Compiled data 2000-2015'!$Y4454</f>
        <v>25.663200000000003</v>
      </c>
      <c r="Q65" s="3">
        <f>'Compiled data 2000-2015'!$Y4819</f>
        <v>23.241588624999999</v>
      </c>
      <c r="R65" s="3">
        <f>'Compiled data 2000-2015'!$Y5184</f>
        <v>23.6</v>
      </c>
      <c r="S65" s="3">
        <v>27.669074999999999</v>
      </c>
      <c r="T65" s="3">
        <v>23.395714285714288</v>
      </c>
      <c r="U65" s="3">
        <v>30.637428570999997</v>
      </c>
      <c r="V65" s="3">
        <v>22.747250000000001</v>
      </c>
      <c r="W65" s="3">
        <v>22.471198752079999</v>
      </c>
      <c r="X65" s="3">
        <v>25.047568934160001</v>
      </c>
      <c r="Y65" s="3"/>
      <c r="AA65" s="1052">
        <f t="shared" si="0"/>
        <v>19.830000000000002</v>
      </c>
      <c r="AB65" s="1052">
        <f t="shared" si="1"/>
        <v>22.747250000000001</v>
      </c>
      <c r="AC65" s="1052">
        <f t="shared" si="2"/>
        <v>23.945999999999998</v>
      </c>
      <c r="AD65" s="1052">
        <f t="shared" si="3"/>
        <v>25.663200000000003</v>
      </c>
      <c r="AE65" s="1052">
        <f t="shared" si="4"/>
        <v>30.637428570999997</v>
      </c>
    </row>
    <row r="66" spans="1:31" x14ac:dyDescent="0.2">
      <c r="A66" s="1045">
        <v>42797</v>
      </c>
      <c r="B66">
        <v>3</v>
      </c>
      <c r="C66">
        <v>3</v>
      </c>
      <c r="D66" s="3">
        <f>'Compiled data 2000-2015'!$Y72</f>
        <v>29.402000000000005</v>
      </c>
      <c r="E66" s="3">
        <f>'Compiled data 2000-2015'!$Y437</f>
        <v>23.615000000000002</v>
      </c>
      <c r="F66" s="3">
        <f>'Compiled data 2000-2015'!$Y802</f>
        <v>25.286999999999999</v>
      </c>
      <c r="G66" s="3">
        <f>'Compiled data 2000-2015'!$Y1167</f>
        <v>26.047999999999998</v>
      </c>
      <c r="H66" s="3">
        <f>'Compiled data 2000-2015'!$Y1533</f>
        <v>25.181000000000001</v>
      </c>
      <c r="I66" s="3">
        <f>'Compiled data 2000-2015'!$Y1898</f>
        <v>24.970999999999997</v>
      </c>
      <c r="J66" s="3">
        <f>'Compiled data 2000-2015'!$Y2263</f>
        <v>26.055</v>
      </c>
      <c r="K66" s="3">
        <f>'Compiled data 2000-2015'!$Y2628</f>
        <v>23.616</v>
      </c>
      <c r="L66" s="3">
        <f>'Compiled data 2000-2015'!$Y2994</f>
        <v>22.032</v>
      </c>
      <c r="M66" s="3">
        <f>'Compiled data 2000-2015'!$Y3359</f>
        <v>25.305</v>
      </c>
      <c r="N66" s="3">
        <f>'Compiled data 2000-2015'!$Y3724</f>
        <v>21.972999999999999</v>
      </c>
      <c r="O66" s="3">
        <f>'Compiled data 2000-2015'!$Y4089</f>
        <v>19.43</v>
      </c>
      <c r="P66" s="3">
        <f>'Compiled data 2000-2015'!$Y4455</f>
        <v>24.607199999999999</v>
      </c>
      <c r="Q66" s="3">
        <f>'Compiled data 2000-2015'!$Y4820</f>
        <v>23.059374200000001</v>
      </c>
      <c r="R66" s="3">
        <f>'Compiled data 2000-2015'!$Y5185</f>
        <v>25.18</v>
      </c>
      <c r="S66" s="3">
        <v>29.419074999999999</v>
      </c>
      <c r="T66" s="3">
        <v>21.838714285714289</v>
      </c>
      <c r="U66" s="3">
        <v>28.01342857142857</v>
      </c>
      <c r="V66" s="3">
        <v>25.383285714285712</v>
      </c>
      <c r="W66" s="3">
        <v>21.582308570200002</v>
      </c>
      <c r="X66" s="3">
        <v>24.206624830239999</v>
      </c>
      <c r="Y66" s="3"/>
      <c r="AA66" s="1052">
        <f t="shared" si="0"/>
        <v>19.43</v>
      </c>
      <c r="AB66" s="1052">
        <f t="shared" si="1"/>
        <v>23.059374200000001</v>
      </c>
      <c r="AC66" s="1052">
        <f t="shared" si="2"/>
        <v>24.970999999999997</v>
      </c>
      <c r="AD66" s="1052">
        <f t="shared" si="3"/>
        <v>25.383285714285712</v>
      </c>
      <c r="AE66" s="1052">
        <f t="shared" si="4"/>
        <v>29.419074999999999</v>
      </c>
    </row>
    <row r="67" spans="1:31" x14ac:dyDescent="0.2">
      <c r="A67" s="1045">
        <v>42798</v>
      </c>
      <c r="B67">
        <v>3</v>
      </c>
      <c r="C67">
        <v>4</v>
      </c>
      <c r="D67" s="3">
        <f>'Compiled data 2000-2015'!$Y73</f>
        <v>31.124000000000002</v>
      </c>
      <c r="E67" s="3">
        <f>'Compiled data 2000-2015'!$Y438</f>
        <v>24.837</v>
      </c>
      <c r="F67" s="3">
        <f>'Compiled data 2000-2015'!$Y803</f>
        <v>27.006999999999998</v>
      </c>
      <c r="G67" s="3">
        <f>'Compiled data 2000-2015'!$Y1168</f>
        <v>27.068000000000001</v>
      </c>
      <c r="H67" s="3">
        <f>'Compiled data 2000-2015'!$Y1534</f>
        <v>25.312000000000001</v>
      </c>
      <c r="I67" s="3">
        <f>'Compiled data 2000-2015'!$Y1899</f>
        <v>22.708000000000002</v>
      </c>
      <c r="J67" s="3">
        <f>'Compiled data 2000-2015'!$Y2264</f>
        <v>31.218999999999998</v>
      </c>
      <c r="K67" s="3">
        <f>'Compiled data 2000-2015'!$Y2629</f>
        <v>23.18</v>
      </c>
      <c r="L67" s="3">
        <f>'Compiled data 2000-2015'!$Y2995</f>
        <v>22.172000000000001</v>
      </c>
      <c r="M67" s="3">
        <f>'Compiled data 2000-2015'!$Y3360</f>
        <v>25.094999999999999</v>
      </c>
      <c r="N67" s="3">
        <f>'Compiled data 2000-2015'!$Y3725</f>
        <v>23.124000000000002</v>
      </c>
      <c r="O67" s="3">
        <f>'Compiled data 2000-2015'!$Y4090</f>
        <v>19.189999999999998</v>
      </c>
      <c r="P67" s="3">
        <f>'Compiled data 2000-2015'!$Y4456</f>
        <v>25.223199999999999</v>
      </c>
      <c r="Q67" s="3">
        <f>'Compiled data 2000-2015'!$Y4821</f>
        <v>23.084102779999998</v>
      </c>
      <c r="R67" s="3">
        <f>'Compiled data 2000-2015'!$Y5186</f>
        <v>24.71</v>
      </c>
      <c r="S67" s="3">
        <v>28.459074999999999</v>
      </c>
      <c r="T67" s="3">
        <v>21.988714285714284</v>
      </c>
      <c r="U67" s="3">
        <v>26.325428571428571</v>
      </c>
      <c r="V67" s="3">
        <v>24.743285714285715</v>
      </c>
      <c r="W67" s="3">
        <v>22.65591418084</v>
      </c>
      <c r="X67" s="3">
        <v>23.884709817119997</v>
      </c>
      <c r="Y67" s="3"/>
      <c r="AA67" s="1052">
        <f t="shared" si="0"/>
        <v>19.189999999999998</v>
      </c>
      <c r="AB67" s="1052">
        <f t="shared" si="1"/>
        <v>23.084102779999998</v>
      </c>
      <c r="AC67" s="1052">
        <f t="shared" si="2"/>
        <v>24.743285714285715</v>
      </c>
      <c r="AD67" s="1052">
        <f t="shared" si="3"/>
        <v>26.325428571428571</v>
      </c>
      <c r="AE67" s="1052">
        <f t="shared" si="4"/>
        <v>31.218999999999998</v>
      </c>
    </row>
    <row r="68" spans="1:31" x14ac:dyDescent="0.2">
      <c r="A68" s="1045">
        <v>42799</v>
      </c>
      <c r="B68">
        <v>3</v>
      </c>
      <c r="C68">
        <v>5</v>
      </c>
      <c r="D68" s="3">
        <f>'Compiled data 2000-2015'!$Y74</f>
        <v>27.904</v>
      </c>
      <c r="E68" s="3">
        <f>'Compiled data 2000-2015'!$Y439</f>
        <v>26.080000000000002</v>
      </c>
      <c r="F68" s="3">
        <f>'Compiled data 2000-2015'!$Y804</f>
        <v>24.302</v>
      </c>
      <c r="G68" s="3">
        <f>'Compiled data 2000-2015'!$Y1169</f>
        <v>26.311999999999998</v>
      </c>
      <c r="H68" s="3">
        <f>'Compiled data 2000-2015'!$Y1535</f>
        <v>24.874000000000002</v>
      </c>
      <c r="I68" s="3">
        <f>'Compiled data 2000-2015'!$Y1900</f>
        <v>22.425999999999998</v>
      </c>
      <c r="J68" s="3">
        <f>'Compiled data 2000-2015'!$Y2265</f>
        <v>25.669</v>
      </c>
      <c r="K68" s="3">
        <f>'Compiled data 2000-2015'!$Y2630</f>
        <v>26.606000000000002</v>
      </c>
      <c r="L68" s="3">
        <f>'Compiled data 2000-2015'!$Y2996</f>
        <v>22.068000000000001</v>
      </c>
      <c r="M68" s="3">
        <f>'Compiled data 2000-2015'!$Y3361</f>
        <v>25.607999999999997</v>
      </c>
      <c r="N68" s="3">
        <f>'Compiled data 2000-2015'!$Y3726</f>
        <v>21.498000000000001</v>
      </c>
      <c r="O68" s="3">
        <f>'Compiled data 2000-2015'!$Y4091</f>
        <v>18.75</v>
      </c>
      <c r="P68" s="3">
        <f>'Compiled data 2000-2015'!$Y4457</f>
        <v>26.736800000000002</v>
      </c>
      <c r="Q68" s="3">
        <f>'Compiled data 2000-2015'!$Y4822</f>
        <v>24.208182900000001</v>
      </c>
      <c r="R68" s="3">
        <f>'Compiled data 2000-2015'!$Y5187</f>
        <v>25.81</v>
      </c>
      <c r="S68" s="3">
        <v>26.799074999999998</v>
      </c>
      <c r="T68" s="3">
        <v>21.658285714285711</v>
      </c>
      <c r="U68" s="3">
        <v>27.035428571428572</v>
      </c>
      <c r="V68" s="3">
        <v>23.643285714285714</v>
      </c>
      <c r="W68" s="3">
        <v>23.752921972839999</v>
      </c>
      <c r="X68" s="3">
        <v>25.856849245839999</v>
      </c>
      <c r="Y68" s="3"/>
      <c r="AA68" s="1052">
        <f t="shared" si="0"/>
        <v>18.75</v>
      </c>
      <c r="AB68" s="1052">
        <f t="shared" si="1"/>
        <v>23.643285714285714</v>
      </c>
      <c r="AC68" s="1052">
        <f t="shared" si="2"/>
        <v>25.607999999999997</v>
      </c>
      <c r="AD68" s="1052">
        <f t="shared" si="3"/>
        <v>26.311999999999998</v>
      </c>
      <c r="AE68" s="1052">
        <f t="shared" si="4"/>
        <v>27.904</v>
      </c>
    </row>
    <row r="69" spans="1:31" x14ac:dyDescent="0.2">
      <c r="A69" s="1045">
        <v>42800</v>
      </c>
      <c r="B69">
        <v>3</v>
      </c>
      <c r="C69">
        <v>6</v>
      </c>
      <c r="D69" s="3">
        <f>'Compiled data 2000-2015'!$Y75</f>
        <v>29.597000000000001</v>
      </c>
      <c r="E69" s="3">
        <f>'Compiled data 2000-2015'!$Y440</f>
        <v>24.823</v>
      </c>
      <c r="F69" s="3">
        <f>'Compiled data 2000-2015'!$Y805</f>
        <v>26.347000000000001</v>
      </c>
      <c r="G69" s="3">
        <f>'Compiled data 2000-2015'!$Y1170</f>
        <v>27.006</v>
      </c>
      <c r="H69" s="3">
        <f>'Compiled data 2000-2015'!$Y1536</f>
        <v>23.362000000000002</v>
      </c>
      <c r="I69" s="3">
        <f>'Compiled data 2000-2015'!$Y1901</f>
        <v>21.297000000000001</v>
      </c>
      <c r="J69" s="3">
        <f>'Compiled data 2000-2015'!$Y2266</f>
        <v>26.113</v>
      </c>
      <c r="K69" s="3">
        <f>'Compiled data 2000-2015'!$Y2631</f>
        <v>26.510999999999999</v>
      </c>
      <c r="L69" s="3">
        <f>'Compiled data 2000-2015'!$Y2997</f>
        <v>20.824999999999999</v>
      </c>
      <c r="M69" s="3">
        <f>'Compiled data 2000-2015'!$Y3362</f>
        <v>24.398</v>
      </c>
      <c r="N69" s="3">
        <f>'Compiled data 2000-2015'!$Y3727</f>
        <v>19.864999999999998</v>
      </c>
      <c r="O69" s="3">
        <f>'Compiled data 2000-2015'!$Y4092</f>
        <v>17.87</v>
      </c>
      <c r="P69" s="3">
        <f>'Compiled data 2000-2015'!$Y4458</f>
        <v>24.884399999999999</v>
      </c>
      <c r="Q69" s="3">
        <f>'Compiled data 2000-2015'!$Y4823</f>
        <v>23.937862420000002</v>
      </c>
      <c r="R69" s="3">
        <f>'Compiled data 2000-2015'!$Y5188</f>
        <v>26.220000000000002</v>
      </c>
      <c r="S69" s="3">
        <v>27.869075000000002</v>
      </c>
      <c r="T69" s="3">
        <v>23.098285714285712</v>
      </c>
      <c r="U69" s="3">
        <v>28.585428571428569</v>
      </c>
      <c r="V69" s="3">
        <v>22.053285714285714</v>
      </c>
      <c r="W69" s="3">
        <v>24.863857037839999</v>
      </c>
      <c r="X69" s="3">
        <v>25.374986596359999</v>
      </c>
      <c r="Y69" s="3"/>
      <c r="AA69" s="1052">
        <f t="shared" si="0"/>
        <v>17.87</v>
      </c>
      <c r="AB69" s="1052">
        <f t="shared" si="1"/>
        <v>23.098285714285712</v>
      </c>
      <c r="AC69" s="1052">
        <f t="shared" si="2"/>
        <v>24.863857037839999</v>
      </c>
      <c r="AD69" s="1052">
        <f t="shared" si="3"/>
        <v>26.347000000000001</v>
      </c>
      <c r="AE69" s="1052">
        <f t="shared" si="4"/>
        <v>29.597000000000001</v>
      </c>
    </row>
    <row r="70" spans="1:31" x14ac:dyDescent="0.2">
      <c r="A70" s="1045">
        <v>42801</v>
      </c>
      <c r="B70">
        <v>3</v>
      </c>
      <c r="C70">
        <v>7</v>
      </c>
      <c r="D70" s="3">
        <f>'Compiled data 2000-2015'!$Y76</f>
        <v>30.051000000000002</v>
      </c>
      <c r="E70" s="3">
        <f>'Compiled data 2000-2015'!$Y441</f>
        <v>26.116000000000003</v>
      </c>
      <c r="F70" s="3">
        <f>'Compiled data 2000-2015'!$Y806</f>
        <v>23.599</v>
      </c>
      <c r="G70" s="3">
        <f>'Compiled data 2000-2015'!$Y1171</f>
        <v>24.607999999999997</v>
      </c>
      <c r="H70" s="3">
        <f>'Compiled data 2000-2015'!$Y1537</f>
        <v>21.522000000000002</v>
      </c>
      <c r="I70" s="3">
        <f>'Compiled data 2000-2015'!$Y1902</f>
        <v>25.740000000000002</v>
      </c>
      <c r="J70" s="3">
        <f>'Compiled data 2000-2015'!$Y2267</f>
        <v>27.574999999999999</v>
      </c>
      <c r="K70" s="3">
        <f>'Compiled data 2000-2015'!$Y2632</f>
        <v>26.994999999999997</v>
      </c>
      <c r="L70" s="3">
        <f>'Compiled data 2000-2015'!$Y2998</f>
        <v>21.558999999999997</v>
      </c>
      <c r="M70" s="3">
        <f>'Compiled data 2000-2015'!$Y3363</f>
        <v>25.862000000000002</v>
      </c>
      <c r="N70" s="3">
        <f>'Compiled data 2000-2015'!$Y3728</f>
        <v>20.422000000000001</v>
      </c>
      <c r="O70" s="3">
        <f>'Compiled data 2000-2015'!$Y4093</f>
        <v>19.649999999999999</v>
      </c>
      <c r="P70" s="3">
        <f>'Compiled data 2000-2015'!$Y4459</f>
        <v>26.1432</v>
      </c>
      <c r="Q70" s="3">
        <f>'Compiled data 2000-2015'!$Y4824</f>
        <v>24.825397304999999</v>
      </c>
      <c r="R70" s="3">
        <f>'Compiled data 2000-2015'!$Y5189</f>
        <v>26.471</v>
      </c>
      <c r="S70" s="3">
        <v>26.909074999999998</v>
      </c>
      <c r="T70" s="3">
        <v>26.558285714285709</v>
      </c>
      <c r="U70" s="3">
        <v>28.215428571428568</v>
      </c>
      <c r="V70" s="3">
        <v>23.003285714285713</v>
      </c>
      <c r="W70" s="3">
        <v>28.486672414519994</v>
      </c>
      <c r="X70" s="3">
        <v>23.385689765239999</v>
      </c>
      <c r="Y70" s="3"/>
      <c r="AA70" s="1052">
        <f t="shared" ref="AA70:AA133" si="5">_xlfn.QUARTILE.INC($D70:$X70,0)</f>
        <v>19.649999999999999</v>
      </c>
      <c r="AB70" s="1052">
        <f t="shared" ref="AB70:AB133" si="6">_xlfn.QUARTILE.INC($D70:$X70,1)</f>
        <v>23.385689765239999</v>
      </c>
      <c r="AC70" s="1052">
        <f t="shared" ref="AC70:AC133" si="7">_xlfn.QUARTILE.INC($D70:$X70,2)</f>
        <v>25.862000000000002</v>
      </c>
      <c r="AD70" s="1052">
        <f t="shared" ref="AD70:AD133" si="8">_xlfn.QUARTILE.INC($D70:$X70,3)</f>
        <v>26.909074999999998</v>
      </c>
      <c r="AE70" s="1052">
        <f t="shared" ref="AE70:AE133" si="9">_xlfn.QUARTILE.INC($D70:$X70,4)</f>
        <v>30.051000000000002</v>
      </c>
    </row>
    <row r="71" spans="1:31" x14ac:dyDescent="0.2">
      <c r="A71" s="1045">
        <v>42802</v>
      </c>
      <c r="B71">
        <v>3</v>
      </c>
      <c r="C71">
        <v>8</v>
      </c>
      <c r="D71" s="3">
        <f>'Compiled data 2000-2015'!$Y77</f>
        <v>30.252000000000002</v>
      </c>
      <c r="E71" s="3">
        <f>'Compiled data 2000-2015'!$Y442</f>
        <v>27.4</v>
      </c>
      <c r="F71" s="3">
        <f>'Compiled data 2000-2015'!$Y807</f>
        <v>26.343</v>
      </c>
      <c r="G71" s="3">
        <f>'Compiled data 2000-2015'!$Y1172</f>
        <v>26.465000000000003</v>
      </c>
      <c r="H71" s="3">
        <f>'Compiled data 2000-2015'!$Y1538</f>
        <v>23.213999999999999</v>
      </c>
      <c r="I71" s="3">
        <f>'Compiled data 2000-2015'!$Y1903</f>
        <v>24.373999999999999</v>
      </c>
      <c r="J71" s="3">
        <f>'Compiled data 2000-2015'!$Y2268</f>
        <v>27.303999999999998</v>
      </c>
      <c r="K71" s="3">
        <f>'Compiled data 2000-2015'!$Y2633</f>
        <v>27.028999999999996</v>
      </c>
      <c r="L71" s="3">
        <f>'Compiled data 2000-2015'!$Y2999</f>
        <v>20.663</v>
      </c>
      <c r="M71" s="3">
        <f>'Compiled data 2000-2015'!$Y3364</f>
        <v>25.686</v>
      </c>
      <c r="N71" s="3">
        <f>'Compiled data 2000-2015'!$Y3729</f>
        <v>22.606999999999999</v>
      </c>
      <c r="O71" s="3">
        <f>'Compiled data 2000-2015'!$Y4094</f>
        <v>19.66</v>
      </c>
      <c r="P71" s="3">
        <f>'Compiled data 2000-2015'!$Y4460</f>
        <v>25.422799999999999</v>
      </c>
      <c r="Q71" s="3">
        <f>'Compiled data 2000-2015'!$Y4825</f>
        <v>23.302392390000001</v>
      </c>
      <c r="R71" s="3">
        <f>'Compiled data 2000-2015'!$Y5190</f>
        <v>26.520000000000003</v>
      </c>
      <c r="S71" s="3">
        <v>24.459074999999999</v>
      </c>
      <c r="T71" s="3">
        <v>25.118285714285712</v>
      </c>
      <c r="U71" s="3">
        <v>27.675428571428572</v>
      </c>
      <c r="V71" s="3">
        <v>23.343285714285713</v>
      </c>
      <c r="W71" s="3">
        <v>28.404590128800002</v>
      </c>
      <c r="X71" s="3">
        <v>24.125038960000001</v>
      </c>
      <c r="Y71" s="3"/>
      <c r="AA71" s="1052">
        <f t="shared" si="5"/>
        <v>19.66</v>
      </c>
      <c r="AB71" s="1052">
        <f t="shared" si="6"/>
        <v>23.343285714285713</v>
      </c>
      <c r="AC71" s="1052">
        <f t="shared" si="7"/>
        <v>25.422799999999999</v>
      </c>
      <c r="AD71" s="1052">
        <f t="shared" si="8"/>
        <v>27.028999999999996</v>
      </c>
      <c r="AE71" s="1052">
        <f t="shared" si="9"/>
        <v>30.252000000000002</v>
      </c>
    </row>
    <row r="72" spans="1:31" x14ac:dyDescent="0.2">
      <c r="A72" s="1045">
        <v>42803</v>
      </c>
      <c r="B72">
        <v>3</v>
      </c>
      <c r="C72">
        <v>9</v>
      </c>
      <c r="D72" s="3">
        <f>'Compiled data 2000-2015'!$Y78</f>
        <v>32.185000000000002</v>
      </c>
      <c r="E72" s="3">
        <f>'Compiled data 2000-2015'!$Y443</f>
        <v>26.637999999999998</v>
      </c>
      <c r="F72" s="3">
        <f>'Compiled data 2000-2015'!$Y808</f>
        <v>24.831</v>
      </c>
      <c r="G72" s="3">
        <f>'Compiled data 2000-2015'!$Y1173</f>
        <v>23.536999999999999</v>
      </c>
      <c r="H72" s="3">
        <f>'Compiled data 2000-2015'!$Y1539</f>
        <v>24.282</v>
      </c>
      <c r="I72" s="3">
        <f>'Compiled data 2000-2015'!$Y1904</f>
        <v>25</v>
      </c>
      <c r="J72" s="3">
        <f>'Compiled data 2000-2015'!$Y2269</f>
        <v>27.305999999999997</v>
      </c>
      <c r="K72" s="3">
        <f>'Compiled data 2000-2015'!$Y2634</f>
        <v>27.247</v>
      </c>
      <c r="L72" s="3">
        <f>'Compiled data 2000-2015'!$Y3000</f>
        <v>19.681999999999999</v>
      </c>
      <c r="M72" s="3">
        <f>'Compiled data 2000-2015'!$Y3365</f>
        <v>27.912999999999997</v>
      </c>
      <c r="N72" s="3">
        <f>'Compiled data 2000-2015'!$Y3730</f>
        <v>22.314</v>
      </c>
      <c r="O72" s="3">
        <f>'Compiled data 2000-2015'!$Y4095</f>
        <v>20.07</v>
      </c>
      <c r="P72" s="3">
        <f>'Compiled data 2000-2015'!$Y4461</f>
        <v>25.054399999999998</v>
      </c>
      <c r="Q72" s="3">
        <f>'Compiled data 2000-2015'!$Y4826</f>
        <v>23.288347010000003</v>
      </c>
      <c r="R72" s="3">
        <f>'Compiled data 2000-2015'!$Y5191</f>
        <v>23.7</v>
      </c>
      <c r="S72" s="3">
        <v>27.729074999999998</v>
      </c>
      <c r="T72" s="3">
        <v>26.188285714285712</v>
      </c>
      <c r="U72" s="3">
        <v>28.085428571428572</v>
      </c>
      <c r="V72" s="3">
        <v>22.053285714285714</v>
      </c>
      <c r="W72" s="3">
        <v>25.812060154640001</v>
      </c>
      <c r="X72" s="3">
        <v>26.08428820684</v>
      </c>
      <c r="Y72" s="3"/>
      <c r="AA72" s="1052">
        <f t="shared" si="5"/>
        <v>19.681999999999999</v>
      </c>
      <c r="AB72" s="1052">
        <f t="shared" si="6"/>
        <v>23.536999999999999</v>
      </c>
      <c r="AC72" s="1052">
        <f t="shared" si="7"/>
        <v>25.054399999999998</v>
      </c>
      <c r="AD72" s="1052">
        <f t="shared" si="8"/>
        <v>27.247</v>
      </c>
      <c r="AE72" s="1052">
        <f t="shared" si="9"/>
        <v>32.185000000000002</v>
      </c>
    </row>
    <row r="73" spans="1:31" x14ac:dyDescent="0.2">
      <c r="A73" s="1045">
        <v>42804</v>
      </c>
      <c r="B73">
        <v>3</v>
      </c>
      <c r="C73">
        <v>10</v>
      </c>
      <c r="D73" s="3">
        <f>'Compiled data 2000-2015'!$Y79</f>
        <v>30.590999999999998</v>
      </c>
      <c r="E73" s="3">
        <f>'Compiled data 2000-2015'!$Y444</f>
        <v>23.054999999999996</v>
      </c>
      <c r="F73" s="3">
        <f>'Compiled data 2000-2015'!$Y809</f>
        <v>21.946000000000002</v>
      </c>
      <c r="G73" s="3">
        <f>'Compiled data 2000-2015'!$Y1174</f>
        <v>26.646000000000001</v>
      </c>
      <c r="H73" s="3">
        <f>'Compiled data 2000-2015'!$Y1540</f>
        <v>24.641999999999999</v>
      </c>
      <c r="I73" s="3">
        <f>'Compiled data 2000-2015'!$Y1905</f>
        <v>24.925000000000001</v>
      </c>
      <c r="J73" s="3">
        <f>'Compiled data 2000-2015'!$Y2270</f>
        <v>28.647999999999996</v>
      </c>
      <c r="K73" s="3">
        <f>'Compiled data 2000-2015'!$Y2635</f>
        <v>26.346</v>
      </c>
      <c r="L73" s="3">
        <f>'Compiled data 2000-2015'!$Y3001</f>
        <v>22.488</v>
      </c>
      <c r="M73" s="3">
        <f>'Compiled data 2000-2015'!$Y3366</f>
        <v>28.833000000000002</v>
      </c>
      <c r="N73" s="3">
        <f>'Compiled data 2000-2015'!$Y3731</f>
        <v>22.563000000000002</v>
      </c>
      <c r="O73" s="3">
        <f>'Compiled data 2000-2015'!$Y4096</f>
        <v>19.72</v>
      </c>
      <c r="P73" s="3">
        <f>'Compiled data 2000-2015'!$Y4462</f>
        <v>24.072600000000001</v>
      </c>
      <c r="Q73" s="3">
        <f>'Compiled data 2000-2015'!$Y4827</f>
        <v>22.096212139999999</v>
      </c>
      <c r="R73" s="3">
        <f>'Compiled data 2000-2015'!$Y5192</f>
        <v>24.759999999999998</v>
      </c>
      <c r="S73" s="3">
        <v>26.299074999999998</v>
      </c>
      <c r="T73" s="3">
        <v>25.728285714285715</v>
      </c>
      <c r="U73" s="3">
        <v>27.325428571428571</v>
      </c>
      <c r="V73" s="3">
        <v>22.445333333333334</v>
      </c>
      <c r="W73" s="3">
        <v>25.934679895040002</v>
      </c>
      <c r="X73" s="3">
        <v>24.782607791</v>
      </c>
      <c r="Y73" s="3"/>
      <c r="AA73" s="1052">
        <f t="shared" si="5"/>
        <v>19.72</v>
      </c>
      <c r="AB73" s="1052">
        <f t="shared" si="6"/>
        <v>22.563000000000002</v>
      </c>
      <c r="AC73" s="1052">
        <f t="shared" si="7"/>
        <v>24.782607791</v>
      </c>
      <c r="AD73" s="1052">
        <f t="shared" si="8"/>
        <v>26.346</v>
      </c>
      <c r="AE73" s="1052">
        <f t="shared" si="9"/>
        <v>30.590999999999998</v>
      </c>
    </row>
    <row r="74" spans="1:31" x14ac:dyDescent="0.2">
      <c r="A74" s="1045">
        <v>42805</v>
      </c>
      <c r="B74">
        <v>3</v>
      </c>
      <c r="C74">
        <v>11</v>
      </c>
      <c r="D74" s="3">
        <f>'Compiled data 2000-2015'!$Y80</f>
        <v>27.708000000000002</v>
      </c>
      <c r="E74" s="3">
        <f>'Compiled data 2000-2015'!$Y445</f>
        <v>25.145</v>
      </c>
      <c r="F74" s="3">
        <f>'Compiled data 2000-2015'!$Y810</f>
        <v>25.145</v>
      </c>
      <c r="G74" s="3">
        <f>'Compiled data 2000-2015'!$Y1175</f>
        <v>24.085000000000001</v>
      </c>
      <c r="H74" s="3">
        <f>'Compiled data 2000-2015'!$Y1541</f>
        <v>25.187000000000001</v>
      </c>
      <c r="I74" s="3">
        <f>'Compiled data 2000-2015'!$Y1906</f>
        <v>25.653000000000002</v>
      </c>
      <c r="J74" s="3">
        <f>'Compiled data 2000-2015'!$Y2271</f>
        <v>25.521999999999998</v>
      </c>
      <c r="K74" s="3">
        <f>'Compiled data 2000-2015'!$Y2636</f>
        <v>22.86</v>
      </c>
      <c r="L74" s="3">
        <f>'Compiled data 2000-2015'!$Y3002</f>
        <v>22.854999999999997</v>
      </c>
      <c r="M74" s="3">
        <f>'Compiled data 2000-2015'!$Y3367</f>
        <v>29.376999999999999</v>
      </c>
      <c r="N74" s="3">
        <f>'Compiled data 2000-2015'!$Y3732</f>
        <v>21.940999999999999</v>
      </c>
      <c r="O74" s="3">
        <f>'Compiled data 2000-2015'!$Y4097</f>
        <v>18.84</v>
      </c>
      <c r="P74" s="3">
        <f>'Compiled data 2000-2015'!$Y4463</f>
        <v>23.333199999999998</v>
      </c>
      <c r="Q74" s="3">
        <f>'Compiled data 2000-2015'!$Y4828</f>
        <v>24.00754323</v>
      </c>
      <c r="R74" s="3">
        <f>'Compiled data 2000-2015'!$Y5193</f>
        <v>26.34</v>
      </c>
      <c r="S74" s="3">
        <v>27.689074999999999</v>
      </c>
      <c r="T74" s="3">
        <v>25.198285714285714</v>
      </c>
      <c r="U74" s="3">
        <v>26.008785714285715</v>
      </c>
      <c r="V74" s="3">
        <v>21.445333333333334</v>
      </c>
      <c r="W74" s="3">
        <v>28.985151167800002</v>
      </c>
      <c r="X74" s="3">
        <v>24.84579449252</v>
      </c>
      <c r="Y74" s="3"/>
      <c r="AA74" s="1052">
        <f t="shared" si="5"/>
        <v>18.84</v>
      </c>
      <c r="AB74" s="1052">
        <f t="shared" si="6"/>
        <v>23.333199999999998</v>
      </c>
      <c r="AC74" s="1052">
        <f t="shared" si="7"/>
        <v>25.145</v>
      </c>
      <c r="AD74" s="1052">
        <f t="shared" si="8"/>
        <v>26.008785714285715</v>
      </c>
      <c r="AE74" s="1052">
        <f t="shared" si="9"/>
        <v>29.376999999999999</v>
      </c>
    </row>
    <row r="75" spans="1:31" x14ac:dyDescent="0.2">
      <c r="A75" s="1045">
        <v>42806</v>
      </c>
      <c r="B75">
        <v>3</v>
      </c>
      <c r="C75">
        <v>12</v>
      </c>
      <c r="D75" s="3">
        <f>'Compiled data 2000-2015'!$Y81</f>
        <v>25.795999999999999</v>
      </c>
      <c r="E75" s="3">
        <f>'Compiled data 2000-2015'!$Y446</f>
        <v>26.831</v>
      </c>
      <c r="F75" s="3">
        <f>'Compiled data 2000-2015'!$Y811</f>
        <v>23.831</v>
      </c>
      <c r="G75" s="3">
        <f>'Compiled data 2000-2015'!$Y1176</f>
        <v>25.198</v>
      </c>
      <c r="H75" s="3">
        <f>'Compiled data 2000-2015'!$Y1542</f>
        <v>24.113999999999997</v>
      </c>
      <c r="I75" s="3">
        <f>'Compiled data 2000-2015'!$Y1907</f>
        <v>25.204000000000001</v>
      </c>
      <c r="J75" s="3">
        <f>'Compiled data 2000-2015'!$Y2272</f>
        <v>25.526999999999997</v>
      </c>
      <c r="K75" s="3">
        <f>'Compiled data 2000-2015'!$Y2637</f>
        <v>29.135000000000002</v>
      </c>
      <c r="L75" s="3">
        <f>'Compiled data 2000-2015'!$Y3003</f>
        <v>21.11</v>
      </c>
      <c r="M75" s="3">
        <f>'Compiled data 2000-2015'!$Y3368</f>
        <v>27.552</v>
      </c>
      <c r="N75" s="3">
        <f>'Compiled data 2000-2015'!$Y3733</f>
        <v>20.698999999999998</v>
      </c>
      <c r="O75" s="3">
        <f>'Compiled data 2000-2015'!$Y4098</f>
        <v>18.68</v>
      </c>
      <c r="P75" s="3">
        <f>'Compiled data 2000-2015'!$Y4464</f>
        <v>26.080399999999997</v>
      </c>
      <c r="Q75" s="3">
        <f>'Compiled data 2000-2015'!$Y4829</f>
        <v>24.271733180000002</v>
      </c>
      <c r="R75" s="3">
        <f>'Compiled data 2000-2015'!$Y5194</f>
        <v>25.93</v>
      </c>
      <c r="S75" s="3">
        <v>25.979074999999998</v>
      </c>
      <c r="T75" s="3">
        <v>22.492666666666668</v>
      </c>
      <c r="U75" s="3">
        <v>22.774285714285714</v>
      </c>
      <c r="V75" s="3">
        <v>20.615333333333332</v>
      </c>
      <c r="W75" s="3">
        <v>27.434141297600004</v>
      </c>
      <c r="X75" s="3">
        <v>24.55616851852</v>
      </c>
      <c r="Y75" s="3"/>
      <c r="AA75" s="1052">
        <f t="shared" si="5"/>
        <v>18.68</v>
      </c>
      <c r="AB75" s="1052">
        <f t="shared" si="6"/>
        <v>22.774285714285714</v>
      </c>
      <c r="AC75" s="1052">
        <f t="shared" si="7"/>
        <v>25.198</v>
      </c>
      <c r="AD75" s="1052">
        <f t="shared" si="8"/>
        <v>25.979074999999998</v>
      </c>
      <c r="AE75" s="1052">
        <f t="shared" si="9"/>
        <v>29.135000000000002</v>
      </c>
    </row>
    <row r="76" spans="1:31" x14ac:dyDescent="0.2">
      <c r="A76" s="1045">
        <v>42807</v>
      </c>
      <c r="B76">
        <v>3</v>
      </c>
      <c r="C76">
        <v>13</v>
      </c>
      <c r="D76" s="3">
        <f>'Compiled data 2000-2015'!$Y82</f>
        <v>27.441000000000003</v>
      </c>
      <c r="E76" s="3">
        <f>'Compiled data 2000-2015'!$Y447</f>
        <v>23.648999999999997</v>
      </c>
      <c r="F76" s="3">
        <f>'Compiled data 2000-2015'!$Y812</f>
        <v>24.721999999999998</v>
      </c>
      <c r="G76" s="3">
        <f>'Compiled data 2000-2015'!$Y1177</f>
        <v>25.427999999999997</v>
      </c>
      <c r="H76" s="3">
        <f>'Compiled data 2000-2015'!$Y1543</f>
        <v>24.554000000000002</v>
      </c>
      <c r="I76" s="3">
        <f>'Compiled data 2000-2015'!$Y1908</f>
        <v>21.25</v>
      </c>
      <c r="J76" s="3">
        <f>'Compiled data 2000-2015'!$Y2273</f>
        <v>27.113000000000003</v>
      </c>
      <c r="K76" s="3">
        <f>'Compiled data 2000-2015'!$Y2638</f>
        <v>26.482000000000003</v>
      </c>
      <c r="L76" s="3">
        <f>'Compiled data 2000-2015'!$Y3004</f>
        <v>21.637999999999998</v>
      </c>
      <c r="M76" s="3">
        <f>'Compiled data 2000-2015'!$Y3369</f>
        <v>25.515000000000001</v>
      </c>
      <c r="N76" s="3">
        <f>'Compiled data 2000-2015'!$Y3734</f>
        <v>20.701000000000001</v>
      </c>
      <c r="O76" s="3">
        <f>'Compiled data 2000-2015'!$Y4099</f>
        <v>19.739999999999998</v>
      </c>
      <c r="P76" s="3">
        <f>'Compiled data 2000-2015'!$Y4465</f>
        <v>26.0928</v>
      </c>
      <c r="Q76" s="3">
        <f>'Compiled data 2000-2015'!$Y4830</f>
        <v>24.59316098</v>
      </c>
      <c r="R76" s="3">
        <f>'Compiled data 2000-2015'!$Y5195</f>
        <v>25.75</v>
      </c>
      <c r="S76" s="3">
        <v>26.683095238095238</v>
      </c>
      <c r="T76" s="3">
        <v>22.902666666666669</v>
      </c>
      <c r="U76" s="3">
        <v>25.989619047619048</v>
      </c>
      <c r="V76" s="3">
        <v>22.0745</v>
      </c>
      <c r="W76" s="3">
        <v>27.874036570320001</v>
      </c>
      <c r="X76" s="3">
        <v>24.954116154880005</v>
      </c>
      <c r="Y76" s="3"/>
      <c r="AA76" s="1052">
        <f t="shared" si="5"/>
        <v>19.739999999999998</v>
      </c>
      <c r="AB76" s="1052">
        <f t="shared" si="6"/>
        <v>22.902666666666669</v>
      </c>
      <c r="AC76" s="1052">
        <f t="shared" si="7"/>
        <v>24.954116154880005</v>
      </c>
      <c r="AD76" s="1052">
        <f t="shared" si="8"/>
        <v>26.0928</v>
      </c>
      <c r="AE76" s="1052">
        <f t="shared" si="9"/>
        <v>27.874036570320001</v>
      </c>
    </row>
    <row r="77" spans="1:31" x14ac:dyDescent="0.2">
      <c r="A77" s="1045">
        <v>42808</v>
      </c>
      <c r="B77">
        <v>3</v>
      </c>
      <c r="C77">
        <v>14</v>
      </c>
      <c r="D77" s="3">
        <f>'Compiled data 2000-2015'!$Y83</f>
        <v>28.578000000000003</v>
      </c>
      <c r="E77" s="3">
        <f>'Compiled data 2000-2015'!$Y448</f>
        <v>27.004999999999999</v>
      </c>
      <c r="F77" s="3">
        <f>'Compiled data 2000-2015'!$Y813</f>
        <v>25.475999999999999</v>
      </c>
      <c r="G77" s="3">
        <f>'Compiled data 2000-2015'!$Y1178</f>
        <v>25.488999999999997</v>
      </c>
      <c r="H77" s="3">
        <f>'Compiled data 2000-2015'!$Y1544</f>
        <v>25.487000000000002</v>
      </c>
      <c r="I77" s="3">
        <f>'Compiled data 2000-2015'!$Y1909</f>
        <v>24.063000000000002</v>
      </c>
      <c r="J77" s="3">
        <f>'Compiled data 2000-2015'!$Y2274</f>
        <v>28.706000000000003</v>
      </c>
      <c r="K77" s="3">
        <f>'Compiled data 2000-2015'!$Y2639</f>
        <v>27.025000000000002</v>
      </c>
      <c r="L77" s="3">
        <f>'Compiled data 2000-2015'!$Y3005</f>
        <v>21.530999999999999</v>
      </c>
      <c r="M77" s="3">
        <f>'Compiled data 2000-2015'!$Y3370</f>
        <v>23.088000000000001</v>
      </c>
      <c r="N77" s="3">
        <f>'Compiled data 2000-2015'!$Y3735</f>
        <v>19.209</v>
      </c>
      <c r="O77" s="3">
        <f>'Compiled data 2000-2015'!$Y4100</f>
        <v>20.39</v>
      </c>
      <c r="P77" s="3">
        <f>'Compiled data 2000-2015'!$Y4466</f>
        <v>26.8584</v>
      </c>
      <c r="Q77" s="3">
        <f>'Compiled data 2000-2015'!$Y4831</f>
        <v>24.181140259999999</v>
      </c>
      <c r="R77" s="3">
        <f>'Compiled data 2000-2015'!$Y5196</f>
        <v>25.59</v>
      </c>
      <c r="S77" s="3">
        <v>25.31309523809524</v>
      </c>
      <c r="T77" s="3">
        <v>24.282666666666664</v>
      </c>
      <c r="U77" s="3">
        <v>23.019546861851047</v>
      </c>
      <c r="V77" s="3">
        <v>23.374500000000001</v>
      </c>
      <c r="W77" s="3">
        <v>28.935188570400001</v>
      </c>
      <c r="X77" s="3">
        <v>24.808954284600002</v>
      </c>
      <c r="Y77" s="3"/>
      <c r="AA77" s="1052">
        <f t="shared" si="5"/>
        <v>19.209</v>
      </c>
      <c r="AB77" s="1052">
        <f t="shared" si="6"/>
        <v>23.374500000000001</v>
      </c>
      <c r="AC77" s="1052">
        <f t="shared" si="7"/>
        <v>25.31309523809524</v>
      </c>
      <c r="AD77" s="1052">
        <f t="shared" si="8"/>
        <v>26.8584</v>
      </c>
      <c r="AE77" s="1052">
        <f t="shared" si="9"/>
        <v>28.935188570400001</v>
      </c>
    </row>
    <row r="78" spans="1:31" x14ac:dyDescent="0.2">
      <c r="A78" s="1045">
        <v>42809</v>
      </c>
      <c r="B78">
        <v>3</v>
      </c>
      <c r="C78">
        <v>15</v>
      </c>
      <c r="D78" s="3">
        <f>'Compiled data 2000-2015'!$Y84</f>
        <v>29.966000000000001</v>
      </c>
      <c r="E78" s="3">
        <f>'Compiled data 2000-2015'!$Y449</f>
        <v>25.902000000000005</v>
      </c>
      <c r="F78" s="3">
        <f>'Compiled data 2000-2015'!$Y814</f>
        <v>28.268999999999998</v>
      </c>
      <c r="G78" s="3">
        <f>'Compiled data 2000-2015'!$Y1179</f>
        <v>21.219000000000001</v>
      </c>
      <c r="H78" s="3">
        <f>'Compiled data 2000-2015'!$Y1545</f>
        <v>24.979999999999997</v>
      </c>
      <c r="I78" s="3">
        <f>'Compiled data 2000-2015'!$Y1910</f>
        <v>24.192999999999998</v>
      </c>
      <c r="J78" s="3">
        <f>'Compiled data 2000-2015'!$Y2275</f>
        <v>26.327000000000002</v>
      </c>
      <c r="K78" s="3">
        <f>'Compiled data 2000-2015'!$Y2640</f>
        <v>26.811</v>
      </c>
      <c r="L78" s="3">
        <f>'Compiled data 2000-2015'!$Y3006</f>
        <v>20.286000000000001</v>
      </c>
      <c r="M78" s="3">
        <f>'Compiled data 2000-2015'!$Y3371</f>
        <v>23.965</v>
      </c>
      <c r="N78" s="3">
        <f>'Compiled data 2000-2015'!$Y3736</f>
        <v>21.963000000000001</v>
      </c>
      <c r="O78" s="3">
        <f>'Compiled data 2000-2015'!$Y4101</f>
        <v>20.130000000000003</v>
      </c>
      <c r="P78" s="3">
        <f>'Compiled data 2000-2015'!$Y4467</f>
        <v>26.524000000000001</v>
      </c>
      <c r="Q78" s="3">
        <f>'Compiled data 2000-2015'!$Y4832</f>
        <v>24.489920939999998</v>
      </c>
      <c r="R78" s="3">
        <f>'Compiled data 2000-2015'!$Y5197</f>
        <v>24.599999999999998</v>
      </c>
      <c r="S78" s="3">
        <v>24.103095238095239</v>
      </c>
      <c r="T78" s="3">
        <v>24.162666666666667</v>
      </c>
      <c r="U78" s="3">
        <v>24.411619047619052</v>
      </c>
      <c r="V78" s="3">
        <v>21.854500000000002</v>
      </c>
      <c r="W78" s="3">
        <v>28.623086232800002</v>
      </c>
      <c r="X78" s="3">
        <v>23.004577868919998</v>
      </c>
      <c r="Y78" s="3"/>
      <c r="AA78" s="1052">
        <f t="shared" si="5"/>
        <v>20.130000000000003</v>
      </c>
      <c r="AB78" s="1052">
        <f t="shared" si="6"/>
        <v>23.004577868919998</v>
      </c>
      <c r="AC78" s="1052">
        <f t="shared" si="7"/>
        <v>24.411619047619052</v>
      </c>
      <c r="AD78" s="1052">
        <f t="shared" si="8"/>
        <v>26.327000000000002</v>
      </c>
      <c r="AE78" s="1052">
        <f t="shared" si="9"/>
        <v>29.966000000000001</v>
      </c>
    </row>
    <row r="79" spans="1:31" x14ac:dyDescent="0.2">
      <c r="A79" s="1045">
        <v>42810</v>
      </c>
      <c r="B79">
        <v>3</v>
      </c>
      <c r="C79">
        <v>16</v>
      </c>
      <c r="D79" s="3">
        <f>'Compiled data 2000-2015'!$Y85</f>
        <v>27.181999999999999</v>
      </c>
      <c r="E79" s="3">
        <f>'Compiled data 2000-2015'!$Y450</f>
        <v>24.934000000000001</v>
      </c>
      <c r="F79" s="3">
        <f>'Compiled data 2000-2015'!$Y815</f>
        <v>24.849999999999998</v>
      </c>
      <c r="G79" s="3">
        <f>'Compiled data 2000-2015'!$Y1180</f>
        <v>21.850999999999999</v>
      </c>
      <c r="H79" s="3">
        <f>'Compiled data 2000-2015'!$Y1546</f>
        <v>24.078999999999997</v>
      </c>
      <c r="I79" s="3">
        <f>'Compiled data 2000-2015'!$Y1911</f>
        <v>23.947000000000003</v>
      </c>
      <c r="J79" s="3">
        <f>'Compiled data 2000-2015'!$Y2276</f>
        <v>27.515999999999998</v>
      </c>
      <c r="K79" s="3">
        <f>'Compiled data 2000-2015'!$Y2641</f>
        <v>25.643000000000001</v>
      </c>
      <c r="L79" s="3">
        <f>'Compiled data 2000-2015'!$Y3007</f>
        <v>21.453000000000003</v>
      </c>
      <c r="M79" s="3">
        <f>'Compiled data 2000-2015'!$Y3372</f>
        <v>26.173000000000002</v>
      </c>
      <c r="N79" s="3">
        <f>'Compiled data 2000-2015'!$Y3737</f>
        <v>21.663</v>
      </c>
      <c r="O79" s="3">
        <f>'Compiled data 2000-2015'!$Y4102</f>
        <v>20.94</v>
      </c>
      <c r="P79" s="3">
        <f>'Compiled data 2000-2015'!$Y4468</f>
        <v>26.245199999999997</v>
      </c>
      <c r="Q79" s="3">
        <f>'Compiled data 2000-2015'!$Y4833</f>
        <v>22.989120439999997</v>
      </c>
      <c r="R79" s="3">
        <f>'Compiled data 2000-2015'!$Y5198</f>
        <v>23.47</v>
      </c>
      <c r="S79" s="3">
        <v>26.97309523809524</v>
      </c>
      <c r="T79" s="3">
        <v>24.582666666666668</v>
      </c>
      <c r="U79" s="3">
        <v>25.094285714285714</v>
      </c>
      <c r="V79" s="3">
        <v>22.854500000000002</v>
      </c>
      <c r="W79" s="3">
        <v>29.36262514171997</v>
      </c>
      <c r="X79" s="3">
        <v>25.708158648319998</v>
      </c>
      <c r="Y79" s="3"/>
      <c r="AA79" s="1052">
        <f t="shared" si="5"/>
        <v>20.94</v>
      </c>
      <c r="AB79" s="1052">
        <f t="shared" si="6"/>
        <v>22.989120439999997</v>
      </c>
      <c r="AC79" s="1052">
        <f t="shared" si="7"/>
        <v>24.849999999999998</v>
      </c>
      <c r="AD79" s="1052">
        <f t="shared" si="8"/>
        <v>26.173000000000002</v>
      </c>
      <c r="AE79" s="1052">
        <f t="shared" si="9"/>
        <v>29.36262514171997</v>
      </c>
    </row>
    <row r="80" spans="1:31" x14ac:dyDescent="0.2">
      <c r="A80" s="1045">
        <v>42811</v>
      </c>
      <c r="B80">
        <v>3</v>
      </c>
      <c r="C80">
        <v>17</v>
      </c>
      <c r="D80" s="3">
        <f>'Compiled data 2000-2015'!$Y86</f>
        <v>26.954000000000001</v>
      </c>
      <c r="E80" s="3">
        <f>'Compiled data 2000-2015'!$Y451</f>
        <v>23.686999999999998</v>
      </c>
      <c r="F80" s="3">
        <f>'Compiled data 2000-2015'!$Y816</f>
        <v>22.876000000000001</v>
      </c>
      <c r="G80" s="3">
        <f>'Compiled data 2000-2015'!$Y1181</f>
        <v>24.074999999999999</v>
      </c>
      <c r="H80" s="3">
        <f>'Compiled data 2000-2015'!$Y1547</f>
        <v>25.350999999999999</v>
      </c>
      <c r="I80" s="3">
        <f>'Compiled data 2000-2015'!$Y1912</f>
        <v>25</v>
      </c>
      <c r="J80" s="3">
        <f>'Compiled data 2000-2015'!$Y2277</f>
        <v>27.863</v>
      </c>
      <c r="K80" s="3">
        <f>'Compiled data 2000-2015'!$Y2642</f>
        <v>25.225000000000001</v>
      </c>
      <c r="L80" s="3">
        <f>'Compiled data 2000-2015'!$Y3008</f>
        <v>22.376999999999999</v>
      </c>
      <c r="M80" s="3">
        <f>'Compiled data 2000-2015'!$Y3373</f>
        <v>26.792999999999999</v>
      </c>
      <c r="N80" s="3">
        <f>'Compiled data 2000-2015'!$Y3738</f>
        <v>21.744</v>
      </c>
      <c r="O80" s="3">
        <f>'Compiled data 2000-2015'!$Y4103</f>
        <v>20.91</v>
      </c>
      <c r="P80" s="3">
        <f>'Compiled data 2000-2015'!$Y4469</f>
        <v>25.967199999999998</v>
      </c>
      <c r="Q80" s="3">
        <f>'Compiled data 2000-2015'!$Y4834</f>
        <v>23.576872649999999</v>
      </c>
      <c r="R80" s="3">
        <f>'Compiled data 2000-2015'!$Y5199</f>
        <v>24.43</v>
      </c>
      <c r="S80" s="3">
        <v>27.013095238095239</v>
      </c>
      <c r="T80" s="3">
        <v>24.592666666666666</v>
      </c>
      <c r="U80" s="3">
        <v>25.124185714285712</v>
      </c>
      <c r="V80" s="3">
        <v>22.823333333333334</v>
      </c>
      <c r="W80" s="3">
        <v>28.982099115640001</v>
      </c>
      <c r="X80" s="3">
        <v>30.029073972920003</v>
      </c>
      <c r="Y80" s="3"/>
      <c r="AA80" s="1052">
        <f t="shared" si="5"/>
        <v>20.91</v>
      </c>
      <c r="AB80" s="1052">
        <f t="shared" si="6"/>
        <v>23.576872649999999</v>
      </c>
      <c r="AC80" s="1052">
        <f t="shared" si="7"/>
        <v>25</v>
      </c>
      <c r="AD80" s="1052">
        <f t="shared" si="8"/>
        <v>26.792999999999999</v>
      </c>
      <c r="AE80" s="1052">
        <f t="shared" si="9"/>
        <v>30.029073972920003</v>
      </c>
    </row>
    <row r="81" spans="1:31" x14ac:dyDescent="0.2">
      <c r="A81" s="1045">
        <v>42812</v>
      </c>
      <c r="B81">
        <v>3</v>
      </c>
      <c r="C81">
        <v>18</v>
      </c>
      <c r="D81" s="3">
        <f>'Compiled data 2000-2015'!$Y87</f>
        <v>26.080000000000002</v>
      </c>
      <c r="E81" s="3">
        <f>'Compiled data 2000-2015'!$Y452</f>
        <v>25.518000000000001</v>
      </c>
      <c r="F81" s="3">
        <f>'Compiled data 2000-2015'!$Y817</f>
        <v>25.741</v>
      </c>
      <c r="G81" s="3">
        <f>'Compiled data 2000-2015'!$Y1182</f>
        <v>24.508000000000003</v>
      </c>
      <c r="H81" s="3">
        <f>'Compiled data 2000-2015'!$Y1548</f>
        <v>26.224</v>
      </c>
      <c r="I81" s="3">
        <f>'Compiled data 2000-2015'!$Y1913</f>
        <v>23.033000000000001</v>
      </c>
      <c r="J81" s="3">
        <f>'Compiled data 2000-2015'!$Y2278</f>
        <v>25.985000000000003</v>
      </c>
      <c r="K81" s="3">
        <f>'Compiled data 2000-2015'!$Y2643</f>
        <v>23.686</v>
      </c>
      <c r="L81" s="3">
        <f>'Compiled data 2000-2015'!$Y3009</f>
        <v>21.623000000000001</v>
      </c>
      <c r="M81" s="3">
        <f>'Compiled data 2000-2015'!$Y3374</f>
        <v>27.501000000000001</v>
      </c>
      <c r="N81" s="3">
        <f>'Compiled data 2000-2015'!$Y3739</f>
        <v>21.86</v>
      </c>
      <c r="O81" s="3">
        <f>'Compiled data 2000-2015'!$Y4104</f>
        <v>22.15</v>
      </c>
      <c r="P81" s="3">
        <f>'Compiled data 2000-2015'!$Y4470</f>
        <v>24.667200000000001</v>
      </c>
      <c r="Q81" s="3">
        <f>'Compiled data 2000-2015'!$Y4835</f>
        <v>22.262520460000001</v>
      </c>
      <c r="R81" s="3">
        <f>'Compiled data 2000-2015'!$Y5200</f>
        <v>23.07</v>
      </c>
      <c r="S81" s="3">
        <v>26.963095238095239</v>
      </c>
      <c r="T81" s="3">
        <v>24.202666666666666</v>
      </c>
      <c r="U81" s="3">
        <v>22.411714285714286</v>
      </c>
      <c r="V81" s="3">
        <v>24.113333333333333</v>
      </c>
      <c r="W81" s="3">
        <v>25.985525193800001</v>
      </c>
      <c r="X81" s="3">
        <v>28.283789713160001</v>
      </c>
      <c r="Y81" s="3"/>
      <c r="AA81" s="1052">
        <f t="shared" si="5"/>
        <v>21.623000000000001</v>
      </c>
      <c r="AB81" s="1052">
        <f t="shared" si="6"/>
        <v>23.033000000000001</v>
      </c>
      <c r="AC81" s="1052">
        <f t="shared" si="7"/>
        <v>24.508000000000003</v>
      </c>
      <c r="AD81" s="1052">
        <f t="shared" si="8"/>
        <v>25.985525193800001</v>
      </c>
      <c r="AE81" s="1052">
        <f t="shared" si="9"/>
        <v>28.283789713160001</v>
      </c>
    </row>
    <row r="82" spans="1:31" x14ac:dyDescent="0.2">
      <c r="A82" s="1045">
        <v>42813</v>
      </c>
      <c r="B82">
        <v>3</v>
      </c>
      <c r="C82">
        <v>19</v>
      </c>
      <c r="D82" s="3">
        <f>'Compiled data 2000-2015'!$Y88</f>
        <v>26.859000000000002</v>
      </c>
      <c r="E82" s="3">
        <f>'Compiled data 2000-2015'!$Y453</f>
        <v>25.824999999999999</v>
      </c>
      <c r="F82" s="3">
        <f>'Compiled data 2000-2015'!$Y818</f>
        <v>25.122</v>
      </c>
      <c r="G82" s="3">
        <f>'Compiled data 2000-2015'!$Y1183</f>
        <v>23.073</v>
      </c>
      <c r="H82" s="3">
        <f>'Compiled data 2000-2015'!$Y1549</f>
        <v>25.375000000000004</v>
      </c>
      <c r="I82" s="3">
        <f>'Compiled data 2000-2015'!$Y1914</f>
        <v>22.117999999999999</v>
      </c>
      <c r="J82" s="3">
        <f>'Compiled data 2000-2015'!$Y2279</f>
        <v>25.3</v>
      </c>
      <c r="K82" s="3">
        <f>'Compiled data 2000-2015'!$Y2644</f>
        <v>24.922000000000001</v>
      </c>
      <c r="L82" s="3">
        <f>'Compiled data 2000-2015'!$Y3010</f>
        <v>21.921000000000003</v>
      </c>
      <c r="M82" s="3">
        <f>'Compiled data 2000-2015'!$Y3375</f>
        <v>25.757999999999999</v>
      </c>
      <c r="N82" s="3">
        <f>'Compiled data 2000-2015'!$Y3740</f>
        <v>21.294999999999998</v>
      </c>
      <c r="O82" s="3">
        <f>'Compiled data 2000-2015'!$Y4105</f>
        <v>23.35</v>
      </c>
      <c r="P82" s="3">
        <f>'Compiled data 2000-2015'!$Y4471</f>
        <v>26.5944</v>
      </c>
      <c r="Q82" s="3">
        <f>'Compiled data 2000-2015'!$Y4836</f>
        <v>24.137085639999999</v>
      </c>
      <c r="R82" s="3">
        <f>'Compiled data 2000-2015'!$Y5201</f>
        <v>24.37</v>
      </c>
      <c r="S82" s="3">
        <v>26.15309523809524</v>
      </c>
      <c r="T82" s="3">
        <v>22.322666666666667</v>
      </c>
      <c r="U82" s="3">
        <v>23.971714285714288</v>
      </c>
      <c r="V82" s="3">
        <v>23.333333333333336</v>
      </c>
      <c r="W82" s="3">
        <v>25.814552726199999</v>
      </c>
      <c r="X82" s="3">
        <v>24.433123946880002</v>
      </c>
      <c r="Y82" s="3"/>
      <c r="AA82" s="1052">
        <f t="shared" si="5"/>
        <v>21.294999999999998</v>
      </c>
      <c r="AB82" s="1052">
        <f t="shared" si="6"/>
        <v>23.333333333333336</v>
      </c>
      <c r="AC82" s="1052">
        <f t="shared" si="7"/>
        <v>24.433123946880002</v>
      </c>
      <c r="AD82" s="1052">
        <f t="shared" si="8"/>
        <v>25.757999999999999</v>
      </c>
      <c r="AE82" s="1052">
        <f t="shared" si="9"/>
        <v>26.859000000000002</v>
      </c>
    </row>
    <row r="83" spans="1:31" x14ac:dyDescent="0.2">
      <c r="A83" s="1045">
        <v>42814</v>
      </c>
      <c r="B83">
        <v>3</v>
      </c>
      <c r="C83">
        <v>20</v>
      </c>
      <c r="D83" s="3">
        <f>'Compiled data 2000-2015'!$Y89</f>
        <v>27.628</v>
      </c>
      <c r="E83" s="3">
        <f>'Compiled data 2000-2015'!$Y454</f>
        <v>25.114999999999998</v>
      </c>
      <c r="F83" s="3">
        <f>'Compiled data 2000-2015'!$Y819</f>
        <v>25.868000000000002</v>
      </c>
      <c r="G83" s="3">
        <f>'Compiled data 2000-2015'!$Y1184</f>
        <v>23.814999999999998</v>
      </c>
      <c r="H83" s="3">
        <f>'Compiled data 2000-2015'!$Y1550</f>
        <v>25.297000000000001</v>
      </c>
      <c r="I83" s="3">
        <f>'Compiled data 2000-2015'!$Y1915</f>
        <v>21.459</v>
      </c>
      <c r="J83" s="3">
        <f>'Compiled data 2000-2015'!$Y2280</f>
        <v>25.947999999999997</v>
      </c>
      <c r="K83" s="3">
        <f>'Compiled data 2000-2015'!$Y2645</f>
        <v>27.897000000000002</v>
      </c>
      <c r="L83" s="3">
        <f>'Compiled data 2000-2015'!$Y3011</f>
        <v>22.046999999999997</v>
      </c>
      <c r="M83" s="3">
        <f>'Compiled data 2000-2015'!$Y3376</f>
        <v>26.128999999999998</v>
      </c>
      <c r="N83" s="3">
        <f>'Compiled data 2000-2015'!$Y3741</f>
        <v>22.463000000000001</v>
      </c>
      <c r="O83" s="3">
        <f>'Compiled data 2000-2015'!$Y4106</f>
        <v>23.16</v>
      </c>
      <c r="P83" s="3">
        <f>'Compiled data 2000-2015'!$Y4472</f>
        <v>26.884800000000002</v>
      </c>
      <c r="Q83" s="3">
        <f>'Compiled data 2000-2015'!$Y4837</f>
        <v>24.563996160000002</v>
      </c>
      <c r="R83" s="3">
        <f>'Compiled data 2000-2015'!$Y5202</f>
        <v>25.07</v>
      </c>
      <c r="S83" s="3">
        <v>23.713095238095239</v>
      </c>
      <c r="T83" s="3">
        <v>20.522666666666666</v>
      </c>
      <c r="U83" s="3">
        <v>22.891714285714286</v>
      </c>
      <c r="V83" s="3">
        <v>21.980749999999997</v>
      </c>
      <c r="W83" s="3">
        <v>28.656921140560002</v>
      </c>
      <c r="X83" s="3">
        <v>24.834153936120003</v>
      </c>
      <c r="Y83" s="3"/>
      <c r="AA83" s="1052">
        <f t="shared" si="5"/>
        <v>20.522666666666666</v>
      </c>
      <c r="AB83" s="1052">
        <f t="shared" si="6"/>
        <v>22.891714285714286</v>
      </c>
      <c r="AC83" s="1052">
        <f t="shared" si="7"/>
        <v>24.834153936120003</v>
      </c>
      <c r="AD83" s="1052">
        <f t="shared" si="8"/>
        <v>25.947999999999997</v>
      </c>
      <c r="AE83" s="1052">
        <f t="shared" si="9"/>
        <v>28.656921140560002</v>
      </c>
    </row>
    <row r="84" spans="1:31" x14ac:dyDescent="0.2">
      <c r="A84" s="1045">
        <v>42815</v>
      </c>
      <c r="B84">
        <v>3</v>
      </c>
      <c r="C84">
        <v>21</v>
      </c>
      <c r="D84" s="3">
        <f>'Compiled data 2000-2015'!$Y90</f>
        <v>26.632000000000001</v>
      </c>
      <c r="E84" s="3">
        <f>'Compiled data 2000-2015'!$Y455</f>
        <v>27.042999999999999</v>
      </c>
      <c r="F84" s="3">
        <f>'Compiled data 2000-2015'!$Y820</f>
        <v>26.043999999999997</v>
      </c>
      <c r="G84" s="3">
        <f>'Compiled data 2000-2015'!$Y1185</f>
        <v>22.779</v>
      </c>
      <c r="H84" s="3">
        <f>'Compiled data 2000-2015'!$Y1551</f>
        <v>23.470999999999997</v>
      </c>
      <c r="I84" s="3">
        <f>'Compiled data 2000-2015'!$Y1916</f>
        <v>23.097999999999999</v>
      </c>
      <c r="J84" s="3">
        <f>'Compiled data 2000-2015'!$Y2281</f>
        <v>25.976000000000003</v>
      </c>
      <c r="K84" s="3">
        <f>'Compiled data 2000-2015'!$Y2646</f>
        <v>26.47</v>
      </c>
      <c r="L84" s="3">
        <f>'Compiled data 2000-2015'!$Y3012</f>
        <v>21.12</v>
      </c>
      <c r="M84" s="3">
        <f>'Compiled data 2000-2015'!$Y3377</f>
        <v>25.37</v>
      </c>
      <c r="N84" s="3">
        <f>'Compiled data 2000-2015'!$Y3742</f>
        <v>21.067</v>
      </c>
      <c r="O84" s="3">
        <f>'Compiled data 2000-2015'!$Y4107</f>
        <v>23.94</v>
      </c>
      <c r="P84" s="3">
        <f>'Compiled data 2000-2015'!$Y4473</f>
        <v>27.430399999999999</v>
      </c>
      <c r="Q84" s="3">
        <f>'Compiled data 2000-2015'!$Y4838</f>
        <v>24.32680702</v>
      </c>
      <c r="R84" s="3">
        <f>'Compiled data 2000-2015'!$Y5203</f>
        <v>25.37</v>
      </c>
      <c r="S84" s="3">
        <v>26.013095238095239</v>
      </c>
      <c r="T84" s="3">
        <v>25.122666666666667</v>
      </c>
      <c r="U84" s="3">
        <v>26.911714285714286</v>
      </c>
      <c r="V84" s="3">
        <v>23.290749999999999</v>
      </c>
      <c r="W84" s="3">
        <v>29.738022232239999</v>
      </c>
      <c r="X84" s="3">
        <v>23.483019219599999</v>
      </c>
      <c r="Y84" s="3"/>
      <c r="AA84" s="1052">
        <f t="shared" si="5"/>
        <v>21.067</v>
      </c>
      <c r="AB84" s="1052">
        <f t="shared" si="6"/>
        <v>23.470999999999997</v>
      </c>
      <c r="AC84" s="1052">
        <f t="shared" si="7"/>
        <v>25.37</v>
      </c>
      <c r="AD84" s="1052">
        <f t="shared" si="8"/>
        <v>26.47</v>
      </c>
      <c r="AE84" s="1052">
        <f t="shared" si="9"/>
        <v>29.738022232239999</v>
      </c>
    </row>
    <row r="85" spans="1:31" x14ac:dyDescent="0.2">
      <c r="A85" s="1045">
        <v>42816</v>
      </c>
      <c r="B85">
        <v>3</v>
      </c>
      <c r="C85">
        <v>22</v>
      </c>
      <c r="D85" s="3">
        <f>'Compiled data 2000-2015'!$Y91</f>
        <v>27.983000000000001</v>
      </c>
      <c r="E85" s="3">
        <f>'Compiled data 2000-2015'!$Y456</f>
        <v>26.656000000000002</v>
      </c>
      <c r="F85" s="3">
        <f>'Compiled data 2000-2015'!$Y821</f>
        <v>25.863999999999997</v>
      </c>
      <c r="G85" s="3">
        <f>'Compiled data 2000-2015'!$Y1186</f>
        <v>24.748000000000001</v>
      </c>
      <c r="H85" s="3">
        <f>'Compiled data 2000-2015'!$Y1552</f>
        <v>25.568999999999999</v>
      </c>
      <c r="I85" s="3">
        <f>'Compiled data 2000-2015'!$Y1917</f>
        <v>24.91</v>
      </c>
      <c r="J85" s="3">
        <f>'Compiled data 2000-2015'!$Y2282</f>
        <v>28.132999999999999</v>
      </c>
      <c r="K85" s="3">
        <f>'Compiled data 2000-2015'!$Y2647</f>
        <v>21.753999999999998</v>
      </c>
      <c r="L85" s="3">
        <f>'Compiled data 2000-2015'!$Y3013</f>
        <v>21.401</v>
      </c>
      <c r="M85" s="3">
        <f>'Compiled data 2000-2015'!$Y3378</f>
        <v>25.85</v>
      </c>
      <c r="N85" s="3">
        <f>'Compiled data 2000-2015'!$Y3743</f>
        <v>22.502000000000002</v>
      </c>
      <c r="O85" s="3">
        <f>'Compiled data 2000-2015'!$Y4108</f>
        <v>24.54</v>
      </c>
      <c r="P85" s="3">
        <f>'Compiled data 2000-2015'!$Y4474</f>
        <v>27.330399999999997</v>
      </c>
      <c r="Q85" s="3">
        <f>'Compiled data 2000-2015'!$Y4839</f>
        <v>23.655230414999998</v>
      </c>
      <c r="R85" s="3">
        <f>'Compiled data 2000-2015'!$Y5204</f>
        <v>25.23</v>
      </c>
      <c r="S85" s="3">
        <v>26.06309523809524</v>
      </c>
      <c r="T85" s="3">
        <v>23.852666666666668</v>
      </c>
      <c r="U85" s="3">
        <v>25.241714285714288</v>
      </c>
      <c r="V85" s="3">
        <v>23.400749999999999</v>
      </c>
      <c r="W85" s="3">
        <v>26.183266076759999</v>
      </c>
      <c r="X85" s="3">
        <v>21.993094024799998</v>
      </c>
      <c r="Y85" s="3"/>
      <c r="AA85" s="1052">
        <f t="shared" si="5"/>
        <v>21.401</v>
      </c>
      <c r="AB85" s="1052">
        <f t="shared" si="6"/>
        <v>23.655230414999998</v>
      </c>
      <c r="AC85" s="1052">
        <f t="shared" si="7"/>
        <v>25.23</v>
      </c>
      <c r="AD85" s="1052">
        <f t="shared" si="8"/>
        <v>26.06309523809524</v>
      </c>
      <c r="AE85" s="1052">
        <f t="shared" si="9"/>
        <v>28.132999999999999</v>
      </c>
    </row>
    <row r="86" spans="1:31" x14ac:dyDescent="0.2">
      <c r="A86" s="1045">
        <v>42817</v>
      </c>
      <c r="B86">
        <v>3</v>
      </c>
      <c r="C86">
        <v>23</v>
      </c>
      <c r="D86" s="3">
        <f>'Compiled data 2000-2015'!$Y92</f>
        <v>27.957999999999998</v>
      </c>
      <c r="E86" s="3">
        <f>'Compiled data 2000-2015'!$Y457</f>
        <v>23.776</v>
      </c>
      <c r="F86" s="3">
        <f>'Compiled data 2000-2015'!$Y822</f>
        <v>24.106000000000002</v>
      </c>
      <c r="G86" s="3">
        <f>'Compiled data 2000-2015'!$Y1187</f>
        <v>22.565000000000001</v>
      </c>
      <c r="H86" s="3">
        <f>'Compiled data 2000-2015'!$Y1553</f>
        <v>26.017000000000003</v>
      </c>
      <c r="I86" s="3">
        <f>'Compiled data 2000-2015'!$Y1918</f>
        <v>23.57</v>
      </c>
      <c r="J86" s="3">
        <f>'Compiled data 2000-2015'!$Y2283</f>
        <v>27.092000000000002</v>
      </c>
      <c r="K86" s="3">
        <f>'Compiled data 2000-2015'!$Y2648</f>
        <v>27.381</v>
      </c>
      <c r="L86" s="3">
        <f>'Compiled data 2000-2015'!$Y3014</f>
        <v>21.405000000000001</v>
      </c>
      <c r="M86" s="3">
        <f>'Compiled data 2000-2015'!$Y3379</f>
        <v>25.603999999999999</v>
      </c>
      <c r="N86" s="3">
        <f>'Compiled data 2000-2015'!$Y3744</f>
        <v>21.765999999999998</v>
      </c>
      <c r="O86" s="3">
        <f>'Compiled data 2000-2015'!$Y4109</f>
        <v>22.83</v>
      </c>
      <c r="P86" s="3">
        <f>'Compiled data 2000-2015'!$Y4475</f>
        <v>26.453599999999998</v>
      </c>
      <c r="Q86" s="3">
        <f>'Compiled data 2000-2015'!$Y4840</f>
        <v>22.847619370000004</v>
      </c>
      <c r="R86" s="3">
        <f>'Compiled data 2000-2015'!$Y5205</f>
        <v>22.7</v>
      </c>
      <c r="S86" s="3">
        <v>24.74309523809524</v>
      </c>
      <c r="T86" s="3">
        <v>25.552666666666667</v>
      </c>
      <c r="U86" s="3">
        <v>24.821714285714286</v>
      </c>
      <c r="V86" s="3">
        <v>22.380749999999999</v>
      </c>
      <c r="W86" s="3">
        <v>23.082031790960002</v>
      </c>
      <c r="X86" s="3">
        <v>22.37520353144</v>
      </c>
      <c r="Y86" s="3"/>
      <c r="AA86" s="1052">
        <f t="shared" si="5"/>
        <v>21.405000000000001</v>
      </c>
      <c r="AB86" s="1052">
        <f t="shared" si="6"/>
        <v>22.7</v>
      </c>
      <c r="AC86" s="1052">
        <f t="shared" si="7"/>
        <v>23.776</v>
      </c>
      <c r="AD86" s="1052">
        <f t="shared" si="8"/>
        <v>25.603999999999999</v>
      </c>
      <c r="AE86" s="1052">
        <f t="shared" si="9"/>
        <v>27.957999999999998</v>
      </c>
    </row>
    <row r="87" spans="1:31" x14ac:dyDescent="0.2">
      <c r="A87" s="1045">
        <v>42818</v>
      </c>
      <c r="B87">
        <v>3</v>
      </c>
      <c r="C87">
        <v>24</v>
      </c>
      <c r="D87" s="3">
        <f>'Compiled data 2000-2015'!$Y93</f>
        <v>29.091000000000001</v>
      </c>
      <c r="E87" s="3">
        <f>'Compiled data 2000-2015'!$Y458</f>
        <v>22.163</v>
      </c>
      <c r="F87" s="3">
        <f>'Compiled data 2000-2015'!$Y823</f>
        <v>25.131999999999998</v>
      </c>
      <c r="G87" s="3">
        <f>'Compiled data 2000-2015'!$Y1188</f>
        <v>24.607000000000003</v>
      </c>
      <c r="H87" s="3">
        <f>'Compiled data 2000-2015'!$Y1554</f>
        <v>26.245999999999999</v>
      </c>
      <c r="I87" s="3">
        <f>'Compiled data 2000-2015'!$Y1919</f>
        <v>23.908999999999999</v>
      </c>
      <c r="J87" s="3">
        <f>'Compiled data 2000-2015'!$Y2284</f>
        <v>26.291</v>
      </c>
      <c r="K87" s="3">
        <f>'Compiled data 2000-2015'!$Y2649</f>
        <v>27.427999999999997</v>
      </c>
      <c r="L87" s="3">
        <f>'Compiled data 2000-2015'!$Y3015</f>
        <v>22.054000000000002</v>
      </c>
      <c r="M87" s="3">
        <f>'Compiled data 2000-2015'!$Y3380</f>
        <v>24.876999999999999</v>
      </c>
      <c r="N87" s="3">
        <f>'Compiled data 2000-2015'!$Y3745</f>
        <v>23.195</v>
      </c>
      <c r="O87" s="3">
        <f>'Compiled data 2000-2015'!$Y4110</f>
        <v>22.380000000000003</v>
      </c>
      <c r="P87" s="3">
        <f>'Compiled data 2000-2015'!$Y4476</f>
        <v>24.711199999999998</v>
      </c>
      <c r="Q87" s="3">
        <f>'Compiled data 2000-2015'!$Y4841</f>
        <v>22.997210819999999</v>
      </c>
      <c r="R87" s="3">
        <f>'Compiled data 2000-2015'!$Y5206</f>
        <v>24.979999999999997</v>
      </c>
      <c r="S87" s="3">
        <v>25.483095238095238</v>
      </c>
      <c r="T87" s="3">
        <v>24.732666666666667</v>
      </c>
      <c r="U87" s="3">
        <v>26.391714285714286</v>
      </c>
      <c r="V87" s="3">
        <v>24.210999999999999</v>
      </c>
      <c r="W87" s="3">
        <v>22.260348673959999</v>
      </c>
      <c r="X87" s="3">
        <v>25.904275946960002</v>
      </c>
      <c r="Y87" s="3"/>
      <c r="Z87" s="1046"/>
      <c r="AA87" s="1052">
        <f t="shared" si="5"/>
        <v>22.054000000000002</v>
      </c>
      <c r="AB87" s="1052">
        <f t="shared" si="6"/>
        <v>23.195</v>
      </c>
      <c r="AC87" s="1052">
        <f t="shared" si="7"/>
        <v>24.732666666666667</v>
      </c>
      <c r="AD87" s="1052">
        <f t="shared" si="8"/>
        <v>25.904275946960002</v>
      </c>
      <c r="AE87" s="1052">
        <f t="shared" si="9"/>
        <v>29.091000000000001</v>
      </c>
    </row>
    <row r="88" spans="1:31" x14ac:dyDescent="0.2">
      <c r="A88" s="1045">
        <v>42819</v>
      </c>
      <c r="B88">
        <v>3</v>
      </c>
      <c r="C88">
        <v>25</v>
      </c>
      <c r="D88" s="3">
        <f>'Compiled data 2000-2015'!$Y94</f>
        <v>28.744</v>
      </c>
      <c r="E88" s="3">
        <f>'Compiled data 2000-2015'!$Y459</f>
        <v>24.691000000000003</v>
      </c>
      <c r="F88" s="3">
        <f>'Compiled data 2000-2015'!$Y824</f>
        <v>27.187000000000001</v>
      </c>
      <c r="G88" s="3">
        <f>'Compiled data 2000-2015'!$Y1189</f>
        <v>24.797000000000001</v>
      </c>
      <c r="H88" s="3">
        <f>'Compiled data 2000-2015'!$Y1555</f>
        <v>26.663</v>
      </c>
      <c r="I88" s="3">
        <f>'Compiled data 2000-2015'!$Y1920</f>
        <v>24.106999999999999</v>
      </c>
      <c r="J88" s="3">
        <f>'Compiled data 2000-2015'!$Y2285</f>
        <v>22.879000000000001</v>
      </c>
      <c r="K88" s="3">
        <f>'Compiled data 2000-2015'!$Y2650</f>
        <v>27.241999999999997</v>
      </c>
      <c r="L88" s="3">
        <f>'Compiled data 2000-2015'!$Y3016</f>
        <v>22.670999999999999</v>
      </c>
      <c r="M88" s="3">
        <f>'Compiled data 2000-2015'!$Y3381</f>
        <v>26.712</v>
      </c>
      <c r="N88" s="3">
        <f>'Compiled data 2000-2015'!$Y3746</f>
        <v>21.986000000000001</v>
      </c>
      <c r="O88" s="3">
        <f>'Compiled data 2000-2015'!$Y4111</f>
        <v>22.83</v>
      </c>
      <c r="P88" s="3">
        <f>'Compiled data 2000-2015'!$Y4477</f>
        <v>24.5608</v>
      </c>
      <c r="Q88" s="3">
        <f>'Compiled data 2000-2015'!$Y4842</f>
        <v>22.40459448</v>
      </c>
      <c r="R88" s="3">
        <f>'Compiled data 2000-2015'!$Y5207</f>
        <v>24.630000000000003</v>
      </c>
      <c r="S88" s="3">
        <v>25.833095238095243</v>
      </c>
      <c r="T88" s="3">
        <v>21.642666666666667</v>
      </c>
      <c r="U88" s="3">
        <v>27.375</v>
      </c>
      <c r="V88" s="3">
        <v>24.151</v>
      </c>
      <c r="W88" s="3">
        <v>24.834410596320001</v>
      </c>
      <c r="X88" s="3">
        <v>21.325809453560002</v>
      </c>
      <c r="Y88" s="3"/>
      <c r="AA88" s="1052">
        <f t="shared" si="5"/>
        <v>21.325809453560002</v>
      </c>
      <c r="AB88" s="1052">
        <f t="shared" si="6"/>
        <v>22.83</v>
      </c>
      <c r="AC88" s="1052">
        <f t="shared" si="7"/>
        <v>24.630000000000003</v>
      </c>
      <c r="AD88" s="1052">
        <f t="shared" si="8"/>
        <v>26.663</v>
      </c>
      <c r="AE88" s="1052">
        <f t="shared" si="9"/>
        <v>28.744</v>
      </c>
    </row>
    <row r="89" spans="1:31" x14ac:dyDescent="0.2">
      <c r="A89" s="1045">
        <v>42820</v>
      </c>
      <c r="B89">
        <v>3</v>
      </c>
      <c r="C89">
        <v>26</v>
      </c>
      <c r="D89" s="3">
        <f>'Compiled data 2000-2015'!$Y95</f>
        <v>27.806000000000001</v>
      </c>
      <c r="E89" s="3">
        <f>'Compiled data 2000-2015'!$Y460</f>
        <v>29.773</v>
      </c>
      <c r="F89" s="3">
        <f>'Compiled data 2000-2015'!$Y825</f>
        <v>26.890999999999998</v>
      </c>
      <c r="G89" s="3">
        <f>'Compiled data 2000-2015'!$Y1190</f>
        <v>26.403000000000002</v>
      </c>
      <c r="H89" s="3">
        <f>'Compiled data 2000-2015'!$Y1556</f>
        <v>26.908999999999999</v>
      </c>
      <c r="I89" s="3">
        <f>'Compiled data 2000-2015'!$Y1921</f>
        <v>20.265999999999998</v>
      </c>
      <c r="J89" s="3">
        <f>'Compiled data 2000-2015'!$Y2286</f>
        <v>21.954000000000001</v>
      </c>
      <c r="K89" s="3">
        <f>'Compiled data 2000-2015'!$Y2651</f>
        <v>22.518999999999998</v>
      </c>
      <c r="L89" s="3">
        <f>'Compiled data 2000-2015'!$Y3017</f>
        <v>21.963999999999999</v>
      </c>
      <c r="M89" s="3">
        <f>'Compiled data 2000-2015'!$Y3382</f>
        <v>26.067</v>
      </c>
      <c r="N89" s="3">
        <f>'Compiled data 2000-2015'!$Y3747</f>
        <v>21.899000000000001</v>
      </c>
      <c r="O89" s="3">
        <f>'Compiled data 2000-2015'!$Y4112</f>
        <v>20.96</v>
      </c>
      <c r="P89" s="3">
        <f>'Compiled data 2000-2015'!$Y4478</f>
        <v>25.2836</v>
      </c>
      <c r="Q89" s="3">
        <f>'Compiled data 2000-2015'!$Y4843</f>
        <v>23.955899800000001</v>
      </c>
      <c r="R89" s="3">
        <f>'Compiled data 2000-2015'!$Y5208</f>
        <v>25.26</v>
      </c>
      <c r="S89" s="3">
        <v>25.843095238095238</v>
      </c>
      <c r="T89" s="3">
        <v>23.072666666666667</v>
      </c>
      <c r="U89" s="3">
        <v>25.98</v>
      </c>
      <c r="V89" s="3">
        <v>23.581</v>
      </c>
      <c r="W89" s="3">
        <v>27.905435427559997</v>
      </c>
      <c r="X89" s="3">
        <v>21.852316050720002</v>
      </c>
      <c r="Y89" s="3"/>
      <c r="AA89" s="1052">
        <f t="shared" si="5"/>
        <v>20.265999999999998</v>
      </c>
      <c r="AB89" s="1052">
        <f t="shared" si="6"/>
        <v>21.963999999999999</v>
      </c>
      <c r="AC89" s="1052">
        <f t="shared" si="7"/>
        <v>25.26</v>
      </c>
      <c r="AD89" s="1052">
        <f t="shared" si="8"/>
        <v>26.403000000000002</v>
      </c>
      <c r="AE89" s="1052">
        <f t="shared" si="9"/>
        <v>29.773</v>
      </c>
    </row>
    <row r="90" spans="1:31" x14ac:dyDescent="0.2">
      <c r="A90" s="1045">
        <v>42821</v>
      </c>
      <c r="B90">
        <v>3</v>
      </c>
      <c r="C90">
        <v>27</v>
      </c>
      <c r="D90" s="3">
        <f>'Compiled data 2000-2015'!$Y96</f>
        <v>27.612000000000002</v>
      </c>
      <c r="E90" s="3">
        <f>'Compiled data 2000-2015'!$Y461</f>
        <v>25.227000000000004</v>
      </c>
      <c r="F90" s="3">
        <f>'Compiled data 2000-2015'!$Y826</f>
        <v>27.234999999999999</v>
      </c>
      <c r="G90" s="3">
        <f>'Compiled data 2000-2015'!$Y1191</f>
        <v>25.781999999999996</v>
      </c>
      <c r="H90" s="3">
        <f>'Compiled data 2000-2015'!$Y1557</f>
        <v>26.268000000000001</v>
      </c>
      <c r="I90" s="3">
        <f>'Compiled data 2000-2015'!$Y1922</f>
        <v>20.88</v>
      </c>
      <c r="J90" s="3">
        <f>'Compiled data 2000-2015'!$Y2287</f>
        <v>26.119</v>
      </c>
      <c r="K90" s="3">
        <f>'Compiled data 2000-2015'!$Y2652</f>
        <v>27.970000000000002</v>
      </c>
      <c r="L90" s="3">
        <f>'Compiled data 2000-2015'!$Y3018</f>
        <v>22.788</v>
      </c>
      <c r="M90" s="3">
        <f>'Compiled data 2000-2015'!$Y3383</f>
        <v>25.368000000000002</v>
      </c>
      <c r="N90" s="3">
        <f>'Compiled data 2000-2015'!$Y3748</f>
        <v>20.684000000000001</v>
      </c>
      <c r="O90" s="3">
        <f>'Compiled data 2000-2015'!$Y4113</f>
        <v>20.03</v>
      </c>
      <c r="P90" s="3">
        <f>'Compiled data 2000-2015'!$Y4479</f>
        <v>24.9312</v>
      </c>
      <c r="Q90" s="3">
        <f>'Compiled data 2000-2015'!$Y4844</f>
        <v>23.7846364</v>
      </c>
      <c r="R90" s="3">
        <f>'Compiled data 2000-2015'!$Y5209</f>
        <v>25.799999999999997</v>
      </c>
      <c r="S90" s="3">
        <v>24.983095238095238</v>
      </c>
      <c r="T90" s="3">
        <v>20.752666666666666</v>
      </c>
      <c r="U90" s="3">
        <v>26.274999999999999</v>
      </c>
      <c r="V90" s="3">
        <v>22.685000000000009</v>
      </c>
      <c r="W90" s="3">
        <v>24.382368414359998</v>
      </c>
      <c r="X90" s="3">
        <v>22.623894440440001</v>
      </c>
      <c r="Y90" s="3"/>
      <c r="AA90" s="1052">
        <f t="shared" si="5"/>
        <v>20.03</v>
      </c>
      <c r="AB90" s="1052">
        <f t="shared" si="6"/>
        <v>22.685000000000009</v>
      </c>
      <c r="AC90" s="1052">
        <f t="shared" si="7"/>
        <v>24.983095238095238</v>
      </c>
      <c r="AD90" s="1052">
        <f t="shared" si="8"/>
        <v>26.119</v>
      </c>
      <c r="AE90" s="1052">
        <f t="shared" si="9"/>
        <v>27.970000000000002</v>
      </c>
    </row>
    <row r="91" spans="1:31" x14ac:dyDescent="0.2">
      <c r="A91" s="1045">
        <v>42822</v>
      </c>
      <c r="B91">
        <v>3</v>
      </c>
      <c r="C91">
        <v>28</v>
      </c>
      <c r="D91" s="3">
        <f>'Compiled data 2000-2015'!$Y97</f>
        <v>29.489000000000001</v>
      </c>
      <c r="E91" s="3">
        <f>'Compiled data 2000-2015'!$Y462</f>
        <v>27.132999999999999</v>
      </c>
      <c r="F91" s="3">
        <f>'Compiled data 2000-2015'!$Y827</f>
        <v>25.282999999999998</v>
      </c>
      <c r="G91" s="3">
        <f>'Compiled data 2000-2015'!$Y1192</f>
        <v>25.956</v>
      </c>
      <c r="H91" s="3">
        <f>'Compiled data 2000-2015'!$Y1558</f>
        <v>24.774000000000001</v>
      </c>
      <c r="I91" s="3">
        <f>'Compiled data 2000-2015'!$Y1923</f>
        <v>23.163</v>
      </c>
      <c r="J91" s="3">
        <f>'Compiled data 2000-2015'!$Y2288</f>
        <v>25.866</v>
      </c>
      <c r="K91" s="3">
        <f>'Compiled data 2000-2015'!$Y2653</f>
        <v>27.722000000000001</v>
      </c>
      <c r="L91" s="3">
        <f>'Compiled data 2000-2015'!$Y3019</f>
        <v>23.327999999999999</v>
      </c>
      <c r="M91" s="3">
        <f>'Compiled data 2000-2015'!$Y3384</f>
        <v>25.371000000000002</v>
      </c>
      <c r="N91" s="3">
        <f>'Compiled data 2000-2015'!$Y3749</f>
        <v>20.887</v>
      </c>
      <c r="O91" s="3">
        <f>'Compiled data 2000-2015'!$Y4114</f>
        <v>21.84</v>
      </c>
      <c r="P91" s="3">
        <f>'Compiled data 2000-2015'!$Y4480</f>
        <v>25.864000000000001</v>
      </c>
      <c r="Q91" s="3">
        <f>'Compiled data 2000-2015'!$Y4845</f>
        <v>24.065120319999998</v>
      </c>
      <c r="R91" s="3">
        <f>'Compiled data 2000-2015'!$Y5210</f>
        <v>24.56</v>
      </c>
      <c r="S91" s="3">
        <v>25.093095238095241</v>
      </c>
      <c r="T91" s="3">
        <v>22.522666666666666</v>
      </c>
      <c r="U91" s="3">
        <v>27.215</v>
      </c>
      <c r="V91" s="3">
        <v>23.670999999999999</v>
      </c>
      <c r="W91" s="3">
        <v>25.004717609120071</v>
      </c>
      <c r="X91" s="3">
        <v>24.130109297319997</v>
      </c>
      <c r="Y91" s="3"/>
      <c r="AA91" s="1052">
        <f t="shared" si="5"/>
        <v>20.887</v>
      </c>
      <c r="AB91" s="1052">
        <f t="shared" si="6"/>
        <v>23.670999999999999</v>
      </c>
      <c r="AC91" s="1052">
        <f t="shared" si="7"/>
        <v>25.004717609120071</v>
      </c>
      <c r="AD91" s="1052">
        <f t="shared" si="8"/>
        <v>25.866</v>
      </c>
      <c r="AE91" s="1052">
        <f t="shared" si="9"/>
        <v>29.489000000000001</v>
      </c>
    </row>
    <row r="92" spans="1:31" x14ac:dyDescent="0.2">
      <c r="A92" s="1045">
        <v>42823</v>
      </c>
      <c r="B92">
        <v>3</v>
      </c>
      <c r="C92">
        <v>29</v>
      </c>
      <c r="D92" s="3">
        <f>'Compiled data 2000-2015'!$Y98</f>
        <v>30.671999999999997</v>
      </c>
      <c r="E92" s="3">
        <f>'Compiled data 2000-2015'!$Y463</f>
        <v>26.198</v>
      </c>
      <c r="F92" s="3">
        <f>'Compiled data 2000-2015'!$Y828</f>
        <v>23.542000000000002</v>
      </c>
      <c r="G92" s="3">
        <f>'Compiled data 2000-2015'!$Y1193</f>
        <v>23.439</v>
      </c>
      <c r="H92" s="3">
        <f>'Compiled data 2000-2015'!$Y1559</f>
        <v>26.136000000000003</v>
      </c>
      <c r="I92" s="3">
        <f>'Compiled data 2000-2015'!$Y1924</f>
        <v>24.174999999999997</v>
      </c>
      <c r="J92" s="3">
        <f>'Compiled data 2000-2015'!$Y2289</f>
        <v>25.368000000000002</v>
      </c>
      <c r="K92" s="3">
        <f>'Compiled data 2000-2015'!$Y2654</f>
        <v>25.632000000000001</v>
      </c>
      <c r="L92" s="3">
        <f>'Compiled data 2000-2015'!$Y3020</f>
        <v>21.548999999999999</v>
      </c>
      <c r="M92" s="3">
        <f>'Compiled data 2000-2015'!$Y3385</f>
        <v>26.203000000000003</v>
      </c>
      <c r="N92" s="3">
        <f>'Compiled data 2000-2015'!$Y3750</f>
        <v>21.234999999999999</v>
      </c>
      <c r="O92" s="3">
        <f>'Compiled data 2000-2015'!$Y4115</f>
        <v>22.02</v>
      </c>
      <c r="P92" s="3">
        <f>'Compiled data 2000-2015'!$Y4481</f>
        <v>25.335999999999999</v>
      </c>
      <c r="Q92" s="3">
        <f>'Compiled data 2000-2015'!$Y4846</f>
        <v>23.562509405</v>
      </c>
      <c r="R92" s="3">
        <f>'Compiled data 2000-2015'!$Y5211</f>
        <v>24.61</v>
      </c>
      <c r="S92" s="3">
        <v>25.463095238095239</v>
      </c>
      <c r="T92" s="3">
        <v>23.262666666666668</v>
      </c>
      <c r="U92" s="3">
        <v>27.234999999999996</v>
      </c>
      <c r="V92" s="3">
        <v>23.971999999999998</v>
      </c>
      <c r="W92" s="3">
        <v>26.366773245800001</v>
      </c>
      <c r="X92" s="3">
        <v>24.617236777640002</v>
      </c>
      <c r="Y92" s="3"/>
      <c r="AA92" s="1052">
        <f t="shared" si="5"/>
        <v>21.234999999999999</v>
      </c>
      <c r="AB92" s="1052">
        <f t="shared" si="6"/>
        <v>23.542000000000002</v>
      </c>
      <c r="AC92" s="1052">
        <f t="shared" si="7"/>
        <v>24.617236777640002</v>
      </c>
      <c r="AD92" s="1052">
        <f t="shared" si="8"/>
        <v>26.136000000000003</v>
      </c>
      <c r="AE92" s="1052">
        <f t="shared" si="9"/>
        <v>30.671999999999997</v>
      </c>
    </row>
    <row r="93" spans="1:31" x14ac:dyDescent="0.2">
      <c r="A93" s="1045">
        <v>42824</v>
      </c>
      <c r="B93">
        <v>3</v>
      </c>
      <c r="C93">
        <v>30</v>
      </c>
      <c r="D93" s="3">
        <f>'Compiled data 2000-2015'!$Y99</f>
        <v>28.835000000000004</v>
      </c>
      <c r="E93" s="3">
        <f>'Compiled data 2000-2015'!$Y464</f>
        <v>25.907000000000004</v>
      </c>
      <c r="F93" s="3">
        <f>'Compiled data 2000-2015'!$Y829</f>
        <v>24.416</v>
      </c>
      <c r="G93" s="3">
        <f>'Compiled data 2000-2015'!$Y1194</f>
        <v>20.308</v>
      </c>
      <c r="H93" s="3">
        <f>'Compiled data 2000-2015'!$Y1560</f>
        <v>26.317</v>
      </c>
      <c r="I93" s="3">
        <f>'Compiled data 2000-2015'!$Y1925</f>
        <v>24.404</v>
      </c>
      <c r="J93" s="3">
        <f>'Compiled data 2000-2015'!$Y2290</f>
        <v>26.174000000000003</v>
      </c>
      <c r="K93" s="3">
        <f>'Compiled data 2000-2015'!$Y2655</f>
        <v>26.84</v>
      </c>
      <c r="L93" s="3">
        <f>'Compiled data 2000-2015'!$Y3021</f>
        <v>20.648</v>
      </c>
      <c r="M93" s="3">
        <f>'Compiled data 2000-2015'!$Y3386</f>
        <v>27.320999999999998</v>
      </c>
      <c r="N93" s="3">
        <f>'Compiled data 2000-2015'!$Y3751</f>
        <v>23.691000000000003</v>
      </c>
      <c r="O93" s="3">
        <f>'Compiled data 2000-2015'!$Y4116</f>
        <v>21.63</v>
      </c>
      <c r="P93" s="3">
        <f>'Compiled data 2000-2015'!$Y4482</f>
        <v>23.153599999999997</v>
      </c>
      <c r="Q93" s="3">
        <f>'Compiled data 2000-2015'!$Y4847</f>
        <v>23.006648074999998</v>
      </c>
      <c r="R93" s="3">
        <f>'Compiled data 2000-2015'!$Y5212</f>
        <v>24.590000000000003</v>
      </c>
      <c r="S93" s="3">
        <v>22.863095238095237</v>
      </c>
      <c r="T93" s="3">
        <v>23.446666666666669</v>
      </c>
      <c r="U93" s="3">
        <v>26.945</v>
      </c>
      <c r="V93" s="3">
        <v>22.41375</v>
      </c>
      <c r="W93" s="3">
        <v>30.146869609199999</v>
      </c>
      <c r="X93" s="3">
        <v>25.120451323039998</v>
      </c>
      <c r="Y93" s="3"/>
      <c r="AA93" s="1052">
        <f t="shared" si="5"/>
        <v>20.308</v>
      </c>
      <c r="AB93" s="1052">
        <f t="shared" si="6"/>
        <v>23.006648074999998</v>
      </c>
      <c r="AC93" s="1052">
        <f t="shared" si="7"/>
        <v>24.416</v>
      </c>
      <c r="AD93" s="1052">
        <f t="shared" si="8"/>
        <v>26.317</v>
      </c>
      <c r="AE93" s="1052">
        <f t="shared" si="9"/>
        <v>30.146869609199999</v>
      </c>
    </row>
    <row r="94" spans="1:31" x14ac:dyDescent="0.2">
      <c r="A94" s="1045">
        <v>42825</v>
      </c>
      <c r="B94">
        <v>3</v>
      </c>
      <c r="C94">
        <v>31</v>
      </c>
      <c r="D94" s="3">
        <f>'Compiled data 2000-2015'!$Y100</f>
        <v>29.717999999999996</v>
      </c>
      <c r="E94" s="3">
        <f>'Compiled data 2000-2015'!$Y465</f>
        <v>26.033000000000001</v>
      </c>
      <c r="F94" s="3">
        <f>'Compiled data 2000-2015'!$Y830</f>
        <v>22.815999999999999</v>
      </c>
      <c r="G94" s="3">
        <f>'Compiled data 2000-2015'!$Y1195</f>
        <v>24.39</v>
      </c>
      <c r="H94" s="3">
        <f>'Compiled data 2000-2015'!$Y1561</f>
        <v>25.972000000000001</v>
      </c>
      <c r="I94" s="3">
        <f>'Compiled data 2000-2015'!$Y1926</f>
        <v>24.087</v>
      </c>
      <c r="J94" s="3">
        <f>'Compiled data 2000-2015'!$Y2291</f>
        <v>25.875</v>
      </c>
      <c r="K94" s="3">
        <f>'Compiled data 2000-2015'!$Y2656</f>
        <v>26.316000000000003</v>
      </c>
      <c r="L94" s="3">
        <f>'Compiled data 2000-2015'!$Y3022</f>
        <v>21.777999999999999</v>
      </c>
      <c r="M94" s="3">
        <f>'Compiled data 2000-2015'!$Y3387</f>
        <v>32.075000000000003</v>
      </c>
      <c r="N94" s="3">
        <f>'Compiled data 2000-2015'!$Y3752</f>
        <v>22.934000000000001</v>
      </c>
      <c r="O94" s="3">
        <f>'Compiled data 2000-2015'!$Y4117</f>
        <v>21.89</v>
      </c>
      <c r="P94" s="3">
        <f>'Compiled data 2000-2015'!$Y4483</f>
        <v>23.303599999999999</v>
      </c>
      <c r="Q94" s="3">
        <f>'Compiled data 2000-2015'!$Y4848</f>
        <v>23.074163070000001</v>
      </c>
      <c r="R94" s="3">
        <f>'Compiled data 2000-2015'!$Y5213</f>
        <v>24.88</v>
      </c>
      <c r="S94" s="3">
        <v>25.40309523809524</v>
      </c>
      <c r="T94" s="3">
        <v>24.347666666666669</v>
      </c>
      <c r="U94" s="3">
        <v>25.985000000000003</v>
      </c>
      <c r="V94" s="3">
        <v>23.123750000000001</v>
      </c>
      <c r="W94" s="3">
        <v>27.165604569039999</v>
      </c>
      <c r="X94" s="3">
        <v>24.98299677804</v>
      </c>
      <c r="Y94" s="3"/>
      <c r="AA94" s="1052">
        <f t="shared" si="5"/>
        <v>21.777999999999999</v>
      </c>
      <c r="AB94" s="1052">
        <f t="shared" si="6"/>
        <v>23.123750000000001</v>
      </c>
      <c r="AC94" s="1052">
        <f t="shared" si="7"/>
        <v>24.88</v>
      </c>
      <c r="AD94" s="1052">
        <f t="shared" si="8"/>
        <v>25.985000000000003</v>
      </c>
      <c r="AE94" s="1052">
        <f t="shared" si="9"/>
        <v>32.075000000000003</v>
      </c>
    </row>
    <row r="95" spans="1:31" x14ac:dyDescent="0.2">
      <c r="A95" s="1045">
        <v>42826</v>
      </c>
      <c r="B95">
        <v>4</v>
      </c>
      <c r="C95">
        <v>1</v>
      </c>
      <c r="D95" s="3">
        <f>'Compiled data 2000-2015'!$Y101</f>
        <v>28.951000000000001</v>
      </c>
      <c r="E95" s="3">
        <f>'Compiled data 2000-2015'!$Y466</f>
        <v>21.927</v>
      </c>
      <c r="F95" s="3">
        <f>'Compiled data 2000-2015'!$Y831</f>
        <v>23.193000000000001</v>
      </c>
      <c r="G95" s="3">
        <f>'Compiled data 2000-2015'!$Y1196</f>
        <v>25.663999999999998</v>
      </c>
      <c r="H95" s="3">
        <f>'Compiled data 2000-2015'!$Y1562</f>
        <v>24.913999999999998</v>
      </c>
      <c r="I95" s="3">
        <f>'Compiled data 2000-2015'!$Y1927</f>
        <v>24.233999999999998</v>
      </c>
      <c r="J95" s="3">
        <f>'Compiled data 2000-2015'!$Y2292</f>
        <v>24.85</v>
      </c>
      <c r="K95" s="3">
        <f>'Compiled data 2000-2015'!$Y2657</f>
        <v>25.986999999999998</v>
      </c>
      <c r="L95" s="3">
        <f>'Compiled data 2000-2015'!$Y3023</f>
        <v>21.844999999999999</v>
      </c>
      <c r="M95" s="3">
        <f>'Compiled data 2000-2015'!$Y3388</f>
        <v>25.750999999999998</v>
      </c>
      <c r="N95" s="3">
        <f>'Compiled data 2000-2015'!$Y3753</f>
        <v>23.119999999999997</v>
      </c>
      <c r="O95" s="3">
        <f>'Compiled data 2000-2015'!$Y4118</f>
        <v>21.5</v>
      </c>
      <c r="P95" s="3">
        <f>'Compiled data 2000-2015'!$Y4484</f>
        <v>24.55</v>
      </c>
      <c r="Q95" s="3">
        <f>'Compiled data 2000-2015'!$Y4849</f>
        <v>23.29</v>
      </c>
      <c r="R95" s="3">
        <f>'Compiled data 2000-2015'!$Y5214</f>
        <v>24.545750000000002</v>
      </c>
      <c r="S95" s="3">
        <v>26.983095238095238</v>
      </c>
      <c r="T95" s="3">
        <v>24.014666666666667</v>
      </c>
      <c r="U95" s="3">
        <v>25.774999999999999</v>
      </c>
      <c r="V95" s="3">
        <v>22.90975000000002</v>
      </c>
      <c r="W95" s="3">
        <v>25.325604569039999</v>
      </c>
      <c r="X95" s="3">
        <v>25.238448621879996</v>
      </c>
      <c r="Y95" s="3"/>
      <c r="AA95" s="1052">
        <f t="shared" si="5"/>
        <v>21.5</v>
      </c>
      <c r="AB95" s="1052">
        <f t="shared" si="6"/>
        <v>23.193000000000001</v>
      </c>
      <c r="AC95" s="1052">
        <f t="shared" si="7"/>
        <v>24.55</v>
      </c>
      <c r="AD95" s="1052">
        <f t="shared" si="8"/>
        <v>25.663999999999998</v>
      </c>
      <c r="AE95" s="1052">
        <f t="shared" si="9"/>
        <v>28.951000000000001</v>
      </c>
    </row>
    <row r="96" spans="1:31" x14ac:dyDescent="0.2">
      <c r="A96" s="1045">
        <v>42827</v>
      </c>
      <c r="B96">
        <v>4</v>
      </c>
      <c r="C96">
        <v>2</v>
      </c>
      <c r="D96" s="3">
        <f>'Compiled data 2000-2015'!$Y102</f>
        <v>26.17</v>
      </c>
      <c r="E96" s="3">
        <f>'Compiled data 2000-2015'!$Y467</f>
        <v>26.587999999999997</v>
      </c>
      <c r="F96" s="3">
        <f>'Compiled data 2000-2015'!$Y832</f>
        <v>26.237000000000002</v>
      </c>
      <c r="G96" s="3">
        <f>'Compiled data 2000-2015'!$Y1197</f>
        <v>26.45</v>
      </c>
      <c r="H96" s="3">
        <f>'Compiled data 2000-2015'!$Y1563</f>
        <v>23.92</v>
      </c>
      <c r="I96" s="3">
        <f>'Compiled data 2000-2015'!$Y1928</f>
        <v>22.353000000000002</v>
      </c>
      <c r="J96" s="3">
        <f>'Compiled data 2000-2015'!$Y2293</f>
        <v>24.804000000000002</v>
      </c>
      <c r="K96" s="3">
        <f>'Compiled data 2000-2015'!$Y2658</f>
        <v>27.968</v>
      </c>
      <c r="L96" s="3">
        <f>'Compiled data 2000-2015'!$Y3024</f>
        <v>23.875</v>
      </c>
      <c r="M96" s="3">
        <f>'Compiled data 2000-2015'!$Y3389</f>
        <v>28.202000000000002</v>
      </c>
      <c r="N96" s="3">
        <f>'Compiled data 2000-2015'!$Y3754</f>
        <v>22.619999999999997</v>
      </c>
      <c r="O96" s="3">
        <f>'Compiled data 2000-2015'!$Y4119</f>
        <v>22.44</v>
      </c>
      <c r="P96" s="3">
        <f>'Compiled data 2000-2015'!$Y4485</f>
        <v>24.63</v>
      </c>
      <c r="Q96" s="3">
        <f>'Compiled data 2000-2015'!$Y4850</f>
        <v>25.18</v>
      </c>
      <c r="R96" s="3">
        <f>'Compiled data 2000-2015'!$Y5215</f>
        <v>26.901949999999999</v>
      </c>
      <c r="S96" s="3">
        <v>26.203095238095237</v>
      </c>
      <c r="T96" s="3">
        <v>21.597000000000001</v>
      </c>
      <c r="U96" s="3">
        <v>24.704999999999998</v>
      </c>
      <c r="V96" s="3">
        <v>27.342749999999985</v>
      </c>
      <c r="W96" s="3">
        <v>31.005604569039978</v>
      </c>
      <c r="X96" s="3">
        <v>24.23206171304</v>
      </c>
      <c r="Y96" s="3"/>
      <c r="AA96" s="1052">
        <f t="shared" si="5"/>
        <v>21.597000000000001</v>
      </c>
      <c r="AB96" s="1052">
        <f t="shared" si="6"/>
        <v>23.92</v>
      </c>
      <c r="AC96" s="1052">
        <f t="shared" si="7"/>
        <v>25.18</v>
      </c>
      <c r="AD96" s="1052">
        <f t="shared" si="8"/>
        <v>26.587999999999997</v>
      </c>
      <c r="AE96" s="1052">
        <f t="shared" si="9"/>
        <v>31.005604569039978</v>
      </c>
    </row>
    <row r="97" spans="1:31" x14ac:dyDescent="0.2">
      <c r="A97" s="1045">
        <v>42828</v>
      </c>
      <c r="B97">
        <v>4</v>
      </c>
      <c r="C97">
        <v>3</v>
      </c>
      <c r="D97" s="3">
        <f>'Compiled data 2000-2015'!$Y103</f>
        <v>28.276</v>
      </c>
      <c r="E97" s="3">
        <f>'Compiled data 2000-2015'!$Y468</f>
        <v>24.255000000000003</v>
      </c>
      <c r="F97" s="3">
        <f>'Compiled data 2000-2015'!$Y833</f>
        <v>26.984999999999999</v>
      </c>
      <c r="G97" s="3">
        <f>'Compiled data 2000-2015'!$Y1198</f>
        <v>27.93</v>
      </c>
      <c r="H97" s="3">
        <f>'Compiled data 2000-2015'!$Y1564</f>
        <v>21.564</v>
      </c>
      <c r="I97" s="3">
        <f>'Compiled data 2000-2015'!$Y1929</f>
        <v>20.375</v>
      </c>
      <c r="J97" s="3">
        <f>'Compiled data 2000-2015'!$Y2294</f>
        <v>25.594000000000001</v>
      </c>
      <c r="K97" s="3">
        <f>'Compiled data 2000-2015'!$Y2659</f>
        <v>28.835999999999999</v>
      </c>
      <c r="L97" s="3">
        <f>'Compiled data 2000-2015'!$Y3025</f>
        <v>24.077999999999999</v>
      </c>
      <c r="M97" s="3">
        <f>'Compiled data 2000-2015'!$Y3390</f>
        <v>24.7</v>
      </c>
      <c r="N97" s="3">
        <f>'Compiled data 2000-2015'!$Y3755</f>
        <v>22.9</v>
      </c>
      <c r="O97" s="3">
        <f>'Compiled data 2000-2015'!$Y4120</f>
        <v>24.21</v>
      </c>
      <c r="P97" s="3">
        <f>'Compiled data 2000-2015'!$Y4486</f>
        <v>25.67</v>
      </c>
      <c r="Q97" s="3">
        <f>'Compiled data 2000-2015'!$Y4851</f>
        <v>24.62</v>
      </c>
      <c r="R97" s="3">
        <f>'Compiled data 2000-2015'!$Y5216</f>
        <v>25.323999999999998</v>
      </c>
      <c r="S97" s="3">
        <v>26.586624999999998</v>
      </c>
      <c r="T97" s="3">
        <v>23.262</v>
      </c>
      <c r="U97" s="3">
        <v>25.535</v>
      </c>
      <c r="V97" s="3">
        <v>22.829749999999997</v>
      </c>
      <c r="W97" s="3">
        <v>27.594604569040033</v>
      </c>
      <c r="X97" s="3">
        <v>25.209281972239999</v>
      </c>
      <c r="Y97" s="3"/>
      <c r="AA97" s="1052">
        <f t="shared" si="5"/>
        <v>20.375</v>
      </c>
      <c r="AB97" s="1052">
        <f t="shared" si="6"/>
        <v>24.077999999999999</v>
      </c>
      <c r="AC97" s="1052">
        <f t="shared" si="7"/>
        <v>25.209281972239999</v>
      </c>
      <c r="AD97" s="1052">
        <f t="shared" si="8"/>
        <v>26.586624999999998</v>
      </c>
      <c r="AE97" s="1052">
        <f t="shared" si="9"/>
        <v>28.835999999999999</v>
      </c>
    </row>
    <row r="98" spans="1:31" x14ac:dyDescent="0.2">
      <c r="A98" s="1045">
        <v>42829</v>
      </c>
      <c r="B98">
        <v>4</v>
      </c>
      <c r="C98">
        <v>4</v>
      </c>
      <c r="D98" s="3">
        <f>'Compiled data 2000-2015'!$Y104</f>
        <v>29.447999999999997</v>
      </c>
      <c r="E98" s="3">
        <f>'Compiled data 2000-2015'!$Y469</f>
        <v>26.315000000000001</v>
      </c>
      <c r="F98" s="3">
        <f>'Compiled data 2000-2015'!$Y834</f>
        <v>27.840999999999998</v>
      </c>
      <c r="G98" s="3">
        <f>'Compiled data 2000-2015'!$Y1199</f>
        <v>26.748000000000001</v>
      </c>
      <c r="H98" s="3">
        <f>'Compiled data 2000-2015'!$Y1565</f>
        <v>21.687000000000001</v>
      </c>
      <c r="I98" s="3">
        <f>'Compiled data 2000-2015'!$Y1930</f>
        <v>26.006</v>
      </c>
      <c r="J98" s="3">
        <f>'Compiled data 2000-2015'!$Y2295</f>
        <v>25.579000000000001</v>
      </c>
      <c r="K98" s="3">
        <f>'Compiled data 2000-2015'!$Y2660</f>
        <v>29.402999999999999</v>
      </c>
      <c r="L98" s="3">
        <f>'Compiled data 2000-2015'!$Y3026</f>
        <v>21.75</v>
      </c>
      <c r="M98" s="3">
        <f>'Compiled data 2000-2015'!$Y3391</f>
        <v>25.933</v>
      </c>
      <c r="N98" s="3">
        <f>'Compiled data 2000-2015'!$Y3756</f>
        <v>21.560000000000002</v>
      </c>
      <c r="O98" s="3">
        <f>'Compiled data 2000-2015'!$Y4121</f>
        <v>24.59</v>
      </c>
      <c r="P98" s="3">
        <f>'Compiled data 2000-2015'!$Y4487</f>
        <v>25.91</v>
      </c>
      <c r="Q98" s="3">
        <f>'Compiled data 2000-2015'!$Y4852</f>
        <v>23.798000000000002</v>
      </c>
      <c r="R98" s="3">
        <f>'Compiled data 2000-2015'!$Y5217</f>
        <v>24.136199999999999</v>
      </c>
      <c r="S98" s="3">
        <v>27.856625000000001</v>
      </c>
      <c r="T98" s="3">
        <v>24.747</v>
      </c>
      <c r="U98" s="3">
        <v>27.035</v>
      </c>
      <c r="V98" s="3">
        <v>24.43975</v>
      </c>
      <c r="W98" s="3">
        <v>28.27360456903995</v>
      </c>
      <c r="X98" s="3">
        <v>24.165995011319996</v>
      </c>
      <c r="Y98" s="3"/>
      <c r="AA98" s="1052">
        <f t="shared" si="5"/>
        <v>21.560000000000002</v>
      </c>
      <c r="AB98" s="1052">
        <f t="shared" si="6"/>
        <v>24.165995011319996</v>
      </c>
      <c r="AC98" s="1052">
        <f t="shared" si="7"/>
        <v>25.91</v>
      </c>
      <c r="AD98" s="1052">
        <f t="shared" si="8"/>
        <v>27.035</v>
      </c>
      <c r="AE98" s="1052">
        <f t="shared" si="9"/>
        <v>29.447999999999997</v>
      </c>
    </row>
    <row r="99" spans="1:31" x14ac:dyDescent="0.2">
      <c r="A99" s="1045">
        <v>42830</v>
      </c>
      <c r="B99">
        <v>4</v>
      </c>
      <c r="C99">
        <v>5</v>
      </c>
      <c r="D99" s="3">
        <f>'Compiled data 2000-2015'!$Y105</f>
        <v>27.738</v>
      </c>
      <c r="E99" s="3">
        <f>'Compiled data 2000-2015'!$Y470</f>
        <v>27.102</v>
      </c>
      <c r="F99" s="3">
        <f>'Compiled data 2000-2015'!$Y835</f>
        <v>26.774000000000001</v>
      </c>
      <c r="G99" s="3">
        <f>'Compiled data 2000-2015'!$Y1200</f>
        <v>24.610999999999997</v>
      </c>
      <c r="H99" s="3">
        <f>'Compiled data 2000-2015'!$Y1566</f>
        <v>25.538</v>
      </c>
      <c r="I99" s="3">
        <f>'Compiled data 2000-2015'!$Y1931</f>
        <v>24.281999999999996</v>
      </c>
      <c r="J99" s="3">
        <f>'Compiled data 2000-2015'!$Y2296</f>
        <v>26.950000000000003</v>
      </c>
      <c r="K99" s="3">
        <f>'Compiled data 2000-2015'!$Y2661</f>
        <v>28.271000000000001</v>
      </c>
      <c r="L99" s="3">
        <f>'Compiled data 2000-2015'!$Y3027</f>
        <v>22.21</v>
      </c>
      <c r="M99" s="3">
        <f>'Compiled data 2000-2015'!$Y3392</f>
        <v>27.222999999999999</v>
      </c>
      <c r="N99" s="3">
        <f>'Compiled data 2000-2015'!$Y3757</f>
        <v>25.301000000000002</v>
      </c>
      <c r="O99" s="3">
        <f>'Compiled data 2000-2015'!$Y4122</f>
        <v>23.69</v>
      </c>
      <c r="P99" s="3">
        <f>'Compiled data 2000-2015'!$Y4488</f>
        <v>25.61</v>
      </c>
      <c r="Q99" s="3">
        <f>'Compiled data 2000-2015'!$Y4853</f>
        <v>24.1174</v>
      </c>
      <c r="R99" s="3">
        <f>'Compiled data 2000-2015'!$Y5218</f>
        <v>24.786649999999998</v>
      </c>
      <c r="S99" s="3">
        <v>25.186625000000003</v>
      </c>
      <c r="T99" s="3">
        <v>23.647000000000002</v>
      </c>
      <c r="U99" s="3">
        <v>24.574999999999999</v>
      </c>
      <c r="V99" s="3">
        <v>24.269749999999998</v>
      </c>
      <c r="W99" s="3">
        <v>25.583154905560061</v>
      </c>
      <c r="X99" s="3">
        <v>24.739020465519999</v>
      </c>
      <c r="Y99" s="3"/>
      <c r="AA99" s="1052">
        <f t="shared" si="5"/>
        <v>22.21</v>
      </c>
      <c r="AB99" s="1052">
        <f t="shared" si="6"/>
        <v>24.281999999999996</v>
      </c>
      <c r="AC99" s="1052">
        <f t="shared" si="7"/>
        <v>25.186625000000003</v>
      </c>
      <c r="AD99" s="1052">
        <f t="shared" si="8"/>
        <v>26.774000000000001</v>
      </c>
      <c r="AE99" s="1052">
        <f t="shared" si="9"/>
        <v>28.271000000000001</v>
      </c>
    </row>
    <row r="100" spans="1:31" x14ac:dyDescent="0.2">
      <c r="A100" s="1045">
        <v>42831</v>
      </c>
      <c r="B100">
        <v>4</v>
      </c>
      <c r="C100">
        <v>6</v>
      </c>
      <c r="D100" s="3">
        <f>'Compiled data 2000-2015'!$Y106</f>
        <v>26.678999999999998</v>
      </c>
      <c r="E100" s="3">
        <f>'Compiled data 2000-2015'!$Y471</f>
        <v>26.641999999999999</v>
      </c>
      <c r="F100" s="3">
        <f>'Compiled data 2000-2015'!$Y836</f>
        <v>25.821000000000005</v>
      </c>
      <c r="G100" s="3">
        <f>'Compiled data 2000-2015'!$Y1201</f>
        <v>22.151</v>
      </c>
      <c r="H100" s="3">
        <f>'Compiled data 2000-2015'!$Y1567</f>
        <v>26.372</v>
      </c>
      <c r="I100" s="3">
        <f>'Compiled data 2000-2015'!$Y1932</f>
        <v>25.953999999999997</v>
      </c>
      <c r="J100" s="3">
        <f>'Compiled data 2000-2015'!$Y2297</f>
        <v>26.901</v>
      </c>
      <c r="K100" s="3">
        <f>'Compiled data 2000-2015'!$Y2662</f>
        <v>26.773</v>
      </c>
      <c r="L100" s="3">
        <f>'Compiled data 2000-2015'!$Y3028</f>
        <v>21.36</v>
      </c>
      <c r="M100" s="3">
        <f>'Compiled data 2000-2015'!$Y3393</f>
        <v>25.885999999999999</v>
      </c>
      <c r="N100" s="3">
        <f>'Compiled data 2000-2015'!$Y3758</f>
        <v>25.906000000000002</v>
      </c>
      <c r="O100" s="3">
        <f>'Compiled data 2000-2015'!$Y4123</f>
        <v>24.689999999999998</v>
      </c>
      <c r="P100" s="3">
        <f>'Compiled data 2000-2015'!$Y4489</f>
        <v>24.669999999999998</v>
      </c>
      <c r="Q100" s="3">
        <f>'Compiled data 2000-2015'!$Y4854</f>
        <v>24.574999999999999</v>
      </c>
      <c r="R100" s="3">
        <f>'Compiled data 2000-2015'!$Y5219</f>
        <v>24.005249999999997</v>
      </c>
      <c r="S100" s="3">
        <v>26.286625000000001</v>
      </c>
      <c r="T100" s="3">
        <v>23.957999999999998</v>
      </c>
      <c r="U100" s="3">
        <v>23.615000000000002</v>
      </c>
      <c r="V100" s="3">
        <v>23.909749999999999</v>
      </c>
      <c r="W100" s="3">
        <v>23.94381215472</v>
      </c>
      <c r="X100" s="3">
        <v>25.745613504800001</v>
      </c>
      <c r="Y100" s="3"/>
      <c r="AA100" s="1052">
        <f t="shared" si="5"/>
        <v>21.36</v>
      </c>
      <c r="AB100" s="1052">
        <f t="shared" si="6"/>
        <v>23.957999999999998</v>
      </c>
      <c r="AC100" s="1052">
        <f t="shared" si="7"/>
        <v>25.745613504800001</v>
      </c>
      <c r="AD100" s="1052">
        <f t="shared" si="8"/>
        <v>26.286625000000001</v>
      </c>
      <c r="AE100" s="1052">
        <f t="shared" si="9"/>
        <v>26.901</v>
      </c>
    </row>
    <row r="101" spans="1:31" x14ac:dyDescent="0.2">
      <c r="A101" s="1045">
        <v>42832</v>
      </c>
      <c r="B101">
        <v>4</v>
      </c>
      <c r="C101">
        <v>7</v>
      </c>
      <c r="D101" s="3">
        <f>'Compiled data 2000-2015'!$Y107</f>
        <v>30.681000000000001</v>
      </c>
      <c r="E101" s="3">
        <f>'Compiled data 2000-2015'!$Y472</f>
        <v>27.529999999999998</v>
      </c>
      <c r="F101" s="3">
        <f>'Compiled data 2000-2015'!$Y837</f>
        <v>25.249000000000002</v>
      </c>
      <c r="G101" s="3">
        <f>'Compiled data 2000-2015'!$Y1202</f>
        <v>25.49</v>
      </c>
      <c r="H101" s="3">
        <f>'Compiled data 2000-2015'!$Y1568</f>
        <v>26.489000000000001</v>
      </c>
      <c r="I101" s="3">
        <f>'Compiled data 2000-2015'!$Y1933</f>
        <v>25.913</v>
      </c>
      <c r="J101" s="3">
        <f>'Compiled data 2000-2015'!$Y2298</f>
        <v>26.983000000000001</v>
      </c>
      <c r="K101" s="3">
        <f>'Compiled data 2000-2015'!$Y2663</f>
        <v>27.487000000000002</v>
      </c>
      <c r="L101" s="3">
        <f>'Compiled data 2000-2015'!$Y3029</f>
        <v>21.28</v>
      </c>
      <c r="M101" s="3">
        <f>'Compiled data 2000-2015'!$Y3394</f>
        <v>26.167000000000002</v>
      </c>
      <c r="N101" s="3">
        <f>'Compiled data 2000-2015'!$Y3759</f>
        <v>25.794999999999998</v>
      </c>
      <c r="O101" s="3">
        <f>'Compiled data 2000-2015'!$Y4124</f>
        <v>24.81</v>
      </c>
      <c r="P101" s="3">
        <f>'Compiled data 2000-2015'!$Y4490</f>
        <v>24.31</v>
      </c>
      <c r="Q101" s="3">
        <f>'Compiled data 2000-2015'!$Y4855</f>
        <v>25.08</v>
      </c>
      <c r="R101" s="3">
        <f>'Compiled data 2000-2015'!$Y5220</f>
        <v>22.747050000000002</v>
      </c>
      <c r="S101" s="3">
        <v>26.526625000000003</v>
      </c>
      <c r="T101" s="3">
        <v>23.138999999999999</v>
      </c>
      <c r="U101" s="3">
        <v>25.025000000000002</v>
      </c>
      <c r="V101" s="3">
        <v>23.400857142857145</v>
      </c>
      <c r="W101" s="3">
        <v>24.293752310559999</v>
      </c>
      <c r="X101" s="3">
        <v>26.576563530840001</v>
      </c>
      <c r="Y101" s="3"/>
      <c r="AA101" s="1052">
        <f t="shared" si="5"/>
        <v>21.28</v>
      </c>
      <c r="AB101" s="1052">
        <f t="shared" si="6"/>
        <v>24.31</v>
      </c>
      <c r="AC101" s="1052">
        <f t="shared" si="7"/>
        <v>25.49</v>
      </c>
      <c r="AD101" s="1052">
        <f t="shared" si="8"/>
        <v>26.526625000000003</v>
      </c>
      <c r="AE101" s="1052">
        <f t="shared" si="9"/>
        <v>30.681000000000001</v>
      </c>
    </row>
    <row r="102" spans="1:31" x14ac:dyDescent="0.2">
      <c r="A102" s="1045">
        <v>42833</v>
      </c>
      <c r="B102">
        <v>4</v>
      </c>
      <c r="C102">
        <v>8</v>
      </c>
      <c r="D102" s="3">
        <f>'Compiled data 2000-2015'!$Y108</f>
        <v>26.77</v>
      </c>
      <c r="E102" s="3">
        <f>'Compiled data 2000-2015'!$Y473</f>
        <v>27.197000000000003</v>
      </c>
      <c r="F102" s="3">
        <f>'Compiled data 2000-2015'!$Y838</f>
        <v>24.904</v>
      </c>
      <c r="G102" s="3">
        <f>'Compiled data 2000-2015'!$Y1203</f>
        <v>23.211000000000002</v>
      </c>
      <c r="H102" s="3">
        <f>'Compiled data 2000-2015'!$Y1569</f>
        <v>27.600999999999999</v>
      </c>
      <c r="I102" s="3">
        <f>'Compiled data 2000-2015'!$Y1934</f>
        <v>24.244</v>
      </c>
      <c r="J102" s="3">
        <f>'Compiled data 2000-2015'!$Y2299</f>
        <v>24.872</v>
      </c>
      <c r="K102" s="3">
        <f>'Compiled data 2000-2015'!$Y2664</f>
        <v>25.488</v>
      </c>
      <c r="L102" s="3">
        <f>'Compiled data 2000-2015'!$Y3030</f>
        <v>23.66</v>
      </c>
      <c r="M102" s="3">
        <f>'Compiled data 2000-2015'!$Y3395</f>
        <v>26.098000000000003</v>
      </c>
      <c r="N102" s="3">
        <f>'Compiled data 2000-2015'!$Y3760</f>
        <v>23.557000000000002</v>
      </c>
      <c r="O102" s="3">
        <f>'Compiled data 2000-2015'!$Y4125</f>
        <v>26.36</v>
      </c>
      <c r="P102" s="3">
        <f>'Compiled data 2000-2015'!$Y4491</f>
        <v>23.28</v>
      </c>
      <c r="Q102" s="3">
        <f>'Compiled data 2000-2015'!$Y4856</f>
        <v>26.15</v>
      </c>
      <c r="R102" s="3">
        <f>'Compiled data 2000-2015'!$Y5221</f>
        <v>24.527749999999997</v>
      </c>
      <c r="S102" s="3">
        <v>28.016625000000001</v>
      </c>
      <c r="T102" s="3">
        <v>22.207999999999998</v>
      </c>
      <c r="U102" s="3">
        <v>25.929200000000002</v>
      </c>
      <c r="V102" s="3">
        <v>23.990857142857145</v>
      </c>
      <c r="W102" s="3">
        <v>26.925861817200001</v>
      </c>
      <c r="X102" s="3">
        <v>27.339711374519997</v>
      </c>
      <c r="Y102" s="3"/>
      <c r="AA102" s="1052">
        <f t="shared" si="5"/>
        <v>22.207999999999998</v>
      </c>
      <c r="AB102" s="1052">
        <f t="shared" si="6"/>
        <v>23.990857142857145</v>
      </c>
      <c r="AC102" s="1052">
        <f t="shared" si="7"/>
        <v>25.488</v>
      </c>
      <c r="AD102" s="1052">
        <f t="shared" si="8"/>
        <v>26.77</v>
      </c>
      <c r="AE102" s="1052">
        <f t="shared" si="9"/>
        <v>28.016625000000001</v>
      </c>
    </row>
    <row r="103" spans="1:31" x14ac:dyDescent="0.2">
      <c r="A103" s="1045">
        <v>42834</v>
      </c>
      <c r="B103">
        <v>4</v>
      </c>
      <c r="C103">
        <v>9</v>
      </c>
      <c r="D103" s="3">
        <f>'Compiled data 2000-2015'!$Y109</f>
        <v>23.378999999999998</v>
      </c>
      <c r="E103" s="3">
        <f>'Compiled data 2000-2015'!$Y474</f>
        <v>31.183</v>
      </c>
      <c r="F103" s="3">
        <f>'Compiled data 2000-2015'!$Y839</f>
        <v>27.989000000000001</v>
      </c>
      <c r="G103" s="3">
        <f>'Compiled data 2000-2015'!$Y1204</f>
        <v>23.639000000000003</v>
      </c>
      <c r="H103" s="3">
        <f>'Compiled data 2000-2015'!$Y1570</f>
        <v>27.626000000000001</v>
      </c>
      <c r="I103" s="3">
        <f>'Compiled data 2000-2015'!$Y1935</f>
        <v>25.588999999999999</v>
      </c>
      <c r="J103" s="3">
        <f>'Compiled data 2000-2015'!$Y2300</f>
        <v>22.038</v>
      </c>
      <c r="K103" s="3">
        <f>'Compiled data 2000-2015'!$Y2665</f>
        <v>26.152000000000001</v>
      </c>
      <c r="L103" s="3">
        <f>'Compiled data 2000-2015'!$Y3031</f>
        <v>23.5</v>
      </c>
      <c r="M103" s="3">
        <f>'Compiled data 2000-2015'!$Y3396</f>
        <v>22.45</v>
      </c>
      <c r="N103" s="3">
        <f>'Compiled data 2000-2015'!$Y3761</f>
        <v>24.506</v>
      </c>
      <c r="O103" s="3">
        <f>'Compiled data 2000-2015'!$Y4126</f>
        <v>22.35</v>
      </c>
      <c r="P103" s="3">
        <f>'Compiled data 2000-2015'!$Y4492</f>
        <v>25.299999999999997</v>
      </c>
      <c r="Q103" s="3">
        <f>'Compiled data 2000-2015'!$Y4857</f>
        <v>27.13</v>
      </c>
      <c r="R103" s="3">
        <f>'Compiled data 2000-2015'!$Y5222</f>
        <v>24.741349999999997</v>
      </c>
      <c r="S103" s="3">
        <v>26.756625000000003</v>
      </c>
      <c r="T103" s="3">
        <v>21.888285714285715</v>
      </c>
      <c r="U103" s="3">
        <v>24.7592</v>
      </c>
      <c r="V103" s="3">
        <v>23.380857142857142</v>
      </c>
      <c r="W103" s="3">
        <v>24.915839375640001</v>
      </c>
      <c r="X103" s="3">
        <v>24.982503063719999</v>
      </c>
      <c r="Y103" s="3"/>
      <c r="AA103" s="1052">
        <f t="shared" si="5"/>
        <v>21.888285714285715</v>
      </c>
      <c r="AB103" s="1052">
        <f t="shared" si="6"/>
        <v>23.380857142857142</v>
      </c>
      <c r="AC103" s="1052">
        <f t="shared" si="7"/>
        <v>24.7592</v>
      </c>
      <c r="AD103" s="1052">
        <f t="shared" si="8"/>
        <v>26.152000000000001</v>
      </c>
      <c r="AE103" s="1052">
        <f t="shared" si="9"/>
        <v>31.183</v>
      </c>
    </row>
    <row r="104" spans="1:31" x14ac:dyDescent="0.2">
      <c r="A104" s="1045">
        <v>42835</v>
      </c>
      <c r="B104">
        <v>4</v>
      </c>
      <c r="C104">
        <v>10</v>
      </c>
      <c r="D104" s="3">
        <f>'Compiled data 2000-2015'!$Y110</f>
        <v>26.405000000000001</v>
      </c>
      <c r="E104" s="3">
        <f>'Compiled data 2000-2015'!$Y475</f>
        <v>30.746999999999996</v>
      </c>
      <c r="F104" s="3">
        <f>'Compiled data 2000-2015'!$Y840</f>
        <v>24.103000000000002</v>
      </c>
      <c r="G104" s="3">
        <f>'Compiled data 2000-2015'!$Y1205</f>
        <v>24.091000000000001</v>
      </c>
      <c r="H104" s="3">
        <f>'Compiled data 2000-2015'!$Y1571</f>
        <v>23.928000000000001</v>
      </c>
      <c r="I104" s="3">
        <f>'Compiled data 2000-2015'!$Y1936</f>
        <v>26.001000000000001</v>
      </c>
      <c r="J104" s="3">
        <f>'Compiled data 2000-2015'!$Y2301</f>
        <v>25.631</v>
      </c>
      <c r="K104" s="3">
        <f>'Compiled data 2000-2015'!$Y2666</f>
        <v>27.096</v>
      </c>
      <c r="L104" s="3">
        <f>'Compiled data 2000-2015'!$Y3032</f>
        <v>23.912000000000003</v>
      </c>
      <c r="M104" s="3">
        <f>'Compiled data 2000-2015'!$Y3397</f>
        <v>26.108000000000001</v>
      </c>
      <c r="N104" s="3">
        <f>'Compiled data 2000-2015'!$Y3762</f>
        <v>24.540999999999997</v>
      </c>
      <c r="O104" s="3">
        <f>'Compiled data 2000-2015'!$Y4127</f>
        <v>22.810000000000002</v>
      </c>
      <c r="P104" s="3">
        <f>'Compiled data 2000-2015'!$Y4493</f>
        <v>25.490000000000002</v>
      </c>
      <c r="Q104" s="3">
        <f>'Compiled data 2000-2015'!$Y4858</f>
        <v>27.72</v>
      </c>
      <c r="R104" s="3">
        <f>'Compiled data 2000-2015'!$Y5223</f>
        <v>24.505849999999999</v>
      </c>
      <c r="S104" s="3">
        <v>26.986625</v>
      </c>
      <c r="T104" s="3">
        <v>23.118285714285715</v>
      </c>
      <c r="U104" s="3">
        <v>25.3292</v>
      </c>
      <c r="V104" s="3">
        <v>23.880857142857142</v>
      </c>
      <c r="W104" s="3">
        <v>27.58211407668</v>
      </c>
      <c r="X104" s="3">
        <v>21.173795738439999</v>
      </c>
      <c r="Y104" s="3"/>
      <c r="AA104" s="1052">
        <f t="shared" si="5"/>
        <v>21.173795738439999</v>
      </c>
      <c r="AB104" s="1052">
        <f t="shared" si="6"/>
        <v>23.928000000000001</v>
      </c>
      <c r="AC104" s="1052">
        <f t="shared" si="7"/>
        <v>25.3292</v>
      </c>
      <c r="AD104" s="1052">
        <f t="shared" si="8"/>
        <v>26.405000000000001</v>
      </c>
      <c r="AE104" s="1052">
        <f t="shared" si="9"/>
        <v>30.746999999999996</v>
      </c>
    </row>
    <row r="105" spans="1:31" x14ac:dyDescent="0.2">
      <c r="A105" s="1045">
        <v>42836</v>
      </c>
      <c r="B105">
        <v>4</v>
      </c>
      <c r="C105">
        <v>11</v>
      </c>
      <c r="D105" s="3">
        <f>'Compiled data 2000-2015'!$Y111</f>
        <v>29.485000000000003</v>
      </c>
      <c r="E105" s="3">
        <f>'Compiled data 2000-2015'!$Y476</f>
        <v>29.193999999999996</v>
      </c>
      <c r="F105" s="3">
        <f>'Compiled data 2000-2015'!$Y841</f>
        <v>30.321999999999999</v>
      </c>
      <c r="G105" s="3">
        <f>'Compiled data 2000-2015'!$Y1206</f>
        <v>23.759</v>
      </c>
      <c r="H105" s="3">
        <f>'Compiled data 2000-2015'!$Y1572</f>
        <v>22.099</v>
      </c>
      <c r="I105" s="3">
        <f>'Compiled data 2000-2015'!$Y1937</f>
        <v>24.682999999999996</v>
      </c>
      <c r="J105" s="3">
        <f>'Compiled data 2000-2015'!$Y2302</f>
        <v>26.881999999999998</v>
      </c>
      <c r="K105" s="3">
        <f>'Compiled data 2000-2015'!$Y2667</f>
        <v>26.716000000000001</v>
      </c>
      <c r="L105" s="3">
        <f>'Compiled data 2000-2015'!$Y3033</f>
        <v>25.21</v>
      </c>
      <c r="M105" s="3">
        <f>'Compiled data 2000-2015'!$Y3398</f>
        <v>24.154999999999998</v>
      </c>
      <c r="N105" s="3">
        <f>'Compiled data 2000-2015'!$Y3763</f>
        <v>23.927999999999997</v>
      </c>
      <c r="O105" s="3">
        <f>'Compiled data 2000-2015'!$Y4128</f>
        <v>25.3</v>
      </c>
      <c r="P105" s="3">
        <f>'Compiled data 2000-2015'!$Y4494</f>
        <v>25.59</v>
      </c>
      <c r="Q105" s="3">
        <f>'Compiled data 2000-2015'!$Y4859</f>
        <v>27.95</v>
      </c>
      <c r="R105" s="3">
        <f>'Compiled data 2000-2015'!$Y5224</f>
        <v>24.504199999999997</v>
      </c>
      <c r="S105" s="3">
        <v>26.917714285714286</v>
      </c>
      <c r="T105" s="3">
        <v>25.168285714285716</v>
      </c>
      <c r="U105" s="3">
        <v>27.199200000000001</v>
      </c>
      <c r="V105" s="3">
        <v>23.520857142857142</v>
      </c>
      <c r="W105" s="3">
        <v>26.467797816640001</v>
      </c>
      <c r="X105" s="3">
        <v>24.07544145284</v>
      </c>
      <c r="Y105" s="3"/>
      <c r="AA105" s="1052">
        <f t="shared" si="5"/>
        <v>22.099</v>
      </c>
      <c r="AB105" s="1052">
        <f t="shared" si="6"/>
        <v>24.154999999999998</v>
      </c>
      <c r="AC105" s="1052">
        <f t="shared" si="7"/>
        <v>25.3</v>
      </c>
      <c r="AD105" s="1052">
        <f t="shared" si="8"/>
        <v>26.917714285714286</v>
      </c>
      <c r="AE105" s="1052">
        <f t="shared" si="9"/>
        <v>30.321999999999999</v>
      </c>
    </row>
    <row r="106" spans="1:31" x14ac:dyDescent="0.2">
      <c r="A106" s="1045">
        <v>42837</v>
      </c>
      <c r="B106">
        <v>4</v>
      </c>
      <c r="C106">
        <v>12</v>
      </c>
      <c r="D106" s="3">
        <f>'Compiled data 2000-2015'!$Y112</f>
        <v>27.578000000000003</v>
      </c>
      <c r="E106" s="3">
        <f>'Compiled data 2000-2015'!$Y477</f>
        <v>31.335000000000001</v>
      </c>
      <c r="F106" s="3">
        <f>'Compiled data 2000-2015'!$Y842</f>
        <v>25.338999999999999</v>
      </c>
      <c r="G106" s="3">
        <f>'Compiled data 2000-2015'!$Y1207</f>
        <v>22.865000000000002</v>
      </c>
      <c r="H106" s="3">
        <f>'Compiled data 2000-2015'!$Y1573</f>
        <v>23.802</v>
      </c>
      <c r="I106" s="3">
        <f>'Compiled data 2000-2015'!$Y1938</f>
        <v>26.056000000000001</v>
      </c>
      <c r="J106" s="3">
        <f>'Compiled data 2000-2015'!$Y2303</f>
        <v>26.831</v>
      </c>
      <c r="K106" s="3">
        <f>'Compiled data 2000-2015'!$Y2668</f>
        <v>25.521999999999998</v>
      </c>
      <c r="L106" s="3">
        <f>'Compiled data 2000-2015'!$Y3034</f>
        <v>22.662000000000003</v>
      </c>
      <c r="M106" s="3">
        <f>'Compiled data 2000-2015'!$Y3399</f>
        <v>22.978000000000002</v>
      </c>
      <c r="N106" s="3">
        <f>'Compiled data 2000-2015'!$Y3764</f>
        <v>24.731999999999999</v>
      </c>
      <c r="O106" s="3">
        <f>'Compiled data 2000-2015'!$Y4129</f>
        <v>25.25</v>
      </c>
      <c r="P106" s="3">
        <f>'Compiled data 2000-2015'!$Y4495</f>
        <v>25.43</v>
      </c>
      <c r="Q106" s="3">
        <f>'Compiled data 2000-2015'!$Y4860</f>
        <v>26.465</v>
      </c>
      <c r="R106" s="3">
        <f>'Compiled data 2000-2015'!$Y5225</f>
        <v>25.444649999999999</v>
      </c>
      <c r="S106" s="3">
        <v>27.437714285714282</v>
      </c>
      <c r="T106" s="3">
        <v>24.298285714285715</v>
      </c>
      <c r="U106" s="3">
        <v>27.469200000000001</v>
      </c>
      <c r="V106" s="3">
        <v>23.910857142857143</v>
      </c>
      <c r="W106" s="3">
        <v>25.584994076880001</v>
      </c>
      <c r="X106" s="3">
        <v>23.478007271199999</v>
      </c>
      <c r="Y106" s="3"/>
      <c r="AA106" s="1052">
        <f t="shared" si="5"/>
        <v>22.662000000000003</v>
      </c>
      <c r="AB106" s="1052">
        <f t="shared" si="6"/>
        <v>23.910857142857143</v>
      </c>
      <c r="AC106" s="1052">
        <f t="shared" si="7"/>
        <v>25.43</v>
      </c>
      <c r="AD106" s="1052">
        <f t="shared" si="8"/>
        <v>26.465</v>
      </c>
      <c r="AE106" s="1052">
        <f t="shared" si="9"/>
        <v>31.335000000000001</v>
      </c>
    </row>
    <row r="107" spans="1:31" x14ac:dyDescent="0.2">
      <c r="A107" s="1045">
        <v>42838</v>
      </c>
      <c r="B107">
        <v>4</v>
      </c>
      <c r="C107">
        <v>13</v>
      </c>
      <c r="D107" s="3">
        <f>'Compiled data 2000-2015'!$Y113</f>
        <v>25.035999999999998</v>
      </c>
      <c r="E107" s="3">
        <f>'Compiled data 2000-2015'!$Y478</f>
        <v>29.316000000000003</v>
      </c>
      <c r="F107" s="3">
        <f>'Compiled data 2000-2015'!$Y843</f>
        <v>27.519000000000002</v>
      </c>
      <c r="G107" s="3">
        <f>'Compiled data 2000-2015'!$Y1208</f>
        <v>21.245999999999999</v>
      </c>
      <c r="H107" s="3">
        <f>'Compiled data 2000-2015'!$Y1574</f>
        <v>23.561</v>
      </c>
      <c r="I107" s="3">
        <f>'Compiled data 2000-2015'!$Y1939</f>
        <v>23.931000000000001</v>
      </c>
      <c r="J107" s="3">
        <f>'Compiled data 2000-2015'!$Y2304</f>
        <v>29.107999999999997</v>
      </c>
      <c r="K107" s="3">
        <f>'Compiled data 2000-2015'!$Y2669</f>
        <v>27.278999999999996</v>
      </c>
      <c r="L107" s="3">
        <f>'Compiled data 2000-2015'!$Y3035</f>
        <v>22.73</v>
      </c>
      <c r="M107" s="3">
        <f>'Compiled data 2000-2015'!$Y3400</f>
        <v>24.655000000000001</v>
      </c>
      <c r="N107" s="3">
        <f>'Compiled data 2000-2015'!$Y3765</f>
        <v>25.310000000000002</v>
      </c>
      <c r="O107" s="3">
        <f>'Compiled data 2000-2015'!$Y4130</f>
        <v>24.79</v>
      </c>
      <c r="P107" s="3">
        <f>'Compiled data 2000-2015'!$Y4496</f>
        <v>26.72</v>
      </c>
      <c r="Q107" s="3">
        <f>'Compiled data 2000-2015'!$Y4861</f>
        <v>25.747999999999998</v>
      </c>
      <c r="R107" s="3">
        <f>'Compiled data 2000-2015'!$Y5226</f>
        <v>24.541349999999998</v>
      </c>
      <c r="S107" s="3">
        <v>26.997714285714284</v>
      </c>
      <c r="T107" s="3">
        <v>24.148285714285716</v>
      </c>
      <c r="U107" s="3">
        <v>27.062899999999999</v>
      </c>
      <c r="V107" s="3">
        <v>24.860857142857142</v>
      </c>
      <c r="W107" s="3">
        <v>23.784156258639999</v>
      </c>
      <c r="X107" s="3">
        <v>23.881119167519998</v>
      </c>
      <c r="Y107" s="3"/>
      <c r="AA107" s="1052">
        <f t="shared" si="5"/>
        <v>21.245999999999999</v>
      </c>
      <c r="AB107" s="1052">
        <f t="shared" si="6"/>
        <v>23.931000000000001</v>
      </c>
      <c r="AC107" s="1052">
        <f t="shared" si="7"/>
        <v>24.860857142857142</v>
      </c>
      <c r="AD107" s="1052">
        <f t="shared" si="8"/>
        <v>26.997714285714284</v>
      </c>
      <c r="AE107" s="1052">
        <f t="shared" si="9"/>
        <v>29.316000000000003</v>
      </c>
    </row>
    <row r="108" spans="1:31" x14ac:dyDescent="0.2">
      <c r="A108" s="1045">
        <v>42839</v>
      </c>
      <c r="B108">
        <v>4</v>
      </c>
      <c r="C108">
        <v>14</v>
      </c>
      <c r="D108" s="3">
        <f>'Compiled data 2000-2015'!$Y114</f>
        <v>27.595000000000002</v>
      </c>
      <c r="E108" s="3">
        <f>'Compiled data 2000-2015'!$Y479</f>
        <v>27.721999999999998</v>
      </c>
      <c r="F108" s="3">
        <f>'Compiled data 2000-2015'!$Y844</f>
        <v>27.798999999999996</v>
      </c>
      <c r="G108" s="3">
        <f>'Compiled data 2000-2015'!$Y1209</f>
        <v>25.515000000000001</v>
      </c>
      <c r="H108" s="3">
        <f>'Compiled data 2000-2015'!$Y1575</f>
        <v>22.774000000000001</v>
      </c>
      <c r="I108" s="3">
        <f>'Compiled data 2000-2015'!$Y1940</f>
        <v>25.256</v>
      </c>
      <c r="J108" s="3">
        <f>'Compiled data 2000-2015'!$Y2305</f>
        <v>27.201000000000001</v>
      </c>
      <c r="K108" s="3">
        <f>'Compiled data 2000-2015'!$Y2670</f>
        <v>26.061</v>
      </c>
      <c r="L108" s="3">
        <f>'Compiled data 2000-2015'!$Y3036</f>
        <v>21.619</v>
      </c>
      <c r="M108" s="3">
        <f>'Compiled data 2000-2015'!$Y3401</f>
        <v>26.243000000000002</v>
      </c>
      <c r="N108" s="3">
        <f>'Compiled data 2000-2015'!$Y3766</f>
        <v>24.747</v>
      </c>
      <c r="O108" s="3">
        <f>'Compiled data 2000-2015'!$Y4131</f>
        <v>24.89</v>
      </c>
      <c r="P108" s="3">
        <f>'Compiled data 2000-2015'!$Y4497</f>
        <v>25.669999999999998</v>
      </c>
      <c r="Q108" s="3">
        <f>'Compiled data 2000-2015'!$Y4862</f>
        <v>25.589999999999996</v>
      </c>
      <c r="R108" s="3">
        <f>'Compiled data 2000-2015'!$Y5227</f>
        <v>25.005599999999998</v>
      </c>
      <c r="S108" s="3">
        <v>27.577714285714283</v>
      </c>
      <c r="T108" s="3">
        <v>24.268285714285714</v>
      </c>
      <c r="U108" s="3">
        <v>27.895400000000002</v>
      </c>
      <c r="V108" s="3">
        <v>25.317333333333334</v>
      </c>
      <c r="W108" s="3">
        <v>24.463393245599999</v>
      </c>
      <c r="X108" s="3">
        <v>26.46115657012</v>
      </c>
      <c r="Y108" s="3"/>
      <c r="AA108" s="1052">
        <f t="shared" si="5"/>
        <v>21.619</v>
      </c>
      <c r="AB108" s="1052">
        <f t="shared" si="6"/>
        <v>24.89</v>
      </c>
      <c r="AC108" s="1052">
        <f t="shared" si="7"/>
        <v>25.589999999999996</v>
      </c>
      <c r="AD108" s="1052">
        <f t="shared" si="8"/>
        <v>27.201000000000001</v>
      </c>
      <c r="AE108" s="1052">
        <f t="shared" si="9"/>
        <v>27.895400000000002</v>
      </c>
    </row>
    <row r="109" spans="1:31" x14ac:dyDescent="0.2">
      <c r="A109" s="1045">
        <v>42840</v>
      </c>
      <c r="B109">
        <v>4</v>
      </c>
      <c r="C109">
        <v>15</v>
      </c>
      <c r="D109" s="3">
        <f>'Compiled data 2000-2015'!$Y115</f>
        <v>25.033000000000001</v>
      </c>
      <c r="E109" s="3">
        <f>'Compiled data 2000-2015'!$Y480</f>
        <v>24.626000000000001</v>
      </c>
      <c r="F109" s="3">
        <f>'Compiled data 2000-2015'!$Y845</f>
        <v>28.480999999999998</v>
      </c>
      <c r="G109" s="3">
        <f>'Compiled data 2000-2015'!$Y1210</f>
        <v>25.660999999999998</v>
      </c>
      <c r="H109" s="3">
        <f>'Compiled data 2000-2015'!$Y1576</f>
        <v>26.326000000000001</v>
      </c>
      <c r="I109" s="3">
        <f>'Compiled data 2000-2015'!$Y1941</f>
        <v>24.490000000000002</v>
      </c>
      <c r="J109" s="3">
        <f>'Compiled data 2000-2015'!$Y2306</f>
        <v>29.657</v>
      </c>
      <c r="K109" s="3">
        <f>'Compiled data 2000-2015'!$Y2671</f>
        <v>26.228999999999999</v>
      </c>
      <c r="L109" s="3">
        <f>'Compiled data 2000-2015'!$Y3037</f>
        <v>22.369</v>
      </c>
      <c r="M109" s="3">
        <f>'Compiled data 2000-2015'!$Y3402</f>
        <v>25.228000000000002</v>
      </c>
      <c r="N109" s="3">
        <f>'Compiled data 2000-2015'!$Y3767</f>
        <v>24.298999999999999</v>
      </c>
      <c r="O109" s="3">
        <f>'Compiled data 2000-2015'!$Y4132</f>
        <v>23.16</v>
      </c>
      <c r="P109" s="3">
        <f>'Compiled data 2000-2015'!$Y4498</f>
        <v>26.37</v>
      </c>
      <c r="Q109" s="3">
        <f>'Compiled data 2000-2015'!$Y4863</f>
        <v>24.94</v>
      </c>
      <c r="R109" s="3">
        <f>'Compiled data 2000-2015'!$Y5228</f>
        <v>23.953499999999998</v>
      </c>
      <c r="S109" s="3">
        <v>25.197714285714287</v>
      </c>
      <c r="T109" s="3">
        <v>24.088285714285714</v>
      </c>
      <c r="U109" s="3">
        <v>27.755399999999998</v>
      </c>
      <c r="V109" s="3">
        <v>23.527333333333335</v>
      </c>
      <c r="W109" s="3">
        <v>25.8366472718</v>
      </c>
      <c r="X109" s="3">
        <v>28.494851946999997</v>
      </c>
      <c r="Y109" s="3"/>
      <c r="AA109" s="1052">
        <f t="shared" si="5"/>
        <v>22.369</v>
      </c>
      <c r="AB109" s="1052">
        <f t="shared" si="6"/>
        <v>24.298999999999999</v>
      </c>
      <c r="AC109" s="1052">
        <f t="shared" si="7"/>
        <v>25.197714285714287</v>
      </c>
      <c r="AD109" s="1052">
        <f t="shared" si="8"/>
        <v>26.326000000000001</v>
      </c>
      <c r="AE109" s="1052">
        <f t="shared" si="9"/>
        <v>29.657</v>
      </c>
    </row>
    <row r="110" spans="1:31" x14ac:dyDescent="0.2">
      <c r="A110" s="1045">
        <v>42841</v>
      </c>
      <c r="B110">
        <v>4</v>
      </c>
      <c r="C110">
        <v>16</v>
      </c>
      <c r="D110" s="3">
        <f>'Compiled data 2000-2015'!$Y116</f>
        <v>22.813000000000002</v>
      </c>
      <c r="E110" s="3">
        <f>'Compiled data 2000-2015'!$Y481</f>
        <v>28.302999999999997</v>
      </c>
      <c r="F110" s="3">
        <f>'Compiled data 2000-2015'!$Y846</f>
        <v>30.852999999999998</v>
      </c>
      <c r="G110" s="3">
        <f>'Compiled data 2000-2015'!$Y1211</f>
        <v>28.186999999999998</v>
      </c>
      <c r="H110" s="3">
        <f>'Compiled data 2000-2015'!$Y1577</f>
        <v>25.164999999999999</v>
      </c>
      <c r="I110" s="3">
        <f>'Compiled data 2000-2015'!$Y1942</f>
        <v>23.405999999999999</v>
      </c>
      <c r="J110" s="3">
        <f>'Compiled data 2000-2015'!$Y2307</f>
        <v>30.561</v>
      </c>
      <c r="K110" s="3">
        <f>'Compiled data 2000-2015'!$Y2672</f>
        <v>26.596</v>
      </c>
      <c r="L110" s="3">
        <f>'Compiled data 2000-2015'!$Y3038</f>
        <v>23.43</v>
      </c>
      <c r="M110" s="3">
        <f>'Compiled data 2000-2015'!$Y3403</f>
        <v>26.158999999999999</v>
      </c>
      <c r="N110" s="3">
        <f>'Compiled data 2000-2015'!$Y3768</f>
        <v>25.175999999999998</v>
      </c>
      <c r="O110" s="3">
        <f>'Compiled data 2000-2015'!$Y4133</f>
        <v>24.220000000000002</v>
      </c>
      <c r="P110" s="3">
        <f>'Compiled data 2000-2015'!$Y4499</f>
        <v>27.92</v>
      </c>
      <c r="Q110" s="3">
        <f>'Compiled data 2000-2015'!$Y4864</f>
        <v>27.28</v>
      </c>
      <c r="R110" s="3">
        <f>'Compiled data 2000-2015'!$Y5229</f>
        <v>23.645599999999995</v>
      </c>
      <c r="S110" s="3">
        <v>24.537714285714284</v>
      </c>
      <c r="T110" s="3">
        <v>24.045142857142853</v>
      </c>
      <c r="U110" s="3">
        <v>27.345400000000001</v>
      </c>
      <c r="V110" s="3">
        <v>24.298499999999997</v>
      </c>
      <c r="W110" s="3">
        <v>25.29490431064</v>
      </c>
      <c r="X110" s="3">
        <v>27.86862253772</v>
      </c>
      <c r="Y110" s="3"/>
      <c r="AA110" s="1052">
        <f t="shared" si="5"/>
        <v>22.813000000000002</v>
      </c>
      <c r="AB110" s="1052">
        <f t="shared" si="6"/>
        <v>24.220000000000002</v>
      </c>
      <c r="AC110" s="1052">
        <f t="shared" si="7"/>
        <v>25.29490431064</v>
      </c>
      <c r="AD110" s="1052">
        <f t="shared" si="8"/>
        <v>27.86862253772</v>
      </c>
      <c r="AE110" s="1052">
        <f t="shared" si="9"/>
        <v>30.852999999999998</v>
      </c>
    </row>
    <row r="111" spans="1:31" x14ac:dyDescent="0.2">
      <c r="A111" s="1045">
        <v>42842</v>
      </c>
      <c r="B111">
        <v>4</v>
      </c>
      <c r="C111">
        <v>17</v>
      </c>
      <c r="D111" s="3">
        <f>'Compiled data 2000-2015'!$Y117</f>
        <v>29.031000000000002</v>
      </c>
      <c r="E111" s="3">
        <f>'Compiled data 2000-2015'!$Y482</f>
        <v>25.201999999999998</v>
      </c>
      <c r="F111" s="3">
        <f>'Compiled data 2000-2015'!$Y847</f>
        <v>33.222999999999999</v>
      </c>
      <c r="G111" s="3">
        <f>'Compiled data 2000-2015'!$Y1212</f>
        <v>26.207000000000001</v>
      </c>
      <c r="H111" s="3">
        <f>'Compiled data 2000-2015'!$Y1578</f>
        <v>26.434999999999999</v>
      </c>
      <c r="I111" s="3">
        <f>'Compiled data 2000-2015'!$Y1943</f>
        <v>24.027000000000001</v>
      </c>
      <c r="J111" s="3">
        <f>'Compiled data 2000-2015'!$Y2308</f>
        <v>27.18</v>
      </c>
      <c r="K111" s="3">
        <f>'Compiled data 2000-2015'!$Y2673</f>
        <v>28.986000000000001</v>
      </c>
      <c r="L111" s="3">
        <f>'Compiled data 2000-2015'!$Y3039</f>
        <v>23.253</v>
      </c>
      <c r="M111" s="3">
        <f>'Compiled data 2000-2015'!$Y3404</f>
        <v>25.723000000000003</v>
      </c>
      <c r="N111" s="3">
        <f>'Compiled data 2000-2015'!$Y3769</f>
        <v>25.869</v>
      </c>
      <c r="O111" s="3">
        <f>'Compiled data 2000-2015'!$Y4134</f>
        <v>25.14</v>
      </c>
      <c r="P111" s="3">
        <f>'Compiled data 2000-2015'!$Y4500</f>
        <v>28.96</v>
      </c>
      <c r="Q111" s="3">
        <f>'Compiled data 2000-2015'!$Y4865</f>
        <v>27.704999999999998</v>
      </c>
      <c r="R111" s="3">
        <f>'Compiled data 2000-2015'!$Y5230</f>
        <v>24.51455</v>
      </c>
      <c r="S111" s="3">
        <v>25.887714285714285</v>
      </c>
      <c r="T111" s="3">
        <v>25.205142857142857</v>
      </c>
      <c r="U111" s="3">
        <v>26.8154</v>
      </c>
      <c r="V111" s="3">
        <v>23.278166666666664</v>
      </c>
      <c r="W111" s="3">
        <v>24.363450700079902</v>
      </c>
      <c r="X111" s="3">
        <v>23.465007582680002</v>
      </c>
      <c r="Y111" s="3"/>
      <c r="AA111" s="1052">
        <f t="shared" si="5"/>
        <v>23.253</v>
      </c>
      <c r="AB111" s="1052">
        <f t="shared" si="6"/>
        <v>24.51455</v>
      </c>
      <c r="AC111" s="1052">
        <f t="shared" si="7"/>
        <v>25.869</v>
      </c>
      <c r="AD111" s="1052">
        <f t="shared" si="8"/>
        <v>27.18</v>
      </c>
      <c r="AE111" s="1052">
        <f t="shared" si="9"/>
        <v>33.222999999999999</v>
      </c>
    </row>
    <row r="112" spans="1:31" x14ac:dyDescent="0.2">
      <c r="A112" s="1045">
        <v>42843</v>
      </c>
      <c r="B112">
        <v>4</v>
      </c>
      <c r="C112">
        <v>18</v>
      </c>
      <c r="D112" s="3">
        <f>'Compiled data 2000-2015'!$Y118</f>
        <v>24.036999999999999</v>
      </c>
      <c r="E112" s="3">
        <f>'Compiled data 2000-2015'!$Y483</f>
        <v>29.145</v>
      </c>
      <c r="F112" s="3">
        <f>'Compiled data 2000-2015'!$Y848</f>
        <v>33.299999999999997</v>
      </c>
      <c r="G112" s="3">
        <f>'Compiled data 2000-2015'!$Y1213</f>
        <v>23.126999999999999</v>
      </c>
      <c r="H112" s="3">
        <f>'Compiled data 2000-2015'!$Y1579</f>
        <v>25.286000000000001</v>
      </c>
      <c r="I112" s="3">
        <f>'Compiled data 2000-2015'!$Y1944</f>
        <v>25.734999999999999</v>
      </c>
      <c r="J112" s="3">
        <f>'Compiled data 2000-2015'!$Y2309</f>
        <v>25.847000000000001</v>
      </c>
      <c r="K112" s="3">
        <f>'Compiled data 2000-2015'!$Y2674</f>
        <v>27.698</v>
      </c>
      <c r="L112" s="3">
        <f>'Compiled data 2000-2015'!$Y3040</f>
        <v>23.709</v>
      </c>
      <c r="M112" s="3">
        <f>'Compiled data 2000-2015'!$Y3405</f>
        <v>26.124000000000002</v>
      </c>
      <c r="N112" s="3">
        <f>'Compiled data 2000-2015'!$Y3770</f>
        <v>24.242000000000001</v>
      </c>
      <c r="O112" s="3">
        <f>'Compiled data 2000-2015'!$Y4135</f>
        <v>25.05</v>
      </c>
      <c r="P112" s="3">
        <f>'Compiled data 2000-2015'!$Y4501</f>
        <v>27.1</v>
      </c>
      <c r="Q112" s="3">
        <f>'Compiled data 2000-2015'!$Y4866</f>
        <v>27.844999999999999</v>
      </c>
      <c r="R112" s="3">
        <f>'Compiled data 2000-2015'!$Y5231</f>
        <v>23.430700000000002</v>
      </c>
      <c r="S112" s="3">
        <v>26.989428571428572</v>
      </c>
      <c r="T112" s="3">
        <v>23.585142857142856</v>
      </c>
      <c r="U112" s="3">
        <v>27.475400000000004</v>
      </c>
      <c r="V112" s="3">
        <v>24.918166666666664</v>
      </c>
      <c r="W112" s="3">
        <v>25.594729557519997</v>
      </c>
      <c r="X112" s="3">
        <v>23.399654179440002</v>
      </c>
      <c r="Y112" s="3"/>
      <c r="AA112" s="1052">
        <f t="shared" si="5"/>
        <v>23.126999999999999</v>
      </c>
      <c r="AB112" s="1052">
        <f t="shared" si="6"/>
        <v>24.036999999999999</v>
      </c>
      <c r="AC112" s="1052">
        <f t="shared" si="7"/>
        <v>25.594729557519997</v>
      </c>
      <c r="AD112" s="1052">
        <f t="shared" si="8"/>
        <v>27.1</v>
      </c>
      <c r="AE112" s="1052">
        <f t="shared" si="9"/>
        <v>33.299999999999997</v>
      </c>
    </row>
    <row r="113" spans="1:31" x14ac:dyDescent="0.2">
      <c r="A113" s="1045">
        <v>42844</v>
      </c>
      <c r="B113">
        <v>4</v>
      </c>
      <c r="C113">
        <v>19</v>
      </c>
      <c r="D113" s="3">
        <f>'Compiled data 2000-2015'!$Y119</f>
        <v>27.678999999999998</v>
      </c>
      <c r="E113" s="3">
        <f>'Compiled data 2000-2015'!$Y484</f>
        <v>25.606999999999999</v>
      </c>
      <c r="F113" s="3">
        <f>'Compiled data 2000-2015'!$Y849</f>
        <v>34.021000000000001</v>
      </c>
      <c r="G113" s="3">
        <f>'Compiled data 2000-2015'!$Y1214</f>
        <v>20.510999999999999</v>
      </c>
      <c r="H113" s="3">
        <f>'Compiled data 2000-2015'!$Y1580</f>
        <v>29.241</v>
      </c>
      <c r="I113" s="3">
        <f>'Compiled data 2000-2015'!$Y1945</f>
        <v>27.507999999999999</v>
      </c>
      <c r="J113" s="3">
        <f>'Compiled data 2000-2015'!$Y2310</f>
        <v>27.100999999999999</v>
      </c>
      <c r="K113" s="3">
        <f>'Compiled data 2000-2015'!$Y2675</f>
        <v>28.102</v>
      </c>
      <c r="L113" s="3">
        <f>'Compiled data 2000-2015'!$Y3041</f>
        <v>23.090000000000003</v>
      </c>
      <c r="M113" s="3">
        <f>'Compiled data 2000-2015'!$Y3406</f>
        <v>26.18</v>
      </c>
      <c r="N113" s="3">
        <f>'Compiled data 2000-2015'!$Y3771</f>
        <v>25.770000000000003</v>
      </c>
      <c r="O113" s="3">
        <f>'Compiled data 2000-2015'!$Y4136</f>
        <v>26.09</v>
      </c>
      <c r="P113" s="3">
        <f>'Compiled data 2000-2015'!$Y4502</f>
        <v>27.39</v>
      </c>
      <c r="Q113" s="3">
        <f>'Compiled data 2000-2015'!$Y4867</f>
        <v>27.030999999999999</v>
      </c>
      <c r="R113" s="3">
        <f>'Compiled data 2000-2015'!$Y5232</f>
        <v>23.11045</v>
      </c>
      <c r="S113" s="3">
        <v>27.08942857142857</v>
      </c>
      <c r="T113" s="3">
        <v>25.675142857142855</v>
      </c>
      <c r="U113" s="3">
        <v>27.735400000000002</v>
      </c>
      <c r="V113" s="3">
        <v>25.348166666666664</v>
      </c>
      <c r="W113" s="3">
        <v>24.191542544520001</v>
      </c>
      <c r="X113" s="3">
        <v>21.548357400399997</v>
      </c>
      <c r="Y113" s="3"/>
      <c r="AA113" s="1052">
        <f t="shared" si="5"/>
        <v>20.510999999999999</v>
      </c>
      <c r="AB113" s="1052">
        <f t="shared" si="6"/>
        <v>25.348166666666664</v>
      </c>
      <c r="AC113" s="1052">
        <f t="shared" si="7"/>
        <v>26.18</v>
      </c>
      <c r="AD113" s="1052">
        <f t="shared" si="8"/>
        <v>27.507999999999999</v>
      </c>
      <c r="AE113" s="1052">
        <f t="shared" si="9"/>
        <v>34.021000000000001</v>
      </c>
    </row>
    <row r="114" spans="1:31" x14ac:dyDescent="0.2">
      <c r="A114" s="1045">
        <v>42845</v>
      </c>
      <c r="B114">
        <v>4</v>
      </c>
      <c r="C114">
        <v>20</v>
      </c>
      <c r="D114" s="3">
        <f>'Compiled data 2000-2015'!$Y120</f>
        <v>25.867000000000001</v>
      </c>
      <c r="E114" s="3">
        <f>'Compiled data 2000-2015'!$Y485</f>
        <v>29.262999999999998</v>
      </c>
      <c r="F114" s="3">
        <f>'Compiled data 2000-2015'!$Y850</f>
        <v>29.283000000000001</v>
      </c>
      <c r="G114" s="3">
        <f>'Compiled data 2000-2015'!$Y1215</f>
        <v>22.795999999999999</v>
      </c>
      <c r="H114" s="3">
        <f>'Compiled data 2000-2015'!$Y1581</f>
        <v>29.382000000000001</v>
      </c>
      <c r="I114" s="3">
        <f>'Compiled data 2000-2015'!$Y1946</f>
        <v>27.724</v>
      </c>
      <c r="J114" s="3">
        <f>'Compiled data 2000-2015'!$Y2311</f>
        <v>32.357000000000006</v>
      </c>
      <c r="K114" s="3">
        <f>'Compiled data 2000-2015'!$Y2676</f>
        <v>29.195</v>
      </c>
      <c r="L114" s="3">
        <f>'Compiled data 2000-2015'!$Y3042</f>
        <v>22.572000000000003</v>
      </c>
      <c r="M114" s="3">
        <f>'Compiled data 2000-2015'!$Y3407</f>
        <v>26.378</v>
      </c>
      <c r="N114" s="3">
        <f>'Compiled data 2000-2015'!$Y3772</f>
        <v>25.503</v>
      </c>
      <c r="O114" s="3">
        <f>'Compiled data 2000-2015'!$Y4137</f>
        <v>28.62</v>
      </c>
      <c r="P114" s="3">
        <f>'Compiled data 2000-2015'!$Y4503</f>
        <v>28.15</v>
      </c>
      <c r="Q114" s="3">
        <f>'Compiled data 2000-2015'!$Y4868</f>
        <v>25.631</v>
      </c>
      <c r="R114" s="3">
        <f>'Compiled data 2000-2015'!$Y5233</f>
        <v>22.50545</v>
      </c>
      <c r="S114" s="3">
        <v>24.019428571428573</v>
      </c>
      <c r="T114" s="3">
        <v>28.385142857142856</v>
      </c>
      <c r="U114" s="3">
        <v>28.275400000000001</v>
      </c>
      <c r="V114" s="3">
        <v>24.368166666666667</v>
      </c>
      <c r="W114" s="3">
        <v>23.435218803959998</v>
      </c>
      <c r="X114" s="3">
        <v>21.952879287240002</v>
      </c>
      <c r="Y114" s="3"/>
      <c r="AA114" s="1052">
        <f t="shared" si="5"/>
        <v>21.952879287240002</v>
      </c>
      <c r="AB114" s="1052">
        <f t="shared" si="6"/>
        <v>24.019428571428573</v>
      </c>
      <c r="AC114" s="1052">
        <f t="shared" si="7"/>
        <v>26.378</v>
      </c>
      <c r="AD114" s="1052">
        <f t="shared" si="8"/>
        <v>28.62</v>
      </c>
      <c r="AE114" s="1052">
        <f t="shared" si="9"/>
        <v>32.357000000000006</v>
      </c>
    </row>
    <row r="115" spans="1:31" x14ac:dyDescent="0.2">
      <c r="A115" s="1045">
        <v>42846</v>
      </c>
      <c r="B115">
        <v>4</v>
      </c>
      <c r="C115">
        <v>21</v>
      </c>
      <c r="D115" s="3">
        <f>'Compiled data 2000-2015'!$Y121</f>
        <v>25.923999999999999</v>
      </c>
      <c r="E115" s="3">
        <f>'Compiled data 2000-2015'!$Y486</f>
        <v>29.405999999999995</v>
      </c>
      <c r="F115" s="3">
        <f>'Compiled data 2000-2015'!$Y851</f>
        <v>28.682000000000002</v>
      </c>
      <c r="G115" s="3">
        <f>'Compiled data 2000-2015'!$Y1216</f>
        <v>24.439</v>
      </c>
      <c r="H115" s="3">
        <f>'Compiled data 2000-2015'!$Y1582</f>
        <v>30.384</v>
      </c>
      <c r="I115" s="3">
        <f>'Compiled data 2000-2015'!$Y1947</f>
        <v>28.885999999999999</v>
      </c>
      <c r="J115" s="3">
        <f>'Compiled data 2000-2015'!$Y2312</f>
        <v>27.902999999999999</v>
      </c>
      <c r="K115" s="3">
        <f>'Compiled data 2000-2015'!$Y2677</f>
        <v>27.907</v>
      </c>
      <c r="L115" s="3">
        <f>'Compiled data 2000-2015'!$Y3043</f>
        <v>23.134</v>
      </c>
      <c r="M115" s="3">
        <f>'Compiled data 2000-2015'!$Y3408</f>
        <v>26.792999999999999</v>
      </c>
      <c r="N115" s="3">
        <f>'Compiled data 2000-2015'!$Y3773</f>
        <v>24.11</v>
      </c>
      <c r="O115" s="3">
        <f>'Compiled data 2000-2015'!$Y4138</f>
        <v>25.73</v>
      </c>
      <c r="P115" s="3">
        <f>'Compiled data 2000-2015'!$Y4504</f>
        <v>27.73</v>
      </c>
      <c r="Q115" s="3">
        <f>'Compiled data 2000-2015'!$Y4869</f>
        <v>25.71</v>
      </c>
      <c r="R115" s="3">
        <f>'Compiled data 2000-2015'!$Y5234</f>
        <v>25.229249999999997</v>
      </c>
      <c r="S115" s="3">
        <v>25.739428571428576</v>
      </c>
      <c r="T115" s="3">
        <v>26.145142857142854</v>
      </c>
      <c r="U115" s="3">
        <v>29.845400000000001</v>
      </c>
      <c r="V115" s="3">
        <v>26.112023809523812</v>
      </c>
      <c r="W115" s="3">
        <v>22.782973999999999</v>
      </c>
      <c r="X115" s="3">
        <v>25.387565207560002</v>
      </c>
      <c r="Y115" s="3"/>
      <c r="AA115" s="1052">
        <f t="shared" si="5"/>
        <v>22.782973999999999</v>
      </c>
      <c r="AB115" s="1052">
        <f t="shared" si="6"/>
        <v>25.387565207560002</v>
      </c>
      <c r="AC115" s="1052">
        <f t="shared" si="7"/>
        <v>26.112023809523812</v>
      </c>
      <c r="AD115" s="1052">
        <f t="shared" si="8"/>
        <v>27.907</v>
      </c>
      <c r="AE115" s="1052">
        <f t="shared" si="9"/>
        <v>30.384</v>
      </c>
    </row>
    <row r="116" spans="1:31" x14ac:dyDescent="0.2">
      <c r="A116" s="1045">
        <v>42847</v>
      </c>
      <c r="B116">
        <v>4</v>
      </c>
      <c r="C116">
        <v>22</v>
      </c>
      <c r="D116" s="3">
        <f>'Compiled data 2000-2015'!$Y122</f>
        <v>23.949000000000005</v>
      </c>
      <c r="E116" s="3">
        <f>'Compiled data 2000-2015'!$Y487</f>
        <v>30.492000000000004</v>
      </c>
      <c r="F116" s="3">
        <f>'Compiled data 2000-2015'!$Y852</f>
        <v>34.382999999999996</v>
      </c>
      <c r="G116" s="3">
        <f>'Compiled data 2000-2015'!$Y1217</f>
        <v>25.207999999999998</v>
      </c>
      <c r="H116" s="3">
        <f>'Compiled data 2000-2015'!$Y1583</f>
        <v>30.998999999999999</v>
      </c>
      <c r="I116" s="3">
        <f>'Compiled data 2000-2015'!$Y1948</f>
        <v>26.073</v>
      </c>
      <c r="J116" s="3">
        <f>'Compiled data 2000-2015'!$Y2313</f>
        <v>23.496000000000002</v>
      </c>
      <c r="K116" s="3">
        <f>'Compiled data 2000-2015'!$Y2678</f>
        <v>29.834000000000003</v>
      </c>
      <c r="L116" s="3">
        <f>'Compiled data 2000-2015'!$Y3044</f>
        <v>22.259</v>
      </c>
      <c r="M116" s="3">
        <f>'Compiled data 2000-2015'!$Y3409</f>
        <v>26.375</v>
      </c>
      <c r="N116" s="3">
        <f>'Compiled data 2000-2015'!$Y3774</f>
        <v>23.448</v>
      </c>
      <c r="O116" s="3">
        <f>'Compiled data 2000-2015'!$Y4139</f>
        <v>24.57</v>
      </c>
      <c r="P116" s="3">
        <f>'Compiled data 2000-2015'!$Y4505</f>
        <v>25.740000000000002</v>
      </c>
      <c r="Q116" s="3">
        <f>'Compiled data 2000-2015'!$Y4870</f>
        <v>25.59</v>
      </c>
      <c r="R116" s="3">
        <f>'Compiled data 2000-2015'!$Y5235</f>
        <v>24.850999999999999</v>
      </c>
      <c r="S116" s="3">
        <v>26.989428571428572</v>
      </c>
      <c r="T116" s="3">
        <v>25.705142857142857</v>
      </c>
      <c r="U116" s="3">
        <v>26.035399999999999</v>
      </c>
      <c r="V116" s="3">
        <v>24.262023809523811</v>
      </c>
      <c r="W116" s="3">
        <v>23.020864829840004</v>
      </c>
      <c r="X116" s="3">
        <v>27.732515243599998</v>
      </c>
      <c r="Y116" s="3"/>
      <c r="AA116" s="1052">
        <f t="shared" si="5"/>
        <v>22.259</v>
      </c>
      <c r="AB116" s="1052">
        <f t="shared" si="6"/>
        <v>24.262023809523811</v>
      </c>
      <c r="AC116" s="1052">
        <f t="shared" si="7"/>
        <v>25.705142857142857</v>
      </c>
      <c r="AD116" s="1052">
        <f t="shared" si="8"/>
        <v>26.989428571428572</v>
      </c>
      <c r="AE116" s="1052">
        <f t="shared" si="9"/>
        <v>34.382999999999996</v>
      </c>
    </row>
    <row r="117" spans="1:31" x14ac:dyDescent="0.2">
      <c r="A117" s="1045">
        <v>42848</v>
      </c>
      <c r="B117">
        <v>4</v>
      </c>
      <c r="C117">
        <v>23</v>
      </c>
      <c r="D117" s="3">
        <f>'Compiled data 2000-2015'!$Y123</f>
        <v>23.010999999999999</v>
      </c>
      <c r="E117" s="3">
        <f>'Compiled data 2000-2015'!$Y488</f>
        <v>33.548999999999999</v>
      </c>
      <c r="F117" s="3">
        <f>'Compiled data 2000-2015'!$Y853</f>
        <v>30.381999999999994</v>
      </c>
      <c r="G117" s="3">
        <f>'Compiled data 2000-2015'!$Y1218</f>
        <v>27.295000000000002</v>
      </c>
      <c r="H117" s="3">
        <f>'Compiled data 2000-2015'!$Y1584</f>
        <v>30.505000000000003</v>
      </c>
      <c r="I117" s="3">
        <f>'Compiled data 2000-2015'!$Y1949</f>
        <v>24.501000000000001</v>
      </c>
      <c r="J117" s="3">
        <f>'Compiled data 2000-2015'!$Y2314</f>
        <v>25.898</v>
      </c>
      <c r="K117" s="3">
        <f>'Compiled data 2000-2015'!$Y2679</f>
        <v>30.170999999999999</v>
      </c>
      <c r="L117" s="3">
        <f>'Compiled data 2000-2015'!$Y3045</f>
        <v>23.549999999999997</v>
      </c>
      <c r="M117" s="3">
        <f>'Compiled data 2000-2015'!$Y3410</f>
        <v>25.952999999999999</v>
      </c>
      <c r="N117" s="3">
        <f>'Compiled data 2000-2015'!$Y3775</f>
        <v>22.978000000000002</v>
      </c>
      <c r="O117" s="3">
        <f>'Compiled data 2000-2015'!$Y4140</f>
        <v>22.67</v>
      </c>
      <c r="P117" s="3">
        <f>'Compiled data 2000-2015'!$Y4506</f>
        <v>25.53</v>
      </c>
      <c r="Q117" s="3">
        <f>'Compiled data 2000-2015'!$Y4871</f>
        <v>26.189999999999998</v>
      </c>
      <c r="R117" s="3">
        <f>'Compiled data 2000-2015'!$Y5236</f>
        <v>25.84825</v>
      </c>
      <c r="S117" s="3">
        <v>27.289428571428573</v>
      </c>
      <c r="T117" s="3">
        <v>24.923428571428573</v>
      </c>
      <c r="U117" s="3">
        <v>23.845400000000001</v>
      </c>
      <c r="V117" s="3">
        <v>25.112023809523812</v>
      </c>
      <c r="W117" s="3">
        <v>26.272802284520001</v>
      </c>
      <c r="X117" s="3">
        <v>23.303359061959998</v>
      </c>
      <c r="Y117" s="3"/>
      <c r="AA117" s="1052">
        <f t="shared" si="5"/>
        <v>22.67</v>
      </c>
      <c r="AB117" s="1052">
        <f t="shared" si="6"/>
        <v>23.845400000000001</v>
      </c>
      <c r="AC117" s="1052">
        <f t="shared" si="7"/>
        <v>25.84825</v>
      </c>
      <c r="AD117" s="1052">
        <f t="shared" si="8"/>
        <v>27.289428571428573</v>
      </c>
      <c r="AE117" s="1052">
        <f t="shared" si="9"/>
        <v>33.548999999999999</v>
      </c>
    </row>
    <row r="118" spans="1:31" x14ac:dyDescent="0.2">
      <c r="A118" s="1045">
        <v>42849</v>
      </c>
      <c r="B118">
        <v>4</v>
      </c>
      <c r="C118">
        <v>24</v>
      </c>
      <c r="D118" s="3">
        <f>'Compiled data 2000-2015'!$Y124</f>
        <v>27.554000000000002</v>
      </c>
      <c r="E118" s="3">
        <f>'Compiled data 2000-2015'!$Y489</f>
        <v>31.608000000000004</v>
      </c>
      <c r="F118" s="3">
        <f>'Compiled data 2000-2015'!$Y854</f>
        <v>29.917000000000005</v>
      </c>
      <c r="G118" s="3">
        <f>'Compiled data 2000-2015'!$Y1219</f>
        <v>26.334</v>
      </c>
      <c r="H118" s="3">
        <f>'Compiled data 2000-2015'!$Y1585</f>
        <v>30.658999999999999</v>
      </c>
      <c r="I118" s="3">
        <f>'Compiled data 2000-2015'!$Y1950</f>
        <v>23.705000000000002</v>
      </c>
      <c r="J118" s="3">
        <f>'Compiled data 2000-2015'!$Y2315</f>
        <v>26.518000000000004</v>
      </c>
      <c r="K118" s="3">
        <f>'Compiled data 2000-2015'!$Y2680</f>
        <v>31.838999999999999</v>
      </c>
      <c r="L118" s="3">
        <f>'Compiled data 2000-2015'!$Y3046</f>
        <v>19.538</v>
      </c>
      <c r="M118" s="3">
        <f>'Compiled data 2000-2015'!$Y3411</f>
        <v>28.4</v>
      </c>
      <c r="N118" s="3">
        <f>'Compiled data 2000-2015'!$Y3776</f>
        <v>22.753999999999998</v>
      </c>
      <c r="O118" s="3">
        <f>'Compiled data 2000-2015'!$Y4141</f>
        <v>23.099999999999998</v>
      </c>
      <c r="P118" s="3">
        <f>'Compiled data 2000-2015'!$Y4507</f>
        <v>26.89</v>
      </c>
      <c r="Q118" s="3">
        <f>'Compiled data 2000-2015'!$Y4872</f>
        <v>25.939999999999998</v>
      </c>
      <c r="R118" s="3">
        <f>'Compiled data 2000-2015'!$Y5237</f>
        <v>25.311299999999999</v>
      </c>
      <c r="S118" s="3">
        <v>26.909428571428574</v>
      </c>
      <c r="T118" s="3">
        <v>24.123428571428573</v>
      </c>
      <c r="U118" s="3">
        <v>22.465399999999999</v>
      </c>
      <c r="V118" s="3">
        <v>23.452023809523808</v>
      </c>
      <c r="W118" s="3">
        <v>25.379181712839998</v>
      </c>
      <c r="X118" s="3">
        <v>22.337585451600003</v>
      </c>
      <c r="Y118" s="3"/>
      <c r="AA118" s="1052">
        <f t="shared" si="5"/>
        <v>19.538</v>
      </c>
      <c r="AB118" s="1052">
        <f t="shared" si="6"/>
        <v>23.452023809523808</v>
      </c>
      <c r="AC118" s="1052">
        <f t="shared" si="7"/>
        <v>25.939999999999998</v>
      </c>
      <c r="AD118" s="1052">
        <f t="shared" si="8"/>
        <v>27.554000000000002</v>
      </c>
      <c r="AE118" s="1052">
        <f t="shared" si="9"/>
        <v>31.838999999999999</v>
      </c>
    </row>
    <row r="119" spans="1:31" x14ac:dyDescent="0.2">
      <c r="A119" s="1045">
        <v>42850</v>
      </c>
      <c r="B119">
        <v>4</v>
      </c>
      <c r="C119">
        <v>25</v>
      </c>
      <c r="D119" s="3">
        <f>'Compiled data 2000-2015'!$Y125</f>
        <v>25.466999999999999</v>
      </c>
      <c r="E119" s="3">
        <f>'Compiled data 2000-2015'!$Y490</f>
        <v>30.701999999999998</v>
      </c>
      <c r="F119" s="3">
        <f>'Compiled data 2000-2015'!$Y855</f>
        <v>28.234999999999999</v>
      </c>
      <c r="G119" s="3">
        <f>'Compiled data 2000-2015'!$Y1220</f>
        <v>24.846</v>
      </c>
      <c r="H119" s="3">
        <f>'Compiled data 2000-2015'!$Y1586</f>
        <v>29.189999999999998</v>
      </c>
      <c r="I119" s="3">
        <f>'Compiled data 2000-2015'!$Y1951</f>
        <v>26.226000000000003</v>
      </c>
      <c r="J119" s="3">
        <f>'Compiled data 2000-2015'!$Y2316</f>
        <v>27.875000000000004</v>
      </c>
      <c r="K119" s="3">
        <f>'Compiled data 2000-2015'!$Y2681</f>
        <v>33.470999999999997</v>
      </c>
      <c r="L119" s="3">
        <f>'Compiled data 2000-2015'!$Y3047</f>
        <v>23.751999999999999</v>
      </c>
      <c r="M119" s="3">
        <f>'Compiled data 2000-2015'!$Y3412</f>
        <v>30.42</v>
      </c>
      <c r="N119" s="3">
        <f>'Compiled data 2000-2015'!$Y3777</f>
        <v>22.684000000000001</v>
      </c>
      <c r="O119" s="3">
        <f>'Compiled data 2000-2015'!$Y4142</f>
        <v>26.88</v>
      </c>
      <c r="P119" s="3">
        <f>'Compiled data 2000-2015'!$Y4508</f>
        <v>26.839999999999996</v>
      </c>
      <c r="Q119" s="3">
        <f>'Compiled data 2000-2015'!$Y4873</f>
        <v>26.18</v>
      </c>
      <c r="R119" s="3">
        <f>'Compiled data 2000-2015'!$Y5238</f>
        <v>24.771999999999998</v>
      </c>
      <c r="S119" s="3">
        <v>25.183571428571433</v>
      </c>
      <c r="T119" s="3">
        <v>26.22342857142857</v>
      </c>
      <c r="U119" s="3">
        <v>24.695400000000003</v>
      </c>
      <c r="V119" s="3">
        <v>23.642023809523806</v>
      </c>
      <c r="W119" s="3">
        <v>19.615072186200003</v>
      </c>
      <c r="X119" s="3">
        <v>24.249862957960005</v>
      </c>
      <c r="Y119" s="3"/>
      <c r="AA119" s="1052">
        <f t="shared" si="5"/>
        <v>19.615072186200003</v>
      </c>
      <c r="AB119" s="1052">
        <f t="shared" si="6"/>
        <v>24.695400000000003</v>
      </c>
      <c r="AC119" s="1052">
        <f t="shared" si="7"/>
        <v>26.18</v>
      </c>
      <c r="AD119" s="1052">
        <f t="shared" si="8"/>
        <v>27.875000000000004</v>
      </c>
      <c r="AE119" s="1052">
        <f t="shared" si="9"/>
        <v>33.470999999999997</v>
      </c>
    </row>
    <row r="120" spans="1:31" x14ac:dyDescent="0.2">
      <c r="A120" s="1045">
        <v>42851</v>
      </c>
      <c r="B120">
        <v>4</v>
      </c>
      <c r="C120">
        <v>26</v>
      </c>
      <c r="D120" s="3">
        <f>'Compiled data 2000-2015'!$Y126</f>
        <v>27.397000000000002</v>
      </c>
      <c r="E120" s="3">
        <f>'Compiled data 2000-2015'!$Y491</f>
        <v>28.680000000000003</v>
      </c>
      <c r="F120" s="3">
        <f>'Compiled data 2000-2015'!$Y856</f>
        <v>28.88</v>
      </c>
      <c r="G120" s="3">
        <f>'Compiled data 2000-2015'!$Y1221</f>
        <v>23.084</v>
      </c>
      <c r="H120" s="3">
        <f>'Compiled data 2000-2015'!$Y1587</f>
        <v>28.815999999999999</v>
      </c>
      <c r="I120" s="3">
        <f>'Compiled data 2000-2015'!$Y1952</f>
        <v>26.047000000000001</v>
      </c>
      <c r="J120" s="3">
        <f>'Compiled data 2000-2015'!$Y2317</f>
        <v>24.736000000000004</v>
      </c>
      <c r="K120" s="3">
        <f>'Compiled data 2000-2015'!$Y2682</f>
        <v>30.774000000000001</v>
      </c>
      <c r="L120" s="3">
        <f>'Compiled data 2000-2015'!$Y3048</f>
        <v>23.797999999999998</v>
      </c>
      <c r="M120" s="3">
        <f>'Compiled data 2000-2015'!$Y3413</f>
        <v>29.98</v>
      </c>
      <c r="N120" s="3">
        <f>'Compiled data 2000-2015'!$Y3778</f>
        <v>25.327000000000002</v>
      </c>
      <c r="O120" s="3">
        <f>'Compiled data 2000-2015'!$Y4143</f>
        <v>27.3</v>
      </c>
      <c r="P120" s="3">
        <f>'Compiled data 2000-2015'!$Y4509</f>
        <v>27.54</v>
      </c>
      <c r="Q120" s="3">
        <f>'Compiled data 2000-2015'!$Y4874</f>
        <v>27.06</v>
      </c>
      <c r="R120" s="3">
        <f>'Compiled data 2000-2015'!$Y5239</f>
        <v>24.21895</v>
      </c>
      <c r="S120" s="3">
        <v>24.09357142857143</v>
      </c>
      <c r="T120" s="3">
        <v>27.463428571428572</v>
      </c>
      <c r="U120" s="3">
        <v>25.945399999999999</v>
      </c>
      <c r="V120" s="3">
        <v>24.062023809523808</v>
      </c>
      <c r="W120" s="3">
        <v>24.661926752199999</v>
      </c>
      <c r="X120" s="3">
        <v>22.956231477479999</v>
      </c>
      <c r="Y120" s="3"/>
      <c r="AA120" s="1052">
        <f t="shared" si="5"/>
        <v>22.956231477479999</v>
      </c>
      <c r="AB120" s="1052">
        <f t="shared" si="6"/>
        <v>24.21895</v>
      </c>
      <c r="AC120" s="1052">
        <f t="shared" si="7"/>
        <v>26.047000000000001</v>
      </c>
      <c r="AD120" s="1052">
        <f t="shared" si="8"/>
        <v>27.54</v>
      </c>
      <c r="AE120" s="1052">
        <f t="shared" si="9"/>
        <v>30.774000000000001</v>
      </c>
    </row>
    <row r="121" spans="1:31" x14ac:dyDescent="0.2">
      <c r="A121" s="1045">
        <v>42852</v>
      </c>
      <c r="B121">
        <v>4</v>
      </c>
      <c r="C121">
        <v>27</v>
      </c>
      <c r="D121" s="3">
        <f>'Compiled data 2000-2015'!$Y127</f>
        <v>27.455000000000002</v>
      </c>
      <c r="E121" s="3">
        <f>'Compiled data 2000-2015'!$Y492</f>
        <v>30.675999999999998</v>
      </c>
      <c r="F121" s="3">
        <f>'Compiled data 2000-2015'!$Y857</f>
        <v>22.666999999999998</v>
      </c>
      <c r="G121" s="3">
        <f>'Compiled data 2000-2015'!$Y1222</f>
        <v>23.283999999999999</v>
      </c>
      <c r="H121" s="3">
        <f>'Compiled data 2000-2015'!$Y1588</f>
        <v>25.849</v>
      </c>
      <c r="I121" s="3">
        <f>'Compiled data 2000-2015'!$Y1953</f>
        <v>28.036999999999999</v>
      </c>
      <c r="J121" s="3">
        <f>'Compiled data 2000-2015'!$Y2318</f>
        <v>24.061</v>
      </c>
      <c r="K121" s="3">
        <f>'Compiled data 2000-2015'!$Y2683</f>
        <v>28.446999999999999</v>
      </c>
      <c r="L121" s="3">
        <f>'Compiled data 2000-2015'!$Y3049</f>
        <v>22.707999999999998</v>
      </c>
      <c r="M121" s="3">
        <f>'Compiled data 2000-2015'!$Y3414</f>
        <v>29.460999999999999</v>
      </c>
      <c r="N121" s="3">
        <f>'Compiled data 2000-2015'!$Y3779</f>
        <v>23.81</v>
      </c>
      <c r="O121" s="3">
        <f>'Compiled data 2000-2015'!$Y4144</f>
        <v>28.86</v>
      </c>
      <c r="P121" s="3">
        <f>'Compiled data 2000-2015'!$Y4510</f>
        <v>28.26</v>
      </c>
      <c r="Q121" s="3">
        <f>'Compiled data 2000-2015'!$Y4875</f>
        <v>27.799999999999997</v>
      </c>
      <c r="R121" s="3">
        <f>'Compiled data 2000-2015'!$Y5240</f>
        <v>24.840800000000002</v>
      </c>
      <c r="S121" s="3">
        <v>24.89357142857143</v>
      </c>
      <c r="T121" s="3">
        <v>28.463428571428572</v>
      </c>
      <c r="U121" s="3">
        <v>24.6554</v>
      </c>
      <c r="V121" s="3">
        <v>24.242023809523808</v>
      </c>
      <c r="W121" s="3">
        <v>23.94491033592</v>
      </c>
      <c r="X121" s="3">
        <v>22.707435841199999</v>
      </c>
      <c r="Y121" s="3"/>
      <c r="AA121" s="1052">
        <f t="shared" si="5"/>
        <v>22.666999999999998</v>
      </c>
      <c r="AB121" s="1052">
        <f t="shared" si="6"/>
        <v>23.94491033592</v>
      </c>
      <c r="AC121" s="1052">
        <f t="shared" si="7"/>
        <v>24.89357142857143</v>
      </c>
      <c r="AD121" s="1052">
        <f t="shared" si="8"/>
        <v>28.26</v>
      </c>
      <c r="AE121" s="1052">
        <f t="shared" si="9"/>
        <v>30.675999999999998</v>
      </c>
    </row>
    <row r="122" spans="1:31" x14ac:dyDescent="0.2">
      <c r="A122" s="1045">
        <v>42853</v>
      </c>
      <c r="B122">
        <v>4</v>
      </c>
      <c r="C122">
        <v>28</v>
      </c>
      <c r="D122" s="3">
        <f>'Compiled data 2000-2015'!$Y128</f>
        <v>26.249000000000002</v>
      </c>
      <c r="E122" s="3">
        <f>'Compiled data 2000-2015'!$Y493</f>
        <v>28.951999999999998</v>
      </c>
      <c r="F122" s="3">
        <f>'Compiled data 2000-2015'!$Y858</f>
        <v>25.622</v>
      </c>
      <c r="G122" s="3">
        <f>'Compiled data 2000-2015'!$Y1223</f>
        <v>26.317</v>
      </c>
      <c r="H122" s="3">
        <f>'Compiled data 2000-2015'!$Y1589</f>
        <v>28.21</v>
      </c>
      <c r="I122" s="3">
        <f>'Compiled data 2000-2015'!$Y1954</f>
        <v>29.701000000000001</v>
      </c>
      <c r="J122" s="3">
        <f>'Compiled data 2000-2015'!$Y2319</f>
        <v>25.672999999999998</v>
      </c>
      <c r="K122" s="3">
        <f>'Compiled data 2000-2015'!$Y2684</f>
        <v>29.756999999999998</v>
      </c>
      <c r="L122" s="3">
        <f>'Compiled data 2000-2015'!$Y3050</f>
        <v>22.561</v>
      </c>
      <c r="M122" s="3">
        <f>'Compiled data 2000-2015'!$Y3415</f>
        <v>29.587</v>
      </c>
      <c r="N122" s="3">
        <f>'Compiled data 2000-2015'!$Y3780</f>
        <v>24.132999999999999</v>
      </c>
      <c r="O122" s="3">
        <f>'Compiled data 2000-2015'!$Y4145</f>
        <v>28.689999999999998</v>
      </c>
      <c r="P122" s="3">
        <f>'Compiled data 2000-2015'!$Y4511</f>
        <v>26.48</v>
      </c>
      <c r="Q122" s="3">
        <f>'Compiled data 2000-2015'!$Y4876</f>
        <v>26.669999999999998</v>
      </c>
      <c r="R122" s="3">
        <f>'Compiled data 2000-2015'!$Y5241</f>
        <v>24.488600000000002</v>
      </c>
      <c r="S122" s="3">
        <v>27.833571428571432</v>
      </c>
      <c r="T122" s="3">
        <v>26.063428571428574</v>
      </c>
      <c r="U122" s="3">
        <v>25.865400000000001</v>
      </c>
      <c r="V122" s="3">
        <v>23.458500000000001</v>
      </c>
      <c r="W122" s="3">
        <v>25.458963634</v>
      </c>
      <c r="X122" s="3">
        <v>23.358647685439998</v>
      </c>
      <c r="Y122" s="3"/>
      <c r="AA122" s="1052">
        <f t="shared" si="5"/>
        <v>22.561</v>
      </c>
      <c r="AB122" s="1052">
        <f t="shared" si="6"/>
        <v>25.458963634</v>
      </c>
      <c r="AC122" s="1052">
        <f t="shared" si="7"/>
        <v>26.249000000000002</v>
      </c>
      <c r="AD122" s="1052">
        <f t="shared" si="8"/>
        <v>28.21</v>
      </c>
      <c r="AE122" s="1052">
        <f t="shared" si="9"/>
        <v>29.756999999999998</v>
      </c>
    </row>
    <row r="123" spans="1:31" x14ac:dyDescent="0.2">
      <c r="A123" s="1045">
        <v>42854</v>
      </c>
      <c r="B123">
        <v>4</v>
      </c>
      <c r="C123">
        <v>29</v>
      </c>
      <c r="D123" s="3">
        <f>'Compiled data 2000-2015'!$Y129</f>
        <v>25.778999999999996</v>
      </c>
      <c r="E123" s="3">
        <f>'Compiled data 2000-2015'!$Y494</f>
        <v>29.478000000000002</v>
      </c>
      <c r="F123" s="3">
        <f>'Compiled data 2000-2015'!$Y859</f>
        <v>33.498999999999995</v>
      </c>
      <c r="G123" s="3">
        <f>'Compiled data 2000-2015'!$Y1224</f>
        <v>26.784000000000002</v>
      </c>
      <c r="H123" s="3">
        <f>'Compiled data 2000-2015'!$Y1590</f>
        <v>29.76</v>
      </c>
      <c r="I123" s="3">
        <f>'Compiled data 2000-2015'!$Y1955</f>
        <v>25.38</v>
      </c>
      <c r="J123" s="3">
        <f>'Compiled data 2000-2015'!$Y2320</f>
        <v>24.971</v>
      </c>
      <c r="K123" s="3">
        <f>'Compiled data 2000-2015'!$Y2685</f>
        <v>29.704999999999998</v>
      </c>
      <c r="L123" s="3">
        <f>'Compiled data 2000-2015'!$Y3051</f>
        <v>21.791999999999998</v>
      </c>
      <c r="M123" s="3">
        <f>'Compiled data 2000-2015'!$Y3416</f>
        <v>31.234999999999999</v>
      </c>
      <c r="N123" s="3">
        <f>'Compiled data 2000-2015'!$Y3781</f>
        <v>26.512999999999998</v>
      </c>
      <c r="O123" s="3">
        <f>'Compiled data 2000-2015'!$Y4146</f>
        <v>26.6</v>
      </c>
      <c r="P123" s="3">
        <f>'Compiled data 2000-2015'!$Y4512</f>
        <v>26.54</v>
      </c>
      <c r="Q123" s="3">
        <f>'Compiled data 2000-2015'!$Y4877</f>
        <v>26.060000000000002</v>
      </c>
      <c r="R123" s="3">
        <f>'Compiled data 2000-2015'!$Y5242</f>
        <v>24.644099999999998</v>
      </c>
      <c r="S123" s="3">
        <v>25.673571428571432</v>
      </c>
      <c r="T123" s="3">
        <v>24.093428571428571</v>
      </c>
      <c r="U123" s="3">
        <v>26.242000000000004</v>
      </c>
      <c r="V123" s="3">
        <v>24.618500000000001</v>
      </c>
      <c r="W123" s="3">
        <v>25.093278127319998</v>
      </c>
      <c r="X123" s="3">
        <v>24.496530060320001</v>
      </c>
      <c r="Y123" s="3"/>
      <c r="AA123" s="1052">
        <f t="shared" si="5"/>
        <v>21.791999999999998</v>
      </c>
      <c r="AB123" s="1052">
        <f t="shared" si="6"/>
        <v>24.971</v>
      </c>
      <c r="AC123" s="1052">
        <f t="shared" si="7"/>
        <v>26.060000000000002</v>
      </c>
      <c r="AD123" s="1052">
        <f t="shared" si="8"/>
        <v>26.784000000000002</v>
      </c>
      <c r="AE123" s="1052">
        <f t="shared" si="9"/>
        <v>33.498999999999995</v>
      </c>
    </row>
    <row r="124" spans="1:31" x14ac:dyDescent="0.2">
      <c r="A124" s="1045">
        <v>42855</v>
      </c>
      <c r="B124">
        <v>4</v>
      </c>
      <c r="C124">
        <v>30</v>
      </c>
      <c r="D124" s="3">
        <f>'Compiled data 2000-2015'!$Y130</f>
        <v>26.630499999999998</v>
      </c>
      <c r="E124" s="3">
        <f>'Compiled data 2000-2015'!$Y495</f>
        <v>33.152999999999999</v>
      </c>
      <c r="F124" s="3">
        <f>'Compiled data 2000-2015'!$Y860</f>
        <v>32.323999999999998</v>
      </c>
      <c r="G124" s="3">
        <f>'Compiled data 2000-2015'!$Y1225</f>
        <v>27.178999999999998</v>
      </c>
      <c r="H124" s="3">
        <f>'Compiled data 2000-2015'!$Y1591</f>
        <v>30.478999999999999</v>
      </c>
      <c r="I124" s="3">
        <f>'Compiled data 2000-2015'!$Y1956</f>
        <v>22.902999999999999</v>
      </c>
      <c r="J124" s="3">
        <f>'Compiled data 2000-2015'!$Y2321</f>
        <v>22.548999999999999</v>
      </c>
      <c r="K124" s="3">
        <f>'Compiled data 2000-2015'!$Y2686</f>
        <v>31.324000000000002</v>
      </c>
      <c r="L124" s="3">
        <f>'Compiled data 2000-2015'!$Y3052</f>
        <v>21.463999999999999</v>
      </c>
      <c r="M124" s="3">
        <f>'Compiled data 2000-2015'!$Y3417</f>
        <v>29.746000000000002</v>
      </c>
      <c r="N124" s="3">
        <f>'Compiled data 2000-2015'!$Y3782</f>
        <v>24.116</v>
      </c>
      <c r="O124" s="3">
        <f>'Compiled data 2000-2015'!$Y4147</f>
        <v>26.91</v>
      </c>
      <c r="P124" s="3">
        <f>'Compiled data 2000-2015'!$Y4513</f>
        <v>27.58</v>
      </c>
      <c r="Q124" s="3">
        <f>'Compiled data 2000-2015'!$Y4878</f>
        <v>26.936999999999998</v>
      </c>
      <c r="R124" s="3">
        <f>'Compiled data 2000-2015'!$Y5243</f>
        <v>30.55255</v>
      </c>
      <c r="S124" s="3">
        <v>27.493571428571432</v>
      </c>
      <c r="T124" s="3">
        <v>24.98085714285714</v>
      </c>
      <c r="U124" s="3">
        <v>27.822000000000003</v>
      </c>
      <c r="V124" s="3">
        <v>25.578500000000002</v>
      </c>
      <c r="W124" s="3">
        <v>26.360159555260001</v>
      </c>
      <c r="X124" s="3">
        <v>24.470430959680002</v>
      </c>
      <c r="Y124" s="3"/>
      <c r="AA124" s="1052">
        <f t="shared" si="5"/>
        <v>21.463999999999999</v>
      </c>
      <c r="AB124" s="1052">
        <f t="shared" si="6"/>
        <v>24.98085714285714</v>
      </c>
      <c r="AC124" s="1052">
        <f t="shared" si="7"/>
        <v>26.936999999999998</v>
      </c>
      <c r="AD124" s="1052">
        <f t="shared" si="8"/>
        <v>29.746000000000002</v>
      </c>
      <c r="AE124" s="1052">
        <f t="shared" si="9"/>
        <v>33.152999999999999</v>
      </c>
    </row>
    <row r="125" spans="1:31" x14ac:dyDescent="0.2">
      <c r="A125" s="1045">
        <v>42856</v>
      </c>
      <c r="B125">
        <v>5</v>
      </c>
      <c r="C125">
        <v>1</v>
      </c>
      <c r="D125" s="3">
        <f>'Compiled data 2000-2015'!$Y131</f>
        <v>27.481999999999999</v>
      </c>
      <c r="E125" s="3">
        <f>'Compiled data 2000-2015'!$Y496</f>
        <v>32.973999999999997</v>
      </c>
      <c r="F125" s="3">
        <f>'Compiled data 2000-2015'!$Y861</f>
        <v>33.688000000000002</v>
      </c>
      <c r="G125" s="3">
        <f>'Compiled data 2000-2015'!$Y1226</f>
        <v>28.207999999999998</v>
      </c>
      <c r="H125" s="3">
        <f>'Compiled data 2000-2015'!$Y1592</f>
        <v>26.567</v>
      </c>
      <c r="I125" s="3">
        <f>'Compiled data 2000-2015'!$Y1957</f>
        <v>23.577999999999999</v>
      </c>
      <c r="J125" s="3">
        <f>'Compiled data 2000-2015'!$Y2322</f>
        <v>25.698</v>
      </c>
      <c r="K125" s="3">
        <f>'Compiled data 2000-2015'!$Y2687</f>
        <v>33.356000000000002</v>
      </c>
      <c r="L125" s="3">
        <f>'Compiled data 2000-2015'!$Y3053</f>
        <v>23.55</v>
      </c>
      <c r="M125" s="3">
        <f>'Compiled data 2000-2015'!$Y3418</f>
        <v>28.588000000000001</v>
      </c>
      <c r="N125" s="3">
        <f>'Compiled data 2000-2015'!$Y3783</f>
        <v>23.224</v>
      </c>
      <c r="O125" s="3">
        <f>'Compiled data 2000-2015'!$Y4148</f>
        <v>26.72</v>
      </c>
      <c r="P125" s="3">
        <f>'Compiled data 2000-2015'!$Y4514</f>
        <v>31.155000000000001</v>
      </c>
      <c r="Q125" s="3">
        <f>'Compiled data 2000-2015'!$Y4879</f>
        <v>27.535000000000004</v>
      </c>
      <c r="R125" s="3">
        <f>'Compiled data 2000-2015'!$Y5244</f>
        <v>25.86</v>
      </c>
      <c r="S125" s="3">
        <v>24.633571428571429</v>
      </c>
      <c r="T125" s="3">
        <v>22.360857142857142</v>
      </c>
      <c r="U125" s="3">
        <v>26.521999999999998</v>
      </c>
      <c r="V125" s="3">
        <v>28.2562</v>
      </c>
      <c r="W125" s="3">
        <v>28.350159555259999</v>
      </c>
      <c r="X125" s="3">
        <v>22.813555315199999</v>
      </c>
      <c r="Y125" s="3"/>
      <c r="AA125" s="1052">
        <f t="shared" si="5"/>
        <v>22.360857142857142</v>
      </c>
      <c r="AB125" s="1052">
        <f t="shared" si="6"/>
        <v>24.633571428571429</v>
      </c>
      <c r="AC125" s="1052">
        <f t="shared" si="7"/>
        <v>26.72</v>
      </c>
      <c r="AD125" s="1052">
        <f t="shared" si="8"/>
        <v>28.350159555259999</v>
      </c>
      <c r="AE125" s="1052">
        <f t="shared" si="9"/>
        <v>33.688000000000002</v>
      </c>
    </row>
    <row r="126" spans="1:31" x14ac:dyDescent="0.2">
      <c r="A126" s="1045">
        <v>42857</v>
      </c>
      <c r="B126">
        <v>5</v>
      </c>
      <c r="C126">
        <v>2</v>
      </c>
      <c r="D126" s="3">
        <f>'Compiled data 2000-2015'!$Y132</f>
        <v>28.028000000000002</v>
      </c>
      <c r="E126" s="3">
        <f>'Compiled data 2000-2015'!$Y497</f>
        <v>33.753999999999998</v>
      </c>
      <c r="F126" s="3">
        <f>'Compiled data 2000-2015'!$Y862</f>
        <v>32.838999999999999</v>
      </c>
      <c r="G126" s="3">
        <f>'Compiled data 2000-2015'!$Y1227</f>
        <v>26.85</v>
      </c>
      <c r="H126" s="3">
        <f>'Compiled data 2000-2015'!$Y1593</f>
        <v>22.700000000000003</v>
      </c>
      <c r="I126" s="3">
        <f>'Compiled data 2000-2015'!$Y1958</f>
        <v>25.716000000000001</v>
      </c>
      <c r="J126" s="3">
        <f>'Compiled data 2000-2015'!$Y2323</f>
        <v>27.343</v>
      </c>
      <c r="K126" s="3">
        <f>'Compiled data 2000-2015'!$Y2688</f>
        <v>33.986999999999995</v>
      </c>
      <c r="L126" s="3">
        <f>'Compiled data 2000-2015'!$Y3054</f>
        <v>23.882999999999999</v>
      </c>
      <c r="M126" s="3">
        <f>'Compiled data 2000-2015'!$Y3419</f>
        <v>31.125999999999998</v>
      </c>
      <c r="N126" s="3">
        <f>'Compiled data 2000-2015'!$Y3784</f>
        <v>22.524000000000001</v>
      </c>
      <c r="O126" s="3">
        <f>'Compiled data 2000-2015'!$Y4149</f>
        <v>29.57</v>
      </c>
      <c r="P126" s="3">
        <f>'Compiled data 2000-2015'!$Y4515</f>
        <v>33.08</v>
      </c>
      <c r="Q126" s="3">
        <f>'Compiled data 2000-2015'!$Y4880</f>
        <v>27.55</v>
      </c>
      <c r="R126" s="3">
        <f>'Compiled data 2000-2015'!$Y5245</f>
        <v>26.51</v>
      </c>
      <c r="S126" s="3">
        <v>26.040666666666667</v>
      </c>
      <c r="T126" s="3">
        <v>25.110857142857142</v>
      </c>
      <c r="U126" s="3">
        <v>26.472000000000001</v>
      </c>
      <c r="V126" s="3">
        <v>27.13903333333333</v>
      </c>
      <c r="W126" s="3">
        <v>28.117800923106667</v>
      </c>
      <c r="X126" s="3">
        <v>22.57700160848</v>
      </c>
      <c r="Y126" s="3"/>
      <c r="AA126" s="1052">
        <f t="shared" si="5"/>
        <v>22.524000000000001</v>
      </c>
      <c r="AB126" s="1052">
        <f t="shared" si="6"/>
        <v>25.716000000000001</v>
      </c>
      <c r="AC126" s="1052">
        <f t="shared" si="7"/>
        <v>27.13903333333333</v>
      </c>
      <c r="AD126" s="1052">
        <f t="shared" si="8"/>
        <v>29.57</v>
      </c>
      <c r="AE126" s="1052">
        <f t="shared" si="9"/>
        <v>33.986999999999995</v>
      </c>
    </row>
    <row r="127" spans="1:31" x14ac:dyDescent="0.2">
      <c r="A127" s="1045">
        <v>42858</v>
      </c>
      <c r="B127">
        <v>5</v>
      </c>
      <c r="C127">
        <v>3</v>
      </c>
      <c r="D127" s="3">
        <f>'Compiled data 2000-2015'!$Y133</f>
        <v>28.433</v>
      </c>
      <c r="E127" s="3">
        <f>'Compiled data 2000-2015'!$Y498</f>
        <v>33.791000000000004</v>
      </c>
      <c r="F127" s="3">
        <f>'Compiled data 2000-2015'!$Y863</f>
        <v>30.790999999999997</v>
      </c>
      <c r="G127" s="3">
        <f>'Compiled data 2000-2015'!$Y1228</f>
        <v>25.647999999999996</v>
      </c>
      <c r="H127" s="3">
        <f>'Compiled data 2000-2015'!$Y1594</f>
        <v>25.463999999999999</v>
      </c>
      <c r="I127" s="3">
        <f>'Compiled data 2000-2015'!$Y1959</f>
        <v>26.631</v>
      </c>
      <c r="J127" s="3">
        <f>'Compiled data 2000-2015'!$Y2324</f>
        <v>28.173000000000002</v>
      </c>
      <c r="K127" s="3">
        <f>'Compiled data 2000-2015'!$Y2689</f>
        <v>30.131</v>
      </c>
      <c r="L127" s="3">
        <f>'Compiled data 2000-2015'!$Y3055</f>
        <v>23.717000000000002</v>
      </c>
      <c r="M127" s="3">
        <f>'Compiled data 2000-2015'!$Y3420</f>
        <v>27.423999999999999</v>
      </c>
      <c r="N127" s="3">
        <f>'Compiled data 2000-2015'!$Y3785</f>
        <v>21.972999999999999</v>
      </c>
      <c r="O127" s="3">
        <f>'Compiled data 2000-2015'!$Y4150</f>
        <v>27.29</v>
      </c>
      <c r="P127" s="3">
        <f>'Compiled data 2000-2015'!$Y4516</f>
        <v>30.97</v>
      </c>
      <c r="Q127" s="3">
        <f>'Compiled data 2000-2015'!$Y4881</f>
        <v>26.285</v>
      </c>
      <c r="R127" s="3">
        <f>'Compiled data 2000-2015'!$Y5246</f>
        <v>25.37</v>
      </c>
      <c r="S127" s="3">
        <v>27.050666666666665</v>
      </c>
      <c r="T127" s="3">
        <v>25.71085714285714</v>
      </c>
      <c r="U127" s="3">
        <v>26.932000000000002</v>
      </c>
      <c r="V127" s="3">
        <v>27.919033333333331</v>
      </c>
      <c r="W127" s="3">
        <v>28.217800923106669</v>
      </c>
      <c r="X127" s="3">
        <v>24.40763178996</v>
      </c>
      <c r="Y127" s="3"/>
      <c r="AA127" s="1052">
        <f t="shared" si="5"/>
        <v>21.972999999999999</v>
      </c>
      <c r="AB127" s="1052">
        <f t="shared" si="6"/>
        <v>25.647999999999996</v>
      </c>
      <c r="AC127" s="1052">
        <f t="shared" si="7"/>
        <v>27.050666666666665</v>
      </c>
      <c r="AD127" s="1052">
        <f t="shared" si="8"/>
        <v>28.217800923106669</v>
      </c>
      <c r="AE127" s="1052">
        <f t="shared" si="9"/>
        <v>33.791000000000004</v>
      </c>
    </row>
    <row r="128" spans="1:31" x14ac:dyDescent="0.2">
      <c r="A128" s="1045">
        <v>42859</v>
      </c>
      <c r="B128">
        <v>5</v>
      </c>
      <c r="C128">
        <v>4</v>
      </c>
      <c r="D128" s="3">
        <f>'Compiled data 2000-2015'!$Y134</f>
        <v>29.715999999999994</v>
      </c>
      <c r="E128" s="3">
        <f>'Compiled data 2000-2015'!$Y499</f>
        <v>36.591999999999999</v>
      </c>
      <c r="F128" s="3">
        <f>'Compiled data 2000-2015'!$Y864</f>
        <v>26.358000000000004</v>
      </c>
      <c r="G128" s="3">
        <f>'Compiled data 2000-2015'!$Y1229</f>
        <v>22.558</v>
      </c>
      <c r="H128" s="3">
        <f>'Compiled data 2000-2015'!$Y1595</f>
        <v>24.879000000000001</v>
      </c>
      <c r="I128" s="3">
        <f>'Compiled data 2000-2015'!$Y1960</f>
        <v>27.193000000000001</v>
      </c>
      <c r="J128" s="3">
        <f>'Compiled data 2000-2015'!$Y2325</f>
        <v>28.25</v>
      </c>
      <c r="K128" s="3">
        <f>'Compiled data 2000-2015'!$Y2690</f>
        <v>28.35</v>
      </c>
      <c r="L128" s="3">
        <f>'Compiled data 2000-2015'!$Y3056</f>
        <v>23.128</v>
      </c>
      <c r="M128" s="3">
        <f>'Compiled data 2000-2015'!$Y3421</f>
        <v>28.494999999999997</v>
      </c>
      <c r="N128" s="3">
        <f>'Compiled data 2000-2015'!$Y3786</f>
        <v>23.124000000000002</v>
      </c>
      <c r="O128" s="3">
        <f>'Compiled data 2000-2015'!$Y4151</f>
        <v>28.930000000000003</v>
      </c>
      <c r="P128" s="3">
        <f>'Compiled data 2000-2015'!$Y4517</f>
        <v>30.31</v>
      </c>
      <c r="Q128" s="3">
        <f>'Compiled data 2000-2015'!$Y4882</f>
        <v>26.221</v>
      </c>
      <c r="R128" s="3">
        <f>'Compiled data 2000-2015'!$Y5247</f>
        <v>27.72</v>
      </c>
      <c r="S128" s="3">
        <v>25.940666666666665</v>
      </c>
      <c r="T128" s="3">
        <v>23.970857142857142</v>
      </c>
      <c r="U128" s="3">
        <v>27.302</v>
      </c>
      <c r="V128" s="3">
        <v>27.039033333333332</v>
      </c>
      <c r="W128" s="3">
        <v>26.72780092310667</v>
      </c>
      <c r="X128" s="3">
        <v>28.92580654308</v>
      </c>
      <c r="Y128" s="3"/>
      <c r="AA128" s="1052">
        <f t="shared" si="5"/>
        <v>22.558</v>
      </c>
      <c r="AB128" s="1052">
        <f t="shared" si="6"/>
        <v>25.940666666666665</v>
      </c>
      <c r="AC128" s="1052">
        <f t="shared" si="7"/>
        <v>27.193000000000001</v>
      </c>
      <c r="AD128" s="1052">
        <f t="shared" si="8"/>
        <v>28.494999999999997</v>
      </c>
      <c r="AE128" s="1052">
        <f t="shared" si="9"/>
        <v>36.591999999999999</v>
      </c>
    </row>
    <row r="129" spans="1:31" x14ac:dyDescent="0.2">
      <c r="A129" s="1045">
        <v>42860</v>
      </c>
      <c r="B129">
        <v>5</v>
      </c>
      <c r="C129">
        <v>5</v>
      </c>
      <c r="D129" s="3">
        <f>'Compiled data 2000-2015'!$Y135</f>
        <v>30.03</v>
      </c>
      <c r="E129" s="3">
        <f>'Compiled data 2000-2015'!$Y500</f>
        <v>34.045999999999999</v>
      </c>
      <c r="F129" s="3">
        <f>'Compiled data 2000-2015'!$Y865</f>
        <v>24.646000000000001</v>
      </c>
      <c r="G129" s="3">
        <f>'Compiled data 2000-2015'!$Y1230</f>
        <v>25.157999999999998</v>
      </c>
      <c r="H129" s="3">
        <f>'Compiled data 2000-2015'!$Y1596</f>
        <v>27.066000000000003</v>
      </c>
      <c r="I129" s="3">
        <f>'Compiled data 2000-2015'!$Y1961</f>
        <v>26.765000000000001</v>
      </c>
      <c r="J129" s="3">
        <f>'Compiled data 2000-2015'!$Y2326</f>
        <v>27.498000000000001</v>
      </c>
      <c r="K129" s="3">
        <f>'Compiled data 2000-2015'!$Y2691</f>
        <v>27.696999999999999</v>
      </c>
      <c r="L129" s="3">
        <f>'Compiled data 2000-2015'!$Y3057</f>
        <v>24.207000000000001</v>
      </c>
      <c r="M129" s="3">
        <f>'Compiled data 2000-2015'!$Y3422</f>
        <v>26.923999999999999</v>
      </c>
      <c r="N129" s="3">
        <f>'Compiled data 2000-2015'!$Y3787</f>
        <v>21.498000000000001</v>
      </c>
      <c r="O129" s="3">
        <f>'Compiled data 2000-2015'!$Y4152</f>
        <v>26.4</v>
      </c>
      <c r="P129" s="3">
        <f>'Compiled data 2000-2015'!$Y4518</f>
        <v>31.03</v>
      </c>
      <c r="Q129" s="3">
        <f>'Compiled data 2000-2015'!$Y4883</f>
        <v>24.58</v>
      </c>
      <c r="R129" s="3">
        <f>'Compiled data 2000-2015'!$Y5248</f>
        <v>25.950000000000003</v>
      </c>
      <c r="S129" s="3">
        <v>28.080666666666666</v>
      </c>
      <c r="T129" s="3">
        <v>24.970857142857142</v>
      </c>
      <c r="U129" s="3">
        <v>26.722000000000001</v>
      </c>
      <c r="V129" s="3">
        <v>27.317985714285712</v>
      </c>
      <c r="W129" s="3">
        <v>26.042037816240001</v>
      </c>
      <c r="X129" s="3">
        <v>29.094237089119996</v>
      </c>
      <c r="Y129" s="3"/>
      <c r="AA129" s="1052">
        <f t="shared" si="5"/>
        <v>21.498000000000001</v>
      </c>
      <c r="AB129" s="1052">
        <f t="shared" si="6"/>
        <v>25.157999999999998</v>
      </c>
      <c r="AC129" s="1052">
        <f t="shared" si="7"/>
        <v>26.765000000000001</v>
      </c>
      <c r="AD129" s="1052">
        <f t="shared" si="8"/>
        <v>27.696999999999999</v>
      </c>
      <c r="AE129" s="1052">
        <f t="shared" si="9"/>
        <v>34.045999999999999</v>
      </c>
    </row>
    <row r="130" spans="1:31" x14ac:dyDescent="0.2">
      <c r="A130" s="1045">
        <v>42861</v>
      </c>
      <c r="B130">
        <v>5</v>
      </c>
      <c r="C130">
        <v>6</v>
      </c>
      <c r="D130" s="3">
        <f>'Compiled data 2000-2015'!$Y136</f>
        <v>30.595000000000002</v>
      </c>
      <c r="E130" s="3">
        <f>'Compiled data 2000-2015'!$Y501</f>
        <v>29.416999999999998</v>
      </c>
      <c r="F130" s="3">
        <f>'Compiled data 2000-2015'!$Y866</f>
        <v>28.833000000000006</v>
      </c>
      <c r="G130" s="3">
        <f>'Compiled data 2000-2015'!$Y1231</f>
        <v>24.998999999999999</v>
      </c>
      <c r="H130" s="3">
        <f>'Compiled data 2000-2015'!$Y1597</f>
        <v>29.312999999999999</v>
      </c>
      <c r="I130" s="3">
        <f>'Compiled data 2000-2015'!$Y1962</f>
        <v>25.425000000000001</v>
      </c>
      <c r="J130" s="3">
        <f>'Compiled data 2000-2015'!$Y2327</f>
        <v>26.776</v>
      </c>
      <c r="K130" s="3">
        <f>'Compiled data 2000-2015'!$Y2692</f>
        <v>29.067</v>
      </c>
      <c r="L130" s="3">
        <f>'Compiled data 2000-2015'!$Y3058</f>
        <v>21.79</v>
      </c>
      <c r="M130" s="3">
        <f>'Compiled data 2000-2015'!$Y3423</f>
        <v>27.657</v>
      </c>
      <c r="N130" s="3">
        <f>'Compiled data 2000-2015'!$Y3788</f>
        <v>19.864999999999998</v>
      </c>
      <c r="O130" s="3">
        <f>'Compiled data 2000-2015'!$Y4153</f>
        <v>27.589999999999996</v>
      </c>
      <c r="P130" s="3">
        <f>'Compiled data 2000-2015'!$Y4519</f>
        <v>28.12</v>
      </c>
      <c r="Q130" s="3">
        <f>'Compiled data 2000-2015'!$Y4884</f>
        <v>25.36</v>
      </c>
      <c r="R130" s="3">
        <f>'Compiled data 2000-2015'!$Y5249</f>
        <v>26.69</v>
      </c>
      <c r="S130" s="3">
        <v>28.960666666666661</v>
      </c>
      <c r="T130" s="3">
        <v>23.490857142857141</v>
      </c>
      <c r="U130" s="3">
        <v>25.054857142857141</v>
      </c>
      <c r="V130" s="3">
        <v>28.637985714285712</v>
      </c>
      <c r="W130" s="3">
        <v>25.42574067364</v>
      </c>
      <c r="X130" s="3">
        <v>27.669569244640002</v>
      </c>
      <c r="Y130" s="3"/>
      <c r="AA130" s="1052">
        <f t="shared" si="5"/>
        <v>19.864999999999998</v>
      </c>
      <c r="AB130" s="1052">
        <f t="shared" si="6"/>
        <v>25.36</v>
      </c>
      <c r="AC130" s="1052">
        <f t="shared" si="7"/>
        <v>27.589999999999996</v>
      </c>
      <c r="AD130" s="1052">
        <f t="shared" si="8"/>
        <v>28.833000000000006</v>
      </c>
      <c r="AE130" s="1052">
        <f t="shared" si="9"/>
        <v>30.595000000000002</v>
      </c>
    </row>
    <row r="131" spans="1:31" x14ac:dyDescent="0.2">
      <c r="A131" s="1045">
        <v>42862</v>
      </c>
      <c r="B131">
        <v>5</v>
      </c>
      <c r="C131">
        <v>7</v>
      </c>
      <c r="D131" s="3">
        <f>'Compiled data 2000-2015'!$Y137</f>
        <v>28.45</v>
      </c>
      <c r="E131" s="3">
        <f>'Compiled data 2000-2015'!$Y502</f>
        <v>32.335000000000001</v>
      </c>
      <c r="F131" s="3">
        <f>'Compiled data 2000-2015'!$Y867</f>
        <v>31.361000000000001</v>
      </c>
      <c r="G131" s="3">
        <f>'Compiled data 2000-2015'!$Y1232</f>
        <v>26.548999999999999</v>
      </c>
      <c r="H131" s="3">
        <f>'Compiled data 2000-2015'!$Y1598</f>
        <v>30.463000000000001</v>
      </c>
      <c r="I131" s="3">
        <f>'Compiled data 2000-2015'!$Y1963</f>
        <v>24.707999999999998</v>
      </c>
      <c r="J131" s="3">
        <f>'Compiled data 2000-2015'!$Y2328</f>
        <v>23.28</v>
      </c>
      <c r="K131" s="3">
        <f>'Compiled data 2000-2015'!$Y2693</f>
        <v>30.14</v>
      </c>
      <c r="L131" s="3">
        <f>'Compiled data 2000-2015'!$Y3059</f>
        <v>25.37</v>
      </c>
      <c r="M131" s="3">
        <f>'Compiled data 2000-2015'!$Y3424</f>
        <v>27.991</v>
      </c>
      <c r="N131" s="3">
        <f>'Compiled data 2000-2015'!$Y3789</f>
        <v>20.422000000000001</v>
      </c>
      <c r="O131" s="3">
        <f>'Compiled data 2000-2015'!$Y4154</f>
        <v>25.93</v>
      </c>
      <c r="P131" s="3">
        <f>'Compiled data 2000-2015'!$Y4520</f>
        <v>27.09</v>
      </c>
      <c r="Q131" s="3">
        <f>'Compiled data 2000-2015'!$Y4885</f>
        <v>26.740000000000002</v>
      </c>
      <c r="R131" s="3">
        <f>'Compiled data 2000-2015'!$Y5250</f>
        <v>27.85</v>
      </c>
      <c r="S131" s="3">
        <v>28.380666666666663</v>
      </c>
      <c r="T131" s="3">
        <v>21.513857142857141</v>
      </c>
      <c r="U131" s="3">
        <v>24.514857142857142</v>
      </c>
      <c r="V131" s="3">
        <v>27.847985714285713</v>
      </c>
      <c r="W131" s="3">
        <v>30.843361868280002</v>
      </c>
      <c r="X131" s="3">
        <v>25.607821917760003</v>
      </c>
      <c r="Y131" s="3"/>
      <c r="AA131" s="1052">
        <f t="shared" si="5"/>
        <v>20.422000000000001</v>
      </c>
      <c r="AB131" s="1052">
        <f t="shared" si="6"/>
        <v>25.37</v>
      </c>
      <c r="AC131" s="1052">
        <f t="shared" si="7"/>
        <v>27.09</v>
      </c>
      <c r="AD131" s="1052">
        <f t="shared" si="8"/>
        <v>28.45</v>
      </c>
      <c r="AE131" s="1052">
        <f t="shared" si="9"/>
        <v>32.335000000000001</v>
      </c>
    </row>
    <row r="132" spans="1:31" x14ac:dyDescent="0.2">
      <c r="A132" s="1045">
        <v>42863</v>
      </c>
      <c r="B132">
        <v>5</v>
      </c>
      <c r="C132">
        <v>8</v>
      </c>
      <c r="D132" s="3">
        <f>'Compiled data 2000-2015'!$Y138</f>
        <v>30.812999999999999</v>
      </c>
      <c r="E132" s="3">
        <f>'Compiled data 2000-2015'!$Y503</f>
        <v>33.820999999999998</v>
      </c>
      <c r="F132" s="3">
        <f>'Compiled data 2000-2015'!$Y868</f>
        <v>31.978999999999999</v>
      </c>
      <c r="G132" s="3">
        <f>'Compiled data 2000-2015'!$Y1233</f>
        <v>27.856999999999999</v>
      </c>
      <c r="H132" s="3">
        <f>'Compiled data 2000-2015'!$Y1599</f>
        <v>30.063000000000002</v>
      </c>
      <c r="I132" s="3">
        <f>'Compiled data 2000-2015'!$Y1964</f>
        <v>25.507999999999999</v>
      </c>
      <c r="J132" s="3">
        <f>'Compiled data 2000-2015'!$Y2329</f>
        <v>22.846</v>
      </c>
      <c r="K132" s="3">
        <f>'Compiled data 2000-2015'!$Y2694</f>
        <v>29.159999999999997</v>
      </c>
      <c r="L132" s="3">
        <f>'Compiled data 2000-2015'!$Y3060</f>
        <v>24.196999999999999</v>
      </c>
      <c r="M132" s="3">
        <f>'Compiled data 2000-2015'!$Y3425</f>
        <v>27.493000000000002</v>
      </c>
      <c r="N132" s="3">
        <f>'Compiled data 2000-2015'!$Y3790</f>
        <v>22.606999999999999</v>
      </c>
      <c r="O132" s="3">
        <f>'Compiled data 2000-2015'!$Y4155</f>
        <v>24.950000000000003</v>
      </c>
      <c r="P132" s="3">
        <f>'Compiled data 2000-2015'!$Y4521</f>
        <v>28.42</v>
      </c>
      <c r="Q132" s="3">
        <f>'Compiled data 2000-2015'!$Y4886</f>
        <v>25.92</v>
      </c>
      <c r="R132" s="3">
        <f>'Compiled data 2000-2015'!$Y5251</f>
        <v>28.75</v>
      </c>
      <c r="S132" s="3">
        <v>29.830000000000002</v>
      </c>
      <c r="T132" s="3">
        <v>24.513857142857141</v>
      </c>
      <c r="U132" s="3">
        <v>28.285857142857143</v>
      </c>
      <c r="V132" s="3">
        <v>25.577985714285713</v>
      </c>
      <c r="W132" s="3">
        <v>32.543674594879995</v>
      </c>
      <c r="X132" s="3">
        <v>24.397377237960001</v>
      </c>
      <c r="Y132" s="3"/>
      <c r="AA132" s="1052">
        <f t="shared" si="5"/>
        <v>22.606999999999999</v>
      </c>
      <c r="AB132" s="1052">
        <f t="shared" si="6"/>
        <v>24.950000000000003</v>
      </c>
      <c r="AC132" s="1052">
        <f t="shared" si="7"/>
        <v>27.856999999999999</v>
      </c>
      <c r="AD132" s="1052">
        <f t="shared" si="8"/>
        <v>29.830000000000002</v>
      </c>
      <c r="AE132" s="1052">
        <f t="shared" si="9"/>
        <v>33.820999999999998</v>
      </c>
    </row>
    <row r="133" spans="1:31" x14ac:dyDescent="0.2">
      <c r="A133" s="1045">
        <v>42864</v>
      </c>
      <c r="B133">
        <v>5</v>
      </c>
      <c r="C133">
        <v>9</v>
      </c>
      <c r="D133" s="3">
        <f>'Compiled data 2000-2015'!$Y139</f>
        <v>33.811</v>
      </c>
      <c r="E133" s="3">
        <f>'Compiled data 2000-2015'!$Y504</f>
        <v>36.708999999999996</v>
      </c>
      <c r="F133" s="3">
        <f>'Compiled data 2000-2015'!$Y869</f>
        <v>34.225000000000001</v>
      </c>
      <c r="G133" s="3">
        <f>'Compiled data 2000-2015'!$Y1234</f>
        <v>29.040999999999997</v>
      </c>
      <c r="H133" s="3">
        <f>'Compiled data 2000-2015'!$Y1600</f>
        <v>27.425999999999998</v>
      </c>
      <c r="I133" s="3">
        <f>'Compiled data 2000-2015'!$Y1965</f>
        <v>28.266999999999999</v>
      </c>
      <c r="J133" s="3">
        <f>'Compiled data 2000-2015'!$Y2330</f>
        <v>24.567000000000004</v>
      </c>
      <c r="K133" s="3">
        <f>'Compiled data 2000-2015'!$Y2695</f>
        <v>30.373000000000001</v>
      </c>
      <c r="L133" s="3">
        <f>'Compiled data 2000-2015'!$Y3061</f>
        <v>24.398</v>
      </c>
      <c r="M133" s="3">
        <f>'Compiled data 2000-2015'!$Y3426</f>
        <v>31.744</v>
      </c>
      <c r="N133" s="3">
        <f>'Compiled data 2000-2015'!$Y3791</f>
        <v>22.314</v>
      </c>
      <c r="O133" s="3">
        <f>'Compiled data 2000-2015'!$Y4156</f>
        <v>28.36</v>
      </c>
      <c r="P133" s="3">
        <f>'Compiled data 2000-2015'!$Y4522</f>
        <v>27.42</v>
      </c>
      <c r="Q133" s="3">
        <f>'Compiled data 2000-2015'!$Y4887</f>
        <v>26.86</v>
      </c>
      <c r="R133" s="3">
        <f>'Compiled data 2000-2015'!$Y5252</f>
        <v>29.77</v>
      </c>
      <c r="S133" s="3">
        <v>30.13</v>
      </c>
      <c r="T133" s="3">
        <v>24.433857142857143</v>
      </c>
      <c r="U133" s="3">
        <v>25.752172885501899</v>
      </c>
      <c r="V133" s="3">
        <v>28.567985714285712</v>
      </c>
      <c r="W133" s="3">
        <v>29.638130595120071</v>
      </c>
      <c r="X133" s="3">
        <v>24.182559374440004</v>
      </c>
      <c r="Y133" s="3"/>
      <c r="AA133" s="1052">
        <f t="shared" si="5"/>
        <v>22.314</v>
      </c>
      <c r="AB133" s="1052">
        <f t="shared" si="6"/>
        <v>25.752172885501899</v>
      </c>
      <c r="AC133" s="1052">
        <f t="shared" si="7"/>
        <v>28.36</v>
      </c>
      <c r="AD133" s="1052">
        <f t="shared" si="8"/>
        <v>30.13</v>
      </c>
      <c r="AE133" s="1052">
        <f t="shared" si="9"/>
        <v>36.708999999999996</v>
      </c>
    </row>
    <row r="134" spans="1:31" x14ac:dyDescent="0.2">
      <c r="A134" s="1045">
        <v>42865</v>
      </c>
      <c r="B134">
        <v>5</v>
      </c>
      <c r="C134">
        <v>10</v>
      </c>
      <c r="D134" s="3">
        <f>'Compiled data 2000-2015'!$Y140</f>
        <v>36.489999999999995</v>
      </c>
      <c r="E134" s="3">
        <f>'Compiled data 2000-2015'!$Y505</f>
        <v>33.916000000000004</v>
      </c>
      <c r="F134" s="3">
        <f>'Compiled data 2000-2015'!$Y870</f>
        <v>36.633999999999993</v>
      </c>
      <c r="G134" s="3">
        <f>'Compiled data 2000-2015'!$Y1235</f>
        <v>28.15</v>
      </c>
      <c r="H134" s="3">
        <f>'Compiled data 2000-2015'!$Y1601</f>
        <v>33.68</v>
      </c>
      <c r="I134" s="3">
        <f>'Compiled data 2000-2015'!$Y1966</f>
        <v>29.460999999999999</v>
      </c>
      <c r="J134" s="3">
        <f>'Compiled data 2000-2015'!$Y2331</f>
        <v>24.825000000000003</v>
      </c>
      <c r="K134" s="3">
        <f>'Compiled data 2000-2015'!$Y2696</f>
        <v>28.791</v>
      </c>
      <c r="L134" s="3">
        <f>'Compiled data 2000-2015'!$Y3062</f>
        <v>24.192</v>
      </c>
      <c r="M134" s="3">
        <f>'Compiled data 2000-2015'!$Y3427</f>
        <v>24.703000000000003</v>
      </c>
      <c r="N134" s="3">
        <f>'Compiled data 2000-2015'!$Y3792</f>
        <v>22.563000000000002</v>
      </c>
      <c r="O134" s="3">
        <f>'Compiled data 2000-2015'!$Y4157</f>
        <v>29.21</v>
      </c>
      <c r="P134" s="3">
        <f>'Compiled data 2000-2015'!$Y4523</f>
        <v>26.83</v>
      </c>
      <c r="Q134" s="3">
        <f>'Compiled data 2000-2015'!$Y4888</f>
        <v>28.212700000000002</v>
      </c>
      <c r="R134" s="3">
        <f>'Compiled data 2000-2015'!$Y5253</f>
        <v>27.88</v>
      </c>
      <c r="S134" s="3">
        <v>29.509999999999998</v>
      </c>
      <c r="T134" s="3">
        <v>24.923857142857141</v>
      </c>
      <c r="U134" s="3">
        <v>25.644857142857145</v>
      </c>
      <c r="V134" s="3">
        <v>27.457985714285712</v>
      </c>
      <c r="W134" s="3">
        <v>26.697591686199999</v>
      </c>
      <c r="X134" s="3">
        <v>24.369531842039997</v>
      </c>
      <c r="Y134" s="3"/>
      <c r="AA134" s="1052">
        <f t="shared" ref="AA134:AA197" si="10">_xlfn.QUARTILE.INC($D134:$X134,0)</f>
        <v>22.563000000000002</v>
      </c>
      <c r="AB134" s="1052">
        <f t="shared" ref="AB134:AB197" si="11">_xlfn.QUARTILE.INC($D134:$X134,1)</f>
        <v>24.923857142857141</v>
      </c>
      <c r="AC134" s="1052">
        <f t="shared" ref="AC134:AC197" si="12">_xlfn.QUARTILE.INC($D134:$X134,2)</f>
        <v>27.88</v>
      </c>
      <c r="AD134" s="1052">
        <f t="shared" ref="AD134:AD197" si="13">_xlfn.QUARTILE.INC($D134:$X134,3)</f>
        <v>29.460999999999999</v>
      </c>
      <c r="AE134" s="1052">
        <f t="shared" ref="AE134:AE197" si="14">_xlfn.QUARTILE.INC($D134:$X134,4)</f>
        <v>36.633999999999993</v>
      </c>
    </row>
    <row r="135" spans="1:31" x14ac:dyDescent="0.2">
      <c r="A135" s="1045">
        <v>42866</v>
      </c>
      <c r="B135">
        <v>5</v>
      </c>
      <c r="C135">
        <v>11</v>
      </c>
      <c r="D135" s="3">
        <f>'Compiled data 2000-2015'!$Y141</f>
        <v>33.148000000000003</v>
      </c>
      <c r="E135" s="3">
        <f>'Compiled data 2000-2015'!$Y506</f>
        <v>34.565999999999995</v>
      </c>
      <c r="F135" s="3">
        <f>'Compiled data 2000-2015'!$Y871</f>
        <v>22.762</v>
      </c>
      <c r="G135" s="3">
        <f>'Compiled data 2000-2015'!$Y1236</f>
        <v>25.488</v>
      </c>
      <c r="H135" s="3">
        <f>'Compiled data 2000-2015'!$Y1602</f>
        <v>34.014000000000003</v>
      </c>
      <c r="I135" s="3">
        <f>'Compiled data 2000-2015'!$Y1967</f>
        <v>29.347999999999999</v>
      </c>
      <c r="J135" s="3">
        <f>'Compiled data 2000-2015'!$Y2332</f>
        <v>26.619</v>
      </c>
      <c r="K135" s="3">
        <f>'Compiled data 2000-2015'!$Y2697</f>
        <v>29.863</v>
      </c>
      <c r="L135" s="3">
        <f>'Compiled data 2000-2015'!$Y3063</f>
        <v>21.172000000000001</v>
      </c>
      <c r="M135" s="3">
        <f>'Compiled data 2000-2015'!$Y3428</f>
        <v>25.393000000000001</v>
      </c>
      <c r="N135" s="3">
        <f>'Compiled data 2000-2015'!$Y3793</f>
        <v>21.940999999999999</v>
      </c>
      <c r="O135" s="3">
        <f>'Compiled data 2000-2015'!$Y4158</f>
        <v>28.400000000000002</v>
      </c>
      <c r="P135" s="3">
        <f>'Compiled data 2000-2015'!$Y4524</f>
        <v>28.14</v>
      </c>
      <c r="Q135" s="3">
        <f>'Compiled data 2000-2015'!$Y4889</f>
        <v>28.2578</v>
      </c>
      <c r="R135" s="3">
        <f>'Compiled data 2000-2015'!$Y5254</f>
        <v>29.62</v>
      </c>
      <c r="S135" s="3">
        <v>27.94</v>
      </c>
      <c r="T135" s="3">
        <v>25.693857142857141</v>
      </c>
      <c r="U135" s="3">
        <v>26.764857142857142</v>
      </c>
      <c r="V135" s="3">
        <v>27.106131868131865</v>
      </c>
      <c r="W135" s="3">
        <v>26.034059946319999</v>
      </c>
      <c r="X135" s="3">
        <v>24.966030958680001</v>
      </c>
      <c r="Y135" s="3"/>
      <c r="AA135" s="1052">
        <f t="shared" si="10"/>
        <v>21.172000000000001</v>
      </c>
      <c r="AB135" s="1052">
        <f t="shared" si="11"/>
        <v>25.488</v>
      </c>
      <c r="AC135" s="1052">
        <f t="shared" si="12"/>
        <v>27.106131868131865</v>
      </c>
      <c r="AD135" s="1052">
        <f t="shared" si="13"/>
        <v>29.347999999999999</v>
      </c>
      <c r="AE135" s="1052">
        <f t="shared" si="14"/>
        <v>34.565999999999995</v>
      </c>
    </row>
    <row r="136" spans="1:31" x14ac:dyDescent="0.2">
      <c r="A136" s="1045">
        <v>42867</v>
      </c>
      <c r="B136">
        <v>5</v>
      </c>
      <c r="C136">
        <v>12</v>
      </c>
      <c r="D136" s="3">
        <f>'Compiled data 2000-2015'!$Y142</f>
        <v>36.251000000000005</v>
      </c>
      <c r="E136" s="3">
        <f>'Compiled data 2000-2015'!$Y507</f>
        <v>34.333000000000006</v>
      </c>
      <c r="F136" s="3">
        <f>'Compiled data 2000-2015'!$Y872</f>
        <v>31.684000000000001</v>
      </c>
      <c r="G136" s="3">
        <f>'Compiled data 2000-2015'!$Y1237</f>
        <v>29.36</v>
      </c>
      <c r="H136" s="3">
        <f>'Compiled data 2000-2015'!$Y1603</f>
        <v>35.329000000000001</v>
      </c>
      <c r="I136" s="3">
        <f>'Compiled data 2000-2015'!$Y1968</f>
        <v>31.713000000000001</v>
      </c>
      <c r="J136" s="3">
        <f>'Compiled data 2000-2015'!$Y2333</f>
        <v>25.423999999999999</v>
      </c>
      <c r="K136" s="3">
        <f>'Compiled data 2000-2015'!$Y2698</f>
        <v>29.234999999999999</v>
      </c>
      <c r="L136" s="3">
        <f>'Compiled data 2000-2015'!$Y3064</f>
        <v>20.457999999999998</v>
      </c>
      <c r="M136" s="3">
        <f>'Compiled data 2000-2015'!$Y3429</f>
        <v>26.27</v>
      </c>
      <c r="N136" s="3">
        <f>'Compiled data 2000-2015'!$Y3794</f>
        <v>20.698999999999998</v>
      </c>
      <c r="O136" s="3">
        <f>'Compiled data 2000-2015'!$Y4159</f>
        <v>26.6</v>
      </c>
      <c r="P136" s="3">
        <f>'Compiled data 2000-2015'!$Y4525</f>
        <v>27.23</v>
      </c>
      <c r="Q136" s="3">
        <f>'Compiled data 2000-2015'!$Y4890</f>
        <v>27.195999999999998</v>
      </c>
      <c r="R136" s="3">
        <f>'Compiled data 2000-2015'!$Y5255</f>
        <v>28.84</v>
      </c>
      <c r="S136" s="3">
        <v>28.85</v>
      </c>
      <c r="T136" s="3">
        <v>25.16385714285714</v>
      </c>
      <c r="U136" s="3">
        <v>24.77485714285714</v>
      </c>
      <c r="V136" s="3">
        <v>28.014703296703331</v>
      </c>
      <c r="W136" s="3">
        <v>24.89892591992</v>
      </c>
      <c r="X136" s="3">
        <v>25.954638535360001</v>
      </c>
      <c r="Y136" s="3"/>
      <c r="AA136" s="1052">
        <f t="shared" si="10"/>
        <v>20.457999999999998</v>
      </c>
      <c r="AB136" s="1052">
        <f t="shared" si="11"/>
        <v>25.423999999999999</v>
      </c>
      <c r="AC136" s="1052">
        <f t="shared" si="12"/>
        <v>27.23</v>
      </c>
      <c r="AD136" s="1052">
        <f t="shared" si="13"/>
        <v>29.36</v>
      </c>
      <c r="AE136" s="1052">
        <f t="shared" si="14"/>
        <v>36.251000000000005</v>
      </c>
    </row>
    <row r="137" spans="1:31" x14ac:dyDescent="0.2">
      <c r="A137" s="1045">
        <v>42868</v>
      </c>
      <c r="B137">
        <v>5</v>
      </c>
      <c r="C137">
        <v>13</v>
      </c>
      <c r="D137" s="3">
        <f>'Compiled data 2000-2015'!$Y143</f>
        <v>34.466999999999999</v>
      </c>
      <c r="E137" s="3">
        <f>'Compiled data 2000-2015'!$Y508</f>
        <v>28.361999999999998</v>
      </c>
      <c r="F137" s="3">
        <f>'Compiled data 2000-2015'!$Y873</f>
        <v>34.655999999999999</v>
      </c>
      <c r="G137" s="3">
        <f>'Compiled data 2000-2015'!$Y1238</f>
        <v>30.036000000000001</v>
      </c>
      <c r="H137" s="3">
        <f>'Compiled data 2000-2015'!$Y1604</f>
        <v>34.860999999999997</v>
      </c>
      <c r="I137" s="3">
        <f>'Compiled data 2000-2015'!$Y1969</f>
        <v>27.238999999999997</v>
      </c>
      <c r="J137" s="3">
        <f>'Compiled data 2000-2015'!$Y2334</f>
        <v>25.656000000000002</v>
      </c>
      <c r="K137" s="3">
        <f>'Compiled data 2000-2015'!$Y2699</f>
        <v>27.161000000000001</v>
      </c>
      <c r="L137" s="3">
        <f>'Compiled data 2000-2015'!$Y3065</f>
        <v>23.407</v>
      </c>
      <c r="M137" s="3">
        <f>'Compiled data 2000-2015'!$Y3430</f>
        <v>28.842000000000002</v>
      </c>
      <c r="N137" s="3">
        <f>'Compiled data 2000-2015'!$Y3795</f>
        <v>20.701000000000001</v>
      </c>
      <c r="O137" s="3">
        <f>'Compiled data 2000-2015'!$Y4160</f>
        <v>27.04</v>
      </c>
      <c r="P137" s="3">
        <f>'Compiled data 2000-2015'!$Y4526</f>
        <v>27.05</v>
      </c>
      <c r="Q137" s="3">
        <f>'Compiled data 2000-2015'!$Y4891</f>
        <v>26.9</v>
      </c>
      <c r="R137" s="3">
        <f>'Compiled data 2000-2015'!$Y5256</f>
        <v>31.12</v>
      </c>
      <c r="S137" s="3">
        <v>29.161166666666663</v>
      </c>
      <c r="T137" s="3">
        <v>24.463857142857144</v>
      </c>
      <c r="U137" s="3">
        <v>25.381333333333334</v>
      </c>
      <c r="V137" s="3">
        <v>31.043703296703296</v>
      </c>
      <c r="W137" s="3">
        <v>25.775538699599998</v>
      </c>
      <c r="X137" s="3">
        <v>25.90841640228</v>
      </c>
      <c r="Y137" s="3"/>
      <c r="AA137" s="1052">
        <f t="shared" si="10"/>
        <v>20.701000000000001</v>
      </c>
      <c r="AB137" s="1052">
        <f t="shared" si="11"/>
        <v>25.775538699599998</v>
      </c>
      <c r="AC137" s="1052">
        <f t="shared" si="12"/>
        <v>27.161000000000001</v>
      </c>
      <c r="AD137" s="1052">
        <f t="shared" si="13"/>
        <v>30.036000000000001</v>
      </c>
      <c r="AE137" s="1052">
        <f t="shared" si="14"/>
        <v>34.860999999999997</v>
      </c>
    </row>
    <row r="138" spans="1:31" x14ac:dyDescent="0.2">
      <c r="A138" s="1045">
        <v>42869</v>
      </c>
      <c r="B138">
        <v>5</v>
      </c>
      <c r="C138">
        <v>14</v>
      </c>
      <c r="D138" s="3">
        <f>'Compiled data 2000-2015'!$Y144</f>
        <v>32.36</v>
      </c>
      <c r="E138" s="3">
        <f>'Compiled data 2000-2015'!$Y509</f>
        <v>33.029999999999994</v>
      </c>
      <c r="F138" s="3">
        <f>'Compiled data 2000-2015'!$Y874</f>
        <v>25.087</v>
      </c>
      <c r="G138" s="3">
        <f>'Compiled data 2000-2015'!$Y1239</f>
        <v>30.748999999999999</v>
      </c>
      <c r="H138" s="3">
        <f>'Compiled data 2000-2015'!$Y1605</f>
        <v>34.662999999999997</v>
      </c>
      <c r="I138" s="3">
        <f>'Compiled data 2000-2015'!$Y1970</f>
        <v>29.134</v>
      </c>
      <c r="J138" s="3">
        <f>'Compiled data 2000-2015'!$Y2335</f>
        <v>23.900000000000002</v>
      </c>
      <c r="K138" s="3">
        <f>'Compiled data 2000-2015'!$Y2700</f>
        <v>28.112000000000002</v>
      </c>
      <c r="L138" s="3">
        <f>'Compiled data 2000-2015'!$Y3066</f>
        <v>24.128999999999998</v>
      </c>
      <c r="M138" s="3">
        <f>'Compiled data 2000-2015'!$Y3431</f>
        <v>27.4</v>
      </c>
      <c r="N138" s="3">
        <f>'Compiled data 2000-2015'!$Y3796</f>
        <v>19.209</v>
      </c>
      <c r="O138" s="3">
        <f>'Compiled data 2000-2015'!$Y4161</f>
        <v>25.810000000000002</v>
      </c>
      <c r="P138" s="3">
        <f>'Compiled data 2000-2015'!$Y4527</f>
        <v>26</v>
      </c>
      <c r="Q138" s="3">
        <f>'Compiled data 2000-2015'!$Y4892</f>
        <v>27.523</v>
      </c>
      <c r="R138" s="3">
        <f>'Compiled data 2000-2015'!$Y5257</f>
        <v>30.93</v>
      </c>
      <c r="S138" s="3">
        <v>29.691166666666668</v>
      </c>
      <c r="T138" s="3">
        <v>24.525285714285712</v>
      </c>
      <c r="U138" s="3">
        <v>26.481333333333332</v>
      </c>
      <c r="V138" s="3">
        <v>31.077703296703252</v>
      </c>
      <c r="W138" s="3">
        <v>30.09048893332</v>
      </c>
      <c r="X138" s="3">
        <v>26.0277381768</v>
      </c>
      <c r="Y138" s="3"/>
      <c r="AA138" s="1052">
        <f t="shared" si="10"/>
        <v>19.209</v>
      </c>
      <c r="AB138" s="1052">
        <f t="shared" si="11"/>
        <v>25.810000000000002</v>
      </c>
      <c r="AC138" s="1052">
        <f t="shared" si="12"/>
        <v>27.523</v>
      </c>
      <c r="AD138" s="1052">
        <f t="shared" si="13"/>
        <v>30.748999999999999</v>
      </c>
      <c r="AE138" s="1052">
        <f t="shared" si="14"/>
        <v>34.662999999999997</v>
      </c>
    </row>
    <row r="139" spans="1:31" x14ac:dyDescent="0.2">
      <c r="A139" s="1045">
        <v>42870</v>
      </c>
      <c r="B139">
        <v>5</v>
      </c>
      <c r="C139">
        <v>15</v>
      </c>
      <c r="D139" s="3">
        <f>'Compiled data 2000-2015'!$Y145</f>
        <v>34.295000000000002</v>
      </c>
      <c r="E139" s="3">
        <f>'Compiled data 2000-2015'!$Y510</f>
        <v>30.349999999999998</v>
      </c>
      <c r="F139" s="3">
        <f>'Compiled data 2000-2015'!$Y875</f>
        <v>31.971</v>
      </c>
      <c r="G139" s="3">
        <f>'Compiled data 2000-2015'!$Y1240</f>
        <v>27.552</v>
      </c>
      <c r="H139" s="3">
        <f>'Compiled data 2000-2015'!$Y1606</f>
        <v>31.328000000000003</v>
      </c>
      <c r="I139" s="3">
        <f>'Compiled data 2000-2015'!$Y1971</f>
        <v>26.260999999999999</v>
      </c>
      <c r="J139" s="3">
        <f>'Compiled data 2000-2015'!$Y2336</f>
        <v>24.434000000000001</v>
      </c>
      <c r="K139" s="3">
        <f>'Compiled data 2000-2015'!$Y2701</f>
        <v>28.273</v>
      </c>
      <c r="L139" s="3">
        <f>'Compiled data 2000-2015'!$Y3067</f>
        <v>23.512</v>
      </c>
      <c r="M139" s="3">
        <f>'Compiled data 2000-2015'!$Y3432</f>
        <v>27.495000000000001</v>
      </c>
      <c r="N139" s="3">
        <f>'Compiled data 2000-2015'!$Y3797</f>
        <v>21.963000000000001</v>
      </c>
      <c r="O139" s="3">
        <f>'Compiled data 2000-2015'!$Y4162</f>
        <v>26.7</v>
      </c>
      <c r="P139" s="3">
        <f>'Compiled data 2000-2015'!$Y4528</f>
        <v>26.849999999999998</v>
      </c>
      <c r="Q139" s="3">
        <f>'Compiled data 2000-2015'!$Y4893</f>
        <v>28.106999999999999</v>
      </c>
      <c r="R139" s="3">
        <f>'Compiled data 2000-2015'!$Y5258</f>
        <v>28.33</v>
      </c>
      <c r="S139" s="3">
        <v>29.211166666666667</v>
      </c>
      <c r="T139" s="3">
        <v>22.745285714285714</v>
      </c>
      <c r="U139" s="3">
        <v>26.931333333333335</v>
      </c>
      <c r="V139" s="3">
        <v>27.990703296703327</v>
      </c>
      <c r="W139" s="3">
        <v>28.160061503719998</v>
      </c>
      <c r="X139" s="3">
        <v>27.693419006279999</v>
      </c>
      <c r="Y139" s="3"/>
      <c r="AA139" s="1052">
        <f t="shared" si="10"/>
        <v>21.963000000000001</v>
      </c>
      <c r="AB139" s="1052">
        <f t="shared" si="11"/>
        <v>26.7</v>
      </c>
      <c r="AC139" s="1052">
        <f t="shared" si="12"/>
        <v>27.693419006279999</v>
      </c>
      <c r="AD139" s="1052">
        <f t="shared" si="13"/>
        <v>28.33</v>
      </c>
      <c r="AE139" s="1052">
        <f t="shared" si="14"/>
        <v>34.295000000000002</v>
      </c>
    </row>
    <row r="140" spans="1:31" x14ac:dyDescent="0.2">
      <c r="A140" s="1045">
        <v>42871</v>
      </c>
      <c r="B140">
        <v>5</v>
      </c>
      <c r="C140">
        <v>16</v>
      </c>
      <c r="D140" s="3">
        <f>'Compiled data 2000-2015'!$Y146</f>
        <v>34.613999999999997</v>
      </c>
      <c r="E140" s="3">
        <f>'Compiled data 2000-2015'!$Y511</f>
        <v>28.521000000000001</v>
      </c>
      <c r="F140" s="3">
        <f>'Compiled data 2000-2015'!$Y876</f>
        <v>32.663000000000004</v>
      </c>
      <c r="G140" s="3">
        <f>'Compiled data 2000-2015'!$Y1241</f>
        <v>26.38</v>
      </c>
      <c r="H140" s="3">
        <f>'Compiled data 2000-2015'!$Y1607</f>
        <v>32.201000000000001</v>
      </c>
      <c r="I140" s="3">
        <f>'Compiled data 2000-2015'!$Y1972</f>
        <v>29.768000000000001</v>
      </c>
      <c r="J140" s="3">
        <f>'Compiled data 2000-2015'!$Y2337</f>
        <v>26.193999999999999</v>
      </c>
      <c r="K140" s="3">
        <f>'Compiled data 2000-2015'!$Y2702</f>
        <v>31</v>
      </c>
      <c r="L140" s="3">
        <f>'Compiled data 2000-2015'!$Y3068</f>
        <v>22.7</v>
      </c>
      <c r="M140" s="3">
        <f>'Compiled data 2000-2015'!$Y3433</f>
        <v>30.910000000000004</v>
      </c>
      <c r="N140" s="3">
        <f>'Compiled data 2000-2015'!$Y3798</f>
        <v>21.663</v>
      </c>
      <c r="O140" s="3">
        <f>'Compiled data 2000-2015'!$Y4163</f>
        <v>26.96</v>
      </c>
      <c r="P140" s="3">
        <f>'Compiled data 2000-2015'!$Y4529</f>
        <v>28.25</v>
      </c>
      <c r="Q140" s="3">
        <f>'Compiled data 2000-2015'!$Y4894</f>
        <v>30.314</v>
      </c>
      <c r="R140" s="3">
        <f>'Compiled data 2000-2015'!$Y5259</f>
        <v>26.490000000000002</v>
      </c>
      <c r="S140" s="3">
        <v>28.671166666666664</v>
      </c>
      <c r="T140" s="3">
        <v>24.425285714285717</v>
      </c>
      <c r="U140" s="3">
        <v>27.781333333333329</v>
      </c>
      <c r="V140" s="3">
        <v>28.642703296703296</v>
      </c>
      <c r="W140" s="3">
        <v>31.278125504279998</v>
      </c>
      <c r="X140" s="3">
        <v>30.193531009760001</v>
      </c>
      <c r="Y140" s="3"/>
      <c r="AA140" s="1052">
        <f t="shared" si="10"/>
        <v>21.663</v>
      </c>
      <c r="AB140" s="1052">
        <f t="shared" si="11"/>
        <v>26.490000000000002</v>
      </c>
      <c r="AC140" s="1052">
        <f t="shared" si="12"/>
        <v>28.642703296703296</v>
      </c>
      <c r="AD140" s="1052">
        <f t="shared" si="13"/>
        <v>30.910000000000004</v>
      </c>
      <c r="AE140" s="1052">
        <f t="shared" si="14"/>
        <v>34.613999999999997</v>
      </c>
    </row>
    <row r="141" spans="1:31" x14ac:dyDescent="0.2">
      <c r="A141" s="1045">
        <v>42872</v>
      </c>
      <c r="B141">
        <v>5</v>
      </c>
      <c r="C141">
        <v>17</v>
      </c>
      <c r="D141" s="3">
        <f>'Compiled data 2000-2015'!$Y147</f>
        <v>34.148000000000003</v>
      </c>
      <c r="E141" s="3">
        <f>'Compiled data 2000-2015'!$Y512</f>
        <v>27.078999999999997</v>
      </c>
      <c r="F141" s="3">
        <f>'Compiled data 2000-2015'!$Y877</f>
        <v>30.636062500000005</v>
      </c>
      <c r="G141" s="3">
        <f>'Compiled data 2000-2015'!$Y1242</f>
        <v>25.253999999999998</v>
      </c>
      <c r="H141" s="3">
        <f>'Compiled data 2000-2015'!$Y1608</f>
        <v>35.230000000000004</v>
      </c>
      <c r="I141" s="3">
        <f>'Compiled data 2000-2015'!$Y1973</f>
        <v>29.512</v>
      </c>
      <c r="J141" s="3">
        <f>'Compiled data 2000-2015'!$Y2338</f>
        <v>25.917999999999999</v>
      </c>
      <c r="K141" s="3">
        <f>'Compiled data 2000-2015'!$Y2703</f>
        <v>28.716999999999999</v>
      </c>
      <c r="L141" s="3">
        <f>'Compiled data 2000-2015'!$Y3069</f>
        <v>22.32</v>
      </c>
      <c r="M141" s="3">
        <f>'Compiled data 2000-2015'!$Y3434</f>
        <v>25.803000000000001</v>
      </c>
      <c r="N141" s="3">
        <f>'Compiled data 2000-2015'!$Y3799</f>
        <v>21.744</v>
      </c>
      <c r="O141" s="3">
        <f>'Compiled data 2000-2015'!$Y4164</f>
        <v>26.76</v>
      </c>
      <c r="P141" s="3">
        <f>'Compiled data 2000-2015'!$Y4530</f>
        <v>28.5</v>
      </c>
      <c r="Q141" s="3">
        <f>'Compiled data 2000-2015'!$Y4895</f>
        <v>28.998000000000001</v>
      </c>
      <c r="R141" s="3">
        <f>'Compiled data 2000-2015'!$Y5260</f>
        <v>27.380000000000003</v>
      </c>
      <c r="S141" s="3">
        <v>28.091166666666666</v>
      </c>
      <c r="T141" s="3">
        <v>24.095285714285716</v>
      </c>
      <c r="U141" s="3">
        <v>29.391333333333332</v>
      </c>
      <c r="V141" s="3">
        <v>26.162703296703295</v>
      </c>
      <c r="W141" s="3">
        <v>32.24942565952</v>
      </c>
      <c r="X141" s="3">
        <v>28.686496308319999</v>
      </c>
      <c r="Y141" s="3"/>
      <c r="AA141" s="1052">
        <f t="shared" si="10"/>
        <v>21.744</v>
      </c>
      <c r="AB141" s="1052">
        <f t="shared" si="11"/>
        <v>25.917999999999999</v>
      </c>
      <c r="AC141" s="1052">
        <f t="shared" si="12"/>
        <v>28.091166666666666</v>
      </c>
      <c r="AD141" s="1052">
        <f t="shared" si="13"/>
        <v>29.391333333333332</v>
      </c>
      <c r="AE141" s="1052">
        <f t="shared" si="14"/>
        <v>35.230000000000004</v>
      </c>
    </row>
    <row r="142" spans="1:31" x14ac:dyDescent="0.2">
      <c r="A142" s="1045">
        <v>42873</v>
      </c>
      <c r="B142">
        <v>5</v>
      </c>
      <c r="C142">
        <v>18</v>
      </c>
      <c r="D142" s="3">
        <f>'Compiled data 2000-2015'!$Y148</f>
        <v>37.622</v>
      </c>
      <c r="E142" s="3">
        <f>'Compiled data 2000-2015'!$Y513</f>
        <v>27.817</v>
      </c>
      <c r="F142" s="3">
        <f>'Compiled data 2000-2015'!$Y878</f>
        <v>27.586000000000002</v>
      </c>
      <c r="G142" s="3">
        <f>'Compiled data 2000-2015'!$Y1243</f>
        <v>24.341999999999999</v>
      </c>
      <c r="H142" s="3">
        <f>'Compiled data 2000-2015'!$Y1609</f>
        <v>37.052</v>
      </c>
      <c r="I142" s="3">
        <f>'Compiled data 2000-2015'!$Y1974</f>
        <v>30.554000000000002</v>
      </c>
      <c r="J142" s="3">
        <f>'Compiled data 2000-2015'!$Y2339</f>
        <v>26.545999999999999</v>
      </c>
      <c r="K142" s="3">
        <f>'Compiled data 2000-2015'!$Y2704</f>
        <v>27.745999999999999</v>
      </c>
      <c r="L142" s="3">
        <f>'Compiled data 2000-2015'!$Y3070</f>
        <v>20.48</v>
      </c>
      <c r="M142" s="3">
        <f>'Compiled data 2000-2015'!$Y3435</f>
        <v>26.225999999999999</v>
      </c>
      <c r="N142" s="3">
        <f>'Compiled data 2000-2015'!$Y3800</f>
        <v>21.86</v>
      </c>
      <c r="O142" s="3">
        <f>'Compiled data 2000-2015'!$Y4165</f>
        <v>25.71</v>
      </c>
      <c r="P142" s="3">
        <f>'Compiled data 2000-2015'!$Y4531</f>
        <v>27.27</v>
      </c>
      <c r="Q142" s="3">
        <f>'Compiled data 2000-2015'!$Y4896</f>
        <v>27.9</v>
      </c>
      <c r="R142" s="3">
        <f>'Compiled data 2000-2015'!$Y5261</f>
        <v>25.65</v>
      </c>
      <c r="S142" s="3">
        <v>30.221166666666665</v>
      </c>
      <c r="T142" s="3">
        <v>22.965285714285713</v>
      </c>
      <c r="U142" s="3">
        <v>29.871333333333332</v>
      </c>
      <c r="V142" s="3">
        <v>25.992703296703294</v>
      </c>
      <c r="W142" s="3">
        <v>28.645529763839999</v>
      </c>
      <c r="X142" s="3">
        <v>24.601671270760004</v>
      </c>
      <c r="Y142" s="3"/>
      <c r="AA142" s="1052">
        <f t="shared" si="10"/>
        <v>20.48</v>
      </c>
      <c r="AB142" s="1052">
        <f t="shared" si="11"/>
        <v>25.65</v>
      </c>
      <c r="AC142" s="1052">
        <f t="shared" si="12"/>
        <v>27.27</v>
      </c>
      <c r="AD142" s="1052">
        <f t="shared" si="13"/>
        <v>28.645529763839999</v>
      </c>
      <c r="AE142" s="1052">
        <f t="shared" si="14"/>
        <v>37.622</v>
      </c>
    </row>
    <row r="143" spans="1:31" x14ac:dyDescent="0.2">
      <c r="A143" s="1045">
        <v>42874</v>
      </c>
      <c r="B143">
        <v>5</v>
      </c>
      <c r="C143">
        <v>19</v>
      </c>
      <c r="D143" s="3">
        <f>'Compiled data 2000-2015'!$Y149</f>
        <v>38.825000000000003</v>
      </c>
      <c r="E143" s="3">
        <f>'Compiled data 2000-2015'!$Y514</f>
        <v>29.185000000000006</v>
      </c>
      <c r="F143" s="3">
        <f>'Compiled data 2000-2015'!$Y879</f>
        <v>22.292999999999999</v>
      </c>
      <c r="G143" s="3">
        <f>'Compiled data 2000-2015'!$Y1244</f>
        <v>25.96</v>
      </c>
      <c r="H143" s="3">
        <f>'Compiled data 2000-2015'!$Y1610</f>
        <v>36.275999999999996</v>
      </c>
      <c r="I143" s="3">
        <f>'Compiled data 2000-2015'!$Y1975</f>
        <v>29.465999999999998</v>
      </c>
      <c r="J143" s="3">
        <f>'Compiled data 2000-2015'!$Y2340</f>
        <v>25.304000000000002</v>
      </c>
      <c r="K143" s="3">
        <f>'Compiled data 2000-2015'!$Y2705</f>
        <v>29.03</v>
      </c>
      <c r="L143" s="3">
        <f>'Compiled data 2000-2015'!$Y3071</f>
        <v>22.422000000000001</v>
      </c>
      <c r="M143" s="3">
        <f>'Compiled data 2000-2015'!$Y3436</f>
        <v>25.220000000000002</v>
      </c>
      <c r="N143" s="3">
        <f>'Compiled data 2000-2015'!$Y3801</f>
        <v>21.294999999999998</v>
      </c>
      <c r="O143" s="3">
        <f>'Compiled data 2000-2015'!$Y4166</f>
        <v>27.46</v>
      </c>
      <c r="P143" s="3">
        <f>'Compiled data 2000-2015'!$Y4532</f>
        <v>27.19</v>
      </c>
      <c r="Q143" s="3">
        <f>'Compiled data 2000-2015'!$Y4897</f>
        <v>26.31</v>
      </c>
      <c r="R143" s="3">
        <f>'Compiled data 2000-2015'!$Y5262</f>
        <v>24.86</v>
      </c>
      <c r="S143" s="3">
        <v>31.072750000000003</v>
      </c>
      <c r="T143" s="3">
        <v>24.135285714285718</v>
      </c>
      <c r="U143" s="3">
        <v>30.197750000000003</v>
      </c>
      <c r="V143" s="3">
        <v>23.986179487179484</v>
      </c>
      <c r="W143" s="3">
        <v>29.232129242039999</v>
      </c>
      <c r="X143" s="3">
        <v>24.256630855520001</v>
      </c>
      <c r="Y143" s="3"/>
      <c r="AA143" s="1052">
        <f t="shared" si="10"/>
        <v>21.294999999999998</v>
      </c>
      <c r="AB143" s="1052">
        <f t="shared" si="11"/>
        <v>24.256630855520001</v>
      </c>
      <c r="AC143" s="1052">
        <f t="shared" si="12"/>
        <v>26.31</v>
      </c>
      <c r="AD143" s="1052">
        <f t="shared" si="13"/>
        <v>29.232129242039999</v>
      </c>
      <c r="AE143" s="1052">
        <f t="shared" si="14"/>
        <v>38.825000000000003</v>
      </c>
    </row>
    <row r="144" spans="1:31" x14ac:dyDescent="0.2">
      <c r="A144" s="1045">
        <v>42875</v>
      </c>
      <c r="B144">
        <v>5</v>
      </c>
      <c r="C144">
        <v>20</v>
      </c>
      <c r="D144" s="3">
        <f>'Compiled data 2000-2015'!$Y150</f>
        <v>33.483000000000004</v>
      </c>
      <c r="E144" s="3">
        <f>'Compiled data 2000-2015'!$Y515</f>
        <v>27.724999999999998</v>
      </c>
      <c r="F144" s="3">
        <f>'Compiled data 2000-2015'!$Y880</f>
        <v>31.612000000000002</v>
      </c>
      <c r="G144" s="3">
        <f>'Compiled data 2000-2015'!$Y1245</f>
        <v>26.088999999999999</v>
      </c>
      <c r="H144" s="3">
        <f>'Compiled data 2000-2015'!$Y1611</f>
        <v>32.075000000000003</v>
      </c>
      <c r="I144" s="3">
        <f>'Compiled data 2000-2015'!$Y1976</f>
        <v>27.527000000000001</v>
      </c>
      <c r="J144" s="3">
        <f>'Compiled data 2000-2015'!$Y2341</f>
        <v>26.149000000000001</v>
      </c>
      <c r="K144" s="3">
        <f>'Compiled data 2000-2015'!$Y2706</f>
        <v>29.397000000000002</v>
      </c>
      <c r="L144" s="3">
        <f>'Compiled data 2000-2015'!$Y3072</f>
        <v>22.501999999999999</v>
      </c>
      <c r="M144" s="3">
        <f>'Compiled data 2000-2015'!$Y3437</f>
        <v>29.923000000000002</v>
      </c>
      <c r="N144" s="3">
        <f>'Compiled data 2000-2015'!$Y3802</f>
        <v>22.463000000000001</v>
      </c>
      <c r="O144" s="3">
        <f>'Compiled data 2000-2015'!$Y4167</f>
        <v>27.66</v>
      </c>
      <c r="P144" s="3">
        <f>'Compiled data 2000-2015'!$Y4533</f>
        <v>27.65</v>
      </c>
      <c r="Q144" s="3">
        <f>'Compiled data 2000-2015'!$Y4898</f>
        <v>26.9</v>
      </c>
      <c r="R144" s="3">
        <f>'Compiled data 2000-2015'!$Y5263</f>
        <v>27.779999999999998</v>
      </c>
      <c r="S144" s="3">
        <v>30.702750000000002</v>
      </c>
      <c r="T144" s="3">
        <v>22.205285714285715</v>
      </c>
      <c r="U144" s="3">
        <v>27.527750000000001</v>
      </c>
      <c r="V144" s="3">
        <v>26.376179487179485</v>
      </c>
      <c r="W144" s="3">
        <v>30.514370283239998</v>
      </c>
      <c r="X144" s="3">
        <v>24.107386388040002</v>
      </c>
      <c r="Y144" s="3"/>
      <c r="AA144" s="1052">
        <f t="shared" si="10"/>
        <v>22.205285714285715</v>
      </c>
      <c r="AB144" s="1052">
        <f t="shared" si="11"/>
        <v>26.149000000000001</v>
      </c>
      <c r="AC144" s="1052">
        <f t="shared" si="12"/>
        <v>27.65</v>
      </c>
      <c r="AD144" s="1052">
        <f t="shared" si="13"/>
        <v>29.923000000000002</v>
      </c>
      <c r="AE144" s="1052">
        <f t="shared" si="14"/>
        <v>33.483000000000004</v>
      </c>
    </row>
    <row r="145" spans="1:31" x14ac:dyDescent="0.2">
      <c r="A145" s="1045">
        <v>42876</v>
      </c>
      <c r="B145">
        <v>5</v>
      </c>
      <c r="C145">
        <v>21</v>
      </c>
      <c r="D145" s="3">
        <f>'Compiled data 2000-2015'!$Y151</f>
        <v>29.047999999999995</v>
      </c>
      <c r="E145" s="3">
        <f>'Compiled data 2000-2015'!$Y516</f>
        <v>28.262</v>
      </c>
      <c r="F145" s="3">
        <f>'Compiled data 2000-2015'!$Y881</f>
        <v>32.374000000000002</v>
      </c>
      <c r="G145" s="3">
        <f>'Compiled data 2000-2015'!$Y1246</f>
        <v>31.006</v>
      </c>
      <c r="H145" s="3">
        <f>'Compiled data 2000-2015'!$Y1612</f>
        <v>38.572000000000003</v>
      </c>
      <c r="I145" s="3">
        <f>'Compiled data 2000-2015'!$Y1977</f>
        <v>25.407999999999998</v>
      </c>
      <c r="J145" s="3">
        <f>'Compiled data 2000-2015'!$Y2342</f>
        <v>26.181999999999999</v>
      </c>
      <c r="K145" s="3">
        <f>'Compiled data 2000-2015'!$Y2707</f>
        <v>36.238999999999997</v>
      </c>
      <c r="L145" s="3">
        <f>'Compiled data 2000-2015'!$Y3073</f>
        <v>22.855</v>
      </c>
      <c r="M145" s="3">
        <f>'Compiled data 2000-2015'!$Y3438</f>
        <v>30.530999999999999</v>
      </c>
      <c r="N145" s="3">
        <f>'Compiled data 2000-2015'!$Y3803</f>
        <v>21.067</v>
      </c>
      <c r="O145" s="3">
        <f>'Compiled data 2000-2015'!$Y4168</f>
        <v>26.580000000000002</v>
      </c>
      <c r="P145" s="3">
        <f>'Compiled data 2000-2015'!$Y4534</f>
        <v>26.939999999999998</v>
      </c>
      <c r="Q145" s="3">
        <f>'Compiled data 2000-2015'!$Y4899</f>
        <v>29.200000000000003</v>
      </c>
      <c r="R145" s="3">
        <f>'Compiled data 2000-2015'!$Y5264</f>
        <v>30.07</v>
      </c>
      <c r="S145" s="3">
        <v>28.51275</v>
      </c>
      <c r="T145" s="3">
        <v>23.334571428571429</v>
      </c>
      <c r="U145" s="3">
        <v>27.197750000000003</v>
      </c>
      <c r="V145" s="3">
        <v>27.946179487179485</v>
      </c>
      <c r="W145" s="3">
        <v>30.709813906440001</v>
      </c>
      <c r="X145" s="3">
        <v>23.276271790559999</v>
      </c>
      <c r="Y145" s="3"/>
      <c r="AA145" s="1052">
        <f t="shared" si="10"/>
        <v>21.067</v>
      </c>
      <c r="AB145" s="1052">
        <f t="shared" si="11"/>
        <v>26.181999999999999</v>
      </c>
      <c r="AC145" s="1052">
        <f t="shared" si="12"/>
        <v>28.262</v>
      </c>
      <c r="AD145" s="1052">
        <f t="shared" si="13"/>
        <v>30.530999999999999</v>
      </c>
      <c r="AE145" s="1052">
        <f t="shared" si="14"/>
        <v>38.572000000000003</v>
      </c>
    </row>
    <row r="146" spans="1:31" x14ac:dyDescent="0.2">
      <c r="A146" s="1045">
        <v>42877</v>
      </c>
      <c r="B146">
        <v>5</v>
      </c>
      <c r="C146">
        <v>22</v>
      </c>
      <c r="D146" s="3">
        <f>'Compiled data 2000-2015'!$Y152</f>
        <v>32.716000000000001</v>
      </c>
      <c r="E146" s="3">
        <f>'Compiled data 2000-2015'!$Y517</f>
        <v>29.965000000000003</v>
      </c>
      <c r="F146" s="3">
        <f>'Compiled data 2000-2015'!$Y882</f>
        <v>35.057000000000002</v>
      </c>
      <c r="G146" s="3">
        <f>'Compiled data 2000-2015'!$Y1247</f>
        <v>26.252000000000002</v>
      </c>
      <c r="H146" s="3">
        <f>'Compiled data 2000-2015'!$Y1613</f>
        <v>34.650999999999996</v>
      </c>
      <c r="I146" s="3">
        <f>'Compiled data 2000-2015'!$Y1978</f>
        <v>25.716999999999999</v>
      </c>
      <c r="J146" s="3">
        <f>'Compiled data 2000-2015'!$Y2343</f>
        <v>26.954000000000001</v>
      </c>
      <c r="K146" s="3">
        <f>'Compiled data 2000-2015'!$Y2708</f>
        <v>33.302999999999997</v>
      </c>
      <c r="L146" s="3">
        <f>'Compiled data 2000-2015'!$Y3074</f>
        <v>24.065999999999999</v>
      </c>
      <c r="M146" s="3">
        <f>'Compiled data 2000-2015'!$Y3439</f>
        <v>29.57</v>
      </c>
      <c r="N146" s="3">
        <f>'Compiled data 2000-2015'!$Y3804</f>
        <v>22.502000000000002</v>
      </c>
      <c r="O146" s="3">
        <f>'Compiled data 2000-2015'!$Y4169</f>
        <v>29.080000000000002</v>
      </c>
      <c r="P146" s="3">
        <f>'Compiled data 2000-2015'!$Y4535</f>
        <v>28.310000000000002</v>
      </c>
      <c r="Q146" s="3">
        <f>'Compiled data 2000-2015'!$Y4900</f>
        <v>27.77</v>
      </c>
      <c r="R146" s="3">
        <f>'Compiled data 2000-2015'!$Y5265</f>
        <v>30.68</v>
      </c>
      <c r="S146" s="3">
        <v>27.372750000000003</v>
      </c>
      <c r="T146" s="3">
        <v>22.114571428571431</v>
      </c>
      <c r="U146" s="3">
        <v>27.627750000000002</v>
      </c>
      <c r="V146" s="3">
        <v>27.476179487179486</v>
      </c>
      <c r="W146" s="3">
        <v>32.125943260640007</v>
      </c>
      <c r="X146" s="3">
        <v>23.668179011679996</v>
      </c>
      <c r="Y146" s="3"/>
      <c r="AA146" s="1052">
        <f t="shared" si="10"/>
        <v>22.114571428571431</v>
      </c>
      <c r="AB146" s="1052">
        <f t="shared" si="11"/>
        <v>26.252000000000002</v>
      </c>
      <c r="AC146" s="1052">
        <f t="shared" si="12"/>
        <v>27.77</v>
      </c>
      <c r="AD146" s="1052">
        <f t="shared" si="13"/>
        <v>30.68</v>
      </c>
      <c r="AE146" s="1052">
        <f t="shared" si="14"/>
        <v>35.057000000000002</v>
      </c>
    </row>
    <row r="147" spans="1:31" x14ac:dyDescent="0.2">
      <c r="A147" s="1045">
        <v>42878</v>
      </c>
      <c r="B147">
        <v>5</v>
      </c>
      <c r="C147">
        <v>23</v>
      </c>
      <c r="D147" s="3">
        <f>'Compiled data 2000-2015'!$Y153</f>
        <v>32.042999999999999</v>
      </c>
      <c r="E147" s="3">
        <f>'Compiled data 2000-2015'!$Y518</f>
        <v>28.670999999999996</v>
      </c>
      <c r="F147" s="3">
        <f>'Compiled data 2000-2015'!$Y883</f>
        <v>33.034999999999997</v>
      </c>
      <c r="G147" s="3">
        <f>'Compiled data 2000-2015'!$Y1248</f>
        <v>25.196000000000002</v>
      </c>
      <c r="H147" s="3">
        <f>'Compiled data 2000-2015'!$Y1614</f>
        <v>36.427999999999997</v>
      </c>
      <c r="I147" s="3">
        <f>'Compiled data 2000-2015'!$Y1979</f>
        <v>29.950000000000003</v>
      </c>
      <c r="J147" s="3">
        <f>'Compiled data 2000-2015'!$Y2344</f>
        <v>28.631</v>
      </c>
      <c r="K147" s="3">
        <f>'Compiled data 2000-2015'!$Y2709</f>
        <v>32.176000000000002</v>
      </c>
      <c r="L147" s="3">
        <f>'Compiled data 2000-2015'!$Y3075</f>
        <v>22.994</v>
      </c>
      <c r="M147" s="3">
        <f>'Compiled data 2000-2015'!$Y3440</f>
        <v>32.100999999999999</v>
      </c>
      <c r="N147" s="3">
        <f>'Compiled data 2000-2015'!$Y3805</f>
        <v>21.765999999999998</v>
      </c>
      <c r="O147" s="3">
        <f>'Compiled data 2000-2015'!$Y4170</f>
        <v>28.32</v>
      </c>
      <c r="P147" s="3">
        <f>'Compiled data 2000-2015'!$Y4536</f>
        <v>28.33</v>
      </c>
      <c r="Q147" s="3">
        <f>'Compiled data 2000-2015'!$Y4901</f>
        <v>27.77</v>
      </c>
      <c r="R147" s="3">
        <f>'Compiled data 2000-2015'!$Y5266</f>
        <v>29.689999999999998</v>
      </c>
      <c r="S147" s="3">
        <v>25.817799999999998</v>
      </c>
      <c r="T147" s="3">
        <v>23.554571428571428</v>
      </c>
      <c r="U147" s="3">
        <v>26.737750000000002</v>
      </c>
      <c r="V147" s="3">
        <v>27.606179487179485</v>
      </c>
      <c r="W147" s="3">
        <v>30.411991477880004</v>
      </c>
      <c r="X147" s="3">
        <v>25.351249349</v>
      </c>
      <c r="Y147" s="3"/>
      <c r="AA147" s="1052">
        <f t="shared" si="10"/>
        <v>21.765999999999998</v>
      </c>
      <c r="AB147" s="1052">
        <f t="shared" si="11"/>
        <v>25.817799999999998</v>
      </c>
      <c r="AC147" s="1052">
        <f t="shared" si="12"/>
        <v>28.33</v>
      </c>
      <c r="AD147" s="1052">
        <f t="shared" si="13"/>
        <v>30.411991477880004</v>
      </c>
      <c r="AE147" s="1052">
        <f t="shared" si="14"/>
        <v>36.427999999999997</v>
      </c>
    </row>
    <row r="148" spans="1:31" x14ac:dyDescent="0.2">
      <c r="A148" s="1045">
        <v>42879</v>
      </c>
      <c r="B148">
        <v>5</v>
      </c>
      <c r="C148">
        <v>24</v>
      </c>
      <c r="D148" s="3">
        <f>'Compiled data 2000-2015'!$Y154</f>
        <v>31.961999999999996</v>
      </c>
      <c r="E148" s="3">
        <f>'Compiled data 2000-2015'!$Y519</f>
        <v>29.08</v>
      </c>
      <c r="F148" s="3">
        <f>'Compiled data 2000-2015'!$Y884</f>
        <v>36.298000000000002</v>
      </c>
      <c r="G148" s="3">
        <f>'Compiled data 2000-2015'!$Y1249</f>
        <v>23.753</v>
      </c>
      <c r="H148" s="3">
        <f>'Compiled data 2000-2015'!$Y1615</f>
        <v>32.429000000000002</v>
      </c>
      <c r="I148" s="3">
        <f>'Compiled data 2000-2015'!$Y1980</f>
        <v>29.381999999999998</v>
      </c>
      <c r="J148" s="3">
        <f>'Compiled data 2000-2015'!$Y2345</f>
        <v>30.126000000000001</v>
      </c>
      <c r="K148" s="3">
        <f>'Compiled data 2000-2015'!$Y2710</f>
        <v>32.753999999999998</v>
      </c>
      <c r="L148" s="3">
        <f>'Compiled data 2000-2015'!$Y3076</f>
        <v>22.17</v>
      </c>
      <c r="M148" s="3">
        <f>'Compiled data 2000-2015'!$Y3441</f>
        <v>27.522000000000002</v>
      </c>
      <c r="N148" s="3">
        <f>'Compiled data 2000-2015'!$Y3806</f>
        <v>23.195</v>
      </c>
      <c r="O148" s="3">
        <f>'Compiled data 2000-2015'!$Y4171</f>
        <v>29.630000000000003</v>
      </c>
      <c r="P148" s="3">
        <f>'Compiled data 2000-2015'!$Y4537</f>
        <v>29.01</v>
      </c>
      <c r="Q148" s="3">
        <f>'Compiled data 2000-2015'!$Y4902</f>
        <v>28.41</v>
      </c>
      <c r="R148" s="3">
        <f>'Compiled data 2000-2015'!$Y5267</f>
        <v>29.03</v>
      </c>
      <c r="S148" s="3">
        <v>27.177799999999998</v>
      </c>
      <c r="T148" s="3">
        <v>23.834571428571429</v>
      </c>
      <c r="U148" s="3">
        <v>26.077750000000002</v>
      </c>
      <c r="V148" s="3">
        <v>25.886666666666649</v>
      </c>
      <c r="W148" s="3">
        <v>31.866495869680001</v>
      </c>
      <c r="X148" s="3">
        <v>25.274079998200001</v>
      </c>
      <c r="Y148" s="3"/>
      <c r="AA148" s="1052">
        <f t="shared" si="10"/>
        <v>22.17</v>
      </c>
      <c r="AB148" s="1052">
        <f t="shared" si="11"/>
        <v>25.886666666666649</v>
      </c>
      <c r="AC148" s="1052">
        <f t="shared" si="12"/>
        <v>29.01</v>
      </c>
      <c r="AD148" s="1052">
        <f t="shared" si="13"/>
        <v>30.126000000000001</v>
      </c>
      <c r="AE148" s="1052">
        <f t="shared" si="14"/>
        <v>36.298000000000002</v>
      </c>
    </row>
    <row r="149" spans="1:31" x14ac:dyDescent="0.2">
      <c r="A149" s="1045">
        <v>42880</v>
      </c>
      <c r="B149">
        <v>5</v>
      </c>
      <c r="C149">
        <v>25</v>
      </c>
      <c r="D149" s="3">
        <f>'Compiled data 2000-2015'!$Y155</f>
        <v>31.859999999999992</v>
      </c>
      <c r="E149" s="3">
        <f>'Compiled data 2000-2015'!$Y520</f>
        <v>28.853000000000002</v>
      </c>
      <c r="F149" s="3">
        <f>'Compiled data 2000-2015'!$Y885</f>
        <v>34.337000000000003</v>
      </c>
      <c r="G149" s="3">
        <f>'Compiled data 2000-2015'!$Y1250</f>
        <v>23.667999999999999</v>
      </c>
      <c r="H149" s="3">
        <f>'Compiled data 2000-2015'!$Y1616</f>
        <v>33.724000000000004</v>
      </c>
      <c r="I149" s="3">
        <f>'Compiled data 2000-2015'!$Y1981</f>
        <v>27.146000000000001</v>
      </c>
      <c r="J149" s="3">
        <f>'Compiled data 2000-2015'!$Y2346</f>
        <v>29.510000000000005</v>
      </c>
      <c r="K149" s="3">
        <f>'Compiled data 2000-2015'!$Y2711</f>
        <v>33.597999999999999</v>
      </c>
      <c r="L149" s="3">
        <f>'Compiled data 2000-2015'!$Y3077</f>
        <v>20.748000000000001</v>
      </c>
      <c r="M149" s="3">
        <f>'Compiled data 2000-2015'!$Y3442</f>
        <v>27.358000000000001</v>
      </c>
      <c r="N149" s="3">
        <f>'Compiled data 2000-2015'!$Y3807</f>
        <v>21.986000000000001</v>
      </c>
      <c r="O149" s="3">
        <f>'Compiled data 2000-2015'!$Y4172</f>
        <v>31</v>
      </c>
      <c r="P149" s="3">
        <f>'Compiled data 2000-2015'!$Y4538</f>
        <v>28.37</v>
      </c>
      <c r="Q149" s="3">
        <f>'Compiled data 2000-2015'!$Y4903</f>
        <v>26.369999999999997</v>
      </c>
      <c r="R149" s="3">
        <f>'Compiled data 2000-2015'!$Y5268</f>
        <v>26.689999999999998</v>
      </c>
      <c r="S149" s="3">
        <v>28.927799999999998</v>
      </c>
      <c r="T149" s="3">
        <v>24.734571428571428</v>
      </c>
      <c r="U149" s="3">
        <v>26.987750000000002</v>
      </c>
      <c r="V149" s="3">
        <v>29.898333333333358</v>
      </c>
      <c r="W149" s="3">
        <v>31.669616308119998</v>
      </c>
      <c r="X149" s="3">
        <v>24.62052820644</v>
      </c>
      <c r="Y149" s="3"/>
      <c r="AA149" s="1052">
        <f t="shared" si="10"/>
        <v>20.748000000000001</v>
      </c>
      <c r="AB149" s="1052">
        <f t="shared" si="11"/>
        <v>26.369999999999997</v>
      </c>
      <c r="AC149" s="1052">
        <f t="shared" si="12"/>
        <v>28.37</v>
      </c>
      <c r="AD149" s="1052">
        <f t="shared" si="13"/>
        <v>31</v>
      </c>
      <c r="AE149" s="1052">
        <f t="shared" si="14"/>
        <v>34.337000000000003</v>
      </c>
    </row>
    <row r="150" spans="1:31" x14ac:dyDescent="0.2">
      <c r="A150" s="1045">
        <v>42881</v>
      </c>
      <c r="B150">
        <v>5</v>
      </c>
      <c r="C150">
        <v>26</v>
      </c>
      <c r="D150" s="3">
        <f>'Compiled data 2000-2015'!$Y156</f>
        <v>33.472999999999999</v>
      </c>
      <c r="E150" s="3">
        <f>'Compiled data 2000-2015'!$Y521</f>
        <v>28.656999999999996</v>
      </c>
      <c r="F150" s="3">
        <f>'Compiled data 2000-2015'!$Y886</f>
        <v>31.141000000000002</v>
      </c>
      <c r="G150" s="3">
        <f>'Compiled data 2000-2015'!$Y1251</f>
        <v>27.170999999999999</v>
      </c>
      <c r="H150" s="3">
        <f>'Compiled data 2000-2015'!$Y1617</f>
        <v>41.863</v>
      </c>
      <c r="I150" s="3">
        <f>'Compiled data 2000-2015'!$Y1982</f>
        <v>28.945</v>
      </c>
      <c r="J150" s="3">
        <f>'Compiled data 2000-2015'!$Y2347</f>
        <v>29.041000000000004</v>
      </c>
      <c r="K150" s="3">
        <f>'Compiled data 2000-2015'!$Y2712</f>
        <v>34.161000000000001</v>
      </c>
      <c r="L150" s="3">
        <f>'Compiled data 2000-2015'!$Y3078</f>
        <v>21.248999999999999</v>
      </c>
      <c r="M150" s="3">
        <f>'Compiled data 2000-2015'!$Y3443</f>
        <v>27.732999999999997</v>
      </c>
      <c r="N150" s="3">
        <f>'Compiled data 2000-2015'!$Y3808</f>
        <v>21.899000000000001</v>
      </c>
      <c r="O150" s="3">
        <f>'Compiled data 2000-2015'!$Y4173</f>
        <v>32.799999999999997</v>
      </c>
      <c r="P150" s="3">
        <f>'Compiled data 2000-2015'!$Y4539</f>
        <v>29.46</v>
      </c>
      <c r="Q150" s="3">
        <f>'Compiled data 2000-2015'!$Y4904</f>
        <v>24.988999999999997</v>
      </c>
      <c r="R150" s="3">
        <f>'Compiled data 2000-2015'!$Y5269</f>
        <v>26.85</v>
      </c>
      <c r="S150" s="3">
        <v>31.427799999999998</v>
      </c>
      <c r="T150" s="3">
        <v>27.534571428571432</v>
      </c>
      <c r="U150" s="3">
        <v>28.077750000000002</v>
      </c>
      <c r="V150" s="3">
        <v>28.156133333333333</v>
      </c>
      <c r="W150" s="3">
        <v>29.825148670960001</v>
      </c>
      <c r="X150" s="3">
        <v>25.375381608679998</v>
      </c>
      <c r="Y150" s="3"/>
      <c r="AA150" s="1052">
        <f t="shared" si="10"/>
        <v>21.248999999999999</v>
      </c>
      <c r="AB150" s="1052">
        <f t="shared" si="11"/>
        <v>27.170999999999999</v>
      </c>
      <c r="AC150" s="1052">
        <f t="shared" si="12"/>
        <v>28.656999999999996</v>
      </c>
      <c r="AD150" s="1052">
        <f t="shared" si="13"/>
        <v>31.141000000000002</v>
      </c>
      <c r="AE150" s="1052">
        <f t="shared" si="14"/>
        <v>41.863</v>
      </c>
    </row>
    <row r="151" spans="1:31" x14ac:dyDescent="0.2">
      <c r="A151" s="1045">
        <v>42882</v>
      </c>
      <c r="B151">
        <v>5</v>
      </c>
      <c r="C151">
        <v>27</v>
      </c>
      <c r="D151" s="3">
        <f>'Compiled data 2000-2015'!$Y157</f>
        <v>29.847000000000001</v>
      </c>
      <c r="E151" s="3">
        <f>'Compiled data 2000-2015'!$Y522</f>
        <v>24.181000000000001</v>
      </c>
      <c r="F151" s="3">
        <f>'Compiled data 2000-2015'!$Y887</f>
        <v>33.143000000000001</v>
      </c>
      <c r="G151" s="3">
        <f>'Compiled data 2000-2015'!$Y1252</f>
        <v>25.278000000000002</v>
      </c>
      <c r="H151" s="3">
        <f>'Compiled data 2000-2015'!$Y1618</f>
        <v>33.943000000000005</v>
      </c>
      <c r="I151" s="3">
        <f>'Compiled data 2000-2015'!$Y1983</f>
        <v>32.665999999999997</v>
      </c>
      <c r="J151" s="3">
        <f>'Compiled data 2000-2015'!$Y2348</f>
        <v>29.216000000000001</v>
      </c>
      <c r="K151" s="3">
        <f>'Compiled data 2000-2015'!$Y2713</f>
        <v>32.884</v>
      </c>
      <c r="L151" s="3">
        <f>'Compiled data 2000-2015'!$Y3079</f>
        <v>25.728000000000002</v>
      </c>
      <c r="M151" s="3">
        <f>'Compiled data 2000-2015'!$Y3444</f>
        <v>29.582000000000001</v>
      </c>
      <c r="N151" s="3">
        <f>'Compiled data 2000-2015'!$Y3809</f>
        <v>20.684000000000001</v>
      </c>
      <c r="O151" s="3">
        <f>'Compiled data 2000-2015'!$Y4174</f>
        <v>29.25</v>
      </c>
      <c r="P151" s="3">
        <f>'Compiled data 2000-2015'!$Y4540</f>
        <v>27.58</v>
      </c>
      <c r="Q151" s="3">
        <f>'Compiled data 2000-2015'!$Y4905</f>
        <v>26.094000000000001</v>
      </c>
      <c r="R151" s="3">
        <f>'Compiled data 2000-2015'!$Y5270</f>
        <v>29.689999999999998</v>
      </c>
      <c r="S151" s="3">
        <v>33.597799999999999</v>
      </c>
      <c r="T151" s="3">
        <v>25.104571428571429</v>
      </c>
      <c r="U151" s="3">
        <v>28.273285714285716</v>
      </c>
      <c r="V151" s="3">
        <v>28.276133333333334</v>
      </c>
      <c r="W151" s="3">
        <v>29.649311996480002</v>
      </c>
      <c r="X151" s="3">
        <v>25.945344206079998</v>
      </c>
      <c r="Y151" s="3"/>
      <c r="AA151" s="1052">
        <f t="shared" si="10"/>
        <v>20.684000000000001</v>
      </c>
      <c r="AB151" s="1052">
        <f t="shared" si="11"/>
        <v>25.945344206079998</v>
      </c>
      <c r="AC151" s="1052">
        <f t="shared" si="12"/>
        <v>29.216000000000001</v>
      </c>
      <c r="AD151" s="1052">
        <f t="shared" si="13"/>
        <v>29.847000000000001</v>
      </c>
      <c r="AE151" s="1052">
        <f t="shared" si="14"/>
        <v>33.943000000000005</v>
      </c>
    </row>
    <row r="152" spans="1:31" x14ac:dyDescent="0.2">
      <c r="A152" s="1045">
        <v>42883</v>
      </c>
      <c r="B152">
        <v>5</v>
      </c>
      <c r="C152">
        <v>28</v>
      </c>
      <c r="D152" s="3">
        <f>'Compiled data 2000-2015'!$Y158</f>
        <v>25.050999999999998</v>
      </c>
      <c r="E152" s="3">
        <f>'Compiled data 2000-2015'!$Y523</f>
        <v>25.360000000000003</v>
      </c>
      <c r="F152" s="3">
        <f>'Compiled data 2000-2015'!$Y888</f>
        <v>33.857999999999997</v>
      </c>
      <c r="G152" s="3">
        <f>'Compiled data 2000-2015'!$Y1253</f>
        <v>26.01</v>
      </c>
      <c r="H152" s="3">
        <f>'Compiled data 2000-2015'!$Y1619</f>
        <v>33.64</v>
      </c>
      <c r="I152" s="3">
        <f>'Compiled data 2000-2015'!$Y1984</f>
        <v>27.557000000000002</v>
      </c>
      <c r="J152" s="3">
        <f>'Compiled data 2000-2015'!$Y2349</f>
        <v>27.78</v>
      </c>
      <c r="K152" s="3">
        <f>'Compiled data 2000-2015'!$Y2714</f>
        <v>33.626000000000005</v>
      </c>
      <c r="L152" s="3">
        <f>'Compiled data 2000-2015'!$Y3080</f>
        <v>24.43</v>
      </c>
      <c r="M152" s="3">
        <f>'Compiled data 2000-2015'!$Y3445</f>
        <v>28.417999999999999</v>
      </c>
      <c r="N152" s="3">
        <f>'Compiled data 2000-2015'!$Y3810</f>
        <v>20.887</v>
      </c>
      <c r="O152" s="3">
        <f>'Compiled data 2000-2015'!$Y4175</f>
        <v>27.18</v>
      </c>
      <c r="P152" s="3">
        <f>'Compiled data 2000-2015'!$Y4541</f>
        <v>26.67</v>
      </c>
      <c r="Q152" s="3">
        <f>'Compiled data 2000-2015'!$Y4906</f>
        <v>29.426000000000002</v>
      </c>
      <c r="R152" s="3">
        <f>'Compiled data 2000-2015'!$Y5271</f>
        <v>28.189999999999998</v>
      </c>
      <c r="S152" s="3">
        <v>34.147799999999997</v>
      </c>
      <c r="T152" s="3">
        <v>25.320714285714285</v>
      </c>
      <c r="U152" s="3">
        <v>25.893285714285714</v>
      </c>
      <c r="V152" s="3">
        <v>27.796133333333334</v>
      </c>
      <c r="W152" s="3">
        <v>33.889334846680001</v>
      </c>
      <c r="X152" s="3">
        <v>25.778755323199999</v>
      </c>
      <c r="Y152" s="3"/>
      <c r="AA152" s="1052">
        <f t="shared" si="10"/>
        <v>20.887</v>
      </c>
      <c r="AB152" s="1052">
        <f t="shared" si="11"/>
        <v>25.778755323199999</v>
      </c>
      <c r="AC152" s="1052">
        <f t="shared" si="12"/>
        <v>27.557000000000002</v>
      </c>
      <c r="AD152" s="1052">
        <f t="shared" si="13"/>
        <v>29.426000000000002</v>
      </c>
      <c r="AE152" s="1052">
        <f t="shared" si="14"/>
        <v>34.147799999999997</v>
      </c>
    </row>
    <row r="153" spans="1:31" x14ac:dyDescent="0.2">
      <c r="A153" s="1045">
        <v>42884</v>
      </c>
      <c r="B153">
        <v>5</v>
      </c>
      <c r="C153">
        <v>29</v>
      </c>
      <c r="D153" s="3">
        <f>'Compiled data 2000-2015'!$Y159</f>
        <v>26.344999999999999</v>
      </c>
      <c r="E153" s="3">
        <f>'Compiled data 2000-2015'!$Y524</f>
        <v>28.508000000000003</v>
      </c>
      <c r="F153" s="3">
        <f>'Compiled data 2000-2015'!$Y889</f>
        <v>35.19</v>
      </c>
      <c r="G153" s="3">
        <f>'Compiled data 2000-2015'!$Y1254</f>
        <v>27.242999999999999</v>
      </c>
      <c r="H153" s="3">
        <f>'Compiled data 2000-2015'!$Y1620</f>
        <v>32.625</v>
      </c>
      <c r="I153" s="3">
        <f>'Compiled data 2000-2015'!$Y1985</f>
        <v>28.186</v>
      </c>
      <c r="J153" s="3">
        <f>'Compiled data 2000-2015'!$Y2350</f>
        <v>30.726999999999997</v>
      </c>
      <c r="K153" s="3">
        <f>'Compiled data 2000-2015'!$Y2715</f>
        <v>35.268999999999998</v>
      </c>
      <c r="L153" s="3">
        <f>'Compiled data 2000-2015'!$Y3081</f>
        <v>24.099999999999998</v>
      </c>
      <c r="M153" s="3">
        <f>'Compiled data 2000-2015'!$Y3446</f>
        <v>26.78</v>
      </c>
      <c r="N153" s="3">
        <f>'Compiled data 2000-2015'!$Y3811</f>
        <v>21.234999999999999</v>
      </c>
      <c r="O153" s="3">
        <f>'Compiled data 2000-2015'!$Y4176</f>
        <v>26.14</v>
      </c>
      <c r="P153" s="3">
        <f>'Compiled data 2000-2015'!$Y4542</f>
        <v>29.48</v>
      </c>
      <c r="Q153" s="3">
        <f>'Compiled data 2000-2015'!$Y4907</f>
        <v>29.900000000000002</v>
      </c>
      <c r="R153" s="3">
        <f>'Compiled data 2000-2015'!$Y5272</f>
        <v>28.97</v>
      </c>
      <c r="S153" s="3">
        <v>31.1678</v>
      </c>
      <c r="T153" s="3">
        <v>21.470714285714287</v>
      </c>
      <c r="U153" s="3">
        <v>27.103285714285715</v>
      </c>
      <c r="V153" s="3">
        <v>36.283133333333303</v>
      </c>
      <c r="W153" s="3">
        <v>35.054214009600003</v>
      </c>
      <c r="X153" s="3">
        <v>25.383864518360003</v>
      </c>
      <c r="Y153" s="3"/>
      <c r="AA153" s="1052">
        <f t="shared" si="10"/>
        <v>21.234999999999999</v>
      </c>
      <c r="AB153" s="1052">
        <f t="shared" si="11"/>
        <v>26.344999999999999</v>
      </c>
      <c r="AC153" s="1052">
        <f t="shared" si="12"/>
        <v>28.508000000000003</v>
      </c>
      <c r="AD153" s="1052">
        <f t="shared" si="13"/>
        <v>31.1678</v>
      </c>
      <c r="AE153" s="1052">
        <f t="shared" si="14"/>
        <v>36.283133333333303</v>
      </c>
    </row>
    <row r="154" spans="1:31" x14ac:dyDescent="0.2">
      <c r="A154" s="1045">
        <v>42885</v>
      </c>
      <c r="B154">
        <v>5</v>
      </c>
      <c r="C154">
        <v>30</v>
      </c>
      <c r="D154" s="3">
        <f>'Compiled data 2000-2015'!$Y160</f>
        <v>27.797000000000004</v>
      </c>
      <c r="E154" s="3">
        <f>'Compiled data 2000-2015'!$Y525</f>
        <v>28.840000000000003</v>
      </c>
      <c r="F154" s="3">
        <f>'Compiled data 2000-2015'!$Y890</f>
        <v>32.753999999999998</v>
      </c>
      <c r="G154" s="3">
        <f>'Compiled data 2000-2015'!$Y1255</f>
        <v>23.526</v>
      </c>
      <c r="H154" s="3">
        <f>'Compiled data 2000-2015'!$Y1621</f>
        <v>25.149000000000001</v>
      </c>
      <c r="I154" s="3">
        <f>'Compiled data 2000-2015'!$Y1986</f>
        <v>31.414000000000001</v>
      </c>
      <c r="J154" s="3">
        <f>'Compiled data 2000-2015'!$Y2351</f>
        <v>32.528999999999996</v>
      </c>
      <c r="K154" s="3">
        <f>'Compiled data 2000-2015'!$Y2716</f>
        <v>36.997</v>
      </c>
      <c r="L154" s="3">
        <f>'Compiled data 2000-2015'!$Y3082</f>
        <v>24.434000000000001</v>
      </c>
      <c r="M154" s="3">
        <f>'Compiled data 2000-2015'!$Y3447</f>
        <v>28.926000000000002</v>
      </c>
      <c r="N154" s="3">
        <f>'Compiled data 2000-2015'!$Y3812</f>
        <v>23.691000000000003</v>
      </c>
      <c r="O154" s="3">
        <f>'Compiled data 2000-2015'!$Y4177</f>
        <v>28.41</v>
      </c>
      <c r="P154" s="3">
        <f>'Compiled data 2000-2015'!$Y4543</f>
        <v>28.92</v>
      </c>
      <c r="Q154" s="3">
        <f>'Compiled data 2000-2015'!$Y4908</f>
        <v>30.009999999999998</v>
      </c>
      <c r="R154" s="3">
        <f>'Compiled data 2000-2015'!$Y5273</f>
        <v>27.7</v>
      </c>
      <c r="S154" s="3">
        <v>31.717799999999997</v>
      </c>
      <c r="T154" s="3">
        <v>22.170714285714286</v>
      </c>
      <c r="U154" s="3">
        <v>28.613285714285713</v>
      </c>
      <c r="V154" s="3">
        <v>30.268496426666687</v>
      </c>
      <c r="W154" s="3">
        <v>33.200903866999994</v>
      </c>
      <c r="X154" s="3">
        <v>25.030573089560001</v>
      </c>
      <c r="Y154" s="3"/>
      <c r="AA154" s="1052">
        <f t="shared" si="10"/>
        <v>22.170714285714286</v>
      </c>
      <c r="AB154" s="1052">
        <f t="shared" si="11"/>
        <v>25.149000000000001</v>
      </c>
      <c r="AC154" s="1052">
        <f t="shared" si="12"/>
        <v>28.840000000000003</v>
      </c>
      <c r="AD154" s="1052">
        <f t="shared" si="13"/>
        <v>31.414000000000001</v>
      </c>
      <c r="AE154" s="1052">
        <f t="shared" si="14"/>
        <v>36.997</v>
      </c>
    </row>
    <row r="155" spans="1:31" x14ac:dyDescent="0.2">
      <c r="A155" s="1045">
        <v>42886</v>
      </c>
      <c r="B155">
        <v>5</v>
      </c>
      <c r="C155">
        <v>31</v>
      </c>
      <c r="D155" s="3">
        <f>'Compiled data 2000-2015'!$Y161</f>
        <v>30.233000000000001</v>
      </c>
      <c r="E155" s="3">
        <f>'Compiled data 2000-2015'!$Y526</f>
        <v>29.442</v>
      </c>
      <c r="F155" s="3">
        <f>'Compiled data 2000-2015'!$Y891</f>
        <v>29.696999999999999</v>
      </c>
      <c r="G155" s="3">
        <f>'Compiled data 2000-2015'!$Y1256</f>
        <v>25.477</v>
      </c>
      <c r="H155" s="3">
        <f>'Compiled data 2000-2015'!$Y1622</f>
        <v>29.362000000000002</v>
      </c>
      <c r="I155" s="3">
        <f>'Compiled data 2000-2015'!$Y1987</f>
        <v>31.067999999999998</v>
      </c>
      <c r="J155" s="3">
        <f>'Compiled data 2000-2015'!$Y2352</f>
        <v>30.052</v>
      </c>
      <c r="K155" s="3">
        <f>'Compiled data 2000-2015'!$Y2717</f>
        <v>35.951000000000001</v>
      </c>
      <c r="L155" s="3">
        <f>'Compiled data 2000-2015'!$Y3083</f>
        <v>25.262999999999998</v>
      </c>
      <c r="M155" s="3">
        <f>'Compiled data 2000-2015'!$Y3448</f>
        <v>29.140999999999998</v>
      </c>
      <c r="N155" s="3">
        <f>'Compiled data 2000-2015'!$Y3813</f>
        <v>22.934000000000001</v>
      </c>
      <c r="O155" s="3">
        <f>'Compiled data 2000-2015'!$Y4178</f>
        <v>31.44</v>
      </c>
      <c r="P155" s="3">
        <f>'Compiled data 2000-2015'!$Y4544</f>
        <v>30.26</v>
      </c>
      <c r="Q155" s="3">
        <f>'Compiled data 2000-2015'!$Y4909</f>
        <v>30.831400000000002</v>
      </c>
      <c r="R155" s="3">
        <f>'Compiled data 2000-2015'!$Y5274</f>
        <v>29.36</v>
      </c>
      <c r="S155" s="3">
        <v>31.787799999999997</v>
      </c>
      <c r="T155" s="3">
        <v>25.610714285714284</v>
      </c>
      <c r="U155" s="3">
        <v>29.153285714285715</v>
      </c>
      <c r="V155" s="3">
        <v>26.66444821333333</v>
      </c>
      <c r="W155" s="3">
        <v>32.329370156080003</v>
      </c>
      <c r="X155" s="3">
        <v>26.333429192960001</v>
      </c>
      <c r="Y155" s="3"/>
      <c r="AA155" s="1052">
        <f t="shared" si="10"/>
        <v>22.934000000000001</v>
      </c>
      <c r="AB155" s="1052">
        <f t="shared" si="11"/>
        <v>26.66444821333333</v>
      </c>
      <c r="AC155" s="1052">
        <f t="shared" si="12"/>
        <v>29.442</v>
      </c>
      <c r="AD155" s="1052">
        <f t="shared" si="13"/>
        <v>30.831400000000002</v>
      </c>
      <c r="AE155" s="1052">
        <f t="shared" si="14"/>
        <v>35.951000000000001</v>
      </c>
    </row>
    <row r="156" spans="1:31" x14ac:dyDescent="0.2">
      <c r="A156" s="1045">
        <v>42887</v>
      </c>
      <c r="B156">
        <v>6</v>
      </c>
      <c r="C156">
        <v>1</v>
      </c>
      <c r="D156" s="3">
        <f>'Compiled data 2000-2015'!$Y162</f>
        <v>35.667999999999999</v>
      </c>
      <c r="E156" s="3">
        <f>'Compiled data 2000-2015'!$Y527</f>
        <v>26.701000000000001</v>
      </c>
      <c r="F156" s="3">
        <f>'Compiled data 2000-2015'!$Y892</f>
        <v>39.277000000000001</v>
      </c>
      <c r="G156" s="3">
        <f>'Compiled data 2000-2015'!$Y1257</f>
        <v>23.658999999999999</v>
      </c>
      <c r="H156" s="3">
        <f>'Compiled data 2000-2015'!$Y1623</f>
        <v>31.830000000000002</v>
      </c>
      <c r="I156" s="3">
        <f>'Compiled data 2000-2015'!$Y1988</f>
        <v>34.701999999999998</v>
      </c>
      <c r="J156" s="3">
        <f>'Compiled data 2000-2015'!$Y2353</f>
        <v>32.284999999999997</v>
      </c>
      <c r="K156" s="3">
        <f>'Compiled data 2000-2015'!$Y2718</f>
        <v>40.086999999999996</v>
      </c>
      <c r="L156" s="3">
        <f>'Compiled data 2000-2015'!$Y3084</f>
        <v>23.857000000000003</v>
      </c>
      <c r="M156" s="3">
        <f>'Compiled data 2000-2015'!$Y3449</f>
        <v>28.65</v>
      </c>
      <c r="N156" s="3">
        <f>'Compiled data 2000-2015'!$Y3814</f>
        <v>24.043999999999997</v>
      </c>
      <c r="O156" s="3">
        <f>'Compiled data 2000-2015'!$Y4179</f>
        <v>32.129999999999995</v>
      </c>
      <c r="P156" s="3">
        <f>'Compiled data 2000-2015'!$Y4545</f>
        <v>27.99</v>
      </c>
      <c r="Q156" s="3">
        <f>'Compiled data 2000-2015'!$Y4910</f>
        <v>30.227</v>
      </c>
      <c r="R156" s="3">
        <f>'Compiled data 2000-2015'!$Y5275</f>
        <v>29.229999999999997</v>
      </c>
      <c r="S156" s="3">
        <v>31.657799999999998</v>
      </c>
      <c r="T156" s="3">
        <v>27.860714285714288</v>
      </c>
      <c r="U156" s="3">
        <v>28.083285714285712</v>
      </c>
      <c r="V156" s="3">
        <v>28.099599999999999</v>
      </c>
      <c r="W156" s="3">
        <v>23.761961555799999</v>
      </c>
      <c r="X156" s="3">
        <v>26.308942336199998</v>
      </c>
      <c r="Y156" s="3"/>
      <c r="AA156" s="1052">
        <f t="shared" si="10"/>
        <v>23.658999999999999</v>
      </c>
      <c r="AB156" s="1052">
        <f t="shared" si="11"/>
        <v>26.701000000000001</v>
      </c>
      <c r="AC156" s="1052">
        <f t="shared" si="12"/>
        <v>28.65</v>
      </c>
      <c r="AD156" s="1052">
        <f t="shared" si="13"/>
        <v>32.129999999999995</v>
      </c>
      <c r="AE156" s="1052">
        <f t="shared" si="14"/>
        <v>40.086999999999996</v>
      </c>
    </row>
    <row r="157" spans="1:31" x14ac:dyDescent="0.2">
      <c r="A157" s="1045">
        <v>42888</v>
      </c>
      <c r="B157">
        <v>6</v>
      </c>
      <c r="C157">
        <v>2</v>
      </c>
      <c r="D157" s="3">
        <f>'Compiled data 2000-2015'!$Y163</f>
        <v>33.278999999999996</v>
      </c>
      <c r="E157" s="3">
        <f>'Compiled data 2000-2015'!$Y528</f>
        <v>25.385999999999999</v>
      </c>
      <c r="F157" s="3">
        <f>'Compiled data 2000-2015'!$Y893</f>
        <v>35.552</v>
      </c>
      <c r="G157" s="3">
        <f>'Compiled data 2000-2015'!$Y1258</f>
        <v>25.673000000000002</v>
      </c>
      <c r="H157" s="3">
        <f>'Compiled data 2000-2015'!$Y1624</f>
        <v>33.713999999999999</v>
      </c>
      <c r="I157" s="3">
        <f>'Compiled data 2000-2015'!$Y1989</f>
        <v>26.110000000000003</v>
      </c>
      <c r="J157" s="3">
        <f>'Compiled data 2000-2015'!$Y2354</f>
        <v>30.623000000000001</v>
      </c>
      <c r="K157" s="3">
        <f>'Compiled data 2000-2015'!$Y2719</f>
        <v>32.831000000000003</v>
      </c>
      <c r="L157" s="3">
        <f>'Compiled data 2000-2015'!$Y3085</f>
        <v>23.887</v>
      </c>
      <c r="M157" s="3">
        <f>'Compiled data 2000-2015'!$Y3450</f>
        <v>31.491999999999997</v>
      </c>
      <c r="N157" s="3">
        <f>'Compiled data 2000-2015'!$Y3815</f>
        <v>22.89</v>
      </c>
      <c r="O157" s="3">
        <f>'Compiled data 2000-2015'!$Y4180</f>
        <v>32.82</v>
      </c>
      <c r="P157" s="3">
        <f>'Compiled data 2000-2015'!$Y4546</f>
        <v>26.75</v>
      </c>
      <c r="Q157" s="3">
        <f>'Compiled data 2000-2015'!$Y4911</f>
        <v>29.64</v>
      </c>
      <c r="R157" s="3">
        <f>'Compiled data 2000-2015'!$Y5276</f>
        <v>27.869999999999997</v>
      </c>
      <c r="S157" s="3">
        <v>29.5578</v>
      </c>
      <c r="T157" s="3">
        <v>25.390714285714285</v>
      </c>
      <c r="U157" s="3">
        <v>28.633285714285716</v>
      </c>
      <c r="V157" s="3">
        <v>28.829599999999999</v>
      </c>
      <c r="W157" s="3">
        <v>26.846244983280002</v>
      </c>
      <c r="X157" s="3">
        <v>26.454872933320001</v>
      </c>
      <c r="Y157" s="3"/>
      <c r="AA157" s="1052">
        <f t="shared" si="10"/>
        <v>22.89</v>
      </c>
      <c r="AB157" s="1052">
        <f t="shared" si="11"/>
        <v>26.110000000000003</v>
      </c>
      <c r="AC157" s="1052">
        <f t="shared" si="12"/>
        <v>28.633285714285716</v>
      </c>
      <c r="AD157" s="1052">
        <f t="shared" si="13"/>
        <v>31.491999999999997</v>
      </c>
      <c r="AE157" s="1052">
        <f t="shared" si="14"/>
        <v>35.552</v>
      </c>
    </row>
    <row r="158" spans="1:31" x14ac:dyDescent="0.2">
      <c r="A158" s="1045">
        <v>42889</v>
      </c>
      <c r="B158">
        <v>6</v>
      </c>
      <c r="C158">
        <v>3</v>
      </c>
      <c r="D158" s="3">
        <f>'Compiled data 2000-2015'!$Y164</f>
        <v>31.714999999999996</v>
      </c>
      <c r="E158" s="3">
        <f>'Compiled data 2000-2015'!$Y529</f>
        <v>25.042999999999999</v>
      </c>
      <c r="F158" s="3">
        <f>'Compiled data 2000-2015'!$Y894</f>
        <v>37.746000000000002</v>
      </c>
      <c r="G158" s="3">
        <f>'Compiled data 2000-2015'!$Y1259</f>
        <v>25.881</v>
      </c>
      <c r="H158" s="3">
        <f>'Compiled data 2000-2015'!$Y1625</f>
        <v>34.198999999999998</v>
      </c>
      <c r="I158" s="3">
        <f>'Compiled data 2000-2015'!$Y1990</f>
        <v>26.396999999999998</v>
      </c>
      <c r="J158" s="3">
        <f>'Compiled data 2000-2015'!$Y2355</f>
        <v>28.839999999999996</v>
      </c>
      <c r="K158" s="3">
        <f>'Compiled data 2000-2015'!$Y2720</f>
        <v>27.006</v>
      </c>
      <c r="L158" s="3">
        <f>'Compiled data 2000-2015'!$Y3086</f>
        <v>24.802</v>
      </c>
      <c r="M158" s="3">
        <f>'Compiled data 2000-2015'!$Y3451</f>
        <v>33.245000000000005</v>
      </c>
      <c r="N158" s="3">
        <f>'Compiled data 2000-2015'!$Y3816</f>
        <v>23.652000000000001</v>
      </c>
      <c r="O158" s="3">
        <f>'Compiled data 2000-2015'!$Y4181</f>
        <v>33.32</v>
      </c>
      <c r="P158" s="3">
        <f>'Compiled data 2000-2015'!$Y4547</f>
        <v>26.72</v>
      </c>
      <c r="Q158" s="3">
        <f>'Compiled data 2000-2015'!$Y4912</f>
        <v>27.160000000000004</v>
      </c>
      <c r="R158" s="3">
        <f>'Compiled data 2000-2015'!$Y5277</f>
        <v>30.47</v>
      </c>
      <c r="S158" s="3">
        <v>29.407799999999995</v>
      </c>
      <c r="T158" s="3">
        <v>27.230714285714289</v>
      </c>
      <c r="U158" s="3">
        <v>29.258714285714284</v>
      </c>
      <c r="V158" s="3">
        <v>27.959599999999998</v>
      </c>
      <c r="W158" s="3">
        <v>31.463240724719999</v>
      </c>
      <c r="X158" s="3">
        <v>29.76662254272</v>
      </c>
      <c r="Y158" s="3"/>
      <c r="AA158" s="1052">
        <f t="shared" si="10"/>
        <v>23.652000000000001</v>
      </c>
      <c r="AB158" s="1052">
        <f t="shared" si="11"/>
        <v>26.72</v>
      </c>
      <c r="AC158" s="1052">
        <f t="shared" si="12"/>
        <v>28.839999999999996</v>
      </c>
      <c r="AD158" s="1052">
        <f t="shared" si="13"/>
        <v>31.463240724719999</v>
      </c>
      <c r="AE158" s="1052">
        <f t="shared" si="14"/>
        <v>37.746000000000002</v>
      </c>
    </row>
    <row r="159" spans="1:31" x14ac:dyDescent="0.2">
      <c r="A159" s="1045">
        <v>42890</v>
      </c>
      <c r="B159">
        <v>6</v>
      </c>
      <c r="C159">
        <v>4</v>
      </c>
      <c r="D159" s="3">
        <f>'Compiled data 2000-2015'!$Y165</f>
        <v>26.104999999999997</v>
      </c>
      <c r="E159" s="3">
        <f>'Compiled data 2000-2015'!$Y530</f>
        <v>29.618000000000002</v>
      </c>
      <c r="F159" s="3">
        <f>'Compiled data 2000-2015'!$Y895</f>
        <v>35.140999999999998</v>
      </c>
      <c r="G159" s="3">
        <f>'Compiled data 2000-2015'!$Y1260</f>
        <v>26.448999999999998</v>
      </c>
      <c r="H159" s="3">
        <f>'Compiled data 2000-2015'!$Y1626</f>
        <v>30.71</v>
      </c>
      <c r="I159" s="3">
        <f>'Compiled data 2000-2015'!$Y1991</f>
        <v>26.823999999999998</v>
      </c>
      <c r="J159" s="3">
        <f>'Compiled data 2000-2015'!$Y2356</f>
        <v>25.740000000000002</v>
      </c>
      <c r="K159" s="3">
        <f>'Compiled data 2000-2015'!$Y2721</f>
        <v>30.132999999999999</v>
      </c>
      <c r="L159" s="3">
        <f>'Compiled data 2000-2015'!$Y3087</f>
        <v>28.92</v>
      </c>
      <c r="M159" s="3">
        <f>'Compiled data 2000-2015'!$Y3452</f>
        <v>29.791999999999998</v>
      </c>
      <c r="N159" s="3">
        <f>'Compiled data 2000-2015'!$Y3817</f>
        <v>25.981999999999999</v>
      </c>
      <c r="O159" s="3">
        <f>'Compiled data 2000-2015'!$Y4182</f>
        <v>30.35</v>
      </c>
      <c r="P159" s="3">
        <f>'Compiled data 2000-2015'!$Y4548</f>
        <v>28.04</v>
      </c>
      <c r="Q159" s="3">
        <f>'Compiled data 2000-2015'!$Y4913</f>
        <v>27.32</v>
      </c>
      <c r="R159" s="3">
        <f>'Compiled data 2000-2015'!$Y5278</f>
        <v>30.7</v>
      </c>
      <c r="S159" s="3">
        <v>27.9178</v>
      </c>
      <c r="T159" s="3">
        <v>26.999571428571429</v>
      </c>
      <c r="U159" s="3">
        <v>28.698714285714281</v>
      </c>
      <c r="V159" s="3">
        <v>27.909600000000001</v>
      </c>
      <c r="W159" s="3">
        <v>30.113166532480001</v>
      </c>
      <c r="X159" s="3">
        <v>30.434444654799996</v>
      </c>
      <c r="Y159" s="3"/>
      <c r="AA159" s="1052">
        <f t="shared" si="10"/>
        <v>25.740000000000002</v>
      </c>
      <c r="AB159" s="1052">
        <f t="shared" si="11"/>
        <v>26.999571428571429</v>
      </c>
      <c r="AC159" s="1052">
        <f t="shared" si="12"/>
        <v>28.698714285714281</v>
      </c>
      <c r="AD159" s="1052">
        <f t="shared" si="13"/>
        <v>30.132999999999999</v>
      </c>
      <c r="AE159" s="1052">
        <f t="shared" si="14"/>
        <v>35.140999999999998</v>
      </c>
    </row>
    <row r="160" spans="1:31" x14ac:dyDescent="0.2">
      <c r="A160" s="1045">
        <v>42891</v>
      </c>
      <c r="B160">
        <v>6</v>
      </c>
      <c r="C160">
        <v>5</v>
      </c>
      <c r="D160" s="3">
        <f>'Compiled data 2000-2015'!$Y166</f>
        <v>31.462</v>
      </c>
      <c r="E160" s="3">
        <f>'Compiled data 2000-2015'!$Y531</f>
        <v>30.341000000000001</v>
      </c>
      <c r="F160" s="3">
        <f>'Compiled data 2000-2015'!$Y896</f>
        <v>35.451000000000001</v>
      </c>
      <c r="G160" s="3">
        <f>'Compiled data 2000-2015'!$Y1261</f>
        <v>26.363</v>
      </c>
      <c r="H160" s="3">
        <f>'Compiled data 2000-2015'!$Y1627</f>
        <v>25.619</v>
      </c>
      <c r="I160" s="3">
        <f>'Compiled data 2000-2015'!$Y1992</f>
        <v>27.337999999999997</v>
      </c>
      <c r="J160" s="3">
        <f>'Compiled data 2000-2015'!$Y2357</f>
        <v>27.803000000000001</v>
      </c>
      <c r="K160" s="3">
        <f>'Compiled data 2000-2015'!$Y2722</f>
        <v>31.527999999999999</v>
      </c>
      <c r="L160" s="3">
        <f>'Compiled data 2000-2015'!$Y3088</f>
        <v>28.481000000000002</v>
      </c>
      <c r="M160" s="3">
        <f>'Compiled data 2000-2015'!$Y3453</f>
        <v>28.196999999999999</v>
      </c>
      <c r="N160" s="3">
        <f>'Compiled data 2000-2015'!$Y3818</f>
        <v>25.66</v>
      </c>
      <c r="O160" s="3">
        <f>'Compiled data 2000-2015'!$Y4183</f>
        <v>31.29</v>
      </c>
      <c r="P160" s="3">
        <f>'Compiled data 2000-2015'!$Y4549</f>
        <v>29.58</v>
      </c>
      <c r="Q160" s="3">
        <f>'Compiled data 2000-2015'!$Y4914</f>
        <v>28.009999999999998</v>
      </c>
      <c r="R160" s="3">
        <f>'Compiled data 2000-2015'!$Y5279</f>
        <v>31.17</v>
      </c>
      <c r="S160" s="3">
        <v>29.397799999999997</v>
      </c>
      <c r="T160" s="3">
        <v>24.829571428571427</v>
      </c>
      <c r="U160" s="3">
        <v>25.228714285714283</v>
      </c>
      <c r="V160" s="3">
        <v>29.434833333333334</v>
      </c>
      <c r="W160" s="3">
        <v>29.55356093184</v>
      </c>
      <c r="X160" s="3">
        <v>27.598736205760002</v>
      </c>
      <c r="Y160" s="3"/>
      <c r="AA160" s="1052">
        <f t="shared" si="10"/>
        <v>24.829571428571427</v>
      </c>
      <c r="AB160" s="1052">
        <f t="shared" si="11"/>
        <v>27.337999999999997</v>
      </c>
      <c r="AC160" s="1052">
        <f t="shared" si="12"/>
        <v>28.481000000000002</v>
      </c>
      <c r="AD160" s="1052">
        <f t="shared" si="13"/>
        <v>30.341000000000001</v>
      </c>
      <c r="AE160" s="1052">
        <f t="shared" si="14"/>
        <v>35.451000000000001</v>
      </c>
    </row>
    <row r="161" spans="1:31" x14ac:dyDescent="0.2">
      <c r="A161" s="1045">
        <v>42892</v>
      </c>
      <c r="B161">
        <v>6</v>
      </c>
      <c r="C161">
        <v>6</v>
      </c>
      <c r="D161" s="3">
        <f>'Compiled data 2000-2015'!$Y167</f>
        <v>28.513999999999999</v>
      </c>
      <c r="E161" s="3">
        <f>'Compiled data 2000-2015'!$Y532</f>
        <v>32.045999999999999</v>
      </c>
      <c r="F161" s="3">
        <f>'Compiled data 2000-2015'!$Y897</f>
        <v>38.548999999999992</v>
      </c>
      <c r="G161" s="3">
        <f>'Compiled data 2000-2015'!$Y1262</f>
        <v>26.86</v>
      </c>
      <c r="H161" s="3">
        <f>'Compiled data 2000-2015'!$Y1628</f>
        <v>27.747999999999998</v>
      </c>
      <c r="I161" s="3">
        <f>'Compiled data 2000-2015'!$Y1993</f>
        <v>30.727999999999998</v>
      </c>
      <c r="J161" s="3">
        <f>'Compiled data 2000-2015'!$Y2358</f>
        <v>27.72</v>
      </c>
      <c r="K161" s="3">
        <f>'Compiled data 2000-2015'!$Y2723</f>
        <v>30.846</v>
      </c>
      <c r="L161" s="3">
        <f>'Compiled data 2000-2015'!$Y3089</f>
        <v>27.308</v>
      </c>
      <c r="M161" s="3">
        <f>'Compiled data 2000-2015'!$Y3454</f>
        <v>28.019000000000002</v>
      </c>
      <c r="N161" s="3">
        <f>'Compiled data 2000-2015'!$Y3819</f>
        <v>26.76</v>
      </c>
      <c r="O161" s="3">
        <f>'Compiled data 2000-2015'!$Y4184</f>
        <v>29.85</v>
      </c>
      <c r="P161" s="3">
        <f>'Compiled data 2000-2015'!$Y4550</f>
        <v>27.61</v>
      </c>
      <c r="Q161" s="3">
        <f>'Compiled data 2000-2015'!$Y4915</f>
        <v>26.99</v>
      </c>
      <c r="R161" s="3">
        <f>'Compiled data 2000-2015'!$Y5280</f>
        <v>29.729999999999997</v>
      </c>
      <c r="S161" s="3">
        <v>28.437799999999999</v>
      </c>
      <c r="T161" s="3">
        <v>26.449571428571424</v>
      </c>
      <c r="U161" s="3">
        <v>27.408714285714286</v>
      </c>
      <c r="V161" s="3">
        <v>29.404833333333332</v>
      </c>
      <c r="W161" s="3">
        <v>30.773922907279999</v>
      </c>
      <c r="X161" s="3">
        <v>29.291709296320001</v>
      </c>
      <c r="Y161" s="3"/>
      <c r="AA161" s="1052">
        <f t="shared" si="10"/>
        <v>26.449571428571424</v>
      </c>
      <c r="AB161" s="1052">
        <f t="shared" si="11"/>
        <v>27.408714285714286</v>
      </c>
      <c r="AC161" s="1052">
        <f t="shared" si="12"/>
        <v>28.437799999999999</v>
      </c>
      <c r="AD161" s="1052">
        <f t="shared" si="13"/>
        <v>29.85</v>
      </c>
      <c r="AE161" s="1052">
        <f t="shared" si="14"/>
        <v>38.548999999999992</v>
      </c>
    </row>
    <row r="162" spans="1:31" x14ac:dyDescent="0.2">
      <c r="A162" s="1045">
        <v>42893</v>
      </c>
      <c r="B162">
        <v>6</v>
      </c>
      <c r="C162">
        <v>7</v>
      </c>
      <c r="D162" s="3">
        <f>'Compiled data 2000-2015'!$Y168</f>
        <v>29.716000000000001</v>
      </c>
      <c r="E162" s="3">
        <f>'Compiled data 2000-2015'!$Y533</f>
        <v>29.742000000000001</v>
      </c>
      <c r="F162" s="3">
        <f>'Compiled data 2000-2015'!$Y898</f>
        <v>32.691000000000003</v>
      </c>
      <c r="G162" s="3">
        <f>'Compiled data 2000-2015'!$Y1263</f>
        <v>23.171999999999997</v>
      </c>
      <c r="H162" s="3">
        <f>'Compiled data 2000-2015'!$Y1629</f>
        <v>31.154</v>
      </c>
      <c r="I162" s="3">
        <f>'Compiled data 2000-2015'!$Y1994</f>
        <v>31.295999999999999</v>
      </c>
      <c r="J162" s="3">
        <f>'Compiled data 2000-2015'!$Y2359</f>
        <v>34.371000000000002</v>
      </c>
      <c r="K162" s="3">
        <f>'Compiled data 2000-2015'!$Y2724</f>
        <v>31.024999999999999</v>
      </c>
      <c r="L162" s="3">
        <f>'Compiled data 2000-2015'!$Y3090</f>
        <v>32.548999999999999</v>
      </c>
      <c r="M162" s="3">
        <f>'Compiled data 2000-2015'!$Y3455</f>
        <v>27.997</v>
      </c>
      <c r="N162" s="3">
        <f>'Compiled data 2000-2015'!$Y3820</f>
        <v>24.085000000000001</v>
      </c>
      <c r="O162" s="3">
        <f>'Compiled data 2000-2015'!$Y4185</f>
        <v>33.21</v>
      </c>
      <c r="P162" s="3">
        <f>'Compiled data 2000-2015'!$Y4551</f>
        <v>28.26</v>
      </c>
      <c r="Q162" s="3">
        <f>'Compiled data 2000-2015'!$Y4916</f>
        <v>25.7058</v>
      </c>
      <c r="R162" s="3">
        <f>'Compiled data 2000-2015'!$Y5281</f>
        <v>29.72</v>
      </c>
      <c r="S162" s="3">
        <v>30.017800000000001</v>
      </c>
      <c r="T162" s="3">
        <v>26.099571428571426</v>
      </c>
      <c r="U162" s="3">
        <v>27.989375620410282</v>
      </c>
      <c r="V162" s="3">
        <v>28.534833333333331</v>
      </c>
      <c r="W162" s="3">
        <v>26.124664101720004</v>
      </c>
      <c r="X162" s="3">
        <v>29.549618697799996</v>
      </c>
      <c r="Y162" s="3"/>
      <c r="AA162" s="1052">
        <f t="shared" si="10"/>
        <v>23.171999999999997</v>
      </c>
      <c r="AB162" s="1052">
        <f t="shared" si="11"/>
        <v>27.989375620410282</v>
      </c>
      <c r="AC162" s="1052">
        <f t="shared" si="12"/>
        <v>29.716000000000001</v>
      </c>
      <c r="AD162" s="1052">
        <f t="shared" si="13"/>
        <v>31.154</v>
      </c>
      <c r="AE162" s="1052">
        <f t="shared" si="14"/>
        <v>34.371000000000002</v>
      </c>
    </row>
    <row r="163" spans="1:31" x14ac:dyDescent="0.2">
      <c r="A163" s="1045">
        <v>42894</v>
      </c>
      <c r="B163">
        <v>6</v>
      </c>
      <c r="C163">
        <v>8</v>
      </c>
      <c r="D163" s="3">
        <f>'Compiled data 2000-2015'!$Y169</f>
        <v>33.928000000000004</v>
      </c>
      <c r="E163" s="3">
        <f>'Compiled data 2000-2015'!$Y534</f>
        <v>30.032000000000004</v>
      </c>
      <c r="F163" s="3">
        <f>'Compiled data 2000-2015'!$Y899</f>
        <v>34.162999999999997</v>
      </c>
      <c r="G163" s="3">
        <f>'Compiled data 2000-2015'!$Y1264</f>
        <v>22.974</v>
      </c>
      <c r="H163" s="3">
        <f>'Compiled data 2000-2015'!$Y1630</f>
        <v>29.605999999999998</v>
      </c>
      <c r="I163" s="3">
        <f>'Compiled data 2000-2015'!$Y1995</f>
        <v>28.180999999999997</v>
      </c>
      <c r="J163" s="3">
        <f>'Compiled data 2000-2015'!$Y2360</f>
        <v>28.318999999999999</v>
      </c>
      <c r="K163" s="3">
        <f>'Compiled data 2000-2015'!$Y2725</f>
        <v>35.173000000000002</v>
      </c>
      <c r="L163" s="3">
        <f>'Compiled data 2000-2015'!$Y3091</f>
        <v>28.12</v>
      </c>
      <c r="M163" s="3">
        <f>'Compiled data 2000-2015'!$Y3456</f>
        <v>29.180999999999997</v>
      </c>
      <c r="N163" s="3">
        <f>'Compiled data 2000-2015'!$Y3821</f>
        <v>26.69</v>
      </c>
      <c r="O163" s="3">
        <f>'Compiled data 2000-2015'!$Y4186</f>
        <v>33.870000000000005</v>
      </c>
      <c r="P163" s="3">
        <f>'Compiled data 2000-2015'!$Y4552</f>
        <v>30.09</v>
      </c>
      <c r="Q163" s="3">
        <f>'Compiled data 2000-2015'!$Y4917</f>
        <v>26.414000000000001</v>
      </c>
      <c r="R163" s="3">
        <f>'Compiled data 2000-2015'!$Y5282</f>
        <v>30.04</v>
      </c>
      <c r="S163" s="3">
        <v>30.697800000000001</v>
      </c>
      <c r="T163" s="3">
        <v>26.529571428571426</v>
      </c>
      <c r="U163" s="3">
        <v>26.248714285714286</v>
      </c>
      <c r="V163" s="3">
        <v>30.024833333333333</v>
      </c>
      <c r="W163" s="3">
        <v>28.87630171264</v>
      </c>
      <c r="X163" s="3">
        <v>29.173393016279999</v>
      </c>
      <c r="Y163" s="3"/>
      <c r="AA163" s="1052">
        <f t="shared" si="10"/>
        <v>22.974</v>
      </c>
      <c r="AB163" s="1052">
        <f t="shared" si="11"/>
        <v>28.12</v>
      </c>
      <c r="AC163" s="1052">
        <f t="shared" si="12"/>
        <v>29.180999999999997</v>
      </c>
      <c r="AD163" s="1052">
        <f t="shared" si="13"/>
        <v>30.09</v>
      </c>
      <c r="AE163" s="1052">
        <f t="shared" si="14"/>
        <v>35.173000000000002</v>
      </c>
    </row>
    <row r="164" spans="1:31" x14ac:dyDescent="0.2">
      <c r="A164" s="1045">
        <v>42895</v>
      </c>
      <c r="B164">
        <v>6</v>
      </c>
      <c r="C164">
        <v>9</v>
      </c>
      <c r="D164" s="3">
        <f>'Compiled data 2000-2015'!$Y170</f>
        <v>30.874999999999996</v>
      </c>
      <c r="E164" s="3">
        <f>'Compiled data 2000-2015'!$Y535</f>
        <v>28.455999999999996</v>
      </c>
      <c r="F164" s="3">
        <f>'Compiled data 2000-2015'!$Y900</f>
        <v>34.155999999999999</v>
      </c>
      <c r="G164" s="3">
        <f>'Compiled data 2000-2015'!$Y1265</f>
        <v>27.084</v>
      </c>
      <c r="H164" s="3">
        <f>'Compiled data 2000-2015'!$Y1631</f>
        <v>32.206000000000003</v>
      </c>
      <c r="I164" s="3">
        <f>'Compiled data 2000-2015'!$Y1996</f>
        <v>29.494999999999997</v>
      </c>
      <c r="J164" s="3">
        <f>'Compiled data 2000-2015'!$Y2361</f>
        <v>28.152999999999995</v>
      </c>
      <c r="K164" s="3">
        <f>'Compiled data 2000-2015'!$Y2726</f>
        <v>33.994</v>
      </c>
      <c r="L164" s="3">
        <f>'Compiled data 2000-2015'!$Y3092</f>
        <v>28.475999999999999</v>
      </c>
      <c r="M164" s="3">
        <f>'Compiled data 2000-2015'!$Y3457</f>
        <v>32.097999999999999</v>
      </c>
      <c r="N164" s="3">
        <f>'Compiled data 2000-2015'!$Y3822</f>
        <v>28.52</v>
      </c>
      <c r="O164" s="3">
        <f>'Compiled data 2000-2015'!$Y4187</f>
        <v>33.299999999999997</v>
      </c>
      <c r="P164" s="3">
        <f>'Compiled data 2000-2015'!$Y4553</f>
        <v>29.080000000000002</v>
      </c>
      <c r="Q164" s="3">
        <f>'Compiled data 2000-2015'!$Y4918</f>
        <v>25.956000000000003</v>
      </c>
      <c r="R164" s="3">
        <f>'Compiled data 2000-2015'!$Y5283</f>
        <v>29.07</v>
      </c>
      <c r="S164" s="3">
        <v>30.487799999999996</v>
      </c>
      <c r="T164" s="3">
        <v>26.829571428571427</v>
      </c>
      <c r="U164" s="3">
        <v>27.678714285714285</v>
      </c>
      <c r="V164" s="3">
        <v>29.213166666666666</v>
      </c>
      <c r="W164" s="3">
        <v>22.668147945839998</v>
      </c>
      <c r="X164" s="3">
        <v>29.138656621200003</v>
      </c>
      <c r="Y164" s="3"/>
      <c r="AA164" s="1052">
        <f t="shared" si="10"/>
        <v>22.668147945839998</v>
      </c>
      <c r="AB164" s="1052">
        <f t="shared" si="11"/>
        <v>28.152999999999995</v>
      </c>
      <c r="AC164" s="1052">
        <f t="shared" si="12"/>
        <v>29.080000000000002</v>
      </c>
      <c r="AD164" s="1052">
        <f t="shared" si="13"/>
        <v>30.874999999999996</v>
      </c>
      <c r="AE164" s="1052">
        <f t="shared" si="14"/>
        <v>34.155999999999999</v>
      </c>
    </row>
    <row r="165" spans="1:31" x14ac:dyDescent="0.2">
      <c r="A165" s="1045">
        <v>42896</v>
      </c>
      <c r="B165">
        <v>6</v>
      </c>
      <c r="C165">
        <v>10</v>
      </c>
      <c r="D165" s="3">
        <f>'Compiled data 2000-2015'!$Y171</f>
        <v>31.620000000000005</v>
      </c>
      <c r="E165" s="3">
        <f>'Compiled data 2000-2015'!$Y536</f>
        <v>28.612999999999996</v>
      </c>
      <c r="F165" s="3">
        <f>'Compiled data 2000-2015'!$Y901</f>
        <v>39.39</v>
      </c>
      <c r="G165" s="3">
        <f>'Compiled data 2000-2015'!$Y1266</f>
        <v>27.166000000000004</v>
      </c>
      <c r="H165" s="3">
        <f>'Compiled data 2000-2015'!$Y1632</f>
        <v>34.036999999999999</v>
      </c>
      <c r="I165" s="3">
        <f>'Compiled data 2000-2015'!$Y1997</f>
        <v>29.673999999999999</v>
      </c>
      <c r="J165" s="3">
        <f>'Compiled data 2000-2015'!$Y2362</f>
        <v>29.058</v>
      </c>
      <c r="K165" s="3">
        <f>'Compiled data 2000-2015'!$Y2727</f>
        <v>30.241999999999997</v>
      </c>
      <c r="L165" s="3">
        <f>'Compiled data 2000-2015'!$Y3093</f>
        <v>27.85</v>
      </c>
      <c r="M165" s="3">
        <f>'Compiled data 2000-2015'!$Y3458</f>
        <v>29.195</v>
      </c>
      <c r="N165" s="3">
        <f>'Compiled data 2000-2015'!$Y3823</f>
        <v>31.68</v>
      </c>
      <c r="O165" s="3">
        <f>'Compiled data 2000-2015'!$Y4188</f>
        <v>34.799999999999997</v>
      </c>
      <c r="P165" s="3">
        <f>'Compiled data 2000-2015'!$Y4554</f>
        <v>29.19</v>
      </c>
      <c r="Q165" s="3">
        <f>'Compiled data 2000-2015'!$Y4919</f>
        <v>25.88</v>
      </c>
      <c r="R165" s="3">
        <f>'Compiled data 2000-2015'!$Y5284</f>
        <v>30.39</v>
      </c>
      <c r="S165" s="3">
        <v>32.027799999999999</v>
      </c>
      <c r="T165" s="3">
        <v>28.059571428571431</v>
      </c>
      <c r="U165" s="3">
        <v>30.707142857142856</v>
      </c>
      <c r="V165" s="3">
        <v>30.163166666666665</v>
      </c>
      <c r="W165" s="3">
        <v>27.374843011239999</v>
      </c>
      <c r="X165" s="3">
        <v>30.251241970639999</v>
      </c>
      <c r="Y165" s="3"/>
      <c r="AA165" s="1052">
        <f t="shared" si="10"/>
        <v>25.88</v>
      </c>
      <c r="AB165" s="1052">
        <f t="shared" si="11"/>
        <v>28.612999999999996</v>
      </c>
      <c r="AC165" s="1052">
        <f t="shared" si="12"/>
        <v>30.163166666666665</v>
      </c>
      <c r="AD165" s="1052">
        <f t="shared" si="13"/>
        <v>31.620000000000005</v>
      </c>
      <c r="AE165" s="1052">
        <f t="shared" si="14"/>
        <v>39.39</v>
      </c>
    </row>
    <row r="166" spans="1:31" x14ac:dyDescent="0.2">
      <c r="A166" s="1045">
        <v>42897</v>
      </c>
      <c r="B166">
        <v>6</v>
      </c>
      <c r="C166">
        <v>11</v>
      </c>
      <c r="D166" s="3">
        <f>'Compiled data 2000-2015'!$Y172</f>
        <v>35.207000000000001</v>
      </c>
      <c r="E166" s="3">
        <f>'Compiled data 2000-2015'!$Y537</f>
        <v>32.384999999999991</v>
      </c>
      <c r="F166" s="3">
        <f>'Compiled data 2000-2015'!$Y902</f>
        <v>39.710999999999999</v>
      </c>
      <c r="G166" s="3">
        <f>'Compiled data 2000-2015'!$Y1267</f>
        <v>28.527999999999999</v>
      </c>
      <c r="H166" s="3">
        <f>'Compiled data 2000-2015'!$Y1633</f>
        <v>34.128</v>
      </c>
      <c r="I166" s="3">
        <f>'Compiled data 2000-2015'!$Y1998</f>
        <v>28.462999999999997</v>
      </c>
      <c r="J166" s="3">
        <f>'Compiled data 2000-2015'!$Y2363</f>
        <v>26.404</v>
      </c>
      <c r="K166" s="3">
        <f>'Compiled data 2000-2015'!$Y2728</f>
        <v>31.192999999999998</v>
      </c>
      <c r="L166" s="3">
        <f>'Compiled data 2000-2015'!$Y3094</f>
        <v>39.299999999999997</v>
      </c>
      <c r="M166" s="3">
        <f>'Compiled data 2000-2015'!$Y3459</f>
        <v>29.335000000000001</v>
      </c>
      <c r="N166" s="3">
        <f>'Compiled data 2000-2015'!$Y3824</f>
        <v>28.189999999999998</v>
      </c>
      <c r="O166" s="3">
        <f>'Compiled data 2000-2015'!$Y4189</f>
        <v>34.6</v>
      </c>
      <c r="P166" s="3">
        <f>'Compiled data 2000-2015'!$Y4555</f>
        <v>27.19</v>
      </c>
      <c r="Q166" s="3">
        <f>'Compiled data 2000-2015'!$Y4920</f>
        <v>27.22</v>
      </c>
      <c r="R166" s="3">
        <f>'Compiled data 2000-2015'!$Y5285</f>
        <v>31.560000000000002</v>
      </c>
      <c r="S166" s="3">
        <v>33.117799999999995</v>
      </c>
      <c r="T166" s="3">
        <v>29.080571428571428</v>
      </c>
      <c r="U166" s="3">
        <v>30.147142857142853</v>
      </c>
      <c r="V166" s="3">
        <v>28.375666666666664</v>
      </c>
      <c r="W166" s="3">
        <v>27.672366959119998</v>
      </c>
      <c r="X166" s="3">
        <v>28.871888205840001</v>
      </c>
      <c r="Y166" s="3"/>
      <c r="Z166" s="3"/>
      <c r="AA166" s="1052">
        <f t="shared" si="10"/>
        <v>26.404</v>
      </c>
      <c r="AB166" s="1052">
        <f t="shared" si="11"/>
        <v>28.375666666666664</v>
      </c>
      <c r="AC166" s="1052">
        <f t="shared" si="12"/>
        <v>29.335000000000001</v>
      </c>
      <c r="AD166" s="1052">
        <f t="shared" si="13"/>
        <v>33.117799999999995</v>
      </c>
      <c r="AE166" s="1052">
        <f t="shared" si="14"/>
        <v>39.710999999999999</v>
      </c>
    </row>
    <row r="167" spans="1:31" x14ac:dyDescent="0.2">
      <c r="A167" s="1045">
        <v>42898</v>
      </c>
      <c r="B167">
        <v>6</v>
      </c>
      <c r="C167">
        <v>12</v>
      </c>
      <c r="D167" s="3">
        <f>'Compiled data 2000-2015'!$Y173</f>
        <v>37.247999999999998</v>
      </c>
      <c r="E167" s="3">
        <f>'Compiled data 2000-2015'!$Y538</f>
        <v>34.590000000000003</v>
      </c>
      <c r="F167" s="3">
        <f>'Compiled data 2000-2015'!$Y903</f>
        <v>41.238999999999997</v>
      </c>
      <c r="G167" s="3">
        <f>'Compiled data 2000-2015'!$Y1268</f>
        <v>28.951000000000001</v>
      </c>
      <c r="H167" s="3">
        <f>'Compiled data 2000-2015'!$Y1634</f>
        <v>26.245000000000001</v>
      </c>
      <c r="I167" s="3">
        <f>'Compiled data 2000-2015'!$Y1999</f>
        <v>29.172000000000001</v>
      </c>
      <c r="J167" s="3">
        <f>'Compiled data 2000-2015'!$Y2364</f>
        <v>28.344999999999999</v>
      </c>
      <c r="K167" s="3">
        <f>'Compiled data 2000-2015'!$Y2729</f>
        <v>32.689</v>
      </c>
      <c r="L167" s="3">
        <f>'Compiled data 2000-2015'!$Y3095</f>
        <v>33.891999999999996</v>
      </c>
      <c r="M167" s="3">
        <f>'Compiled data 2000-2015'!$Y3460</f>
        <v>29.427</v>
      </c>
      <c r="N167" s="3">
        <f>'Compiled data 2000-2015'!$Y3825</f>
        <v>28.49</v>
      </c>
      <c r="O167" s="3">
        <f>'Compiled data 2000-2015'!$Y4190</f>
        <v>32.65</v>
      </c>
      <c r="P167" s="3">
        <f>'Compiled data 2000-2015'!$Y4556</f>
        <v>26.68</v>
      </c>
      <c r="Q167" s="3">
        <f>'Compiled data 2000-2015'!$Y4921</f>
        <v>29.4283</v>
      </c>
      <c r="R167" s="3">
        <f>'Compiled data 2000-2015'!$Y5286</f>
        <v>28.96</v>
      </c>
      <c r="S167" s="3">
        <v>34.177799999999998</v>
      </c>
      <c r="T167" s="3">
        <v>30.530571428571427</v>
      </c>
      <c r="U167" s="3">
        <v>28.837142857142855</v>
      </c>
      <c r="V167" s="3">
        <v>26.288476190476189</v>
      </c>
      <c r="W167" s="3">
        <v>26.353472620840002</v>
      </c>
      <c r="X167" s="3">
        <v>27.136331634720001</v>
      </c>
      <c r="Y167" s="3"/>
      <c r="Z167" s="3"/>
      <c r="AA167" s="1052">
        <f t="shared" si="10"/>
        <v>26.245000000000001</v>
      </c>
      <c r="AB167" s="1052">
        <f t="shared" si="11"/>
        <v>28.344999999999999</v>
      </c>
      <c r="AC167" s="1052">
        <f t="shared" si="12"/>
        <v>29.172000000000001</v>
      </c>
      <c r="AD167" s="1052">
        <f t="shared" si="13"/>
        <v>32.689</v>
      </c>
      <c r="AE167" s="1052">
        <f t="shared" si="14"/>
        <v>41.238999999999997</v>
      </c>
    </row>
    <row r="168" spans="1:31" x14ac:dyDescent="0.2">
      <c r="A168" s="1045">
        <v>42899</v>
      </c>
      <c r="B168">
        <v>6</v>
      </c>
      <c r="C168">
        <v>13</v>
      </c>
      <c r="D168" s="3">
        <f>'Compiled data 2000-2015'!$Y174</f>
        <v>37.958999999999996</v>
      </c>
      <c r="E168" s="3">
        <f>'Compiled data 2000-2015'!$Y539</f>
        <v>28.62</v>
      </c>
      <c r="F168" s="3">
        <f>'Compiled data 2000-2015'!$Y904</f>
        <v>39.049999999999997</v>
      </c>
      <c r="G168" s="3">
        <f>'Compiled data 2000-2015'!$Y1269</f>
        <v>27.981999999999999</v>
      </c>
      <c r="H168" s="3">
        <f>'Compiled data 2000-2015'!$Y1635</f>
        <v>27.298000000000002</v>
      </c>
      <c r="I168" s="3">
        <f>'Compiled data 2000-2015'!$Y2000</f>
        <v>31.124000000000002</v>
      </c>
      <c r="J168" s="3">
        <f>'Compiled data 2000-2015'!$Y2365</f>
        <v>27.281000000000002</v>
      </c>
      <c r="K168" s="3">
        <f>'Compiled data 2000-2015'!$Y2730</f>
        <v>30.801000000000002</v>
      </c>
      <c r="L168" s="3">
        <f>'Compiled data 2000-2015'!$Y3096</f>
        <v>26.063999999999997</v>
      </c>
      <c r="M168" s="3">
        <f>'Compiled data 2000-2015'!$Y3461</f>
        <v>31.827000000000002</v>
      </c>
      <c r="N168" s="3">
        <f>'Compiled data 2000-2015'!$Y3826</f>
        <v>25.08</v>
      </c>
      <c r="O168" s="3">
        <f>'Compiled data 2000-2015'!$Y4191</f>
        <v>32.5</v>
      </c>
      <c r="P168" s="3">
        <f>'Compiled data 2000-2015'!$Y4557</f>
        <v>28.13</v>
      </c>
      <c r="Q168" s="3">
        <f>'Compiled data 2000-2015'!$Y4922</f>
        <v>22.36</v>
      </c>
      <c r="R168" s="3">
        <f>'Compiled data 2000-2015'!$Y5287</f>
        <v>29.12</v>
      </c>
      <c r="S168" s="3">
        <v>33.347799999999999</v>
      </c>
      <c r="T168" s="3">
        <v>29.560571428571428</v>
      </c>
      <c r="U168" s="3">
        <v>30.377142857142857</v>
      </c>
      <c r="V168" s="3">
        <v>30.378476190476189</v>
      </c>
      <c r="W168" s="3">
        <v>27.025291842439998</v>
      </c>
      <c r="X168" s="3">
        <v>27.771252361639998</v>
      </c>
      <c r="Y168" s="3"/>
      <c r="Z168" s="3"/>
      <c r="AA168" s="1052">
        <f t="shared" si="10"/>
        <v>22.36</v>
      </c>
      <c r="AB168" s="1052">
        <f t="shared" si="11"/>
        <v>27.298000000000002</v>
      </c>
      <c r="AC168" s="1052">
        <f t="shared" si="12"/>
        <v>29.12</v>
      </c>
      <c r="AD168" s="1052">
        <f t="shared" si="13"/>
        <v>31.124000000000002</v>
      </c>
      <c r="AE168" s="1052">
        <f t="shared" si="14"/>
        <v>39.049999999999997</v>
      </c>
    </row>
    <row r="169" spans="1:31" x14ac:dyDescent="0.2">
      <c r="A169" s="1045">
        <v>42900</v>
      </c>
      <c r="B169">
        <v>6</v>
      </c>
      <c r="C169">
        <v>14</v>
      </c>
      <c r="D169" s="3">
        <f>'Compiled data 2000-2015'!$Y175</f>
        <v>38.879000000000005</v>
      </c>
      <c r="E169" s="3">
        <f>'Compiled data 2000-2015'!$Y540</f>
        <v>28.904999999999998</v>
      </c>
      <c r="F169" s="3">
        <f>'Compiled data 2000-2015'!$Y905</f>
        <v>37.682000000000002</v>
      </c>
      <c r="G169" s="3">
        <f>'Compiled data 2000-2015'!$Y1270</f>
        <v>26.945999999999998</v>
      </c>
      <c r="H169" s="3">
        <f>'Compiled data 2000-2015'!$Y1636</f>
        <v>32.048999999999999</v>
      </c>
      <c r="I169" s="3">
        <f>'Compiled data 2000-2015'!$Y2001</f>
        <v>33.244</v>
      </c>
      <c r="J169" s="3">
        <f>'Compiled data 2000-2015'!$Y2366</f>
        <v>25.521000000000001</v>
      </c>
      <c r="K169" s="3">
        <f>'Compiled data 2000-2015'!$Y2731</f>
        <v>26.542999999999999</v>
      </c>
      <c r="L169" s="3">
        <f>'Compiled data 2000-2015'!$Y3097</f>
        <v>32.852000000000004</v>
      </c>
      <c r="M169" s="3">
        <f>'Compiled data 2000-2015'!$Y3462</f>
        <v>31.555999999999997</v>
      </c>
      <c r="N169" s="3">
        <f>'Compiled data 2000-2015'!$Y3827</f>
        <v>26.5</v>
      </c>
      <c r="O169" s="3">
        <f>'Compiled data 2000-2015'!$Y4192</f>
        <v>33.82</v>
      </c>
      <c r="P169" s="3">
        <f>'Compiled data 2000-2015'!$Y4558</f>
        <v>28.69</v>
      </c>
      <c r="Q169" s="3">
        <f>'Compiled data 2000-2015'!$Y4923</f>
        <v>26.889000000000003</v>
      </c>
      <c r="R169" s="3">
        <f>'Compiled data 2000-2015'!$Y5288</f>
        <v>28.42</v>
      </c>
      <c r="S169" s="3">
        <v>33.137799999999999</v>
      </c>
      <c r="T169" s="3">
        <v>28.73057142857143</v>
      </c>
      <c r="U169" s="3">
        <v>30.337142857142855</v>
      </c>
      <c r="V169" s="3">
        <v>30.06847619047619</v>
      </c>
      <c r="W169" s="3">
        <v>26.373855582599997</v>
      </c>
      <c r="X169" s="3">
        <v>27.06932093224</v>
      </c>
      <c r="Y169" s="3"/>
      <c r="Z169" s="3"/>
      <c r="AA169" s="1052">
        <f t="shared" si="10"/>
        <v>25.521000000000001</v>
      </c>
      <c r="AB169" s="1052">
        <f t="shared" si="11"/>
        <v>26.945999999999998</v>
      </c>
      <c r="AC169" s="1052">
        <f t="shared" si="12"/>
        <v>28.904999999999998</v>
      </c>
      <c r="AD169" s="1052">
        <f t="shared" si="13"/>
        <v>32.852000000000004</v>
      </c>
      <c r="AE169" s="1052">
        <f t="shared" si="14"/>
        <v>38.879000000000005</v>
      </c>
    </row>
    <row r="170" spans="1:31" x14ac:dyDescent="0.2">
      <c r="A170" s="1045">
        <v>42901</v>
      </c>
      <c r="B170">
        <v>6</v>
      </c>
      <c r="C170">
        <v>15</v>
      </c>
      <c r="D170" s="3">
        <f>'Compiled data 2000-2015'!$Y176</f>
        <v>32.942999999999998</v>
      </c>
      <c r="E170" s="3">
        <f>'Compiled data 2000-2015'!$Y541</f>
        <v>26.837</v>
      </c>
      <c r="F170" s="3">
        <f>'Compiled data 2000-2015'!$Y906</f>
        <v>35.752000000000002</v>
      </c>
      <c r="G170" s="3">
        <f>'Compiled data 2000-2015'!$Y1271</f>
        <v>25.291999999999998</v>
      </c>
      <c r="H170" s="3">
        <f>'Compiled data 2000-2015'!$Y1637</f>
        <v>31.348999999999997</v>
      </c>
      <c r="I170" s="3">
        <f>'Compiled data 2000-2015'!$Y2002</f>
        <v>33.427999999999997</v>
      </c>
      <c r="J170" s="3">
        <f>'Compiled data 2000-2015'!$Y2367</f>
        <v>27.971</v>
      </c>
      <c r="K170" s="3">
        <f>'Compiled data 2000-2015'!$Y2732</f>
        <v>30.292000000000002</v>
      </c>
      <c r="L170" s="3">
        <f>'Compiled data 2000-2015'!$Y3098</f>
        <v>25.855</v>
      </c>
      <c r="M170" s="3">
        <f>'Compiled data 2000-2015'!$Y3463</f>
        <v>29.149000000000001</v>
      </c>
      <c r="N170" s="3">
        <f>'Compiled data 2000-2015'!$Y3828</f>
        <v>26.71</v>
      </c>
      <c r="O170" s="3">
        <f>'Compiled data 2000-2015'!$Y4193</f>
        <v>34.69</v>
      </c>
      <c r="P170" s="3">
        <f>'Compiled data 2000-2015'!$Y4559</f>
        <v>27.78</v>
      </c>
      <c r="Q170" s="3">
        <f>'Compiled data 2000-2015'!$Y4924</f>
        <v>29.847000000000001</v>
      </c>
      <c r="R170" s="3">
        <f>'Compiled data 2000-2015'!$Y5289</f>
        <v>28.2</v>
      </c>
      <c r="S170" s="3">
        <v>35.181799999999996</v>
      </c>
      <c r="T170" s="3">
        <v>31.570571428571427</v>
      </c>
      <c r="U170" s="3">
        <v>28.967142857142854</v>
      </c>
      <c r="V170" s="3">
        <v>29.838476190476189</v>
      </c>
      <c r="W170" s="3">
        <v>25.572449244840001</v>
      </c>
      <c r="X170" s="3">
        <v>25.336862751639998</v>
      </c>
      <c r="Y170" s="3"/>
      <c r="Z170" s="3"/>
      <c r="AA170" s="1052">
        <f t="shared" si="10"/>
        <v>25.291999999999998</v>
      </c>
      <c r="AB170" s="1052">
        <f t="shared" si="11"/>
        <v>26.837</v>
      </c>
      <c r="AC170" s="1052">
        <f t="shared" si="12"/>
        <v>29.149000000000001</v>
      </c>
      <c r="AD170" s="1052">
        <f t="shared" si="13"/>
        <v>31.570571428571427</v>
      </c>
      <c r="AE170" s="1052">
        <f t="shared" si="14"/>
        <v>35.752000000000002</v>
      </c>
    </row>
    <row r="171" spans="1:31" x14ac:dyDescent="0.2">
      <c r="A171" s="1045">
        <v>42902</v>
      </c>
      <c r="B171">
        <v>6</v>
      </c>
      <c r="C171">
        <v>16</v>
      </c>
      <c r="D171" s="3">
        <f>'Compiled data 2000-2015'!$Y177</f>
        <v>30.77</v>
      </c>
      <c r="E171" s="3">
        <f>'Compiled data 2000-2015'!$Y542</f>
        <v>27.405000000000001</v>
      </c>
      <c r="F171" s="3">
        <f>'Compiled data 2000-2015'!$Y907</f>
        <v>38.563999999999993</v>
      </c>
      <c r="G171" s="3">
        <f>'Compiled data 2000-2015'!$Y1272</f>
        <v>26.125</v>
      </c>
      <c r="H171" s="3">
        <f>'Compiled data 2000-2015'!$Y1638</f>
        <v>32.063000000000002</v>
      </c>
      <c r="I171" s="3">
        <f>'Compiled data 2000-2015'!$Y2003</f>
        <v>34.769999999999996</v>
      </c>
      <c r="J171" s="3">
        <f>'Compiled data 2000-2015'!$Y2368</f>
        <v>29.670999999999999</v>
      </c>
      <c r="K171" s="3">
        <f>'Compiled data 2000-2015'!$Y2733</f>
        <v>35.628999999999998</v>
      </c>
      <c r="L171" s="3">
        <f>'Compiled data 2000-2015'!$Y3099</f>
        <v>27.032</v>
      </c>
      <c r="M171" s="3">
        <f>'Compiled data 2000-2015'!$Y3464</f>
        <v>27.761000000000003</v>
      </c>
      <c r="N171" s="3">
        <f>'Compiled data 2000-2015'!$Y3829</f>
        <v>30.26</v>
      </c>
      <c r="O171" s="3">
        <f>'Compiled data 2000-2015'!$Y4194</f>
        <v>33.090000000000003</v>
      </c>
      <c r="P171" s="3">
        <f>'Compiled data 2000-2015'!$Y4560</f>
        <v>29.18</v>
      </c>
      <c r="Q171" s="3">
        <f>'Compiled data 2000-2015'!$Y4925</f>
        <v>28.29</v>
      </c>
      <c r="R171" s="3">
        <f>'Compiled data 2000-2015'!$Y5290</f>
        <v>30.130000000000003</v>
      </c>
      <c r="S171" s="3">
        <v>35.927799999999998</v>
      </c>
      <c r="T171" s="3">
        <v>29.240571428571428</v>
      </c>
      <c r="U171" s="3">
        <v>31.877142857142857</v>
      </c>
      <c r="V171" s="3">
        <v>29.758476190476191</v>
      </c>
      <c r="W171" s="3">
        <v>27.462317710280001</v>
      </c>
      <c r="X171" s="3">
        <v>23.678413262479999</v>
      </c>
      <c r="Y171" s="3"/>
      <c r="Z171" s="3"/>
      <c r="AA171" s="1052">
        <f t="shared" si="10"/>
        <v>23.678413262479999</v>
      </c>
      <c r="AB171" s="1052">
        <f t="shared" si="11"/>
        <v>27.761000000000003</v>
      </c>
      <c r="AC171" s="1052">
        <f t="shared" si="12"/>
        <v>29.758476190476191</v>
      </c>
      <c r="AD171" s="1052">
        <f t="shared" si="13"/>
        <v>32.063000000000002</v>
      </c>
      <c r="AE171" s="1052">
        <f t="shared" si="14"/>
        <v>38.563999999999993</v>
      </c>
    </row>
    <row r="172" spans="1:31" x14ac:dyDescent="0.2">
      <c r="A172" s="1045">
        <v>42903</v>
      </c>
      <c r="B172">
        <v>6</v>
      </c>
      <c r="C172">
        <v>17</v>
      </c>
      <c r="D172" s="3">
        <f>'Compiled data 2000-2015'!$Y178</f>
        <v>32.193999999999996</v>
      </c>
      <c r="E172" s="3">
        <f>'Compiled data 2000-2015'!$Y543</f>
        <v>27.388999999999999</v>
      </c>
      <c r="F172" s="3">
        <f>'Compiled data 2000-2015'!$Y908</f>
        <v>38.236999999999995</v>
      </c>
      <c r="G172" s="3">
        <f>'Compiled data 2000-2015'!$Y1273</f>
        <v>25.497999999999998</v>
      </c>
      <c r="H172" s="3">
        <f>'Compiled data 2000-2015'!$Y1639</f>
        <v>31.824000000000002</v>
      </c>
      <c r="I172" s="3">
        <f>'Compiled data 2000-2015'!$Y2004</f>
        <v>33.945999999999998</v>
      </c>
      <c r="J172" s="3">
        <f>'Compiled data 2000-2015'!$Y2369</f>
        <v>28.139000000000003</v>
      </c>
      <c r="K172" s="3">
        <f>'Compiled data 2000-2015'!$Y2734</f>
        <v>39.146000000000001</v>
      </c>
      <c r="L172" s="3">
        <f>'Compiled data 2000-2015'!$Y3100</f>
        <v>26.826000000000001</v>
      </c>
      <c r="M172" s="3">
        <f>'Compiled data 2000-2015'!$Y3465</f>
        <v>29.521999999999998</v>
      </c>
      <c r="N172" s="3">
        <f>'Compiled data 2000-2015'!$Y3830</f>
        <v>28.273999999999997</v>
      </c>
      <c r="O172" s="3">
        <f>'Compiled data 2000-2015'!$Y4195</f>
        <v>32.47</v>
      </c>
      <c r="P172" s="3">
        <f>'Compiled data 2000-2015'!$Y4561</f>
        <v>28.490000000000002</v>
      </c>
      <c r="Q172" s="3">
        <f>'Compiled data 2000-2015'!$Y4926</f>
        <v>28.89</v>
      </c>
      <c r="R172" s="3">
        <f>'Compiled data 2000-2015'!$Y5291</f>
        <v>32.799999999999997</v>
      </c>
      <c r="S172" s="3">
        <v>37.857799999999997</v>
      </c>
      <c r="T172" s="3">
        <v>28.180571428571426</v>
      </c>
      <c r="U172" s="3">
        <v>27.668000000000003</v>
      </c>
      <c r="V172" s="3">
        <v>29.088476190476189</v>
      </c>
      <c r="W172" s="3">
        <v>28.45402472408</v>
      </c>
      <c r="X172" s="3">
        <v>25.095389089200001</v>
      </c>
      <c r="Y172" s="3"/>
      <c r="Z172" s="3"/>
      <c r="AA172" s="1052">
        <f t="shared" si="10"/>
        <v>25.095389089200001</v>
      </c>
      <c r="AB172" s="1052">
        <f t="shared" si="11"/>
        <v>28.139000000000003</v>
      </c>
      <c r="AC172" s="1052">
        <f t="shared" si="12"/>
        <v>28.89</v>
      </c>
      <c r="AD172" s="1052">
        <f t="shared" si="13"/>
        <v>32.47</v>
      </c>
      <c r="AE172" s="1052">
        <f t="shared" si="14"/>
        <v>39.146000000000001</v>
      </c>
    </row>
    <row r="173" spans="1:31" x14ac:dyDescent="0.2">
      <c r="A173" s="1045">
        <v>42904</v>
      </c>
      <c r="B173">
        <v>6</v>
      </c>
      <c r="C173">
        <v>18</v>
      </c>
      <c r="D173" s="3">
        <f>'Compiled data 2000-2015'!$Y179</f>
        <v>32.469000000000001</v>
      </c>
      <c r="E173" s="3">
        <f>'Compiled data 2000-2015'!$Y544</f>
        <v>30.805</v>
      </c>
      <c r="F173" s="3">
        <f>'Compiled data 2000-2015'!$Y909</f>
        <v>35.870000000000005</v>
      </c>
      <c r="G173" s="3">
        <f>'Compiled data 2000-2015'!$Y1274</f>
        <v>25.977999999999998</v>
      </c>
      <c r="H173" s="3">
        <f>'Compiled data 2000-2015'!$Y1640</f>
        <v>33.884</v>
      </c>
      <c r="I173" s="3">
        <f>'Compiled data 2000-2015'!$Y2005</f>
        <v>33.128</v>
      </c>
      <c r="J173" s="3">
        <f>'Compiled data 2000-2015'!$Y2370</f>
        <v>28.559000000000001</v>
      </c>
      <c r="K173" s="3">
        <f>'Compiled data 2000-2015'!$Y2735</f>
        <v>40.442999999999998</v>
      </c>
      <c r="L173" s="3">
        <f>'Compiled data 2000-2015'!$Y3101</f>
        <v>34.128</v>
      </c>
      <c r="M173" s="3">
        <f>'Compiled data 2000-2015'!$Y3466</f>
        <v>29.504999999999999</v>
      </c>
      <c r="N173" s="3">
        <f>'Compiled data 2000-2015'!$Y3831</f>
        <v>28.57</v>
      </c>
      <c r="O173" s="3">
        <f>'Compiled data 2000-2015'!$Y4196</f>
        <v>33.049999999999997</v>
      </c>
      <c r="P173" s="3">
        <f>'Compiled data 2000-2015'!$Y4562</f>
        <v>27.73</v>
      </c>
      <c r="Q173" s="3">
        <f>'Compiled data 2000-2015'!$Y4927</f>
        <v>28.619999999999997</v>
      </c>
      <c r="R173" s="3">
        <f>'Compiled data 2000-2015'!$Y5292</f>
        <v>33.840000000000003</v>
      </c>
      <c r="S173" s="3">
        <v>34.387799999999999</v>
      </c>
      <c r="T173" s="3">
        <v>26.870428571428569</v>
      </c>
      <c r="U173" s="3">
        <v>28.458000000000002</v>
      </c>
      <c r="V173" s="3">
        <v>30.669476190476185</v>
      </c>
      <c r="W173" s="3">
        <v>31.769973192720002</v>
      </c>
      <c r="X173" s="3">
        <v>25.878882492039999</v>
      </c>
      <c r="Y173" s="3"/>
      <c r="Z173" s="3"/>
      <c r="AA173" s="1052">
        <f t="shared" si="10"/>
        <v>25.878882492039999</v>
      </c>
      <c r="AB173" s="1052">
        <f t="shared" si="11"/>
        <v>28.559000000000001</v>
      </c>
      <c r="AC173" s="1052">
        <f t="shared" si="12"/>
        <v>30.805</v>
      </c>
      <c r="AD173" s="1052">
        <f t="shared" si="13"/>
        <v>33.840000000000003</v>
      </c>
      <c r="AE173" s="1052">
        <f t="shared" si="14"/>
        <v>40.442999999999998</v>
      </c>
    </row>
    <row r="174" spans="1:31" x14ac:dyDescent="0.2">
      <c r="A174" s="1045">
        <v>42905</v>
      </c>
      <c r="B174">
        <v>6</v>
      </c>
      <c r="C174">
        <v>19</v>
      </c>
      <c r="D174" s="3">
        <f>'Compiled data 2000-2015'!$Y180</f>
        <v>32.325000000000003</v>
      </c>
      <c r="E174" s="3">
        <f>'Compiled data 2000-2015'!$Y545</f>
        <v>33.228000000000002</v>
      </c>
      <c r="F174" s="3">
        <f>'Compiled data 2000-2015'!$Y910</f>
        <v>36.009</v>
      </c>
      <c r="G174" s="3">
        <f>'Compiled data 2000-2015'!$Y1275</f>
        <v>25.572000000000003</v>
      </c>
      <c r="H174" s="3">
        <f>'Compiled data 2000-2015'!$Y1641</f>
        <v>30.867999999999999</v>
      </c>
      <c r="I174" s="3">
        <f>'Compiled data 2000-2015'!$Y2006</f>
        <v>30.132000000000001</v>
      </c>
      <c r="J174" s="3">
        <f>'Compiled data 2000-2015'!$Y2371</f>
        <v>30.915999999999997</v>
      </c>
      <c r="K174" s="3">
        <f>'Compiled data 2000-2015'!$Y2736</f>
        <v>35.777999999999999</v>
      </c>
      <c r="L174" s="3">
        <f>'Compiled data 2000-2015'!$Y3102</f>
        <v>27.030999999999999</v>
      </c>
      <c r="M174" s="3">
        <f>'Compiled data 2000-2015'!$Y3467</f>
        <v>30.561999999999998</v>
      </c>
      <c r="N174" s="3">
        <f>'Compiled data 2000-2015'!$Y3832</f>
        <v>27.79</v>
      </c>
      <c r="O174" s="3">
        <f>'Compiled data 2000-2015'!$Y4197</f>
        <v>33.15</v>
      </c>
      <c r="P174" s="3">
        <f>'Compiled data 2000-2015'!$Y4563</f>
        <v>31.53</v>
      </c>
      <c r="Q174" s="3">
        <f>'Compiled data 2000-2015'!$Y4928</f>
        <v>27.689999999999998</v>
      </c>
      <c r="R174" s="3">
        <f>'Compiled data 2000-2015'!$Y5293</f>
        <v>31.560000000000002</v>
      </c>
      <c r="S174" s="3">
        <v>30.857799999999997</v>
      </c>
      <c r="T174" s="3">
        <v>26.850428571428569</v>
      </c>
      <c r="U174" s="3">
        <v>26.728000000000002</v>
      </c>
      <c r="V174" s="3">
        <v>37.51690589333333</v>
      </c>
      <c r="W174" s="3">
        <v>27.320638958999997</v>
      </c>
      <c r="X174" s="3">
        <v>25.909945348840001</v>
      </c>
      <c r="Y174" s="3"/>
      <c r="Z174" s="3"/>
      <c r="AA174" s="1052">
        <f t="shared" si="10"/>
        <v>25.572000000000003</v>
      </c>
      <c r="AB174" s="1052">
        <f t="shared" si="11"/>
        <v>27.320638958999997</v>
      </c>
      <c r="AC174" s="1052">
        <f t="shared" si="12"/>
        <v>30.857799999999997</v>
      </c>
      <c r="AD174" s="1052">
        <f t="shared" si="13"/>
        <v>32.325000000000003</v>
      </c>
      <c r="AE174" s="1052">
        <f t="shared" si="14"/>
        <v>37.51690589333333</v>
      </c>
    </row>
    <row r="175" spans="1:31" x14ac:dyDescent="0.2">
      <c r="A175" s="1045">
        <v>42906</v>
      </c>
      <c r="B175">
        <v>6</v>
      </c>
      <c r="C175">
        <v>20</v>
      </c>
      <c r="D175" s="3">
        <f>'Compiled data 2000-2015'!$Y181</f>
        <v>30.177000000000003</v>
      </c>
      <c r="E175" s="3">
        <f>'Compiled data 2000-2015'!$Y546</f>
        <v>32.361000000000004</v>
      </c>
      <c r="F175" s="3">
        <f>'Compiled data 2000-2015'!$Y911</f>
        <v>40.048000000000002</v>
      </c>
      <c r="G175" s="3">
        <f>'Compiled data 2000-2015'!$Y1276</f>
        <v>26.623000000000001</v>
      </c>
      <c r="H175" s="3">
        <f>'Compiled data 2000-2015'!$Y1642</f>
        <v>28.614999999999998</v>
      </c>
      <c r="I175" s="3">
        <f>'Compiled data 2000-2015'!$Y2007</f>
        <v>28.174999999999997</v>
      </c>
      <c r="J175" s="3">
        <f>'Compiled data 2000-2015'!$Y2372</f>
        <v>32.704999999999998</v>
      </c>
      <c r="K175" s="3">
        <f>'Compiled data 2000-2015'!$Y2737</f>
        <v>33.861999999999995</v>
      </c>
      <c r="L175" s="3">
        <f>'Compiled data 2000-2015'!$Y3103</f>
        <v>27.091000000000001</v>
      </c>
      <c r="M175" s="3">
        <f>'Compiled data 2000-2015'!$Y3468</f>
        <v>32.475999999999999</v>
      </c>
      <c r="N175" s="3">
        <f>'Compiled data 2000-2015'!$Y3833</f>
        <v>29.46</v>
      </c>
      <c r="O175" s="3">
        <f>'Compiled data 2000-2015'!$Y4198</f>
        <v>33.33</v>
      </c>
      <c r="P175" s="3">
        <f>'Compiled data 2000-2015'!$Y4564</f>
        <v>31.71</v>
      </c>
      <c r="Q175" s="3">
        <f>'Compiled data 2000-2015'!$Y4929</f>
        <v>28.770000000000003</v>
      </c>
      <c r="R175" s="3">
        <f>'Compiled data 2000-2015'!$Y5294</f>
        <v>30.53</v>
      </c>
      <c r="S175" s="3">
        <v>31.2578</v>
      </c>
      <c r="T175" s="3">
        <v>28.780428571428569</v>
      </c>
      <c r="U175" s="3">
        <v>28.687999999999999</v>
      </c>
      <c r="V175" s="3">
        <v>34.882072559999983</v>
      </c>
      <c r="W175" s="3">
        <v>28.762726024079999</v>
      </c>
      <c r="X175" s="3">
        <v>25.729295580199999</v>
      </c>
      <c r="Y175" s="3"/>
      <c r="Z175" s="3"/>
      <c r="AA175" s="1052">
        <f t="shared" si="10"/>
        <v>25.729295580199999</v>
      </c>
      <c r="AB175" s="1052">
        <f t="shared" si="11"/>
        <v>28.687999999999999</v>
      </c>
      <c r="AC175" s="1052">
        <f t="shared" si="12"/>
        <v>30.177000000000003</v>
      </c>
      <c r="AD175" s="1052">
        <f t="shared" si="13"/>
        <v>32.475999999999999</v>
      </c>
      <c r="AE175" s="1052">
        <f t="shared" si="14"/>
        <v>40.048000000000002</v>
      </c>
    </row>
    <row r="176" spans="1:31" x14ac:dyDescent="0.2">
      <c r="A176" s="1045">
        <v>42907</v>
      </c>
      <c r="B176">
        <v>6</v>
      </c>
      <c r="C176">
        <v>21</v>
      </c>
      <c r="D176" s="3">
        <f>'Compiled data 2000-2015'!$Y182</f>
        <v>30.079000000000001</v>
      </c>
      <c r="E176" s="3">
        <f>'Compiled data 2000-2015'!$Y547</f>
        <v>34.604999999999997</v>
      </c>
      <c r="F176" s="3">
        <f>'Compiled data 2000-2015'!$Y912</f>
        <v>37.963000000000001</v>
      </c>
      <c r="G176" s="3">
        <f>'Compiled data 2000-2015'!$Y1277</f>
        <v>24.119</v>
      </c>
      <c r="H176" s="3">
        <f>'Compiled data 2000-2015'!$Y1643</f>
        <v>30.18</v>
      </c>
      <c r="I176" s="3">
        <f>'Compiled data 2000-2015'!$Y2008</f>
        <v>31.452999999999999</v>
      </c>
      <c r="J176" s="3">
        <f>'Compiled data 2000-2015'!$Y2373</f>
        <v>33.676000000000002</v>
      </c>
      <c r="K176" s="3">
        <f>'Compiled data 2000-2015'!$Y2738</f>
        <v>32.965000000000003</v>
      </c>
      <c r="L176" s="3">
        <f>'Compiled data 2000-2015'!$Y3104</f>
        <v>30.504999999999999</v>
      </c>
      <c r="M176" s="3">
        <f>'Compiled data 2000-2015'!$Y3469</f>
        <v>30.402999999999999</v>
      </c>
      <c r="N176" s="3">
        <f>'Compiled data 2000-2015'!$Y3834</f>
        <v>28.04</v>
      </c>
      <c r="O176" s="3">
        <f>'Compiled data 2000-2015'!$Y4199</f>
        <v>36.35</v>
      </c>
      <c r="P176" s="3">
        <f>'Compiled data 2000-2015'!$Y4565</f>
        <v>33.11</v>
      </c>
      <c r="Q176" s="3">
        <f>'Compiled data 2000-2015'!$Y4930</f>
        <v>29.840000000000003</v>
      </c>
      <c r="R176" s="3">
        <f>'Compiled data 2000-2015'!$Y5295</f>
        <v>29.14</v>
      </c>
      <c r="S176" s="3">
        <v>32.507799999999996</v>
      </c>
      <c r="T176" s="3">
        <v>32.040428571428571</v>
      </c>
      <c r="U176" s="3">
        <v>26.577999999999999</v>
      </c>
      <c r="V176" s="3">
        <v>30.637072560000014</v>
      </c>
      <c r="W176" s="3">
        <v>25.708276569919999</v>
      </c>
      <c r="X176" s="3">
        <v>24.86800318912</v>
      </c>
      <c r="Y176" s="3"/>
      <c r="Z176" s="3"/>
      <c r="AA176" s="1052">
        <f t="shared" si="10"/>
        <v>24.119</v>
      </c>
      <c r="AB176" s="1052">
        <f t="shared" si="11"/>
        <v>29.14</v>
      </c>
      <c r="AC176" s="1052">
        <f t="shared" si="12"/>
        <v>30.504999999999999</v>
      </c>
      <c r="AD176" s="1052">
        <f t="shared" si="13"/>
        <v>32.965000000000003</v>
      </c>
      <c r="AE176" s="1052">
        <f t="shared" si="14"/>
        <v>37.963000000000001</v>
      </c>
    </row>
    <row r="177" spans="1:31" x14ac:dyDescent="0.2">
      <c r="A177" s="1045">
        <v>42908</v>
      </c>
      <c r="B177">
        <v>6</v>
      </c>
      <c r="C177">
        <v>22</v>
      </c>
      <c r="D177" s="3">
        <f>'Compiled data 2000-2015'!$Y183</f>
        <v>32.502000000000002</v>
      </c>
      <c r="E177" s="3">
        <f>'Compiled data 2000-2015'!$Y548</f>
        <v>30.611000000000001</v>
      </c>
      <c r="F177" s="3">
        <f>'Compiled data 2000-2015'!$Y913</f>
        <v>35.165999999999997</v>
      </c>
      <c r="G177" s="3">
        <f>'Compiled data 2000-2015'!$Y1278</f>
        <v>23.612000000000002</v>
      </c>
      <c r="H177" s="3">
        <f>'Compiled data 2000-2015'!$Y1644</f>
        <v>33.082999999999998</v>
      </c>
      <c r="I177" s="3">
        <f>'Compiled data 2000-2015'!$Y2009</f>
        <v>29.972000000000001</v>
      </c>
      <c r="J177" s="3">
        <f>'Compiled data 2000-2015'!$Y2374</f>
        <v>32.179000000000002</v>
      </c>
      <c r="K177" s="3">
        <f>'Compiled data 2000-2015'!$Y2739</f>
        <v>34.075000000000003</v>
      </c>
      <c r="L177" s="3">
        <f>'Compiled data 2000-2015'!$Y3105</f>
        <v>24.204999999999998</v>
      </c>
      <c r="M177" s="3">
        <f>'Compiled data 2000-2015'!$Y3470</f>
        <v>29.765999999999998</v>
      </c>
      <c r="N177" s="3">
        <f>'Compiled data 2000-2015'!$Y3835</f>
        <v>29.93</v>
      </c>
      <c r="O177" s="3">
        <f>'Compiled data 2000-2015'!$Y4200</f>
        <v>33.15</v>
      </c>
      <c r="P177" s="3">
        <f>'Compiled data 2000-2015'!$Y4566</f>
        <v>32.840000000000003</v>
      </c>
      <c r="Q177" s="3">
        <f>'Compiled data 2000-2015'!$Y4931</f>
        <v>28.155999999999999</v>
      </c>
      <c r="R177" s="3">
        <f>'Compiled data 2000-2015'!$Y5296</f>
        <v>27.47</v>
      </c>
      <c r="S177" s="3">
        <v>33.387799999999999</v>
      </c>
      <c r="T177" s="3">
        <v>32.990428571428573</v>
      </c>
      <c r="U177" s="3">
        <v>26.345500000000001</v>
      </c>
      <c r="V177" s="3">
        <v>31.816827400000001</v>
      </c>
      <c r="W177" s="3">
        <v>27.476646803079998</v>
      </c>
      <c r="X177" s="3">
        <v>26.892026049319998</v>
      </c>
      <c r="Y177" s="3"/>
      <c r="Z177" s="3"/>
      <c r="AA177" s="1052">
        <f t="shared" si="10"/>
        <v>23.612000000000002</v>
      </c>
      <c r="AB177" s="1052">
        <f t="shared" si="11"/>
        <v>27.476646803079998</v>
      </c>
      <c r="AC177" s="1052">
        <f t="shared" si="12"/>
        <v>30.611000000000001</v>
      </c>
      <c r="AD177" s="1052">
        <f t="shared" si="13"/>
        <v>32.990428571428573</v>
      </c>
      <c r="AE177" s="1052">
        <f t="shared" si="14"/>
        <v>35.165999999999997</v>
      </c>
    </row>
    <row r="178" spans="1:31" x14ac:dyDescent="0.2">
      <c r="A178" s="1045">
        <v>42909</v>
      </c>
      <c r="B178">
        <v>6</v>
      </c>
      <c r="C178">
        <v>23</v>
      </c>
      <c r="D178" s="3">
        <f>'Compiled data 2000-2015'!$Y184</f>
        <v>33.68</v>
      </c>
      <c r="E178" s="3">
        <f>'Compiled data 2000-2015'!$Y549</f>
        <v>27.600999999999999</v>
      </c>
      <c r="F178" s="3">
        <f>'Compiled data 2000-2015'!$Y914</f>
        <v>35.267000000000003</v>
      </c>
      <c r="G178" s="3">
        <f>'Compiled data 2000-2015'!$Y1279</f>
        <v>27.133000000000003</v>
      </c>
      <c r="H178" s="3">
        <f>'Compiled data 2000-2015'!$Y1645</f>
        <v>33.653999999999996</v>
      </c>
      <c r="I178" s="3">
        <f>'Compiled data 2000-2015'!$Y2010</f>
        <v>33.838999999999999</v>
      </c>
      <c r="J178" s="3">
        <f>'Compiled data 2000-2015'!$Y2375</f>
        <v>32.487000000000002</v>
      </c>
      <c r="K178" s="3">
        <f>'Compiled data 2000-2015'!$Y2740</f>
        <v>33.603999999999999</v>
      </c>
      <c r="L178" s="3">
        <f>'Compiled data 2000-2015'!$Y3106</f>
        <v>22.643000000000001</v>
      </c>
      <c r="M178" s="3">
        <f>'Compiled data 2000-2015'!$Y3471</f>
        <v>32.073999999999998</v>
      </c>
      <c r="N178" s="3">
        <f>'Compiled data 2000-2015'!$Y3836</f>
        <v>31.617999999999999</v>
      </c>
      <c r="O178" s="3">
        <f>'Compiled data 2000-2015'!$Y4201</f>
        <v>34.31</v>
      </c>
      <c r="P178" s="3">
        <f>'Compiled data 2000-2015'!$Y4567</f>
        <v>29.18</v>
      </c>
      <c r="Q178" s="3">
        <f>'Compiled data 2000-2015'!$Y4932</f>
        <v>28.16</v>
      </c>
      <c r="R178" s="3">
        <f>'Compiled data 2000-2015'!$Y5297</f>
        <v>28.79</v>
      </c>
      <c r="S178" s="3">
        <v>35.947800000000001</v>
      </c>
      <c r="T178" s="3">
        <v>30.58042857142857</v>
      </c>
      <c r="U178" s="3">
        <v>27.007999999999999</v>
      </c>
      <c r="V178" s="3">
        <v>31.928059559999955</v>
      </c>
      <c r="W178" s="3">
        <v>25.55579397072</v>
      </c>
      <c r="X178" s="3">
        <v>29.734756005480001</v>
      </c>
      <c r="Y178" s="3"/>
      <c r="Z178" s="3"/>
      <c r="AA178" s="1052">
        <f t="shared" si="10"/>
        <v>22.643000000000001</v>
      </c>
      <c r="AB178" s="1052">
        <f t="shared" si="11"/>
        <v>28.16</v>
      </c>
      <c r="AC178" s="1052">
        <f t="shared" si="12"/>
        <v>31.617999999999999</v>
      </c>
      <c r="AD178" s="1052">
        <f t="shared" si="13"/>
        <v>33.653999999999996</v>
      </c>
      <c r="AE178" s="1052">
        <f t="shared" si="14"/>
        <v>35.947800000000001</v>
      </c>
    </row>
    <row r="179" spans="1:31" x14ac:dyDescent="0.2">
      <c r="A179" s="1045">
        <v>42910</v>
      </c>
      <c r="B179">
        <v>6</v>
      </c>
      <c r="C179">
        <v>24</v>
      </c>
      <c r="D179" s="3">
        <f>'Compiled data 2000-2015'!$Y185</f>
        <v>31.950000000000003</v>
      </c>
      <c r="E179" s="3">
        <f>'Compiled data 2000-2015'!$Y550</f>
        <v>26.728000000000002</v>
      </c>
      <c r="F179" s="3">
        <f>'Compiled data 2000-2015'!$Y915</f>
        <v>37.781000000000006</v>
      </c>
      <c r="G179" s="3">
        <f>'Compiled data 2000-2015'!$Y1280</f>
        <v>27.856999999999999</v>
      </c>
      <c r="H179" s="3">
        <f>'Compiled data 2000-2015'!$Y1646</f>
        <v>28.314999999999998</v>
      </c>
      <c r="I179" s="3">
        <f>'Compiled data 2000-2015'!$Y2011</f>
        <v>33.373000000000005</v>
      </c>
      <c r="J179" s="3">
        <f>'Compiled data 2000-2015'!$Y2376</f>
        <v>28.076999999999998</v>
      </c>
      <c r="K179" s="3">
        <f>'Compiled data 2000-2015'!$Y2741</f>
        <v>32.119</v>
      </c>
      <c r="L179" s="3">
        <f>'Compiled data 2000-2015'!$Y3107</f>
        <v>26.470999999999997</v>
      </c>
      <c r="M179" s="3">
        <f>'Compiled data 2000-2015'!$Y3472</f>
        <v>33.291000000000004</v>
      </c>
      <c r="N179" s="3">
        <f>'Compiled data 2000-2015'!$Y3837</f>
        <v>31.986000000000004</v>
      </c>
      <c r="O179" s="3">
        <f>'Compiled data 2000-2015'!$Y4202</f>
        <v>33.42</v>
      </c>
      <c r="P179" s="3">
        <f>'Compiled data 2000-2015'!$Y4568</f>
        <v>29.08</v>
      </c>
      <c r="Q179" s="3">
        <f>'Compiled data 2000-2015'!$Y4933</f>
        <v>28.448999999999998</v>
      </c>
      <c r="R179" s="3">
        <f>'Compiled data 2000-2015'!$Y5298</f>
        <v>30.98</v>
      </c>
      <c r="S179" s="3">
        <v>37.7378</v>
      </c>
      <c r="T179" s="3">
        <v>25.230428571428572</v>
      </c>
      <c r="U179" s="3">
        <v>28.081714285999997</v>
      </c>
      <c r="V179" s="3">
        <v>34.135704840000045</v>
      </c>
      <c r="W179" s="3">
        <v>28.674071062439999</v>
      </c>
      <c r="X179" s="3">
        <v>29.195349443400001</v>
      </c>
      <c r="Y179" s="3"/>
      <c r="Z179" s="3"/>
      <c r="AA179" s="1052">
        <f t="shared" si="10"/>
        <v>25.230428571428572</v>
      </c>
      <c r="AB179" s="1052">
        <f t="shared" si="11"/>
        <v>28.081714285999997</v>
      </c>
      <c r="AC179" s="1052">
        <f t="shared" si="12"/>
        <v>29.195349443400001</v>
      </c>
      <c r="AD179" s="1052">
        <f t="shared" si="13"/>
        <v>33.291000000000004</v>
      </c>
      <c r="AE179" s="1052">
        <f t="shared" si="14"/>
        <v>37.781000000000006</v>
      </c>
    </row>
    <row r="180" spans="1:31" x14ac:dyDescent="0.2">
      <c r="A180" s="1045">
        <v>42911</v>
      </c>
      <c r="B180">
        <v>6</v>
      </c>
      <c r="C180">
        <v>25</v>
      </c>
      <c r="D180" s="3">
        <f>'Compiled data 2000-2015'!$Y186</f>
        <v>32.749000000000002</v>
      </c>
      <c r="E180" s="3">
        <f>'Compiled data 2000-2015'!$Y551</f>
        <v>28.968000000000004</v>
      </c>
      <c r="F180" s="3">
        <f>'Compiled data 2000-2015'!$Y916</f>
        <v>39.472000000000001</v>
      </c>
      <c r="G180" s="3">
        <f>'Compiled data 2000-2015'!$Y1281</f>
        <v>30.971</v>
      </c>
      <c r="H180" s="3">
        <f>'Compiled data 2000-2015'!$Y1647</f>
        <v>29.452999999999996</v>
      </c>
      <c r="I180" s="3">
        <f>'Compiled data 2000-2015'!$Y2012</f>
        <v>35.573</v>
      </c>
      <c r="J180" s="3">
        <f>'Compiled data 2000-2015'!$Y2377</f>
        <v>27.385000000000002</v>
      </c>
      <c r="K180" s="3">
        <f>'Compiled data 2000-2015'!$Y2742</f>
        <v>33.064</v>
      </c>
      <c r="L180" s="3">
        <f>'Compiled data 2000-2015'!$Y3108</f>
        <v>31.512</v>
      </c>
      <c r="M180" s="3">
        <f>'Compiled data 2000-2015'!$Y3473</f>
        <v>31.792999999999999</v>
      </c>
      <c r="N180" s="3">
        <f>'Compiled data 2000-2015'!$Y3838</f>
        <v>33.035000000000004</v>
      </c>
      <c r="O180" s="3">
        <f>'Compiled data 2000-2015'!$Y4203</f>
        <v>33.92</v>
      </c>
      <c r="P180" s="3">
        <f>'Compiled data 2000-2015'!$Y4569</f>
        <v>31.9</v>
      </c>
      <c r="Q180" s="3">
        <f>'Compiled data 2000-2015'!$Y4934</f>
        <v>28.89</v>
      </c>
      <c r="R180" s="3">
        <f>'Compiled data 2000-2015'!$Y5299</f>
        <v>32.1</v>
      </c>
      <c r="S180" s="3">
        <v>34.887799999999999</v>
      </c>
      <c r="T180" s="3">
        <v>27.487714285714283</v>
      </c>
      <c r="U180" s="3">
        <v>25.351714286</v>
      </c>
      <c r="V180" s="3">
        <v>31.715035320000002</v>
      </c>
      <c r="W180" s="3">
        <v>29.321998958399998</v>
      </c>
      <c r="X180" s="3">
        <v>29.977607972479998</v>
      </c>
      <c r="Y180" s="3"/>
      <c r="Z180" s="3"/>
      <c r="AA180" s="1052">
        <f t="shared" si="10"/>
        <v>25.351714286</v>
      </c>
      <c r="AB180" s="1052">
        <f t="shared" si="11"/>
        <v>29.321998958399998</v>
      </c>
      <c r="AC180" s="1052">
        <f t="shared" si="12"/>
        <v>31.715035320000002</v>
      </c>
      <c r="AD180" s="1052">
        <f t="shared" si="13"/>
        <v>33.035000000000004</v>
      </c>
      <c r="AE180" s="1052">
        <f t="shared" si="14"/>
        <v>39.472000000000001</v>
      </c>
    </row>
    <row r="181" spans="1:31" x14ac:dyDescent="0.2">
      <c r="A181" s="1045">
        <v>42912</v>
      </c>
      <c r="B181">
        <v>6</v>
      </c>
      <c r="C181">
        <v>26</v>
      </c>
      <c r="D181" s="3">
        <f>'Compiled data 2000-2015'!$Y187</f>
        <v>34.638999999999996</v>
      </c>
      <c r="E181" s="3">
        <f>'Compiled data 2000-2015'!$Y552</f>
        <v>30.522999999999996</v>
      </c>
      <c r="F181" s="3">
        <f>'Compiled data 2000-2015'!$Y917</f>
        <v>36.272000000000006</v>
      </c>
      <c r="G181" s="3">
        <f>'Compiled data 2000-2015'!$Y1282</f>
        <v>30.890999999999998</v>
      </c>
      <c r="H181" s="3">
        <f>'Compiled data 2000-2015'!$Y1648</f>
        <v>26.786000000000001</v>
      </c>
      <c r="I181" s="3">
        <f>'Compiled data 2000-2015'!$Y2013</f>
        <v>31.493000000000002</v>
      </c>
      <c r="J181" s="3">
        <f>'Compiled data 2000-2015'!$Y2378</f>
        <v>28.744999999999997</v>
      </c>
      <c r="K181" s="3">
        <f>'Compiled data 2000-2015'!$Y2743</f>
        <v>35.239000000000004</v>
      </c>
      <c r="L181" s="3">
        <f>'Compiled data 2000-2015'!$Y3109</f>
        <v>28.222000000000001</v>
      </c>
      <c r="M181" s="3">
        <f>'Compiled data 2000-2015'!$Y3474</f>
        <v>32.378</v>
      </c>
      <c r="N181" s="3">
        <f>'Compiled data 2000-2015'!$Y3839</f>
        <v>34.591999999999999</v>
      </c>
      <c r="O181" s="3">
        <f>'Compiled data 2000-2015'!$Y4204</f>
        <v>34.86</v>
      </c>
      <c r="P181" s="3">
        <f>'Compiled data 2000-2015'!$Y4570</f>
        <v>32.159999999999997</v>
      </c>
      <c r="Q181" s="3">
        <f>'Compiled data 2000-2015'!$Y4935</f>
        <v>30.36</v>
      </c>
      <c r="R181" s="3">
        <f>'Compiled data 2000-2015'!$Y5300</f>
        <v>31.720000000000002</v>
      </c>
      <c r="S181" s="3">
        <v>28.097799999999999</v>
      </c>
      <c r="T181" s="3">
        <v>26.917714285714286</v>
      </c>
      <c r="U181" s="3">
        <v>27.339714286</v>
      </c>
      <c r="V181" s="3">
        <v>29.897997879999998</v>
      </c>
      <c r="W181" s="3">
        <v>32.774891943599997</v>
      </c>
      <c r="X181" s="3">
        <v>28.577447458119998</v>
      </c>
      <c r="Y181" s="3"/>
      <c r="AA181" s="1052">
        <f t="shared" si="10"/>
        <v>26.786000000000001</v>
      </c>
      <c r="AB181" s="1052">
        <f t="shared" si="11"/>
        <v>28.577447458119998</v>
      </c>
      <c r="AC181" s="1052">
        <f t="shared" si="12"/>
        <v>30.890999999999998</v>
      </c>
      <c r="AD181" s="1052">
        <f t="shared" si="13"/>
        <v>32.774891943599997</v>
      </c>
      <c r="AE181" s="1052">
        <f t="shared" si="14"/>
        <v>36.272000000000006</v>
      </c>
    </row>
    <row r="182" spans="1:31" x14ac:dyDescent="0.2">
      <c r="A182" s="1045">
        <v>42913</v>
      </c>
      <c r="B182">
        <v>6</v>
      </c>
      <c r="C182">
        <v>27</v>
      </c>
      <c r="D182" s="3">
        <f>'Compiled data 2000-2015'!$Y188</f>
        <v>34.805999999999997</v>
      </c>
      <c r="E182" s="3">
        <f>'Compiled data 2000-2015'!$Y553</f>
        <v>31.36</v>
      </c>
      <c r="F182" s="3">
        <f>'Compiled data 2000-2015'!$Y918</f>
        <v>32.652000000000001</v>
      </c>
      <c r="G182" s="3">
        <f>'Compiled data 2000-2015'!$Y1283</f>
        <v>32.222000000000001</v>
      </c>
      <c r="H182" s="3">
        <f>'Compiled data 2000-2015'!$Y1649</f>
        <v>26.585999999999999</v>
      </c>
      <c r="I182" s="3">
        <f>'Compiled data 2000-2015'!$Y2014</f>
        <v>33.545999999999999</v>
      </c>
      <c r="J182" s="3">
        <f>'Compiled data 2000-2015'!$Y2379</f>
        <v>26.949000000000002</v>
      </c>
      <c r="K182" s="3">
        <f>'Compiled data 2000-2015'!$Y2744</f>
        <v>35.611000000000004</v>
      </c>
      <c r="L182" s="3">
        <f>'Compiled data 2000-2015'!$Y3110</f>
        <v>27.600999999999999</v>
      </c>
      <c r="M182" s="3">
        <f>'Compiled data 2000-2015'!$Y3475</f>
        <v>33.840000000000003</v>
      </c>
      <c r="N182" s="3">
        <f>'Compiled data 2000-2015'!$Y3840</f>
        <v>29.370999999999999</v>
      </c>
      <c r="O182" s="3">
        <f>'Compiled data 2000-2015'!$Y4205</f>
        <v>31.330000000000002</v>
      </c>
      <c r="P182" s="3">
        <f>'Compiled data 2000-2015'!$Y4571</f>
        <v>32.01</v>
      </c>
      <c r="Q182" s="3">
        <f>'Compiled data 2000-2015'!$Y4936</f>
        <v>28.91</v>
      </c>
      <c r="R182" s="3">
        <f>'Compiled data 2000-2015'!$Y5301</f>
        <v>30.18</v>
      </c>
      <c r="S182" s="3">
        <v>27.442529411764706</v>
      </c>
      <c r="T182" s="3">
        <v>27.277714285714286</v>
      </c>
      <c r="U182" s="3">
        <v>26.939714286000001</v>
      </c>
      <c r="V182" s="3">
        <v>28.116791559999999</v>
      </c>
      <c r="W182" s="3">
        <v>31.396306666319997</v>
      </c>
      <c r="X182" s="3">
        <v>29.74293836412</v>
      </c>
      <c r="Y182" s="3"/>
      <c r="AA182" s="1052">
        <f t="shared" si="10"/>
        <v>26.585999999999999</v>
      </c>
      <c r="AB182" s="1052">
        <f t="shared" si="11"/>
        <v>27.600999999999999</v>
      </c>
      <c r="AC182" s="1052">
        <f t="shared" si="12"/>
        <v>30.18</v>
      </c>
      <c r="AD182" s="1052">
        <f t="shared" si="13"/>
        <v>32.222000000000001</v>
      </c>
      <c r="AE182" s="1052">
        <f t="shared" si="14"/>
        <v>35.611000000000004</v>
      </c>
    </row>
    <row r="183" spans="1:31" x14ac:dyDescent="0.2">
      <c r="A183" s="1045">
        <v>42914</v>
      </c>
      <c r="B183">
        <v>6</v>
      </c>
      <c r="C183">
        <v>28</v>
      </c>
      <c r="D183" s="3">
        <f>'Compiled data 2000-2015'!$Y189</f>
        <v>31.001999999999995</v>
      </c>
      <c r="E183" s="3">
        <f>'Compiled data 2000-2015'!$Y554</f>
        <v>33.322999999999993</v>
      </c>
      <c r="F183" s="3">
        <f>'Compiled data 2000-2015'!$Y919</f>
        <v>27.114000000000001</v>
      </c>
      <c r="G183" s="3">
        <f>'Compiled data 2000-2015'!$Y1284</f>
        <v>28.481999999999999</v>
      </c>
      <c r="H183" s="3">
        <f>'Compiled data 2000-2015'!$Y1650</f>
        <v>28.307000000000002</v>
      </c>
      <c r="I183" s="3">
        <f>'Compiled data 2000-2015'!$Y2015</f>
        <v>32.400999999999996</v>
      </c>
      <c r="J183" s="3">
        <f>'Compiled data 2000-2015'!$Y2380</f>
        <v>30.383000000000003</v>
      </c>
      <c r="K183" s="3">
        <f>'Compiled data 2000-2015'!$Y2745</f>
        <v>35.777000000000001</v>
      </c>
      <c r="L183" s="3">
        <f>'Compiled data 2000-2015'!$Y3111</f>
        <v>31.739000000000001</v>
      </c>
      <c r="M183" s="3">
        <f>'Compiled data 2000-2015'!$Y3476</f>
        <v>33.036000000000001</v>
      </c>
      <c r="N183" s="3">
        <f>'Compiled data 2000-2015'!$Y3841</f>
        <v>32.43</v>
      </c>
      <c r="O183" s="3">
        <f>'Compiled data 2000-2015'!$Y4206</f>
        <v>32.75</v>
      </c>
      <c r="P183" s="3">
        <f>'Compiled data 2000-2015'!$Y4572</f>
        <v>33.69</v>
      </c>
      <c r="Q183" s="3">
        <f>'Compiled data 2000-2015'!$Y4937</f>
        <v>28.724699999999999</v>
      </c>
      <c r="R183" s="3">
        <f>'Compiled data 2000-2015'!$Y5302</f>
        <v>28.64</v>
      </c>
      <c r="S183" s="3">
        <v>27.772529411764705</v>
      </c>
      <c r="T183" s="3">
        <v>27.517714285714288</v>
      </c>
      <c r="U183" s="3">
        <v>28.661714286000002</v>
      </c>
      <c r="V183" s="3">
        <v>31.768176320000009</v>
      </c>
      <c r="W183" s="3">
        <v>32.858909274319998</v>
      </c>
      <c r="X183" s="3">
        <v>28.94455438576</v>
      </c>
      <c r="Y183" s="3"/>
      <c r="AA183" s="1052">
        <f t="shared" si="10"/>
        <v>27.114000000000001</v>
      </c>
      <c r="AB183" s="1052">
        <f t="shared" si="11"/>
        <v>28.64</v>
      </c>
      <c r="AC183" s="1052">
        <f t="shared" si="12"/>
        <v>31.001999999999995</v>
      </c>
      <c r="AD183" s="1052">
        <f t="shared" si="13"/>
        <v>32.75</v>
      </c>
      <c r="AE183" s="1052">
        <f t="shared" si="14"/>
        <v>35.777000000000001</v>
      </c>
    </row>
    <row r="184" spans="1:31" x14ac:dyDescent="0.2">
      <c r="A184" s="1045">
        <v>42915</v>
      </c>
      <c r="B184">
        <v>6</v>
      </c>
      <c r="C184">
        <v>29</v>
      </c>
      <c r="D184" s="3">
        <f>'Compiled data 2000-2015'!$Y190</f>
        <v>28.57</v>
      </c>
      <c r="E184" s="3">
        <f>'Compiled data 2000-2015'!$Y555</f>
        <v>38.012</v>
      </c>
      <c r="F184" s="3">
        <f>'Compiled data 2000-2015'!$Y920</f>
        <v>29.149000000000004</v>
      </c>
      <c r="G184" s="3">
        <f>'Compiled data 2000-2015'!$Y1285</f>
        <v>25.917999999999999</v>
      </c>
      <c r="H184" s="3">
        <f>'Compiled data 2000-2015'!$Y1651</f>
        <v>28.344000000000001</v>
      </c>
      <c r="I184" s="3">
        <f>'Compiled data 2000-2015'!$Y2016</f>
        <v>31.234000000000002</v>
      </c>
      <c r="J184" s="3">
        <f>'Compiled data 2000-2015'!$Y2381</f>
        <v>30.674999999999997</v>
      </c>
      <c r="K184" s="3">
        <f>'Compiled data 2000-2015'!$Y2746</f>
        <v>34.008000000000003</v>
      </c>
      <c r="L184" s="3">
        <f>'Compiled data 2000-2015'!$Y3112</f>
        <v>27.405000000000001</v>
      </c>
      <c r="M184" s="3">
        <f>'Compiled data 2000-2015'!$Y3477</f>
        <v>30.722999999999999</v>
      </c>
      <c r="N184" s="3">
        <f>'Compiled data 2000-2015'!$Y3842</f>
        <v>36.15</v>
      </c>
      <c r="O184" s="3">
        <f>'Compiled data 2000-2015'!$Y4207</f>
        <v>34.47</v>
      </c>
      <c r="P184" s="3">
        <f>'Compiled data 2000-2015'!$Y4573</f>
        <v>35.76</v>
      </c>
      <c r="Q184" s="3">
        <f>'Compiled data 2000-2015'!$Y4938</f>
        <v>26.131100000000004</v>
      </c>
      <c r="R184" s="3">
        <f>'Compiled data 2000-2015'!$Y5303</f>
        <v>29.04</v>
      </c>
      <c r="S184" s="3">
        <v>28.812529411764704</v>
      </c>
      <c r="T184" s="3">
        <v>27.527714285714286</v>
      </c>
      <c r="U184" s="3">
        <v>28.411714286000002</v>
      </c>
      <c r="V184" s="3">
        <v>29.97335824</v>
      </c>
      <c r="W184" s="3">
        <v>31.25656184628</v>
      </c>
      <c r="X184" s="3">
        <v>28.813376829319999</v>
      </c>
      <c r="Y184" s="3"/>
      <c r="AA184" s="1052">
        <f t="shared" si="10"/>
        <v>25.917999999999999</v>
      </c>
      <c r="AB184" s="1052">
        <f t="shared" si="11"/>
        <v>28.411714286000002</v>
      </c>
      <c r="AC184" s="1052">
        <f t="shared" si="12"/>
        <v>29.149000000000004</v>
      </c>
      <c r="AD184" s="1052">
        <f t="shared" si="13"/>
        <v>31.25656184628</v>
      </c>
      <c r="AE184" s="1052">
        <f t="shared" si="14"/>
        <v>38.012</v>
      </c>
    </row>
    <row r="185" spans="1:31" x14ac:dyDescent="0.2">
      <c r="A185" s="1045">
        <v>42916</v>
      </c>
      <c r="B185">
        <v>6</v>
      </c>
      <c r="C185">
        <v>30</v>
      </c>
      <c r="D185" s="3">
        <f>'Compiled data 2000-2015'!$Y191</f>
        <v>30.42</v>
      </c>
      <c r="E185" s="3">
        <f>'Compiled data 2000-2015'!$Y556</f>
        <v>31.37</v>
      </c>
      <c r="F185" s="3">
        <f>'Compiled data 2000-2015'!$Y921</f>
        <v>26.211999999999996</v>
      </c>
      <c r="G185" s="3">
        <f>'Compiled data 2000-2015'!$Y1286</f>
        <v>30.595000000000002</v>
      </c>
      <c r="H185" s="3">
        <f>'Compiled data 2000-2015'!$Y1652</f>
        <v>30.143000000000001</v>
      </c>
      <c r="I185" s="3">
        <f>'Compiled data 2000-2015'!$Y2017</f>
        <v>34.362000000000002</v>
      </c>
      <c r="J185" s="3">
        <f>'Compiled data 2000-2015'!$Y2382</f>
        <v>31.295000000000002</v>
      </c>
      <c r="K185" s="3">
        <f>'Compiled data 2000-2015'!$Y2747</f>
        <v>31.399000000000001</v>
      </c>
      <c r="L185" s="3">
        <f>'Compiled data 2000-2015'!$Y3113</f>
        <v>23.33</v>
      </c>
      <c r="M185" s="3">
        <f>'Compiled data 2000-2015'!$Y3478</f>
        <v>35.686</v>
      </c>
      <c r="N185" s="3">
        <f>'Compiled data 2000-2015'!$Y3843</f>
        <v>29.83</v>
      </c>
      <c r="O185" s="3">
        <f>'Compiled data 2000-2015'!$Y4208</f>
        <v>36.35</v>
      </c>
      <c r="P185" s="3">
        <f>'Compiled data 2000-2015'!$Y4574</f>
        <v>38</v>
      </c>
      <c r="Q185" s="3">
        <f>'Compiled data 2000-2015'!$Y4939</f>
        <v>25.479999999999997</v>
      </c>
      <c r="R185" s="3">
        <f>'Compiled data 2000-2015'!$Y5304</f>
        <v>29.41</v>
      </c>
      <c r="S185" s="3">
        <v>31.002529411764705</v>
      </c>
      <c r="T185" s="3">
        <v>26.407714285714288</v>
      </c>
      <c r="U185" s="3">
        <v>28.971714285999997</v>
      </c>
      <c r="V185" s="3">
        <v>32.528001959999997</v>
      </c>
      <c r="W185" s="3">
        <v>31.32034096412</v>
      </c>
      <c r="X185" s="3">
        <v>30.33075417944</v>
      </c>
      <c r="Y185" s="3"/>
      <c r="AA185" s="1052">
        <f t="shared" si="10"/>
        <v>23.33</v>
      </c>
      <c r="AB185" s="1052">
        <f t="shared" si="11"/>
        <v>29.41</v>
      </c>
      <c r="AC185" s="1052">
        <f t="shared" si="12"/>
        <v>30.595000000000002</v>
      </c>
      <c r="AD185" s="1052">
        <f t="shared" si="13"/>
        <v>31.399000000000001</v>
      </c>
      <c r="AE185" s="1052">
        <f t="shared" si="14"/>
        <v>38</v>
      </c>
    </row>
    <row r="186" spans="1:31" x14ac:dyDescent="0.2">
      <c r="A186" s="1045">
        <v>42917</v>
      </c>
      <c r="B186">
        <v>7</v>
      </c>
      <c r="C186">
        <v>1</v>
      </c>
      <c r="D186" s="3">
        <f>'Compiled data 2000-2015'!$Y192</f>
        <v>29.67</v>
      </c>
      <c r="E186" s="3">
        <f>'Compiled data 2000-2015'!$Y557</f>
        <v>33.266999999999996</v>
      </c>
      <c r="F186" s="3">
        <f>'Compiled data 2000-2015'!$Y922</f>
        <v>30.381000000000004</v>
      </c>
      <c r="G186" s="3">
        <f>'Compiled data 2000-2015'!$Y1287</f>
        <v>26.718</v>
      </c>
      <c r="H186" s="3">
        <f>'Compiled data 2000-2015'!$Y1653</f>
        <v>29.88</v>
      </c>
      <c r="I186" s="3">
        <f>'Compiled data 2000-2015'!$Y2018</f>
        <v>35.116999999999997</v>
      </c>
      <c r="J186" s="3">
        <f>'Compiled data 2000-2015'!$Y2383</f>
        <v>33.74</v>
      </c>
      <c r="K186" s="3">
        <f>'Compiled data 2000-2015'!$Y2748</f>
        <v>33.657000000000004</v>
      </c>
      <c r="L186" s="3">
        <f>'Compiled data 2000-2015'!$Y3114</f>
        <v>24.452999999999999</v>
      </c>
      <c r="M186" s="3">
        <f>'Compiled data 2000-2015'!$Y3479</f>
        <v>35.791000000000004</v>
      </c>
      <c r="N186" s="3">
        <f>'Compiled data 2000-2015'!$Y3844</f>
        <v>34.230000000000004</v>
      </c>
      <c r="O186" s="3">
        <f>'Compiled data 2000-2015'!$Y4209</f>
        <v>31.97</v>
      </c>
      <c r="P186" s="3">
        <f>'Compiled data 2000-2015'!$Y4575</f>
        <v>37.638000000000005</v>
      </c>
      <c r="Q186" s="3">
        <f>'Compiled data 2000-2015'!$Y4940</f>
        <v>25.67</v>
      </c>
      <c r="R186" s="3">
        <f>'Compiled data 2000-2015'!$Y5305</f>
        <v>32.558</v>
      </c>
      <c r="S186" s="3">
        <v>30.862529411764704</v>
      </c>
      <c r="T186" s="3">
        <v>27.937714285714282</v>
      </c>
      <c r="U186" s="3">
        <v>25.682272727272725</v>
      </c>
      <c r="V186" s="3">
        <v>31.670602240000001</v>
      </c>
      <c r="W186" s="3">
        <v>31.30844213796</v>
      </c>
      <c r="X186" s="3">
        <v>29.91149630832</v>
      </c>
      <c r="Y186" s="3"/>
      <c r="AA186" s="1052">
        <f t="shared" si="10"/>
        <v>24.452999999999999</v>
      </c>
      <c r="AB186" s="1052">
        <f t="shared" si="11"/>
        <v>29.67</v>
      </c>
      <c r="AC186" s="1052">
        <f t="shared" si="12"/>
        <v>31.30844213796</v>
      </c>
      <c r="AD186" s="1052">
        <f t="shared" si="13"/>
        <v>33.657000000000004</v>
      </c>
      <c r="AE186" s="1052">
        <f t="shared" si="14"/>
        <v>37.638000000000005</v>
      </c>
    </row>
    <row r="187" spans="1:31" x14ac:dyDescent="0.2">
      <c r="A187" s="1045">
        <v>42918</v>
      </c>
      <c r="B187">
        <v>7</v>
      </c>
      <c r="C187">
        <v>2</v>
      </c>
      <c r="D187" s="3">
        <f>'Compiled data 2000-2015'!$Y193</f>
        <v>28.449999999999996</v>
      </c>
      <c r="E187" s="3">
        <f>'Compiled data 2000-2015'!$Y558</f>
        <v>33.594000000000001</v>
      </c>
      <c r="F187" s="3">
        <f>'Compiled data 2000-2015'!$Y923</f>
        <v>28.134999999999998</v>
      </c>
      <c r="G187" s="3">
        <f>'Compiled data 2000-2015'!$Y1288</f>
        <v>26.130000000000003</v>
      </c>
      <c r="H187" s="3">
        <f>'Compiled data 2000-2015'!$Y1654</f>
        <v>24.417999999999999</v>
      </c>
      <c r="I187" s="3">
        <f>'Compiled data 2000-2015'!$Y2019</f>
        <v>29.774000000000001</v>
      </c>
      <c r="J187" s="3">
        <f>'Compiled data 2000-2015'!$Y2384</f>
        <v>32.11</v>
      </c>
      <c r="K187" s="3">
        <f>'Compiled data 2000-2015'!$Y2749</f>
        <v>34.308999999999997</v>
      </c>
      <c r="L187" s="3">
        <f>'Compiled data 2000-2015'!$Y3115</f>
        <v>31.509999999999998</v>
      </c>
      <c r="M187" s="3">
        <f>'Compiled data 2000-2015'!$Y3480</f>
        <v>33.951999999999998</v>
      </c>
      <c r="N187" s="3">
        <f>'Compiled data 2000-2015'!$Y3845</f>
        <v>32.549999999999997</v>
      </c>
      <c r="O187" s="3">
        <f>'Compiled data 2000-2015'!$Y4210</f>
        <v>31.06</v>
      </c>
      <c r="P187" s="3">
        <f>'Compiled data 2000-2015'!$Y4576</f>
        <v>35.133000000000003</v>
      </c>
      <c r="Q187" s="3">
        <f>'Compiled data 2000-2015'!$Y4941</f>
        <v>26.29</v>
      </c>
      <c r="R187" s="3">
        <f>'Compiled data 2000-2015'!$Y5306</f>
        <v>33.729999999999997</v>
      </c>
      <c r="S187" s="3">
        <v>30.072529411764705</v>
      </c>
      <c r="T187" s="3">
        <v>26.617142857142856</v>
      </c>
      <c r="U187" s="3">
        <v>26.392272727272726</v>
      </c>
      <c r="V187" s="3">
        <v>34.993087399999972</v>
      </c>
      <c r="W187" s="3">
        <v>32.558016999240003</v>
      </c>
      <c r="X187" s="3">
        <v>30.753966514480002</v>
      </c>
      <c r="Y187" s="3"/>
      <c r="AA187" s="1052">
        <f t="shared" si="10"/>
        <v>24.417999999999999</v>
      </c>
      <c r="AB187" s="1052">
        <f t="shared" si="11"/>
        <v>28.134999999999998</v>
      </c>
      <c r="AC187" s="1052">
        <f t="shared" si="12"/>
        <v>31.06</v>
      </c>
      <c r="AD187" s="1052">
        <f t="shared" si="13"/>
        <v>33.594000000000001</v>
      </c>
      <c r="AE187" s="1052">
        <f t="shared" si="14"/>
        <v>35.133000000000003</v>
      </c>
    </row>
    <row r="188" spans="1:31" x14ac:dyDescent="0.2">
      <c r="A188" s="1045">
        <v>42919</v>
      </c>
      <c r="B188">
        <v>7</v>
      </c>
      <c r="C188">
        <v>3</v>
      </c>
      <c r="D188" s="3">
        <f>'Compiled data 2000-2015'!$Y194</f>
        <v>32.104999999999997</v>
      </c>
      <c r="E188" s="3">
        <f>'Compiled data 2000-2015'!$Y559</f>
        <v>31.542999999999999</v>
      </c>
      <c r="F188" s="3">
        <f>'Compiled data 2000-2015'!$Y924</f>
        <v>35.530999999999999</v>
      </c>
      <c r="G188" s="3">
        <f>'Compiled data 2000-2015'!$Y1289</f>
        <v>28.463999999999999</v>
      </c>
      <c r="H188" s="3">
        <f>'Compiled data 2000-2015'!$Y1655</f>
        <v>26.177999999999997</v>
      </c>
      <c r="I188" s="3">
        <f>'Compiled data 2000-2015'!$Y2020</f>
        <v>28.511000000000003</v>
      </c>
      <c r="J188" s="3">
        <f>'Compiled data 2000-2015'!$Y2385</f>
        <v>32.451999999999998</v>
      </c>
      <c r="K188" s="3">
        <f>'Compiled data 2000-2015'!$Y2750</f>
        <v>32.573</v>
      </c>
      <c r="L188" s="3">
        <f>'Compiled data 2000-2015'!$Y3116</f>
        <v>25.403999999999996</v>
      </c>
      <c r="M188" s="3">
        <f>'Compiled data 2000-2015'!$Y3481</f>
        <v>32.872</v>
      </c>
      <c r="N188" s="3">
        <f>'Compiled data 2000-2015'!$Y3846</f>
        <v>34.14</v>
      </c>
      <c r="O188" s="3">
        <f>'Compiled data 2000-2015'!$Y4211</f>
        <v>31.35</v>
      </c>
      <c r="P188" s="3">
        <f>'Compiled data 2000-2015'!$Y4577</f>
        <v>37.656999999999996</v>
      </c>
      <c r="Q188" s="3">
        <f>'Compiled data 2000-2015'!$Y4942</f>
        <v>26.71</v>
      </c>
      <c r="R188" s="3">
        <f>'Compiled data 2000-2015'!$Y5307</f>
        <v>31.38</v>
      </c>
      <c r="S188" s="3">
        <v>27.972529411764707</v>
      </c>
      <c r="T188" s="3">
        <v>24.457142857142859</v>
      </c>
      <c r="U188" s="3">
        <v>27.532272727272726</v>
      </c>
      <c r="V188" s="3">
        <v>34.02165208000001</v>
      </c>
      <c r="W188" s="3">
        <v>33.779027073759998</v>
      </c>
      <c r="X188" s="3">
        <v>30.402554993719999</v>
      </c>
      <c r="Y188" s="3"/>
      <c r="AA188" s="1052">
        <f t="shared" si="10"/>
        <v>24.457142857142859</v>
      </c>
      <c r="AB188" s="1052">
        <f t="shared" si="11"/>
        <v>27.972529411764707</v>
      </c>
      <c r="AC188" s="1052">
        <f t="shared" si="12"/>
        <v>31.38</v>
      </c>
      <c r="AD188" s="1052">
        <f t="shared" si="13"/>
        <v>32.872</v>
      </c>
      <c r="AE188" s="1052">
        <f t="shared" si="14"/>
        <v>37.656999999999996</v>
      </c>
    </row>
    <row r="189" spans="1:31" x14ac:dyDescent="0.2">
      <c r="A189" s="1045">
        <v>42920</v>
      </c>
      <c r="B189">
        <v>7</v>
      </c>
      <c r="C189">
        <v>4</v>
      </c>
      <c r="D189" s="3">
        <f>'Compiled data 2000-2015'!$Y195</f>
        <v>31.076999999999998</v>
      </c>
      <c r="E189" s="3">
        <f>'Compiled data 2000-2015'!$Y560</f>
        <v>28.412999999999997</v>
      </c>
      <c r="F189" s="3">
        <f>'Compiled data 2000-2015'!$Y925</f>
        <v>27.733000000000001</v>
      </c>
      <c r="G189" s="3">
        <f>'Compiled data 2000-2015'!$Y1290</f>
        <v>26.369</v>
      </c>
      <c r="H189" s="3">
        <f>'Compiled data 2000-2015'!$Y1656</f>
        <v>25.991</v>
      </c>
      <c r="I189" s="3">
        <f>'Compiled data 2000-2015'!$Y2021</f>
        <v>29.474000000000004</v>
      </c>
      <c r="J189" s="3">
        <f>'Compiled data 2000-2015'!$Y2386</f>
        <v>29.47</v>
      </c>
      <c r="K189" s="3">
        <f>'Compiled data 2000-2015'!$Y2751</f>
        <v>33.478000000000002</v>
      </c>
      <c r="L189" s="3">
        <f>'Compiled data 2000-2015'!$Y3117</f>
        <v>25.48</v>
      </c>
      <c r="M189" s="3">
        <f>'Compiled data 2000-2015'!$Y3482</f>
        <v>31.212000000000003</v>
      </c>
      <c r="N189" s="3">
        <f>'Compiled data 2000-2015'!$Y3847</f>
        <v>25.441299999999998</v>
      </c>
      <c r="O189" s="3">
        <f>'Compiled data 2000-2015'!$Y4212</f>
        <v>27.56</v>
      </c>
      <c r="P189" s="3">
        <f>'Compiled data 2000-2015'!$Y4578</f>
        <v>36.667000000000002</v>
      </c>
      <c r="Q189" s="3">
        <f>'Compiled data 2000-2015'!$Y4943</f>
        <v>25.84</v>
      </c>
      <c r="R189" s="3">
        <f>'Compiled data 2000-2015'!$Y5308</f>
        <v>30.08</v>
      </c>
      <c r="S189" s="3">
        <v>26.932529411764701</v>
      </c>
      <c r="T189" s="3">
        <v>23.117142857142856</v>
      </c>
      <c r="U189" s="3">
        <v>28.202272727272728</v>
      </c>
      <c r="V189" s="3">
        <v>30.275858226666667</v>
      </c>
      <c r="W189" s="3">
        <v>30.870456057399998</v>
      </c>
      <c r="X189" s="3">
        <v>31.157009845199997</v>
      </c>
      <c r="Y189" s="3"/>
      <c r="AA189" s="1052">
        <f t="shared" si="10"/>
        <v>23.117142857142856</v>
      </c>
      <c r="AB189" s="1052">
        <f t="shared" si="11"/>
        <v>26.369</v>
      </c>
      <c r="AC189" s="1052">
        <f t="shared" si="12"/>
        <v>28.412999999999997</v>
      </c>
      <c r="AD189" s="1052">
        <f t="shared" si="13"/>
        <v>30.870456057399998</v>
      </c>
      <c r="AE189" s="1052">
        <f t="shared" si="14"/>
        <v>36.667000000000002</v>
      </c>
    </row>
    <row r="190" spans="1:31" x14ac:dyDescent="0.2">
      <c r="A190" s="1045">
        <v>42921</v>
      </c>
      <c r="B190">
        <v>7</v>
      </c>
      <c r="C190">
        <v>5</v>
      </c>
      <c r="D190" s="3">
        <f>'Compiled data 2000-2015'!$Y196</f>
        <v>34.15</v>
      </c>
      <c r="E190" s="3">
        <f>'Compiled data 2000-2015'!$Y561</f>
        <v>29.199000000000002</v>
      </c>
      <c r="F190" s="3">
        <f>'Compiled data 2000-2015'!$Y926</f>
        <v>25.023</v>
      </c>
      <c r="G190" s="3">
        <f>'Compiled data 2000-2015'!$Y1291</f>
        <v>25.463999999999999</v>
      </c>
      <c r="H190" s="3">
        <f>'Compiled data 2000-2015'!$Y1657</f>
        <v>31.282</v>
      </c>
      <c r="I190" s="3">
        <f>'Compiled data 2000-2015'!$Y2022</f>
        <v>31.81</v>
      </c>
      <c r="J190" s="3">
        <f>'Compiled data 2000-2015'!$Y2387</f>
        <v>30.353999999999999</v>
      </c>
      <c r="K190" s="3">
        <f>'Compiled data 2000-2015'!$Y2752</f>
        <v>33.656999999999996</v>
      </c>
      <c r="L190" s="3">
        <f>'Compiled data 2000-2015'!$Y3118</f>
        <v>25.146000000000001</v>
      </c>
      <c r="M190" s="3">
        <f>'Compiled data 2000-2015'!$Y3483</f>
        <v>28.527000000000001</v>
      </c>
      <c r="N190" s="3">
        <f>'Compiled data 2000-2015'!$Y3848</f>
        <v>28.913999999999998</v>
      </c>
      <c r="O190" s="3">
        <f>'Compiled data 2000-2015'!$Y4213</f>
        <v>30.5</v>
      </c>
      <c r="P190" s="3">
        <f>'Compiled data 2000-2015'!$Y4579</f>
        <v>36.362000000000002</v>
      </c>
      <c r="Q190" s="3">
        <f>'Compiled data 2000-2015'!$Y4944</f>
        <v>28.363</v>
      </c>
      <c r="R190" s="3">
        <f>'Compiled data 2000-2015'!$Y5309</f>
        <v>28.919999999999998</v>
      </c>
      <c r="S190" s="3">
        <v>27.562529411764704</v>
      </c>
      <c r="T190" s="3">
        <v>27.847142857142856</v>
      </c>
      <c r="U190" s="3">
        <v>28.912272727272729</v>
      </c>
      <c r="V190" s="3">
        <v>30.087002666666709</v>
      </c>
      <c r="W190" s="3">
        <v>27.145541814400001</v>
      </c>
      <c r="X190" s="3">
        <v>29.476002900480001</v>
      </c>
      <c r="Y190" s="3"/>
      <c r="AA190" s="1052">
        <f t="shared" si="10"/>
        <v>25.023</v>
      </c>
      <c r="AB190" s="1052">
        <f t="shared" si="11"/>
        <v>27.847142857142856</v>
      </c>
      <c r="AC190" s="1052">
        <f t="shared" si="12"/>
        <v>28.919999999999998</v>
      </c>
      <c r="AD190" s="1052">
        <f t="shared" si="13"/>
        <v>30.5</v>
      </c>
      <c r="AE190" s="1052">
        <f t="shared" si="14"/>
        <v>36.362000000000002</v>
      </c>
    </row>
    <row r="191" spans="1:31" x14ac:dyDescent="0.2">
      <c r="A191" s="1045">
        <v>42922</v>
      </c>
      <c r="B191">
        <v>7</v>
      </c>
      <c r="C191">
        <v>6</v>
      </c>
      <c r="D191" s="3">
        <f>'Compiled data 2000-2015'!$Y197</f>
        <v>33.137</v>
      </c>
      <c r="E191" s="3">
        <f>'Compiled data 2000-2015'!$Y562</f>
        <v>31.904</v>
      </c>
      <c r="F191" s="3">
        <f>'Compiled data 2000-2015'!$Y927</f>
        <v>35.431999999999995</v>
      </c>
      <c r="G191" s="3">
        <f>'Compiled data 2000-2015'!$Y1292</f>
        <v>26.902999999999999</v>
      </c>
      <c r="H191" s="3">
        <f>'Compiled data 2000-2015'!$Y1658</f>
        <v>33.588999999999999</v>
      </c>
      <c r="I191" s="3">
        <f>'Compiled data 2000-2015'!$Y2023</f>
        <v>33.305999999999997</v>
      </c>
      <c r="J191" s="3">
        <f>'Compiled data 2000-2015'!$Y2388</f>
        <v>25.491999999999997</v>
      </c>
      <c r="K191" s="3">
        <f>'Compiled data 2000-2015'!$Y2753</f>
        <v>37.159000000000006</v>
      </c>
      <c r="L191" s="3">
        <f>'Compiled data 2000-2015'!$Y3119</f>
        <v>22.873000000000001</v>
      </c>
      <c r="M191" s="3">
        <f>'Compiled data 2000-2015'!$Y3484</f>
        <v>28.399000000000001</v>
      </c>
      <c r="N191" s="3">
        <f>'Compiled data 2000-2015'!$Y3849</f>
        <v>34.115000000000002</v>
      </c>
      <c r="O191" s="3">
        <f>'Compiled data 2000-2015'!$Y4214</f>
        <v>31.25</v>
      </c>
      <c r="P191" s="3">
        <f>'Compiled data 2000-2015'!$Y4580</f>
        <v>36.634</v>
      </c>
      <c r="Q191" s="3">
        <f>'Compiled data 2000-2015'!$Y4945</f>
        <v>26.936899999999998</v>
      </c>
      <c r="R191" s="3">
        <f>'Compiled data 2000-2015'!$Y5310</f>
        <v>30.39</v>
      </c>
      <c r="S191" s="3">
        <v>22.832529411764703</v>
      </c>
      <c r="T191" s="3">
        <v>30.23714285714286</v>
      </c>
      <c r="U191" s="3">
        <v>27.552272727272726</v>
      </c>
      <c r="V191" s="3">
        <v>27.202361386666666</v>
      </c>
      <c r="W191" s="3">
        <v>28.999648619880002</v>
      </c>
      <c r="X191" s="3">
        <v>28.49740091544</v>
      </c>
      <c r="Y191" s="3"/>
      <c r="AA191" s="1052">
        <f t="shared" si="10"/>
        <v>22.832529411764703</v>
      </c>
      <c r="AB191" s="1052">
        <f t="shared" si="11"/>
        <v>27.202361386666666</v>
      </c>
      <c r="AC191" s="1052">
        <f t="shared" si="12"/>
        <v>30.23714285714286</v>
      </c>
      <c r="AD191" s="1052">
        <f t="shared" si="13"/>
        <v>33.305999999999997</v>
      </c>
      <c r="AE191" s="1052">
        <f t="shared" si="14"/>
        <v>37.159000000000006</v>
      </c>
    </row>
    <row r="192" spans="1:31" x14ac:dyDescent="0.2">
      <c r="A192" s="1045">
        <v>42923</v>
      </c>
      <c r="B192">
        <v>7</v>
      </c>
      <c r="C192">
        <v>7</v>
      </c>
      <c r="D192" s="3">
        <f>'Compiled data 2000-2015'!$Y198</f>
        <v>34.119999999999997</v>
      </c>
      <c r="E192" s="3">
        <f>'Compiled data 2000-2015'!$Y563</f>
        <v>30.221</v>
      </c>
      <c r="F192" s="3">
        <f>'Compiled data 2000-2015'!$Y928</f>
        <v>24.925000000000001</v>
      </c>
      <c r="G192" s="3">
        <f>'Compiled data 2000-2015'!$Y1293</f>
        <v>30.201999999999998</v>
      </c>
      <c r="H192" s="3">
        <f>'Compiled data 2000-2015'!$Y1659</f>
        <v>36.112000000000002</v>
      </c>
      <c r="I192" s="3">
        <f>'Compiled data 2000-2015'!$Y2024</f>
        <v>32.47</v>
      </c>
      <c r="J192" s="3">
        <f>'Compiled data 2000-2015'!$Y2389</f>
        <v>26.605</v>
      </c>
      <c r="K192" s="3">
        <f>'Compiled data 2000-2015'!$Y2754</f>
        <v>34.527999999999999</v>
      </c>
      <c r="L192" s="3">
        <f>'Compiled data 2000-2015'!$Y3120</f>
        <v>24.173999999999999</v>
      </c>
      <c r="M192" s="3">
        <f>'Compiled data 2000-2015'!$Y3485</f>
        <v>30.805999999999997</v>
      </c>
      <c r="N192" s="3">
        <f>'Compiled data 2000-2015'!$Y3850</f>
        <v>33.97</v>
      </c>
      <c r="O192" s="3">
        <f>'Compiled data 2000-2015'!$Y4215</f>
        <v>29.81</v>
      </c>
      <c r="P192" s="3">
        <f>'Compiled data 2000-2015'!$Y4581</f>
        <v>34.894999999999996</v>
      </c>
      <c r="Q192" s="3">
        <f>'Compiled data 2000-2015'!$Y4946</f>
        <v>26.459</v>
      </c>
      <c r="R192" s="3">
        <f>'Compiled data 2000-2015'!$Y5311</f>
        <v>31.91</v>
      </c>
      <c r="S192" s="3">
        <v>30.592529411764705</v>
      </c>
      <c r="T192" s="3">
        <v>25.647142857142857</v>
      </c>
      <c r="U192" s="3">
        <v>29.272272727272728</v>
      </c>
      <c r="V192" s="3">
        <v>27.061529119999999</v>
      </c>
      <c r="W192" s="3">
        <v>27.367827509400001</v>
      </c>
      <c r="X192" s="3">
        <v>29.58334563132</v>
      </c>
      <c r="Y192" s="3"/>
      <c r="AA192" s="1052">
        <f t="shared" si="10"/>
        <v>24.173999999999999</v>
      </c>
      <c r="AB192" s="1052">
        <f t="shared" si="11"/>
        <v>27.061529119999999</v>
      </c>
      <c r="AC192" s="1052">
        <f t="shared" si="12"/>
        <v>30.201999999999998</v>
      </c>
      <c r="AD192" s="1052">
        <f t="shared" si="13"/>
        <v>32.47</v>
      </c>
      <c r="AE192" s="1052">
        <f t="shared" si="14"/>
        <v>36.112000000000002</v>
      </c>
    </row>
    <row r="193" spans="1:31" x14ac:dyDescent="0.2">
      <c r="A193" s="1045">
        <v>42924</v>
      </c>
      <c r="B193">
        <v>7</v>
      </c>
      <c r="C193">
        <v>8</v>
      </c>
      <c r="D193" s="3">
        <f>'Compiled data 2000-2015'!$Y199</f>
        <v>29.802999999999997</v>
      </c>
      <c r="E193" s="3">
        <f>'Compiled data 2000-2015'!$Y564</f>
        <v>28.257999999999999</v>
      </c>
      <c r="F193" s="3">
        <f>'Compiled data 2000-2015'!$Y929</f>
        <v>30.024000000000001</v>
      </c>
      <c r="G193" s="3">
        <f>'Compiled data 2000-2015'!$Y1294</f>
        <v>33.605999999999995</v>
      </c>
      <c r="H193" s="3">
        <f>'Compiled data 2000-2015'!$Y1660</f>
        <v>35.445</v>
      </c>
      <c r="I193" s="3">
        <f>'Compiled data 2000-2015'!$Y2025</f>
        <v>30.670999999999999</v>
      </c>
      <c r="J193" s="3">
        <f>'Compiled data 2000-2015'!$Y2390</f>
        <v>26.938000000000002</v>
      </c>
      <c r="K193" s="3">
        <f>'Compiled data 2000-2015'!$Y2755</f>
        <v>35.268999999999998</v>
      </c>
      <c r="L193" s="3">
        <f>'Compiled data 2000-2015'!$Y3121</f>
        <v>25.039000000000001</v>
      </c>
      <c r="M193" s="3">
        <f>'Compiled data 2000-2015'!$Y3486</f>
        <v>31.951000000000001</v>
      </c>
      <c r="N193" s="3">
        <f>'Compiled data 2000-2015'!$Y3851</f>
        <v>32.83</v>
      </c>
      <c r="O193" s="3">
        <f>'Compiled data 2000-2015'!$Y4216</f>
        <v>30.32</v>
      </c>
      <c r="P193" s="3">
        <f>'Compiled data 2000-2015'!$Y4582</f>
        <v>37.230000000000004</v>
      </c>
      <c r="Q193" s="3">
        <f>'Compiled data 2000-2015'!$Y4947</f>
        <v>27.34</v>
      </c>
      <c r="R193" s="3">
        <f>'Compiled data 2000-2015'!$Y5312</f>
        <v>36.86</v>
      </c>
      <c r="S193" s="3">
        <v>31.142529411764702</v>
      </c>
      <c r="T193" s="3">
        <v>27.617142857142859</v>
      </c>
      <c r="U193" s="3">
        <v>28.172272727272727</v>
      </c>
      <c r="V193" s="3">
        <v>27.996775280000001</v>
      </c>
      <c r="W193" s="3">
        <v>27.920165184400002</v>
      </c>
      <c r="X193" s="3">
        <v>28.953007373359998</v>
      </c>
      <c r="Y193" s="3"/>
      <c r="AA193" s="1052">
        <f t="shared" si="10"/>
        <v>25.039000000000001</v>
      </c>
      <c r="AB193" s="1052">
        <f t="shared" si="11"/>
        <v>27.996775280000001</v>
      </c>
      <c r="AC193" s="1052">
        <f t="shared" si="12"/>
        <v>30.024000000000001</v>
      </c>
      <c r="AD193" s="1052">
        <f t="shared" si="13"/>
        <v>32.83</v>
      </c>
      <c r="AE193" s="1052">
        <f t="shared" si="14"/>
        <v>37.230000000000004</v>
      </c>
    </row>
    <row r="194" spans="1:31" x14ac:dyDescent="0.2">
      <c r="A194" s="1045">
        <v>42925</v>
      </c>
      <c r="B194">
        <v>7</v>
      </c>
      <c r="C194">
        <v>9</v>
      </c>
      <c r="D194" s="3">
        <f>'Compiled data 2000-2015'!$Y200</f>
        <v>33.128</v>
      </c>
      <c r="E194" s="3">
        <f>'Compiled data 2000-2015'!$Y565</f>
        <v>29.407999999999998</v>
      </c>
      <c r="F194" s="3">
        <f>'Compiled data 2000-2015'!$Y930</f>
        <v>28.93</v>
      </c>
      <c r="G194" s="3">
        <f>'Compiled data 2000-2015'!$Y1295</f>
        <v>34.036999999999999</v>
      </c>
      <c r="H194" s="3">
        <f>'Compiled data 2000-2015'!$Y1661</f>
        <v>35.858000000000004</v>
      </c>
      <c r="I194" s="3">
        <f>'Compiled data 2000-2015'!$Y2026</f>
        <v>28.702000000000002</v>
      </c>
      <c r="J194" s="3">
        <f>'Compiled data 2000-2015'!$Y2391</f>
        <v>25.997</v>
      </c>
      <c r="K194" s="3">
        <f>'Compiled data 2000-2015'!$Y2756</f>
        <v>37.86</v>
      </c>
      <c r="L194" s="3">
        <f>'Compiled data 2000-2015'!$Y3122</f>
        <v>30.114000000000001</v>
      </c>
      <c r="M194" s="3">
        <f>'Compiled data 2000-2015'!$Y3487</f>
        <v>31.166999999999998</v>
      </c>
      <c r="N194" s="3">
        <f>'Compiled data 2000-2015'!$Y3852</f>
        <v>33.870000000000005</v>
      </c>
      <c r="O194" s="3">
        <f>'Compiled data 2000-2015'!$Y4217</f>
        <v>29.89</v>
      </c>
      <c r="P194" s="3">
        <f>'Compiled data 2000-2015'!$Y4583</f>
        <v>36.003</v>
      </c>
      <c r="Q194" s="3">
        <f>'Compiled data 2000-2015'!$Y4948</f>
        <v>28.589999999999996</v>
      </c>
      <c r="R194" s="3">
        <f>'Compiled data 2000-2015'!$Y5313</f>
        <v>36.090000000000003</v>
      </c>
      <c r="S194" s="3">
        <v>32.83252941176471</v>
      </c>
      <c r="T194" s="3">
        <v>26.872714285714281</v>
      </c>
      <c r="U194" s="3">
        <v>24.032272727272726</v>
      </c>
      <c r="V194" s="3">
        <v>30.085149239999929</v>
      </c>
      <c r="W194" s="3">
        <v>29.409489640079997</v>
      </c>
      <c r="X194" s="3">
        <v>28.53701838732</v>
      </c>
      <c r="Y194" s="3"/>
      <c r="AA194" s="1052">
        <f t="shared" si="10"/>
        <v>24.032272727272726</v>
      </c>
      <c r="AB194" s="1052">
        <f t="shared" si="11"/>
        <v>28.702000000000002</v>
      </c>
      <c r="AC194" s="1052">
        <f t="shared" si="12"/>
        <v>30.085149239999929</v>
      </c>
      <c r="AD194" s="1052">
        <f t="shared" si="13"/>
        <v>33.870000000000005</v>
      </c>
      <c r="AE194" s="1052">
        <f t="shared" si="14"/>
        <v>37.86</v>
      </c>
    </row>
    <row r="195" spans="1:31" x14ac:dyDescent="0.2">
      <c r="A195" s="1045">
        <v>42926</v>
      </c>
      <c r="B195">
        <v>7</v>
      </c>
      <c r="C195">
        <v>10</v>
      </c>
      <c r="D195" s="3">
        <f>'Compiled data 2000-2015'!$Y201</f>
        <v>36.707999999999998</v>
      </c>
      <c r="E195" s="3">
        <f>'Compiled data 2000-2015'!$Y566</f>
        <v>33.354999999999997</v>
      </c>
      <c r="F195" s="3">
        <f>'Compiled data 2000-2015'!$Y931</f>
        <v>35.308000000000007</v>
      </c>
      <c r="G195" s="3">
        <f>'Compiled data 2000-2015'!$Y1296</f>
        <v>28.079000000000001</v>
      </c>
      <c r="H195" s="3">
        <f>'Compiled data 2000-2015'!$Y1662</f>
        <v>35.442999999999998</v>
      </c>
      <c r="I195" s="3">
        <f>'Compiled data 2000-2015'!$Y2027</f>
        <v>29.762</v>
      </c>
      <c r="J195" s="3">
        <f>'Compiled data 2000-2015'!$Y2392</f>
        <v>30.711999999999996</v>
      </c>
      <c r="K195" s="3">
        <f>'Compiled data 2000-2015'!$Y2757</f>
        <v>35.29</v>
      </c>
      <c r="L195" s="3">
        <f>'Compiled data 2000-2015'!$Y3123</f>
        <v>24.646999999999998</v>
      </c>
      <c r="M195" s="3">
        <f>'Compiled data 2000-2015'!$Y3488</f>
        <v>30.548000000000002</v>
      </c>
      <c r="N195" s="3">
        <f>'Compiled data 2000-2015'!$Y3853</f>
        <v>34.04</v>
      </c>
      <c r="O195" s="3">
        <f>'Compiled data 2000-2015'!$Y4218</f>
        <v>31.65</v>
      </c>
      <c r="P195" s="3">
        <f>'Compiled data 2000-2015'!$Y4584</f>
        <v>33.362000000000002</v>
      </c>
      <c r="Q195" s="3">
        <f>'Compiled data 2000-2015'!$Y4949</f>
        <v>28.28</v>
      </c>
      <c r="R195" s="3">
        <f>'Compiled data 2000-2015'!$Y5314</f>
        <v>31.560000000000002</v>
      </c>
      <c r="S195" s="3">
        <v>32.922529411764707</v>
      </c>
      <c r="T195" s="3">
        <v>27.412714285714284</v>
      </c>
      <c r="U195" s="3">
        <v>28.032272727272726</v>
      </c>
      <c r="V195" s="3">
        <v>31.982723520000011</v>
      </c>
      <c r="W195" s="3">
        <v>31.114018060839999</v>
      </c>
      <c r="X195" s="3">
        <v>29.941969970760002</v>
      </c>
      <c r="Y195" s="3"/>
      <c r="AA195" s="1052">
        <f t="shared" si="10"/>
        <v>24.646999999999998</v>
      </c>
      <c r="AB195" s="1052">
        <f t="shared" si="11"/>
        <v>29.762</v>
      </c>
      <c r="AC195" s="1052">
        <f t="shared" si="12"/>
        <v>31.560000000000002</v>
      </c>
      <c r="AD195" s="1052">
        <f t="shared" si="13"/>
        <v>33.362000000000002</v>
      </c>
      <c r="AE195" s="1052">
        <f t="shared" si="14"/>
        <v>36.707999999999998</v>
      </c>
    </row>
    <row r="196" spans="1:31" x14ac:dyDescent="0.2">
      <c r="A196" s="1045">
        <v>42927</v>
      </c>
      <c r="B196">
        <v>7</v>
      </c>
      <c r="C196">
        <v>11</v>
      </c>
      <c r="D196" s="3">
        <f>'Compiled data 2000-2015'!$Y202</f>
        <v>35.567</v>
      </c>
      <c r="E196" s="3">
        <f>'Compiled data 2000-2015'!$Y567</f>
        <v>34.369999999999997</v>
      </c>
      <c r="F196" s="3">
        <f>'Compiled data 2000-2015'!$Y932</f>
        <v>27.848000000000003</v>
      </c>
      <c r="G196" s="3">
        <f>'Compiled data 2000-2015'!$Y1297</f>
        <v>31.72</v>
      </c>
      <c r="H196" s="3">
        <f>'Compiled data 2000-2015'!$Y1663</f>
        <v>32.748000000000005</v>
      </c>
      <c r="I196" s="3">
        <f>'Compiled data 2000-2015'!$Y2028</f>
        <v>31.751999999999999</v>
      </c>
      <c r="J196" s="3">
        <f>'Compiled data 2000-2015'!$Y2393</f>
        <v>32.881</v>
      </c>
      <c r="K196" s="3">
        <f>'Compiled data 2000-2015'!$Y2758</f>
        <v>33.146999999999998</v>
      </c>
      <c r="L196" s="3">
        <f>'Compiled data 2000-2015'!$Y3124</f>
        <v>24.967999999999996</v>
      </c>
      <c r="M196" s="3">
        <f>'Compiled data 2000-2015'!$Y3489</f>
        <v>27.169</v>
      </c>
      <c r="N196" s="3">
        <f>'Compiled data 2000-2015'!$Y3854</f>
        <v>31.06</v>
      </c>
      <c r="O196" s="3">
        <f>'Compiled data 2000-2015'!$Y4219</f>
        <v>32.39</v>
      </c>
      <c r="P196" s="3">
        <f>'Compiled data 2000-2015'!$Y4585</f>
        <v>31.88</v>
      </c>
      <c r="Q196" s="3">
        <f>'Compiled data 2000-2015'!$Y4950</f>
        <v>27.811500000000002</v>
      </c>
      <c r="R196" s="3">
        <f>'Compiled data 2000-2015'!$Y5315</f>
        <v>30.14</v>
      </c>
      <c r="S196" s="3">
        <v>33.062529411764707</v>
      </c>
      <c r="T196" s="3">
        <v>27.592714285714283</v>
      </c>
      <c r="U196" s="3">
        <v>24.772272727272725</v>
      </c>
      <c r="V196" s="3">
        <v>34.413281959999956</v>
      </c>
      <c r="W196" s="3">
        <v>32.904093887640009</v>
      </c>
      <c r="X196" s="3">
        <v>28.661988153759999</v>
      </c>
      <c r="Y196" s="3"/>
      <c r="AA196" s="1052">
        <f t="shared" si="10"/>
        <v>24.772272727272725</v>
      </c>
      <c r="AB196" s="1052">
        <f t="shared" si="11"/>
        <v>27.848000000000003</v>
      </c>
      <c r="AC196" s="1052">
        <f t="shared" si="12"/>
        <v>31.751999999999999</v>
      </c>
      <c r="AD196" s="1052">
        <f t="shared" si="13"/>
        <v>32.904093887640009</v>
      </c>
      <c r="AE196" s="1052">
        <f t="shared" si="14"/>
        <v>35.567</v>
      </c>
    </row>
    <row r="197" spans="1:31" x14ac:dyDescent="0.2">
      <c r="A197" s="1045">
        <v>42928</v>
      </c>
      <c r="B197">
        <v>7</v>
      </c>
      <c r="C197">
        <v>12</v>
      </c>
      <c r="D197" s="3">
        <f>'Compiled data 2000-2015'!$Y203</f>
        <v>33.094000000000001</v>
      </c>
      <c r="E197" s="3">
        <f>'Compiled data 2000-2015'!$Y568</f>
        <v>31.837</v>
      </c>
      <c r="F197" s="3">
        <f>'Compiled data 2000-2015'!$Y933</f>
        <v>26.64</v>
      </c>
      <c r="G197" s="3">
        <f>'Compiled data 2000-2015'!$Y1298</f>
        <v>27.3</v>
      </c>
      <c r="H197" s="3">
        <f>'Compiled data 2000-2015'!$Y1664</f>
        <v>34.194000000000003</v>
      </c>
      <c r="I197" s="3">
        <f>'Compiled data 2000-2015'!$Y2029</f>
        <v>31.901000000000003</v>
      </c>
      <c r="J197" s="3">
        <f>'Compiled data 2000-2015'!$Y2394</f>
        <v>32.935000000000002</v>
      </c>
      <c r="K197" s="3">
        <f>'Compiled data 2000-2015'!$Y2759</f>
        <v>30.896000000000001</v>
      </c>
      <c r="L197" s="3">
        <f>'Compiled data 2000-2015'!$Y3125</f>
        <v>29.076000000000004</v>
      </c>
      <c r="M197" s="3">
        <f>'Compiled data 2000-2015'!$Y3490</f>
        <v>31.881</v>
      </c>
      <c r="N197" s="3">
        <f>'Compiled data 2000-2015'!$Y3855</f>
        <v>29.21</v>
      </c>
      <c r="O197" s="3">
        <f>'Compiled data 2000-2015'!$Y4220</f>
        <v>35.700000000000003</v>
      </c>
      <c r="P197" s="3">
        <f>'Compiled data 2000-2015'!$Y4586</f>
        <v>31.003</v>
      </c>
      <c r="Q197" s="3">
        <f>'Compiled data 2000-2015'!$Y4951</f>
        <v>24.038</v>
      </c>
      <c r="R197" s="3">
        <f>'Compiled data 2000-2015'!$Y5316</f>
        <v>31.57</v>
      </c>
      <c r="S197" s="3">
        <v>30.272529411764705</v>
      </c>
      <c r="T197" s="3">
        <v>30.062714285714286</v>
      </c>
      <c r="U197" s="3">
        <v>30.678899999999999</v>
      </c>
      <c r="V197" s="3">
        <v>31.79955756</v>
      </c>
      <c r="W197" s="3">
        <v>31.528948361479998</v>
      </c>
      <c r="X197" s="3">
        <v>28.253905035759995</v>
      </c>
      <c r="Y197" s="3"/>
      <c r="AA197" s="1052">
        <f t="shared" si="10"/>
        <v>24.038</v>
      </c>
      <c r="AB197" s="1052">
        <f t="shared" si="11"/>
        <v>29.21</v>
      </c>
      <c r="AC197" s="1052">
        <f t="shared" si="12"/>
        <v>31.003</v>
      </c>
      <c r="AD197" s="1052">
        <f t="shared" si="13"/>
        <v>31.881</v>
      </c>
      <c r="AE197" s="1052">
        <f t="shared" si="14"/>
        <v>35.700000000000003</v>
      </c>
    </row>
    <row r="198" spans="1:31" x14ac:dyDescent="0.2">
      <c r="A198" s="1045">
        <v>42929</v>
      </c>
      <c r="B198">
        <v>7</v>
      </c>
      <c r="C198">
        <v>13</v>
      </c>
      <c r="D198" s="3">
        <f>'Compiled data 2000-2015'!$Y204</f>
        <v>32.322000000000003</v>
      </c>
      <c r="E198" s="3">
        <f>'Compiled data 2000-2015'!$Y569</f>
        <v>31.274999999999999</v>
      </c>
      <c r="F198" s="3">
        <f>'Compiled data 2000-2015'!$Y934</f>
        <v>32.442999999999998</v>
      </c>
      <c r="G198" s="3">
        <f>'Compiled data 2000-2015'!$Y1299</f>
        <v>24.73</v>
      </c>
      <c r="H198" s="3">
        <f>'Compiled data 2000-2015'!$Y1665</f>
        <v>33</v>
      </c>
      <c r="I198" s="3">
        <f>'Compiled data 2000-2015'!$Y2030</f>
        <v>33.701999999999998</v>
      </c>
      <c r="J198" s="3">
        <f>'Compiled data 2000-2015'!$Y2395</f>
        <v>33.540999999999997</v>
      </c>
      <c r="K198" s="3">
        <f>'Compiled data 2000-2015'!$Y2760</f>
        <v>34.239000000000004</v>
      </c>
      <c r="L198" s="3">
        <f>'Compiled data 2000-2015'!$Y3126</f>
        <v>24.778000000000002</v>
      </c>
      <c r="M198" s="3">
        <f>'Compiled data 2000-2015'!$Y3491</f>
        <v>27.321000000000002</v>
      </c>
      <c r="N198" s="3">
        <f>'Compiled data 2000-2015'!$Y3856</f>
        <v>27.42</v>
      </c>
      <c r="O198" s="3">
        <f>'Compiled data 2000-2015'!$Y4221</f>
        <v>34.619999999999997</v>
      </c>
      <c r="P198" s="3">
        <f>'Compiled data 2000-2015'!$Y4587</f>
        <v>31.250000000000004</v>
      </c>
      <c r="Q198" s="3">
        <f>'Compiled data 2000-2015'!$Y4952</f>
        <v>25.136699999999998</v>
      </c>
      <c r="R198" s="3">
        <f>'Compiled data 2000-2015'!$Y5317</f>
        <v>32.04</v>
      </c>
      <c r="S198" s="3">
        <v>28.532529411764703</v>
      </c>
      <c r="T198" s="3">
        <v>28.062714285714286</v>
      </c>
      <c r="U198" s="3">
        <v>32.213900000000002</v>
      </c>
      <c r="V198" s="3">
        <v>32.511975079999999</v>
      </c>
      <c r="W198" s="3">
        <v>31.9639812962</v>
      </c>
      <c r="X198" s="3">
        <v>29.256367582079999</v>
      </c>
      <c r="Y198" s="3"/>
      <c r="AA198" s="1052">
        <f t="shared" ref="AA198:AA261" si="15">_xlfn.QUARTILE.INC($D198:$X198,0)</f>
        <v>24.73</v>
      </c>
      <c r="AB198" s="1052">
        <f t="shared" ref="AB198:AB261" si="16">_xlfn.QUARTILE.INC($D198:$X198,1)</f>
        <v>28.062714285714286</v>
      </c>
      <c r="AC198" s="1052">
        <f t="shared" ref="AC198:AC261" si="17">_xlfn.QUARTILE.INC($D198:$X198,2)</f>
        <v>31.9639812962</v>
      </c>
      <c r="AD198" s="1052">
        <f t="shared" ref="AD198:AD261" si="18">_xlfn.QUARTILE.INC($D198:$X198,3)</f>
        <v>32.511975079999999</v>
      </c>
      <c r="AE198" s="1052">
        <f t="shared" ref="AE198:AE261" si="19">_xlfn.QUARTILE.INC($D198:$X198,4)</f>
        <v>34.619999999999997</v>
      </c>
    </row>
    <row r="199" spans="1:31" x14ac:dyDescent="0.2">
      <c r="A199" s="1045">
        <v>42930</v>
      </c>
      <c r="B199">
        <v>7</v>
      </c>
      <c r="C199">
        <v>14</v>
      </c>
      <c r="D199" s="3">
        <f>'Compiled data 2000-2015'!$Y205</f>
        <v>31.058999999999997</v>
      </c>
      <c r="E199" s="3">
        <f>'Compiled data 2000-2015'!$Y570</f>
        <v>32.530999999999999</v>
      </c>
      <c r="F199" s="3">
        <f>'Compiled data 2000-2015'!$Y935</f>
        <v>24.594000000000001</v>
      </c>
      <c r="G199" s="3">
        <f>'Compiled data 2000-2015'!$Y1300</f>
        <v>28.170999999999999</v>
      </c>
      <c r="H199" s="3">
        <f>'Compiled data 2000-2015'!$Y1666</f>
        <v>33.51</v>
      </c>
      <c r="I199" s="3">
        <f>'Compiled data 2000-2015'!$Y2031</f>
        <v>31.512999999999998</v>
      </c>
      <c r="J199" s="3">
        <f>'Compiled data 2000-2015'!$Y2396</f>
        <v>31.124000000000002</v>
      </c>
      <c r="K199" s="3">
        <f>'Compiled data 2000-2015'!$Y2761</f>
        <v>31.8</v>
      </c>
      <c r="L199" s="3">
        <f>'Compiled data 2000-2015'!$Y3127</f>
        <v>23.277999999999999</v>
      </c>
      <c r="M199" s="3">
        <f>'Compiled data 2000-2015'!$Y3492</f>
        <v>28.093</v>
      </c>
      <c r="N199" s="3">
        <f>'Compiled data 2000-2015'!$Y3857</f>
        <v>29.28</v>
      </c>
      <c r="O199" s="3">
        <f>'Compiled data 2000-2015'!$Y4222</f>
        <v>36.129999999999995</v>
      </c>
      <c r="P199" s="3">
        <f>'Compiled data 2000-2015'!$Y4588</f>
        <v>32.33</v>
      </c>
      <c r="Q199" s="3">
        <f>'Compiled data 2000-2015'!$Y4953</f>
        <v>27.91</v>
      </c>
      <c r="R199" s="3">
        <f>'Compiled data 2000-2015'!$Y5318</f>
        <v>32.24</v>
      </c>
      <c r="S199" s="3">
        <v>29.548999999999999</v>
      </c>
      <c r="T199" s="3">
        <v>30.082714285714282</v>
      </c>
      <c r="U199" s="3">
        <v>30.8339</v>
      </c>
      <c r="V199" s="3">
        <v>32.246017937142852</v>
      </c>
      <c r="W199" s="3">
        <v>31.404865657119998</v>
      </c>
      <c r="X199" s="3">
        <v>29.434682167560002</v>
      </c>
      <c r="Y199" s="3"/>
      <c r="AA199" s="1052">
        <f t="shared" si="15"/>
        <v>23.277999999999999</v>
      </c>
      <c r="AB199" s="1052">
        <f t="shared" si="16"/>
        <v>29.28</v>
      </c>
      <c r="AC199" s="1052">
        <f t="shared" si="17"/>
        <v>31.058999999999997</v>
      </c>
      <c r="AD199" s="1052">
        <f t="shared" si="18"/>
        <v>32.24</v>
      </c>
      <c r="AE199" s="1052">
        <f t="shared" si="19"/>
        <v>36.129999999999995</v>
      </c>
    </row>
    <row r="200" spans="1:31" x14ac:dyDescent="0.2">
      <c r="A200" s="1045">
        <v>42931</v>
      </c>
      <c r="B200">
        <v>7</v>
      </c>
      <c r="C200">
        <v>15</v>
      </c>
      <c r="D200" s="3">
        <f>'Compiled data 2000-2015'!$Y206</f>
        <v>30.594999999999999</v>
      </c>
      <c r="E200" s="3">
        <f>'Compiled data 2000-2015'!$Y571</f>
        <v>31.115999999999996</v>
      </c>
      <c r="F200" s="3">
        <f>'Compiled data 2000-2015'!$Y936</f>
        <v>27.555000000000003</v>
      </c>
      <c r="G200" s="3">
        <f>'Compiled data 2000-2015'!$Y1301</f>
        <v>27.325000000000003</v>
      </c>
      <c r="H200" s="3">
        <f>'Compiled data 2000-2015'!$Y1667</f>
        <v>33.885999999999996</v>
      </c>
      <c r="I200" s="3">
        <f>'Compiled data 2000-2015'!$Y2032</f>
        <v>33.358000000000004</v>
      </c>
      <c r="J200" s="3">
        <f>'Compiled data 2000-2015'!$Y2397</f>
        <v>29.969000000000001</v>
      </c>
      <c r="K200" s="3">
        <f>'Compiled data 2000-2015'!$Y2762</f>
        <v>33.557000000000002</v>
      </c>
      <c r="L200" s="3">
        <f>'Compiled data 2000-2015'!$Y3128</f>
        <v>25.774000000000001</v>
      </c>
      <c r="M200" s="3">
        <f>'Compiled data 2000-2015'!$Y3493</f>
        <v>30.442</v>
      </c>
      <c r="N200" s="3">
        <f>'Compiled data 2000-2015'!$Y3858</f>
        <v>31.97</v>
      </c>
      <c r="O200" s="3">
        <f>'Compiled data 2000-2015'!$Y4223</f>
        <v>35.590000000000003</v>
      </c>
      <c r="P200" s="3">
        <f>'Compiled data 2000-2015'!$Y4589</f>
        <v>32.585000000000001</v>
      </c>
      <c r="Q200" s="3">
        <f>'Compiled data 2000-2015'!$Y4954</f>
        <v>27.7</v>
      </c>
      <c r="R200" s="3">
        <f>'Compiled data 2000-2015'!$Y5319</f>
        <v>32.229999999999997</v>
      </c>
      <c r="S200" s="3">
        <v>31.829000000000001</v>
      </c>
      <c r="T200" s="3">
        <v>29.482714285714284</v>
      </c>
      <c r="U200" s="3">
        <v>31.533899999999999</v>
      </c>
      <c r="V200" s="3">
        <v>31.118025417142853</v>
      </c>
      <c r="W200" s="3">
        <v>31.347019563240007</v>
      </c>
      <c r="X200" s="3">
        <v>31.0758784378</v>
      </c>
      <c r="Y200" s="3"/>
      <c r="AA200" s="1052">
        <f t="shared" si="15"/>
        <v>25.774000000000001</v>
      </c>
      <c r="AB200" s="1052">
        <f t="shared" si="16"/>
        <v>29.969000000000001</v>
      </c>
      <c r="AC200" s="1052">
        <f t="shared" si="17"/>
        <v>31.118025417142853</v>
      </c>
      <c r="AD200" s="1052">
        <f t="shared" si="18"/>
        <v>32.229999999999997</v>
      </c>
      <c r="AE200" s="1052">
        <f t="shared" si="19"/>
        <v>35.590000000000003</v>
      </c>
    </row>
    <row r="201" spans="1:31" x14ac:dyDescent="0.2">
      <c r="A201" s="1045">
        <v>42932</v>
      </c>
      <c r="B201">
        <v>7</v>
      </c>
      <c r="C201">
        <v>16</v>
      </c>
      <c r="D201" s="3">
        <f>'Compiled data 2000-2015'!$Y207</f>
        <v>29.242000000000001</v>
      </c>
      <c r="E201" s="3">
        <f>'Compiled data 2000-2015'!$Y572</f>
        <v>35.222999999999999</v>
      </c>
      <c r="F201" s="3">
        <f>'Compiled data 2000-2015'!$Y937</f>
        <v>27.128</v>
      </c>
      <c r="G201" s="3">
        <f>'Compiled data 2000-2015'!$Y1302</f>
        <v>30.804000000000002</v>
      </c>
      <c r="H201" s="3">
        <f>'Compiled data 2000-2015'!$Y1668</f>
        <v>35.707000000000001</v>
      </c>
      <c r="I201" s="3">
        <f>'Compiled data 2000-2015'!$Y2033</f>
        <v>33.770000000000003</v>
      </c>
      <c r="J201" s="3">
        <f>'Compiled data 2000-2015'!$Y2398</f>
        <v>31.292000000000002</v>
      </c>
      <c r="K201" s="3">
        <f>'Compiled data 2000-2015'!$Y2763</f>
        <v>35.520000000000003</v>
      </c>
      <c r="L201" s="3">
        <f>'Compiled data 2000-2015'!$Y3129</f>
        <v>30.456</v>
      </c>
      <c r="M201" s="3">
        <f>'Compiled data 2000-2015'!$Y3494</f>
        <v>28.916</v>
      </c>
      <c r="N201" s="3">
        <f>'Compiled data 2000-2015'!$Y3859</f>
        <v>29.82</v>
      </c>
      <c r="O201" s="3">
        <f>'Compiled data 2000-2015'!$Y4224</f>
        <v>33.51</v>
      </c>
      <c r="P201" s="3">
        <f>'Compiled data 2000-2015'!$Y4590</f>
        <v>31.788</v>
      </c>
      <c r="Q201" s="3">
        <f>'Compiled data 2000-2015'!$Y4955</f>
        <v>29.75</v>
      </c>
      <c r="R201" s="3">
        <f>'Compiled data 2000-2015'!$Y5320</f>
        <v>27.89</v>
      </c>
      <c r="S201" s="3">
        <v>31.849</v>
      </c>
      <c r="T201" s="3">
        <v>26.382571428571431</v>
      </c>
      <c r="U201" s="3">
        <v>31.483899999999995</v>
      </c>
      <c r="V201" s="3">
        <v>34.243980457142861</v>
      </c>
      <c r="W201" s="3">
        <v>33.566296070999996</v>
      </c>
      <c r="X201" s="3">
        <v>31.760281937239998</v>
      </c>
      <c r="Y201" s="3"/>
      <c r="AA201" s="1052">
        <f t="shared" si="15"/>
        <v>26.382571428571431</v>
      </c>
      <c r="AB201" s="1052">
        <f t="shared" si="16"/>
        <v>29.75</v>
      </c>
      <c r="AC201" s="1052">
        <f t="shared" si="17"/>
        <v>31.483899999999995</v>
      </c>
      <c r="AD201" s="1052">
        <f t="shared" si="18"/>
        <v>33.566296070999996</v>
      </c>
      <c r="AE201" s="1052">
        <f t="shared" si="19"/>
        <v>35.707000000000001</v>
      </c>
    </row>
    <row r="202" spans="1:31" x14ac:dyDescent="0.2">
      <c r="A202" s="1045">
        <v>42933</v>
      </c>
      <c r="B202">
        <v>7</v>
      </c>
      <c r="C202">
        <v>17</v>
      </c>
      <c r="D202" s="3">
        <f>'Compiled data 2000-2015'!$Y208</f>
        <v>31.295000000000002</v>
      </c>
      <c r="E202" s="3">
        <f>'Compiled data 2000-2015'!$Y573</f>
        <v>37.993999999999993</v>
      </c>
      <c r="F202" s="3">
        <f>'Compiled data 2000-2015'!$Y938</f>
        <v>38.061</v>
      </c>
      <c r="G202" s="3">
        <f>'Compiled data 2000-2015'!$Y1303</f>
        <v>30.488999999999997</v>
      </c>
      <c r="H202" s="3">
        <f>'Compiled data 2000-2015'!$Y1669</f>
        <v>31.817</v>
      </c>
      <c r="I202" s="3">
        <f>'Compiled data 2000-2015'!$Y2034</f>
        <v>30.960999999999999</v>
      </c>
      <c r="J202" s="3">
        <f>'Compiled data 2000-2015'!$Y2399</f>
        <v>31.402999999999999</v>
      </c>
      <c r="K202" s="3">
        <f>'Compiled data 2000-2015'!$Y2764</f>
        <v>35.713999999999999</v>
      </c>
      <c r="L202" s="3">
        <f>'Compiled data 2000-2015'!$Y3130</f>
        <v>25.841999999999999</v>
      </c>
      <c r="M202" s="3">
        <f>'Compiled data 2000-2015'!$Y3495</f>
        <v>30.945999999999998</v>
      </c>
      <c r="N202" s="3">
        <f>'Compiled data 2000-2015'!$Y3860</f>
        <v>28.729999999999997</v>
      </c>
      <c r="O202" s="3">
        <f>'Compiled data 2000-2015'!$Y4225</f>
        <v>33.049999999999997</v>
      </c>
      <c r="P202" s="3">
        <f>'Compiled data 2000-2015'!$Y4591</f>
        <v>34.125999999999998</v>
      </c>
      <c r="Q202" s="3">
        <f>'Compiled data 2000-2015'!$Y4956</f>
        <v>31.509999999999998</v>
      </c>
      <c r="R202" s="3">
        <f>'Compiled data 2000-2015'!$Y5321</f>
        <v>29.84</v>
      </c>
      <c r="S202" s="3">
        <v>31.759</v>
      </c>
      <c r="T202" s="3">
        <v>26.112571428571432</v>
      </c>
      <c r="U202" s="3">
        <v>29.5139</v>
      </c>
      <c r="V202" s="3">
        <v>32.433142857142855</v>
      </c>
      <c r="W202" s="3">
        <v>34.286700953520068</v>
      </c>
      <c r="X202" s="3">
        <v>31.791130672280005</v>
      </c>
      <c r="Y202" s="3"/>
      <c r="AA202" s="1052">
        <f t="shared" si="15"/>
        <v>25.841999999999999</v>
      </c>
      <c r="AB202" s="1052">
        <f t="shared" si="16"/>
        <v>30.488999999999997</v>
      </c>
      <c r="AC202" s="1052">
        <f t="shared" si="17"/>
        <v>31.509999999999998</v>
      </c>
      <c r="AD202" s="1052">
        <f t="shared" si="18"/>
        <v>33.049999999999997</v>
      </c>
      <c r="AE202" s="1052">
        <f t="shared" si="19"/>
        <v>38.061</v>
      </c>
    </row>
    <row r="203" spans="1:31" x14ac:dyDescent="0.2">
      <c r="A203" s="1045">
        <v>42934</v>
      </c>
      <c r="B203">
        <v>7</v>
      </c>
      <c r="C203">
        <v>18</v>
      </c>
      <c r="D203" s="3">
        <f>'Compiled data 2000-2015'!$Y209</f>
        <v>35.660999999999994</v>
      </c>
      <c r="E203" s="3">
        <f>'Compiled data 2000-2015'!$Y574</f>
        <v>33.615000000000002</v>
      </c>
      <c r="F203" s="3">
        <f>'Compiled data 2000-2015'!$Y939</f>
        <v>30.391100000000002</v>
      </c>
      <c r="G203" s="3">
        <f>'Compiled data 2000-2015'!$Y1304</f>
        <v>30.033000000000001</v>
      </c>
      <c r="H203" s="3">
        <f>'Compiled data 2000-2015'!$Y1670</f>
        <v>26.463999999999999</v>
      </c>
      <c r="I203" s="3">
        <f>'Compiled data 2000-2015'!$Y2035</f>
        <v>31.880000000000003</v>
      </c>
      <c r="J203" s="3">
        <f>'Compiled data 2000-2015'!$Y2400</f>
        <v>33.052</v>
      </c>
      <c r="K203" s="3">
        <f>'Compiled data 2000-2015'!$Y2765</f>
        <v>32.195</v>
      </c>
      <c r="L203" s="3">
        <f>'Compiled data 2000-2015'!$Y3131</f>
        <v>26.466000000000001</v>
      </c>
      <c r="M203" s="3">
        <f>'Compiled data 2000-2015'!$Y3496</f>
        <v>27.829000000000001</v>
      </c>
      <c r="N203" s="3">
        <f>'Compiled data 2000-2015'!$Y3861</f>
        <v>28.08</v>
      </c>
      <c r="O203" s="3">
        <f>'Compiled data 2000-2015'!$Y4226</f>
        <v>33.94</v>
      </c>
      <c r="P203" s="3">
        <f>'Compiled data 2000-2015'!$Y4592</f>
        <v>35.483000000000004</v>
      </c>
      <c r="Q203" s="3">
        <f>'Compiled data 2000-2015'!$Y4957</f>
        <v>31.27</v>
      </c>
      <c r="R203" s="3">
        <f>'Compiled data 2000-2015'!$Y5322</f>
        <v>31.68</v>
      </c>
      <c r="S203" s="3">
        <v>30.401999999999997</v>
      </c>
      <c r="T203" s="3">
        <v>30.21257142857143</v>
      </c>
      <c r="U203" s="3">
        <v>29.543899999999997</v>
      </c>
      <c r="V203" s="3">
        <v>30.767142857142858</v>
      </c>
      <c r="W203" s="3">
        <v>33.311657929280003</v>
      </c>
      <c r="X203" s="3">
        <v>30.077302024119998</v>
      </c>
      <c r="Y203" s="3"/>
      <c r="AA203" s="1052">
        <f t="shared" si="15"/>
        <v>26.463999999999999</v>
      </c>
      <c r="AB203" s="1052">
        <f t="shared" si="16"/>
        <v>30.033000000000001</v>
      </c>
      <c r="AC203" s="1052">
        <f t="shared" si="17"/>
        <v>30.767142857142858</v>
      </c>
      <c r="AD203" s="1052">
        <f t="shared" si="18"/>
        <v>33.052</v>
      </c>
      <c r="AE203" s="1052">
        <f t="shared" si="19"/>
        <v>35.660999999999994</v>
      </c>
    </row>
    <row r="204" spans="1:31" x14ac:dyDescent="0.2">
      <c r="A204" s="1045">
        <v>42935</v>
      </c>
      <c r="B204">
        <v>7</v>
      </c>
      <c r="C204">
        <v>19</v>
      </c>
      <c r="D204" s="3">
        <f>'Compiled data 2000-2015'!$Y210</f>
        <v>35.759</v>
      </c>
      <c r="E204" s="3">
        <f>'Compiled data 2000-2015'!$Y575</f>
        <v>33.547000000000004</v>
      </c>
      <c r="F204" s="3">
        <f>'Compiled data 2000-2015'!$Y940</f>
        <v>28.634</v>
      </c>
      <c r="G204" s="3">
        <f>'Compiled data 2000-2015'!$Y1305</f>
        <v>29.366999999999997</v>
      </c>
      <c r="H204" s="3">
        <f>'Compiled data 2000-2015'!$Y1671</f>
        <v>30.838999999999999</v>
      </c>
      <c r="I204" s="3">
        <f>'Compiled data 2000-2015'!$Y2036</f>
        <v>32.651000000000003</v>
      </c>
      <c r="J204" s="3">
        <f>'Compiled data 2000-2015'!$Y2401</f>
        <v>34.567999999999998</v>
      </c>
      <c r="K204" s="3">
        <f>'Compiled data 2000-2015'!$Y2766</f>
        <v>34.200000000000003</v>
      </c>
      <c r="L204" s="3">
        <f>'Compiled data 2000-2015'!$Y3132</f>
        <v>29.828000000000003</v>
      </c>
      <c r="M204" s="3">
        <f>'Compiled data 2000-2015'!$Y3497</f>
        <v>28.378999999999998</v>
      </c>
      <c r="N204" s="3">
        <f>'Compiled data 2000-2015'!$Y3862</f>
        <v>29.23</v>
      </c>
      <c r="O204" s="3">
        <f>'Compiled data 2000-2015'!$Y4227</f>
        <v>36.58</v>
      </c>
      <c r="P204" s="3">
        <f>'Compiled data 2000-2015'!$Y4593</f>
        <v>34.319000000000003</v>
      </c>
      <c r="Q204" s="3">
        <f>'Compiled data 2000-2015'!$Y4958</f>
        <v>29.900000000000002</v>
      </c>
      <c r="R204" s="3">
        <f>'Compiled data 2000-2015'!$Y5323</f>
        <v>30.57</v>
      </c>
      <c r="S204" s="3">
        <v>29.852</v>
      </c>
      <c r="T204" s="3">
        <v>30.292571428571428</v>
      </c>
      <c r="U204" s="3">
        <v>30.5839</v>
      </c>
      <c r="V204" s="3">
        <v>31.267142857142858</v>
      </c>
      <c r="W204" s="3">
        <v>33.224836678559996</v>
      </c>
      <c r="X204" s="3">
        <v>29.310942749839999</v>
      </c>
      <c r="Y204" s="3"/>
      <c r="AA204" s="1052">
        <f t="shared" si="15"/>
        <v>28.378999999999998</v>
      </c>
      <c r="AB204" s="1052">
        <f t="shared" si="16"/>
        <v>29.828000000000003</v>
      </c>
      <c r="AC204" s="1052">
        <f t="shared" si="17"/>
        <v>30.5839</v>
      </c>
      <c r="AD204" s="1052">
        <f t="shared" si="18"/>
        <v>33.547000000000004</v>
      </c>
      <c r="AE204" s="1052">
        <f t="shared" si="19"/>
        <v>36.58</v>
      </c>
    </row>
    <row r="205" spans="1:31" x14ac:dyDescent="0.2">
      <c r="A205" s="1045">
        <v>42936</v>
      </c>
      <c r="B205">
        <v>7</v>
      </c>
      <c r="C205">
        <v>20</v>
      </c>
      <c r="D205" s="3">
        <f>'Compiled data 2000-2015'!$Y211</f>
        <v>33.292999999999999</v>
      </c>
      <c r="E205" s="3">
        <f>'Compiled data 2000-2015'!$Y576</f>
        <v>31.951999999999998</v>
      </c>
      <c r="F205" s="3">
        <f>'Compiled data 2000-2015'!$Y941</f>
        <v>30.316000000000003</v>
      </c>
      <c r="G205" s="3">
        <f>'Compiled data 2000-2015'!$Y1306</f>
        <v>27.690999999999999</v>
      </c>
      <c r="H205" s="3">
        <f>'Compiled data 2000-2015'!$Y1672</f>
        <v>31.123999999999999</v>
      </c>
      <c r="I205" s="3">
        <f>'Compiled data 2000-2015'!$Y2037</f>
        <v>32.317</v>
      </c>
      <c r="J205" s="3">
        <f>'Compiled data 2000-2015'!$Y2402</f>
        <v>32.5</v>
      </c>
      <c r="K205" s="3">
        <f>'Compiled data 2000-2015'!$Y2767</f>
        <v>33.704000000000001</v>
      </c>
      <c r="L205" s="3">
        <f>'Compiled data 2000-2015'!$Y3133</f>
        <v>26.217000000000002</v>
      </c>
      <c r="M205" s="3">
        <f>'Compiled data 2000-2015'!$Y3498</f>
        <v>29.806999999999999</v>
      </c>
      <c r="N205" s="3">
        <f>'Compiled data 2000-2015'!$Y3863</f>
        <v>34.6</v>
      </c>
      <c r="O205" s="3">
        <f>'Compiled data 2000-2015'!$Y4228</f>
        <v>37.96</v>
      </c>
      <c r="P205" s="3">
        <f>'Compiled data 2000-2015'!$Y4594</f>
        <v>32.442999999999998</v>
      </c>
      <c r="Q205" s="3">
        <f>'Compiled data 2000-2015'!$Y4959</f>
        <v>29.250399999999999</v>
      </c>
      <c r="R205" s="3">
        <f>'Compiled data 2000-2015'!$Y5324</f>
        <v>28.82</v>
      </c>
      <c r="S205" s="3">
        <v>31.281999999999996</v>
      </c>
      <c r="T205" s="3">
        <v>30.082571428571427</v>
      </c>
      <c r="U205" s="3">
        <v>33.201900000000002</v>
      </c>
      <c r="V205" s="3">
        <v>35.362142857142878</v>
      </c>
      <c r="W205" s="3">
        <v>34.080694090960002</v>
      </c>
      <c r="X205" s="3">
        <v>31.302461883359999</v>
      </c>
      <c r="Y205" s="3"/>
      <c r="AA205" s="1052">
        <f t="shared" si="15"/>
        <v>26.217000000000002</v>
      </c>
      <c r="AB205" s="1052">
        <f t="shared" si="16"/>
        <v>30.082571428571427</v>
      </c>
      <c r="AC205" s="1052">
        <f t="shared" si="17"/>
        <v>31.951999999999998</v>
      </c>
      <c r="AD205" s="1052">
        <f t="shared" si="18"/>
        <v>33.292999999999999</v>
      </c>
      <c r="AE205" s="1052">
        <f t="shared" si="19"/>
        <v>37.96</v>
      </c>
    </row>
    <row r="206" spans="1:31" x14ac:dyDescent="0.2">
      <c r="A206" s="1045">
        <v>42937</v>
      </c>
      <c r="B206">
        <v>7</v>
      </c>
      <c r="C206">
        <v>21</v>
      </c>
      <c r="D206" s="3">
        <f>'Compiled data 2000-2015'!$Y212</f>
        <v>28.328999999999997</v>
      </c>
      <c r="E206" s="3">
        <f>'Compiled data 2000-2015'!$Y577</f>
        <v>31.077999999999999</v>
      </c>
      <c r="F206" s="3">
        <f>'Compiled data 2000-2015'!$Y942</f>
        <v>25.308999999999997</v>
      </c>
      <c r="G206" s="3">
        <f>'Compiled data 2000-2015'!$Y1307</f>
        <v>32.100999999999999</v>
      </c>
      <c r="H206" s="3">
        <f>'Compiled data 2000-2015'!$Y1673</f>
        <v>31.572000000000003</v>
      </c>
      <c r="I206" s="3">
        <f>'Compiled data 2000-2015'!$Y2038</f>
        <v>31.783999999999999</v>
      </c>
      <c r="J206" s="3">
        <f>'Compiled data 2000-2015'!$Y2403</f>
        <v>33.016999999999996</v>
      </c>
      <c r="K206" s="3">
        <f>'Compiled data 2000-2015'!$Y2768</f>
        <v>33.369999999999997</v>
      </c>
      <c r="L206" s="3">
        <f>'Compiled data 2000-2015'!$Y3134</f>
        <v>25.987000000000002</v>
      </c>
      <c r="M206" s="3">
        <f>'Compiled data 2000-2015'!$Y3499</f>
        <v>27.975999999999999</v>
      </c>
      <c r="N206" s="3">
        <f>'Compiled data 2000-2015'!$Y3864</f>
        <v>29.831000000000003</v>
      </c>
      <c r="O206" s="3">
        <f>'Compiled data 2000-2015'!$Y4229</f>
        <v>37.9</v>
      </c>
      <c r="P206" s="3">
        <f>'Compiled data 2000-2015'!$Y4595</f>
        <v>31.34</v>
      </c>
      <c r="Q206" s="3">
        <f>'Compiled data 2000-2015'!$Y4960</f>
        <v>28.71</v>
      </c>
      <c r="R206" s="3">
        <f>'Compiled data 2000-2015'!$Y5325</f>
        <v>25.97</v>
      </c>
      <c r="S206" s="3">
        <v>31.922000000000001</v>
      </c>
      <c r="T206" s="3">
        <v>31.202571428571432</v>
      </c>
      <c r="U206" s="3">
        <v>31.628899999999998</v>
      </c>
      <c r="V206" s="3">
        <v>33.489500000000007</v>
      </c>
      <c r="W206" s="3">
        <v>30.55304550108</v>
      </c>
      <c r="X206" s="3">
        <v>31.916953718800002</v>
      </c>
      <c r="Y206" s="3"/>
      <c r="AA206" s="1052">
        <f t="shared" si="15"/>
        <v>25.308999999999997</v>
      </c>
      <c r="AB206" s="1052">
        <f t="shared" si="16"/>
        <v>28.71</v>
      </c>
      <c r="AC206" s="1052">
        <f t="shared" si="17"/>
        <v>31.34</v>
      </c>
      <c r="AD206" s="1052">
        <f t="shared" si="18"/>
        <v>31.922000000000001</v>
      </c>
      <c r="AE206" s="1052">
        <f t="shared" si="19"/>
        <v>37.9</v>
      </c>
    </row>
    <row r="207" spans="1:31" x14ac:dyDescent="0.2">
      <c r="A207" s="1045">
        <v>42938</v>
      </c>
      <c r="B207">
        <v>7</v>
      </c>
      <c r="C207">
        <v>22</v>
      </c>
      <c r="D207" s="3">
        <f>'Compiled data 2000-2015'!$Y213</f>
        <v>29.082000000000001</v>
      </c>
      <c r="E207" s="3">
        <f>'Compiled data 2000-2015'!$Y578</f>
        <v>31.2</v>
      </c>
      <c r="F207" s="3">
        <f>'Compiled data 2000-2015'!$Y943</f>
        <v>29.242000000000001</v>
      </c>
      <c r="G207" s="3">
        <f>'Compiled data 2000-2015'!$Y1308</f>
        <v>30.85</v>
      </c>
      <c r="H207" s="3">
        <f>'Compiled data 2000-2015'!$Y1674</f>
        <v>32.775999999999996</v>
      </c>
      <c r="I207" s="3">
        <f>'Compiled data 2000-2015'!$Y2039</f>
        <v>34.685000000000002</v>
      </c>
      <c r="J207" s="3">
        <f>'Compiled data 2000-2015'!$Y2404</f>
        <v>30.802999999999997</v>
      </c>
      <c r="K207" s="3">
        <f>'Compiled data 2000-2015'!$Y2769</f>
        <v>32.861000000000004</v>
      </c>
      <c r="L207" s="3">
        <f>'Compiled data 2000-2015'!$Y3135</f>
        <v>27.359000000000002</v>
      </c>
      <c r="M207" s="3">
        <f>'Compiled data 2000-2015'!$Y3500</f>
        <v>29.998999999999999</v>
      </c>
      <c r="N207" s="3">
        <f>'Compiled data 2000-2015'!$Y3865</f>
        <v>29.783000000000001</v>
      </c>
      <c r="O207" s="3">
        <f>'Compiled data 2000-2015'!$Y4230</f>
        <v>38.811</v>
      </c>
      <c r="P207" s="3">
        <f>'Compiled data 2000-2015'!$Y4596</f>
        <v>29.29</v>
      </c>
      <c r="Q207" s="3">
        <f>'Compiled data 2000-2015'!$Y4961</f>
        <v>29.650000000000002</v>
      </c>
      <c r="R207" s="3">
        <f>'Compiled data 2000-2015'!$Y5326</f>
        <v>28.07</v>
      </c>
      <c r="S207" s="3">
        <v>30.071999999999999</v>
      </c>
      <c r="T207" s="3">
        <v>31.022571428571432</v>
      </c>
      <c r="U207" s="3">
        <v>33.812857142857141</v>
      </c>
      <c r="V207" s="3">
        <v>27.209500000000002</v>
      </c>
      <c r="W207" s="3">
        <v>33.141195816599996</v>
      </c>
      <c r="X207" s="3">
        <v>32.38242854216</v>
      </c>
      <c r="Y207" s="3"/>
      <c r="AA207" s="1052">
        <f t="shared" si="15"/>
        <v>27.209500000000002</v>
      </c>
      <c r="AB207" s="1052">
        <f t="shared" si="16"/>
        <v>29.29</v>
      </c>
      <c r="AC207" s="1052">
        <f t="shared" si="17"/>
        <v>30.802999999999997</v>
      </c>
      <c r="AD207" s="1052">
        <f t="shared" si="18"/>
        <v>32.775999999999996</v>
      </c>
      <c r="AE207" s="1052">
        <f t="shared" si="19"/>
        <v>38.811</v>
      </c>
    </row>
    <row r="208" spans="1:31" x14ac:dyDescent="0.2">
      <c r="A208" s="1045">
        <v>42939</v>
      </c>
      <c r="B208">
        <v>7</v>
      </c>
      <c r="C208">
        <v>23</v>
      </c>
      <c r="D208" s="3">
        <f>'Compiled data 2000-2015'!$Y214</f>
        <v>33.831000000000003</v>
      </c>
      <c r="E208" s="3">
        <f>'Compiled data 2000-2015'!$Y579</f>
        <v>34.272999999999996</v>
      </c>
      <c r="F208" s="3">
        <f>'Compiled data 2000-2015'!$Y944</f>
        <v>26.473000000000003</v>
      </c>
      <c r="G208" s="3">
        <f>'Compiled data 2000-2015'!$Y1309</f>
        <v>28.330000000000002</v>
      </c>
      <c r="H208" s="3">
        <f>'Compiled data 2000-2015'!$Y1675</f>
        <v>30.133000000000003</v>
      </c>
      <c r="I208" s="3">
        <f>'Compiled data 2000-2015'!$Y2040</f>
        <v>33.03</v>
      </c>
      <c r="J208" s="3">
        <f>'Compiled data 2000-2015'!$Y2405</f>
        <v>27.950000000000003</v>
      </c>
      <c r="K208" s="3">
        <f>'Compiled data 2000-2015'!$Y2770</f>
        <v>36.621000000000002</v>
      </c>
      <c r="L208" s="3">
        <f>'Compiled data 2000-2015'!$Y3136</f>
        <v>31.042999999999999</v>
      </c>
      <c r="M208" s="3">
        <f>'Compiled data 2000-2015'!$Y3501</f>
        <v>29.448999999999998</v>
      </c>
      <c r="N208" s="3">
        <f>'Compiled data 2000-2015'!$Y3866</f>
        <v>30.923000000000002</v>
      </c>
      <c r="O208" s="3">
        <f>'Compiled data 2000-2015'!$Y4231</f>
        <v>34.64</v>
      </c>
      <c r="P208" s="3">
        <f>'Compiled data 2000-2015'!$Y4597</f>
        <v>30.484000000000002</v>
      </c>
      <c r="Q208" s="3">
        <f>'Compiled data 2000-2015'!$Y4962</f>
        <v>31.439999999999998</v>
      </c>
      <c r="R208" s="3">
        <f>'Compiled data 2000-2015'!$Y5327</f>
        <v>29.67</v>
      </c>
      <c r="S208" s="3">
        <v>28.581999999999997</v>
      </c>
      <c r="T208" s="3">
        <v>31.068571428571428</v>
      </c>
      <c r="U208" s="3">
        <v>33.772857142857141</v>
      </c>
      <c r="V208" s="3">
        <v>27.3995</v>
      </c>
      <c r="W208" s="3">
        <v>29.74507345212</v>
      </c>
      <c r="X208" s="3">
        <v>33.540876013119998</v>
      </c>
      <c r="Y208" s="3"/>
      <c r="AA208" s="1052">
        <f t="shared" si="15"/>
        <v>26.473000000000003</v>
      </c>
      <c r="AB208" s="1052">
        <f t="shared" si="16"/>
        <v>29.448999999999998</v>
      </c>
      <c r="AC208" s="1052">
        <f t="shared" si="17"/>
        <v>30.923000000000002</v>
      </c>
      <c r="AD208" s="1052">
        <f t="shared" si="18"/>
        <v>33.540876013119998</v>
      </c>
      <c r="AE208" s="1052">
        <f t="shared" si="19"/>
        <v>36.621000000000002</v>
      </c>
    </row>
    <row r="209" spans="1:31" x14ac:dyDescent="0.2">
      <c r="A209" s="1045">
        <v>42940</v>
      </c>
      <c r="B209">
        <v>7</v>
      </c>
      <c r="C209">
        <v>24</v>
      </c>
      <c r="D209" s="3">
        <f>'Compiled data 2000-2015'!$Y215</f>
        <v>29.268000000000004</v>
      </c>
      <c r="E209" s="3">
        <f>'Compiled data 2000-2015'!$Y580</f>
        <v>31.538999999999998</v>
      </c>
      <c r="F209" s="3">
        <f>'Compiled data 2000-2015'!$Y945</f>
        <v>29.849</v>
      </c>
      <c r="G209" s="3">
        <f>'Compiled data 2000-2015'!$Y1310</f>
        <v>28.760999999999999</v>
      </c>
      <c r="H209" s="3">
        <f>'Compiled data 2000-2015'!$Y1676</f>
        <v>27.721</v>
      </c>
      <c r="I209" s="3">
        <f>'Compiled data 2000-2015'!$Y2041</f>
        <v>32.938000000000002</v>
      </c>
      <c r="J209" s="3">
        <f>'Compiled data 2000-2015'!$Y2406</f>
        <v>29.146999999999998</v>
      </c>
      <c r="K209" s="3">
        <f>'Compiled data 2000-2015'!$Y2771</f>
        <v>31.977</v>
      </c>
      <c r="L209" s="3">
        <f>'Compiled data 2000-2015'!$Y3137</f>
        <v>25.473999999999997</v>
      </c>
      <c r="M209" s="3">
        <f>'Compiled data 2000-2015'!$Y3502</f>
        <v>28.622</v>
      </c>
      <c r="N209" s="3">
        <f>'Compiled data 2000-2015'!$Y3867</f>
        <v>31.737000000000002</v>
      </c>
      <c r="O209" s="3">
        <f>'Compiled data 2000-2015'!$Y4232</f>
        <v>38.409999999999997</v>
      </c>
      <c r="P209" s="3">
        <f>'Compiled data 2000-2015'!$Y4598</f>
        <v>31.956</v>
      </c>
      <c r="Q209" s="3">
        <f>'Compiled data 2000-2015'!$Y4963</f>
        <v>32.6</v>
      </c>
      <c r="R209" s="3">
        <f>'Compiled data 2000-2015'!$Y5328</f>
        <v>30.61</v>
      </c>
      <c r="S209" s="3">
        <v>30.741999999999997</v>
      </c>
      <c r="T209" s="3">
        <v>31.408571428571431</v>
      </c>
      <c r="U209" s="3">
        <v>28.612857142857145</v>
      </c>
      <c r="V209" s="3">
        <v>31.469499999999996</v>
      </c>
      <c r="W209" s="3">
        <v>28.670553018767063</v>
      </c>
      <c r="X209" s="3">
        <v>30.707220361360001</v>
      </c>
      <c r="Y209" s="3"/>
      <c r="AA209" s="1052">
        <f t="shared" si="15"/>
        <v>25.473999999999997</v>
      </c>
      <c r="AB209" s="1052">
        <f t="shared" si="16"/>
        <v>28.760999999999999</v>
      </c>
      <c r="AC209" s="1052">
        <f t="shared" si="17"/>
        <v>30.707220361360001</v>
      </c>
      <c r="AD209" s="1052">
        <f t="shared" si="18"/>
        <v>31.737000000000002</v>
      </c>
      <c r="AE209" s="1052">
        <f t="shared" si="19"/>
        <v>38.409999999999997</v>
      </c>
    </row>
    <row r="210" spans="1:31" x14ac:dyDescent="0.2">
      <c r="A210" s="1045">
        <v>42941</v>
      </c>
      <c r="B210">
        <v>7</v>
      </c>
      <c r="C210">
        <v>25</v>
      </c>
      <c r="D210" s="3">
        <f>'Compiled data 2000-2015'!$Y216</f>
        <v>29.011999999999997</v>
      </c>
      <c r="E210" s="3">
        <f>'Compiled data 2000-2015'!$Y581</f>
        <v>33.453000000000003</v>
      </c>
      <c r="F210" s="3">
        <f>'Compiled data 2000-2015'!$Y946</f>
        <v>27.003</v>
      </c>
      <c r="G210" s="3">
        <f>'Compiled data 2000-2015'!$Y1311</f>
        <v>28.442</v>
      </c>
      <c r="H210" s="3">
        <f>'Compiled data 2000-2015'!$Y1677</f>
        <v>26.577999999999999</v>
      </c>
      <c r="I210" s="3">
        <f>'Compiled data 2000-2015'!$Y2042</f>
        <v>35.099999999999994</v>
      </c>
      <c r="J210" s="3">
        <f>'Compiled data 2000-2015'!$Y2407</f>
        <v>28.675000000000001</v>
      </c>
      <c r="K210" s="3">
        <f>'Compiled data 2000-2015'!$Y2772</f>
        <v>34.957000000000001</v>
      </c>
      <c r="L210" s="3">
        <f>'Compiled data 2000-2015'!$Y3138</f>
        <v>25.596</v>
      </c>
      <c r="M210" s="3">
        <f>'Compiled data 2000-2015'!$Y3503</f>
        <v>28.448</v>
      </c>
      <c r="N210" s="3">
        <f>'Compiled data 2000-2015'!$Y3868</f>
        <v>34.71</v>
      </c>
      <c r="O210" s="3">
        <f>'Compiled data 2000-2015'!$Y4233</f>
        <v>34.090000000000003</v>
      </c>
      <c r="P210" s="3">
        <f>'Compiled data 2000-2015'!$Y4599</f>
        <v>32.863999999999997</v>
      </c>
      <c r="Q210" s="3">
        <f>'Compiled data 2000-2015'!$Y4964</f>
        <v>30.678000000000001</v>
      </c>
      <c r="R210" s="3">
        <f>'Compiled data 2000-2015'!$Y5329</f>
        <v>28.060000000000002</v>
      </c>
      <c r="S210" s="3">
        <v>29.905142857142856</v>
      </c>
      <c r="T210" s="3">
        <v>32.048571428571421</v>
      </c>
      <c r="U210" s="3">
        <v>31.542857142857141</v>
      </c>
      <c r="V210" s="3">
        <v>34.38966666666667</v>
      </c>
      <c r="W210" s="3">
        <v>29.4680955822</v>
      </c>
      <c r="X210" s="3">
        <v>29.771611426599996</v>
      </c>
      <c r="Y210" s="3"/>
      <c r="AA210" s="1052">
        <f t="shared" si="15"/>
        <v>25.596</v>
      </c>
      <c r="AB210" s="1052">
        <f t="shared" si="16"/>
        <v>28.448</v>
      </c>
      <c r="AC210" s="1052">
        <f t="shared" si="17"/>
        <v>29.905142857142856</v>
      </c>
      <c r="AD210" s="1052">
        <f t="shared" si="18"/>
        <v>33.453000000000003</v>
      </c>
      <c r="AE210" s="1052">
        <f t="shared" si="19"/>
        <v>35.099999999999994</v>
      </c>
    </row>
    <row r="211" spans="1:31" x14ac:dyDescent="0.2">
      <c r="A211" s="1045">
        <v>42942</v>
      </c>
      <c r="B211">
        <v>7</v>
      </c>
      <c r="C211">
        <v>26</v>
      </c>
      <c r="D211" s="3">
        <f>'Compiled data 2000-2015'!$Y217</f>
        <v>27.853000000000002</v>
      </c>
      <c r="E211" s="3">
        <f>'Compiled data 2000-2015'!$Y582</f>
        <v>29.841999999999999</v>
      </c>
      <c r="F211" s="3">
        <f>'Compiled data 2000-2015'!$Y947</f>
        <v>25.056000000000001</v>
      </c>
      <c r="G211" s="3">
        <f>'Compiled data 2000-2015'!$Y1312</f>
        <v>29.691000000000003</v>
      </c>
      <c r="H211" s="3">
        <f>'Compiled data 2000-2015'!$Y1678</f>
        <v>31.213000000000001</v>
      </c>
      <c r="I211" s="3">
        <f>'Compiled data 2000-2015'!$Y2043</f>
        <v>38.344999999999999</v>
      </c>
      <c r="J211" s="3">
        <f>'Compiled data 2000-2015'!$Y2408</f>
        <v>29.056000000000001</v>
      </c>
      <c r="K211" s="3">
        <f>'Compiled data 2000-2015'!$Y2773</f>
        <v>34.695999999999998</v>
      </c>
      <c r="L211" s="3">
        <f>'Compiled data 2000-2015'!$Y3139</f>
        <v>30.79</v>
      </c>
      <c r="M211" s="3">
        <f>'Compiled data 2000-2015'!$Y3504</f>
        <v>30.07</v>
      </c>
      <c r="N211" s="3">
        <f>'Compiled data 2000-2015'!$Y3869</f>
        <v>26.84</v>
      </c>
      <c r="O211" s="3">
        <f>'Compiled data 2000-2015'!$Y4234</f>
        <v>34.1</v>
      </c>
      <c r="P211" s="3">
        <f>'Compiled data 2000-2015'!$Y4600</f>
        <v>35.215000000000003</v>
      </c>
      <c r="Q211" s="3">
        <f>'Compiled data 2000-2015'!$Y4965</f>
        <v>30.447000000000003</v>
      </c>
      <c r="R211" s="3">
        <f>'Compiled data 2000-2015'!$Y5330</f>
        <v>28.869999999999997</v>
      </c>
      <c r="S211" s="3">
        <v>28.255142857142857</v>
      </c>
      <c r="T211" s="3">
        <v>35.748571428571424</v>
      </c>
      <c r="U211" s="3">
        <v>32.164857142857137</v>
      </c>
      <c r="V211" s="3">
        <v>27.583666666666712</v>
      </c>
      <c r="W211" s="3">
        <v>31.2615875298</v>
      </c>
      <c r="X211" s="3">
        <v>30.539430229560001</v>
      </c>
      <c r="Y211" s="3"/>
      <c r="AA211" s="1052">
        <f t="shared" si="15"/>
        <v>25.056000000000001</v>
      </c>
      <c r="AB211" s="1052">
        <f t="shared" si="16"/>
        <v>28.869999999999997</v>
      </c>
      <c r="AC211" s="1052">
        <f t="shared" si="17"/>
        <v>30.447000000000003</v>
      </c>
      <c r="AD211" s="1052">
        <f t="shared" si="18"/>
        <v>32.164857142857137</v>
      </c>
      <c r="AE211" s="1052">
        <f t="shared" si="19"/>
        <v>38.344999999999999</v>
      </c>
    </row>
    <row r="212" spans="1:31" x14ac:dyDescent="0.2">
      <c r="A212" s="1045">
        <v>42943</v>
      </c>
      <c r="B212">
        <v>7</v>
      </c>
      <c r="C212">
        <v>27</v>
      </c>
      <c r="D212" s="3">
        <f>'Compiled data 2000-2015'!$Y218</f>
        <v>32.190999999999995</v>
      </c>
      <c r="E212" s="3">
        <f>'Compiled data 2000-2015'!$Y583</f>
        <v>30.597000000000001</v>
      </c>
      <c r="F212" s="3">
        <f>'Compiled data 2000-2015'!$Y948</f>
        <v>29.240000000000002</v>
      </c>
      <c r="G212" s="3">
        <f>'Compiled data 2000-2015'!$Y1313</f>
        <v>28.430999999999997</v>
      </c>
      <c r="H212" s="3">
        <f>'Compiled data 2000-2015'!$Y1679</f>
        <v>31.103999999999999</v>
      </c>
      <c r="I212" s="3">
        <f>'Compiled data 2000-2015'!$Y2044</f>
        <v>37.85</v>
      </c>
      <c r="J212" s="3">
        <f>'Compiled data 2000-2015'!$Y2409</f>
        <v>30.515000000000001</v>
      </c>
      <c r="K212" s="3">
        <f>'Compiled data 2000-2015'!$Y2774</f>
        <v>35.260000000000005</v>
      </c>
      <c r="L212" s="3">
        <f>'Compiled data 2000-2015'!$Y3140</f>
        <v>26.16</v>
      </c>
      <c r="M212" s="3">
        <f>'Compiled data 2000-2015'!$Y3505</f>
        <v>27.609000000000002</v>
      </c>
      <c r="N212" s="3">
        <f>'Compiled data 2000-2015'!$Y3870</f>
        <v>27.46</v>
      </c>
      <c r="O212" s="3">
        <f>'Compiled data 2000-2015'!$Y4235</f>
        <v>37.623000000000005</v>
      </c>
      <c r="P212" s="3">
        <f>'Compiled data 2000-2015'!$Y4601</f>
        <v>34.643000000000001</v>
      </c>
      <c r="Q212" s="3">
        <f>'Compiled data 2000-2015'!$Y4966</f>
        <v>29.5473</v>
      </c>
      <c r="R212" s="3">
        <f>'Compiled data 2000-2015'!$Y5331</f>
        <v>28</v>
      </c>
      <c r="S212" s="3">
        <v>27.715142857142858</v>
      </c>
      <c r="T212" s="3">
        <v>31.248571428571431</v>
      </c>
      <c r="U212" s="3">
        <v>32.096857142857139</v>
      </c>
      <c r="V212" s="3">
        <v>28.717666666666666</v>
      </c>
      <c r="W212" s="3">
        <v>31.362574958440003</v>
      </c>
      <c r="X212" s="3">
        <v>31.194481010800001</v>
      </c>
      <c r="Y212" s="3"/>
      <c r="AA212" s="1052">
        <f t="shared" si="15"/>
        <v>26.16</v>
      </c>
      <c r="AB212" s="1052">
        <f t="shared" si="16"/>
        <v>28.430999999999997</v>
      </c>
      <c r="AC212" s="1052">
        <f t="shared" si="17"/>
        <v>30.597000000000001</v>
      </c>
      <c r="AD212" s="1052">
        <f t="shared" si="18"/>
        <v>32.096857142857139</v>
      </c>
      <c r="AE212" s="1052">
        <f t="shared" si="19"/>
        <v>37.85</v>
      </c>
    </row>
    <row r="213" spans="1:31" x14ac:dyDescent="0.2">
      <c r="A213" s="1045">
        <v>42944</v>
      </c>
      <c r="B213">
        <v>7</v>
      </c>
      <c r="C213">
        <v>28</v>
      </c>
      <c r="D213" s="3">
        <f>'Compiled data 2000-2015'!$Y219</f>
        <v>30.135999999999996</v>
      </c>
      <c r="E213" s="3">
        <f>'Compiled data 2000-2015'!$Y584</f>
        <v>27.51</v>
      </c>
      <c r="F213" s="3">
        <f>'Compiled data 2000-2015'!$Y949</f>
        <v>26.05</v>
      </c>
      <c r="G213" s="3">
        <f>'Compiled data 2000-2015'!$Y1314</f>
        <v>33.802999999999997</v>
      </c>
      <c r="H213" s="3">
        <f>'Compiled data 2000-2015'!$Y1680</f>
        <v>29.903000000000002</v>
      </c>
      <c r="I213" s="3">
        <f>'Compiled data 2000-2015'!$Y2045</f>
        <v>36.402999999999999</v>
      </c>
      <c r="J213" s="3">
        <f>'Compiled data 2000-2015'!$Y2410</f>
        <v>31.693999999999999</v>
      </c>
      <c r="K213" s="3">
        <f>'Compiled data 2000-2015'!$Y2775</f>
        <v>30.082000000000001</v>
      </c>
      <c r="L213" s="3">
        <f>'Compiled data 2000-2015'!$Y3141</f>
        <v>26.26</v>
      </c>
      <c r="M213" s="3">
        <f>'Compiled data 2000-2015'!$Y3506</f>
        <v>29.285</v>
      </c>
      <c r="N213" s="3">
        <f>'Compiled data 2000-2015'!$Y3871</f>
        <v>24.88</v>
      </c>
      <c r="O213" s="3">
        <f>'Compiled data 2000-2015'!$Y4236</f>
        <v>37.589999999999996</v>
      </c>
      <c r="P213" s="3">
        <f>'Compiled data 2000-2015'!$Y4602</f>
        <v>31.33</v>
      </c>
      <c r="Q213" s="3">
        <f>'Compiled data 2000-2015'!$Y4967</f>
        <v>27.04</v>
      </c>
      <c r="R213" s="3">
        <f>'Compiled data 2000-2015'!$Y5332</f>
        <v>29.21</v>
      </c>
      <c r="S213" s="3">
        <v>30.875142857142855</v>
      </c>
      <c r="T213" s="3">
        <v>32.378571428571426</v>
      </c>
      <c r="U213" s="3">
        <v>30.224357142857141</v>
      </c>
      <c r="V213" s="3">
        <v>29.193166666666666</v>
      </c>
      <c r="W213" s="3">
        <v>30.326331839039998</v>
      </c>
      <c r="X213" s="3">
        <v>32.251517678280003</v>
      </c>
      <c r="Y213" s="3"/>
      <c r="AA213" s="1052">
        <f t="shared" si="15"/>
        <v>24.88</v>
      </c>
      <c r="AB213" s="1052">
        <f t="shared" si="16"/>
        <v>29.193166666666666</v>
      </c>
      <c r="AC213" s="1052">
        <f t="shared" si="17"/>
        <v>30.135999999999996</v>
      </c>
      <c r="AD213" s="1052">
        <f t="shared" si="18"/>
        <v>31.693999999999999</v>
      </c>
      <c r="AE213" s="1052">
        <f t="shared" si="19"/>
        <v>37.589999999999996</v>
      </c>
    </row>
    <row r="214" spans="1:31" x14ac:dyDescent="0.2">
      <c r="A214" s="1045">
        <v>42945</v>
      </c>
      <c r="B214">
        <v>7</v>
      </c>
      <c r="C214">
        <v>29</v>
      </c>
      <c r="D214" s="3">
        <f>'Compiled data 2000-2015'!$Y220</f>
        <v>32.387999999999998</v>
      </c>
      <c r="E214" s="3">
        <f>'Compiled data 2000-2015'!$Y585</f>
        <v>25.137</v>
      </c>
      <c r="F214" s="3">
        <f>'Compiled data 2000-2015'!$Y950</f>
        <v>28.882999999999999</v>
      </c>
      <c r="G214" s="3">
        <f>'Compiled data 2000-2015'!$Y1315</f>
        <v>29.040999999999997</v>
      </c>
      <c r="H214" s="3">
        <f>'Compiled data 2000-2015'!$Y1681</f>
        <v>29.832999999999998</v>
      </c>
      <c r="I214" s="3">
        <f>'Compiled data 2000-2015'!$Y2046</f>
        <v>30.518000000000001</v>
      </c>
      <c r="J214" s="3">
        <f>'Compiled data 2000-2015'!$Y2411</f>
        <v>31.167999999999999</v>
      </c>
      <c r="K214" s="3">
        <f>'Compiled data 2000-2015'!$Y2776</f>
        <v>30.606999999999999</v>
      </c>
      <c r="L214" s="3">
        <f>'Compiled data 2000-2015'!$Y3142</f>
        <v>27.222000000000001</v>
      </c>
      <c r="M214" s="3">
        <f>'Compiled data 2000-2015'!$Y3507</f>
        <v>31.103000000000002</v>
      </c>
      <c r="N214" s="3">
        <f>'Compiled data 2000-2015'!$Y3872</f>
        <v>26.772000000000002</v>
      </c>
      <c r="O214" s="3">
        <f>'Compiled data 2000-2015'!$Y4237</f>
        <v>38.835000000000001</v>
      </c>
      <c r="P214" s="3">
        <f>'Compiled data 2000-2015'!$Y4603</f>
        <v>31.263999999999999</v>
      </c>
      <c r="Q214" s="3">
        <f>'Compiled data 2000-2015'!$Y4968</f>
        <v>28.537999999999997</v>
      </c>
      <c r="R214" s="3">
        <f>'Compiled data 2000-2015'!$Y5333</f>
        <v>29.68</v>
      </c>
      <c r="S214" s="3">
        <v>31.915142857142854</v>
      </c>
      <c r="T214" s="3">
        <v>33.088571428571434</v>
      </c>
      <c r="U214" s="3">
        <v>28.718500000000002</v>
      </c>
      <c r="V214" s="3">
        <v>28.364166666666666</v>
      </c>
      <c r="W214" s="3">
        <v>29.736334111560002</v>
      </c>
      <c r="X214" s="3">
        <v>30.337280205520003</v>
      </c>
      <c r="Y214" s="3"/>
      <c r="AA214" s="1052">
        <f t="shared" si="15"/>
        <v>25.137</v>
      </c>
      <c r="AB214" s="1052">
        <f t="shared" si="16"/>
        <v>28.718500000000002</v>
      </c>
      <c r="AC214" s="1052">
        <f t="shared" si="17"/>
        <v>29.832999999999998</v>
      </c>
      <c r="AD214" s="1052">
        <f t="shared" si="18"/>
        <v>31.167999999999999</v>
      </c>
      <c r="AE214" s="1052">
        <f t="shared" si="19"/>
        <v>38.835000000000001</v>
      </c>
    </row>
    <row r="215" spans="1:31" x14ac:dyDescent="0.2">
      <c r="A215" s="1045">
        <v>42946</v>
      </c>
      <c r="B215">
        <v>7</v>
      </c>
      <c r="C215">
        <v>30</v>
      </c>
      <c r="D215" s="3">
        <f>'Compiled data 2000-2015'!$Y221</f>
        <v>30.170999999999999</v>
      </c>
      <c r="E215" s="3">
        <f>'Compiled data 2000-2015'!$Y586</f>
        <v>32.585000000000001</v>
      </c>
      <c r="F215" s="3">
        <f>'Compiled data 2000-2015'!$Y951</f>
        <v>28.089000000000002</v>
      </c>
      <c r="G215" s="3">
        <f>'Compiled data 2000-2015'!$Y1316</f>
        <v>29.89</v>
      </c>
      <c r="H215" s="3">
        <f>'Compiled data 2000-2015'!$Y1682</f>
        <v>31.692</v>
      </c>
      <c r="I215" s="3">
        <f>'Compiled data 2000-2015'!$Y2047</f>
        <v>28.301000000000002</v>
      </c>
      <c r="J215" s="3">
        <f>'Compiled data 2000-2015'!$Y2412</f>
        <v>31.247</v>
      </c>
      <c r="K215" s="3">
        <f>'Compiled data 2000-2015'!$Y2777</f>
        <v>31.496000000000002</v>
      </c>
      <c r="L215" s="3">
        <f>'Compiled data 2000-2015'!$Y3143</f>
        <v>32.536000000000001</v>
      </c>
      <c r="M215" s="3">
        <f>'Compiled data 2000-2015'!$Y3508</f>
        <v>28.524000000000001</v>
      </c>
      <c r="N215" s="3">
        <f>'Compiled data 2000-2015'!$Y3873</f>
        <v>28.710999999999999</v>
      </c>
      <c r="O215" s="3">
        <f>'Compiled data 2000-2015'!$Y4238</f>
        <v>36.47</v>
      </c>
      <c r="P215" s="3">
        <f>'Compiled data 2000-2015'!$Y4604</f>
        <v>30.537000000000003</v>
      </c>
      <c r="Q215" s="3">
        <f>'Compiled data 2000-2015'!$Y4969</f>
        <v>30.4</v>
      </c>
      <c r="R215" s="3">
        <f>'Compiled data 2000-2015'!$Y5334</f>
        <v>29.330000000000002</v>
      </c>
      <c r="S215" s="3">
        <v>32.055142857142854</v>
      </c>
      <c r="T215" s="3">
        <v>30.112111111111108</v>
      </c>
      <c r="U215" s="3">
        <v>27.891000000000002</v>
      </c>
      <c r="V215" s="3">
        <v>25.334166666666668</v>
      </c>
      <c r="W215" s="3">
        <v>31.08346138756</v>
      </c>
      <c r="X215" s="3">
        <v>30.271282283720002</v>
      </c>
      <c r="Y215" s="3"/>
      <c r="AA215" s="1052">
        <f t="shared" si="15"/>
        <v>25.334166666666668</v>
      </c>
      <c r="AB215" s="1052">
        <f t="shared" si="16"/>
        <v>28.710999999999999</v>
      </c>
      <c r="AC215" s="1052">
        <f t="shared" si="17"/>
        <v>30.271282283720002</v>
      </c>
      <c r="AD215" s="1052">
        <f t="shared" si="18"/>
        <v>31.496000000000002</v>
      </c>
      <c r="AE215" s="1052">
        <f t="shared" si="19"/>
        <v>36.47</v>
      </c>
    </row>
    <row r="216" spans="1:31" x14ac:dyDescent="0.2">
      <c r="A216" s="1045">
        <v>42947</v>
      </c>
      <c r="B216">
        <v>7</v>
      </c>
      <c r="C216">
        <v>31</v>
      </c>
      <c r="D216" s="3">
        <f>'Compiled data 2000-2015'!$Y222</f>
        <v>29.288000000000004</v>
      </c>
      <c r="E216" s="3">
        <f>'Compiled data 2000-2015'!$Y587</f>
        <v>27.497</v>
      </c>
      <c r="F216" s="3">
        <f>'Compiled data 2000-2015'!$Y952</f>
        <v>38.323</v>
      </c>
      <c r="G216" s="3">
        <f>'Compiled data 2000-2015'!$Y1317</f>
        <v>25.270999999999997</v>
      </c>
      <c r="H216" s="3">
        <f>'Compiled data 2000-2015'!$Y1683</f>
        <v>28.534999999999997</v>
      </c>
      <c r="I216" s="3">
        <f>'Compiled data 2000-2015'!$Y2048</f>
        <v>27.106000000000002</v>
      </c>
      <c r="J216" s="3">
        <f>'Compiled data 2000-2015'!$Y2413</f>
        <v>33.388999999999996</v>
      </c>
      <c r="K216" s="3">
        <f>'Compiled data 2000-2015'!$Y2778</f>
        <v>32.917999999999999</v>
      </c>
      <c r="L216" s="3">
        <f>'Compiled data 2000-2015'!$Y3144</f>
        <v>26.722999999999999</v>
      </c>
      <c r="M216" s="3">
        <f>'Compiled data 2000-2015'!$Y3509</f>
        <v>29.430999999999997</v>
      </c>
      <c r="N216" s="3">
        <f>'Compiled data 2000-2015'!$Y3874</f>
        <v>25.896000000000001</v>
      </c>
      <c r="O216" s="3">
        <f>'Compiled data 2000-2015'!$Y4239</f>
        <v>32.129999999999995</v>
      </c>
      <c r="P216" s="3">
        <f>'Compiled data 2000-2015'!$Y4605</f>
        <v>31.686999999999998</v>
      </c>
      <c r="Q216" s="3">
        <f>'Compiled data 2000-2015'!$Y4970</f>
        <v>30.33</v>
      </c>
      <c r="R216" s="3">
        <f>'Compiled data 2000-2015'!$Y5335</f>
        <v>28.466000000000001</v>
      </c>
      <c r="S216" s="3">
        <v>32.175142857142859</v>
      </c>
      <c r="T216" s="3">
        <v>29.69211111111111</v>
      </c>
      <c r="U216" s="3">
        <v>28.741000000000003</v>
      </c>
      <c r="V216" s="3">
        <v>26.154166666666669</v>
      </c>
      <c r="W216" s="3">
        <v>32.739265658119997</v>
      </c>
      <c r="X216" s="3">
        <v>30.231435218240001</v>
      </c>
      <c r="Y216" s="3"/>
      <c r="AA216" s="1052">
        <f t="shared" si="15"/>
        <v>25.270999999999997</v>
      </c>
      <c r="AB216" s="1052">
        <f t="shared" si="16"/>
        <v>27.497</v>
      </c>
      <c r="AC216" s="1052">
        <f t="shared" si="17"/>
        <v>29.430999999999997</v>
      </c>
      <c r="AD216" s="1052">
        <f t="shared" si="18"/>
        <v>32.129999999999995</v>
      </c>
      <c r="AE216" s="1052">
        <f t="shared" si="19"/>
        <v>38.323</v>
      </c>
    </row>
    <row r="217" spans="1:31" x14ac:dyDescent="0.2">
      <c r="A217" s="1045">
        <v>42948</v>
      </c>
      <c r="B217">
        <v>8</v>
      </c>
      <c r="C217">
        <v>1</v>
      </c>
      <c r="D217" s="3">
        <f>'Compiled data 2000-2015'!$Y223</f>
        <v>30.420999999999999</v>
      </c>
      <c r="E217" s="3">
        <f>'Compiled data 2000-2015'!$Y588</f>
        <v>29.3599</v>
      </c>
      <c r="F217" s="3">
        <f>'Compiled data 2000-2015'!$Y953</f>
        <v>27.942</v>
      </c>
      <c r="G217" s="3">
        <f>'Compiled data 2000-2015'!$Y1318</f>
        <v>34.024999999999999</v>
      </c>
      <c r="H217" s="3">
        <f>'Compiled data 2000-2015'!$Y1684</f>
        <v>27.824999999999999</v>
      </c>
      <c r="I217" s="3">
        <f>'Compiled data 2000-2015'!$Y2049</f>
        <v>30.675000000000004</v>
      </c>
      <c r="J217" s="3">
        <f>'Compiled data 2000-2015'!$Y2414</f>
        <v>35.265999999999998</v>
      </c>
      <c r="K217" s="3">
        <f>'Compiled data 2000-2015'!$Y2779</f>
        <v>34.605000000000004</v>
      </c>
      <c r="L217" s="3">
        <f>'Compiled data 2000-2015'!$Y3145</f>
        <v>26.263000000000002</v>
      </c>
      <c r="M217" s="3">
        <f>'Compiled data 2000-2015'!$Y3510</f>
        <v>29.15</v>
      </c>
      <c r="N217" s="3">
        <f>'Compiled data 2000-2015'!$Y3875</f>
        <v>28.309000000000001</v>
      </c>
      <c r="O217" s="3">
        <f>'Compiled data 2000-2015'!$Y4240</f>
        <v>32.29</v>
      </c>
      <c r="P217" s="3">
        <f>'Compiled data 2000-2015'!$Y4606</f>
        <v>33.737320000000004</v>
      </c>
      <c r="Q217" s="3">
        <f>'Compiled data 2000-2015'!$Y4971</f>
        <v>28.869999999999997</v>
      </c>
      <c r="R217" s="3">
        <f>'Compiled data 2000-2015'!$Y5336</f>
        <v>28.1</v>
      </c>
      <c r="S217" s="3">
        <v>31.207142857142856</v>
      </c>
      <c r="T217" s="3">
        <v>28.082111111111111</v>
      </c>
      <c r="U217" s="3">
        <v>31.620999999999999</v>
      </c>
      <c r="V217" s="3">
        <v>28.284166666666668</v>
      </c>
      <c r="W217" s="3">
        <v>32.9653651924</v>
      </c>
      <c r="X217" s="3">
        <v>31.462711063039997</v>
      </c>
      <c r="Y217" s="3"/>
      <c r="AA217" s="1052">
        <f t="shared" si="15"/>
        <v>26.263000000000002</v>
      </c>
      <c r="AB217" s="1052">
        <f t="shared" si="16"/>
        <v>28.284166666666668</v>
      </c>
      <c r="AC217" s="1052">
        <f t="shared" si="17"/>
        <v>30.420999999999999</v>
      </c>
      <c r="AD217" s="1052">
        <f t="shared" si="18"/>
        <v>32.29</v>
      </c>
      <c r="AE217" s="1052">
        <f t="shared" si="19"/>
        <v>35.265999999999998</v>
      </c>
    </row>
    <row r="218" spans="1:31" x14ac:dyDescent="0.2">
      <c r="A218" s="1045">
        <v>42949</v>
      </c>
      <c r="B218">
        <v>8</v>
      </c>
      <c r="C218">
        <v>2</v>
      </c>
      <c r="D218" s="3">
        <f>'Compiled data 2000-2015'!$Y224</f>
        <v>29.265999999999998</v>
      </c>
      <c r="E218" s="3">
        <f>'Compiled data 2000-2015'!$Y589</f>
        <v>31.913</v>
      </c>
      <c r="F218" s="3">
        <f>'Compiled data 2000-2015'!$Y954</f>
        <v>28.239000000000001</v>
      </c>
      <c r="G218" s="3">
        <f>'Compiled data 2000-2015'!$Y1319</f>
        <v>25.779</v>
      </c>
      <c r="H218" s="3">
        <f>'Compiled data 2000-2015'!$Y1685</f>
        <v>28.919</v>
      </c>
      <c r="I218" s="3">
        <f>'Compiled data 2000-2015'!$Y2050</f>
        <v>30.981999999999999</v>
      </c>
      <c r="J218" s="3">
        <f>'Compiled data 2000-2015'!$Y2415</f>
        <v>34.29</v>
      </c>
      <c r="K218" s="3">
        <f>'Compiled data 2000-2015'!$Y2780</f>
        <v>31.397999999999996</v>
      </c>
      <c r="L218" s="3">
        <f>'Compiled data 2000-2015'!$Y3146</f>
        <v>32.323999999999998</v>
      </c>
      <c r="M218" s="3">
        <f>'Compiled data 2000-2015'!$Y3511</f>
        <v>27.25</v>
      </c>
      <c r="N218" s="3">
        <f>'Compiled data 2000-2015'!$Y3876</f>
        <v>24.512</v>
      </c>
      <c r="O218" s="3">
        <f>'Compiled data 2000-2015'!$Y4241</f>
        <v>36.21</v>
      </c>
      <c r="P218" s="3">
        <f>'Compiled data 2000-2015'!$Y4607</f>
        <v>34.078699999999998</v>
      </c>
      <c r="Q218" s="3">
        <f>'Compiled data 2000-2015'!$Y4972</f>
        <v>28.438000000000002</v>
      </c>
      <c r="R218" s="3">
        <f>'Compiled data 2000-2015'!$Y5337</f>
        <v>26.996000000000002</v>
      </c>
      <c r="S218" s="3">
        <v>30.647142857142857</v>
      </c>
      <c r="T218" s="3">
        <v>30.672111111111111</v>
      </c>
      <c r="U218" s="3">
        <v>32.491</v>
      </c>
      <c r="V218" s="3">
        <v>29.514166666666668</v>
      </c>
      <c r="W218" s="3">
        <v>30.8888483084</v>
      </c>
      <c r="X218" s="3">
        <v>29.551182126480001</v>
      </c>
      <c r="Y218" s="3"/>
      <c r="AA218" s="1052">
        <f t="shared" si="15"/>
        <v>24.512</v>
      </c>
      <c r="AB218" s="1052">
        <f t="shared" si="16"/>
        <v>28.438000000000002</v>
      </c>
      <c r="AC218" s="1052">
        <f t="shared" si="17"/>
        <v>30.647142857142857</v>
      </c>
      <c r="AD218" s="1052">
        <f t="shared" si="18"/>
        <v>31.913</v>
      </c>
      <c r="AE218" s="1052">
        <f t="shared" si="19"/>
        <v>36.21</v>
      </c>
    </row>
    <row r="219" spans="1:31" x14ac:dyDescent="0.2">
      <c r="A219" s="1045">
        <v>42950</v>
      </c>
      <c r="B219">
        <v>8</v>
      </c>
      <c r="C219">
        <v>3</v>
      </c>
      <c r="D219" s="3">
        <f>'Compiled data 2000-2015'!$Y225</f>
        <v>30.591999999999999</v>
      </c>
      <c r="E219" s="3">
        <f>'Compiled data 2000-2015'!$Y590</f>
        <v>32.635000000000005</v>
      </c>
      <c r="F219" s="3">
        <f>'Compiled data 2000-2015'!$Y955</f>
        <v>31.510999999999999</v>
      </c>
      <c r="G219" s="3">
        <f>'Compiled data 2000-2015'!$Y1320</f>
        <v>23.012999999999998</v>
      </c>
      <c r="H219" s="3">
        <f>'Compiled data 2000-2015'!$Y1686</f>
        <v>29.151</v>
      </c>
      <c r="I219" s="3">
        <f>'Compiled data 2000-2015'!$Y2051</f>
        <v>33.786000000000001</v>
      </c>
      <c r="J219" s="3">
        <f>'Compiled data 2000-2015'!$Y2416</f>
        <v>35.951999999999998</v>
      </c>
      <c r="K219" s="3">
        <f>'Compiled data 2000-2015'!$Y2781</f>
        <v>36.286999999999999</v>
      </c>
      <c r="L219" s="3">
        <f>'Compiled data 2000-2015'!$Y3147</f>
        <v>24.372999999999998</v>
      </c>
      <c r="M219" s="3">
        <f>'Compiled data 2000-2015'!$Y3512</f>
        <v>26.423000000000002</v>
      </c>
      <c r="N219" s="3">
        <f>'Compiled data 2000-2015'!$Y3877</f>
        <v>26.599999999999998</v>
      </c>
      <c r="O219" s="3">
        <f>'Compiled data 2000-2015'!$Y4242</f>
        <v>35.78</v>
      </c>
      <c r="P219" s="3">
        <f>'Compiled data 2000-2015'!$Y4608</f>
        <v>34.658100000000005</v>
      </c>
      <c r="Q219" s="3">
        <f>'Compiled data 2000-2015'!$Y4973</f>
        <v>28.6813</v>
      </c>
      <c r="R219" s="3">
        <f>'Compiled data 2000-2015'!$Y5338</f>
        <v>25.904499999999999</v>
      </c>
      <c r="S219" s="3">
        <v>31.437142857142856</v>
      </c>
      <c r="T219" s="3">
        <v>27.702111111111108</v>
      </c>
      <c r="U219" s="3">
        <v>32.790999999999997</v>
      </c>
      <c r="V219" s="3">
        <v>25.243499999999997</v>
      </c>
      <c r="W219" s="3">
        <v>32.144943893600001</v>
      </c>
      <c r="X219" s="3">
        <v>27.768664101720002</v>
      </c>
      <c r="Y219" s="3"/>
      <c r="AA219" s="1052">
        <f t="shared" si="15"/>
        <v>23.012999999999998</v>
      </c>
      <c r="AB219" s="1052">
        <f t="shared" si="16"/>
        <v>26.599999999999998</v>
      </c>
      <c r="AC219" s="1052">
        <f t="shared" si="17"/>
        <v>30.591999999999999</v>
      </c>
      <c r="AD219" s="1052">
        <f t="shared" si="18"/>
        <v>32.790999999999997</v>
      </c>
      <c r="AE219" s="1052">
        <f t="shared" si="19"/>
        <v>36.286999999999999</v>
      </c>
    </row>
    <row r="220" spans="1:31" x14ac:dyDescent="0.2">
      <c r="A220" s="1045">
        <v>42951</v>
      </c>
      <c r="B220">
        <v>8</v>
      </c>
      <c r="C220">
        <v>4</v>
      </c>
      <c r="D220" s="3">
        <f>'Compiled data 2000-2015'!$Y226</f>
        <v>30.396000000000004</v>
      </c>
      <c r="E220" s="3">
        <f>'Compiled data 2000-2015'!$Y591</f>
        <v>32.332999999999998</v>
      </c>
      <c r="F220" s="3">
        <f>'Compiled data 2000-2015'!$Y956</f>
        <v>25.472999999999999</v>
      </c>
      <c r="G220" s="3">
        <f>'Compiled data 2000-2015'!$Y1321</f>
        <v>29.103999999999999</v>
      </c>
      <c r="H220" s="3">
        <f>'Compiled data 2000-2015'!$Y1687</f>
        <v>33.756999999999998</v>
      </c>
      <c r="I220" s="3">
        <f>'Compiled data 2000-2015'!$Y2052</f>
        <v>33.388999999999996</v>
      </c>
      <c r="J220" s="3">
        <f>'Compiled data 2000-2015'!$Y2417</f>
        <v>36.105000000000004</v>
      </c>
      <c r="K220" s="3">
        <f>'Compiled data 2000-2015'!$Y2782</f>
        <v>35.619</v>
      </c>
      <c r="L220" s="3">
        <f>'Compiled data 2000-2015'!$Y3148</f>
        <v>26.710999999999999</v>
      </c>
      <c r="M220" s="3">
        <f>'Compiled data 2000-2015'!$Y3513</f>
        <v>28.730999999999998</v>
      </c>
      <c r="N220" s="3">
        <f>'Compiled data 2000-2015'!$Y3878</f>
        <v>28.298999999999999</v>
      </c>
      <c r="O220" s="3">
        <f>'Compiled data 2000-2015'!$Y4243</f>
        <v>38.54</v>
      </c>
      <c r="P220" s="3">
        <f>'Compiled data 2000-2015'!$Y4609</f>
        <v>35.57</v>
      </c>
      <c r="Q220" s="3">
        <f>'Compiled data 2000-2015'!$Y4974</f>
        <v>27.61</v>
      </c>
      <c r="R220" s="3">
        <f>'Compiled data 2000-2015'!$Y5339</f>
        <v>27.662500000000001</v>
      </c>
      <c r="S220" s="3">
        <v>34.247142857142855</v>
      </c>
      <c r="T220" s="3">
        <v>30.452111111111112</v>
      </c>
      <c r="U220" s="3">
        <v>31.601000000000003</v>
      </c>
      <c r="V220" s="3">
        <v>27.469666666666669</v>
      </c>
      <c r="W220" s="3">
        <v>31.206731217080002</v>
      </c>
      <c r="X220" s="3">
        <v>26.32541153076</v>
      </c>
      <c r="Y220" s="3"/>
      <c r="AA220" s="1052">
        <f t="shared" si="15"/>
        <v>25.472999999999999</v>
      </c>
      <c r="AB220" s="1052">
        <f t="shared" si="16"/>
        <v>27.662500000000001</v>
      </c>
      <c r="AC220" s="1052">
        <f t="shared" si="17"/>
        <v>30.452111111111112</v>
      </c>
      <c r="AD220" s="1052">
        <f t="shared" si="18"/>
        <v>33.756999999999998</v>
      </c>
      <c r="AE220" s="1052">
        <f t="shared" si="19"/>
        <v>38.54</v>
      </c>
    </row>
    <row r="221" spans="1:31" x14ac:dyDescent="0.2">
      <c r="A221" s="1045">
        <v>42952</v>
      </c>
      <c r="B221">
        <v>8</v>
      </c>
      <c r="C221">
        <v>5</v>
      </c>
      <c r="D221" s="3">
        <f>'Compiled data 2000-2015'!$Y227</f>
        <v>28.490000000000002</v>
      </c>
      <c r="E221" s="3">
        <f>'Compiled data 2000-2015'!$Y592</f>
        <v>30.418999999999997</v>
      </c>
      <c r="F221" s="3">
        <f>'Compiled data 2000-2015'!$Y957</f>
        <v>28.530999999999999</v>
      </c>
      <c r="G221" s="3">
        <f>'Compiled data 2000-2015'!$Y1322</f>
        <v>28.332999999999998</v>
      </c>
      <c r="H221" s="3">
        <f>'Compiled data 2000-2015'!$Y1688</f>
        <v>29.36</v>
      </c>
      <c r="I221" s="3">
        <f>'Compiled data 2000-2015'!$Y2053</f>
        <v>33.728999999999999</v>
      </c>
      <c r="J221" s="3">
        <f>'Compiled data 2000-2015'!$Y2418</f>
        <v>31.859000000000002</v>
      </c>
      <c r="K221" s="3">
        <f>'Compiled data 2000-2015'!$Y2783</f>
        <v>35.561</v>
      </c>
      <c r="L221" s="3">
        <f>'Compiled data 2000-2015'!$Y3149</f>
        <v>28.787000000000003</v>
      </c>
      <c r="M221" s="3">
        <f>'Compiled data 2000-2015'!$Y3514</f>
        <v>31.469000000000001</v>
      </c>
      <c r="N221" s="3">
        <f>'Compiled data 2000-2015'!$Y3879</f>
        <v>27.826000000000001</v>
      </c>
      <c r="O221" s="3">
        <f>'Compiled data 2000-2015'!$Y4244</f>
        <v>35.15</v>
      </c>
      <c r="P221" s="3">
        <f>'Compiled data 2000-2015'!$Y4610</f>
        <v>34.880000000000003</v>
      </c>
      <c r="Q221" s="3">
        <f>'Compiled data 2000-2015'!$Y4975</f>
        <v>29.17</v>
      </c>
      <c r="R221" s="3">
        <f>'Compiled data 2000-2015'!$Y5340</f>
        <v>28.091999999999999</v>
      </c>
      <c r="S221" s="3">
        <v>34.777142857142863</v>
      </c>
      <c r="T221" s="3">
        <v>27.78211111111111</v>
      </c>
      <c r="U221" s="3">
        <v>31.998321428571426</v>
      </c>
      <c r="V221" s="3">
        <v>30.510166666666667</v>
      </c>
      <c r="W221" s="3">
        <v>30.482740985120003</v>
      </c>
      <c r="X221" s="3">
        <v>27.766861296399998</v>
      </c>
      <c r="Y221" s="3"/>
      <c r="AA221" s="1052">
        <f t="shared" si="15"/>
        <v>27.766861296399998</v>
      </c>
      <c r="AB221" s="1052">
        <f t="shared" si="16"/>
        <v>28.490000000000002</v>
      </c>
      <c r="AC221" s="1052">
        <f t="shared" si="17"/>
        <v>30.418999999999997</v>
      </c>
      <c r="AD221" s="1052">
        <f t="shared" si="18"/>
        <v>31.998321428571426</v>
      </c>
      <c r="AE221" s="1052">
        <f t="shared" si="19"/>
        <v>35.561</v>
      </c>
    </row>
    <row r="222" spans="1:31" x14ac:dyDescent="0.2">
      <c r="A222" s="1045">
        <v>42953</v>
      </c>
      <c r="B222">
        <v>8</v>
      </c>
      <c r="C222">
        <v>6</v>
      </c>
      <c r="D222" s="3">
        <f>'Compiled data 2000-2015'!$Y228</f>
        <v>29.04</v>
      </c>
      <c r="E222" s="3">
        <f>'Compiled data 2000-2015'!$Y593</f>
        <v>33.722000000000001</v>
      </c>
      <c r="F222" s="3">
        <f>'Compiled data 2000-2015'!$Y958</f>
        <v>27.637999999999998</v>
      </c>
      <c r="G222" s="3">
        <f>'Compiled data 2000-2015'!$Y1323</f>
        <v>27.443000000000001</v>
      </c>
      <c r="H222" s="3">
        <f>'Compiled data 2000-2015'!$Y1689</f>
        <v>27.059000000000001</v>
      </c>
      <c r="I222" s="3">
        <f>'Compiled data 2000-2015'!$Y2054</f>
        <v>32.283000000000001</v>
      </c>
      <c r="J222" s="3">
        <f>'Compiled data 2000-2015'!$Y2419</f>
        <v>31.536999999999999</v>
      </c>
      <c r="K222" s="3">
        <f>'Compiled data 2000-2015'!$Y2784</f>
        <v>36.356000000000002</v>
      </c>
      <c r="L222" s="3">
        <f>'Compiled data 2000-2015'!$Y3150</f>
        <v>34.772000000000006</v>
      </c>
      <c r="M222" s="3">
        <f>'Compiled data 2000-2015'!$Y3515</f>
        <v>27.187999999999999</v>
      </c>
      <c r="N222" s="3">
        <f>'Compiled data 2000-2015'!$Y3880</f>
        <v>26.72</v>
      </c>
      <c r="O222" s="3">
        <f>'Compiled data 2000-2015'!$Y4245</f>
        <v>33.5</v>
      </c>
      <c r="P222" s="3">
        <f>'Compiled data 2000-2015'!$Y4611</f>
        <v>32.747250000000001</v>
      </c>
      <c r="Q222" s="3">
        <f>'Compiled data 2000-2015'!$Y4976</f>
        <v>28.009999999999998</v>
      </c>
      <c r="R222" s="3">
        <f>'Compiled data 2000-2015'!$Y5341</f>
        <v>31.575000000000003</v>
      </c>
      <c r="S222" s="3">
        <v>32.797142857142859</v>
      </c>
      <c r="T222" s="3">
        <v>27.632111111111112</v>
      </c>
      <c r="U222" s="3">
        <v>31.08832142857143</v>
      </c>
      <c r="V222" s="3">
        <v>32.421666666666667</v>
      </c>
      <c r="W222" s="3">
        <v>31.636404984680002</v>
      </c>
      <c r="X222" s="3">
        <v>29.027266699720002</v>
      </c>
      <c r="Y222" s="3"/>
      <c r="AA222" s="1052">
        <f t="shared" si="15"/>
        <v>26.72</v>
      </c>
      <c r="AB222" s="1052">
        <f t="shared" si="16"/>
        <v>27.637999999999998</v>
      </c>
      <c r="AC222" s="1052">
        <f t="shared" si="17"/>
        <v>31.536999999999999</v>
      </c>
      <c r="AD222" s="1052">
        <f t="shared" si="18"/>
        <v>32.747250000000001</v>
      </c>
      <c r="AE222" s="1052">
        <f t="shared" si="19"/>
        <v>36.356000000000002</v>
      </c>
    </row>
    <row r="223" spans="1:31" x14ac:dyDescent="0.2">
      <c r="A223" s="1045">
        <v>42954</v>
      </c>
      <c r="B223">
        <v>8</v>
      </c>
      <c r="C223">
        <v>7</v>
      </c>
      <c r="D223" s="3">
        <f>'Compiled data 2000-2015'!$Y229</f>
        <v>30.165999999999997</v>
      </c>
      <c r="E223" s="3">
        <f>'Compiled data 2000-2015'!$Y594</f>
        <v>36.236000000000004</v>
      </c>
      <c r="F223" s="3">
        <f>'Compiled data 2000-2015'!$Y959</f>
        <v>34.608999999999995</v>
      </c>
      <c r="G223" s="3">
        <f>'Compiled data 2000-2015'!$Y1324</f>
        <v>28.748999999999999</v>
      </c>
      <c r="H223" s="3">
        <f>'Compiled data 2000-2015'!$Y1690</f>
        <v>26.85</v>
      </c>
      <c r="I223" s="3">
        <f>'Compiled data 2000-2015'!$Y2055</f>
        <v>32.492999999999995</v>
      </c>
      <c r="J223" s="3">
        <f>'Compiled data 2000-2015'!$Y2420</f>
        <v>33.933999999999997</v>
      </c>
      <c r="K223" s="3">
        <f>'Compiled data 2000-2015'!$Y2785</f>
        <v>37.835000000000001</v>
      </c>
      <c r="L223" s="3">
        <f>'Compiled data 2000-2015'!$Y3151</f>
        <v>27.98</v>
      </c>
      <c r="M223" s="3">
        <f>'Compiled data 2000-2015'!$Y3516</f>
        <v>34.155999999999999</v>
      </c>
      <c r="N223" s="3">
        <f>'Compiled data 2000-2015'!$Y3881</f>
        <v>27.244999999999997</v>
      </c>
      <c r="O223" s="3">
        <f>'Compiled data 2000-2015'!$Y4246</f>
        <v>34.53</v>
      </c>
      <c r="P223" s="3">
        <f>'Compiled data 2000-2015'!$Y4612</f>
        <v>34.870220000000003</v>
      </c>
      <c r="Q223" s="3">
        <f>'Compiled data 2000-2015'!$Y4977</f>
        <v>29.65</v>
      </c>
      <c r="R223" s="3">
        <f>'Compiled data 2000-2015'!$Y5342</f>
        <v>28.883000000000003</v>
      </c>
      <c r="S223" s="3">
        <v>28.267142857142854</v>
      </c>
      <c r="T223" s="3">
        <v>29.872111111111106</v>
      </c>
      <c r="U223" s="3">
        <v>31.968321428571432</v>
      </c>
      <c r="V223" s="3">
        <v>31.111750000000001</v>
      </c>
      <c r="W223" s="3">
        <v>31.834929867</v>
      </c>
      <c r="X223" s="3">
        <v>29.91444654368</v>
      </c>
      <c r="Y223" s="3"/>
      <c r="AA223" s="1052">
        <f t="shared" si="15"/>
        <v>26.85</v>
      </c>
      <c r="AB223" s="1052">
        <f t="shared" si="16"/>
        <v>28.883000000000003</v>
      </c>
      <c r="AC223" s="1052">
        <f t="shared" si="17"/>
        <v>31.111750000000001</v>
      </c>
      <c r="AD223" s="1052">
        <f t="shared" si="18"/>
        <v>34.155999999999999</v>
      </c>
      <c r="AE223" s="1052">
        <f t="shared" si="19"/>
        <v>37.835000000000001</v>
      </c>
    </row>
    <row r="224" spans="1:31" x14ac:dyDescent="0.2">
      <c r="A224" s="1045">
        <v>42955</v>
      </c>
      <c r="B224">
        <v>8</v>
      </c>
      <c r="C224">
        <v>8</v>
      </c>
      <c r="D224" s="3">
        <f>'Compiled data 2000-2015'!$Y230</f>
        <v>31.453000000000003</v>
      </c>
      <c r="E224" s="3">
        <f>'Compiled data 2000-2015'!$Y595</f>
        <v>34.75</v>
      </c>
      <c r="F224" s="3">
        <f>'Compiled data 2000-2015'!$Y960</f>
        <v>27.844000000000001</v>
      </c>
      <c r="G224" s="3">
        <f>'Compiled data 2000-2015'!$Y1325</f>
        <v>28.175000000000001</v>
      </c>
      <c r="H224" s="3">
        <f>'Compiled data 2000-2015'!$Y1691</f>
        <v>25.602999999999998</v>
      </c>
      <c r="I224" s="3">
        <f>'Compiled data 2000-2015'!$Y2056</f>
        <v>31.966000000000001</v>
      </c>
      <c r="J224" s="3">
        <f>'Compiled data 2000-2015'!$Y2421</f>
        <v>30.518999999999998</v>
      </c>
      <c r="K224" s="3">
        <f>'Compiled data 2000-2015'!$Y2786</f>
        <v>37.849000000000004</v>
      </c>
      <c r="L224" s="3">
        <f>'Compiled data 2000-2015'!$Y3152</f>
        <v>27.683</v>
      </c>
      <c r="M224" s="3">
        <f>'Compiled data 2000-2015'!$Y3517</f>
        <v>33.572000000000003</v>
      </c>
      <c r="N224" s="3">
        <f>'Compiled data 2000-2015'!$Y3882</f>
        <v>27.052</v>
      </c>
      <c r="O224" s="3">
        <f>'Compiled data 2000-2015'!$Y4247</f>
        <v>33.480000000000004</v>
      </c>
      <c r="P224" s="3">
        <f>'Compiled data 2000-2015'!$Y4613</f>
        <v>33.535179999999997</v>
      </c>
      <c r="Q224" s="3">
        <f>'Compiled data 2000-2015'!$Y4978</f>
        <v>30.525500000000001</v>
      </c>
      <c r="R224" s="3">
        <f>'Compiled data 2000-2015'!$Y5343</f>
        <v>29.616</v>
      </c>
      <c r="S224" s="3">
        <v>27.388999999999999</v>
      </c>
      <c r="T224" s="3">
        <v>30.10211111111111</v>
      </c>
      <c r="U224" s="3">
        <v>29.688321428571431</v>
      </c>
      <c r="V224" s="3">
        <v>29.411749999999998</v>
      </c>
      <c r="W224" s="3">
        <v>32.161626387639998</v>
      </c>
      <c r="X224" s="3">
        <v>29.075501296999999</v>
      </c>
      <c r="Y224" s="3"/>
      <c r="AA224" s="1052">
        <f t="shared" si="15"/>
        <v>25.602999999999998</v>
      </c>
      <c r="AB224" s="1052">
        <f t="shared" si="16"/>
        <v>28.175000000000001</v>
      </c>
      <c r="AC224" s="1052">
        <f t="shared" si="17"/>
        <v>30.10211111111111</v>
      </c>
      <c r="AD224" s="1052">
        <f t="shared" si="18"/>
        <v>32.161626387639998</v>
      </c>
      <c r="AE224" s="1052">
        <f t="shared" si="19"/>
        <v>37.849000000000004</v>
      </c>
    </row>
    <row r="225" spans="1:31" x14ac:dyDescent="0.2">
      <c r="A225" s="1045">
        <v>42956</v>
      </c>
      <c r="B225">
        <v>8</v>
      </c>
      <c r="C225">
        <v>9</v>
      </c>
      <c r="D225" s="3">
        <f>'Compiled data 2000-2015'!$Y231</f>
        <v>32.673999999999999</v>
      </c>
      <c r="E225" s="3">
        <f>'Compiled data 2000-2015'!$Y596</f>
        <v>37.501999999999995</v>
      </c>
      <c r="F225" s="3">
        <f>'Compiled data 2000-2015'!$Y961</f>
        <v>25.687999999999999</v>
      </c>
      <c r="G225" s="3">
        <f>'Compiled data 2000-2015'!$Y1326</f>
        <v>26.614000000000001</v>
      </c>
      <c r="H225" s="3">
        <f>'Compiled data 2000-2015'!$Y1692</f>
        <v>29.250999999999998</v>
      </c>
      <c r="I225" s="3">
        <f>'Compiled data 2000-2015'!$Y2057</f>
        <v>29.933</v>
      </c>
      <c r="J225" s="3">
        <f>'Compiled data 2000-2015'!$Y2422</f>
        <v>33.352000000000004</v>
      </c>
      <c r="K225" s="3">
        <f>'Compiled data 2000-2015'!$Y2787</f>
        <v>39.869</v>
      </c>
      <c r="L225" s="3">
        <f>'Compiled data 2000-2015'!$Y3153</f>
        <v>34.762999999999998</v>
      </c>
      <c r="M225" s="3">
        <f>'Compiled data 2000-2015'!$Y3518</f>
        <v>31.855</v>
      </c>
      <c r="N225" s="3">
        <f>'Compiled data 2000-2015'!$Y3883</f>
        <v>26.271000000000001</v>
      </c>
      <c r="O225" s="3">
        <f>'Compiled data 2000-2015'!$Y4248</f>
        <v>37.33</v>
      </c>
      <c r="P225" s="3">
        <f>'Compiled data 2000-2015'!$Y4614</f>
        <v>34.337000000000003</v>
      </c>
      <c r="Q225" s="3">
        <f>'Compiled data 2000-2015'!$Y4979</f>
        <v>31.117699999999999</v>
      </c>
      <c r="R225" s="3">
        <f>'Compiled data 2000-2015'!$Y5344</f>
        <v>27.735499999999998</v>
      </c>
      <c r="S225" s="3">
        <v>27.588999999999999</v>
      </c>
      <c r="T225" s="3">
        <v>29.122499999999999</v>
      </c>
      <c r="U225" s="3">
        <v>28.615321428571431</v>
      </c>
      <c r="V225" s="3">
        <v>29.251749999999998</v>
      </c>
      <c r="W225" s="3">
        <v>32.66090680248</v>
      </c>
      <c r="X225" s="3">
        <v>28.980691322639998</v>
      </c>
      <c r="Y225" s="3"/>
      <c r="AA225" s="1052">
        <f t="shared" si="15"/>
        <v>25.687999999999999</v>
      </c>
      <c r="AB225" s="1052">
        <f t="shared" si="16"/>
        <v>28.615321428571431</v>
      </c>
      <c r="AC225" s="1052">
        <f t="shared" si="17"/>
        <v>29.933</v>
      </c>
      <c r="AD225" s="1052">
        <f t="shared" si="18"/>
        <v>33.352000000000004</v>
      </c>
      <c r="AE225" s="1052">
        <f t="shared" si="19"/>
        <v>39.869</v>
      </c>
    </row>
    <row r="226" spans="1:31" x14ac:dyDescent="0.2">
      <c r="A226" s="1045">
        <v>42957</v>
      </c>
      <c r="B226">
        <v>8</v>
      </c>
      <c r="C226">
        <v>10</v>
      </c>
      <c r="D226" s="3">
        <f>'Compiled data 2000-2015'!$Y232</f>
        <v>31.716000000000001</v>
      </c>
      <c r="E226" s="3">
        <f>'Compiled data 2000-2015'!$Y597</f>
        <v>35.270000000000003</v>
      </c>
      <c r="F226" s="3">
        <f>'Compiled data 2000-2015'!$Y962</f>
        <v>33.513999999999996</v>
      </c>
      <c r="G226" s="3">
        <f>'Compiled data 2000-2015'!$Y1327</f>
        <v>24.763999999999999</v>
      </c>
      <c r="H226" s="3">
        <f>'Compiled data 2000-2015'!$Y1693</f>
        <v>28.439999999999998</v>
      </c>
      <c r="I226" s="3">
        <f>'Compiled data 2000-2015'!$Y2058</f>
        <v>30.111999999999998</v>
      </c>
      <c r="J226" s="3">
        <f>'Compiled data 2000-2015'!$Y2423</f>
        <v>33.334000000000003</v>
      </c>
      <c r="K226" s="3">
        <f>'Compiled data 2000-2015'!$Y2788</f>
        <v>39.222999999999999</v>
      </c>
      <c r="L226" s="3">
        <f>'Compiled data 2000-2015'!$Y3154</f>
        <v>23.065000000000001</v>
      </c>
      <c r="M226" s="3">
        <f>'Compiled data 2000-2015'!$Y3519</f>
        <v>29.457000000000001</v>
      </c>
      <c r="N226" s="3">
        <f>'Compiled data 2000-2015'!$Y3884</f>
        <v>28.210999999999999</v>
      </c>
      <c r="O226" s="3">
        <f>'Compiled data 2000-2015'!$Y4249</f>
        <v>36.67</v>
      </c>
      <c r="P226" s="3">
        <f>'Compiled data 2000-2015'!$Y4615</f>
        <v>32.501010000000001</v>
      </c>
      <c r="Q226" s="3">
        <f>'Compiled data 2000-2015'!$Y4980</f>
        <v>29.216700000000003</v>
      </c>
      <c r="R226" s="3">
        <f>'Compiled data 2000-2015'!$Y5345</f>
        <v>26.366499999999998</v>
      </c>
      <c r="S226" s="3">
        <v>29.729000000000003</v>
      </c>
      <c r="T226" s="3">
        <v>29.822499999999998</v>
      </c>
      <c r="U226" s="3">
        <v>29.498321428571433</v>
      </c>
      <c r="V226" s="3">
        <v>31.121749999999999</v>
      </c>
      <c r="W226" s="3">
        <v>32.431363114199996</v>
      </c>
      <c r="X226" s="3">
        <v>29.017893737480001</v>
      </c>
      <c r="Y226" s="3"/>
      <c r="AA226" s="1052">
        <f t="shared" si="15"/>
        <v>23.065000000000001</v>
      </c>
      <c r="AB226" s="1052">
        <f t="shared" si="16"/>
        <v>29.017893737480001</v>
      </c>
      <c r="AC226" s="1052">
        <f t="shared" si="17"/>
        <v>29.822499999999998</v>
      </c>
      <c r="AD226" s="1052">
        <f t="shared" si="18"/>
        <v>32.501010000000001</v>
      </c>
      <c r="AE226" s="1052">
        <f t="shared" si="19"/>
        <v>39.222999999999999</v>
      </c>
    </row>
    <row r="227" spans="1:31" x14ac:dyDescent="0.2">
      <c r="A227" s="1045">
        <v>42958</v>
      </c>
      <c r="B227">
        <v>8</v>
      </c>
      <c r="C227">
        <v>11</v>
      </c>
      <c r="D227" s="3">
        <f>'Compiled data 2000-2015'!$Y233</f>
        <v>31.096000000000004</v>
      </c>
      <c r="E227" s="3">
        <f>'Compiled data 2000-2015'!$Y598</f>
        <v>29.952000000000002</v>
      </c>
      <c r="F227" s="3">
        <f>'Compiled data 2000-2015'!$Y963</f>
        <v>25.490000000000002</v>
      </c>
      <c r="G227" s="3">
        <f>'Compiled data 2000-2015'!$Y1328</f>
        <v>28</v>
      </c>
      <c r="H227" s="3">
        <f>'Compiled data 2000-2015'!$Y1694</f>
        <v>32.826000000000001</v>
      </c>
      <c r="I227" s="3">
        <f>'Compiled data 2000-2015'!$Y2059</f>
        <v>31.42</v>
      </c>
      <c r="J227" s="3">
        <f>'Compiled data 2000-2015'!$Y2424</f>
        <v>32.138000000000005</v>
      </c>
      <c r="K227" s="3">
        <f>'Compiled data 2000-2015'!$Y2789</f>
        <v>36.529000000000003</v>
      </c>
      <c r="L227" s="3">
        <f>'Compiled data 2000-2015'!$Y3155</f>
        <v>25.256999999999998</v>
      </c>
      <c r="M227" s="3">
        <f>'Compiled data 2000-2015'!$Y3520</f>
        <v>31.605999999999998</v>
      </c>
      <c r="N227" s="3">
        <f>'Compiled data 2000-2015'!$Y3885</f>
        <v>32.349000000000004</v>
      </c>
      <c r="O227" s="3">
        <f>'Compiled data 2000-2015'!$Y4250</f>
        <v>35.57</v>
      </c>
      <c r="P227" s="3">
        <f>'Compiled data 2000-2015'!$Y4616</f>
        <v>32.840000000000003</v>
      </c>
      <c r="Q227" s="3">
        <f>'Compiled data 2000-2015'!$Y4981</f>
        <v>29.32</v>
      </c>
      <c r="R227" s="3">
        <f>'Compiled data 2000-2015'!$Y5346</f>
        <v>26.788</v>
      </c>
      <c r="S227" s="3">
        <v>30.559000000000001</v>
      </c>
      <c r="T227" s="3">
        <v>30.622500000000002</v>
      </c>
      <c r="U227" s="3">
        <v>30.200321428571428</v>
      </c>
      <c r="V227" s="3">
        <v>30.922499999999999</v>
      </c>
      <c r="W227" s="3">
        <v>32.03292965768</v>
      </c>
      <c r="X227" s="3">
        <v>28.567401403399998</v>
      </c>
      <c r="Y227" s="3"/>
      <c r="AA227" s="1052">
        <f t="shared" si="15"/>
        <v>25.256999999999998</v>
      </c>
      <c r="AB227" s="1052">
        <f t="shared" si="16"/>
        <v>29.32</v>
      </c>
      <c r="AC227" s="1052">
        <f t="shared" si="17"/>
        <v>30.922499999999999</v>
      </c>
      <c r="AD227" s="1052">
        <f t="shared" si="18"/>
        <v>32.138000000000005</v>
      </c>
      <c r="AE227" s="1052">
        <f t="shared" si="19"/>
        <v>36.529000000000003</v>
      </c>
    </row>
    <row r="228" spans="1:31" x14ac:dyDescent="0.2">
      <c r="A228" s="1045">
        <v>42959</v>
      </c>
      <c r="B228">
        <v>8</v>
      </c>
      <c r="C228">
        <v>12</v>
      </c>
      <c r="D228" s="3">
        <f>'Compiled data 2000-2015'!$Y234</f>
        <v>29.972000000000001</v>
      </c>
      <c r="E228" s="3">
        <f>'Compiled data 2000-2015'!$Y599</f>
        <v>27.810999999999996</v>
      </c>
      <c r="F228" s="3">
        <f>'Compiled data 2000-2015'!$Y964</f>
        <v>27.54</v>
      </c>
      <c r="G228" s="3">
        <f>'Compiled data 2000-2015'!$Y1329</f>
        <v>28.18</v>
      </c>
      <c r="H228" s="3">
        <f>'Compiled data 2000-2015'!$Y1695</f>
        <v>29.146000000000001</v>
      </c>
      <c r="I228" s="3">
        <f>'Compiled data 2000-2015'!$Y2060</f>
        <v>34.156999999999996</v>
      </c>
      <c r="J228" s="3">
        <f>'Compiled data 2000-2015'!$Y2425</f>
        <v>31.056999999999999</v>
      </c>
      <c r="K228" s="3">
        <f>'Compiled data 2000-2015'!$Y2790</f>
        <v>36.225999999999999</v>
      </c>
      <c r="L228" s="3">
        <f>'Compiled data 2000-2015'!$Y3156</f>
        <v>26.493000000000002</v>
      </c>
      <c r="M228" s="3">
        <f>'Compiled data 2000-2015'!$Y3521</f>
        <v>29.605000000000004</v>
      </c>
      <c r="N228" s="3">
        <f>'Compiled data 2000-2015'!$Y3886</f>
        <v>29.779</v>
      </c>
      <c r="O228" s="3">
        <f>'Compiled data 2000-2015'!$Y4251</f>
        <v>35.981000000000002</v>
      </c>
      <c r="P228" s="3">
        <f>'Compiled data 2000-2015'!$Y4617</f>
        <v>33.870000000000005</v>
      </c>
      <c r="Q228" s="3">
        <f>'Compiled data 2000-2015'!$Y4982</f>
        <v>30.529999999999998</v>
      </c>
      <c r="R228" s="3">
        <f>'Compiled data 2000-2015'!$Y5347</f>
        <v>26.331499999999998</v>
      </c>
      <c r="S228" s="3">
        <v>29.619</v>
      </c>
      <c r="T228" s="3">
        <v>31.015099999999997</v>
      </c>
      <c r="U228" s="3">
        <v>26.81832142857143</v>
      </c>
      <c r="V228" s="3">
        <v>29.7925</v>
      </c>
      <c r="W228" s="3">
        <v>31.646036983960002</v>
      </c>
      <c r="X228" s="3">
        <v>31.270611363760004</v>
      </c>
      <c r="Y228" s="3"/>
      <c r="AA228" s="1052">
        <f t="shared" si="15"/>
        <v>26.331499999999998</v>
      </c>
      <c r="AB228" s="1052">
        <f t="shared" si="16"/>
        <v>28.18</v>
      </c>
      <c r="AC228" s="1052">
        <f t="shared" si="17"/>
        <v>29.7925</v>
      </c>
      <c r="AD228" s="1052">
        <f t="shared" si="18"/>
        <v>31.270611363760004</v>
      </c>
      <c r="AE228" s="1052">
        <f t="shared" si="19"/>
        <v>36.225999999999999</v>
      </c>
    </row>
    <row r="229" spans="1:31" x14ac:dyDescent="0.2">
      <c r="A229" s="1045">
        <v>42960</v>
      </c>
      <c r="B229">
        <v>8</v>
      </c>
      <c r="C229">
        <v>13</v>
      </c>
      <c r="D229" s="3">
        <f>'Compiled data 2000-2015'!$Y235</f>
        <v>27.802</v>
      </c>
      <c r="E229" s="3">
        <f>'Compiled data 2000-2015'!$Y600</f>
        <v>29.997999999999998</v>
      </c>
      <c r="F229" s="3">
        <f>'Compiled data 2000-2015'!$Y965</f>
        <v>28.259999999999998</v>
      </c>
      <c r="G229" s="3">
        <f>'Compiled data 2000-2015'!$Y1330</f>
        <v>28.619999999999997</v>
      </c>
      <c r="H229" s="3">
        <f>'Compiled data 2000-2015'!$Y1696</f>
        <v>27.797999999999998</v>
      </c>
      <c r="I229" s="3">
        <f>'Compiled data 2000-2015'!$Y2061</f>
        <v>32.24</v>
      </c>
      <c r="J229" s="3">
        <f>'Compiled data 2000-2015'!$Y2426</f>
        <v>31.298999999999999</v>
      </c>
      <c r="K229" s="3">
        <f>'Compiled data 2000-2015'!$Y2791</f>
        <v>38.103000000000002</v>
      </c>
      <c r="L229" s="3">
        <f>'Compiled data 2000-2015'!$Y3157</f>
        <v>30.469000000000001</v>
      </c>
      <c r="M229" s="3">
        <f>'Compiled data 2000-2015'!$Y3522</f>
        <v>28.498100000000001</v>
      </c>
      <c r="N229" s="3">
        <f>'Compiled data 2000-2015'!$Y3887</f>
        <v>30.207999999999998</v>
      </c>
      <c r="O229" s="3">
        <f>'Compiled data 2000-2015'!$Y4252</f>
        <v>31.41</v>
      </c>
      <c r="P229" s="3">
        <f>'Compiled data 2000-2015'!$Y4618</f>
        <v>31.165500000000002</v>
      </c>
      <c r="Q229" s="3">
        <f>'Compiled data 2000-2015'!$Y4983</f>
        <v>32.54</v>
      </c>
      <c r="R229" s="3">
        <f>'Compiled data 2000-2015'!$Y5348</f>
        <v>28.719499999999996</v>
      </c>
      <c r="S229" s="3">
        <v>30.439</v>
      </c>
      <c r="T229" s="3">
        <v>31.512285714285717</v>
      </c>
      <c r="U229" s="3">
        <v>26.65832142857143</v>
      </c>
      <c r="V229" s="3">
        <v>29.822499999999998</v>
      </c>
      <c r="W229" s="3">
        <v>32.361677296040007</v>
      </c>
      <c r="X229" s="3">
        <v>34.028583709199999</v>
      </c>
      <c r="Y229" s="3"/>
      <c r="AA229" s="1052">
        <f t="shared" si="15"/>
        <v>26.65832142857143</v>
      </c>
      <c r="AB229" s="1052">
        <f t="shared" si="16"/>
        <v>28.619999999999997</v>
      </c>
      <c r="AC229" s="1052">
        <f t="shared" si="17"/>
        <v>30.439</v>
      </c>
      <c r="AD229" s="1052">
        <f t="shared" si="18"/>
        <v>31.512285714285717</v>
      </c>
      <c r="AE229" s="1052">
        <f t="shared" si="19"/>
        <v>38.103000000000002</v>
      </c>
    </row>
    <row r="230" spans="1:31" x14ac:dyDescent="0.2">
      <c r="A230" s="1045">
        <v>42961</v>
      </c>
      <c r="B230">
        <v>8</v>
      </c>
      <c r="C230">
        <v>14</v>
      </c>
      <c r="D230" s="3">
        <f>'Compiled data 2000-2015'!$Y236</f>
        <v>32.031999999999996</v>
      </c>
      <c r="E230" s="3">
        <f>'Compiled data 2000-2015'!$Y601</f>
        <v>32.162000000000006</v>
      </c>
      <c r="F230" s="3">
        <f>'Compiled data 2000-2015'!$Y966</f>
        <v>35.081000000000003</v>
      </c>
      <c r="G230" s="3">
        <f>'Compiled data 2000-2015'!$Y1331</f>
        <v>29.518999999999998</v>
      </c>
      <c r="H230" s="3">
        <f>'Compiled data 2000-2015'!$Y1697</f>
        <v>25.49</v>
      </c>
      <c r="I230" s="3">
        <f>'Compiled data 2000-2015'!$Y2062</f>
        <v>29.779000000000003</v>
      </c>
      <c r="J230" s="3">
        <f>'Compiled data 2000-2015'!$Y2427</f>
        <v>33.082000000000001</v>
      </c>
      <c r="K230" s="3">
        <f>'Compiled data 2000-2015'!$Y2792</f>
        <v>39.128</v>
      </c>
      <c r="L230" s="3">
        <f>'Compiled data 2000-2015'!$Y3158</f>
        <v>26.61</v>
      </c>
      <c r="M230" s="3">
        <f>'Compiled data 2000-2015'!$Y3523</f>
        <v>29.155000000000001</v>
      </c>
      <c r="N230" s="3">
        <f>'Compiled data 2000-2015'!$Y3888</f>
        <v>29.071000000000002</v>
      </c>
      <c r="O230" s="3">
        <f>'Compiled data 2000-2015'!$Y4253</f>
        <v>30.9</v>
      </c>
      <c r="P230" s="3">
        <f>'Compiled data 2000-2015'!$Y4619</f>
        <v>33.207300000000004</v>
      </c>
      <c r="Q230" s="3">
        <f>'Compiled data 2000-2015'!$Y4984</f>
        <v>31.386099999999999</v>
      </c>
      <c r="R230" s="3">
        <f>'Compiled data 2000-2015'!$Y5349</f>
        <v>28.256500000000003</v>
      </c>
      <c r="S230" s="3">
        <v>31.669</v>
      </c>
      <c r="T230" s="3">
        <v>31.037285714285716</v>
      </c>
      <c r="U230" s="3">
        <v>26.488321428571428</v>
      </c>
      <c r="V230" s="3">
        <v>30.8125</v>
      </c>
      <c r="W230" s="3">
        <v>32.167624309440001</v>
      </c>
      <c r="X230" s="3">
        <v>29.77939185768</v>
      </c>
      <c r="Y230" s="3"/>
      <c r="AA230" s="1052">
        <f t="shared" si="15"/>
        <v>25.49</v>
      </c>
      <c r="AB230" s="1052">
        <f t="shared" si="16"/>
        <v>29.155000000000001</v>
      </c>
      <c r="AC230" s="1052">
        <f t="shared" si="17"/>
        <v>30.9</v>
      </c>
      <c r="AD230" s="1052">
        <f t="shared" si="18"/>
        <v>32.162000000000006</v>
      </c>
      <c r="AE230" s="1052">
        <f t="shared" si="19"/>
        <v>39.128</v>
      </c>
    </row>
    <row r="231" spans="1:31" x14ac:dyDescent="0.2">
      <c r="A231" s="1045">
        <v>42962</v>
      </c>
      <c r="B231">
        <v>8</v>
      </c>
      <c r="C231">
        <v>15</v>
      </c>
      <c r="D231" s="3">
        <f>'Compiled data 2000-2015'!$Y237</f>
        <v>32.405999999999992</v>
      </c>
      <c r="E231" s="3">
        <f>'Compiled data 2000-2015'!$Y602</f>
        <v>32.129999999999995</v>
      </c>
      <c r="F231" s="3">
        <f>'Compiled data 2000-2015'!$Y967</f>
        <v>26.491</v>
      </c>
      <c r="G231" s="3">
        <f>'Compiled data 2000-2015'!$Y1332</f>
        <v>29.494999999999997</v>
      </c>
      <c r="H231" s="3">
        <f>'Compiled data 2000-2015'!$Y1698</f>
        <v>27.658000000000001</v>
      </c>
      <c r="I231" s="3">
        <f>'Compiled data 2000-2015'!$Y2063</f>
        <v>33.113999999999997</v>
      </c>
      <c r="J231" s="3">
        <f>'Compiled data 2000-2015'!$Y2428</f>
        <v>34.257999999999996</v>
      </c>
      <c r="K231" s="3">
        <f>'Compiled data 2000-2015'!$Y2793</f>
        <v>39.669000000000004</v>
      </c>
      <c r="L231" s="3">
        <f>'Compiled data 2000-2015'!$Y3159</f>
        <v>30.393000000000001</v>
      </c>
      <c r="M231" s="3">
        <f>'Compiled data 2000-2015'!$Y3524</f>
        <v>29.752000000000002</v>
      </c>
      <c r="N231" s="3">
        <f>'Compiled data 2000-2015'!$Y3889</f>
        <v>28.128</v>
      </c>
      <c r="O231" s="3">
        <f>'Compiled data 2000-2015'!$Y4254</f>
        <v>30.53</v>
      </c>
      <c r="P231" s="3">
        <f>'Compiled data 2000-2015'!$Y4620</f>
        <v>34.944899999999997</v>
      </c>
      <c r="Q231" s="3">
        <f>'Compiled data 2000-2015'!$Y4985</f>
        <v>31.510400000000001</v>
      </c>
      <c r="R231" s="3">
        <f>'Compiled data 2000-2015'!$Y5350</f>
        <v>29.672499999999999</v>
      </c>
      <c r="S231" s="3">
        <v>31.426142857142857</v>
      </c>
      <c r="T231" s="3">
        <v>31.852285714285713</v>
      </c>
      <c r="U231" s="3">
        <v>28.56832142857143</v>
      </c>
      <c r="V231" s="3">
        <v>28.562000000000001</v>
      </c>
      <c r="W231" s="3">
        <v>31.842905556559998</v>
      </c>
      <c r="X231" s="3">
        <v>26.653079686720002</v>
      </c>
      <c r="Y231" s="3"/>
      <c r="AA231" s="1052">
        <f t="shared" si="15"/>
        <v>26.491</v>
      </c>
      <c r="AB231" s="1052">
        <f t="shared" si="16"/>
        <v>28.56832142857143</v>
      </c>
      <c r="AC231" s="1052">
        <f t="shared" si="17"/>
        <v>30.53</v>
      </c>
      <c r="AD231" s="1052">
        <f t="shared" si="18"/>
        <v>32.129999999999995</v>
      </c>
      <c r="AE231" s="1052">
        <f t="shared" si="19"/>
        <v>39.669000000000004</v>
      </c>
    </row>
    <row r="232" spans="1:31" x14ac:dyDescent="0.2">
      <c r="A232" s="1045">
        <v>42963</v>
      </c>
      <c r="B232">
        <v>8</v>
      </c>
      <c r="C232">
        <v>16</v>
      </c>
      <c r="D232" s="3">
        <f>'Compiled data 2000-2015'!$Y238</f>
        <v>34.56</v>
      </c>
      <c r="E232" s="3">
        <f>'Compiled data 2000-2015'!$Y603</f>
        <v>33.969000000000001</v>
      </c>
      <c r="F232" s="3">
        <f>'Compiled data 2000-2015'!$Y968</f>
        <v>25.987000000000002</v>
      </c>
      <c r="G232" s="3">
        <f>'Compiled data 2000-2015'!$Y1333</f>
        <v>26.561</v>
      </c>
      <c r="H232" s="3">
        <f>'Compiled data 2000-2015'!$Y1699</f>
        <v>27.003</v>
      </c>
      <c r="I232" s="3">
        <f>'Compiled data 2000-2015'!$Y2064</f>
        <v>33.902999999999999</v>
      </c>
      <c r="J232" s="3">
        <f>'Compiled data 2000-2015'!$Y2429</f>
        <v>34.378999999999998</v>
      </c>
      <c r="K232" s="3">
        <f>'Compiled data 2000-2015'!$Y2794</f>
        <v>39.728999999999999</v>
      </c>
      <c r="L232" s="3">
        <f>'Compiled data 2000-2015'!$Y3160</f>
        <v>29.315999999999999</v>
      </c>
      <c r="M232" s="3">
        <f>'Compiled data 2000-2015'!$Y3525</f>
        <v>28.463000000000001</v>
      </c>
      <c r="N232" s="3">
        <f>'Compiled data 2000-2015'!$Y3890</f>
        <v>28.457999999999998</v>
      </c>
      <c r="O232" s="3">
        <f>'Compiled data 2000-2015'!$Y4255</f>
        <v>34.01</v>
      </c>
      <c r="P232" s="3">
        <f>'Compiled data 2000-2015'!$Y4621</f>
        <v>35.040500000000002</v>
      </c>
      <c r="Q232" s="3">
        <f>'Compiled data 2000-2015'!$Y4986</f>
        <v>30.547699999999999</v>
      </c>
      <c r="R232" s="3">
        <f>'Compiled data 2000-2015'!$Y5351</f>
        <v>30.977</v>
      </c>
      <c r="S232" s="3">
        <v>30.546142857142858</v>
      </c>
      <c r="T232" s="3">
        <v>34.502285714285712</v>
      </c>
      <c r="U232" s="3">
        <v>28.428321428571429</v>
      </c>
      <c r="V232" s="3">
        <v>32.072000000000003</v>
      </c>
      <c r="W232" s="3">
        <v>32.155085192199998</v>
      </c>
      <c r="X232" s="3">
        <v>26.674783167080001</v>
      </c>
      <c r="Y232" s="3"/>
      <c r="AA232" s="1052">
        <f t="shared" si="15"/>
        <v>25.987000000000002</v>
      </c>
      <c r="AB232" s="1052">
        <f t="shared" si="16"/>
        <v>28.457999999999998</v>
      </c>
      <c r="AC232" s="1052">
        <f t="shared" si="17"/>
        <v>30.977</v>
      </c>
      <c r="AD232" s="1052">
        <f t="shared" si="18"/>
        <v>34.01</v>
      </c>
      <c r="AE232" s="1052">
        <f t="shared" si="19"/>
        <v>39.728999999999999</v>
      </c>
    </row>
    <row r="233" spans="1:31" x14ac:dyDescent="0.2">
      <c r="A233" s="1045">
        <v>42964</v>
      </c>
      <c r="B233">
        <v>8</v>
      </c>
      <c r="C233">
        <v>17</v>
      </c>
      <c r="D233" s="3">
        <f>'Compiled data 2000-2015'!$Y239</f>
        <v>35.400999999999996</v>
      </c>
      <c r="E233" s="3">
        <f>'Compiled data 2000-2015'!$Y604</f>
        <v>31.560000000000002</v>
      </c>
      <c r="F233" s="3">
        <f>'Compiled data 2000-2015'!$Y969</f>
        <v>29.864000000000004</v>
      </c>
      <c r="G233" s="3">
        <f>'Compiled data 2000-2015'!$Y1334</f>
        <v>26.381999999999998</v>
      </c>
      <c r="H233" s="3">
        <f>'Compiled data 2000-2015'!$Y1700</f>
        <v>28.475999999999999</v>
      </c>
      <c r="I233" s="3">
        <f>'Compiled data 2000-2015'!$Y2065</f>
        <v>32.624000000000002</v>
      </c>
      <c r="J233" s="3">
        <f>'Compiled data 2000-2015'!$Y2430</f>
        <v>34.131999999999998</v>
      </c>
      <c r="K233" s="3">
        <f>'Compiled data 2000-2015'!$Y2795</f>
        <v>37.481000000000002</v>
      </c>
      <c r="L233" s="3">
        <f>'Compiled data 2000-2015'!$Y3161</f>
        <v>24.215999999999998</v>
      </c>
      <c r="M233" s="3">
        <f>'Compiled data 2000-2015'!$Y3526</f>
        <v>27.723000000000003</v>
      </c>
      <c r="N233" s="3">
        <f>'Compiled data 2000-2015'!$Y3891</f>
        <v>30.625</v>
      </c>
      <c r="O233" s="3">
        <f>'Compiled data 2000-2015'!$Y4256</f>
        <v>35.340000000000003</v>
      </c>
      <c r="P233" s="3">
        <f>'Compiled data 2000-2015'!$Y4622</f>
        <v>36.138199999999998</v>
      </c>
      <c r="Q233" s="3">
        <f>'Compiled data 2000-2015'!$Y4987</f>
        <v>29.357599999999998</v>
      </c>
      <c r="R233" s="3">
        <f>'Compiled data 2000-2015'!$Y5352</f>
        <v>29.8005</v>
      </c>
      <c r="S233" s="3">
        <v>32.796142857142854</v>
      </c>
      <c r="T233" s="3">
        <v>34.332285714285717</v>
      </c>
      <c r="U233" s="3">
        <v>28.052021428571429</v>
      </c>
      <c r="V233" s="3">
        <v>32.582000000000001</v>
      </c>
      <c r="W233" s="3">
        <v>31.745033036879999</v>
      </c>
      <c r="X233" s="3">
        <v>26.777266699720002</v>
      </c>
      <c r="Y233" s="3"/>
      <c r="AA233" s="1052">
        <f t="shared" si="15"/>
        <v>24.215999999999998</v>
      </c>
      <c r="AB233" s="1052">
        <f t="shared" si="16"/>
        <v>28.475999999999999</v>
      </c>
      <c r="AC233" s="1052">
        <f t="shared" si="17"/>
        <v>31.560000000000002</v>
      </c>
      <c r="AD233" s="1052">
        <f t="shared" si="18"/>
        <v>34.131999999999998</v>
      </c>
      <c r="AE233" s="1052">
        <f t="shared" si="19"/>
        <v>37.481000000000002</v>
      </c>
    </row>
    <row r="234" spans="1:31" x14ac:dyDescent="0.2">
      <c r="A234" s="1045">
        <v>42965</v>
      </c>
      <c r="B234">
        <v>8</v>
      </c>
      <c r="C234">
        <v>18</v>
      </c>
      <c r="D234" s="3">
        <f>'Compiled data 2000-2015'!$Y240</f>
        <v>33.594999999999999</v>
      </c>
      <c r="E234" s="3">
        <f>'Compiled data 2000-2015'!$Y605</f>
        <v>29.211000000000002</v>
      </c>
      <c r="F234" s="3">
        <f>'Compiled data 2000-2015'!$Y970</f>
        <v>24.361999999999998</v>
      </c>
      <c r="G234" s="3">
        <f>'Compiled data 2000-2015'!$Y1335</f>
        <v>29.558</v>
      </c>
      <c r="H234" s="3">
        <f>'Compiled data 2000-2015'!$Y1701</f>
        <v>27.838999999999999</v>
      </c>
      <c r="I234" s="3">
        <f>'Compiled data 2000-2015'!$Y2066</f>
        <v>30.430999999999997</v>
      </c>
      <c r="J234" s="3">
        <f>'Compiled data 2000-2015'!$Y2431</f>
        <v>32.981999999999999</v>
      </c>
      <c r="K234" s="3">
        <f>'Compiled data 2000-2015'!$Y2796</f>
        <v>35.021999999999998</v>
      </c>
      <c r="L234" s="3">
        <f>'Compiled data 2000-2015'!$Y3162</f>
        <v>25.448</v>
      </c>
      <c r="M234" s="3">
        <f>'Compiled data 2000-2015'!$Y3527</f>
        <v>30.009</v>
      </c>
      <c r="N234" s="3">
        <f>'Compiled data 2000-2015'!$Y3892</f>
        <v>30.862000000000002</v>
      </c>
      <c r="O234" s="3">
        <f>'Compiled data 2000-2015'!$Y4257</f>
        <v>35.22</v>
      </c>
      <c r="P234" s="3">
        <f>'Compiled data 2000-2015'!$Y4623</f>
        <v>34.81</v>
      </c>
      <c r="Q234" s="3">
        <f>'Compiled data 2000-2015'!$Y4988</f>
        <v>29.9314</v>
      </c>
      <c r="R234" s="3">
        <f>'Compiled data 2000-2015'!$Y5353</f>
        <v>28.8215</v>
      </c>
      <c r="S234" s="3">
        <v>33.506142857142855</v>
      </c>
      <c r="T234" s="3">
        <v>33.583785714285717</v>
      </c>
      <c r="U234" s="3">
        <v>29.258321428571431</v>
      </c>
      <c r="V234" s="3">
        <v>31.178666666666668</v>
      </c>
      <c r="W234" s="3">
        <v>32.03165339924</v>
      </c>
      <c r="X234" s="3">
        <v>27.478276569919998</v>
      </c>
      <c r="Y234" s="3"/>
      <c r="AA234" s="1052">
        <f t="shared" si="15"/>
        <v>24.361999999999998</v>
      </c>
      <c r="AB234" s="1052">
        <f t="shared" si="16"/>
        <v>29.211000000000002</v>
      </c>
      <c r="AC234" s="1052">
        <f t="shared" si="17"/>
        <v>30.430999999999997</v>
      </c>
      <c r="AD234" s="1052">
        <f t="shared" si="18"/>
        <v>33.506142857142855</v>
      </c>
      <c r="AE234" s="1052">
        <f t="shared" si="19"/>
        <v>35.22</v>
      </c>
    </row>
    <row r="235" spans="1:31" x14ac:dyDescent="0.2">
      <c r="A235" s="1045">
        <v>42966</v>
      </c>
      <c r="B235">
        <v>8</v>
      </c>
      <c r="C235">
        <v>19</v>
      </c>
      <c r="D235" s="3">
        <f>'Compiled data 2000-2015'!$Y241</f>
        <v>29.552999999999997</v>
      </c>
      <c r="E235" s="3">
        <f>'Compiled data 2000-2015'!$Y606</f>
        <v>21.301000000000002</v>
      </c>
      <c r="F235" s="3">
        <f>'Compiled data 2000-2015'!$Y971</f>
        <v>26.245999999999999</v>
      </c>
      <c r="G235" s="3">
        <f>'Compiled data 2000-2015'!$Y1336</f>
        <v>28.398999999999997</v>
      </c>
      <c r="H235" s="3">
        <f>'Compiled data 2000-2015'!$Y1702</f>
        <v>29.325000000000003</v>
      </c>
      <c r="I235" s="3">
        <f>'Compiled data 2000-2015'!$Y2067</f>
        <v>32.769999999999996</v>
      </c>
      <c r="J235" s="3">
        <f>'Compiled data 2000-2015'!$Y2432</f>
        <v>32.866999999999997</v>
      </c>
      <c r="K235" s="3">
        <f>'Compiled data 2000-2015'!$Y2797</f>
        <v>36.006</v>
      </c>
      <c r="L235" s="3">
        <f>'Compiled data 2000-2015'!$Y3163</f>
        <v>27.675000000000001</v>
      </c>
      <c r="M235" s="3">
        <f>'Compiled data 2000-2015'!$Y3528</f>
        <v>32.744</v>
      </c>
      <c r="N235" s="3">
        <f>'Compiled data 2000-2015'!$Y3893</f>
        <v>21.93</v>
      </c>
      <c r="O235" s="3">
        <f>'Compiled data 2000-2015'!$Y4258</f>
        <v>35.159999999999997</v>
      </c>
      <c r="P235" s="3">
        <f>'Compiled data 2000-2015'!$Y4624</f>
        <v>32.100300000000004</v>
      </c>
      <c r="Q235" s="3">
        <f>'Compiled data 2000-2015'!$Y4989</f>
        <v>29.23</v>
      </c>
      <c r="R235" s="3">
        <f>'Compiled data 2000-2015'!$Y5354</f>
        <v>27.657</v>
      </c>
      <c r="S235" s="3">
        <v>32.706142857142858</v>
      </c>
      <c r="T235" s="3">
        <v>32.602285714285713</v>
      </c>
      <c r="U235" s="3">
        <v>29.218321428571429</v>
      </c>
      <c r="V235" s="3">
        <v>27.658666666666669</v>
      </c>
      <c r="W235" s="3">
        <v>30.830054023200002</v>
      </c>
      <c r="X235" s="3">
        <v>28.568881036800001</v>
      </c>
      <c r="Y235" s="3"/>
      <c r="AA235" s="1052">
        <f t="shared" si="15"/>
        <v>21.301000000000002</v>
      </c>
      <c r="AB235" s="1052">
        <f t="shared" si="16"/>
        <v>27.675000000000001</v>
      </c>
      <c r="AC235" s="1052">
        <f t="shared" si="17"/>
        <v>29.325000000000003</v>
      </c>
      <c r="AD235" s="1052">
        <f t="shared" si="18"/>
        <v>32.706142857142858</v>
      </c>
      <c r="AE235" s="1052">
        <f t="shared" si="19"/>
        <v>36.006</v>
      </c>
    </row>
    <row r="236" spans="1:31" x14ac:dyDescent="0.2">
      <c r="A236" s="1045">
        <v>42967</v>
      </c>
      <c r="B236">
        <v>8</v>
      </c>
      <c r="C236">
        <v>20</v>
      </c>
      <c r="D236" s="3">
        <f>'Compiled data 2000-2015'!$Y242</f>
        <v>30.521999999999998</v>
      </c>
      <c r="E236" s="3">
        <f>'Compiled data 2000-2015'!$Y607</f>
        <v>31.818999999999996</v>
      </c>
      <c r="F236" s="3">
        <f>'Compiled data 2000-2015'!$Y972</f>
        <v>27.286999999999999</v>
      </c>
      <c r="G236" s="3">
        <f>'Compiled data 2000-2015'!$Y1337</f>
        <v>29.875999999999998</v>
      </c>
      <c r="H236" s="3">
        <f>'Compiled data 2000-2015'!$Y1703</f>
        <v>29.609000000000002</v>
      </c>
      <c r="I236" s="3">
        <f>'Compiled data 2000-2015'!$Y2068</f>
        <v>31.774999999999999</v>
      </c>
      <c r="J236" s="3">
        <f>'Compiled data 2000-2015'!$Y2433</f>
        <v>32.457000000000001</v>
      </c>
      <c r="K236" s="3">
        <f>'Compiled data 2000-2015'!$Y2798</f>
        <v>42.862000000000002</v>
      </c>
      <c r="L236" s="3">
        <f>'Compiled data 2000-2015'!$Y3164</f>
        <v>31.026000000000003</v>
      </c>
      <c r="M236" s="3">
        <f>'Compiled data 2000-2015'!$Y3529</f>
        <v>31.725000000000001</v>
      </c>
      <c r="N236" s="3">
        <f>'Compiled data 2000-2015'!$Y3894</f>
        <v>26.888000000000002</v>
      </c>
      <c r="O236" s="3">
        <f>'Compiled data 2000-2015'!$Y4259</f>
        <v>34.089999999999996</v>
      </c>
      <c r="P236" s="3">
        <f>'Compiled data 2000-2015'!$Y4625</f>
        <v>28.574809999999999</v>
      </c>
      <c r="Q236" s="3">
        <f>'Compiled data 2000-2015'!$Y4990</f>
        <v>30.69</v>
      </c>
      <c r="R236" s="3">
        <f>'Compiled data 2000-2015'!$Y5355</f>
        <v>30.147500000000001</v>
      </c>
      <c r="S236" s="3">
        <v>31.826142857142859</v>
      </c>
      <c r="T236" s="3">
        <v>30.544</v>
      </c>
      <c r="U236" s="3">
        <v>28.948321428571429</v>
      </c>
      <c r="V236" s="3">
        <v>28.468666666666667</v>
      </c>
      <c r="W236" s="3">
        <v>32.173734439040004</v>
      </c>
      <c r="X236" s="3">
        <v>27.576043634700003</v>
      </c>
      <c r="Y236" s="3"/>
      <c r="AA236" s="1052">
        <f t="shared" si="15"/>
        <v>26.888000000000002</v>
      </c>
      <c r="AB236" s="1052">
        <f t="shared" si="16"/>
        <v>28.948321428571429</v>
      </c>
      <c r="AC236" s="1052">
        <f t="shared" si="17"/>
        <v>30.544</v>
      </c>
      <c r="AD236" s="1052">
        <f t="shared" si="18"/>
        <v>31.818999999999996</v>
      </c>
      <c r="AE236" s="1052">
        <f t="shared" si="19"/>
        <v>42.862000000000002</v>
      </c>
    </row>
    <row r="237" spans="1:31" x14ac:dyDescent="0.2">
      <c r="A237" s="1045">
        <v>42968</v>
      </c>
      <c r="B237">
        <v>8</v>
      </c>
      <c r="C237">
        <v>21</v>
      </c>
      <c r="D237" s="3">
        <f>'Compiled data 2000-2015'!$Y243</f>
        <v>33.856000000000002</v>
      </c>
      <c r="E237" s="3">
        <f>'Compiled data 2000-2015'!$Y608</f>
        <v>29.567000000000004</v>
      </c>
      <c r="F237" s="3">
        <f>'Compiled data 2000-2015'!$Y973</f>
        <v>36.835000000000001</v>
      </c>
      <c r="G237" s="3">
        <f>'Compiled data 2000-2015'!$Y1338</f>
        <v>30.346</v>
      </c>
      <c r="H237" s="3">
        <f>'Compiled data 2000-2015'!$Y1704</f>
        <v>28.608000000000001</v>
      </c>
      <c r="I237" s="3">
        <f>'Compiled data 2000-2015'!$Y2069</f>
        <v>30.356000000000002</v>
      </c>
      <c r="J237" s="3">
        <f>'Compiled data 2000-2015'!$Y2434</f>
        <v>33.606999999999999</v>
      </c>
      <c r="K237" s="3">
        <f>'Compiled data 2000-2015'!$Y2799</f>
        <v>39.109000000000002</v>
      </c>
      <c r="L237" s="3">
        <f>'Compiled data 2000-2015'!$Y3165</f>
        <v>26.610999999999997</v>
      </c>
      <c r="M237" s="3">
        <f>'Compiled data 2000-2015'!$Y3530</f>
        <v>30.9</v>
      </c>
      <c r="N237" s="3">
        <f>'Compiled data 2000-2015'!$Y3895</f>
        <v>29.826999999999998</v>
      </c>
      <c r="O237" s="3">
        <f>'Compiled data 2000-2015'!$Y4260</f>
        <v>35.14</v>
      </c>
      <c r="P237" s="3">
        <f>'Compiled data 2000-2015'!$Y4626</f>
        <v>32.218000000000004</v>
      </c>
      <c r="Q237" s="3">
        <f>'Compiled data 2000-2015'!$Y4991</f>
        <v>32.54</v>
      </c>
      <c r="R237" s="3">
        <f>'Compiled data 2000-2015'!$Y5356</f>
        <v>29.500500000000002</v>
      </c>
      <c r="S237" s="3">
        <v>32.736142857142859</v>
      </c>
      <c r="T237" s="3">
        <v>31.173999999999999</v>
      </c>
      <c r="U237" s="3">
        <v>30.038321428571432</v>
      </c>
      <c r="V237" s="3">
        <v>27.843499999999999</v>
      </c>
      <c r="W237" s="3">
        <v>31.971996047920001</v>
      </c>
      <c r="X237" s="3">
        <v>27.286043634700004</v>
      </c>
      <c r="Y237" s="3"/>
      <c r="AA237" s="1052">
        <f t="shared" si="15"/>
        <v>26.610999999999997</v>
      </c>
      <c r="AB237" s="1052">
        <f t="shared" si="16"/>
        <v>29.567000000000004</v>
      </c>
      <c r="AC237" s="1052">
        <f t="shared" si="17"/>
        <v>30.9</v>
      </c>
      <c r="AD237" s="1052">
        <f t="shared" si="18"/>
        <v>32.736142857142859</v>
      </c>
      <c r="AE237" s="1052">
        <f t="shared" si="19"/>
        <v>39.109000000000002</v>
      </c>
    </row>
    <row r="238" spans="1:31" x14ac:dyDescent="0.2">
      <c r="A238" s="1045">
        <v>42969</v>
      </c>
      <c r="B238">
        <v>8</v>
      </c>
      <c r="C238">
        <v>22</v>
      </c>
      <c r="D238" s="3">
        <f>'Compiled data 2000-2015'!$Y244</f>
        <v>32.101999999999997</v>
      </c>
      <c r="E238" s="3">
        <f>'Compiled data 2000-2015'!$Y609</f>
        <v>32.249000000000002</v>
      </c>
      <c r="F238" s="3">
        <f>'Compiled data 2000-2015'!$Y974</f>
        <v>28.506899999999998</v>
      </c>
      <c r="G238" s="3">
        <f>'Compiled data 2000-2015'!$Y1339</f>
        <v>28.728999999999999</v>
      </c>
      <c r="H238" s="3">
        <f>'Compiled data 2000-2015'!$Y1705</f>
        <v>26.54</v>
      </c>
      <c r="I238" s="3">
        <f>'Compiled data 2000-2015'!$Y2070</f>
        <v>32.896000000000001</v>
      </c>
      <c r="J238" s="3">
        <f>'Compiled data 2000-2015'!$Y2435</f>
        <v>31.554000000000002</v>
      </c>
      <c r="K238" s="3">
        <f>'Compiled data 2000-2015'!$Y2800</f>
        <v>35.554000000000002</v>
      </c>
      <c r="L238" s="3">
        <f>'Compiled data 2000-2015'!$Y3166</f>
        <v>26.462</v>
      </c>
      <c r="M238" s="3">
        <f>'Compiled data 2000-2015'!$Y3531</f>
        <v>29.369</v>
      </c>
      <c r="N238" s="3">
        <f>'Compiled data 2000-2015'!$Y3896</f>
        <v>29.602000000000004</v>
      </c>
      <c r="O238" s="3">
        <f>'Compiled data 2000-2015'!$Y4261</f>
        <v>32.57</v>
      </c>
      <c r="P238" s="3">
        <f>'Compiled data 2000-2015'!$Y4627</f>
        <v>32.1629</v>
      </c>
      <c r="Q238" s="3">
        <f>'Compiled data 2000-2015'!$Y4992</f>
        <v>32.71</v>
      </c>
      <c r="R238" s="3">
        <f>'Compiled data 2000-2015'!$Y5357</f>
        <v>31.814</v>
      </c>
      <c r="S238" s="3">
        <v>32.703285714285713</v>
      </c>
      <c r="T238" s="3">
        <v>32.264000000000003</v>
      </c>
      <c r="U238" s="3">
        <v>31.988321428571428</v>
      </c>
      <c r="V238" s="3">
        <v>28.783500000000004</v>
      </c>
      <c r="W238" s="3">
        <v>31.66404231628</v>
      </c>
      <c r="X238" s="3">
        <v>28.284880413840003</v>
      </c>
      <c r="Y238" s="3"/>
      <c r="AA238" s="1052">
        <f t="shared" si="15"/>
        <v>26.462</v>
      </c>
      <c r="AB238" s="1052">
        <f t="shared" si="16"/>
        <v>28.783500000000004</v>
      </c>
      <c r="AC238" s="1052">
        <f t="shared" si="17"/>
        <v>31.814</v>
      </c>
      <c r="AD238" s="1052">
        <f t="shared" si="18"/>
        <v>32.264000000000003</v>
      </c>
      <c r="AE238" s="1052">
        <f t="shared" si="19"/>
        <v>35.554000000000002</v>
      </c>
    </row>
    <row r="239" spans="1:31" x14ac:dyDescent="0.2">
      <c r="A239" s="1045">
        <v>42970</v>
      </c>
      <c r="B239">
        <v>8</v>
      </c>
      <c r="C239">
        <v>23</v>
      </c>
      <c r="D239" s="3">
        <f>'Compiled data 2000-2015'!$Y245</f>
        <v>33.835000000000001</v>
      </c>
      <c r="E239" s="3">
        <f>'Compiled data 2000-2015'!$Y610</f>
        <v>32.181999999999995</v>
      </c>
      <c r="F239" s="3">
        <f>'Compiled data 2000-2015'!$Y975</f>
        <v>27.674999999999997</v>
      </c>
      <c r="G239" s="3">
        <f>'Compiled data 2000-2015'!$Y1340</f>
        <v>29.104999999999997</v>
      </c>
      <c r="H239" s="3">
        <f>'Compiled data 2000-2015'!$Y1706</f>
        <v>28.829000000000001</v>
      </c>
      <c r="I239" s="3">
        <f>'Compiled data 2000-2015'!$Y2071</f>
        <v>32.182000000000002</v>
      </c>
      <c r="J239" s="3">
        <f>'Compiled data 2000-2015'!$Y2436</f>
        <v>33.28</v>
      </c>
      <c r="K239" s="3">
        <f>'Compiled data 2000-2015'!$Y2801</f>
        <v>36.71</v>
      </c>
      <c r="L239" s="3">
        <f>'Compiled data 2000-2015'!$Y3167</f>
        <v>31.622999999999998</v>
      </c>
      <c r="M239" s="3">
        <f>'Compiled data 2000-2015'!$Y3532</f>
        <v>25.317999999999998</v>
      </c>
      <c r="N239" s="3">
        <f>'Compiled data 2000-2015'!$Y3897</f>
        <v>27.550999999999998</v>
      </c>
      <c r="O239" s="3">
        <f>'Compiled data 2000-2015'!$Y4262</f>
        <v>33.950000000000003</v>
      </c>
      <c r="P239" s="3">
        <f>'Compiled data 2000-2015'!$Y4628</f>
        <v>31.483000000000004</v>
      </c>
      <c r="Q239" s="3">
        <f>'Compiled data 2000-2015'!$Y4993</f>
        <v>31.331000000000003</v>
      </c>
      <c r="R239" s="3">
        <f>'Compiled data 2000-2015'!$Y5358</f>
        <v>29.013000000000002</v>
      </c>
      <c r="S239" s="3">
        <v>30.683285714285709</v>
      </c>
      <c r="T239" s="3">
        <v>32.893999999999998</v>
      </c>
      <c r="U239" s="3">
        <v>33.488321428571432</v>
      </c>
      <c r="V239" s="3">
        <v>28.9435</v>
      </c>
      <c r="W239" s="3">
        <v>32.772277192879997</v>
      </c>
      <c r="X239" s="3">
        <v>27.323354802649998</v>
      </c>
      <c r="Y239" s="3"/>
      <c r="AA239" s="1052">
        <f t="shared" si="15"/>
        <v>25.317999999999998</v>
      </c>
      <c r="AB239" s="1052">
        <f t="shared" si="16"/>
        <v>28.9435</v>
      </c>
      <c r="AC239" s="1052">
        <f t="shared" si="17"/>
        <v>31.483000000000004</v>
      </c>
      <c r="AD239" s="1052">
        <f t="shared" si="18"/>
        <v>32.893999999999998</v>
      </c>
      <c r="AE239" s="1052">
        <f t="shared" si="19"/>
        <v>36.71</v>
      </c>
    </row>
    <row r="240" spans="1:31" x14ac:dyDescent="0.2">
      <c r="A240" s="1045">
        <v>42971</v>
      </c>
      <c r="B240">
        <v>8</v>
      </c>
      <c r="C240">
        <v>24</v>
      </c>
      <c r="D240" s="3">
        <f>'Compiled data 2000-2015'!$Y246</f>
        <v>36.201999999999998</v>
      </c>
      <c r="E240" s="3">
        <f>'Compiled data 2000-2015'!$Y611</f>
        <v>32.482999999999997</v>
      </c>
      <c r="F240" s="3">
        <f>'Compiled data 2000-2015'!$Y976</f>
        <v>32.439</v>
      </c>
      <c r="G240" s="3">
        <f>'Compiled data 2000-2015'!$Y1341</f>
        <v>27.740000000000002</v>
      </c>
      <c r="H240" s="3">
        <f>'Compiled data 2000-2015'!$Y1707</f>
        <v>28.827000000000002</v>
      </c>
      <c r="I240" s="3">
        <f>'Compiled data 2000-2015'!$Y2072</f>
        <v>31.58</v>
      </c>
      <c r="J240" s="3">
        <f>'Compiled data 2000-2015'!$Y2437</f>
        <v>33.424999999999997</v>
      </c>
      <c r="K240" s="3">
        <f>'Compiled data 2000-2015'!$Y2802</f>
        <v>35.700000000000003</v>
      </c>
      <c r="L240" s="3">
        <f>'Compiled data 2000-2015'!$Y3168</f>
        <v>26.554000000000002</v>
      </c>
      <c r="M240" s="3">
        <f>'Compiled data 2000-2015'!$Y3533</f>
        <v>26.625</v>
      </c>
      <c r="N240" s="3">
        <f>'Compiled data 2000-2015'!$Y3898</f>
        <v>26.385000000000002</v>
      </c>
      <c r="O240" s="3">
        <f>'Compiled data 2000-2015'!$Y4263</f>
        <v>36.450000000000003</v>
      </c>
      <c r="P240" s="3">
        <f>'Compiled data 2000-2015'!$Y4629</f>
        <v>31.685860000000005</v>
      </c>
      <c r="Q240" s="3">
        <f>'Compiled data 2000-2015'!$Y4994</f>
        <v>31.7637</v>
      </c>
      <c r="R240" s="3">
        <f>'Compiled data 2000-2015'!$Y5359</f>
        <v>28.999499999999998</v>
      </c>
      <c r="S240" s="3">
        <v>32.75328571428571</v>
      </c>
      <c r="T240" s="3">
        <v>32.293999999999997</v>
      </c>
      <c r="U240" s="3">
        <v>32.018321428571426</v>
      </c>
      <c r="V240" s="3">
        <v>27.503499999999999</v>
      </c>
      <c r="W240" s="3">
        <v>30.874768206039999</v>
      </c>
      <c r="X240" s="3">
        <v>27.56335480265</v>
      </c>
      <c r="Y240" s="3"/>
      <c r="AA240" s="1052">
        <f t="shared" si="15"/>
        <v>26.385000000000002</v>
      </c>
      <c r="AB240" s="1052">
        <f t="shared" si="16"/>
        <v>27.740000000000002</v>
      </c>
      <c r="AC240" s="1052">
        <f t="shared" si="17"/>
        <v>31.685860000000005</v>
      </c>
      <c r="AD240" s="1052">
        <f t="shared" si="18"/>
        <v>32.482999999999997</v>
      </c>
      <c r="AE240" s="1052">
        <f t="shared" si="19"/>
        <v>36.450000000000003</v>
      </c>
    </row>
    <row r="241" spans="1:31" x14ac:dyDescent="0.2">
      <c r="A241" s="1045">
        <v>42972</v>
      </c>
      <c r="B241">
        <v>8</v>
      </c>
      <c r="C241">
        <v>25</v>
      </c>
      <c r="D241" s="3">
        <f>'Compiled data 2000-2015'!$Y247</f>
        <v>31.220999999999997</v>
      </c>
      <c r="E241" s="3">
        <f>'Compiled data 2000-2015'!$Y612</f>
        <v>29.078000000000003</v>
      </c>
      <c r="F241" s="3">
        <f>'Compiled data 2000-2015'!$Y977</f>
        <v>23.66</v>
      </c>
      <c r="G241" s="3">
        <f>'Compiled data 2000-2015'!$Y1342</f>
        <v>31.041000000000004</v>
      </c>
      <c r="H241" s="3">
        <f>'Compiled data 2000-2015'!$Y1708</f>
        <v>29.881999999999998</v>
      </c>
      <c r="I241" s="3">
        <f>'Compiled data 2000-2015'!$Y2073</f>
        <v>33.837000000000003</v>
      </c>
      <c r="J241" s="3">
        <f>'Compiled data 2000-2015'!$Y2438</f>
        <v>33.616999999999997</v>
      </c>
      <c r="K241" s="3">
        <f>'Compiled data 2000-2015'!$Y2803</f>
        <v>35.552</v>
      </c>
      <c r="L241" s="3">
        <f>'Compiled data 2000-2015'!$Y3169</f>
        <v>26.338000000000001</v>
      </c>
      <c r="M241" s="3">
        <f>'Compiled data 2000-2015'!$Y3534</f>
        <v>29.972999999999999</v>
      </c>
      <c r="N241" s="3">
        <f>'Compiled data 2000-2015'!$Y3899</f>
        <v>25.365000000000002</v>
      </c>
      <c r="O241" s="3">
        <f>'Compiled data 2000-2015'!$Y4264</f>
        <v>34.770000000000003</v>
      </c>
      <c r="P241" s="3">
        <f>'Compiled data 2000-2015'!$Y4630</f>
        <v>31.180170000000004</v>
      </c>
      <c r="Q241" s="3">
        <f>'Compiled data 2000-2015'!$Y4995</f>
        <v>32.200000000000003</v>
      </c>
      <c r="R241" s="3">
        <f>'Compiled data 2000-2015'!$Y5360</f>
        <v>28.013000000000002</v>
      </c>
      <c r="S241" s="3">
        <v>32.013285714285715</v>
      </c>
      <c r="T241" s="3">
        <v>32.603999999999999</v>
      </c>
      <c r="U241" s="3">
        <v>32.535321428571429</v>
      </c>
      <c r="V241" s="3">
        <v>29.210999999999999</v>
      </c>
      <c r="W241" s="3">
        <v>31.66644238728</v>
      </c>
      <c r="X241" s="3">
        <v>29.043354802649997</v>
      </c>
      <c r="Y241" s="3"/>
      <c r="AA241" s="1052">
        <f t="shared" si="15"/>
        <v>23.66</v>
      </c>
      <c r="AB241" s="1052">
        <f t="shared" si="16"/>
        <v>29.078000000000003</v>
      </c>
      <c r="AC241" s="1052">
        <f t="shared" si="17"/>
        <v>31.180170000000004</v>
      </c>
      <c r="AD241" s="1052">
        <f t="shared" si="18"/>
        <v>32.535321428571429</v>
      </c>
      <c r="AE241" s="1052">
        <f t="shared" si="19"/>
        <v>35.552</v>
      </c>
    </row>
    <row r="242" spans="1:31" x14ac:dyDescent="0.2">
      <c r="A242" s="1045">
        <v>42973</v>
      </c>
      <c r="B242">
        <v>8</v>
      </c>
      <c r="C242">
        <v>26</v>
      </c>
      <c r="D242" s="3">
        <f>'Compiled data 2000-2015'!$Y248</f>
        <v>31.737999999999992</v>
      </c>
      <c r="E242" s="3">
        <f>'Compiled data 2000-2015'!$Y613</f>
        <v>31.637</v>
      </c>
      <c r="F242" s="3">
        <f>'Compiled data 2000-2015'!$Y978</f>
        <v>25.916</v>
      </c>
      <c r="G242" s="3">
        <f>'Compiled data 2000-2015'!$Y1343</f>
        <v>32.352000000000004</v>
      </c>
      <c r="H242" s="3">
        <f>'Compiled data 2000-2015'!$Y1709</f>
        <v>30.880000000000003</v>
      </c>
      <c r="I242" s="3">
        <f>'Compiled data 2000-2015'!$Y2074</f>
        <v>33.93</v>
      </c>
      <c r="J242" s="3">
        <f>'Compiled data 2000-2015'!$Y2439</f>
        <v>33.652999999999999</v>
      </c>
      <c r="K242" s="3">
        <f>'Compiled data 2000-2015'!$Y2804</f>
        <v>35.677</v>
      </c>
      <c r="L242" s="3">
        <f>'Compiled data 2000-2015'!$Y3170</f>
        <v>26.271000000000001</v>
      </c>
      <c r="M242" s="3">
        <f>'Compiled data 2000-2015'!$Y3535</f>
        <v>30.594000000000001</v>
      </c>
      <c r="N242" s="3">
        <f>'Compiled data 2000-2015'!$Y3900</f>
        <v>27.256</v>
      </c>
      <c r="O242" s="3">
        <f>'Compiled data 2000-2015'!$Y4265</f>
        <v>31.46</v>
      </c>
      <c r="P242" s="3">
        <f>'Compiled data 2000-2015'!$Y4631</f>
        <v>32.97</v>
      </c>
      <c r="Q242" s="3">
        <f>'Compiled data 2000-2015'!$Y4996</f>
        <v>30.902000000000001</v>
      </c>
      <c r="R242" s="3">
        <f>'Compiled data 2000-2015'!$Y5361</f>
        <v>28.819000000000003</v>
      </c>
      <c r="S242" s="3">
        <v>31.743285714285712</v>
      </c>
      <c r="T242" s="3">
        <v>33.283999999999999</v>
      </c>
      <c r="U242" s="3">
        <v>32.141321428571423</v>
      </c>
      <c r="V242" s="3">
        <v>28.620999999999999</v>
      </c>
      <c r="W242" s="3">
        <v>31.399561764120001</v>
      </c>
      <c r="X242" s="3">
        <v>31.043354802649997</v>
      </c>
      <c r="Y242" s="3"/>
      <c r="AA242" s="1052">
        <f t="shared" si="15"/>
        <v>25.916</v>
      </c>
      <c r="AB242" s="1052">
        <f t="shared" si="16"/>
        <v>30.594000000000001</v>
      </c>
      <c r="AC242" s="1052">
        <f t="shared" si="17"/>
        <v>31.46</v>
      </c>
      <c r="AD242" s="1052">
        <f t="shared" si="18"/>
        <v>32.352000000000004</v>
      </c>
      <c r="AE242" s="1052">
        <f t="shared" si="19"/>
        <v>35.677</v>
      </c>
    </row>
    <row r="243" spans="1:31" x14ac:dyDescent="0.2">
      <c r="A243" s="1045">
        <v>42974</v>
      </c>
      <c r="B243">
        <v>8</v>
      </c>
      <c r="C243">
        <v>27</v>
      </c>
      <c r="D243" s="3">
        <f>'Compiled data 2000-2015'!$Y249</f>
        <v>29.716999999999999</v>
      </c>
      <c r="E243" s="3">
        <f>'Compiled data 2000-2015'!$Y614</f>
        <v>32.730999999999995</v>
      </c>
      <c r="F243" s="3">
        <f>'Compiled data 2000-2015'!$Y979</f>
        <v>23.829000000000001</v>
      </c>
      <c r="G243" s="3">
        <f>'Compiled data 2000-2015'!$Y1344</f>
        <v>33.998000000000005</v>
      </c>
      <c r="H243" s="3">
        <f>'Compiled data 2000-2015'!$Y1710</f>
        <v>30.742000000000001</v>
      </c>
      <c r="I243" s="3">
        <f>'Compiled data 2000-2015'!$Y2075</f>
        <v>33.58</v>
      </c>
      <c r="J243" s="3">
        <f>'Compiled data 2000-2015'!$Y2440</f>
        <v>33.619</v>
      </c>
      <c r="K243" s="3">
        <f>'Compiled data 2000-2015'!$Y2805</f>
        <v>34.58</v>
      </c>
      <c r="L243" s="3">
        <f>'Compiled data 2000-2015'!$Y3171</f>
        <v>27.797000000000001</v>
      </c>
      <c r="M243" s="3">
        <f>'Compiled data 2000-2015'!$Y3536</f>
        <v>30.109000000000002</v>
      </c>
      <c r="N243" s="3">
        <f>'Compiled data 2000-2015'!$Y3901</f>
        <v>31.14</v>
      </c>
      <c r="O243" s="3">
        <f>'Compiled data 2000-2015'!$Y4266</f>
        <v>29.75</v>
      </c>
      <c r="P243" s="3">
        <f>'Compiled data 2000-2015'!$Y4632</f>
        <v>28.301120000000004</v>
      </c>
      <c r="Q243" s="3">
        <f>'Compiled data 2000-2015'!$Y4997</f>
        <v>32.76</v>
      </c>
      <c r="R243" s="3">
        <f>'Compiled data 2000-2015'!$Y5362</f>
        <v>29.758499999999998</v>
      </c>
      <c r="S243" s="3">
        <v>32.663285714285713</v>
      </c>
      <c r="T243" s="3">
        <v>34.966090909000002</v>
      </c>
      <c r="U243" s="3">
        <v>31.218321428571432</v>
      </c>
      <c r="V243" s="3">
        <v>29.271000000000001</v>
      </c>
      <c r="W243" s="3">
        <v>31.971491738280001</v>
      </c>
      <c r="X243" s="3">
        <v>30.272177419280002</v>
      </c>
      <c r="Y243" s="3"/>
      <c r="Z243" s="1046"/>
      <c r="AA243" s="1052">
        <f t="shared" si="15"/>
        <v>23.829000000000001</v>
      </c>
      <c r="AB243" s="1052">
        <f t="shared" si="16"/>
        <v>29.75</v>
      </c>
      <c r="AC243" s="1052">
        <f t="shared" si="17"/>
        <v>31.14</v>
      </c>
      <c r="AD243" s="1052">
        <f t="shared" si="18"/>
        <v>32.76</v>
      </c>
      <c r="AE243" s="1052">
        <f t="shared" si="19"/>
        <v>34.966090909000002</v>
      </c>
    </row>
    <row r="244" spans="1:31" x14ac:dyDescent="0.2">
      <c r="A244" s="1045">
        <v>42975</v>
      </c>
      <c r="B244">
        <v>8</v>
      </c>
      <c r="C244">
        <v>28</v>
      </c>
      <c r="D244" s="3">
        <f>'Compiled data 2000-2015'!$Y250</f>
        <v>32.07</v>
      </c>
      <c r="E244" s="3">
        <f>'Compiled data 2000-2015'!$Y615</f>
        <v>30.071000000000002</v>
      </c>
      <c r="F244" s="3">
        <f>'Compiled data 2000-2015'!$Y980</f>
        <v>26.46</v>
      </c>
      <c r="G244" s="3">
        <f>'Compiled data 2000-2015'!$Y1345</f>
        <v>33.605000000000004</v>
      </c>
      <c r="H244" s="3">
        <f>'Compiled data 2000-2015'!$Y1711</f>
        <v>30.352</v>
      </c>
      <c r="I244" s="3">
        <f>'Compiled data 2000-2015'!$Y2076</f>
        <v>29.83</v>
      </c>
      <c r="J244" s="3">
        <f>'Compiled data 2000-2015'!$Y2441</f>
        <v>34.299999999999997</v>
      </c>
      <c r="K244" s="3">
        <f>'Compiled data 2000-2015'!$Y2806</f>
        <v>35.945</v>
      </c>
      <c r="L244" s="3">
        <f>'Compiled data 2000-2015'!$Y3172</f>
        <v>26.351999999999997</v>
      </c>
      <c r="M244" s="3">
        <f>'Compiled data 2000-2015'!$Y3537</f>
        <v>29.02</v>
      </c>
      <c r="N244" s="3">
        <f>'Compiled data 2000-2015'!$Y3902</f>
        <v>29.88</v>
      </c>
      <c r="O244" s="3">
        <f>'Compiled data 2000-2015'!$Y4267</f>
        <v>33.020000000000003</v>
      </c>
      <c r="P244" s="3">
        <f>'Compiled data 2000-2015'!$Y4633</f>
        <v>33.799300000000002</v>
      </c>
      <c r="Q244" s="3">
        <f>'Compiled data 2000-2015'!$Y4998</f>
        <v>32.391399999999997</v>
      </c>
      <c r="R244" s="3">
        <f>'Compiled data 2000-2015'!$Y5363</f>
        <v>30.795999999999999</v>
      </c>
      <c r="S244" s="3">
        <v>33.443285714285707</v>
      </c>
      <c r="T244" s="3">
        <v>31.686090909000001</v>
      </c>
      <c r="U244" s="3">
        <v>30.438321428571427</v>
      </c>
      <c r="V244" s="3">
        <v>31.179000000000002</v>
      </c>
      <c r="W244" s="3">
        <v>31.652760516200001</v>
      </c>
      <c r="X244" s="3">
        <v>30.88527916592</v>
      </c>
      <c r="Y244" s="3"/>
      <c r="AA244" s="1052">
        <f t="shared" si="15"/>
        <v>26.351999999999997</v>
      </c>
      <c r="AB244" s="1052">
        <f t="shared" si="16"/>
        <v>30.071000000000002</v>
      </c>
      <c r="AC244" s="1052">
        <f t="shared" si="17"/>
        <v>31.179000000000002</v>
      </c>
      <c r="AD244" s="1052">
        <f t="shared" si="18"/>
        <v>33.020000000000003</v>
      </c>
      <c r="AE244" s="1052">
        <f t="shared" si="19"/>
        <v>35.945</v>
      </c>
    </row>
    <row r="245" spans="1:31" x14ac:dyDescent="0.2">
      <c r="A245" s="1045">
        <v>42976</v>
      </c>
      <c r="B245">
        <v>8</v>
      </c>
      <c r="C245">
        <v>29</v>
      </c>
      <c r="D245" s="3">
        <f>'Compiled data 2000-2015'!$Y251</f>
        <v>28.657999999999998</v>
      </c>
      <c r="E245" s="3">
        <f>'Compiled data 2000-2015'!$Y616</f>
        <v>31.385000000000002</v>
      </c>
      <c r="F245" s="3">
        <f>'Compiled data 2000-2015'!$Y981</f>
        <v>24.352999999999998</v>
      </c>
      <c r="G245" s="3">
        <f>'Compiled data 2000-2015'!$Y1346</f>
        <v>35.879000000000005</v>
      </c>
      <c r="H245" s="3">
        <f>'Compiled data 2000-2015'!$Y1712</f>
        <v>27.655999999999999</v>
      </c>
      <c r="I245" s="3">
        <f>'Compiled data 2000-2015'!$Y2077</f>
        <v>33.754999999999995</v>
      </c>
      <c r="J245" s="3">
        <f>'Compiled data 2000-2015'!$Y2442</f>
        <v>34.765000000000001</v>
      </c>
      <c r="K245" s="3">
        <f>'Compiled data 2000-2015'!$Y2807</f>
        <v>37.037999999999997</v>
      </c>
      <c r="L245" s="3">
        <f>'Compiled data 2000-2015'!$Y3173</f>
        <v>26.948</v>
      </c>
      <c r="M245" s="3">
        <f>'Compiled data 2000-2015'!$Y3538</f>
        <v>28.402999999999999</v>
      </c>
      <c r="N245" s="3">
        <f>'Compiled data 2000-2015'!$Y3903</f>
        <v>30.61</v>
      </c>
      <c r="O245" s="3">
        <f>'Compiled data 2000-2015'!$Y4268</f>
        <v>32.339999999999996</v>
      </c>
      <c r="P245" s="3">
        <f>'Compiled data 2000-2015'!$Y4634</f>
        <v>33.5349</v>
      </c>
      <c r="Q245" s="3">
        <f>'Compiled data 2000-2015'!$Y4999</f>
        <v>34.117100000000001</v>
      </c>
      <c r="R245" s="3">
        <f>'Compiled data 2000-2015'!$Y5364</f>
        <v>31.133000000000003</v>
      </c>
      <c r="S245" s="3">
        <v>33.71257142857143</v>
      </c>
      <c r="T245" s="3">
        <v>33.236090909000005</v>
      </c>
      <c r="U245" s="3">
        <v>30.192321428571429</v>
      </c>
      <c r="V245" s="3">
        <v>32.838999999999999</v>
      </c>
      <c r="W245" s="3">
        <v>31.772770907200002</v>
      </c>
      <c r="X245" s="3">
        <v>30.53194773852</v>
      </c>
      <c r="Y245" s="3"/>
      <c r="AA245" s="1052">
        <f t="shared" si="15"/>
        <v>24.352999999999998</v>
      </c>
      <c r="AB245" s="1052">
        <f t="shared" si="16"/>
        <v>30.192321428571429</v>
      </c>
      <c r="AC245" s="1052">
        <f t="shared" si="17"/>
        <v>31.772770907200002</v>
      </c>
      <c r="AD245" s="1052">
        <f t="shared" si="18"/>
        <v>33.71257142857143</v>
      </c>
      <c r="AE245" s="1052">
        <f t="shared" si="19"/>
        <v>37.037999999999997</v>
      </c>
    </row>
    <row r="246" spans="1:31" x14ac:dyDescent="0.2">
      <c r="A246" s="1045">
        <v>42977</v>
      </c>
      <c r="B246">
        <v>8</v>
      </c>
      <c r="C246">
        <v>30</v>
      </c>
      <c r="D246" s="3">
        <f>'Compiled data 2000-2015'!$Y252</f>
        <v>29.675999999999998</v>
      </c>
      <c r="E246" s="3">
        <f>'Compiled data 2000-2015'!$Y617</f>
        <v>30.555999999999997</v>
      </c>
      <c r="F246" s="3">
        <f>'Compiled data 2000-2015'!$Y982</f>
        <v>24.121000000000002</v>
      </c>
      <c r="G246" s="3">
        <f>'Compiled data 2000-2015'!$Y1347</f>
        <v>33.152999999999999</v>
      </c>
      <c r="H246" s="3">
        <f>'Compiled data 2000-2015'!$Y1713</f>
        <v>28.674000000000003</v>
      </c>
      <c r="I246" s="3">
        <f>'Compiled data 2000-2015'!$Y2078</f>
        <v>35.144999999999996</v>
      </c>
      <c r="J246" s="3">
        <f>'Compiled data 2000-2015'!$Y2443</f>
        <v>33.058</v>
      </c>
      <c r="K246" s="3">
        <f>'Compiled data 2000-2015'!$Y2808</f>
        <v>36.917999999999999</v>
      </c>
      <c r="L246" s="3">
        <f>'Compiled data 2000-2015'!$Y3174</f>
        <v>27.905999999999999</v>
      </c>
      <c r="M246" s="3">
        <f>'Compiled data 2000-2015'!$Y3539</f>
        <v>28.344000000000001</v>
      </c>
      <c r="N246" s="3">
        <f>'Compiled data 2000-2015'!$Y3904</f>
        <v>31.3</v>
      </c>
      <c r="O246" s="3">
        <f>'Compiled data 2000-2015'!$Y4269</f>
        <v>32.24</v>
      </c>
      <c r="P246" s="3">
        <f>'Compiled data 2000-2015'!$Y4635</f>
        <v>33.893700000000003</v>
      </c>
      <c r="Q246" s="3">
        <f>'Compiled data 2000-2015'!$Y5000</f>
        <v>33.8337</v>
      </c>
      <c r="R246" s="3">
        <f>'Compiled data 2000-2015'!$Y5365</f>
        <v>28.799000000000003</v>
      </c>
      <c r="S246" s="3">
        <v>30.35257142857143</v>
      </c>
      <c r="T246" s="3">
        <v>35.226090909</v>
      </c>
      <c r="U246" s="3">
        <v>29.775821428571433</v>
      </c>
      <c r="V246" s="3">
        <v>31.138999999999999</v>
      </c>
      <c r="W246" s="3">
        <v>32.438081711839999</v>
      </c>
      <c r="X246" s="3">
        <v>30.16284280192</v>
      </c>
      <c r="Y246" s="3"/>
      <c r="AA246" s="1052">
        <f t="shared" si="15"/>
        <v>24.121000000000002</v>
      </c>
      <c r="AB246" s="1052">
        <f t="shared" si="16"/>
        <v>29.675999999999998</v>
      </c>
      <c r="AC246" s="1052">
        <f t="shared" si="17"/>
        <v>31.138999999999999</v>
      </c>
      <c r="AD246" s="1052">
        <f t="shared" si="18"/>
        <v>33.152999999999999</v>
      </c>
      <c r="AE246" s="1052">
        <f t="shared" si="19"/>
        <v>36.917999999999999</v>
      </c>
    </row>
    <row r="247" spans="1:31" x14ac:dyDescent="0.2">
      <c r="A247" s="1045">
        <v>42978</v>
      </c>
      <c r="B247">
        <v>8</v>
      </c>
      <c r="C247">
        <v>31</v>
      </c>
      <c r="D247" s="3">
        <f>'Compiled data 2000-2015'!$Y253</f>
        <v>32.045000000000002</v>
      </c>
      <c r="E247" s="3">
        <f>'Compiled data 2000-2015'!$Y618</f>
        <v>31.122</v>
      </c>
      <c r="F247" s="3">
        <f>'Compiled data 2000-2015'!$Y983</f>
        <v>24.121000000000002</v>
      </c>
      <c r="G247" s="3">
        <f>'Compiled data 2000-2015'!$Y1348</f>
        <v>27.25</v>
      </c>
      <c r="H247" s="3">
        <f>'Compiled data 2000-2015'!$Y1714</f>
        <v>28.079000000000001</v>
      </c>
      <c r="I247" s="3">
        <f>'Compiled data 2000-2015'!$Y2079</f>
        <v>34.760999999999996</v>
      </c>
      <c r="J247" s="3">
        <f>'Compiled data 2000-2015'!$Y2444</f>
        <v>28.22</v>
      </c>
      <c r="K247" s="3">
        <f>'Compiled data 2000-2015'!$Y2809</f>
        <v>35.130000000000003</v>
      </c>
      <c r="L247" s="3">
        <f>'Compiled data 2000-2015'!$Y3175</f>
        <v>24.830000000000002</v>
      </c>
      <c r="M247" s="3">
        <f>'Compiled data 2000-2015'!$Y3540</f>
        <v>25.847999999999999</v>
      </c>
      <c r="N247" s="3">
        <f>'Compiled data 2000-2015'!$Y3905</f>
        <v>31.4</v>
      </c>
      <c r="O247" s="3">
        <f>'Compiled data 2000-2015'!$Y4270</f>
        <v>31.709999999999997</v>
      </c>
      <c r="P247" s="3">
        <f>'Compiled data 2000-2015'!$Y4636</f>
        <v>33.280770000000004</v>
      </c>
      <c r="Q247" s="3">
        <f>'Compiled data 2000-2015'!$Y5001</f>
        <v>33.129199999999997</v>
      </c>
      <c r="R247" s="3">
        <f>'Compiled data 2000-2015'!$Y5366</f>
        <v>28.026</v>
      </c>
      <c r="S247" s="3">
        <v>28.662571428571432</v>
      </c>
      <c r="T247" s="3">
        <v>34.256090909000001</v>
      </c>
      <c r="U247" s="3">
        <v>30.731821428571433</v>
      </c>
      <c r="V247" s="3">
        <v>32.2027</v>
      </c>
      <c r="W247" s="3">
        <v>31.358806231599999</v>
      </c>
      <c r="X247" s="3">
        <v>29.769659010879998</v>
      </c>
      <c r="Y247" s="3"/>
      <c r="AA247" s="1052">
        <f t="shared" si="15"/>
        <v>24.121000000000002</v>
      </c>
      <c r="AB247" s="1052">
        <f t="shared" si="16"/>
        <v>28.079000000000001</v>
      </c>
      <c r="AC247" s="1052">
        <f t="shared" si="17"/>
        <v>31.122</v>
      </c>
      <c r="AD247" s="1052">
        <f t="shared" si="18"/>
        <v>32.2027</v>
      </c>
      <c r="AE247" s="1052">
        <f t="shared" si="19"/>
        <v>35.130000000000003</v>
      </c>
    </row>
    <row r="248" spans="1:31" x14ac:dyDescent="0.2">
      <c r="A248" s="1045">
        <v>42979</v>
      </c>
      <c r="B248">
        <v>9</v>
      </c>
      <c r="C248">
        <v>1</v>
      </c>
      <c r="D248" s="3">
        <f>'Compiled data 2000-2015'!$Y254</f>
        <v>31.045999999999999</v>
      </c>
      <c r="E248" s="3">
        <f>'Compiled data 2000-2015'!$Y619</f>
        <v>25.65</v>
      </c>
      <c r="F248" s="3">
        <f>'Compiled data 2000-2015'!$Y984</f>
        <v>20.62</v>
      </c>
      <c r="G248" s="3">
        <f>'Compiled data 2000-2015'!$Y1349</f>
        <v>30.012</v>
      </c>
      <c r="H248" s="3">
        <f>'Compiled data 2000-2015'!$Y1715</f>
        <v>27.741</v>
      </c>
      <c r="I248" s="3">
        <f>'Compiled data 2000-2015'!$Y2080</f>
        <v>35.942</v>
      </c>
      <c r="J248" s="3">
        <f>'Compiled data 2000-2015'!$Y2445</f>
        <v>27.164000000000001</v>
      </c>
      <c r="K248" s="3">
        <f>'Compiled data 2000-2015'!$Y2810</f>
        <v>35.292000000000002</v>
      </c>
      <c r="L248" s="3">
        <f>'Compiled data 2000-2015'!$Y3176</f>
        <v>23.73</v>
      </c>
      <c r="M248" s="3">
        <f>'Compiled data 2000-2015'!$Y3541</f>
        <v>27.71</v>
      </c>
      <c r="N248" s="3">
        <f>'Compiled data 2000-2015'!$Y3906</f>
        <v>35.08</v>
      </c>
      <c r="O248" s="3">
        <f>'Compiled data 2000-2015'!$Y4271</f>
        <v>32.19</v>
      </c>
      <c r="P248" s="3">
        <f>'Compiled data 2000-2015'!$Y4637</f>
        <v>33.643039999999999</v>
      </c>
      <c r="Q248" s="3">
        <f>'Compiled data 2000-2015'!$Y5002</f>
        <v>31.476500000000001</v>
      </c>
      <c r="R248" s="3">
        <f>'Compiled data 2000-2015'!$Y5367</f>
        <v>28.27</v>
      </c>
      <c r="S248" s="3">
        <v>29.292571428571428</v>
      </c>
      <c r="T248" s="3">
        <v>31.016090909000003</v>
      </c>
      <c r="U248" s="3">
        <v>27.958321428571427</v>
      </c>
      <c r="V248" s="3">
        <v>28.7255</v>
      </c>
      <c r="W248" s="3">
        <v>31.779943372800002</v>
      </c>
      <c r="X248" s="3">
        <v>31.462711063039997</v>
      </c>
      <c r="Y248" s="3"/>
      <c r="AA248" s="1052">
        <f t="shared" si="15"/>
        <v>20.62</v>
      </c>
      <c r="AB248" s="1052">
        <f t="shared" si="16"/>
        <v>27.741</v>
      </c>
      <c r="AC248" s="1052">
        <f t="shared" si="17"/>
        <v>30.012</v>
      </c>
      <c r="AD248" s="1052">
        <f t="shared" si="18"/>
        <v>31.779943372800002</v>
      </c>
      <c r="AE248" s="1052">
        <f t="shared" si="19"/>
        <v>35.942</v>
      </c>
    </row>
    <row r="249" spans="1:31" x14ac:dyDescent="0.2">
      <c r="A249" s="1045">
        <v>42980</v>
      </c>
      <c r="B249">
        <v>9</v>
      </c>
      <c r="C249">
        <v>2</v>
      </c>
      <c r="D249" s="3">
        <f>'Compiled data 2000-2015'!$Y255</f>
        <v>27.036000000000001</v>
      </c>
      <c r="E249" s="3">
        <f>'Compiled data 2000-2015'!$Y620</f>
        <v>26.064</v>
      </c>
      <c r="F249" s="3">
        <f>'Compiled data 2000-2015'!$Y985</f>
        <v>22.356999999999999</v>
      </c>
      <c r="G249" s="3">
        <f>'Compiled data 2000-2015'!$Y1350</f>
        <v>30.778999999999996</v>
      </c>
      <c r="H249" s="3">
        <f>'Compiled data 2000-2015'!$Y1716</f>
        <v>28.942999999999998</v>
      </c>
      <c r="I249" s="3">
        <f>'Compiled data 2000-2015'!$Y2081</f>
        <v>33.771999999999998</v>
      </c>
      <c r="J249" s="3">
        <f>'Compiled data 2000-2015'!$Y2446</f>
        <v>28.432000000000002</v>
      </c>
      <c r="K249" s="3">
        <f>'Compiled data 2000-2015'!$Y2811</f>
        <v>34.28</v>
      </c>
      <c r="L249" s="3">
        <f>'Compiled data 2000-2015'!$Y3177</f>
        <v>27.151</v>
      </c>
      <c r="M249" s="3">
        <f>'Compiled data 2000-2015'!$Y3542</f>
        <v>29.042000000000002</v>
      </c>
      <c r="N249" s="3">
        <f>'Compiled data 2000-2015'!$Y3907</f>
        <v>35.159999999999997</v>
      </c>
      <c r="O249" s="3">
        <f>'Compiled data 2000-2015'!$Y4272</f>
        <v>33.300000000000004</v>
      </c>
      <c r="P249" s="3">
        <f>'Compiled data 2000-2015'!$Y4638</f>
        <v>34.497199999999999</v>
      </c>
      <c r="Q249" s="3">
        <f>'Compiled data 2000-2015'!$Y5003</f>
        <v>28.97</v>
      </c>
      <c r="R249" s="3">
        <f>'Compiled data 2000-2015'!$Y5368</f>
        <v>32.64</v>
      </c>
      <c r="S249" s="3">
        <v>31.932571428571428</v>
      </c>
      <c r="T249" s="3">
        <v>28.986090909000001</v>
      </c>
      <c r="U249" s="3">
        <v>25.995000000000005</v>
      </c>
      <c r="V249" s="3">
        <v>27.479000000000003</v>
      </c>
      <c r="W249" s="3">
        <v>30.62124815316</v>
      </c>
      <c r="X249" s="3">
        <v>29.551182126480001</v>
      </c>
      <c r="Y249" s="3"/>
      <c r="AA249" s="1052">
        <f t="shared" si="15"/>
        <v>22.356999999999999</v>
      </c>
      <c r="AB249" s="1052">
        <f t="shared" si="16"/>
        <v>27.479000000000003</v>
      </c>
      <c r="AC249" s="1052">
        <f t="shared" si="17"/>
        <v>29.042000000000002</v>
      </c>
      <c r="AD249" s="1052">
        <f t="shared" si="18"/>
        <v>32.64</v>
      </c>
      <c r="AE249" s="1052">
        <f t="shared" si="19"/>
        <v>35.159999999999997</v>
      </c>
    </row>
    <row r="250" spans="1:31" x14ac:dyDescent="0.2">
      <c r="A250" s="1045">
        <v>42981</v>
      </c>
      <c r="B250">
        <v>9</v>
      </c>
      <c r="C250">
        <v>3</v>
      </c>
      <c r="D250" s="3">
        <f>'Compiled data 2000-2015'!$Y256</f>
        <v>26.911000000000001</v>
      </c>
      <c r="E250" s="3">
        <f>'Compiled data 2000-2015'!$Y621</f>
        <v>27.082000000000004</v>
      </c>
      <c r="F250" s="3">
        <f>'Compiled data 2000-2015'!$Y986</f>
        <v>24.152000000000001</v>
      </c>
      <c r="G250" s="3">
        <f>'Compiled data 2000-2015'!$Y1351</f>
        <v>32.933999999999997</v>
      </c>
      <c r="H250" s="3">
        <f>'Compiled data 2000-2015'!$Y1717</f>
        <v>27.707999999999998</v>
      </c>
      <c r="I250" s="3">
        <f>'Compiled data 2000-2015'!$Y2082</f>
        <v>35.336999999999996</v>
      </c>
      <c r="J250" s="3">
        <f>'Compiled data 2000-2015'!$Y2447</f>
        <v>26.995000000000001</v>
      </c>
      <c r="K250" s="3">
        <f>'Compiled data 2000-2015'!$Y2812</f>
        <v>35.150999999999996</v>
      </c>
      <c r="L250" s="3">
        <f>'Compiled data 2000-2015'!$Y3178</f>
        <v>30.784999999999997</v>
      </c>
      <c r="M250" s="3">
        <f>'Compiled data 2000-2015'!$Y3543</f>
        <v>26.819000000000003</v>
      </c>
      <c r="N250" s="3">
        <f>'Compiled data 2000-2015'!$Y3908</f>
        <v>32.67</v>
      </c>
      <c r="O250" s="3">
        <f>'Compiled data 2000-2015'!$Y4273</f>
        <v>32.75</v>
      </c>
      <c r="P250" s="3">
        <f>'Compiled data 2000-2015'!$Y4639</f>
        <v>28.485440000000004</v>
      </c>
      <c r="Q250" s="3">
        <f>'Compiled data 2000-2015'!$Y5004</f>
        <v>33.229999999999997</v>
      </c>
      <c r="R250" s="3">
        <f>'Compiled data 2000-2015'!$Y5369</f>
        <v>31.35</v>
      </c>
      <c r="S250" s="3">
        <v>29.932571428571428</v>
      </c>
      <c r="T250" s="3">
        <v>28.036090909000002</v>
      </c>
      <c r="U250" s="3">
        <v>26.795000000000002</v>
      </c>
      <c r="V250" s="3">
        <v>28.869000000000003</v>
      </c>
      <c r="W250" s="3">
        <v>32.274078542960005</v>
      </c>
      <c r="X250" s="3">
        <v>27.768664101720002</v>
      </c>
      <c r="Y250" s="3"/>
      <c r="AA250" s="1052">
        <f t="shared" si="15"/>
        <v>24.152000000000001</v>
      </c>
      <c r="AB250" s="1052">
        <f t="shared" si="16"/>
        <v>27.082000000000004</v>
      </c>
      <c r="AC250" s="1052">
        <f t="shared" si="17"/>
        <v>28.869000000000003</v>
      </c>
      <c r="AD250" s="1052">
        <f t="shared" si="18"/>
        <v>32.67</v>
      </c>
      <c r="AE250" s="1052">
        <f t="shared" si="19"/>
        <v>35.336999999999996</v>
      </c>
    </row>
    <row r="251" spans="1:31" x14ac:dyDescent="0.2">
      <c r="A251" s="1045">
        <v>42982</v>
      </c>
      <c r="B251">
        <v>9</v>
      </c>
      <c r="C251">
        <v>4</v>
      </c>
      <c r="D251" s="3">
        <f>'Compiled data 2000-2015'!$Y257</f>
        <v>28.294</v>
      </c>
      <c r="E251" s="3">
        <f>'Compiled data 2000-2015'!$Y622</f>
        <v>30.538000000000004</v>
      </c>
      <c r="F251" s="3">
        <f>'Compiled data 2000-2015'!$Y987</f>
        <v>28.233000000000001</v>
      </c>
      <c r="G251" s="3">
        <f>'Compiled data 2000-2015'!$Y1352</f>
        <v>29.855</v>
      </c>
      <c r="H251" s="3">
        <f>'Compiled data 2000-2015'!$Y1718</f>
        <v>27.143000000000001</v>
      </c>
      <c r="I251" s="3">
        <f>'Compiled data 2000-2015'!$Y2083</f>
        <v>31.356999999999999</v>
      </c>
      <c r="J251" s="3">
        <f>'Compiled data 2000-2015'!$Y2448</f>
        <v>28.903999999999996</v>
      </c>
      <c r="K251" s="3">
        <f>'Compiled data 2000-2015'!$Y2813</f>
        <v>35.866</v>
      </c>
      <c r="L251" s="3">
        <f>'Compiled data 2000-2015'!$Y3179</f>
        <v>26.771000000000001</v>
      </c>
      <c r="M251" s="3">
        <f>'Compiled data 2000-2015'!$Y3544</f>
        <v>27.529999999999998</v>
      </c>
      <c r="N251" s="3">
        <f>'Compiled data 2000-2015'!$Y3909</f>
        <v>30.45</v>
      </c>
      <c r="O251" s="3">
        <f>'Compiled data 2000-2015'!$Y4274</f>
        <v>31.61</v>
      </c>
      <c r="P251" s="3">
        <f>'Compiled data 2000-2015'!$Y4640</f>
        <v>31.892800000000001</v>
      </c>
      <c r="Q251" s="3">
        <f>'Compiled data 2000-2015'!$Y5005</f>
        <v>31.62</v>
      </c>
      <c r="R251" s="3">
        <f>'Compiled data 2000-2015'!$Y5370</f>
        <v>28.78</v>
      </c>
      <c r="S251" s="3">
        <v>29.932571428571428</v>
      </c>
      <c r="T251" s="3">
        <v>27.456090909000004</v>
      </c>
      <c r="U251" s="3">
        <v>27.635000000000002</v>
      </c>
      <c r="V251" s="3">
        <v>31.779</v>
      </c>
      <c r="W251" s="3">
        <v>32.02968602248</v>
      </c>
      <c r="X251" s="3">
        <v>26.32541153076</v>
      </c>
      <c r="Y251" s="3"/>
      <c r="AA251" s="1052">
        <f t="shared" si="15"/>
        <v>26.32541153076</v>
      </c>
      <c r="AB251" s="1052">
        <f t="shared" si="16"/>
        <v>27.635000000000002</v>
      </c>
      <c r="AC251" s="1052">
        <f t="shared" si="17"/>
        <v>29.855</v>
      </c>
      <c r="AD251" s="1052">
        <f t="shared" si="18"/>
        <v>31.61</v>
      </c>
      <c r="AE251" s="1052">
        <f t="shared" si="19"/>
        <v>35.866</v>
      </c>
    </row>
    <row r="252" spans="1:31" x14ac:dyDescent="0.2">
      <c r="A252" s="1045">
        <v>42983</v>
      </c>
      <c r="B252">
        <v>9</v>
      </c>
      <c r="C252">
        <v>5</v>
      </c>
      <c r="D252" s="3">
        <f>'Compiled data 2000-2015'!$Y258</f>
        <v>28.564</v>
      </c>
      <c r="E252" s="3">
        <f>'Compiled data 2000-2015'!$Y623</f>
        <v>32.134999999999998</v>
      </c>
      <c r="F252" s="3">
        <f>'Compiled data 2000-2015'!$Y988</f>
        <v>28.754999999999999</v>
      </c>
      <c r="G252" s="3">
        <f>'Compiled data 2000-2015'!$Y1353</f>
        <v>28.671999999999997</v>
      </c>
      <c r="H252" s="3">
        <f>'Compiled data 2000-2015'!$Y1719</f>
        <v>26.3</v>
      </c>
      <c r="I252" s="3">
        <f>'Compiled data 2000-2015'!$Y2084</f>
        <v>31.777999999999999</v>
      </c>
      <c r="J252" s="3">
        <f>'Compiled data 2000-2015'!$Y2449</f>
        <v>25.996000000000002</v>
      </c>
      <c r="K252" s="3">
        <f>'Compiled data 2000-2015'!$Y2814</f>
        <v>37.737000000000002</v>
      </c>
      <c r="L252" s="3">
        <f>'Compiled data 2000-2015'!$Y3180</f>
        <v>26.869999999999997</v>
      </c>
      <c r="M252" s="3">
        <f>'Compiled data 2000-2015'!$Y3545</f>
        <v>27.323999999999998</v>
      </c>
      <c r="N252" s="3">
        <f>'Compiled data 2000-2015'!$Y3910</f>
        <v>28.63</v>
      </c>
      <c r="O252" s="3">
        <f>'Compiled data 2000-2015'!$Y4275</f>
        <v>30.85</v>
      </c>
      <c r="P252" s="3">
        <f>'Compiled data 2000-2015'!$Y4641</f>
        <v>33.653199999999998</v>
      </c>
      <c r="Q252" s="3">
        <f>'Compiled data 2000-2015'!$Y5006</f>
        <v>29.903400000000001</v>
      </c>
      <c r="R252" s="3">
        <f>'Compiled data 2000-2015'!$Y5371</f>
        <v>31.529999999999998</v>
      </c>
      <c r="S252" s="3">
        <v>31.012571428571427</v>
      </c>
      <c r="T252" s="3">
        <v>27.786090909000002</v>
      </c>
      <c r="U252" s="3">
        <v>30.555</v>
      </c>
      <c r="V252" s="3">
        <v>31.904</v>
      </c>
      <c r="W252" s="3">
        <v>31.314098699500001</v>
      </c>
      <c r="X252" s="3">
        <v>27.766861296399998</v>
      </c>
      <c r="Y252" s="3"/>
      <c r="AA252" s="1052">
        <f t="shared" si="15"/>
        <v>25.996000000000002</v>
      </c>
      <c r="AB252" s="1052">
        <f t="shared" si="16"/>
        <v>27.786090909000002</v>
      </c>
      <c r="AC252" s="1052">
        <f t="shared" si="17"/>
        <v>29.903400000000001</v>
      </c>
      <c r="AD252" s="1052">
        <f t="shared" si="18"/>
        <v>31.529999999999998</v>
      </c>
      <c r="AE252" s="1052">
        <f t="shared" si="19"/>
        <v>37.737000000000002</v>
      </c>
    </row>
    <row r="253" spans="1:31" x14ac:dyDescent="0.2">
      <c r="A253" s="1045">
        <v>42984</v>
      </c>
      <c r="B253">
        <v>9</v>
      </c>
      <c r="C253">
        <v>6</v>
      </c>
      <c r="D253" s="3">
        <f>'Compiled data 2000-2015'!$Y259</f>
        <v>28.592000000000002</v>
      </c>
      <c r="E253" s="3">
        <f>'Compiled data 2000-2015'!$Y624</f>
        <v>30.007000000000001</v>
      </c>
      <c r="F253" s="3">
        <f>'Compiled data 2000-2015'!$Y989</f>
        <v>24.564999999999998</v>
      </c>
      <c r="G253" s="3">
        <f>'Compiled data 2000-2015'!$Y1354</f>
        <v>26.875</v>
      </c>
      <c r="H253" s="3">
        <f>'Compiled data 2000-2015'!$Y1720</f>
        <v>27.637999999999998</v>
      </c>
      <c r="I253" s="3">
        <f>'Compiled data 2000-2015'!$Y2085</f>
        <v>32.745000000000005</v>
      </c>
      <c r="J253" s="3">
        <f>'Compiled data 2000-2015'!$Y2450</f>
        <v>27.259</v>
      </c>
      <c r="K253" s="3">
        <f>'Compiled data 2000-2015'!$Y2815</f>
        <v>38.298000000000002</v>
      </c>
      <c r="L253" s="3">
        <f>'Compiled data 2000-2015'!$Y3181</f>
        <v>27.041</v>
      </c>
      <c r="M253" s="3">
        <f>'Compiled data 2000-2015'!$Y3546</f>
        <v>26.430999999999997</v>
      </c>
      <c r="N253" s="3">
        <f>'Compiled data 2000-2015'!$Y3911</f>
        <v>28.22</v>
      </c>
      <c r="O253" s="3">
        <f>'Compiled data 2000-2015'!$Y4276</f>
        <v>31.48</v>
      </c>
      <c r="P253" s="3">
        <f>'Compiled data 2000-2015'!$Y4642</f>
        <v>32.457039999999999</v>
      </c>
      <c r="Q253" s="3">
        <f>'Compiled data 2000-2015'!$Y5007</f>
        <v>30.242400000000004</v>
      </c>
      <c r="R253" s="3">
        <f>'Compiled data 2000-2015'!$Y5372</f>
        <v>29.82</v>
      </c>
      <c r="S253" s="3">
        <v>28.812571428571427</v>
      </c>
      <c r="T253" s="3">
        <v>33.866090909</v>
      </c>
      <c r="U253" s="3">
        <v>30.035000000000004</v>
      </c>
      <c r="V253" s="3">
        <v>33.353999999999999</v>
      </c>
      <c r="W253" s="3">
        <v>31.034098699499999</v>
      </c>
      <c r="X253" s="3">
        <v>29.027266699720002</v>
      </c>
      <c r="Y253" s="3"/>
      <c r="AA253" s="1052">
        <f t="shared" si="15"/>
        <v>24.564999999999998</v>
      </c>
      <c r="AB253" s="1052">
        <f t="shared" si="16"/>
        <v>27.637999999999998</v>
      </c>
      <c r="AC253" s="1052">
        <f t="shared" si="17"/>
        <v>29.82</v>
      </c>
      <c r="AD253" s="1052">
        <f t="shared" si="18"/>
        <v>31.48</v>
      </c>
      <c r="AE253" s="1052">
        <f t="shared" si="19"/>
        <v>38.298000000000002</v>
      </c>
    </row>
    <row r="254" spans="1:31" x14ac:dyDescent="0.2">
      <c r="A254" s="1045">
        <v>42985</v>
      </c>
      <c r="B254">
        <v>9</v>
      </c>
      <c r="C254">
        <v>7</v>
      </c>
      <c r="D254" s="3">
        <f>'Compiled data 2000-2015'!$Y260</f>
        <v>27.991</v>
      </c>
      <c r="E254" s="3">
        <f>'Compiled data 2000-2015'!$Y625</f>
        <v>31.204000000000001</v>
      </c>
      <c r="F254" s="3">
        <f>'Compiled data 2000-2015'!$Y990</f>
        <v>28.451000000000001</v>
      </c>
      <c r="G254" s="3">
        <f>'Compiled data 2000-2015'!$Y1355</f>
        <v>26.849</v>
      </c>
      <c r="H254" s="3">
        <f>'Compiled data 2000-2015'!$Y1721</f>
        <v>26.841000000000001</v>
      </c>
      <c r="I254" s="3">
        <f>'Compiled data 2000-2015'!$Y2086</f>
        <v>34.042999999999999</v>
      </c>
      <c r="J254" s="3">
        <f>'Compiled data 2000-2015'!$Y2451</f>
        <v>28.707999999999998</v>
      </c>
      <c r="K254" s="3">
        <f>'Compiled data 2000-2015'!$Y2816</f>
        <v>36.179000000000002</v>
      </c>
      <c r="L254" s="3">
        <f>'Compiled data 2000-2015'!$Y3182</f>
        <v>27.570999999999998</v>
      </c>
      <c r="M254" s="3">
        <f>'Compiled data 2000-2015'!$Y3547</f>
        <v>24.943999999999999</v>
      </c>
      <c r="N254" s="3">
        <f>'Compiled data 2000-2015'!$Y3912</f>
        <v>32.5</v>
      </c>
      <c r="O254" s="3">
        <f>'Compiled data 2000-2015'!$Y4277</f>
        <v>31.220000000000002</v>
      </c>
      <c r="P254" s="3">
        <f>'Compiled data 2000-2015'!$Y4643</f>
        <v>31.38984</v>
      </c>
      <c r="Q254" s="3">
        <f>'Compiled data 2000-2015'!$Y5008</f>
        <v>29.690800000000003</v>
      </c>
      <c r="R254" s="3">
        <f>'Compiled data 2000-2015'!$Y5373</f>
        <v>30.68</v>
      </c>
      <c r="S254" s="3">
        <v>29.602571428571427</v>
      </c>
      <c r="T254" s="3">
        <v>33.645333332999996</v>
      </c>
      <c r="U254" s="3">
        <v>28.750028917049786</v>
      </c>
      <c r="V254" s="3">
        <v>32.254000000000005</v>
      </c>
      <c r="W254" s="3">
        <v>31.870257452480001</v>
      </c>
      <c r="X254" s="3">
        <v>29.91444654368</v>
      </c>
      <c r="Y254" s="3"/>
      <c r="AA254" s="1052">
        <f t="shared" si="15"/>
        <v>24.943999999999999</v>
      </c>
      <c r="AB254" s="1052">
        <f t="shared" si="16"/>
        <v>28.451000000000001</v>
      </c>
      <c r="AC254" s="1052">
        <f t="shared" si="17"/>
        <v>29.91444654368</v>
      </c>
      <c r="AD254" s="1052">
        <f t="shared" si="18"/>
        <v>31.870257452480001</v>
      </c>
      <c r="AE254" s="1052">
        <f t="shared" si="19"/>
        <v>36.179000000000002</v>
      </c>
    </row>
    <row r="255" spans="1:31" x14ac:dyDescent="0.2">
      <c r="A255" s="1045">
        <v>42986</v>
      </c>
      <c r="B255">
        <v>9</v>
      </c>
      <c r="C255">
        <v>8</v>
      </c>
      <c r="D255" s="3">
        <f>'Compiled data 2000-2015'!$Y261</f>
        <v>28.334000000000003</v>
      </c>
      <c r="E255" s="3">
        <f>'Compiled data 2000-2015'!$Y626</f>
        <v>28.923999999999996</v>
      </c>
      <c r="F255" s="3">
        <f>'Compiled data 2000-2015'!$Y991</f>
        <v>23.076000000000001</v>
      </c>
      <c r="G255" s="3">
        <f>'Compiled data 2000-2015'!$Y1356</f>
        <v>28.856999999999999</v>
      </c>
      <c r="H255" s="3">
        <f>'Compiled data 2000-2015'!$Y1722</f>
        <v>27.66</v>
      </c>
      <c r="I255" s="3">
        <f>'Compiled data 2000-2015'!$Y2087</f>
        <v>34.798999999999999</v>
      </c>
      <c r="J255" s="3">
        <f>'Compiled data 2000-2015'!$Y2452</f>
        <v>28.445999999999998</v>
      </c>
      <c r="K255" s="3">
        <f>'Compiled data 2000-2015'!$Y2817</f>
        <v>35.591999999999999</v>
      </c>
      <c r="L255" s="3">
        <f>'Compiled data 2000-2015'!$Y3183</f>
        <v>25.576000000000001</v>
      </c>
      <c r="M255" s="3">
        <f>'Compiled data 2000-2015'!$Y3548</f>
        <v>26.527999999999999</v>
      </c>
      <c r="N255" s="3">
        <f>'Compiled data 2000-2015'!$Y3913</f>
        <v>31.979999999999997</v>
      </c>
      <c r="O255" s="3">
        <f>'Compiled data 2000-2015'!$Y4278</f>
        <v>32.119999999999997</v>
      </c>
      <c r="P255" s="3">
        <f>'Compiled data 2000-2015'!$Y4644</f>
        <v>31.91112</v>
      </c>
      <c r="Q255" s="3">
        <f>'Compiled data 2000-2015'!$Y5009</f>
        <v>30.14</v>
      </c>
      <c r="R255" s="3">
        <f>'Compiled data 2000-2015'!$Y5374</f>
        <v>27.67</v>
      </c>
      <c r="S255" s="3">
        <v>32.632571428571431</v>
      </c>
      <c r="T255" s="3">
        <v>33.461333332999992</v>
      </c>
      <c r="U255" s="3">
        <v>26.43505783409957</v>
      </c>
      <c r="V255" s="3">
        <v>32.182834000000007</v>
      </c>
      <c r="W255" s="3">
        <v>32.055790126799998</v>
      </c>
      <c r="X255" s="3">
        <v>29.075501296999999</v>
      </c>
      <c r="Y255" s="3"/>
      <c r="AA255" s="1052">
        <f t="shared" si="15"/>
        <v>23.076000000000001</v>
      </c>
      <c r="AB255" s="1052">
        <f t="shared" si="16"/>
        <v>27.67</v>
      </c>
      <c r="AC255" s="1052">
        <f t="shared" si="17"/>
        <v>29.075501296999999</v>
      </c>
      <c r="AD255" s="1052">
        <f t="shared" si="18"/>
        <v>32.119999999999997</v>
      </c>
      <c r="AE255" s="1052">
        <f t="shared" si="19"/>
        <v>35.591999999999999</v>
      </c>
    </row>
    <row r="256" spans="1:31" x14ac:dyDescent="0.2">
      <c r="A256" s="1045">
        <v>42987</v>
      </c>
      <c r="B256">
        <v>9</v>
      </c>
      <c r="C256">
        <v>9</v>
      </c>
      <c r="D256" s="3">
        <f>'Compiled data 2000-2015'!$Y262</f>
        <v>28.597999999999999</v>
      </c>
      <c r="E256" s="3">
        <f>'Compiled data 2000-2015'!$Y627</f>
        <v>26.071000000000002</v>
      </c>
      <c r="F256" s="3">
        <f>'Compiled data 2000-2015'!$Y992</f>
        <v>26.815999999999999</v>
      </c>
      <c r="G256" s="3">
        <f>'Compiled data 2000-2015'!$Y1357</f>
        <v>25.814</v>
      </c>
      <c r="H256" s="3">
        <f>'Compiled data 2000-2015'!$Y1723</f>
        <v>28.438000000000002</v>
      </c>
      <c r="I256" s="3">
        <f>'Compiled data 2000-2015'!$Y2088</f>
        <v>34.808</v>
      </c>
      <c r="J256" s="3">
        <f>'Compiled data 2000-2015'!$Y2453</f>
        <v>29.962</v>
      </c>
      <c r="K256" s="3">
        <f>'Compiled data 2000-2015'!$Y2818</f>
        <v>35.525000000000006</v>
      </c>
      <c r="L256" s="3">
        <f>'Compiled data 2000-2015'!$Y3184</f>
        <v>27.060000000000002</v>
      </c>
      <c r="M256" s="3">
        <f>'Compiled data 2000-2015'!$Y3549</f>
        <v>29.190999999999999</v>
      </c>
      <c r="N256" s="3">
        <f>'Compiled data 2000-2015'!$Y3914</f>
        <v>32.884</v>
      </c>
      <c r="O256" s="3">
        <f>'Compiled data 2000-2015'!$Y4279</f>
        <v>31.86</v>
      </c>
      <c r="P256" s="3">
        <f>'Compiled data 2000-2015'!$Y4645</f>
        <v>29.4392</v>
      </c>
      <c r="Q256" s="3">
        <f>'Compiled data 2000-2015'!$Y5010</f>
        <v>29.75</v>
      </c>
      <c r="R256" s="3">
        <f>'Compiled data 2000-2015'!$Y5375</f>
        <v>29.89</v>
      </c>
      <c r="S256" s="3">
        <v>33.21257142857143</v>
      </c>
      <c r="T256" s="3">
        <v>32.811333333</v>
      </c>
      <c r="U256" s="3">
        <v>27.27505783409957</v>
      </c>
      <c r="V256" s="3">
        <v>27.990334000000001</v>
      </c>
      <c r="W256" s="3">
        <v>31.25240290648</v>
      </c>
      <c r="X256" s="3">
        <v>28.980691322639998</v>
      </c>
      <c r="Y256" s="3"/>
      <c r="AA256" s="1052">
        <f t="shared" si="15"/>
        <v>25.814</v>
      </c>
      <c r="AB256" s="1052">
        <f t="shared" si="16"/>
        <v>27.990334000000001</v>
      </c>
      <c r="AC256" s="1052">
        <f t="shared" si="17"/>
        <v>29.4392</v>
      </c>
      <c r="AD256" s="1052">
        <f t="shared" si="18"/>
        <v>31.86</v>
      </c>
      <c r="AE256" s="1052">
        <f t="shared" si="19"/>
        <v>35.525000000000006</v>
      </c>
    </row>
    <row r="257" spans="1:31" x14ac:dyDescent="0.2">
      <c r="A257" s="1045">
        <v>42988</v>
      </c>
      <c r="B257">
        <v>9</v>
      </c>
      <c r="C257">
        <v>10</v>
      </c>
      <c r="D257" s="3">
        <f>'Compiled data 2000-2015'!$Y263</f>
        <v>29.004999999999999</v>
      </c>
      <c r="E257" s="3">
        <f>'Compiled data 2000-2015'!$Y628</f>
        <v>30.716000000000001</v>
      </c>
      <c r="F257" s="3">
        <f>'Compiled data 2000-2015'!$Y993</f>
        <v>25.854999999999997</v>
      </c>
      <c r="G257" s="3">
        <f>'Compiled data 2000-2015'!$Y1358</f>
        <v>27.044</v>
      </c>
      <c r="H257" s="3">
        <f>'Compiled data 2000-2015'!$Y1724</f>
        <v>27.697000000000003</v>
      </c>
      <c r="I257" s="3">
        <f>'Compiled data 2000-2015'!$Y2089</f>
        <v>34.789000000000001</v>
      </c>
      <c r="J257" s="3">
        <f>'Compiled data 2000-2015'!$Y2454</f>
        <v>28.826999999999998</v>
      </c>
      <c r="K257" s="3">
        <f>'Compiled data 2000-2015'!$Y2819</f>
        <v>37.611000000000004</v>
      </c>
      <c r="L257" s="3">
        <f>'Compiled data 2000-2015'!$Y3185</f>
        <v>28.204000000000001</v>
      </c>
      <c r="M257" s="3">
        <f>'Compiled data 2000-2015'!$Y3550</f>
        <v>28.975999999999999</v>
      </c>
      <c r="N257" s="3">
        <f>'Compiled data 2000-2015'!$Y3915</f>
        <v>30.94</v>
      </c>
      <c r="O257" s="3">
        <f>'Compiled data 2000-2015'!$Y4280</f>
        <v>29.259999999999998</v>
      </c>
      <c r="P257" s="3">
        <f>'Compiled data 2000-2015'!$Y4646</f>
        <v>30.490400000000001</v>
      </c>
      <c r="Q257" s="3">
        <f>'Compiled data 2000-2015'!$Y5011</f>
        <v>32.04</v>
      </c>
      <c r="R257" s="3">
        <f>'Compiled data 2000-2015'!$Y5376</f>
        <v>36.590000000000003</v>
      </c>
      <c r="S257" s="3">
        <v>34.018571428571427</v>
      </c>
      <c r="T257" s="3">
        <v>33.063428571000003</v>
      </c>
      <c r="U257" s="3">
        <v>25.633057834099571</v>
      </c>
      <c r="V257" s="3">
        <v>28.130334000000001</v>
      </c>
      <c r="W257" s="3">
        <v>32.526362578399997</v>
      </c>
      <c r="X257" s="3">
        <v>29.017893737480001</v>
      </c>
      <c r="Y257" s="3"/>
      <c r="AA257" s="1052">
        <f t="shared" si="15"/>
        <v>25.633057834099571</v>
      </c>
      <c r="AB257" s="1052">
        <f t="shared" si="16"/>
        <v>28.204000000000001</v>
      </c>
      <c r="AC257" s="1052">
        <f t="shared" si="17"/>
        <v>29.259999999999998</v>
      </c>
      <c r="AD257" s="1052">
        <f t="shared" si="18"/>
        <v>32.526362578399997</v>
      </c>
      <c r="AE257" s="1052">
        <f t="shared" si="19"/>
        <v>37.611000000000004</v>
      </c>
    </row>
    <row r="258" spans="1:31" x14ac:dyDescent="0.2">
      <c r="A258" s="1045">
        <v>42989</v>
      </c>
      <c r="B258">
        <v>9</v>
      </c>
      <c r="C258">
        <v>11</v>
      </c>
      <c r="D258" s="3">
        <f>'Compiled data 2000-2015'!$Y264</f>
        <v>30.076000000000001</v>
      </c>
      <c r="E258" s="3">
        <f>'Compiled data 2000-2015'!$Y629</f>
        <v>31.087999999999997</v>
      </c>
      <c r="F258" s="3">
        <f>'Compiled data 2000-2015'!$Y994</f>
        <v>30.276000000000003</v>
      </c>
      <c r="G258" s="3">
        <f>'Compiled data 2000-2015'!$Y1359</f>
        <v>28.606999999999999</v>
      </c>
      <c r="H258" s="3">
        <f>'Compiled data 2000-2015'!$Y1725</f>
        <v>24.914999999999999</v>
      </c>
      <c r="I258" s="3">
        <f>'Compiled data 2000-2015'!$Y2090</f>
        <v>34.671999999999997</v>
      </c>
      <c r="J258" s="3">
        <f>'Compiled data 2000-2015'!$Y2455</f>
        <v>30.198</v>
      </c>
      <c r="K258" s="3">
        <f>'Compiled data 2000-2015'!$Y2820</f>
        <v>38.338000000000001</v>
      </c>
      <c r="L258" s="3">
        <f>'Compiled data 2000-2015'!$Y3186</f>
        <v>25.359000000000002</v>
      </c>
      <c r="M258" s="3">
        <f>'Compiled data 2000-2015'!$Y3551</f>
        <v>26.018000000000001</v>
      </c>
      <c r="N258" s="3">
        <f>'Compiled data 2000-2015'!$Y3916</f>
        <v>30.27</v>
      </c>
      <c r="O258" s="3">
        <f>'Compiled data 2000-2015'!$Y4281</f>
        <v>28.33</v>
      </c>
      <c r="P258" s="3">
        <f>'Compiled data 2000-2015'!$Y4647</f>
        <v>32.147199999999998</v>
      </c>
      <c r="Q258" s="3">
        <f>'Compiled data 2000-2015'!$Y5012</f>
        <v>31.689999999999998</v>
      </c>
      <c r="R258" s="3">
        <f>'Compiled data 2000-2015'!$Y5377</f>
        <v>37.56</v>
      </c>
      <c r="S258" s="3">
        <v>29.440571428571428</v>
      </c>
      <c r="T258" s="3">
        <v>31.993428570999995</v>
      </c>
      <c r="U258" s="3">
        <v>27.549028917049785</v>
      </c>
      <c r="V258" s="3">
        <v>28.256545454545456</v>
      </c>
      <c r="W258" s="3">
        <v>34.531327580479996</v>
      </c>
      <c r="X258" s="3">
        <v>28.567401403399998</v>
      </c>
      <c r="Y258" s="3"/>
      <c r="AA258" s="1052">
        <f t="shared" si="15"/>
        <v>24.914999999999999</v>
      </c>
      <c r="AB258" s="1052">
        <f t="shared" si="16"/>
        <v>28.33</v>
      </c>
      <c r="AC258" s="1052">
        <f t="shared" si="17"/>
        <v>30.198</v>
      </c>
      <c r="AD258" s="1052">
        <f t="shared" si="18"/>
        <v>31.993428570999995</v>
      </c>
      <c r="AE258" s="1052">
        <f t="shared" si="19"/>
        <v>38.338000000000001</v>
      </c>
    </row>
    <row r="259" spans="1:31" x14ac:dyDescent="0.2">
      <c r="A259" s="1045">
        <v>42990</v>
      </c>
      <c r="B259">
        <v>9</v>
      </c>
      <c r="C259">
        <v>12</v>
      </c>
      <c r="D259" s="3">
        <f>'Compiled data 2000-2015'!$Y265</f>
        <v>31.225999999999999</v>
      </c>
      <c r="E259" s="3">
        <f>'Compiled data 2000-2015'!$Y630</f>
        <v>29.286999999999999</v>
      </c>
      <c r="F259" s="3">
        <f>'Compiled data 2000-2015'!$Y995</f>
        <v>25.941000000000003</v>
      </c>
      <c r="G259" s="3">
        <f>'Compiled data 2000-2015'!$Y1360</f>
        <v>28.988</v>
      </c>
      <c r="H259" s="3">
        <f>'Compiled data 2000-2015'!$Y1726</f>
        <v>26.564</v>
      </c>
      <c r="I259" s="3">
        <f>'Compiled data 2000-2015'!$Y2091</f>
        <v>33.820999999999998</v>
      </c>
      <c r="J259" s="3">
        <f>'Compiled data 2000-2015'!$Y2456</f>
        <v>32.165999999999997</v>
      </c>
      <c r="K259" s="3">
        <f>'Compiled data 2000-2015'!$Y2821</f>
        <v>36.177000000000007</v>
      </c>
      <c r="L259" s="3">
        <f>'Compiled data 2000-2015'!$Y3187</f>
        <v>24.963999999999999</v>
      </c>
      <c r="M259" s="3">
        <f>'Compiled data 2000-2015'!$Y3552</f>
        <v>28.423000000000002</v>
      </c>
      <c r="N259" s="3">
        <f>'Compiled data 2000-2015'!$Y3917</f>
        <v>30.83</v>
      </c>
      <c r="O259" s="3">
        <f>'Compiled data 2000-2015'!$Y4282</f>
        <v>28.03</v>
      </c>
      <c r="P259" s="3">
        <f>'Compiled data 2000-2015'!$Y4648</f>
        <v>32.031999999999996</v>
      </c>
      <c r="Q259" s="3">
        <f>'Compiled data 2000-2015'!$Y5013</f>
        <v>32.11</v>
      </c>
      <c r="R259" s="3">
        <f>'Compiled data 2000-2015'!$Y5378</f>
        <v>31.36</v>
      </c>
      <c r="S259" s="3">
        <v>28.441142857142857</v>
      </c>
      <c r="T259" s="3">
        <v>33.773428570999997</v>
      </c>
      <c r="U259" s="3">
        <v>28.575000000000003</v>
      </c>
      <c r="V259" s="3">
        <v>28.436545454545456</v>
      </c>
      <c r="W259" s="3">
        <v>32.844437607919993</v>
      </c>
      <c r="X259" s="3">
        <v>31.270611363760004</v>
      </c>
      <c r="Y259" s="3"/>
      <c r="AA259" s="1052">
        <f t="shared" si="15"/>
        <v>24.963999999999999</v>
      </c>
      <c r="AB259" s="1052">
        <f t="shared" si="16"/>
        <v>28.436545454545456</v>
      </c>
      <c r="AC259" s="1052">
        <f t="shared" si="17"/>
        <v>30.83</v>
      </c>
      <c r="AD259" s="1052">
        <f t="shared" si="18"/>
        <v>32.11</v>
      </c>
      <c r="AE259" s="1052">
        <f t="shared" si="19"/>
        <v>36.177000000000007</v>
      </c>
    </row>
    <row r="260" spans="1:31" x14ac:dyDescent="0.2">
      <c r="A260" s="1045">
        <v>42991</v>
      </c>
      <c r="B260">
        <v>9</v>
      </c>
      <c r="C260">
        <v>13</v>
      </c>
      <c r="D260" s="3">
        <f>'Compiled data 2000-2015'!$Y266</f>
        <v>31.466999999999999</v>
      </c>
      <c r="E260" s="3">
        <f>'Compiled data 2000-2015'!$Y631</f>
        <v>31.861999999999995</v>
      </c>
      <c r="F260" s="3">
        <f>'Compiled data 2000-2015'!$Y996</f>
        <v>28.131000000000004</v>
      </c>
      <c r="G260" s="3">
        <f>'Compiled data 2000-2015'!$Y1361</f>
        <v>26.792999999999999</v>
      </c>
      <c r="H260" s="3">
        <f>'Compiled data 2000-2015'!$Y1727</f>
        <v>27.483000000000001</v>
      </c>
      <c r="I260" s="3">
        <f>'Compiled data 2000-2015'!$Y2092</f>
        <v>33.899000000000001</v>
      </c>
      <c r="J260" s="3">
        <f>'Compiled data 2000-2015'!$Y2457</f>
        <v>26.173999999999999</v>
      </c>
      <c r="K260" s="3">
        <f>'Compiled data 2000-2015'!$Y2822</f>
        <v>37.025999999999996</v>
      </c>
      <c r="L260" s="3">
        <f>'Compiled data 2000-2015'!$Y3188</f>
        <v>27.154</v>
      </c>
      <c r="M260" s="3">
        <f>'Compiled data 2000-2015'!$Y3553</f>
        <v>29.759999999999998</v>
      </c>
      <c r="N260" s="3">
        <f>'Compiled data 2000-2015'!$Y3918</f>
        <v>28.137999999999998</v>
      </c>
      <c r="O260" s="3">
        <f>'Compiled data 2000-2015'!$Y4283</f>
        <v>31.189999999999998</v>
      </c>
      <c r="P260" s="3">
        <f>'Compiled data 2000-2015'!$Y4649</f>
        <v>32.602000000000004</v>
      </c>
      <c r="Q260" s="3">
        <f>'Compiled data 2000-2015'!$Y5014</f>
        <v>31.036299999999997</v>
      </c>
      <c r="R260" s="3">
        <f>'Compiled data 2000-2015'!$Y5379</f>
        <v>27.72</v>
      </c>
      <c r="S260" s="3">
        <v>27.264142857142854</v>
      </c>
      <c r="T260" s="3">
        <v>34.193428570999998</v>
      </c>
      <c r="U260" s="3">
        <v>28.955000000000002</v>
      </c>
      <c r="V260" s="3">
        <v>26.726545454545455</v>
      </c>
      <c r="W260" s="3">
        <v>32.560382646280004</v>
      </c>
      <c r="X260" s="3">
        <v>34.028583709199999</v>
      </c>
      <c r="Y260" s="3"/>
      <c r="AA260" s="1052">
        <f t="shared" si="15"/>
        <v>26.173999999999999</v>
      </c>
      <c r="AB260" s="1052">
        <f t="shared" si="16"/>
        <v>27.483000000000001</v>
      </c>
      <c r="AC260" s="1052">
        <f t="shared" si="17"/>
        <v>29.759999999999998</v>
      </c>
      <c r="AD260" s="1052">
        <f t="shared" si="18"/>
        <v>32.560382646280004</v>
      </c>
      <c r="AE260" s="1052">
        <f t="shared" si="19"/>
        <v>37.025999999999996</v>
      </c>
    </row>
    <row r="261" spans="1:31" x14ac:dyDescent="0.2">
      <c r="A261" s="1045">
        <v>42992</v>
      </c>
      <c r="B261">
        <v>9</v>
      </c>
      <c r="C261">
        <v>14</v>
      </c>
      <c r="D261" s="3">
        <f>'Compiled data 2000-2015'!$Y267</f>
        <v>31.131</v>
      </c>
      <c r="E261" s="3">
        <f>'Compiled data 2000-2015'!$Y632</f>
        <v>30.681999999999995</v>
      </c>
      <c r="F261" s="3">
        <f>'Compiled data 2000-2015'!$Y997</f>
        <v>27.843</v>
      </c>
      <c r="G261" s="3">
        <f>'Compiled data 2000-2015'!$Y1362</f>
        <v>26.896000000000001</v>
      </c>
      <c r="H261" s="3">
        <f>'Compiled data 2000-2015'!$Y1728</f>
        <v>26.835999999999999</v>
      </c>
      <c r="I261" s="3">
        <f>'Compiled data 2000-2015'!$Y2093</f>
        <v>33.1</v>
      </c>
      <c r="J261" s="3">
        <f>'Compiled data 2000-2015'!$Y2458</f>
        <v>27.016000000000002</v>
      </c>
      <c r="K261" s="3">
        <f>'Compiled data 2000-2015'!$Y2823</f>
        <v>36.996000000000002</v>
      </c>
      <c r="L261" s="3">
        <f>'Compiled data 2000-2015'!$Y3189</f>
        <v>26.744999999999997</v>
      </c>
      <c r="M261" s="3">
        <f>'Compiled data 2000-2015'!$Y3554</f>
        <v>28.991</v>
      </c>
      <c r="N261" s="3">
        <f>'Compiled data 2000-2015'!$Y3919</f>
        <v>30.847000000000001</v>
      </c>
      <c r="O261" s="3">
        <f>'Compiled data 2000-2015'!$Y4284</f>
        <v>30.07</v>
      </c>
      <c r="P261" s="3">
        <f>'Compiled data 2000-2015'!$Y4650</f>
        <v>33.285200000000003</v>
      </c>
      <c r="Q261" s="3">
        <f>'Compiled data 2000-2015'!$Y5015</f>
        <v>29.464500000000001</v>
      </c>
      <c r="R261" s="3">
        <f>'Compiled data 2000-2015'!$Y5380</f>
        <v>27.72</v>
      </c>
      <c r="S261" s="3">
        <v>29.198142857142859</v>
      </c>
      <c r="T261" s="3">
        <v>33.863428571</v>
      </c>
      <c r="U261" s="3">
        <v>30.517999999999997</v>
      </c>
      <c r="V261" s="3">
        <v>25.056545454545454</v>
      </c>
      <c r="W261" s="3">
        <v>33.440402906480003</v>
      </c>
      <c r="X261" s="3">
        <v>29.77939185768</v>
      </c>
      <c r="Y261" s="3"/>
      <c r="AA261" s="1052">
        <f t="shared" si="15"/>
        <v>25.056545454545454</v>
      </c>
      <c r="AB261" s="1052">
        <f t="shared" si="16"/>
        <v>27.72</v>
      </c>
      <c r="AC261" s="1052">
        <f t="shared" si="17"/>
        <v>29.77939185768</v>
      </c>
      <c r="AD261" s="1052">
        <f t="shared" si="18"/>
        <v>31.131</v>
      </c>
      <c r="AE261" s="1052">
        <f t="shared" si="19"/>
        <v>36.996000000000002</v>
      </c>
    </row>
    <row r="262" spans="1:31" x14ac:dyDescent="0.2">
      <c r="A262" s="1045">
        <v>42993</v>
      </c>
      <c r="B262">
        <v>9</v>
      </c>
      <c r="C262">
        <v>15</v>
      </c>
      <c r="D262" s="3">
        <f>'Compiled data 2000-2015'!$Y268</f>
        <v>32.697000000000003</v>
      </c>
      <c r="E262" s="3">
        <f>'Compiled data 2000-2015'!$Y633</f>
        <v>28.496999999999996</v>
      </c>
      <c r="F262" s="3">
        <f>'Compiled data 2000-2015'!$Y998</f>
        <v>25.564</v>
      </c>
      <c r="G262" s="3">
        <f>'Compiled data 2000-2015'!$Y1363</f>
        <v>29.248000000000001</v>
      </c>
      <c r="H262" s="3">
        <f>'Compiled data 2000-2015'!$Y1729</f>
        <v>26.921000000000003</v>
      </c>
      <c r="I262" s="3">
        <f>'Compiled data 2000-2015'!$Y2094</f>
        <v>32.326000000000001</v>
      </c>
      <c r="J262" s="3">
        <f>'Compiled data 2000-2015'!$Y2459</f>
        <v>27.554000000000002</v>
      </c>
      <c r="K262" s="3">
        <f>'Compiled data 2000-2015'!$Y2824</f>
        <v>32.154000000000003</v>
      </c>
      <c r="L262" s="3">
        <f>'Compiled data 2000-2015'!$Y3190</f>
        <v>25.781999999999996</v>
      </c>
      <c r="M262" s="3">
        <f>'Compiled data 2000-2015'!$Y3555</f>
        <v>29.593000000000004</v>
      </c>
      <c r="N262" s="3">
        <f>'Compiled data 2000-2015'!$Y3920</f>
        <v>33.15</v>
      </c>
      <c r="O262" s="3">
        <f>'Compiled data 2000-2015'!$Y4285</f>
        <v>30.68</v>
      </c>
      <c r="P262" s="3">
        <f>'Compiled data 2000-2015'!$Y4651</f>
        <v>32.49</v>
      </c>
      <c r="Q262" s="3">
        <f>'Compiled data 2000-2015'!$Y5016</f>
        <v>29.24</v>
      </c>
      <c r="R262" s="3">
        <f>'Compiled data 2000-2015'!$Y5381</f>
        <v>28.75</v>
      </c>
      <c r="S262" s="3">
        <v>29.878142857142855</v>
      </c>
      <c r="T262" s="3">
        <v>34.493428570999995</v>
      </c>
      <c r="U262" s="3">
        <v>28.091999999999999</v>
      </c>
      <c r="V262" s="3">
        <v>23.036545454545454</v>
      </c>
      <c r="W262" s="3">
        <v>32.479228255519999</v>
      </c>
      <c r="X262" s="3">
        <v>26.653079686720002</v>
      </c>
      <c r="Y262" s="3"/>
      <c r="AA262" s="1052">
        <f t="shared" ref="AA262:AA325" si="20">_xlfn.QUARTILE.INC($D262:$X262,0)</f>
        <v>23.036545454545454</v>
      </c>
      <c r="AB262" s="1052">
        <f t="shared" ref="AB262:AB325" si="21">_xlfn.QUARTILE.INC($D262:$X262,1)</f>
        <v>27.554000000000002</v>
      </c>
      <c r="AC262" s="1052">
        <f t="shared" ref="AC262:AC325" si="22">_xlfn.QUARTILE.INC($D262:$X262,2)</f>
        <v>29.248000000000001</v>
      </c>
      <c r="AD262" s="1052">
        <f t="shared" ref="AD262:AD325" si="23">_xlfn.QUARTILE.INC($D262:$X262,3)</f>
        <v>32.326000000000001</v>
      </c>
      <c r="AE262" s="1052">
        <f t="shared" ref="AE262:AE325" si="24">_xlfn.QUARTILE.INC($D262:$X262,4)</f>
        <v>34.493428570999995</v>
      </c>
    </row>
    <row r="263" spans="1:31" x14ac:dyDescent="0.2">
      <c r="A263" s="1045">
        <v>42994</v>
      </c>
      <c r="B263">
        <v>9</v>
      </c>
      <c r="C263">
        <v>16</v>
      </c>
      <c r="D263" s="3">
        <f>'Compiled data 2000-2015'!$Y269</f>
        <v>25.28</v>
      </c>
      <c r="E263" s="3">
        <f>'Compiled data 2000-2015'!$Y634</f>
        <v>29.775000000000002</v>
      </c>
      <c r="F263" s="3">
        <f>'Compiled data 2000-2015'!$Y999</f>
        <v>26.791</v>
      </c>
      <c r="G263" s="3">
        <f>'Compiled data 2000-2015'!$Y1364</f>
        <v>27.934000000000001</v>
      </c>
      <c r="H263" s="3">
        <f>'Compiled data 2000-2015'!$Y1730</f>
        <v>27.514000000000003</v>
      </c>
      <c r="I263" s="3">
        <f>'Compiled data 2000-2015'!$Y2095</f>
        <v>34.908000000000001</v>
      </c>
      <c r="J263" s="3">
        <f>'Compiled data 2000-2015'!$Y2460</f>
        <v>26.587</v>
      </c>
      <c r="K263" s="3">
        <f>'Compiled data 2000-2015'!$Y2825</f>
        <v>34.869999999999997</v>
      </c>
      <c r="L263" s="3">
        <f>'Compiled data 2000-2015'!$Y3191</f>
        <v>25.65</v>
      </c>
      <c r="M263" s="3">
        <f>'Compiled data 2000-2015'!$Y3556</f>
        <v>30.042999999999999</v>
      </c>
      <c r="N263" s="3">
        <f>'Compiled data 2000-2015'!$Y3921</f>
        <v>33.97</v>
      </c>
      <c r="O263" s="3">
        <f>'Compiled data 2000-2015'!$Y4286</f>
        <v>31.66</v>
      </c>
      <c r="P263" s="3">
        <f>'Compiled data 2000-2015'!$Y4652</f>
        <v>29.810000000000002</v>
      </c>
      <c r="Q263" s="3">
        <f>'Compiled data 2000-2015'!$Y5017</f>
        <v>29.660000000000004</v>
      </c>
      <c r="R263" s="3">
        <f>'Compiled data 2000-2015'!$Y5382</f>
        <v>28.62</v>
      </c>
      <c r="S263" s="3">
        <v>30.378142857142855</v>
      </c>
      <c r="T263" s="3">
        <v>32.973428570999999</v>
      </c>
      <c r="U263" s="3">
        <v>30.333142857142857</v>
      </c>
      <c r="V263" s="3">
        <v>24.756545454545456</v>
      </c>
      <c r="W263" s="3">
        <v>34.129373295880001</v>
      </c>
      <c r="X263" s="3">
        <v>26.674783167080001</v>
      </c>
      <c r="Y263" s="3"/>
      <c r="AA263" s="1052">
        <f t="shared" si="20"/>
        <v>24.756545454545456</v>
      </c>
      <c r="AB263" s="1052">
        <f t="shared" si="21"/>
        <v>26.791</v>
      </c>
      <c r="AC263" s="1052">
        <f t="shared" si="22"/>
        <v>29.775000000000002</v>
      </c>
      <c r="AD263" s="1052">
        <f t="shared" si="23"/>
        <v>31.66</v>
      </c>
      <c r="AE263" s="1052">
        <f t="shared" si="24"/>
        <v>34.908000000000001</v>
      </c>
    </row>
    <row r="264" spans="1:31" x14ac:dyDescent="0.2">
      <c r="A264" s="1045">
        <v>42995</v>
      </c>
      <c r="B264">
        <v>9</v>
      </c>
      <c r="C264">
        <v>17</v>
      </c>
      <c r="D264" s="3">
        <f>'Compiled data 2000-2015'!$Y270</f>
        <v>27.350999999999999</v>
      </c>
      <c r="E264" s="3">
        <f>'Compiled data 2000-2015'!$Y635</f>
        <v>30.9</v>
      </c>
      <c r="F264" s="3">
        <f>'Compiled data 2000-2015'!$Y1000</f>
        <v>26.439999999999998</v>
      </c>
      <c r="G264" s="3">
        <f>'Compiled data 2000-2015'!$Y1365</f>
        <v>27.61</v>
      </c>
      <c r="H264" s="3">
        <f>'Compiled data 2000-2015'!$Y1731</f>
        <v>28.259999999999998</v>
      </c>
      <c r="I264" s="3">
        <f>'Compiled data 2000-2015'!$Y2096</f>
        <v>34.281000000000006</v>
      </c>
      <c r="J264" s="3">
        <f>'Compiled data 2000-2015'!$Y2461</f>
        <v>27.006999999999998</v>
      </c>
      <c r="K264" s="3">
        <f>'Compiled data 2000-2015'!$Y2826</f>
        <v>33.844999999999999</v>
      </c>
      <c r="L264" s="3">
        <f>'Compiled data 2000-2015'!$Y3192</f>
        <v>26.825000000000003</v>
      </c>
      <c r="M264" s="3">
        <f>'Compiled data 2000-2015'!$Y3557</f>
        <v>30.273</v>
      </c>
      <c r="N264" s="3">
        <f>'Compiled data 2000-2015'!$Y3922</f>
        <v>32.741</v>
      </c>
      <c r="O264" s="3">
        <f>'Compiled data 2000-2015'!$Y4287</f>
        <v>30.51</v>
      </c>
      <c r="P264" s="3">
        <f>'Compiled data 2000-2015'!$Y4653</f>
        <v>28.369360000000004</v>
      </c>
      <c r="Q264" s="3">
        <f>'Compiled data 2000-2015'!$Y5018</f>
        <v>30.442</v>
      </c>
      <c r="R264" s="3">
        <f>'Compiled data 2000-2015'!$Y5383</f>
        <v>30.55</v>
      </c>
      <c r="S264" s="3">
        <v>30.702142857142857</v>
      </c>
      <c r="T264" s="3">
        <v>33.135071429</v>
      </c>
      <c r="U264" s="3">
        <v>28.318042857142856</v>
      </c>
      <c r="V264" s="3">
        <v>27.216545454545457</v>
      </c>
      <c r="W264" s="3">
        <v>32.227744815039998</v>
      </c>
      <c r="X264" s="3">
        <v>26.777266699720002</v>
      </c>
      <c r="Y264" s="3"/>
      <c r="AA264" s="1052">
        <f t="shared" si="20"/>
        <v>26.439999999999998</v>
      </c>
      <c r="AB264" s="1052">
        <f t="shared" si="21"/>
        <v>27.350999999999999</v>
      </c>
      <c r="AC264" s="1052">
        <f t="shared" si="22"/>
        <v>30.273</v>
      </c>
      <c r="AD264" s="1052">
        <f t="shared" si="23"/>
        <v>30.9</v>
      </c>
      <c r="AE264" s="1052">
        <f t="shared" si="24"/>
        <v>34.281000000000006</v>
      </c>
    </row>
    <row r="265" spans="1:31" x14ac:dyDescent="0.2">
      <c r="A265" s="1045">
        <v>42996</v>
      </c>
      <c r="B265">
        <v>9</v>
      </c>
      <c r="C265">
        <v>18</v>
      </c>
      <c r="D265" s="3">
        <f>'Compiled data 2000-2015'!$Y271</f>
        <v>27.846</v>
      </c>
      <c r="E265" s="3">
        <f>'Compiled data 2000-2015'!$Y636</f>
        <v>32.734000000000002</v>
      </c>
      <c r="F265" s="3">
        <f>'Compiled data 2000-2015'!$Y1001</f>
        <v>28.500999999999998</v>
      </c>
      <c r="G265" s="3">
        <f>'Compiled data 2000-2015'!$Y1366</f>
        <v>25.12</v>
      </c>
      <c r="H265" s="3">
        <f>'Compiled data 2000-2015'!$Y1732</f>
        <v>25.553000000000001</v>
      </c>
      <c r="I265" s="3">
        <f>'Compiled data 2000-2015'!$Y2097</f>
        <v>33.501000000000005</v>
      </c>
      <c r="J265" s="3">
        <f>'Compiled data 2000-2015'!$Y2462</f>
        <v>27.289000000000001</v>
      </c>
      <c r="K265" s="3">
        <f>'Compiled data 2000-2015'!$Y2827</f>
        <v>34.945999999999998</v>
      </c>
      <c r="L265" s="3">
        <f>'Compiled data 2000-2015'!$Y3193</f>
        <v>24.958000000000002</v>
      </c>
      <c r="M265" s="3">
        <f>'Compiled data 2000-2015'!$Y3558</f>
        <v>25.822000000000003</v>
      </c>
      <c r="N265" s="3">
        <f>'Compiled data 2000-2015'!$Y3923</f>
        <v>31.006999999999998</v>
      </c>
      <c r="O265" s="3">
        <f>'Compiled data 2000-2015'!$Y4288</f>
        <v>30.65</v>
      </c>
      <c r="P265" s="3">
        <f>'Compiled data 2000-2015'!$Y4654</f>
        <v>29.41</v>
      </c>
      <c r="Q265" s="3">
        <f>'Compiled data 2000-2015'!$Y5019</f>
        <v>29.97</v>
      </c>
      <c r="R265" s="3">
        <f>'Compiled data 2000-2015'!$Y5384</f>
        <v>29.45</v>
      </c>
      <c r="S265" s="3">
        <v>30.667142857142856</v>
      </c>
      <c r="T265" s="3">
        <v>32.445571429000005</v>
      </c>
      <c r="U265" s="3">
        <v>30.594142857142856</v>
      </c>
      <c r="V265" s="3">
        <v>28.736545454545453</v>
      </c>
      <c r="W265" s="3">
        <v>31.538981398359997</v>
      </c>
      <c r="X265" s="3">
        <v>27.478276569919998</v>
      </c>
      <c r="Y265" s="3"/>
      <c r="AA265" s="1052">
        <f t="shared" si="20"/>
        <v>24.958000000000002</v>
      </c>
      <c r="AB265" s="1052">
        <f t="shared" si="21"/>
        <v>27.478276569919998</v>
      </c>
      <c r="AC265" s="1052">
        <f t="shared" si="22"/>
        <v>29.45</v>
      </c>
      <c r="AD265" s="1052">
        <f t="shared" si="23"/>
        <v>31.006999999999998</v>
      </c>
      <c r="AE265" s="1052">
        <f t="shared" si="24"/>
        <v>34.945999999999998</v>
      </c>
    </row>
    <row r="266" spans="1:31" x14ac:dyDescent="0.2">
      <c r="A266" s="1045">
        <v>42997</v>
      </c>
      <c r="B266">
        <v>9</v>
      </c>
      <c r="C266">
        <v>19</v>
      </c>
      <c r="D266" s="3">
        <f>'Compiled data 2000-2015'!$Y272</f>
        <v>28.648</v>
      </c>
      <c r="E266" s="3">
        <f>'Compiled data 2000-2015'!$Y637</f>
        <v>29.654</v>
      </c>
      <c r="F266" s="3">
        <f>'Compiled data 2000-2015'!$Y1002</f>
        <v>26.151</v>
      </c>
      <c r="G266" s="3">
        <f>'Compiled data 2000-2015'!$Y1367</f>
        <v>22.13</v>
      </c>
      <c r="H266" s="3">
        <f>'Compiled data 2000-2015'!$Y1733</f>
        <v>24.212</v>
      </c>
      <c r="I266" s="3">
        <f>'Compiled data 2000-2015'!$Y2098</f>
        <v>34.715000000000003</v>
      </c>
      <c r="J266" s="3">
        <f>'Compiled data 2000-2015'!$Y2463</f>
        <v>30.445999999999998</v>
      </c>
      <c r="K266" s="3">
        <f>'Compiled data 2000-2015'!$Y2828</f>
        <v>33.457999999999998</v>
      </c>
      <c r="L266" s="3">
        <f>'Compiled data 2000-2015'!$Y3194</f>
        <v>23.263000000000002</v>
      </c>
      <c r="M266" s="3">
        <f>'Compiled data 2000-2015'!$Y3559</f>
        <v>25.832000000000001</v>
      </c>
      <c r="N266" s="3">
        <f>'Compiled data 2000-2015'!$Y3924</f>
        <v>29.82</v>
      </c>
      <c r="O266" s="3">
        <f>'Compiled data 2000-2015'!$Y4289</f>
        <v>30.54</v>
      </c>
      <c r="P266" s="3">
        <f>'Compiled data 2000-2015'!$Y4655</f>
        <v>29.32</v>
      </c>
      <c r="Q266" s="3">
        <f>'Compiled data 2000-2015'!$Y5020</f>
        <v>30.1934</v>
      </c>
      <c r="R266" s="3">
        <f>'Compiled data 2000-2015'!$Y5385</f>
        <v>29.91</v>
      </c>
      <c r="S266" s="3">
        <v>29.092857142857142</v>
      </c>
      <c r="T266" s="3">
        <v>28.245571429000002</v>
      </c>
      <c r="U266" s="3">
        <v>32.963142857142856</v>
      </c>
      <c r="V266" s="3">
        <v>28.056545454545454</v>
      </c>
      <c r="W266" s="3">
        <v>31.012564871919999</v>
      </c>
      <c r="X266" s="3">
        <v>28.568881036800001</v>
      </c>
      <c r="Y266" s="3"/>
      <c r="AA266" s="1052">
        <f t="shared" si="20"/>
        <v>22.13</v>
      </c>
      <c r="AB266" s="1052">
        <f t="shared" si="21"/>
        <v>28.056545454545454</v>
      </c>
      <c r="AC266" s="1052">
        <f t="shared" si="22"/>
        <v>29.32</v>
      </c>
      <c r="AD266" s="1052">
        <f t="shared" si="23"/>
        <v>30.445999999999998</v>
      </c>
      <c r="AE266" s="1052">
        <f t="shared" si="24"/>
        <v>34.715000000000003</v>
      </c>
    </row>
    <row r="267" spans="1:31" x14ac:dyDescent="0.2">
      <c r="A267" s="1045">
        <v>42998</v>
      </c>
      <c r="B267">
        <v>9</v>
      </c>
      <c r="C267">
        <v>20</v>
      </c>
      <c r="D267" s="3">
        <f>'Compiled data 2000-2015'!$Y273</f>
        <v>28.299000000000003</v>
      </c>
      <c r="E267" s="3">
        <f>'Compiled data 2000-2015'!$Y638</f>
        <v>29.068999999999999</v>
      </c>
      <c r="F267" s="3">
        <f>'Compiled data 2000-2015'!$Y1003</f>
        <v>25.121000000000002</v>
      </c>
      <c r="G267" s="3">
        <f>'Compiled data 2000-2015'!$Y1368</f>
        <v>25.65</v>
      </c>
      <c r="H267" s="3">
        <f>'Compiled data 2000-2015'!$Y1734</f>
        <v>25.71</v>
      </c>
      <c r="I267" s="3">
        <f>'Compiled data 2000-2015'!$Y2099</f>
        <v>36.03</v>
      </c>
      <c r="J267" s="3">
        <f>'Compiled data 2000-2015'!$Y2464</f>
        <v>28.181000000000001</v>
      </c>
      <c r="K267" s="3">
        <f>'Compiled data 2000-2015'!$Y2829</f>
        <v>31.941000000000003</v>
      </c>
      <c r="L267" s="3">
        <f>'Compiled data 2000-2015'!$Y3195</f>
        <v>22.15</v>
      </c>
      <c r="M267" s="3">
        <f>'Compiled data 2000-2015'!$Y3560</f>
        <v>28.276999999999997</v>
      </c>
      <c r="N267" s="3">
        <f>'Compiled data 2000-2015'!$Y3925</f>
        <v>30.162000000000003</v>
      </c>
      <c r="O267" s="3">
        <f>'Compiled data 2000-2015'!$Y4290</f>
        <v>30.07</v>
      </c>
      <c r="P267" s="3">
        <f>'Compiled data 2000-2015'!$Y4656</f>
        <v>29.1</v>
      </c>
      <c r="Q267" s="3">
        <f>'Compiled data 2000-2015'!$Y5021</f>
        <v>28.543399999999998</v>
      </c>
      <c r="R267" s="3">
        <f>'Compiled data 2000-2015'!$Y5386</f>
        <v>31.75</v>
      </c>
      <c r="S267" s="3">
        <v>32.889857142857139</v>
      </c>
      <c r="T267" s="3">
        <v>29.225571429000006</v>
      </c>
      <c r="U267" s="3">
        <v>32.833142857142853</v>
      </c>
      <c r="V267" s="3">
        <v>28.266545454545454</v>
      </c>
      <c r="W267" s="3">
        <v>31.851204568040004</v>
      </c>
      <c r="X267" s="3">
        <v>27.576043634700003</v>
      </c>
      <c r="Y267" s="3"/>
      <c r="AA267" s="1052">
        <f t="shared" si="20"/>
        <v>22.15</v>
      </c>
      <c r="AB267" s="1052">
        <f t="shared" si="21"/>
        <v>28.181000000000001</v>
      </c>
      <c r="AC267" s="1052">
        <f t="shared" si="22"/>
        <v>29.068999999999999</v>
      </c>
      <c r="AD267" s="1052">
        <f t="shared" si="23"/>
        <v>31.75</v>
      </c>
      <c r="AE267" s="1052">
        <f t="shared" si="24"/>
        <v>36.03</v>
      </c>
    </row>
    <row r="268" spans="1:31" x14ac:dyDescent="0.2">
      <c r="A268" s="1045">
        <v>42999</v>
      </c>
      <c r="B268">
        <v>9</v>
      </c>
      <c r="C268">
        <v>21</v>
      </c>
      <c r="D268" s="3">
        <f>'Compiled data 2000-2015'!$Y274</f>
        <v>28.547999999999998</v>
      </c>
      <c r="E268" s="3">
        <f>'Compiled data 2000-2015'!$Y639</f>
        <v>30.663</v>
      </c>
      <c r="F268" s="3">
        <f>'Compiled data 2000-2015'!$Y1004</f>
        <v>28.064999999999998</v>
      </c>
      <c r="G268" s="3">
        <f>'Compiled data 2000-2015'!$Y1369</f>
        <v>25.8</v>
      </c>
      <c r="H268" s="3">
        <f>'Compiled data 2000-2015'!$Y1735</f>
        <v>27.583999999999996</v>
      </c>
      <c r="I268" s="3">
        <f>'Compiled data 2000-2015'!$Y2100</f>
        <v>31.631999999999998</v>
      </c>
      <c r="J268" s="3">
        <f>'Compiled data 2000-2015'!$Y2465</f>
        <v>29.527000000000001</v>
      </c>
      <c r="K268" s="3">
        <f>'Compiled data 2000-2015'!$Y2830</f>
        <v>29.72</v>
      </c>
      <c r="L268" s="3">
        <f>'Compiled data 2000-2015'!$Y3196</f>
        <v>20.532999999999998</v>
      </c>
      <c r="M268" s="3">
        <f>'Compiled data 2000-2015'!$Y3561</f>
        <v>27.062000000000001</v>
      </c>
      <c r="N268" s="3">
        <f>'Compiled data 2000-2015'!$Y3926</f>
        <v>32.35</v>
      </c>
      <c r="O268" s="3">
        <f>'Compiled data 2000-2015'!$Y4291</f>
        <v>33.380000000000003</v>
      </c>
      <c r="P268" s="3">
        <f>'Compiled data 2000-2015'!$Y4657</f>
        <v>29.78</v>
      </c>
      <c r="Q268" s="3">
        <f>'Compiled data 2000-2015'!$Y5022</f>
        <v>27.89</v>
      </c>
      <c r="R268" s="3">
        <f>'Compiled data 2000-2015'!$Y5387</f>
        <v>31.89</v>
      </c>
      <c r="S268" s="3">
        <v>30.960857142857144</v>
      </c>
      <c r="T268" s="3">
        <v>28.865571428999999</v>
      </c>
      <c r="U268" s="3">
        <v>30.533142857142856</v>
      </c>
      <c r="V268" s="3">
        <v>28.506545454545456</v>
      </c>
      <c r="W268" s="3">
        <v>31.219889451759997</v>
      </c>
      <c r="X268" s="3">
        <v>27.286043634700004</v>
      </c>
      <c r="Y268" s="3"/>
      <c r="AA268" s="1052">
        <f t="shared" si="20"/>
        <v>20.532999999999998</v>
      </c>
      <c r="AB268" s="1052">
        <f t="shared" si="21"/>
        <v>27.89</v>
      </c>
      <c r="AC268" s="1052">
        <f t="shared" si="22"/>
        <v>29.527000000000001</v>
      </c>
      <c r="AD268" s="1052">
        <f t="shared" si="23"/>
        <v>30.960857142857144</v>
      </c>
      <c r="AE268" s="1052">
        <f t="shared" si="24"/>
        <v>33.380000000000003</v>
      </c>
    </row>
    <row r="269" spans="1:31" x14ac:dyDescent="0.2">
      <c r="A269" s="1045">
        <v>43000</v>
      </c>
      <c r="B269">
        <v>9</v>
      </c>
      <c r="C269">
        <v>22</v>
      </c>
      <c r="D269" s="3">
        <f>'Compiled data 2000-2015'!$Y275</f>
        <v>28.844999999999999</v>
      </c>
      <c r="E269" s="3">
        <f>'Compiled data 2000-2015'!$Y640</f>
        <v>30.637000000000004</v>
      </c>
      <c r="F269" s="3">
        <f>'Compiled data 2000-2015'!$Y1005</f>
        <v>25.52</v>
      </c>
      <c r="G269" s="3">
        <f>'Compiled data 2000-2015'!$Y1370</f>
        <v>27.309000000000001</v>
      </c>
      <c r="H269" s="3">
        <f>'Compiled data 2000-2015'!$Y1736</f>
        <v>23.33</v>
      </c>
      <c r="I269" s="3">
        <f>'Compiled data 2000-2015'!$Y2101</f>
        <v>32.83</v>
      </c>
      <c r="J269" s="3">
        <f>'Compiled data 2000-2015'!$Y2466</f>
        <v>29.329000000000001</v>
      </c>
      <c r="K269" s="3">
        <f>'Compiled data 2000-2015'!$Y2831</f>
        <v>32.814999999999998</v>
      </c>
      <c r="L269" s="3">
        <f>'Compiled data 2000-2015'!$Y3197</f>
        <v>26.36</v>
      </c>
      <c r="M269" s="3">
        <f>'Compiled data 2000-2015'!$Y3562</f>
        <v>26.6</v>
      </c>
      <c r="N269" s="3">
        <f>'Compiled data 2000-2015'!$Y3927</f>
        <v>34.822000000000003</v>
      </c>
      <c r="O269" s="3">
        <f>'Compiled data 2000-2015'!$Y4292</f>
        <v>29.909999999999997</v>
      </c>
      <c r="P269" s="3">
        <f>'Compiled data 2000-2015'!$Y4658</f>
        <v>29.830000000000002</v>
      </c>
      <c r="Q269" s="3">
        <f>'Compiled data 2000-2015'!$Y5023</f>
        <v>27.740000000000002</v>
      </c>
      <c r="R269" s="3">
        <f>'Compiled data 2000-2015'!$Y5388</f>
        <v>30.130000000000003</v>
      </c>
      <c r="S269" s="3">
        <v>30.114857142857144</v>
      </c>
      <c r="T269" s="3">
        <v>28.815571429000002</v>
      </c>
      <c r="U269" s="3">
        <v>30.959442857142861</v>
      </c>
      <c r="V269" s="3">
        <v>27.949666666666666</v>
      </c>
      <c r="W269" s="3">
        <v>32.891553242000001</v>
      </c>
      <c r="X269" s="3">
        <v>28.284880413840003</v>
      </c>
      <c r="Y269" s="3"/>
      <c r="AA269" s="1052">
        <f t="shared" si="20"/>
        <v>23.33</v>
      </c>
      <c r="AB269" s="1052">
        <f t="shared" si="21"/>
        <v>27.740000000000002</v>
      </c>
      <c r="AC269" s="1052">
        <f t="shared" si="22"/>
        <v>29.329000000000001</v>
      </c>
      <c r="AD269" s="1052">
        <f t="shared" si="23"/>
        <v>30.637000000000004</v>
      </c>
      <c r="AE269" s="1052">
        <f t="shared" si="24"/>
        <v>34.822000000000003</v>
      </c>
    </row>
    <row r="270" spans="1:31" x14ac:dyDescent="0.2">
      <c r="A270" s="1045">
        <v>43001</v>
      </c>
      <c r="B270">
        <v>9</v>
      </c>
      <c r="C270">
        <v>23</v>
      </c>
      <c r="D270" s="3">
        <f>'Compiled data 2000-2015'!$Y276</f>
        <v>23.829000000000001</v>
      </c>
      <c r="E270" s="3">
        <f>'Compiled data 2000-2015'!$Y641</f>
        <v>30.264000000000003</v>
      </c>
      <c r="F270" s="3">
        <f>'Compiled data 2000-2015'!$Y1006</f>
        <v>25.427</v>
      </c>
      <c r="G270" s="3">
        <f>'Compiled data 2000-2015'!$Y1371</f>
        <v>26.88</v>
      </c>
      <c r="H270" s="3">
        <f>'Compiled data 2000-2015'!$Y1737</f>
        <v>27.866</v>
      </c>
      <c r="I270" s="3">
        <f>'Compiled data 2000-2015'!$Y2102</f>
        <v>34.963000000000001</v>
      </c>
      <c r="J270" s="3">
        <f>'Compiled data 2000-2015'!$Y2467</f>
        <v>30.032</v>
      </c>
      <c r="K270" s="3">
        <f>'Compiled data 2000-2015'!$Y2832</f>
        <v>29.95</v>
      </c>
      <c r="L270" s="3">
        <f>'Compiled data 2000-2015'!$Y3198</f>
        <v>27.122999999999998</v>
      </c>
      <c r="M270" s="3">
        <f>'Compiled data 2000-2015'!$Y3563</f>
        <v>29.52</v>
      </c>
      <c r="N270" s="3">
        <f>'Compiled data 2000-2015'!$Y3928</f>
        <v>35.420999999999999</v>
      </c>
      <c r="O270" s="3">
        <f>'Compiled data 2000-2015'!$Y4293</f>
        <v>29.96</v>
      </c>
      <c r="P270" s="3">
        <f>'Compiled data 2000-2015'!$Y4659</f>
        <v>28.57</v>
      </c>
      <c r="Q270" s="3">
        <f>'Compiled data 2000-2015'!$Y5024</f>
        <v>27.42</v>
      </c>
      <c r="R270" s="3">
        <f>'Compiled data 2000-2015'!$Y5389</f>
        <v>27.43</v>
      </c>
      <c r="S270" s="3">
        <v>32.085857142857144</v>
      </c>
      <c r="T270" s="3">
        <v>28.595571429000003</v>
      </c>
      <c r="U270" s="3">
        <v>31.128257142857144</v>
      </c>
      <c r="V270" s="3">
        <v>26.969666666666665</v>
      </c>
      <c r="W270" s="3">
        <v>32.729010682480002</v>
      </c>
      <c r="X270" s="3">
        <v>27.323354802649998</v>
      </c>
      <c r="Y270" s="3"/>
      <c r="AA270" s="1052">
        <f t="shared" si="20"/>
        <v>23.829000000000001</v>
      </c>
      <c r="AB270" s="1052">
        <f t="shared" si="21"/>
        <v>27.323354802649998</v>
      </c>
      <c r="AC270" s="1052">
        <f t="shared" si="22"/>
        <v>28.595571429000003</v>
      </c>
      <c r="AD270" s="1052">
        <f t="shared" si="23"/>
        <v>30.264000000000003</v>
      </c>
      <c r="AE270" s="1052">
        <f t="shared" si="24"/>
        <v>35.420999999999999</v>
      </c>
    </row>
    <row r="271" spans="1:31" x14ac:dyDescent="0.2">
      <c r="A271" s="1045">
        <v>43002</v>
      </c>
      <c r="B271">
        <v>9</v>
      </c>
      <c r="C271">
        <v>24</v>
      </c>
      <c r="D271" s="3">
        <f>'Compiled data 2000-2015'!$Y277</f>
        <v>24.805999999999997</v>
      </c>
      <c r="E271" s="3">
        <f>'Compiled data 2000-2015'!$Y642</f>
        <v>30.120999999999995</v>
      </c>
      <c r="F271" s="3">
        <f>'Compiled data 2000-2015'!$Y1007</f>
        <v>25.475000000000001</v>
      </c>
      <c r="G271" s="3">
        <f>'Compiled data 2000-2015'!$Y1372</f>
        <v>26.597999999999999</v>
      </c>
      <c r="H271" s="3">
        <f>'Compiled data 2000-2015'!$Y1738</f>
        <v>25.478999999999999</v>
      </c>
      <c r="I271" s="3">
        <f>'Compiled data 2000-2015'!$Y2103</f>
        <v>31.786999999999999</v>
      </c>
      <c r="J271" s="3">
        <f>'Compiled data 2000-2015'!$Y2468</f>
        <v>30.416</v>
      </c>
      <c r="K271" s="3">
        <f>'Compiled data 2000-2015'!$Y2833</f>
        <v>30.465</v>
      </c>
      <c r="L271" s="3">
        <f>'Compiled data 2000-2015'!$Y3199</f>
        <v>27.85</v>
      </c>
      <c r="M271" s="3">
        <f>'Compiled data 2000-2015'!$Y3564</f>
        <v>26.860999999999997</v>
      </c>
      <c r="N271" s="3">
        <f>'Compiled data 2000-2015'!$Y3929</f>
        <v>33.469000000000001</v>
      </c>
      <c r="O271" s="3">
        <f>'Compiled data 2000-2015'!$Y4294</f>
        <v>29.44</v>
      </c>
      <c r="P271" s="3">
        <f>'Compiled data 2000-2015'!$Y4660</f>
        <v>27.698799999999999</v>
      </c>
      <c r="Q271" s="3">
        <f>'Compiled data 2000-2015'!$Y5025</f>
        <v>28.6</v>
      </c>
      <c r="R271" s="3">
        <f>'Compiled data 2000-2015'!$Y5390</f>
        <v>26.810000000000002</v>
      </c>
      <c r="S271" s="3">
        <v>31.113857142857142</v>
      </c>
      <c r="T271" s="3">
        <v>28.583571428999999</v>
      </c>
      <c r="U271" s="3">
        <v>31.429857142857141</v>
      </c>
      <c r="V271" s="3">
        <v>25.229666666666663</v>
      </c>
      <c r="W271" s="3">
        <v>32.567896187160038</v>
      </c>
      <c r="X271" s="3">
        <v>27.56335480265</v>
      </c>
      <c r="Y271" s="3"/>
      <c r="AA271" s="1052">
        <f t="shared" si="20"/>
        <v>24.805999999999997</v>
      </c>
      <c r="AB271" s="1052">
        <f t="shared" si="21"/>
        <v>26.810000000000002</v>
      </c>
      <c r="AC271" s="1052">
        <f t="shared" si="22"/>
        <v>28.583571428999999</v>
      </c>
      <c r="AD271" s="1052">
        <f t="shared" si="23"/>
        <v>30.465</v>
      </c>
      <c r="AE271" s="1052">
        <f t="shared" si="24"/>
        <v>33.469000000000001</v>
      </c>
    </row>
    <row r="272" spans="1:31" x14ac:dyDescent="0.2">
      <c r="A272" s="1045">
        <v>43003</v>
      </c>
      <c r="B272">
        <v>9</v>
      </c>
      <c r="C272">
        <v>25</v>
      </c>
      <c r="D272" s="3">
        <f>'Compiled data 2000-2015'!$Y278</f>
        <v>28.28</v>
      </c>
      <c r="E272" s="3">
        <f>'Compiled data 2000-2015'!$Y643</f>
        <v>32.384</v>
      </c>
      <c r="F272" s="3">
        <f>'Compiled data 2000-2015'!$Y1008</f>
        <v>26.785</v>
      </c>
      <c r="G272" s="3">
        <f>'Compiled data 2000-2015'!$Y1373</f>
        <v>25.930999999999997</v>
      </c>
      <c r="H272" s="3">
        <f>'Compiled data 2000-2015'!$Y1739</f>
        <v>27.779</v>
      </c>
      <c r="I272" s="3">
        <f>'Compiled data 2000-2015'!$Y2104</f>
        <v>31.04</v>
      </c>
      <c r="J272" s="3">
        <f>'Compiled data 2000-2015'!$Y2469</f>
        <v>28.736999999999998</v>
      </c>
      <c r="K272" s="3">
        <f>'Compiled data 2000-2015'!$Y2834</f>
        <v>30.521000000000001</v>
      </c>
      <c r="L272" s="3">
        <f>'Compiled data 2000-2015'!$Y3200</f>
        <v>23.869999999999997</v>
      </c>
      <c r="M272" s="3">
        <f>'Compiled data 2000-2015'!$Y3565</f>
        <v>27.596</v>
      </c>
      <c r="N272" s="3">
        <f>'Compiled data 2000-2015'!$Y3930</f>
        <v>32.996000000000002</v>
      </c>
      <c r="O272" s="3">
        <f>'Compiled data 2000-2015'!$Y4295</f>
        <v>29.439999999999998</v>
      </c>
      <c r="P272" s="3">
        <f>'Compiled data 2000-2015'!$Y4661</f>
        <v>28.900000000000002</v>
      </c>
      <c r="Q272" s="3">
        <f>'Compiled data 2000-2015'!$Y5026</f>
        <v>28.510099999999998</v>
      </c>
      <c r="R272" s="3">
        <f>'Compiled data 2000-2015'!$Y5391</f>
        <v>27.22</v>
      </c>
      <c r="S272" s="3">
        <v>25.829857142857144</v>
      </c>
      <c r="T272" s="3">
        <v>27.523571429</v>
      </c>
      <c r="U272" s="3">
        <v>30.109857142857145</v>
      </c>
      <c r="V272" s="3">
        <v>27.586857142857141</v>
      </c>
      <c r="W272" s="3">
        <v>32.17005670436</v>
      </c>
      <c r="X272" s="3">
        <v>29.043354802649997</v>
      </c>
      <c r="Y272" s="3"/>
      <c r="AA272" s="1052">
        <f t="shared" si="20"/>
        <v>23.869999999999997</v>
      </c>
      <c r="AB272" s="1052">
        <f t="shared" si="21"/>
        <v>27.523571429</v>
      </c>
      <c r="AC272" s="1052">
        <f t="shared" si="22"/>
        <v>28.510099999999998</v>
      </c>
      <c r="AD272" s="1052">
        <f t="shared" si="23"/>
        <v>30.109857142857145</v>
      </c>
      <c r="AE272" s="1052">
        <f t="shared" si="24"/>
        <v>32.996000000000002</v>
      </c>
    </row>
    <row r="273" spans="1:31" x14ac:dyDescent="0.2">
      <c r="A273" s="1045">
        <v>43004</v>
      </c>
      <c r="B273">
        <v>9</v>
      </c>
      <c r="C273">
        <v>26</v>
      </c>
      <c r="D273" s="3">
        <f>'Compiled data 2000-2015'!$Y279</f>
        <v>24.863</v>
      </c>
      <c r="E273" s="3">
        <f>'Compiled data 2000-2015'!$Y644</f>
        <v>29.535000000000004</v>
      </c>
      <c r="F273" s="3">
        <f>'Compiled data 2000-2015'!$Y1009</f>
        <v>24.408000000000001</v>
      </c>
      <c r="G273" s="3">
        <f>'Compiled data 2000-2015'!$Y1374</f>
        <v>27.051000000000002</v>
      </c>
      <c r="H273" s="3">
        <f>'Compiled data 2000-2015'!$Y1740</f>
        <v>28.722999999999999</v>
      </c>
      <c r="I273" s="3">
        <f>'Compiled data 2000-2015'!$Y2105</f>
        <v>32.984000000000002</v>
      </c>
      <c r="J273" s="3">
        <f>'Compiled data 2000-2015'!$Y2470</f>
        <v>29.516000000000002</v>
      </c>
      <c r="K273" s="3">
        <f>'Compiled data 2000-2015'!$Y2835</f>
        <v>35.829000000000001</v>
      </c>
      <c r="L273" s="3">
        <f>'Compiled data 2000-2015'!$Y3201</f>
        <v>23.55</v>
      </c>
      <c r="M273" s="3">
        <f>'Compiled data 2000-2015'!$Y3566</f>
        <v>23.933</v>
      </c>
      <c r="N273" s="3">
        <f>'Compiled data 2000-2015'!$Y3931</f>
        <v>29.114999999999998</v>
      </c>
      <c r="O273" s="3">
        <f>'Compiled data 2000-2015'!$Y4296</f>
        <v>30.42</v>
      </c>
      <c r="P273" s="3">
        <f>'Compiled data 2000-2015'!$Y4662</f>
        <v>30.202000000000002</v>
      </c>
      <c r="Q273" s="3">
        <f>'Compiled data 2000-2015'!$Y5027</f>
        <v>29.177199999999999</v>
      </c>
      <c r="R273" s="3">
        <f>'Compiled data 2000-2015'!$Y5392</f>
        <v>27.17</v>
      </c>
      <c r="S273" s="3">
        <v>25.401714285714284</v>
      </c>
      <c r="T273" s="3">
        <v>28.933571429000001</v>
      </c>
      <c r="U273" s="3">
        <v>32.173857142857145</v>
      </c>
      <c r="V273" s="3">
        <v>29.074857142857141</v>
      </c>
      <c r="W273" s="3">
        <v>32.964044280239996</v>
      </c>
      <c r="X273" s="3">
        <v>31.043354802649997</v>
      </c>
      <c r="Y273" s="3"/>
      <c r="AA273" s="1052">
        <f t="shared" si="20"/>
        <v>23.55</v>
      </c>
      <c r="AB273" s="1052">
        <f t="shared" si="21"/>
        <v>27.051000000000002</v>
      </c>
      <c r="AC273" s="1052">
        <f t="shared" si="22"/>
        <v>29.114999999999998</v>
      </c>
      <c r="AD273" s="1052">
        <f t="shared" si="23"/>
        <v>30.42</v>
      </c>
      <c r="AE273" s="1052">
        <f t="shared" si="24"/>
        <v>35.829000000000001</v>
      </c>
    </row>
    <row r="274" spans="1:31" x14ac:dyDescent="0.2">
      <c r="A274" s="1045">
        <v>43005</v>
      </c>
      <c r="B274">
        <v>9</v>
      </c>
      <c r="C274">
        <v>27</v>
      </c>
      <c r="D274" s="3">
        <f>'Compiled data 2000-2015'!$Y280</f>
        <v>26.594000000000001</v>
      </c>
      <c r="E274" s="3">
        <f>'Compiled data 2000-2015'!$Y645</f>
        <v>29.896999999999995</v>
      </c>
      <c r="F274" s="3">
        <f>'Compiled data 2000-2015'!$Y1010</f>
        <v>26.257999999999999</v>
      </c>
      <c r="G274" s="3">
        <f>'Compiled data 2000-2015'!$Y1375</f>
        <v>25.82</v>
      </c>
      <c r="H274" s="3">
        <f>'Compiled data 2000-2015'!$Y1741</f>
        <v>25.956</v>
      </c>
      <c r="I274" s="3">
        <f>'Compiled data 2000-2015'!$Y2106</f>
        <v>31.331</v>
      </c>
      <c r="J274" s="3">
        <f>'Compiled data 2000-2015'!$Y2471</f>
        <v>30.359000000000002</v>
      </c>
      <c r="K274" s="3">
        <f>'Compiled data 2000-2015'!$Y2836</f>
        <v>28.393999999999998</v>
      </c>
      <c r="L274" s="3">
        <f>'Compiled data 2000-2015'!$Y3202</f>
        <v>26.926000000000002</v>
      </c>
      <c r="M274" s="3">
        <f>'Compiled data 2000-2015'!$Y3567</f>
        <v>25.845000000000002</v>
      </c>
      <c r="N274" s="3">
        <f>'Compiled data 2000-2015'!$Y3932</f>
        <v>29.222999999999999</v>
      </c>
      <c r="O274" s="3">
        <f>'Compiled data 2000-2015'!$Y4297</f>
        <v>31.12</v>
      </c>
      <c r="P274" s="3">
        <f>'Compiled data 2000-2015'!$Y4663</f>
        <v>31.650000000000002</v>
      </c>
      <c r="Q274" s="3">
        <f>'Compiled data 2000-2015'!$Y5028</f>
        <v>29.2241</v>
      </c>
      <c r="R274" s="3">
        <f>'Compiled data 2000-2015'!$Y5393</f>
        <v>26.2</v>
      </c>
      <c r="S274" s="3">
        <v>26.378714285714285</v>
      </c>
      <c r="T274" s="3">
        <v>28.613571429000004</v>
      </c>
      <c r="U274" s="3">
        <v>35.415857142857142</v>
      </c>
      <c r="V274" s="3">
        <v>27.924857142857142</v>
      </c>
      <c r="W274" s="3">
        <v>33.627858682399996</v>
      </c>
      <c r="X274" s="3">
        <v>30.272177419280002</v>
      </c>
      <c r="Y274" s="3"/>
      <c r="AA274" s="1052">
        <f t="shared" si="20"/>
        <v>25.82</v>
      </c>
      <c r="AB274" s="1052">
        <f t="shared" si="21"/>
        <v>26.378714285714285</v>
      </c>
      <c r="AC274" s="1052">
        <f t="shared" si="22"/>
        <v>28.613571429000004</v>
      </c>
      <c r="AD274" s="1052">
        <f t="shared" si="23"/>
        <v>30.359000000000002</v>
      </c>
      <c r="AE274" s="1052">
        <f t="shared" si="24"/>
        <v>35.415857142857142</v>
      </c>
    </row>
    <row r="275" spans="1:31" x14ac:dyDescent="0.2">
      <c r="A275" s="1045">
        <v>43006</v>
      </c>
      <c r="B275">
        <v>9</v>
      </c>
      <c r="C275">
        <v>28</v>
      </c>
      <c r="D275" s="3">
        <f>'Compiled data 2000-2015'!$Y281</f>
        <v>25.855</v>
      </c>
      <c r="E275" s="3">
        <f>'Compiled data 2000-2015'!$Y646</f>
        <v>30.533000000000005</v>
      </c>
      <c r="F275" s="3">
        <f>'Compiled data 2000-2015'!$Y1011</f>
        <v>26.977</v>
      </c>
      <c r="G275" s="3">
        <f>'Compiled data 2000-2015'!$Y1376</f>
        <v>25.386000000000003</v>
      </c>
      <c r="H275" s="3">
        <f>'Compiled data 2000-2015'!$Y1742</f>
        <v>25.613</v>
      </c>
      <c r="I275" s="3">
        <f>'Compiled data 2000-2015'!$Y2107</f>
        <v>32.143000000000001</v>
      </c>
      <c r="J275" s="3">
        <f>'Compiled data 2000-2015'!$Y2472</f>
        <v>29.367000000000001</v>
      </c>
      <c r="K275" s="3">
        <f>'Compiled data 2000-2015'!$Y2837</f>
        <v>28.54</v>
      </c>
      <c r="L275" s="3">
        <f>'Compiled data 2000-2015'!$Y3203</f>
        <v>24.804000000000002</v>
      </c>
      <c r="M275" s="3">
        <f>'Compiled data 2000-2015'!$Y3568</f>
        <v>25.175999999999998</v>
      </c>
      <c r="N275" s="3">
        <f>'Compiled data 2000-2015'!$Y3933</f>
        <v>27.41</v>
      </c>
      <c r="O275" s="3">
        <f>'Compiled data 2000-2015'!$Y4298</f>
        <v>32.729999999999997</v>
      </c>
      <c r="P275" s="3">
        <f>'Compiled data 2000-2015'!$Y4664</f>
        <v>30.46</v>
      </c>
      <c r="Q275" s="3">
        <f>'Compiled data 2000-2015'!$Y5029</f>
        <v>28.966000000000001</v>
      </c>
      <c r="R275" s="3">
        <f>'Compiled data 2000-2015'!$Y5394</f>
        <v>26.88</v>
      </c>
      <c r="S275" s="3">
        <v>24.189714285714285</v>
      </c>
      <c r="T275" s="3">
        <v>28.843571429000001</v>
      </c>
      <c r="U275" s="3">
        <v>33.686857142857143</v>
      </c>
      <c r="V275" s="3">
        <v>27.824857142857141</v>
      </c>
      <c r="W275" s="3">
        <v>33.508897555239997</v>
      </c>
      <c r="X275" s="3">
        <v>30.88527916592</v>
      </c>
      <c r="Y275" s="3"/>
      <c r="AA275" s="1052">
        <f t="shared" si="20"/>
        <v>24.189714285714285</v>
      </c>
      <c r="AB275" s="1052">
        <f t="shared" si="21"/>
        <v>25.855</v>
      </c>
      <c r="AC275" s="1052">
        <f t="shared" si="22"/>
        <v>28.54</v>
      </c>
      <c r="AD275" s="1052">
        <f t="shared" si="23"/>
        <v>30.533000000000005</v>
      </c>
      <c r="AE275" s="1052">
        <f t="shared" si="24"/>
        <v>33.686857142857143</v>
      </c>
    </row>
    <row r="276" spans="1:31" x14ac:dyDescent="0.2">
      <c r="A276" s="1045">
        <v>43007</v>
      </c>
      <c r="B276">
        <v>9</v>
      </c>
      <c r="C276">
        <v>29</v>
      </c>
      <c r="D276" s="3">
        <f>'Compiled data 2000-2015'!$Y282</f>
        <v>28.966000000000001</v>
      </c>
      <c r="E276" s="3">
        <f>'Compiled data 2000-2015'!$Y647</f>
        <v>27.925000000000001</v>
      </c>
      <c r="F276" s="3">
        <f>'Compiled data 2000-2015'!$Y1012</f>
        <v>24.736000000000001</v>
      </c>
      <c r="G276" s="3">
        <f>'Compiled data 2000-2015'!$Y1377</f>
        <v>27.774999999999999</v>
      </c>
      <c r="H276" s="3">
        <f>'Compiled data 2000-2015'!$Y1743</f>
        <v>27.15</v>
      </c>
      <c r="I276" s="3">
        <f>'Compiled data 2000-2015'!$Y2108</f>
        <v>32.457999999999998</v>
      </c>
      <c r="J276" s="3">
        <f>'Compiled data 2000-2015'!$Y2473</f>
        <v>27.129000000000001</v>
      </c>
      <c r="K276" s="3">
        <f>'Compiled data 2000-2015'!$Y2838</f>
        <v>35.042000000000002</v>
      </c>
      <c r="L276" s="3">
        <f>'Compiled data 2000-2015'!$Y3204</f>
        <v>25.241</v>
      </c>
      <c r="M276" s="3">
        <f>'Compiled data 2000-2015'!$Y3569</f>
        <v>25.433</v>
      </c>
      <c r="N276" s="3">
        <f>'Compiled data 2000-2015'!$Y3934</f>
        <v>24.951000000000001</v>
      </c>
      <c r="O276" s="3">
        <f>'Compiled data 2000-2015'!$Y4299</f>
        <v>30.36</v>
      </c>
      <c r="P276" s="3">
        <f>'Compiled data 2000-2015'!$Y4665</f>
        <v>27.64</v>
      </c>
      <c r="Q276" s="3">
        <f>'Compiled data 2000-2015'!$Y5030</f>
        <v>28.96</v>
      </c>
      <c r="R276" s="3">
        <f>'Compiled data 2000-2015'!$Y5395</f>
        <v>27.090000000000003</v>
      </c>
      <c r="S276" s="3">
        <v>26.418714285714287</v>
      </c>
      <c r="T276" s="3">
        <v>26.273571429000004</v>
      </c>
      <c r="U276" s="3">
        <v>32.192857142857143</v>
      </c>
      <c r="V276" s="3">
        <v>26.536857142857144</v>
      </c>
      <c r="W276" s="3">
        <v>31.994998008959996</v>
      </c>
      <c r="X276" s="3">
        <v>30.53194773852</v>
      </c>
      <c r="Y276" s="3"/>
      <c r="AA276" s="1052">
        <f t="shared" si="20"/>
        <v>24.736000000000001</v>
      </c>
      <c r="AB276" s="1052">
        <f t="shared" si="21"/>
        <v>26.418714285714287</v>
      </c>
      <c r="AC276" s="1052">
        <f t="shared" si="22"/>
        <v>27.64</v>
      </c>
      <c r="AD276" s="1052">
        <f t="shared" si="23"/>
        <v>30.36</v>
      </c>
      <c r="AE276" s="1052">
        <f t="shared" si="24"/>
        <v>35.042000000000002</v>
      </c>
    </row>
    <row r="277" spans="1:31" x14ac:dyDescent="0.2">
      <c r="A277" s="1045">
        <v>43008</v>
      </c>
      <c r="B277">
        <v>9</v>
      </c>
      <c r="C277">
        <v>30</v>
      </c>
      <c r="D277" s="3">
        <f>'Compiled data 2000-2015'!$Y283</f>
        <v>26.473999999999997</v>
      </c>
      <c r="E277" s="3">
        <f>'Compiled data 2000-2015'!$Y648</f>
        <v>29.080000000000002</v>
      </c>
      <c r="F277" s="3">
        <f>'Compiled data 2000-2015'!$Y1013</f>
        <v>25.869999999999997</v>
      </c>
      <c r="G277" s="3">
        <f>'Compiled data 2000-2015'!$Y1378</f>
        <v>27.273</v>
      </c>
      <c r="H277" s="3">
        <f>'Compiled data 2000-2015'!$Y1744</f>
        <v>26.312999999999999</v>
      </c>
      <c r="I277" s="3">
        <f>'Compiled data 2000-2015'!$Y2109</f>
        <v>33.225000000000001</v>
      </c>
      <c r="J277" s="3">
        <f>'Compiled data 2000-2015'!$Y2474</f>
        <v>26.836000000000002</v>
      </c>
      <c r="K277" s="3">
        <f>'Compiled data 2000-2015'!$Y2839</f>
        <v>30.970000000000002</v>
      </c>
      <c r="L277" s="3">
        <f>'Compiled data 2000-2015'!$Y3205</f>
        <v>25.432000000000002</v>
      </c>
      <c r="M277" s="3">
        <f>'Compiled data 2000-2015'!$Y3570</f>
        <v>25.141000000000002</v>
      </c>
      <c r="N277" s="3">
        <f>'Compiled data 2000-2015'!$Y3935</f>
        <v>26.347999999999999</v>
      </c>
      <c r="O277" s="3">
        <f>'Compiled data 2000-2015'!$Y4300</f>
        <v>31.61</v>
      </c>
      <c r="P277" s="3">
        <f>'Compiled data 2000-2015'!$Y4666</f>
        <v>27.8</v>
      </c>
      <c r="Q277" s="3">
        <f>'Compiled data 2000-2015'!$Y5031</f>
        <v>30.229999999999997</v>
      </c>
      <c r="R277" s="3">
        <f>'Compiled data 2000-2015'!$Y5396</f>
        <v>27.18</v>
      </c>
      <c r="S277" s="3">
        <v>28.818714285714286</v>
      </c>
      <c r="T277" s="3">
        <v>28.301571429000003</v>
      </c>
      <c r="U277" s="3">
        <v>30.56814285714286</v>
      </c>
      <c r="V277" s="3">
        <v>26.094857142857141</v>
      </c>
      <c r="W277" s="3">
        <v>33.22877960364</v>
      </c>
      <c r="X277" s="3">
        <v>30.16284280192</v>
      </c>
      <c r="Y277" s="3"/>
      <c r="AA277" s="1052">
        <f t="shared" si="20"/>
        <v>25.141000000000002</v>
      </c>
      <c r="AB277" s="1052">
        <f t="shared" si="21"/>
        <v>26.347999999999999</v>
      </c>
      <c r="AC277" s="1052">
        <f t="shared" si="22"/>
        <v>27.8</v>
      </c>
      <c r="AD277" s="1052">
        <f t="shared" si="23"/>
        <v>30.229999999999997</v>
      </c>
      <c r="AE277" s="1052">
        <f t="shared" si="24"/>
        <v>33.22877960364</v>
      </c>
    </row>
    <row r="278" spans="1:31" x14ac:dyDescent="0.2">
      <c r="A278" s="1045">
        <v>43009</v>
      </c>
      <c r="B278">
        <v>10</v>
      </c>
      <c r="C278">
        <v>1</v>
      </c>
      <c r="D278" s="3">
        <f>'Compiled data 2000-2015'!$Y284</f>
        <v>27.177</v>
      </c>
      <c r="E278" s="3">
        <f>'Compiled data 2000-2015'!$Y649</f>
        <v>29.837999999999997</v>
      </c>
      <c r="F278" s="3">
        <f>'Compiled data 2000-2015'!$Y1014</f>
        <v>24.974</v>
      </c>
      <c r="G278" s="3">
        <f>'Compiled data 2000-2015'!$Y1379</f>
        <v>27.490000000000002</v>
      </c>
      <c r="H278" s="3">
        <f>'Compiled data 2000-2015'!$Y1745</f>
        <v>26.831</v>
      </c>
      <c r="I278" s="3">
        <f>'Compiled data 2000-2015'!$Y2110</f>
        <v>30.94</v>
      </c>
      <c r="J278" s="3">
        <f>'Compiled data 2000-2015'!$Y2475</f>
        <v>26.705999999999996</v>
      </c>
      <c r="K278" s="3">
        <f>'Compiled data 2000-2015'!$Y2840</f>
        <v>26.027000000000001</v>
      </c>
      <c r="L278" s="3">
        <f>'Compiled data 2000-2015'!$Y3206</f>
        <v>26.728000000000002</v>
      </c>
      <c r="M278" s="3">
        <f>'Compiled data 2000-2015'!$Y3571</f>
        <v>25.079000000000001</v>
      </c>
      <c r="N278" s="3">
        <f>'Compiled data 2000-2015'!$Y3936</f>
        <v>25.62</v>
      </c>
      <c r="O278" s="3">
        <f>'Compiled data 2000-2015'!$Y4301</f>
        <v>28.41</v>
      </c>
      <c r="P278" s="3">
        <f>'Compiled data 2000-2015'!$Y4667</f>
        <v>28.014000000000003</v>
      </c>
      <c r="Q278" s="3">
        <f>'Compiled data 2000-2015'!$Y5032</f>
        <v>30.702999999999999</v>
      </c>
      <c r="R278" s="3">
        <f>'Compiled data 2000-2015'!$Y5397</f>
        <v>28.26</v>
      </c>
      <c r="S278" s="3">
        <v>25.978714285714286</v>
      </c>
      <c r="T278" s="3">
        <v>26.764957142857142</v>
      </c>
      <c r="U278" s="3">
        <v>30.17914285714286</v>
      </c>
      <c r="V278" s="3">
        <v>29.29485714285714</v>
      </c>
      <c r="W278" s="3">
        <v>36.56928661944</v>
      </c>
      <c r="X278" s="3">
        <v>25.872389400679999</v>
      </c>
      <c r="Y278" s="3"/>
      <c r="AA278" s="1052">
        <f t="shared" si="20"/>
        <v>24.974</v>
      </c>
      <c r="AB278" s="1052">
        <f t="shared" si="21"/>
        <v>26.027000000000001</v>
      </c>
      <c r="AC278" s="1052">
        <f t="shared" si="22"/>
        <v>27.177</v>
      </c>
      <c r="AD278" s="1052">
        <f t="shared" si="23"/>
        <v>29.29485714285714</v>
      </c>
      <c r="AE278" s="1052">
        <f t="shared" si="24"/>
        <v>36.56928661944</v>
      </c>
    </row>
    <row r="279" spans="1:31" x14ac:dyDescent="0.2">
      <c r="A279" s="1045">
        <v>43010</v>
      </c>
      <c r="B279">
        <v>10</v>
      </c>
      <c r="C279">
        <v>2</v>
      </c>
      <c r="D279" s="3">
        <f>'Compiled data 2000-2015'!$Y285</f>
        <v>27.821000000000002</v>
      </c>
      <c r="E279" s="3">
        <f>'Compiled data 2000-2015'!$Y650</f>
        <v>31.604999999999997</v>
      </c>
      <c r="F279" s="3">
        <f>'Compiled data 2000-2015'!$Y1015</f>
        <v>33.088999999999999</v>
      </c>
      <c r="G279" s="3">
        <f>'Compiled data 2000-2015'!$Y1380</f>
        <v>27.378</v>
      </c>
      <c r="H279" s="3">
        <f>'Compiled data 2000-2015'!$Y1746</f>
        <v>26.73</v>
      </c>
      <c r="I279" s="3">
        <f>'Compiled data 2000-2015'!$Y2111</f>
        <v>31.317</v>
      </c>
      <c r="J279" s="3">
        <f>'Compiled data 2000-2015'!$Y2476</f>
        <v>29.097999999999999</v>
      </c>
      <c r="K279" s="3">
        <f>'Compiled data 2000-2015'!$Y2841</f>
        <v>29.029</v>
      </c>
      <c r="L279" s="3">
        <f>'Compiled data 2000-2015'!$Y3207</f>
        <v>25.571999999999999</v>
      </c>
      <c r="M279" s="3">
        <f>'Compiled data 2000-2015'!$Y3572</f>
        <v>25.417000000000002</v>
      </c>
      <c r="N279" s="3">
        <f>'Compiled data 2000-2015'!$Y3937</f>
        <v>26.01</v>
      </c>
      <c r="O279" s="3">
        <f>'Compiled data 2000-2015'!$Y4302</f>
        <v>29.35</v>
      </c>
      <c r="P279" s="3">
        <f>'Compiled data 2000-2015'!$Y4668</f>
        <v>26.190399999999997</v>
      </c>
      <c r="Q279" s="3">
        <f>'Compiled data 2000-2015'!$Y5033</f>
        <v>31.86</v>
      </c>
      <c r="R279" s="3">
        <f>'Compiled data 2000-2015'!$Y5398</f>
        <v>27.840000000000003</v>
      </c>
      <c r="S279" s="3">
        <v>23.388714285714283</v>
      </c>
      <c r="T279" s="3">
        <v>27.025857142857141</v>
      </c>
      <c r="U279" s="3">
        <v>29.685142857142857</v>
      </c>
      <c r="V279" s="3">
        <v>28.096</v>
      </c>
      <c r="W279" s="3">
        <v>34.1845100906</v>
      </c>
      <c r="X279" s="3">
        <v>26.932657088920003</v>
      </c>
      <c r="Y279" s="3"/>
      <c r="AA279" s="1052">
        <f t="shared" si="20"/>
        <v>23.388714285714283</v>
      </c>
      <c r="AB279" s="1052">
        <f t="shared" si="21"/>
        <v>26.73</v>
      </c>
      <c r="AC279" s="1052">
        <f t="shared" si="22"/>
        <v>27.840000000000003</v>
      </c>
      <c r="AD279" s="1052">
        <f t="shared" si="23"/>
        <v>29.685142857142857</v>
      </c>
      <c r="AE279" s="1052">
        <f t="shared" si="24"/>
        <v>34.1845100906</v>
      </c>
    </row>
    <row r="280" spans="1:31" x14ac:dyDescent="0.2">
      <c r="A280" s="1045">
        <v>43011</v>
      </c>
      <c r="B280">
        <v>10</v>
      </c>
      <c r="C280">
        <v>3</v>
      </c>
      <c r="D280" s="3">
        <f>'Compiled data 2000-2015'!$Y286</f>
        <v>28.924999999999997</v>
      </c>
      <c r="E280" s="3">
        <f>'Compiled data 2000-2015'!$Y651</f>
        <v>33.435000000000002</v>
      </c>
      <c r="F280" s="3">
        <f>'Compiled data 2000-2015'!$Y1016</f>
        <v>26.637</v>
      </c>
      <c r="G280" s="3">
        <f>'Compiled data 2000-2015'!$Y1381</f>
        <v>28.555</v>
      </c>
      <c r="H280" s="3">
        <f>'Compiled data 2000-2015'!$Y1747</f>
        <v>25.413999999999998</v>
      </c>
      <c r="I280" s="3">
        <f>'Compiled data 2000-2015'!$Y2112</f>
        <v>29.667999999999999</v>
      </c>
      <c r="J280" s="3">
        <f>'Compiled data 2000-2015'!$Y2477</f>
        <v>30.606000000000002</v>
      </c>
      <c r="K280" s="3">
        <f>'Compiled data 2000-2015'!$Y2842</f>
        <v>36.166000000000004</v>
      </c>
      <c r="L280" s="3">
        <f>'Compiled data 2000-2015'!$Y3208</f>
        <v>25.382000000000001</v>
      </c>
      <c r="M280" s="3">
        <f>'Compiled data 2000-2015'!$Y3573</f>
        <v>25.89</v>
      </c>
      <c r="N280" s="3">
        <f>'Compiled data 2000-2015'!$Y3938</f>
        <v>24.840000000000003</v>
      </c>
      <c r="O280" s="3">
        <f>'Compiled data 2000-2015'!$Y4303</f>
        <v>29.46</v>
      </c>
      <c r="P280" s="3">
        <f>'Compiled data 2000-2015'!$Y4669</f>
        <v>28.230199999999996</v>
      </c>
      <c r="Q280" s="3">
        <f>'Compiled data 2000-2015'!$Y5034</f>
        <v>31.555900000000001</v>
      </c>
      <c r="R280" s="3">
        <f>'Compiled data 2000-2015'!$Y5399</f>
        <v>28.029999999999998</v>
      </c>
      <c r="S280" s="3">
        <v>23.713428571428569</v>
      </c>
      <c r="T280" s="3">
        <v>27.865857142857141</v>
      </c>
      <c r="U280" s="3">
        <v>32.686142857142855</v>
      </c>
      <c r="V280" s="3">
        <v>29.916</v>
      </c>
      <c r="W280" s="3">
        <v>34.817563164360003</v>
      </c>
      <c r="X280" s="3">
        <v>24.717878647119999</v>
      </c>
      <c r="Y280" s="3"/>
      <c r="AA280" s="1052">
        <f t="shared" si="20"/>
        <v>23.713428571428569</v>
      </c>
      <c r="AB280" s="1052">
        <f t="shared" si="21"/>
        <v>25.89</v>
      </c>
      <c r="AC280" s="1052">
        <f t="shared" si="22"/>
        <v>28.555</v>
      </c>
      <c r="AD280" s="1052">
        <f t="shared" si="23"/>
        <v>30.606000000000002</v>
      </c>
      <c r="AE280" s="1052">
        <f t="shared" si="24"/>
        <v>36.166000000000004</v>
      </c>
    </row>
    <row r="281" spans="1:31" x14ac:dyDescent="0.2">
      <c r="A281" s="1045">
        <v>43012</v>
      </c>
      <c r="B281">
        <v>10</v>
      </c>
      <c r="C281">
        <v>4</v>
      </c>
      <c r="D281" s="3">
        <f>'Compiled data 2000-2015'!$Y287</f>
        <v>30.847000000000001</v>
      </c>
      <c r="E281" s="3">
        <f>'Compiled data 2000-2015'!$Y652</f>
        <v>33.803000000000004</v>
      </c>
      <c r="F281" s="3">
        <f>'Compiled data 2000-2015'!$Y1017</f>
        <v>26.849</v>
      </c>
      <c r="G281" s="3">
        <f>'Compiled data 2000-2015'!$Y1382</f>
        <v>25.204000000000001</v>
      </c>
      <c r="H281" s="3">
        <f>'Compiled data 2000-2015'!$Y1748</f>
        <v>25.568000000000001</v>
      </c>
      <c r="I281" s="3">
        <f>'Compiled data 2000-2015'!$Y2113</f>
        <v>31.320999999999998</v>
      </c>
      <c r="J281" s="3">
        <f>'Compiled data 2000-2015'!$Y2478</f>
        <v>31.375</v>
      </c>
      <c r="K281" s="3">
        <f>'Compiled data 2000-2015'!$Y2843</f>
        <v>28.986000000000001</v>
      </c>
      <c r="L281" s="3">
        <f>'Compiled data 2000-2015'!$Y3209</f>
        <v>26.769000000000002</v>
      </c>
      <c r="M281" s="3">
        <f>'Compiled data 2000-2015'!$Y3574</f>
        <v>25.564</v>
      </c>
      <c r="N281" s="3">
        <f>'Compiled data 2000-2015'!$Y3939</f>
        <v>23.856999999999999</v>
      </c>
      <c r="O281" s="3">
        <f>'Compiled data 2000-2015'!$Y4304</f>
        <v>30.24</v>
      </c>
      <c r="P281" s="3">
        <f>'Compiled data 2000-2015'!$Y4670</f>
        <v>26.998799999999996</v>
      </c>
      <c r="Q281" s="3">
        <f>'Compiled data 2000-2015'!$Y5035</f>
        <v>30.113100000000003</v>
      </c>
      <c r="R281" s="3">
        <f>'Compiled data 2000-2015'!$Y5400</f>
        <v>27.759999999999998</v>
      </c>
      <c r="S281" s="3">
        <v>24.803428571428569</v>
      </c>
      <c r="T281" s="3">
        <v>28.99585714285714</v>
      </c>
      <c r="U281" s="3">
        <v>31.921142857142858</v>
      </c>
      <c r="V281" s="3">
        <v>31.806000000000001</v>
      </c>
      <c r="W281" s="3">
        <v>34.681079238080002</v>
      </c>
      <c r="X281" s="3">
        <v>25.752483736960002</v>
      </c>
      <c r="Y281" s="3"/>
      <c r="AA281" s="1052">
        <f t="shared" si="20"/>
        <v>23.856999999999999</v>
      </c>
      <c r="AB281" s="1052">
        <f t="shared" si="21"/>
        <v>25.752483736960002</v>
      </c>
      <c r="AC281" s="1052">
        <f t="shared" si="22"/>
        <v>28.986000000000001</v>
      </c>
      <c r="AD281" s="1052">
        <f t="shared" si="23"/>
        <v>31.320999999999998</v>
      </c>
      <c r="AE281" s="1052">
        <f t="shared" si="24"/>
        <v>34.681079238080002</v>
      </c>
    </row>
    <row r="282" spans="1:31" x14ac:dyDescent="0.2">
      <c r="A282" s="1045">
        <v>43013</v>
      </c>
      <c r="B282">
        <v>10</v>
      </c>
      <c r="C282">
        <v>5</v>
      </c>
      <c r="D282" s="3">
        <f>'Compiled data 2000-2015'!$Y288</f>
        <v>31.187999999999999</v>
      </c>
      <c r="E282" s="3">
        <f>'Compiled data 2000-2015'!$Y653</f>
        <v>33.655999999999999</v>
      </c>
      <c r="F282" s="3">
        <f>'Compiled data 2000-2015'!$Y1018</f>
        <v>31.638000000000002</v>
      </c>
      <c r="G282" s="3">
        <f>'Compiled data 2000-2015'!$Y1383</f>
        <v>25.981000000000002</v>
      </c>
      <c r="H282" s="3">
        <f>'Compiled data 2000-2015'!$Y1749</f>
        <v>26.927</v>
      </c>
      <c r="I282" s="3">
        <f>'Compiled data 2000-2015'!$Y2114</f>
        <v>31.545999999999999</v>
      </c>
      <c r="J282" s="3">
        <f>'Compiled data 2000-2015'!$Y2479</f>
        <v>31.430999999999997</v>
      </c>
      <c r="K282" s="3">
        <f>'Compiled data 2000-2015'!$Y2844</f>
        <v>29.355999999999998</v>
      </c>
      <c r="L282" s="3">
        <f>'Compiled data 2000-2015'!$Y3210</f>
        <v>25.213999999999999</v>
      </c>
      <c r="M282" s="3">
        <f>'Compiled data 2000-2015'!$Y3575</f>
        <v>25.07</v>
      </c>
      <c r="N282" s="3">
        <f>'Compiled data 2000-2015'!$Y3940</f>
        <v>25.926000000000002</v>
      </c>
      <c r="O282" s="3">
        <f>'Compiled data 2000-2015'!$Y4305</f>
        <v>30.07</v>
      </c>
      <c r="P282" s="3">
        <f>'Compiled data 2000-2015'!$Y4671</f>
        <v>27.891799999999996</v>
      </c>
      <c r="Q282" s="3">
        <f>'Compiled data 2000-2015'!$Y5036</f>
        <v>30.626400000000004</v>
      </c>
      <c r="R282" s="3">
        <f>'Compiled data 2000-2015'!$Y5401</f>
        <v>25.56</v>
      </c>
      <c r="S282" s="3">
        <v>25.213428571428572</v>
      </c>
      <c r="T282" s="3">
        <v>29.535857142857139</v>
      </c>
      <c r="U282" s="3">
        <v>32.544142857142859</v>
      </c>
      <c r="V282" s="3">
        <v>31.135999999999999</v>
      </c>
      <c r="W282" s="3">
        <v>31.487577946080002</v>
      </c>
      <c r="X282" s="3">
        <v>25.869516881000003</v>
      </c>
      <c r="Y282" s="3"/>
      <c r="AA282" s="1052">
        <f t="shared" si="20"/>
        <v>25.07</v>
      </c>
      <c r="AB282" s="1052">
        <f t="shared" si="21"/>
        <v>25.926000000000002</v>
      </c>
      <c r="AC282" s="1052">
        <f t="shared" si="22"/>
        <v>29.535857142857139</v>
      </c>
      <c r="AD282" s="1052">
        <f t="shared" si="23"/>
        <v>31.430999999999997</v>
      </c>
      <c r="AE282" s="1052">
        <f t="shared" si="24"/>
        <v>33.655999999999999</v>
      </c>
    </row>
    <row r="283" spans="1:31" x14ac:dyDescent="0.2">
      <c r="A283" s="1045">
        <v>43014</v>
      </c>
      <c r="B283">
        <v>10</v>
      </c>
      <c r="C283">
        <v>6</v>
      </c>
      <c r="D283" s="3">
        <f>'Compiled data 2000-2015'!$Y289</f>
        <v>30.462000000000003</v>
      </c>
      <c r="E283" s="3">
        <f>'Compiled data 2000-2015'!$Y654</f>
        <v>27.798000000000002</v>
      </c>
      <c r="F283" s="3">
        <f>'Compiled data 2000-2015'!$Y1019</f>
        <v>25.505000000000003</v>
      </c>
      <c r="G283" s="3">
        <f>'Compiled data 2000-2015'!$Y1384</f>
        <v>29.522999999999996</v>
      </c>
      <c r="H283" s="3">
        <f>'Compiled data 2000-2015'!$Y1750</f>
        <v>26.881999999999998</v>
      </c>
      <c r="I283" s="3">
        <f>'Compiled data 2000-2015'!$Y2115</f>
        <v>30.372</v>
      </c>
      <c r="J283" s="3">
        <f>'Compiled data 2000-2015'!$Y2480</f>
        <v>28.502000000000002</v>
      </c>
      <c r="K283" s="3">
        <f>'Compiled data 2000-2015'!$Y2845</f>
        <v>31.506</v>
      </c>
      <c r="L283" s="3">
        <f>'Compiled data 2000-2015'!$Y3211</f>
        <v>25.125</v>
      </c>
      <c r="M283" s="3">
        <f>'Compiled data 2000-2015'!$Y3576</f>
        <v>23.722000000000001</v>
      </c>
      <c r="N283" s="3">
        <f>'Compiled data 2000-2015'!$Y3941</f>
        <v>27.541999999999998</v>
      </c>
      <c r="O283" s="3">
        <f>'Compiled data 2000-2015'!$Y4306</f>
        <v>30.615000000000002</v>
      </c>
      <c r="P283" s="3">
        <f>'Compiled data 2000-2015'!$Y4672</f>
        <v>27.139800000000001</v>
      </c>
      <c r="Q283" s="3">
        <f>'Compiled data 2000-2015'!$Y5037</f>
        <v>29.45</v>
      </c>
      <c r="R283" s="3">
        <f>'Compiled data 2000-2015'!$Y5402</f>
        <v>26.32</v>
      </c>
      <c r="S283" s="3">
        <v>25.873428571428569</v>
      </c>
      <c r="T283" s="3">
        <v>27.865857142857145</v>
      </c>
      <c r="U283" s="3">
        <v>33.353809523809524</v>
      </c>
      <c r="V283" s="3">
        <v>29.453333333333333</v>
      </c>
      <c r="W283" s="3">
        <v>30.435353346159999</v>
      </c>
      <c r="X283" s="3">
        <v>24.867945971799998</v>
      </c>
      <c r="Y283" s="3"/>
      <c r="AA283" s="1052">
        <f t="shared" si="20"/>
        <v>23.722000000000001</v>
      </c>
      <c r="AB283" s="1052">
        <f t="shared" si="21"/>
        <v>26.32</v>
      </c>
      <c r="AC283" s="1052">
        <f t="shared" si="22"/>
        <v>27.865857142857145</v>
      </c>
      <c r="AD283" s="1052">
        <f t="shared" si="23"/>
        <v>30.372</v>
      </c>
      <c r="AE283" s="1052">
        <f t="shared" si="24"/>
        <v>33.353809523809524</v>
      </c>
    </row>
    <row r="284" spans="1:31" x14ac:dyDescent="0.2">
      <c r="A284" s="1045">
        <v>43015</v>
      </c>
      <c r="B284">
        <v>10</v>
      </c>
      <c r="C284">
        <v>7</v>
      </c>
      <c r="D284" s="3">
        <f>'Compiled data 2000-2015'!$Y290</f>
        <v>28.253999999999998</v>
      </c>
      <c r="E284" s="3">
        <f>'Compiled data 2000-2015'!$Y655</f>
        <v>26.728999999999999</v>
      </c>
      <c r="F284" s="3">
        <f>'Compiled data 2000-2015'!$Y1020</f>
        <v>25.246000000000002</v>
      </c>
      <c r="G284" s="3">
        <f>'Compiled data 2000-2015'!$Y1385</f>
        <v>26.861000000000001</v>
      </c>
      <c r="H284" s="3">
        <f>'Compiled data 2000-2015'!$Y1751</f>
        <v>28.917999999999999</v>
      </c>
      <c r="I284" s="3">
        <f>'Compiled data 2000-2015'!$Y2116</f>
        <v>28.975999999999999</v>
      </c>
      <c r="J284" s="3">
        <f>'Compiled data 2000-2015'!$Y2481</f>
        <v>25.626000000000001</v>
      </c>
      <c r="K284" s="3">
        <f>'Compiled data 2000-2015'!$Y2846</f>
        <v>27.768000000000001</v>
      </c>
      <c r="L284" s="3">
        <f>'Compiled data 2000-2015'!$Y3212</f>
        <v>26.295999999999999</v>
      </c>
      <c r="M284" s="3">
        <f>'Compiled data 2000-2015'!$Y3577</f>
        <v>27.313000000000002</v>
      </c>
      <c r="N284" s="3">
        <f>'Compiled data 2000-2015'!$Y3942</f>
        <v>27.174999999999997</v>
      </c>
      <c r="O284" s="3">
        <f>'Compiled data 2000-2015'!$Y4307</f>
        <v>31.080000000000002</v>
      </c>
      <c r="P284" s="3">
        <f>'Compiled data 2000-2015'!$Y4673</f>
        <v>23.503399999999999</v>
      </c>
      <c r="Q284" s="3">
        <f>'Compiled data 2000-2015'!$Y5038</f>
        <v>26.88</v>
      </c>
      <c r="R284" s="3">
        <f>'Compiled data 2000-2015'!$Y5403</f>
        <v>28.42</v>
      </c>
      <c r="S284" s="3">
        <v>27.01342857142857</v>
      </c>
      <c r="T284" s="3">
        <v>27.35585714285714</v>
      </c>
      <c r="U284" s="3">
        <v>30.518380952380951</v>
      </c>
      <c r="V284" s="3">
        <v>28.403333333333332</v>
      </c>
      <c r="W284" s="3">
        <v>30.353620113039998</v>
      </c>
      <c r="X284" s="3">
        <v>27.156261399560002</v>
      </c>
      <c r="Y284" s="3"/>
      <c r="AA284" s="1052">
        <f t="shared" si="20"/>
        <v>23.503399999999999</v>
      </c>
      <c r="AB284" s="1052">
        <f t="shared" si="21"/>
        <v>26.861000000000001</v>
      </c>
      <c r="AC284" s="1052">
        <f t="shared" si="22"/>
        <v>27.313000000000002</v>
      </c>
      <c r="AD284" s="1052">
        <f t="shared" si="23"/>
        <v>28.42</v>
      </c>
      <c r="AE284" s="1052">
        <f t="shared" si="24"/>
        <v>31.080000000000002</v>
      </c>
    </row>
    <row r="285" spans="1:31" x14ac:dyDescent="0.2">
      <c r="A285" s="1045">
        <v>43016</v>
      </c>
      <c r="B285">
        <v>10</v>
      </c>
      <c r="C285">
        <v>8</v>
      </c>
      <c r="D285" s="3">
        <f>'Compiled data 2000-2015'!$Y291</f>
        <v>25.36</v>
      </c>
      <c r="E285" s="3">
        <f>'Compiled data 2000-2015'!$Y656</f>
        <v>31.845999999999997</v>
      </c>
      <c r="F285" s="3">
        <f>'Compiled data 2000-2015'!$Y1021</f>
        <v>24.337</v>
      </c>
      <c r="G285" s="3">
        <f>'Compiled data 2000-2015'!$Y1386</f>
        <v>26.443999999999999</v>
      </c>
      <c r="H285" s="3">
        <f>'Compiled data 2000-2015'!$Y1752</f>
        <v>28.03</v>
      </c>
      <c r="I285" s="3">
        <f>'Compiled data 2000-2015'!$Y2117</f>
        <v>28.170999999999999</v>
      </c>
      <c r="J285" s="3">
        <f>'Compiled data 2000-2015'!$Y2482</f>
        <v>23.783999999999999</v>
      </c>
      <c r="K285" s="3">
        <f>'Compiled data 2000-2015'!$Y2847</f>
        <v>28.177999999999997</v>
      </c>
      <c r="L285" s="3">
        <f>'Compiled data 2000-2015'!$Y3213</f>
        <v>28.428000000000001</v>
      </c>
      <c r="M285" s="3">
        <f>'Compiled data 2000-2015'!$Y3578</f>
        <v>26.123000000000001</v>
      </c>
      <c r="N285" s="3">
        <f>'Compiled data 2000-2015'!$Y3943</f>
        <v>26.240000000000002</v>
      </c>
      <c r="O285" s="3">
        <f>'Compiled data 2000-2015'!$Y4308</f>
        <v>31.09</v>
      </c>
      <c r="P285" s="3">
        <f>'Compiled data 2000-2015'!$Y4674</f>
        <v>23.464399999999998</v>
      </c>
      <c r="Q285" s="3">
        <f>'Compiled data 2000-2015'!$Y5039</f>
        <v>26.339999999999996</v>
      </c>
      <c r="R285" s="3">
        <f>'Compiled data 2000-2015'!$Y5404</f>
        <v>30.04</v>
      </c>
      <c r="S285" s="3">
        <v>25.65342857142857</v>
      </c>
      <c r="T285" s="3">
        <v>24.905428571428573</v>
      </c>
      <c r="U285" s="3">
        <v>28.727380952380955</v>
      </c>
      <c r="V285" s="3">
        <v>29.663333333333334</v>
      </c>
      <c r="W285" s="3">
        <v>32.045341577079995</v>
      </c>
      <c r="X285" s="3">
        <v>28.036261399559997</v>
      </c>
      <c r="Y285" s="3"/>
      <c r="AA285" s="1052">
        <f t="shared" si="20"/>
        <v>23.464399999999998</v>
      </c>
      <c r="AB285" s="1052">
        <f t="shared" si="21"/>
        <v>25.65342857142857</v>
      </c>
      <c r="AC285" s="1052">
        <f t="shared" si="22"/>
        <v>28.03</v>
      </c>
      <c r="AD285" s="1052">
        <f t="shared" si="23"/>
        <v>28.727380952380955</v>
      </c>
      <c r="AE285" s="1052">
        <f t="shared" si="24"/>
        <v>32.045341577079995</v>
      </c>
    </row>
    <row r="286" spans="1:31" x14ac:dyDescent="0.2">
      <c r="A286" s="1045">
        <v>43017</v>
      </c>
      <c r="B286">
        <v>10</v>
      </c>
      <c r="C286">
        <v>9</v>
      </c>
      <c r="D286" s="3">
        <f>'Compiled data 2000-2015'!$Y292</f>
        <v>28.790000000000003</v>
      </c>
      <c r="E286" s="3">
        <f>'Compiled data 2000-2015'!$Y657</f>
        <v>29.934999999999999</v>
      </c>
      <c r="F286" s="3">
        <f>'Compiled data 2000-2015'!$Y1022</f>
        <v>29.9</v>
      </c>
      <c r="G286" s="3">
        <f>'Compiled data 2000-2015'!$Y1387</f>
        <v>26.195999999999998</v>
      </c>
      <c r="H286" s="3">
        <f>'Compiled data 2000-2015'!$Y1753</f>
        <v>25.602</v>
      </c>
      <c r="I286" s="3">
        <f>'Compiled data 2000-2015'!$Y2118</f>
        <v>26.493000000000002</v>
      </c>
      <c r="J286" s="3">
        <f>'Compiled data 2000-2015'!$Y2483</f>
        <v>27.433</v>
      </c>
      <c r="K286" s="3">
        <f>'Compiled data 2000-2015'!$Y2848</f>
        <v>28.599</v>
      </c>
      <c r="L286" s="3">
        <f>'Compiled data 2000-2015'!$Y3214</f>
        <v>26.198</v>
      </c>
      <c r="M286" s="3">
        <f>'Compiled data 2000-2015'!$Y3579</f>
        <v>27.806999999999999</v>
      </c>
      <c r="N286" s="3">
        <f>'Compiled data 2000-2015'!$Y3944</f>
        <v>27.509999999999998</v>
      </c>
      <c r="O286" s="3">
        <f>'Compiled data 2000-2015'!$Y4309</f>
        <v>31.421999999999997</v>
      </c>
      <c r="P286" s="3">
        <f>'Compiled data 2000-2015'!$Y4675</f>
        <v>25.325599999999994</v>
      </c>
      <c r="Q286" s="3">
        <f>'Compiled data 2000-2015'!$Y5040</f>
        <v>26.78</v>
      </c>
      <c r="R286" s="3">
        <f>'Compiled data 2000-2015'!$Y5405</f>
        <v>29.009999999999998</v>
      </c>
      <c r="S286" s="3">
        <v>26.40342857142857</v>
      </c>
      <c r="T286" s="3">
        <v>27.225428571428569</v>
      </c>
      <c r="U286" s="3">
        <v>28.144714285714283</v>
      </c>
      <c r="V286" s="3">
        <v>29.357250000000001</v>
      </c>
      <c r="W286" s="3">
        <v>31.259873852760002</v>
      </c>
      <c r="X286" s="3">
        <v>26.596093503999999</v>
      </c>
      <c r="Y286" s="3"/>
      <c r="AA286" s="1052">
        <f t="shared" si="20"/>
        <v>25.325599999999994</v>
      </c>
      <c r="AB286" s="1052">
        <f t="shared" si="21"/>
        <v>26.493000000000002</v>
      </c>
      <c r="AC286" s="1052">
        <f t="shared" si="22"/>
        <v>27.509999999999998</v>
      </c>
      <c r="AD286" s="1052">
        <f t="shared" si="23"/>
        <v>29.009999999999998</v>
      </c>
      <c r="AE286" s="1052">
        <f t="shared" si="24"/>
        <v>31.421999999999997</v>
      </c>
    </row>
    <row r="287" spans="1:31" x14ac:dyDescent="0.2">
      <c r="A287" s="1045">
        <v>43018</v>
      </c>
      <c r="B287">
        <v>10</v>
      </c>
      <c r="C287">
        <v>10</v>
      </c>
      <c r="D287" s="3">
        <f>'Compiled data 2000-2015'!$Y293</f>
        <v>27.498999999999999</v>
      </c>
      <c r="E287" s="3">
        <f>'Compiled data 2000-2015'!$Y658</f>
        <v>30.378000000000007</v>
      </c>
      <c r="F287" s="3">
        <f>'Compiled data 2000-2015'!$Y1023</f>
        <v>28.423999999999999</v>
      </c>
      <c r="G287" s="3">
        <f>'Compiled data 2000-2015'!$Y1388</f>
        <v>25.684999999999999</v>
      </c>
      <c r="H287" s="3">
        <f>'Compiled data 2000-2015'!$Y1754</f>
        <v>26.347000000000001</v>
      </c>
      <c r="I287" s="3">
        <f>'Compiled data 2000-2015'!$Y2119</f>
        <v>26.756</v>
      </c>
      <c r="J287" s="3">
        <f>'Compiled data 2000-2015'!$Y2484</f>
        <v>27.881999999999998</v>
      </c>
      <c r="K287" s="3">
        <f>'Compiled data 2000-2015'!$Y2849</f>
        <v>35.322000000000003</v>
      </c>
      <c r="L287" s="3">
        <f>'Compiled data 2000-2015'!$Y3215</f>
        <v>26.283000000000001</v>
      </c>
      <c r="M287" s="3">
        <f>'Compiled data 2000-2015'!$Y3580</f>
        <v>26.157</v>
      </c>
      <c r="N287" s="3">
        <f>'Compiled data 2000-2015'!$Y3945</f>
        <v>25.53</v>
      </c>
      <c r="O287" s="3">
        <f>'Compiled data 2000-2015'!$Y4310</f>
        <v>31.2</v>
      </c>
      <c r="P287" s="3">
        <f>'Compiled data 2000-2015'!$Y4676</f>
        <v>26.187399999999997</v>
      </c>
      <c r="Q287" s="3">
        <f>'Compiled data 2000-2015'!$Y5041</f>
        <v>27.729999999999997</v>
      </c>
      <c r="R287" s="3">
        <f>'Compiled data 2000-2015'!$Y5406</f>
        <v>29.479999999999997</v>
      </c>
      <c r="S287" s="3">
        <v>25.273857142857143</v>
      </c>
      <c r="T287" s="3">
        <v>26.405428571428569</v>
      </c>
      <c r="U287" s="3">
        <v>29.582714285714285</v>
      </c>
      <c r="V287" s="3">
        <v>28.23725</v>
      </c>
      <c r="W287" s="3">
        <v>30.441667288680001</v>
      </c>
      <c r="X287" s="3">
        <v>25.771970491559998</v>
      </c>
      <c r="Y287" s="3"/>
      <c r="AA287" s="1052">
        <f t="shared" si="20"/>
        <v>25.273857142857143</v>
      </c>
      <c r="AB287" s="1052">
        <f t="shared" si="21"/>
        <v>26.187399999999997</v>
      </c>
      <c r="AC287" s="1052">
        <f t="shared" si="22"/>
        <v>27.498999999999999</v>
      </c>
      <c r="AD287" s="1052">
        <f t="shared" si="23"/>
        <v>29.479999999999997</v>
      </c>
      <c r="AE287" s="1052">
        <f t="shared" si="24"/>
        <v>35.322000000000003</v>
      </c>
    </row>
    <row r="288" spans="1:31" x14ac:dyDescent="0.2">
      <c r="A288" s="1045">
        <v>43019</v>
      </c>
      <c r="B288">
        <v>10</v>
      </c>
      <c r="C288">
        <v>11</v>
      </c>
      <c r="D288" s="3">
        <f>'Compiled data 2000-2015'!$Y294</f>
        <v>29.700000000000003</v>
      </c>
      <c r="E288" s="3">
        <f>'Compiled data 2000-2015'!$Y659</f>
        <v>32.074999999999996</v>
      </c>
      <c r="F288" s="3">
        <f>'Compiled data 2000-2015'!$Y1024</f>
        <v>24.244</v>
      </c>
      <c r="G288" s="3">
        <f>'Compiled data 2000-2015'!$Y1389</f>
        <v>22.989000000000001</v>
      </c>
      <c r="H288" s="3">
        <f>'Compiled data 2000-2015'!$Y1755</f>
        <v>25.92</v>
      </c>
      <c r="I288" s="3">
        <f>'Compiled data 2000-2015'!$Y2120</f>
        <v>27.015000000000001</v>
      </c>
      <c r="J288" s="3">
        <f>'Compiled data 2000-2015'!$Y2485</f>
        <v>23.422999999999998</v>
      </c>
      <c r="K288" s="3">
        <f>'Compiled data 2000-2015'!$Y2850</f>
        <v>27.678000000000004</v>
      </c>
      <c r="L288" s="3">
        <f>'Compiled data 2000-2015'!$Y3216</f>
        <v>27.558</v>
      </c>
      <c r="M288" s="3">
        <f>'Compiled data 2000-2015'!$Y3581</f>
        <v>26.901</v>
      </c>
      <c r="N288" s="3">
        <f>'Compiled data 2000-2015'!$Y3946</f>
        <v>26.100999999999999</v>
      </c>
      <c r="O288" s="3">
        <f>'Compiled data 2000-2015'!$Y4311</f>
        <v>33.9</v>
      </c>
      <c r="P288" s="3">
        <f>'Compiled data 2000-2015'!$Y4677</f>
        <v>27.346399999999996</v>
      </c>
      <c r="Q288" s="3">
        <f>'Compiled data 2000-2015'!$Y5042</f>
        <v>26.273000000000003</v>
      </c>
      <c r="R288" s="3">
        <f>'Compiled data 2000-2015'!$Y5407</f>
        <v>27.35</v>
      </c>
      <c r="S288" s="3">
        <v>25.243857142857141</v>
      </c>
      <c r="T288" s="3">
        <v>26.115428571428573</v>
      </c>
      <c r="U288" s="3">
        <v>29.052714285714284</v>
      </c>
      <c r="V288" s="3">
        <v>27.907249999999998</v>
      </c>
      <c r="W288" s="3">
        <v>30.862055135959999</v>
      </c>
      <c r="X288" s="3">
        <v>25.370519270679999</v>
      </c>
      <c r="Y288" s="3"/>
      <c r="AA288" s="1052">
        <f t="shared" si="20"/>
        <v>22.989000000000001</v>
      </c>
      <c r="AB288" s="1052">
        <f t="shared" si="21"/>
        <v>25.92</v>
      </c>
      <c r="AC288" s="1052">
        <f t="shared" si="22"/>
        <v>27.015000000000001</v>
      </c>
      <c r="AD288" s="1052">
        <f t="shared" si="23"/>
        <v>27.907249999999998</v>
      </c>
      <c r="AE288" s="1052">
        <f t="shared" si="24"/>
        <v>33.9</v>
      </c>
    </row>
    <row r="289" spans="1:31" x14ac:dyDescent="0.2">
      <c r="A289" s="1045">
        <v>43020</v>
      </c>
      <c r="B289">
        <v>10</v>
      </c>
      <c r="C289">
        <v>12</v>
      </c>
      <c r="D289" s="3">
        <f>'Compiled data 2000-2015'!$Y295</f>
        <v>28.851000000000003</v>
      </c>
      <c r="E289" s="3">
        <f>'Compiled data 2000-2015'!$Y660</f>
        <v>31.804000000000002</v>
      </c>
      <c r="F289" s="3">
        <f>'Compiled data 2000-2015'!$Y1025</f>
        <v>26.246000000000002</v>
      </c>
      <c r="G289" s="3">
        <f>'Compiled data 2000-2015'!$Y1390</f>
        <v>22.256</v>
      </c>
      <c r="H289" s="3">
        <f>'Compiled data 2000-2015'!$Y1756</f>
        <v>27.248999999999999</v>
      </c>
      <c r="I289" s="3">
        <f>'Compiled data 2000-2015'!$Y2121</f>
        <v>28.706000000000003</v>
      </c>
      <c r="J289" s="3">
        <f>'Compiled data 2000-2015'!$Y2486</f>
        <v>29.365000000000002</v>
      </c>
      <c r="K289" s="3">
        <f>'Compiled data 2000-2015'!$Y2851</f>
        <v>26.093</v>
      </c>
      <c r="L289" s="3">
        <f>'Compiled data 2000-2015'!$Y3217</f>
        <v>24.231999999999999</v>
      </c>
      <c r="M289" s="3">
        <f>'Compiled data 2000-2015'!$Y3582</f>
        <v>24.964000000000002</v>
      </c>
      <c r="N289" s="3">
        <f>'Compiled data 2000-2015'!$Y3947</f>
        <v>27.479999999999997</v>
      </c>
      <c r="O289" s="3">
        <f>'Compiled data 2000-2015'!$Y4312</f>
        <v>32.052</v>
      </c>
      <c r="P289" s="3">
        <f>'Compiled data 2000-2015'!$Y4678</f>
        <v>26.763799999999996</v>
      </c>
      <c r="Q289" s="3">
        <f>'Compiled data 2000-2015'!$Y5043</f>
        <v>26.173300000000001</v>
      </c>
      <c r="R289" s="3">
        <f>'Compiled data 2000-2015'!$Y5408</f>
        <v>23.91</v>
      </c>
      <c r="S289" s="3">
        <v>25.763857142857141</v>
      </c>
      <c r="T289" s="3">
        <v>26.985428571428574</v>
      </c>
      <c r="U289" s="3">
        <v>28.553714285714282</v>
      </c>
      <c r="V289" s="3">
        <v>26.207249999999998</v>
      </c>
      <c r="W289" s="3">
        <v>31.599427216920002</v>
      </c>
      <c r="X289" s="3">
        <v>21.559814646560003</v>
      </c>
      <c r="Y289" s="3"/>
      <c r="AA289" s="1052">
        <f t="shared" si="20"/>
        <v>21.559814646560003</v>
      </c>
      <c r="AB289" s="1052">
        <f t="shared" si="21"/>
        <v>25.763857142857141</v>
      </c>
      <c r="AC289" s="1052">
        <f t="shared" si="22"/>
        <v>26.763799999999996</v>
      </c>
      <c r="AD289" s="1052">
        <f t="shared" si="23"/>
        <v>28.706000000000003</v>
      </c>
      <c r="AE289" s="1052">
        <f t="shared" si="24"/>
        <v>32.052</v>
      </c>
    </row>
    <row r="290" spans="1:31" x14ac:dyDescent="0.2">
      <c r="A290" s="1045">
        <v>43021</v>
      </c>
      <c r="B290">
        <v>10</v>
      </c>
      <c r="C290">
        <v>13</v>
      </c>
      <c r="D290" s="3">
        <f>'Compiled data 2000-2015'!$Y296</f>
        <v>29.283000000000001</v>
      </c>
      <c r="E290" s="3">
        <f>'Compiled data 2000-2015'!$Y661</f>
        <v>29.742999999999999</v>
      </c>
      <c r="F290" s="3">
        <f>'Compiled data 2000-2015'!$Y1026</f>
        <v>23.844000000000001</v>
      </c>
      <c r="G290" s="3">
        <f>'Compiled data 2000-2015'!$Y1391</f>
        <v>27.46</v>
      </c>
      <c r="H290" s="3">
        <f>'Compiled data 2000-2015'!$Y1757</f>
        <v>28.024999999999999</v>
      </c>
      <c r="I290" s="3">
        <f>'Compiled data 2000-2015'!$Y2122</f>
        <v>28.655000000000001</v>
      </c>
      <c r="J290" s="3">
        <f>'Compiled data 2000-2015'!$Y2487</f>
        <v>25.789000000000001</v>
      </c>
      <c r="K290" s="3">
        <f>'Compiled data 2000-2015'!$Y2852</f>
        <v>32.49</v>
      </c>
      <c r="L290" s="3">
        <f>'Compiled data 2000-2015'!$Y3218</f>
        <v>24.62</v>
      </c>
      <c r="M290" s="3">
        <f>'Compiled data 2000-2015'!$Y3583</f>
        <v>23.805999999999997</v>
      </c>
      <c r="N290" s="3">
        <f>'Compiled data 2000-2015'!$Y3948</f>
        <v>28.867999999999999</v>
      </c>
      <c r="O290" s="3">
        <f>'Compiled data 2000-2015'!$Y4313</f>
        <v>31.55</v>
      </c>
      <c r="P290" s="3">
        <f>'Compiled data 2000-2015'!$Y4679</f>
        <v>25.325599999999994</v>
      </c>
      <c r="Q290" s="3">
        <f>'Compiled data 2000-2015'!$Y5044</f>
        <v>25.25</v>
      </c>
      <c r="R290" s="3">
        <f>'Compiled data 2000-2015'!$Y5409</f>
        <v>24.78</v>
      </c>
      <c r="S290" s="3">
        <v>24.523857142857143</v>
      </c>
      <c r="T290" s="3">
        <v>28.375428571428571</v>
      </c>
      <c r="U290" s="3">
        <v>25.425714285714282</v>
      </c>
      <c r="V290" s="3">
        <v>26.361142857142855</v>
      </c>
      <c r="W290" s="3">
        <v>28.74026056728</v>
      </c>
      <c r="X290" s="3">
        <v>26.358311062040002</v>
      </c>
      <c r="Y290" s="3"/>
      <c r="AA290" s="1052">
        <f t="shared" si="20"/>
        <v>23.805999999999997</v>
      </c>
      <c r="AB290" s="1052">
        <f t="shared" si="21"/>
        <v>25.25</v>
      </c>
      <c r="AC290" s="1052">
        <f t="shared" si="22"/>
        <v>26.361142857142855</v>
      </c>
      <c r="AD290" s="1052">
        <f t="shared" si="23"/>
        <v>28.74026056728</v>
      </c>
      <c r="AE290" s="1052">
        <f t="shared" si="24"/>
        <v>32.49</v>
      </c>
    </row>
    <row r="291" spans="1:31" x14ac:dyDescent="0.2">
      <c r="A291" s="1045">
        <v>43022</v>
      </c>
      <c r="B291">
        <v>10</v>
      </c>
      <c r="C291">
        <v>14</v>
      </c>
      <c r="D291" s="3">
        <f>'Compiled data 2000-2015'!$Y297</f>
        <v>28.795999999999999</v>
      </c>
      <c r="E291" s="3">
        <f>'Compiled data 2000-2015'!$Y662</f>
        <v>27.955000000000002</v>
      </c>
      <c r="F291" s="3">
        <f>'Compiled data 2000-2015'!$Y1027</f>
        <v>21.963999999999999</v>
      </c>
      <c r="G291" s="3">
        <f>'Compiled data 2000-2015'!$Y1392</f>
        <v>25.259</v>
      </c>
      <c r="H291" s="3">
        <f>'Compiled data 2000-2015'!$Y1758</f>
        <v>25.89</v>
      </c>
      <c r="I291" s="3">
        <f>'Compiled data 2000-2015'!$Y2123</f>
        <v>27.713999999999999</v>
      </c>
      <c r="J291" s="3">
        <f>'Compiled data 2000-2015'!$Y2488</f>
        <v>27.192999999999998</v>
      </c>
      <c r="K291" s="3">
        <f>'Compiled data 2000-2015'!$Y2853</f>
        <v>27.258000000000003</v>
      </c>
      <c r="L291" s="3">
        <f>'Compiled data 2000-2015'!$Y3219</f>
        <v>25.818000000000001</v>
      </c>
      <c r="M291" s="3">
        <f>'Compiled data 2000-2015'!$Y3584</f>
        <v>26.902000000000001</v>
      </c>
      <c r="N291" s="3">
        <f>'Compiled data 2000-2015'!$Y3949</f>
        <v>25.92</v>
      </c>
      <c r="O291" s="3">
        <f>'Compiled data 2000-2015'!$Y4314</f>
        <v>31.98</v>
      </c>
      <c r="P291" s="3">
        <f>'Compiled data 2000-2015'!$Y4680</f>
        <v>24.883799999999997</v>
      </c>
      <c r="Q291" s="3">
        <f>'Compiled data 2000-2015'!$Y5045</f>
        <v>26.082000000000001</v>
      </c>
      <c r="R291" s="3">
        <f>'Compiled data 2000-2015'!$Y5410</f>
        <v>27.39</v>
      </c>
      <c r="S291" s="3">
        <v>22.873857142857144</v>
      </c>
      <c r="T291" s="3">
        <v>27.065428571428573</v>
      </c>
      <c r="U291" s="3">
        <v>27.019571428571425</v>
      </c>
      <c r="V291" s="3">
        <v>25.681142857142856</v>
      </c>
      <c r="W291" s="3">
        <v>26.462948984440001</v>
      </c>
      <c r="X291" s="3">
        <v>25.90479521764</v>
      </c>
      <c r="Y291" s="3"/>
      <c r="AA291" s="1052">
        <f t="shared" si="20"/>
        <v>21.963999999999999</v>
      </c>
      <c r="AB291" s="1052">
        <f t="shared" si="21"/>
        <v>25.818000000000001</v>
      </c>
      <c r="AC291" s="1052">
        <f t="shared" si="22"/>
        <v>26.462948984440001</v>
      </c>
      <c r="AD291" s="1052">
        <f t="shared" si="23"/>
        <v>27.258000000000003</v>
      </c>
      <c r="AE291" s="1052">
        <f t="shared" si="24"/>
        <v>31.98</v>
      </c>
    </row>
    <row r="292" spans="1:31" x14ac:dyDescent="0.2">
      <c r="A292" s="1045">
        <v>43023</v>
      </c>
      <c r="B292">
        <v>10</v>
      </c>
      <c r="C292">
        <v>15</v>
      </c>
      <c r="D292" s="3">
        <f>'Compiled data 2000-2015'!$Y298</f>
        <v>28.341999999999999</v>
      </c>
      <c r="E292" s="3">
        <f>'Compiled data 2000-2015'!$Y663</f>
        <v>28.484999999999999</v>
      </c>
      <c r="F292" s="3">
        <f>'Compiled data 2000-2015'!$Y1028</f>
        <v>23.018999999999998</v>
      </c>
      <c r="G292" s="3">
        <f>'Compiled data 2000-2015'!$Y1393</f>
        <v>26.099</v>
      </c>
      <c r="H292" s="3">
        <f>'Compiled data 2000-2015'!$Y1759</f>
        <v>25.124000000000002</v>
      </c>
      <c r="I292" s="3">
        <f>'Compiled data 2000-2015'!$Y2124</f>
        <v>27.204999999999998</v>
      </c>
      <c r="J292" s="3">
        <f>'Compiled data 2000-2015'!$Y2489</f>
        <v>26.714999999999996</v>
      </c>
      <c r="K292" s="3">
        <f>'Compiled data 2000-2015'!$Y2854</f>
        <v>27.284999999999997</v>
      </c>
      <c r="L292" s="3">
        <f>'Compiled data 2000-2015'!$Y3220</f>
        <v>30.520000000000003</v>
      </c>
      <c r="M292" s="3">
        <f>'Compiled data 2000-2015'!$Y3585</f>
        <v>23.827999999999999</v>
      </c>
      <c r="N292" s="3">
        <f>'Compiled data 2000-2015'!$Y3950</f>
        <v>23.273</v>
      </c>
      <c r="O292" s="3">
        <f>'Compiled data 2000-2015'!$Y4315</f>
        <v>30.27</v>
      </c>
      <c r="P292" s="3">
        <f>'Compiled data 2000-2015'!$Y4681</f>
        <v>26.086999999999996</v>
      </c>
      <c r="Q292" s="3">
        <f>'Compiled data 2000-2015'!$Y5046</f>
        <v>26.78</v>
      </c>
      <c r="R292" s="3">
        <f>'Compiled data 2000-2015'!$Y5411</f>
        <v>26.380000000000003</v>
      </c>
      <c r="S292" s="3">
        <v>23.383857142857142</v>
      </c>
      <c r="T292" s="3">
        <v>27.065285714285714</v>
      </c>
      <c r="U292" s="3">
        <v>28.413571428571426</v>
      </c>
      <c r="V292" s="3">
        <v>28.391142857142857</v>
      </c>
      <c r="W292" s="3">
        <v>28.452088724639999</v>
      </c>
      <c r="X292" s="3">
        <v>25.751443944679998</v>
      </c>
      <c r="Y292" s="3"/>
      <c r="AA292" s="1052">
        <f t="shared" si="20"/>
        <v>23.018999999999998</v>
      </c>
      <c r="AB292" s="1052">
        <f t="shared" si="21"/>
        <v>25.751443944679998</v>
      </c>
      <c r="AC292" s="1052">
        <f t="shared" si="22"/>
        <v>26.78</v>
      </c>
      <c r="AD292" s="1052">
        <f t="shared" si="23"/>
        <v>28.391142857142857</v>
      </c>
      <c r="AE292" s="1052">
        <f t="shared" si="24"/>
        <v>30.520000000000003</v>
      </c>
    </row>
    <row r="293" spans="1:31" x14ac:dyDescent="0.2">
      <c r="A293" s="1045">
        <v>43024</v>
      </c>
      <c r="B293">
        <v>10</v>
      </c>
      <c r="C293">
        <v>16</v>
      </c>
      <c r="D293" s="3">
        <f>'Compiled data 2000-2015'!$Y299</f>
        <v>29.675000000000001</v>
      </c>
      <c r="E293" s="3">
        <f>'Compiled data 2000-2015'!$Y664</f>
        <v>28.541</v>
      </c>
      <c r="F293" s="3">
        <f>'Compiled data 2000-2015'!$Y1029</f>
        <v>25.63</v>
      </c>
      <c r="G293" s="3">
        <f>'Compiled data 2000-2015'!$Y1394</f>
        <v>26.006</v>
      </c>
      <c r="H293" s="3">
        <f>'Compiled data 2000-2015'!$Y1760</f>
        <v>24.483000000000001</v>
      </c>
      <c r="I293" s="3">
        <f>'Compiled data 2000-2015'!$Y2125</f>
        <v>26.744</v>
      </c>
      <c r="J293" s="3">
        <f>'Compiled data 2000-2015'!$Y2490</f>
        <v>27.216999999999999</v>
      </c>
      <c r="K293" s="3">
        <f>'Compiled data 2000-2015'!$Y2855</f>
        <v>27.005000000000003</v>
      </c>
      <c r="L293" s="3">
        <f>'Compiled data 2000-2015'!$Y3221</f>
        <v>26.651999999999997</v>
      </c>
      <c r="M293" s="3">
        <f>'Compiled data 2000-2015'!$Y3586</f>
        <v>21.782</v>
      </c>
      <c r="N293" s="3">
        <f>'Compiled data 2000-2015'!$Y3951</f>
        <v>25.103000000000002</v>
      </c>
      <c r="O293" s="3">
        <f>'Compiled data 2000-2015'!$Y4316</f>
        <v>30.06</v>
      </c>
      <c r="P293" s="3">
        <f>'Compiled data 2000-2015'!$Y4682</f>
        <v>25.9084</v>
      </c>
      <c r="Q293" s="3">
        <f>'Compiled data 2000-2015'!$Y5047</f>
        <v>27.085000000000001</v>
      </c>
      <c r="R293" s="3">
        <f>'Compiled data 2000-2015'!$Y5412</f>
        <v>26.47</v>
      </c>
      <c r="S293" s="3">
        <v>24.123857142857144</v>
      </c>
      <c r="T293" s="3">
        <v>26.405285714285711</v>
      </c>
      <c r="U293" s="3">
        <v>26.2</v>
      </c>
      <c r="V293" s="3">
        <v>29.551142857142857</v>
      </c>
      <c r="W293" s="3">
        <v>26.748498075040001</v>
      </c>
      <c r="X293" s="3">
        <v>25.15558815276</v>
      </c>
      <c r="Y293" s="3"/>
      <c r="AA293" s="1052">
        <f t="shared" si="20"/>
        <v>21.782</v>
      </c>
      <c r="AB293" s="1052">
        <f t="shared" si="21"/>
        <v>25.63</v>
      </c>
      <c r="AC293" s="1052">
        <f t="shared" si="22"/>
        <v>26.47</v>
      </c>
      <c r="AD293" s="1052">
        <f t="shared" si="23"/>
        <v>27.085000000000001</v>
      </c>
      <c r="AE293" s="1052">
        <f t="shared" si="24"/>
        <v>30.06</v>
      </c>
    </row>
    <row r="294" spans="1:31" x14ac:dyDescent="0.2">
      <c r="A294" s="1045">
        <v>43025</v>
      </c>
      <c r="B294">
        <v>10</v>
      </c>
      <c r="C294">
        <v>17</v>
      </c>
      <c r="D294" s="3">
        <f>'Compiled data 2000-2015'!$Y300</f>
        <v>29.445999999999998</v>
      </c>
      <c r="E294" s="3">
        <f>'Compiled data 2000-2015'!$Y665</f>
        <v>29.153000000000002</v>
      </c>
      <c r="F294" s="3">
        <f>'Compiled data 2000-2015'!$Y1030</f>
        <v>24.76</v>
      </c>
      <c r="G294" s="3">
        <f>'Compiled data 2000-2015'!$Y1395</f>
        <v>28.045999999999999</v>
      </c>
      <c r="H294" s="3">
        <f>'Compiled data 2000-2015'!$Y1761</f>
        <v>25.18</v>
      </c>
      <c r="I294" s="3">
        <f>'Compiled data 2000-2015'!$Y2126</f>
        <v>28.365000000000002</v>
      </c>
      <c r="J294" s="3">
        <f>'Compiled data 2000-2015'!$Y2491</f>
        <v>27.014000000000003</v>
      </c>
      <c r="K294" s="3">
        <f>'Compiled data 2000-2015'!$Y2856</f>
        <v>27.823</v>
      </c>
      <c r="L294" s="3">
        <f>'Compiled data 2000-2015'!$Y3222</f>
        <v>24.965</v>
      </c>
      <c r="M294" s="3">
        <f>'Compiled data 2000-2015'!$Y3587</f>
        <v>22.167000000000002</v>
      </c>
      <c r="N294" s="3">
        <f>'Compiled data 2000-2015'!$Y3952</f>
        <v>24.97</v>
      </c>
      <c r="O294" s="3">
        <f>'Compiled data 2000-2015'!$Y4317</f>
        <v>30.73</v>
      </c>
      <c r="P294" s="3">
        <f>'Compiled data 2000-2015'!$Y4683</f>
        <v>26.528799999999997</v>
      </c>
      <c r="Q294" s="3">
        <f>'Compiled data 2000-2015'!$Y5048</f>
        <v>27.62</v>
      </c>
      <c r="R294" s="3">
        <f>'Compiled data 2000-2015'!$Y5413</f>
        <v>26.4</v>
      </c>
      <c r="S294" s="3">
        <v>20.920071428571429</v>
      </c>
      <c r="T294" s="3">
        <v>26.155285714285714</v>
      </c>
      <c r="U294" s="3">
        <v>27.43</v>
      </c>
      <c r="V294" s="3">
        <v>27.361142857142855</v>
      </c>
      <c r="W294" s="3">
        <v>26.36374940008</v>
      </c>
      <c r="X294" s="3">
        <v>23.833014853879998</v>
      </c>
      <c r="Y294" s="3"/>
      <c r="AA294" s="1052">
        <f t="shared" si="20"/>
        <v>20.920071428571429</v>
      </c>
      <c r="AB294" s="1052">
        <f t="shared" si="21"/>
        <v>24.97</v>
      </c>
      <c r="AC294" s="1052">
        <f t="shared" si="22"/>
        <v>26.528799999999997</v>
      </c>
      <c r="AD294" s="1052">
        <f t="shared" si="23"/>
        <v>27.823</v>
      </c>
      <c r="AE294" s="1052">
        <f t="shared" si="24"/>
        <v>30.73</v>
      </c>
    </row>
    <row r="295" spans="1:31" x14ac:dyDescent="0.2">
      <c r="A295" s="1045">
        <v>43026</v>
      </c>
      <c r="B295">
        <v>10</v>
      </c>
      <c r="C295">
        <v>18</v>
      </c>
      <c r="D295" s="3">
        <f>'Compiled data 2000-2015'!$Y301</f>
        <v>29.304000000000002</v>
      </c>
      <c r="E295" s="3">
        <f>'Compiled data 2000-2015'!$Y666</f>
        <v>30.609000000000002</v>
      </c>
      <c r="F295" s="3">
        <f>'Compiled data 2000-2015'!$Y1031</f>
        <v>24.556000000000001</v>
      </c>
      <c r="G295" s="3">
        <f>'Compiled data 2000-2015'!$Y1396</f>
        <v>23.811</v>
      </c>
      <c r="H295" s="3">
        <f>'Compiled data 2000-2015'!$Y1762</f>
        <v>27.25</v>
      </c>
      <c r="I295" s="3">
        <f>'Compiled data 2000-2015'!$Y2127</f>
        <v>27.745000000000001</v>
      </c>
      <c r="J295" s="3">
        <f>'Compiled data 2000-2015'!$Y2492</f>
        <v>27.671999999999997</v>
      </c>
      <c r="K295" s="3">
        <f>'Compiled data 2000-2015'!$Y2857</f>
        <v>28.505800000000001</v>
      </c>
      <c r="L295" s="3">
        <f>'Compiled data 2000-2015'!$Y3223</f>
        <v>24.457999999999998</v>
      </c>
      <c r="M295" s="3">
        <f>'Compiled data 2000-2015'!$Y3588</f>
        <v>22.995999999999999</v>
      </c>
      <c r="N295" s="3">
        <f>'Compiled data 2000-2015'!$Y3953</f>
        <v>24.419999999999998</v>
      </c>
      <c r="O295" s="3">
        <f>'Compiled data 2000-2015'!$Y4318</f>
        <v>32.85</v>
      </c>
      <c r="P295" s="3">
        <f>'Compiled data 2000-2015'!$Y4684</f>
        <v>26.190079999999995</v>
      </c>
      <c r="Q295" s="3">
        <f>'Compiled data 2000-2015'!$Y5049</f>
        <v>27.648</v>
      </c>
      <c r="R295" s="3">
        <f>'Compiled data 2000-2015'!$Y5414</f>
        <v>25.28</v>
      </c>
      <c r="S295" s="3">
        <v>23.15007142857143</v>
      </c>
      <c r="T295" s="3">
        <v>30.983285714285714</v>
      </c>
      <c r="U295" s="3">
        <v>28.273999999999997</v>
      </c>
      <c r="V295" s="3">
        <v>25.124142857142829</v>
      </c>
      <c r="W295" s="3">
        <v>27.065977139800001</v>
      </c>
      <c r="X295" s="3">
        <v>24.309207269199998</v>
      </c>
      <c r="Y295" s="3"/>
      <c r="AA295" s="1052">
        <f t="shared" si="20"/>
        <v>22.995999999999999</v>
      </c>
      <c r="AB295" s="1052">
        <f t="shared" si="21"/>
        <v>24.457999999999998</v>
      </c>
      <c r="AC295" s="1052">
        <f t="shared" si="22"/>
        <v>27.065977139800001</v>
      </c>
      <c r="AD295" s="1052">
        <f t="shared" si="23"/>
        <v>28.273999999999997</v>
      </c>
      <c r="AE295" s="1052">
        <f t="shared" si="24"/>
        <v>32.85</v>
      </c>
    </row>
    <row r="296" spans="1:31" x14ac:dyDescent="0.2">
      <c r="A296" s="1045">
        <v>43027</v>
      </c>
      <c r="B296">
        <v>10</v>
      </c>
      <c r="C296">
        <v>19</v>
      </c>
      <c r="D296" s="3">
        <f>'Compiled data 2000-2015'!$Y302</f>
        <v>33.006999999999998</v>
      </c>
      <c r="E296" s="3">
        <f>'Compiled data 2000-2015'!$Y667</f>
        <v>30.047000000000004</v>
      </c>
      <c r="F296" s="3">
        <f>'Compiled data 2000-2015'!$Y1032</f>
        <v>24.198</v>
      </c>
      <c r="G296" s="3">
        <f>'Compiled data 2000-2015'!$Y1397</f>
        <v>24.545999999999999</v>
      </c>
      <c r="H296" s="3">
        <f>'Compiled data 2000-2015'!$Y1763</f>
        <v>27.439999999999998</v>
      </c>
      <c r="I296" s="3">
        <f>'Compiled data 2000-2015'!$Y2128</f>
        <v>30.986000000000001</v>
      </c>
      <c r="J296" s="3">
        <f>'Compiled data 2000-2015'!$Y2493</f>
        <v>25.902000000000001</v>
      </c>
      <c r="K296" s="3">
        <f>'Compiled data 2000-2015'!$Y2858</f>
        <v>28.994</v>
      </c>
      <c r="L296" s="3">
        <f>'Compiled data 2000-2015'!$Y3224</f>
        <v>24.474999999999998</v>
      </c>
      <c r="M296" s="3">
        <f>'Compiled data 2000-2015'!$Y3589</f>
        <v>23.213999999999999</v>
      </c>
      <c r="N296" s="3">
        <f>'Compiled data 2000-2015'!$Y3954</f>
        <v>27.32</v>
      </c>
      <c r="O296" s="3">
        <f>'Compiled data 2000-2015'!$Y4319</f>
        <v>30.75</v>
      </c>
      <c r="P296" s="3">
        <f>'Compiled data 2000-2015'!$Y4685</f>
        <v>26.340800000000002</v>
      </c>
      <c r="Q296" s="3">
        <f>'Compiled data 2000-2015'!$Y5050</f>
        <v>26.569000000000003</v>
      </c>
      <c r="R296" s="3">
        <f>'Compiled data 2000-2015'!$Y5415</f>
        <v>26.240000000000002</v>
      </c>
      <c r="S296" s="3">
        <v>24.000071428571427</v>
      </c>
      <c r="T296" s="3">
        <v>30.145285714285713</v>
      </c>
      <c r="U296" s="3">
        <v>26.625999999999998</v>
      </c>
      <c r="V296" s="3">
        <v>27.991142857142854</v>
      </c>
      <c r="W296" s="3">
        <v>24.263412776679996</v>
      </c>
      <c r="X296" s="3">
        <v>25.147853295080001</v>
      </c>
      <c r="Y296" s="3"/>
      <c r="AA296" s="1052">
        <f t="shared" si="20"/>
        <v>23.213999999999999</v>
      </c>
      <c r="AB296" s="1052">
        <f t="shared" si="21"/>
        <v>24.545999999999999</v>
      </c>
      <c r="AC296" s="1052">
        <f t="shared" si="22"/>
        <v>26.569000000000003</v>
      </c>
      <c r="AD296" s="1052">
        <f t="shared" si="23"/>
        <v>28.994</v>
      </c>
      <c r="AE296" s="1052">
        <f t="shared" si="24"/>
        <v>33.006999999999998</v>
      </c>
    </row>
    <row r="297" spans="1:31" x14ac:dyDescent="0.2">
      <c r="A297" s="1045">
        <v>43028</v>
      </c>
      <c r="B297">
        <v>10</v>
      </c>
      <c r="C297">
        <v>20</v>
      </c>
      <c r="D297" s="3">
        <f>'Compiled data 2000-2015'!$Y303</f>
        <v>31.576000000000001</v>
      </c>
      <c r="E297" s="3">
        <f>'Compiled data 2000-2015'!$Y668</f>
        <v>30.668000000000003</v>
      </c>
      <c r="F297" s="3">
        <f>'Compiled data 2000-2015'!$Y1033</f>
        <v>24.402999999999999</v>
      </c>
      <c r="G297" s="3">
        <f>'Compiled data 2000-2015'!$Y1398</f>
        <v>28.426000000000002</v>
      </c>
      <c r="H297" s="3">
        <f>'Compiled data 2000-2015'!$Y1764</f>
        <v>26.312000000000001</v>
      </c>
      <c r="I297" s="3">
        <f>'Compiled data 2000-2015'!$Y2129</f>
        <v>32.204999999999998</v>
      </c>
      <c r="J297" s="3">
        <f>'Compiled data 2000-2015'!$Y2494</f>
        <v>28.308</v>
      </c>
      <c r="K297" s="3">
        <f>'Compiled data 2000-2015'!$Y2859</f>
        <v>26.89</v>
      </c>
      <c r="L297" s="3">
        <f>'Compiled data 2000-2015'!$Y3225</f>
        <v>24.038999999999998</v>
      </c>
      <c r="M297" s="3">
        <f>'Compiled data 2000-2015'!$Y3590</f>
        <v>24.378</v>
      </c>
      <c r="N297" s="3">
        <f>'Compiled data 2000-2015'!$Y3955</f>
        <v>26.413</v>
      </c>
      <c r="O297" s="3">
        <f>'Compiled data 2000-2015'!$Y4320</f>
        <v>28.53</v>
      </c>
      <c r="P297" s="3">
        <f>'Compiled data 2000-2015'!$Y4686</f>
        <v>25.306799999999996</v>
      </c>
      <c r="Q297" s="3">
        <f>'Compiled data 2000-2015'!$Y5051</f>
        <v>26.31</v>
      </c>
      <c r="R297" s="3">
        <f>'Compiled data 2000-2015'!$Y5416</f>
        <v>25.759999999999998</v>
      </c>
      <c r="S297" s="3">
        <v>23.940071428571429</v>
      </c>
      <c r="T297" s="3">
        <v>30.025285714285715</v>
      </c>
      <c r="U297" s="3">
        <v>27.277999999999999</v>
      </c>
      <c r="V297" s="3">
        <v>26.404666666666667</v>
      </c>
      <c r="W297" s="3">
        <v>25.545649452160003</v>
      </c>
      <c r="X297" s="3">
        <v>24.649979218000002</v>
      </c>
      <c r="Y297" s="3"/>
      <c r="AA297" s="1052">
        <f t="shared" si="20"/>
        <v>23.940071428571429</v>
      </c>
      <c r="AB297" s="1052">
        <f t="shared" si="21"/>
        <v>25.306799999999996</v>
      </c>
      <c r="AC297" s="1052">
        <f t="shared" si="22"/>
        <v>26.404666666666667</v>
      </c>
      <c r="AD297" s="1052">
        <f t="shared" si="23"/>
        <v>28.426000000000002</v>
      </c>
      <c r="AE297" s="1052">
        <f t="shared" si="24"/>
        <v>32.204999999999998</v>
      </c>
    </row>
    <row r="298" spans="1:31" x14ac:dyDescent="0.2">
      <c r="A298" s="1045">
        <v>43029</v>
      </c>
      <c r="B298">
        <v>10</v>
      </c>
      <c r="C298">
        <v>21</v>
      </c>
      <c r="D298" s="3">
        <f>'Compiled data 2000-2015'!$Y304</f>
        <v>25.509999999999998</v>
      </c>
      <c r="E298" s="3">
        <f>'Compiled data 2000-2015'!$Y669</f>
        <v>25.402000000000001</v>
      </c>
      <c r="F298" s="3">
        <f>'Compiled data 2000-2015'!$Y1034</f>
        <v>23.445999999999998</v>
      </c>
      <c r="G298" s="3">
        <f>'Compiled data 2000-2015'!$Y1399</f>
        <v>27.442</v>
      </c>
      <c r="H298" s="3">
        <f>'Compiled data 2000-2015'!$Y1765</f>
        <v>25.1</v>
      </c>
      <c r="I298" s="3">
        <f>'Compiled data 2000-2015'!$Y2130</f>
        <v>30.916999999999998</v>
      </c>
      <c r="J298" s="3">
        <f>'Compiled data 2000-2015'!$Y2495</f>
        <v>25.625</v>
      </c>
      <c r="K298" s="3">
        <f>'Compiled data 2000-2015'!$Y2860</f>
        <v>24.286999999999999</v>
      </c>
      <c r="L298" s="3">
        <f>'Compiled data 2000-2015'!$Y3226</f>
        <v>23.87</v>
      </c>
      <c r="M298" s="3">
        <f>'Compiled data 2000-2015'!$Y3591</f>
        <v>26.352</v>
      </c>
      <c r="N298" s="3">
        <f>'Compiled data 2000-2015'!$Y3956</f>
        <v>25.7</v>
      </c>
      <c r="O298" s="3">
        <f>'Compiled data 2000-2015'!$Y4321</f>
        <v>29.509999999999998</v>
      </c>
      <c r="P298" s="3">
        <f>'Compiled data 2000-2015'!$Y4687</f>
        <v>25.645199999999996</v>
      </c>
      <c r="Q298" s="3">
        <f>'Compiled data 2000-2015'!$Y5052</f>
        <v>25.97</v>
      </c>
      <c r="R298" s="3">
        <f>'Compiled data 2000-2015'!$Y5417</f>
        <v>27.07</v>
      </c>
      <c r="S298" s="3">
        <v>24.13007142857143</v>
      </c>
      <c r="T298" s="3">
        <v>27.715285714285713</v>
      </c>
      <c r="U298" s="3">
        <v>28.655000000000005</v>
      </c>
      <c r="V298" s="3">
        <v>24.704666666666668</v>
      </c>
      <c r="W298" s="3">
        <v>25.466008517119999</v>
      </c>
      <c r="X298" s="3">
        <v>25.666666802879998</v>
      </c>
      <c r="Y298" s="3"/>
      <c r="AA298" s="1052">
        <f t="shared" si="20"/>
        <v>23.445999999999998</v>
      </c>
      <c r="AB298" s="1052">
        <f t="shared" si="21"/>
        <v>25.1</v>
      </c>
      <c r="AC298" s="1052">
        <f t="shared" si="22"/>
        <v>25.645199999999996</v>
      </c>
      <c r="AD298" s="1052">
        <f t="shared" si="23"/>
        <v>27.07</v>
      </c>
      <c r="AE298" s="1052">
        <f t="shared" si="24"/>
        <v>30.916999999999998</v>
      </c>
    </row>
    <row r="299" spans="1:31" x14ac:dyDescent="0.2">
      <c r="A299" s="1045">
        <v>43030</v>
      </c>
      <c r="B299">
        <v>10</v>
      </c>
      <c r="C299">
        <v>22</v>
      </c>
      <c r="D299" s="3">
        <f>'Compiled data 2000-2015'!$Y305</f>
        <v>30.894999999999996</v>
      </c>
      <c r="E299" s="3">
        <f>'Compiled data 2000-2015'!$Y670</f>
        <v>31.82</v>
      </c>
      <c r="F299" s="3">
        <f>'Compiled data 2000-2015'!$Y1035</f>
        <v>24.591999999999999</v>
      </c>
      <c r="G299" s="3">
        <f>'Compiled data 2000-2015'!$Y1400</f>
        <v>27.184000000000001</v>
      </c>
      <c r="H299" s="3">
        <f>'Compiled data 2000-2015'!$Y1766</f>
        <v>27.964000000000002</v>
      </c>
      <c r="I299" s="3">
        <f>'Compiled data 2000-2015'!$Y2131</f>
        <v>26.786999999999999</v>
      </c>
      <c r="J299" s="3">
        <f>'Compiled data 2000-2015'!$Y2496</f>
        <v>23.936999999999998</v>
      </c>
      <c r="K299" s="3">
        <f>'Compiled data 2000-2015'!$Y2861</f>
        <v>25.201000000000001</v>
      </c>
      <c r="L299" s="3">
        <f>'Compiled data 2000-2015'!$Y3227</f>
        <v>29.012999999999998</v>
      </c>
      <c r="M299" s="3">
        <f>'Compiled data 2000-2015'!$Y3592</f>
        <v>24.798000000000002</v>
      </c>
      <c r="N299" s="3">
        <f>'Compiled data 2000-2015'!$Y3957</f>
        <v>25.4</v>
      </c>
      <c r="O299" s="3">
        <f>'Compiled data 2000-2015'!$Y4322</f>
        <v>28.990000000000002</v>
      </c>
      <c r="P299" s="3">
        <f>'Compiled data 2000-2015'!$Y4688</f>
        <v>26.415999999999997</v>
      </c>
      <c r="Q299" s="3">
        <f>'Compiled data 2000-2015'!$Y5053</f>
        <v>27.949999999999996</v>
      </c>
      <c r="R299" s="3">
        <f>'Compiled data 2000-2015'!$Y5418</f>
        <v>27.92</v>
      </c>
      <c r="S299" s="3">
        <v>24.06007142857143</v>
      </c>
      <c r="T299" s="3">
        <v>27.050714285714289</v>
      </c>
      <c r="U299" s="3">
        <v>26.926000000000002</v>
      </c>
      <c r="V299" s="3">
        <v>25.724666666666668</v>
      </c>
      <c r="W299" s="3">
        <v>25.31711708932</v>
      </c>
      <c r="X299" s="3">
        <v>27.148851114719999</v>
      </c>
      <c r="Y299" s="3"/>
      <c r="AA299" s="1052">
        <f t="shared" si="20"/>
        <v>23.936999999999998</v>
      </c>
      <c r="AB299" s="1052">
        <f t="shared" si="21"/>
        <v>25.31711708932</v>
      </c>
      <c r="AC299" s="1052">
        <f t="shared" si="22"/>
        <v>26.926000000000002</v>
      </c>
      <c r="AD299" s="1052">
        <f t="shared" si="23"/>
        <v>27.949999999999996</v>
      </c>
      <c r="AE299" s="1052">
        <f t="shared" si="24"/>
        <v>31.82</v>
      </c>
    </row>
    <row r="300" spans="1:31" x14ac:dyDescent="0.2">
      <c r="A300" s="1045">
        <v>43031</v>
      </c>
      <c r="B300">
        <v>10</v>
      </c>
      <c r="C300">
        <v>23</v>
      </c>
      <c r="D300" s="3">
        <f>'Compiled data 2000-2015'!$Y306</f>
        <v>32.108000000000004</v>
      </c>
      <c r="E300" s="3">
        <f>'Compiled data 2000-2015'!$Y671</f>
        <v>30.878</v>
      </c>
      <c r="F300" s="3">
        <f>'Compiled data 2000-2015'!$Y1036</f>
        <v>25.872999999999998</v>
      </c>
      <c r="G300" s="3">
        <f>'Compiled data 2000-2015'!$Y1401</f>
        <v>27.276</v>
      </c>
      <c r="H300" s="3">
        <f>'Compiled data 2000-2015'!$Y1767</f>
        <v>23.317</v>
      </c>
      <c r="I300" s="3">
        <f>'Compiled data 2000-2015'!$Y2132</f>
        <v>27.289000000000001</v>
      </c>
      <c r="J300" s="3">
        <f>'Compiled data 2000-2015'!$Y2497</f>
        <v>26.439999999999998</v>
      </c>
      <c r="K300" s="3">
        <f>'Compiled data 2000-2015'!$Y2862</f>
        <v>27.088000000000001</v>
      </c>
      <c r="L300" s="3">
        <f>'Compiled data 2000-2015'!$Y3228</f>
        <v>24.823</v>
      </c>
      <c r="M300" s="3">
        <f>'Compiled data 2000-2015'!$Y3593</f>
        <v>26.001999999999999</v>
      </c>
      <c r="N300" s="3">
        <f>'Compiled data 2000-2015'!$Y3958</f>
        <v>25.483999999999998</v>
      </c>
      <c r="O300" s="3">
        <f>'Compiled data 2000-2015'!$Y4323</f>
        <v>28.32</v>
      </c>
      <c r="P300" s="3">
        <f>'Compiled data 2000-2015'!$Y4689</f>
        <v>27.224400000000003</v>
      </c>
      <c r="Q300" s="3">
        <f>'Compiled data 2000-2015'!$Y5054</f>
        <v>26.490000000000002</v>
      </c>
      <c r="R300" s="3">
        <f>'Compiled data 2000-2015'!$Y5419</f>
        <v>27.41</v>
      </c>
      <c r="S300" s="3">
        <v>25.430071428571427</v>
      </c>
      <c r="T300" s="3">
        <v>27.710714285714285</v>
      </c>
      <c r="U300" s="3">
        <v>25.71557142857143</v>
      </c>
      <c r="V300" s="3">
        <v>26.805499999999999</v>
      </c>
      <c r="W300" s="3">
        <v>25.53511833524</v>
      </c>
      <c r="X300" s="3">
        <v>26.709866907039999</v>
      </c>
      <c r="Y300" s="3"/>
      <c r="AA300" s="1052">
        <f t="shared" si="20"/>
        <v>23.317</v>
      </c>
      <c r="AB300" s="1052">
        <f t="shared" si="21"/>
        <v>25.71557142857143</v>
      </c>
      <c r="AC300" s="1052">
        <f t="shared" si="22"/>
        <v>26.709866907039999</v>
      </c>
      <c r="AD300" s="1052">
        <f t="shared" si="23"/>
        <v>27.289000000000001</v>
      </c>
      <c r="AE300" s="1052">
        <f t="shared" si="24"/>
        <v>32.108000000000004</v>
      </c>
    </row>
    <row r="301" spans="1:31" x14ac:dyDescent="0.2">
      <c r="A301" s="1045">
        <v>43032</v>
      </c>
      <c r="B301">
        <v>10</v>
      </c>
      <c r="C301">
        <v>24</v>
      </c>
      <c r="D301" s="3">
        <f>'Compiled data 2000-2015'!$Y307</f>
        <v>30.596</v>
      </c>
      <c r="E301" s="3">
        <f>'Compiled data 2000-2015'!$Y672</f>
        <v>33.531999999999996</v>
      </c>
      <c r="F301" s="3">
        <f>'Compiled data 2000-2015'!$Y1037</f>
        <v>24.372</v>
      </c>
      <c r="G301" s="3">
        <f>'Compiled data 2000-2015'!$Y1402</f>
        <v>27.4</v>
      </c>
      <c r="H301" s="3">
        <f>'Compiled data 2000-2015'!$Y1768</f>
        <v>23.786000000000001</v>
      </c>
      <c r="I301" s="3">
        <f>'Compiled data 2000-2015'!$Y2133</f>
        <v>26.896000000000001</v>
      </c>
      <c r="J301" s="3">
        <f>'Compiled data 2000-2015'!$Y2498</f>
        <v>25.895</v>
      </c>
      <c r="K301" s="3">
        <f>'Compiled data 2000-2015'!$Y2863</f>
        <v>26.713999999999999</v>
      </c>
      <c r="L301" s="3">
        <f>'Compiled data 2000-2015'!$Y3229</f>
        <v>23.186</v>
      </c>
      <c r="M301" s="3">
        <f>'Compiled data 2000-2015'!$Y3594</f>
        <v>24.851000000000003</v>
      </c>
      <c r="N301" s="3">
        <f>'Compiled data 2000-2015'!$Y3959</f>
        <v>24.8</v>
      </c>
      <c r="O301" s="3">
        <f>'Compiled data 2000-2015'!$Y4324</f>
        <v>28.99</v>
      </c>
      <c r="P301" s="3">
        <f>'Compiled data 2000-2015'!$Y4690</f>
        <v>27.854199999999999</v>
      </c>
      <c r="Q301" s="3">
        <f>'Compiled data 2000-2015'!$Y5055</f>
        <v>26.41</v>
      </c>
      <c r="R301" s="3">
        <f>'Compiled data 2000-2015'!$Y5420</f>
        <v>27.86</v>
      </c>
      <c r="S301" s="3">
        <v>23.640071428571428</v>
      </c>
      <c r="T301" s="3">
        <v>27.600714285714286</v>
      </c>
      <c r="U301" s="3">
        <v>26.00957142857143</v>
      </c>
      <c r="V301" s="3">
        <v>26.305500000000002</v>
      </c>
      <c r="W301" s="3">
        <v>26.909196010919999</v>
      </c>
      <c r="X301" s="3">
        <v>26.126069816519998</v>
      </c>
      <c r="Y301" s="3"/>
      <c r="AA301" s="1052">
        <f t="shared" si="20"/>
        <v>23.186</v>
      </c>
      <c r="AB301" s="1052">
        <f t="shared" si="21"/>
        <v>24.851000000000003</v>
      </c>
      <c r="AC301" s="1052">
        <f t="shared" si="22"/>
        <v>26.41</v>
      </c>
      <c r="AD301" s="1052">
        <f t="shared" si="23"/>
        <v>27.600714285714286</v>
      </c>
      <c r="AE301" s="1052">
        <f t="shared" si="24"/>
        <v>33.531999999999996</v>
      </c>
    </row>
    <row r="302" spans="1:31" x14ac:dyDescent="0.2">
      <c r="A302" s="1045">
        <v>43033</v>
      </c>
      <c r="B302">
        <v>10</v>
      </c>
      <c r="C302">
        <v>25</v>
      </c>
      <c r="D302" s="3">
        <f>'Compiled data 2000-2015'!$Y308</f>
        <v>32.712000000000003</v>
      </c>
      <c r="E302" s="3">
        <f>'Compiled data 2000-2015'!$Y673</f>
        <v>31.492000000000004</v>
      </c>
      <c r="F302" s="3">
        <f>'Compiled data 2000-2015'!$Y1038</f>
        <v>24.676000000000002</v>
      </c>
      <c r="G302" s="3">
        <f>'Compiled data 2000-2015'!$Y1403</f>
        <v>27.217000000000002</v>
      </c>
      <c r="H302" s="3">
        <f>'Compiled data 2000-2015'!$Y1769</f>
        <v>24.378</v>
      </c>
      <c r="I302" s="3">
        <f>'Compiled data 2000-2015'!$Y2134</f>
        <v>28.559000000000001</v>
      </c>
      <c r="J302" s="3">
        <f>'Compiled data 2000-2015'!$Y2499</f>
        <v>27.829000000000001</v>
      </c>
      <c r="K302" s="3">
        <f>'Compiled data 2000-2015'!$Y2864</f>
        <v>25.221000000000004</v>
      </c>
      <c r="L302" s="3">
        <f>'Compiled data 2000-2015'!$Y3230</f>
        <v>27.328000000000003</v>
      </c>
      <c r="M302" s="3">
        <f>'Compiled data 2000-2015'!$Y3595</f>
        <v>23.164999999999999</v>
      </c>
      <c r="N302" s="3">
        <f>'Compiled data 2000-2015'!$Y3960</f>
        <v>25.080000000000002</v>
      </c>
      <c r="O302" s="3">
        <f>'Compiled data 2000-2015'!$Y4325</f>
        <v>30.259999999999998</v>
      </c>
      <c r="P302" s="3">
        <f>'Compiled data 2000-2015'!$Y4691</f>
        <v>27.9482</v>
      </c>
      <c r="Q302" s="3">
        <f>'Compiled data 2000-2015'!$Y5056</f>
        <v>26.47</v>
      </c>
      <c r="R302" s="3">
        <f>'Compiled data 2000-2015'!$Y5421</f>
        <v>27.240000000000002</v>
      </c>
      <c r="S302" s="3">
        <v>24.38007142857143</v>
      </c>
      <c r="T302" s="3">
        <v>28.58071428571429</v>
      </c>
      <c r="U302" s="3">
        <v>25.662571428571432</v>
      </c>
      <c r="V302" s="3">
        <v>25.775499999999997</v>
      </c>
      <c r="W302" s="3">
        <v>26.10583251708</v>
      </c>
      <c r="X302" s="3">
        <v>25.376698180200002</v>
      </c>
      <c r="Y302" s="3"/>
      <c r="AA302" s="1052">
        <f t="shared" si="20"/>
        <v>23.164999999999999</v>
      </c>
      <c r="AB302" s="1052">
        <f t="shared" si="21"/>
        <v>25.221000000000004</v>
      </c>
      <c r="AC302" s="1052">
        <f t="shared" si="22"/>
        <v>26.47</v>
      </c>
      <c r="AD302" s="1052">
        <f t="shared" si="23"/>
        <v>27.9482</v>
      </c>
      <c r="AE302" s="1052">
        <f t="shared" si="24"/>
        <v>32.712000000000003</v>
      </c>
    </row>
    <row r="303" spans="1:31" x14ac:dyDescent="0.2">
      <c r="A303" s="1045">
        <v>43034</v>
      </c>
      <c r="B303">
        <v>10</v>
      </c>
      <c r="C303">
        <v>26</v>
      </c>
      <c r="D303" s="3">
        <f>'Compiled data 2000-2015'!$Y309</f>
        <v>31.072000000000003</v>
      </c>
      <c r="E303" s="3">
        <f>'Compiled data 2000-2015'!$Y674</f>
        <v>31.360999999999997</v>
      </c>
      <c r="F303" s="3">
        <f>'Compiled data 2000-2015'!$Y1039</f>
        <v>23.564999999999998</v>
      </c>
      <c r="G303" s="3">
        <f>'Compiled data 2000-2015'!$Y1404</f>
        <v>28.766999999999999</v>
      </c>
      <c r="H303" s="3">
        <f>'Compiled data 2000-2015'!$Y1770</f>
        <v>25.655000000000001</v>
      </c>
      <c r="I303" s="3">
        <f>'Compiled data 2000-2015'!$Y2135</f>
        <v>28.901000000000003</v>
      </c>
      <c r="J303" s="3">
        <f>'Compiled data 2000-2015'!$Y2500</f>
        <v>26.341000000000001</v>
      </c>
      <c r="K303" s="3">
        <f>'Compiled data 2000-2015'!$Y2865</f>
        <v>24.667999999999999</v>
      </c>
      <c r="L303" s="3">
        <f>'Compiled data 2000-2015'!$Y3231</f>
        <v>25.290999999999997</v>
      </c>
      <c r="M303" s="3">
        <f>'Compiled data 2000-2015'!$Y3596</f>
        <v>22.626999999999999</v>
      </c>
      <c r="N303" s="3">
        <f>'Compiled data 2000-2015'!$Y3961</f>
        <v>24.49</v>
      </c>
      <c r="O303" s="3">
        <f>'Compiled data 2000-2015'!$Y4326</f>
        <v>32.47</v>
      </c>
      <c r="P303" s="3">
        <f>'Compiled data 2000-2015'!$Y4692</f>
        <v>26.744999999999997</v>
      </c>
      <c r="Q303" s="3">
        <f>'Compiled data 2000-2015'!$Y5057</f>
        <v>26.103000000000002</v>
      </c>
      <c r="R303" s="3">
        <f>'Compiled data 2000-2015'!$Y5422</f>
        <v>27.68</v>
      </c>
      <c r="S303" s="3">
        <v>23.190071428571429</v>
      </c>
      <c r="T303" s="3">
        <v>28.470714285714287</v>
      </c>
      <c r="U303" s="3">
        <v>25.870571428571431</v>
      </c>
      <c r="V303" s="3">
        <v>24.605499999999999</v>
      </c>
      <c r="W303" s="3">
        <v>26.3453397382</v>
      </c>
      <c r="X303" s="3">
        <v>24.554495894680002</v>
      </c>
      <c r="Y303" s="3"/>
      <c r="AA303" s="1052">
        <f t="shared" si="20"/>
        <v>22.626999999999999</v>
      </c>
      <c r="AB303" s="1052">
        <f t="shared" si="21"/>
        <v>24.605499999999999</v>
      </c>
      <c r="AC303" s="1052">
        <f t="shared" si="22"/>
        <v>26.103000000000002</v>
      </c>
      <c r="AD303" s="1052">
        <f t="shared" si="23"/>
        <v>28.470714285714287</v>
      </c>
      <c r="AE303" s="1052">
        <f t="shared" si="24"/>
        <v>32.47</v>
      </c>
    </row>
    <row r="304" spans="1:31" x14ac:dyDescent="0.2">
      <c r="A304" s="1045">
        <v>43035</v>
      </c>
      <c r="B304">
        <v>10</v>
      </c>
      <c r="C304">
        <v>27</v>
      </c>
      <c r="D304" s="3">
        <f>'Compiled data 2000-2015'!$Y310</f>
        <v>29.035</v>
      </c>
      <c r="E304" s="3">
        <f>'Compiled data 2000-2015'!$Y675</f>
        <v>28.968000000000004</v>
      </c>
      <c r="F304" s="3">
        <f>'Compiled data 2000-2015'!$Y1040</f>
        <v>26.686</v>
      </c>
      <c r="G304" s="3">
        <f>'Compiled data 2000-2015'!$Y1405</f>
        <v>25.097000000000001</v>
      </c>
      <c r="H304" s="3">
        <f>'Compiled data 2000-2015'!$Y1771</f>
        <v>25.298999999999999</v>
      </c>
      <c r="I304" s="3">
        <f>'Compiled data 2000-2015'!$Y2136</f>
        <v>29.646000000000001</v>
      </c>
      <c r="J304" s="3">
        <f>'Compiled data 2000-2015'!$Y2501</f>
        <v>23.645</v>
      </c>
      <c r="K304" s="3">
        <f>'Compiled data 2000-2015'!$Y2866</f>
        <v>28.389999999999997</v>
      </c>
      <c r="L304" s="3">
        <f>'Compiled data 2000-2015'!$Y3232</f>
        <v>22.837</v>
      </c>
      <c r="M304" s="3">
        <f>'Compiled data 2000-2015'!$Y3597</f>
        <v>23.167999999999999</v>
      </c>
      <c r="N304" s="3">
        <f>'Compiled data 2000-2015'!$Y3962</f>
        <v>25.54</v>
      </c>
      <c r="O304" s="3">
        <f>'Compiled data 2000-2015'!$Y4327</f>
        <v>31.61</v>
      </c>
      <c r="P304" s="3">
        <f>'Compiled data 2000-2015'!$Y4693</f>
        <v>26.566399999999994</v>
      </c>
      <c r="Q304" s="3">
        <f>'Compiled data 2000-2015'!$Y5058</f>
        <v>26.82</v>
      </c>
      <c r="R304" s="3">
        <f>'Compiled data 2000-2015'!$Y5423</f>
        <v>27.79</v>
      </c>
      <c r="S304" s="3">
        <v>22.70607142857143</v>
      </c>
      <c r="T304" s="3">
        <v>28.200714285714287</v>
      </c>
      <c r="U304" s="3">
        <v>25.630571428571432</v>
      </c>
      <c r="V304" s="3">
        <v>24.547666666666668</v>
      </c>
      <c r="W304" s="3">
        <v>25.46640498468</v>
      </c>
      <c r="X304" s="3">
        <v>24.478007271199999</v>
      </c>
      <c r="Y304" s="3"/>
      <c r="AA304" s="1052">
        <f t="shared" si="20"/>
        <v>22.70607142857143</v>
      </c>
      <c r="AB304" s="1052">
        <f t="shared" si="21"/>
        <v>24.547666666666668</v>
      </c>
      <c r="AC304" s="1052">
        <f t="shared" si="22"/>
        <v>25.630571428571432</v>
      </c>
      <c r="AD304" s="1052">
        <f t="shared" si="23"/>
        <v>28.200714285714287</v>
      </c>
      <c r="AE304" s="1052">
        <f t="shared" si="24"/>
        <v>31.61</v>
      </c>
    </row>
    <row r="305" spans="1:31" x14ac:dyDescent="0.2">
      <c r="A305" s="1045">
        <v>43036</v>
      </c>
      <c r="B305">
        <v>10</v>
      </c>
      <c r="C305">
        <v>28</v>
      </c>
      <c r="D305" s="3">
        <f>'Compiled data 2000-2015'!$Y311</f>
        <v>30.876000000000001</v>
      </c>
      <c r="E305" s="3">
        <f>'Compiled data 2000-2015'!$Y676</f>
        <v>33.432000000000002</v>
      </c>
      <c r="F305" s="3">
        <f>'Compiled data 2000-2015'!$Y1041</f>
        <v>23.869</v>
      </c>
      <c r="G305" s="3">
        <f>'Compiled data 2000-2015'!$Y1406</f>
        <v>25.277999999999999</v>
      </c>
      <c r="H305" s="3">
        <f>'Compiled data 2000-2015'!$Y1772</f>
        <v>26.062000000000001</v>
      </c>
      <c r="I305" s="3">
        <f>'Compiled data 2000-2015'!$Y2137</f>
        <v>25.91</v>
      </c>
      <c r="J305" s="3">
        <f>'Compiled data 2000-2015'!$Y2502</f>
        <v>24.753</v>
      </c>
      <c r="K305" s="3">
        <f>'Compiled data 2000-2015'!$Y2867</f>
        <v>27.884</v>
      </c>
      <c r="L305" s="3">
        <f>'Compiled data 2000-2015'!$Y3233</f>
        <v>24.033000000000001</v>
      </c>
      <c r="M305" s="3">
        <f>'Compiled data 2000-2015'!$Y3598</f>
        <v>24.981999999999999</v>
      </c>
      <c r="N305" s="3">
        <f>'Compiled data 2000-2015'!$Y3963</f>
        <v>25.490000000000002</v>
      </c>
      <c r="O305" s="3">
        <f>'Compiled data 2000-2015'!$Y4328</f>
        <v>30.49</v>
      </c>
      <c r="P305" s="3">
        <f>'Compiled data 2000-2015'!$Y4694</f>
        <v>26.350199999999994</v>
      </c>
      <c r="Q305" s="3">
        <f>'Compiled data 2000-2015'!$Y5059</f>
        <v>26.727</v>
      </c>
      <c r="R305" s="3">
        <f>'Compiled data 2000-2015'!$Y5424</f>
        <v>27.05</v>
      </c>
      <c r="S305" s="3">
        <v>22.690071428571429</v>
      </c>
      <c r="T305" s="3">
        <v>28.290714285714284</v>
      </c>
      <c r="U305" s="3">
        <v>27.949285714285715</v>
      </c>
      <c r="V305" s="3">
        <v>24.577666666666669</v>
      </c>
      <c r="W305" s="3">
        <v>26.645184204679996</v>
      </c>
      <c r="X305" s="3">
        <v>26.276915115280001</v>
      </c>
      <c r="Y305" s="3"/>
      <c r="AA305" s="1052">
        <f t="shared" si="20"/>
        <v>22.690071428571429</v>
      </c>
      <c r="AB305" s="1052">
        <f t="shared" si="21"/>
        <v>24.981999999999999</v>
      </c>
      <c r="AC305" s="1052">
        <f t="shared" si="22"/>
        <v>26.276915115280001</v>
      </c>
      <c r="AD305" s="1052">
        <f t="shared" si="23"/>
        <v>27.884</v>
      </c>
      <c r="AE305" s="1052">
        <f t="shared" si="24"/>
        <v>33.432000000000002</v>
      </c>
    </row>
    <row r="306" spans="1:31" x14ac:dyDescent="0.2">
      <c r="A306" s="1045">
        <v>43037</v>
      </c>
      <c r="B306">
        <v>10</v>
      </c>
      <c r="C306">
        <v>29</v>
      </c>
      <c r="D306" s="3">
        <f>'Compiled data 2000-2015'!$Y312</f>
        <v>32.924999999999997</v>
      </c>
      <c r="E306" s="3">
        <f>'Compiled data 2000-2015'!$Y677</f>
        <v>28.283999999999999</v>
      </c>
      <c r="F306" s="3">
        <f>'Compiled data 2000-2015'!$Y1042</f>
        <v>23.791</v>
      </c>
      <c r="G306" s="3">
        <f>'Compiled data 2000-2015'!$Y1407</f>
        <v>24.959</v>
      </c>
      <c r="H306" s="3">
        <f>'Compiled data 2000-2015'!$Y1773</f>
        <v>25.497</v>
      </c>
      <c r="I306" s="3">
        <f>'Compiled data 2000-2015'!$Y2138</f>
        <v>29.523</v>
      </c>
      <c r="J306" s="3">
        <f>'Compiled data 2000-2015'!$Y2503</f>
        <v>25.584000000000003</v>
      </c>
      <c r="K306" s="3">
        <f>'Compiled data 2000-2015'!$Y2868</f>
        <v>26.754999999999999</v>
      </c>
      <c r="L306" s="3">
        <f>'Compiled data 2000-2015'!$Y3234</f>
        <v>28.215999999999998</v>
      </c>
      <c r="M306" s="3">
        <f>'Compiled data 2000-2015'!$Y3599</f>
        <v>24.052999999999997</v>
      </c>
      <c r="N306" s="3">
        <f>'Compiled data 2000-2015'!$Y3964</f>
        <v>23.609000000000002</v>
      </c>
      <c r="O306" s="3">
        <f>'Compiled data 2000-2015'!$Y4329</f>
        <v>31.012</v>
      </c>
      <c r="P306" s="3">
        <f>'Compiled data 2000-2015'!$Y4695</f>
        <v>24.601199999999999</v>
      </c>
      <c r="Q306" s="3">
        <f>'Compiled data 2000-2015'!$Y5060</f>
        <v>27.5</v>
      </c>
      <c r="R306" s="3">
        <f>'Compiled data 2000-2015'!$Y5425</f>
        <v>28.54</v>
      </c>
      <c r="S306" s="3">
        <v>25.730071428571428</v>
      </c>
      <c r="T306" s="3">
        <v>27.100714285714286</v>
      </c>
      <c r="U306" s="3">
        <v>26.831285714285716</v>
      </c>
      <c r="V306" s="3">
        <v>24.46766666666667</v>
      </c>
      <c r="W306" s="3">
        <v>26.160796049920002</v>
      </c>
      <c r="X306" s="3">
        <v>25.582188881880001</v>
      </c>
      <c r="Y306" s="3"/>
      <c r="AA306" s="1052">
        <f t="shared" si="20"/>
        <v>23.609000000000002</v>
      </c>
      <c r="AB306" s="1052">
        <f t="shared" si="21"/>
        <v>24.959</v>
      </c>
      <c r="AC306" s="1052">
        <f t="shared" si="22"/>
        <v>26.160796049920002</v>
      </c>
      <c r="AD306" s="1052">
        <f t="shared" si="23"/>
        <v>28.215999999999998</v>
      </c>
      <c r="AE306" s="1052">
        <f t="shared" si="24"/>
        <v>32.924999999999997</v>
      </c>
    </row>
    <row r="307" spans="1:31" x14ac:dyDescent="0.2">
      <c r="A307" s="1045">
        <v>43038</v>
      </c>
      <c r="B307">
        <v>10</v>
      </c>
      <c r="C307">
        <v>30</v>
      </c>
      <c r="D307" s="3">
        <f>'Compiled data 2000-2015'!$Y313</f>
        <v>30.353999999999999</v>
      </c>
      <c r="E307" s="3">
        <f>'Compiled data 2000-2015'!$Y678</f>
        <v>29.035999999999998</v>
      </c>
      <c r="F307" s="3">
        <f>'Compiled data 2000-2015'!$Y1043</f>
        <v>23.666</v>
      </c>
      <c r="G307" s="3">
        <f>'Compiled data 2000-2015'!$Y1408</f>
        <v>25.454999999999998</v>
      </c>
      <c r="H307" s="3">
        <f>'Compiled data 2000-2015'!$Y1774</f>
        <v>25.936999999999998</v>
      </c>
      <c r="I307" s="3">
        <f>'Compiled data 2000-2015'!$Y2139</f>
        <v>27.393000000000001</v>
      </c>
      <c r="J307" s="3">
        <f>'Compiled data 2000-2015'!$Y2504</f>
        <v>25.564</v>
      </c>
      <c r="K307" s="3">
        <f>'Compiled data 2000-2015'!$Y2869</f>
        <v>24.974</v>
      </c>
      <c r="L307" s="3">
        <f>'Compiled data 2000-2015'!$Y3235</f>
        <v>23.553000000000001</v>
      </c>
      <c r="M307" s="3">
        <f>'Compiled data 2000-2015'!$Y3600</f>
        <v>22.477</v>
      </c>
      <c r="N307" s="3">
        <f>'Compiled data 2000-2015'!$Y3965</f>
        <v>23.263999999999999</v>
      </c>
      <c r="O307" s="3">
        <f>'Compiled data 2000-2015'!$Y4330</f>
        <v>29.33</v>
      </c>
      <c r="P307" s="3">
        <f>'Compiled data 2000-2015'!$Y4696</f>
        <v>24.686399999999999</v>
      </c>
      <c r="Q307" s="3">
        <f>'Compiled data 2000-2015'!$Y5061</f>
        <v>26.59</v>
      </c>
      <c r="R307" s="3">
        <f>'Compiled data 2000-2015'!$Y5426</f>
        <v>26.64</v>
      </c>
      <c r="S307" s="3">
        <v>22.140071428571428</v>
      </c>
      <c r="T307" s="3">
        <v>29.040714285714287</v>
      </c>
      <c r="U307" s="3">
        <v>25.890285714285707</v>
      </c>
      <c r="V307" s="3">
        <v>25.8245</v>
      </c>
      <c r="W307" s="3">
        <v>26.826621919760001</v>
      </c>
      <c r="X307" s="3">
        <v>25.783655063799998</v>
      </c>
      <c r="Y307" s="3"/>
      <c r="AA307" s="1052">
        <f t="shared" si="20"/>
        <v>22.140071428571428</v>
      </c>
      <c r="AB307" s="1052">
        <f t="shared" si="21"/>
        <v>24.686399999999999</v>
      </c>
      <c r="AC307" s="1052">
        <f t="shared" si="22"/>
        <v>25.8245</v>
      </c>
      <c r="AD307" s="1052">
        <f t="shared" si="23"/>
        <v>26.826621919760001</v>
      </c>
      <c r="AE307" s="1052">
        <f t="shared" si="24"/>
        <v>30.353999999999999</v>
      </c>
    </row>
    <row r="308" spans="1:31" x14ac:dyDescent="0.2">
      <c r="A308" s="1045">
        <v>43039</v>
      </c>
      <c r="B308">
        <v>10</v>
      </c>
      <c r="C308">
        <v>31</v>
      </c>
      <c r="D308" s="3">
        <f>'Compiled data 2000-2015'!$Y314</f>
        <v>31.718</v>
      </c>
      <c r="E308" s="3">
        <f>'Compiled data 2000-2015'!$Y679</f>
        <v>28.952999999999999</v>
      </c>
      <c r="F308" s="3">
        <f>'Compiled data 2000-2015'!$Y1044</f>
        <v>24.727999999999998</v>
      </c>
      <c r="G308" s="3">
        <f>'Compiled data 2000-2015'!$Y1409</f>
        <v>25.395</v>
      </c>
      <c r="H308" s="3">
        <f>'Compiled data 2000-2015'!$Y1775</f>
        <v>25.106000000000002</v>
      </c>
      <c r="I308" s="3">
        <f>'Compiled data 2000-2015'!$Y2140</f>
        <v>26.984000000000002</v>
      </c>
      <c r="J308" s="3">
        <f>'Compiled data 2000-2015'!$Y2505</f>
        <v>26.856999999999999</v>
      </c>
      <c r="K308" s="3">
        <f>'Compiled data 2000-2015'!$Y2870</f>
        <v>25.375</v>
      </c>
      <c r="L308" s="3">
        <f>'Compiled data 2000-2015'!$Y3236</f>
        <v>23.170999999999999</v>
      </c>
      <c r="M308" s="3">
        <f>'Compiled data 2000-2015'!$Y3601</f>
        <v>23.841999999999999</v>
      </c>
      <c r="N308" s="3">
        <f>'Compiled data 2000-2015'!$Y3966</f>
        <v>23.24</v>
      </c>
      <c r="O308" s="3">
        <f>'Compiled data 2000-2015'!$Y4331</f>
        <v>29.91</v>
      </c>
      <c r="P308" s="3">
        <f>'Compiled data 2000-2015'!$Y4697</f>
        <v>24.695799999999998</v>
      </c>
      <c r="Q308" s="3">
        <f>'Compiled data 2000-2015'!$Y5062</f>
        <v>26.677999999999997</v>
      </c>
      <c r="R308" s="3">
        <f>'Compiled data 2000-2015'!$Y5427</f>
        <v>25.28</v>
      </c>
      <c r="S308" s="3">
        <v>22.4068</v>
      </c>
      <c r="T308" s="3">
        <v>27.180714285714288</v>
      </c>
      <c r="U308" s="3">
        <v>25.967285714285715</v>
      </c>
      <c r="V308" s="3">
        <v>25.204499999999996</v>
      </c>
      <c r="W308" s="3">
        <v>26.715396569719999</v>
      </c>
      <c r="X308" s="3">
        <v>24.131403427279999</v>
      </c>
      <c r="Y308" s="3"/>
      <c r="AA308" s="1052">
        <f t="shared" si="20"/>
        <v>22.4068</v>
      </c>
      <c r="AB308" s="1052">
        <f t="shared" si="21"/>
        <v>24.695799999999998</v>
      </c>
      <c r="AC308" s="1052">
        <f t="shared" si="22"/>
        <v>25.375</v>
      </c>
      <c r="AD308" s="1052">
        <f t="shared" si="23"/>
        <v>26.856999999999999</v>
      </c>
      <c r="AE308" s="1052">
        <f t="shared" si="24"/>
        <v>31.718</v>
      </c>
    </row>
    <row r="309" spans="1:31" x14ac:dyDescent="0.2">
      <c r="A309" s="1045">
        <v>43040</v>
      </c>
      <c r="B309">
        <v>11</v>
      </c>
      <c r="C309">
        <v>1</v>
      </c>
      <c r="D309" s="3">
        <f>'Compiled data 2000-2015'!$Y315</f>
        <v>29.105999999999998</v>
      </c>
      <c r="E309" s="3">
        <f>'Compiled data 2000-2015'!$Y680</f>
        <v>30.980000000000004</v>
      </c>
      <c r="F309" s="3">
        <f>'Compiled data 2000-2015'!$Y1045</f>
        <v>22.86</v>
      </c>
      <c r="G309" s="3">
        <f>'Compiled data 2000-2015'!$Y1410</f>
        <v>24.515999999999998</v>
      </c>
      <c r="H309" s="3">
        <f>'Compiled data 2000-2015'!$Y1776</f>
        <v>26.12</v>
      </c>
      <c r="I309" s="3">
        <f>'Compiled data 2000-2015'!$Y2141</f>
        <v>27.443999999999999</v>
      </c>
      <c r="J309" s="3">
        <f>'Compiled data 2000-2015'!$Y2506</f>
        <v>25.925000000000001</v>
      </c>
      <c r="K309" s="3">
        <f>'Compiled data 2000-2015'!$Y2871</f>
        <v>25.963999999999999</v>
      </c>
      <c r="L309" s="3">
        <f>'Compiled data 2000-2015'!$Y3237</f>
        <v>28.524999999999999</v>
      </c>
      <c r="M309" s="3">
        <f>'Compiled data 2000-2015'!$Y3602</f>
        <v>24.552</v>
      </c>
      <c r="N309" s="3">
        <f>'Compiled data 2000-2015'!$Y3967</f>
        <v>25.62</v>
      </c>
      <c r="O309" s="3">
        <f>'Compiled data 2000-2015'!$Y4332</f>
        <v>30.23</v>
      </c>
      <c r="P309" s="3">
        <f>'Compiled data 2000-2015'!$Y4698</f>
        <v>24.786999999999999</v>
      </c>
      <c r="Q309" s="3">
        <f>'Compiled data 2000-2015'!$Y5063</f>
        <v>26.515000000000001</v>
      </c>
      <c r="R309" s="3">
        <f>'Compiled data 2000-2015'!$Y5428</f>
        <v>23.58</v>
      </c>
      <c r="S309" s="3">
        <v>21.7468</v>
      </c>
      <c r="T309" s="3">
        <v>28.070714285714285</v>
      </c>
      <c r="U309" s="3">
        <v>25.132285714285732</v>
      </c>
      <c r="V309" s="3">
        <v>26.104500000000002</v>
      </c>
      <c r="W309" s="3">
        <v>26.272733504600001</v>
      </c>
      <c r="X309" s="3">
        <v>23.177124569840004</v>
      </c>
      <c r="Y309" s="3"/>
      <c r="AA309" s="1052">
        <f t="shared" si="20"/>
        <v>21.7468</v>
      </c>
      <c r="AB309" s="1052">
        <f t="shared" si="21"/>
        <v>24.552</v>
      </c>
      <c r="AC309" s="1052">
        <f t="shared" si="22"/>
        <v>25.963999999999999</v>
      </c>
      <c r="AD309" s="1052">
        <f t="shared" si="23"/>
        <v>27.443999999999999</v>
      </c>
      <c r="AE309" s="1052">
        <f t="shared" si="24"/>
        <v>30.980000000000004</v>
      </c>
    </row>
    <row r="310" spans="1:31" x14ac:dyDescent="0.2">
      <c r="A310" s="1045">
        <v>43041</v>
      </c>
      <c r="B310">
        <v>11</v>
      </c>
      <c r="C310">
        <v>2</v>
      </c>
      <c r="D310" s="3">
        <f>'Compiled data 2000-2015'!$Y316</f>
        <v>32.248999999999995</v>
      </c>
      <c r="E310" s="3">
        <f>'Compiled data 2000-2015'!$Y681</f>
        <v>30.908999999999999</v>
      </c>
      <c r="F310" s="3">
        <f>'Compiled data 2000-2015'!$Y1046</f>
        <v>22.494</v>
      </c>
      <c r="G310" s="3">
        <f>'Compiled data 2000-2015'!$Y1411</f>
        <v>25.533999999999999</v>
      </c>
      <c r="H310" s="3">
        <f>'Compiled data 2000-2015'!$Y1777</f>
        <v>26.52</v>
      </c>
      <c r="I310" s="3">
        <f>'Compiled data 2000-2015'!$Y2142</f>
        <v>30.981000000000002</v>
      </c>
      <c r="J310" s="3">
        <f>'Compiled data 2000-2015'!$Y2507</f>
        <v>26.904</v>
      </c>
      <c r="K310" s="3">
        <f>'Compiled data 2000-2015'!$Y2872</f>
        <v>24.41</v>
      </c>
      <c r="L310" s="3">
        <f>'Compiled data 2000-2015'!$Y3238</f>
        <v>25.015000000000001</v>
      </c>
      <c r="M310" s="3">
        <f>'Compiled data 2000-2015'!$Y3603</f>
        <v>21.581</v>
      </c>
      <c r="N310" s="3">
        <f>'Compiled data 2000-2015'!$Y3968</f>
        <v>26.01</v>
      </c>
      <c r="O310" s="3">
        <f>'Compiled data 2000-2015'!$Y4333</f>
        <v>29.87</v>
      </c>
      <c r="P310" s="3">
        <f>'Compiled data 2000-2015'!$Y4699</f>
        <v>26.162199999999999</v>
      </c>
      <c r="Q310" s="3">
        <f>'Compiled data 2000-2015'!$Y5064</f>
        <v>25.817</v>
      </c>
      <c r="R310" s="3">
        <f>'Compiled data 2000-2015'!$Y5429</f>
        <v>26.03</v>
      </c>
      <c r="S310" s="3">
        <v>22.826800000000002</v>
      </c>
      <c r="T310" s="3">
        <v>27.990714285714287</v>
      </c>
      <c r="U310" s="3">
        <v>26.309285714285679</v>
      </c>
      <c r="V310" s="3">
        <v>27.0745</v>
      </c>
      <c r="W310" s="3">
        <v>23.275433972320002</v>
      </c>
      <c r="X310" s="3">
        <v>23.723295998840001</v>
      </c>
      <c r="Y310" s="3"/>
      <c r="AA310" s="1052">
        <f t="shared" si="20"/>
        <v>21.581</v>
      </c>
      <c r="AB310" s="1052">
        <f t="shared" si="21"/>
        <v>24.41</v>
      </c>
      <c r="AC310" s="1052">
        <f t="shared" si="22"/>
        <v>26.03</v>
      </c>
      <c r="AD310" s="1052">
        <f t="shared" si="23"/>
        <v>27.0745</v>
      </c>
      <c r="AE310" s="1052">
        <f t="shared" si="24"/>
        <v>32.248999999999995</v>
      </c>
    </row>
    <row r="311" spans="1:31" x14ac:dyDescent="0.2">
      <c r="A311" s="1045">
        <v>43042</v>
      </c>
      <c r="B311">
        <v>11</v>
      </c>
      <c r="C311">
        <v>3</v>
      </c>
      <c r="D311" s="3">
        <f>'Compiled data 2000-2015'!$Y317</f>
        <v>30.582000000000001</v>
      </c>
      <c r="E311" s="3">
        <f>'Compiled data 2000-2015'!$Y682</f>
        <v>30.503</v>
      </c>
      <c r="F311" s="3">
        <f>'Compiled data 2000-2015'!$Y1047</f>
        <v>22.503</v>
      </c>
      <c r="G311" s="3">
        <f>'Compiled data 2000-2015'!$Y1412</f>
        <v>26.359000000000002</v>
      </c>
      <c r="H311" s="3">
        <f>'Compiled data 2000-2015'!$Y1778</f>
        <v>26.152000000000001</v>
      </c>
      <c r="I311" s="3">
        <f>'Compiled data 2000-2015'!$Y2143</f>
        <v>28.074999999999999</v>
      </c>
      <c r="J311" s="3">
        <f>'Compiled data 2000-2015'!$Y2508</f>
        <v>26.256</v>
      </c>
      <c r="K311" s="3">
        <f>'Compiled data 2000-2015'!$Y2873</f>
        <v>26.408000000000001</v>
      </c>
      <c r="L311" s="3">
        <f>'Compiled data 2000-2015'!$Y3239</f>
        <v>23.771999999999998</v>
      </c>
      <c r="M311" s="3">
        <f>'Compiled data 2000-2015'!$Y3604</f>
        <v>21.356999999999999</v>
      </c>
      <c r="N311" s="3">
        <f>'Compiled data 2000-2015'!$Y3969</f>
        <v>24.840000000000003</v>
      </c>
      <c r="O311" s="3">
        <f>'Compiled data 2000-2015'!$Y4334</f>
        <v>29.27</v>
      </c>
      <c r="P311" s="3">
        <f>'Compiled data 2000-2015'!$Y4700</f>
        <v>24.481400000000001</v>
      </c>
      <c r="Q311" s="3">
        <f>'Compiled data 2000-2015'!$Y5065</f>
        <v>26.81</v>
      </c>
      <c r="R311" s="3">
        <f>'Compiled data 2000-2015'!$Y5430</f>
        <v>25.28</v>
      </c>
      <c r="S311" s="3">
        <v>21.916800000000002</v>
      </c>
      <c r="T311" s="3">
        <v>32.200714285714284</v>
      </c>
      <c r="U311" s="3">
        <v>27.048285714285761</v>
      </c>
      <c r="V311" s="3">
        <v>26.0595</v>
      </c>
      <c r="W311" s="3">
        <v>25.15586638724</v>
      </c>
      <c r="X311" s="3">
        <v>24.331470751960001</v>
      </c>
      <c r="Y311" s="3"/>
      <c r="AA311" s="1052">
        <f t="shared" si="20"/>
        <v>21.356999999999999</v>
      </c>
      <c r="AB311" s="1052">
        <f t="shared" si="21"/>
        <v>24.481400000000001</v>
      </c>
      <c r="AC311" s="1052">
        <f t="shared" si="22"/>
        <v>26.152000000000001</v>
      </c>
      <c r="AD311" s="1052">
        <f t="shared" si="23"/>
        <v>27.048285714285761</v>
      </c>
      <c r="AE311" s="1052">
        <f t="shared" si="24"/>
        <v>32.200714285714284</v>
      </c>
    </row>
    <row r="312" spans="1:31" x14ac:dyDescent="0.2">
      <c r="A312" s="1045">
        <v>43043</v>
      </c>
      <c r="B312">
        <v>11</v>
      </c>
      <c r="C312">
        <v>4</v>
      </c>
      <c r="D312" s="3">
        <f>'Compiled data 2000-2015'!$Y318</f>
        <v>29.904999999999998</v>
      </c>
      <c r="E312" s="3">
        <f>'Compiled data 2000-2015'!$Y683</f>
        <v>29.081000000000003</v>
      </c>
      <c r="F312" s="3">
        <f>'Compiled data 2000-2015'!$Y1048</f>
        <v>24.009</v>
      </c>
      <c r="G312" s="3">
        <f>'Compiled data 2000-2015'!$Y1413</f>
        <v>27.225000000000001</v>
      </c>
      <c r="H312" s="3">
        <f>'Compiled data 2000-2015'!$Y1779</f>
        <v>24.838999999999999</v>
      </c>
      <c r="I312" s="3">
        <f>'Compiled data 2000-2015'!$Y2144</f>
        <v>32.045000000000002</v>
      </c>
      <c r="J312" s="3">
        <f>'Compiled data 2000-2015'!$Y2509</f>
        <v>26.07</v>
      </c>
      <c r="K312" s="3">
        <f>'Compiled data 2000-2015'!$Y2874</f>
        <v>24.433</v>
      </c>
      <c r="L312" s="3">
        <f>'Compiled data 2000-2015'!$Y3240</f>
        <v>24.144000000000002</v>
      </c>
      <c r="M312" s="3">
        <f>'Compiled data 2000-2015'!$Y3605</f>
        <v>24.259999999999998</v>
      </c>
      <c r="N312" s="3">
        <f>'Compiled data 2000-2015'!$Y3970</f>
        <v>23.856999999999999</v>
      </c>
      <c r="O312" s="3">
        <f>'Compiled data 2000-2015'!$Y4335</f>
        <v>27.720000000000002</v>
      </c>
      <c r="P312" s="3">
        <f>'Compiled data 2000-2015'!$Y4701</f>
        <v>24.395449999999997</v>
      </c>
      <c r="Q312" s="3">
        <f>'Compiled data 2000-2015'!$Y5066</f>
        <v>25.68</v>
      </c>
      <c r="R312" s="3">
        <f>'Compiled data 2000-2015'!$Y5431</f>
        <v>26.020000000000003</v>
      </c>
      <c r="S312" s="3">
        <v>22.6568</v>
      </c>
      <c r="T312" s="3">
        <v>28.776714285714288</v>
      </c>
      <c r="U312" s="3">
        <v>26.820499999999946</v>
      </c>
      <c r="V312" s="3">
        <v>26.189500000000002</v>
      </c>
      <c r="W312" s="3">
        <v>25.60819282896</v>
      </c>
      <c r="X312" s="3">
        <v>25.225748154160001</v>
      </c>
      <c r="Y312" s="3"/>
      <c r="AA312" s="1052">
        <f t="shared" si="20"/>
        <v>22.6568</v>
      </c>
      <c r="AB312" s="1052">
        <f t="shared" si="21"/>
        <v>24.395449999999997</v>
      </c>
      <c r="AC312" s="1052">
        <f t="shared" si="22"/>
        <v>25.68</v>
      </c>
      <c r="AD312" s="1052">
        <f t="shared" si="23"/>
        <v>27.225000000000001</v>
      </c>
      <c r="AE312" s="1052">
        <f t="shared" si="24"/>
        <v>32.045000000000002</v>
      </c>
    </row>
    <row r="313" spans="1:31" x14ac:dyDescent="0.2">
      <c r="A313" s="1045">
        <v>43044</v>
      </c>
      <c r="B313">
        <v>11</v>
      </c>
      <c r="C313">
        <v>5</v>
      </c>
      <c r="D313" s="3">
        <f>'Compiled data 2000-2015'!$Y319</f>
        <v>27.871000000000002</v>
      </c>
      <c r="E313" s="3">
        <f>'Compiled data 2000-2015'!$Y684</f>
        <v>31.591999999999999</v>
      </c>
      <c r="F313" s="3">
        <f>'Compiled data 2000-2015'!$Y1049</f>
        <v>23.804000000000002</v>
      </c>
      <c r="G313" s="3">
        <f>'Compiled data 2000-2015'!$Y1414</f>
        <v>28.369999999999997</v>
      </c>
      <c r="H313" s="3">
        <f>'Compiled data 2000-2015'!$Y1780</f>
        <v>24.677999999999997</v>
      </c>
      <c r="I313" s="3">
        <f>'Compiled data 2000-2015'!$Y2145</f>
        <v>29.588999999999999</v>
      </c>
      <c r="J313" s="3">
        <f>'Compiled data 2000-2015'!$Y2510</f>
        <v>24.741</v>
      </c>
      <c r="K313" s="3">
        <f>'Compiled data 2000-2015'!$Y2875</f>
        <v>25.371000000000002</v>
      </c>
      <c r="L313" s="3">
        <f>'Compiled data 2000-2015'!$Y3241</f>
        <v>24.330000000000002</v>
      </c>
      <c r="M313" s="3">
        <f>'Compiled data 2000-2015'!$Y3606</f>
        <v>23.132999999999999</v>
      </c>
      <c r="N313" s="3">
        <f>'Compiled data 2000-2015'!$Y3971</f>
        <v>25.926000000000002</v>
      </c>
      <c r="O313" s="3">
        <f>'Compiled data 2000-2015'!$Y4336</f>
        <v>27.529999999999998</v>
      </c>
      <c r="P313" s="3">
        <f>'Compiled data 2000-2015'!$Y4702</f>
        <v>23.5837</v>
      </c>
      <c r="Q313" s="3">
        <f>'Compiled data 2000-2015'!$Y5067</f>
        <v>26.14</v>
      </c>
      <c r="R313" s="3">
        <f>'Compiled data 2000-2015'!$Y5432</f>
        <v>26.97</v>
      </c>
      <c r="S313" s="3">
        <v>22.936800000000002</v>
      </c>
      <c r="T313" s="3">
        <v>27.924166666666668</v>
      </c>
      <c r="U313" s="3">
        <v>26.066500000000037</v>
      </c>
      <c r="V313" s="3">
        <v>26.529500000000002</v>
      </c>
      <c r="W313" s="3">
        <v>26.175927686640001</v>
      </c>
      <c r="X313" s="3">
        <v>24.879503375199999</v>
      </c>
      <c r="Y313" s="3"/>
      <c r="AA313" s="1052">
        <f t="shared" si="20"/>
        <v>22.936800000000002</v>
      </c>
      <c r="AB313" s="1052">
        <f t="shared" si="21"/>
        <v>24.677999999999997</v>
      </c>
      <c r="AC313" s="1052">
        <f t="shared" si="22"/>
        <v>26.066500000000037</v>
      </c>
      <c r="AD313" s="1052">
        <f t="shared" si="23"/>
        <v>27.529999999999998</v>
      </c>
      <c r="AE313" s="1052">
        <f t="shared" si="24"/>
        <v>31.591999999999999</v>
      </c>
    </row>
    <row r="314" spans="1:31" x14ac:dyDescent="0.2">
      <c r="A314" s="1045">
        <v>43045</v>
      </c>
      <c r="B314">
        <v>11</v>
      </c>
      <c r="C314">
        <v>6</v>
      </c>
      <c r="D314" s="3">
        <f>'Compiled data 2000-2015'!$Y320</f>
        <v>31.081999999999997</v>
      </c>
      <c r="E314" s="3">
        <f>'Compiled data 2000-2015'!$Y685</f>
        <v>32.353999999999999</v>
      </c>
      <c r="F314" s="3">
        <f>'Compiled data 2000-2015'!$Y1050</f>
        <v>23.459</v>
      </c>
      <c r="G314" s="3">
        <f>'Compiled data 2000-2015'!$Y1415</f>
        <v>26.690799999999999</v>
      </c>
      <c r="H314" s="3">
        <f>'Compiled data 2000-2015'!$Y1781</f>
        <v>24.363999999999997</v>
      </c>
      <c r="I314" s="3">
        <f>'Compiled data 2000-2015'!$Y2146</f>
        <v>29.082999999999998</v>
      </c>
      <c r="J314" s="3">
        <f>'Compiled data 2000-2015'!$Y2511</f>
        <v>26.72</v>
      </c>
      <c r="K314" s="3">
        <f>'Compiled data 2000-2015'!$Y2876</f>
        <v>25.102</v>
      </c>
      <c r="L314" s="3">
        <f>'Compiled data 2000-2015'!$Y3242</f>
        <v>24.186</v>
      </c>
      <c r="M314" s="3">
        <f>'Compiled data 2000-2015'!$Y3607</f>
        <v>23.427999999999997</v>
      </c>
      <c r="N314" s="3">
        <f>'Compiled data 2000-2015'!$Y3972</f>
        <v>27.541999999999998</v>
      </c>
      <c r="O314" s="3">
        <f>'Compiled data 2000-2015'!$Y4337</f>
        <v>28.84</v>
      </c>
      <c r="P314" s="3">
        <f>'Compiled data 2000-2015'!$Y4703</f>
        <v>23.927499999999998</v>
      </c>
      <c r="Q314" s="3">
        <f>'Compiled data 2000-2015'!$Y5068</f>
        <v>26.700000000000003</v>
      </c>
      <c r="R314" s="3">
        <f>'Compiled data 2000-2015'!$Y5433</f>
        <v>26.910000000000004</v>
      </c>
      <c r="S314" s="3">
        <v>22.347799999999999</v>
      </c>
      <c r="T314" s="3">
        <v>28.525166666666667</v>
      </c>
      <c r="U314" s="3">
        <v>25.3765</v>
      </c>
      <c r="V314" s="3">
        <v>23.285283059240005</v>
      </c>
      <c r="W314" s="3">
        <v>25.564127333159998</v>
      </c>
      <c r="X314" s="3">
        <v>24.675062024519999</v>
      </c>
      <c r="Y314" s="3"/>
      <c r="AA314" s="1052">
        <f t="shared" si="20"/>
        <v>22.347799999999999</v>
      </c>
      <c r="AB314" s="1052">
        <f t="shared" si="21"/>
        <v>24.186</v>
      </c>
      <c r="AC314" s="1052">
        <f t="shared" si="22"/>
        <v>25.564127333159998</v>
      </c>
      <c r="AD314" s="1052">
        <f t="shared" si="23"/>
        <v>27.541999999999998</v>
      </c>
      <c r="AE314" s="1052">
        <f t="shared" si="24"/>
        <v>32.353999999999999</v>
      </c>
    </row>
    <row r="315" spans="1:31" x14ac:dyDescent="0.2">
      <c r="A315" s="1045">
        <v>43046</v>
      </c>
      <c r="B315">
        <v>11</v>
      </c>
      <c r="C315">
        <v>7</v>
      </c>
      <c r="D315" s="3">
        <f>'Compiled data 2000-2015'!$Y321</f>
        <v>28.369</v>
      </c>
      <c r="E315" s="3">
        <f>'Compiled data 2000-2015'!$Y686</f>
        <v>30.652999999999999</v>
      </c>
      <c r="F315" s="3">
        <f>'Compiled data 2000-2015'!$Y1051</f>
        <v>24.594999999999999</v>
      </c>
      <c r="G315" s="3">
        <f>'Compiled data 2000-2015'!$Y1416</f>
        <v>27.16</v>
      </c>
      <c r="H315" s="3">
        <f>'Compiled data 2000-2015'!$Y1782</f>
        <v>22.818000000000001</v>
      </c>
      <c r="I315" s="3">
        <f>'Compiled data 2000-2015'!$Y2147</f>
        <v>27.423000000000002</v>
      </c>
      <c r="J315" s="3">
        <f>'Compiled data 2000-2015'!$Y2512</f>
        <v>25.757999999999999</v>
      </c>
      <c r="K315" s="3">
        <f>'Compiled data 2000-2015'!$Y2877</f>
        <v>24.624999999999996</v>
      </c>
      <c r="L315" s="3">
        <f>'Compiled data 2000-2015'!$Y3243</f>
        <v>26.058</v>
      </c>
      <c r="M315" s="3">
        <f>'Compiled data 2000-2015'!$Y3608</f>
        <v>23.945999999999998</v>
      </c>
      <c r="N315" s="3">
        <f>'Compiled data 2000-2015'!$Y3973</f>
        <v>27.174999999999997</v>
      </c>
      <c r="O315" s="3">
        <f>'Compiled data 2000-2015'!$Y4338</f>
        <v>28.63</v>
      </c>
      <c r="P315" s="3">
        <f>'Compiled data 2000-2015'!$Y4704</f>
        <v>24.8825</v>
      </c>
      <c r="Q315" s="3">
        <f>'Compiled data 2000-2015'!$Y5069</f>
        <v>26.659999999999997</v>
      </c>
      <c r="R315" s="3">
        <f>'Compiled data 2000-2015'!$Y5434</f>
        <v>26.93</v>
      </c>
      <c r="S315" s="3">
        <v>22.7468</v>
      </c>
      <c r="T315" s="3">
        <v>26.849166666666669</v>
      </c>
      <c r="U315" s="3">
        <v>25.370499999999971</v>
      </c>
      <c r="V315" s="3">
        <v>26.032875000000001</v>
      </c>
      <c r="W315" s="3">
        <v>26.115208714439998</v>
      </c>
      <c r="X315" s="3">
        <v>24.173752933519999</v>
      </c>
      <c r="Y315" s="3"/>
      <c r="AA315" s="1052">
        <f t="shared" si="20"/>
        <v>22.7468</v>
      </c>
      <c r="AB315" s="1052">
        <f t="shared" si="21"/>
        <v>24.624999999999996</v>
      </c>
      <c r="AC315" s="1052">
        <f t="shared" si="22"/>
        <v>26.058</v>
      </c>
      <c r="AD315" s="1052">
        <f t="shared" si="23"/>
        <v>27.16</v>
      </c>
      <c r="AE315" s="1052">
        <f t="shared" si="24"/>
        <v>30.652999999999999</v>
      </c>
    </row>
    <row r="316" spans="1:31" x14ac:dyDescent="0.2">
      <c r="A316" s="1045">
        <v>43047</v>
      </c>
      <c r="B316">
        <v>11</v>
      </c>
      <c r="C316">
        <v>8</v>
      </c>
      <c r="D316" s="3">
        <f>'Compiled data 2000-2015'!$Y322</f>
        <v>27.542999999999999</v>
      </c>
      <c r="E316" s="3">
        <f>'Compiled data 2000-2015'!$Y687</f>
        <v>30.498999999999999</v>
      </c>
      <c r="F316" s="3">
        <f>'Compiled data 2000-2015'!$Y1052</f>
        <v>23.585999999999999</v>
      </c>
      <c r="G316" s="3">
        <f>'Compiled data 2000-2015'!$Y1417</f>
        <v>23.568999999999999</v>
      </c>
      <c r="H316" s="3">
        <f>'Compiled data 2000-2015'!$Y1783</f>
        <v>23.472000000000001</v>
      </c>
      <c r="I316" s="3">
        <f>'Compiled data 2000-2015'!$Y2148</f>
        <v>26.251999999999999</v>
      </c>
      <c r="J316" s="3">
        <f>'Compiled data 2000-2015'!$Y2513</f>
        <v>25.921999999999997</v>
      </c>
      <c r="K316" s="3">
        <f>'Compiled data 2000-2015'!$Y2878</f>
        <v>25.390600000000003</v>
      </c>
      <c r="L316" s="3">
        <f>'Compiled data 2000-2015'!$Y3244</f>
        <v>26.806999999999999</v>
      </c>
      <c r="M316" s="3">
        <f>'Compiled data 2000-2015'!$Y3609</f>
        <v>22.989000000000001</v>
      </c>
      <c r="N316" s="3">
        <f>'Compiled data 2000-2015'!$Y3974</f>
        <v>26.240000000000002</v>
      </c>
      <c r="O316" s="3">
        <f>'Compiled data 2000-2015'!$Y4339</f>
        <v>29.54</v>
      </c>
      <c r="P316" s="3">
        <f>'Compiled data 2000-2015'!$Y4705</f>
        <v>25.302700000000002</v>
      </c>
      <c r="Q316" s="3">
        <f>'Compiled data 2000-2015'!$Y5070</f>
        <v>26.234999999999999</v>
      </c>
      <c r="R316" s="3">
        <f>'Compiled data 2000-2015'!$Y5435</f>
        <v>24.67</v>
      </c>
      <c r="S316" s="3">
        <v>21.876799999999999</v>
      </c>
      <c r="T316" s="3">
        <v>28.212166666666668</v>
      </c>
      <c r="U316" s="3">
        <v>25.039500000000043</v>
      </c>
      <c r="V316" s="3">
        <v>25.482875</v>
      </c>
      <c r="W316" s="3">
        <v>24.58584685616</v>
      </c>
      <c r="X316" s="3">
        <v>24.89060872544</v>
      </c>
      <c r="Y316" s="3"/>
      <c r="AA316" s="1052">
        <f t="shared" si="20"/>
        <v>21.876799999999999</v>
      </c>
      <c r="AB316" s="1052">
        <f t="shared" si="21"/>
        <v>24.58584685616</v>
      </c>
      <c r="AC316" s="1052">
        <f t="shared" si="22"/>
        <v>25.390600000000003</v>
      </c>
      <c r="AD316" s="1052">
        <f t="shared" si="23"/>
        <v>26.251999999999999</v>
      </c>
      <c r="AE316" s="1052">
        <f t="shared" si="24"/>
        <v>30.498999999999999</v>
      </c>
    </row>
    <row r="317" spans="1:31" x14ac:dyDescent="0.2">
      <c r="A317" s="1045">
        <v>43048</v>
      </c>
      <c r="B317">
        <v>11</v>
      </c>
      <c r="C317">
        <v>9</v>
      </c>
      <c r="D317" s="3">
        <f>'Compiled data 2000-2015'!$Y323</f>
        <v>29.142999999999997</v>
      </c>
      <c r="E317" s="3">
        <f>'Compiled data 2000-2015'!$Y688</f>
        <v>30.510999999999999</v>
      </c>
      <c r="F317" s="3">
        <f>'Compiled data 2000-2015'!$Y1053</f>
        <v>23.895000000000003</v>
      </c>
      <c r="G317" s="3">
        <f>'Compiled data 2000-2015'!$Y1418</f>
        <v>21.716000000000001</v>
      </c>
      <c r="H317" s="3">
        <f>'Compiled data 2000-2015'!$Y1784</f>
        <v>25.012</v>
      </c>
      <c r="I317" s="3">
        <f>'Compiled data 2000-2015'!$Y2149</f>
        <v>31.696999999999999</v>
      </c>
      <c r="J317" s="3">
        <f>'Compiled data 2000-2015'!$Y2514</f>
        <v>26.582999999999998</v>
      </c>
      <c r="K317" s="3">
        <f>'Compiled data 2000-2015'!$Y2879</f>
        <v>23.556000000000001</v>
      </c>
      <c r="L317" s="3">
        <f>'Compiled data 2000-2015'!$Y3245</f>
        <v>23.831</v>
      </c>
      <c r="M317" s="3">
        <f>'Compiled data 2000-2015'!$Y3610</f>
        <v>23.654</v>
      </c>
      <c r="N317" s="3">
        <f>'Compiled data 2000-2015'!$Y3975</f>
        <v>27.509999999999998</v>
      </c>
      <c r="O317" s="3">
        <f>'Compiled data 2000-2015'!$Y4340</f>
        <v>29.72</v>
      </c>
      <c r="P317" s="3">
        <f>'Compiled data 2000-2015'!$Y4706</f>
        <v>25.522350000000003</v>
      </c>
      <c r="Q317" s="3">
        <f>'Compiled data 2000-2015'!$Y5071</f>
        <v>25.119</v>
      </c>
      <c r="R317" s="3">
        <f>'Compiled data 2000-2015'!$Y5436</f>
        <v>25.490000000000002</v>
      </c>
      <c r="S317" s="3">
        <v>22.316800000000001</v>
      </c>
      <c r="T317" s="3">
        <v>26.723166666666668</v>
      </c>
      <c r="U317" s="3">
        <v>23.816499999999991</v>
      </c>
      <c r="V317" s="3">
        <v>25.180875</v>
      </c>
      <c r="W317" s="3">
        <v>23.882996778039999</v>
      </c>
      <c r="X317" s="3">
        <v>25.870041972639999</v>
      </c>
      <c r="Y317" s="3"/>
      <c r="AA317" s="1052">
        <f t="shared" si="20"/>
        <v>21.716000000000001</v>
      </c>
      <c r="AB317" s="1052">
        <f t="shared" si="21"/>
        <v>23.831</v>
      </c>
      <c r="AC317" s="1052">
        <f t="shared" si="22"/>
        <v>25.180875</v>
      </c>
      <c r="AD317" s="1052">
        <f t="shared" si="23"/>
        <v>26.723166666666668</v>
      </c>
      <c r="AE317" s="1052">
        <f t="shared" si="24"/>
        <v>31.696999999999999</v>
      </c>
    </row>
    <row r="318" spans="1:31" x14ac:dyDescent="0.2">
      <c r="A318" s="1045">
        <v>43049</v>
      </c>
      <c r="B318">
        <v>11</v>
      </c>
      <c r="C318">
        <v>10</v>
      </c>
      <c r="D318" s="3">
        <f>'Compiled data 2000-2015'!$Y324</f>
        <v>28.665000000000003</v>
      </c>
      <c r="E318" s="3">
        <f>'Compiled data 2000-2015'!$Y689</f>
        <v>30.213000000000001</v>
      </c>
      <c r="F318" s="3">
        <f>'Compiled data 2000-2015'!$Y1054</f>
        <v>22.861000000000001</v>
      </c>
      <c r="G318" s="3">
        <f>'Compiled data 2000-2015'!$Y1419</f>
        <v>24.82</v>
      </c>
      <c r="H318" s="3">
        <f>'Compiled data 2000-2015'!$Y1785</f>
        <v>24.646999999999998</v>
      </c>
      <c r="I318" s="3">
        <f>'Compiled data 2000-2015'!$Y2150</f>
        <v>25.241</v>
      </c>
      <c r="J318" s="3">
        <f>'Compiled data 2000-2015'!$Y2515</f>
        <v>26.157</v>
      </c>
      <c r="K318" s="3">
        <f>'Compiled data 2000-2015'!$Y2880</f>
        <v>23.763000000000002</v>
      </c>
      <c r="L318" s="3">
        <f>'Compiled data 2000-2015'!$Y3246</f>
        <v>23.100999999999999</v>
      </c>
      <c r="M318" s="3">
        <f>'Compiled data 2000-2015'!$Y3611</f>
        <v>22.445999999999998</v>
      </c>
      <c r="N318" s="3">
        <f>'Compiled data 2000-2015'!$Y3976</f>
        <v>25.53</v>
      </c>
      <c r="O318" s="3">
        <f>'Compiled data 2000-2015'!$Y4341</f>
        <v>27.919999999999998</v>
      </c>
      <c r="P318" s="3">
        <f>'Compiled data 2000-2015'!$Y4707</f>
        <v>25.589199999999998</v>
      </c>
      <c r="Q318" s="3">
        <f>'Compiled data 2000-2015'!$Y5072</f>
        <v>25.48</v>
      </c>
      <c r="R318" s="3">
        <f>'Compiled data 2000-2015'!$Y5437</f>
        <v>25.619999999999997</v>
      </c>
      <c r="S318" s="3">
        <v>21.869</v>
      </c>
      <c r="T318" s="3">
        <v>28.108666666666668</v>
      </c>
      <c r="U318" s="3">
        <v>24.543999999999997</v>
      </c>
      <c r="V318" s="3">
        <v>25.298375</v>
      </c>
      <c r="W318" s="3">
        <v>24.99888249204</v>
      </c>
      <c r="X318" s="3">
        <v>24.740550647999999</v>
      </c>
      <c r="Y318" s="3"/>
      <c r="AA318" s="1052">
        <f t="shared" si="20"/>
        <v>21.869</v>
      </c>
      <c r="AB318" s="1052">
        <f t="shared" si="21"/>
        <v>24.543999999999997</v>
      </c>
      <c r="AC318" s="1052">
        <f t="shared" si="22"/>
        <v>25.241</v>
      </c>
      <c r="AD318" s="1052">
        <f t="shared" si="23"/>
        <v>25.619999999999997</v>
      </c>
      <c r="AE318" s="1052">
        <f t="shared" si="24"/>
        <v>30.213000000000001</v>
      </c>
    </row>
    <row r="319" spans="1:31" x14ac:dyDescent="0.2">
      <c r="A319" s="1045">
        <v>43050</v>
      </c>
      <c r="B319">
        <v>11</v>
      </c>
      <c r="C319">
        <v>11</v>
      </c>
      <c r="D319" s="3">
        <f>'Compiled data 2000-2015'!$Y325</f>
        <v>29.768000000000001</v>
      </c>
      <c r="E319" s="3">
        <f>'Compiled data 2000-2015'!$Y690</f>
        <v>29.819000000000003</v>
      </c>
      <c r="F319" s="3">
        <f>'Compiled data 2000-2015'!$Y1055</f>
        <v>25.028999999999996</v>
      </c>
      <c r="G319" s="3">
        <f>'Compiled data 2000-2015'!$Y1420</f>
        <v>25.414000000000001</v>
      </c>
      <c r="H319" s="3">
        <f>'Compiled data 2000-2015'!$Y1786</f>
        <v>24.919</v>
      </c>
      <c r="I319" s="3">
        <f>'Compiled data 2000-2015'!$Y2151</f>
        <v>23.342999999999996</v>
      </c>
      <c r="J319" s="3">
        <f>'Compiled data 2000-2015'!$Y2516</f>
        <v>25.864000000000001</v>
      </c>
      <c r="K319" s="3">
        <f>'Compiled data 2000-2015'!$Y2881</f>
        <v>22.635000000000002</v>
      </c>
      <c r="L319" s="3">
        <f>'Compiled data 2000-2015'!$Y3247</f>
        <v>23.167999999999999</v>
      </c>
      <c r="M319" s="3">
        <f>'Compiled data 2000-2015'!$Y3612</f>
        <v>21.131</v>
      </c>
      <c r="N319" s="3">
        <f>'Compiled data 2000-2015'!$Y3977</f>
        <v>26.100999999999999</v>
      </c>
      <c r="O319" s="3">
        <f>'Compiled data 2000-2015'!$Y4342</f>
        <v>29.02</v>
      </c>
      <c r="P319" s="3">
        <f>'Compiled data 2000-2015'!$Y4708</f>
        <v>26.420049999999996</v>
      </c>
      <c r="Q319" s="3">
        <f>'Compiled data 2000-2015'!$Y5073</f>
        <v>25.990000000000002</v>
      </c>
      <c r="R319" s="3">
        <f>'Compiled data 2000-2015'!$Y5438</f>
        <v>25.57</v>
      </c>
      <c r="S319" s="3">
        <v>22.869</v>
      </c>
      <c r="T319" s="3">
        <v>27.411874999999998</v>
      </c>
      <c r="U319" s="3">
        <v>24.146999999999988</v>
      </c>
      <c r="V319" s="3">
        <v>23.282875000000001</v>
      </c>
      <c r="W319" s="3">
        <v>23.893385765080001</v>
      </c>
      <c r="X319" s="3">
        <v>25.228508466040001</v>
      </c>
      <c r="Y319" s="3"/>
      <c r="AA319" s="1052">
        <f t="shared" si="20"/>
        <v>21.131</v>
      </c>
      <c r="AB319" s="1052">
        <f t="shared" si="21"/>
        <v>23.342999999999996</v>
      </c>
      <c r="AC319" s="1052">
        <f t="shared" si="22"/>
        <v>25.228508466040001</v>
      </c>
      <c r="AD319" s="1052">
        <f t="shared" si="23"/>
        <v>26.100999999999999</v>
      </c>
      <c r="AE319" s="1052">
        <f t="shared" si="24"/>
        <v>29.819000000000003</v>
      </c>
    </row>
    <row r="320" spans="1:31" x14ac:dyDescent="0.2">
      <c r="A320" s="1045">
        <v>43051</v>
      </c>
      <c r="B320">
        <v>11</v>
      </c>
      <c r="C320">
        <v>12</v>
      </c>
      <c r="D320" s="3">
        <f>'Compiled data 2000-2015'!$Y326</f>
        <v>29.797999999999998</v>
      </c>
      <c r="E320" s="3">
        <f>'Compiled data 2000-2015'!$Y691</f>
        <v>30.801000000000002</v>
      </c>
      <c r="F320" s="3">
        <f>'Compiled data 2000-2015'!$Y1056</f>
        <v>23.448999999999998</v>
      </c>
      <c r="G320" s="3">
        <f>'Compiled data 2000-2015'!$Y1421</f>
        <v>26.161000000000001</v>
      </c>
      <c r="H320" s="3">
        <f>'Compiled data 2000-2015'!$Y1787</f>
        <v>23.778000000000002</v>
      </c>
      <c r="I320" s="3">
        <f>'Compiled data 2000-2015'!$Y2152</f>
        <v>27.283000000000001</v>
      </c>
      <c r="J320" s="3">
        <f>'Compiled data 2000-2015'!$Y2517</f>
        <v>24.691000000000003</v>
      </c>
      <c r="K320" s="3">
        <f>'Compiled data 2000-2015'!$Y2882</f>
        <v>24.192</v>
      </c>
      <c r="L320" s="3">
        <f>'Compiled data 2000-2015'!$Y3248</f>
        <v>25.69</v>
      </c>
      <c r="M320" s="3">
        <f>'Compiled data 2000-2015'!$Y3613</f>
        <v>20.672000000000001</v>
      </c>
      <c r="N320" s="3">
        <f>'Compiled data 2000-2015'!$Y3978</f>
        <v>27.479999999999997</v>
      </c>
      <c r="O320" s="3">
        <f>'Compiled data 2000-2015'!$Y4343</f>
        <v>28.64</v>
      </c>
      <c r="P320" s="3">
        <f>'Compiled data 2000-2015'!$Y4709</f>
        <v>26.668349999999997</v>
      </c>
      <c r="Q320" s="3">
        <f>'Compiled data 2000-2015'!$Y5074</f>
        <v>26.144000000000002</v>
      </c>
      <c r="R320" s="3">
        <f>'Compiled data 2000-2015'!$Y5439</f>
        <v>28.57</v>
      </c>
      <c r="S320" s="3">
        <v>22.998999999999999</v>
      </c>
      <c r="T320" s="3">
        <v>26.795874999999999</v>
      </c>
      <c r="U320" s="3">
        <v>23.914000000000005</v>
      </c>
      <c r="V320" s="3">
        <v>23.582875000000001</v>
      </c>
      <c r="W320" s="3">
        <v>24.716774440640002</v>
      </c>
      <c r="X320" s="3">
        <v>23.850917193479997</v>
      </c>
      <c r="Y320" s="3"/>
      <c r="AA320" s="1052">
        <f t="shared" si="20"/>
        <v>20.672000000000001</v>
      </c>
      <c r="AB320" s="1052">
        <f t="shared" si="21"/>
        <v>23.850917193479997</v>
      </c>
      <c r="AC320" s="1052">
        <f t="shared" si="22"/>
        <v>25.69</v>
      </c>
      <c r="AD320" s="1052">
        <f t="shared" si="23"/>
        <v>27.283000000000001</v>
      </c>
      <c r="AE320" s="1052">
        <f t="shared" si="24"/>
        <v>30.801000000000002</v>
      </c>
    </row>
    <row r="321" spans="1:31" x14ac:dyDescent="0.2">
      <c r="A321" s="1045">
        <v>43052</v>
      </c>
      <c r="B321">
        <v>11</v>
      </c>
      <c r="C321">
        <v>13</v>
      </c>
      <c r="D321" s="3">
        <f>'Compiled data 2000-2015'!$Y327</f>
        <v>26.641999999999999</v>
      </c>
      <c r="E321" s="3">
        <f>'Compiled data 2000-2015'!$Y692</f>
        <v>30.807000000000002</v>
      </c>
      <c r="F321" s="3">
        <f>'Compiled data 2000-2015'!$Y1057</f>
        <v>24.533000000000001</v>
      </c>
      <c r="G321" s="3">
        <f>'Compiled data 2000-2015'!$Y1422</f>
        <v>26.146999999999998</v>
      </c>
      <c r="H321" s="3">
        <f>'Compiled data 2000-2015'!$Y1788</f>
        <v>23.718</v>
      </c>
      <c r="I321" s="3">
        <f>'Compiled data 2000-2015'!$Y2153</f>
        <v>24.012999999999998</v>
      </c>
      <c r="J321" s="3">
        <f>'Compiled data 2000-2015'!$Y2518</f>
        <v>25.725999999999999</v>
      </c>
      <c r="K321" s="3">
        <f>'Compiled data 2000-2015'!$Y2883</f>
        <v>24.271999999999998</v>
      </c>
      <c r="L321" s="3">
        <f>'Compiled data 2000-2015'!$Y3249</f>
        <v>24.088999999999999</v>
      </c>
      <c r="M321" s="3">
        <f>'Compiled data 2000-2015'!$Y3614</f>
        <v>20.952000000000002</v>
      </c>
      <c r="N321" s="3">
        <f>'Compiled data 2000-2015'!$Y3979</f>
        <v>28.843999999999998</v>
      </c>
      <c r="O321" s="3">
        <f>'Compiled data 2000-2015'!$Y4344</f>
        <v>28.91</v>
      </c>
      <c r="P321" s="3">
        <f>'Compiled data 2000-2015'!$Y4710</f>
        <v>24.43365</v>
      </c>
      <c r="Q321" s="3">
        <f>'Compiled data 2000-2015'!$Y5075</f>
        <v>25.71</v>
      </c>
      <c r="R321" s="3">
        <f>'Compiled data 2000-2015'!$Y5440</f>
        <v>25.32</v>
      </c>
      <c r="S321" s="3">
        <v>22.428999999999998</v>
      </c>
      <c r="T321" s="3">
        <v>25.177375000000005</v>
      </c>
      <c r="U321" s="3">
        <v>25.006000000000022</v>
      </c>
      <c r="V321" s="3">
        <v>23.882874999999999</v>
      </c>
      <c r="W321" s="3">
        <v>25.413916881999999</v>
      </c>
      <c r="X321" s="3">
        <v>24.05880706388</v>
      </c>
      <c r="Y321" s="3"/>
      <c r="AA321" s="1052">
        <f t="shared" si="20"/>
        <v>20.952000000000002</v>
      </c>
      <c r="AB321" s="1052">
        <f t="shared" si="21"/>
        <v>24.05880706388</v>
      </c>
      <c r="AC321" s="1052">
        <f t="shared" si="22"/>
        <v>25.006000000000022</v>
      </c>
      <c r="AD321" s="1052">
        <f t="shared" si="23"/>
        <v>25.725999999999999</v>
      </c>
      <c r="AE321" s="1052">
        <f t="shared" si="24"/>
        <v>30.807000000000002</v>
      </c>
    </row>
    <row r="322" spans="1:31" x14ac:dyDescent="0.2">
      <c r="A322" s="1045">
        <v>43053</v>
      </c>
      <c r="B322">
        <v>11</v>
      </c>
      <c r="C322">
        <v>14</v>
      </c>
      <c r="D322" s="3">
        <f>'Compiled data 2000-2015'!$Y328</f>
        <v>28.154</v>
      </c>
      <c r="E322" s="3">
        <f>'Compiled data 2000-2015'!$Y693</f>
        <v>27.73</v>
      </c>
      <c r="F322" s="3">
        <f>'Compiled data 2000-2015'!$Y1058</f>
        <v>22.914000000000001</v>
      </c>
      <c r="G322" s="3">
        <f>'Compiled data 2000-2015'!$Y1423</f>
        <v>29.814999999999998</v>
      </c>
      <c r="H322" s="3">
        <f>'Compiled data 2000-2015'!$Y1789</f>
        <v>21.286000000000001</v>
      </c>
      <c r="I322" s="3">
        <f>'Compiled data 2000-2015'!$Y2154</f>
        <v>24.838000000000001</v>
      </c>
      <c r="J322" s="3">
        <f>'Compiled data 2000-2015'!$Y2519</f>
        <v>25.17</v>
      </c>
      <c r="K322" s="3">
        <f>'Compiled data 2000-2015'!$Y2884</f>
        <v>23.96</v>
      </c>
      <c r="L322" s="3">
        <f>'Compiled data 2000-2015'!$Y3250</f>
        <v>23.334</v>
      </c>
      <c r="M322" s="3">
        <f>'Compiled data 2000-2015'!$Y3615</f>
        <v>21.651</v>
      </c>
      <c r="N322" s="3">
        <f>'Compiled data 2000-2015'!$Y3980</f>
        <v>25.92</v>
      </c>
      <c r="O322" s="3">
        <f>'Compiled data 2000-2015'!$Y4345</f>
        <v>29.73</v>
      </c>
      <c r="P322" s="3">
        <f>'Compiled data 2000-2015'!$Y4711</f>
        <v>23.698300000000003</v>
      </c>
      <c r="Q322" s="3">
        <f>'Compiled data 2000-2015'!$Y5076</f>
        <v>25.648000000000003</v>
      </c>
      <c r="R322" s="3">
        <f>'Compiled data 2000-2015'!$Y5441</f>
        <v>24.11</v>
      </c>
      <c r="S322" s="3">
        <v>22.083285714285712</v>
      </c>
      <c r="T322" s="3">
        <v>25.272375</v>
      </c>
      <c r="U322" s="3">
        <v>24.968999999999998</v>
      </c>
      <c r="V322" s="3">
        <v>25.59687499999999</v>
      </c>
      <c r="W322" s="3">
        <v>25.506153557480001</v>
      </c>
      <c r="X322" s="3">
        <v>23.89230108968</v>
      </c>
      <c r="Y322" s="3"/>
      <c r="AA322" s="1052">
        <f t="shared" si="20"/>
        <v>21.286000000000001</v>
      </c>
      <c r="AB322" s="1052">
        <f t="shared" si="21"/>
        <v>23.698300000000003</v>
      </c>
      <c r="AC322" s="1052">
        <f t="shared" si="22"/>
        <v>24.968999999999998</v>
      </c>
      <c r="AD322" s="1052">
        <f t="shared" si="23"/>
        <v>25.648000000000003</v>
      </c>
      <c r="AE322" s="1052">
        <f t="shared" si="24"/>
        <v>29.814999999999998</v>
      </c>
    </row>
    <row r="323" spans="1:31" x14ac:dyDescent="0.2">
      <c r="A323" s="1045">
        <v>43054</v>
      </c>
      <c r="B323">
        <v>11</v>
      </c>
      <c r="C323">
        <v>15</v>
      </c>
      <c r="D323" s="3">
        <f>'Compiled data 2000-2015'!$Y329</f>
        <v>27.850999999999999</v>
      </c>
      <c r="E323" s="3">
        <f>'Compiled data 2000-2015'!$Y694</f>
        <v>30.092999999999996</v>
      </c>
      <c r="F323" s="3">
        <f>'Compiled data 2000-2015'!$Y1059</f>
        <v>23.457000000000001</v>
      </c>
      <c r="G323" s="3">
        <f>'Compiled data 2000-2015'!$Y1424</f>
        <v>24.693999999999999</v>
      </c>
      <c r="H323" s="3">
        <f>'Compiled data 2000-2015'!$Y1790</f>
        <v>24.102</v>
      </c>
      <c r="I323" s="3">
        <f>'Compiled data 2000-2015'!$Y2155</f>
        <v>25.658000000000001</v>
      </c>
      <c r="J323" s="3">
        <f>'Compiled data 2000-2015'!$Y2520</f>
        <v>25.734999999999999</v>
      </c>
      <c r="K323" s="3">
        <f>'Compiled data 2000-2015'!$Y2885</f>
        <v>22.911000000000001</v>
      </c>
      <c r="L323" s="3">
        <f>'Compiled data 2000-2015'!$Y3251</f>
        <v>23.402999999999999</v>
      </c>
      <c r="M323" s="3">
        <f>'Compiled data 2000-2015'!$Y3616</f>
        <v>20.652000000000001</v>
      </c>
      <c r="N323" s="3">
        <f>'Compiled data 2000-2015'!$Y3981</f>
        <v>23.273</v>
      </c>
      <c r="O323" s="3">
        <f>'Compiled data 2000-2015'!$Y4346</f>
        <v>29.99</v>
      </c>
      <c r="P323" s="3">
        <f>'Compiled data 2000-2015'!$Y4712</f>
        <v>24.194899999999997</v>
      </c>
      <c r="Q323" s="3">
        <f>'Compiled data 2000-2015'!$Y5077</f>
        <v>24.673000000000002</v>
      </c>
      <c r="R323" s="3">
        <f>'Compiled data 2000-2015'!$Y5442</f>
        <v>25.97</v>
      </c>
      <c r="S323" s="3">
        <v>22.103285714285711</v>
      </c>
      <c r="T323" s="3">
        <v>26.381375000000002</v>
      </c>
      <c r="U323" s="3">
        <v>25.301999999999964</v>
      </c>
      <c r="V323" s="3">
        <v>21.859499999999997</v>
      </c>
      <c r="W323" s="3">
        <v>26.254822024919999</v>
      </c>
      <c r="X323" s="3">
        <v>23.683430648199998</v>
      </c>
      <c r="Y323" s="3"/>
      <c r="AA323" s="1052">
        <f t="shared" si="20"/>
        <v>20.652000000000001</v>
      </c>
      <c r="AB323" s="1052">
        <f t="shared" si="21"/>
        <v>23.402999999999999</v>
      </c>
      <c r="AC323" s="1052">
        <f t="shared" si="22"/>
        <v>24.673000000000002</v>
      </c>
      <c r="AD323" s="1052">
        <f t="shared" si="23"/>
        <v>25.97</v>
      </c>
      <c r="AE323" s="1052">
        <f t="shared" si="24"/>
        <v>30.092999999999996</v>
      </c>
    </row>
    <row r="324" spans="1:31" x14ac:dyDescent="0.2">
      <c r="A324" s="1045">
        <v>43055</v>
      </c>
      <c r="B324">
        <v>11</v>
      </c>
      <c r="C324">
        <v>16</v>
      </c>
      <c r="D324" s="3">
        <f>'Compiled data 2000-2015'!$Y330</f>
        <v>28.041</v>
      </c>
      <c r="E324" s="3">
        <f>'Compiled data 2000-2015'!$Y695</f>
        <v>31.211000000000002</v>
      </c>
      <c r="F324" s="3">
        <f>'Compiled data 2000-2015'!$Y1060</f>
        <v>22.092000000000002</v>
      </c>
      <c r="G324" s="3">
        <f>'Compiled data 2000-2015'!$Y1425</f>
        <v>24.198999999999998</v>
      </c>
      <c r="H324" s="3">
        <f>'Compiled data 2000-2015'!$Y1791</f>
        <v>24.224</v>
      </c>
      <c r="I324" s="3">
        <f>'Compiled data 2000-2015'!$Y2156</f>
        <v>29.869</v>
      </c>
      <c r="J324" s="3">
        <f>'Compiled data 2000-2015'!$Y2521</f>
        <v>26.271000000000001</v>
      </c>
      <c r="K324" s="3">
        <f>'Compiled data 2000-2015'!$Y2886</f>
        <v>22.79</v>
      </c>
      <c r="L324" s="3">
        <f>'Compiled data 2000-2015'!$Y3252</f>
        <v>25.146999999999998</v>
      </c>
      <c r="M324" s="3">
        <f>'Compiled data 2000-2015'!$Y3617</f>
        <v>21.695999999999998</v>
      </c>
      <c r="N324" s="3">
        <f>'Compiled data 2000-2015'!$Y3982</f>
        <v>25.103000000000002</v>
      </c>
      <c r="O324" s="3">
        <f>'Compiled data 2000-2015'!$Y4347</f>
        <v>29.909999999999997</v>
      </c>
      <c r="P324" s="3">
        <f>'Compiled data 2000-2015'!$Y4713</f>
        <v>23.898849999999996</v>
      </c>
      <c r="Q324" s="3">
        <f>'Compiled data 2000-2015'!$Y5078</f>
        <v>25.641999999999999</v>
      </c>
      <c r="R324" s="3">
        <f>'Compiled data 2000-2015'!$Y5443</f>
        <v>24.369999999999997</v>
      </c>
      <c r="S324" s="3">
        <v>22.783285714285714</v>
      </c>
      <c r="T324" s="3">
        <v>26.711375</v>
      </c>
      <c r="U324" s="3">
        <v>23.570000000000022</v>
      </c>
      <c r="V324" s="3">
        <v>22.782500000000002</v>
      </c>
      <c r="W324" s="3">
        <v>22.576535064000002</v>
      </c>
      <c r="X324" s="3">
        <v>24.183258596239998</v>
      </c>
      <c r="Y324" s="3"/>
      <c r="AA324" s="1052">
        <f t="shared" si="20"/>
        <v>21.695999999999998</v>
      </c>
      <c r="AB324" s="1052">
        <f t="shared" si="21"/>
        <v>22.79</v>
      </c>
      <c r="AC324" s="1052">
        <f t="shared" si="22"/>
        <v>24.224</v>
      </c>
      <c r="AD324" s="1052">
        <f t="shared" si="23"/>
        <v>26.271000000000001</v>
      </c>
      <c r="AE324" s="1052">
        <f t="shared" si="24"/>
        <v>31.211000000000002</v>
      </c>
    </row>
    <row r="325" spans="1:31" x14ac:dyDescent="0.2">
      <c r="A325" s="1045">
        <v>43056</v>
      </c>
      <c r="B325">
        <v>11</v>
      </c>
      <c r="C325">
        <v>17</v>
      </c>
      <c r="D325" s="3">
        <f>'Compiled data 2000-2015'!$Y331</f>
        <v>26.759</v>
      </c>
      <c r="E325" s="3">
        <f>'Compiled data 2000-2015'!$Y696</f>
        <v>30.463999999999995</v>
      </c>
      <c r="F325" s="3">
        <f>'Compiled data 2000-2015'!$Y1061</f>
        <v>21.948</v>
      </c>
      <c r="G325" s="3">
        <f>'Compiled data 2000-2015'!$Y1426</f>
        <v>25.704000000000001</v>
      </c>
      <c r="H325" s="3">
        <f>'Compiled data 2000-2015'!$Y1792</f>
        <v>25.877000000000002</v>
      </c>
      <c r="I325" s="3">
        <f>'Compiled data 2000-2015'!$Y2157</f>
        <v>23.552</v>
      </c>
      <c r="J325" s="3">
        <f>'Compiled data 2000-2015'!$Y2522</f>
        <v>26.062000000000001</v>
      </c>
      <c r="K325" s="3">
        <f>'Compiled data 2000-2015'!$Y2887</f>
        <v>22.784999999999997</v>
      </c>
      <c r="L325" s="3">
        <f>'Compiled data 2000-2015'!$Y3253</f>
        <v>24.465</v>
      </c>
      <c r="M325" s="3">
        <f>'Compiled data 2000-2015'!$Y3618</f>
        <v>21.356000000000002</v>
      </c>
      <c r="N325" s="3">
        <f>'Compiled data 2000-2015'!$Y3983</f>
        <v>24.97</v>
      </c>
      <c r="O325" s="3">
        <f>'Compiled data 2000-2015'!$Y4348</f>
        <v>28.43</v>
      </c>
      <c r="P325" s="3">
        <f>'Compiled data 2000-2015'!$Y4714</f>
        <v>23.239899999999999</v>
      </c>
      <c r="Q325" s="3">
        <f>'Compiled data 2000-2015'!$Y5079</f>
        <v>25.119999999999997</v>
      </c>
      <c r="R325" s="3">
        <f>'Compiled data 2000-2015'!$Y5444</f>
        <v>23.91</v>
      </c>
      <c r="S325" s="3">
        <v>23.113285714285713</v>
      </c>
      <c r="T325" s="3">
        <v>24.811375000000002</v>
      </c>
      <c r="U325" s="3">
        <v>23.77999999999998</v>
      </c>
      <c r="V325" s="3">
        <v>24.656272727272725</v>
      </c>
      <c r="W325" s="3">
        <v>23.45369994692</v>
      </c>
      <c r="X325" s="3">
        <v>24.364126336559998</v>
      </c>
      <c r="Y325" s="3"/>
      <c r="AA325" s="1052">
        <f t="shared" si="20"/>
        <v>21.356000000000002</v>
      </c>
      <c r="AB325" s="1052">
        <f t="shared" si="21"/>
        <v>23.45369994692</v>
      </c>
      <c r="AC325" s="1052">
        <f t="shared" si="22"/>
        <v>24.465</v>
      </c>
      <c r="AD325" s="1052">
        <f t="shared" si="23"/>
        <v>25.704000000000001</v>
      </c>
      <c r="AE325" s="1052">
        <f t="shared" si="24"/>
        <v>30.463999999999995</v>
      </c>
    </row>
    <row r="326" spans="1:31" x14ac:dyDescent="0.2">
      <c r="A326" s="1045">
        <v>43057</v>
      </c>
      <c r="B326">
        <v>11</v>
      </c>
      <c r="C326">
        <v>18</v>
      </c>
      <c r="D326" s="3">
        <f>'Compiled data 2000-2015'!$Y332</f>
        <v>26.236000000000001</v>
      </c>
      <c r="E326" s="3">
        <f>'Compiled data 2000-2015'!$Y697</f>
        <v>29.442</v>
      </c>
      <c r="F326" s="3">
        <f>'Compiled data 2000-2015'!$Y1062</f>
        <v>23.363</v>
      </c>
      <c r="G326" s="3">
        <f>'Compiled data 2000-2015'!$Y1427</f>
        <v>24.582000000000001</v>
      </c>
      <c r="H326" s="3">
        <f>'Compiled data 2000-2015'!$Y1793</f>
        <v>25.307000000000002</v>
      </c>
      <c r="I326" s="3">
        <f>'Compiled data 2000-2015'!$Y2158</f>
        <v>27.326000000000001</v>
      </c>
      <c r="J326" s="3">
        <f>'Compiled data 2000-2015'!$Y2523</f>
        <v>25.059000000000001</v>
      </c>
      <c r="K326" s="3">
        <f>'Compiled data 2000-2015'!$Y2888</f>
        <v>22.693000000000001</v>
      </c>
      <c r="L326" s="3">
        <f>'Compiled data 2000-2015'!$Y3254</f>
        <v>23.625999999999998</v>
      </c>
      <c r="M326" s="3">
        <f>'Compiled data 2000-2015'!$Y3619</f>
        <v>21.992000000000001</v>
      </c>
      <c r="N326" s="3">
        <f>'Compiled data 2000-2015'!$Y3984</f>
        <v>24.419999999999998</v>
      </c>
      <c r="O326" s="3">
        <f>'Compiled data 2000-2015'!$Y4349</f>
        <v>28.21</v>
      </c>
      <c r="P326" s="3">
        <f>'Compiled data 2000-2015'!$Y4715</f>
        <v>23.765149999999998</v>
      </c>
      <c r="Q326" s="3">
        <f>'Compiled data 2000-2015'!$Y5080</f>
        <v>25.71</v>
      </c>
      <c r="R326" s="3">
        <f>'Compiled data 2000-2015'!$Y5445</f>
        <v>25.5</v>
      </c>
      <c r="S326" s="3">
        <v>22.443285714285715</v>
      </c>
      <c r="T326" s="3">
        <v>27.067375000000002</v>
      </c>
      <c r="U326" s="3">
        <v>24.02700000000004</v>
      </c>
      <c r="V326" s="3">
        <v>24.456272727272726</v>
      </c>
      <c r="W326" s="3">
        <v>23.80620592112</v>
      </c>
      <c r="X326" s="3">
        <v>24.37361018068</v>
      </c>
      <c r="Y326" s="3"/>
      <c r="AA326" s="1052">
        <f t="shared" ref="AA326:AA369" si="25">_xlfn.QUARTILE.INC($D326:$X326,0)</f>
        <v>21.992000000000001</v>
      </c>
      <c r="AB326" s="1052">
        <f t="shared" ref="AB326:AB369" si="26">_xlfn.QUARTILE.INC($D326:$X326,1)</f>
        <v>23.765149999999998</v>
      </c>
      <c r="AC326" s="1052">
        <f t="shared" ref="AC326:AC369" si="27">_xlfn.QUARTILE.INC($D326:$X326,2)</f>
        <v>24.456272727272726</v>
      </c>
      <c r="AD326" s="1052">
        <f t="shared" ref="AD326:AD369" si="28">_xlfn.QUARTILE.INC($D326:$X326,3)</f>
        <v>25.71</v>
      </c>
      <c r="AE326" s="1052">
        <f t="shared" ref="AE326:AE369" si="29">_xlfn.QUARTILE.INC($D326:$X326,4)</f>
        <v>29.442</v>
      </c>
    </row>
    <row r="327" spans="1:31" x14ac:dyDescent="0.2">
      <c r="A327" s="1045">
        <v>43058</v>
      </c>
      <c r="B327">
        <v>11</v>
      </c>
      <c r="C327">
        <v>19</v>
      </c>
      <c r="D327" s="3">
        <f>'Compiled data 2000-2015'!$Y333</f>
        <v>24.445</v>
      </c>
      <c r="E327" s="3">
        <f>'Compiled data 2000-2015'!$Y698</f>
        <v>29.680000000000003</v>
      </c>
      <c r="F327" s="3">
        <f>'Compiled data 2000-2015'!$Y1063</f>
        <v>23.045999999999999</v>
      </c>
      <c r="G327" s="3">
        <f>'Compiled data 2000-2015'!$Y1428</f>
        <v>24.214000000000002</v>
      </c>
      <c r="H327" s="3">
        <f>'Compiled data 2000-2015'!$Y1794</f>
        <v>25.601000000000003</v>
      </c>
      <c r="I327" s="3">
        <f>'Compiled data 2000-2015'!$Y2159</f>
        <v>23.564999999999998</v>
      </c>
      <c r="J327" s="3">
        <f>'Compiled data 2000-2015'!$Y2524</f>
        <v>23.967999999999996</v>
      </c>
      <c r="K327" s="3">
        <f>'Compiled data 2000-2015'!$Y2889</f>
        <v>24.730000000000004</v>
      </c>
      <c r="L327" s="3">
        <f>'Compiled data 2000-2015'!$Y3255</f>
        <v>26.923999999999999</v>
      </c>
      <c r="M327" s="3">
        <f>'Compiled data 2000-2015'!$Y3620</f>
        <v>22.37</v>
      </c>
      <c r="N327" s="3">
        <f>'Compiled data 2000-2015'!$Y3985</f>
        <v>27.32</v>
      </c>
      <c r="O327" s="3">
        <f>'Compiled data 2000-2015'!$Y4350</f>
        <v>27.490000000000002</v>
      </c>
      <c r="P327" s="3">
        <f>'Compiled data 2000-2015'!$Y4716</f>
        <v>24.042099999999998</v>
      </c>
      <c r="Q327" s="3">
        <f>'Compiled data 2000-2015'!$Y5081</f>
        <v>25.07</v>
      </c>
      <c r="R327" s="3">
        <f>'Compiled data 2000-2015'!$Y5446</f>
        <v>25.636999999999997</v>
      </c>
      <c r="S327" s="3">
        <v>22.193285714285715</v>
      </c>
      <c r="T327" s="3">
        <v>25.184214285714287</v>
      </c>
      <c r="U327" s="3">
        <v>24.54199999999997</v>
      </c>
      <c r="V327" s="3">
        <v>24.756272727272723</v>
      </c>
      <c r="W327" s="3">
        <v>25.3864602588</v>
      </c>
      <c r="X327" s="3">
        <v>24.665255895080001</v>
      </c>
      <c r="Y327" s="3"/>
      <c r="AA327" s="1052">
        <f t="shared" si="25"/>
        <v>22.193285714285715</v>
      </c>
      <c r="AB327" s="1052">
        <f t="shared" si="26"/>
        <v>24.042099999999998</v>
      </c>
      <c r="AC327" s="1052">
        <f t="shared" si="27"/>
        <v>24.730000000000004</v>
      </c>
      <c r="AD327" s="1052">
        <f t="shared" si="28"/>
        <v>25.601000000000003</v>
      </c>
      <c r="AE327" s="1052">
        <f t="shared" si="29"/>
        <v>29.680000000000003</v>
      </c>
    </row>
    <row r="328" spans="1:31" x14ac:dyDescent="0.2">
      <c r="A328" s="1045">
        <v>43059</v>
      </c>
      <c r="B328">
        <v>11</v>
      </c>
      <c r="C328">
        <v>20</v>
      </c>
      <c r="D328" s="3">
        <f>'Compiled data 2000-2015'!$Y334</f>
        <v>26.709000000000003</v>
      </c>
      <c r="E328" s="3">
        <f>'Compiled data 2000-2015'!$Y699</f>
        <v>29.855999999999998</v>
      </c>
      <c r="F328" s="3">
        <f>'Compiled data 2000-2015'!$Y1064</f>
        <v>23.624000000000002</v>
      </c>
      <c r="G328" s="3">
        <f>'Compiled data 2000-2015'!$Y1429</f>
        <v>25.969000000000001</v>
      </c>
      <c r="H328" s="3">
        <f>'Compiled data 2000-2015'!$Y1795</f>
        <v>24.069000000000003</v>
      </c>
      <c r="I328" s="3">
        <f>'Compiled data 2000-2015'!$Y2160</f>
        <v>23.238</v>
      </c>
      <c r="J328" s="3">
        <f>'Compiled data 2000-2015'!$Y2525</f>
        <v>25.02</v>
      </c>
      <c r="K328" s="3">
        <f>'Compiled data 2000-2015'!$Y2890</f>
        <v>24.169</v>
      </c>
      <c r="L328" s="3">
        <f>'Compiled data 2000-2015'!$Y3256</f>
        <v>24.882999999999999</v>
      </c>
      <c r="M328" s="3">
        <f>'Compiled data 2000-2015'!$Y3621</f>
        <v>21.884</v>
      </c>
      <c r="N328" s="3">
        <f>'Compiled data 2000-2015'!$Y3986</f>
        <v>26.413</v>
      </c>
      <c r="O328" s="3">
        <f>'Compiled data 2000-2015'!$Y4351</f>
        <v>27.53</v>
      </c>
      <c r="P328" s="3">
        <f>'Compiled data 2000-2015'!$Y4717</f>
        <v>23.812899999999999</v>
      </c>
      <c r="Q328" s="3">
        <f>'Compiled data 2000-2015'!$Y5082</f>
        <v>24.91</v>
      </c>
      <c r="R328" s="3">
        <f>'Compiled data 2000-2015'!$Y5447</f>
        <v>25.83</v>
      </c>
      <c r="S328" s="3">
        <v>22.413285714285713</v>
      </c>
      <c r="T328" s="3">
        <v>25.884214285714283</v>
      </c>
      <c r="U328" s="3">
        <v>24.670000000000012</v>
      </c>
      <c r="V328" s="3">
        <v>24.056272727272727</v>
      </c>
      <c r="W328" s="3">
        <v>24.2866472718</v>
      </c>
      <c r="X328" s="3">
        <v>24.963682596200002</v>
      </c>
      <c r="Y328" s="3"/>
      <c r="AA328" s="1052">
        <f t="shared" si="25"/>
        <v>21.884</v>
      </c>
      <c r="AB328" s="1052">
        <f t="shared" si="26"/>
        <v>24.056272727272727</v>
      </c>
      <c r="AC328" s="1052">
        <f t="shared" si="27"/>
        <v>24.882999999999999</v>
      </c>
      <c r="AD328" s="1052">
        <f t="shared" si="28"/>
        <v>25.884214285714283</v>
      </c>
      <c r="AE328" s="1052">
        <f t="shared" si="29"/>
        <v>29.855999999999998</v>
      </c>
    </row>
    <row r="329" spans="1:31" x14ac:dyDescent="0.2">
      <c r="A329" s="1045">
        <v>43060</v>
      </c>
      <c r="B329">
        <v>11</v>
      </c>
      <c r="C329">
        <v>21</v>
      </c>
      <c r="D329" s="3">
        <f>'Compiled data 2000-2015'!$Y335</f>
        <v>25.946999999999999</v>
      </c>
      <c r="E329" s="3">
        <f>'Compiled data 2000-2015'!$Y700</f>
        <v>29.119000000000003</v>
      </c>
      <c r="F329" s="3">
        <f>'Compiled data 2000-2015'!$Y1065</f>
        <v>23.162000000000003</v>
      </c>
      <c r="G329" s="3">
        <f>'Compiled data 2000-2015'!$Y1430</f>
        <v>24.218</v>
      </c>
      <c r="H329" s="3">
        <f>'Compiled data 2000-2015'!$Y1796</f>
        <v>22.227</v>
      </c>
      <c r="I329" s="3">
        <f>'Compiled data 2000-2015'!$Y2161</f>
        <v>25.021999999999998</v>
      </c>
      <c r="J329" s="3">
        <f>'Compiled data 2000-2015'!$Y2526</f>
        <v>25.41</v>
      </c>
      <c r="K329" s="3">
        <f>'Compiled data 2000-2015'!$Y2891</f>
        <v>24.156999999999996</v>
      </c>
      <c r="L329" s="3">
        <f>'Compiled data 2000-2015'!$Y3257</f>
        <v>23.92</v>
      </c>
      <c r="M329" s="3">
        <f>'Compiled data 2000-2015'!$Y3622</f>
        <v>20.737000000000002</v>
      </c>
      <c r="N329" s="3">
        <f>'Compiled data 2000-2015'!$Y3987</f>
        <v>25.7</v>
      </c>
      <c r="O329" s="3">
        <f>'Compiled data 2000-2015'!$Y4352</f>
        <v>29.080000000000002</v>
      </c>
      <c r="P329" s="3">
        <f>'Compiled data 2000-2015'!$Y4718</f>
        <v>23.994349999999997</v>
      </c>
      <c r="Q329" s="3">
        <f>'Compiled data 2000-2015'!$Y5083</f>
        <v>24.94</v>
      </c>
      <c r="R329" s="3">
        <f>'Compiled data 2000-2015'!$Y5448</f>
        <v>24.97</v>
      </c>
      <c r="S329" s="3">
        <v>21.898176470588236</v>
      </c>
      <c r="T329" s="3">
        <v>26.544214285714286</v>
      </c>
      <c r="U329" s="3">
        <v>24.396999999999988</v>
      </c>
      <c r="V329" s="3">
        <v>24.356272727272724</v>
      </c>
      <c r="W329" s="3">
        <v>23.2848893496</v>
      </c>
      <c r="X329" s="3">
        <v>23.483146388440002</v>
      </c>
      <c r="Y329" s="3"/>
      <c r="AA329" s="1052">
        <f t="shared" si="25"/>
        <v>20.737000000000002</v>
      </c>
      <c r="AB329" s="1052">
        <f t="shared" si="26"/>
        <v>23.483146388440002</v>
      </c>
      <c r="AC329" s="1052">
        <f t="shared" si="27"/>
        <v>24.356272727272724</v>
      </c>
      <c r="AD329" s="1052">
        <f t="shared" si="28"/>
        <v>25.41</v>
      </c>
      <c r="AE329" s="1052">
        <f t="shared" si="29"/>
        <v>29.119000000000003</v>
      </c>
    </row>
    <row r="330" spans="1:31" x14ac:dyDescent="0.2">
      <c r="A330" s="1045">
        <v>43061</v>
      </c>
      <c r="B330">
        <v>11</v>
      </c>
      <c r="C330">
        <v>22</v>
      </c>
      <c r="D330" s="3">
        <f>'Compiled data 2000-2015'!$Y336</f>
        <v>25.63</v>
      </c>
      <c r="E330" s="3">
        <f>'Compiled data 2000-2015'!$Y701</f>
        <v>24.218999999999998</v>
      </c>
      <c r="F330" s="3">
        <f>'Compiled data 2000-2015'!$Y1066</f>
        <v>24.758000000000003</v>
      </c>
      <c r="G330" s="3">
        <f>'Compiled data 2000-2015'!$Y1431</f>
        <v>31.723999999999997</v>
      </c>
      <c r="H330" s="3">
        <f>'Compiled data 2000-2015'!$Y1797</f>
        <v>24.279999999999998</v>
      </c>
      <c r="I330" s="3">
        <f>'Compiled data 2000-2015'!$Y2162</f>
        <v>23.837</v>
      </c>
      <c r="J330" s="3">
        <f>'Compiled data 2000-2015'!$Y2527</f>
        <v>26.228000000000002</v>
      </c>
      <c r="K330" s="3">
        <f>'Compiled data 2000-2015'!$Y2892</f>
        <v>22.552</v>
      </c>
      <c r="L330" s="3">
        <f>'Compiled data 2000-2015'!$Y3258</f>
        <v>24.693999999999999</v>
      </c>
      <c r="M330" s="3">
        <f>'Compiled data 2000-2015'!$Y3623</f>
        <v>21.631</v>
      </c>
      <c r="N330" s="3">
        <f>'Compiled data 2000-2015'!$Y3988</f>
        <v>25.4</v>
      </c>
      <c r="O330" s="3">
        <f>'Compiled data 2000-2015'!$Y4353</f>
        <v>28.35</v>
      </c>
      <c r="P330" s="3">
        <f>'Compiled data 2000-2015'!$Y4719</f>
        <v>22.504549999999998</v>
      </c>
      <c r="Q330" s="3">
        <f>'Compiled data 2000-2015'!$Y5084</f>
        <v>25.259</v>
      </c>
      <c r="R330" s="3">
        <f>'Compiled data 2000-2015'!$Y5449</f>
        <v>25.73</v>
      </c>
      <c r="S330" s="3">
        <v>22.118176470588235</v>
      </c>
      <c r="T330" s="3">
        <v>26.084214285714285</v>
      </c>
      <c r="U330" s="3">
        <v>23.80300000000004</v>
      </c>
      <c r="V330" s="3">
        <v>21.756272727272723</v>
      </c>
      <c r="W330" s="3">
        <v>24.087066180920001</v>
      </c>
      <c r="X330" s="3">
        <v>22.892562907879999</v>
      </c>
      <c r="Y330" s="3"/>
      <c r="AA330" s="1052">
        <f t="shared" si="25"/>
        <v>21.631</v>
      </c>
      <c r="AB330" s="1052">
        <f t="shared" si="26"/>
        <v>22.892562907879999</v>
      </c>
      <c r="AC330" s="1052">
        <f t="shared" si="27"/>
        <v>24.279999999999998</v>
      </c>
      <c r="AD330" s="1052">
        <f t="shared" si="28"/>
        <v>25.63</v>
      </c>
      <c r="AE330" s="1052">
        <f t="shared" si="29"/>
        <v>31.723999999999997</v>
      </c>
    </row>
    <row r="331" spans="1:31" x14ac:dyDescent="0.2">
      <c r="A331" s="1045">
        <v>43062</v>
      </c>
      <c r="B331">
        <v>11</v>
      </c>
      <c r="C331">
        <v>23</v>
      </c>
      <c r="D331" s="3">
        <f>'Compiled data 2000-2015'!$Y337</f>
        <v>24.013999999999999</v>
      </c>
      <c r="E331" s="3">
        <f>'Compiled data 2000-2015'!$Y702</f>
        <v>24.627000000000002</v>
      </c>
      <c r="F331" s="3">
        <f>'Compiled data 2000-2015'!$Y1067</f>
        <v>23.68</v>
      </c>
      <c r="G331" s="3">
        <f>'Compiled data 2000-2015'!$Y1432</f>
        <v>23.698999999999998</v>
      </c>
      <c r="H331" s="3">
        <f>'Compiled data 2000-2015'!$Y1798</f>
        <v>24.498999999999999</v>
      </c>
      <c r="I331" s="3">
        <f>'Compiled data 2000-2015'!$Y2163</f>
        <v>24.708000000000002</v>
      </c>
      <c r="J331" s="3">
        <f>'Compiled data 2000-2015'!$Y2528</f>
        <v>25.631</v>
      </c>
      <c r="K331" s="3">
        <f>'Compiled data 2000-2015'!$Y2893</f>
        <v>19.504000000000001</v>
      </c>
      <c r="L331" s="3">
        <f>'Compiled data 2000-2015'!$Y3259</f>
        <v>23.652999999999999</v>
      </c>
      <c r="M331" s="3">
        <f>'Compiled data 2000-2015'!$Y3624</f>
        <v>21.719000000000001</v>
      </c>
      <c r="N331" s="3">
        <f>'Compiled data 2000-2015'!$Y3989</f>
        <v>25.483999999999998</v>
      </c>
      <c r="O331" s="3">
        <f>'Compiled data 2000-2015'!$Y4354</f>
        <v>29.479999999999997</v>
      </c>
      <c r="P331" s="3">
        <f>'Compiled data 2000-2015'!$Y4720</f>
        <v>21.9984</v>
      </c>
      <c r="Q331" s="3">
        <f>'Compiled data 2000-2015'!$Y5085</f>
        <v>24.65</v>
      </c>
      <c r="R331" s="3">
        <f>'Compiled data 2000-2015'!$Y5450</f>
        <v>26.35</v>
      </c>
      <c r="S331" s="3">
        <v>21.188176470588235</v>
      </c>
      <c r="T331" s="3">
        <v>24.594214285714287</v>
      </c>
      <c r="U331" s="3">
        <v>21.530555555555505</v>
      </c>
      <c r="V331" s="3">
        <v>20.999272727272725</v>
      </c>
      <c r="W331" s="3">
        <v>22.285570076919999</v>
      </c>
      <c r="X331" s="3">
        <v>24.77465745348</v>
      </c>
      <c r="Y331" s="3"/>
      <c r="AA331" s="1052">
        <f t="shared" si="25"/>
        <v>19.504000000000001</v>
      </c>
      <c r="AB331" s="1052">
        <f t="shared" si="26"/>
        <v>21.9984</v>
      </c>
      <c r="AC331" s="1052">
        <f t="shared" si="27"/>
        <v>24.013999999999999</v>
      </c>
      <c r="AD331" s="1052">
        <f t="shared" si="28"/>
        <v>24.708000000000002</v>
      </c>
      <c r="AE331" s="1052">
        <f t="shared" si="29"/>
        <v>29.479999999999997</v>
      </c>
    </row>
    <row r="332" spans="1:31" x14ac:dyDescent="0.2">
      <c r="A332" s="1045">
        <v>43063</v>
      </c>
      <c r="B332">
        <v>11</v>
      </c>
      <c r="C332">
        <v>24</v>
      </c>
      <c r="D332" s="3">
        <f>'Compiled data 2000-2015'!$Y338</f>
        <v>24.310000000000002</v>
      </c>
      <c r="E332" s="3">
        <f>'Compiled data 2000-2015'!$Y703</f>
        <v>22.777000000000001</v>
      </c>
      <c r="F332" s="3">
        <f>'Compiled data 2000-2015'!$Y1068</f>
        <v>22.730999999999998</v>
      </c>
      <c r="G332" s="3">
        <f>'Compiled data 2000-2015'!$Y1433</f>
        <v>25.332999999999998</v>
      </c>
      <c r="H332" s="3">
        <f>'Compiled data 2000-2015'!$Y1799</f>
        <v>24.17</v>
      </c>
      <c r="I332" s="3">
        <f>'Compiled data 2000-2015'!$Y2164</f>
        <v>21.290000000000003</v>
      </c>
      <c r="J332" s="3">
        <f>'Compiled data 2000-2015'!$Y2529</f>
        <v>23.619</v>
      </c>
      <c r="K332" s="3">
        <f>'Compiled data 2000-2015'!$Y2894</f>
        <v>21.431000000000001</v>
      </c>
      <c r="L332" s="3">
        <f>'Compiled data 2000-2015'!$Y3260</f>
        <v>23.772000000000002</v>
      </c>
      <c r="M332" s="3">
        <f>'Compiled data 2000-2015'!$Y3625</f>
        <v>20.9</v>
      </c>
      <c r="N332" s="3">
        <f>'Compiled data 2000-2015'!$Y3990</f>
        <v>24.8</v>
      </c>
      <c r="O332" s="3">
        <f>'Compiled data 2000-2015'!$Y4355</f>
        <v>26.77</v>
      </c>
      <c r="P332" s="3">
        <f>'Compiled data 2000-2015'!$Y4721</f>
        <v>22.294449999999998</v>
      </c>
      <c r="Q332" s="3">
        <f>'Compiled data 2000-2015'!$Y5086</f>
        <v>24.41</v>
      </c>
      <c r="R332" s="3">
        <f>'Compiled data 2000-2015'!$Y5451</f>
        <v>25.31</v>
      </c>
      <c r="S332" s="3">
        <v>22.088176470588234</v>
      </c>
      <c r="T332" s="3">
        <v>23.712714285714288</v>
      </c>
      <c r="U332" s="3">
        <v>21.187555555555576</v>
      </c>
      <c r="V332" s="3">
        <v>21.111572727272726</v>
      </c>
      <c r="W332" s="3">
        <v>22.984986596359999</v>
      </c>
      <c r="X332" s="3">
        <v>23.883931843039999</v>
      </c>
      <c r="Y332" s="3"/>
      <c r="AA332" s="1052">
        <f t="shared" si="25"/>
        <v>20.9</v>
      </c>
      <c r="AB332" s="1052">
        <f t="shared" si="26"/>
        <v>22.088176470588234</v>
      </c>
      <c r="AC332" s="1052">
        <f t="shared" si="27"/>
        <v>23.619</v>
      </c>
      <c r="AD332" s="1052">
        <f t="shared" si="28"/>
        <v>24.310000000000002</v>
      </c>
      <c r="AE332" s="1052">
        <f t="shared" si="29"/>
        <v>26.77</v>
      </c>
    </row>
    <row r="333" spans="1:31" x14ac:dyDescent="0.2">
      <c r="A333" s="1045">
        <v>43064</v>
      </c>
      <c r="B333">
        <v>11</v>
      </c>
      <c r="C333">
        <v>25</v>
      </c>
      <c r="D333" s="3">
        <f>'Compiled data 2000-2015'!$Y339</f>
        <v>22.900999999999996</v>
      </c>
      <c r="E333" s="3">
        <f>'Compiled data 2000-2015'!$Y704</f>
        <v>24.114999999999998</v>
      </c>
      <c r="F333" s="3">
        <f>'Compiled data 2000-2015'!$Y1069</f>
        <v>24.869</v>
      </c>
      <c r="G333" s="3">
        <f>'Compiled data 2000-2015'!$Y1434</f>
        <v>23.251999999999999</v>
      </c>
      <c r="H333" s="3">
        <f>'Compiled data 2000-2015'!$Y1800</f>
        <v>22.85</v>
      </c>
      <c r="I333" s="3">
        <f>'Compiled data 2000-2015'!$Y2165</f>
        <v>19.391999999999999</v>
      </c>
      <c r="J333" s="3">
        <f>'Compiled data 2000-2015'!$Y2530</f>
        <v>23.231000000000002</v>
      </c>
      <c r="K333" s="3">
        <f>'Compiled data 2000-2015'!$Y2895</f>
        <v>22.335000000000001</v>
      </c>
      <c r="L333" s="3">
        <f>'Compiled data 2000-2015'!$Y3261</f>
        <v>24.830000000000002</v>
      </c>
      <c r="M333" s="3">
        <f>'Compiled data 2000-2015'!$Y3626</f>
        <v>20.59</v>
      </c>
      <c r="N333" s="3">
        <f>'Compiled data 2000-2015'!$Y3991</f>
        <v>25.080000000000002</v>
      </c>
      <c r="O333" s="3">
        <f>'Compiled data 2000-2015'!$Y4356</f>
        <v>24.61</v>
      </c>
      <c r="P333" s="3">
        <f>'Compiled data 2000-2015'!$Y4722</f>
        <v>22.829249999999998</v>
      </c>
      <c r="Q333" s="3">
        <f>'Compiled data 2000-2015'!$Y5087</f>
        <v>24.43</v>
      </c>
      <c r="R333" s="3">
        <f>'Compiled data 2000-2015'!$Y5452</f>
        <v>24.69</v>
      </c>
      <c r="S333" s="3">
        <v>25.688176470588235</v>
      </c>
      <c r="T333" s="3">
        <v>22.233214285714286</v>
      </c>
      <c r="U333" s="3">
        <v>21.973555555555556</v>
      </c>
      <c r="V333" s="3">
        <v>23.756272727272723</v>
      </c>
      <c r="W333" s="3">
        <v>23.086789401680001</v>
      </c>
      <c r="X333" s="3">
        <v>24.084373193720001</v>
      </c>
      <c r="Y333" s="3"/>
      <c r="AA333" s="1052">
        <f t="shared" si="25"/>
        <v>19.391999999999999</v>
      </c>
      <c r="AB333" s="1052">
        <f t="shared" si="26"/>
        <v>22.829249999999998</v>
      </c>
      <c r="AC333" s="1052">
        <f t="shared" si="27"/>
        <v>23.251999999999999</v>
      </c>
      <c r="AD333" s="1052">
        <f t="shared" si="28"/>
        <v>24.61</v>
      </c>
      <c r="AE333" s="1052">
        <f t="shared" si="29"/>
        <v>25.688176470588235</v>
      </c>
    </row>
    <row r="334" spans="1:31" x14ac:dyDescent="0.2">
      <c r="A334" s="1045">
        <v>43065</v>
      </c>
      <c r="B334">
        <v>11</v>
      </c>
      <c r="C334">
        <v>26</v>
      </c>
      <c r="D334" s="3">
        <f>'Compiled data 2000-2015'!$Y340</f>
        <v>23.087</v>
      </c>
      <c r="E334" s="3">
        <f>'Compiled data 2000-2015'!$Y705</f>
        <v>30.486000000000004</v>
      </c>
      <c r="F334" s="3">
        <f>'Compiled data 2000-2015'!$Y1070</f>
        <v>23.751999999999999</v>
      </c>
      <c r="G334" s="3">
        <f>'Compiled data 2000-2015'!$Y1435</f>
        <v>23.006</v>
      </c>
      <c r="H334" s="3">
        <f>'Compiled data 2000-2015'!$Y1801</f>
        <v>20.6</v>
      </c>
      <c r="I334" s="3">
        <f>'Compiled data 2000-2015'!$Y2166</f>
        <v>20.622999999999998</v>
      </c>
      <c r="J334" s="3">
        <f>'Compiled data 2000-2015'!$Y2531</f>
        <v>23.736000000000001</v>
      </c>
      <c r="K334" s="3">
        <f>'Compiled data 2000-2015'!$Y2896</f>
        <v>23.173000000000002</v>
      </c>
      <c r="L334" s="3">
        <f>'Compiled data 2000-2015'!$Y3262</f>
        <v>24.297000000000001</v>
      </c>
      <c r="M334" s="3">
        <f>'Compiled data 2000-2015'!$Y3627</f>
        <v>19.8</v>
      </c>
      <c r="N334" s="3">
        <f>'Compiled data 2000-2015'!$Y3992</f>
        <v>24.49</v>
      </c>
      <c r="O334" s="3">
        <f>'Compiled data 2000-2015'!$Y4357</f>
        <v>26.41</v>
      </c>
      <c r="P334" s="3">
        <f>'Compiled data 2000-2015'!$Y4723</f>
        <v>24.519599999999997</v>
      </c>
      <c r="Q334" s="3">
        <f>'Compiled data 2000-2015'!$Y5088</f>
        <v>24.444000000000003</v>
      </c>
      <c r="R334" s="3">
        <f>'Compiled data 2000-2015'!$Y5453</f>
        <v>24.57</v>
      </c>
      <c r="S334" s="3">
        <v>21.808176470588236</v>
      </c>
      <c r="T334" s="3">
        <v>23.511114285714282</v>
      </c>
      <c r="U334" s="3">
        <v>23.239555555555555</v>
      </c>
      <c r="V334" s="3">
        <v>22.806272727272727</v>
      </c>
      <c r="W334" s="3">
        <v>24.485749609399999</v>
      </c>
      <c r="X334" s="3">
        <v>21.983258596239999</v>
      </c>
      <c r="Y334" s="3"/>
      <c r="AA334" s="1052">
        <f t="shared" si="25"/>
        <v>19.8</v>
      </c>
      <c r="AB334" s="1052">
        <f t="shared" si="26"/>
        <v>22.806272727272727</v>
      </c>
      <c r="AC334" s="1052">
        <f t="shared" si="27"/>
        <v>23.511114285714282</v>
      </c>
      <c r="AD334" s="1052">
        <f t="shared" si="28"/>
        <v>24.485749609399999</v>
      </c>
      <c r="AE334" s="1052">
        <f t="shared" si="29"/>
        <v>30.486000000000004</v>
      </c>
    </row>
    <row r="335" spans="1:31" x14ac:dyDescent="0.2">
      <c r="A335" s="1045">
        <v>43066</v>
      </c>
      <c r="B335">
        <v>11</v>
      </c>
      <c r="C335">
        <v>27</v>
      </c>
      <c r="D335" s="3">
        <f>'Compiled data 2000-2015'!$Y341</f>
        <v>25.478999999999999</v>
      </c>
      <c r="E335" s="3">
        <f>'Compiled data 2000-2015'!$Y706</f>
        <v>31.163</v>
      </c>
      <c r="F335" s="3">
        <f>'Compiled data 2000-2015'!$Y1071</f>
        <v>24.184999999999999</v>
      </c>
      <c r="G335" s="3">
        <f>'Compiled data 2000-2015'!$Y1436</f>
        <v>20.956</v>
      </c>
      <c r="H335" s="3">
        <f>'Compiled data 2000-2015'!$Y1802</f>
        <v>20.995999999999999</v>
      </c>
      <c r="I335" s="3">
        <f>'Compiled data 2000-2015'!$Y2167</f>
        <v>21.974</v>
      </c>
      <c r="J335" s="3">
        <f>'Compiled data 2000-2015'!$Y2532</f>
        <v>28.074999999999999</v>
      </c>
      <c r="K335" s="3">
        <f>'Compiled data 2000-2015'!$Y2897</f>
        <v>22.905000000000001</v>
      </c>
      <c r="L335" s="3">
        <f>'Compiled data 2000-2015'!$Y3263</f>
        <v>22.401</v>
      </c>
      <c r="M335" s="3">
        <f>'Compiled data 2000-2015'!$Y3628</f>
        <v>18.670000000000002</v>
      </c>
      <c r="N335" s="3">
        <f>'Compiled data 2000-2015'!$Y3993</f>
        <v>25.54</v>
      </c>
      <c r="O335" s="3">
        <f>'Compiled data 2000-2015'!$Y4358</f>
        <v>28.169999999999998</v>
      </c>
      <c r="P335" s="3">
        <f>'Compiled data 2000-2015'!$Y4724</f>
        <v>24.500500000000002</v>
      </c>
      <c r="Q335" s="3">
        <f>'Compiled data 2000-2015'!$Y5089</f>
        <v>23.8</v>
      </c>
      <c r="R335" s="3">
        <f>'Compiled data 2000-2015'!$Y5454</f>
        <v>23.25</v>
      </c>
      <c r="S335" s="3">
        <v>20.588176470588238</v>
      </c>
      <c r="T335" s="3">
        <v>23.944214285714285</v>
      </c>
      <c r="U335" s="3">
        <v>25.170067315555585</v>
      </c>
      <c r="V335" s="3">
        <v>27.086272727272728</v>
      </c>
      <c r="W335" s="3">
        <v>23.08304914168</v>
      </c>
      <c r="X335" s="3">
        <v>22.48489683012</v>
      </c>
      <c r="Y335" s="3"/>
      <c r="AA335" s="1052">
        <f t="shared" si="25"/>
        <v>18.670000000000002</v>
      </c>
      <c r="AB335" s="1052">
        <f t="shared" si="26"/>
        <v>22.401</v>
      </c>
      <c r="AC335" s="1052">
        <f t="shared" si="27"/>
        <v>23.8</v>
      </c>
      <c r="AD335" s="1052">
        <f t="shared" si="28"/>
        <v>25.478999999999999</v>
      </c>
      <c r="AE335" s="1052">
        <f t="shared" si="29"/>
        <v>31.163</v>
      </c>
    </row>
    <row r="336" spans="1:31" x14ac:dyDescent="0.2">
      <c r="A336" s="1045">
        <v>43067</v>
      </c>
      <c r="B336">
        <v>11</v>
      </c>
      <c r="C336">
        <v>28</v>
      </c>
      <c r="D336" s="3">
        <f>'Compiled data 2000-2015'!$Y342</f>
        <v>26.186000000000003</v>
      </c>
      <c r="E336" s="3">
        <f>'Compiled data 2000-2015'!$Y707</f>
        <v>30.427</v>
      </c>
      <c r="F336" s="3">
        <f>'Compiled data 2000-2015'!$Y1072</f>
        <v>22.213999999999999</v>
      </c>
      <c r="G336" s="3">
        <f>'Compiled data 2000-2015'!$Y1437</f>
        <v>19.640999999999998</v>
      </c>
      <c r="H336" s="3">
        <f>'Compiled data 2000-2015'!$Y1803</f>
        <v>21.68</v>
      </c>
      <c r="I336" s="3">
        <f>'Compiled data 2000-2015'!$Y2168</f>
        <v>23.579000000000001</v>
      </c>
      <c r="J336" s="3">
        <f>'Compiled data 2000-2015'!$Y2533</f>
        <v>27.568999999999999</v>
      </c>
      <c r="K336" s="3">
        <f>'Compiled data 2000-2015'!$Y2898</f>
        <v>24.202999999999999</v>
      </c>
      <c r="L336" s="3">
        <f>'Compiled data 2000-2015'!$Y3264</f>
        <v>22.173999999999999</v>
      </c>
      <c r="M336" s="3">
        <f>'Compiled data 2000-2015'!$Y3629</f>
        <v>19.16</v>
      </c>
      <c r="N336" s="3">
        <f>'Compiled data 2000-2015'!$Y3994</f>
        <v>25.490000000000002</v>
      </c>
      <c r="O336" s="3">
        <f>'Compiled data 2000-2015'!$Y4359</f>
        <v>29.04</v>
      </c>
      <c r="P336" s="3">
        <f>'Compiled data 2000-2015'!$Y4725</f>
        <v>25.073499999999996</v>
      </c>
      <c r="Q336" s="3">
        <f>'Compiled data 2000-2015'!$Y5090</f>
        <v>23.230999999999998</v>
      </c>
      <c r="R336" s="3">
        <f>'Compiled data 2000-2015'!$Y5455</f>
        <v>21.57</v>
      </c>
      <c r="S336" s="3">
        <v>20.148176470588236</v>
      </c>
      <c r="T336" s="3">
        <v>25.614214285714286</v>
      </c>
      <c r="U336" s="3">
        <v>25.535321475555524</v>
      </c>
      <c r="V336" s="3">
        <v>23.409333333333329</v>
      </c>
      <c r="W336" s="3">
        <v>21.681844777959999</v>
      </c>
      <c r="X336" s="3">
        <v>22.586288206840003</v>
      </c>
      <c r="Y336" s="3"/>
      <c r="AA336" s="1052">
        <f t="shared" si="25"/>
        <v>19.16</v>
      </c>
      <c r="AB336" s="1052">
        <f t="shared" si="26"/>
        <v>21.681844777959999</v>
      </c>
      <c r="AC336" s="1052">
        <f t="shared" si="27"/>
        <v>23.409333333333329</v>
      </c>
      <c r="AD336" s="1052">
        <f t="shared" si="28"/>
        <v>25.535321475555524</v>
      </c>
      <c r="AE336" s="1052">
        <f t="shared" si="29"/>
        <v>30.427</v>
      </c>
    </row>
    <row r="337" spans="1:31" x14ac:dyDescent="0.2">
      <c r="A337" s="1045">
        <v>43068</v>
      </c>
      <c r="B337">
        <v>11</v>
      </c>
      <c r="C337">
        <v>29</v>
      </c>
      <c r="D337" s="3">
        <f>'Compiled data 2000-2015'!$Y343</f>
        <v>27.901</v>
      </c>
      <c r="E337" s="3">
        <f>'Compiled data 2000-2015'!$Y708</f>
        <v>28.441000000000003</v>
      </c>
      <c r="F337" s="3">
        <f>'Compiled data 2000-2015'!$Y1073</f>
        <v>21.225999999999999</v>
      </c>
      <c r="G337" s="3">
        <f>'Compiled data 2000-2015'!$Y1438</f>
        <v>19.209</v>
      </c>
      <c r="H337" s="3">
        <f>'Compiled data 2000-2015'!$Y1804</f>
        <v>24.895000000000003</v>
      </c>
      <c r="I337" s="3">
        <f>'Compiled data 2000-2015'!$Y2169</f>
        <v>25.473000000000003</v>
      </c>
      <c r="J337" s="3">
        <f>'Compiled data 2000-2015'!$Y2534</f>
        <v>28.414999999999999</v>
      </c>
      <c r="K337" s="3">
        <f>'Compiled data 2000-2015'!$Y2899</f>
        <v>23.79</v>
      </c>
      <c r="L337" s="3">
        <f>'Compiled data 2000-2015'!$Y3265</f>
        <v>22.618000000000002</v>
      </c>
      <c r="M337" s="3">
        <f>'Compiled data 2000-2015'!$Y3630</f>
        <v>20.43</v>
      </c>
      <c r="N337" s="3">
        <f>'Compiled data 2000-2015'!$Y3995</f>
        <v>23.609000000000002</v>
      </c>
      <c r="O337" s="3">
        <f>'Compiled data 2000-2015'!$Y4360</f>
        <v>28.410000000000004</v>
      </c>
      <c r="P337" s="3">
        <f>'Compiled data 2000-2015'!$Y4726</f>
        <v>24.385899999999999</v>
      </c>
      <c r="Q337" s="3">
        <f>'Compiled data 2000-2015'!$Y5091</f>
        <v>22.861999999999998</v>
      </c>
      <c r="R337" s="3">
        <f>'Compiled data 2000-2015'!$Y5456</f>
        <v>23.36</v>
      </c>
      <c r="S337" s="3">
        <v>20.868176470588235</v>
      </c>
      <c r="T337" s="3">
        <v>25.414214285714284</v>
      </c>
      <c r="U337" s="3">
        <v>25.602866675555568</v>
      </c>
      <c r="V337" s="3">
        <v>24.239333333333331</v>
      </c>
      <c r="W337" s="3">
        <v>22.083348362480002</v>
      </c>
      <c r="X337" s="3">
        <v>22.582892050760002</v>
      </c>
      <c r="Y337" s="3"/>
      <c r="AA337" s="1052">
        <f t="shared" si="25"/>
        <v>19.209</v>
      </c>
      <c r="AB337" s="1052">
        <f t="shared" si="26"/>
        <v>22.582892050760002</v>
      </c>
      <c r="AC337" s="1052">
        <f t="shared" si="27"/>
        <v>23.79</v>
      </c>
      <c r="AD337" s="1052">
        <f t="shared" si="28"/>
        <v>25.473000000000003</v>
      </c>
      <c r="AE337" s="1052">
        <f t="shared" si="29"/>
        <v>28.441000000000003</v>
      </c>
    </row>
    <row r="338" spans="1:31" x14ac:dyDescent="0.2">
      <c r="A338" s="1045">
        <v>43069</v>
      </c>
      <c r="B338">
        <v>11</v>
      </c>
      <c r="C338">
        <v>30</v>
      </c>
      <c r="D338" s="3">
        <f>'Compiled data 2000-2015'!$Y344</f>
        <v>26.588000000000001</v>
      </c>
      <c r="E338" s="3">
        <f>'Compiled data 2000-2015'!$Y709</f>
        <v>27.313000000000002</v>
      </c>
      <c r="F338" s="3">
        <f>'Compiled data 2000-2015'!$Y1074</f>
        <v>21.174999999999997</v>
      </c>
      <c r="G338" s="3">
        <f>'Compiled data 2000-2015'!$Y1439</f>
        <v>19.747</v>
      </c>
      <c r="H338" s="3">
        <f>'Compiled data 2000-2015'!$Y1805</f>
        <v>24.329000000000001</v>
      </c>
      <c r="I338" s="3">
        <f>'Compiled data 2000-2015'!$Y2170</f>
        <v>24.634</v>
      </c>
      <c r="J338" s="3">
        <f>'Compiled data 2000-2015'!$Y2535</f>
        <v>29.200000000000003</v>
      </c>
      <c r="K338" s="3">
        <f>'Compiled data 2000-2015'!$Y2900</f>
        <v>22.564</v>
      </c>
      <c r="L338" s="3">
        <f>'Compiled data 2000-2015'!$Y3266</f>
        <v>22.670999999999999</v>
      </c>
      <c r="M338" s="3">
        <f>'Compiled data 2000-2015'!$Y3631</f>
        <v>21</v>
      </c>
      <c r="N338" s="3">
        <f>'Compiled data 2000-2015'!$Y3996</f>
        <v>23.263999999999999</v>
      </c>
      <c r="O338" s="3">
        <f>'Compiled data 2000-2015'!$Y4361</f>
        <v>28.53</v>
      </c>
      <c r="P338" s="3">
        <f>'Compiled data 2000-2015'!$Y4727</f>
        <v>25.598750000000003</v>
      </c>
      <c r="Q338" s="3">
        <f>'Compiled data 2000-2015'!$Y5092</f>
        <v>22.548999999999999</v>
      </c>
      <c r="R338" s="3">
        <f>'Compiled data 2000-2015'!$Y5457</f>
        <v>23.310000000000002</v>
      </c>
      <c r="S338" s="3">
        <v>21.238176470588236</v>
      </c>
      <c r="T338" s="3">
        <v>28.154214285714286</v>
      </c>
      <c r="U338" s="3">
        <v>25.093803395555543</v>
      </c>
      <c r="V338" s="3">
        <v>24.684333333333331</v>
      </c>
      <c r="W338" s="3">
        <v>20.382742440359998</v>
      </c>
      <c r="X338" s="3">
        <v>23.155412986000002</v>
      </c>
      <c r="Y338" s="3"/>
      <c r="AA338" s="1052">
        <f t="shared" si="25"/>
        <v>19.747</v>
      </c>
      <c r="AB338" s="1052">
        <f t="shared" si="26"/>
        <v>22.548999999999999</v>
      </c>
      <c r="AC338" s="1052">
        <f t="shared" si="27"/>
        <v>23.310000000000002</v>
      </c>
      <c r="AD338" s="1052">
        <f t="shared" si="28"/>
        <v>25.598750000000003</v>
      </c>
      <c r="AE338" s="1052">
        <f t="shared" si="29"/>
        <v>29.200000000000003</v>
      </c>
    </row>
    <row r="339" spans="1:31" x14ac:dyDescent="0.2">
      <c r="A339" s="1045">
        <v>43070</v>
      </c>
      <c r="B339">
        <v>12</v>
      </c>
      <c r="C339">
        <v>1</v>
      </c>
      <c r="D339" s="3">
        <f>'Compiled data 2000-2015'!$Y345</f>
        <v>25.853999999999999</v>
      </c>
      <c r="E339" s="3">
        <f>'Compiled data 2000-2015'!$Y710</f>
        <v>26.762999999999998</v>
      </c>
      <c r="F339" s="3">
        <f>'Compiled data 2000-2015'!$Y1075</f>
        <v>21.15</v>
      </c>
      <c r="G339" s="3">
        <f>'Compiled data 2000-2015'!$Y1440</f>
        <v>22.713000000000001</v>
      </c>
      <c r="H339" s="3">
        <f>'Compiled data 2000-2015'!$Y1806</f>
        <v>24.754999999999999</v>
      </c>
      <c r="I339" s="3">
        <f>'Compiled data 2000-2015'!$Y2171</f>
        <v>23.906999999999996</v>
      </c>
      <c r="J339" s="3">
        <f>'Compiled data 2000-2015'!$Y2536</f>
        <v>28.414999999999999</v>
      </c>
      <c r="K339" s="3">
        <f>'Compiled data 2000-2015'!$Y2901</f>
        <v>22.919999999999998</v>
      </c>
      <c r="L339" s="3">
        <f>'Compiled data 2000-2015'!$Y3267</f>
        <v>23.003</v>
      </c>
      <c r="M339" s="3">
        <f>'Compiled data 2000-2015'!$Y3632</f>
        <v>18.771000000000001</v>
      </c>
      <c r="N339" s="3">
        <f>'Compiled data 2000-2015'!$Y3997</f>
        <v>20.433</v>
      </c>
      <c r="O339" s="3">
        <f>'Compiled data 2000-2015'!$Y4362</f>
        <v>28.86</v>
      </c>
      <c r="P339" s="3">
        <f>'Compiled data 2000-2015'!$Y4728</f>
        <v>24.581399999999999</v>
      </c>
      <c r="Q339" s="3">
        <f>'Compiled data 2000-2015'!$Y5093</f>
        <v>23.700000000000003</v>
      </c>
      <c r="R339" s="3">
        <f>'Compiled data 2000-2015'!$Y5458</f>
        <v>27.95</v>
      </c>
      <c r="S339" s="3">
        <v>21.088176470588238</v>
      </c>
      <c r="T339" s="3">
        <v>26.004214285714284</v>
      </c>
      <c r="U339" s="3">
        <v>24.381404675555579</v>
      </c>
      <c r="V339" s="3">
        <v>22.224333333333334</v>
      </c>
      <c r="W339" s="3">
        <v>21.681358544159998</v>
      </c>
      <c r="X339" s="3">
        <v>24.264754700240001</v>
      </c>
      <c r="Y339" s="3"/>
      <c r="AA339" s="1052">
        <f t="shared" si="25"/>
        <v>18.771000000000001</v>
      </c>
      <c r="AB339" s="1052">
        <f t="shared" si="26"/>
        <v>22.224333333333334</v>
      </c>
      <c r="AC339" s="1052">
        <f t="shared" si="27"/>
        <v>23.906999999999996</v>
      </c>
      <c r="AD339" s="1052">
        <f t="shared" si="28"/>
        <v>25.853999999999999</v>
      </c>
      <c r="AE339" s="1052">
        <f t="shared" si="29"/>
        <v>28.86</v>
      </c>
    </row>
    <row r="340" spans="1:31" x14ac:dyDescent="0.2">
      <c r="A340" s="1045">
        <v>43071</v>
      </c>
      <c r="B340">
        <v>12</v>
      </c>
      <c r="C340">
        <v>2</v>
      </c>
      <c r="D340" s="3">
        <f>'Compiled data 2000-2015'!$Y346</f>
        <v>24.699000000000002</v>
      </c>
      <c r="E340" s="3">
        <f>'Compiled data 2000-2015'!$Y711</f>
        <v>24.632000000000001</v>
      </c>
      <c r="F340" s="3">
        <f>'Compiled data 2000-2015'!$Y1076</f>
        <v>22.78</v>
      </c>
      <c r="G340" s="3">
        <f>'Compiled data 2000-2015'!$Y1441</f>
        <v>23.395</v>
      </c>
      <c r="H340" s="3">
        <f>'Compiled data 2000-2015'!$Y1807</f>
        <v>25.096</v>
      </c>
      <c r="I340" s="3">
        <f>'Compiled data 2000-2015'!$Y2172</f>
        <v>23.538</v>
      </c>
      <c r="J340" s="3">
        <f>'Compiled data 2000-2015'!$Y2537</f>
        <v>25.608999999999998</v>
      </c>
      <c r="K340" s="3">
        <f>'Compiled data 2000-2015'!$Y2902</f>
        <v>22.186999999999998</v>
      </c>
      <c r="L340" s="3">
        <f>'Compiled data 2000-2015'!$Y3268</f>
        <v>23.888999999999999</v>
      </c>
      <c r="M340" s="3">
        <f>'Compiled data 2000-2015'!$Y3633</f>
        <v>22.18</v>
      </c>
      <c r="N340" s="3">
        <f>'Compiled data 2000-2015'!$Y3998</f>
        <v>19.78</v>
      </c>
      <c r="O340" s="3">
        <f>'Compiled data 2000-2015'!$Y4363</f>
        <v>27.85</v>
      </c>
      <c r="P340" s="3">
        <f>'Compiled data 2000-2015'!$Y4729</f>
        <v>24.581399999999999</v>
      </c>
      <c r="Q340" s="3">
        <f>'Compiled data 2000-2015'!$Y5094</f>
        <v>24.6</v>
      </c>
      <c r="R340" s="3">
        <f>'Compiled data 2000-2015'!$Y5459</f>
        <v>25.86</v>
      </c>
      <c r="S340" s="3">
        <v>21.168176470588239</v>
      </c>
      <c r="T340" s="3">
        <v>23.704214285714283</v>
      </c>
      <c r="U340" s="3">
        <v>22.611696222857134</v>
      </c>
      <c r="V340" s="3">
        <v>23.084333333333333</v>
      </c>
      <c r="W340" s="3">
        <v>23.284216102800002</v>
      </c>
      <c r="X340" s="3">
        <v>23.855487791199998</v>
      </c>
      <c r="Y340" s="3"/>
      <c r="AA340" s="1052">
        <f t="shared" si="25"/>
        <v>19.78</v>
      </c>
      <c r="AB340" s="1052">
        <f t="shared" si="26"/>
        <v>22.78</v>
      </c>
      <c r="AC340" s="1052">
        <f t="shared" si="27"/>
        <v>23.704214285714283</v>
      </c>
      <c r="AD340" s="1052">
        <f t="shared" si="28"/>
        <v>24.632000000000001</v>
      </c>
      <c r="AE340" s="1052">
        <f t="shared" si="29"/>
        <v>27.85</v>
      </c>
    </row>
    <row r="341" spans="1:31" x14ac:dyDescent="0.2">
      <c r="A341" s="1045">
        <v>43072</v>
      </c>
      <c r="B341">
        <v>12</v>
      </c>
      <c r="C341">
        <v>3</v>
      </c>
      <c r="D341" s="3">
        <f>'Compiled data 2000-2015'!$Y347</f>
        <v>24.273999999999997</v>
      </c>
      <c r="E341" s="3">
        <f>'Compiled data 2000-2015'!$Y712</f>
        <v>27.464999999999996</v>
      </c>
      <c r="F341" s="3">
        <f>'Compiled data 2000-2015'!$Y1077</f>
        <v>24.009999999999998</v>
      </c>
      <c r="G341" s="3">
        <f>'Compiled data 2000-2015'!$Y1442</f>
        <v>22.705000000000002</v>
      </c>
      <c r="H341" s="3">
        <f>'Compiled data 2000-2015'!$Y1808</f>
        <v>24.033999999999999</v>
      </c>
      <c r="I341" s="3">
        <f>'Compiled data 2000-2015'!$Y2173</f>
        <v>21.956</v>
      </c>
      <c r="J341" s="3">
        <f>'Compiled data 2000-2015'!$Y2538</f>
        <v>25.056999999999999</v>
      </c>
      <c r="K341" s="3">
        <f>'Compiled data 2000-2015'!$Y2903</f>
        <v>22.047999999999998</v>
      </c>
      <c r="L341" s="3">
        <f>'Compiled data 2000-2015'!$Y3269</f>
        <v>23.942999999999998</v>
      </c>
      <c r="M341" s="3">
        <f>'Compiled data 2000-2015'!$Y3634</f>
        <v>21.72</v>
      </c>
      <c r="N341" s="3">
        <f>'Compiled data 2000-2015'!$Y3999</f>
        <v>19.670999999999999</v>
      </c>
      <c r="O341" s="3">
        <f>'Compiled data 2000-2015'!$Y4364</f>
        <v>27.3</v>
      </c>
      <c r="P341" s="3">
        <f>'Compiled data 2000-2015'!$Y4730</f>
        <v>24.464099999999998</v>
      </c>
      <c r="Q341" s="3">
        <f>'Compiled data 2000-2015'!$Y5095</f>
        <v>24.64</v>
      </c>
      <c r="R341" s="3">
        <f>'Compiled data 2000-2015'!$Y5460</f>
        <v>24.95</v>
      </c>
      <c r="S341" s="3">
        <v>20.968176470588237</v>
      </c>
      <c r="T341" s="3">
        <v>25.694000000000003</v>
      </c>
      <c r="U341" s="3">
        <v>25.257050062857182</v>
      </c>
      <c r="V341" s="3">
        <v>25.698434487559332</v>
      </c>
      <c r="W341" s="3">
        <v>22.885599999</v>
      </c>
      <c r="X341" s="3">
        <v>23.26467241452</v>
      </c>
      <c r="Y341" s="3"/>
      <c r="AA341" s="1052">
        <f t="shared" si="25"/>
        <v>19.670999999999999</v>
      </c>
      <c r="AB341" s="1052">
        <f t="shared" si="26"/>
        <v>22.705000000000002</v>
      </c>
      <c r="AC341" s="1052">
        <f t="shared" si="27"/>
        <v>24.033999999999999</v>
      </c>
      <c r="AD341" s="1052">
        <f t="shared" si="28"/>
        <v>25.056999999999999</v>
      </c>
      <c r="AE341" s="1052">
        <f t="shared" si="29"/>
        <v>27.464999999999996</v>
      </c>
    </row>
    <row r="342" spans="1:31" x14ac:dyDescent="0.2">
      <c r="A342" s="1045">
        <v>43073</v>
      </c>
      <c r="B342">
        <v>12</v>
      </c>
      <c r="C342">
        <v>4</v>
      </c>
      <c r="D342" s="3">
        <f>'Compiled data 2000-2015'!$Y348</f>
        <v>28.332000000000001</v>
      </c>
      <c r="E342" s="3">
        <f>'Compiled data 2000-2015'!$Y713</f>
        <v>27.649000000000001</v>
      </c>
      <c r="F342" s="3">
        <f>'Compiled data 2000-2015'!$Y1078</f>
        <v>22.552999999999997</v>
      </c>
      <c r="G342" s="3">
        <f>'Compiled data 2000-2015'!$Y1443</f>
        <v>22.204000000000001</v>
      </c>
      <c r="H342" s="3">
        <f>'Compiled data 2000-2015'!$Y1809</f>
        <v>21.927</v>
      </c>
      <c r="I342" s="3">
        <f>'Compiled data 2000-2015'!$Y2174</f>
        <v>22.766999999999999</v>
      </c>
      <c r="J342" s="3">
        <f>'Compiled data 2000-2015'!$Y2539</f>
        <v>26.923999999999999</v>
      </c>
      <c r="K342" s="3">
        <f>'Compiled data 2000-2015'!$Y2904</f>
        <v>23.611000000000001</v>
      </c>
      <c r="L342" s="3">
        <f>'Compiled data 2000-2015'!$Y3270</f>
        <v>21.466000000000001</v>
      </c>
      <c r="M342" s="3">
        <f>'Compiled data 2000-2015'!$Y3635</f>
        <v>17.329999999999998</v>
      </c>
      <c r="N342" s="3">
        <f>'Compiled data 2000-2015'!$Y4000</f>
        <v>19.446999999999999</v>
      </c>
      <c r="O342" s="3">
        <f>'Compiled data 2000-2015'!$Y4365</f>
        <v>27.779999999999998</v>
      </c>
      <c r="P342" s="3">
        <f>'Compiled data 2000-2015'!$Y4731</f>
        <v>24.412199999999999</v>
      </c>
      <c r="Q342" s="3">
        <f>'Compiled data 2000-2015'!$Y5096</f>
        <v>25.66</v>
      </c>
      <c r="R342" s="3">
        <f>'Compiled data 2000-2015'!$Y5461</f>
        <v>25.400000000000002</v>
      </c>
      <c r="S342" s="3">
        <v>20.948176470588237</v>
      </c>
      <c r="T342" s="3">
        <v>24.434000000000001</v>
      </c>
      <c r="U342" s="3">
        <v>26.292949622857144</v>
      </c>
      <c r="V342" s="3">
        <v>23.235434487225998</v>
      </c>
      <c r="W342" s="3">
        <v>24.086101193840001</v>
      </c>
      <c r="X342" s="3">
        <v>23.554657453480001</v>
      </c>
      <c r="Y342" s="3"/>
      <c r="AA342" s="1052">
        <f t="shared" si="25"/>
        <v>17.329999999999998</v>
      </c>
      <c r="AB342" s="1052">
        <f t="shared" si="26"/>
        <v>22.204000000000001</v>
      </c>
      <c r="AC342" s="1052">
        <f t="shared" si="27"/>
        <v>23.611000000000001</v>
      </c>
      <c r="AD342" s="1052">
        <f t="shared" si="28"/>
        <v>25.66</v>
      </c>
      <c r="AE342" s="1052">
        <f t="shared" si="29"/>
        <v>28.332000000000001</v>
      </c>
    </row>
    <row r="343" spans="1:31" x14ac:dyDescent="0.2">
      <c r="A343" s="1045">
        <v>43074</v>
      </c>
      <c r="B343">
        <v>12</v>
      </c>
      <c r="C343">
        <v>5</v>
      </c>
      <c r="D343" s="3">
        <f>'Compiled data 2000-2015'!$Y349</f>
        <v>27.292000000000002</v>
      </c>
      <c r="E343" s="3">
        <f>'Compiled data 2000-2015'!$Y714</f>
        <v>26.824999999999999</v>
      </c>
      <c r="F343" s="3">
        <f>'Compiled data 2000-2015'!$Y1079</f>
        <v>16.821000000000002</v>
      </c>
      <c r="G343" s="3">
        <f>'Compiled data 2000-2015'!$Y1444</f>
        <v>23.402000000000001</v>
      </c>
      <c r="H343" s="3">
        <f>'Compiled data 2000-2015'!$Y1810</f>
        <v>28.710999999999999</v>
      </c>
      <c r="I343" s="3">
        <f>'Compiled data 2000-2015'!$Y2175</f>
        <v>23.49</v>
      </c>
      <c r="J343" s="3">
        <f>'Compiled data 2000-2015'!$Y2540</f>
        <v>27.895</v>
      </c>
      <c r="K343" s="3">
        <f>'Compiled data 2000-2015'!$Y2905</f>
        <v>22.154999999999998</v>
      </c>
      <c r="L343" s="3">
        <f>'Compiled data 2000-2015'!$Y3271</f>
        <v>22.940999999999999</v>
      </c>
      <c r="M343" s="3">
        <f>'Compiled data 2000-2015'!$Y3636</f>
        <v>16.77</v>
      </c>
      <c r="N343" s="3">
        <f>'Compiled data 2000-2015'!$Y4001</f>
        <v>19.003999999999998</v>
      </c>
      <c r="O343" s="3">
        <f>'Compiled data 2000-2015'!$Y4366</f>
        <v>28.63</v>
      </c>
      <c r="P343" s="3">
        <f>'Compiled data 2000-2015'!$Y4732</f>
        <v>24.337</v>
      </c>
      <c r="Q343" s="3">
        <f>'Compiled data 2000-2015'!$Y5097</f>
        <v>25</v>
      </c>
      <c r="R343" s="3">
        <f>'Compiled data 2000-2015'!$Y5462</f>
        <v>25.5</v>
      </c>
      <c r="S343" s="3">
        <v>22.588176470588238</v>
      </c>
      <c r="T343" s="3">
        <v>26.424000000000003</v>
      </c>
      <c r="U343" s="3">
        <v>24.595215062857143</v>
      </c>
      <c r="V343" s="3">
        <v>23.708079777793905</v>
      </c>
      <c r="W343" s="3">
        <v>23.58564488212</v>
      </c>
      <c r="X343" s="3">
        <v>23.682742440359998</v>
      </c>
      <c r="Y343" s="3"/>
      <c r="AA343" s="1052">
        <f t="shared" si="25"/>
        <v>16.77</v>
      </c>
      <c r="AB343" s="1052">
        <f t="shared" si="26"/>
        <v>22.940999999999999</v>
      </c>
      <c r="AC343" s="1052">
        <f t="shared" si="27"/>
        <v>23.708079777793905</v>
      </c>
      <c r="AD343" s="1052">
        <f t="shared" si="28"/>
        <v>26.424000000000003</v>
      </c>
      <c r="AE343" s="1052">
        <f t="shared" si="29"/>
        <v>28.710999999999999</v>
      </c>
    </row>
    <row r="344" spans="1:31" x14ac:dyDescent="0.2">
      <c r="A344" s="1045">
        <v>43075</v>
      </c>
      <c r="B344">
        <v>12</v>
      </c>
      <c r="C344">
        <v>6</v>
      </c>
      <c r="D344" s="3">
        <f>'Compiled data 2000-2015'!$Y350</f>
        <v>28.427</v>
      </c>
      <c r="E344" s="3">
        <f>'Compiled data 2000-2015'!$Y715</f>
        <v>28.558</v>
      </c>
      <c r="F344" s="3">
        <f>'Compiled data 2000-2015'!$Y1080</f>
        <v>16.475999999999999</v>
      </c>
      <c r="G344" s="3">
        <f>'Compiled data 2000-2015'!$Y1445</f>
        <v>21.272000000000002</v>
      </c>
      <c r="H344" s="3">
        <f>'Compiled data 2000-2015'!$Y1811</f>
        <v>27.489000000000001</v>
      </c>
      <c r="I344" s="3">
        <f>'Compiled data 2000-2015'!$Y2176</f>
        <v>25.009</v>
      </c>
      <c r="J344" s="3">
        <f>'Compiled data 2000-2015'!$Y2541</f>
        <v>28.082000000000001</v>
      </c>
      <c r="K344" s="3">
        <f>'Compiled data 2000-2015'!$Y2906</f>
        <v>22.299000000000003</v>
      </c>
      <c r="L344" s="3">
        <f>'Compiled data 2000-2015'!$Y3272</f>
        <v>22.376000000000001</v>
      </c>
      <c r="M344" s="3">
        <f>'Compiled data 2000-2015'!$Y3637</f>
        <v>17.29</v>
      </c>
      <c r="N344" s="3">
        <f>'Compiled data 2000-2015'!$Y4002</f>
        <v>19.785</v>
      </c>
      <c r="O344" s="3">
        <f>'Compiled data 2000-2015'!$Y4367</f>
        <v>28.51</v>
      </c>
      <c r="P344" s="3">
        <f>'Compiled data 2000-2015'!$Y4733</f>
        <v>24.299399999999999</v>
      </c>
      <c r="Q344" s="3">
        <f>'Compiled data 2000-2015'!$Y5098</f>
        <v>25.349999999999998</v>
      </c>
      <c r="R344" s="3">
        <f>'Compiled data 2000-2015'!$Y5463</f>
        <v>23.59</v>
      </c>
      <c r="S344" s="3">
        <v>22.57817647058824</v>
      </c>
      <c r="T344" s="3">
        <v>25.274000000000001</v>
      </c>
      <c r="U344" s="3">
        <v>24.952330342857131</v>
      </c>
      <c r="V344" s="3">
        <v>28.208079777793898</v>
      </c>
      <c r="W344" s="3">
        <v>23.485846856159998</v>
      </c>
      <c r="X344" s="3">
        <v>23.05371490796</v>
      </c>
      <c r="Y344" s="3"/>
      <c r="AA344" s="1052">
        <f t="shared" si="25"/>
        <v>16.475999999999999</v>
      </c>
      <c r="AB344" s="1052">
        <f t="shared" si="26"/>
        <v>22.376000000000001</v>
      </c>
      <c r="AC344" s="1052">
        <f t="shared" si="27"/>
        <v>24.299399999999999</v>
      </c>
      <c r="AD344" s="1052">
        <f t="shared" si="28"/>
        <v>27.489000000000001</v>
      </c>
      <c r="AE344" s="1052">
        <f t="shared" si="29"/>
        <v>28.558</v>
      </c>
    </row>
    <row r="345" spans="1:31" x14ac:dyDescent="0.2">
      <c r="A345" s="1045">
        <v>43076</v>
      </c>
      <c r="B345">
        <v>12</v>
      </c>
      <c r="C345">
        <v>7</v>
      </c>
      <c r="D345" s="3">
        <f>'Compiled data 2000-2015'!$Y351</f>
        <v>26.501999999999999</v>
      </c>
      <c r="E345" s="3">
        <f>'Compiled data 2000-2015'!$Y716</f>
        <v>27.475999999999999</v>
      </c>
      <c r="F345" s="3">
        <f>'Compiled data 2000-2015'!$Y1081</f>
        <v>20.945</v>
      </c>
      <c r="G345" s="3">
        <f>'Compiled data 2000-2015'!$Y1446</f>
        <v>20.791</v>
      </c>
      <c r="H345" s="3">
        <f>'Compiled data 2000-2015'!$Y1812</f>
        <v>24.747999999999998</v>
      </c>
      <c r="I345" s="3">
        <f>'Compiled data 2000-2015'!$Y2177</f>
        <v>25.739000000000001</v>
      </c>
      <c r="J345" s="3">
        <f>'Compiled data 2000-2015'!$Y2542</f>
        <v>27.805</v>
      </c>
      <c r="K345" s="3">
        <f>'Compiled data 2000-2015'!$Y2907</f>
        <v>21.446999999999999</v>
      </c>
      <c r="L345" s="3">
        <f>'Compiled data 2000-2015'!$Y3273</f>
        <v>23.283999999999999</v>
      </c>
      <c r="M345" s="3">
        <f>'Compiled data 2000-2015'!$Y3638</f>
        <v>17.47</v>
      </c>
      <c r="N345" s="3">
        <f>'Compiled data 2000-2015'!$Y4003</f>
        <v>20.253</v>
      </c>
      <c r="O345" s="3">
        <f>'Compiled data 2000-2015'!$Y4368</f>
        <v>29.1</v>
      </c>
      <c r="P345" s="3">
        <f>'Compiled data 2000-2015'!$Y4734</f>
        <v>23.556799999999996</v>
      </c>
      <c r="Q345" s="3">
        <f>'Compiled data 2000-2015'!$Y5099</f>
        <v>25.05</v>
      </c>
      <c r="R345" s="3">
        <f>'Compiled data 2000-2015'!$Y5464</f>
        <v>24.89</v>
      </c>
      <c r="S345" s="3">
        <v>21.178176470588237</v>
      </c>
      <c r="T345" s="3">
        <v>25.734000000000002</v>
      </c>
      <c r="U345" s="3">
        <v>22.189400022857104</v>
      </c>
      <c r="V345" s="3">
        <v>20.487643687030001</v>
      </c>
      <c r="W345" s="3">
        <v>22.885091323639998</v>
      </c>
      <c r="X345" s="3">
        <v>22.17491179116</v>
      </c>
      <c r="Y345" s="3"/>
      <c r="AA345" s="1052">
        <f t="shared" si="25"/>
        <v>17.47</v>
      </c>
      <c r="AB345" s="1052">
        <f t="shared" si="26"/>
        <v>21.178176470588237</v>
      </c>
      <c r="AC345" s="1052">
        <f t="shared" si="27"/>
        <v>23.283999999999999</v>
      </c>
      <c r="AD345" s="1052">
        <f t="shared" si="28"/>
        <v>25.734000000000002</v>
      </c>
      <c r="AE345" s="1052">
        <f t="shared" si="29"/>
        <v>29.1</v>
      </c>
    </row>
    <row r="346" spans="1:31" x14ac:dyDescent="0.2">
      <c r="A346" s="1045">
        <v>43077</v>
      </c>
      <c r="B346">
        <v>12</v>
      </c>
      <c r="C346">
        <v>8</v>
      </c>
      <c r="D346" s="3">
        <f>'Compiled data 2000-2015'!$Y352</f>
        <v>26.591999999999999</v>
      </c>
      <c r="E346" s="3">
        <f>'Compiled data 2000-2015'!$Y717</f>
        <v>23.771000000000001</v>
      </c>
      <c r="F346" s="3">
        <f>'Compiled data 2000-2015'!$Y1082</f>
        <v>21.956</v>
      </c>
      <c r="G346" s="3">
        <f>'Compiled data 2000-2015'!$Y1447</f>
        <v>23.330000000000002</v>
      </c>
      <c r="H346" s="3">
        <f>'Compiled data 2000-2015'!$Y1813</f>
        <v>25.280999999999999</v>
      </c>
      <c r="I346" s="3">
        <f>'Compiled data 2000-2015'!$Y2178</f>
        <v>25.788</v>
      </c>
      <c r="J346" s="3">
        <f>'Compiled data 2000-2015'!$Y2543</f>
        <v>27.366</v>
      </c>
      <c r="K346" s="3">
        <f>'Compiled data 2000-2015'!$Y2908</f>
        <v>21.141999999999999</v>
      </c>
      <c r="L346" s="3">
        <f>'Compiled data 2000-2015'!$Y3274</f>
        <v>22.972000000000001</v>
      </c>
      <c r="M346" s="3">
        <f>'Compiled data 2000-2015'!$Y3639</f>
        <v>17.689999999999998</v>
      </c>
      <c r="N346" s="3">
        <f>'Compiled data 2000-2015'!$Y4004</f>
        <v>19.149000000000001</v>
      </c>
      <c r="O346" s="3">
        <f>'Compiled data 2000-2015'!$Y4369</f>
        <v>28.43</v>
      </c>
      <c r="P346" s="3">
        <f>'Compiled data 2000-2015'!$Y4735</f>
        <v>22.945799999999998</v>
      </c>
      <c r="Q346" s="3">
        <f>'Compiled data 2000-2015'!$Y5100</f>
        <v>23.58</v>
      </c>
      <c r="R346" s="3">
        <f>'Compiled data 2000-2015'!$Y5465</f>
        <v>25.86</v>
      </c>
      <c r="S346" s="3">
        <v>23.279714285714288</v>
      </c>
      <c r="T346" s="3">
        <v>26.164000000000001</v>
      </c>
      <c r="U346" s="3">
        <v>23.822857142857178</v>
      </c>
      <c r="V346" s="3">
        <v>23.487543687030001</v>
      </c>
      <c r="W346" s="3">
        <v>22.383655063799999</v>
      </c>
      <c r="X346" s="3">
        <v>24.104792102839998</v>
      </c>
      <c r="Y346" s="3"/>
      <c r="AA346" s="1052">
        <f t="shared" si="25"/>
        <v>17.689999999999998</v>
      </c>
      <c r="AB346" s="1052">
        <f t="shared" si="26"/>
        <v>22.945799999999998</v>
      </c>
      <c r="AC346" s="1052">
        <f t="shared" si="27"/>
        <v>23.58</v>
      </c>
      <c r="AD346" s="1052">
        <f t="shared" si="28"/>
        <v>25.788</v>
      </c>
      <c r="AE346" s="1052">
        <f t="shared" si="29"/>
        <v>28.43</v>
      </c>
    </row>
    <row r="347" spans="1:31" x14ac:dyDescent="0.2">
      <c r="A347" s="1045">
        <v>43078</v>
      </c>
      <c r="B347">
        <v>12</v>
      </c>
      <c r="C347">
        <v>9</v>
      </c>
      <c r="D347" s="3">
        <f>'Compiled data 2000-2015'!$Y353</f>
        <v>23.310000000000002</v>
      </c>
      <c r="E347" s="3">
        <f>'Compiled data 2000-2015'!$Y718</f>
        <v>23.814</v>
      </c>
      <c r="F347" s="3">
        <f>'Compiled data 2000-2015'!$Y1083</f>
        <v>25.629000000000001</v>
      </c>
      <c r="G347" s="3">
        <f>'Compiled data 2000-2015'!$Y1448</f>
        <v>23.759</v>
      </c>
      <c r="H347" s="3">
        <f>'Compiled data 2000-2015'!$Y1814</f>
        <v>24.614000000000001</v>
      </c>
      <c r="I347" s="3">
        <f>'Compiled data 2000-2015'!$Y2179</f>
        <v>25.268000000000001</v>
      </c>
      <c r="J347" s="3">
        <f>'Compiled data 2000-2015'!$Y2544</f>
        <v>24.03</v>
      </c>
      <c r="K347" s="3">
        <f>'Compiled data 2000-2015'!$Y2909</f>
        <v>21.946000000000002</v>
      </c>
      <c r="L347" s="3">
        <f>'Compiled data 2000-2015'!$Y3275</f>
        <v>25.416</v>
      </c>
      <c r="M347" s="3">
        <f>'Compiled data 2000-2015'!$Y3640</f>
        <v>18.170000000000002</v>
      </c>
      <c r="N347" s="3">
        <f>'Compiled data 2000-2015'!$Y4005</f>
        <v>22.323999999999998</v>
      </c>
      <c r="O347" s="3">
        <f>'Compiled data 2000-2015'!$Y4370</f>
        <v>28.5</v>
      </c>
      <c r="P347" s="3">
        <f>'Compiled data 2000-2015'!$Y4736</f>
        <v>23.114999999999998</v>
      </c>
      <c r="Q347" s="3">
        <f>'Compiled data 2000-2015'!$Y5101</f>
        <v>23.5</v>
      </c>
      <c r="R347" s="3">
        <f>'Compiled data 2000-2015'!$Y5466</f>
        <v>25.020000000000003</v>
      </c>
      <c r="S347" s="3">
        <v>22.809714285714286</v>
      </c>
      <c r="T347" s="3">
        <v>25.664000000000001</v>
      </c>
      <c r="U347" s="3">
        <v>23.129142857142842</v>
      </c>
      <c r="V347" s="3">
        <v>18.511543687030002</v>
      </c>
      <c r="W347" s="3">
        <v>23.187021297799998</v>
      </c>
      <c r="X347" s="3">
        <v>23.404021609280001</v>
      </c>
      <c r="Y347" s="3"/>
      <c r="AA347" s="1052">
        <f t="shared" si="25"/>
        <v>18.170000000000002</v>
      </c>
      <c r="AB347" s="1052">
        <f t="shared" si="26"/>
        <v>23.114999999999998</v>
      </c>
      <c r="AC347" s="1052">
        <f t="shared" si="27"/>
        <v>23.5</v>
      </c>
      <c r="AD347" s="1052">
        <f t="shared" si="28"/>
        <v>25.020000000000003</v>
      </c>
      <c r="AE347" s="1052">
        <f t="shared" si="29"/>
        <v>28.5</v>
      </c>
    </row>
    <row r="348" spans="1:31" x14ac:dyDescent="0.2">
      <c r="A348" s="1045">
        <v>43079</v>
      </c>
      <c r="B348">
        <v>12</v>
      </c>
      <c r="C348">
        <v>10</v>
      </c>
      <c r="D348" s="3">
        <f>'Compiled data 2000-2015'!$Y354</f>
        <v>24.802999999999997</v>
      </c>
      <c r="E348" s="3">
        <f>'Compiled data 2000-2015'!$Y719</f>
        <v>25.013999999999999</v>
      </c>
      <c r="F348" s="3">
        <f>'Compiled data 2000-2015'!$Y1084</f>
        <v>23.923999999999999</v>
      </c>
      <c r="G348" s="3">
        <f>'Compiled data 2000-2015'!$Y1449</f>
        <v>23.132000000000001</v>
      </c>
      <c r="H348" s="3">
        <f>'Compiled data 2000-2015'!$Y1815</f>
        <v>23.89</v>
      </c>
      <c r="I348" s="3">
        <f>'Compiled data 2000-2015'!$Y2180</f>
        <v>23.605999999999998</v>
      </c>
      <c r="J348" s="3">
        <f>'Compiled data 2000-2015'!$Y2545</f>
        <v>26.064999999999998</v>
      </c>
      <c r="K348" s="3">
        <f>'Compiled data 2000-2015'!$Y2910</f>
        <v>22.191000000000003</v>
      </c>
      <c r="L348" s="3">
        <f>'Compiled data 2000-2015'!$Y3276</f>
        <v>23.445999999999998</v>
      </c>
      <c r="M348" s="3">
        <f>'Compiled data 2000-2015'!$Y3641</f>
        <v>21.119999999999997</v>
      </c>
      <c r="N348" s="3">
        <f>'Compiled data 2000-2015'!$Y4006</f>
        <v>20.222000000000001</v>
      </c>
      <c r="O348" s="3">
        <f>'Compiled data 2000-2015'!$Y4371</f>
        <v>27.98</v>
      </c>
      <c r="P348" s="3">
        <f>'Compiled data 2000-2015'!$Y4737</f>
        <v>23.387599999999999</v>
      </c>
      <c r="Q348" s="3">
        <f>'Compiled data 2000-2015'!$Y5102</f>
        <v>24.450000000000003</v>
      </c>
      <c r="R348" s="3">
        <f>'Compiled data 2000-2015'!$Y5467</f>
        <v>23.78</v>
      </c>
      <c r="S348" s="3">
        <v>22.129714285714286</v>
      </c>
      <c r="T348" s="3">
        <v>24.714428571428567</v>
      </c>
      <c r="U348" s="3">
        <v>24.556142857142877</v>
      </c>
      <c r="V348" s="3">
        <v>20.081543687030003</v>
      </c>
      <c r="W348" s="3">
        <v>24.487327999120001</v>
      </c>
      <c r="X348" s="3">
        <v>24.037816301120003</v>
      </c>
      <c r="Y348" s="3"/>
      <c r="AA348" s="1052">
        <f t="shared" si="25"/>
        <v>20.081543687030003</v>
      </c>
      <c r="AB348" s="1052">
        <f t="shared" si="26"/>
        <v>23.132000000000001</v>
      </c>
      <c r="AC348" s="1052">
        <f t="shared" si="27"/>
        <v>23.89</v>
      </c>
      <c r="AD348" s="1052">
        <f t="shared" si="28"/>
        <v>24.556142857142877</v>
      </c>
      <c r="AE348" s="1052">
        <f t="shared" si="29"/>
        <v>27.98</v>
      </c>
    </row>
    <row r="349" spans="1:31" x14ac:dyDescent="0.2">
      <c r="A349" s="1045">
        <v>43080</v>
      </c>
      <c r="B349">
        <v>12</v>
      </c>
      <c r="C349">
        <v>11</v>
      </c>
      <c r="D349" s="3">
        <f>'Compiled data 2000-2015'!$Y355</f>
        <v>26.853000000000002</v>
      </c>
      <c r="E349" s="3">
        <f>'Compiled data 2000-2015'!$Y720</f>
        <v>24.817999999999998</v>
      </c>
      <c r="F349" s="3">
        <f>'Compiled data 2000-2015'!$Y1085</f>
        <v>24.847000000000001</v>
      </c>
      <c r="G349" s="3">
        <f>'Compiled data 2000-2015'!$Y1450</f>
        <v>23.386000000000003</v>
      </c>
      <c r="H349" s="3">
        <f>'Compiled data 2000-2015'!$Y1816</f>
        <v>23.052</v>
      </c>
      <c r="I349" s="3">
        <f>'Compiled data 2000-2015'!$Y2181</f>
        <v>24.52</v>
      </c>
      <c r="J349" s="3">
        <f>'Compiled data 2000-2015'!$Y2546</f>
        <v>26.756</v>
      </c>
      <c r="K349" s="3">
        <f>'Compiled data 2000-2015'!$Y2911</f>
        <v>23.103000000000002</v>
      </c>
      <c r="L349" s="3">
        <f>'Compiled data 2000-2015'!$Y3277</f>
        <v>20.362000000000002</v>
      </c>
      <c r="M349" s="3">
        <f>'Compiled data 2000-2015'!$Y3642</f>
        <v>21.484000000000002</v>
      </c>
      <c r="N349" s="3">
        <f>'Compiled data 2000-2015'!$Y4007</f>
        <v>19.713000000000001</v>
      </c>
      <c r="O349" s="3">
        <f>'Compiled data 2000-2015'!$Y4372</f>
        <v>27.599999999999998</v>
      </c>
      <c r="P349" s="3">
        <f>'Compiled data 2000-2015'!$Y4738</f>
        <v>23.121399999999998</v>
      </c>
      <c r="Q349" s="3">
        <f>'Compiled data 2000-2015'!$Y5103</f>
        <v>24.490000000000002</v>
      </c>
      <c r="R349" s="3">
        <f>'Compiled data 2000-2015'!$Y5468</f>
        <v>25.56</v>
      </c>
      <c r="S349" s="3">
        <v>21.849714285714288</v>
      </c>
      <c r="T349" s="3">
        <v>24.98442857142857</v>
      </c>
      <c r="U349" s="3">
        <v>23.459142857142819</v>
      </c>
      <c r="V349" s="3">
        <v>22.714223583319999</v>
      </c>
      <c r="W349" s="3">
        <v>23.716354459919998</v>
      </c>
      <c r="X349" s="3">
        <v>23.550582648280002</v>
      </c>
      <c r="Y349" s="3"/>
      <c r="AA349" s="1052">
        <f t="shared" si="25"/>
        <v>19.713000000000001</v>
      </c>
      <c r="AB349" s="1052">
        <f t="shared" si="26"/>
        <v>23.052</v>
      </c>
      <c r="AC349" s="1052">
        <f t="shared" si="27"/>
        <v>23.550582648280002</v>
      </c>
      <c r="AD349" s="1052">
        <f t="shared" si="28"/>
        <v>24.847000000000001</v>
      </c>
      <c r="AE349" s="1052">
        <f t="shared" si="29"/>
        <v>27.599999999999998</v>
      </c>
    </row>
    <row r="350" spans="1:31" x14ac:dyDescent="0.2">
      <c r="A350" s="1045">
        <v>43081</v>
      </c>
      <c r="B350">
        <v>12</v>
      </c>
      <c r="C350">
        <v>12</v>
      </c>
      <c r="D350" s="3">
        <f>'Compiled data 2000-2015'!$Y356</f>
        <v>29.692</v>
      </c>
      <c r="E350" s="3">
        <f>'Compiled data 2000-2015'!$Y721</f>
        <v>25.381999999999998</v>
      </c>
      <c r="F350" s="3">
        <f>'Compiled data 2000-2015'!$Y1086</f>
        <v>25.931000000000001</v>
      </c>
      <c r="G350" s="3">
        <f>'Compiled data 2000-2015'!$Y1451</f>
        <v>22.721</v>
      </c>
      <c r="H350" s="3">
        <f>'Compiled data 2000-2015'!$Y1817</f>
        <v>22.122999999999998</v>
      </c>
      <c r="I350" s="3">
        <f>'Compiled data 2000-2015'!$Y2182</f>
        <v>24.825000000000003</v>
      </c>
      <c r="J350" s="3">
        <f>'Compiled data 2000-2015'!$Y2547</f>
        <v>27.280999999999999</v>
      </c>
      <c r="K350" s="3">
        <f>'Compiled data 2000-2015'!$Y2912</f>
        <v>21.974</v>
      </c>
      <c r="L350" s="3">
        <f>'Compiled data 2000-2015'!$Y3278</f>
        <v>23.706000000000003</v>
      </c>
      <c r="M350" s="3">
        <f>'Compiled data 2000-2015'!$Y3643</f>
        <v>20.818999999999999</v>
      </c>
      <c r="N350" s="3">
        <f>'Compiled data 2000-2015'!$Y4008</f>
        <v>19.055</v>
      </c>
      <c r="O350" s="3">
        <f>'Compiled data 2000-2015'!$Y4373</f>
        <v>28.72</v>
      </c>
      <c r="P350" s="3">
        <f>'Compiled data 2000-2015'!$Y4739</f>
        <v>23.331199999999999</v>
      </c>
      <c r="Q350" s="3">
        <f>'Compiled data 2000-2015'!$Y5104</f>
        <v>24.03</v>
      </c>
      <c r="R350" s="3">
        <f>'Compiled data 2000-2015'!$Y5469</f>
        <v>24.11</v>
      </c>
      <c r="S350" s="3">
        <v>21.389714285714287</v>
      </c>
      <c r="T350" s="3">
        <v>25.754428571428573</v>
      </c>
      <c r="U350" s="3">
        <v>23.470142857142893</v>
      </c>
      <c r="V350" s="3">
        <v>22.642986596359997</v>
      </c>
      <c r="W350" s="3">
        <v>23.7866846744</v>
      </c>
      <c r="X350" s="3">
        <v>23.98790940148</v>
      </c>
      <c r="Y350" s="3"/>
      <c r="AA350" s="1052">
        <f t="shared" si="25"/>
        <v>19.055</v>
      </c>
      <c r="AB350" s="1052">
        <f t="shared" si="26"/>
        <v>22.642986596359997</v>
      </c>
      <c r="AC350" s="1052">
        <f t="shared" si="27"/>
        <v>23.7866846744</v>
      </c>
      <c r="AD350" s="1052">
        <f t="shared" si="28"/>
        <v>25.381999999999998</v>
      </c>
      <c r="AE350" s="1052">
        <f t="shared" si="29"/>
        <v>29.692</v>
      </c>
    </row>
    <row r="351" spans="1:31" x14ac:dyDescent="0.2">
      <c r="A351" s="1045">
        <v>43082</v>
      </c>
      <c r="B351">
        <v>12</v>
      </c>
      <c r="C351">
        <v>13</v>
      </c>
      <c r="D351" s="3">
        <f>'Compiled data 2000-2015'!$Y357</f>
        <v>25.641999999999999</v>
      </c>
      <c r="E351" s="3">
        <f>'Compiled data 2000-2015'!$Y722</f>
        <v>26.238</v>
      </c>
      <c r="F351" s="3">
        <f>'Compiled data 2000-2015'!$Y1087</f>
        <v>23.457999999999998</v>
      </c>
      <c r="G351" s="3">
        <f>'Compiled data 2000-2015'!$Y1452</f>
        <v>20.43</v>
      </c>
      <c r="H351" s="3">
        <f>'Compiled data 2000-2015'!$Y1818</f>
        <v>23.015999999999998</v>
      </c>
      <c r="I351" s="3">
        <f>'Compiled data 2000-2015'!$Y2183</f>
        <v>25.052999999999997</v>
      </c>
      <c r="J351" s="3">
        <f>'Compiled data 2000-2015'!$Y2548</f>
        <v>27.077999999999999</v>
      </c>
      <c r="K351" s="3">
        <f>'Compiled data 2000-2015'!$Y2913</f>
        <v>22.811</v>
      </c>
      <c r="L351" s="3">
        <f>'Compiled data 2000-2015'!$Y3279</f>
        <v>24.869999999999997</v>
      </c>
      <c r="M351" s="3">
        <f>'Compiled data 2000-2015'!$Y3644</f>
        <v>20.867000000000001</v>
      </c>
      <c r="N351" s="3">
        <f>'Compiled data 2000-2015'!$Y4009</f>
        <v>20.82</v>
      </c>
      <c r="O351" s="3">
        <f>'Compiled data 2000-2015'!$Y4374</f>
        <v>28.18</v>
      </c>
      <c r="P351" s="3">
        <f>'Compiled data 2000-2015'!$Y4740</f>
        <v>23.1526</v>
      </c>
      <c r="Q351" s="3">
        <f>'Compiled data 2000-2015'!$Y5105</f>
        <v>24.67</v>
      </c>
      <c r="R351" s="3">
        <f>'Compiled data 2000-2015'!$Y5470</f>
        <v>26.18</v>
      </c>
      <c r="S351" s="3">
        <v>22.849714285714285</v>
      </c>
      <c r="T351" s="3">
        <v>26.114428571428572</v>
      </c>
      <c r="U351" s="3">
        <v>24.202142857142853</v>
      </c>
      <c r="V351" s="3">
        <v>23.605495271720002</v>
      </c>
      <c r="W351" s="3">
        <v>23.486048830200001</v>
      </c>
      <c r="X351" s="3">
        <v>23.442316050720002</v>
      </c>
      <c r="Y351" s="3"/>
      <c r="AA351" s="1052">
        <f t="shared" si="25"/>
        <v>20.43</v>
      </c>
      <c r="AB351" s="1052">
        <f t="shared" si="26"/>
        <v>23.015999999999998</v>
      </c>
      <c r="AC351" s="1052">
        <f t="shared" si="27"/>
        <v>23.605495271720002</v>
      </c>
      <c r="AD351" s="1052">
        <f t="shared" si="28"/>
        <v>25.641999999999999</v>
      </c>
      <c r="AE351" s="1052">
        <f t="shared" si="29"/>
        <v>28.18</v>
      </c>
    </row>
    <row r="352" spans="1:31" x14ac:dyDescent="0.2">
      <c r="A352" s="1045">
        <v>43083</v>
      </c>
      <c r="B352">
        <v>12</v>
      </c>
      <c r="C352">
        <v>14</v>
      </c>
      <c r="D352" s="3">
        <f>'Compiled data 2000-2015'!$Y358</f>
        <v>24.745000000000001</v>
      </c>
      <c r="E352" s="3">
        <f>'Compiled data 2000-2015'!$Y723</f>
        <v>26.015999999999998</v>
      </c>
      <c r="F352" s="3">
        <f>'Compiled data 2000-2015'!$Y1088</f>
        <v>24.576000000000001</v>
      </c>
      <c r="G352" s="3">
        <f>'Compiled data 2000-2015'!$Y1453</f>
        <v>18.52</v>
      </c>
      <c r="H352" s="3">
        <f>'Compiled data 2000-2015'!$Y1819</f>
        <v>24.126000000000001</v>
      </c>
      <c r="I352" s="3">
        <f>'Compiled data 2000-2015'!$Y2184</f>
        <v>23.677</v>
      </c>
      <c r="J352" s="3">
        <f>'Compiled data 2000-2015'!$Y2549</f>
        <v>26.377000000000002</v>
      </c>
      <c r="K352" s="3">
        <f>'Compiled data 2000-2015'!$Y2914</f>
        <v>23.369999999999997</v>
      </c>
      <c r="L352" s="3">
        <f>'Compiled data 2000-2015'!$Y3280</f>
        <v>22.844999999999999</v>
      </c>
      <c r="M352" s="3">
        <f>'Compiled data 2000-2015'!$Y3645</f>
        <v>20.853999999999999</v>
      </c>
      <c r="N352" s="3">
        <f>'Compiled data 2000-2015'!$Y4010</f>
        <v>19.695</v>
      </c>
      <c r="O352" s="3">
        <f>'Compiled data 2000-2015'!$Y4375</f>
        <v>28.62</v>
      </c>
      <c r="P352" s="3">
        <f>'Compiled data 2000-2015'!$Y4741</f>
        <v>23.3782</v>
      </c>
      <c r="Q352" s="3">
        <f>'Compiled data 2000-2015'!$Y5106</f>
        <v>23.86</v>
      </c>
      <c r="R352" s="3">
        <f>'Compiled data 2000-2015'!$Y5471</f>
        <v>24.310000000000002</v>
      </c>
      <c r="S352" s="3">
        <v>24.299714285714288</v>
      </c>
      <c r="T352" s="3">
        <v>24.284428571428567</v>
      </c>
      <c r="U352" s="3">
        <v>20.815142857142867</v>
      </c>
      <c r="V352" s="3">
        <v>23.587013817280003</v>
      </c>
      <c r="W352" s="3">
        <v>22.685742128879998</v>
      </c>
      <c r="X352" s="3">
        <v>22.734560206720001</v>
      </c>
      <c r="Y352" s="3"/>
      <c r="AA352" s="1052">
        <f t="shared" si="25"/>
        <v>18.52</v>
      </c>
      <c r="AB352" s="1052">
        <f t="shared" si="26"/>
        <v>22.734560206720001</v>
      </c>
      <c r="AC352" s="1052">
        <f t="shared" si="27"/>
        <v>23.677</v>
      </c>
      <c r="AD352" s="1052">
        <f t="shared" si="28"/>
        <v>24.310000000000002</v>
      </c>
      <c r="AE352" s="1052">
        <f t="shared" si="29"/>
        <v>28.62</v>
      </c>
    </row>
    <row r="353" spans="1:31" x14ac:dyDescent="0.2">
      <c r="A353" s="1045">
        <v>43084</v>
      </c>
      <c r="B353">
        <v>12</v>
      </c>
      <c r="C353">
        <v>15</v>
      </c>
      <c r="D353" s="3">
        <f>'Compiled data 2000-2015'!$Y359</f>
        <v>26.272999999999996</v>
      </c>
      <c r="E353" s="3">
        <f>'Compiled data 2000-2015'!$Y724</f>
        <v>23.885999999999999</v>
      </c>
      <c r="F353" s="3">
        <f>'Compiled data 2000-2015'!$Y1089</f>
        <v>21.975999999999999</v>
      </c>
      <c r="G353" s="3">
        <f>'Compiled data 2000-2015'!$Y1454</f>
        <v>23.201999999999998</v>
      </c>
      <c r="H353" s="3">
        <f>'Compiled data 2000-2015'!$Y1820</f>
        <v>22.632999999999999</v>
      </c>
      <c r="I353" s="3">
        <f>'Compiled data 2000-2015'!$Y2185</f>
        <v>23.591000000000001</v>
      </c>
      <c r="J353" s="3">
        <f>'Compiled data 2000-2015'!$Y2550</f>
        <v>25.857999999999997</v>
      </c>
      <c r="K353" s="3">
        <f>'Compiled data 2000-2015'!$Y2915</f>
        <v>20.939000000000004</v>
      </c>
      <c r="L353" s="3">
        <f>'Compiled data 2000-2015'!$Y3281</f>
        <v>23.305</v>
      </c>
      <c r="M353" s="3">
        <f>'Compiled data 2000-2015'!$Y3646</f>
        <v>21.126000000000001</v>
      </c>
      <c r="N353" s="3">
        <f>'Compiled data 2000-2015'!$Y4011</f>
        <v>19.759999999999998</v>
      </c>
      <c r="O353" s="3">
        <f>'Compiled data 2000-2015'!$Y4376</f>
        <v>29.1</v>
      </c>
      <c r="P353" s="3">
        <f>'Compiled data 2000-2015'!$Y4742</f>
        <v>22.222000000000001</v>
      </c>
      <c r="Q353" s="3">
        <f>'Compiled data 2000-2015'!$Y5107</f>
        <v>24.25</v>
      </c>
      <c r="R353" s="3">
        <f>'Compiled data 2000-2015'!$Y5472</f>
        <v>24.34</v>
      </c>
      <c r="S353" s="3">
        <v>20.629714285714286</v>
      </c>
      <c r="T353" s="3">
        <v>24.594428571428569</v>
      </c>
      <c r="U353" s="3">
        <v>21.370142857142859</v>
      </c>
      <c r="V353" s="3">
        <v>24.344784622319999</v>
      </c>
      <c r="W353" s="3">
        <v>23.48399916772</v>
      </c>
      <c r="X353" s="3">
        <v>23.584111375520003</v>
      </c>
      <c r="Y353" s="3"/>
      <c r="AA353" s="1052">
        <f t="shared" si="25"/>
        <v>19.759999999999998</v>
      </c>
      <c r="AB353" s="1052">
        <f t="shared" si="26"/>
        <v>21.975999999999999</v>
      </c>
      <c r="AC353" s="1052">
        <f t="shared" si="27"/>
        <v>23.48399916772</v>
      </c>
      <c r="AD353" s="1052">
        <f t="shared" si="28"/>
        <v>24.34</v>
      </c>
      <c r="AE353" s="1052">
        <f t="shared" si="29"/>
        <v>29.1</v>
      </c>
    </row>
    <row r="354" spans="1:31" x14ac:dyDescent="0.2">
      <c r="A354" s="1045">
        <v>43085</v>
      </c>
      <c r="B354">
        <v>12</v>
      </c>
      <c r="C354">
        <v>16</v>
      </c>
      <c r="D354" s="3">
        <f>'Compiled data 2000-2015'!$Y360</f>
        <v>22.113</v>
      </c>
      <c r="E354" s="3">
        <f>'Compiled data 2000-2015'!$Y725</f>
        <v>22.746000000000002</v>
      </c>
      <c r="F354" s="3">
        <f>'Compiled data 2000-2015'!$Y1090</f>
        <v>23.055</v>
      </c>
      <c r="G354" s="3">
        <f>'Compiled data 2000-2015'!$Y1455</f>
        <v>23.555999999999997</v>
      </c>
      <c r="H354" s="3">
        <f>'Compiled data 2000-2015'!$Y1821</f>
        <v>24.081000000000003</v>
      </c>
      <c r="I354" s="3">
        <f>'Compiled data 2000-2015'!$Y2186</f>
        <v>24.227</v>
      </c>
      <c r="J354" s="3">
        <f>'Compiled data 2000-2015'!$Y2551</f>
        <v>25.254999999999999</v>
      </c>
      <c r="K354" s="3">
        <f>'Compiled data 2000-2015'!$Y2916</f>
        <v>21.881</v>
      </c>
      <c r="L354" s="3">
        <f>'Compiled data 2000-2015'!$Y3282</f>
        <v>23.442</v>
      </c>
      <c r="M354" s="3">
        <f>'Compiled data 2000-2015'!$Y3647</f>
        <v>21.193999999999999</v>
      </c>
      <c r="N354" s="3">
        <f>'Compiled data 2000-2015'!$Y4012</f>
        <v>18.738</v>
      </c>
      <c r="O354" s="3">
        <f>'Compiled data 2000-2015'!$Y4377</f>
        <v>28.009999999999998</v>
      </c>
      <c r="P354" s="3">
        <f>'Compiled data 2000-2015'!$Y4743</f>
        <v>21.996400000000001</v>
      </c>
      <c r="Q354" s="3">
        <f>'Compiled data 2000-2015'!$Y5108</f>
        <v>24.729999999999997</v>
      </c>
      <c r="R354" s="3">
        <f>'Compiled data 2000-2015'!$Y5473</f>
        <v>24.384999999999998</v>
      </c>
      <c r="S354" s="3">
        <v>19.437714285714286</v>
      </c>
      <c r="T354" s="3">
        <v>24.39442857142857</v>
      </c>
      <c r="U354" s="3">
        <v>22.636142857142854</v>
      </c>
      <c r="V354" s="3">
        <v>22.653049141679997</v>
      </c>
      <c r="W354" s="3">
        <v>24.28630316788</v>
      </c>
      <c r="X354" s="3">
        <v>23.224694856080003</v>
      </c>
      <c r="Y354" s="3"/>
      <c r="AA354" s="1052">
        <f t="shared" si="25"/>
        <v>18.738</v>
      </c>
      <c r="AB354" s="1052">
        <f t="shared" si="26"/>
        <v>22.113</v>
      </c>
      <c r="AC354" s="1052">
        <f t="shared" si="27"/>
        <v>23.224694856080003</v>
      </c>
      <c r="AD354" s="1052">
        <f t="shared" si="28"/>
        <v>24.28630316788</v>
      </c>
      <c r="AE354" s="1052">
        <f t="shared" si="29"/>
        <v>28.009999999999998</v>
      </c>
    </row>
    <row r="355" spans="1:31" x14ac:dyDescent="0.2">
      <c r="A355" s="1045">
        <v>43086</v>
      </c>
      <c r="B355">
        <v>12</v>
      </c>
      <c r="C355">
        <v>17</v>
      </c>
      <c r="D355" s="3">
        <f>'Compiled data 2000-2015'!$Y361</f>
        <v>22.733999999999998</v>
      </c>
      <c r="E355" s="3">
        <f>'Compiled data 2000-2015'!$Y726</f>
        <v>25.513999999999999</v>
      </c>
      <c r="F355" s="3">
        <f>'Compiled data 2000-2015'!$Y1091</f>
        <v>23.997</v>
      </c>
      <c r="G355" s="3">
        <f>'Compiled data 2000-2015'!$Y1456</f>
        <v>22.736999999999998</v>
      </c>
      <c r="H355" s="3">
        <f>'Compiled data 2000-2015'!$Y1822</f>
        <v>26.559000000000001</v>
      </c>
      <c r="I355" s="3">
        <f>'Compiled data 2000-2015'!$Y2187</f>
        <v>25.036000000000001</v>
      </c>
      <c r="J355" s="3">
        <f>'Compiled data 2000-2015'!$Y2552</f>
        <v>24.118000000000002</v>
      </c>
      <c r="K355" s="3">
        <f>'Compiled data 2000-2015'!$Y2917</f>
        <v>20.513000000000002</v>
      </c>
      <c r="L355" s="3">
        <f>'Compiled data 2000-2015'!$Y3283</f>
        <v>23.316000000000003</v>
      </c>
      <c r="M355" s="3">
        <f>'Compiled data 2000-2015'!$Y3648</f>
        <v>20.335999999999999</v>
      </c>
      <c r="N355" s="3">
        <f>'Compiled data 2000-2015'!$Y4013</f>
        <v>19.189</v>
      </c>
      <c r="O355" s="3">
        <f>'Compiled data 2000-2015'!$Y4378</f>
        <v>28.54</v>
      </c>
      <c r="P355" s="3">
        <f>'Compiled data 2000-2015'!$Y4744</f>
        <v>22.654399999999999</v>
      </c>
      <c r="Q355" s="3">
        <f>'Compiled data 2000-2015'!$Y5109</f>
        <v>23.85</v>
      </c>
      <c r="R355" s="3">
        <f>'Compiled data 2000-2015'!$Y5474</f>
        <v>24.915500000000002</v>
      </c>
      <c r="S355" s="3">
        <v>20.249714285714287</v>
      </c>
      <c r="T355" s="3">
        <v>23.294</v>
      </c>
      <c r="U355" s="3">
        <v>21.366142857142854</v>
      </c>
      <c r="V355" s="3">
        <v>23.53209510856</v>
      </c>
      <c r="W355" s="3">
        <v>24.185966544479999</v>
      </c>
      <c r="X355" s="3">
        <v>23.684777141799998</v>
      </c>
      <c r="Y355" s="3"/>
      <c r="AA355" s="1052">
        <f t="shared" si="25"/>
        <v>19.189</v>
      </c>
      <c r="AB355" s="1052">
        <f t="shared" si="26"/>
        <v>22.654399999999999</v>
      </c>
      <c r="AC355" s="1052">
        <f t="shared" si="27"/>
        <v>23.53209510856</v>
      </c>
      <c r="AD355" s="1052">
        <f t="shared" si="28"/>
        <v>24.185966544479999</v>
      </c>
      <c r="AE355" s="1052">
        <f t="shared" si="29"/>
        <v>28.54</v>
      </c>
    </row>
    <row r="356" spans="1:31" x14ac:dyDescent="0.2">
      <c r="A356" s="1045">
        <v>43087</v>
      </c>
      <c r="B356">
        <v>12</v>
      </c>
      <c r="C356">
        <v>18</v>
      </c>
      <c r="D356" s="3">
        <f>'Compiled data 2000-2015'!$Y362</f>
        <v>26.631000000000004</v>
      </c>
      <c r="E356" s="3">
        <f>'Compiled data 2000-2015'!$Y727</f>
        <v>26.099</v>
      </c>
      <c r="F356" s="3">
        <f>'Compiled data 2000-2015'!$Y1092</f>
        <v>23.742999999999999</v>
      </c>
      <c r="G356" s="3">
        <f>'Compiled data 2000-2015'!$Y1457</f>
        <v>22.506999999999998</v>
      </c>
      <c r="H356" s="3">
        <f>'Compiled data 2000-2015'!$Y1823</f>
        <v>22.387</v>
      </c>
      <c r="I356" s="3">
        <f>'Compiled data 2000-2015'!$Y2188</f>
        <v>23.443999999999999</v>
      </c>
      <c r="J356" s="3">
        <f>'Compiled data 2000-2015'!$Y2553</f>
        <v>26.283999999999999</v>
      </c>
      <c r="K356" s="3">
        <f>'Compiled data 2000-2015'!$Y2918</f>
        <v>21.68</v>
      </c>
      <c r="L356" s="3">
        <f>'Compiled data 2000-2015'!$Y3284</f>
        <v>22.015999999999998</v>
      </c>
      <c r="M356" s="3">
        <f>'Compiled data 2000-2015'!$Y3649</f>
        <v>20.164000000000001</v>
      </c>
      <c r="N356" s="3">
        <f>'Compiled data 2000-2015'!$Y4014</f>
        <v>19.329000000000001</v>
      </c>
      <c r="O356" s="3">
        <f>'Compiled data 2000-2015'!$Y4379</f>
        <v>26.46</v>
      </c>
      <c r="P356" s="3">
        <f>'Compiled data 2000-2015'!$Y4745</f>
        <v>22.141399999999997</v>
      </c>
      <c r="Q356" s="3">
        <f>'Compiled data 2000-2015'!$Y5110</f>
        <v>24.63</v>
      </c>
      <c r="R356" s="3">
        <f>'Compiled data 2000-2015'!$Y5475</f>
        <v>24.4925</v>
      </c>
      <c r="S356" s="3">
        <v>17.719714285714289</v>
      </c>
      <c r="T356" s="3">
        <v>24.664000000000001</v>
      </c>
      <c r="U356" s="3">
        <v>24.006142857142855</v>
      </c>
      <c r="V356" s="3">
        <v>24.002235733200003</v>
      </c>
      <c r="W356" s="3">
        <v>24.086385453600002</v>
      </c>
      <c r="X356" s="3">
        <v>25.270649972960001</v>
      </c>
      <c r="Y356" s="3"/>
      <c r="AA356" s="1052">
        <f t="shared" si="25"/>
        <v>17.719714285714289</v>
      </c>
      <c r="AB356" s="1052">
        <f t="shared" si="26"/>
        <v>22.141399999999997</v>
      </c>
      <c r="AC356" s="1052">
        <f t="shared" si="27"/>
        <v>24.002235733200003</v>
      </c>
      <c r="AD356" s="1052">
        <f t="shared" si="28"/>
        <v>24.664000000000001</v>
      </c>
      <c r="AE356" s="1052">
        <f t="shared" si="29"/>
        <v>26.631000000000004</v>
      </c>
    </row>
    <row r="357" spans="1:31" x14ac:dyDescent="0.2">
      <c r="A357" s="1045">
        <v>43088</v>
      </c>
      <c r="B357">
        <v>12</v>
      </c>
      <c r="C357">
        <v>19</v>
      </c>
      <c r="D357" s="3">
        <f>'Compiled data 2000-2015'!$Y363</f>
        <v>22.97</v>
      </c>
      <c r="E357" s="3">
        <f>'Compiled data 2000-2015'!$Y728</f>
        <v>24.399000000000001</v>
      </c>
      <c r="F357" s="3">
        <f>'Compiled data 2000-2015'!$Y1093</f>
        <v>22.860999999999997</v>
      </c>
      <c r="G357" s="3">
        <f>'Compiled data 2000-2015'!$Y1458</f>
        <v>22.141999999999999</v>
      </c>
      <c r="H357" s="3">
        <f>'Compiled data 2000-2015'!$Y1824</f>
        <v>21.42</v>
      </c>
      <c r="I357" s="3">
        <f>'Compiled data 2000-2015'!$Y2189</f>
        <v>22.405000000000001</v>
      </c>
      <c r="J357" s="3">
        <f>'Compiled data 2000-2015'!$Y2554</f>
        <v>25.533999999999999</v>
      </c>
      <c r="K357" s="3">
        <f>'Compiled data 2000-2015'!$Y2919</f>
        <v>20.350000000000001</v>
      </c>
      <c r="L357" s="3">
        <f>'Compiled data 2000-2015'!$Y3285</f>
        <v>24.584</v>
      </c>
      <c r="M357" s="3">
        <f>'Compiled data 2000-2015'!$Y3650</f>
        <v>19.89</v>
      </c>
      <c r="N357" s="3">
        <f>'Compiled data 2000-2015'!$Y4015</f>
        <v>18.052999999999997</v>
      </c>
      <c r="O357" s="3">
        <f>'Compiled data 2000-2015'!$Y4380</f>
        <v>28.240000000000002</v>
      </c>
      <c r="P357" s="3">
        <f>'Compiled data 2000-2015'!$Y4746</f>
        <v>23.936799999999998</v>
      </c>
      <c r="Q357" s="3">
        <f>'Compiled data 2000-2015'!$Y5111</f>
        <v>24.43</v>
      </c>
      <c r="R357" s="3">
        <f>'Compiled data 2000-2015'!$Y5476</f>
        <v>25.907</v>
      </c>
      <c r="S357" s="3">
        <v>14.989714285714285</v>
      </c>
      <c r="T357" s="3">
        <v>24.374000000000002</v>
      </c>
      <c r="U357" s="3">
        <v>23.046142857142854</v>
      </c>
      <c r="V357" s="3">
        <v>23.269952310719997</v>
      </c>
      <c r="W357" s="3">
        <v>24.285599999000002</v>
      </c>
      <c r="X357" s="3">
        <v>22.620221193639999</v>
      </c>
      <c r="Y357" s="3"/>
      <c r="AA357" s="1052">
        <f t="shared" si="25"/>
        <v>14.989714285714285</v>
      </c>
      <c r="AB357" s="1052">
        <f t="shared" si="26"/>
        <v>22.141999999999999</v>
      </c>
      <c r="AC357" s="1052">
        <f t="shared" si="27"/>
        <v>23.046142857142854</v>
      </c>
      <c r="AD357" s="1052">
        <f t="shared" si="28"/>
        <v>24.399000000000001</v>
      </c>
      <c r="AE357" s="1052">
        <f t="shared" si="29"/>
        <v>28.240000000000002</v>
      </c>
    </row>
    <row r="358" spans="1:31" x14ac:dyDescent="0.2">
      <c r="A358" s="1045">
        <v>43089</v>
      </c>
      <c r="B358">
        <v>12</v>
      </c>
      <c r="C358">
        <v>20</v>
      </c>
      <c r="D358" s="3">
        <f>'Compiled data 2000-2015'!$Y364</f>
        <v>24.582000000000001</v>
      </c>
      <c r="E358" s="3">
        <f>'Compiled data 2000-2015'!$Y729</f>
        <v>23.99</v>
      </c>
      <c r="F358" s="3">
        <f>'Compiled data 2000-2015'!$Y1094</f>
        <v>26.71</v>
      </c>
      <c r="G358" s="3">
        <f>'Compiled data 2000-2015'!$Y1459</f>
        <v>21.155000000000001</v>
      </c>
      <c r="H358" s="3">
        <f>'Compiled data 2000-2015'!$Y1825</f>
        <v>23.422000000000001</v>
      </c>
      <c r="I358" s="3">
        <f>'Compiled data 2000-2015'!$Y2190</f>
        <v>24.145999999999997</v>
      </c>
      <c r="J358" s="3">
        <f>'Compiled data 2000-2015'!$Y2555</f>
        <v>25.31</v>
      </c>
      <c r="K358" s="3">
        <f>'Compiled data 2000-2015'!$Y2920</f>
        <v>21.513999999999996</v>
      </c>
      <c r="L358" s="3">
        <f>'Compiled data 2000-2015'!$Y3286</f>
        <v>22.585000000000001</v>
      </c>
      <c r="M358" s="3">
        <f>'Compiled data 2000-2015'!$Y3651</f>
        <v>19.210999999999999</v>
      </c>
      <c r="N358" s="3">
        <f>'Compiled data 2000-2015'!$Y4016</f>
        <v>19.625999999999998</v>
      </c>
      <c r="O358" s="3">
        <f>'Compiled data 2000-2015'!$Y4381</f>
        <v>28.32</v>
      </c>
      <c r="P358" s="3">
        <f>'Compiled data 2000-2015'!$Y4747</f>
        <v>22.432999999999996</v>
      </c>
      <c r="Q358" s="3">
        <f>'Compiled data 2000-2015'!$Y5112</f>
        <v>24.52</v>
      </c>
      <c r="R358" s="3">
        <f>'Compiled data 2000-2015'!$Y5477</f>
        <v>24.869999999999997</v>
      </c>
      <c r="S358" s="3">
        <v>17.319714285714287</v>
      </c>
      <c r="T358" s="3">
        <v>24.853999999999999</v>
      </c>
      <c r="U358" s="3">
        <v>23.460142857142845</v>
      </c>
      <c r="V358" s="3">
        <v>23.317458232759996</v>
      </c>
      <c r="W358" s="3">
        <v>23.686190960079998</v>
      </c>
      <c r="X358" s="3">
        <v>22.55412633656</v>
      </c>
      <c r="Y358" s="3"/>
      <c r="AA358" s="1052">
        <f t="shared" si="25"/>
        <v>17.319714285714287</v>
      </c>
      <c r="AB358" s="1052">
        <f t="shared" si="26"/>
        <v>22.432999999999996</v>
      </c>
      <c r="AC358" s="1052">
        <f t="shared" si="27"/>
        <v>23.460142857142845</v>
      </c>
      <c r="AD358" s="1052">
        <f t="shared" si="28"/>
        <v>24.582000000000001</v>
      </c>
      <c r="AE358" s="1052">
        <f t="shared" si="29"/>
        <v>28.32</v>
      </c>
    </row>
    <row r="359" spans="1:31" x14ac:dyDescent="0.2">
      <c r="A359" s="1045">
        <v>43090</v>
      </c>
      <c r="B359">
        <v>12</v>
      </c>
      <c r="C359">
        <v>21</v>
      </c>
      <c r="D359" s="3">
        <f>'Compiled data 2000-2015'!$Y365</f>
        <v>24.599</v>
      </c>
      <c r="E359" s="3">
        <f>'Compiled data 2000-2015'!$Y730</f>
        <v>25.308999999999997</v>
      </c>
      <c r="F359" s="3">
        <f>'Compiled data 2000-2015'!$Y1095</f>
        <v>21.509999999999998</v>
      </c>
      <c r="G359" s="3">
        <f>'Compiled data 2000-2015'!$Y1460</f>
        <v>19.152999999999999</v>
      </c>
      <c r="H359" s="3">
        <f>'Compiled data 2000-2015'!$Y1826</f>
        <v>25.134</v>
      </c>
      <c r="I359" s="3">
        <f>'Compiled data 2000-2015'!$Y2191</f>
        <v>22.750900000000001</v>
      </c>
      <c r="J359" s="3">
        <f>'Compiled data 2000-2015'!$Y2556</f>
        <v>25.068999999999999</v>
      </c>
      <c r="K359" s="3">
        <f>'Compiled data 2000-2015'!$Y2921</f>
        <v>21.312000000000001</v>
      </c>
      <c r="L359" s="3">
        <f>'Compiled data 2000-2015'!$Y3287</f>
        <v>21.526</v>
      </c>
      <c r="M359" s="3">
        <f>'Compiled data 2000-2015'!$Y3652</f>
        <v>20.036000000000001</v>
      </c>
      <c r="N359" s="3">
        <f>'Compiled data 2000-2015'!$Y4017</f>
        <v>18.524999999999999</v>
      </c>
      <c r="O359" s="3">
        <f>'Compiled data 2000-2015'!$Y4382</f>
        <v>27.43</v>
      </c>
      <c r="P359" s="3">
        <f>'Compiled data 2000-2015'!$Y4748</f>
        <v>22.339299999999998</v>
      </c>
      <c r="Q359" s="3">
        <f>'Compiled data 2000-2015'!$Y5113</f>
        <v>23.919999999999998</v>
      </c>
      <c r="R359" s="3">
        <f>'Compiled data 2000-2015'!$Y5478</f>
        <v>24.49</v>
      </c>
      <c r="S359" s="3">
        <v>17.519714285714286</v>
      </c>
      <c r="T359" s="3">
        <v>25.6463</v>
      </c>
      <c r="U359" s="3">
        <v>23.336142857142857</v>
      </c>
      <c r="V359" s="3">
        <v>22.21551023276</v>
      </c>
      <c r="W359" s="3">
        <v>22.085338180800001</v>
      </c>
      <c r="X359" s="3">
        <v>23.435068882079999</v>
      </c>
      <c r="Y359" s="3"/>
      <c r="AA359" s="1052">
        <f t="shared" si="25"/>
        <v>17.519714285714286</v>
      </c>
      <c r="AB359" s="1052">
        <f t="shared" si="26"/>
        <v>21.509999999999998</v>
      </c>
      <c r="AC359" s="1052">
        <f t="shared" si="27"/>
        <v>22.750900000000001</v>
      </c>
      <c r="AD359" s="1052">
        <f t="shared" si="28"/>
        <v>24.599</v>
      </c>
      <c r="AE359" s="1052">
        <f t="shared" si="29"/>
        <v>27.43</v>
      </c>
    </row>
    <row r="360" spans="1:31" x14ac:dyDescent="0.2">
      <c r="A360" s="1045">
        <v>43091</v>
      </c>
      <c r="B360">
        <v>12</v>
      </c>
      <c r="C360">
        <v>22</v>
      </c>
      <c r="D360" s="3">
        <f>'Compiled data 2000-2015'!$Y366</f>
        <v>25.996000000000002</v>
      </c>
      <c r="E360" s="3">
        <f>'Compiled data 2000-2015'!$Y731</f>
        <v>26.369</v>
      </c>
      <c r="F360" s="3">
        <f>'Compiled data 2000-2015'!$Y1096</f>
        <v>20.32</v>
      </c>
      <c r="G360" s="3">
        <f>'Compiled data 2000-2015'!$Y1461</f>
        <v>22.541</v>
      </c>
      <c r="H360" s="3">
        <f>'Compiled data 2000-2015'!$Y1827</f>
        <v>25.948</v>
      </c>
      <c r="I360" s="3">
        <f>'Compiled data 2000-2015'!$Y2192</f>
        <v>23.551000000000002</v>
      </c>
      <c r="J360" s="3">
        <f>'Compiled data 2000-2015'!$Y2557</f>
        <v>23.666</v>
      </c>
      <c r="K360" s="3">
        <f>'Compiled data 2000-2015'!$Y2922</f>
        <v>21.835999999999999</v>
      </c>
      <c r="L360" s="3">
        <f>'Compiled data 2000-2015'!$Y3288</f>
        <v>23.428000000000001</v>
      </c>
      <c r="M360" s="3">
        <f>'Compiled data 2000-2015'!$Y3653</f>
        <v>21.838999999999999</v>
      </c>
      <c r="N360" s="3">
        <f>'Compiled data 2000-2015'!$Y4018</f>
        <v>20.294</v>
      </c>
      <c r="O360" s="3">
        <f>'Compiled data 2000-2015'!$Y4383</f>
        <v>27.66</v>
      </c>
      <c r="P360" s="3">
        <f>'Compiled data 2000-2015'!$Y4749</f>
        <v>21.606000000000002</v>
      </c>
      <c r="Q360" s="3">
        <f>'Compiled data 2000-2015'!$Y5114</f>
        <v>24.28</v>
      </c>
      <c r="R360" s="3">
        <f>'Compiled data 2000-2015'!$Y5479</f>
        <v>22.39</v>
      </c>
      <c r="S360" s="3">
        <v>17.564000000000004</v>
      </c>
      <c r="T360" s="3">
        <v>25.304000000000002</v>
      </c>
      <c r="U360" s="3">
        <v>23.336142857142857</v>
      </c>
      <c r="V360" s="3">
        <v>21.724133817080002</v>
      </c>
      <c r="W360" s="3">
        <v>20.985038960000001</v>
      </c>
      <c r="X360" s="3">
        <v>23.614702336600004</v>
      </c>
      <c r="Y360" s="3"/>
      <c r="AA360" s="1052">
        <f t="shared" si="25"/>
        <v>17.564000000000004</v>
      </c>
      <c r="AB360" s="1052">
        <f t="shared" si="26"/>
        <v>21.724133817080002</v>
      </c>
      <c r="AC360" s="1052">
        <f t="shared" si="27"/>
        <v>23.336142857142857</v>
      </c>
      <c r="AD360" s="1052">
        <f t="shared" si="28"/>
        <v>24.28</v>
      </c>
      <c r="AE360" s="1052">
        <f t="shared" si="29"/>
        <v>27.66</v>
      </c>
    </row>
    <row r="361" spans="1:31" x14ac:dyDescent="0.2">
      <c r="A361" s="1045">
        <v>43092</v>
      </c>
      <c r="B361">
        <v>12</v>
      </c>
      <c r="C361">
        <v>23</v>
      </c>
      <c r="D361" s="3">
        <f>'Compiled data 2000-2015'!$Y367</f>
        <v>22.795999999999999</v>
      </c>
      <c r="E361" s="3">
        <f>'Compiled data 2000-2015'!$Y732</f>
        <v>21.201000000000001</v>
      </c>
      <c r="F361" s="3">
        <f>'Compiled data 2000-2015'!$Y1097</f>
        <v>22.49</v>
      </c>
      <c r="G361" s="3">
        <f>'Compiled data 2000-2015'!$Y1462</f>
        <v>21.294999999999998</v>
      </c>
      <c r="H361" s="3">
        <f>'Compiled data 2000-2015'!$Y1828</f>
        <v>25.161999999999999</v>
      </c>
      <c r="I361" s="3">
        <f>'Compiled data 2000-2015'!$Y2193</f>
        <v>22.055</v>
      </c>
      <c r="J361" s="3">
        <f>'Compiled data 2000-2015'!$Y2558</f>
        <v>22.887</v>
      </c>
      <c r="K361" s="3">
        <f>'Compiled data 2000-2015'!$Y2923</f>
        <v>19.579999999999998</v>
      </c>
      <c r="L361" s="3">
        <f>'Compiled data 2000-2015'!$Y3289</f>
        <v>21.795999999999999</v>
      </c>
      <c r="M361" s="3">
        <f>'Compiled data 2000-2015'!$Y3654</f>
        <v>20.427</v>
      </c>
      <c r="N361" s="3">
        <f>'Compiled data 2000-2015'!$Y4019</f>
        <v>18.606999999999999</v>
      </c>
      <c r="O361" s="3">
        <f>'Compiled data 2000-2015'!$Y4384</f>
        <v>28.11</v>
      </c>
      <c r="P361" s="3">
        <f>'Compiled data 2000-2015'!$Y4750</f>
        <v>20.283200000000001</v>
      </c>
      <c r="Q361" s="3">
        <f>'Compiled data 2000-2015'!$Y5115</f>
        <v>23.58</v>
      </c>
      <c r="R361" s="3">
        <f>'Compiled data 2000-2015'!$Y5480</f>
        <v>22.84</v>
      </c>
      <c r="S361" s="3">
        <v>18.574000000000002</v>
      </c>
      <c r="T361" s="3">
        <v>23.589600000000001</v>
      </c>
      <c r="U361" s="3">
        <v>17.981000000000002</v>
      </c>
      <c r="V361" s="3">
        <v>20.575225972999998</v>
      </c>
      <c r="W361" s="3">
        <v>21.78727563548</v>
      </c>
      <c r="X361" s="3">
        <v>23.011545557160002</v>
      </c>
      <c r="Y361" s="3"/>
      <c r="AA361" s="1052">
        <f t="shared" si="25"/>
        <v>17.981000000000002</v>
      </c>
      <c r="AB361" s="1052">
        <f t="shared" si="26"/>
        <v>20.427</v>
      </c>
      <c r="AC361" s="1052">
        <f t="shared" si="27"/>
        <v>21.795999999999999</v>
      </c>
      <c r="AD361" s="1052">
        <f t="shared" si="28"/>
        <v>22.887</v>
      </c>
      <c r="AE361" s="1052">
        <f t="shared" si="29"/>
        <v>28.11</v>
      </c>
    </row>
    <row r="362" spans="1:31" x14ac:dyDescent="0.2">
      <c r="A362" s="1045">
        <v>43093</v>
      </c>
      <c r="B362">
        <v>12</v>
      </c>
      <c r="C362">
        <v>24</v>
      </c>
      <c r="D362" s="3">
        <f>'Compiled data 2000-2015'!$Y368</f>
        <v>22.597000000000001</v>
      </c>
      <c r="E362" s="3">
        <f>'Compiled data 2000-2015'!$Y733</f>
        <v>20.82</v>
      </c>
      <c r="F362" s="3">
        <f>'Compiled data 2000-2015'!$Y1098</f>
        <v>21.04</v>
      </c>
      <c r="G362" s="3">
        <f>'Compiled data 2000-2015'!$Y1463</f>
        <v>20.919</v>
      </c>
      <c r="H362" s="3">
        <f>'Compiled data 2000-2015'!$Y1829</f>
        <v>23.363</v>
      </c>
      <c r="I362" s="3">
        <f>'Compiled data 2000-2015'!$Y2194</f>
        <v>21.209</v>
      </c>
      <c r="J362" s="3">
        <f>'Compiled data 2000-2015'!$Y2559</f>
        <v>19.622</v>
      </c>
      <c r="K362" s="3">
        <f>'Compiled data 2000-2015'!$Y2924</f>
        <v>20.41</v>
      </c>
      <c r="L362" s="3">
        <f>'Compiled data 2000-2015'!$Y3290</f>
        <v>22.927999999999997</v>
      </c>
      <c r="M362" s="3">
        <f>'Compiled data 2000-2015'!$Y3655</f>
        <v>20.016000000000002</v>
      </c>
      <c r="N362" s="3">
        <f>'Compiled data 2000-2015'!$Y4020</f>
        <v>19.561</v>
      </c>
      <c r="O362" s="3">
        <f>'Compiled data 2000-2015'!$Y4385</f>
        <v>26.62</v>
      </c>
      <c r="P362" s="3">
        <f>'Compiled data 2000-2015'!$Y4751</f>
        <v>20.1601</v>
      </c>
      <c r="Q362" s="3">
        <f>'Compiled data 2000-2015'!$Y5116</f>
        <v>23.42</v>
      </c>
      <c r="R362" s="3">
        <f>'Compiled data 2000-2015'!$Y5481</f>
        <v>22.48</v>
      </c>
      <c r="S362" s="3">
        <v>15.804</v>
      </c>
      <c r="T362" s="3">
        <v>22.959499999999998</v>
      </c>
      <c r="U362" s="3">
        <v>17.381</v>
      </c>
      <c r="V362" s="3">
        <v>21.283550336520001</v>
      </c>
      <c r="W362" s="3">
        <v>21.886617349719998</v>
      </c>
      <c r="X362" s="3">
        <v>22.2821589598</v>
      </c>
      <c r="Y362" s="3"/>
      <c r="AA362" s="1052">
        <f t="shared" si="25"/>
        <v>15.804</v>
      </c>
      <c r="AB362" s="1052">
        <f t="shared" si="26"/>
        <v>20.1601</v>
      </c>
      <c r="AC362" s="1052">
        <f t="shared" si="27"/>
        <v>21.209</v>
      </c>
      <c r="AD362" s="1052">
        <f t="shared" si="28"/>
        <v>22.597000000000001</v>
      </c>
      <c r="AE362" s="1052">
        <f t="shared" si="29"/>
        <v>26.62</v>
      </c>
    </row>
    <row r="363" spans="1:31" x14ac:dyDescent="0.2">
      <c r="A363" s="1045">
        <v>43094</v>
      </c>
      <c r="B363">
        <v>12</v>
      </c>
      <c r="C363">
        <v>25</v>
      </c>
      <c r="D363" s="3">
        <f>'Compiled data 2000-2015'!$Y369</f>
        <v>22.910999999999998</v>
      </c>
      <c r="E363" s="3">
        <f>'Compiled data 2000-2015'!$Y734</f>
        <v>16.041</v>
      </c>
      <c r="F363" s="3">
        <f>'Compiled data 2000-2015'!$Y1099</f>
        <v>20.22</v>
      </c>
      <c r="G363" s="3">
        <f>'Compiled data 2000-2015'!$Y1464</f>
        <v>18.227</v>
      </c>
      <c r="H363" s="3">
        <f>'Compiled data 2000-2015'!$Y1830</f>
        <v>21.306999999999999</v>
      </c>
      <c r="I363" s="3">
        <f>'Compiled data 2000-2015'!$Y2195</f>
        <v>18.175000000000001</v>
      </c>
      <c r="J363" s="3">
        <f>'Compiled data 2000-2015'!$Y2560</f>
        <v>17.830000000000002</v>
      </c>
      <c r="K363" s="3">
        <f>'Compiled data 2000-2015'!$Y2925</f>
        <v>19.409999999999997</v>
      </c>
      <c r="L363" s="3">
        <f>'Compiled data 2000-2015'!$Y3291</f>
        <v>20.664999999999999</v>
      </c>
      <c r="M363" s="3">
        <f>'Compiled data 2000-2015'!$Y3656</f>
        <v>17.283000000000001</v>
      </c>
      <c r="N363" s="3">
        <f>'Compiled data 2000-2015'!$Y4021</f>
        <v>21.350999999999999</v>
      </c>
      <c r="O363" s="3">
        <f>'Compiled data 2000-2015'!$Y4386</f>
        <v>23.96</v>
      </c>
      <c r="P363" s="3">
        <f>'Compiled data 2000-2015'!$Y4752</f>
        <v>19.214549999999999</v>
      </c>
      <c r="Q363" s="3">
        <f>'Compiled data 2000-2015'!$Y5117</f>
        <v>20.669999999999998</v>
      </c>
      <c r="R363" s="3">
        <f>'Compiled data 2000-2015'!$Y5482</f>
        <v>21.32</v>
      </c>
      <c r="S363" s="3">
        <v>15.534000000000001</v>
      </c>
      <c r="T363" s="3">
        <v>23.061700000000002</v>
      </c>
      <c r="U363" s="3">
        <v>14.281000000000001</v>
      </c>
      <c r="V363" s="3">
        <v>19.673475531319998</v>
      </c>
      <c r="W363" s="3">
        <v>18.486535064000002</v>
      </c>
      <c r="X363" s="3">
        <v>21.523640102759998</v>
      </c>
      <c r="Y363" s="3"/>
      <c r="AA363" s="1052">
        <f t="shared" si="25"/>
        <v>14.281000000000001</v>
      </c>
      <c r="AB363" s="1052">
        <f t="shared" si="26"/>
        <v>18.175000000000001</v>
      </c>
      <c r="AC363" s="1052">
        <f t="shared" si="27"/>
        <v>19.673475531319998</v>
      </c>
      <c r="AD363" s="1052">
        <f t="shared" si="28"/>
        <v>21.32</v>
      </c>
      <c r="AE363" s="1052">
        <f t="shared" si="29"/>
        <v>23.96</v>
      </c>
    </row>
    <row r="364" spans="1:31" x14ac:dyDescent="0.2">
      <c r="A364" s="1045">
        <v>43095</v>
      </c>
      <c r="B364">
        <v>12</v>
      </c>
      <c r="C364">
        <v>26</v>
      </c>
      <c r="D364" s="3">
        <f>'Compiled data 2000-2015'!$Y370</f>
        <v>23.094000000000001</v>
      </c>
      <c r="E364" s="3">
        <f>'Compiled data 2000-2015'!$Y735</f>
        <v>25.343000000000004</v>
      </c>
      <c r="F364" s="3">
        <f>'Compiled data 2000-2015'!$Y1100</f>
        <v>25.04</v>
      </c>
      <c r="G364" s="3">
        <f>'Compiled data 2000-2015'!$Y1465</f>
        <v>17.880000000000003</v>
      </c>
      <c r="H364" s="3">
        <f>'Compiled data 2000-2015'!$Y1831</f>
        <v>19.544</v>
      </c>
      <c r="I364" s="3">
        <f>'Compiled data 2000-2015'!$Y2196</f>
        <v>19.898</v>
      </c>
      <c r="J364" s="3">
        <f>'Compiled data 2000-2015'!$Y2561</f>
        <v>20.895</v>
      </c>
      <c r="K364" s="3">
        <f>'Compiled data 2000-2015'!$Y2926</f>
        <v>19.14</v>
      </c>
      <c r="L364" s="3">
        <f>'Compiled data 2000-2015'!$Y3292</f>
        <v>18.374000000000002</v>
      </c>
      <c r="M364" s="3">
        <f>'Compiled data 2000-2015'!$Y3657</f>
        <v>17.77</v>
      </c>
      <c r="N364" s="3">
        <f>'Compiled data 2000-2015'!$Y4022</f>
        <v>21.83</v>
      </c>
      <c r="O364" s="3">
        <f>'Compiled data 2000-2015'!$Y4387</f>
        <v>24.46</v>
      </c>
      <c r="P364" s="3">
        <f>'Compiled data 2000-2015'!$Y4753</f>
        <v>19.627199999999998</v>
      </c>
      <c r="Q364" s="3">
        <f>'Compiled data 2000-2015'!$Y5118</f>
        <v>21.86</v>
      </c>
      <c r="R364" s="3">
        <f>'Compiled data 2000-2015'!$Y5483</f>
        <v>20.349999999999998</v>
      </c>
      <c r="S364" s="3">
        <v>16.334000000000003</v>
      </c>
      <c r="T364" s="3">
        <v>20.3673</v>
      </c>
      <c r="U364" s="3">
        <v>17.381</v>
      </c>
      <c r="V364" s="3">
        <v>20.334388154760003</v>
      </c>
      <c r="W364" s="3">
        <v>21.48652010296</v>
      </c>
      <c r="X364" s="3">
        <v>21.831497972879998</v>
      </c>
      <c r="Y364" s="3"/>
      <c r="AA364" s="1052">
        <f t="shared" si="25"/>
        <v>16.334000000000003</v>
      </c>
      <c r="AB364" s="1052">
        <f t="shared" si="26"/>
        <v>19.14</v>
      </c>
      <c r="AC364" s="1052">
        <f t="shared" si="27"/>
        <v>20.349999999999998</v>
      </c>
      <c r="AD364" s="1052">
        <f t="shared" si="28"/>
        <v>21.831497972879998</v>
      </c>
      <c r="AE364" s="1052">
        <f t="shared" si="29"/>
        <v>25.343000000000004</v>
      </c>
    </row>
    <row r="365" spans="1:31" x14ac:dyDescent="0.2">
      <c r="A365" s="1045">
        <v>43096</v>
      </c>
      <c r="B365">
        <v>12</v>
      </c>
      <c r="C365">
        <v>27</v>
      </c>
      <c r="D365" s="3">
        <f>'Compiled data 2000-2015'!$Y371</f>
        <v>23.975000000000001</v>
      </c>
      <c r="E365" s="3">
        <f>'Compiled data 2000-2015'!$Y736</f>
        <v>22.872</v>
      </c>
      <c r="F365" s="3">
        <f>'Compiled data 2000-2015'!$Y1101</f>
        <v>21.57</v>
      </c>
      <c r="G365" s="3">
        <f>'Compiled data 2000-2015'!$Y1466</f>
        <v>19.587</v>
      </c>
      <c r="H365" s="3">
        <f>'Compiled data 2000-2015'!$Y1832</f>
        <v>22.934999999999999</v>
      </c>
      <c r="I365" s="3">
        <f>'Compiled data 2000-2015'!$Y2197</f>
        <v>22.583000000000002</v>
      </c>
      <c r="J365" s="3">
        <f>'Compiled data 2000-2015'!$Y2562</f>
        <v>22.747</v>
      </c>
      <c r="K365" s="3">
        <f>'Compiled data 2000-2015'!$Y2927</f>
        <v>19.401</v>
      </c>
      <c r="L365" s="3">
        <f>'Compiled data 2000-2015'!$Y3293</f>
        <v>19.361999999999998</v>
      </c>
      <c r="M365" s="3">
        <f>'Compiled data 2000-2015'!$Y3658</f>
        <v>19.317</v>
      </c>
      <c r="N365" s="3">
        <f>'Compiled data 2000-2015'!$Y4023</f>
        <v>23.003</v>
      </c>
      <c r="O365" s="3">
        <f>'Compiled data 2000-2015'!$Y4388</f>
        <v>26.94</v>
      </c>
      <c r="P365" s="3">
        <f>'Compiled data 2000-2015'!$Y4754</f>
        <v>20.335699999999999</v>
      </c>
      <c r="Q365" s="3">
        <f>'Compiled data 2000-2015'!$Y5119</f>
        <v>22.349999999999998</v>
      </c>
      <c r="R365" s="3">
        <f>'Compiled data 2000-2015'!$Y5484</f>
        <v>22.45</v>
      </c>
      <c r="S365" s="3">
        <v>16.134</v>
      </c>
      <c r="T365" s="3">
        <v>22.724000000000004</v>
      </c>
      <c r="U365" s="3">
        <v>19.481000000000002</v>
      </c>
      <c r="V365" s="3">
        <v>20.434881869079998</v>
      </c>
      <c r="W365" s="3">
        <v>21.687133505599999</v>
      </c>
      <c r="X365" s="3">
        <v>22.722001868880003</v>
      </c>
      <c r="Y365" s="3"/>
      <c r="AA365" s="1052">
        <f t="shared" si="25"/>
        <v>16.134</v>
      </c>
      <c r="AB365" s="1052">
        <f t="shared" si="26"/>
        <v>19.587</v>
      </c>
      <c r="AC365" s="1052">
        <f t="shared" si="27"/>
        <v>22.349999999999998</v>
      </c>
      <c r="AD365" s="1052">
        <f t="shared" si="28"/>
        <v>22.747</v>
      </c>
      <c r="AE365" s="1052">
        <f t="shared" si="29"/>
        <v>26.94</v>
      </c>
    </row>
    <row r="366" spans="1:31" x14ac:dyDescent="0.2">
      <c r="A366" s="1045">
        <v>43097</v>
      </c>
      <c r="B366">
        <v>12</v>
      </c>
      <c r="C366">
        <v>28</v>
      </c>
      <c r="D366" s="3">
        <f>'Compiled data 2000-2015'!$Y372</f>
        <v>25.17</v>
      </c>
      <c r="E366" s="3">
        <f>'Compiled data 2000-2015'!$Y737</f>
        <v>24.056999999999999</v>
      </c>
      <c r="F366" s="3">
        <f>'Compiled data 2000-2015'!$Y1102</f>
        <v>20.240000000000002</v>
      </c>
      <c r="G366" s="3">
        <f>'Compiled data 2000-2015'!$Y1467</f>
        <v>17.587</v>
      </c>
      <c r="H366" s="3">
        <f>'Compiled data 2000-2015'!$Y1833</f>
        <v>23.253999999999998</v>
      </c>
      <c r="I366" s="3">
        <f>'Compiled data 2000-2015'!$Y2198</f>
        <v>22.521999999999998</v>
      </c>
      <c r="J366" s="3">
        <f>'Compiled data 2000-2015'!$Y2563</f>
        <v>21.798999999999999</v>
      </c>
      <c r="K366" s="3">
        <f>'Compiled data 2000-2015'!$Y2928</f>
        <v>19.846</v>
      </c>
      <c r="L366" s="3">
        <f>'Compiled data 2000-2015'!$Y3294</f>
        <v>21.388999999999999</v>
      </c>
      <c r="M366" s="3">
        <f>'Compiled data 2000-2015'!$Y3659</f>
        <v>19.245000000000001</v>
      </c>
      <c r="N366" s="3">
        <f>'Compiled data 2000-2015'!$Y4024</f>
        <v>23.684999999999999</v>
      </c>
      <c r="O366" s="3">
        <f>'Compiled data 2000-2015'!$Y4389</f>
        <v>27.01</v>
      </c>
      <c r="P366" s="3">
        <f>'Compiled data 2000-2015'!$Y4755</f>
        <v>21.590499999999999</v>
      </c>
      <c r="Q366" s="3">
        <f>'Compiled data 2000-2015'!$Y5120</f>
        <v>22.37</v>
      </c>
      <c r="R366" s="3">
        <f>'Compiled data 2000-2015'!$Y5485</f>
        <v>22.91</v>
      </c>
      <c r="S366" s="3">
        <v>19.884</v>
      </c>
      <c r="T366" s="3">
        <v>24.044</v>
      </c>
      <c r="U366" s="3">
        <v>19.481000000000002</v>
      </c>
      <c r="V366" s="3">
        <v>20.44497599904</v>
      </c>
      <c r="W366" s="3">
        <v>21.684941713240001</v>
      </c>
      <c r="X366" s="3">
        <v>22.833370804040001</v>
      </c>
      <c r="Y366" s="3"/>
      <c r="AA366" s="1052">
        <f t="shared" si="25"/>
        <v>17.587</v>
      </c>
      <c r="AB366" s="1052">
        <f t="shared" si="26"/>
        <v>20.240000000000002</v>
      </c>
      <c r="AC366" s="1052">
        <f t="shared" si="27"/>
        <v>21.798999999999999</v>
      </c>
      <c r="AD366" s="1052">
        <f t="shared" si="28"/>
        <v>23.253999999999998</v>
      </c>
      <c r="AE366" s="1052">
        <f t="shared" si="29"/>
        <v>27.01</v>
      </c>
    </row>
    <row r="367" spans="1:31" x14ac:dyDescent="0.2">
      <c r="A367" s="1045">
        <v>43098</v>
      </c>
      <c r="B367">
        <v>12</v>
      </c>
      <c r="C367">
        <v>29</v>
      </c>
      <c r="D367" s="3">
        <f>'Compiled data 2000-2015'!$Y373</f>
        <v>24.221</v>
      </c>
      <c r="E367" s="3">
        <f>'Compiled data 2000-2015'!$Y738</f>
        <v>21.984999999999999</v>
      </c>
      <c r="F367" s="3">
        <f>'Compiled data 2000-2015'!$Y1103</f>
        <v>20.61</v>
      </c>
      <c r="G367" s="3">
        <f>'Compiled data 2000-2015'!$Y1468</f>
        <v>21.397000000000002</v>
      </c>
      <c r="H367" s="3">
        <f>'Compiled data 2000-2015'!$Y1834</f>
        <v>23.149000000000001</v>
      </c>
      <c r="I367" s="3">
        <f>'Compiled data 2000-2015'!$Y2199</f>
        <v>23.195999999999998</v>
      </c>
      <c r="J367" s="3">
        <f>'Compiled data 2000-2015'!$Y2564</f>
        <v>21.076999999999998</v>
      </c>
      <c r="K367" s="3">
        <f>'Compiled data 2000-2015'!$Y2929</f>
        <v>21.603999999999999</v>
      </c>
      <c r="L367" s="3">
        <f>'Compiled data 2000-2015'!$Y3295</f>
        <v>22.240000000000002</v>
      </c>
      <c r="M367" s="3">
        <f>'Compiled data 2000-2015'!$Y3660</f>
        <v>20.618000000000002</v>
      </c>
      <c r="N367" s="3">
        <f>'Compiled data 2000-2015'!$Y4025</f>
        <v>22.407</v>
      </c>
      <c r="O367" s="3">
        <f>'Compiled data 2000-2015'!$Y4390</f>
        <v>27.707000000000001</v>
      </c>
      <c r="P367" s="3">
        <f>'Compiled data 2000-2015'!$Y4756</f>
        <v>21.012999999999998</v>
      </c>
      <c r="Q367" s="3">
        <f>'Compiled data 2000-2015'!$Y5121</f>
        <v>22.09</v>
      </c>
      <c r="R367" s="3">
        <f>'Compiled data 2000-2015'!$Y5486</f>
        <v>21.9</v>
      </c>
      <c r="S367" s="3">
        <v>21.684000000000001</v>
      </c>
      <c r="T367" s="3">
        <v>23.954000000000001</v>
      </c>
      <c r="U367" s="3">
        <v>19.981000000000002</v>
      </c>
      <c r="V367" s="3">
        <v>22.03473262224</v>
      </c>
      <c r="W367" s="3">
        <v>20.28433579112</v>
      </c>
      <c r="X367" s="3">
        <v>23.285659843159998</v>
      </c>
      <c r="Y367" s="3"/>
      <c r="AA367" s="1052">
        <f t="shared" si="25"/>
        <v>19.981000000000002</v>
      </c>
      <c r="AB367" s="1052">
        <f t="shared" si="26"/>
        <v>21.076999999999998</v>
      </c>
      <c r="AC367" s="1052">
        <f t="shared" si="27"/>
        <v>21.984999999999999</v>
      </c>
      <c r="AD367" s="1052">
        <f t="shared" si="28"/>
        <v>23.149000000000001</v>
      </c>
      <c r="AE367" s="1052">
        <f t="shared" si="29"/>
        <v>27.707000000000001</v>
      </c>
    </row>
    <row r="368" spans="1:31" x14ac:dyDescent="0.2">
      <c r="A368" s="1045">
        <v>43099</v>
      </c>
      <c r="B368">
        <v>12</v>
      </c>
      <c r="C368">
        <v>30</v>
      </c>
      <c r="D368" s="3">
        <f>'Compiled data 2000-2015'!$Y374</f>
        <v>23.837</v>
      </c>
      <c r="E368" s="3">
        <f>'Compiled data 2000-2015'!$Y739</f>
        <v>21.597999999999999</v>
      </c>
      <c r="F368" s="3">
        <f>'Compiled data 2000-2015'!$Y1104</f>
        <v>23.946999999999999</v>
      </c>
      <c r="G368" s="3">
        <f>'Compiled data 2000-2015'!$Y1469</f>
        <v>20.975999999999999</v>
      </c>
      <c r="H368" s="3">
        <f>'Compiled data 2000-2015'!$Y1835</f>
        <v>22.497999999999998</v>
      </c>
      <c r="I368" s="3">
        <f>'Compiled data 2000-2015'!$Y2200</f>
        <v>22.195999999999998</v>
      </c>
      <c r="J368" s="3">
        <f>'Compiled data 2000-2015'!$Y2565</f>
        <v>22.033000000000001</v>
      </c>
      <c r="K368" s="3">
        <f>'Compiled data 2000-2015'!$Y2930</f>
        <v>19.931000000000001</v>
      </c>
      <c r="L368" s="3">
        <f>'Compiled data 2000-2015'!$Y3296</f>
        <v>23.116999999999997</v>
      </c>
      <c r="M368" s="3">
        <f>'Compiled data 2000-2015'!$Y3661</f>
        <v>20.521999999999998</v>
      </c>
      <c r="N368" s="3">
        <f>'Compiled data 2000-2015'!$Y4026</f>
        <v>20.411999999999999</v>
      </c>
      <c r="O368" s="3">
        <f>'Compiled data 2000-2015'!$Y4391</f>
        <v>26.52</v>
      </c>
      <c r="P368" s="3">
        <f>'Compiled data 2000-2015'!$Y4757</f>
        <v>20.596199999999996</v>
      </c>
      <c r="Q368" s="3">
        <f>'Compiled data 2000-2015'!$Y5122</f>
        <v>23.11</v>
      </c>
      <c r="R368" s="3">
        <f>'Compiled data 2000-2015'!$Y5487</f>
        <v>22.69</v>
      </c>
      <c r="S368" s="3">
        <v>20.934000000000005</v>
      </c>
      <c r="T368" s="3">
        <v>23.724</v>
      </c>
      <c r="U368" s="3">
        <v>20.463785714285713</v>
      </c>
      <c r="V368" s="3">
        <v>21.084956674280001</v>
      </c>
      <c r="W368" s="3">
        <v>23.785607479519999</v>
      </c>
      <c r="X368" s="3">
        <v>24.31805172068</v>
      </c>
      <c r="Y368" s="3"/>
      <c r="AA368" s="1052">
        <f t="shared" si="25"/>
        <v>19.931000000000001</v>
      </c>
      <c r="AB368" s="1052">
        <f t="shared" si="26"/>
        <v>20.934000000000005</v>
      </c>
      <c r="AC368" s="1052">
        <f t="shared" si="27"/>
        <v>22.195999999999998</v>
      </c>
      <c r="AD368" s="1052">
        <f t="shared" si="28"/>
        <v>23.724</v>
      </c>
      <c r="AE368" s="1052">
        <f t="shared" si="29"/>
        <v>26.52</v>
      </c>
    </row>
    <row r="369" spans="1:31" x14ac:dyDescent="0.2">
      <c r="A369" s="1045">
        <v>43100</v>
      </c>
      <c r="B369">
        <v>12</v>
      </c>
      <c r="C369">
        <v>31</v>
      </c>
      <c r="D369" s="3">
        <f>'Compiled data 2000-2015'!$Y375</f>
        <v>23.952999999999999</v>
      </c>
      <c r="E369" s="3">
        <f>'Compiled data 2000-2015'!$Y740</f>
        <v>25.824999999999999</v>
      </c>
      <c r="F369" s="3">
        <f>'Compiled data 2000-2015'!$Y1105</f>
        <v>23.542999999999999</v>
      </c>
      <c r="G369" s="3">
        <f>'Compiled data 2000-2015'!$Y1470</f>
        <v>21.105</v>
      </c>
      <c r="H369" s="3">
        <f>'Compiled data 2000-2015'!$Y1836</f>
        <v>23.473999999999997</v>
      </c>
      <c r="I369" s="3">
        <f>'Compiled data 2000-2015'!$Y2201</f>
        <v>20.962</v>
      </c>
      <c r="J369" s="3">
        <f>'Compiled data 2000-2015'!$Y2566</f>
        <v>20.692</v>
      </c>
      <c r="K369" s="3">
        <f>'Compiled data 2000-2015'!$Y2931</f>
        <v>23.109000000000002</v>
      </c>
      <c r="L369" s="3">
        <f>'Compiled data 2000-2015'!$Y3297</f>
        <v>26.244</v>
      </c>
      <c r="M369" s="3">
        <f>'Compiled data 2000-2015'!$Y3662</f>
        <v>20.324000000000002</v>
      </c>
      <c r="N369" s="3">
        <f>'Compiled data 2000-2015'!$Y4027</f>
        <v>22.834</v>
      </c>
      <c r="O369" s="3">
        <f>'Compiled data 2000-2015'!$Y4392</f>
        <v>28.66</v>
      </c>
      <c r="P369" s="3">
        <f>'Compiled data 2000-2015'!$Y4758</f>
        <v>22.4831</v>
      </c>
      <c r="Q369" s="3">
        <f>'Compiled data 2000-2015'!$Y5123</f>
        <v>24.509999999999998</v>
      </c>
      <c r="R369" s="3">
        <f>'Compiled data 2000-2015'!$Y5488</f>
        <v>25.07</v>
      </c>
      <c r="S369" s="3">
        <v>20.064</v>
      </c>
      <c r="T369" s="3">
        <v>24.704000000000001</v>
      </c>
      <c r="U369" s="3">
        <v>19.363785714285711</v>
      </c>
      <c r="V369" s="3">
        <v>20.26577953148</v>
      </c>
      <c r="W369" s="3">
        <v>23.086258284760003</v>
      </c>
      <c r="X369" s="3">
        <v>24.130673441119999</v>
      </c>
      <c r="Y369" s="3"/>
      <c r="AA369" s="1052">
        <f t="shared" si="25"/>
        <v>19.363785714285711</v>
      </c>
      <c r="AB369" s="1052">
        <f t="shared" si="26"/>
        <v>20.962</v>
      </c>
      <c r="AC369" s="1052">
        <f t="shared" si="27"/>
        <v>23.109000000000002</v>
      </c>
      <c r="AD369" s="1052">
        <f t="shared" si="28"/>
        <v>24.509999999999998</v>
      </c>
      <c r="AE369" s="1052">
        <f t="shared" si="29"/>
        <v>28.66</v>
      </c>
    </row>
    <row r="371" spans="1:31" x14ac:dyDescent="0.2">
      <c r="B371" t="s">
        <v>130</v>
      </c>
      <c r="D371" s="3">
        <f>AVERAGEIF(D5:D369,"&gt;0")</f>
        <v>29.028843835616414</v>
      </c>
      <c r="E371" s="3">
        <f t="shared" ref="E371:U371" si="30">AVERAGEIF(E5:E369,"&gt;0")</f>
        <v>28.691349854794527</v>
      </c>
      <c r="F371" s="3">
        <f t="shared" si="30"/>
        <v>27.162197431506872</v>
      </c>
      <c r="G371" s="3">
        <f t="shared" si="30"/>
        <v>25.808687123287655</v>
      </c>
      <c r="H371" s="3">
        <f t="shared" si="30"/>
        <v>26.749764383561647</v>
      </c>
      <c r="I371" s="3">
        <f t="shared" si="30"/>
        <v>27.667777808219213</v>
      </c>
      <c r="J371" s="3">
        <f t="shared" si="30"/>
        <v>27.246041095890437</v>
      </c>
      <c r="K371" s="3">
        <f t="shared" si="30"/>
        <v>28.750823013698614</v>
      </c>
      <c r="L371" s="3">
        <f t="shared" si="30"/>
        <v>24.346117808219166</v>
      </c>
      <c r="M371" s="3">
        <f t="shared" si="30"/>
        <v>26.091211506849305</v>
      </c>
      <c r="N371" s="3">
        <f t="shared" si="30"/>
        <v>24.783025479452061</v>
      </c>
      <c r="O371" s="3">
        <f t="shared" si="30"/>
        <v>27.81872328767124</v>
      </c>
      <c r="P371" s="3">
        <f t="shared" si="30"/>
        <v>27.599846246575339</v>
      </c>
      <c r="Q371" s="3">
        <f t="shared" si="30"/>
        <v>26.589669427958899</v>
      </c>
      <c r="R371" s="3">
        <f t="shared" si="30"/>
        <v>26.696741775342492</v>
      </c>
      <c r="S371" s="3">
        <f t="shared" si="30"/>
        <v>26.857320547945211</v>
      </c>
      <c r="T371" s="3">
        <f t="shared" si="30"/>
        <v>26.248209306373695</v>
      </c>
      <c r="U371" s="3">
        <f t="shared" si="30"/>
        <v>26.971200484133547</v>
      </c>
      <c r="V371" s="3">
        <f>AVERAGEIF(V5:V369,"&gt;0")</f>
        <v>26.216260151055678</v>
      </c>
      <c r="W371" s="3">
        <f>AVERAGEIF(W5:W369,"&gt;0")</f>
        <v>27.306639307366485</v>
      </c>
      <c r="X371" s="3">
        <f>AVERAGEIF(X5:X369,"&gt;0")</f>
        <v>25.920126965065865</v>
      </c>
      <c r="Y371" s="3">
        <f>AVERAGEIF(Y5:Y369,"&gt;0")</f>
        <v>23.913625101373334</v>
      </c>
    </row>
    <row r="372" spans="1:31" x14ac:dyDescent="0.2">
      <c r="B372" t="s">
        <v>131</v>
      </c>
      <c r="D372" s="3">
        <f>MAX(D5:D369)</f>
        <v>38.879000000000005</v>
      </c>
      <c r="E372" s="3">
        <f t="shared" ref="E372:T372" si="31">MAX(E5:E369)</f>
        <v>38.012</v>
      </c>
      <c r="F372" s="3">
        <f t="shared" si="31"/>
        <v>41.238999999999997</v>
      </c>
      <c r="G372" s="3">
        <f t="shared" si="31"/>
        <v>35.879000000000005</v>
      </c>
      <c r="H372" s="3">
        <f t="shared" si="31"/>
        <v>41.863</v>
      </c>
      <c r="I372" s="3">
        <f t="shared" si="31"/>
        <v>38.344999999999999</v>
      </c>
      <c r="J372" s="3">
        <f t="shared" si="31"/>
        <v>36.105000000000004</v>
      </c>
      <c r="K372" s="3">
        <f t="shared" si="31"/>
        <v>42.862000000000002</v>
      </c>
      <c r="L372" s="3">
        <f t="shared" si="31"/>
        <v>39.299999999999997</v>
      </c>
      <c r="M372" s="3">
        <f t="shared" si="31"/>
        <v>35.791000000000004</v>
      </c>
      <c r="N372" s="3">
        <f t="shared" si="31"/>
        <v>36.15</v>
      </c>
      <c r="O372" s="3">
        <f t="shared" si="31"/>
        <v>38.835000000000001</v>
      </c>
      <c r="P372" s="3">
        <f t="shared" si="31"/>
        <v>38</v>
      </c>
      <c r="Q372" s="3">
        <f t="shared" si="31"/>
        <v>34.117100000000001</v>
      </c>
      <c r="R372" s="3">
        <f t="shared" si="31"/>
        <v>37.56</v>
      </c>
      <c r="S372" s="3">
        <f t="shared" si="31"/>
        <v>37.857799999999997</v>
      </c>
      <c r="T372" s="3">
        <f t="shared" si="31"/>
        <v>35.748571428571424</v>
      </c>
      <c r="U372" s="3">
        <f t="shared" ref="U372" si="32">MAX(U5:U369)</f>
        <v>35.415857142857142</v>
      </c>
      <c r="V372" s="3">
        <f>MAX(V5:V369)</f>
        <v>37.51690589333333</v>
      </c>
      <c r="W372" s="3">
        <f>MAX(W5:W369)</f>
        <v>36.56928661944</v>
      </c>
      <c r="X372" s="3">
        <f>MAX(X5:X369)</f>
        <v>34.028583709199999</v>
      </c>
      <c r="Y372" s="3">
        <f>MAX(Y5:Y369)</f>
        <v>25.452637713079998</v>
      </c>
    </row>
  </sheetData>
  <mergeCells count="2">
    <mergeCell ref="AA3:AE3"/>
    <mergeCell ref="D3:X3"/>
  </mergeCell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8034"/>
  <sheetViews>
    <sheetView workbookViewId="0">
      <pane ySplit="4" topLeftCell="A7660" activePane="bottomLeft" state="frozen"/>
      <selection pane="bottomLeft" activeCell="C7691" sqref="C7691"/>
    </sheetView>
  </sheetViews>
  <sheetFormatPr defaultRowHeight="12.75" x14ac:dyDescent="0.2"/>
  <cols>
    <col min="1" max="1" width="9.140625" bestFit="1" customWidth="1"/>
    <col min="2" max="2" width="10.140625" bestFit="1" customWidth="1"/>
    <col min="3" max="3" width="40.28515625" bestFit="1" customWidth="1"/>
    <col min="4" max="4" width="9.85546875" bestFit="1" customWidth="1"/>
    <col min="7" max="7" width="32.28515625" bestFit="1" customWidth="1"/>
    <col min="8" max="8" width="9.85546875" bestFit="1" customWidth="1"/>
  </cols>
  <sheetData>
    <row r="1" spans="1:8" x14ac:dyDescent="0.2">
      <c r="A1" t="s">
        <v>135</v>
      </c>
    </row>
    <row r="2" spans="1:8" x14ac:dyDescent="0.2">
      <c r="A2" s="1048">
        <v>43103</v>
      </c>
    </row>
    <row r="4" spans="1:8" ht="13.15" customHeight="1" x14ac:dyDescent="0.2">
      <c r="A4" t="s">
        <v>140</v>
      </c>
      <c r="B4" t="s">
        <v>47</v>
      </c>
      <c r="C4" t="s">
        <v>126</v>
      </c>
      <c r="D4" t="s">
        <v>139</v>
      </c>
      <c r="F4" t="s">
        <v>140</v>
      </c>
      <c r="G4" t="s">
        <v>141</v>
      </c>
      <c r="H4" t="s">
        <v>139</v>
      </c>
    </row>
    <row r="5" spans="1:8" x14ac:dyDescent="0.2">
      <c r="A5">
        <f>YEAR(B5)</f>
        <v>2000</v>
      </c>
      <c r="B5" s="1059">
        <v>36526</v>
      </c>
      <c r="C5" s="3">
        <f>'finished water daily demand'!D5</f>
        <v>25.411000000000001</v>
      </c>
      <c r="D5">
        <f t="shared" ref="D5:D68" si="0">VALUE(B5)</f>
        <v>36526</v>
      </c>
      <c r="F5">
        <v>2000</v>
      </c>
      <c r="G5" s="3">
        <f>AVERAGEIF(A$5:A$6574,F5,C$5:C$6574)</f>
        <v>29.028843835616414</v>
      </c>
      <c r="H5">
        <f>D5+183</f>
        <v>36709</v>
      </c>
    </row>
    <row r="6" spans="1:8" x14ac:dyDescent="0.2">
      <c r="A6">
        <f t="shared" ref="A6:A69" si="1">YEAR(B6)</f>
        <v>2000</v>
      </c>
      <c r="B6" s="1059">
        <v>36527</v>
      </c>
      <c r="C6" s="3">
        <f>'finished water daily demand'!D6</f>
        <v>23.59</v>
      </c>
      <c r="D6">
        <f t="shared" si="0"/>
        <v>36527</v>
      </c>
      <c r="F6">
        <v>2001</v>
      </c>
      <c r="G6" s="3">
        <f t="shared" ref="G6:G20" si="2">AVERAGEIF(A$5:A$6574,F6,C$5:C$6574)</f>
        <v>28.691349854794527</v>
      </c>
      <c r="H6">
        <f>H5+366</f>
        <v>37075</v>
      </c>
    </row>
    <row r="7" spans="1:8" x14ac:dyDescent="0.2">
      <c r="A7">
        <f t="shared" si="1"/>
        <v>2000</v>
      </c>
      <c r="B7" s="1059">
        <v>36528</v>
      </c>
      <c r="C7" s="3">
        <f>'finished water daily demand'!D7</f>
        <v>25.417000000000002</v>
      </c>
      <c r="D7">
        <f t="shared" si="0"/>
        <v>36528</v>
      </c>
      <c r="F7">
        <v>2002</v>
      </c>
      <c r="G7" s="3">
        <f t="shared" si="2"/>
        <v>27.162197431506872</v>
      </c>
      <c r="H7">
        <f t="shared" ref="H7:H21" si="3">H6+365</f>
        <v>37440</v>
      </c>
    </row>
    <row r="8" spans="1:8" x14ac:dyDescent="0.2">
      <c r="A8">
        <f t="shared" si="1"/>
        <v>2000</v>
      </c>
      <c r="B8" s="1059">
        <v>36529</v>
      </c>
      <c r="C8" s="3">
        <f>'finished water daily demand'!D8</f>
        <v>27.408000000000001</v>
      </c>
      <c r="D8">
        <f t="shared" si="0"/>
        <v>36529</v>
      </c>
      <c r="F8">
        <v>2003</v>
      </c>
      <c r="G8" s="3">
        <f t="shared" si="2"/>
        <v>25.808687123287655</v>
      </c>
      <c r="H8">
        <f t="shared" si="3"/>
        <v>37805</v>
      </c>
    </row>
    <row r="9" spans="1:8" x14ac:dyDescent="0.2">
      <c r="A9">
        <f t="shared" si="1"/>
        <v>2000</v>
      </c>
      <c r="B9" s="1059">
        <v>36530</v>
      </c>
      <c r="C9" s="3">
        <f>'finished water daily demand'!D9</f>
        <v>27.064</v>
      </c>
      <c r="D9">
        <f t="shared" si="0"/>
        <v>36530</v>
      </c>
      <c r="F9">
        <v>2004</v>
      </c>
      <c r="G9" s="3">
        <f t="shared" si="2"/>
        <v>26.749764383561647</v>
      </c>
      <c r="H9">
        <f t="shared" si="3"/>
        <v>38170</v>
      </c>
    </row>
    <row r="10" spans="1:8" x14ac:dyDescent="0.2">
      <c r="A10">
        <f t="shared" si="1"/>
        <v>2000</v>
      </c>
      <c r="B10" s="1059">
        <v>36531</v>
      </c>
      <c r="C10" s="3">
        <f>'finished water daily demand'!D10</f>
        <v>27.144000000000002</v>
      </c>
      <c r="D10">
        <f t="shared" si="0"/>
        <v>36531</v>
      </c>
      <c r="F10">
        <v>2005</v>
      </c>
      <c r="G10" s="3">
        <f t="shared" si="2"/>
        <v>27.667777808219213</v>
      </c>
      <c r="H10">
        <f>H9+366</f>
        <v>38536</v>
      </c>
    </row>
    <row r="11" spans="1:8" x14ac:dyDescent="0.2">
      <c r="A11">
        <f t="shared" si="1"/>
        <v>2000</v>
      </c>
      <c r="B11" s="1059">
        <v>36532</v>
      </c>
      <c r="C11" s="3">
        <f>'finished water daily demand'!D11</f>
        <v>25.443000000000001</v>
      </c>
      <c r="D11">
        <f t="shared" si="0"/>
        <v>36532</v>
      </c>
      <c r="F11">
        <v>2006</v>
      </c>
      <c r="G11" s="3">
        <f t="shared" si="2"/>
        <v>27.246041095890437</v>
      </c>
      <c r="H11">
        <f t="shared" si="3"/>
        <v>38901</v>
      </c>
    </row>
    <row r="12" spans="1:8" x14ac:dyDescent="0.2">
      <c r="A12">
        <f t="shared" si="1"/>
        <v>2000</v>
      </c>
      <c r="B12" s="1059">
        <v>36533</v>
      </c>
      <c r="C12" s="3">
        <f>'finished water daily demand'!D12</f>
        <v>24.931000000000001</v>
      </c>
      <c r="D12">
        <f t="shared" si="0"/>
        <v>36533</v>
      </c>
      <c r="F12">
        <v>2007</v>
      </c>
      <c r="G12" s="3">
        <f t="shared" si="2"/>
        <v>28.750823013698614</v>
      </c>
      <c r="H12">
        <f t="shared" si="3"/>
        <v>39266</v>
      </c>
    </row>
    <row r="13" spans="1:8" x14ac:dyDescent="0.2">
      <c r="A13">
        <f t="shared" si="1"/>
        <v>2000</v>
      </c>
      <c r="B13" s="1059">
        <v>36534</v>
      </c>
      <c r="C13" s="3">
        <f>'finished water daily demand'!D13</f>
        <v>25.628</v>
      </c>
      <c r="D13">
        <f t="shared" si="0"/>
        <v>36534</v>
      </c>
      <c r="F13">
        <v>2008</v>
      </c>
      <c r="G13" s="3">
        <f t="shared" si="2"/>
        <v>24.346117808219166</v>
      </c>
      <c r="H13">
        <f t="shared" si="3"/>
        <v>39631</v>
      </c>
    </row>
    <row r="14" spans="1:8" x14ac:dyDescent="0.2">
      <c r="A14">
        <f t="shared" si="1"/>
        <v>2000</v>
      </c>
      <c r="B14" s="1059">
        <v>36535</v>
      </c>
      <c r="C14" s="3">
        <f>'finished water daily demand'!D14</f>
        <v>26.467000000000002</v>
      </c>
      <c r="D14">
        <f t="shared" si="0"/>
        <v>36535</v>
      </c>
      <c r="F14">
        <v>2009</v>
      </c>
      <c r="G14" s="3">
        <f t="shared" si="2"/>
        <v>26.091211506849305</v>
      </c>
      <c r="H14">
        <f>H13+366</f>
        <v>39997</v>
      </c>
    </row>
    <row r="15" spans="1:8" x14ac:dyDescent="0.2">
      <c r="A15">
        <f t="shared" si="1"/>
        <v>2000</v>
      </c>
      <c r="B15" s="1059">
        <v>36536</v>
      </c>
      <c r="C15" s="3">
        <f>'finished water daily demand'!D15</f>
        <v>26.98</v>
      </c>
      <c r="D15">
        <f t="shared" si="0"/>
        <v>36536</v>
      </c>
      <c r="F15">
        <v>2010</v>
      </c>
      <c r="G15" s="3">
        <f t="shared" si="2"/>
        <v>24.783025479452061</v>
      </c>
      <c r="H15">
        <f t="shared" si="3"/>
        <v>40362</v>
      </c>
    </row>
    <row r="16" spans="1:8" x14ac:dyDescent="0.2">
      <c r="A16">
        <f t="shared" si="1"/>
        <v>2000</v>
      </c>
      <c r="B16" s="1059">
        <v>36537</v>
      </c>
      <c r="C16" s="3">
        <f>'finished water daily demand'!D16</f>
        <v>27.646000000000001</v>
      </c>
      <c r="D16">
        <f t="shared" si="0"/>
        <v>36537</v>
      </c>
      <c r="F16">
        <v>2011</v>
      </c>
      <c r="G16" s="3">
        <f t="shared" si="2"/>
        <v>27.81872328767124</v>
      </c>
      <c r="H16">
        <f t="shared" si="3"/>
        <v>40727</v>
      </c>
    </row>
    <row r="17" spans="1:10" x14ac:dyDescent="0.2">
      <c r="A17">
        <f t="shared" si="1"/>
        <v>2000</v>
      </c>
      <c r="B17" s="1059">
        <v>36538</v>
      </c>
      <c r="C17" s="3">
        <f>'finished water daily demand'!D17</f>
        <v>29.482000000000003</v>
      </c>
      <c r="D17">
        <f t="shared" si="0"/>
        <v>36538</v>
      </c>
      <c r="F17">
        <v>2012</v>
      </c>
      <c r="G17" s="3">
        <f t="shared" si="2"/>
        <v>27.599846246575339</v>
      </c>
      <c r="H17">
        <f t="shared" si="3"/>
        <v>41092</v>
      </c>
    </row>
    <row r="18" spans="1:10" x14ac:dyDescent="0.2">
      <c r="A18">
        <f t="shared" si="1"/>
        <v>2000</v>
      </c>
      <c r="B18" s="1059">
        <v>36539</v>
      </c>
      <c r="C18" s="3">
        <f>'finished water daily demand'!D18</f>
        <v>29.128</v>
      </c>
      <c r="D18">
        <f t="shared" si="0"/>
        <v>36539</v>
      </c>
      <c r="F18">
        <v>2013</v>
      </c>
      <c r="G18" s="3">
        <f t="shared" si="2"/>
        <v>26.589669427958899</v>
      </c>
      <c r="H18">
        <f>H17+366</f>
        <v>41458</v>
      </c>
    </row>
    <row r="19" spans="1:10" x14ac:dyDescent="0.2">
      <c r="A19">
        <f t="shared" si="1"/>
        <v>2000</v>
      </c>
      <c r="B19" s="1059">
        <v>36540</v>
      </c>
      <c r="C19" s="3">
        <f>'finished water daily demand'!D19</f>
        <v>27.131</v>
      </c>
      <c r="D19">
        <f t="shared" si="0"/>
        <v>36540</v>
      </c>
      <c r="F19">
        <v>2014</v>
      </c>
      <c r="G19" s="3">
        <f t="shared" si="2"/>
        <v>26.696741775342492</v>
      </c>
      <c r="H19">
        <f t="shared" si="3"/>
        <v>41823</v>
      </c>
    </row>
    <row r="20" spans="1:10" x14ac:dyDescent="0.2">
      <c r="A20">
        <f t="shared" si="1"/>
        <v>2000</v>
      </c>
      <c r="B20" s="1059">
        <v>36541</v>
      </c>
      <c r="C20" s="3">
        <f>'finished water daily demand'!D20</f>
        <v>25.215</v>
      </c>
      <c r="D20">
        <f t="shared" si="0"/>
        <v>36541</v>
      </c>
      <c r="F20">
        <v>2015</v>
      </c>
      <c r="G20" s="3">
        <f t="shared" si="2"/>
        <v>26.857320547945211</v>
      </c>
      <c r="H20">
        <f t="shared" si="3"/>
        <v>42188</v>
      </c>
    </row>
    <row r="21" spans="1:10" x14ac:dyDescent="0.2">
      <c r="A21">
        <f t="shared" si="1"/>
        <v>2000</v>
      </c>
      <c r="B21" s="1059">
        <v>36542</v>
      </c>
      <c r="C21" s="3">
        <f>'finished water daily demand'!D21</f>
        <v>28.541999999999998</v>
      </c>
      <c r="D21">
        <f t="shared" si="0"/>
        <v>36542</v>
      </c>
      <c r="F21">
        <v>2016</v>
      </c>
      <c r="G21" s="3">
        <f>AVERAGEIF(A$5:A$6574,F21,C$5:C$6574)</f>
        <v>26.248209306373695</v>
      </c>
      <c r="H21">
        <f t="shared" si="3"/>
        <v>42553</v>
      </c>
    </row>
    <row r="22" spans="1:10" x14ac:dyDescent="0.2">
      <c r="A22">
        <f t="shared" si="1"/>
        <v>2000</v>
      </c>
      <c r="B22" s="1059">
        <v>36543</v>
      </c>
      <c r="C22" s="3">
        <f>'finished water daily demand'!D22</f>
        <v>26.855999999999998</v>
      </c>
      <c r="D22">
        <f t="shared" si="0"/>
        <v>36543</v>
      </c>
      <c r="F22">
        <v>2017</v>
      </c>
      <c r="G22" s="3">
        <f>AVERAGEIF(A$5:A$6574,F22,C$5:C$6574)</f>
        <v>26.971200484133547</v>
      </c>
      <c r="H22">
        <f>H21+366</f>
        <v>42919</v>
      </c>
    </row>
    <row r="23" spans="1:10" x14ac:dyDescent="0.2">
      <c r="A23">
        <f t="shared" si="1"/>
        <v>2000</v>
      </c>
      <c r="B23" s="1059">
        <v>36544</v>
      </c>
      <c r="C23" s="3">
        <f>'finished water daily demand'!D23</f>
        <v>27.492999999999999</v>
      </c>
      <c r="D23">
        <f t="shared" si="0"/>
        <v>36544</v>
      </c>
      <c r="F23">
        <v>2018</v>
      </c>
      <c r="G23" s="3">
        <f>AVERAGEIF(A$5:A$6939,F23,C$5:C$6939)</f>
        <v>26.216260151055678</v>
      </c>
      <c r="H23">
        <f>H22+365</f>
        <v>43284</v>
      </c>
    </row>
    <row r="24" spans="1:10" x14ac:dyDescent="0.2">
      <c r="A24">
        <f t="shared" si="1"/>
        <v>2000</v>
      </c>
      <c r="B24" s="1059">
        <v>36545</v>
      </c>
      <c r="C24" s="3">
        <f>'finished water daily demand'!D24</f>
        <v>26.122</v>
      </c>
      <c r="D24">
        <f t="shared" si="0"/>
        <v>36545</v>
      </c>
      <c r="F24">
        <v>2019</v>
      </c>
      <c r="G24" s="3">
        <f>AVERAGEIF(A$5:A$7304,F24,C$5:C$7304)</f>
        <v>27.306639307366485</v>
      </c>
      <c r="H24">
        <f>H23+365</f>
        <v>43649</v>
      </c>
      <c r="J24" t="s">
        <v>142</v>
      </c>
    </row>
    <row r="25" spans="1:10" x14ac:dyDescent="0.2">
      <c r="A25">
        <f t="shared" si="1"/>
        <v>2000</v>
      </c>
      <c r="B25" s="1059">
        <v>36546</v>
      </c>
      <c r="C25" s="3">
        <f>'finished water daily demand'!D25</f>
        <v>28.342999999999996</v>
      </c>
      <c r="D25">
        <f t="shared" si="0"/>
        <v>36546</v>
      </c>
      <c r="F25">
        <v>2020</v>
      </c>
      <c r="G25" s="3">
        <f>AVERAGEIF(A$5:A$7669,F25,C$5:C$7669)</f>
        <v>25.920126965065865</v>
      </c>
      <c r="H25">
        <f>H24+365</f>
        <v>44014</v>
      </c>
    </row>
    <row r="26" spans="1:10" x14ac:dyDescent="0.2">
      <c r="A26">
        <f t="shared" si="1"/>
        <v>2000</v>
      </c>
      <c r="B26" s="1059">
        <v>36547</v>
      </c>
      <c r="C26" s="3">
        <f>'finished water daily demand'!D26</f>
        <v>26.975000000000001</v>
      </c>
      <c r="D26">
        <f t="shared" si="0"/>
        <v>36547</v>
      </c>
    </row>
    <row r="27" spans="1:10" x14ac:dyDescent="0.2">
      <c r="A27">
        <f t="shared" si="1"/>
        <v>2000</v>
      </c>
      <c r="B27" s="1059">
        <v>36548</v>
      </c>
      <c r="C27" s="3">
        <f>'finished water daily demand'!D27</f>
        <v>27.3</v>
      </c>
      <c r="D27">
        <f t="shared" si="0"/>
        <v>36548</v>
      </c>
    </row>
    <row r="28" spans="1:10" x14ac:dyDescent="0.2">
      <c r="A28">
        <f t="shared" si="1"/>
        <v>2000</v>
      </c>
      <c r="B28" s="1059">
        <v>36549</v>
      </c>
      <c r="C28" s="3">
        <f>'finished water daily demand'!D28</f>
        <v>28.174999999999997</v>
      </c>
      <c r="D28">
        <f t="shared" si="0"/>
        <v>36549</v>
      </c>
    </row>
    <row r="29" spans="1:10" x14ac:dyDescent="0.2">
      <c r="A29">
        <f t="shared" si="1"/>
        <v>2000</v>
      </c>
      <c r="B29" s="1059">
        <v>36550</v>
      </c>
      <c r="C29" s="3">
        <f>'finished water daily demand'!D29</f>
        <v>25.995000000000005</v>
      </c>
      <c r="D29">
        <f t="shared" si="0"/>
        <v>36550</v>
      </c>
    </row>
    <row r="30" spans="1:10" x14ac:dyDescent="0.2">
      <c r="A30">
        <f t="shared" si="1"/>
        <v>2000</v>
      </c>
      <c r="B30" s="1059">
        <v>36551</v>
      </c>
      <c r="C30" s="3">
        <f>'finished water daily demand'!D30</f>
        <v>26.003</v>
      </c>
      <c r="D30">
        <f t="shared" si="0"/>
        <v>36551</v>
      </c>
    </row>
    <row r="31" spans="1:10" x14ac:dyDescent="0.2">
      <c r="A31">
        <f t="shared" si="1"/>
        <v>2000</v>
      </c>
      <c r="B31" s="1059">
        <v>36552</v>
      </c>
      <c r="C31" s="3">
        <f>'finished water daily demand'!D31</f>
        <v>26.729500000000002</v>
      </c>
      <c r="D31">
        <f t="shared" si="0"/>
        <v>36552</v>
      </c>
    </row>
    <row r="32" spans="1:10" x14ac:dyDescent="0.2">
      <c r="A32">
        <f t="shared" si="1"/>
        <v>2000</v>
      </c>
      <c r="B32" s="1059">
        <v>36553</v>
      </c>
      <c r="C32" s="3">
        <f>'finished water daily demand'!D32</f>
        <v>27.456</v>
      </c>
      <c r="D32">
        <f t="shared" si="0"/>
        <v>36553</v>
      </c>
    </row>
    <row r="33" spans="1:4" x14ac:dyDescent="0.2">
      <c r="A33">
        <f t="shared" si="1"/>
        <v>2000</v>
      </c>
      <c r="B33" s="1059">
        <v>36554</v>
      </c>
      <c r="C33" s="3">
        <f>'finished water daily demand'!D33</f>
        <v>31.409000000000002</v>
      </c>
      <c r="D33">
        <f t="shared" si="0"/>
        <v>36554</v>
      </c>
    </row>
    <row r="34" spans="1:4" x14ac:dyDescent="0.2">
      <c r="A34">
        <f t="shared" si="1"/>
        <v>2000</v>
      </c>
      <c r="B34" s="1059">
        <v>36555</v>
      </c>
      <c r="C34" s="3">
        <f>'finished water daily demand'!D34</f>
        <v>29.215999999999998</v>
      </c>
      <c r="D34">
        <f t="shared" si="0"/>
        <v>36555</v>
      </c>
    </row>
    <row r="35" spans="1:4" x14ac:dyDescent="0.2">
      <c r="A35">
        <f t="shared" si="1"/>
        <v>2000</v>
      </c>
      <c r="B35" s="1059">
        <v>36556</v>
      </c>
      <c r="C35" s="3">
        <f>'finished water daily demand'!D35</f>
        <v>37.620999999999995</v>
      </c>
      <c r="D35">
        <f t="shared" si="0"/>
        <v>36556</v>
      </c>
    </row>
    <row r="36" spans="1:4" x14ac:dyDescent="0.2">
      <c r="A36">
        <f t="shared" si="1"/>
        <v>2000</v>
      </c>
      <c r="B36" s="1059">
        <v>36557</v>
      </c>
      <c r="C36" s="3">
        <f>'finished water daily demand'!D36</f>
        <v>30.907</v>
      </c>
      <c r="D36">
        <f t="shared" si="0"/>
        <v>36557</v>
      </c>
    </row>
    <row r="37" spans="1:4" x14ac:dyDescent="0.2">
      <c r="A37">
        <f t="shared" si="1"/>
        <v>2000</v>
      </c>
      <c r="B37" s="1059">
        <v>36558</v>
      </c>
      <c r="C37" s="3">
        <f>'finished water daily demand'!D37</f>
        <v>30.571000000000002</v>
      </c>
      <c r="D37">
        <f t="shared" si="0"/>
        <v>36558</v>
      </c>
    </row>
    <row r="38" spans="1:4" x14ac:dyDescent="0.2">
      <c r="A38">
        <f t="shared" si="1"/>
        <v>2000</v>
      </c>
      <c r="B38" s="1059">
        <v>36559</v>
      </c>
      <c r="C38" s="3">
        <f>'finished water daily demand'!D38</f>
        <v>28.469000000000001</v>
      </c>
      <c r="D38">
        <f t="shared" si="0"/>
        <v>36559</v>
      </c>
    </row>
    <row r="39" spans="1:4" x14ac:dyDescent="0.2">
      <c r="A39">
        <f t="shared" si="1"/>
        <v>2000</v>
      </c>
      <c r="B39" s="1059">
        <v>36560</v>
      </c>
      <c r="C39" s="3">
        <f>'finished water daily demand'!D39</f>
        <v>31.274999999999995</v>
      </c>
      <c r="D39">
        <f t="shared" si="0"/>
        <v>36560</v>
      </c>
    </row>
    <row r="40" spans="1:4" x14ac:dyDescent="0.2">
      <c r="A40">
        <f t="shared" si="1"/>
        <v>2000</v>
      </c>
      <c r="B40" s="1059">
        <v>36561</v>
      </c>
      <c r="C40" s="3">
        <f>'finished water daily demand'!D40</f>
        <v>27.890999999999998</v>
      </c>
      <c r="D40">
        <f t="shared" si="0"/>
        <v>36561</v>
      </c>
    </row>
    <row r="41" spans="1:4" x14ac:dyDescent="0.2">
      <c r="A41">
        <f t="shared" si="1"/>
        <v>2000</v>
      </c>
      <c r="B41" s="1059">
        <v>36562</v>
      </c>
      <c r="C41" s="3">
        <f>'finished water daily demand'!D41</f>
        <v>27.186</v>
      </c>
      <c r="D41">
        <f t="shared" si="0"/>
        <v>36562</v>
      </c>
    </row>
    <row r="42" spans="1:4" x14ac:dyDescent="0.2">
      <c r="A42">
        <f t="shared" si="1"/>
        <v>2000</v>
      </c>
      <c r="B42" s="1059">
        <v>36563</v>
      </c>
      <c r="C42" s="3">
        <f>'finished water daily demand'!D42</f>
        <v>25.875999999999998</v>
      </c>
      <c r="D42">
        <f t="shared" si="0"/>
        <v>36563</v>
      </c>
    </row>
    <row r="43" spans="1:4" x14ac:dyDescent="0.2">
      <c r="A43">
        <f t="shared" si="1"/>
        <v>2000</v>
      </c>
      <c r="B43" s="1059">
        <v>36564</v>
      </c>
      <c r="C43" s="3">
        <f>'finished water daily demand'!D43</f>
        <v>26.635000000000002</v>
      </c>
      <c r="D43">
        <f t="shared" si="0"/>
        <v>36564</v>
      </c>
    </row>
    <row r="44" spans="1:4" x14ac:dyDescent="0.2">
      <c r="A44">
        <f t="shared" si="1"/>
        <v>2000</v>
      </c>
      <c r="B44" s="1059">
        <v>36565</v>
      </c>
      <c r="C44" s="3">
        <f>'finished water daily demand'!D44</f>
        <v>29.422999999999998</v>
      </c>
      <c r="D44">
        <f t="shared" si="0"/>
        <v>36565</v>
      </c>
    </row>
    <row r="45" spans="1:4" x14ac:dyDescent="0.2">
      <c r="A45">
        <f t="shared" si="1"/>
        <v>2000</v>
      </c>
      <c r="B45" s="1059">
        <v>36566</v>
      </c>
      <c r="C45" s="3">
        <f>'finished water daily demand'!D45</f>
        <v>29.646000000000001</v>
      </c>
      <c r="D45">
        <f t="shared" si="0"/>
        <v>36566</v>
      </c>
    </row>
    <row r="46" spans="1:4" x14ac:dyDescent="0.2">
      <c r="A46">
        <f t="shared" si="1"/>
        <v>2000</v>
      </c>
      <c r="B46" s="1059">
        <v>36567</v>
      </c>
      <c r="C46" s="3">
        <f>'finished water daily demand'!D46</f>
        <v>28.615000000000002</v>
      </c>
      <c r="D46">
        <f t="shared" si="0"/>
        <v>36567</v>
      </c>
    </row>
    <row r="47" spans="1:4" x14ac:dyDescent="0.2">
      <c r="A47">
        <f t="shared" si="1"/>
        <v>2000</v>
      </c>
      <c r="B47" s="1059">
        <v>36568</v>
      </c>
      <c r="C47" s="3">
        <f>'finished water daily demand'!D47</f>
        <v>26.330000000000002</v>
      </c>
      <c r="D47">
        <f t="shared" si="0"/>
        <v>36568</v>
      </c>
    </row>
    <row r="48" spans="1:4" x14ac:dyDescent="0.2">
      <c r="A48">
        <f t="shared" si="1"/>
        <v>2000</v>
      </c>
      <c r="B48" s="1059">
        <v>36569</v>
      </c>
      <c r="C48" s="3">
        <f>'finished water daily demand'!D48</f>
        <v>25.875</v>
      </c>
      <c r="D48">
        <f t="shared" si="0"/>
        <v>36569</v>
      </c>
    </row>
    <row r="49" spans="1:4" x14ac:dyDescent="0.2">
      <c r="A49">
        <f t="shared" si="1"/>
        <v>2000</v>
      </c>
      <c r="B49" s="1059">
        <v>36570</v>
      </c>
      <c r="C49" s="3">
        <f>'finished water daily demand'!D49</f>
        <v>28.561000000000003</v>
      </c>
      <c r="D49">
        <f t="shared" si="0"/>
        <v>36570</v>
      </c>
    </row>
    <row r="50" spans="1:4" x14ac:dyDescent="0.2">
      <c r="A50">
        <f t="shared" si="1"/>
        <v>2000</v>
      </c>
      <c r="B50" s="1059">
        <v>36571</v>
      </c>
      <c r="C50" s="3">
        <f>'finished water daily demand'!D50</f>
        <v>28.515000000000001</v>
      </c>
      <c r="D50">
        <f t="shared" si="0"/>
        <v>36571</v>
      </c>
    </row>
    <row r="51" spans="1:4" x14ac:dyDescent="0.2">
      <c r="A51">
        <f t="shared" si="1"/>
        <v>2000</v>
      </c>
      <c r="B51" s="1059">
        <v>36572</v>
      </c>
      <c r="C51" s="3">
        <f>'finished water daily demand'!D51</f>
        <v>27.992999999999995</v>
      </c>
      <c r="D51">
        <f t="shared" si="0"/>
        <v>36572</v>
      </c>
    </row>
    <row r="52" spans="1:4" x14ac:dyDescent="0.2">
      <c r="A52">
        <f t="shared" si="1"/>
        <v>2000</v>
      </c>
      <c r="B52" s="1059">
        <v>36573</v>
      </c>
      <c r="C52" s="3">
        <f>'finished water daily demand'!D52</f>
        <v>28.677000000000003</v>
      </c>
      <c r="D52">
        <f t="shared" si="0"/>
        <v>36573</v>
      </c>
    </row>
    <row r="53" spans="1:4" x14ac:dyDescent="0.2">
      <c r="A53">
        <f t="shared" si="1"/>
        <v>2000</v>
      </c>
      <c r="B53" s="1059">
        <v>36574</v>
      </c>
      <c r="C53" s="3">
        <f>'finished water daily demand'!D53</f>
        <v>27.667000000000002</v>
      </c>
      <c r="D53">
        <f t="shared" si="0"/>
        <v>36574</v>
      </c>
    </row>
    <row r="54" spans="1:4" x14ac:dyDescent="0.2">
      <c r="A54">
        <f t="shared" si="1"/>
        <v>2000</v>
      </c>
      <c r="B54" s="1059">
        <v>36575</v>
      </c>
      <c r="C54" s="3">
        <f>'finished water daily demand'!D54</f>
        <v>27.638000000000002</v>
      </c>
      <c r="D54">
        <f t="shared" si="0"/>
        <v>36575</v>
      </c>
    </row>
    <row r="55" spans="1:4" x14ac:dyDescent="0.2">
      <c r="A55">
        <f t="shared" si="1"/>
        <v>2000</v>
      </c>
      <c r="B55" s="1059">
        <v>36576</v>
      </c>
      <c r="C55" s="3">
        <f>'finished water daily demand'!D55</f>
        <v>27.589000000000002</v>
      </c>
      <c r="D55">
        <f t="shared" si="0"/>
        <v>36576</v>
      </c>
    </row>
    <row r="56" spans="1:4" x14ac:dyDescent="0.2">
      <c r="A56">
        <f t="shared" si="1"/>
        <v>2000</v>
      </c>
      <c r="B56" s="1059">
        <v>36577</v>
      </c>
      <c r="C56" s="3">
        <f>'finished water daily demand'!D56</f>
        <v>27.204000000000001</v>
      </c>
      <c r="D56">
        <f t="shared" si="0"/>
        <v>36577</v>
      </c>
    </row>
    <row r="57" spans="1:4" x14ac:dyDescent="0.2">
      <c r="A57">
        <f t="shared" si="1"/>
        <v>2000</v>
      </c>
      <c r="B57" s="1059">
        <v>36578</v>
      </c>
      <c r="C57" s="3">
        <f>'finished water daily demand'!D57</f>
        <v>28.413999999999998</v>
      </c>
      <c r="D57">
        <f t="shared" si="0"/>
        <v>36578</v>
      </c>
    </row>
    <row r="58" spans="1:4" x14ac:dyDescent="0.2">
      <c r="A58">
        <f t="shared" si="1"/>
        <v>2000</v>
      </c>
      <c r="B58" s="1059">
        <v>36579</v>
      </c>
      <c r="C58" s="3">
        <f>'finished water daily demand'!D58</f>
        <v>29.070000000000004</v>
      </c>
      <c r="D58">
        <f t="shared" si="0"/>
        <v>36579</v>
      </c>
    </row>
    <row r="59" spans="1:4" x14ac:dyDescent="0.2">
      <c r="A59">
        <f t="shared" si="1"/>
        <v>2000</v>
      </c>
      <c r="B59" s="1059">
        <v>36580</v>
      </c>
      <c r="C59" s="3">
        <f>'finished water daily demand'!D59</f>
        <v>28.249999999999996</v>
      </c>
      <c r="D59">
        <f t="shared" si="0"/>
        <v>36580</v>
      </c>
    </row>
    <row r="60" spans="1:4" x14ac:dyDescent="0.2">
      <c r="A60">
        <f t="shared" si="1"/>
        <v>2000</v>
      </c>
      <c r="B60" s="1059">
        <v>36581</v>
      </c>
      <c r="C60" s="3">
        <f>'finished water daily demand'!D60</f>
        <v>29.193999999999996</v>
      </c>
      <c r="D60">
        <f t="shared" si="0"/>
        <v>36581</v>
      </c>
    </row>
    <row r="61" spans="1:4" x14ac:dyDescent="0.2">
      <c r="A61">
        <f t="shared" si="1"/>
        <v>2000</v>
      </c>
      <c r="B61" s="1059">
        <v>36582</v>
      </c>
      <c r="C61" s="3">
        <f>'finished water daily demand'!D61</f>
        <v>29.774999999999995</v>
      </c>
      <c r="D61">
        <f t="shared" si="0"/>
        <v>36582</v>
      </c>
    </row>
    <row r="62" spans="1:4" x14ac:dyDescent="0.2">
      <c r="A62">
        <f t="shared" si="1"/>
        <v>2000</v>
      </c>
      <c r="B62" s="1059">
        <v>36583</v>
      </c>
      <c r="C62" s="3">
        <f>'finished water daily demand'!D62</f>
        <v>25.907</v>
      </c>
      <c r="D62">
        <f t="shared" si="0"/>
        <v>36583</v>
      </c>
    </row>
    <row r="63" spans="1:4" x14ac:dyDescent="0.2">
      <c r="A63">
        <f t="shared" si="1"/>
        <v>2000</v>
      </c>
      <c r="B63" s="1059">
        <v>36584</v>
      </c>
      <c r="C63" s="3">
        <f>'finished water daily demand'!D63</f>
        <v>26.306999999999999</v>
      </c>
      <c r="D63">
        <f t="shared" si="0"/>
        <v>36584</v>
      </c>
    </row>
    <row r="64" spans="1:4" x14ac:dyDescent="0.2">
      <c r="A64">
        <f t="shared" si="1"/>
        <v>2000</v>
      </c>
      <c r="B64" s="1059">
        <v>36586</v>
      </c>
      <c r="C64" s="3">
        <f>'finished water daily demand'!D64</f>
        <v>27.936000000000003</v>
      </c>
      <c r="D64">
        <f t="shared" si="0"/>
        <v>36586</v>
      </c>
    </row>
    <row r="65" spans="1:4" x14ac:dyDescent="0.2">
      <c r="A65">
        <f t="shared" si="1"/>
        <v>2000</v>
      </c>
      <c r="B65" s="1059">
        <v>36587</v>
      </c>
      <c r="C65" s="3">
        <f>'finished water daily demand'!D65</f>
        <v>26.978000000000002</v>
      </c>
      <c r="D65">
        <f t="shared" si="0"/>
        <v>36587</v>
      </c>
    </row>
    <row r="66" spans="1:4" x14ac:dyDescent="0.2">
      <c r="A66">
        <f t="shared" si="1"/>
        <v>2000</v>
      </c>
      <c r="B66" s="1059">
        <v>36588</v>
      </c>
      <c r="C66" s="3">
        <f>'finished water daily demand'!D66</f>
        <v>29.402000000000005</v>
      </c>
      <c r="D66">
        <f t="shared" si="0"/>
        <v>36588</v>
      </c>
    </row>
    <row r="67" spans="1:4" x14ac:dyDescent="0.2">
      <c r="A67">
        <f t="shared" si="1"/>
        <v>2000</v>
      </c>
      <c r="B67" s="1059">
        <v>36589</v>
      </c>
      <c r="C67" s="3">
        <f>'finished water daily demand'!D67</f>
        <v>31.124000000000002</v>
      </c>
      <c r="D67">
        <f t="shared" si="0"/>
        <v>36589</v>
      </c>
    </row>
    <row r="68" spans="1:4" x14ac:dyDescent="0.2">
      <c r="A68">
        <f t="shared" si="1"/>
        <v>2000</v>
      </c>
      <c r="B68" s="1059">
        <v>36590</v>
      </c>
      <c r="C68" s="3">
        <f>'finished water daily demand'!D68</f>
        <v>27.904</v>
      </c>
      <c r="D68">
        <f t="shared" si="0"/>
        <v>36590</v>
      </c>
    </row>
    <row r="69" spans="1:4" x14ac:dyDescent="0.2">
      <c r="A69">
        <f t="shared" si="1"/>
        <v>2000</v>
      </c>
      <c r="B69" s="1059">
        <v>36591</v>
      </c>
      <c r="C69" s="3">
        <f>'finished water daily demand'!D69</f>
        <v>29.597000000000001</v>
      </c>
      <c r="D69">
        <f t="shared" ref="D69:D132" si="4">VALUE(B69)</f>
        <v>36591</v>
      </c>
    </row>
    <row r="70" spans="1:4" x14ac:dyDescent="0.2">
      <c r="A70">
        <f t="shared" ref="A70:A133" si="5">YEAR(B70)</f>
        <v>2000</v>
      </c>
      <c r="B70" s="1059">
        <v>36592</v>
      </c>
      <c r="C70" s="3">
        <f>'finished water daily demand'!D70</f>
        <v>30.051000000000002</v>
      </c>
      <c r="D70">
        <f t="shared" si="4"/>
        <v>36592</v>
      </c>
    </row>
    <row r="71" spans="1:4" x14ac:dyDescent="0.2">
      <c r="A71">
        <f t="shared" si="5"/>
        <v>2000</v>
      </c>
      <c r="B71" s="1059">
        <v>36593</v>
      </c>
      <c r="C71" s="3">
        <f>'finished water daily demand'!D71</f>
        <v>30.252000000000002</v>
      </c>
      <c r="D71">
        <f t="shared" si="4"/>
        <v>36593</v>
      </c>
    </row>
    <row r="72" spans="1:4" x14ac:dyDescent="0.2">
      <c r="A72">
        <f t="shared" si="5"/>
        <v>2000</v>
      </c>
      <c r="B72" s="1059">
        <v>36594</v>
      </c>
      <c r="C72" s="3">
        <f>'finished water daily demand'!D72</f>
        <v>32.185000000000002</v>
      </c>
      <c r="D72">
        <f t="shared" si="4"/>
        <v>36594</v>
      </c>
    </row>
    <row r="73" spans="1:4" x14ac:dyDescent="0.2">
      <c r="A73">
        <f t="shared" si="5"/>
        <v>2000</v>
      </c>
      <c r="B73" s="1059">
        <v>36595</v>
      </c>
      <c r="C73" s="3">
        <f>'finished water daily demand'!D73</f>
        <v>30.590999999999998</v>
      </c>
      <c r="D73">
        <f t="shared" si="4"/>
        <v>36595</v>
      </c>
    </row>
    <row r="74" spans="1:4" x14ac:dyDescent="0.2">
      <c r="A74">
        <f t="shared" si="5"/>
        <v>2000</v>
      </c>
      <c r="B74" s="1059">
        <v>36596</v>
      </c>
      <c r="C74" s="3">
        <f>'finished water daily demand'!D74</f>
        <v>27.708000000000002</v>
      </c>
      <c r="D74">
        <f t="shared" si="4"/>
        <v>36596</v>
      </c>
    </row>
    <row r="75" spans="1:4" x14ac:dyDescent="0.2">
      <c r="A75">
        <f t="shared" si="5"/>
        <v>2000</v>
      </c>
      <c r="B75" s="1059">
        <v>36597</v>
      </c>
      <c r="C75" s="3">
        <f>'finished water daily demand'!D75</f>
        <v>25.795999999999999</v>
      </c>
      <c r="D75">
        <f t="shared" si="4"/>
        <v>36597</v>
      </c>
    </row>
    <row r="76" spans="1:4" x14ac:dyDescent="0.2">
      <c r="A76">
        <f t="shared" si="5"/>
        <v>2000</v>
      </c>
      <c r="B76" s="1059">
        <v>36598</v>
      </c>
      <c r="C76" s="3">
        <f>'finished water daily demand'!D76</f>
        <v>27.441000000000003</v>
      </c>
      <c r="D76">
        <f t="shared" si="4"/>
        <v>36598</v>
      </c>
    </row>
    <row r="77" spans="1:4" x14ac:dyDescent="0.2">
      <c r="A77">
        <f t="shared" si="5"/>
        <v>2000</v>
      </c>
      <c r="B77" s="1059">
        <v>36599</v>
      </c>
      <c r="C77" s="3">
        <f>'finished water daily demand'!D77</f>
        <v>28.578000000000003</v>
      </c>
      <c r="D77">
        <f t="shared" si="4"/>
        <v>36599</v>
      </c>
    </row>
    <row r="78" spans="1:4" x14ac:dyDescent="0.2">
      <c r="A78">
        <f t="shared" si="5"/>
        <v>2000</v>
      </c>
      <c r="B78" s="1059">
        <v>36600</v>
      </c>
      <c r="C78" s="3">
        <f>'finished water daily demand'!D78</f>
        <v>29.966000000000001</v>
      </c>
      <c r="D78">
        <f t="shared" si="4"/>
        <v>36600</v>
      </c>
    </row>
    <row r="79" spans="1:4" x14ac:dyDescent="0.2">
      <c r="A79">
        <f t="shared" si="5"/>
        <v>2000</v>
      </c>
      <c r="B79" s="1059">
        <v>36601</v>
      </c>
      <c r="C79" s="3">
        <f>'finished water daily demand'!D79</f>
        <v>27.181999999999999</v>
      </c>
      <c r="D79">
        <f t="shared" si="4"/>
        <v>36601</v>
      </c>
    </row>
    <row r="80" spans="1:4" x14ac:dyDescent="0.2">
      <c r="A80">
        <f t="shared" si="5"/>
        <v>2000</v>
      </c>
      <c r="B80" s="1059">
        <v>36602</v>
      </c>
      <c r="C80" s="3">
        <f>'finished water daily demand'!D80</f>
        <v>26.954000000000001</v>
      </c>
      <c r="D80">
        <f t="shared" si="4"/>
        <v>36602</v>
      </c>
    </row>
    <row r="81" spans="1:4" x14ac:dyDescent="0.2">
      <c r="A81">
        <f t="shared" si="5"/>
        <v>2000</v>
      </c>
      <c r="B81" s="1059">
        <v>36603</v>
      </c>
      <c r="C81" s="3">
        <f>'finished water daily demand'!D81</f>
        <v>26.080000000000002</v>
      </c>
      <c r="D81">
        <f t="shared" si="4"/>
        <v>36603</v>
      </c>
    </row>
    <row r="82" spans="1:4" x14ac:dyDescent="0.2">
      <c r="A82">
        <f t="shared" si="5"/>
        <v>2000</v>
      </c>
      <c r="B82" s="1059">
        <v>36604</v>
      </c>
      <c r="C82" s="3">
        <f>'finished water daily demand'!D82</f>
        <v>26.859000000000002</v>
      </c>
      <c r="D82">
        <f t="shared" si="4"/>
        <v>36604</v>
      </c>
    </row>
    <row r="83" spans="1:4" x14ac:dyDescent="0.2">
      <c r="A83">
        <f t="shared" si="5"/>
        <v>2000</v>
      </c>
      <c r="B83" s="1059">
        <v>36605</v>
      </c>
      <c r="C83" s="3">
        <f>'finished water daily demand'!D83</f>
        <v>27.628</v>
      </c>
      <c r="D83">
        <f t="shared" si="4"/>
        <v>36605</v>
      </c>
    </row>
    <row r="84" spans="1:4" x14ac:dyDescent="0.2">
      <c r="A84">
        <f t="shared" si="5"/>
        <v>2000</v>
      </c>
      <c r="B84" s="1059">
        <v>36606</v>
      </c>
      <c r="C84" s="3">
        <f>'finished water daily demand'!D84</f>
        <v>26.632000000000001</v>
      </c>
      <c r="D84">
        <f t="shared" si="4"/>
        <v>36606</v>
      </c>
    </row>
    <row r="85" spans="1:4" x14ac:dyDescent="0.2">
      <c r="A85">
        <f t="shared" si="5"/>
        <v>2000</v>
      </c>
      <c r="B85" s="1059">
        <v>36607</v>
      </c>
      <c r="C85" s="3">
        <f>'finished water daily demand'!D85</f>
        <v>27.983000000000001</v>
      </c>
      <c r="D85">
        <f t="shared" si="4"/>
        <v>36607</v>
      </c>
    </row>
    <row r="86" spans="1:4" x14ac:dyDescent="0.2">
      <c r="A86">
        <f t="shared" si="5"/>
        <v>2000</v>
      </c>
      <c r="B86" s="1059">
        <v>36608</v>
      </c>
      <c r="C86" s="3">
        <f>'finished water daily demand'!D86</f>
        <v>27.957999999999998</v>
      </c>
      <c r="D86">
        <f t="shared" si="4"/>
        <v>36608</v>
      </c>
    </row>
    <row r="87" spans="1:4" x14ac:dyDescent="0.2">
      <c r="A87">
        <f t="shared" si="5"/>
        <v>2000</v>
      </c>
      <c r="B87" s="1059">
        <v>36609</v>
      </c>
      <c r="C87" s="3">
        <f>'finished water daily demand'!D87</f>
        <v>29.091000000000001</v>
      </c>
      <c r="D87">
        <f t="shared" si="4"/>
        <v>36609</v>
      </c>
    </row>
    <row r="88" spans="1:4" x14ac:dyDescent="0.2">
      <c r="A88">
        <f t="shared" si="5"/>
        <v>2000</v>
      </c>
      <c r="B88" s="1059">
        <v>36610</v>
      </c>
      <c r="C88" s="3">
        <f>'finished water daily demand'!D88</f>
        <v>28.744</v>
      </c>
      <c r="D88">
        <f t="shared" si="4"/>
        <v>36610</v>
      </c>
    </row>
    <row r="89" spans="1:4" x14ac:dyDescent="0.2">
      <c r="A89">
        <f t="shared" si="5"/>
        <v>2000</v>
      </c>
      <c r="B89" s="1059">
        <v>36611</v>
      </c>
      <c r="C89" s="3">
        <f>'finished water daily demand'!D89</f>
        <v>27.806000000000001</v>
      </c>
      <c r="D89">
        <f t="shared" si="4"/>
        <v>36611</v>
      </c>
    </row>
    <row r="90" spans="1:4" x14ac:dyDescent="0.2">
      <c r="A90">
        <f t="shared" si="5"/>
        <v>2000</v>
      </c>
      <c r="B90" s="1059">
        <v>36612</v>
      </c>
      <c r="C90" s="3">
        <f>'finished water daily demand'!D90</f>
        <v>27.612000000000002</v>
      </c>
      <c r="D90">
        <f t="shared" si="4"/>
        <v>36612</v>
      </c>
    </row>
    <row r="91" spans="1:4" x14ac:dyDescent="0.2">
      <c r="A91">
        <f t="shared" si="5"/>
        <v>2000</v>
      </c>
      <c r="B91" s="1059">
        <v>36613</v>
      </c>
      <c r="C91" s="3">
        <f>'finished water daily demand'!D91</f>
        <v>29.489000000000001</v>
      </c>
      <c r="D91">
        <f t="shared" si="4"/>
        <v>36613</v>
      </c>
    </row>
    <row r="92" spans="1:4" x14ac:dyDescent="0.2">
      <c r="A92">
        <f t="shared" si="5"/>
        <v>2000</v>
      </c>
      <c r="B92" s="1059">
        <v>36614</v>
      </c>
      <c r="C92" s="3">
        <f>'finished water daily demand'!D92</f>
        <v>30.671999999999997</v>
      </c>
      <c r="D92">
        <f t="shared" si="4"/>
        <v>36614</v>
      </c>
    </row>
    <row r="93" spans="1:4" x14ac:dyDescent="0.2">
      <c r="A93">
        <f t="shared" si="5"/>
        <v>2000</v>
      </c>
      <c r="B93" s="1059">
        <v>36615</v>
      </c>
      <c r="C93" s="3">
        <f>'finished water daily demand'!D93</f>
        <v>28.835000000000004</v>
      </c>
      <c r="D93">
        <f t="shared" si="4"/>
        <v>36615</v>
      </c>
    </row>
    <row r="94" spans="1:4" x14ac:dyDescent="0.2">
      <c r="A94">
        <f t="shared" si="5"/>
        <v>2000</v>
      </c>
      <c r="B94" s="1059">
        <v>36616</v>
      </c>
      <c r="C94" s="3">
        <f>'finished water daily demand'!D94</f>
        <v>29.717999999999996</v>
      </c>
      <c r="D94">
        <f t="shared" si="4"/>
        <v>36616</v>
      </c>
    </row>
    <row r="95" spans="1:4" x14ac:dyDescent="0.2">
      <c r="A95">
        <f t="shared" si="5"/>
        <v>2000</v>
      </c>
      <c r="B95" s="1059">
        <v>36617</v>
      </c>
      <c r="C95" s="3">
        <f>'finished water daily demand'!D95</f>
        <v>28.951000000000001</v>
      </c>
      <c r="D95">
        <f t="shared" si="4"/>
        <v>36617</v>
      </c>
    </row>
    <row r="96" spans="1:4" x14ac:dyDescent="0.2">
      <c r="A96">
        <f t="shared" si="5"/>
        <v>2000</v>
      </c>
      <c r="B96" s="1059">
        <v>36618</v>
      </c>
      <c r="C96" s="3">
        <f>'finished water daily demand'!D96</f>
        <v>26.17</v>
      </c>
      <c r="D96">
        <f t="shared" si="4"/>
        <v>36618</v>
      </c>
    </row>
    <row r="97" spans="1:4" x14ac:dyDescent="0.2">
      <c r="A97">
        <f t="shared" si="5"/>
        <v>2000</v>
      </c>
      <c r="B97" s="1059">
        <v>36619</v>
      </c>
      <c r="C97" s="3">
        <f>'finished water daily demand'!D97</f>
        <v>28.276</v>
      </c>
      <c r="D97">
        <f t="shared" si="4"/>
        <v>36619</v>
      </c>
    </row>
    <row r="98" spans="1:4" x14ac:dyDescent="0.2">
      <c r="A98">
        <f t="shared" si="5"/>
        <v>2000</v>
      </c>
      <c r="B98" s="1059">
        <v>36620</v>
      </c>
      <c r="C98" s="3">
        <f>'finished water daily demand'!D98</f>
        <v>29.447999999999997</v>
      </c>
      <c r="D98">
        <f t="shared" si="4"/>
        <v>36620</v>
      </c>
    </row>
    <row r="99" spans="1:4" x14ac:dyDescent="0.2">
      <c r="A99">
        <f t="shared" si="5"/>
        <v>2000</v>
      </c>
      <c r="B99" s="1059">
        <v>36621</v>
      </c>
      <c r="C99" s="3">
        <f>'finished water daily demand'!D99</f>
        <v>27.738</v>
      </c>
      <c r="D99">
        <f t="shared" si="4"/>
        <v>36621</v>
      </c>
    </row>
    <row r="100" spans="1:4" x14ac:dyDescent="0.2">
      <c r="A100">
        <f t="shared" si="5"/>
        <v>2000</v>
      </c>
      <c r="B100" s="1059">
        <v>36622</v>
      </c>
      <c r="C100" s="3">
        <f>'finished water daily demand'!D100</f>
        <v>26.678999999999998</v>
      </c>
      <c r="D100">
        <f t="shared" si="4"/>
        <v>36622</v>
      </c>
    </row>
    <row r="101" spans="1:4" x14ac:dyDescent="0.2">
      <c r="A101">
        <f t="shared" si="5"/>
        <v>2000</v>
      </c>
      <c r="B101" s="1059">
        <v>36623</v>
      </c>
      <c r="C101" s="3">
        <f>'finished water daily demand'!D101</f>
        <v>30.681000000000001</v>
      </c>
      <c r="D101">
        <f t="shared" si="4"/>
        <v>36623</v>
      </c>
    </row>
    <row r="102" spans="1:4" x14ac:dyDescent="0.2">
      <c r="A102">
        <f t="shared" si="5"/>
        <v>2000</v>
      </c>
      <c r="B102" s="1059">
        <v>36624</v>
      </c>
      <c r="C102" s="3">
        <f>'finished water daily demand'!D102</f>
        <v>26.77</v>
      </c>
      <c r="D102">
        <f t="shared" si="4"/>
        <v>36624</v>
      </c>
    </row>
    <row r="103" spans="1:4" x14ac:dyDescent="0.2">
      <c r="A103">
        <f t="shared" si="5"/>
        <v>2000</v>
      </c>
      <c r="B103" s="1059">
        <v>36625</v>
      </c>
      <c r="C103" s="3">
        <f>'finished water daily demand'!D103</f>
        <v>23.378999999999998</v>
      </c>
      <c r="D103">
        <f t="shared" si="4"/>
        <v>36625</v>
      </c>
    </row>
    <row r="104" spans="1:4" x14ac:dyDescent="0.2">
      <c r="A104">
        <f t="shared" si="5"/>
        <v>2000</v>
      </c>
      <c r="B104" s="1059">
        <v>36626</v>
      </c>
      <c r="C104" s="3">
        <f>'finished water daily demand'!D104</f>
        <v>26.405000000000001</v>
      </c>
      <c r="D104">
        <f t="shared" si="4"/>
        <v>36626</v>
      </c>
    </row>
    <row r="105" spans="1:4" x14ac:dyDescent="0.2">
      <c r="A105">
        <f t="shared" si="5"/>
        <v>2000</v>
      </c>
      <c r="B105" s="1059">
        <v>36627</v>
      </c>
      <c r="C105" s="3">
        <f>'finished water daily demand'!D105</f>
        <v>29.485000000000003</v>
      </c>
      <c r="D105">
        <f t="shared" si="4"/>
        <v>36627</v>
      </c>
    </row>
    <row r="106" spans="1:4" x14ac:dyDescent="0.2">
      <c r="A106">
        <f t="shared" si="5"/>
        <v>2000</v>
      </c>
      <c r="B106" s="1059">
        <v>36628</v>
      </c>
      <c r="C106" s="3">
        <f>'finished water daily demand'!D106</f>
        <v>27.578000000000003</v>
      </c>
      <c r="D106">
        <f t="shared" si="4"/>
        <v>36628</v>
      </c>
    </row>
    <row r="107" spans="1:4" x14ac:dyDescent="0.2">
      <c r="A107">
        <f t="shared" si="5"/>
        <v>2000</v>
      </c>
      <c r="B107" s="1059">
        <v>36629</v>
      </c>
      <c r="C107" s="3">
        <f>'finished water daily demand'!D107</f>
        <v>25.035999999999998</v>
      </c>
      <c r="D107">
        <f t="shared" si="4"/>
        <v>36629</v>
      </c>
    </row>
    <row r="108" spans="1:4" x14ac:dyDescent="0.2">
      <c r="A108">
        <f t="shared" si="5"/>
        <v>2000</v>
      </c>
      <c r="B108" s="1059">
        <v>36630</v>
      </c>
      <c r="C108" s="3">
        <f>'finished water daily demand'!D108</f>
        <v>27.595000000000002</v>
      </c>
      <c r="D108">
        <f t="shared" si="4"/>
        <v>36630</v>
      </c>
    </row>
    <row r="109" spans="1:4" x14ac:dyDescent="0.2">
      <c r="A109">
        <f t="shared" si="5"/>
        <v>2000</v>
      </c>
      <c r="B109" s="1059">
        <v>36631</v>
      </c>
      <c r="C109" s="3">
        <f>'finished water daily demand'!D109</f>
        <v>25.033000000000001</v>
      </c>
      <c r="D109">
        <f t="shared" si="4"/>
        <v>36631</v>
      </c>
    </row>
    <row r="110" spans="1:4" x14ac:dyDescent="0.2">
      <c r="A110">
        <f t="shared" si="5"/>
        <v>2000</v>
      </c>
      <c r="B110" s="1059">
        <v>36632</v>
      </c>
      <c r="C110" s="3">
        <f>'finished water daily demand'!D110</f>
        <v>22.813000000000002</v>
      </c>
      <c r="D110">
        <f t="shared" si="4"/>
        <v>36632</v>
      </c>
    </row>
    <row r="111" spans="1:4" x14ac:dyDescent="0.2">
      <c r="A111">
        <f t="shared" si="5"/>
        <v>2000</v>
      </c>
      <c r="B111" s="1059">
        <v>36633</v>
      </c>
      <c r="C111" s="3">
        <f>'finished water daily demand'!D111</f>
        <v>29.031000000000002</v>
      </c>
      <c r="D111">
        <f t="shared" si="4"/>
        <v>36633</v>
      </c>
    </row>
    <row r="112" spans="1:4" x14ac:dyDescent="0.2">
      <c r="A112">
        <f t="shared" si="5"/>
        <v>2000</v>
      </c>
      <c r="B112" s="1059">
        <v>36634</v>
      </c>
      <c r="C112" s="3">
        <f>'finished water daily demand'!D112</f>
        <v>24.036999999999999</v>
      </c>
      <c r="D112">
        <f t="shared" si="4"/>
        <v>36634</v>
      </c>
    </row>
    <row r="113" spans="1:4" x14ac:dyDescent="0.2">
      <c r="A113">
        <f t="shared" si="5"/>
        <v>2000</v>
      </c>
      <c r="B113" s="1059">
        <v>36635</v>
      </c>
      <c r="C113" s="3">
        <f>'finished water daily demand'!D113</f>
        <v>27.678999999999998</v>
      </c>
      <c r="D113">
        <f t="shared" si="4"/>
        <v>36635</v>
      </c>
    </row>
    <row r="114" spans="1:4" x14ac:dyDescent="0.2">
      <c r="A114">
        <f t="shared" si="5"/>
        <v>2000</v>
      </c>
      <c r="B114" s="1059">
        <v>36636</v>
      </c>
      <c r="C114" s="3">
        <f>'finished water daily demand'!D114</f>
        <v>25.867000000000001</v>
      </c>
      <c r="D114">
        <f t="shared" si="4"/>
        <v>36636</v>
      </c>
    </row>
    <row r="115" spans="1:4" x14ac:dyDescent="0.2">
      <c r="A115">
        <f t="shared" si="5"/>
        <v>2000</v>
      </c>
      <c r="B115" s="1059">
        <v>36637</v>
      </c>
      <c r="C115" s="3">
        <f>'finished water daily demand'!D115</f>
        <v>25.923999999999999</v>
      </c>
      <c r="D115">
        <f t="shared" si="4"/>
        <v>36637</v>
      </c>
    </row>
    <row r="116" spans="1:4" x14ac:dyDescent="0.2">
      <c r="A116">
        <f t="shared" si="5"/>
        <v>2000</v>
      </c>
      <c r="B116" s="1059">
        <v>36638</v>
      </c>
      <c r="C116" s="3">
        <f>'finished water daily demand'!D116</f>
        <v>23.949000000000005</v>
      </c>
      <c r="D116">
        <f t="shared" si="4"/>
        <v>36638</v>
      </c>
    </row>
    <row r="117" spans="1:4" x14ac:dyDescent="0.2">
      <c r="A117">
        <f t="shared" si="5"/>
        <v>2000</v>
      </c>
      <c r="B117" s="1059">
        <v>36639</v>
      </c>
      <c r="C117" s="3">
        <f>'finished water daily demand'!D117</f>
        <v>23.010999999999999</v>
      </c>
      <c r="D117">
        <f t="shared" si="4"/>
        <v>36639</v>
      </c>
    </row>
    <row r="118" spans="1:4" x14ac:dyDescent="0.2">
      <c r="A118">
        <f t="shared" si="5"/>
        <v>2000</v>
      </c>
      <c r="B118" s="1059">
        <v>36640</v>
      </c>
      <c r="C118" s="3">
        <f>'finished water daily demand'!D118</f>
        <v>27.554000000000002</v>
      </c>
      <c r="D118">
        <f t="shared" si="4"/>
        <v>36640</v>
      </c>
    </row>
    <row r="119" spans="1:4" x14ac:dyDescent="0.2">
      <c r="A119">
        <f t="shared" si="5"/>
        <v>2000</v>
      </c>
      <c r="B119" s="1059">
        <v>36641</v>
      </c>
      <c r="C119" s="3">
        <f>'finished water daily demand'!D119</f>
        <v>25.466999999999999</v>
      </c>
      <c r="D119">
        <f t="shared" si="4"/>
        <v>36641</v>
      </c>
    </row>
    <row r="120" spans="1:4" x14ac:dyDescent="0.2">
      <c r="A120">
        <f t="shared" si="5"/>
        <v>2000</v>
      </c>
      <c r="B120" s="1059">
        <v>36642</v>
      </c>
      <c r="C120" s="3">
        <f>'finished water daily demand'!D120</f>
        <v>27.397000000000002</v>
      </c>
      <c r="D120">
        <f t="shared" si="4"/>
        <v>36642</v>
      </c>
    </row>
    <row r="121" spans="1:4" x14ac:dyDescent="0.2">
      <c r="A121">
        <f t="shared" si="5"/>
        <v>2000</v>
      </c>
      <c r="B121" s="1059">
        <v>36643</v>
      </c>
      <c r="C121" s="3">
        <f>'finished water daily demand'!D121</f>
        <v>27.455000000000002</v>
      </c>
      <c r="D121">
        <f t="shared" si="4"/>
        <v>36643</v>
      </c>
    </row>
    <row r="122" spans="1:4" x14ac:dyDescent="0.2">
      <c r="A122">
        <f t="shared" si="5"/>
        <v>2000</v>
      </c>
      <c r="B122" s="1059">
        <v>36644</v>
      </c>
      <c r="C122" s="3">
        <f>'finished water daily demand'!D122</f>
        <v>26.249000000000002</v>
      </c>
      <c r="D122">
        <f t="shared" si="4"/>
        <v>36644</v>
      </c>
    </row>
    <row r="123" spans="1:4" x14ac:dyDescent="0.2">
      <c r="A123">
        <f t="shared" si="5"/>
        <v>2000</v>
      </c>
      <c r="B123" s="1059">
        <v>36645</v>
      </c>
      <c r="C123" s="3">
        <f>'finished water daily demand'!D123</f>
        <v>25.778999999999996</v>
      </c>
      <c r="D123">
        <f t="shared" si="4"/>
        <v>36645</v>
      </c>
    </row>
    <row r="124" spans="1:4" x14ac:dyDescent="0.2">
      <c r="A124">
        <f t="shared" si="5"/>
        <v>2000</v>
      </c>
      <c r="B124" s="1059">
        <v>36646</v>
      </c>
      <c r="C124" s="3">
        <f>'finished water daily demand'!D124</f>
        <v>26.630499999999998</v>
      </c>
      <c r="D124">
        <f t="shared" si="4"/>
        <v>36646</v>
      </c>
    </row>
    <row r="125" spans="1:4" x14ac:dyDescent="0.2">
      <c r="A125">
        <f t="shared" si="5"/>
        <v>2000</v>
      </c>
      <c r="B125" s="1059">
        <v>36647</v>
      </c>
      <c r="C125" s="3">
        <f>'finished water daily demand'!D125</f>
        <v>27.481999999999999</v>
      </c>
      <c r="D125">
        <f t="shared" si="4"/>
        <v>36647</v>
      </c>
    </row>
    <row r="126" spans="1:4" x14ac:dyDescent="0.2">
      <c r="A126">
        <f t="shared" si="5"/>
        <v>2000</v>
      </c>
      <c r="B126" s="1059">
        <v>36648</v>
      </c>
      <c r="C126" s="3">
        <f>'finished water daily demand'!D126</f>
        <v>28.028000000000002</v>
      </c>
      <c r="D126">
        <f t="shared" si="4"/>
        <v>36648</v>
      </c>
    </row>
    <row r="127" spans="1:4" x14ac:dyDescent="0.2">
      <c r="A127">
        <f t="shared" si="5"/>
        <v>2000</v>
      </c>
      <c r="B127" s="1059">
        <v>36649</v>
      </c>
      <c r="C127" s="3">
        <f>'finished water daily demand'!D127</f>
        <v>28.433</v>
      </c>
      <c r="D127">
        <f t="shared" si="4"/>
        <v>36649</v>
      </c>
    </row>
    <row r="128" spans="1:4" x14ac:dyDescent="0.2">
      <c r="A128">
        <f t="shared" si="5"/>
        <v>2000</v>
      </c>
      <c r="B128" s="1059">
        <v>36650</v>
      </c>
      <c r="C128" s="3">
        <f>'finished water daily demand'!D128</f>
        <v>29.715999999999994</v>
      </c>
      <c r="D128">
        <f t="shared" si="4"/>
        <v>36650</v>
      </c>
    </row>
    <row r="129" spans="1:4" x14ac:dyDescent="0.2">
      <c r="A129">
        <f t="shared" si="5"/>
        <v>2000</v>
      </c>
      <c r="B129" s="1059">
        <v>36651</v>
      </c>
      <c r="C129" s="3">
        <f>'finished water daily demand'!D129</f>
        <v>30.03</v>
      </c>
      <c r="D129">
        <f t="shared" si="4"/>
        <v>36651</v>
      </c>
    </row>
    <row r="130" spans="1:4" x14ac:dyDescent="0.2">
      <c r="A130">
        <f t="shared" si="5"/>
        <v>2000</v>
      </c>
      <c r="B130" s="1059">
        <v>36652</v>
      </c>
      <c r="C130" s="3">
        <f>'finished water daily demand'!D130</f>
        <v>30.595000000000002</v>
      </c>
      <c r="D130">
        <f t="shared" si="4"/>
        <v>36652</v>
      </c>
    </row>
    <row r="131" spans="1:4" x14ac:dyDescent="0.2">
      <c r="A131">
        <f t="shared" si="5"/>
        <v>2000</v>
      </c>
      <c r="B131" s="1059">
        <v>36653</v>
      </c>
      <c r="C131" s="3">
        <f>'finished water daily demand'!D131</f>
        <v>28.45</v>
      </c>
      <c r="D131">
        <f t="shared" si="4"/>
        <v>36653</v>
      </c>
    </row>
    <row r="132" spans="1:4" x14ac:dyDescent="0.2">
      <c r="A132">
        <f t="shared" si="5"/>
        <v>2000</v>
      </c>
      <c r="B132" s="1059">
        <v>36654</v>
      </c>
      <c r="C132" s="3">
        <f>'finished water daily demand'!D132</f>
        <v>30.812999999999999</v>
      </c>
      <c r="D132">
        <f t="shared" si="4"/>
        <v>36654</v>
      </c>
    </row>
    <row r="133" spans="1:4" x14ac:dyDescent="0.2">
      <c r="A133">
        <f t="shared" si="5"/>
        <v>2000</v>
      </c>
      <c r="B133" s="1059">
        <v>36655</v>
      </c>
      <c r="C133" s="3">
        <f>'finished water daily demand'!D133</f>
        <v>33.811</v>
      </c>
      <c r="D133">
        <f t="shared" ref="D133:D196" si="6">VALUE(B133)</f>
        <v>36655</v>
      </c>
    </row>
    <row r="134" spans="1:4" x14ac:dyDescent="0.2">
      <c r="A134">
        <f t="shared" ref="A134:A197" si="7">YEAR(B134)</f>
        <v>2000</v>
      </c>
      <c r="B134" s="1059">
        <v>36656</v>
      </c>
      <c r="C134" s="3">
        <f>'finished water daily demand'!D134</f>
        <v>36.489999999999995</v>
      </c>
      <c r="D134">
        <f t="shared" si="6"/>
        <v>36656</v>
      </c>
    </row>
    <row r="135" spans="1:4" x14ac:dyDescent="0.2">
      <c r="A135">
        <f t="shared" si="7"/>
        <v>2000</v>
      </c>
      <c r="B135" s="1059">
        <v>36657</v>
      </c>
      <c r="C135" s="3">
        <f>'finished water daily demand'!D135</f>
        <v>33.148000000000003</v>
      </c>
      <c r="D135">
        <f t="shared" si="6"/>
        <v>36657</v>
      </c>
    </row>
    <row r="136" spans="1:4" x14ac:dyDescent="0.2">
      <c r="A136">
        <f t="shared" si="7"/>
        <v>2000</v>
      </c>
      <c r="B136" s="1059">
        <v>36658</v>
      </c>
      <c r="C136" s="3">
        <f>'finished water daily demand'!D136</f>
        <v>36.251000000000005</v>
      </c>
      <c r="D136">
        <f t="shared" si="6"/>
        <v>36658</v>
      </c>
    </row>
    <row r="137" spans="1:4" x14ac:dyDescent="0.2">
      <c r="A137">
        <f t="shared" si="7"/>
        <v>2000</v>
      </c>
      <c r="B137" s="1059">
        <v>36659</v>
      </c>
      <c r="C137" s="3">
        <f>'finished water daily demand'!D137</f>
        <v>34.466999999999999</v>
      </c>
      <c r="D137">
        <f t="shared" si="6"/>
        <v>36659</v>
      </c>
    </row>
    <row r="138" spans="1:4" x14ac:dyDescent="0.2">
      <c r="A138">
        <f t="shared" si="7"/>
        <v>2000</v>
      </c>
      <c r="B138" s="1059">
        <v>36660</v>
      </c>
      <c r="C138" s="3">
        <f>'finished water daily demand'!D138</f>
        <v>32.36</v>
      </c>
      <c r="D138">
        <f t="shared" si="6"/>
        <v>36660</v>
      </c>
    </row>
    <row r="139" spans="1:4" x14ac:dyDescent="0.2">
      <c r="A139">
        <f t="shared" si="7"/>
        <v>2000</v>
      </c>
      <c r="B139" s="1059">
        <v>36661</v>
      </c>
      <c r="C139" s="3">
        <f>'finished water daily demand'!D139</f>
        <v>34.295000000000002</v>
      </c>
      <c r="D139">
        <f t="shared" si="6"/>
        <v>36661</v>
      </c>
    </row>
    <row r="140" spans="1:4" x14ac:dyDescent="0.2">
      <c r="A140">
        <f t="shared" si="7"/>
        <v>2000</v>
      </c>
      <c r="B140" s="1059">
        <v>36662</v>
      </c>
      <c r="C140" s="3">
        <f>'finished water daily demand'!D140</f>
        <v>34.613999999999997</v>
      </c>
      <c r="D140">
        <f t="shared" si="6"/>
        <v>36662</v>
      </c>
    </row>
    <row r="141" spans="1:4" x14ac:dyDescent="0.2">
      <c r="A141">
        <f t="shared" si="7"/>
        <v>2000</v>
      </c>
      <c r="B141" s="1059">
        <v>36663</v>
      </c>
      <c r="C141" s="3">
        <f>'finished water daily demand'!D141</f>
        <v>34.148000000000003</v>
      </c>
      <c r="D141">
        <f t="shared" si="6"/>
        <v>36663</v>
      </c>
    </row>
    <row r="142" spans="1:4" x14ac:dyDescent="0.2">
      <c r="A142">
        <f t="shared" si="7"/>
        <v>2000</v>
      </c>
      <c r="B142" s="1059">
        <v>36664</v>
      </c>
      <c r="C142" s="3">
        <f>'finished water daily demand'!D142</f>
        <v>37.622</v>
      </c>
      <c r="D142">
        <f t="shared" si="6"/>
        <v>36664</v>
      </c>
    </row>
    <row r="143" spans="1:4" x14ac:dyDescent="0.2">
      <c r="A143">
        <f t="shared" si="7"/>
        <v>2000</v>
      </c>
      <c r="B143" s="1059">
        <v>36665</v>
      </c>
      <c r="C143" s="3">
        <f>'finished water daily demand'!D143</f>
        <v>38.825000000000003</v>
      </c>
      <c r="D143">
        <f t="shared" si="6"/>
        <v>36665</v>
      </c>
    </row>
    <row r="144" spans="1:4" x14ac:dyDescent="0.2">
      <c r="A144">
        <f t="shared" si="7"/>
        <v>2000</v>
      </c>
      <c r="B144" s="1059">
        <v>36666</v>
      </c>
      <c r="C144" s="3">
        <f>'finished water daily demand'!D144</f>
        <v>33.483000000000004</v>
      </c>
      <c r="D144">
        <f t="shared" si="6"/>
        <v>36666</v>
      </c>
    </row>
    <row r="145" spans="1:4" x14ac:dyDescent="0.2">
      <c r="A145">
        <f t="shared" si="7"/>
        <v>2000</v>
      </c>
      <c r="B145" s="1059">
        <v>36667</v>
      </c>
      <c r="C145" s="3">
        <f>'finished water daily demand'!D145</f>
        <v>29.047999999999995</v>
      </c>
      <c r="D145">
        <f t="shared" si="6"/>
        <v>36667</v>
      </c>
    </row>
    <row r="146" spans="1:4" x14ac:dyDescent="0.2">
      <c r="A146">
        <f t="shared" si="7"/>
        <v>2000</v>
      </c>
      <c r="B146" s="1059">
        <v>36668</v>
      </c>
      <c r="C146" s="3">
        <f>'finished water daily demand'!D146</f>
        <v>32.716000000000001</v>
      </c>
      <c r="D146">
        <f t="shared" si="6"/>
        <v>36668</v>
      </c>
    </row>
    <row r="147" spans="1:4" x14ac:dyDescent="0.2">
      <c r="A147">
        <f t="shared" si="7"/>
        <v>2000</v>
      </c>
      <c r="B147" s="1059">
        <v>36669</v>
      </c>
      <c r="C147" s="3">
        <f>'finished water daily demand'!D147</f>
        <v>32.042999999999999</v>
      </c>
      <c r="D147">
        <f t="shared" si="6"/>
        <v>36669</v>
      </c>
    </row>
    <row r="148" spans="1:4" x14ac:dyDescent="0.2">
      <c r="A148">
        <f t="shared" si="7"/>
        <v>2000</v>
      </c>
      <c r="B148" s="1059">
        <v>36670</v>
      </c>
      <c r="C148" s="3">
        <f>'finished water daily demand'!D148</f>
        <v>31.961999999999996</v>
      </c>
      <c r="D148">
        <f t="shared" si="6"/>
        <v>36670</v>
      </c>
    </row>
    <row r="149" spans="1:4" x14ac:dyDescent="0.2">
      <c r="A149">
        <f t="shared" si="7"/>
        <v>2000</v>
      </c>
      <c r="B149" s="1059">
        <v>36671</v>
      </c>
      <c r="C149" s="3">
        <f>'finished water daily demand'!D149</f>
        <v>31.859999999999992</v>
      </c>
      <c r="D149">
        <f t="shared" si="6"/>
        <v>36671</v>
      </c>
    </row>
    <row r="150" spans="1:4" x14ac:dyDescent="0.2">
      <c r="A150">
        <f t="shared" si="7"/>
        <v>2000</v>
      </c>
      <c r="B150" s="1059">
        <v>36672</v>
      </c>
      <c r="C150" s="3">
        <f>'finished water daily demand'!D150</f>
        <v>33.472999999999999</v>
      </c>
      <c r="D150">
        <f t="shared" si="6"/>
        <v>36672</v>
      </c>
    </row>
    <row r="151" spans="1:4" x14ac:dyDescent="0.2">
      <c r="A151">
        <f t="shared" si="7"/>
        <v>2000</v>
      </c>
      <c r="B151" s="1059">
        <v>36673</v>
      </c>
      <c r="C151" s="3">
        <f>'finished water daily demand'!D151</f>
        <v>29.847000000000001</v>
      </c>
      <c r="D151">
        <f t="shared" si="6"/>
        <v>36673</v>
      </c>
    </row>
    <row r="152" spans="1:4" x14ac:dyDescent="0.2">
      <c r="A152">
        <f t="shared" si="7"/>
        <v>2000</v>
      </c>
      <c r="B152" s="1059">
        <v>36674</v>
      </c>
      <c r="C152" s="3">
        <f>'finished water daily demand'!D152</f>
        <v>25.050999999999998</v>
      </c>
      <c r="D152">
        <f t="shared" si="6"/>
        <v>36674</v>
      </c>
    </row>
    <row r="153" spans="1:4" x14ac:dyDescent="0.2">
      <c r="A153">
        <f t="shared" si="7"/>
        <v>2000</v>
      </c>
      <c r="B153" s="1059">
        <v>36675</v>
      </c>
      <c r="C153" s="3">
        <f>'finished water daily demand'!D153</f>
        <v>26.344999999999999</v>
      </c>
      <c r="D153">
        <f t="shared" si="6"/>
        <v>36675</v>
      </c>
    </row>
    <row r="154" spans="1:4" x14ac:dyDescent="0.2">
      <c r="A154">
        <f t="shared" si="7"/>
        <v>2000</v>
      </c>
      <c r="B154" s="1059">
        <v>36676</v>
      </c>
      <c r="C154" s="3">
        <f>'finished water daily demand'!D154</f>
        <v>27.797000000000004</v>
      </c>
      <c r="D154">
        <f t="shared" si="6"/>
        <v>36676</v>
      </c>
    </row>
    <row r="155" spans="1:4" x14ac:dyDescent="0.2">
      <c r="A155">
        <f t="shared" si="7"/>
        <v>2000</v>
      </c>
      <c r="B155" s="1059">
        <v>36677</v>
      </c>
      <c r="C155" s="3">
        <f>'finished water daily demand'!D155</f>
        <v>30.233000000000001</v>
      </c>
      <c r="D155">
        <f t="shared" si="6"/>
        <v>36677</v>
      </c>
    </row>
    <row r="156" spans="1:4" x14ac:dyDescent="0.2">
      <c r="A156">
        <f t="shared" si="7"/>
        <v>2000</v>
      </c>
      <c r="B156" s="1059">
        <v>36678</v>
      </c>
      <c r="C156" s="3">
        <f>'finished water daily demand'!D156</f>
        <v>35.667999999999999</v>
      </c>
      <c r="D156">
        <f t="shared" si="6"/>
        <v>36678</v>
      </c>
    </row>
    <row r="157" spans="1:4" x14ac:dyDescent="0.2">
      <c r="A157">
        <f t="shared" si="7"/>
        <v>2000</v>
      </c>
      <c r="B157" s="1059">
        <v>36679</v>
      </c>
      <c r="C157" s="3">
        <f>'finished water daily demand'!D157</f>
        <v>33.278999999999996</v>
      </c>
      <c r="D157">
        <f t="shared" si="6"/>
        <v>36679</v>
      </c>
    </row>
    <row r="158" spans="1:4" x14ac:dyDescent="0.2">
      <c r="A158">
        <f t="shared" si="7"/>
        <v>2000</v>
      </c>
      <c r="B158" s="1059">
        <v>36680</v>
      </c>
      <c r="C158" s="3">
        <f>'finished water daily demand'!D158</f>
        <v>31.714999999999996</v>
      </c>
      <c r="D158">
        <f t="shared" si="6"/>
        <v>36680</v>
      </c>
    </row>
    <row r="159" spans="1:4" x14ac:dyDescent="0.2">
      <c r="A159">
        <f t="shared" si="7"/>
        <v>2000</v>
      </c>
      <c r="B159" s="1059">
        <v>36681</v>
      </c>
      <c r="C159" s="3">
        <f>'finished water daily demand'!D159</f>
        <v>26.104999999999997</v>
      </c>
      <c r="D159">
        <f t="shared" si="6"/>
        <v>36681</v>
      </c>
    </row>
    <row r="160" spans="1:4" x14ac:dyDescent="0.2">
      <c r="A160">
        <f t="shared" si="7"/>
        <v>2000</v>
      </c>
      <c r="B160" s="1059">
        <v>36682</v>
      </c>
      <c r="C160" s="3">
        <f>'finished water daily demand'!D160</f>
        <v>31.462</v>
      </c>
      <c r="D160">
        <f t="shared" si="6"/>
        <v>36682</v>
      </c>
    </row>
    <row r="161" spans="1:4" x14ac:dyDescent="0.2">
      <c r="A161">
        <f t="shared" si="7"/>
        <v>2000</v>
      </c>
      <c r="B161" s="1059">
        <v>36683</v>
      </c>
      <c r="C161" s="3">
        <f>'finished water daily demand'!D161</f>
        <v>28.513999999999999</v>
      </c>
      <c r="D161">
        <f t="shared" si="6"/>
        <v>36683</v>
      </c>
    </row>
    <row r="162" spans="1:4" x14ac:dyDescent="0.2">
      <c r="A162">
        <f t="shared" si="7"/>
        <v>2000</v>
      </c>
      <c r="B162" s="1059">
        <v>36684</v>
      </c>
      <c r="C162" s="3">
        <f>'finished water daily demand'!D162</f>
        <v>29.716000000000001</v>
      </c>
      <c r="D162">
        <f t="shared" si="6"/>
        <v>36684</v>
      </c>
    </row>
    <row r="163" spans="1:4" x14ac:dyDescent="0.2">
      <c r="A163">
        <f t="shared" si="7"/>
        <v>2000</v>
      </c>
      <c r="B163" s="1059">
        <v>36685</v>
      </c>
      <c r="C163" s="3">
        <f>'finished water daily demand'!D163</f>
        <v>33.928000000000004</v>
      </c>
      <c r="D163">
        <f t="shared" si="6"/>
        <v>36685</v>
      </c>
    </row>
    <row r="164" spans="1:4" x14ac:dyDescent="0.2">
      <c r="A164">
        <f t="shared" si="7"/>
        <v>2000</v>
      </c>
      <c r="B164" s="1059">
        <v>36686</v>
      </c>
      <c r="C164" s="3">
        <f>'finished water daily demand'!D164</f>
        <v>30.874999999999996</v>
      </c>
      <c r="D164">
        <f t="shared" si="6"/>
        <v>36686</v>
      </c>
    </row>
    <row r="165" spans="1:4" x14ac:dyDescent="0.2">
      <c r="A165">
        <f t="shared" si="7"/>
        <v>2000</v>
      </c>
      <c r="B165" s="1059">
        <v>36687</v>
      </c>
      <c r="C165" s="3">
        <f>'finished water daily demand'!D165</f>
        <v>31.620000000000005</v>
      </c>
      <c r="D165">
        <f t="shared" si="6"/>
        <v>36687</v>
      </c>
    </row>
    <row r="166" spans="1:4" x14ac:dyDescent="0.2">
      <c r="A166">
        <f t="shared" si="7"/>
        <v>2000</v>
      </c>
      <c r="B166" s="1059">
        <v>36688</v>
      </c>
      <c r="C166" s="3">
        <f>'finished water daily demand'!D166</f>
        <v>35.207000000000001</v>
      </c>
      <c r="D166">
        <f t="shared" si="6"/>
        <v>36688</v>
      </c>
    </row>
    <row r="167" spans="1:4" x14ac:dyDescent="0.2">
      <c r="A167">
        <f t="shared" si="7"/>
        <v>2000</v>
      </c>
      <c r="B167" s="1059">
        <v>36689</v>
      </c>
      <c r="C167" s="3">
        <f>'finished water daily demand'!D167</f>
        <v>37.247999999999998</v>
      </c>
      <c r="D167">
        <f t="shared" si="6"/>
        <v>36689</v>
      </c>
    </row>
    <row r="168" spans="1:4" x14ac:dyDescent="0.2">
      <c r="A168">
        <f t="shared" si="7"/>
        <v>2000</v>
      </c>
      <c r="B168" s="1059">
        <v>36690</v>
      </c>
      <c r="C168" s="3">
        <f>'finished water daily demand'!D168</f>
        <v>37.958999999999996</v>
      </c>
      <c r="D168">
        <f t="shared" si="6"/>
        <v>36690</v>
      </c>
    </row>
    <row r="169" spans="1:4" x14ac:dyDescent="0.2">
      <c r="A169">
        <f t="shared" si="7"/>
        <v>2000</v>
      </c>
      <c r="B169" s="1059">
        <v>36691</v>
      </c>
      <c r="C169" s="3">
        <f>'finished water daily demand'!D169</f>
        <v>38.879000000000005</v>
      </c>
      <c r="D169">
        <f t="shared" si="6"/>
        <v>36691</v>
      </c>
    </row>
    <row r="170" spans="1:4" x14ac:dyDescent="0.2">
      <c r="A170">
        <f t="shared" si="7"/>
        <v>2000</v>
      </c>
      <c r="B170" s="1059">
        <v>36692</v>
      </c>
      <c r="C170" s="3">
        <f>'finished water daily demand'!D170</f>
        <v>32.942999999999998</v>
      </c>
      <c r="D170">
        <f t="shared" si="6"/>
        <v>36692</v>
      </c>
    </row>
    <row r="171" spans="1:4" x14ac:dyDescent="0.2">
      <c r="A171">
        <f t="shared" si="7"/>
        <v>2000</v>
      </c>
      <c r="B171" s="1059">
        <v>36693</v>
      </c>
      <c r="C171" s="3">
        <f>'finished water daily demand'!D171</f>
        <v>30.77</v>
      </c>
      <c r="D171">
        <f t="shared" si="6"/>
        <v>36693</v>
      </c>
    </row>
    <row r="172" spans="1:4" x14ac:dyDescent="0.2">
      <c r="A172">
        <f t="shared" si="7"/>
        <v>2000</v>
      </c>
      <c r="B172" s="1059">
        <v>36694</v>
      </c>
      <c r="C172" s="3">
        <f>'finished water daily demand'!D172</f>
        <v>32.193999999999996</v>
      </c>
      <c r="D172">
        <f t="shared" si="6"/>
        <v>36694</v>
      </c>
    </row>
    <row r="173" spans="1:4" x14ac:dyDescent="0.2">
      <c r="A173">
        <f t="shared" si="7"/>
        <v>2000</v>
      </c>
      <c r="B173" s="1059">
        <v>36695</v>
      </c>
      <c r="C173" s="3">
        <f>'finished water daily demand'!D173</f>
        <v>32.469000000000001</v>
      </c>
      <c r="D173">
        <f t="shared" si="6"/>
        <v>36695</v>
      </c>
    </row>
    <row r="174" spans="1:4" x14ac:dyDescent="0.2">
      <c r="A174">
        <f t="shared" si="7"/>
        <v>2000</v>
      </c>
      <c r="B174" s="1059">
        <v>36696</v>
      </c>
      <c r="C174" s="3">
        <f>'finished water daily demand'!D174</f>
        <v>32.325000000000003</v>
      </c>
      <c r="D174">
        <f t="shared" si="6"/>
        <v>36696</v>
      </c>
    </row>
    <row r="175" spans="1:4" x14ac:dyDescent="0.2">
      <c r="A175">
        <f t="shared" si="7"/>
        <v>2000</v>
      </c>
      <c r="B175" s="1059">
        <v>36697</v>
      </c>
      <c r="C175" s="3">
        <f>'finished water daily demand'!D175</f>
        <v>30.177000000000003</v>
      </c>
      <c r="D175">
        <f t="shared" si="6"/>
        <v>36697</v>
      </c>
    </row>
    <row r="176" spans="1:4" x14ac:dyDescent="0.2">
      <c r="A176">
        <f t="shared" si="7"/>
        <v>2000</v>
      </c>
      <c r="B176" s="1059">
        <v>36698</v>
      </c>
      <c r="C176" s="3">
        <f>'finished water daily demand'!D176</f>
        <v>30.079000000000001</v>
      </c>
      <c r="D176">
        <f t="shared" si="6"/>
        <v>36698</v>
      </c>
    </row>
    <row r="177" spans="1:4" x14ac:dyDescent="0.2">
      <c r="A177">
        <f t="shared" si="7"/>
        <v>2000</v>
      </c>
      <c r="B177" s="1059">
        <v>36699</v>
      </c>
      <c r="C177" s="3">
        <f>'finished water daily demand'!D177</f>
        <v>32.502000000000002</v>
      </c>
      <c r="D177">
        <f t="shared" si="6"/>
        <v>36699</v>
      </c>
    </row>
    <row r="178" spans="1:4" x14ac:dyDescent="0.2">
      <c r="A178">
        <f t="shared" si="7"/>
        <v>2000</v>
      </c>
      <c r="B178" s="1059">
        <v>36700</v>
      </c>
      <c r="C178" s="3">
        <f>'finished water daily demand'!D178</f>
        <v>33.68</v>
      </c>
      <c r="D178">
        <f t="shared" si="6"/>
        <v>36700</v>
      </c>
    </row>
    <row r="179" spans="1:4" x14ac:dyDescent="0.2">
      <c r="A179">
        <f t="shared" si="7"/>
        <v>2000</v>
      </c>
      <c r="B179" s="1059">
        <v>36701</v>
      </c>
      <c r="C179" s="3">
        <f>'finished water daily demand'!D179</f>
        <v>31.950000000000003</v>
      </c>
      <c r="D179">
        <f t="shared" si="6"/>
        <v>36701</v>
      </c>
    </row>
    <row r="180" spans="1:4" x14ac:dyDescent="0.2">
      <c r="A180">
        <f t="shared" si="7"/>
        <v>2000</v>
      </c>
      <c r="B180" s="1059">
        <v>36702</v>
      </c>
      <c r="C180" s="3">
        <f>'finished water daily demand'!D180</f>
        <v>32.749000000000002</v>
      </c>
      <c r="D180">
        <f t="shared" si="6"/>
        <v>36702</v>
      </c>
    </row>
    <row r="181" spans="1:4" x14ac:dyDescent="0.2">
      <c r="A181">
        <f t="shared" si="7"/>
        <v>2000</v>
      </c>
      <c r="B181" s="1059">
        <v>36703</v>
      </c>
      <c r="C181" s="3">
        <f>'finished water daily demand'!D181</f>
        <v>34.638999999999996</v>
      </c>
      <c r="D181">
        <f t="shared" si="6"/>
        <v>36703</v>
      </c>
    </row>
    <row r="182" spans="1:4" x14ac:dyDescent="0.2">
      <c r="A182">
        <f t="shared" si="7"/>
        <v>2000</v>
      </c>
      <c r="B182" s="1059">
        <v>36704</v>
      </c>
      <c r="C182" s="3">
        <f>'finished water daily demand'!D182</f>
        <v>34.805999999999997</v>
      </c>
      <c r="D182">
        <f t="shared" si="6"/>
        <v>36704</v>
      </c>
    </row>
    <row r="183" spans="1:4" x14ac:dyDescent="0.2">
      <c r="A183">
        <f t="shared" si="7"/>
        <v>2000</v>
      </c>
      <c r="B183" s="1059">
        <v>36705</v>
      </c>
      <c r="C183" s="3">
        <f>'finished water daily demand'!D183</f>
        <v>31.001999999999995</v>
      </c>
      <c r="D183">
        <f t="shared" si="6"/>
        <v>36705</v>
      </c>
    </row>
    <row r="184" spans="1:4" x14ac:dyDescent="0.2">
      <c r="A184">
        <f t="shared" si="7"/>
        <v>2000</v>
      </c>
      <c r="B184" s="1059">
        <v>36706</v>
      </c>
      <c r="C184" s="3">
        <f>'finished water daily demand'!D184</f>
        <v>28.57</v>
      </c>
      <c r="D184">
        <f t="shared" si="6"/>
        <v>36706</v>
      </c>
    </row>
    <row r="185" spans="1:4" x14ac:dyDescent="0.2">
      <c r="A185">
        <f t="shared" si="7"/>
        <v>2000</v>
      </c>
      <c r="B185" s="1059">
        <v>36707</v>
      </c>
      <c r="C185" s="3">
        <f>'finished water daily demand'!D185</f>
        <v>30.42</v>
      </c>
      <c r="D185">
        <f t="shared" si="6"/>
        <v>36707</v>
      </c>
    </row>
    <row r="186" spans="1:4" x14ac:dyDescent="0.2">
      <c r="A186">
        <f t="shared" si="7"/>
        <v>2000</v>
      </c>
      <c r="B186" s="1059">
        <v>36708</v>
      </c>
      <c r="C186" s="3">
        <f>'finished water daily demand'!D186</f>
        <v>29.67</v>
      </c>
      <c r="D186">
        <f t="shared" si="6"/>
        <v>36708</v>
      </c>
    </row>
    <row r="187" spans="1:4" x14ac:dyDescent="0.2">
      <c r="A187">
        <f t="shared" si="7"/>
        <v>2000</v>
      </c>
      <c r="B187" s="1059">
        <v>36709</v>
      </c>
      <c r="C187" s="3">
        <f>'finished water daily demand'!D187</f>
        <v>28.449999999999996</v>
      </c>
      <c r="D187">
        <f t="shared" si="6"/>
        <v>36709</v>
      </c>
    </row>
    <row r="188" spans="1:4" x14ac:dyDescent="0.2">
      <c r="A188">
        <f t="shared" si="7"/>
        <v>2000</v>
      </c>
      <c r="B188" s="1059">
        <v>36710</v>
      </c>
      <c r="C188" s="3">
        <f>'finished water daily demand'!D188</f>
        <v>32.104999999999997</v>
      </c>
      <c r="D188">
        <f t="shared" si="6"/>
        <v>36710</v>
      </c>
    </row>
    <row r="189" spans="1:4" x14ac:dyDescent="0.2">
      <c r="A189">
        <f t="shared" si="7"/>
        <v>2000</v>
      </c>
      <c r="B189" s="1059">
        <v>36711</v>
      </c>
      <c r="C189" s="3">
        <f>'finished water daily demand'!D189</f>
        <v>31.076999999999998</v>
      </c>
      <c r="D189">
        <f t="shared" si="6"/>
        <v>36711</v>
      </c>
    </row>
    <row r="190" spans="1:4" x14ac:dyDescent="0.2">
      <c r="A190">
        <f t="shared" si="7"/>
        <v>2000</v>
      </c>
      <c r="B190" s="1059">
        <v>36712</v>
      </c>
      <c r="C190" s="3">
        <f>'finished water daily demand'!D190</f>
        <v>34.15</v>
      </c>
      <c r="D190">
        <f t="shared" si="6"/>
        <v>36712</v>
      </c>
    </row>
    <row r="191" spans="1:4" x14ac:dyDescent="0.2">
      <c r="A191">
        <f t="shared" si="7"/>
        <v>2000</v>
      </c>
      <c r="B191" s="1059">
        <v>36713</v>
      </c>
      <c r="C191" s="3">
        <f>'finished water daily demand'!D191</f>
        <v>33.137</v>
      </c>
      <c r="D191">
        <f t="shared" si="6"/>
        <v>36713</v>
      </c>
    </row>
    <row r="192" spans="1:4" x14ac:dyDescent="0.2">
      <c r="A192">
        <f t="shared" si="7"/>
        <v>2000</v>
      </c>
      <c r="B192" s="1059">
        <v>36714</v>
      </c>
      <c r="C192" s="3">
        <f>'finished water daily demand'!D192</f>
        <v>34.119999999999997</v>
      </c>
      <c r="D192">
        <f t="shared" si="6"/>
        <v>36714</v>
      </c>
    </row>
    <row r="193" spans="1:4" x14ac:dyDescent="0.2">
      <c r="A193">
        <f t="shared" si="7"/>
        <v>2000</v>
      </c>
      <c r="B193" s="1059">
        <v>36715</v>
      </c>
      <c r="C193" s="3">
        <f>'finished water daily demand'!D193</f>
        <v>29.802999999999997</v>
      </c>
      <c r="D193">
        <f t="shared" si="6"/>
        <v>36715</v>
      </c>
    </row>
    <row r="194" spans="1:4" x14ac:dyDescent="0.2">
      <c r="A194">
        <f t="shared" si="7"/>
        <v>2000</v>
      </c>
      <c r="B194" s="1059">
        <v>36716</v>
      </c>
      <c r="C194" s="3">
        <f>'finished water daily demand'!D194</f>
        <v>33.128</v>
      </c>
      <c r="D194">
        <f t="shared" si="6"/>
        <v>36716</v>
      </c>
    </row>
    <row r="195" spans="1:4" x14ac:dyDescent="0.2">
      <c r="A195">
        <f t="shared" si="7"/>
        <v>2000</v>
      </c>
      <c r="B195" s="1059">
        <v>36717</v>
      </c>
      <c r="C195" s="3">
        <f>'finished water daily demand'!D195</f>
        <v>36.707999999999998</v>
      </c>
      <c r="D195">
        <f t="shared" si="6"/>
        <v>36717</v>
      </c>
    </row>
    <row r="196" spans="1:4" x14ac:dyDescent="0.2">
      <c r="A196">
        <f t="shared" si="7"/>
        <v>2000</v>
      </c>
      <c r="B196" s="1059">
        <v>36718</v>
      </c>
      <c r="C196" s="3">
        <f>'finished water daily demand'!D196</f>
        <v>35.567</v>
      </c>
      <c r="D196">
        <f t="shared" si="6"/>
        <v>36718</v>
      </c>
    </row>
    <row r="197" spans="1:4" x14ac:dyDescent="0.2">
      <c r="A197">
        <f t="shared" si="7"/>
        <v>2000</v>
      </c>
      <c r="B197" s="1059">
        <v>36719</v>
      </c>
      <c r="C197" s="3">
        <f>'finished water daily demand'!D197</f>
        <v>33.094000000000001</v>
      </c>
      <c r="D197">
        <f t="shared" ref="D197:D260" si="8">VALUE(B197)</f>
        <v>36719</v>
      </c>
    </row>
    <row r="198" spans="1:4" x14ac:dyDescent="0.2">
      <c r="A198">
        <f t="shared" ref="A198:A261" si="9">YEAR(B198)</f>
        <v>2000</v>
      </c>
      <c r="B198" s="1059">
        <v>36720</v>
      </c>
      <c r="C198" s="3">
        <f>'finished water daily demand'!D198</f>
        <v>32.322000000000003</v>
      </c>
      <c r="D198">
        <f t="shared" si="8"/>
        <v>36720</v>
      </c>
    </row>
    <row r="199" spans="1:4" x14ac:dyDescent="0.2">
      <c r="A199">
        <f t="shared" si="9"/>
        <v>2000</v>
      </c>
      <c r="B199" s="1059">
        <v>36721</v>
      </c>
      <c r="C199" s="3">
        <f>'finished water daily demand'!D199</f>
        <v>31.058999999999997</v>
      </c>
      <c r="D199">
        <f t="shared" si="8"/>
        <v>36721</v>
      </c>
    </row>
    <row r="200" spans="1:4" x14ac:dyDescent="0.2">
      <c r="A200">
        <f t="shared" si="9"/>
        <v>2000</v>
      </c>
      <c r="B200" s="1059">
        <v>36722</v>
      </c>
      <c r="C200" s="3">
        <f>'finished water daily demand'!D200</f>
        <v>30.594999999999999</v>
      </c>
      <c r="D200">
        <f t="shared" si="8"/>
        <v>36722</v>
      </c>
    </row>
    <row r="201" spans="1:4" x14ac:dyDescent="0.2">
      <c r="A201">
        <f t="shared" si="9"/>
        <v>2000</v>
      </c>
      <c r="B201" s="1059">
        <v>36723</v>
      </c>
      <c r="C201" s="3">
        <f>'finished water daily demand'!D201</f>
        <v>29.242000000000001</v>
      </c>
      <c r="D201">
        <f t="shared" si="8"/>
        <v>36723</v>
      </c>
    </row>
    <row r="202" spans="1:4" x14ac:dyDescent="0.2">
      <c r="A202">
        <f t="shared" si="9"/>
        <v>2000</v>
      </c>
      <c r="B202" s="1059">
        <v>36724</v>
      </c>
      <c r="C202" s="3">
        <f>'finished water daily demand'!D202</f>
        <v>31.295000000000002</v>
      </c>
      <c r="D202">
        <f t="shared" si="8"/>
        <v>36724</v>
      </c>
    </row>
    <row r="203" spans="1:4" x14ac:dyDescent="0.2">
      <c r="A203">
        <f t="shared" si="9"/>
        <v>2000</v>
      </c>
      <c r="B203" s="1059">
        <v>36725</v>
      </c>
      <c r="C203" s="3">
        <f>'finished water daily demand'!D203</f>
        <v>35.660999999999994</v>
      </c>
      <c r="D203">
        <f t="shared" si="8"/>
        <v>36725</v>
      </c>
    </row>
    <row r="204" spans="1:4" x14ac:dyDescent="0.2">
      <c r="A204">
        <f t="shared" si="9"/>
        <v>2000</v>
      </c>
      <c r="B204" s="1059">
        <v>36726</v>
      </c>
      <c r="C204" s="3">
        <f>'finished water daily demand'!D204</f>
        <v>35.759</v>
      </c>
      <c r="D204">
        <f t="shared" si="8"/>
        <v>36726</v>
      </c>
    </row>
    <row r="205" spans="1:4" x14ac:dyDescent="0.2">
      <c r="A205">
        <f t="shared" si="9"/>
        <v>2000</v>
      </c>
      <c r="B205" s="1059">
        <v>36727</v>
      </c>
      <c r="C205" s="3">
        <f>'finished water daily demand'!D205</f>
        <v>33.292999999999999</v>
      </c>
      <c r="D205">
        <f t="shared" si="8"/>
        <v>36727</v>
      </c>
    </row>
    <row r="206" spans="1:4" x14ac:dyDescent="0.2">
      <c r="A206">
        <f t="shared" si="9"/>
        <v>2000</v>
      </c>
      <c r="B206" s="1059">
        <v>36728</v>
      </c>
      <c r="C206" s="3">
        <f>'finished water daily demand'!D206</f>
        <v>28.328999999999997</v>
      </c>
      <c r="D206">
        <f t="shared" si="8"/>
        <v>36728</v>
      </c>
    </row>
    <row r="207" spans="1:4" x14ac:dyDescent="0.2">
      <c r="A207">
        <f t="shared" si="9"/>
        <v>2000</v>
      </c>
      <c r="B207" s="1059">
        <v>36729</v>
      </c>
      <c r="C207" s="3">
        <f>'finished water daily demand'!D207</f>
        <v>29.082000000000001</v>
      </c>
      <c r="D207">
        <f t="shared" si="8"/>
        <v>36729</v>
      </c>
    </row>
    <row r="208" spans="1:4" x14ac:dyDescent="0.2">
      <c r="A208">
        <f t="shared" si="9"/>
        <v>2000</v>
      </c>
      <c r="B208" s="1059">
        <v>36730</v>
      </c>
      <c r="C208" s="3">
        <f>'finished water daily demand'!D208</f>
        <v>33.831000000000003</v>
      </c>
      <c r="D208">
        <f t="shared" si="8"/>
        <v>36730</v>
      </c>
    </row>
    <row r="209" spans="1:4" x14ac:dyDescent="0.2">
      <c r="A209">
        <f t="shared" si="9"/>
        <v>2000</v>
      </c>
      <c r="B209" s="1059">
        <v>36731</v>
      </c>
      <c r="C209" s="3">
        <f>'finished water daily demand'!D209</f>
        <v>29.268000000000004</v>
      </c>
      <c r="D209">
        <f t="shared" si="8"/>
        <v>36731</v>
      </c>
    </row>
    <row r="210" spans="1:4" x14ac:dyDescent="0.2">
      <c r="A210">
        <f t="shared" si="9"/>
        <v>2000</v>
      </c>
      <c r="B210" s="1059">
        <v>36732</v>
      </c>
      <c r="C210" s="3">
        <f>'finished water daily demand'!D210</f>
        <v>29.011999999999997</v>
      </c>
      <c r="D210">
        <f t="shared" si="8"/>
        <v>36732</v>
      </c>
    </row>
    <row r="211" spans="1:4" x14ac:dyDescent="0.2">
      <c r="A211">
        <f t="shared" si="9"/>
        <v>2000</v>
      </c>
      <c r="B211" s="1059">
        <v>36733</v>
      </c>
      <c r="C211" s="3">
        <f>'finished water daily demand'!D211</f>
        <v>27.853000000000002</v>
      </c>
      <c r="D211">
        <f t="shared" si="8"/>
        <v>36733</v>
      </c>
    </row>
    <row r="212" spans="1:4" x14ac:dyDescent="0.2">
      <c r="A212">
        <f t="shared" si="9"/>
        <v>2000</v>
      </c>
      <c r="B212" s="1059">
        <v>36734</v>
      </c>
      <c r="C212" s="3">
        <f>'finished water daily demand'!D212</f>
        <v>32.190999999999995</v>
      </c>
      <c r="D212">
        <f t="shared" si="8"/>
        <v>36734</v>
      </c>
    </row>
    <row r="213" spans="1:4" x14ac:dyDescent="0.2">
      <c r="A213">
        <f t="shared" si="9"/>
        <v>2000</v>
      </c>
      <c r="B213" s="1059">
        <v>36735</v>
      </c>
      <c r="C213" s="3">
        <f>'finished water daily demand'!D213</f>
        <v>30.135999999999996</v>
      </c>
      <c r="D213">
        <f t="shared" si="8"/>
        <v>36735</v>
      </c>
    </row>
    <row r="214" spans="1:4" x14ac:dyDescent="0.2">
      <c r="A214">
        <f t="shared" si="9"/>
        <v>2000</v>
      </c>
      <c r="B214" s="1059">
        <v>36736</v>
      </c>
      <c r="C214" s="3">
        <f>'finished water daily demand'!D214</f>
        <v>32.387999999999998</v>
      </c>
      <c r="D214">
        <f t="shared" si="8"/>
        <v>36736</v>
      </c>
    </row>
    <row r="215" spans="1:4" x14ac:dyDescent="0.2">
      <c r="A215">
        <f t="shared" si="9"/>
        <v>2000</v>
      </c>
      <c r="B215" s="1059">
        <v>36737</v>
      </c>
      <c r="C215" s="3">
        <f>'finished water daily demand'!D215</f>
        <v>30.170999999999999</v>
      </c>
      <c r="D215">
        <f t="shared" si="8"/>
        <v>36737</v>
      </c>
    </row>
    <row r="216" spans="1:4" x14ac:dyDescent="0.2">
      <c r="A216">
        <f t="shared" si="9"/>
        <v>2000</v>
      </c>
      <c r="B216" s="1059">
        <v>36738</v>
      </c>
      <c r="C216" s="3">
        <f>'finished water daily demand'!D216</f>
        <v>29.288000000000004</v>
      </c>
      <c r="D216">
        <f t="shared" si="8"/>
        <v>36738</v>
      </c>
    </row>
    <row r="217" spans="1:4" x14ac:dyDescent="0.2">
      <c r="A217">
        <f t="shared" si="9"/>
        <v>2000</v>
      </c>
      <c r="B217" s="1059">
        <v>36739</v>
      </c>
      <c r="C217" s="3">
        <f>'finished water daily demand'!D217</f>
        <v>30.420999999999999</v>
      </c>
      <c r="D217">
        <f t="shared" si="8"/>
        <v>36739</v>
      </c>
    </row>
    <row r="218" spans="1:4" x14ac:dyDescent="0.2">
      <c r="A218">
        <f t="shared" si="9"/>
        <v>2000</v>
      </c>
      <c r="B218" s="1059">
        <v>36740</v>
      </c>
      <c r="C218" s="3">
        <f>'finished water daily demand'!D218</f>
        <v>29.265999999999998</v>
      </c>
      <c r="D218">
        <f t="shared" si="8"/>
        <v>36740</v>
      </c>
    </row>
    <row r="219" spans="1:4" x14ac:dyDescent="0.2">
      <c r="A219">
        <f t="shared" si="9"/>
        <v>2000</v>
      </c>
      <c r="B219" s="1059">
        <v>36741</v>
      </c>
      <c r="C219" s="3">
        <f>'finished water daily demand'!D219</f>
        <v>30.591999999999999</v>
      </c>
      <c r="D219">
        <f t="shared" si="8"/>
        <v>36741</v>
      </c>
    </row>
    <row r="220" spans="1:4" x14ac:dyDescent="0.2">
      <c r="A220">
        <f t="shared" si="9"/>
        <v>2000</v>
      </c>
      <c r="B220" s="1059">
        <v>36742</v>
      </c>
      <c r="C220" s="3">
        <f>'finished water daily demand'!D220</f>
        <v>30.396000000000004</v>
      </c>
      <c r="D220">
        <f t="shared" si="8"/>
        <v>36742</v>
      </c>
    </row>
    <row r="221" spans="1:4" x14ac:dyDescent="0.2">
      <c r="A221">
        <f t="shared" si="9"/>
        <v>2000</v>
      </c>
      <c r="B221" s="1059">
        <v>36743</v>
      </c>
      <c r="C221" s="3">
        <f>'finished water daily demand'!D221</f>
        <v>28.490000000000002</v>
      </c>
      <c r="D221">
        <f t="shared" si="8"/>
        <v>36743</v>
      </c>
    </row>
    <row r="222" spans="1:4" x14ac:dyDescent="0.2">
      <c r="A222">
        <f t="shared" si="9"/>
        <v>2000</v>
      </c>
      <c r="B222" s="1059">
        <v>36744</v>
      </c>
      <c r="C222" s="3">
        <f>'finished water daily demand'!D222</f>
        <v>29.04</v>
      </c>
      <c r="D222">
        <f t="shared" si="8"/>
        <v>36744</v>
      </c>
    </row>
    <row r="223" spans="1:4" x14ac:dyDescent="0.2">
      <c r="A223">
        <f t="shared" si="9"/>
        <v>2000</v>
      </c>
      <c r="B223" s="1059">
        <v>36745</v>
      </c>
      <c r="C223" s="3">
        <f>'finished water daily demand'!D223</f>
        <v>30.165999999999997</v>
      </c>
      <c r="D223">
        <f t="shared" si="8"/>
        <v>36745</v>
      </c>
    </row>
    <row r="224" spans="1:4" x14ac:dyDescent="0.2">
      <c r="A224">
        <f t="shared" si="9"/>
        <v>2000</v>
      </c>
      <c r="B224" s="1059">
        <v>36746</v>
      </c>
      <c r="C224" s="3">
        <f>'finished water daily demand'!D224</f>
        <v>31.453000000000003</v>
      </c>
      <c r="D224">
        <f t="shared" si="8"/>
        <v>36746</v>
      </c>
    </row>
    <row r="225" spans="1:4" x14ac:dyDescent="0.2">
      <c r="A225">
        <f t="shared" si="9"/>
        <v>2000</v>
      </c>
      <c r="B225" s="1059">
        <v>36747</v>
      </c>
      <c r="C225" s="3">
        <f>'finished water daily demand'!D225</f>
        <v>32.673999999999999</v>
      </c>
      <c r="D225">
        <f t="shared" si="8"/>
        <v>36747</v>
      </c>
    </row>
    <row r="226" spans="1:4" x14ac:dyDescent="0.2">
      <c r="A226">
        <f t="shared" si="9"/>
        <v>2000</v>
      </c>
      <c r="B226" s="1059">
        <v>36748</v>
      </c>
      <c r="C226" s="3">
        <f>'finished water daily demand'!D226</f>
        <v>31.716000000000001</v>
      </c>
      <c r="D226">
        <f t="shared" si="8"/>
        <v>36748</v>
      </c>
    </row>
    <row r="227" spans="1:4" x14ac:dyDescent="0.2">
      <c r="A227">
        <f t="shared" si="9"/>
        <v>2000</v>
      </c>
      <c r="B227" s="1059">
        <v>36749</v>
      </c>
      <c r="C227" s="3">
        <f>'finished water daily demand'!D227</f>
        <v>31.096000000000004</v>
      </c>
      <c r="D227">
        <f t="shared" si="8"/>
        <v>36749</v>
      </c>
    </row>
    <row r="228" spans="1:4" x14ac:dyDescent="0.2">
      <c r="A228">
        <f t="shared" si="9"/>
        <v>2000</v>
      </c>
      <c r="B228" s="1059">
        <v>36750</v>
      </c>
      <c r="C228" s="3">
        <f>'finished water daily demand'!D228</f>
        <v>29.972000000000001</v>
      </c>
      <c r="D228">
        <f t="shared" si="8"/>
        <v>36750</v>
      </c>
    </row>
    <row r="229" spans="1:4" x14ac:dyDescent="0.2">
      <c r="A229">
        <f t="shared" si="9"/>
        <v>2000</v>
      </c>
      <c r="B229" s="1059">
        <v>36751</v>
      </c>
      <c r="C229" s="3">
        <f>'finished water daily demand'!D229</f>
        <v>27.802</v>
      </c>
      <c r="D229">
        <f t="shared" si="8"/>
        <v>36751</v>
      </c>
    </row>
    <row r="230" spans="1:4" x14ac:dyDescent="0.2">
      <c r="A230">
        <f t="shared" si="9"/>
        <v>2000</v>
      </c>
      <c r="B230" s="1059">
        <v>36752</v>
      </c>
      <c r="C230" s="3">
        <f>'finished water daily demand'!D230</f>
        <v>32.031999999999996</v>
      </c>
      <c r="D230">
        <f t="shared" si="8"/>
        <v>36752</v>
      </c>
    </row>
    <row r="231" spans="1:4" x14ac:dyDescent="0.2">
      <c r="A231">
        <f t="shared" si="9"/>
        <v>2000</v>
      </c>
      <c r="B231" s="1059">
        <v>36753</v>
      </c>
      <c r="C231" s="3">
        <f>'finished water daily demand'!D231</f>
        <v>32.405999999999992</v>
      </c>
      <c r="D231">
        <f t="shared" si="8"/>
        <v>36753</v>
      </c>
    </row>
    <row r="232" spans="1:4" x14ac:dyDescent="0.2">
      <c r="A232">
        <f t="shared" si="9"/>
        <v>2000</v>
      </c>
      <c r="B232" s="1059">
        <v>36754</v>
      </c>
      <c r="C232" s="3">
        <f>'finished water daily demand'!D232</f>
        <v>34.56</v>
      </c>
      <c r="D232">
        <f t="shared" si="8"/>
        <v>36754</v>
      </c>
    </row>
    <row r="233" spans="1:4" x14ac:dyDescent="0.2">
      <c r="A233">
        <f t="shared" si="9"/>
        <v>2000</v>
      </c>
      <c r="B233" s="1059">
        <v>36755</v>
      </c>
      <c r="C233" s="3">
        <f>'finished water daily demand'!D233</f>
        <v>35.400999999999996</v>
      </c>
      <c r="D233">
        <f t="shared" si="8"/>
        <v>36755</v>
      </c>
    </row>
    <row r="234" spans="1:4" x14ac:dyDescent="0.2">
      <c r="A234">
        <f t="shared" si="9"/>
        <v>2000</v>
      </c>
      <c r="B234" s="1059">
        <v>36756</v>
      </c>
      <c r="C234" s="3">
        <f>'finished water daily demand'!D234</f>
        <v>33.594999999999999</v>
      </c>
      <c r="D234">
        <f t="shared" si="8"/>
        <v>36756</v>
      </c>
    </row>
    <row r="235" spans="1:4" x14ac:dyDescent="0.2">
      <c r="A235">
        <f t="shared" si="9"/>
        <v>2000</v>
      </c>
      <c r="B235" s="1059">
        <v>36757</v>
      </c>
      <c r="C235" s="3">
        <f>'finished water daily demand'!D235</f>
        <v>29.552999999999997</v>
      </c>
      <c r="D235">
        <f t="shared" si="8"/>
        <v>36757</v>
      </c>
    </row>
    <row r="236" spans="1:4" x14ac:dyDescent="0.2">
      <c r="A236">
        <f t="shared" si="9"/>
        <v>2000</v>
      </c>
      <c r="B236" s="1059">
        <v>36758</v>
      </c>
      <c r="C236" s="3">
        <f>'finished water daily demand'!D236</f>
        <v>30.521999999999998</v>
      </c>
      <c r="D236">
        <f t="shared" si="8"/>
        <v>36758</v>
      </c>
    </row>
    <row r="237" spans="1:4" x14ac:dyDescent="0.2">
      <c r="A237">
        <f t="shared" si="9"/>
        <v>2000</v>
      </c>
      <c r="B237" s="1059">
        <v>36759</v>
      </c>
      <c r="C237" s="3">
        <f>'finished water daily demand'!D237</f>
        <v>33.856000000000002</v>
      </c>
      <c r="D237">
        <f t="shared" si="8"/>
        <v>36759</v>
      </c>
    </row>
    <row r="238" spans="1:4" x14ac:dyDescent="0.2">
      <c r="A238">
        <f t="shared" si="9"/>
        <v>2000</v>
      </c>
      <c r="B238" s="1059">
        <v>36760</v>
      </c>
      <c r="C238" s="3">
        <f>'finished water daily demand'!D238</f>
        <v>32.101999999999997</v>
      </c>
      <c r="D238">
        <f t="shared" si="8"/>
        <v>36760</v>
      </c>
    </row>
    <row r="239" spans="1:4" x14ac:dyDescent="0.2">
      <c r="A239">
        <f t="shared" si="9"/>
        <v>2000</v>
      </c>
      <c r="B239" s="1059">
        <v>36761</v>
      </c>
      <c r="C239" s="3">
        <f>'finished water daily demand'!D239</f>
        <v>33.835000000000001</v>
      </c>
      <c r="D239">
        <f t="shared" si="8"/>
        <v>36761</v>
      </c>
    </row>
    <row r="240" spans="1:4" x14ac:dyDescent="0.2">
      <c r="A240">
        <f t="shared" si="9"/>
        <v>2000</v>
      </c>
      <c r="B240" s="1059">
        <v>36762</v>
      </c>
      <c r="C240" s="3">
        <f>'finished water daily demand'!D240</f>
        <v>36.201999999999998</v>
      </c>
      <c r="D240">
        <f t="shared" si="8"/>
        <v>36762</v>
      </c>
    </row>
    <row r="241" spans="1:4" x14ac:dyDescent="0.2">
      <c r="A241">
        <f t="shared" si="9"/>
        <v>2000</v>
      </c>
      <c r="B241" s="1059">
        <v>36763</v>
      </c>
      <c r="C241" s="3">
        <f>'finished water daily demand'!D241</f>
        <v>31.220999999999997</v>
      </c>
      <c r="D241">
        <f t="shared" si="8"/>
        <v>36763</v>
      </c>
    </row>
    <row r="242" spans="1:4" x14ac:dyDescent="0.2">
      <c r="A242">
        <f t="shared" si="9"/>
        <v>2000</v>
      </c>
      <c r="B242" s="1059">
        <v>36764</v>
      </c>
      <c r="C242" s="3">
        <f>'finished water daily demand'!D242</f>
        <v>31.737999999999992</v>
      </c>
      <c r="D242">
        <f t="shared" si="8"/>
        <v>36764</v>
      </c>
    </row>
    <row r="243" spans="1:4" x14ac:dyDescent="0.2">
      <c r="A243">
        <f t="shared" si="9"/>
        <v>2000</v>
      </c>
      <c r="B243" s="1059">
        <v>36765</v>
      </c>
      <c r="C243" s="3">
        <f>'finished water daily demand'!D243</f>
        <v>29.716999999999999</v>
      </c>
      <c r="D243">
        <f t="shared" si="8"/>
        <v>36765</v>
      </c>
    </row>
    <row r="244" spans="1:4" x14ac:dyDescent="0.2">
      <c r="A244">
        <f t="shared" si="9"/>
        <v>2000</v>
      </c>
      <c r="B244" s="1059">
        <v>36766</v>
      </c>
      <c r="C244" s="3">
        <f>'finished water daily demand'!D244</f>
        <v>32.07</v>
      </c>
      <c r="D244">
        <f t="shared" si="8"/>
        <v>36766</v>
      </c>
    </row>
    <row r="245" spans="1:4" x14ac:dyDescent="0.2">
      <c r="A245">
        <f t="shared" si="9"/>
        <v>2000</v>
      </c>
      <c r="B245" s="1059">
        <v>36767</v>
      </c>
      <c r="C245" s="3">
        <f>'finished water daily demand'!D245</f>
        <v>28.657999999999998</v>
      </c>
      <c r="D245">
        <f t="shared" si="8"/>
        <v>36767</v>
      </c>
    </row>
    <row r="246" spans="1:4" x14ac:dyDescent="0.2">
      <c r="A246">
        <f t="shared" si="9"/>
        <v>2000</v>
      </c>
      <c r="B246" s="1059">
        <v>36768</v>
      </c>
      <c r="C246" s="3">
        <f>'finished water daily demand'!D246</f>
        <v>29.675999999999998</v>
      </c>
      <c r="D246">
        <f t="shared" si="8"/>
        <v>36768</v>
      </c>
    </row>
    <row r="247" spans="1:4" x14ac:dyDescent="0.2">
      <c r="A247">
        <f t="shared" si="9"/>
        <v>2000</v>
      </c>
      <c r="B247" s="1059">
        <v>36769</v>
      </c>
      <c r="C247" s="3">
        <f>'finished water daily demand'!D247</f>
        <v>32.045000000000002</v>
      </c>
      <c r="D247">
        <f t="shared" si="8"/>
        <v>36769</v>
      </c>
    </row>
    <row r="248" spans="1:4" x14ac:dyDescent="0.2">
      <c r="A248">
        <f t="shared" si="9"/>
        <v>2000</v>
      </c>
      <c r="B248" s="1059">
        <v>36770</v>
      </c>
      <c r="C248" s="3">
        <f>'finished water daily demand'!D248</f>
        <v>31.045999999999999</v>
      </c>
      <c r="D248">
        <f t="shared" si="8"/>
        <v>36770</v>
      </c>
    </row>
    <row r="249" spans="1:4" x14ac:dyDescent="0.2">
      <c r="A249">
        <f t="shared" si="9"/>
        <v>2000</v>
      </c>
      <c r="B249" s="1059">
        <v>36771</v>
      </c>
      <c r="C249" s="3">
        <f>'finished water daily demand'!D249</f>
        <v>27.036000000000001</v>
      </c>
      <c r="D249">
        <f t="shared" si="8"/>
        <v>36771</v>
      </c>
    </row>
    <row r="250" spans="1:4" x14ac:dyDescent="0.2">
      <c r="A250">
        <f t="shared" si="9"/>
        <v>2000</v>
      </c>
      <c r="B250" s="1059">
        <v>36772</v>
      </c>
      <c r="C250" s="3">
        <f>'finished water daily demand'!D250</f>
        <v>26.911000000000001</v>
      </c>
      <c r="D250">
        <f t="shared" si="8"/>
        <v>36772</v>
      </c>
    </row>
    <row r="251" spans="1:4" x14ac:dyDescent="0.2">
      <c r="A251">
        <f t="shared" si="9"/>
        <v>2000</v>
      </c>
      <c r="B251" s="1059">
        <v>36773</v>
      </c>
      <c r="C251" s="3">
        <f>'finished water daily demand'!D251</f>
        <v>28.294</v>
      </c>
      <c r="D251">
        <f t="shared" si="8"/>
        <v>36773</v>
      </c>
    </row>
    <row r="252" spans="1:4" x14ac:dyDescent="0.2">
      <c r="A252">
        <f t="shared" si="9"/>
        <v>2000</v>
      </c>
      <c r="B252" s="1059">
        <v>36774</v>
      </c>
      <c r="C252" s="3">
        <f>'finished water daily demand'!D252</f>
        <v>28.564</v>
      </c>
      <c r="D252">
        <f t="shared" si="8"/>
        <v>36774</v>
      </c>
    </row>
    <row r="253" spans="1:4" x14ac:dyDescent="0.2">
      <c r="A253">
        <f t="shared" si="9"/>
        <v>2000</v>
      </c>
      <c r="B253" s="1059">
        <v>36775</v>
      </c>
      <c r="C253" s="3">
        <f>'finished water daily demand'!D253</f>
        <v>28.592000000000002</v>
      </c>
      <c r="D253">
        <f t="shared" si="8"/>
        <v>36775</v>
      </c>
    </row>
    <row r="254" spans="1:4" x14ac:dyDescent="0.2">
      <c r="A254">
        <f t="shared" si="9"/>
        <v>2000</v>
      </c>
      <c r="B254" s="1059">
        <v>36776</v>
      </c>
      <c r="C254" s="3">
        <f>'finished water daily demand'!D254</f>
        <v>27.991</v>
      </c>
      <c r="D254">
        <f t="shared" si="8"/>
        <v>36776</v>
      </c>
    </row>
    <row r="255" spans="1:4" x14ac:dyDescent="0.2">
      <c r="A255">
        <f t="shared" si="9"/>
        <v>2000</v>
      </c>
      <c r="B255" s="1059">
        <v>36777</v>
      </c>
      <c r="C255" s="3">
        <f>'finished water daily demand'!D255</f>
        <v>28.334000000000003</v>
      </c>
      <c r="D255">
        <f t="shared" si="8"/>
        <v>36777</v>
      </c>
    </row>
    <row r="256" spans="1:4" x14ac:dyDescent="0.2">
      <c r="A256">
        <f t="shared" si="9"/>
        <v>2000</v>
      </c>
      <c r="B256" s="1059">
        <v>36778</v>
      </c>
      <c r="C256" s="3">
        <f>'finished water daily demand'!D256</f>
        <v>28.597999999999999</v>
      </c>
      <c r="D256">
        <f t="shared" si="8"/>
        <v>36778</v>
      </c>
    </row>
    <row r="257" spans="1:4" x14ac:dyDescent="0.2">
      <c r="A257">
        <f t="shared" si="9"/>
        <v>2000</v>
      </c>
      <c r="B257" s="1059">
        <v>36779</v>
      </c>
      <c r="C257" s="3">
        <f>'finished water daily demand'!D257</f>
        <v>29.004999999999999</v>
      </c>
      <c r="D257">
        <f t="shared" si="8"/>
        <v>36779</v>
      </c>
    </row>
    <row r="258" spans="1:4" x14ac:dyDescent="0.2">
      <c r="A258">
        <f t="shared" si="9"/>
        <v>2000</v>
      </c>
      <c r="B258" s="1059">
        <v>36780</v>
      </c>
      <c r="C258" s="3">
        <f>'finished water daily demand'!D258</f>
        <v>30.076000000000001</v>
      </c>
      <c r="D258">
        <f t="shared" si="8"/>
        <v>36780</v>
      </c>
    </row>
    <row r="259" spans="1:4" x14ac:dyDescent="0.2">
      <c r="A259">
        <f t="shared" si="9"/>
        <v>2000</v>
      </c>
      <c r="B259" s="1059">
        <v>36781</v>
      </c>
      <c r="C259" s="3">
        <f>'finished water daily demand'!D259</f>
        <v>31.225999999999999</v>
      </c>
      <c r="D259">
        <f t="shared" si="8"/>
        <v>36781</v>
      </c>
    </row>
    <row r="260" spans="1:4" x14ac:dyDescent="0.2">
      <c r="A260">
        <f t="shared" si="9"/>
        <v>2000</v>
      </c>
      <c r="B260" s="1059">
        <v>36782</v>
      </c>
      <c r="C260" s="3">
        <f>'finished water daily demand'!D260</f>
        <v>31.466999999999999</v>
      </c>
      <c r="D260">
        <f t="shared" si="8"/>
        <v>36782</v>
      </c>
    </row>
    <row r="261" spans="1:4" x14ac:dyDescent="0.2">
      <c r="A261">
        <f t="shared" si="9"/>
        <v>2000</v>
      </c>
      <c r="B261" s="1059">
        <v>36783</v>
      </c>
      <c r="C261" s="3">
        <f>'finished water daily demand'!D261</f>
        <v>31.131</v>
      </c>
      <c r="D261">
        <f t="shared" ref="D261:D324" si="10">VALUE(B261)</f>
        <v>36783</v>
      </c>
    </row>
    <row r="262" spans="1:4" x14ac:dyDescent="0.2">
      <c r="A262">
        <f t="shared" ref="A262:A325" si="11">YEAR(B262)</f>
        <v>2000</v>
      </c>
      <c r="B262" s="1059">
        <v>36784</v>
      </c>
      <c r="C262" s="3">
        <f>'finished water daily demand'!D262</f>
        <v>32.697000000000003</v>
      </c>
      <c r="D262">
        <f t="shared" si="10"/>
        <v>36784</v>
      </c>
    </row>
    <row r="263" spans="1:4" x14ac:dyDescent="0.2">
      <c r="A263">
        <f t="shared" si="11"/>
        <v>2000</v>
      </c>
      <c r="B263" s="1059">
        <v>36785</v>
      </c>
      <c r="C263" s="3">
        <f>'finished water daily demand'!D263</f>
        <v>25.28</v>
      </c>
      <c r="D263">
        <f t="shared" si="10"/>
        <v>36785</v>
      </c>
    </row>
    <row r="264" spans="1:4" x14ac:dyDescent="0.2">
      <c r="A264">
        <f t="shared" si="11"/>
        <v>2000</v>
      </c>
      <c r="B264" s="1059">
        <v>36786</v>
      </c>
      <c r="C264" s="3">
        <f>'finished water daily demand'!D264</f>
        <v>27.350999999999999</v>
      </c>
      <c r="D264">
        <f t="shared" si="10"/>
        <v>36786</v>
      </c>
    </row>
    <row r="265" spans="1:4" x14ac:dyDescent="0.2">
      <c r="A265">
        <f t="shared" si="11"/>
        <v>2000</v>
      </c>
      <c r="B265" s="1059">
        <v>36787</v>
      </c>
      <c r="C265" s="3">
        <f>'finished water daily demand'!D265</f>
        <v>27.846</v>
      </c>
      <c r="D265">
        <f t="shared" si="10"/>
        <v>36787</v>
      </c>
    </row>
    <row r="266" spans="1:4" x14ac:dyDescent="0.2">
      <c r="A266">
        <f t="shared" si="11"/>
        <v>2000</v>
      </c>
      <c r="B266" s="1059">
        <v>36788</v>
      </c>
      <c r="C266" s="3">
        <f>'finished water daily demand'!D266</f>
        <v>28.648</v>
      </c>
      <c r="D266">
        <f t="shared" si="10"/>
        <v>36788</v>
      </c>
    </row>
    <row r="267" spans="1:4" x14ac:dyDescent="0.2">
      <c r="A267">
        <f t="shared" si="11"/>
        <v>2000</v>
      </c>
      <c r="B267" s="1059">
        <v>36789</v>
      </c>
      <c r="C267" s="3">
        <f>'finished water daily demand'!D267</f>
        <v>28.299000000000003</v>
      </c>
      <c r="D267">
        <f t="shared" si="10"/>
        <v>36789</v>
      </c>
    </row>
    <row r="268" spans="1:4" x14ac:dyDescent="0.2">
      <c r="A268">
        <f t="shared" si="11"/>
        <v>2000</v>
      </c>
      <c r="B268" s="1059">
        <v>36790</v>
      </c>
      <c r="C268" s="3">
        <f>'finished water daily demand'!D268</f>
        <v>28.547999999999998</v>
      </c>
      <c r="D268">
        <f t="shared" si="10"/>
        <v>36790</v>
      </c>
    </row>
    <row r="269" spans="1:4" x14ac:dyDescent="0.2">
      <c r="A269">
        <f t="shared" si="11"/>
        <v>2000</v>
      </c>
      <c r="B269" s="1059">
        <v>36791</v>
      </c>
      <c r="C269" s="3">
        <f>'finished water daily demand'!D269</f>
        <v>28.844999999999999</v>
      </c>
      <c r="D269">
        <f t="shared" si="10"/>
        <v>36791</v>
      </c>
    </row>
    <row r="270" spans="1:4" x14ac:dyDescent="0.2">
      <c r="A270">
        <f t="shared" si="11"/>
        <v>2000</v>
      </c>
      <c r="B270" s="1059">
        <v>36792</v>
      </c>
      <c r="C270" s="3">
        <f>'finished water daily demand'!D270</f>
        <v>23.829000000000001</v>
      </c>
      <c r="D270">
        <f t="shared" si="10"/>
        <v>36792</v>
      </c>
    </row>
    <row r="271" spans="1:4" x14ac:dyDescent="0.2">
      <c r="A271">
        <f t="shared" si="11"/>
        <v>2000</v>
      </c>
      <c r="B271" s="1059">
        <v>36793</v>
      </c>
      <c r="C271" s="3">
        <f>'finished water daily demand'!D271</f>
        <v>24.805999999999997</v>
      </c>
      <c r="D271">
        <f t="shared" si="10"/>
        <v>36793</v>
      </c>
    </row>
    <row r="272" spans="1:4" x14ac:dyDescent="0.2">
      <c r="A272">
        <f t="shared" si="11"/>
        <v>2000</v>
      </c>
      <c r="B272" s="1059">
        <v>36794</v>
      </c>
      <c r="C272" s="3">
        <f>'finished water daily demand'!D272</f>
        <v>28.28</v>
      </c>
      <c r="D272">
        <f t="shared" si="10"/>
        <v>36794</v>
      </c>
    </row>
    <row r="273" spans="1:4" x14ac:dyDescent="0.2">
      <c r="A273">
        <f t="shared" si="11"/>
        <v>2000</v>
      </c>
      <c r="B273" s="1059">
        <v>36795</v>
      </c>
      <c r="C273" s="3">
        <f>'finished water daily demand'!D273</f>
        <v>24.863</v>
      </c>
      <c r="D273">
        <f t="shared" si="10"/>
        <v>36795</v>
      </c>
    </row>
    <row r="274" spans="1:4" x14ac:dyDescent="0.2">
      <c r="A274">
        <f t="shared" si="11"/>
        <v>2000</v>
      </c>
      <c r="B274" s="1059">
        <v>36796</v>
      </c>
      <c r="C274" s="3">
        <f>'finished water daily demand'!D274</f>
        <v>26.594000000000001</v>
      </c>
      <c r="D274">
        <f t="shared" si="10"/>
        <v>36796</v>
      </c>
    </row>
    <row r="275" spans="1:4" x14ac:dyDescent="0.2">
      <c r="A275">
        <f t="shared" si="11"/>
        <v>2000</v>
      </c>
      <c r="B275" s="1059">
        <v>36797</v>
      </c>
      <c r="C275" s="3">
        <f>'finished water daily demand'!D275</f>
        <v>25.855</v>
      </c>
      <c r="D275">
        <f t="shared" si="10"/>
        <v>36797</v>
      </c>
    </row>
    <row r="276" spans="1:4" x14ac:dyDescent="0.2">
      <c r="A276">
        <f t="shared" si="11"/>
        <v>2000</v>
      </c>
      <c r="B276" s="1059">
        <v>36798</v>
      </c>
      <c r="C276" s="3">
        <f>'finished water daily demand'!D276</f>
        <v>28.966000000000001</v>
      </c>
      <c r="D276">
        <f t="shared" si="10"/>
        <v>36798</v>
      </c>
    </row>
    <row r="277" spans="1:4" x14ac:dyDescent="0.2">
      <c r="A277">
        <f t="shared" si="11"/>
        <v>2000</v>
      </c>
      <c r="B277" s="1059">
        <v>36799</v>
      </c>
      <c r="C277" s="3">
        <f>'finished water daily demand'!D277</f>
        <v>26.473999999999997</v>
      </c>
      <c r="D277">
        <f t="shared" si="10"/>
        <v>36799</v>
      </c>
    </row>
    <row r="278" spans="1:4" x14ac:dyDescent="0.2">
      <c r="A278">
        <f t="shared" si="11"/>
        <v>2000</v>
      </c>
      <c r="B278" s="1059">
        <v>36800</v>
      </c>
      <c r="C278" s="3">
        <f>'finished water daily demand'!D278</f>
        <v>27.177</v>
      </c>
      <c r="D278">
        <f t="shared" si="10"/>
        <v>36800</v>
      </c>
    </row>
    <row r="279" spans="1:4" x14ac:dyDescent="0.2">
      <c r="A279">
        <f t="shared" si="11"/>
        <v>2000</v>
      </c>
      <c r="B279" s="1059">
        <v>36801</v>
      </c>
      <c r="C279" s="3">
        <f>'finished water daily demand'!D279</f>
        <v>27.821000000000002</v>
      </c>
      <c r="D279">
        <f t="shared" si="10"/>
        <v>36801</v>
      </c>
    </row>
    <row r="280" spans="1:4" x14ac:dyDescent="0.2">
      <c r="A280">
        <f t="shared" si="11"/>
        <v>2000</v>
      </c>
      <c r="B280" s="1059">
        <v>36802</v>
      </c>
      <c r="C280" s="3">
        <f>'finished water daily demand'!D280</f>
        <v>28.924999999999997</v>
      </c>
      <c r="D280">
        <f t="shared" si="10"/>
        <v>36802</v>
      </c>
    </row>
    <row r="281" spans="1:4" x14ac:dyDescent="0.2">
      <c r="A281">
        <f t="shared" si="11"/>
        <v>2000</v>
      </c>
      <c r="B281" s="1059">
        <v>36803</v>
      </c>
      <c r="C281" s="3">
        <f>'finished water daily demand'!D281</f>
        <v>30.847000000000001</v>
      </c>
      <c r="D281">
        <f t="shared" si="10"/>
        <v>36803</v>
      </c>
    </row>
    <row r="282" spans="1:4" x14ac:dyDescent="0.2">
      <c r="A282">
        <f t="shared" si="11"/>
        <v>2000</v>
      </c>
      <c r="B282" s="1059">
        <v>36804</v>
      </c>
      <c r="C282" s="3">
        <f>'finished water daily demand'!D282</f>
        <v>31.187999999999999</v>
      </c>
      <c r="D282">
        <f t="shared" si="10"/>
        <v>36804</v>
      </c>
    </row>
    <row r="283" spans="1:4" x14ac:dyDescent="0.2">
      <c r="A283">
        <f t="shared" si="11"/>
        <v>2000</v>
      </c>
      <c r="B283" s="1059">
        <v>36805</v>
      </c>
      <c r="C283" s="3">
        <f>'finished water daily demand'!D283</f>
        <v>30.462000000000003</v>
      </c>
      <c r="D283">
        <f t="shared" si="10"/>
        <v>36805</v>
      </c>
    </row>
    <row r="284" spans="1:4" x14ac:dyDescent="0.2">
      <c r="A284">
        <f t="shared" si="11"/>
        <v>2000</v>
      </c>
      <c r="B284" s="1059">
        <v>36806</v>
      </c>
      <c r="C284" s="3">
        <f>'finished water daily demand'!D284</f>
        <v>28.253999999999998</v>
      </c>
      <c r="D284">
        <f t="shared" si="10"/>
        <v>36806</v>
      </c>
    </row>
    <row r="285" spans="1:4" x14ac:dyDescent="0.2">
      <c r="A285">
        <f t="shared" si="11"/>
        <v>2000</v>
      </c>
      <c r="B285" s="1059">
        <v>36807</v>
      </c>
      <c r="C285" s="3">
        <f>'finished water daily demand'!D285</f>
        <v>25.36</v>
      </c>
      <c r="D285">
        <f t="shared" si="10"/>
        <v>36807</v>
      </c>
    </row>
    <row r="286" spans="1:4" x14ac:dyDescent="0.2">
      <c r="A286">
        <f t="shared" si="11"/>
        <v>2000</v>
      </c>
      <c r="B286" s="1059">
        <v>36808</v>
      </c>
      <c r="C286" s="3">
        <f>'finished water daily demand'!D286</f>
        <v>28.790000000000003</v>
      </c>
      <c r="D286">
        <f t="shared" si="10"/>
        <v>36808</v>
      </c>
    </row>
    <row r="287" spans="1:4" x14ac:dyDescent="0.2">
      <c r="A287">
        <f t="shared" si="11"/>
        <v>2000</v>
      </c>
      <c r="B287" s="1059">
        <v>36809</v>
      </c>
      <c r="C287" s="3">
        <f>'finished water daily demand'!D287</f>
        <v>27.498999999999999</v>
      </c>
      <c r="D287">
        <f t="shared" si="10"/>
        <v>36809</v>
      </c>
    </row>
    <row r="288" spans="1:4" x14ac:dyDescent="0.2">
      <c r="A288">
        <f t="shared" si="11"/>
        <v>2000</v>
      </c>
      <c r="B288" s="1059">
        <v>36810</v>
      </c>
      <c r="C288" s="3">
        <f>'finished water daily demand'!D288</f>
        <v>29.700000000000003</v>
      </c>
      <c r="D288">
        <f t="shared" si="10"/>
        <v>36810</v>
      </c>
    </row>
    <row r="289" spans="1:4" x14ac:dyDescent="0.2">
      <c r="A289">
        <f t="shared" si="11"/>
        <v>2000</v>
      </c>
      <c r="B289" s="1059">
        <v>36811</v>
      </c>
      <c r="C289" s="3">
        <f>'finished water daily demand'!D289</f>
        <v>28.851000000000003</v>
      </c>
      <c r="D289">
        <f t="shared" si="10"/>
        <v>36811</v>
      </c>
    </row>
    <row r="290" spans="1:4" x14ac:dyDescent="0.2">
      <c r="A290">
        <f t="shared" si="11"/>
        <v>2000</v>
      </c>
      <c r="B290" s="1059">
        <v>36812</v>
      </c>
      <c r="C290" s="3">
        <f>'finished water daily demand'!D290</f>
        <v>29.283000000000001</v>
      </c>
      <c r="D290">
        <f t="shared" si="10"/>
        <v>36812</v>
      </c>
    </row>
    <row r="291" spans="1:4" x14ac:dyDescent="0.2">
      <c r="A291">
        <f t="shared" si="11"/>
        <v>2000</v>
      </c>
      <c r="B291" s="1059">
        <v>36813</v>
      </c>
      <c r="C291" s="3">
        <f>'finished water daily demand'!D291</f>
        <v>28.795999999999999</v>
      </c>
      <c r="D291">
        <f t="shared" si="10"/>
        <v>36813</v>
      </c>
    </row>
    <row r="292" spans="1:4" x14ac:dyDescent="0.2">
      <c r="A292">
        <f t="shared" si="11"/>
        <v>2000</v>
      </c>
      <c r="B292" s="1059">
        <v>36814</v>
      </c>
      <c r="C292" s="3">
        <f>'finished water daily demand'!D292</f>
        <v>28.341999999999999</v>
      </c>
      <c r="D292">
        <f t="shared" si="10"/>
        <v>36814</v>
      </c>
    </row>
    <row r="293" spans="1:4" x14ac:dyDescent="0.2">
      <c r="A293">
        <f t="shared" si="11"/>
        <v>2000</v>
      </c>
      <c r="B293" s="1059">
        <v>36815</v>
      </c>
      <c r="C293" s="3">
        <f>'finished water daily demand'!D293</f>
        <v>29.675000000000001</v>
      </c>
      <c r="D293">
        <f t="shared" si="10"/>
        <v>36815</v>
      </c>
    </row>
    <row r="294" spans="1:4" x14ac:dyDescent="0.2">
      <c r="A294">
        <f t="shared" si="11"/>
        <v>2000</v>
      </c>
      <c r="B294" s="1059">
        <v>36816</v>
      </c>
      <c r="C294" s="3">
        <f>'finished water daily demand'!D294</f>
        <v>29.445999999999998</v>
      </c>
      <c r="D294">
        <f t="shared" si="10"/>
        <v>36816</v>
      </c>
    </row>
    <row r="295" spans="1:4" x14ac:dyDescent="0.2">
      <c r="A295">
        <f t="shared" si="11"/>
        <v>2000</v>
      </c>
      <c r="B295" s="1059">
        <v>36817</v>
      </c>
      <c r="C295" s="3">
        <f>'finished water daily demand'!D295</f>
        <v>29.304000000000002</v>
      </c>
      <c r="D295">
        <f t="shared" si="10"/>
        <v>36817</v>
      </c>
    </row>
    <row r="296" spans="1:4" x14ac:dyDescent="0.2">
      <c r="A296">
        <f t="shared" si="11"/>
        <v>2000</v>
      </c>
      <c r="B296" s="1059">
        <v>36818</v>
      </c>
      <c r="C296" s="3">
        <f>'finished water daily demand'!D296</f>
        <v>33.006999999999998</v>
      </c>
      <c r="D296">
        <f t="shared" si="10"/>
        <v>36818</v>
      </c>
    </row>
    <row r="297" spans="1:4" x14ac:dyDescent="0.2">
      <c r="A297">
        <f t="shared" si="11"/>
        <v>2000</v>
      </c>
      <c r="B297" s="1059">
        <v>36819</v>
      </c>
      <c r="C297" s="3">
        <f>'finished water daily demand'!D297</f>
        <v>31.576000000000001</v>
      </c>
      <c r="D297">
        <f t="shared" si="10"/>
        <v>36819</v>
      </c>
    </row>
    <row r="298" spans="1:4" x14ac:dyDescent="0.2">
      <c r="A298">
        <f t="shared" si="11"/>
        <v>2000</v>
      </c>
      <c r="B298" s="1059">
        <v>36820</v>
      </c>
      <c r="C298" s="3">
        <f>'finished water daily demand'!D298</f>
        <v>25.509999999999998</v>
      </c>
      <c r="D298">
        <f t="shared" si="10"/>
        <v>36820</v>
      </c>
    </row>
    <row r="299" spans="1:4" x14ac:dyDescent="0.2">
      <c r="A299">
        <f t="shared" si="11"/>
        <v>2000</v>
      </c>
      <c r="B299" s="1059">
        <v>36821</v>
      </c>
      <c r="C299" s="3">
        <f>'finished water daily demand'!D299</f>
        <v>30.894999999999996</v>
      </c>
      <c r="D299">
        <f t="shared" si="10"/>
        <v>36821</v>
      </c>
    </row>
    <row r="300" spans="1:4" x14ac:dyDescent="0.2">
      <c r="A300">
        <f t="shared" si="11"/>
        <v>2000</v>
      </c>
      <c r="B300" s="1059">
        <v>36822</v>
      </c>
      <c r="C300" s="3">
        <f>'finished water daily demand'!D300</f>
        <v>32.108000000000004</v>
      </c>
      <c r="D300">
        <f t="shared" si="10"/>
        <v>36822</v>
      </c>
    </row>
    <row r="301" spans="1:4" x14ac:dyDescent="0.2">
      <c r="A301">
        <f t="shared" si="11"/>
        <v>2000</v>
      </c>
      <c r="B301" s="1059">
        <v>36823</v>
      </c>
      <c r="C301" s="3">
        <f>'finished water daily demand'!D301</f>
        <v>30.596</v>
      </c>
      <c r="D301">
        <f t="shared" si="10"/>
        <v>36823</v>
      </c>
    </row>
    <row r="302" spans="1:4" x14ac:dyDescent="0.2">
      <c r="A302">
        <f t="shared" si="11"/>
        <v>2000</v>
      </c>
      <c r="B302" s="1059">
        <v>36824</v>
      </c>
      <c r="C302" s="3">
        <f>'finished water daily demand'!D302</f>
        <v>32.712000000000003</v>
      </c>
      <c r="D302">
        <f t="shared" si="10"/>
        <v>36824</v>
      </c>
    </row>
    <row r="303" spans="1:4" x14ac:dyDescent="0.2">
      <c r="A303">
        <f t="shared" si="11"/>
        <v>2000</v>
      </c>
      <c r="B303" s="1059">
        <v>36825</v>
      </c>
      <c r="C303" s="3">
        <f>'finished water daily demand'!D303</f>
        <v>31.072000000000003</v>
      </c>
      <c r="D303">
        <f t="shared" si="10"/>
        <v>36825</v>
      </c>
    </row>
    <row r="304" spans="1:4" x14ac:dyDescent="0.2">
      <c r="A304">
        <f t="shared" si="11"/>
        <v>2000</v>
      </c>
      <c r="B304" s="1059">
        <v>36826</v>
      </c>
      <c r="C304" s="3">
        <f>'finished water daily demand'!D304</f>
        <v>29.035</v>
      </c>
      <c r="D304">
        <f t="shared" si="10"/>
        <v>36826</v>
      </c>
    </row>
    <row r="305" spans="1:4" x14ac:dyDescent="0.2">
      <c r="A305">
        <f t="shared" si="11"/>
        <v>2000</v>
      </c>
      <c r="B305" s="1059">
        <v>36827</v>
      </c>
      <c r="C305" s="3">
        <f>'finished water daily demand'!D305</f>
        <v>30.876000000000001</v>
      </c>
      <c r="D305">
        <f t="shared" si="10"/>
        <v>36827</v>
      </c>
    </row>
    <row r="306" spans="1:4" x14ac:dyDescent="0.2">
      <c r="A306">
        <f t="shared" si="11"/>
        <v>2000</v>
      </c>
      <c r="B306" s="1059">
        <v>36828</v>
      </c>
      <c r="C306" s="3">
        <f>'finished water daily demand'!D306</f>
        <v>32.924999999999997</v>
      </c>
      <c r="D306">
        <f t="shared" si="10"/>
        <v>36828</v>
      </c>
    </row>
    <row r="307" spans="1:4" x14ac:dyDescent="0.2">
      <c r="A307">
        <f t="shared" si="11"/>
        <v>2000</v>
      </c>
      <c r="B307" s="1059">
        <v>36829</v>
      </c>
      <c r="C307" s="3">
        <f>'finished water daily demand'!D307</f>
        <v>30.353999999999999</v>
      </c>
      <c r="D307">
        <f t="shared" si="10"/>
        <v>36829</v>
      </c>
    </row>
    <row r="308" spans="1:4" x14ac:dyDescent="0.2">
      <c r="A308">
        <f t="shared" si="11"/>
        <v>2000</v>
      </c>
      <c r="B308" s="1059">
        <v>36830</v>
      </c>
      <c r="C308" s="3">
        <f>'finished water daily demand'!D308</f>
        <v>31.718</v>
      </c>
      <c r="D308">
        <f t="shared" si="10"/>
        <v>36830</v>
      </c>
    </row>
    <row r="309" spans="1:4" x14ac:dyDescent="0.2">
      <c r="A309">
        <f t="shared" si="11"/>
        <v>2000</v>
      </c>
      <c r="B309" s="1059">
        <v>36831</v>
      </c>
      <c r="C309" s="3">
        <f>'finished water daily demand'!D309</f>
        <v>29.105999999999998</v>
      </c>
      <c r="D309">
        <f t="shared" si="10"/>
        <v>36831</v>
      </c>
    </row>
    <row r="310" spans="1:4" x14ac:dyDescent="0.2">
      <c r="A310">
        <f t="shared" si="11"/>
        <v>2000</v>
      </c>
      <c r="B310" s="1059">
        <v>36832</v>
      </c>
      <c r="C310" s="3">
        <f>'finished water daily demand'!D310</f>
        <v>32.248999999999995</v>
      </c>
      <c r="D310">
        <f t="shared" si="10"/>
        <v>36832</v>
      </c>
    </row>
    <row r="311" spans="1:4" x14ac:dyDescent="0.2">
      <c r="A311">
        <f t="shared" si="11"/>
        <v>2000</v>
      </c>
      <c r="B311" s="1059">
        <v>36833</v>
      </c>
      <c r="C311" s="3">
        <f>'finished water daily demand'!D311</f>
        <v>30.582000000000001</v>
      </c>
      <c r="D311">
        <f t="shared" si="10"/>
        <v>36833</v>
      </c>
    </row>
    <row r="312" spans="1:4" x14ac:dyDescent="0.2">
      <c r="A312">
        <f t="shared" si="11"/>
        <v>2000</v>
      </c>
      <c r="B312" s="1059">
        <v>36834</v>
      </c>
      <c r="C312" s="3">
        <f>'finished water daily demand'!D312</f>
        <v>29.904999999999998</v>
      </c>
      <c r="D312">
        <f t="shared" si="10"/>
        <v>36834</v>
      </c>
    </row>
    <row r="313" spans="1:4" x14ac:dyDescent="0.2">
      <c r="A313">
        <f t="shared" si="11"/>
        <v>2000</v>
      </c>
      <c r="B313" s="1059">
        <v>36835</v>
      </c>
      <c r="C313" s="3">
        <f>'finished water daily demand'!D313</f>
        <v>27.871000000000002</v>
      </c>
      <c r="D313">
        <f t="shared" si="10"/>
        <v>36835</v>
      </c>
    </row>
    <row r="314" spans="1:4" x14ac:dyDescent="0.2">
      <c r="A314">
        <f t="shared" si="11"/>
        <v>2000</v>
      </c>
      <c r="B314" s="1059">
        <v>36836</v>
      </c>
      <c r="C314" s="3">
        <f>'finished water daily demand'!D314</f>
        <v>31.081999999999997</v>
      </c>
      <c r="D314">
        <f t="shared" si="10"/>
        <v>36836</v>
      </c>
    </row>
    <row r="315" spans="1:4" x14ac:dyDescent="0.2">
      <c r="A315">
        <f t="shared" si="11"/>
        <v>2000</v>
      </c>
      <c r="B315" s="1059">
        <v>36837</v>
      </c>
      <c r="C315" s="3">
        <f>'finished water daily demand'!D315</f>
        <v>28.369</v>
      </c>
      <c r="D315">
        <f t="shared" si="10"/>
        <v>36837</v>
      </c>
    </row>
    <row r="316" spans="1:4" x14ac:dyDescent="0.2">
      <c r="A316">
        <f t="shared" si="11"/>
        <v>2000</v>
      </c>
      <c r="B316" s="1059">
        <v>36838</v>
      </c>
      <c r="C316" s="3">
        <f>'finished water daily demand'!D316</f>
        <v>27.542999999999999</v>
      </c>
      <c r="D316">
        <f t="shared" si="10"/>
        <v>36838</v>
      </c>
    </row>
    <row r="317" spans="1:4" x14ac:dyDescent="0.2">
      <c r="A317">
        <f t="shared" si="11"/>
        <v>2000</v>
      </c>
      <c r="B317" s="1059">
        <v>36839</v>
      </c>
      <c r="C317" s="3">
        <f>'finished water daily demand'!D317</f>
        <v>29.142999999999997</v>
      </c>
      <c r="D317">
        <f t="shared" si="10"/>
        <v>36839</v>
      </c>
    </row>
    <row r="318" spans="1:4" x14ac:dyDescent="0.2">
      <c r="A318">
        <f t="shared" si="11"/>
        <v>2000</v>
      </c>
      <c r="B318" s="1059">
        <v>36840</v>
      </c>
      <c r="C318" s="3">
        <f>'finished water daily demand'!D318</f>
        <v>28.665000000000003</v>
      </c>
      <c r="D318">
        <f t="shared" si="10"/>
        <v>36840</v>
      </c>
    </row>
    <row r="319" spans="1:4" x14ac:dyDescent="0.2">
      <c r="A319">
        <f t="shared" si="11"/>
        <v>2000</v>
      </c>
      <c r="B319" s="1059">
        <v>36841</v>
      </c>
      <c r="C319" s="3">
        <f>'finished water daily demand'!D319</f>
        <v>29.768000000000001</v>
      </c>
      <c r="D319">
        <f t="shared" si="10"/>
        <v>36841</v>
      </c>
    </row>
    <row r="320" spans="1:4" x14ac:dyDescent="0.2">
      <c r="A320">
        <f t="shared" si="11"/>
        <v>2000</v>
      </c>
      <c r="B320" s="1059">
        <v>36842</v>
      </c>
      <c r="C320" s="3">
        <f>'finished water daily demand'!D320</f>
        <v>29.797999999999998</v>
      </c>
      <c r="D320">
        <f t="shared" si="10"/>
        <v>36842</v>
      </c>
    </row>
    <row r="321" spans="1:4" x14ac:dyDescent="0.2">
      <c r="A321">
        <f t="shared" si="11"/>
        <v>2000</v>
      </c>
      <c r="B321" s="1059">
        <v>36843</v>
      </c>
      <c r="C321" s="3">
        <f>'finished water daily demand'!D321</f>
        <v>26.641999999999999</v>
      </c>
      <c r="D321">
        <f t="shared" si="10"/>
        <v>36843</v>
      </c>
    </row>
    <row r="322" spans="1:4" x14ac:dyDescent="0.2">
      <c r="A322">
        <f t="shared" si="11"/>
        <v>2000</v>
      </c>
      <c r="B322" s="1059">
        <v>36844</v>
      </c>
      <c r="C322" s="3">
        <f>'finished water daily demand'!D322</f>
        <v>28.154</v>
      </c>
      <c r="D322">
        <f t="shared" si="10"/>
        <v>36844</v>
      </c>
    </row>
    <row r="323" spans="1:4" x14ac:dyDescent="0.2">
      <c r="A323">
        <f t="shared" si="11"/>
        <v>2000</v>
      </c>
      <c r="B323" s="1059">
        <v>36845</v>
      </c>
      <c r="C323" s="3">
        <f>'finished water daily demand'!D323</f>
        <v>27.850999999999999</v>
      </c>
      <c r="D323">
        <f t="shared" si="10"/>
        <v>36845</v>
      </c>
    </row>
    <row r="324" spans="1:4" x14ac:dyDescent="0.2">
      <c r="A324">
        <f t="shared" si="11"/>
        <v>2000</v>
      </c>
      <c r="B324" s="1059">
        <v>36846</v>
      </c>
      <c r="C324" s="3">
        <f>'finished water daily demand'!D324</f>
        <v>28.041</v>
      </c>
      <c r="D324">
        <f t="shared" si="10"/>
        <v>36846</v>
      </c>
    </row>
    <row r="325" spans="1:4" x14ac:dyDescent="0.2">
      <c r="A325">
        <f t="shared" si="11"/>
        <v>2000</v>
      </c>
      <c r="B325" s="1059">
        <v>36847</v>
      </c>
      <c r="C325" s="3">
        <f>'finished water daily demand'!D325</f>
        <v>26.759</v>
      </c>
      <c r="D325">
        <f t="shared" ref="D325:D388" si="12">VALUE(B325)</f>
        <v>36847</v>
      </c>
    </row>
    <row r="326" spans="1:4" x14ac:dyDescent="0.2">
      <c r="A326">
        <f t="shared" ref="A326:A389" si="13">YEAR(B326)</f>
        <v>2000</v>
      </c>
      <c r="B326" s="1059">
        <v>36848</v>
      </c>
      <c r="C326" s="3">
        <f>'finished water daily demand'!D326</f>
        <v>26.236000000000001</v>
      </c>
      <c r="D326">
        <f t="shared" si="12"/>
        <v>36848</v>
      </c>
    </row>
    <row r="327" spans="1:4" x14ac:dyDescent="0.2">
      <c r="A327">
        <f t="shared" si="13"/>
        <v>2000</v>
      </c>
      <c r="B327" s="1059">
        <v>36849</v>
      </c>
      <c r="C327" s="3">
        <f>'finished water daily demand'!D327</f>
        <v>24.445</v>
      </c>
      <c r="D327">
        <f t="shared" si="12"/>
        <v>36849</v>
      </c>
    </row>
    <row r="328" spans="1:4" x14ac:dyDescent="0.2">
      <c r="A328">
        <f t="shared" si="13"/>
        <v>2000</v>
      </c>
      <c r="B328" s="1059">
        <v>36850</v>
      </c>
      <c r="C328" s="3">
        <f>'finished water daily demand'!D328</f>
        <v>26.709000000000003</v>
      </c>
      <c r="D328">
        <f t="shared" si="12"/>
        <v>36850</v>
      </c>
    </row>
    <row r="329" spans="1:4" x14ac:dyDescent="0.2">
      <c r="A329">
        <f t="shared" si="13"/>
        <v>2000</v>
      </c>
      <c r="B329" s="1059">
        <v>36851</v>
      </c>
      <c r="C329" s="3">
        <f>'finished water daily demand'!D329</f>
        <v>25.946999999999999</v>
      </c>
      <c r="D329">
        <f t="shared" si="12"/>
        <v>36851</v>
      </c>
    </row>
    <row r="330" spans="1:4" x14ac:dyDescent="0.2">
      <c r="A330">
        <f t="shared" si="13"/>
        <v>2000</v>
      </c>
      <c r="B330" s="1059">
        <v>36852</v>
      </c>
      <c r="C330" s="3">
        <f>'finished water daily demand'!D330</f>
        <v>25.63</v>
      </c>
      <c r="D330">
        <f t="shared" si="12"/>
        <v>36852</v>
      </c>
    </row>
    <row r="331" spans="1:4" x14ac:dyDescent="0.2">
      <c r="A331">
        <f t="shared" si="13"/>
        <v>2000</v>
      </c>
      <c r="B331" s="1059">
        <v>36853</v>
      </c>
      <c r="C331" s="3">
        <f>'finished water daily demand'!D331</f>
        <v>24.013999999999999</v>
      </c>
      <c r="D331">
        <f t="shared" si="12"/>
        <v>36853</v>
      </c>
    </row>
    <row r="332" spans="1:4" x14ac:dyDescent="0.2">
      <c r="A332">
        <f t="shared" si="13"/>
        <v>2000</v>
      </c>
      <c r="B332" s="1059">
        <v>36854</v>
      </c>
      <c r="C332" s="3">
        <f>'finished water daily demand'!D332</f>
        <v>24.310000000000002</v>
      </c>
      <c r="D332">
        <f t="shared" si="12"/>
        <v>36854</v>
      </c>
    </row>
    <row r="333" spans="1:4" x14ac:dyDescent="0.2">
      <c r="A333">
        <f t="shared" si="13"/>
        <v>2000</v>
      </c>
      <c r="B333" s="1059">
        <v>36855</v>
      </c>
      <c r="C333" s="3">
        <f>'finished water daily demand'!D333</f>
        <v>22.900999999999996</v>
      </c>
      <c r="D333">
        <f t="shared" si="12"/>
        <v>36855</v>
      </c>
    </row>
    <row r="334" spans="1:4" x14ac:dyDescent="0.2">
      <c r="A334">
        <f t="shared" si="13"/>
        <v>2000</v>
      </c>
      <c r="B334" s="1059">
        <v>36856</v>
      </c>
      <c r="C334" s="3">
        <f>'finished water daily demand'!D334</f>
        <v>23.087</v>
      </c>
      <c r="D334">
        <f t="shared" si="12"/>
        <v>36856</v>
      </c>
    </row>
    <row r="335" spans="1:4" x14ac:dyDescent="0.2">
      <c r="A335">
        <f t="shared" si="13"/>
        <v>2000</v>
      </c>
      <c r="B335" s="1059">
        <v>36857</v>
      </c>
      <c r="C335" s="3">
        <f>'finished water daily demand'!D335</f>
        <v>25.478999999999999</v>
      </c>
      <c r="D335">
        <f t="shared" si="12"/>
        <v>36857</v>
      </c>
    </row>
    <row r="336" spans="1:4" x14ac:dyDescent="0.2">
      <c r="A336">
        <f t="shared" si="13"/>
        <v>2000</v>
      </c>
      <c r="B336" s="1059">
        <v>36858</v>
      </c>
      <c r="C336" s="3">
        <f>'finished water daily demand'!D336</f>
        <v>26.186000000000003</v>
      </c>
      <c r="D336">
        <f t="shared" si="12"/>
        <v>36858</v>
      </c>
    </row>
    <row r="337" spans="1:4" x14ac:dyDescent="0.2">
      <c r="A337">
        <f t="shared" si="13"/>
        <v>2000</v>
      </c>
      <c r="B337" s="1059">
        <v>36859</v>
      </c>
      <c r="C337" s="3">
        <f>'finished water daily demand'!D337</f>
        <v>27.901</v>
      </c>
      <c r="D337">
        <f t="shared" si="12"/>
        <v>36859</v>
      </c>
    </row>
    <row r="338" spans="1:4" x14ac:dyDescent="0.2">
      <c r="A338">
        <f t="shared" si="13"/>
        <v>2000</v>
      </c>
      <c r="B338" s="1059">
        <v>36860</v>
      </c>
      <c r="C338" s="3">
        <f>'finished water daily demand'!D338</f>
        <v>26.588000000000001</v>
      </c>
      <c r="D338">
        <f t="shared" si="12"/>
        <v>36860</v>
      </c>
    </row>
    <row r="339" spans="1:4" x14ac:dyDescent="0.2">
      <c r="A339">
        <f t="shared" si="13"/>
        <v>2000</v>
      </c>
      <c r="B339" s="1059">
        <v>36861</v>
      </c>
      <c r="C339" s="3">
        <f>'finished water daily demand'!D339</f>
        <v>25.853999999999999</v>
      </c>
      <c r="D339">
        <f t="shared" si="12"/>
        <v>36861</v>
      </c>
    </row>
    <row r="340" spans="1:4" x14ac:dyDescent="0.2">
      <c r="A340">
        <f t="shared" si="13"/>
        <v>2000</v>
      </c>
      <c r="B340" s="1059">
        <v>36862</v>
      </c>
      <c r="C340" s="3">
        <f>'finished water daily demand'!D340</f>
        <v>24.699000000000002</v>
      </c>
      <c r="D340">
        <f t="shared" si="12"/>
        <v>36862</v>
      </c>
    </row>
    <row r="341" spans="1:4" x14ac:dyDescent="0.2">
      <c r="A341">
        <f t="shared" si="13"/>
        <v>2000</v>
      </c>
      <c r="B341" s="1059">
        <v>36863</v>
      </c>
      <c r="C341" s="3">
        <f>'finished water daily demand'!D341</f>
        <v>24.273999999999997</v>
      </c>
      <c r="D341">
        <f t="shared" si="12"/>
        <v>36863</v>
      </c>
    </row>
    <row r="342" spans="1:4" x14ac:dyDescent="0.2">
      <c r="A342">
        <f t="shared" si="13"/>
        <v>2000</v>
      </c>
      <c r="B342" s="1059">
        <v>36864</v>
      </c>
      <c r="C342" s="3">
        <f>'finished water daily demand'!D342</f>
        <v>28.332000000000001</v>
      </c>
      <c r="D342">
        <f t="shared" si="12"/>
        <v>36864</v>
      </c>
    </row>
    <row r="343" spans="1:4" x14ac:dyDescent="0.2">
      <c r="A343">
        <f t="shared" si="13"/>
        <v>2000</v>
      </c>
      <c r="B343" s="1059">
        <v>36865</v>
      </c>
      <c r="C343" s="3">
        <f>'finished water daily demand'!D343</f>
        <v>27.292000000000002</v>
      </c>
      <c r="D343">
        <f t="shared" si="12"/>
        <v>36865</v>
      </c>
    </row>
    <row r="344" spans="1:4" x14ac:dyDescent="0.2">
      <c r="A344">
        <f t="shared" si="13"/>
        <v>2000</v>
      </c>
      <c r="B344" s="1059">
        <v>36866</v>
      </c>
      <c r="C344" s="3">
        <f>'finished water daily demand'!D344</f>
        <v>28.427</v>
      </c>
      <c r="D344">
        <f t="shared" si="12"/>
        <v>36866</v>
      </c>
    </row>
    <row r="345" spans="1:4" x14ac:dyDescent="0.2">
      <c r="A345">
        <f t="shared" si="13"/>
        <v>2000</v>
      </c>
      <c r="B345" s="1059">
        <v>36867</v>
      </c>
      <c r="C345" s="3">
        <f>'finished water daily demand'!D345</f>
        <v>26.501999999999999</v>
      </c>
      <c r="D345">
        <f t="shared" si="12"/>
        <v>36867</v>
      </c>
    </row>
    <row r="346" spans="1:4" x14ac:dyDescent="0.2">
      <c r="A346">
        <f t="shared" si="13"/>
        <v>2000</v>
      </c>
      <c r="B346" s="1059">
        <v>36868</v>
      </c>
      <c r="C346" s="3">
        <f>'finished water daily demand'!D346</f>
        <v>26.591999999999999</v>
      </c>
      <c r="D346">
        <f t="shared" si="12"/>
        <v>36868</v>
      </c>
    </row>
    <row r="347" spans="1:4" x14ac:dyDescent="0.2">
      <c r="A347">
        <f t="shared" si="13"/>
        <v>2000</v>
      </c>
      <c r="B347" s="1059">
        <v>36869</v>
      </c>
      <c r="C347" s="3">
        <f>'finished water daily demand'!D347</f>
        <v>23.310000000000002</v>
      </c>
      <c r="D347">
        <f t="shared" si="12"/>
        <v>36869</v>
      </c>
    </row>
    <row r="348" spans="1:4" x14ac:dyDescent="0.2">
      <c r="A348">
        <f t="shared" si="13"/>
        <v>2000</v>
      </c>
      <c r="B348" s="1059">
        <v>36870</v>
      </c>
      <c r="C348" s="3">
        <f>'finished water daily demand'!D348</f>
        <v>24.802999999999997</v>
      </c>
      <c r="D348">
        <f t="shared" si="12"/>
        <v>36870</v>
      </c>
    </row>
    <row r="349" spans="1:4" x14ac:dyDescent="0.2">
      <c r="A349">
        <f t="shared" si="13"/>
        <v>2000</v>
      </c>
      <c r="B349" s="1059">
        <v>36871</v>
      </c>
      <c r="C349" s="3">
        <f>'finished water daily demand'!D349</f>
        <v>26.853000000000002</v>
      </c>
      <c r="D349">
        <f t="shared" si="12"/>
        <v>36871</v>
      </c>
    </row>
    <row r="350" spans="1:4" x14ac:dyDescent="0.2">
      <c r="A350">
        <f t="shared" si="13"/>
        <v>2000</v>
      </c>
      <c r="B350" s="1059">
        <v>36872</v>
      </c>
      <c r="C350" s="3">
        <f>'finished water daily demand'!D350</f>
        <v>29.692</v>
      </c>
      <c r="D350">
        <f t="shared" si="12"/>
        <v>36872</v>
      </c>
    </row>
    <row r="351" spans="1:4" x14ac:dyDescent="0.2">
      <c r="A351">
        <f t="shared" si="13"/>
        <v>2000</v>
      </c>
      <c r="B351" s="1059">
        <v>36873</v>
      </c>
      <c r="C351" s="3">
        <f>'finished water daily demand'!D351</f>
        <v>25.641999999999999</v>
      </c>
      <c r="D351">
        <f t="shared" si="12"/>
        <v>36873</v>
      </c>
    </row>
    <row r="352" spans="1:4" x14ac:dyDescent="0.2">
      <c r="A352">
        <f t="shared" si="13"/>
        <v>2000</v>
      </c>
      <c r="B352" s="1059">
        <v>36874</v>
      </c>
      <c r="C352" s="3">
        <f>'finished water daily demand'!D352</f>
        <v>24.745000000000001</v>
      </c>
      <c r="D352">
        <f t="shared" si="12"/>
        <v>36874</v>
      </c>
    </row>
    <row r="353" spans="1:4" x14ac:dyDescent="0.2">
      <c r="A353">
        <f t="shared" si="13"/>
        <v>2000</v>
      </c>
      <c r="B353" s="1059">
        <v>36875</v>
      </c>
      <c r="C353" s="3">
        <f>'finished water daily demand'!D353</f>
        <v>26.272999999999996</v>
      </c>
      <c r="D353">
        <f t="shared" si="12"/>
        <v>36875</v>
      </c>
    </row>
    <row r="354" spans="1:4" x14ac:dyDescent="0.2">
      <c r="A354">
        <f t="shared" si="13"/>
        <v>2000</v>
      </c>
      <c r="B354" s="1059">
        <v>36876</v>
      </c>
      <c r="C354" s="3">
        <f>'finished water daily demand'!D354</f>
        <v>22.113</v>
      </c>
      <c r="D354">
        <f t="shared" si="12"/>
        <v>36876</v>
      </c>
    </row>
    <row r="355" spans="1:4" x14ac:dyDescent="0.2">
      <c r="A355">
        <f t="shared" si="13"/>
        <v>2000</v>
      </c>
      <c r="B355" s="1059">
        <v>36877</v>
      </c>
      <c r="C355" s="3">
        <f>'finished water daily demand'!D355</f>
        <v>22.733999999999998</v>
      </c>
      <c r="D355">
        <f t="shared" si="12"/>
        <v>36877</v>
      </c>
    </row>
    <row r="356" spans="1:4" x14ac:dyDescent="0.2">
      <c r="A356">
        <f t="shared" si="13"/>
        <v>2000</v>
      </c>
      <c r="B356" s="1059">
        <v>36878</v>
      </c>
      <c r="C356" s="3">
        <f>'finished water daily demand'!D356</f>
        <v>26.631000000000004</v>
      </c>
      <c r="D356">
        <f t="shared" si="12"/>
        <v>36878</v>
      </c>
    </row>
    <row r="357" spans="1:4" x14ac:dyDescent="0.2">
      <c r="A357">
        <f t="shared" si="13"/>
        <v>2000</v>
      </c>
      <c r="B357" s="1059">
        <v>36879</v>
      </c>
      <c r="C357" s="3">
        <f>'finished water daily demand'!D357</f>
        <v>22.97</v>
      </c>
      <c r="D357">
        <f t="shared" si="12"/>
        <v>36879</v>
      </c>
    </row>
    <row r="358" spans="1:4" x14ac:dyDescent="0.2">
      <c r="A358">
        <f t="shared" si="13"/>
        <v>2000</v>
      </c>
      <c r="B358" s="1059">
        <v>36880</v>
      </c>
      <c r="C358" s="3">
        <f>'finished water daily demand'!D358</f>
        <v>24.582000000000001</v>
      </c>
      <c r="D358">
        <f t="shared" si="12"/>
        <v>36880</v>
      </c>
    </row>
    <row r="359" spans="1:4" x14ac:dyDescent="0.2">
      <c r="A359">
        <f t="shared" si="13"/>
        <v>2000</v>
      </c>
      <c r="B359" s="1059">
        <v>36881</v>
      </c>
      <c r="C359" s="3">
        <f>'finished water daily demand'!D359</f>
        <v>24.599</v>
      </c>
      <c r="D359">
        <f t="shared" si="12"/>
        <v>36881</v>
      </c>
    </row>
    <row r="360" spans="1:4" x14ac:dyDescent="0.2">
      <c r="A360">
        <f t="shared" si="13"/>
        <v>2000</v>
      </c>
      <c r="B360" s="1059">
        <v>36882</v>
      </c>
      <c r="C360" s="3">
        <f>'finished water daily demand'!D360</f>
        <v>25.996000000000002</v>
      </c>
      <c r="D360">
        <f t="shared" si="12"/>
        <v>36882</v>
      </c>
    </row>
    <row r="361" spans="1:4" x14ac:dyDescent="0.2">
      <c r="A361">
        <f t="shared" si="13"/>
        <v>2000</v>
      </c>
      <c r="B361" s="1059">
        <v>36883</v>
      </c>
      <c r="C361" s="3">
        <f>'finished water daily demand'!D361</f>
        <v>22.795999999999999</v>
      </c>
      <c r="D361">
        <f t="shared" si="12"/>
        <v>36883</v>
      </c>
    </row>
    <row r="362" spans="1:4" x14ac:dyDescent="0.2">
      <c r="A362">
        <f t="shared" si="13"/>
        <v>2000</v>
      </c>
      <c r="B362" s="1059">
        <v>36884</v>
      </c>
      <c r="C362" s="3">
        <f>'finished water daily demand'!D362</f>
        <v>22.597000000000001</v>
      </c>
      <c r="D362">
        <f t="shared" si="12"/>
        <v>36884</v>
      </c>
    </row>
    <row r="363" spans="1:4" x14ac:dyDescent="0.2">
      <c r="A363">
        <f t="shared" si="13"/>
        <v>2000</v>
      </c>
      <c r="B363" s="1059">
        <v>36885</v>
      </c>
      <c r="C363" s="3">
        <f>'finished water daily demand'!D363</f>
        <v>22.910999999999998</v>
      </c>
      <c r="D363">
        <f t="shared" si="12"/>
        <v>36885</v>
      </c>
    </row>
    <row r="364" spans="1:4" x14ac:dyDescent="0.2">
      <c r="A364">
        <f t="shared" si="13"/>
        <v>2000</v>
      </c>
      <c r="B364" s="1059">
        <v>36886</v>
      </c>
      <c r="C364" s="3">
        <f>'finished water daily demand'!D364</f>
        <v>23.094000000000001</v>
      </c>
      <c r="D364">
        <f t="shared" si="12"/>
        <v>36886</v>
      </c>
    </row>
    <row r="365" spans="1:4" x14ac:dyDescent="0.2">
      <c r="A365">
        <f t="shared" si="13"/>
        <v>2000</v>
      </c>
      <c r="B365" s="1059">
        <v>36887</v>
      </c>
      <c r="C365" s="3">
        <f>'finished water daily demand'!D365</f>
        <v>23.975000000000001</v>
      </c>
      <c r="D365">
        <f t="shared" si="12"/>
        <v>36887</v>
      </c>
    </row>
    <row r="366" spans="1:4" x14ac:dyDescent="0.2">
      <c r="A366">
        <f t="shared" si="13"/>
        <v>2000</v>
      </c>
      <c r="B366" s="1059">
        <v>36888</v>
      </c>
      <c r="C366" s="3">
        <f>'finished water daily demand'!D366</f>
        <v>25.17</v>
      </c>
      <c r="D366">
        <f t="shared" si="12"/>
        <v>36888</v>
      </c>
    </row>
    <row r="367" spans="1:4" x14ac:dyDescent="0.2">
      <c r="A367">
        <f t="shared" si="13"/>
        <v>2000</v>
      </c>
      <c r="B367" s="1059">
        <v>36889</v>
      </c>
      <c r="C367" s="3">
        <f>'finished water daily demand'!D367</f>
        <v>24.221</v>
      </c>
      <c r="D367">
        <f t="shared" si="12"/>
        <v>36889</v>
      </c>
    </row>
    <row r="368" spans="1:4" x14ac:dyDescent="0.2">
      <c r="A368">
        <f t="shared" si="13"/>
        <v>2000</v>
      </c>
      <c r="B368" s="1059">
        <v>36890</v>
      </c>
      <c r="C368" s="3">
        <f>'finished water daily demand'!D368</f>
        <v>23.837</v>
      </c>
      <c r="D368">
        <f t="shared" si="12"/>
        <v>36890</v>
      </c>
    </row>
    <row r="369" spans="1:4" x14ac:dyDescent="0.2">
      <c r="A369">
        <f t="shared" si="13"/>
        <v>2000</v>
      </c>
      <c r="B369" s="1059">
        <v>36891</v>
      </c>
      <c r="C369" s="3">
        <f>'finished water daily demand'!D369</f>
        <v>23.952999999999999</v>
      </c>
      <c r="D369">
        <f t="shared" si="12"/>
        <v>36891</v>
      </c>
    </row>
    <row r="370" spans="1:4" x14ac:dyDescent="0.2">
      <c r="A370">
        <f t="shared" si="13"/>
        <v>2001</v>
      </c>
      <c r="B370" s="1059">
        <v>36892</v>
      </c>
      <c r="C370" s="3">
        <f>'finished water daily demand'!E5</f>
        <v>25.225999999999999</v>
      </c>
      <c r="D370">
        <f t="shared" si="12"/>
        <v>36892</v>
      </c>
    </row>
    <row r="371" spans="1:4" x14ac:dyDescent="0.2">
      <c r="A371">
        <f t="shared" si="13"/>
        <v>2001</v>
      </c>
      <c r="B371" s="1059">
        <v>36893</v>
      </c>
      <c r="C371" s="3">
        <f>'finished water daily demand'!E6</f>
        <v>25.297000000000004</v>
      </c>
      <c r="D371">
        <f t="shared" si="12"/>
        <v>36893</v>
      </c>
    </row>
    <row r="372" spans="1:4" x14ac:dyDescent="0.2">
      <c r="A372">
        <f t="shared" si="13"/>
        <v>2001</v>
      </c>
      <c r="B372" s="1059">
        <v>36894</v>
      </c>
      <c r="C372" s="3">
        <f>'finished water daily demand'!E7</f>
        <v>25.823</v>
      </c>
      <c r="D372">
        <f t="shared" si="12"/>
        <v>36894</v>
      </c>
    </row>
    <row r="373" spans="1:4" x14ac:dyDescent="0.2">
      <c r="A373">
        <f t="shared" si="13"/>
        <v>2001</v>
      </c>
      <c r="B373" s="1059">
        <v>36895</v>
      </c>
      <c r="C373" s="3">
        <f>'finished water daily demand'!E8</f>
        <v>25.300000000000004</v>
      </c>
      <c r="D373">
        <f t="shared" si="12"/>
        <v>36895</v>
      </c>
    </row>
    <row r="374" spans="1:4" x14ac:dyDescent="0.2">
      <c r="A374">
        <f t="shared" si="13"/>
        <v>2001</v>
      </c>
      <c r="B374" s="1059">
        <v>36896</v>
      </c>
      <c r="C374" s="3">
        <f>'finished water daily demand'!E9</f>
        <v>25.975000000000001</v>
      </c>
      <c r="D374">
        <f t="shared" si="12"/>
        <v>36896</v>
      </c>
    </row>
    <row r="375" spans="1:4" x14ac:dyDescent="0.2">
      <c r="A375">
        <f t="shared" si="13"/>
        <v>2001</v>
      </c>
      <c r="B375" s="1059">
        <v>36897</v>
      </c>
      <c r="C375" s="3">
        <f>'finished water daily demand'!E10</f>
        <v>25.015000000000001</v>
      </c>
      <c r="D375">
        <f t="shared" si="12"/>
        <v>36897</v>
      </c>
    </row>
    <row r="376" spans="1:4" x14ac:dyDescent="0.2">
      <c r="A376">
        <f t="shared" si="13"/>
        <v>2001</v>
      </c>
      <c r="B376" s="1059">
        <v>36898</v>
      </c>
      <c r="C376" s="3">
        <f>'finished water daily demand'!E11</f>
        <v>25.435000000000002</v>
      </c>
      <c r="D376">
        <f t="shared" si="12"/>
        <v>36898</v>
      </c>
    </row>
    <row r="377" spans="1:4" x14ac:dyDescent="0.2">
      <c r="A377">
        <f t="shared" si="13"/>
        <v>2001</v>
      </c>
      <c r="B377" s="1059">
        <v>36899</v>
      </c>
      <c r="C377" s="3">
        <f>'finished water daily demand'!E12</f>
        <v>25.402999999999999</v>
      </c>
      <c r="D377">
        <f t="shared" si="12"/>
        <v>36899</v>
      </c>
    </row>
    <row r="378" spans="1:4" x14ac:dyDescent="0.2">
      <c r="A378">
        <f t="shared" si="13"/>
        <v>2001</v>
      </c>
      <c r="B378" s="1059">
        <v>36900</v>
      </c>
      <c r="C378" s="3">
        <f>'finished water daily demand'!E13</f>
        <v>25.952999999999996</v>
      </c>
      <c r="D378">
        <f t="shared" si="12"/>
        <v>36900</v>
      </c>
    </row>
    <row r="379" spans="1:4" x14ac:dyDescent="0.2">
      <c r="A379">
        <f t="shared" si="13"/>
        <v>2001</v>
      </c>
      <c r="B379" s="1059">
        <v>36901</v>
      </c>
      <c r="C379" s="3">
        <f>'finished water daily demand'!E14</f>
        <v>26.723999999999997</v>
      </c>
      <c r="D379">
        <f t="shared" si="12"/>
        <v>36901</v>
      </c>
    </row>
    <row r="380" spans="1:4" x14ac:dyDescent="0.2">
      <c r="A380">
        <f t="shared" si="13"/>
        <v>2001</v>
      </c>
      <c r="B380" s="1059">
        <v>36902</v>
      </c>
      <c r="C380" s="3">
        <f>'finished water daily demand'!E15</f>
        <v>26.993000000000002</v>
      </c>
      <c r="D380">
        <f t="shared" si="12"/>
        <v>36902</v>
      </c>
    </row>
    <row r="381" spans="1:4" x14ac:dyDescent="0.2">
      <c r="A381">
        <f t="shared" si="13"/>
        <v>2001</v>
      </c>
      <c r="B381" s="1059">
        <v>36903</v>
      </c>
      <c r="C381" s="3">
        <f>'finished water daily demand'!E16</f>
        <v>25.662999999999997</v>
      </c>
      <c r="D381">
        <f t="shared" si="12"/>
        <v>36903</v>
      </c>
    </row>
    <row r="382" spans="1:4" x14ac:dyDescent="0.2">
      <c r="A382">
        <f t="shared" si="13"/>
        <v>2001</v>
      </c>
      <c r="B382" s="1059">
        <v>36904</v>
      </c>
      <c r="C382" s="3">
        <f>'finished water daily demand'!E17</f>
        <v>27.134</v>
      </c>
      <c r="D382">
        <f t="shared" si="12"/>
        <v>36904</v>
      </c>
    </row>
    <row r="383" spans="1:4" x14ac:dyDescent="0.2">
      <c r="A383">
        <f t="shared" si="13"/>
        <v>2001</v>
      </c>
      <c r="B383" s="1059">
        <v>36905</v>
      </c>
      <c r="C383" s="3">
        <f>'finished water daily demand'!E18</f>
        <v>24.122999999999998</v>
      </c>
      <c r="D383">
        <f t="shared" si="12"/>
        <v>36905</v>
      </c>
    </row>
    <row r="384" spans="1:4" x14ac:dyDescent="0.2">
      <c r="A384">
        <f t="shared" si="13"/>
        <v>2001</v>
      </c>
      <c r="B384" s="1059">
        <v>36906</v>
      </c>
      <c r="C384" s="3">
        <f>'finished water daily demand'!E19</f>
        <v>26.433</v>
      </c>
      <c r="D384">
        <f t="shared" si="12"/>
        <v>36906</v>
      </c>
    </row>
    <row r="385" spans="1:4" x14ac:dyDescent="0.2">
      <c r="A385">
        <f t="shared" si="13"/>
        <v>2001</v>
      </c>
      <c r="B385" s="1059">
        <v>36907</v>
      </c>
      <c r="C385" s="3">
        <f>'finished water daily demand'!E20</f>
        <v>26.423999999999999</v>
      </c>
      <c r="D385">
        <f t="shared" si="12"/>
        <v>36907</v>
      </c>
    </row>
    <row r="386" spans="1:4" x14ac:dyDescent="0.2">
      <c r="A386">
        <f t="shared" si="13"/>
        <v>2001</v>
      </c>
      <c r="B386" s="1059">
        <v>36908</v>
      </c>
      <c r="C386" s="3">
        <f>'finished water daily demand'!E21</f>
        <v>27</v>
      </c>
      <c r="D386">
        <f t="shared" si="12"/>
        <v>36908</v>
      </c>
    </row>
    <row r="387" spans="1:4" x14ac:dyDescent="0.2">
      <c r="A387">
        <f t="shared" si="13"/>
        <v>2001</v>
      </c>
      <c r="B387" s="1059">
        <v>36909</v>
      </c>
      <c r="C387" s="3">
        <f>'finished water daily demand'!E22</f>
        <v>27.294999999999998</v>
      </c>
      <c r="D387">
        <f t="shared" si="12"/>
        <v>36909</v>
      </c>
    </row>
    <row r="388" spans="1:4" x14ac:dyDescent="0.2">
      <c r="A388">
        <f t="shared" si="13"/>
        <v>2001</v>
      </c>
      <c r="B388" s="1059">
        <v>36910</v>
      </c>
      <c r="C388" s="3">
        <f>'finished water daily demand'!E23</f>
        <v>26.584999999999997</v>
      </c>
      <c r="D388">
        <f t="shared" si="12"/>
        <v>36910</v>
      </c>
    </row>
    <row r="389" spans="1:4" x14ac:dyDescent="0.2">
      <c r="A389">
        <f t="shared" si="13"/>
        <v>2001</v>
      </c>
      <c r="B389" s="1059">
        <v>36911</v>
      </c>
      <c r="C389" s="3">
        <f>'finished water daily demand'!E24</f>
        <v>23.454999999999998</v>
      </c>
      <c r="D389">
        <f t="shared" ref="D389:D452" si="14">VALUE(B389)</f>
        <v>36911</v>
      </c>
    </row>
    <row r="390" spans="1:4" x14ac:dyDescent="0.2">
      <c r="A390">
        <f t="shared" ref="A390:A453" si="15">YEAR(B390)</f>
        <v>2001</v>
      </c>
      <c r="B390" s="1059">
        <v>36912</v>
      </c>
      <c r="C390" s="3">
        <f>'finished water daily demand'!E25</f>
        <v>24.698</v>
      </c>
      <c r="D390">
        <f t="shared" si="14"/>
        <v>36912</v>
      </c>
    </row>
    <row r="391" spans="1:4" x14ac:dyDescent="0.2">
      <c r="A391">
        <f t="shared" si="15"/>
        <v>2001</v>
      </c>
      <c r="B391" s="1059">
        <v>36913</v>
      </c>
      <c r="C391" s="3">
        <f>'finished water daily demand'!E26</f>
        <v>27.302999999999997</v>
      </c>
      <c r="D391">
        <f t="shared" si="14"/>
        <v>36913</v>
      </c>
    </row>
    <row r="392" spans="1:4" x14ac:dyDescent="0.2">
      <c r="A392">
        <f t="shared" si="15"/>
        <v>2001</v>
      </c>
      <c r="B392" s="1059">
        <v>36914</v>
      </c>
      <c r="C392" s="3">
        <f>'finished water daily demand'!E27</f>
        <v>26.415999999999997</v>
      </c>
      <c r="D392">
        <f t="shared" si="14"/>
        <v>36914</v>
      </c>
    </row>
    <row r="393" spans="1:4" x14ac:dyDescent="0.2">
      <c r="A393">
        <f t="shared" si="15"/>
        <v>2001</v>
      </c>
      <c r="B393" s="1059">
        <v>36915</v>
      </c>
      <c r="C393" s="3">
        <f>'finished water daily demand'!E28</f>
        <v>26.596</v>
      </c>
      <c r="D393">
        <f t="shared" si="14"/>
        <v>36915</v>
      </c>
    </row>
    <row r="394" spans="1:4" x14ac:dyDescent="0.2">
      <c r="A394">
        <f t="shared" si="15"/>
        <v>2001</v>
      </c>
      <c r="B394" s="1059">
        <v>36916</v>
      </c>
      <c r="C394" s="3">
        <f>'finished water daily demand'!E29</f>
        <v>27.288000000000004</v>
      </c>
      <c r="D394">
        <f t="shared" si="14"/>
        <v>36916</v>
      </c>
    </row>
    <row r="395" spans="1:4" x14ac:dyDescent="0.2">
      <c r="A395">
        <f t="shared" si="15"/>
        <v>2001</v>
      </c>
      <c r="B395" s="1059">
        <v>36917</v>
      </c>
      <c r="C395" s="3">
        <f>'finished water daily demand'!E30</f>
        <v>26.585000000000001</v>
      </c>
      <c r="D395">
        <f t="shared" si="14"/>
        <v>36917</v>
      </c>
    </row>
    <row r="396" spans="1:4" x14ac:dyDescent="0.2">
      <c r="A396">
        <f t="shared" si="15"/>
        <v>2001</v>
      </c>
      <c r="B396" s="1059">
        <v>36918</v>
      </c>
      <c r="C396" s="3">
        <f>'finished water daily demand'!E31</f>
        <v>25.661999999999999</v>
      </c>
      <c r="D396">
        <f t="shared" si="14"/>
        <v>36918</v>
      </c>
    </row>
    <row r="397" spans="1:4" x14ac:dyDescent="0.2">
      <c r="A397">
        <f t="shared" si="15"/>
        <v>2001</v>
      </c>
      <c r="B397" s="1059">
        <v>36919</v>
      </c>
      <c r="C397" s="3">
        <f>'finished water daily demand'!E32</f>
        <v>24.255000000000003</v>
      </c>
      <c r="D397">
        <f t="shared" si="14"/>
        <v>36919</v>
      </c>
    </row>
    <row r="398" spans="1:4" x14ac:dyDescent="0.2">
      <c r="A398">
        <f t="shared" si="15"/>
        <v>2001</v>
      </c>
      <c r="B398" s="1059">
        <v>36920</v>
      </c>
      <c r="C398" s="3">
        <f>'finished water daily demand'!E33</f>
        <v>27.7</v>
      </c>
      <c r="D398">
        <f t="shared" si="14"/>
        <v>36920</v>
      </c>
    </row>
    <row r="399" spans="1:4" x14ac:dyDescent="0.2">
      <c r="A399">
        <f t="shared" si="15"/>
        <v>2001</v>
      </c>
      <c r="B399" s="1059">
        <v>36921</v>
      </c>
      <c r="C399" s="3">
        <f>'finished water daily demand'!E34</f>
        <v>28.209</v>
      </c>
      <c r="D399">
        <f t="shared" si="14"/>
        <v>36921</v>
      </c>
    </row>
    <row r="400" spans="1:4" x14ac:dyDescent="0.2">
      <c r="A400">
        <f t="shared" si="15"/>
        <v>2001</v>
      </c>
      <c r="B400" s="1059">
        <v>36922</v>
      </c>
      <c r="C400" s="3">
        <f>'finished water daily demand'!E35</f>
        <v>26.211000000000002</v>
      </c>
      <c r="D400">
        <f t="shared" si="14"/>
        <v>36922</v>
      </c>
    </row>
    <row r="401" spans="1:4" x14ac:dyDescent="0.2">
      <c r="A401">
        <f t="shared" si="15"/>
        <v>2001</v>
      </c>
      <c r="B401" s="1059">
        <v>36923</v>
      </c>
      <c r="C401" s="3">
        <f>'finished water daily demand'!E36</f>
        <v>27.328200000000006</v>
      </c>
      <c r="D401">
        <f t="shared" si="14"/>
        <v>36923</v>
      </c>
    </row>
    <row r="402" spans="1:4" x14ac:dyDescent="0.2">
      <c r="A402">
        <f t="shared" si="15"/>
        <v>2001</v>
      </c>
      <c r="B402" s="1059">
        <v>36924</v>
      </c>
      <c r="C402" s="3">
        <f>'finished water daily demand'!E37</f>
        <v>28.145199999999999</v>
      </c>
      <c r="D402">
        <f t="shared" si="14"/>
        <v>36924</v>
      </c>
    </row>
    <row r="403" spans="1:4" x14ac:dyDescent="0.2">
      <c r="A403">
        <f t="shared" si="15"/>
        <v>2001</v>
      </c>
      <c r="B403" s="1059">
        <v>36925</v>
      </c>
      <c r="C403" s="3">
        <f>'finished water daily demand'!E38</f>
        <v>22.792999999999996</v>
      </c>
      <c r="D403">
        <f t="shared" si="14"/>
        <v>36925</v>
      </c>
    </row>
    <row r="404" spans="1:4" x14ac:dyDescent="0.2">
      <c r="A404">
        <f t="shared" si="15"/>
        <v>2001</v>
      </c>
      <c r="B404" s="1059">
        <v>36926</v>
      </c>
      <c r="C404" s="3">
        <f>'finished water daily demand'!E39</f>
        <v>24.699200000000001</v>
      </c>
      <c r="D404">
        <f t="shared" si="14"/>
        <v>36926</v>
      </c>
    </row>
    <row r="405" spans="1:4" x14ac:dyDescent="0.2">
      <c r="A405">
        <f t="shared" si="15"/>
        <v>2001</v>
      </c>
      <c r="B405" s="1059">
        <v>36927</v>
      </c>
      <c r="C405" s="3">
        <f>'finished water daily demand'!E40</f>
        <v>27.358200000000004</v>
      </c>
      <c r="D405">
        <f t="shared" si="14"/>
        <v>36927</v>
      </c>
    </row>
    <row r="406" spans="1:4" x14ac:dyDescent="0.2">
      <c r="A406">
        <f t="shared" si="15"/>
        <v>2001</v>
      </c>
      <c r="B406" s="1059">
        <v>36928</v>
      </c>
      <c r="C406" s="3">
        <f>'finished water daily demand'!E41</f>
        <v>27.267000000000003</v>
      </c>
      <c r="D406">
        <f t="shared" si="14"/>
        <v>36928</v>
      </c>
    </row>
    <row r="407" spans="1:4" x14ac:dyDescent="0.2">
      <c r="A407">
        <f t="shared" si="15"/>
        <v>2001</v>
      </c>
      <c r="B407" s="1059">
        <v>36929</v>
      </c>
      <c r="C407" s="3">
        <f>'finished water daily demand'!E42</f>
        <v>26.180000000000003</v>
      </c>
      <c r="D407">
        <f t="shared" si="14"/>
        <v>36929</v>
      </c>
    </row>
    <row r="408" spans="1:4" x14ac:dyDescent="0.2">
      <c r="A408">
        <f t="shared" si="15"/>
        <v>2001</v>
      </c>
      <c r="B408" s="1059">
        <v>36930</v>
      </c>
      <c r="C408" s="3">
        <f>'finished water daily demand'!E43</f>
        <v>27.638999999999999</v>
      </c>
      <c r="D408">
        <f t="shared" si="14"/>
        <v>36930</v>
      </c>
    </row>
    <row r="409" spans="1:4" x14ac:dyDescent="0.2">
      <c r="A409">
        <f t="shared" si="15"/>
        <v>2001</v>
      </c>
      <c r="B409" s="1059">
        <v>36931</v>
      </c>
      <c r="C409" s="3">
        <f>'finished water daily demand'!E44</f>
        <v>26.329499999999999</v>
      </c>
      <c r="D409">
        <f t="shared" si="14"/>
        <v>36931</v>
      </c>
    </row>
    <row r="410" spans="1:4" x14ac:dyDescent="0.2">
      <c r="A410">
        <f t="shared" si="15"/>
        <v>2001</v>
      </c>
      <c r="B410" s="1059">
        <v>36932</v>
      </c>
      <c r="C410" s="3">
        <f>'finished water daily demand'!E45</f>
        <v>26.435500000000001</v>
      </c>
      <c r="D410">
        <f t="shared" si="14"/>
        <v>36932</v>
      </c>
    </row>
    <row r="411" spans="1:4" x14ac:dyDescent="0.2">
      <c r="A411">
        <f t="shared" si="15"/>
        <v>2001</v>
      </c>
      <c r="B411" s="1059">
        <v>36933</v>
      </c>
      <c r="C411" s="3">
        <f>'finished water daily demand'!E46</f>
        <v>24.898500000000002</v>
      </c>
      <c r="D411">
        <f t="shared" si="14"/>
        <v>36933</v>
      </c>
    </row>
    <row r="412" spans="1:4" x14ac:dyDescent="0.2">
      <c r="A412">
        <f t="shared" si="15"/>
        <v>2001</v>
      </c>
      <c r="B412" s="1059">
        <v>36934</v>
      </c>
      <c r="C412" s="3">
        <f>'finished water daily demand'!E47</f>
        <v>26.343499999999999</v>
      </c>
      <c r="D412">
        <f t="shared" si="14"/>
        <v>36934</v>
      </c>
    </row>
    <row r="413" spans="1:4" x14ac:dyDescent="0.2">
      <c r="A413">
        <f t="shared" si="15"/>
        <v>2001</v>
      </c>
      <c r="B413" s="1059">
        <v>36935</v>
      </c>
      <c r="C413" s="3">
        <f>'finished water daily demand'!E48</f>
        <v>25.242571000000002</v>
      </c>
      <c r="D413">
        <f t="shared" si="14"/>
        <v>36935</v>
      </c>
    </row>
    <row r="414" spans="1:4" x14ac:dyDescent="0.2">
      <c r="A414">
        <f t="shared" si="15"/>
        <v>2001</v>
      </c>
      <c r="B414" s="1059">
        <v>36936</v>
      </c>
      <c r="C414" s="3">
        <f>'finished water daily demand'!E49</f>
        <v>27.301571000000003</v>
      </c>
      <c r="D414">
        <f t="shared" si="14"/>
        <v>36936</v>
      </c>
    </row>
    <row r="415" spans="1:4" x14ac:dyDescent="0.2">
      <c r="A415">
        <f t="shared" si="15"/>
        <v>2001</v>
      </c>
      <c r="B415" s="1059">
        <v>36937</v>
      </c>
      <c r="C415" s="3">
        <f>'finished water daily demand'!E50</f>
        <v>26.308570999999997</v>
      </c>
      <c r="D415">
        <f t="shared" si="14"/>
        <v>36937</v>
      </c>
    </row>
    <row r="416" spans="1:4" x14ac:dyDescent="0.2">
      <c r="A416">
        <f t="shared" si="15"/>
        <v>2001</v>
      </c>
      <c r="B416" s="1059">
        <v>36938</v>
      </c>
      <c r="C416" s="3">
        <f>'finished water daily demand'!E51</f>
        <v>27.414570999999995</v>
      </c>
      <c r="D416">
        <f t="shared" si="14"/>
        <v>36938</v>
      </c>
    </row>
    <row r="417" spans="1:4" x14ac:dyDescent="0.2">
      <c r="A417">
        <f t="shared" si="15"/>
        <v>2001</v>
      </c>
      <c r="B417" s="1059">
        <v>36939</v>
      </c>
      <c r="C417" s="3">
        <f>'finished water daily demand'!E52</f>
        <v>25.008571</v>
      </c>
      <c r="D417">
        <f t="shared" si="14"/>
        <v>36939</v>
      </c>
    </row>
    <row r="418" spans="1:4" x14ac:dyDescent="0.2">
      <c r="A418">
        <f t="shared" si="15"/>
        <v>2001</v>
      </c>
      <c r="B418" s="1059">
        <v>36940</v>
      </c>
      <c r="C418" s="3">
        <f>'finished water daily demand'!E53</f>
        <v>25.637571000000001</v>
      </c>
      <c r="D418">
        <f t="shared" si="14"/>
        <v>36940</v>
      </c>
    </row>
    <row r="419" spans="1:4" x14ac:dyDescent="0.2">
      <c r="A419">
        <f t="shared" si="15"/>
        <v>2001</v>
      </c>
      <c r="B419" s="1059">
        <v>36941</v>
      </c>
      <c r="C419" s="3">
        <f>'finished water daily demand'!E54</f>
        <v>26.364570999999998</v>
      </c>
      <c r="D419">
        <f t="shared" si="14"/>
        <v>36941</v>
      </c>
    </row>
    <row r="420" spans="1:4" x14ac:dyDescent="0.2">
      <c r="A420">
        <f t="shared" si="15"/>
        <v>2001</v>
      </c>
      <c r="B420" s="1059">
        <v>36942</v>
      </c>
      <c r="C420" s="3">
        <f>'finished water daily demand'!E55</f>
        <v>27.331</v>
      </c>
      <c r="D420">
        <f t="shared" si="14"/>
        <v>36942</v>
      </c>
    </row>
    <row r="421" spans="1:4" x14ac:dyDescent="0.2">
      <c r="A421">
        <f t="shared" si="15"/>
        <v>2001</v>
      </c>
      <c r="B421" s="1059">
        <v>36943</v>
      </c>
      <c r="C421" s="3">
        <f>'finished water daily demand'!E56</f>
        <v>26.892000000000003</v>
      </c>
      <c r="D421">
        <f t="shared" si="14"/>
        <v>36943</v>
      </c>
    </row>
    <row r="422" spans="1:4" x14ac:dyDescent="0.2">
      <c r="A422">
        <f t="shared" si="15"/>
        <v>2001</v>
      </c>
      <c r="B422" s="1059">
        <v>36944</v>
      </c>
      <c r="C422" s="3">
        <f>'finished water daily demand'!E57</f>
        <v>25.478000000000002</v>
      </c>
      <c r="D422">
        <f t="shared" si="14"/>
        <v>36944</v>
      </c>
    </row>
    <row r="423" spans="1:4" x14ac:dyDescent="0.2">
      <c r="A423">
        <f t="shared" si="15"/>
        <v>2001</v>
      </c>
      <c r="B423" s="1059">
        <v>36945</v>
      </c>
      <c r="C423" s="3">
        <f>'finished water daily demand'!E58</f>
        <v>25.573</v>
      </c>
      <c r="D423">
        <f t="shared" si="14"/>
        <v>36945</v>
      </c>
    </row>
    <row r="424" spans="1:4" x14ac:dyDescent="0.2">
      <c r="A424">
        <f t="shared" si="15"/>
        <v>2001</v>
      </c>
      <c r="B424" s="1059">
        <v>36946</v>
      </c>
      <c r="C424" s="3">
        <f>'finished water daily demand'!E59</f>
        <v>25.483999999999998</v>
      </c>
      <c r="D424">
        <f t="shared" si="14"/>
        <v>36946</v>
      </c>
    </row>
    <row r="425" spans="1:4" x14ac:dyDescent="0.2">
      <c r="A425">
        <f t="shared" si="15"/>
        <v>2001</v>
      </c>
      <c r="B425" s="1059">
        <v>36947</v>
      </c>
      <c r="C425" s="3">
        <f>'finished water daily demand'!E60</f>
        <v>23.279999999999998</v>
      </c>
      <c r="D425">
        <f t="shared" si="14"/>
        <v>36947</v>
      </c>
    </row>
    <row r="426" spans="1:4" x14ac:dyDescent="0.2">
      <c r="A426">
        <f t="shared" si="15"/>
        <v>2001</v>
      </c>
      <c r="B426" s="1059">
        <v>36948</v>
      </c>
      <c r="C426" s="3">
        <f>'finished water daily demand'!E61</f>
        <v>27.050999999999998</v>
      </c>
      <c r="D426">
        <f t="shared" si="14"/>
        <v>36948</v>
      </c>
    </row>
    <row r="427" spans="1:4" x14ac:dyDescent="0.2">
      <c r="A427">
        <f t="shared" si="15"/>
        <v>2001</v>
      </c>
      <c r="B427" s="1059">
        <v>36949</v>
      </c>
      <c r="C427" s="3">
        <f>'finished water daily demand'!E62</f>
        <v>26.857999999999997</v>
      </c>
      <c r="D427">
        <f t="shared" si="14"/>
        <v>36949</v>
      </c>
    </row>
    <row r="428" spans="1:4" x14ac:dyDescent="0.2">
      <c r="A428">
        <f t="shared" si="15"/>
        <v>2001</v>
      </c>
      <c r="B428" s="1059">
        <v>36950</v>
      </c>
      <c r="C428" s="3">
        <f>'finished water daily demand'!E63</f>
        <v>25.793000000000003</v>
      </c>
      <c r="D428">
        <f t="shared" si="14"/>
        <v>36950</v>
      </c>
    </row>
    <row r="429" spans="1:4" x14ac:dyDescent="0.2">
      <c r="A429">
        <f t="shared" si="15"/>
        <v>2001</v>
      </c>
      <c r="B429" s="1059">
        <v>36951</v>
      </c>
      <c r="C429" s="3">
        <f>'finished water daily demand'!E64</f>
        <v>26.007999999999999</v>
      </c>
      <c r="D429">
        <f t="shared" si="14"/>
        <v>36951</v>
      </c>
    </row>
    <row r="430" spans="1:4" x14ac:dyDescent="0.2">
      <c r="A430">
        <f t="shared" si="15"/>
        <v>2001</v>
      </c>
      <c r="B430" s="1059">
        <v>36952</v>
      </c>
      <c r="C430" s="3">
        <f>'finished water daily demand'!E65</f>
        <v>28.258999999999997</v>
      </c>
      <c r="D430">
        <f t="shared" si="14"/>
        <v>36952</v>
      </c>
    </row>
    <row r="431" spans="1:4" x14ac:dyDescent="0.2">
      <c r="A431">
        <f t="shared" si="15"/>
        <v>2001</v>
      </c>
      <c r="B431" s="1059">
        <v>36953</v>
      </c>
      <c r="C431" s="3">
        <f>'finished water daily demand'!E66</f>
        <v>23.615000000000002</v>
      </c>
      <c r="D431">
        <f t="shared" si="14"/>
        <v>36953</v>
      </c>
    </row>
    <row r="432" spans="1:4" x14ac:dyDescent="0.2">
      <c r="A432">
        <f t="shared" si="15"/>
        <v>2001</v>
      </c>
      <c r="B432" s="1059">
        <v>36954</v>
      </c>
      <c r="C432" s="3">
        <f>'finished water daily demand'!E67</f>
        <v>24.837</v>
      </c>
      <c r="D432">
        <f t="shared" si="14"/>
        <v>36954</v>
      </c>
    </row>
    <row r="433" spans="1:4" x14ac:dyDescent="0.2">
      <c r="A433">
        <f t="shared" si="15"/>
        <v>2001</v>
      </c>
      <c r="B433" s="1059">
        <v>36955</v>
      </c>
      <c r="C433" s="3">
        <f>'finished water daily demand'!E68</f>
        <v>26.080000000000002</v>
      </c>
      <c r="D433">
        <f t="shared" si="14"/>
        <v>36955</v>
      </c>
    </row>
    <row r="434" spans="1:4" x14ac:dyDescent="0.2">
      <c r="A434">
        <f t="shared" si="15"/>
        <v>2001</v>
      </c>
      <c r="B434" s="1059">
        <v>36956</v>
      </c>
      <c r="C434" s="3">
        <f>'finished water daily demand'!E69</f>
        <v>24.823</v>
      </c>
      <c r="D434">
        <f t="shared" si="14"/>
        <v>36956</v>
      </c>
    </row>
    <row r="435" spans="1:4" x14ac:dyDescent="0.2">
      <c r="A435">
        <f t="shared" si="15"/>
        <v>2001</v>
      </c>
      <c r="B435" s="1059">
        <v>36957</v>
      </c>
      <c r="C435" s="3">
        <f>'finished water daily demand'!E70</f>
        <v>26.116000000000003</v>
      </c>
      <c r="D435">
        <f t="shared" si="14"/>
        <v>36957</v>
      </c>
    </row>
    <row r="436" spans="1:4" x14ac:dyDescent="0.2">
      <c r="A436">
        <f t="shared" si="15"/>
        <v>2001</v>
      </c>
      <c r="B436" s="1059">
        <v>36958</v>
      </c>
      <c r="C436" s="3">
        <f>'finished water daily demand'!E71</f>
        <v>27.4</v>
      </c>
      <c r="D436">
        <f t="shared" si="14"/>
        <v>36958</v>
      </c>
    </row>
    <row r="437" spans="1:4" x14ac:dyDescent="0.2">
      <c r="A437">
        <f t="shared" si="15"/>
        <v>2001</v>
      </c>
      <c r="B437" s="1059">
        <v>36959</v>
      </c>
      <c r="C437" s="3">
        <f>'finished water daily demand'!E72</f>
        <v>26.637999999999998</v>
      </c>
      <c r="D437">
        <f t="shared" si="14"/>
        <v>36959</v>
      </c>
    </row>
    <row r="438" spans="1:4" x14ac:dyDescent="0.2">
      <c r="A438">
        <f t="shared" si="15"/>
        <v>2001</v>
      </c>
      <c r="B438" s="1059">
        <v>36960</v>
      </c>
      <c r="C438" s="3">
        <f>'finished water daily demand'!E73</f>
        <v>23.054999999999996</v>
      </c>
      <c r="D438">
        <f t="shared" si="14"/>
        <v>36960</v>
      </c>
    </row>
    <row r="439" spans="1:4" x14ac:dyDescent="0.2">
      <c r="A439">
        <f t="shared" si="15"/>
        <v>2001</v>
      </c>
      <c r="B439" s="1059">
        <v>36961</v>
      </c>
      <c r="C439" s="3">
        <f>'finished water daily demand'!E74</f>
        <v>25.145</v>
      </c>
      <c r="D439">
        <f t="shared" si="14"/>
        <v>36961</v>
      </c>
    </row>
    <row r="440" spans="1:4" x14ac:dyDescent="0.2">
      <c r="A440">
        <f t="shared" si="15"/>
        <v>2001</v>
      </c>
      <c r="B440" s="1059">
        <v>36962</v>
      </c>
      <c r="C440" s="3">
        <f>'finished water daily demand'!E75</f>
        <v>26.831</v>
      </c>
      <c r="D440">
        <f t="shared" si="14"/>
        <v>36962</v>
      </c>
    </row>
    <row r="441" spans="1:4" x14ac:dyDescent="0.2">
      <c r="A441">
        <f t="shared" si="15"/>
        <v>2001</v>
      </c>
      <c r="B441" s="1059">
        <v>36963</v>
      </c>
      <c r="C441" s="3">
        <f>'finished water daily demand'!E76</f>
        <v>23.648999999999997</v>
      </c>
      <c r="D441">
        <f t="shared" si="14"/>
        <v>36963</v>
      </c>
    </row>
    <row r="442" spans="1:4" x14ac:dyDescent="0.2">
      <c r="A442">
        <f t="shared" si="15"/>
        <v>2001</v>
      </c>
      <c r="B442" s="1059">
        <v>36964</v>
      </c>
      <c r="C442" s="3">
        <f>'finished water daily demand'!E77</f>
        <v>27.004999999999999</v>
      </c>
      <c r="D442">
        <f t="shared" si="14"/>
        <v>36964</v>
      </c>
    </row>
    <row r="443" spans="1:4" x14ac:dyDescent="0.2">
      <c r="A443">
        <f t="shared" si="15"/>
        <v>2001</v>
      </c>
      <c r="B443" s="1059">
        <v>36965</v>
      </c>
      <c r="C443" s="3">
        <f>'finished water daily demand'!E78</f>
        <v>25.902000000000005</v>
      </c>
      <c r="D443">
        <f t="shared" si="14"/>
        <v>36965</v>
      </c>
    </row>
    <row r="444" spans="1:4" x14ac:dyDescent="0.2">
      <c r="A444">
        <f t="shared" si="15"/>
        <v>2001</v>
      </c>
      <c r="B444" s="1059">
        <v>36966</v>
      </c>
      <c r="C444" s="3">
        <f>'finished water daily demand'!E79</f>
        <v>24.934000000000001</v>
      </c>
      <c r="D444">
        <f t="shared" si="14"/>
        <v>36966</v>
      </c>
    </row>
    <row r="445" spans="1:4" x14ac:dyDescent="0.2">
      <c r="A445">
        <f t="shared" si="15"/>
        <v>2001</v>
      </c>
      <c r="B445" s="1059">
        <v>36967</v>
      </c>
      <c r="C445" s="3">
        <f>'finished water daily demand'!E80</f>
        <v>23.686999999999998</v>
      </c>
      <c r="D445">
        <f t="shared" si="14"/>
        <v>36967</v>
      </c>
    </row>
    <row r="446" spans="1:4" x14ac:dyDescent="0.2">
      <c r="A446">
        <f t="shared" si="15"/>
        <v>2001</v>
      </c>
      <c r="B446" s="1059">
        <v>36968</v>
      </c>
      <c r="C446" s="3">
        <f>'finished water daily demand'!E81</f>
        <v>25.518000000000001</v>
      </c>
      <c r="D446">
        <f t="shared" si="14"/>
        <v>36968</v>
      </c>
    </row>
    <row r="447" spans="1:4" x14ac:dyDescent="0.2">
      <c r="A447">
        <f t="shared" si="15"/>
        <v>2001</v>
      </c>
      <c r="B447" s="1059">
        <v>36969</v>
      </c>
      <c r="C447" s="3">
        <f>'finished water daily demand'!E82</f>
        <v>25.824999999999999</v>
      </c>
      <c r="D447">
        <f t="shared" si="14"/>
        <v>36969</v>
      </c>
    </row>
    <row r="448" spans="1:4" x14ac:dyDescent="0.2">
      <c r="A448">
        <f t="shared" si="15"/>
        <v>2001</v>
      </c>
      <c r="B448" s="1059">
        <v>36970</v>
      </c>
      <c r="C448" s="3">
        <f>'finished water daily demand'!E83</f>
        <v>25.114999999999998</v>
      </c>
      <c r="D448">
        <f t="shared" si="14"/>
        <v>36970</v>
      </c>
    </row>
    <row r="449" spans="1:4" x14ac:dyDescent="0.2">
      <c r="A449">
        <f t="shared" si="15"/>
        <v>2001</v>
      </c>
      <c r="B449" s="1059">
        <v>36971</v>
      </c>
      <c r="C449" s="3">
        <f>'finished water daily demand'!E84</f>
        <v>27.042999999999999</v>
      </c>
      <c r="D449">
        <f t="shared" si="14"/>
        <v>36971</v>
      </c>
    </row>
    <row r="450" spans="1:4" x14ac:dyDescent="0.2">
      <c r="A450">
        <f t="shared" si="15"/>
        <v>2001</v>
      </c>
      <c r="B450" s="1059">
        <v>36972</v>
      </c>
      <c r="C450" s="3">
        <f>'finished water daily demand'!E85</f>
        <v>26.656000000000002</v>
      </c>
      <c r="D450">
        <f t="shared" si="14"/>
        <v>36972</v>
      </c>
    </row>
    <row r="451" spans="1:4" x14ac:dyDescent="0.2">
      <c r="A451">
        <f t="shared" si="15"/>
        <v>2001</v>
      </c>
      <c r="B451" s="1059">
        <v>36973</v>
      </c>
      <c r="C451" s="3">
        <f>'finished water daily demand'!E86</f>
        <v>23.776</v>
      </c>
      <c r="D451">
        <f t="shared" si="14"/>
        <v>36973</v>
      </c>
    </row>
    <row r="452" spans="1:4" x14ac:dyDescent="0.2">
      <c r="A452">
        <f t="shared" si="15"/>
        <v>2001</v>
      </c>
      <c r="B452" s="1059">
        <v>36974</v>
      </c>
      <c r="C452" s="3">
        <f>'finished water daily demand'!E87</f>
        <v>22.163</v>
      </c>
      <c r="D452">
        <f t="shared" si="14"/>
        <v>36974</v>
      </c>
    </row>
    <row r="453" spans="1:4" x14ac:dyDescent="0.2">
      <c r="A453">
        <f t="shared" si="15"/>
        <v>2001</v>
      </c>
      <c r="B453" s="1059">
        <v>36975</v>
      </c>
      <c r="C453" s="3">
        <f>'finished water daily demand'!E88</f>
        <v>24.691000000000003</v>
      </c>
      <c r="D453">
        <f t="shared" ref="D453:D516" si="16">VALUE(B453)</f>
        <v>36975</v>
      </c>
    </row>
    <row r="454" spans="1:4" x14ac:dyDescent="0.2">
      <c r="A454">
        <f t="shared" ref="A454:A517" si="17">YEAR(B454)</f>
        <v>2001</v>
      </c>
      <c r="B454" s="1059">
        <v>36976</v>
      </c>
      <c r="C454" s="3">
        <f>'finished water daily demand'!E89</f>
        <v>29.773</v>
      </c>
      <c r="D454">
        <f t="shared" si="16"/>
        <v>36976</v>
      </c>
    </row>
    <row r="455" spans="1:4" x14ac:dyDescent="0.2">
      <c r="A455">
        <f t="shared" si="17"/>
        <v>2001</v>
      </c>
      <c r="B455" s="1059">
        <v>36977</v>
      </c>
      <c r="C455" s="3">
        <f>'finished water daily demand'!E90</f>
        <v>25.227000000000004</v>
      </c>
      <c r="D455">
        <f t="shared" si="16"/>
        <v>36977</v>
      </c>
    </row>
    <row r="456" spans="1:4" x14ac:dyDescent="0.2">
      <c r="A456">
        <f t="shared" si="17"/>
        <v>2001</v>
      </c>
      <c r="B456" s="1059">
        <v>36978</v>
      </c>
      <c r="C456" s="3">
        <f>'finished water daily demand'!E91</f>
        <v>27.132999999999999</v>
      </c>
      <c r="D456">
        <f t="shared" si="16"/>
        <v>36978</v>
      </c>
    </row>
    <row r="457" spans="1:4" x14ac:dyDescent="0.2">
      <c r="A457">
        <f t="shared" si="17"/>
        <v>2001</v>
      </c>
      <c r="B457" s="1059">
        <v>36979</v>
      </c>
      <c r="C457" s="3">
        <f>'finished water daily demand'!E92</f>
        <v>26.198</v>
      </c>
      <c r="D457">
        <f t="shared" si="16"/>
        <v>36979</v>
      </c>
    </row>
    <row r="458" spans="1:4" x14ac:dyDescent="0.2">
      <c r="A458">
        <f t="shared" si="17"/>
        <v>2001</v>
      </c>
      <c r="B458" s="1059">
        <v>36980</v>
      </c>
      <c r="C458" s="3">
        <f>'finished water daily demand'!E93</f>
        <v>25.907000000000004</v>
      </c>
      <c r="D458">
        <f t="shared" si="16"/>
        <v>36980</v>
      </c>
    </row>
    <row r="459" spans="1:4" x14ac:dyDescent="0.2">
      <c r="A459">
        <f t="shared" si="17"/>
        <v>2001</v>
      </c>
      <c r="B459" s="1059">
        <v>36981</v>
      </c>
      <c r="C459" s="3">
        <f>'finished water daily demand'!E94</f>
        <v>26.033000000000001</v>
      </c>
      <c r="D459">
        <f t="shared" si="16"/>
        <v>36981</v>
      </c>
    </row>
    <row r="460" spans="1:4" x14ac:dyDescent="0.2">
      <c r="A460">
        <f t="shared" si="17"/>
        <v>2001</v>
      </c>
      <c r="B460" s="1059">
        <v>36982</v>
      </c>
      <c r="C460" s="3">
        <f>'finished water daily demand'!E95</f>
        <v>21.927</v>
      </c>
      <c r="D460">
        <f t="shared" si="16"/>
        <v>36982</v>
      </c>
    </row>
    <row r="461" spans="1:4" x14ac:dyDescent="0.2">
      <c r="A461">
        <f t="shared" si="17"/>
        <v>2001</v>
      </c>
      <c r="B461" s="1059">
        <v>36983</v>
      </c>
      <c r="C461" s="3">
        <f>'finished water daily demand'!E96</f>
        <v>26.587999999999997</v>
      </c>
      <c r="D461">
        <f t="shared" si="16"/>
        <v>36983</v>
      </c>
    </row>
    <row r="462" spans="1:4" x14ac:dyDescent="0.2">
      <c r="A462">
        <f t="shared" si="17"/>
        <v>2001</v>
      </c>
      <c r="B462" s="1059">
        <v>36984</v>
      </c>
      <c r="C462" s="3">
        <f>'finished water daily demand'!E97</f>
        <v>24.255000000000003</v>
      </c>
      <c r="D462">
        <f t="shared" si="16"/>
        <v>36984</v>
      </c>
    </row>
    <row r="463" spans="1:4" x14ac:dyDescent="0.2">
      <c r="A463">
        <f t="shared" si="17"/>
        <v>2001</v>
      </c>
      <c r="B463" s="1059">
        <v>36985</v>
      </c>
      <c r="C463" s="3">
        <f>'finished water daily demand'!E98</f>
        <v>26.315000000000001</v>
      </c>
      <c r="D463">
        <f t="shared" si="16"/>
        <v>36985</v>
      </c>
    </row>
    <row r="464" spans="1:4" x14ac:dyDescent="0.2">
      <c r="A464">
        <f t="shared" si="17"/>
        <v>2001</v>
      </c>
      <c r="B464" s="1059">
        <v>36986</v>
      </c>
      <c r="C464" s="3">
        <f>'finished water daily demand'!E99</f>
        <v>27.102</v>
      </c>
      <c r="D464">
        <f t="shared" si="16"/>
        <v>36986</v>
      </c>
    </row>
    <row r="465" spans="1:4" x14ac:dyDescent="0.2">
      <c r="A465">
        <f t="shared" si="17"/>
        <v>2001</v>
      </c>
      <c r="B465" s="1059">
        <v>36987</v>
      </c>
      <c r="C465" s="3">
        <f>'finished water daily demand'!E100</f>
        <v>26.641999999999999</v>
      </c>
      <c r="D465">
        <f t="shared" si="16"/>
        <v>36987</v>
      </c>
    </row>
    <row r="466" spans="1:4" x14ac:dyDescent="0.2">
      <c r="A466">
        <f t="shared" si="17"/>
        <v>2001</v>
      </c>
      <c r="B466" s="1059">
        <v>36988</v>
      </c>
      <c r="C466" s="3">
        <f>'finished water daily demand'!E101</f>
        <v>27.529999999999998</v>
      </c>
      <c r="D466">
        <f t="shared" si="16"/>
        <v>36988</v>
      </c>
    </row>
    <row r="467" spans="1:4" x14ac:dyDescent="0.2">
      <c r="A467">
        <f t="shared" si="17"/>
        <v>2001</v>
      </c>
      <c r="B467" s="1059">
        <v>36989</v>
      </c>
      <c r="C467" s="3">
        <f>'finished water daily demand'!E102</f>
        <v>27.197000000000003</v>
      </c>
      <c r="D467">
        <f t="shared" si="16"/>
        <v>36989</v>
      </c>
    </row>
    <row r="468" spans="1:4" x14ac:dyDescent="0.2">
      <c r="A468">
        <f t="shared" si="17"/>
        <v>2001</v>
      </c>
      <c r="B468" s="1059">
        <v>36990</v>
      </c>
      <c r="C468" s="3">
        <f>'finished water daily demand'!E103</f>
        <v>31.183</v>
      </c>
      <c r="D468">
        <f t="shared" si="16"/>
        <v>36990</v>
      </c>
    </row>
    <row r="469" spans="1:4" x14ac:dyDescent="0.2">
      <c r="A469">
        <f t="shared" si="17"/>
        <v>2001</v>
      </c>
      <c r="B469" s="1059">
        <v>36991</v>
      </c>
      <c r="C469" s="3">
        <f>'finished water daily demand'!E104</f>
        <v>30.746999999999996</v>
      </c>
      <c r="D469">
        <f t="shared" si="16"/>
        <v>36991</v>
      </c>
    </row>
    <row r="470" spans="1:4" x14ac:dyDescent="0.2">
      <c r="A470">
        <f t="shared" si="17"/>
        <v>2001</v>
      </c>
      <c r="B470" s="1059">
        <v>36992</v>
      </c>
      <c r="C470" s="3">
        <f>'finished water daily demand'!E105</f>
        <v>29.193999999999996</v>
      </c>
      <c r="D470">
        <f t="shared" si="16"/>
        <v>36992</v>
      </c>
    </row>
    <row r="471" spans="1:4" x14ac:dyDescent="0.2">
      <c r="A471">
        <f t="shared" si="17"/>
        <v>2001</v>
      </c>
      <c r="B471" s="1059">
        <v>36993</v>
      </c>
      <c r="C471" s="3">
        <f>'finished water daily demand'!E106</f>
        <v>31.335000000000001</v>
      </c>
      <c r="D471">
        <f t="shared" si="16"/>
        <v>36993</v>
      </c>
    </row>
    <row r="472" spans="1:4" x14ac:dyDescent="0.2">
      <c r="A472">
        <f t="shared" si="17"/>
        <v>2001</v>
      </c>
      <c r="B472" s="1059">
        <v>36994</v>
      </c>
      <c r="C472" s="3">
        <f>'finished water daily demand'!E107</f>
        <v>29.316000000000003</v>
      </c>
      <c r="D472">
        <f t="shared" si="16"/>
        <v>36994</v>
      </c>
    </row>
    <row r="473" spans="1:4" x14ac:dyDescent="0.2">
      <c r="A473">
        <f t="shared" si="17"/>
        <v>2001</v>
      </c>
      <c r="B473" s="1059">
        <v>36995</v>
      </c>
      <c r="C473" s="3">
        <f>'finished water daily demand'!E108</f>
        <v>27.721999999999998</v>
      </c>
      <c r="D473">
        <f t="shared" si="16"/>
        <v>36995</v>
      </c>
    </row>
    <row r="474" spans="1:4" x14ac:dyDescent="0.2">
      <c r="A474">
        <f t="shared" si="17"/>
        <v>2001</v>
      </c>
      <c r="B474" s="1059">
        <v>36996</v>
      </c>
      <c r="C474" s="3">
        <f>'finished water daily demand'!E109</f>
        <v>24.626000000000001</v>
      </c>
      <c r="D474">
        <f t="shared" si="16"/>
        <v>36996</v>
      </c>
    </row>
    <row r="475" spans="1:4" x14ac:dyDescent="0.2">
      <c r="A475">
        <f t="shared" si="17"/>
        <v>2001</v>
      </c>
      <c r="B475" s="1059">
        <v>36997</v>
      </c>
      <c r="C475" s="3">
        <f>'finished water daily demand'!E110</f>
        <v>28.302999999999997</v>
      </c>
      <c r="D475">
        <f t="shared" si="16"/>
        <v>36997</v>
      </c>
    </row>
    <row r="476" spans="1:4" x14ac:dyDescent="0.2">
      <c r="A476">
        <f t="shared" si="17"/>
        <v>2001</v>
      </c>
      <c r="B476" s="1059">
        <v>36998</v>
      </c>
      <c r="C476" s="3">
        <f>'finished water daily demand'!E111</f>
        <v>25.201999999999998</v>
      </c>
      <c r="D476">
        <f t="shared" si="16"/>
        <v>36998</v>
      </c>
    </row>
    <row r="477" spans="1:4" x14ac:dyDescent="0.2">
      <c r="A477">
        <f t="shared" si="17"/>
        <v>2001</v>
      </c>
      <c r="B477" s="1059">
        <v>36999</v>
      </c>
      <c r="C477" s="3">
        <f>'finished water daily demand'!E112</f>
        <v>29.145</v>
      </c>
      <c r="D477">
        <f t="shared" si="16"/>
        <v>36999</v>
      </c>
    </row>
    <row r="478" spans="1:4" x14ac:dyDescent="0.2">
      <c r="A478">
        <f t="shared" si="17"/>
        <v>2001</v>
      </c>
      <c r="B478" s="1059">
        <v>37000</v>
      </c>
      <c r="C478" s="3">
        <f>'finished water daily demand'!E113</f>
        <v>25.606999999999999</v>
      </c>
      <c r="D478">
        <f t="shared" si="16"/>
        <v>37000</v>
      </c>
    </row>
    <row r="479" spans="1:4" x14ac:dyDescent="0.2">
      <c r="A479">
        <f t="shared" si="17"/>
        <v>2001</v>
      </c>
      <c r="B479" s="1059">
        <v>37001</v>
      </c>
      <c r="C479" s="3">
        <f>'finished water daily demand'!E114</f>
        <v>29.262999999999998</v>
      </c>
      <c r="D479">
        <f t="shared" si="16"/>
        <v>37001</v>
      </c>
    </row>
    <row r="480" spans="1:4" x14ac:dyDescent="0.2">
      <c r="A480">
        <f t="shared" si="17"/>
        <v>2001</v>
      </c>
      <c r="B480" s="1059">
        <v>37002</v>
      </c>
      <c r="C480" s="3">
        <f>'finished water daily demand'!E115</f>
        <v>29.405999999999995</v>
      </c>
      <c r="D480">
        <f t="shared" si="16"/>
        <v>37002</v>
      </c>
    </row>
    <row r="481" spans="1:4" x14ac:dyDescent="0.2">
      <c r="A481">
        <f t="shared" si="17"/>
        <v>2001</v>
      </c>
      <c r="B481" s="1059">
        <v>37003</v>
      </c>
      <c r="C481" s="3">
        <f>'finished water daily demand'!E116</f>
        <v>30.492000000000004</v>
      </c>
      <c r="D481">
        <f t="shared" si="16"/>
        <v>37003</v>
      </c>
    </row>
    <row r="482" spans="1:4" x14ac:dyDescent="0.2">
      <c r="A482">
        <f t="shared" si="17"/>
        <v>2001</v>
      </c>
      <c r="B482" s="1059">
        <v>37004</v>
      </c>
      <c r="C482" s="3">
        <f>'finished water daily demand'!E117</f>
        <v>33.548999999999999</v>
      </c>
      <c r="D482">
        <f t="shared" si="16"/>
        <v>37004</v>
      </c>
    </row>
    <row r="483" spans="1:4" x14ac:dyDescent="0.2">
      <c r="A483">
        <f t="shared" si="17"/>
        <v>2001</v>
      </c>
      <c r="B483" s="1059">
        <v>37005</v>
      </c>
      <c r="C483" s="3">
        <f>'finished water daily demand'!E118</f>
        <v>31.608000000000004</v>
      </c>
      <c r="D483">
        <f t="shared" si="16"/>
        <v>37005</v>
      </c>
    </row>
    <row r="484" spans="1:4" x14ac:dyDescent="0.2">
      <c r="A484">
        <f t="shared" si="17"/>
        <v>2001</v>
      </c>
      <c r="B484" s="1059">
        <v>37006</v>
      </c>
      <c r="C484" s="3">
        <f>'finished water daily demand'!E119</f>
        <v>30.701999999999998</v>
      </c>
      <c r="D484">
        <f t="shared" si="16"/>
        <v>37006</v>
      </c>
    </row>
    <row r="485" spans="1:4" x14ac:dyDescent="0.2">
      <c r="A485">
        <f t="shared" si="17"/>
        <v>2001</v>
      </c>
      <c r="B485" s="1059">
        <v>37007</v>
      </c>
      <c r="C485" s="3">
        <f>'finished water daily demand'!E120</f>
        <v>28.680000000000003</v>
      </c>
      <c r="D485">
        <f t="shared" si="16"/>
        <v>37007</v>
      </c>
    </row>
    <row r="486" spans="1:4" x14ac:dyDescent="0.2">
      <c r="A486">
        <f t="shared" si="17"/>
        <v>2001</v>
      </c>
      <c r="B486" s="1059">
        <v>37008</v>
      </c>
      <c r="C486" s="3">
        <f>'finished water daily demand'!E121</f>
        <v>30.675999999999998</v>
      </c>
      <c r="D486">
        <f t="shared" si="16"/>
        <v>37008</v>
      </c>
    </row>
    <row r="487" spans="1:4" x14ac:dyDescent="0.2">
      <c r="A487">
        <f t="shared" si="17"/>
        <v>2001</v>
      </c>
      <c r="B487" s="1059">
        <v>37009</v>
      </c>
      <c r="C487" s="3">
        <f>'finished water daily demand'!E122</f>
        <v>28.951999999999998</v>
      </c>
      <c r="D487">
        <f t="shared" si="16"/>
        <v>37009</v>
      </c>
    </row>
    <row r="488" spans="1:4" x14ac:dyDescent="0.2">
      <c r="A488">
        <f t="shared" si="17"/>
        <v>2001</v>
      </c>
      <c r="B488" s="1059">
        <v>37010</v>
      </c>
      <c r="C488" s="3">
        <f>'finished water daily demand'!E123</f>
        <v>29.478000000000002</v>
      </c>
      <c r="D488">
        <f t="shared" si="16"/>
        <v>37010</v>
      </c>
    </row>
    <row r="489" spans="1:4" x14ac:dyDescent="0.2">
      <c r="A489">
        <f t="shared" si="17"/>
        <v>2001</v>
      </c>
      <c r="B489" s="1059">
        <v>37011</v>
      </c>
      <c r="C489" s="3">
        <f>'finished water daily demand'!E124</f>
        <v>33.152999999999999</v>
      </c>
      <c r="D489">
        <f t="shared" si="16"/>
        <v>37011</v>
      </c>
    </row>
    <row r="490" spans="1:4" x14ac:dyDescent="0.2">
      <c r="A490">
        <f t="shared" si="17"/>
        <v>2001</v>
      </c>
      <c r="B490" s="1059">
        <v>37012</v>
      </c>
      <c r="C490" s="3">
        <f>'finished water daily demand'!E125</f>
        <v>32.973999999999997</v>
      </c>
      <c r="D490">
        <f t="shared" si="16"/>
        <v>37012</v>
      </c>
    </row>
    <row r="491" spans="1:4" x14ac:dyDescent="0.2">
      <c r="A491">
        <f t="shared" si="17"/>
        <v>2001</v>
      </c>
      <c r="B491" s="1059">
        <v>37013</v>
      </c>
      <c r="C491" s="3">
        <f>'finished water daily demand'!E126</f>
        <v>33.753999999999998</v>
      </c>
      <c r="D491">
        <f t="shared" si="16"/>
        <v>37013</v>
      </c>
    </row>
    <row r="492" spans="1:4" x14ac:dyDescent="0.2">
      <c r="A492">
        <f t="shared" si="17"/>
        <v>2001</v>
      </c>
      <c r="B492" s="1059">
        <v>37014</v>
      </c>
      <c r="C492" s="3">
        <f>'finished water daily demand'!E127</f>
        <v>33.791000000000004</v>
      </c>
      <c r="D492">
        <f t="shared" si="16"/>
        <v>37014</v>
      </c>
    </row>
    <row r="493" spans="1:4" x14ac:dyDescent="0.2">
      <c r="A493">
        <f t="shared" si="17"/>
        <v>2001</v>
      </c>
      <c r="B493" s="1059">
        <v>37015</v>
      </c>
      <c r="C493" s="3">
        <f>'finished water daily demand'!E128</f>
        <v>36.591999999999999</v>
      </c>
      <c r="D493">
        <f t="shared" si="16"/>
        <v>37015</v>
      </c>
    </row>
    <row r="494" spans="1:4" x14ac:dyDescent="0.2">
      <c r="A494">
        <f t="shared" si="17"/>
        <v>2001</v>
      </c>
      <c r="B494" s="1059">
        <v>37016</v>
      </c>
      <c r="C494" s="3">
        <f>'finished water daily demand'!E129</f>
        <v>34.045999999999999</v>
      </c>
      <c r="D494">
        <f t="shared" si="16"/>
        <v>37016</v>
      </c>
    </row>
    <row r="495" spans="1:4" x14ac:dyDescent="0.2">
      <c r="A495">
        <f t="shared" si="17"/>
        <v>2001</v>
      </c>
      <c r="B495" s="1059">
        <v>37017</v>
      </c>
      <c r="C495" s="3">
        <f>'finished water daily demand'!E130</f>
        <v>29.416999999999998</v>
      </c>
      <c r="D495">
        <f t="shared" si="16"/>
        <v>37017</v>
      </c>
    </row>
    <row r="496" spans="1:4" x14ac:dyDescent="0.2">
      <c r="A496">
        <f t="shared" si="17"/>
        <v>2001</v>
      </c>
      <c r="B496" s="1059">
        <v>37018</v>
      </c>
      <c r="C496" s="3">
        <f>'finished water daily demand'!E131</f>
        <v>32.335000000000001</v>
      </c>
      <c r="D496">
        <f t="shared" si="16"/>
        <v>37018</v>
      </c>
    </row>
    <row r="497" spans="1:4" x14ac:dyDescent="0.2">
      <c r="A497">
        <f t="shared" si="17"/>
        <v>2001</v>
      </c>
      <c r="B497" s="1059">
        <v>37019</v>
      </c>
      <c r="C497" s="3">
        <f>'finished water daily demand'!E132</f>
        <v>33.820999999999998</v>
      </c>
      <c r="D497">
        <f t="shared" si="16"/>
        <v>37019</v>
      </c>
    </row>
    <row r="498" spans="1:4" x14ac:dyDescent="0.2">
      <c r="A498">
        <f t="shared" si="17"/>
        <v>2001</v>
      </c>
      <c r="B498" s="1059">
        <v>37020</v>
      </c>
      <c r="C498" s="3">
        <f>'finished water daily demand'!E133</f>
        <v>36.708999999999996</v>
      </c>
      <c r="D498">
        <f t="shared" si="16"/>
        <v>37020</v>
      </c>
    </row>
    <row r="499" spans="1:4" x14ac:dyDescent="0.2">
      <c r="A499">
        <f t="shared" si="17"/>
        <v>2001</v>
      </c>
      <c r="B499" s="1059">
        <v>37021</v>
      </c>
      <c r="C499" s="3">
        <f>'finished water daily demand'!E134</f>
        <v>33.916000000000004</v>
      </c>
      <c r="D499">
        <f t="shared" si="16"/>
        <v>37021</v>
      </c>
    </row>
    <row r="500" spans="1:4" x14ac:dyDescent="0.2">
      <c r="A500">
        <f t="shared" si="17"/>
        <v>2001</v>
      </c>
      <c r="B500" s="1059">
        <v>37022</v>
      </c>
      <c r="C500" s="3">
        <f>'finished water daily demand'!E135</f>
        <v>34.565999999999995</v>
      </c>
      <c r="D500">
        <f t="shared" si="16"/>
        <v>37022</v>
      </c>
    </row>
    <row r="501" spans="1:4" x14ac:dyDescent="0.2">
      <c r="A501">
        <f t="shared" si="17"/>
        <v>2001</v>
      </c>
      <c r="B501" s="1059">
        <v>37023</v>
      </c>
      <c r="C501" s="3">
        <f>'finished water daily demand'!E136</f>
        <v>34.333000000000006</v>
      </c>
      <c r="D501">
        <f t="shared" si="16"/>
        <v>37023</v>
      </c>
    </row>
    <row r="502" spans="1:4" x14ac:dyDescent="0.2">
      <c r="A502">
        <f t="shared" si="17"/>
        <v>2001</v>
      </c>
      <c r="B502" s="1059">
        <v>37024</v>
      </c>
      <c r="C502" s="3">
        <f>'finished water daily demand'!E137</f>
        <v>28.361999999999998</v>
      </c>
      <c r="D502">
        <f t="shared" si="16"/>
        <v>37024</v>
      </c>
    </row>
    <row r="503" spans="1:4" x14ac:dyDescent="0.2">
      <c r="A503">
        <f t="shared" si="17"/>
        <v>2001</v>
      </c>
      <c r="B503" s="1059">
        <v>37025</v>
      </c>
      <c r="C503" s="3">
        <f>'finished water daily demand'!E138</f>
        <v>33.029999999999994</v>
      </c>
      <c r="D503">
        <f t="shared" si="16"/>
        <v>37025</v>
      </c>
    </row>
    <row r="504" spans="1:4" x14ac:dyDescent="0.2">
      <c r="A504">
        <f t="shared" si="17"/>
        <v>2001</v>
      </c>
      <c r="B504" s="1059">
        <v>37026</v>
      </c>
      <c r="C504" s="3">
        <f>'finished water daily demand'!E139</f>
        <v>30.349999999999998</v>
      </c>
      <c r="D504">
        <f t="shared" si="16"/>
        <v>37026</v>
      </c>
    </row>
    <row r="505" spans="1:4" x14ac:dyDescent="0.2">
      <c r="A505">
        <f t="shared" si="17"/>
        <v>2001</v>
      </c>
      <c r="B505" s="1059">
        <v>37027</v>
      </c>
      <c r="C505" s="3">
        <f>'finished water daily demand'!E140</f>
        <v>28.521000000000001</v>
      </c>
      <c r="D505">
        <f t="shared" si="16"/>
        <v>37027</v>
      </c>
    </row>
    <row r="506" spans="1:4" x14ac:dyDescent="0.2">
      <c r="A506">
        <f t="shared" si="17"/>
        <v>2001</v>
      </c>
      <c r="B506" s="1059">
        <v>37028</v>
      </c>
      <c r="C506" s="3">
        <f>'finished water daily demand'!E141</f>
        <v>27.078999999999997</v>
      </c>
      <c r="D506">
        <f t="shared" si="16"/>
        <v>37028</v>
      </c>
    </row>
    <row r="507" spans="1:4" x14ac:dyDescent="0.2">
      <c r="A507">
        <f t="shared" si="17"/>
        <v>2001</v>
      </c>
      <c r="B507" s="1059">
        <v>37029</v>
      </c>
      <c r="C507" s="3">
        <f>'finished water daily demand'!E142</f>
        <v>27.817</v>
      </c>
      <c r="D507">
        <f t="shared" si="16"/>
        <v>37029</v>
      </c>
    </row>
    <row r="508" spans="1:4" x14ac:dyDescent="0.2">
      <c r="A508">
        <f t="shared" si="17"/>
        <v>2001</v>
      </c>
      <c r="B508" s="1059">
        <v>37030</v>
      </c>
      <c r="C508" s="3">
        <f>'finished water daily demand'!E143</f>
        <v>29.185000000000006</v>
      </c>
      <c r="D508">
        <f t="shared" si="16"/>
        <v>37030</v>
      </c>
    </row>
    <row r="509" spans="1:4" x14ac:dyDescent="0.2">
      <c r="A509">
        <f t="shared" si="17"/>
        <v>2001</v>
      </c>
      <c r="B509" s="1059">
        <v>37031</v>
      </c>
      <c r="C509" s="3">
        <f>'finished water daily demand'!E144</f>
        <v>27.724999999999998</v>
      </c>
      <c r="D509">
        <f t="shared" si="16"/>
        <v>37031</v>
      </c>
    </row>
    <row r="510" spans="1:4" x14ac:dyDescent="0.2">
      <c r="A510">
        <f t="shared" si="17"/>
        <v>2001</v>
      </c>
      <c r="B510" s="1059">
        <v>37032</v>
      </c>
      <c r="C510" s="3">
        <f>'finished water daily demand'!E145</f>
        <v>28.262</v>
      </c>
      <c r="D510">
        <f t="shared" si="16"/>
        <v>37032</v>
      </c>
    </row>
    <row r="511" spans="1:4" x14ac:dyDescent="0.2">
      <c r="A511">
        <f t="shared" si="17"/>
        <v>2001</v>
      </c>
      <c r="B511" s="1059">
        <v>37033</v>
      </c>
      <c r="C511" s="3">
        <f>'finished water daily demand'!E146</f>
        <v>29.965000000000003</v>
      </c>
      <c r="D511">
        <f t="shared" si="16"/>
        <v>37033</v>
      </c>
    </row>
    <row r="512" spans="1:4" x14ac:dyDescent="0.2">
      <c r="A512">
        <f t="shared" si="17"/>
        <v>2001</v>
      </c>
      <c r="B512" s="1059">
        <v>37034</v>
      </c>
      <c r="C512" s="3">
        <f>'finished water daily demand'!E147</f>
        <v>28.670999999999996</v>
      </c>
      <c r="D512">
        <f t="shared" si="16"/>
        <v>37034</v>
      </c>
    </row>
    <row r="513" spans="1:4" x14ac:dyDescent="0.2">
      <c r="A513">
        <f t="shared" si="17"/>
        <v>2001</v>
      </c>
      <c r="B513" s="1059">
        <v>37035</v>
      </c>
      <c r="C513" s="3">
        <f>'finished water daily demand'!E148</f>
        <v>29.08</v>
      </c>
      <c r="D513">
        <f t="shared" si="16"/>
        <v>37035</v>
      </c>
    </row>
    <row r="514" spans="1:4" x14ac:dyDescent="0.2">
      <c r="A514">
        <f t="shared" si="17"/>
        <v>2001</v>
      </c>
      <c r="B514" s="1059">
        <v>37036</v>
      </c>
      <c r="C514" s="3">
        <f>'finished water daily demand'!E149</f>
        <v>28.853000000000002</v>
      </c>
      <c r="D514">
        <f t="shared" si="16"/>
        <v>37036</v>
      </c>
    </row>
    <row r="515" spans="1:4" x14ac:dyDescent="0.2">
      <c r="A515">
        <f t="shared" si="17"/>
        <v>2001</v>
      </c>
      <c r="B515" s="1059">
        <v>37037</v>
      </c>
      <c r="C515" s="3">
        <f>'finished water daily demand'!E150</f>
        <v>28.656999999999996</v>
      </c>
      <c r="D515">
        <f t="shared" si="16"/>
        <v>37037</v>
      </c>
    </row>
    <row r="516" spans="1:4" x14ac:dyDescent="0.2">
      <c r="A516">
        <f t="shared" si="17"/>
        <v>2001</v>
      </c>
      <c r="B516" s="1059">
        <v>37038</v>
      </c>
      <c r="C516" s="3">
        <f>'finished water daily demand'!E151</f>
        <v>24.181000000000001</v>
      </c>
      <c r="D516">
        <f t="shared" si="16"/>
        <v>37038</v>
      </c>
    </row>
    <row r="517" spans="1:4" x14ac:dyDescent="0.2">
      <c r="A517">
        <f t="shared" si="17"/>
        <v>2001</v>
      </c>
      <c r="B517" s="1059">
        <v>37039</v>
      </c>
      <c r="C517" s="3">
        <f>'finished water daily demand'!E152</f>
        <v>25.360000000000003</v>
      </c>
      <c r="D517">
        <f t="shared" ref="D517:D580" si="18">VALUE(B517)</f>
        <v>37039</v>
      </c>
    </row>
    <row r="518" spans="1:4" x14ac:dyDescent="0.2">
      <c r="A518">
        <f t="shared" ref="A518:A581" si="19">YEAR(B518)</f>
        <v>2001</v>
      </c>
      <c r="B518" s="1059">
        <v>37040</v>
      </c>
      <c r="C518" s="3">
        <f>'finished water daily demand'!E153</f>
        <v>28.508000000000003</v>
      </c>
      <c r="D518">
        <f t="shared" si="18"/>
        <v>37040</v>
      </c>
    </row>
    <row r="519" spans="1:4" x14ac:dyDescent="0.2">
      <c r="A519">
        <f t="shared" si="19"/>
        <v>2001</v>
      </c>
      <c r="B519" s="1059">
        <v>37041</v>
      </c>
      <c r="C519" s="3">
        <f>'finished water daily demand'!E154</f>
        <v>28.840000000000003</v>
      </c>
      <c r="D519">
        <f t="shared" si="18"/>
        <v>37041</v>
      </c>
    </row>
    <row r="520" spans="1:4" x14ac:dyDescent="0.2">
      <c r="A520">
        <f t="shared" si="19"/>
        <v>2001</v>
      </c>
      <c r="B520" s="1059">
        <v>37042</v>
      </c>
      <c r="C520" s="3">
        <f>'finished water daily demand'!E155</f>
        <v>29.442</v>
      </c>
      <c r="D520">
        <f t="shared" si="18"/>
        <v>37042</v>
      </c>
    </row>
    <row r="521" spans="1:4" x14ac:dyDescent="0.2">
      <c r="A521">
        <f t="shared" si="19"/>
        <v>2001</v>
      </c>
      <c r="B521" s="1059">
        <v>37043</v>
      </c>
      <c r="C521" s="3">
        <f>'finished water daily demand'!E156</f>
        <v>26.701000000000001</v>
      </c>
      <c r="D521">
        <f t="shared" si="18"/>
        <v>37043</v>
      </c>
    </row>
    <row r="522" spans="1:4" x14ac:dyDescent="0.2">
      <c r="A522">
        <f t="shared" si="19"/>
        <v>2001</v>
      </c>
      <c r="B522" s="1059">
        <v>37044</v>
      </c>
      <c r="C522" s="3">
        <f>'finished water daily demand'!E157</f>
        <v>25.385999999999999</v>
      </c>
      <c r="D522">
        <f t="shared" si="18"/>
        <v>37044</v>
      </c>
    </row>
    <row r="523" spans="1:4" x14ac:dyDescent="0.2">
      <c r="A523">
        <f t="shared" si="19"/>
        <v>2001</v>
      </c>
      <c r="B523" s="1059">
        <v>37045</v>
      </c>
      <c r="C523" s="3">
        <f>'finished water daily demand'!E158</f>
        <v>25.042999999999999</v>
      </c>
      <c r="D523">
        <f t="shared" si="18"/>
        <v>37045</v>
      </c>
    </row>
    <row r="524" spans="1:4" x14ac:dyDescent="0.2">
      <c r="A524">
        <f t="shared" si="19"/>
        <v>2001</v>
      </c>
      <c r="B524" s="1059">
        <v>37046</v>
      </c>
      <c r="C524" s="3">
        <f>'finished water daily demand'!E159</f>
        <v>29.618000000000002</v>
      </c>
      <c r="D524">
        <f t="shared" si="18"/>
        <v>37046</v>
      </c>
    </row>
    <row r="525" spans="1:4" x14ac:dyDescent="0.2">
      <c r="A525">
        <f t="shared" si="19"/>
        <v>2001</v>
      </c>
      <c r="B525" s="1059">
        <v>37047</v>
      </c>
      <c r="C525" s="3">
        <f>'finished water daily demand'!E160</f>
        <v>30.341000000000001</v>
      </c>
      <c r="D525">
        <f t="shared" si="18"/>
        <v>37047</v>
      </c>
    </row>
    <row r="526" spans="1:4" x14ac:dyDescent="0.2">
      <c r="A526">
        <f t="shared" si="19"/>
        <v>2001</v>
      </c>
      <c r="B526" s="1059">
        <v>37048</v>
      </c>
      <c r="C526" s="3">
        <f>'finished water daily demand'!E161</f>
        <v>32.045999999999999</v>
      </c>
      <c r="D526">
        <f t="shared" si="18"/>
        <v>37048</v>
      </c>
    </row>
    <row r="527" spans="1:4" x14ac:dyDescent="0.2">
      <c r="A527">
        <f t="shared" si="19"/>
        <v>2001</v>
      </c>
      <c r="B527" s="1059">
        <v>37049</v>
      </c>
      <c r="C527" s="3">
        <f>'finished water daily demand'!E162</f>
        <v>29.742000000000001</v>
      </c>
      <c r="D527">
        <f t="shared" si="18"/>
        <v>37049</v>
      </c>
    </row>
    <row r="528" spans="1:4" x14ac:dyDescent="0.2">
      <c r="A528">
        <f t="shared" si="19"/>
        <v>2001</v>
      </c>
      <c r="B528" s="1059">
        <v>37050</v>
      </c>
      <c r="C528" s="3">
        <f>'finished water daily demand'!E163</f>
        <v>30.032000000000004</v>
      </c>
      <c r="D528">
        <f t="shared" si="18"/>
        <v>37050</v>
      </c>
    </row>
    <row r="529" spans="1:4" x14ac:dyDescent="0.2">
      <c r="A529">
        <f t="shared" si="19"/>
        <v>2001</v>
      </c>
      <c r="B529" s="1059">
        <v>37051</v>
      </c>
      <c r="C529" s="3">
        <f>'finished water daily demand'!E164</f>
        <v>28.455999999999996</v>
      </c>
      <c r="D529">
        <f t="shared" si="18"/>
        <v>37051</v>
      </c>
    </row>
    <row r="530" spans="1:4" x14ac:dyDescent="0.2">
      <c r="A530">
        <f t="shared" si="19"/>
        <v>2001</v>
      </c>
      <c r="B530" s="1059">
        <v>37052</v>
      </c>
      <c r="C530" s="3">
        <f>'finished water daily demand'!E165</f>
        <v>28.612999999999996</v>
      </c>
      <c r="D530">
        <f t="shared" si="18"/>
        <v>37052</v>
      </c>
    </row>
    <row r="531" spans="1:4" x14ac:dyDescent="0.2">
      <c r="A531">
        <f t="shared" si="19"/>
        <v>2001</v>
      </c>
      <c r="B531" s="1059">
        <v>37053</v>
      </c>
      <c r="C531" s="3">
        <f>'finished water daily demand'!E166</f>
        <v>32.384999999999991</v>
      </c>
      <c r="D531">
        <f t="shared" si="18"/>
        <v>37053</v>
      </c>
    </row>
    <row r="532" spans="1:4" x14ac:dyDescent="0.2">
      <c r="A532">
        <f t="shared" si="19"/>
        <v>2001</v>
      </c>
      <c r="B532" s="1059">
        <v>37054</v>
      </c>
      <c r="C532" s="3">
        <f>'finished water daily demand'!E167</f>
        <v>34.590000000000003</v>
      </c>
      <c r="D532">
        <f t="shared" si="18"/>
        <v>37054</v>
      </c>
    </row>
    <row r="533" spans="1:4" x14ac:dyDescent="0.2">
      <c r="A533">
        <f t="shared" si="19"/>
        <v>2001</v>
      </c>
      <c r="B533" s="1059">
        <v>37055</v>
      </c>
      <c r="C533" s="3">
        <f>'finished water daily demand'!E168</f>
        <v>28.62</v>
      </c>
      <c r="D533">
        <f t="shared" si="18"/>
        <v>37055</v>
      </c>
    </row>
    <row r="534" spans="1:4" x14ac:dyDescent="0.2">
      <c r="A534">
        <f t="shared" si="19"/>
        <v>2001</v>
      </c>
      <c r="B534" s="1059">
        <v>37056</v>
      </c>
      <c r="C534" s="3">
        <f>'finished water daily demand'!E169</f>
        <v>28.904999999999998</v>
      </c>
      <c r="D534">
        <f t="shared" si="18"/>
        <v>37056</v>
      </c>
    </row>
    <row r="535" spans="1:4" x14ac:dyDescent="0.2">
      <c r="A535">
        <f t="shared" si="19"/>
        <v>2001</v>
      </c>
      <c r="B535" s="1059">
        <v>37057</v>
      </c>
      <c r="C535" s="3">
        <f>'finished water daily demand'!E170</f>
        <v>26.837</v>
      </c>
      <c r="D535">
        <f t="shared" si="18"/>
        <v>37057</v>
      </c>
    </row>
    <row r="536" spans="1:4" x14ac:dyDescent="0.2">
      <c r="A536">
        <f t="shared" si="19"/>
        <v>2001</v>
      </c>
      <c r="B536" s="1059">
        <v>37058</v>
      </c>
      <c r="C536" s="3">
        <f>'finished water daily demand'!E171</f>
        <v>27.405000000000001</v>
      </c>
      <c r="D536">
        <f t="shared" si="18"/>
        <v>37058</v>
      </c>
    </row>
    <row r="537" spans="1:4" x14ac:dyDescent="0.2">
      <c r="A537">
        <f t="shared" si="19"/>
        <v>2001</v>
      </c>
      <c r="B537" s="1059">
        <v>37059</v>
      </c>
      <c r="C537" s="3">
        <f>'finished water daily demand'!E172</f>
        <v>27.388999999999999</v>
      </c>
      <c r="D537">
        <f t="shared" si="18"/>
        <v>37059</v>
      </c>
    </row>
    <row r="538" spans="1:4" x14ac:dyDescent="0.2">
      <c r="A538">
        <f t="shared" si="19"/>
        <v>2001</v>
      </c>
      <c r="B538" s="1059">
        <v>37060</v>
      </c>
      <c r="C538" s="3">
        <f>'finished water daily demand'!E173</f>
        <v>30.805</v>
      </c>
      <c r="D538">
        <f t="shared" si="18"/>
        <v>37060</v>
      </c>
    </row>
    <row r="539" spans="1:4" x14ac:dyDescent="0.2">
      <c r="A539">
        <f t="shared" si="19"/>
        <v>2001</v>
      </c>
      <c r="B539" s="1059">
        <v>37061</v>
      </c>
      <c r="C539" s="3">
        <f>'finished water daily demand'!E174</f>
        <v>33.228000000000002</v>
      </c>
      <c r="D539">
        <f t="shared" si="18"/>
        <v>37061</v>
      </c>
    </row>
    <row r="540" spans="1:4" x14ac:dyDescent="0.2">
      <c r="A540">
        <f t="shared" si="19"/>
        <v>2001</v>
      </c>
      <c r="B540" s="1059">
        <v>37062</v>
      </c>
      <c r="C540" s="3">
        <f>'finished water daily demand'!E175</f>
        <v>32.361000000000004</v>
      </c>
      <c r="D540">
        <f t="shared" si="18"/>
        <v>37062</v>
      </c>
    </row>
    <row r="541" spans="1:4" x14ac:dyDescent="0.2">
      <c r="A541">
        <f t="shared" si="19"/>
        <v>2001</v>
      </c>
      <c r="B541" s="1059">
        <v>37063</v>
      </c>
      <c r="C541" s="3">
        <f>'finished water daily demand'!E176</f>
        <v>34.604999999999997</v>
      </c>
      <c r="D541">
        <f t="shared" si="18"/>
        <v>37063</v>
      </c>
    </row>
    <row r="542" spans="1:4" x14ac:dyDescent="0.2">
      <c r="A542">
        <f t="shared" si="19"/>
        <v>2001</v>
      </c>
      <c r="B542" s="1059">
        <v>37064</v>
      </c>
      <c r="C542" s="3">
        <f>'finished water daily demand'!E177</f>
        <v>30.611000000000001</v>
      </c>
      <c r="D542">
        <f t="shared" si="18"/>
        <v>37064</v>
      </c>
    </row>
    <row r="543" spans="1:4" x14ac:dyDescent="0.2">
      <c r="A543">
        <f t="shared" si="19"/>
        <v>2001</v>
      </c>
      <c r="B543" s="1059">
        <v>37065</v>
      </c>
      <c r="C543" s="3">
        <f>'finished water daily demand'!E178</f>
        <v>27.600999999999999</v>
      </c>
      <c r="D543">
        <f t="shared" si="18"/>
        <v>37065</v>
      </c>
    </row>
    <row r="544" spans="1:4" x14ac:dyDescent="0.2">
      <c r="A544">
        <f t="shared" si="19"/>
        <v>2001</v>
      </c>
      <c r="B544" s="1059">
        <v>37066</v>
      </c>
      <c r="C544" s="3">
        <f>'finished water daily demand'!E179</f>
        <v>26.728000000000002</v>
      </c>
      <c r="D544">
        <f t="shared" si="18"/>
        <v>37066</v>
      </c>
    </row>
    <row r="545" spans="1:4" x14ac:dyDescent="0.2">
      <c r="A545">
        <f t="shared" si="19"/>
        <v>2001</v>
      </c>
      <c r="B545" s="1059">
        <v>37067</v>
      </c>
      <c r="C545" s="3">
        <f>'finished water daily demand'!E180</f>
        <v>28.968000000000004</v>
      </c>
      <c r="D545">
        <f t="shared" si="18"/>
        <v>37067</v>
      </c>
    </row>
    <row r="546" spans="1:4" x14ac:dyDescent="0.2">
      <c r="A546">
        <f t="shared" si="19"/>
        <v>2001</v>
      </c>
      <c r="B546" s="1059">
        <v>37068</v>
      </c>
      <c r="C546" s="3">
        <f>'finished water daily demand'!E181</f>
        <v>30.522999999999996</v>
      </c>
      <c r="D546">
        <f t="shared" si="18"/>
        <v>37068</v>
      </c>
    </row>
    <row r="547" spans="1:4" x14ac:dyDescent="0.2">
      <c r="A547">
        <f t="shared" si="19"/>
        <v>2001</v>
      </c>
      <c r="B547" s="1059">
        <v>37069</v>
      </c>
      <c r="C547" s="3">
        <f>'finished water daily demand'!E182</f>
        <v>31.36</v>
      </c>
      <c r="D547">
        <f t="shared" si="18"/>
        <v>37069</v>
      </c>
    </row>
    <row r="548" spans="1:4" x14ac:dyDescent="0.2">
      <c r="A548">
        <f t="shared" si="19"/>
        <v>2001</v>
      </c>
      <c r="B548" s="1059">
        <v>37070</v>
      </c>
      <c r="C548" s="3">
        <f>'finished water daily demand'!E183</f>
        <v>33.322999999999993</v>
      </c>
      <c r="D548">
        <f t="shared" si="18"/>
        <v>37070</v>
      </c>
    </row>
    <row r="549" spans="1:4" x14ac:dyDescent="0.2">
      <c r="A549">
        <f t="shared" si="19"/>
        <v>2001</v>
      </c>
      <c r="B549" s="1059">
        <v>37071</v>
      </c>
      <c r="C549" s="3">
        <f>'finished water daily demand'!E184</f>
        <v>38.012</v>
      </c>
      <c r="D549">
        <f t="shared" si="18"/>
        <v>37071</v>
      </c>
    </row>
    <row r="550" spans="1:4" x14ac:dyDescent="0.2">
      <c r="A550">
        <f t="shared" si="19"/>
        <v>2001</v>
      </c>
      <c r="B550" s="1059">
        <v>37072</v>
      </c>
      <c r="C550" s="3">
        <f>'finished water daily demand'!E185</f>
        <v>31.37</v>
      </c>
      <c r="D550">
        <f t="shared" si="18"/>
        <v>37072</v>
      </c>
    </row>
    <row r="551" spans="1:4" x14ac:dyDescent="0.2">
      <c r="A551">
        <f t="shared" si="19"/>
        <v>2001</v>
      </c>
      <c r="B551" s="1059">
        <v>37073</v>
      </c>
      <c r="C551" s="3">
        <f>'finished water daily demand'!E186</f>
        <v>33.266999999999996</v>
      </c>
      <c r="D551">
        <f t="shared" si="18"/>
        <v>37073</v>
      </c>
    </row>
    <row r="552" spans="1:4" x14ac:dyDescent="0.2">
      <c r="A552">
        <f t="shared" si="19"/>
        <v>2001</v>
      </c>
      <c r="B552" s="1059">
        <v>37074</v>
      </c>
      <c r="C552" s="3">
        <f>'finished water daily demand'!E187</f>
        <v>33.594000000000001</v>
      </c>
      <c r="D552">
        <f t="shared" si="18"/>
        <v>37074</v>
      </c>
    </row>
    <row r="553" spans="1:4" x14ac:dyDescent="0.2">
      <c r="A553">
        <f t="shared" si="19"/>
        <v>2001</v>
      </c>
      <c r="B553" s="1059">
        <v>37075</v>
      </c>
      <c r="C553" s="3">
        <f>'finished water daily demand'!E188</f>
        <v>31.542999999999999</v>
      </c>
      <c r="D553">
        <f t="shared" si="18"/>
        <v>37075</v>
      </c>
    </row>
    <row r="554" spans="1:4" x14ac:dyDescent="0.2">
      <c r="A554">
        <f t="shared" si="19"/>
        <v>2001</v>
      </c>
      <c r="B554" s="1059">
        <v>37076</v>
      </c>
      <c r="C554" s="3">
        <f>'finished water daily demand'!E189</f>
        <v>28.412999999999997</v>
      </c>
      <c r="D554">
        <f t="shared" si="18"/>
        <v>37076</v>
      </c>
    </row>
    <row r="555" spans="1:4" x14ac:dyDescent="0.2">
      <c r="A555">
        <f t="shared" si="19"/>
        <v>2001</v>
      </c>
      <c r="B555" s="1059">
        <v>37077</v>
      </c>
      <c r="C555" s="3">
        <f>'finished water daily demand'!E190</f>
        <v>29.199000000000002</v>
      </c>
      <c r="D555">
        <f t="shared" si="18"/>
        <v>37077</v>
      </c>
    </row>
    <row r="556" spans="1:4" x14ac:dyDescent="0.2">
      <c r="A556">
        <f t="shared" si="19"/>
        <v>2001</v>
      </c>
      <c r="B556" s="1059">
        <v>37078</v>
      </c>
      <c r="C556" s="3">
        <f>'finished water daily demand'!E191</f>
        <v>31.904</v>
      </c>
      <c r="D556">
        <f t="shared" si="18"/>
        <v>37078</v>
      </c>
    </row>
    <row r="557" spans="1:4" x14ac:dyDescent="0.2">
      <c r="A557">
        <f t="shared" si="19"/>
        <v>2001</v>
      </c>
      <c r="B557" s="1059">
        <v>37079</v>
      </c>
      <c r="C557" s="3">
        <f>'finished water daily demand'!E192</f>
        <v>30.221</v>
      </c>
      <c r="D557">
        <f t="shared" si="18"/>
        <v>37079</v>
      </c>
    </row>
    <row r="558" spans="1:4" x14ac:dyDescent="0.2">
      <c r="A558">
        <f t="shared" si="19"/>
        <v>2001</v>
      </c>
      <c r="B558" s="1059">
        <v>37080</v>
      </c>
      <c r="C558" s="3">
        <f>'finished water daily demand'!E193</f>
        <v>28.257999999999999</v>
      </c>
      <c r="D558">
        <f t="shared" si="18"/>
        <v>37080</v>
      </c>
    </row>
    <row r="559" spans="1:4" x14ac:dyDescent="0.2">
      <c r="A559">
        <f t="shared" si="19"/>
        <v>2001</v>
      </c>
      <c r="B559" s="1059">
        <v>37081</v>
      </c>
      <c r="C559" s="3">
        <f>'finished water daily demand'!E194</f>
        <v>29.407999999999998</v>
      </c>
      <c r="D559">
        <f t="shared" si="18"/>
        <v>37081</v>
      </c>
    </row>
    <row r="560" spans="1:4" x14ac:dyDescent="0.2">
      <c r="A560">
        <f t="shared" si="19"/>
        <v>2001</v>
      </c>
      <c r="B560" s="1059">
        <v>37082</v>
      </c>
      <c r="C560" s="3">
        <f>'finished water daily demand'!E195</f>
        <v>33.354999999999997</v>
      </c>
      <c r="D560">
        <f t="shared" si="18"/>
        <v>37082</v>
      </c>
    </row>
    <row r="561" spans="1:4" x14ac:dyDescent="0.2">
      <c r="A561">
        <f t="shared" si="19"/>
        <v>2001</v>
      </c>
      <c r="B561" s="1059">
        <v>37083</v>
      </c>
      <c r="C561" s="3">
        <f>'finished water daily demand'!E196</f>
        <v>34.369999999999997</v>
      </c>
      <c r="D561">
        <f t="shared" si="18"/>
        <v>37083</v>
      </c>
    </row>
    <row r="562" spans="1:4" x14ac:dyDescent="0.2">
      <c r="A562">
        <f t="shared" si="19"/>
        <v>2001</v>
      </c>
      <c r="B562" s="1059">
        <v>37084</v>
      </c>
      <c r="C562" s="3">
        <f>'finished water daily demand'!E197</f>
        <v>31.837</v>
      </c>
      <c r="D562">
        <f t="shared" si="18"/>
        <v>37084</v>
      </c>
    </row>
    <row r="563" spans="1:4" x14ac:dyDescent="0.2">
      <c r="A563">
        <f t="shared" si="19"/>
        <v>2001</v>
      </c>
      <c r="B563" s="1059">
        <v>37085</v>
      </c>
      <c r="C563" s="3">
        <f>'finished water daily demand'!E198</f>
        <v>31.274999999999999</v>
      </c>
      <c r="D563">
        <f t="shared" si="18"/>
        <v>37085</v>
      </c>
    </row>
    <row r="564" spans="1:4" x14ac:dyDescent="0.2">
      <c r="A564">
        <f t="shared" si="19"/>
        <v>2001</v>
      </c>
      <c r="B564" s="1059">
        <v>37086</v>
      </c>
      <c r="C564" s="3">
        <f>'finished water daily demand'!E199</f>
        <v>32.530999999999999</v>
      </c>
      <c r="D564">
        <f t="shared" si="18"/>
        <v>37086</v>
      </c>
    </row>
    <row r="565" spans="1:4" x14ac:dyDescent="0.2">
      <c r="A565">
        <f t="shared" si="19"/>
        <v>2001</v>
      </c>
      <c r="B565" s="1059">
        <v>37087</v>
      </c>
      <c r="C565" s="3">
        <f>'finished water daily demand'!E200</f>
        <v>31.115999999999996</v>
      </c>
      <c r="D565">
        <f t="shared" si="18"/>
        <v>37087</v>
      </c>
    </row>
    <row r="566" spans="1:4" x14ac:dyDescent="0.2">
      <c r="A566">
        <f t="shared" si="19"/>
        <v>2001</v>
      </c>
      <c r="B566" s="1059">
        <v>37088</v>
      </c>
      <c r="C566" s="3">
        <f>'finished water daily demand'!E201</f>
        <v>35.222999999999999</v>
      </c>
      <c r="D566">
        <f t="shared" si="18"/>
        <v>37088</v>
      </c>
    </row>
    <row r="567" spans="1:4" x14ac:dyDescent="0.2">
      <c r="A567">
        <f t="shared" si="19"/>
        <v>2001</v>
      </c>
      <c r="B567" s="1059">
        <v>37089</v>
      </c>
      <c r="C567" s="3">
        <f>'finished water daily demand'!E202</f>
        <v>37.993999999999993</v>
      </c>
      <c r="D567">
        <f t="shared" si="18"/>
        <v>37089</v>
      </c>
    </row>
    <row r="568" spans="1:4" x14ac:dyDescent="0.2">
      <c r="A568">
        <f t="shared" si="19"/>
        <v>2001</v>
      </c>
      <c r="B568" s="1059">
        <v>37090</v>
      </c>
      <c r="C568" s="3">
        <f>'finished water daily demand'!E203</f>
        <v>33.615000000000002</v>
      </c>
      <c r="D568">
        <f t="shared" si="18"/>
        <v>37090</v>
      </c>
    </row>
    <row r="569" spans="1:4" x14ac:dyDescent="0.2">
      <c r="A569">
        <f t="shared" si="19"/>
        <v>2001</v>
      </c>
      <c r="B569" s="1059">
        <v>37091</v>
      </c>
      <c r="C569" s="3">
        <f>'finished water daily demand'!E204</f>
        <v>33.547000000000004</v>
      </c>
      <c r="D569">
        <f t="shared" si="18"/>
        <v>37091</v>
      </c>
    </row>
    <row r="570" spans="1:4" x14ac:dyDescent="0.2">
      <c r="A570">
        <f t="shared" si="19"/>
        <v>2001</v>
      </c>
      <c r="B570" s="1059">
        <v>37092</v>
      </c>
      <c r="C570" s="3">
        <f>'finished water daily demand'!E205</f>
        <v>31.951999999999998</v>
      </c>
      <c r="D570">
        <f t="shared" si="18"/>
        <v>37092</v>
      </c>
    </row>
    <row r="571" spans="1:4" x14ac:dyDescent="0.2">
      <c r="A571">
        <f t="shared" si="19"/>
        <v>2001</v>
      </c>
      <c r="B571" s="1059">
        <v>37093</v>
      </c>
      <c r="C571" s="3">
        <f>'finished water daily demand'!E206</f>
        <v>31.077999999999999</v>
      </c>
      <c r="D571">
        <f t="shared" si="18"/>
        <v>37093</v>
      </c>
    </row>
    <row r="572" spans="1:4" x14ac:dyDescent="0.2">
      <c r="A572">
        <f t="shared" si="19"/>
        <v>2001</v>
      </c>
      <c r="B572" s="1059">
        <v>37094</v>
      </c>
      <c r="C572" s="3">
        <f>'finished water daily demand'!E207</f>
        <v>31.2</v>
      </c>
      <c r="D572">
        <f t="shared" si="18"/>
        <v>37094</v>
      </c>
    </row>
    <row r="573" spans="1:4" x14ac:dyDescent="0.2">
      <c r="A573">
        <f t="shared" si="19"/>
        <v>2001</v>
      </c>
      <c r="B573" s="1059">
        <v>37095</v>
      </c>
      <c r="C573" s="3">
        <f>'finished water daily demand'!E208</f>
        <v>34.272999999999996</v>
      </c>
      <c r="D573">
        <f t="shared" si="18"/>
        <v>37095</v>
      </c>
    </row>
    <row r="574" spans="1:4" x14ac:dyDescent="0.2">
      <c r="A574">
        <f t="shared" si="19"/>
        <v>2001</v>
      </c>
      <c r="B574" s="1059">
        <v>37096</v>
      </c>
      <c r="C574" s="3">
        <f>'finished water daily demand'!E209</f>
        <v>31.538999999999998</v>
      </c>
      <c r="D574">
        <f t="shared" si="18"/>
        <v>37096</v>
      </c>
    </row>
    <row r="575" spans="1:4" x14ac:dyDescent="0.2">
      <c r="A575">
        <f t="shared" si="19"/>
        <v>2001</v>
      </c>
      <c r="B575" s="1059">
        <v>37097</v>
      </c>
      <c r="C575" s="3">
        <f>'finished water daily demand'!E210</f>
        <v>33.453000000000003</v>
      </c>
      <c r="D575">
        <f t="shared" si="18"/>
        <v>37097</v>
      </c>
    </row>
    <row r="576" spans="1:4" x14ac:dyDescent="0.2">
      <c r="A576">
        <f t="shared" si="19"/>
        <v>2001</v>
      </c>
      <c r="B576" s="1059">
        <v>37098</v>
      </c>
      <c r="C576" s="3">
        <f>'finished water daily demand'!E211</f>
        <v>29.841999999999999</v>
      </c>
      <c r="D576">
        <f t="shared" si="18"/>
        <v>37098</v>
      </c>
    </row>
    <row r="577" spans="1:4" x14ac:dyDescent="0.2">
      <c r="A577">
        <f t="shared" si="19"/>
        <v>2001</v>
      </c>
      <c r="B577" s="1059">
        <v>37099</v>
      </c>
      <c r="C577" s="3">
        <f>'finished water daily demand'!E212</f>
        <v>30.597000000000001</v>
      </c>
      <c r="D577">
        <f t="shared" si="18"/>
        <v>37099</v>
      </c>
    </row>
    <row r="578" spans="1:4" x14ac:dyDescent="0.2">
      <c r="A578">
        <f t="shared" si="19"/>
        <v>2001</v>
      </c>
      <c r="B578" s="1059">
        <v>37100</v>
      </c>
      <c r="C578" s="3">
        <f>'finished water daily demand'!E213</f>
        <v>27.51</v>
      </c>
      <c r="D578">
        <f t="shared" si="18"/>
        <v>37100</v>
      </c>
    </row>
    <row r="579" spans="1:4" x14ac:dyDescent="0.2">
      <c r="A579">
        <f t="shared" si="19"/>
        <v>2001</v>
      </c>
      <c r="B579" s="1059">
        <v>37101</v>
      </c>
      <c r="C579" s="3">
        <f>'finished water daily demand'!E214</f>
        <v>25.137</v>
      </c>
      <c r="D579">
        <f t="shared" si="18"/>
        <v>37101</v>
      </c>
    </row>
    <row r="580" spans="1:4" x14ac:dyDescent="0.2">
      <c r="A580">
        <f t="shared" si="19"/>
        <v>2001</v>
      </c>
      <c r="B580" s="1059">
        <v>37102</v>
      </c>
      <c r="C580" s="3">
        <f>'finished water daily demand'!E215</f>
        <v>32.585000000000001</v>
      </c>
      <c r="D580">
        <f t="shared" si="18"/>
        <v>37102</v>
      </c>
    </row>
    <row r="581" spans="1:4" x14ac:dyDescent="0.2">
      <c r="A581">
        <f t="shared" si="19"/>
        <v>2001</v>
      </c>
      <c r="B581" s="1059">
        <v>37103</v>
      </c>
      <c r="C581" s="3">
        <f>'finished water daily demand'!E216</f>
        <v>27.497</v>
      </c>
      <c r="D581">
        <f t="shared" ref="D581:D644" si="20">VALUE(B581)</f>
        <v>37103</v>
      </c>
    </row>
    <row r="582" spans="1:4" x14ac:dyDescent="0.2">
      <c r="A582">
        <f t="shared" ref="A582:A645" si="21">YEAR(B582)</f>
        <v>2001</v>
      </c>
      <c r="B582" s="1059">
        <v>37104</v>
      </c>
      <c r="C582" s="3">
        <f>'finished water daily demand'!E217</f>
        <v>29.3599</v>
      </c>
      <c r="D582">
        <f t="shared" si="20"/>
        <v>37104</v>
      </c>
    </row>
    <row r="583" spans="1:4" x14ac:dyDescent="0.2">
      <c r="A583">
        <f t="shared" si="21"/>
        <v>2001</v>
      </c>
      <c r="B583" s="1059">
        <v>37105</v>
      </c>
      <c r="C583" s="3">
        <f>'finished water daily demand'!E218</f>
        <v>31.913</v>
      </c>
      <c r="D583">
        <f t="shared" si="20"/>
        <v>37105</v>
      </c>
    </row>
    <row r="584" spans="1:4" x14ac:dyDescent="0.2">
      <c r="A584">
        <f t="shared" si="21"/>
        <v>2001</v>
      </c>
      <c r="B584" s="1059">
        <v>37106</v>
      </c>
      <c r="C584" s="3">
        <f>'finished water daily demand'!E219</f>
        <v>32.635000000000005</v>
      </c>
      <c r="D584">
        <f t="shared" si="20"/>
        <v>37106</v>
      </c>
    </row>
    <row r="585" spans="1:4" x14ac:dyDescent="0.2">
      <c r="A585">
        <f t="shared" si="21"/>
        <v>2001</v>
      </c>
      <c r="B585" s="1059">
        <v>37107</v>
      </c>
      <c r="C585" s="3">
        <f>'finished water daily demand'!E220</f>
        <v>32.332999999999998</v>
      </c>
      <c r="D585">
        <f t="shared" si="20"/>
        <v>37107</v>
      </c>
    </row>
    <row r="586" spans="1:4" x14ac:dyDescent="0.2">
      <c r="A586">
        <f t="shared" si="21"/>
        <v>2001</v>
      </c>
      <c r="B586" s="1059">
        <v>37108</v>
      </c>
      <c r="C586" s="3">
        <f>'finished water daily demand'!E221</f>
        <v>30.418999999999997</v>
      </c>
      <c r="D586">
        <f t="shared" si="20"/>
        <v>37108</v>
      </c>
    </row>
    <row r="587" spans="1:4" x14ac:dyDescent="0.2">
      <c r="A587">
        <f t="shared" si="21"/>
        <v>2001</v>
      </c>
      <c r="B587" s="1059">
        <v>37109</v>
      </c>
      <c r="C587" s="3">
        <f>'finished water daily demand'!E222</f>
        <v>33.722000000000001</v>
      </c>
      <c r="D587">
        <f t="shared" si="20"/>
        <v>37109</v>
      </c>
    </row>
    <row r="588" spans="1:4" x14ac:dyDescent="0.2">
      <c r="A588">
        <f t="shared" si="21"/>
        <v>2001</v>
      </c>
      <c r="B588" s="1059">
        <v>37110</v>
      </c>
      <c r="C588" s="3">
        <f>'finished water daily demand'!E223</f>
        <v>36.236000000000004</v>
      </c>
      <c r="D588">
        <f t="shared" si="20"/>
        <v>37110</v>
      </c>
    </row>
    <row r="589" spans="1:4" x14ac:dyDescent="0.2">
      <c r="A589">
        <f t="shared" si="21"/>
        <v>2001</v>
      </c>
      <c r="B589" s="1059">
        <v>37111</v>
      </c>
      <c r="C589" s="3">
        <f>'finished water daily demand'!E224</f>
        <v>34.75</v>
      </c>
      <c r="D589">
        <f t="shared" si="20"/>
        <v>37111</v>
      </c>
    </row>
    <row r="590" spans="1:4" x14ac:dyDescent="0.2">
      <c r="A590">
        <f t="shared" si="21"/>
        <v>2001</v>
      </c>
      <c r="B590" s="1059">
        <v>37112</v>
      </c>
      <c r="C590" s="3">
        <f>'finished water daily demand'!E225</f>
        <v>37.501999999999995</v>
      </c>
      <c r="D590">
        <f t="shared" si="20"/>
        <v>37112</v>
      </c>
    </row>
    <row r="591" spans="1:4" x14ac:dyDescent="0.2">
      <c r="A591">
        <f t="shared" si="21"/>
        <v>2001</v>
      </c>
      <c r="B591" s="1059">
        <v>37113</v>
      </c>
      <c r="C591" s="3">
        <f>'finished water daily demand'!E226</f>
        <v>35.270000000000003</v>
      </c>
      <c r="D591">
        <f t="shared" si="20"/>
        <v>37113</v>
      </c>
    </row>
    <row r="592" spans="1:4" x14ac:dyDescent="0.2">
      <c r="A592">
        <f t="shared" si="21"/>
        <v>2001</v>
      </c>
      <c r="B592" s="1059">
        <v>37114</v>
      </c>
      <c r="C592" s="3">
        <f>'finished water daily demand'!E227</f>
        <v>29.952000000000002</v>
      </c>
      <c r="D592">
        <f t="shared" si="20"/>
        <v>37114</v>
      </c>
    </row>
    <row r="593" spans="1:4" x14ac:dyDescent="0.2">
      <c r="A593">
        <f t="shared" si="21"/>
        <v>2001</v>
      </c>
      <c r="B593" s="1059">
        <v>37115</v>
      </c>
      <c r="C593" s="3">
        <f>'finished water daily demand'!E228</f>
        <v>27.810999999999996</v>
      </c>
      <c r="D593">
        <f t="shared" si="20"/>
        <v>37115</v>
      </c>
    </row>
    <row r="594" spans="1:4" x14ac:dyDescent="0.2">
      <c r="A594">
        <f t="shared" si="21"/>
        <v>2001</v>
      </c>
      <c r="B594" s="1059">
        <v>37116</v>
      </c>
      <c r="C594" s="3">
        <f>'finished water daily demand'!E229</f>
        <v>29.997999999999998</v>
      </c>
      <c r="D594">
        <f t="shared" si="20"/>
        <v>37116</v>
      </c>
    </row>
    <row r="595" spans="1:4" x14ac:dyDescent="0.2">
      <c r="A595">
        <f t="shared" si="21"/>
        <v>2001</v>
      </c>
      <c r="B595" s="1059">
        <v>37117</v>
      </c>
      <c r="C595" s="3">
        <f>'finished water daily demand'!E230</f>
        <v>32.162000000000006</v>
      </c>
      <c r="D595">
        <f t="shared" si="20"/>
        <v>37117</v>
      </c>
    </row>
    <row r="596" spans="1:4" x14ac:dyDescent="0.2">
      <c r="A596">
        <f t="shared" si="21"/>
        <v>2001</v>
      </c>
      <c r="B596" s="1059">
        <v>37118</v>
      </c>
      <c r="C596" s="3">
        <f>'finished water daily demand'!E231</f>
        <v>32.129999999999995</v>
      </c>
      <c r="D596">
        <f t="shared" si="20"/>
        <v>37118</v>
      </c>
    </row>
    <row r="597" spans="1:4" x14ac:dyDescent="0.2">
      <c r="A597">
        <f t="shared" si="21"/>
        <v>2001</v>
      </c>
      <c r="B597" s="1059">
        <v>37119</v>
      </c>
      <c r="C597" s="3">
        <f>'finished water daily demand'!E232</f>
        <v>33.969000000000001</v>
      </c>
      <c r="D597">
        <f t="shared" si="20"/>
        <v>37119</v>
      </c>
    </row>
    <row r="598" spans="1:4" x14ac:dyDescent="0.2">
      <c r="A598">
        <f t="shared" si="21"/>
        <v>2001</v>
      </c>
      <c r="B598" s="1059">
        <v>37120</v>
      </c>
      <c r="C598" s="3">
        <f>'finished water daily demand'!E233</f>
        <v>31.560000000000002</v>
      </c>
      <c r="D598">
        <f t="shared" si="20"/>
        <v>37120</v>
      </c>
    </row>
    <row r="599" spans="1:4" x14ac:dyDescent="0.2">
      <c r="A599">
        <f t="shared" si="21"/>
        <v>2001</v>
      </c>
      <c r="B599" s="1059">
        <v>37121</v>
      </c>
      <c r="C599" s="3">
        <f>'finished water daily demand'!E234</f>
        <v>29.211000000000002</v>
      </c>
      <c r="D599">
        <f t="shared" si="20"/>
        <v>37121</v>
      </c>
    </row>
    <row r="600" spans="1:4" x14ac:dyDescent="0.2">
      <c r="A600">
        <f t="shared" si="21"/>
        <v>2001</v>
      </c>
      <c r="B600" s="1059">
        <v>37122</v>
      </c>
      <c r="C600" s="3">
        <f>'finished water daily demand'!E235</f>
        <v>21.301000000000002</v>
      </c>
      <c r="D600">
        <f t="shared" si="20"/>
        <v>37122</v>
      </c>
    </row>
    <row r="601" spans="1:4" x14ac:dyDescent="0.2">
      <c r="A601">
        <f t="shared" si="21"/>
        <v>2001</v>
      </c>
      <c r="B601" s="1059">
        <v>37123</v>
      </c>
      <c r="C601" s="3">
        <f>'finished water daily demand'!E236</f>
        <v>31.818999999999996</v>
      </c>
      <c r="D601">
        <f t="shared" si="20"/>
        <v>37123</v>
      </c>
    </row>
    <row r="602" spans="1:4" x14ac:dyDescent="0.2">
      <c r="A602">
        <f t="shared" si="21"/>
        <v>2001</v>
      </c>
      <c r="B602" s="1059">
        <v>37124</v>
      </c>
      <c r="C602" s="3">
        <f>'finished water daily demand'!E237</f>
        <v>29.567000000000004</v>
      </c>
      <c r="D602">
        <f t="shared" si="20"/>
        <v>37124</v>
      </c>
    </row>
    <row r="603" spans="1:4" x14ac:dyDescent="0.2">
      <c r="A603">
        <f t="shared" si="21"/>
        <v>2001</v>
      </c>
      <c r="B603" s="1059">
        <v>37125</v>
      </c>
      <c r="C603" s="3">
        <f>'finished water daily demand'!E238</f>
        <v>32.249000000000002</v>
      </c>
      <c r="D603">
        <f t="shared" si="20"/>
        <v>37125</v>
      </c>
    </row>
    <row r="604" spans="1:4" x14ac:dyDescent="0.2">
      <c r="A604">
        <f t="shared" si="21"/>
        <v>2001</v>
      </c>
      <c r="B604" s="1059">
        <v>37126</v>
      </c>
      <c r="C604" s="3">
        <f>'finished water daily demand'!E239</f>
        <v>32.181999999999995</v>
      </c>
      <c r="D604">
        <f t="shared" si="20"/>
        <v>37126</v>
      </c>
    </row>
    <row r="605" spans="1:4" x14ac:dyDescent="0.2">
      <c r="A605">
        <f t="shared" si="21"/>
        <v>2001</v>
      </c>
      <c r="B605" s="1059">
        <v>37127</v>
      </c>
      <c r="C605" s="3">
        <f>'finished water daily demand'!E240</f>
        <v>32.482999999999997</v>
      </c>
      <c r="D605">
        <f t="shared" si="20"/>
        <v>37127</v>
      </c>
    </row>
    <row r="606" spans="1:4" x14ac:dyDescent="0.2">
      <c r="A606">
        <f t="shared" si="21"/>
        <v>2001</v>
      </c>
      <c r="B606" s="1059">
        <v>37128</v>
      </c>
      <c r="C606" s="3">
        <f>'finished water daily demand'!E241</f>
        <v>29.078000000000003</v>
      </c>
      <c r="D606">
        <f t="shared" si="20"/>
        <v>37128</v>
      </c>
    </row>
    <row r="607" spans="1:4" x14ac:dyDescent="0.2">
      <c r="A607">
        <f t="shared" si="21"/>
        <v>2001</v>
      </c>
      <c r="B607" s="1059">
        <v>37129</v>
      </c>
      <c r="C607" s="3">
        <f>'finished water daily demand'!E242</f>
        <v>31.637</v>
      </c>
      <c r="D607">
        <f t="shared" si="20"/>
        <v>37129</v>
      </c>
    </row>
    <row r="608" spans="1:4" x14ac:dyDescent="0.2">
      <c r="A608">
        <f t="shared" si="21"/>
        <v>2001</v>
      </c>
      <c r="B608" s="1059">
        <v>37130</v>
      </c>
      <c r="C608" s="3">
        <f>'finished water daily demand'!E243</f>
        <v>32.730999999999995</v>
      </c>
      <c r="D608">
        <f t="shared" si="20"/>
        <v>37130</v>
      </c>
    </row>
    <row r="609" spans="1:4" x14ac:dyDescent="0.2">
      <c r="A609">
        <f t="shared" si="21"/>
        <v>2001</v>
      </c>
      <c r="B609" s="1059">
        <v>37131</v>
      </c>
      <c r="C609" s="3">
        <f>'finished water daily demand'!E244</f>
        <v>30.071000000000002</v>
      </c>
      <c r="D609">
        <f t="shared" si="20"/>
        <v>37131</v>
      </c>
    </row>
    <row r="610" spans="1:4" x14ac:dyDescent="0.2">
      <c r="A610">
        <f t="shared" si="21"/>
        <v>2001</v>
      </c>
      <c r="B610" s="1059">
        <v>37132</v>
      </c>
      <c r="C610" s="3">
        <f>'finished water daily demand'!E245</f>
        <v>31.385000000000002</v>
      </c>
      <c r="D610">
        <f t="shared" si="20"/>
        <v>37132</v>
      </c>
    </row>
    <row r="611" spans="1:4" x14ac:dyDescent="0.2">
      <c r="A611">
        <f t="shared" si="21"/>
        <v>2001</v>
      </c>
      <c r="B611" s="1059">
        <v>37133</v>
      </c>
      <c r="C611" s="3">
        <f>'finished water daily demand'!E246</f>
        <v>30.555999999999997</v>
      </c>
      <c r="D611">
        <f t="shared" si="20"/>
        <v>37133</v>
      </c>
    </row>
    <row r="612" spans="1:4" x14ac:dyDescent="0.2">
      <c r="A612">
        <f t="shared" si="21"/>
        <v>2001</v>
      </c>
      <c r="B612" s="1059">
        <v>37134</v>
      </c>
      <c r="C612" s="3">
        <f>'finished water daily demand'!E247</f>
        <v>31.122</v>
      </c>
      <c r="D612">
        <f t="shared" si="20"/>
        <v>37134</v>
      </c>
    </row>
    <row r="613" spans="1:4" x14ac:dyDescent="0.2">
      <c r="A613">
        <f t="shared" si="21"/>
        <v>2001</v>
      </c>
      <c r="B613" s="1059">
        <v>37135</v>
      </c>
      <c r="C613" s="3">
        <f>'finished water daily demand'!E248</f>
        <v>25.65</v>
      </c>
      <c r="D613">
        <f t="shared" si="20"/>
        <v>37135</v>
      </c>
    </row>
    <row r="614" spans="1:4" x14ac:dyDescent="0.2">
      <c r="A614">
        <f t="shared" si="21"/>
        <v>2001</v>
      </c>
      <c r="B614" s="1059">
        <v>37136</v>
      </c>
      <c r="C614" s="3">
        <f>'finished water daily demand'!E249</f>
        <v>26.064</v>
      </c>
      <c r="D614">
        <f t="shared" si="20"/>
        <v>37136</v>
      </c>
    </row>
    <row r="615" spans="1:4" x14ac:dyDescent="0.2">
      <c r="A615">
        <f t="shared" si="21"/>
        <v>2001</v>
      </c>
      <c r="B615" s="1059">
        <v>37137</v>
      </c>
      <c r="C615" s="3">
        <f>'finished water daily demand'!E250</f>
        <v>27.082000000000004</v>
      </c>
      <c r="D615">
        <f t="shared" si="20"/>
        <v>37137</v>
      </c>
    </row>
    <row r="616" spans="1:4" x14ac:dyDescent="0.2">
      <c r="A616">
        <f t="shared" si="21"/>
        <v>2001</v>
      </c>
      <c r="B616" s="1059">
        <v>37138</v>
      </c>
      <c r="C616" s="3">
        <f>'finished water daily demand'!E251</f>
        <v>30.538000000000004</v>
      </c>
      <c r="D616">
        <f t="shared" si="20"/>
        <v>37138</v>
      </c>
    </row>
    <row r="617" spans="1:4" x14ac:dyDescent="0.2">
      <c r="A617">
        <f t="shared" si="21"/>
        <v>2001</v>
      </c>
      <c r="B617" s="1059">
        <v>37139</v>
      </c>
      <c r="C617" s="3">
        <f>'finished water daily demand'!E252</f>
        <v>32.134999999999998</v>
      </c>
      <c r="D617">
        <f t="shared" si="20"/>
        <v>37139</v>
      </c>
    </row>
    <row r="618" spans="1:4" x14ac:dyDescent="0.2">
      <c r="A618">
        <f t="shared" si="21"/>
        <v>2001</v>
      </c>
      <c r="B618" s="1059">
        <v>37140</v>
      </c>
      <c r="C618" s="3">
        <f>'finished water daily demand'!E253</f>
        <v>30.007000000000001</v>
      </c>
      <c r="D618">
        <f t="shared" si="20"/>
        <v>37140</v>
      </c>
    </row>
    <row r="619" spans="1:4" x14ac:dyDescent="0.2">
      <c r="A619">
        <f t="shared" si="21"/>
        <v>2001</v>
      </c>
      <c r="B619" s="1059">
        <v>37141</v>
      </c>
      <c r="C619" s="3">
        <f>'finished water daily demand'!E254</f>
        <v>31.204000000000001</v>
      </c>
      <c r="D619">
        <f t="shared" si="20"/>
        <v>37141</v>
      </c>
    </row>
    <row r="620" spans="1:4" x14ac:dyDescent="0.2">
      <c r="A620">
        <f t="shared" si="21"/>
        <v>2001</v>
      </c>
      <c r="B620" s="1059">
        <v>37142</v>
      </c>
      <c r="C620" s="3">
        <f>'finished water daily demand'!E255</f>
        <v>28.923999999999996</v>
      </c>
      <c r="D620">
        <f t="shared" si="20"/>
        <v>37142</v>
      </c>
    </row>
    <row r="621" spans="1:4" x14ac:dyDescent="0.2">
      <c r="A621">
        <f t="shared" si="21"/>
        <v>2001</v>
      </c>
      <c r="B621" s="1059">
        <v>37143</v>
      </c>
      <c r="C621" s="3">
        <f>'finished water daily demand'!E256</f>
        <v>26.071000000000002</v>
      </c>
      <c r="D621">
        <f t="shared" si="20"/>
        <v>37143</v>
      </c>
    </row>
    <row r="622" spans="1:4" x14ac:dyDescent="0.2">
      <c r="A622">
        <f t="shared" si="21"/>
        <v>2001</v>
      </c>
      <c r="B622" s="1059">
        <v>37144</v>
      </c>
      <c r="C622" s="3">
        <f>'finished water daily demand'!E257</f>
        <v>30.716000000000001</v>
      </c>
      <c r="D622">
        <f t="shared" si="20"/>
        <v>37144</v>
      </c>
    </row>
    <row r="623" spans="1:4" x14ac:dyDescent="0.2">
      <c r="A623">
        <f t="shared" si="21"/>
        <v>2001</v>
      </c>
      <c r="B623" s="1059">
        <v>37145</v>
      </c>
      <c r="C623" s="3">
        <f>'finished water daily demand'!E258</f>
        <v>31.087999999999997</v>
      </c>
      <c r="D623">
        <f t="shared" si="20"/>
        <v>37145</v>
      </c>
    </row>
    <row r="624" spans="1:4" x14ac:dyDescent="0.2">
      <c r="A624">
        <f t="shared" si="21"/>
        <v>2001</v>
      </c>
      <c r="B624" s="1059">
        <v>37146</v>
      </c>
      <c r="C624" s="3">
        <f>'finished water daily demand'!E259</f>
        <v>29.286999999999999</v>
      </c>
      <c r="D624">
        <f t="shared" si="20"/>
        <v>37146</v>
      </c>
    </row>
    <row r="625" spans="1:4" x14ac:dyDescent="0.2">
      <c r="A625">
        <f t="shared" si="21"/>
        <v>2001</v>
      </c>
      <c r="B625" s="1059">
        <v>37147</v>
      </c>
      <c r="C625" s="3">
        <f>'finished water daily demand'!E260</f>
        <v>31.861999999999995</v>
      </c>
      <c r="D625">
        <f t="shared" si="20"/>
        <v>37147</v>
      </c>
    </row>
    <row r="626" spans="1:4" x14ac:dyDescent="0.2">
      <c r="A626">
        <f t="shared" si="21"/>
        <v>2001</v>
      </c>
      <c r="B626" s="1059">
        <v>37148</v>
      </c>
      <c r="C626" s="3">
        <f>'finished water daily demand'!E261</f>
        <v>30.681999999999995</v>
      </c>
      <c r="D626">
        <f t="shared" si="20"/>
        <v>37148</v>
      </c>
    </row>
    <row r="627" spans="1:4" x14ac:dyDescent="0.2">
      <c r="A627">
        <f t="shared" si="21"/>
        <v>2001</v>
      </c>
      <c r="B627" s="1059">
        <v>37149</v>
      </c>
      <c r="C627" s="3">
        <f>'finished water daily demand'!E262</f>
        <v>28.496999999999996</v>
      </c>
      <c r="D627">
        <f t="shared" si="20"/>
        <v>37149</v>
      </c>
    </row>
    <row r="628" spans="1:4" x14ac:dyDescent="0.2">
      <c r="A628">
        <f t="shared" si="21"/>
        <v>2001</v>
      </c>
      <c r="B628" s="1059">
        <v>37150</v>
      </c>
      <c r="C628" s="3">
        <f>'finished water daily demand'!E263</f>
        <v>29.775000000000002</v>
      </c>
      <c r="D628">
        <f t="shared" si="20"/>
        <v>37150</v>
      </c>
    </row>
    <row r="629" spans="1:4" x14ac:dyDescent="0.2">
      <c r="A629">
        <f t="shared" si="21"/>
        <v>2001</v>
      </c>
      <c r="B629" s="1059">
        <v>37151</v>
      </c>
      <c r="C629" s="3">
        <f>'finished water daily demand'!E264</f>
        <v>30.9</v>
      </c>
      <c r="D629">
        <f t="shared" si="20"/>
        <v>37151</v>
      </c>
    </row>
    <row r="630" spans="1:4" x14ac:dyDescent="0.2">
      <c r="A630">
        <f t="shared" si="21"/>
        <v>2001</v>
      </c>
      <c r="B630" s="1059">
        <v>37152</v>
      </c>
      <c r="C630" s="3">
        <f>'finished water daily demand'!E265</f>
        <v>32.734000000000002</v>
      </c>
      <c r="D630">
        <f t="shared" si="20"/>
        <v>37152</v>
      </c>
    </row>
    <row r="631" spans="1:4" x14ac:dyDescent="0.2">
      <c r="A631">
        <f t="shared" si="21"/>
        <v>2001</v>
      </c>
      <c r="B631" s="1059">
        <v>37153</v>
      </c>
      <c r="C631" s="3">
        <f>'finished water daily demand'!E266</f>
        <v>29.654</v>
      </c>
      <c r="D631">
        <f t="shared" si="20"/>
        <v>37153</v>
      </c>
    </row>
    <row r="632" spans="1:4" x14ac:dyDescent="0.2">
      <c r="A632">
        <f t="shared" si="21"/>
        <v>2001</v>
      </c>
      <c r="B632" s="1059">
        <v>37154</v>
      </c>
      <c r="C632" s="3">
        <f>'finished water daily demand'!E267</f>
        <v>29.068999999999999</v>
      </c>
      <c r="D632">
        <f t="shared" si="20"/>
        <v>37154</v>
      </c>
    </row>
    <row r="633" spans="1:4" x14ac:dyDescent="0.2">
      <c r="A633">
        <f t="shared" si="21"/>
        <v>2001</v>
      </c>
      <c r="B633" s="1059">
        <v>37155</v>
      </c>
      <c r="C633" s="3">
        <f>'finished water daily demand'!E268</f>
        <v>30.663</v>
      </c>
      <c r="D633">
        <f t="shared" si="20"/>
        <v>37155</v>
      </c>
    </row>
    <row r="634" spans="1:4" x14ac:dyDescent="0.2">
      <c r="A634">
        <f t="shared" si="21"/>
        <v>2001</v>
      </c>
      <c r="B634" s="1059">
        <v>37156</v>
      </c>
      <c r="C634" s="3">
        <f>'finished water daily demand'!E269</f>
        <v>30.637000000000004</v>
      </c>
      <c r="D634">
        <f t="shared" si="20"/>
        <v>37156</v>
      </c>
    </row>
    <row r="635" spans="1:4" x14ac:dyDescent="0.2">
      <c r="A635">
        <f t="shared" si="21"/>
        <v>2001</v>
      </c>
      <c r="B635" s="1059">
        <v>37157</v>
      </c>
      <c r="C635" s="3">
        <f>'finished water daily demand'!E270</f>
        <v>30.264000000000003</v>
      </c>
      <c r="D635">
        <f t="shared" si="20"/>
        <v>37157</v>
      </c>
    </row>
    <row r="636" spans="1:4" x14ac:dyDescent="0.2">
      <c r="A636">
        <f t="shared" si="21"/>
        <v>2001</v>
      </c>
      <c r="B636" s="1059">
        <v>37158</v>
      </c>
      <c r="C636" s="3">
        <f>'finished water daily demand'!E271</f>
        <v>30.120999999999995</v>
      </c>
      <c r="D636">
        <f t="shared" si="20"/>
        <v>37158</v>
      </c>
    </row>
    <row r="637" spans="1:4" x14ac:dyDescent="0.2">
      <c r="A637">
        <f t="shared" si="21"/>
        <v>2001</v>
      </c>
      <c r="B637" s="1059">
        <v>37159</v>
      </c>
      <c r="C637" s="3">
        <f>'finished water daily demand'!E272</f>
        <v>32.384</v>
      </c>
      <c r="D637">
        <f t="shared" si="20"/>
        <v>37159</v>
      </c>
    </row>
    <row r="638" spans="1:4" x14ac:dyDescent="0.2">
      <c r="A638">
        <f t="shared" si="21"/>
        <v>2001</v>
      </c>
      <c r="B638" s="1059">
        <v>37160</v>
      </c>
      <c r="C638" s="3">
        <f>'finished water daily demand'!E273</f>
        <v>29.535000000000004</v>
      </c>
      <c r="D638">
        <f t="shared" si="20"/>
        <v>37160</v>
      </c>
    </row>
    <row r="639" spans="1:4" x14ac:dyDescent="0.2">
      <c r="A639">
        <f t="shared" si="21"/>
        <v>2001</v>
      </c>
      <c r="B639" s="1059">
        <v>37161</v>
      </c>
      <c r="C639" s="3">
        <f>'finished water daily demand'!E274</f>
        <v>29.896999999999995</v>
      </c>
      <c r="D639">
        <f t="shared" si="20"/>
        <v>37161</v>
      </c>
    </row>
    <row r="640" spans="1:4" x14ac:dyDescent="0.2">
      <c r="A640">
        <f t="shared" si="21"/>
        <v>2001</v>
      </c>
      <c r="B640" s="1059">
        <v>37162</v>
      </c>
      <c r="C640" s="3">
        <f>'finished water daily demand'!E275</f>
        <v>30.533000000000005</v>
      </c>
      <c r="D640">
        <f t="shared" si="20"/>
        <v>37162</v>
      </c>
    </row>
    <row r="641" spans="1:4" x14ac:dyDescent="0.2">
      <c r="A641">
        <f t="shared" si="21"/>
        <v>2001</v>
      </c>
      <c r="B641" s="1059">
        <v>37163</v>
      </c>
      <c r="C641" s="3">
        <f>'finished water daily demand'!E276</f>
        <v>27.925000000000001</v>
      </c>
      <c r="D641">
        <f t="shared" si="20"/>
        <v>37163</v>
      </c>
    </row>
    <row r="642" spans="1:4" x14ac:dyDescent="0.2">
      <c r="A642">
        <f t="shared" si="21"/>
        <v>2001</v>
      </c>
      <c r="B642" s="1059">
        <v>37164</v>
      </c>
      <c r="C642" s="3">
        <f>'finished water daily demand'!E277</f>
        <v>29.080000000000002</v>
      </c>
      <c r="D642">
        <f t="shared" si="20"/>
        <v>37164</v>
      </c>
    </row>
    <row r="643" spans="1:4" x14ac:dyDescent="0.2">
      <c r="A643">
        <f t="shared" si="21"/>
        <v>2001</v>
      </c>
      <c r="B643" s="1059">
        <v>37165</v>
      </c>
      <c r="C643" s="3">
        <f>'finished water daily demand'!E278</f>
        <v>29.837999999999997</v>
      </c>
      <c r="D643">
        <f t="shared" si="20"/>
        <v>37165</v>
      </c>
    </row>
    <row r="644" spans="1:4" x14ac:dyDescent="0.2">
      <c r="A644">
        <f t="shared" si="21"/>
        <v>2001</v>
      </c>
      <c r="B644" s="1059">
        <v>37166</v>
      </c>
      <c r="C644" s="3">
        <f>'finished water daily demand'!E279</f>
        <v>31.604999999999997</v>
      </c>
      <c r="D644">
        <f t="shared" si="20"/>
        <v>37166</v>
      </c>
    </row>
    <row r="645" spans="1:4" x14ac:dyDescent="0.2">
      <c r="A645">
        <f t="shared" si="21"/>
        <v>2001</v>
      </c>
      <c r="B645" s="1059">
        <v>37167</v>
      </c>
      <c r="C645" s="3">
        <f>'finished water daily demand'!E280</f>
        <v>33.435000000000002</v>
      </c>
      <c r="D645">
        <f t="shared" ref="D645:D708" si="22">VALUE(B645)</f>
        <v>37167</v>
      </c>
    </row>
    <row r="646" spans="1:4" x14ac:dyDescent="0.2">
      <c r="A646">
        <f t="shared" ref="A646:A709" si="23">YEAR(B646)</f>
        <v>2001</v>
      </c>
      <c r="B646" s="1059">
        <v>37168</v>
      </c>
      <c r="C646" s="3">
        <f>'finished water daily demand'!E281</f>
        <v>33.803000000000004</v>
      </c>
      <c r="D646">
        <f t="shared" si="22"/>
        <v>37168</v>
      </c>
    </row>
    <row r="647" spans="1:4" x14ac:dyDescent="0.2">
      <c r="A647">
        <f t="shared" si="23"/>
        <v>2001</v>
      </c>
      <c r="B647" s="1059">
        <v>37169</v>
      </c>
      <c r="C647" s="3">
        <f>'finished water daily demand'!E282</f>
        <v>33.655999999999999</v>
      </c>
      <c r="D647">
        <f t="shared" si="22"/>
        <v>37169</v>
      </c>
    </row>
    <row r="648" spans="1:4" x14ac:dyDescent="0.2">
      <c r="A648">
        <f t="shared" si="23"/>
        <v>2001</v>
      </c>
      <c r="B648" s="1059">
        <v>37170</v>
      </c>
      <c r="C648" s="3">
        <f>'finished water daily demand'!E283</f>
        <v>27.798000000000002</v>
      </c>
      <c r="D648">
        <f t="shared" si="22"/>
        <v>37170</v>
      </c>
    </row>
    <row r="649" spans="1:4" x14ac:dyDescent="0.2">
      <c r="A649">
        <f t="shared" si="23"/>
        <v>2001</v>
      </c>
      <c r="B649" s="1059">
        <v>37171</v>
      </c>
      <c r="C649" s="3">
        <f>'finished water daily demand'!E284</f>
        <v>26.728999999999999</v>
      </c>
      <c r="D649">
        <f t="shared" si="22"/>
        <v>37171</v>
      </c>
    </row>
    <row r="650" spans="1:4" x14ac:dyDescent="0.2">
      <c r="A650">
        <f t="shared" si="23"/>
        <v>2001</v>
      </c>
      <c r="B650" s="1059">
        <v>37172</v>
      </c>
      <c r="C650" s="3">
        <f>'finished water daily demand'!E285</f>
        <v>31.845999999999997</v>
      </c>
      <c r="D650">
        <f t="shared" si="22"/>
        <v>37172</v>
      </c>
    </row>
    <row r="651" spans="1:4" x14ac:dyDescent="0.2">
      <c r="A651">
        <f t="shared" si="23"/>
        <v>2001</v>
      </c>
      <c r="B651" s="1059">
        <v>37173</v>
      </c>
      <c r="C651" s="3">
        <f>'finished water daily demand'!E286</f>
        <v>29.934999999999999</v>
      </c>
      <c r="D651">
        <f t="shared" si="22"/>
        <v>37173</v>
      </c>
    </row>
    <row r="652" spans="1:4" x14ac:dyDescent="0.2">
      <c r="A652">
        <f t="shared" si="23"/>
        <v>2001</v>
      </c>
      <c r="B652" s="1059">
        <v>37174</v>
      </c>
      <c r="C652" s="3">
        <f>'finished water daily demand'!E287</f>
        <v>30.378000000000007</v>
      </c>
      <c r="D652">
        <f t="shared" si="22"/>
        <v>37174</v>
      </c>
    </row>
    <row r="653" spans="1:4" x14ac:dyDescent="0.2">
      <c r="A653">
        <f t="shared" si="23"/>
        <v>2001</v>
      </c>
      <c r="B653" s="1059">
        <v>37175</v>
      </c>
      <c r="C653" s="3">
        <f>'finished water daily demand'!E288</f>
        <v>32.074999999999996</v>
      </c>
      <c r="D653">
        <f t="shared" si="22"/>
        <v>37175</v>
      </c>
    </row>
    <row r="654" spans="1:4" x14ac:dyDescent="0.2">
      <c r="A654">
        <f t="shared" si="23"/>
        <v>2001</v>
      </c>
      <c r="B654" s="1059">
        <v>37176</v>
      </c>
      <c r="C654" s="3">
        <f>'finished water daily demand'!E289</f>
        <v>31.804000000000002</v>
      </c>
      <c r="D654">
        <f t="shared" si="22"/>
        <v>37176</v>
      </c>
    </row>
    <row r="655" spans="1:4" x14ac:dyDescent="0.2">
      <c r="A655">
        <f t="shared" si="23"/>
        <v>2001</v>
      </c>
      <c r="B655" s="1059">
        <v>37177</v>
      </c>
      <c r="C655" s="3">
        <f>'finished water daily demand'!E290</f>
        <v>29.742999999999999</v>
      </c>
      <c r="D655">
        <f t="shared" si="22"/>
        <v>37177</v>
      </c>
    </row>
    <row r="656" spans="1:4" x14ac:dyDescent="0.2">
      <c r="A656">
        <f t="shared" si="23"/>
        <v>2001</v>
      </c>
      <c r="B656" s="1059">
        <v>37178</v>
      </c>
      <c r="C656" s="3">
        <f>'finished water daily demand'!E291</f>
        <v>27.955000000000002</v>
      </c>
      <c r="D656">
        <f t="shared" si="22"/>
        <v>37178</v>
      </c>
    </row>
    <row r="657" spans="1:4" x14ac:dyDescent="0.2">
      <c r="A657">
        <f t="shared" si="23"/>
        <v>2001</v>
      </c>
      <c r="B657" s="1059">
        <v>37179</v>
      </c>
      <c r="C657" s="3">
        <f>'finished water daily demand'!E292</f>
        <v>28.484999999999999</v>
      </c>
      <c r="D657">
        <f t="shared" si="22"/>
        <v>37179</v>
      </c>
    </row>
    <row r="658" spans="1:4" x14ac:dyDescent="0.2">
      <c r="A658">
        <f t="shared" si="23"/>
        <v>2001</v>
      </c>
      <c r="B658" s="1059">
        <v>37180</v>
      </c>
      <c r="C658" s="3">
        <f>'finished water daily demand'!E293</f>
        <v>28.541</v>
      </c>
      <c r="D658">
        <f t="shared" si="22"/>
        <v>37180</v>
      </c>
    </row>
    <row r="659" spans="1:4" x14ac:dyDescent="0.2">
      <c r="A659">
        <f t="shared" si="23"/>
        <v>2001</v>
      </c>
      <c r="B659" s="1059">
        <v>37181</v>
      </c>
      <c r="C659" s="3">
        <f>'finished water daily demand'!E294</f>
        <v>29.153000000000002</v>
      </c>
      <c r="D659">
        <f t="shared" si="22"/>
        <v>37181</v>
      </c>
    </row>
    <row r="660" spans="1:4" x14ac:dyDescent="0.2">
      <c r="A660">
        <f t="shared" si="23"/>
        <v>2001</v>
      </c>
      <c r="B660" s="1059">
        <v>37182</v>
      </c>
      <c r="C660" s="3">
        <f>'finished water daily demand'!E295</f>
        <v>30.609000000000002</v>
      </c>
      <c r="D660">
        <f t="shared" si="22"/>
        <v>37182</v>
      </c>
    </row>
    <row r="661" spans="1:4" x14ac:dyDescent="0.2">
      <c r="A661">
        <f t="shared" si="23"/>
        <v>2001</v>
      </c>
      <c r="B661" s="1059">
        <v>37183</v>
      </c>
      <c r="C661" s="3">
        <f>'finished water daily demand'!E296</f>
        <v>30.047000000000004</v>
      </c>
      <c r="D661">
        <f t="shared" si="22"/>
        <v>37183</v>
      </c>
    </row>
    <row r="662" spans="1:4" x14ac:dyDescent="0.2">
      <c r="A662">
        <f t="shared" si="23"/>
        <v>2001</v>
      </c>
      <c r="B662" s="1059">
        <v>37184</v>
      </c>
      <c r="C662" s="3">
        <f>'finished water daily demand'!E297</f>
        <v>30.668000000000003</v>
      </c>
      <c r="D662">
        <f t="shared" si="22"/>
        <v>37184</v>
      </c>
    </row>
    <row r="663" spans="1:4" x14ac:dyDescent="0.2">
      <c r="A663">
        <f t="shared" si="23"/>
        <v>2001</v>
      </c>
      <c r="B663" s="1059">
        <v>37185</v>
      </c>
      <c r="C663" s="3">
        <f>'finished water daily demand'!E298</f>
        <v>25.402000000000001</v>
      </c>
      <c r="D663">
        <f t="shared" si="22"/>
        <v>37185</v>
      </c>
    </row>
    <row r="664" spans="1:4" x14ac:dyDescent="0.2">
      <c r="A664">
        <f t="shared" si="23"/>
        <v>2001</v>
      </c>
      <c r="B664" s="1059">
        <v>37186</v>
      </c>
      <c r="C664" s="3">
        <f>'finished water daily demand'!E299</f>
        <v>31.82</v>
      </c>
      <c r="D664">
        <f t="shared" si="22"/>
        <v>37186</v>
      </c>
    </row>
    <row r="665" spans="1:4" x14ac:dyDescent="0.2">
      <c r="A665">
        <f t="shared" si="23"/>
        <v>2001</v>
      </c>
      <c r="B665" s="1059">
        <v>37187</v>
      </c>
      <c r="C665" s="3">
        <f>'finished water daily demand'!E300</f>
        <v>30.878</v>
      </c>
      <c r="D665">
        <f t="shared" si="22"/>
        <v>37187</v>
      </c>
    </row>
    <row r="666" spans="1:4" x14ac:dyDescent="0.2">
      <c r="A666">
        <f t="shared" si="23"/>
        <v>2001</v>
      </c>
      <c r="B666" s="1059">
        <v>37188</v>
      </c>
      <c r="C666" s="3">
        <f>'finished water daily demand'!E301</f>
        <v>33.531999999999996</v>
      </c>
      <c r="D666">
        <f t="shared" si="22"/>
        <v>37188</v>
      </c>
    </row>
    <row r="667" spans="1:4" x14ac:dyDescent="0.2">
      <c r="A667">
        <f t="shared" si="23"/>
        <v>2001</v>
      </c>
      <c r="B667" s="1059">
        <v>37189</v>
      </c>
      <c r="C667" s="3">
        <f>'finished water daily demand'!E302</f>
        <v>31.492000000000004</v>
      </c>
      <c r="D667">
        <f t="shared" si="22"/>
        <v>37189</v>
      </c>
    </row>
    <row r="668" spans="1:4" x14ac:dyDescent="0.2">
      <c r="A668">
        <f t="shared" si="23"/>
        <v>2001</v>
      </c>
      <c r="B668" s="1059">
        <v>37190</v>
      </c>
      <c r="C668" s="3">
        <f>'finished water daily demand'!E303</f>
        <v>31.360999999999997</v>
      </c>
      <c r="D668">
        <f t="shared" si="22"/>
        <v>37190</v>
      </c>
    </row>
    <row r="669" spans="1:4" x14ac:dyDescent="0.2">
      <c r="A669">
        <f t="shared" si="23"/>
        <v>2001</v>
      </c>
      <c r="B669" s="1059">
        <v>37191</v>
      </c>
      <c r="C669" s="3">
        <f>'finished water daily demand'!E304</f>
        <v>28.968000000000004</v>
      </c>
      <c r="D669">
        <f t="shared" si="22"/>
        <v>37191</v>
      </c>
    </row>
    <row r="670" spans="1:4" x14ac:dyDescent="0.2">
      <c r="A670">
        <f t="shared" si="23"/>
        <v>2001</v>
      </c>
      <c r="B670" s="1059">
        <v>37192</v>
      </c>
      <c r="C670" s="3">
        <f>'finished water daily demand'!E305</f>
        <v>33.432000000000002</v>
      </c>
      <c r="D670">
        <f t="shared" si="22"/>
        <v>37192</v>
      </c>
    </row>
    <row r="671" spans="1:4" x14ac:dyDescent="0.2">
      <c r="A671">
        <f t="shared" si="23"/>
        <v>2001</v>
      </c>
      <c r="B671" s="1059">
        <v>37193</v>
      </c>
      <c r="C671" s="3">
        <f>'finished water daily demand'!E306</f>
        <v>28.283999999999999</v>
      </c>
      <c r="D671">
        <f t="shared" si="22"/>
        <v>37193</v>
      </c>
    </row>
    <row r="672" spans="1:4" x14ac:dyDescent="0.2">
      <c r="A672">
        <f t="shared" si="23"/>
        <v>2001</v>
      </c>
      <c r="B672" s="1059">
        <v>37194</v>
      </c>
      <c r="C672" s="3">
        <f>'finished water daily demand'!E307</f>
        <v>29.035999999999998</v>
      </c>
      <c r="D672">
        <f t="shared" si="22"/>
        <v>37194</v>
      </c>
    </row>
    <row r="673" spans="1:4" x14ac:dyDescent="0.2">
      <c r="A673">
        <f t="shared" si="23"/>
        <v>2001</v>
      </c>
      <c r="B673" s="1059">
        <v>37195</v>
      </c>
      <c r="C673" s="3">
        <f>'finished water daily demand'!E308</f>
        <v>28.952999999999999</v>
      </c>
      <c r="D673">
        <f t="shared" si="22"/>
        <v>37195</v>
      </c>
    </row>
    <row r="674" spans="1:4" x14ac:dyDescent="0.2">
      <c r="A674">
        <f t="shared" si="23"/>
        <v>2001</v>
      </c>
      <c r="B674" s="1059">
        <v>37196</v>
      </c>
      <c r="C674" s="3">
        <f>'finished water daily demand'!E309</f>
        <v>30.980000000000004</v>
      </c>
      <c r="D674">
        <f t="shared" si="22"/>
        <v>37196</v>
      </c>
    </row>
    <row r="675" spans="1:4" x14ac:dyDescent="0.2">
      <c r="A675">
        <f t="shared" si="23"/>
        <v>2001</v>
      </c>
      <c r="B675" s="1059">
        <v>37197</v>
      </c>
      <c r="C675" s="3">
        <f>'finished water daily demand'!E310</f>
        <v>30.908999999999999</v>
      </c>
      <c r="D675">
        <f t="shared" si="22"/>
        <v>37197</v>
      </c>
    </row>
    <row r="676" spans="1:4" x14ac:dyDescent="0.2">
      <c r="A676">
        <f t="shared" si="23"/>
        <v>2001</v>
      </c>
      <c r="B676" s="1059">
        <v>37198</v>
      </c>
      <c r="C676" s="3">
        <f>'finished water daily demand'!E311</f>
        <v>30.503</v>
      </c>
      <c r="D676">
        <f t="shared" si="22"/>
        <v>37198</v>
      </c>
    </row>
    <row r="677" spans="1:4" x14ac:dyDescent="0.2">
      <c r="A677">
        <f t="shared" si="23"/>
        <v>2001</v>
      </c>
      <c r="B677" s="1059">
        <v>37199</v>
      </c>
      <c r="C677" s="3">
        <f>'finished water daily demand'!E312</f>
        <v>29.081000000000003</v>
      </c>
      <c r="D677">
        <f t="shared" si="22"/>
        <v>37199</v>
      </c>
    </row>
    <row r="678" spans="1:4" x14ac:dyDescent="0.2">
      <c r="A678">
        <f t="shared" si="23"/>
        <v>2001</v>
      </c>
      <c r="B678" s="1059">
        <v>37200</v>
      </c>
      <c r="C678" s="3">
        <f>'finished water daily demand'!E313</f>
        <v>31.591999999999999</v>
      </c>
      <c r="D678">
        <f t="shared" si="22"/>
        <v>37200</v>
      </c>
    </row>
    <row r="679" spans="1:4" x14ac:dyDescent="0.2">
      <c r="A679">
        <f t="shared" si="23"/>
        <v>2001</v>
      </c>
      <c r="B679" s="1059">
        <v>37201</v>
      </c>
      <c r="C679" s="3">
        <f>'finished water daily demand'!E314</f>
        <v>32.353999999999999</v>
      </c>
      <c r="D679">
        <f t="shared" si="22"/>
        <v>37201</v>
      </c>
    </row>
    <row r="680" spans="1:4" x14ac:dyDescent="0.2">
      <c r="A680">
        <f t="shared" si="23"/>
        <v>2001</v>
      </c>
      <c r="B680" s="1059">
        <v>37202</v>
      </c>
      <c r="C680" s="3">
        <f>'finished water daily demand'!E315</f>
        <v>30.652999999999999</v>
      </c>
      <c r="D680">
        <f t="shared" si="22"/>
        <v>37202</v>
      </c>
    </row>
    <row r="681" spans="1:4" x14ac:dyDescent="0.2">
      <c r="A681">
        <f t="shared" si="23"/>
        <v>2001</v>
      </c>
      <c r="B681" s="1059">
        <v>37203</v>
      </c>
      <c r="C681" s="3">
        <f>'finished water daily demand'!E316</f>
        <v>30.498999999999999</v>
      </c>
      <c r="D681">
        <f t="shared" si="22"/>
        <v>37203</v>
      </c>
    </row>
    <row r="682" spans="1:4" x14ac:dyDescent="0.2">
      <c r="A682">
        <f t="shared" si="23"/>
        <v>2001</v>
      </c>
      <c r="B682" s="1059">
        <v>37204</v>
      </c>
      <c r="C682" s="3">
        <f>'finished water daily demand'!E317</f>
        <v>30.510999999999999</v>
      </c>
      <c r="D682">
        <f t="shared" si="22"/>
        <v>37204</v>
      </c>
    </row>
    <row r="683" spans="1:4" x14ac:dyDescent="0.2">
      <c r="A683">
        <f t="shared" si="23"/>
        <v>2001</v>
      </c>
      <c r="B683" s="1059">
        <v>37205</v>
      </c>
      <c r="C683" s="3">
        <f>'finished water daily demand'!E318</f>
        <v>30.213000000000001</v>
      </c>
      <c r="D683">
        <f t="shared" si="22"/>
        <v>37205</v>
      </c>
    </row>
    <row r="684" spans="1:4" x14ac:dyDescent="0.2">
      <c r="A684">
        <f t="shared" si="23"/>
        <v>2001</v>
      </c>
      <c r="B684" s="1059">
        <v>37206</v>
      </c>
      <c r="C684" s="3">
        <f>'finished water daily demand'!E319</f>
        <v>29.819000000000003</v>
      </c>
      <c r="D684">
        <f t="shared" si="22"/>
        <v>37206</v>
      </c>
    </row>
    <row r="685" spans="1:4" x14ac:dyDescent="0.2">
      <c r="A685">
        <f t="shared" si="23"/>
        <v>2001</v>
      </c>
      <c r="B685" s="1059">
        <v>37207</v>
      </c>
      <c r="C685" s="3">
        <f>'finished water daily demand'!E320</f>
        <v>30.801000000000002</v>
      </c>
      <c r="D685">
        <f t="shared" si="22"/>
        <v>37207</v>
      </c>
    </row>
    <row r="686" spans="1:4" x14ac:dyDescent="0.2">
      <c r="A686">
        <f t="shared" si="23"/>
        <v>2001</v>
      </c>
      <c r="B686" s="1059">
        <v>37208</v>
      </c>
      <c r="C686" s="3">
        <f>'finished water daily demand'!E321</f>
        <v>30.807000000000002</v>
      </c>
      <c r="D686">
        <f t="shared" si="22"/>
        <v>37208</v>
      </c>
    </row>
    <row r="687" spans="1:4" x14ac:dyDescent="0.2">
      <c r="A687">
        <f t="shared" si="23"/>
        <v>2001</v>
      </c>
      <c r="B687" s="1059">
        <v>37209</v>
      </c>
      <c r="C687" s="3">
        <f>'finished water daily demand'!E322</f>
        <v>27.73</v>
      </c>
      <c r="D687">
        <f t="shared" si="22"/>
        <v>37209</v>
      </c>
    </row>
    <row r="688" spans="1:4" x14ac:dyDescent="0.2">
      <c r="A688">
        <f t="shared" si="23"/>
        <v>2001</v>
      </c>
      <c r="B688" s="1059">
        <v>37210</v>
      </c>
      <c r="C688" s="3">
        <f>'finished water daily demand'!E323</f>
        <v>30.092999999999996</v>
      </c>
      <c r="D688">
        <f t="shared" si="22"/>
        <v>37210</v>
      </c>
    </row>
    <row r="689" spans="1:4" x14ac:dyDescent="0.2">
      <c r="A689">
        <f t="shared" si="23"/>
        <v>2001</v>
      </c>
      <c r="B689" s="1059">
        <v>37211</v>
      </c>
      <c r="C689" s="3">
        <f>'finished water daily demand'!E324</f>
        <v>31.211000000000002</v>
      </c>
      <c r="D689">
        <f t="shared" si="22"/>
        <v>37211</v>
      </c>
    </row>
    <row r="690" spans="1:4" x14ac:dyDescent="0.2">
      <c r="A690">
        <f t="shared" si="23"/>
        <v>2001</v>
      </c>
      <c r="B690" s="1059">
        <v>37212</v>
      </c>
      <c r="C690" s="3">
        <f>'finished water daily demand'!E325</f>
        <v>30.463999999999995</v>
      </c>
      <c r="D690">
        <f t="shared" si="22"/>
        <v>37212</v>
      </c>
    </row>
    <row r="691" spans="1:4" x14ac:dyDescent="0.2">
      <c r="A691">
        <f t="shared" si="23"/>
        <v>2001</v>
      </c>
      <c r="B691" s="1059">
        <v>37213</v>
      </c>
      <c r="C691" s="3">
        <f>'finished water daily demand'!E326</f>
        <v>29.442</v>
      </c>
      <c r="D691">
        <f t="shared" si="22"/>
        <v>37213</v>
      </c>
    </row>
    <row r="692" spans="1:4" x14ac:dyDescent="0.2">
      <c r="A692">
        <f t="shared" si="23"/>
        <v>2001</v>
      </c>
      <c r="B692" s="1059">
        <v>37214</v>
      </c>
      <c r="C692" s="3">
        <f>'finished water daily demand'!E327</f>
        <v>29.680000000000003</v>
      </c>
      <c r="D692">
        <f t="shared" si="22"/>
        <v>37214</v>
      </c>
    </row>
    <row r="693" spans="1:4" x14ac:dyDescent="0.2">
      <c r="A693">
        <f t="shared" si="23"/>
        <v>2001</v>
      </c>
      <c r="B693" s="1059">
        <v>37215</v>
      </c>
      <c r="C693" s="3">
        <f>'finished water daily demand'!E328</f>
        <v>29.855999999999998</v>
      </c>
      <c r="D693">
        <f t="shared" si="22"/>
        <v>37215</v>
      </c>
    </row>
    <row r="694" spans="1:4" x14ac:dyDescent="0.2">
      <c r="A694">
        <f t="shared" si="23"/>
        <v>2001</v>
      </c>
      <c r="B694" s="1059">
        <v>37216</v>
      </c>
      <c r="C694" s="3">
        <f>'finished water daily demand'!E329</f>
        <v>29.119000000000003</v>
      </c>
      <c r="D694">
        <f t="shared" si="22"/>
        <v>37216</v>
      </c>
    </row>
    <row r="695" spans="1:4" x14ac:dyDescent="0.2">
      <c r="A695">
        <f t="shared" si="23"/>
        <v>2001</v>
      </c>
      <c r="B695" s="1059">
        <v>37217</v>
      </c>
      <c r="C695" s="3">
        <f>'finished water daily demand'!E330</f>
        <v>24.218999999999998</v>
      </c>
      <c r="D695">
        <f t="shared" si="22"/>
        <v>37217</v>
      </c>
    </row>
    <row r="696" spans="1:4" x14ac:dyDescent="0.2">
      <c r="A696">
        <f t="shared" si="23"/>
        <v>2001</v>
      </c>
      <c r="B696" s="1059">
        <v>37218</v>
      </c>
      <c r="C696" s="3">
        <f>'finished water daily demand'!E331</f>
        <v>24.627000000000002</v>
      </c>
      <c r="D696">
        <f t="shared" si="22"/>
        <v>37218</v>
      </c>
    </row>
    <row r="697" spans="1:4" x14ac:dyDescent="0.2">
      <c r="A697">
        <f t="shared" si="23"/>
        <v>2001</v>
      </c>
      <c r="B697" s="1059">
        <v>37219</v>
      </c>
      <c r="C697" s="3">
        <f>'finished water daily demand'!E332</f>
        <v>22.777000000000001</v>
      </c>
      <c r="D697">
        <f t="shared" si="22"/>
        <v>37219</v>
      </c>
    </row>
    <row r="698" spans="1:4" x14ac:dyDescent="0.2">
      <c r="A698">
        <f t="shared" si="23"/>
        <v>2001</v>
      </c>
      <c r="B698" s="1059">
        <v>37220</v>
      </c>
      <c r="C698" s="3">
        <f>'finished water daily demand'!E333</f>
        <v>24.114999999999998</v>
      </c>
      <c r="D698">
        <f t="shared" si="22"/>
        <v>37220</v>
      </c>
    </row>
    <row r="699" spans="1:4" x14ac:dyDescent="0.2">
      <c r="A699">
        <f t="shared" si="23"/>
        <v>2001</v>
      </c>
      <c r="B699" s="1059">
        <v>37221</v>
      </c>
      <c r="C699" s="3">
        <f>'finished water daily demand'!E334</f>
        <v>30.486000000000004</v>
      </c>
      <c r="D699">
        <f t="shared" si="22"/>
        <v>37221</v>
      </c>
    </row>
    <row r="700" spans="1:4" x14ac:dyDescent="0.2">
      <c r="A700">
        <f t="shared" si="23"/>
        <v>2001</v>
      </c>
      <c r="B700" s="1059">
        <v>37222</v>
      </c>
      <c r="C700" s="3">
        <f>'finished water daily demand'!E335</f>
        <v>31.163</v>
      </c>
      <c r="D700">
        <f t="shared" si="22"/>
        <v>37222</v>
      </c>
    </row>
    <row r="701" spans="1:4" x14ac:dyDescent="0.2">
      <c r="A701">
        <f t="shared" si="23"/>
        <v>2001</v>
      </c>
      <c r="B701" s="1059">
        <v>37223</v>
      </c>
      <c r="C701" s="3">
        <f>'finished water daily demand'!E336</f>
        <v>30.427</v>
      </c>
      <c r="D701">
        <f t="shared" si="22"/>
        <v>37223</v>
      </c>
    </row>
    <row r="702" spans="1:4" x14ac:dyDescent="0.2">
      <c r="A702">
        <f t="shared" si="23"/>
        <v>2001</v>
      </c>
      <c r="B702" s="1059">
        <v>37224</v>
      </c>
      <c r="C702" s="3">
        <f>'finished water daily demand'!E337</f>
        <v>28.441000000000003</v>
      </c>
      <c r="D702">
        <f t="shared" si="22"/>
        <v>37224</v>
      </c>
    </row>
    <row r="703" spans="1:4" x14ac:dyDescent="0.2">
      <c r="A703">
        <f t="shared" si="23"/>
        <v>2001</v>
      </c>
      <c r="B703" s="1059">
        <v>37225</v>
      </c>
      <c r="C703" s="3">
        <f>'finished water daily demand'!E338</f>
        <v>27.313000000000002</v>
      </c>
      <c r="D703">
        <f t="shared" si="22"/>
        <v>37225</v>
      </c>
    </row>
    <row r="704" spans="1:4" x14ac:dyDescent="0.2">
      <c r="A704">
        <f t="shared" si="23"/>
        <v>2001</v>
      </c>
      <c r="B704" s="1059">
        <v>37226</v>
      </c>
      <c r="C704" s="3">
        <f>'finished water daily demand'!E339</f>
        <v>26.762999999999998</v>
      </c>
      <c r="D704">
        <f t="shared" si="22"/>
        <v>37226</v>
      </c>
    </row>
    <row r="705" spans="1:4" x14ac:dyDescent="0.2">
      <c r="A705">
        <f t="shared" si="23"/>
        <v>2001</v>
      </c>
      <c r="B705" s="1059">
        <v>37227</v>
      </c>
      <c r="C705" s="3">
        <f>'finished water daily demand'!E340</f>
        <v>24.632000000000001</v>
      </c>
      <c r="D705">
        <f t="shared" si="22"/>
        <v>37227</v>
      </c>
    </row>
    <row r="706" spans="1:4" x14ac:dyDescent="0.2">
      <c r="A706">
        <f t="shared" si="23"/>
        <v>2001</v>
      </c>
      <c r="B706" s="1059">
        <v>37228</v>
      </c>
      <c r="C706" s="3">
        <f>'finished water daily demand'!E341</f>
        <v>27.464999999999996</v>
      </c>
      <c r="D706">
        <f t="shared" si="22"/>
        <v>37228</v>
      </c>
    </row>
    <row r="707" spans="1:4" x14ac:dyDescent="0.2">
      <c r="A707">
        <f t="shared" si="23"/>
        <v>2001</v>
      </c>
      <c r="B707" s="1059">
        <v>37229</v>
      </c>
      <c r="C707" s="3">
        <f>'finished water daily demand'!E342</f>
        <v>27.649000000000001</v>
      </c>
      <c r="D707">
        <f t="shared" si="22"/>
        <v>37229</v>
      </c>
    </row>
    <row r="708" spans="1:4" x14ac:dyDescent="0.2">
      <c r="A708">
        <f t="shared" si="23"/>
        <v>2001</v>
      </c>
      <c r="B708" s="1059">
        <v>37230</v>
      </c>
      <c r="C708" s="3">
        <f>'finished water daily demand'!E343</f>
        <v>26.824999999999999</v>
      </c>
      <c r="D708">
        <f t="shared" si="22"/>
        <v>37230</v>
      </c>
    </row>
    <row r="709" spans="1:4" x14ac:dyDescent="0.2">
      <c r="A709">
        <f t="shared" si="23"/>
        <v>2001</v>
      </c>
      <c r="B709" s="1059">
        <v>37231</v>
      </c>
      <c r="C709" s="3">
        <f>'finished water daily demand'!E344</f>
        <v>28.558</v>
      </c>
      <c r="D709">
        <f t="shared" ref="D709:D772" si="24">VALUE(B709)</f>
        <v>37231</v>
      </c>
    </row>
    <row r="710" spans="1:4" x14ac:dyDescent="0.2">
      <c r="A710">
        <f t="shared" ref="A710:A773" si="25">YEAR(B710)</f>
        <v>2001</v>
      </c>
      <c r="B710" s="1059">
        <v>37232</v>
      </c>
      <c r="C710" s="3">
        <f>'finished water daily demand'!E345</f>
        <v>27.475999999999999</v>
      </c>
      <c r="D710">
        <f t="shared" si="24"/>
        <v>37232</v>
      </c>
    </row>
    <row r="711" spans="1:4" x14ac:dyDescent="0.2">
      <c r="A711">
        <f t="shared" si="25"/>
        <v>2001</v>
      </c>
      <c r="B711" s="1059">
        <v>37233</v>
      </c>
      <c r="C711" s="3">
        <f>'finished water daily demand'!E346</f>
        <v>23.771000000000001</v>
      </c>
      <c r="D711">
        <f t="shared" si="24"/>
        <v>37233</v>
      </c>
    </row>
    <row r="712" spans="1:4" x14ac:dyDescent="0.2">
      <c r="A712">
        <f t="shared" si="25"/>
        <v>2001</v>
      </c>
      <c r="B712" s="1059">
        <v>37234</v>
      </c>
      <c r="C712" s="3">
        <f>'finished water daily demand'!E347</f>
        <v>23.814</v>
      </c>
      <c r="D712">
        <f t="shared" si="24"/>
        <v>37234</v>
      </c>
    </row>
    <row r="713" spans="1:4" x14ac:dyDescent="0.2">
      <c r="A713">
        <f t="shared" si="25"/>
        <v>2001</v>
      </c>
      <c r="B713" s="1059">
        <v>37235</v>
      </c>
      <c r="C713" s="3">
        <f>'finished water daily demand'!E348</f>
        <v>25.013999999999999</v>
      </c>
      <c r="D713">
        <f t="shared" si="24"/>
        <v>37235</v>
      </c>
    </row>
    <row r="714" spans="1:4" x14ac:dyDescent="0.2">
      <c r="A714">
        <f t="shared" si="25"/>
        <v>2001</v>
      </c>
      <c r="B714" s="1059">
        <v>37236</v>
      </c>
      <c r="C714" s="3">
        <f>'finished water daily demand'!E349</f>
        <v>24.817999999999998</v>
      </c>
      <c r="D714">
        <f t="shared" si="24"/>
        <v>37236</v>
      </c>
    </row>
    <row r="715" spans="1:4" x14ac:dyDescent="0.2">
      <c r="A715">
        <f t="shared" si="25"/>
        <v>2001</v>
      </c>
      <c r="B715" s="1059">
        <v>37237</v>
      </c>
      <c r="C715" s="3">
        <f>'finished water daily demand'!E350</f>
        <v>25.381999999999998</v>
      </c>
      <c r="D715">
        <f t="shared" si="24"/>
        <v>37237</v>
      </c>
    </row>
    <row r="716" spans="1:4" x14ac:dyDescent="0.2">
      <c r="A716">
        <f t="shared" si="25"/>
        <v>2001</v>
      </c>
      <c r="B716" s="1059">
        <v>37238</v>
      </c>
      <c r="C716" s="3">
        <f>'finished water daily demand'!E351</f>
        <v>26.238</v>
      </c>
      <c r="D716">
        <f t="shared" si="24"/>
        <v>37238</v>
      </c>
    </row>
    <row r="717" spans="1:4" x14ac:dyDescent="0.2">
      <c r="A717">
        <f t="shared" si="25"/>
        <v>2001</v>
      </c>
      <c r="B717" s="1059">
        <v>37239</v>
      </c>
      <c r="C717" s="3">
        <f>'finished water daily demand'!E352</f>
        <v>26.015999999999998</v>
      </c>
      <c r="D717">
        <f t="shared" si="24"/>
        <v>37239</v>
      </c>
    </row>
    <row r="718" spans="1:4" x14ac:dyDescent="0.2">
      <c r="A718">
        <f t="shared" si="25"/>
        <v>2001</v>
      </c>
      <c r="B718" s="1059">
        <v>37240</v>
      </c>
      <c r="C718" s="3">
        <f>'finished water daily demand'!E353</f>
        <v>23.885999999999999</v>
      </c>
      <c r="D718">
        <f t="shared" si="24"/>
        <v>37240</v>
      </c>
    </row>
    <row r="719" spans="1:4" x14ac:dyDescent="0.2">
      <c r="A719">
        <f t="shared" si="25"/>
        <v>2001</v>
      </c>
      <c r="B719" s="1059">
        <v>37241</v>
      </c>
      <c r="C719" s="3">
        <f>'finished water daily demand'!E354</f>
        <v>22.746000000000002</v>
      </c>
      <c r="D719">
        <f t="shared" si="24"/>
        <v>37241</v>
      </c>
    </row>
    <row r="720" spans="1:4" x14ac:dyDescent="0.2">
      <c r="A720">
        <f t="shared" si="25"/>
        <v>2001</v>
      </c>
      <c r="B720" s="1059">
        <v>37242</v>
      </c>
      <c r="C720" s="3">
        <f>'finished water daily demand'!E355</f>
        <v>25.513999999999999</v>
      </c>
      <c r="D720">
        <f t="shared" si="24"/>
        <v>37242</v>
      </c>
    </row>
    <row r="721" spans="1:4" x14ac:dyDescent="0.2">
      <c r="A721">
        <f t="shared" si="25"/>
        <v>2001</v>
      </c>
      <c r="B721" s="1059">
        <v>37243</v>
      </c>
      <c r="C721" s="3">
        <f>'finished water daily demand'!E356</f>
        <v>26.099</v>
      </c>
      <c r="D721">
        <f t="shared" si="24"/>
        <v>37243</v>
      </c>
    </row>
    <row r="722" spans="1:4" x14ac:dyDescent="0.2">
      <c r="A722">
        <f t="shared" si="25"/>
        <v>2001</v>
      </c>
      <c r="B722" s="1059">
        <v>37244</v>
      </c>
      <c r="C722" s="3">
        <f>'finished water daily demand'!E357</f>
        <v>24.399000000000001</v>
      </c>
      <c r="D722">
        <f t="shared" si="24"/>
        <v>37244</v>
      </c>
    </row>
    <row r="723" spans="1:4" x14ac:dyDescent="0.2">
      <c r="A723">
        <f t="shared" si="25"/>
        <v>2001</v>
      </c>
      <c r="B723" s="1059">
        <v>37245</v>
      </c>
      <c r="C723" s="3">
        <f>'finished water daily demand'!E358</f>
        <v>23.99</v>
      </c>
      <c r="D723">
        <f t="shared" si="24"/>
        <v>37245</v>
      </c>
    </row>
    <row r="724" spans="1:4" x14ac:dyDescent="0.2">
      <c r="A724">
        <f t="shared" si="25"/>
        <v>2001</v>
      </c>
      <c r="B724" s="1059">
        <v>37246</v>
      </c>
      <c r="C724" s="3">
        <f>'finished water daily demand'!E359</f>
        <v>25.308999999999997</v>
      </c>
      <c r="D724">
        <f t="shared" si="24"/>
        <v>37246</v>
      </c>
    </row>
    <row r="725" spans="1:4" x14ac:dyDescent="0.2">
      <c r="A725">
        <f t="shared" si="25"/>
        <v>2001</v>
      </c>
      <c r="B725" s="1059">
        <v>37247</v>
      </c>
      <c r="C725" s="3">
        <f>'finished water daily demand'!E360</f>
        <v>26.369</v>
      </c>
      <c r="D725">
        <f t="shared" si="24"/>
        <v>37247</v>
      </c>
    </row>
    <row r="726" spans="1:4" x14ac:dyDescent="0.2">
      <c r="A726">
        <f t="shared" si="25"/>
        <v>2001</v>
      </c>
      <c r="B726" s="1059">
        <v>37248</v>
      </c>
      <c r="C726" s="3">
        <f>'finished water daily demand'!E361</f>
        <v>21.201000000000001</v>
      </c>
      <c r="D726">
        <f t="shared" si="24"/>
        <v>37248</v>
      </c>
    </row>
    <row r="727" spans="1:4" x14ac:dyDescent="0.2">
      <c r="A727">
        <f t="shared" si="25"/>
        <v>2001</v>
      </c>
      <c r="B727" s="1059">
        <v>37249</v>
      </c>
      <c r="C727" s="3">
        <f>'finished water daily demand'!E362</f>
        <v>20.82</v>
      </c>
      <c r="D727">
        <f t="shared" si="24"/>
        <v>37249</v>
      </c>
    </row>
    <row r="728" spans="1:4" x14ac:dyDescent="0.2">
      <c r="A728">
        <f t="shared" si="25"/>
        <v>2001</v>
      </c>
      <c r="B728" s="1059">
        <v>37250</v>
      </c>
      <c r="C728" s="3">
        <f>'finished water daily demand'!E363</f>
        <v>16.041</v>
      </c>
      <c r="D728">
        <f t="shared" si="24"/>
        <v>37250</v>
      </c>
    </row>
    <row r="729" spans="1:4" x14ac:dyDescent="0.2">
      <c r="A729">
        <f t="shared" si="25"/>
        <v>2001</v>
      </c>
      <c r="B729" s="1059">
        <v>37251</v>
      </c>
      <c r="C729" s="3">
        <f>'finished water daily demand'!E364</f>
        <v>25.343000000000004</v>
      </c>
      <c r="D729">
        <f t="shared" si="24"/>
        <v>37251</v>
      </c>
    </row>
    <row r="730" spans="1:4" x14ac:dyDescent="0.2">
      <c r="A730">
        <f t="shared" si="25"/>
        <v>2001</v>
      </c>
      <c r="B730" s="1059">
        <v>37252</v>
      </c>
      <c r="C730" s="3">
        <f>'finished water daily demand'!E365</f>
        <v>22.872</v>
      </c>
      <c r="D730">
        <f t="shared" si="24"/>
        <v>37252</v>
      </c>
    </row>
    <row r="731" spans="1:4" x14ac:dyDescent="0.2">
      <c r="A731">
        <f t="shared" si="25"/>
        <v>2001</v>
      </c>
      <c r="B731" s="1059">
        <v>37253</v>
      </c>
      <c r="C731" s="3">
        <f>'finished water daily demand'!E366</f>
        <v>24.056999999999999</v>
      </c>
      <c r="D731">
        <f t="shared" si="24"/>
        <v>37253</v>
      </c>
    </row>
    <row r="732" spans="1:4" x14ac:dyDescent="0.2">
      <c r="A732">
        <f t="shared" si="25"/>
        <v>2001</v>
      </c>
      <c r="B732" s="1059">
        <v>37254</v>
      </c>
      <c r="C732" s="3">
        <f>'finished water daily demand'!E367</f>
        <v>21.984999999999999</v>
      </c>
      <c r="D732">
        <f t="shared" si="24"/>
        <v>37254</v>
      </c>
    </row>
    <row r="733" spans="1:4" x14ac:dyDescent="0.2">
      <c r="A733">
        <f t="shared" si="25"/>
        <v>2001</v>
      </c>
      <c r="B733" s="1059">
        <v>37255</v>
      </c>
      <c r="C733" s="3">
        <f>'finished water daily demand'!E368</f>
        <v>21.597999999999999</v>
      </c>
      <c r="D733">
        <f t="shared" si="24"/>
        <v>37255</v>
      </c>
    </row>
    <row r="734" spans="1:4" x14ac:dyDescent="0.2">
      <c r="A734">
        <f t="shared" si="25"/>
        <v>2001</v>
      </c>
      <c r="B734" s="1059">
        <v>37256</v>
      </c>
      <c r="C734" s="3">
        <f>'finished water daily demand'!E369</f>
        <v>25.824999999999999</v>
      </c>
      <c r="D734">
        <f t="shared" si="24"/>
        <v>37256</v>
      </c>
    </row>
    <row r="735" spans="1:4" x14ac:dyDescent="0.2">
      <c r="A735">
        <f t="shared" si="25"/>
        <v>2002</v>
      </c>
      <c r="B735" s="1059">
        <v>37257</v>
      </c>
      <c r="C735" s="3">
        <f>'finished water daily demand'!F5</f>
        <v>21.106000000000002</v>
      </c>
      <c r="D735">
        <f t="shared" si="24"/>
        <v>37257</v>
      </c>
    </row>
    <row r="736" spans="1:4" x14ac:dyDescent="0.2">
      <c r="A736">
        <f t="shared" si="25"/>
        <v>2002</v>
      </c>
      <c r="B736" s="1059">
        <v>37258</v>
      </c>
      <c r="C736" s="3">
        <f>'finished water daily demand'!F6</f>
        <v>25.422000000000001</v>
      </c>
      <c r="D736">
        <f t="shared" si="24"/>
        <v>37258</v>
      </c>
    </row>
    <row r="737" spans="1:4" x14ac:dyDescent="0.2">
      <c r="A737">
        <f t="shared" si="25"/>
        <v>2002</v>
      </c>
      <c r="B737" s="1059">
        <v>37259</v>
      </c>
      <c r="C737" s="3">
        <f>'finished water daily demand'!F7</f>
        <v>21.854999999999997</v>
      </c>
      <c r="D737">
        <f t="shared" si="24"/>
        <v>37259</v>
      </c>
    </row>
    <row r="738" spans="1:4" x14ac:dyDescent="0.2">
      <c r="A738">
        <f t="shared" si="25"/>
        <v>2002</v>
      </c>
      <c r="B738" s="1059">
        <v>37260</v>
      </c>
      <c r="C738" s="3">
        <f>'finished water daily demand'!F8</f>
        <v>23.102</v>
      </c>
      <c r="D738">
        <f t="shared" si="24"/>
        <v>37260</v>
      </c>
    </row>
    <row r="739" spans="1:4" x14ac:dyDescent="0.2">
      <c r="A739">
        <f t="shared" si="25"/>
        <v>2002</v>
      </c>
      <c r="B739" s="1059">
        <v>37261</v>
      </c>
      <c r="C739" s="3">
        <f>'finished water daily demand'!F9</f>
        <v>24.37</v>
      </c>
      <c r="D739">
        <f t="shared" si="24"/>
        <v>37261</v>
      </c>
    </row>
    <row r="740" spans="1:4" x14ac:dyDescent="0.2">
      <c r="A740">
        <f t="shared" si="25"/>
        <v>2002</v>
      </c>
      <c r="B740" s="1059">
        <v>37262</v>
      </c>
      <c r="C740" s="3">
        <f>'finished water daily demand'!F10</f>
        <v>23.622999999999998</v>
      </c>
      <c r="D740">
        <f t="shared" si="24"/>
        <v>37262</v>
      </c>
    </row>
    <row r="741" spans="1:4" x14ac:dyDescent="0.2">
      <c r="A741">
        <f t="shared" si="25"/>
        <v>2002</v>
      </c>
      <c r="B741" s="1059">
        <v>37263</v>
      </c>
      <c r="C741" s="3">
        <f>'finished water daily demand'!F11</f>
        <v>25.721</v>
      </c>
      <c r="D741">
        <f t="shared" si="24"/>
        <v>37263</v>
      </c>
    </row>
    <row r="742" spans="1:4" x14ac:dyDescent="0.2">
      <c r="A742">
        <f t="shared" si="25"/>
        <v>2002</v>
      </c>
      <c r="B742" s="1059">
        <v>37264</v>
      </c>
      <c r="C742" s="3">
        <f>'finished water daily demand'!F12</f>
        <v>24.860999999999997</v>
      </c>
      <c r="D742">
        <f t="shared" si="24"/>
        <v>37264</v>
      </c>
    </row>
    <row r="743" spans="1:4" x14ac:dyDescent="0.2">
      <c r="A743">
        <f t="shared" si="25"/>
        <v>2002</v>
      </c>
      <c r="B743" s="1059">
        <v>37265</v>
      </c>
      <c r="C743" s="3">
        <f>'finished water daily demand'!F13</f>
        <v>26.59</v>
      </c>
      <c r="D743">
        <f t="shared" si="24"/>
        <v>37265</v>
      </c>
    </row>
    <row r="744" spans="1:4" x14ac:dyDescent="0.2">
      <c r="A744">
        <f t="shared" si="25"/>
        <v>2002</v>
      </c>
      <c r="B744" s="1059">
        <v>37266</v>
      </c>
      <c r="C744" s="3">
        <f>'finished water daily demand'!F14</f>
        <v>25.895</v>
      </c>
      <c r="D744">
        <f t="shared" si="24"/>
        <v>37266</v>
      </c>
    </row>
    <row r="745" spans="1:4" x14ac:dyDescent="0.2">
      <c r="A745">
        <f t="shared" si="25"/>
        <v>2002</v>
      </c>
      <c r="B745" s="1059">
        <v>37267</v>
      </c>
      <c r="C745" s="3">
        <f>'finished water daily demand'!F15</f>
        <v>26.302</v>
      </c>
      <c r="D745">
        <f t="shared" si="24"/>
        <v>37267</v>
      </c>
    </row>
    <row r="746" spans="1:4" x14ac:dyDescent="0.2">
      <c r="A746">
        <f t="shared" si="25"/>
        <v>2002</v>
      </c>
      <c r="B746" s="1059">
        <v>37268</v>
      </c>
      <c r="C746" s="3">
        <f>'finished water daily demand'!F16</f>
        <v>27.207999999999998</v>
      </c>
      <c r="D746">
        <f t="shared" si="24"/>
        <v>37268</v>
      </c>
    </row>
    <row r="747" spans="1:4" x14ac:dyDescent="0.2">
      <c r="A747">
        <f t="shared" si="25"/>
        <v>2002</v>
      </c>
      <c r="B747" s="1059">
        <v>37269</v>
      </c>
      <c r="C747" s="3">
        <f>'finished water daily demand'!F17</f>
        <v>23.835000000000001</v>
      </c>
      <c r="D747">
        <f t="shared" si="24"/>
        <v>37269</v>
      </c>
    </row>
    <row r="748" spans="1:4" x14ac:dyDescent="0.2">
      <c r="A748">
        <f t="shared" si="25"/>
        <v>2002</v>
      </c>
      <c r="B748" s="1059">
        <v>37270</v>
      </c>
      <c r="C748" s="3">
        <f>'finished water daily demand'!F18</f>
        <v>26.892000000000003</v>
      </c>
      <c r="D748">
        <f t="shared" si="24"/>
        <v>37270</v>
      </c>
    </row>
    <row r="749" spans="1:4" x14ac:dyDescent="0.2">
      <c r="A749">
        <f t="shared" si="25"/>
        <v>2002</v>
      </c>
      <c r="B749" s="1059">
        <v>37271</v>
      </c>
      <c r="C749" s="3">
        <f>'finished water daily demand'!F19</f>
        <v>25.16</v>
      </c>
      <c r="D749">
        <f t="shared" si="24"/>
        <v>37271</v>
      </c>
    </row>
    <row r="750" spans="1:4" x14ac:dyDescent="0.2">
      <c r="A750">
        <f t="shared" si="25"/>
        <v>2002</v>
      </c>
      <c r="B750" s="1059">
        <v>37272</v>
      </c>
      <c r="C750" s="3">
        <f>'finished water daily demand'!F20</f>
        <v>25.602</v>
      </c>
      <c r="D750">
        <f t="shared" si="24"/>
        <v>37272</v>
      </c>
    </row>
    <row r="751" spans="1:4" x14ac:dyDescent="0.2">
      <c r="A751">
        <f t="shared" si="25"/>
        <v>2002</v>
      </c>
      <c r="B751" s="1059">
        <v>37273</v>
      </c>
      <c r="C751" s="3">
        <f>'finished water daily demand'!F21</f>
        <v>25.497</v>
      </c>
      <c r="D751">
        <f t="shared" si="24"/>
        <v>37273</v>
      </c>
    </row>
    <row r="752" spans="1:4" x14ac:dyDescent="0.2">
      <c r="A752">
        <f t="shared" si="25"/>
        <v>2002</v>
      </c>
      <c r="B752" s="1059">
        <v>37274</v>
      </c>
      <c r="C752" s="3">
        <f>'finished water daily demand'!F22</f>
        <v>26.349</v>
      </c>
      <c r="D752">
        <f t="shared" si="24"/>
        <v>37274</v>
      </c>
    </row>
    <row r="753" spans="1:4" x14ac:dyDescent="0.2">
      <c r="A753">
        <f t="shared" si="25"/>
        <v>2002</v>
      </c>
      <c r="B753" s="1059">
        <v>37275</v>
      </c>
      <c r="C753" s="3">
        <f>'finished water daily demand'!F23</f>
        <v>22.762</v>
      </c>
      <c r="D753">
        <f t="shared" si="24"/>
        <v>37275</v>
      </c>
    </row>
    <row r="754" spans="1:4" x14ac:dyDescent="0.2">
      <c r="A754">
        <f t="shared" si="25"/>
        <v>2002</v>
      </c>
      <c r="B754" s="1059">
        <v>37276</v>
      </c>
      <c r="C754" s="3">
        <f>'finished water daily demand'!F24</f>
        <v>21.274999999999999</v>
      </c>
      <c r="D754">
        <f t="shared" si="24"/>
        <v>37276</v>
      </c>
    </row>
    <row r="755" spans="1:4" x14ac:dyDescent="0.2">
      <c r="A755">
        <f t="shared" si="25"/>
        <v>2002</v>
      </c>
      <c r="B755" s="1059">
        <v>37277</v>
      </c>
      <c r="C755" s="3">
        <f>'finished water daily demand'!F25</f>
        <v>25.027999999999999</v>
      </c>
      <c r="D755">
        <f t="shared" si="24"/>
        <v>37277</v>
      </c>
    </row>
    <row r="756" spans="1:4" x14ac:dyDescent="0.2">
      <c r="A756">
        <f t="shared" si="25"/>
        <v>2002</v>
      </c>
      <c r="B756" s="1059">
        <v>37278</v>
      </c>
      <c r="C756" s="3">
        <f>'finished water daily demand'!F26</f>
        <v>25.332000000000001</v>
      </c>
      <c r="D756">
        <f t="shared" si="24"/>
        <v>37278</v>
      </c>
    </row>
    <row r="757" spans="1:4" x14ac:dyDescent="0.2">
      <c r="A757">
        <f t="shared" si="25"/>
        <v>2002</v>
      </c>
      <c r="B757" s="1059">
        <v>37279</v>
      </c>
      <c r="C757" s="3">
        <f>'finished water daily demand'!F27</f>
        <v>25.074999999999999</v>
      </c>
      <c r="D757">
        <f t="shared" si="24"/>
        <v>37279</v>
      </c>
    </row>
    <row r="758" spans="1:4" x14ac:dyDescent="0.2">
      <c r="A758">
        <f t="shared" si="25"/>
        <v>2002</v>
      </c>
      <c r="B758" s="1059">
        <v>37280</v>
      </c>
      <c r="C758" s="3">
        <f>'finished water daily demand'!F28</f>
        <v>26.007999999999999</v>
      </c>
      <c r="D758">
        <f t="shared" si="24"/>
        <v>37280</v>
      </c>
    </row>
    <row r="759" spans="1:4" x14ac:dyDescent="0.2">
      <c r="A759">
        <f t="shared" si="25"/>
        <v>2002</v>
      </c>
      <c r="B759" s="1059">
        <v>37281</v>
      </c>
      <c r="C759" s="3">
        <f>'finished water daily demand'!F29</f>
        <v>25.965000000000003</v>
      </c>
      <c r="D759">
        <f t="shared" si="24"/>
        <v>37281</v>
      </c>
    </row>
    <row r="760" spans="1:4" x14ac:dyDescent="0.2">
      <c r="A760">
        <f t="shared" si="25"/>
        <v>2002</v>
      </c>
      <c r="B760" s="1059">
        <v>37282</v>
      </c>
      <c r="C760" s="3">
        <f>'finished water daily demand'!F30</f>
        <v>23.030999999999999</v>
      </c>
      <c r="D760">
        <f t="shared" si="24"/>
        <v>37282</v>
      </c>
    </row>
    <row r="761" spans="1:4" x14ac:dyDescent="0.2">
      <c r="A761">
        <f t="shared" si="25"/>
        <v>2002</v>
      </c>
      <c r="B761" s="1059">
        <v>37283</v>
      </c>
      <c r="C761" s="3">
        <f>'finished water daily demand'!F31</f>
        <v>24.582000000000001</v>
      </c>
      <c r="D761">
        <f t="shared" si="24"/>
        <v>37283</v>
      </c>
    </row>
    <row r="762" spans="1:4" x14ac:dyDescent="0.2">
      <c r="A762">
        <f t="shared" si="25"/>
        <v>2002</v>
      </c>
      <c r="B762" s="1059">
        <v>37284</v>
      </c>
      <c r="C762" s="3">
        <f>'finished water daily demand'!F32</f>
        <v>26.852</v>
      </c>
      <c r="D762">
        <f t="shared" si="24"/>
        <v>37284</v>
      </c>
    </row>
    <row r="763" spans="1:4" x14ac:dyDescent="0.2">
      <c r="A763">
        <f t="shared" si="25"/>
        <v>2002</v>
      </c>
      <c r="B763" s="1059">
        <v>37285</v>
      </c>
      <c r="C763" s="3">
        <f>'finished water daily demand'!F33</f>
        <v>25.521999999999998</v>
      </c>
      <c r="D763">
        <f t="shared" si="24"/>
        <v>37285</v>
      </c>
    </row>
    <row r="764" spans="1:4" x14ac:dyDescent="0.2">
      <c r="A764">
        <f t="shared" si="25"/>
        <v>2002</v>
      </c>
      <c r="B764" s="1059">
        <v>37286</v>
      </c>
      <c r="C764" s="3">
        <f>'finished water daily demand'!F34</f>
        <v>27.863000000000003</v>
      </c>
      <c r="D764">
        <f t="shared" si="24"/>
        <v>37286</v>
      </c>
    </row>
    <row r="765" spans="1:4" x14ac:dyDescent="0.2">
      <c r="A765">
        <f t="shared" si="25"/>
        <v>2002</v>
      </c>
      <c r="B765" s="1059">
        <v>37287</v>
      </c>
      <c r="C765" s="3">
        <f>'finished water daily demand'!F35</f>
        <v>26.068999999999999</v>
      </c>
      <c r="D765">
        <f t="shared" si="24"/>
        <v>37287</v>
      </c>
    </row>
    <row r="766" spans="1:4" x14ac:dyDescent="0.2">
      <c r="A766">
        <f t="shared" si="25"/>
        <v>2002</v>
      </c>
      <c r="B766" s="1059">
        <v>37288</v>
      </c>
      <c r="C766" s="3">
        <f>'finished water daily demand'!F36</f>
        <v>28.11</v>
      </c>
      <c r="D766">
        <f t="shared" si="24"/>
        <v>37288</v>
      </c>
    </row>
    <row r="767" spans="1:4" x14ac:dyDescent="0.2">
      <c r="A767">
        <f t="shared" si="25"/>
        <v>2002</v>
      </c>
      <c r="B767" s="1059">
        <v>37289</v>
      </c>
      <c r="C767" s="3">
        <f>'finished water daily demand'!F37</f>
        <v>24.513000000000002</v>
      </c>
      <c r="D767">
        <f t="shared" si="24"/>
        <v>37289</v>
      </c>
    </row>
    <row r="768" spans="1:4" x14ac:dyDescent="0.2">
      <c r="A768">
        <f t="shared" si="25"/>
        <v>2002</v>
      </c>
      <c r="B768" s="1059">
        <v>37290</v>
      </c>
      <c r="C768" s="3">
        <f>'finished water daily demand'!F38</f>
        <v>24.842999999999996</v>
      </c>
      <c r="D768">
        <f t="shared" si="24"/>
        <v>37290</v>
      </c>
    </row>
    <row r="769" spans="1:4" x14ac:dyDescent="0.2">
      <c r="A769">
        <f t="shared" si="25"/>
        <v>2002</v>
      </c>
      <c r="B769" s="1059">
        <v>37291</v>
      </c>
      <c r="C769" s="3">
        <f>'finished water daily demand'!F39</f>
        <v>26.221</v>
      </c>
      <c r="D769">
        <f t="shared" si="24"/>
        <v>37291</v>
      </c>
    </row>
    <row r="770" spans="1:4" x14ac:dyDescent="0.2">
      <c r="A770">
        <f t="shared" si="25"/>
        <v>2002</v>
      </c>
      <c r="B770" s="1059">
        <v>37292</v>
      </c>
      <c r="C770" s="3">
        <f>'finished water daily demand'!F40</f>
        <v>25.914000000000001</v>
      </c>
      <c r="D770">
        <f t="shared" si="24"/>
        <v>37292</v>
      </c>
    </row>
    <row r="771" spans="1:4" x14ac:dyDescent="0.2">
      <c r="A771">
        <f t="shared" si="25"/>
        <v>2002</v>
      </c>
      <c r="B771" s="1059">
        <v>37293</v>
      </c>
      <c r="C771" s="3">
        <f>'finished water daily demand'!F41</f>
        <v>24.031999999999996</v>
      </c>
      <c r="D771">
        <f t="shared" si="24"/>
        <v>37293</v>
      </c>
    </row>
    <row r="772" spans="1:4" x14ac:dyDescent="0.2">
      <c r="A772">
        <f t="shared" si="25"/>
        <v>2002</v>
      </c>
      <c r="B772" s="1059">
        <v>37294</v>
      </c>
      <c r="C772" s="3">
        <f>'finished water daily demand'!F42</f>
        <v>26.587</v>
      </c>
      <c r="D772">
        <f t="shared" si="24"/>
        <v>37294</v>
      </c>
    </row>
    <row r="773" spans="1:4" x14ac:dyDescent="0.2">
      <c r="A773">
        <f t="shared" si="25"/>
        <v>2002</v>
      </c>
      <c r="B773" s="1059">
        <v>37295</v>
      </c>
      <c r="C773" s="3">
        <f>'finished water daily demand'!F43</f>
        <v>22.478000000000002</v>
      </c>
      <c r="D773">
        <f t="shared" ref="D773:D836" si="26">VALUE(B773)</f>
        <v>37295</v>
      </c>
    </row>
    <row r="774" spans="1:4" x14ac:dyDescent="0.2">
      <c r="A774">
        <f t="shared" ref="A774:A837" si="27">YEAR(B774)</f>
        <v>2002</v>
      </c>
      <c r="B774" s="1059">
        <v>37296</v>
      </c>
      <c r="C774" s="3">
        <f>'finished water daily demand'!F44</f>
        <v>23.99</v>
      </c>
      <c r="D774">
        <f t="shared" si="26"/>
        <v>37296</v>
      </c>
    </row>
    <row r="775" spans="1:4" x14ac:dyDescent="0.2">
      <c r="A775">
        <f t="shared" si="27"/>
        <v>2002</v>
      </c>
      <c r="B775" s="1059">
        <v>37297</v>
      </c>
      <c r="C775" s="3">
        <f>'finished water daily demand'!F45</f>
        <v>23.43</v>
      </c>
      <c r="D775">
        <f t="shared" si="26"/>
        <v>37297</v>
      </c>
    </row>
    <row r="776" spans="1:4" x14ac:dyDescent="0.2">
      <c r="A776">
        <f t="shared" si="27"/>
        <v>2002</v>
      </c>
      <c r="B776" s="1059">
        <v>37298</v>
      </c>
      <c r="C776" s="3">
        <f>'finished water daily demand'!F46</f>
        <v>27.25</v>
      </c>
      <c r="D776">
        <f t="shared" si="26"/>
        <v>37298</v>
      </c>
    </row>
    <row r="777" spans="1:4" x14ac:dyDescent="0.2">
      <c r="A777">
        <f t="shared" si="27"/>
        <v>2002</v>
      </c>
      <c r="B777" s="1059">
        <v>37299</v>
      </c>
      <c r="C777" s="3">
        <f>'finished water daily demand'!F47</f>
        <v>27.756</v>
      </c>
      <c r="D777">
        <f t="shared" si="26"/>
        <v>37299</v>
      </c>
    </row>
    <row r="778" spans="1:4" x14ac:dyDescent="0.2">
      <c r="A778">
        <f t="shared" si="27"/>
        <v>2002</v>
      </c>
      <c r="B778" s="1059">
        <v>37300</v>
      </c>
      <c r="C778" s="3">
        <f>'finished water daily demand'!F48</f>
        <v>24.320999999999998</v>
      </c>
      <c r="D778">
        <f t="shared" si="26"/>
        <v>37300</v>
      </c>
    </row>
    <row r="779" spans="1:4" x14ac:dyDescent="0.2">
      <c r="A779">
        <f t="shared" si="27"/>
        <v>2002</v>
      </c>
      <c r="B779" s="1059">
        <v>37301</v>
      </c>
      <c r="C779" s="3">
        <f>'finished water daily demand'!F49</f>
        <v>24.695</v>
      </c>
      <c r="D779">
        <f t="shared" si="26"/>
        <v>37301</v>
      </c>
    </row>
    <row r="780" spans="1:4" x14ac:dyDescent="0.2">
      <c r="A780">
        <f t="shared" si="27"/>
        <v>2002</v>
      </c>
      <c r="B780" s="1059">
        <v>37302</v>
      </c>
      <c r="C780" s="3">
        <f>'finished water daily demand'!F50</f>
        <v>25.998000000000001</v>
      </c>
      <c r="D780">
        <f t="shared" si="26"/>
        <v>37302</v>
      </c>
    </row>
    <row r="781" spans="1:4" x14ac:dyDescent="0.2">
      <c r="A781">
        <f t="shared" si="27"/>
        <v>2002</v>
      </c>
      <c r="B781" s="1059">
        <v>37303</v>
      </c>
      <c r="C781" s="3">
        <f>'finished water daily demand'!F51</f>
        <v>23.732000000000003</v>
      </c>
      <c r="D781">
        <f t="shared" si="26"/>
        <v>37303</v>
      </c>
    </row>
    <row r="782" spans="1:4" x14ac:dyDescent="0.2">
      <c r="A782">
        <f t="shared" si="27"/>
        <v>2002</v>
      </c>
      <c r="B782" s="1059">
        <v>37304</v>
      </c>
      <c r="C782" s="3">
        <f>'finished water daily demand'!F52</f>
        <v>23.698</v>
      </c>
      <c r="D782">
        <f t="shared" si="26"/>
        <v>37304</v>
      </c>
    </row>
    <row r="783" spans="1:4" x14ac:dyDescent="0.2">
      <c r="A783">
        <f t="shared" si="27"/>
        <v>2002</v>
      </c>
      <c r="B783" s="1059">
        <v>37305</v>
      </c>
      <c r="C783" s="3">
        <f>'finished water daily demand'!F53</f>
        <v>26.603999999999999</v>
      </c>
      <c r="D783">
        <f t="shared" si="26"/>
        <v>37305</v>
      </c>
    </row>
    <row r="784" spans="1:4" x14ac:dyDescent="0.2">
      <c r="A784">
        <f t="shared" si="27"/>
        <v>2002</v>
      </c>
      <c r="B784" s="1059">
        <v>37306</v>
      </c>
      <c r="C784" s="3">
        <f>'finished water daily demand'!F54</f>
        <v>24.638999999999999</v>
      </c>
      <c r="D784">
        <f t="shared" si="26"/>
        <v>37306</v>
      </c>
    </row>
    <row r="785" spans="1:4" x14ac:dyDescent="0.2">
      <c r="A785">
        <f t="shared" si="27"/>
        <v>2002</v>
      </c>
      <c r="B785" s="1059">
        <v>37307</v>
      </c>
      <c r="C785" s="3">
        <f>'finished water daily demand'!F55</f>
        <v>26.038999999999998</v>
      </c>
      <c r="D785">
        <f t="shared" si="26"/>
        <v>37307</v>
      </c>
    </row>
    <row r="786" spans="1:4" x14ac:dyDescent="0.2">
      <c r="A786">
        <f t="shared" si="27"/>
        <v>2002</v>
      </c>
      <c r="B786" s="1059">
        <v>37308</v>
      </c>
      <c r="C786" s="3">
        <f>'finished water daily demand'!F56</f>
        <v>27.582999999999998</v>
      </c>
      <c r="D786">
        <f t="shared" si="26"/>
        <v>37308</v>
      </c>
    </row>
    <row r="787" spans="1:4" x14ac:dyDescent="0.2">
      <c r="A787">
        <f t="shared" si="27"/>
        <v>2002</v>
      </c>
      <c r="B787" s="1059">
        <v>37309</v>
      </c>
      <c r="C787" s="3">
        <f>'finished water daily demand'!F57</f>
        <v>24.980999999999998</v>
      </c>
      <c r="D787">
        <f t="shared" si="26"/>
        <v>37309</v>
      </c>
    </row>
    <row r="788" spans="1:4" x14ac:dyDescent="0.2">
      <c r="A788">
        <f t="shared" si="27"/>
        <v>2002</v>
      </c>
      <c r="B788" s="1059">
        <v>37310</v>
      </c>
      <c r="C788" s="3">
        <f>'finished water daily demand'!F58</f>
        <v>23.705000000000002</v>
      </c>
      <c r="D788">
        <f t="shared" si="26"/>
        <v>37310</v>
      </c>
    </row>
    <row r="789" spans="1:4" x14ac:dyDescent="0.2">
      <c r="A789">
        <f t="shared" si="27"/>
        <v>2002</v>
      </c>
      <c r="B789" s="1059">
        <v>37311</v>
      </c>
      <c r="C789" s="3">
        <f>'finished water daily demand'!F59</f>
        <v>24.225000000000001</v>
      </c>
      <c r="D789">
        <f t="shared" si="26"/>
        <v>37311</v>
      </c>
    </row>
    <row r="790" spans="1:4" x14ac:dyDescent="0.2">
      <c r="A790">
        <f t="shared" si="27"/>
        <v>2002</v>
      </c>
      <c r="B790" s="1059">
        <v>37312</v>
      </c>
      <c r="C790" s="3">
        <f>'finished water daily demand'!F60</f>
        <v>27.192999999999998</v>
      </c>
      <c r="D790">
        <f t="shared" si="26"/>
        <v>37312</v>
      </c>
    </row>
    <row r="791" spans="1:4" x14ac:dyDescent="0.2">
      <c r="A791">
        <f t="shared" si="27"/>
        <v>2002</v>
      </c>
      <c r="B791" s="1059">
        <v>37313</v>
      </c>
      <c r="C791" s="3">
        <f>'finished water daily demand'!F61</f>
        <v>28.015999999999998</v>
      </c>
      <c r="D791">
        <f t="shared" si="26"/>
        <v>37313</v>
      </c>
    </row>
    <row r="792" spans="1:4" x14ac:dyDescent="0.2">
      <c r="A792">
        <f t="shared" si="27"/>
        <v>2002</v>
      </c>
      <c r="B792" s="1059">
        <v>37314</v>
      </c>
      <c r="C792" s="3">
        <f>'finished water daily demand'!F62</f>
        <v>25.588000000000001</v>
      </c>
      <c r="D792">
        <f t="shared" si="26"/>
        <v>37314</v>
      </c>
    </row>
    <row r="793" spans="1:4" x14ac:dyDescent="0.2">
      <c r="A793">
        <f t="shared" si="27"/>
        <v>2002</v>
      </c>
      <c r="B793" s="1059">
        <v>37315</v>
      </c>
      <c r="C793" s="3">
        <f>'finished water daily demand'!F63</f>
        <v>25.888999999999999</v>
      </c>
      <c r="D793">
        <f t="shared" si="26"/>
        <v>37315</v>
      </c>
    </row>
    <row r="794" spans="1:4" x14ac:dyDescent="0.2">
      <c r="A794">
        <f t="shared" si="27"/>
        <v>2002</v>
      </c>
      <c r="B794" s="1059">
        <v>37316</v>
      </c>
      <c r="C794" s="3">
        <f>'finished water daily demand'!F64</f>
        <v>27.305000000000003</v>
      </c>
      <c r="D794">
        <f t="shared" si="26"/>
        <v>37316</v>
      </c>
    </row>
    <row r="795" spans="1:4" x14ac:dyDescent="0.2">
      <c r="A795">
        <f t="shared" si="27"/>
        <v>2002</v>
      </c>
      <c r="B795" s="1059">
        <v>37317</v>
      </c>
      <c r="C795" s="3">
        <f>'finished water daily demand'!F65</f>
        <v>22.544</v>
      </c>
      <c r="D795">
        <f t="shared" si="26"/>
        <v>37317</v>
      </c>
    </row>
    <row r="796" spans="1:4" x14ac:dyDescent="0.2">
      <c r="A796">
        <f t="shared" si="27"/>
        <v>2002</v>
      </c>
      <c r="B796" s="1059">
        <v>37318</v>
      </c>
      <c r="C796" s="3">
        <f>'finished water daily demand'!F66</f>
        <v>25.286999999999999</v>
      </c>
      <c r="D796">
        <f t="shared" si="26"/>
        <v>37318</v>
      </c>
    </row>
    <row r="797" spans="1:4" x14ac:dyDescent="0.2">
      <c r="A797">
        <f t="shared" si="27"/>
        <v>2002</v>
      </c>
      <c r="B797" s="1059">
        <v>37319</v>
      </c>
      <c r="C797" s="3">
        <f>'finished water daily demand'!F67</f>
        <v>27.006999999999998</v>
      </c>
      <c r="D797">
        <f t="shared" si="26"/>
        <v>37319</v>
      </c>
    </row>
    <row r="798" spans="1:4" x14ac:dyDescent="0.2">
      <c r="A798">
        <f t="shared" si="27"/>
        <v>2002</v>
      </c>
      <c r="B798" s="1059">
        <v>37320</v>
      </c>
      <c r="C798" s="3">
        <f>'finished water daily demand'!F68</f>
        <v>24.302</v>
      </c>
      <c r="D798">
        <f t="shared" si="26"/>
        <v>37320</v>
      </c>
    </row>
    <row r="799" spans="1:4" x14ac:dyDescent="0.2">
      <c r="A799">
        <f t="shared" si="27"/>
        <v>2002</v>
      </c>
      <c r="B799" s="1059">
        <v>37321</v>
      </c>
      <c r="C799" s="3">
        <f>'finished water daily demand'!F69</f>
        <v>26.347000000000001</v>
      </c>
      <c r="D799">
        <f t="shared" si="26"/>
        <v>37321</v>
      </c>
    </row>
    <row r="800" spans="1:4" x14ac:dyDescent="0.2">
      <c r="A800">
        <f t="shared" si="27"/>
        <v>2002</v>
      </c>
      <c r="B800" s="1059">
        <v>37322</v>
      </c>
      <c r="C800" s="3">
        <f>'finished water daily demand'!F70</f>
        <v>23.599</v>
      </c>
      <c r="D800">
        <f t="shared" si="26"/>
        <v>37322</v>
      </c>
    </row>
    <row r="801" spans="1:4" x14ac:dyDescent="0.2">
      <c r="A801">
        <f t="shared" si="27"/>
        <v>2002</v>
      </c>
      <c r="B801" s="1059">
        <v>37323</v>
      </c>
      <c r="C801" s="3">
        <f>'finished water daily demand'!F71</f>
        <v>26.343</v>
      </c>
      <c r="D801">
        <f t="shared" si="26"/>
        <v>37323</v>
      </c>
    </row>
    <row r="802" spans="1:4" x14ac:dyDescent="0.2">
      <c r="A802">
        <f t="shared" si="27"/>
        <v>2002</v>
      </c>
      <c r="B802" s="1059">
        <v>37324</v>
      </c>
      <c r="C802" s="3">
        <f>'finished water daily demand'!F72</f>
        <v>24.831</v>
      </c>
      <c r="D802">
        <f t="shared" si="26"/>
        <v>37324</v>
      </c>
    </row>
    <row r="803" spans="1:4" x14ac:dyDescent="0.2">
      <c r="A803">
        <f t="shared" si="27"/>
        <v>2002</v>
      </c>
      <c r="B803" s="1059">
        <v>37325</v>
      </c>
      <c r="C803" s="3">
        <f>'finished water daily demand'!F73</f>
        <v>21.946000000000002</v>
      </c>
      <c r="D803">
        <f t="shared" si="26"/>
        <v>37325</v>
      </c>
    </row>
    <row r="804" spans="1:4" x14ac:dyDescent="0.2">
      <c r="A804">
        <f t="shared" si="27"/>
        <v>2002</v>
      </c>
      <c r="B804" s="1059">
        <v>37326</v>
      </c>
      <c r="C804" s="3">
        <f>'finished water daily demand'!F74</f>
        <v>25.145</v>
      </c>
      <c r="D804">
        <f t="shared" si="26"/>
        <v>37326</v>
      </c>
    </row>
    <row r="805" spans="1:4" x14ac:dyDescent="0.2">
      <c r="A805">
        <f t="shared" si="27"/>
        <v>2002</v>
      </c>
      <c r="B805" s="1059">
        <v>37327</v>
      </c>
      <c r="C805" s="3">
        <f>'finished water daily demand'!F75</f>
        <v>23.831</v>
      </c>
      <c r="D805">
        <f t="shared" si="26"/>
        <v>37327</v>
      </c>
    </row>
    <row r="806" spans="1:4" x14ac:dyDescent="0.2">
      <c r="A806">
        <f t="shared" si="27"/>
        <v>2002</v>
      </c>
      <c r="B806" s="1059">
        <v>37328</v>
      </c>
      <c r="C806" s="3">
        <f>'finished water daily demand'!F76</f>
        <v>24.721999999999998</v>
      </c>
      <c r="D806">
        <f t="shared" si="26"/>
        <v>37328</v>
      </c>
    </row>
    <row r="807" spans="1:4" x14ac:dyDescent="0.2">
      <c r="A807">
        <f t="shared" si="27"/>
        <v>2002</v>
      </c>
      <c r="B807" s="1059">
        <v>37329</v>
      </c>
      <c r="C807" s="3">
        <f>'finished water daily demand'!F77</f>
        <v>25.475999999999999</v>
      </c>
      <c r="D807">
        <f t="shared" si="26"/>
        <v>37329</v>
      </c>
    </row>
    <row r="808" spans="1:4" x14ac:dyDescent="0.2">
      <c r="A808">
        <f t="shared" si="27"/>
        <v>2002</v>
      </c>
      <c r="B808" s="1059">
        <v>37330</v>
      </c>
      <c r="C808" s="3">
        <f>'finished water daily demand'!F78</f>
        <v>28.268999999999998</v>
      </c>
      <c r="D808">
        <f t="shared" si="26"/>
        <v>37330</v>
      </c>
    </row>
    <row r="809" spans="1:4" x14ac:dyDescent="0.2">
      <c r="A809">
        <f t="shared" si="27"/>
        <v>2002</v>
      </c>
      <c r="B809" s="1059">
        <v>37331</v>
      </c>
      <c r="C809" s="3">
        <f>'finished water daily demand'!F79</f>
        <v>24.849999999999998</v>
      </c>
      <c r="D809">
        <f t="shared" si="26"/>
        <v>37331</v>
      </c>
    </row>
    <row r="810" spans="1:4" x14ac:dyDescent="0.2">
      <c r="A810">
        <f t="shared" si="27"/>
        <v>2002</v>
      </c>
      <c r="B810" s="1059">
        <v>37332</v>
      </c>
      <c r="C810" s="3">
        <f>'finished water daily demand'!F80</f>
        <v>22.876000000000001</v>
      </c>
      <c r="D810">
        <f t="shared" si="26"/>
        <v>37332</v>
      </c>
    </row>
    <row r="811" spans="1:4" x14ac:dyDescent="0.2">
      <c r="A811">
        <f t="shared" si="27"/>
        <v>2002</v>
      </c>
      <c r="B811" s="1059">
        <v>37333</v>
      </c>
      <c r="C811" s="3">
        <f>'finished water daily demand'!F81</f>
        <v>25.741</v>
      </c>
      <c r="D811">
        <f t="shared" si="26"/>
        <v>37333</v>
      </c>
    </row>
    <row r="812" spans="1:4" x14ac:dyDescent="0.2">
      <c r="A812">
        <f t="shared" si="27"/>
        <v>2002</v>
      </c>
      <c r="B812" s="1059">
        <v>37334</v>
      </c>
      <c r="C812" s="3">
        <f>'finished water daily demand'!F82</f>
        <v>25.122</v>
      </c>
      <c r="D812">
        <f t="shared" si="26"/>
        <v>37334</v>
      </c>
    </row>
    <row r="813" spans="1:4" x14ac:dyDescent="0.2">
      <c r="A813">
        <f t="shared" si="27"/>
        <v>2002</v>
      </c>
      <c r="B813" s="1059">
        <v>37335</v>
      </c>
      <c r="C813" s="3">
        <f>'finished water daily demand'!F83</f>
        <v>25.868000000000002</v>
      </c>
      <c r="D813">
        <f t="shared" si="26"/>
        <v>37335</v>
      </c>
    </row>
    <row r="814" spans="1:4" x14ac:dyDescent="0.2">
      <c r="A814">
        <f t="shared" si="27"/>
        <v>2002</v>
      </c>
      <c r="B814" s="1059">
        <v>37336</v>
      </c>
      <c r="C814" s="3">
        <f>'finished water daily demand'!F84</f>
        <v>26.043999999999997</v>
      </c>
      <c r="D814">
        <f t="shared" si="26"/>
        <v>37336</v>
      </c>
    </row>
    <row r="815" spans="1:4" x14ac:dyDescent="0.2">
      <c r="A815">
        <f t="shared" si="27"/>
        <v>2002</v>
      </c>
      <c r="B815" s="1059">
        <v>37337</v>
      </c>
      <c r="C815" s="3">
        <f>'finished water daily demand'!F85</f>
        <v>25.863999999999997</v>
      </c>
      <c r="D815">
        <f t="shared" si="26"/>
        <v>37337</v>
      </c>
    </row>
    <row r="816" spans="1:4" x14ac:dyDescent="0.2">
      <c r="A816">
        <f t="shared" si="27"/>
        <v>2002</v>
      </c>
      <c r="B816" s="1059">
        <v>37338</v>
      </c>
      <c r="C816" s="3">
        <f>'finished water daily demand'!F86</f>
        <v>24.106000000000002</v>
      </c>
      <c r="D816">
        <f t="shared" si="26"/>
        <v>37338</v>
      </c>
    </row>
    <row r="817" spans="1:4" x14ac:dyDescent="0.2">
      <c r="A817">
        <f t="shared" si="27"/>
        <v>2002</v>
      </c>
      <c r="B817" s="1059">
        <v>37339</v>
      </c>
      <c r="C817" s="3">
        <f>'finished water daily demand'!F87</f>
        <v>25.131999999999998</v>
      </c>
      <c r="D817">
        <f t="shared" si="26"/>
        <v>37339</v>
      </c>
    </row>
    <row r="818" spans="1:4" x14ac:dyDescent="0.2">
      <c r="A818">
        <f t="shared" si="27"/>
        <v>2002</v>
      </c>
      <c r="B818" s="1059">
        <v>37340</v>
      </c>
      <c r="C818" s="3">
        <f>'finished water daily demand'!F88</f>
        <v>27.187000000000001</v>
      </c>
      <c r="D818">
        <f t="shared" si="26"/>
        <v>37340</v>
      </c>
    </row>
    <row r="819" spans="1:4" x14ac:dyDescent="0.2">
      <c r="A819">
        <f t="shared" si="27"/>
        <v>2002</v>
      </c>
      <c r="B819" s="1059">
        <v>37341</v>
      </c>
      <c r="C819" s="3">
        <f>'finished water daily demand'!F89</f>
        <v>26.890999999999998</v>
      </c>
      <c r="D819">
        <f t="shared" si="26"/>
        <v>37341</v>
      </c>
    </row>
    <row r="820" spans="1:4" x14ac:dyDescent="0.2">
      <c r="A820">
        <f t="shared" si="27"/>
        <v>2002</v>
      </c>
      <c r="B820" s="1059">
        <v>37342</v>
      </c>
      <c r="C820" s="3">
        <f>'finished water daily demand'!F90</f>
        <v>27.234999999999999</v>
      </c>
      <c r="D820">
        <f t="shared" si="26"/>
        <v>37342</v>
      </c>
    </row>
    <row r="821" spans="1:4" x14ac:dyDescent="0.2">
      <c r="A821">
        <f t="shared" si="27"/>
        <v>2002</v>
      </c>
      <c r="B821" s="1059">
        <v>37343</v>
      </c>
      <c r="C821" s="3">
        <f>'finished water daily demand'!F91</f>
        <v>25.282999999999998</v>
      </c>
      <c r="D821">
        <f t="shared" si="26"/>
        <v>37343</v>
      </c>
    </row>
    <row r="822" spans="1:4" x14ac:dyDescent="0.2">
      <c r="A822">
        <f t="shared" si="27"/>
        <v>2002</v>
      </c>
      <c r="B822" s="1059">
        <v>37344</v>
      </c>
      <c r="C822" s="3">
        <f>'finished water daily demand'!F92</f>
        <v>23.542000000000002</v>
      </c>
      <c r="D822">
        <f t="shared" si="26"/>
        <v>37344</v>
      </c>
    </row>
    <row r="823" spans="1:4" x14ac:dyDescent="0.2">
      <c r="A823">
        <f t="shared" si="27"/>
        <v>2002</v>
      </c>
      <c r="B823" s="1059">
        <v>37345</v>
      </c>
      <c r="C823" s="3">
        <f>'finished water daily demand'!F93</f>
        <v>24.416</v>
      </c>
      <c r="D823">
        <f t="shared" si="26"/>
        <v>37345</v>
      </c>
    </row>
    <row r="824" spans="1:4" x14ac:dyDescent="0.2">
      <c r="A824">
        <f t="shared" si="27"/>
        <v>2002</v>
      </c>
      <c r="B824" s="1059">
        <v>37346</v>
      </c>
      <c r="C824" s="3">
        <f>'finished water daily demand'!F94</f>
        <v>22.815999999999999</v>
      </c>
      <c r="D824">
        <f t="shared" si="26"/>
        <v>37346</v>
      </c>
    </row>
    <row r="825" spans="1:4" x14ac:dyDescent="0.2">
      <c r="A825">
        <f t="shared" si="27"/>
        <v>2002</v>
      </c>
      <c r="B825" s="1059">
        <v>37347</v>
      </c>
      <c r="C825" s="3">
        <f>'finished water daily demand'!F95</f>
        <v>23.193000000000001</v>
      </c>
      <c r="D825">
        <f t="shared" si="26"/>
        <v>37347</v>
      </c>
    </row>
    <row r="826" spans="1:4" x14ac:dyDescent="0.2">
      <c r="A826">
        <f t="shared" si="27"/>
        <v>2002</v>
      </c>
      <c r="B826" s="1059">
        <v>37348</v>
      </c>
      <c r="C826" s="3">
        <f>'finished water daily demand'!F96</f>
        <v>26.237000000000002</v>
      </c>
      <c r="D826">
        <f t="shared" si="26"/>
        <v>37348</v>
      </c>
    </row>
    <row r="827" spans="1:4" x14ac:dyDescent="0.2">
      <c r="A827">
        <f t="shared" si="27"/>
        <v>2002</v>
      </c>
      <c r="B827" s="1059">
        <v>37349</v>
      </c>
      <c r="C827" s="3">
        <f>'finished water daily demand'!F97</f>
        <v>26.984999999999999</v>
      </c>
      <c r="D827">
        <f t="shared" si="26"/>
        <v>37349</v>
      </c>
    </row>
    <row r="828" spans="1:4" x14ac:dyDescent="0.2">
      <c r="A828">
        <f t="shared" si="27"/>
        <v>2002</v>
      </c>
      <c r="B828" s="1059">
        <v>37350</v>
      </c>
      <c r="C828" s="3">
        <f>'finished water daily demand'!F98</f>
        <v>27.840999999999998</v>
      </c>
      <c r="D828">
        <f t="shared" si="26"/>
        <v>37350</v>
      </c>
    </row>
    <row r="829" spans="1:4" x14ac:dyDescent="0.2">
      <c r="A829">
        <f t="shared" si="27"/>
        <v>2002</v>
      </c>
      <c r="B829" s="1059">
        <v>37351</v>
      </c>
      <c r="C829" s="3">
        <f>'finished water daily demand'!F99</f>
        <v>26.774000000000001</v>
      </c>
      <c r="D829">
        <f t="shared" si="26"/>
        <v>37351</v>
      </c>
    </row>
    <row r="830" spans="1:4" x14ac:dyDescent="0.2">
      <c r="A830">
        <f t="shared" si="27"/>
        <v>2002</v>
      </c>
      <c r="B830" s="1059">
        <v>37352</v>
      </c>
      <c r="C830" s="3">
        <f>'finished water daily demand'!F100</f>
        <v>25.821000000000005</v>
      </c>
      <c r="D830">
        <f t="shared" si="26"/>
        <v>37352</v>
      </c>
    </row>
    <row r="831" spans="1:4" x14ac:dyDescent="0.2">
      <c r="A831">
        <f t="shared" si="27"/>
        <v>2002</v>
      </c>
      <c r="B831" s="1059">
        <v>37353</v>
      </c>
      <c r="C831" s="3">
        <f>'finished water daily demand'!F101</f>
        <v>25.249000000000002</v>
      </c>
      <c r="D831">
        <f t="shared" si="26"/>
        <v>37353</v>
      </c>
    </row>
    <row r="832" spans="1:4" x14ac:dyDescent="0.2">
      <c r="A832">
        <f t="shared" si="27"/>
        <v>2002</v>
      </c>
      <c r="B832" s="1059">
        <v>37354</v>
      </c>
      <c r="C832" s="3">
        <f>'finished water daily demand'!F102</f>
        <v>24.904</v>
      </c>
      <c r="D832">
        <f t="shared" si="26"/>
        <v>37354</v>
      </c>
    </row>
    <row r="833" spans="1:4" x14ac:dyDescent="0.2">
      <c r="A833">
        <f t="shared" si="27"/>
        <v>2002</v>
      </c>
      <c r="B833" s="1059">
        <v>37355</v>
      </c>
      <c r="C833" s="3">
        <f>'finished water daily demand'!F103</f>
        <v>27.989000000000001</v>
      </c>
      <c r="D833">
        <f t="shared" si="26"/>
        <v>37355</v>
      </c>
    </row>
    <row r="834" spans="1:4" x14ac:dyDescent="0.2">
      <c r="A834">
        <f t="shared" si="27"/>
        <v>2002</v>
      </c>
      <c r="B834" s="1059">
        <v>37356</v>
      </c>
      <c r="C834" s="3">
        <f>'finished water daily demand'!F104</f>
        <v>24.103000000000002</v>
      </c>
      <c r="D834">
        <f t="shared" si="26"/>
        <v>37356</v>
      </c>
    </row>
    <row r="835" spans="1:4" x14ac:dyDescent="0.2">
      <c r="A835">
        <f t="shared" si="27"/>
        <v>2002</v>
      </c>
      <c r="B835" s="1059">
        <v>37357</v>
      </c>
      <c r="C835" s="3">
        <f>'finished water daily demand'!F105</f>
        <v>30.321999999999999</v>
      </c>
      <c r="D835">
        <f t="shared" si="26"/>
        <v>37357</v>
      </c>
    </row>
    <row r="836" spans="1:4" x14ac:dyDescent="0.2">
      <c r="A836">
        <f t="shared" si="27"/>
        <v>2002</v>
      </c>
      <c r="B836" s="1059">
        <v>37358</v>
      </c>
      <c r="C836" s="3">
        <f>'finished water daily demand'!F106</f>
        <v>25.338999999999999</v>
      </c>
      <c r="D836">
        <f t="shared" si="26"/>
        <v>37358</v>
      </c>
    </row>
    <row r="837" spans="1:4" x14ac:dyDescent="0.2">
      <c r="A837">
        <f t="shared" si="27"/>
        <v>2002</v>
      </c>
      <c r="B837" s="1059">
        <v>37359</v>
      </c>
      <c r="C837" s="3">
        <f>'finished water daily demand'!F107</f>
        <v>27.519000000000002</v>
      </c>
      <c r="D837">
        <f t="shared" ref="D837:D900" si="28">VALUE(B837)</f>
        <v>37359</v>
      </c>
    </row>
    <row r="838" spans="1:4" x14ac:dyDescent="0.2">
      <c r="A838">
        <f t="shared" ref="A838:A901" si="29">YEAR(B838)</f>
        <v>2002</v>
      </c>
      <c r="B838" s="1059">
        <v>37360</v>
      </c>
      <c r="C838" s="3">
        <f>'finished water daily demand'!F108</f>
        <v>27.798999999999996</v>
      </c>
      <c r="D838">
        <f t="shared" si="28"/>
        <v>37360</v>
      </c>
    </row>
    <row r="839" spans="1:4" x14ac:dyDescent="0.2">
      <c r="A839">
        <f t="shared" si="29"/>
        <v>2002</v>
      </c>
      <c r="B839" s="1059">
        <v>37361</v>
      </c>
      <c r="C839" s="3">
        <f>'finished water daily demand'!F109</f>
        <v>28.480999999999998</v>
      </c>
      <c r="D839">
        <f t="shared" si="28"/>
        <v>37361</v>
      </c>
    </row>
    <row r="840" spans="1:4" x14ac:dyDescent="0.2">
      <c r="A840">
        <f t="shared" si="29"/>
        <v>2002</v>
      </c>
      <c r="B840" s="1059">
        <v>37362</v>
      </c>
      <c r="C840" s="3">
        <f>'finished water daily demand'!F110</f>
        <v>30.852999999999998</v>
      </c>
      <c r="D840">
        <f t="shared" si="28"/>
        <v>37362</v>
      </c>
    </row>
    <row r="841" spans="1:4" x14ac:dyDescent="0.2">
      <c r="A841">
        <f t="shared" si="29"/>
        <v>2002</v>
      </c>
      <c r="B841" s="1059">
        <v>37363</v>
      </c>
      <c r="C841" s="3">
        <f>'finished water daily demand'!F111</f>
        <v>33.222999999999999</v>
      </c>
      <c r="D841">
        <f t="shared" si="28"/>
        <v>37363</v>
      </c>
    </row>
    <row r="842" spans="1:4" x14ac:dyDescent="0.2">
      <c r="A842">
        <f t="shared" si="29"/>
        <v>2002</v>
      </c>
      <c r="B842" s="1059">
        <v>37364</v>
      </c>
      <c r="C842" s="3">
        <f>'finished water daily demand'!F112</f>
        <v>33.299999999999997</v>
      </c>
      <c r="D842">
        <f t="shared" si="28"/>
        <v>37364</v>
      </c>
    </row>
    <row r="843" spans="1:4" x14ac:dyDescent="0.2">
      <c r="A843">
        <f t="shared" si="29"/>
        <v>2002</v>
      </c>
      <c r="B843" s="1059">
        <v>37365</v>
      </c>
      <c r="C843" s="3">
        <f>'finished water daily demand'!F113</f>
        <v>34.021000000000001</v>
      </c>
      <c r="D843">
        <f t="shared" si="28"/>
        <v>37365</v>
      </c>
    </row>
    <row r="844" spans="1:4" x14ac:dyDescent="0.2">
      <c r="A844">
        <f t="shared" si="29"/>
        <v>2002</v>
      </c>
      <c r="B844" s="1059">
        <v>37366</v>
      </c>
      <c r="C844" s="3">
        <f>'finished water daily demand'!F114</f>
        <v>29.283000000000001</v>
      </c>
      <c r="D844">
        <f t="shared" si="28"/>
        <v>37366</v>
      </c>
    </row>
    <row r="845" spans="1:4" x14ac:dyDescent="0.2">
      <c r="A845">
        <f t="shared" si="29"/>
        <v>2002</v>
      </c>
      <c r="B845" s="1059">
        <v>37367</v>
      </c>
      <c r="C845" s="3">
        <f>'finished water daily demand'!F115</f>
        <v>28.682000000000002</v>
      </c>
      <c r="D845">
        <f t="shared" si="28"/>
        <v>37367</v>
      </c>
    </row>
    <row r="846" spans="1:4" x14ac:dyDescent="0.2">
      <c r="A846">
        <f t="shared" si="29"/>
        <v>2002</v>
      </c>
      <c r="B846" s="1059">
        <v>37368</v>
      </c>
      <c r="C846" s="3">
        <f>'finished water daily demand'!F116</f>
        <v>34.382999999999996</v>
      </c>
      <c r="D846">
        <f t="shared" si="28"/>
        <v>37368</v>
      </c>
    </row>
    <row r="847" spans="1:4" x14ac:dyDescent="0.2">
      <c r="A847">
        <f t="shared" si="29"/>
        <v>2002</v>
      </c>
      <c r="B847" s="1059">
        <v>37369</v>
      </c>
      <c r="C847" s="3">
        <f>'finished water daily demand'!F117</f>
        <v>30.381999999999994</v>
      </c>
      <c r="D847">
        <f t="shared" si="28"/>
        <v>37369</v>
      </c>
    </row>
    <row r="848" spans="1:4" x14ac:dyDescent="0.2">
      <c r="A848">
        <f t="shared" si="29"/>
        <v>2002</v>
      </c>
      <c r="B848" s="1059">
        <v>37370</v>
      </c>
      <c r="C848" s="3">
        <f>'finished water daily demand'!F118</f>
        <v>29.917000000000005</v>
      </c>
      <c r="D848">
        <f t="shared" si="28"/>
        <v>37370</v>
      </c>
    </row>
    <row r="849" spans="1:4" x14ac:dyDescent="0.2">
      <c r="A849">
        <f t="shared" si="29"/>
        <v>2002</v>
      </c>
      <c r="B849" s="1059">
        <v>37371</v>
      </c>
      <c r="C849" s="3">
        <f>'finished water daily demand'!F119</f>
        <v>28.234999999999999</v>
      </c>
      <c r="D849">
        <f t="shared" si="28"/>
        <v>37371</v>
      </c>
    </row>
    <row r="850" spans="1:4" x14ac:dyDescent="0.2">
      <c r="A850">
        <f t="shared" si="29"/>
        <v>2002</v>
      </c>
      <c r="B850" s="1059">
        <v>37372</v>
      </c>
      <c r="C850" s="3">
        <f>'finished water daily demand'!F120</f>
        <v>28.88</v>
      </c>
      <c r="D850">
        <f t="shared" si="28"/>
        <v>37372</v>
      </c>
    </row>
    <row r="851" spans="1:4" x14ac:dyDescent="0.2">
      <c r="A851">
        <f t="shared" si="29"/>
        <v>2002</v>
      </c>
      <c r="B851" s="1059">
        <v>37373</v>
      </c>
      <c r="C851" s="3">
        <f>'finished water daily demand'!F121</f>
        <v>22.666999999999998</v>
      </c>
      <c r="D851">
        <f t="shared" si="28"/>
        <v>37373</v>
      </c>
    </row>
    <row r="852" spans="1:4" x14ac:dyDescent="0.2">
      <c r="A852">
        <f t="shared" si="29"/>
        <v>2002</v>
      </c>
      <c r="B852" s="1059">
        <v>37374</v>
      </c>
      <c r="C852" s="3">
        <f>'finished water daily demand'!F122</f>
        <v>25.622</v>
      </c>
      <c r="D852">
        <f t="shared" si="28"/>
        <v>37374</v>
      </c>
    </row>
    <row r="853" spans="1:4" x14ac:dyDescent="0.2">
      <c r="A853">
        <f t="shared" si="29"/>
        <v>2002</v>
      </c>
      <c r="B853" s="1059">
        <v>37375</v>
      </c>
      <c r="C853" s="3">
        <f>'finished water daily demand'!F123</f>
        <v>33.498999999999995</v>
      </c>
      <c r="D853">
        <f t="shared" si="28"/>
        <v>37375</v>
      </c>
    </row>
    <row r="854" spans="1:4" x14ac:dyDescent="0.2">
      <c r="A854">
        <f t="shared" si="29"/>
        <v>2002</v>
      </c>
      <c r="B854" s="1059">
        <v>37376</v>
      </c>
      <c r="C854" s="3">
        <f>'finished water daily demand'!F124</f>
        <v>32.323999999999998</v>
      </c>
      <c r="D854">
        <f t="shared" si="28"/>
        <v>37376</v>
      </c>
    </row>
    <row r="855" spans="1:4" x14ac:dyDescent="0.2">
      <c r="A855">
        <f t="shared" si="29"/>
        <v>2002</v>
      </c>
      <c r="B855" s="1059">
        <v>37377</v>
      </c>
      <c r="C855" s="3">
        <f>'finished water daily demand'!F125</f>
        <v>33.688000000000002</v>
      </c>
      <c r="D855">
        <f t="shared" si="28"/>
        <v>37377</v>
      </c>
    </row>
    <row r="856" spans="1:4" x14ac:dyDescent="0.2">
      <c r="A856">
        <f t="shared" si="29"/>
        <v>2002</v>
      </c>
      <c r="B856" s="1059">
        <v>37378</v>
      </c>
      <c r="C856" s="3">
        <f>'finished water daily demand'!F126</f>
        <v>32.838999999999999</v>
      </c>
      <c r="D856">
        <f t="shared" si="28"/>
        <v>37378</v>
      </c>
    </row>
    <row r="857" spans="1:4" x14ac:dyDescent="0.2">
      <c r="A857">
        <f t="shared" si="29"/>
        <v>2002</v>
      </c>
      <c r="B857" s="1059">
        <v>37379</v>
      </c>
      <c r="C857" s="3">
        <f>'finished water daily demand'!F127</f>
        <v>30.790999999999997</v>
      </c>
      <c r="D857">
        <f t="shared" si="28"/>
        <v>37379</v>
      </c>
    </row>
    <row r="858" spans="1:4" x14ac:dyDescent="0.2">
      <c r="A858">
        <f t="shared" si="29"/>
        <v>2002</v>
      </c>
      <c r="B858" s="1059">
        <v>37380</v>
      </c>
      <c r="C858" s="3">
        <f>'finished water daily demand'!F128</f>
        <v>26.358000000000004</v>
      </c>
      <c r="D858">
        <f t="shared" si="28"/>
        <v>37380</v>
      </c>
    </row>
    <row r="859" spans="1:4" x14ac:dyDescent="0.2">
      <c r="A859">
        <f t="shared" si="29"/>
        <v>2002</v>
      </c>
      <c r="B859" s="1059">
        <v>37381</v>
      </c>
      <c r="C859" s="3">
        <f>'finished water daily demand'!F129</f>
        <v>24.646000000000001</v>
      </c>
      <c r="D859">
        <f t="shared" si="28"/>
        <v>37381</v>
      </c>
    </row>
    <row r="860" spans="1:4" x14ac:dyDescent="0.2">
      <c r="A860">
        <f t="shared" si="29"/>
        <v>2002</v>
      </c>
      <c r="B860" s="1059">
        <v>37382</v>
      </c>
      <c r="C860" s="3">
        <f>'finished water daily demand'!F130</f>
        <v>28.833000000000006</v>
      </c>
      <c r="D860">
        <f t="shared" si="28"/>
        <v>37382</v>
      </c>
    </row>
    <row r="861" spans="1:4" x14ac:dyDescent="0.2">
      <c r="A861">
        <f t="shared" si="29"/>
        <v>2002</v>
      </c>
      <c r="B861" s="1059">
        <v>37383</v>
      </c>
      <c r="C861" s="3">
        <f>'finished water daily demand'!F131</f>
        <v>31.361000000000001</v>
      </c>
      <c r="D861">
        <f t="shared" si="28"/>
        <v>37383</v>
      </c>
    </row>
    <row r="862" spans="1:4" x14ac:dyDescent="0.2">
      <c r="A862">
        <f t="shared" si="29"/>
        <v>2002</v>
      </c>
      <c r="B862" s="1059">
        <v>37384</v>
      </c>
      <c r="C862" s="3">
        <f>'finished water daily demand'!F132</f>
        <v>31.978999999999999</v>
      </c>
      <c r="D862">
        <f t="shared" si="28"/>
        <v>37384</v>
      </c>
    </row>
    <row r="863" spans="1:4" x14ac:dyDescent="0.2">
      <c r="A863">
        <f t="shared" si="29"/>
        <v>2002</v>
      </c>
      <c r="B863" s="1059">
        <v>37385</v>
      </c>
      <c r="C863" s="3">
        <f>'finished water daily demand'!F133</f>
        <v>34.225000000000001</v>
      </c>
      <c r="D863">
        <f t="shared" si="28"/>
        <v>37385</v>
      </c>
    </row>
    <row r="864" spans="1:4" x14ac:dyDescent="0.2">
      <c r="A864">
        <f t="shared" si="29"/>
        <v>2002</v>
      </c>
      <c r="B864" s="1059">
        <v>37386</v>
      </c>
      <c r="C864" s="3">
        <f>'finished water daily demand'!F134</f>
        <v>36.633999999999993</v>
      </c>
      <c r="D864">
        <f t="shared" si="28"/>
        <v>37386</v>
      </c>
    </row>
    <row r="865" spans="1:4" x14ac:dyDescent="0.2">
      <c r="A865">
        <f t="shared" si="29"/>
        <v>2002</v>
      </c>
      <c r="B865" s="1059">
        <v>37387</v>
      </c>
      <c r="C865" s="3">
        <f>'finished water daily demand'!F135</f>
        <v>22.762</v>
      </c>
      <c r="D865">
        <f t="shared" si="28"/>
        <v>37387</v>
      </c>
    </row>
    <row r="866" spans="1:4" x14ac:dyDescent="0.2">
      <c r="A866">
        <f t="shared" si="29"/>
        <v>2002</v>
      </c>
      <c r="B866" s="1059">
        <v>37388</v>
      </c>
      <c r="C866" s="3">
        <f>'finished water daily demand'!F136</f>
        <v>31.684000000000001</v>
      </c>
      <c r="D866">
        <f t="shared" si="28"/>
        <v>37388</v>
      </c>
    </row>
    <row r="867" spans="1:4" x14ac:dyDescent="0.2">
      <c r="A867">
        <f t="shared" si="29"/>
        <v>2002</v>
      </c>
      <c r="B867" s="1059">
        <v>37389</v>
      </c>
      <c r="C867" s="3">
        <f>'finished water daily demand'!F137</f>
        <v>34.655999999999999</v>
      </c>
      <c r="D867">
        <f t="shared" si="28"/>
        <v>37389</v>
      </c>
    </row>
    <row r="868" spans="1:4" x14ac:dyDescent="0.2">
      <c r="A868">
        <f t="shared" si="29"/>
        <v>2002</v>
      </c>
      <c r="B868" s="1059">
        <v>37390</v>
      </c>
      <c r="C868" s="3">
        <f>'finished water daily demand'!F138</f>
        <v>25.087</v>
      </c>
      <c r="D868">
        <f t="shared" si="28"/>
        <v>37390</v>
      </c>
    </row>
    <row r="869" spans="1:4" x14ac:dyDescent="0.2">
      <c r="A869">
        <f t="shared" si="29"/>
        <v>2002</v>
      </c>
      <c r="B869" s="1059">
        <v>37391</v>
      </c>
      <c r="C869" s="3">
        <f>'finished water daily demand'!F139</f>
        <v>31.971</v>
      </c>
      <c r="D869">
        <f t="shared" si="28"/>
        <v>37391</v>
      </c>
    </row>
    <row r="870" spans="1:4" x14ac:dyDescent="0.2">
      <c r="A870">
        <f t="shared" si="29"/>
        <v>2002</v>
      </c>
      <c r="B870" s="1059">
        <v>37392</v>
      </c>
      <c r="C870" s="3">
        <f>'finished water daily demand'!F140</f>
        <v>32.663000000000004</v>
      </c>
      <c r="D870">
        <f t="shared" si="28"/>
        <v>37392</v>
      </c>
    </row>
    <row r="871" spans="1:4" x14ac:dyDescent="0.2">
      <c r="A871">
        <f t="shared" si="29"/>
        <v>2002</v>
      </c>
      <c r="B871" s="1059">
        <v>37393</v>
      </c>
      <c r="C871" s="3">
        <f>'finished water daily demand'!F141</f>
        <v>30.636062500000005</v>
      </c>
      <c r="D871">
        <f t="shared" si="28"/>
        <v>37393</v>
      </c>
    </row>
    <row r="872" spans="1:4" x14ac:dyDescent="0.2">
      <c r="A872">
        <f t="shared" si="29"/>
        <v>2002</v>
      </c>
      <c r="B872" s="1059">
        <v>37394</v>
      </c>
      <c r="C872" s="3">
        <f>'finished water daily demand'!F142</f>
        <v>27.586000000000002</v>
      </c>
      <c r="D872">
        <f t="shared" si="28"/>
        <v>37394</v>
      </c>
    </row>
    <row r="873" spans="1:4" x14ac:dyDescent="0.2">
      <c r="A873">
        <f t="shared" si="29"/>
        <v>2002</v>
      </c>
      <c r="B873" s="1059">
        <v>37395</v>
      </c>
      <c r="C873" s="3">
        <f>'finished water daily demand'!F143</f>
        <v>22.292999999999999</v>
      </c>
      <c r="D873">
        <f t="shared" si="28"/>
        <v>37395</v>
      </c>
    </row>
    <row r="874" spans="1:4" x14ac:dyDescent="0.2">
      <c r="A874">
        <f t="shared" si="29"/>
        <v>2002</v>
      </c>
      <c r="B874" s="1059">
        <v>37396</v>
      </c>
      <c r="C874" s="3">
        <f>'finished water daily demand'!F144</f>
        <v>31.612000000000002</v>
      </c>
      <c r="D874">
        <f t="shared" si="28"/>
        <v>37396</v>
      </c>
    </row>
    <row r="875" spans="1:4" x14ac:dyDescent="0.2">
      <c r="A875">
        <f t="shared" si="29"/>
        <v>2002</v>
      </c>
      <c r="B875" s="1059">
        <v>37397</v>
      </c>
      <c r="C875" s="3">
        <f>'finished water daily demand'!F145</f>
        <v>32.374000000000002</v>
      </c>
      <c r="D875">
        <f t="shared" si="28"/>
        <v>37397</v>
      </c>
    </row>
    <row r="876" spans="1:4" x14ac:dyDescent="0.2">
      <c r="A876">
        <f t="shared" si="29"/>
        <v>2002</v>
      </c>
      <c r="B876" s="1059">
        <v>37398</v>
      </c>
      <c r="C876" s="3">
        <f>'finished water daily demand'!F146</f>
        <v>35.057000000000002</v>
      </c>
      <c r="D876">
        <f t="shared" si="28"/>
        <v>37398</v>
      </c>
    </row>
    <row r="877" spans="1:4" x14ac:dyDescent="0.2">
      <c r="A877">
        <f t="shared" si="29"/>
        <v>2002</v>
      </c>
      <c r="B877" s="1059">
        <v>37399</v>
      </c>
      <c r="C877" s="3">
        <f>'finished water daily demand'!F147</f>
        <v>33.034999999999997</v>
      </c>
      <c r="D877">
        <f t="shared" si="28"/>
        <v>37399</v>
      </c>
    </row>
    <row r="878" spans="1:4" x14ac:dyDescent="0.2">
      <c r="A878">
        <f t="shared" si="29"/>
        <v>2002</v>
      </c>
      <c r="B878" s="1059">
        <v>37400</v>
      </c>
      <c r="C878" s="3">
        <f>'finished water daily demand'!F148</f>
        <v>36.298000000000002</v>
      </c>
      <c r="D878">
        <f t="shared" si="28"/>
        <v>37400</v>
      </c>
    </row>
    <row r="879" spans="1:4" x14ac:dyDescent="0.2">
      <c r="A879">
        <f t="shared" si="29"/>
        <v>2002</v>
      </c>
      <c r="B879" s="1059">
        <v>37401</v>
      </c>
      <c r="C879" s="3">
        <f>'finished water daily demand'!F149</f>
        <v>34.337000000000003</v>
      </c>
      <c r="D879">
        <f t="shared" si="28"/>
        <v>37401</v>
      </c>
    </row>
    <row r="880" spans="1:4" x14ac:dyDescent="0.2">
      <c r="A880">
        <f t="shared" si="29"/>
        <v>2002</v>
      </c>
      <c r="B880" s="1059">
        <v>37402</v>
      </c>
      <c r="C880" s="3">
        <f>'finished water daily demand'!F150</f>
        <v>31.141000000000002</v>
      </c>
      <c r="D880">
        <f t="shared" si="28"/>
        <v>37402</v>
      </c>
    </row>
    <row r="881" spans="1:4" x14ac:dyDescent="0.2">
      <c r="A881">
        <f t="shared" si="29"/>
        <v>2002</v>
      </c>
      <c r="B881" s="1059">
        <v>37403</v>
      </c>
      <c r="C881" s="3">
        <f>'finished water daily demand'!F151</f>
        <v>33.143000000000001</v>
      </c>
      <c r="D881">
        <f t="shared" si="28"/>
        <v>37403</v>
      </c>
    </row>
    <row r="882" spans="1:4" x14ac:dyDescent="0.2">
      <c r="A882">
        <f t="shared" si="29"/>
        <v>2002</v>
      </c>
      <c r="B882" s="1059">
        <v>37404</v>
      </c>
      <c r="C882" s="3">
        <f>'finished water daily demand'!F152</f>
        <v>33.857999999999997</v>
      </c>
      <c r="D882">
        <f t="shared" si="28"/>
        <v>37404</v>
      </c>
    </row>
    <row r="883" spans="1:4" x14ac:dyDescent="0.2">
      <c r="A883">
        <f t="shared" si="29"/>
        <v>2002</v>
      </c>
      <c r="B883" s="1059">
        <v>37405</v>
      </c>
      <c r="C883" s="3">
        <f>'finished water daily demand'!F153</f>
        <v>35.19</v>
      </c>
      <c r="D883">
        <f t="shared" si="28"/>
        <v>37405</v>
      </c>
    </row>
    <row r="884" spans="1:4" x14ac:dyDescent="0.2">
      <c r="A884">
        <f t="shared" si="29"/>
        <v>2002</v>
      </c>
      <c r="B884" s="1059">
        <v>37406</v>
      </c>
      <c r="C884" s="3">
        <f>'finished water daily demand'!F154</f>
        <v>32.753999999999998</v>
      </c>
      <c r="D884">
        <f t="shared" si="28"/>
        <v>37406</v>
      </c>
    </row>
    <row r="885" spans="1:4" x14ac:dyDescent="0.2">
      <c r="A885">
        <f t="shared" si="29"/>
        <v>2002</v>
      </c>
      <c r="B885" s="1059">
        <v>37407</v>
      </c>
      <c r="C885" s="3">
        <f>'finished water daily demand'!F155</f>
        <v>29.696999999999999</v>
      </c>
      <c r="D885">
        <f t="shared" si="28"/>
        <v>37407</v>
      </c>
    </row>
    <row r="886" spans="1:4" x14ac:dyDescent="0.2">
      <c r="A886">
        <f t="shared" si="29"/>
        <v>2002</v>
      </c>
      <c r="B886" s="1059">
        <v>37408</v>
      </c>
      <c r="C886" s="3">
        <f>'finished water daily demand'!F156</f>
        <v>39.277000000000001</v>
      </c>
      <c r="D886">
        <f t="shared" si="28"/>
        <v>37408</v>
      </c>
    </row>
    <row r="887" spans="1:4" x14ac:dyDescent="0.2">
      <c r="A887">
        <f t="shared" si="29"/>
        <v>2002</v>
      </c>
      <c r="B887" s="1059">
        <v>37409</v>
      </c>
      <c r="C887" s="3">
        <f>'finished water daily demand'!F157</f>
        <v>35.552</v>
      </c>
      <c r="D887">
        <f t="shared" si="28"/>
        <v>37409</v>
      </c>
    </row>
    <row r="888" spans="1:4" x14ac:dyDescent="0.2">
      <c r="A888">
        <f t="shared" si="29"/>
        <v>2002</v>
      </c>
      <c r="B888" s="1059">
        <v>37410</v>
      </c>
      <c r="C888" s="3">
        <f>'finished water daily demand'!F158</f>
        <v>37.746000000000002</v>
      </c>
      <c r="D888">
        <f t="shared" si="28"/>
        <v>37410</v>
      </c>
    </row>
    <row r="889" spans="1:4" x14ac:dyDescent="0.2">
      <c r="A889">
        <f t="shared" si="29"/>
        <v>2002</v>
      </c>
      <c r="B889" s="1059">
        <v>37411</v>
      </c>
      <c r="C889" s="3">
        <f>'finished water daily demand'!F159</f>
        <v>35.140999999999998</v>
      </c>
      <c r="D889">
        <f t="shared" si="28"/>
        <v>37411</v>
      </c>
    </row>
    <row r="890" spans="1:4" x14ac:dyDescent="0.2">
      <c r="A890">
        <f t="shared" si="29"/>
        <v>2002</v>
      </c>
      <c r="B890" s="1059">
        <v>37412</v>
      </c>
      <c r="C890" s="3">
        <f>'finished water daily demand'!F160</f>
        <v>35.451000000000001</v>
      </c>
      <c r="D890">
        <f t="shared" si="28"/>
        <v>37412</v>
      </c>
    </row>
    <row r="891" spans="1:4" x14ac:dyDescent="0.2">
      <c r="A891">
        <f t="shared" si="29"/>
        <v>2002</v>
      </c>
      <c r="B891" s="1059">
        <v>37413</v>
      </c>
      <c r="C891" s="3">
        <f>'finished water daily demand'!F161</f>
        <v>38.548999999999992</v>
      </c>
      <c r="D891">
        <f t="shared" si="28"/>
        <v>37413</v>
      </c>
    </row>
    <row r="892" spans="1:4" x14ac:dyDescent="0.2">
      <c r="A892">
        <f t="shared" si="29"/>
        <v>2002</v>
      </c>
      <c r="B892" s="1059">
        <v>37414</v>
      </c>
      <c r="C892" s="3">
        <f>'finished water daily demand'!F162</f>
        <v>32.691000000000003</v>
      </c>
      <c r="D892">
        <f t="shared" si="28"/>
        <v>37414</v>
      </c>
    </row>
    <row r="893" spans="1:4" x14ac:dyDescent="0.2">
      <c r="A893">
        <f t="shared" si="29"/>
        <v>2002</v>
      </c>
      <c r="B893" s="1059">
        <v>37415</v>
      </c>
      <c r="C893" s="3">
        <f>'finished water daily demand'!F163</f>
        <v>34.162999999999997</v>
      </c>
      <c r="D893">
        <f t="shared" si="28"/>
        <v>37415</v>
      </c>
    </row>
    <row r="894" spans="1:4" x14ac:dyDescent="0.2">
      <c r="A894">
        <f t="shared" si="29"/>
        <v>2002</v>
      </c>
      <c r="B894" s="1059">
        <v>37416</v>
      </c>
      <c r="C894" s="3">
        <f>'finished water daily demand'!F164</f>
        <v>34.155999999999999</v>
      </c>
      <c r="D894">
        <f t="shared" si="28"/>
        <v>37416</v>
      </c>
    </row>
    <row r="895" spans="1:4" x14ac:dyDescent="0.2">
      <c r="A895">
        <f t="shared" si="29"/>
        <v>2002</v>
      </c>
      <c r="B895" s="1059">
        <v>37417</v>
      </c>
      <c r="C895" s="3">
        <f>'finished water daily demand'!F165</f>
        <v>39.39</v>
      </c>
      <c r="D895">
        <f t="shared" si="28"/>
        <v>37417</v>
      </c>
    </row>
    <row r="896" spans="1:4" x14ac:dyDescent="0.2">
      <c r="A896">
        <f t="shared" si="29"/>
        <v>2002</v>
      </c>
      <c r="B896" s="1059">
        <v>37418</v>
      </c>
      <c r="C896" s="3">
        <f>'finished water daily demand'!F166</f>
        <v>39.710999999999999</v>
      </c>
      <c r="D896">
        <f t="shared" si="28"/>
        <v>37418</v>
      </c>
    </row>
    <row r="897" spans="1:4" x14ac:dyDescent="0.2">
      <c r="A897">
        <f t="shared" si="29"/>
        <v>2002</v>
      </c>
      <c r="B897" s="1059">
        <v>37419</v>
      </c>
      <c r="C897" s="3">
        <f>'finished water daily demand'!F167</f>
        <v>41.238999999999997</v>
      </c>
      <c r="D897">
        <f t="shared" si="28"/>
        <v>37419</v>
      </c>
    </row>
    <row r="898" spans="1:4" x14ac:dyDescent="0.2">
      <c r="A898">
        <f t="shared" si="29"/>
        <v>2002</v>
      </c>
      <c r="B898" s="1059">
        <v>37420</v>
      </c>
      <c r="C898" s="3">
        <f>'finished water daily demand'!F168</f>
        <v>39.049999999999997</v>
      </c>
      <c r="D898">
        <f t="shared" si="28"/>
        <v>37420</v>
      </c>
    </row>
    <row r="899" spans="1:4" x14ac:dyDescent="0.2">
      <c r="A899">
        <f t="shared" si="29"/>
        <v>2002</v>
      </c>
      <c r="B899" s="1059">
        <v>37421</v>
      </c>
      <c r="C899" s="3">
        <f>'finished water daily demand'!F169</f>
        <v>37.682000000000002</v>
      </c>
      <c r="D899">
        <f t="shared" si="28"/>
        <v>37421</v>
      </c>
    </row>
    <row r="900" spans="1:4" x14ac:dyDescent="0.2">
      <c r="A900">
        <f t="shared" si="29"/>
        <v>2002</v>
      </c>
      <c r="B900" s="1059">
        <v>37422</v>
      </c>
      <c r="C900" s="3">
        <f>'finished water daily demand'!F170</f>
        <v>35.752000000000002</v>
      </c>
      <c r="D900">
        <f t="shared" si="28"/>
        <v>37422</v>
      </c>
    </row>
    <row r="901" spans="1:4" x14ac:dyDescent="0.2">
      <c r="A901">
        <f t="shared" si="29"/>
        <v>2002</v>
      </c>
      <c r="B901" s="1059">
        <v>37423</v>
      </c>
      <c r="C901" s="3">
        <f>'finished water daily demand'!F171</f>
        <v>38.563999999999993</v>
      </c>
      <c r="D901">
        <f t="shared" ref="D901:D964" si="30">VALUE(B901)</f>
        <v>37423</v>
      </c>
    </row>
    <row r="902" spans="1:4" x14ac:dyDescent="0.2">
      <c r="A902">
        <f t="shared" ref="A902:A965" si="31">YEAR(B902)</f>
        <v>2002</v>
      </c>
      <c r="B902" s="1059">
        <v>37424</v>
      </c>
      <c r="C902" s="3">
        <f>'finished water daily demand'!F172</f>
        <v>38.236999999999995</v>
      </c>
      <c r="D902">
        <f t="shared" si="30"/>
        <v>37424</v>
      </c>
    </row>
    <row r="903" spans="1:4" x14ac:dyDescent="0.2">
      <c r="A903">
        <f t="shared" si="31"/>
        <v>2002</v>
      </c>
      <c r="B903" s="1059">
        <v>37425</v>
      </c>
      <c r="C903" s="3">
        <f>'finished water daily demand'!F173</f>
        <v>35.870000000000005</v>
      </c>
      <c r="D903">
        <f t="shared" si="30"/>
        <v>37425</v>
      </c>
    </row>
    <row r="904" spans="1:4" x14ac:dyDescent="0.2">
      <c r="A904">
        <f t="shared" si="31"/>
        <v>2002</v>
      </c>
      <c r="B904" s="1059">
        <v>37426</v>
      </c>
      <c r="C904" s="3">
        <f>'finished water daily demand'!F174</f>
        <v>36.009</v>
      </c>
      <c r="D904">
        <f t="shared" si="30"/>
        <v>37426</v>
      </c>
    </row>
    <row r="905" spans="1:4" x14ac:dyDescent="0.2">
      <c r="A905">
        <f t="shared" si="31"/>
        <v>2002</v>
      </c>
      <c r="B905" s="1059">
        <v>37427</v>
      </c>
      <c r="C905" s="3">
        <f>'finished water daily demand'!F175</f>
        <v>40.048000000000002</v>
      </c>
      <c r="D905">
        <f t="shared" si="30"/>
        <v>37427</v>
      </c>
    </row>
    <row r="906" spans="1:4" x14ac:dyDescent="0.2">
      <c r="A906">
        <f t="shared" si="31"/>
        <v>2002</v>
      </c>
      <c r="B906" s="1059">
        <v>37428</v>
      </c>
      <c r="C906" s="3">
        <f>'finished water daily demand'!F176</f>
        <v>37.963000000000001</v>
      </c>
      <c r="D906">
        <f t="shared" si="30"/>
        <v>37428</v>
      </c>
    </row>
    <row r="907" spans="1:4" x14ac:dyDescent="0.2">
      <c r="A907">
        <f t="shared" si="31"/>
        <v>2002</v>
      </c>
      <c r="B907" s="1059">
        <v>37429</v>
      </c>
      <c r="C907" s="3">
        <f>'finished water daily demand'!F177</f>
        <v>35.165999999999997</v>
      </c>
      <c r="D907">
        <f t="shared" si="30"/>
        <v>37429</v>
      </c>
    </row>
    <row r="908" spans="1:4" x14ac:dyDescent="0.2">
      <c r="A908">
        <f t="shared" si="31"/>
        <v>2002</v>
      </c>
      <c r="B908" s="1059">
        <v>37430</v>
      </c>
      <c r="C908" s="3">
        <f>'finished water daily demand'!F178</f>
        <v>35.267000000000003</v>
      </c>
      <c r="D908">
        <f t="shared" si="30"/>
        <v>37430</v>
      </c>
    </row>
    <row r="909" spans="1:4" x14ac:dyDescent="0.2">
      <c r="A909">
        <f t="shared" si="31"/>
        <v>2002</v>
      </c>
      <c r="B909" s="1059">
        <v>37431</v>
      </c>
      <c r="C909" s="3">
        <f>'finished water daily demand'!F179</f>
        <v>37.781000000000006</v>
      </c>
      <c r="D909">
        <f t="shared" si="30"/>
        <v>37431</v>
      </c>
    </row>
    <row r="910" spans="1:4" x14ac:dyDescent="0.2">
      <c r="A910">
        <f t="shared" si="31"/>
        <v>2002</v>
      </c>
      <c r="B910" s="1059">
        <v>37432</v>
      </c>
      <c r="C910" s="3">
        <f>'finished water daily demand'!F180</f>
        <v>39.472000000000001</v>
      </c>
      <c r="D910">
        <f t="shared" si="30"/>
        <v>37432</v>
      </c>
    </row>
    <row r="911" spans="1:4" x14ac:dyDescent="0.2">
      <c r="A911">
        <f t="shared" si="31"/>
        <v>2002</v>
      </c>
      <c r="B911" s="1059">
        <v>37433</v>
      </c>
      <c r="C911" s="3">
        <f>'finished water daily demand'!F181</f>
        <v>36.272000000000006</v>
      </c>
      <c r="D911">
        <f t="shared" si="30"/>
        <v>37433</v>
      </c>
    </row>
    <row r="912" spans="1:4" x14ac:dyDescent="0.2">
      <c r="A912">
        <f t="shared" si="31"/>
        <v>2002</v>
      </c>
      <c r="B912" s="1059">
        <v>37434</v>
      </c>
      <c r="C912" s="3">
        <f>'finished water daily demand'!F182</f>
        <v>32.652000000000001</v>
      </c>
      <c r="D912">
        <f t="shared" si="30"/>
        <v>37434</v>
      </c>
    </row>
    <row r="913" spans="1:4" x14ac:dyDescent="0.2">
      <c r="A913">
        <f t="shared" si="31"/>
        <v>2002</v>
      </c>
      <c r="B913" s="1059">
        <v>37435</v>
      </c>
      <c r="C913" s="3">
        <f>'finished water daily demand'!F183</f>
        <v>27.114000000000001</v>
      </c>
      <c r="D913">
        <f t="shared" si="30"/>
        <v>37435</v>
      </c>
    </row>
    <row r="914" spans="1:4" x14ac:dyDescent="0.2">
      <c r="A914">
        <f t="shared" si="31"/>
        <v>2002</v>
      </c>
      <c r="B914" s="1059">
        <v>37436</v>
      </c>
      <c r="C914" s="3">
        <f>'finished water daily demand'!F184</f>
        <v>29.149000000000004</v>
      </c>
      <c r="D914">
        <f t="shared" si="30"/>
        <v>37436</v>
      </c>
    </row>
    <row r="915" spans="1:4" x14ac:dyDescent="0.2">
      <c r="A915">
        <f t="shared" si="31"/>
        <v>2002</v>
      </c>
      <c r="B915" s="1059">
        <v>37437</v>
      </c>
      <c r="C915" s="3">
        <f>'finished water daily demand'!F185</f>
        <v>26.211999999999996</v>
      </c>
      <c r="D915">
        <f t="shared" si="30"/>
        <v>37437</v>
      </c>
    </row>
    <row r="916" spans="1:4" x14ac:dyDescent="0.2">
      <c r="A916">
        <f t="shared" si="31"/>
        <v>2002</v>
      </c>
      <c r="B916" s="1059">
        <v>37438</v>
      </c>
      <c r="C916" s="3">
        <f>'finished water daily demand'!F186</f>
        <v>30.381000000000004</v>
      </c>
      <c r="D916">
        <f t="shared" si="30"/>
        <v>37438</v>
      </c>
    </row>
    <row r="917" spans="1:4" x14ac:dyDescent="0.2">
      <c r="A917">
        <f t="shared" si="31"/>
        <v>2002</v>
      </c>
      <c r="B917" s="1059">
        <v>37439</v>
      </c>
      <c r="C917" s="3">
        <f>'finished water daily demand'!F187</f>
        <v>28.134999999999998</v>
      </c>
      <c r="D917">
        <f t="shared" si="30"/>
        <v>37439</v>
      </c>
    </row>
    <row r="918" spans="1:4" x14ac:dyDescent="0.2">
      <c r="A918">
        <f t="shared" si="31"/>
        <v>2002</v>
      </c>
      <c r="B918" s="1059">
        <v>37440</v>
      </c>
      <c r="C918" s="3">
        <f>'finished water daily demand'!F188</f>
        <v>35.530999999999999</v>
      </c>
      <c r="D918">
        <f t="shared" si="30"/>
        <v>37440</v>
      </c>
    </row>
    <row r="919" spans="1:4" x14ac:dyDescent="0.2">
      <c r="A919">
        <f t="shared" si="31"/>
        <v>2002</v>
      </c>
      <c r="B919" s="1059">
        <v>37441</v>
      </c>
      <c r="C919" s="3">
        <f>'finished water daily demand'!F189</f>
        <v>27.733000000000001</v>
      </c>
      <c r="D919">
        <f t="shared" si="30"/>
        <v>37441</v>
      </c>
    </row>
    <row r="920" spans="1:4" x14ac:dyDescent="0.2">
      <c r="A920">
        <f t="shared" si="31"/>
        <v>2002</v>
      </c>
      <c r="B920" s="1059">
        <v>37442</v>
      </c>
      <c r="C920" s="3">
        <f>'finished water daily demand'!F190</f>
        <v>25.023</v>
      </c>
      <c r="D920">
        <f t="shared" si="30"/>
        <v>37442</v>
      </c>
    </row>
    <row r="921" spans="1:4" x14ac:dyDescent="0.2">
      <c r="A921">
        <f t="shared" si="31"/>
        <v>2002</v>
      </c>
      <c r="B921" s="1059">
        <v>37443</v>
      </c>
      <c r="C921" s="3">
        <f>'finished water daily demand'!F191</f>
        <v>35.431999999999995</v>
      </c>
      <c r="D921">
        <f t="shared" si="30"/>
        <v>37443</v>
      </c>
    </row>
    <row r="922" spans="1:4" x14ac:dyDescent="0.2">
      <c r="A922">
        <f t="shared" si="31"/>
        <v>2002</v>
      </c>
      <c r="B922" s="1059">
        <v>37444</v>
      </c>
      <c r="C922" s="3">
        <f>'finished water daily demand'!F192</f>
        <v>24.925000000000001</v>
      </c>
      <c r="D922">
        <f t="shared" si="30"/>
        <v>37444</v>
      </c>
    </row>
    <row r="923" spans="1:4" x14ac:dyDescent="0.2">
      <c r="A923">
        <f t="shared" si="31"/>
        <v>2002</v>
      </c>
      <c r="B923" s="1059">
        <v>37445</v>
      </c>
      <c r="C923" s="3">
        <f>'finished water daily demand'!F193</f>
        <v>30.024000000000001</v>
      </c>
      <c r="D923">
        <f t="shared" si="30"/>
        <v>37445</v>
      </c>
    </row>
    <row r="924" spans="1:4" x14ac:dyDescent="0.2">
      <c r="A924">
        <f t="shared" si="31"/>
        <v>2002</v>
      </c>
      <c r="B924" s="1059">
        <v>37446</v>
      </c>
      <c r="C924" s="3">
        <f>'finished water daily demand'!F194</f>
        <v>28.93</v>
      </c>
      <c r="D924">
        <f t="shared" si="30"/>
        <v>37446</v>
      </c>
    </row>
    <row r="925" spans="1:4" x14ac:dyDescent="0.2">
      <c r="A925">
        <f t="shared" si="31"/>
        <v>2002</v>
      </c>
      <c r="B925" s="1059">
        <v>37447</v>
      </c>
      <c r="C925" s="3">
        <f>'finished water daily demand'!F195</f>
        <v>35.308000000000007</v>
      </c>
      <c r="D925">
        <f t="shared" si="30"/>
        <v>37447</v>
      </c>
    </row>
    <row r="926" spans="1:4" x14ac:dyDescent="0.2">
      <c r="A926">
        <f t="shared" si="31"/>
        <v>2002</v>
      </c>
      <c r="B926" s="1059">
        <v>37448</v>
      </c>
      <c r="C926" s="3">
        <f>'finished water daily demand'!F196</f>
        <v>27.848000000000003</v>
      </c>
      <c r="D926">
        <f t="shared" si="30"/>
        <v>37448</v>
      </c>
    </row>
    <row r="927" spans="1:4" x14ac:dyDescent="0.2">
      <c r="A927">
        <f t="shared" si="31"/>
        <v>2002</v>
      </c>
      <c r="B927" s="1059">
        <v>37449</v>
      </c>
      <c r="C927" s="3">
        <f>'finished water daily demand'!F197</f>
        <v>26.64</v>
      </c>
      <c r="D927">
        <f t="shared" si="30"/>
        <v>37449</v>
      </c>
    </row>
    <row r="928" spans="1:4" x14ac:dyDescent="0.2">
      <c r="A928">
        <f t="shared" si="31"/>
        <v>2002</v>
      </c>
      <c r="B928" s="1059">
        <v>37450</v>
      </c>
      <c r="C928" s="3">
        <f>'finished water daily demand'!F198</f>
        <v>32.442999999999998</v>
      </c>
      <c r="D928">
        <f t="shared" si="30"/>
        <v>37450</v>
      </c>
    </row>
    <row r="929" spans="1:4" x14ac:dyDescent="0.2">
      <c r="A929">
        <f t="shared" si="31"/>
        <v>2002</v>
      </c>
      <c r="B929" s="1059">
        <v>37451</v>
      </c>
      <c r="C929" s="3">
        <f>'finished water daily demand'!F199</f>
        <v>24.594000000000001</v>
      </c>
      <c r="D929">
        <f t="shared" si="30"/>
        <v>37451</v>
      </c>
    </row>
    <row r="930" spans="1:4" x14ac:dyDescent="0.2">
      <c r="A930">
        <f t="shared" si="31"/>
        <v>2002</v>
      </c>
      <c r="B930" s="1059">
        <v>37452</v>
      </c>
      <c r="C930" s="3">
        <f>'finished water daily demand'!F200</f>
        <v>27.555000000000003</v>
      </c>
      <c r="D930">
        <f t="shared" si="30"/>
        <v>37452</v>
      </c>
    </row>
    <row r="931" spans="1:4" x14ac:dyDescent="0.2">
      <c r="A931">
        <f t="shared" si="31"/>
        <v>2002</v>
      </c>
      <c r="B931" s="1059">
        <v>37453</v>
      </c>
      <c r="C931" s="3">
        <f>'finished water daily demand'!F201</f>
        <v>27.128</v>
      </c>
      <c r="D931">
        <f t="shared" si="30"/>
        <v>37453</v>
      </c>
    </row>
    <row r="932" spans="1:4" x14ac:dyDescent="0.2">
      <c r="A932">
        <f t="shared" si="31"/>
        <v>2002</v>
      </c>
      <c r="B932" s="1059">
        <v>37454</v>
      </c>
      <c r="C932" s="3">
        <f>'finished water daily demand'!F202</f>
        <v>38.061</v>
      </c>
      <c r="D932">
        <f t="shared" si="30"/>
        <v>37454</v>
      </c>
    </row>
    <row r="933" spans="1:4" x14ac:dyDescent="0.2">
      <c r="A933">
        <f t="shared" si="31"/>
        <v>2002</v>
      </c>
      <c r="B933" s="1059">
        <v>37455</v>
      </c>
      <c r="C933" s="3">
        <f>'finished water daily demand'!F203</f>
        <v>30.391100000000002</v>
      </c>
      <c r="D933">
        <f t="shared" si="30"/>
        <v>37455</v>
      </c>
    </row>
    <row r="934" spans="1:4" x14ac:dyDescent="0.2">
      <c r="A934">
        <f t="shared" si="31"/>
        <v>2002</v>
      </c>
      <c r="B934" s="1059">
        <v>37456</v>
      </c>
      <c r="C934" s="3">
        <f>'finished water daily demand'!F204</f>
        <v>28.634</v>
      </c>
      <c r="D934">
        <f t="shared" si="30"/>
        <v>37456</v>
      </c>
    </row>
    <row r="935" spans="1:4" x14ac:dyDescent="0.2">
      <c r="A935">
        <f t="shared" si="31"/>
        <v>2002</v>
      </c>
      <c r="B935" s="1059">
        <v>37457</v>
      </c>
      <c r="C935" s="3">
        <f>'finished water daily demand'!F205</f>
        <v>30.316000000000003</v>
      </c>
      <c r="D935">
        <f t="shared" si="30"/>
        <v>37457</v>
      </c>
    </row>
    <row r="936" spans="1:4" x14ac:dyDescent="0.2">
      <c r="A936">
        <f t="shared" si="31"/>
        <v>2002</v>
      </c>
      <c r="B936" s="1059">
        <v>37458</v>
      </c>
      <c r="C936" s="3">
        <f>'finished water daily demand'!F206</f>
        <v>25.308999999999997</v>
      </c>
      <c r="D936">
        <f t="shared" si="30"/>
        <v>37458</v>
      </c>
    </row>
    <row r="937" spans="1:4" x14ac:dyDescent="0.2">
      <c r="A937">
        <f t="shared" si="31"/>
        <v>2002</v>
      </c>
      <c r="B937" s="1059">
        <v>37459</v>
      </c>
      <c r="C937" s="3">
        <f>'finished water daily demand'!F207</f>
        <v>29.242000000000001</v>
      </c>
      <c r="D937">
        <f t="shared" si="30"/>
        <v>37459</v>
      </c>
    </row>
    <row r="938" spans="1:4" x14ac:dyDescent="0.2">
      <c r="A938">
        <f t="shared" si="31"/>
        <v>2002</v>
      </c>
      <c r="B938" s="1059">
        <v>37460</v>
      </c>
      <c r="C938" s="3">
        <f>'finished water daily demand'!F208</f>
        <v>26.473000000000003</v>
      </c>
      <c r="D938">
        <f t="shared" si="30"/>
        <v>37460</v>
      </c>
    </row>
    <row r="939" spans="1:4" x14ac:dyDescent="0.2">
      <c r="A939">
        <f t="shared" si="31"/>
        <v>2002</v>
      </c>
      <c r="B939" s="1059">
        <v>37461</v>
      </c>
      <c r="C939" s="3">
        <f>'finished water daily demand'!F209</f>
        <v>29.849</v>
      </c>
      <c r="D939">
        <f t="shared" si="30"/>
        <v>37461</v>
      </c>
    </row>
    <row r="940" spans="1:4" x14ac:dyDescent="0.2">
      <c r="A940">
        <f t="shared" si="31"/>
        <v>2002</v>
      </c>
      <c r="B940" s="1059">
        <v>37462</v>
      </c>
      <c r="C940" s="3">
        <f>'finished water daily demand'!F210</f>
        <v>27.003</v>
      </c>
      <c r="D940">
        <f t="shared" si="30"/>
        <v>37462</v>
      </c>
    </row>
    <row r="941" spans="1:4" x14ac:dyDescent="0.2">
      <c r="A941">
        <f t="shared" si="31"/>
        <v>2002</v>
      </c>
      <c r="B941" s="1059">
        <v>37463</v>
      </c>
      <c r="C941" s="3">
        <f>'finished water daily demand'!F211</f>
        <v>25.056000000000001</v>
      </c>
      <c r="D941">
        <f t="shared" si="30"/>
        <v>37463</v>
      </c>
    </row>
    <row r="942" spans="1:4" x14ac:dyDescent="0.2">
      <c r="A942">
        <f t="shared" si="31"/>
        <v>2002</v>
      </c>
      <c r="B942" s="1059">
        <v>37464</v>
      </c>
      <c r="C942" s="3">
        <f>'finished water daily demand'!F212</f>
        <v>29.240000000000002</v>
      </c>
      <c r="D942">
        <f t="shared" si="30"/>
        <v>37464</v>
      </c>
    </row>
    <row r="943" spans="1:4" x14ac:dyDescent="0.2">
      <c r="A943">
        <f t="shared" si="31"/>
        <v>2002</v>
      </c>
      <c r="B943" s="1059">
        <v>37465</v>
      </c>
      <c r="C943" s="3">
        <f>'finished water daily demand'!F213</f>
        <v>26.05</v>
      </c>
      <c r="D943">
        <f t="shared" si="30"/>
        <v>37465</v>
      </c>
    </row>
    <row r="944" spans="1:4" x14ac:dyDescent="0.2">
      <c r="A944">
        <f t="shared" si="31"/>
        <v>2002</v>
      </c>
      <c r="B944" s="1059">
        <v>37466</v>
      </c>
      <c r="C944" s="3">
        <f>'finished water daily demand'!F214</f>
        <v>28.882999999999999</v>
      </c>
      <c r="D944">
        <f t="shared" si="30"/>
        <v>37466</v>
      </c>
    </row>
    <row r="945" spans="1:4" x14ac:dyDescent="0.2">
      <c r="A945">
        <f t="shared" si="31"/>
        <v>2002</v>
      </c>
      <c r="B945" s="1059">
        <v>37467</v>
      </c>
      <c r="C945" s="3">
        <f>'finished water daily demand'!F215</f>
        <v>28.089000000000002</v>
      </c>
      <c r="D945">
        <f t="shared" si="30"/>
        <v>37467</v>
      </c>
    </row>
    <row r="946" spans="1:4" x14ac:dyDescent="0.2">
      <c r="A946">
        <f t="shared" si="31"/>
        <v>2002</v>
      </c>
      <c r="B946" s="1059">
        <v>37468</v>
      </c>
      <c r="C946" s="3">
        <f>'finished water daily demand'!F216</f>
        <v>38.323</v>
      </c>
      <c r="D946">
        <f t="shared" si="30"/>
        <v>37468</v>
      </c>
    </row>
    <row r="947" spans="1:4" x14ac:dyDescent="0.2">
      <c r="A947">
        <f t="shared" si="31"/>
        <v>2002</v>
      </c>
      <c r="B947" s="1059">
        <v>37469</v>
      </c>
      <c r="C947" s="3">
        <f>'finished water daily demand'!F217</f>
        <v>27.942</v>
      </c>
      <c r="D947">
        <f t="shared" si="30"/>
        <v>37469</v>
      </c>
    </row>
    <row r="948" spans="1:4" x14ac:dyDescent="0.2">
      <c r="A948">
        <f t="shared" si="31"/>
        <v>2002</v>
      </c>
      <c r="B948" s="1059">
        <v>37470</v>
      </c>
      <c r="C948" s="3">
        <f>'finished water daily demand'!F218</f>
        <v>28.239000000000001</v>
      </c>
      <c r="D948">
        <f t="shared" si="30"/>
        <v>37470</v>
      </c>
    </row>
    <row r="949" spans="1:4" x14ac:dyDescent="0.2">
      <c r="A949">
        <f t="shared" si="31"/>
        <v>2002</v>
      </c>
      <c r="B949" s="1059">
        <v>37471</v>
      </c>
      <c r="C949" s="3">
        <f>'finished water daily demand'!F219</f>
        <v>31.510999999999999</v>
      </c>
      <c r="D949">
        <f t="shared" si="30"/>
        <v>37471</v>
      </c>
    </row>
    <row r="950" spans="1:4" x14ac:dyDescent="0.2">
      <c r="A950">
        <f t="shared" si="31"/>
        <v>2002</v>
      </c>
      <c r="B950" s="1059">
        <v>37472</v>
      </c>
      <c r="C950" s="3">
        <f>'finished water daily demand'!F220</f>
        <v>25.472999999999999</v>
      </c>
      <c r="D950">
        <f t="shared" si="30"/>
        <v>37472</v>
      </c>
    </row>
    <row r="951" spans="1:4" x14ac:dyDescent="0.2">
      <c r="A951">
        <f t="shared" si="31"/>
        <v>2002</v>
      </c>
      <c r="B951" s="1059">
        <v>37473</v>
      </c>
      <c r="C951" s="3">
        <f>'finished water daily demand'!F221</f>
        <v>28.530999999999999</v>
      </c>
      <c r="D951">
        <f t="shared" si="30"/>
        <v>37473</v>
      </c>
    </row>
    <row r="952" spans="1:4" x14ac:dyDescent="0.2">
      <c r="A952">
        <f t="shared" si="31"/>
        <v>2002</v>
      </c>
      <c r="B952" s="1059">
        <v>37474</v>
      </c>
      <c r="C952" s="3">
        <f>'finished water daily demand'!F222</f>
        <v>27.637999999999998</v>
      </c>
      <c r="D952">
        <f t="shared" si="30"/>
        <v>37474</v>
      </c>
    </row>
    <row r="953" spans="1:4" x14ac:dyDescent="0.2">
      <c r="A953">
        <f t="shared" si="31"/>
        <v>2002</v>
      </c>
      <c r="B953" s="1059">
        <v>37475</v>
      </c>
      <c r="C953" s="3">
        <f>'finished water daily demand'!F223</f>
        <v>34.608999999999995</v>
      </c>
      <c r="D953">
        <f t="shared" si="30"/>
        <v>37475</v>
      </c>
    </row>
    <row r="954" spans="1:4" x14ac:dyDescent="0.2">
      <c r="A954">
        <f t="shared" si="31"/>
        <v>2002</v>
      </c>
      <c r="B954" s="1059">
        <v>37476</v>
      </c>
      <c r="C954" s="3">
        <f>'finished water daily demand'!F224</f>
        <v>27.844000000000001</v>
      </c>
      <c r="D954">
        <f t="shared" si="30"/>
        <v>37476</v>
      </c>
    </row>
    <row r="955" spans="1:4" x14ac:dyDescent="0.2">
      <c r="A955">
        <f t="shared" si="31"/>
        <v>2002</v>
      </c>
      <c r="B955" s="1059">
        <v>37477</v>
      </c>
      <c r="C955" s="3">
        <f>'finished water daily demand'!F225</f>
        <v>25.687999999999999</v>
      </c>
      <c r="D955">
        <f t="shared" si="30"/>
        <v>37477</v>
      </c>
    </row>
    <row r="956" spans="1:4" x14ac:dyDescent="0.2">
      <c r="A956">
        <f t="shared" si="31"/>
        <v>2002</v>
      </c>
      <c r="B956" s="1059">
        <v>37478</v>
      </c>
      <c r="C956" s="3">
        <f>'finished water daily demand'!F226</f>
        <v>33.513999999999996</v>
      </c>
      <c r="D956">
        <f t="shared" si="30"/>
        <v>37478</v>
      </c>
    </row>
    <row r="957" spans="1:4" x14ac:dyDescent="0.2">
      <c r="A957">
        <f t="shared" si="31"/>
        <v>2002</v>
      </c>
      <c r="B957" s="1059">
        <v>37479</v>
      </c>
      <c r="C957" s="3">
        <f>'finished water daily demand'!F227</f>
        <v>25.490000000000002</v>
      </c>
      <c r="D957">
        <f t="shared" si="30"/>
        <v>37479</v>
      </c>
    </row>
    <row r="958" spans="1:4" x14ac:dyDescent="0.2">
      <c r="A958">
        <f t="shared" si="31"/>
        <v>2002</v>
      </c>
      <c r="B958" s="1059">
        <v>37480</v>
      </c>
      <c r="C958" s="3">
        <f>'finished water daily demand'!F228</f>
        <v>27.54</v>
      </c>
      <c r="D958">
        <f t="shared" si="30"/>
        <v>37480</v>
      </c>
    </row>
    <row r="959" spans="1:4" x14ac:dyDescent="0.2">
      <c r="A959">
        <f t="shared" si="31"/>
        <v>2002</v>
      </c>
      <c r="B959" s="1059">
        <v>37481</v>
      </c>
      <c r="C959" s="3">
        <f>'finished water daily demand'!F229</f>
        <v>28.259999999999998</v>
      </c>
      <c r="D959">
        <f t="shared" si="30"/>
        <v>37481</v>
      </c>
    </row>
    <row r="960" spans="1:4" x14ac:dyDescent="0.2">
      <c r="A960">
        <f t="shared" si="31"/>
        <v>2002</v>
      </c>
      <c r="B960" s="1059">
        <v>37482</v>
      </c>
      <c r="C960" s="3">
        <f>'finished water daily demand'!F230</f>
        <v>35.081000000000003</v>
      </c>
      <c r="D960">
        <f t="shared" si="30"/>
        <v>37482</v>
      </c>
    </row>
    <row r="961" spans="1:4" x14ac:dyDescent="0.2">
      <c r="A961">
        <f t="shared" si="31"/>
        <v>2002</v>
      </c>
      <c r="B961" s="1059">
        <v>37483</v>
      </c>
      <c r="C961" s="3">
        <f>'finished water daily demand'!F231</f>
        <v>26.491</v>
      </c>
      <c r="D961">
        <f t="shared" si="30"/>
        <v>37483</v>
      </c>
    </row>
    <row r="962" spans="1:4" x14ac:dyDescent="0.2">
      <c r="A962">
        <f t="shared" si="31"/>
        <v>2002</v>
      </c>
      <c r="B962" s="1059">
        <v>37484</v>
      </c>
      <c r="C962" s="3">
        <f>'finished water daily demand'!F232</f>
        <v>25.987000000000002</v>
      </c>
      <c r="D962">
        <f t="shared" si="30"/>
        <v>37484</v>
      </c>
    </row>
    <row r="963" spans="1:4" x14ac:dyDescent="0.2">
      <c r="A963">
        <f t="shared" si="31"/>
        <v>2002</v>
      </c>
      <c r="B963" s="1059">
        <v>37485</v>
      </c>
      <c r="C963" s="3">
        <f>'finished water daily demand'!F233</f>
        <v>29.864000000000004</v>
      </c>
      <c r="D963">
        <f t="shared" si="30"/>
        <v>37485</v>
      </c>
    </row>
    <row r="964" spans="1:4" x14ac:dyDescent="0.2">
      <c r="A964">
        <f t="shared" si="31"/>
        <v>2002</v>
      </c>
      <c r="B964" s="1059">
        <v>37486</v>
      </c>
      <c r="C964" s="3">
        <f>'finished water daily demand'!F234</f>
        <v>24.361999999999998</v>
      </c>
      <c r="D964">
        <f t="shared" si="30"/>
        <v>37486</v>
      </c>
    </row>
    <row r="965" spans="1:4" x14ac:dyDescent="0.2">
      <c r="A965">
        <f t="shared" si="31"/>
        <v>2002</v>
      </c>
      <c r="B965" s="1059">
        <v>37487</v>
      </c>
      <c r="C965" s="3">
        <f>'finished water daily demand'!F235</f>
        <v>26.245999999999999</v>
      </c>
      <c r="D965">
        <f t="shared" ref="D965:D1028" si="32">VALUE(B965)</f>
        <v>37487</v>
      </c>
    </row>
    <row r="966" spans="1:4" x14ac:dyDescent="0.2">
      <c r="A966">
        <f t="shared" ref="A966:A1029" si="33">YEAR(B966)</f>
        <v>2002</v>
      </c>
      <c r="B966" s="1059">
        <v>37488</v>
      </c>
      <c r="C966" s="3">
        <f>'finished water daily demand'!F236</f>
        <v>27.286999999999999</v>
      </c>
      <c r="D966">
        <f t="shared" si="32"/>
        <v>37488</v>
      </c>
    </row>
    <row r="967" spans="1:4" x14ac:dyDescent="0.2">
      <c r="A967">
        <f t="shared" si="33"/>
        <v>2002</v>
      </c>
      <c r="B967" s="1059">
        <v>37489</v>
      </c>
      <c r="C967" s="3">
        <f>'finished water daily demand'!F237</f>
        <v>36.835000000000001</v>
      </c>
      <c r="D967">
        <f t="shared" si="32"/>
        <v>37489</v>
      </c>
    </row>
    <row r="968" spans="1:4" x14ac:dyDescent="0.2">
      <c r="A968">
        <f t="shared" si="33"/>
        <v>2002</v>
      </c>
      <c r="B968" s="1059">
        <v>37490</v>
      </c>
      <c r="C968" s="3">
        <f>'finished water daily demand'!F238</f>
        <v>28.506899999999998</v>
      </c>
      <c r="D968">
        <f t="shared" si="32"/>
        <v>37490</v>
      </c>
    </row>
    <row r="969" spans="1:4" x14ac:dyDescent="0.2">
      <c r="A969">
        <f t="shared" si="33"/>
        <v>2002</v>
      </c>
      <c r="B969" s="1059">
        <v>37491</v>
      </c>
      <c r="C969" s="3">
        <f>'finished water daily demand'!F239</f>
        <v>27.674999999999997</v>
      </c>
      <c r="D969">
        <f t="shared" si="32"/>
        <v>37491</v>
      </c>
    </row>
    <row r="970" spans="1:4" x14ac:dyDescent="0.2">
      <c r="A970">
        <f t="shared" si="33"/>
        <v>2002</v>
      </c>
      <c r="B970" s="1059">
        <v>37492</v>
      </c>
      <c r="C970" s="3">
        <f>'finished water daily demand'!F240</f>
        <v>32.439</v>
      </c>
      <c r="D970">
        <f t="shared" si="32"/>
        <v>37492</v>
      </c>
    </row>
    <row r="971" spans="1:4" x14ac:dyDescent="0.2">
      <c r="A971">
        <f t="shared" si="33"/>
        <v>2002</v>
      </c>
      <c r="B971" s="1059">
        <v>37493</v>
      </c>
      <c r="C971" s="3">
        <f>'finished water daily demand'!F241</f>
        <v>23.66</v>
      </c>
      <c r="D971">
        <f t="shared" si="32"/>
        <v>37493</v>
      </c>
    </row>
    <row r="972" spans="1:4" x14ac:dyDescent="0.2">
      <c r="A972">
        <f t="shared" si="33"/>
        <v>2002</v>
      </c>
      <c r="B972" s="1059">
        <v>37494</v>
      </c>
      <c r="C972" s="3">
        <f>'finished water daily demand'!F242</f>
        <v>25.916</v>
      </c>
      <c r="D972">
        <f t="shared" si="32"/>
        <v>37494</v>
      </c>
    </row>
    <row r="973" spans="1:4" x14ac:dyDescent="0.2">
      <c r="A973">
        <f t="shared" si="33"/>
        <v>2002</v>
      </c>
      <c r="B973" s="1059">
        <v>37495</v>
      </c>
      <c r="C973" s="3">
        <f>'finished water daily demand'!F243</f>
        <v>23.829000000000001</v>
      </c>
      <c r="D973">
        <f t="shared" si="32"/>
        <v>37495</v>
      </c>
    </row>
    <row r="974" spans="1:4" x14ac:dyDescent="0.2">
      <c r="A974">
        <f t="shared" si="33"/>
        <v>2002</v>
      </c>
      <c r="B974" s="1059">
        <v>37496</v>
      </c>
      <c r="C974" s="3">
        <f>'finished water daily demand'!F244</f>
        <v>26.46</v>
      </c>
      <c r="D974">
        <f t="shared" si="32"/>
        <v>37496</v>
      </c>
    </row>
    <row r="975" spans="1:4" x14ac:dyDescent="0.2">
      <c r="A975">
        <f t="shared" si="33"/>
        <v>2002</v>
      </c>
      <c r="B975" s="1059">
        <v>37497</v>
      </c>
      <c r="C975" s="3">
        <f>'finished water daily demand'!F245</f>
        <v>24.352999999999998</v>
      </c>
      <c r="D975">
        <f t="shared" si="32"/>
        <v>37497</v>
      </c>
    </row>
    <row r="976" spans="1:4" x14ac:dyDescent="0.2">
      <c r="A976">
        <f t="shared" si="33"/>
        <v>2002</v>
      </c>
      <c r="B976" s="1059">
        <v>37498</v>
      </c>
      <c r="C976" s="3">
        <f>'finished water daily demand'!F246</f>
        <v>24.121000000000002</v>
      </c>
      <c r="D976">
        <f t="shared" si="32"/>
        <v>37498</v>
      </c>
    </row>
    <row r="977" spans="1:4" x14ac:dyDescent="0.2">
      <c r="A977">
        <f t="shared" si="33"/>
        <v>2002</v>
      </c>
      <c r="B977" s="1059">
        <v>37499</v>
      </c>
      <c r="C977" s="3">
        <f>'finished water daily demand'!F247</f>
        <v>24.121000000000002</v>
      </c>
      <c r="D977">
        <f t="shared" si="32"/>
        <v>37499</v>
      </c>
    </row>
    <row r="978" spans="1:4" x14ac:dyDescent="0.2">
      <c r="A978">
        <f t="shared" si="33"/>
        <v>2002</v>
      </c>
      <c r="B978" s="1059">
        <v>37500</v>
      </c>
      <c r="C978" s="3">
        <f>'finished water daily demand'!F248</f>
        <v>20.62</v>
      </c>
      <c r="D978">
        <f t="shared" si="32"/>
        <v>37500</v>
      </c>
    </row>
    <row r="979" spans="1:4" x14ac:dyDescent="0.2">
      <c r="A979">
        <f t="shared" si="33"/>
        <v>2002</v>
      </c>
      <c r="B979" s="1059">
        <v>37501</v>
      </c>
      <c r="C979" s="3">
        <f>'finished water daily demand'!F249</f>
        <v>22.356999999999999</v>
      </c>
      <c r="D979">
        <f t="shared" si="32"/>
        <v>37501</v>
      </c>
    </row>
    <row r="980" spans="1:4" x14ac:dyDescent="0.2">
      <c r="A980">
        <f t="shared" si="33"/>
        <v>2002</v>
      </c>
      <c r="B980" s="1059">
        <v>37502</v>
      </c>
      <c r="C980" s="3">
        <f>'finished water daily demand'!F250</f>
        <v>24.152000000000001</v>
      </c>
      <c r="D980">
        <f t="shared" si="32"/>
        <v>37502</v>
      </c>
    </row>
    <row r="981" spans="1:4" x14ac:dyDescent="0.2">
      <c r="A981">
        <f t="shared" si="33"/>
        <v>2002</v>
      </c>
      <c r="B981" s="1059">
        <v>37503</v>
      </c>
      <c r="C981" s="3">
        <f>'finished water daily demand'!F251</f>
        <v>28.233000000000001</v>
      </c>
      <c r="D981">
        <f t="shared" si="32"/>
        <v>37503</v>
      </c>
    </row>
    <row r="982" spans="1:4" x14ac:dyDescent="0.2">
      <c r="A982">
        <f t="shared" si="33"/>
        <v>2002</v>
      </c>
      <c r="B982" s="1059">
        <v>37504</v>
      </c>
      <c r="C982" s="3">
        <f>'finished water daily demand'!F252</f>
        <v>28.754999999999999</v>
      </c>
      <c r="D982">
        <f t="shared" si="32"/>
        <v>37504</v>
      </c>
    </row>
    <row r="983" spans="1:4" x14ac:dyDescent="0.2">
      <c r="A983">
        <f t="shared" si="33"/>
        <v>2002</v>
      </c>
      <c r="B983" s="1059">
        <v>37505</v>
      </c>
      <c r="C983" s="3">
        <f>'finished water daily demand'!F253</f>
        <v>24.564999999999998</v>
      </c>
      <c r="D983">
        <f t="shared" si="32"/>
        <v>37505</v>
      </c>
    </row>
    <row r="984" spans="1:4" x14ac:dyDescent="0.2">
      <c r="A984">
        <f t="shared" si="33"/>
        <v>2002</v>
      </c>
      <c r="B984" s="1059">
        <v>37506</v>
      </c>
      <c r="C984" s="3">
        <f>'finished water daily demand'!F254</f>
        <v>28.451000000000001</v>
      </c>
      <c r="D984">
        <f t="shared" si="32"/>
        <v>37506</v>
      </c>
    </row>
    <row r="985" spans="1:4" x14ac:dyDescent="0.2">
      <c r="A985">
        <f t="shared" si="33"/>
        <v>2002</v>
      </c>
      <c r="B985" s="1059">
        <v>37507</v>
      </c>
      <c r="C985" s="3">
        <f>'finished water daily demand'!F255</f>
        <v>23.076000000000001</v>
      </c>
      <c r="D985">
        <f t="shared" si="32"/>
        <v>37507</v>
      </c>
    </row>
    <row r="986" spans="1:4" x14ac:dyDescent="0.2">
      <c r="A986">
        <f t="shared" si="33"/>
        <v>2002</v>
      </c>
      <c r="B986" s="1059">
        <v>37508</v>
      </c>
      <c r="C986" s="3">
        <f>'finished water daily demand'!F256</f>
        <v>26.815999999999999</v>
      </c>
      <c r="D986">
        <f t="shared" si="32"/>
        <v>37508</v>
      </c>
    </row>
    <row r="987" spans="1:4" x14ac:dyDescent="0.2">
      <c r="A987">
        <f t="shared" si="33"/>
        <v>2002</v>
      </c>
      <c r="B987" s="1059">
        <v>37509</v>
      </c>
      <c r="C987" s="3">
        <f>'finished water daily demand'!F257</f>
        <v>25.854999999999997</v>
      </c>
      <c r="D987">
        <f t="shared" si="32"/>
        <v>37509</v>
      </c>
    </row>
    <row r="988" spans="1:4" x14ac:dyDescent="0.2">
      <c r="A988">
        <f t="shared" si="33"/>
        <v>2002</v>
      </c>
      <c r="B988" s="1059">
        <v>37510</v>
      </c>
      <c r="C988" s="3">
        <f>'finished water daily demand'!F258</f>
        <v>30.276000000000003</v>
      </c>
      <c r="D988">
        <f t="shared" si="32"/>
        <v>37510</v>
      </c>
    </row>
    <row r="989" spans="1:4" x14ac:dyDescent="0.2">
      <c r="A989">
        <f t="shared" si="33"/>
        <v>2002</v>
      </c>
      <c r="B989" s="1059">
        <v>37511</v>
      </c>
      <c r="C989" s="3">
        <f>'finished water daily demand'!F259</f>
        <v>25.941000000000003</v>
      </c>
      <c r="D989">
        <f t="shared" si="32"/>
        <v>37511</v>
      </c>
    </row>
    <row r="990" spans="1:4" x14ac:dyDescent="0.2">
      <c r="A990">
        <f t="shared" si="33"/>
        <v>2002</v>
      </c>
      <c r="B990" s="1059">
        <v>37512</v>
      </c>
      <c r="C990" s="3">
        <f>'finished water daily demand'!F260</f>
        <v>28.131000000000004</v>
      </c>
      <c r="D990">
        <f t="shared" si="32"/>
        <v>37512</v>
      </c>
    </row>
    <row r="991" spans="1:4" x14ac:dyDescent="0.2">
      <c r="A991">
        <f t="shared" si="33"/>
        <v>2002</v>
      </c>
      <c r="B991" s="1059">
        <v>37513</v>
      </c>
      <c r="C991" s="3">
        <f>'finished water daily demand'!F261</f>
        <v>27.843</v>
      </c>
      <c r="D991">
        <f t="shared" si="32"/>
        <v>37513</v>
      </c>
    </row>
    <row r="992" spans="1:4" x14ac:dyDescent="0.2">
      <c r="A992">
        <f t="shared" si="33"/>
        <v>2002</v>
      </c>
      <c r="B992" s="1059">
        <v>37514</v>
      </c>
      <c r="C992" s="3">
        <f>'finished water daily demand'!F262</f>
        <v>25.564</v>
      </c>
      <c r="D992">
        <f t="shared" si="32"/>
        <v>37514</v>
      </c>
    </row>
    <row r="993" spans="1:4" x14ac:dyDescent="0.2">
      <c r="A993">
        <f t="shared" si="33"/>
        <v>2002</v>
      </c>
      <c r="B993" s="1059">
        <v>37515</v>
      </c>
      <c r="C993" s="3">
        <f>'finished water daily demand'!F263</f>
        <v>26.791</v>
      </c>
      <c r="D993">
        <f t="shared" si="32"/>
        <v>37515</v>
      </c>
    </row>
    <row r="994" spans="1:4" x14ac:dyDescent="0.2">
      <c r="A994">
        <f t="shared" si="33"/>
        <v>2002</v>
      </c>
      <c r="B994" s="1059">
        <v>37516</v>
      </c>
      <c r="C994" s="3">
        <f>'finished water daily demand'!F264</f>
        <v>26.439999999999998</v>
      </c>
      <c r="D994">
        <f t="shared" si="32"/>
        <v>37516</v>
      </c>
    </row>
    <row r="995" spans="1:4" x14ac:dyDescent="0.2">
      <c r="A995">
        <f t="shared" si="33"/>
        <v>2002</v>
      </c>
      <c r="B995" s="1059">
        <v>37517</v>
      </c>
      <c r="C995" s="3">
        <f>'finished water daily demand'!F265</f>
        <v>28.500999999999998</v>
      </c>
      <c r="D995">
        <f t="shared" si="32"/>
        <v>37517</v>
      </c>
    </row>
    <row r="996" spans="1:4" x14ac:dyDescent="0.2">
      <c r="A996">
        <f t="shared" si="33"/>
        <v>2002</v>
      </c>
      <c r="B996" s="1059">
        <v>37518</v>
      </c>
      <c r="C996" s="3">
        <f>'finished water daily demand'!F266</f>
        <v>26.151</v>
      </c>
      <c r="D996">
        <f t="shared" si="32"/>
        <v>37518</v>
      </c>
    </row>
    <row r="997" spans="1:4" x14ac:dyDescent="0.2">
      <c r="A997">
        <f t="shared" si="33"/>
        <v>2002</v>
      </c>
      <c r="B997" s="1059">
        <v>37519</v>
      </c>
      <c r="C997" s="3">
        <f>'finished water daily demand'!F267</f>
        <v>25.121000000000002</v>
      </c>
      <c r="D997">
        <f t="shared" si="32"/>
        <v>37519</v>
      </c>
    </row>
    <row r="998" spans="1:4" x14ac:dyDescent="0.2">
      <c r="A998">
        <f t="shared" si="33"/>
        <v>2002</v>
      </c>
      <c r="B998" s="1059">
        <v>37520</v>
      </c>
      <c r="C998" s="3">
        <f>'finished water daily demand'!F268</f>
        <v>28.064999999999998</v>
      </c>
      <c r="D998">
        <f t="shared" si="32"/>
        <v>37520</v>
      </c>
    </row>
    <row r="999" spans="1:4" x14ac:dyDescent="0.2">
      <c r="A999">
        <f t="shared" si="33"/>
        <v>2002</v>
      </c>
      <c r="B999" s="1059">
        <v>37521</v>
      </c>
      <c r="C999" s="3">
        <f>'finished water daily demand'!F269</f>
        <v>25.52</v>
      </c>
      <c r="D999">
        <f t="shared" si="32"/>
        <v>37521</v>
      </c>
    </row>
    <row r="1000" spans="1:4" x14ac:dyDescent="0.2">
      <c r="A1000">
        <f t="shared" si="33"/>
        <v>2002</v>
      </c>
      <c r="B1000" s="1059">
        <v>37522</v>
      </c>
      <c r="C1000" s="3">
        <f>'finished water daily demand'!F270</f>
        <v>25.427</v>
      </c>
      <c r="D1000">
        <f t="shared" si="32"/>
        <v>37522</v>
      </c>
    </row>
    <row r="1001" spans="1:4" x14ac:dyDescent="0.2">
      <c r="A1001">
        <f t="shared" si="33"/>
        <v>2002</v>
      </c>
      <c r="B1001" s="1059">
        <v>37523</v>
      </c>
      <c r="C1001" s="3">
        <f>'finished water daily demand'!F271</f>
        <v>25.475000000000001</v>
      </c>
      <c r="D1001">
        <f t="shared" si="32"/>
        <v>37523</v>
      </c>
    </row>
    <row r="1002" spans="1:4" x14ac:dyDescent="0.2">
      <c r="A1002">
        <f t="shared" si="33"/>
        <v>2002</v>
      </c>
      <c r="B1002" s="1059">
        <v>37524</v>
      </c>
      <c r="C1002" s="3">
        <f>'finished water daily demand'!F272</f>
        <v>26.785</v>
      </c>
      <c r="D1002">
        <f t="shared" si="32"/>
        <v>37524</v>
      </c>
    </row>
    <row r="1003" spans="1:4" x14ac:dyDescent="0.2">
      <c r="A1003">
        <f t="shared" si="33"/>
        <v>2002</v>
      </c>
      <c r="B1003" s="1059">
        <v>37525</v>
      </c>
      <c r="C1003" s="3">
        <f>'finished water daily demand'!F273</f>
        <v>24.408000000000001</v>
      </c>
      <c r="D1003">
        <f t="shared" si="32"/>
        <v>37525</v>
      </c>
    </row>
    <row r="1004" spans="1:4" x14ac:dyDescent="0.2">
      <c r="A1004">
        <f t="shared" si="33"/>
        <v>2002</v>
      </c>
      <c r="B1004" s="1059">
        <v>37526</v>
      </c>
      <c r="C1004" s="3">
        <f>'finished water daily demand'!F274</f>
        <v>26.257999999999999</v>
      </c>
      <c r="D1004">
        <f t="shared" si="32"/>
        <v>37526</v>
      </c>
    </row>
    <row r="1005" spans="1:4" x14ac:dyDescent="0.2">
      <c r="A1005">
        <f t="shared" si="33"/>
        <v>2002</v>
      </c>
      <c r="B1005" s="1059">
        <v>37527</v>
      </c>
      <c r="C1005" s="3">
        <f>'finished water daily demand'!F275</f>
        <v>26.977</v>
      </c>
      <c r="D1005">
        <f t="shared" si="32"/>
        <v>37527</v>
      </c>
    </row>
    <row r="1006" spans="1:4" x14ac:dyDescent="0.2">
      <c r="A1006">
        <f t="shared" si="33"/>
        <v>2002</v>
      </c>
      <c r="B1006" s="1059">
        <v>37528</v>
      </c>
      <c r="C1006" s="3">
        <f>'finished water daily demand'!F276</f>
        <v>24.736000000000001</v>
      </c>
      <c r="D1006">
        <f t="shared" si="32"/>
        <v>37528</v>
      </c>
    </row>
    <row r="1007" spans="1:4" x14ac:dyDescent="0.2">
      <c r="A1007">
        <f t="shared" si="33"/>
        <v>2002</v>
      </c>
      <c r="B1007" s="1059">
        <v>37529</v>
      </c>
      <c r="C1007" s="3">
        <f>'finished water daily demand'!F277</f>
        <v>25.869999999999997</v>
      </c>
      <c r="D1007">
        <f t="shared" si="32"/>
        <v>37529</v>
      </c>
    </row>
    <row r="1008" spans="1:4" x14ac:dyDescent="0.2">
      <c r="A1008">
        <f t="shared" si="33"/>
        <v>2002</v>
      </c>
      <c r="B1008" s="1059">
        <v>37530</v>
      </c>
      <c r="C1008" s="3">
        <f>'finished water daily demand'!F278</f>
        <v>24.974</v>
      </c>
      <c r="D1008">
        <f t="shared" si="32"/>
        <v>37530</v>
      </c>
    </row>
    <row r="1009" spans="1:4" x14ac:dyDescent="0.2">
      <c r="A1009">
        <f t="shared" si="33"/>
        <v>2002</v>
      </c>
      <c r="B1009" s="1059">
        <v>37531</v>
      </c>
      <c r="C1009" s="3">
        <f>'finished water daily demand'!F279</f>
        <v>33.088999999999999</v>
      </c>
      <c r="D1009">
        <f t="shared" si="32"/>
        <v>37531</v>
      </c>
    </row>
    <row r="1010" spans="1:4" x14ac:dyDescent="0.2">
      <c r="A1010">
        <f t="shared" si="33"/>
        <v>2002</v>
      </c>
      <c r="B1010" s="1059">
        <v>37532</v>
      </c>
      <c r="C1010" s="3">
        <f>'finished water daily demand'!F280</f>
        <v>26.637</v>
      </c>
      <c r="D1010">
        <f t="shared" si="32"/>
        <v>37532</v>
      </c>
    </row>
    <row r="1011" spans="1:4" x14ac:dyDescent="0.2">
      <c r="A1011">
        <f t="shared" si="33"/>
        <v>2002</v>
      </c>
      <c r="B1011" s="1059">
        <v>37533</v>
      </c>
      <c r="C1011" s="3">
        <f>'finished water daily demand'!F281</f>
        <v>26.849</v>
      </c>
      <c r="D1011">
        <f t="shared" si="32"/>
        <v>37533</v>
      </c>
    </row>
    <row r="1012" spans="1:4" x14ac:dyDescent="0.2">
      <c r="A1012">
        <f t="shared" si="33"/>
        <v>2002</v>
      </c>
      <c r="B1012" s="1059">
        <v>37534</v>
      </c>
      <c r="C1012" s="3">
        <f>'finished water daily demand'!F282</f>
        <v>31.638000000000002</v>
      </c>
      <c r="D1012">
        <f t="shared" si="32"/>
        <v>37534</v>
      </c>
    </row>
    <row r="1013" spans="1:4" x14ac:dyDescent="0.2">
      <c r="A1013">
        <f t="shared" si="33"/>
        <v>2002</v>
      </c>
      <c r="B1013" s="1059">
        <v>37535</v>
      </c>
      <c r="C1013" s="3">
        <f>'finished water daily demand'!F283</f>
        <v>25.505000000000003</v>
      </c>
      <c r="D1013">
        <f t="shared" si="32"/>
        <v>37535</v>
      </c>
    </row>
    <row r="1014" spans="1:4" x14ac:dyDescent="0.2">
      <c r="A1014">
        <f t="shared" si="33"/>
        <v>2002</v>
      </c>
      <c r="B1014" s="1059">
        <v>37536</v>
      </c>
      <c r="C1014" s="3">
        <f>'finished water daily demand'!F284</f>
        <v>25.246000000000002</v>
      </c>
      <c r="D1014">
        <f t="shared" si="32"/>
        <v>37536</v>
      </c>
    </row>
    <row r="1015" spans="1:4" x14ac:dyDescent="0.2">
      <c r="A1015">
        <f t="shared" si="33"/>
        <v>2002</v>
      </c>
      <c r="B1015" s="1059">
        <v>37537</v>
      </c>
      <c r="C1015" s="3">
        <f>'finished water daily demand'!F285</f>
        <v>24.337</v>
      </c>
      <c r="D1015">
        <f t="shared" si="32"/>
        <v>37537</v>
      </c>
    </row>
    <row r="1016" spans="1:4" x14ac:dyDescent="0.2">
      <c r="A1016">
        <f t="shared" si="33"/>
        <v>2002</v>
      </c>
      <c r="B1016" s="1059">
        <v>37538</v>
      </c>
      <c r="C1016" s="3">
        <f>'finished water daily demand'!F286</f>
        <v>29.9</v>
      </c>
      <c r="D1016">
        <f t="shared" si="32"/>
        <v>37538</v>
      </c>
    </row>
    <row r="1017" spans="1:4" x14ac:dyDescent="0.2">
      <c r="A1017">
        <f t="shared" si="33"/>
        <v>2002</v>
      </c>
      <c r="B1017" s="1059">
        <v>37539</v>
      </c>
      <c r="C1017" s="3">
        <f>'finished water daily demand'!F287</f>
        <v>28.423999999999999</v>
      </c>
      <c r="D1017">
        <f t="shared" si="32"/>
        <v>37539</v>
      </c>
    </row>
    <row r="1018" spans="1:4" x14ac:dyDescent="0.2">
      <c r="A1018">
        <f t="shared" si="33"/>
        <v>2002</v>
      </c>
      <c r="B1018" s="1059">
        <v>37540</v>
      </c>
      <c r="C1018" s="3">
        <f>'finished water daily demand'!F288</f>
        <v>24.244</v>
      </c>
      <c r="D1018">
        <f t="shared" si="32"/>
        <v>37540</v>
      </c>
    </row>
    <row r="1019" spans="1:4" x14ac:dyDescent="0.2">
      <c r="A1019">
        <f t="shared" si="33"/>
        <v>2002</v>
      </c>
      <c r="B1019" s="1059">
        <v>37541</v>
      </c>
      <c r="C1019" s="3">
        <f>'finished water daily demand'!F289</f>
        <v>26.246000000000002</v>
      </c>
      <c r="D1019">
        <f t="shared" si="32"/>
        <v>37541</v>
      </c>
    </row>
    <row r="1020" spans="1:4" x14ac:dyDescent="0.2">
      <c r="A1020">
        <f t="shared" si="33"/>
        <v>2002</v>
      </c>
      <c r="B1020" s="1059">
        <v>37542</v>
      </c>
      <c r="C1020" s="3">
        <f>'finished water daily demand'!F290</f>
        <v>23.844000000000001</v>
      </c>
      <c r="D1020">
        <f t="shared" si="32"/>
        <v>37542</v>
      </c>
    </row>
    <row r="1021" spans="1:4" x14ac:dyDescent="0.2">
      <c r="A1021">
        <f t="shared" si="33"/>
        <v>2002</v>
      </c>
      <c r="B1021" s="1059">
        <v>37543</v>
      </c>
      <c r="C1021" s="3">
        <f>'finished water daily demand'!F291</f>
        <v>21.963999999999999</v>
      </c>
      <c r="D1021">
        <f t="shared" si="32"/>
        <v>37543</v>
      </c>
    </row>
    <row r="1022" spans="1:4" x14ac:dyDescent="0.2">
      <c r="A1022">
        <f t="shared" si="33"/>
        <v>2002</v>
      </c>
      <c r="B1022" s="1059">
        <v>37544</v>
      </c>
      <c r="C1022" s="3">
        <f>'finished water daily demand'!F292</f>
        <v>23.018999999999998</v>
      </c>
      <c r="D1022">
        <f t="shared" si="32"/>
        <v>37544</v>
      </c>
    </row>
    <row r="1023" spans="1:4" x14ac:dyDescent="0.2">
      <c r="A1023">
        <f t="shared" si="33"/>
        <v>2002</v>
      </c>
      <c r="B1023" s="1059">
        <v>37545</v>
      </c>
      <c r="C1023" s="3">
        <f>'finished water daily demand'!F293</f>
        <v>25.63</v>
      </c>
      <c r="D1023">
        <f t="shared" si="32"/>
        <v>37545</v>
      </c>
    </row>
    <row r="1024" spans="1:4" x14ac:dyDescent="0.2">
      <c r="A1024">
        <f t="shared" si="33"/>
        <v>2002</v>
      </c>
      <c r="B1024" s="1059">
        <v>37546</v>
      </c>
      <c r="C1024" s="3">
        <f>'finished water daily demand'!F294</f>
        <v>24.76</v>
      </c>
      <c r="D1024">
        <f t="shared" si="32"/>
        <v>37546</v>
      </c>
    </row>
    <row r="1025" spans="1:4" x14ac:dyDescent="0.2">
      <c r="A1025">
        <f t="shared" si="33"/>
        <v>2002</v>
      </c>
      <c r="B1025" s="1059">
        <v>37547</v>
      </c>
      <c r="C1025" s="3">
        <f>'finished water daily demand'!F295</f>
        <v>24.556000000000001</v>
      </c>
      <c r="D1025">
        <f t="shared" si="32"/>
        <v>37547</v>
      </c>
    </row>
    <row r="1026" spans="1:4" x14ac:dyDescent="0.2">
      <c r="A1026">
        <f t="shared" si="33"/>
        <v>2002</v>
      </c>
      <c r="B1026" s="1059">
        <v>37548</v>
      </c>
      <c r="C1026" s="3">
        <f>'finished water daily demand'!F296</f>
        <v>24.198</v>
      </c>
      <c r="D1026">
        <f t="shared" si="32"/>
        <v>37548</v>
      </c>
    </row>
    <row r="1027" spans="1:4" x14ac:dyDescent="0.2">
      <c r="A1027">
        <f t="shared" si="33"/>
        <v>2002</v>
      </c>
      <c r="B1027" s="1059">
        <v>37549</v>
      </c>
      <c r="C1027" s="3">
        <f>'finished water daily demand'!F297</f>
        <v>24.402999999999999</v>
      </c>
      <c r="D1027">
        <f t="shared" si="32"/>
        <v>37549</v>
      </c>
    </row>
    <row r="1028" spans="1:4" x14ac:dyDescent="0.2">
      <c r="A1028">
        <f t="shared" si="33"/>
        <v>2002</v>
      </c>
      <c r="B1028" s="1059">
        <v>37550</v>
      </c>
      <c r="C1028" s="3">
        <f>'finished water daily demand'!F298</f>
        <v>23.445999999999998</v>
      </c>
      <c r="D1028">
        <f t="shared" si="32"/>
        <v>37550</v>
      </c>
    </row>
    <row r="1029" spans="1:4" x14ac:dyDescent="0.2">
      <c r="A1029">
        <f t="shared" si="33"/>
        <v>2002</v>
      </c>
      <c r="B1029" s="1059">
        <v>37551</v>
      </c>
      <c r="C1029" s="3">
        <f>'finished water daily demand'!F299</f>
        <v>24.591999999999999</v>
      </c>
      <c r="D1029">
        <f t="shared" ref="D1029:D1092" si="34">VALUE(B1029)</f>
        <v>37551</v>
      </c>
    </row>
    <row r="1030" spans="1:4" x14ac:dyDescent="0.2">
      <c r="A1030">
        <f t="shared" ref="A1030:A1093" si="35">YEAR(B1030)</f>
        <v>2002</v>
      </c>
      <c r="B1030" s="1059">
        <v>37552</v>
      </c>
      <c r="C1030" s="3">
        <f>'finished water daily demand'!F300</f>
        <v>25.872999999999998</v>
      </c>
      <c r="D1030">
        <f t="shared" si="34"/>
        <v>37552</v>
      </c>
    </row>
    <row r="1031" spans="1:4" x14ac:dyDescent="0.2">
      <c r="A1031">
        <f t="shared" si="35"/>
        <v>2002</v>
      </c>
      <c r="B1031" s="1059">
        <v>37553</v>
      </c>
      <c r="C1031" s="3">
        <f>'finished water daily demand'!F301</f>
        <v>24.372</v>
      </c>
      <c r="D1031">
        <f t="shared" si="34"/>
        <v>37553</v>
      </c>
    </row>
    <row r="1032" spans="1:4" x14ac:dyDescent="0.2">
      <c r="A1032">
        <f t="shared" si="35"/>
        <v>2002</v>
      </c>
      <c r="B1032" s="1059">
        <v>37554</v>
      </c>
      <c r="C1032" s="3">
        <f>'finished water daily demand'!F302</f>
        <v>24.676000000000002</v>
      </c>
      <c r="D1032">
        <f t="shared" si="34"/>
        <v>37554</v>
      </c>
    </row>
    <row r="1033" spans="1:4" x14ac:dyDescent="0.2">
      <c r="A1033">
        <f t="shared" si="35"/>
        <v>2002</v>
      </c>
      <c r="B1033" s="1059">
        <v>37555</v>
      </c>
      <c r="C1033" s="3">
        <f>'finished water daily demand'!F303</f>
        <v>23.564999999999998</v>
      </c>
      <c r="D1033">
        <f t="shared" si="34"/>
        <v>37555</v>
      </c>
    </row>
    <row r="1034" spans="1:4" x14ac:dyDescent="0.2">
      <c r="A1034">
        <f t="shared" si="35"/>
        <v>2002</v>
      </c>
      <c r="B1034" s="1059">
        <v>37556</v>
      </c>
      <c r="C1034" s="3">
        <f>'finished water daily demand'!F304</f>
        <v>26.686</v>
      </c>
      <c r="D1034">
        <f t="shared" si="34"/>
        <v>37556</v>
      </c>
    </row>
    <row r="1035" spans="1:4" x14ac:dyDescent="0.2">
      <c r="A1035">
        <f t="shared" si="35"/>
        <v>2002</v>
      </c>
      <c r="B1035" s="1059">
        <v>37557</v>
      </c>
      <c r="C1035" s="3">
        <f>'finished water daily demand'!F305</f>
        <v>23.869</v>
      </c>
      <c r="D1035">
        <f t="shared" si="34"/>
        <v>37557</v>
      </c>
    </row>
    <row r="1036" spans="1:4" x14ac:dyDescent="0.2">
      <c r="A1036">
        <f t="shared" si="35"/>
        <v>2002</v>
      </c>
      <c r="B1036" s="1059">
        <v>37558</v>
      </c>
      <c r="C1036" s="3">
        <f>'finished water daily demand'!F306</f>
        <v>23.791</v>
      </c>
      <c r="D1036">
        <f t="shared" si="34"/>
        <v>37558</v>
      </c>
    </row>
    <row r="1037" spans="1:4" x14ac:dyDescent="0.2">
      <c r="A1037">
        <f t="shared" si="35"/>
        <v>2002</v>
      </c>
      <c r="B1037" s="1059">
        <v>37559</v>
      </c>
      <c r="C1037" s="3">
        <f>'finished water daily demand'!F307</f>
        <v>23.666</v>
      </c>
      <c r="D1037">
        <f t="shared" si="34"/>
        <v>37559</v>
      </c>
    </row>
    <row r="1038" spans="1:4" x14ac:dyDescent="0.2">
      <c r="A1038">
        <f t="shared" si="35"/>
        <v>2002</v>
      </c>
      <c r="B1038" s="1059">
        <v>37560</v>
      </c>
      <c r="C1038" s="3">
        <f>'finished water daily demand'!F308</f>
        <v>24.727999999999998</v>
      </c>
      <c r="D1038">
        <f t="shared" si="34"/>
        <v>37560</v>
      </c>
    </row>
    <row r="1039" spans="1:4" x14ac:dyDescent="0.2">
      <c r="A1039">
        <f t="shared" si="35"/>
        <v>2002</v>
      </c>
      <c r="B1039" s="1059">
        <v>37561</v>
      </c>
      <c r="C1039" s="3">
        <f>'finished water daily demand'!F309</f>
        <v>22.86</v>
      </c>
      <c r="D1039">
        <f t="shared" si="34"/>
        <v>37561</v>
      </c>
    </row>
    <row r="1040" spans="1:4" x14ac:dyDescent="0.2">
      <c r="A1040">
        <f t="shared" si="35"/>
        <v>2002</v>
      </c>
      <c r="B1040" s="1059">
        <v>37562</v>
      </c>
      <c r="C1040" s="3">
        <f>'finished water daily demand'!F310</f>
        <v>22.494</v>
      </c>
      <c r="D1040">
        <f t="shared" si="34"/>
        <v>37562</v>
      </c>
    </row>
    <row r="1041" spans="1:4" x14ac:dyDescent="0.2">
      <c r="A1041">
        <f t="shared" si="35"/>
        <v>2002</v>
      </c>
      <c r="B1041" s="1059">
        <v>37563</v>
      </c>
      <c r="C1041" s="3">
        <f>'finished water daily demand'!F311</f>
        <v>22.503</v>
      </c>
      <c r="D1041">
        <f t="shared" si="34"/>
        <v>37563</v>
      </c>
    </row>
    <row r="1042" spans="1:4" x14ac:dyDescent="0.2">
      <c r="A1042">
        <f t="shared" si="35"/>
        <v>2002</v>
      </c>
      <c r="B1042" s="1059">
        <v>37564</v>
      </c>
      <c r="C1042" s="3">
        <f>'finished water daily demand'!F312</f>
        <v>24.009</v>
      </c>
      <c r="D1042">
        <f t="shared" si="34"/>
        <v>37564</v>
      </c>
    </row>
    <row r="1043" spans="1:4" x14ac:dyDescent="0.2">
      <c r="A1043">
        <f t="shared" si="35"/>
        <v>2002</v>
      </c>
      <c r="B1043" s="1059">
        <v>37565</v>
      </c>
      <c r="C1043" s="3">
        <f>'finished water daily demand'!F313</f>
        <v>23.804000000000002</v>
      </c>
      <c r="D1043">
        <f t="shared" si="34"/>
        <v>37565</v>
      </c>
    </row>
    <row r="1044" spans="1:4" x14ac:dyDescent="0.2">
      <c r="A1044">
        <f t="shared" si="35"/>
        <v>2002</v>
      </c>
      <c r="B1044" s="1059">
        <v>37566</v>
      </c>
      <c r="C1044" s="3">
        <f>'finished water daily demand'!F314</f>
        <v>23.459</v>
      </c>
      <c r="D1044">
        <f t="shared" si="34"/>
        <v>37566</v>
      </c>
    </row>
    <row r="1045" spans="1:4" x14ac:dyDescent="0.2">
      <c r="A1045">
        <f t="shared" si="35"/>
        <v>2002</v>
      </c>
      <c r="B1045" s="1059">
        <v>37567</v>
      </c>
      <c r="C1045" s="3">
        <f>'finished water daily demand'!F315</f>
        <v>24.594999999999999</v>
      </c>
      <c r="D1045">
        <f t="shared" si="34"/>
        <v>37567</v>
      </c>
    </row>
    <row r="1046" spans="1:4" x14ac:dyDescent="0.2">
      <c r="A1046">
        <f t="shared" si="35"/>
        <v>2002</v>
      </c>
      <c r="B1046" s="1059">
        <v>37568</v>
      </c>
      <c r="C1046" s="3">
        <f>'finished water daily demand'!F316</f>
        <v>23.585999999999999</v>
      </c>
      <c r="D1046">
        <f t="shared" si="34"/>
        <v>37568</v>
      </c>
    </row>
    <row r="1047" spans="1:4" x14ac:dyDescent="0.2">
      <c r="A1047">
        <f t="shared" si="35"/>
        <v>2002</v>
      </c>
      <c r="B1047" s="1059">
        <v>37569</v>
      </c>
      <c r="C1047" s="3">
        <f>'finished water daily demand'!F317</f>
        <v>23.895000000000003</v>
      </c>
      <c r="D1047">
        <f t="shared" si="34"/>
        <v>37569</v>
      </c>
    </row>
    <row r="1048" spans="1:4" x14ac:dyDescent="0.2">
      <c r="A1048">
        <f t="shared" si="35"/>
        <v>2002</v>
      </c>
      <c r="B1048" s="1059">
        <v>37570</v>
      </c>
      <c r="C1048" s="3">
        <f>'finished water daily demand'!F318</f>
        <v>22.861000000000001</v>
      </c>
      <c r="D1048">
        <f t="shared" si="34"/>
        <v>37570</v>
      </c>
    </row>
    <row r="1049" spans="1:4" x14ac:dyDescent="0.2">
      <c r="A1049">
        <f t="shared" si="35"/>
        <v>2002</v>
      </c>
      <c r="B1049" s="1059">
        <v>37571</v>
      </c>
      <c r="C1049" s="3">
        <f>'finished water daily demand'!F319</f>
        <v>25.028999999999996</v>
      </c>
      <c r="D1049">
        <f t="shared" si="34"/>
        <v>37571</v>
      </c>
    </row>
    <row r="1050" spans="1:4" x14ac:dyDescent="0.2">
      <c r="A1050">
        <f t="shared" si="35"/>
        <v>2002</v>
      </c>
      <c r="B1050" s="1059">
        <v>37572</v>
      </c>
      <c r="C1050" s="3">
        <f>'finished water daily demand'!F320</f>
        <v>23.448999999999998</v>
      </c>
      <c r="D1050">
        <f t="shared" si="34"/>
        <v>37572</v>
      </c>
    </row>
    <row r="1051" spans="1:4" x14ac:dyDescent="0.2">
      <c r="A1051">
        <f t="shared" si="35"/>
        <v>2002</v>
      </c>
      <c r="B1051" s="1059">
        <v>37573</v>
      </c>
      <c r="C1051" s="3">
        <f>'finished water daily demand'!F321</f>
        <v>24.533000000000001</v>
      </c>
      <c r="D1051">
        <f t="shared" si="34"/>
        <v>37573</v>
      </c>
    </row>
    <row r="1052" spans="1:4" x14ac:dyDescent="0.2">
      <c r="A1052">
        <f t="shared" si="35"/>
        <v>2002</v>
      </c>
      <c r="B1052" s="1059">
        <v>37574</v>
      </c>
      <c r="C1052" s="3">
        <f>'finished water daily demand'!F322</f>
        <v>22.914000000000001</v>
      </c>
      <c r="D1052">
        <f t="shared" si="34"/>
        <v>37574</v>
      </c>
    </row>
    <row r="1053" spans="1:4" x14ac:dyDescent="0.2">
      <c r="A1053">
        <f t="shared" si="35"/>
        <v>2002</v>
      </c>
      <c r="B1053" s="1059">
        <v>37575</v>
      </c>
      <c r="C1053" s="3">
        <f>'finished water daily demand'!F323</f>
        <v>23.457000000000001</v>
      </c>
      <c r="D1053">
        <f t="shared" si="34"/>
        <v>37575</v>
      </c>
    </row>
    <row r="1054" spans="1:4" x14ac:dyDescent="0.2">
      <c r="A1054">
        <f t="shared" si="35"/>
        <v>2002</v>
      </c>
      <c r="B1054" s="1059">
        <v>37576</v>
      </c>
      <c r="C1054" s="3">
        <f>'finished water daily demand'!F324</f>
        <v>22.092000000000002</v>
      </c>
      <c r="D1054">
        <f t="shared" si="34"/>
        <v>37576</v>
      </c>
    </row>
    <row r="1055" spans="1:4" x14ac:dyDescent="0.2">
      <c r="A1055">
        <f t="shared" si="35"/>
        <v>2002</v>
      </c>
      <c r="B1055" s="1059">
        <v>37577</v>
      </c>
      <c r="C1055" s="3">
        <f>'finished water daily demand'!F325</f>
        <v>21.948</v>
      </c>
      <c r="D1055">
        <f t="shared" si="34"/>
        <v>37577</v>
      </c>
    </row>
    <row r="1056" spans="1:4" x14ac:dyDescent="0.2">
      <c r="A1056">
        <f t="shared" si="35"/>
        <v>2002</v>
      </c>
      <c r="B1056" s="1059">
        <v>37578</v>
      </c>
      <c r="C1056" s="3">
        <f>'finished water daily demand'!F326</f>
        <v>23.363</v>
      </c>
      <c r="D1056">
        <f t="shared" si="34"/>
        <v>37578</v>
      </c>
    </row>
    <row r="1057" spans="1:4" x14ac:dyDescent="0.2">
      <c r="A1057">
        <f t="shared" si="35"/>
        <v>2002</v>
      </c>
      <c r="B1057" s="1059">
        <v>37579</v>
      </c>
      <c r="C1057" s="3">
        <f>'finished water daily demand'!F327</f>
        <v>23.045999999999999</v>
      </c>
      <c r="D1057">
        <f t="shared" si="34"/>
        <v>37579</v>
      </c>
    </row>
    <row r="1058" spans="1:4" x14ac:dyDescent="0.2">
      <c r="A1058">
        <f t="shared" si="35"/>
        <v>2002</v>
      </c>
      <c r="B1058" s="1059">
        <v>37580</v>
      </c>
      <c r="C1058" s="3">
        <f>'finished water daily demand'!F328</f>
        <v>23.624000000000002</v>
      </c>
      <c r="D1058">
        <f t="shared" si="34"/>
        <v>37580</v>
      </c>
    </row>
    <row r="1059" spans="1:4" x14ac:dyDescent="0.2">
      <c r="A1059">
        <f t="shared" si="35"/>
        <v>2002</v>
      </c>
      <c r="B1059" s="1059">
        <v>37581</v>
      </c>
      <c r="C1059" s="3">
        <f>'finished water daily demand'!F329</f>
        <v>23.162000000000003</v>
      </c>
      <c r="D1059">
        <f t="shared" si="34"/>
        <v>37581</v>
      </c>
    </row>
    <row r="1060" spans="1:4" x14ac:dyDescent="0.2">
      <c r="A1060">
        <f t="shared" si="35"/>
        <v>2002</v>
      </c>
      <c r="B1060" s="1059">
        <v>37582</v>
      </c>
      <c r="C1060" s="3">
        <f>'finished water daily demand'!F330</f>
        <v>24.758000000000003</v>
      </c>
      <c r="D1060">
        <f t="shared" si="34"/>
        <v>37582</v>
      </c>
    </row>
    <row r="1061" spans="1:4" x14ac:dyDescent="0.2">
      <c r="A1061">
        <f t="shared" si="35"/>
        <v>2002</v>
      </c>
      <c r="B1061" s="1059">
        <v>37583</v>
      </c>
      <c r="C1061" s="3">
        <f>'finished water daily demand'!F331</f>
        <v>23.68</v>
      </c>
      <c r="D1061">
        <f t="shared" si="34"/>
        <v>37583</v>
      </c>
    </row>
    <row r="1062" spans="1:4" x14ac:dyDescent="0.2">
      <c r="A1062">
        <f t="shared" si="35"/>
        <v>2002</v>
      </c>
      <c r="B1062" s="1059">
        <v>37584</v>
      </c>
      <c r="C1062" s="3">
        <f>'finished water daily demand'!F332</f>
        <v>22.730999999999998</v>
      </c>
      <c r="D1062">
        <f t="shared" si="34"/>
        <v>37584</v>
      </c>
    </row>
    <row r="1063" spans="1:4" x14ac:dyDescent="0.2">
      <c r="A1063">
        <f t="shared" si="35"/>
        <v>2002</v>
      </c>
      <c r="B1063" s="1059">
        <v>37585</v>
      </c>
      <c r="C1063" s="3">
        <f>'finished water daily demand'!F333</f>
        <v>24.869</v>
      </c>
      <c r="D1063">
        <f t="shared" si="34"/>
        <v>37585</v>
      </c>
    </row>
    <row r="1064" spans="1:4" x14ac:dyDescent="0.2">
      <c r="A1064">
        <f t="shared" si="35"/>
        <v>2002</v>
      </c>
      <c r="B1064" s="1059">
        <v>37586</v>
      </c>
      <c r="C1064" s="3">
        <f>'finished water daily demand'!F334</f>
        <v>23.751999999999999</v>
      </c>
      <c r="D1064">
        <f t="shared" si="34"/>
        <v>37586</v>
      </c>
    </row>
    <row r="1065" spans="1:4" x14ac:dyDescent="0.2">
      <c r="A1065">
        <f t="shared" si="35"/>
        <v>2002</v>
      </c>
      <c r="B1065" s="1059">
        <v>37587</v>
      </c>
      <c r="C1065" s="3">
        <f>'finished water daily demand'!F335</f>
        <v>24.184999999999999</v>
      </c>
      <c r="D1065">
        <f t="shared" si="34"/>
        <v>37587</v>
      </c>
    </row>
    <row r="1066" spans="1:4" x14ac:dyDescent="0.2">
      <c r="A1066">
        <f t="shared" si="35"/>
        <v>2002</v>
      </c>
      <c r="B1066" s="1059">
        <v>37588</v>
      </c>
      <c r="C1066" s="3">
        <f>'finished water daily demand'!F336</f>
        <v>22.213999999999999</v>
      </c>
      <c r="D1066">
        <f t="shared" si="34"/>
        <v>37588</v>
      </c>
    </row>
    <row r="1067" spans="1:4" x14ac:dyDescent="0.2">
      <c r="A1067">
        <f t="shared" si="35"/>
        <v>2002</v>
      </c>
      <c r="B1067" s="1059">
        <v>37589</v>
      </c>
      <c r="C1067" s="3">
        <f>'finished water daily demand'!F337</f>
        <v>21.225999999999999</v>
      </c>
      <c r="D1067">
        <f t="shared" si="34"/>
        <v>37589</v>
      </c>
    </row>
    <row r="1068" spans="1:4" x14ac:dyDescent="0.2">
      <c r="A1068">
        <f t="shared" si="35"/>
        <v>2002</v>
      </c>
      <c r="B1068" s="1059">
        <v>37590</v>
      </c>
      <c r="C1068" s="3">
        <f>'finished water daily demand'!F338</f>
        <v>21.174999999999997</v>
      </c>
      <c r="D1068">
        <f t="shared" si="34"/>
        <v>37590</v>
      </c>
    </row>
    <row r="1069" spans="1:4" x14ac:dyDescent="0.2">
      <c r="A1069">
        <f t="shared" si="35"/>
        <v>2002</v>
      </c>
      <c r="B1069" s="1059">
        <v>37591</v>
      </c>
      <c r="C1069" s="3">
        <f>'finished water daily demand'!F339</f>
        <v>21.15</v>
      </c>
      <c r="D1069">
        <f t="shared" si="34"/>
        <v>37591</v>
      </c>
    </row>
    <row r="1070" spans="1:4" x14ac:dyDescent="0.2">
      <c r="A1070">
        <f t="shared" si="35"/>
        <v>2002</v>
      </c>
      <c r="B1070" s="1059">
        <v>37592</v>
      </c>
      <c r="C1070" s="3">
        <f>'finished water daily demand'!F340</f>
        <v>22.78</v>
      </c>
      <c r="D1070">
        <f t="shared" si="34"/>
        <v>37592</v>
      </c>
    </row>
    <row r="1071" spans="1:4" x14ac:dyDescent="0.2">
      <c r="A1071">
        <f t="shared" si="35"/>
        <v>2002</v>
      </c>
      <c r="B1071" s="1059">
        <v>37593</v>
      </c>
      <c r="C1071" s="3">
        <f>'finished water daily demand'!F341</f>
        <v>24.009999999999998</v>
      </c>
      <c r="D1071">
        <f t="shared" si="34"/>
        <v>37593</v>
      </c>
    </row>
    <row r="1072" spans="1:4" x14ac:dyDescent="0.2">
      <c r="A1072">
        <f t="shared" si="35"/>
        <v>2002</v>
      </c>
      <c r="B1072" s="1059">
        <v>37594</v>
      </c>
      <c r="C1072" s="3">
        <f>'finished water daily demand'!F342</f>
        <v>22.552999999999997</v>
      </c>
      <c r="D1072">
        <f t="shared" si="34"/>
        <v>37594</v>
      </c>
    </row>
    <row r="1073" spans="1:4" x14ac:dyDescent="0.2">
      <c r="A1073">
        <f t="shared" si="35"/>
        <v>2002</v>
      </c>
      <c r="B1073" s="1059">
        <v>37595</v>
      </c>
      <c r="C1073" s="3">
        <f>'finished water daily demand'!F343</f>
        <v>16.821000000000002</v>
      </c>
      <c r="D1073">
        <f t="shared" si="34"/>
        <v>37595</v>
      </c>
    </row>
    <row r="1074" spans="1:4" x14ac:dyDescent="0.2">
      <c r="A1074">
        <f t="shared" si="35"/>
        <v>2002</v>
      </c>
      <c r="B1074" s="1059">
        <v>37596</v>
      </c>
      <c r="C1074" s="3">
        <f>'finished water daily demand'!F344</f>
        <v>16.475999999999999</v>
      </c>
      <c r="D1074">
        <f t="shared" si="34"/>
        <v>37596</v>
      </c>
    </row>
    <row r="1075" spans="1:4" x14ac:dyDescent="0.2">
      <c r="A1075">
        <f t="shared" si="35"/>
        <v>2002</v>
      </c>
      <c r="B1075" s="1059">
        <v>37597</v>
      </c>
      <c r="C1075" s="3">
        <f>'finished water daily demand'!F345</f>
        <v>20.945</v>
      </c>
      <c r="D1075">
        <f t="shared" si="34"/>
        <v>37597</v>
      </c>
    </row>
    <row r="1076" spans="1:4" x14ac:dyDescent="0.2">
      <c r="A1076">
        <f t="shared" si="35"/>
        <v>2002</v>
      </c>
      <c r="B1076" s="1059">
        <v>37598</v>
      </c>
      <c r="C1076" s="3">
        <f>'finished water daily demand'!F346</f>
        <v>21.956</v>
      </c>
      <c r="D1076">
        <f t="shared" si="34"/>
        <v>37598</v>
      </c>
    </row>
    <row r="1077" spans="1:4" x14ac:dyDescent="0.2">
      <c r="A1077">
        <f t="shared" si="35"/>
        <v>2002</v>
      </c>
      <c r="B1077" s="1059">
        <v>37599</v>
      </c>
      <c r="C1077" s="3">
        <f>'finished water daily demand'!F347</f>
        <v>25.629000000000001</v>
      </c>
      <c r="D1077">
        <f t="shared" si="34"/>
        <v>37599</v>
      </c>
    </row>
    <row r="1078" spans="1:4" x14ac:dyDescent="0.2">
      <c r="A1078">
        <f t="shared" si="35"/>
        <v>2002</v>
      </c>
      <c r="B1078" s="1059">
        <v>37600</v>
      </c>
      <c r="C1078" s="3">
        <f>'finished water daily demand'!F348</f>
        <v>23.923999999999999</v>
      </c>
      <c r="D1078">
        <f t="shared" si="34"/>
        <v>37600</v>
      </c>
    </row>
    <row r="1079" spans="1:4" x14ac:dyDescent="0.2">
      <c r="A1079">
        <f t="shared" si="35"/>
        <v>2002</v>
      </c>
      <c r="B1079" s="1059">
        <v>37601</v>
      </c>
      <c r="C1079" s="3">
        <f>'finished water daily demand'!F349</f>
        <v>24.847000000000001</v>
      </c>
      <c r="D1079">
        <f t="shared" si="34"/>
        <v>37601</v>
      </c>
    </row>
    <row r="1080" spans="1:4" x14ac:dyDescent="0.2">
      <c r="A1080">
        <f t="shared" si="35"/>
        <v>2002</v>
      </c>
      <c r="B1080" s="1059">
        <v>37602</v>
      </c>
      <c r="C1080" s="3">
        <f>'finished water daily demand'!F350</f>
        <v>25.931000000000001</v>
      </c>
      <c r="D1080">
        <f t="shared" si="34"/>
        <v>37602</v>
      </c>
    </row>
    <row r="1081" spans="1:4" x14ac:dyDescent="0.2">
      <c r="A1081">
        <f t="shared" si="35"/>
        <v>2002</v>
      </c>
      <c r="B1081" s="1059">
        <v>37603</v>
      </c>
      <c r="C1081" s="3">
        <f>'finished water daily demand'!F351</f>
        <v>23.457999999999998</v>
      </c>
      <c r="D1081">
        <f t="shared" si="34"/>
        <v>37603</v>
      </c>
    </row>
    <row r="1082" spans="1:4" x14ac:dyDescent="0.2">
      <c r="A1082">
        <f t="shared" si="35"/>
        <v>2002</v>
      </c>
      <c r="B1082" s="1059">
        <v>37604</v>
      </c>
      <c r="C1082" s="3">
        <f>'finished water daily demand'!F352</f>
        <v>24.576000000000001</v>
      </c>
      <c r="D1082">
        <f t="shared" si="34"/>
        <v>37604</v>
      </c>
    </row>
    <row r="1083" spans="1:4" x14ac:dyDescent="0.2">
      <c r="A1083">
        <f t="shared" si="35"/>
        <v>2002</v>
      </c>
      <c r="B1083" s="1059">
        <v>37605</v>
      </c>
      <c r="C1083" s="3">
        <f>'finished water daily demand'!F353</f>
        <v>21.975999999999999</v>
      </c>
      <c r="D1083">
        <f t="shared" si="34"/>
        <v>37605</v>
      </c>
    </row>
    <row r="1084" spans="1:4" x14ac:dyDescent="0.2">
      <c r="A1084">
        <f t="shared" si="35"/>
        <v>2002</v>
      </c>
      <c r="B1084" s="1059">
        <v>37606</v>
      </c>
      <c r="C1084" s="3">
        <f>'finished water daily demand'!F354</f>
        <v>23.055</v>
      </c>
      <c r="D1084">
        <f t="shared" si="34"/>
        <v>37606</v>
      </c>
    </row>
    <row r="1085" spans="1:4" x14ac:dyDescent="0.2">
      <c r="A1085">
        <f t="shared" si="35"/>
        <v>2002</v>
      </c>
      <c r="B1085" s="1059">
        <v>37607</v>
      </c>
      <c r="C1085" s="3">
        <f>'finished water daily demand'!F355</f>
        <v>23.997</v>
      </c>
      <c r="D1085">
        <f t="shared" si="34"/>
        <v>37607</v>
      </c>
    </row>
    <row r="1086" spans="1:4" x14ac:dyDescent="0.2">
      <c r="A1086">
        <f t="shared" si="35"/>
        <v>2002</v>
      </c>
      <c r="B1086" s="1059">
        <v>37608</v>
      </c>
      <c r="C1086" s="3">
        <f>'finished water daily demand'!F356</f>
        <v>23.742999999999999</v>
      </c>
      <c r="D1086">
        <f t="shared" si="34"/>
        <v>37608</v>
      </c>
    </row>
    <row r="1087" spans="1:4" x14ac:dyDescent="0.2">
      <c r="A1087">
        <f t="shared" si="35"/>
        <v>2002</v>
      </c>
      <c r="B1087" s="1059">
        <v>37609</v>
      </c>
      <c r="C1087" s="3">
        <f>'finished water daily demand'!F357</f>
        <v>22.860999999999997</v>
      </c>
      <c r="D1087">
        <f t="shared" si="34"/>
        <v>37609</v>
      </c>
    </row>
    <row r="1088" spans="1:4" x14ac:dyDescent="0.2">
      <c r="A1088">
        <f t="shared" si="35"/>
        <v>2002</v>
      </c>
      <c r="B1088" s="1059">
        <v>37610</v>
      </c>
      <c r="C1088" s="3">
        <f>'finished water daily demand'!F358</f>
        <v>26.71</v>
      </c>
      <c r="D1088">
        <f t="shared" si="34"/>
        <v>37610</v>
      </c>
    </row>
    <row r="1089" spans="1:4" x14ac:dyDescent="0.2">
      <c r="A1089">
        <f t="shared" si="35"/>
        <v>2002</v>
      </c>
      <c r="B1089" s="1059">
        <v>37611</v>
      </c>
      <c r="C1089" s="3">
        <f>'finished water daily demand'!F359</f>
        <v>21.509999999999998</v>
      </c>
      <c r="D1089">
        <f t="shared" si="34"/>
        <v>37611</v>
      </c>
    </row>
    <row r="1090" spans="1:4" x14ac:dyDescent="0.2">
      <c r="A1090">
        <f t="shared" si="35"/>
        <v>2002</v>
      </c>
      <c r="B1090" s="1059">
        <v>37612</v>
      </c>
      <c r="C1090" s="3">
        <f>'finished water daily demand'!F360</f>
        <v>20.32</v>
      </c>
      <c r="D1090">
        <f t="shared" si="34"/>
        <v>37612</v>
      </c>
    </row>
    <row r="1091" spans="1:4" x14ac:dyDescent="0.2">
      <c r="A1091">
        <f t="shared" si="35"/>
        <v>2002</v>
      </c>
      <c r="B1091" s="1059">
        <v>37613</v>
      </c>
      <c r="C1091" s="3">
        <f>'finished water daily demand'!F361</f>
        <v>22.49</v>
      </c>
      <c r="D1091">
        <f t="shared" si="34"/>
        <v>37613</v>
      </c>
    </row>
    <row r="1092" spans="1:4" x14ac:dyDescent="0.2">
      <c r="A1092">
        <f t="shared" si="35"/>
        <v>2002</v>
      </c>
      <c r="B1092" s="1059">
        <v>37614</v>
      </c>
      <c r="C1092" s="3">
        <f>'finished water daily demand'!F362</f>
        <v>21.04</v>
      </c>
      <c r="D1092">
        <f t="shared" si="34"/>
        <v>37614</v>
      </c>
    </row>
    <row r="1093" spans="1:4" x14ac:dyDescent="0.2">
      <c r="A1093">
        <f t="shared" si="35"/>
        <v>2002</v>
      </c>
      <c r="B1093" s="1059">
        <v>37615</v>
      </c>
      <c r="C1093" s="3">
        <f>'finished water daily demand'!F363</f>
        <v>20.22</v>
      </c>
      <c r="D1093">
        <f t="shared" ref="D1093:D1156" si="36">VALUE(B1093)</f>
        <v>37615</v>
      </c>
    </row>
    <row r="1094" spans="1:4" x14ac:dyDescent="0.2">
      <c r="A1094">
        <f t="shared" ref="A1094:A1157" si="37">YEAR(B1094)</f>
        <v>2002</v>
      </c>
      <c r="B1094" s="1059">
        <v>37616</v>
      </c>
      <c r="C1094" s="3">
        <f>'finished water daily demand'!F364</f>
        <v>25.04</v>
      </c>
      <c r="D1094">
        <f t="shared" si="36"/>
        <v>37616</v>
      </c>
    </row>
    <row r="1095" spans="1:4" x14ac:dyDescent="0.2">
      <c r="A1095">
        <f t="shared" si="37"/>
        <v>2002</v>
      </c>
      <c r="B1095" s="1059">
        <v>37617</v>
      </c>
      <c r="C1095" s="3">
        <f>'finished water daily demand'!F365</f>
        <v>21.57</v>
      </c>
      <c r="D1095">
        <f t="shared" si="36"/>
        <v>37617</v>
      </c>
    </row>
    <row r="1096" spans="1:4" x14ac:dyDescent="0.2">
      <c r="A1096">
        <f t="shared" si="37"/>
        <v>2002</v>
      </c>
      <c r="B1096" s="1059">
        <v>37618</v>
      </c>
      <c r="C1096" s="3">
        <f>'finished water daily demand'!F366</f>
        <v>20.240000000000002</v>
      </c>
      <c r="D1096">
        <f t="shared" si="36"/>
        <v>37618</v>
      </c>
    </row>
    <row r="1097" spans="1:4" x14ac:dyDescent="0.2">
      <c r="A1097">
        <f t="shared" si="37"/>
        <v>2002</v>
      </c>
      <c r="B1097" s="1059">
        <v>37619</v>
      </c>
      <c r="C1097" s="3">
        <f>'finished water daily demand'!F367</f>
        <v>20.61</v>
      </c>
      <c r="D1097">
        <f t="shared" si="36"/>
        <v>37619</v>
      </c>
    </row>
    <row r="1098" spans="1:4" x14ac:dyDescent="0.2">
      <c r="A1098">
        <f t="shared" si="37"/>
        <v>2002</v>
      </c>
      <c r="B1098" s="1059">
        <v>37620</v>
      </c>
      <c r="C1098" s="3">
        <f>'finished water daily demand'!F368</f>
        <v>23.946999999999999</v>
      </c>
      <c r="D1098">
        <f t="shared" si="36"/>
        <v>37620</v>
      </c>
    </row>
    <row r="1099" spans="1:4" x14ac:dyDescent="0.2">
      <c r="A1099">
        <f t="shared" si="37"/>
        <v>2002</v>
      </c>
      <c r="B1099" s="1059">
        <v>37621</v>
      </c>
      <c r="C1099" s="3">
        <f>'finished water daily demand'!F369</f>
        <v>23.542999999999999</v>
      </c>
      <c r="D1099">
        <f t="shared" si="36"/>
        <v>37621</v>
      </c>
    </row>
    <row r="1100" spans="1:4" x14ac:dyDescent="0.2">
      <c r="A1100">
        <f t="shared" si="37"/>
        <v>2003</v>
      </c>
      <c r="B1100" s="1059">
        <v>37622</v>
      </c>
      <c r="C1100" s="3">
        <f>'finished water daily demand'!G5</f>
        <v>20.798999999999999</v>
      </c>
      <c r="D1100">
        <f t="shared" si="36"/>
        <v>37622</v>
      </c>
    </row>
    <row r="1101" spans="1:4" x14ac:dyDescent="0.2">
      <c r="A1101">
        <f t="shared" si="37"/>
        <v>2003</v>
      </c>
      <c r="B1101" s="1059">
        <v>37623</v>
      </c>
      <c r="C1101" s="3">
        <f>'finished water daily demand'!G6</f>
        <v>23.08</v>
      </c>
      <c r="D1101">
        <f t="shared" si="36"/>
        <v>37623</v>
      </c>
    </row>
    <row r="1102" spans="1:4" x14ac:dyDescent="0.2">
      <c r="A1102">
        <f t="shared" si="37"/>
        <v>2003</v>
      </c>
      <c r="B1102" s="1059">
        <v>37624</v>
      </c>
      <c r="C1102" s="3">
        <f>'finished water daily demand'!G7</f>
        <v>23.122</v>
      </c>
      <c r="D1102">
        <f t="shared" si="36"/>
        <v>37624</v>
      </c>
    </row>
    <row r="1103" spans="1:4" x14ac:dyDescent="0.2">
      <c r="A1103">
        <f t="shared" si="37"/>
        <v>2003</v>
      </c>
      <c r="B1103" s="1059">
        <v>37625</v>
      </c>
      <c r="C1103" s="3">
        <f>'finished water daily demand'!G8</f>
        <v>22.541</v>
      </c>
      <c r="D1103">
        <f t="shared" si="36"/>
        <v>37625</v>
      </c>
    </row>
    <row r="1104" spans="1:4" x14ac:dyDescent="0.2">
      <c r="A1104">
        <f t="shared" si="37"/>
        <v>2003</v>
      </c>
      <c r="B1104" s="1059">
        <v>37626</v>
      </c>
      <c r="C1104" s="3">
        <f>'finished water daily demand'!G9</f>
        <v>21.738</v>
      </c>
      <c r="D1104">
        <f t="shared" si="36"/>
        <v>37626</v>
      </c>
    </row>
    <row r="1105" spans="1:4" x14ac:dyDescent="0.2">
      <c r="A1105">
        <f t="shared" si="37"/>
        <v>2003</v>
      </c>
      <c r="B1105" s="1059">
        <v>37627</v>
      </c>
      <c r="C1105" s="3">
        <f>'finished water daily demand'!G10</f>
        <v>23.945</v>
      </c>
      <c r="D1105">
        <f t="shared" si="36"/>
        <v>37627</v>
      </c>
    </row>
    <row r="1106" spans="1:4" x14ac:dyDescent="0.2">
      <c r="A1106">
        <f t="shared" si="37"/>
        <v>2003</v>
      </c>
      <c r="B1106" s="1059">
        <v>37628</v>
      </c>
      <c r="C1106" s="3">
        <f>'finished water daily demand'!G11</f>
        <v>23.791999999999998</v>
      </c>
      <c r="D1106">
        <f t="shared" si="36"/>
        <v>37628</v>
      </c>
    </row>
    <row r="1107" spans="1:4" x14ac:dyDescent="0.2">
      <c r="A1107">
        <f t="shared" si="37"/>
        <v>2003</v>
      </c>
      <c r="B1107" s="1059">
        <v>37629</v>
      </c>
      <c r="C1107" s="3">
        <f>'finished water daily demand'!G12</f>
        <v>23.449000000000002</v>
      </c>
      <c r="D1107">
        <f t="shared" si="36"/>
        <v>37629</v>
      </c>
    </row>
    <row r="1108" spans="1:4" x14ac:dyDescent="0.2">
      <c r="A1108">
        <f t="shared" si="37"/>
        <v>2003</v>
      </c>
      <c r="B1108" s="1059">
        <v>37630</v>
      </c>
      <c r="C1108" s="3">
        <f>'finished water daily demand'!G13</f>
        <v>24.588999999999999</v>
      </c>
      <c r="D1108">
        <f t="shared" si="36"/>
        <v>37630</v>
      </c>
    </row>
    <row r="1109" spans="1:4" x14ac:dyDescent="0.2">
      <c r="A1109">
        <f t="shared" si="37"/>
        <v>2003</v>
      </c>
      <c r="B1109" s="1059">
        <v>37631</v>
      </c>
      <c r="C1109" s="3">
        <f>'finished water daily demand'!G14</f>
        <v>25.591999999999999</v>
      </c>
      <c r="D1109">
        <f t="shared" si="36"/>
        <v>37631</v>
      </c>
    </row>
    <row r="1110" spans="1:4" x14ac:dyDescent="0.2">
      <c r="A1110">
        <f t="shared" si="37"/>
        <v>2003</v>
      </c>
      <c r="B1110" s="1059">
        <v>37632</v>
      </c>
      <c r="C1110" s="3">
        <f>'finished water daily demand'!G15</f>
        <v>22.573999999999998</v>
      </c>
      <c r="D1110">
        <f t="shared" si="36"/>
        <v>37632</v>
      </c>
    </row>
    <row r="1111" spans="1:4" x14ac:dyDescent="0.2">
      <c r="A1111">
        <f t="shared" si="37"/>
        <v>2003</v>
      </c>
      <c r="B1111" s="1059">
        <v>37633</v>
      </c>
      <c r="C1111" s="3">
        <f>'finished water daily demand'!G16</f>
        <v>21.920999999999999</v>
      </c>
      <c r="D1111">
        <f t="shared" si="36"/>
        <v>37633</v>
      </c>
    </row>
    <row r="1112" spans="1:4" x14ac:dyDescent="0.2">
      <c r="A1112">
        <f t="shared" si="37"/>
        <v>2003</v>
      </c>
      <c r="B1112" s="1059">
        <v>37634</v>
      </c>
      <c r="C1112" s="3">
        <f>'finished water daily demand'!G17</f>
        <v>24.654999999999998</v>
      </c>
      <c r="D1112">
        <f t="shared" si="36"/>
        <v>37634</v>
      </c>
    </row>
    <row r="1113" spans="1:4" x14ac:dyDescent="0.2">
      <c r="A1113">
        <f t="shared" si="37"/>
        <v>2003</v>
      </c>
      <c r="B1113" s="1059">
        <v>37635</v>
      </c>
      <c r="C1113" s="3">
        <f>'finished water daily demand'!G18</f>
        <v>23.744999999999997</v>
      </c>
      <c r="D1113">
        <f t="shared" si="36"/>
        <v>37635</v>
      </c>
    </row>
    <row r="1114" spans="1:4" x14ac:dyDescent="0.2">
      <c r="A1114">
        <f t="shared" si="37"/>
        <v>2003</v>
      </c>
      <c r="B1114" s="1059">
        <v>37636</v>
      </c>
      <c r="C1114" s="3">
        <f>'finished water daily demand'!G19</f>
        <v>21.5</v>
      </c>
      <c r="D1114">
        <f t="shared" si="36"/>
        <v>37636</v>
      </c>
    </row>
    <row r="1115" spans="1:4" x14ac:dyDescent="0.2">
      <c r="A1115">
        <f t="shared" si="37"/>
        <v>2003</v>
      </c>
      <c r="B1115" s="1059">
        <v>37637</v>
      </c>
      <c r="C1115" s="3">
        <f>'finished water daily demand'!G20</f>
        <v>23.431999999999999</v>
      </c>
      <c r="D1115">
        <f t="shared" si="36"/>
        <v>37637</v>
      </c>
    </row>
    <row r="1116" spans="1:4" x14ac:dyDescent="0.2">
      <c r="A1116">
        <f t="shared" si="37"/>
        <v>2003</v>
      </c>
      <c r="B1116" s="1059">
        <v>37638</v>
      </c>
      <c r="C1116" s="3">
        <f>'finished water daily demand'!G21</f>
        <v>24.251000000000001</v>
      </c>
      <c r="D1116">
        <f t="shared" si="36"/>
        <v>37638</v>
      </c>
    </row>
    <row r="1117" spans="1:4" x14ac:dyDescent="0.2">
      <c r="A1117">
        <f t="shared" si="37"/>
        <v>2003</v>
      </c>
      <c r="B1117" s="1059">
        <v>37639</v>
      </c>
      <c r="C1117" s="3">
        <f>'finished water daily demand'!G22</f>
        <v>22.148</v>
      </c>
      <c r="D1117">
        <f t="shared" si="36"/>
        <v>37639</v>
      </c>
    </row>
    <row r="1118" spans="1:4" x14ac:dyDescent="0.2">
      <c r="A1118">
        <f t="shared" si="37"/>
        <v>2003</v>
      </c>
      <c r="B1118" s="1059">
        <v>37640</v>
      </c>
      <c r="C1118" s="3">
        <f>'finished water daily demand'!G23</f>
        <v>24.009999999999998</v>
      </c>
      <c r="D1118">
        <f t="shared" si="36"/>
        <v>37640</v>
      </c>
    </row>
    <row r="1119" spans="1:4" x14ac:dyDescent="0.2">
      <c r="A1119">
        <f t="shared" si="37"/>
        <v>2003</v>
      </c>
      <c r="B1119" s="1059">
        <v>37641</v>
      </c>
      <c r="C1119" s="3">
        <f>'finished water daily demand'!G24</f>
        <v>25.78</v>
      </c>
      <c r="D1119">
        <f t="shared" si="36"/>
        <v>37641</v>
      </c>
    </row>
    <row r="1120" spans="1:4" x14ac:dyDescent="0.2">
      <c r="A1120">
        <f t="shared" si="37"/>
        <v>2003</v>
      </c>
      <c r="B1120" s="1059">
        <v>37642</v>
      </c>
      <c r="C1120" s="3">
        <f>'finished water daily demand'!G25</f>
        <v>25.475999999999999</v>
      </c>
      <c r="D1120">
        <f t="shared" si="36"/>
        <v>37642</v>
      </c>
    </row>
    <row r="1121" spans="1:4" x14ac:dyDescent="0.2">
      <c r="A1121">
        <f t="shared" si="37"/>
        <v>2003</v>
      </c>
      <c r="B1121" s="1059">
        <v>37643</v>
      </c>
      <c r="C1121" s="3">
        <f>'finished water daily demand'!G26</f>
        <v>25.306999999999999</v>
      </c>
      <c r="D1121">
        <f t="shared" si="36"/>
        <v>37643</v>
      </c>
    </row>
    <row r="1122" spans="1:4" x14ac:dyDescent="0.2">
      <c r="A1122">
        <f t="shared" si="37"/>
        <v>2003</v>
      </c>
      <c r="B1122" s="1059">
        <v>37644</v>
      </c>
      <c r="C1122" s="3">
        <f>'finished water daily demand'!G27</f>
        <v>23.946999999999999</v>
      </c>
      <c r="D1122">
        <f t="shared" si="36"/>
        <v>37644</v>
      </c>
    </row>
    <row r="1123" spans="1:4" x14ac:dyDescent="0.2">
      <c r="A1123">
        <f t="shared" si="37"/>
        <v>2003</v>
      </c>
      <c r="B1123" s="1059">
        <v>37645</v>
      </c>
      <c r="C1123" s="3">
        <f>'finished water daily demand'!G28</f>
        <v>26.167999999999999</v>
      </c>
      <c r="D1123">
        <f t="shared" si="36"/>
        <v>37645</v>
      </c>
    </row>
    <row r="1124" spans="1:4" x14ac:dyDescent="0.2">
      <c r="A1124">
        <f t="shared" si="37"/>
        <v>2003</v>
      </c>
      <c r="B1124" s="1059">
        <v>37646</v>
      </c>
      <c r="C1124" s="3">
        <f>'finished water daily demand'!G29</f>
        <v>26.913</v>
      </c>
      <c r="D1124">
        <f t="shared" si="36"/>
        <v>37646</v>
      </c>
    </row>
    <row r="1125" spans="1:4" x14ac:dyDescent="0.2">
      <c r="A1125">
        <f t="shared" si="37"/>
        <v>2003</v>
      </c>
      <c r="B1125" s="1059">
        <v>37647</v>
      </c>
      <c r="C1125" s="3">
        <f>'finished water daily demand'!G30</f>
        <v>27.777000000000001</v>
      </c>
      <c r="D1125">
        <f t="shared" si="36"/>
        <v>37647</v>
      </c>
    </row>
    <row r="1126" spans="1:4" x14ac:dyDescent="0.2">
      <c r="A1126">
        <f t="shared" si="37"/>
        <v>2003</v>
      </c>
      <c r="B1126" s="1059">
        <v>37648</v>
      </c>
      <c r="C1126" s="3">
        <f>'finished water daily demand'!G31</f>
        <v>28.815000000000001</v>
      </c>
      <c r="D1126">
        <f t="shared" si="36"/>
        <v>37648</v>
      </c>
    </row>
    <row r="1127" spans="1:4" x14ac:dyDescent="0.2">
      <c r="A1127">
        <f t="shared" si="37"/>
        <v>2003</v>
      </c>
      <c r="B1127" s="1059">
        <v>37649</v>
      </c>
      <c r="C1127" s="3">
        <f>'finished water daily demand'!G32</f>
        <v>24.376000000000001</v>
      </c>
      <c r="D1127">
        <f t="shared" si="36"/>
        <v>37649</v>
      </c>
    </row>
    <row r="1128" spans="1:4" x14ac:dyDescent="0.2">
      <c r="A1128">
        <f t="shared" si="37"/>
        <v>2003</v>
      </c>
      <c r="B1128" s="1059">
        <v>37650</v>
      </c>
      <c r="C1128" s="3">
        <f>'finished water daily demand'!G33</f>
        <v>26.721</v>
      </c>
      <c r="D1128">
        <f t="shared" si="36"/>
        <v>37650</v>
      </c>
    </row>
    <row r="1129" spans="1:4" x14ac:dyDescent="0.2">
      <c r="A1129">
        <f t="shared" si="37"/>
        <v>2003</v>
      </c>
      <c r="B1129" s="1059">
        <v>37651</v>
      </c>
      <c r="C1129" s="3">
        <f>'finished water daily demand'!G34</f>
        <v>25.814999999999998</v>
      </c>
      <c r="D1129">
        <f t="shared" si="36"/>
        <v>37651</v>
      </c>
    </row>
    <row r="1130" spans="1:4" x14ac:dyDescent="0.2">
      <c r="A1130">
        <f t="shared" si="37"/>
        <v>2003</v>
      </c>
      <c r="B1130" s="1059">
        <v>37652</v>
      </c>
      <c r="C1130" s="3">
        <f>'finished water daily demand'!G35</f>
        <v>27.268000000000001</v>
      </c>
      <c r="D1130">
        <f t="shared" si="36"/>
        <v>37652</v>
      </c>
    </row>
    <row r="1131" spans="1:4" x14ac:dyDescent="0.2">
      <c r="A1131">
        <f t="shared" si="37"/>
        <v>2003</v>
      </c>
      <c r="B1131" s="1059">
        <v>37653</v>
      </c>
      <c r="C1131" s="3">
        <f>'finished water daily demand'!G36</f>
        <v>24.63</v>
      </c>
      <c r="D1131">
        <f t="shared" si="36"/>
        <v>37653</v>
      </c>
    </row>
    <row r="1132" spans="1:4" x14ac:dyDescent="0.2">
      <c r="A1132">
        <f t="shared" si="37"/>
        <v>2003</v>
      </c>
      <c r="B1132" s="1059">
        <v>37654</v>
      </c>
      <c r="C1132" s="3">
        <f>'finished water daily demand'!G37</f>
        <v>23.997</v>
      </c>
      <c r="D1132">
        <f t="shared" si="36"/>
        <v>37654</v>
      </c>
    </row>
    <row r="1133" spans="1:4" x14ac:dyDescent="0.2">
      <c r="A1133">
        <f t="shared" si="37"/>
        <v>2003</v>
      </c>
      <c r="B1133" s="1059">
        <v>37655</v>
      </c>
      <c r="C1133" s="3">
        <f>'finished water daily demand'!G38</f>
        <v>25.858999999999998</v>
      </c>
      <c r="D1133">
        <f t="shared" si="36"/>
        <v>37655</v>
      </c>
    </row>
    <row r="1134" spans="1:4" x14ac:dyDescent="0.2">
      <c r="A1134">
        <f t="shared" si="37"/>
        <v>2003</v>
      </c>
      <c r="B1134" s="1059">
        <v>37656</v>
      </c>
      <c r="C1134" s="3">
        <f>'finished water daily demand'!G39</f>
        <v>25.257999999999999</v>
      </c>
      <c r="D1134">
        <f t="shared" si="36"/>
        <v>37656</v>
      </c>
    </row>
    <row r="1135" spans="1:4" x14ac:dyDescent="0.2">
      <c r="A1135">
        <f t="shared" si="37"/>
        <v>2003</v>
      </c>
      <c r="B1135" s="1059">
        <v>37657</v>
      </c>
      <c r="C1135" s="3">
        <f>'finished water daily demand'!G40</f>
        <v>25.263999999999999</v>
      </c>
      <c r="D1135">
        <f t="shared" si="36"/>
        <v>37657</v>
      </c>
    </row>
    <row r="1136" spans="1:4" x14ac:dyDescent="0.2">
      <c r="A1136">
        <f t="shared" si="37"/>
        <v>2003</v>
      </c>
      <c r="B1136" s="1059">
        <v>37658</v>
      </c>
      <c r="C1136" s="3">
        <f>'finished water daily demand'!G41</f>
        <v>24.934999999999999</v>
      </c>
      <c r="D1136">
        <f t="shared" si="36"/>
        <v>37658</v>
      </c>
    </row>
    <row r="1137" spans="1:4" x14ac:dyDescent="0.2">
      <c r="A1137">
        <f t="shared" si="37"/>
        <v>2003</v>
      </c>
      <c r="B1137" s="1059">
        <v>37659</v>
      </c>
      <c r="C1137" s="3">
        <f>'finished water daily demand'!G42</f>
        <v>24.582000000000001</v>
      </c>
      <c r="D1137">
        <f t="shared" si="36"/>
        <v>37659</v>
      </c>
    </row>
    <row r="1138" spans="1:4" x14ac:dyDescent="0.2">
      <c r="A1138">
        <f t="shared" si="37"/>
        <v>2003</v>
      </c>
      <c r="B1138" s="1059">
        <v>37660</v>
      </c>
      <c r="C1138" s="3">
        <f>'finished water daily demand'!G43</f>
        <v>23.110999999999997</v>
      </c>
      <c r="D1138">
        <f t="shared" si="36"/>
        <v>37660</v>
      </c>
    </row>
    <row r="1139" spans="1:4" x14ac:dyDescent="0.2">
      <c r="A1139">
        <f t="shared" si="37"/>
        <v>2003</v>
      </c>
      <c r="B1139" s="1059">
        <v>37661</v>
      </c>
      <c r="C1139" s="3">
        <f>'finished water daily demand'!G44</f>
        <v>23.004999999999999</v>
      </c>
      <c r="D1139">
        <f t="shared" si="36"/>
        <v>37661</v>
      </c>
    </row>
    <row r="1140" spans="1:4" x14ac:dyDescent="0.2">
      <c r="A1140">
        <f t="shared" si="37"/>
        <v>2003</v>
      </c>
      <c r="B1140" s="1059">
        <v>37662</v>
      </c>
      <c r="C1140" s="3">
        <f>'finished water daily demand'!G45</f>
        <v>24.826999999999998</v>
      </c>
      <c r="D1140">
        <f t="shared" si="36"/>
        <v>37662</v>
      </c>
    </row>
    <row r="1141" spans="1:4" x14ac:dyDescent="0.2">
      <c r="A1141">
        <f t="shared" si="37"/>
        <v>2003</v>
      </c>
      <c r="B1141" s="1059">
        <v>37663</v>
      </c>
      <c r="C1141" s="3">
        <f>'finished water daily demand'!G46</f>
        <v>24.759</v>
      </c>
      <c r="D1141">
        <f t="shared" si="36"/>
        <v>37663</v>
      </c>
    </row>
    <row r="1142" spans="1:4" x14ac:dyDescent="0.2">
      <c r="A1142">
        <f t="shared" si="37"/>
        <v>2003</v>
      </c>
      <c r="B1142" s="1059">
        <v>37664</v>
      </c>
      <c r="C1142" s="3">
        <f>'finished water daily demand'!G47</f>
        <v>25.105999999999998</v>
      </c>
      <c r="D1142">
        <f t="shared" si="36"/>
        <v>37664</v>
      </c>
    </row>
    <row r="1143" spans="1:4" x14ac:dyDescent="0.2">
      <c r="A1143">
        <f t="shared" si="37"/>
        <v>2003</v>
      </c>
      <c r="B1143" s="1059">
        <v>37665</v>
      </c>
      <c r="C1143" s="3">
        <f>'finished water daily demand'!G48</f>
        <v>26.361000000000001</v>
      </c>
      <c r="D1143">
        <f t="shared" si="36"/>
        <v>37665</v>
      </c>
    </row>
    <row r="1144" spans="1:4" x14ac:dyDescent="0.2">
      <c r="A1144">
        <f t="shared" si="37"/>
        <v>2003</v>
      </c>
      <c r="B1144" s="1059">
        <v>37666</v>
      </c>
      <c r="C1144" s="3">
        <f>'finished water daily demand'!G49</f>
        <v>24.812999999999999</v>
      </c>
      <c r="D1144">
        <f t="shared" si="36"/>
        <v>37666</v>
      </c>
    </row>
    <row r="1145" spans="1:4" x14ac:dyDescent="0.2">
      <c r="A1145">
        <f t="shared" si="37"/>
        <v>2003</v>
      </c>
      <c r="B1145" s="1059">
        <v>37667</v>
      </c>
      <c r="C1145" s="3">
        <f>'finished water daily demand'!G50</f>
        <v>23.683999999999997</v>
      </c>
      <c r="D1145">
        <f t="shared" si="36"/>
        <v>37667</v>
      </c>
    </row>
    <row r="1146" spans="1:4" x14ac:dyDescent="0.2">
      <c r="A1146">
        <f t="shared" si="37"/>
        <v>2003</v>
      </c>
      <c r="B1146" s="1059">
        <v>37668</v>
      </c>
      <c r="C1146" s="3">
        <f>'finished water daily demand'!G51</f>
        <v>22.695</v>
      </c>
      <c r="D1146">
        <f t="shared" si="36"/>
        <v>37668</v>
      </c>
    </row>
    <row r="1147" spans="1:4" x14ac:dyDescent="0.2">
      <c r="A1147">
        <f t="shared" si="37"/>
        <v>2003</v>
      </c>
      <c r="B1147" s="1059">
        <v>37669</v>
      </c>
      <c r="C1147" s="3">
        <f>'finished water daily demand'!G52</f>
        <v>22.228000000000002</v>
      </c>
      <c r="D1147">
        <f t="shared" si="36"/>
        <v>37669</v>
      </c>
    </row>
    <row r="1148" spans="1:4" x14ac:dyDescent="0.2">
      <c r="A1148">
        <f t="shared" si="37"/>
        <v>2003</v>
      </c>
      <c r="B1148" s="1059">
        <v>37670</v>
      </c>
      <c r="C1148" s="3">
        <f>'finished water daily demand'!G53</f>
        <v>24.137</v>
      </c>
      <c r="D1148">
        <f t="shared" si="36"/>
        <v>37670</v>
      </c>
    </row>
    <row r="1149" spans="1:4" x14ac:dyDescent="0.2">
      <c r="A1149">
        <f t="shared" si="37"/>
        <v>2003</v>
      </c>
      <c r="B1149" s="1059">
        <v>37671</v>
      </c>
      <c r="C1149" s="3">
        <f>'finished water daily demand'!G54</f>
        <v>25.259</v>
      </c>
      <c r="D1149">
        <f t="shared" si="36"/>
        <v>37671</v>
      </c>
    </row>
    <row r="1150" spans="1:4" x14ac:dyDescent="0.2">
      <c r="A1150">
        <f t="shared" si="37"/>
        <v>2003</v>
      </c>
      <c r="B1150" s="1059">
        <v>37672</v>
      </c>
      <c r="C1150" s="3">
        <f>'finished water daily demand'!G55</f>
        <v>25.839999999999996</v>
      </c>
      <c r="D1150">
        <f t="shared" si="36"/>
        <v>37672</v>
      </c>
    </row>
    <row r="1151" spans="1:4" x14ac:dyDescent="0.2">
      <c r="A1151">
        <f t="shared" si="37"/>
        <v>2003</v>
      </c>
      <c r="B1151" s="1059">
        <v>37673</v>
      </c>
      <c r="C1151" s="3">
        <f>'finished water daily demand'!G56</f>
        <v>24.814</v>
      </c>
      <c r="D1151">
        <f t="shared" si="36"/>
        <v>37673</v>
      </c>
    </row>
    <row r="1152" spans="1:4" x14ac:dyDescent="0.2">
      <c r="A1152">
        <f t="shared" si="37"/>
        <v>2003</v>
      </c>
      <c r="B1152" s="1059">
        <v>37674</v>
      </c>
      <c r="C1152" s="3">
        <f>'finished water daily demand'!G57</f>
        <v>22.778000000000002</v>
      </c>
      <c r="D1152">
        <f t="shared" si="36"/>
        <v>37674</v>
      </c>
    </row>
    <row r="1153" spans="1:4" x14ac:dyDescent="0.2">
      <c r="A1153">
        <f t="shared" si="37"/>
        <v>2003</v>
      </c>
      <c r="B1153" s="1059">
        <v>37675</v>
      </c>
      <c r="C1153" s="3">
        <f>'finished water daily demand'!G58</f>
        <v>22.510999999999999</v>
      </c>
      <c r="D1153">
        <f t="shared" si="36"/>
        <v>37675</v>
      </c>
    </row>
    <row r="1154" spans="1:4" x14ac:dyDescent="0.2">
      <c r="A1154">
        <f t="shared" si="37"/>
        <v>2003</v>
      </c>
      <c r="B1154" s="1059">
        <v>37676</v>
      </c>
      <c r="C1154" s="3">
        <f>'finished water daily demand'!G59</f>
        <v>25.745000000000001</v>
      </c>
      <c r="D1154">
        <f t="shared" si="36"/>
        <v>37676</v>
      </c>
    </row>
    <row r="1155" spans="1:4" x14ac:dyDescent="0.2">
      <c r="A1155">
        <f t="shared" si="37"/>
        <v>2003</v>
      </c>
      <c r="B1155" s="1059">
        <v>37677</v>
      </c>
      <c r="C1155" s="3">
        <f>'finished water daily demand'!G60</f>
        <v>24.283999999999999</v>
      </c>
      <c r="D1155">
        <f t="shared" si="36"/>
        <v>37677</v>
      </c>
    </row>
    <row r="1156" spans="1:4" x14ac:dyDescent="0.2">
      <c r="A1156">
        <f t="shared" si="37"/>
        <v>2003</v>
      </c>
      <c r="B1156" s="1059">
        <v>37678</v>
      </c>
      <c r="C1156" s="3">
        <f>'finished water daily demand'!G61</f>
        <v>23.311999999999998</v>
      </c>
      <c r="D1156">
        <f t="shared" si="36"/>
        <v>37678</v>
      </c>
    </row>
    <row r="1157" spans="1:4" x14ac:dyDescent="0.2">
      <c r="A1157">
        <f t="shared" si="37"/>
        <v>2003</v>
      </c>
      <c r="B1157" s="1059">
        <v>37679</v>
      </c>
      <c r="C1157" s="3">
        <f>'finished water daily demand'!G62</f>
        <v>24.085000000000001</v>
      </c>
      <c r="D1157">
        <f t="shared" ref="D1157:D1220" si="38">VALUE(B1157)</f>
        <v>37679</v>
      </c>
    </row>
    <row r="1158" spans="1:4" x14ac:dyDescent="0.2">
      <c r="A1158">
        <f t="shared" ref="A1158:A1221" si="39">YEAR(B1158)</f>
        <v>2003</v>
      </c>
      <c r="B1158" s="1059">
        <v>37680</v>
      </c>
      <c r="C1158" s="3">
        <f>'finished water daily demand'!G63</f>
        <v>24.192</v>
      </c>
      <c r="D1158">
        <f t="shared" si="38"/>
        <v>37680</v>
      </c>
    </row>
    <row r="1159" spans="1:4" x14ac:dyDescent="0.2">
      <c r="A1159">
        <f t="shared" si="39"/>
        <v>2003</v>
      </c>
      <c r="B1159" s="1059">
        <v>37681</v>
      </c>
      <c r="C1159" s="3">
        <f>'finished water daily demand'!G64</f>
        <v>22.559000000000001</v>
      </c>
      <c r="D1159">
        <f t="shared" si="38"/>
        <v>37681</v>
      </c>
    </row>
    <row r="1160" spans="1:4" x14ac:dyDescent="0.2">
      <c r="A1160">
        <f t="shared" si="39"/>
        <v>2003</v>
      </c>
      <c r="B1160" s="1059">
        <v>37682</v>
      </c>
      <c r="C1160" s="3">
        <f>'finished water daily demand'!G65</f>
        <v>26.532</v>
      </c>
      <c r="D1160">
        <f t="shared" si="38"/>
        <v>37682</v>
      </c>
    </row>
    <row r="1161" spans="1:4" x14ac:dyDescent="0.2">
      <c r="A1161">
        <f t="shared" si="39"/>
        <v>2003</v>
      </c>
      <c r="B1161" s="1059">
        <v>37683</v>
      </c>
      <c r="C1161" s="3">
        <f>'finished water daily demand'!G66</f>
        <v>26.047999999999998</v>
      </c>
      <c r="D1161">
        <f t="shared" si="38"/>
        <v>37683</v>
      </c>
    </row>
    <row r="1162" spans="1:4" x14ac:dyDescent="0.2">
      <c r="A1162">
        <f t="shared" si="39"/>
        <v>2003</v>
      </c>
      <c r="B1162" s="1059">
        <v>37684</v>
      </c>
      <c r="C1162" s="3">
        <f>'finished water daily demand'!G67</f>
        <v>27.068000000000001</v>
      </c>
      <c r="D1162">
        <f t="shared" si="38"/>
        <v>37684</v>
      </c>
    </row>
    <row r="1163" spans="1:4" x14ac:dyDescent="0.2">
      <c r="A1163">
        <f t="shared" si="39"/>
        <v>2003</v>
      </c>
      <c r="B1163" s="1059">
        <v>37685</v>
      </c>
      <c r="C1163" s="3">
        <f>'finished water daily demand'!G68</f>
        <v>26.311999999999998</v>
      </c>
      <c r="D1163">
        <f t="shared" si="38"/>
        <v>37685</v>
      </c>
    </row>
    <row r="1164" spans="1:4" x14ac:dyDescent="0.2">
      <c r="A1164">
        <f t="shared" si="39"/>
        <v>2003</v>
      </c>
      <c r="B1164" s="1059">
        <v>37686</v>
      </c>
      <c r="C1164" s="3">
        <f>'finished water daily demand'!G69</f>
        <v>27.006</v>
      </c>
      <c r="D1164">
        <f t="shared" si="38"/>
        <v>37686</v>
      </c>
    </row>
    <row r="1165" spans="1:4" x14ac:dyDescent="0.2">
      <c r="A1165">
        <f t="shared" si="39"/>
        <v>2003</v>
      </c>
      <c r="B1165" s="1059">
        <v>37687</v>
      </c>
      <c r="C1165" s="3">
        <f>'finished water daily demand'!G70</f>
        <v>24.607999999999997</v>
      </c>
      <c r="D1165">
        <f t="shared" si="38"/>
        <v>37687</v>
      </c>
    </row>
    <row r="1166" spans="1:4" x14ac:dyDescent="0.2">
      <c r="A1166">
        <f t="shared" si="39"/>
        <v>2003</v>
      </c>
      <c r="B1166" s="1059">
        <v>37688</v>
      </c>
      <c r="C1166" s="3">
        <f>'finished water daily demand'!G71</f>
        <v>26.465000000000003</v>
      </c>
      <c r="D1166">
        <f t="shared" si="38"/>
        <v>37688</v>
      </c>
    </row>
    <row r="1167" spans="1:4" x14ac:dyDescent="0.2">
      <c r="A1167">
        <f t="shared" si="39"/>
        <v>2003</v>
      </c>
      <c r="B1167" s="1059">
        <v>37689</v>
      </c>
      <c r="C1167" s="3">
        <f>'finished water daily demand'!G72</f>
        <v>23.536999999999999</v>
      </c>
      <c r="D1167">
        <f t="shared" si="38"/>
        <v>37689</v>
      </c>
    </row>
    <row r="1168" spans="1:4" x14ac:dyDescent="0.2">
      <c r="A1168">
        <f t="shared" si="39"/>
        <v>2003</v>
      </c>
      <c r="B1168" s="1059">
        <v>37690</v>
      </c>
      <c r="C1168" s="3">
        <f>'finished water daily demand'!G73</f>
        <v>26.646000000000001</v>
      </c>
      <c r="D1168">
        <f t="shared" si="38"/>
        <v>37690</v>
      </c>
    </row>
    <row r="1169" spans="1:4" x14ac:dyDescent="0.2">
      <c r="A1169">
        <f t="shared" si="39"/>
        <v>2003</v>
      </c>
      <c r="B1169" s="1059">
        <v>37691</v>
      </c>
      <c r="C1169" s="3">
        <f>'finished water daily demand'!G74</f>
        <v>24.085000000000001</v>
      </c>
      <c r="D1169">
        <f t="shared" si="38"/>
        <v>37691</v>
      </c>
    </row>
    <row r="1170" spans="1:4" x14ac:dyDescent="0.2">
      <c r="A1170">
        <f t="shared" si="39"/>
        <v>2003</v>
      </c>
      <c r="B1170" s="1059">
        <v>37692</v>
      </c>
      <c r="C1170" s="3">
        <f>'finished water daily demand'!G75</f>
        <v>25.198</v>
      </c>
      <c r="D1170">
        <f t="shared" si="38"/>
        <v>37692</v>
      </c>
    </row>
    <row r="1171" spans="1:4" x14ac:dyDescent="0.2">
      <c r="A1171">
        <f t="shared" si="39"/>
        <v>2003</v>
      </c>
      <c r="B1171" s="1059">
        <v>37693</v>
      </c>
      <c r="C1171" s="3">
        <f>'finished water daily demand'!G76</f>
        <v>25.427999999999997</v>
      </c>
      <c r="D1171">
        <f t="shared" si="38"/>
        <v>37693</v>
      </c>
    </row>
    <row r="1172" spans="1:4" x14ac:dyDescent="0.2">
      <c r="A1172">
        <f t="shared" si="39"/>
        <v>2003</v>
      </c>
      <c r="B1172" s="1059">
        <v>37694</v>
      </c>
      <c r="C1172" s="3">
        <f>'finished water daily demand'!G77</f>
        <v>25.488999999999997</v>
      </c>
      <c r="D1172">
        <f t="shared" si="38"/>
        <v>37694</v>
      </c>
    </row>
    <row r="1173" spans="1:4" x14ac:dyDescent="0.2">
      <c r="A1173">
        <f t="shared" si="39"/>
        <v>2003</v>
      </c>
      <c r="B1173" s="1059">
        <v>37695</v>
      </c>
      <c r="C1173" s="3">
        <f>'finished water daily demand'!G78</f>
        <v>21.219000000000001</v>
      </c>
      <c r="D1173">
        <f t="shared" si="38"/>
        <v>37695</v>
      </c>
    </row>
    <row r="1174" spans="1:4" x14ac:dyDescent="0.2">
      <c r="A1174">
        <f t="shared" si="39"/>
        <v>2003</v>
      </c>
      <c r="B1174" s="1059">
        <v>37696</v>
      </c>
      <c r="C1174" s="3">
        <f>'finished water daily demand'!G79</f>
        <v>21.850999999999999</v>
      </c>
      <c r="D1174">
        <f t="shared" si="38"/>
        <v>37696</v>
      </c>
    </row>
    <row r="1175" spans="1:4" x14ac:dyDescent="0.2">
      <c r="A1175">
        <f t="shared" si="39"/>
        <v>2003</v>
      </c>
      <c r="B1175" s="1059">
        <v>37697</v>
      </c>
      <c r="C1175" s="3">
        <f>'finished water daily demand'!G80</f>
        <v>24.074999999999999</v>
      </c>
      <c r="D1175">
        <f t="shared" si="38"/>
        <v>37697</v>
      </c>
    </row>
    <row r="1176" spans="1:4" x14ac:dyDescent="0.2">
      <c r="A1176">
        <f t="shared" si="39"/>
        <v>2003</v>
      </c>
      <c r="B1176" s="1059">
        <v>37698</v>
      </c>
      <c r="C1176" s="3">
        <f>'finished water daily demand'!G81</f>
        <v>24.508000000000003</v>
      </c>
      <c r="D1176">
        <f t="shared" si="38"/>
        <v>37698</v>
      </c>
    </row>
    <row r="1177" spans="1:4" x14ac:dyDescent="0.2">
      <c r="A1177">
        <f t="shared" si="39"/>
        <v>2003</v>
      </c>
      <c r="B1177" s="1059">
        <v>37699</v>
      </c>
      <c r="C1177" s="3">
        <f>'finished water daily demand'!G82</f>
        <v>23.073</v>
      </c>
      <c r="D1177">
        <f t="shared" si="38"/>
        <v>37699</v>
      </c>
    </row>
    <row r="1178" spans="1:4" x14ac:dyDescent="0.2">
      <c r="A1178">
        <f t="shared" si="39"/>
        <v>2003</v>
      </c>
      <c r="B1178" s="1059">
        <v>37700</v>
      </c>
      <c r="C1178" s="3">
        <f>'finished water daily demand'!G83</f>
        <v>23.814999999999998</v>
      </c>
      <c r="D1178">
        <f t="shared" si="38"/>
        <v>37700</v>
      </c>
    </row>
    <row r="1179" spans="1:4" x14ac:dyDescent="0.2">
      <c r="A1179">
        <f t="shared" si="39"/>
        <v>2003</v>
      </c>
      <c r="B1179" s="1059">
        <v>37701</v>
      </c>
      <c r="C1179" s="3">
        <f>'finished water daily demand'!G84</f>
        <v>22.779</v>
      </c>
      <c r="D1179">
        <f t="shared" si="38"/>
        <v>37701</v>
      </c>
    </row>
    <row r="1180" spans="1:4" x14ac:dyDescent="0.2">
      <c r="A1180">
        <f t="shared" si="39"/>
        <v>2003</v>
      </c>
      <c r="B1180" s="1059">
        <v>37702</v>
      </c>
      <c r="C1180" s="3">
        <f>'finished water daily demand'!G85</f>
        <v>24.748000000000001</v>
      </c>
      <c r="D1180">
        <f t="shared" si="38"/>
        <v>37702</v>
      </c>
    </row>
    <row r="1181" spans="1:4" x14ac:dyDescent="0.2">
      <c r="A1181">
        <f t="shared" si="39"/>
        <v>2003</v>
      </c>
      <c r="B1181" s="1059">
        <v>37703</v>
      </c>
      <c r="C1181" s="3">
        <f>'finished water daily demand'!G86</f>
        <v>22.565000000000001</v>
      </c>
      <c r="D1181">
        <f t="shared" si="38"/>
        <v>37703</v>
      </c>
    </row>
    <row r="1182" spans="1:4" x14ac:dyDescent="0.2">
      <c r="A1182">
        <f t="shared" si="39"/>
        <v>2003</v>
      </c>
      <c r="B1182" s="1059">
        <v>37704</v>
      </c>
      <c r="C1182" s="3">
        <f>'finished water daily demand'!G87</f>
        <v>24.607000000000003</v>
      </c>
      <c r="D1182">
        <f t="shared" si="38"/>
        <v>37704</v>
      </c>
    </row>
    <row r="1183" spans="1:4" x14ac:dyDescent="0.2">
      <c r="A1183">
        <f t="shared" si="39"/>
        <v>2003</v>
      </c>
      <c r="B1183" s="1059">
        <v>37705</v>
      </c>
      <c r="C1183" s="3">
        <f>'finished water daily demand'!G88</f>
        <v>24.797000000000001</v>
      </c>
      <c r="D1183">
        <f t="shared" si="38"/>
        <v>37705</v>
      </c>
    </row>
    <row r="1184" spans="1:4" x14ac:dyDescent="0.2">
      <c r="A1184">
        <f t="shared" si="39"/>
        <v>2003</v>
      </c>
      <c r="B1184" s="1059">
        <v>37706</v>
      </c>
      <c r="C1184" s="3">
        <f>'finished water daily demand'!G89</f>
        <v>26.403000000000002</v>
      </c>
      <c r="D1184">
        <f t="shared" si="38"/>
        <v>37706</v>
      </c>
    </row>
    <row r="1185" spans="1:4" x14ac:dyDescent="0.2">
      <c r="A1185">
        <f t="shared" si="39"/>
        <v>2003</v>
      </c>
      <c r="B1185" s="1059">
        <v>37707</v>
      </c>
      <c r="C1185" s="3">
        <f>'finished water daily demand'!G90</f>
        <v>25.781999999999996</v>
      </c>
      <c r="D1185">
        <f t="shared" si="38"/>
        <v>37707</v>
      </c>
    </row>
    <row r="1186" spans="1:4" x14ac:dyDescent="0.2">
      <c r="A1186">
        <f t="shared" si="39"/>
        <v>2003</v>
      </c>
      <c r="B1186" s="1059">
        <v>37708</v>
      </c>
      <c r="C1186" s="3">
        <f>'finished water daily demand'!G91</f>
        <v>25.956</v>
      </c>
      <c r="D1186">
        <f t="shared" si="38"/>
        <v>37708</v>
      </c>
    </row>
    <row r="1187" spans="1:4" x14ac:dyDescent="0.2">
      <c r="A1187">
        <f t="shared" si="39"/>
        <v>2003</v>
      </c>
      <c r="B1187" s="1059">
        <v>37709</v>
      </c>
      <c r="C1187" s="3">
        <f>'finished water daily demand'!G92</f>
        <v>23.439</v>
      </c>
      <c r="D1187">
        <f t="shared" si="38"/>
        <v>37709</v>
      </c>
    </row>
    <row r="1188" spans="1:4" x14ac:dyDescent="0.2">
      <c r="A1188">
        <f t="shared" si="39"/>
        <v>2003</v>
      </c>
      <c r="B1188" s="1059">
        <v>37710</v>
      </c>
      <c r="C1188" s="3">
        <f>'finished water daily demand'!G93</f>
        <v>20.308</v>
      </c>
      <c r="D1188">
        <f t="shared" si="38"/>
        <v>37710</v>
      </c>
    </row>
    <row r="1189" spans="1:4" x14ac:dyDescent="0.2">
      <c r="A1189">
        <f t="shared" si="39"/>
        <v>2003</v>
      </c>
      <c r="B1189" s="1059">
        <v>37711</v>
      </c>
      <c r="C1189" s="3">
        <f>'finished water daily demand'!G94</f>
        <v>24.39</v>
      </c>
      <c r="D1189">
        <f t="shared" si="38"/>
        <v>37711</v>
      </c>
    </row>
    <row r="1190" spans="1:4" x14ac:dyDescent="0.2">
      <c r="A1190">
        <f t="shared" si="39"/>
        <v>2003</v>
      </c>
      <c r="B1190" s="1059">
        <v>37712</v>
      </c>
      <c r="C1190" s="3">
        <f>'finished water daily demand'!G95</f>
        <v>25.663999999999998</v>
      </c>
      <c r="D1190">
        <f t="shared" si="38"/>
        <v>37712</v>
      </c>
    </row>
    <row r="1191" spans="1:4" x14ac:dyDescent="0.2">
      <c r="A1191">
        <f t="shared" si="39"/>
        <v>2003</v>
      </c>
      <c r="B1191" s="1059">
        <v>37713</v>
      </c>
      <c r="C1191" s="3">
        <f>'finished water daily demand'!G96</f>
        <v>26.45</v>
      </c>
      <c r="D1191">
        <f t="shared" si="38"/>
        <v>37713</v>
      </c>
    </row>
    <row r="1192" spans="1:4" x14ac:dyDescent="0.2">
      <c r="A1192">
        <f t="shared" si="39"/>
        <v>2003</v>
      </c>
      <c r="B1192" s="1059">
        <v>37714</v>
      </c>
      <c r="C1192" s="3">
        <f>'finished water daily demand'!G97</f>
        <v>27.93</v>
      </c>
      <c r="D1192">
        <f t="shared" si="38"/>
        <v>37714</v>
      </c>
    </row>
    <row r="1193" spans="1:4" x14ac:dyDescent="0.2">
      <c r="A1193">
        <f t="shared" si="39"/>
        <v>2003</v>
      </c>
      <c r="B1193" s="1059">
        <v>37715</v>
      </c>
      <c r="C1193" s="3">
        <f>'finished water daily demand'!G98</f>
        <v>26.748000000000001</v>
      </c>
      <c r="D1193">
        <f t="shared" si="38"/>
        <v>37715</v>
      </c>
    </row>
    <row r="1194" spans="1:4" x14ac:dyDescent="0.2">
      <c r="A1194">
        <f t="shared" si="39"/>
        <v>2003</v>
      </c>
      <c r="B1194" s="1059">
        <v>37716</v>
      </c>
      <c r="C1194" s="3">
        <f>'finished water daily demand'!G99</f>
        <v>24.610999999999997</v>
      </c>
      <c r="D1194">
        <f t="shared" si="38"/>
        <v>37716</v>
      </c>
    </row>
    <row r="1195" spans="1:4" x14ac:dyDescent="0.2">
      <c r="A1195">
        <f t="shared" si="39"/>
        <v>2003</v>
      </c>
      <c r="B1195" s="1059">
        <v>37717</v>
      </c>
      <c r="C1195" s="3">
        <f>'finished water daily demand'!G100</f>
        <v>22.151</v>
      </c>
      <c r="D1195">
        <f t="shared" si="38"/>
        <v>37717</v>
      </c>
    </row>
    <row r="1196" spans="1:4" x14ac:dyDescent="0.2">
      <c r="A1196">
        <f t="shared" si="39"/>
        <v>2003</v>
      </c>
      <c r="B1196" s="1059">
        <v>37718</v>
      </c>
      <c r="C1196" s="3">
        <f>'finished water daily demand'!G101</f>
        <v>25.49</v>
      </c>
      <c r="D1196">
        <f t="shared" si="38"/>
        <v>37718</v>
      </c>
    </row>
    <row r="1197" spans="1:4" x14ac:dyDescent="0.2">
      <c r="A1197">
        <f t="shared" si="39"/>
        <v>2003</v>
      </c>
      <c r="B1197" s="1059">
        <v>37719</v>
      </c>
      <c r="C1197" s="3">
        <f>'finished water daily demand'!G102</f>
        <v>23.211000000000002</v>
      </c>
      <c r="D1197">
        <f t="shared" si="38"/>
        <v>37719</v>
      </c>
    </row>
    <row r="1198" spans="1:4" x14ac:dyDescent="0.2">
      <c r="A1198">
        <f t="shared" si="39"/>
        <v>2003</v>
      </c>
      <c r="B1198" s="1059">
        <v>37720</v>
      </c>
      <c r="C1198" s="3">
        <f>'finished water daily demand'!G103</f>
        <v>23.639000000000003</v>
      </c>
      <c r="D1198">
        <f t="shared" si="38"/>
        <v>37720</v>
      </c>
    </row>
    <row r="1199" spans="1:4" x14ac:dyDescent="0.2">
      <c r="A1199">
        <f t="shared" si="39"/>
        <v>2003</v>
      </c>
      <c r="B1199" s="1059">
        <v>37721</v>
      </c>
      <c r="C1199" s="3">
        <f>'finished water daily demand'!G104</f>
        <v>24.091000000000001</v>
      </c>
      <c r="D1199">
        <f t="shared" si="38"/>
        <v>37721</v>
      </c>
    </row>
    <row r="1200" spans="1:4" x14ac:dyDescent="0.2">
      <c r="A1200">
        <f t="shared" si="39"/>
        <v>2003</v>
      </c>
      <c r="B1200" s="1059">
        <v>37722</v>
      </c>
      <c r="C1200" s="3">
        <f>'finished water daily demand'!G105</f>
        <v>23.759</v>
      </c>
      <c r="D1200">
        <f t="shared" si="38"/>
        <v>37722</v>
      </c>
    </row>
    <row r="1201" spans="1:4" x14ac:dyDescent="0.2">
      <c r="A1201">
        <f t="shared" si="39"/>
        <v>2003</v>
      </c>
      <c r="B1201" s="1059">
        <v>37723</v>
      </c>
      <c r="C1201" s="3">
        <f>'finished water daily demand'!G106</f>
        <v>22.865000000000002</v>
      </c>
      <c r="D1201">
        <f t="shared" si="38"/>
        <v>37723</v>
      </c>
    </row>
    <row r="1202" spans="1:4" x14ac:dyDescent="0.2">
      <c r="A1202">
        <f t="shared" si="39"/>
        <v>2003</v>
      </c>
      <c r="B1202" s="1059">
        <v>37724</v>
      </c>
      <c r="C1202" s="3">
        <f>'finished water daily demand'!G107</f>
        <v>21.245999999999999</v>
      </c>
      <c r="D1202">
        <f t="shared" si="38"/>
        <v>37724</v>
      </c>
    </row>
    <row r="1203" spans="1:4" x14ac:dyDescent="0.2">
      <c r="A1203">
        <f t="shared" si="39"/>
        <v>2003</v>
      </c>
      <c r="B1203" s="1059">
        <v>37725</v>
      </c>
      <c r="C1203" s="3">
        <f>'finished water daily demand'!G108</f>
        <v>25.515000000000001</v>
      </c>
      <c r="D1203">
        <f t="shared" si="38"/>
        <v>37725</v>
      </c>
    </row>
    <row r="1204" spans="1:4" x14ac:dyDescent="0.2">
      <c r="A1204">
        <f t="shared" si="39"/>
        <v>2003</v>
      </c>
      <c r="B1204" s="1059">
        <v>37726</v>
      </c>
      <c r="C1204" s="3">
        <f>'finished water daily demand'!G109</f>
        <v>25.660999999999998</v>
      </c>
      <c r="D1204">
        <f t="shared" si="38"/>
        <v>37726</v>
      </c>
    </row>
    <row r="1205" spans="1:4" x14ac:dyDescent="0.2">
      <c r="A1205">
        <f t="shared" si="39"/>
        <v>2003</v>
      </c>
      <c r="B1205" s="1059">
        <v>37727</v>
      </c>
      <c r="C1205" s="3">
        <f>'finished water daily demand'!G110</f>
        <v>28.186999999999998</v>
      </c>
      <c r="D1205">
        <f t="shared" si="38"/>
        <v>37727</v>
      </c>
    </row>
    <row r="1206" spans="1:4" x14ac:dyDescent="0.2">
      <c r="A1206">
        <f t="shared" si="39"/>
        <v>2003</v>
      </c>
      <c r="B1206" s="1059">
        <v>37728</v>
      </c>
      <c r="C1206" s="3">
        <f>'finished water daily demand'!G111</f>
        <v>26.207000000000001</v>
      </c>
      <c r="D1206">
        <f t="shared" si="38"/>
        <v>37728</v>
      </c>
    </row>
    <row r="1207" spans="1:4" x14ac:dyDescent="0.2">
      <c r="A1207">
        <f t="shared" si="39"/>
        <v>2003</v>
      </c>
      <c r="B1207" s="1059">
        <v>37729</v>
      </c>
      <c r="C1207" s="3">
        <f>'finished water daily demand'!G112</f>
        <v>23.126999999999999</v>
      </c>
      <c r="D1207">
        <f t="shared" si="38"/>
        <v>37729</v>
      </c>
    </row>
    <row r="1208" spans="1:4" x14ac:dyDescent="0.2">
      <c r="A1208">
        <f t="shared" si="39"/>
        <v>2003</v>
      </c>
      <c r="B1208" s="1059">
        <v>37730</v>
      </c>
      <c r="C1208" s="3">
        <f>'finished water daily demand'!G113</f>
        <v>20.510999999999999</v>
      </c>
      <c r="D1208">
        <f t="shared" si="38"/>
        <v>37730</v>
      </c>
    </row>
    <row r="1209" spans="1:4" x14ac:dyDescent="0.2">
      <c r="A1209">
        <f t="shared" si="39"/>
        <v>2003</v>
      </c>
      <c r="B1209" s="1059">
        <v>37731</v>
      </c>
      <c r="C1209" s="3">
        <f>'finished water daily demand'!G114</f>
        <v>22.795999999999999</v>
      </c>
      <c r="D1209">
        <f t="shared" si="38"/>
        <v>37731</v>
      </c>
    </row>
    <row r="1210" spans="1:4" x14ac:dyDescent="0.2">
      <c r="A1210">
        <f t="shared" si="39"/>
        <v>2003</v>
      </c>
      <c r="B1210" s="1059">
        <v>37732</v>
      </c>
      <c r="C1210" s="3">
        <f>'finished water daily demand'!G115</f>
        <v>24.439</v>
      </c>
      <c r="D1210">
        <f t="shared" si="38"/>
        <v>37732</v>
      </c>
    </row>
    <row r="1211" spans="1:4" x14ac:dyDescent="0.2">
      <c r="A1211">
        <f t="shared" si="39"/>
        <v>2003</v>
      </c>
      <c r="B1211" s="1059">
        <v>37733</v>
      </c>
      <c r="C1211" s="3">
        <f>'finished water daily demand'!G116</f>
        <v>25.207999999999998</v>
      </c>
      <c r="D1211">
        <f t="shared" si="38"/>
        <v>37733</v>
      </c>
    </row>
    <row r="1212" spans="1:4" x14ac:dyDescent="0.2">
      <c r="A1212">
        <f t="shared" si="39"/>
        <v>2003</v>
      </c>
      <c r="B1212" s="1059">
        <v>37734</v>
      </c>
      <c r="C1212" s="3">
        <f>'finished water daily demand'!G117</f>
        <v>27.295000000000002</v>
      </c>
      <c r="D1212">
        <f t="shared" si="38"/>
        <v>37734</v>
      </c>
    </row>
    <row r="1213" spans="1:4" x14ac:dyDescent="0.2">
      <c r="A1213">
        <f t="shared" si="39"/>
        <v>2003</v>
      </c>
      <c r="B1213" s="1059">
        <v>37735</v>
      </c>
      <c r="C1213" s="3">
        <f>'finished water daily demand'!G118</f>
        <v>26.334</v>
      </c>
      <c r="D1213">
        <f t="shared" si="38"/>
        <v>37735</v>
      </c>
    </row>
    <row r="1214" spans="1:4" x14ac:dyDescent="0.2">
      <c r="A1214">
        <f t="shared" si="39"/>
        <v>2003</v>
      </c>
      <c r="B1214" s="1059">
        <v>37736</v>
      </c>
      <c r="C1214" s="3">
        <f>'finished water daily demand'!G119</f>
        <v>24.846</v>
      </c>
      <c r="D1214">
        <f t="shared" si="38"/>
        <v>37736</v>
      </c>
    </row>
    <row r="1215" spans="1:4" x14ac:dyDescent="0.2">
      <c r="A1215">
        <f t="shared" si="39"/>
        <v>2003</v>
      </c>
      <c r="B1215" s="1059">
        <v>37737</v>
      </c>
      <c r="C1215" s="3">
        <f>'finished water daily demand'!G120</f>
        <v>23.084</v>
      </c>
      <c r="D1215">
        <f t="shared" si="38"/>
        <v>37737</v>
      </c>
    </row>
    <row r="1216" spans="1:4" x14ac:dyDescent="0.2">
      <c r="A1216">
        <f t="shared" si="39"/>
        <v>2003</v>
      </c>
      <c r="B1216" s="1059">
        <v>37738</v>
      </c>
      <c r="C1216" s="3">
        <f>'finished water daily demand'!G121</f>
        <v>23.283999999999999</v>
      </c>
      <c r="D1216">
        <f t="shared" si="38"/>
        <v>37738</v>
      </c>
    </row>
    <row r="1217" spans="1:4" x14ac:dyDescent="0.2">
      <c r="A1217">
        <f t="shared" si="39"/>
        <v>2003</v>
      </c>
      <c r="B1217" s="1059">
        <v>37739</v>
      </c>
      <c r="C1217" s="3">
        <f>'finished water daily demand'!G122</f>
        <v>26.317</v>
      </c>
      <c r="D1217">
        <f t="shared" si="38"/>
        <v>37739</v>
      </c>
    </row>
    <row r="1218" spans="1:4" x14ac:dyDescent="0.2">
      <c r="A1218">
        <f t="shared" si="39"/>
        <v>2003</v>
      </c>
      <c r="B1218" s="1059">
        <v>37740</v>
      </c>
      <c r="C1218" s="3">
        <f>'finished water daily demand'!G123</f>
        <v>26.784000000000002</v>
      </c>
      <c r="D1218">
        <f t="shared" si="38"/>
        <v>37740</v>
      </c>
    </row>
    <row r="1219" spans="1:4" x14ac:dyDescent="0.2">
      <c r="A1219">
        <f t="shared" si="39"/>
        <v>2003</v>
      </c>
      <c r="B1219" s="1059">
        <v>37741</v>
      </c>
      <c r="C1219" s="3">
        <f>'finished water daily demand'!G124</f>
        <v>27.178999999999998</v>
      </c>
      <c r="D1219">
        <f t="shared" si="38"/>
        <v>37741</v>
      </c>
    </row>
    <row r="1220" spans="1:4" x14ac:dyDescent="0.2">
      <c r="A1220">
        <f t="shared" si="39"/>
        <v>2003</v>
      </c>
      <c r="B1220" s="1059">
        <v>37742</v>
      </c>
      <c r="C1220" s="3">
        <f>'finished water daily demand'!G125</f>
        <v>28.207999999999998</v>
      </c>
      <c r="D1220">
        <f t="shared" si="38"/>
        <v>37742</v>
      </c>
    </row>
    <row r="1221" spans="1:4" x14ac:dyDescent="0.2">
      <c r="A1221">
        <f t="shared" si="39"/>
        <v>2003</v>
      </c>
      <c r="B1221" s="1059">
        <v>37743</v>
      </c>
      <c r="C1221" s="3">
        <f>'finished water daily demand'!G126</f>
        <v>26.85</v>
      </c>
      <c r="D1221">
        <f t="shared" ref="D1221:D1284" si="40">VALUE(B1221)</f>
        <v>37743</v>
      </c>
    </row>
    <row r="1222" spans="1:4" x14ac:dyDescent="0.2">
      <c r="A1222">
        <f t="shared" ref="A1222:A1285" si="41">YEAR(B1222)</f>
        <v>2003</v>
      </c>
      <c r="B1222" s="1059">
        <v>37744</v>
      </c>
      <c r="C1222" s="3">
        <f>'finished water daily demand'!G127</f>
        <v>25.647999999999996</v>
      </c>
      <c r="D1222">
        <f t="shared" si="40"/>
        <v>37744</v>
      </c>
    </row>
    <row r="1223" spans="1:4" x14ac:dyDescent="0.2">
      <c r="A1223">
        <f t="shared" si="41"/>
        <v>2003</v>
      </c>
      <c r="B1223" s="1059">
        <v>37745</v>
      </c>
      <c r="C1223" s="3">
        <f>'finished water daily demand'!G128</f>
        <v>22.558</v>
      </c>
      <c r="D1223">
        <f t="shared" si="40"/>
        <v>37745</v>
      </c>
    </row>
    <row r="1224" spans="1:4" x14ac:dyDescent="0.2">
      <c r="A1224">
        <f t="shared" si="41"/>
        <v>2003</v>
      </c>
      <c r="B1224" s="1059">
        <v>37746</v>
      </c>
      <c r="C1224" s="3">
        <f>'finished water daily demand'!G129</f>
        <v>25.157999999999998</v>
      </c>
      <c r="D1224">
        <f t="shared" si="40"/>
        <v>37746</v>
      </c>
    </row>
    <row r="1225" spans="1:4" x14ac:dyDescent="0.2">
      <c r="A1225">
        <f t="shared" si="41"/>
        <v>2003</v>
      </c>
      <c r="B1225" s="1059">
        <v>37747</v>
      </c>
      <c r="C1225" s="3">
        <f>'finished water daily demand'!G130</f>
        <v>24.998999999999999</v>
      </c>
      <c r="D1225">
        <f t="shared" si="40"/>
        <v>37747</v>
      </c>
    </row>
    <row r="1226" spans="1:4" x14ac:dyDescent="0.2">
      <c r="A1226">
        <f t="shared" si="41"/>
        <v>2003</v>
      </c>
      <c r="B1226" s="1059">
        <v>37748</v>
      </c>
      <c r="C1226" s="3">
        <f>'finished water daily demand'!G131</f>
        <v>26.548999999999999</v>
      </c>
      <c r="D1226">
        <f t="shared" si="40"/>
        <v>37748</v>
      </c>
    </row>
    <row r="1227" spans="1:4" x14ac:dyDescent="0.2">
      <c r="A1227">
        <f t="shared" si="41"/>
        <v>2003</v>
      </c>
      <c r="B1227" s="1059">
        <v>37749</v>
      </c>
      <c r="C1227" s="3">
        <f>'finished water daily demand'!G132</f>
        <v>27.856999999999999</v>
      </c>
      <c r="D1227">
        <f t="shared" si="40"/>
        <v>37749</v>
      </c>
    </row>
    <row r="1228" spans="1:4" x14ac:dyDescent="0.2">
      <c r="A1228">
        <f t="shared" si="41"/>
        <v>2003</v>
      </c>
      <c r="B1228" s="1059">
        <v>37750</v>
      </c>
      <c r="C1228" s="3">
        <f>'finished water daily demand'!G133</f>
        <v>29.040999999999997</v>
      </c>
      <c r="D1228">
        <f t="shared" si="40"/>
        <v>37750</v>
      </c>
    </row>
    <row r="1229" spans="1:4" x14ac:dyDescent="0.2">
      <c r="A1229">
        <f t="shared" si="41"/>
        <v>2003</v>
      </c>
      <c r="B1229" s="1059">
        <v>37751</v>
      </c>
      <c r="C1229" s="3">
        <f>'finished water daily demand'!G134</f>
        <v>28.15</v>
      </c>
      <c r="D1229">
        <f t="shared" si="40"/>
        <v>37751</v>
      </c>
    </row>
    <row r="1230" spans="1:4" x14ac:dyDescent="0.2">
      <c r="A1230">
        <f t="shared" si="41"/>
        <v>2003</v>
      </c>
      <c r="B1230" s="1059">
        <v>37752</v>
      </c>
      <c r="C1230" s="3">
        <f>'finished water daily demand'!G135</f>
        <v>25.488</v>
      </c>
      <c r="D1230">
        <f t="shared" si="40"/>
        <v>37752</v>
      </c>
    </row>
    <row r="1231" spans="1:4" x14ac:dyDescent="0.2">
      <c r="A1231">
        <f t="shared" si="41"/>
        <v>2003</v>
      </c>
      <c r="B1231" s="1059">
        <v>37753</v>
      </c>
      <c r="C1231" s="3">
        <f>'finished water daily demand'!G136</f>
        <v>29.36</v>
      </c>
      <c r="D1231">
        <f t="shared" si="40"/>
        <v>37753</v>
      </c>
    </row>
    <row r="1232" spans="1:4" x14ac:dyDescent="0.2">
      <c r="A1232">
        <f t="shared" si="41"/>
        <v>2003</v>
      </c>
      <c r="B1232" s="1059">
        <v>37754</v>
      </c>
      <c r="C1232" s="3">
        <f>'finished water daily demand'!G137</f>
        <v>30.036000000000001</v>
      </c>
      <c r="D1232">
        <f t="shared" si="40"/>
        <v>37754</v>
      </c>
    </row>
    <row r="1233" spans="1:4" x14ac:dyDescent="0.2">
      <c r="A1233">
        <f t="shared" si="41"/>
        <v>2003</v>
      </c>
      <c r="B1233" s="1059">
        <v>37755</v>
      </c>
      <c r="C1233" s="3">
        <f>'finished water daily demand'!G138</f>
        <v>30.748999999999999</v>
      </c>
      <c r="D1233">
        <f t="shared" si="40"/>
        <v>37755</v>
      </c>
    </row>
    <row r="1234" spans="1:4" x14ac:dyDescent="0.2">
      <c r="A1234">
        <f t="shared" si="41"/>
        <v>2003</v>
      </c>
      <c r="B1234" s="1059">
        <v>37756</v>
      </c>
      <c r="C1234" s="3">
        <f>'finished water daily demand'!G139</f>
        <v>27.552</v>
      </c>
      <c r="D1234">
        <f t="shared" si="40"/>
        <v>37756</v>
      </c>
    </row>
    <row r="1235" spans="1:4" x14ac:dyDescent="0.2">
      <c r="A1235">
        <f t="shared" si="41"/>
        <v>2003</v>
      </c>
      <c r="B1235" s="1059">
        <v>37757</v>
      </c>
      <c r="C1235" s="3">
        <f>'finished water daily demand'!G140</f>
        <v>26.38</v>
      </c>
      <c r="D1235">
        <f t="shared" si="40"/>
        <v>37757</v>
      </c>
    </row>
    <row r="1236" spans="1:4" x14ac:dyDescent="0.2">
      <c r="A1236">
        <f t="shared" si="41"/>
        <v>2003</v>
      </c>
      <c r="B1236" s="1059">
        <v>37758</v>
      </c>
      <c r="C1236" s="3">
        <f>'finished water daily demand'!G141</f>
        <v>25.253999999999998</v>
      </c>
      <c r="D1236">
        <f t="shared" si="40"/>
        <v>37758</v>
      </c>
    </row>
    <row r="1237" spans="1:4" x14ac:dyDescent="0.2">
      <c r="A1237">
        <f t="shared" si="41"/>
        <v>2003</v>
      </c>
      <c r="B1237" s="1059">
        <v>37759</v>
      </c>
      <c r="C1237" s="3">
        <f>'finished water daily demand'!G142</f>
        <v>24.341999999999999</v>
      </c>
      <c r="D1237">
        <f t="shared" si="40"/>
        <v>37759</v>
      </c>
    </row>
    <row r="1238" spans="1:4" x14ac:dyDescent="0.2">
      <c r="A1238">
        <f t="shared" si="41"/>
        <v>2003</v>
      </c>
      <c r="B1238" s="1059">
        <v>37760</v>
      </c>
      <c r="C1238" s="3">
        <f>'finished water daily demand'!G143</f>
        <v>25.96</v>
      </c>
      <c r="D1238">
        <f t="shared" si="40"/>
        <v>37760</v>
      </c>
    </row>
    <row r="1239" spans="1:4" x14ac:dyDescent="0.2">
      <c r="A1239">
        <f t="shared" si="41"/>
        <v>2003</v>
      </c>
      <c r="B1239" s="1059">
        <v>37761</v>
      </c>
      <c r="C1239" s="3">
        <f>'finished water daily demand'!G144</f>
        <v>26.088999999999999</v>
      </c>
      <c r="D1239">
        <f t="shared" si="40"/>
        <v>37761</v>
      </c>
    </row>
    <row r="1240" spans="1:4" x14ac:dyDescent="0.2">
      <c r="A1240">
        <f t="shared" si="41"/>
        <v>2003</v>
      </c>
      <c r="B1240" s="1059">
        <v>37762</v>
      </c>
      <c r="C1240" s="3">
        <f>'finished water daily demand'!G145</f>
        <v>31.006</v>
      </c>
      <c r="D1240">
        <f t="shared" si="40"/>
        <v>37762</v>
      </c>
    </row>
    <row r="1241" spans="1:4" x14ac:dyDescent="0.2">
      <c r="A1241">
        <f t="shared" si="41"/>
        <v>2003</v>
      </c>
      <c r="B1241" s="1059">
        <v>37763</v>
      </c>
      <c r="C1241" s="3">
        <f>'finished water daily demand'!G146</f>
        <v>26.252000000000002</v>
      </c>
      <c r="D1241">
        <f t="shared" si="40"/>
        <v>37763</v>
      </c>
    </row>
    <row r="1242" spans="1:4" x14ac:dyDescent="0.2">
      <c r="A1242">
        <f t="shared" si="41"/>
        <v>2003</v>
      </c>
      <c r="B1242" s="1059">
        <v>37764</v>
      </c>
      <c r="C1242" s="3">
        <f>'finished water daily demand'!G147</f>
        <v>25.196000000000002</v>
      </c>
      <c r="D1242">
        <f t="shared" si="40"/>
        <v>37764</v>
      </c>
    </row>
    <row r="1243" spans="1:4" x14ac:dyDescent="0.2">
      <c r="A1243">
        <f t="shared" si="41"/>
        <v>2003</v>
      </c>
      <c r="B1243" s="1059">
        <v>37765</v>
      </c>
      <c r="C1243" s="3">
        <f>'finished water daily demand'!G148</f>
        <v>23.753</v>
      </c>
      <c r="D1243">
        <f t="shared" si="40"/>
        <v>37765</v>
      </c>
    </row>
    <row r="1244" spans="1:4" x14ac:dyDescent="0.2">
      <c r="A1244">
        <f t="shared" si="41"/>
        <v>2003</v>
      </c>
      <c r="B1244" s="1059">
        <v>37766</v>
      </c>
      <c r="C1244" s="3">
        <f>'finished water daily demand'!G149</f>
        <v>23.667999999999999</v>
      </c>
      <c r="D1244">
        <f t="shared" si="40"/>
        <v>37766</v>
      </c>
    </row>
    <row r="1245" spans="1:4" x14ac:dyDescent="0.2">
      <c r="A1245">
        <f t="shared" si="41"/>
        <v>2003</v>
      </c>
      <c r="B1245" s="1059">
        <v>37767</v>
      </c>
      <c r="C1245" s="3">
        <f>'finished water daily demand'!G150</f>
        <v>27.170999999999999</v>
      </c>
      <c r="D1245">
        <f t="shared" si="40"/>
        <v>37767</v>
      </c>
    </row>
    <row r="1246" spans="1:4" x14ac:dyDescent="0.2">
      <c r="A1246">
        <f t="shared" si="41"/>
        <v>2003</v>
      </c>
      <c r="B1246" s="1059">
        <v>37768</v>
      </c>
      <c r="C1246" s="3">
        <f>'finished water daily demand'!G151</f>
        <v>25.278000000000002</v>
      </c>
      <c r="D1246">
        <f t="shared" si="40"/>
        <v>37768</v>
      </c>
    </row>
    <row r="1247" spans="1:4" x14ac:dyDescent="0.2">
      <c r="A1247">
        <f t="shared" si="41"/>
        <v>2003</v>
      </c>
      <c r="B1247" s="1059">
        <v>37769</v>
      </c>
      <c r="C1247" s="3">
        <f>'finished water daily demand'!G152</f>
        <v>26.01</v>
      </c>
      <c r="D1247">
        <f t="shared" si="40"/>
        <v>37769</v>
      </c>
    </row>
    <row r="1248" spans="1:4" x14ac:dyDescent="0.2">
      <c r="A1248">
        <f t="shared" si="41"/>
        <v>2003</v>
      </c>
      <c r="B1248" s="1059">
        <v>37770</v>
      </c>
      <c r="C1248" s="3">
        <f>'finished water daily demand'!G153</f>
        <v>27.242999999999999</v>
      </c>
      <c r="D1248">
        <f t="shared" si="40"/>
        <v>37770</v>
      </c>
    </row>
    <row r="1249" spans="1:4" x14ac:dyDescent="0.2">
      <c r="A1249">
        <f t="shared" si="41"/>
        <v>2003</v>
      </c>
      <c r="B1249" s="1059">
        <v>37771</v>
      </c>
      <c r="C1249" s="3">
        <f>'finished water daily demand'!G154</f>
        <v>23.526</v>
      </c>
      <c r="D1249">
        <f t="shared" si="40"/>
        <v>37771</v>
      </c>
    </row>
    <row r="1250" spans="1:4" x14ac:dyDescent="0.2">
      <c r="A1250">
        <f t="shared" si="41"/>
        <v>2003</v>
      </c>
      <c r="B1250" s="1059">
        <v>37772</v>
      </c>
      <c r="C1250" s="3">
        <f>'finished water daily demand'!G155</f>
        <v>25.477</v>
      </c>
      <c r="D1250">
        <f t="shared" si="40"/>
        <v>37772</v>
      </c>
    </row>
    <row r="1251" spans="1:4" x14ac:dyDescent="0.2">
      <c r="A1251">
        <f t="shared" si="41"/>
        <v>2003</v>
      </c>
      <c r="B1251" s="1059">
        <v>37773</v>
      </c>
      <c r="C1251" s="3">
        <f>'finished water daily demand'!G156</f>
        <v>23.658999999999999</v>
      </c>
      <c r="D1251">
        <f t="shared" si="40"/>
        <v>37773</v>
      </c>
    </row>
    <row r="1252" spans="1:4" x14ac:dyDescent="0.2">
      <c r="A1252">
        <f t="shared" si="41"/>
        <v>2003</v>
      </c>
      <c r="B1252" s="1059">
        <v>37774</v>
      </c>
      <c r="C1252" s="3">
        <f>'finished water daily demand'!G157</f>
        <v>25.673000000000002</v>
      </c>
      <c r="D1252">
        <f t="shared" si="40"/>
        <v>37774</v>
      </c>
    </row>
    <row r="1253" spans="1:4" x14ac:dyDescent="0.2">
      <c r="A1253">
        <f t="shared" si="41"/>
        <v>2003</v>
      </c>
      <c r="B1253" s="1059">
        <v>37775</v>
      </c>
      <c r="C1253" s="3">
        <f>'finished water daily demand'!G158</f>
        <v>25.881</v>
      </c>
      <c r="D1253">
        <f t="shared" si="40"/>
        <v>37775</v>
      </c>
    </row>
    <row r="1254" spans="1:4" x14ac:dyDescent="0.2">
      <c r="A1254">
        <f t="shared" si="41"/>
        <v>2003</v>
      </c>
      <c r="B1254" s="1059">
        <v>37776</v>
      </c>
      <c r="C1254" s="3">
        <f>'finished water daily demand'!G159</f>
        <v>26.448999999999998</v>
      </c>
      <c r="D1254">
        <f t="shared" si="40"/>
        <v>37776</v>
      </c>
    </row>
    <row r="1255" spans="1:4" x14ac:dyDescent="0.2">
      <c r="A1255">
        <f t="shared" si="41"/>
        <v>2003</v>
      </c>
      <c r="B1255" s="1059">
        <v>37777</v>
      </c>
      <c r="C1255" s="3">
        <f>'finished water daily demand'!G160</f>
        <v>26.363</v>
      </c>
      <c r="D1255">
        <f t="shared" si="40"/>
        <v>37777</v>
      </c>
    </row>
    <row r="1256" spans="1:4" x14ac:dyDescent="0.2">
      <c r="A1256">
        <f t="shared" si="41"/>
        <v>2003</v>
      </c>
      <c r="B1256" s="1059">
        <v>37778</v>
      </c>
      <c r="C1256" s="3">
        <f>'finished water daily demand'!G161</f>
        <v>26.86</v>
      </c>
      <c r="D1256">
        <f t="shared" si="40"/>
        <v>37778</v>
      </c>
    </row>
    <row r="1257" spans="1:4" x14ac:dyDescent="0.2">
      <c r="A1257">
        <f t="shared" si="41"/>
        <v>2003</v>
      </c>
      <c r="B1257" s="1059">
        <v>37779</v>
      </c>
      <c r="C1257" s="3">
        <f>'finished water daily demand'!G162</f>
        <v>23.171999999999997</v>
      </c>
      <c r="D1257">
        <f t="shared" si="40"/>
        <v>37779</v>
      </c>
    </row>
    <row r="1258" spans="1:4" x14ac:dyDescent="0.2">
      <c r="A1258">
        <f t="shared" si="41"/>
        <v>2003</v>
      </c>
      <c r="B1258" s="1059">
        <v>37780</v>
      </c>
      <c r="C1258" s="3">
        <f>'finished water daily demand'!G163</f>
        <v>22.974</v>
      </c>
      <c r="D1258">
        <f t="shared" si="40"/>
        <v>37780</v>
      </c>
    </row>
    <row r="1259" spans="1:4" x14ac:dyDescent="0.2">
      <c r="A1259">
        <f t="shared" si="41"/>
        <v>2003</v>
      </c>
      <c r="B1259" s="1059">
        <v>37781</v>
      </c>
      <c r="C1259" s="3">
        <f>'finished water daily demand'!G164</f>
        <v>27.084</v>
      </c>
      <c r="D1259">
        <f t="shared" si="40"/>
        <v>37781</v>
      </c>
    </row>
    <row r="1260" spans="1:4" x14ac:dyDescent="0.2">
      <c r="A1260">
        <f t="shared" si="41"/>
        <v>2003</v>
      </c>
      <c r="B1260" s="1059">
        <v>37782</v>
      </c>
      <c r="C1260" s="3">
        <f>'finished water daily demand'!G165</f>
        <v>27.166000000000004</v>
      </c>
      <c r="D1260">
        <f t="shared" si="40"/>
        <v>37782</v>
      </c>
    </row>
    <row r="1261" spans="1:4" x14ac:dyDescent="0.2">
      <c r="A1261">
        <f t="shared" si="41"/>
        <v>2003</v>
      </c>
      <c r="B1261" s="1059">
        <v>37783</v>
      </c>
      <c r="C1261" s="3">
        <f>'finished water daily demand'!G166</f>
        <v>28.527999999999999</v>
      </c>
      <c r="D1261">
        <f t="shared" si="40"/>
        <v>37783</v>
      </c>
    </row>
    <row r="1262" spans="1:4" x14ac:dyDescent="0.2">
      <c r="A1262">
        <f t="shared" si="41"/>
        <v>2003</v>
      </c>
      <c r="B1262" s="1059">
        <v>37784</v>
      </c>
      <c r="C1262" s="3">
        <f>'finished water daily demand'!G167</f>
        <v>28.951000000000001</v>
      </c>
      <c r="D1262">
        <f t="shared" si="40"/>
        <v>37784</v>
      </c>
    </row>
    <row r="1263" spans="1:4" x14ac:dyDescent="0.2">
      <c r="A1263">
        <f t="shared" si="41"/>
        <v>2003</v>
      </c>
      <c r="B1263" s="1059">
        <v>37785</v>
      </c>
      <c r="C1263" s="3">
        <f>'finished water daily demand'!G168</f>
        <v>27.981999999999999</v>
      </c>
      <c r="D1263">
        <f t="shared" si="40"/>
        <v>37785</v>
      </c>
    </row>
    <row r="1264" spans="1:4" x14ac:dyDescent="0.2">
      <c r="A1264">
        <f t="shared" si="41"/>
        <v>2003</v>
      </c>
      <c r="B1264" s="1059">
        <v>37786</v>
      </c>
      <c r="C1264" s="3">
        <f>'finished water daily demand'!G169</f>
        <v>26.945999999999998</v>
      </c>
      <c r="D1264">
        <f t="shared" si="40"/>
        <v>37786</v>
      </c>
    </row>
    <row r="1265" spans="1:4" x14ac:dyDescent="0.2">
      <c r="A1265">
        <f t="shared" si="41"/>
        <v>2003</v>
      </c>
      <c r="B1265" s="1059">
        <v>37787</v>
      </c>
      <c r="C1265" s="3">
        <f>'finished water daily demand'!G170</f>
        <v>25.291999999999998</v>
      </c>
      <c r="D1265">
        <f t="shared" si="40"/>
        <v>37787</v>
      </c>
    </row>
    <row r="1266" spans="1:4" x14ac:dyDescent="0.2">
      <c r="A1266">
        <f t="shared" si="41"/>
        <v>2003</v>
      </c>
      <c r="B1266" s="1059">
        <v>37788</v>
      </c>
      <c r="C1266" s="3">
        <f>'finished water daily demand'!G171</f>
        <v>26.125</v>
      </c>
      <c r="D1266">
        <f t="shared" si="40"/>
        <v>37788</v>
      </c>
    </row>
    <row r="1267" spans="1:4" x14ac:dyDescent="0.2">
      <c r="A1267">
        <f t="shared" si="41"/>
        <v>2003</v>
      </c>
      <c r="B1267" s="1059">
        <v>37789</v>
      </c>
      <c r="C1267" s="3">
        <f>'finished water daily demand'!G172</f>
        <v>25.497999999999998</v>
      </c>
      <c r="D1267">
        <f t="shared" si="40"/>
        <v>37789</v>
      </c>
    </row>
    <row r="1268" spans="1:4" x14ac:dyDescent="0.2">
      <c r="A1268">
        <f t="shared" si="41"/>
        <v>2003</v>
      </c>
      <c r="B1268" s="1059">
        <v>37790</v>
      </c>
      <c r="C1268" s="3">
        <f>'finished water daily demand'!G173</f>
        <v>25.977999999999998</v>
      </c>
      <c r="D1268">
        <f t="shared" si="40"/>
        <v>37790</v>
      </c>
    </row>
    <row r="1269" spans="1:4" x14ac:dyDescent="0.2">
      <c r="A1269">
        <f t="shared" si="41"/>
        <v>2003</v>
      </c>
      <c r="B1269" s="1059">
        <v>37791</v>
      </c>
      <c r="C1269" s="3">
        <f>'finished water daily demand'!G174</f>
        <v>25.572000000000003</v>
      </c>
      <c r="D1269">
        <f t="shared" si="40"/>
        <v>37791</v>
      </c>
    </row>
    <row r="1270" spans="1:4" x14ac:dyDescent="0.2">
      <c r="A1270">
        <f t="shared" si="41"/>
        <v>2003</v>
      </c>
      <c r="B1270" s="1059">
        <v>37792</v>
      </c>
      <c r="C1270" s="3">
        <f>'finished water daily demand'!G175</f>
        <v>26.623000000000001</v>
      </c>
      <c r="D1270">
        <f t="shared" si="40"/>
        <v>37792</v>
      </c>
    </row>
    <row r="1271" spans="1:4" x14ac:dyDescent="0.2">
      <c r="A1271">
        <f t="shared" si="41"/>
        <v>2003</v>
      </c>
      <c r="B1271" s="1059">
        <v>37793</v>
      </c>
      <c r="C1271" s="3">
        <f>'finished water daily demand'!G176</f>
        <v>24.119</v>
      </c>
      <c r="D1271">
        <f t="shared" si="40"/>
        <v>37793</v>
      </c>
    </row>
    <row r="1272" spans="1:4" x14ac:dyDescent="0.2">
      <c r="A1272">
        <f t="shared" si="41"/>
        <v>2003</v>
      </c>
      <c r="B1272" s="1059">
        <v>37794</v>
      </c>
      <c r="C1272" s="3">
        <f>'finished water daily demand'!G177</f>
        <v>23.612000000000002</v>
      </c>
      <c r="D1272">
        <f t="shared" si="40"/>
        <v>37794</v>
      </c>
    </row>
    <row r="1273" spans="1:4" x14ac:dyDescent="0.2">
      <c r="A1273">
        <f t="shared" si="41"/>
        <v>2003</v>
      </c>
      <c r="B1273" s="1059">
        <v>37795</v>
      </c>
      <c r="C1273" s="3">
        <f>'finished water daily demand'!G178</f>
        <v>27.133000000000003</v>
      </c>
      <c r="D1273">
        <f t="shared" si="40"/>
        <v>37795</v>
      </c>
    </row>
    <row r="1274" spans="1:4" x14ac:dyDescent="0.2">
      <c r="A1274">
        <f t="shared" si="41"/>
        <v>2003</v>
      </c>
      <c r="B1274" s="1059">
        <v>37796</v>
      </c>
      <c r="C1274" s="3">
        <f>'finished water daily demand'!G179</f>
        <v>27.856999999999999</v>
      </c>
      <c r="D1274">
        <f t="shared" si="40"/>
        <v>37796</v>
      </c>
    </row>
    <row r="1275" spans="1:4" x14ac:dyDescent="0.2">
      <c r="A1275">
        <f t="shared" si="41"/>
        <v>2003</v>
      </c>
      <c r="B1275" s="1059">
        <v>37797</v>
      </c>
      <c r="C1275" s="3">
        <f>'finished water daily demand'!G180</f>
        <v>30.971</v>
      </c>
      <c r="D1275">
        <f t="shared" si="40"/>
        <v>37797</v>
      </c>
    </row>
    <row r="1276" spans="1:4" x14ac:dyDescent="0.2">
      <c r="A1276">
        <f t="shared" si="41"/>
        <v>2003</v>
      </c>
      <c r="B1276" s="1059">
        <v>37798</v>
      </c>
      <c r="C1276" s="3">
        <f>'finished water daily demand'!G181</f>
        <v>30.890999999999998</v>
      </c>
      <c r="D1276">
        <f t="shared" si="40"/>
        <v>37798</v>
      </c>
    </row>
    <row r="1277" spans="1:4" x14ac:dyDescent="0.2">
      <c r="A1277">
        <f t="shared" si="41"/>
        <v>2003</v>
      </c>
      <c r="B1277" s="1059">
        <v>37799</v>
      </c>
      <c r="C1277" s="3">
        <f>'finished water daily demand'!G182</f>
        <v>32.222000000000001</v>
      </c>
      <c r="D1277">
        <f t="shared" si="40"/>
        <v>37799</v>
      </c>
    </row>
    <row r="1278" spans="1:4" x14ac:dyDescent="0.2">
      <c r="A1278">
        <f t="shared" si="41"/>
        <v>2003</v>
      </c>
      <c r="B1278" s="1059">
        <v>37800</v>
      </c>
      <c r="C1278" s="3">
        <f>'finished water daily demand'!G183</f>
        <v>28.481999999999999</v>
      </c>
      <c r="D1278">
        <f t="shared" si="40"/>
        <v>37800</v>
      </c>
    </row>
    <row r="1279" spans="1:4" x14ac:dyDescent="0.2">
      <c r="A1279">
        <f t="shared" si="41"/>
        <v>2003</v>
      </c>
      <c r="B1279" s="1059">
        <v>37801</v>
      </c>
      <c r="C1279" s="3">
        <f>'finished water daily demand'!G184</f>
        <v>25.917999999999999</v>
      </c>
      <c r="D1279">
        <f t="shared" si="40"/>
        <v>37801</v>
      </c>
    </row>
    <row r="1280" spans="1:4" x14ac:dyDescent="0.2">
      <c r="A1280">
        <f t="shared" si="41"/>
        <v>2003</v>
      </c>
      <c r="B1280" s="1059">
        <v>37802</v>
      </c>
      <c r="C1280" s="3">
        <f>'finished water daily demand'!G185</f>
        <v>30.595000000000002</v>
      </c>
      <c r="D1280">
        <f t="shared" si="40"/>
        <v>37802</v>
      </c>
    </row>
    <row r="1281" spans="1:4" x14ac:dyDescent="0.2">
      <c r="A1281">
        <f t="shared" si="41"/>
        <v>2003</v>
      </c>
      <c r="B1281" s="1059">
        <v>37803</v>
      </c>
      <c r="C1281" s="3">
        <f>'finished water daily demand'!G186</f>
        <v>26.718</v>
      </c>
      <c r="D1281">
        <f t="shared" si="40"/>
        <v>37803</v>
      </c>
    </row>
    <row r="1282" spans="1:4" x14ac:dyDescent="0.2">
      <c r="A1282">
        <f t="shared" si="41"/>
        <v>2003</v>
      </c>
      <c r="B1282" s="1059">
        <v>37804</v>
      </c>
      <c r="C1282" s="3">
        <f>'finished water daily demand'!G187</f>
        <v>26.130000000000003</v>
      </c>
      <c r="D1282">
        <f t="shared" si="40"/>
        <v>37804</v>
      </c>
    </row>
    <row r="1283" spans="1:4" x14ac:dyDescent="0.2">
      <c r="A1283">
        <f t="shared" si="41"/>
        <v>2003</v>
      </c>
      <c r="B1283" s="1059">
        <v>37805</v>
      </c>
      <c r="C1283" s="3">
        <f>'finished water daily demand'!G188</f>
        <v>28.463999999999999</v>
      </c>
      <c r="D1283">
        <f t="shared" si="40"/>
        <v>37805</v>
      </c>
    </row>
    <row r="1284" spans="1:4" x14ac:dyDescent="0.2">
      <c r="A1284">
        <f t="shared" si="41"/>
        <v>2003</v>
      </c>
      <c r="B1284" s="1059">
        <v>37806</v>
      </c>
      <c r="C1284" s="3">
        <f>'finished water daily demand'!G189</f>
        <v>26.369</v>
      </c>
      <c r="D1284">
        <f t="shared" si="40"/>
        <v>37806</v>
      </c>
    </row>
    <row r="1285" spans="1:4" x14ac:dyDescent="0.2">
      <c r="A1285">
        <f t="shared" si="41"/>
        <v>2003</v>
      </c>
      <c r="B1285" s="1059">
        <v>37807</v>
      </c>
      <c r="C1285" s="3">
        <f>'finished water daily demand'!G190</f>
        <v>25.463999999999999</v>
      </c>
      <c r="D1285">
        <f t="shared" ref="D1285:D1348" si="42">VALUE(B1285)</f>
        <v>37807</v>
      </c>
    </row>
    <row r="1286" spans="1:4" x14ac:dyDescent="0.2">
      <c r="A1286">
        <f t="shared" ref="A1286:A1349" si="43">YEAR(B1286)</f>
        <v>2003</v>
      </c>
      <c r="B1286" s="1059">
        <v>37808</v>
      </c>
      <c r="C1286" s="3">
        <f>'finished water daily demand'!G191</f>
        <v>26.902999999999999</v>
      </c>
      <c r="D1286">
        <f t="shared" si="42"/>
        <v>37808</v>
      </c>
    </row>
    <row r="1287" spans="1:4" x14ac:dyDescent="0.2">
      <c r="A1287">
        <f t="shared" si="43"/>
        <v>2003</v>
      </c>
      <c r="B1287" s="1059">
        <v>37809</v>
      </c>
      <c r="C1287" s="3">
        <f>'finished water daily demand'!G192</f>
        <v>30.201999999999998</v>
      </c>
      <c r="D1287">
        <f t="shared" si="42"/>
        <v>37809</v>
      </c>
    </row>
    <row r="1288" spans="1:4" x14ac:dyDescent="0.2">
      <c r="A1288">
        <f t="shared" si="43"/>
        <v>2003</v>
      </c>
      <c r="B1288" s="1059">
        <v>37810</v>
      </c>
      <c r="C1288" s="3">
        <f>'finished water daily demand'!G193</f>
        <v>33.605999999999995</v>
      </c>
      <c r="D1288">
        <f t="shared" si="42"/>
        <v>37810</v>
      </c>
    </row>
    <row r="1289" spans="1:4" x14ac:dyDescent="0.2">
      <c r="A1289">
        <f t="shared" si="43"/>
        <v>2003</v>
      </c>
      <c r="B1289" s="1059">
        <v>37811</v>
      </c>
      <c r="C1289" s="3">
        <f>'finished water daily demand'!G194</f>
        <v>34.036999999999999</v>
      </c>
      <c r="D1289">
        <f t="shared" si="42"/>
        <v>37811</v>
      </c>
    </row>
    <row r="1290" spans="1:4" x14ac:dyDescent="0.2">
      <c r="A1290">
        <f t="shared" si="43"/>
        <v>2003</v>
      </c>
      <c r="B1290" s="1059">
        <v>37812</v>
      </c>
      <c r="C1290" s="3">
        <f>'finished water daily demand'!G195</f>
        <v>28.079000000000001</v>
      </c>
      <c r="D1290">
        <f t="shared" si="42"/>
        <v>37812</v>
      </c>
    </row>
    <row r="1291" spans="1:4" x14ac:dyDescent="0.2">
      <c r="A1291">
        <f t="shared" si="43"/>
        <v>2003</v>
      </c>
      <c r="B1291" s="1059">
        <v>37813</v>
      </c>
      <c r="C1291" s="3">
        <f>'finished water daily demand'!G196</f>
        <v>31.72</v>
      </c>
      <c r="D1291">
        <f t="shared" si="42"/>
        <v>37813</v>
      </c>
    </row>
    <row r="1292" spans="1:4" x14ac:dyDescent="0.2">
      <c r="A1292">
        <f t="shared" si="43"/>
        <v>2003</v>
      </c>
      <c r="B1292" s="1059">
        <v>37814</v>
      </c>
      <c r="C1292" s="3">
        <f>'finished water daily demand'!G197</f>
        <v>27.3</v>
      </c>
      <c r="D1292">
        <f t="shared" si="42"/>
        <v>37814</v>
      </c>
    </row>
    <row r="1293" spans="1:4" x14ac:dyDescent="0.2">
      <c r="A1293">
        <f t="shared" si="43"/>
        <v>2003</v>
      </c>
      <c r="B1293" s="1059">
        <v>37815</v>
      </c>
      <c r="C1293" s="3">
        <f>'finished water daily demand'!G198</f>
        <v>24.73</v>
      </c>
      <c r="D1293">
        <f t="shared" si="42"/>
        <v>37815</v>
      </c>
    </row>
    <row r="1294" spans="1:4" x14ac:dyDescent="0.2">
      <c r="A1294">
        <f t="shared" si="43"/>
        <v>2003</v>
      </c>
      <c r="B1294" s="1059">
        <v>37816</v>
      </c>
      <c r="C1294" s="3">
        <f>'finished water daily demand'!G199</f>
        <v>28.170999999999999</v>
      </c>
      <c r="D1294">
        <f t="shared" si="42"/>
        <v>37816</v>
      </c>
    </row>
    <row r="1295" spans="1:4" x14ac:dyDescent="0.2">
      <c r="A1295">
        <f t="shared" si="43"/>
        <v>2003</v>
      </c>
      <c r="B1295" s="1059">
        <v>37817</v>
      </c>
      <c r="C1295" s="3">
        <f>'finished water daily demand'!G200</f>
        <v>27.325000000000003</v>
      </c>
      <c r="D1295">
        <f t="shared" si="42"/>
        <v>37817</v>
      </c>
    </row>
    <row r="1296" spans="1:4" x14ac:dyDescent="0.2">
      <c r="A1296">
        <f t="shared" si="43"/>
        <v>2003</v>
      </c>
      <c r="B1296" s="1059">
        <v>37818</v>
      </c>
      <c r="C1296" s="3">
        <f>'finished water daily demand'!G201</f>
        <v>30.804000000000002</v>
      </c>
      <c r="D1296">
        <f t="shared" si="42"/>
        <v>37818</v>
      </c>
    </row>
    <row r="1297" spans="1:4" x14ac:dyDescent="0.2">
      <c r="A1297">
        <f t="shared" si="43"/>
        <v>2003</v>
      </c>
      <c r="B1297" s="1059">
        <v>37819</v>
      </c>
      <c r="C1297" s="3">
        <f>'finished water daily demand'!G202</f>
        <v>30.488999999999997</v>
      </c>
      <c r="D1297">
        <f t="shared" si="42"/>
        <v>37819</v>
      </c>
    </row>
    <row r="1298" spans="1:4" x14ac:dyDescent="0.2">
      <c r="A1298">
        <f t="shared" si="43"/>
        <v>2003</v>
      </c>
      <c r="B1298" s="1059">
        <v>37820</v>
      </c>
      <c r="C1298" s="3">
        <f>'finished water daily demand'!G203</f>
        <v>30.033000000000001</v>
      </c>
      <c r="D1298">
        <f t="shared" si="42"/>
        <v>37820</v>
      </c>
    </row>
    <row r="1299" spans="1:4" x14ac:dyDescent="0.2">
      <c r="A1299">
        <f t="shared" si="43"/>
        <v>2003</v>
      </c>
      <c r="B1299" s="1059">
        <v>37821</v>
      </c>
      <c r="C1299" s="3">
        <f>'finished water daily demand'!G204</f>
        <v>29.366999999999997</v>
      </c>
      <c r="D1299">
        <f t="shared" si="42"/>
        <v>37821</v>
      </c>
    </row>
    <row r="1300" spans="1:4" x14ac:dyDescent="0.2">
      <c r="A1300">
        <f t="shared" si="43"/>
        <v>2003</v>
      </c>
      <c r="B1300" s="1059">
        <v>37822</v>
      </c>
      <c r="C1300" s="3">
        <f>'finished water daily demand'!G205</f>
        <v>27.690999999999999</v>
      </c>
      <c r="D1300">
        <f t="shared" si="42"/>
        <v>37822</v>
      </c>
    </row>
    <row r="1301" spans="1:4" x14ac:dyDescent="0.2">
      <c r="A1301">
        <f t="shared" si="43"/>
        <v>2003</v>
      </c>
      <c r="B1301" s="1059">
        <v>37823</v>
      </c>
      <c r="C1301" s="3">
        <f>'finished water daily demand'!G206</f>
        <v>32.100999999999999</v>
      </c>
      <c r="D1301">
        <f t="shared" si="42"/>
        <v>37823</v>
      </c>
    </row>
    <row r="1302" spans="1:4" x14ac:dyDescent="0.2">
      <c r="A1302">
        <f t="shared" si="43"/>
        <v>2003</v>
      </c>
      <c r="B1302" s="1059">
        <v>37824</v>
      </c>
      <c r="C1302" s="3">
        <f>'finished water daily demand'!G207</f>
        <v>30.85</v>
      </c>
      <c r="D1302">
        <f t="shared" si="42"/>
        <v>37824</v>
      </c>
    </row>
    <row r="1303" spans="1:4" x14ac:dyDescent="0.2">
      <c r="A1303">
        <f t="shared" si="43"/>
        <v>2003</v>
      </c>
      <c r="B1303" s="1059">
        <v>37825</v>
      </c>
      <c r="C1303" s="3">
        <f>'finished water daily demand'!G208</f>
        <v>28.330000000000002</v>
      </c>
      <c r="D1303">
        <f t="shared" si="42"/>
        <v>37825</v>
      </c>
    </row>
    <row r="1304" spans="1:4" x14ac:dyDescent="0.2">
      <c r="A1304">
        <f t="shared" si="43"/>
        <v>2003</v>
      </c>
      <c r="B1304" s="1059">
        <v>37826</v>
      </c>
      <c r="C1304" s="3">
        <f>'finished water daily demand'!G209</f>
        <v>28.760999999999999</v>
      </c>
      <c r="D1304">
        <f t="shared" si="42"/>
        <v>37826</v>
      </c>
    </row>
    <row r="1305" spans="1:4" x14ac:dyDescent="0.2">
      <c r="A1305">
        <f t="shared" si="43"/>
        <v>2003</v>
      </c>
      <c r="B1305" s="1059">
        <v>37827</v>
      </c>
      <c r="C1305" s="3">
        <f>'finished water daily demand'!G210</f>
        <v>28.442</v>
      </c>
      <c r="D1305">
        <f t="shared" si="42"/>
        <v>37827</v>
      </c>
    </row>
    <row r="1306" spans="1:4" x14ac:dyDescent="0.2">
      <c r="A1306">
        <f t="shared" si="43"/>
        <v>2003</v>
      </c>
      <c r="B1306" s="1059">
        <v>37828</v>
      </c>
      <c r="C1306" s="3">
        <f>'finished water daily demand'!G211</f>
        <v>29.691000000000003</v>
      </c>
      <c r="D1306">
        <f t="shared" si="42"/>
        <v>37828</v>
      </c>
    </row>
    <row r="1307" spans="1:4" x14ac:dyDescent="0.2">
      <c r="A1307">
        <f t="shared" si="43"/>
        <v>2003</v>
      </c>
      <c r="B1307" s="1059">
        <v>37829</v>
      </c>
      <c r="C1307" s="3">
        <f>'finished water daily demand'!G212</f>
        <v>28.430999999999997</v>
      </c>
      <c r="D1307">
        <f t="shared" si="42"/>
        <v>37829</v>
      </c>
    </row>
    <row r="1308" spans="1:4" x14ac:dyDescent="0.2">
      <c r="A1308">
        <f t="shared" si="43"/>
        <v>2003</v>
      </c>
      <c r="B1308" s="1059">
        <v>37830</v>
      </c>
      <c r="C1308" s="3">
        <f>'finished water daily demand'!G213</f>
        <v>33.802999999999997</v>
      </c>
      <c r="D1308">
        <f t="shared" si="42"/>
        <v>37830</v>
      </c>
    </row>
    <row r="1309" spans="1:4" x14ac:dyDescent="0.2">
      <c r="A1309">
        <f t="shared" si="43"/>
        <v>2003</v>
      </c>
      <c r="B1309" s="1059">
        <v>37831</v>
      </c>
      <c r="C1309" s="3">
        <f>'finished water daily demand'!G214</f>
        <v>29.040999999999997</v>
      </c>
      <c r="D1309">
        <f t="shared" si="42"/>
        <v>37831</v>
      </c>
    </row>
    <row r="1310" spans="1:4" x14ac:dyDescent="0.2">
      <c r="A1310">
        <f t="shared" si="43"/>
        <v>2003</v>
      </c>
      <c r="B1310" s="1059">
        <v>37832</v>
      </c>
      <c r="C1310" s="3">
        <f>'finished water daily demand'!G215</f>
        <v>29.89</v>
      </c>
      <c r="D1310">
        <f t="shared" si="42"/>
        <v>37832</v>
      </c>
    </row>
    <row r="1311" spans="1:4" x14ac:dyDescent="0.2">
      <c r="A1311">
        <f t="shared" si="43"/>
        <v>2003</v>
      </c>
      <c r="B1311" s="1059">
        <v>37833</v>
      </c>
      <c r="C1311" s="3">
        <f>'finished water daily demand'!G216</f>
        <v>25.270999999999997</v>
      </c>
      <c r="D1311">
        <f t="shared" si="42"/>
        <v>37833</v>
      </c>
    </row>
    <row r="1312" spans="1:4" x14ac:dyDescent="0.2">
      <c r="A1312">
        <f t="shared" si="43"/>
        <v>2003</v>
      </c>
      <c r="B1312" s="1059">
        <v>37834</v>
      </c>
      <c r="C1312" s="3">
        <f>'finished water daily demand'!G217</f>
        <v>34.024999999999999</v>
      </c>
      <c r="D1312">
        <f t="shared" si="42"/>
        <v>37834</v>
      </c>
    </row>
    <row r="1313" spans="1:4" x14ac:dyDescent="0.2">
      <c r="A1313">
        <f t="shared" si="43"/>
        <v>2003</v>
      </c>
      <c r="B1313" s="1059">
        <v>37835</v>
      </c>
      <c r="C1313" s="3">
        <f>'finished water daily demand'!G218</f>
        <v>25.779</v>
      </c>
      <c r="D1313">
        <f t="shared" si="42"/>
        <v>37835</v>
      </c>
    </row>
    <row r="1314" spans="1:4" x14ac:dyDescent="0.2">
      <c r="A1314">
        <f t="shared" si="43"/>
        <v>2003</v>
      </c>
      <c r="B1314" s="1059">
        <v>37836</v>
      </c>
      <c r="C1314" s="3">
        <f>'finished water daily demand'!G219</f>
        <v>23.012999999999998</v>
      </c>
      <c r="D1314">
        <f t="shared" si="42"/>
        <v>37836</v>
      </c>
    </row>
    <row r="1315" spans="1:4" x14ac:dyDescent="0.2">
      <c r="A1315">
        <f t="shared" si="43"/>
        <v>2003</v>
      </c>
      <c r="B1315" s="1059">
        <v>37837</v>
      </c>
      <c r="C1315" s="3">
        <f>'finished water daily demand'!G220</f>
        <v>29.103999999999999</v>
      </c>
      <c r="D1315">
        <f t="shared" si="42"/>
        <v>37837</v>
      </c>
    </row>
    <row r="1316" spans="1:4" x14ac:dyDescent="0.2">
      <c r="A1316">
        <f t="shared" si="43"/>
        <v>2003</v>
      </c>
      <c r="B1316" s="1059">
        <v>37838</v>
      </c>
      <c r="C1316" s="3">
        <f>'finished water daily demand'!G221</f>
        <v>28.332999999999998</v>
      </c>
      <c r="D1316">
        <f t="shared" si="42"/>
        <v>37838</v>
      </c>
    </row>
    <row r="1317" spans="1:4" x14ac:dyDescent="0.2">
      <c r="A1317">
        <f t="shared" si="43"/>
        <v>2003</v>
      </c>
      <c r="B1317" s="1059">
        <v>37839</v>
      </c>
      <c r="C1317" s="3">
        <f>'finished water daily demand'!G222</f>
        <v>27.443000000000001</v>
      </c>
      <c r="D1317">
        <f t="shared" si="42"/>
        <v>37839</v>
      </c>
    </row>
    <row r="1318" spans="1:4" x14ac:dyDescent="0.2">
      <c r="A1318">
        <f t="shared" si="43"/>
        <v>2003</v>
      </c>
      <c r="B1318" s="1059">
        <v>37840</v>
      </c>
      <c r="C1318" s="3">
        <f>'finished water daily demand'!G223</f>
        <v>28.748999999999999</v>
      </c>
      <c r="D1318">
        <f t="shared" si="42"/>
        <v>37840</v>
      </c>
    </row>
    <row r="1319" spans="1:4" x14ac:dyDescent="0.2">
      <c r="A1319">
        <f t="shared" si="43"/>
        <v>2003</v>
      </c>
      <c r="B1319" s="1059">
        <v>37841</v>
      </c>
      <c r="C1319" s="3">
        <f>'finished water daily demand'!G224</f>
        <v>28.175000000000001</v>
      </c>
      <c r="D1319">
        <f t="shared" si="42"/>
        <v>37841</v>
      </c>
    </row>
    <row r="1320" spans="1:4" x14ac:dyDescent="0.2">
      <c r="A1320">
        <f t="shared" si="43"/>
        <v>2003</v>
      </c>
      <c r="B1320" s="1059">
        <v>37842</v>
      </c>
      <c r="C1320" s="3">
        <f>'finished water daily demand'!G225</f>
        <v>26.614000000000001</v>
      </c>
      <c r="D1320">
        <f t="shared" si="42"/>
        <v>37842</v>
      </c>
    </row>
    <row r="1321" spans="1:4" x14ac:dyDescent="0.2">
      <c r="A1321">
        <f t="shared" si="43"/>
        <v>2003</v>
      </c>
      <c r="B1321" s="1059">
        <v>37843</v>
      </c>
      <c r="C1321" s="3">
        <f>'finished water daily demand'!G226</f>
        <v>24.763999999999999</v>
      </c>
      <c r="D1321">
        <f t="shared" si="42"/>
        <v>37843</v>
      </c>
    </row>
    <row r="1322" spans="1:4" x14ac:dyDescent="0.2">
      <c r="A1322">
        <f t="shared" si="43"/>
        <v>2003</v>
      </c>
      <c r="B1322" s="1059">
        <v>37844</v>
      </c>
      <c r="C1322" s="3">
        <f>'finished water daily demand'!G227</f>
        <v>28</v>
      </c>
      <c r="D1322">
        <f t="shared" si="42"/>
        <v>37844</v>
      </c>
    </row>
    <row r="1323" spans="1:4" x14ac:dyDescent="0.2">
      <c r="A1323">
        <f t="shared" si="43"/>
        <v>2003</v>
      </c>
      <c r="B1323" s="1059">
        <v>37845</v>
      </c>
      <c r="C1323" s="3">
        <f>'finished water daily demand'!G228</f>
        <v>28.18</v>
      </c>
      <c r="D1323">
        <f t="shared" si="42"/>
        <v>37845</v>
      </c>
    </row>
    <row r="1324" spans="1:4" x14ac:dyDescent="0.2">
      <c r="A1324">
        <f t="shared" si="43"/>
        <v>2003</v>
      </c>
      <c r="B1324" s="1059">
        <v>37846</v>
      </c>
      <c r="C1324" s="3">
        <f>'finished water daily demand'!G229</f>
        <v>28.619999999999997</v>
      </c>
      <c r="D1324">
        <f t="shared" si="42"/>
        <v>37846</v>
      </c>
    </row>
    <row r="1325" spans="1:4" x14ac:dyDescent="0.2">
      <c r="A1325">
        <f t="shared" si="43"/>
        <v>2003</v>
      </c>
      <c r="B1325" s="1059">
        <v>37847</v>
      </c>
      <c r="C1325" s="3">
        <f>'finished water daily demand'!G230</f>
        <v>29.518999999999998</v>
      </c>
      <c r="D1325">
        <f t="shared" si="42"/>
        <v>37847</v>
      </c>
    </row>
    <row r="1326" spans="1:4" x14ac:dyDescent="0.2">
      <c r="A1326">
        <f t="shared" si="43"/>
        <v>2003</v>
      </c>
      <c r="B1326" s="1059">
        <v>37848</v>
      </c>
      <c r="C1326" s="3">
        <f>'finished water daily demand'!G231</f>
        <v>29.494999999999997</v>
      </c>
      <c r="D1326">
        <f t="shared" si="42"/>
        <v>37848</v>
      </c>
    </row>
    <row r="1327" spans="1:4" x14ac:dyDescent="0.2">
      <c r="A1327">
        <f t="shared" si="43"/>
        <v>2003</v>
      </c>
      <c r="B1327" s="1059">
        <v>37849</v>
      </c>
      <c r="C1327" s="3">
        <f>'finished water daily demand'!G232</f>
        <v>26.561</v>
      </c>
      <c r="D1327">
        <f t="shared" si="42"/>
        <v>37849</v>
      </c>
    </row>
    <row r="1328" spans="1:4" x14ac:dyDescent="0.2">
      <c r="A1328">
        <f t="shared" si="43"/>
        <v>2003</v>
      </c>
      <c r="B1328" s="1059">
        <v>37850</v>
      </c>
      <c r="C1328" s="3">
        <f>'finished water daily demand'!G233</f>
        <v>26.381999999999998</v>
      </c>
      <c r="D1328">
        <f t="shared" si="42"/>
        <v>37850</v>
      </c>
    </row>
    <row r="1329" spans="1:4" x14ac:dyDescent="0.2">
      <c r="A1329">
        <f t="shared" si="43"/>
        <v>2003</v>
      </c>
      <c r="B1329" s="1059">
        <v>37851</v>
      </c>
      <c r="C1329" s="3">
        <f>'finished water daily demand'!G234</f>
        <v>29.558</v>
      </c>
      <c r="D1329">
        <f t="shared" si="42"/>
        <v>37851</v>
      </c>
    </row>
    <row r="1330" spans="1:4" x14ac:dyDescent="0.2">
      <c r="A1330">
        <f t="shared" si="43"/>
        <v>2003</v>
      </c>
      <c r="B1330" s="1059">
        <v>37852</v>
      </c>
      <c r="C1330" s="3">
        <f>'finished water daily demand'!G235</f>
        <v>28.398999999999997</v>
      </c>
      <c r="D1330">
        <f t="shared" si="42"/>
        <v>37852</v>
      </c>
    </row>
    <row r="1331" spans="1:4" x14ac:dyDescent="0.2">
      <c r="A1331">
        <f t="shared" si="43"/>
        <v>2003</v>
      </c>
      <c r="B1331" s="1059">
        <v>37853</v>
      </c>
      <c r="C1331" s="3">
        <f>'finished water daily demand'!G236</f>
        <v>29.875999999999998</v>
      </c>
      <c r="D1331">
        <f t="shared" si="42"/>
        <v>37853</v>
      </c>
    </row>
    <row r="1332" spans="1:4" x14ac:dyDescent="0.2">
      <c r="A1332">
        <f t="shared" si="43"/>
        <v>2003</v>
      </c>
      <c r="B1332" s="1059">
        <v>37854</v>
      </c>
      <c r="C1332" s="3">
        <f>'finished water daily demand'!G237</f>
        <v>30.346</v>
      </c>
      <c r="D1332">
        <f t="shared" si="42"/>
        <v>37854</v>
      </c>
    </row>
    <row r="1333" spans="1:4" x14ac:dyDescent="0.2">
      <c r="A1333">
        <f t="shared" si="43"/>
        <v>2003</v>
      </c>
      <c r="B1333" s="1059">
        <v>37855</v>
      </c>
      <c r="C1333" s="3">
        <f>'finished water daily demand'!G238</f>
        <v>28.728999999999999</v>
      </c>
      <c r="D1333">
        <f t="shared" si="42"/>
        <v>37855</v>
      </c>
    </row>
    <row r="1334" spans="1:4" x14ac:dyDescent="0.2">
      <c r="A1334">
        <f t="shared" si="43"/>
        <v>2003</v>
      </c>
      <c r="B1334" s="1059">
        <v>37856</v>
      </c>
      <c r="C1334" s="3">
        <f>'finished water daily demand'!G239</f>
        <v>29.104999999999997</v>
      </c>
      <c r="D1334">
        <f t="shared" si="42"/>
        <v>37856</v>
      </c>
    </row>
    <row r="1335" spans="1:4" x14ac:dyDescent="0.2">
      <c r="A1335">
        <f t="shared" si="43"/>
        <v>2003</v>
      </c>
      <c r="B1335" s="1059">
        <v>37857</v>
      </c>
      <c r="C1335" s="3">
        <f>'finished water daily demand'!G240</f>
        <v>27.740000000000002</v>
      </c>
      <c r="D1335">
        <f t="shared" si="42"/>
        <v>37857</v>
      </c>
    </row>
    <row r="1336" spans="1:4" x14ac:dyDescent="0.2">
      <c r="A1336">
        <f t="shared" si="43"/>
        <v>2003</v>
      </c>
      <c r="B1336" s="1059">
        <v>37858</v>
      </c>
      <c r="C1336" s="3">
        <f>'finished water daily demand'!G241</f>
        <v>31.041000000000004</v>
      </c>
      <c r="D1336">
        <f t="shared" si="42"/>
        <v>37858</v>
      </c>
    </row>
    <row r="1337" spans="1:4" x14ac:dyDescent="0.2">
      <c r="A1337">
        <f t="shared" si="43"/>
        <v>2003</v>
      </c>
      <c r="B1337" s="1059">
        <v>37859</v>
      </c>
      <c r="C1337" s="3">
        <f>'finished water daily demand'!G242</f>
        <v>32.352000000000004</v>
      </c>
      <c r="D1337">
        <f t="shared" si="42"/>
        <v>37859</v>
      </c>
    </row>
    <row r="1338" spans="1:4" x14ac:dyDescent="0.2">
      <c r="A1338">
        <f t="shared" si="43"/>
        <v>2003</v>
      </c>
      <c r="B1338" s="1059">
        <v>37860</v>
      </c>
      <c r="C1338" s="3">
        <f>'finished water daily demand'!G243</f>
        <v>33.998000000000005</v>
      </c>
      <c r="D1338">
        <f t="shared" si="42"/>
        <v>37860</v>
      </c>
    </row>
    <row r="1339" spans="1:4" x14ac:dyDescent="0.2">
      <c r="A1339">
        <f t="shared" si="43"/>
        <v>2003</v>
      </c>
      <c r="B1339" s="1059">
        <v>37861</v>
      </c>
      <c r="C1339" s="3">
        <f>'finished water daily demand'!G244</f>
        <v>33.605000000000004</v>
      </c>
      <c r="D1339">
        <f t="shared" si="42"/>
        <v>37861</v>
      </c>
    </row>
    <row r="1340" spans="1:4" x14ac:dyDescent="0.2">
      <c r="A1340">
        <f t="shared" si="43"/>
        <v>2003</v>
      </c>
      <c r="B1340" s="1059">
        <v>37862</v>
      </c>
      <c r="C1340" s="3">
        <f>'finished water daily demand'!G245</f>
        <v>35.879000000000005</v>
      </c>
      <c r="D1340">
        <f t="shared" si="42"/>
        <v>37862</v>
      </c>
    </row>
    <row r="1341" spans="1:4" x14ac:dyDescent="0.2">
      <c r="A1341">
        <f t="shared" si="43"/>
        <v>2003</v>
      </c>
      <c r="B1341" s="1059">
        <v>37863</v>
      </c>
      <c r="C1341" s="3">
        <f>'finished water daily demand'!G246</f>
        <v>33.152999999999999</v>
      </c>
      <c r="D1341">
        <f t="shared" si="42"/>
        <v>37863</v>
      </c>
    </row>
    <row r="1342" spans="1:4" x14ac:dyDescent="0.2">
      <c r="A1342">
        <f t="shared" si="43"/>
        <v>2003</v>
      </c>
      <c r="B1342" s="1059">
        <v>37864</v>
      </c>
      <c r="C1342" s="3">
        <f>'finished water daily demand'!G247</f>
        <v>27.25</v>
      </c>
      <c r="D1342">
        <f t="shared" si="42"/>
        <v>37864</v>
      </c>
    </row>
    <row r="1343" spans="1:4" x14ac:dyDescent="0.2">
      <c r="A1343">
        <f t="shared" si="43"/>
        <v>2003</v>
      </c>
      <c r="B1343" s="1059">
        <v>37865</v>
      </c>
      <c r="C1343" s="3">
        <f>'finished water daily demand'!G248</f>
        <v>30.012</v>
      </c>
      <c r="D1343">
        <f t="shared" si="42"/>
        <v>37865</v>
      </c>
    </row>
    <row r="1344" spans="1:4" x14ac:dyDescent="0.2">
      <c r="A1344">
        <f t="shared" si="43"/>
        <v>2003</v>
      </c>
      <c r="B1344" s="1059">
        <v>37866</v>
      </c>
      <c r="C1344" s="3">
        <f>'finished water daily demand'!G249</f>
        <v>30.778999999999996</v>
      </c>
      <c r="D1344">
        <f t="shared" si="42"/>
        <v>37866</v>
      </c>
    </row>
    <row r="1345" spans="1:4" x14ac:dyDescent="0.2">
      <c r="A1345">
        <f t="shared" si="43"/>
        <v>2003</v>
      </c>
      <c r="B1345" s="1059">
        <v>37867</v>
      </c>
      <c r="C1345" s="3">
        <f>'finished water daily demand'!G250</f>
        <v>32.933999999999997</v>
      </c>
      <c r="D1345">
        <f t="shared" si="42"/>
        <v>37867</v>
      </c>
    </row>
    <row r="1346" spans="1:4" x14ac:dyDescent="0.2">
      <c r="A1346">
        <f t="shared" si="43"/>
        <v>2003</v>
      </c>
      <c r="B1346" s="1059">
        <v>37868</v>
      </c>
      <c r="C1346" s="3">
        <f>'finished water daily demand'!G251</f>
        <v>29.855</v>
      </c>
      <c r="D1346">
        <f t="shared" si="42"/>
        <v>37868</v>
      </c>
    </row>
    <row r="1347" spans="1:4" x14ac:dyDescent="0.2">
      <c r="A1347">
        <f t="shared" si="43"/>
        <v>2003</v>
      </c>
      <c r="B1347" s="1059">
        <v>37869</v>
      </c>
      <c r="C1347" s="3">
        <f>'finished water daily demand'!G252</f>
        <v>28.671999999999997</v>
      </c>
      <c r="D1347">
        <f t="shared" si="42"/>
        <v>37869</v>
      </c>
    </row>
    <row r="1348" spans="1:4" x14ac:dyDescent="0.2">
      <c r="A1348">
        <f t="shared" si="43"/>
        <v>2003</v>
      </c>
      <c r="B1348" s="1059">
        <v>37870</v>
      </c>
      <c r="C1348" s="3">
        <f>'finished water daily demand'!G253</f>
        <v>26.875</v>
      </c>
      <c r="D1348">
        <f t="shared" si="42"/>
        <v>37870</v>
      </c>
    </row>
    <row r="1349" spans="1:4" x14ac:dyDescent="0.2">
      <c r="A1349">
        <f t="shared" si="43"/>
        <v>2003</v>
      </c>
      <c r="B1349" s="1059">
        <v>37871</v>
      </c>
      <c r="C1349" s="3">
        <f>'finished water daily demand'!G254</f>
        <v>26.849</v>
      </c>
      <c r="D1349">
        <f t="shared" ref="D1349:D1412" si="44">VALUE(B1349)</f>
        <v>37871</v>
      </c>
    </row>
    <row r="1350" spans="1:4" x14ac:dyDescent="0.2">
      <c r="A1350">
        <f t="shared" ref="A1350:A1413" si="45">YEAR(B1350)</f>
        <v>2003</v>
      </c>
      <c r="B1350" s="1059">
        <v>37872</v>
      </c>
      <c r="C1350" s="3">
        <f>'finished water daily demand'!G255</f>
        <v>28.856999999999999</v>
      </c>
      <c r="D1350">
        <f t="shared" si="44"/>
        <v>37872</v>
      </c>
    </row>
    <row r="1351" spans="1:4" x14ac:dyDescent="0.2">
      <c r="A1351">
        <f t="shared" si="45"/>
        <v>2003</v>
      </c>
      <c r="B1351" s="1059">
        <v>37873</v>
      </c>
      <c r="C1351" s="3">
        <f>'finished water daily demand'!G256</f>
        <v>25.814</v>
      </c>
      <c r="D1351">
        <f t="shared" si="44"/>
        <v>37873</v>
      </c>
    </row>
    <row r="1352" spans="1:4" x14ac:dyDescent="0.2">
      <c r="A1352">
        <f t="shared" si="45"/>
        <v>2003</v>
      </c>
      <c r="B1352" s="1059">
        <v>37874</v>
      </c>
      <c r="C1352" s="3">
        <f>'finished water daily demand'!G257</f>
        <v>27.044</v>
      </c>
      <c r="D1352">
        <f t="shared" si="44"/>
        <v>37874</v>
      </c>
    </row>
    <row r="1353" spans="1:4" x14ac:dyDescent="0.2">
      <c r="A1353">
        <f t="shared" si="45"/>
        <v>2003</v>
      </c>
      <c r="B1353" s="1059">
        <v>37875</v>
      </c>
      <c r="C1353" s="3">
        <f>'finished water daily demand'!G258</f>
        <v>28.606999999999999</v>
      </c>
      <c r="D1353">
        <f t="shared" si="44"/>
        <v>37875</v>
      </c>
    </row>
    <row r="1354" spans="1:4" x14ac:dyDescent="0.2">
      <c r="A1354">
        <f t="shared" si="45"/>
        <v>2003</v>
      </c>
      <c r="B1354" s="1059">
        <v>37876</v>
      </c>
      <c r="C1354" s="3">
        <f>'finished water daily demand'!G259</f>
        <v>28.988</v>
      </c>
      <c r="D1354">
        <f t="shared" si="44"/>
        <v>37876</v>
      </c>
    </row>
    <row r="1355" spans="1:4" x14ac:dyDescent="0.2">
      <c r="A1355">
        <f t="shared" si="45"/>
        <v>2003</v>
      </c>
      <c r="B1355" s="1059">
        <v>37877</v>
      </c>
      <c r="C1355" s="3">
        <f>'finished water daily demand'!G260</f>
        <v>26.792999999999999</v>
      </c>
      <c r="D1355">
        <f t="shared" si="44"/>
        <v>37877</v>
      </c>
    </row>
    <row r="1356" spans="1:4" x14ac:dyDescent="0.2">
      <c r="A1356">
        <f t="shared" si="45"/>
        <v>2003</v>
      </c>
      <c r="B1356" s="1059">
        <v>37878</v>
      </c>
      <c r="C1356" s="3">
        <f>'finished water daily demand'!G261</f>
        <v>26.896000000000001</v>
      </c>
      <c r="D1356">
        <f t="shared" si="44"/>
        <v>37878</v>
      </c>
    </row>
    <row r="1357" spans="1:4" x14ac:dyDescent="0.2">
      <c r="A1357">
        <f t="shared" si="45"/>
        <v>2003</v>
      </c>
      <c r="B1357" s="1059">
        <v>37879</v>
      </c>
      <c r="C1357" s="3">
        <f>'finished water daily demand'!G262</f>
        <v>29.248000000000001</v>
      </c>
      <c r="D1357">
        <f t="shared" si="44"/>
        <v>37879</v>
      </c>
    </row>
    <row r="1358" spans="1:4" x14ac:dyDescent="0.2">
      <c r="A1358">
        <f t="shared" si="45"/>
        <v>2003</v>
      </c>
      <c r="B1358" s="1059">
        <v>37880</v>
      </c>
      <c r="C1358" s="3">
        <f>'finished water daily demand'!G263</f>
        <v>27.934000000000001</v>
      </c>
      <c r="D1358">
        <f t="shared" si="44"/>
        <v>37880</v>
      </c>
    </row>
    <row r="1359" spans="1:4" x14ac:dyDescent="0.2">
      <c r="A1359">
        <f t="shared" si="45"/>
        <v>2003</v>
      </c>
      <c r="B1359" s="1059">
        <v>37881</v>
      </c>
      <c r="C1359" s="3">
        <f>'finished water daily demand'!G264</f>
        <v>27.61</v>
      </c>
      <c r="D1359">
        <f t="shared" si="44"/>
        <v>37881</v>
      </c>
    </row>
    <row r="1360" spans="1:4" x14ac:dyDescent="0.2">
      <c r="A1360">
        <f t="shared" si="45"/>
        <v>2003</v>
      </c>
      <c r="B1360" s="1059">
        <v>37882</v>
      </c>
      <c r="C1360" s="3">
        <f>'finished water daily demand'!G265</f>
        <v>25.12</v>
      </c>
      <c r="D1360">
        <f t="shared" si="44"/>
        <v>37882</v>
      </c>
    </row>
    <row r="1361" spans="1:4" x14ac:dyDescent="0.2">
      <c r="A1361">
        <f t="shared" si="45"/>
        <v>2003</v>
      </c>
      <c r="B1361" s="1059">
        <v>37883</v>
      </c>
      <c r="C1361" s="3">
        <f>'finished water daily demand'!G266</f>
        <v>22.13</v>
      </c>
      <c r="D1361">
        <f t="shared" si="44"/>
        <v>37883</v>
      </c>
    </row>
    <row r="1362" spans="1:4" x14ac:dyDescent="0.2">
      <c r="A1362">
        <f t="shared" si="45"/>
        <v>2003</v>
      </c>
      <c r="B1362" s="1059">
        <v>37884</v>
      </c>
      <c r="C1362" s="3">
        <f>'finished water daily demand'!G267</f>
        <v>25.65</v>
      </c>
      <c r="D1362">
        <f t="shared" si="44"/>
        <v>37884</v>
      </c>
    </row>
    <row r="1363" spans="1:4" x14ac:dyDescent="0.2">
      <c r="A1363">
        <f t="shared" si="45"/>
        <v>2003</v>
      </c>
      <c r="B1363" s="1059">
        <v>37885</v>
      </c>
      <c r="C1363" s="3">
        <f>'finished water daily demand'!G268</f>
        <v>25.8</v>
      </c>
      <c r="D1363">
        <f t="shared" si="44"/>
        <v>37885</v>
      </c>
    </row>
    <row r="1364" spans="1:4" x14ac:dyDescent="0.2">
      <c r="A1364">
        <f t="shared" si="45"/>
        <v>2003</v>
      </c>
      <c r="B1364" s="1059">
        <v>37886</v>
      </c>
      <c r="C1364" s="3">
        <f>'finished water daily demand'!G269</f>
        <v>27.309000000000001</v>
      </c>
      <c r="D1364">
        <f t="shared" si="44"/>
        <v>37886</v>
      </c>
    </row>
    <row r="1365" spans="1:4" x14ac:dyDescent="0.2">
      <c r="A1365">
        <f t="shared" si="45"/>
        <v>2003</v>
      </c>
      <c r="B1365" s="1059">
        <v>37887</v>
      </c>
      <c r="C1365" s="3">
        <f>'finished water daily demand'!G270</f>
        <v>26.88</v>
      </c>
      <c r="D1365">
        <f t="shared" si="44"/>
        <v>37887</v>
      </c>
    </row>
    <row r="1366" spans="1:4" x14ac:dyDescent="0.2">
      <c r="A1366">
        <f t="shared" si="45"/>
        <v>2003</v>
      </c>
      <c r="B1366" s="1059">
        <v>37888</v>
      </c>
      <c r="C1366" s="3">
        <f>'finished water daily demand'!G271</f>
        <v>26.597999999999999</v>
      </c>
      <c r="D1366">
        <f t="shared" si="44"/>
        <v>37888</v>
      </c>
    </row>
    <row r="1367" spans="1:4" x14ac:dyDescent="0.2">
      <c r="A1367">
        <f t="shared" si="45"/>
        <v>2003</v>
      </c>
      <c r="B1367" s="1059">
        <v>37889</v>
      </c>
      <c r="C1367" s="3">
        <f>'finished water daily demand'!G272</f>
        <v>25.930999999999997</v>
      </c>
      <c r="D1367">
        <f t="shared" si="44"/>
        <v>37889</v>
      </c>
    </row>
    <row r="1368" spans="1:4" x14ac:dyDescent="0.2">
      <c r="A1368">
        <f t="shared" si="45"/>
        <v>2003</v>
      </c>
      <c r="B1368" s="1059">
        <v>37890</v>
      </c>
      <c r="C1368" s="3">
        <f>'finished water daily demand'!G273</f>
        <v>27.051000000000002</v>
      </c>
      <c r="D1368">
        <f t="shared" si="44"/>
        <v>37890</v>
      </c>
    </row>
    <row r="1369" spans="1:4" x14ac:dyDescent="0.2">
      <c r="A1369">
        <f t="shared" si="45"/>
        <v>2003</v>
      </c>
      <c r="B1369" s="1059">
        <v>37891</v>
      </c>
      <c r="C1369" s="3">
        <f>'finished water daily demand'!G274</f>
        <v>25.82</v>
      </c>
      <c r="D1369">
        <f t="shared" si="44"/>
        <v>37891</v>
      </c>
    </row>
    <row r="1370" spans="1:4" x14ac:dyDescent="0.2">
      <c r="A1370">
        <f t="shared" si="45"/>
        <v>2003</v>
      </c>
      <c r="B1370" s="1059">
        <v>37892</v>
      </c>
      <c r="C1370" s="3">
        <f>'finished water daily demand'!G275</f>
        <v>25.386000000000003</v>
      </c>
      <c r="D1370">
        <f t="shared" si="44"/>
        <v>37892</v>
      </c>
    </row>
    <row r="1371" spans="1:4" x14ac:dyDescent="0.2">
      <c r="A1371">
        <f t="shared" si="45"/>
        <v>2003</v>
      </c>
      <c r="B1371" s="1059">
        <v>37893</v>
      </c>
      <c r="C1371" s="3">
        <f>'finished water daily demand'!G276</f>
        <v>27.774999999999999</v>
      </c>
      <c r="D1371">
        <f t="shared" si="44"/>
        <v>37893</v>
      </c>
    </row>
    <row r="1372" spans="1:4" x14ac:dyDescent="0.2">
      <c r="A1372">
        <f t="shared" si="45"/>
        <v>2003</v>
      </c>
      <c r="B1372" s="1059">
        <v>37894</v>
      </c>
      <c r="C1372" s="3">
        <f>'finished water daily demand'!G277</f>
        <v>27.273</v>
      </c>
      <c r="D1372">
        <f t="shared" si="44"/>
        <v>37894</v>
      </c>
    </row>
    <row r="1373" spans="1:4" x14ac:dyDescent="0.2">
      <c r="A1373">
        <f t="shared" si="45"/>
        <v>2003</v>
      </c>
      <c r="B1373" s="1059">
        <v>37895</v>
      </c>
      <c r="C1373" s="3">
        <f>'finished water daily demand'!G278</f>
        <v>27.490000000000002</v>
      </c>
      <c r="D1373">
        <f t="shared" si="44"/>
        <v>37895</v>
      </c>
    </row>
    <row r="1374" spans="1:4" x14ac:dyDescent="0.2">
      <c r="A1374">
        <f t="shared" si="45"/>
        <v>2003</v>
      </c>
      <c r="B1374" s="1059">
        <v>37896</v>
      </c>
      <c r="C1374" s="3">
        <f>'finished water daily demand'!G279</f>
        <v>27.378</v>
      </c>
      <c r="D1374">
        <f t="shared" si="44"/>
        <v>37896</v>
      </c>
    </row>
    <row r="1375" spans="1:4" x14ac:dyDescent="0.2">
      <c r="A1375">
        <f t="shared" si="45"/>
        <v>2003</v>
      </c>
      <c r="B1375" s="1059">
        <v>37897</v>
      </c>
      <c r="C1375" s="3">
        <f>'finished water daily demand'!G280</f>
        <v>28.555</v>
      </c>
      <c r="D1375">
        <f t="shared" si="44"/>
        <v>37897</v>
      </c>
    </row>
    <row r="1376" spans="1:4" x14ac:dyDescent="0.2">
      <c r="A1376">
        <f t="shared" si="45"/>
        <v>2003</v>
      </c>
      <c r="B1376" s="1059">
        <v>37898</v>
      </c>
      <c r="C1376" s="3">
        <f>'finished water daily demand'!G281</f>
        <v>25.204000000000001</v>
      </c>
      <c r="D1376">
        <f t="shared" si="44"/>
        <v>37898</v>
      </c>
    </row>
    <row r="1377" spans="1:4" x14ac:dyDescent="0.2">
      <c r="A1377">
        <f t="shared" si="45"/>
        <v>2003</v>
      </c>
      <c r="B1377" s="1059">
        <v>37899</v>
      </c>
      <c r="C1377" s="3">
        <f>'finished water daily demand'!G282</f>
        <v>25.981000000000002</v>
      </c>
      <c r="D1377">
        <f t="shared" si="44"/>
        <v>37899</v>
      </c>
    </row>
    <row r="1378" spans="1:4" x14ac:dyDescent="0.2">
      <c r="A1378">
        <f t="shared" si="45"/>
        <v>2003</v>
      </c>
      <c r="B1378" s="1059">
        <v>37900</v>
      </c>
      <c r="C1378" s="3">
        <f>'finished water daily demand'!G283</f>
        <v>29.522999999999996</v>
      </c>
      <c r="D1378">
        <f t="shared" si="44"/>
        <v>37900</v>
      </c>
    </row>
    <row r="1379" spans="1:4" x14ac:dyDescent="0.2">
      <c r="A1379">
        <f t="shared" si="45"/>
        <v>2003</v>
      </c>
      <c r="B1379" s="1059">
        <v>37901</v>
      </c>
      <c r="C1379" s="3">
        <f>'finished water daily demand'!G284</f>
        <v>26.861000000000001</v>
      </c>
      <c r="D1379">
        <f t="shared" si="44"/>
        <v>37901</v>
      </c>
    </row>
    <row r="1380" spans="1:4" x14ac:dyDescent="0.2">
      <c r="A1380">
        <f t="shared" si="45"/>
        <v>2003</v>
      </c>
      <c r="B1380" s="1059">
        <v>37902</v>
      </c>
      <c r="C1380" s="3">
        <f>'finished water daily demand'!G285</f>
        <v>26.443999999999999</v>
      </c>
      <c r="D1380">
        <f t="shared" si="44"/>
        <v>37902</v>
      </c>
    </row>
    <row r="1381" spans="1:4" x14ac:dyDescent="0.2">
      <c r="A1381">
        <f t="shared" si="45"/>
        <v>2003</v>
      </c>
      <c r="B1381" s="1059">
        <v>37903</v>
      </c>
      <c r="C1381" s="3">
        <f>'finished water daily demand'!G286</f>
        <v>26.195999999999998</v>
      </c>
      <c r="D1381">
        <f t="shared" si="44"/>
        <v>37903</v>
      </c>
    </row>
    <row r="1382" spans="1:4" x14ac:dyDescent="0.2">
      <c r="A1382">
        <f t="shared" si="45"/>
        <v>2003</v>
      </c>
      <c r="B1382" s="1059">
        <v>37904</v>
      </c>
      <c r="C1382" s="3">
        <f>'finished water daily demand'!G287</f>
        <v>25.684999999999999</v>
      </c>
      <c r="D1382">
        <f t="shared" si="44"/>
        <v>37904</v>
      </c>
    </row>
    <row r="1383" spans="1:4" x14ac:dyDescent="0.2">
      <c r="A1383">
        <f t="shared" si="45"/>
        <v>2003</v>
      </c>
      <c r="B1383" s="1059">
        <v>37905</v>
      </c>
      <c r="C1383" s="3">
        <f>'finished water daily demand'!G288</f>
        <v>22.989000000000001</v>
      </c>
      <c r="D1383">
        <f t="shared" si="44"/>
        <v>37905</v>
      </c>
    </row>
    <row r="1384" spans="1:4" x14ac:dyDescent="0.2">
      <c r="A1384">
        <f t="shared" si="45"/>
        <v>2003</v>
      </c>
      <c r="B1384" s="1059">
        <v>37906</v>
      </c>
      <c r="C1384" s="3">
        <f>'finished water daily demand'!G289</f>
        <v>22.256</v>
      </c>
      <c r="D1384">
        <f t="shared" si="44"/>
        <v>37906</v>
      </c>
    </row>
    <row r="1385" spans="1:4" x14ac:dyDescent="0.2">
      <c r="A1385">
        <f t="shared" si="45"/>
        <v>2003</v>
      </c>
      <c r="B1385" s="1059">
        <v>37907</v>
      </c>
      <c r="C1385" s="3">
        <f>'finished water daily demand'!G290</f>
        <v>27.46</v>
      </c>
      <c r="D1385">
        <f t="shared" si="44"/>
        <v>37907</v>
      </c>
    </row>
    <row r="1386" spans="1:4" x14ac:dyDescent="0.2">
      <c r="A1386">
        <f t="shared" si="45"/>
        <v>2003</v>
      </c>
      <c r="B1386" s="1059">
        <v>37908</v>
      </c>
      <c r="C1386" s="3">
        <f>'finished water daily demand'!G291</f>
        <v>25.259</v>
      </c>
      <c r="D1386">
        <f t="shared" si="44"/>
        <v>37908</v>
      </c>
    </row>
    <row r="1387" spans="1:4" x14ac:dyDescent="0.2">
      <c r="A1387">
        <f t="shared" si="45"/>
        <v>2003</v>
      </c>
      <c r="B1387" s="1059">
        <v>37909</v>
      </c>
      <c r="C1387" s="3">
        <f>'finished water daily demand'!G292</f>
        <v>26.099</v>
      </c>
      <c r="D1387">
        <f t="shared" si="44"/>
        <v>37909</v>
      </c>
    </row>
    <row r="1388" spans="1:4" x14ac:dyDescent="0.2">
      <c r="A1388">
        <f t="shared" si="45"/>
        <v>2003</v>
      </c>
      <c r="B1388" s="1059">
        <v>37910</v>
      </c>
      <c r="C1388" s="3">
        <f>'finished water daily demand'!G293</f>
        <v>26.006</v>
      </c>
      <c r="D1388">
        <f t="shared" si="44"/>
        <v>37910</v>
      </c>
    </row>
    <row r="1389" spans="1:4" x14ac:dyDescent="0.2">
      <c r="A1389">
        <f t="shared" si="45"/>
        <v>2003</v>
      </c>
      <c r="B1389" s="1059">
        <v>37911</v>
      </c>
      <c r="C1389" s="3">
        <f>'finished water daily demand'!G294</f>
        <v>28.045999999999999</v>
      </c>
      <c r="D1389">
        <f t="shared" si="44"/>
        <v>37911</v>
      </c>
    </row>
    <row r="1390" spans="1:4" x14ac:dyDescent="0.2">
      <c r="A1390">
        <f t="shared" si="45"/>
        <v>2003</v>
      </c>
      <c r="B1390" s="1059">
        <v>37912</v>
      </c>
      <c r="C1390" s="3">
        <f>'finished water daily demand'!G295</f>
        <v>23.811</v>
      </c>
      <c r="D1390">
        <f t="shared" si="44"/>
        <v>37912</v>
      </c>
    </row>
    <row r="1391" spans="1:4" x14ac:dyDescent="0.2">
      <c r="A1391">
        <f t="shared" si="45"/>
        <v>2003</v>
      </c>
      <c r="B1391" s="1059">
        <v>37913</v>
      </c>
      <c r="C1391" s="3">
        <f>'finished water daily demand'!G296</f>
        <v>24.545999999999999</v>
      </c>
      <c r="D1391">
        <f t="shared" si="44"/>
        <v>37913</v>
      </c>
    </row>
    <row r="1392" spans="1:4" x14ac:dyDescent="0.2">
      <c r="A1392">
        <f t="shared" si="45"/>
        <v>2003</v>
      </c>
      <c r="B1392" s="1059">
        <v>37914</v>
      </c>
      <c r="C1392" s="3">
        <f>'finished water daily demand'!G297</f>
        <v>28.426000000000002</v>
      </c>
      <c r="D1392">
        <f t="shared" si="44"/>
        <v>37914</v>
      </c>
    </row>
    <row r="1393" spans="1:4" x14ac:dyDescent="0.2">
      <c r="A1393">
        <f t="shared" si="45"/>
        <v>2003</v>
      </c>
      <c r="B1393" s="1059">
        <v>37915</v>
      </c>
      <c r="C1393" s="3">
        <f>'finished water daily demand'!G298</f>
        <v>27.442</v>
      </c>
      <c r="D1393">
        <f t="shared" si="44"/>
        <v>37915</v>
      </c>
    </row>
    <row r="1394" spans="1:4" x14ac:dyDescent="0.2">
      <c r="A1394">
        <f t="shared" si="45"/>
        <v>2003</v>
      </c>
      <c r="B1394" s="1059">
        <v>37916</v>
      </c>
      <c r="C1394" s="3">
        <f>'finished water daily demand'!G299</f>
        <v>27.184000000000001</v>
      </c>
      <c r="D1394">
        <f t="shared" si="44"/>
        <v>37916</v>
      </c>
    </row>
    <row r="1395" spans="1:4" x14ac:dyDescent="0.2">
      <c r="A1395">
        <f t="shared" si="45"/>
        <v>2003</v>
      </c>
      <c r="B1395" s="1059">
        <v>37917</v>
      </c>
      <c r="C1395" s="3">
        <f>'finished water daily demand'!G300</f>
        <v>27.276</v>
      </c>
      <c r="D1395">
        <f t="shared" si="44"/>
        <v>37917</v>
      </c>
    </row>
    <row r="1396" spans="1:4" x14ac:dyDescent="0.2">
      <c r="A1396">
        <f t="shared" si="45"/>
        <v>2003</v>
      </c>
      <c r="B1396" s="1059">
        <v>37918</v>
      </c>
      <c r="C1396" s="3">
        <f>'finished water daily demand'!G301</f>
        <v>27.4</v>
      </c>
      <c r="D1396">
        <f t="shared" si="44"/>
        <v>37918</v>
      </c>
    </row>
    <row r="1397" spans="1:4" x14ac:dyDescent="0.2">
      <c r="A1397">
        <f t="shared" si="45"/>
        <v>2003</v>
      </c>
      <c r="B1397" s="1059">
        <v>37919</v>
      </c>
      <c r="C1397" s="3">
        <f>'finished water daily demand'!G302</f>
        <v>27.217000000000002</v>
      </c>
      <c r="D1397">
        <f t="shared" si="44"/>
        <v>37919</v>
      </c>
    </row>
    <row r="1398" spans="1:4" x14ac:dyDescent="0.2">
      <c r="A1398">
        <f t="shared" si="45"/>
        <v>2003</v>
      </c>
      <c r="B1398" s="1059">
        <v>37920</v>
      </c>
      <c r="C1398" s="3">
        <f>'finished water daily demand'!G303</f>
        <v>28.766999999999999</v>
      </c>
      <c r="D1398">
        <f t="shared" si="44"/>
        <v>37920</v>
      </c>
    </row>
    <row r="1399" spans="1:4" x14ac:dyDescent="0.2">
      <c r="A1399">
        <f t="shared" si="45"/>
        <v>2003</v>
      </c>
      <c r="B1399" s="1059">
        <v>37921</v>
      </c>
      <c r="C1399" s="3">
        <f>'finished water daily demand'!G304</f>
        <v>25.097000000000001</v>
      </c>
      <c r="D1399">
        <f t="shared" si="44"/>
        <v>37921</v>
      </c>
    </row>
    <row r="1400" spans="1:4" x14ac:dyDescent="0.2">
      <c r="A1400">
        <f t="shared" si="45"/>
        <v>2003</v>
      </c>
      <c r="B1400" s="1059">
        <v>37922</v>
      </c>
      <c r="C1400" s="3">
        <f>'finished water daily demand'!G305</f>
        <v>25.277999999999999</v>
      </c>
      <c r="D1400">
        <f t="shared" si="44"/>
        <v>37922</v>
      </c>
    </row>
    <row r="1401" spans="1:4" x14ac:dyDescent="0.2">
      <c r="A1401">
        <f t="shared" si="45"/>
        <v>2003</v>
      </c>
      <c r="B1401" s="1059">
        <v>37923</v>
      </c>
      <c r="C1401" s="3">
        <f>'finished water daily demand'!G306</f>
        <v>24.959</v>
      </c>
      <c r="D1401">
        <f t="shared" si="44"/>
        <v>37923</v>
      </c>
    </row>
    <row r="1402" spans="1:4" x14ac:dyDescent="0.2">
      <c r="A1402">
        <f t="shared" si="45"/>
        <v>2003</v>
      </c>
      <c r="B1402" s="1059">
        <v>37924</v>
      </c>
      <c r="C1402" s="3">
        <f>'finished water daily demand'!G307</f>
        <v>25.454999999999998</v>
      </c>
      <c r="D1402">
        <f t="shared" si="44"/>
        <v>37924</v>
      </c>
    </row>
    <row r="1403" spans="1:4" x14ac:dyDescent="0.2">
      <c r="A1403">
        <f t="shared" si="45"/>
        <v>2003</v>
      </c>
      <c r="B1403" s="1059">
        <v>37925</v>
      </c>
      <c r="C1403" s="3">
        <f>'finished water daily demand'!G308</f>
        <v>25.395</v>
      </c>
      <c r="D1403">
        <f t="shared" si="44"/>
        <v>37925</v>
      </c>
    </row>
    <row r="1404" spans="1:4" x14ac:dyDescent="0.2">
      <c r="A1404">
        <f t="shared" si="45"/>
        <v>2003</v>
      </c>
      <c r="B1404" s="1059">
        <v>37926</v>
      </c>
      <c r="C1404" s="3">
        <f>'finished water daily demand'!G309</f>
        <v>24.515999999999998</v>
      </c>
      <c r="D1404">
        <f t="shared" si="44"/>
        <v>37926</v>
      </c>
    </row>
    <row r="1405" spans="1:4" x14ac:dyDescent="0.2">
      <c r="A1405">
        <f t="shared" si="45"/>
        <v>2003</v>
      </c>
      <c r="B1405" s="1059">
        <v>37927</v>
      </c>
      <c r="C1405" s="3">
        <f>'finished water daily demand'!G310</f>
        <v>25.533999999999999</v>
      </c>
      <c r="D1405">
        <f t="shared" si="44"/>
        <v>37927</v>
      </c>
    </row>
    <row r="1406" spans="1:4" x14ac:dyDescent="0.2">
      <c r="A1406">
        <f t="shared" si="45"/>
        <v>2003</v>
      </c>
      <c r="B1406" s="1059">
        <v>37928</v>
      </c>
      <c r="C1406" s="3">
        <f>'finished water daily demand'!G311</f>
        <v>26.359000000000002</v>
      </c>
      <c r="D1406">
        <f t="shared" si="44"/>
        <v>37928</v>
      </c>
    </row>
    <row r="1407" spans="1:4" x14ac:dyDescent="0.2">
      <c r="A1407">
        <f t="shared" si="45"/>
        <v>2003</v>
      </c>
      <c r="B1407" s="1059">
        <v>37929</v>
      </c>
      <c r="C1407" s="3">
        <f>'finished water daily demand'!G312</f>
        <v>27.225000000000001</v>
      </c>
      <c r="D1407">
        <f t="shared" si="44"/>
        <v>37929</v>
      </c>
    </row>
    <row r="1408" spans="1:4" x14ac:dyDescent="0.2">
      <c r="A1408">
        <f t="shared" si="45"/>
        <v>2003</v>
      </c>
      <c r="B1408" s="1059">
        <v>37930</v>
      </c>
      <c r="C1408" s="3">
        <f>'finished water daily demand'!G313</f>
        <v>28.369999999999997</v>
      </c>
      <c r="D1408">
        <f t="shared" si="44"/>
        <v>37930</v>
      </c>
    </row>
    <row r="1409" spans="1:4" x14ac:dyDescent="0.2">
      <c r="A1409">
        <f t="shared" si="45"/>
        <v>2003</v>
      </c>
      <c r="B1409" s="1059">
        <v>37931</v>
      </c>
      <c r="C1409" s="3">
        <f>'finished water daily demand'!G314</f>
        <v>26.690799999999999</v>
      </c>
      <c r="D1409">
        <f t="shared" si="44"/>
        <v>37931</v>
      </c>
    </row>
    <row r="1410" spans="1:4" x14ac:dyDescent="0.2">
      <c r="A1410">
        <f t="shared" si="45"/>
        <v>2003</v>
      </c>
      <c r="B1410" s="1059">
        <v>37932</v>
      </c>
      <c r="C1410" s="3">
        <f>'finished water daily demand'!G315</f>
        <v>27.16</v>
      </c>
      <c r="D1410">
        <f t="shared" si="44"/>
        <v>37932</v>
      </c>
    </row>
    <row r="1411" spans="1:4" x14ac:dyDescent="0.2">
      <c r="A1411">
        <f t="shared" si="45"/>
        <v>2003</v>
      </c>
      <c r="B1411" s="1059">
        <v>37933</v>
      </c>
      <c r="C1411" s="3">
        <f>'finished water daily demand'!G316</f>
        <v>23.568999999999999</v>
      </c>
      <c r="D1411">
        <f t="shared" si="44"/>
        <v>37933</v>
      </c>
    </row>
    <row r="1412" spans="1:4" x14ac:dyDescent="0.2">
      <c r="A1412">
        <f t="shared" si="45"/>
        <v>2003</v>
      </c>
      <c r="B1412" s="1059">
        <v>37934</v>
      </c>
      <c r="C1412" s="3">
        <f>'finished water daily demand'!G317</f>
        <v>21.716000000000001</v>
      </c>
      <c r="D1412">
        <f t="shared" si="44"/>
        <v>37934</v>
      </c>
    </row>
    <row r="1413" spans="1:4" x14ac:dyDescent="0.2">
      <c r="A1413">
        <f t="shared" si="45"/>
        <v>2003</v>
      </c>
      <c r="B1413" s="1059">
        <v>37935</v>
      </c>
      <c r="C1413" s="3">
        <f>'finished water daily demand'!G318</f>
        <v>24.82</v>
      </c>
      <c r="D1413">
        <f t="shared" ref="D1413:D1476" si="46">VALUE(B1413)</f>
        <v>37935</v>
      </c>
    </row>
    <row r="1414" spans="1:4" x14ac:dyDescent="0.2">
      <c r="A1414">
        <f t="shared" ref="A1414:A1477" si="47">YEAR(B1414)</f>
        <v>2003</v>
      </c>
      <c r="B1414" s="1059">
        <v>37936</v>
      </c>
      <c r="C1414" s="3">
        <f>'finished water daily demand'!G319</f>
        <v>25.414000000000001</v>
      </c>
      <c r="D1414">
        <f t="shared" si="46"/>
        <v>37936</v>
      </c>
    </row>
    <row r="1415" spans="1:4" x14ac:dyDescent="0.2">
      <c r="A1415">
        <f t="shared" si="47"/>
        <v>2003</v>
      </c>
      <c r="B1415" s="1059">
        <v>37937</v>
      </c>
      <c r="C1415" s="3">
        <f>'finished water daily demand'!G320</f>
        <v>26.161000000000001</v>
      </c>
      <c r="D1415">
        <f t="shared" si="46"/>
        <v>37937</v>
      </c>
    </row>
    <row r="1416" spans="1:4" x14ac:dyDescent="0.2">
      <c r="A1416">
        <f t="shared" si="47"/>
        <v>2003</v>
      </c>
      <c r="B1416" s="1059">
        <v>37938</v>
      </c>
      <c r="C1416" s="3">
        <f>'finished water daily demand'!G321</f>
        <v>26.146999999999998</v>
      </c>
      <c r="D1416">
        <f t="shared" si="46"/>
        <v>37938</v>
      </c>
    </row>
    <row r="1417" spans="1:4" x14ac:dyDescent="0.2">
      <c r="A1417">
        <f t="shared" si="47"/>
        <v>2003</v>
      </c>
      <c r="B1417" s="1059">
        <v>37939</v>
      </c>
      <c r="C1417" s="3">
        <f>'finished water daily demand'!G322</f>
        <v>29.814999999999998</v>
      </c>
      <c r="D1417">
        <f t="shared" si="46"/>
        <v>37939</v>
      </c>
    </row>
    <row r="1418" spans="1:4" x14ac:dyDescent="0.2">
      <c r="A1418">
        <f t="shared" si="47"/>
        <v>2003</v>
      </c>
      <c r="B1418" s="1059">
        <v>37940</v>
      </c>
      <c r="C1418" s="3">
        <f>'finished water daily demand'!G323</f>
        <v>24.693999999999999</v>
      </c>
      <c r="D1418">
        <f t="shared" si="46"/>
        <v>37940</v>
      </c>
    </row>
    <row r="1419" spans="1:4" x14ac:dyDescent="0.2">
      <c r="A1419">
        <f t="shared" si="47"/>
        <v>2003</v>
      </c>
      <c r="B1419" s="1059">
        <v>37941</v>
      </c>
      <c r="C1419" s="3">
        <f>'finished water daily demand'!G324</f>
        <v>24.198999999999998</v>
      </c>
      <c r="D1419">
        <f t="shared" si="46"/>
        <v>37941</v>
      </c>
    </row>
    <row r="1420" spans="1:4" x14ac:dyDescent="0.2">
      <c r="A1420">
        <f t="shared" si="47"/>
        <v>2003</v>
      </c>
      <c r="B1420" s="1059">
        <v>37942</v>
      </c>
      <c r="C1420" s="3">
        <f>'finished water daily demand'!G325</f>
        <v>25.704000000000001</v>
      </c>
      <c r="D1420">
        <f t="shared" si="46"/>
        <v>37942</v>
      </c>
    </row>
    <row r="1421" spans="1:4" x14ac:dyDescent="0.2">
      <c r="A1421">
        <f t="shared" si="47"/>
        <v>2003</v>
      </c>
      <c r="B1421" s="1059">
        <v>37943</v>
      </c>
      <c r="C1421" s="3">
        <f>'finished water daily demand'!G326</f>
        <v>24.582000000000001</v>
      </c>
      <c r="D1421">
        <f t="shared" si="46"/>
        <v>37943</v>
      </c>
    </row>
    <row r="1422" spans="1:4" x14ac:dyDescent="0.2">
      <c r="A1422">
        <f t="shared" si="47"/>
        <v>2003</v>
      </c>
      <c r="B1422" s="1059">
        <v>37944</v>
      </c>
      <c r="C1422" s="3">
        <f>'finished water daily demand'!G327</f>
        <v>24.214000000000002</v>
      </c>
      <c r="D1422">
        <f t="shared" si="46"/>
        <v>37944</v>
      </c>
    </row>
    <row r="1423" spans="1:4" x14ac:dyDescent="0.2">
      <c r="A1423">
        <f t="shared" si="47"/>
        <v>2003</v>
      </c>
      <c r="B1423" s="1059">
        <v>37945</v>
      </c>
      <c r="C1423" s="3">
        <f>'finished water daily demand'!G328</f>
        <v>25.969000000000001</v>
      </c>
      <c r="D1423">
        <f t="shared" si="46"/>
        <v>37945</v>
      </c>
    </row>
    <row r="1424" spans="1:4" x14ac:dyDescent="0.2">
      <c r="A1424">
        <f t="shared" si="47"/>
        <v>2003</v>
      </c>
      <c r="B1424" s="1059">
        <v>37946</v>
      </c>
      <c r="C1424" s="3">
        <f>'finished water daily demand'!G329</f>
        <v>24.218</v>
      </c>
      <c r="D1424">
        <f t="shared" si="46"/>
        <v>37946</v>
      </c>
    </row>
    <row r="1425" spans="1:4" x14ac:dyDescent="0.2">
      <c r="A1425">
        <f t="shared" si="47"/>
        <v>2003</v>
      </c>
      <c r="B1425" s="1059">
        <v>37947</v>
      </c>
      <c r="C1425" s="3">
        <f>'finished water daily demand'!G330</f>
        <v>31.723999999999997</v>
      </c>
      <c r="D1425">
        <f t="shared" si="46"/>
        <v>37947</v>
      </c>
    </row>
    <row r="1426" spans="1:4" x14ac:dyDescent="0.2">
      <c r="A1426">
        <f t="shared" si="47"/>
        <v>2003</v>
      </c>
      <c r="B1426" s="1059">
        <v>37948</v>
      </c>
      <c r="C1426" s="3">
        <f>'finished water daily demand'!G331</f>
        <v>23.698999999999998</v>
      </c>
      <c r="D1426">
        <f t="shared" si="46"/>
        <v>37948</v>
      </c>
    </row>
    <row r="1427" spans="1:4" x14ac:dyDescent="0.2">
      <c r="A1427">
        <f t="shared" si="47"/>
        <v>2003</v>
      </c>
      <c r="B1427" s="1059">
        <v>37949</v>
      </c>
      <c r="C1427" s="3">
        <f>'finished water daily demand'!G332</f>
        <v>25.332999999999998</v>
      </c>
      <c r="D1427">
        <f t="shared" si="46"/>
        <v>37949</v>
      </c>
    </row>
    <row r="1428" spans="1:4" x14ac:dyDescent="0.2">
      <c r="A1428">
        <f t="shared" si="47"/>
        <v>2003</v>
      </c>
      <c r="B1428" s="1059">
        <v>37950</v>
      </c>
      <c r="C1428" s="3">
        <f>'finished water daily demand'!G333</f>
        <v>23.251999999999999</v>
      </c>
      <c r="D1428">
        <f t="shared" si="46"/>
        <v>37950</v>
      </c>
    </row>
    <row r="1429" spans="1:4" x14ac:dyDescent="0.2">
      <c r="A1429">
        <f t="shared" si="47"/>
        <v>2003</v>
      </c>
      <c r="B1429" s="1059">
        <v>37951</v>
      </c>
      <c r="C1429" s="3">
        <f>'finished water daily demand'!G334</f>
        <v>23.006</v>
      </c>
      <c r="D1429">
        <f t="shared" si="46"/>
        <v>37951</v>
      </c>
    </row>
    <row r="1430" spans="1:4" x14ac:dyDescent="0.2">
      <c r="A1430">
        <f t="shared" si="47"/>
        <v>2003</v>
      </c>
      <c r="B1430" s="1059">
        <v>37952</v>
      </c>
      <c r="C1430" s="3">
        <f>'finished water daily demand'!G335</f>
        <v>20.956</v>
      </c>
      <c r="D1430">
        <f t="shared" si="46"/>
        <v>37952</v>
      </c>
    </row>
    <row r="1431" spans="1:4" x14ac:dyDescent="0.2">
      <c r="A1431">
        <f t="shared" si="47"/>
        <v>2003</v>
      </c>
      <c r="B1431" s="1059">
        <v>37953</v>
      </c>
      <c r="C1431" s="3">
        <f>'finished water daily demand'!G336</f>
        <v>19.640999999999998</v>
      </c>
      <c r="D1431">
        <f t="shared" si="46"/>
        <v>37953</v>
      </c>
    </row>
    <row r="1432" spans="1:4" x14ac:dyDescent="0.2">
      <c r="A1432">
        <f t="shared" si="47"/>
        <v>2003</v>
      </c>
      <c r="B1432" s="1059">
        <v>37954</v>
      </c>
      <c r="C1432" s="3">
        <f>'finished water daily demand'!G337</f>
        <v>19.209</v>
      </c>
      <c r="D1432">
        <f t="shared" si="46"/>
        <v>37954</v>
      </c>
    </row>
    <row r="1433" spans="1:4" x14ac:dyDescent="0.2">
      <c r="A1433">
        <f t="shared" si="47"/>
        <v>2003</v>
      </c>
      <c r="B1433" s="1059">
        <v>37955</v>
      </c>
      <c r="C1433" s="3">
        <f>'finished water daily demand'!G338</f>
        <v>19.747</v>
      </c>
      <c r="D1433">
        <f t="shared" si="46"/>
        <v>37955</v>
      </c>
    </row>
    <row r="1434" spans="1:4" x14ac:dyDescent="0.2">
      <c r="A1434">
        <f t="shared" si="47"/>
        <v>2003</v>
      </c>
      <c r="B1434" s="1059">
        <v>37956</v>
      </c>
      <c r="C1434" s="3">
        <f>'finished water daily demand'!G339</f>
        <v>22.713000000000001</v>
      </c>
      <c r="D1434">
        <f t="shared" si="46"/>
        <v>37956</v>
      </c>
    </row>
    <row r="1435" spans="1:4" x14ac:dyDescent="0.2">
      <c r="A1435">
        <f t="shared" si="47"/>
        <v>2003</v>
      </c>
      <c r="B1435" s="1059">
        <v>37957</v>
      </c>
      <c r="C1435" s="3">
        <f>'finished water daily demand'!G340</f>
        <v>23.395</v>
      </c>
      <c r="D1435">
        <f t="shared" si="46"/>
        <v>37957</v>
      </c>
    </row>
    <row r="1436" spans="1:4" x14ac:dyDescent="0.2">
      <c r="A1436">
        <f t="shared" si="47"/>
        <v>2003</v>
      </c>
      <c r="B1436" s="1059">
        <v>37958</v>
      </c>
      <c r="C1436" s="3">
        <f>'finished water daily demand'!G341</f>
        <v>22.705000000000002</v>
      </c>
      <c r="D1436">
        <f t="shared" si="46"/>
        <v>37958</v>
      </c>
    </row>
    <row r="1437" spans="1:4" x14ac:dyDescent="0.2">
      <c r="A1437">
        <f t="shared" si="47"/>
        <v>2003</v>
      </c>
      <c r="B1437" s="1059">
        <v>37959</v>
      </c>
      <c r="C1437" s="3">
        <f>'finished water daily demand'!G342</f>
        <v>22.204000000000001</v>
      </c>
      <c r="D1437">
        <f t="shared" si="46"/>
        <v>37959</v>
      </c>
    </row>
    <row r="1438" spans="1:4" x14ac:dyDescent="0.2">
      <c r="A1438">
        <f t="shared" si="47"/>
        <v>2003</v>
      </c>
      <c r="B1438" s="1059">
        <v>37960</v>
      </c>
      <c r="C1438" s="3">
        <f>'finished water daily demand'!G343</f>
        <v>23.402000000000001</v>
      </c>
      <c r="D1438">
        <f t="shared" si="46"/>
        <v>37960</v>
      </c>
    </row>
    <row r="1439" spans="1:4" x14ac:dyDescent="0.2">
      <c r="A1439">
        <f t="shared" si="47"/>
        <v>2003</v>
      </c>
      <c r="B1439" s="1059">
        <v>37961</v>
      </c>
      <c r="C1439" s="3">
        <f>'finished water daily demand'!G344</f>
        <v>21.272000000000002</v>
      </c>
      <c r="D1439">
        <f t="shared" si="46"/>
        <v>37961</v>
      </c>
    </row>
    <row r="1440" spans="1:4" x14ac:dyDescent="0.2">
      <c r="A1440">
        <f t="shared" si="47"/>
        <v>2003</v>
      </c>
      <c r="B1440" s="1059">
        <v>37962</v>
      </c>
      <c r="C1440" s="3">
        <f>'finished water daily demand'!G345</f>
        <v>20.791</v>
      </c>
      <c r="D1440">
        <f t="shared" si="46"/>
        <v>37962</v>
      </c>
    </row>
    <row r="1441" spans="1:4" x14ac:dyDescent="0.2">
      <c r="A1441">
        <f t="shared" si="47"/>
        <v>2003</v>
      </c>
      <c r="B1441" s="1059">
        <v>37963</v>
      </c>
      <c r="C1441" s="3">
        <f>'finished water daily demand'!G346</f>
        <v>23.330000000000002</v>
      </c>
      <c r="D1441">
        <f t="shared" si="46"/>
        <v>37963</v>
      </c>
    </row>
    <row r="1442" spans="1:4" x14ac:dyDescent="0.2">
      <c r="A1442">
        <f t="shared" si="47"/>
        <v>2003</v>
      </c>
      <c r="B1442" s="1059">
        <v>37964</v>
      </c>
      <c r="C1442" s="3">
        <f>'finished water daily demand'!G347</f>
        <v>23.759</v>
      </c>
      <c r="D1442">
        <f t="shared" si="46"/>
        <v>37964</v>
      </c>
    </row>
    <row r="1443" spans="1:4" x14ac:dyDescent="0.2">
      <c r="A1443">
        <f t="shared" si="47"/>
        <v>2003</v>
      </c>
      <c r="B1443" s="1059">
        <v>37965</v>
      </c>
      <c r="C1443" s="3">
        <f>'finished water daily demand'!G348</f>
        <v>23.132000000000001</v>
      </c>
      <c r="D1443">
        <f t="shared" si="46"/>
        <v>37965</v>
      </c>
    </row>
    <row r="1444" spans="1:4" x14ac:dyDescent="0.2">
      <c r="A1444">
        <f t="shared" si="47"/>
        <v>2003</v>
      </c>
      <c r="B1444" s="1059">
        <v>37966</v>
      </c>
      <c r="C1444" s="3">
        <f>'finished water daily demand'!G349</f>
        <v>23.386000000000003</v>
      </c>
      <c r="D1444">
        <f t="shared" si="46"/>
        <v>37966</v>
      </c>
    </row>
    <row r="1445" spans="1:4" x14ac:dyDescent="0.2">
      <c r="A1445">
        <f t="shared" si="47"/>
        <v>2003</v>
      </c>
      <c r="B1445" s="1059">
        <v>37967</v>
      </c>
      <c r="C1445" s="3">
        <f>'finished water daily demand'!G350</f>
        <v>22.721</v>
      </c>
      <c r="D1445">
        <f t="shared" si="46"/>
        <v>37967</v>
      </c>
    </row>
    <row r="1446" spans="1:4" x14ac:dyDescent="0.2">
      <c r="A1446">
        <f t="shared" si="47"/>
        <v>2003</v>
      </c>
      <c r="B1446" s="1059">
        <v>37968</v>
      </c>
      <c r="C1446" s="3">
        <f>'finished water daily demand'!G351</f>
        <v>20.43</v>
      </c>
      <c r="D1446">
        <f t="shared" si="46"/>
        <v>37968</v>
      </c>
    </row>
    <row r="1447" spans="1:4" x14ac:dyDescent="0.2">
      <c r="A1447">
        <f t="shared" si="47"/>
        <v>2003</v>
      </c>
      <c r="B1447" s="1059">
        <v>37969</v>
      </c>
      <c r="C1447" s="3">
        <f>'finished water daily demand'!G352</f>
        <v>18.52</v>
      </c>
      <c r="D1447">
        <f t="shared" si="46"/>
        <v>37969</v>
      </c>
    </row>
    <row r="1448" spans="1:4" x14ac:dyDescent="0.2">
      <c r="A1448">
        <f t="shared" si="47"/>
        <v>2003</v>
      </c>
      <c r="B1448" s="1059">
        <v>37970</v>
      </c>
      <c r="C1448" s="3">
        <f>'finished water daily demand'!G353</f>
        <v>23.201999999999998</v>
      </c>
      <c r="D1448">
        <f t="shared" si="46"/>
        <v>37970</v>
      </c>
    </row>
    <row r="1449" spans="1:4" x14ac:dyDescent="0.2">
      <c r="A1449">
        <f t="shared" si="47"/>
        <v>2003</v>
      </c>
      <c r="B1449" s="1059">
        <v>37971</v>
      </c>
      <c r="C1449" s="3">
        <f>'finished water daily demand'!G354</f>
        <v>23.555999999999997</v>
      </c>
      <c r="D1449">
        <f t="shared" si="46"/>
        <v>37971</v>
      </c>
    </row>
    <row r="1450" spans="1:4" x14ac:dyDescent="0.2">
      <c r="A1450">
        <f t="shared" si="47"/>
        <v>2003</v>
      </c>
      <c r="B1450" s="1059">
        <v>37972</v>
      </c>
      <c r="C1450" s="3">
        <f>'finished water daily demand'!G355</f>
        <v>22.736999999999998</v>
      </c>
      <c r="D1450">
        <f t="shared" si="46"/>
        <v>37972</v>
      </c>
    </row>
    <row r="1451" spans="1:4" x14ac:dyDescent="0.2">
      <c r="A1451">
        <f t="shared" si="47"/>
        <v>2003</v>
      </c>
      <c r="B1451" s="1059">
        <v>37973</v>
      </c>
      <c r="C1451" s="3">
        <f>'finished water daily demand'!G356</f>
        <v>22.506999999999998</v>
      </c>
      <c r="D1451">
        <f t="shared" si="46"/>
        <v>37973</v>
      </c>
    </row>
    <row r="1452" spans="1:4" x14ac:dyDescent="0.2">
      <c r="A1452">
        <f t="shared" si="47"/>
        <v>2003</v>
      </c>
      <c r="B1452" s="1059">
        <v>37974</v>
      </c>
      <c r="C1452" s="3">
        <f>'finished water daily demand'!G357</f>
        <v>22.141999999999999</v>
      </c>
      <c r="D1452">
        <f t="shared" si="46"/>
        <v>37974</v>
      </c>
    </row>
    <row r="1453" spans="1:4" x14ac:dyDescent="0.2">
      <c r="A1453">
        <f t="shared" si="47"/>
        <v>2003</v>
      </c>
      <c r="B1453" s="1059">
        <v>37975</v>
      </c>
      <c r="C1453" s="3">
        <f>'finished water daily demand'!G358</f>
        <v>21.155000000000001</v>
      </c>
      <c r="D1453">
        <f t="shared" si="46"/>
        <v>37975</v>
      </c>
    </row>
    <row r="1454" spans="1:4" x14ac:dyDescent="0.2">
      <c r="A1454">
        <f t="shared" si="47"/>
        <v>2003</v>
      </c>
      <c r="B1454" s="1059">
        <v>37976</v>
      </c>
      <c r="C1454" s="3">
        <f>'finished water daily demand'!G359</f>
        <v>19.152999999999999</v>
      </c>
      <c r="D1454">
        <f t="shared" si="46"/>
        <v>37976</v>
      </c>
    </row>
    <row r="1455" spans="1:4" x14ac:dyDescent="0.2">
      <c r="A1455">
        <f t="shared" si="47"/>
        <v>2003</v>
      </c>
      <c r="B1455" s="1059">
        <v>37977</v>
      </c>
      <c r="C1455" s="3">
        <f>'finished water daily demand'!G360</f>
        <v>22.541</v>
      </c>
      <c r="D1455">
        <f t="shared" si="46"/>
        <v>37977</v>
      </c>
    </row>
    <row r="1456" spans="1:4" x14ac:dyDescent="0.2">
      <c r="A1456">
        <f t="shared" si="47"/>
        <v>2003</v>
      </c>
      <c r="B1456" s="1059">
        <v>37978</v>
      </c>
      <c r="C1456" s="3">
        <f>'finished water daily demand'!G361</f>
        <v>21.294999999999998</v>
      </c>
      <c r="D1456">
        <f t="shared" si="46"/>
        <v>37978</v>
      </c>
    </row>
    <row r="1457" spans="1:4" x14ac:dyDescent="0.2">
      <c r="A1457">
        <f t="shared" si="47"/>
        <v>2003</v>
      </c>
      <c r="B1457" s="1059">
        <v>37979</v>
      </c>
      <c r="C1457" s="3">
        <f>'finished water daily demand'!G362</f>
        <v>20.919</v>
      </c>
      <c r="D1457">
        <f t="shared" si="46"/>
        <v>37979</v>
      </c>
    </row>
    <row r="1458" spans="1:4" x14ac:dyDescent="0.2">
      <c r="A1458">
        <f t="shared" si="47"/>
        <v>2003</v>
      </c>
      <c r="B1458" s="1059">
        <v>37980</v>
      </c>
      <c r="C1458" s="3">
        <f>'finished water daily demand'!G363</f>
        <v>18.227</v>
      </c>
      <c r="D1458">
        <f t="shared" si="46"/>
        <v>37980</v>
      </c>
    </row>
    <row r="1459" spans="1:4" x14ac:dyDescent="0.2">
      <c r="A1459">
        <f t="shared" si="47"/>
        <v>2003</v>
      </c>
      <c r="B1459" s="1059">
        <v>37981</v>
      </c>
      <c r="C1459" s="3">
        <f>'finished water daily demand'!G364</f>
        <v>17.880000000000003</v>
      </c>
      <c r="D1459">
        <f t="shared" si="46"/>
        <v>37981</v>
      </c>
    </row>
    <row r="1460" spans="1:4" x14ac:dyDescent="0.2">
      <c r="A1460">
        <f t="shared" si="47"/>
        <v>2003</v>
      </c>
      <c r="B1460" s="1059">
        <v>37982</v>
      </c>
      <c r="C1460" s="3">
        <f>'finished water daily demand'!G365</f>
        <v>19.587</v>
      </c>
      <c r="D1460">
        <f t="shared" si="46"/>
        <v>37982</v>
      </c>
    </row>
    <row r="1461" spans="1:4" x14ac:dyDescent="0.2">
      <c r="A1461">
        <f t="shared" si="47"/>
        <v>2003</v>
      </c>
      <c r="B1461" s="1059">
        <v>37983</v>
      </c>
      <c r="C1461" s="3">
        <f>'finished water daily demand'!G366</f>
        <v>17.587</v>
      </c>
      <c r="D1461">
        <f t="shared" si="46"/>
        <v>37983</v>
      </c>
    </row>
    <row r="1462" spans="1:4" x14ac:dyDescent="0.2">
      <c r="A1462">
        <f t="shared" si="47"/>
        <v>2003</v>
      </c>
      <c r="B1462" s="1059">
        <v>37984</v>
      </c>
      <c r="C1462" s="3">
        <f>'finished water daily demand'!G367</f>
        <v>21.397000000000002</v>
      </c>
      <c r="D1462">
        <f t="shared" si="46"/>
        <v>37984</v>
      </c>
    </row>
    <row r="1463" spans="1:4" x14ac:dyDescent="0.2">
      <c r="A1463">
        <f t="shared" si="47"/>
        <v>2003</v>
      </c>
      <c r="B1463" s="1059">
        <v>37985</v>
      </c>
      <c r="C1463" s="3">
        <f>'finished water daily demand'!G368</f>
        <v>20.975999999999999</v>
      </c>
      <c r="D1463">
        <f t="shared" si="46"/>
        <v>37985</v>
      </c>
    </row>
    <row r="1464" spans="1:4" x14ac:dyDescent="0.2">
      <c r="A1464">
        <f t="shared" si="47"/>
        <v>2003</v>
      </c>
      <c r="B1464" s="1059">
        <v>37986</v>
      </c>
      <c r="C1464" s="3">
        <f>'finished water daily demand'!G369</f>
        <v>21.105</v>
      </c>
      <c r="D1464">
        <f t="shared" si="46"/>
        <v>37986</v>
      </c>
    </row>
    <row r="1465" spans="1:4" x14ac:dyDescent="0.2">
      <c r="A1465">
        <f t="shared" si="47"/>
        <v>2004</v>
      </c>
      <c r="B1465" s="1059">
        <v>37987</v>
      </c>
      <c r="C1465" s="3">
        <f>'finished water daily demand'!H5</f>
        <v>19.257999999999999</v>
      </c>
      <c r="D1465">
        <f t="shared" si="46"/>
        <v>37987</v>
      </c>
    </row>
    <row r="1466" spans="1:4" x14ac:dyDescent="0.2">
      <c r="A1466">
        <f t="shared" si="47"/>
        <v>2004</v>
      </c>
      <c r="B1466" s="1059">
        <v>37988</v>
      </c>
      <c r="C1466" s="3">
        <f>'finished water daily demand'!H6</f>
        <v>20.115000000000002</v>
      </c>
      <c r="D1466">
        <f t="shared" si="46"/>
        <v>37988</v>
      </c>
    </row>
    <row r="1467" spans="1:4" x14ac:dyDescent="0.2">
      <c r="A1467">
        <f t="shared" si="47"/>
        <v>2004</v>
      </c>
      <c r="B1467" s="1059">
        <v>37989</v>
      </c>
      <c r="C1467" s="3">
        <f>'finished water daily demand'!H7</f>
        <v>21.695999999999998</v>
      </c>
      <c r="D1467">
        <f t="shared" si="46"/>
        <v>37989</v>
      </c>
    </row>
    <row r="1468" spans="1:4" x14ac:dyDescent="0.2">
      <c r="A1468">
        <f t="shared" si="47"/>
        <v>2004</v>
      </c>
      <c r="B1468" s="1059">
        <v>37990</v>
      </c>
      <c r="C1468" s="3">
        <f>'finished water daily demand'!H8</f>
        <v>19.061</v>
      </c>
      <c r="D1468">
        <f t="shared" si="46"/>
        <v>37990</v>
      </c>
    </row>
    <row r="1469" spans="1:4" x14ac:dyDescent="0.2">
      <c r="A1469">
        <f t="shared" si="47"/>
        <v>2004</v>
      </c>
      <c r="B1469" s="1059">
        <v>37991</v>
      </c>
      <c r="C1469" s="3">
        <f>'finished water daily demand'!H9</f>
        <v>22.933</v>
      </c>
      <c r="D1469">
        <f t="shared" si="46"/>
        <v>37991</v>
      </c>
    </row>
    <row r="1470" spans="1:4" x14ac:dyDescent="0.2">
      <c r="A1470">
        <f t="shared" si="47"/>
        <v>2004</v>
      </c>
      <c r="B1470" s="1059">
        <v>37992</v>
      </c>
      <c r="C1470" s="3">
        <f>'finished water daily demand'!H10</f>
        <v>22.021999999999998</v>
      </c>
      <c r="D1470">
        <f t="shared" si="46"/>
        <v>37992</v>
      </c>
    </row>
    <row r="1471" spans="1:4" x14ac:dyDescent="0.2">
      <c r="A1471">
        <f t="shared" si="47"/>
        <v>2004</v>
      </c>
      <c r="B1471" s="1059">
        <v>37993</v>
      </c>
      <c r="C1471" s="3">
        <f>'finished water daily demand'!H11</f>
        <v>22.731999999999999</v>
      </c>
      <c r="D1471">
        <f t="shared" si="46"/>
        <v>37993</v>
      </c>
    </row>
    <row r="1472" spans="1:4" x14ac:dyDescent="0.2">
      <c r="A1472">
        <f t="shared" si="47"/>
        <v>2004</v>
      </c>
      <c r="B1472" s="1059">
        <v>37994</v>
      </c>
      <c r="C1472" s="3">
        <f>'finished water daily demand'!H12</f>
        <v>22.091000000000001</v>
      </c>
      <c r="D1472">
        <f t="shared" si="46"/>
        <v>37994</v>
      </c>
    </row>
    <row r="1473" spans="1:4" x14ac:dyDescent="0.2">
      <c r="A1473">
        <f t="shared" si="47"/>
        <v>2004</v>
      </c>
      <c r="B1473" s="1059">
        <v>37995</v>
      </c>
      <c r="C1473" s="3">
        <f>'finished water daily demand'!H13</f>
        <v>20.928000000000001</v>
      </c>
      <c r="D1473">
        <f t="shared" si="46"/>
        <v>37995</v>
      </c>
    </row>
    <row r="1474" spans="1:4" x14ac:dyDescent="0.2">
      <c r="A1474">
        <f t="shared" si="47"/>
        <v>2004</v>
      </c>
      <c r="B1474" s="1059">
        <v>37996</v>
      </c>
      <c r="C1474" s="3">
        <f>'finished water daily demand'!H14</f>
        <v>19.292999999999999</v>
      </c>
      <c r="D1474">
        <f t="shared" si="46"/>
        <v>37996</v>
      </c>
    </row>
    <row r="1475" spans="1:4" x14ac:dyDescent="0.2">
      <c r="A1475">
        <f t="shared" si="47"/>
        <v>2004</v>
      </c>
      <c r="B1475" s="1059">
        <v>37997</v>
      </c>
      <c r="C1475" s="3">
        <f>'finished water daily demand'!H15</f>
        <v>21.884999999999998</v>
      </c>
      <c r="D1475">
        <f t="shared" si="46"/>
        <v>37997</v>
      </c>
    </row>
    <row r="1476" spans="1:4" x14ac:dyDescent="0.2">
      <c r="A1476">
        <f t="shared" si="47"/>
        <v>2004</v>
      </c>
      <c r="B1476" s="1059">
        <v>37998</v>
      </c>
      <c r="C1476" s="3">
        <f>'finished water daily demand'!H16</f>
        <v>24.472999999999999</v>
      </c>
      <c r="D1476">
        <f t="shared" si="46"/>
        <v>37998</v>
      </c>
    </row>
    <row r="1477" spans="1:4" x14ac:dyDescent="0.2">
      <c r="A1477">
        <f t="shared" si="47"/>
        <v>2004</v>
      </c>
      <c r="B1477" s="1059">
        <v>37999</v>
      </c>
      <c r="C1477" s="3">
        <f>'finished water daily demand'!H17</f>
        <v>25.277000000000001</v>
      </c>
      <c r="D1477">
        <f t="shared" ref="D1477:D1540" si="48">VALUE(B1477)</f>
        <v>37999</v>
      </c>
    </row>
    <row r="1478" spans="1:4" x14ac:dyDescent="0.2">
      <c r="A1478">
        <f t="shared" ref="A1478:A1540" si="49">YEAR(B1478)</f>
        <v>2004</v>
      </c>
      <c r="B1478" s="1059">
        <v>38000</v>
      </c>
      <c r="C1478" s="3">
        <f>'finished water daily demand'!H18</f>
        <v>22.817</v>
      </c>
      <c r="D1478">
        <f t="shared" si="48"/>
        <v>38000</v>
      </c>
    </row>
    <row r="1479" spans="1:4" x14ac:dyDescent="0.2">
      <c r="A1479">
        <f t="shared" si="49"/>
        <v>2004</v>
      </c>
      <c r="B1479" s="1059">
        <v>38001</v>
      </c>
      <c r="C1479" s="3">
        <f>'finished water daily demand'!H19</f>
        <v>23.692</v>
      </c>
      <c r="D1479">
        <f t="shared" si="48"/>
        <v>38001</v>
      </c>
    </row>
    <row r="1480" spans="1:4" x14ac:dyDescent="0.2">
      <c r="A1480">
        <f t="shared" si="49"/>
        <v>2004</v>
      </c>
      <c r="B1480" s="1059">
        <v>38002</v>
      </c>
      <c r="C1480" s="3">
        <f>'finished water daily demand'!H20</f>
        <v>22.732999999999997</v>
      </c>
      <c r="D1480">
        <f t="shared" si="48"/>
        <v>38002</v>
      </c>
    </row>
    <row r="1481" spans="1:4" x14ac:dyDescent="0.2">
      <c r="A1481">
        <f t="shared" si="49"/>
        <v>2004</v>
      </c>
      <c r="B1481" s="1059">
        <v>38003</v>
      </c>
      <c r="C1481" s="3">
        <f>'finished water daily demand'!H21</f>
        <v>21.344000000000001</v>
      </c>
      <c r="D1481">
        <f t="shared" si="48"/>
        <v>38003</v>
      </c>
    </row>
    <row r="1482" spans="1:4" x14ac:dyDescent="0.2">
      <c r="A1482">
        <f t="shared" si="49"/>
        <v>2004</v>
      </c>
      <c r="B1482" s="1059">
        <v>38004</v>
      </c>
      <c r="C1482" s="3">
        <f>'finished water daily demand'!H22</f>
        <v>19.655999999999999</v>
      </c>
      <c r="D1482">
        <f t="shared" si="48"/>
        <v>38004</v>
      </c>
    </row>
    <row r="1483" spans="1:4" x14ac:dyDescent="0.2">
      <c r="A1483">
        <f t="shared" si="49"/>
        <v>2004</v>
      </c>
      <c r="B1483" s="1059">
        <v>38005</v>
      </c>
      <c r="C1483" s="3">
        <f>'finished water daily demand'!H23</f>
        <v>22.559000000000001</v>
      </c>
      <c r="D1483">
        <f t="shared" si="48"/>
        <v>38005</v>
      </c>
    </row>
    <row r="1484" spans="1:4" x14ac:dyDescent="0.2">
      <c r="A1484">
        <f t="shared" si="49"/>
        <v>2004</v>
      </c>
      <c r="B1484" s="1059">
        <v>38006</v>
      </c>
      <c r="C1484" s="3">
        <f>'finished water daily demand'!H24</f>
        <v>22.497</v>
      </c>
      <c r="D1484">
        <f t="shared" si="48"/>
        <v>38006</v>
      </c>
    </row>
    <row r="1485" spans="1:4" x14ac:dyDescent="0.2">
      <c r="A1485">
        <f t="shared" si="49"/>
        <v>2004</v>
      </c>
      <c r="B1485" s="1059">
        <v>38007</v>
      </c>
      <c r="C1485" s="3">
        <f>'finished water daily demand'!H25</f>
        <v>25.908999999999999</v>
      </c>
      <c r="D1485">
        <f t="shared" si="48"/>
        <v>38007</v>
      </c>
    </row>
    <row r="1486" spans="1:4" x14ac:dyDescent="0.2">
      <c r="A1486">
        <f t="shared" si="49"/>
        <v>2004</v>
      </c>
      <c r="B1486" s="1059">
        <v>38008</v>
      </c>
      <c r="C1486" s="3">
        <f>'finished water daily demand'!H26</f>
        <v>24.78</v>
      </c>
      <c r="D1486">
        <f t="shared" si="48"/>
        <v>38008</v>
      </c>
    </row>
    <row r="1487" spans="1:4" x14ac:dyDescent="0.2">
      <c r="A1487">
        <f t="shared" si="49"/>
        <v>2004</v>
      </c>
      <c r="B1487" s="1059">
        <v>38009</v>
      </c>
      <c r="C1487" s="3">
        <f>'finished water daily demand'!H27</f>
        <v>21.564999999999998</v>
      </c>
      <c r="D1487">
        <f t="shared" si="48"/>
        <v>38009</v>
      </c>
    </row>
    <row r="1488" spans="1:4" x14ac:dyDescent="0.2">
      <c r="A1488">
        <f t="shared" si="49"/>
        <v>2004</v>
      </c>
      <c r="B1488" s="1059">
        <v>38010</v>
      </c>
      <c r="C1488" s="3">
        <f>'finished water daily demand'!H28</f>
        <v>20.380000000000003</v>
      </c>
      <c r="D1488">
        <f t="shared" si="48"/>
        <v>38010</v>
      </c>
    </row>
    <row r="1489" spans="1:4" x14ac:dyDescent="0.2">
      <c r="A1489">
        <f t="shared" si="49"/>
        <v>2004</v>
      </c>
      <c r="B1489" s="1059">
        <v>38011</v>
      </c>
      <c r="C1489" s="3">
        <f>'finished water daily demand'!H29</f>
        <v>19.408000000000001</v>
      </c>
      <c r="D1489">
        <f t="shared" si="48"/>
        <v>38011</v>
      </c>
    </row>
    <row r="1490" spans="1:4" x14ac:dyDescent="0.2">
      <c r="A1490">
        <f t="shared" si="49"/>
        <v>2004</v>
      </c>
      <c r="B1490" s="1059">
        <v>38012</v>
      </c>
      <c r="C1490" s="3">
        <f>'finished water daily demand'!H30</f>
        <v>20.808</v>
      </c>
      <c r="D1490">
        <f t="shared" si="48"/>
        <v>38012</v>
      </c>
    </row>
    <row r="1491" spans="1:4" x14ac:dyDescent="0.2">
      <c r="A1491">
        <f t="shared" si="49"/>
        <v>2004</v>
      </c>
      <c r="B1491" s="1059">
        <v>38013</v>
      </c>
      <c r="C1491" s="3">
        <f>'finished water daily demand'!H31</f>
        <v>21.664999999999999</v>
      </c>
      <c r="D1491">
        <f t="shared" si="48"/>
        <v>38013</v>
      </c>
    </row>
    <row r="1492" spans="1:4" x14ac:dyDescent="0.2">
      <c r="A1492">
        <f t="shared" si="49"/>
        <v>2004</v>
      </c>
      <c r="B1492" s="1059">
        <v>38014</v>
      </c>
      <c r="C1492" s="3">
        <f>'finished water daily demand'!H32</f>
        <v>23.804000000000002</v>
      </c>
      <c r="D1492">
        <f t="shared" si="48"/>
        <v>38014</v>
      </c>
    </row>
    <row r="1493" spans="1:4" x14ac:dyDescent="0.2">
      <c r="A1493">
        <f t="shared" si="49"/>
        <v>2004</v>
      </c>
      <c r="B1493" s="1059">
        <v>38015</v>
      </c>
      <c r="C1493" s="3">
        <f>'finished water daily demand'!H33</f>
        <v>24.244999999999997</v>
      </c>
      <c r="D1493">
        <f t="shared" si="48"/>
        <v>38015</v>
      </c>
    </row>
    <row r="1494" spans="1:4" x14ac:dyDescent="0.2">
      <c r="A1494">
        <f t="shared" si="49"/>
        <v>2004</v>
      </c>
      <c r="B1494" s="1059">
        <v>38016</v>
      </c>
      <c r="C1494" s="3">
        <f>'finished water daily demand'!H34</f>
        <v>23.186</v>
      </c>
      <c r="D1494">
        <f t="shared" si="48"/>
        <v>38016</v>
      </c>
    </row>
    <row r="1495" spans="1:4" x14ac:dyDescent="0.2">
      <c r="A1495">
        <f t="shared" si="49"/>
        <v>2004</v>
      </c>
      <c r="B1495" s="1059">
        <v>38017</v>
      </c>
      <c r="C1495" s="3">
        <f>'finished water daily demand'!H35</f>
        <v>21.173999999999999</v>
      </c>
      <c r="D1495">
        <f t="shared" si="48"/>
        <v>38017</v>
      </c>
    </row>
    <row r="1496" spans="1:4" x14ac:dyDescent="0.2">
      <c r="A1496">
        <f t="shared" si="49"/>
        <v>2004</v>
      </c>
      <c r="B1496" s="1059">
        <v>38018</v>
      </c>
      <c r="C1496" s="3">
        <f>'finished water daily demand'!H36</f>
        <v>22.187000000000001</v>
      </c>
      <c r="D1496">
        <f t="shared" si="48"/>
        <v>38018</v>
      </c>
    </row>
    <row r="1497" spans="1:4" x14ac:dyDescent="0.2">
      <c r="A1497">
        <f t="shared" si="49"/>
        <v>2004</v>
      </c>
      <c r="B1497" s="1059">
        <v>38019</v>
      </c>
      <c r="C1497" s="3">
        <f>'finished water daily demand'!H37</f>
        <v>24.139000000000003</v>
      </c>
      <c r="D1497">
        <f t="shared" si="48"/>
        <v>38019</v>
      </c>
    </row>
    <row r="1498" spans="1:4" x14ac:dyDescent="0.2">
      <c r="A1498">
        <f t="shared" si="49"/>
        <v>2004</v>
      </c>
      <c r="B1498" s="1059">
        <v>38020</v>
      </c>
      <c r="C1498" s="3">
        <f>'finished water daily demand'!H38</f>
        <v>23.306000000000001</v>
      </c>
      <c r="D1498">
        <f t="shared" si="48"/>
        <v>38020</v>
      </c>
    </row>
    <row r="1499" spans="1:4" x14ac:dyDescent="0.2">
      <c r="A1499">
        <f t="shared" si="49"/>
        <v>2004</v>
      </c>
      <c r="B1499" s="1059">
        <v>38021</v>
      </c>
      <c r="C1499" s="3">
        <f>'finished water daily demand'!H39</f>
        <v>23.621000000000002</v>
      </c>
      <c r="D1499">
        <f t="shared" si="48"/>
        <v>38021</v>
      </c>
    </row>
    <row r="1500" spans="1:4" x14ac:dyDescent="0.2">
      <c r="A1500">
        <f t="shared" si="49"/>
        <v>2004</v>
      </c>
      <c r="B1500" s="1059">
        <v>38022</v>
      </c>
      <c r="C1500" s="3">
        <f>'finished water daily demand'!H40</f>
        <v>25.044</v>
      </c>
      <c r="D1500">
        <f t="shared" si="48"/>
        <v>38022</v>
      </c>
    </row>
    <row r="1501" spans="1:4" x14ac:dyDescent="0.2">
      <c r="A1501">
        <f t="shared" si="49"/>
        <v>2004</v>
      </c>
      <c r="B1501" s="1059">
        <v>38023</v>
      </c>
      <c r="C1501" s="3">
        <f>'finished water daily demand'!H41</f>
        <v>23.552</v>
      </c>
      <c r="D1501">
        <f t="shared" si="48"/>
        <v>38023</v>
      </c>
    </row>
    <row r="1502" spans="1:4" x14ac:dyDescent="0.2">
      <c r="A1502">
        <f t="shared" si="49"/>
        <v>2004</v>
      </c>
      <c r="B1502" s="1059">
        <v>38024</v>
      </c>
      <c r="C1502" s="3">
        <f>'finished water daily demand'!H42</f>
        <v>21.908000000000001</v>
      </c>
      <c r="D1502">
        <f t="shared" si="48"/>
        <v>38024</v>
      </c>
    </row>
    <row r="1503" spans="1:4" x14ac:dyDescent="0.2">
      <c r="A1503">
        <f t="shared" si="49"/>
        <v>2004</v>
      </c>
      <c r="B1503" s="1059">
        <v>38025</v>
      </c>
      <c r="C1503" s="3">
        <f>'finished water daily demand'!H43</f>
        <v>21.228000000000002</v>
      </c>
      <c r="D1503">
        <f t="shared" si="48"/>
        <v>38025</v>
      </c>
    </row>
    <row r="1504" spans="1:4" x14ac:dyDescent="0.2">
      <c r="A1504">
        <f t="shared" si="49"/>
        <v>2004</v>
      </c>
      <c r="B1504" s="1059">
        <v>38026</v>
      </c>
      <c r="C1504" s="3">
        <f>'finished water daily demand'!H44</f>
        <v>23.118000000000002</v>
      </c>
      <c r="D1504">
        <f t="shared" si="48"/>
        <v>38026</v>
      </c>
    </row>
    <row r="1505" spans="1:4" x14ac:dyDescent="0.2">
      <c r="A1505">
        <f t="shared" si="49"/>
        <v>2004</v>
      </c>
      <c r="B1505" s="1059">
        <v>38027</v>
      </c>
      <c r="C1505" s="3">
        <f>'finished water daily demand'!H45</f>
        <v>23.744999999999997</v>
      </c>
      <c r="D1505">
        <f t="shared" si="48"/>
        <v>38027</v>
      </c>
    </row>
    <row r="1506" spans="1:4" x14ac:dyDescent="0.2">
      <c r="A1506">
        <f t="shared" si="49"/>
        <v>2004</v>
      </c>
      <c r="B1506" s="1059">
        <v>38028</v>
      </c>
      <c r="C1506" s="3">
        <f>'finished water daily demand'!H46</f>
        <v>23.965</v>
      </c>
      <c r="D1506">
        <f t="shared" si="48"/>
        <v>38028</v>
      </c>
    </row>
    <row r="1507" spans="1:4" x14ac:dyDescent="0.2">
      <c r="A1507">
        <f t="shared" si="49"/>
        <v>2004</v>
      </c>
      <c r="B1507" s="1059">
        <v>38029</v>
      </c>
      <c r="C1507" s="3">
        <f>'finished water daily demand'!H47</f>
        <v>22.991</v>
      </c>
      <c r="D1507">
        <f t="shared" si="48"/>
        <v>38029</v>
      </c>
    </row>
    <row r="1508" spans="1:4" x14ac:dyDescent="0.2">
      <c r="A1508">
        <f t="shared" si="49"/>
        <v>2004</v>
      </c>
      <c r="B1508" s="1059">
        <v>38030</v>
      </c>
      <c r="C1508" s="3">
        <f>'finished water daily demand'!H48</f>
        <v>25.303000000000001</v>
      </c>
      <c r="D1508">
        <f t="shared" si="48"/>
        <v>38030</v>
      </c>
    </row>
    <row r="1509" spans="1:4" x14ac:dyDescent="0.2">
      <c r="A1509">
        <f t="shared" si="49"/>
        <v>2004</v>
      </c>
      <c r="B1509" s="1059">
        <v>38031</v>
      </c>
      <c r="C1509" s="3">
        <f>'finished water daily demand'!H49</f>
        <v>21.902999999999999</v>
      </c>
      <c r="D1509">
        <f t="shared" si="48"/>
        <v>38031</v>
      </c>
    </row>
    <row r="1510" spans="1:4" x14ac:dyDescent="0.2">
      <c r="A1510">
        <f t="shared" si="49"/>
        <v>2004</v>
      </c>
      <c r="B1510" s="1059">
        <v>38032</v>
      </c>
      <c r="C1510" s="3">
        <f>'finished water daily demand'!H50</f>
        <v>21.175000000000001</v>
      </c>
      <c r="D1510">
        <f t="shared" si="48"/>
        <v>38032</v>
      </c>
    </row>
    <row r="1511" spans="1:4" x14ac:dyDescent="0.2">
      <c r="A1511">
        <f t="shared" si="49"/>
        <v>2004</v>
      </c>
      <c r="B1511" s="1059">
        <v>38033</v>
      </c>
      <c r="C1511" s="3">
        <f>'finished water daily demand'!H51</f>
        <v>23.766999999999999</v>
      </c>
      <c r="D1511">
        <f t="shared" si="48"/>
        <v>38033</v>
      </c>
    </row>
    <row r="1512" spans="1:4" x14ac:dyDescent="0.2">
      <c r="A1512">
        <f t="shared" si="49"/>
        <v>2004</v>
      </c>
      <c r="B1512" s="1059">
        <v>38034</v>
      </c>
      <c r="C1512" s="3">
        <f>'finished water daily demand'!H52</f>
        <v>24.645</v>
      </c>
      <c r="D1512">
        <f t="shared" si="48"/>
        <v>38034</v>
      </c>
    </row>
    <row r="1513" spans="1:4" x14ac:dyDescent="0.2">
      <c r="A1513">
        <f t="shared" si="49"/>
        <v>2004</v>
      </c>
      <c r="B1513" s="1059">
        <v>38035</v>
      </c>
      <c r="C1513" s="3">
        <f>'finished water daily demand'!H53</f>
        <v>24.565999999999999</v>
      </c>
      <c r="D1513">
        <f t="shared" si="48"/>
        <v>38035</v>
      </c>
    </row>
    <row r="1514" spans="1:4" x14ac:dyDescent="0.2">
      <c r="A1514">
        <f t="shared" si="49"/>
        <v>2004</v>
      </c>
      <c r="B1514" s="1059">
        <v>38036</v>
      </c>
      <c r="C1514" s="3">
        <f>'finished water daily demand'!H54</f>
        <v>26.626999999999999</v>
      </c>
      <c r="D1514">
        <f t="shared" si="48"/>
        <v>38036</v>
      </c>
    </row>
    <row r="1515" spans="1:4" x14ac:dyDescent="0.2">
      <c r="A1515">
        <f t="shared" si="49"/>
        <v>2004</v>
      </c>
      <c r="B1515" s="1059">
        <v>38037</v>
      </c>
      <c r="C1515" s="3">
        <f>'finished water daily demand'!H55</f>
        <v>25.819999999999997</v>
      </c>
      <c r="D1515">
        <f t="shared" si="48"/>
        <v>38037</v>
      </c>
    </row>
    <row r="1516" spans="1:4" x14ac:dyDescent="0.2">
      <c r="A1516">
        <f t="shared" si="49"/>
        <v>2004</v>
      </c>
      <c r="B1516" s="1059">
        <v>38038</v>
      </c>
      <c r="C1516" s="3">
        <f>'finished water daily demand'!H56</f>
        <v>21.808</v>
      </c>
      <c r="D1516">
        <f t="shared" si="48"/>
        <v>38038</v>
      </c>
    </row>
    <row r="1517" spans="1:4" x14ac:dyDescent="0.2">
      <c r="A1517">
        <f t="shared" si="49"/>
        <v>2004</v>
      </c>
      <c r="B1517" s="1059">
        <v>38039</v>
      </c>
      <c r="C1517" s="3">
        <f>'finished water daily demand'!H57</f>
        <v>21.93</v>
      </c>
      <c r="D1517">
        <f t="shared" si="48"/>
        <v>38039</v>
      </c>
    </row>
    <row r="1518" spans="1:4" x14ac:dyDescent="0.2">
      <c r="A1518">
        <f t="shared" si="49"/>
        <v>2004</v>
      </c>
      <c r="B1518" s="1059">
        <v>38040</v>
      </c>
      <c r="C1518" s="3">
        <f>'finished water daily demand'!H58</f>
        <v>26.414000000000001</v>
      </c>
      <c r="D1518">
        <f t="shared" si="48"/>
        <v>38040</v>
      </c>
    </row>
    <row r="1519" spans="1:4" x14ac:dyDescent="0.2">
      <c r="A1519">
        <f t="shared" si="49"/>
        <v>2004</v>
      </c>
      <c r="B1519" s="1059">
        <v>38041</v>
      </c>
      <c r="C1519" s="3">
        <f>'finished water daily demand'!H59</f>
        <v>23.310000000000002</v>
      </c>
      <c r="D1519">
        <f t="shared" si="48"/>
        <v>38041</v>
      </c>
    </row>
    <row r="1520" spans="1:4" x14ac:dyDescent="0.2">
      <c r="A1520">
        <f t="shared" si="49"/>
        <v>2004</v>
      </c>
      <c r="B1520" s="1059">
        <v>38042</v>
      </c>
      <c r="C1520" s="3">
        <f>'finished water daily demand'!H60</f>
        <v>25.374000000000002</v>
      </c>
      <c r="D1520">
        <f t="shared" si="48"/>
        <v>38042</v>
      </c>
    </row>
    <row r="1521" spans="1:4" x14ac:dyDescent="0.2">
      <c r="A1521">
        <f t="shared" si="49"/>
        <v>2004</v>
      </c>
      <c r="B1521" s="1059">
        <v>38043</v>
      </c>
      <c r="C1521" s="3">
        <f>'finished water daily demand'!H61</f>
        <v>23.244</v>
      </c>
      <c r="D1521">
        <f t="shared" si="48"/>
        <v>38043</v>
      </c>
    </row>
    <row r="1522" spans="1:4" x14ac:dyDescent="0.2">
      <c r="A1522">
        <f t="shared" si="49"/>
        <v>2004</v>
      </c>
      <c r="B1522" s="1059">
        <v>38044</v>
      </c>
      <c r="C1522" s="3">
        <f>'finished water daily demand'!H62</f>
        <v>24.864999999999998</v>
      </c>
      <c r="D1522">
        <f t="shared" si="48"/>
        <v>38044</v>
      </c>
    </row>
    <row r="1523" spans="1:4" x14ac:dyDescent="0.2">
      <c r="A1523">
        <f t="shared" si="49"/>
        <v>2004</v>
      </c>
      <c r="B1523" s="1059">
        <v>38045</v>
      </c>
      <c r="C1523" s="3">
        <f>'finished water daily demand'!H63</f>
        <v>23.728000000000002</v>
      </c>
      <c r="D1523">
        <f t="shared" si="48"/>
        <v>38045</v>
      </c>
    </row>
    <row r="1524" spans="1:4" x14ac:dyDescent="0.2">
      <c r="A1524">
        <f t="shared" si="49"/>
        <v>2004</v>
      </c>
      <c r="B1524" s="1059">
        <v>38047</v>
      </c>
      <c r="C1524" s="3">
        <f>'finished water daily demand'!H64</f>
        <v>25.047000000000004</v>
      </c>
      <c r="D1524">
        <f t="shared" si="48"/>
        <v>38047</v>
      </c>
    </row>
    <row r="1525" spans="1:4" x14ac:dyDescent="0.2">
      <c r="A1525">
        <f t="shared" si="49"/>
        <v>2004</v>
      </c>
      <c r="B1525" s="1059">
        <v>38048</v>
      </c>
      <c r="C1525" s="3">
        <f>'finished water daily demand'!H65</f>
        <v>24.122</v>
      </c>
      <c r="D1525">
        <f t="shared" si="48"/>
        <v>38048</v>
      </c>
    </row>
    <row r="1526" spans="1:4" x14ac:dyDescent="0.2">
      <c r="A1526">
        <f t="shared" si="49"/>
        <v>2004</v>
      </c>
      <c r="B1526" s="1059">
        <v>38049</v>
      </c>
      <c r="C1526" s="3">
        <f>'finished water daily demand'!H66</f>
        <v>25.181000000000001</v>
      </c>
      <c r="D1526">
        <f t="shared" si="48"/>
        <v>38049</v>
      </c>
    </row>
    <row r="1527" spans="1:4" x14ac:dyDescent="0.2">
      <c r="A1527">
        <f t="shared" si="49"/>
        <v>2004</v>
      </c>
      <c r="B1527" s="1059">
        <v>38050</v>
      </c>
      <c r="C1527" s="3">
        <f>'finished water daily demand'!H67</f>
        <v>25.312000000000001</v>
      </c>
      <c r="D1527">
        <f t="shared" si="48"/>
        <v>38050</v>
      </c>
    </row>
    <row r="1528" spans="1:4" x14ac:dyDescent="0.2">
      <c r="A1528">
        <f t="shared" si="49"/>
        <v>2004</v>
      </c>
      <c r="B1528" s="1059">
        <v>38051</v>
      </c>
      <c r="C1528" s="3">
        <f>'finished water daily demand'!H68</f>
        <v>24.874000000000002</v>
      </c>
      <c r="D1528">
        <f t="shared" si="48"/>
        <v>38051</v>
      </c>
    </row>
    <row r="1529" spans="1:4" x14ac:dyDescent="0.2">
      <c r="A1529">
        <f t="shared" si="49"/>
        <v>2004</v>
      </c>
      <c r="B1529" s="1059">
        <v>38052</v>
      </c>
      <c r="C1529" s="3">
        <f>'finished water daily demand'!H69</f>
        <v>23.362000000000002</v>
      </c>
      <c r="D1529">
        <f t="shared" si="48"/>
        <v>38052</v>
      </c>
    </row>
    <row r="1530" spans="1:4" x14ac:dyDescent="0.2">
      <c r="A1530">
        <f t="shared" si="49"/>
        <v>2004</v>
      </c>
      <c r="B1530" s="1059">
        <v>38053</v>
      </c>
      <c r="C1530" s="3">
        <f>'finished water daily demand'!H70</f>
        <v>21.522000000000002</v>
      </c>
      <c r="D1530">
        <f t="shared" si="48"/>
        <v>38053</v>
      </c>
    </row>
    <row r="1531" spans="1:4" x14ac:dyDescent="0.2">
      <c r="A1531">
        <f t="shared" si="49"/>
        <v>2004</v>
      </c>
      <c r="B1531" s="1059">
        <v>38054</v>
      </c>
      <c r="C1531" s="3">
        <f>'finished water daily demand'!H71</f>
        <v>23.213999999999999</v>
      </c>
      <c r="D1531">
        <f t="shared" si="48"/>
        <v>38054</v>
      </c>
    </row>
    <row r="1532" spans="1:4" x14ac:dyDescent="0.2">
      <c r="A1532">
        <f t="shared" si="49"/>
        <v>2004</v>
      </c>
      <c r="B1532" s="1059">
        <v>38055</v>
      </c>
      <c r="C1532" s="3">
        <f>'finished water daily demand'!H72</f>
        <v>24.282</v>
      </c>
      <c r="D1532">
        <f t="shared" si="48"/>
        <v>38055</v>
      </c>
    </row>
    <row r="1533" spans="1:4" x14ac:dyDescent="0.2">
      <c r="A1533">
        <f t="shared" si="49"/>
        <v>2004</v>
      </c>
      <c r="B1533" s="1059">
        <v>38056</v>
      </c>
      <c r="C1533" s="3">
        <f>'finished water daily demand'!H73</f>
        <v>24.641999999999999</v>
      </c>
      <c r="D1533">
        <f t="shared" si="48"/>
        <v>38056</v>
      </c>
    </row>
    <row r="1534" spans="1:4" x14ac:dyDescent="0.2">
      <c r="A1534">
        <f t="shared" si="49"/>
        <v>2004</v>
      </c>
      <c r="B1534" s="1059">
        <v>38057</v>
      </c>
      <c r="C1534" s="3">
        <f>'finished water daily demand'!H74</f>
        <v>25.187000000000001</v>
      </c>
      <c r="D1534">
        <f t="shared" si="48"/>
        <v>38057</v>
      </c>
    </row>
    <row r="1535" spans="1:4" x14ac:dyDescent="0.2">
      <c r="A1535">
        <f t="shared" si="49"/>
        <v>2004</v>
      </c>
      <c r="B1535" s="1059">
        <v>38058</v>
      </c>
      <c r="C1535" s="3">
        <f>'finished water daily demand'!H75</f>
        <v>24.113999999999997</v>
      </c>
      <c r="D1535">
        <f t="shared" si="48"/>
        <v>38058</v>
      </c>
    </row>
    <row r="1536" spans="1:4" x14ac:dyDescent="0.2">
      <c r="A1536">
        <f t="shared" si="49"/>
        <v>2004</v>
      </c>
      <c r="B1536" s="1059">
        <v>38059</v>
      </c>
      <c r="C1536" s="3">
        <f>'finished water daily demand'!H76</f>
        <v>24.554000000000002</v>
      </c>
      <c r="D1536">
        <f t="shared" si="48"/>
        <v>38059</v>
      </c>
    </row>
    <row r="1537" spans="1:4" x14ac:dyDescent="0.2">
      <c r="A1537">
        <f t="shared" si="49"/>
        <v>2004</v>
      </c>
      <c r="B1537" s="1059">
        <v>38060</v>
      </c>
      <c r="C1537" s="3">
        <f>'finished water daily demand'!H77</f>
        <v>25.487000000000002</v>
      </c>
      <c r="D1537">
        <f t="shared" si="48"/>
        <v>38060</v>
      </c>
    </row>
    <row r="1538" spans="1:4" x14ac:dyDescent="0.2">
      <c r="A1538">
        <f t="shared" si="49"/>
        <v>2004</v>
      </c>
      <c r="B1538" s="1059">
        <v>38061</v>
      </c>
      <c r="C1538" s="3">
        <f>'finished water daily demand'!H78</f>
        <v>24.979999999999997</v>
      </c>
      <c r="D1538">
        <f t="shared" si="48"/>
        <v>38061</v>
      </c>
    </row>
    <row r="1539" spans="1:4" x14ac:dyDescent="0.2">
      <c r="A1539">
        <f t="shared" si="49"/>
        <v>2004</v>
      </c>
      <c r="B1539" s="1059">
        <v>38062</v>
      </c>
      <c r="C1539" s="3">
        <f>'finished water daily demand'!H79</f>
        <v>24.078999999999997</v>
      </c>
      <c r="D1539">
        <f t="shared" si="48"/>
        <v>38062</v>
      </c>
    </row>
    <row r="1540" spans="1:4" x14ac:dyDescent="0.2">
      <c r="A1540">
        <f t="shared" si="49"/>
        <v>2004</v>
      </c>
      <c r="B1540" s="1059">
        <v>38063</v>
      </c>
      <c r="C1540" s="3">
        <f>'finished water daily demand'!H80</f>
        <v>25.350999999999999</v>
      </c>
      <c r="D1540">
        <f t="shared" si="48"/>
        <v>38063</v>
      </c>
    </row>
    <row r="1541" spans="1:4" x14ac:dyDescent="0.2">
      <c r="A1541">
        <f t="shared" ref="A1541:A1604" si="50">YEAR(B1541)</f>
        <v>2004</v>
      </c>
      <c r="B1541" s="1059">
        <v>38064</v>
      </c>
      <c r="C1541" s="3">
        <f>'finished water daily demand'!H81</f>
        <v>26.224</v>
      </c>
      <c r="D1541">
        <f t="shared" ref="D1541:D1604" si="51">VALUE(B1541)</f>
        <v>38064</v>
      </c>
    </row>
    <row r="1542" spans="1:4" x14ac:dyDescent="0.2">
      <c r="A1542">
        <f t="shared" si="50"/>
        <v>2004</v>
      </c>
      <c r="B1542" s="1059">
        <v>38065</v>
      </c>
      <c r="C1542" s="3">
        <f>'finished water daily demand'!H82</f>
        <v>25.375000000000004</v>
      </c>
      <c r="D1542">
        <f t="shared" si="51"/>
        <v>38065</v>
      </c>
    </row>
    <row r="1543" spans="1:4" x14ac:dyDescent="0.2">
      <c r="A1543">
        <f t="shared" si="50"/>
        <v>2004</v>
      </c>
      <c r="B1543" s="1059">
        <v>38066</v>
      </c>
      <c r="C1543" s="3">
        <f>'finished water daily demand'!H83</f>
        <v>25.297000000000001</v>
      </c>
      <c r="D1543">
        <f t="shared" si="51"/>
        <v>38066</v>
      </c>
    </row>
    <row r="1544" spans="1:4" x14ac:dyDescent="0.2">
      <c r="A1544">
        <f t="shared" si="50"/>
        <v>2004</v>
      </c>
      <c r="B1544" s="1059">
        <v>38067</v>
      </c>
      <c r="C1544" s="3">
        <f>'finished water daily demand'!H84</f>
        <v>23.470999999999997</v>
      </c>
      <c r="D1544">
        <f t="shared" si="51"/>
        <v>38067</v>
      </c>
    </row>
    <row r="1545" spans="1:4" x14ac:dyDescent="0.2">
      <c r="A1545">
        <f t="shared" si="50"/>
        <v>2004</v>
      </c>
      <c r="B1545" s="1059">
        <v>38068</v>
      </c>
      <c r="C1545" s="3">
        <f>'finished water daily demand'!H85</f>
        <v>25.568999999999999</v>
      </c>
      <c r="D1545">
        <f t="shared" si="51"/>
        <v>38068</v>
      </c>
    </row>
    <row r="1546" spans="1:4" x14ac:dyDescent="0.2">
      <c r="A1546">
        <f t="shared" si="50"/>
        <v>2004</v>
      </c>
      <c r="B1546" s="1059">
        <v>38069</v>
      </c>
      <c r="C1546" s="3">
        <f>'finished water daily demand'!H86</f>
        <v>26.017000000000003</v>
      </c>
      <c r="D1546">
        <f t="shared" si="51"/>
        <v>38069</v>
      </c>
    </row>
    <row r="1547" spans="1:4" x14ac:dyDescent="0.2">
      <c r="A1547">
        <f t="shared" si="50"/>
        <v>2004</v>
      </c>
      <c r="B1547" s="1059">
        <v>38070</v>
      </c>
      <c r="C1547" s="3">
        <f>'finished water daily demand'!H87</f>
        <v>26.245999999999999</v>
      </c>
      <c r="D1547">
        <f t="shared" si="51"/>
        <v>38070</v>
      </c>
    </row>
    <row r="1548" spans="1:4" x14ac:dyDescent="0.2">
      <c r="A1548">
        <f t="shared" si="50"/>
        <v>2004</v>
      </c>
      <c r="B1548" s="1059">
        <v>38071</v>
      </c>
      <c r="C1548" s="3">
        <f>'finished water daily demand'!H88</f>
        <v>26.663</v>
      </c>
      <c r="D1548">
        <f t="shared" si="51"/>
        <v>38071</v>
      </c>
    </row>
    <row r="1549" spans="1:4" x14ac:dyDescent="0.2">
      <c r="A1549">
        <f t="shared" si="50"/>
        <v>2004</v>
      </c>
      <c r="B1549" s="1059">
        <v>38072</v>
      </c>
      <c r="C1549" s="3">
        <f>'finished water daily demand'!H89</f>
        <v>26.908999999999999</v>
      </c>
      <c r="D1549">
        <f t="shared" si="51"/>
        <v>38072</v>
      </c>
    </row>
    <row r="1550" spans="1:4" x14ac:dyDescent="0.2">
      <c r="A1550">
        <f t="shared" si="50"/>
        <v>2004</v>
      </c>
      <c r="B1550" s="1059">
        <v>38073</v>
      </c>
      <c r="C1550" s="3">
        <f>'finished water daily demand'!H90</f>
        <v>26.268000000000001</v>
      </c>
      <c r="D1550">
        <f t="shared" si="51"/>
        <v>38073</v>
      </c>
    </row>
    <row r="1551" spans="1:4" x14ac:dyDescent="0.2">
      <c r="A1551">
        <f t="shared" si="50"/>
        <v>2004</v>
      </c>
      <c r="B1551" s="1059">
        <v>38074</v>
      </c>
      <c r="C1551" s="3">
        <f>'finished water daily demand'!H91</f>
        <v>24.774000000000001</v>
      </c>
      <c r="D1551">
        <f t="shared" si="51"/>
        <v>38074</v>
      </c>
    </row>
    <row r="1552" spans="1:4" x14ac:dyDescent="0.2">
      <c r="A1552">
        <f t="shared" si="50"/>
        <v>2004</v>
      </c>
      <c r="B1552" s="1059">
        <v>38075</v>
      </c>
      <c r="C1552" s="3">
        <f>'finished water daily demand'!H92</f>
        <v>26.136000000000003</v>
      </c>
      <c r="D1552">
        <f t="shared" si="51"/>
        <v>38075</v>
      </c>
    </row>
    <row r="1553" spans="1:4" x14ac:dyDescent="0.2">
      <c r="A1553">
        <f t="shared" si="50"/>
        <v>2004</v>
      </c>
      <c r="B1553" s="1059">
        <v>38076</v>
      </c>
      <c r="C1553" s="3">
        <f>'finished water daily demand'!H93</f>
        <v>26.317</v>
      </c>
      <c r="D1553">
        <f t="shared" si="51"/>
        <v>38076</v>
      </c>
    </row>
    <row r="1554" spans="1:4" x14ac:dyDescent="0.2">
      <c r="A1554">
        <f t="shared" si="50"/>
        <v>2004</v>
      </c>
      <c r="B1554" s="1059">
        <v>38077</v>
      </c>
      <c r="C1554" s="3">
        <f>'finished water daily demand'!H94</f>
        <v>25.972000000000001</v>
      </c>
      <c r="D1554">
        <f t="shared" si="51"/>
        <v>38077</v>
      </c>
    </row>
    <row r="1555" spans="1:4" x14ac:dyDescent="0.2">
      <c r="A1555">
        <f t="shared" si="50"/>
        <v>2004</v>
      </c>
      <c r="B1555" s="1059">
        <v>38078</v>
      </c>
      <c r="C1555" s="3">
        <f>'finished water daily demand'!H95</f>
        <v>24.913999999999998</v>
      </c>
      <c r="D1555">
        <f t="shared" si="51"/>
        <v>38078</v>
      </c>
    </row>
    <row r="1556" spans="1:4" x14ac:dyDescent="0.2">
      <c r="A1556">
        <f t="shared" si="50"/>
        <v>2004</v>
      </c>
      <c r="B1556" s="1059">
        <v>38079</v>
      </c>
      <c r="C1556" s="3">
        <f>'finished water daily demand'!H96</f>
        <v>23.92</v>
      </c>
      <c r="D1556">
        <f t="shared" si="51"/>
        <v>38079</v>
      </c>
    </row>
    <row r="1557" spans="1:4" x14ac:dyDescent="0.2">
      <c r="A1557">
        <f t="shared" si="50"/>
        <v>2004</v>
      </c>
      <c r="B1557" s="1059">
        <v>38080</v>
      </c>
      <c r="C1557" s="3">
        <f>'finished water daily demand'!H97</f>
        <v>21.564</v>
      </c>
      <c r="D1557">
        <f t="shared" si="51"/>
        <v>38080</v>
      </c>
    </row>
    <row r="1558" spans="1:4" x14ac:dyDescent="0.2">
      <c r="A1558">
        <f t="shared" si="50"/>
        <v>2004</v>
      </c>
      <c r="B1558" s="1059">
        <v>38081</v>
      </c>
      <c r="C1558" s="3">
        <f>'finished water daily demand'!H98</f>
        <v>21.687000000000001</v>
      </c>
      <c r="D1558">
        <f t="shared" si="51"/>
        <v>38081</v>
      </c>
    </row>
    <row r="1559" spans="1:4" x14ac:dyDescent="0.2">
      <c r="A1559">
        <f t="shared" si="50"/>
        <v>2004</v>
      </c>
      <c r="B1559" s="1059">
        <v>38082</v>
      </c>
      <c r="C1559" s="3">
        <f>'finished water daily demand'!H99</f>
        <v>25.538</v>
      </c>
      <c r="D1559">
        <f t="shared" si="51"/>
        <v>38082</v>
      </c>
    </row>
    <row r="1560" spans="1:4" x14ac:dyDescent="0.2">
      <c r="A1560">
        <f t="shared" si="50"/>
        <v>2004</v>
      </c>
      <c r="B1560" s="1059">
        <v>38083</v>
      </c>
      <c r="C1560" s="3">
        <f>'finished water daily demand'!H100</f>
        <v>26.372</v>
      </c>
      <c r="D1560">
        <f t="shared" si="51"/>
        <v>38083</v>
      </c>
    </row>
    <row r="1561" spans="1:4" x14ac:dyDescent="0.2">
      <c r="A1561">
        <f t="shared" si="50"/>
        <v>2004</v>
      </c>
      <c r="B1561" s="1059">
        <v>38084</v>
      </c>
      <c r="C1561" s="3">
        <f>'finished water daily demand'!H101</f>
        <v>26.489000000000001</v>
      </c>
      <c r="D1561">
        <f t="shared" si="51"/>
        <v>38084</v>
      </c>
    </row>
    <row r="1562" spans="1:4" x14ac:dyDescent="0.2">
      <c r="A1562">
        <f t="shared" si="50"/>
        <v>2004</v>
      </c>
      <c r="B1562" s="1059">
        <v>38085</v>
      </c>
      <c r="C1562" s="3">
        <f>'finished water daily demand'!H102</f>
        <v>27.600999999999999</v>
      </c>
      <c r="D1562">
        <f t="shared" si="51"/>
        <v>38085</v>
      </c>
    </row>
    <row r="1563" spans="1:4" x14ac:dyDescent="0.2">
      <c r="A1563">
        <f t="shared" si="50"/>
        <v>2004</v>
      </c>
      <c r="B1563" s="1059">
        <v>38086</v>
      </c>
      <c r="C1563" s="3">
        <f>'finished water daily demand'!H103</f>
        <v>27.626000000000001</v>
      </c>
      <c r="D1563">
        <f t="shared" si="51"/>
        <v>38086</v>
      </c>
    </row>
    <row r="1564" spans="1:4" x14ac:dyDescent="0.2">
      <c r="A1564">
        <f t="shared" si="50"/>
        <v>2004</v>
      </c>
      <c r="B1564" s="1059">
        <v>38087</v>
      </c>
      <c r="C1564" s="3">
        <f>'finished water daily demand'!H104</f>
        <v>23.928000000000001</v>
      </c>
      <c r="D1564">
        <f t="shared" si="51"/>
        <v>38087</v>
      </c>
    </row>
    <row r="1565" spans="1:4" x14ac:dyDescent="0.2">
      <c r="A1565">
        <f t="shared" si="50"/>
        <v>2004</v>
      </c>
      <c r="B1565" s="1059">
        <v>38088</v>
      </c>
      <c r="C1565" s="3">
        <f>'finished water daily demand'!H105</f>
        <v>22.099</v>
      </c>
      <c r="D1565">
        <f t="shared" si="51"/>
        <v>38088</v>
      </c>
    </row>
    <row r="1566" spans="1:4" x14ac:dyDescent="0.2">
      <c r="A1566">
        <f t="shared" si="50"/>
        <v>2004</v>
      </c>
      <c r="B1566" s="1059">
        <v>38089</v>
      </c>
      <c r="C1566" s="3">
        <f>'finished water daily demand'!H106</f>
        <v>23.802</v>
      </c>
      <c r="D1566">
        <f t="shared" si="51"/>
        <v>38089</v>
      </c>
    </row>
    <row r="1567" spans="1:4" x14ac:dyDescent="0.2">
      <c r="A1567">
        <f t="shared" si="50"/>
        <v>2004</v>
      </c>
      <c r="B1567" s="1059">
        <v>38090</v>
      </c>
      <c r="C1567" s="3">
        <f>'finished water daily demand'!H107</f>
        <v>23.561</v>
      </c>
      <c r="D1567">
        <f t="shared" si="51"/>
        <v>38090</v>
      </c>
    </row>
    <row r="1568" spans="1:4" x14ac:dyDescent="0.2">
      <c r="A1568">
        <f t="shared" si="50"/>
        <v>2004</v>
      </c>
      <c r="B1568" s="1059">
        <v>38091</v>
      </c>
      <c r="C1568" s="3">
        <f>'finished water daily demand'!H108</f>
        <v>22.774000000000001</v>
      </c>
      <c r="D1568">
        <f t="shared" si="51"/>
        <v>38091</v>
      </c>
    </row>
    <row r="1569" spans="1:4" x14ac:dyDescent="0.2">
      <c r="A1569">
        <f t="shared" si="50"/>
        <v>2004</v>
      </c>
      <c r="B1569" s="1059">
        <v>38092</v>
      </c>
      <c r="C1569" s="3">
        <f>'finished water daily demand'!H109</f>
        <v>26.326000000000001</v>
      </c>
      <c r="D1569">
        <f t="shared" si="51"/>
        <v>38092</v>
      </c>
    </row>
    <row r="1570" spans="1:4" x14ac:dyDescent="0.2">
      <c r="A1570">
        <f t="shared" si="50"/>
        <v>2004</v>
      </c>
      <c r="B1570" s="1059">
        <v>38093</v>
      </c>
      <c r="C1570" s="3">
        <f>'finished water daily demand'!H110</f>
        <v>25.164999999999999</v>
      </c>
      <c r="D1570">
        <f t="shared" si="51"/>
        <v>38093</v>
      </c>
    </row>
    <row r="1571" spans="1:4" x14ac:dyDescent="0.2">
      <c r="A1571">
        <f t="shared" si="50"/>
        <v>2004</v>
      </c>
      <c r="B1571" s="1059">
        <v>38094</v>
      </c>
      <c r="C1571" s="3">
        <f>'finished water daily demand'!H111</f>
        <v>26.434999999999999</v>
      </c>
      <c r="D1571">
        <f t="shared" si="51"/>
        <v>38094</v>
      </c>
    </row>
    <row r="1572" spans="1:4" x14ac:dyDescent="0.2">
      <c r="A1572">
        <f t="shared" si="50"/>
        <v>2004</v>
      </c>
      <c r="B1572" s="1059">
        <v>38095</v>
      </c>
      <c r="C1572" s="3">
        <f>'finished water daily demand'!H112</f>
        <v>25.286000000000001</v>
      </c>
      <c r="D1572">
        <f t="shared" si="51"/>
        <v>38095</v>
      </c>
    </row>
    <row r="1573" spans="1:4" x14ac:dyDescent="0.2">
      <c r="A1573">
        <f t="shared" si="50"/>
        <v>2004</v>
      </c>
      <c r="B1573" s="1059">
        <v>38096</v>
      </c>
      <c r="C1573" s="3">
        <f>'finished water daily demand'!H113</f>
        <v>29.241</v>
      </c>
      <c r="D1573">
        <f t="shared" si="51"/>
        <v>38096</v>
      </c>
    </row>
    <row r="1574" spans="1:4" x14ac:dyDescent="0.2">
      <c r="A1574">
        <f t="shared" si="50"/>
        <v>2004</v>
      </c>
      <c r="B1574" s="1059">
        <v>38097</v>
      </c>
      <c r="C1574" s="3">
        <f>'finished water daily demand'!H114</f>
        <v>29.382000000000001</v>
      </c>
      <c r="D1574">
        <f t="shared" si="51"/>
        <v>38097</v>
      </c>
    </row>
    <row r="1575" spans="1:4" x14ac:dyDescent="0.2">
      <c r="A1575">
        <f t="shared" si="50"/>
        <v>2004</v>
      </c>
      <c r="B1575" s="1059">
        <v>38098</v>
      </c>
      <c r="C1575" s="3">
        <f>'finished water daily demand'!H115</f>
        <v>30.384</v>
      </c>
      <c r="D1575">
        <f t="shared" si="51"/>
        <v>38098</v>
      </c>
    </row>
    <row r="1576" spans="1:4" x14ac:dyDescent="0.2">
      <c r="A1576">
        <f t="shared" si="50"/>
        <v>2004</v>
      </c>
      <c r="B1576" s="1059">
        <v>38099</v>
      </c>
      <c r="C1576" s="3">
        <f>'finished water daily demand'!H116</f>
        <v>30.998999999999999</v>
      </c>
      <c r="D1576">
        <f t="shared" si="51"/>
        <v>38099</v>
      </c>
    </row>
    <row r="1577" spans="1:4" x14ac:dyDescent="0.2">
      <c r="A1577">
        <f t="shared" si="50"/>
        <v>2004</v>
      </c>
      <c r="B1577" s="1059">
        <v>38100</v>
      </c>
      <c r="C1577" s="3">
        <f>'finished water daily demand'!H117</f>
        <v>30.505000000000003</v>
      </c>
      <c r="D1577">
        <f t="shared" si="51"/>
        <v>38100</v>
      </c>
    </row>
    <row r="1578" spans="1:4" x14ac:dyDescent="0.2">
      <c r="A1578">
        <f t="shared" si="50"/>
        <v>2004</v>
      </c>
      <c r="B1578" s="1059">
        <v>38101</v>
      </c>
      <c r="C1578" s="3">
        <f>'finished water daily demand'!H118</f>
        <v>30.658999999999999</v>
      </c>
      <c r="D1578">
        <f t="shared" si="51"/>
        <v>38101</v>
      </c>
    </row>
    <row r="1579" spans="1:4" x14ac:dyDescent="0.2">
      <c r="A1579">
        <f t="shared" si="50"/>
        <v>2004</v>
      </c>
      <c r="B1579" s="1059">
        <v>38102</v>
      </c>
      <c r="C1579" s="3">
        <f>'finished water daily demand'!H119</f>
        <v>29.189999999999998</v>
      </c>
      <c r="D1579">
        <f t="shared" si="51"/>
        <v>38102</v>
      </c>
    </row>
    <row r="1580" spans="1:4" x14ac:dyDescent="0.2">
      <c r="A1580">
        <f t="shared" si="50"/>
        <v>2004</v>
      </c>
      <c r="B1580" s="1059">
        <v>38103</v>
      </c>
      <c r="C1580" s="3">
        <f>'finished water daily demand'!H120</f>
        <v>28.815999999999999</v>
      </c>
      <c r="D1580">
        <f t="shared" si="51"/>
        <v>38103</v>
      </c>
    </row>
    <row r="1581" spans="1:4" x14ac:dyDescent="0.2">
      <c r="A1581">
        <f t="shared" si="50"/>
        <v>2004</v>
      </c>
      <c r="B1581" s="1059">
        <v>38104</v>
      </c>
      <c r="C1581" s="3">
        <f>'finished water daily demand'!H121</f>
        <v>25.849</v>
      </c>
      <c r="D1581">
        <f t="shared" si="51"/>
        <v>38104</v>
      </c>
    </row>
    <row r="1582" spans="1:4" x14ac:dyDescent="0.2">
      <c r="A1582">
        <f t="shared" si="50"/>
        <v>2004</v>
      </c>
      <c r="B1582" s="1059">
        <v>38105</v>
      </c>
      <c r="C1582" s="3">
        <f>'finished water daily demand'!H122</f>
        <v>28.21</v>
      </c>
      <c r="D1582">
        <f t="shared" si="51"/>
        <v>38105</v>
      </c>
    </row>
    <row r="1583" spans="1:4" x14ac:dyDescent="0.2">
      <c r="A1583">
        <f t="shared" si="50"/>
        <v>2004</v>
      </c>
      <c r="B1583" s="1059">
        <v>38106</v>
      </c>
      <c r="C1583" s="3">
        <f>'finished water daily demand'!H123</f>
        <v>29.76</v>
      </c>
      <c r="D1583">
        <f t="shared" si="51"/>
        <v>38106</v>
      </c>
    </row>
    <row r="1584" spans="1:4" x14ac:dyDescent="0.2">
      <c r="A1584">
        <f t="shared" si="50"/>
        <v>2004</v>
      </c>
      <c r="B1584" s="1059">
        <v>38107</v>
      </c>
      <c r="C1584" s="3">
        <f>'finished water daily demand'!H124</f>
        <v>30.478999999999999</v>
      </c>
      <c r="D1584">
        <f t="shared" si="51"/>
        <v>38107</v>
      </c>
    </row>
    <row r="1585" spans="1:4" x14ac:dyDescent="0.2">
      <c r="A1585">
        <f t="shared" si="50"/>
        <v>2004</v>
      </c>
      <c r="B1585" s="1059">
        <v>38108</v>
      </c>
      <c r="C1585" s="3">
        <f>'finished water daily demand'!H125</f>
        <v>26.567</v>
      </c>
      <c r="D1585">
        <f t="shared" si="51"/>
        <v>38108</v>
      </c>
    </row>
    <row r="1586" spans="1:4" x14ac:dyDescent="0.2">
      <c r="A1586">
        <f t="shared" si="50"/>
        <v>2004</v>
      </c>
      <c r="B1586" s="1059">
        <v>38109</v>
      </c>
      <c r="C1586" s="3">
        <f>'finished water daily demand'!H126</f>
        <v>22.700000000000003</v>
      </c>
      <c r="D1586">
        <f t="shared" si="51"/>
        <v>38109</v>
      </c>
    </row>
    <row r="1587" spans="1:4" x14ac:dyDescent="0.2">
      <c r="A1587">
        <f t="shared" si="50"/>
        <v>2004</v>
      </c>
      <c r="B1587" s="1059">
        <v>38110</v>
      </c>
      <c r="C1587" s="3">
        <f>'finished water daily demand'!H127</f>
        <v>25.463999999999999</v>
      </c>
      <c r="D1587">
        <f t="shared" si="51"/>
        <v>38110</v>
      </c>
    </row>
    <row r="1588" spans="1:4" x14ac:dyDescent="0.2">
      <c r="A1588">
        <f t="shared" si="50"/>
        <v>2004</v>
      </c>
      <c r="B1588" s="1059">
        <v>38111</v>
      </c>
      <c r="C1588" s="3">
        <f>'finished water daily demand'!H128</f>
        <v>24.879000000000001</v>
      </c>
      <c r="D1588">
        <f t="shared" si="51"/>
        <v>38111</v>
      </c>
    </row>
    <row r="1589" spans="1:4" x14ac:dyDescent="0.2">
      <c r="A1589">
        <f t="shared" si="50"/>
        <v>2004</v>
      </c>
      <c r="B1589" s="1059">
        <v>38112</v>
      </c>
      <c r="C1589" s="3">
        <f>'finished water daily demand'!H129</f>
        <v>27.066000000000003</v>
      </c>
      <c r="D1589">
        <f t="shared" si="51"/>
        <v>38112</v>
      </c>
    </row>
    <row r="1590" spans="1:4" x14ac:dyDescent="0.2">
      <c r="A1590">
        <f t="shared" si="50"/>
        <v>2004</v>
      </c>
      <c r="B1590" s="1059">
        <v>38113</v>
      </c>
      <c r="C1590" s="3">
        <f>'finished water daily demand'!H130</f>
        <v>29.312999999999999</v>
      </c>
      <c r="D1590">
        <f t="shared" si="51"/>
        <v>38113</v>
      </c>
    </row>
    <row r="1591" spans="1:4" x14ac:dyDescent="0.2">
      <c r="A1591">
        <f t="shared" si="50"/>
        <v>2004</v>
      </c>
      <c r="B1591" s="1059">
        <v>38114</v>
      </c>
      <c r="C1591" s="3">
        <f>'finished water daily demand'!H131</f>
        <v>30.463000000000001</v>
      </c>
      <c r="D1591">
        <f t="shared" si="51"/>
        <v>38114</v>
      </c>
    </row>
    <row r="1592" spans="1:4" x14ac:dyDescent="0.2">
      <c r="A1592">
        <f t="shared" si="50"/>
        <v>2004</v>
      </c>
      <c r="B1592" s="1059">
        <v>38115</v>
      </c>
      <c r="C1592" s="3">
        <f>'finished water daily demand'!H132</f>
        <v>30.063000000000002</v>
      </c>
      <c r="D1592">
        <f t="shared" si="51"/>
        <v>38115</v>
      </c>
    </row>
    <row r="1593" spans="1:4" x14ac:dyDescent="0.2">
      <c r="A1593">
        <f t="shared" si="50"/>
        <v>2004</v>
      </c>
      <c r="B1593" s="1059">
        <v>38116</v>
      </c>
      <c r="C1593" s="3">
        <f>'finished water daily demand'!H133</f>
        <v>27.425999999999998</v>
      </c>
      <c r="D1593">
        <f t="shared" si="51"/>
        <v>38116</v>
      </c>
    </row>
    <row r="1594" spans="1:4" x14ac:dyDescent="0.2">
      <c r="A1594">
        <f t="shared" si="50"/>
        <v>2004</v>
      </c>
      <c r="B1594" s="1059">
        <v>38117</v>
      </c>
      <c r="C1594" s="3">
        <f>'finished water daily demand'!H134</f>
        <v>33.68</v>
      </c>
      <c r="D1594">
        <f t="shared" si="51"/>
        <v>38117</v>
      </c>
    </row>
    <row r="1595" spans="1:4" x14ac:dyDescent="0.2">
      <c r="A1595">
        <f t="shared" si="50"/>
        <v>2004</v>
      </c>
      <c r="B1595" s="1059">
        <v>38118</v>
      </c>
      <c r="C1595" s="3">
        <f>'finished water daily demand'!H135</f>
        <v>34.014000000000003</v>
      </c>
      <c r="D1595">
        <f t="shared" si="51"/>
        <v>38118</v>
      </c>
    </row>
    <row r="1596" spans="1:4" x14ac:dyDescent="0.2">
      <c r="A1596">
        <f t="shared" si="50"/>
        <v>2004</v>
      </c>
      <c r="B1596" s="1059">
        <v>38119</v>
      </c>
      <c r="C1596" s="3">
        <f>'finished water daily demand'!H136</f>
        <v>35.329000000000001</v>
      </c>
      <c r="D1596">
        <f t="shared" si="51"/>
        <v>38119</v>
      </c>
    </row>
    <row r="1597" spans="1:4" x14ac:dyDescent="0.2">
      <c r="A1597">
        <f t="shared" si="50"/>
        <v>2004</v>
      </c>
      <c r="B1597" s="1059">
        <v>38120</v>
      </c>
      <c r="C1597" s="3">
        <f>'finished water daily demand'!H137</f>
        <v>34.860999999999997</v>
      </c>
      <c r="D1597">
        <f t="shared" si="51"/>
        <v>38120</v>
      </c>
    </row>
    <row r="1598" spans="1:4" x14ac:dyDescent="0.2">
      <c r="A1598">
        <f t="shared" si="50"/>
        <v>2004</v>
      </c>
      <c r="B1598" s="1059">
        <v>38121</v>
      </c>
      <c r="C1598" s="3">
        <f>'finished water daily demand'!H138</f>
        <v>34.662999999999997</v>
      </c>
      <c r="D1598">
        <f t="shared" si="51"/>
        <v>38121</v>
      </c>
    </row>
    <row r="1599" spans="1:4" x14ac:dyDescent="0.2">
      <c r="A1599">
        <f t="shared" si="50"/>
        <v>2004</v>
      </c>
      <c r="B1599" s="1059">
        <v>38122</v>
      </c>
      <c r="C1599" s="3">
        <f>'finished water daily demand'!H139</f>
        <v>31.328000000000003</v>
      </c>
      <c r="D1599">
        <f t="shared" si="51"/>
        <v>38122</v>
      </c>
    </row>
    <row r="1600" spans="1:4" x14ac:dyDescent="0.2">
      <c r="A1600">
        <f t="shared" si="50"/>
        <v>2004</v>
      </c>
      <c r="B1600" s="1059">
        <v>38123</v>
      </c>
      <c r="C1600" s="3">
        <f>'finished water daily demand'!H140</f>
        <v>32.201000000000001</v>
      </c>
      <c r="D1600">
        <f t="shared" si="51"/>
        <v>38123</v>
      </c>
    </row>
    <row r="1601" spans="1:4" x14ac:dyDescent="0.2">
      <c r="A1601">
        <f t="shared" si="50"/>
        <v>2004</v>
      </c>
      <c r="B1601" s="1059">
        <v>38124</v>
      </c>
      <c r="C1601" s="3">
        <f>'finished water daily demand'!H141</f>
        <v>35.230000000000004</v>
      </c>
      <c r="D1601">
        <f t="shared" si="51"/>
        <v>38124</v>
      </c>
    </row>
    <row r="1602" spans="1:4" x14ac:dyDescent="0.2">
      <c r="A1602">
        <f t="shared" si="50"/>
        <v>2004</v>
      </c>
      <c r="B1602" s="1059">
        <v>38125</v>
      </c>
      <c r="C1602" s="3">
        <f>'finished water daily demand'!H142</f>
        <v>37.052</v>
      </c>
      <c r="D1602">
        <f t="shared" si="51"/>
        <v>38125</v>
      </c>
    </row>
    <row r="1603" spans="1:4" x14ac:dyDescent="0.2">
      <c r="A1603">
        <f t="shared" si="50"/>
        <v>2004</v>
      </c>
      <c r="B1603" s="1059">
        <v>38126</v>
      </c>
      <c r="C1603" s="3">
        <f>'finished water daily demand'!H143</f>
        <v>36.275999999999996</v>
      </c>
      <c r="D1603">
        <f t="shared" si="51"/>
        <v>38126</v>
      </c>
    </row>
    <row r="1604" spans="1:4" x14ac:dyDescent="0.2">
      <c r="A1604">
        <f t="shared" si="50"/>
        <v>2004</v>
      </c>
      <c r="B1604" s="1059">
        <v>38127</v>
      </c>
      <c r="C1604" s="3">
        <f>'finished water daily demand'!H144</f>
        <v>32.075000000000003</v>
      </c>
      <c r="D1604">
        <f t="shared" si="51"/>
        <v>38127</v>
      </c>
    </row>
    <row r="1605" spans="1:4" x14ac:dyDescent="0.2">
      <c r="A1605">
        <f t="shared" ref="A1605:A1668" si="52">YEAR(B1605)</f>
        <v>2004</v>
      </c>
      <c r="B1605" s="1059">
        <v>38128</v>
      </c>
      <c r="C1605" s="3">
        <f>'finished water daily demand'!H145</f>
        <v>38.572000000000003</v>
      </c>
      <c r="D1605">
        <f t="shared" ref="D1605:D1668" si="53">VALUE(B1605)</f>
        <v>38128</v>
      </c>
    </row>
    <row r="1606" spans="1:4" x14ac:dyDescent="0.2">
      <c r="A1606">
        <f t="shared" si="52"/>
        <v>2004</v>
      </c>
      <c r="B1606" s="1059">
        <v>38129</v>
      </c>
      <c r="C1606" s="3">
        <f>'finished water daily demand'!H146</f>
        <v>34.650999999999996</v>
      </c>
      <c r="D1606">
        <f t="shared" si="53"/>
        <v>38129</v>
      </c>
    </row>
    <row r="1607" spans="1:4" x14ac:dyDescent="0.2">
      <c r="A1607">
        <f t="shared" si="52"/>
        <v>2004</v>
      </c>
      <c r="B1607" s="1059">
        <v>38130</v>
      </c>
      <c r="C1607" s="3">
        <f>'finished water daily demand'!H147</f>
        <v>36.427999999999997</v>
      </c>
      <c r="D1607">
        <f t="shared" si="53"/>
        <v>38130</v>
      </c>
    </row>
    <row r="1608" spans="1:4" x14ac:dyDescent="0.2">
      <c r="A1608">
        <f t="shared" si="52"/>
        <v>2004</v>
      </c>
      <c r="B1608" s="1059">
        <v>38131</v>
      </c>
      <c r="C1608" s="3">
        <f>'finished water daily demand'!H148</f>
        <v>32.429000000000002</v>
      </c>
      <c r="D1608">
        <f t="shared" si="53"/>
        <v>38131</v>
      </c>
    </row>
    <row r="1609" spans="1:4" x14ac:dyDescent="0.2">
      <c r="A1609">
        <f t="shared" si="52"/>
        <v>2004</v>
      </c>
      <c r="B1609" s="1059">
        <v>38132</v>
      </c>
      <c r="C1609" s="3">
        <f>'finished water daily demand'!H149</f>
        <v>33.724000000000004</v>
      </c>
      <c r="D1609">
        <f t="shared" si="53"/>
        <v>38132</v>
      </c>
    </row>
    <row r="1610" spans="1:4" x14ac:dyDescent="0.2">
      <c r="A1610">
        <f t="shared" si="52"/>
        <v>2004</v>
      </c>
      <c r="B1610" s="1059">
        <v>38133</v>
      </c>
      <c r="C1610" s="3">
        <f>'finished water daily demand'!H150</f>
        <v>41.863</v>
      </c>
      <c r="D1610">
        <f t="shared" si="53"/>
        <v>38133</v>
      </c>
    </row>
    <row r="1611" spans="1:4" x14ac:dyDescent="0.2">
      <c r="A1611">
        <f t="shared" si="52"/>
        <v>2004</v>
      </c>
      <c r="B1611" s="1059">
        <v>38134</v>
      </c>
      <c r="C1611" s="3">
        <f>'finished water daily demand'!H151</f>
        <v>33.943000000000005</v>
      </c>
      <c r="D1611">
        <f t="shared" si="53"/>
        <v>38134</v>
      </c>
    </row>
    <row r="1612" spans="1:4" x14ac:dyDescent="0.2">
      <c r="A1612">
        <f t="shared" si="52"/>
        <v>2004</v>
      </c>
      <c r="B1612" s="1059">
        <v>38135</v>
      </c>
      <c r="C1612" s="3">
        <f>'finished water daily demand'!H152</f>
        <v>33.64</v>
      </c>
      <c r="D1612">
        <f t="shared" si="53"/>
        <v>38135</v>
      </c>
    </row>
    <row r="1613" spans="1:4" x14ac:dyDescent="0.2">
      <c r="A1613">
        <f t="shared" si="52"/>
        <v>2004</v>
      </c>
      <c r="B1613" s="1059">
        <v>38136</v>
      </c>
      <c r="C1613" s="3">
        <f>'finished water daily demand'!H153</f>
        <v>32.625</v>
      </c>
      <c r="D1613">
        <f t="shared" si="53"/>
        <v>38136</v>
      </c>
    </row>
    <row r="1614" spans="1:4" x14ac:dyDescent="0.2">
      <c r="A1614">
        <f t="shared" si="52"/>
        <v>2004</v>
      </c>
      <c r="B1614" s="1059">
        <v>38137</v>
      </c>
      <c r="C1614" s="3">
        <f>'finished water daily demand'!H154</f>
        <v>25.149000000000001</v>
      </c>
      <c r="D1614">
        <f t="shared" si="53"/>
        <v>38137</v>
      </c>
    </row>
    <row r="1615" spans="1:4" x14ac:dyDescent="0.2">
      <c r="A1615">
        <f t="shared" si="52"/>
        <v>2004</v>
      </c>
      <c r="B1615" s="1059">
        <v>38138</v>
      </c>
      <c r="C1615" s="3">
        <f>'finished water daily demand'!H155</f>
        <v>29.362000000000002</v>
      </c>
      <c r="D1615">
        <f t="shared" si="53"/>
        <v>38138</v>
      </c>
    </row>
    <row r="1616" spans="1:4" x14ac:dyDescent="0.2">
      <c r="A1616">
        <f t="shared" si="52"/>
        <v>2004</v>
      </c>
      <c r="B1616" s="1059">
        <v>38139</v>
      </c>
      <c r="C1616" s="3">
        <f>'finished water daily demand'!H156</f>
        <v>31.830000000000002</v>
      </c>
      <c r="D1616">
        <f t="shared" si="53"/>
        <v>38139</v>
      </c>
    </row>
    <row r="1617" spans="1:4" x14ac:dyDescent="0.2">
      <c r="A1617">
        <f t="shared" si="52"/>
        <v>2004</v>
      </c>
      <c r="B1617" s="1059">
        <v>38140</v>
      </c>
      <c r="C1617" s="3">
        <f>'finished water daily demand'!H157</f>
        <v>33.713999999999999</v>
      </c>
      <c r="D1617">
        <f t="shared" si="53"/>
        <v>38140</v>
      </c>
    </row>
    <row r="1618" spans="1:4" x14ac:dyDescent="0.2">
      <c r="A1618">
        <f t="shared" si="52"/>
        <v>2004</v>
      </c>
      <c r="B1618" s="1059">
        <v>38141</v>
      </c>
      <c r="C1618" s="3">
        <f>'finished water daily demand'!H158</f>
        <v>34.198999999999998</v>
      </c>
      <c r="D1618">
        <f t="shared" si="53"/>
        <v>38141</v>
      </c>
    </row>
    <row r="1619" spans="1:4" x14ac:dyDescent="0.2">
      <c r="A1619">
        <f t="shared" si="52"/>
        <v>2004</v>
      </c>
      <c r="B1619" s="1059">
        <v>38142</v>
      </c>
      <c r="C1619" s="3">
        <f>'finished water daily demand'!H159</f>
        <v>30.71</v>
      </c>
      <c r="D1619">
        <f t="shared" si="53"/>
        <v>38142</v>
      </c>
    </row>
    <row r="1620" spans="1:4" x14ac:dyDescent="0.2">
      <c r="A1620">
        <f t="shared" si="52"/>
        <v>2004</v>
      </c>
      <c r="B1620" s="1059">
        <v>38143</v>
      </c>
      <c r="C1620" s="3">
        <f>'finished water daily demand'!H160</f>
        <v>25.619</v>
      </c>
      <c r="D1620">
        <f t="shared" si="53"/>
        <v>38143</v>
      </c>
    </row>
    <row r="1621" spans="1:4" x14ac:dyDescent="0.2">
      <c r="A1621">
        <f t="shared" si="52"/>
        <v>2004</v>
      </c>
      <c r="B1621" s="1059">
        <v>38144</v>
      </c>
      <c r="C1621" s="3">
        <f>'finished water daily demand'!H161</f>
        <v>27.747999999999998</v>
      </c>
      <c r="D1621">
        <f t="shared" si="53"/>
        <v>38144</v>
      </c>
    </row>
    <row r="1622" spans="1:4" x14ac:dyDescent="0.2">
      <c r="A1622">
        <f t="shared" si="52"/>
        <v>2004</v>
      </c>
      <c r="B1622" s="1059">
        <v>38145</v>
      </c>
      <c r="C1622" s="3">
        <f>'finished water daily demand'!H162</f>
        <v>31.154</v>
      </c>
      <c r="D1622">
        <f t="shared" si="53"/>
        <v>38145</v>
      </c>
    </row>
    <row r="1623" spans="1:4" x14ac:dyDescent="0.2">
      <c r="A1623">
        <f t="shared" si="52"/>
        <v>2004</v>
      </c>
      <c r="B1623" s="1059">
        <v>38146</v>
      </c>
      <c r="C1623" s="3">
        <f>'finished water daily demand'!H163</f>
        <v>29.605999999999998</v>
      </c>
      <c r="D1623">
        <f t="shared" si="53"/>
        <v>38146</v>
      </c>
    </row>
    <row r="1624" spans="1:4" x14ac:dyDescent="0.2">
      <c r="A1624">
        <f t="shared" si="52"/>
        <v>2004</v>
      </c>
      <c r="B1624" s="1059">
        <v>38147</v>
      </c>
      <c r="C1624" s="3">
        <f>'finished water daily demand'!H164</f>
        <v>32.206000000000003</v>
      </c>
      <c r="D1624">
        <f t="shared" si="53"/>
        <v>38147</v>
      </c>
    </row>
    <row r="1625" spans="1:4" x14ac:dyDescent="0.2">
      <c r="A1625">
        <f t="shared" si="52"/>
        <v>2004</v>
      </c>
      <c r="B1625" s="1059">
        <v>38148</v>
      </c>
      <c r="C1625" s="3">
        <f>'finished water daily demand'!H165</f>
        <v>34.036999999999999</v>
      </c>
      <c r="D1625">
        <f t="shared" si="53"/>
        <v>38148</v>
      </c>
    </row>
    <row r="1626" spans="1:4" x14ac:dyDescent="0.2">
      <c r="A1626">
        <f t="shared" si="52"/>
        <v>2004</v>
      </c>
      <c r="B1626" s="1059">
        <v>38149</v>
      </c>
      <c r="C1626" s="3">
        <f>'finished water daily demand'!H166</f>
        <v>34.128</v>
      </c>
      <c r="D1626">
        <f t="shared" si="53"/>
        <v>38149</v>
      </c>
    </row>
    <row r="1627" spans="1:4" x14ac:dyDescent="0.2">
      <c r="A1627">
        <f t="shared" si="52"/>
        <v>2004</v>
      </c>
      <c r="B1627" s="1059">
        <v>38150</v>
      </c>
      <c r="C1627" s="3">
        <f>'finished water daily demand'!H167</f>
        <v>26.245000000000001</v>
      </c>
      <c r="D1627">
        <f t="shared" si="53"/>
        <v>38150</v>
      </c>
    </row>
    <row r="1628" spans="1:4" x14ac:dyDescent="0.2">
      <c r="A1628">
        <f t="shared" si="52"/>
        <v>2004</v>
      </c>
      <c r="B1628" s="1059">
        <v>38151</v>
      </c>
      <c r="C1628" s="3">
        <f>'finished water daily demand'!H168</f>
        <v>27.298000000000002</v>
      </c>
      <c r="D1628">
        <f t="shared" si="53"/>
        <v>38151</v>
      </c>
    </row>
    <row r="1629" spans="1:4" x14ac:dyDescent="0.2">
      <c r="A1629">
        <f t="shared" si="52"/>
        <v>2004</v>
      </c>
      <c r="B1629" s="1059">
        <v>38152</v>
      </c>
      <c r="C1629" s="3">
        <f>'finished water daily demand'!H169</f>
        <v>32.048999999999999</v>
      </c>
      <c r="D1629">
        <f t="shared" si="53"/>
        <v>38152</v>
      </c>
    </row>
    <row r="1630" spans="1:4" x14ac:dyDescent="0.2">
      <c r="A1630">
        <f t="shared" si="52"/>
        <v>2004</v>
      </c>
      <c r="B1630" s="1059">
        <v>38153</v>
      </c>
      <c r="C1630" s="3">
        <f>'finished water daily demand'!H170</f>
        <v>31.348999999999997</v>
      </c>
      <c r="D1630">
        <f t="shared" si="53"/>
        <v>38153</v>
      </c>
    </row>
    <row r="1631" spans="1:4" x14ac:dyDescent="0.2">
      <c r="A1631">
        <f t="shared" si="52"/>
        <v>2004</v>
      </c>
      <c r="B1631" s="1059">
        <v>38154</v>
      </c>
      <c r="C1631" s="3">
        <f>'finished water daily demand'!H171</f>
        <v>32.063000000000002</v>
      </c>
      <c r="D1631">
        <f t="shared" si="53"/>
        <v>38154</v>
      </c>
    </row>
    <row r="1632" spans="1:4" x14ac:dyDescent="0.2">
      <c r="A1632">
        <f t="shared" si="52"/>
        <v>2004</v>
      </c>
      <c r="B1632" s="1059">
        <v>38155</v>
      </c>
      <c r="C1632" s="3">
        <f>'finished water daily demand'!H172</f>
        <v>31.824000000000002</v>
      </c>
      <c r="D1632">
        <f t="shared" si="53"/>
        <v>38155</v>
      </c>
    </row>
    <row r="1633" spans="1:4" x14ac:dyDescent="0.2">
      <c r="A1633">
        <f t="shared" si="52"/>
        <v>2004</v>
      </c>
      <c r="B1633" s="1059">
        <v>38156</v>
      </c>
      <c r="C1633" s="3">
        <f>'finished water daily demand'!H173</f>
        <v>33.884</v>
      </c>
      <c r="D1633">
        <f t="shared" si="53"/>
        <v>38156</v>
      </c>
    </row>
    <row r="1634" spans="1:4" x14ac:dyDescent="0.2">
      <c r="A1634">
        <f t="shared" si="52"/>
        <v>2004</v>
      </c>
      <c r="B1634" s="1059">
        <v>38157</v>
      </c>
      <c r="C1634" s="3">
        <f>'finished water daily demand'!H174</f>
        <v>30.867999999999999</v>
      </c>
      <c r="D1634">
        <f t="shared" si="53"/>
        <v>38157</v>
      </c>
    </row>
    <row r="1635" spans="1:4" x14ac:dyDescent="0.2">
      <c r="A1635">
        <f t="shared" si="52"/>
        <v>2004</v>
      </c>
      <c r="B1635" s="1059">
        <v>38158</v>
      </c>
      <c r="C1635" s="3">
        <f>'finished water daily demand'!H175</f>
        <v>28.614999999999998</v>
      </c>
      <c r="D1635">
        <f t="shared" si="53"/>
        <v>38158</v>
      </c>
    </row>
    <row r="1636" spans="1:4" x14ac:dyDescent="0.2">
      <c r="A1636">
        <f t="shared" si="52"/>
        <v>2004</v>
      </c>
      <c r="B1636" s="1059">
        <v>38159</v>
      </c>
      <c r="C1636" s="3">
        <f>'finished water daily demand'!H176</f>
        <v>30.18</v>
      </c>
      <c r="D1636">
        <f t="shared" si="53"/>
        <v>38159</v>
      </c>
    </row>
    <row r="1637" spans="1:4" x14ac:dyDescent="0.2">
      <c r="A1637">
        <f t="shared" si="52"/>
        <v>2004</v>
      </c>
      <c r="B1637" s="1059">
        <v>38160</v>
      </c>
      <c r="C1637" s="3">
        <f>'finished water daily demand'!H177</f>
        <v>33.082999999999998</v>
      </c>
      <c r="D1637">
        <f t="shared" si="53"/>
        <v>38160</v>
      </c>
    </row>
    <row r="1638" spans="1:4" x14ac:dyDescent="0.2">
      <c r="A1638">
        <f t="shared" si="52"/>
        <v>2004</v>
      </c>
      <c r="B1638" s="1059">
        <v>38161</v>
      </c>
      <c r="C1638" s="3">
        <f>'finished water daily demand'!H178</f>
        <v>33.653999999999996</v>
      </c>
      <c r="D1638">
        <f t="shared" si="53"/>
        <v>38161</v>
      </c>
    </row>
    <row r="1639" spans="1:4" x14ac:dyDescent="0.2">
      <c r="A1639">
        <f t="shared" si="52"/>
        <v>2004</v>
      </c>
      <c r="B1639" s="1059">
        <v>38162</v>
      </c>
      <c r="C1639" s="3">
        <f>'finished water daily demand'!H179</f>
        <v>28.314999999999998</v>
      </c>
      <c r="D1639">
        <f t="shared" si="53"/>
        <v>38162</v>
      </c>
    </row>
    <row r="1640" spans="1:4" x14ac:dyDescent="0.2">
      <c r="A1640">
        <f t="shared" si="52"/>
        <v>2004</v>
      </c>
      <c r="B1640" s="1059">
        <v>38163</v>
      </c>
      <c r="C1640" s="3">
        <f>'finished water daily demand'!H180</f>
        <v>29.452999999999996</v>
      </c>
      <c r="D1640">
        <f t="shared" si="53"/>
        <v>38163</v>
      </c>
    </row>
    <row r="1641" spans="1:4" x14ac:dyDescent="0.2">
      <c r="A1641">
        <f t="shared" si="52"/>
        <v>2004</v>
      </c>
      <c r="B1641" s="1059">
        <v>38164</v>
      </c>
      <c r="C1641" s="3">
        <f>'finished water daily demand'!H181</f>
        <v>26.786000000000001</v>
      </c>
      <c r="D1641">
        <f t="shared" si="53"/>
        <v>38164</v>
      </c>
    </row>
    <row r="1642" spans="1:4" x14ac:dyDescent="0.2">
      <c r="A1642">
        <f t="shared" si="52"/>
        <v>2004</v>
      </c>
      <c r="B1642" s="1059">
        <v>38165</v>
      </c>
      <c r="C1642" s="3">
        <f>'finished water daily demand'!H182</f>
        <v>26.585999999999999</v>
      </c>
      <c r="D1642">
        <f t="shared" si="53"/>
        <v>38165</v>
      </c>
    </row>
    <row r="1643" spans="1:4" x14ac:dyDescent="0.2">
      <c r="A1643">
        <f t="shared" si="52"/>
        <v>2004</v>
      </c>
      <c r="B1643" s="1059">
        <v>38166</v>
      </c>
      <c r="C1643" s="3">
        <f>'finished water daily demand'!H183</f>
        <v>28.307000000000002</v>
      </c>
      <c r="D1643">
        <f t="shared" si="53"/>
        <v>38166</v>
      </c>
    </row>
    <row r="1644" spans="1:4" x14ac:dyDescent="0.2">
      <c r="A1644">
        <f t="shared" si="52"/>
        <v>2004</v>
      </c>
      <c r="B1644" s="1059">
        <v>38167</v>
      </c>
      <c r="C1644" s="3">
        <f>'finished water daily demand'!H184</f>
        <v>28.344000000000001</v>
      </c>
      <c r="D1644">
        <f t="shared" si="53"/>
        <v>38167</v>
      </c>
    </row>
    <row r="1645" spans="1:4" x14ac:dyDescent="0.2">
      <c r="A1645">
        <f t="shared" si="52"/>
        <v>2004</v>
      </c>
      <c r="B1645" s="1059">
        <v>38168</v>
      </c>
      <c r="C1645" s="3">
        <f>'finished water daily demand'!H185</f>
        <v>30.143000000000001</v>
      </c>
      <c r="D1645">
        <f t="shared" si="53"/>
        <v>38168</v>
      </c>
    </row>
    <row r="1646" spans="1:4" x14ac:dyDescent="0.2">
      <c r="A1646">
        <f t="shared" si="52"/>
        <v>2004</v>
      </c>
      <c r="B1646" s="1059">
        <v>38169</v>
      </c>
      <c r="C1646" s="3">
        <f>'finished water daily demand'!H186</f>
        <v>29.88</v>
      </c>
      <c r="D1646">
        <f t="shared" si="53"/>
        <v>38169</v>
      </c>
    </row>
    <row r="1647" spans="1:4" x14ac:dyDescent="0.2">
      <c r="A1647">
        <f t="shared" si="52"/>
        <v>2004</v>
      </c>
      <c r="B1647" s="1059">
        <v>38170</v>
      </c>
      <c r="C1647" s="3">
        <f>'finished water daily demand'!H187</f>
        <v>24.417999999999999</v>
      </c>
      <c r="D1647">
        <f t="shared" si="53"/>
        <v>38170</v>
      </c>
    </row>
    <row r="1648" spans="1:4" x14ac:dyDescent="0.2">
      <c r="A1648">
        <f t="shared" si="52"/>
        <v>2004</v>
      </c>
      <c r="B1648" s="1059">
        <v>38171</v>
      </c>
      <c r="C1648" s="3">
        <f>'finished water daily demand'!H188</f>
        <v>26.177999999999997</v>
      </c>
      <c r="D1648">
        <f t="shared" si="53"/>
        <v>38171</v>
      </c>
    </row>
    <row r="1649" spans="1:4" x14ac:dyDescent="0.2">
      <c r="A1649">
        <f t="shared" si="52"/>
        <v>2004</v>
      </c>
      <c r="B1649" s="1059">
        <v>38172</v>
      </c>
      <c r="C1649" s="3">
        <f>'finished water daily demand'!H189</f>
        <v>25.991</v>
      </c>
      <c r="D1649">
        <f t="shared" si="53"/>
        <v>38172</v>
      </c>
    </row>
    <row r="1650" spans="1:4" x14ac:dyDescent="0.2">
      <c r="A1650">
        <f t="shared" si="52"/>
        <v>2004</v>
      </c>
      <c r="B1650" s="1059">
        <v>38173</v>
      </c>
      <c r="C1650" s="3">
        <f>'finished water daily demand'!H190</f>
        <v>31.282</v>
      </c>
      <c r="D1650">
        <f t="shared" si="53"/>
        <v>38173</v>
      </c>
    </row>
    <row r="1651" spans="1:4" x14ac:dyDescent="0.2">
      <c r="A1651">
        <f t="shared" si="52"/>
        <v>2004</v>
      </c>
      <c r="B1651" s="1059">
        <v>38174</v>
      </c>
      <c r="C1651" s="3">
        <f>'finished water daily demand'!H191</f>
        <v>33.588999999999999</v>
      </c>
      <c r="D1651">
        <f t="shared" si="53"/>
        <v>38174</v>
      </c>
    </row>
    <row r="1652" spans="1:4" x14ac:dyDescent="0.2">
      <c r="A1652">
        <f t="shared" si="52"/>
        <v>2004</v>
      </c>
      <c r="B1652" s="1059">
        <v>38175</v>
      </c>
      <c r="C1652" s="3">
        <f>'finished water daily demand'!H192</f>
        <v>36.112000000000002</v>
      </c>
      <c r="D1652">
        <f t="shared" si="53"/>
        <v>38175</v>
      </c>
    </row>
    <row r="1653" spans="1:4" x14ac:dyDescent="0.2">
      <c r="A1653">
        <f t="shared" si="52"/>
        <v>2004</v>
      </c>
      <c r="B1653" s="1059">
        <v>38176</v>
      </c>
      <c r="C1653" s="3">
        <f>'finished water daily demand'!H193</f>
        <v>35.445</v>
      </c>
      <c r="D1653">
        <f t="shared" si="53"/>
        <v>38176</v>
      </c>
    </row>
    <row r="1654" spans="1:4" x14ac:dyDescent="0.2">
      <c r="A1654">
        <f t="shared" si="52"/>
        <v>2004</v>
      </c>
      <c r="B1654" s="1059">
        <v>38177</v>
      </c>
      <c r="C1654" s="3">
        <f>'finished water daily demand'!H194</f>
        <v>35.858000000000004</v>
      </c>
      <c r="D1654">
        <f t="shared" si="53"/>
        <v>38177</v>
      </c>
    </row>
    <row r="1655" spans="1:4" x14ac:dyDescent="0.2">
      <c r="A1655">
        <f t="shared" si="52"/>
        <v>2004</v>
      </c>
      <c r="B1655" s="1059">
        <v>38178</v>
      </c>
      <c r="C1655" s="3">
        <f>'finished water daily demand'!H195</f>
        <v>35.442999999999998</v>
      </c>
      <c r="D1655">
        <f t="shared" si="53"/>
        <v>38178</v>
      </c>
    </row>
    <row r="1656" spans="1:4" x14ac:dyDescent="0.2">
      <c r="A1656">
        <f t="shared" si="52"/>
        <v>2004</v>
      </c>
      <c r="B1656" s="1059">
        <v>38179</v>
      </c>
      <c r="C1656" s="3">
        <f>'finished water daily demand'!H196</f>
        <v>32.748000000000005</v>
      </c>
      <c r="D1656">
        <f t="shared" si="53"/>
        <v>38179</v>
      </c>
    </row>
    <row r="1657" spans="1:4" x14ac:dyDescent="0.2">
      <c r="A1657">
        <f t="shared" si="52"/>
        <v>2004</v>
      </c>
      <c r="B1657" s="1059">
        <v>38180</v>
      </c>
      <c r="C1657" s="3">
        <f>'finished water daily demand'!H197</f>
        <v>34.194000000000003</v>
      </c>
      <c r="D1657">
        <f t="shared" si="53"/>
        <v>38180</v>
      </c>
    </row>
    <row r="1658" spans="1:4" x14ac:dyDescent="0.2">
      <c r="A1658">
        <f t="shared" si="52"/>
        <v>2004</v>
      </c>
      <c r="B1658" s="1059">
        <v>38181</v>
      </c>
      <c r="C1658" s="3">
        <f>'finished water daily demand'!H198</f>
        <v>33</v>
      </c>
      <c r="D1658">
        <f t="shared" si="53"/>
        <v>38181</v>
      </c>
    </row>
    <row r="1659" spans="1:4" x14ac:dyDescent="0.2">
      <c r="A1659">
        <f t="shared" si="52"/>
        <v>2004</v>
      </c>
      <c r="B1659" s="1059">
        <v>38182</v>
      </c>
      <c r="C1659" s="3">
        <f>'finished water daily demand'!H199</f>
        <v>33.51</v>
      </c>
      <c r="D1659">
        <f t="shared" si="53"/>
        <v>38182</v>
      </c>
    </row>
    <row r="1660" spans="1:4" x14ac:dyDescent="0.2">
      <c r="A1660">
        <f t="shared" si="52"/>
        <v>2004</v>
      </c>
      <c r="B1660" s="1059">
        <v>38183</v>
      </c>
      <c r="C1660" s="3">
        <f>'finished water daily demand'!H200</f>
        <v>33.885999999999996</v>
      </c>
      <c r="D1660">
        <f t="shared" si="53"/>
        <v>38183</v>
      </c>
    </row>
    <row r="1661" spans="1:4" x14ac:dyDescent="0.2">
      <c r="A1661">
        <f t="shared" si="52"/>
        <v>2004</v>
      </c>
      <c r="B1661" s="1059">
        <v>38184</v>
      </c>
      <c r="C1661" s="3">
        <f>'finished water daily demand'!H201</f>
        <v>35.707000000000001</v>
      </c>
      <c r="D1661">
        <f t="shared" si="53"/>
        <v>38184</v>
      </c>
    </row>
    <row r="1662" spans="1:4" x14ac:dyDescent="0.2">
      <c r="A1662">
        <f t="shared" si="52"/>
        <v>2004</v>
      </c>
      <c r="B1662" s="1059">
        <v>38185</v>
      </c>
      <c r="C1662" s="3">
        <f>'finished water daily demand'!H202</f>
        <v>31.817</v>
      </c>
      <c r="D1662">
        <f t="shared" si="53"/>
        <v>38185</v>
      </c>
    </row>
    <row r="1663" spans="1:4" x14ac:dyDescent="0.2">
      <c r="A1663">
        <f t="shared" si="52"/>
        <v>2004</v>
      </c>
      <c r="B1663" s="1059">
        <v>38186</v>
      </c>
      <c r="C1663" s="3">
        <f>'finished water daily demand'!H203</f>
        <v>26.463999999999999</v>
      </c>
      <c r="D1663">
        <f t="shared" si="53"/>
        <v>38186</v>
      </c>
    </row>
    <row r="1664" spans="1:4" x14ac:dyDescent="0.2">
      <c r="A1664">
        <f t="shared" si="52"/>
        <v>2004</v>
      </c>
      <c r="B1664" s="1059">
        <v>38187</v>
      </c>
      <c r="C1664" s="3">
        <f>'finished water daily demand'!H204</f>
        <v>30.838999999999999</v>
      </c>
      <c r="D1664">
        <f t="shared" si="53"/>
        <v>38187</v>
      </c>
    </row>
    <row r="1665" spans="1:4" x14ac:dyDescent="0.2">
      <c r="A1665">
        <f t="shared" si="52"/>
        <v>2004</v>
      </c>
      <c r="B1665" s="1059">
        <v>38188</v>
      </c>
      <c r="C1665" s="3">
        <f>'finished water daily demand'!H205</f>
        <v>31.123999999999999</v>
      </c>
      <c r="D1665">
        <f t="shared" si="53"/>
        <v>38188</v>
      </c>
    </row>
    <row r="1666" spans="1:4" x14ac:dyDescent="0.2">
      <c r="A1666">
        <f t="shared" si="52"/>
        <v>2004</v>
      </c>
      <c r="B1666" s="1059">
        <v>38189</v>
      </c>
      <c r="C1666" s="3">
        <f>'finished water daily demand'!H206</f>
        <v>31.572000000000003</v>
      </c>
      <c r="D1666">
        <f t="shared" si="53"/>
        <v>38189</v>
      </c>
    </row>
    <row r="1667" spans="1:4" x14ac:dyDescent="0.2">
      <c r="A1667">
        <f t="shared" si="52"/>
        <v>2004</v>
      </c>
      <c r="B1667" s="1059">
        <v>38190</v>
      </c>
      <c r="C1667" s="3">
        <f>'finished water daily demand'!H207</f>
        <v>32.775999999999996</v>
      </c>
      <c r="D1667">
        <f t="shared" si="53"/>
        <v>38190</v>
      </c>
    </row>
    <row r="1668" spans="1:4" x14ac:dyDescent="0.2">
      <c r="A1668">
        <f t="shared" si="52"/>
        <v>2004</v>
      </c>
      <c r="B1668" s="1059">
        <v>38191</v>
      </c>
      <c r="C1668" s="3">
        <f>'finished water daily demand'!H208</f>
        <v>30.133000000000003</v>
      </c>
      <c r="D1668">
        <f t="shared" si="53"/>
        <v>38191</v>
      </c>
    </row>
    <row r="1669" spans="1:4" x14ac:dyDescent="0.2">
      <c r="A1669">
        <f t="shared" ref="A1669:A1732" si="54">YEAR(B1669)</f>
        <v>2004</v>
      </c>
      <c r="B1669" s="1059">
        <v>38192</v>
      </c>
      <c r="C1669" s="3">
        <f>'finished water daily demand'!H209</f>
        <v>27.721</v>
      </c>
      <c r="D1669">
        <f t="shared" ref="D1669:D1732" si="55">VALUE(B1669)</f>
        <v>38192</v>
      </c>
    </row>
    <row r="1670" spans="1:4" x14ac:dyDescent="0.2">
      <c r="A1670">
        <f t="shared" si="54"/>
        <v>2004</v>
      </c>
      <c r="B1670" s="1059">
        <v>38193</v>
      </c>
      <c r="C1670" s="3">
        <f>'finished water daily demand'!H210</f>
        <v>26.577999999999999</v>
      </c>
      <c r="D1670">
        <f t="shared" si="55"/>
        <v>38193</v>
      </c>
    </row>
    <row r="1671" spans="1:4" x14ac:dyDescent="0.2">
      <c r="A1671">
        <f t="shared" si="54"/>
        <v>2004</v>
      </c>
      <c r="B1671" s="1059">
        <v>38194</v>
      </c>
      <c r="C1671" s="3">
        <f>'finished water daily demand'!H211</f>
        <v>31.213000000000001</v>
      </c>
      <c r="D1671">
        <f t="shared" si="55"/>
        <v>38194</v>
      </c>
    </row>
    <row r="1672" spans="1:4" x14ac:dyDescent="0.2">
      <c r="A1672">
        <f t="shared" si="54"/>
        <v>2004</v>
      </c>
      <c r="B1672" s="1059">
        <v>38195</v>
      </c>
      <c r="C1672" s="3">
        <f>'finished water daily demand'!H212</f>
        <v>31.103999999999999</v>
      </c>
      <c r="D1672">
        <f t="shared" si="55"/>
        <v>38195</v>
      </c>
    </row>
    <row r="1673" spans="1:4" x14ac:dyDescent="0.2">
      <c r="A1673">
        <f t="shared" si="54"/>
        <v>2004</v>
      </c>
      <c r="B1673" s="1059">
        <v>38196</v>
      </c>
      <c r="C1673" s="3">
        <f>'finished water daily demand'!H213</f>
        <v>29.903000000000002</v>
      </c>
      <c r="D1673">
        <f t="shared" si="55"/>
        <v>38196</v>
      </c>
    </row>
    <row r="1674" spans="1:4" x14ac:dyDescent="0.2">
      <c r="A1674">
        <f t="shared" si="54"/>
        <v>2004</v>
      </c>
      <c r="B1674" s="1059">
        <v>38197</v>
      </c>
      <c r="C1674" s="3">
        <f>'finished water daily demand'!H214</f>
        <v>29.832999999999998</v>
      </c>
      <c r="D1674">
        <f t="shared" si="55"/>
        <v>38197</v>
      </c>
    </row>
    <row r="1675" spans="1:4" x14ac:dyDescent="0.2">
      <c r="A1675">
        <f t="shared" si="54"/>
        <v>2004</v>
      </c>
      <c r="B1675" s="1059">
        <v>38198</v>
      </c>
      <c r="C1675" s="3">
        <f>'finished water daily demand'!H215</f>
        <v>31.692</v>
      </c>
      <c r="D1675">
        <f t="shared" si="55"/>
        <v>38198</v>
      </c>
    </row>
    <row r="1676" spans="1:4" x14ac:dyDescent="0.2">
      <c r="A1676">
        <f t="shared" si="54"/>
        <v>2004</v>
      </c>
      <c r="B1676" s="1059">
        <v>38199</v>
      </c>
      <c r="C1676" s="3">
        <f>'finished water daily demand'!H216</f>
        <v>28.534999999999997</v>
      </c>
      <c r="D1676">
        <f t="shared" si="55"/>
        <v>38199</v>
      </c>
    </row>
    <row r="1677" spans="1:4" x14ac:dyDescent="0.2">
      <c r="A1677">
        <f t="shared" si="54"/>
        <v>2004</v>
      </c>
      <c r="B1677" s="1059">
        <v>38200</v>
      </c>
      <c r="C1677" s="3">
        <f>'finished water daily demand'!H217</f>
        <v>27.824999999999999</v>
      </c>
      <c r="D1677">
        <f t="shared" si="55"/>
        <v>38200</v>
      </c>
    </row>
    <row r="1678" spans="1:4" x14ac:dyDescent="0.2">
      <c r="A1678">
        <f t="shared" si="54"/>
        <v>2004</v>
      </c>
      <c r="B1678" s="1059">
        <v>38201</v>
      </c>
      <c r="C1678" s="3">
        <f>'finished water daily demand'!H218</f>
        <v>28.919</v>
      </c>
      <c r="D1678">
        <f t="shared" si="55"/>
        <v>38201</v>
      </c>
    </row>
    <row r="1679" spans="1:4" x14ac:dyDescent="0.2">
      <c r="A1679">
        <f t="shared" si="54"/>
        <v>2004</v>
      </c>
      <c r="B1679" s="1059">
        <v>38202</v>
      </c>
      <c r="C1679" s="3">
        <f>'finished water daily demand'!H219</f>
        <v>29.151</v>
      </c>
      <c r="D1679">
        <f t="shared" si="55"/>
        <v>38202</v>
      </c>
    </row>
    <row r="1680" spans="1:4" x14ac:dyDescent="0.2">
      <c r="A1680">
        <f t="shared" si="54"/>
        <v>2004</v>
      </c>
      <c r="B1680" s="1059">
        <v>38203</v>
      </c>
      <c r="C1680" s="3">
        <f>'finished water daily demand'!H220</f>
        <v>33.756999999999998</v>
      </c>
      <c r="D1680">
        <f t="shared" si="55"/>
        <v>38203</v>
      </c>
    </row>
    <row r="1681" spans="1:4" x14ac:dyDescent="0.2">
      <c r="A1681">
        <f t="shared" si="54"/>
        <v>2004</v>
      </c>
      <c r="B1681" s="1059">
        <v>38204</v>
      </c>
      <c r="C1681" s="3">
        <f>'finished water daily demand'!H221</f>
        <v>29.36</v>
      </c>
      <c r="D1681">
        <f t="shared" si="55"/>
        <v>38204</v>
      </c>
    </row>
    <row r="1682" spans="1:4" x14ac:dyDescent="0.2">
      <c r="A1682">
        <f t="shared" si="54"/>
        <v>2004</v>
      </c>
      <c r="B1682" s="1059">
        <v>38205</v>
      </c>
      <c r="C1682" s="3">
        <f>'finished water daily demand'!H222</f>
        <v>27.059000000000001</v>
      </c>
      <c r="D1682">
        <f t="shared" si="55"/>
        <v>38205</v>
      </c>
    </row>
    <row r="1683" spans="1:4" x14ac:dyDescent="0.2">
      <c r="A1683">
        <f t="shared" si="54"/>
        <v>2004</v>
      </c>
      <c r="B1683" s="1059">
        <v>38206</v>
      </c>
      <c r="C1683" s="3">
        <f>'finished water daily demand'!H223</f>
        <v>26.85</v>
      </c>
      <c r="D1683">
        <f t="shared" si="55"/>
        <v>38206</v>
      </c>
    </row>
    <row r="1684" spans="1:4" x14ac:dyDescent="0.2">
      <c r="A1684">
        <f t="shared" si="54"/>
        <v>2004</v>
      </c>
      <c r="B1684" s="1059">
        <v>38207</v>
      </c>
      <c r="C1684" s="3">
        <f>'finished water daily demand'!H224</f>
        <v>25.602999999999998</v>
      </c>
      <c r="D1684">
        <f t="shared" si="55"/>
        <v>38207</v>
      </c>
    </row>
    <row r="1685" spans="1:4" x14ac:dyDescent="0.2">
      <c r="A1685">
        <f t="shared" si="54"/>
        <v>2004</v>
      </c>
      <c r="B1685" s="1059">
        <v>38208</v>
      </c>
      <c r="C1685" s="3">
        <f>'finished water daily demand'!H225</f>
        <v>29.250999999999998</v>
      </c>
      <c r="D1685">
        <f t="shared" si="55"/>
        <v>38208</v>
      </c>
    </row>
    <row r="1686" spans="1:4" x14ac:dyDescent="0.2">
      <c r="A1686">
        <f t="shared" si="54"/>
        <v>2004</v>
      </c>
      <c r="B1686" s="1059">
        <v>38209</v>
      </c>
      <c r="C1686" s="3">
        <f>'finished water daily demand'!H226</f>
        <v>28.439999999999998</v>
      </c>
      <c r="D1686">
        <f t="shared" si="55"/>
        <v>38209</v>
      </c>
    </row>
    <row r="1687" spans="1:4" x14ac:dyDescent="0.2">
      <c r="A1687">
        <f t="shared" si="54"/>
        <v>2004</v>
      </c>
      <c r="B1687" s="1059">
        <v>38210</v>
      </c>
      <c r="C1687" s="3">
        <f>'finished water daily demand'!H227</f>
        <v>32.826000000000001</v>
      </c>
      <c r="D1687">
        <f t="shared" si="55"/>
        <v>38210</v>
      </c>
    </row>
    <row r="1688" spans="1:4" x14ac:dyDescent="0.2">
      <c r="A1688">
        <f t="shared" si="54"/>
        <v>2004</v>
      </c>
      <c r="B1688" s="1059">
        <v>38211</v>
      </c>
      <c r="C1688" s="3">
        <f>'finished water daily demand'!H228</f>
        <v>29.146000000000001</v>
      </c>
      <c r="D1688">
        <f t="shared" si="55"/>
        <v>38211</v>
      </c>
    </row>
    <row r="1689" spans="1:4" x14ac:dyDescent="0.2">
      <c r="A1689">
        <f t="shared" si="54"/>
        <v>2004</v>
      </c>
      <c r="B1689" s="1059">
        <v>38212</v>
      </c>
      <c r="C1689" s="3">
        <f>'finished water daily demand'!H229</f>
        <v>27.797999999999998</v>
      </c>
      <c r="D1689">
        <f t="shared" si="55"/>
        <v>38212</v>
      </c>
    </row>
    <row r="1690" spans="1:4" x14ac:dyDescent="0.2">
      <c r="A1690">
        <f t="shared" si="54"/>
        <v>2004</v>
      </c>
      <c r="B1690" s="1059">
        <v>38213</v>
      </c>
      <c r="C1690" s="3">
        <f>'finished water daily demand'!H230</f>
        <v>25.49</v>
      </c>
      <c r="D1690">
        <f t="shared" si="55"/>
        <v>38213</v>
      </c>
    </row>
    <row r="1691" spans="1:4" x14ac:dyDescent="0.2">
      <c r="A1691">
        <f t="shared" si="54"/>
        <v>2004</v>
      </c>
      <c r="B1691" s="1059">
        <v>38214</v>
      </c>
      <c r="C1691" s="3">
        <f>'finished water daily demand'!H231</f>
        <v>27.658000000000001</v>
      </c>
      <c r="D1691">
        <f t="shared" si="55"/>
        <v>38214</v>
      </c>
    </row>
    <row r="1692" spans="1:4" x14ac:dyDescent="0.2">
      <c r="A1692">
        <f t="shared" si="54"/>
        <v>2004</v>
      </c>
      <c r="B1692" s="1059">
        <v>38215</v>
      </c>
      <c r="C1692" s="3">
        <f>'finished water daily demand'!H232</f>
        <v>27.003</v>
      </c>
      <c r="D1692">
        <f t="shared" si="55"/>
        <v>38215</v>
      </c>
    </row>
    <row r="1693" spans="1:4" x14ac:dyDescent="0.2">
      <c r="A1693">
        <f t="shared" si="54"/>
        <v>2004</v>
      </c>
      <c r="B1693" s="1059">
        <v>38216</v>
      </c>
      <c r="C1693" s="3">
        <f>'finished water daily demand'!H233</f>
        <v>28.475999999999999</v>
      </c>
      <c r="D1693">
        <f t="shared" si="55"/>
        <v>38216</v>
      </c>
    </row>
    <row r="1694" spans="1:4" x14ac:dyDescent="0.2">
      <c r="A1694">
        <f t="shared" si="54"/>
        <v>2004</v>
      </c>
      <c r="B1694" s="1059">
        <v>38217</v>
      </c>
      <c r="C1694" s="3">
        <f>'finished water daily demand'!H234</f>
        <v>27.838999999999999</v>
      </c>
      <c r="D1694">
        <f t="shared" si="55"/>
        <v>38217</v>
      </c>
    </row>
    <row r="1695" spans="1:4" x14ac:dyDescent="0.2">
      <c r="A1695">
        <f t="shared" si="54"/>
        <v>2004</v>
      </c>
      <c r="B1695" s="1059">
        <v>38218</v>
      </c>
      <c r="C1695" s="3">
        <f>'finished water daily demand'!H235</f>
        <v>29.325000000000003</v>
      </c>
      <c r="D1695">
        <f t="shared" si="55"/>
        <v>38218</v>
      </c>
    </row>
    <row r="1696" spans="1:4" x14ac:dyDescent="0.2">
      <c r="A1696">
        <f t="shared" si="54"/>
        <v>2004</v>
      </c>
      <c r="B1696" s="1059">
        <v>38219</v>
      </c>
      <c r="C1696" s="3">
        <f>'finished water daily demand'!H236</f>
        <v>29.609000000000002</v>
      </c>
      <c r="D1696">
        <f t="shared" si="55"/>
        <v>38219</v>
      </c>
    </row>
    <row r="1697" spans="1:4" x14ac:dyDescent="0.2">
      <c r="A1697">
        <f t="shared" si="54"/>
        <v>2004</v>
      </c>
      <c r="B1697" s="1059">
        <v>38220</v>
      </c>
      <c r="C1697" s="3">
        <f>'finished water daily demand'!H237</f>
        <v>28.608000000000001</v>
      </c>
      <c r="D1697">
        <f t="shared" si="55"/>
        <v>38220</v>
      </c>
    </row>
    <row r="1698" spans="1:4" x14ac:dyDescent="0.2">
      <c r="A1698">
        <f t="shared" si="54"/>
        <v>2004</v>
      </c>
      <c r="B1698" s="1059">
        <v>38221</v>
      </c>
      <c r="C1698" s="3">
        <f>'finished water daily demand'!H238</f>
        <v>26.54</v>
      </c>
      <c r="D1698">
        <f t="shared" si="55"/>
        <v>38221</v>
      </c>
    </row>
    <row r="1699" spans="1:4" x14ac:dyDescent="0.2">
      <c r="A1699">
        <f t="shared" si="54"/>
        <v>2004</v>
      </c>
      <c r="B1699" s="1059">
        <v>38222</v>
      </c>
      <c r="C1699" s="3">
        <f>'finished water daily demand'!H239</f>
        <v>28.829000000000001</v>
      </c>
      <c r="D1699">
        <f t="shared" si="55"/>
        <v>38222</v>
      </c>
    </row>
    <row r="1700" spans="1:4" x14ac:dyDescent="0.2">
      <c r="A1700">
        <f t="shared" si="54"/>
        <v>2004</v>
      </c>
      <c r="B1700" s="1059">
        <v>38223</v>
      </c>
      <c r="C1700" s="3">
        <f>'finished water daily demand'!H240</f>
        <v>28.827000000000002</v>
      </c>
      <c r="D1700">
        <f t="shared" si="55"/>
        <v>38223</v>
      </c>
    </row>
    <row r="1701" spans="1:4" x14ac:dyDescent="0.2">
      <c r="A1701">
        <f t="shared" si="54"/>
        <v>2004</v>
      </c>
      <c r="B1701" s="1059">
        <v>38224</v>
      </c>
      <c r="C1701" s="3">
        <f>'finished water daily demand'!H241</f>
        <v>29.881999999999998</v>
      </c>
      <c r="D1701">
        <f t="shared" si="55"/>
        <v>38224</v>
      </c>
    </row>
    <row r="1702" spans="1:4" x14ac:dyDescent="0.2">
      <c r="A1702">
        <f t="shared" si="54"/>
        <v>2004</v>
      </c>
      <c r="B1702" s="1059">
        <v>38225</v>
      </c>
      <c r="C1702" s="3">
        <f>'finished water daily demand'!H242</f>
        <v>30.880000000000003</v>
      </c>
      <c r="D1702">
        <f t="shared" si="55"/>
        <v>38225</v>
      </c>
    </row>
    <row r="1703" spans="1:4" x14ac:dyDescent="0.2">
      <c r="A1703">
        <f t="shared" si="54"/>
        <v>2004</v>
      </c>
      <c r="B1703" s="1059">
        <v>38226</v>
      </c>
      <c r="C1703" s="3">
        <f>'finished water daily demand'!H243</f>
        <v>30.742000000000001</v>
      </c>
      <c r="D1703">
        <f t="shared" si="55"/>
        <v>38226</v>
      </c>
    </row>
    <row r="1704" spans="1:4" x14ac:dyDescent="0.2">
      <c r="A1704">
        <f t="shared" si="54"/>
        <v>2004</v>
      </c>
      <c r="B1704" s="1059">
        <v>38227</v>
      </c>
      <c r="C1704" s="3">
        <f>'finished water daily demand'!H244</f>
        <v>30.352</v>
      </c>
      <c r="D1704">
        <f t="shared" si="55"/>
        <v>38227</v>
      </c>
    </row>
    <row r="1705" spans="1:4" x14ac:dyDescent="0.2">
      <c r="A1705">
        <f t="shared" si="54"/>
        <v>2004</v>
      </c>
      <c r="B1705" s="1059">
        <v>38228</v>
      </c>
      <c r="C1705" s="3">
        <f>'finished water daily demand'!H245</f>
        <v>27.655999999999999</v>
      </c>
      <c r="D1705">
        <f t="shared" si="55"/>
        <v>38228</v>
      </c>
    </row>
    <row r="1706" spans="1:4" x14ac:dyDescent="0.2">
      <c r="A1706">
        <f t="shared" si="54"/>
        <v>2004</v>
      </c>
      <c r="B1706" s="1059">
        <v>38229</v>
      </c>
      <c r="C1706" s="3">
        <f>'finished water daily demand'!H246</f>
        <v>28.674000000000003</v>
      </c>
      <c r="D1706">
        <f t="shared" si="55"/>
        <v>38229</v>
      </c>
    </row>
    <row r="1707" spans="1:4" x14ac:dyDescent="0.2">
      <c r="A1707">
        <f t="shared" si="54"/>
        <v>2004</v>
      </c>
      <c r="B1707" s="1059">
        <v>38230</v>
      </c>
      <c r="C1707" s="3">
        <f>'finished water daily demand'!H247</f>
        <v>28.079000000000001</v>
      </c>
      <c r="D1707">
        <f t="shared" si="55"/>
        <v>38230</v>
      </c>
    </row>
    <row r="1708" spans="1:4" x14ac:dyDescent="0.2">
      <c r="A1708">
        <f t="shared" si="54"/>
        <v>2004</v>
      </c>
      <c r="B1708" s="1059">
        <v>38231</v>
      </c>
      <c r="C1708" s="3">
        <f>'finished water daily demand'!H248</f>
        <v>27.741</v>
      </c>
      <c r="D1708">
        <f t="shared" si="55"/>
        <v>38231</v>
      </c>
    </row>
    <row r="1709" spans="1:4" x14ac:dyDescent="0.2">
      <c r="A1709">
        <f t="shared" si="54"/>
        <v>2004</v>
      </c>
      <c r="B1709" s="1059">
        <v>38232</v>
      </c>
      <c r="C1709" s="3">
        <f>'finished water daily demand'!H249</f>
        <v>28.942999999999998</v>
      </c>
      <c r="D1709">
        <f t="shared" si="55"/>
        <v>38232</v>
      </c>
    </row>
    <row r="1710" spans="1:4" x14ac:dyDescent="0.2">
      <c r="A1710">
        <f t="shared" si="54"/>
        <v>2004</v>
      </c>
      <c r="B1710" s="1059">
        <v>38233</v>
      </c>
      <c r="C1710" s="3">
        <f>'finished water daily demand'!H250</f>
        <v>27.707999999999998</v>
      </c>
      <c r="D1710">
        <f t="shared" si="55"/>
        <v>38233</v>
      </c>
    </row>
    <row r="1711" spans="1:4" x14ac:dyDescent="0.2">
      <c r="A1711">
        <f t="shared" si="54"/>
        <v>2004</v>
      </c>
      <c r="B1711" s="1059">
        <v>38234</v>
      </c>
      <c r="C1711" s="3">
        <f>'finished water daily demand'!H251</f>
        <v>27.143000000000001</v>
      </c>
      <c r="D1711">
        <f t="shared" si="55"/>
        <v>38234</v>
      </c>
    </row>
    <row r="1712" spans="1:4" x14ac:dyDescent="0.2">
      <c r="A1712">
        <f t="shared" si="54"/>
        <v>2004</v>
      </c>
      <c r="B1712" s="1059">
        <v>38235</v>
      </c>
      <c r="C1712" s="3">
        <f>'finished water daily demand'!H252</f>
        <v>26.3</v>
      </c>
      <c r="D1712">
        <f t="shared" si="55"/>
        <v>38235</v>
      </c>
    </row>
    <row r="1713" spans="1:4" x14ac:dyDescent="0.2">
      <c r="A1713">
        <f t="shared" si="54"/>
        <v>2004</v>
      </c>
      <c r="B1713" s="1059">
        <v>38236</v>
      </c>
      <c r="C1713" s="3">
        <f>'finished water daily demand'!H253</f>
        <v>27.637999999999998</v>
      </c>
      <c r="D1713">
        <f t="shared" si="55"/>
        <v>38236</v>
      </c>
    </row>
    <row r="1714" spans="1:4" x14ac:dyDescent="0.2">
      <c r="A1714">
        <f t="shared" si="54"/>
        <v>2004</v>
      </c>
      <c r="B1714" s="1059">
        <v>38237</v>
      </c>
      <c r="C1714" s="3">
        <f>'finished water daily demand'!H254</f>
        <v>26.841000000000001</v>
      </c>
      <c r="D1714">
        <f t="shared" si="55"/>
        <v>38237</v>
      </c>
    </row>
    <row r="1715" spans="1:4" x14ac:dyDescent="0.2">
      <c r="A1715">
        <f t="shared" si="54"/>
        <v>2004</v>
      </c>
      <c r="B1715" s="1059">
        <v>38238</v>
      </c>
      <c r="C1715" s="3">
        <f>'finished water daily demand'!H255</f>
        <v>27.66</v>
      </c>
      <c r="D1715">
        <f t="shared" si="55"/>
        <v>38238</v>
      </c>
    </row>
    <row r="1716" spans="1:4" x14ac:dyDescent="0.2">
      <c r="A1716">
        <f t="shared" si="54"/>
        <v>2004</v>
      </c>
      <c r="B1716" s="1059">
        <v>38239</v>
      </c>
      <c r="C1716" s="3">
        <f>'finished water daily demand'!H256</f>
        <v>28.438000000000002</v>
      </c>
      <c r="D1716">
        <f t="shared" si="55"/>
        <v>38239</v>
      </c>
    </row>
    <row r="1717" spans="1:4" x14ac:dyDescent="0.2">
      <c r="A1717">
        <f t="shared" si="54"/>
        <v>2004</v>
      </c>
      <c r="B1717" s="1059">
        <v>38240</v>
      </c>
      <c r="C1717" s="3">
        <f>'finished water daily demand'!H257</f>
        <v>27.697000000000003</v>
      </c>
      <c r="D1717">
        <f t="shared" si="55"/>
        <v>38240</v>
      </c>
    </row>
    <row r="1718" spans="1:4" x14ac:dyDescent="0.2">
      <c r="A1718">
        <f t="shared" si="54"/>
        <v>2004</v>
      </c>
      <c r="B1718" s="1059">
        <v>38241</v>
      </c>
      <c r="C1718" s="3">
        <f>'finished water daily demand'!H258</f>
        <v>24.914999999999999</v>
      </c>
      <c r="D1718">
        <f t="shared" si="55"/>
        <v>38241</v>
      </c>
    </row>
    <row r="1719" spans="1:4" x14ac:dyDescent="0.2">
      <c r="A1719">
        <f t="shared" si="54"/>
        <v>2004</v>
      </c>
      <c r="B1719" s="1059">
        <v>38242</v>
      </c>
      <c r="C1719" s="3">
        <f>'finished water daily demand'!H259</f>
        <v>26.564</v>
      </c>
      <c r="D1719">
        <f t="shared" si="55"/>
        <v>38242</v>
      </c>
    </row>
    <row r="1720" spans="1:4" x14ac:dyDescent="0.2">
      <c r="A1720">
        <f t="shared" si="54"/>
        <v>2004</v>
      </c>
      <c r="B1720" s="1059">
        <v>38243</v>
      </c>
      <c r="C1720" s="3">
        <f>'finished water daily demand'!H260</f>
        <v>27.483000000000001</v>
      </c>
      <c r="D1720">
        <f t="shared" si="55"/>
        <v>38243</v>
      </c>
    </row>
    <row r="1721" spans="1:4" x14ac:dyDescent="0.2">
      <c r="A1721">
        <f t="shared" si="54"/>
        <v>2004</v>
      </c>
      <c r="B1721" s="1059">
        <v>38244</v>
      </c>
      <c r="C1721" s="3">
        <f>'finished water daily demand'!H261</f>
        <v>26.835999999999999</v>
      </c>
      <c r="D1721">
        <f t="shared" si="55"/>
        <v>38244</v>
      </c>
    </row>
    <row r="1722" spans="1:4" x14ac:dyDescent="0.2">
      <c r="A1722">
        <f t="shared" si="54"/>
        <v>2004</v>
      </c>
      <c r="B1722" s="1059">
        <v>38245</v>
      </c>
      <c r="C1722" s="3">
        <f>'finished water daily demand'!H262</f>
        <v>26.921000000000003</v>
      </c>
      <c r="D1722">
        <f t="shared" si="55"/>
        <v>38245</v>
      </c>
    </row>
    <row r="1723" spans="1:4" x14ac:dyDescent="0.2">
      <c r="A1723">
        <f t="shared" si="54"/>
        <v>2004</v>
      </c>
      <c r="B1723" s="1059">
        <v>38246</v>
      </c>
      <c r="C1723" s="3">
        <f>'finished water daily demand'!H263</f>
        <v>27.514000000000003</v>
      </c>
      <c r="D1723">
        <f t="shared" si="55"/>
        <v>38246</v>
      </c>
    </row>
    <row r="1724" spans="1:4" x14ac:dyDescent="0.2">
      <c r="A1724">
        <f t="shared" si="54"/>
        <v>2004</v>
      </c>
      <c r="B1724" s="1059">
        <v>38247</v>
      </c>
      <c r="C1724" s="3">
        <f>'finished water daily demand'!H264</f>
        <v>28.259999999999998</v>
      </c>
      <c r="D1724">
        <f t="shared" si="55"/>
        <v>38247</v>
      </c>
    </row>
    <row r="1725" spans="1:4" x14ac:dyDescent="0.2">
      <c r="A1725">
        <f t="shared" si="54"/>
        <v>2004</v>
      </c>
      <c r="B1725" s="1059">
        <v>38248</v>
      </c>
      <c r="C1725" s="3">
        <f>'finished water daily demand'!H265</f>
        <v>25.553000000000001</v>
      </c>
      <c r="D1725">
        <f t="shared" si="55"/>
        <v>38248</v>
      </c>
    </row>
    <row r="1726" spans="1:4" x14ac:dyDescent="0.2">
      <c r="A1726">
        <f t="shared" si="54"/>
        <v>2004</v>
      </c>
      <c r="B1726" s="1059">
        <v>38249</v>
      </c>
      <c r="C1726" s="3">
        <f>'finished water daily demand'!H266</f>
        <v>24.212</v>
      </c>
      <c r="D1726">
        <f t="shared" si="55"/>
        <v>38249</v>
      </c>
    </row>
    <row r="1727" spans="1:4" x14ac:dyDescent="0.2">
      <c r="A1727">
        <f t="shared" si="54"/>
        <v>2004</v>
      </c>
      <c r="B1727" s="1059">
        <v>38250</v>
      </c>
      <c r="C1727" s="3">
        <f>'finished water daily demand'!H267</f>
        <v>25.71</v>
      </c>
      <c r="D1727">
        <f t="shared" si="55"/>
        <v>38250</v>
      </c>
    </row>
    <row r="1728" spans="1:4" x14ac:dyDescent="0.2">
      <c r="A1728">
        <f t="shared" si="54"/>
        <v>2004</v>
      </c>
      <c r="B1728" s="1059">
        <v>38251</v>
      </c>
      <c r="C1728" s="3">
        <f>'finished water daily demand'!H268</f>
        <v>27.583999999999996</v>
      </c>
      <c r="D1728">
        <f t="shared" si="55"/>
        <v>38251</v>
      </c>
    </row>
    <row r="1729" spans="1:4" x14ac:dyDescent="0.2">
      <c r="A1729">
        <f t="shared" si="54"/>
        <v>2004</v>
      </c>
      <c r="B1729" s="1059">
        <v>38252</v>
      </c>
      <c r="C1729" s="3">
        <f>'finished water daily demand'!H269</f>
        <v>23.33</v>
      </c>
      <c r="D1729">
        <f t="shared" si="55"/>
        <v>38252</v>
      </c>
    </row>
    <row r="1730" spans="1:4" x14ac:dyDescent="0.2">
      <c r="A1730">
        <f t="shared" si="54"/>
        <v>2004</v>
      </c>
      <c r="B1730" s="1059">
        <v>38253</v>
      </c>
      <c r="C1730" s="3">
        <f>'finished water daily demand'!H270</f>
        <v>27.866</v>
      </c>
      <c r="D1730">
        <f t="shared" si="55"/>
        <v>38253</v>
      </c>
    </row>
    <row r="1731" spans="1:4" x14ac:dyDescent="0.2">
      <c r="A1731">
        <f t="shared" si="54"/>
        <v>2004</v>
      </c>
      <c r="B1731" s="1059">
        <v>38254</v>
      </c>
      <c r="C1731" s="3">
        <f>'finished water daily demand'!H271</f>
        <v>25.478999999999999</v>
      </c>
      <c r="D1731">
        <f t="shared" si="55"/>
        <v>38254</v>
      </c>
    </row>
    <row r="1732" spans="1:4" x14ac:dyDescent="0.2">
      <c r="A1732">
        <f t="shared" si="54"/>
        <v>2004</v>
      </c>
      <c r="B1732" s="1059">
        <v>38255</v>
      </c>
      <c r="C1732" s="3">
        <f>'finished water daily demand'!H272</f>
        <v>27.779</v>
      </c>
      <c r="D1732">
        <f t="shared" si="55"/>
        <v>38255</v>
      </c>
    </row>
    <row r="1733" spans="1:4" x14ac:dyDescent="0.2">
      <c r="A1733">
        <f t="shared" ref="A1733:A1796" si="56">YEAR(B1733)</f>
        <v>2004</v>
      </c>
      <c r="B1733" s="1059">
        <v>38256</v>
      </c>
      <c r="C1733" s="3">
        <f>'finished water daily demand'!H273</f>
        <v>28.722999999999999</v>
      </c>
      <c r="D1733">
        <f t="shared" ref="D1733:D1796" si="57">VALUE(B1733)</f>
        <v>38256</v>
      </c>
    </row>
    <row r="1734" spans="1:4" x14ac:dyDescent="0.2">
      <c r="A1734">
        <f t="shared" si="56"/>
        <v>2004</v>
      </c>
      <c r="B1734" s="1059">
        <v>38257</v>
      </c>
      <c r="C1734" s="3">
        <f>'finished water daily demand'!H274</f>
        <v>25.956</v>
      </c>
      <c r="D1734">
        <f t="shared" si="57"/>
        <v>38257</v>
      </c>
    </row>
    <row r="1735" spans="1:4" x14ac:dyDescent="0.2">
      <c r="A1735">
        <f t="shared" si="56"/>
        <v>2004</v>
      </c>
      <c r="B1735" s="1059">
        <v>38258</v>
      </c>
      <c r="C1735" s="3">
        <f>'finished water daily demand'!H275</f>
        <v>25.613</v>
      </c>
      <c r="D1735">
        <f t="shared" si="57"/>
        <v>38258</v>
      </c>
    </row>
    <row r="1736" spans="1:4" x14ac:dyDescent="0.2">
      <c r="A1736">
        <f t="shared" si="56"/>
        <v>2004</v>
      </c>
      <c r="B1736" s="1059">
        <v>38259</v>
      </c>
      <c r="C1736" s="3">
        <f>'finished water daily demand'!H276</f>
        <v>27.15</v>
      </c>
      <c r="D1736">
        <f t="shared" si="57"/>
        <v>38259</v>
      </c>
    </row>
    <row r="1737" spans="1:4" x14ac:dyDescent="0.2">
      <c r="A1737">
        <f t="shared" si="56"/>
        <v>2004</v>
      </c>
      <c r="B1737" s="1059">
        <v>38260</v>
      </c>
      <c r="C1737" s="3">
        <f>'finished water daily demand'!H277</f>
        <v>26.312999999999999</v>
      </c>
      <c r="D1737">
        <f t="shared" si="57"/>
        <v>38260</v>
      </c>
    </row>
    <row r="1738" spans="1:4" x14ac:dyDescent="0.2">
      <c r="A1738">
        <f t="shared" si="56"/>
        <v>2004</v>
      </c>
      <c r="B1738" s="1059">
        <v>38261</v>
      </c>
      <c r="C1738" s="3">
        <f>'finished water daily demand'!H278</f>
        <v>26.831</v>
      </c>
      <c r="D1738">
        <f t="shared" si="57"/>
        <v>38261</v>
      </c>
    </row>
    <row r="1739" spans="1:4" x14ac:dyDescent="0.2">
      <c r="A1739">
        <f t="shared" si="56"/>
        <v>2004</v>
      </c>
      <c r="B1739" s="1059">
        <v>38262</v>
      </c>
      <c r="C1739" s="3">
        <f>'finished water daily demand'!H279</f>
        <v>26.73</v>
      </c>
      <c r="D1739">
        <f t="shared" si="57"/>
        <v>38262</v>
      </c>
    </row>
    <row r="1740" spans="1:4" x14ac:dyDescent="0.2">
      <c r="A1740">
        <f t="shared" si="56"/>
        <v>2004</v>
      </c>
      <c r="B1740" s="1059">
        <v>38263</v>
      </c>
      <c r="C1740" s="3">
        <f>'finished water daily demand'!H280</f>
        <v>25.413999999999998</v>
      </c>
      <c r="D1740">
        <f t="shared" si="57"/>
        <v>38263</v>
      </c>
    </row>
    <row r="1741" spans="1:4" x14ac:dyDescent="0.2">
      <c r="A1741">
        <f t="shared" si="56"/>
        <v>2004</v>
      </c>
      <c r="B1741" s="1059">
        <v>38264</v>
      </c>
      <c r="C1741" s="3">
        <f>'finished water daily demand'!H281</f>
        <v>25.568000000000001</v>
      </c>
      <c r="D1741">
        <f t="shared" si="57"/>
        <v>38264</v>
      </c>
    </row>
    <row r="1742" spans="1:4" x14ac:dyDescent="0.2">
      <c r="A1742">
        <f t="shared" si="56"/>
        <v>2004</v>
      </c>
      <c r="B1742" s="1059">
        <v>38265</v>
      </c>
      <c r="C1742" s="3">
        <f>'finished water daily demand'!H282</f>
        <v>26.927</v>
      </c>
      <c r="D1742">
        <f t="shared" si="57"/>
        <v>38265</v>
      </c>
    </row>
    <row r="1743" spans="1:4" x14ac:dyDescent="0.2">
      <c r="A1743">
        <f t="shared" si="56"/>
        <v>2004</v>
      </c>
      <c r="B1743" s="1059">
        <v>38266</v>
      </c>
      <c r="C1743" s="3">
        <f>'finished water daily demand'!H283</f>
        <v>26.881999999999998</v>
      </c>
      <c r="D1743">
        <f t="shared" si="57"/>
        <v>38266</v>
      </c>
    </row>
    <row r="1744" spans="1:4" x14ac:dyDescent="0.2">
      <c r="A1744">
        <f t="shared" si="56"/>
        <v>2004</v>
      </c>
      <c r="B1744" s="1059">
        <v>38267</v>
      </c>
      <c r="C1744" s="3">
        <f>'finished water daily demand'!H284</f>
        <v>28.917999999999999</v>
      </c>
      <c r="D1744">
        <f t="shared" si="57"/>
        <v>38267</v>
      </c>
    </row>
    <row r="1745" spans="1:4" x14ac:dyDescent="0.2">
      <c r="A1745">
        <f t="shared" si="56"/>
        <v>2004</v>
      </c>
      <c r="B1745" s="1059">
        <v>38268</v>
      </c>
      <c r="C1745" s="3">
        <f>'finished water daily demand'!H285</f>
        <v>28.03</v>
      </c>
      <c r="D1745">
        <f t="shared" si="57"/>
        <v>38268</v>
      </c>
    </row>
    <row r="1746" spans="1:4" x14ac:dyDescent="0.2">
      <c r="A1746">
        <f t="shared" si="56"/>
        <v>2004</v>
      </c>
      <c r="B1746" s="1059">
        <v>38269</v>
      </c>
      <c r="C1746" s="3">
        <f>'finished water daily demand'!H286</f>
        <v>25.602</v>
      </c>
      <c r="D1746">
        <f t="shared" si="57"/>
        <v>38269</v>
      </c>
    </row>
    <row r="1747" spans="1:4" x14ac:dyDescent="0.2">
      <c r="A1747">
        <f t="shared" si="56"/>
        <v>2004</v>
      </c>
      <c r="B1747" s="1059">
        <v>38270</v>
      </c>
      <c r="C1747" s="3">
        <f>'finished water daily demand'!H287</f>
        <v>26.347000000000001</v>
      </c>
      <c r="D1747">
        <f t="shared" si="57"/>
        <v>38270</v>
      </c>
    </row>
    <row r="1748" spans="1:4" x14ac:dyDescent="0.2">
      <c r="A1748">
        <f t="shared" si="56"/>
        <v>2004</v>
      </c>
      <c r="B1748" s="1059">
        <v>38271</v>
      </c>
      <c r="C1748" s="3">
        <f>'finished water daily demand'!H288</f>
        <v>25.92</v>
      </c>
      <c r="D1748">
        <f t="shared" si="57"/>
        <v>38271</v>
      </c>
    </row>
    <row r="1749" spans="1:4" x14ac:dyDescent="0.2">
      <c r="A1749">
        <f t="shared" si="56"/>
        <v>2004</v>
      </c>
      <c r="B1749" s="1059">
        <v>38272</v>
      </c>
      <c r="C1749" s="3">
        <f>'finished water daily demand'!H289</f>
        <v>27.248999999999999</v>
      </c>
      <c r="D1749">
        <f t="shared" si="57"/>
        <v>38272</v>
      </c>
    </row>
    <row r="1750" spans="1:4" x14ac:dyDescent="0.2">
      <c r="A1750">
        <f t="shared" si="56"/>
        <v>2004</v>
      </c>
      <c r="B1750" s="1059">
        <v>38273</v>
      </c>
      <c r="C1750" s="3">
        <f>'finished water daily demand'!H290</f>
        <v>28.024999999999999</v>
      </c>
      <c r="D1750">
        <f t="shared" si="57"/>
        <v>38273</v>
      </c>
    </row>
    <row r="1751" spans="1:4" x14ac:dyDescent="0.2">
      <c r="A1751">
        <f t="shared" si="56"/>
        <v>2004</v>
      </c>
      <c r="B1751" s="1059">
        <v>38274</v>
      </c>
      <c r="C1751" s="3">
        <f>'finished water daily demand'!H291</f>
        <v>25.89</v>
      </c>
      <c r="D1751">
        <f t="shared" si="57"/>
        <v>38274</v>
      </c>
    </row>
    <row r="1752" spans="1:4" x14ac:dyDescent="0.2">
      <c r="A1752">
        <f t="shared" si="56"/>
        <v>2004</v>
      </c>
      <c r="B1752" s="1059">
        <v>38275</v>
      </c>
      <c r="C1752" s="3">
        <f>'finished water daily demand'!H292</f>
        <v>25.124000000000002</v>
      </c>
      <c r="D1752">
        <f t="shared" si="57"/>
        <v>38275</v>
      </c>
    </row>
    <row r="1753" spans="1:4" x14ac:dyDescent="0.2">
      <c r="A1753">
        <f t="shared" si="56"/>
        <v>2004</v>
      </c>
      <c r="B1753" s="1059">
        <v>38276</v>
      </c>
      <c r="C1753" s="3">
        <f>'finished water daily demand'!H293</f>
        <v>24.483000000000001</v>
      </c>
      <c r="D1753">
        <f t="shared" si="57"/>
        <v>38276</v>
      </c>
    </row>
    <row r="1754" spans="1:4" x14ac:dyDescent="0.2">
      <c r="A1754">
        <f t="shared" si="56"/>
        <v>2004</v>
      </c>
      <c r="B1754" s="1059">
        <v>38277</v>
      </c>
      <c r="C1754" s="3">
        <f>'finished water daily demand'!H294</f>
        <v>25.18</v>
      </c>
      <c r="D1754">
        <f t="shared" si="57"/>
        <v>38277</v>
      </c>
    </row>
    <row r="1755" spans="1:4" x14ac:dyDescent="0.2">
      <c r="A1755">
        <f t="shared" si="56"/>
        <v>2004</v>
      </c>
      <c r="B1755" s="1059">
        <v>38278</v>
      </c>
      <c r="C1755" s="3">
        <f>'finished water daily demand'!H295</f>
        <v>27.25</v>
      </c>
      <c r="D1755">
        <f t="shared" si="57"/>
        <v>38278</v>
      </c>
    </row>
    <row r="1756" spans="1:4" x14ac:dyDescent="0.2">
      <c r="A1756">
        <f t="shared" si="56"/>
        <v>2004</v>
      </c>
      <c r="B1756" s="1059">
        <v>38279</v>
      </c>
      <c r="C1756" s="3">
        <f>'finished water daily demand'!H296</f>
        <v>27.439999999999998</v>
      </c>
      <c r="D1756">
        <f t="shared" si="57"/>
        <v>38279</v>
      </c>
    </row>
    <row r="1757" spans="1:4" x14ac:dyDescent="0.2">
      <c r="A1757">
        <f t="shared" si="56"/>
        <v>2004</v>
      </c>
      <c r="B1757" s="1059">
        <v>38280</v>
      </c>
      <c r="C1757" s="3">
        <f>'finished water daily demand'!H297</f>
        <v>26.312000000000001</v>
      </c>
      <c r="D1757">
        <f t="shared" si="57"/>
        <v>38280</v>
      </c>
    </row>
    <row r="1758" spans="1:4" x14ac:dyDescent="0.2">
      <c r="A1758">
        <f t="shared" si="56"/>
        <v>2004</v>
      </c>
      <c r="B1758" s="1059">
        <v>38281</v>
      </c>
      <c r="C1758" s="3">
        <f>'finished water daily demand'!H298</f>
        <v>25.1</v>
      </c>
      <c r="D1758">
        <f t="shared" si="57"/>
        <v>38281</v>
      </c>
    </row>
    <row r="1759" spans="1:4" x14ac:dyDescent="0.2">
      <c r="A1759">
        <f t="shared" si="56"/>
        <v>2004</v>
      </c>
      <c r="B1759" s="1059">
        <v>38282</v>
      </c>
      <c r="C1759" s="3">
        <f>'finished water daily demand'!H299</f>
        <v>27.964000000000002</v>
      </c>
      <c r="D1759">
        <f t="shared" si="57"/>
        <v>38282</v>
      </c>
    </row>
    <row r="1760" spans="1:4" x14ac:dyDescent="0.2">
      <c r="A1760">
        <f t="shared" si="56"/>
        <v>2004</v>
      </c>
      <c r="B1760" s="1059">
        <v>38283</v>
      </c>
      <c r="C1760" s="3">
        <f>'finished water daily demand'!H300</f>
        <v>23.317</v>
      </c>
      <c r="D1760">
        <f t="shared" si="57"/>
        <v>38283</v>
      </c>
    </row>
    <row r="1761" spans="1:4" x14ac:dyDescent="0.2">
      <c r="A1761">
        <f t="shared" si="56"/>
        <v>2004</v>
      </c>
      <c r="B1761" s="1059">
        <v>38284</v>
      </c>
      <c r="C1761" s="3">
        <f>'finished water daily demand'!H301</f>
        <v>23.786000000000001</v>
      </c>
      <c r="D1761">
        <f t="shared" si="57"/>
        <v>38284</v>
      </c>
    </row>
    <row r="1762" spans="1:4" x14ac:dyDescent="0.2">
      <c r="A1762">
        <f t="shared" si="56"/>
        <v>2004</v>
      </c>
      <c r="B1762" s="1059">
        <v>38285</v>
      </c>
      <c r="C1762" s="3">
        <f>'finished water daily demand'!H302</f>
        <v>24.378</v>
      </c>
      <c r="D1762">
        <f t="shared" si="57"/>
        <v>38285</v>
      </c>
    </row>
    <row r="1763" spans="1:4" x14ac:dyDescent="0.2">
      <c r="A1763">
        <f t="shared" si="56"/>
        <v>2004</v>
      </c>
      <c r="B1763" s="1059">
        <v>38286</v>
      </c>
      <c r="C1763" s="3">
        <f>'finished water daily demand'!H303</f>
        <v>25.655000000000001</v>
      </c>
      <c r="D1763">
        <f t="shared" si="57"/>
        <v>38286</v>
      </c>
    </row>
    <row r="1764" spans="1:4" x14ac:dyDescent="0.2">
      <c r="A1764">
        <f t="shared" si="56"/>
        <v>2004</v>
      </c>
      <c r="B1764" s="1059">
        <v>38287</v>
      </c>
      <c r="C1764" s="3">
        <f>'finished water daily demand'!H304</f>
        <v>25.298999999999999</v>
      </c>
      <c r="D1764">
        <f t="shared" si="57"/>
        <v>38287</v>
      </c>
    </row>
    <row r="1765" spans="1:4" x14ac:dyDescent="0.2">
      <c r="A1765">
        <f t="shared" si="56"/>
        <v>2004</v>
      </c>
      <c r="B1765" s="1059">
        <v>38288</v>
      </c>
      <c r="C1765" s="3">
        <f>'finished water daily demand'!H305</f>
        <v>26.062000000000001</v>
      </c>
      <c r="D1765">
        <f t="shared" si="57"/>
        <v>38288</v>
      </c>
    </row>
    <row r="1766" spans="1:4" x14ac:dyDescent="0.2">
      <c r="A1766">
        <f t="shared" si="56"/>
        <v>2004</v>
      </c>
      <c r="B1766" s="1059">
        <v>38289</v>
      </c>
      <c r="C1766" s="3">
        <f>'finished water daily demand'!H306</f>
        <v>25.497</v>
      </c>
      <c r="D1766">
        <f t="shared" si="57"/>
        <v>38289</v>
      </c>
    </row>
    <row r="1767" spans="1:4" x14ac:dyDescent="0.2">
      <c r="A1767">
        <f t="shared" si="56"/>
        <v>2004</v>
      </c>
      <c r="B1767" s="1059">
        <v>38290</v>
      </c>
      <c r="C1767" s="3">
        <f>'finished water daily demand'!H307</f>
        <v>25.936999999999998</v>
      </c>
      <c r="D1767">
        <f t="shared" si="57"/>
        <v>38290</v>
      </c>
    </row>
    <row r="1768" spans="1:4" x14ac:dyDescent="0.2">
      <c r="A1768">
        <f t="shared" si="56"/>
        <v>2004</v>
      </c>
      <c r="B1768" s="1059">
        <v>38291</v>
      </c>
      <c r="C1768" s="3">
        <f>'finished water daily demand'!H308</f>
        <v>25.106000000000002</v>
      </c>
      <c r="D1768">
        <f t="shared" si="57"/>
        <v>38291</v>
      </c>
    </row>
    <row r="1769" spans="1:4" x14ac:dyDescent="0.2">
      <c r="A1769">
        <f t="shared" si="56"/>
        <v>2004</v>
      </c>
      <c r="B1769" s="1059">
        <v>38292</v>
      </c>
      <c r="C1769" s="3">
        <f>'finished water daily demand'!H309</f>
        <v>26.12</v>
      </c>
      <c r="D1769">
        <f t="shared" si="57"/>
        <v>38292</v>
      </c>
    </row>
    <row r="1770" spans="1:4" x14ac:dyDescent="0.2">
      <c r="A1770">
        <f t="shared" si="56"/>
        <v>2004</v>
      </c>
      <c r="B1770" s="1059">
        <v>38293</v>
      </c>
      <c r="C1770" s="3">
        <f>'finished water daily demand'!H310</f>
        <v>26.52</v>
      </c>
      <c r="D1770">
        <f t="shared" si="57"/>
        <v>38293</v>
      </c>
    </row>
    <row r="1771" spans="1:4" x14ac:dyDescent="0.2">
      <c r="A1771">
        <f t="shared" si="56"/>
        <v>2004</v>
      </c>
      <c r="B1771" s="1059">
        <v>38294</v>
      </c>
      <c r="C1771" s="3">
        <f>'finished water daily demand'!H311</f>
        <v>26.152000000000001</v>
      </c>
      <c r="D1771">
        <f t="shared" si="57"/>
        <v>38294</v>
      </c>
    </row>
    <row r="1772" spans="1:4" x14ac:dyDescent="0.2">
      <c r="A1772">
        <f t="shared" si="56"/>
        <v>2004</v>
      </c>
      <c r="B1772" s="1059">
        <v>38295</v>
      </c>
      <c r="C1772" s="3">
        <f>'finished water daily demand'!H312</f>
        <v>24.838999999999999</v>
      </c>
      <c r="D1772">
        <f t="shared" si="57"/>
        <v>38295</v>
      </c>
    </row>
    <row r="1773" spans="1:4" x14ac:dyDescent="0.2">
      <c r="A1773">
        <f t="shared" si="56"/>
        <v>2004</v>
      </c>
      <c r="B1773" s="1059">
        <v>38296</v>
      </c>
      <c r="C1773" s="3">
        <f>'finished water daily demand'!H313</f>
        <v>24.677999999999997</v>
      </c>
      <c r="D1773">
        <f t="shared" si="57"/>
        <v>38296</v>
      </c>
    </row>
    <row r="1774" spans="1:4" x14ac:dyDescent="0.2">
      <c r="A1774">
        <f t="shared" si="56"/>
        <v>2004</v>
      </c>
      <c r="B1774" s="1059">
        <v>38297</v>
      </c>
      <c r="C1774" s="3">
        <f>'finished water daily demand'!H314</f>
        <v>24.363999999999997</v>
      </c>
      <c r="D1774">
        <f t="shared" si="57"/>
        <v>38297</v>
      </c>
    </row>
    <row r="1775" spans="1:4" x14ac:dyDescent="0.2">
      <c r="A1775">
        <f t="shared" si="56"/>
        <v>2004</v>
      </c>
      <c r="B1775" s="1059">
        <v>38298</v>
      </c>
      <c r="C1775" s="3">
        <f>'finished water daily demand'!H315</f>
        <v>22.818000000000001</v>
      </c>
      <c r="D1775">
        <f t="shared" si="57"/>
        <v>38298</v>
      </c>
    </row>
    <row r="1776" spans="1:4" x14ac:dyDescent="0.2">
      <c r="A1776">
        <f t="shared" si="56"/>
        <v>2004</v>
      </c>
      <c r="B1776" s="1059">
        <v>38299</v>
      </c>
      <c r="C1776" s="3">
        <f>'finished water daily demand'!H316</f>
        <v>23.472000000000001</v>
      </c>
      <c r="D1776">
        <f t="shared" si="57"/>
        <v>38299</v>
      </c>
    </row>
    <row r="1777" spans="1:4" x14ac:dyDescent="0.2">
      <c r="A1777">
        <f t="shared" si="56"/>
        <v>2004</v>
      </c>
      <c r="B1777" s="1059">
        <v>38300</v>
      </c>
      <c r="C1777" s="3">
        <f>'finished water daily demand'!H317</f>
        <v>25.012</v>
      </c>
      <c r="D1777">
        <f t="shared" si="57"/>
        <v>38300</v>
      </c>
    </row>
    <row r="1778" spans="1:4" x14ac:dyDescent="0.2">
      <c r="A1778">
        <f t="shared" si="56"/>
        <v>2004</v>
      </c>
      <c r="B1778" s="1059">
        <v>38301</v>
      </c>
      <c r="C1778" s="3">
        <f>'finished water daily demand'!H318</f>
        <v>24.646999999999998</v>
      </c>
      <c r="D1778">
        <f t="shared" si="57"/>
        <v>38301</v>
      </c>
    </row>
    <row r="1779" spans="1:4" x14ac:dyDescent="0.2">
      <c r="A1779">
        <f t="shared" si="56"/>
        <v>2004</v>
      </c>
      <c r="B1779" s="1059">
        <v>38302</v>
      </c>
      <c r="C1779" s="3">
        <f>'finished water daily demand'!H319</f>
        <v>24.919</v>
      </c>
      <c r="D1779">
        <f t="shared" si="57"/>
        <v>38302</v>
      </c>
    </row>
    <row r="1780" spans="1:4" x14ac:dyDescent="0.2">
      <c r="A1780">
        <f t="shared" si="56"/>
        <v>2004</v>
      </c>
      <c r="B1780" s="1059">
        <v>38303</v>
      </c>
      <c r="C1780" s="3">
        <f>'finished water daily demand'!H320</f>
        <v>23.778000000000002</v>
      </c>
      <c r="D1780">
        <f t="shared" si="57"/>
        <v>38303</v>
      </c>
    </row>
    <row r="1781" spans="1:4" x14ac:dyDescent="0.2">
      <c r="A1781">
        <f t="shared" si="56"/>
        <v>2004</v>
      </c>
      <c r="B1781" s="1059">
        <v>38304</v>
      </c>
      <c r="C1781" s="3">
        <f>'finished water daily demand'!H321</f>
        <v>23.718</v>
      </c>
      <c r="D1781">
        <f t="shared" si="57"/>
        <v>38304</v>
      </c>
    </row>
    <row r="1782" spans="1:4" x14ac:dyDescent="0.2">
      <c r="A1782">
        <f t="shared" si="56"/>
        <v>2004</v>
      </c>
      <c r="B1782" s="1059">
        <v>38305</v>
      </c>
      <c r="C1782" s="3">
        <f>'finished water daily demand'!H322</f>
        <v>21.286000000000001</v>
      </c>
      <c r="D1782">
        <f t="shared" si="57"/>
        <v>38305</v>
      </c>
    </row>
    <row r="1783" spans="1:4" x14ac:dyDescent="0.2">
      <c r="A1783">
        <f t="shared" si="56"/>
        <v>2004</v>
      </c>
      <c r="B1783" s="1059">
        <v>38306</v>
      </c>
      <c r="C1783" s="3">
        <f>'finished water daily demand'!H323</f>
        <v>24.102</v>
      </c>
      <c r="D1783">
        <f t="shared" si="57"/>
        <v>38306</v>
      </c>
    </row>
    <row r="1784" spans="1:4" x14ac:dyDescent="0.2">
      <c r="A1784">
        <f t="shared" si="56"/>
        <v>2004</v>
      </c>
      <c r="B1784" s="1059">
        <v>38307</v>
      </c>
      <c r="C1784" s="3">
        <f>'finished water daily demand'!H324</f>
        <v>24.224</v>
      </c>
      <c r="D1784">
        <f t="shared" si="57"/>
        <v>38307</v>
      </c>
    </row>
    <row r="1785" spans="1:4" x14ac:dyDescent="0.2">
      <c r="A1785">
        <f t="shared" si="56"/>
        <v>2004</v>
      </c>
      <c r="B1785" s="1059">
        <v>38308</v>
      </c>
      <c r="C1785" s="3">
        <f>'finished water daily demand'!H325</f>
        <v>25.877000000000002</v>
      </c>
      <c r="D1785">
        <f t="shared" si="57"/>
        <v>38308</v>
      </c>
    </row>
    <row r="1786" spans="1:4" x14ac:dyDescent="0.2">
      <c r="A1786">
        <f t="shared" si="56"/>
        <v>2004</v>
      </c>
      <c r="B1786" s="1059">
        <v>38309</v>
      </c>
      <c r="C1786" s="3">
        <f>'finished water daily demand'!H326</f>
        <v>25.307000000000002</v>
      </c>
      <c r="D1786">
        <f t="shared" si="57"/>
        <v>38309</v>
      </c>
    </row>
    <row r="1787" spans="1:4" x14ac:dyDescent="0.2">
      <c r="A1787">
        <f t="shared" si="56"/>
        <v>2004</v>
      </c>
      <c r="B1787" s="1059">
        <v>38310</v>
      </c>
      <c r="C1787" s="3">
        <f>'finished water daily demand'!H327</f>
        <v>25.601000000000003</v>
      </c>
      <c r="D1787">
        <f t="shared" si="57"/>
        <v>38310</v>
      </c>
    </row>
    <row r="1788" spans="1:4" x14ac:dyDescent="0.2">
      <c r="A1788">
        <f t="shared" si="56"/>
        <v>2004</v>
      </c>
      <c r="B1788" s="1059">
        <v>38311</v>
      </c>
      <c r="C1788" s="3">
        <f>'finished water daily demand'!H328</f>
        <v>24.069000000000003</v>
      </c>
      <c r="D1788">
        <f t="shared" si="57"/>
        <v>38311</v>
      </c>
    </row>
    <row r="1789" spans="1:4" x14ac:dyDescent="0.2">
      <c r="A1789">
        <f t="shared" si="56"/>
        <v>2004</v>
      </c>
      <c r="B1789" s="1059">
        <v>38312</v>
      </c>
      <c r="C1789" s="3">
        <f>'finished water daily demand'!H329</f>
        <v>22.227</v>
      </c>
      <c r="D1789">
        <f t="shared" si="57"/>
        <v>38312</v>
      </c>
    </row>
    <row r="1790" spans="1:4" x14ac:dyDescent="0.2">
      <c r="A1790">
        <f t="shared" si="56"/>
        <v>2004</v>
      </c>
      <c r="B1790" s="1059">
        <v>38313</v>
      </c>
      <c r="C1790" s="3">
        <f>'finished water daily demand'!H330</f>
        <v>24.279999999999998</v>
      </c>
      <c r="D1790">
        <f t="shared" si="57"/>
        <v>38313</v>
      </c>
    </row>
    <row r="1791" spans="1:4" x14ac:dyDescent="0.2">
      <c r="A1791">
        <f t="shared" si="56"/>
        <v>2004</v>
      </c>
      <c r="B1791" s="1059">
        <v>38314</v>
      </c>
      <c r="C1791" s="3">
        <f>'finished water daily demand'!H331</f>
        <v>24.498999999999999</v>
      </c>
      <c r="D1791">
        <f t="shared" si="57"/>
        <v>38314</v>
      </c>
    </row>
    <row r="1792" spans="1:4" x14ac:dyDescent="0.2">
      <c r="A1792">
        <f t="shared" si="56"/>
        <v>2004</v>
      </c>
      <c r="B1792" s="1059">
        <v>38315</v>
      </c>
      <c r="C1792" s="3">
        <f>'finished water daily demand'!H332</f>
        <v>24.17</v>
      </c>
      <c r="D1792">
        <f t="shared" si="57"/>
        <v>38315</v>
      </c>
    </row>
    <row r="1793" spans="1:4" x14ac:dyDescent="0.2">
      <c r="A1793">
        <f t="shared" si="56"/>
        <v>2004</v>
      </c>
      <c r="B1793" s="1059">
        <v>38316</v>
      </c>
      <c r="C1793" s="3">
        <f>'finished water daily demand'!H333</f>
        <v>22.85</v>
      </c>
      <c r="D1793">
        <f t="shared" si="57"/>
        <v>38316</v>
      </c>
    </row>
    <row r="1794" spans="1:4" x14ac:dyDescent="0.2">
      <c r="A1794">
        <f t="shared" si="56"/>
        <v>2004</v>
      </c>
      <c r="B1794" s="1059">
        <v>38317</v>
      </c>
      <c r="C1794" s="3">
        <f>'finished water daily demand'!H334</f>
        <v>20.6</v>
      </c>
      <c r="D1794">
        <f t="shared" si="57"/>
        <v>38317</v>
      </c>
    </row>
    <row r="1795" spans="1:4" x14ac:dyDescent="0.2">
      <c r="A1795">
        <f t="shared" si="56"/>
        <v>2004</v>
      </c>
      <c r="B1795" s="1059">
        <v>38318</v>
      </c>
      <c r="C1795" s="3">
        <f>'finished water daily demand'!H335</f>
        <v>20.995999999999999</v>
      </c>
      <c r="D1795">
        <f t="shared" si="57"/>
        <v>38318</v>
      </c>
    </row>
    <row r="1796" spans="1:4" x14ac:dyDescent="0.2">
      <c r="A1796">
        <f t="shared" si="56"/>
        <v>2004</v>
      </c>
      <c r="B1796" s="1059">
        <v>38319</v>
      </c>
      <c r="C1796" s="3">
        <f>'finished water daily demand'!H336</f>
        <v>21.68</v>
      </c>
      <c r="D1796">
        <f t="shared" si="57"/>
        <v>38319</v>
      </c>
    </row>
    <row r="1797" spans="1:4" x14ac:dyDescent="0.2">
      <c r="A1797">
        <f t="shared" ref="A1797:A1860" si="58">YEAR(B1797)</f>
        <v>2004</v>
      </c>
      <c r="B1797" s="1059">
        <v>38320</v>
      </c>
      <c r="C1797" s="3">
        <f>'finished water daily demand'!H337</f>
        <v>24.895000000000003</v>
      </c>
      <c r="D1797">
        <f t="shared" ref="D1797:D1860" si="59">VALUE(B1797)</f>
        <v>38320</v>
      </c>
    </row>
    <row r="1798" spans="1:4" x14ac:dyDescent="0.2">
      <c r="A1798">
        <f t="shared" si="58"/>
        <v>2004</v>
      </c>
      <c r="B1798" s="1059">
        <v>38321</v>
      </c>
      <c r="C1798" s="3">
        <f>'finished water daily demand'!H338</f>
        <v>24.329000000000001</v>
      </c>
      <c r="D1798">
        <f t="shared" si="59"/>
        <v>38321</v>
      </c>
    </row>
    <row r="1799" spans="1:4" x14ac:dyDescent="0.2">
      <c r="A1799">
        <f t="shared" si="58"/>
        <v>2004</v>
      </c>
      <c r="B1799" s="1059">
        <v>38322</v>
      </c>
      <c r="C1799" s="3">
        <f>'finished water daily demand'!H339</f>
        <v>24.754999999999999</v>
      </c>
      <c r="D1799">
        <f t="shared" si="59"/>
        <v>38322</v>
      </c>
    </row>
    <row r="1800" spans="1:4" x14ac:dyDescent="0.2">
      <c r="A1800">
        <f t="shared" si="58"/>
        <v>2004</v>
      </c>
      <c r="B1800" s="1059">
        <v>38323</v>
      </c>
      <c r="C1800" s="3">
        <f>'finished water daily demand'!H340</f>
        <v>25.096</v>
      </c>
      <c r="D1800">
        <f t="shared" si="59"/>
        <v>38323</v>
      </c>
    </row>
    <row r="1801" spans="1:4" x14ac:dyDescent="0.2">
      <c r="A1801">
        <f t="shared" si="58"/>
        <v>2004</v>
      </c>
      <c r="B1801" s="1059">
        <v>38324</v>
      </c>
      <c r="C1801" s="3">
        <f>'finished water daily demand'!H341</f>
        <v>24.033999999999999</v>
      </c>
      <c r="D1801">
        <f t="shared" si="59"/>
        <v>38324</v>
      </c>
    </row>
    <row r="1802" spans="1:4" x14ac:dyDescent="0.2">
      <c r="A1802">
        <f t="shared" si="58"/>
        <v>2004</v>
      </c>
      <c r="B1802" s="1059">
        <v>38325</v>
      </c>
      <c r="C1802" s="3">
        <f>'finished water daily demand'!H342</f>
        <v>21.927</v>
      </c>
      <c r="D1802">
        <f t="shared" si="59"/>
        <v>38325</v>
      </c>
    </row>
    <row r="1803" spans="1:4" x14ac:dyDescent="0.2">
      <c r="A1803">
        <f t="shared" si="58"/>
        <v>2004</v>
      </c>
      <c r="B1803" s="1059">
        <v>38326</v>
      </c>
      <c r="C1803" s="3">
        <f>'finished water daily demand'!H343</f>
        <v>28.710999999999999</v>
      </c>
      <c r="D1803">
        <f t="shared" si="59"/>
        <v>38326</v>
      </c>
    </row>
    <row r="1804" spans="1:4" x14ac:dyDescent="0.2">
      <c r="A1804">
        <f t="shared" si="58"/>
        <v>2004</v>
      </c>
      <c r="B1804" s="1059">
        <v>38327</v>
      </c>
      <c r="C1804" s="3">
        <f>'finished water daily demand'!H344</f>
        <v>27.489000000000001</v>
      </c>
      <c r="D1804">
        <f t="shared" si="59"/>
        <v>38327</v>
      </c>
    </row>
    <row r="1805" spans="1:4" x14ac:dyDescent="0.2">
      <c r="A1805">
        <f t="shared" si="58"/>
        <v>2004</v>
      </c>
      <c r="B1805" s="1059">
        <v>38328</v>
      </c>
      <c r="C1805" s="3">
        <f>'finished water daily demand'!H345</f>
        <v>24.747999999999998</v>
      </c>
      <c r="D1805">
        <f t="shared" si="59"/>
        <v>38328</v>
      </c>
    </row>
    <row r="1806" spans="1:4" x14ac:dyDescent="0.2">
      <c r="A1806">
        <f t="shared" si="58"/>
        <v>2004</v>
      </c>
      <c r="B1806" s="1059">
        <v>38329</v>
      </c>
      <c r="C1806" s="3">
        <f>'finished water daily demand'!H346</f>
        <v>25.280999999999999</v>
      </c>
      <c r="D1806">
        <f t="shared" si="59"/>
        <v>38329</v>
      </c>
    </row>
    <row r="1807" spans="1:4" x14ac:dyDescent="0.2">
      <c r="A1807">
        <f t="shared" si="58"/>
        <v>2004</v>
      </c>
      <c r="B1807" s="1059">
        <v>38330</v>
      </c>
      <c r="C1807" s="3">
        <f>'finished water daily demand'!H347</f>
        <v>24.614000000000001</v>
      </c>
      <c r="D1807">
        <f t="shared" si="59"/>
        <v>38330</v>
      </c>
    </row>
    <row r="1808" spans="1:4" x14ac:dyDescent="0.2">
      <c r="A1808">
        <f t="shared" si="58"/>
        <v>2004</v>
      </c>
      <c r="B1808" s="1059">
        <v>38331</v>
      </c>
      <c r="C1808" s="3">
        <f>'finished water daily demand'!H348</f>
        <v>23.89</v>
      </c>
      <c r="D1808">
        <f t="shared" si="59"/>
        <v>38331</v>
      </c>
    </row>
    <row r="1809" spans="1:4" x14ac:dyDescent="0.2">
      <c r="A1809">
        <f t="shared" si="58"/>
        <v>2004</v>
      </c>
      <c r="B1809" s="1059">
        <v>38332</v>
      </c>
      <c r="C1809" s="3">
        <f>'finished water daily demand'!H349</f>
        <v>23.052</v>
      </c>
      <c r="D1809">
        <f t="shared" si="59"/>
        <v>38332</v>
      </c>
    </row>
    <row r="1810" spans="1:4" x14ac:dyDescent="0.2">
      <c r="A1810">
        <f t="shared" si="58"/>
        <v>2004</v>
      </c>
      <c r="B1810" s="1059">
        <v>38333</v>
      </c>
      <c r="C1810" s="3">
        <f>'finished water daily demand'!H350</f>
        <v>22.122999999999998</v>
      </c>
      <c r="D1810">
        <f t="shared" si="59"/>
        <v>38333</v>
      </c>
    </row>
    <row r="1811" spans="1:4" x14ac:dyDescent="0.2">
      <c r="A1811">
        <f t="shared" si="58"/>
        <v>2004</v>
      </c>
      <c r="B1811" s="1059">
        <v>38334</v>
      </c>
      <c r="C1811" s="3">
        <f>'finished water daily demand'!H351</f>
        <v>23.015999999999998</v>
      </c>
      <c r="D1811">
        <f t="shared" si="59"/>
        <v>38334</v>
      </c>
    </row>
    <row r="1812" spans="1:4" x14ac:dyDescent="0.2">
      <c r="A1812">
        <f t="shared" si="58"/>
        <v>2004</v>
      </c>
      <c r="B1812" s="1059">
        <v>38335</v>
      </c>
      <c r="C1812" s="3">
        <f>'finished water daily demand'!H352</f>
        <v>24.126000000000001</v>
      </c>
      <c r="D1812">
        <f t="shared" si="59"/>
        <v>38335</v>
      </c>
    </row>
    <row r="1813" spans="1:4" x14ac:dyDescent="0.2">
      <c r="A1813">
        <f t="shared" si="58"/>
        <v>2004</v>
      </c>
      <c r="B1813" s="1059">
        <v>38336</v>
      </c>
      <c r="C1813" s="3">
        <f>'finished water daily demand'!H353</f>
        <v>22.632999999999999</v>
      </c>
      <c r="D1813">
        <f t="shared" si="59"/>
        <v>38336</v>
      </c>
    </row>
    <row r="1814" spans="1:4" x14ac:dyDescent="0.2">
      <c r="A1814">
        <f t="shared" si="58"/>
        <v>2004</v>
      </c>
      <c r="B1814" s="1059">
        <v>38337</v>
      </c>
      <c r="C1814" s="3">
        <f>'finished water daily demand'!H354</f>
        <v>24.081000000000003</v>
      </c>
      <c r="D1814">
        <f t="shared" si="59"/>
        <v>38337</v>
      </c>
    </row>
    <row r="1815" spans="1:4" x14ac:dyDescent="0.2">
      <c r="A1815">
        <f t="shared" si="58"/>
        <v>2004</v>
      </c>
      <c r="B1815" s="1059">
        <v>38338</v>
      </c>
      <c r="C1815" s="3">
        <f>'finished water daily demand'!H355</f>
        <v>26.559000000000001</v>
      </c>
      <c r="D1815">
        <f t="shared" si="59"/>
        <v>38338</v>
      </c>
    </row>
    <row r="1816" spans="1:4" x14ac:dyDescent="0.2">
      <c r="A1816">
        <f t="shared" si="58"/>
        <v>2004</v>
      </c>
      <c r="B1816" s="1059">
        <v>38339</v>
      </c>
      <c r="C1816" s="3">
        <f>'finished water daily demand'!H356</f>
        <v>22.387</v>
      </c>
      <c r="D1816">
        <f t="shared" si="59"/>
        <v>38339</v>
      </c>
    </row>
    <row r="1817" spans="1:4" x14ac:dyDescent="0.2">
      <c r="A1817">
        <f t="shared" si="58"/>
        <v>2004</v>
      </c>
      <c r="B1817" s="1059">
        <v>38340</v>
      </c>
      <c r="C1817" s="3">
        <f>'finished water daily demand'!H357</f>
        <v>21.42</v>
      </c>
      <c r="D1817">
        <f t="shared" si="59"/>
        <v>38340</v>
      </c>
    </row>
    <row r="1818" spans="1:4" x14ac:dyDescent="0.2">
      <c r="A1818">
        <f t="shared" si="58"/>
        <v>2004</v>
      </c>
      <c r="B1818" s="1059">
        <v>38341</v>
      </c>
      <c r="C1818" s="3">
        <f>'finished water daily demand'!H358</f>
        <v>23.422000000000001</v>
      </c>
      <c r="D1818">
        <f t="shared" si="59"/>
        <v>38341</v>
      </c>
    </row>
    <row r="1819" spans="1:4" x14ac:dyDescent="0.2">
      <c r="A1819">
        <f t="shared" si="58"/>
        <v>2004</v>
      </c>
      <c r="B1819" s="1059">
        <v>38342</v>
      </c>
      <c r="C1819" s="3">
        <f>'finished water daily demand'!H359</f>
        <v>25.134</v>
      </c>
      <c r="D1819">
        <f t="shared" si="59"/>
        <v>38342</v>
      </c>
    </row>
    <row r="1820" spans="1:4" x14ac:dyDescent="0.2">
      <c r="A1820">
        <f t="shared" si="58"/>
        <v>2004</v>
      </c>
      <c r="B1820" s="1059">
        <v>38343</v>
      </c>
      <c r="C1820" s="3">
        <f>'finished water daily demand'!H360</f>
        <v>25.948</v>
      </c>
      <c r="D1820">
        <f t="shared" si="59"/>
        <v>38343</v>
      </c>
    </row>
    <row r="1821" spans="1:4" x14ac:dyDescent="0.2">
      <c r="A1821">
        <f t="shared" si="58"/>
        <v>2004</v>
      </c>
      <c r="B1821" s="1059">
        <v>38344</v>
      </c>
      <c r="C1821" s="3">
        <f>'finished water daily demand'!H361</f>
        <v>25.161999999999999</v>
      </c>
      <c r="D1821">
        <f t="shared" si="59"/>
        <v>38344</v>
      </c>
    </row>
    <row r="1822" spans="1:4" x14ac:dyDescent="0.2">
      <c r="A1822">
        <f t="shared" si="58"/>
        <v>2004</v>
      </c>
      <c r="B1822" s="1059">
        <v>38345</v>
      </c>
      <c r="C1822" s="3">
        <f>'finished water daily demand'!H362</f>
        <v>23.363</v>
      </c>
      <c r="D1822">
        <f t="shared" si="59"/>
        <v>38345</v>
      </c>
    </row>
    <row r="1823" spans="1:4" x14ac:dyDescent="0.2">
      <c r="A1823">
        <f t="shared" si="58"/>
        <v>2004</v>
      </c>
      <c r="B1823" s="1059">
        <v>38346</v>
      </c>
      <c r="C1823" s="3">
        <f>'finished water daily demand'!H363</f>
        <v>21.306999999999999</v>
      </c>
      <c r="D1823">
        <f t="shared" si="59"/>
        <v>38346</v>
      </c>
    </row>
    <row r="1824" spans="1:4" x14ac:dyDescent="0.2">
      <c r="A1824">
        <f t="shared" si="58"/>
        <v>2004</v>
      </c>
      <c r="B1824" s="1059">
        <v>38347</v>
      </c>
      <c r="C1824" s="3">
        <f>'finished water daily demand'!H364</f>
        <v>19.544</v>
      </c>
      <c r="D1824">
        <f t="shared" si="59"/>
        <v>38347</v>
      </c>
    </row>
    <row r="1825" spans="1:4" x14ac:dyDescent="0.2">
      <c r="A1825">
        <f t="shared" si="58"/>
        <v>2004</v>
      </c>
      <c r="B1825" s="1059">
        <v>38348</v>
      </c>
      <c r="C1825" s="3">
        <f>'finished water daily demand'!H365</f>
        <v>22.934999999999999</v>
      </c>
      <c r="D1825">
        <f t="shared" si="59"/>
        <v>38348</v>
      </c>
    </row>
    <row r="1826" spans="1:4" x14ac:dyDescent="0.2">
      <c r="A1826">
        <f t="shared" si="58"/>
        <v>2004</v>
      </c>
      <c r="B1826" s="1059">
        <v>38349</v>
      </c>
      <c r="C1826" s="3">
        <f>'finished water daily demand'!H366</f>
        <v>23.253999999999998</v>
      </c>
      <c r="D1826">
        <f t="shared" si="59"/>
        <v>38349</v>
      </c>
    </row>
    <row r="1827" spans="1:4" x14ac:dyDescent="0.2">
      <c r="A1827">
        <f t="shared" si="58"/>
        <v>2004</v>
      </c>
      <c r="B1827" s="1059">
        <v>38350</v>
      </c>
      <c r="C1827" s="3">
        <f>'finished water daily demand'!H367</f>
        <v>23.149000000000001</v>
      </c>
      <c r="D1827">
        <f t="shared" si="59"/>
        <v>38350</v>
      </c>
    </row>
    <row r="1828" spans="1:4" x14ac:dyDescent="0.2">
      <c r="A1828">
        <f t="shared" si="58"/>
        <v>2004</v>
      </c>
      <c r="B1828" s="1059">
        <v>38351</v>
      </c>
      <c r="C1828" s="3">
        <f>'finished water daily demand'!H368</f>
        <v>22.497999999999998</v>
      </c>
      <c r="D1828">
        <f t="shared" si="59"/>
        <v>38351</v>
      </c>
    </row>
    <row r="1829" spans="1:4" x14ac:dyDescent="0.2">
      <c r="A1829">
        <f t="shared" si="58"/>
        <v>2004</v>
      </c>
      <c r="B1829" s="1059">
        <v>38352</v>
      </c>
      <c r="C1829" s="3">
        <f>'finished water daily demand'!H369</f>
        <v>23.473999999999997</v>
      </c>
      <c r="D1829">
        <f t="shared" si="59"/>
        <v>38352</v>
      </c>
    </row>
    <row r="1830" spans="1:4" x14ac:dyDescent="0.2">
      <c r="A1830">
        <f t="shared" si="58"/>
        <v>2005</v>
      </c>
      <c r="B1830" s="1059">
        <v>38353</v>
      </c>
      <c r="C1830" s="3">
        <f>'finished water daily demand'!I5</f>
        <v>20.881</v>
      </c>
      <c r="D1830">
        <f t="shared" si="59"/>
        <v>38353</v>
      </c>
    </row>
    <row r="1831" spans="1:4" x14ac:dyDescent="0.2">
      <c r="A1831">
        <f t="shared" si="58"/>
        <v>2005</v>
      </c>
      <c r="B1831" s="1059">
        <v>38354</v>
      </c>
      <c r="C1831" s="3">
        <f>'finished water daily demand'!I6</f>
        <v>21.245999999999999</v>
      </c>
      <c r="D1831">
        <f t="shared" si="59"/>
        <v>38354</v>
      </c>
    </row>
    <row r="1832" spans="1:4" x14ac:dyDescent="0.2">
      <c r="A1832">
        <f t="shared" si="58"/>
        <v>2005</v>
      </c>
      <c r="B1832" s="1059">
        <v>38355</v>
      </c>
      <c r="C1832" s="3">
        <f>'finished water daily demand'!I7</f>
        <v>23.975999999999999</v>
      </c>
      <c r="D1832">
        <f t="shared" si="59"/>
        <v>38355</v>
      </c>
    </row>
    <row r="1833" spans="1:4" x14ac:dyDescent="0.2">
      <c r="A1833">
        <f t="shared" si="58"/>
        <v>2005</v>
      </c>
      <c r="B1833" s="1059">
        <v>38356</v>
      </c>
      <c r="C1833" s="3">
        <f>'finished water daily demand'!I8</f>
        <v>24.926000000000002</v>
      </c>
      <c r="D1833">
        <f t="shared" si="59"/>
        <v>38356</v>
      </c>
    </row>
    <row r="1834" spans="1:4" x14ac:dyDescent="0.2">
      <c r="A1834">
        <f t="shared" si="58"/>
        <v>2005</v>
      </c>
      <c r="B1834" s="1059">
        <v>38357</v>
      </c>
      <c r="C1834" s="3">
        <f>'finished water daily demand'!I9</f>
        <v>24.366</v>
      </c>
      <c r="D1834">
        <f t="shared" si="59"/>
        <v>38357</v>
      </c>
    </row>
    <row r="1835" spans="1:4" x14ac:dyDescent="0.2">
      <c r="A1835">
        <f t="shared" si="58"/>
        <v>2005</v>
      </c>
      <c r="B1835" s="1059">
        <v>38358</v>
      </c>
      <c r="C1835" s="3">
        <f>'finished water daily demand'!I10</f>
        <v>24.635999999999999</v>
      </c>
      <c r="D1835">
        <f t="shared" si="59"/>
        <v>38358</v>
      </c>
    </row>
    <row r="1836" spans="1:4" x14ac:dyDescent="0.2">
      <c r="A1836">
        <f t="shared" si="58"/>
        <v>2005</v>
      </c>
      <c r="B1836" s="1059">
        <v>38359</v>
      </c>
      <c r="C1836" s="3">
        <f>'finished water daily demand'!I11</f>
        <v>23.954000000000001</v>
      </c>
      <c r="D1836">
        <f t="shared" si="59"/>
        <v>38359</v>
      </c>
    </row>
    <row r="1837" spans="1:4" x14ac:dyDescent="0.2">
      <c r="A1837">
        <f t="shared" si="58"/>
        <v>2005</v>
      </c>
      <c r="B1837" s="1059">
        <v>38360</v>
      </c>
      <c r="C1837" s="3">
        <f>'finished water daily demand'!I12</f>
        <v>22.987000000000002</v>
      </c>
      <c r="D1837">
        <f t="shared" si="59"/>
        <v>38360</v>
      </c>
    </row>
    <row r="1838" spans="1:4" x14ac:dyDescent="0.2">
      <c r="A1838">
        <f t="shared" si="58"/>
        <v>2005</v>
      </c>
      <c r="B1838" s="1059">
        <v>38361</v>
      </c>
      <c r="C1838" s="3">
        <f>'finished water daily demand'!I13</f>
        <v>22.619999999999997</v>
      </c>
      <c r="D1838">
        <f t="shared" si="59"/>
        <v>38361</v>
      </c>
    </row>
    <row r="1839" spans="1:4" x14ac:dyDescent="0.2">
      <c r="A1839">
        <f t="shared" si="58"/>
        <v>2005</v>
      </c>
      <c r="B1839" s="1059">
        <v>38362</v>
      </c>
      <c r="C1839" s="3">
        <f>'finished water daily demand'!I14</f>
        <v>23.428000000000001</v>
      </c>
      <c r="D1839">
        <f t="shared" si="59"/>
        <v>38362</v>
      </c>
    </row>
    <row r="1840" spans="1:4" x14ac:dyDescent="0.2">
      <c r="A1840">
        <f t="shared" si="58"/>
        <v>2005</v>
      </c>
      <c r="B1840" s="1059">
        <v>38363</v>
      </c>
      <c r="C1840" s="3">
        <f>'finished water daily demand'!I15</f>
        <v>24.331</v>
      </c>
      <c r="D1840">
        <f t="shared" si="59"/>
        <v>38363</v>
      </c>
    </row>
    <row r="1841" spans="1:4" x14ac:dyDescent="0.2">
      <c r="A1841">
        <f t="shared" si="58"/>
        <v>2005</v>
      </c>
      <c r="B1841" s="1059">
        <v>38364</v>
      </c>
      <c r="C1841" s="3">
        <f>'finished water daily demand'!I16</f>
        <v>24.225999999999999</v>
      </c>
      <c r="D1841">
        <f t="shared" si="59"/>
        <v>38364</v>
      </c>
    </row>
    <row r="1842" spans="1:4" x14ac:dyDescent="0.2">
      <c r="A1842">
        <f t="shared" si="58"/>
        <v>2005</v>
      </c>
      <c r="B1842" s="1059">
        <v>38365</v>
      </c>
      <c r="C1842" s="3">
        <f>'finished water daily demand'!I17</f>
        <v>25.786999999999999</v>
      </c>
      <c r="D1842">
        <f t="shared" si="59"/>
        <v>38365</v>
      </c>
    </row>
    <row r="1843" spans="1:4" x14ac:dyDescent="0.2">
      <c r="A1843">
        <f t="shared" si="58"/>
        <v>2005</v>
      </c>
      <c r="B1843" s="1059">
        <v>38366</v>
      </c>
      <c r="C1843" s="3">
        <f>'finished water daily demand'!I18</f>
        <v>26.344999999999999</v>
      </c>
      <c r="D1843">
        <f t="shared" si="59"/>
        <v>38366</v>
      </c>
    </row>
    <row r="1844" spans="1:4" x14ac:dyDescent="0.2">
      <c r="A1844">
        <f t="shared" si="58"/>
        <v>2005</v>
      </c>
      <c r="B1844" s="1059">
        <v>38367</v>
      </c>
      <c r="C1844" s="3">
        <f>'finished water daily demand'!I19</f>
        <v>22.34</v>
      </c>
      <c r="D1844">
        <f t="shared" si="59"/>
        <v>38367</v>
      </c>
    </row>
    <row r="1845" spans="1:4" x14ac:dyDescent="0.2">
      <c r="A1845">
        <f t="shared" si="58"/>
        <v>2005</v>
      </c>
      <c r="B1845" s="1059">
        <v>38368</v>
      </c>
      <c r="C1845" s="3">
        <f>'finished water daily demand'!I20</f>
        <v>21.367999999999999</v>
      </c>
      <c r="D1845">
        <f t="shared" si="59"/>
        <v>38368</v>
      </c>
    </row>
    <row r="1846" spans="1:4" x14ac:dyDescent="0.2">
      <c r="A1846">
        <f t="shared" si="58"/>
        <v>2005</v>
      </c>
      <c r="B1846" s="1059">
        <v>38369</v>
      </c>
      <c r="C1846" s="3">
        <f>'finished water daily demand'!I21</f>
        <v>24.408999999999999</v>
      </c>
      <c r="D1846">
        <f t="shared" si="59"/>
        <v>38369</v>
      </c>
    </row>
    <row r="1847" spans="1:4" x14ac:dyDescent="0.2">
      <c r="A1847">
        <f t="shared" si="58"/>
        <v>2005</v>
      </c>
      <c r="B1847" s="1059">
        <v>38370</v>
      </c>
      <c r="C1847" s="3">
        <f>'finished water daily demand'!I22</f>
        <v>24.457999999999998</v>
      </c>
      <c r="D1847">
        <f t="shared" si="59"/>
        <v>38370</v>
      </c>
    </row>
    <row r="1848" spans="1:4" x14ac:dyDescent="0.2">
      <c r="A1848">
        <f t="shared" si="58"/>
        <v>2005</v>
      </c>
      <c r="B1848" s="1059">
        <v>38371</v>
      </c>
      <c r="C1848" s="3">
        <f>'finished water daily demand'!I23</f>
        <v>24.888000000000002</v>
      </c>
      <c r="D1848">
        <f t="shared" si="59"/>
        <v>38371</v>
      </c>
    </row>
    <row r="1849" spans="1:4" x14ac:dyDescent="0.2">
      <c r="A1849">
        <f t="shared" si="58"/>
        <v>2005</v>
      </c>
      <c r="B1849" s="1059">
        <v>38372</v>
      </c>
      <c r="C1849" s="3">
        <f>'finished water daily demand'!I24</f>
        <v>25.290000000000003</v>
      </c>
      <c r="D1849">
        <f t="shared" si="59"/>
        <v>38372</v>
      </c>
    </row>
    <row r="1850" spans="1:4" x14ac:dyDescent="0.2">
      <c r="A1850">
        <f t="shared" si="58"/>
        <v>2005</v>
      </c>
      <c r="B1850" s="1059">
        <v>38373</v>
      </c>
      <c r="C1850" s="3">
        <f>'finished water daily demand'!I25</f>
        <v>23.599</v>
      </c>
      <c r="D1850">
        <f t="shared" si="59"/>
        <v>38373</v>
      </c>
    </row>
    <row r="1851" spans="1:4" x14ac:dyDescent="0.2">
      <c r="A1851">
        <f t="shared" si="58"/>
        <v>2005</v>
      </c>
      <c r="B1851" s="1059">
        <v>38374</v>
      </c>
      <c r="C1851" s="3">
        <f>'finished water daily demand'!I26</f>
        <v>24.940999999999999</v>
      </c>
      <c r="D1851">
        <f t="shared" si="59"/>
        <v>38374</v>
      </c>
    </row>
    <row r="1852" spans="1:4" x14ac:dyDescent="0.2">
      <c r="A1852">
        <f t="shared" si="58"/>
        <v>2005</v>
      </c>
      <c r="B1852" s="1059">
        <v>38375</v>
      </c>
      <c r="C1852" s="3">
        <f>'finished water daily demand'!I27</f>
        <v>24.782</v>
      </c>
      <c r="D1852">
        <f t="shared" si="59"/>
        <v>38375</v>
      </c>
    </row>
    <row r="1853" spans="1:4" x14ac:dyDescent="0.2">
      <c r="A1853">
        <f t="shared" si="58"/>
        <v>2005</v>
      </c>
      <c r="B1853" s="1059">
        <v>38376</v>
      </c>
      <c r="C1853" s="3">
        <f>'finished water daily demand'!I28</f>
        <v>24.252000000000002</v>
      </c>
      <c r="D1853">
        <f t="shared" si="59"/>
        <v>38376</v>
      </c>
    </row>
    <row r="1854" spans="1:4" x14ac:dyDescent="0.2">
      <c r="A1854">
        <f t="shared" si="58"/>
        <v>2005</v>
      </c>
      <c r="B1854" s="1059">
        <v>38377</v>
      </c>
      <c r="C1854" s="3">
        <f>'finished water daily demand'!I29</f>
        <v>26.111999999999998</v>
      </c>
      <c r="D1854">
        <f t="shared" si="59"/>
        <v>38377</v>
      </c>
    </row>
    <row r="1855" spans="1:4" x14ac:dyDescent="0.2">
      <c r="A1855">
        <f t="shared" si="58"/>
        <v>2005</v>
      </c>
      <c r="B1855" s="1059">
        <v>38378</v>
      </c>
      <c r="C1855" s="3">
        <f>'finished water daily demand'!I30</f>
        <v>24.591999999999999</v>
      </c>
      <c r="D1855">
        <f t="shared" si="59"/>
        <v>38378</v>
      </c>
    </row>
    <row r="1856" spans="1:4" x14ac:dyDescent="0.2">
      <c r="A1856">
        <f t="shared" si="58"/>
        <v>2005</v>
      </c>
      <c r="B1856" s="1059">
        <v>38379</v>
      </c>
      <c r="C1856" s="3">
        <f>'finished water daily demand'!I31</f>
        <v>25.739000000000001</v>
      </c>
      <c r="D1856">
        <f t="shared" si="59"/>
        <v>38379</v>
      </c>
    </row>
    <row r="1857" spans="1:4" x14ac:dyDescent="0.2">
      <c r="A1857">
        <f t="shared" si="58"/>
        <v>2005</v>
      </c>
      <c r="B1857" s="1059">
        <v>38380</v>
      </c>
      <c r="C1857" s="3">
        <f>'finished water daily demand'!I32</f>
        <v>24.858999999999998</v>
      </c>
      <c r="D1857">
        <f t="shared" si="59"/>
        <v>38380</v>
      </c>
    </row>
    <row r="1858" spans="1:4" x14ac:dyDescent="0.2">
      <c r="A1858">
        <f t="shared" si="58"/>
        <v>2005</v>
      </c>
      <c r="B1858" s="1059">
        <v>38381</v>
      </c>
      <c r="C1858" s="3">
        <f>'finished water daily demand'!I33</f>
        <v>23.445</v>
      </c>
      <c r="D1858">
        <f t="shared" si="59"/>
        <v>38381</v>
      </c>
    </row>
    <row r="1859" spans="1:4" x14ac:dyDescent="0.2">
      <c r="A1859">
        <f t="shared" si="58"/>
        <v>2005</v>
      </c>
      <c r="B1859" s="1059">
        <v>38382</v>
      </c>
      <c r="C1859" s="3">
        <f>'finished water daily demand'!I34</f>
        <v>22.41</v>
      </c>
      <c r="D1859">
        <f t="shared" si="59"/>
        <v>38382</v>
      </c>
    </row>
    <row r="1860" spans="1:4" x14ac:dyDescent="0.2">
      <c r="A1860">
        <f t="shared" si="58"/>
        <v>2005</v>
      </c>
      <c r="B1860" s="1059">
        <v>38383</v>
      </c>
      <c r="C1860" s="3">
        <f>'finished water daily demand'!I35</f>
        <v>25.32</v>
      </c>
      <c r="D1860">
        <f t="shared" si="59"/>
        <v>38383</v>
      </c>
    </row>
    <row r="1861" spans="1:4" x14ac:dyDescent="0.2">
      <c r="A1861">
        <f t="shared" ref="A1861:A1924" si="60">YEAR(B1861)</f>
        <v>2005</v>
      </c>
      <c r="B1861" s="1059">
        <v>38384</v>
      </c>
      <c r="C1861" s="3">
        <f>'finished water daily demand'!I36</f>
        <v>24.155000000000001</v>
      </c>
      <c r="D1861">
        <f t="shared" ref="D1861:D1924" si="61">VALUE(B1861)</f>
        <v>38384</v>
      </c>
    </row>
    <row r="1862" spans="1:4" x14ac:dyDescent="0.2">
      <c r="A1862">
        <f t="shared" si="60"/>
        <v>2005</v>
      </c>
      <c r="B1862" s="1059">
        <v>38385</v>
      </c>
      <c r="C1862" s="3">
        <f>'finished water daily demand'!I37</f>
        <v>24.806000000000001</v>
      </c>
      <c r="D1862">
        <f t="shared" si="61"/>
        <v>38385</v>
      </c>
    </row>
    <row r="1863" spans="1:4" x14ac:dyDescent="0.2">
      <c r="A1863">
        <f t="shared" si="60"/>
        <v>2005</v>
      </c>
      <c r="B1863" s="1059">
        <v>38386</v>
      </c>
      <c r="C1863" s="3">
        <f>'finished water daily demand'!I38</f>
        <v>23.710999999999999</v>
      </c>
      <c r="D1863">
        <f t="shared" si="61"/>
        <v>38386</v>
      </c>
    </row>
    <row r="1864" spans="1:4" x14ac:dyDescent="0.2">
      <c r="A1864">
        <f t="shared" si="60"/>
        <v>2005</v>
      </c>
      <c r="B1864" s="1059">
        <v>38387</v>
      </c>
      <c r="C1864" s="3">
        <f>'finished water daily demand'!I39</f>
        <v>24.442</v>
      </c>
      <c r="D1864">
        <f t="shared" si="61"/>
        <v>38387</v>
      </c>
    </row>
    <row r="1865" spans="1:4" x14ac:dyDescent="0.2">
      <c r="A1865">
        <f t="shared" si="60"/>
        <v>2005</v>
      </c>
      <c r="B1865" s="1059">
        <v>38388</v>
      </c>
      <c r="C1865" s="3">
        <f>'finished water daily demand'!I40</f>
        <v>23.346</v>
      </c>
      <c r="D1865">
        <f t="shared" si="61"/>
        <v>38388</v>
      </c>
    </row>
    <row r="1866" spans="1:4" x14ac:dyDescent="0.2">
      <c r="A1866">
        <f t="shared" si="60"/>
        <v>2005</v>
      </c>
      <c r="B1866" s="1059">
        <v>38389</v>
      </c>
      <c r="C1866" s="3">
        <f>'finished water daily demand'!I41</f>
        <v>23.706999999999997</v>
      </c>
      <c r="D1866">
        <f t="shared" si="61"/>
        <v>38389</v>
      </c>
    </row>
    <row r="1867" spans="1:4" x14ac:dyDescent="0.2">
      <c r="A1867">
        <f t="shared" si="60"/>
        <v>2005</v>
      </c>
      <c r="B1867" s="1059">
        <v>38390</v>
      </c>
      <c r="C1867" s="3">
        <f>'finished water daily demand'!I42</f>
        <v>24.311999999999998</v>
      </c>
      <c r="D1867">
        <f t="shared" si="61"/>
        <v>38390</v>
      </c>
    </row>
    <row r="1868" spans="1:4" x14ac:dyDescent="0.2">
      <c r="A1868">
        <f t="shared" si="60"/>
        <v>2005</v>
      </c>
      <c r="B1868" s="1059">
        <v>38391</v>
      </c>
      <c r="C1868" s="3">
        <f>'finished water daily demand'!I43</f>
        <v>24.474999999999998</v>
      </c>
      <c r="D1868">
        <f t="shared" si="61"/>
        <v>38391</v>
      </c>
    </row>
    <row r="1869" spans="1:4" x14ac:dyDescent="0.2">
      <c r="A1869">
        <f t="shared" si="60"/>
        <v>2005</v>
      </c>
      <c r="B1869" s="1059">
        <v>38392</v>
      </c>
      <c r="C1869" s="3">
        <f>'finished water daily demand'!I44</f>
        <v>24.2</v>
      </c>
      <c r="D1869">
        <f t="shared" si="61"/>
        <v>38392</v>
      </c>
    </row>
    <row r="1870" spans="1:4" x14ac:dyDescent="0.2">
      <c r="A1870">
        <f t="shared" si="60"/>
        <v>2005</v>
      </c>
      <c r="B1870" s="1059">
        <v>38393</v>
      </c>
      <c r="C1870" s="3">
        <f>'finished water daily demand'!I45</f>
        <v>24.667000000000002</v>
      </c>
      <c r="D1870">
        <f t="shared" si="61"/>
        <v>38393</v>
      </c>
    </row>
    <row r="1871" spans="1:4" x14ac:dyDescent="0.2">
      <c r="A1871">
        <f t="shared" si="60"/>
        <v>2005</v>
      </c>
      <c r="B1871" s="1059">
        <v>38394</v>
      </c>
      <c r="C1871" s="3">
        <f>'finished water daily demand'!I46</f>
        <v>24.216999999999999</v>
      </c>
      <c r="D1871">
        <f t="shared" si="61"/>
        <v>38394</v>
      </c>
    </row>
    <row r="1872" spans="1:4" x14ac:dyDescent="0.2">
      <c r="A1872">
        <f t="shared" si="60"/>
        <v>2005</v>
      </c>
      <c r="B1872" s="1059">
        <v>38395</v>
      </c>
      <c r="C1872" s="3">
        <f>'finished water daily demand'!I47</f>
        <v>23.742000000000001</v>
      </c>
      <c r="D1872">
        <f t="shared" si="61"/>
        <v>38395</v>
      </c>
    </row>
    <row r="1873" spans="1:4" x14ac:dyDescent="0.2">
      <c r="A1873">
        <f t="shared" si="60"/>
        <v>2005</v>
      </c>
      <c r="B1873" s="1059">
        <v>38396</v>
      </c>
      <c r="C1873" s="3">
        <f>'finished water daily demand'!I48</f>
        <v>23.71</v>
      </c>
      <c r="D1873">
        <f t="shared" si="61"/>
        <v>38396</v>
      </c>
    </row>
    <row r="1874" spans="1:4" x14ac:dyDescent="0.2">
      <c r="A1874">
        <f t="shared" si="60"/>
        <v>2005</v>
      </c>
      <c r="B1874" s="1059">
        <v>38397</v>
      </c>
      <c r="C1874" s="3">
        <f>'finished water daily demand'!I49</f>
        <v>23.792999999999999</v>
      </c>
      <c r="D1874">
        <f t="shared" si="61"/>
        <v>38397</v>
      </c>
    </row>
    <row r="1875" spans="1:4" x14ac:dyDescent="0.2">
      <c r="A1875">
        <f t="shared" si="60"/>
        <v>2005</v>
      </c>
      <c r="B1875" s="1059">
        <v>38398</v>
      </c>
      <c r="C1875" s="3">
        <f>'finished water daily demand'!I50</f>
        <v>24.367000000000001</v>
      </c>
      <c r="D1875">
        <f t="shared" si="61"/>
        <v>38398</v>
      </c>
    </row>
    <row r="1876" spans="1:4" x14ac:dyDescent="0.2">
      <c r="A1876">
        <f t="shared" si="60"/>
        <v>2005</v>
      </c>
      <c r="B1876" s="1059">
        <v>38399</v>
      </c>
      <c r="C1876" s="3">
        <f>'finished water daily demand'!I51</f>
        <v>24.609000000000002</v>
      </c>
      <c r="D1876">
        <f t="shared" si="61"/>
        <v>38399</v>
      </c>
    </row>
    <row r="1877" spans="1:4" x14ac:dyDescent="0.2">
      <c r="A1877">
        <f t="shared" si="60"/>
        <v>2005</v>
      </c>
      <c r="B1877" s="1059">
        <v>38400</v>
      </c>
      <c r="C1877" s="3">
        <f>'finished water daily demand'!I52</f>
        <v>25.135999999999999</v>
      </c>
      <c r="D1877">
        <f t="shared" si="61"/>
        <v>38400</v>
      </c>
    </row>
    <row r="1878" spans="1:4" x14ac:dyDescent="0.2">
      <c r="A1878">
        <f t="shared" si="60"/>
        <v>2005</v>
      </c>
      <c r="B1878" s="1059">
        <v>38401</v>
      </c>
      <c r="C1878" s="3">
        <f>'finished water daily demand'!I53</f>
        <v>29.490000000000002</v>
      </c>
      <c r="D1878">
        <f t="shared" si="61"/>
        <v>38401</v>
      </c>
    </row>
    <row r="1879" spans="1:4" x14ac:dyDescent="0.2">
      <c r="A1879">
        <f t="shared" si="60"/>
        <v>2005</v>
      </c>
      <c r="B1879" s="1059">
        <v>38402</v>
      </c>
      <c r="C1879" s="3">
        <f>'finished water daily demand'!I54</f>
        <v>22.757999999999999</v>
      </c>
      <c r="D1879">
        <f t="shared" si="61"/>
        <v>38402</v>
      </c>
    </row>
    <row r="1880" spans="1:4" x14ac:dyDescent="0.2">
      <c r="A1880">
        <f t="shared" si="60"/>
        <v>2005</v>
      </c>
      <c r="B1880" s="1059">
        <v>38403</v>
      </c>
      <c r="C1880" s="3">
        <f>'finished water daily demand'!I55</f>
        <v>21.734999999999999</v>
      </c>
      <c r="D1880">
        <f t="shared" si="61"/>
        <v>38403</v>
      </c>
    </row>
    <row r="1881" spans="1:4" x14ac:dyDescent="0.2">
      <c r="A1881">
        <f t="shared" si="60"/>
        <v>2005</v>
      </c>
      <c r="B1881" s="1059">
        <v>38404</v>
      </c>
      <c r="C1881" s="3">
        <f>'finished water daily demand'!I56</f>
        <v>24.303000000000001</v>
      </c>
      <c r="D1881">
        <f t="shared" si="61"/>
        <v>38404</v>
      </c>
    </row>
    <row r="1882" spans="1:4" x14ac:dyDescent="0.2">
      <c r="A1882">
        <f t="shared" si="60"/>
        <v>2005</v>
      </c>
      <c r="B1882" s="1059">
        <v>38405</v>
      </c>
      <c r="C1882" s="3">
        <f>'finished water daily demand'!I57</f>
        <v>24.071999999999999</v>
      </c>
      <c r="D1882">
        <f t="shared" si="61"/>
        <v>38405</v>
      </c>
    </row>
    <row r="1883" spans="1:4" x14ac:dyDescent="0.2">
      <c r="A1883">
        <f t="shared" si="60"/>
        <v>2005</v>
      </c>
      <c r="B1883" s="1059">
        <v>38406</v>
      </c>
      <c r="C1883" s="3">
        <f>'finished water daily demand'!I58</f>
        <v>23.327999999999999</v>
      </c>
      <c r="D1883">
        <f t="shared" si="61"/>
        <v>38406</v>
      </c>
    </row>
    <row r="1884" spans="1:4" x14ac:dyDescent="0.2">
      <c r="A1884">
        <f t="shared" si="60"/>
        <v>2005</v>
      </c>
      <c r="B1884" s="1059">
        <v>38407</v>
      </c>
      <c r="C1884" s="3">
        <f>'finished water daily demand'!I59</f>
        <v>23.147000000000002</v>
      </c>
      <c r="D1884">
        <f t="shared" si="61"/>
        <v>38407</v>
      </c>
    </row>
    <row r="1885" spans="1:4" x14ac:dyDescent="0.2">
      <c r="A1885">
        <f t="shared" si="60"/>
        <v>2005</v>
      </c>
      <c r="B1885" s="1059">
        <v>38408</v>
      </c>
      <c r="C1885" s="3">
        <f>'finished water daily demand'!I60</f>
        <v>22.210999999999999</v>
      </c>
      <c r="D1885">
        <f t="shared" si="61"/>
        <v>38408</v>
      </c>
    </row>
    <row r="1886" spans="1:4" x14ac:dyDescent="0.2">
      <c r="A1886">
        <f t="shared" si="60"/>
        <v>2005</v>
      </c>
      <c r="B1886" s="1059">
        <v>38409</v>
      </c>
      <c r="C1886" s="3">
        <f>'finished water daily demand'!I61</f>
        <v>21.783000000000001</v>
      </c>
      <c r="D1886">
        <f t="shared" si="61"/>
        <v>38409</v>
      </c>
    </row>
    <row r="1887" spans="1:4" x14ac:dyDescent="0.2">
      <c r="A1887">
        <f t="shared" si="60"/>
        <v>2005</v>
      </c>
      <c r="B1887" s="1059">
        <v>38410</v>
      </c>
      <c r="C1887" s="3">
        <f>'finished water daily demand'!I62</f>
        <v>20.716000000000001</v>
      </c>
      <c r="D1887">
        <f t="shared" si="61"/>
        <v>38410</v>
      </c>
    </row>
    <row r="1888" spans="1:4" x14ac:dyDescent="0.2">
      <c r="A1888">
        <f t="shared" si="60"/>
        <v>2005</v>
      </c>
      <c r="B1888" s="1059">
        <v>38411</v>
      </c>
      <c r="C1888" s="3">
        <f>'finished water daily demand'!I63</f>
        <v>22.864000000000001</v>
      </c>
      <c r="D1888">
        <f t="shared" si="61"/>
        <v>38411</v>
      </c>
    </row>
    <row r="1889" spans="1:4" x14ac:dyDescent="0.2">
      <c r="A1889">
        <f t="shared" si="60"/>
        <v>2005</v>
      </c>
      <c r="B1889" s="1059">
        <v>38412</v>
      </c>
      <c r="C1889" s="3">
        <f>'finished water daily demand'!I64</f>
        <v>23.79</v>
      </c>
      <c r="D1889">
        <f t="shared" si="61"/>
        <v>38412</v>
      </c>
    </row>
    <row r="1890" spans="1:4" x14ac:dyDescent="0.2">
      <c r="A1890">
        <f t="shared" si="60"/>
        <v>2005</v>
      </c>
      <c r="B1890" s="1059">
        <v>38413</v>
      </c>
      <c r="C1890" s="3">
        <f>'finished water daily demand'!I65</f>
        <v>22.959</v>
      </c>
      <c r="D1890">
        <f t="shared" si="61"/>
        <v>38413</v>
      </c>
    </row>
    <row r="1891" spans="1:4" x14ac:dyDescent="0.2">
      <c r="A1891">
        <f t="shared" si="60"/>
        <v>2005</v>
      </c>
      <c r="B1891" s="1059">
        <v>38414</v>
      </c>
      <c r="C1891" s="3">
        <f>'finished water daily demand'!I66</f>
        <v>24.970999999999997</v>
      </c>
      <c r="D1891">
        <f t="shared" si="61"/>
        <v>38414</v>
      </c>
    </row>
    <row r="1892" spans="1:4" x14ac:dyDescent="0.2">
      <c r="A1892">
        <f t="shared" si="60"/>
        <v>2005</v>
      </c>
      <c r="B1892" s="1059">
        <v>38415</v>
      </c>
      <c r="C1892" s="3">
        <f>'finished water daily demand'!I67</f>
        <v>22.708000000000002</v>
      </c>
      <c r="D1892">
        <f t="shared" si="61"/>
        <v>38415</v>
      </c>
    </row>
    <row r="1893" spans="1:4" x14ac:dyDescent="0.2">
      <c r="A1893">
        <f t="shared" si="60"/>
        <v>2005</v>
      </c>
      <c r="B1893" s="1059">
        <v>38416</v>
      </c>
      <c r="C1893" s="3">
        <f>'finished water daily demand'!I68</f>
        <v>22.425999999999998</v>
      </c>
      <c r="D1893">
        <f t="shared" si="61"/>
        <v>38416</v>
      </c>
    </row>
    <row r="1894" spans="1:4" x14ac:dyDescent="0.2">
      <c r="A1894">
        <f t="shared" si="60"/>
        <v>2005</v>
      </c>
      <c r="B1894" s="1059">
        <v>38417</v>
      </c>
      <c r="C1894" s="3">
        <f>'finished water daily demand'!I69</f>
        <v>21.297000000000001</v>
      </c>
      <c r="D1894">
        <f t="shared" si="61"/>
        <v>38417</v>
      </c>
    </row>
    <row r="1895" spans="1:4" x14ac:dyDescent="0.2">
      <c r="A1895">
        <f t="shared" si="60"/>
        <v>2005</v>
      </c>
      <c r="B1895" s="1059">
        <v>38418</v>
      </c>
      <c r="C1895" s="3">
        <f>'finished water daily demand'!I70</f>
        <v>25.740000000000002</v>
      </c>
      <c r="D1895">
        <f t="shared" si="61"/>
        <v>38418</v>
      </c>
    </row>
    <row r="1896" spans="1:4" x14ac:dyDescent="0.2">
      <c r="A1896">
        <f t="shared" si="60"/>
        <v>2005</v>
      </c>
      <c r="B1896" s="1059">
        <v>38419</v>
      </c>
      <c r="C1896" s="3">
        <f>'finished water daily demand'!I71</f>
        <v>24.373999999999999</v>
      </c>
      <c r="D1896">
        <f t="shared" si="61"/>
        <v>38419</v>
      </c>
    </row>
    <row r="1897" spans="1:4" x14ac:dyDescent="0.2">
      <c r="A1897">
        <f t="shared" si="60"/>
        <v>2005</v>
      </c>
      <c r="B1897" s="1059">
        <v>38420</v>
      </c>
      <c r="C1897" s="3">
        <f>'finished water daily demand'!I72</f>
        <v>25</v>
      </c>
      <c r="D1897">
        <f t="shared" si="61"/>
        <v>38420</v>
      </c>
    </row>
    <row r="1898" spans="1:4" x14ac:dyDescent="0.2">
      <c r="A1898">
        <f t="shared" si="60"/>
        <v>2005</v>
      </c>
      <c r="B1898" s="1059">
        <v>38421</v>
      </c>
      <c r="C1898" s="3">
        <f>'finished water daily demand'!I73</f>
        <v>24.925000000000001</v>
      </c>
      <c r="D1898">
        <f t="shared" si="61"/>
        <v>38421</v>
      </c>
    </row>
    <row r="1899" spans="1:4" x14ac:dyDescent="0.2">
      <c r="A1899">
        <f t="shared" si="60"/>
        <v>2005</v>
      </c>
      <c r="B1899" s="1059">
        <v>38422</v>
      </c>
      <c r="C1899" s="3">
        <f>'finished water daily demand'!I74</f>
        <v>25.653000000000002</v>
      </c>
      <c r="D1899">
        <f t="shared" si="61"/>
        <v>38422</v>
      </c>
    </row>
    <row r="1900" spans="1:4" x14ac:dyDescent="0.2">
      <c r="A1900">
        <f t="shared" si="60"/>
        <v>2005</v>
      </c>
      <c r="B1900" s="1059">
        <v>38423</v>
      </c>
      <c r="C1900" s="3">
        <f>'finished water daily demand'!I75</f>
        <v>25.204000000000001</v>
      </c>
      <c r="D1900">
        <f t="shared" si="61"/>
        <v>38423</v>
      </c>
    </row>
    <row r="1901" spans="1:4" x14ac:dyDescent="0.2">
      <c r="A1901">
        <f t="shared" si="60"/>
        <v>2005</v>
      </c>
      <c r="B1901" s="1059">
        <v>38424</v>
      </c>
      <c r="C1901" s="3">
        <f>'finished water daily demand'!I76</f>
        <v>21.25</v>
      </c>
      <c r="D1901">
        <f t="shared" si="61"/>
        <v>38424</v>
      </c>
    </row>
    <row r="1902" spans="1:4" x14ac:dyDescent="0.2">
      <c r="A1902">
        <f t="shared" si="60"/>
        <v>2005</v>
      </c>
      <c r="B1902" s="1059">
        <v>38425</v>
      </c>
      <c r="C1902" s="3">
        <f>'finished water daily demand'!I77</f>
        <v>24.063000000000002</v>
      </c>
      <c r="D1902">
        <f t="shared" si="61"/>
        <v>38425</v>
      </c>
    </row>
    <row r="1903" spans="1:4" x14ac:dyDescent="0.2">
      <c r="A1903">
        <f t="shared" si="60"/>
        <v>2005</v>
      </c>
      <c r="B1903" s="1059">
        <v>38426</v>
      </c>
      <c r="C1903" s="3">
        <f>'finished water daily demand'!I78</f>
        <v>24.192999999999998</v>
      </c>
      <c r="D1903">
        <f t="shared" si="61"/>
        <v>38426</v>
      </c>
    </row>
    <row r="1904" spans="1:4" x14ac:dyDescent="0.2">
      <c r="A1904">
        <f t="shared" si="60"/>
        <v>2005</v>
      </c>
      <c r="B1904" s="1059">
        <v>38427</v>
      </c>
      <c r="C1904" s="3">
        <f>'finished water daily demand'!I79</f>
        <v>23.947000000000003</v>
      </c>
      <c r="D1904">
        <f t="shared" si="61"/>
        <v>38427</v>
      </c>
    </row>
    <row r="1905" spans="1:4" x14ac:dyDescent="0.2">
      <c r="A1905">
        <f t="shared" si="60"/>
        <v>2005</v>
      </c>
      <c r="B1905" s="1059">
        <v>38428</v>
      </c>
      <c r="C1905" s="3">
        <f>'finished water daily demand'!I80</f>
        <v>25</v>
      </c>
      <c r="D1905">
        <f t="shared" si="61"/>
        <v>38428</v>
      </c>
    </row>
    <row r="1906" spans="1:4" x14ac:dyDescent="0.2">
      <c r="A1906">
        <f t="shared" si="60"/>
        <v>2005</v>
      </c>
      <c r="B1906" s="1059">
        <v>38429</v>
      </c>
      <c r="C1906" s="3">
        <f>'finished water daily demand'!I81</f>
        <v>23.033000000000001</v>
      </c>
      <c r="D1906">
        <f t="shared" si="61"/>
        <v>38429</v>
      </c>
    </row>
    <row r="1907" spans="1:4" x14ac:dyDescent="0.2">
      <c r="A1907">
        <f t="shared" si="60"/>
        <v>2005</v>
      </c>
      <c r="B1907" s="1059">
        <v>38430</v>
      </c>
      <c r="C1907" s="3">
        <f>'finished water daily demand'!I82</f>
        <v>22.117999999999999</v>
      </c>
      <c r="D1907">
        <f t="shared" si="61"/>
        <v>38430</v>
      </c>
    </row>
    <row r="1908" spans="1:4" x14ac:dyDescent="0.2">
      <c r="A1908">
        <f t="shared" si="60"/>
        <v>2005</v>
      </c>
      <c r="B1908" s="1059">
        <v>38431</v>
      </c>
      <c r="C1908" s="3">
        <f>'finished water daily demand'!I83</f>
        <v>21.459</v>
      </c>
      <c r="D1908">
        <f t="shared" si="61"/>
        <v>38431</v>
      </c>
    </row>
    <row r="1909" spans="1:4" x14ac:dyDescent="0.2">
      <c r="A1909">
        <f t="shared" si="60"/>
        <v>2005</v>
      </c>
      <c r="B1909" s="1059">
        <v>38432</v>
      </c>
      <c r="C1909" s="3">
        <f>'finished water daily demand'!I84</f>
        <v>23.097999999999999</v>
      </c>
      <c r="D1909">
        <f t="shared" si="61"/>
        <v>38432</v>
      </c>
    </row>
    <row r="1910" spans="1:4" x14ac:dyDescent="0.2">
      <c r="A1910">
        <f t="shared" si="60"/>
        <v>2005</v>
      </c>
      <c r="B1910" s="1059">
        <v>38433</v>
      </c>
      <c r="C1910" s="3">
        <f>'finished water daily demand'!I85</f>
        <v>24.91</v>
      </c>
      <c r="D1910">
        <f t="shared" si="61"/>
        <v>38433</v>
      </c>
    </row>
    <row r="1911" spans="1:4" x14ac:dyDescent="0.2">
      <c r="A1911">
        <f t="shared" si="60"/>
        <v>2005</v>
      </c>
      <c r="B1911" s="1059">
        <v>38434</v>
      </c>
      <c r="C1911" s="3">
        <f>'finished water daily demand'!I86</f>
        <v>23.57</v>
      </c>
      <c r="D1911">
        <f t="shared" si="61"/>
        <v>38434</v>
      </c>
    </row>
    <row r="1912" spans="1:4" x14ac:dyDescent="0.2">
      <c r="A1912">
        <f t="shared" si="60"/>
        <v>2005</v>
      </c>
      <c r="B1912" s="1059">
        <v>38435</v>
      </c>
      <c r="C1912" s="3">
        <f>'finished water daily demand'!I87</f>
        <v>23.908999999999999</v>
      </c>
      <c r="D1912">
        <f t="shared" si="61"/>
        <v>38435</v>
      </c>
    </row>
    <row r="1913" spans="1:4" x14ac:dyDescent="0.2">
      <c r="A1913">
        <f t="shared" si="60"/>
        <v>2005</v>
      </c>
      <c r="B1913" s="1059">
        <v>38436</v>
      </c>
      <c r="C1913" s="3">
        <f>'finished water daily demand'!I88</f>
        <v>24.106999999999999</v>
      </c>
      <c r="D1913">
        <f t="shared" si="61"/>
        <v>38436</v>
      </c>
    </row>
    <row r="1914" spans="1:4" x14ac:dyDescent="0.2">
      <c r="A1914">
        <f t="shared" si="60"/>
        <v>2005</v>
      </c>
      <c r="B1914" s="1059">
        <v>38437</v>
      </c>
      <c r="C1914" s="3">
        <f>'finished water daily demand'!I89</f>
        <v>20.265999999999998</v>
      </c>
      <c r="D1914">
        <f t="shared" si="61"/>
        <v>38437</v>
      </c>
    </row>
    <row r="1915" spans="1:4" x14ac:dyDescent="0.2">
      <c r="A1915">
        <f t="shared" si="60"/>
        <v>2005</v>
      </c>
      <c r="B1915" s="1059">
        <v>38438</v>
      </c>
      <c r="C1915" s="3">
        <f>'finished water daily demand'!I90</f>
        <v>20.88</v>
      </c>
      <c r="D1915">
        <f t="shared" si="61"/>
        <v>38438</v>
      </c>
    </row>
    <row r="1916" spans="1:4" x14ac:dyDescent="0.2">
      <c r="A1916">
        <f t="shared" si="60"/>
        <v>2005</v>
      </c>
      <c r="B1916" s="1059">
        <v>38439</v>
      </c>
      <c r="C1916" s="3">
        <f>'finished water daily demand'!I91</f>
        <v>23.163</v>
      </c>
      <c r="D1916">
        <f t="shared" si="61"/>
        <v>38439</v>
      </c>
    </row>
    <row r="1917" spans="1:4" x14ac:dyDescent="0.2">
      <c r="A1917">
        <f t="shared" si="60"/>
        <v>2005</v>
      </c>
      <c r="B1917" s="1059">
        <v>38440</v>
      </c>
      <c r="C1917" s="3">
        <f>'finished water daily demand'!I92</f>
        <v>24.174999999999997</v>
      </c>
      <c r="D1917">
        <f t="shared" si="61"/>
        <v>38440</v>
      </c>
    </row>
    <row r="1918" spans="1:4" x14ac:dyDescent="0.2">
      <c r="A1918">
        <f t="shared" si="60"/>
        <v>2005</v>
      </c>
      <c r="B1918" s="1059">
        <v>38441</v>
      </c>
      <c r="C1918" s="3">
        <f>'finished water daily demand'!I93</f>
        <v>24.404</v>
      </c>
      <c r="D1918">
        <f t="shared" si="61"/>
        <v>38441</v>
      </c>
    </row>
    <row r="1919" spans="1:4" x14ac:dyDescent="0.2">
      <c r="A1919">
        <f t="shared" si="60"/>
        <v>2005</v>
      </c>
      <c r="B1919" s="1059">
        <v>38442</v>
      </c>
      <c r="C1919" s="3">
        <f>'finished water daily demand'!I94</f>
        <v>24.087</v>
      </c>
      <c r="D1919">
        <f t="shared" si="61"/>
        <v>38442</v>
      </c>
    </row>
    <row r="1920" spans="1:4" x14ac:dyDescent="0.2">
      <c r="A1920">
        <f t="shared" si="60"/>
        <v>2005</v>
      </c>
      <c r="B1920" s="1059">
        <v>38443</v>
      </c>
      <c r="C1920" s="3">
        <f>'finished water daily demand'!I95</f>
        <v>24.233999999999998</v>
      </c>
      <c r="D1920">
        <f t="shared" si="61"/>
        <v>38443</v>
      </c>
    </row>
    <row r="1921" spans="1:4" x14ac:dyDescent="0.2">
      <c r="A1921">
        <f t="shared" si="60"/>
        <v>2005</v>
      </c>
      <c r="B1921" s="1059">
        <v>38444</v>
      </c>
      <c r="C1921" s="3">
        <f>'finished water daily demand'!I96</f>
        <v>22.353000000000002</v>
      </c>
      <c r="D1921">
        <f t="shared" si="61"/>
        <v>38444</v>
      </c>
    </row>
    <row r="1922" spans="1:4" x14ac:dyDescent="0.2">
      <c r="A1922">
        <f t="shared" si="60"/>
        <v>2005</v>
      </c>
      <c r="B1922" s="1059">
        <v>38445</v>
      </c>
      <c r="C1922" s="3">
        <f>'finished water daily demand'!I97</f>
        <v>20.375</v>
      </c>
      <c r="D1922">
        <f t="shared" si="61"/>
        <v>38445</v>
      </c>
    </row>
    <row r="1923" spans="1:4" x14ac:dyDescent="0.2">
      <c r="A1923">
        <f t="shared" si="60"/>
        <v>2005</v>
      </c>
      <c r="B1923" s="1059">
        <v>38446</v>
      </c>
      <c r="C1923" s="3">
        <f>'finished water daily demand'!I98</f>
        <v>26.006</v>
      </c>
      <c r="D1923">
        <f t="shared" si="61"/>
        <v>38446</v>
      </c>
    </row>
    <row r="1924" spans="1:4" x14ac:dyDescent="0.2">
      <c r="A1924">
        <f t="shared" si="60"/>
        <v>2005</v>
      </c>
      <c r="B1924" s="1059">
        <v>38447</v>
      </c>
      <c r="C1924" s="3">
        <f>'finished water daily demand'!I99</f>
        <v>24.281999999999996</v>
      </c>
      <c r="D1924">
        <f t="shared" si="61"/>
        <v>38447</v>
      </c>
    </row>
    <row r="1925" spans="1:4" x14ac:dyDescent="0.2">
      <c r="A1925">
        <f t="shared" ref="A1925:A1988" si="62">YEAR(B1925)</f>
        <v>2005</v>
      </c>
      <c r="B1925" s="1059">
        <v>38448</v>
      </c>
      <c r="C1925" s="3">
        <f>'finished water daily demand'!I100</f>
        <v>25.953999999999997</v>
      </c>
      <c r="D1925">
        <f t="shared" ref="D1925:D1988" si="63">VALUE(B1925)</f>
        <v>38448</v>
      </c>
    </row>
    <row r="1926" spans="1:4" x14ac:dyDescent="0.2">
      <c r="A1926">
        <f t="shared" si="62"/>
        <v>2005</v>
      </c>
      <c r="B1926" s="1059">
        <v>38449</v>
      </c>
      <c r="C1926" s="3">
        <f>'finished water daily demand'!I101</f>
        <v>25.913</v>
      </c>
      <c r="D1926">
        <f t="shared" si="63"/>
        <v>38449</v>
      </c>
    </row>
    <row r="1927" spans="1:4" x14ac:dyDescent="0.2">
      <c r="A1927">
        <f t="shared" si="62"/>
        <v>2005</v>
      </c>
      <c r="B1927" s="1059">
        <v>38450</v>
      </c>
      <c r="C1927" s="3">
        <f>'finished water daily demand'!I102</f>
        <v>24.244</v>
      </c>
      <c r="D1927">
        <f t="shared" si="63"/>
        <v>38450</v>
      </c>
    </row>
    <row r="1928" spans="1:4" x14ac:dyDescent="0.2">
      <c r="A1928">
        <f t="shared" si="62"/>
        <v>2005</v>
      </c>
      <c r="B1928" s="1059">
        <v>38451</v>
      </c>
      <c r="C1928" s="3">
        <f>'finished water daily demand'!I103</f>
        <v>25.588999999999999</v>
      </c>
      <c r="D1928">
        <f t="shared" si="63"/>
        <v>38451</v>
      </c>
    </row>
    <row r="1929" spans="1:4" x14ac:dyDescent="0.2">
      <c r="A1929">
        <f t="shared" si="62"/>
        <v>2005</v>
      </c>
      <c r="B1929" s="1059">
        <v>38452</v>
      </c>
      <c r="C1929" s="3">
        <f>'finished water daily demand'!I104</f>
        <v>26.001000000000001</v>
      </c>
      <c r="D1929">
        <f t="shared" si="63"/>
        <v>38452</v>
      </c>
    </row>
    <row r="1930" spans="1:4" x14ac:dyDescent="0.2">
      <c r="A1930">
        <f t="shared" si="62"/>
        <v>2005</v>
      </c>
      <c r="B1930" s="1059">
        <v>38453</v>
      </c>
      <c r="C1930" s="3">
        <f>'finished water daily demand'!I105</f>
        <v>24.682999999999996</v>
      </c>
      <c r="D1930">
        <f t="shared" si="63"/>
        <v>38453</v>
      </c>
    </row>
    <row r="1931" spans="1:4" x14ac:dyDescent="0.2">
      <c r="A1931">
        <f t="shared" si="62"/>
        <v>2005</v>
      </c>
      <c r="B1931" s="1059">
        <v>38454</v>
      </c>
      <c r="C1931" s="3">
        <f>'finished water daily demand'!I106</f>
        <v>26.056000000000001</v>
      </c>
      <c r="D1931">
        <f t="shared" si="63"/>
        <v>38454</v>
      </c>
    </row>
    <row r="1932" spans="1:4" x14ac:dyDescent="0.2">
      <c r="A1932">
        <f t="shared" si="62"/>
        <v>2005</v>
      </c>
      <c r="B1932" s="1059">
        <v>38455</v>
      </c>
      <c r="C1932" s="3">
        <f>'finished water daily demand'!I107</f>
        <v>23.931000000000001</v>
      </c>
      <c r="D1932">
        <f t="shared" si="63"/>
        <v>38455</v>
      </c>
    </row>
    <row r="1933" spans="1:4" x14ac:dyDescent="0.2">
      <c r="A1933">
        <f t="shared" si="62"/>
        <v>2005</v>
      </c>
      <c r="B1933" s="1059">
        <v>38456</v>
      </c>
      <c r="C1933" s="3">
        <f>'finished water daily demand'!I108</f>
        <v>25.256</v>
      </c>
      <c r="D1933">
        <f t="shared" si="63"/>
        <v>38456</v>
      </c>
    </row>
    <row r="1934" spans="1:4" x14ac:dyDescent="0.2">
      <c r="A1934">
        <f t="shared" si="62"/>
        <v>2005</v>
      </c>
      <c r="B1934" s="1059">
        <v>38457</v>
      </c>
      <c r="C1934" s="3">
        <f>'finished water daily demand'!I109</f>
        <v>24.490000000000002</v>
      </c>
      <c r="D1934">
        <f t="shared" si="63"/>
        <v>38457</v>
      </c>
    </row>
    <row r="1935" spans="1:4" x14ac:dyDescent="0.2">
      <c r="A1935">
        <f t="shared" si="62"/>
        <v>2005</v>
      </c>
      <c r="B1935" s="1059">
        <v>38458</v>
      </c>
      <c r="C1935" s="3">
        <f>'finished water daily demand'!I110</f>
        <v>23.405999999999999</v>
      </c>
      <c r="D1935">
        <f t="shared" si="63"/>
        <v>38458</v>
      </c>
    </row>
    <row r="1936" spans="1:4" x14ac:dyDescent="0.2">
      <c r="A1936">
        <f t="shared" si="62"/>
        <v>2005</v>
      </c>
      <c r="B1936" s="1059">
        <v>38459</v>
      </c>
      <c r="C1936" s="3">
        <f>'finished water daily demand'!I111</f>
        <v>24.027000000000001</v>
      </c>
      <c r="D1936">
        <f t="shared" si="63"/>
        <v>38459</v>
      </c>
    </row>
    <row r="1937" spans="1:4" x14ac:dyDescent="0.2">
      <c r="A1937">
        <f t="shared" si="62"/>
        <v>2005</v>
      </c>
      <c r="B1937" s="1059">
        <v>38460</v>
      </c>
      <c r="C1937" s="3">
        <f>'finished water daily demand'!I112</f>
        <v>25.734999999999999</v>
      </c>
      <c r="D1937">
        <f t="shared" si="63"/>
        <v>38460</v>
      </c>
    </row>
    <row r="1938" spans="1:4" x14ac:dyDescent="0.2">
      <c r="A1938">
        <f t="shared" si="62"/>
        <v>2005</v>
      </c>
      <c r="B1938" s="1059">
        <v>38461</v>
      </c>
      <c r="C1938" s="3">
        <f>'finished water daily demand'!I113</f>
        <v>27.507999999999999</v>
      </c>
      <c r="D1938">
        <f t="shared" si="63"/>
        <v>38461</v>
      </c>
    </row>
    <row r="1939" spans="1:4" x14ac:dyDescent="0.2">
      <c r="A1939">
        <f t="shared" si="62"/>
        <v>2005</v>
      </c>
      <c r="B1939" s="1059">
        <v>38462</v>
      </c>
      <c r="C1939" s="3">
        <f>'finished water daily demand'!I114</f>
        <v>27.724</v>
      </c>
      <c r="D1939">
        <f t="shared" si="63"/>
        <v>38462</v>
      </c>
    </row>
    <row r="1940" spans="1:4" x14ac:dyDescent="0.2">
      <c r="A1940">
        <f t="shared" si="62"/>
        <v>2005</v>
      </c>
      <c r="B1940" s="1059">
        <v>38463</v>
      </c>
      <c r="C1940" s="3">
        <f>'finished water daily demand'!I115</f>
        <v>28.885999999999999</v>
      </c>
      <c r="D1940">
        <f t="shared" si="63"/>
        <v>38463</v>
      </c>
    </row>
    <row r="1941" spans="1:4" x14ac:dyDescent="0.2">
      <c r="A1941">
        <f t="shared" si="62"/>
        <v>2005</v>
      </c>
      <c r="B1941" s="1059">
        <v>38464</v>
      </c>
      <c r="C1941" s="3">
        <f>'finished water daily demand'!I116</f>
        <v>26.073</v>
      </c>
      <c r="D1941">
        <f t="shared" si="63"/>
        <v>38464</v>
      </c>
    </row>
    <row r="1942" spans="1:4" x14ac:dyDescent="0.2">
      <c r="A1942">
        <f t="shared" si="62"/>
        <v>2005</v>
      </c>
      <c r="B1942" s="1059">
        <v>38465</v>
      </c>
      <c r="C1942" s="3">
        <f>'finished water daily demand'!I117</f>
        <v>24.501000000000001</v>
      </c>
      <c r="D1942">
        <f t="shared" si="63"/>
        <v>38465</v>
      </c>
    </row>
    <row r="1943" spans="1:4" x14ac:dyDescent="0.2">
      <c r="A1943">
        <f t="shared" si="62"/>
        <v>2005</v>
      </c>
      <c r="B1943" s="1059">
        <v>38466</v>
      </c>
      <c r="C1943" s="3">
        <f>'finished water daily demand'!I118</f>
        <v>23.705000000000002</v>
      </c>
      <c r="D1943">
        <f t="shared" si="63"/>
        <v>38466</v>
      </c>
    </row>
    <row r="1944" spans="1:4" x14ac:dyDescent="0.2">
      <c r="A1944">
        <f t="shared" si="62"/>
        <v>2005</v>
      </c>
      <c r="B1944" s="1059">
        <v>38467</v>
      </c>
      <c r="C1944" s="3">
        <f>'finished water daily demand'!I119</f>
        <v>26.226000000000003</v>
      </c>
      <c r="D1944">
        <f t="shared" si="63"/>
        <v>38467</v>
      </c>
    </row>
    <row r="1945" spans="1:4" x14ac:dyDescent="0.2">
      <c r="A1945">
        <f t="shared" si="62"/>
        <v>2005</v>
      </c>
      <c r="B1945" s="1059">
        <v>38468</v>
      </c>
      <c r="C1945" s="3">
        <f>'finished water daily demand'!I120</f>
        <v>26.047000000000001</v>
      </c>
      <c r="D1945">
        <f t="shared" si="63"/>
        <v>38468</v>
      </c>
    </row>
    <row r="1946" spans="1:4" x14ac:dyDescent="0.2">
      <c r="A1946">
        <f t="shared" si="62"/>
        <v>2005</v>
      </c>
      <c r="B1946" s="1059">
        <v>38469</v>
      </c>
      <c r="C1946" s="3">
        <f>'finished water daily demand'!I121</f>
        <v>28.036999999999999</v>
      </c>
      <c r="D1946">
        <f t="shared" si="63"/>
        <v>38469</v>
      </c>
    </row>
    <row r="1947" spans="1:4" x14ac:dyDescent="0.2">
      <c r="A1947">
        <f t="shared" si="62"/>
        <v>2005</v>
      </c>
      <c r="B1947" s="1059">
        <v>38470</v>
      </c>
      <c r="C1947" s="3">
        <f>'finished water daily demand'!I122</f>
        <v>29.701000000000001</v>
      </c>
      <c r="D1947">
        <f t="shared" si="63"/>
        <v>38470</v>
      </c>
    </row>
    <row r="1948" spans="1:4" x14ac:dyDescent="0.2">
      <c r="A1948">
        <f t="shared" si="62"/>
        <v>2005</v>
      </c>
      <c r="B1948" s="1059">
        <v>38471</v>
      </c>
      <c r="C1948" s="3">
        <f>'finished water daily demand'!I123</f>
        <v>25.38</v>
      </c>
      <c r="D1948">
        <f t="shared" si="63"/>
        <v>38471</v>
      </c>
    </row>
    <row r="1949" spans="1:4" x14ac:dyDescent="0.2">
      <c r="A1949">
        <f t="shared" si="62"/>
        <v>2005</v>
      </c>
      <c r="B1949" s="1059">
        <v>38472</v>
      </c>
      <c r="C1949" s="3">
        <f>'finished water daily demand'!I124</f>
        <v>22.902999999999999</v>
      </c>
      <c r="D1949">
        <f t="shared" si="63"/>
        <v>38472</v>
      </c>
    </row>
    <row r="1950" spans="1:4" x14ac:dyDescent="0.2">
      <c r="A1950">
        <f t="shared" si="62"/>
        <v>2005</v>
      </c>
      <c r="B1950" s="1059">
        <v>38473</v>
      </c>
      <c r="C1950" s="3">
        <f>'finished water daily demand'!I125</f>
        <v>23.577999999999999</v>
      </c>
      <c r="D1950">
        <f t="shared" si="63"/>
        <v>38473</v>
      </c>
    </row>
    <row r="1951" spans="1:4" x14ac:dyDescent="0.2">
      <c r="A1951">
        <f t="shared" si="62"/>
        <v>2005</v>
      </c>
      <c r="B1951" s="1059">
        <v>38474</v>
      </c>
      <c r="C1951" s="3">
        <f>'finished water daily demand'!I126</f>
        <v>25.716000000000001</v>
      </c>
      <c r="D1951">
        <f t="shared" si="63"/>
        <v>38474</v>
      </c>
    </row>
    <row r="1952" spans="1:4" x14ac:dyDescent="0.2">
      <c r="A1952">
        <f t="shared" si="62"/>
        <v>2005</v>
      </c>
      <c r="B1952" s="1059">
        <v>38475</v>
      </c>
      <c r="C1952" s="3">
        <f>'finished water daily demand'!I127</f>
        <v>26.631</v>
      </c>
      <c r="D1952">
        <f t="shared" si="63"/>
        <v>38475</v>
      </c>
    </row>
    <row r="1953" spans="1:4" x14ac:dyDescent="0.2">
      <c r="A1953">
        <f t="shared" si="62"/>
        <v>2005</v>
      </c>
      <c r="B1953" s="1059">
        <v>38476</v>
      </c>
      <c r="C1953" s="3">
        <f>'finished water daily demand'!I128</f>
        <v>27.193000000000001</v>
      </c>
      <c r="D1953">
        <f t="shared" si="63"/>
        <v>38476</v>
      </c>
    </row>
    <row r="1954" spans="1:4" x14ac:dyDescent="0.2">
      <c r="A1954">
        <f t="shared" si="62"/>
        <v>2005</v>
      </c>
      <c r="B1954" s="1059">
        <v>38477</v>
      </c>
      <c r="C1954" s="3">
        <f>'finished water daily demand'!I129</f>
        <v>26.765000000000001</v>
      </c>
      <c r="D1954">
        <f t="shared" si="63"/>
        <v>38477</v>
      </c>
    </row>
    <row r="1955" spans="1:4" x14ac:dyDescent="0.2">
      <c r="A1955">
        <f t="shared" si="62"/>
        <v>2005</v>
      </c>
      <c r="B1955" s="1059">
        <v>38478</v>
      </c>
      <c r="C1955" s="3">
        <f>'finished water daily demand'!I130</f>
        <v>25.425000000000001</v>
      </c>
      <c r="D1955">
        <f t="shared" si="63"/>
        <v>38478</v>
      </c>
    </row>
    <row r="1956" spans="1:4" x14ac:dyDescent="0.2">
      <c r="A1956">
        <f t="shared" si="62"/>
        <v>2005</v>
      </c>
      <c r="B1956" s="1059">
        <v>38479</v>
      </c>
      <c r="C1956" s="3">
        <f>'finished water daily demand'!I131</f>
        <v>24.707999999999998</v>
      </c>
      <c r="D1956">
        <f t="shared" si="63"/>
        <v>38479</v>
      </c>
    </row>
    <row r="1957" spans="1:4" x14ac:dyDescent="0.2">
      <c r="A1957">
        <f t="shared" si="62"/>
        <v>2005</v>
      </c>
      <c r="B1957" s="1059">
        <v>38480</v>
      </c>
      <c r="C1957" s="3">
        <f>'finished water daily demand'!I132</f>
        <v>25.507999999999999</v>
      </c>
      <c r="D1957">
        <f t="shared" si="63"/>
        <v>38480</v>
      </c>
    </row>
    <row r="1958" spans="1:4" x14ac:dyDescent="0.2">
      <c r="A1958">
        <f t="shared" si="62"/>
        <v>2005</v>
      </c>
      <c r="B1958" s="1059">
        <v>38481</v>
      </c>
      <c r="C1958" s="3">
        <f>'finished water daily demand'!I133</f>
        <v>28.266999999999999</v>
      </c>
      <c r="D1958">
        <f t="shared" si="63"/>
        <v>38481</v>
      </c>
    </row>
    <row r="1959" spans="1:4" x14ac:dyDescent="0.2">
      <c r="A1959">
        <f t="shared" si="62"/>
        <v>2005</v>
      </c>
      <c r="B1959" s="1059">
        <v>38482</v>
      </c>
      <c r="C1959" s="3">
        <f>'finished water daily demand'!I134</f>
        <v>29.460999999999999</v>
      </c>
      <c r="D1959">
        <f t="shared" si="63"/>
        <v>38482</v>
      </c>
    </row>
    <row r="1960" spans="1:4" x14ac:dyDescent="0.2">
      <c r="A1960">
        <f t="shared" si="62"/>
        <v>2005</v>
      </c>
      <c r="B1960" s="1059">
        <v>38483</v>
      </c>
      <c r="C1960" s="3">
        <f>'finished water daily demand'!I135</f>
        <v>29.347999999999999</v>
      </c>
      <c r="D1960">
        <f t="shared" si="63"/>
        <v>38483</v>
      </c>
    </row>
    <row r="1961" spans="1:4" x14ac:dyDescent="0.2">
      <c r="A1961">
        <f t="shared" si="62"/>
        <v>2005</v>
      </c>
      <c r="B1961" s="1059">
        <v>38484</v>
      </c>
      <c r="C1961" s="3">
        <f>'finished water daily demand'!I136</f>
        <v>31.713000000000001</v>
      </c>
      <c r="D1961">
        <f t="shared" si="63"/>
        <v>38484</v>
      </c>
    </row>
    <row r="1962" spans="1:4" x14ac:dyDescent="0.2">
      <c r="A1962">
        <f t="shared" si="62"/>
        <v>2005</v>
      </c>
      <c r="B1962" s="1059">
        <v>38485</v>
      </c>
      <c r="C1962" s="3">
        <f>'finished water daily demand'!I137</f>
        <v>27.238999999999997</v>
      </c>
      <c r="D1962">
        <f t="shared" si="63"/>
        <v>38485</v>
      </c>
    </row>
    <row r="1963" spans="1:4" x14ac:dyDescent="0.2">
      <c r="A1963">
        <f t="shared" si="62"/>
        <v>2005</v>
      </c>
      <c r="B1963" s="1059">
        <v>38486</v>
      </c>
      <c r="C1963" s="3">
        <f>'finished water daily demand'!I138</f>
        <v>29.134</v>
      </c>
      <c r="D1963">
        <f t="shared" si="63"/>
        <v>38486</v>
      </c>
    </row>
    <row r="1964" spans="1:4" x14ac:dyDescent="0.2">
      <c r="A1964">
        <f t="shared" si="62"/>
        <v>2005</v>
      </c>
      <c r="B1964" s="1059">
        <v>38487</v>
      </c>
      <c r="C1964" s="3">
        <f>'finished water daily demand'!I139</f>
        <v>26.260999999999999</v>
      </c>
      <c r="D1964">
        <f t="shared" si="63"/>
        <v>38487</v>
      </c>
    </row>
    <row r="1965" spans="1:4" x14ac:dyDescent="0.2">
      <c r="A1965">
        <f t="shared" si="62"/>
        <v>2005</v>
      </c>
      <c r="B1965" s="1059">
        <v>38488</v>
      </c>
      <c r="C1965" s="3">
        <f>'finished water daily demand'!I140</f>
        <v>29.768000000000001</v>
      </c>
      <c r="D1965">
        <f t="shared" si="63"/>
        <v>38488</v>
      </c>
    </row>
    <row r="1966" spans="1:4" x14ac:dyDescent="0.2">
      <c r="A1966">
        <f t="shared" si="62"/>
        <v>2005</v>
      </c>
      <c r="B1966" s="1059">
        <v>38489</v>
      </c>
      <c r="C1966" s="3">
        <f>'finished water daily demand'!I141</f>
        <v>29.512</v>
      </c>
      <c r="D1966">
        <f t="shared" si="63"/>
        <v>38489</v>
      </c>
    </row>
    <row r="1967" spans="1:4" x14ac:dyDescent="0.2">
      <c r="A1967">
        <f t="shared" si="62"/>
        <v>2005</v>
      </c>
      <c r="B1967" s="1059">
        <v>38490</v>
      </c>
      <c r="C1967" s="3">
        <f>'finished water daily demand'!I142</f>
        <v>30.554000000000002</v>
      </c>
      <c r="D1967">
        <f t="shared" si="63"/>
        <v>38490</v>
      </c>
    </row>
    <row r="1968" spans="1:4" x14ac:dyDescent="0.2">
      <c r="A1968">
        <f t="shared" si="62"/>
        <v>2005</v>
      </c>
      <c r="B1968" s="1059">
        <v>38491</v>
      </c>
      <c r="C1968" s="3">
        <f>'finished water daily demand'!I143</f>
        <v>29.465999999999998</v>
      </c>
      <c r="D1968">
        <f t="shared" si="63"/>
        <v>38491</v>
      </c>
    </row>
    <row r="1969" spans="1:4" x14ac:dyDescent="0.2">
      <c r="A1969">
        <f t="shared" si="62"/>
        <v>2005</v>
      </c>
      <c r="B1969" s="1059">
        <v>38492</v>
      </c>
      <c r="C1969" s="3">
        <f>'finished water daily demand'!I144</f>
        <v>27.527000000000001</v>
      </c>
      <c r="D1969">
        <f t="shared" si="63"/>
        <v>38492</v>
      </c>
    </row>
    <row r="1970" spans="1:4" x14ac:dyDescent="0.2">
      <c r="A1970">
        <f t="shared" si="62"/>
        <v>2005</v>
      </c>
      <c r="B1970" s="1059">
        <v>38493</v>
      </c>
      <c r="C1970" s="3">
        <f>'finished water daily demand'!I145</f>
        <v>25.407999999999998</v>
      </c>
      <c r="D1970">
        <f t="shared" si="63"/>
        <v>38493</v>
      </c>
    </row>
    <row r="1971" spans="1:4" x14ac:dyDescent="0.2">
      <c r="A1971">
        <f t="shared" si="62"/>
        <v>2005</v>
      </c>
      <c r="B1971" s="1059">
        <v>38494</v>
      </c>
      <c r="C1971" s="3">
        <f>'finished water daily demand'!I146</f>
        <v>25.716999999999999</v>
      </c>
      <c r="D1971">
        <f t="shared" si="63"/>
        <v>38494</v>
      </c>
    </row>
    <row r="1972" spans="1:4" x14ac:dyDescent="0.2">
      <c r="A1972">
        <f t="shared" si="62"/>
        <v>2005</v>
      </c>
      <c r="B1972" s="1059">
        <v>38495</v>
      </c>
      <c r="C1972" s="3">
        <f>'finished water daily demand'!I147</f>
        <v>29.950000000000003</v>
      </c>
      <c r="D1972">
        <f t="shared" si="63"/>
        <v>38495</v>
      </c>
    </row>
    <row r="1973" spans="1:4" x14ac:dyDescent="0.2">
      <c r="A1973">
        <f t="shared" si="62"/>
        <v>2005</v>
      </c>
      <c r="B1973" s="1059">
        <v>38496</v>
      </c>
      <c r="C1973" s="3">
        <f>'finished water daily demand'!I148</f>
        <v>29.381999999999998</v>
      </c>
      <c r="D1973">
        <f t="shared" si="63"/>
        <v>38496</v>
      </c>
    </row>
    <row r="1974" spans="1:4" x14ac:dyDescent="0.2">
      <c r="A1974">
        <f t="shared" si="62"/>
        <v>2005</v>
      </c>
      <c r="B1974" s="1059">
        <v>38497</v>
      </c>
      <c r="C1974" s="3">
        <f>'finished water daily demand'!I149</f>
        <v>27.146000000000001</v>
      </c>
      <c r="D1974">
        <f t="shared" si="63"/>
        <v>38497</v>
      </c>
    </row>
    <row r="1975" spans="1:4" x14ac:dyDescent="0.2">
      <c r="A1975">
        <f t="shared" si="62"/>
        <v>2005</v>
      </c>
      <c r="B1975" s="1059">
        <v>38498</v>
      </c>
      <c r="C1975" s="3">
        <f>'finished water daily demand'!I150</f>
        <v>28.945</v>
      </c>
      <c r="D1975">
        <f t="shared" si="63"/>
        <v>38498</v>
      </c>
    </row>
    <row r="1976" spans="1:4" x14ac:dyDescent="0.2">
      <c r="A1976">
        <f t="shared" si="62"/>
        <v>2005</v>
      </c>
      <c r="B1976" s="1059">
        <v>38499</v>
      </c>
      <c r="C1976" s="3">
        <f>'finished water daily demand'!I151</f>
        <v>32.665999999999997</v>
      </c>
      <c r="D1976">
        <f t="shared" si="63"/>
        <v>38499</v>
      </c>
    </row>
    <row r="1977" spans="1:4" x14ac:dyDescent="0.2">
      <c r="A1977">
        <f t="shared" si="62"/>
        <v>2005</v>
      </c>
      <c r="B1977" s="1059">
        <v>38500</v>
      </c>
      <c r="C1977" s="3">
        <f>'finished water daily demand'!I152</f>
        <v>27.557000000000002</v>
      </c>
      <c r="D1977">
        <f t="shared" si="63"/>
        <v>38500</v>
      </c>
    </row>
    <row r="1978" spans="1:4" x14ac:dyDescent="0.2">
      <c r="A1978">
        <f t="shared" si="62"/>
        <v>2005</v>
      </c>
      <c r="B1978" s="1059">
        <v>38501</v>
      </c>
      <c r="C1978" s="3">
        <f>'finished water daily demand'!I153</f>
        <v>28.186</v>
      </c>
      <c r="D1978">
        <f t="shared" si="63"/>
        <v>38501</v>
      </c>
    </row>
    <row r="1979" spans="1:4" x14ac:dyDescent="0.2">
      <c r="A1979">
        <f t="shared" si="62"/>
        <v>2005</v>
      </c>
      <c r="B1979" s="1059">
        <v>38502</v>
      </c>
      <c r="C1979" s="3">
        <f>'finished water daily demand'!I154</f>
        <v>31.414000000000001</v>
      </c>
      <c r="D1979">
        <f t="shared" si="63"/>
        <v>38502</v>
      </c>
    </row>
    <row r="1980" spans="1:4" x14ac:dyDescent="0.2">
      <c r="A1980">
        <f t="shared" si="62"/>
        <v>2005</v>
      </c>
      <c r="B1980" s="1059">
        <v>38503</v>
      </c>
      <c r="C1980" s="3">
        <f>'finished water daily demand'!I155</f>
        <v>31.067999999999998</v>
      </c>
      <c r="D1980">
        <f t="shared" si="63"/>
        <v>38503</v>
      </c>
    </row>
    <row r="1981" spans="1:4" x14ac:dyDescent="0.2">
      <c r="A1981">
        <f t="shared" si="62"/>
        <v>2005</v>
      </c>
      <c r="B1981" s="1059">
        <v>38504</v>
      </c>
      <c r="C1981" s="3">
        <f>'finished water daily demand'!I156</f>
        <v>34.701999999999998</v>
      </c>
      <c r="D1981">
        <f t="shared" si="63"/>
        <v>38504</v>
      </c>
    </row>
    <row r="1982" spans="1:4" x14ac:dyDescent="0.2">
      <c r="A1982">
        <f t="shared" si="62"/>
        <v>2005</v>
      </c>
      <c r="B1982" s="1059">
        <v>38505</v>
      </c>
      <c r="C1982" s="3">
        <f>'finished water daily demand'!I157</f>
        <v>26.110000000000003</v>
      </c>
      <c r="D1982">
        <f t="shared" si="63"/>
        <v>38505</v>
      </c>
    </row>
    <row r="1983" spans="1:4" x14ac:dyDescent="0.2">
      <c r="A1983">
        <f t="shared" si="62"/>
        <v>2005</v>
      </c>
      <c r="B1983" s="1059">
        <v>38506</v>
      </c>
      <c r="C1983" s="3">
        <f>'finished water daily demand'!I158</f>
        <v>26.396999999999998</v>
      </c>
      <c r="D1983">
        <f t="shared" si="63"/>
        <v>38506</v>
      </c>
    </row>
    <row r="1984" spans="1:4" x14ac:dyDescent="0.2">
      <c r="A1984">
        <f t="shared" si="62"/>
        <v>2005</v>
      </c>
      <c r="B1984" s="1059">
        <v>38507</v>
      </c>
      <c r="C1984" s="3">
        <f>'finished water daily demand'!I159</f>
        <v>26.823999999999998</v>
      </c>
      <c r="D1984">
        <f t="shared" si="63"/>
        <v>38507</v>
      </c>
    </row>
    <row r="1985" spans="1:4" x14ac:dyDescent="0.2">
      <c r="A1985">
        <f t="shared" si="62"/>
        <v>2005</v>
      </c>
      <c r="B1985" s="1059">
        <v>38508</v>
      </c>
      <c r="C1985" s="3">
        <f>'finished water daily demand'!I160</f>
        <v>27.337999999999997</v>
      </c>
      <c r="D1985">
        <f t="shared" si="63"/>
        <v>38508</v>
      </c>
    </row>
    <row r="1986" spans="1:4" x14ac:dyDescent="0.2">
      <c r="A1986">
        <f t="shared" si="62"/>
        <v>2005</v>
      </c>
      <c r="B1986" s="1059">
        <v>38509</v>
      </c>
      <c r="C1986" s="3">
        <f>'finished water daily demand'!I161</f>
        <v>30.727999999999998</v>
      </c>
      <c r="D1986">
        <f t="shared" si="63"/>
        <v>38509</v>
      </c>
    </row>
    <row r="1987" spans="1:4" x14ac:dyDescent="0.2">
      <c r="A1987">
        <f t="shared" si="62"/>
        <v>2005</v>
      </c>
      <c r="B1987" s="1059">
        <v>38510</v>
      </c>
      <c r="C1987" s="3">
        <f>'finished water daily demand'!I162</f>
        <v>31.295999999999999</v>
      </c>
      <c r="D1987">
        <f t="shared" si="63"/>
        <v>38510</v>
      </c>
    </row>
    <row r="1988" spans="1:4" x14ac:dyDescent="0.2">
      <c r="A1988">
        <f t="shared" si="62"/>
        <v>2005</v>
      </c>
      <c r="B1988" s="1059">
        <v>38511</v>
      </c>
      <c r="C1988" s="3">
        <f>'finished water daily demand'!I163</f>
        <v>28.180999999999997</v>
      </c>
      <c r="D1988">
        <f t="shared" si="63"/>
        <v>38511</v>
      </c>
    </row>
    <row r="1989" spans="1:4" x14ac:dyDescent="0.2">
      <c r="A1989">
        <f t="shared" ref="A1989:A2052" si="64">YEAR(B1989)</f>
        <v>2005</v>
      </c>
      <c r="B1989" s="1059">
        <v>38512</v>
      </c>
      <c r="C1989" s="3">
        <f>'finished water daily demand'!I164</f>
        <v>29.494999999999997</v>
      </c>
      <c r="D1989">
        <f t="shared" ref="D1989:D2052" si="65">VALUE(B1989)</f>
        <v>38512</v>
      </c>
    </row>
    <row r="1990" spans="1:4" x14ac:dyDescent="0.2">
      <c r="A1990">
        <f t="shared" si="64"/>
        <v>2005</v>
      </c>
      <c r="B1990" s="1059">
        <v>38513</v>
      </c>
      <c r="C1990" s="3">
        <f>'finished water daily demand'!I165</f>
        <v>29.673999999999999</v>
      </c>
      <c r="D1990">
        <f t="shared" si="65"/>
        <v>38513</v>
      </c>
    </row>
    <row r="1991" spans="1:4" x14ac:dyDescent="0.2">
      <c r="A1991">
        <f t="shared" si="64"/>
        <v>2005</v>
      </c>
      <c r="B1991" s="1059">
        <v>38514</v>
      </c>
      <c r="C1991" s="3">
        <f>'finished water daily demand'!I166</f>
        <v>28.462999999999997</v>
      </c>
      <c r="D1991">
        <f t="shared" si="65"/>
        <v>38514</v>
      </c>
    </row>
    <row r="1992" spans="1:4" x14ac:dyDescent="0.2">
      <c r="A1992">
        <f t="shared" si="64"/>
        <v>2005</v>
      </c>
      <c r="B1992" s="1059">
        <v>38515</v>
      </c>
      <c r="C1992" s="3">
        <f>'finished water daily demand'!I167</f>
        <v>29.172000000000001</v>
      </c>
      <c r="D1992">
        <f t="shared" si="65"/>
        <v>38515</v>
      </c>
    </row>
    <row r="1993" spans="1:4" x14ac:dyDescent="0.2">
      <c r="A1993">
        <f t="shared" si="64"/>
        <v>2005</v>
      </c>
      <c r="B1993" s="1059">
        <v>38516</v>
      </c>
      <c r="C1993" s="3">
        <f>'finished water daily demand'!I168</f>
        <v>31.124000000000002</v>
      </c>
      <c r="D1993">
        <f t="shared" si="65"/>
        <v>38516</v>
      </c>
    </row>
    <row r="1994" spans="1:4" x14ac:dyDescent="0.2">
      <c r="A1994">
        <f t="shared" si="64"/>
        <v>2005</v>
      </c>
      <c r="B1994" s="1059">
        <v>38517</v>
      </c>
      <c r="C1994" s="3">
        <f>'finished water daily demand'!I169</f>
        <v>33.244</v>
      </c>
      <c r="D1994">
        <f t="shared" si="65"/>
        <v>38517</v>
      </c>
    </row>
    <row r="1995" spans="1:4" x14ac:dyDescent="0.2">
      <c r="A1995">
        <f t="shared" si="64"/>
        <v>2005</v>
      </c>
      <c r="B1995" s="1059">
        <v>38518</v>
      </c>
      <c r="C1995" s="3">
        <f>'finished water daily demand'!I170</f>
        <v>33.427999999999997</v>
      </c>
      <c r="D1995">
        <f t="shared" si="65"/>
        <v>38518</v>
      </c>
    </row>
    <row r="1996" spans="1:4" x14ac:dyDescent="0.2">
      <c r="A1996">
        <f t="shared" si="64"/>
        <v>2005</v>
      </c>
      <c r="B1996" s="1059">
        <v>38519</v>
      </c>
      <c r="C1996" s="3">
        <f>'finished water daily demand'!I171</f>
        <v>34.769999999999996</v>
      </c>
      <c r="D1996">
        <f t="shared" si="65"/>
        <v>38519</v>
      </c>
    </row>
    <row r="1997" spans="1:4" x14ac:dyDescent="0.2">
      <c r="A1997">
        <f t="shared" si="64"/>
        <v>2005</v>
      </c>
      <c r="B1997" s="1059">
        <v>38520</v>
      </c>
      <c r="C1997" s="3">
        <f>'finished water daily demand'!I172</f>
        <v>33.945999999999998</v>
      </c>
      <c r="D1997">
        <f t="shared" si="65"/>
        <v>38520</v>
      </c>
    </row>
    <row r="1998" spans="1:4" x14ac:dyDescent="0.2">
      <c r="A1998">
        <f t="shared" si="64"/>
        <v>2005</v>
      </c>
      <c r="B1998" s="1059">
        <v>38521</v>
      </c>
      <c r="C1998" s="3">
        <f>'finished water daily demand'!I173</f>
        <v>33.128</v>
      </c>
      <c r="D1998">
        <f t="shared" si="65"/>
        <v>38521</v>
      </c>
    </row>
    <row r="1999" spans="1:4" x14ac:dyDescent="0.2">
      <c r="A1999">
        <f t="shared" si="64"/>
        <v>2005</v>
      </c>
      <c r="B1999" s="1059">
        <v>38522</v>
      </c>
      <c r="C1999" s="3">
        <f>'finished water daily demand'!I174</f>
        <v>30.132000000000001</v>
      </c>
      <c r="D1999">
        <f t="shared" si="65"/>
        <v>38522</v>
      </c>
    </row>
    <row r="2000" spans="1:4" x14ac:dyDescent="0.2">
      <c r="A2000">
        <f t="shared" si="64"/>
        <v>2005</v>
      </c>
      <c r="B2000" s="1059">
        <v>38523</v>
      </c>
      <c r="C2000" s="3">
        <f>'finished water daily demand'!I175</f>
        <v>28.174999999999997</v>
      </c>
      <c r="D2000">
        <f t="shared" si="65"/>
        <v>38523</v>
      </c>
    </row>
    <row r="2001" spans="1:4" x14ac:dyDescent="0.2">
      <c r="A2001">
        <f t="shared" si="64"/>
        <v>2005</v>
      </c>
      <c r="B2001" s="1059">
        <v>38524</v>
      </c>
      <c r="C2001" s="3">
        <f>'finished water daily demand'!I176</f>
        <v>31.452999999999999</v>
      </c>
      <c r="D2001">
        <f t="shared" si="65"/>
        <v>38524</v>
      </c>
    </row>
    <row r="2002" spans="1:4" x14ac:dyDescent="0.2">
      <c r="A2002">
        <f t="shared" si="64"/>
        <v>2005</v>
      </c>
      <c r="B2002" s="1059">
        <v>38525</v>
      </c>
      <c r="C2002" s="3">
        <f>'finished water daily demand'!I177</f>
        <v>29.972000000000001</v>
      </c>
      <c r="D2002">
        <f t="shared" si="65"/>
        <v>38525</v>
      </c>
    </row>
    <row r="2003" spans="1:4" x14ac:dyDescent="0.2">
      <c r="A2003">
        <f t="shared" si="64"/>
        <v>2005</v>
      </c>
      <c r="B2003" s="1059">
        <v>38526</v>
      </c>
      <c r="C2003" s="3">
        <f>'finished water daily demand'!I178</f>
        <v>33.838999999999999</v>
      </c>
      <c r="D2003">
        <f t="shared" si="65"/>
        <v>38526</v>
      </c>
    </row>
    <row r="2004" spans="1:4" x14ac:dyDescent="0.2">
      <c r="A2004">
        <f t="shared" si="64"/>
        <v>2005</v>
      </c>
      <c r="B2004" s="1059">
        <v>38527</v>
      </c>
      <c r="C2004" s="3">
        <f>'finished water daily demand'!I179</f>
        <v>33.373000000000005</v>
      </c>
      <c r="D2004">
        <f t="shared" si="65"/>
        <v>38527</v>
      </c>
    </row>
    <row r="2005" spans="1:4" x14ac:dyDescent="0.2">
      <c r="A2005">
        <f t="shared" si="64"/>
        <v>2005</v>
      </c>
      <c r="B2005" s="1059">
        <v>38528</v>
      </c>
      <c r="C2005" s="3">
        <f>'finished water daily demand'!I180</f>
        <v>35.573</v>
      </c>
      <c r="D2005">
        <f t="shared" si="65"/>
        <v>38528</v>
      </c>
    </row>
    <row r="2006" spans="1:4" x14ac:dyDescent="0.2">
      <c r="A2006">
        <f t="shared" si="64"/>
        <v>2005</v>
      </c>
      <c r="B2006" s="1059">
        <v>38529</v>
      </c>
      <c r="C2006" s="3">
        <f>'finished water daily demand'!I181</f>
        <v>31.493000000000002</v>
      </c>
      <c r="D2006">
        <f t="shared" si="65"/>
        <v>38529</v>
      </c>
    </row>
    <row r="2007" spans="1:4" x14ac:dyDescent="0.2">
      <c r="A2007">
        <f t="shared" si="64"/>
        <v>2005</v>
      </c>
      <c r="B2007" s="1059">
        <v>38530</v>
      </c>
      <c r="C2007" s="3">
        <f>'finished water daily demand'!I182</f>
        <v>33.545999999999999</v>
      </c>
      <c r="D2007">
        <f t="shared" si="65"/>
        <v>38530</v>
      </c>
    </row>
    <row r="2008" spans="1:4" x14ac:dyDescent="0.2">
      <c r="A2008">
        <f t="shared" si="64"/>
        <v>2005</v>
      </c>
      <c r="B2008" s="1059">
        <v>38531</v>
      </c>
      <c r="C2008" s="3">
        <f>'finished water daily demand'!I183</f>
        <v>32.400999999999996</v>
      </c>
      <c r="D2008">
        <f t="shared" si="65"/>
        <v>38531</v>
      </c>
    </row>
    <row r="2009" spans="1:4" x14ac:dyDescent="0.2">
      <c r="A2009">
        <f t="shared" si="64"/>
        <v>2005</v>
      </c>
      <c r="B2009" s="1059">
        <v>38532</v>
      </c>
      <c r="C2009" s="3">
        <f>'finished water daily demand'!I184</f>
        <v>31.234000000000002</v>
      </c>
      <c r="D2009">
        <f t="shared" si="65"/>
        <v>38532</v>
      </c>
    </row>
    <row r="2010" spans="1:4" x14ac:dyDescent="0.2">
      <c r="A2010">
        <f t="shared" si="64"/>
        <v>2005</v>
      </c>
      <c r="B2010" s="1059">
        <v>38533</v>
      </c>
      <c r="C2010" s="3">
        <f>'finished water daily demand'!I185</f>
        <v>34.362000000000002</v>
      </c>
      <c r="D2010">
        <f t="shared" si="65"/>
        <v>38533</v>
      </c>
    </row>
    <row r="2011" spans="1:4" x14ac:dyDescent="0.2">
      <c r="A2011">
        <f t="shared" si="64"/>
        <v>2005</v>
      </c>
      <c r="B2011" s="1059">
        <v>38534</v>
      </c>
      <c r="C2011" s="3">
        <f>'finished water daily demand'!I186</f>
        <v>35.116999999999997</v>
      </c>
      <c r="D2011">
        <f t="shared" si="65"/>
        <v>38534</v>
      </c>
    </row>
    <row r="2012" spans="1:4" x14ac:dyDescent="0.2">
      <c r="A2012">
        <f t="shared" si="64"/>
        <v>2005</v>
      </c>
      <c r="B2012" s="1059">
        <v>38535</v>
      </c>
      <c r="C2012" s="3">
        <f>'finished water daily demand'!I187</f>
        <v>29.774000000000001</v>
      </c>
      <c r="D2012">
        <f t="shared" si="65"/>
        <v>38535</v>
      </c>
    </row>
    <row r="2013" spans="1:4" x14ac:dyDescent="0.2">
      <c r="A2013">
        <f t="shared" si="64"/>
        <v>2005</v>
      </c>
      <c r="B2013" s="1059">
        <v>38536</v>
      </c>
      <c r="C2013" s="3">
        <f>'finished water daily demand'!I188</f>
        <v>28.511000000000003</v>
      </c>
      <c r="D2013">
        <f t="shared" si="65"/>
        <v>38536</v>
      </c>
    </row>
    <row r="2014" spans="1:4" x14ac:dyDescent="0.2">
      <c r="A2014">
        <f t="shared" si="64"/>
        <v>2005</v>
      </c>
      <c r="B2014" s="1059">
        <v>38537</v>
      </c>
      <c r="C2014" s="3">
        <f>'finished water daily demand'!I189</f>
        <v>29.474000000000004</v>
      </c>
      <c r="D2014">
        <f t="shared" si="65"/>
        <v>38537</v>
      </c>
    </row>
    <row r="2015" spans="1:4" x14ac:dyDescent="0.2">
      <c r="A2015">
        <f t="shared" si="64"/>
        <v>2005</v>
      </c>
      <c r="B2015" s="1059">
        <v>38538</v>
      </c>
      <c r="C2015" s="3">
        <f>'finished water daily demand'!I190</f>
        <v>31.81</v>
      </c>
      <c r="D2015">
        <f t="shared" si="65"/>
        <v>38538</v>
      </c>
    </row>
    <row r="2016" spans="1:4" x14ac:dyDescent="0.2">
      <c r="A2016">
        <f t="shared" si="64"/>
        <v>2005</v>
      </c>
      <c r="B2016" s="1059">
        <v>38539</v>
      </c>
      <c r="C2016" s="3">
        <f>'finished water daily demand'!I191</f>
        <v>33.305999999999997</v>
      </c>
      <c r="D2016">
        <f t="shared" si="65"/>
        <v>38539</v>
      </c>
    </row>
    <row r="2017" spans="1:4" x14ac:dyDescent="0.2">
      <c r="A2017">
        <f t="shared" si="64"/>
        <v>2005</v>
      </c>
      <c r="B2017" s="1059">
        <v>38540</v>
      </c>
      <c r="C2017" s="3">
        <f>'finished water daily demand'!I192</f>
        <v>32.47</v>
      </c>
      <c r="D2017">
        <f t="shared" si="65"/>
        <v>38540</v>
      </c>
    </row>
    <row r="2018" spans="1:4" x14ac:dyDescent="0.2">
      <c r="A2018">
        <f t="shared" si="64"/>
        <v>2005</v>
      </c>
      <c r="B2018" s="1059">
        <v>38541</v>
      </c>
      <c r="C2018" s="3">
        <f>'finished water daily demand'!I193</f>
        <v>30.670999999999999</v>
      </c>
      <c r="D2018">
        <f t="shared" si="65"/>
        <v>38541</v>
      </c>
    </row>
    <row r="2019" spans="1:4" x14ac:dyDescent="0.2">
      <c r="A2019">
        <f t="shared" si="64"/>
        <v>2005</v>
      </c>
      <c r="B2019" s="1059">
        <v>38542</v>
      </c>
      <c r="C2019" s="3">
        <f>'finished water daily demand'!I194</f>
        <v>28.702000000000002</v>
      </c>
      <c r="D2019">
        <f t="shared" si="65"/>
        <v>38542</v>
      </c>
    </row>
    <row r="2020" spans="1:4" x14ac:dyDescent="0.2">
      <c r="A2020">
        <f t="shared" si="64"/>
        <v>2005</v>
      </c>
      <c r="B2020" s="1059">
        <v>38543</v>
      </c>
      <c r="C2020" s="3">
        <f>'finished water daily demand'!I195</f>
        <v>29.762</v>
      </c>
      <c r="D2020">
        <f t="shared" si="65"/>
        <v>38543</v>
      </c>
    </row>
    <row r="2021" spans="1:4" x14ac:dyDescent="0.2">
      <c r="A2021">
        <f t="shared" si="64"/>
        <v>2005</v>
      </c>
      <c r="B2021" s="1059">
        <v>38544</v>
      </c>
      <c r="C2021" s="3">
        <f>'finished water daily demand'!I196</f>
        <v>31.751999999999999</v>
      </c>
      <c r="D2021">
        <f t="shared" si="65"/>
        <v>38544</v>
      </c>
    </row>
    <row r="2022" spans="1:4" x14ac:dyDescent="0.2">
      <c r="A2022">
        <f t="shared" si="64"/>
        <v>2005</v>
      </c>
      <c r="B2022" s="1059">
        <v>38545</v>
      </c>
      <c r="C2022" s="3">
        <f>'finished water daily demand'!I197</f>
        <v>31.901000000000003</v>
      </c>
      <c r="D2022">
        <f t="shared" si="65"/>
        <v>38545</v>
      </c>
    </row>
    <row r="2023" spans="1:4" x14ac:dyDescent="0.2">
      <c r="A2023">
        <f t="shared" si="64"/>
        <v>2005</v>
      </c>
      <c r="B2023" s="1059">
        <v>38546</v>
      </c>
      <c r="C2023" s="3">
        <f>'finished water daily demand'!I198</f>
        <v>33.701999999999998</v>
      </c>
      <c r="D2023">
        <f t="shared" si="65"/>
        <v>38546</v>
      </c>
    </row>
    <row r="2024" spans="1:4" x14ac:dyDescent="0.2">
      <c r="A2024">
        <f t="shared" si="64"/>
        <v>2005</v>
      </c>
      <c r="B2024" s="1059">
        <v>38547</v>
      </c>
      <c r="C2024" s="3">
        <f>'finished water daily demand'!I199</f>
        <v>31.512999999999998</v>
      </c>
      <c r="D2024">
        <f t="shared" si="65"/>
        <v>38547</v>
      </c>
    </row>
    <row r="2025" spans="1:4" x14ac:dyDescent="0.2">
      <c r="A2025">
        <f t="shared" si="64"/>
        <v>2005</v>
      </c>
      <c r="B2025" s="1059">
        <v>38548</v>
      </c>
      <c r="C2025" s="3">
        <f>'finished water daily demand'!I200</f>
        <v>33.358000000000004</v>
      </c>
      <c r="D2025">
        <f t="shared" si="65"/>
        <v>38548</v>
      </c>
    </row>
    <row r="2026" spans="1:4" x14ac:dyDescent="0.2">
      <c r="A2026">
        <f t="shared" si="64"/>
        <v>2005</v>
      </c>
      <c r="B2026" s="1059">
        <v>38549</v>
      </c>
      <c r="C2026" s="3">
        <f>'finished water daily demand'!I201</f>
        <v>33.770000000000003</v>
      </c>
      <c r="D2026">
        <f t="shared" si="65"/>
        <v>38549</v>
      </c>
    </row>
    <row r="2027" spans="1:4" x14ac:dyDescent="0.2">
      <c r="A2027">
        <f t="shared" si="64"/>
        <v>2005</v>
      </c>
      <c r="B2027" s="1059">
        <v>38550</v>
      </c>
      <c r="C2027" s="3">
        <f>'finished water daily demand'!I202</f>
        <v>30.960999999999999</v>
      </c>
      <c r="D2027">
        <f t="shared" si="65"/>
        <v>38550</v>
      </c>
    </row>
    <row r="2028" spans="1:4" x14ac:dyDescent="0.2">
      <c r="A2028">
        <f t="shared" si="64"/>
        <v>2005</v>
      </c>
      <c r="B2028" s="1059">
        <v>38551</v>
      </c>
      <c r="C2028" s="3">
        <f>'finished water daily demand'!I203</f>
        <v>31.880000000000003</v>
      </c>
      <c r="D2028">
        <f t="shared" si="65"/>
        <v>38551</v>
      </c>
    </row>
    <row r="2029" spans="1:4" x14ac:dyDescent="0.2">
      <c r="A2029">
        <f t="shared" si="64"/>
        <v>2005</v>
      </c>
      <c r="B2029" s="1059">
        <v>38552</v>
      </c>
      <c r="C2029" s="3">
        <f>'finished water daily demand'!I204</f>
        <v>32.651000000000003</v>
      </c>
      <c r="D2029">
        <f t="shared" si="65"/>
        <v>38552</v>
      </c>
    </row>
    <row r="2030" spans="1:4" x14ac:dyDescent="0.2">
      <c r="A2030">
        <f t="shared" si="64"/>
        <v>2005</v>
      </c>
      <c r="B2030" s="1059">
        <v>38553</v>
      </c>
      <c r="C2030" s="3">
        <f>'finished water daily demand'!I205</f>
        <v>32.317</v>
      </c>
      <c r="D2030">
        <f t="shared" si="65"/>
        <v>38553</v>
      </c>
    </row>
    <row r="2031" spans="1:4" x14ac:dyDescent="0.2">
      <c r="A2031">
        <f t="shared" si="64"/>
        <v>2005</v>
      </c>
      <c r="B2031" s="1059">
        <v>38554</v>
      </c>
      <c r="C2031" s="3">
        <f>'finished water daily demand'!I206</f>
        <v>31.783999999999999</v>
      </c>
      <c r="D2031">
        <f t="shared" si="65"/>
        <v>38554</v>
      </c>
    </row>
    <row r="2032" spans="1:4" x14ac:dyDescent="0.2">
      <c r="A2032">
        <f t="shared" si="64"/>
        <v>2005</v>
      </c>
      <c r="B2032" s="1059">
        <v>38555</v>
      </c>
      <c r="C2032" s="3">
        <f>'finished water daily demand'!I207</f>
        <v>34.685000000000002</v>
      </c>
      <c r="D2032">
        <f t="shared" si="65"/>
        <v>38555</v>
      </c>
    </row>
    <row r="2033" spans="1:4" x14ac:dyDescent="0.2">
      <c r="A2033">
        <f t="shared" si="64"/>
        <v>2005</v>
      </c>
      <c r="B2033" s="1059">
        <v>38556</v>
      </c>
      <c r="C2033" s="3">
        <f>'finished water daily demand'!I208</f>
        <v>33.03</v>
      </c>
      <c r="D2033">
        <f t="shared" si="65"/>
        <v>38556</v>
      </c>
    </row>
    <row r="2034" spans="1:4" x14ac:dyDescent="0.2">
      <c r="A2034">
        <f t="shared" si="64"/>
        <v>2005</v>
      </c>
      <c r="B2034" s="1059">
        <v>38557</v>
      </c>
      <c r="C2034" s="3">
        <f>'finished water daily demand'!I209</f>
        <v>32.938000000000002</v>
      </c>
      <c r="D2034">
        <f t="shared" si="65"/>
        <v>38557</v>
      </c>
    </row>
    <row r="2035" spans="1:4" x14ac:dyDescent="0.2">
      <c r="A2035">
        <f t="shared" si="64"/>
        <v>2005</v>
      </c>
      <c r="B2035" s="1059">
        <v>38558</v>
      </c>
      <c r="C2035" s="3">
        <f>'finished water daily demand'!I210</f>
        <v>35.099999999999994</v>
      </c>
      <c r="D2035">
        <f t="shared" si="65"/>
        <v>38558</v>
      </c>
    </row>
    <row r="2036" spans="1:4" x14ac:dyDescent="0.2">
      <c r="A2036">
        <f t="shared" si="64"/>
        <v>2005</v>
      </c>
      <c r="B2036" s="1059">
        <v>38559</v>
      </c>
      <c r="C2036" s="3">
        <f>'finished water daily demand'!I211</f>
        <v>38.344999999999999</v>
      </c>
      <c r="D2036">
        <f t="shared" si="65"/>
        <v>38559</v>
      </c>
    </row>
    <row r="2037" spans="1:4" x14ac:dyDescent="0.2">
      <c r="A2037">
        <f t="shared" si="64"/>
        <v>2005</v>
      </c>
      <c r="B2037" s="1059">
        <v>38560</v>
      </c>
      <c r="C2037" s="3">
        <f>'finished water daily demand'!I212</f>
        <v>37.85</v>
      </c>
      <c r="D2037">
        <f t="shared" si="65"/>
        <v>38560</v>
      </c>
    </row>
    <row r="2038" spans="1:4" x14ac:dyDescent="0.2">
      <c r="A2038">
        <f t="shared" si="64"/>
        <v>2005</v>
      </c>
      <c r="B2038" s="1059">
        <v>38561</v>
      </c>
      <c r="C2038" s="3">
        <f>'finished water daily demand'!I213</f>
        <v>36.402999999999999</v>
      </c>
      <c r="D2038">
        <f t="shared" si="65"/>
        <v>38561</v>
      </c>
    </row>
    <row r="2039" spans="1:4" x14ac:dyDescent="0.2">
      <c r="A2039">
        <f t="shared" si="64"/>
        <v>2005</v>
      </c>
      <c r="B2039" s="1059">
        <v>38562</v>
      </c>
      <c r="C2039" s="3">
        <f>'finished water daily demand'!I214</f>
        <v>30.518000000000001</v>
      </c>
      <c r="D2039">
        <f t="shared" si="65"/>
        <v>38562</v>
      </c>
    </row>
    <row r="2040" spans="1:4" x14ac:dyDescent="0.2">
      <c r="A2040">
        <f t="shared" si="64"/>
        <v>2005</v>
      </c>
      <c r="B2040" s="1059">
        <v>38563</v>
      </c>
      <c r="C2040" s="3">
        <f>'finished water daily demand'!I215</f>
        <v>28.301000000000002</v>
      </c>
      <c r="D2040">
        <f t="shared" si="65"/>
        <v>38563</v>
      </c>
    </row>
    <row r="2041" spans="1:4" x14ac:dyDescent="0.2">
      <c r="A2041">
        <f t="shared" si="64"/>
        <v>2005</v>
      </c>
      <c r="B2041" s="1059">
        <v>38564</v>
      </c>
      <c r="C2041" s="3">
        <f>'finished water daily demand'!I216</f>
        <v>27.106000000000002</v>
      </c>
      <c r="D2041">
        <f t="shared" si="65"/>
        <v>38564</v>
      </c>
    </row>
    <row r="2042" spans="1:4" x14ac:dyDescent="0.2">
      <c r="A2042">
        <f t="shared" si="64"/>
        <v>2005</v>
      </c>
      <c r="B2042" s="1059">
        <v>38565</v>
      </c>
      <c r="C2042" s="3">
        <f>'finished water daily demand'!I217</f>
        <v>30.675000000000004</v>
      </c>
      <c r="D2042">
        <f t="shared" si="65"/>
        <v>38565</v>
      </c>
    </row>
    <row r="2043" spans="1:4" x14ac:dyDescent="0.2">
      <c r="A2043">
        <f t="shared" si="64"/>
        <v>2005</v>
      </c>
      <c r="B2043" s="1059">
        <v>38566</v>
      </c>
      <c r="C2043" s="3">
        <f>'finished water daily demand'!I218</f>
        <v>30.981999999999999</v>
      </c>
      <c r="D2043">
        <f t="shared" si="65"/>
        <v>38566</v>
      </c>
    </row>
    <row r="2044" spans="1:4" x14ac:dyDescent="0.2">
      <c r="A2044">
        <f t="shared" si="64"/>
        <v>2005</v>
      </c>
      <c r="B2044" s="1059">
        <v>38567</v>
      </c>
      <c r="C2044" s="3">
        <f>'finished water daily demand'!I219</f>
        <v>33.786000000000001</v>
      </c>
      <c r="D2044">
        <f t="shared" si="65"/>
        <v>38567</v>
      </c>
    </row>
    <row r="2045" spans="1:4" x14ac:dyDescent="0.2">
      <c r="A2045">
        <f t="shared" si="64"/>
        <v>2005</v>
      </c>
      <c r="B2045" s="1059">
        <v>38568</v>
      </c>
      <c r="C2045" s="3">
        <f>'finished water daily demand'!I220</f>
        <v>33.388999999999996</v>
      </c>
      <c r="D2045">
        <f t="shared" si="65"/>
        <v>38568</v>
      </c>
    </row>
    <row r="2046" spans="1:4" x14ac:dyDescent="0.2">
      <c r="A2046">
        <f t="shared" si="64"/>
        <v>2005</v>
      </c>
      <c r="B2046" s="1059">
        <v>38569</v>
      </c>
      <c r="C2046" s="3">
        <f>'finished water daily demand'!I221</f>
        <v>33.728999999999999</v>
      </c>
      <c r="D2046">
        <f t="shared" si="65"/>
        <v>38569</v>
      </c>
    </row>
    <row r="2047" spans="1:4" x14ac:dyDescent="0.2">
      <c r="A2047">
        <f t="shared" si="64"/>
        <v>2005</v>
      </c>
      <c r="B2047" s="1059">
        <v>38570</v>
      </c>
      <c r="C2047" s="3">
        <f>'finished water daily demand'!I222</f>
        <v>32.283000000000001</v>
      </c>
      <c r="D2047">
        <f t="shared" si="65"/>
        <v>38570</v>
      </c>
    </row>
    <row r="2048" spans="1:4" x14ac:dyDescent="0.2">
      <c r="A2048">
        <f t="shared" si="64"/>
        <v>2005</v>
      </c>
      <c r="B2048" s="1059">
        <v>38571</v>
      </c>
      <c r="C2048" s="3">
        <f>'finished water daily demand'!I223</f>
        <v>32.492999999999995</v>
      </c>
      <c r="D2048">
        <f t="shared" si="65"/>
        <v>38571</v>
      </c>
    </row>
    <row r="2049" spans="1:4" x14ac:dyDescent="0.2">
      <c r="A2049">
        <f t="shared" si="64"/>
        <v>2005</v>
      </c>
      <c r="B2049" s="1059">
        <v>38572</v>
      </c>
      <c r="C2049" s="3">
        <f>'finished water daily demand'!I224</f>
        <v>31.966000000000001</v>
      </c>
      <c r="D2049">
        <f t="shared" si="65"/>
        <v>38572</v>
      </c>
    </row>
    <row r="2050" spans="1:4" x14ac:dyDescent="0.2">
      <c r="A2050">
        <f t="shared" si="64"/>
        <v>2005</v>
      </c>
      <c r="B2050" s="1059">
        <v>38573</v>
      </c>
      <c r="C2050" s="3">
        <f>'finished water daily demand'!I225</f>
        <v>29.933</v>
      </c>
      <c r="D2050">
        <f t="shared" si="65"/>
        <v>38573</v>
      </c>
    </row>
    <row r="2051" spans="1:4" x14ac:dyDescent="0.2">
      <c r="A2051">
        <f t="shared" si="64"/>
        <v>2005</v>
      </c>
      <c r="B2051" s="1059">
        <v>38574</v>
      </c>
      <c r="C2051" s="3">
        <f>'finished water daily demand'!I226</f>
        <v>30.111999999999998</v>
      </c>
      <c r="D2051">
        <f t="shared" si="65"/>
        <v>38574</v>
      </c>
    </row>
    <row r="2052" spans="1:4" x14ac:dyDescent="0.2">
      <c r="A2052">
        <f t="shared" si="64"/>
        <v>2005</v>
      </c>
      <c r="B2052" s="1059">
        <v>38575</v>
      </c>
      <c r="C2052" s="3">
        <f>'finished water daily demand'!I227</f>
        <v>31.42</v>
      </c>
      <c r="D2052">
        <f t="shared" si="65"/>
        <v>38575</v>
      </c>
    </row>
    <row r="2053" spans="1:4" x14ac:dyDescent="0.2">
      <c r="A2053">
        <f t="shared" ref="A2053:A2116" si="66">YEAR(B2053)</f>
        <v>2005</v>
      </c>
      <c r="B2053" s="1059">
        <v>38576</v>
      </c>
      <c r="C2053" s="3">
        <f>'finished water daily demand'!I228</f>
        <v>34.156999999999996</v>
      </c>
      <c r="D2053">
        <f t="shared" ref="D2053:D2116" si="67">VALUE(B2053)</f>
        <v>38576</v>
      </c>
    </row>
    <row r="2054" spans="1:4" x14ac:dyDescent="0.2">
      <c r="A2054">
        <f t="shared" si="66"/>
        <v>2005</v>
      </c>
      <c r="B2054" s="1059">
        <v>38577</v>
      </c>
      <c r="C2054" s="3">
        <f>'finished water daily demand'!I229</f>
        <v>32.24</v>
      </c>
      <c r="D2054">
        <f t="shared" si="67"/>
        <v>38577</v>
      </c>
    </row>
    <row r="2055" spans="1:4" x14ac:dyDescent="0.2">
      <c r="A2055">
        <f t="shared" si="66"/>
        <v>2005</v>
      </c>
      <c r="B2055" s="1059">
        <v>38578</v>
      </c>
      <c r="C2055" s="3">
        <f>'finished water daily demand'!I230</f>
        <v>29.779000000000003</v>
      </c>
      <c r="D2055">
        <f t="shared" si="67"/>
        <v>38578</v>
      </c>
    </row>
    <row r="2056" spans="1:4" x14ac:dyDescent="0.2">
      <c r="A2056">
        <f t="shared" si="66"/>
        <v>2005</v>
      </c>
      <c r="B2056" s="1059">
        <v>38579</v>
      </c>
      <c r="C2056" s="3">
        <f>'finished water daily demand'!I231</f>
        <v>33.113999999999997</v>
      </c>
      <c r="D2056">
        <f t="shared" si="67"/>
        <v>38579</v>
      </c>
    </row>
    <row r="2057" spans="1:4" x14ac:dyDescent="0.2">
      <c r="A2057">
        <f t="shared" si="66"/>
        <v>2005</v>
      </c>
      <c r="B2057" s="1059">
        <v>38580</v>
      </c>
      <c r="C2057" s="3">
        <f>'finished water daily demand'!I232</f>
        <v>33.902999999999999</v>
      </c>
      <c r="D2057">
        <f t="shared" si="67"/>
        <v>38580</v>
      </c>
    </row>
    <row r="2058" spans="1:4" x14ac:dyDescent="0.2">
      <c r="A2058">
        <f t="shared" si="66"/>
        <v>2005</v>
      </c>
      <c r="B2058" s="1059">
        <v>38581</v>
      </c>
      <c r="C2058" s="3">
        <f>'finished water daily demand'!I233</f>
        <v>32.624000000000002</v>
      </c>
      <c r="D2058">
        <f t="shared" si="67"/>
        <v>38581</v>
      </c>
    </row>
    <row r="2059" spans="1:4" x14ac:dyDescent="0.2">
      <c r="A2059">
        <f t="shared" si="66"/>
        <v>2005</v>
      </c>
      <c r="B2059" s="1059">
        <v>38582</v>
      </c>
      <c r="C2059" s="3">
        <f>'finished water daily demand'!I234</f>
        <v>30.430999999999997</v>
      </c>
      <c r="D2059">
        <f t="shared" si="67"/>
        <v>38582</v>
      </c>
    </row>
    <row r="2060" spans="1:4" x14ac:dyDescent="0.2">
      <c r="A2060">
        <f t="shared" si="66"/>
        <v>2005</v>
      </c>
      <c r="B2060" s="1059">
        <v>38583</v>
      </c>
      <c r="C2060" s="3">
        <f>'finished water daily demand'!I235</f>
        <v>32.769999999999996</v>
      </c>
      <c r="D2060">
        <f t="shared" si="67"/>
        <v>38583</v>
      </c>
    </row>
    <row r="2061" spans="1:4" x14ac:dyDescent="0.2">
      <c r="A2061">
        <f t="shared" si="66"/>
        <v>2005</v>
      </c>
      <c r="B2061" s="1059">
        <v>38584</v>
      </c>
      <c r="C2061" s="3">
        <f>'finished water daily demand'!I236</f>
        <v>31.774999999999999</v>
      </c>
      <c r="D2061">
        <f t="shared" si="67"/>
        <v>38584</v>
      </c>
    </row>
    <row r="2062" spans="1:4" x14ac:dyDescent="0.2">
      <c r="A2062">
        <f t="shared" si="66"/>
        <v>2005</v>
      </c>
      <c r="B2062" s="1059">
        <v>38585</v>
      </c>
      <c r="C2062" s="3">
        <f>'finished water daily demand'!I237</f>
        <v>30.356000000000002</v>
      </c>
      <c r="D2062">
        <f t="shared" si="67"/>
        <v>38585</v>
      </c>
    </row>
    <row r="2063" spans="1:4" x14ac:dyDescent="0.2">
      <c r="A2063">
        <f t="shared" si="66"/>
        <v>2005</v>
      </c>
      <c r="B2063" s="1059">
        <v>38586</v>
      </c>
      <c r="C2063" s="3">
        <f>'finished water daily demand'!I238</f>
        <v>32.896000000000001</v>
      </c>
      <c r="D2063">
        <f t="shared" si="67"/>
        <v>38586</v>
      </c>
    </row>
    <row r="2064" spans="1:4" x14ac:dyDescent="0.2">
      <c r="A2064">
        <f t="shared" si="66"/>
        <v>2005</v>
      </c>
      <c r="B2064" s="1059">
        <v>38587</v>
      </c>
      <c r="C2064" s="3">
        <f>'finished water daily demand'!I239</f>
        <v>32.182000000000002</v>
      </c>
      <c r="D2064">
        <f t="shared" si="67"/>
        <v>38587</v>
      </c>
    </row>
    <row r="2065" spans="1:4" x14ac:dyDescent="0.2">
      <c r="A2065">
        <f t="shared" si="66"/>
        <v>2005</v>
      </c>
      <c r="B2065" s="1059">
        <v>38588</v>
      </c>
      <c r="C2065" s="3">
        <f>'finished water daily demand'!I240</f>
        <v>31.58</v>
      </c>
      <c r="D2065">
        <f t="shared" si="67"/>
        <v>38588</v>
      </c>
    </row>
    <row r="2066" spans="1:4" x14ac:dyDescent="0.2">
      <c r="A2066">
        <f t="shared" si="66"/>
        <v>2005</v>
      </c>
      <c r="B2066" s="1059">
        <v>38589</v>
      </c>
      <c r="C2066" s="3">
        <f>'finished water daily demand'!I241</f>
        <v>33.837000000000003</v>
      </c>
      <c r="D2066">
        <f t="shared" si="67"/>
        <v>38589</v>
      </c>
    </row>
    <row r="2067" spans="1:4" x14ac:dyDescent="0.2">
      <c r="A2067">
        <f t="shared" si="66"/>
        <v>2005</v>
      </c>
      <c r="B2067" s="1059">
        <v>38590</v>
      </c>
      <c r="C2067" s="3">
        <f>'finished water daily demand'!I242</f>
        <v>33.93</v>
      </c>
      <c r="D2067">
        <f t="shared" si="67"/>
        <v>38590</v>
      </c>
    </row>
    <row r="2068" spans="1:4" x14ac:dyDescent="0.2">
      <c r="A2068">
        <f t="shared" si="66"/>
        <v>2005</v>
      </c>
      <c r="B2068" s="1059">
        <v>38591</v>
      </c>
      <c r="C2068" s="3">
        <f>'finished water daily demand'!I243</f>
        <v>33.58</v>
      </c>
      <c r="D2068">
        <f t="shared" si="67"/>
        <v>38591</v>
      </c>
    </row>
    <row r="2069" spans="1:4" x14ac:dyDescent="0.2">
      <c r="A2069">
        <f t="shared" si="66"/>
        <v>2005</v>
      </c>
      <c r="B2069" s="1059">
        <v>38592</v>
      </c>
      <c r="C2069" s="3">
        <f>'finished water daily demand'!I244</f>
        <v>29.83</v>
      </c>
      <c r="D2069">
        <f t="shared" si="67"/>
        <v>38592</v>
      </c>
    </row>
    <row r="2070" spans="1:4" x14ac:dyDescent="0.2">
      <c r="A2070">
        <f t="shared" si="66"/>
        <v>2005</v>
      </c>
      <c r="B2070" s="1059">
        <v>38593</v>
      </c>
      <c r="C2070" s="3">
        <f>'finished water daily demand'!I245</f>
        <v>33.754999999999995</v>
      </c>
      <c r="D2070">
        <f t="shared" si="67"/>
        <v>38593</v>
      </c>
    </row>
    <row r="2071" spans="1:4" x14ac:dyDescent="0.2">
      <c r="A2071">
        <f t="shared" si="66"/>
        <v>2005</v>
      </c>
      <c r="B2071" s="1059">
        <v>38594</v>
      </c>
      <c r="C2071" s="3">
        <f>'finished water daily demand'!I246</f>
        <v>35.144999999999996</v>
      </c>
      <c r="D2071">
        <f t="shared" si="67"/>
        <v>38594</v>
      </c>
    </row>
    <row r="2072" spans="1:4" x14ac:dyDescent="0.2">
      <c r="A2072">
        <f t="shared" si="66"/>
        <v>2005</v>
      </c>
      <c r="B2072" s="1059">
        <v>38595</v>
      </c>
      <c r="C2072" s="3">
        <f>'finished water daily demand'!I247</f>
        <v>34.760999999999996</v>
      </c>
      <c r="D2072">
        <f t="shared" si="67"/>
        <v>38595</v>
      </c>
    </row>
    <row r="2073" spans="1:4" x14ac:dyDescent="0.2">
      <c r="A2073">
        <f t="shared" si="66"/>
        <v>2005</v>
      </c>
      <c r="B2073" s="1059">
        <v>38596</v>
      </c>
      <c r="C2073" s="3">
        <f>'finished water daily demand'!I248</f>
        <v>35.942</v>
      </c>
      <c r="D2073">
        <f t="shared" si="67"/>
        <v>38596</v>
      </c>
    </row>
    <row r="2074" spans="1:4" x14ac:dyDescent="0.2">
      <c r="A2074">
        <f t="shared" si="66"/>
        <v>2005</v>
      </c>
      <c r="B2074" s="1059">
        <v>38597</v>
      </c>
      <c r="C2074" s="3">
        <f>'finished water daily demand'!I249</f>
        <v>33.771999999999998</v>
      </c>
      <c r="D2074">
        <f t="shared" si="67"/>
        <v>38597</v>
      </c>
    </row>
    <row r="2075" spans="1:4" x14ac:dyDescent="0.2">
      <c r="A2075">
        <f t="shared" si="66"/>
        <v>2005</v>
      </c>
      <c r="B2075" s="1059">
        <v>38598</v>
      </c>
      <c r="C2075" s="3">
        <f>'finished water daily demand'!I250</f>
        <v>35.336999999999996</v>
      </c>
      <c r="D2075">
        <f t="shared" si="67"/>
        <v>38598</v>
      </c>
    </row>
    <row r="2076" spans="1:4" x14ac:dyDescent="0.2">
      <c r="A2076">
        <f t="shared" si="66"/>
        <v>2005</v>
      </c>
      <c r="B2076" s="1059">
        <v>38599</v>
      </c>
      <c r="C2076" s="3">
        <f>'finished water daily demand'!I251</f>
        <v>31.356999999999999</v>
      </c>
      <c r="D2076">
        <f t="shared" si="67"/>
        <v>38599</v>
      </c>
    </row>
    <row r="2077" spans="1:4" x14ac:dyDescent="0.2">
      <c r="A2077">
        <f t="shared" si="66"/>
        <v>2005</v>
      </c>
      <c r="B2077" s="1059">
        <v>38600</v>
      </c>
      <c r="C2077" s="3">
        <f>'finished water daily demand'!I252</f>
        <v>31.777999999999999</v>
      </c>
      <c r="D2077">
        <f t="shared" si="67"/>
        <v>38600</v>
      </c>
    </row>
    <row r="2078" spans="1:4" x14ac:dyDescent="0.2">
      <c r="A2078">
        <f t="shared" si="66"/>
        <v>2005</v>
      </c>
      <c r="B2078" s="1059">
        <v>38601</v>
      </c>
      <c r="C2078" s="3">
        <f>'finished water daily demand'!I253</f>
        <v>32.745000000000005</v>
      </c>
      <c r="D2078">
        <f t="shared" si="67"/>
        <v>38601</v>
      </c>
    </row>
    <row r="2079" spans="1:4" x14ac:dyDescent="0.2">
      <c r="A2079">
        <f t="shared" si="66"/>
        <v>2005</v>
      </c>
      <c r="B2079" s="1059">
        <v>38602</v>
      </c>
      <c r="C2079" s="3">
        <f>'finished water daily demand'!I254</f>
        <v>34.042999999999999</v>
      </c>
      <c r="D2079">
        <f t="shared" si="67"/>
        <v>38602</v>
      </c>
    </row>
    <row r="2080" spans="1:4" x14ac:dyDescent="0.2">
      <c r="A2080">
        <f t="shared" si="66"/>
        <v>2005</v>
      </c>
      <c r="B2080" s="1059">
        <v>38603</v>
      </c>
      <c r="C2080" s="3">
        <f>'finished water daily demand'!I255</f>
        <v>34.798999999999999</v>
      </c>
      <c r="D2080">
        <f t="shared" si="67"/>
        <v>38603</v>
      </c>
    </row>
    <row r="2081" spans="1:4" x14ac:dyDescent="0.2">
      <c r="A2081">
        <f t="shared" si="66"/>
        <v>2005</v>
      </c>
      <c r="B2081" s="1059">
        <v>38604</v>
      </c>
      <c r="C2081" s="3">
        <f>'finished water daily demand'!I256</f>
        <v>34.808</v>
      </c>
      <c r="D2081">
        <f t="shared" si="67"/>
        <v>38604</v>
      </c>
    </row>
    <row r="2082" spans="1:4" x14ac:dyDescent="0.2">
      <c r="A2082">
        <f t="shared" si="66"/>
        <v>2005</v>
      </c>
      <c r="B2082" s="1059">
        <v>38605</v>
      </c>
      <c r="C2082" s="3">
        <f>'finished water daily demand'!I257</f>
        <v>34.789000000000001</v>
      </c>
      <c r="D2082">
        <f t="shared" si="67"/>
        <v>38605</v>
      </c>
    </row>
    <row r="2083" spans="1:4" x14ac:dyDescent="0.2">
      <c r="A2083">
        <f t="shared" si="66"/>
        <v>2005</v>
      </c>
      <c r="B2083" s="1059">
        <v>38606</v>
      </c>
      <c r="C2083" s="3">
        <f>'finished water daily demand'!I258</f>
        <v>34.671999999999997</v>
      </c>
      <c r="D2083">
        <f t="shared" si="67"/>
        <v>38606</v>
      </c>
    </row>
    <row r="2084" spans="1:4" x14ac:dyDescent="0.2">
      <c r="A2084">
        <f t="shared" si="66"/>
        <v>2005</v>
      </c>
      <c r="B2084" s="1059">
        <v>38607</v>
      </c>
      <c r="C2084" s="3">
        <f>'finished water daily demand'!I259</f>
        <v>33.820999999999998</v>
      </c>
      <c r="D2084">
        <f t="shared" si="67"/>
        <v>38607</v>
      </c>
    </row>
    <row r="2085" spans="1:4" x14ac:dyDescent="0.2">
      <c r="A2085">
        <f t="shared" si="66"/>
        <v>2005</v>
      </c>
      <c r="B2085" s="1059">
        <v>38608</v>
      </c>
      <c r="C2085" s="3">
        <f>'finished water daily demand'!I260</f>
        <v>33.899000000000001</v>
      </c>
      <c r="D2085">
        <f t="shared" si="67"/>
        <v>38608</v>
      </c>
    </row>
    <row r="2086" spans="1:4" x14ac:dyDescent="0.2">
      <c r="A2086">
        <f t="shared" si="66"/>
        <v>2005</v>
      </c>
      <c r="B2086" s="1059">
        <v>38609</v>
      </c>
      <c r="C2086" s="3">
        <f>'finished water daily demand'!I261</f>
        <v>33.1</v>
      </c>
      <c r="D2086">
        <f t="shared" si="67"/>
        <v>38609</v>
      </c>
    </row>
    <row r="2087" spans="1:4" x14ac:dyDescent="0.2">
      <c r="A2087">
        <f t="shared" si="66"/>
        <v>2005</v>
      </c>
      <c r="B2087" s="1059">
        <v>38610</v>
      </c>
      <c r="C2087" s="3">
        <f>'finished water daily demand'!I262</f>
        <v>32.326000000000001</v>
      </c>
      <c r="D2087">
        <f t="shared" si="67"/>
        <v>38610</v>
      </c>
    </row>
    <row r="2088" spans="1:4" x14ac:dyDescent="0.2">
      <c r="A2088">
        <f t="shared" si="66"/>
        <v>2005</v>
      </c>
      <c r="B2088" s="1059">
        <v>38611</v>
      </c>
      <c r="C2088" s="3">
        <f>'finished water daily demand'!I263</f>
        <v>34.908000000000001</v>
      </c>
      <c r="D2088">
        <f t="shared" si="67"/>
        <v>38611</v>
      </c>
    </row>
    <row r="2089" spans="1:4" x14ac:dyDescent="0.2">
      <c r="A2089">
        <f t="shared" si="66"/>
        <v>2005</v>
      </c>
      <c r="B2089" s="1059">
        <v>38612</v>
      </c>
      <c r="C2089" s="3">
        <f>'finished water daily demand'!I264</f>
        <v>34.281000000000006</v>
      </c>
      <c r="D2089">
        <f t="shared" si="67"/>
        <v>38612</v>
      </c>
    </row>
    <row r="2090" spans="1:4" x14ac:dyDescent="0.2">
      <c r="A2090">
        <f t="shared" si="66"/>
        <v>2005</v>
      </c>
      <c r="B2090" s="1059">
        <v>38613</v>
      </c>
      <c r="C2090" s="3">
        <f>'finished water daily demand'!I265</f>
        <v>33.501000000000005</v>
      </c>
      <c r="D2090">
        <f t="shared" si="67"/>
        <v>38613</v>
      </c>
    </row>
    <row r="2091" spans="1:4" x14ac:dyDescent="0.2">
      <c r="A2091">
        <f t="shared" si="66"/>
        <v>2005</v>
      </c>
      <c r="B2091" s="1059">
        <v>38614</v>
      </c>
      <c r="C2091" s="3">
        <f>'finished water daily demand'!I266</f>
        <v>34.715000000000003</v>
      </c>
      <c r="D2091">
        <f t="shared" si="67"/>
        <v>38614</v>
      </c>
    </row>
    <row r="2092" spans="1:4" x14ac:dyDescent="0.2">
      <c r="A2092">
        <f t="shared" si="66"/>
        <v>2005</v>
      </c>
      <c r="B2092" s="1059">
        <v>38615</v>
      </c>
      <c r="C2092" s="3">
        <f>'finished water daily demand'!I267</f>
        <v>36.03</v>
      </c>
      <c r="D2092">
        <f t="shared" si="67"/>
        <v>38615</v>
      </c>
    </row>
    <row r="2093" spans="1:4" x14ac:dyDescent="0.2">
      <c r="A2093">
        <f t="shared" si="66"/>
        <v>2005</v>
      </c>
      <c r="B2093" s="1059">
        <v>38616</v>
      </c>
      <c r="C2093" s="3">
        <f>'finished water daily demand'!I268</f>
        <v>31.631999999999998</v>
      </c>
      <c r="D2093">
        <f t="shared" si="67"/>
        <v>38616</v>
      </c>
    </row>
    <row r="2094" spans="1:4" x14ac:dyDescent="0.2">
      <c r="A2094">
        <f t="shared" si="66"/>
        <v>2005</v>
      </c>
      <c r="B2094" s="1059">
        <v>38617</v>
      </c>
      <c r="C2094" s="3">
        <f>'finished water daily demand'!I269</f>
        <v>32.83</v>
      </c>
      <c r="D2094">
        <f t="shared" si="67"/>
        <v>38617</v>
      </c>
    </row>
    <row r="2095" spans="1:4" x14ac:dyDescent="0.2">
      <c r="A2095">
        <f t="shared" si="66"/>
        <v>2005</v>
      </c>
      <c r="B2095" s="1059">
        <v>38618</v>
      </c>
      <c r="C2095" s="3">
        <f>'finished water daily demand'!I270</f>
        <v>34.963000000000001</v>
      </c>
      <c r="D2095">
        <f t="shared" si="67"/>
        <v>38618</v>
      </c>
    </row>
    <row r="2096" spans="1:4" x14ac:dyDescent="0.2">
      <c r="A2096">
        <f t="shared" si="66"/>
        <v>2005</v>
      </c>
      <c r="B2096" s="1059">
        <v>38619</v>
      </c>
      <c r="C2096" s="3">
        <f>'finished water daily demand'!I271</f>
        <v>31.786999999999999</v>
      </c>
      <c r="D2096">
        <f t="shared" si="67"/>
        <v>38619</v>
      </c>
    </row>
    <row r="2097" spans="1:4" x14ac:dyDescent="0.2">
      <c r="A2097">
        <f t="shared" si="66"/>
        <v>2005</v>
      </c>
      <c r="B2097" s="1059">
        <v>38620</v>
      </c>
      <c r="C2097" s="3">
        <f>'finished water daily demand'!I272</f>
        <v>31.04</v>
      </c>
      <c r="D2097">
        <f t="shared" si="67"/>
        <v>38620</v>
      </c>
    </row>
    <row r="2098" spans="1:4" x14ac:dyDescent="0.2">
      <c r="A2098">
        <f t="shared" si="66"/>
        <v>2005</v>
      </c>
      <c r="B2098" s="1059">
        <v>38621</v>
      </c>
      <c r="C2098" s="3">
        <f>'finished water daily demand'!I273</f>
        <v>32.984000000000002</v>
      </c>
      <c r="D2098">
        <f t="shared" si="67"/>
        <v>38621</v>
      </c>
    </row>
    <row r="2099" spans="1:4" x14ac:dyDescent="0.2">
      <c r="A2099">
        <f t="shared" si="66"/>
        <v>2005</v>
      </c>
      <c r="B2099" s="1059">
        <v>38622</v>
      </c>
      <c r="C2099" s="3">
        <f>'finished water daily demand'!I274</f>
        <v>31.331</v>
      </c>
      <c r="D2099">
        <f t="shared" si="67"/>
        <v>38622</v>
      </c>
    </row>
    <row r="2100" spans="1:4" x14ac:dyDescent="0.2">
      <c r="A2100">
        <f t="shared" si="66"/>
        <v>2005</v>
      </c>
      <c r="B2100" s="1059">
        <v>38623</v>
      </c>
      <c r="C2100" s="3">
        <f>'finished water daily demand'!I275</f>
        <v>32.143000000000001</v>
      </c>
      <c r="D2100">
        <f t="shared" si="67"/>
        <v>38623</v>
      </c>
    </row>
    <row r="2101" spans="1:4" x14ac:dyDescent="0.2">
      <c r="A2101">
        <f t="shared" si="66"/>
        <v>2005</v>
      </c>
      <c r="B2101" s="1059">
        <v>38624</v>
      </c>
      <c r="C2101" s="3">
        <f>'finished water daily demand'!I276</f>
        <v>32.457999999999998</v>
      </c>
      <c r="D2101">
        <f t="shared" si="67"/>
        <v>38624</v>
      </c>
    </row>
    <row r="2102" spans="1:4" x14ac:dyDescent="0.2">
      <c r="A2102">
        <f t="shared" si="66"/>
        <v>2005</v>
      </c>
      <c r="B2102" s="1059">
        <v>38625</v>
      </c>
      <c r="C2102" s="3">
        <f>'finished water daily demand'!I277</f>
        <v>33.225000000000001</v>
      </c>
      <c r="D2102">
        <f t="shared" si="67"/>
        <v>38625</v>
      </c>
    </row>
    <row r="2103" spans="1:4" x14ac:dyDescent="0.2">
      <c r="A2103">
        <f t="shared" si="66"/>
        <v>2005</v>
      </c>
      <c r="B2103" s="1059">
        <v>38626</v>
      </c>
      <c r="C2103" s="3">
        <f>'finished water daily demand'!I278</f>
        <v>30.94</v>
      </c>
      <c r="D2103">
        <f t="shared" si="67"/>
        <v>38626</v>
      </c>
    </row>
    <row r="2104" spans="1:4" x14ac:dyDescent="0.2">
      <c r="A2104">
        <f t="shared" si="66"/>
        <v>2005</v>
      </c>
      <c r="B2104" s="1059">
        <v>38627</v>
      </c>
      <c r="C2104" s="3">
        <f>'finished water daily demand'!I279</f>
        <v>31.317</v>
      </c>
      <c r="D2104">
        <f t="shared" si="67"/>
        <v>38627</v>
      </c>
    </row>
    <row r="2105" spans="1:4" x14ac:dyDescent="0.2">
      <c r="A2105">
        <f t="shared" si="66"/>
        <v>2005</v>
      </c>
      <c r="B2105" s="1059">
        <v>38628</v>
      </c>
      <c r="C2105" s="3">
        <f>'finished water daily demand'!I280</f>
        <v>29.667999999999999</v>
      </c>
      <c r="D2105">
        <f t="shared" si="67"/>
        <v>38628</v>
      </c>
    </row>
    <row r="2106" spans="1:4" x14ac:dyDescent="0.2">
      <c r="A2106">
        <f t="shared" si="66"/>
        <v>2005</v>
      </c>
      <c r="B2106" s="1059">
        <v>38629</v>
      </c>
      <c r="C2106" s="3">
        <f>'finished water daily demand'!I281</f>
        <v>31.320999999999998</v>
      </c>
      <c r="D2106">
        <f t="shared" si="67"/>
        <v>38629</v>
      </c>
    </row>
    <row r="2107" spans="1:4" x14ac:dyDescent="0.2">
      <c r="A2107">
        <f t="shared" si="66"/>
        <v>2005</v>
      </c>
      <c r="B2107" s="1059">
        <v>38630</v>
      </c>
      <c r="C2107" s="3">
        <f>'finished water daily demand'!I282</f>
        <v>31.545999999999999</v>
      </c>
      <c r="D2107">
        <f t="shared" si="67"/>
        <v>38630</v>
      </c>
    </row>
    <row r="2108" spans="1:4" x14ac:dyDescent="0.2">
      <c r="A2108">
        <f t="shared" si="66"/>
        <v>2005</v>
      </c>
      <c r="B2108" s="1059">
        <v>38631</v>
      </c>
      <c r="C2108" s="3">
        <f>'finished water daily demand'!I283</f>
        <v>30.372</v>
      </c>
      <c r="D2108">
        <f t="shared" si="67"/>
        <v>38631</v>
      </c>
    </row>
    <row r="2109" spans="1:4" x14ac:dyDescent="0.2">
      <c r="A2109">
        <f t="shared" si="66"/>
        <v>2005</v>
      </c>
      <c r="B2109" s="1059">
        <v>38632</v>
      </c>
      <c r="C2109" s="3">
        <f>'finished water daily demand'!I284</f>
        <v>28.975999999999999</v>
      </c>
      <c r="D2109">
        <f t="shared" si="67"/>
        <v>38632</v>
      </c>
    </row>
    <row r="2110" spans="1:4" x14ac:dyDescent="0.2">
      <c r="A2110">
        <f t="shared" si="66"/>
        <v>2005</v>
      </c>
      <c r="B2110" s="1059">
        <v>38633</v>
      </c>
      <c r="C2110" s="3">
        <f>'finished water daily demand'!I285</f>
        <v>28.170999999999999</v>
      </c>
      <c r="D2110">
        <f t="shared" si="67"/>
        <v>38633</v>
      </c>
    </row>
    <row r="2111" spans="1:4" x14ac:dyDescent="0.2">
      <c r="A2111">
        <f t="shared" si="66"/>
        <v>2005</v>
      </c>
      <c r="B2111" s="1059">
        <v>38634</v>
      </c>
      <c r="C2111" s="3">
        <f>'finished water daily demand'!I286</f>
        <v>26.493000000000002</v>
      </c>
      <c r="D2111">
        <f t="shared" si="67"/>
        <v>38634</v>
      </c>
    </row>
    <row r="2112" spans="1:4" x14ac:dyDescent="0.2">
      <c r="A2112">
        <f t="shared" si="66"/>
        <v>2005</v>
      </c>
      <c r="B2112" s="1059">
        <v>38635</v>
      </c>
      <c r="C2112" s="3">
        <f>'finished water daily demand'!I287</f>
        <v>26.756</v>
      </c>
      <c r="D2112">
        <f t="shared" si="67"/>
        <v>38635</v>
      </c>
    </row>
    <row r="2113" spans="1:4" x14ac:dyDescent="0.2">
      <c r="A2113">
        <f t="shared" si="66"/>
        <v>2005</v>
      </c>
      <c r="B2113" s="1059">
        <v>38636</v>
      </c>
      <c r="C2113" s="3">
        <f>'finished water daily demand'!I288</f>
        <v>27.015000000000001</v>
      </c>
      <c r="D2113">
        <f t="shared" si="67"/>
        <v>38636</v>
      </c>
    </row>
    <row r="2114" spans="1:4" x14ac:dyDescent="0.2">
      <c r="A2114">
        <f t="shared" si="66"/>
        <v>2005</v>
      </c>
      <c r="B2114" s="1059">
        <v>38637</v>
      </c>
      <c r="C2114" s="3">
        <f>'finished water daily demand'!I289</f>
        <v>28.706000000000003</v>
      </c>
      <c r="D2114">
        <f t="shared" si="67"/>
        <v>38637</v>
      </c>
    </row>
    <row r="2115" spans="1:4" x14ac:dyDescent="0.2">
      <c r="A2115">
        <f t="shared" si="66"/>
        <v>2005</v>
      </c>
      <c r="B2115" s="1059">
        <v>38638</v>
      </c>
      <c r="C2115" s="3">
        <f>'finished water daily demand'!I290</f>
        <v>28.655000000000001</v>
      </c>
      <c r="D2115">
        <f t="shared" si="67"/>
        <v>38638</v>
      </c>
    </row>
    <row r="2116" spans="1:4" x14ac:dyDescent="0.2">
      <c r="A2116">
        <f t="shared" si="66"/>
        <v>2005</v>
      </c>
      <c r="B2116" s="1059">
        <v>38639</v>
      </c>
      <c r="C2116" s="3">
        <f>'finished water daily demand'!I291</f>
        <v>27.713999999999999</v>
      </c>
      <c r="D2116">
        <f t="shared" si="67"/>
        <v>38639</v>
      </c>
    </row>
    <row r="2117" spans="1:4" x14ac:dyDescent="0.2">
      <c r="A2117">
        <f t="shared" ref="A2117:A2180" si="68">YEAR(B2117)</f>
        <v>2005</v>
      </c>
      <c r="B2117" s="1059">
        <v>38640</v>
      </c>
      <c r="C2117" s="3">
        <f>'finished water daily demand'!I292</f>
        <v>27.204999999999998</v>
      </c>
      <c r="D2117">
        <f t="shared" ref="D2117:D2180" si="69">VALUE(B2117)</f>
        <v>38640</v>
      </c>
    </row>
    <row r="2118" spans="1:4" x14ac:dyDescent="0.2">
      <c r="A2118">
        <f t="shared" si="68"/>
        <v>2005</v>
      </c>
      <c r="B2118" s="1059">
        <v>38641</v>
      </c>
      <c r="C2118" s="3">
        <f>'finished water daily demand'!I293</f>
        <v>26.744</v>
      </c>
      <c r="D2118">
        <f t="shared" si="69"/>
        <v>38641</v>
      </c>
    </row>
    <row r="2119" spans="1:4" x14ac:dyDescent="0.2">
      <c r="A2119">
        <f t="shared" si="68"/>
        <v>2005</v>
      </c>
      <c r="B2119" s="1059">
        <v>38642</v>
      </c>
      <c r="C2119" s="3">
        <f>'finished water daily demand'!I294</f>
        <v>28.365000000000002</v>
      </c>
      <c r="D2119">
        <f t="shared" si="69"/>
        <v>38642</v>
      </c>
    </row>
    <row r="2120" spans="1:4" x14ac:dyDescent="0.2">
      <c r="A2120">
        <f t="shared" si="68"/>
        <v>2005</v>
      </c>
      <c r="B2120" s="1059">
        <v>38643</v>
      </c>
      <c r="C2120" s="3">
        <f>'finished water daily demand'!I295</f>
        <v>27.745000000000001</v>
      </c>
      <c r="D2120">
        <f t="shared" si="69"/>
        <v>38643</v>
      </c>
    </row>
    <row r="2121" spans="1:4" x14ac:dyDescent="0.2">
      <c r="A2121">
        <f t="shared" si="68"/>
        <v>2005</v>
      </c>
      <c r="B2121" s="1059">
        <v>38644</v>
      </c>
      <c r="C2121" s="3">
        <f>'finished water daily demand'!I296</f>
        <v>30.986000000000001</v>
      </c>
      <c r="D2121">
        <f t="shared" si="69"/>
        <v>38644</v>
      </c>
    </row>
    <row r="2122" spans="1:4" x14ac:dyDescent="0.2">
      <c r="A2122">
        <f t="shared" si="68"/>
        <v>2005</v>
      </c>
      <c r="B2122" s="1059">
        <v>38645</v>
      </c>
      <c r="C2122" s="3">
        <f>'finished water daily demand'!I297</f>
        <v>32.204999999999998</v>
      </c>
      <c r="D2122">
        <f t="shared" si="69"/>
        <v>38645</v>
      </c>
    </row>
    <row r="2123" spans="1:4" x14ac:dyDescent="0.2">
      <c r="A2123">
        <f t="shared" si="68"/>
        <v>2005</v>
      </c>
      <c r="B2123" s="1059">
        <v>38646</v>
      </c>
      <c r="C2123" s="3">
        <f>'finished water daily demand'!I298</f>
        <v>30.916999999999998</v>
      </c>
      <c r="D2123">
        <f t="shared" si="69"/>
        <v>38646</v>
      </c>
    </row>
    <row r="2124" spans="1:4" x14ac:dyDescent="0.2">
      <c r="A2124">
        <f t="shared" si="68"/>
        <v>2005</v>
      </c>
      <c r="B2124" s="1059">
        <v>38647</v>
      </c>
      <c r="C2124" s="3">
        <f>'finished water daily demand'!I299</f>
        <v>26.786999999999999</v>
      </c>
      <c r="D2124">
        <f t="shared" si="69"/>
        <v>38647</v>
      </c>
    </row>
    <row r="2125" spans="1:4" x14ac:dyDescent="0.2">
      <c r="A2125">
        <f t="shared" si="68"/>
        <v>2005</v>
      </c>
      <c r="B2125" s="1059">
        <v>38648</v>
      </c>
      <c r="C2125" s="3">
        <f>'finished water daily demand'!I300</f>
        <v>27.289000000000001</v>
      </c>
      <c r="D2125">
        <f t="shared" si="69"/>
        <v>38648</v>
      </c>
    </row>
    <row r="2126" spans="1:4" x14ac:dyDescent="0.2">
      <c r="A2126">
        <f t="shared" si="68"/>
        <v>2005</v>
      </c>
      <c r="B2126" s="1059">
        <v>38649</v>
      </c>
      <c r="C2126" s="3">
        <f>'finished water daily demand'!I301</f>
        <v>26.896000000000001</v>
      </c>
      <c r="D2126">
        <f t="shared" si="69"/>
        <v>38649</v>
      </c>
    </row>
    <row r="2127" spans="1:4" x14ac:dyDescent="0.2">
      <c r="A2127">
        <f t="shared" si="68"/>
        <v>2005</v>
      </c>
      <c r="B2127" s="1059">
        <v>38650</v>
      </c>
      <c r="C2127" s="3">
        <f>'finished water daily demand'!I302</f>
        <v>28.559000000000001</v>
      </c>
      <c r="D2127">
        <f t="shared" si="69"/>
        <v>38650</v>
      </c>
    </row>
    <row r="2128" spans="1:4" x14ac:dyDescent="0.2">
      <c r="A2128">
        <f t="shared" si="68"/>
        <v>2005</v>
      </c>
      <c r="B2128" s="1059">
        <v>38651</v>
      </c>
      <c r="C2128" s="3">
        <f>'finished water daily demand'!I303</f>
        <v>28.901000000000003</v>
      </c>
      <c r="D2128">
        <f t="shared" si="69"/>
        <v>38651</v>
      </c>
    </row>
    <row r="2129" spans="1:4" x14ac:dyDescent="0.2">
      <c r="A2129">
        <f t="shared" si="68"/>
        <v>2005</v>
      </c>
      <c r="B2129" s="1059">
        <v>38652</v>
      </c>
      <c r="C2129" s="3">
        <f>'finished water daily demand'!I304</f>
        <v>29.646000000000001</v>
      </c>
      <c r="D2129">
        <f t="shared" si="69"/>
        <v>38652</v>
      </c>
    </row>
    <row r="2130" spans="1:4" x14ac:dyDescent="0.2">
      <c r="A2130">
        <f t="shared" si="68"/>
        <v>2005</v>
      </c>
      <c r="B2130" s="1059">
        <v>38653</v>
      </c>
      <c r="C2130" s="3">
        <f>'finished water daily demand'!I305</f>
        <v>25.91</v>
      </c>
      <c r="D2130">
        <f t="shared" si="69"/>
        <v>38653</v>
      </c>
    </row>
    <row r="2131" spans="1:4" x14ac:dyDescent="0.2">
      <c r="A2131">
        <f t="shared" si="68"/>
        <v>2005</v>
      </c>
      <c r="B2131" s="1059">
        <v>38654</v>
      </c>
      <c r="C2131" s="3">
        <f>'finished water daily demand'!I306</f>
        <v>29.523</v>
      </c>
      <c r="D2131">
        <f t="shared" si="69"/>
        <v>38654</v>
      </c>
    </row>
    <row r="2132" spans="1:4" x14ac:dyDescent="0.2">
      <c r="A2132">
        <f t="shared" si="68"/>
        <v>2005</v>
      </c>
      <c r="B2132" s="1059">
        <v>38655</v>
      </c>
      <c r="C2132" s="3">
        <f>'finished water daily demand'!I307</f>
        <v>27.393000000000001</v>
      </c>
      <c r="D2132">
        <f t="shared" si="69"/>
        <v>38655</v>
      </c>
    </row>
    <row r="2133" spans="1:4" x14ac:dyDescent="0.2">
      <c r="A2133">
        <f t="shared" si="68"/>
        <v>2005</v>
      </c>
      <c r="B2133" s="1059">
        <v>38656</v>
      </c>
      <c r="C2133" s="3">
        <f>'finished water daily demand'!I308</f>
        <v>26.984000000000002</v>
      </c>
      <c r="D2133">
        <f t="shared" si="69"/>
        <v>38656</v>
      </c>
    </row>
    <row r="2134" spans="1:4" x14ac:dyDescent="0.2">
      <c r="A2134">
        <f t="shared" si="68"/>
        <v>2005</v>
      </c>
      <c r="B2134" s="1059">
        <v>38657</v>
      </c>
      <c r="C2134" s="3">
        <f>'finished water daily demand'!I309</f>
        <v>27.443999999999999</v>
      </c>
      <c r="D2134">
        <f t="shared" si="69"/>
        <v>38657</v>
      </c>
    </row>
    <row r="2135" spans="1:4" x14ac:dyDescent="0.2">
      <c r="A2135">
        <f t="shared" si="68"/>
        <v>2005</v>
      </c>
      <c r="B2135" s="1059">
        <v>38658</v>
      </c>
      <c r="C2135" s="3">
        <f>'finished water daily demand'!I310</f>
        <v>30.981000000000002</v>
      </c>
      <c r="D2135">
        <f t="shared" si="69"/>
        <v>38658</v>
      </c>
    </row>
    <row r="2136" spans="1:4" x14ac:dyDescent="0.2">
      <c r="A2136">
        <f t="shared" si="68"/>
        <v>2005</v>
      </c>
      <c r="B2136" s="1059">
        <v>38659</v>
      </c>
      <c r="C2136" s="3">
        <f>'finished water daily demand'!I311</f>
        <v>28.074999999999999</v>
      </c>
      <c r="D2136">
        <f t="shared" si="69"/>
        <v>38659</v>
      </c>
    </row>
    <row r="2137" spans="1:4" x14ac:dyDescent="0.2">
      <c r="A2137">
        <f t="shared" si="68"/>
        <v>2005</v>
      </c>
      <c r="B2137" s="1059">
        <v>38660</v>
      </c>
      <c r="C2137" s="3">
        <f>'finished water daily demand'!I312</f>
        <v>32.045000000000002</v>
      </c>
      <c r="D2137">
        <f t="shared" si="69"/>
        <v>38660</v>
      </c>
    </row>
    <row r="2138" spans="1:4" x14ac:dyDescent="0.2">
      <c r="A2138">
        <f t="shared" si="68"/>
        <v>2005</v>
      </c>
      <c r="B2138" s="1059">
        <v>38661</v>
      </c>
      <c r="C2138" s="3">
        <f>'finished water daily demand'!I313</f>
        <v>29.588999999999999</v>
      </c>
      <c r="D2138">
        <f t="shared" si="69"/>
        <v>38661</v>
      </c>
    </row>
    <row r="2139" spans="1:4" x14ac:dyDescent="0.2">
      <c r="A2139">
        <f t="shared" si="68"/>
        <v>2005</v>
      </c>
      <c r="B2139" s="1059">
        <v>38662</v>
      </c>
      <c r="C2139" s="3">
        <f>'finished water daily demand'!I314</f>
        <v>29.082999999999998</v>
      </c>
      <c r="D2139">
        <f t="shared" si="69"/>
        <v>38662</v>
      </c>
    </row>
    <row r="2140" spans="1:4" x14ac:dyDescent="0.2">
      <c r="A2140">
        <f t="shared" si="68"/>
        <v>2005</v>
      </c>
      <c r="B2140" s="1059">
        <v>38663</v>
      </c>
      <c r="C2140" s="3">
        <f>'finished water daily demand'!I315</f>
        <v>27.423000000000002</v>
      </c>
      <c r="D2140">
        <f t="shared" si="69"/>
        <v>38663</v>
      </c>
    </row>
    <row r="2141" spans="1:4" x14ac:dyDescent="0.2">
      <c r="A2141">
        <f t="shared" si="68"/>
        <v>2005</v>
      </c>
      <c r="B2141" s="1059">
        <v>38664</v>
      </c>
      <c r="C2141" s="3">
        <f>'finished water daily demand'!I316</f>
        <v>26.251999999999999</v>
      </c>
      <c r="D2141">
        <f t="shared" si="69"/>
        <v>38664</v>
      </c>
    </row>
    <row r="2142" spans="1:4" x14ac:dyDescent="0.2">
      <c r="A2142">
        <f t="shared" si="68"/>
        <v>2005</v>
      </c>
      <c r="B2142" s="1059">
        <v>38665</v>
      </c>
      <c r="C2142" s="3">
        <f>'finished water daily demand'!I317</f>
        <v>31.696999999999999</v>
      </c>
      <c r="D2142">
        <f t="shared" si="69"/>
        <v>38665</v>
      </c>
    </row>
    <row r="2143" spans="1:4" x14ac:dyDescent="0.2">
      <c r="A2143">
        <f t="shared" si="68"/>
        <v>2005</v>
      </c>
      <c r="B2143" s="1059">
        <v>38666</v>
      </c>
      <c r="C2143" s="3">
        <f>'finished water daily demand'!I318</f>
        <v>25.241</v>
      </c>
      <c r="D2143">
        <f t="shared" si="69"/>
        <v>38666</v>
      </c>
    </row>
    <row r="2144" spans="1:4" x14ac:dyDescent="0.2">
      <c r="A2144">
        <f t="shared" si="68"/>
        <v>2005</v>
      </c>
      <c r="B2144" s="1059">
        <v>38667</v>
      </c>
      <c r="C2144" s="3">
        <f>'finished water daily demand'!I319</f>
        <v>23.342999999999996</v>
      </c>
      <c r="D2144">
        <f t="shared" si="69"/>
        <v>38667</v>
      </c>
    </row>
    <row r="2145" spans="1:4" x14ac:dyDescent="0.2">
      <c r="A2145">
        <f t="shared" si="68"/>
        <v>2005</v>
      </c>
      <c r="B2145" s="1059">
        <v>38668</v>
      </c>
      <c r="C2145" s="3">
        <f>'finished water daily demand'!I320</f>
        <v>27.283000000000001</v>
      </c>
      <c r="D2145">
        <f t="shared" si="69"/>
        <v>38668</v>
      </c>
    </row>
    <row r="2146" spans="1:4" x14ac:dyDescent="0.2">
      <c r="A2146">
        <f t="shared" si="68"/>
        <v>2005</v>
      </c>
      <c r="B2146" s="1059">
        <v>38669</v>
      </c>
      <c r="C2146" s="3">
        <f>'finished water daily demand'!I321</f>
        <v>24.012999999999998</v>
      </c>
      <c r="D2146">
        <f t="shared" si="69"/>
        <v>38669</v>
      </c>
    </row>
    <row r="2147" spans="1:4" x14ac:dyDescent="0.2">
      <c r="A2147">
        <f t="shared" si="68"/>
        <v>2005</v>
      </c>
      <c r="B2147" s="1059">
        <v>38670</v>
      </c>
      <c r="C2147" s="3">
        <f>'finished water daily demand'!I322</f>
        <v>24.838000000000001</v>
      </c>
      <c r="D2147">
        <f t="shared" si="69"/>
        <v>38670</v>
      </c>
    </row>
    <row r="2148" spans="1:4" x14ac:dyDescent="0.2">
      <c r="A2148">
        <f t="shared" si="68"/>
        <v>2005</v>
      </c>
      <c r="B2148" s="1059">
        <v>38671</v>
      </c>
      <c r="C2148" s="3">
        <f>'finished water daily demand'!I323</f>
        <v>25.658000000000001</v>
      </c>
      <c r="D2148">
        <f t="shared" si="69"/>
        <v>38671</v>
      </c>
    </row>
    <row r="2149" spans="1:4" x14ac:dyDescent="0.2">
      <c r="A2149">
        <f t="shared" si="68"/>
        <v>2005</v>
      </c>
      <c r="B2149" s="1059">
        <v>38672</v>
      </c>
      <c r="C2149" s="3">
        <f>'finished water daily demand'!I324</f>
        <v>29.869</v>
      </c>
      <c r="D2149">
        <f t="shared" si="69"/>
        <v>38672</v>
      </c>
    </row>
    <row r="2150" spans="1:4" x14ac:dyDescent="0.2">
      <c r="A2150">
        <f t="shared" si="68"/>
        <v>2005</v>
      </c>
      <c r="B2150" s="1059">
        <v>38673</v>
      </c>
      <c r="C2150" s="3">
        <f>'finished water daily demand'!I325</f>
        <v>23.552</v>
      </c>
      <c r="D2150">
        <f t="shared" si="69"/>
        <v>38673</v>
      </c>
    </row>
    <row r="2151" spans="1:4" x14ac:dyDescent="0.2">
      <c r="A2151">
        <f t="shared" si="68"/>
        <v>2005</v>
      </c>
      <c r="B2151" s="1059">
        <v>38674</v>
      </c>
      <c r="C2151" s="3">
        <f>'finished water daily demand'!I326</f>
        <v>27.326000000000001</v>
      </c>
      <c r="D2151">
        <f t="shared" si="69"/>
        <v>38674</v>
      </c>
    </row>
    <row r="2152" spans="1:4" x14ac:dyDescent="0.2">
      <c r="A2152">
        <f t="shared" si="68"/>
        <v>2005</v>
      </c>
      <c r="B2152" s="1059">
        <v>38675</v>
      </c>
      <c r="C2152" s="3">
        <f>'finished water daily demand'!I327</f>
        <v>23.564999999999998</v>
      </c>
      <c r="D2152">
        <f t="shared" si="69"/>
        <v>38675</v>
      </c>
    </row>
    <row r="2153" spans="1:4" x14ac:dyDescent="0.2">
      <c r="A2153">
        <f t="shared" si="68"/>
        <v>2005</v>
      </c>
      <c r="B2153" s="1059">
        <v>38676</v>
      </c>
      <c r="C2153" s="3">
        <f>'finished water daily demand'!I328</f>
        <v>23.238</v>
      </c>
      <c r="D2153">
        <f t="shared" si="69"/>
        <v>38676</v>
      </c>
    </row>
    <row r="2154" spans="1:4" x14ac:dyDescent="0.2">
      <c r="A2154">
        <f t="shared" si="68"/>
        <v>2005</v>
      </c>
      <c r="B2154" s="1059">
        <v>38677</v>
      </c>
      <c r="C2154" s="3">
        <f>'finished water daily demand'!I329</f>
        <v>25.021999999999998</v>
      </c>
      <c r="D2154">
        <f t="shared" si="69"/>
        <v>38677</v>
      </c>
    </row>
    <row r="2155" spans="1:4" x14ac:dyDescent="0.2">
      <c r="A2155">
        <f t="shared" si="68"/>
        <v>2005</v>
      </c>
      <c r="B2155" s="1059">
        <v>38678</v>
      </c>
      <c r="C2155" s="3">
        <f>'finished water daily demand'!I330</f>
        <v>23.837</v>
      </c>
      <c r="D2155">
        <f t="shared" si="69"/>
        <v>38678</v>
      </c>
    </row>
    <row r="2156" spans="1:4" x14ac:dyDescent="0.2">
      <c r="A2156">
        <f t="shared" si="68"/>
        <v>2005</v>
      </c>
      <c r="B2156" s="1059">
        <v>38679</v>
      </c>
      <c r="C2156" s="3">
        <f>'finished water daily demand'!I331</f>
        <v>24.708000000000002</v>
      </c>
      <c r="D2156">
        <f t="shared" si="69"/>
        <v>38679</v>
      </c>
    </row>
    <row r="2157" spans="1:4" x14ac:dyDescent="0.2">
      <c r="A2157">
        <f t="shared" si="68"/>
        <v>2005</v>
      </c>
      <c r="B2157" s="1059">
        <v>38680</v>
      </c>
      <c r="C2157" s="3">
        <f>'finished water daily demand'!I332</f>
        <v>21.290000000000003</v>
      </c>
      <c r="D2157">
        <f t="shared" si="69"/>
        <v>38680</v>
      </c>
    </row>
    <row r="2158" spans="1:4" x14ac:dyDescent="0.2">
      <c r="A2158">
        <f t="shared" si="68"/>
        <v>2005</v>
      </c>
      <c r="B2158" s="1059">
        <v>38681</v>
      </c>
      <c r="C2158" s="3">
        <f>'finished water daily demand'!I333</f>
        <v>19.391999999999999</v>
      </c>
      <c r="D2158">
        <f t="shared" si="69"/>
        <v>38681</v>
      </c>
    </row>
    <row r="2159" spans="1:4" x14ac:dyDescent="0.2">
      <c r="A2159">
        <f t="shared" si="68"/>
        <v>2005</v>
      </c>
      <c r="B2159" s="1059">
        <v>38682</v>
      </c>
      <c r="C2159" s="3">
        <f>'finished water daily demand'!I334</f>
        <v>20.622999999999998</v>
      </c>
      <c r="D2159">
        <f t="shared" si="69"/>
        <v>38682</v>
      </c>
    </row>
    <row r="2160" spans="1:4" x14ac:dyDescent="0.2">
      <c r="A2160">
        <f t="shared" si="68"/>
        <v>2005</v>
      </c>
      <c r="B2160" s="1059">
        <v>38683</v>
      </c>
      <c r="C2160" s="3">
        <f>'finished water daily demand'!I335</f>
        <v>21.974</v>
      </c>
      <c r="D2160">
        <f t="shared" si="69"/>
        <v>38683</v>
      </c>
    </row>
    <row r="2161" spans="1:4" x14ac:dyDescent="0.2">
      <c r="A2161">
        <f t="shared" si="68"/>
        <v>2005</v>
      </c>
      <c r="B2161" s="1059">
        <v>38684</v>
      </c>
      <c r="C2161" s="3">
        <f>'finished water daily demand'!I336</f>
        <v>23.579000000000001</v>
      </c>
      <c r="D2161">
        <f t="shared" si="69"/>
        <v>38684</v>
      </c>
    </row>
    <row r="2162" spans="1:4" x14ac:dyDescent="0.2">
      <c r="A2162">
        <f t="shared" si="68"/>
        <v>2005</v>
      </c>
      <c r="B2162" s="1059">
        <v>38685</v>
      </c>
      <c r="C2162" s="3">
        <f>'finished water daily demand'!I337</f>
        <v>25.473000000000003</v>
      </c>
      <c r="D2162">
        <f t="shared" si="69"/>
        <v>38685</v>
      </c>
    </row>
    <row r="2163" spans="1:4" x14ac:dyDescent="0.2">
      <c r="A2163">
        <f t="shared" si="68"/>
        <v>2005</v>
      </c>
      <c r="B2163" s="1059">
        <v>38686</v>
      </c>
      <c r="C2163" s="3">
        <f>'finished water daily demand'!I338</f>
        <v>24.634</v>
      </c>
      <c r="D2163">
        <f t="shared" si="69"/>
        <v>38686</v>
      </c>
    </row>
    <row r="2164" spans="1:4" x14ac:dyDescent="0.2">
      <c r="A2164">
        <f t="shared" si="68"/>
        <v>2005</v>
      </c>
      <c r="B2164" s="1059">
        <v>38687</v>
      </c>
      <c r="C2164" s="3">
        <f>'finished water daily demand'!I339</f>
        <v>23.906999999999996</v>
      </c>
      <c r="D2164">
        <f t="shared" si="69"/>
        <v>38687</v>
      </c>
    </row>
    <row r="2165" spans="1:4" x14ac:dyDescent="0.2">
      <c r="A2165">
        <f t="shared" si="68"/>
        <v>2005</v>
      </c>
      <c r="B2165" s="1059">
        <v>38688</v>
      </c>
      <c r="C2165" s="3">
        <f>'finished water daily demand'!I340</f>
        <v>23.538</v>
      </c>
      <c r="D2165">
        <f t="shared" si="69"/>
        <v>38688</v>
      </c>
    </row>
    <row r="2166" spans="1:4" x14ac:dyDescent="0.2">
      <c r="A2166">
        <f t="shared" si="68"/>
        <v>2005</v>
      </c>
      <c r="B2166" s="1059">
        <v>38689</v>
      </c>
      <c r="C2166" s="3">
        <f>'finished water daily demand'!I341</f>
        <v>21.956</v>
      </c>
      <c r="D2166">
        <f t="shared" si="69"/>
        <v>38689</v>
      </c>
    </row>
    <row r="2167" spans="1:4" x14ac:dyDescent="0.2">
      <c r="A2167">
        <f t="shared" si="68"/>
        <v>2005</v>
      </c>
      <c r="B2167" s="1059">
        <v>38690</v>
      </c>
      <c r="C2167" s="3">
        <f>'finished water daily demand'!I342</f>
        <v>22.766999999999999</v>
      </c>
      <c r="D2167">
        <f t="shared" si="69"/>
        <v>38690</v>
      </c>
    </row>
    <row r="2168" spans="1:4" x14ac:dyDescent="0.2">
      <c r="A2168">
        <f t="shared" si="68"/>
        <v>2005</v>
      </c>
      <c r="B2168" s="1059">
        <v>38691</v>
      </c>
      <c r="C2168" s="3">
        <f>'finished water daily demand'!I343</f>
        <v>23.49</v>
      </c>
      <c r="D2168">
        <f t="shared" si="69"/>
        <v>38691</v>
      </c>
    </row>
    <row r="2169" spans="1:4" x14ac:dyDescent="0.2">
      <c r="A2169">
        <f t="shared" si="68"/>
        <v>2005</v>
      </c>
      <c r="B2169" s="1059">
        <v>38692</v>
      </c>
      <c r="C2169" s="3">
        <f>'finished water daily demand'!I344</f>
        <v>25.009</v>
      </c>
      <c r="D2169">
        <f t="shared" si="69"/>
        <v>38692</v>
      </c>
    </row>
    <row r="2170" spans="1:4" x14ac:dyDescent="0.2">
      <c r="A2170">
        <f t="shared" si="68"/>
        <v>2005</v>
      </c>
      <c r="B2170" s="1059">
        <v>38693</v>
      </c>
      <c r="C2170" s="3">
        <f>'finished water daily demand'!I345</f>
        <v>25.739000000000001</v>
      </c>
      <c r="D2170">
        <f t="shared" si="69"/>
        <v>38693</v>
      </c>
    </row>
    <row r="2171" spans="1:4" x14ac:dyDescent="0.2">
      <c r="A2171">
        <f t="shared" si="68"/>
        <v>2005</v>
      </c>
      <c r="B2171" s="1059">
        <v>38694</v>
      </c>
      <c r="C2171" s="3">
        <f>'finished water daily demand'!I346</f>
        <v>25.788</v>
      </c>
      <c r="D2171">
        <f t="shared" si="69"/>
        <v>38694</v>
      </c>
    </row>
    <row r="2172" spans="1:4" x14ac:dyDescent="0.2">
      <c r="A2172">
        <f t="shared" si="68"/>
        <v>2005</v>
      </c>
      <c r="B2172" s="1059">
        <v>38695</v>
      </c>
      <c r="C2172" s="3">
        <f>'finished water daily demand'!I347</f>
        <v>25.268000000000001</v>
      </c>
      <c r="D2172">
        <f t="shared" si="69"/>
        <v>38695</v>
      </c>
    </row>
    <row r="2173" spans="1:4" x14ac:dyDescent="0.2">
      <c r="A2173">
        <f t="shared" si="68"/>
        <v>2005</v>
      </c>
      <c r="B2173" s="1059">
        <v>38696</v>
      </c>
      <c r="C2173" s="3">
        <f>'finished water daily demand'!I348</f>
        <v>23.605999999999998</v>
      </c>
      <c r="D2173">
        <f t="shared" si="69"/>
        <v>38696</v>
      </c>
    </row>
    <row r="2174" spans="1:4" x14ac:dyDescent="0.2">
      <c r="A2174">
        <f t="shared" si="68"/>
        <v>2005</v>
      </c>
      <c r="B2174" s="1059">
        <v>38697</v>
      </c>
      <c r="C2174" s="3">
        <f>'finished water daily demand'!I349</f>
        <v>24.52</v>
      </c>
      <c r="D2174">
        <f t="shared" si="69"/>
        <v>38697</v>
      </c>
    </row>
    <row r="2175" spans="1:4" x14ac:dyDescent="0.2">
      <c r="A2175">
        <f t="shared" si="68"/>
        <v>2005</v>
      </c>
      <c r="B2175" s="1059">
        <v>38698</v>
      </c>
      <c r="C2175" s="3">
        <f>'finished water daily demand'!I350</f>
        <v>24.825000000000003</v>
      </c>
      <c r="D2175">
        <f t="shared" si="69"/>
        <v>38698</v>
      </c>
    </row>
    <row r="2176" spans="1:4" x14ac:dyDescent="0.2">
      <c r="A2176">
        <f t="shared" si="68"/>
        <v>2005</v>
      </c>
      <c r="B2176" s="1059">
        <v>38699</v>
      </c>
      <c r="C2176" s="3">
        <f>'finished water daily demand'!I351</f>
        <v>25.052999999999997</v>
      </c>
      <c r="D2176">
        <f t="shared" si="69"/>
        <v>38699</v>
      </c>
    </row>
    <row r="2177" spans="1:4" x14ac:dyDescent="0.2">
      <c r="A2177">
        <f t="shared" si="68"/>
        <v>2005</v>
      </c>
      <c r="B2177" s="1059">
        <v>38700</v>
      </c>
      <c r="C2177" s="3">
        <f>'finished water daily demand'!I352</f>
        <v>23.677</v>
      </c>
      <c r="D2177">
        <f t="shared" si="69"/>
        <v>38700</v>
      </c>
    </row>
    <row r="2178" spans="1:4" x14ac:dyDescent="0.2">
      <c r="A2178">
        <f t="shared" si="68"/>
        <v>2005</v>
      </c>
      <c r="B2178" s="1059">
        <v>38701</v>
      </c>
      <c r="C2178" s="3">
        <f>'finished water daily demand'!I353</f>
        <v>23.591000000000001</v>
      </c>
      <c r="D2178">
        <f t="shared" si="69"/>
        <v>38701</v>
      </c>
    </row>
    <row r="2179" spans="1:4" x14ac:dyDescent="0.2">
      <c r="A2179">
        <f t="shared" si="68"/>
        <v>2005</v>
      </c>
      <c r="B2179" s="1059">
        <v>38702</v>
      </c>
      <c r="C2179" s="3">
        <f>'finished water daily demand'!I354</f>
        <v>24.227</v>
      </c>
      <c r="D2179">
        <f t="shared" si="69"/>
        <v>38702</v>
      </c>
    </row>
    <row r="2180" spans="1:4" x14ac:dyDescent="0.2">
      <c r="A2180">
        <f t="shared" si="68"/>
        <v>2005</v>
      </c>
      <c r="B2180" s="1059">
        <v>38703</v>
      </c>
      <c r="C2180" s="3">
        <f>'finished water daily demand'!I355</f>
        <v>25.036000000000001</v>
      </c>
      <c r="D2180">
        <f t="shared" si="69"/>
        <v>38703</v>
      </c>
    </row>
    <row r="2181" spans="1:4" x14ac:dyDescent="0.2">
      <c r="A2181">
        <f t="shared" ref="A2181:A2244" si="70">YEAR(B2181)</f>
        <v>2005</v>
      </c>
      <c r="B2181" s="1059">
        <v>38704</v>
      </c>
      <c r="C2181" s="3">
        <f>'finished water daily demand'!I356</f>
        <v>23.443999999999999</v>
      </c>
      <c r="D2181">
        <f t="shared" ref="D2181:D2244" si="71">VALUE(B2181)</f>
        <v>38704</v>
      </c>
    </row>
    <row r="2182" spans="1:4" x14ac:dyDescent="0.2">
      <c r="A2182">
        <f t="shared" si="70"/>
        <v>2005</v>
      </c>
      <c r="B2182" s="1059">
        <v>38705</v>
      </c>
      <c r="C2182" s="3">
        <f>'finished water daily demand'!I357</f>
        <v>22.405000000000001</v>
      </c>
      <c r="D2182">
        <f t="shared" si="71"/>
        <v>38705</v>
      </c>
    </row>
    <row r="2183" spans="1:4" x14ac:dyDescent="0.2">
      <c r="A2183">
        <f t="shared" si="70"/>
        <v>2005</v>
      </c>
      <c r="B2183" s="1059">
        <v>38706</v>
      </c>
      <c r="C2183" s="3">
        <f>'finished water daily demand'!I358</f>
        <v>24.145999999999997</v>
      </c>
      <c r="D2183">
        <f t="shared" si="71"/>
        <v>38706</v>
      </c>
    </row>
    <row r="2184" spans="1:4" x14ac:dyDescent="0.2">
      <c r="A2184">
        <f t="shared" si="70"/>
        <v>2005</v>
      </c>
      <c r="B2184" s="1059">
        <v>38707</v>
      </c>
      <c r="C2184" s="3">
        <f>'finished water daily demand'!I359</f>
        <v>22.750900000000001</v>
      </c>
      <c r="D2184">
        <f t="shared" si="71"/>
        <v>38707</v>
      </c>
    </row>
    <row r="2185" spans="1:4" x14ac:dyDescent="0.2">
      <c r="A2185">
        <f t="shared" si="70"/>
        <v>2005</v>
      </c>
      <c r="B2185" s="1059">
        <v>38708</v>
      </c>
      <c r="C2185" s="3">
        <f>'finished water daily demand'!I360</f>
        <v>23.551000000000002</v>
      </c>
      <c r="D2185">
        <f t="shared" si="71"/>
        <v>38708</v>
      </c>
    </row>
    <row r="2186" spans="1:4" x14ac:dyDescent="0.2">
      <c r="A2186">
        <f t="shared" si="70"/>
        <v>2005</v>
      </c>
      <c r="B2186" s="1059">
        <v>38709</v>
      </c>
      <c r="C2186" s="3">
        <f>'finished water daily demand'!I361</f>
        <v>22.055</v>
      </c>
      <c r="D2186">
        <f t="shared" si="71"/>
        <v>38709</v>
      </c>
    </row>
    <row r="2187" spans="1:4" x14ac:dyDescent="0.2">
      <c r="A2187">
        <f t="shared" si="70"/>
        <v>2005</v>
      </c>
      <c r="B2187" s="1059">
        <v>38710</v>
      </c>
      <c r="C2187" s="3">
        <f>'finished water daily demand'!I362</f>
        <v>21.209</v>
      </c>
      <c r="D2187">
        <f t="shared" si="71"/>
        <v>38710</v>
      </c>
    </row>
    <row r="2188" spans="1:4" x14ac:dyDescent="0.2">
      <c r="A2188">
        <f t="shared" si="70"/>
        <v>2005</v>
      </c>
      <c r="B2188" s="1059">
        <v>38711</v>
      </c>
      <c r="C2188" s="3">
        <f>'finished water daily demand'!I363</f>
        <v>18.175000000000001</v>
      </c>
      <c r="D2188">
        <f t="shared" si="71"/>
        <v>38711</v>
      </c>
    </row>
    <row r="2189" spans="1:4" x14ac:dyDescent="0.2">
      <c r="A2189">
        <f t="shared" si="70"/>
        <v>2005</v>
      </c>
      <c r="B2189" s="1059">
        <v>38712</v>
      </c>
      <c r="C2189" s="3">
        <f>'finished water daily demand'!I364</f>
        <v>19.898</v>
      </c>
      <c r="D2189">
        <f t="shared" si="71"/>
        <v>38712</v>
      </c>
    </row>
    <row r="2190" spans="1:4" x14ac:dyDescent="0.2">
      <c r="A2190">
        <f t="shared" si="70"/>
        <v>2005</v>
      </c>
      <c r="B2190" s="1059">
        <v>38713</v>
      </c>
      <c r="C2190" s="3">
        <f>'finished water daily demand'!I365</f>
        <v>22.583000000000002</v>
      </c>
      <c r="D2190">
        <f t="shared" si="71"/>
        <v>38713</v>
      </c>
    </row>
    <row r="2191" spans="1:4" x14ac:dyDescent="0.2">
      <c r="A2191">
        <f t="shared" si="70"/>
        <v>2005</v>
      </c>
      <c r="B2191" s="1059">
        <v>38714</v>
      </c>
      <c r="C2191" s="3">
        <f>'finished water daily demand'!I366</f>
        <v>22.521999999999998</v>
      </c>
      <c r="D2191">
        <f t="shared" si="71"/>
        <v>38714</v>
      </c>
    </row>
    <row r="2192" spans="1:4" x14ac:dyDescent="0.2">
      <c r="A2192">
        <f t="shared" si="70"/>
        <v>2005</v>
      </c>
      <c r="B2192" s="1059">
        <v>38715</v>
      </c>
      <c r="C2192" s="3">
        <f>'finished water daily demand'!I367</f>
        <v>23.195999999999998</v>
      </c>
      <c r="D2192">
        <f t="shared" si="71"/>
        <v>38715</v>
      </c>
    </row>
    <row r="2193" spans="1:4" x14ac:dyDescent="0.2">
      <c r="A2193">
        <f t="shared" si="70"/>
        <v>2005</v>
      </c>
      <c r="B2193" s="1059">
        <v>38716</v>
      </c>
      <c r="C2193" s="3">
        <f>'finished water daily demand'!I368</f>
        <v>22.195999999999998</v>
      </c>
      <c r="D2193">
        <f t="shared" si="71"/>
        <v>38716</v>
      </c>
    </row>
    <row r="2194" spans="1:4" x14ac:dyDescent="0.2">
      <c r="A2194">
        <f t="shared" si="70"/>
        <v>2005</v>
      </c>
      <c r="B2194" s="1059">
        <v>38717</v>
      </c>
      <c r="C2194" s="3">
        <f>'finished water daily demand'!I369</f>
        <v>20.962</v>
      </c>
      <c r="D2194">
        <f t="shared" si="71"/>
        <v>38717</v>
      </c>
    </row>
    <row r="2195" spans="1:4" x14ac:dyDescent="0.2">
      <c r="A2195">
        <f t="shared" si="70"/>
        <v>2006</v>
      </c>
      <c r="B2195" s="1059">
        <v>38718</v>
      </c>
      <c r="C2195" s="3">
        <f>'finished water daily demand'!J5</f>
        <v>19.483000000000001</v>
      </c>
      <c r="D2195">
        <f t="shared" si="71"/>
        <v>38718</v>
      </c>
    </row>
    <row r="2196" spans="1:4" x14ac:dyDescent="0.2">
      <c r="A2196">
        <f t="shared" si="70"/>
        <v>2006</v>
      </c>
      <c r="B2196" s="1059">
        <v>38719</v>
      </c>
      <c r="C2196" s="3">
        <f>'finished water daily demand'!J6</f>
        <v>21.355</v>
      </c>
      <c r="D2196">
        <f t="shared" si="71"/>
        <v>38719</v>
      </c>
    </row>
    <row r="2197" spans="1:4" x14ac:dyDescent="0.2">
      <c r="A2197">
        <f t="shared" si="70"/>
        <v>2006</v>
      </c>
      <c r="B2197" s="1059">
        <v>38720</v>
      </c>
      <c r="C2197" s="3">
        <f>'finished water daily demand'!J7</f>
        <v>23.904000000000003</v>
      </c>
      <c r="D2197">
        <f t="shared" si="71"/>
        <v>38720</v>
      </c>
    </row>
    <row r="2198" spans="1:4" x14ac:dyDescent="0.2">
      <c r="A2198">
        <f t="shared" si="70"/>
        <v>2006</v>
      </c>
      <c r="B2198" s="1059">
        <v>38721</v>
      </c>
      <c r="C2198" s="3">
        <f>'finished water daily demand'!J8</f>
        <v>23.250999999999998</v>
      </c>
      <c r="D2198">
        <f t="shared" si="71"/>
        <v>38721</v>
      </c>
    </row>
    <row r="2199" spans="1:4" x14ac:dyDescent="0.2">
      <c r="A2199">
        <f t="shared" si="70"/>
        <v>2006</v>
      </c>
      <c r="B2199" s="1059">
        <v>38722</v>
      </c>
      <c r="C2199" s="3">
        <f>'finished water daily demand'!J9</f>
        <v>21.862000000000002</v>
      </c>
      <c r="D2199">
        <f t="shared" si="71"/>
        <v>38722</v>
      </c>
    </row>
    <row r="2200" spans="1:4" x14ac:dyDescent="0.2">
      <c r="A2200">
        <f t="shared" si="70"/>
        <v>2006</v>
      </c>
      <c r="B2200" s="1059">
        <v>38723</v>
      </c>
      <c r="C2200" s="3">
        <f>'finished water daily demand'!J10</f>
        <v>24.064</v>
      </c>
      <c r="D2200">
        <f t="shared" si="71"/>
        <v>38723</v>
      </c>
    </row>
    <row r="2201" spans="1:4" x14ac:dyDescent="0.2">
      <c r="A2201">
        <f t="shared" si="70"/>
        <v>2006</v>
      </c>
      <c r="B2201" s="1059">
        <v>38724</v>
      </c>
      <c r="C2201" s="3">
        <f>'finished water daily demand'!J11</f>
        <v>20.207999999999998</v>
      </c>
      <c r="D2201">
        <f t="shared" si="71"/>
        <v>38724</v>
      </c>
    </row>
    <row r="2202" spans="1:4" x14ac:dyDescent="0.2">
      <c r="A2202">
        <f t="shared" si="70"/>
        <v>2006</v>
      </c>
      <c r="B2202" s="1059">
        <v>38725</v>
      </c>
      <c r="C2202" s="3">
        <f>'finished water daily demand'!J12</f>
        <v>20.763000000000002</v>
      </c>
      <c r="D2202">
        <f t="shared" si="71"/>
        <v>38725</v>
      </c>
    </row>
    <row r="2203" spans="1:4" x14ac:dyDescent="0.2">
      <c r="A2203">
        <f t="shared" si="70"/>
        <v>2006</v>
      </c>
      <c r="B2203" s="1059">
        <v>38726</v>
      </c>
      <c r="C2203" s="3">
        <f>'finished water daily demand'!J13</f>
        <v>22.771999999999998</v>
      </c>
      <c r="D2203">
        <f t="shared" si="71"/>
        <v>38726</v>
      </c>
    </row>
    <row r="2204" spans="1:4" x14ac:dyDescent="0.2">
      <c r="A2204">
        <f t="shared" si="70"/>
        <v>2006</v>
      </c>
      <c r="B2204" s="1059">
        <v>38727</v>
      </c>
      <c r="C2204" s="3">
        <f>'finished water daily demand'!J14</f>
        <v>24.181000000000001</v>
      </c>
      <c r="D2204">
        <f t="shared" si="71"/>
        <v>38727</v>
      </c>
    </row>
    <row r="2205" spans="1:4" x14ac:dyDescent="0.2">
      <c r="A2205">
        <f t="shared" si="70"/>
        <v>2006</v>
      </c>
      <c r="B2205" s="1059">
        <v>38728</v>
      </c>
      <c r="C2205" s="3">
        <f>'finished water daily demand'!J15</f>
        <v>23.948</v>
      </c>
      <c r="D2205">
        <f t="shared" si="71"/>
        <v>38728</v>
      </c>
    </row>
    <row r="2206" spans="1:4" x14ac:dyDescent="0.2">
      <c r="A2206">
        <f t="shared" si="70"/>
        <v>2006</v>
      </c>
      <c r="B2206" s="1059">
        <v>38729</v>
      </c>
      <c r="C2206" s="3">
        <f>'finished water daily demand'!J16</f>
        <v>25.718</v>
      </c>
      <c r="D2206">
        <f t="shared" si="71"/>
        <v>38729</v>
      </c>
    </row>
    <row r="2207" spans="1:4" x14ac:dyDescent="0.2">
      <c r="A2207">
        <f t="shared" si="70"/>
        <v>2006</v>
      </c>
      <c r="B2207" s="1059">
        <v>38730</v>
      </c>
      <c r="C2207" s="3">
        <f>'finished water daily demand'!J17</f>
        <v>24.921999999999997</v>
      </c>
      <c r="D2207">
        <f t="shared" si="71"/>
        <v>38730</v>
      </c>
    </row>
    <row r="2208" spans="1:4" x14ac:dyDescent="0.2">
      <c r="A2208">
        <f t="shared" si="70"/>
        <v>2006</v>
      </c>
      <c r="B2208" s="1059">
        <v>38731</v>
      </c>
      <c r="C2208" s="3">
        <f>'finished water daily demand'!J18</f>
        <v>22.994</v>
      </c>
      <c r="D2208">
        <f t="shared" si="71"/>
        <v>38731</v>
      </c>
    </row>
    <row r="2209" spans="1:4" x14ac:dyDescent="0.2">
      <c r="A2209">
        <f t="shared" si="70"/>
        <v>2006</v>
      </c>
      <c r="B2209" s="1059">
        <v>38732</v>
      </c>
      <c r="C2209" s="3">
        <f>'finished water daily demand'!J19</f>
        <v>21.347000000000001</v>
      </c>
      <c r="D2209">
        <f t="shared" si="71"/>
        <v>38732</v>
      </c>
    </row>
    <row r="2210" spans="1:4" x14ac:dyDescent="0.2">
      <c r="A2210">
        <f t="shared" si="70"/>
        <v>2006</v>
      </c>
      <c r="B2210" s="1059">
        <v>38733</v>
      </c>
      <c r="C2210" s="3">
        <f>'finished water daily demand'!J20</f>
        <v>25.563000000000002</v>
      </c>
      <c r="D2210">
        <f t="shared" si="71"/>
        <v>38733</v>
      </c>
    </row>
    <row r="2211" spans="1:4" x14ac:dyDescent="0.2">
      <c r="A2211">
        <f t="shared" si="70"/>
        <v>2006</v>
      </c>
      <c r="B2211" s="1059">
        <v>38734</v>
      </c>
      <c r="C2211" s="3">
        <f>'finished water daily demand'!J21</f>
        <v>24.496000000000002</v>
      </c>
      <c r="D2211">
        <f t="shared" si="71"/>
        <v>38734</v>
      </c>
    </row>
    <row r="2212" spans="1:4" x14ac:dyDescent="0.2">
      <c r="A2212">
        <f t="shared" si="70"/>
        <v>2006</v>
      </c>
      <c r="B2212" s="1059">
        <v>38735</v>
      </c>
      <c r="C2212" s="3">
        <f>'finished water daily demand'!J22</f>
        <v>25.160999999999998</v>
      </c>
      <c r="D2212">
        <f t="shared" si="71"/>
        <v>38735</v>
      </c>
    </row>
    <row r="2213" spans="1:4" x14ac:dyDescent="0.2">
      <c r="A2213">
        <f t="shared" si="70"/>
        <v>2006</v>
      </c>
      <c r="B2213" s="1059">
        <v>38736</v>
      </c>
      <c r="C2213" s="3">
        <f>'finished water daily demand'!J23</f>
        <v>25.062000000000001</v>
      </c>
      <c r="D2213">
        <f t="shared" si="71"/>
        <v>38736</v>
      </c>
    </row>
    <row r="2214" spans="1:4" x14ac:dyDescent="0.2">
      <c r="A2214">
        <f t="shared" si="70"/>
        <v>2006</v>
      </c>
      <c r="B2214" s="1059">
        <v>38737</v>
      </c>
      <c r="C2214" s="3">
        <f>'finished water daily demand'!J24</f>
        <v>23.661999999999999</v>
      </c>
      <c r="D2214">
        <f t="shared" si="71"/>
        <v>38737</v>
      </c>
    </row>
    <row r="2215" spans="1:4" x14ac:dyDescent="0.2">
      <c r="A2215">
        <f t="shared" si="70"/>
        <v>2006</v>
      </c>
      <c r="B2215" s="1059">
        <v>38738</v>
      </c>
      <c r="C2215" s="3">
        <f>'finished water daily demand'!J25</f>
        <v>21.742999999999999</v>
      </c>
      <c r="D2215">
        <f t="shared" si="71"/>
        <v>38738</v>
      </c>
    </row>
    <row r="2216" spans="1:4" x14ac:dyDescent="0.2">
      <c r="A2216">
        <f t="shared" si="70"/>
        <v>2006</v>
      </c>
      <c r="B2216" s="1059">
        <v>38739</v>
      </c>
      <c r="C2216" s="3">
        <f>'finished water daily demand'!J26</f>
        <v>21.654</v>
      </c>
      <c r="D2216">
        <f t="shared" si="71"/>
        <v>38739</v>
      </c>
    </row>
    <row r="2217" spans="1:4" x14ac:dyDescent="0.2">
      <c r="A2217">
        <f t="shared" si="70"/>
        <v>2006</v>
      </c>
      <c r="B2217" s="1059">
        <v>38740</v>
      </c>
      <c r="C2217" s="3">
        <f>'finished water daily demand'!J27</f>
        <v>24.108000000000001</v>
      </c>
      <c r="D2217">
        <f t="shared" si="71"/>
        <v>38740</v>
      </c>
    </row>
    <row r="2218" spans="1:4" x14ac:dyDescent="0.2">
      <c r="A2218">
        <f t="shared" si="70"/>
        <v>2006</v>
      </c>
      <c r="B2218" s="1059">
        <v>38741</v>
      </c>
      <c r="C2218" s="3">
        <f>'finished water daily demand'!J28</f>
        <v>24.667999999999999</v>
      </c>
      <c r="D2218">
        <f t="shared" si="71"/>
        <v>38741</v>
      </c>
    </row>
    <row r="2219" spans="1:4" x14ac:dyDescent="0.2">
      <c r="A2219">
        <f t="shared" si="70"/>
        <v>2006</v>
      </c>
      <c r="B2219" s="1059">
        <v>38742</v>
      </c>
      <c r="C2219" s="3">
        <f>'finished water daily demand'!J29</f>
        <v>24.490000000000002</v>
      </c>
      <c r="D2219">
        <f t="shared" si="71"/>
        <v>38742</v>
      </c>
    </row>
    <row r="2220" spans="1:4" x14ac:dyDescent="0.2">
      <c r="A2220">
        <f t="shared" si="70"/>
        <v>2006</v>
      </c>
      <c r="B2220" s="1059">
        <v>38743</v>
      </c>
      <c r="C2220" s="3">
        <f>'finished water daily demand'!J30</f>
        <v>24.820999999999998</v>
      </c>
      <c r="D2220">
        <f t="shared" si="71"/>
        <v>38743</v>
      </c>
    </row>
    <row r="2221" spans="1:4" x14ac:dyDescent="0.2">
      <c r="A2221">
        <f t="shared" si="70"/>
        <v>2006</v>
      </c>
      <c r="B2221" s="1059">
        <v>38744</v>
      </c>
      <c r="C2221" s="3">
        <f>'finished water daily demand'!J31</f>
        <v>24.454000000000001</v>
      </c>
      <c r="D2221">
        <f t="shared" si="71"/>
        <v>38744</v>
      </c>
    </row>
    <row r="2222" spans="1:4" x14ac:dyDescent="0.2">
      <c r="A2222">
        <f t="shared" si="70"/>
        <v>2006</v>
      </c>
      <c r="B2222" s="1059">
        <v>38745</v>
      </c>
      <c r="C2222" s="3">
        <f>'finished water daily demand'!J32</f>
        <v>24.654000000000003</v>
      </c>
      <c r="D2222">
        <f t="shared" si="71"/>
        <v>38745</v>
      </c>
    </row>
    <row r="2223" spans="1:4" x14ac:dyDescent="0.2">
      <c r="A2223">
        <f t="shared" si="70"/>
        <v>2006</v>
      </c>
      <c r="B2223" s="1059">
        <v>38746</v>
      </c>
      <c r="C2223" s="3">
        <f>'finished water daily demand'!J33</f>
        <v>22.649000000000001</v>
      </c>
      <c r="D2223">
        <f t="shared" si="71"/>
        <v>38746</v>
      </c>
    </row>
    <row r="2224" spans="1:4" x14ac:dyDescent="0.2">
      <c r="A2224">
        <f t="shared" si="70"/>
        <v>2006</v>
      </c>
      <c r="B2224" s="1059">
        <v>38747</v>
      </c>
      <c r="C2224" s="3">
        <f>'finished water daily demand'!J34</f>
        <v>25.003</v>
      </c>
      <c r="D2224">
        <f t="shared" si="71"/>
        <v>38747</v>
      </c>
    </row>
    <row r="2225" spans="1:4" x14ac:dyDescent="0.2">
      <c r="A2225">
        <f t="shared" si="70"/>
        <v>2006</v>
      </c>
      <c r="B2225" s="1059">
        <v>38748</v>
      </c>
      <c r="C2225" s="3">
        <f>'finished water daily demand'!J35</f>
        <v>24.232999999999997</v>
      </c>
      <c r="D2225">
        <f t="shared" si="71"/>
        <v>38748</v>
      </c>
    </row>
    <row r="2226" spans="1:4" x14ac:dyDescent="0.2">
      <c r="A2226">
        <f t="shared" si="70"/>
        <v>2006</v>
      </c>
      <c r="B2226" s="1059">
        <v>38749</v>
      </c>
      <c r="C2226" s="3">
        <f>'finished water daily demand'!J36</f>
        <v>24.545999999999999</v>
      </c>
      <c r="D2226">
        <f t="shared" si="71"/>
        <v>38749</v>
      </c>
    </row>
    <row r="2227" spans="1:4" x14ac:dyDescent="0.2">
      <c r="A2227">
        <f t="shared" si="70"/>
        <v>2006</v>
      </c>
      <c r="B2227" s="1059">
        <v>38750</v>
      </c>
      <c r="C2227" s="3">
        <f>'finished water daily demand'!J37</f>
        <v>25.190999999999999</v>
      </c>
      <c r="D2227">
        <f t="shared" si="71"/>
        <v>38750</v>
      </c>
    </row>
    <row r="2228" spans="1:4" x14ac:dyDescent="0.2">
      <c r="A2228">
        <f t="shared" si="70"/>
        <v>2006</v>
      </c>
      <c r="B2228" s="1059">
        <v>38751</v>
      </c>
      <c r="C2228" s="3">
        <f>'finished water daily demand'!J38</f>
        <v>26.5</v>
      </c>
      <c r="D2228">
        <f t="shared" si="71"/>
        <v>38751</v>
      </c>
    </row>
    <row r="2229" spans="1:4" x14ac:dyDescent="0.2">
      <c r="A2229">
        <f t="shared" si="70"/>
        <v>2006</v>
      </c>
      <c r="B2229" s="1059">
        <v>38752</v>
      </c>
      <c r="C2229" s="3">
        <f>'finished water daily demand'!J39</f>
        <v>24.024000000000001</v>
      </c>
      <c r="D2229">
        <f t="shared" si="71"/>
        <v>38752</v>
      </c>
    </row>
    <row r="2230" spans="1:4" x14ac:dyDescent="0.2">
      <c r="A2230">
        <f t="shared" si="70"/>
        <v>2006</v>
      </c>
      <c r="B2230" s="1059">
        <v>38753</v>
      </c>
      <c r="C2230" s="3">
        <f>'finished water daily demand'!J40</f>
        <v>23.756999999999998</v>
      </c>
      <c r="D2230">
        <f t="shared" si="71"/>
        <v>38753</v>
      </c>
    </row>
    <row r="2231" spans="1:4" x14ac:dyDescent="0.2">
      <c r="A2231">
        <f t="shared" si="70"/>
        <v>2006</v>
      </c>
      <c r="B2231" s="1059">
        <v>38754</v>
      </c>
      <c r="C2231" s="3">
        <f>'finished water daily demand'!J41</f>
        <v>24.856999999999999</v>
      </c>
      <c r="D2231">
        <f t="shared" si="71"/>
        <v>38754</v>
      </c>
    </row>
    <row r="2232" spans="1:4" x14ac:dyDescent="0.2">
      <c r="A2232">
        <f t="shared" si="70"/>
        <v>2006</v>
      </c>
      <c r="B2232" s="1059">
        <v>38755</v>
      </c>
      <c r="C2232" s="3">
        <f>'finished water daily demand'!J42</f>
        <v>23.004999999999999</v>
      </c>
      <c r="D2232">
        <f t="shared" si="71"/>
        <v>38755</v>
      </c>
    </row>
    <row r="2233" spans="1:4" x14ac:dyDescent="0.2">
      <c r="A2233">
        <f t="shared" si="70"/>
        <v>2006</v>
      </c>
      <c r="B2233" s="1059">
        <v>38756</v>
      </c>
      <c r="C2233" s="3">
        <f>'finished water daily demand'!J43</f>
        <v>26.608000000000001</v>
      </c>
      <c r="D2233">
        <f t="shared" si="71"/>
        <v>38756</v>
      </c>
    </row>
    <row r="2234" spans="1:4" x14ac:dyDescent="0.2">
      <c r="A2234">
        <f t="shared" si="70"/>
        <v>2006</v>
      </c>
      <c r="B2234" s="1059">
        <v>38757</v>
      </c>
      <c r="C2234" s="3">
        <f>'finished water daily demand'!J44</f>
        <v>25.367999999999999</v>
      </c>
      <c r="D2234">
        <f t="shared" si="71"/>
        <v>38757</v>
      </c>
    </row>
    <row r="2235" spans="1:4" x14ac:dyDescent="0.2">
      <c r="A2235">
        <f t="shared" si="70"/>
        <v>2006</v>
      </c>
      <c r="B2235" s="1059">
        <v>38758</v>
      </c>
      <c r="C2235" s="3">
        <f>'finished water daily demand'!J45</f>
        <v>25.976999999999997</v>
      </c>
      <c r="D2235">
        <f t="shared" si="71"/>
        <v>38758</v>
      </c>
    </row>
    <row r="2236" spans="1:4" x14ac:dyDescent="0.2">
      <c r="A2236">
        <f t="shared" si="70"/>
        <v>2006</v>
      </c>
      <c r="B2236" s="1059">
        <v>38759</v>
      </c>
      <c r="C2236" s="3">
        <f>'finished water daily demand'!J46</f>
        <v>22.628</v>
      </c>
      <c r="D2236">
        <f t="shared" si="71"/>
        <v>38759</v>
      </c>
    </row>
    <row r="2237" spans="1:4" x14ac:dyDescent="0.2">
      <c r="A2237">
        <f t="shared" si="70"/>
        <v>2006</v>
      </c>
      <c r="B2237" s="1059">
        <v>38760</v>
      </c>
      <c r="C2237" s="3">
        <f>'finished water daily demand'!J47</f>
        <v>22.3</v>
      </c>
      <c r="D2237">
        <f t="shared" si="71"/>
        <v>38760</v>
      </c>
    </row>
    <row r="2238" spans="1:4" x14ac:dyDescent="0.2">
      <c r="A2238">
        <f t="shared" si="70"/>
        <v>2006</v>
      </c>
      <c r="B2238" s="1059">
        <v>38761</v>
      </c>
      <c r="C2238" s="3">
        <f>'finished water daily demand'!J48</f>
        <v>24.568000000000001</v>
      </c>
      <c r="D2238">
        <f t="shared" si="71"/>
        <v>38761</v>
      </c>
    </row>
    <row r="2239" spans="1:4" x14ac:dyDescent="0.2">
      <c r="A2239">
        <f t="shared" si="70"/>
        <v>2006</v>
      </c>
      <c r="B2239" s="1059">
        <v>38762</v>
      </c>
      <c r="C2239" s="3">
        <f>'finished water daily demand'!J49</f>
        <v>25.052</v>
      </c>
      <c r="D2239">
        <f t="shared" si="71"/>
        <v>38762</v>
      </c>
    </row>
    <row r="2240" spans="1:4" x14ac:dyDescent="0.2">
      <c r="A2240">
        <f t="shared" si="70"/>
        <v>2006</v>
      </c>
      <c r="B2240" s="1059">
        <v>38763</v>
      </c>
      <c r="C2240" s="3">
        <f>'finished water daily demand'!J50</f>
        <v>26.515999999999998</v>
      </c>
      <c r="D2240">
        <f t="shared" si="71"/>
        <v>38763</v>
      </c>
    </row>
    <row r="2241" spans="1:4" x14ac:dyDescent="0.2">
      <c r="A2241">
        <f t="shared" si="70"/>
        <v>2006</v>
      </c>
      <c r="B2241" s="1059">
        <v>38764</v>
      </c>
      <c r="C2241" s="3">
        <f>'finished water daily demand'!J51</f>
        <v>25.262999999999998</v>
      </c>
      <c r="D2241">
        <f t="shared" si="71"/>
        <v>38764</v>
      </c>
    </row>
    <row r="2242" spans="1:4" x14ac:dyDescent="0.2">
      <c r="A2242">
        <f t="shared" si="70"/>
        <v>2006</v>
      </c>
      <c r="B2242" s="1059">
        <v>38765</v>
      </c>
      <c r="C2242" s="3">
        <f>'finished water daily demand'!J52</f>
        <v>25.080000000000002</v>
      </c>
      <c r="D2242">
        <f t="shared" si="71"/>
        <v>38765</v>
      </c>
    </row>
    <row r="2243" spans="1:4" x14ac:dyDescent="0.2">
      <c r="A2243">
        <f t="shared" si="70"/>
        <v>2006</v>
      </c>
      <c r="B2243" s="1059">
        <v>38766</v>
      </c>
      <c r="C2243" s="3">
        <f>'finished water daily demand'!J53</f>
        <v>22.980999999999998</v>
      </c>
      <c r="D2243">
        <f t="shared" si="71"/>
        <v>38766</v>
      </c>
    </row>
    <row r="2244" spans="1:4" x14ac:dyDescent="0.2">
      <c r="A2244">
        <f t="shared" si="70"/>
        <v>2006</v>
      </c>
      <c r="B2244" s="1059">
        <v>38767</v>
      </c>
      <c r="C2244" s="3">
        <f>'finished water daily demand'!J54</f>
        <v>21.745000000000001</v>
      </c>
      <c r="D2244">
        <f t="shared" si="71"/>
        <v>38767</v>
      </c>
    </row>
    <row r="2245" spans="1:4" x14ac:dyDescent="0.2">
      <c r="A2245">
        <f t="shared" ref="A2245:A2308" si="72">YEAR(B2245)</f>
        <v>2006</v>
      </c>
      <c r="B2245" s="1059">
        <v>38768</v>
      </c>
      <c r="C2245" s="3">
        <f>'finished water daily demand'!J55</f>
        <v>24.183</v>
      </c>
      <c r="D2245">
        <f t="shared" ref="D2245:D2308" si="73">VALUE(B2245)</f>
        <v>38768</v>
      </c>
    </row>
    <row r="2246" spans="1:4" x14ac:dyDescent="0.2">
      <c r="A2246">
        <f t="shared" si="72"/>
        <v>2006</v>
      </c>
      <c r="B2246" s="1059">
        <v>38769</v>
      </c>
      <c r="C2246" s="3">
        <f>'finished water daily demand'!J56</f>
        <v>24.048000000000002</v>
      </c>
      <c r="D2246">
        <f t="shared" si="73"/>
        <v>38769</v>
      </c>
    </row>
    <row r="2247" spans="1:4" x14ac:dyDescent="0.2">
      <c r="A2247">
        <f t="shared" si="72"/>
        <v>2006</v>
      </c>
      <c r="B2247" s="1059">
        <v>38770</v>
      </c>
      <c r="C2247" s="3">
        <f>'finished water daily demand'!J57</f>
        <v>23.989000000000001</v>
      </c>
      <c r="D2247">
        <f t="shared" si="73"/>
        <v>38770</v>
      </c>
    </row>
    <row r="2248" spans="1:4" x14ac:dyDescent="0.2">
      <c r="A2248">
        <f t="shared" si="72"/>
        <v>2006</v>
      </c>
      <c r="B2248" s="1059">
        <v>38771</v>
      </c>
      <c r="C2248" s="3">
        <f>'finished water daily demand'!J58</f>
        <v>23.826999999999998</v>
      </c>
      <c r="D2248">
        <f t="shared" si="73"/>
        <v>38771</v>
      </c>
    </row>
    <row r="2249" spans="1:4" x14ac:dyDescent="0.2">
      <c r="A2249">
        <f t="shared" si="72"/>
        <v>2006</v>
      </c>
      <c r="B2249" s="1059">
        <v>38772</v>
      </c>
      <c r="C2249" s="3">
        <f>'finished water daily demand'!J59</f>
        <v>25.492000000000001</v>
      </c>
      <c r="D2249">
        <f t="shared" si="73"/>
        <v>38772</v>
      </c>
    </row>
    <row r="2250" spans="1:4" x14ac:dyDescent="0.2">
      <c r="A2250">
        <f t="shared" si="72"/>
        <v>2006</v>
      </c>
      <c r="B2250" s="1059">
        <v>38773</v>
      </c>
      <c r="C2250" s="3">
        <f>'finished water daily demand'!J60</f>
        <v>22.417000000000002</v>
      </c>
      <c r="D2250">
        <f t="shared" si="73"/>
        <v>38773</v>
      </c>
    </row>
    <row r="2251" spans="1:4" x14ac:dyDescent="0.2">
      <c r="A2251">
        <f t="shared" si="72"/>
        <v>2006</v>
      </c>
      <c r="B2251" s="1059">
        <v>38774</v>
      </c>
      <c r="C2251" s="3">
        <f>'finished water daily demand'!J61</f>
        <v>22.431000000000001</v>
      </c>
      <c r="D2251">
        <f t="shared" si="73"/>
        <v>38774</v>
      </c>
    </row>
    <row r="2252" spans="1:4" x14ac:dyDescent="0.2">
      <c r="A2252">
        <f t="shared" si="72"/>
        <v>2006</v>
      </c>
      <c r="B2252" s="1059">
        <v>38775</v>
      </c>
      <c r="C2252" s="3">
        <f>'finished water daily demand'!J62</f>
        <v>24.420999999999999</v>
      </c>
      <c r="D2252">
        <f t="shared" si="73"/>
        <v>38775</v>
      </c>
    </row>
    <row r="2253" spans="1:4" x14ac:dyDescent="0.2">
      <c r="A2253">
        <f t="shared" si="72"/>
        <v>2006</v>
      </c>
      <c r="B2253" s="1059">
        <v>38776</v>
      </c>
      <c r="C2253" s="3">
        <f>'finished water daily demand'!J63</f>
        <v>24.741999999999997</v>
      </c>
      <c r="D2253">
        <f t="shared" si="73"/>
        <v>38776</v>
      </c>
    </row>
    <row r="2254" spans="1:4" x14ac:dyDescent="0.2">
      <c r="A2254">
        <f t="shared" si="72"/>
        <v>2006</v>
      </c>
      <c r="B2254" s="1059">
        <v>38777</v>
      </c>
      <c r="C2254" s="3">
        <f>'finished water daily demand'!J64</f>
        <v>26.169</v>
      </c>
      <c r="D2254">
        <f t="shared" si="73"/>
        <v>38777</v>
      </c>
    </row>
    <row r="2255" spans="1:4" x14ac:dyDescent="0.2">
      <c r="A2255">
        <f t="shared" si="72"/>
        <v>2006</v>
      </c>
      <c r="B2255" s="1059">
        <v>38778</v>
      </c>
      <c r="C2255" s="3">
        <f>'finished water daily demand'!J65</f>
        <v>24.579000000000001</v>
      </c>
      <c r="D2255">
        <f t="shared" si="73"/>
        <v>38778</v>
      </c>
    </row>
    <row r="2256" spans="1:4" x14ac:dyDescent="0.2">
      <c r="A2256">
        <f t="shared" si="72"/>
        <v>2006</v>
      </c>
      <c r="B2256" s="1059">
        <v>38779</v>
      </c>
      <c r="C2256" s="3">
        <f>'finished water daily demand'!J66</f>
        <v>26.055</v>
      </c>
      <c r="D2256">
        <f t="shared" si="73"/>
        <v>38779</v>
      </c>
    </row>
    <row r="2257" spans="1:4" x14ac:dyDescent="0.2">
      <c r="A2257">
        <f t="shared" si="72"/>
        <v>2006</v>
      </c>
      <c r="B2257" s="1059">
        <v>38780</v>
      </c>
      <c r="C2257" s="3">
        <f>'finished water daily demand'!J67</f>
        <v>31.218999999999998</v>
      </c>
      <c r="D2257">
        <f t="shared" si="73"/>
        <v>38780</v>
      </c>
    </row>
    <row r="2258" spans="1:4" x14ac:dyDescent="0.2">
      <c r="A2258">
        <f t="shared" si="72"/>
        <v>2006</v>
      </c>
      <c r="B2258" s="1059">
        <v>38781</v>
      </c>
      <c r="C2258" s="3">
        <f>'finished water daily demand'!J68</f>
        <v>25.669</v>
      </c>
      <c r="D2258">
        <f t="shared" si="73"/>
        <v>38781</v>
      </c>
    </row>
    <row r="2259" spans="1:4" x14ac:dyDescent="0.2">
      <c r="A2259">
        <f t="shared" si="72"/>
        <v>2006</v>
      </c>
      <c r="B2259" s="1059">
        <v>38782</v>
      </c>
      <c r="C2259" s="3">
        <f>'finished water daily demand'!J69</f>
        <v>26.113</v>
      </c>
      <c r="D2259">
        <f t="shared" si="73"/>
        <v>38782</v>
      </c>
    </row>
    <row r="2260" spans="1:4" x14ac:dyDescent="0.2">
      <c r="A2260">
        <f t="shared" si="72"/>
        <v>2006</v>
      </c>
      <c r="B2260" s="1059">
        <v>38783</v>
      </c>
      <c r="C2260" s="3">
        <f>'finished water daily demand'!J70</f>
        <v>27.574999999999999</v>
      </c>
      <c r="D2260">
        <f t="shared" si="73"/>
        <v>38783</v>
      </c>
    </row>
    <row r="2261" spans="1:4" x14ac:dyDescent="0.2">
      <c r="A2261">
        <f t="shared" si="72"/>
        <v>2006</v>
      </c>
      <c r="B2261" s="1059">
        <v>38784</v>
      </c>
      <c r="C2261" s="3">
        <f>'finished water daily demand'!J71</f>
        <v>27.303999999999998</v>
      </c>
      <c r="D2261">
        <f t="shared" si="73"/>
        <v>38784</v>
      </c>
    </row>
    <row r="2262" spans="1:4" x14ac:dyDescent="0.2">
      <c r="A2262">
        <f t="shared" si="72"/>
        <v>2006</v>
      </c>
      <c r="B2262" s="1059">
        <v>38785</v>
      </c>
      <c r="C2262" s="3">
        <f>'finished water daily demand'!J72</f>
        <v>27.305999999999997</v>
      </c>
      <c r="D2262">
        <f t="shared" si="73"/>
        <v>38785</v>
      </c>
    </row>
    <row r="2263" spans="1:4" x14ac:dyDescent="0.2">
      <c r="A2263">
        <f t="shared" si="72"/>
        <v>2006</v>
      </c>
      <c r="B2263" s="1059">
        <v>38786</v>
      </c>
      <c r="C2263" s="3">
        <f>'finished water daily demand'!J73</f>
        <v>28.647999999999996</v>
      </c>
      <c r="D2263">
        <f t="shared" si="73"/>
        <v>38786</v>
      </c>
    </row>
    <row r="2264" spans="1:4" x14ac:dyDescent="0.2">
      <c r="A2264">
        <f t="shared" si="72"/>
        <v>2006</v>
      </c>
      <c r="B2264" s="1059">
        <v>38787</v>
      </c>
      <c r="C2264" s="3">
        <f>'finished water daily demand'!J74</f>
        <v>25.521999999999998</v>
      </c>
      <c r="D2264">
        <f t="shared" si="73"/>
        <v>38787</v>
      </c>
    </row>
    <row r="2265" spans="1:4" x14ac:dyDescent="0.2">
      <c r="A2265">
        <f t="shared" si="72"/>
        <v>2006</v>
      </c>
      <c r="B2265" s="1059">
        <v>38788</v>
      </c>
      <c r="C2265" s="3">
        <f>'finished water daily demand'!J75</f>
        <v>25.526999999999997</v>
      </c>
      <c r="D2265">
        <f t="shared" si="73"/>
        <v>38788</v>
      </c>
    </row>
    <row r="2266" spans="1:4" x14ac:dyDescent="0.2">
      <c r="A2266">
        <f t="shared" si="72"/>
        <v>2006</v>
      </c>
      <c r="B2266" s="1059">
        <v>38789</v>
      </c>
      <c r="C2266" s="3">
        <f>'finished water daily demand'!J76</f>
        <v>27.113000000000003</v>
      </c>
      <c r="D2266">
        <f t="shared" si="73"/>
        <v>38789</v>
      </c>
    </row>
    <row r="2267" spans="1:4" x14ac:dyDescent="0.2">
      <c r="A2267">
        <f t="shared" si="72"/>
        <v>2006</v>
      </c>
      <c r="B2267" s="1059">
        <v>38790</v>
      </c>
      <c r="C2267" s="3">
        <f>'finished water daily demand'!J77</f>
        <v>28.706000000000003</v>
      </c>
      <c r="D2267">
        <f t="shared" si="73"/>
        <v>38790</v>
      </c>
    </row>
    <row r="2268" spans="1:4" x14ac:dyDescent="0.2">
      <c r="A2268">
        <f t="shared" si="72"/>
        <v>2006</v>
      </c>
      <c r="B2268" s="1059">
        <v>38791</v>
      </c>
      <c r="C2268" s="3">
        <f>'finished water daily demand'!J78</f>
        <v>26.327000000000002</v>
      </c>
      <c r="D2268">
        <f t="shared" si="73"/>
        <v>38791</v>
      </c>
    </row>
    <row r="2269" spans="1:4" x14ac:dyDescent="0.2">
      <c r="A2269">
        <f t="shared" si="72"/>
        <v>2006</v>
      </c>
      <c r="B2269" s="1059">
        <v>38792</v>
      </c>
      <c r="C2269" s="3">
        <f>'finished water daily demand'!J79</f>
        <v>27.515999999999998</v>
      </c>
      <c r="D2269">
        <f t="shared" si="73"/>
        <v>38792</v>
      </c>
    </row>
    <row r="2270" spans="1:4" x14ac:dyDescent="0.2">
      <c r="A2270">
        <f t="shared" si="72"/>
        <v>2006</v>
      </c>
      <c r="B2270" s="1059">
        <v>38793</v>
      </c>
      <c r="C2270" s="3">
        <f>'finished water daily demand'!J80</f>
        <v>27.863</v>
      </c>
      <c r="D2270">
        <f t="shared" si="73"/>
        <v>38793</v>
      </c>
    </row>
    <row r="2271" spans="1:4" x14ac:dyDescent="0.2">
      <c r="A2271">
        <f t="shared" si="72"/>
        <v>2006</v>
      </c>
      <c r="B2271" s="1059">
        <v>38794</v>
      </c>
      <c r="C2271" s="3">
        <f>'finished water daily demand'!J81</f>
        <v>25.985000000000003</v>
      </c>
      <c r="D2271">
        <f t="shared" si="73"/>
        <v>38794</v>
      </c>
    </row>
    <row r="2272" spans="1:4" x14ac:dyDescent="0.2">
      <c r="A2272">
        <f t="shared" si="72"/>
        <v>2006</v>
      </c>
      <c r="B2272" s="1059">
        <v>38795</v>
      </c>
      <c r="C2272" s="3">
        <f>'finished water daily demand'!J82</f>
        <v>25.3</v>
      </c>
      <c r="D2272">
        <f t="shared" si="73"/>
        <v>38795</v>
      </c>
    </row>
    <row r="2273" spans="1:4" x14ac:dyDescent="0.2">
      <c r="A2273">
        <f t="shared" si="72"/>
        <v>2006</v>
      </c>
      <c r="B2273" s="1059">
        <v>38796</v>
      </c>
      <c r="C2273" s="3">
        <f>'finished water daily demand'!J83</f>
        <v>25.947999999999997</v>
      </c>
      <c r="D2273">
        <f t="shared" si="73"/>
        <v>38796</v>
      </c>
    </row>
    <row r="2274" spans="1:4" x14ac:dyDescent="0.2">
      <c r="A2274">
        <f t="shared" si="72"/>
        <v>2006</v>
      </c>
      <c r="B2274" s="1059">
        <v>38797</v>
      </c>
      <c r="C2274" s="3">
        <f>'finished water daily demand'!J84</f>
        <v>25.976000000000003</v>
      </c>
      <c r="D2274">
        <f t="shared" si="73"/>
        <v>38797</v>
      </c>
    </row>
    <row r="2275" spans="1:4" x14ac:dyDescent="0.2">
      <c r="A2275">
        <f t="shared" si="72"/>
        <v>2006</v>
      </c>
      <c r="B2275" s="1059">
        <v>38798</v>
      </c>
      <c r="C2275" s="3">
        <f>'finished water daily demand'!J85</f>
        <v>28.132999999999999</v>
      </c>
      <c r="D2275">
        <f t="shared" si="73"/>
        <v>38798</v>
      </c>
    </row>
    <row r="2276" spans="1:4" x14ac:dyDescent="0.2">
      <c r="A2276">
        <f t="shared" si="72"/>
        <v>2006</v>
      </c>
      <c r="B2276" s="1059">
        <v>38799</v>
      </c>
      <c r="C2276" s="3">
        <f>'finished water daily demand'!J86</f>
        <v>27.092000000000002</v>
      </c>
      <c r="D2276">
        <f t="shared" si="73"/>
        <v>38799</v>
      </c>
    </row>
    <row r="2277" spans="1:4" x14ac:dyDescent="0.2">
      <c r="A2277">
        <f t="shared" si="72"/>
        <v>2006</v>
      </c>
      <c r="B2277" s="1059">
        <v>38800</v>
      </c>
      <c r="C2277" s="3">
        <f>'finished water daily demand'!J87</f>
        <v>26.291</v>
      </c>
      <c r="D2277">
        <f t="shared" si="73"/>
        <v>38800</v>
      </c>
    </row>
    <row r="2278" spans="1:4" x14ac:dyDescent="0.2">
      <c r="A2278">
        <f t="shared" si="72"/>
        <v>2006</v>
      </c>
      <c r="B2278" s="1059">
        <v>38801</v>
      </c>
      <c r="C2278" s="3">
        <f>'finished water daily demand'!J88</f>
        <v>22.879000000000001</v>
      </c>
      <c r="D2278">
        <f t="shared" si="73"/>
        <v>38801</v>
      </c>
    </row>
    <row r="2279" spans="1:4" x14ac:dyDescent="0.2">
      <c r="A2279">
        <f t="shared" si="72"/>
        <v>2006</v>
      </c>
      <c r="B2279" s="1059">
        <v>38802</v>
      </c>
      <c r="C2279" s="3">
        <f>'finished water daily demand'!J89</f>
        <v>21.954000000000001</v>
      </c>
      <c r="D2279">
        <f t="shared" si="73"/>
        <v>38802</v>
      </c>
    </row>
    <row r="2280" spans="1:4" x14ac:dyDescent="0.2">
      <c r="A2280">
        <f t="shared" si="72"/>
        <v>2006</v>
      </c>
      <c r="B2280" s="1059">
        <v>38803</v>
      </c>
      <c r="C2280" s="3">
        <f>'finished water daily demand'!J90</f>
        <v>26.119</v>
      </c>
      <c r="D2280">
        <f t="shared" si="73"/>
        <v>38803</v>
      </c>
    </row>
    <row r="2281" spans="1:4" x14ac:dyDescent="0.2">
      <c r="A2281">
        <f t="shared" si="72"/>
        <v>2006</v>
      </c>
      <c r="B2281" s="1059">
        <v>38804</v>
      </c>
      <c r="C2281" s="3">
        <f>'finished water daily demand'!J91</f>
        <v>25.866</v>
      </c>
      <c r="D2281">
        <f t="shared" si="73"/>
        <v>38804</v>
      </c>
    </row>
    <row r="2282" spans="1:4" x14ac:dyDescent="0.2">
      <c r="A2282">
        <f t="shared" si="72"/>
        <v>2006</v>
      </c>
      <c r="B2282" s="1059">
        <v>38805</v>
      </c>
      <c r="C2282" s="3">
        <f>'finished water daily demand'!J92</f>
        <v>25.368000000000002</v>
      </c>
      <c r="D2282">
        <f t="shared" si="73"/>
        <v>38805</v>
      </c>
    </row>
    <row r="2283" spans="1:4" x14ac:dyDescent="0.2">
      <c r="A2283">
        <f t="shared" si="72"/>
        <v>2006</v>
      </c>
      <c r="B2283" s="1059">
        <v>38806</v>
      </c>
      <c r="C2283" s="3">
        <f>'finished water daily demand'!J93</f>
        <v>26.174000000000003</v>
      </c>
      <c r="D2283">
        <f t="shared" si="73"/>
        <v>38806</v>
      </c>
    </row>
    <row r="2284" spans="1:4" x14ac:dyDescent="0.2">
      <c r="A2284">
        <f t="shared" si="72"/>
        <v>2006</v>
      </c>
      <c r="B2284" s="1059">
        <v>38807</v>
      </c>
      <c r="C2284" s="3">
        <f>'finished water daily demand'!J94</f>
        <v>25.875</v>
      </c>
      <c r="D2284">
        <f t="shared" si="73"/>
        <v>38807</v>
      </c>
    </row>
    <row r="2285" spans="1:4" x14ac:dyDescent="0.2">
      <c r="A2285">
        <f t="shared" si="72"/>
        <v>2006</v>
      </c>
      <c r="B2285" s="1059">
        <v>38808</v>
      </c>
      <c r="C2285" s="3">
        <f>'finished water daily demand'!J95</f>
        <v>24.85</v>
      </c>
      <c r="D2285">
        <f t="shared" si="73"/>
        <v>38808</v>
      </c>
    </row>
    <row r="2286" spans="1:4" x14ac:dyDescent="0.2">
      <c r="A2286">
        <f t="shared" si="72"/>
        <v>2006</v>
      </c>
      <c r="B2286" s="1059">
        <v>38809</v>
      </c>
      <c r="C2286" s="3">
        <f>'finished water daily demand'!J96</f>
        <v>24.804000000000002</v>
      </c>
      <c r="D2286">
        <f t="shared" si="73"/>
        <v>38809</v>
      </c>
    </row>
    <row r="2287" spans="1:4" x14ac:dyDescent="0.2">
      <c r="A2287">
        <f t="shared" si="72"/>
        <v>2006</v>
      </c>
      <c r="B2287" s="1059">
        <v>38810</v>
      </c>
      <c r="C2287" s="3">
        <f>'finished water daily demand'!J97</f>
        <v>25.594000000000001</v>
      </c>
      <c r="D2287">
        <f t="shared" si="73"/>
        <v>38810</v>
      </c>
    </row>
    <row r="2288" spans="1:4" x14ac:dyDescent="0.2">
      <c r="A2288">
        <f t="shared" si="72"/>
        <v>2006</v>
      </c>
      <c r="B2288" s="1059">
        <v>38811</v>
      </c>
      <c r="C2288" s="3">
        <f>'finished water daily demand'!J98</f>
        <v>25.579000000000001</v>
      </c>
      <c r="D2288">
        <f t="shared" si="73"/>
        <v>38811</v>
      </c>
    </row>
    <row r="2289" spans="1:4" x14ac:dyDescent="0.2">
      <c r="A2289">
        <f t="shared" si="72"/>
        <v>2006</v>
      </c>
      <c r="B2289" s="1059">
        <v>38812</v>
      </c>
      <c r="C2289" s="3">
        <f>'finished water daily demand'!J99</f>
        <v>26.950000000000003</v>
      </c>
      <c r="D2289">
        <f t="shared" si="73"/>
        <v>38812</v>
      </c>
    </row>
    <row r="2290" spans="1:4" x14ac:dyDescent="0.2">
      <c r="A2290">
        <f t="shared" si="72"/>
        <v>2006</v>
      </c>
      <c r="B2290" s="1059">
        <v>38813</v>
      </c>
      <c r="C2290" s="3">
        <f>'finished water daily demand'!J100</f>
        <v>26.901</v>
      </c>
      <c r="D2290">
        <f t="shared" si="73"/>
        <v>38813</v>
      </c>
    </row>
    <row r="2291" spans="1:4" x14ac:dyDescent="0.2">
      <c r="A2291">
        <f t="shared" si="72"/>
        <v>2006</v>
      </c>
      <c r="B2291" s="1059">
        <v>38814</v>
      </c>
      <c r="C2291" s="3">
        <f>'finished water daily demand'!J101</f>
        <v>26.983000000000001</v>
      </c>
      <c r="D2291">
        <f t="shared" si="73"/>
        <v>38814</v>
      </c>
    </row>
    <row r="2292" spans="1:4" x14ac:dyDescent="0.2">
      <c r="A2292">
        <f t="shared" si="72"/>
        <v>2006</v>
      </c>
      <c r="B2292" s="1059">
        <v>38815</v>
      </c>
      <c r="C2292" s="3">
        <f>'finished water daily demand'!J102</f>
        <v>24.872</v>
      </c>
      <c r="D2292">
        <f t="shared" si="73"/>
        <v>38815</v>
      </c>
    </row>
    <row r="2293" spans="1:4" x14ac:dyDescent="0.2">
      <c r="A2293">
        <f t="shared" si="72"/>
        <v>2006</v>
      </c>
      <c r="B2293" s="1059">
        <v>38816</v>
      </c>
      <c r="C2293" s="3">
        <f>'finished water daily demand'!J103</f>
        <v>22.038</v>
      </c>
      <c r="D2293">
        <f t="shared" si="73"/>
        <v>38816</v>
      </c>
    </row>
    <row r="2294" spans="1:4" x14ac:dyDescent="0.2">
      <c r="A2294">
        <f t="shared" si="72"/>
        <v>2006</v>
      </c>
      <c r="B2294" s="1059">
        <v>38817</v>
      </c>
      <c r="C2294" s="3">
        <f>'finished water daily demand'!J104</f>
        <v>25.631</v>
      </c>
      <c r="D2294">
        <f t="shared" si="73"/>
        <v>38817</v>
      </c>
    </row>
    <row r="2295" spans="1:4" x14ac:dyDescent="0.2">
      <c r="A2295">
        <f t="shared" si="72"/>
        <v>2006</v>
      </c>
      <c r="B2295" s="1059">
        <v>38818</v>
      </c>
      <c r="C2295" s="3">
        <f>'finished water daily demand'!J105</f>
        <v>26.881999999999998</v>
      </c>
      <c r="D2295">
        <f t="shared" si="73"/>
        <v>38818</v>
      </c>
    </row>
    <row r="2296" spans="1:4" x14ac:dyDescent="0.2">
      <c r="A2296">
        <f t="shared" si="72"/>
        <v>2006</v>
      </c>
      <c r="B2296" s="1059">
        <v>38819</v>
      </c>
      <c r="C2296" s="3">
        <f>'finished water daily demand'!J106</f>
        <v>26.831</v>
      </c>
      <c r="D2296">
        <f t="shared" si="73"/>
        <v>38819</v>
      </c>
    </row>
    <row r="2297" spans="1:4" x14ac:dyDescent="0.2">
      <c r="A2297">
        <f t="shared" si="72"/>
        <v>2006</v>
      </c>
      <c r="B2297" s="1059">
        <v>38820</v>
      </c>
      <c r="C2297" s="3">
        <f>'finished water daily demand'!J107</f>
        <v>29.107999999999997</v>
      </c>
      <c r="D2297">
        <f t="shared" si="73"/>
        <v>38820</v>
      </c>
    </row>
    <row r="2298" spans="1:4" x14ac:dyDescent="0.2">
      <c r="A2298">
        <f t="shared" si="72"/>
        <v>2006</v>
      </c>
      <c r="B2298" s="1059">
        <v>38821</v>
      </c>
      <c r="C2298" s="3">
        <f>'finished water daily demand'!J108</f>
        <v>27.201000000000001</v>
      </c>
      <c r="D2298">
        <f t="shared" si="73"/>
        <v>38821</v>
      </c>
    </row>
    <row r="2299" spans="1:4" x14ac:dyDescent="0.2">
      <c r="A2299">
        <f t="shared" si="72"/>
        <v>2006</v>
      </c>
      <c r="B2299" s="1059">
        <v>38822</v>
      </c>
      <c r="C2299" s="3">
        <f>'finished water daily demand'!J109</f>
        <v>29.657</v>
      </c>
      <c r="D2299">
        <f t="shared" si="73"/>
        <v>38822</v>
      </c>
    </row>
    <row r="2300" spans="1:4" x14ac:dyDescent="0.2">
      <c r="A2300">
        <f t="shared" si="72"/>
        <v>2006</v>
      </c>
      <c r="B2300" s="1059">
        <v>38823</v>
      </c>
      <c r="C2300" s="3">
        <f>'finished water daily demand'!J110</f>
        <v>30.561</v>
      </c>
      <c r="D2300">
        <f t="shared" si="73"/>
        <v>38823</v>
      </c>
    </row>
    <row r="2301" spans="1:4" x14ac:dyDescent="0.2">
      <c r="A2301">
        <f t="shared" si="72"/>
        <v>2006</v>
      </c>
      <c r="B2301" s="1059">
        <v>38824</v>
      </c>
      <c r="C2301" s="3">
        <f>'finished water daily demand'!J111</f>
        <v>27.18</v>
      </c>
      <c r="D2301">
        <f t="shared" si="73"/>
        <v>38824</v>
      </c>
    </row>
    <row r="2302" spans="1:4" x14ac:dyDescent="0.2">
      <c r="A2302">
        <f t="shared" si="72"/>
        <v>2006</v>
      </c>
      <c r="B2302" s="1059">
        <v>38825</v>
      </c>
      <c r="C2302" s="3">
        <f>'finished water daily demand'!J112</f>
        <v>25.847000000000001</v>
      </c>
      <c r="D2302">
        <f t="shared" si="73"/>
        <v>38825</v>
      </c>
    </row>
    <row r="2303" spans="1:4" x14ac:dyDescent="0.2">
      <c r="A2303">
        <f t="shared" si="72"/>
        <v>2006</v>
      </c>
      <c r="B2303" s="1059">
        <v>38826</v>
      </c>
      <c r="C2303" s="3">
        <f>'finished water daily demand'!J113</f>
        <v>27.100999999999999</v>
      </c>
      <c r="D2303">
        <f t="shared" si="73"/>
        <v>38826</v>
      </c>
    </row>
    <row r="2304" spans="1:4" x14ac:dyDescent="0.2">
      <c r="A2304">
        <f t="shared" si="72"/>
        <v>2006</v>
      </c>
      <c r="B2304" s="1059">
        <v>38827</v>
      </c>
      <c r="C2304" s="3">
        <f>'finished water daily demand'!J114</f>
        <v>32.357000000000006</v>
      </c>
      <c r="D2304">
        <f t="shared" si="73"/>
        <v>38827</v>
      </c>
    </row>
    <row r="2305" spans="1:4" x14ac:dyDescent="0.2">
      <c r="A2305">
        <f t="shared" si="72"/>
        <v>2006</v>
      </c>
      <c r="B2305" s="1059">
        <v>38828</v>
      </c>
      <c r="C2305" s="3">
        <f>'finished water daily demand'!J115</f>
        <v>27.902999999999999</v>
      </c>
      <c r="D2305">
        <f t="shared" si="73"/>
        <v>38828</v>
      </c>
    </row>
    <row r="2306" spans="1:4" x14ac:dyDescent="0.2">
      <c r="A2306">
        <f t="shared" si="72"/>
        <v>2006</v>
      </c>
      <c r="B2306" s="1059">
        <v>38829</v>
      </c>
      <c r="C2306" s="3">
        <f>'finished water daily demand'!J116</f>
        <v>23.496000000000002</v>
      </c>
      <c r="D2306">
        <f t="shared" si="73"/>
        <v>38829</v>
      </c>
    </row>
    <row r="2307" spans="1:4" x14ac:dyDescent="0.2">
      <c r="A2307">
        <f t="shared" si="72"/>
        <v>2006</v>
      </c>
      <c r="B2307" s="1059">
        <v>38830</v>
      </c>
      <c r="C2307" s="3">
        <f>'finished water daily demand'!J117</f>
        <v>25.898</v>
      </c>
      <c r="D2307">
        <f t="shared" si="73"/>
        <v>38830</v>
      </c>
    </row>
    <row r="2308" spans="1:4" x14ac:dyDescent="0.2">
      <c r="A2308">
        <f t="shared" si="72"/>
        <v>2006</v>
      </c>
      <c r="B2308" s="1059">
        <v>38831</v>
      </c>
      <c r="C2308" s="3">
        <f>'finished water daily demand'!J118</f>
        <v>26.518000000000004</v>
      </c>
      <c r="D2308">
        <f t="shared" si="73"/>
        <v>38831</v>
      </c>
    </row>
    <row r="2309" spans="1:4" x14ac:dyDescent="0.2">
      <c r="A2309">
        <f t="shared" ref="A2309:A2372" si="74">YEAR(B2309)</f>
        <v>2006</v>
      </c>
      <c r="B2309" s="1059">
        <v>38832</v>
      </c>
      <c r="C2309" s="3">
        <f>'finished water daily demand'!J119</f>
        <v>27.875000000000004</v>
      </c>
      <c r="D2309">
        <f t="shared" ref="D2309:D2372" si="75">VALUE(B2309)</f>
        <v>38832</v>
      </c>
    </row>
    <row r="2310" spans="1:4" x14ac:dyDescent="0.2">
      <c r="A2310">
        <f t="shared" si="74"/>
        <v>2006</v>
      </c>
      <c r="B2310" s="1059">
        <v>38833</v>
      </c>
      <c r="C2310" s="3">
        <f>'finished water daily demand'!J120</f>
        <v>24.736000000000004</v>
      </c>
      <c r="D2310">
        <f t="shared" si="75"/>
        <v>38833</v>
      </c>
    </row>
    <row r="2311" spans="1:4" x14ac:dyDescent="0.2">
      <c r="A2311">
        <f t="shared" si="74"/>
        <v>2006</v>
      </c>
      <c r="B2311" s="1059">
        <v>38834</v>
      </c>
      <c r="C2311" s="3">
        <f>'finished water daily demand'!J121</f>
        <v>24.061</v>
      </c>
      <c r="D2311">
        <f t="shared" si="75"/>
        <v>38834</v>
      </c>
    </row>
    <row r="2312" spans="1:4" x14ac:dyDescent="0.2">
      <c r="A2312">
        <f t="shared" si="74"/>
        <v>2006</v>
      </c>
      <c r="B2312" s="1059">
        <v>38835</v>
      </c>
      <c r="C2312" s="3">
        <f>'finished water daily demand'!J122</f>
        <v>25.672999999999998</v>
      </c>
      <c r="D2312">
        <f t="shared" si="75"/>
        <v>38835</v>
      </c>
    </row>
    <row r="2313" spans="1:4" x14ac:dyDescent="0.2">
      <c r="A2313">
        <f t="shared" si="74"/>
        <v>2006</v>
      </c>
      <c r="B2313" s="1059">
        <v>38836</v>
      </c>
      <c r="C2313" s="3">
        <f>'finished water daily demand'!J123</f>
        <v>24.971</v>
      </c>
      <c r="D2313">
        <f t="shared" si="75"/>
        <v>38836</v>
      </c>
    </row>
    <row r="2314" spans="1:4" x14ac:dyDescent="0.2">
      <c r="A2314">
        <f t="shared" si="74"/>
        <v>2006</v>
      </c>
      <c r="B2314" s="1059">
        <v>38837</v>
      </c>
      <c r="C2314" s="3">
        <f>'finished water daily demand'!J124</f>
        <v>22.548999999999999</v>
      </c>
      <c r="D2314">
        <f t="shared" si="75"/>
        <v>38837</v>
      </c>
    </row>
    <row r="2315" spans="1:4" x14ac:dyDescent="0.2">
      <c r="A2315">
        <f t="shared" si="74"/>
        <v>2006</v>
      </c>
      <c r="B2315" s="1059">
        <v>38838</v>
      </c>
      <c r="C2315" s="3">
        <f>'finished water daily demand'!J125</f>
        <v>25.698</v>
      </c>
      <c r="D2315">
        <f t="shared" si="75"/>
        <v>38838</v>
      </c>
    </row>
    <row r="2316" spans="1:4" x14ac:dyDescent="0.2">
      <c r="A2316">
        <f t="shared" si="74"/>
        <v>2006</v>
      </c>
      <c r="B2316" s="1059">
        <v>38839</v>
      </c>
      <c r="C2316" s="3">
        <f>'finished water daily demand'!J126</f>
        <v>27.343</v>
      </c>
      <c r="D2316">
        <f t="shared" si="75"/>
        <v>38839</v>
      </c>
    </row>
    <row r="2317" spans="1:4" x14ac:dyDescent="0.2">
      <c r="A2317">
        <f t="shared" si="74"/>
        <v>2006</v>
      </c>
      <c r="B2317" s="1059">
        <v>38840</v>
      </c>
      <c r="C2317" s="3">
        <f>'finished water daily demand'!J127</f>
        <v>28.173000000000002</v>
      </c>
      <c r="D2317">
        <f t="shared" si="75"/>
        <v>38840</v>
      </c>
    </row>
    <row r="2318" spans="1:4" x14ac:dyDescent="0.2">
      <c r="A2318">
        <f t="shared" si="74"/>
        <v>2006</v>
      </c>
      <c r="B2318" s="1059">
        <v>38841</v>
      </c>
      <c r="C2318" s="3">
        <f>'finished water daily demand'!J128</f>
        <v>28.25</v>
      </c>
      <c r="D2318">
        <f t="shared" si="75"/>
        <v>38841</v>
      </c>
    </row>
    <row r="2319" spans="1:4" x14ac:dyDescent="0.2">
      <c r="A2319">
        <f t="shared" si="74"/>
        <v>2006</v>
      </c>
      <c r="B2319" s="1059">
        <v>38842</v>
      </c>
      <c r="C2319" s="3">
        <f>'finished water daily demand'!J129</f>
        <v>27.498000000000001</v>
      </c>
      <c r="D2319">
        <f t="shared" si="75"/>
        <v>38842</v>
      </c>
    </row>
    <row r="2320" spans="1:4" x14ac:dyDescent="0.2">
      <c r="A2320">
        <f t="shared" si="74"/>
        <v>2006</v>
      </c>
      <c r="B2320" s="1059">
        <v>38843</v>
      </c>
      <c r="C2320" s="3">
        <f>'finished water daily demand'!J130</f>
        <v>26.776</v>
      </c>
      <c r="D2320">
        <f t="shared" si="75"/>
        <v>38843</v>
      </c>
    </row>
    <row r="2321" spans="1:4" x14ac:dyDescent="0.2">
      <c r="A2321">
        <f t="shared" si="74"/>
        <v>2006</v>
      </c>
      <c r="B2321" s="1059">
        <v>38844</v>
      </c>
      <c r="C2321" s="3">
        <f>'finished water daily demand'!J131</f>
        <v>23.28</v>
      </c>
      <c r="D2321">
        <f t="shared" si="75"/>
        <v>38844</v>
      </c>
    </row>
    <row r="2322" spans="1:4" x14ac:dyDescent="0.2">
      <c r="A2322">
        <f t="shared" si="74"/>
        <v>2006</v>
      </c>
      <c r="B2322" s="1059">
        <v>38845</v>
      </c>
      <c r="C2322" s="3">
        <f>'finished water daily demand'!J132</f>
        <v>22.846</v>
      </c>
      <c r="D2322">
        <f t="shared" si="75"/>
        <v>38845</v>
      </c>
    </row>
    <row r="2323" spans="1:4" x14ac:dyDescent="0.2">
      <c r="A2323">
        <f t="shared" si="74"/>
        <v>2006</v>
      </c>
      <c r="B2323" s="1059">
        <v>38846</v>
      </c>
      <c r="C2323" s="3">
        <f>'finished water daily demand'!J133</f>
        <v>24.567000000000004</v>
      </c>
      <c r="D2323">
        <f t="shared" si="75"/>
        <v>38846</v>
      </c>
    </row>
    <row r="2324" spans="1:4" x14ac:dyDescent="0.2">
      <c r="A2324">
        <f t="shared" si="74"/>
        <v>2006</v>
      </c>
      <c r="B2324" s="1059">
        <v>38847</v>
      </c>
      <c r="C2324" s="3">
        <f>'finished water daily demand'!J134</f>
        <v>24.825000000000003</v>
      </c>
      <c r="D2324">
        <f t="shared" si="75"/>
        <v>38847</v>
      </c>
    </row>
    <row r="2325" spans="1:4" x14ac:dyDescent="0.2">
      <c r="A2325">
        <f t="shared" si="74"/>
        <v>2006</v>
      </c>
      <c r="B2325" s="1059">
        <v>38848</v>
      </c>
      <c r="C2325" s="3">
        <f>'finished water daily demand'!J135</f>
        <v>26.619</v>
      </c>
      <c r="D2325">
        <f t="shared" si="75"/>
        <v>38848</v>
      </c>
    </row>
    <row r="2326" spans="1:4" x14ac:dyDescent="0.2">
      <c r="A2326">
        <f t="shared" si="74"/>
        <v>2006</v>
      </c>
      <c r="B2326" s="1059">
        <v>38849</v>
      </c>
      <c r="C2326" s="3">
        <f>'finished water daily demand'!J136</f>
        <v>25.423999999999999</v>
      </c>
      <c r="D2326">
        <f t="shared" si="75"/>
        <v>38849</v>
      </c>
    </row>
    <row r="2327" spans="1:4" x14ac:dyDescent="0.2">
      <c r="A2327">
        <f t="shared" si="74"/>
        <v>2006</v>
      </c>
      <c r="B2327" s="1059">
        <v>38850</v>
      </c>
      <c r="C2327" s="3">
        <f>'finished water daily demand'!J137</f>
        <v>25.656000000000002</v>
      </c>
      <c r="D2327">
        <f t="shared" si="75"/>
        <v>38850</v>
      </c>
    </row>
    <row r="2328" spans="1:4" x14ac:dyDescent="0.2">
      <c r="A2328">
        <f t="shared" si="74"/>
        <v>2006</v>
      </c>
      <c r="B2328" s="1059">
        <v>38851</v>
      </c>
      <c r="C2328" s="3">
        <f>'finished water daily demand'!J138</f>
        <v>23.900000000000002</v>
      </c>
      <c r="D2328">
        <f t="shared" si="75"/>
        <v>38851</v>
      </c>
    </row>
    <row r="2329" spans="1:4" x14ac:dyDescent="0.2">
      <c r="A2329">
        <f t="shared" si="74"/>
        <v>2006</v>
      </c>
      <c r="B2329" s="1059">
        <v>38852</v>
      </c>
      <c r="C2329" s="3">
        <f>'finished water daily demand'!J139</f>
        <v>24.434000000000001</v>
      </c>
      <c r="D2329">
        <f t="shared" si="75"/>
        <v>38852</v>
      </c>
    </row>
    <row r="2330" spans="1:4" x14ac:dyDescent="0.2">
      <c r="A2330">
        <f t="shared" si="74"/>
        <v>2006</v>
      </c>
      <c r="B2330" s="1059">
        <v>38853</v>
      </c>
      <c r="C2330" s="3">
        <f>'finished water daily demand'!J140</f>
        <v>26.193999999999999</v>
      </c>
      <c r="D2330">
        <f t="shared" si="75"/>
        <v>38853</v>
      </c>
    </row>
    <row r="2331" spans="1:4" x14ac:dyDescent="0.2">
      <c r="A2331">
        <f t="shared" si="74"/>
        <v>2006</v>
      </c>
      <c r="B2331" s="1059">
        <v>38854</v>
      </c>
      <c r="C2331" s="3">
        <f>'finished water daily demand'!J141</f>
        <v>25.917999999999999</v>
      </c>
      <c r="D2331">
        <f t="shared" si="75"/>
        <v>38854</v>
      </c>
    </row>
    <row r="2332" spans="1:4" x14ac:dyDescent="0.2">
      <c r="A2332">
        <f t="shared" si="74"/>
        <v>2006</v>
      </c>
      <c r="B2332" s="1059">
        <v>38855</v>
      </c>
      <c r="C2332" s="3">
        <f>'finished water daily demand'!J142</f>
        <v>26.545999999999999</v>
      </c>
      <c r="D2332">
        <f t="shared" si="75"/>
        <v>38855</v>
      </c>
    </row>
    <row r="2333" spans="1:4" x14ac:dyDescent="0.2">
      <c r="A2333">
        <f t="shared" si="74"/>
        <v>2006</v>
      </c>
      <c r="B2333" s="1059">
        <v>38856</v>
      </c>
      <c r="C2333" s="3">
        <f>'finished water daily demand'!J143</f>
        <v>25.304000000000002</v>
      </c>
      <c r="D2333">
        <f t="shared" si="75"/>
        <v>38856</v>
      </c>
    </row>
    <row r="2334" spans="1:4" x14ac:dyDescent="0.2">
      <c r="A2334">
        <f t="shared" si="74"/>
        <v>2006</v>
      </c>
      <c r="B2334" s="1059">
        <v>38857</v>
      </c>
      <c r="C2334" s="3">
        <f>'finished water daily demand'!J144</f>
        <v>26.149000000000001</v>
      </c>
      <c r="D2334">
        <f t="shared" si="75"/>
        <v>38857</v>
      </c>
    </row>
    <row r="2335" spans="1:4" x14ac:dyDescent="0.2">
      <c r="A2335">
        <f t="shared" si="74"/>
        <v>2006</v>
      </c>
      <c r="B2335" s="1059">
        <v>38858</v>
      </c>
      <c r="C2335" s="3">
        <f>'finished water daily demand'!J145</f>
        <v>26.181999999999999</v>
      </c>
      <c r="D2335">
        <f t="shared" si="75"/>
        <v>38858</v>
      </c>
    </row>
    <row r="2336" spans="1:4" x14ac:dyDescent="0.2">
      <c r="A2336">
        <f t="shared" si="74"/>
        <v>2006</v>
      </c>
      <c r="B2336" s="1059">
        <v>38859</v>
      </c>
      <c r="C2336" s="3">
        <f>'finished water daily demand'!J146</f>
        <v>26.954000000000001</v>
      </c>
      <c r="D2336">
        <f t="shared" si="75"/>
        <v>38859</v>
      </c>
    </row>
    <row r="2337" spans="1:4" x14ac:dyDescent="0.2">
      <c r="A2337">
        <f t="shared" si="74"/>
        <v>2006</v>
      </c>
      <c r="B2337" s="1059">
        <v>38860</v>
      </c>
      <c r="C2337" s="3">
        <f>'finished water daily demand'!J147</f>
        <v>28.631</v>
      </c>
      <c r="D2337">
        <f t="shared" si="75"/>
        <v>38860</v>
      </c>
    </row>
    <row r="2338" spans="1:4" x14ac:dyDescent="0.2">
      <c r="A2338">
        <f t="shared" si="74"/>
        <v>2006</v>
      </c>
      <c r="B2338" s="1059">
        <v>38861</v>
      </c>
      <c r="C2338" s="3">
        <f>'finished water daily demand'!J148</f>
        <v>30.126000000000001</v>
      </c>
      <c r="D2338">
        <f t="shared" si="75"/>
        <v>38861</v>
      </c>
    </row>
    <row r="2339" spans="1:4" x14ac:dyDescent="0.2">
      <c r="A2339">
        <f t="shared" si="74"/>
        <v>2006</v>
      </c>
      <c r="B2339" s="1059">
        <v>38862</v>
      </c>
      <c r="C2339" s="3">
        <f>'finished water daily demand'!J149</f>
        <v>29.510000000000005</v>
      </c>
      <c r="D2339">
        <f t="shared" si="75"/>
        <v>38862</v>
      </c>
    </row>
    <row r="2340" spans="1:4" x14ac:dyDescent="0.2">
      <c r="A2340">
        <f t="shared" si="74"/>
        <v>2006</v>
      </c>
      <c r="B2340" s="1059">
        <v>38863</v>
      </c>
      <c r="C2340" s="3">
        <f>'finished water daily demand'!J150</f>
        <v>29.041000000000004</v>
      </c>
      <c r="D2340">
        <f t="shared" si="75"/>
        <v>38863</v>
      </c>
    </row>
    <row r="2341" spans="1:4" x14ac:dyDescent="0.2">
      <c r="A2341">
        <f t="shared" si="74"/>
        <v>2006</v>
      </c>
      <c r="B2341" s="1059">
        <v>38864</v>
      </c>
      <c r="C2341" s="3">
        <f>'finished water daily demand'!J151</f>
        <v>29.216000000000001</v>
      </c>
      <c r="D2341">
        <f t="shared" si="75"/>
        <v>38864</v>
      </c>
    </row>
    <row r="2342" spans="1:4" x14ac:dyDescent="0.2">
      <c r="A2342">
        <f t="shared" si="74"/>
        <v>2006</v>
      </c>
      <c r="B2342" s="1059">
        <v>38865</v>
      </c>
      <c r="C2342" s="3">
        <f>'finished water daily demand'!J152</f>
        <v>27.78</v>
      </c>
      <c r="D2342">
        <f t="shared" si="75"/>
        <v>38865</v>
      </c>
    </row>
    <row r="2343" spans="1:4" x14ac:dyDescent="0.2">
      <c r="A2343">
        <f t="shared" si="74"/>
        <v>2006</v>
      </c>
      <c r="B2343" s="1059">
        <v>38866</v>
      </c>
      <c r="C2343" s="3">
        <f>'finished water daily demand'!J153</f>
        <v>30.726999999999997</v>
      </c>
      <c r="D2343">
        <f t="shared" si="75"/>
        <v>38866</v>
      </c>
    </row>
    <row r="2344" spans="1:4" x14ac:dyDescent="0.2">
      <c r="A2344">
        <f t="shared" si="74"/>
        <v>2006</v>
      </c>
      <c r="B2344" s="1059">
        <v>38867</v>
      </c>
      <c r="C2344" s="3">
        <f>'finished water daily demand'!J154</f>
        <v>32.528999999999996</v>
      </c>
      <c r="D2344">
        <f t="shared" si="75"/>
        <v>38867</v>
      </c>
    </row>
    <row r="2345" spans="1:4" x14ac:dyDescent="0.2">
      <c r="A2345">
        <f t="shared" si="74"/>
        <v>2006</v>
      </c>
      <c r="B2345" s="1059">
        <v>38868</v>
      </c>
      <c r="C2345" s="3">
        <f>'finished water daily demand'!J155</f>
        <v>30.052</v>
      </c>
      <c r="D2345">
        <f t="shared" si="75"/>
        <v>38868</v>
      </c>
    </row>
    <row r="2346" spans="1:4" x14ac:dyDescent="0.2">
      <c r="A2346">
        <f t="shared" si="74"/>
        <v>2006</v>
      </c>
      <c r="B2346" s="1059">
        <v>38869</v>
      </c>
      <c r="C2346" s="3">
        <f>'finished water daily demand'!J156</f>
        <v>32.284999999999997</v>
      </c>
      <c r="D2346">
        <f t="shared" si="75"/>
        <v>38869</v>
      </c>
    </row>
    <row r="2347" spans="1:4" x14ac:dyDescent="0.2">
      <c r="A2347">
        <f t="shared" si="74"/>
        <v>2006</v>
      </c>
      <c r="B2347" s="1059">
        <v>38870</v>
      </c>
      <c r="C2347" s="3">
        <f>'finished water daily demand'!J157</f>
        <v>30.623000000000001</v>
      </c>
      <c r="D2347">
        <f t="shared" si="75"/>
        <v>38870</v>
      </c>
    </row>
    <row r="2348" spans="1:4" x14ac:dyDescent="0.2">
      <c r="A2348">
        <f t="shared" si="74"/>
        <v>2006</v>
      </c>
      <c r="B2348" s="1059">
        <v>38871</v>
      </c>
      <c r="C2348" s="3">
        <f>'finished water daily demand'!J158</f>
        <v>28.839999999999996</v>
      </c>
      <c r="D2348">
        <f t="shared" si="75"/>
        <v>38871</v>
      </c>
    </row>
    <row r="2349" spans="1:4" x14ac:dyDescent="0.2">
      <c r="A2349">
        <f t="shared" si="74"/>
        <v>2006</v>
      </c>
      <c r="B2349" s="1059">
        <v>38872</v>
      </c>
      <c r="C2349" s="3">
        <f>'finished water daily demand'!J159</f>
        <v>25.740000000000002</v>
      </c>
      <c r="D2349">
        <f t="shared" si="75"/>
        <v>38872</v>
      </c>
    </row>
    <row r="2350" spans="1:4" x14ac:dyDescent="0.2">
      <c r="A2350">
        <f t="shared" si="74"/>
        <v>2006</v>
      </c>
      <c r="B2350" s="1059">
        <v>38873</v>
      </c>
      <c r="C2350" s="3">
        <f>'finished water daily demand'!J160</f>
        <v>27.803000000000001</v>
      </c>
      <c r="D2350">
        <f t="shared" si="75"/>
        <v>38873</v>
      </c>
    </row>
    <row r="2351" spans="1:4" x14ac:dyDescent="0.2">
      <c r="A2351">
        <f t="shared" si="74"/>
        <v>2006</v>
      </c>
      <c r="B2351" s="1059">
        <v>38874</v>
      </c>
      <c r="C2351" s="3">
        <f>'finished water daily demand'!J161</f>
        <v>27.72</v>
      </c>
      <c r="D2351">
        <f t="shared" si="75"/>
        <v>38874</v>
      </c>
    </row>
    <row r="2352" spans="1:4" x14ac:dyDescent="0.2">
      <c r="A2352">
        <f t="shared" si="74"/>
        <v>2006</v>
      </c>
      <c r="B2352" s="1059">
        <v>38875</v>
      </c>
      <c r="C2352" s="3">
        <f>'finished water daily demand'!J162</f>
        <v>34.371000000000002</v>
      </c>
      <c r="D2352">
        <f t="shared" si="75"/>
        <v>38875</v>
      </c>
    </row>
    <row r="2353" spans="1:4" x14ac:dyDescent="0.2">
      <c r="A2353">
        <f t="shared" si="74"/>
        <v>2006</v>
      </c>
      <c r="B2353" s="1059">
        <v>38876</v>
      </c>
      <c r="C2353" s="3">
        <f>'finished water daily demand'!J163</f>
        <v>28.318999999999999</v>
      </c>
      <c r="D2353">
        <f t="shared" si="75"/>
        <v>38876</v>
      </c>
    </row>
    <row r="2354" spans="1:4" x14ac:dyDescent="0.2">
      <c r="A2354">
        <f t="shared" si="74"/>
        <v>2006</v>
      </c>
      <c r="B2354" s="1059">
        <v>38877</v>
      </c>
      <c r="C2354" s="3">
        <f>'finished water daily demand'!J164</f>
        <v>28.152999999999995</v>
      </c>
      <c r="D2354">
        <f t="shared" si="75"/>
        <v>38877</v>
      </c>
    </row>
    <row r="2355" spans="1:4" x14ac:dyDescent="0.2">
      <c r="A2355">
        <f t="shared" si="74"/>
        <v>2006</v>
      </c>
      <c r="B2355" s="1059">
        <v>38878</v>
      </c>
      <c r="C2355" s="3">
        <f>'finished water daily demand'!J165</f>
        <v>29.058</v>
      </c>
      <c r="D2355">
        <f t="shared" si="75"/>
        <v>38878</v>
      </c>
    </row>
    <row r="2356" spans="1:4" x14ac:dyDescent="0.2">
      <c r="A2356">
        <f t="shared" si="74"/>
        <v>2006</v>
      </c>
      <c r="B2356" s="1059">
        <v>38879</v>
      </c>
      <c r="C2356" s="3">
        <f>'finished water daily demand'!J166</f>
        <v>26.404</v>
      </c>
      <c r="D2356">
        <f t="shared" si="75"/>
        <v>38879</v>
      </c>
    </row>
    <row r="2357" spans="1:4" x14ac:dyDescent="0.2">
      <c r="A2357">
        <f t="shared" si="74"/>
        <v>2006</v>
      </c>
      <c r="B2357" s="1059">
        <v>38880</v>
      </c>
      <c r="C2357" s="3">
        <f>'finished water daily demand'!J167</f>
        <v>28.344999999999999</v>
      </c>
      <c r="D2357">
        <f t="shared" si="75"/>
        <v>38880</v>
      </c>
    </row>
    <row r="2358" spans="1:4" x14ac:dyDescent="0.2">
      <c r="A2358">
        <f t="shared" si="74"/>
        <v>2006</v>
      </c>
      <c r="B2358" s="1059">
        <v>38881</v>
      </c>
      <c r="C2358" s="3">
        <f>'finished water daily demand'!J168</f>
        <v>27.281000000000002</v>
      </c>
      <c r="D2358">
        <f t="shared" si="75"/>
        <v>38881</v>
      </c>
    </row>
    <row r="2359" spans="1:4" x14ac:dyDescent="0.2">
      <c r="A2359">
        <f t="shared" si="74"/>
        <v>2006</v>
      </c>
      <c r="B2359" s="1059">
        <v>38882</v>
      </c>
      <c r="C2359" s="3">
        <f>'finished water daily demand'!J169</f>
        <v>25.521000000000001</v>
      </c>
      <c r="D2359">
        <f t="shared" si="75"/>
        <v>38882</v>
      </c>
    </row>
    <row r="2360" spans="1:4" x14ac:dyDescent="0.2">
      <c r="A2360">
        <f t="shared" si="74"/>
        <v>2006</v>
      </c>
      <c r="B2360" s="1059">
        <v>38883</v>
      </c>
      <c r="C2360" s="3">
        <f>'finished water daily demand'!J170</f>
        <v>27.971</v>
      </c>
      <c r="D2360">
        <f t="shared" si="75"/>
        <v>38883</v>
      </c>
    </row>
    <row r="2361" spans="1:4" x14ac:dyDescent="0.2">
      <c r="A2361">
        <f t="shared" si="74"/>
        <v>2006</v>
      </c>
      <c r="B2361" s="1059">
        <v>38884</v>
      </c>
      <c r="C2361" s="3">
        <f>'finished water daily demand'!J171</f>
        <v>29.670999999999999</v>
      </c>
      <c r="D2361">
        <f t="shared" si="75"/>
        <v>38884</v>
      </c>
    </row>
    <row r="2362" spans="1:4" x14ac:dyDescent="0.2">
      <c r="A2362">
        <f t="shared" si="74"/>
        <v>2006</v>
      </c>
      <c r="B2362" s="1059">
        <v>38885</v>
      </c>
      <c r="C2362" s="3">
        <f>'finished water daily demand'!J172</f>
        <v>28.139000000000003</v>
      </c>
      <c r="D2362">
        <f t="shared" si="75"/>
        <v>38885</v>
      </c>
    </row>
    <row r="2363" spans="1:4" x14ac:dyDescent="0.2">
      <c r="A2363">
        <f t="shared" si="74"/>
        <v>2006</v>
      </c>
      <c r="B2363" s="1059">
        <v>38886</v>
      </c>
      <c r="C2363" s="3">
        <f>'finished water daily demand'!J173</f>
        <v>28.559000000000001</v>
      </c>
      <c r="D2363">
        <f t="shared" si="75"/>
        <v>38886</v>
      </c>
    </row>
    <row r="2364" spans="1:4" x14ac:dyDescent="0.2">
      <c r="A2364">
        <f t="shared" si="74"/>
        <v>2006</v>
      </c>
      <c r="B2364" s="1059">
        <v>38887</v>
      </c>
      <c r="C2364" s="3">
        <f>'finished water daily demand'!J174</f>
        <v>30.915999999999997</v>
      </c>
      <c r="D2364">
        <f t="shared" si="75"/>
        <v>38887</v>
      </c>
    </row>
    <row r="2365" spans="1:4" x14ac:dyDescent="0.2">
      <c r="A2365">
        <f t="shared" si="74"/>
        <v>2006</v>
      </c>
      <c r="B2365" s="1059">
        <v>38888</v>
      </c>
      <c r="C2365" s="3">
        <f>'finished water daily demand'!J175</f>
        <v>32.704999999999998</v>
      </c>
      <c r="D2365">
        <f t="shared" si="75"/>
        <v>38888</v>
      </c>
    </row>
    <row r="2366" spans="1:4" x14ac:dyDescent="0.2">
      <c r="A2366">
        <f t="shared" si="74"/>
        <v>2006</v>
      </c>
      <c r="B2366" s="1059">
        <v>38889</v>
      </c>
      <c r="C2366" s="3">
        <f>'finished water daily demand'!J176</f>
        <v>33.676000000000002</v>
      </c>
      <c r="D2366">
        <f t="shared" si="75"/>
        <v>38889</v>
      </c>
    </row>
    <row r="2367" spans="1:4" x14ac:dyDescent="0.2">
      <c r="A2367">
        <f t="shared" si="74"/>
        <v>2006</v>
      </c>
      <c r="B2367" s="1059">
        <v>38890</v>
      </c>
      <c r="C2367" s="3">
        <f>'finished water daily demand'!J177</f>
        <v>32.179000000000002</v>
      </c>
      <c r="D2367">
        <f t="shared" si="75"/>
        <v>38890</v>
      </c>
    </row>
    <row r="2368" spans="1:4" x14ac:dyDescent="0.2">
      <c r="A2368">
        <f t="shared" si="74"/>
        <v>2006</v>
      </c>
      <c r="B2368" s="1059">
        <v>38891</v>
      </c>
      <c r="C2368" s="3">
        <f>'finished water daily demand'!J178</f>
        <v>32.487000000000002</v>
      </c>
      <c r="D2368">
        <f t="shared" si="75"/>
        <v>38891</v>
      </c>
    </row>
    <row r="2369" spans="1:4" x14ac:dyDescent="0.2">
      <c r="A2369">
        <f t="shared" si="74"/>
        <v>2006</v>
      </c>
      <c r="B2369" s="1059">
        <v>38892</v>
      </c>
      <c r="C2369" s="3">
        <f>'finished water daily demand'!J179</f>
        <v>28.076999999999998</v>
      </c>
      <c r="D2369">
        <f t="shared" si="75"/>
        <v>38892</v>
      </c>
    </row>
    <row r="2370" spans="1:4" x14ac:dyDescent="0.2">
      <c r="A2370">
        <f t="shared" si="74"/>
        <v>2006</v>
      </c>
      <c r="B2370" s="1059">
        <v>38893</v>
      </c>
      <c r="C2370" s="3">
        <f>'finished water daily demand'!J180</f>
        <v>27.385000000000002</v>
      </c>
      <c r="D2370">
        <f t="shared" si="75"/>
        <v>38893</v>
      </c>
    </row>
    <row r="2371" spans="1:4" x14ac:dyDescent="0.2">
      <c r="A2371">
        <f t="shared" si="74"/>
        <v>2006</v>
      </c>
      <c r="B2371" s="1059">
        <v>38894</v>
      </c>
      <c r="C2371" s="3">
        <f>'finished water daily demand'!J181</f>
        <v>28.744999999999997</v>
      </c>
      <c r="D2371">
        <f t="shared" si="75"/>
        <v>38894</v>
      </c>
    </row>
    <row r="2372" spans="1:4" x14ac:dyDescent="0.2">
      <c r="A2372">
        <f t="shared" si="74"/>
        <v>2006</v>
      </c>
      <c r="B2372" s="1059">
        <v>38895</v>
      </c>
      <c r="C2372" s="3">
        <f>'finished water daily demand'!J182</f>
        <v>26.949000000000002</v>
      </c>
      <c r="D2372">
        <f t="shared" si="75"/>
        <v>38895</v>
      </c>
    </row>
    <row r="2373" spans="1:4" x14ac:dyDescent="0.2">
      <c r="A2373">
        <f t="shared" ref="A2373:A2436" si="76">YEAR(B2373)</f>
        <v>2006</v>
      </c>
      <c r="B2373" s="1059">
        <v>38896</v>
      </c>
      <c r="C2373" s="3">
        <f>'finished water daily demand'!J183</f>
        <v>30.383000000000003</v>
      </c>
      <c r="D2373">
        <f t="shared" ref="D2373:D2436" si="77">VALUE(B2373)</f>
        <v>38896</v>
      </c>
    </row>
    <row r="2374" spans="1:4" x14ac:dyDescent="0.2">
      <c r="A2374">
        <f t="shared" si="76"/>
        <v>2006</v>
      </c>
      <c r="B2374" s="1059">
        <v>38897</v>
      </c>
      <c r="C2374" s="3">
        <f>'finished water daily demand'!J184</f>
        <v>30.674999999999997</v>
      </c>
      <c r="D2374">
        <f t="shared" si="77"/>
        <v>38897</v>
      </c>
    </row>
    <row r="2375" spans="1:4" x14ac:dyDescent="0.2">
      <c r="A2375">
        <f t="shared" si="76"/>
        <v>2006</v>
      </c>
      <c r="B2375" s="1059">
        <v>38898</v>
      </c>
      <c r="C2375" s="3">
        <f>'finished water daily demand'!J185</f>
        <v>31.295000000000002</v>
      </c>
      <c r="D2375">
        <f t="shared" si="77"/>
        <v>38898</v>
      </c>
    </row>
    <row r="2376" spans="1:4" x14ac:dyDescent="0.2">
      <c r="A2376">
        <f t="shared" si="76"/>
        <v>2006</v>
      </c>
      <c r="B2376" s="1059">
        <v>38899</v>
      </c>
      <c r="C2376" s="3">
        <f>'finished water daily demand'!J186</f>
        <v>33.74</v>
      </c>
      <c r="D2376">
        <f t="shared" si="77"/>
        <v>38899</v>
      </c>
    </row>
    <row r="2377" spans="1:4" x14ac:dyDescent="0.2">
      <c r="A2377">
        <f t="shared" si="76"/>
        <v>2006</v>
      </c>
      <c r="B2377" s="1059">
        <v>38900</v>
      </c>
      <c r="C2377" s="3">
        <f>'finished water daily demand'!J187</f>
        <v>32.11</v>
      </c>
      <c r="D2377">
        <f t="shared" si="77"/>
        <v>38900</v>
      </c>
    </row>
    <row r="2378" spans="1:4" x14ac:dyDescent="0.2">
      <c r="A2378">
        <f t="shared" si="76"/>
        <v>2006</v>
      </c>
      <c r="B2378" s="1059">
        <v>38901</v>
      </c>
      <c r="C2378" s="3">
        <f>'finished water daily demand'!J188</f>
        <v>32.451999999999998</v>
      </c>
      <c r="D2378">
        <f t="shared" si="77"/>
        <v>38901</v>
      </c>
    </row>
    <row r="2379" spans="1:4" x14ac:dyDescent="0.2">
      <c r="A2379">
        <f t="shared" si="76"/>
        <v>2006</v>
      </c>
      <c r="B2379" s="1059">
        <v>38902</v>
      </c>
      <c r="C2379" s="3">
        <f>'finished water daily demand'!J189</f>
        <v>29.47</v>
      </c>
      <c r="D2379">
        <f t="shared" si="77"/>
        <v>38902</v>
      </c>
    </row>
    <row r="2380" spans="1:4" x14ac:dyDescent="0.2">
      <c r="A2380">
        <f t="shared" si="76"/>
        <v>2006</v>
      </c>
      <c r="B2380" s="1059">
        <v>38903</v>
      </c>
      <c r="C2380" s="3">
        <f>'finished water daily demand'!J190</f>
        <v>30.353999999999999</v>
      </c>
      <c r="D2380">
        <f t="shared" si="77"/>
        <v>38903</v>
      </c>
    </row>
    <row r="2381" spans="1:4" x14ac:dyDescent="0.2">
      <c r="A2381">
        <f t="shared" si="76"/>
        <v>2006</v>
      </c>
      <c r="B2381" s="1059">
        <v>38904</v>
      </c>
      <c r="C2381" s="3">
        <f>'finished water daily demand'!J191</f>
        <v>25.491999999999997</v>
      </c>
      <c r="D2381">
        <f t="shared" si="77"/>
        <v>38904</v>
      </c>
    </row>
    <row r="2382" spans="1:4" x14ac:dyDescent="0.2">
      <c r="A2382">
        <f t="shared" si="76"/>
        <v>2006</v>
      </c>
      <c r="B2382" s="1059">
        <v>38905</v>
      </c>
      <c r="C2382" s="3">
        <f>'finished water daily demand'!J192</f>
        <v>26.605</v>
      </c>
      <c r="D2382">
        <f t="shared" si="77"/>
        <v>38905</v>
      </c>
    </row>
    <row r="2383" spans="1:4" x14ac:dyDescent="0.2">
      <c r="A2383">
        <f t="shared" si="76"/>
        <v>2006</v>
      </c>
      <c r="B2383" s="1059">
        <v>38906</v>
      </c>
      <c r="C2383" s="3">
        <f>'finished water daily demand'!J193</f>
        <v>26.938000000000002</v>
      </c>
      <c r="D2383">
        <f t="shared" si="77"/>
        <v>38906</v>
      </c>
    </row>
    <row r="2384" spans="1:4" x14ac:dyDescent="0.2">
      <c r="A2384">
        <f t="shared" si="76"/>
        <v>2006</v>
      </c>
      <c r="B2384" s="1059">
        <v>38907</v>
      </c>
      <c r="C2384" s="3">
        <f>'finished water daily demand'!J194</f>
        <v>25.997</v>
      </c>
      <c r="D2384">
        <f t="shared" si="77"/>
        <v>38907</v>
      </c>
    </row>
    <row r="2385" spans="1:4" x14ac:dyDescent="0.2">
      <c r="A2385">
        <f t="shared" si="76"/>
        <v>2006</v>
      </c>
      <c r="B2385" s="1059">
        <v>38908</v>
      </c>
      <c r="C2385" s="3">
        <f>'finished water daily demand'!J195</f>
        <v>30.711999999999996</v>
      </c>
      <c r="D2385">
        <f t="shared" si="77"/>
        <v>38908</v>
      </c>
    </row>
    <row r="2386" spans="1:4" x14ac:dyDescent="0.2">
      <c r="A2386">
        <f t="shared" si="76"/>
        <v>2006</v>
      </c>
      <c r="B2386" s="1059">
        <v>38909</v>
      </c>
      <c r="C2386" s="3">
        <f>'finished water daily demand'!J196</f>
        <v>32.881</v>
      </c>
      <c r="D2386">
        <f t="shared" si="77"/>
        <v>38909</v>
      </c>
    </row>
    <row r="2387" spans="1:4" x14ac:dyDescent="0.2">
      <c r="A2387">
        <f t="shared" si="76"/>
        <v>2006</v>
      </c>
      <c r="B2387" s="1059">
        <v>38910</v>
      </c>
      <c r="C2387" s="3">
        <f>'finished water daily demand'!J197</f>
        <v>32.935000000000002</v>
      </c>
      <c r="D2387">
        <f t="shared" si="77"/>
        <v>38910</v>
      </c>
    </row>
    <row r="2388" spans="1:4" x14ac:dyDescent="0.2">
      <c r="A2388">
        <f t="shared" si="76"/>
        <v>2006</v>
      </c>
      <c r="B2388" s="1059">
        <v>38911</v>
      </c>
      <c r="C2388" s="3">
        <f>'finished water daily demand'!J198</f>
        <v>33.540999999999997</v>
      </c>
      <c r="D2388">
        <f t="shared" si="77"/>
        <v>38911</v>
      </c>
    </row>
    <row r="2389" spans="1:4" x14ac:dyDescent="0.2">
      <c r="A2389">
        <f t="shared" si="76"/>
        <v>2006</v>
      </c>
      <c r="B2389" s="1059">
        <v>38912</v>
      </c>
      <c r="C2389" s="3">
        <f>'finished water daily demand'!J199</f>
        <v>31.124000000000002</v>
      </c>
      <c r="D2389">
        <f t="shared" si="77"/>
        <v>38912</v>
      </c>
    </row>
    <row r="2390" spans="1:4" x14ac:dyDescent="0.2">
      <c r="A2390">
        <f t="shared" si="76"/>
        <v>2006</v>
      </c>
      <c r="B2390" s="1059">
        <v>38913</v>
      </c>
      <c r="C2390" s="3">
        <f>'finished water daily demand'!J200</f>
        <v>29.969000000000001</v>
      </c>
      <c r="D2390">
        <f t="shared" si="77"/>
        <v>38913</v>
      </c>
    </row>
    <row r="2391" spans="1:4" x14ac:dyDescent="0.2">
      <c r="A2391">
        <f t="shared" si="76"/>
        <v>2006</v>
      </c>
      <c r="B2391" s="1059">
        <v>38914</v>
      </c>
      <c r="C2391" s="3">
        <f>'finished water daily demand'!J201</f>
        <v>31.292000000000002</v>
      </c>
      <c r="D2391">
        <f t="shared" si="77"/>
        <v>38914</v>
      </c>
    </row>
    <row r="2392" spans="1:4" x14ac:dyDescent="0.2">
      <c r="A2392">
        <f t="shared" si="76"/>
        <v>2006</v>
      </c>
      <c r="B2392" s="1059">
        <v>38915</v>
      </c>
      <c r="C2392" s="3">
        <f>'finished water daily demand'!J202</f>
        <v>31.402999999999999</v>
      </c>
      <c r="D2392">
        <f t="shared" si="77"/>
        <v>38915</v>
      </c>
    </row>
    <row r="2393" spans="1:4" x14ac:dyDescent="0.2">
      <c r="A2393">
        <f t="shared" si="76"/>
        <v>2006</v>
      </c>
      <c r="B2393" s="1059">
        <v>38916</v>
      </c>
      <c r="C2393" s="3">
        <f>'finished water daily demand'!J203</f>
        <v>33.052</v>
      </c>
      <c r="D2393">
        <f t="shared" si="77"/>
        <v>38916</v>
      </c>
    </row>
    <row r="2394" spans="1:4" x14ac:dyDescent="0.2">
      <c r="A2394">
        <f t="shared" si="76"/>
        <v>2006</v>
      </c>
      <c r="B2394" s="1059">
        <v>38917</v>
      </c>
      <c r="C2394" s="3">
        <f>'finished water daily demand'!J204</f>
        <v>34.567999999999998</v>
      </c>
      <c r="D2394">
        <f t="shared" si="77"/>
        <v>38917</v>
      </c>
    </row>
    <row r="2395" spans="1:4" x14ac:dyDescent="0.2">
      <c r="A2395">
        <f t="shared" si="76"/>
        <v>2006</v>
      </c>
      <c r="B2395" s="1059">
        <v>38918</v>
      </c>
      <c r="C2395" s="3">
        <f>'finished water daily demand'!J205</f>
        <v>32.5</v>
      </c>
      <c r="D2395">
        <f t="shared" si="77"/>
        <v>38918</v>
      </c>
    </row>
    <row r="2396" spans="1:4" x14ac:dyDescent="0.2">
      <c r="A2396">
        <f t="shared" si="76"/>
        <v>2006</v>
      </c>
      <c r="B2396" s="1059">
        <v>38919</v>
      </c>
      <c r="C2396" s="3">
        <f>'finished water daily demand'!J206</f>
        <v>33.016999999999996</v>
      </c>
      <c r="D2396">
        <f t="shared" si="77"/>
        <v>38919</v>
      </c>
    </row>
    <row r="2397" spans="1:4" x14ac:dyDescent="0.2">
      <c r="A2397">
        <f t="shared" si="76"/>
        <v>2006</v>
      </c>
      <c r="B2397" s="1059">
        <v>38920</v>
      </c>
      <c r="C2397" s="3">
        <f>'finished water daily demand'!J207</f>
        <v>30.802999999999997</v>
      </c>
      <c r="D2397">
        <f t="shared" si="77"/>
        <v>38920</v>
      </c>
    </row>
    <row r="2398" spans="1:4" x14ac:dyDescent="0.2">
      <c r="A2398">
        <f t="shared" si="76"/>
        <v>2006</v>
      </c>
      <c r="B2398" s="1059">
        <v>38921</v>
      </c>
      <c r="C2398" s="3">
        <f>'finished water daily demand'!J208</f>
        <v>27.950000000000003</v>
      </c>
      <c r="D2398">
        <f t="shared" si="77"/>
        <v>38921</v>
      </c>
    </row>
    <row r="2399" spans="1:4" x14ac:dyDescent="0.2">
      <c r="A2399">
        <f t="shared" si="76"/>
        <v>2006</v>
      </c>
      <c r="B2399" s="1059">
        <v>38922</v>
      </c>
      <c r="C2399" s="3">
        <f>'finished water daily demand'!J209</f>
        <v>29.146999999999998</v>
      </c>
      <c r="D2399">
        <f t="shared" si="77"/>
        <v>38922</v>
      </c>
    </row>
    <row r="2400" spans="1:4" x14ac:dyDescent="0.2">
      <c r="A2400">
        <f t="shared" si="76"/>
        <v>2006</v>
      </c>
      <c r="B2400" s="1059">
        <v>38923</v>
      </c>
      <c r="C2400" s="3">
        <f>'finished water daily demand'!J210</f>
        <v>28.675000000000001</v>
      </c>
      <c r="D2400">
        <f t="shared" si="77"/>
        <v>38923</v>
      </c>
    </row>
    <row r="2401" spans="1:4" x14ac:dyDescent="0.2">
      <c r="A2401">
        <f t="shared" si="76"/>
        <v>2006</v>
      </c>
      <c r="B2401" s="1059">
        <v>38924</v>
      </c>
      <c r="C2401" s="3">
        <f>'finished water daily demand'!J211</f>
        <v>29.056000000000001</v>
      </c>
      <c r="D2401">
        <f t="shared" si="77"/>
        <v>38924</v>
      </c>
    </row>
    <row r="2402" spans="1:4" x14ac:dyDescent="0.2">
      <c r="A2402">
        <f t="shared" si="76"/>
        <v>2006</v>
      </c>
      <c r="B2402" s="1059">
        <v>38925</v>
      </c>
      <c r="C2402" s="3">
        <f>'finished water daily demand'!J212</f>
        <v>30.515000000000001</v>
      </c>
      <c r="D2402">
        <f t="shared" si="77"/>
        <v>38925</v>
      </c>
    </row>
    <row r="2403" spans="1:4" x14ac:dyDescent="0.2">
      <c r="A2403">
        <f t="shared" si="76"/>
        <v>2006</v>
      </c>
      <c r="B2403" s="1059">
        <v>38926</v>
      </c>
      <c r="C2403" s="3">
        <f>'finished water daily demand'!J213</f>
        <v>31.693999999999999</v>
      </c>
      <c r="D2403">
        <f t="shared" si="77"/>
        <v>38926</v>
      </c>
    </row>
    <row r="2404" spans="1:4" x14ac:dyDescent="0.2">
      <c r="A2404">
        <f t="shared" si="76"/>
        <v>2006</v>
      </c>
      <c r="B2404" s="1059">
        <v>38927</v>
      </c>
      <c r="C2404" s="3">
        <f>'finished water daily demand'!J214</f>
        <v>31.167999999999999</v>
      </c>
      <c r="D2404">
        <f t="shared" si="77"/>
        <v>38927</v>
      </c>
    </row>
    <row r="2405" spans="1:4" x14ac:dyDescent="0.2">
      <c r="A2405">
        <f t="shared" si="76"/>
        <v>2006</v>
      </c>
      <c r="B2405" s="1059">
        <v>38928</v>
      </c>
      <c r="C2405" s="3">
        <f>'finished water daily demand'!J215</f>
        <v>31.247</v>
      </c>
      <c r="D2405">
        <f t="shared" si="77"/>
        <v>38928</v>
      </c>
    </row>
    <row r="2406" spans="1:4" x14ac:dyDescent="0.2">
      <c r="A2406">
        <f t="shared" si="76"/>
        <v>2006</v>
      </c>
      <c r="B2406" s="1059">
        <v>38929</v>
      </c>
      <c r="C2406" s="3">
        <f>'finished water daily demand'!J216</f>
        <v>33.388999999999996</v>
      </c>
      <c r="D2406">
        <f t="shared" si="77"/>
        <v>38929</v>
      </c>
    </row>
    <row r="2407" spans="1:4" x14ac:dyDescent="0.2">
      <c r="A2407">
        <f t="shared" si="76"/>
        <v>2006</v>
      </c>
      <c r="B2407" s="1059">
        <v>38930</v>
      </c>
      <c r="C2407" s="3">
        <f>'finished water daily demand'!J217</f>
        <v>35.265999999999998</v>
      </c>
      <c r="D2407">
        <f t="shared" si="77"/>
        <v>38930</v>
      </c>
    </row>
    <row r="2408" spans="1:4" x14ac:dyDescent="0.2">
      <c r="A2408">
        <f t="shared" si="76"/>
        <v>2006</v>
      </c>
      <c r="B2408" s="1059">
        <v>38931</v>
      </c>
      <c r="C2408" s="3">
        <f>'finished water daily demand'!J218</f>
        <v>34.29</v>
      </c>
      <c r="D2408">
        <f t="shared" si="77"/>
        <v>38931</v>
      </c>
    </row>
    <row r="2409" spans="1:4" x14ac:dyDescent="0.2">
      <c r="A2409">
        <f t="shared" si="76"/>
        <v>2006</v>
      </c>
      <c r="B2409" s="1059">
        <v>38932</v>
      </c>
      <c r="C2409" s="3">
        <f>'finished water daily demand'!J219</f>
        <v>35.951999999999998</v>
      </c>
      <c r="D2409">
        <f t="shared" si="77"/>
        <v>38932</v>
      </c>
    </row>
    <row r="2410" spans="1:4" x14ac:dyDescent="0.2">
      <c r="A2410">
        <f t="shared" si="76"/>
        <v>2006</v>
      </c>
      <c r="B2410" s="1059">
        <v>38933</v>
      </c>
      <c r="C2410" s="3">
        <f>'finished water daily demand'!J220</f>
        <v>36.105000000000004</v>
      </c>
      <c r="D2410">
        <f t="shared" si="77"/>
        <v>38933</v>
      </c>
    </row>
    <row r="2411" spans="1:4" x14ac:dyDescent="0.2">
      <c r="A2411">
        <f t="shared" si="76"/>
        <v>2006</v>
      </c>
      <c r="B2411" s="1059">
        <v>38934</v>
      </c>
      <c r="C2411" s="3">
        <f>'finished water daily demand'!J221</f>
        <v>31.859000000000002</v>
      </c>
      <c r="D2411">
        <f t="shared" si="77"/>
        <v>38934</v>
      </c>
    </row>
    <row r="2412" spans="1:4" x14ac:dyDescent="0.2">
      <c r="A2412">
        <f t="shared" si="76"/>
        <v>2006</v>
      </c>
      <c r="B2412" s="1059">
        <v>38935</v>
      </c>
      <c r="C2412" s="3">
        <f>'finished water daily demand'!J222</f>
        <v>31.536999999999999</v>
      </c>
      <c r="D2412">
        <f t="shared" si="77"/>
        <v>38935</v>
      </c>
    </row>
    <row r="2413" spans="1:4" x14ac:dyDescent="0.2">
      <c r="A2413">
        <f t="shared" si="76"/>
        <v>2006</v>
      </c>
      <c r="B2413" s="1059">
        <v>38936</v>
      </c>
      <c r="C2413" s="3">
        <f>'finished water daily demand'!J223</f>
        <v>33.933999999999997</v>
      </c>
      <c r="D2413">
        <f t="shared" si="77"/>
        <v>38936</v>
      </c>
    </row>
    <row r="2414" spans="1:4" x14ac:dyDescent="0.2">
      <c r="A2414">
        <f t="shared" si="76"/>
        <v>2006</v>
      </c>
      <c r="B2414" s="1059">
        <v>38937</v>
      </c>
      <c r="C2414" s="3">
        <f>'finished water daily demand'!J224</f>
        <v>30.518999999999998</v>
      </c>
      <c r="D2414">
        <f t="shared" si="77"/>
        <v>38937</v>
      </c>
    </row>
    <row r="2415" spans="1:4" x14ac:dyDescent="0.2">
      <c r="A2415">
        <f t="shared" si="76"/>
        <v>2006</v>
      </c>
      <c r="B2415" s="1059">
        <v>38938</v>
      </c>
      <c r="C2415" s="3">
        <f>'finished water daily demand'!J225</f>
        <v>33.352000000000004</v>
      </c>
      <c r="D2415">
        <f t="shared" si="77"/>
        <v>38938</v>
      </c>
    </row>
    <row r="2416" spans="1:4" x14ac:dyDescent="0.2">
      <c r="A2416">
        <f t="shared" si="76"/>
        <v>2006</v>
      </c>
      <c r="B2416" s="1059">
        <v>38939</v>
      </c>
      <c r="C2416" s="3">
        <f>'finished water daily demand'!J226</f>
        <v>33.334000000000003</v>
      </c>
      <c r="D2416">
        <f t="shared" si="77"/>
        <v>38939</v>
      </c>
    </row>
    <row r="2417" spans="1:4" x14ac:dyDescent="0.2">
      <c r="A2417">
        <f t="shared" si="76"/>
        <v>2006</v>
      </c>
      <c r="B2417" s="1059">
        <v>38940</v>
      </c>
      <c r="C2417" s="3">
        <f>'finished water daily demand'!J227</f>
        <v>32.138000000000005</v>
      </c>
      <c r="D2417">
        <f t="shared" si="77"/>
        <v>38940</v>
      </c>
    </row>
    <row r="2418" spans="1:4" x14ac:dyDescent="0.2">
      <c r="A2418">
        <f t="shared" si="76"/>
        <v>2006</v>
      </c>
      <c r="B2418" s="1059">
        <v>38941</v>
      </c>
      <c r="C2418" s="3">
        <f>'finished water daily demand'!J228</f>
        <v>31.056999999999999</v>
      </c>
      <c r="D2418">
        <f t="shared" si="77"/>
        <v>38941</v>
      </c>
    </row>
    <row r="2419" spans="1:4" x14ac:dyDescent="0.2">
      <c r="A2419">
        <f t="shared" si="76"/>
        <v>2006</v>
      </c>
      <c r="B2419" s="1059">
        <v>38942</v>
      </c>
      <c r="C2419" s="3">
        <f>'finished water daily demand'!J229</f>
        <v>31.298999999999999</v>
      </c>
      <c r="D2419">
        <f t="shared" si="77"/>
        <v>38942</v>
      </c>
    </row>
    <row r="2420" spans="1:4" x14ac:dyDescent="0.2">
      <c r="A2420">
        <f t="shared" si="76"/>
        <v>2006</v>
      </c>
      <c r="B2420" s="1059">
        <v>38943</v>
      </c>
      <c r="C2420" s="3">
        <f>'finished water daily demand'!J230</f>
        <v>33.082000000000001</v>
      </c>
      <c r="D2420">
        <f t="shared" si="77"/>
        <v>38943</v>
      </c>
    </row>
    <row r="2421" spans="1:4" x14ac:dyDescent="0.2">
      <c r="A2421">
        <f t="shared" si="76"/>
        <v>2006</v>
      </c>
      <c r="B2421" s="1059">
        <v>38944</v>
      </c>
      <c r="C2421" s="3">
        <f>'finished water daily demand'!J231</f>
        <v>34.257999999999996</v>
      </c>
      <c r="D2421">
        <f t="shared" si="77"/>
        <v>38944</v>
      </c>
    </row>
    <row r="2422" spans="1:4" x14ac:dyDescent="0.2">
      <c r="A2422">
        <f t="shared" si="76"/>
        <v>2006</v>
      </c>
      <c r="B2422" s="1059">
        <v>38945</v>
      </c>
      <c r="C2422" s="3">
        <f>'finished water daily demand'!J232</f>
        <v>34.378999999999998</v>
      </c>
      <c r="D2422">
        <f t="shared" si="77"/>
        <v>38945</v>
      </c>
    </row>
    <row r="2423" spans="1:4" x14ac:dyDescent="0.2">
      <c r="A2423">
        <f t="shared" si="76"/>
        <v>2006</v>
      </c>
      <c r="B2423" s="1059">
        <v>38946</v>
      </c>
      <c r="C2423" s="3">
        <f>'finished water daily demand'!J233</f>
        <v>34.131999999999998</v>
      </c>
      <c r="D2423">
        <f t="shared" si="77"/>
        <v>38946</v>
      </c>
    </row>
    <row r="2424" spans="1:4" x14ac:dyDescent="0.2">
      <c r="A2424">
        <f t="shared" si="76"/>
        <v>2006</v>
      </c>
      <c r="B2424" s="1059">
        <v>38947</v>
      </c>
      <c r="C2424" s="3">
        <f>'finished water daily demand'!J234</f>
        <v>32.981999999999999</v>
      </c>
      <c r="D2424">
        <f t="shared" si="77"/>
        <v>38947</v>
      </c>
    </row>
    <row r="2425" spans="1:4" x14ac:dyDescent="0.2">
      <c r="A2425">
        <f t="shared" si="76"/>
        <v>2006</v>
      </c>
      <c r="B2425" s="1059">
        <v>38948</v>
      </c>
      <c r="C2425" s="3">
        <f>'finished water daily demand'!J235</f>
        <v>32.866999999999997</v>
      </c>
      <c r="D2425">
        <f t="shared" si="77"/>
        <v>38948</v>
      </c>
    </row>
    <row r="2426" spans="1:4" x14ac:dyDescent="0.2">
      <c r="A2426">
        <f t="shared" si="76"/>
        <v>2006</v>
      </c>
      <c r="B2426" s="1059">
        <v>38949</v>
      </c>
      <c r="C2426" s="3">
        <f>'finished water daily demand'!J236</f>
        <v>32.457000000000001</v>
      </c>
      <c r="D2426">
        <f t="shared" si="77"/>
        <v>38949</v>
      </c>
    </row>
    <row r="2427" spans="1:4" x14ac:dyDescent="0.2">
      <c r="A2427">
        <f t="shared" si="76"/>
        <v>2006</v>
      </c>
      <c r="B2427" s="1059">
        <v>38950</v>
      </c>
      <c r="C2427" s="3">
        <f>'finished water daily demand'!J237</f>
        <v>33.606999999999999</v>
      </c>
      <c r="D2427">
        <f t="shared" si="77"/>
        <v>38950</v>
      </c>
    </row>
    <row r="2428" spans="1:4" x14ac:dyDescent="0.2">
      <c r="A2428">
        <f t="shared" si="76"/>
        <v>2006</v>
      </c>
      <c r="B2428" s="1059">
        <v>38951</v>
      </c>
      <c r="C2428" s="3">
        <f>'finished water daily demand'!J238</f>
        <v>31.554000000000002</v>
      </c>
      <c r="D2428">
        <f t="shared" si="77"/>
        <v>38951</v>
      </c>
    </row>
    <row r="2429" spans="1:4" x14ac:dyDescent="0.2">
      <c r="A2429">
        <f t="shared" si="76"/>
        <v>2006</v>
      </c>
      <c r="B2429" s="1059">
        <v>38952</v>
      </c>
      <c r="C2429" s="3">
        <f>'finished water daily demand'!J239</f>
        <v>33.28</v>
      </c>
      <c r="D2429">
        <f t="shared" si="77"/>
        <v>38952</v>
      </c>
    </row>
    <row r="2430" spans="1:4" x14ac:dyDescent="0.2">
      <c r="A2430">
        <f t="shared" si="76"/>
        <v>2006</v>
      </c>
      <c r="B2430" s="1059">
        <v>38953</v>
      </c>
      <c r="C2430" s="3">
        <f>'finished water daily demand'!J240</f>
        <v>33.424999999999997</v>
      </c>
      <c r="D2430">
        <f t="shared" si="77"/>
        <v>38953</v>
      </c>
    </row>
    <row r="2431" spans="1:4" x14ac:dyDescent="0.2">
      <c r="A2431">
        <f t="shared" si="76"/>
        <v>2006</v>
      </c>
      <c r="B2431" s="1059">
        <v>38954</v>
      </c>
      <c r="C2431" s="3">
        <f>'finished water daily demand'!J241</f>
        <v>33.616999999999997</v>
      </c>
      <c r="D2431">
        <f t="shared" si="77"/>
        <v>38954</v>
      </c>
    </row>
    <row r="2432" spans="1:4" x14ac:dyDescent="0.2">
      <c r="A2432">
        <f t="shared" si="76"/>
        <v>2006</v>
      </c>
      <c r="B2432" s="1059">
        <v>38955</v>
      </c>
      <c r="C2432" s="3">
        <f>'finished water daily demand'!J242</f>
        <v>33.652999999999999</v>
      </c>
      <c r="D2432">
        <f t="shared" si="77"/>
        <v>38955</v>
      </c>
    </row>
    <row r="2433" spans="1:4" x14ac:dyDescent="0.2">
      <c r="A2433">
        <f t="shared" si="76"/>
        <v>2006</v>
      </c>
      <c r="B2433" s="1059">
        <v>38956</v>
      </c>
      <c r="C2433" s="3">
        <f>'finished water daily demand'!J243</f>
        <v>33.619</v>
      </c>
      <c r="D2433">
        <f t="shared" si="77"/>
        <v>38956</v>
      </c>
    </row>
    <row r="2434" spans="1:4" x14ac:dyDescent="0.2">
      <c r="A2434">
        <f t="shared" si="76"/>
        <v>2006</v>
      </c>
      <c r="B2434" s="1059">
        <v>38957</v>
      </c>
      <c r="C2434" s="3">
        <f>'finished water daily demand'!J244</f>
        <v>34.299999999999997</v>
      </c>
      <c r="D2434">
        <f t="shared" si="77"/>
        <v>38957</v>
      </c>
    </row>
    <row r="2435" spans="1:4" x14ac:dyDescent="0.2">
      <c r="A2435">
        <f t="shared" si="76"/>
        <v>2006</v>
      </c>
      <c r="B2435" s="1059">
        <v>38958</v>
      </c>
      <c r="C2435" s="3">
        <f>'finished water daily demand'!J245</f>
        <v>34.765000000000001</v>
      </c>
      <c r="D2435">
        <f t="shared" si="77"/>
        <v>38958</v>
      </c>
    </row>
    <row r="2436" spans="1:4" x14ac:dyDescent="0.2">
      <c r="A2436">
        <f t="shared" si="76"/>
        <v>2006</v>
      </c>
      <c r="B2436" s="1059">
        <v>38959</v>
      </c>
      <c r="C2436" s="3">
        <f>'finished water daily demand'!J246</f>
        <v>33.058</v>
      </c>
      <c r="D2436">
        <f t="shared" si="77"/>
        <v>38959</v>
      </c>
    </row>
    <row r="2437" spans="1:4" x14ac:dyDescent="0.2">
      <c r="A2437">
        <f t="shared" ref="A2437:A2500" si="78">YEAR(B2437)</f>
        <v>2006</v>
      </c>
      <c r="B2437" s="1059">
        <v>38960</v>
      </c>
      <c r="C2437" s="3">
        <f>'finished water daily demand'!J247</f>
        <v>28.22</v>
      </c>
      <c r="D2437">
        <f t="shared" ref="D2437:D2500" si="79">VALUE(B2437)</f>
        <v>38960</v>
      </c>
    </row>
    <row r="2438" spans="1:4" x14ac:dyDescent="0.2">
      <c r="A2438">
        <f t="shared" si="78"/>
        <v>2006</v>
      </c>
      <c r="B2438" s="1059">
        <v>38961</v>
      </c>
      <c r="C2438" s="3">
        <f>'finished water daily demand'!J248</f>
        <v>27.164000000000001</v>
      </c>
      <c r="D2438">
        <f t="shared" si="79"/>
        <v>38961</v>
      </c>
    </row>
    <row r="2439" spans="1:4" x14ac:dyDescent="0.2">
      <c r="A2439">
        <f t="shared" si="78"/>
        <v>2006</v>
      </c>
      <c r="B2439" s="1059">
        <v>38962</v>
      </c>
      <c r="C2439" s="3">
        <f>'finished water daily demand'!J249</f>
        <v>28.432000000000002</v>
      </c>
      <c r="D2439">
        <f t="shared" si="79"/>
        <v>38962</v>
      </c>
    </row>
    <row r="2440" spans="1:4" x14ac:dyDescent="0.2">
      <c r="A2440">
        <f t="shared" si="78"/>
        <v>2006</v>
      </c>
      <c r="B2440" s="1059">
        <v>38963</v>
      </c>
      <c r="C2440" s="3">
        <f>'finished water daily demand'!J250</f>
        <v>26.995000000000001</v>
      </c>
      <c r="D2440">
        <f t="shared" si="79"/>
        <v>38963</v>
      </c>
    </row>
    <row r="2441" spans="1:4" x14ac:dyDescent="0.2">
      <c r="A2441">
        <f t="shared" si="78"/>
        <v>2006</v>
      </c>
      <c r="B2441" s="1059">
        <v>38964</v>
      </c>
      <c r="C2441" s="3">
        <f>'finished water daily demand'!J251</f>
        <v>28.903999999999996</v>
      </c>
      <c r="D2441">
        <f t="shared" si="79"/>
        <v>38964</v>
      </c>
    </row>
    <row r="2442" spans="1:4" x14ac:dyDescent="0.2">
      <c r="A2442">
        <f t="shared" si="78"/>
        <v>2006</v>
      </c>
      <c r="B2442" s="1059">
        <v>38965</v>
      </c>
      <c r="C2442" s="3">
        <f>'finished water daily demand'!J252</f>
        <v>25.996000000000002</v>
      </c>
      <c r="D2442">
        <f t="shared" si="79"/>
        <v>38965</v>
      </c>
    </row>
    <row r="2443" spans="1:4" x14ac:dyDescent="0.2">
      <c r="A2443">
        <f t="shared" si="78"/>
        <v>2006</v>
      </c>
      <c r="B2443" s="1059">
        <v>38966</v>
      </c>
      <c r="C2443" s="3">
        <f>'finished water daily demand'!J253</f>
        <v>27.259</v>
      </c>
      <c r="D2443">
        <f t="shared" si="79"/>
        <v>38966</v>
      </c>
    </row>
    <row r="2444" spans="1:4" x14ac:dyDescent="0.2">
      <c r="A2444">
        <f t="shared" si="78"/>
        <v>2006</v>
      </c>
      <c r="B2444" s="1059">
        <v>38967</v>
      </c>
      <c r="C2444" s="3">
        <f>'finished water daily demand'!J254</f>
        <v>28.707999999999998</v>
      </c>
      <c r="D2444">
        <f t="shared" si="79"/>
        <v>38967</v>
      </c>
    </row>
    <row r="2445" spans="1:4" x14ac:dyDescent="0.2">
      <c r="A2445">
        <f t="shared" si="78"/>
        <v>2006</v>
      </c>
      <c r="B2445" s="1059">
        <v>38968</v>
      </c>
      <c r="C2445" s="3">
        <f>'finished water daily demand'!J255</f>
        <v>28.445999999999998</v>
      </c>
      <c r="D2445">
        <f t="shared" si="79"/>
        <v>38968</v>
      </c>
    </row>
    <row r="2446" spans="1:4" x14ac:dyDescent="0.2">
      <c r="A2446">
        <f t="shared" si="78"/>
        <v>2006</v>
      </c>
      <c r="B2446" s="1059">
        <v>38969</v>
      </c>
      <c r="C2446" s="3">
        <f>'finished water daily demand'!J256</f>
        <v>29.962</v>
      </c>
      <c r="D2446">
        <f t="shared" si="79"/>
        <v>38969</v>
      </c>
    </row>
    <row r="2447" spans="1:4" x14ac:dyDescent="0.2">
      <c r="A2447">
        <f t="shared" si="78"/>
        <v>2006</v>
      </c>
      <c r="B2447" s="1059">
        <v>38970</v>
      </c>
      <c r="C2447" s="3">
        <f>'finished water daily demand'!J257</f>
        <v>28.826999999999998</v>
      </c>
      <c r="D2447">
        <f t="shared" si="79"/>
        <v>38970</v>
      </c>
    </row>
    <row r="2448" spans="1:4" x14ac:dyDescent="0.2">
      <c r="A2448">
        <f t="shared" si="78"/>
        <v>2006</v>
      </c>
      <c r="B2448" s="1059">
        <v>38971</v>
      </c>
      <c r="C2448" s="3">
        <f>'finished water daily demand'!J258</f>
        <v>30.198</v>
      </c>
      <c r="D2448">
        <f t="shared" si="79"/>
        <v>38971</v>
      </c>
    </row>
    <row r="2449" spans="1:4" x14ac:dyDescent="0.2">
      <c r="A2449">
        <f t="shared" si="78"/>
        <v>2006</v>
      </c>
      <c r="B2449" s="1059">
        <v>38972</v>
      </c>
      <c r="C2449" s="3">
        <f>'finished water daily demand'!J259</f>
        <v>32.165999999999997</v>
      </c>
      <c r="D2449">
        <f t="shared" si="79"/>
        <v>38972</v>
      </c>
    </row>
    <row r="2450" spans="1:4" x14ac:dyDescent="0.2">
      <c r="A2450">
        <f t="shared" si="78"/>
        <v>2006</v>
      </c>
      <c r="B2450" s="1059">
        <v>38973</v>
      </c>
      <c r="C2450" s="3">
        <f>'finished water daily demand'!J260</f>
        <v>26.173999999999999</v>
      </c>
      <c r="D2450">
        <f t="shared" si="79"/>
        <v>38973</v>
      </c>
    </row>
    <row r="2451" spans="1:4" x14ac:dyDescent="0.2">
      <c r="A2451">
        <f t="shared" si="78"/>
        <v>2006</v>
      </c>
      <c r="B2451" s="1059">
        <v>38974</v>
      </c>
      <c r="C2451" s="3">
        <f>'finished water daily demand'!J261</f>
        <v>27.016000000000002</v>
      </c>
      <c r="D2451">
        <f t="shared" si="79"/>
        <v>38974</v>
      </c>
    </row>
    <row r="2452" spans="1:4" x14ac:dyDescent="0.2">
      <c r="A2452">
        <f t="shared" si="78"/>
        <v>2006</v>
      </c>
      <c r="B2452" s="1059">
        <v>38975</v>
      </c>
      <c r="C2452" s="3">
        <f>'finished water daily demand'!J262</f>
        <v>27.554000000000002</v>
      </c>
      <c r="D2452">
        <f t="shared" si="79"/>
        <v>38975</v>
      </c>
    </row>
    <row r="2453" spans="1:4" x14ac:dyDescent="0.2">
      <c r="A2453">
        <f t="shared" si="78"/>
        <v>2006</v>
      </c>
      <c r="B2453" s="1059">
        <v>38976</v>
      </c>
      <c r="C2453" s="3">
        <f>'finished water daily demand'!J263</f>
        <v>26.587</v>
      </c>
      <c r="D2453">
        <f t="shared" si="79"/>
        <v>38976</v>
      </c>
    </row>
    <row r="2454" spans="1:4" x14ac:dyDescent="0.2">
      <c r="A2454">
        <f t="shared" si="78"/>
        <v>2006</v>
      </c>
      <c r="B2454" s="1059">
        <v>38977</v>
      </c>
      <c r="C2454" s="3">
        <f>'finished water daily demand'!J264</f>
        <v>27.006999999999998</v>
      </c>
      <c r="D2454">
        <f t="shared" si="79"/>
        <v>38977</v>
      </c>
    </row>
    <row r="2455" spans="1:4" x14ac:dyDescent="0.2">
      <c r="A2455">
        <f t="shared" si="78"/>
        <v>2006</v>
      </c>
      <c r="B2455" s="1059">
        <v>38978</v>
      </c>
      <c r="C2455" s="3">
        <f>'finished water daily demand'!J265</f>
        <v>27.289000000000001</v>
      </c>
      <c r="D2455">
        <f t="shared" si="79"/>
        <v>38978</v>
      </c>
    </row>
    <row r="2456" spans="1:4" x14ac:dyDescent="0.2">
      <c r="A2456">
        <f t="shared" si="78"/>
        <v>2006</v>
      </c>
      <c r="B2456" s="1059">
        <v>38979</v>
      </c>
      <c r="C2456" s="3">
        <f>'finished water daily demand'!J266</f>
        <v>30.445999999999998</v>
      </c>
      <c r="D2456">
        <f t="shared" si="79"/>
        <v>38979</v>
      </c>
    </row>
    <row r="2457" spans="1:4" x14ac:dyDescent="0.2">
      <c r="A2457">
        <f t="shared" si="78"/>
        <v>2006</v>
      </c>
      <c r="B2457" s="1059">
        <v>38980</v>
      </c>
      <c r="C2457" s="3">
        <f>'finished water daily demand'!J267</f>
        <v>28.181000000000001</v>
      </c>
      <c r="D2457">
        <f t="shared" si="79"/>
        <v>38980</v>
      </c>
    </row>
    <row r="2458" spans="1:4" x14ac:dyDescent="0.2">
      <c r="A2458">
        <f t="shared" si="78"/>
        <v>2006</v>
      </c>
      <c r="B2458" s="1059">
        <v>38981</v>
      </c>
      <c r="C2458" s="3">
        <f>'finished water daily demand'!J268</f>
        <v>29.527000000000001</v>
      </c>
      <c r="D2458">
        <f t="shared" si="79"/>
        <v>38981</v>
      </c>
    </row>
    <row r="2459" spans="1:4" x14ac:dyDescent="0.2">
      <c r="A2459">
        <f t="shared" si="78"/>
        <v>2006</v>
      </c>
      <c r="B2459" s="1059">
        <v>38982</v>
      </c>
      <c r="C2459" s="3">
        <f>'finished water daily demand'!J269</f>
        <v>29.329000000000001</v>
      </c>
      <c r="D2459">
        <f t="shared" si="79"/>
        <v>38982</v>
      </c>
    </row>
    <row r="2460" spans="1:4" x14ac:dyDescent="0.2">
      <c r="A2460">
        <f t="shared" si="78"/>
        <v>2006</v>
      </c>
      <c r="B2460" s="1059">
        <v>38983</v>
      </c>
      <c r="C2460" s="3">
        <f>'finished water daily demand'!J270</f>
        <v>30.032</v>
      </c>
      <c r="D2460">
        <f t="shared" si="79"/>
        <v>38983</v>
      </c>
    </row>
    <row r="2461" spans="1:4" x14ac:dyDescent="0.2">
      <c r="A2461">
        <f t="shared" si="78"/>
        <v>2006</v>
      </c>
      <c r="B2461" s="1059">
        <v>38984</v>
      </c>
      <c r="C2461" s="3">
        <f>'finished water daily demand'!J271</f>
        <v>30.416</v>
      </c>
      <c r="D2461">
        <f t="shared" si="79"/>
        <v>38984</v>
      </c>
    </row>
    <row r="2462" spans="1:4" x14ac:dyDescent="0.2">
      <c r="A2462">
        <f t="shared" si="78"/>
        <v>2006</v>
      </c>
      <c r="B2462" s="1059">
        <v>38985</v>
      </c>
      <c r="C2462" s="3">
        <f>'finished water daily demand'!J272</f>
        <v>28.736999999999998</v>
      </c>
      <c r="D2462">
        <f t="shared" si="79"/>
        <v>38985</v>
      </c>
    </row>
    <row r="2463" spans="1:4" x14ac:dyDescent="0.2">
      <c r="A2463">
        <f t="shared" si="78"/>
        <v>2006</v>
      </c>
      <c r="B2463" s="1059">
        <v>38986</v>
      </c>
      <c r="C2463" s="3">
        <f>'finished water daily demand'!J273</f>
        <v>29.516000000000002</v>
      </c>
      <c r="D2463">
        <f t="shared" si="79"/>
        <v>38986</v>
      </c>
    </row>
    <row r="2464" spans="1:4" x14ac:dyDescent="0.2">
      <c r="A2464">
        <f t="shared" si="78"/>
        <v>2006</v>
      </c>
      <c r="B2464" s="1059">
        <v>38987</v>
      </c>
      <c r="C2464" s="3">
        <f>'finished water daily demand'!J274</f>
        <v>30.359000000000002</v>
      </c>
      <c r="D2464">
        <f t="shared" si="79"/>
        <v>38987</v>
      </c>
    </row>
    <row r="2465" spans="1:4" x14ac:dyDescent="0.2">
      <c r="A2465">
        <f t="shared" si="78"/>
        <v>2006</v>
      </c>
      <c r="B2465" s="1059">
        <v>38988</v>
      </c>
      <c r="C2465" s="3">
        <f>'finished water daily demand'!J275</f>
        <v>29.367000000000001</v>
      </c>
      <c r="D2465">
        <f t="shared" si="79"/>
        <v>38988</v>
      </c>
    </row>
    <row r="2466" spans="1:4" x14ac:dyDescent="0.2">
      <c r="A2466">
        <f t="shared" si="78"/>
        <v>2006</v>
      </c>
      <c r="B2466" s="1059">
        <v>38989</v>
      </c>
      <c r="C2466" s="3">
        <f>'finished water daily demand'!J276</f>
        <v>27.129000000000001</v>
      </c>
      <c r="D2466">
        <f t="shared" si="79"/>
        <v>38989</v>
      </c>
    </row>
    <row r="2467" spans="1:4" x14ac:dyDescent="0.2">
      <c r="A2467">
        <f t="shared" si="78"/>
        <v>2006</v>
      </c>
      <c r="B2467" s="1059">
        <v>38990</v>
      </c>
      <c r="C2467" s="3">
        <f>'finished water daily demand'!J277</f>
        <v>26.836000000000002</v>
      </c>
      <c r="D2467">
        <f t="shared" si="79"/>
        <v>38990</v>
      </c>
    </row>
    <row r="2468" spans="1:4" x14ac:dyDescent="0.2">
      <c r="A2468">
        <f t="shared" si="78"/>
        <v>2006</v>
      </c>
      <c r="B2468" s="1059">
        <v>38991</v>
      </c>
      <c r="C2468" s="3">
        <f>'finished water daily demand'!J278</f>
        <v>26.705999999999996</v>
      </c>
      <c r="D2468">
        <f t="shared" si="79"/>
        <v>38991</v>
      </c>
    </row>
    <row r="2469" spans="1:4" x14ac:dyDescent="0.2">
      <c r="A2469">
        <f t="shared" si="78"/>
        <v>2006</v>
      </c>
      <c r="B2469" s="1059">
        <v>38992</v>
      </c>
      <c r="C2469" s="3">
        <f>'finished water daily demand'!J279</f>
        <v>29.097999999999999</v>
      </c>
      <c r="D2469">
        <f t="shared" si="79"/>
        <v>38992</v>
      </c>
    </row>
    <row r="2470" spans="1:4" x14ac:dyDescent="0.2">
      <c r="A2470">
        <f t="shared" si="78"/>
        <v>2006</v>
      </c>
      <c r="B2470" s="1059">
        <v>38993</v>
      </c>
      <c r="C2470" s="3">
        <f>'finished water daily demand'!J280</f>
        <v>30.606000000000002</v>
      </c>
      <c r="D2470">
        <f t="shared" si="79"/>
        <v>38993</v>
      </c>
    </row>
    <row r="2471" spans="1:4" x14ac:dyDescent="0.2">
      <c r="A2471">
        <f t="shared" si="78"/>
        <v>2006</v>
      </c>
      <c r="B2471" s="1059">
        <v>38994</v>
      </c>
      <c r="C2471" s="3">
        <f>'finished water daily demand'!J281</f>
        <v>31.375</v>
      </c>
      <c r="D2471">
        <f t="shared" si="79"/>
        <v>38994</v>
      </c>
    </row>
    <row r="2472" spans="1:4" x14ac:dyDescent="0.2">
      <c r="A2472">
        <f t="shared" si="78"/>
        <v>2006</v>
      </c>
      <c r="B2472" s="1059">
        <v>38995</v>
      </c>
      <c r="C2472" s="3">
        <f>'finished water daily demand'!J282</f>
        <v>31.430999999999997</v>
      </c>
      <c r="D2472">
        <f t="shared" si="79"/>
        <v>38995</v>
      </c>
    </row>
    <row r="2473" spans="1:4" x14ac:dyDescent="0.2">
      <c r="A2473">
        <f t="shared" si="78"/>
        <v>2006</v>
      </c>
      <c r="B2473" s="1059">
        <v>38996</v>
      </c>
      <c r="C2473" s="3">
        <f>'finished water daily demand'!J283</f>
        <v>28.502000000000002</v>
      </c>
      <c r="D2473">
        <f t="shared" si="79"/>
        <v>38996</v>
      </c>
    </row>
    <row r="2474" spans="1:4" x14ac:dyDescent="0.2">
      <c r="A2474">
        <f t="shared" si="78"/>
        <v>2006</v>
      </c>
      <c r="B2474" s="1059">
        <v>38997</v>
      </c>
      <c r="C2474" s="3">
        <f>'finished water daily demand'!J284</f>
        <v>25.626000000000001</v>
      </c>
      <c r="D2474">
        <f t="shared" si="79"/>
        <v>38997</v>
      </c>
    </row>
    <row r="2475" spans="1:4" x14ac:dyDescent="0.2">
      <c r="A2475">
        <f t="shared" si="78"/>
        <v>2006</v>
      </c>
      <c r="B2475" s="1059">
        <v>38998</v>
      </c>
      <c r="C2475" s="3">
        <f>'finished water daily demand'!J285</f>
        <v>23.783999999999999</v>
      </c>
      <c r="D2475">
        <f t="shared" si="79"/>
        <v>38998</v>
      </c>
    </row>
    <row r="2476" spans="1:4" x14ac:dyDescent="0.2">
      <c r="A2476">
        <f t="shared" si="78"/>
        <v>2006</v>
      </c>
      <c r="B2476" s="1059">
        <v>38999</v>
      </c>
      <c r="C2476" s="3">
        <f>'finished water daily demand'!J286</f>
        <v>27.433</v>
      </c>
      <c r="D2476">
        <f t="shared" si="79"/>
        <v>38999</v>
      </c>
    </row>
    <row r="2477" spans="1:4" x14ac:dyDescent="0.2">
      <c r="A2477">
        <f t="shared" si="78"/>
        <v>2006</v>
      </c>
      <c r="B2477" s="1059">
        <v>39000</v>
      </c>
      <c r="C2477" s="3">
        <f>'finished water daily demand'!J287</f>
        <v>27.881999999999998</v>
      </c>
      <c r="D2477">
        <f t="shared" si="79"/>
        <v>39000</v>
      </c>
    </row>
    <row r="2478" spans="1:4" x14ac:dyDescent="0.2">
      <c r="A2478">
        <f t="shared" si="78"/>
        <v>2006</v>
      </c>
      <c r="B2478" s="1059">
        <v>39001</v>
      </c>
      <c r="C2478" s="3">
        <f>'finished water daily demand'!J288</f>
        <v>23.422999999999998</v>
      </c>
      <c r="D2478">
        <f t="shared" si="79"/>
        <v>39001</v>
      </c>
    </row>
    <row r="2479" spans="1:4" x14ac:dyDescent="0.2">
      <c r="A2479">
        <f t="shared" si="78"/>
        <v>2006</v>
      </c>
      <c r="B2479" s="1059">
        <v>39002</v>
      </c>
      <c r="C2479" s="3">
        <f>'finished water daily demand'!J289</f>
        <v>29.365000000000002</v>
      </c>
      <c r="D2479">
        <f t="shared" si="79"/>
        <v>39002</v>
      </c>
    </row>
    <row r="2480" spans="1:4" x14ac:dyDescent="0.2">
      <c r="A2480">
        <f t="shared" si="78"/>
        <v>2006</v>
      </c>
      <c r="B2480" s="1059">
        <v>39003</v>
      </c>
      <c r="C2480" s="3">
        <f>'finished water daily demand'!J290</f>
        <v>25.789000000000001</v>
      </c>
      <c r="D2480">
        <f t="shared" si="79"/>
        <v>39003</v>
      </c>
    </row>
    <row r="2481" spans="1:4" x14ac:dyDescent="0.2">
      <c r="A2481">
        <f t="shared" si="78"/>
        <v>2006</v>
      </c>
      <c r="B2481" s="1059">
        <v>39004</v>
      </c>
      <c r="C2481" s="3">
        <f>'finished water daily demand'!J291</f>
        <v>27.192999999999998</v>
      </c>
      <c r="D2481">
        <f t="shared" si="79"/>
        <v>39004</v>
      </c>
    </row>
    <row r="2482" spans="1:4" x14ac:dyDescent="0.2">
      <c r="A2482">
        <f t="shared" si="78"/>
        <v>2006</v>
      </c>
      <c r="B2482" s="1059">
        <v>39005</v>
      </c>
      <c r="C2482" s="3">
        <f>'finished water daily demand'!J292</f>
        <v>26.714999999999996</v>
      </c>
      <c r="D2482">
        <f t="shared" si="79"/>
        <v>39005</v>
      </c>
    </row>
    <row r="2483" spans="1:4" x14ac:dyDescent="0.2">
      <c r="A2483">
        <f t="shared" si="78"/>
        <v>2006</v>
      </c>
      <c r="B2483" s="1059">
        <v>39006</v>
      </c>
      <c r="C2483" s="3">
        <f>'finished water daily demand'!J293</f>
        <v>27.216999999999999</v>
      </c>
      <c r="D2483">
        <f t="shared" si="79"/>
        <v>39006</v>
      </c>
    </row>
    <row r="2484" spans="1:4" x14ac:dyDescent="0.2">
      <c r="A2484">
        <f t="shared" si="78"/>
        <v>2006</v>
      </c>
      <c r="B2484" s="1059">
        <v>39007</v>
      </c>
      <c r="C2484" s="3">
        <f>'finished water daily demand'!J294</f>
        <v>27.014000000000003</v>
      </c>
      <c r="D2484">
        <f t="shared" si="79"/>
        <v>39007</v>
      </c>
    </row>
    <row r="2485" spans="1:4" x14ac:dyDescent="0.2">
      <c r="A2485">
        <f t="shared" si="78"/>
        <v>2006</v>
      </c>
      <c r="B2485" s="1059">
        <v>39008</v>
      </c>
      <c r="C2485" s="3">
        <f>'finished water daily demand'!J295</f>
        <v>27.671999999999997</v>
      </c>
      <c r="D2485">
        <f t="shared" si="79"/>
        <v>39008</v>
      </c>
    </row>
    <row r="2486" spans="1:4" x14ac:dyDescent="0.2">
      <c r="A2486">
        <f t="shared" si="78"/>
        <v>2006</v>
      </c>
      <c r="B2486" s="1059">
        <v>39009</v>
      </c>
      <c r="C2486" s="3">
        <f>'finished water daily demand'!J296</f>
        <v>25.902000000000001</v>
      </c>
      <c r="D2486">
        <f t="shared" si="79"/>
        <v>39009</v>
      </c>
    </row>
    <row r="2487" spans="1:4" x14ac:dyDescent="0.2">
      <c r="A2487">
        <f t="shared" si="78"/>
        <v>2006</v>
      </c>
      <c r="B2487" s="1059">
        <v>39010</v>
      </c>
      <c r="C2487" s="3">
        <f>'finished water daily demand'!J297</f>
        <v>28.308</v>
      </c>
      <c r="D2487">
        <f t="shared" si="79"/>
        <v>39010</v>
      </c>
    </row>
    <row r="2488" spans="1:4" x14ac:dyDescent="0.2">
      <c r="A2488">
        <f t="shared" si="78"/>
        <v>2006</v>
      </c>
      <c r="B2488" s="1059">
        <v>39011</v>
      </c>
      <c r="C2488" s="3">
        <f>'finished water daily demand'!J298</f>
        <v>25.625</v>
      </c>
      <c r="D2488">
        <f t="shared" si="79"/>
        <v>39011</v>
      </c>
    </row>
    <row r="2489" spans="1:4" x14ac:dyDescent="0.2">
      <c r="A2489">
        <f t="shared" si="78"/>
        <v>2006</v>
      </c>
      <c r="B2489" s="1059">
        <v>39012</v>
      </c>
      <c r="C2489" s="3">
        <f>'finished water daily demand'!J299</f>
        <v>23.936999999999998</v>
      </c>
      <c r="D2489">
        <f t="shared" si="79"/>
        <v>39012</v>
      </c>
    </row>
    <row r="2490" spans="1:4" x14ac:dyDescent="0.2">
      <c r="A2490">
        <f t="shared" si="78"/>
        <v>2006</v>
      </c>
      <c r="B2490" s="1059">
        <v>39013</v>
      </c>
      <c r="C2490" s="3">
        <f>'finished water daily demand'!J300</f>
        <v>26.439999999999998</v>
      </c>
      <c r="D2490">
        <f t="shared" si="79"/>
        <v>39013</v>
      </c>
    </row>
    <row r="2491" spans="1:4" x14ac:dyDescent="0.2">
      <c r="A2491">
        <f t="shared" si="78"/>
        <v>2006</v>
      </c>
      <c r="B2491" s="1059">
        <v>39014</v>
      </c>
      <c r="C2491" s="3">
        <f>'finished water daily demand'!J301</f>
        <v>25.895</v>
      </c>
      <c r="D2491">
        <f t="shared" si="79"/>
        <v>39014</v>
      </c>
    </row>
    <row r="2492" spans="1:4" x14ac:dyDescent="0.2">
      <c r="A2492">
        <f t="shared" si="78"/>
        <v>2006</v>
      </c>
      <c r="B2492" s="1059">
        <v>39015</v>
      </c>
      <c r="C2492" s="3">
        <f>'finished water daily demand'!J302</f>
        <v>27.829000000000001</v>
      </c>
      <c r="D2492">
        <f t="shared" si="79"/>
        <v>39015</v>
      </c>
    </row>
    <row r="2493" spans="1:4" x14ac:dyDescent="0.2">
      <c r="A2493">
        <f t="shared" si="78"/>
        <v>2006</v>
      </c>
      <c r="B2493" s="1059">
        <v>39016</v>
      </c>
      <c r="C2493" s="3">
        <f>'finished water daily demand'!J303</f>
        <v>26.341000000000001</v>
      </c>
      <c r="D2493">
        <f t="shared" si="79"/>
        <v>39016</v>
      </c>
    </row>
    <row r="2494" spans="1:4" x14ac:dyDescent="0.2">
      <c r="A2494">
        <f t="shared" si="78"/>
        <v>2006</v>
      </c>
      <c r="B2494" s="1059">
        <v>39017</v>
      </c>
      <c r="C2494" s="3">
        <f>'finished water daily demand'!J304</f>
        <v>23.645</v>
      </c>
      <c r="D2494">
        <f t="shared" si="79"/>
        <v>39017</v>
      </c>
    </row>
    <row r="2495" spans="1:4" x14ac:dyDescent="0.2">
      <c r="A2495">
        <f t="shared" si="78"/>
        <v>2006</v>
      </c>
      <c r="B2495" s="1059">
        <v>39018</v>
      </c>
      <c r="C2495" s="3">
        <f>'finished water daily demand'!J305</f>
        <v>24.753</v>
      </c>
      <c r="D2495">
        <f t="shared" si="79"/>
        <v>39018</v>
      </c>
    </row>
    <row r="2496" spans="1:4" x14ac:dyDescent="0.2">
      <c r="A2496">
        <f t="shared" si="78"/>
        <v>2006</v>
      </c>
      <c r="B2496" s="1059">
        <v>39019</v>
      </c>
      <c r="C2496" s="3">
        <f>'finished water daily demand'!J306</f>
        <v>25.584000000000003</v>
      </c>
      <c r="D2496">
        <f t="shared" si="79"/>
        <v>39019</v>
      </c>
    </row>
    <row r="2497" spans="1:4" x14ac:dyDescent="0.2">
      <c r="A2497">
        <f t="shared" si="78"/>
        <v>2006</v>
      </c>
      <c r="B2497" s="1059">
        <v>39020</v>
      </c>
      <c r="C2497" s="3">
        <f>'finished water daily demand'!J307</f>
        <v>25.564</v>
      </c>
      <c r="D2497">
        <f t="shared" si="79"/>
        <v>39020</v>
      </c>
    </row>
    <row r="2498" spans="1:4" x14ac:dyDescent="0.2">
      <c r="A2498">
        <f t="shared" si="78"/>
        <v>2006</v>
      </c>
      <c r="B2498" s="1059">
        <v>39021</v>
      </c>
      <c r="C2498" s="3">
        <f>'finished water daily demand'!J308</f>
        <v>26.856999999999999</v>
      </c>
      <c r="D2498">
        <f t="shared" si="79"/>
        <v>39021</v>
      </c>
    </row>
    <row r="2499" spans="1:4" x14ac:dyDescent="0.2">
      <c r="A2499">
        <f t="shared" si="78"/>
        <v>2006</v>
      </c>
      <c r="B2499" s="1059">
        <v>39022</v>
      </c>
      <c r="C2499" s="3">
        <f>'finished water daily demand'!J309</f>
        <v>25.925000000000001</v>
      </c>
      <c r="D2499">
        <f t="shared" si="79"/>
        <v>39022</v>
      </c>
    </row>
    <row r="2500" spans="1:4" x14ac:dyDescent="0.2">
      <c r="A2500">
        <f t="shared" si="78"/>
        <v>2006</v>
      </c>
      <c r="B2500" s="1059">
        <v>39023</v>
      </c>
      <c r="C2500" s="3">
        <f>'finished water daily demand'!J310</f>
        <v>26.904</v>
      </c>
      <c r="D2500">
        <f t="shared" si="79"/>
        <v>39023</v>
      </c>
    </row>
    <row r="2501" spans="1:4" x14ac:dyDescent="0.2">
      <c r="A2501">
        <f t="shared" ref="A2501:A2564" si="80">YEAR(B2501)</f>
        <v>2006</v>
      </c>
      <c r="B2501" s="1059">
        <v>39024</v>
      </c>
      <c r="C2501" s="3">
        <f>'finished water daily demand'!J311</f>
        <v>26.256</v>
      </c>
      <c r="D2501">
        <f t="shared" ref="D2501:D2564" si="81">VALUE(B2501)</f>
        <v>39024</v>
      </c>
    </row>
    <row r="2502" spans="1:4" x14ac:dyDescent="0.2">
      <c r="A2502">
        <f t="shared" si="80"/>
        <v>2006</v>
      </c>
      <c r="B2502" s="1059">
        <v>39025</v>
      </c>
      <c r="C2502" s="3">
        <f>'finished water daily demand'!J312</f>
        <v>26.07</v>
      </c>
      <c r="D2502">
        <f t="shared" si="81"/>
        <v>39025</v>
      </c>
    </row>
    <row r="2503" spans="1:4" x14ac:dyDescent="0.2">
      <c r="A2503">
        <f t="shared" si="80"/>
        <v>2006</v>
      </c>
      <c r="B2503" s="1059">
        <v>39026</v>
      </c>
      <c r="C2503" s="3">
        <f>'finished water daily demand'!J313</f>
        <v>24.741</v>
      </c>
      <c r="D2503">
        <f t="shared" si="81"/>
        <v>39026</v>
      </c>
    </row>
    <row r="2504" spans="1:4" x14ac:dyDescent="0.2">
      <c r="A2504">
        <f t="shared" si="80"/>
        <v>2006</v>
      </c>
      <c r="B2504" s="1059">
        <v>39027</v>
      </c>
      <c r="C2504" s="3">
        <f>'finished water daily demand'!J314</f>
        <v>26.72</v>
      </c>
      <c r="D2504">
        <f t="shared" si="81"/>
        <v>39027</v>
      </c>
    </row>
    <row r="2505" spans="1:4" x14ac:dyDescent="0.2">
      <c r="A2505">
        <f t="shared" si="80"/>
        <v>2006</v>
      </c>
      <c r="B2505" s="1059">
        <v>39028</v>
      </c>
      <c r="C2505" s="3">
        <f>'finished water daily demand'!J315</f>
        <v>25.757999999999999</v>
      </c>
      <c r="D2505">
        <f t="shared" si="81"/>
        <v>39028</v>
      </c>
    </row>
    <row r="2506" spans="1:4" x14ac:dyDescent="0.2">
      <c r="A2506">
        <f t="shared" si="80"/>
        <v>2006</v>
      </c>
      <c r="B2506" s="1059">
        <v>39029</v>
      </c>
      <c r="C2506" s="3">
        <f>'finished water daily demand'!J316</f>
        <v>25.921999999999997</v>
      </c>
      <c r="D2506">
        <f t="shared" si="81"/>
        <v>39029</v>
      </c>
    </row>
    <row r="2507" spans="1:4" x14ac:dyDescent="0.2">
      <c r="A2507">
        <f t="shared" si="80"/>
        <v>2006</v>
      </c>
      <c r="B2507" s="1059">
        <v>39030</v>
      </c>
      <c r="C2507" s="3">
        <f>'finished water daily demand'!J317</f>
        <v>26.582999999999998</v>
      </c>
      <c r="D2507">
        <f t="shared" si="81"/>
        <v>39030</v>
      </c>
    </row>
    <row r="2508" spans="1:4" x14ac:dyDescent="0.2">
      <c r="A2508">
        <f t="shared" si="80"/>
        <v>2006</v>
      </c>
      <c r="B2508" s="1059">
        <v>39031</v>
      </c>
      <c r="C2508" s="3">
        <f>'finished water daily demand'!J318</f>
        <v>26.157</v>
      </c>
      <c r="D2508">
        <f t="shared" si="81"/>
        <v>39031</v>
      </c>
    </row>
    <row r="2509" spans="1:4" x14ac:dyDescent="0.2">
      <c r="A2509">
        <f t="shared" si="80"/>
        <v>2006</v>
      </c>
      <c r="B2509" s="1059">
        <v>39032</v>
      </c>
      <c r="C2509" s="3">
        <f>'finished water daily demand'!J319</f>
        <v>25.864000000000001</v>
      </c>
      <c r="D2509">
        <f t="shared" si="81"/>
        <v>39032</v>
      </c>
    </row>
    <row r="2510" spans="1:4" x14ac:dyDescent="0.2">
      <c r="A2510">
        <f t="shared" si="80"/>
        <v>2006</v>
      </c>
      <c r="B2510" s="1059">
        <v>39033</v>
      </c>
      <c r="C2510" s="3">
        <f>'finished water daily demand'!J320</f>
        <v>24.691000000000003</v>
      </c>
      <c r="D2510">
        <f t="shared" si="81"/>
        <v>39033</v>
      </c>
    </row>
    <row r="2511" spans="1:4" x14ac:dyDescent="0.2">
      <c r="A2511">
        <f t="shared" si="80"/>
        <v>2006</v>
      </c>
      <c r="B2511" s="1059">
        <v>39034</v>
      </c>
      <c r="C2511" s="3">
        <f>'finished water daily demand'!J321</f>
        <v>25.725999999999999</v>
      </c>
      <c r="D2511">
        <f t="shared" si="81"/>
        <v>39034</v>
      </c>
    </row>
    <row r="2512" spans="1:4" x14ac:dyDescent="0.2">
      <c r="A2512">
        <f t="shared" si="80"/>
        <v>2006</v>
      </c>
      <c r="B2512" s="1059">
        <v>39035</v>
      </c>
      <c r="C2512" s="3">
        <f>'finished water daily demand'!J322</f>
        <v>25.17</v>
      </c>
      <c r="D2512">
        <f t="shared" si="81"/>
        <v>39035</v>
      </c>
    </row>
    <row r="2513" spans="1:4" x14ac:dyDescent="0.2">
      <c r="A2513">
        <f t="shared" si="80"/>
        <v>2006</v>
      </c>
      <c r="B2513" s="1059">
        <v>39036</v>
      </c>
      <c r="C2513" s="3">
        <f>'finished water daily demand'!J323</f>
        <v>25.734999999999999</v>
      </c>
      <c r="D2513">
        <f t="shared" si="81"/>
        <v>39036</v>
      </c>
    </row>
    <row r="2514" spans="1:4" x14ac:dyDescent="0.2">
      <c r="A2514">
        <f t="shared" si="80"/>
        <v>2006</v>
      </c>
      <c r="B2514" s="1059">
        <v>39037</v>
      </c>
      <c r="C2514" s="3">
        <f>'finished water daily demand'!J324</f>
        <v>26.271000000000001</v>
      </c>
      <c r="D2514">
        <f t="shared" si="81"/>
        <v>39037</v>
      </c>
    </row>
    <row r="2515" spans="1:4" x14ac:dyDescent="0.2">
      <c r="A2515">
        <f t="shared" si="80"/>
        <v>2006</v>
      </c>
      <c r="B2515" s="1059">
        <v>39038</v>
      </c>
      <c r="C2515" s="3">
        <f>'finished water daily demand'!J325</f>
        <v>26.062000000000001</v>
      </c>
      <c r="D2515">
        <f t="shared" si="81"/>
        <v>39038</v>
      </c>
    </row>
    <row r="2516" spans="1:4" x14ac:dyDescent="0.2">
      <c r="A2516">
        <f t="shared" si="80"/>
        <v>2006</v>
      </c>
      <c r="B2516" s="1059">
        <v>39039</v>
      </c>
      <c r="C2516" s="3">
        <f>'finished water daily demand'!J326</f>
        <v>25.059000000000001</v>
      </c>
      <c r="D2516">
        <f t="shared" si="81"/>
        <v>39039</v>
      </c>
    </row>
    <row r="2517" spans="1:4" x14ac:dyDescent="0.2">
      <c r="A2517">
        <f t="shared" si="80"/>
        <v>2006</v>
      </c>
      <c r="B2517" s="1059">
        <v>39040</v>
      </c>
      <c r="C2517" s="3">
        <f>'finished water daily demand'!J327</f>
        <v>23.967999999999996</v>
      </c>
      <c r="D2517">
        <f t="shared" si="81"/>
        <v>39040</v>
      </c>
    </row>
    <row r="2518" spans="1:4" x14ac:dyDescent="0.2">
      <c r="A2518">
        <f t="shared" si="80"/>
        <v>2006</v>
      </c>
      <c r="B2518" s="1059">
        <v>39041</v>
      </c>
      <c r="C2518" s="3">
        <f>'finished water daily demand'!J328</f>
        <v>25.02</v>
      </c>
      <c r="D2518">
        <f t="shared" si="81"/>
        <v>39041</v>
      </c>
    </row>
    <row r="2519" spans="1:4" x14ac:dyDescent="0.2">
      <c r="A2519">
        <f t="shared" si="80"/>
        <v>2006</v>
      </c>
      <c r="B2519" s="1059">
        <v>39042</v>
      </c>
      <c r="C2519" s="3">
        <f>'finished water daily demand'!J329</f>
        <v>25.41</v>
      </c>
      <c r="D2519">
        <f t="shared" si="81"/>
        <v>39042</v>
      </c>
    </row>
    <row r="2520" spans="1:4" x14ac:dyDescent="0.2">
      <c r="A2520">
        <f t="shared" si="80"/>
        <v>2006</v>
      </c>
      <c r="B2520" s="1059">
        <v>39043</v>
      </c>
      <c r="C2520" s="3">
        <f>'finished water daily demand'!J330</f>
        <v>26.228000000000002</v>
      </c>
      <c r="D2520">
        <f t="shared" si="81"/>
        <v>39043</v>
      </c>
    </row>
    <row r="2521" spans="1:4" x14ac:dyDescent="0.2">
      <c r="A2521">
        <f t="shared" si="80"/>
        <v>2006</v>
      </c>
      <c r="B2521" s="1059">
        <v>39044</v>
      </c>
      <c r="C2521" s="3">
        <f>'finished water daily demand'!J331</f>
        <v>25.631</v>
      </c>
      <c r="D2521">
        <f t="shared" si="81"/>
        <v>39044</v>
      </c>
    </row>
    <row r="2522" spans="1:4" x14ac:dyDescent="0.2">
      <c r="A2522">
        <f t="shared" si="80"/>
        <v>2006</v>
      </c>
      <c r="B2522" s="1059">
        <v>39045</v>
      </c>
      <c r="C2522" s="3">
        <f>'finished water daily demand'!J332</f>
        <v>23.619</v>
      </c>
      <c r="D2522">
        <f t="shared" si="81"/>
        <v>39045</v>
      </c>
    </row>
    <row r="2523" spans="1:4" x14ac:dyDescent="0.2">
      <c r="A2523">
        <f t="shared" si="80"/>
        <v>2006</v>
      </c>
      <c r="B2523" s="1059">
        <v>39046</v>
      </c>
      <c r="C2523" s="3">
        <f>'finished water daily demand'!J333</f>
        <v>23.231000000000002</v>
      </c>
      <c r="D2523">
        <f t="shared" si="81"/>
        <v>39046</v>
      </c>
    </row>
    <row r="2524" spans="1:4" x14ac:dyDescent="0.2">
      <c r="A2524">
        <f t="shared" si="80"/>
        <v>2006</v>
      </c>
      <c r="B2524" s="1059">
        <v>39047</v>
      </c>
      <c r="C2524" s="3">
        <f>'finished water daily demand'!J334</f>
        <v>23.736000000000001</v>
      </c>
      <c r="D2524">
        <f t="shared" si="81"/>
        <v>39047</v>
      </c>
    </row>
    <row r="2525" spans="1:4" x14ac:dyDescent="0.2">
      <c r="A2525">
        <f t="shared" si="80"/>
        <v>2006</v>
      </c>
      <c r="B2525" s="1059">
        <v>39048</v>
      </c>
      <c r="C2525" s="3">
        <f>'finished water daily demand'!J335</f>
        <v>28.074999999999999</v>
      </c>
      <c r="D2525">
        <f t="shared" si="81"/>
        <v>39048</v>
      </c>
    </row>
    <row r="2526" spans="1:4" x14ac:dyDescent="0.2">
      <c r="A2526">
        <f t="shared" si="80"/>
        <v>2006</v>
      </c>
      <c r="B2526" s="1059">
        <v>39049</v>
      </c>
      <c r="C2526" s="3">
        <f>'finished water daily demand'!J336</f>
        <v>27.568999999999999</v>
      </c>
      <c r="D2526">
        <f t="shared" si="81"/>
        <v>39049</v>
      </c>
    </row>
    <row r="2527" spans="1:4" x14ac:dyDescent="0.2">
      <c r="A2527">
        <f t="shared" si="80"/>
        <v>2006</v>
      </c>
      <c r="B2527" s="1059">
        <v>39050</v>
      </c>
      <c r="C2527" s="3">
        <f>'finished water daily demand'!J337</f>
        <v>28.414999999999999</v>
      </c>
      <c r="D2527">
        <f t="shared" si="81"/>
        <v>39050</v>
      </c>
    </row>
    <row r="2528" spans="1:4" x14ac:dyDescent="0.2">
      <c r="A2528">
        <f t="shared" si="80"/>
        <v>2006</v>
      </c>
      <c r="B2528" s="1059">
        <v>39051</v>
      </c>
      <c r="C2528" s="3">
        <f>'finished water daily demand'!J338</f>
        <v>29.200000000000003</v>
      </c>
      <c r="D2528">
        <f t="shared" si="81"/>
        <v>39051</v>
      </c>
    </row>
    <row r="2529" spans="1:4" x14ac:dyDescent="0.2">
      <c r="A2529">
        <f t="shared" si="80"/>
        <v>2006</v>
      </c>
      <c r="B2529" s="1059">
        <v>39052</v>
      </c>
      <c r="C2529" s="3">
        <f>'finished water daily demand'!J339</f>
        <v>28.414999999999999</v>
      </c>
      <c r="D2529">
        <f t="shared" si="81"/>
        <v>39052</v>
      </c>
    </row>
    <row r="2530" spans="1:4" x14ac:dyDescent="0.2">
      <c r="A2530">
        <f t="shared" si="80"/>
        <v>2006</v>
      </c>
      <c r="B2530" s="1059">
        <v>39053</v>
      </c>
      <c r="C2530" s="3">
        <f>'finished water daily demand'!J340</f>
        <v>25.608999999999998</v>
      </c>
      <c r="D2530">
        <f t="shared" si="81"/>
        <v>39053</v>
      </c>
    </row>
    <row r="2531" spans="1:4" x14ac:dyDescent="0.2">
      <c r="A2531">
        <f t="shared" si="80"/>
        <v>2006</v>
      </c>
      <c r="B2531" s="1059">
        <v>39054</v>
      </c>
      <c r="C2531" s="3">
        <f>'finished water daily demand'!J341</f>
        <v>25.056999999999999</v>
      </c>
      <c r="D2531">
        <f t="shared" si="81"/>
        <v>39054</v>
      </c>
    </row>
    <row r="2532" spans="1:4" x14ac:dyDescent="0.2">
      <c r="A2532">
        <f t="shared" si="80"/>
        <v>2006</v>
      </c>
      <c r="B2532" s="1059">
        <v>39055</v>
      </c>
      <c r="C2532" s="3">
        <f>'finished water daily demand'!J342</f>
        <v>26.923999999999999</v>
      </c>
      <c r="D2532">
        <f t="shared" si="81"/>
        <v>39055</v>
      </c>
    </row>
    <row r="2533" spans="1:4" x14ac:dyDescent="0.2">
      <c r="A2533">
        <f t="shared" si="80"/>
        <v>2006</v>
      </c>
      <c r="B2533" s="1059">
        <v>39056</v>
      </c>
      <c r="C2533" s="3">
        <f>'finished water daily demand'!J343</f>
        <v>27.895</v>
      </c>
      <c r="D2533">
        <f t="shared" si="81"/>
        <v>39056</v>
      </c>
    </row>
    <row r="2534" spans="1:4" x14ac:dyDescent="0.2">
      <c r="A2534">
        <f t="shared" si="80"/>
        <v>2006</v>
      </c>
      <c r="B2534" s="1059">
        <v>39057</v>
      </c>
      <c r="C2534" s="3">
        <f>'finished water daily demand'!J344</f>
        <v>28.082000000000001</v>
      </c>
      <c r="D2534">
        <f t="shared" si="81"/>
        <v>39057</v>
      </c>
    </row>
    <row r="2535" spans="1:4" x14ac:dyDescent="0.2">
      <c r="A2535">
        <f t="shared" si="80"/>
        <v>2006</v>
      </c>
      <c r="B2535" s="1059">
        <v>39058</v>
      </c>
      <c r="C2535" s="3">
        <f>'finished water daily demand'!J345</f>
        <v>27.805</v>
      </c>
      <c r="D2535">
        <f t="shared" si="81"/>
        <v>39058</v>
      </c>
    </row>
    <row r="2536" spans="1:4" x14ac:dyDescent="0.2">
      <c r="A2536">
        <f t="shared" si="80"/>
        <v>2006</v>
      </c>
      <c r="B2536" s="1059">
        <v>39059</v>
      </c>
      <c r="C2536" s="3">
        <f>'finished water daily demand'!J346</f>
        <v>27.366</v>
      </c>
      <c r="D2536">
        <f t="shared" si="81"/>
        <v>39059</v>
      </c>
    </row>
    <row r="2537" spans="1:4" x14ac:dyDescent="0.2">
      <c r="A2537">
        <f t="shared" si="80"/>
        <v>2006</v>
      </c>
      <c r="B2537" s="1059">
        <v>39060</v>
      </c>
      <c r="C2537" s="3">
        <f>'finished water daily demand'!J347</f>
        <v>24.03</v>
      </c>
      <c r="D2537">
        <f t="shared" si="81"/>
        <v>39060</v>
      </c>
    </row>
    <row r="2538" spans="1:4" x14ac:dyDescent="0.2">
      <c r="A2538">
        <f t="shared" si="80"/>
        <v>2006</v>
      </c>
      <c r="B2538" s="1059">
        <v>39061</v>
      </c>
      <c r="C2538" s="3">
        <f>'finished water daily demand'!J348</f>
        <v>26.064999999999998</v>
      </c>
      <c r="D2538">
        <f t="shared" si="81"/>
        <v>39061</v>
      </c>
    </row>
    <row r="2539" spans="1:4" x14ac:dyDescent="0.2">
      <c r="A2539">
        <f t="shared" si="80"/>
        <v>2006</v>
      </c>
      <c r="B2539" s="1059">
        <v>39062</v>
      </c>
      <c r="C2539" s="3">
        <f>'finished water daily demand'!J349</f>
        <v>26.756</v>
      </c>
      <c r="D2539">
        <f t="shared" si="81"/>
        <v>39062</v>
      </c>
    </row>
    <row r="2540" spans="1:4" x14ac:dyDescent="0.2">
      <c r="A2540">
        <f t="shared" si="80"/>
        <v>2006</v>
      </c>
      <c r="B2540" s="1059">
        <v>39063</v>
      </c>
      <c r="C2540" s="3">
        <f>'finished water daily demand'!J350</f>
        <v>27.280999999999999</v>
      </c>
      <c r="D2540">
        <f t="shared" si="81"/>
        <v>39063</v>
      </c>
    </row>
    <row r="2541" spans="1:4" x14ac:dyDescent="0.2">
      <c r="A2541">
        <f t="shared" si="80"/>
        <v>2006</v>
      </c>
      <c r="B2541" s="1059">
        <v>39064</v>
      </c>
      <c r="C2541" s="3">
        <f>'finished water daily demand'!J351</f>
        <v>27.077999999999999</v>
      </c>
      <c r="D2541">
        <f t="shared" si="81"/>
        <v>39064</v>
      </c>
    </row>
    <row r="2542" spans="1:4" x14ac:dyDescent="0.2">
      <c r="A2542">
        <f t="shared" si="80"/>
        <v>2006</v>
      </c>
      <c r="B2542" s="1059">
        <v>39065</v>
      </c>
      <c r="C2542" s="3">
        <f>'finished water daily demand'!J352</f>
        <v>26.377000000000002</v>
      </c>
      <c r="D2542">
        <f t="shared" si="81"/>
        <v>39065</v>
      </c>
    </row>
    <row r="2543" spans="1:4" x14ac:dyDescent="0.2">
      <c r="A2543">
        <f t="shared" si="80"/>
        <v>2006</v>
      </c>
      <c r="B2543" s="1059">
        <v>39066</v>
      </c>
      <c r="C2543" s="3">
        <f>'finished water daily demand'!J353</f>
        <v>25.857999999999997</v>
      </c>
      <c r="D2543">
        <f t="shared" si="81"/>
        <v>39066</v>
      </c>
    </row>
    <row r="2544" spans="1:4" x14ac:dyDescent="0.2">
      <c r="A2544">
        <f t="shared" si="80"/>
        <v>2006</v>
      </c>
      <c r="B2544" s="1059">
        <v>39067</v>
      </c>
      <c r="C2544" s="3">
        <f>'finished water daily demand'!J354</f>
        <v>25.254999999999999</v>
      </c>
      <c r="D2544">
        <f t="shared" si="81"/>
        <v>39067</v>
      </c>
    </row>
    <row r="2545" spans="1:4" x14ac:dyDescent="0.2">
      <c r="A2545">
        <f t="shared" si="80"/>
        <v>2006</v>
      </c>
      <c r="B2545" s="1059">
        <v>39068</v>
      </c>
      <c r="C2545" s="3">
        <f>'finished water daily demand'!J355</f>
        <v>24.118000000000002</v>
      </c>
      <c r="D2545">
        <f t="shared" si="81"/>
        <v>39068</v>
      </c>
    </row>
    <row r="2546" spans="1:4" x14ac:dyDescent="0.2">
      <c r="A2546">
        <f t="shared" si="80"/>
        <v>2006</v>
      </c>
      <c r="B2546" s="1059">
        <v>39069</v>
      </c>
      <c r="C2546" s="3">
        <f>'finished water daily demand'!J356</f>
        <v>26.283999999999999</v>
      </c>
      <c r="D2546">
        <f t="shared" si="81"/>
        <v>39069</v>
      </c>
    </row>
    <row r="2547" spans="1:4" x14ac:dyDescent="0.2">
      <c r="A2547">
        <f t="shared" si="80"/>
        <v>2006</v>
      </c>
      <c r="B2547" s="1059">
        <v>39070</v>
      </c>
      <c r="C2547" s="3">
        <f>'finished water daily demand'!J357</f>
        <v>25.533999999999999</v>
      </c>
      <c r="D2547">
        <f t="shared" si="81"/>
        <v>39070</v>
      </c>
    </row>
    <row r="2548" spans="1:4" x14ac:dyDescent="0.2">
      <c r="A2548">
        <f t="shared" si="80"/>
        <v>2006</v>
      </c>
      <c r="B2548" s="1059">
        <v>39071</v>
      </c>
      <c r="C2548" s="3">
        <f>'finished water daily demand'!J358</f>
        <v>25.31</v>
      </c>
      <c r="D2548">
        <f t="shared" si="81"/>
        <v>39071</v>
      </c>
    </row>
    <row r="2549" spans="1:4" x14ac:dyDescent="0.2">
      <c r="A2549">
        <f t="shared" si="80"/>
        <v>2006</v>
      </c>
      <c r="B2549" s="1059">
        <v>39072</v>
      </c>
      <c r="C2549" s="3">
        <f>'finished water daily demand'!J359</f>
        <v>25.068999999999999</v>
      </c>
      <c r="D2549">
        <f t="shared" si="81"/>
        <v>39072</v>
      </c>
    </row>
    <row r="2550" spans="1:4" x14ac:dyDescent="0.2">
      <c r="A2550">
        <f t="shared" si="80"/>
        <v>2006</v>
      </c>
      <c r="B2550" s="1059">
        <v>39073</v>
      </c>
      <c r="C2550" s="3">
        <f>'finished water daily demand'!J360</f>
        <v>23.666</v>
      </c>
      <c r="D2550">
        <f t="shared" si="81"/>
        <v>39073</v>
      </c>
    </row>
    <row r="2551" spans="1:4" x14ac:dyDescent="0.2">
      <c r="A2551">
        <f t="shared" si="80"/>
        <v>2006</v>
      </c>
      <c r="B2551" s="1059">
        <v>39074</v>
      </c>
      <c r="C2551" s="3">
        <f>'finished water daily demand'!J361</f>
        <v>22.887</v>
      </c>
      <c r="D2551">
        <f t="shared" si="81"/>
        <v>39074</v>
      </c>
    </row>
    <row r="2552" spans="1:4" x14ac:dyDescent="0.2">
      <c r="A2552">
        <f t="shared" si="80"/>
        <v>2006</v>
      </c>
      <c r="B2552" s="1059">
        <v>39075</v>
      </c>
      <c r="C2552" s="3">
        <f>'finished water daily demand'!J362</f>
        <v>19.622</v>
      </c>
      <c r="D2552">
        <f t="shared" si="81"/>
        <v>39075</v>
      </c>
    </row>
    <row r="2553" spans="1:4" x14ac:dyDescent="0.2">
      <c r="A2553">
        <f t="shared" si="80"/>
        <v>2006</v>
      </c>
      <c r="B2553" s="1059">
        <v>39076</v>
      </c>
      <c r="C2553" s="3">
        <f>'finished water daily demand'!J363</f>
        <v>17.830000000000002</v>
      </c>
      <c r="D2553">
        <f t="shared" si="81"/>
        <v>39076</v>
      </c>
    </row>
    <row r="2554" spans="1:4" x14ac:dyDescent="0.2">
      <c r="A2554">
        <f t="shared" si="80"/>
        <v>2006</v>
      </c>
      <c r="B2554" s="1059">
        <v>39077</v>
      </c>
      <c r="C2554" s="3">
        <f>'finished water daily demand'!J364</f>
        <v>20.895</v>
      </c>
      <c r="D2554">
        <f t="shared" si="81"/>
        <v>39077</v>
      </c>
    </row>
    <row r="2555" spans="1:4" x14ac:dyDescent="0.2">
      <c r="A2555">
        <f t="shared" si="80"/>
        <v>2006</v>
      </c>
      <c r="B2555" s="1059">
        <v>39078</v>
      </c>
      <c r="C2555" s="3">
        <f>'finished water daily demand'!J365</f>
        <v>22.747</v>
      </c>
      <c r="D2555">
        <f t="shared" si="81"/>
        <v>39078</v>
      </c>
    </row>
    <row r="2556" spans="1:4" x14ac:dyDescent="0.2">
      <c r="A2556">
        <f t="shared" si="80"/>
        <v>2006</v>
      </c>
      <c r="B2556" s="1059">
        <v>39079</v>
      </c>
      <c r="C2556" s="3">
        <f>'finished water daily demand'!J366</f>
        <v>21.798999999999999</v>
      </c>
      <c r="D2556">
        <f t="shared" si="81"/>
        <v>39079</v>
      </c>
    </row>
    <row r="2557" spans="1:4" x14ac:dyDescent="0.2">
      <c r="A2557">
        <f t="shared" si="80"/>
        <v>2006</v>
      </c>
      <c r="B2557" s="1059">
        <v>39080</v>
      </c>
      <c r="C2557" s="3">
        <f>'finished water daily demand'!J367</f>
        <v>21.076999999999998</v>
      </c>
      <c r="D2557">
        <f t="shared" si="81"/>
        <v>39080</v>
      </c>
    </row>
    <row r="2558" spans="1:4" x14ac:dyDescent="0.2">
      <c r="A2558">
        <f t="shared" si="80"/>
        <v>2006</v>
      </c>
      <c r="B2558" s="1059">
        <v>39081</v>
      </c>
      <c r="C2558" s="3">
        <f>'finished water daily demand'!J368</f>
        <v>22.033000000000001</v>
      </c>
      <c r="D2558">
        <f t="shared" si="81"/>
        <v>39081</v>
      </c>
    </row>
    <row r="2559" spans="1:4" x14ac:dyDescent="0.2">
      <c r="A2559">
        <f t="shared" si="80"/>
        <v>2006</v>
      </c>
      <c r="B2559" s="1059">
        <v>39082</v>
      </c>
      <c r="C2559" s="3">
        <f>'finished water daily demand'!J369</f>
        <v>20.692</v>
      </c>
      <c r="D2559">
        <f t="shared" si="81"/>
        <v>39082</v>
      </c>
    </row>
    <row r="2560" spans="1:4" x14ac:dyDescent="0.2">
      <c r="A2560">
        <f t="shared" si="80"/>
        <v>2007</v>
      </c>
      <c r="B2560" s="1059">
        <v>39083</v>
      </c>
      <c r="C2560" s="3">
        <f>'finished water daily demand'!K5</f>
        <v>21.450000000000003</v>
      </c>
      <c r="D2560">
        <f t="shared" si="81"/>
        <v>39083</v>
      </c>
    </row>
    <row r="2561" spans="1:4" x14ac:dyDescent="0.2">
      <c r="A2561">
        <f t="shared" si="80"/>
        <v>2007</v>
      </c>
      <c r="B2561" s="1059">
        <v>39084</v>
      </c>
      <c r="C2561" s="3">
        <f>'finished water daily demand'!K6</f>
        <v>23.858000000000001</v>
      </c>
      <c r="D2561">
        <f t="shared" si="81"/>
        <v>39084</v>
      </c>
    </row>
    <row r="2562" spans="1:4" x14ac:dyDescent="0.2">
      <c r="A2562">
        <f t="shared" si="80"/>
        <v>2007</v>
      </c>
      <c r="B2562" s="1059">
        <v>39085</v>
      </c>
      <c r="C2562" s="3">
        <f>'finished water daily demand'!K7</f>
        <v>23.709000000000003</v>
      </c>
      <c r="D2562">
        <f t="shared" si="81"/>
        <v>39085</v>
      </c>
    </row>
    <row r="2563" spans="1:4" x14ac:dyDescent="0.2">
      <c r="A2563">
        <f t="shared" si="80"/>
        <v>2007</v>
      </c>
      <c r="B2563" s="1059">
        <v>39086</v>
      </c>
      <c r="C2563" s="3">
        <f>'finished water daily demand'!K8</f>
        <v>24.472000000000001</v>
      </c>
      <c r="D2563">
        <f t="shared" si="81"/>
        <v>39086</v>
      </c>
    </row>
    <row r="2564" spans="1:4" x14ac:dyDescent="0.2">
      <c r="A2564">
        <f t="shared" si="80"/>
        <v>2007</v>
      </c>
      <c r="B2564" s="1059">
        <v>39087</v>
      </c>
      <c r="C2564" s="3">
        <f>'finished water daily demand'!K9</f>
        <v>24.454999999999998</v>
      </c>
      <c r="D2564">
        <f t="shared" si="81"/>
        <v>39087</v>
      </c>
    </row>
    <row r="2565" spans="1:4" x14ac:dyDescent="0.2">
      <c r="A2565">
        <f t="shared" ref="A2565:A2628" si="82">YEAR(B2565)</f>
        <v>2007</v>
      </c>
      <c r="B2565" s="1059">
        <v>39088</v>
      </c>
      <c r="C2565" s="3">
        <f>'finished water daily demand'!K10</f>
        <v>21.98</v>
      </c>
      <c r="D2565">
        <f t="shared" ref="D2565:D2628" si="83">VALUE(B2565)</f>
        <v>39088</v>
      </c>
    </row>
    <row r="2566" spans="1:4" x14ac:dyDescent="0.2">
      <c r="A2566">
        <f t="shared" si="82"/>
        <v>2007</v>
      </c>
      <c r="B2566" s="1059">
        <v>39089</v>
      </c>
      <c r="C2566" s="3">
        <f>'finished water daily demand'!K11</f>
        <v>22.27</v>
      </c>
      <c r="D2566">
        <f t="shared" si="83"/>
        <v>39089</v>
      </c>
    </row>
    <row r="2567" spans="1:4" x14ac:dyDescent="0.2">
      <c r="A2567">
        <f t="shared" si="82"/>
        <v>2007</v>
      </c>
      <c r="B2567" s="1059">
        <v>39090</v>
      </c>
      <c r="C2567" s="3">
        <f>'finished water daily demand'!K12</f>
        <v>24.959999999999997</v>
      </c>
      <c r="D2567">
        <f t="shared" si="83"/>
        <v>39090</v>
      </c>
    </row>
    <row r="2568" spans="1:4" x14ac:dyDescent="0.2">
      <c r="A2568">
        <f t="shared" si="82"/>
        <v>2007</v>
      </c>
      <c r="B2568" s="1059">
        <v>39091</v>
      </c>
      <c r="C2568" s="3">
        <f>'finished water daily demand'!K13</f>
        <v>25.201000000000001</v>
      </c>
      <c r="D2568">
        <f t="shared" si="83"/>
        <v>39091</v>
      </c>
    </row>
    <row r="2569" spans="1:4" x14ac:dyDescent="0.2">
      <c r="A2569">
        <f t="shared" si="82"/>
        <v>2007</v>
      </c>
      <c r="B2569" s="1059">
        <v>39092</v>
      </c>
      <c r="C2569" s="3">
        <f>'finished water daily demand'!K14</f>
        <v>24.531000000000002</v>
      </c>
      <c r="D2569">
        <f t="shared" si="83"/>
        <v>39092</v>
      </c>
    </row>
    <row r="2570" spans="1:4" x14ac:dyDescent="0.2">
      <c r="A2570">
        <f t="shared" si="82"/>
        <v>2007</v>
      </c>
      <c r="B2570" s="1059">
        <v>39093</v>
      </c>
      <c r="C2570" s="3">
        <f>'finished water daily demand'!K15</f>
        <v>24.88</v>
      </c>
      <c r="D2570">
        <f t="shared" si="83"/>
        <v>39093</v>
      </c>
    </row>
    <row r="2571" spans="1:4" x14ac:dyDescent="0.2">
      <c r="A2571">
        <f t="shared" si="82"/>
        <v>2007</v>
      </c>
      <c r="B2571" s="1059">
        <v>39094</v>
      </c>
      <c r="C2571" s="3">
        <f>'finished water daily demand'!K16</f>
        <v>24.103000000000002</v>
      </c>
      <c r="D2571">
        <f t="shared" si="83"/>
        <v>39094</v>
      </c>
    </row>
    <row r="2572" spans="1:4" x14ac:dyDescent="0.2">
      <c r="A2572">
        <f t="shared" si="82"/>
        <v>2007</v>
      </c>
      <c r="B2572" s="1059">
        <v>39095</v>
      </c>
      <c r="C2572" s="3">
        <f>'finished water daily demand'!K17</f>
        <v>23.715</v>
      </c>
      <c r="D2572">
        <f t="shared" si="83"/>
        <v>39095</v>
      </c>
    </row>
    <row r="2573" spans="1:4" x14ac:dyDescent="0.2">
      <c r="A2573">
        <f t="shared" si="82"/>
        <v>2007</v>
      </c>
      <c r="B2573" s="1059">
        <v>39096</v>
      </c>
      <c r="C2573" s="3">
        <f>'finished water daily demand'!K18</f>
        <v>22.388999999999999</v>
      </c>
      <c r="D2573">
        <f t="shared" si="83"/>
        <v>39096</v>
      </c>
    </row>
    <row r="2574" spans="1:4" x14ac:dyDescent="0.2">
      <c r="A2574">
        <f t="shared" si="82"/>
        <v>2007</v>
      </c>
      <c r="B2574" s="1059">
        <v>39097</v>
      </c>
      <c r="C2574" s="3">
        <f>'finished water daily demand'!K19</f>
        <v>24.308999999999997</v>
      </c>
      <c r="D2574">
        <f t="shared" si="83"/>
        <v>39097</v>
      </c>
    </row>
    <row r="2575" spans="1:4" x14ac:dyDescent="0.2">
      <c r="A2575">
        <f t="shared" si="82"/>
        <v>2007</v>
      </c>
      <c r="B2575" s="1059">
        <v>39098</v>
      </c>
      <c r="C2575" s="3">
        <f>'finished water daily demand'!K20</f>
        <v>25.381</v>
      </c>
      <c r="D2575">
        <f t="shared" si="83"/>
        <v>39098</v>
      </c>
    </row>
    <row r="2576" spans="1:4" x14ac:dyDescent="0.2">
      <c r="A2576">
        <f t="shared" si="82"/>
        <v>2007</v>
      </c>
      <c r="B2576" s="1059">
        <v>39099</v>
      </c>
      <c r="C2576" s="3">
        <f>'finished water daily demand'!K21</f>
        <v>23.216000000000001</v>
      </c>
      <c r="D2576">
        <f t="shared" si="83"/>
        <v>39099</v>
      </c>
    </row>
    <row r="2577" spans="1:4" x14ac:dyDescent="0.2">
      <c r="A2577">
        <f t="shared" si="82"/>
        <v>2007</v>
      </c>
      <c r="B2577" s="1059">
        <v>39100</v>
      </c>
      <c r="C2577" s="3">
        <f>'finished water daily demand'!K22</f>
        <v>24.009</v>
      </c>
      <c r="D2577">
        <f t="shared" si="83"/>
        <v>39100</v>
      </c>
    </row>
    <row r="2578" spans="1:4" x14ac:dyDescent="0.2">
      <c r="A2578">
        <f t="shared" si="82"/>
        <v>2007</v>
      </c>
      <c r="B2578" s="1059">
        <v>39101</v>
      </c>
      <c r="C2578" s="3">
        <f>'finished water daily demand'!K23</f>
        <v>22.79</v>
      </c>
      <c r="D2578">
        <f t="shared" si="83"/>
        <v>39101</v>
      </c>
    </row>
    <row r="2579" spans="1:4" x14ac:dyDescent="0.2">
      <c r="A2579">
        <f t="shared" si="82"/>
        <v>2007</v>
      </c>
      <c r="B2579" s="1059">
        <v>39102</v>
      </c>
      <c r="C2579" s="3">
        <f>'finished water daily demand'!K24</f>
        <v>21.166</v>
      </c>
      <c r="D2579">
        <f t="shared" si="83"/>
        <v>39102</v>
      </c>
    </row>
    <row r="2580" spans="1:4" x14ac:dyDescent="0.2">
      <c r="A2580">
        <f t="shared" si="82"/>
        <v>2007</v>
      </c>
      <c r="B2580" s="1059">
        <v>39103</v>
      </c>
      <c r="C2580" s="3">
        <f>'finished water daily demand'!K25</f>
        <v>22.207000000000001</v>
      </c>
      <c r="D2580">
        <f t="shared" si="83"/>
        <v>39103</v>
      </c>
    </row>
    <row r="2581" spans="1:4" x14ac:dyDescent="0.2">
      <c r="A2581">
        <f t="shared" si="82"/>
        <v>2007</v>
      </c>
      <c r="B2581" s="1059">
        <v>39104</v>
      </c>
      <c r="C2581" s="3">
        <f>'finished water daily demand'!K26</f>
        <v>22.643000000000001</v>
      </c>
      <c r="D2581">
        <f t="shared" si="83"/>
        <v>39104</v>
      </c>
    </row>
    <row r="2582" spans="1:4" x14ac:dyDescent="0.2">
      <c r="A2582">
        <f t="shared" si="82"/>
        <v>2007</v>
      </c>
      <c r="B2582" s="1059">
        <v>39105</v>
      </c>
      <c r="C2582" s="3">
        <f>'finished water daily demand'!K27</f>
        <v>24.626000000000001</v>
      </c>
      <c r="D2582">
        <f t="shared" si="83"/>
        <v>39105</v>
      </c>
    </row>
    <row r="2583" spans="1:4" x14ac:dyDescent="0.2">
      <c r="A2583">
        <f t="shared" si="82"/>
        <v>2007</v>
      </c>
      <c r="B2583" s="1059">
        <v>39106</v>
      </c>
      <c r="C2583" s="3">
        <f>'finished water daily demand'!K28</f>
        <v>24.524999999999999</v>
      </c>
      <c r="D2583">
        <f t="shared" si="83"/>
        <v>39106</v>
      </c>
    </row>
    <row r="2584" spans="1:4" x14ac:dyDescent="0.2">
      <c r="A2584">
        <f t="shared" si="82"/>
        <v>2007</v>
      </c>
      <c r="B2584" s="1059">
        <v>39107</v>
      </c>
      <c r="C2584" s="3">
        <f>'finished water daily demand'!K29</f>
        <v>24.132999999999999</v>
      </c>
      <c r="D2584">
        <f t="shared" si="83"/>
        <v>39107</v>
      </c>
    </row>
    <row r="2585" spans="1:4" x14ac:dyDescent="0.2">
      <c r="A2585">
        <f t="shared" si="82"/>
        <v>2007</v>
      </c>
      <c r="B2585" s="1059">
        <v>39108</v>
      </c>
      <c r="C2585" s="3">
        <f>'finished water daily demand'!K30</f>
        <v>25.440999999999999</v>
      </c>
      <c r="D2585">
        <f t="shared" si="83"/>
        <v>39108</v>
      </c>
    </row>
    <row r="2586" spans="1:4" x14ac:dyDescent="0.2">
      <c r="A2586">
        <f t="shared" si="82"/>
        <v>2007</v>
      </c>
      <c r="B2586" s="1059">
        <v>39109</v>
      </c>
      <c r="C2586" s="3">
        <f>'finished water daily demand'!K31</f>
        <v>23.803999999999998</v>
      </c>
      <c r="D2586">
        <f t="shared" si="83"/>
        <v>39109</v>
      </c>
    </row>
    <row r="2587" spans="1:4" x14ac:dyDescent="0.2">
      <c r="A2587">
        <f t="shared" si="82"/>
        <v>2007</v>
      </c>
      <c r="B2587" s="1059">
        <v>39110</v>
      </c>
      <c r="C2587" s="3">
        <f>'finished water daily demand'!K32</f>
        <v>23.118000000000002</v>
      </c>
      <c r="D2587">
        <f t="shared" si="83"/>
        <v>39110</v>
      </c>
    </row>
    <row r="2588" spans="1:4" x14ac:dyDescent="0.2">
      <c r="A2588">
        <f t="shared" si="82"/>
        <v>2007</v>
      </c>
      <c r="B2588" s="1059">
        <v>39111</v>
      </c>
      <c r="C2588" s="3">
        <f>'finished water daily demand'!K33</f>
        <v>24.957999999999998</v>
      </c>
      <c r="D2588">
        <f t="shared" si="83"/>
        <v>39111</v>
      </c>
    </row>
    <row r="2589" spans="1:4" x14ac:dyDescent="0.2">
      <c r="A2589">
        <f t="shared" si="82"/>
        <v>2007</v>
      </c>
      <c r="B2589" s="1059">
        <v>39112</v>
      </c>
      <c r="C2589" s="3">
        <f>'finished water daily demand'!K34</f>
        <v>25.02</v>
      </c>
      <c r="D2589">
        <f t="shared" si="83"/>
        <v>39112</v>
      </c>
    </row>
    <row r="2590" spans="1:4" x14ac:dyDescent="0.2">
      <c r="A2590">
        <f t="shared" si="82"/>
        <v>2007</v>
      </c>
      <c r="B2590" s="1059">
        <v>39113</v>
      </c>
      <c r="C2590" s="3">
        <f>'finished water daily demand'!K35</f>
        <v>24.969000000000001</v>
      </c>
      <c r="D2590">
        <f t="shared" si="83"/>
        <v>39113</v>
      </c>
    </row>
    <row r="2591" spans="1:4" x14ac:dyDescent="0.2">
      <c r="A2591">
        <f t="shared" si="82"/>
        <v>2007</v>
      </c>
      <c r="B2591" s="1059">
        <v>39114</v>
      </c>
      <c r="C2591" s="3">
        <f>'finished water daily demand'!K36</f>
        <v>24.127000000000002</v>
      </c>
      <c r="D2591">
        <f t="shared" si="83"/>
        <v>39114</v>
      </c>
    </row>
    <row r="2592" spans="1:4" x14ac:dyDescent="0.2">
      <c r="A2592">
        <f t="shared" si="82"/>
        <v>2007</v>
      </c>
      <c r="B2592" s="1059">
        <v>39115</v>
      </c>
      <c r="C2592" s="3">
        <f>'finished water daily demand'!K37</f>
        <v>22.617000000000001</v>
      </c>
      <c r="D2592">
        <f t="shared" si="83"/>
        <v>39115</v>
      </c>
    </row>
    <row r="2593" spans="1:4" x14ac:dyDescent="0.2">
      <c r="A2593">
        <f t="shared" si="82"/>
        <v>2007</v>
      </c>
      <c r="B2593" s="1059">
        <v>39116</v>
      </c>
      <c r="C2593" s="3">
        <f>'finished water daily demand'!K38</f>
        <v>22.642999999999997</v>
      </c>
      <c r="D2593">
        <f t="shared" si="83"/>
        <v>39116</v>
      </c>
    </row>
    <row r="2594" spans="1:4" x14ac:dyDescent="0.2">
      <c r="A2594">
        <f t="shared" si="82"/>
        <v>2007</v>
      </c>
      <c r="B2594" s="1059">
        <v>39117</v>
      </c>
      <c r="C2594" s="3">
        <f>'finished water daily demand'!K39</f>
        <v>23.381999999999998</v>
      </c>
      <c r="D2594">
        <f t="shared" si="83"/>
        <v>39117</v>
      </c>
    </row>
    <row r="2595" spans="1:4" x14ac:dyDescent="0.2">
      <c r="A2595">
        <f t="shared" si="82"/>
        <v>2007</v>
      </c>
      <c r="B2595" s="1059">
        <v>39118</v>
      </c>
      <c r="C2595" s="3">
        <f>'finished water daily demand'!K40</f>
        <v>24.432000000000002</v>
      </c>
      <c r="D2595">
        <f t="shared" si="83"/>
        <v>39118</v>
      </c>
    </row>
    <row r="2596" spans="1:4" x14ac:dyDescent="0.2">
      <c r="A2596">
        <f t="shared" si="82"/>
        <v>2007</v>
      </c>
      <c r="B2596" s="1059">
        <v>39119</v>
      </c>
      <c r="C2596" s="3">
        <f>'finished water daily demand'!K41</f>
        <v>24.224</v>
      </c>
      <c r="D2596">
        <f t="shared" si="83"/>
        <v>39119</v>
      </c>
    </row>
    <row r="2597" spans="1:4" x14ac:dyDescent="0.2">
      <c r="A2597">
        <f t="shared" si="82"/>
        <v>2007</v>
      </c>
      <c r="B2597" s="1059">
        <v>39120</v>
      </c>
      <c r="C2597" s="3">
        <f>'finished water daily demand'!K42</f>
        <v>25.134</v>
      </c>
      <c r="D2597">
        <f t="shared" si="83"/>
        <v>39120</v>
      </c>
    </row>
    <row r="2598" spans="1:4" x14ac:dyDescent="0.2">
      <c r="A2598">
        <f t="shared" si="82"/>
        <v>2007</v>
      </c>
      <c r="B2598" s="1059">
        <v>39121</v>
      </c>
      <c r="C2598" s="3">
        <f>'finished water daily demand'!K43</f>
        <v>24.928999999999998</v>
      </c>
      <c r="D2598">
        <f t="shared" si="83"/>
        <v>39121</v>
      </c>
    </row>
    <row r="2599" spans="1:4" x14ac:dyDescent="0.2">
      <c r="A2599">
        <f t="shared" si="82"/>
        <v>2007</v>
      </c>
      <c r="B2599" s="1059">
        <v>39122</v>
      </c>
      <c r="C2599" s="3">
        <f>'finished water daily demand'!K44</f>
        <v>24.803000000000001</v>
      </c>
      <c r="D2599">
        <f t="shared" si="83"/>
        <v>39122</v>
      </c>
    </row>
    <row r="2600" spans="1:4" x14ac:dyDescent="0.2">
      <c r="A2600">
        <f t="shared" si="82"/>
        <v>2007</v>
      </c>
      <c r="B2600" s="1059">
        <v>39123</v>
      </c>
      <c r="C2600" s="3">
        <f>'finished water daily demand'!K45</f>
        <v>24.650000000000002</v>
      </c>
      <c r="D2600">
        <f t="shared" si="83"/>
        <v>39123</v>
      </c>
    </row>
    <row r="2601" spans="1:4" x14ac:dyDescent="0.2">
      <c r="A2601">
        <f t="shared" si="82"/>
        <v>2007</v>
      </c>
      <c r="B2601" s="1059">
        <v>39124</v>
      </c>
      <c r="C2601" s="3">
        <f>'finished water daily demand'!K46</f>
        <v>23.538</v>
      </c>
      <c r="D2601">
        <f t="shared" si="83"/>
        <v>39124</v>
      </c>
    </row>
    <row r="2602" spans="1:4" x14ac:dyDescent="0.2">
      <c r="A2602">
        <f t="shared" si="82"/>
        <v>2007</v>
      </c>
      <c r="B2602" s="1059">
        <v>39125</v>
      </c>
      <c r="C2602" s="3">
        <f>'finished water daily demand'!K47</f>
        <v>24.834</v>
      </c>
      <c r="D2602">
        <f t="shared" si="83"/>
        <v>39125</v>
      </c>
    </row>
    <row r="2603" spans="1:4" x14ac:dyDescent="0.2">
      <c r="A2603">
        <f t="shared" si="82"/>
        <v>2007</v>
      </c>
      <c r="B2603" s="1059">
        <v>39126</v>
      </c>
      <c r="C2603" s="3">
        <f>'finished water daily demand'!K48</f>
        <v>23.588000000000001</v>
      </c>
      <c r="D2603">
        <f t="shared" si="83"/>
        <v>39126</v>
      </c>
    </row>
    <row r="2604" spans="1:4" x14ac:dyDescent="0.2">
      <c r="A2604">
        <f t="shared" si="82"/>
        <v>2007</v>
      </c>
      <c r="B2604" s="1059">
        <v>39127</v>
      </c>
      <c r="C2604" s="3">
        <f>'finished water daily demand'!K49</f>
        <v>24.423999999999999</v>
      </c>
      <c r="D2604">
        <f t="shared" si="83"/>
        <v>39127</v>
      </c>
    </row>
    <row r="2605" spans="1:4" x14ac:dyDescent="0.2">
      <c r="A2605">
        <f t="shared" si="82"/>
        <v>2007</v>
      </c>
      <c r="B2605" s="1059">
        <v>39128</v>
      </c>
      <c r="C2605" s="3">
        <f>'finished water daily demand'!K50</f>
        <v>24.055</v>
      </c>
      <c r="D2605">
        <f t="shared" si="83"/>
        <v>39128</v>
      </c>
    </row>
    <row r="2606" spans="1:4" x14ac:dyDescent="0.2">
      <c r="A2606">
        <f t="shared" si="82"/>
        <v>2007</v>
      </c>
      <c r="B2606" s="1059">
        <v>39129</v>
      </c>
      <c r="C2606" s="3">
        <f>'finished water daily demand'!K51</f>
        <v>24.225000000000001</v>
      </c>
      <c r="D2606">
        <f t="shared" si="83"/>
        <v>39129</v>
      </c>
    </row>
    <row r="2607" spans="1:4" x14ac:dyDescent="0.2">
      <c r="A2607">
        <f t="shared" si="82"/>
        <v>2007</v>
      </c>
      <c r="B2607" s="1059">
        <v>39130</v>
      </c>
      <c r="C2607" s="3">
        <f>'finished water daily demand'!K52</f>
        <v>23.83</v>
      </c>
      <c r="D2607">
        <f t="shared" si="83"/>
        <v>39130</v>
      </c>
    </row>
    <row r="2608" spans="1:4" x14ac:dyDescent="0.2">
      <c r="A2608">
        <f t="shared" si="82"/>
        <v>2007</v>
      </c>
      <c r="B2608" s="1059">
        <v>39131</v>
      </c>
      <c r="C2608" s="3">
        <f>'finished water daily demand'!K53</f>
        <v>24.771000000000001</v>
      </c>
      <c r="D2608">
        <f t="shared" si="83"/>
        <v>39131</v>
      </c>
    </row>
    <row r="2609" spans="1:4" x14ac:dyDescent="0.2">
      <c r="A2609">
        <f t="shared" si="82"/>
        <v>2007</v>
      </c>
      <c r="B2609" s="1059">
        <v>39132</v>
      </c>
      <c r="C2609" s="3">
        <f>'finished water daily demand'!K54</f>
        <v>24.542999999999999</v>
      </c>
      <c r="D2609">
        <f t="shared" si="83"/>
        <v>39132</v>
      </c>
    </row>
    <row r="2610" spans="1:4" x14ac:dyDescent="0.2">
      <c r="A2610">
        <f t="shared" si="82"/>
        <v>2007</v>
      </c>
      <c r="B2610" s="1059">
        <v>39133</v>
      </c>
      <c r="C2610" s="3">
        <f>'finished water daily demand'!K55</f>
        <v>26.484000000000002</v>
      </c>
      <c r="D2610">
        <f t="shared" si="83"/>
        <v>39133</v>
      </c>
    </row>
    <row r="2611" spans="1:4" x14ac:dyDescent="0.2">
      <c r="A2611">
        <f t="shared" si="82"/>
        <v>2007</v>
      </c>
      <c r="B2611" s="1059">
        <v>39134</v>
      </c>
      <c r="C2611" s="3">
        <f>'finished water daily demand'!K56</f>
        <v>24.74</v>
      </c>
      <c r="D2611">
        <f t="shared" si="83"/>
        <v>39134</v>
      </c>
    </row>
    <row r="2612" spans="1:4" x14ac:dyDescent="0.2">
      <c r="A2612">
        <f t="shared" si="82"/>
        <v>2007</v>
      </c>
      <c r="B2612" s="1059">
        <v>39135</v>
      </c>
      <c r="C2612" s="3">
        <f>'finished water daily demand'!K57</f>
        <v>24.681000000000001</v>
      </c>
      <c r="D2612">
        <f t="shared" si="83"/>
        <v>39135</v>
      </c>
    </row>
    <row r="2613" spans="1:4" x14ac:dyDescent="0.2">
      <c r="A2613">
        <f t="shared" si="82"/>
        <v>2007</v>
      </c>
      <c r="B2613" s="1059">
        <v>39136</v>
      </c>
      <c r="C2613" s="3">
        <f>'finished water daily demand'!K58</f>
        <v>26.048999999999999</v>
      </c>
      <c r="D2613">
        <f t="shared" si="83"/>
        <v>39136</v>
      </c>
    </row>
    <row r="2614" spans="1:4" x14ac:dyDescent="0.2">
      <c r="A2614">
        <f t="shared" si="82"/>
        <v>2007</v>
      </c>
      <c r="B2614" s="1059">
        <v>39137</v>
      </c>
      <c r="C2614" s="3">
        <f>'finished water daily demand'!K59</f>
        <v>24.503</v>
      </c>
      <c r="D2614">
        <f t="shared" si="83"/>
        <v>39137</v>
      </c>
    </row>
    <row r="2615" spans="1:4" x14ac:dyDescent="0.2">
      <c r="A2615">
        <f t="shared" si="82"/>
        <v>2007</v>
      </c>
      <c r="B2615" s="1059">
        <v>39138</v>
      </c>
      <c r="C2615" s="3">
        <f>'finished water daily demand'!K60</f>
        <v>23.896000000000001</v>
      </c>
      <c r="D2615">
        <f t="shared" si="83"/>
        <v>39138</v>
      </c>
    </row>
    <row r="2616" spans="1:4" x14ac:dyDescent="0.2">
      <c r="A2616">
        <f t="shared" si="82"/>
        <v>2007</v>
      </c>
      <c r="B2616" s="1059">
        <v>39139</v>
      </c>
      <c r="C2616" s="3">
        <f>'finished water daily demand'!K61</f>
        <v>24.659000000000002</v>
      </c>
      <c r="D2616">
        <f t="shared" si="83"/>
        <v>39139</v>
      </c>
    </row>
    <row r="2617" spans="1:4" x14ac:dyDescent="0.2">
      <c r="A2617">
        <f t="shared" si="82"/>
        <v>2007</v>
      </c>
      <c r="B2617" s="1059">
        <v>39140</v>
      </c>
      <c r="C2617" s="3">
        <f>'finished water daily demand'!K62</f>
        <v>24.777999999999999</v>
      </c>
      <c r="D2617">
        <f t="shared" si="83"/>
        <v>39140</v>
      </c>
    </row>
    <row r="2618" spans="1:4" x14ac:dyDescent="0.2">
      <c r="A2618">
        <f t="shared" si="82"/>
        <v>2007</v>
      </c>
      <c r="B2618" s="1059">
        <v>39141</v>
      </c>
      <c r="C2618" s="3">
        <f>'finished water daily demand'!K63</f>
        <v>23.979999999999997</v>
      </c>
      <c r="D2618">
        <f t="shared" si="83"/>
        <v>39141</v>
      </c>
    </row>
    <row r="2619" spans="1:4" x14ac:dyDescent="0.2">
      <c r="A2619">
        <f t="shared" si="82"/>
        <v>2007</v>
      </c>
      <c r="B2619" s="1059">
        <v>39142</v>
      </c>
      <c r="C2619" s="3">
        <f>'finished water daily demand'!K64</f>
        <v>23.743000000000002</v>
      </c>
      <c r="D2619">
        <f t="shared" si="83"/>
        <v>39142</v>
      </c>
    </row>
    <row r="2620" spans="1:4" x14ac:dyDescent="0.2">
      <c r="A2620">
        <f t="shared" si="82"/>
        <v>2007</v>
      </c>
      <c r="B2620" s="1059">
        <v>39143</v>
      </c>
      <c r="C2620" s="3">
        <f>'finished water daily demand'!K65</f>
        <v>23.945999999999998</v>
      </c>
      <c r="D2620">
        <f t="shared" si="83"/>
        <v>39143</v>
      </c>
    </row>
    <row r="2621" spans="1:4" x14ac:dyDescent="0.2">
      <c r="A2621">
        <f t="shared" si="82"/>
        <v>2007</v>
      </c>
      <c r="B2621" s="1059">
        <v>39144</v>
      </c>
      <c r="C2621" s="3">
        <f>'finished water daily demand'!K66</f>
        <v>23.616</v>
      </c>
      <c r="D2621">
        <f t="shared" si="83"/>
        <v>39144</v>
      </c>
    </row>
    <row r="2622" spans="1:4" x14ac:dyDescent="0.2">
      <c r="A2622">
        <f t="shared" si="82"/>
        <v>2007</v>
      </c>
      <c r="B2622" s="1059">
        <v>39145</v>
      </c>
      <c r="C2622" s="3">
        <f>'finished water daily demand'!K67</f>
        <v>23.18</v>
      </c>
      <c r="D2622">
        <f t="shared" si="83"/>
        <v>39145</v>
      </c>
    </row>
    <row r="2623" spans="1:4" x14ac:dyDescent="0.2">
      <c r="A2623">
        <f t="shared" si="82"/>
        <v>2007</v>
      </c>
      <c r="B2623" s="1059">
        <v>39146</v>
      </c>
      <c r="C2623" s="3">
        <f>'finished water daily demand'!K68</f>
        <v>26.606000000000002</v>
      </c>
      <c r="D2623">
        <f t="shared" si="83"/>
        <v>39146</v>
      </c>
    </row>
    <row r="2624" spans="1:4" x14ac:dyDescent="0.2">
      <c r="A2624">
        <f t="shared" si="82"/>
        <v>2007</v>
      </c>
      <c r="B2624" s="1059">
        <v>39147</v>
      </c>
      <c r="C2624" s="3">
        <f>'finished water daily demand'!K69</f>
        <v>26.510999999999999</v>
      </c>
      <c r="D2624">
        <f t="shared" si="83"/>
        <v>39147</v>
      </c>
    </row>
    <row r="2625" spans="1:4" x14ac:dyDescent="0.2">
      <c r="A2625">
        <f t="shared" si="82"/>
        <v>2007</v>
      </c>
      <c r="B2625" s="1059">
        <v>39148</v>
      </c>
      <c r="C2625" s="3">
        <f>'finished water daily demand'!K70</f>
        <v>26.994999999999997</v>
      </c>
      <c r="D2625">
        <f t="shared" si="83"/>
        <v>39148</v>
      </c>
    </row>
    <row r="2626" spans="1:4" x14ac:dyDescent="0.2">
      <c r="A2626">
        <f t="shared" si="82"/>
        <v>2007</v>
      </c>
      <c r="B2626" s="1059">
        <v>39149</v>
      </c>
      <c r="C2626" s="3">
        <f>'finished water daily demand'!K71</f>
        <v>27.028999999999996</v>
      </c>
      <c r="D2626">
        <f t="shared" si="83"/>
        <v>39149</v>
      </c>
    </row>
    <row r="2627" spans="1:4" x14ac:dyDescent="0.2">
      <c r="A2627">
        <f t="shared" si="82"/>
        <v>2007</v>
      </c>
      <c r="B2627" s="1059">
        <v>39150</v>
      </c>
      <c r="C2627" s="3">
        <f>'finished water daily demand'!K72</f>
        <v>27.247</v>
      </c>
      <c r="D2627">
        <f t="shared" si="83"/>
        <v>39150</v>
      </c>
    </row>
    <row r="2628" spans="1:4" x14ac:dyDescent="0.2">
      <c r="A2628">
        <f t="shared" si="82"/>
        <v>2007</v>
      </c>
      <c r="B2628" s="1059">
        <v>39151</v>
      </c>
      <c r="C2628" s="3">
        <f>'finished water daily demand'!K73</f>
        <v>26.346</v>
      </c>
      <c r="D2628">
        <f t="shared" si="83"/>
        <v>39151</v>
      </c>
    </row>
    <row r="2629" spans="1:4" x14ac:dyDescent="0.2">
      <c r="A2629">
        <f t="shared" ref="A2629:A2692" si="84">YEAR(B2629)</f>
        <v>2007</v>
      </c>
      <c r="B2629" s="1059">
        <v>39152</v>
      </c>
      <c r="C2629" s="3">
        <f>'finished water daily demand'!K74</f>
        <v>22.86</v>
      </c>
      <c r="D2629">
        <f t="shared" ref="D2629:D2692" si="85">VALUE(B2629)</f>
        <v>39152</v>
      </c>
    </row>
    <row r="2630" spans="1:4" x14ac:dyDescent="0.2">
      <c r="A2630">
        <f t="shared" si="84"/>
        <v>2007</v>
      </c>
      <c r="B2630" s="1059">
        <v>39153</v>
      </c>
      <c r="C2630" s="3">
        <f>'finished water daily demand'!K75</f>
        <v>29.135000000000002</v>
      </c>
      <c r="D2630">
        <f t="shared" si="85"/>
        <v>39153</v>
      </c>
    </row>
    <row r="2631" spans="1:4" x14ac:dyDescent="0.2">
      <c r="A2631">
        <f t="shared" si="84"/>
        <v>2007</v>
      </c>
      <c r="B2631" s="1059">
        <v>39154</v>
      </c>
      <c r="C2631" s="3">
        <f>'finished water daily demand'!K76</f>
        <v>26.482000000000003</v>
      </c>
      <c r="D2631">
        <f t="shared" si="85"/>
        <v>39154</v>
      </c>
    </row>
    <row r="2632" spans="1:4" x14ac:dyDescent="0.2">
      <c r="A2632">
        <f t="shared" si="84"/>
        <v>2007</v>
      </c>
      <c r="B2632" s="1059">
        <v>39155</v>
      </c>
      <c r="C2632" s="3">
        <f>'finished water daily demand'!K77</f>
        <v>27.025000000000002</v>
      </c>
      <c r="D2632">
        <f t="shared" si="85"/>
        <v>39155</v>
      </c>
    </row>
    <row r="2633" spans="1:4" x14ac:dyDescent="0.2">
      <c r="A2633">
        <f t="shared" si="84"/>
        <v>2007</v>
      </c>
      <c r="B2633" s="1059">
        <v>39156</v>
      </c>
      <c r="C2633" s="3">
        <f>'finished water daily demand'!K78</f>
        <v>26.811</v>
      </c>
      <c r="D2633">
        <f t="shared" si="85"/>
        <v>39156</v>
      </c>
    </row>
    <row r="2634" spans="1:4" x14ac:dyDescent="0.2">
      <c r="A2634">
        <f t="shared" si="84"/>
        <v>2007</v>
      </c>
      <c r="B2634" s="1059">
        <v>39157</v>
      </c>
      <c r="C2634" s="3">
        <f>'finished water daily demand'!K79</f>
        <v>25.643000000000001</v>
      </c>
      <c r="D2634">
        <f t="shared" si="85"/>
        <v>39157</v>
      </c>
    </row>
    <row r="2635" spans="1:4" x14ac:dyDescent="0.2">
      <c r="A2635">
        <f t="shared" si="84"/>
        <v>2007</v>
      </c>
      <c r="B2635" s="1059">
        <v>39158</v>
      </c>
      <c r="C2635" s="3">
        <f>'finished water daily demand'!K80</f>
        <v>25.225000000000001</v>
      </c>
      <c r="D2635">
        <f t="shared" si="85"/>
        <v>39158</v>
      </c>
    </row>
    <row r="2636" spans="1:4" x14ac:dyDescent="0.2">
      <c r="A2636">
        <f t="shared" si="84"/>
        <v>2007</v>
      </c>
      <c r="B2636" s="1059">
        <v>39159</v>
      </c>
      <c r="C2636" s="3">
        <f>'finished water daily demand'!K81</f>
        <v>23.686</v>
      </c>
      <c r="D2636">
        <f t="shared" si="85"/>
        <v>39159</v>
      </c>
    </row>
    <row r="2637" spans="1:4" x14ac:dyDescent="0.2">
      <c r="A2637">
        <f t="shared" si="84"/>
        <v>2007</v>
      </c>
      <c r="B2637" s="1059">
        <v>39160</v>
      </c>
      <c r="C2637" s="3">
        <f>'finished water daily demand'!K82</f>
        <v>24.922000000000001</v>
      </c>
      <c r="D2637">
        <f t="shared" si="85"/>
        <v>39160</v>
      </c>
    </row>
    <row r="2638" spans="1:4" x14ac:dyDescent="0.2">
      <c r="A2638">
        <f t="shared" si="84"/>
        <v>2007</v>
      </c>
      <c r="B2638" s="1059">
        <v>39161</v>
      </c>
      <c r="C2638" s="3">
        <f>'finished water daily demand'!K83</f>
        <v>27.897000000000002</v>
      </c>
      <c r="D2638">
        <f t="shared" si="85"/>
        <v>39161</v>
      </c>
    </row>
    <row r="2639" spans="1:4" x14ac:dyDescent="0.2">
      <c r="A2639">
        <f t="shared" si="84"/>
        <v>2007</v>
      </c>
      <c r="B2639" s="1059">
        <v>39162</v>
      </c>
      <c r="C2639" s="3">
        <f>'finished water daily demand'!K84</f>
        <v>26.47</v>
      </c>
      <c r="D2639">
        <f t="shared" si="85"/>
        <v>39162</v>
      </c>
    </row>
    <row r="2640" spans="1:4" x14ac:dyDescent="0.2">
      <c r="A2640">
        <f t="shared" si="84"/>
        <v>2007</v>
      </c>
      <c r="B2640" s="1059">
        <v>39163</v>
      </c>
      <c r="C2640" s="3">
        <f>'finished water daily demand'!K85</f>
        <v>21.753999999999998</v>
      </c>
      <c r="D2640">
        <f t="shared" si="85"/>
        <v>39163</v>
      </c>
    </row>
    <row r="2641" spans="1:4" x14ac:dyDescent="0.2">
      <c r="A2641">
        <f t="shared" si="84"/>
        <v>2007</v>
      </c>
      <c r="B2641" s="1059">
        <v>39164</v>
      </c>
      <c r="C2641" s="3">
        <f>'finished water daily demand'!K86</f>
        <v>27.381</v>
      </c>
      <c r="D2641">
        <f t="shared" si="85"/>
        <v>39164</v>
      </c>
    </row>
    <row r="2642" spans="1:4" x14ac:dyDescent="0.2">
      <c r="A2642">
        <f t="shared" si="84"/>
        <v>2007</v>
      </c>
      <c r="B2642" s="1059">
        <v>39165</v>
      </c>
      <c r="C2642" s="3">
        <f>'finished water daily demand'!K87</f>
        <v>27.427999999999997</v>
      </c>
      <c r="D2642">
        <f t="shared" si="85"/>
        <v>39165</v>
      </c>
    </row>
    <row r="2643" spans="1:4" x14ac:dyDescent="0.2">
      <c r="A2643">
        <f t="shared" si="84"/>
        <v>2007</v>
      </c>
      <c r="B2643" s="1059">
        <v>39166</v>
      </c>
      <c r="C2643" s="3">
        <f>'finished water daily demand'!K88</f>
        <v>27.241999999999997</v>
      </c>
      <c r="D2643">
        <f t="shared" si="85"/>
        <v>39166</v>
      </c>
    </row>
    <row r="2644" spans="1:4" x14ac:dyDescent="0.2">
      <c r="A2644">
        <f t="shared" si="84"/>
        <v>2007</v>
      </c>
      <c r="B2644" s="1059">
        <v>39167</v>
      </c>
      <c r="C2644" s="3">
        <f>'finished water daily demand'!K89</f>
        <v>22.518999999999998</v>
      </c>
      <c r="D2644">
        <f t="shared" si="85"/>
        <v>39167</v>
      </c>
    </row>
    <row r="2645" spans="1:4" x14ac:dyDescent="0.2">
      <c r="A2645">
        <f t="shared" si="84"/>
        <v>2007</v>
      </c>
      <c r="B2645" s="1059">
        <v>39168</v>
      </c>
      <c r="C2645" s="3">
        <f>'finished water daily demand'!K90</f>
        <v>27.970000000000002</v>
      </c>
      <c r="D2645">
        <f t="shared" si="85"/>
        <v>39168</v>
      </c>
    </row>
    <row r="2646" spans="1:4" x14ac:dyDescent="0.2">
      <c r="A2646">
        <f t="shared" si="84"/>
        <v>2007</v>
      </c>
      <c r="B2646" s="1059">
        <v>39169</v>
      </c>
      <c r="C2646" s="3">
        <f>'finished water daily demand'!K91</f>
        <v>27.722000000000001</v>
      </c>
      <c r="D2646">
        <f t="shared" si="85"/>
        <v>39169</v>
      </c>
    </row>
    <row r="2647" spans="1:4" x14ac:dyDescent="0.2">
      <c r="A2647">
        <f t="shared" si="84"/>
        <v>2007</v>
      </c>
      <c r="B2647" s="1059">
        <v>39170</v>
      </c>
      <c r="C2647" s="3">
        <f>'finished water daily demand'!K92</f>
        <v>25.632000000000001</v>
      </c>
      <c r="D2647">
        <f t="shared" si="85"/>
        <v>39170</v>
      </c>
    </row>
    <row r="2648" spans="1:4" x14ac:dyDescent="0.2">
      <c r="A2648">
        <f t="shared" si="84"/>
        <v>2007</v>
      </c>
      <c r="B2648" s="1059">
        <v>39171</v>
      </c>
      <c r="C2648" s="3">
        <f>'finished water daily demand'!K93</f>
        <v>26.84</v>
      </c>
      <c r="D2648">
        <f t="shared" si="85"/>
        <v>39171</v>
      </c>
    </row>
    <row r="2649" spans="1:4" x14ac:dyDescent="0.2">
      <c r="A2649">
        <f t="shared" si="84"/>
        <v>2007</v>
      </c>
      <c r="B2649" s="1059">
        <v>39172</v>
      </c>
      <c r="C2649" s="3">
        <f>'finished water daily demand'!K94</f>
        <v>26.316000000000003</v>
      </c>
      <c r="D2649">
        <f t="shared" si="85"/>
        <v>39172</v>
      </c>
    </row>
    <row r="2650" spans="1:4" x14ac:dyDescent="0.2">
      <c r="A2650">
        <f t="shared" si="84"/>
        <v>2007</v>
      </c>
      <c r="B2650" s="1059">
        <v>39173</v>
      </c>
      <c r="C2650" s="3">
        <f>'finished water daily demand'!K95</f>
        <v>25.986999999999998</v>
      </c>
      <c r="D2650">
        <f t="shared" si="85"/>
        <v>39173</v>
      </c>
    </row>
    <row r="2651" spans="1:4" x14ac:dyDescent="0.2">
      <c r="A2651">
        <f t="shared" si="84"/>
        <v>2007</v>
      </c>
      <c r="B2651" s="1059">
        <v>39174</v>
      </c>
      <c r="C2651" s="3">
        <f>'finished water daily demand'!K96</f>
        <v>27.968</v>
      </c>
      <c r="D2651">
        <f t="shared" si="85"/>
        <v>39174</v>
      </c>
    </row>
    <row r="2652" spans="1:4" x14ac:dyDescent="0.2">
      <c r="A2652">
        <f t="shared" si="84"/>
        <v>2007</v>
      </c>
      <c r="B2652" s="1059">
        <v>39175</v>
      </c>
      <c r="C2652" s="3">
        <f>'finished water daily demand'!K97</f>
        <v>28.835999999999999</v>
      </c>
      <c r="D2652">
        <f t="shared" si="85"/>
        <v>39175</v>
      </c>
    </row>
    <row r="2653" spans="1:4" x14ac:dyDescent="0.2">
      <c r="A2653">
        <f t="shared" si="84"/>
        <v>2007</v>
      </c>
      <c r="B2653" s="1059">
        <v>39176</v>
      </c>
      <c r="C2653" s="3">
        <f>'finished water daily demand'!K98</f>
        <v>29.402999999999999</v>
      </c>
      <c r="D2653">
        <f t="shared" si="85"/>
        <v>39176</v>
      </c>
    </row>
    <row r="2654" spans="1:4" x14ac:dyDescent="0.2">
      <c r="A2654">
        <f t="shared" si="84"/>
        <v>2007</v>
      </c>
      <c r="B2654" s="1059">
        <v>39177</v>
      </c>
      <c r="C2654" s="3">
        <f>'finished water daily demand'!K99</f>
        <v>28.271000000000001</v>
      </c>
      <c r="D2654">
        <f t="shared" si="85"/>
        <v>39177</v>
      </c>
    </row>
    <row r="2655" spans="1:4" x14ac:dyDescent="0.2">
      <c r="A2655">
        <f t="shared" si="84"/>
        <v>2007</v>
      </c>
      <c r="B2655" s="1059">
        <v>39178</v>
      </c>
      <c r="C2655" s="3">
        <f>'finished water daily demand'!K100</f>
        <v>26.773</v>
      </c>
      <c r="D2655">
        <f t="shared" si="85"/>
        <v>39178</v>
      </c>
    </row>
    <row r="2656" spans="1:4" x14ac:dyDescent="0.2">
      <c r="A2656">
        <f t="shared" si="84"/>
        <v>2007</v>
      </c>
      <c r="B2656" s="1059">
        <v>39179</v>
      </c>
      <c r="C2656" s="3">
        <f>'finished water daily demand'!K101</f>
        <v>27.487000000000002</v>
      </c>
      <c r="D2656">
        <f t="shared" si="85"/>
        <v>39179</v>
      </c>
    </row>
    <row r="2657" spans="1:4" x14ac:dyDescent="0.2">
      <c r="A2657">
        <f t="shared" si="84"/>
        <v>2007</v>
      </c>
      <c r="B2657" s="1059">
        <v>39180</v>
      </c>
      <c r="C2657" s="3">
        <f>'finished water daily demand'!K102</f>
        <v>25.488</v>
      </c>
      <c r="D2657">
        <f t="shared" si="85"/>
        <v>39180</v>
      </c>
    </row>
    <row r="2658" spans="1:4" x14ac:dyDescent="0.2">
      <c r="A2658">
        <f t="shared" si="84"/>
        <v>2007</v>
      </c>
      <c r="B2658" s="1059">
        <v>39181</v>
      </c>
      <c r="C2658" s="3">
        <f>'finished water daily demand'!K103</f>
        <v>26.152000000000001</v>
      </c>
      <c r="D2658">
        <f t="shared" si="85"/>
        <v>39181</v>
      </c>
    </row>
    <row r="2659" spans="1:4" x14ac:dyDescent="0.2">
      <c r="A2659">
        <f t="shared" si="84"/>
        <v>2007</v>
      </c>
      <c r="B2659" s="1059">
        <v>39182</v>
      </c>
      <c r="C2659" s="3">
        <f>'finished water daily demand'!K104</f>
        <v>27.096</v>
      </c>
      <c r="D2659">
        <f t="shared" si="85"/>
        <v>39182</v>
      </c>
    </row>
    <row r="2660" spans="1:4" x14ac:dyDescent="0.2">
      <c r="A2660">
        <f t="shared" si="84"/>
        <v>2007</v>
      </c>
      <c r="B2660" s="1059">
        <v>39183</v>
      </c>
      <c r="C2660" s="3">
        <f>'finished water daily demand'!K105</f>
        <v>26.716000000000001</v>
      </c>
      <c r="D2660">
        <f t="shared" si="85"/>
        <v>39183</v>
      </c>
    </row>
    <row r="2661" spans="1:4" x14ac:dyDescent="0.2">
      <c r="A2661">
        <f t="shared" si="84"/>
        <v>2007</v>
      </c>
      <c r="B2661" s="1059">
        <v>39184</v>
      </c>
      <c r="C2661" s="3">
        <f>'finished water daily demand'!K106</f>
        <v>25.521999999999998</v>
      </c>
      <c r="D2661">
        <f t="shared" si="85"/>
        <v>39184</v>
      </c>
    </row>
    <row r="2662" spans="1:4" x14ac:dyDescent="0.2">
      <c r="A2662">
        <f t="shared" si="84"/>
        <v>2007</v>
      </c>
      <c r="B2662" s="1059">
        <v>39185</v>
      </c>
      <c r="C2662" s="3">
        <f>'finished water daily demand'!K107</f>
        <v>27.278999999999996</v>
      </c>
      <c r="D2662">
        <f t="shared" si="85"/>
        <v>39185</v>
      </c>
    </row>
    <row r="2663" spans="1:4" x14ac:dyDescent="0.2">
      <c r="A2663">
        <f t="shared" si="84"/>
        <v>2007</v>
      </c>
      <c r="B2663" s="1059">
        <v>39186</v>
      </c>
      <c r="C2663" s="3">
        <f>'finished water daily demand'!K108</f>
        <v>26.061</v>
      </c>
      <c r="D2663">
        <f t="shared" si="85"/>
        <v>39186</v>
      </c>
    </row>
    <row r="2664" spans="1:4" x14ac:dyDescent="0.2">
      <c r="A2664">
        <f t="shared" si="84"/>
        <v>2007</v>
      </c>
      <c r="B2664" s="1059">
        <v>39187</v>
      </c>
      <c r="C2664" s="3">
        <f>'finished water daily demand'!K109</f>
        <v>26.228999999999999</v>
      </c>
      <c r="D2664">
        <f t="shared" si="85"/>
        <v>39187</v>
      </c>
    </row>
    <row r="2665" spans="1:4" x14ac:dyDescent="0.2">
      <c r="A2665">
        <f t="shared" si="84"/>
        <v>2007</v>
      </c>
      <c r="B2665" s="1059">
        <v>39188</v>
      </c>
      <c r="C2665" s="3">
        <f>'finished water daily demand'!K110</f>
        <v>26.596</v>
      </c>
      <c r="D2665">
        <f t="shared" si="85"/>
        <v>39188</v>
      </c>
    </row>
    <row r="2666" spans="1:4" x14ac:dyDescent="0.2">
      <c r="A2666">
        <f t="shared" si="84"/>
        <v>2007</v>
      </c>
      <c r="B2666" s="1059">
        <v>39189</v>
      </c>
      <c r="C2666" s="3">
        <f>'finished water daily demand'!K111</f>
        <v>28.986000000000001</v>
      </c>
      <c r="D2666">
        <f t="shared" si="85"/>
        <v>39189</v>
      </c>
    </row>
    <row r="2667" spans="1:4" x14ac:dyDescent="0.2">
      <c r="A2667">
        <f t="shared" si="84"/>
        <v>2007</v>
      </c>
      <c r="B2667" s="1059">
        <v>39190</v>
      </c>
      <c r="C2667" s="3">
        <f>'finished water daily demand'!K112</f>
        <v>27.698</v>
      </c>
      <c r="D2667">
        <f t="shared" si="85"/>
        <v>39190</v>
      </c>
    </row>
    <row r="2668" spans="1:4" x14ac:dyDescent="0.2">
      <c r="A2668">
        <f t="shared" si="84"/>
        <v>2007</v>
      </c>
      <c r="B2668" s="1059">
        <v>39191</v>
      </c>
      <c r="C2668" s="3">
        <f>'finished water daily demand'!K113</f>
        <v>28.102</v>
      </c>
      <c r="D2668">
        <f t="shared" si="85"/>
        <v>39191</v>
      </c>
    </row>
    <row r="2669" spans="1:4" x14ac:dyDescent="0.2">
      <c r="A2669">
        <f t="shared" si="84"/>
        <v>2007</v>
      </c>
      <c r="B2669" s="1059">
        <v>39192</v>
      </c>
      <c r="C2669" s="3">
        <f>'finished water daily demand'!K114</f>
        <v>29.195</v>
      </c>
      <c r="D2669">
        <f t="shared" si="85"/>
        <v>39192</v>
      </c>
    </row>
    <row r="2670" spans="1:4" x14ac:dyDescent="0.2">
      <c r="A2670">
        <f t="shared" si="84"/>
        <v>2007</v>
      </c>
      <c r="B2670" s="1059">
        <v>39193</v>
      </c>
      <c r="C2670" s="3">
        <f>'finished water daily demand'!K115</f>
        <v>27.907</v>
      </c>
      <c r="D2670">
        <f t="shared" si="85"/>
        <v>39193</v>
      </c>
    </row>
    <row r="2671" spans="1:4" x14ac:dyDescent="0.2">
      <c r="A2671">
        <f t="shared" si="84"/>
        <v>2007</v>
      </c>
      <c r="B2671" s="1059">
        <v>39194</v>
      </c>
      <c r="C2671" s="3">
        <f>'finished water daily demand'!K116</f>
        <v>29.834000000000003</v>
      </c>
      <c r="D2671">
        <f t="shared" si="85"/>
        <v>39194</v>
      </c>
    </row>
    <row r="2672" spans="1:4" x14ac:dyDescent="0.2">
      <c r="A2672">
        <f t="shared" si="84"/>
        <v>2007</v>
      </c>
      <c r="B2672" s="1059">
        <v>39195</v>
      </c>
      <c r="C2672" s="3">
        <f>'finished water daily demand'!K117</f>
        <v>30.170999999999999</v>
      </c>
      <c r="D2672">
        <f t="shared" si="85"/>
        <v>39195</v>
      </c>
    </row>
    <row r="2673" spans="1:4" x14ac:dyDescent="0.2">
      <c r="A2673">
        <f t="shared" si="84"/>
        <v>2007</v>
      </c>
      <c r="B2673" s="1059">
        <v>39196</v>
      </c>
      <c r="C2673" s="3">
        <f>'finished water daily demand'!K118</f>
        <v>31.838999999999999</v>
      </c>
      <c r="D2673">
        <f t="shared" si="85"/>
        <v>39196</v>
      </c>
    </row>
    <row r="2674" spans="1:4" x14ac:dyDescent="0.2">
      <c r="A2674">
        <f t="shared" si="84"/>
        <v>2007</v>
      </c>
      <c r="B2674" s="1059">
        <v>39197</v>
      </c>
      <c r="C2674" s="3">
        <f>'finished water daily demand'!K119</f>
        <v>33.470999999999997</v>
      </c>
      <c r="D2674">
        <f t="shared" si="85"/>
        <v>39197</v>
      </c>
    </row>
    <row r="2675" spans="1:4" x14ac:dyDescent="0.2">
      <c r="A2675">
        <f t="shared" si="84"/>
        <v>2007</v>
      </c>
      <c r="B2675" s="1059">
        <v>39198</v>
      </c>
      <c r="C2675" s="3">
        <f>'finished water daily demand'!K120</f>
        <v>30.774000000000001</v>
      </c>
      <c r="D2675">
        <f t="shared" si="85"/>
        <v>39198</v>
      </c>
    </row>
    <row r="2676" spans="1:4" x14ac:dyDescent="0.2">
      <c r="A2676">
        <f t="shared" si="84"/>
        <v>2007</v>
      </c>
      <c r="B2676" s="1059">
        <v>39199</v>
      </c>
      <c r="C2676" s="3">
        <f>'finished water daily demand'!K121</f>
        <v>28.446999999999999</v>
      </c>
      <c r="D2676">
        <f t="shared" si="85"/>
        <v>39199</v>
      </c>
    </row>
    <row r="2677" spans="1:4" x14ac:dyDescent="0.2">
      <c r="A2677">
        <f t="shared" si="84"/>
        <v>2007</v>
      </c>
      <c r="B2677" s="1059">
        <v>39200</v>
      </c>
      <c r="C2677" s="3">
        <f>'finished water daily demand'!K122</f>
        <v>29.756999999999998</v>
      </c>
      <c r="D2677">
        <f t="shared" si="85"/>
        <v>39200</v>
      </c>
    </row>
    <row r="2678" spans="1:4" x14ac:dyDescent="0.2">
      <c r="A2678">
        <f t="shared" si="84"/>
        <v>2007</v>
      </c>
      <c r="B2678" s="1059">
        <v>39201</v>
      </c>
      <c r="C2678" s="3">
        <f>'finished water daily demand'!K123</f>
        <v>29.704999999999998</v>
      </c>
      <c r="D2678">
        <f t="shared" si="85"/>
        <v>39201</v>
      </c>
    </row>
    <row r="2679" spans="1:4" x14ac:dyDescent="0.2">
      <c r="A2679">
        <f t="shared" si="84"/>
        <v>2007</v>
      </c>
      <c r="B2679" s="1059">
        <v>39202</v>
      </c>
      <c r="C2679" s="3">
        <f>'finished water daily demand'!K124</f>
        <v>31.324000000000002</v>
      </c>
      <c r="D2679">
        <f t="shared" si="85"/>
        <v>39202</v>
      </c>
    </row>
    <row r="2680" spans="1:4" x14ac:dyDescent="0.2">
      <c r="A2680">
        <f t="shared" si="84"/>
        <v>2007</v>
      </c>
      <c r="B2680" s="1059">
        <v>39203</v>
      </c>
      <c r="C2680" s="3">
        <f>'finished water daily demand'!K125</f>
        <v>33.356000000000002</v>
      </c>
      <c r="D2680">
        <f t="shared" si="85"/>
        <v>39203</v>
      </c>
    </row>
    <row r="2681" spans="1:4" x14ac:dyDescent="0.2">
      <c r="A2681">
        <f t="shared" si="84"/>
        <v>2007</v>
      </c>
      <c r="B2681" s="1059">
        <v>39204</v>
      </c>
      <c r="C2681" s="3">
        <f>'finished water daily demand'!K126</f>
        <v>33.986999999999995</v>
      </c>
      <c r="D2681">
        <f t="shared" si="85"/>
        <v>39204</v>
      </c>
    </row>
    <row r="2682" spans="1:4" x14ac:dyDescent="0.2">
      <c r="A2682">
        <f t="shared" si="84"/>
        <v>2007</v>
      </c>
      <c r="B2682" s="1059">
        <v>39205</v>
      </c>
      <c r="C2682" s="3">
        <f>'finished water daily demand'!K127</f>
        <v>30.131</v>
      </c>
      <c r="D2682">
        <f t="shared" si="85"/>
        <v>39205</v>
      </c>
    </row>
    <row r="2683" spans="1:4" x14ac:dyDescent="0.2">
      <c r="A2683">
        <f t="shared" si="84"/>
        <v>2007</v>
      </c>
      <c r="B2683" s="1059">
        <v>39206</v>
      </c>
      <c r="C2683" s="3">
        <f>'finished water daily demand'!K128</f>
        <v>28.35</v>
      </c>
      <c r="D2683">
        <f t="shared" si="85"/>
        <v>39206</v>
      </c>
    </row>
    <row r="2684" spans="1:4" x14ac:dyDescent="0.2">
      <c r="A2684">
        <f t="shared" si="84"/>
        <v>2007</v>
      </c>
      <c r="B2684" s="1059">
        <v>39207</v>
      </c>
      <c r="C2684" s="3">
        <f>'finished water daily demand'!K129</f>
        <v>27.696999999999999</v>
      </c>
      <c r="D2684">
        <f t="shared" si="85"/>
        <v>39207</v>
      </c>
    </row>
    <row r="2685" spans="1:4" x14ac:dyDescent="0.2">
      <c r="A2685">
        <f t="shared" si="84"/>
        <v>2007</v>
      </c>
      <c r="B2685" s="1059">
        <v>39208</v>
      </c>
      <c r="C2685" s="3">
        <f>'finished water daily demand'!K130</f>
        <v>29.067</v>
      </c>
      <c r="D2685">
        <f t="shared" si="85"/>
        <v>39208</v>
      </c>
    </row>
    <row r="2686" spans="1:4" x14ac:dyDescent="0.2">
      <c r="A2686">
        <f t="shared" si="84"/>
        <v>2007</v>
      </c>
      <c r="B2686" s="1059">
        <v>39209</v>
      </c>
      <c r="C2686" s="3">
        <f>'finished water daily demand'!K131</f>
        <v>30.14</v>
      </c>
      <c r="D2686">
        <f t="shared" si="85"/>
        <v>39209</v>
      </c>
    </row>
    <row r="2687" spans="1:4" x14ac:dyDescent="0.2">
      <c r="A2687">
        <f t="shared" si="84"/>
        <v>2007</v>
      </c>
      <c r="B2687" s="1059">
        <v>39210</v>
      </c>
      <c r="C2687" s="3">
        <f>'finished water daily demand'!K132</f>
        <v>29.159999999999997</v>
      </c>
      <c r="D2687">
        <f t="shared" si="85"/>
        <v>39210</v>
      </c>
    </row>
    <row r="2688" spans="1:4" x14ac:dyDescent="0.2">
      <c r="A2688">
        <f t="shared" si="84"/>
        <v>2007</v>
      </c>
      <c r="B2688" s="1059">
        <v>39211</v>
      </c>
      <c r="C2688" s="3">
        <f>'finished water daily demand'!K133</f>
        <v>30.373000000000001</v>
      </c>
      <c r="D2688">
        <f t="shared" si="85"/>
        <v>39211</v>
      </c>
    </row>
    <row r="2689" spans="1:4" x14ac:dyDescent="0.2">
      <c r="A2689">
        <f t="shared" si="84"/>
        <v>2007</v>
      </c>
      <c r="B2689" s="1059">
        <v>39212</v>
      </c>
      <c r="C2689" s="3">
        <f>'finished water daily demand'!K134</f>
        <v>28.791</v>
      </c>
      <c r="D2689">
        <f t="shared" si="85"/>
        <v>39212</v>
      </c>
    </row>
    <row r="2690" spans="1:4" x14ac:dyDescent="0.2">
      <c r="A2690">
        <f t="shared" si="84"/>
        <v>2007</v>
      </c>
      <c r="B2690" s="1059">
        <v>39213</v>
      </c>
      <c r="C2690" s="3">
        <f>'finished water daily demand'!K135</f>
        <v>29.863</v>
      </c>
      <c r="D2690">
        <f t="shared" si="85"/>
        <v>39213</v>
      </c>
    </row>
    <row r="2691" spans="1:4" x14ac:dyDescent="0.2">
      <c r="A2691">
        <f t="shared" si="84"/>
        <v>2007</v>
      </c>
      <c r="B2691" s="1059">
        <v>39214</v>
      </c>
      <c r="C2691" s="3">
        <f>'finished water daily demand'!K136</f>
        <v>29.234999999999999</v>
      </c>
      <c r="D2691">
        <f t="shared" si="85"/>
        <v>39214</v>
      </c>
    </row>
    <row r="2692" spans="1:4" x14ac:dyDescent="0.2">
      <c r="A2692">
        <f t="shared" si="84"/>
        <v>2007</v>
      </c>
      <c r="B2692" s="1059">
        <v>39215</v>
      </c>
      <c r="C2692" s="3">
        <f>'finished water daily demand'!K137</f>
        <v>27.161000000000001</v>
      </c>
      <c r="D2692">
        <f t="shared" si="85"/>
        <v>39215</v>
      </c>
    </row>
    <row r="2693" spans="1:4" x14ac:dyDescent="0.2">
      <c r="A2693">
        <f t="shared" ref="A2693:A2756" si="86">YEAR(B2693)</f>
        <v>2007</v>
      </c>
      <c r="B2693" s="1059">
        <v>39216</v>
      </c>
      <c r="C2693" s="3">
        <f>'finished water daily demand'!K138</f>
        <v>28.112000000000002</v>
      </c>
      <c r="D2693">
        <f t="shared" ref="D2693:D2756" si="87">VALUE(B2693)</f>
        <v>39216</v>
      </c>
    </row>
    <row r="2694" spans="1:4" x14ac:dyDescent="0.2">
      <c r="A2694">
        <f t="shared" si="86"/>
        <v>2007</v>
      </c>
      <c r="B2694" s="1059">
        <v>39217</v>
      </c>
      <c r="C2694" s="3">
        <f>'finished water daily demand'!K139</f>
        <v>28.273</v>
      </c>
      <c r="D2694">
        <f t="shared" si="87"/>
        <v>39217</v>
      </c>
    </row>
    <row r="2695" spans="1:4" x14ac:dyDescent="0.2">
      <c r="A2695">
        <f t="shared" si="86"/>
        <v>2007</v>
      </c>
      <c r="B2695" s="1059">
        <v>39218</v>
      </c>
      <c r="C2695" s="3">
        <f>'finished water daily demand'!K140</f>
        <v>31</v>
      </c>
      <c r="D2695">
        <f t="shared" si="87"/>
        <v>39218</v>
      </c>
    </row>
    <row r="2696" spans="1:4" x14ac:dyDescent="0.2">
      <c r="A2696">
        <f t="shared" si="86"/>
        <v>2007</v>
      </c>
      <c r="B2696" s="1059">
        <v>39219</v>
      </c>
      <c r="C2696" s="3">
        <f>'finished water daily demand'!K141</f>
        <v>28.716999999999999</v>
      </c>
      <c r="D2696">
        <f t="shared" si="87"/>
        <v>39219</v>
      </c>
    </row>
    <row r="2697" spans="1:4" x14ac:dyDescent="0.2">
      <c r="A2697">
        <f t="shared" si="86"/>
        <v>2007</v>
      </c>
      <c r="B2697" s="1059">
        <v>39220</v>
      </c>
      <c r="C2697" s="3">
        <f>'finished water daily demand'!K142</f>
        <v>27.745999999999999</v>
      </c>
      <c r="D2697">
        <f t="shared" si="87"/>
        <v>39220</v>
      </c>
    </row>
    <row r="2698" spans="1:4" x14ac:dyDescent="0.2">
      <c r="A2698">
        <f t="shared" si="86"/>
        <v>2007</v>
      </c>
      <c r="B2698" s="1059">
        <v>39221</v>
      </c>
      <c r="C2698" s="3">
        <f>'finished water daily demand'!K143</f>
        <v>29.03</v>
      </c>
      <c r="D2698">
        <f t="shared" si="87"/>
        <v>39221</v>
      </c>
    </row>
    <row r="2699" spans="1:4" x14ac:dyDescent="0.2">
      <c r="A2699">
        <f t="shared" si="86"/>
        <v>2007</v>
      </c>
      <c r="B2699" s="1059">
        <v>39222</v>
      </c>
      <c r="C2699" s="3">
        <f>'finished water daily demand'!K144</f>
        <v>29.397000000000002</v>
      </c>
      <c r="D2699">
        <f t="shared" si="87"/>
        <v>39222</v>
      </c>
    </row>
    <row r="2700" spans="1:4" x14ac:dyDescent="0.2">
      <c r="A2700">
        <f t="shared" si="86"/>
        <v>2007</v>
      </c>
      <c r="B2700" s="1059">
        <v>39223</v>
      </c>
      <c r="C2700" s="3">
        <f>'finished water daily demand'!K145</f>
        <v>36.238999999999997</v>
      </c>
      <c r="D2700">
        <f t="shared" si="87"/>
        <v>39223</v>
      </c>
    </row>
    <row r="2701" spans="1:4" x14ac:dyDescent="0.2">
      <c r="A2701">
        <f t="shared" si="86"/>
        <v>2007</v>
      </c>
      <c r="B2701" s="1059">
        <v>39224</v>
      </c>
      <c r="C2701" s="3">
        <f>'finished water daily demand'!K146</f>
        <v>33.302999999999997</v>
      </c>
      <c r="D2701">
        <f t="shared" si="87"/>
        <v>39224</v>
      </c>
    </row>
    <row r="2702" spans="1:4" x14ac:dyDescent="0.2">
      <c r="A2702">
        <f t="shared" si="86"/>
        <v>2007</v>
      </c>
      <c r="B2702" s="1059">
        <v>39225</v>
      </c>
      <c r="C2702" s="3">
        <f>'finished water daily demand'!K147</f>
        <v>32.176000000000002</v>
      </c>
      <c r="D2702">
        <f t="shared" si="87"/>
        <v>39225</v>
      </c>
    </row>
    <row r="2703" spans="1:4" x14ac:dyDescent="0.2">
      <c r="A2703">
        <f t="shared" si="86"/>
        <v>2007</v>
      </c>
      <c r="B2703" s="1059">
        <v>39226</v>
      </c>
      <c r="C2703" s="3">
        <f>'finished water daily demand'!K148</f>
        <v>32.753999999999998</v>
      </c>
      <c r="D2703">
        <f t="shared" si="87"/>
        <v>39226</v>
      </c>
    </row>
    <row r="2704" spans="1:4" x14ac:dyDescent="0.2">
      <c r="A2704">
        <f t="shared" si="86"/>
        <v>2007</v>
      </c>
      <c r="B2704" s="1059">
        <v>39227</v>
      </c>
      <c r="C2704" s="3">
        <f>'finished water daily demand'!K149</f>
        <v>33.597999999999999</v>
      </c>
      <c r="D2704">
        <f t="shared" si="87"/>
        <v>39227</v>
      </c>
    </row>
    <row r="2705" spans="1:4" x14ac:dyDescent="0.2">
      <c r="A2705">
        <f t="shared" si="86"/>
        <v>2007</v>
      </c>
      <c r="B2705" s="1059">
        <v>39228</v>
      </c>
      <c r="C2705" s="3">
        <f>'finished water daily demand'!K150</f>
        <v>34.161000000000001</v>
      </c>
      <c r="D2705">
        <f t="shared" si="87"/>
        <v>39228</v>
      </c>
    </row>
    <row r="2706" spans="1:4" x14ac:dyDescent="0.2">
      <c r="A2706">
        <f t="shared" si="86"/>
        <v>2007</v>
      </c>
      <c r="B2706" s="1059">
        <v>39229</v>
      </c>
      <c r="C2706" s="3">
        <f>'finished water daily demand'!K151</f>
        <v>32.884</v>
      </c>
      <c r="D2706">
        <f t="shared" si="87"/>
        <v>39229</v>
      </c>
    </row>
    <row r="2707" spans="1:4" x14ac:dyDescent="0.2">
      <c r="A2707">
        <f t="shared" si="86"/>
        <v>2007</v>
      </c>
      <c r="B2707" s="1059">
        <v>39230</v>
      </c>
      <c r="C2707" s="3">
        <f>'finished water daily demand'!K152</f>
        <v>33.626000000000005</v>
      </c>
      <c r="D2707">
        <f t="shared" si="87"/>
        <v>39230</v>
      </c>
    </row>
    <row r="2708" spans="1:4" x14ac:dyDescent="0.2">
      <c r="A2708">
        <f t="shared" si="86"/>
        <v>2007</v>
      </c>
      <c r="B2708" s="1059">
        <v>39231</v>
      </c>
      <c r="C2708" s="3">
        <f>'finished water daily demand'!K153</f>
        <v>35.268999999999998</v>
      </c>
      <c r="D2708">
        <f t="shared" si="87"/>
        <v>39231</v>
      </c>
    </row>
    <row r="2709" spans="1:4" x14ac:dyDescent="0.2">
      <c r="A2709">
        <f t="shared" si="86"/>
        <v>2007</v>
      </c>
      <c r="B2709" s="1059">
        <v>39232</v>
      </c>
      <c r="C2709" s="3">
        <f>'finished water daily demand'!K154</f>
        <v>36.997</v>
      </c>
      <c r="D2709">
        <f t="shared" si="87"/>
        <v>39232</v>
      </c>
    </row>
    <row r="2710" spans="1:4" x14ac:dyDescent="0.2">
      <c r="A2710">
        <f t="shared" si="86"/>
        <v>2007</v>
      </c>
      <c r="B2710" s="1059">
        <v>39233</v>
      </c>
      <c r="C2710" s="3">
        <f>'finished water daily demand'!K155</f>
        <v>35.951000000000001</v>
      </c>
      <c r="D2710">
        <f t="shared" si="87"/>
        <v>39233</v>
      </c>
    </row>
    <row r="2711" spans="1:4" x14ac:dyDescent="0.2">
      <c r="A2711">
        <f t="shared" si="86"/>
        <v>2007</v>
      </c>
      <c r="B2711" s="1059">
        <v>39234</v>
      </c>
      <c r="C2711" s="3">
        <f>'finished water daily demand'!K156</f>
        <v>40.086999999999996</v>
      </c>
      <c r="D2711">
        <f t="shared" si="87"/>
        <v>39234</v>
      </c>
    </row>
    <row r="2712" spans="1:4" x14ac:dyDescent="0.2">
      <c r="A2712">
        <f t="shared" si="86"/>
        <v>2007</v>
      </c>
      <c r="B2712" s="1059">
        <v>39235</v>
      </c>
      <c r="C2712" s="3">
        <f>'finished water daily demand'!K157</f>
        <v>32.831000000000003</v>
      </c>
      <c r="D2712">
        <f t="shared" si="87"/>
        <v>39235</v>
      </c>
    </row>
    <row r="2713" spans="1:4" x14ac:dyDescent="0.2">
      <c r="A2713">
        <f t="shared" si="86"/>
        <v>2007</v>
      </c>
      <c r="B2713" s="1059">
        <v>39236</v>
      </c>
      <c r="C2713" s="3">
        <f>'finished water daily demand'!K158</f>
        <v>27.006</v>
      </c>
      <c r="D2713">
        <f t="shared" si="87"/>
        <v>39236</v>
      </c>
    </row>
    <row r="2714" spans="1:4" x14ac:dyDescent="0.2">
      <c r="A2714">
        <f t="shared" si="86"/>
        <v>2007</v>
      </c>
      <c r="B2714" s="1059">
        <v>39237</v>
      </c>
      <c r="C2714" s="3">
        <f>'finished water daily demand'!K159</f>
        <v>30.132999999999999</v>
      </c>
      <c r="D2714">
        <f t="shared" si="87"/>
        <v>39237</v>
      </c>
    </row>
    <row r="2715" spans="1:4" x14ac:dyDescent="0.2">
      <c r="A2715">
        <f t="shared" si="86"/>
        <v>2007</v>
      </c>
      <c r="B2715" s="1059">
        <v>39238</v>
      </c>
      <c r="C2715" s="3">
        <f>'finished water daily demand'!K160</f>
        <v>31.527999999999999</v>
      </c>
      <c r="D2715">
        <f t="shared" si="87"/>
        <v>39238</v>
      </c>
    </row>
    <row r="2716" spans="1:4" x14ac:dyDescent="0.2">
      <c r="A2716">
        <f t="shared" si="86"/>
        <v>2007</v>
      </c>
      <c r="B2716" s="1059">
        <v>39239</v>
      </c>
      <c r="C2716" s="3">
        <f>'finished water daily demand'!K161</f>
        <v>30.846</v>
      </c>
      <c r="D2716">
        <f t="shared" si="87"/>
        <v>39239</v>
      </c>
    </row>
    <row r="2717" spans="1:4" x14ac:dyDescent="0.2">
      <c r="A2717">
        <f t="shared" si="86"/>
        <v>2007</v>
      </c>
      <c r="B2717" s="1059">
        <v>39240</v>
      </c>
      <c r="C2717" s="3">
        <f>'finished water daily demand'!K162</f>
        <v>31.024999999999999</v>
      </c>
      <c r="D2717">
        <f t="shared" si="87"/>
        <v>39240</v>
      </c>
    </row>
    <row r="2718" spans="1:4" x14ac:dyDescent="0.2">
      <c r="A2718">
        <f t="shared" si="86"/>
        <v>2007</v>
      </c>
      <c r="B2718" s="1059">
        <v>39241</v>
      </c>
      <c r="C2718" s="3">
        <f>'finished water daily demand'!K163</f>
        <v>35.173000000000002</v>
      </c>
      <c r="D2718">
        <f t="shared" si="87"/>
        <v>39241</v>
      </c>
    </row>
    <row r="2719" spans="1:4" x14ac:dyDescent="0.2">
      <c r="A2719">
        <f t="shared" si="86"/>
        <v>2007</v>
      </c>
      <c r="B2719" s="1059">
        <v>39242</v>
      </c>
      <c r="C2719" s="3">
        <f>'finished water daily demand'!K164</f>
        <v>33.994</v>
      </c>
      <c r="D2719">
        <f t="shared" si="87"/>
        <v>39242</v>
      </c>
    </row>
    <row r="2720" spans="1:4" x14ac:dyDescent="0.2">
      <c r="A2720">
        <f t="shared" si="86"/>
        <v>2007</v>
      </c>
      <c r="B2720" s="1059">
        <v>39243</v>
      </c>
      <c r="C2720" s="3">
        <f>'finished water daily demand'!K165</f>
        <v>30.241999999999997</v>
      </c>
      <c r="D2720">
        <f t="shared" si="87"/>
        <v>39243</v>
      </c>
    </row>
    <row r="2721" spans="1:4" x14ac:dyDescent="0.2">
      <c r="A2721">
        <f t="shared" si="86"/>
        <v>2007</v>
      </c>
      <c r="B2721" s="1059">
        <v>39244</v>
      </c>
      <c r="C2721" s="3">
        <f>'finished water daily demand'!K166</f>
        <v>31.192999999999998</v>
      </c>
      <c r="D2721">
        <f t="shared" si="87"/>
        <v>39244</v>
      </c>
    </row>
    <row r="2722" spans="1:4" x14ac:dyDescent="0.2">
      <c r="A2722">
        <f t="shared" si="86"/>
        <v>2007</v>
      </c>
      <c r="B2722" s="1059">
        <v>39245</v>
      </c>
      <c r="C2722" s="3">
        <f>'finished water daily demand'!K167</f>
        <v>32.689</v>
      </c>
      <c r="D2722">
        <f t="shared" si="87"/>
        <v>39245</v>
      </c>
    </row>
    <row r="2723" spans="1:4" x14ac:dyDescent="0.2">
      <c r="A2723">
        <f t="shared" si="86"/>
        <v>2007</v>
      </c>
      <c r="B2723" s="1059">
        <v>39246</v>
      </c>
      <c r="C2723" s="3">
        <f>'finished water daily demand'!K168</f>
        <v>30.801000000000002</v>
      </c>
      <c r="D2723">
        <f t="shared" si="87"/>
        <v>39246</v>
      </c>
    </row>
    <row r="2724" spans="1:4" x14ac:dyDescent="0.2">
      <c r="A2724">
        <f t="shared" si="86"/>
        <v>2007</v>
      </c>
      <c r="B2724" s="1059">
        <v>39247</v>
      </c>
      <c r="C2724" s="3">
        <f>'finished water daily demand'!K169</f>
        <v>26.542999999999999</v>
      </c>
      <c r="D2724">
        <f t="shared" si="87"/>
        <v>39247</v>
      </c>
    </row>
    <row r="2725" spans="1:4" x14ac:dyDescent="0.2">
      <c r="A2725">
        <f t="shared" si="86"/>
        <v>2007</v>
      </c>
      <c r="B2725" s="1059">
        <v>39248</v>
      </c>
      <c r="C2725" s="3">
        <f>'finished water daily demand'!K170</f>
        <v>30.292000000000002</v>
      </c>
      <c r="D2725">
        <f t="shared" si="87"/>
        <v>39248</v>
      </c>
    </row>
    <row r="2726" spans="1:4" x14ac:dyDescent="0.2">
      <c r="A2726">
        <f t="shared" si="86"/>
        <v>2007</v>
      </c>
      <c r="B2726" s="1059">
        <v>39249</v>
      </c>
      <c r="C2726" s="3">
        <f>'finished water daily demand'!K171</f>
        <v>35.628999999999998</v>
      </c>
      <c r="D2726">
        <f t="shared" si="87"/>
        <v>39249</v>
      </c>
    </row>
    <row r="2727" spans="1:4" x14ac:dyDescent="0.2">
      <c r="A2727">
        <f t="shared" si="86"/>
        <v>2007</v>
      </c>
      <c r="B2727" s="1059">
        <v>39250</v>
      </c>
      <c r="C2727" s="3">
        <f>'finished water daily demand'!K172</f>
        <v>39.146000000000001</v>
      </c>
      <c r="D2727">
        <f t="shared" si="87"/>
        <v>39250</v>
      </c>
    </row>
    <row r="2728" spans="1:4" x14ac:dyDescent="0.2">
      <c r="A2728">
        <f t="shared" si="86"/>
        <v>2007</v>
      </c>
      <c r="B2728" s="1059">
        <v>39251</v>
      </c>
      <c r="C2728" s="3">
        <f>'finished water daily demand'!K173</f>
        <v>40.442999999999998</v>
      </c>
      <c r="D2728">
        <f t="shared" si="87"/>
        <v>39251</v>
      </c>
    </row>
    <row r="2729" spans="1:4" x14ac:dyDescent="0.2">
      <c r="A2729">
        <f t="shared" si="86"/>
        <v>2007</v>
      </c>
      <c r="B2729" s="1059">
        <v>39252</v>
      </c>
      <c r="C2729" s="3">
        <f>'finished water daily demand'!K174</f>
        <v>35.777999999999999</v>
      </c>
      <c r="D2729">
        <f t="shared" si="87"/>
        <v>39252</v>
      </c>
    </row>
    <row r="2730" spans="1:4" x14ac:dyDescent="0.2">
      <c r="A2730">
        <f t="shared" si="86"/>
        <v>2007</v>
      </c>
      <c r="B2730" s="1059">
        <v>39253</v>
      </c>
      <c r="C2730" s="3">
        <f>'finished water daily demand'!K175</f>
        <v>33.861999999999995</v>
      </c>
      <c r="D2730">
        <f t="shared" si="87"/>
        <v>39253</v>
      </c>
    </row>
    <row r="2731" spans="1:4" x14ac:dyDescent="0.2">
      <c r="A2731">
        <f t="shared" si="86"/>
        <v>2007</v>
      </c>
      <c r="B2731" s="1059">
        <v>39254</v>
      </c>
      <c r="C2731" s="3">
        <f>'finished water daily demand'!K176</f>
        <v>32.965000000000003</v>
      </c>
      <c r="D2731">
        <f t="shared" si="87"/>
        <v>39254</v>
      </c>
    </row>
    <row r="2732" spans="1:4" x14ac:dyDescent="0.2">
      <c r="A2732">
        <f t="shared" si="86"/>
        <v>2007</v>
      </c>
      <c r="B2732" s="1059">
        <v>39255</v>
      </c>
      <c r="C2732" s="3">
        <f>'finished water daily demand'!K177</f>
        <v>34.075000000000003</v>
      </c>
      <c r="D2732">
        <f t="shared" si="87"/>
        <v>39255</v>
      </c>
    </row>
    <row r="2733" spans="1:4" x14ac:dyDescent="0.2">
      <c r="A2733">
        <f t="shared" si="86"/>
        <v>2007</v>
      </c>
      <c r="B2733" s="1059">
        <v>39256</v>
      </c>
      <c r="C2733" s="3">
        <f>'finished water daily demand'!K178</f>
        <v>33.603999999999999</v>
      </c>
      <c r="D2733">
        <f t="shared" si="87"/>
        <v>39256</v>
      </c>
    </row>
    <row r="2734" spans="1:4" x14ac:dyDescent="0.2">
      <c r="A2734">
        <f t="shared" si="86"/>
        <v>2007</v>
      </c>
      <c r="B2734" s="1059">
        <v>39257</v>
      </c>
      <c r="C2734" s="3">
        <f>'finished water daily demand'!K179</f>
        <v>32.119</v>
      </c>
      <c r="D2734">
        <f t="shared" si="87"/>
        <v>39257</v>
      </c>
    </row>
    <row r="2735" spans="1:4" x14ac:dyDescent="0.2">
      <c r="A2735">
        <f t="shared" si="86"/>
        <v>2007</v>
      </c>
      <c r="B2735" s="1059">
        <v>39258</v>
      </c>
      <c r="C2735" s="3">
        <f>'finished water daily demand'!K180</f>
        <v>33.064</v>
      </c>
      <c r="D2735">
        <f t="shared" si="87"/>
        <v>39258</v>
      </c>
    </row>
    <row r="2736" spans="1:4" x14ac:dyDescent="0.2">
      <c r="A2736">
        <f t="shared" si="86"/>
        <v>2007</v>
      </c>
      <c r="B2736" s="1059">
        <v>39259</v>
      </c>
      <c r="C2736" s="3">
        <f>'finished water daily demand'!K181</f>
        <v>35.239000000000004</v>
      </c>
      <c r="D2736">
        <f t="shared" si="87"/>
        <v>39259</v>
      </c>
    </row>
    <row r="2737" spans="1:4" x14ac:dyDescent="0.2">
      <c r="A2737">
        <f t="shared" si="86"/>
        <v>2007</v>
      </c>
      <c r="B2737" s="1059">
        <v>39260</v>
      </c>
      <c r="C2737" s="3">
        <f>'finished water daily demand'!K182</f>
        <v>35.611000000000004</v>
      </c>
      <c r="D2737">
        <f t="shared" si="87"/>
        <v>39260</v>
      </c>
    </row>
    <row r="2738" spans="1:4" x14ac:dyDescent="0.2">
      <c r="A2738">
        <f t="shared" si="86"/>
        <v>2007</v>
      </c>
      <c r="B2738" s="1059">
        <v>39261</v>
      </c>
      <c r="C2738" s="3">
        <f>'finished water daily demand'!K183</f>
        <v>35.777000000000001</v>
      </c>
      <c r="D2738">
        <f t="shared" si="87"/>
        <v>39261</v>
      </c>
    </row>
    <row r="2739" spans="1:4" x14ac:dyDescent="0.2">
      <c r="A2739">
        <f t="shared" si="86"/>
        <v>2007</v>
      </c>
      <c r="B2739" s="1059">
        <v>39262</v>
      </c>
      <c r="C2739" s="3">
        <f>'finished water daily demand'!K184</f>
        <v>34.008000000000003</v>
      </c>
      <c r="D2739">
        <f t="shared" si="87"/>
        <v>39262</v>
      </c>
    </row>
    <row r="2740" spans="1:4" x14ac:dyDescent="0.2">
      <c r="A2740">
        <f t="shared" si="86"/>
        <v>2007</v>
      </c>
      <c r="B2740" s="1059">
        <v>39263</v>
      </c>
      <c r="C2740" s="3">
        <f>'finished water daily demand'!K185</f>
        <v>31.399000000000001</v>
      </c>
      <c r="D2740">
        <f t="shared" si="87"/>
        <v>39263</v>
      </c>
    </row>
    <row r="2741" spans="1:4" x14ac:dyDescent="0.2">
      <c r="A2741">
        <f t="shared" si="86"/>
        <v>2007</v>
      </c>
      <c r="B2741" s="1059">
        <v>39264</v>
      </c>
      <c r="C2741" s="3">
        <f>'finished water daily demand'!K186</f>
        <v>33.657000000000004</v>
      </c>
      <c r="D2741">
        <f t="shared" si="87"/>
        <v>39264</v>
      </c>
    </row>
    <row r="2742" spans="1:4" x14ac:dyDescent="0.2">
      <c r="A2742">
        <f t="shared" si="86"/>
        <v>2007</v>
      </c>
      <c r="B2742" s="1059">
        <v>39265</v>
      </c>
      <c r="C2742" s="3">
        <f>'finished water daily demand'!K187</f>
        <v>34.308999999999997</v>
      </c>
      <c r="D2742">
        <f t="shared" si="87"/>
        <v>39265</v>
      </c>
    </row>
    <row r="2743" spans="1:4" x14ac:dyDescent="0.2">
      <c r="A2743">
        <f t="shared" si="86"/>
        <v>2007</v>
      </c>
      <c r="B2743" s="1059">
        <v>39266</v>
      </c>
      <c r="C2743" s="3">
        <f>'finished water daily demand'!K188</f>
        <v>32.573</v>
      </c>
      <c r="D2743">
        <f t="shared" si="87"/>
        <v>39266</v>
      </c>
    </row>
    <row r="2744" spans="1:4" x14ac:dyDescent="0.2">
      <c r="A2744">
        <f t="shared" si="86"/>
        <v>2007</v>
      </c>
      <c r="B2744" s="1059">
        <v>39267</v>
      </c>
      <c r="C2744" s="3">
        <f>'finished water daily demand'!K189</f>
        <v>33.478000000000002</v>
      </c>
      <c r="D2744">
        <f t="shared" si="87"/>
        <v>39267</v>
      </c>
    </row>
    <row r="2745" spans="1:4" x14ac:dyDescent="0.2">
      <c r="A2745">
        <f t="shared" si="86"/>
        <v>2007</v>
      </c>
      <c r="B2745" s="1059">
        <v>39268</v>
      </c>
      <c r="C2745" s="3">
        <f>'finished water daily demand'!K190</f>
        <v>33.656999999999996</v>
      </c>
      <c r="D2745">
        <f t="shared" si="87"/>
        <v>39268</v>
      </c>
    </row>
    <row r="2746" spans="1:4" x14ac:dyDescent="0.2">
      <c r="A2746">
        <f t="shared" si="86"/>
        <v>2007</v>
      </c>
      <c r="B2746" s="1059">
        <v>39269</v>
      </c>
      <c r="C2746" s="3">
        <f>'finished water daily demand'!K191</f>
        <v>37.159000000000006</v>
      </c>
      <c r="D2746">
        <f t="shared" si="87"/>
        <v>39269</v>
      </c>
    </row>
    <row r="2747" spans="1:4" x14ac:dyDescent="0.2">
      <c r="A2747">
        <f t="shared" si="86"/>
        <v>2007</v>
      </c>
      <c r="B2747" s="1059">
        <v>39270</v>
      </c>
      <c r="C2747" s="3">
        <f>'finished water daily demand'!K192</f>
        <v>34.527999999999999</v>
      </c>
      <c r="D2747">
        <f t="shared" si="87"/>
        <v>39270</v>
      </c>
    </row>
    <row r="2748" spans="1:4" x14ac:dyDescent="0.2">
      <c r="A2748">
        <f t="shared" si="86"/>
        <v>2007</v>
      </c>
      <c r="B2748" s="1059">
        <v>39271</v>
      </c>
      <c r="C2748" s="3">
        <f>'finished water daily demand'!K193</f>
        <v>35.268999999999998</v>
      </c>
      <c r="D2748">
        <f t="shared" si="87"/>
        <v>39271</v>
      </c>
    </row>
    <row r="2749" spans="1:4" x14ac:dyDescent="0.2">
      <c r="A2749">
        <f t="shared" si="86"/>
        <v>2007</v>
      </c>
      <c r="B2749" s="1059">
        <v>39272</v>
      </c>
      <c r="C2749" s="3">
        <f>'finished water daily demand'!K194</f>
        <v>37.86</v>
      </c>
      <c r="D2749">
        <f t="shared" si="87"/>
        <v>39272</v>
      </c>
    </row>
    <row r="2750" spans="1:4" x14ac:dyDescent="0.2">
      <c r="A2750">
        <f t="shared" si="86"/>
        <v>2007</v>
      </c>
      <c r="B2750" s="1059">
        <v>39273</v>
      </c>
      <c r="C2750" s="3">
        <f>'finished water daily demand'!K195</f>
        <v>35.29</v>
      </c>
      <c r="D2750">
        <f t="shared" si="87"/>
        <v>39273</v>
      </c>
    </row>
    <row r="2751" spans="1:4" x14ac:dyDescent="0.2">
      <c r="A2751">
        <f t="shared" si="86"/>
        <v>2007</v>
      </c>
      <c r="B2751" s="1059">
        <v>39274</v>
      </c>
      <c r="C2751" s="3">
        <f>'finished water daily demand'!K196</f>
        <v>33.146999999999998</v>
      </c>
      <c r="D2751">
        <f t="shared" si="87"/>
        <v>39274</v>
      </c>
    </row>
    <row r="2752" spans="1:4" x14ac:dyDescent="0.2">
      <c r="A2752">
        <f t="shared" si="86"/>
        <v>2007</v>
      </c>
      <c r="B2752" s="1059">
        <v>39275</v>
      </c>
      <c r="C2752" s="3">
        <f>'finished water daily demand'!K197</f>
        <v>30.896000000000001</v>
      </c>
      <c r="D2752">
        <f t="shared" si="87"/>
        <v>39275</v>
      </c>
    </row>
    <row r="2753" spans="1:4" x14ac:dyDescent="0.2">
      <c r="A2753">
        <f t="shared" si="86"/>
        <v>2007</v>
      </c>
      <c r="B2753" s="1059">
        <v>39276</v>
      </c>
      <c r="C2753" s="3">
        <f>'finished water daily demand'!K198</f>
        <v>34.239000000000004</v>
      </c>
      <c r="D2753">
        <f t="shared" si="87"/>
        <v>39276</v>
      </c>
    </row>
    <row r="2754" spans="1:4" x14ac:dyDescent="0.2">
      <c r="A2754">
        <f t="shared" si="86"/>
        <v>2007</v>
      </c>
      <c r="B2754" s="1059">
        <v>39277</v>
      </c>
      <c r="C2754" s="3">
        <f>'finished water daily demand'!K199</f>
        <v>31.8</v>
      </c>
      <c r="D2754">
        <f t="shared" si="87"/>
        <v>39277</v>
      </c>
    </row>
    <row r="2755" spans="1:4" x14ac:dyDescent="0.2">
      <c r="A2755">
        <f t="shared" si="86"/>
        <v>2007</v>
      </c>
      <c r="B2755" s="1059">
        <v>39278</v>
      </c>
      <c r="C2755" s="3">
        <f>'finished water daily demand'!K200</f>
        <v>33.557000000000002</v>
      </c>
      <c r="D2755">
        <f t="shared" si="87"/>
        <v>39278</v>
      </c>
    </row>
    <row r="2756" spans="1:4" x14ac:dyDescent="0.2">
      <c r="A2756">
        <f t="shared" si="86"/>
        <v>2007</v>
      </c>
      <c r="B2756" s="1059">
        <v>39279</v>
      </c>
      <c r="C2756" s="3">
        <f>'finished water daily demand'!K201</f>
        <v>35.520000000000003</v>
      </c>
      <c r="D2756">
        <f t="shared" si="87"/>
        <v>39279</v>
      </c>
    </row>
    <row r="2757" spans="1:4" x14ac:dyDescent="0.2">
      <c r="A2757">
        <f t="shared" ref="A2757:A2820" si="88">YEAR(B2757)</f>
        <v>2007</v>
      </c>
      <c r="B2757" s="1059">
        <v>39280</v>
      </c>
      <c r="C2757" s="3">
        <f>'finished water daily demand'!K202</f>
        <v>35.713999999999999</v>
      </c>
      <c r="D2757">
        <f t="shared" ref="D2757:D2820" si="89">VALUE(B2757)</f>
        <v>39280</v>
      </c>
    </row>
    <row r="2758" spans="1:4" x14ac:dyDescent="0.2">
      <c r="A2758">
        <f t="shared" si="88"/>
        <v>2007</v>
      </c>
      <c r="B2758" s="1059">
        <v>39281</v>
      </c>
      <c r="C2758" s="3">
        <f>'finished water daily demand'!K203</f>
        <v>32.195</v>
      </c>
      <c r="D2758">
        <f t="shared" si="89"/>
        <v>39281</v>
      </c>
    </row>
    <row r="2759" spans="1:4" x14ac:dyDescent="0.2">
      <c r="A2759">
        <f t="shared" si="88"/>
        <v>2007</v>
      </c>
      <c r="B2759" s="1059">
        <v>39282</v>
      </c>
      <c r="C2759" s="3">
        <f>'finished water daily demand'!K204</f>
        <v>34.200000000000003</v>
      </c>
      <c r="D2759">
        <f t="shared" si="89"/>
        <v>39282</v>
      </c>
    </row>
    <row r="2760" spans="1:4" x14ac:dyDescent="0.2">
      <c r="A2760">
        <f t="shared" si="88"/>
        <v>2007</v>
      </c>
      <c r="B2760" s="1059">
        <v>39283</v>
      </c>
      <c r="C2760" s="3">
        <f>'finished water daily demand'!K205</f>
        <v>33.704000000000001</v>
      </c>
      <c r="D2760">
        <f t="shared" si="89"/>
        <v>39283</v>
      </c>
    </row>
    <row r="2761" spans="1:4" x14ac:dyDescent="0.2">
      <c r="A2761">
        <f t="shared" si="88"/>
        <v>2007</v>
      </c>
      <c r="B2761" s="1059">
        <v>39284</v>
      </c>
      <c r="C2761" s="3">
        <f>'finished water daily demand'!K206</f>
        <v>33.369999999999997</v>
      </c>
      <c r="D2761">
        <f t="shared" si="89"/>
        <v>39284</v>
      </c>
    </row>
    <row r="2762" spans="1:4" x14ac:dyDescent="0.2">
      <c r="A2762">
        <f t="shared" si="88"/>
        <v>2007</v>
      </c>
      <c r="B2762" s="1059">
        <v>39285</v>
      </c>
      <c r="C2762" s="3">
        <f>'finished water daily demand'!K207</f>
        <v>32.861000000000004</v>
      </c>
      <c r="D2762">
        <f t="shared" si="89"/>
        <v>39285</v>
      </c>
    </row>
    <row r="2763" spans="1:4" x14ac:dyDescent="0.2">
      <c r="A2763">
        <f t="shared" si="88"/>
        <v>2007</v>
      </c>
      <c r="B2763" s="1059">
        <v>39286</v>
      </c>
      <c r="C2763" s="3">
        <f>'finished water daily demand'!K208</f>
        <v>36.621000000000002</v>
      </c>
      <c r="D2763">
        <f t="shared" si="89"/>
        <v>39286</v>
      </c>
    </row>
    <row r="2764" spans="1:4" x14ac:dyDescent="0.2">
      <c r="A2764">
        <f t="shared" si="88"/>
        <v>2007</v>
      </c>
      <c r="B2764" s="1059">
        <v>39287</v>
      </c>
      <c r="C2764" s="3">
        <f>'finished water daily demand'!K209</f>
        <v>31.977</v>
      </c>
      <c r="D2764">
        <f t="shared" si="89"/>
        <v>39287</v>
      </c>
    </row>
    <row r="2765" spans="1:4" x14ac:dyDescent="0.2">
      <c r="A2765">
        <f t="shared" si="88"/>
        <v>2007</v>
      </c>
      <c r="B2765" s="1059">
        <v>39288</v>
      </c>
      <c r="C2765" s="3">
        <f>'finished water daily demand'!K210</f>
        <v>34.957000000000001</v>
      </c>
      <c r="D2765">
        <f t="shared" si="89"/>
        <v>39288</v>
      </c>
    </row>
    <row r="2766" spans="1:4" x14ac:dyDescent="0.2">
      <c r="A2766">
        <f t="shared" si="88"/>
        <v>2007</v>
      </c>
      <c r="B2766" s="1059">
        <v>39289</v>
      </c>
      <c r="C2766" s="3">
        <f>'finished water daily demand'!K211</f>
        <v>34.695999999999998</v>
      </c>
      <c r="D2766">
        <f t="shared" si="89"/>
        <v>39289</v>
      </c>
    </row>
    <row r="2767" spans="1:4" x14ac:dyDescent="0.2">
      <c r="A2767">
        <f t="shared" si="88"/>
        <v>2007</v>
      </c>
      <c r="B2767" s="1059">
        <v>39290</v>
      </c>
      <c r="C2767" s="3">
        <f>'finished water daily demand'!K212</f>
        <v>35.260000000000005</v>
      </c>
      <c r="D2767">
        <f t="shared" si="89"/>
        <v>39290</v>
      </c>
    </row>
    <row r="2768" spans="1:4" x14ac:dyDescent="0.2">
      <c r="A2768">
        <f t="shared" si="88"/>
        <v>2007</v>
      </c>
      <c r="B2768" s="1059">
        <v>39291</v>
      </c>
      <c r="C2768" s="3">
        <f>'finished water daily demand'!K213</f>
        <v>30.082000000000001</v>
      </c>
      <c r="D2768">
        <f t="shared" si="89"/>
        <v>39291</v>
      </c>
    </row>
    <row r="2769" spans="1:4" x14ac:dyDescent="0.2">
      <c r="A2769">
        <f t="shared" si="88"/>
        <v>2007</v>
      </c>
      <c r="B2769" s="1059">
        <v>39292</v>
      </c>
      <c r="C2769" s="3">
        <f>'finished water daily demand'!K214</f>
        <v>30.606999999999999</v>
      </c>
      <c r="D2769">
        <f t="shared" si="89"/>
        <v>39292</v>
      </c>
    </row>
    <row r="2770" spans="1:4" x14ac:dyDescent="0.2">
      <c r="A2770">
        <f t="shared" si="88"/>
        <v>2007</v>
      </c>
      <c r="B2770" s="1059">
        <v>39293</v>
      </c>
      <c r="C2770" s="3">
        <f>'finished water daily demand'!K215</f>
        <v>31.496000000000002</v>
      </c>
      <c r="D2770">
        <f t="shared" si="89"/>
        <v>39293</v>
      </c>
    </row>
    <row r="2771" spans="1:4" x14ac:dyDescent="0.2">
      <c r="A2771">
        <f t="shared" si="88"/>
        <v>2007</v>
      </c>
      <c r="B2771" s="1059">
        <v>39294</v>
      </c>
      <c r="C2771" s="3">
        <f>'finished water daily demand'!K216</f>
        <v>32.917999999999999</v>
      </c>
      <c r="D2771">
        <f t="shared" si="89"/>
        <v>39294</v>
      </c>
    </row>
    <row r="2772" spans="1:4" x14ac:dyDescent="0.2">
      <c r="A2772">
        <f t="shared" si="88"/>
        <v>2007</v>
      </c>
      <c r="B2772" s="1059">
        <v>39295</v>
      </c>
      <c r="C2772" s="3">
        <f>'finished water daily demand'!K217</f>
        <v>34.605000000000004</v>
      </c>
      <c r="D2772">
        <f t="shared" si="89"/>
        <v>39295</v>
      </c>
    </row>
    <row r="2773" spans="1:4" x14ac:dyDescent="0.2">
      <c r="A2773">
        <f t="shared" si="88"/>
        <v>2007</v>
      </c>
      <c r="B2773" s="1059">
        <v>39296</v>
      </c>
      <c r="C2773" s="3">
        <f>'finished water daily demand'!K218</f>
        <v>31.397999999999996</v>
      </c>
      <c r="D2773">
        <f t="shared" si="89"/>
        <v>39296</v>
      </c>
    </row>
    <row r="2774" spans="1:4" x14ac:dyDescent="0.2">
      <c r="A2774">
        <f t="shared" si="88"/>
        <v>2007</v>
      </c>
      <c r="B2774" s="1059">
        <v>39297</v>
      </c>
      <c r="C2774" s="3">
        <f>'finished water daily demand'!K219</f>
        <v>36.286999999999999</v>
      </c>
      <c r="D2774">
        <f t="shared" si="89"/>
        <v>39297</v>
      </c>
    </row>
    <row r="2775" spans="1:4" x14ac:dyDescent="0.2">
      <c r="A2775">
        <f t="shared" si="88"/>
        <v>2007</v>
      </c>
      <c r="B2775" s="1059">
        <v>39298</v>
      </c>
      <c r="C2775" s="3">
        <f>'finished water daily demand'!K220</f>
        <v>35.619</v>
      </c>
      <c r="D2775">
        <f t="shared" si="89"/>
        <v>39298</v>
      </c>
    </row>
    <row r="2776" spans="1:4" x14ac:dyDescent="0.2">
      <c r="A2776">
        <f t="shared" si="88"/>
        <v>2007</v>
      </c>
      <c r="B2776" s="1059">
        <v>39299</v>
      </c>
      <c r="C2776" s="3">
        <f>'finished water daily demand'!K221</f>
        <v>35.561</v>
      </c>
      <c r="D2776">
        <f t="shared" si="89"/>
        <v>39299</v>
      </c>
    </row>
    <row r="2777" spans="1:4" x14ac:dyDescent="0.2">
      <c r="A2777">
        <f t="shared" si="88"/>
        <v>2007</v>
      </c>
      <c r="B2777" s="1059">
        <v>39300</v>
      </c>
      <c r="C2777" s="3">
        <f>'finished water daily demand'!K222</f>
        <v>36.356000000000002</v>
      </c>
      <c r="D2777">
        <f t="shared" si="89"/>
        <v>39300</v>
      </c>
    </row>
    <row r="2778" spans="1:4" x14ac:dyDescent="0.2">
      <c r="A2778">
        <f t="shared" si="88"/>
        <v>2007</v>
      </c>
      <c r="B2778" s="1059">
        <v>39301</v>
      </c>
      <c r="C2778" s="3">
        <f>'finished water daily demand'!K223</f>
        <v>37.835000000000001</v>
      </c>
      <c r="D2778">
        <f t="shared" si="89"/>
        <v>39301</v>
      </c>
    </row>
    <row r="2779" spans="1:4" x14ac:dyDescent="0.2">
      <c r="A2779">
        <f t="shared" si="88"/>
        <v>2007</v>
      </c>
      <c r="B2779" s="1059">
        <v>39302</v>
      </c>
      <c r="C2779" s="3">
        <f>'finished water daily demand'!K224</f>
        <v>37.849000000000004</v>
      </c>
      <c r="D2779">
        <f t="shared" si="89"/>
        <v>39302</v>
      </c>
    </row>
    <row r="2780" spans="1:4" x14ac:dyDescent="0.2">
      <c r="A2780">
        <f t="shared" si="88"/>
        <v>2007</v>
      </c>
      <c r="B2780" s="1059">
        <v>39303</v>
      </c>
      <c r="C2780" s="3">
        <f>'finished water daily demand'!K225</f>
        <v>39.869</v>
      </c>
      <c r="D2780">
        <f t="shared" si="89"/>
        <v>39303</v>
      </c>
    </row>
    <row r="2781" spans="1:4" x14ac:dyDescent="0.2">
      <c r="A2781">
        <f t="shared" si="88"/>
        <v>2007</v>
      </c>
      <c r="B2781" s="1059">
        <v>39304</v>
      </c>
      <c r="C2781" s="3">
        <f>'finished water daily demand'!K226</f>
        <v>39.222999999999999</v>
      </c>
      <c r="D2781">
        <f t="shared" si="89"/>
        <v>39304</v>
      </c>
    </row>
    <row r="2782" spans="1:4" x14ac:dyDescent="0.2">
      <c r="A2782">
        <f t="shared" si="88"/>
        <v>2007</v>
      </c>
      <c r="B2782" s="1059">
        <v>39305</v>
      </c>
      <c r="C2782" s="3">
        <f>'finished water daily demand'!K227</f>
        <v>36.529000000000003</v>
      </c>
      <c r="D2782">
        <f t="shared" si="89"/>
        <v>39305</v>
      </c>
    </row>
    <row r="2783" spans="1:4" x14ac:dyDescent="0.2">
      <c r="A2783">
        <f t="shared" si="88"/>
        <v>2007</v>
      </c>
      <c r="B2783" s="1059">
        <v>39306</v>
      </c>
      <c r="C2783" s="3">
        <f>'finished water daily demand'!K228</f>
        <v>36.225999999999999</v>
      </c>
      <c r="D2783">
        <f t="shared" si="89"/>
        <v>39306</v>
      </c>
    </row>
    <row r="2784" spans="1:4" x14ac:dyDescent="0.2">
      <c r="A2784">
        <f t="shared" si="88"/>
        <v>2007</v>
      </c>
      <c r="B2784" s="1059">
        <v>39307</v>
      </c>
      <c r="C2784" s="3">
        <f>'finished water daily demand'!K229</f>
        <v>38.103000000000002</v>
      </c>
      <c r="D2784">
        <f t="shared" si="89"/>
        <v>39307</v>
      </c>
    </row>
    <row r="2785" spans="1:4" x14ac:dyDescent="0.2">
      <c r="A2785">
        <f t="shared" si="88"/>
        <v>2007</v>
      </c>
      <c r="B2785" s="1059">
        <v>39308</v>
      </c>
      <c r="C2785" s="3">
        <f>'finished water daily demand'!K230</f>
        <v>39.128</v>
      </c>
      <c r="D2785">
        <f t="shared" si="89"/>
        <v>39308</v>
      </c>
    </row>
    <row r="2786" spans="1:4" x14ac:dyDescent="0.2">
      <c r="A2786">
        <f t="shared" si="88"/>
        <v>2007</v>
      </c>
      <c r="B2786" s="1059">
        <v>39309</v>
      </c>
      <c r="C2786" s="3">
        <f>'finished water daily demand'!K231</f>
        <v>39.669000000000004</v>
      </c>
      <c r="D2786">
        <f t="shared" si="89"/>
        <v>39309</v>
      </c>
    </row>
    <row r="2787" spans="1:4" x14ac:dyDescent="0.2">
      <c r="A2787">
        <f t="shared" si="88"/>
        <v>2007</v>
      </c>
      <c r="B2787" s="1059">
        <v>39310</v>
      </c>
      <c r="C2787" s="3">
        <f>'finished water daily demand'!K232</f>
        <v>39.728999999999999</v>
      </c>
      <c r="D2787">
        <f t="shared" si="89"/>
        <v>39310</v>
      </c>
    </row>
    <row r="2788" spans="1:4" x14ac:dyDescent="0.2">
      <c r="A2788">
        <f t="shared" si="88"/>
        <v>2007</v>
      </c>
      <c r="B2788" s="1059">
        <v>39311</v>
      </c>
      <c r="C2788" s="3">
        <f>'finished water daily demand'!K233</f>
        <v>37.481000000000002</v>
      </c>
      <c r="D2788">
        <f t="shared" si="89"/>
        <v>39311</v>
      </c>
    </row>
    <row r="2789" spans="1:4" x14ac:dyDescent="0.2">
      <c r="A2789">
        <f t="shared" si="88"/>
        <v>2007</v>
      </c>
      <c r="B2789" s="1059">
        <v>39312</v>
      </c>
      <c r="C2789" s="3">
        <f>'finished water daily demand'!K234</f>
        <v>35.021999999999998</v>
      </c>
      <c r="D2789">
        <f t="shared" si="89"/>
        <v>39312</v>
      </c>
    </row>
    <row r="2790" spans="1:4" x14ac:dyDescent="0.2">
      <c r="A2790">
        <f t="shared" si="88"/>
        <v>2007</v>
      </c>
      <c r="B2790" s="1059">
        <v>39313</v>
      </c>
      <c r="C2790" s="3">
        <f>'finished water daily demand'!K235</f>
        <v>36.006</v>
      </c>
      <c r="D2790">
        <f t="shared" si="89"/>
        <v>39313</v>
      </c>
    </row>
    <row r="2791" spans="1:4" x14ac:dyDescent="0.2">
      <c r="A2791">
        <f t="shared" si="88"/>
        <v>2007</v>
      </c>
      <c r="B2791" s="1059">
        <v>39314</v>
      </c>
      <c r="C2791" s="3">
        <f>'finished water daily demand'!K236</f>
        <v>42.862000000000002</v>
      </c>
      <c r="D2791">
        <f t="shared" si="89"/>
        <v>39314</v>
      </c>
    </row>
    <row r="2792" spans="1:4" x14ac:dyDescent="0.2">
      <c r="A2792">
        <f t="shared" si="88"/>
        <v>2007</v>
      </c>
      <c r="B2792" s="1059">
        <v>39315</v>
      </c>
      <c r="C2792" s="3">
        <f>'finished water daily demand'!K237</f>
        <v>39.109000000000002</v>
      </c>
      <c r="D2792">
        <f t="shared" si="89"/>
        <v>39315</v>
      </c>
    </row>
    <row r="2793" spans="1:4" x14ac:dyDescent="0.2">
      <c r="A2793">
        <f t="shared" si="88"/>
        <v>2007</v>
      </c>
      <c r="B2793" s="1059">
        <v>39316</v>
      </c>
      <c r="C2793" s="3">
        <f>'finished water daily demand'!K238</f>
        <v>35.554000000000002</v>
      </c>
      <c r="D2793">
        <f t="shared" si="89"/>
        <v>39316</v>
      </c>
    </row>
    <row r="2794" spans="1:4" x14ac:dyDescent="0.2">
      <c r="A2794">
        <f t="shared" si="88"/>
        <v>2007</v>
      </c>
      <c r="B2794" s="1059">
        <v>39317</v>
      </c>
      <c r="C2794" s="3">
        <f>'finished water daily demand'!K239</f>
        <v>36.71</v>
      </c>
      <c r="D2794">
        <f t="shared" si="89"/>
        <v>39317</v>
      </c>
    </row>
    <row r="2795" spans="1:4" x14ac:dyDescent="0.2">
      <c r="A2795">
        <f t="shared" si="88"/>
        <v>2007</v>
      </c>
      <c r="B2795" s="1059">
        <v>39318</v>
      </c>
      <c r="C2795" s="3">
        <f>'finished water daily demand'!K240</f>
        <v>35.700000000000003</v>
      </c>
      <c r="D2795">
        <f t="shared" si="89"/>
        <v>39318</v>
      </c>
    </row>
    <row r="2796" spans="1:4" x14ac:dyDescent="0.2">
      <c r="A2796">
        <f t="shared" si="88"/>
        <v>2007</v>
      </c>
      <c r="B2796" s="1059">
        <v>39319</v>
      </c>
      <c r="C2796" s="3">
        <f>'finished water daily demand'!K241</f>
        <v>35.552</v>
      </c>
      <c r="D2796">
        <f t="shared" si="89"/>
        <v>39319</v>
      </c>
    </row>
    <row r="2797" spans="1:4" x14ac:dyDescent="0.2">
      <c r="A2797">
        <f t="shared" si="88"/>
        <v>2007</v>
      </c>
      <c r="B2797" s="1059">
        <v>39320</v>
      </c>
      <c r="C2797" s="3">
        <f>'finished water daily demand'!K242</f>
        <v>35.677</v>
      </c>
      <c r="D2797">
        <f t="shared" si="89"/>
        <v>39320</v>
      </c>
    </row>
    <row r="2798" spans="1:4" x14ac:dyDescent="0.2">
      <c r="A2798">
        <f t="shared" si="88"/>
        <v>2007</v>
      </c>
      <c r="B2798" s="1059">
        <v>39321</v>
      </c>
      <c r="C2798" s="3">
        <f>'finished water daily demand'!K243</f>
        <v>34.58</v>
      </c>
      <c r="D2798">
        <f t="shared" si="89"/>
        <v>39321</v>
      </c>
    </row>
    <row r="2799" spans="1:4" x14ac:dyDescent="0.2">
      <c r="A2799">
        <f t="shared" si="88"/>
        <v>2007</v>
      </c>
      <c r="B2799" s="1059">
        <v>39322</v>
      </c>
      <c r="C2799" s="3">
        <f>'finished water daily demand'!K244</f>
        <v>35.945</v>
      </c>
      <c r="D2799">
        <f t="shared" si="89"/>
        <v>39322</v>
      </c>
    </row>
    <row r="2800" spans="1:4" x14ac:dyDescent="0.2">
      <c r="A2800">
        <f t="shared" si="88"/>
        <v>2007</v>
      </c>
      <c r="B2800" s="1059">
        <v>39323</v>
      </c>
      <c r="C2800" s="3">
        <f>'finished water daily demand'!K245</f>
        <v>37.037999999999997</v>
      </c>
      <c r="D2800">
        <f t="shared" si="89"/>
        <v>39323</v>
      </c>
    </row>
    <row r="2801" spans="1:4" x14ac:dyDescent="0.2">
      <c r="A2801">
        <f t="shared" si="88"/>
        <v>2007</v>
      </c>
      <c r="B2801" s="1059">
        <v>39324</v>
      </c>
      <c r="C2801" s="3">
        <f>'finished water daily demand'!K246</f>
        <v>36.917999999999999</v>
      </c>
      <c r="D2801">
        <f t="shared" si="89"/>
        <v>39324</v>
      </c>
    </row>
    <row r="2802" spans="1:4" x14ac:dyDescent="0.2">
      <c r="A2802">
        <f t="shared" si="88"/>
        <v>2007</v>
      </c>
      <c r="B2802" s="1059">
        <v>39325</v>
      </c>
      <c r="C2802" s="3">
        <f>'finished water daily demand'!K247</f>
        <v>35.130000000000003</v>
      </c>
      <c r="D2802">
        <f t="shared" si="89"/>
        <v>39325</v>
      </c>
    </row>
    <row r="2803" spans="1:4" x14ac:dyDescent="0.2">
      <c r="A2803">
        <f t="shared" si="88"/>
        <v>2007</v>
      </c>
      <c r="B2803" s="1059">
        <v>39326</v>
      </c>
      <c r="C2803" s="3">
        <f>'finished water daily demand'!K248</f>
        <v>35.292000000000002</v>
      </c>
      <c r="D2803">
        <f t="shared" si="89"/>
        <v>39326</v>
      </c>
    </row>
    <row r="2804" spans="1:4" x14ac:dyDescent="0.2">
      <c r="A2804">
        <f t="shared" si="88"/>
        <v>2007</v>
      </c>
      <c r="B2804" s="1059">
        <v>39327</v>
      </c>
      <c r="C2804" s="3">
        <f>'finished water daily demand'!K249</f>
        <v>34.28</v>
      </c>
      <c r="D2804">
        <f t="shared" si="89"/>
        <v>39327</v>
      </c>
    </row>
    <row r="2805" spans="1:4" x14ac:dyDescent="0.2">
      <c r="A2805">
        <f t="shared" si="88"/>
        <v>2007</v>
      </c>
      <c r="B2805" s="1059">
        <v>39328</v>
      </c>
      <c r="C2805" s="3">
        <f>'finished water daily demand'!K250</f>
        <v>35.150999999999996</v>
      </c>
      <c r="D2805">
        <f t="shared" si="89"/>
        <v>39328</v>
      </c>
    </row>
    <row r="2806" spans="1:4" x14ac:dyDescent="0.2">
      <c r="A2806">
        <f t="shared" si="88"/>
        <v>2007</v>
      </c>
      <c r="B2806" s="1059">
        <v>39329</v>
      </c>
      <c r="C2806" s="3">
        <f>'finished water daily demand'!K251</f>
        <v>35.866</v>
      </c>
      <c r="D2806">
        <f t="shared" si="89"/>
        <v>39329</v>
      </c>
    </row>
    <row r="2807" spans="1:4" x14ac:dyDescent="0.2">
      <c r="A2807">
        <f t="shared" si="88"/>
        <v>2007</v>
      </c>
      <c r="B2807" s="1059">
        <v>39330</v>
      </c>
      <c r="C2807" s="3">
        <f>'finished water daily demand'!K252</f>
        <v>37.737000000000002</v>
      </c>
      <c r="D2807">
        <f t="shared" si="89"/>
        <v>39330</v>
      </c>
    </row>
    <row r="2808" spans="1:4" x14ac:dyDescent="0.2">
      <c r="A2808">
        <f t="shared" si="88"/>
        <v>2007</v>
      </c>
      <c r="B2808" s="1059">
        <v>39331</v>
      </c>
      <c r="C2808" s="3">
        <f>'finished water daily demand'!K253</f>
        <v>38.298000000000002</v>
      </c>
      <c r="D2808">
        <f t="shared" si="89"/>
        <v>39331</v>
      </c>
    </row>
    <row r="2809" spans="1:4" x14ac:dyDescent="0.2">
      <c r="A2809">
        <f t="shared" si="88"/>
        <v>2007</v>
      </c>
      <c r="B2809" s="1059">
        <v>39332</v>
      </c>
      <c r="C2809" s="3">
        <f>'finished water daily demand'!K254</f>
        <v>36.179000000000002</v>
      </c>
      <c r="D2809">
        <f t="shared" si="89"/>
        <v>39332</v>
      </c>
    </row>
    <row r="2810" spans="1:4" x14ac:dyDescent="0.2">
      <c r="A2810">
        <f t="shared" si="88"/>
        <v>2007</v>
      </c>
      <c r="B2810" s="1059">
        <v>39333</v>
      </c>
      <c r="C2810" s="3">
        <f>'finished water daily demand'!K255</f>
        <v>35.591999999999999</v>
      </c>
      <c r="D2810">
        <f t="shared" si="89"/>
        <v>39333</v>
      </c>
    </row>
    <row r="2811" spans="1:4" x14ac:dyDescent="0.2">
      <c r="A2811">
        <f t="shared" si="88"/>
        <v>2007</v>
      </c>
      <c r="B2811" s="1059">
        <v>39334</v>
      </c>
      <c r="C2811" s="3">
        <f>'finished water daily demand'!K256</f>
        <v>35.525000000000006</v>
      </c>
      <c r="D2811">
        <f t="shared" si="89"/>
        <v>39334</v>
      </c>
    </row>
    <row r="2812" spans="1:4" x14ac:dyDescent="0.2">
      <c r="A2812">
        <f t="shared" si="88"/>
        <v>2007</v>
      </c>
      <c r="B2812" s="1059">
        <v>39335</v>
      </c>
      <c r="C2812" s="3">
        <f>'finished water daily demand'!K257</f>
        <v>37.611000000000004</v>
      </c>
      <c r="D2812">
        <f t="shared" si="89"/>
        <v>39335</v>
      </c>
    </row>
    <row r="2813" spans="1:4" x14ac:dyDescent="0.2">
      <c r="A2813">
        <f t="shared" si="88"/>
        <v>2007</v>
      </c>
      <c r="B2813" s="1059">
        <v>39336</v>
      </c>
      <c r="C2813" s="3">
        <f>'finished water daily demand'!K258</f>
        <v>38.338000000000001</v>
      </c>
      <c r="D2813">
        <f t="shared" si="89"/>
        <v>39336</v>
      </c>
    </row>
    <row r="2814" spans="1:4" x14ac:dyDescent="0.2">
      <c r="A2814">
        <f t="shared" si="88"/>
        <v>2007</v>
      </c>
      <c r="B2814" s="1059">
        <v>39337</v>
      </c>
      <c r="C2814" s="3">
        <f>'finished water daily demand'!K259</f>
        <v>36.177000000000007</v>
      </c>
      <c r="D2814">
        <f t="shared" si="89"/>
        <v>39337</v>
      </c>
    </row>
    <row r="2815" spans="1:4" x14ac:dyDescent="0.2">
      <c r="A2815">
        <f t="shared" si="88"/>
        <v>2007</v>
      </c>
      <c r="B2815" s="1059">
        <v>39338</v>
      </c>
      <c r="C2815" s="3">
        <f>'finished water daily demand'!K260</f>
        <v>37.025999999999996</v>
      </c>
      <c r="D2815">
        <f t="shared" si="89"/>
        <v>39338</v>
      </c>
    </row>
    <row r="2816" spans="1:4" x14ac:dyDescent="0.2">
      <c r="A2816">
        <f t="shared" si="88"/>
        <v>2007</v>
      </c>
      <c r="B2816" s="1059">
        <v>39339</v>
      </c>
      <c r="C2816" s="3">
        <f>'finished water daily demand'!K261</f>
        <v>36.996000000000002</v>
      </c>
      <c r="D2816">
        <f t="shared" si="89"/>
        <v>39339</v>
      </c>
    </row>
    <row r="2817" spans="1:4" x14ac:dyDescent="0.2">
      <c r="A2817">
        <f t="shared" si="88"/>
        <v>2007</v>
      </c>
      <c r="B2817" s="1059">
        <v>39340</v>
      </c>
      <c r="C2817" s="3">
        <f>'finished water daily demand'!K262</f>
        <v>32.154000000000003</v>
      </c>
      <c r="D2817">
        <f t="shared" si="89"/>
        <v>39340</v>
      </c>
    </row>
    <row r="2818" spans="1:4" x14ac:dyDescent="0.2">
      <c r="A2818">
        <f t="shared" si="88"/>
        <v>2007</v>
      </c>
      <c r="B2818" s="1059">
        <v>39341</v>
      </c>
      <c r="C2818" s="3">
        <f>'finished water daily demand'!K263</f>
        <v>34.869999999999997</v>
      </c>
      <c r="D2818">
        <f t="shared" si="89"/>
        <v>39341</v>
      </c>
    </row>
    <row r="2819" spans="1:4" x14ac:dyDescent="0.2">
      <c r="A2819">
        <f t="shared" si="88"/>
        <v>2007</v>
      </c>
      <c r="B2819" s="1059">
        <v>39342</v>
      </c>
      <c r="C2819" s="3">
        <f>'finished water daily demand'!K264</f>
        <v>33.844999999999999</v>
      </c>
      <c r="D2819">
        <f t="shared" si="89"/>
        <v>39342</v>
      </c>
    </row>
    <row r="2820" spans="1:4" x14ac:dyDescent="0.2">
      <c r="A2820">
        <f t="shared" si="88"/>
        <v>2007</v>
      </c>
      <c r="B2820" s="1059">
        <v>39343</v>
      </c>
      <c r="C2820" s="3">
        <f>'finished water daily demand'!K265</f>
        <v>34.945999999999998</v>
      </c>
      <c r="D2820">
        <f t="shared" si="89"/>
        <v>39343</v>
      </c>
    </row>
    <row r="2821" spans="1:4" x14ac:dyDescent="0.2">
      <c r="A2821">
        <f t="shared" ref="A2821:A2884" si="90">YEAR(B2821)</f>
        <v>2007</v>
      </c>
      <c r="B2821" s="1059">
        <v>39344</v>
      </c>
      <c r="C2821" s="3">
        <f>'finished water daily demand'!K266</f>
        <v>33.457999999999998</v>
      </c>
      <c r="D2821">
        <f t="shared" ref="D2821:D2884" si="91">VALUE(B2821)</f>
        <v>39344</v>
      </c>
    </row>
    <row r="2822" spans="1:4" x14ac:dyDescent="0.2">
      <c r="A2822">
        <f t="shared" si="90"/>
        <v>2007</v>
      </c>
      <c r="B2822" s="1059">
        <v>39345</v>
      </c>
      <c r="C2822" s="3">
        <f>'finished water daily demand'!K267</f>
        <v>31.941000000000003</v>
      </c>
      <c r="D2822">
        <f t="shared" si="91"/>
        <v>39345</v>
      </c>
    </row>
    <row r="2823" spans="1:4" x14ac:dyDescent="0.2">
      <c r="A2823">
        <f t="shared" si="90"/>
        <v>2007</v>
      </c>
      <c r="B2823" s="1059">
        <v>39346</v>
      </c>
      <c r="C2823" s="3">
        <f>'finished water daily demand'!K268</f>
        <v>29.72</v>
      </c>
      <c r="D2823">
        <f t="shared" si="91"/>
        <v>39346</v>
      </c>
    </row>
    <row r="2824" spans="1:4" x14ac:dyDescent="0.2">
      <c r="A2824">
        <f t="shared" si="90"/>
        <v>2007</v>
      </c>
      <c r="B2824" s="1059">
        <v>39347</v>
      </c>
      <c r="C2824" s="3">
        <f>'finished water daily demand'!K269</f>
        <v>32.814999999999998</v>
      </c>
      <c r="D2824">
        <f t="shared" si="91"/>
        <v>39347</v>
      </c>
    </row>
    <row r="2825" spans="1:4" x14ac:dyDescent="0.2">
      <c r="A2825">
        <f t="shared" si="90"/>
        <v>2007</v>
      </c>
      <c r="B2825" s="1059">
        <v>39348</v>
      </c>
      <c r="C2825" s="3">
        <f>'finished water daily demand'!K270</f>
        <v>29.95</v>
      </c>
      <c r="D2825">
        <f t="shared" si="91"/>
        <v>39348</v>
      </c>
    </row>
    <row r="2826" spans="1:4" x14ac:dyDescent="0.2">
      <c r="A2826">
        <f t="shared" si="90"/>
        <v>2007</v>
      </c>
      <c r="B2826" s="1059">
        <v>39349</v>
      </c>
      <c r="C2826" s="3">
        <f>'finished water daily demand'!K271</f>
        <v>30.465</v>
      </c>
      <c r="D2826">
        <f t="shared" si="91"/>
        <v>39349</v>
      </c>
    </row>
    <row r="2827" spans="1:4" x14ac:dyDescent="0.2">
      <c r="A2827">
        <f t="shared" si="90"/>
        <v>2007</v>
      </c>
      <c r="B2827" s="1059">
        <v>39350</v>
      </c>
      <c r="C2827" s="3">
        <f>'finished water daily demand'!K272</f>
        <v>30.521000000000001</v>
      </c>
      <c r="D2827">
        <f t="shared" si="91"/>
        <v>39350</v>
      </c>
    </row>
    <row r="2828" spans="1:4" x14ac:dyDescent="0.2">
      <c r="A2828">
        <f t="shared" si="90"/>
        <v>2007</v>
      </c>
      <c r="B2828" s="1059">
        <v>39351</v>
      </c>
      <c r="C2828" s="3">
        <f>'finished water daily demand'!K273</f>
        <v>35.829000000000001</v>
      </c>
      <c r="D2828">
        <f t="shared" si="91"/>
        <v>39351</v>
      </c>
    </row>
    <row r="2829" spans="1:4" x14ac:dyDescent="0.2">
      <c r="A2829">
        <f t="shared" si="90"/>
        <v>2007</v>
      </c>
      <c r="B2829" s="1059">
        <v>39352</v>
      </c>
      <c r="C2829" s="3">
        <f>'finished water daily demand'!K274</f>
        <v>28.393999999999998</v>
      </c>
      <c r="D2829">
        <f t="shared" si="91"/>
        <v>39352</v>
      </c>
    </row>
    <row r="2830" spans="1:4" x14ac:dyDescent="0.2">
      <c r="A2830">
        <f t="shared" si="90"/>
        <v>2007</v>
      </c>
      <c r="B2830" s="1059">
        <v>39353</v>
      </c>
      <c r="C2830" s="3">
        <f>'finished water daily demand'!K275</f>
        <v>28.54</v>
      </c>
      <c r="D2830">
        <f t="shared" si="91"/>
        <v>39353</v>
      </c>
    </row>
    <row r="2831" spans="1:4" x14ac:dyDescent="0.2">
      <c r="A2831">
        <f t="shared" si="90"/>
        <v>2007</v>
      </c>
      <c r="B2831" s="1059">
        <v>39354</v>
      </c>
      <c r="C2831" s="3">
        <f>'finished water daily demand'!K276</f>
        <v>35.042000000000002</v>
      </c>
      <c r="D2831">
        <f t="shared" si="91"/>
        <v>39354</v>
      </c>
    </row>
    <row r="2832" spans="1:4" x14ac:dyDescent="0.2">
      <c r="A2832">
        <f t="shared" si="90"/>
        <v>2007</v>
      </c>
      <c r="B2832" s="1059">
        <v>39355</v>
      </c>
      <c r="C2832" s="3">
        <f>'finished water daily demand'!K277</f>
        <v>30.970000000000002</v>
      </c>
      <c r="D2832">
        <f t="shared" si="91"/>
        <v>39355</v>
      </c>
    </row>
    <row r="2833" spans="1:4" x14ac:dyDescent="0.2">
      <c r="A2833">
        <f t="shared" si="90"/>
        <v>2007</v>
      </c>
      <c r="B2833" s="1059">
        <v>39356</v>
      </c>
      <c r="C2833" s="3">
        <f>'finished water daily demand'!K278</f>
        <v>26.027000000000001</v>
      </c>
      <c r="D2833">
        <f t="shared" si="91"/>
        <v>39356</v>
      </c>
    </row>
    <row r="2834" spans="1:4" x14ac:dyDescent="0.2">
      <c r="A2834">
        <f t="shared" si="90"/>
        <v>2007</v>
      </c>
      <c r="B2834" s="1059">
        <v>39357</v>
      </c>
      <c r="C2834" s="3">
        <f>'finished water daily demand'!K279</f>
        <v>29.029</v>
      </c>
      <c r="D2834">
        <f t="shared" si="91"/>
        <v>39357</v>
      </c>
    </row>
    <row r="2835" spans="1:4" x14ac:dyDescent="0.2">
      <c r="A2835">
        <f t="shared" si="90"/>
        <v>2007</v>
      </c>
      <c r="B2835" s="1059">
        <v>39358</v>
      </c>
      <c r="C2835" s="3">
        <f>'finished water daily demand'!K280</f>
        <v>36.166000000000004</v>
      </c>
      <c r="D2835">
        <f t="shared" si="91"/>
        <v>39358</v>
      </c>
    </row>
    <row r="2836" spans="1:4" x14ac:dyDescent="0.2">
      <c r="A2836">
        <f t="shared" si="90"/>
        <v>2007</v>
      </c>
      <c r="B2836" s="1059">
        <v>39359</v>
      </c>
      <c r="C2836" s="3">
        <f>'finished water daily demand'!K281</f>
        <v>28.986000000000001</v>
      </c>
      <c r="D2836">
        <f t="shared" si="91"/>
        <v>39359</v>
      </c>
    </row>
    <row r="2837" spans="1:4" x14ac:dyDescent="0.2">
      <c r="A2837">
        <f t="shared" si="90"/>
        <v>2007</v>
      </c>
      <c r="B2837" s="1059">
        <v>39360</v>
      </c>
      <c r="C2837" s="3">
        <f>'finished water daily demand'!K282</f>
        <v>29.355999999999998</v>
      </c>
      <c r="D2837">
        <f t="shared" si="91"/>
        <v>39360</v>
      </c>
    </row>
    <row r="2838" spans="1:4" x14ac:dyDescent="0.2">
      <c r="A2838">
        <f t="shared" si="90"/>
        <v>2007</v>
      </c>
      <c r="B2838" s="1059">
        <v>39361</v>
      </c>
      <c r="C2838" s="3">
        <f>'finished water daily demand'!K283</f>
        <v>31.506</v>
      </c>
      <c r="D2838">
        <f t="shared" si="91"/>
        <v>39361</v>
      </c>
    </row>
    <row r="2839" spans="1:4" x14ac:dyDescent="0.2">
      <c r="A2839">
        <f t="shared" si="90"/>
        <v>2007</v>
      </c>
      <c r="B2839" s="1059">
        <v>39362</v>
      </c>
      <c r="C2839" s="3">
        <f>'finished water daily demand'!K284</f>
        <v>27.768000000000001</v>
      </c>
      <c r="D2839">
        <f t="shared" si="91"/>
        <v>39362</v>
      </c>
    </row>
    <row r="2840" spans="1:4" x14ac:dyDescent="0.2">
      <c r="A2840">
        <f t="shared" si="90"/>
        <v>2007</v>
      </c>
      <c r="B2840" s="1059">
        <v>39363</v>
      </c>
      <c r="C2840" s="3">
        <f>'finished water daily demand'!K285</f>
        <v>28.177999999999997</v>
      </c>
      <c r="D2840">
        <f t="shared" si="91"/>
        <v>39363</v>
      </c>
    </row>
    <row r="2841" spans="1:4" x14ac:dyDescent="0.2">
      <c r="A2841">
        <f t="shared" si="90"/>
        <v>2007</v>
      </c>
      <c r="B2841" s="1059">
        <v>39364</v>
      </c>
      <c r="C2841" s="3">
        <f>'finished water daily demand'!K286</f>
        <v>28.599</v>
      </c>
      <c r="D2841">
        <f t="shared" si="91"/>
        <v>39364</v>
      </c>
    </row>
    <row r="2842" spans="1:4" x14ac:dyDescent="0.2">
      <c r="A2842">
        <f t="shared" si="90"/>
        <v>2007</v>
      </c>
      <c r="B2842" s="1059">
        <v>39365</v>
      </c>
      <c r="C2842" s="3">
        <f>'finished water daily demand'!K287</f>
        <v>35.322000000000003</v>
      </c>
      <c r="D2842">
        <f t="shared" si="91"/>
        <v>39365</v>
      </c>
    </row>
    <row r="2843" spans="1:4" x14ac:dyDescent="0.2">
      <c r="A2843">
        <f t="shared" si="90"/>
        <v>2007</v>
      </c>
      <c r="B2843" s="1059">
        <v>39366</v>
      </c>
      <c r="C2843" s="3">
        <f>'finished water daily demand'!K288</f>
        <v>27.678000000000004</v>
      </c>
      <c r="D2843">
        <f t="shared" si="91"/>
        <v>39366</v>
      </c>
    </row>
    <row r="2844" spans="1:4" x14ac:dyDescent="0.2">
      <c r="A2844">
        <f t="shared" si="90"/>
        <v>2007</v>
      </c>
      <c r="B2844" s="1059">
        <v>39367</v>
      </c>
      <c r="C2844" s="3">
        <f>'finished water daily demand'!K289</f>
        <v>26.093</v>
      </c>
      <c r="D2844">
        <f t="shared" si="91"/>
        <v>39367</v>
      </c>
    </row>
    <row r="2845" spans="1:4" x14ac:dyDescent="0.2">
      <c r="A2845">
        <f t="shared" si="90"/>
        <v>2007</v>
      </c>
      <c r="B2845" s="1059">
        <v>39368</v>
      </c>
      <c r="C2845" s="3">
        <f>'finished water daily demand'!K290</f>
        <v>32.49</v>
      </c>
      <c r="D2845">
        <f t="shared" si="91"/>
        <v>39368</v>
      </c>
    </row>
    <row r="2846" spans="1:4" x14ac:dyDescent="0.2">
      <c r="A2846">
        <f t="shared" si="90"/>
        <v>2007</v>
      </c>
      <c r="B2846" s="1059">
        <v>39369</v>
      </c>
      <c r="C2846" s="3">
        <f>'finished water daily demand'!K291</f>
        <v>27.258000000000003</v>
      </c>
      <c r="D2846">
        <f t="shared" si="91"/>
        <v>39369</v>
      </c>
    </row>
    <row r="2847" spans="1:4" x14ac:dyDescent="0.2">
      <c r="A2847">
        <f t="shared" si="90"/>
        <v>2007</v>
      </c>
      <c r="B2847" s="1059">
        <v>39370</v>
      </c>
      <c r="C2847" s="3">
        <f>'finished water daily demand'!K292</f>
        <v>27.284999999999997</v>
      </c>
      <c r="D2847">
        <f t="shared" si="91"/>
        <v>39370</v>
      </c>
    </row>
    <row r="2848" spans="1:4" x14ac:dyDescent="0.2">
      <c r="A2848">
        <f t="shared" si="90"/>
        <v>2007</v>
      </c>
      <c r="B2848" s="1059">
        <v>39371</v>
      </c>
      <c r="C2848" s="3">
        <f>'finished water daily demand'!K293</f>
        <v>27.005000000000003</v>
      </c>
      <c r="D2848">
        <f t="shared" si="91"/>
        <v>39371</v>
      </c>
    </row>
    <row r="2849" spans="1:4" x14ac:dyDescent="0.2">
      <c r="A2849">
        <f t="shared" si="90"/>
        <v>2007</v>
      </c>
      <c r="B2849" s="1059">
        <v>39372</v>
      </c>
      <c r="C2849" s="3">
        <f>'finished water daily demand'!K294</f>
        <v>27.823</v>
      </c>
      <c r="D2849">
        <f t="shared" si="91"/>
        <v>39372</v>
      </c>
    </row>
    <row r="2850" spans="1:4" x14ac:dyDescent="0.2">
      <c r="A2850">
        <f t="shared" si="90"/>
        <v>2007</v>
      </c>
      <c r="B2850" s="1059">
        <v>39373</v>
      </c>
      <c r="C2850" s="3">
        <f>'finished water daily demand'!K295</f>
        <v>28.505800000000001</v>
      </c>
      <c r="D2850">
        <f t="shared" si="91"/>
        <v>39373</v>
      </c>
    </row>
    <row r="2851" spans="1:4" x14ac:dyDescent="0.2">
      <c r="A2851">
        <f t="shared" si="90"/>
        <v>2007</v>
      </c>
      <c r="B2851" s="1059">
        <v>39374</v>
      </c>
      <c r="C2851" s="3">
        <f>'finished water daily demand'!K296</f>
        <v>28.994</v>
      </c>
      <c r="D2851">
        <f t="shared" si="91"/>
        <v>39374</v>
      </c>
    </row>
    <row r="2852" spans="1:4" x14ac:dyDescent="0.2">
      <c r="A2852">
        <f t="shared" si="90"/>
        <v>2007</v>
      </c>
      <c r="B2852" s="1059">
        <v>39375</v>
      </c>
      <c r="C2852" s="3">
        <f>'finished water daily demand'!K297</f>
        <v>26.89</v>
      </c>
      <c r="D2852">
        <f t="shared" si="91"/>
        <v>39375</v>
      </c>
    </row>
    <row r="2853" spans="1:4" x14ac:dyDescent="0.2">
      <c r="A2853">
        <f t="shared" si="90"/>
        <v>2007</v>
      </c>
      <c r="B2853" s="1059">
        <v>39376</v>
      </c>
      <c r="C2853" s="3">
        <f>'finished water daily demand'!K298</f>
        <v>24.286999999999999</v>
      </c>
      <c r="D2853">
        <f t="shared" si="91"/>
        <v>39376</v>
      </c>
    </row>
    <row r="2854" spans="1:4" x14ac:dyDescent="0.2">
      <c r="A2854">
        <f t="shared" si="90"/>
        <v>2007</v>
      </c>
      <c r="B2854" s="1059">
        <v>39377</v>
      </c>
      <c r="C2854" s="3">
        <f>'finished water daily demand'!K299</f>
        <v>25.201000000000001</v>
      </c>
      <c r="D2854">
        <f t="shared" si="91"/>
        <v>39377</v>
      </c>
    </row>
    <row r="2855" spans="1:4" x14ac:dyDescent="0.2">
      <c r="A2855">
        <f t="shared" si="90"/>
        <v>2007</v>
      </c>
      <c r="B2855" s="1059">
        <v>39378</v>
      </c>
      <c r="C2855" s="3">
        <f>'finished water daily demand'!K300</f>
        <v>27.088000000000001</v>
      </c>
      <c r="D2855">
        <f t="shared" si="91"/>
        <v>39378</v>
      </c>
    </row>
    <row r="2856" spans="1:4" x14ac:dyDescent="0.2">
      <c r="A2856">
        <f t="shared" si="90"/>
        <v>2007</v>
      </c>
      <c r="B2856" s="1059">
        <v>39379</v>
      </c>
      <c r="C2856" s="3">
        <f>'finished water daily demand'!K301</f>
        <v>26.713999999999999</v>
      </c>
      <c r="D2856">
        <f t="shared" si="91"/>
        <v>39379</v>
      </c>
    </row>
    <row r="2857" spans="1:4" x14ac:dyDescent="0.2">
      <c r="A2857">
        <f t="shared" si="90"/>
        <v>2007</v>
      </c>
      <c r="B2857" s="1059">
        <v>39380</v>
      </c>
      <c r="C2857" s="3">
        <f>'finished water daily demand'!K302</f>
        <v>25.221000000000004</v>
      </c>
      <c r="D2857">
        <f t="shared" si="91"/>
        <v>39380</v>
      </c>
    </row>
    <row r="2858" spans="1:4" x14ac:dyDescent="0.2">
      <c r="A2858">
        <f t="shared" si="90"/>
        <v>2007</v>
      </c>
      <c r="B2858" s="1059">
        <v>39381</v>
      </c>
      <c r="C2858" s="3">
        <f>'finished water daily demand'!K303</f>
        <v>24.667999999999999</v>
      </c>
      <c r="D2858">
        <f t="shared" si="91"/>
        <v>39381</v>
      </c>
    </row>
    <row r="2859" spans="1:4" x14ac:dyDescent="0.2">
      <c r="A2859">
        <f t="shared" si="90"/>
        <v>2007</v>
      </c>
      <c r="B2859" s="1059">
        <v>39382</v>
      </c>
      <c r="C2859" s="3">
        <f>'finished water daily demand'!K304</f>
        <v>28.389999999999997</v>
      </c>
      <c r="D2859">
        <f t="shared" si="91"/>
        <v>39382</v>
      </c>
    </row>
    <row r="2860" spans="1:4" x14ac:dyDescent="0.2">
      <c r="A2860">
        <f t="shared" si="90"/>
        <v>2007</v>
      </c>
      <c r="B2860" s="1059">
        <v>39383</v>
      </c>
      <c r="C2860" s="3">
        <f>'finished water daily demand'!K305</f>
        <v>27.884</v>
      </c>
      <c r="D2860">
        <f t="shared" si="91"/>
        <v>39383</v>
      </c>
    </row>
    <row r="2861" spans="1:4" x14ac:dyDescent="0.2">
      <c r="A2861">
        <f t="shared" si="90"/>
        <v>2007</v>
      </c>
      <c r="B2861" s="1059">
        <v>39384</v>
      </c>
      <c r="C2861" s="3">
        <f>'finished water daily demand'!K306</f>
        <v>26.754999999999999</v>
      </c>
      <c r="D2861">
        <f t="shared" si="91"/>
        <v>39384</v>
      </c>
    </row>
    <row r="2862" spans="1:4" x14ac:dyDescent="0.2">
      <c r="A2862">
        <f t="shared" si="90"/>
        <v>2007</v>
      </c>
      <c r="B2862" s="1059">
        <v>39385</v>
      </c>
      <c r="C2862" s="3">
        <f>'finished water daily demand'!K307</f>
        <v>24.974</v>
      </c>
      <c r="D2862">
        <f t="shared" si="91"/>
        <v>39385</v>
      </c>
    </row>
    <row r="2863" spans="1:4" x14ac:dyDescent="0.2">
      <c r="A2863">
        <f t="shared" si="90"/>
        <v>2007</v>
      </c>
      <c r="B2863" s="1059">
        <v>39386</v>
      </c>
      <c r="C2863" s="3">
        <f>'finished water daily demand'!K308</f>
        <v>25.375</v>
      </c>
      <c r="D2863">
        <f t="shared" si="91"/>
        <v>39386</v>
      </c>
    </row>
    <row r="2864" spans="1:4" x14ac:dyDescent="0.2">
      <c r="A2864">
        <f t="shared" si="90"/>
        <v>2007</v>
      </c>
      <c r="B2864" s="1059">
        <v>39387</v>
      </c>
      <c r="C2864" s="3">
        <f>'finished water daily demand'!K309</f>
        <v>25.963999999999999</v>
      </c>
      <c r="D2864">
        <f t="shared" si="91"/>
        <v>39387</v>
      </c>
    </row>
    <row r="2865" spans="1:4" x14ac:dyDescent="0.2">
      <c r="A2865">
        <f t="shared" si="90"/>
        <v>2007</v>
      </c>
      <c r="B2865" s="1059">
        <v>39388</v>
      </c>
      <c r="C2865" s="3">
        <f>'finished water daily demand'!K310</f>
        <v>24.41</v>
      </c>
      <c r="D2865">
        <f t="shared" si="91"/>
        <v>39388</v>
      </c>
    </row>
    <row r="2866" spans="1:4" x14ac:dyDescent="0.2">
      <c r="A2866">
        <f t="shared" si="90"/>
        <v>2007</v>
      </c>
      <c r="B2866" s="1059">
        <v>39389</v>
      </c>
      <c r="C2866" s="3">
        <f>'finished water daily demand'!K311</f>
        <v>26.408000000000001</v>
      </c>
      <c r="D2866">
        <f t="shared" si="91"/>
        <v>39389</v>
      </c>
    </row>
    <row r="2867" spans="1:4" x14ac:dyDescent="0.2">
      <c r="A2867">
        <f t="shared" si="90"/>
        <v>2007</v>
      </c>
      <c r="B2867" s="1059">
        <v>39390</v>
      </c>
      <c r="C2867" s="3">
        <f>'finished water daily demand'!K312</f>
        <v>24.433</v>
      </c>
      <c r="D2867">
        <f t="shared" si="91"/>
        <v>39390</v>
      </c>
    </row>
    <row r="2868" spans="1:4" x14ac:dyDescent="0.2">
      <c r="A2868">
        <f t="shared" si="90"/>
        <v>2007</v>
      </c>
      <c r="B2868" s="1059">
        <v>39391</v>
      </c>
      <c r="C2868" s="3">
        <f>'finished water daily demand'!K313</f>
        <v>25.371000000000002</v>
      </c>
      <c r="D2868">
        <f t="shared" si="91"/>
        <v>39391</v>
      </c>
    </row>
    <row r="2869" spans="1:4" x14ac:dyDescent="0.2">
      <c r="A2869">
        <f t="shared" si="90"/>
        <v>2007</v>
      </c>
      <c r="B2869" s="1059">
        <v>39392</v>
      </c>
      <c r="C2869" s="3">
        <f>'finished water daily demand'!K314</f>
        <v>25.102</v>
      </c>
      <c r="D2869">
        <f t="shared" si="91"/>
        <v>39392</v>
      </c>
    </row>
    <row r="2870" spans="1:4" x14ac:dyDescent="0.2">
      <c r="A2870">
        <f t="shared" si="90"/>
        <v>2007</v>
      </c>
      <c r="B2870" s="1059">
        <v>39393</v>
      </c>
      <c r="C2870" s="3">
        <f>'finished water daily demand'!K315</f>
        <v>24.624999999999996</v>
      </c>
      <c r="D2870">
        <f t="shared" si="91"/>
        <v>39393</v>
      </c>
    </row>
    <row r="2871" spans="1:4" x14ac:dyDescent="0.2">
      <c r="A2871">
        <f t="shared" si="90"/>
        <v>2007</v>
      </c>
      <c r="B2871" s="1059">
        <v>39394</v>
      </c>
      <c r="C2871" s="3">
        <f>'finished water daily demand'!K316</f>
        <v>25.390600000000003</v>
      </c>
      <c r="D2871">
        <f t="shared" si="91"/>
        <v>39394</v>
      </c>
    </row>
    <row r="2872" spans="1:4" x14ac:dyDescent="0.2">
      <c r="A2872">
        <f t="shared" si="90"/>
        <v>2007</v>
      </c>
      <c r="B2872" s="1059">
        <v>39395</v>
      </c>
      <c r="C2872" s="3">
        <f>'finished water daily demand'!K317</f>
        <v>23.556000000000001</v>
      </c>
      <c r="D2872">
        <f t="shared" si="91"/>
        <v>39395</v>
      </c>
    </row>
    <row r="2873" spans="1:4" x14ac:dyDescent="0.2">
      <c r="A2873">
        <f t="shared" si="90"/>
        <v>2007</v>
      </c>
      <c r="B2873" s="1059">
        <v>39396</v>
      </c>
      <c r="C2873" s="3">
        <f>'finished water daily demand'!K318</f>
        <v>23.763000000000002</v>
      </c>
      <c r="D2873">
        <f t="shared" si="91"/>
        <v>39396</v>
      </c>
    </row>
    <row r="2874" spans="1:4" x14ac:dyDescent="0.2">
      <c r="A2874">
        <f t="shared" si="90"/>
        <v>2007</v>
      </c>
      <c r="B2874" s="1059">
        <v>39397</v>
      </c>
      <c r="C2874" s="3">
        <f>'finished water daily demand'!K319</f>
        <v>22.635000000000002</v>
      </c>
      <c r="D2874">
        <f t="shared" si="91"/>
        <v>39397</v>
      </c>
    </row>
    <row r="2875" spans="1:4" x14ac:dyDescent="0.2">
      <c r="A2875">
        <f t="shared" si="90"/>
        <v>2007</v>
      </c>
      <c r="B2875" s="1059">
        <v>39398</v>
      </c>
      <c r="C2875" s="3">
        <f>'finished water daily demand'!K320</f>
        <v>24.192</v>
      </c>
      <c r="D2875">
        <f t="shared" si="91"/>
        <v>39398</v>
      </c>
    </row>
    <row r="2876" spans="1:4" x14ac:dyDescent="0.2">
      <c r="A2876">
        <f t="shared" si="90"/>
        <v>2007</v>
      </c>
      <c r="B2876" s="1059">
        <v>39399</v>
      </c>
      <c r="C2876" s="3">
        <f>'finished water daily demand'!K321</f>
        <v>24.271999999999998</v>
      </c>
      <c r="D2876">
        <f t="shared" si="91"/>
        <v>39399</v>
      </c>
    </row>
    <row r="2877" spans="1:4" x14ac:dyDescent="0.2">
      <c r="A2877">
        <f t="shared" si="90"/>
        <v>2007</v>
      </c>
      <c r="B2877" s="1059">
        <v>39400</v>
      </c>
      <c r="C2877" s="3">
        <f>'finished water daily demand'!K322</f>
        <v>23.96</v>
      </c>
      <c r="D2877">
        <f t="shared" si="91"/>
        <v>39400</v>
      </c>
    </row>
    <row r="2878" spans="1:4" x14ac:dyDescent="0.2">
      <c r="A2878">
        <f t="shared" si="90"/>
        <v>2007</v>
      </c>
      <c r="B2878" s="1059">
        <v>39401</v>
      </c>
      <c r="C2878" s="3">
        <f>'finished water daily demand'!K323</f>
        <v>22.911000000000001</v>
      </c>
      <c r="D2878">
        <f t="shared" si="91"/>
        <v>39401</v>
      </c>
    </row>
    <row r="2879" spans="1:4" x14ac:dyDescent="0.2">
      <c r="A2879">
        <f t="shared" si="90"/>
        <v>2007</v>
      </c>
      <c r="B2879" s="1059">
        <v>39402</v>
      </c>
      <c r="C2879" s="3">
        <f>'finished water daily demand'!K324</f>
        <v>22.79</v>
      </c>
      <c r="D2879">
        <f t="shared" si="91"/>
        <v>39402</v>
      </c>
    </row>
    <row r="2880" spans="1:4" x14ac:dyDescent="0.2">
      <c r="A2880">
        <f t="shared" si="90"/>
        <v>2007</v>
      </c>
      <c r="B2880" s="1059">
        <v>39403</v>
      </c>
      <c r="C2880" s="3">
        <f>'finished water daily demand'!K325</f>
        <v>22.784999999999997</v>
      </c>
      <c r="D2880">
        <f t="shared" si="91"/>
        <v>39403</v>
      </c>
    </row>
    <row r="2881" spans="1:4" x14ac:dyDescent="0.2">
      <c r="A2881">
        <f t="shared" si="90"/>
        <v>2007</v>
      </c>
      <c r="B2881" s="1059">
        <v>39404</v>
      </c>
      <c r="C2881" s="3">
        <f>'finished water daily demand'!K326</f>
        <v>22.693000000000001</v>
      </c>
      <c r="D2881">
        <f t="shared" si="91"/>
        <v>39404</v>
      </c>
    </row>
    <row r="2882" spans="1:4" x14ac:dyDescent="0.2">
      <c r="A2882">
        <f t="shared" si="90"/>
        <v>2007</v>
      </c>
      <c r="B2882" s="1059">
        <v>39405</v>
      </c>
      <c r="C2882" s="3">
        <f>'finished water daily demand'!K327</f>
        <v>24.730000000000004</v>
      </c>
      <c r="D2882">
        <f t="shared" si="91"/>
        <v>39405</v>
      </c>
    </row>
    <row r="2883" spans="1:4" x14ac:dyDescent="0.2">
      <c r="A2883">
        <f t="shared" si="90"/>
        <v>2007</v>
      </c>
      <c r="B2883" s="1059">
        <v>39406</v>
      </c>
      <c r="C2883" s="3">
        <f>'finished water daily demand'!K328</f>
        <v>24.169</v>
      </c>
      <c r="D2883">
        <f t="shared" si="91"/>
        <v>39406</v>
      </c>
    </row>
    <row r="2884" spans="1:4" x14ac:dyDescent="0.2">
      <c r="A2884">
        <f t="shared" si="90"/>
        <v>2007</v>
      </c>
      <c r="B2884" s="1059">
        <v>39407</v>
      </c>
      <c r="C2884" s="3">
        <f>'finished water daily demand'!K329</f>
        <v>24.156999999999996</v>
      </c>
      <c r="D2884">
        <f t="shared" si="91"/>
        <v>39407</v>
      </c>
    </row>
    <row r="2885" spans="1:4" x14ac:dyDescent="0.2">
      <c r="A2885">
        <f t="shared" ref="A2885:A2948" si="92">YEAR(B2885)</f>
        <v>2007</v>
      </c>
      <c r="B2885" s="1059">
        <v>39408</v>
      </c>
      <c r="C2885" s="3">
        <f>'finished water daily demand'!K330</f>
        <v>22.552</v>
      </c>
      <c r="D2885">
        <f t="shared" ref="D2885:D2948" si="93">VALUE(B2885)</f>
        <v>39408</v>
      </c>
    </row>
    <row r="2886" spans="1:4" x14ac:dyDescent="0.2">
      <c r="A2886">
        <f t="shared" si="92"/>
        <v>2007</v>
      </c>
      <c r="B2886" s="1059">
        <v>39409</v>
      </c>
      <c r="C2886" s="3">
        <f>'finished water daily demand'!K331</f>
        <v>19.504000000000001</v>
      </c>
      <c r="D2886">
        <f t="shared" si="93"/>
        <v>39409</v>
      </c>
    </row>
    <row r="2887" spans="1:4" x14ac:dyDescent="0.2">
      <c r="A2887">
        <f t="shared" si="92"/>
        <v>2007</v>
      </c>
      <c r="B2887" s="1059">
        <v>39410</v>
      </c>
      <c r="C2887" s="3">
        <f>'finished water daily demand'!K332</f>
        <v>21.431000000000001</v>
      </c>
      <c r="D2887">
        <f t="shared" si="93"/>
        <v>39410</v>
      </c>
    </row>
    <row r="2888" spans="1:4" x14ac:dyDescent="0.2">
      <c r="A2888">
        <f t="shared" si="92"/>
        <v>2007</v>
      </c>
      <c r="B2888" s="1059">
        <v>39411</v>
      </c>
      <c r="C2888" s="3">
        <f>'finished water daily demand'!K333</f>
        <v>22.335000000000001</v>
      </c>
      <c r="D2888">
        <f t="shared" si="93"/>
        <v>39411</v>
      </c>
    </row>
    <row r="2889" spans="1:4" x14ac:dyDescent="0.2">
      <c r="A2889">
        <f t="shared" si="92"/>
        <v>2007</v>
      </c>
      <c r="B2889" s="1059">
        <v>39412</v>
      </c>
      <c r="C2889" s="3">
        <f>'finished water daily demand'!K334</f>
        <v>23.173000000000002</v>
      </c>
      <c r="D2889">
        <f t="shared" si="93"/>
        <v>39412</v>
      </c>
    </row>
    <row r="2890" spans="1:4" x14ac:dyDescent="0.2">
      <c r="A2890">
        <f t="shared" si="92"/>
        <v>2007</v>
      </c>
      <c r="B2890" s="1059">
        <v>39413</v>
      </c>
      <c r="C2890" s="3">
        <f>'finished water daily demand'!K335</f>
        <v>22.905000000000001</v>
      </c>
      <c r="D2890">
        <f t="shared" si="93"/>
        <v>39413</v>
      </c>
    </row>
    <row r="2891" spans="1:4" x14ac:dyDescent="0.2">
      <c r="A2891">
        <f t="shared" si="92"/>
        <v>2007</v>
      </c>
      <c r="B2891" s="1059">
        <v>39414</v>
      </c>
      <c r="C2891" s="3">
        <f>'finished water daily demand'!K336</f>
        <v>24.202999999999999</v>
      </c>
      <c r="D2891">
        <f t="shared" si="93"/>
        <v>39414</v>
      </c>
    </row>
    <row r="2892" spans="1:4" x14ac:dyDescent="0.2">
      <c r="A2892">
        <f t="shared" si="92"/>
        <v>2007</v>
      </c>
      <c r="B2892" s="1059">
        <v>39415</v>
      </c>
      <c r="C2892" s="3">
        <f>'finished water daily demand'!K337</f>
        <v>23.79</v>
      </c>
      <c r="D2892">
        <f t="shared" si="93"/>
        <v>39415</v>
      </c>
    </row>
    <row r="2893" spans="1:4" x14ac:dyDescent="0.2">
      <c r="A2893">
        <f t="shared" si="92"/>
        <v>2007</v>
      </c>
      <c r="B2893" s="1059">
        <v>39416</v>
      </c>
      <c r="C2893" s="3">
        <f>'finished water daily demand'!K338</f>
        <v>22.564</v>
      </c>
      <c r="D2893">
        <f t="shared" si="93"/>
        <v>39416</v>
      </c>
    </row>
    <row r="2894" spans="1:4" x14ac:dyDescent="0.2">
      <c r="A2894">
        <f t="shared" si="92"/>
        <v>2007</v>
      </c>
      <c r="B2894" s="1059">
        <v>39417</v>
      </c>
      <c r="C2894" s="3">
        <f>'finished water daily demand'!K339</f>
        <v>22.919999999999998</v>
      </c>
      <c r="D2894">
        <f t="shared" si="93"/>
        <v>39417</v>
      </c>
    </row>
    <row r="2895" spans="1:4" x14ac:dyDescent="0.2">
      <c r="A2895">
        <f t="shared" si="92"/>
        <v>2007</v>
      </c>
      <c r="B2895" s="1059">
        <v>39418</v>
      </c>
      <c r="C2895" s="3">
        <f>'finished water daily demand'!K340</f>
        <v>22.186999999999998</v>
      </c>
      <c r="D2895">
        <f t="shared" si="93"/>
        <v>39418</v>
      </c>
    </row>
    <row r="2896" spans="1:4" x14ac:dyDescent="0.2">
      <c r="A2896">
        <f t="shared" si="92"/>
        <v>2007</v>
      </c>
      <c r="B2896" s="1059">
        <v>39419</v>
      </c>
      <c r="C2896" s="3">
        <f>'finished water daily demand'!K341</f>
        <v>22.047999999999998</v>
      </c>
      <c r="D2896">
        <f t="shared" si="93"/>
        <v>39419</v>
      </c>
    </row>
    <row r="2897" spans="1:4" x14ac:dyDescent="0.2">
      <c r="A2897">
        <f t="shared" si="92"/>
        <v>2007</v>
      </c>
      <c r="B2897" s="1059">
        <v>39420</v>
      </c>
      <c r="C2897" s="3">
        <f>'finished water daily demand'!K342</f>
        <v>23.611000000000001</v>
      </c>
      <c r="D2897">
        <f t="shared" si="93"/>
        <v>39420</v>
      </c>
    </row>
    <row r="2898" spans="1:4" x14ac:dyDescent="0.2">
      <c r="A2898">
        <f t="shared" si="92"/>
        <v>2007</v>
      </c>
      <c r="B2898" s="1059">
        <v>39421</v>
      </c>
      <c r="C2898" s="3">
        <f>'finished water daily demand'!K343</f>
        <v>22.154999999999998</v>
      </c>
      <c r="D2898">
        <f t="shared" si="93"/>
        <v>39421</v>
      </c>
    </row>
    <row r="2899" spans="1:4" x14ac:dyDescent="0.2">
      <c r="A2899">
        <f t="shared" si="92"/>
        <v>2007</v>
      </c>
      <c r="B2899" s="1059">
        <v>39422</v>
      </c>
      <c r="C2899" s="3">
        <f>'finished water daily demand'!K344</f>
        <v>22.299000000000003</v>
      </c>
      <c r="D2899">
        <f t="shared" si="93"/>
        <v>39422</v>
      </c>
    </row>
    <row r="2900" spans="1:4" x14ac:dyDescent="0.2">
      <c r="A2900">
        <f t="shared" si="92"/>
        <v>2007</v>
      </c>
      <c r="B2900" s="1059">
        <v>39423</v>
      </c>
      <c r="C2900" s="3">
        <f>'finished water daily demand'!K345</f>
        <v>21.446999999999999</v>
      </c>
      <c r="D2900">
        <f t="shared" si="93"/>
        <v>39423</v>
      </c>
    </row>
    <row r="2901" spans="1:4" x14ac:dyDescent="0.2">
      <c r="A2901">
        <f t="shared" si="92"/>
        <v>2007</v>
      </c>
      <c r="B2901" s="1059">
        <v>39424</v>
      </c>
      <c r="C2901" s="3">
        <f>'finished water daily demand'!K346</f>
        <v>21.141999999999999</v>
      </c>
      <c r="D2901">
        <f t="shared" si="93"/>
        <v>39424</v>
      </c>
    </row>
    <row r="2902" spans="1:4" x14ac:dyDescent="0.2">
      <c r="A2902">
        <f t="shared" si="92"/>
        <v>2007</v>
      </c>
      <c r="B2902" s="1059">
        <v>39425</v>
      </c>
      <c r="C2902" s="3">
        <f>'finished water daily demand'!K347</f>
        <v>21.946000000000002</v>
      </c>
      <c r="D2902">
        <f t="shared" si="93"/>
        <v>39425</v>
      </c>
    </row>
    <row r="2903" spans="1:4" x14ac:dyDescent="0.2">
      <c r="A2903">
        <f t="shared" si="92"/>
        <v>2007</v>
      </c>
      <c r="B2903" s="1059">
        <v>39426</v>
      </c>
      <c r="C2903" s="3">
        <f>'finished water daily demand'!K348</f>
        <v>22.191000000000003</v>
      </c>
      <c r="D2903">
        <f t="shared" si="93"/>
        <v>39426</v>
      </c>
    </row>
    <row r="2904" spans="1:4" x14ac:dyDescent="0.2">
      <c r="A2904">
        <f t="shared" si="92"/>
        <v>2007</v>
      </c>
      <c r="B2904" s="1059">
        <v>39427</v>
      </c>
      <c r="C2904" s="3">
        <f>'finished water daily demand'!K349</f>
        <v>23.103000000000002</v>
      </c>
      <c r="D2904">
        <f t="shared" si="93"/>
        <v>39427</v>
      </c>
    </row>
    <row r="2905" spans="1:4" x14ac:dyDescent="0.2">
      <c r="A2905">
        <f t="shared" si="92"/>
        <v>2007</v>
      </c>
      <c r="B2905" s="1059">
        <v>39428</v>
      </c>
      <c r="C2905" s="3">
        <f>'finished water daily demand'!K350</f>
        <v>21.974</v>
      </c>
      <c r="D2905">
        <f t="shared" si="93"/>
        <v>39428</v>
      </c>
    </row>
    <row r="2906" spans="1:4" x14ac:dyDescent="0.2">
      <c r="A2906">
        <f t="shared" si="92"/>
        <v>2007</v>
      </c>
      <c r="B2906" s="1059">
        <v>39429</v>
      </c>
      <c r="C2906" s="3">
        <f>'finished water daily demand'!K351</f>
        <v>22.811</v>
      </c>
      <c r="D2906">
        <f t="shared" si="93"/>
        <v>39429</v>
      </c>
    </row>
    <row r="2907" spans="1:4" x14ac:dyDescent="0.2">
      <c r="A2907">
        <f t="shared" si="92"/>
        <v>2007</v>
      </c>
      <c r="B2907" s="1059">
        <v>39430</v>
      </c>
      <c r="C2907" s="3">
        <f>'finished water daily demand'!K352</f>
        <v>23.369999999999997</v>
      </c>
      <c r="D2907">
        <f t="shared" si="93"/>
        <v>39430</v>
      </c>
    </row>
    <row r="2908" spans="1:4" x14ac:dyDescent="0.2">
      <c r="A2908">
        <f t="shared" si="92"/>
        <v>2007</v>
      </c>
      <c r="B2908" s="1059">
        <v>39431</v>
      </c>
      <c r="C2908" s="3">
        <f>'finished water daily demand'!K353</f>
        <v>20.939000000000004</v>
      </c>
      <c r="D2908">
        <f t="shared" si="93"/>
        <v>39431</v>
      </c>
    </row>
    <row r="2909" spans="1:4" x14ac:dyDescent="0.2">
      <c r="A2909">
        <f t="shared" si="92"/>
        <v>2007</v>
      </c>
      <c r="B2909" s="1059">
        <v>39432</v>
      </c>
      <c r="C2909" s="3">
        <f>'finished water daily demand'!K354</f>
        <v>21.881</v>
      </c>
      <c r="D2909">
        <f t="shared" si="93"/>
        <v>39432</v>
      </c>
    </row>
    <row r="2910" spans="1:4" x14ac:dyDescent="0.2">
      <c r="A2910">
        <f t="shared" si="92"/>
        <v>2007</v>
      </c>
      <c r="B2910" s="1059">
        <v>39433</v>
      </c>
      <c r="C2910" s="3">
        <f>'finished water daily demand'!K355</f>
        <v>20.513000000000002</v>
      </c>
      <c r="D2910">
        <f t="shared" si="93"/>
        <v>39433</v>
      </c>
    </row>
    <row r="2911" spans="1:4" x14ac:dyDescent="0.2">
      <c r="A2911">
        <f t="shared" si="92"/>
        <v>2007</v>
      </c>
      <c r="B2911" s="1059">
        <v>39434</v>
      </c>
      <c r="C2911" s="3">
        <f>'finished water daily demand'!K356</f>
        <v>21.68</v>
      </c>
      <c r="D2911">
        <f t="shared" si="93"/>
        <v>39434</v>
      </c>
    </row>
    <row r="2912" spans="1:4" x14ac:dyDescent="0.2">
      <c r="A2912">
        <f t="shared" si="92"/>
        <v>2007</v>
      </c>
      <c r="B2912" s="1059">
        <v>39435</v>
      </c>
      <c r="C2912" s="3">
        <f>'finished water daily demand'!K357</f>
        <v>20.350000000000001</v>
      </c>
      <c r="D2912">
        <f t="shared" si="93"/>
        <v>39435</v>
      </c>
    </row>
    <row r="2913" spans="1:4" x14ac:dyDescent="0.2">
      <c r="A2913">
        <f t="shared" si="92"/>
        <v>2007</v>
      </c>
      <c r="B2913" s="1059">
        <v>39436</v>
      </c>
      <c r="C2913" s="3">
        <f>'finished water daily demand'!K358</f>
        <v>21.513999999999996</v>
      </c>
      <c r="D2913">
        <f t="shared" si="93"/>
        <v>39436</v>
      </c>
    </row>
    <row r="2914" spans="1:4" x14ac:dyDescent="0.2">
      <c r="A2914">
        <f t="shared" si="92"/>
        <v>2007</v>
      </c>
      <c r="B2914" s="1059">
        <v>39437</v>
      </c>
      <c r="C2914" s="3">
        <f>'finished water daily demand'!K359</f>
        <v>21.312000000000001</v>
      </c>
      <c r="D2914">
        <f t="shared" si="93"/>
        <v>39437</v>
      </c>
    </row>
    <row r="2915" spans="1:4" x14ac:dyDescent="0.2">
      <c r="A2915">
        <f t="shared" si="92"/>
        <v>2007</v>
      </c>
      <c r="B2915" s="1059">
        <v>39438</v>
      </c>
      <c r="C2915" s="3">
        <f>'finished water daily demand'!K360</f>
        <v>21.835999999999999</v>
      </c>
      <c r="D2915">
        <f t="shared" si="93"/>
        <v>39438</v>
      </c>
    </row>
    <row r="2916" spans="1:4" x14ac:dyDescent="0.2">
      <c r="A2916">
        <f t="shared" si="92"/>
        <v>2007</v>
      </c>
      <c r="B2916" s="1059">
        <v>39439</v>
      </c>
      <c r="C2916" s="3">
        <f>'finished water daily demand'!K361</f>
        <v>19.579999999999998</v>
      </c>
      <c r="D2916">
        <f t="shared" si="93"/>
        <v>39439</v>
      </c>
    </row>
    <row r="2917" spans="1:4" x14ac:dyDescent="0.2">
      <c r="A2917">
        <f t="shared" si="92"/>
        <v>2007</v>
      </c>
      <c r="B2917" s="1059">
        <v>39440</v>
      </c>
      <c r="C2917" s="3">
        <f>'finished water daily demand'!K362</f>
        <v>20.41</v>
      </c>
      <c r="D2917">
        <f t="shared" si="93"/>
        <v>39440</v>
      </c>
    </row>
    <row r="2918" spans="1:4" x14ac:dyDescent="0.2">
      <c r="A2918">
        <f t="shared" si="92"/>
        <v>2007</v>
      </c>
      <c r="B2918" s="1059">
        <v>39441</v>
      </c>
      <c r="C2918" s="3">
        <f>'finished water daily demand'!K363</f>
        <v>19.409999999999997</v>
      </c>
      <c r="D2918">
        <f t="shared" si="93"/>
        <v>39441</v>
      </c>
    </row>
    <row r="2919" spans="1:4" x14ac:dyDescent="0.2">
      <c r="A2919">
        <f t="shared" si="92"/>
        <v>2007</v>
      </c>
      <c r="B2919" s="1059">
        <v>39442</v>
      </c>
      <c r="C2919" s="3">
        <f>'finished water daily demand'!K364</f>
        <v>19.14</v>
      </c>
      <c r="D2919">
        <f t="shared" si="93"/>
        <v>39442</v>
      </c>
    </row>
    <row r="2920" spans="1:4" x14ac:dyDescent="0.2">
      <c r="A2920">
        <f t="shared" si="92"/>
        <v>2007</v>
      </c>
      <c r="B2920" s="1059">
        <v>39443</v>
      </c>
      <c r="C2920" s="3">
        <f>'finished water daily demand'!K365</f>
        <v>19.401</v>
      </c>
      <c r="D2920">
        <f t="shared" si="93"/>
        <v>39443</v>
      </c>
    </row>
    <row r="2921" spans="1:4" x14ac:dyDescent="0.2">
      <c r="A2921">
        <f t="shared" si="92"/>
        <v>2007</v>
      </c>
      <c r="B2921" s="1059">
        <v>39444</v>
      </c>
      <c r="C2921" s="3">
        <f>'finished water daily demand'!K366</f>
        <v>19.846</v>
      </c>
      <c r="D2921">
        <f t="shared" si="93"/>
        <v>39444</v>
      </c>
    </row>
    <row r="2922" spans="1:4" x14ac:dyDescent="0.2">
      <c r="A2922">
        <f t="shared" si="92"/>
        <v>2007</v>
      </c>
      <c r="B2922" s="1059">
        <v>39445</v>
      </c>
      <c r="C2922" s="3">
        <f>'finished water daily demand'!K367</f>
        <v>21.603999999999999</v>
      </c>
      <c r="D2922">
        <f t="shared" si="93"/>
        <v>39445</v>
      </c>
    </row>
    <row r="2923" spans="1:4" x14ac:dyDescent="0.2">
      <c r="A2923">
        <f t="shared" si="92"/>
        <v>2007</v>
      </c>
      <c r="B2923" s="1059">
        <v>39446</v>
      </c>
      <c r="C2923" s="3">
        <f>'finished water daily demand'!K368</f>
        <v>19.931000000000001</v>
      </c>
      <c r="D2923">
        <f t="shared" si="93"/>
        <v>39446</v>
      </c>
    </row>
    <row r="2924" spans="1:4" x14ac:dyDescent="0.2">
      <c r="A2924">
        <f t="shared" si="92"/>
        <v>2007</v>
      </c>
      <c r="B2924" s="1059">
        <v>39447</v>
      </c>
      <c r="C2924" s="3">
        <f>'finished water daily demand'!K369</f>
        <v>23.109000000000002</v>
      </c>
      <c r="D2924">
        <f t="shared" si="93"/>
        <v>39447</v>
      </c>
    </row>
    <row r="2925" spans="1:4" x14ac:dyDescent="0.2">
      <c r="A2925">
        <f t="shared" si="92"/>
        <v>2008</v>
      </c>
      <c r="B2925" s="1059">
        <v>39448</v>
      </c>
      <c r="C2925" s="3">
        <f>'finished water daily demand'!L5</f>
        <v>21.335999999999999</v>
      </c>
      <c r="D2925">
        <f t="shared" si="93"/>
        <v>39448</v>
      </c>
    </row>
    <row r="2926" spans="1:4" x14ac:dyDescent="0.2">
      <c r="A2926">
        <f t="shared" si="92"/>
        <v>2008</v>
      </c>
      <c r="B2926" s="1059">
        <v>39449</v>
      </c>
      <c r="C2926" s="3">
        <f>'finished water daily demand'!L6</f>
        <v>22.69</v>
      </c>
      <c r="D2926">
        <f t="shared" si="93"/>
        <v>39449</v>
      </c>
    </row>
    <row r="2927" spans="1:4" x14ac:dyDescent="0.2">
      <c r="A2927">
        <f t="shared" si="92"/>
        <v>2008</v>
      </c>
      <c r="B2927" s="1059">
        <v>39450</v>
      </c>
      <c r="C2927" s="3">
        <f>'finished water daily demand'!L7</f>
        <v>21.643000000000001</v>
      </c>
      <c r="D2927">
        <f t="shared" si="93"/>
        <v>39450</v>
      </c>
    </row>
    <row r="2928" spans="1:4" x14ac:dyDescent="0.2">
      <c r="A2928">
        <f t="shared" si="92"/>
        <v>2008</v>
      </c>
      <c r="B2928" s="1059">
        <v>39451</v>
      </c>
      <c r="C2928" s="3">
        <f>'finished water daily demand'!L8</f>
        <v>21.306999999999999</v>
      </c>
      <c r="D2928">
        <f t="shared" si="93"/>
        <v>39451</v>
      </c>
    </row>
    <row r="2929" spans="1:4" x14ac:dyDescent="0.2">
      <c r="A2929">
        <f t="shared" si="92"/>
        <v>2008</v>
      </c>
      <c r="B2929" s="1059">
        <v>39452</v>
      </c>
      <c r="C2929" s="3">
        <f>'finished water daily demand'!L9</f>
        <v>20.861999999999998</v>
      </c>
      <c r="D2929">
        <f t="shared" si="93"/>
        <v>39452</v>
      </c>
    </row>
    <row r="2930" spans="1:4" x14ac:dyDescent="0.2">
      <c r="A2930">
        <f t="shared" si="92"/>
        <v>2008</v>
      </c>
      <c r="B2930" s="1059">
        <v>39453</v>
      </c>
      <c r="C2930" s="3">
        <f>'finished water daily demand'!L10</f>
        <v>20.933000000000003</v>
      </c>
      <c r="D2930">
        <f t="shared" si="93"/>
        <v>39453</v>
      </c>
    </row>
    <row r="2931" spans="1:4" x14ac:dyDescent="0.2">
      <c r="A2931">
        <f t="shared" si="92"/>
        <v>2008</v>
      </c>
      <c r="B2931" s="1059">
        <v>39454</v>
      </c>
      <c r="C2931" s="3">
        <f>'finished water daily demand'!L11</f>
        <v>21.611000000000001</v>
      </c>
      <c r="D2931">
        <f t="shared" si="93"/>
        <v>39454</v>
      </c>
    </row>
    <row r="2932" spans="1:4" x14ac:dyDescent="0.2">
      <c r="A2932">
        <f t="shared" si="92"/>
        <v>2008</v>
      </c>
      <c r="B2932" s="1059">
        <v>39455</v>
      </c>
      <c r="C2932" s="3">
        <f>'finished water daily demand'!L12</f>
        <v>22.661000000000001</v>
      </c>
      <c r="D2932">
        <f t="shared" si="93"/>
        <v>39455</v>
      </c>
    </row>
    <row r="2933" spans="1:4" x14ac:dyDescent="0.2">
      <c r="A2933">
        <f t="shared" si="92"/>
        <v>2008</v>
      </c>
      <c r="B2933" s="1059">
        <v>39456</v>
      </c>
      <c r="C2933" s="3">
        <f>'finished water daily demand'!L13</f>
        <v>20.902999999999999</v>
      </c>
      <c r="D2933">
        <f t="shared" si="93"/>
        <v>39456</v>
      </c>
    </row>
    <row r="2934" spans="1:4" x14ac:dyDescent="0.2">
      <c r="A2934">
        <f t="shared" si="92"/>
        <v>2008</v>
      </c>
      <c r="B2934" s="1059">
        <v>39457</v>
      </c>
      <c r="C2934" s="3">
        <f>'finished water daily demand'!L14</f>
        <v>20.391999999999999</v>
      </c>
      <c r="D2934">
        <f t="shared" si="93"/>
        <v>39457</v>
      </c>
    </row>
    <row r="2935" spans="1:4" x14ac:dyDescent="0.2">
      <c r="A2935">
        <f t="shared" si="92"/>
        <v>2008</v>
      </c>
      <c r="B2935" s="1059">
        <v>39458</v>
      </c>
      <c r="C2935" s="3">
        <f>'finished water daily demand'!L15</f>
        <v>21.279999999999998</v>
      </c>
      <c r="D2935">
        <f t="shared" si="93"/>
        <v>39458</v>
      </c>
    </row>
    <row r="2936" spans="1:4" x14ac:dyDescent="0.2">
      <c r="A2936">
        <f t="shared" si="92"/>
        <v>2008</v>
      </c>
      <c r="B2936" s="1059">
        <v>39459</v>
      </c>
      <c r="C2936" s="3">
        <f>'finished water daily demand'!L16</f>
        <v>20.003999999999998</v>
      </c>
      <c r="D2936">
        <f t="shared" si="93"/>
        <v>39459</v>
      </c>
    </row>
    <row r="2937" spans="1:4" x14ac:dyDescent="0.2">
      <c r="A2937">
        <f t="shared" si="92"/>
        <v>2008</v>
      </c>
      <c r="B2937" s="1059">
        <v>39460</v>
      </c>
      <c r="C2937" s="3">
        <f>'finished water daily demand'!L17</f>
        <v>21.032</v>
      </c>
      <c r="D2937">
        <f t="shared" si="93"/>
        <v>39460</v>
      </c>
    </row>
    <row r="2938" spans="1:4" x14ac:dyDescent="0.2">
      <c r="A2938">
        <f t="shared" si="92"/>
        <v>2008</v>
      </c>
      <c r="B2938" s="1059">
        <v>39461</v>
      </c>
      <c r="C2938" s="3">
        <f>'finished water daily demand'!L18</f>
        <v>21.225999999999999</v>
      </c>
      <c r="D2938">
        <f t="shared" si="93"/>
        <v>39461</v>
      </c>
    </row>
    <row r="2939" spans="1:4" x14ac:dyDescent="0.2">
      <c r="A2939">
        <f t="shared" si="92"/>
        <v>2008</v>
      </c>
      <c r="B2939" s="1059">
        <v>39462</v>
      </c>
      <c r="C2939" s="3">
        <f>'finished water daily demand'!L19</f>
        <v>20.207000000000001</v>
      </c>
      <c r="D2939">
        <f t="shared" si="93"/>
        <v>39462</v>
      </c>
    </row>
    <row r="2940" spans="1:4" x14ac:dyDescent="0.2">
      <c r="A2940">
        <f t="shared" si="92"/>
        <v>2008</v>
      </c>
      <c r="B2940" s="1059">
        <v>39463</v>
      </c>
      <c r="C2940" s="3">
        <f>'finished water daily demand'!L20</f>
        <v>19.843999999999998</v>
      </c>
      <c r="D2940">
        <f t="shared" si="93"/>
        <v>39463</v>
      </c>
    </row>
    <row r="2941" spans="1:4" x14ac:dyDescent="0.2">
      <c r="A2941">
        <f t="shared" si="92"/>
        <v>2008</v>
      </c>
      <c r="B2941" s="1059">
        <v>39464</v>
      </c>
      <c r="C2941" s="3">
        <f>'finished water daily demand'!L21</f>
        <v>21.428999999999998</v>
      </c>
      <c r="D2941">
        <f t="shared" si="93"/>
        <v>39464</v>
      </c>
    </row>
    <row r="2942" spans="1:4" x14ac:dyDescent="0.2">
      <c r="A2942">
        <f t="shared" si="92"/>
        <v>2008</v>
      </c>
      <c r="B2942" s="1059">
        <v>39465</v>
      </c>
      <c r="C2942" s="3">
        <f>'finished water daily demand'!L22</f>
        <v>20.658000000000001</v>
      </c>
      <c r="D2942">
        <f t="shared" si="93"/>
        <v>39465</v>
      </c>
    </row>
    <row r="2943" spans="1:4" x14ac:dyDescent="0.2">
      <c r="A2943">
        <f t="shared" si="92"/>
        <v>2008</v>
      </c>
      <c r="B2943" s="1059">
        <v>39466</v>
      </c>
      <c r="C2943" s="3">
        <f>'finished water daily demand'!L23</f>
        <v>19.503</v>
      </c>
      <c r="D2943">
        <f t="shared" si="93"/>
        <v>39466</v>
      </c>
    </row>
    <row r="2944" spans="1:4" x14ac:dyDescent="0.2">
      <c r="A2944">
        <f t="shared" si="92"/>
        <v>2008</v>
      </c>
      <c r="B2944" s="1059">
        <v>39467</v>
      </c>
      <c r="C2944" s="3">
        <f>'finished water daily demand'!L24</f>
        <v>19.657</v>
      </c>
      <c r="D2944">
        <f t="shared" si="93"/>
        <v>39467</v>
      </c>
    </row>
    <row r="2945" spans="1:4" x14ac:dyDescent="0.2">
      <c r="A2945">
        <f t="shared" si="92"/>
        <v>2008</v>
      </c>
      <c r="B2945" s="1059">
        <v>39468</v>
      </c>
      <c r="C2945" s="3">
        <f>'finished water daily demand'!L25</f>
        <v>20.683</v>
      </c>
      <c r="D2945">
        <f t="shared" si="93"/>
        <v>39468</v>
      </c>
    </row>
    <row r="2946" spans="1:4" x14ac:dyDescent="0.2">
      <c r="A2946">
        <f t="shared" si="92"/>
        <v>2008</v>
      </c>
      <c r="B2946" s="1059">
        <v>39469</v>
      </c>
      <c r="C2946" s="3">
        <f>'finished water daily demand'!L26</f>
        <v>20.23</v>
      </c>
      <c r="D2946">
        <f t="shared" si="93"/>
        <v>39469</v>
      </c>
    </row>
    <row r="2947" spans="1:4" x14ac:dyDescent="0.2">
      <c r="A2947">
        <f t="shared" si="92"/>
        <v>2008</v>
      </c>
      <c r="B2947" s="1059">
        <v>39470</v>
      </c>
      <c r="C2947" s="3">
        <f>'finished water daily demand'!L27</f>
        <v>21.757000000000001</v>
      </c>
      <c r="D2947">
        <f t="shared" si="93"/>
        <v>39470</v>
      </c>
    </row>
    <row r="2948" spans="1:4" x14ac:dyDescent="0.2">
      <c r="A2948">
        <f t="shared" si="92"/>
        <v>2008</v>
      </c>
      <c r="B2948" s="1059">
        <v>39471</v>
      </c>
      <c r="C2948" s="3">
        <f>'finished water daily demand'!L28</f>
        <v>21.704000000000001</v>
      </c>
      <c r="D2948">
        <f t="shared" si="93"/>
        <v>39471</v>
      </c>
    </row>
    <row r="2949" spans="1:4" x14ac:dyDescent="0.2">
      <c r="A2949">
        <f t="shared" ref="A2949:A3011" si="94">YEAR(B2949)</f>
        <v>2008</v>
      </c>
      <c r="B2949" s="1059">
        <v>39472</v>
      </c>
      <c r="C2949" s="3">
        <f>'finished water daily demand'!L29</f>
        <v>19.57</v>
      </c>
      <c r="D2949">
        <f t="shared" ref="D2949:D3012" si="95">VALUE(B2949)</f>
        <v>39472</v>
      </c>
    </row>
    <row r="2950" spans="1:4" x14ac:dyDescent="0.2">
      <c r="A2950">
        <f t="shared" si="94"/>
        <v>2008</v>
      </c>
      <c r="B2950" s="1059">
        <v>39473</v>
      </c>
      <c r="C2950" s="3">
        <f>'finished water daily demand'!L30</f>
        <v>20.145</v>
      </c>
      <c r="D2950">
        <f t="shared" si="95"/>
        <v>39473</v>
      </c>
    </row>
    <row r="2951" spans="1:4" x14ac:dyDescent="0.2">
      <c r="A2951">
        <f t="shared" si="94"/>
        <v>2008</v>
      </c>
      <c r="B2951" s="1059">
        <v>39474</v>
      </c>
      <c r="C2951" s="3">
        <f>'finished water daily demand'!L31</f>
        <v>20.707000000000001</v>
      </c>
      <c r="D2951">
        <f t="shared" si="95"/>
        <v>39474</v>
      </c>
    </row>
    <row r="2952" spans="1:4" x14ac:dyDescent="0.2">
      <c r="A2952">
        <f t="shared" si="94"/>
        <v>2008</v>
      </c>
      <c r="B2952" s="1059">
        <v>39475</v>
      </c>
      <c r="C2952" s="3">
        <f>'finished water daily demand'!L32</f>
        <v>22.829000000000001</v>
      </c>
      <c r="D2952">
        <f t="shared" si="95"/>
        <v>39475</v>
      </c>
    </row>
    <row r="2953" spans="1:4" x14ac:dyDescent="0.2">
      <c r="A2953">
        <f t="shared" si="94"/>
        <v>2008</v>
      </c>
      <c r="B2953" s="1059">
        <v>39476</v>
      </c>
      <c r="C2953" s="3">
        <f>'finished water daily demand'!L33</f>
        <v>21.89</v>
      </c>
      <c r="D2953">
        <f t="shared" si="95"/>
        <v>39476</v>
      </c>
    </row>
    <row r="2954" spans="1:4" x14ac:dyDescent="0.2">
      <c r="A2954">
        <f t="shared" si="94"/>
        <v>2008</v>
      </c>
      <c r="B2954" s="1059">
        <v>39477</v>
      </c>
      <c r="C2954" s="3">
        <f>'finished water daily demand'!L34</f>
        <v>21.95</v>
      </c>
      <c r="D2954">
        <f t="shared" si="95"/>
        <v>39477</v>
      </c>
    </row>
    <row r="2955" spans="1:4" x14ac:dyDescent="0.2">
      <c r="A2955">
        <f t="shared" si="94"/>
        <v>2008</v>
      </c>
      <c r="B2955" s="1059">
        <v>39478</v>
      </c>
      <c r="C2955" s="3">
        <f>'finished water daily demand'!L35</f>
        <v>21.81</v>
      </c>
      <c r="D2955">
        <f t="shared" si="95"/>
        <v>39478</v>
      </c>
    </row>
    <row r="2956" spans="1:4" x14ac:dyDescent="0.2">
      <c r="A2956">
        <f t="shared" si="94"/>
        <v>2008</v>
      </c>
      <c r="B2956" s="1059">
        <v>39479</v>
      </c>
      <c r="C2956" s="3">
        <f>'finished water daily demand'!L36</f>
        <v>21.308</v>
      </c>
      <c r="D2956">
        <f t="shared" si="95"/>
        <v>39479</v>
      </c>
    </row>
    <row r="2957" spans="1:4" x14ac:dyDescent="0.2">
      <c r="A2957">
        <f t="shared" si="94"/>
        <v>2008</v>
      </c>
      <c r="B2957" s="1059">
        <v>39480</v>
      </c>
      <c r="C2957" s="3">
        <f>'finished water daily demand'!L37</f>
        <v>23.701999999999998</v>
      </c>
      <c r="D2957">
        <f t="shared" si="95"/>
        <v>39480</v>
      </c>
    </row>
    <row r="2958" spans="1:4" x14ac:dyDescent="0.2">
      <c r="A2958">
        <f t="shared" si="94"/>
        <v>2008</v>
      </c>
      <c r="B2958" s="1059">
        <v>39481</v>
      </c>
      <c r="C2958" s="3">
        <f>'finished water daily demand'!L38</f>
        <v>23.529000000000003</v>
      </c>
      <c r="D2958">
        <f t="shared" si="95"/>
        <v>39481</v>
      </c>
    </row>
    <row r="2959" spans="1:4" x14ac:dyDescent="0.2">
      <c r="A2959">
        <f t="shared" si="94"/>
        <v>2008</v>
      </c>
      <c r="B2959" s="1059">
        <v>39482</v>
      </c>
      <c r="C2959" s="3">
        <f>'finished water daily demand'!L39</f>
        <v>22.413</v>
      </c>
      <c r="D2959">
        <f t="shared" si="95"/>
        <v>39482</v>
      </c>
    </row>
    <row r="2960" spans="1:4" x14ac:dyDescent="0.2">
      <c r="A2960">
        <f t="shared" si="94"/>
        <v>2008</v>
      </c>
      <c r="B2960" s="1059">
        <v>39483</v>
      </c>
      <c r="C2960" s="3">
        <f>'finished water daily demand'!L40</f>
        <v>22.068000000000001</v>
      </c>
      <c r="D2960">
        <f t="shared" si="95"/>
        <v>39483</v>
      </c>
    </row>
    <row r="2961" spans="1:4" x14ac:dyDescent="0.2">
      <c r="A2961">
        <f t="shared" si="94"/>
        <v>2008</v>
      </c>
      <c r="B2961" s="1059">
        <v>39484</v>
      </c>
      <c r="C2961" s="3">
        <f>'finished water daily demand'!L41</f>
        <v>18.849999999999998</v>
      </c>
      <c r="D2961">
        <f t="shared" si="95"/>
        <v>39484</v>
      </c>
    </row>
    <row r="2962" spans="1:4" x14ac:dyDescent="0.2">
      <c r="A2962">
        <f t="shared" si="94"/>
        <v>2008</v>
      </c>
      <c r="B2962" s="1059">
        <v>39485</v>
      </c>
      <c r="C2962" s="3">
        <f>'finished water daily demand'!L42</f>
        <v>22.387</v>
      </c>
      <c r="D2962">
        <f t="shared" si="95"/>
        <v>39485</v>
      </c>
    </row>
    <row r="2963" spans="1:4" x14ac:dyDescent="0.2">
      <c r="A2963">
        <f t="shared" si="94"/>
        <v>2008</v>
      </c>
      <c r="B2963" s="1059">
        <v>39486</v>
      </c>
      <c r="C2963" s="3">
        <f>'finished water daily demand'!L43</f>
        <v>21.395999999999997</v>
      </c>
      <c r="D2963">
        <f t="shared" si="95"/>
        <v>39486</v>
      </c>
    </row>
    <row r="2964" spans="1:4" x14ac:dyDescent="0.2">
      <c r="A2964">
        <f t="shared" si="94"/>
        <v>2008</v>
      </c>
      <c r="B2964" s="1059">
        <v>39487</v>
      </c>
      <c r="C2964" s="3">
        <f>'finished water daily demand'!L44</f>
        <v>22.162999999999997</v>
      </c>
      <c r="D2964">
        <f t="shared" si="95"/>
        <v>39487</v>
      </c>
    </row>
    <row r="2965" spans="1:4" x14ac:dyDescent="0.2">
      <c r="A2965">
        <f t="shared" si="94"/>
        <v>2008</v>
      </c>
      <c r="B2965" s="1059">
        <v>39488</v>
      </c>
      <c r="C2965" s="3">
        <f>'finished water daily demand'!L45</f>
        <v>21.247999999999998</v>
      </c>
      <c r="D2965">
        <f t="shared" si="95"/>
        <v>39488</v>
      </c>
    </row>
    <row r="2966" spans="1:4" x14ac:dyDescent="0.2">
      <c r="A2966">
        <f t="shared" si="94"/>
        <v>2008</v>
      </c>
      <c r="B2966" s="1059">
        <v>39489</v>
      </c>
      <c r="C2966" s="3">
        <f>'finished water daily demand'!L46</f>
        <v>21.49</v>
      </c>
      <c r="D2966">
        <f t="shared" si="95"/>
        <v>39489</v>
      </c>
    </row>
    <row r="2967" spans="1:4" x14ac:dyDescent="0.2">
      <c r="A2967">
        <f t="shared" si="94"/>
        <v>2008</v>
      </c>
      <c r="B2967" s="1059">
        <v>39490</v>
      </c>
      <c r="C2967" s="3">
        <f>'finished water daily demand'!L47</f>
        <v>21.923000000000002</v>
      </c>
      <c r="D2967">
        <f t="shared" si="95"/>
        <v>39490</v>
      </c>
    </row>
    <row r="2968" spans="1:4" x14ac:dyDescent="0.2">
      <c r="A2968">
        <f t="shared" si="94"/>
        <v>2008</v>
      </c>
      <c r="B2968" s="1059">
        <v>39491</v>
      </c>
      <c r="C2968" s="3">
        <f>'finished water daily demand'!L48</f>
        <v>21.97</v>
      </c>
      <c r="D2968">
        <f t="shared" si="95"/>
        <v>39491</v>
      </c>
    </row>
    <row r="2969" spans="1:4" x14ac:dyDescent="0.2">
      <c r="A2969">
        <f t="shared" si="94"/>
        <v>2008</v>
      </c>
      <c r="B2969" s="1059">
        <v>39492</v>
      </c>
      <c r="C2969" s="3">
        <f>'finished water daily demand'!L49</f>
        <v>22.039000000000001</v>
      </c>
      <c r="D2969">
        <f t="shared" si="95"/>
        <v>39492</v>
      </c>
    </row>
    <row r="2970" spans="1:4" x14ac:dyDescent="0.2">
      <c r="A2970">
        <f t="shared" si="94"/>
        <v>2008</v>
      </c>
      <c r="B2970" s="1059">
        <v>39493</v>
      </c>
      <c r="C2970" s="3">
        <f>'finished water daily demand'!L50</f>
        <v>22.102</v>
      </c>
      <c r="D2970">
        <f t="shared" si="95"/>
        <v>39493</v>
      </c>
    </row>
    <row r="2971" spans="1:4" x14ac:dyDescent="0.2">
      <c r="A2971">
        <f t="shared" si="94"/>
        <v>2008</v>
      </c>
      <c r="B2971" s="1059">
        <v>39494</v>
      </c>
      <c r="C2971" s="3">
        <f>'finished water daily demand'!L51</f>
        <v>21.931999999999999</v>
      </c>
      <c r="D2971">
        <f t="shared" si="95"/>
        <v>39494</v>
      </c>
    </row>
    <row r="2972" spans="1:4" x14ac:dyDescent="0.2">
      <c r="A2972">
        <f t="shared" si="94"/>
        <v>2008</v>
      </c>
      <c r="B2972" s="1059">
        <v>39495</v>
      </c>
      <c r="C2972" s="3">
        <f>'finished water daily demand'!L52</f>
        <v>21.221</v>
      </c>
      <c r="D2972">
        <f t="shared" si="95"/>
        <v>39495</v>
      </c>
    </row>
    <row r="2973" spans="1:4" x14ac:dyDescent="0.2">
      <c r="A2973">
        <f t="shared" si="94"/>
        <v>2008</v>
      </c>
      <c r="B2973" s="1059">
        <v>39496</v>
      </c>
      <c r="C2973" s="3">
        <f>'finished water daily demand'!L53</f>
        <v>21.718</v>
      </c>
      <c r="D2973">
        <f t="shared" si="95"/>
        <v>39496</v>
      </c>
    </row>
    <row r="2974" spans="1:4" x14ac:dyDescent="0.2">
      <c r="A2974">
        <f t="shared" si="94"/>
        <v>2008</v>
      </c>
      <c r="B2974" s="1059">
        <v>39497</v>
      </c>
      <c r="C2974" s="3">
        <f>'finished water daily demand'!L54</f>
        <v>22.7</v>
      </c>
      <c r="D2974">
        <f t="shared" si="95"/>
        <v>39497</v>
      </c>
    </row>
    <row r="2975" spans="1:4" x14ac:dyDescent="0.2">
      <c r="A2975">
        <f t="shared" si="94"/>
        <v>2008</v>
      </c>
      <c r="B2975" s="1059">
        <v>39498</v>
      </c>
      <c r="C2975" s="3">
        <f>'finished water daily demand'!L55</f>
        <v>21.911000000000001</v>
      </c>
      <c r="D2975">
        <f t="shared" si="95"/>
        <v>39498</v>
      </c>
    </row>
    <row r="2976" spans="1:4" x14ac:dyDescent="0.2">
      <c r="A2976">
        <f t="shared" si="94"/>
        <v>2008</v>
      </c>
      <c r="B2976" s="1059">
        <v>39499</v>
      </c>
      <c r="C2976" s="3">
        <f>'finished water daily demand'!L56</f>
        <v>21.122</v>
      </c>
      <c r="D2976">
        <f t="shared" si="95"/>
        <v>39499</v>
      </c>
    </row>
    <row r="2977" spans="1:4" x14ac:dyDescent="0.2">
      <c r="A2977">
        <f t="shared" si="94"/>
        <v>2008</v>
      </c>
      <c r="B2977" s="1059">
        <v>39500</v>
      </c>
      <c r="C2977" s="3">
        <f>'finished water daily demand'!L57</f>
        <v>21.270000000000003</v>
      </c>
      <c r="D2977">
        <f t="shared" si="95"/>
        <v>39500</v>
      </c>
    </row>
    <row r="2978" spans="1:4" x14ac:dyDescent="0.2">
      <c r="A2978">
        <f t="shared" si="94"/>
        <v>2008</v>
      </c>
      <c r="B2978" s="1059">
        <v>39501</v>
      </c>
      <c r="C2978" s="3">
        <f>'finished water daily demand'!L58</f>
        <v>22.847000000000001</v>
      </c>
      <c r="D2978">
        <f t="shared" si="95"/>
        <v>39501</v>
      </c>
    </row>
    <row r="2979" spans="1:4" x14ac:dyDescent="0.2">
      <c r="A2979">
        <f t="shared" si="94"/>
        <v>2008</v>
      </c>
      <c r="B2979" s="1059">
        <v>39502</v>
      </c>
      <c r="C2979" s="3">
        <f>'finished water daily demand'!L59</f>
        <v>24.439</v>
      </c>
      <c r="D2979">
        <f t="shared" si="95"/>
        <v>39502</v>
      </c>
    </row>
    <row r="2980" spans="1:4" x14ac:dyDescent="0.2">
      <c r="A2980">
        <f t="shared" si="94"/>
        <v>2008</v>
      </c>
      <c r="B2980" s="1059">
        <v>39503</v>
      </c>
      <c r="C2980" s="3">
        <f>'finished water daily demand'!L60</f>
        <v>21.737000000000002</v>
      </c>
      <c r="D2980">
        <f t="shared" si="95"/>
        <v>39503</v>
      </c>
    </row>
    <row r="2981" spans="1:4" x14ac:dyDescent="0.2">
      <c r="A2981">
        <f t="shared" si="94"/>
        <v>2008</v>
      </c>
      <c r="B2981" s="1059">
        <v>39504</v>
      </c>
      <c r="C2981" s="3">
        <f>'finished water daily demand'!L61</f>
        <v>21.500999999999998</v>
      </c>
      <c r="D2981">
        <f t="shared" si="95"/>
        <v>39504</v>
      </c>
    </row>
    <row r="2982" spans="1:4" x14ac:dyDescent="0.2">
      <c r="A2982">
        <f t="shared" si="94"/>
        <v>2008</v>
      </c>
      <c r="B2982" s="1059">
        <v>39505</v>
      </c>
      <c r="C2982" s="3">
        <f>'finished water daily demand'!L62</f>
        <v>22.165000000000003</v>
      </c>
      <c r="D2982">
        <f t="shared" si="95"/>
        <v>39505</v>
      </c>
    </row>
    <row r="2983" spans="1:4" x14ac:dyDescent="0.2">
      <c r="A2983">
        <f t="shared" si="94"/>
        <v>2008</v>
      </c>
      <c r="B2983" s="1059">
        <v>39506</v>
      </c>
      <c r="C2983" s="3">
        <f>'finished water daily demand'!L63</f>
        <v>21.768000000000001</v>
      </c>
      <c r="D2983">
        <f t="shared" si="95"/>
        <v>39506</v>
      </c>
    </row>
    <row r="2984" spans="1:4" x14ac:dyDescent="0.2">
      <c r="A2984">
        <f t="shared" si="94"/>
        <v>2008</v>
      </c>
      <c r="B2984" s="1059">
        <v>39508</v>
      </c>
      <c r="C2984" s="3">
        <f>'finished water daily demand'!L64</f>
        <v>21.908000000000001</v>
      </c>
      <c r="D2984">
        <f t="shared" si="95"/>
        <v>39508</v>
      </c>
    </row>
    <row r="2985" spans="1:4" x14ac:dyDescent="0.2">
      <c r="A2985">
        <f t="shared" si="94"/>
        <v>2008</v>
      </c>
      <c r="B2985" s="1059">
        <v>39509</v>
      </c>
      <c r="C2985" s="3">
        <f>'finished water daily demand'!L65</f>
        <v>21.517999999999997</v>
      </c>
      <c r="D2985">
        <f t="shared" si="95"/>
        <v>39509</v>
      </c>
    </row>
    <row r="2986" spans="1:4" x14ac:dyDescent="0.2">
      <c r="A2986">
        <f t="shared" si="94"/>
        <v>2008</v>
      </c>
      <c r="B2986" s="1059">
        <v>39510</v>
      </c>
      <c r="C2986" s="3">
        <f>'finished water daily demand'!L66</f>
        <v>22.032</v>
      </c>
      <c r="D2986">
        <f t="shared" si="95"/>
        <v>39510</v>
      </c>
    </row>
    <row r="2987" spans="1:4" x14ac:dyDescent="0.2">
      <c r="A2987">
        <f t="shared" si="94"/>
        <v>2008</v>
      </c>
      <c r="B2987" s="1059">
        <v>39511</v>
      </c>
      <c r="C2987" s="3">
        <f>'finished water daily demand'!L67</f>
        <v>22.172000000000001</v>
      </c>
      <c r="D2987">
        <f t="shared" si="95"/>
        <v>39511</v>
      </c>
    </row>
    <row r="2988" spans="1:4" x14ac:dyDescent="0.2">
      <c r="A2988">
        <f t="shared" si="94"/>
        <v>2008</v>
      </c>
      <c r="B2988" s="1059">
        <v>39512</v>
      </c>
      <c r="C2988" s="3">
        <f>'finished water daily demand'!L68</f>
        <v>22.068000000000001</v>
      </c>
      <c r="D2988">
        <f t="shared" si="95"/>
        <v>39512</v>
      </c>
    </row>
    <row r="2989" spans="1:4" x14ac:dyDescent="0.2">
      <c r="A2989">
        <f t="shared" si="94"/>
        <v>2008</v>
      </c>
      <c r="B2989" s="1059">
        <v>39513</v>
      </c>
      <c r="C2989" s="3">
        <f>'finished water daily demand'!L69</f>
        <v>20.824999999999999</v>
      </c>
      <c r="D2989">
        <f t="shared" si="95"/>
        <v>39513</v>
      </c>
    </row>
    <row r="2990" spans="1:4" x14ac:dyDescent="0.2">
      <c r="A2990">
        <f t="shared" si="94"/>
        <v>2008</v>
      </c>
      <c r="B2990" s="1059">
        <v>39514</v>
      </c>
      <c r="C2990" s="3">
        <f>'finished water daily demand'!L70</f>
        <v>21.558999999999997</v>
      </c>
      <c r="D2990">
        <f t="shared" si="95"/>
        <v>39514</v>
      </c>
    </row>
    <row r="2991" spans="1:4" x14ac:dyDescent="0.2">
      <c r="A2991">
        <f t="shared" si="94"/>
        <v>2008</v>
      </c>
      <c r="B2991" s="1059">
        <v>39515</v>
      </c>
      <c r="C2991" s="3">
        <f>'finished water daily demand'!L71</f>
        <v>20.663</v>
      </c>
      <c r="D2991">
        <f t="shared" si="95"/>
        <v>39515</v>
      </c>
    </row>
    <row r="2992" spans="1:4" x14ac:dyDescent="0.2">
      <c r="A2992">
        <f t="shared" si="94"/>
        <v>2008</v>
      </c>
      <c r="B2992" s="1059">
        <v>39516</v>
      </c>
      <c r="C2992" s="3">
        <f>'finished water daily demand'!L72</f>
        <v>19.681999999999999</v>
      </c>
      <c r="D2992">
        <f t="shared" si="95"/>
        <v>39516</v>
      </c>
    </row>
    <row r="2993" spans="1:4" x14ac:dyDescent="0.2">
      <c r="A2993">
        <f t="shared" si="94"/>
        <v>2008</v>
      </c>
      <c r="B2993" s="1059">
        <v>39517</v>
      </c>
      <c r="C2993" s="3">
        <f>'finished water daily demand'!L73</f>
        <v>22.488</v>
      </c>
      <c r="D2993">
        <f t="shared" si="95"/>
        <v>39517</v>
      </c>
    </row>
    <row r="2994" spans="1:4" x14ac:dyDescent="0.2">
      <c r="A2994">
        <f t="shared" si="94"/>
        <v>2008</v>
      </c>
      <c r="B2994" s="1059">
        <v>39518</v>
      </c>
      <c r="C2994" s="3">
        <f>'finished water daily demand'!L74</f>
        <v>22.854999999999997</v>
      </c>
      <c r="D2994">
        <f t="shared" si="95"/>
        <v>39518</v>
      </c>
    </row>
    <row r="2995" spans="1:4" x14ac:dyDescent="0.2">
      <c r="A2995">
        <f t="shared" si="94"/>
        <v>2008</v>
      </c>
      <c r="B2995" s="1059">
        <v>39519</v>
      </c>
      <c r="C2995" s="3">
        <f>'finished water daily demand'!L75</f>
        <v>21.11</v>
      </c>
      <c r="D2995">
        <f t="shared" si="95"/>
        <v>39519</v>
      </c>
    </row>
    <row r="2996" spans="1:4" x14ac:dyDescent="0.2">
      <c r="A2996">
        <f t="shared" si="94"/>
        <v>2008</v>
      </c>
      <c r="B2996" s="1059">
        <v>39520</v>
      </c>
      <c r="C2996" s="3">
        <f>'finished water daily demand'!L76</f>
        <v>21.637999999999998</v>
      </c>
      <c r="D2996">
        <f t="shared" si="95"/>
        <v>39520</v>
      </c>
    </row>
    <row r="2997" spans="1:4" x14ac:dyDescent="0.2">
      <c r="A2997">
        <f t="shared" si="94"/>
        <v>2008</v>
      </c>
      <c r="B2997" s="1059">
        <v>39521</v>
      </c>
      <c r="C2997" s="3">
        <f>'finished water daily demand'!L77</f>
        <v>21.530999999999999</v>
      </c>
      <c r="D2997">
        <f t="shared" si="95"/>
        <v>39521</v>
      </c>
    </row>
    <row r="2998" spans="1:4" x14ac:dyDescent="0.2">
      <c r="A2998">
        <f t="shared" si="94"/>
        <v>2008</v>
      </c>
      <c r="B2998" s="1059">
        <v>39522</v>
      </c>
      <c r="C2998" s="3">
        <f>'finished water daily demand'!L78</f>
        <v>20.286000000000001</v>
      </c>
      <c r="D2998">
        <f t="shared" si="95"/>
        <v>39522</v>
      </c>
    </row>
    <row r="2999" spans="1:4" x14ac:dyDescent="0.2">
      <c r="A2999">
        <f t="shared" si="94"/>
        <v>2008</v>
      </c>
      <c r="B2999" s="1059">
        <v>39523</v>
      </c>
      <c r="C2999" s="3">
        <f>'finished water daily demand'!L79</f>
        <v>21.453000000000003</v>
      </c>
      <c r="D2999">
        <f t="shared" si="95"/>
        <v>39523</v>
      </c>
    </row>
    <row r="3000" spans="1:4" x14ac:dyDescent="0.2">
      <c r="A3000">
        <f t="shared" si="94"/>
        <v>2008</v>
      </c>
      <c r="B3000" s="1059">
        <v>39524</v>
      </c>
      <c r="C3000" s="3">
        <f>'finished water daily demand'!L80</f>
        <v>22.376999999999999</v>
      </c>
      <c r="D3000">
        <f t="shared" si="95"/>
        <v>39524</v>
      </c>
    </row>
    <row r="3001" spans="1:4" x14ac:dyDescent="0.2">
      <c r="A3001">
        <f t="shared" si="94"/>
        <v>2008</v>
      </c>
      <c r="B3001" s="1059">
        <v>39525</v>
      </c>
      <c r="C3001" s="3">
        <f>'finished water daily demand'!L81</f>
        <v>21.623000000000001</v>
      </c>
      <c r="D3001">
        <f t="shared" si="95"/>
        <v>39525</v>
      </c>
    </row>
    <row r="3002" spans="1:4" x14ac:dyDescent="0.2">
      <c r="A3002">
        <f t="shared" si="94"/>
        <v>2008</v>
      </c>
      <c r="B3002" s="1059">
        <v>39526</v>
      </c>
      <c r="C3002" s="3">
        <f>'finished water daily demand'!L82</f>
        <v>21.921000000000003</v>
      </c>
      <c r="D3002">
        <f t="shared" si="95"/>
        <v>39526</v>
      </c>
    </row>
    <row r="3003" spans="1:4" x14ac:dyDescent="0.2">
      <c r="A3003">
        <f t="shared" si="94"/>
        <v>2008</v>
      </c>
      <c r="B3003" s="1059">
        <v>39527</v>
      </c>
      <c r="C3003" s="3">
        <f>'finished water daily demand'!L83</f>
        <v>22.046999999999997</v>
      </c>
      <c r="D3003">
        <f t="shared" si="95"/>
        <v>39527</v>
      </c>
    </row>
    <row r="3004" spans="1:4" x14ac:dyDescent="0.2">
      <c r="A3004">
        <f t="shared" si="94"/>
        <v>2008</v>
      </c>
      <c r="B3004" s="1059">
        <v>39528</v>
      </c>
      <c r="C3004" s="3">
        <f>'finished water daily demand'!L84</f>
        <v>21.12</v>
      </c>
      <c r="D3004">
        <f t="shared" si="95"/>
        <v>39528</v>
      </c>
    </row>
    <row r="3005" spans="1:4" x14ac:dyDescent="0.2">
      <c r="A3005">
        <f t="shared" si="94"/>
        <v>2008</v>
      </c>
      <c r="B3005" s="1059">
        <v>39529</v>
      </c>
      <c r="C3005" s="3">
        <f>'finished water daily demand'!L85</f>
        <v>21.401</v>
      </c>
      <c r="D3005">
        <f t="shared" si="95"/>
        <v>39529</v>
      </c>
    </row>
    <row r="3006" spans="1:4" x14ac:dyDescent="0.2">
      <c r="A3006">
        <f t="shared" si="94"/>
        <v>2008</v>
      </c>
      <c r="B3006" s="1059">
        <v>39530</v>
      </c>
      <c r="C3006" s="3">
        <f>'finished water daily demand'!L86</f>
        <v>21.405000000000001</v>
      </c>
      <c r="D3006">
        <f t="shared" si="95"/>
        <v>39530</v>
      </c>
    </row>
    <row r="3007" spans="1:4" x14ac:dyDescent="0.2">
      <c r="A3007">
        <f t="shared" si="94"/>
        <v>2008</v>
      </c>
      <c r="B3007" s="1059">
        <v>39531</v>
      </c>
      <c r="C3007" s="3">
        <f>'finished water daily demand'!L87</f>
        <v>22.054000000000002</v>
      </c>
      <c r="D3007">
        <f t="shared" si="95"/>
        <v>39531</v>
      </c>
    </row>
    <row r="3008" spans="1:4" x14ac:dyDescent="0.2">
      <c r="A3008">
        <f t="shared" si="94"/>
        <v>2008</v>
      </c>
      <c r="B3008" s="1059">
        <v>39532</v>
      </c>
      <c r="C3008" s="3">
        <f>'finished water daily demand'!L88</f>
        <v>22.670999999999999</v>
      </c>
      <c r="D3008">
        <f t="shared" si="95"/>
        <v>39532</v>
      </c>
    </row>
    <row r="3009" spans="1:4" x14ac:dyDescent="0.2">
      <c r="A3009">
        <f t="shared" si="94"/>
        <v>2008</v>
      </c>
      <c r="B3009" s="1059">
        <v>39533</v>
      </c>
      <c r="C3009" s="3">
        <f>'finished water daily demand'!L89</f>
        <v>21.963999999999999</v>
      </c>
      <c r="D3009">
        <f t="shared" si="95"/>
        <v>39533</v>
      </c>
    </row>
    <row r="3010" spans="1:4" x14ac:dyDescent="0.2">
      <c r="A3010">
        <f t="shared" si="94"/>
        <v>2008</v>
      </c>
      <c r="B3010" s="1059">
        <v>39534</v>
      </c>
      <c r="C3010" s="3">
        <f>'finished water daily demand'!L90</f>
        <v>22.788</v>
      </c>
      <c r="D3010">
        <f t="shared" si="95"/>
        <v>39534</v>
      </c>
    </row>
    <row r="3011" spans="1:4" x14ac:dyDescent="0.2">
      <c r="A3011">
        <f t="shared" si="94"/>
        <v>2008</v>
      </c>
      <c r="B3011" s="1059">
        <v>39535</v>
      </c>
      <c r="C3011" s="3">
        <f>'finished water daily demand'!L91</f>
        <v>23.327999999999999</v>
      </c>
      <c r="D3011">
        <f t="shared" si="95"/>
        <v>39535</v>
      </c>
    </row>
    <row r="3012" spans="1:4" x14ac:dyDescent="0.2">
      <c r="A3012">
        <f t="shared" ref="A3012:A3075" si="96">YEAR(B3012)</f>
        <v>2008</v>
      </c>
      <c r="B3012" s="1059">
        <v>39536</v>
      </c>
      <c r="C3012" s="3">
        <f>'finished water daily demand'!L92</f>
        <v>21.548999999999999</v>
      </c>
      <c r="D3012">
        <f t="shared" si="95"/>
        <v>39536</v>
      </c>
    </row>
    <row r="3013" spans="1:4" x14ac:dyDescent="0.2">
      <c r="A3013">
        <f t="shared" si="96"/>
        <v>2008</v>
      </c>
      <c r="B3013" s="1059">
        <v>39537</v>
      </c>
      <c r="C3013" s="3">
        <f>'finished water daily demand'!L93</f>
        <v>20.648</v>
      </c>
      <c r="D3013">
        <f t="shared" ref="D3013:D3076" si="97">VALUE(B3013)</f>
        <v>39537</v>
      </c>
    </row>
    <row r="3014" spans="1:4" x14ac:dyDescent="0.2">
      <c r="A3014">
        <f t="shared" si="96"/>
        <v>2008</v>
      </c>
      <c r="B3014" s="1059">
        <v>39538</v>
      </c>
      <c r="C3014" s="3">
        <f>'finished water daily demand'!L94</f>
        <v>21.777999999999999</v>
      </c>
      <c r="D3014">
        <f t="shared" si="97"/>
        <v>39538</v>
      </c>
    </row>
    <row r="3015" spans="1:4" x14ac:dyDescent="0.2">
      <c r="A3015">
        <f t="shared" si="96"/>
        <v>2008</v>
      </c>
      <c r="B3015" s="1059">
        <v>39539</v>
      </c>
      <c r="C3015" s="3">
        <f>'finished water daily demand'!L95</f>
        <v>21.844999999999999</v>
      </c>
      <c r="D3015">
        <f t="shared" si="97"/>
        <v>39539</v>
      </c>
    </row>
    <row r="3016" spans="1:4" x14ac:dyDescent="0.2">
      <c r="A3016">
        <f t="shared" si="96"/>
        <v>2008</v>
      </c>
      <c r="B3016" s="1059">
        <v>39540</v>
      </c>
      <c r="C3016" s="3">
        <f>'finished water daily demand'!L96</f>
        <v>23.875</v>
      </c>
      <c r="D3016">
        <f t="shared" si="97"/>
        <v>39540</v>
      </c>
    </row>
    <row r="3017" spans="1:4" x14ac:dyDescent="0.2">
      <c r="A3017">
        <f t="shared" si="96"/>
        <v>2008</v>
      </c>
      <c r="B3017" s="1059">
        <v>39541</v>
      </c>
      <c r="C3017" s="3">
        <f>'finished water daily demand'!L97</f>
        <v>24.077999999999999</v>
      </c>
      <c r="D3017">
        <f t="shared" si="97"/>
        <v>39541</v>
      </c>
    </row>
    <row r="3018" spans="1:4" x14ac:dyDescent="0.2">
      <c r="A3018">
        <f t="shared" si="96"/>
        <v>2008</v>
      </c>
      <c r="B3018" s="1059">
        <v>39542</v>
      </c>
      <c r="C3018" s="3">
        <f>'finished water daily demand'!L98</f>
        <v>21.75</v>
      </c>
      <c r="D3018">
        <f t="shared" si="97"/>
        <v>39542</v>
      </c>
    </row>
    <row r="3019" spans="1:4" x14ac:dyDescent="0.2">
      <c r="A3019">
        <f t="shared" si="96"/>
        <v>2008</v>
      </c>
      <c r="B3019" s="1059">
        <v>39543</v>
      </c>
      <c r="C3019" s="3">
        <f>'finished water daily demand'!L99</f>
        <v>22.21</v>
      </c>
      <c r="D3019">
        <f t="shared" si="97"/>
        <v>39543</v>
      </c>
    </row>
    <row r="3020" spans="1:4" x14ac:dyDescent="0.2">
      <c r="A3020">
        <f t="shared" si="96"/>
        <v>2008</v>
      </c>
      <c r="B3020" s="1059">
        <v>39544</v>
      </c>
      <c r="C3020" s="3">
        <f>'finished water daily demand'!L100</f>
        <v>21.36</v>
      </c>
      <c r="D3020">
        <f t="shared" si="97"/>
        <v>39544</v>
      </c>
    </row>
    <row r="3021" spans="1:4" x14ac:dyDescent="0.2">
      <c r="A3021">
        <f t="shared" si="96"/>
        <v>2008</v>
      </c>
      <c r="B3021" s="1059">
        <v>39545</v>
      </c>
      <c r="C3021" s="3">
        <f>'finished water daily demand'!L101</f>
        <v>21.28</v>
      </c>
      <c r="D3021">
        <f t="shared" si="97"/>
        <v>39545</v>
      </c>
    </row>
    <row r="3022" spans="1:4" x14ac:dyDescent="0.2">
      <c r="A3022">
        <f t="shared" si="96"/>
        <v>2008</v>
      </c>
      <c r="B3022" s="1059">
        <v>39546</v>
      </c>
      <c r="C3022" s="3">
        <f>'finished water daily demand'!L102</f>
        <v>23.66</v>
      </c>
      <c r="D3022">
        <f t="shared" si="97"/>
        <v>39546</v>
      </c>
    </row>
    <row r="3023" spans="1:4" x14ac:dyDescent="0.2">
      <c r="A3023">
        <f t="shared" si="96"/>
        <v>2008</v>
      </c>
      <c r="B3023" s="1059">
        <v>39547</v>
      </c>
      <c r="C3023" s="3">
        <f>'finished water daily demand'!L103</f>
        <v>23.5</v>
      </c>
      <c r="D3023">
        <f t="shared" si="97"/>
        <v>39547</v>
      </c>
    </row>
    <row r="3024" spans="1:4" x14ac:dyDescent="0.2">
      <c r="A3024">
        <f t="shared" si="96"/>
        <v>2008</v>
      </c>
      <c r="B3024" s="1059">
        <v>39548</v>
      </c>
      <c r="C3024" s="3">
        <f>'finished water daily demand'!L104</f>
        <v>23.912000000000003</v>
      </c>
      <c r="D3024">
        <f t="shared" si="97"/>
        <v>39548</v>
      </c>
    </row>
    <row r="3025" spans="1:4" x14ac:dyDescent="0.2">
      <c r="A3025">
        <f t="shared" si="96"/>
        <v>2008</v>
      </c>
      <c r="B3025" s="1059">
        <v>39549</v>
      </c>
      <c r="C3025" s="3">
        <f>'finished water daily demand'!L105</f>
        <v>25.21</v>
      </c>
      <c r="D3025">
        <f t="shared" si="97"/>
        <v>39549</v>
      </c>
    </row>
    <row r="3026" spans="1:4" x14ac:dyDescent="0.2">
      <c r="A3026">
        <f t="shared" si="96"/>
        <v>2008</v>
      </c>
      <c r="B3026" s="1059">
        <v>39550</v>
      </c>
      <c r="C3026" s="3">
        <f>'finished water daily demand'!L106</f>
        <v>22.662000000000003</v>
      </c>
      <c r="D3026">
        <f t="shared" si="97"/>
        <v>39550</v>
      </c>
    </row>
    <row r="3027" spans="1:4" x14ac:dyDescent="0.2">
      <c r="A3027">
        <f t="shared" si="96"/>
        <v>2008</v>
      </c>
      <c r="B3027" s="1059">
        <v>39551</v>
      </c>
      <c r="C3027" s="3">
        <f>'finished water daily demand'!L107</f>
        <v>22.73</v>
      </c>
      <c r="D3027">
        <f t="shared" si="97"/>
        <v>39551</v>
      </c>
    </row>
    <row r="3028" spans="1:4" x14ac:dyDescent="0.2">
      <c r="A3028">
        <f t="shared" si="96"/>
        <v>2008</v>
      </c>
      <c r="B3028" s="1059">
        <v>39552</v>
      </c>
      <c r="C3028" s="3">
        <f>'finished water daily demand'!L108</f>
        <v>21.619</v>
      </c>
      <c r="D3028">
        <f t="shared" si="97"/>
        <v>39552</v>
      </c>
    </row>
    <row r="3029" spans="1:4" x14ac:dyDescent="0.2">
      <c r="A3029">
        <f t="shared" si="96"/>
        <v>2008</v>
      </c>
      <c r="B3029" s="1059">
        <v>39553</v>
      </c>
      <c r="C3029" s="3">
        <f>'finished water daily demand'!L109</f>
        <v>22.369</v>
      </c>
      <c r="D3029">
        <f t="shared" si="97"/>
        <v>39553</v>
      </c>
    </row>
    <row r="3030" spans="1:4" x14ac:dyDescent="0.2">
      <c r="A3030">
        <f t="shared" si="96"/>
        <v>2008</v>
      </c>
      <c r="B3030" s="1059">
        <v>39554</v>
      </c>
      <c r="C3030" s="3">
        <f>'finished water daily demand'!L110</f>
        <v>23.43</v>
      </c>
      <c r="D3030">
        <f t="shared" si="97"/>
        <v>39554</v>
      </c>
    </row>
    <row r="3031" spans="1:4" x14ac:dyDescent="0.2">
      <c r="A3031">
        <f t="shared" si="96"/>
        <v>2008</v>
      </c>
      <c r="B3031" s="1059">
        <v>39555</v>
      </c>
      <c r="C3031" s="3">
        <f>'finished water daily demand'!L111</f>
        <v>23.253</v>
      </c>
      <c r="D3031">
        <f t="shared" si="97"/>
        <v>39555</v>
      </c>
    </row>
    <row r="3032" spans="1:4" x14ac:dyDescent="0.2">
      <c r="A3032">
        <f t="shared" si="96"/>
        <v>2008</v>
      </c>
      <c r="B3032" s="1059">
        <v>39556</v>
      </c>
      <c r="C3032" s="3">
        <f>'finished water daily demand'!L112</f>
        <v>23.709</v>
      </c>
      <c r="D3032">
        <f t="shared" si="97"/>
        <v>39556</v>
      </c>
    </row>
    <row r="3033" spans="1:4" x14ac:dyDescent="0.2">
      <c r="A3033">
        <f t="shared" si="96"/>
        <v>2008</v>
      </c>
      <c r="B3033" s="1059">
        <v>39557</v>
      </c>
      <c r="C3033" s="3">
        <f>'finished water daily demand'!L113</f>
        <v>23.090000000000003</v>
      </c>
      <c r="D3033">
        <f t="shared" si="97"/>
        <v>39557</v>
      </c>
    </row>
    <row r="3034" spans="1:4" x14ac:dyDescent="0.2">
      <c r="A3034">
        <f t="shared" si="96"/>
        <v>2008</v>
      </c>
      <c r="B3034" s="1059">
        <v>39558</v>
      </c>
      <c r="C3034" s="3">
        <f>'finished water daily demand'!L114</f>
        <v>22.572000000000003</v>
      </c>
      <c r="D3034">
        <f t="shared" si="97"/>
        <v>39558</v>
      </c>
    </row>
    <row r="3035" spans="1:4" x14ac:dyDescent="0.2">
      <c r="A3035">
        <f t="shared" si="96"/>
        <v>2008</v>
      </c>
      <c r="B3035" s="1059">
        <v>39559</v>
      </c>
      <c r="C3035" s="3">
        <f>'finished water daily demand'!L115</f>
        <v>23.134</v>
      </c>
      <c r="D3035">
        <f t="shared" si="97"/>
        <v>39559</v>
      </c>
    </row>
    <row r="3036" spans="1:4" x14ac:dyDescent="0.2">
      <c r="A3036">
        <f t="shared" si="96"/>
        <v>2008</v>
      </c>
      <c r="B3036" s="1059">
        <v>39560</v>
      </c>
      <c r="C3036" s="3">
        <f>'finished water daily demand'!L116</f>
        <v>22.259</v>
      </c>
      <c r="D3036">
        <f t="shared" si="97"/>
        <v>39560</v>
      </c>
    </row>
    <row r="3037" spans="1:4" x14ac:dyDescent="0.2">
      <c r="A3037">
        <f t="shared" si="96"/>
        <v>2008</v>
      </c>
      <c r="B3037" s="1059">
        <v>39561</v>
      </c>
      <c r="C3037" s="3">
        <f>'finished water daily demand'!L117</f>
        <v>23.549999999999997</v>
      </c>
      <c r="D3037">
        <f t="shared" si="97"/>
        <v>39561</v>
      </c>
    </row>
    <row r="3038" spans="1:4" x14ac:dyDescent="0.2">
      <c r="A3038">
        <f t="shared" si="96"/>
        <v>2008</v>
      </c>
      <c r="B3038" s="1059">
        <v>39562</v>
      </c>
      <c r="C3038" s="3">
        <f>'finished water daily demand'!L118</f>
        <v>19.538</v>
      </c>
      <c r="D3038">
        <f t="shared" si="97"/>
        <v>39562</v>
      </c>
    </row>
    <row r="3039" spans="1:4" x14ac:dyDescent="0.2">
      <c r="A3039">
        <f t="shared" si="96"/>
        <v>2008</v>
      </c>
      <c r="B3039" s="1059">
        <v>39563</v>
      </c>
      <c r="C3039" s="3">
        <f>'finished water daily demand'!L119</f>
        <v>23.751999999999999</v>
      </c>
      <c r="D3039">
        <f t="shared" si="97"/>
        <v>39563</v>
      </c>
    </row>
    <row r="3040" spans="1:4" x14ac:dyDescent="0.2">
      <c r="A3040">
        <f t="shared" si="96"/>
        <v>2008</v>
      </c>
      <c r="B3040" s="1059">
        <v>39564</v>
      </c>
      <c r="C3040" s="3">
        <f>'finished water daily demand'!L120</f>
        <v>23.797999999999998</v>
      </c>
      <c r="D3040">
        <f t="shared" si="97"/>
        <v>39564</v>
      </c>
    </row>
    <row r="3041" spans="1:4" x14ac:dyDescent="0.2">
      <c r="A3041">
        <f t="shared" si="96"/>
        <v>2008</v>
      </c>
      <c r="B3041" s="1059">
        <v>39565</v>
      </c>
      <c r="C3041" s="3">
        <f>'finished water daily demand'!L121</f>
        <v>22.707999999999998</v>
      </c>
      <c r="D3041">
        <f t="shared" si="97"/>
        <v>39565</v>
      </c>
    </row>
    <row r="3042" spans="1:4" x14ac:dyDescent="0.2">
      <c r="A3042">
        <f t="shared" si="96"/>
        <v>2008</v>
      </c>
      <c r="B3042" s="1059">
        <v>39566</v>
      </c>
      <c r="C3042" s="3">
        <f>'finished water daily demand'!L122</f>
        <v>22.561</v>
      </c>
      <c r="D3042">
        <f t="shared" si="97"/>
        <v>39566</v>
      </c>
    </row>
    <row r="3043" spans="1:4" x14ac:dyDescent="0.2">
      <c r="A3043">
        <f t="shared" si="96"/>
        <v>2008</v>
      </c>
      <c r="B3043" s="1059">
        <v>39567</v>
      </c>
      <c r="C3043" s="3">
        <f>'finished water daily demand'!L123</f>
        <v>21.791999999999998</v>
      </c>
      <c r="D3043">
        <f t="shared" si="97"/>
        <v>39567</v>
      </c>
    </row>
    <row r="3044" spans="1:4" x14ac:dyDescent="0.2">
      <c r="A3044">
        <f t="shared" si="96"/>
        <v>2008</v>
      </c>
      <c r="B3044" s="1059">
        <v>39568</v>
      </c>
      <c r="C3044" s="3">
        <f>'finished water daily demand'!L124</f>
        <v>21.463999999999999</v>
      </c>
      <c r="D3044">
        <f t="shared" si="97"/>
        <v>39568</v>
      </c>
    </row>
    <row r="3045" spans="1:4" x14ac:dyDescent="0.2">
      <c r="A3045">
        <f t="shared" si="96"/>
        <v>2008</v>
      </c>
      <c r="B3045" s="1059">
        <v>39569</v>
      </c>
      <c r="C3045" s="3">
        <f>'finished water daily demand'!L125</f>
        <v>23.55</v>
      </c>
      <c r="D3045">
        <f t="shared" si="97"/>
        <v>39569</v>
      </c>
    </row>
    <row r="3046" spans="1:4" x14ac:dyDescent="0.2">
      <c r="A3046">
        <f t="shared" si="96"/>
        <v>2008</v>
      </c>
      <c r="B3046" s="1059">
        <v>39570</v>
      </c>
      <c r="C3046" s="3">
        <f>'finished water daily demand'!L126</f>
        <v>23.882999999999999</v>
      </c>
      <c r="D3046">
        <f t="shared" si="97"/>
        <v>39570</v>
      </c>
    </row>
    <row r="3047" spans="1:4" x14ac:dyDescent="0.2">
      <c r="A3047">
        <f t="shared" si="96"/>
        <v>2008</v>
      </c>
      <c r="B3047" s="1059">
        <v>39571</v>
      </c>
      <c r="C3047" s="3">
        <f>'finished water daily demand'!L127</f>
        <v>23.717000000000002</v>
      </c>
      <c r="D3047">
        <f t="shared" si="97"/>
        <v>39571</v>
      </c>
    </row>
    <row r="3048" spans="1:4" x14ac:dyDescent="0.2">
      <c r="A3048">
        <f t="shared" si="96"/>
        <v>2008</v>
      </c>
      <c r="B3048" s="1059">
        <v>39572</v>
      </c>
      <c r="C3048" s="3">
        <f>'finished water daily demand'!L128</f>
        <v>23.128</v>
      </c>
      <c r="D3048">
        <f t="shared" si="97"/>
        <v>39572</v>
      </c>
    </row>
    <row r="3049" spans="1:4" x14ac:dyDescent="0.2">
      <c r="A3049">
        <f t="shared" si="96"/>
        <v>2008</v>
      </c>
      <c r="B3049" s="1059">
        <v>39573</v>
      </c>
      <c r="C3049" s="3">
        <f>'finished water daily demand'!L129</f>
        <v>24.207000000000001</v>
      </c>
      <c r="D3049">
        <f t="shared" si="97"/>
        <v>39573</v>
      </c>
    </row>
    <row r="3050" spans="1:4" x14ac:dyDescent="0.2">
      <c r="A3050">
        <f t="shared" si="96"/>
        <v>2008</v>
      </c>
      <c r="B3050" s="1059">
        <v>39574</v>
      </c>
      <c r="C3050" s="3">
        <f>'finished water daily demand'!L130</f>
        <v>21.79</v>
      </c>
      <c r="D3050">
        <f t="shared" si="97"/>
        <v>39574</v>
      </c>
    </row>
    <row r="3051" spans="1:4" x14ac:dyDescent="0.2">
      <c r="A3051">
        <f t="shared" si="96"/>
        <v>2008</v>
      </c>
      <c r="B3051" s="1059">
        <v>39575</v>
      </c>
      <c r="C3051" s="3">
        <f>'finished water daily demand'!L131</f>
        <v>25.37</v>
      </c>
      <c r="D3051">
        <f t="shared" si="97"/>
        <v>39575</v>
      </c>
    </row>
    <row r="3052" spans="1:4" x14ac:dyDescent="0.2">
      <c r="A3052">
        <f t="shared" si="96"/>
        <v>2008</v>
      </c>
      <c r="B3052" s="1059">
        <v>39576</v>
      </c>
      <c r="C3052" s="3">
        <f>'finished water daily demand'!L132</f>
        <v>24.196999999999999</v>
      </c>
      <c r="D3052">
        <f t="shared" si="97"/>
        <v>39576</v>
      </c>
    </row>
    <row r="3053" spans="1:4" x14ac:dyDescent="0.2">
      <c r="A3053">
        <f t="shared" si="96"/>
        <v>2008</v>
      </c>
      <c r="B3053" s="1059">
        <v>39577</v>
      </c>
      <c r="C3053" s="3">
        <f>'finished water daily demand'!L133</f>
        <v>24.398</v>
      </c>
      <c r="D3053">
        <f t="shared" si="97"/>
        <v>39577</v>
      </c>
    </row>
    <row r="3054" spans="1:4" x14ac:dyDescent="0.2">
      <c r="A3054">
        <f t="shared" si="96"/>
        <v>2008</v>
      </c>
      <c r="B3054" s="1059">
        <v>39578</v>
      </c>
      <c r="C3054" s="3">
        <f>'finished water daily demand'!L134</f>
        <v>24.192</v>
      </c>
      <c r="D3054">
        <f t="shared" si="97"/>
        <v>39578</v>
      </c>
    </row>
    <row r="3055" spans="1:4" x14ac:dyDescent="0.2">
      <c r="A3055">
        <f t="shared" si="96"/>
        <v>2008</v>
      </c>
      <c r="B3055" s="1059">
        <v>39579</v>
      </c>
      <c r="C3055" s="3">
        <f>'finished water daily demand'!L135</f>
        <v>21.172000000000001</v>
      </c>
      <c r="D3055">
        <f t="shared" si="97"/>
        <v>39579</v>
      </c>
    </row>
    <row r="3056" spans="1:4" x14ac:dyDescent="0.2">
      <c r="A3056">
        <f t="shared" si="96"/>
        <v>2008</v>
      </c>
      <c r="B3056" s="1059">
        <v>39580</v>
      </c>
      <c r="C3056" s="3">
        <f>'finished water daily demand'!L136</f>
        <v>20.457999999999998</v>
      </c>
      <c r="D3056">
        <f t="shared" si="97"/>
        <v>39580</v>
      </c>
    </row>
    <row r="3057" spans="1:4" x14ac:dyDescent="0.2">
      <c r="A3057">
        <f t="shared" si="96"/>
        <v>2008</v>
      </c>
      <c r="B3057" s="1059">
        <v>39581</v>
      </c>
      <c r="C3057" s="3">
        <f>'finished water daily demand'!L137</f>
        <v>23.407</v>
      </c>
      <c r="D3057">
        <f t="shared" si="97"/>
        <v>39581</v>
      </c>
    </row>
    <row r="3058" spans="1:4" x14ac:dyDescent="0.2">
      <c r="A3058">
        <f t="shared" si="96"/>
        <v>2008</v>
      </c>
      <c r="B3058" s="1059">
        <v>39582</v>
      </c>
      <c r="C3058" s="3">
        <f>'finished water daily demand'!L138</f>
        <v>24.128999999999998</v>
      </c>
      <c r="D3058">
        <f t="shared" si="97"/>
        <v>39582</v>
      </c>
    </row>
    <row r="3059" spans="1:4" x14ac:dyDescent="0.2">
      <c r="A3059">
        <f t="shared" si="96"/>
        <v>2008</v>
      </c>
      <c r="B3059" s="1059">
        <v>39583</v>
      </c>
      <c r="C3059" s="3">
        <f>'finished water daily demand'!L139</f>
        <v>23.512</v>
      </c>
      <c r="D3059">
        <f t="shared" si="97"/>
        <v>39583</v>
      </c>
    </row>
    <row r="3060" spans="1:4" x14ac:dyDescent="0.2">
      <c r="A3060">
        <f t="shared" si="96"/>
        <v>2008</v>
      </c>
      <c r="B3060" s="1059">
        <v>39584</v>
      </c>
      <c r="C3060" s="3">
        <f>'finished water daily demand'!L140</f>
        <v>22.7</v>
      </c>
      <c r="D3060">
        <f t="shared" si="97"/>
        <v>39584</v>
      </c>
    </row>
    <row r="3061" spans="1:4" x14ac:dyDescent="0.2">
      <c r="A3061">
        <f t="shared" si="96"/>
        <v>2008</v>
      </c>
      <c r="B3061" s="1059">
        <v>39585</v>
      </c>
      <c r="C3061" s="3">
        <f>'finished water daily demand'!L141</f>
        <v>22.32</v>
      </c>
      <c r="D3061">
        <f t="shared" si="97"/>
        <v>39585</v>
      </c>
    </row>
    <row r="3062" spans="1:4" x14ac:dyDescent="0.2">
      <c r="A3062">
        <f t="shared" si="96"/>
        <v>2008</v>
      </c>
      <c r="B3062" s="1059">
        <v>39586</v>
      </c>
      <c r="C3062" s="3">
        <f>'finished water daily demand'!L142</f>
        <v>20.48</v>
      </c>
      <c r="D3062">
        <f t="shared" si="97"/>
        <v>39586</v>
      </c>
    </row>
    <row r="3063" spans="1:4" x14ac:dyDescent="0.2">
      <c r="A3063">
        <f t="shared" si="96"/>
        <v>2008</v>
      </c>
      <c r="B3063" s="1059">
        <v>39587</v>
      </c>
      <c r="C3063" s="3">
        <f>'finished water daily demand'!L143</f>
        <v>22.422000000000001</v>
      </c>
      <c r="D3063">
        <f t="shared" si="97"/>
        <v>39587</v>
      </c>
    </row>
    <row r="3064" spans="1:4" x14ac:dyDescent="0.2">
      <c r="A3064">
        <f t="shared" si="96"/>
        <v>2008</v>
      </c>
      <c r="B3064" s="1059">
        <v>39588</v>
      </c>
      <c r="C3064" s="3">
        <f>'finished water daily demand'!L144</f>
        <v>22.501999999999999</v>
      </c>
      <c r="D3064">
        <f t="shared" si="97"/>
        <v>39588</v>
      </c>
    </row>
    <row r="3065" spans="1:4" x14ac:dyDescent="0.2">
      <c r="A3065">
        <f t="shared" si="96"/>
        <v>2008</v>
      </c>
      <c r="B3065" s="1059">
        <v>39589</v>
      </c>
      <c r="C3065" s="3">
        <f>'finished water daily demand'!L145</f>
        <v>22.855</v>
      </c>
      <c r="D3065">
        <f t="shared" si="97"/>
        <v>39589</v>
      </c>
    </row>
    <row r="3066" spans="1:4" x14ac:dyDescent="0.2">
      <c r="A3066">
        <f t="shared" si="96"/>
        <v>2008</v>
      </c>
      <c r="B3066" s="1059">
        <v>39590</v>
      </c>
      <c r="C3066" s="3">
        <f>'finished water daily demand'!L146</f>
        <v>24.065999999999999</v>
      </c>
      <c r="D3066">
        <f t="shared" si="97"/>
        <v>39590</v>
      </c>
    </row>
    <row r="3067" spans="1:4" x14ac:dyDescent="0.2">
      <c r="A3067">
        <f t="shared" si="96"/>
        <v>2008</v>
      </c>
      <c r="B3067" s="1059">
        <v>39591</v>
      </c>
      <c r="C3067" s="3">
        <f>'finished water daily demand'!L147</f>
        <v>22.994</v>
      </c>
      <c r="D3067">
        <f t="shared" si="97"/>
        <v>39591</v>
      </c>
    </row>
    <row r="3068" spans="1:4" x14ac:dyDescent="0.2">
      <c r="A3068">
        <f t="shared" si="96"/>
        <v>2008</v>
      </c>
      <c r="B3068" s="1059">
        <v>39592</v>
      </c>
      <c r="C3068" s="3">
        <f>'finished water daily demand'!L148</f>
        <v>22.17</v>
      </c>
      <c r="D3068">
        <f t="shared" si="97"/>
        <v>39592</v>
      </c>
    </row>
    <row r="3069" spans="1:4" x14ac:dyDescent="0.2">
      <c r="A3069">
        <f t="shared" si="96"/>
        <v>2008</v>
      </c>
      <c r="B3069" s="1059">
        <v>39593</v>
      </c>
      <c r="C3069" s="3">
        <f>'finished water daily demand'!L149</f>
        <v>20.748000000000001</v>
      </c>
      <c r="D3069">
        <f t="shared" si="97"/>
        <v>39593</v>
      </c>
    </row>
    <row r="3070" spans="1:4" x14ac:dyDescent="0.2">
      <c r="A3070">
        <f t="shared" si="96"/>
        <v>2008</v>
      </c>
      <c r="B3070" s="1059">
        <v>39594</v>
      </c>
      <c r="C3070" s="3">
        <f>'finished water daily demand'!L150</f>
        <v>21.248999999999999</v>
      </c>
      <c r="D3070">
        <f t="shared" si="97"/>
        <v>39594</v>
      </c>
    </row>
    <row r="3071" spans="1:4" x14ac:dyDescent="0.2">
      <c r="A3071">
        <f t="shared" si="96"/>
        <v>2008</v>
      </c>
      <c r="B3071" s="1059">
        <v>39595</v>
      </c>
      <c r="C3071" s="3">
        <f>'finished water daily demand'!L151</f>
        <v>25.728000000000002</v>
      </c>
      <c r="D3071">
        <f t="shared" si="97"/>
        <v>39595</v>
      </c>
    </row>
    <row r="3072" spans="1:4" x14ac:dyDescent="0.2">
      <c r="A3072">
        <f t="shared" si="96"/>
        <v>2008</v>
      </c>
      <c r="B3072" s="1059">
        <v>39596</v>
      </c>
      <c r="C3072" s="3">
        <f>'finished water daily demand'!L152</f>
        <v>24.43</v>
      </c>
      <c r="D3072">
        <f t="shared" si="97"/>
        <v>39596</v>
      </c>
    </row>
    <row r="3073" spans="1:4" x14ac:dyDescent="0.2">
      <c r="A3073">
        <f t="shared" si="96"/>
        <v>2008</v>
      </c>
      <c r="B3073" s="1059">
        <v>39597</v>
      </c>
      <c r="C3073" s="3">
        <f>'finished water daily demand'!L153</f>
        <v>24.099999999999998</v>
      </c>
      <c r="D3073">
        <f t="shared" si="97"/>
        <v>39597</v>
      </c>
    </row>
    <row r="3074" spans="1:4" x14ac:dyDescent="0.2">
      <c r="A3074">
        <f t="shared" si="96"/>
        <v>2008</v>
      </c>
      <c r="B3074" s="1059">
        <v>39598</v>
      </c>
      <c r="C3074" s="3">
        <f>'finished water daily demand'!L154</f>
        <v>24.434000000000001</v>
      </c>
      <c r="D3074">
        <f t="shared" si="97"/>
        <v>39598</v>
      </c>
    </row>
    <row r="3075" spans="1:4" x14ac:dyDescent="0.2">
      <c r="A3075">
        <f t="shared" si="96"/>
        <v>2008</v>
      </c>
      <c r="B3075" s="1059">
        <v>39599</v>
      </c>
      <c r="C3075" s="3">
        <f>'finished water daily demand'!L155</f>
        <v>25.262999999999998</v>
      </c>
      <c r="D3075">
        <f t="shared" si="97"/>
        <v>39599</v>
      </c>
    </row>
    <row r="3076" spans="1:4" x14ac:dyDescent="0.2">
      <c r="A3076">
        <f t="shared" ref="A3076:A3139" si="98">YEAR(B3076)</f>
        <v>2008</v>
      </c>
      <c r="B3076" s="1059">
        <v>39600</v>
      </c>
      <c r="C3076" s="3">
        <f>'finished water daily demand'!L156</f>
        <v>23.857000000000003</v>
      </c>
      <c r="D3076">
        <f t="shared" si="97"/>
        <v>39600</v>
      </c>
    </row>
    <row r="3077" spans="1:4" x14ac:dyDescent="0.2">
      <c r="A3077">
        <f t="shared" si="98"/>
        <v>2008</v>
      </c>
      <c r="B3077" s="1059">
        <v>39601</v>
      </c>
      <c r="C3077" s="3">
        <f>'finished water daily demand'!L157</f>
        <v>23.887</v>
      </c>
      <c r="D3077">
        <f t="shared" ref="D3077:D3140" si="99">VALUE(B3077)</f>
        <v>39601</v>
      </c>
    </row>
    <row r="3078" spans="1:4" x14ac:dyDescent="0.2">
      <c r="A3078">
        <f t="shared" si="98"/>
        <v>2008</v>
      </c>
      <c r="B3078" s="1059">
        <v>39602</v>
      </c>
      <c r="C3078" s="3">
        <f>'finished water daily demand'!L158</f>
        <v>24.802</v>
      </c>
      <c r="D3078">
        <f t="shared" si="99"/>
        <v>39602</v>
      </c>
    </row>
    <row r="3079" spans="1:4" x14ac:dyDescent="0.2">
      <c r="A3079">
        <f t="shared" si="98"/>
        <v>2008</v>
      </c>
      <c r="B3079" s="1059">
        <v>39603</v>
      </c>
      <c r="C3079" s="3">
        <f>'finished water daily demand'!L159</f>
        <v>28.92</v>
      </c>
      <c r="D3079">
        <f t="shared" si="99"/>
        <v>39603</v>
      </c>
    </row>
    <row r="3080" spans="1:4" x14ac:dyDescent="0.2">
      <c r="A3080">
        <f t="shared" si="98"/>
        <v>2008</v>
      </c>
      <c r="B3080" s="1059">
        <v>39604</v>
      </c>
      <c r="C3080" s="3">
        <f>'finished water daily demand'!L160</f>
        <v>28.481000000000002</v>
      </c>
      <c r="D3080">
        <f t="shared" si="99"/>
        <v>39604</v>
      </c>
    </row>
    <row r="3081" spans="1:4" x14ac:dyDescent="0.2">
      <c r="A3081">
        <f t="shared" si="98"/>
        <v>2008</v>
      </c>
      <c r="B3081" s="1059">
        <v>39605</v>
      </c>
      <c r="C3081" s="3">
        <f>'finished water daily demand'!L161</f>
        <v>27.308</v>
      </c>
      <c r="D3081">
        <f t="shared" si="99"/>
        <v>39605</v>
      </c>
    </row>
    <row r="3082" spans="1:4" x14ac:dyDescent="0.2">
      <c r="A3082">
        <f t="shared" si="98"/>
        <v>2008</v>
      </c>
      <c r="B3082" s="1059">
        <v>39606</v>
      </c>
      <c r="C3082" s="3">
        <f>'finished water daily demand'!L162</f>
        <v>32.548999999999999</v>
      </c>
      <c r="D3082">
        <f t="shared" si="99"/>
        <v>39606</v>
      </c>
    </row>
    <row r="3083" spans="1:4" x14ac:dyDescent="0.2">
      <c r="A3083">
        <f t="shared" si="98"/>
        <v>2008</v>
      </c>
      <c r="B3083" s="1059">
        <v>39607</v>
      </c>
      <c r="C3083" s="3">
        <f>'finished water daily demand'!L163</f>
        <v>28.12</v>
      </c>
      <c r="D3083">
        <f t="shared" si="99"/>
        <v>39607</v>
      </c>
    </row>
    <row r="3084" spans="1:4" x14ac:dyDescent="0.2">
      <c r="A3084">
        <f t="shared" si="98"/>
        <v>2008</v>
      </c>
      <c r="B3084" s="1059">
        <v>39608</v>
      </c>
      <c r="C3084" s="3">
        <f>'finished water daily demand'!L164</f>
        <v>28.475999999999999</v>
      </c>
      <c r="D3084">
        <f t="shared" si="99"/>
        <v>39608</v>
      </c>
    </row>
    <row r="3085" spans="1:4" x14ac:dyDescent="0.2">
      <c r="A3085">
        <f t="shared" si="98"/>
        <v>2008</v>
      </c>
      <c r="B3085" s="1059">
        <v>39609</v>
      </c>
      <c r="C3085" s="3">
        <f>'finished water daily demand'!L165</f>
        <v>27.85</v>
      </c>
      <c r="D3085">
        <f t="shared" si="99"/>
        <v>39609</v>
      </c>
    </row>
    <row r="3086" spans="1:4" x14ac:dyDescent="0.2">
      <c r="A3086">
        <f t="shared" si="98"/>
        <v>2008</v>
      </c>
      <c r="B3086" s="1059">
        <v>39610</v>
      </c>
      <c r="C3086" s="3">
        <f>'finished water daily demand'!L166</f>
        <v>39.299999999999997</v>
      </c>
      <c r="D3086">
        <f t="shared" si="99"/>
        <v>39610</v>
      </c>
    </row>
    <row r="3087" spans="1:4" x14ac:dyDescent="0.2">
      <c r="A3087">
        <f t="shared" si="98"/>
        <v>2008</v>
      </c>
      <c r="B3087" s="1059">
        <v>39611</v>
      </c>
      <c r="C3087" s="3">
        <f>'finished water daily demand'!L167</f>
        <v>33.891999999999996</v>
      </c>
      <c r="D3087">
        <f t="shared" si="99"/>
        <v>39611</v>
      </c>
    </row>
    <row r="3088" spans="1:4" x14ac:dyDescent="0.2">
      <c r="A3088">
        <f t="shared" si="98"/>
        <v>2008</v>
      </c>
      <c r="B3088" s="1059">
        <v>39612</v>
      </c>
      <c r="C3088" s="3">
        <f>'finished water daily demand'!L168</f>
        <v>26.063999999999997</v>
      </c>
      <c r="D3088">
        <f t="shared" si="99"/>
        <v>39612</v>
      </c>
    </row>
    <row r="3089" spans="1:4" x14ac:dyDescent="0.2">
      <c r="A3089">
        <f t="shared" si="98"/>
        <v>2008</v>
      </c>
      <c r="B3089" s="1059">
        <v>39613</v>
      </c>
      <c r="C3089" s="3">
        <f>'finished water daily demand'!L169</f>
        <v>32.852000000000004</v>
      </c>
      <c r="D3089">
        <f t="shared" si="99"/>
        <v>39613</v>
      </c>
    </row>
    <row r="3090" spans="1:4" x14ac:dyDescent="0.2">
      <c r="A3090">
        <f t="shared" si="98"/>
        <v>2008</v>
      </c>
      <c r="B3090" s="1059">
        <v>39614</v>
      </c>
      <c r="C3090" s="3">
        <f>'finished water daily demand'!L170</f>
        <v>25.855</v>
      </c>
      <c r="D3090">
        <f t="shared" si="99"/>
        <v>39614</v>
      </c>
    </row>
    <row r="3091" spans="1:4" x14ac:dyDescent="0.2">
      <c r="A3091">
        <f t="shared" si="98"/>
        <v>2008</v>
      </c>
      <c r="B3091" s="1059">
        <v>39615</v>
      </c>
      <c r="C3091" s="3">
        <f>'finished water daily demand'!L171</f>
        <v>27.032</v>
      </c>
      <c r="D3091">
        <f t="shared" si="99"/>
        <v>39615</v>
      </c>
    </row>
    <row r="3092" spans="1:4" x14ac:dyDescent="0.2">
      <c r="A3092">
        <f t="shared" si="98"/>
        <v>2008</v>
      </c>
      <c r="B3092" s="1059">
        <v>39616</v>
      </c>
      <c r="C3092" s="3">
        <f>'finished water daily demand'!L172</f>
        <v>26.826000000000001</v>
      </c>
      <c r="D3092">
        <f t="shared" si="99"/>
        <v>39616</v>
      </c>
    </row>
    <row r="3093" spans="1:4" x14ac:dyDescent="0.2">
      <c r="A3093">
        <f t="shared" si="98"/>
        <v>2008</v>
      </c>
      <c r="B3093" s="1059">
        <v>39617</v>
      </c>
      <c r="C3093" s="3">
        <f>'finished water daily demand'!L173</f>
        <v>34.128</v>
      </c>
      <c r="D3093">
        <f t="shared" si="99"/>
        <v>39617</v>
      </c>
    </row>
    <row r="3094" spans="1:4" x14ac:dyDescent="0.2">
      <c r="A3094">
        <f t="shared" si="98"/>
        <v>2008</v>
      </c>
      <c r="B3094" s="1059">
        <v>39618</v>
      </c>
      <c r="C3094" s="3">
        <f>'finished water daily demand'!L174</f>
        <v>27.030999999999999</v>
      </c>
      <c r="D3094">
        <f t="shared" si="99"/>
        <v>39618</v>
      </c>
    </row>
    <row r="3095" spans="1:4" x14ac:dyDescent="0.2">
      <c r="A3095">
        <f t="shared" si="98"/>
        <v>2008</v>
      </c>
      <c r="B3095" s="1059">
        <v>39619</v>
      </c>
      <c r="C3095" s="3">
        <f>'finished water daily demand'!L175</f>
        <v>27.091000000000001</v>
      </c>
      <c r="D3095">
        <f t="shared" si="99"/>
        <v>39619</v>
      </c>
    </row>
    <row r="3096" spans="1:4" x14ac:dyDescent="0.2">
      <c r="A3096">
        <f t="shared" si="98"/>
        <v>2008</v>
      </c>
      <c r="B3096" s="1059">
        <v>39620</v>
      </c>
      <c r="C3096" s="3">
        <f>'finished water daily demand'!L176</f>
        <v>30.504999999999999</v>
      </c>
      <c r="D3096">
        <f t="shared" si="99"/>
        <v>39620</v>
      </c>
    </row>
    <row r="3097" spans="1:4" x14ac:dyDescent="0.2">
      <c r="A3097">
        <f t="shared" si="98"/>
        <v>2008</v>
      </c>
      <c r="B3097" s="1059">
        <v>39621</v>
      </c>
      <c r="C3097" s="3">
        <f>'finished water daily demand'!L177</f>
        <v>24.204999999999998</v>
      </c>
      <c r="D3097">
        <f t="shared" si="99"/>
        <v>39621</v>
      </c>
    </row>
    <row r="3098" spans="1:4" x14ac:dyDescent="0.2">
      <c r="A3098">
        <f t="shared" si="98"/>
        <v>2008</v>
      </c>
      <c r="B3098" s="1059">
        <v>39622</v>
      </c>
      <c r="C3098" s="3">
        <f>'finished water daily demand'!L178</f>
        <v>22.643000000000001</v>
      </c>
      <c r="D3098">
        <f t="shared" si="99"/>
        <v>39622</v>
      </c>
    </row>
    <row r="3099" spans="1:4" x14ac:dyDescent="0.2">
      <c r="A3099">
        <f t="shared" si="98"/>
        <v>2008</v>
      </c>
      <c r="B3099" s="1059">
        <v>39623</v>
      </c>
      <c r="C3099" s="3">
        <f>'finished water daily demand'!L179</f>
        <v>26.470999999999997</v>
      </c>
      <c r="D3099">
        <f t="shared" si="99"/>
        <v>39623</v>
      </c>
    </row>
    <row r="3100" spans="1:4" x14ac:dyDescent="0.2">
      <c r="A3100">
        <f t="shared" si="98"/>
        <v>2008</v>
      </c>
      <c r="B3100" s="1059">
        <v>39624</v>
      </c>
      <c r="C3100" s="3">
        <f>'finished water daily demand'!L180</f>
        <v>31.512</v>
      </c>
      <c r="D3100">
        <f t="shared" si="99"/>
        <v>39624</v>
      </c>
    </row>
    <row r="3101" spans="1:4" x14ac:dyDescent="0.2">
      <c r="A3101">
        <f t="shared" si="98"/>
        <v>2008</v>
      </c>
      <c r="B3101" s="1059">
        <v>39625</v>
      </c>
      <c r="C3101" s="3">
        <f>'finished water daily demand'!L181</f>
        <v>28.222000000000001</v>
      </c>
      <c r="D3101">
        <f t="shared" si="99"/>
        <v>39625</v>
      </c>
    </row>
    <row r="3102" spans="1:4" x14ac:dyDescent="0.2">
      <c r="A3102">
        <f t="shared" si="98"/>
        <v>2008</v>
      </c>
      <c r="B3102" s="1059">
        <v>39626</v>
      </c>
      <c r="C3102" s="3">
        <f>'finished water daily demand'!L182</f>
        <v>27.600999999999999</v>
      </c>
      <c r="D3102">
        <f t="shared" si="99"/>
        <v>39626</v>
      </c>
    </row>
    <row r="3103" spans="1:4" x14ac:dyDescent="0.2">
      <c r="A3103">
        <f t="shared" si="98"/>
        <v>2008</v>
      </c>
      <c r="B3103" s="1059">
        <v>39627</v>
      </c>
      <c r="C3103" s="3">
        <f>'finished water daily demand'!L183</f>
        <v>31.739000000000001</v>
      </c>
      <c r="D3103">
        <f t="shared" si="99"/>
        <v>39627</v>
      </c>
    </row>
    <row r="3104" spans="1:4" x14ac:dyDescent="0.2">
      <c r="A3104">
        <f t="shared" si="98"/>
        <v>2008</v>
      </c>
      <c r="B3104" s="1059">
        <v>39628</v>
      </c>
      <c r="C3104" s="3">
        <f>'finished water daily demand'!L184</f>
        <v>27.405000000000001</v>
      </c>
      <c r="D3104">
        <f t="shared" si="99"/>
        <v>39628</v>
      </c>
    </row>
    <row r="3105" spans="1:4" x14ac:dyDescent="0.2">
      <c r="A3105">
        <f t="shared" si="98"/>
        <v>2008</v>
      </c>
      <c r="B3105" s="1059">
        <v>39629</v>
      </c>
      <c r="C3105" s="3">
        <f>'finished water daily demand'!L185</f>
        <v>23.33</v>
      </c>
      <c r="D3105">
        <f t="shared" si="99"/>
        <v>39629</v>
      </c>
    </row>
    <row r="3106" spans="1:4" x14ac:dyDescent="0.2">
      <c r="A3106">
        <f t="shared" si="98"/>
        <v>2008</v>
      </c>
      <c r="B3106" s="1059">
        <v>39630</v>
      </c>
      <c r="C3106" s="3">
        <f>'finished water daily demand'!L186</f>
        <v>24.452999999999999</v>
      </c>
      <c r="D3106">
        <f t="shared" si="99"/>
        <v>39630</v>
      </c>
    </row>
    <row r="3107" spans="1:4" x14ac:dyDescent="0.2">
      <c r="A3107">
        <f t="shared" si="98"/>
        <v>2008</v>
      </c>
      <c r="B3107" s="1059">
        <v>39631</v>
      </c>
      <c r="C3107" s="3">
        <f>'finished water daily demand'!L187</f>
        <v>31.509999999999998</v>
      </c>
      <c r="D3107">
        <f t="shared" si="99"/>
        <v>39631</v>
      </c>
    </row>
    <row r="3108" spans="1:4" x14ac:dyDescent="0.2">
      <c r="A3108">
        <f t="shared" si="98"/>
        <v>2008</v>
      </c>
      <c r="B3108" s="1059">
        <v>39632</v>
      </c>
      <c r="C3108" s="3">
        <f>'finished water daily demand'!L188</f>
        <v>25.403999999999996</v>
      </c>
      <c r="D3108">
        <f t="shared" si="99"/>
        <v>39632</v>
      </c>
    </row>
    <row r="3109" spans="1:4" x14ac:dyDescent="0.2">
      <c r="A3109">
        <f t="shared" si="98"/>
        <v>2008</v>
      </c>
      <c r="B3109" s="1059">
        <v>39633</v>
      </c>
      <c r="C3109" s="3">
        <f>'finished water daily demand'!L189</f>
        <v>25.48</v>
      </c>
      <c r="D3109">
        <f t="shared" si="99"/>
        <v>39633</v>
      </c>
    </row>
    <row r="3110" spans="1:4" x14ac:dyDescent="0.2">
      <c r="A3110">
        <f t="shared" si="98"/>
        <v>2008</v>
      </c>
      <c r="B3110" s="1059">
        <v>39634</v>
      </c>
      <c r="C3110" s="3">
        <f>'finished water daily demand'!L190</f>
        <v>25.146000000000001</v>
      </c>
      <c r="D3110">
        <f t="shared" si="99"/>
        <v>39634</v>
      </c>
    </row>
    <row r="3111" spans="1:4" x14ac:dyDescent="0.2">
      <c r="A3111">
        <f t="shared" si="98"/>
        <v>2008</v>
      </c>
      <c r="B3111" s="1059">
        <v>39635</v>
      </c>
      <c r="C3111" s="3">
        <f>'finished water daily demand'!L191</f>
        <v>22.873000000000001</v>
      </c>
      <c r="D3111">
        <f t="shared" si="99"/>
        <v>39635</v>
      </c>
    </row>
    <row r="3112" spans="1:4" x14ac:dyDescent="0.2">
      <c r="A3112">
        <f t="shared" si="98"/>
        <v>2008</v>
      </c>
      <c r="B3112" s="1059">
        <v>39636</v>
      </c>
      <c r="C3112" s="3">
        <f>'finished water daily demand'!L192</f>
        <v>24.173999999999999</v>
      </c>
      <c r="D3112">
        <f t="shared" si="99"/>
        <v>39636</v>
      </c>
    </row>
    <row r="3113" spans="1:4" x14ac:dyDescent="0.2">
      <c r="A3113">
        <f t="shared" si="98"/>
        <v>2008</v>
      </c>
      <c r="B3113" s="1059">
        <v>39637</v>
      </c>
      <c r="C3113" s="3">
        <f>'finished water daily demand'!L193</f>
        <v>25.039000000000001</v>
      </c>
      <c r="D3113">
        <f t="shared" si="99"/>
        <v>39637</v>
      </c>
    </row>
    <row r="3114" spans="1:4" x14ac:dyDescent="0.2">
      <c r="A3114">
        <f t="shared" si="98"/>
        <v>2008</v>
      </c>
      <c r="B3114" s="1059">
        <v>39638</v>
      </c>
      <c r="C3114" s="3">
        <f>'finished water daily demand'!L194</f>
        <v>30.114000000000001</v>
      </c>
      <c r="D3114">
        <f t="shared" si="99"/>
        <v>39638</v>
      </c>
    </row>
    <row r="3115" spans="1:4" x14ac:dyDescent="0.2">
      <c r="A3115">
        <f t="shared" si="98"/>
        <v>2008</v>
      </c>
      <c r="B3115" s="1059">
        <v>39639</v>
      </c>
      <c r="C3115" s="3">
        <f>'finished water daily demand'!L195</f>
        <v>24.646999999999998</v>
      </c>
      <c r="D3115">
        <f t="shared" si="99"/>
        <v>39639</v>
      </c>
    </row>
    <row r="3116" spans="1:4" x14ac:dyDescent="0.2">
      <c r="A3116">
        <f t="shared" si="98"/>
        <v>2008</v>
      </c>
      <c r="B3116" s="1059">
        <v>39640</v>
      </c>
      <c r="C3116" s="3">
        <f>'finished water daily demand'!L196</f>
        <v>24.967999999999996</v>
      </c>
      <c r="D3116">
        <f t="shared" si="99"/>
        <v>39640</v>
      </c>
    </row>
    <row r="3117" spans="1:4" x14ac:dyDescent="0.2">
      <c r="A3117">
        <f t="shared" si="98"/>
        <v>2008</v>
      </c>
      <c r="B3117" s="1059">
        <v>39641</v>
      </c>
      <c r="C3117" s="3">
        <f>'finished water daily demand'!L197</f>
        <v>29.076000000000004</v>
      </c>
      <c r="D3117">
        <f t="shared" si="99"/>
        <v>39641</v>
      </c>
    </row>
    <row r="3118" spans="1:4" x14ac:dyDescent="0.2">
      <c r="A3118">
        <f t="shared" si="98"/>
        <v>2008</v>
      </c>
      <c r="B3118" s="1059">
        <v>39642</v>
      </c>
      <c r="C3118" s="3">
        <f>'finished water daily demand'!L198</f>
        <v>24.778000000000002</v>
      </c>
      <c r="D3118">
        <f t="shared" si="99"/>
        <v>39642</v>
      </c>
    </row>
    <row r="3119" spans="1:4" x14ac:dyDescent="0.2">
      <c r="A3119">
        <f t="shared" si="98"/>
        <v>2008</v>
      </c>
      <c r="B3119" s="1059">
        <v>39643</v>
      </c>
      <c r="C3119" s="3">
        <f>'finished water daily demand'!L199</f>
        <v>23.277999999999999</v>
      </c>
      <c r="D3119">
        <f t="shared" si="99"/>
        <v>39643</v>
      </c>
    </row>
    <row r="3120" spans="1:4" x14ac:dyDescent="0.2">
      <c r="A3120">
        <f t="shared" si="98"/>
        <v>2008</v>
      </c>
      <c r="B3120" s="1059">
        <v>39644</v>
      </c>
      <c r="C3120" s="3">
        <f>'finished water daily demand'!L200</f>
        <v>25.774000000000001</v>
      </c>
      <c r="D3120">
        <f t="shared" si="99"/>
        <v>39644</v>
      </c>
    </row>
    <row r="3121" spans="1:4" x14ac:dyDescent="0.2">
      <c r="A3121">
        <f t="shared" si="98"/>
        <v>2008</v>
      </c>
      <c r="B3121" s="1059">
        <v>39645</v>
      </c>
      <c r="C3121" s="3">
        <f>'finished water daily demand'!L201</f>
        <v>30.456</v>
      </c>
      <c r="D3121">
        <f t="shared" si="99"/>
        <v>39645</v>
      </c>
    </row>
    <row r="3122" spans="1:4" x14ac:dyDescent="0.2">
      <c r="A3122">
        <f t="shared" si="98"/>
        <v>2008</v>
      </c>
      <c r="B3122" s="1059">
        <v>39646</v>
      </c>
      <c r="C3122" s="3">
        <f>'finished water daily demand'!L202</f>
        <v>25.841999999999999</v>
      </c>
      <c r="D3122">
        <f t="shared" si="99"/>
        <v>39646</v>
      </c>
    </row>
    <row r="3123" spans="1:4" x14ac:dyDescent="0.2">
      <c r="A3123">
        <f t="shared" si="98"/>
        <v>2008</v>
      </c>
      <c r="B3123" s="1059">
        <v>39647</v>
      </c>
      <c r="C3123" s="3">
        <f>'finished water daily demand'!L203</f>
        <v>26.466000000000001</v>
      </c>
      <c r="D3123">
        <f t="shared" si="99"/>
        <v>39647</v>
      </c>
    </row>
    <row r="3124" spans="1:4" x14ac:dyDescent="0.2">
      <c r="A3124">
        <f t="shared" si="98"/>
        <v>2008</v>
      </c>
      <c r="B3124" s="1059">
        <v>39648</v>
      </c>
      <c r="C3124" s="3">
        <f>'finished water daily demand'!L204</f>
        <v>29.828000000000003</v>
      </c>
      <c r="D3124">
        <f t="shared" si="99"/>
        <v>39648</v>
      </c>
    </row>
    <row r="3125" spans="1:4" x14ac:dyDescent="0.2">
      <c r="A3125">
        <f t="shared" si="98"/>
        <v>2008</v>
      </c>
      <c r="B3125" s="1059">
        <v>39649</v>
      </c>
      <c r="C3125" s="3">
        <f>'finished water daily demand'!L205</f>
        <v>26.217000000000002</v>
      </c>
      <c r="D3125">
        <f t="shared" si="99"/>
        <v>39649</v>
      </c>
    </row>
    <row r="3126" spans="1:4" x14ac:dyDescent="0.2">
      <c r="A3126">
        <f t="shared" si="98"/>
        <v>2008</v>
      </c>
      <c r="B3126" s="1059">
        <v>39650</v>
      </c>
      <c r="C3126" s="3">
        <f>'finished water daily demand'!L206</f>
        <v>25.987000000000002</v>
      </c>
      <c r="D3126">
        <f t="shared" si="99"/>
        <v>39650</v>
      </c>
    </row>
    <row r="3127" spans="1:4" x14ac:dyDescent="0.2">
      <c r="A3127">
        <f t="shared" si="98"/>
        <v>2008</v>
      </c>
      <c r="B3127" s="1059">
        <v>39651</v>
      </c>
      <c r="C3127" s="3">
        <f>'finished water daily demand'!L207</f>
        <v>27.359000000000002</v>
      </c>
      <c r="D3127">
        <f t="shared" si="99"/>
        <v>39651</v>
      </c>
    </row>
    <row r="3128" spans="1:4" x14ac:dyDescent="0.2">
      <c r="A3128">
        <f t="shared" si="98"/>
        <v>2008</v>
      </c>
      <c r="B3128" s="1059">
        <v>39652</v>
      </c>
      <c r="C3128" s="3">
        <f>'finished water daily demand'!L208</f>
        <v>31.042999999999999</v>
      </c>
      <c r="D3128">
        <f t="shared" si="99"/>
        <v>39652</v>
      </c>
    </row>
    <row r="3129" spans="1:4" x14ac:dyDescent="0.2">
      <c r="A3129">
        <f t="shared" si="98"/>
        <v>2008</v>
      </c>
      <c r="B3129" s="1059">
        <v>39653</v>
      </c>
      <c r="C3129" s="3">
        <f>'finished water daily demand'!L209</f>
        <v>25.473999999999997</v>
      </c>
      <c r="D3129">
        <f t="shared" si="99"/>
        <v>39653</v>
      </c>
    </row>
    <row r="3130" spans="1:4" x14ac:dyDescent="0.2">
      <c r="A3130">
        <f t="shared" si="98"/>
        <v>2008</v>
      </c>
      <c r="B3130" s="1059">
        <v>39654</v>
      </c>
      <c r="C3130" s="3">
        <f>'finished water daily demand'!L210</f>
        <v>25.596</v>
      </c>
      <c r="D3130">
        <f t="shared" si="99"/>
        <v>39654</v>
      </c>
    </row>
    <row r="3131" spans="1:4" x14ac:dyDescent="0.2">
      <c r="A3131">
        <f t="shared" si="98"/>
        <v>2008</v>
      </c>
      <c r="B3131" s="1059">
        <v>39655</v>
      </c>
      <c r="C3131" s="3">
        <f>'finished water daily demand'!L211</f>
        <v>30.79</v>
      </c>
      <c r="D3131">
        <f t="shared" si="99"/>
        <v>39655</v>
      </c>
    </row>
    <row r="3132" spans="1:4" x14ac:dyDescent="0.2">
      <c r="A3132">
        <f t="shared" si="98"/>
        <v>2008</v>
      </c>
      <c r="B3132" s="1059">
        <v>39656</v>
      </c>
      <c r="C3132" s="3">
        <f>'finished water daily demand'!L212</f>
        <v>26.16</v>
      </c>
      <c r="D3132">
        <f t="shared" si="99"/>
        <v>39656</v>
      </c>
    </row>
    <row r="3133" spans="1:4" x14ac:dyDescent="0.2">
      <c r="A3133">
        <f t="shared" si="98"/>
        <v>2008</v>
      </c>
      <c r="B3133" s="1059">
        <v>39657</v>
      </c>
      <c r="C3133" s="3">
        <f>'finished water daily demand'!L213</f>
        <v>26.26</v>
      </c>
      <c r="D3133">
        <f t="shared" si="99"/>
        <v>39657</v>
      </c>
    </row>
    <row r="3134" spans="1:4" x14ac:dyDescent="0.2">
      <c r="A3134">
        <f t="shared" si="98"/>
        <v>2008</v>
      </c>
      <c r="B3134" s="1059">
        <v>39658</v>
      </c>
      <c r="C3134" s="3">
        <f>'finished water daily demand'!L214</f>
        <v>27.222000000000001</v>
      </c>
      <c r="D3134">
        <f t="shared" si="99"/>
        <v>39658</v>
      </c>
    </row>
    <row r="3135" spans="1:4" x14ac:dyDescent="0.2">
      <c r="A3135">
        <f t="shared" si="98"/>
        <v>2008</v>
      </c>
      <c r="B3135" s="1059">
        <v>39659</v>
      </c>
      <c r="C3135" s="3">
        <f>'finished water daily demand'!L215</f>
        <v>32.536000000000001</v>
      </c>
      <c r="D3135">
        <f t="shared" si="99"/>
        <v>39659</v>
      </c>
    </row>
    <row r="3136" spans="1:4" x14ac:dyDescent="0.2">
      <c r="A3136">
        <f t="shared" si="98"/>
        <v>2008</v>
      </c>
      <c r="B3136" s="1059">
        <v>39660</v>
      </c>
      <c r="C3136" s="3">
        <f>'finished water daily demand'!L216</f>
        <v>26.722999999999999</v>
      </c>
      <c r="D3136">
        <f t="shared" si="99"/>
        <v>39660</v>
      </c>
    </row>
    <row r="3137" spans="1:4" x14ac:dyDescent="0.2">
      <c r="A3137">
        <f t="shared" si="98"/>
        <v>2008</v>
      </c>
      <c r="B3137" s="1059">
        <v>39661</v>
      </c>
      <c r="C3137" s="3">
        <f>'finished water daily demand'!L217</f>
        <v>26.263000000000002</v>
      </c>
      <c r="D3137">
        <f t="shared" si="99"/>
        <v>39661</v>
      </c>
    </row>
    <row r="3138" spans="1:4" x14ac:dyDescent="0.2">
      <c r="A3138">
        <f t="shared" si="98"/>
        <v>2008</v>
      </c>
      <c r="B3138" s="1059">
        <v>39662</v>
      </c>
      <c r="C3138" s="3">
        <f>'finished water daily demand'!L218</f>
        <v>32.323999999999998</v>
      </c>
      <c r="D3138">
        <f t="shared" si="99"/>
        <v>39662</v>
      </c>
    </row>
    <row r="3139" spans="1:4" x14ac:dyDescent="0.2">
      <c r="A3139">
        <f t="shared" si="98"/>
        <v>2008</v>
      </c>
      <c r="B3139" s="1059">
        <v>39663</v>
      </c>
      <c r="C3139" s="3">
        <f>'finished water daily demand'!L219</f>
        <v>24.372999999999998</v>
      </c>
      <c r="D3139">
        <f t="shared" si="99"/>
        <v>39663</v>
      </c>
    </row>
    <row r="3140" spans="1:4" x14ac:dyDescent="0.2">
      <c r="A3140">
        <f t="shared" ref="A3140:A3203" si="100">YEAR(B3140)</f>
        <v>2008</v>
      </c>
      <c r="B3140" s="1059">
        <v>39664</v>
      </c>
      <c r="C3140" s="3">
        <f>'finished water daily demand'!L220</f>
        <v>26.710999999999999</v>
      </c>
      <c r="D3140">
        <f t="shared" si="99"/>
        <v>39664</v>
      </c>
    </row>
    <row r="3141" spans="1:4" x14ac:dyDescent="0.2">
      <c r="A3141">
        <f t="shared" si="100"/>
        <v>2008</v>
      </c>
      <c r="B3141" s="1059">
        <v>39665</v>
      </c>
      <c r="C3141" s="3">
        <f>'finished water daily demand'!L221</f>
        <v>28.787000000000003</v>
      </c>
      <c r="D3141">
        <f t="shared" ref="D3141:D3204" si="101">VALUE(B3141)</f>
        <v>39665</v>
      </c>
    </row>
    <row r="3142" spans="1:4" x14ac:dyDescent="0.2">
      <c r="A3142">
        <f t="shared" si="100"/>
        <v>2008</v>
      </c>
      <c r="B3142" s="1059">
        <v>39666</v>
      </c>
      <c r="C3142" s="3">
        <f>'finished water daily demand'!L222</f>
        <v>34.772000000000006</v>
      </c>
      <c r="D3142">
        <f t="shared" si="101"/>
        <v>39666</v>
      </c>
    </row>
    <row r="3143" spans="1:4" x14ac:dyDescent="0.2">
      <c r="A3143">
        <f t="shared" si="100"/>
        <v>2008</v>
      </c>
      <c r="B3143" s="1059">
        <v>39667</v>
      </c>
      <c r="C3143" s="3">
        <f>'finished water daily demand'!L223</f>
        <v>27.98</v>
      </c>
      <c r="D3143">
        <f t="shared" si="101"/>
        <v>39667</v>
      </c>
    </row>
    <row r="3144" spans="1:4" x14ac:dyDescent="0.2">
      <c r="A3144">
        <f t="shared" si="100"/>
        <v>2008</v>
      </c>
      <c r="B3144" s="1059">
        <v>39668</v>
      </c>
      <c r="C3144" s="3">
        <f>'finished water daily demand'!L224</f>
        <v>27.683</v>
      </c>
      <c r="D3144">
        <f t="shared" si="101"/>
        <v>39668</v>
      </c>
    </row>
    <row r="3145" spans="1:4" x14ac:dyDescent="0.2">
      <c r="A3145">
        <f t="shared" si="100"/>
        <v>2008</v>
      </c>
      <c r="B3145" s="1059">
        <v>39669</v>
      </c>
      <c r="C3145" s="3">
        <f>'finished water daily demand'!L225</f>
        <v>34.762999999999998</v>
      </c>
      <c r="D3145">
        <f t="shared" si="101"/>
        <v>39669</v>
      </c>
    </row>
    <row r="3146" spans="1:4" x14ac:dyDescent="0.2">
      <c r="A3146">
        <f t="shared" si="100"/>
        <v>2008</v>
      </c>
      <c r="B3146" s="1059">
        <v>39670</v>
      </c>
      <c r="C3146" s="3">
        <f>'finished water daily demand'!L226</f>
        <v>23.065000000000001</v>
      </c>
      <c r="D3146">
        <f t="shared" si="101"/>
        <v>39670</v>
      </c>
    </row>
    <row r="3147" spans="1:4" x14ac:dyDescent="0.2">
      <c r="A3147">
        <f t="shared" si="100"/>
        <v>2008</v>
      </c>
      <c r="B3147" s="1059">
        <v>39671</v>
      </c>
      <c r="C3147" s="3">
        <f>'finished water daily demand'!L227</f>
        <v>25.256999999999998</v>
      </c>
      <c r="D3147">
        <f t="shared" si="101"/>
        <v>39671</v>
      </c>
    </row>
    <row r="3148" spans="1:4" x14ac:dyDescent="0.2">
      <c r="A3148">
        <f t="shared" si="100"/>
        <v>2008</v>
      </c>
      <c r="B3148" s="1059">
        <v>39672</v>
      </c>
      <c r="C3148" s="3">
        <f>'finished water daily demand'!L228</f>
        <v>26.493000000000002</v>
      </c>
      <c r="D3148">
        <f t="shared" si="101"/>
        <v>39672</v>
      </c>
    </row>
    <row r="3149" spans="1:4" x14ac:dyDescent="0.2">
      <c r="A3149">
        <f t="shared" si="100"/>
        <v>2008</v>
      </c>
      <c r="B3149" s="1059">
        <v>39673</v>
      </c>
      <c r="C3149" s="3">
        <f>'finished water daily demand'!L229</f>
        <v>30.469000000000001</v>
      </c>
      <c r="D3149">
        <f t="shared" si="101"/>
        <v>39673</v>
      </c>
    </row>
    <row r="3150" spans="1:4" x14ac:dyDescent="0.2">
      <c r="A3150">
        <f t="shared" si="100"/>
        <v>2008</v>
      </c>
      <c r="B3150" s="1059">
        <v>39674</v>
      </c>
      <c r="C3150" s="3">
        <f>'finished water daily demand'!L230</f>
        <v>26.61</v>
      </c>
      <c r="D3150">
        <f t="shared" si="101"/>
        <v>39674</v>
      </c>
    </row>
    <row r="3151" spans="1:4" x14ac:dyDescent="0.2">
      <c r="A3151">
        <f t="shared" si="100"/>
        <v>2008</v>
      </c>
      <c r="B3151" s="1059">
        <v>39675</v>
      </c>
      <c r="C3151" s="3">
        <f>'finished water daily demand'!L231</f>
        <v>30.393000000000001</v>
      </c>
      <c r="D3151">
        <f t="shared" si="101"/>
        <v>39675</v>
      </c>
    </row>
    <row r="3152" spans="1:4" x14ac:dyDescent="0.2">
      <c r="A3152">
        <f t="shared" si="100"/>
        <v>2008</v>
      </c>
      <c r="B3152" s="1059">
        <v>39676</v>
      </c>
      <c r="C3152" s="3">
        <f>'finished water daily demand'!L232</f>
        <v>29.315999999999999</v>
      </c>
      <c r="D3152">
        <f t="shared" si="101"/>
        <v>39676</v>
      </c>
    </row>
    <row r="3153" spans="1:4" x14ac:dyDescent="0.2">
      <c r="A3153">
        <f t="shared" si="100"/>
        <v>2008</v>
      </c>
      <c r="B3153" s="1059">
        <v>39677</v>
      </c>
      <c r="C3153" s="3">
        <f>'finished water daily demand'!L233</f>
        <v>24.215999999999998</v>
      </c>
      <c r="D3153">
        <f t="shared" si="101"/>
        <v>39677</v>
      </c>
    </row>
    <row r="3154" spans="1:4" x14ac:dyDescent="0.2">
      <c r="A3154">
        <f t="shared" si="100"/>
        <v>2008</v>
      </c>
      <c r="B3154" s="1059">
        <v>39678</v>
      </c>
      <c r="C3154" s="3">
        <f>'finished water daily demand'!L234</f>
        <v>25.448</v>
      </c>
      <c r="D3154">
        <f t="shared" si="101"/>
        <v>39678</v>
      </c>
    </row>
    <row r="3155" spans="1:4" x14ac:dyDescent="0.2">
      <c r="A3155">
        <f t="shared" si="100"/>
        <v>2008</v>
      </c>
      <c r="B3155" s="1059">
        <v>39679</v>
      </c>
      <c r="C3155" s="3">
        <f>'finished water daily demand'!L235</f>
        <v>27.675000000000001</v>
      </c>
      <c r="D3155">
        <f t="shared" si="101"/>
        <v>39679</v>
      </c>
    </row>
    <row r="3156" spans="1:4" x14ac:dyDescent="0.2">
      <c r="A3156">
        <f t="shared" si="100"/>
        <v>2008</v>
      </c>
      <c r="B3156" s="1059">
        <v>39680</v>
      </c>
      <c r="C3156" s="3">
        <f>'finished water daily demand'!L236</f>
        <v>31.026000000000003</v>
      </c>
      <c r="D3156">
        <f t="shared" si="101"/>
        <v>39680</v>
      </c>
    </row>
    <row r="3157" spans="1:4" x14ac:dyDescent="0.2">
      <c r="A3157">
        <f t="shared" si="100"/>
        <v>2008</v>
      </c>
      <c r="B3157" s="1059">
        <v>39681</v>
      </c>
      <c r="C3157" s="3">
        <f>'finished water daily demand'!L237</f>
        <v>26.610999999999997</v>
      </c>
      <c r="D3157">
        <f t="shared" si="101"/>
        <v>39681</v>
      </c>
    </row>
    <row r="3158" spans="1:4" x14ac:dyDescent="0.2">
      <c r="A3158">
        <f t="shared" si="100"/>
        <v>2008</v>
      </c>
      <c r="B3158" s="1059">
        <v>39682</v>
      </c>
      <c r="C3158" s="3">
        <f>'finished water daily demand'!L238</f>
        <v>26.462</v>
      </c>
      <c r="D3158">
        <f t="shared" si="101"/>
        <v>39682</v>
      </c>
    </row>
    <row r="3159" spans="1:4" x14ac:dyDescent="0.2">
      <c r="A3159">
        <f t="shared" si="100"/>
        <v>2008</v>
      </c>
      <c r="B3159" s="1059">
        <v>39683</v>
      </c>
      <c r="C3159" s="3">
        <f>'finished water daily demand'!L239</f>
        <v>31.622999999999998</v>
      </c>
      <c r="D3159">
        <f t="shared" si="101"/>
        <v>39683</v>
      </c>
    </row>
    <row r="3160" spans="1:4" x14ac:dyDescent="0.2">
      <c r="A3160">
        <f t="shared" si="100"/>
        <v>2008</v>
      </c>
      <c r="B3160" s="1059">
        <v>39684</v>
      </c>
      <c r="C3160" s="3">
        <f>'finished water daily demand'!L240</f>
        <v>26.554000000000002</v>
      </c>
      <c r="D3160">
        <f t="shared" si="101"/>
        <v>39684</v>
      </c>
    </row>
    <row r="3161" spans="1:4" x14ac:dyDescent="0.2">
      <c r="A3161">
        <f t="shared" si="100"/>
        <v>2008</v>
      </c>
      <c r="B3161" s="1059">
        <v>39685</v>
      </c>
      <c r="C3161" s="3">
        <f>'finished water daily demand'!L241</f>
        <v>26.338000000000001</v>
      </c>
      <c r="D3161">
        <f t="shared" si="101"/>
        <v>39685</v>
      </c>
    </row>
    <row r="3162" spans="1:4" x14ac:dyDescent="0.2">
      <c r="A3162">
        <f t="shared" si="100"/>
        <v>2008</v>
      </c>
      <c r="B3162" s="1059">
        <v>39686</v>
      </c>
      <c r="C3162" s="3">
        <f>'finished water daily demand'!L242</f>
        <v>26.271000000000001</v>
      </c>
      <c r="D3162">
        <f t="shared" si="101"/>
        <v>39686</v>
      </c>
    </row>
    <row r="3163" spans="1:4" x14ac:dyDescent="0.2">
      <c r="A3163">
        <f t="shared" si="100"/>
        <v>2008</v>
      </c>
      <c r="B3163" s="1059">
        <v>39687</v>
      </c>
      <c r="C3163" s="3">
        <f>'finished water daily demand'!L243</f>
        <v>27.797000000000001</v>
      </c>
      <c r="D3163">
        <f t="shared" si="101"/>
        <v>39687</v>
      </c>
    </row>
    <row r="3164" spans="1:4" x14ac:dyDescent="0.2">
      <c r="A3164">
        <f t="shared" si="100"/>
        <v>2008</v>
      </c>
      <c r="B3164" s="1059">
        <v>39688</v>
      </c>
      <c r="C3164" s="3">
        <f>'finished water daily demand'!L244</f>
        <v>26.351999999999997</v>
      </c>
      <c r="D3164">
        <f t="shared" si="101"/>
        <v>39688</v>
      </c>
    </row>
    <row r="3165" spans="1:4" x14ac:dyDescent="0.2">
      <c r="A3165">
        <f t="shared" si="100"/>
        <v>2008</v>
      </c>
      <c r="B3165" s="1059">
        <v>39689</v>
      </c>
      <c r="C3165" s="3">
        <f>'finished water daily demand'!L245</f>
        <v>26.948</v>
      </c>
      <c r="D3165">
        <f t="shared" si="101"/>
        <v>39689</v>
      </c>
    </row>
    <row r="3166" spans="1:4" x14ac:dyDescent="0.2">
      <c r="A3166">
        <f t="shared" si="100"/>
        <v>2008</v>
      </c>
      <c r="B3166" s="1059">
        <v>39690</v>
      </c>
      <c r="C3166" s="3">
        <f>'finished water daily demand'!L246</f>
        <v>27.905999999999999</v>
      </c>
      <c r="D3166">
        <f t="shared" si="101"/>
        <v>39690</v>
      </c>
    </row>
    <row r="3167" spans="1:4" x14ac:dyDescent="0.2">
      <c r="A3167">
        <f t="shared" si="100"/>
        <v>2008</v>
      </c>
      <c r="B3167" s="1059">
        <v>39691</v>
      </c>
      <c r="C3167" s="3">
        <f>'finished water daily demand'!L247</f>
        <v>24.830000000000002</v>
      </c>
      <c r="D3167">
        <f t="shared" si="101"/>
        <v>39691</v>
      </c>
    </row>
    <row r="3168" spans="1:4" x14ac:dyDescent="0.2">
      <c r="A3168">
        <f t="shared" si="100"/>
        <v>2008</v>
      </c>
      <c r="B3168" s="1059">
        <v>39692</v>
      </c>
      <c r="C3168" s="3">
        <f>'finished water daily demand'!L248</f>
        <v>23.73</v>
      </c>
      <c r="D3168">
        <f t="shared" si="101"/>
        <v>39692</v>
      </c>
    </row>
    <row r="3169" spans="1:4" x14ac:dyDescent="0.2">
      <c r="A3169">
        <f t="shared" si="100"/>
        <v>2008</v>
      </c>
      <c r="B3169" s="1059">
        <v>39693</v>
      </c>
      <c r="C3169" s="3">
        <f>'finished water daily demand'!L249</f>
        <v>27.151</v>
      </c>
      <c r="D3169">
        <f t="shared" si="101"/>
        <v>39693</v>
      </c>
    </row>
    <row r="3170" spans="1:4" x14ac:dyDescent="0.2">
      <c r="A3170">
        <f t="shared" si="100"/>
        <v>2008</v>
      </c>
      <c r="B3170" s="1059">
        <v>39694</v>
      </c>
      <c r="C3170" s="3">
        <f>'finished water daily demand'!L250</f>
        <v>30.784999999999997</v>
      </c>
      <c r="D3170">
        <f t="shared" si="101"/>
        <v>39694</v>
      </c>
    </row>
    <row r="3171" spans="1:4" x14ac:dyDescent="0.2">
      <c r="A3171">
        <f t="shared" si="100"/>
        <v>2008</v>
      </c>
      <c r="B3171" s="1059">
        <v>39695</v>
      </c>
      <c r="C3171" s="3">
        <f>'finished water daily demand'!L251</f>
        <v>26.771000000000001</v>
      </c>
      <c r="D3171">
        <f t="shared" si="101"/>
        <v>39695</v>
      </c>
    </row>
    <row r="3172" spans="1:4" x14ac:dyDescent="0.2">
      <c r="A3172">
        <f t="shared" si="100"/>
        <v>2008</v>
      </c>
      <c r="B3172" s="1059">
        <v>39696</v>
      </c>
      <c r="C3172" s="3">
        <f>'finished water daily demand'!L252</f>
        <v>26.869999999999997</v>
      </c>
      <c r="D3172">
        <f t="shared" si="101"/>
        <v>39696</v>
      </c>
    </row>
    <row r="3173" spans="1:4" x14ac:dyDescent="0.2">
      <c r="A3173">
        <f t="shared" si="100"/>
        <v>2008</v>
      </c>
      <c r="B3173" s="1059">
        <v>39697</v>
      </c>
      <c r="C3173" s="3">
        <f>'finished water daily demand'!L253</f>
        <v>27.041</v>
      </c>
      <c r="D3173">
        <f t="shared" si="101"/>
        <v>39697</v>
      </c>
    </row>
    <row r="3174" spans="1:4" x14ac:dyDescent="0.2">
      <c r="A3174">
        <f t="shared" si="100"/>
        <v>2008</v>
      </c>
      <c r="B3174" s="1059">
        <v>39698</v>
      </c>
      <c r="C3174" s="3">
        <f>'finished water daily demand'!L254</f>
        <v>27.570999999999998</v>
      </c>
      <c r="D3174">
        <f t="shared" si="101"/>
        <v>39698</v>
      </c>
    </row>
    <row r="3175" spans="1:4" x14ac:dyDescent="0.2">
      <c r="A3175">
        <f t="shared" si="100"/>
        <v>2008</v>
      </c>
      <c r="B3175" s="1059">
        <v>39699</v>
      </c>
      <c r="C3175" s="3">
        <f>'finished water daily demand'!L255</f>
        <v>25.576000000000001</v>
      </c>
      <c r="D3175">
        <f t="shared" si="101"/>
        <v>39699</v>
      </c>
    </row>
    <row r="3176" spans="1:4" x14ac:dyDescent="0.2">
      <c r="A3176">
        <f t="shared" si="100"/>
        <v>2008</v>
      </c>
      <c r="B3176" s="1059">
        <v>39700</v>
      </c>
      <c r="C3176" s="3">
        <f>'finished water daily demand'!L256</f>
        <v>27.060000000000002</v>
      </c>
      <c r="D3176">
        <f t="shared" si="101"/>
        <v>39700</v>
      </c>
    </row>
    <row r="3177" spans="1:4" x14ac:dyDescent="0.2">
      <c r="A3177">
        <f t="shared" si="100"/>
        <v>2008</v>
      </c>
      <c r="B3177" s="1059">
        <v>39701</v>
      </c>
      <c r="C3177" s="3">
        <f>'finished water daily demand'!L257</f>
        <v>28.204000000000001</v>
      </c>
      <c r="D3177">
        <f t="shared" si="101"/>
        <v>39701</v>
      </c>
    </row>
    <row r="3178" spans="1:4" x14ac:dyDescent="0.2">
      <c r="A3178">
        <f t="shared" si="100"/>
        <v>2008</v>
      </c>
      <c r="B3178" s="1059">
        <v>39702</v>
      </c>
      <c r="C3178" s="3">
        <f>'finished water daily demand'!L258</f>
        <v>25.359000000000002</v>
      </c>
      <c r="D3178">
        <f t="shared" si="101"/>
        <v>39702</v>
      </c>
    </row>
    <row r="3179" spans="1:4" x14ac:dyDescent="0.2">
      <c r="A3179">
        <f t="shared" si="100"/>
        <v>2008</v>
      </c>
      <c r="B3179" s="1059">
        <v>39703</v>
      </c>
      <c r="C3179" s="3">
        <f>'finished water daily demand'!L259</f>
        <v>24.963999999999999</v>
      </c>
      <c r="D3179">
        <f t="shared" si="101"/>
        <v>39703</v>
      </c>
    </row>
    <row r="3180" spans="1:4" x14ac:dyDescent="0.2">
      <c r="A3180">
        <f t="shared" si="100"/>
        <v>2008</v>
      </c>
      <c r="B3180" s="1059">
        <v>39704</v>
      </c>
      <c r="C3180" s="3">
        <f>'finished water daily demand'!L260</f>
        <v>27.154</v>
      </c>
      <c r="D3180">
        <f t="shared" si="101"/>
        <v>39704</v>
      </c>
    </row>
    <row r="3181" spans="1:4" x14ac:dyDescent="0.2">
      <c r="A3181">
        <f t="shared" si="100"/>
        <v>2008</v>
      </c>
      <c r="B3181" s="1059">
        <v>39705</v>
      </c>
      <c r="C3181" s="3">
        <f>'finished water daily demand'!L261</f>
        <v>26.744999999999997</v>
      </c>
      <c r="D3181">
        <f t="shared" si="101"/>
        <v>39705</v>
      </c>
    </row>
    <row r="3182" spans="1:4" x14ac:dyDescent="0.2">
      <c r="A3182">
        <f t="shared" si="100"/>
        <v>2008</v>
      </c>
      <c r="B3182" s="1059">
        <v>39706</v>
      </c>
      <c r="C3182" s="3">
        <f>'finished water daily demand'!L262</f>
        <v>25.781999999999996</v>
      </c>
      <c r="D3182">
        <f t="shared" si="101"/>
        <v>39706</v>
      </c>
    </row>
    <row r="3183" spans="1:4" x14ac:dyDescent="0.2">
      <c r="A3183">
        <f t="shared" si="100"/>
        <v>2008</v>
      </c>
      <c r="B3183" s="1059">
        <v>39707</v>
      </c>
      <c r="C3183" s="3">
        <f>'finished water daily demand'!L263</f>
        <v>25.65</v>
      </c>
      <c r="D3183">
        <f t="shared" si="101"/>
        <v>39707</v>
      </c>
    </row>
    <row r="3184" spans="1:4" x14ac:dyDescent="0.2">
      <c r="A3184">
        <f t="shared" si="100"/>
        <v>2008</v>
      </c>
      <c r="B3184" s="1059">
        <v>39708</v>
      </c>
      <c r="C3184" s="3">
        <f>'finished water daily demand'!L264</f>
        <v>26.825000000000003</v>
      </c>
      <c r="D3184">
        <f t="shared" si="101"/>
        <v>39708</v>
      </c>
    </row>
    <row r="3185" spans="1:4" x14ac:dyDescent="0.2">
      <c r="A3185">
        <f t="shared" si="100"/>
        <v>2008</v>
      </c>
      <c r="B3185" s="1059">
        <v>39709</v>
      </c>
      <c r="C3185" s="3">
        <f>'finished water daily demand'!L265</f>
        <v>24.958000000000002</v>
      </c>
      <c r="D3185">
        <f t="shared" si="101"/>
        <v>39709</v>
      </c>
    </row>
    <row r="3186" spans="1:4" x14ac:dyDescent="0.2">
      <c r="A3186">
        <f t="shared" si="100"/>
        <v>2008</v>
      </c>
      <c r="B3186" s="1059">
        <v>39710</v>
      </c>
      <c r="C3186" s="3">
        <f>'finished water daily demand'!L266</f>
        <v>23.263000000000002</v>
      </c>
      <c r="D3186">
        <f t="shared" si="101"/>
        <v>39710</v>
      </c>
    </row>
    <row r="3187" spans="1:4" x14ac:dyDescent="0.2">
      <c r="A3187">
        <f t="shared" si="100"/>
        <v>2008</v>
      </c>
      <c r="B3187" s="1059">
        <v>39711</v>
      </c>
      <c r="C3187" s="3">
        <f>'finished water daily demand'!L267</f>
        <v>22.15</v>
      </c>
      <c r="D3187">
        <f t="shared" si="101"/>
        <v>39711</v>
      </c>
    </row>
    <row r="3188" spans="1:4" x14ac:dyDescent="0.2">
      <c r="A3188">
        <f t="shared" si="100"/>
        <v>2008</v>
      </c>
      <c r="B3188" s="1059">
        <v>39712</v>
      </c>
      <c r="C3188" s="3">
        <f>'finished water daily demand'!L268</f>
        <v>20.532999999999998</v>
      </c>
      <c r="D3188">
        <f t="shared" si="101"/>
        <v>39712</v>
      </c>
    </row>
    <row r="3189" spans="1:4" x14ac:dyDescent="0.2">
      <c r="A3189">
        <f t="shared" si="100"/>
        <v>2008</v>
      </c>
      <c r="B3189" s="1059">
        <v>39713</v>
      </c>
      <c r="C3189" s="3">
        <f>'finished water daily demand'!L269</f>
        <v>26.36</v>
      </c>
      <c r="D3189">
        <f t="shared" si="101"/>
        <v>39713</v>
      </c>
    </row>
    <row r="3190" spans="1:4" x14ac:dyDescent="0.2">
      <c r="A3190">
        <f t="shared" si="100"/>
        <v>2008</v>
      </c>
      <c r="B3190" s="1059">
        <v>39714</v>
      </c>
      <c r="C3190" s="3">
        <f>'finished water daily demand'!L270</f>
        <v>27.122999999999998</v>
      </c>
      <c r="D3190">
        <f t="shared" si="101"/>
        <v>39714</v>
      </c>
    </row>
    <row r="3191" spans="1:4" x14ac:dyDescent="0.2">
      <c r="A3191">
        <f t="shared" si="100"/>
        <v>2008</v>
      </c>
      <c r="B3191" s="1059">
        <v>39715</v>
      </c>
      <c r="C3191" s="3">
        <f>'finished water daily demand'!L271</f>
        <v>27.85</v>
      </c>
      <c r="D3191">
        <f t="shared" si="101"/>
        <v>39715</v>
      </c>
    </row>
    <row r="3192" spans="1:4" x14ac:dyDescent="0.2">
      <c r="A3192">
        <f t="shared" si="100"/>
        <v>2008</v>
      </c>
      <c r="B3192" s="1059">
        <v>39716</v>
      </c>
      <c r="C3192" s="3">
        <f>'finished water daily demand'!L272</f>
        <v>23.869999999999997</v>
      </c>
      <c r="D3192">
        <f t="shared" si="101"/>
        <v>39716</v>
      </c>
    </row>
    <row r="3193" spans="1:4" x14ac:dyDescent="0.2">
      <c r="A3193">
        <f t="shared" si="100"/>
        <v>2008</v>
      </c>
      <c r="B3193" s="1059">
        <v>39717</v>
      </c>
      <c r="C3193" s="3">
        <f>'finished water daily demand'!L273</f>
        <v>23.55</v>
      </c>
      <c r="D3193">
        <f t="shared" si="101"/>
        <v>39717</v>
      </c>
    </row>
    <row r="3194" spans="1:4" x14ac:dyDescent="0.2">
      <c r="A3194">
        <f t="shared" si="100"/>
        <v>2008</v>
      </c>
      <c r="B3194" s="1059">
        <v>39718</v>
      </c>
      <c r="C3194" s="3">
        <f>'finished water daily demand'!L274</f>
        <v>26.926000000000002</v>
      </c>
      <c r="D3194">
        <f t="shared" si="101"/>
        <v>39718</v>
      </c>
    </row>
    <row r="3195" spans="1:4" x14ac:dyDescent="0.2">
      <c r="A3195">
        <f t="shared" si="100"/>
        <v>2008</v>
      </c>
      <c r="B3195" s="1059">
        <v>39719</v>
      </c>
      <c r="C3195" s="3">
        <f>'finished water daily demand'!L275</f>
        <v>24.804000000000002</v>
      </c>
      <c r="D3195">
        <f t="shared" si="101"/>
        <v>39719</v>
      </c>
    </row>
    <row r="3196" spans="1:4" x14ac:dyDescent="0.2">
      <c r="A3196">
        <f t="shared" si="100"/>
        <v>2008</v>
      </c>
      <c r="B3196" s="1059">
        <v>39720</v>
      </c>
      <c r="C3196" s="3">
        <f>'finished water daily demand'!L276</f>
        <v>25.241</v>
      </c>
      <c r="D3196">
        <f t="shared" si="101"/>
        <v>39720</v>
      </c>
    </row>
    <row r="3197" spans="1:4" x14ac:dyDescent="0.2">
      <c r="A3197">
        <f t="shared" si="100"/>
        <v>2008</v>
      </c>
      <c r="B3197" s="1059">
        <v>39721</v>
      </c>
      <c r="C3197" s="3">
        <f>'finished water daily demand'!L277</f>
        <v>25.432000000000002</v>
      </c>
      <c r="D3197">
        <f t="shared" si="101"/>
        <v>39721</v>
      </c>
    </row>
    <row r="3198" spans="1:4" x14ac:dyDescent="0.2">
      <c r="A3198">
        <f t="shared" si="100"/>
        <v>2008</v>
      </c>
      <c r="B3198" s="1059">
        <v>39722</v>
      </c>
      <c r="C3198" s="3">
        <f>'finished water daily demand'!L278</f>
        <v>26.728000000000002</v>
      </c>
      <c r="D3198">
        <f t="shared" si="101"/>
        <v>39722</v>
      </c>
    </row>
    <row r="3199" spans="1:4" x14ac:dyDescent="0.2">
      <c r="A3199">
        <f t="shared" si="100"/>
        <v>2008</v>
      </c>
      <c r="B3199" s="1059">
        <v>39723</v>
      </c>
      <c r="C3199" s="3">
        <f>'finished water daily demand'!L279</f>
        <v>25.571999999999999</v>
      </c>
      <c r="D3199">
        <f t="shared" si="101"/>
        <v>39723</v>
      </c>
    </row>
    <row r="3200" spans="1:4" x14ac:dyDescent="0.2">
      <c r="A3200">
        <f t="shared" si="100"/>
        <v>2008</v>
      </c>
      <c r="B3200" s="1059">
        <v>39724</v>
      </c>
      <c r="C3200" s="3">
        <f>'finished water daily demand'!L280</f>
        <v>25.382000000000001</v>
      </c>
      <c r="D3200">
        <f t="shared" si="101"/>
        <v>39724</v>
      </c>
    </row>
    <row r="3201" spans="1:4" x14ac:dyDescent="0.2">
      <c r="A3201">
        <f t="shared" si="100"/>
        <v>2008</v>
      </c>
      <c r="B3201" s="1059">
        <v>39725</v>
      </c>
      <c r="C3201" s="3">
        <f>'finished water daily demand'!L281</f>
        <v>26.769000000000002</v>
      </c>
      <c r="D3201">
        <f t="shared" si="101"/>
        <v>39725</v>
      </c>
    </row>
    <row r="3202" spans="1:4" x14ac:dyDescent="0.2">
      <c r="A3202">
        <f t="shared" si="100"/>
        <v>2008</v>
      </c>
      <c r="B3202" s="1059">
        <v>39726</v>
      </c>
      <c r="C3202" s="3">
        <f>'finished water daily demand'!L282</f>
        <v>25.213999999999999</v>
      </c>
      <c r="D3202">
        <f t="shared" si="101"/>
        <v>39726</v>
      </c>
    </row>
    <row r="3203" spans="1:4" x14ac:dyDescent="0.2">
      <c r="A3203">
        <f t="shared" si="100"/>
        <v>2008</v>
      </c>
      <c r="B3203" s="1059">
        <v>39727</v>
      </c>
      <c r="C3203" s="3">
        <f>'finished water daily demand'!L283</f>
        <v>25.125</v>
      </c>
      <c r="D3203">
        <f t="shared" si="101"/>
        <v>39727</v>
      </c>
    </row>
    <row r="3204" spans="1:4" x14ac:dyDescent="0.2">
      <c r="A3204">
        <f t="shared" ref="A3204:A3267" si="102">YEAR(B3204)</f>
        <v>2008</v>
      </c>
      <c r="B3204" s="1059">
        <v>39728</v>
      </c>
      <c r="C3204" s="3">
        <f>'finished water daily demand'!L284</f>
        <v>26.295999999999999</v>
      </c>
      <c r="D3204">
        <f t="shared" si="101"/>
        <v>39728</v>
      </c>
    </row>
    <row r="3205" spans="1:4" x14ac:dyDescent="0.2">
      <c r="A3205">
        <f t="shared" si="102"/>
        <v>2008</v>
      </c>
      <c r="B3205" s="1059">
        <v>39729</v>
      </c>
      <c r="C3205" s="3">
        <f>'finished water daily demand'!L285</f>
        <v>28.428000000000001</v>
      </c>
      <c r="D3205">
        <f t="shared" ref="D3205:D3268" si="103">VALUE(B3205)</f>
        <v>39729</v>
      </c>
    </row>
    <row r="3206" spans="1:4" x14ac:dyDescent="0.2">
      <c r="A3206">
        <f t="shared" si="102"/>
        <v>2008</v>
      </c>
      <c r="B3206" s="1059">
        <v>39730</v>
      </c>
      <c r="C3206" s="3">
        <f>'finished water daily demand'!L286</f>
        <v>26.198</v>
      </c>
      <c r="D3206">
        <f t="shared" si="103"/>
        <v>39730</v>
      </c>
    </row>
    <row r="3207" spans="1:4" x14ac:dyDescent="0.2">
      <c r="A3207">
        <f t="shared" si="102"/>
        <v>2008</v>
      </c>
      <c r="B3207" s="1059">
        <v>39731</v>
      </c>
      <c r="C3207" s="3">
        <f>'finished water daily demand'!L287</f>
        <v>26.283000000000001</v>
      </c>
      <c r="D3207">
        <f t="shared" si="103"/>
        <v>39731</v>
      </c>
    </row>
    <row r="3208" spans="1:4" x14ac:dyDescent="0.2">
      <c r="A3208">
        <f t="shared" si="102"/>
        <v>2008</v>
      </c>
      <c r="B3208" s="1059">
        <v>39732</v>
      </c>
      <c r="C3208" s="3">
        <f>'finished water daily demand'!L288</f>
        <v>27.558</v>
      </c>
      <c r="D3208">
        <f t="shared" si="103"/>
        <v>39732</v>
      </c>
    </row>
    <row r="3209" spans="1:4" x14ac:dyDescent="0.2">
      <c r="A3209">
        <f t="shared" si="102"/>
        <v>2008</v>
      </c>
      <c r="B3209" s="1059">
        <v>39733</v>
      </c>
      <c r="C3209" s="3">
        <f>'finished water daily demand'!L289</f>
        <v>24.231999999999999</v>
      </c>
      <c r="D3209">
        <f t="shared" si="103"/>
        <v>39733</v>
      </c>
    </row>
    <row r="3210" spans="1:4" x14ac:dyDescent="0.2">
      <c r="A3210">
        <f t="shared" si="102"/>
        <v>2008</v>
      </c>
      <c r="B3210" s="1059">
        <v>39734</v>
      </c>
      <c r="C3210" s="3">
        <f>'finished water daily demand'!L290</f>
        <v>24.62</v>
      </c>
      <c r="D3210">
        <f t="shared" si="103"/>
        <v>39734</v>
      </c>
    </row>
    <row r="3211" spans="1:4" x14ac:dyDescent="0.2">
      <c r="A3211">
        <f t="shared" si="102"/>
        <v>2008</v>
      </c>
      <c r="B3211" s="1059">
        <v>39735</v>
      </c>
      <c r="C3211" s="3">
        <f>'finished water daily demand'!L291</f>
        <v>25.818000000000001</v>
      </c>
      <c r="D3211">
        <f t="shared" si="103"/>
        <v>39735</v>
      </c>
    </row>
    <row r="3212" spans="1:4" x14ac:dyDescent="0.2">
      <c r="A3212">
        <f t="shared" si="102"/>
        <v>2008</v>
      </c>
      <c r="B3212" s="1059">
        <v>39736</v>
      </c>
      <c r="C3212" s="3">
        <f>'finished water daily demand'!L292</f>
        <v>30.520000000000003</v>
      </c>
      <c r="D3212">
        <f t="shared" si="103"/>
        <v>39736</v>
      </c>
    </row>
    <row r="3213" spans="1:4" x14ac:dyDescent="0.2">
      <c r="A3213">
        <f t="shared" si="102"/>
        <v>2008</v>
      </c>
      <c r="B3213" s="1059">
        <v>39737</v>
      </c>
      <c r="C3213" s="3">
        <f>'finished water daily demand'!L293</f>
        <v>26.651999999999997</v>
      </c>
      <c r="D3213">
        <f t="shared" si="103"/>
        <v>39737</v>
      </c>
    </row>
    <row r="3214" spans="1:4" x14ac:dyDescent="0.2">
      <c r="A3214">
        <f t="shared" si="102"/>
        <v>2008</v>
      </c>
      <c r="B3214" s="1059">
        <v>39738</v>
      </c>
      <c r="C3214" s="3">
        <f>'finished water daily demand'!L294</f>
        <v>24.965</v>
      </c>
      <c r="D3214">
        <f t="shared" si="103"/>
        <v>39738</v>
      </c>
    </row>
    <row r="3215" spans="1:4" x14ac:dyDescent="0.2">
      <c r="A3215">
        <f t="shared" si="102"/>
        <v>2008</v>
      </c>
      <c r="B3215" s="1059">
        <v>39739</v>
      </c>
      <c r="C3215" s="3">
        <f>'finished water daily demand'!L295</f>
        <v>24.457999999999998</v>
      </c>
      <c r="D3215">
        <f t="shared" si="103"/>
        <v>39739</v>
      </c>
    </row>
    <row r="3216" spans="1:4" x14ac:dyDescent="0.2">
      <c r="A3216">
        <f t="shared" si="102"/>
        <v>2008</v>
      </c>
      <c r="B3216" s="1059">
        <v>39740</v>
      </c>
      <c r="C3216" s="3">
        <f>'finished water daily demand'!L296</f>
        <v>24.474999999999998</v>
      </c>
      <c r="D3216">
        <f t="shared" si="103"/>
        <v>39740</v>
      </c>
    </row>
    <row r="3217" spans="1:4" x14ac:dyDescent="0.2">
      <c r="A3217">
        <f t="shared" si="102"/>
        <v>2008</v>
      </c>
      <c r="B3217" s="1059">
        <v>39741</v>
      </c>
      <c r="C3217" s="3">
        <f>'finished water daily demand'!L297</f>
        <v>24.038999999999998</v>
      </c>
      <c r="D3217">
        <f t="shared" si="103"/>
        <v>39741</v>
      </c>
    </row>
    <row r="3218" spans="1:4" x14ac:dyDescent="0.2">
      <c r="A3218">
        <f t="shared" si="102"/>
        <v>2008</v>
      </c>
      <c r="B3218" s="1059">
        <v>39742</v>
      </c>
      <c r="C3218" s="3">
        <f>'finished water daily demand'!L298</f>
        <v>23.87</v>
      </c>
      <c r="D3218">
        <f t="shared" si="103"/>
        <v>39742</v>
      </c>
    </row>
    <row r="3219" spans="1:4" x14ac:dyDescent="0.2">
      <c r="A3219">
        <f t="shared" si="102"/>
        <v>2008</v>
      </c>
      <c r="B3219" s="1059">
        <v>39743</v>
      </c>
      <c r="C3219" s="3">
        <f>'finished water daily demand'!L299</f>
        <v>29.012999999999998</v>
      </c>
      <c r="D3219">
        <f t="shared" si="103"/>
        <v>39743</v>
      </c>
    </row>
    <row r="3220" spans="1:4" x14ac:dyDescent="0.2">
      <c r="A3220">
        <f t="shared" si="102"/>
        <v>2008</v>
      </c>
      <c r="B3220" s="1059">
        <v>39744</v>
      </c>
      <c r="C3220" s="3">
        <f>'finished water daily demand'!L300</f>
        <v>24.823</v>
      </c>
      <c r="D3220">
        <f t="shared" si="103"/>
        <v>39744</v>
      </c>
    </row>
    <row r="3221" spans="1:4" x14ac:dyDescent="0.2">
      <c r="A3221">
        <f t="shared" si="102"/>
        <v>2008</v>
      </c>
      <c r="B3221" s="1059">
        <v>39745</v>
      </c>
      <c r="C3221" s="3">
        <f>'finished water daily demand'!L301</f>
        <v>23.186</v>
      </c>
      <c r="D3221">
        <f t="shared" si="103"/>
        <v>39745</v>
      </c>
    </row>
    <row r="3222" spans="1:4" x14ac:dyDescent="0.2">
      <c r="A3222">
        <f t="shared" si="102"/>
        <v>2008</v>
      </c>
      <c r="B3222" s="1059">
        <v>39746</v>
      </c>
      <c r="C3222" s="3">
        <f>'finished water daily demand'!L302</f>
        <v>27.328000000000003</v>
      </c>
      <c r="D3222">
        <f t="shared" si="103"/>
        <v>39746</v>
      </c>
    </row>
    <row r="3223" spans="1:4" x14ac:dyDescent="0.2">
      <c r="A3223">
        <f t="shared" si="102"/>
        <v>2008</v>
      </c>
      <c r="B3223" s="1059">
        <v>39747</v>
      </c>
      <c r="C3223" s="3">
        <f>'finished water daily demand'!L303</f>
        <v>25.290999999999997</v>
      </c>
      <c r="D3223">
        <f t="shared" si="103"/>
        <v>39747</v>
      </c>
    </row>
    <row r="3224" spans="1:4" x14ac:dyDescent="0.2">
      <c r="A3224">
        <f t="shared" si="102"/>
        <v>2008</v>
      </c>
      <c r="B3224" s="1059">
        <v>39748</v>
      </c>
      <c r="C3224" s="3">
        <f>'finished water daily demand'!L304</f>
        <v>22.837</v>
      </c>
      <c r="D3224">
        <f t="shared" si="103"/>
        <v>39748</v>
      </c>
    </row>
    <row r="3225" spans="1:4" x14ac:dyDescent="0.2">
      <c r="A3225">
        <f t="shared" si="102"/>
        <v>2008</v>
      </c>
      <c r="B3225" s="1059">
        <v>39749</v>
      </c>
      <c r="C3225" s="3">
        <f>'finished water daily demand'!L305</f>
        <v>24.033000000000001</v>
      </c>
      <c r="D3225">
        <f t="shared" si="103"/>
        <v>39749</v>
      </c>
    </row>
    <row r="3226" spans="1:4" x14ac:dyDescent="0.2">
      <c r="A3226">
        <f t="shared" si="102"/>
        <v>2008</v>
      </c>
      <c r="B3226" s="1059">
        <v>39750</v>
      </c>
      <c r="C3226" s="3">
        <f>'finished water daily demand'!L306</f>
        <v>28.215999999999998</v>
      </c>
      <c r="D3226">
        <f t="shared" si="103"/>
        <v>39750</v>
      </c>
    </row>
    <row r="3227" spans="1:4" x14ac:dyDescent="0.2">
      <c r="A3227">
        <f t="shared" si="102"/>
        <v>2008</v>
      </c>
      <c r="B3227" s="1059">
        <v>39751</v>
      </c>
      <c r="C3227" s="3">
        <f>'finished water daily demand'!L307</f>
        <v>23.553000000000001</v>
      </c>
      <c r="D3227">
        <f t="shared" si="103"/>
        <v>39751</v>
      </c>
    </row>
    <row r="3228" spans="1:4" x14ac:dyDescent="0.2">
      <c r="A3228">
        <f t="shared" si="102"/>
        <v>2008</v>
      </c>
      <c r="B3228" s="1059">
        <v>39752</v>
      </c>
      <c r="C3228" s="3">
        <f>'finished water daily demand'!L308</f>
        <v>23.170999999999999</v>
      </c>
      <c r="D3228">
        <f t="shared" si="103"/>
        <v>39752</v>
      </c>
    </row>
    <row r="3229" spans="1:4" x14ac:dyDescent="0.2">
      <c r="A3229">
        <f t="shared" si="102"/>
        <v>2008</v>
      </c>
      <c r="B3229" s="1059">
        <v>39753</v>
      </c>
      <c r="C3229" s="3">
        <f>'finished water daily demand'!L309</f>
        <v>28.524999999999999</v>
      </c>
      <c r="D3229">
        <f t="shared" si="103"/>
        <v>39753</v>
      </c>
    </row>
    <row r="3230" spans="1:4" x14ac:dyDescent="0.2">
      <c r="A3230">
        <f t="shared" si="102"/>
        <v>2008</v>
      </c>
      <c r="B3230" s="1059">
        <v>39754</v>
      </c>
      <c r="C3230" s="3">
        <f>'finished water daily demand'!L310</f>
        <v>25.015000000000001</v>
      </c>
      <c r="D3230">
        <f t="shared" si="103"/>
        <v>39754</v>
      </c>
    </row>
    <row r="3231" spans="1:4" x14ac:dyDescent="0.2">
      <c r="A3231">
        <f t="shared" si="102"/>
        <v>2008</v>
      </c>
      <c r="B3231" s="1059">
        <v>39755</v>
      </c>
      <c r="C3231" s="3">
        <f>'finished water daily demand'!L311</f>
        <v>23.771999999999998</v>
      </c>
      <c r="D3231">
        <f t="shared" si="103"/>
        <v>39755</v>
      </c>
    </row>
    <row r="3232" spans="1:4" x14ac:dyDescent="0.2">
      <c r="A3232">
        <f t="shared" si="102"/>
        <v>2008</v>
      </c>
      <c r="B3232" s="1059">
        <v>39756</v>
      </c>
      <c r="C3232" s="3">
        <f>'finished water daily demand'!L312</f>
        <v>24.144000000000002</v>
      </c>
      <c r="D3232">
        <f t="shared" si="103"/>
        <v>39756</v>
      </c>
    </row>
    <row r="3233" spans="1:4" x14ac:dyDescent="0.2">
      <c r="A3233">
        <f t="shared" si="102"/>
        <v>2008</v>
      </c>
      <c r="B3233" s="1059">
        <v>39757</v>
      </c>
      <c r="C3233" s="3">
        <f>'finished water daily demand'!L313</f>
        <v>24.330000000000002</v>
      </c>
      <c r="D3233">
        <f t="shared" si="103"/>
        <v>39757</v>
      </c>
    </row>
    <row r="3234" spans="1:4" x14ac:dyDescent="0.2">
      <c r="A3234">
        <f t="shared" si="102"/>
        <v>2008</v>
      </c>
      <c r="B3234" s="1059">
        <v>39758</v>
      </c>
      <c r="C3234" s="3">
        <f>'finished water daily demand'!L314</f>
        <v>24.186</v>
      </c>
      <c r="D3234">
        <f t="shared" si="103"/>
        <v>39758</v>
      </c>
    </row>
    <row r="3235" spans="1:4" x14ac:dyDescent="0.2">
      <c r="A3235">
        <f t="shared" si="102"/>
        <v>2008</v>
      </c>
      <c r="B3235" s="1059">
        <v>39759</v>
      </c>
      <c r="C3235" s="3">
        <f>'finished water daily demand'!L315</f>
        <v>26.058</v>
      </c>
      <c r="D3235">
        <f t="shared" si="103"/>
        <v>39759</v>
      </c>
    </row>
    <row r="3236" spans="1:4" x14ac:dyDescent="0.2">
      <c r="A3236">
        <f t="shared" si="102"/>
        <v>2008</v>
      </c>
      <c r="B3236" s="1059">
        <v>39760</v>
      </c>
      <c r="C3236" s="3">
        <f>'finished water daily demand'!L316</f>
        <v>26.806999999999999</v>
      </c>
      <c r="D3236">
        <f t="shared" si="103"/>
        <v>39760</v>
      </c>
    </row>
    <row r="3237" spans="1:4" x14ac:dyDescent="0.2">
      <c r="A3237">
        <f t="shared" si="102"/>
        <v>2008</v>
      </c>
      <c r="B3237" s="1059">
        <v>39761</v>
      </c>
      <c r="C3237" s="3">
        <f>'finished water daily demand'!L317</f>
        <v>23.831</v>
      </c>
      <c r="D3237">
        <f t="shared" si="103"/>
        <v>39761</v>
      </c>
    </row>
    <row r="3238" spans="1:4" x14ac:dyDescent="0.2">
      <c r="A3238">
        <f t="shared" si="102"/>
        <v>2008</v>
      </c>
      <c r="B3238" s="1059">
        <v>39762</v>
      </c>
      <c r="C3238" s="3">
        <f>'finished water daily demand'!L318</f>
        <v>23.100999999999999</v>
      </c>
      <c r="D3238">
        <f t="shared" si="103"/>
        <v>39762</v>
      </c>
    </row>
    <row r="3239" spans="1:4" x14ac:dyDescent="0.2">
      <c r="A3239">
        <f t="shared" si="102"/>
        <v>2008</v>
      </c>
      <c r="B3239" s="1059">
        <v>39763</v>
      </c>
      <c r="C3239" s="3">
        <f>'finished water daily demand'!L319</f>
        <v>23.167999999999999</v>
      </c>
      <c r="D3239">
        <f t="shared" si="103"/>
        <v>39763</v>
      </c>
    </row>
    <row r="3240" spans="1:4" x14ac:dyDescent="0.2">
      <c r="A3240">
        <f t="shared" si="102"/>
        <v>2008</v>
      </c>
      <c r="B3240" s="1059">
        <v>39764</v>
      </c>
      <c r="C3240" s="3">
        <f>'finished water daily demand'!L320</f>
        <v>25.69</v>
      </c>
      <c r="D3240">
        <f t="shared" si="103"/>
        <v>39764</v>
      </c>
    </row>
    <row r="3241" spans="1:4" x14ac:dyDescent="0.2">
      <c r="A3241">
        <f t="shared" si="102"/>
        <v>2008</v>
      </c>
      <c r="B3241" s="1059">
        <v>39765</v>
      </c>
      <c r="C3241" s="3">
        <f>'finished water daily demand'!L321</f>
        <v>24.088999999999999</v>
      </c>
      <c r="D3241">
        <f t="shared" si="103"/>
        <v>39765</v>
      </c>
    </row>
    <row r="3242" spans="1:4" x14ac:dyDescent="0.2">
      <c r="A3242">
        <f t="shared" si="102"/>
        <v>2008</v>
      </c>
      <c r="B3242" s="1059">
        <v>39766</v>
      </c>
      <c r="C3242" s="3">
        <f>'finished water daily demand'!L322</f>
        <v>23.334</v>
      </c>
      <c r="D3242">
        <f t="shared" si="103"/>
        <v>39766</v>
      </c>
    </row>
    <row r="3243" spans="1:4" x14ac:dyDescent="0.2">
      <c r="A3243">
        <f t="shared" si="102"/>
        <v>2008</v>
      </c>
      <c r="B3243" s="1059">
        <v>39767</v>
      </c>
      <c r="C3243" s="3">
        <f>'finished water daily demand'!L323</f>
        <v>23.402999999999999</v>
      </c>
      <c r="D3243">
        <f t="shared" si="103"/>
        <v>39767</v>
      </c>
    </row>
    <row r="3244" spans="1:4" x14ac:dyDescent="0.2">
      <c r="A3244">
        <f t="shared" si="102"/>
        <v>2008</v>
      </c>
      <c r="B3244" s="1059">
        <v>39768</v>
      </c>
      <c r="C3244" s="3">
        <f>'finished water daily demand'!L324</f>
        <v>25.146999999999998</v>
      </c>
      <c r="D3244">
        <f t="shared" si="103"/>
        <v>39768</v>
      </c>
    </row>
    <row r="3245" spans="1:4" x14ac:dyDescent="0.2">
      <c r="A3245">
        <f t="shared" si="102"/>
        <v>2008</v>
      </c>
      <c r="B3245" s="1059">
        <v>39769</v>
      </c>
      <c r="C3245" s="3">
        <f>'finished water daily demand'!L325</f>
        <v>24.465</v>
      </c>
      <c r="D3245">
        <f t="shared" si="103"/>
        <v>39769</v>
      </c>
    </row>
    <row r="3246" spans="1:4" x14ac:dyDescent="0.2">
      <c r="A3246">
        <f t="shared" si="102"/>
        <v>2008</v>
      </c>
      <c r="B3246" s="1059">
        <v>39770</v>
      </c>
      <c r="C3246" s="3">
        <f>'finished water daily demand'!L326</f>
        <v>23.625999999999998</v>
      </c>
      <c r="D3246">
        <f t="shared" si="103"/>
        <v>39770</v>
      </c>
    </row>
    <row r="3247" spans="1:4" x14ac:dyDescent="0.2">
      <c r="A3247">
        <f t="shared" si="102"/>
        <v>2008</v>
      </c>
      <c r="B3247" s="1059">
        <v>39771</v>
      </c>
      <c r="C3247" s="3">
        <f>'finished water daily demand'!L327</f>
        <v>26.923999999999999</v>
      </c>
      <c r="D3247">
        <f t="shared" si="103"/>
        <v>39771</v>
      </c>
    </row>
    <row r="3248" spans="1:4" x14ac:dyDescent="0.2">
      <c r="A3248">
        <f t="shared" si="102"/>
        <v>2008</v>
      </c>
      <c r="B3248" s="1059">
        <v>39772</v>
      </c>
      <c r="C3248" s="3">
        <f>'finished water daily demand'!L328</f>
        <v>24.882999999999999</v>
      </c>
      <c r="D3248">
        <f t="shared" si="103"/>
        <v>39772</v>
      </c>
    </row>
    <row r="3249" spans="1:4" x14ac:dyDescent="0.2">
      <c r="A3249">
        <f t="shared" si="102"/>
        <v>2008</v>
      </c>
      <c r="B3249" s="1059">
        <v>39773</v>
      </c>
      <c r="C3249" s="3">
        <f>'finished water daily demand'!L329</f>
        <v>23.92</v>
      </c>
      <c r="D3249">
        <f t="shared" si="103"/>
        <v>39773</v>
      </c>
    </row>
    <row r="3250" spans="1:4" x14ac:dyDescent="0.2">
      <c r="A3250">
        <f t="shared" si="102"/>
        <v>2008</v>
      </c>
      <c r="B3250" s="1059">
        <v>39774</v>
      </c>
      <c r="C3250" s="3">
        <f>'finished water daily demand'!L330</f>
        <v>24.693999999999999</v>
      </c>
      <c r="D3250">
        <f t="shared" si="103"/>
        <v>39774</v>
      </c>
    </row>
    <row r="3251" spans="1:4" x14ac:dyDescent="0.2">
      <c r="A3251">
        <f t="shared" si="102"/>
        <v>2008</v>
      </c>
      <c r="B3251" s="1059">
        <v>39775</v>
      </c>
      <c r="C3251" s="3">
        <f>'finished water daily demand'!L331</f>
        <v>23.652999999999999</v>
      </c>
      <c r="D3251">
        <f t="shared" si="103"/>
        <v>39775</v>
      </c>
    </row>
    <row r="3252" spans="1:4" x14ac:dyDescent="0.2">
      <c r="A3252">
        <f t="shared" si="102"/>
        <v>2008</v>
      </c>
      <c r="B3252" s="1059">
        <v>39776</v>
      </c>
      <c r="C3252" s="3">
        <f>'finished water daily demand'!L332</f>
        <v>23.772000000000002</v>
      </c>
      <c r="D3252">
        <f t="shared" si="103"/>
        <v>39776</v>
      </c>
    </row>
    <row r="3253" spans="1:4" x14ac:dyDescent="0.2">
      <c r="A3253">
        <f t="shared" si="102"/>
        <v>2008</v>
      </c>
      <c r="B3253" s="1059">
        <v>39777</v>
      </c>
      <c r="C3253" s="3">
        <f>'finished water daily demand'!L333</f>
        <v>24.830000000000002</v>
      </c>
      <c r="D3253">
        <f t="shared" si="103"/>
        <v>39777</v>
      </c>
    </row>
    <row r="3254" spans="1:4" x14ac:dyDescent="0.2">
      <c r="A3254">
        <f t="shared" si="102"/>
        <v>2008</v>
      </c>
      <c r="B3254" s="1059">
        <v>39778</v>
      </c>
      <c r="C3254" s="3">
        <f>'finished water daily demand'!L334</f>
        <v>24.297000000000001</v>
      </c>
      <c r="D3254">
        <f t="shared" si="103"/>
        <v>39778</v>
      </c>
    </row>
    <row r="3255" spans="1:4" x14ac:dyDescent="0.2">
      <c r="A3255">
        <f t="shared" si="102"/>
        <v>2008</v>
      </c>
      <c r="B3255" s="1059">
        <v>39779</v>
      </c>
      <c r="C3255" s="3">
        <f>'finished water daily demand'!L335</f>
        <v>22.401</v>
      </c>
      <c r="D3255">
        <f t="shared" si="103"/>
        <v>39779</v>
      </c>
    </row>
    <row r="3256" spans="1:4" x14ac:dyDescent="0.2">
      <c r="A3256">
        <f t="shared" si="102"/>
        <v>2008</v>
      </c>
      <c r="B3256" s="1059">
        <v>39780</v>
      </c>
      <c r="C3256" s="3">
        <f>'finished water daily demand'!L336</f>
        <v>22.173999999999999</v>
      </c>
      <c r="D3256">
        <f t="shared" si="103"/>
        <v>39780</v>
      </c>
    </row>
    <row r="3257" spans="1:4" x14ac:dyDescent="0.2">
      <c r="A3257">
        <f t="shared" si="102"/>
        <v>2008</v>
      </c>
      <c r="B3257" s="1059">
        <v>39781</v>
      </c>
      <c r="C3257" s="3">
        <f>'finished water daily demand'!L337</f>
        <v>22.618000000000002</v>
      </c>
      <c r="D3257">
        <f t="shared" si="103"/>
        <v>39781</v>
      </c>
    </row>
    <row r="3258" spans="1:4" x14ac:dyDescent="0.2">
      <c r="A3258">
        <f t="shared" si="102"/>
        <v>2008</v>
      </c>
      <c r="B3258" s="1059">
        <v>39782</v>
      </c>
      <c r="C3258" s="3">
        <f>'finished water daily demand'!L338</f>
        <v>22.670999999999999</v>
      </c>
      <c r="D3258">
        <f t="shared" si="103"/>
        <v>39782</v>
      </c>
    </row>
    <row r="3259" spans="1:4" x14ac:dyDescent="0.2">
      <c r="A3259">
        <f t="shared" si="102"/>
        <v>2008</v>
      </c>
      <c r="B3259" s="1059">
        <v>39783</v>
      </c>
      <c r="C3259" s="3">
        <f>'finished water daily demand'!L339</f>
        <v>23.003</v>
      </c>
      <c r="D3259">
        <f t="shared" si="103"/>
        <v>39783</v>
      </c>
    </row>
    <row r="3260" spans="1:4" x14ac:dyDescent="0.2">
      <c r="A3260">
        <f t="shared" si="102"/>
        <v>2008</v>
      </c>
      <c r="B3260" s="1059">
        <v>39784</v>
      </c>
      <c r="C3260" s="3">
        <f>'finished water daily demand'!L340</f>
        <v>23.888999999999999</v>
      </c>
      <c r="D3260">
        <f t="shared" si="103"/>
        <v>39784</v>
      </c>
    </row>
    <row r="3261" spans="1:4" x14ac:dyDescent="0.2">
      <c r="A3261">
        <f t="shared" si="102"/>
        <v>2008</v>
      </c>
      <c r="B3261" s="1059">
        <v>39785</v>
      </c>
      <c r="C3261" s="3">
        <f>'finished water daily demand'!L341</f>
        <v>23.942999999999998</v>
      </c>
      <c r="D3261">
        <f t="shared" si="103"/>
        <v>39785</v>
      </c>
    </row>
    <row r="3262" spans="1:4" x14ac:dyDescent="0.2">
      <c r="A3262">
        <f t="shared" si="102"/>
        <v>2008</v>
      </c>
      <c r="B3262" s="1059">
        <v>39786</v>
      </c>
      <c r="C3262" s="3">
        <f>'finished water daily demand'!L342</f>
        <v>21.466000000000001</v>
      </c>
      <c r="D3262">
        <f t="shared" si="103"/>
        <v>39786</v>
      </c>
    </row>
    <row r="3263" spans="1:4" x14ac:dyDescent="0.2">
      <c r="A3263">
        <f t="shared" si="102"/>
        <v>2008</v>
      </c>
      <c r="B3263" s="1059">
        <v>39787</v>
      </c>
      <c r="C3263" s="3">
        <f>'finished water daily demand'!L343</f>
        <v>22.940999999999999</v>
      </c>
      <c r="D3263">
        <f t="shared" si="103"/>
        <v>39787</v>
      </c>
    </row>
    <row r="3264" spans="1:4" x14ac:dyDescent="0.2">
      <c r="A3264">
        <f t="shared" si="102"/>
        <v>2008</v>
      </c>
      <c r="B3264" s="1059">
        <v>39788</v>
      </c>
      <c r="C3264" s="3">
        <f>'finished water daily demand'!L344</f>
        <v>22.376000000000001</v>
      </c>
      <c r="D3264">
        <f t="shared" si="103"/>
        <v>39788</v>
      </c>
    </row>
    <row r="3265" spans="1:4" x14ac:dyDescent="0.2">
      <c r="A3265">
        <f t="shared" si="102"/>
        <v>2008</v>
      </c>
      <c r="B3265" s="1059">
        <v>39789</v>
      </c>
      <c r="C3265" s="3">
        <f>'finished water daily demand'!L345</f>
        <v>23.283999999999999</v>
      </c>
      <c r="D3265">
        <f t="shared" si="103"/>
        <v>39789</v>
      </c>
    </row>
    <row r="3266" spans="1:4" x14ac:dyDescent="0.2">
      <c r="A3266">
        <f t="shared" si="102"/>
        <v>2008</v>
      </c>
      <c r="B3266" s="1059">
        <v>39790</v>
      </c>
      <c r="C3266" s="3">
        <f>'finished water daily demand'!L346</f>
        <v>22.972000000000001</v>
      </c>
      <c r="D3266">
        <f t="shared" si="103"/>
        <v>39790</v>
      </c>
    </row>
    <row r="3267" spans="1:4" x14ac:dyDescent="0.2">
      <c r="A3267">
        <f t="shared" si="102"/>
        <v>2008</v>
      </c>
      <c r="B3267" s="1059">
        <v>39791</v>
      </c>
      <c r="C3267" s="3">
        <f>'finished water daily demand'!L347</f>
        <v>25.416</v>
      </c>
      <c r="D3267">
        <f t="shared" si="103"/>
        <v>39791</v>
      </c>
    </row>
    <row r="3268" spans="1:4" x14ac:dyDescent="0.2">
      <c r="A3268">
        <f t="shared" ref="A3268:A3331" si="104">YEAR(B3268)</f>
        <v>2008</v>
      </c>
      <c r="B3268" s="1059">
        <v>39792</v>
      </c>
      <c r="C3268" s="3">
        <f>'finished water daily demand'!L348</f>
        <v>23.445999999999998</v>
      </c>
      <c r="D3268">
        <f t="shared" si="103"/>
        <v>39792</v>
      </c>
    </row>
    <row r="3269" spans="1:4" x14ac:dyDescent="0.2">
      <c r="A3269">
        <f t="shared" si="104"/>
        <v>2008</v>
      </c>
      <c r="B3269" s="1059">
        <v>39793</v>
      </c>
      <c r="C3269" s="3">
        <f>'finished water daily demand'!L349</f>
        <v>20.362000000000002</v>
      </c>
      <c r="D3269">
        <f t="shared" ref="D3269:D3332" si="105">VALUE(B3269)</f>
        <v>39793</v>
      </c>
    </row>
    <row r="3270" spans="1:4" x14ac:dyDescent="0.2">
      <c r="A3270">
        <f t="shared" si="104"/>
        <v>2008</v>
      </c>
      <c r="B3270" s="1059">
        <v>39794</v>
      </c>
      <c r="C3270" s="3">
        <f>'finished water daily demand'!L350</f>
        <v>23.706000000000003</v>
      </c>
      <c r="D3270">
        <f t="shared" si="105"/>
        <v>39794</v>
      </c>
    </row>
    <row r="3271" spans="1:4" x14ac:dyDescent="0.2">
      <c r="A3271">
        <f t="shared" si="104"/>
        <v>2008</v>
      </c>
      <c r="B3271" s="1059">
        <v>39795</v>
      </c>
      <c r="C3271" s="3">
        <f>'finished water daily demand'!L351</f>
        <v>24.869999999999997</v>
      </c>
      <c r="D3271">
        <f t="shared" si="105"/>
        <v>39795</v>
      </c>
    </row>
    <row r="3272" spans="1:4" x14ac:dyDescent="0.2">
      <c r="A3272">
        <f t="shared" si="104"/>
        <v>2008</v>
      </c>
      <c r="B3272" s="1059">
        <v>39796</v>
      </c>
      <c r="C3272" s="3">
        <f>'finished water daily demand'!L352</f>
        <v>22.844999999999999</v>
      </c>
      <c r="D3272">
        <f t="shared" si="105"/>
        <v>39796</v>
      </c>
    </row>
    <row r="3273" spans="1:4" x14ac:dyDescent="0.2">
      <c r="A3273">
        <f t="shared" si="104"/>
        <v>2008</v>
      </c>
      <c r="B3273" s="1059">
        <v>39797</v>
      </c>
      <c r="C3273" s="3">
        <f>'finished water daily demand'!L353</f>
        <v>23.305</v>
      </c>
      <c r="D3273">
        <f t="shared" si="105"/>
        <v>39797</v>
      </c>
    </row>
    <row r="3274" spans="1:4" x14ac:dyDescent="0.2">
      <c r="A3274">
        <f t="shared" si="104"/>
        <v>2008</v>
      </c>
      <c r="B3274" s="1059">
        <v>39798</v>
      </c>
      <c r="C3274" s="3">
        <f>'finished water daily demand'!L354</f>
        <v>23.442</v>
      </c>
      <c r="D3274">
        <f t="shared" si="105"/>
        <v>39798</v>
      </c>
    </row>
    <row r="3275" spans="1:4" x14ac:dyDescent="0.2">
      <c r="A3275">
        <f t="shared" si="104"/>
        <v>2008</v>
      </c>
      <c r="B3275" s="1059">
        <v>39799</v>
      </c>
      <c r="C3275" s="3">
        <f>'finished water daily demand'!L355</f>
        <v>23.316000000000003</v>
      </c>
      <c r="D3275">
        <f t="shared" si="105"/>
        <v>39799</v>
      </c>
    </row>
    <row r="3276" spans="1:4" x14ac:dyDescent="0.2">
      <c r="A3276">
        <f t="shared" si="104"/>
        <v>2008</v>
      </c>
      <c r="B3276" s="1059">
        <v>39800</v>
      </c>
      <c r="C3276" s="3">
        <f>'finished water daily demand'!L356</f>
        <v>22.015999999999998</v>
      </c>
      <c r="D3276">
        <f t="shared" si="105"/>
        <v>39800</v>
      </c>
    </row>
    <row r="3277" spans="1:4" x14ac:dyDescent="0.2">
      <c r="A3277">
        <f t="shared" si="104"/>
        <v>2008</v>
      </c>
      <c r="B3277" s="1059">
        <v>39801</v>
      </c>
      <c r="C3277" s="3">
        <f>'finished water daily demand'!L357</f>
        <v>24.584</v>
      </c>
      <c r="D3277">
        <f t="shared" si="105"/>
        <v>39801</v>
      </c>
    </row>
    <row r="3278" spans="1:4" x14ac:dyDescent="0.2">
      <c r="A3278">
        <f t="shared" si="104"/>
        <v>2008</v>
      </c>
      <c r="B3278" s="1059">
        <v>39802</v>
      </c>
      <c r="C3278" s="3">
        <f>'finished water daily demand'!L358</f>
        <v>22.585000000000001</v>
      </c>
      <c r="D3278">
        <f t="shared" si="105"/>
        <v>39802</v>
      </c>
    </row>
    <row r="3279" spans="1:4" x14ac:dyDescent="0.2">
      <c r="A3279">
        <f t="shared" si="104"/>
        <v>2008</v>
      </c>
      <c r="B3279" s="1059">
        <v>39803</v>
      </c>
      <c r="C3279" s="3">
        <f>'finished water daily demand'!L359</f>
        <v>21.526</v>
      </c>
      <c r="D3279">
        <f t="shared" si="105"/>
        <v>39803</v>
      </c>
    </row>
    <row r="3280" spans="1:4" x14ac:dyDescent="0.2">
      <c r="A3280">
        <f t="shared" si="104"/>
        <v>2008</v>
      </c>
      <c r="B3280" s="1059">
        <v>39804</v>
      </c>
      <c r="C3280" s="3">
        <f>'finished water daily demand'!L360</f>
        <v>23.428000000000001</v>
      </c>
      <c r="D3280">
        <f t="shared" si="105"/>
        <v>39804</v>
      </c>
    </row>
    <row r="3281" spans="1:4" x14ac:dyDescent="0.2">
      <c r="A3281">
        <f t="shared" si="104"/>
        <v>2008</v>
      </c>
      <c r="B3281" s="1059">
        <v>39805</v>
      </c>
      <c r="C3281" s="3">
        <f>'finished water daily demand'!L361</f>
        <v>21.795999999999999</v>
      </c>
      <c r="D3281">
        <f t="shared" si="105"/>
        <v>39805</v>
      </c>
    </row>
    <row r="3282" spans="1:4" x14ac:dyDescent="0.2">
      <c r="A3282">
        <f t="shared" si="104"/>
        <v>2008</v>
      </c>
      <c r="B3282" s="1059">
        <v>39806</v>
      </c>
      <c r="C3282" s="3">
        <f>'finished water daily demand'!L362</f>
        <v>22.927999999999997</v>
      </c>
      <c r="D3282">
        <f t="shared" si="105"/>
        <v>39806</v>
      </c>
    </row>
    <row r="3283" spans="1:4" x14ac:dyDescent="0.2">
      <c r="A3283">
        <f t="shared" si="104"/>
        <v>2008</v>
      </c>
      <c r="B3283" s="1059">
        <v>39807</v>
      </c>
      <c r="C3283" s="3">
        <f>'finished water daily demand'!L363</f>
        <v>20.664999999999999</v>
      </c>
      <c r="D3283">
        <f t="shared" si="105"/>
        <v>39807</v>
      </c>
    </row>
    <row r="3284" spans="1:4" x14ac:dyDescent="0.2">
      <c r="A3284">
        <f t="shared" si="104"/>
        <v>2008</v>
      </c>
      <c r="B3284" s="1059">
        <v>39808</v>
      </c>
      <c r="C3284" s="3">
        <f>'finished water daily demand'!L364</f>
        <v>18.374000000000002</v>
      </c>
      <c r="D3284">
        <f t="shared" si="105"/>
        <v>39808</v>
      </c>
    </row>
    <row r="3285" spans="1:4" x14ac:dyDescent="0.2">
      <c r="A3285">
        <f t="shared" si="104"/>
        <v>2008</v>
      </c>
      <c r="B3285" s="1059">
        <v>39809</v>
      </c>
      <c r="C3285" s="3">
        <f>'finished water daily demand'!L365</f>
        <v>19.361999999999998</v>
      </c>
      <c r="D3285">
        <f t="shared" si="105"/>
        <v>39809</v>
      </c>
    </row>
    <row r="3286" spans="1:4" x14ac:dyDescent="0.2">
      <c r="A3286">
        <f t="shared" si="104"/>
        <v>2008</v>
      </c>
      <c r="B3286" s="1059">
        <v>39810</v>
      </c>
      <c r="C3286" s="3">
        <f>'finished water daily demand'!L366</f>
        <v>21.388999999999999</v>
      </c>
      <c r="D3286">
        <f t="shared" si="105"/>
        <v>39810</v>
      </c>
    </row>
    <row r="3287" spans="1:4" x14ac:dyDescent="0.2">
      <c r="A3287">
        <f t="shared" si="104"/>
        <v>2008</v>
      </c>
      <c r="B3287" s="1059">
        <v>39811</v>
      </c>
      <c r="C3287" s="3">
        <f>'finished water daily demand'!L367</f>
        <v>22.240000000000002</v>
      </c>
      <c r="D3287">
        <f t="shared" si="105"/>
        <v>39811</v>
      </c>
    </row>
    <row r="3288" spans="1:4" x14ac:dyDescent="0.2">
      <c r="A3288">
        <f t="shared" si="104"/>
        <v>2008</v>
      </c>
      <c r="B3288" s="1059">
        <v>39812</v>
      </c>
      <c r="C3288" s="3">
        <f>'finished water daily demand'!L368</f>
        <v>23.116999999999997</v>
      </c>
      <c r="D3288">
        <f t="shared" si="105"/>
        <v>39812</v>
      </c>
    </row>
    <row r="3289" spans="1:4" x14ac:dyDescent="0.2">
      <c r="A3289">
        <f t="shared" si="104"/>
        <v>2008</v>
      </c>
      <c r="B3289" s="1059">
        <v>39813</v>
      </c>
      <c r="C3289" s="3">
        <f>'finished water daily demand'!L369</f>
        <v>26.244</v>
      </c>
      <c r="D3289">
        <f t="shared" si="105"/>
        <v>39813</v>
      </c>
    </row>
    <row r="3290" spans="1:4" x14ac:dyDescent="0.2">
      <c r="A3290">
        <f t="shared" si="104"/>
        <v>2009</v>
      </c>
      <c r="B3290" s="1059">
        <v>39814</v>
      </c>
      <c r="C3290" s="3">
        <f>'finished water daily demand'!M5</f>
        <v>21.015000000000001</v>
      </c>
      <c r="D3290">
        <f t="shared" si="105"/>
        <v>39814</v>
      </c>
    </row>
    <row r="3291" spans="1:4" x14ac:dyDescent="0.2">
      <c r="A3291">
        <f t="shared" si="104"/>
        <v>2009</v>
      </c>
      <c r="B3291" s="1059">
        <v>39815</v>
      </c>
      <c r="C3291" s="3">
        <f>'finished water daily demand'!M6</f>
        <v>19.335999999999999</v>
      </c>
      <c r="D3291">
        <f t="shared" si="105"/>
        <v>39815</v>
      </c>
    </row>
    <row r="3292" spans="1:4" x14ac:dyDescent="0.2">
      <c r="A3292">
        <f t="shared" si="104"/>
        <v>2009</v>
      </c>
      <c r="B3292" s="1059">
        <v>39816</v>
      </c>
      <c r="C3292" s="3">
        <f>'finished water daily demand'!M7</f>
        <v>20.899000000000001</v>
      </c>
      <c r="D3292">
        <f t="shared" si="105"/>
        <v>39816</v>
      </c>
    </row>
    <row r="3293" spans="1:4" x14ac:dyDescent="0.2">
      <c r="A3293">
        <f t="shared" si="104"/>
        <v>2009</v>
      </c>
      <c r="B3293" s="1059">
        <v>39817</v>
      </c>
      <c r="C3293" s="3">
        <f>'finished water daily demand'!M8</f>
        <v>22.582000000000001</v>
      </c>
      <c r="D3293">
        <f t="shared" si="105"/>
        <v>39817</v>
      </c>
    </row>
    <row r="3294" spans="1:4" x14ac:dyDescent="0.2">
      <c r="A3294">
        <f t="shared" si="104"/>
        <v>2009</v>
      </c>
      <c r="B3294" s="1059">
        <v>39818</v>
      </c>
      <c r="C3294" s="3">
        <f>'finished water daily demand'!M9</f>
        <v>23.526000000000003</v>
      </c>
      <c r="D3294">
        <f t="shared" si="105"/>
        <v>39818</v>
      </c>
    </row>
    <row r="3295" spans="1:4" x14ac:dyDescent="0.2">
      <c r="A3295">
        <f t="shared" si="104"/>
        <v>2009</v>
      </c>
      <c r="B3295" s="1059">
        <v>39819</v>
      </c>
      <c r="C3295" s="3">
        <f>'finished water daily demand'!M10</f>
        <v>23.53</v>
      </c>
      <c r="D3295">
        <f t="shared" si="105"/>
        <v>39819</v>
      </c>
    </row>
    <row r="3296" spans="1:4" x14ac:dyDescent="0.2">
      <c r="A3296">
        <f t="shared" si="104"/>
        <v>2009</v>
      </c>
      <c r="B3296" s="1059">
        <v>39820</v>
      </c>
      <c r="C3296" s="3">
        <f>'finished water daily demand'!M11</f>
        <v>24.237000000000002</v>
      </c>
      <c r="D3296">
        <f t="shared" si="105"/>
        <v>39820</v>
      </c>
    </row>
    <row r="3297" spans="1:4" x14ac:dyDescent="0.2">
      <c r="A3297">
        <f t="shared" si="104"/>
        <v>2009</v>
      </c>
      <c r="B3297" s="1059">
        <v>39821</v>
      </c>
      <c r="C3297" s="3">
        <f>'finished water daily demand'!M12</f>
        <v>23.615000000000002</v>
      </c>
      <c r="D3297">
        <f t="shared" si="105"/>
        <v>39821</v>
      </c>
    </row>
    <row r="3298" spans="1:4" x14ac:dyDescent="0.2">
      <c r="A3298">
        <f t="shared" si="104"/>
        <v>2009</v>
      </c>
      <c r="B3298" s="1059">
        <v>39822</v>
      </c>
      <c r="C3298" s="3">
        <f>'finished water daily demand'!M13</f>
        <v>23.298999999999999</v>
      </c>
      <c r="D3298">
        <f t="shared" si="105"/>
        <v>39822</v>
      </c>
    </row>
    <row r="3299" spans="1:4" x14ac:dyDescent="0.2">
      <c r="A3299">
        <f t="shared" si="104"/>
        <v>2009</v>
      </c>
      <c r="B3299" s="1059">
        <v>39823</v>
      </c>
      <c r="C3299" s="3">
        <f>'finished water daily demand'!M14</f>
        <v>23.100999999999999</v>
      </c>
      <c r="D3299">
        <f t="shared" si="105"/>
        <v>39823</v>
      </c>
    </row>
    <row r="3300" spans="1:4" x14ac:dyDescent="0.2">
      <c r="A3300">
        <f t="shared" si="104"/>
        <v>2009</v>
      </c>
      <c r="B3300" s="1059">
        <v>39824</v>
      </c>
      <c r="C3300" s="3">
        <f>'finished water daily demand'!M15</f>
        <v>23.773</v>
      </c>
      <c r="D3300">
        <f t="shared" si="105"/>
        <v>39824</v>
      </c>
    </row>
    <row r="3301" spans="1:4" x14ac:dyDescent="0.2">
      <c r="A3301">
        <f t="shared" si="104"/>
        <v>2009</v>
      </c>
      <c r="B3301" s="1059">
        <v>39825</v>
      </c>
      <c r="C3301" s="3">
        <f>'finished water daily demand'!M16</f>
        <v>23.825000000000003</v>
      </c>
      <c r="D3301">
        <f t="shared" si="105"/>
        <v>39825</v>
      </c>
    </row>
    <row r="3302" spans="1:4" x14ac:dyDescent="0.2">
      <c r="A3302">
        <f t="shared" si="104"/>
        <v>2009</v>
      </c>
      <c r="B3302" s="1059">
        <v>39826</v>
      </c>
      <c r="C3302" s="3">
        <f>'finished water daily demand'!M17</f>
        <v>24.398</v>
      </c>
      <c r="D3302">
        <f t="shared" si="105"/>
        <v>39826</v>
      </c>
    </row>
    <row r="3303" spans="1:4" x14ac:dyDescent="0.2">
      <c r="A3303">
        <f t="shared" si="104"/>
        <v>2009</v>
      </c>
      <c r="B3303" s="1059">
        <v>39827</v>
      </c>
      <c r="C3303" s="3">
        <f>'finished water daily demand'!M18</f>
        <v>23.716999999999999</v>
      </c>
      <c r="D3303">
        <f t="shared" si="105"/>
        <v>39827</v>
      </c>
    </row>
    <row r="3304" spans="1:4" x14ac:dyDescent="0.2">
      <c r="A3304">
        <f t="shared" si="104"/>
        <v>2009</v>
      </c>
      <c r="B3304" s="1059">
        <v>39828</v>
      </c>
      <c r="C3304" s="3">
        <f>'finished water daily demand'!M19</f>
        <v>23.335999999999999</v>
      </c>
      <c r="D3304">
        <f t="shared" si="105"/>
        <v>39828</v>
      </c>
    </row>
    <row r="3305" spans="1:4" x14ac:dyDescent="0.2">
      <c r="A3305">
        <f t="shared" si="104"/>
        <v>2009</v>
      </c>
      <c r="B3305" s="1059">
        <v>39829</v>
      </c>
      <c r="C3305" s="3">
        <f>'finished water daily demand'!M20</f>
        <v>24.363999999999997</v>
      </c>
      <c r="D3305">
        <f t="shared" si="105"/>
        <v>39829</v>
      </c>
    </row>
    <row r="3306" spans="1:4" x14ac:dyDescent="0.2">
      <c r="A3306">
        <f t="shared" si="104"/>
        <v>2009</v>
      </c>
      <c r="B3306" s="1059">
        <v>39830</v>
      </c>
      <c r="C3306" s="3">
        <f>'finished water daily demand'!M21</f>
        <v>23.661999999999999</v>
      </c>
      <c r="D3306">
        <f t="shared" si="105"/>
        <v>39830</v>
      </c>
    </row>
    <row r="3307" spans="1:4" x14ac:dyDescent="0.2">
      <c r="A3307">
        <f t="shared" si="104"/>
        <v>2009</v>
      </c>
      <c r="B3307" s="1059">
        <v>39831</v>
      </c>
      <c r="C3307" s="3">
        <f>'finished water daily demand'!M22</f>
        <v>26.818999999999999</v>
      </c>
      <c r="D3307">
        <f t="shared" si="105"/>
        <v>39831</v>
      </c>
    </row>
    <row r="3308" spans="1:4" x14ac:dyDescent="0.2">
      <c r="A3308">
        <f t="shared" si="104"/>
        <v>2009</v>
      </c>
      <c r="B3308" s="1059">
        <v>39832</v>
      </c>
      <c r="C3308" s="3">
        <f>'finished water daily demand'!M23</f>
        <v>28.100999999999999</v>
      </c>
      <c r="D3308">
        <f t="shared" si="105"/>
        <v>39832</v>
      </c>
    </row>
    <row r="3309" spans="1:4" x14ac:dyDescent="0.2">
      <c r="A3309">
        <f t="shared" si="104"/>
        <v>2009</v>
      </c>
      <c r="B3309" s="1059">
        <v>39833</v>
      </c>
      <c r="C3309" s="3">
        <f>'finished water daily demand'!M24</f>
        <v>23.657</v>
      </c>
      <c r="D3309">
        <f t="shared" si="105"/>
        <v>39833</v>
      </c>
    </row>
    <row r="3310" spans="1:4" x14ac:dyDescent="0.2">
      <c r="A3310">
        <f t="shared" si="104"/>
        <v>2009</v>
      </c>
      <c r="B3310" s="1059">
        <v>39834</v>
      </c>
      <c r="C3310" s="3">
        <f>'finished water daily demand'!M25</f>
        <v>26.643000000000001</v>
      </c>
      <c r="D3310">
        <f t="shared" si="105"/>
        <v>39834</v>
      </c>
    </row>
    <row r="3311" spans="1:4" x14ac:dyDescent="0.2">
      <c r="A3311">
        <f t="shared" si="104"/>
        <v>2009</v>
      </c>
      <c r="B3311" s="1059">
        <v>39835</v>
      </c>
      <c r="C3311" s="3">
        <f>'finished water daily demand'!M26</f>
        <v>24.841999999999999</v>
      </c>
      <c r="D3311">
        <f t="shared" si="105"/>
        <v>39835</v>
      </c>
    </row>
    <row r="3312" spans="1:4" x14ac:dyDescent="0.2">
      <c r="A3312">
        <f t="shared" si="104"/>
        <v>2009</v>
      </c>
      <c r="B3312" s="1059">
        <v>39836</v>
      </c>
      <c r="C3312" s="3">
        <f>'finished water daily demand'!M27</f>
        <v>25.617000000000001</v>
      </c>
      <c r="D3312">
        <f t="shared" si="105"/>
        <v>39836</v>
      </c>
    </row>
    <row r="3313" spans="1:4" x14ac:dyDescent="0.2">
      <c r="A3313">
        <f t="shared" si="104"/>
        <v>2009</v>
      </c>
      <c r="B3313" s="1059">
        <v>39837</v>
      </c>
      <c r="C3313" s="3">
        <f>'finished water daily demand'!M28</f>
        <v>25.058</v>
      </c>
      <c r="D3313">
        <f t="shared" si="105"/>
        <v>39837</v>
      </c>
    </row>
    <row r="3314" spans="1:4" x14ac:dyDescent="0.2">
      <c r="A3314">
        <f t="shared" si="104"/>
        <v>2009</v>
      </c>
      <c r="B3314" s="1059">
        <v>39838</v>
      </c>
      <c r="C3314" s="3">
        <f>'finished water daily demand'!M29</f>
        <v>23.315000000000001</v>
      </c>
      <c r="D3314">
        <f t="shared" si="105"/>
        <v>39838</v>
      </c>
    </row>
    <row r="3315" spans="1:4" x14ac:dyDescent="0.2">
      <c r="A3315">
        <f t="shared" si="104"/>
        <v>2009</v>
      </c>
      <c r="B3315" s="1059">
        <v>39839</v>
      </c>
      <c r="C3315" s="3">
        <f>'finished water daily demand'!M30</f>
        <v>26.055</v>
      </c>
      <c r="D3315">
        <f t="shared" si="105"/>
        <v>39839</v>
      </c>
    </row>
    <row r="3316" spans="1:4" x14ac:dyDescent="0.2">
      <c r="A3316">
        <f t="shared" si="104"/>
        <v>2009</v>
      </c>
      <c r="B3316" s="1059">
        <v>39840</v>
      </c>
      <c r="C3316" s="3">
        <f>'finished water daily demand'!M31</f>
        <v>24.037999999999997</v>
      </c>
      <c r="D3316">
        <f t="shared" si="105"/>
        <v>39840</v>
      </c>
    </row>
    <row r="3317" spans="1:4" x14ac:dyDescent="0.2">
      <c r="A3317">
        <f t="shared" si="104"/>
        <v>2009</v>
      </c>
      <c r="B3317" s="1059">
        <v>39841</v>
      </c>
      <c r="C3317" s="3">
        <f>'finished water daily demand'!M32</f>
        <v>24.236000000000001</v>
      </c>
      <c r="D3317">
        <f t="shared" si="105"/>
        <v>39841</v>
      </c>
    </row>
    <row r="3318" spans="1:4" x14ac:dyDescent="0.2">
      <c r="A3318">
        <f t="shared" si="104"/>
        <v>2009</v>
      </c>
      <c r="B3318" s="1059">
        <v>39842</v>
      </c>
      <c r="C3318" s="3">
        <f>'finished water daily demand'!M33</f>
        <v>24.436</v>
      </c>
      <c r="D3318">
        <f t="shared" si="105"/>
        <v>39842</v>
      </c>
    </row>
    <row r="3319" spans="1:4" x14ac:dyDescent="0.2">
      <c r="A3319">
        <f t="shared" si="104"/>
        <v>2009</v>
      </c>
      <c r="B3319" s="1059">
        <v>39843</v>
      </c>
      <c r="C3319" s="3">
        <f>'finished water daily demand'!M34</f>
        <v>24.67</v>
      </c>
      <c r="D3319">
        <f t="shared" si="105"/>
        <v>39843</v>
      </c>
    </row>
    <row r="3320" spans="1:4" x14ac:dyDescent="0.2">
      <c r="A3320">
        <f t="shared" si="104"/>
        <v>2009</v>
      </c>
      <c r="B3320" s="1059">
        <v>39844</v>
      </c>
      <c r="C3320" s="3">
        <f>'finished water daily demand'!M35</f>
        <v>22.792999999999999</v>
      </c>
      <c r="D3320">
        <f t="shared" si="105"/>
        <v>39844</v>
      </c>
    </row>
    <row r="3321" spans="1:4" x14ac:dyDescent="0.2">
      <c r="A3321">
        <f t="shared" si="104"/>
        <v>2009</v>
      </c>
      <c r="B3321" s="1059">
        <v>39845</v>
      </c>
      <c r="C3321" s="3">
        <f>'finished water daily demand'!M36</f>
        <v>24.667000000000002</v>
      </c>
      <c r="D3321">
        <f t="shared" si="105"/>
        <v>39845</v>
      </c>
    </row>
    <row r="3322" spans="1:4" x14ac:dyDescent="0.2">
      <c r="A3322">
        <f t="shared" si="104"/>
        <v>2009</v>
      </c>
      <c r="B3322" s="1059">
        <v>39846</v>
      </c>
      <c r="C3322" s="3">
        <f>'finished water daily demand'!M37</f>
        <v>25.298999999999999</v>
      </c>
      <c r="D3322">
        <f t="shared" si="105"/>
        <v>39846</v>
      </c>
    </row>
    <row r="3323" spans="1:4" x14ac:dyDescent="0.2">
      <c r="A3323">
        <f t="shared" si="104"/>
        <v>2009</v>
      </c>
      <c r="B3323" s="1059">
        <v>39847</v>
      </c>
      <c r="C3323" s="3">
        <f>'finished water daily demand'!M38</f>
        <v>24.265999999999998</v>
      </c>
      <c r="D3323">
        <f t="shared" si="105"/>
        <v>39847</v>
      </c>
    </row>
    <row r="3324" spans="1:4" x14ac:dyDescent="0.2">
      <c r="A3324">
        <f t="shared" si="104"/>
        <v>2009</v>
      </c>
      <c r="B3324" s="1059">
        <v>39848</v>
      </c>
      <c r="C3324" s="3">
        <f>'finished water daily demand'!M39</f>
        <v>24.509</v>
      </c>
      <c r="D3324">
        <f t="shared" si="105"/>
        <v>39848</v>
      </c>
    </row>
    <row r="3325" spans="1:4" x14ac:dyDescent="0.2">
      <c r="A3325">
        <f t="shared" si="104"/>
        <v>2009</v>
      </c>
      <c r="B3325" s="1059">
        <v>39849</v>
      </c>
      <c r="C3325" s="3">
        <f>'finished water daily demand'!M40</f>
        <v>24.093</v>
      </c>
      <c r="D3325">
        <f t="shared" si="105"/>
        <v>39849</v>
      </c>
    </row>
    <row r="3326" spans="1:4" x14ac:dyDescent="0.2">
      <c r="A3326">
        <f t="shared" si="104"/>
        <v>2009</v>
      </c>
      <c r="B3326" s="1059">
        <v>39850</v>
      </c>
      <c r="C3326" s="3">
        <f>'finished water daily demand'!M41</f>
        <v>23.966000000000001</v>
      </c>
      <c r="D3326">
        <f t="shared" si="105"/>
        <v>39850</v>
      </c>
    </row>
    <row r="3327" spans="1:4" x14ac:dyDescent="0.2">
      <c r="A3327">
        <f t="shared" si="104"/>
        <v>2009</v>
      </c>
      <c r="B3327" s="1059">
        <v>39851</v>
      </c>
      <c r="C3327" s="3">
        <f>'finished water daily demand'!M42</f>
        <v>24.673999999999999</v>
      </c>
      <c r="D3327">
        <f t="shared" si="105"/>
        <v>39851</v>
      </c>
    </row>
    <row r="3328" spans="1:4" x14ac:dyDescent="0.2">
      <c r="A3328">
        <f t="shared" si="104"/>
        <v>2009</v>
      </c>
      <c r="B3328" s="1059">
        <v>39852</v>
      </c>
      <c r="C3328" s="3">
        <f>'finished water daily demand'!M43</f>
        <v>23.96</v>
      </c>
      <c r="D3328">
        <f t="shared" si="105"/>
        <v>39852</v>
      </c>
    </row>
    <row r="3329" spans="1:4" x14ac:dyDescent="0.2">
      <c r="A3329">
        <f t="shared" si="104"/>
        <v>2009</v>
      </c>
      <c r="B3329" s="1059">
        <v>39853</v>
      </c>
      <c r="C3329" s="3">
        <f>'finished water daily demand'!M44</f>
        <v>24.946000000000002</v>
      </c>
      <c r="D3329">
        <f t="shared" si="105"/>
        <v>39853</v>
      </c>
    </row>
    <row r="3330" spans="1:4" x14ac:dyDescent="0.2">
      <c r="A3330">
        <f t="shared" si="104"/>
        <v>2009</v>
      </c>
      <c r="B3330" s="1059">
        <v>39854</v>
      </c>
      <c r="C3330" s="3">
        <f>'finished water daily demand'!M45</f>
        <v>25.131</v>
      </c>
      <c r="D3330">
        <f t="shared" si="105"/>
        <v>39854</v>
      </c>
    </row>
    <row r="3331" spans="1:4" x14ac:dyDescent="0.2">
      <c r="A3331">
        <f t="shared" si="104"/>
        <v>2009</v>
      </c>
      <c r="B3331" s="1059">
        <v>39855</v>
      </c>
      <c r="C3331" s="3">
        <f>'finished water daily demand'!M46</f>
        <v>25.655999999999999</v>
      </c>
      <c r="D3331">
        <f t="shared" si="105"/>
        <v>39855</v>
      </c>
    </row>
    <row r="3332" spans="1:4" x14ac:dyDescent="0.2">
      <c r="A3332">
        <f t="shared" ref="A3332:A3395" si="106">YEAR(B3332)</f>
        <v>2009</v>
      </c>
      <c r="B3332" s="1059">
        <v>39856</v>
      </c>
      <c r="C3332" s="3">
        <f>'finished water daily demand'!M47</f>
        <v>24.61</v>
      </c>
      <c r="D3332">
        <f t="shared" si="105"/>
        <v>39856</v>
      </c>
    </row>
    <row r="3333" spans="1:4" x14ac:dyDescent="0.2">
      <c r="A3333">
        <f t="shared" si="106"/>
        <v>2009</v>
      </c>
      <c r="B3333" s="1059">
        <v>39857</v>
      </c>
      <c r="C3333" s="3">
        <f>'finished water daily demand'!M48</f>
        <v>25.465</v>
      </c>
      <c r="D3333">
        <f t="shared" ref="D3333:D3396" si="107">VALUE(B3333)</f>
        <v>39857</v>
      </c>
    </row>
    <row r="3334" spans="1:4" x14ac:dyDescent="0.2">
      <c r="A3334">
        <f t="shared" si="106"/>
        <v>2009</v>
      </c>
      <c r="B3334" s="1059">
        <v>39858</v>
      </c>
      <c r="C3334" s="3">
        <f>'finished water daily demand'!M49</f>
        <v>23.944099999999999</v>
      </c>
      <c r="D3334">
        <f t="shared" si="107"/>
        <v>39858</v>
      </c>
    </row>
    <row r="3335" spans="1:4" x14ac:dyDescent="0.2">
      <c r="A3335">
        <f t="shared" si="106"/>
        <v>2009</v>
      </c>
      <c r="B3335" s="1059">
        <v>39859</v>
      </c>
      <c r="C3335" s="3">
        <f>'finished water daily demand'!M50</f>
        <v>23.428000000000001</v>
      </c>
      <c r="D3335">
        <f t="shared" si="107"/>
        <v>39859</v>
      </c>
    </row>
    <row r="3336" spans="1:4" x14ac:dyDescent="0.2">
      <c r="A3336">
        <f t="shared" si="106"/>
        <v>2009</v>
      </c>
      <c r="B3336" s="1059">
        <v>39860</v>
      </c>
      <c r="C3336" s="3">
        <f>'finished water daily demand'!M51</f>
        <v>24.613</v>
      </c>
      <c r="D3336">
        <f t="shared" si="107"/>
        <v>39860</v>
      </c>
    </row>
    <row r="3337" spans="1:4" x14ac:dyDescent="0.2">
      <c r="A3337">
        <f t="shared" si="106"/>
        <v>2009</v>
      </c>
      <c r="B3337" s="1059">
        <v>39861</v>
      </c>
      <c r="C3337" s="3">
        <f>'finished water daily demand'!M52</f>
        <v>24.765999999999998</v>
      </c>
      <c r="D3337">
        <f t="shared" si="107"/>
        <v>39861</v>
      </c>
    </row>
    <row r="3338" spans="1:4" x14ac:dyDescent="0.2">
      <c r="A3338">
        <f t="shared" si="106"/>
        <v>2009</v>
      </c>
      <c r="B3338" s="1059">
        <v>39862</v>
      </c>
      <c r="C3338" s="3">
        <f>'finished water daily demand'!M53</f>
        <v>24.131999999999998</v>
      </c>
      <c r="D3338">
        <f t="shared" si="107"/>
        <v>39862</v>
      </c>
    </row>
    <row r="3339" spans="1:4" x14ac:dyDescent="0.2">
      <c r="A3339">
        <f t="shared" si="106"/>
        <v>2009</v>
      </c>
      <c r="B3339" s="1059">
        <v>39863</v>
      </c>
      <c r="C3339" s="3">
        <f>'finished water daily demand'!M54</f>
        <v>25.182000000000002</v>
      </c>
      <c r="D3339">
        <f t="shared" si="107"/>
        <v>39863</v>
      </c>
    </row>
    <row r="3340" spans="1:4" x14ac:dyDescent="0.2">
      <c r="A3340">
        <f t="shared" si="106"/>
        <v>2009</v>
      </c>
      <c r="B3340" s="1059">
        <v>39864</v>
      </c>
      <c r="C3340" s="3">
        <f>'finished water daily demand'!M55</f>
        <v>23.378999999999998</v>
      </c>
      <c r="D3340">
        <f t="shared" si="107"/>
        <v>39864</v>
      </c>
    </row>
    <row r="3341" spans="1:4" x14ac:dyDescent="0.2">
      <c r="A3341">
        <f t="shared" si="106"/>
        <v>2009</v>
      </c>
      <c r="B3341" s="1059">
        <v>39865</v>
      </c>
      <c r="C3341" s="3">
        <f>'finished water daily demand'!M56</f>
        <v>22.812000000000001</v>
      </c>
      <c r="D3341">
        <f t="shared" si="107"/>
        <v>39865</v>
      </c>
    </row>
    <row r="3342" spans="1:4" x14ac:dyDescent="0.2">
      <c r="A3342">
        <f t="shared" si="106"/>
        <v>2009</v>
      </c>
      <c r="B3342" s="1059">
        <v>39866</v>
      </c>
      <c r="C3342" s="3">
        <f>'finished water daily demand'!M57</f>
        <v>24.427999999999997</v>
      </c>
      <c r="D3342">
        <f t="shared" si="107"/>
        <v>39866</v>
      </c>
    </row>
    <row r="3343" spans="1:4" x14ac:dyDescent="0.2">
      <c r="A3343">
        <f t="shared" si="106"/>
        <v>2009</v>
      </c>
      <c r="B3343" s="1059">
        <v>39867</v>
      </c>
      <c r="C3343" s="3">
        <f>'finished water daily demand'!M58</f>
        <v>25.684999999999999</v>
      </c>
      <c r="D3343">
        <f t="shared" si="107"/>
        <v>39867</v>
      </c>
    </row>
    <row r="3344" spans="1:4" x14ac:dyDescent="0.2">
      <c r="A3344">
        <f t="shared" si="106"/>
        <v>2009</v>
      </c>
      <c r="B3344" s="1059">
        <v>39868</v>
      </c>
      <c r="C3344" s="3">
        <f>'finished water daily demand'!M59</f>
        <v>25.084000000000003</v>
      </c>
      <c r="D3344">
        <f t="shared" si="107"/>
        <v>39868</v>
      </c>
    </row>
    <row r="3345" spans="1:4" x14ac:dyDescent="0.2">
      <c r="A3345">
        <f t="shared" si="106"/>
        <v>2009</v>
      </c>
      <c r="B3345" s="1059">
        <v>39869</v>
      </c>
      <c r="C3345" s="3">
        <f>'finished water daily demand'!M60</f>
        <v>25.102999999999998</v>
      </c>
      <c r="D3345">
        <f t="shared" si="107"/>
        <v>39869</v>
      </c>
    </row>
    <row r="3346" spans="1:4" x14ac:dyDescent="0.2">
      <c r="A3346">
        <f t="shared" si="106"/>
        <v>2009</v>
      </c>
      <c r="B3346" s="1059">
        <v>39870</v>
      </c>
      <c r="C3346" s="3">
        <f>'finished water daily demand'!M61</f>
        <v>24.972999999999999</v>
      </c>
      <c r="D3346">
        <f t="shared" si="107"/>
        <v>39870</v>
      </c>
    </row>
    <row r="3347" spans="1:4" x14ac:dyDescent="0.2">
      <c r="A3347">
        <f t="shared" si="106"/>
        <v>2009</v>
      </c>
      <c r="B3347" s="1059">
        <v>39871</v>
      </c>
      <c r="C3347" s="3">
        <f>'finished water daily demand'!M62</f>
        <v>25.066000000000003</v>
      </c>
      <c r="D3347">
        <f t="shared" si="107"/>
        <v>39871</v>
      </c>
    </row>
    <row r="3348" spans="1:4" x14ac:dyDescent="0.2">
      <c r="A3348">
        <f t="shared" si="106"/>
        <v>2009</v>
      </c>
      <c r="B3348" s="1059">
        <v>39872</v>
      </c>
      <c r="C3348" s="3">
        <f>'finished water daily demand'!M63</f>
        <v>24.038</v>
      </c>
      <c r="D3348">
        <f t="shared" si="107"/>
        <v>39872</v>
      </c>
    </row>
    <row r="3349" spans="1:4" x14ac:dyDescent="0.2">
      <c r="A3349">
        <f t="shared" si="106"/>
        <v>2009</v>
      </c>
      <c r="B3349" s="1059">
        <v>39873</v>
      </c>
      <c r="C3349" s="3">
        <f>'finished water daily demand'!M64</f>
        <v>23.403000000000002</v>
      </c>
      <c r="D3349">
        <f t="shared" si="107"/>
        <v>39873</v>
      </c>
    </row>
    <row r="3350" spans="1:4" x14ac:dyDescent="0.2">
      <c r="A3350">
        <f t="shared" si="106"/>
        <v>2009</v>
      </c>
      <c r="B3350" s="1059">
        <v>39874</v>
      </c>
      <c r="C3350" s="3">
        <f>'finished water daily demand'!M65</f>
        <v>24.753</v>
      </c>
      <c r="D3350">
        <f t="shared" si="107"/>
        <v>39874</v>
      </c>
    </row>
    <row r="3351" spans="1:4" x14ac:dyDescent="0.2">
      <c r="A3351">
        <f t="shared" si="106"/>
        <v>2009</v>
      </c>
      <c r="B3351" s="1059">
        <v>39875</v>
      </c>
      <c r="C3351" s="3">
        <f>'finished water daily demand'!M66</f>
        <v>25.305</v>
      </c>
      <c r="D3351">
        <f t="shared" si="107"/>
        <v>39875</v>
      </c>
    </row>
    <row r="3352" spans="1:4" x14ac:dyDescent="0.2">
      <c r="A3352">
        <f t="shared" si="106"/>
        <v>2009</v>
      </c>
      <c r="B3352" s="1059">
        <v>39876</v>
      </c>
      <c r="C3352" s="3">
        <f>'finished water daily demand'!M67</f>
        <v>25.094999999999999</v>
      </c>
      <c r="D3352">
        <f t="shared" si="107"/>
        <v>39876</v>
      </c>
    </row>
    <row r="3353" spans="1:4" x14ac:dyDescent="0.2">
      <c r="A3353">
        <f t="shared" si="106"/>
        <v>2009</v>
      </c>
      <c r="B3353" s="1059">
        <v>39877</v>
      </c>
      <c r="C3353" s="3">
        <f>'finished water daily demand'!M68</f>
        <v>25.607999999999997</v>
      </c>
      <c r="D3353">
        <f t="shared" si="107"/>
        <v>39877</v>
      </c>
    </row>
    <row r="3354" spans="1:4" x14ac:dyDescent="0.2">
      <c r="A3354">
        <f t="shared" si="106"/>
        <v>2009</v>
      </c>
      <c r="B3354" s="1059">
        <v>39878</v>
      </c>
      <c r="C3354" s="3">
        <f>'finished water daily demand'!M69</f>
        <v>24.398</v>
      </c>
      <c r="D3354">
        <f t="shared" si="107"/>
        <v>39878</v>
      </c>
    </row>
    <row r="3355" spans="1:4" x14ac:dyDescent="0.2">
      <c r="A3355">
        <f t="shared" si="106"/>
        <v>2009</v>
      </c>
      <c r="B3355" s="1059">
        <v>39879</v>
      </c>
      <c r="C3355" s="3">
        <f>'finished water daily demand'!M70</f>
        <v>25.862000000000002</v>
      </c>
      <c r="D3355">
        <f t="shared" si="107"/>
        <v>39879</v>
      </c>
    </row>
    <row r="3356" spans="1:4" x14ac:dyDescent="0.2">
      <c r="A3356">
        <f t="shared" si="106"/>
        <v>2009</v>
      </c>
      <c r="B3356" s="1059">
        <v>39880</v>
      </c>
      <c r="C3356" s="3">
        <f>'finished water daily demand'!M71</f>
        <v>25.686</v>
      </c>
      <c r="D3356">
        <f t="shared" si="107"/>
        <v>39880</v>
      </c>
    </row>
    <row r="3357" spans="1:4" x14ac:dyDescent="0.2">
      <c r="A3357">
        <f t="shared" si="106"/>
        <v>2009</v>
      </c>
      <c r="B3357" s="1059">
        <v>39881</v>
      </c>
      <c r="C3357" s="3">
        <f>'finished water daily demand'!M72</f>
        <v>27.912999999999997</v>
      </c>
      <c r="D3357">
        <f t="shared" si="107"/>
        <v>39881</v>
      </c>
    </row>
    <row r="3358" spans="1:4" x14ac:dyDescent="0.2">
      <c r="A3358">
        <f t="shared" si="106"/>
        <v>2009</v>
      </c>
      <c r="B3358" s="1059">
        <v>39882</v>
      </c>
      <c r="C3358" s="3">
        <f>'finished water daily demand'!M73</f>
        <v>28.833000000000002</v>
      </c>
      <c r="D3358">
        <f t="shared" si="107"/>
        <v>39882</v>
      </c>
    </row>
    <row r="3359" spans="1:4" x14ac:dyDescent="0.2">
      <c r="A3359">
        <f t="shared" si="106"/>
        <v>2009</v>
      </c>
      <c r="B3359" s="1059">
        <v>39883</v>
      </c>
      <c r="C3359" s="3">
        <f>'finished water daily demand'!M74</f>
        <v>29.376999999999999</v>
      </c>
      <c r="D3359">
        <f t="shared" si="107"/>
        <v>39883</v>
      </c>
    </row>
    <row r="3360" spans="1:4" x14ac:dyDescent="0.2">
      <c r="A3360">
        <f t="shared" si="106"/>
        <v>2009</v>
      </c>
      <c r="B3360" s="1059">
        <v>39884</v>
      </c>
      <c r="C3360" s="3">
        <f>'finished water daily demand'!M75</f>
        <v>27.552</v>
      </c>
      <c r="D3360">
        <f t="shared" si="107"/>
        <v>39884</v>
      </c>
    </row>
    <row r="3361" spans="1:4" x14ac:dyDescent="0.2">
      <c r="A3361">
        <f t="shared" si="106"/>
        <v>2009</v>
      </c>
      <c r="B3361" s="1059">
        <v>39885</v>
      </c>
      <c r="C3361" s="3">
        <f>'finished water daily demand'!M76</f>
        <v>25.515000000000001</v>
      </c>
      <c r="D3361">
        <f t="shared" si="107"/>
        <v>39885</v>
      </c>
    </row>
    <row r="3362" spans="1:4" x14ac:dyDescent="0.2">
      <c r="A3362">
        <f t="shared" si="106"/>
        <v>2009</v>
      </c>
      <c r="B3362" s="1059">
        <v>39886</v>
      </c>
      <c r="C3362" s="3">
        <f>'finished water daily demand'!M77</f>
        <v>23.088000000000001</v>
      </c>
      <c r="D3362">
        <f t="shared" si="107"/>
        <v>39886</v>
      </c>
    </row>
    <row r="3363" spans="1:4" x14ac:dyDescent="0.2">
      <c r="A3363">
        <f t="shared" si="106"/>
        <v>2009</v>
      </c>
      <c r="B3363" s="1059">
        <v>39887</v>
      </c>
      <c r="C3363" s="3">
        <f>'finished water daily demand'!M78</f>
        <v>23.965</v>
      </c>
      <c r="D3363">
        <f t="shared" si="107"/>
        <v>39887</v>
      </c>
    </row>
    <row r="3364" spans="1:4" x14ac:dyDescent="0.2">
      <c r="A3364">
        <f t="shared" si="106"/>
        <v>2009</v>
      </c>
      <c r="B3364" s="1059">
        <v>39888</v>
      </c>
      <c r="C3364" s="3">
        <f>'finished water daily demand'!M79</f>
        <v>26.173000000000002</v>
      </c>
      <c r="D3364">
        <f t="shared" si="107"/>
        <v>39888</v>
      </c>
    </row>
    <row r="3365" spans="1:4" x14ac:dyDescent="0.2">
      <c r="A3365">
        <f t="shared" si="106"/>
        <v>2009</v>
      </c>
      <c r="B3365" s="1059">
        <v>39889</v>
      </c>
      <c r="C3365" s="3">
        <f>'finished water daily demand'!M80</f>
        <v>26.792999999999999</v>
      </c>
      <c r="D3365">
        <f t="shared" si="107"/>
        <v>39889</v>
      </c>
    </row>
    <row r="3366" spans="1:4" x14ac:dyDescent="0.2">
      <c r="A3366">
        <f t="shared" si="106"/>
        <v>2009</v>
      </c>
      <c r="B3366" s="1059">
        <v>39890</v>
      </c>
      <c r="C3366" s="3">
        <f>'finished water daily demand'!M81</f>
        <v>27.501000000000001</v>
      </c>
      <c r="D3366">
        <f t="shared" si="107"/>
        <v>39890</v>
      </c>
    </row>
    <row r="3367" spans="1:4" x14ac:dyDescent="0.2">
      <c r="A3367">
        <f t="shared" si="106"/>
        <v>2009</v>
      </c>
      <c r="B3367" s="1059">
        <v>39891</v>
      </c>
      <c r="C3367" s="3">
        <f>'finished water daily demand'!M82</f>
        <v>25.757999999999999</v>
      </c>
      <c r="D3367">
        <f t="shared" si="107"/>
        <v>39891</v>
      </c>
    </row>
    <row r="3368" spans="1:4" x14ac:dyDescent="0.2">
      <c r="A3368">
        <f t="shared" si="106"/>
        <v>2009</v>
      </c>
      <c r="B3368" s="1059">
        <v>39892</v>
      </c>
      <c r="C3368" s="3">
        <f>'finished water daily demand'!M83</f>
        <v>26.128999999999998</v>
      </c>
      <c r="D3368">
        <f t="shared" si="107"/>
        <v>39892</v>
      </c>
    </row>
    <row r="3369" spans="1:4" x14ac:dyDescent="0.2">
      <c r="A3369">
        <f t="shared" si="106"/>
        <v>2009</v>
      </c>
      <c r="B3369" s="1059">
        <v>39893</v>
      </c>
      <c r="C3369" s="3">
        <f>'finished water daily demand'!M84</f>
        <v>25.37</v>
      </c>
      <c r="D3369">
        <f t="shared" si="107"/>
        <v>39893</v>
      </c>
    </row>
    <row r="3370" spans="1:4" x14ac:dyDescent="0.2">
      <c r="A3370">
        <f t="shared" si="106"/>
        <v>2009</v>
      </c>
      <c r="B3370" s="1059">
        <v>39894</v>
      </c>
      <c r="C3370" s="3">
        <f>'finished water daily demand'!M85</f>
        <v>25.85</v>
      </c>
      <c r="D3370">
        <f t="shared" si="107"/>
        <v>39894</v>
      </c>
    </row>
    <row r="3371" spans="1:4" x14ac:dyDescent="0.2">
      <c r="A3371">
        <f t="shared" si="106"/>
        <v>2009</v>
      </c>
      <c r="B3371" s="1059">
        <v>39895</v>
      </c>
      <c r="C3371" s="3">
        <f>'finished water daily demand'!M86</f>
        <v>25.603999999999999</v>
      </c>
      <c r="D3371">
        <f t="shared" si="107"/>
        <v>39895</v>
      </c>
    </row>
    <row r="3372" spans="1:4" x14ac:dyDescent="0.2">
      <c r="A3372">
        <f t="shared" si="106"/>
        <v>2009</v>
      </c>
      <c r="B3372" s="1059">
        <v>39896</v>
      </c>
      <c r="C3372" s="3">
        <f>'finished water daily demand'!M87</f>
        <v>24.876999999999999</v>
      </c>
      <c r="D3372">
        <f t="shared" si="107"/>
        <v>39896</v>
      </c>
    </row>
    <row r="3373" spans="1:4" x14ac:dyDescent="0.2">
      <c r="A3373">
        <f t="shared" si="106"/>
        <v>2009</v>
      </c>
      <c r="B3373" s="1059">
        <v>39897</v>
      </c>
      <c r="C3373" s="3">
        <f>'finished water daily demand'!M88</f>
        <v>26.712</v>
      </c>
      <c r="D3373">
        <f t="shared" si="107"/>
        <v>39897</v>
      </c>
    </row>
    <row r="3374" spans="1:4" x14ac:dyDescent="0.2">
      <c r="A3374">
        <f t="shared" si="106"/>
        <v>2009</v>
      </c>
      <c r="B3374" s="1059">
        <v>39898</v>
      </c>
      <c r="C3374" s="3">
        <f>'finished water daily demand'!M89</f>
        <v>26.067</v>
      </c>
      <c r="D3374">
        <f t="shared" si="107"/>
        <v>39898</v>
      </c>
    </row>
    <row r="3375" spans="1:4" x14ac:dyDescent="0.2">
      <c r="A3375">
        <f t="shared" si="106"/>
        <v>2009</v>
      </c>
      <c r="B3375" s="1059">
        <v>39899</v>
      </c>
      <c r="C3375" s="3">
        <f>'finished water daily demand'!M90</f>
        <v>25.368000000000002</v>
      </c>
      <c r="D3375">
        <f t="shared" si="107"/>
        <v>39899</v>
      </c>
    </row>
    <row r="3376" spans="1:4" x14ac:dyDescent="0.2">
      <c r="A3376">
        <f t="shared" si="106"/>
        <v>2009</v>
      </c>
      <c r="B3376" s="1059">
        <v>39900</v>
      </c>
      <c r="C3376" s="3">
        <f>'finished water daily demand'!M91</f>
        <v>25.371000000000002</v>
      </c>
      <c r="D3376">
        <f t="shared" si="107"/>
        <v>39900</v>
      </c>
    </row>
    <row r="3377" spans="1:4" x14ac:dyDescent="0.2">
      <c r="A3377">
        <f t="shared" si="106"/>
        <v>2009</v>
      </c>
      <c r="B3377" s="1059">
        <v>39901</v>
      </c>
      <c r="C3377" s="3">
        <f>'finished water daily demand'!M92</f>
        <v>26.203000000000003</v>
      </c>
      <c r="D3377">
        <f t="shared" si="107"/>
        <v>39901</v>
      </c>
    </row>
    <row r="3378" spans="1:4" x14ac:dyDescent="0.2">
      <c r="A3378">
        <f t="shared" si="106"/>
        <v>2009</v>
      </c>
      <c r="B3378" s="1059">
        <v>39902</v>
      </c>
      <c r="C3378" s="3">
        <f>'finished water daily demand'!M93</f>
        <v>27.320999999999998</v>
      </c>
      <c r="D3378">
        <f t="shared" si="107"/>
        <v>39902</v>
      </c>
    </row>
    <row r="3379" spans="1:4" x14ac:dyDescent="0.2">
      <c r="A3379">
        <f t="shared" si="106"/>
        <v>2009</v>
      </c>
      <c r="B3379" s="1059">
        <v>39903</v>
      </c>
      <c r="C3379" s="3">
        <f>'finished water daily demand'!M94</f>
        <v>32.075000000000003</v>
      </c>
      <c r="D3379">
        <f t="shared" si="107"/>
        <v>39903</v>
      </c>
    </row>
    <row r="3380" spans="1:4" x14ac:dyDescent="0.2">
      <c r="A3380">
        <f t="shared" si="106"/>
        <v>2009</v>
      </c>
      <c r="B3380" s="1059">
        <v>39904</v>
      </c>
      <c r="C3380" s="3">
        <f>'finished water daily demand'!M95</f>
        <v>25.750999999999998</v>
      </c>
      <c r="D3380">
        <f t="shared" si="107"/>
        <v>39904</v>
      </c>
    </row>
    <row r="3381" spans="1:4" x14ac:dyDescent="0.2">
      <c r="A3381">
        <f t="shared" si="106"/>
        <v>2009</v>
      </c>
      <c r="B3381" s="1059">
        <v>39905</v>
      </c>
      <c r="C3381" s="3">
        <f>'finished water daily demand'!M96</f>
        <v>28.202000000000002</v>
      </c>
      <c r="D3381">
        <f t="shared" si="107"/>
        <v>39905</v>
      </c>
    </row>
    <row r="3382" spans="1:4" x14ac:dyDescent="0.2">
      <c r="A3382">
        <f t="shared" si="106"/>
        <v>2009</v>
      </c>
      <c r="B3382" s="1059">
        <v>39906</v>
      </c>
      <c r="C3382" s="3">
        <f>'finished water daily demand'!M97</f>
        <v>24.7</v>
      </c>
      <c r="D3382">
        <f t="shared" si="107"/>
        <v>39906</v>
      </c>
    </row>
    <row r="3383" spans="1:4" x14ac:dyDescent="0.2">
      <c r="A3383">
        <f t="shared" si="106"/>
        <v>2009</v>
      </c>
      <c r="B3383" s="1059">
        <v>39907</v>
      </c>
      <c r="C3383" s="3">
        <f>'finished water daily demand'!M98</f>
        <v>25.933</v>
      </c>
      <c r="D3383">
        <f t="shared" si="107"/>
        <v>39907</v>
      </c>
    </row>
    <row r="3384" spans="1:4" x14ac:dyDescent="0.2">
      <c r="A3384">
        <f t="shared" si="106"/>
        <v>2009</v>
      </c>
      <c r="B3384" s="1059">
        <v>39908</v>
      </c>
      <c r="C3384" s="3">
        <f>'finished water daily demand'!M99</f>
        <v>27.222999999999999</v>
      </c>
      <c r="D3384">
        <f t="shared" si="107"/>
        <v>39908</v>
      </c>
    </row>
    <row r="3385" spans="1:4" x14ac:dyDescent="0.2">
      <c r="A3385">
        <f t="shared" si="106"/>
        <v>2009</v>
      </c>
      <c r="B3385" s="1059">
        <v>39909</v>
      </c>
      <c r="C3385" s="3">
        <f>'finished water daily demand'!M100</f>
        <v>25.885999999999999</v>
      </c>
      <c r="D3385">
        <f t="shared" si="107"/>
        <v>39909</v>
      </c>
    </row>
    <row r="3386" spans="1:4" x14ac:dyDescent="0.2">
      <c r="A3386">
        <f t="shared" si="106"/>
        <v>2009</v>
      </c>
      <c r="B3386" s="1059">
        <v>39910</v>
      </c>
      <c r="C3386" s="3">
        <f>'finished water daily demand'!M101</f>
        <v>26.167000000000002</v>
      </c>
      <c r="D3386">
        <f t="shared" si="107"/>
        <v>39910</v>
      </c>
    </row>
    <row r="3387" spans="1:4" x14ac:dyDescent="0.2">
      <c r="A3387">
        <f t="shared" si="106"/>
        <v>2009</v>
      </c>
      <c r="B3387" s="1059">
        <v>39911</v>
      </c>
      <c r="C3387" s="3">
        <f>'finished water daily demand'!M102</f>
        <v>26.098000000000003</v>
      </c>
      <c r="D3387">
        <f t="shared" si="107"/>
        <v>39911</v>
      </c>
    </row>
    <row r="3388" spans="1:4" x14ac:dyDescent="0.2">
      <c r="A3388">
        <f t="shared" si="106"/>
        <v>2009</v>
      </c>
      <c r="B3388" s="1059">
        <v>39912</v>
      </c>
      <c r="C3388" s="3">
        <f>'finished water daily demand'!M103</f>
        <v>22.45</v>
      </c>
      <c r="D3388">
        <f t="shared" si="107"/>
        <v>39912</v>
      </c>
    </row>
    <row r="3389" spans="1:4" x14ac:dyDescent="0.2">
      <c r="A3389">
        <f t="shared" si="106"/>
        <v>2009</v>
      </c>
      <c r="B3389" s="1059">
        <v>39913</v>
      </c>
      <c r="C3389" s="3">
        <f>'finished water daily demand'!M104</f>
        <v>26.108000000000001</v>
      </c>
      <c r="D3389">
        <f t="shared" si="107"/>
        <v>39913</v>
      </c>
    </row>
    <row r="3390" spans="1:4" x14ac:dyDescent="0.2">
      <c r="A3390">
        <f t="shared" si="106"/>
        <v>2009</v>
      </c>
      <c r="B3390" s="1059">
        <v>39914</v>
      </c>
      <c r="C3390" s="3">
        <f>'finished water daily demand'!M105</f>
        <v>24.154999999999998</v>
      </c>
      <c r="D3390">
        <f t="shared" si="107"/>
        <v>39914</v>
      </c>
    </row>
    <row r="3391" spans="1:4" x14ac:dyDescent="0.2">
      <c r="A3391">
        <f t="shared" si="106"/>
        <v>2009</v>
      </c>
      <c r="B3391" s="1059">
        <v>39915</v>
      </c>
      <c r="C3391" s="3">
        <f>'finished water daily demand'!M106</f>
        <v>22.978000000000002</v>
      </c>
      <c r="D3391">
        <f t="shared" si="107"/>
        <v>39915</v>
      </c>
    </row>
    <row r="3392" spans="1:4" x14ac:dyDescent="0.2">
      <c r="A3392">
        <f t="shared" si="106"/>
        <v>2009</v>
      </c>
      <c r="B3392" s="1059">
        <v>39916</v>
      </c>
      <c r="C3392" s="3">
        <f>'finished water daily demand'!M107</f>
        <v>24.655000000000001</v>
      </c>
      <c r="D3392">
        <f t="shared" si="107"/>
        <v>39916</v>
      </c>
    </row>
    <row r="3393" spans="1:4" x14ac:dyDescent="0.2">
      <c r="A3393">
        <f t="shared" si="106"/>
        <v>2009</v>
      </c>
      <c r="B3393" s="1059">
        <v>39917</v>
      </c>
      <c r="C3393" s="3">
        <f>'finished water daily demand'!M108</f>
        <v>26.243000000000002</v>
      </c>
      <c r="D3393">
        <f t="shared" si="107"/>
        <v>39917</v>
      </c>
    </row>
    <row r="3394" spans="1:4" x14ac:dyDescent="0.2">
      <c r="A3394">
        <f t="shared" si="106"/>
        <v>2009</v>
      </c>
      <c r="B3394" s="1059">
        <v>39918</v>
      </c>
      <c r="C3394" s="3">
        <f>'finished water daily demand'!M109</f>
        <v>25.228000000000002</v>
      </c>
      <c r="D3394">
        <f t="shared" si="107"/>
        <v>39918</v>
      </c>
    </row>
    <row r="3395" spans="1:4" x14ac:dyDescent="0.2">
      <c r="A3395">
        <f t="shared" si="106"/>
        <v>2009</v>
      </c>
      <c r="B3395" s="1059">
        <v>39919</v>
      </c>
      <c r="C3395" s="3">
        <f>'finished water daily demand'!M110</f>
        <v>26.158999999999999</v>
      </c>
      <c r="D3395">
        <f t="shared" si="107"/>
        <v>39919</v>
      </c>
    </row>
    <row r="3396" spans="1:4" x14ac:dyDescent="0.2">
      <c r="A3396">
        <f t="shared" ref="A3396:A3459" si="108">YEAR(B3396)</f>
        <v>2009</v>
      </c>
      <c r="B3396" s="1059">
        <v>39920</v>
      </c>
      <c r="C3396" s="3">
        <f>'finished water daily demand'!M111</f>
        <v>25.723000000000003</v>
      </c>
      <c r="D3396">
        <f t="shared" si="107"/>
        <v>39920</v>
      </c>
    </row>
    <row r="3397" spans="1:4" x14ac:dyDescent="0.2">
      <c r="A3397">
        <f t="shared" si="108"/>
        <v>2009</v>
      </c>
      <c r="B3397" s="1059">
        <v>39921</v>
      </c>
      <c r="C3397" s="3">
        <f>'finished water daily demand'!M112</f>
        <v>26.124000000000002</v>
      </c>
      <c r="D3397">
        <f t="shared" ref="D3397:D3460" si="109">VALUE(B3397)</f>
        <v>39921</v>
      </c>
    </row>
    <row r="3398" spans="1:4" x14ac:dyDescent="0.2">
      <c r="A3398">
        <f t="shared" si="108"/>
        <v>2009</v>
      </c>
      <c r="B3398" s="1059">
        <v>39922</v>
      </c>
      <c r="C3398" s="3">
        <f>'finished water daily demand'!M113</f>
        <v>26.18</v>
      </c>
      <c r="D3398">
        <f t="shared" si="109"/>
        <v>39922</v>
      </c>
    </row>
    <row r="3399" spans="1:4" x14ac:dyDescent="0.2">
      <c r="A3399">
        <f t="shared" si="108"/>
        <v>2009</v>
      </c>
      <c r="B3399" s="1059">
        <v>39923</v>
      </c>
      <c r="C3399" s="3">
        <f>'finished water daily demand'!M114</f>
        <v>26.378</v>
      </c>
      <c r="D3399">
        <f t="shared" si="109"/>
        <v>39923</v>
      </c>
    </row>
    <row r="3400" spans="1:4" x14ac:dyDescent="0.2">
      <c r="A3400">
        <f t="shared" si="108"/>
        <v>2009</v>
      </c>
      <c r="B3400" s="1059">
        <v>39924</v>
      </c>
      <c r="C3400" s="3">
        <f>'finished water daily demand'!M115</f>
        <v>26.792999999999999</v>
      </c>
      <c r="D3400">
        <f t="shared" si="109"/>
        <v>39924</v>
      </c>
    </row>
    <row r="3401" spans="1:4" x14ac:dyDescent="0.2">
      <c r="A3401">
        <f t="shared" si="108"/>
        <v>2009</v>
      </c>
      <c r="B3401" s="1059">
        <v>39925</v>
      </c>
      <c r="C3401" s="3">
        <f>'finished water daily demand'!M116</f>
        <v>26.375</v>
      </c>
      <c r="D3401">
        <f t="shared" si="109"/>
        <v>39925</v>
      </c>
    </row>
    <row r="3402" spans="1:4" x14ac:dyDescent="0.2">
      <c r="A3402">
        <f t="shared" si="108"/>
        <v>2009</v>
      </c>
      <c r="B3402" s="1059">
        <v>39926</v>
      </c>
      <c r="C3402" s="3">
        <f>'finished water daily demand'!M117</f>
        <v>25.952999999999999</v>
      </c>
      <c r="D3402">
        <f t="shared" si="109"/>
        <v>39926</v>
      </c>
    </row>
    <row r="3403" spans="1:4" x14ac:dyDescent="0.2">
      <c r="A3403">
        <f t="shared" si="108"/>
        <v>2009</v>
      </c>
      <c r="B3403" s="1059">
        <v>39927</v>
      </c>
      <c r="C3403" s="3">
        <f>'finished water daily demand'!M118</f>
        <v>28.4</v>
      </c>
      <c r="D3403">
        <f t="shared" si="109"/>
        <v>39927</v>
      </c>
    </row>
    <row r="3404" spans="1:4" x14ac:dyDescent="0.2">
      <c r="A3404">
        <f t="shared" si="108"/>
        <v>2009</v>
      </c>
      <c r="B3404" s="1059">
        <v>39928</v>
      </c>
      <c r="C3404" s="3">
        <f>'finished water daily demand'!M119</f>
        <v>30.42</v>
      </c>
      <c r="D3404">
        <f t="shared" si="109"/>
        <v>39928</v>
      </c>
    </row>
    <row r="3405" spans="1:4" x14ac:dyDescent="0.2">
      <c r="A3405">
        <f t="shared" si="108"/>
        <v>2009</v>
      </c>
      <c r="B3405" s="1059">
        <v>39929</v>
      </c>
      <c r="C3405" s="3">
        <f>'finished water daily demand'!M120</f>
        <v>29.98</v>
      </c>
      <c r="D3405">
        <f t="shared" si="109"/>
        <v>39929</v>
      </c>
    </row>
    <row r="3406" spans="1:4" x14ac:dyDescent="0.2">
      <c r="A3406">
        <f t="shared" si="108"/>
        <v>2009</v>
      </c>
      <c r="B3406" s="1059">
        <v>39930</v>
      </c>
      <c r="C3406" s="3">
        <f>'finished water daily demand'!M121</f>
        <v>29.460999999999999</v>
      </c>
      <c r="D3406">
        <f t="shared" si="109"/>
        <v>39930</v>
      </c>
    </row>
    <row r="3407" spans="1:4" x14ac:dyDescent="0.2">
      <c r="A3407">
        <f t="shared" si="108"/>
        <v>2009</v>
      </c>
      <c r="B3407" s="1059">
        <v>39931</v>
      </c>
      <c r="C3407" s="3">
        <f>'finished water daily demand'!M122</f>
        <v>29.587</v>
      </c>
      <c r="D3407">
        <f t="shared" si="109"/>
        <v>39931</v>
      </c>
    </row>
    <row r="3408" spans="1:4" x14ac:dyDescent="0.2">
      <c r="A3408">
        <f t="shared" si="108"/>
        <v>2009</v>
      </c>
      <c r="B3408" s="1059">
        <v>39932</v>
      </c>
      <c r="C3408" s="3">
        <f>'finished water daily demand'!M123</f>
        <v>31.234999999999999</v>
      </c>
      <c r="D3408">
        <f t="shared" si="109"/>
        <v>39932</v>
      </c>
    </row>
    <row r="3409" spans="1:4" x14ac:dyDescent="0.2">
      <c r="A3409">
        <f t="shared" si="108"/>
        <v>2009</v>
      </c>
      <c r="B3409" s="1059">
        <v>39933</v>
      </c>
      <c r="C3409" s="3">
        <f>'finished water daily demand'!M124</f>
        <v>29.746000000000002</v>
      </c>
      <c r="D3409">
        <f t="shared" si="109"/>
        <v>39933</v>
      </c>
    </row>
    <row r="3410" spans="1:4" x14ac:dyDescent="0.2">
      <c r="A3410">
        <f t="shared" si="108"/>
        <v>2009</v>
      </c>
      <c r="B3410" s="1059">
        <v>39934</v>
      </c>
      <c r="C3410" s="3">
        <f>'finished water daily demand'!M125</f>
        <v>28.588000000000001</v>
      </c>
      <c r="D3410">
        <f t="shared" si="109"/>
        <v>39934</v>
      </c>
    </row>
    <row r="3411" spans="1:4" x14ac:dyDescent="0.2">
      <c r="A3411">
        <f t="shared" si="108"/>
        <v>2009</v>
      </c>
      <c r="B3411" s="1059">
        <v>39935</v>
      </c>
      <c r="C3411" s="3">
        <f>'finished water daily demand'!M126</f>
        <v>31.125999999999998</v>
      </c>
      <c r="D3411">
        <f t="shared" si="109"/>
        <v>39935</v>
      </c>
    </row>
    <row r="3412" spans="1:4" x14ac:dyDescent="0.2">
      <c r="A3412">
        <f t="shared" si="108"/>
        <v>2009</v>
      </c>
      <c r="B3412" s="1059">
        <v>39936</v>
      </c>
      <c r="C3412" s="3">
        <f>'finished water daily demand'!M127</f>
        <v>27.423999999999999</v>
      </c>
      <c r="D3412">
        <f t="shared" si="109"/>
        <v>39936</v>
      </c>
    </row>
    <row r="3413" spans="1:4" x14ac:dyDescent="0.2">
      <c r="A3413">
        <f t="shared" si="108"/>
        <v>2009</v>
      </c>
      <c r="B3413" s="1059">
        <v>39937</v>
      </c>
      <c r="C3413" s="3">
        <f>'finished water daily demand'!M128</f>
        <v>28.494999999999997</v>
      </c>
      <c r="D3413">
        <f t="shared" si="109"/>
        <v>39937</v>
      </c>
    </row>
    <row r="3414" spans="1:4" x14ac:dyDescent="0.2">
      <c r="A3414">
        <f t="shared" si="108"/>
        <v>2009</v>
      </c>
      <c r="B3414" s="1059">
        <v>39938</v>
      </c>
      <c r="C3414" s="3">
        <f>'finished water daily demand'!M129</f>
        <v>26.923999999999999</v>
      </c>
      <c r="D3414">
        <f t="shared" si="109"/>
        <v>39938</v>
      </c>
    </row>
    <row r="3415" spans="1:4" x14ac:dyDescent="0.2">
      <c r="A3415">
        <f t="shared" si="108"/>
        <v>2009</v>
      </c>
      <c r="B3415" s="1059">
        <v>39939</v>
      </c>
      <c r="C3415" s="3">
        <f>'finished water daily demand'!M130</f>
        <v>27.657</v>
      </c>
      <c r="D3415">
        <f t="shared" si="109"/>
        <v>39939</v>
      </c>
    </row>
    <row r="3416" spans="1:4" x14ac:dyDescent="0.2">
      <c r="A3416">
        <f t="shared" si="108"/>
        <v>2009</v>
      </c>
      <c r="B3416" s="1059">
        <v>39940</v>
      </c>
      <c r="C3416" s="3">
        <f>'finished water daily demand'!M131</f>
        <v>27.991</v>
      </c>
      <c r="D3416">
        <f t="shared" si="109"/>
        <v>39940</v>
      </c>
    </row>
    <row r="3417" spans="1:4" x14ac:dyDescent="0.2">
      <c r="A3417">
        <f t="shared" si="108"/>
        <v>2009</v>
      </c>
      <c r="B3417" s="1059">
        <v>39941</v>
      </c>
      <c r="C3417" s="3">
        <f>'finished water daily demand'!M132</f>
        <v>27.493000000000002</v>
      </c>
      <c r="D3417">
        <f t="shared" si="109"/>
        <v>39941</v>
      </c>
    </row>
    <row r="3418" spans="1:4" x14ac:dyDescent="0.2">
      <c r="A3418">
        <f t="shared" si="108"/>
        <v>2009</v>
      </c>
      <c r="B3418" s="1059">
        <v>39942</v>
      </c>
      <c r="C3418" s="3">
        <f>'finished water daily demand'!M133</f>
        <v>31.744</v>
      </c>
      <c r="D3418">
        <f t="shared" si="109"/>
        <v>39942</v>
      </c>
    </row>
    <row r="3419" spans="1:4" x14ac:dyDescent="0.2">
      <c r="A3419">
        <f t="shared" si="108"/>
        <v>2009</v>
      </c>
      <c r="B3419" s="1059">
        <v>39943</v>
      </c>
      <c r="C3419" s="3">
        <f>'finished water daily demand'!M134</f>
        <v>24.703000000000003</v>
      </c>
      <c r="D3419">
        <f t="shared" si="109"/>
        <v>39943</v>
      </c>
    </row>
    <row r="3420" spans="1:4" x14ac:dyDescent="0.2">
      <c r="A3420">
        <f t="shared" si="108"/>
        <v>2009</v>
      </c>
      <c r="B3420" s="1059">
        <v>39944</v>
      </c>
      <c r="C3420" s="3">
        <f>'finished water daily demand'!M135</f>
        <v>25.393000000000001</v>
      </c>
      <c r="D3420">
        <f t="shared" si="109"/>
        <v>39944</v>
      </c>
    </row>
    <row r="3421" spans="1:4" x14ac:dyDescent="0.2">
      <c r="A3421">
        <f t="shared" si="108"/>
        <v>2009</v>
      </c>
      <c r="B3421" s="1059">
        <v>39945</v>
      </c>
      <c r="C3421" s="3">
        <f>'finished water daily demand'!M136</f>
        <v>26.27</v>
      </c>
      <c r="D3421">
        <f t="shared" si="109"/>
        <v>39945</v>
      </c>
    </row>
    <row r="3422" spans="1:4" x14ac:dyDescent="0.2">
      <c r="A3422">
        <f t="shared" si="108"/>
        <v>2009</v>
      </c>
      <c r="B3422" s="1059">
        <v>39946</v>
      </c>
      <c r="C3422" s="3">
        <f>'finished water daily demand'!M137</f>
        <v>28.842000000000002</v>
      </c>
      <c r="D3422">
        <f t="shared" si="109"/>
        <v>39946</v>
      </c>
    </row>
    <row r="3423" spans="1:4" x14ac:dyDescent="0.2">
      <c r="A3423">
        <f t="shared" si="108"/>
        <v>2009</v>
      </c>
      <c r="B3423" s="1059">
        <v>39947</v>
      </c>
      <c r="C3423" s="3">
        <f>'finished water daily demand'!M138</f>
        <v>27.4</v>
      </c>
      <c r="D3423">
        <f t="shared" si="109"/>
        <v>39947</v>
      </c>
    </row>
    <row r="3424" spans="1:4" x14ac:dyDescent="0.2">
      <c r="A3424">
        <f t="shared" si="108"/>
        <v>2009</v>
      </c>
      <c r="B3424" s="1059">
        <v>39948</v>
      </c>
      <c r="C3424" s="3">
        <f>'finished water daily demand'!M139</f>
        <v>27.495000000000001</v>
      </c>
      <c r="D3424">
        <f t="shared" si="109"/>
        <v>39948</v>
      </c>
    </row>
    <row r="3425" spans="1:4" x14ac:dyDescent="0.2">
      <c r="A3425">
        <f t="shared" si="108"/>
        <v>2009</v>
      </c>
      <c r="B3425" s="1059">
        <v>39949</v>
      </c>
      <c r="C3425" s="3">
        <f>'finished water daily demand'!M140</f>
        <v>30.910000000000004</v>
      </c>
      <c r="D3425">
        <f t="shared" si="109"/>
        <v>39949</v>
      </c>
    </row>
    <row r="3426" spans="1:4" x14ac:dyDescent="0.2">
      <c r="A3426">
        <f t="shared" si="108"/>
        <v>2009</v>
      </c>
      <c r="B3426" s="1059">
        <v>39950</v>
      </c>
      <c r="C3426" s="3">
        <f>'finished water daily demand'!M141</f>
        <v>25.803000000000001</v>
      </c>
      <c r="D3426">
        <f t="shared" si="109"/>
        <v>39950</v>
      </c>
    </row>
    <row r="3427" spans="1:4" x14ac:dyDescent="0.2">
      <c r="A3427">
        <f t="shared" si="108"/>
        <v>2009</v>
      </c>
      <c r="B3427" s="1059">
        <v>39951</v>
      </c>
      <c r="C3427" s="3">
        <f>'finished water daily demand'!M142</f>
        <v>26.225999999999999</v>
      </c>
      <c r="D3427">
        <f t="shared" si="109"/>
        <v>39951</v>
      </c>
    </row>
    <row r="3428" spans="1:4" x14ac:dyDescent="0.2">
      <c r="A3428">
        <f t="shared" si="108"/>
        <v>2009</v>
      </c>
      <c r="B3428" s="1059">
        <v>39952</v>
      </c>
      <c r="C3428" s="3">
        <f>'finished water daily demand'!M143</f>
        <v>25.220000000000002</v>
      </c>
      <c r="D3428">
        <f t="shared" si="109"/>
        <v>39952</v>
      </c>
    </row>
    <row r="3429" spans="1:4" x14ac:dyDescent="0.2">
      <c r="A3429">
        <f t="shared" si="108"/>
        <v>2009</v>
      </c>
      <c r="B3429" s="1059">
        <v>39953</v>
      </c>
      <c r="C3429" s="3">
        <f>'finished water daily demand'!M144</f>
        <v>29.923000000000002</v>
      </c>
      <c r="D3429">
        <f t="shared" si="109"/>
        <v>39953</v>
      </c>
    </row>
    <row r="3430" spans="1:4" x14ac:dyDescent="0.2">
      <c r="A3430">
        <f t="shared" si="108"/>
        <v>2009</v>
      </c>
      <c r="B3430" s="1059">
        <v>39954</v>
      </c>
      <c r="C3430" s="3">
        <f>'finished water daily demand'!M145</f>
        <v>30.530999999999999</v>
      </c>
      <c r="D3430">
        <f t="shared" si="109"/>
        <v>39954</v>
      </c>
    </row>
    <row r="3431" spans="1:4" x14ac:dyDescent="0.2">
      <c r="A3431">
        <f t="shared" si="108"/>
        <v>2009</v>
      </c>
      <c r="B3431" s="1059">
        <v>39955</v>
      </c>
      <c r="C3431" s="3">
        <f>'finished water daily demand'!M146</f>
        <v>29.57</v>
      </c>
      <c r="D3431">
        <f t="shared" si="109"/>
        <v>39955</v>
      </c>
    </row>
    <row r="3432" spans="1:4" x14ac:dyDescent="0.2">
      <c r="A3432">
        <f t="shared" si="108"/>
        <v>2009</v>
      </c>
      <c r="B3432" s="1059">
        <v>39956</v>
      </c>
      <c r="C3432" s="3">
        <f>'finished water daily demand'!M147</f>
        <v>32.100999999999999</v>
      </c>
      <c r="D3432">
        <f t="shared" si="109"/>
        <v>39956</v>
      </c>
    </row>
    <row r="3433" spans="1:4" x14ac:dyDescent="0.2">
      <c r="A3433">
        <f t="shared" si="108"/>
        <v>2009</v>
      </c>
      <c r="B3433" s="1059">
        <v>39957</v>
      </c>
      <c r="C3433" s="3">
        <f>'finished water daily demand'!M148</f>
        <v>27.522000000000002</v>
      </c>
      <c r="D3433">
        <f t="shared" si="109"/>
        <v>39957</v>
      </c>
    </row>
    <row r="3434" spans="1:4" x14ac:dyDescent="0.2">
      <c r="A3434">
        <f t="shared" si="108"/>
        <v>2009</v>
      </c>
      <c r="B3434" s="1059">
        <v>39958</v>
      </c>
      <c r="C3434" s="3">
        <f>'finished water daily demand'!M149</f>
        <v>27.358000000000001</v>
      </c>
      <c r="D3434">
        <f t="shared" si="109"/>
        <v>39958</v>
      </c>
    </row>
    <row r="3435" spans="1:4" x14ac:dyDescent="0.2">
      <c r="A3435">
        <f t="shared" si="108"/>
        <v>2009</v>
      </c>
      <c r="B3435" s="1059">
        <v>39959</v>
      </c>
      <c r="C3435" s="3">
        <f>'finished water daily demand'!M150</f>
        <v>27.732999999999997</v>
      </c>
      <c r="D3435">
        <f t="shared" si="109"/>
        <v>39959</v>
      </c>
    </row>
    <row r="3436" spans="1:4" x14ac:dyDescent="0.2">
      <c r="A3436">
        <f t="shared" si="108"/>
        <v>2009</v>
      </c>
      <c r="B3436" s="1059">
        <v>39960</v>
      </c>
      <c r="C3436" s="3">
        <f>'finished water daily demand'!M151</f>
        <v>29.582000000000001</v>
      </c>
      <c r="D3436">
        <f t="shared" si="109"/>
        <v>39960</v>
      </c>
    </row>
    <row r="3437" spans="1:4" x14ac:dyDescent="0.2">
      <c r="A3437">
        <f t="shared" si="108"/>
        <v>2009</v>
      </c>
      <c r="B3437" s="1059">
        <v>39961</v>
      </c>
      <c r="C3437" s="3">
        <f>'finished water daily demand'!M152</f>
        <v>28.417999999999999</v>
      </c>
      <c r="D3437">
        <f t="shared" si="109"/>
        <v>39961</v>
      </c>
    </row>
    <row r="3438" spans="1:4" x14ac:dyDescent="0.2">
      <c r="A3438">
        <f t="shared" si="108"/>
        <v>2009</v>
      </c>
      <c r="B3438" s="1059">
        <v>39962</v>
      </c>
      <c r="C3438" s="3">
        <f>'finished water daily demand'!M153</f>
        <v>26.78</v>
      </c>
      <c r="D3438">
        <f t="shared" si="109"/>
        <v>39962</v>
      </c>
    </row>
    <row r="3439" spans="1:4" x14ac:dyDescent="0.2">
      <c r="A3439">
        <f t="shared" si="108"/>
        <v>2009</v>
      </c>
      <c r="B3439" s="1059">
        <v>39963</v>
      </c>
      <c r="C3439" s="3">
        <f>'finished water daily demand'!M154</f>
        <v>28.926000000000002</v>
      </c>
      <c r="D3439">
        <f t="shared" si="109"/>
        <v>39963</v>
      </c>
    </row>
    <row r="3440" spans="1:4" x14ac:dyDescent="0.2">
      <c r="A3440">
        <f t="shared" si="108"/>
        <v>2009</v>
      </c>
      <c r="B3440" s="1059">
        <v>39964</v>
      </c>
      <c r="C3440" s="3">
        <f>'finished water daily demand'!M155</f>
        <v>29.140999999999998</v>
      </c>
      <c r="D3440">
        <f t="shared" si="109"/>
        <v>39964</v>
      </c>
    </row>
    <row r="3441" spans="1:4" x14ac:dyDescent="0.2">
      <c r="A3441">
        <f t="shared" si="108"/>
        <v>2009</v>
      </c>
      <c r="B3441" s="1059">
        <v>39965</v>
      </c>
      <c r="C3441" s="3">
        <f>'finished water daily demand'!M156</f>
        <v>28.65</v>
      </c>
      <c r="D3441">
        <f t="shared" si="109"/>
        <v>39965</v>
      </c>
    </row>
    <row r="3442" spans="1:4" x14ac:dyDescent="0.2">
      <c r="A3442">
        <f t="shared" si="108"/>
        <v>2009</v>
      </c>
      <c r="B3442" s="1059">
        <v>39966</v>
      </c>
      <c r="C3442" s="3">
        <f>'finished water daily demand'!M157</f>
        <v>31.491999999999997</v>
      </c>
      <c r="D3442">
        <f t="shared" si="109"/>
        <v>39966</v>
      </c>
    </row>
    <row r="3443" spans="1:4" x14ac:dyDescent="0.2">
      <c r="A3443">
        <f t="shared" si="108"/>
        <v>2009</v>
      </c>
      <c r="B3443" s="1059">
        <v>39967</v>
      </c>
      <c r="C3443" s="3">
        <f>'finished water daily demand'!M158</f>
        <v>33.245000000000005</v>
      </c>
      <c r="D3443">
        <f t="shared" si="109"/>
        <v>39967</v>
      </c>
    </row>
    <row r="3444" spans="1:4" x14ac:dyDescent="0.2">
      <c r="A3444">
        <f t="shared" si="108"/>
        <v>2009</v>
      </c>
      <c r="B3444" s="1059">
        <v>39968</v>
      </c>
      <c r="C3444" s="3">
        <f>'finished water daily demand'!M159</f>
        <v>29.791999999999998</v>
      </c>
      <c r="D3444">
        <f t="shared" si="109"/>
        <v>39968</v>
      </c>
    </row>
    <row r="3445" spans="1:4" x14ac:dyDescent="0.2">
      <c r="A3445">
        <f t="shared" si="108"/>
        <v>2009</v>
      </c>
      <c r="B3445" s="1059">
        <v>39969</v>
      </c>
      <c r="C3445" s="3">
        <f>'finished water daily demand'!M160</f>
        <v>28.196999999999999</v>
      </c>
      <c r="D3445">
        <f t="shared" si="109"/>
        <v>39969</v>
      </c>
    </row>
    <row r="3446" spans="1:4" x14ac:dyDescent="0.2">
      <c r="A3446">
        <f t="shared" si="108"/>
        <v>2009</v>
      </c>
      <c r="B3446" s="1059">
        <v>39970</v>
      </c>
      <c r="C3446" s="3">
        <f>'finished water daily demand'!M161</f>
        <v>28.019000000000002</v>
      </c>
      <c r="D3446">
        <f t="shared" si="109"/>
        <v>39970</v>
      </c>
    </row>
    <row r="3447" spans="1:4" x14ac:dyDescent="0.2">
      <c r="A3447">
        <f t="shared" si="108"/>
        <v>2009</v>
      </c>
      <c r="B3447" s="1059">
        <v>39971</v>
      </c>
      <c r="C3447" s="3">
        <f>'finished water daily demand'!M162</f>
        <v>27.997</v>
      </c>
      <c r="D3447">
        <f t="shared" si="109"/>
        <v>39971</v>
      </c>
    </row>
    <row r="3448" spans="1:4" x14ac:dyDescent="0.2">
      <c r="A3448">
        <f t="shared" si="108"/>
        <v>2009</v>
      </c>
      <c r="B3448" s="1059">
        <v>39972</v>
      </c>
      <c r="C3448" s="3">
        <f>'finished water daily demand'!M163</f>
        <v>29.180999999999997</v>
      </c>
      <c r="D3448">
        <f t="shared" si="109"/>
        <v>39972</v>
      </c>
    </row>
    <row r="3449" spans="1:4" x14ac:dyDescent="0.2">
      <c r="A3449">
        <f t="shared" si="108"/>
        <v>2009</v>
      </c>
      <c r="B3449" s="1059">
        <v>39973</v>
      </c>
      <c r="C3449" s="3">
        <f>'finished water daily demand'!M164</f>
        <v>32.097999999999999</v>
      </c>
      <c r="D3449">
        <f t="shared" si="109"/>
        <v>39973</v>
      </c>
    </row>
    <row r="3450" spans="1:4" x14ac:dyDescent="0.2">
      <c r="A3450">
        <f t="shared" si="108"/>
        <v>2009</v>
      </c>
      <c r="B3450" s="1059">
        <v>39974</v>
      </c>
      <c r="C3450" s="3">
        <f>'finished water daily demand'!M165</f>
        <v>29.195</v>
      </c>
      <c r="D3450">
        <f t="shared" si="109"/>
        <v>39974</v>
      </c>
    </row>
    <row r="3451" spans="1:4" x14ac:dyDescent="0.2">
      <c r="A3451">
        <f t="shared" si="108"/>
        <v>2009</v>
      </c>
      <c r="B3451" s="1059">
        <v>39975</v>
      </c>
      <c r="C3451" s="3">
        <f>'finished water daily demand'!M166</f>
        <v>29.335000000000001</v>
      </c>
      <c r="D3451">
        <f t="shared" si="109"/>
        <v>39975</v>
      </c>
    </row>
    <row r="3452" spans="1:4" x14ac:dyDescent="0.2">
      <c r="A3452">
        <f t="shared" si="108"/>
        <v>2009</v>
      </c>
      <c r="B3452" s="1059">
        <v>39976</v>
      </c>
      <c r="C3452" s="3">
        <f>'finished water daily demand'!M167</f>
        <v>29.427</v>
      </c>
      <c r="D3452">
        <f t="shared" si="109"/>
        <v>39976</v>
      </c>
    </row>
    <row r="3453" spans="1:4" x14ac:dyDescent="0.2">
      <c r="A3453">
        <f t="shared" si="108"/>
        <v>2009</v>
      </c>
      <c r="B3453" s="1059">
        <v>39977</v>
      </c>
      <c r="C3453" s="3">
        <f>'finished water daily demand'!M168</f>
        <v>31.827000000000002</v>
      </c>
      <c r="D3453">
        <f t="shared" si="109"/>
        <v>39977</v>
      </c>
    </row>
    <row r="3454" spans="1:4" x14ac:dyDescent="0.2">
      <c r="A3454">
        <f t="shared" si="108"/>
        <v>2009</v>
      </c>
      <c r="B3454" s="1059">
        <v>39978</v>
      </c>
      <c r="C3454" s="3">
        <f>'finished water daily demand'!M169</f>
        <v>31.555999999999997</v>
      </c>
      <c r="D3454">
        <f t="shared" si="109"/>
        <v>39978</v>
      </c>
    </row>
    <row r="3455" spans="1:4" x14ac:dyDescent="0.2">
      <c r="A3455">
        <f t="shared" si="108"/>
        <v>2009</v>
      </c>
      <c r="B3455" s="1059">
        <v>39979</v>
      </c>
      <c r="C3455" s="3">
        <f>'finished water daily demand'!M170</f>
        <v>29.149000000000001</v>
      </c>
      <c r="D3455">
        <f t="shared" si="109"/>
        <v>39979</v>
      </c>
    </row>
    <row r="3456" spans="1:4" x14ac:dyDescent="0.2">
      <c r="A3456">
        <f t="shared" si="108"/>
        <v>2009</v>
      </c>
      <c r="B3456" s="1059">
        <v>39980</v>
      </c>
      <c r="C3456" s="3">
        <f>'finished water daily demand'!M171</f>
        <v>27.761000000000003</v>
      </c>
      <c r="D3456">
        <f t="shared" si="109"/>
        <v>39980</v>
      </c>
    </row>
    <row r="3457" spans="1:4" x14ac:dyDescent="0.2">
      <c r="A3457">
        <f t="shared" si="108"/>
        <v>2009</v>
      </c>
      <c r="B3457" s="1059">
        <v>39981</v>
      </c>
      <c r="C3457" s="3">
        <f>'finished water daily demand'!M172</f>
        <v>29.521999999999998</v>
      </c>
      <c r="D3457">
        <f t="shared" si="109"/>
        <v>39981</v>
      </c>
    </row>
    <row r="3458" spans="1:4" x14ac:dyDescent="0.2">
      <c r="A3458">
        <f t="shared" si="108"/>
        <v>2009</v>
      </c>
      <c r="B3458" s="1059">
        <v>39982</v>
      </c>
      <c r="C3458" s="3">
        <f>'finished water daily demand'!M173</f>
        <v>29.504999999999999</v>
      </c>
      <c r="D3458">
        <f t="shared" si="109"/>
        <v>39982</v>
      </c>
    </row>
    <row r="3459" spans="1:4" x14ac:dyDescent="0.2">
      <c r="A3459">
        <f t="shared" si="108"/>
        <v>2009</v>
      </c>
      <c r="B3459" s="1059">
        <v>39983</v>
      </c>
      <c r="C3459" s="3">
        <f>'finished water daily demand'!M174</f>
        <v>30.561999999999998</v>
      </c>
      <c r="D3459">
        <f t="shared" si="109"/>
        <v>39983</v>
      </c>
    </row>
    <row r="3460" spans="1:4" x14ac:dyDescent="0.2">
      <c r="A3460">
        <f t="shared" ref="A3460:A3523" si="110">YEAR(B3460)</f>
        <v>2009</v>
      </c>
      <c r="B3460" s="1059">
        <v>39984</v>
      </c>
      <c r="C3460" s="3">
        <f>'finished water daily demand'!M175</f>
        <v>32.475999999999999</v>
      </c>
      <c r="D3460">
        <f t="shared" si="109"/>
        <v>39984</v>
      </c>
    </row>
    <row r="3461" spans="1:4" x14ac:dyDescent="0.2">
      <c r="A3461">
        <f t="shared" si="110"/>
        <v>2009</v>
      </c>
      <c r="B3461" s="1059">
        <v>39985</v>
      </c>
      <c r="C3461" s="3">
        <f>'finished water daily demand'!M176</f>
        <v>30.402999999999999</v>
      </c>
      <c r="D3461">
        <f t="shared" ref="D3461:D3524" si="111">VALUE(B3461)</f>
        <v>39985</v>
      </c>
    </row>
    <row r="3462" spans="1:4" x14ac:dyDescent="0.2">
      <c r="A3462">
        <f t="shared" si="110"/>
        <v>2009</v>
      </c>
      <c r="B3462" s="1059">
        <v>39986</v>
      </c>
      <c r="C3462" s="3">
        <f>'finished water daily demand'!M177</f>
        <v>29.765999999999998</v>
      </c>
      <c r="D3462">
        <f t="shared" si="111"/>
        <v>39986</v>
      </c>
    </row>
    <row r="3463" spans="1:4" x14ac:dyDescent="0.2">
      <c r="A3463">
        <f t="shared" si="110"/>
        <v>2009</v>
      </c>
      <c r="B3463" s="1059">
        <v>39987</v>
      </c>
      <c r="C3463" s="3">
        <f>'finished water daily demand'!M178</f>
        <v>32.073999999999998</v>
      </c>
      <c r="D3463">
        <f t="shared" si="111"/>
        <v>39987</v>
      </c>
    </row>
    <row r="3464" spans="1:4" x14ac:dyDescent="0.2">
      <c r="A3464">
        <f t="shared" si="110"/>
        <v>2009</v>
      </c>
      <c r="B3464" s="1059">
        <v>39988</v>
      </c>
      <c r="C3464" s="3">
        <f>'finished water daily demand'!M179</f>
        <v>33.291000000000004</v>
      </c>
      <c r="D3464">
        <f t="shared" si="111"/>
        <v>39988</v>
      </c>
    </row>
    <row r="3465" spans="1:4" x14ac:dyDescent="0.2">
      <c r="A3465">
        <f t="shared" si="110"/>
        <v>2009</v>
      </c>
      <c r="B3465" s="1059">
        <v>39989</v>
      </c>
      <c r="C3465" s="3">
        <f>'finished water daily demand'!M180</f>
        <v>31.792999999999999</v>
      </c>
      <c r="D3465">
        <f t="shared" si="111"/>
        <v>39989</v>
      </c>
    </row>
    <row r="3466" spans="1:4" x14ac:dyDescent="0.2">
      <c r="A3466">
        <f t="shared" si="110"/>
        <v>2009</v>
      </c>
      <c r="B3466" s="1059">
        <v>39990</v>
      </c>
      <c r="C3466" s="3">
        <f>'finished water daily demand'!M181</f>
        <v>32.378</v>
      </c>
      <c r="D3466">
        <f t="shared" si="111"/>
        <v>39990</v>
      </c>
    </row>
    <row r="3467" spans="1:4" x14ac:dyDescent="0.2">
      <c r="A3467">
        <f t="shared" si="110"/>
        <v>2009</v>
      </c>
      <c r="B3467" s="1059">
        <v>39991</v>
      </c>
      <c r="C3467" s="3">
        <f>'finished water daily demand'!M182</f>
        <v>33.840000000000003</v>
      </c>
      <c r="D3467">
        <f t="shared" si="111"/>
        <v>39991</v>
      </c>
    </row>
    <row r="3468" spans="1:4" x14ac:dyDescent="0.2">
      <c r="A3468">
        <f t="shared" si="110"/>
        <v>2009</v>
      </c>
      <c r="B3468" s="1059">
        <v>39992</v>
      </c>
      <c r="C3468" s="3">
        <f>'finished water daily demand'!M183</f>
        <v>33.036000000000001</v>
      </c>
      <c r="D3468">
        <f t="shared" si="111"/>
        <v>39992</v>
      </c>
    </row>
    <row r="3469" spans="1:4" x14ac:dyDescent="0.2">
      <c r="A3469">
        <f t="shared" si="110"/>
        <v>2009</v>
      </c>
      <c r="B3469" s="1059">
        <v>39993</v>
      </c>
      <c r="C3469" s="3">
        <f>'finished water daily demand'!M184</f>
        <v>30.722999999999999</v>
      </c>
      <c r="D3469">
        <f t="shared" si="111"/>
        <v>39993</v>
      </c>
    </row>
    <row r="3470" spans="1:4" x14ac:dyDescent="0.2">
      <c r="A3470">
        <f t="shared" si="110"/>
        <v>2009</v>
      </c>
      <c r="B3470" s="1059">
        <v>39994</v>
      </c>
      <c r="C3470" s="3">
        <f>'finished water daily demand'!M185</f>
        <v>35.686</v>
      </c>
      <c r="D3470">
        <f t="shared" si="111"/>
        <v>39994</v>
      </c>
    </row>
    <row r="3471" spans="1:4" x14ac:dyDescent="0.2">
      <c r="A3471">
        <f t="shared" si="110"/>
        <v>2009</v>
      </c>
      <c r="B3471" s="1059">
        <v>39995</v>
      </c>
      <c r="C3471" s="3">
        <f>'finished water daily demand'!M186</f>
        <v>35.791000000000004</v>
      </c>
      <c r="D3471">
        <f t="shared" si="111"/>
        <v>39995</v>
      </c>
    </row>
    <row r="3472" spans="1:4" x14ac:dyDescent="0.2">
      <c r="A3472">
        <f t="shared" si="110"/>
        <v>2009</v>
      </c>
      <c r="B3472" s="1059">
        <v>39996</v>
      </c>
      <c r="C3472" s="3">
        <f>'finished water daily demand'!M187</f>
        <v>33.951999999999998</v>
      </c>
      <c r="D3472">
        <f t="shared" si="111"/>
        <v>39996</v>
      </c>
    </row>
    <row r="3473" spans="1:4" x14ac:dyDescent="0.2">
      <c r="A3473">
        <f t="shared" si="110"/>
        <v>2009</v>
      </c>
      <c r="B3473" s="1059">
        <v>39997</v>
      </c>
      <c r="C3473" s="3">
        <f>'finished water daily demand'!M188</f>
        <v>32.872</v>
      </c>
      <c r="D3473">
        <f t="shared" si="111"/>
        <v>39997</v>
      </c>
    </row>
    <row r="3474" spans="1:4" x14ac:dyDescent="0.2">
      <c r="A3474">
        <f t="shared" si="110"/>
        <v>2009</v>
      </c>
      <c r="B3474" s="1059">
        <v>39998</v>
      </c>
      <c r="C3474" s="3">
        <f>'finished water daily demand'!M189</f>
        <v>31.212000000000003</v>
      </c>
      <c r="D3474">
        <f t="shared" si="111"/>
        <v>39998</v>
      </c>
    </row>
    <row r="3475" spans="1:4" x14ac:dyDescent="0.2">
      <c r="A3475">
        <f t="shared" si="110"/>
        <v>2009</v>
      </c>
      <c r="B3475" s="1059">
        <v>39999</v>
      </c>
      <c r="C3475" s="3">
        <f>'finished water daily demand'!M190</f>
        <v>28.527000000000001</v>
      </c>
      <c r="D3475">
        <f t="shared" si="111"/>
        <v>39999</v>
      </c>
    </row>
    <row r="3476" spans="1:4" x14ac:dyDescent="0.2">
      <c r="A3476">
        <f t="shared" si="110"/>
        <v>2009</v>
      </c>
      <c r="B3476" s="1059">
        <v>40000</v>
      </c>
      <c r="C3476" s="3">
        <f>'finished water daily demand'!M191</f>
        <v>28.399000000000001</v>
      </c>
      <c r="D3476">
        <f t="shared" si="111"/>
        <v>40000</v>
      </c>
    </row>
    <row r="3477" spans="1:4" x14ac:dyDescent="0.2">
      <c r="A3477">
        <f t="shared" si="110"/>
        <v>2009</v>
      </c>
      <c r="B3477" s="1059">
        <v>40001</v>
      </c>
      <c r="C3477" s="3">
        <f>'finished water daily demand'!M192</f>
        <v>30.805999999999997</v>
      </c>
      <c r="D3477">
        <f t="shared" si="111"/>
        <v>40001</v>
      </c>
    </row>
    <row r="3478" spans="1:4" x14ac:dyDescent="0.2">
      <c r="A3478">
        <f t="shared" si="110"/>
        <v>2009</v>
      </c>
      <c r="B3478" s="1059">
        <v>40002</v>
      </c>
      <c r="C3478" s="3">
        <f>'finished water daily demand'!M193</f>
        <v>31.951000000000001</v>
      </c>
      <c r="D3478">
        <f t="shared" si="111"/>
        <v>40002</v>
      </c>
    </row>
    <row r="3479" spans="1:4" x14ac:dyDescent="0.2">
      <c r="A3479">
        <f t="shared" si="110"/>
        <v>2009</v>
      </c>
      <c r="B3479" s="1059">
        <v>40003</v>
      </c>
      <c r="C3479" s="3">
        <f>'finished water daily demand'!M194</f>
        <v>31.166999999999998</v>
      </c>
      <c r="D3479">
        <f t="shared" si="111"/>
        <v>40003</v>
      </c>
    </row>
    <row r="3480" spans="1:4" x14ac:dyDescent="0.2">
      <c r="A3480">
        <f t="shared" si="110"/>
        <v>2009</v>
      </c>
      <c r="B3480" s="1059">
        <v>40004</v>
      </c>
      <c r="C3480" s="3">
        <f>'finished water daily demand'!M195</f>
        <v>30.548000000000002</v>
      </c>
      <c r="D3480">
        <f t="shared" si="111"/>
        <v>40004</v>
      </c>
    </row>
    <row r="3481" spans="1:4" x14ac:dyDescent="0.2">
      <c r="A3481">
        <f t="shared" si="110"/>
        <v>2009</v>
      </c>
      <c r="B3481" s="1059">
        <v>40005</v>
      </c>
      <c r="C3481" s="3">
        <f>'finished water daily demand'!M196</f>
        <v>27.169</v>
      </c>
      <c r="D3481">
        <f t="shared" si="111"/>
        <v>40005</v>
      </c>
    </row>
    <row r="3482" spans="1:4" x14ac:dyDescent="0.2">
      <c r="A3482">
        <f t="shared" si="110"/>
        <v>2009</v>
      </c>
      <c r="B3482" s="1059">
        <v>40006</v>
      </c>
      <c r="C3482" s="3">
        <f>'finished water daily demand'!M197</f>
        <v>31.881</v>
      </c>
      <c r="D3482">
        <f t="shared" si="111"/>
        <v>40006</v>
      </c>
    </row>
    <row r="3483" spans="1:4" x14ac:dyDescent="0.2">
      <c r="A3483">
        <f t="shared" si="110"/>
        <v>2009</v>
      </c>
      <c r="B3483" s="1059">
        <v>40007</v>
      </c>
      <c r="C3483" s="3">
        <f>'finished water daily demand'!M198</f>
        <v>27.321000000000002</v>
      </c>
      <c r="D3483">
        <f t="shared" si="111"/>
        <v>40007</v>
      </c>
    </row>
    <row r="3484" spans="1:4" x14ac:dyDescent="0.2">
      <c r="A3484">
        <f t="shared" si="110"/>
        <v>2009</v>
      </c>
      <c r="B3484" s="1059">
        <v>40008</v>
      </c>
      <c r="C3484" s="3">
        <f>'finished water daily demand'!M199</f>
        <v>28.093</v>
      </c>
      <c r="D3484">
        <f t="shared" si="111"/>
        <v>40008</v>
      </c>
    </row>
    <row r="3485" spans="1:4" x14ac:dyDescent="0.2">
      <c r="A3485">
        <f t="shared" si="110"/>
        <v>2009</v>
      </c>
      <c r="B3485" s="1059">
        <v>40009</v>
      </c>
      <c r="C3485" s="3">
        <f>'finished water daily demand'!M200</f>
        <v>30.442</v>
      </c>
      <c r="D3485">
        <f t="shared" si="111"/>
        <v>40009</v>
      </c>
    </row>
    <row r="3486" spans="1:4" x14ac:dyDescent="0.2">
      <c r="A3486">
        <f t="shared" si="110"/>
        <v>2009</v>
      </c>
      <c r="B3486" s="1059">
        <v>40010</v>
      </c>
      <c r="C3486" s="3">
        <f>'finished water daily demand'!M201</f>
        <v>28.916</v>
      </c>
      <c r="D3486">
        <f t="shared" si="111"/>
        <v>40010</v>
      </c>
    </row>
    <row r="3487" spans="1:4" x14ac:dyDescent="0.2">
      <c r="A3487">
        <f t="shared" si="110"/>
        <v>2009</v>
      </c>
      <c r="B3487" s="1059">
        <v>40011</v>
      </c>
      <c r="C3487" s="3">
        <f>'finished water daily demand'!M202</f>
        <v>30.945999999999998</v>
      </c>
      <c r="D3487">
        <f t="shared" si="111"/>
        <v>40011</v>
      </c>
    </row>
    <row r="3488" spans="1:4" x14ac:dyDescent="0.2">
      <c r="A3488">
        <f t="shared" si="110"/>
        <v>2009</v>
      </c>
      <c r="B3488" s="1059">
        <v>40012</v>
      </c>
      <c r="C3488" s="3">
        <f>'finished water daily demand'!M203</f>
        <v>27.829000000000001</v>
      </c>
      <c r="D3488">
        <f t="shared" si="111"/>
        <v>40012</v>
      </c>
    </row>
    <row r="3489" spans="1:4" x14ac:dyDescent="0.2">
      <c r="A3489">
        <f t="shared" si="110"/>
        <v>2009</v>
      </c>
      <c r="B3489" s="1059">
        <v>40013</v>
      </c>
      <c r="C3489" s="3">
        <f>'finished water daily demand'!M204</f>
        <v>28.378999999999998</v>
      </c>
      <c r="D3489">
        <f t="shared" si="111"/>
        <v>40013</v>
      </c>
    </row>
    <row r="3490" spans="1:4" x14ac:dyDescent="0.2">
      <c r="A3490">
        <f t="shared" si="110"/>
        <v>2009</v>
      </c>
      <c r="B3490" s="1059">
        <v>40014</v>
      </c>
      <c r="C3490" s="3">
        <f>'finished water daily demand'!M205</f>
        <v>29.806999999999999</v>
      </c>
      <c r="D3490">
        <f t="shared" si="111"/>
        <v>40014</v>
      </c>
    </row>
    <row r="3491" spans="1:4" x14ac:dyDescent="0.2">
      <c r="A3491">
        <f t="shared" si="110"/>
        <v>2009</v>
      </c>
      <c r="B3491" s="1059">
        <v>40015</v>
      </c>
      <c r="C3491" s="3">
        <f>'finished water daily demand'!M206</f>
        <v>27.975999999999999</v>
      </c>
      <c r="D3491">
        <f t="shared" si="111"/>
        <v>40015</v>
      </c>
    </row>
    <row r="3492" spans="1:4" x14ac:dyDescent="0.2">
      <c r="A3492">
        <f t="shared" si="110"/>
        <v>2009</v>
      </c>
      <c r="B3492" s="1059">
        <v>40016</v>
      </c>
      <c r="C3492" s="3">
        <f>'finished water daily demand'!M207</f>
        <v>29.998999999999999</v>
      </c>
      <c r="D3492">
        <f t="shared" si="111"/>
        <v>40016</v>
      </c>
    </row>
    <row r="3493" spans="1:4" x14ac:dyDescent="0.2">
      <c r="A3493">
        <f t="shared" si="110"/>
        <v>2009</v>
      </c>
      <c r="B3493" s="1059">
        <v>40017</v>
      </c>
      <c r="C3493" s="3">
        <f>'finished water daily demand'!M208</f>
        <v>29.448999999999998</v>
      </c>
      <c r="D3493">
        <f t="shared" si="111"/>
        <v>40017</v>
      </c>
    </row>
    <row r="3494" spans="1:4" x14ac:dyDescent="0.2">
      <c r="A3494">
        <f t="shared" si="110"/>
        <v>2009</v>
      </c>
      <c r="B3494" s="1059">
        <v>40018</v>
      </c>
      <c r="C3494" s="3">
        <f>'finished water daily demand'!M209</f>
        <v>28.622</v>
      </c>
      <c r="D3494">
        <f t="shared" si="111"/>
        <v>40018</v>
      </c>
    </row>
    <row r="3495" spans="1:4" x14ac:dyDescent="0.2">
      <c r="A3495">
        <f t="shared" si="110"/>
        <v>2009</v>
      </c>
      <c r="B3495" s="1059">
        <v>40019</v>
      </c>
      <c r="C3495" s="3">
        <f>'finished water daily demand'!M210</f>
        <v>28.448</v>
      </c>
      <c r="D3495">
        <f t="shared" si="111"/>
        <v>40019</v>
      </c>
    </row>
    <row r="3496" spans="1:4" x14ac:dyDescent="0.2">
      <c r="A3496">
        <f t="shared" si="110"/>
        <v>2009</v>
      </c>
      <c r="B3496" s="1059">
        <v>40020</v>
      </c>
      <c r="C3496" s="3">
        <f>'finished water daily demand'!M211</f>
        <v>30.07</v>
      </c>
      <c r="D3496">
        <f t="shared" si="111"/>
        <v>40020</v>
      </c>
    </row>
    <row r="3497" spans="1:4" x14ac:dyDescent="0.2">
      <c r="A3497">
        <f t="shared" si="110"/>
        <v>2009</v>
      </c>
      <c r="B3497" s="1059">
        <v>40021</v>
      </c>
      <c r="C3497" s="3">
        <f>'finished water daily demand'!M212</f>
        <v>27.609000000000002</v>
      </c>
      <c r="D3497">
        <f t="shared" si="111"/>
        <v>40021</v>
      </c>
    </row>
    <row r="3498" spans="1:4" x14ac:dyDescent="0.2">
      <c r="A3498">
        <f t="shared" si="110"/>
        <v>2009</v>
      </c>
      <c r="B3498" s="1059">
        <v>40022</v>
      </c>
      <c r="C3498" s="3">
        <f>'finished water daily demand'!M213</f>
        <v>29.285</v>
      </c>
      <c r="D3498">
        <f t="shared" si="111"/>
        <v>40022</v>
      </c>
    </row>
    <row r="3499" spans="1:4" x14ac:dyDescent="0.2">
      <c r="A3499">
        <f t="shared" si="110"/>
        <v>2009</v>
      </c>
      <c r="B3499" s="1059">
        <v>40023</v>
      </c>
      <c r="C3499" s="3">
        <f>'finished water daily demand'!M214</f>
        <v>31.103000000000002</v>
      </c>
      <c r="D3499">
        <f t="shared" si="111"/>
        <v>40023</v>
      </c>
    </row>
    <row r="3500" spans="1:4" x14ac:dyDescent="0.2">
      <c r="A3500">
        <f t="shared" si="110"/>
        <v>2009</v>
      </c>
      <c r="B3500" s="1059">
        <v>40024</v>
      </c>
      <c r="C3500" s="3">
        <f>'finished water daily demand'!M215</f>
        <v>28.524000000000001</v>
      </c>
      <c r="D3500">
        <f t="shared" si="111"/>
        <v>40024</v>
      </c>
    </row>
    <row r="3501" spans="1:4" x14ac:dyDescent="0.2">
      <c r="A3501">
        <f t="shared" si="110"/>
        <v>2009</v>
      </c>
      <c r="B3501" s="1059">
        <v>40025</v>
      </c>
      <c r="C3501" s="3">
        <f>'finished water daily demand'!M216</f>
        <v>29.430999999999997</v>
      </c>
      <c r="D3501">
        <f t="shared" si="111"/>
        <v>40025</v>
      </c>
    </row>
    <row r="3502" spans="1:4" x14ac:dyDescent="0.2">
      <c r="A3502">
        <f t="shared" si="110"/>
        <v>2009</v>
      </c>
      <c r="B3502" s="1059">
        <v>40026</v>
      </c>
      <c r="C3502" s="3">
        <f>'finished water daily demand'!M217</f>
        <v>29.15</v>
      </c>
      <c r="D3502">
        <f t="shared" si="111"/>
        <v>40026</v>
      </c>
    </row>
    <row r="3503" spans="1:4" x14ac:dyDescent="0.2">
      <c r="A3503">
        <f t="shared" si="110"/>
        <v>2009</v>
      </c>
      <c r="B3503" s="1059">
        <v>40027</v>
      </c>
      <c r="C3503" s="3">
        <f>'finished water daily demand'!M218</f>
        <v>27.25</v>
      </c>
      <c r="D3503">
        <f t="shared" si="111"/>
        <v>40027</v>
      </c>
    </row>
    <row r="3504" spans="1:4" x14ac:dyDescent="0.2">
      <c r="A3504">
        <f t="shared" si="110"/>
        <v>2009</v>
      </c>
      <c r="B3504" s="1059">
        <v>40028</v>
      </c>
      <c r="C3504" s="3">
        <f>'finished water daily demand'!M219</f>
        <v>26.423000000000002</v>
      </c>
      <c r="D3504">
        <f t="shared" si="111"/>
        <v>40028</v>
      </c>
    </row>
    <row r="3505" spans="1:4" x14ac:dyDescent="0.2">
      <c r="A3505">
        <f t="shared" si="110"/>
        <v>2009</v>
      </c>
      <c r="B3505" s="1059">
        <v>40029</v>
      </c>
      <c r="C3505" s="3">
        <f>'finished water daily demand'!M220</f>
        <v>28.730999999999998</v>
      </c>
      <c r="D3505">
        <f t="shared" si="111"/>
        <v>40029</v>
      </c>
    </row>
    <row r="3506" spans="1:4" x14ac:dyDescent="0.2">
      <c r="A3506">
        <f t="shared" si="110"/>
        <v>2009</v>
      </c>
      <c r="B3506" s="1059">
        <v>40030</v>
      </c>
      <c r="C3506" s="3">
        <f>'finished water daily demand'!M221</f>
        <v>31.469000000000001</v>
      </c>
      <c r="D3506">
        <f t="shared" si="111"/>
        <v>40030</v>
      </c>
    </row>
    <row r="3507" spans="1:4" x14ac:dyDescent="0.2">
      <c r="A3507">
        <f t="shared" si="110"/>
        <v>2009</v>
      </c>
      <c r="B3507" s="1059">
        <v>40031</v>
      </c>
      <c r="C3507" s="3">
        <f>'finished water daily demand'!M222</f>
        <v>27.187999999999999</v>
      </c>
      <c r="D3507">
        <f t="shared" si="111"/>
        <v>40031</v>
      </c>
    </row>
    <row r="3508" spans="1:4" x14ac:dyDescent="0.2">
      <c r="A3508">
        <f t="shared" si="110"/>
        <v>2009</v>
      </c>
      <c r="B3508" s="1059">
        <v>40032</v>
      </c>
      <c r="C3508" s="3">
        <f>'finished water daily demand'!M223</f>
        <v>34.155999999999999</v>
      </c>
      <c r="D3508">
        <f t="shared" si="111"/>
        <v>40032</v>
      </c>
    </row>
    <row r="3509" spans="1:4" x14ac:dyDescent="0.2">
      <c r="A3509">
        <f t="shared" si="110"/>
        <v>2009</v>
      </c>
      <c r="B3509" s="1059">
        <v>40033</v>
      </c>
      <c r="C3509" s="3">
        <f>'finished water daily demand'!M224</f>
        <v>33.572000000000003</v>
      </c>
      <c r="D3509">
        <f t="shared" si="111"/>
        <v>40033</v>
      </c>
    </row>
    <row r="3510" spans="1:4" x14ac:dyDescent="0.2">
      <c r="A3510">
        <f t="shared" si="110"/>
        <v>2009</v>
      </c>
      <c r="B3510" s="1059">
        <v>40034</v>
      </c>
      <c r="C3510" s="3">
        <f>'finished water daily demand'!M225</f>
        <v>31.855</v>
      </c>
      <c r="D3510">
        <f t="shared" si="111"/>
        <v>40034</v>
      </c>
    </row>
    <row r="3511" spans="1:4" x14ac:dyDescent="0.2">
      <c r="A3511">
        <f t="shared" si="110"/>
        <v>2009</v>
      </c>
      <c r="B3511" s="1059">
        <v>40035</v>
      </c>
      <c r="C3511" s="3">
        <f>'finished water daily demand'!M226</f>
        <v>29.457000000000001</v>
      </c>
      <c r="D3511">
        <f t="shared" si="111"/>
        <v>40035</v>
      </c>
    </row>
    <row r="3512" spans="1:4" x14ac:dyDescent="0.2">
      <c r="A3512">
        <f t="shared" si="110"/>
        <v>2009</v>
      </c>
      <c r="B3512" s="1059">
        <v>40036</v>
      </c>
      <c r="C3512" s="3">
        <f>'finished water daily demand'!M227</f>
        <v>31.605999999999998</v>
      </c>
      <c r="D3512">
        <f t="shared" si="111"/>
        <v>40036</v>
      </c>
    </row>
    <row r="3513" spans="1:4" x14ac:dyDescent="0.2">
      <c r="A3513">
        <f t="shared" si="110"/>
        <v>2009</v>
      </c>
      <c r="B3513" s="1059">
        <v>40037</v>
      </c>
      <c r="C3513" s="3">
        <f>'finished water daily demand'!M228</f>
        <v>29.605000000000004</v>
      </c>
      <c r="D3513">
        <f t="shared" si="111"/>
        <v>40037</v>
      </c>
    </row>
    <row r="3514" spans="1:4" x14ac:dyDescent="0.2">
      <c r="A3514">
        <f t="shared" si="110"/>
        <v>2009</v>
      </c>
      <c r="B3514" s="1059">
        <v>40038</v>
      </c>
      <c r="C3514" s="3">
        <f>'finished water daily demand'!M229</f>
        <v>28.498100000000001</v>
      </c>
      <c r="D3514">
        <f t="shared" si="111"/>
        <v>40038</v>
      </c>
    </row>
    <row r="3515" spans="1:4" x14ac:dyDescent="0.2">
      <c r="A3515">
        <f t="shared" si="110"/>
        <v>2009</v>
      </c>
      <c r="B3515" s="1059">
        <v>40039</v>
      </c>
      <c r="C3515" s="3">
        <f>'finished water daily demand'!M230</f>
        <v>29.155000000000001</v>
      </c>
      <c r="D3515">
        <f t="shared" si="111"/>
        <v>40039</v>
      </c>
    </row>
    <row r="3516" spans="1:4" x14ac:dyDescent="0.2">
      <c r="A3516">
        <f t="shared" si="110"/>
        <v>2009</v>
      </c>
      <c r="B3516" s="1059">
        <v>40040</v>
      </c>
      <c r="C3516" s="3">
        <f>'finished water daily demand'!M231</f>
        <v>29.752000000000002</v>
      </c>
      <c r="D3516">
        <f t="shared" si="111"/>
        <v>40040</v>
      </c>
    </row>
    <row r="3517" spans="1:4" x14ac:dyDescent="0.2">
      <c r="A3517">
        <f t="shared" si="110"/>
        <v>2009</v>
      </c>
      <c r="B3517" s="1059">
        <v>40041</v>
      </c>
      <c r="C3517" s="3">
        <f>'finished water daily demand'!M232</f>
        <v>28.463000000000001</v>
      </c>
      <c r="D3517">
        <f t="shared" si="111"/>
        <v>40041</v>
      </c>
    </row>
    <row r="3518" spans="1:4" x14ac:dyDescent="0.2">
      <c r="A3518">
        <f t="shared" si="110"/>
        <v>2009</v>
      </c>
      <c r="B3518" s="1059">
        <v>40042</v>
      </c>
      <c r="C3518" s="3">
        <f>'finished water daily demand'!M233</f>
        <v>27.723000000000003</v>
      </c>
      <c r="D3518">
        <f t="shared" si="111"/>
        <v>40042</v>
      </c>
    </row>
    <row r="3519" spans="1:4" x14ac:dyDescent="0.2">
      <c r="A3519">
        <f t="shared" si="110"/>
        <v>2009</v>
      </c>
      <c r="B3519" s="1059">
        <v>40043</v>
      </c>
      <c r="C3519" s="3">
        <f>'finished water daily demand'!M234</f>
        <v>30.009</v>
      </c>
      <c r="D3519">
        <f t="shared" si="111"/>
        <v>40043</v>
      </c>
    </row>
    <row r="3520" spans="1:4" x14ac:dyDescent="0.2">
      <c r="A3520">
        <f t="shared" si="110"/>
        <v>2009</v>
      </c>
      <c r="B3520" s="1059">
        <v>40044</v>
      </c>
      <c r="C3520" s="3">
        <f>'finished water daily demand'!M235</f>
        <v>32.744</v>
      </c>
      <c r="D3520">
        <f t="shared" si="111"/>
        <v>40044</v>
      </c>
    </row>
    <row r="3521" spans="1:4" x14ac:dyDescent="0.2">
      <c r="A3521">
        <f t="shared" si="110"/>
        <v>2009</v>
      </c>
      <c r="B3521" s="1059">
        <v>40045</v>
      </c>
      <c r="C3521" s="3">
        <f>'finished water daily demand'!M236</f>
        <v>31.725000000000001</v>
      </c>
      <c r="D3521">
        <f t="shared" si="111"/>
        <v>40045</v>
      </c>
    </row>
    <row r="3522" spans="1:4" x14ac:dyDescent="0.2">
      <c r="A3522">
        <f t="shared" si="110"/>
        <v>2009</v>
      </c>
      <c r="B3522" s="1059">
        <v>40046</v>
      </c>
      <c r="C3522" s="3">
        <f>'finished water daily demand'!M237</f>
        <v>30.9</v>
      </c>
      <c r="D3522">
        <f t="shared" si="111"/>
        <v>40046</v>
      </c>
    </row>
    <row r="3523" spans="1:4" x14ac:dyDescent="0.2">
      <c r="A3523">
        <f t="shared" si="110"/>
        <v>2009</v>
      </c>
      <c r="B3523" s="1059">
        <v>40047</v>
      </c>
      <c r="C3523" s="3">
        <f>'finished water daily demand'!M238</f>
        <v>29.369</v>
      </c>
      <c r="D3523">
        <f t="shared" si="111"/>
        <v>40047</v>
      </c>
    </row>
    <row r="3524" spans="1:4" x14ac:dyDescent="0.2">
      <c r="A3524">
        <f t="shared" ref="A3524:A3587" si="112">YEAR(B3524)</f>
        <v>2009</v>
      </c>
      <c r="B3524" s="1059">
        <v>40048</v>
      </c>
      <c r="C3524" s="3">
        <f>'finished water daily demand'!M239</f>
        <v>25.317999999999998</v>
      </c>
      <c r="D3524">
        <f t="shared" si="111"/>
        <v>40048</v>
      </c>
    </row>
    <row r="3525" spans="1:4" x14ac:dyDescent="0.2">
      <c r="A3525">
        <f t="shared" si="112"/>
        <v>2009</v>
      </c>
      <c r="B3525" s="1059">
        <v>40049</v>
      </c>
      <c r="C3525" s="3">
        <f>'finished water daily demand'!M240</f>
        <v>26.625</v>
      </c>
      <c r="D3525">
        <f t="shared" ref="D3525:D3588" si="113">VALUE(B3525)</f>
        <v>40049</v>
      </c>
    </row>
    <row r="3526" spans="1:4" x14ac:dyDescent="0.2">
      <c r="A3526">
        <f t="shared" si="112"/>
        <v>2009</v>
      </c>
      <c r="B3526" s="1059">
        <v>40050</v>
      </c>
      <c r="C3526" s="3">
        <f>'finished water daily demand'!M241</f>
        <v>29.972999999999999</v>
      </c>
      <c r="D3526">
        <f t="shared" si="113"/>
        <v>40050</v>
      </c>
    </row>
    <row r="3527" spans="1:4" x14ac:dyDescent="0.2">
      <c r="A3527">
        <f t="shared" si="112"/>
        <v>2009</v>
      </c>
      <c r="B3527" s="1059">
        <v>40051</v>
      </c>
      <c r="C3527" s="3">
        <f>'finished water daily demand'!M242</f>
        <v>30.594000000000001</v>
      </c>
      <c r="D3527">
        <f t="shared" si="113"/>
        <v>40051</v>
      </c>
    </row>
    <row r="3528" spans="1:4" x14ac:dyDescent="0.2">
      <c r="A3528">
        <f t="shared" si="112"/>
        <v>2009</v>
      </c>
      <c r="B3528" s="1059">
        <v>40052</v>
      </c>
      <c r="C3528" s="3">
        <f>'finished water daily demand'!M243</f>
        <v>30.109000000000002</v>
      </c>
      <c r="D3528">
        <f t="shared" si="113"/>
        <v>40052</v>
      </c>
    </row>
    <row r="3529" spans="1:4" x14ac:dyDescent="0.2">
      <c r="A3529">
        <f t="shared" si="112"/>
        <v>2009</v>
      </c>
      <c r="B3529" s="1059">
        <v>40053</v>
      </c>
      <c r="C3529" s="3">
        <f>'finished water daily demand'!M244</f>
        <v>29.02</v>
      </c>
      <c r="D3529">
        <f t="shared" si="113"/>
        <v>40053</v>
      </c>
    </row>
    <row r="3530" spans="1:4" x14ac:dyDescent="0.2">
      <c r="A3530">
        <f t="shared" si="112"/>
        <v>2009</v>
      </c>
      <c r="B3530" s="1059">
        <v>40054</v>
      </c>
      <c r="C3530" s="3">
        <f>'finished water daily demand'!M245</f>
        <v>28.402999999999999</v>
      </c>
      <c r="D3530">
        <f t="shared" si="113"/>
        <v>40054</v>
      </c>
    </row>
    <row r="3531" spans="1:4" x14ac:dyDescent="0.2">
      <c r="A3531">
        <f t="shared" si="112"/>
        <v>2009</v>
      </c>
      <c r="B3531" s="1059">
        <v>40055</v>
      </c>
      <c r="C3531" s="3">
        <f>'finished water daily demand'!M246</f>
        <v>28.344000000000001</v>
      </c>
      <c r="D3531">
        <f t="shared" si="113"/>
        <v>40055</v>
      </c>
    </row>
    <row r="3532" spans="1:4" x14ac:dyDescent="0.2">
      <c r="A3532">
        <f t="shared" si="112"/>
        <v>2009</v>
      </c>
      <c r="B3532" s="1059">
        <v>40056</v>
      </c>
      <c r="C3532" s="3">
        <f>'finished water daily demand'!M247</f>
        <v>25.847999999999999</v>
      </c>
      <c r="D3532">
        <f t="shared" si="113"/>
        <v>40056</v>
      </c>
    </row>
    <row r="3533" spans="1:4" x14ac:dyDescent="0.2">
      <c r="A3533">
        <f t="shared" si="112"/>
        <v>2009</v>
      </c>
      <c r="B3533" s="1059">
        <v>40057</v>
      </c>
      <c r="C3533" s="3">
        <f>'finished water daily demand'!M248</f>
        <v>27.71</v>
      </c>
      <c r="D3533">
        <f t="shared" si="113"/>
        <v>40057</v>
      </c>
    </row>
    <row r="3534" spans="1:4" x14ac:dyDescent="0.2">
      <c r="A3534">
        <f t="shared" si="112"/>
        <v>2009</v>
      </c>
      <c r="B3534" s="1059">
        <v>40058</v>
      </c>
      <c r="C3534" s="3">
        <f>'finished water daily demand'!M249</f>
        <v>29.042000000000002</v>
      </c>
      <c r="D3534">
        <f t="shared" si="113"/>
        <v>40058</v>
      </c>
    </row>
    <row r="3535" spans="1:4" x14ac:dyDescent="0.2">
      <c r="A3535">
        <f t="shared" si="112"/>
        <v>2009</v>
      </c>
      <c r="B3535" s="1059">
        <v>40059</v>
      </c>
      <c r="C3535" s="3">
        <f>'finished water daily demand'!M250</f>
        <v>26.819000000000003</v>
      </c>
      <c r="D3535">
        <f t="shared" si="113"/>
        <v>40059</v>
      </c>
    </row>
    <row r="3536" spans="1:4" x14ac:dyDescent="0.2">
      <c r="A3536">
        <f t="shared" si="112"/>
        <v>2009</v>
      </c>
      <c r="B3536" s="1059">
        <v>40060</v>
      </c>
      <c r="C3536" s="3">
        <f>'finished water daily demand'!M251</f>
        <v>27.529999999999998</v>
      </c>
      <c r="D3536">
        <f t="shared" si="113"/>
        <v>40060</v>
      </c>
    </row>
    <row r="3537" spans="1:4" x14ac:dyDescent="0.2">
      <c r="A3537">
        <f t="shared" si="112"/>
        <v>2009</v>
      </c>
      <c r="B3537" s="1059">
        <v>40061</v>
      </c>
      <c r="C3537" s="3">
        <f>'finished water daily demand'!M252</f>
        <v>27.323999999999998</v>
      </c>
      <c r="D3537">
        <f t="shared" si="113"/>
        <v>40061</v>
      </c>
    </row>
    <row r="3538" spans="1:4" x14ac:dyDescent="0.2">
      <c r="A3538">
        <f t="shared" si="112"/>
        <v>2009</v>
      </c>
      <c r="B3538" s="1059">
        <v>40062</v>
      </c>
      <c r="C3538" s="3">
        <f>'finished water daily demand'!M253</f>
        <v>26.430999999999997</v>
      </c>
      <c r="D3538">
        <f t="shared" si="113"/>
        <v>40062</v>
      </c>
    </row>
    <row r="3539" spans="1:4" x14ac:dyDescent="0.2">
      <c r="A3539">
        <f t="shared" si="112"/>
        <v>2009</v>
      </c>
      <c r="B3539" s="1059">
        <v>40063</v>
      </c>
      <c r="C3539" s="3">
        <f>'finished water daily demand'!M254</f>
        <v>24.943999999999999</v>
      </c>
      <c r="D3539">
        <f t="shared" si="113"/>
        <v>40063</v>
      </c>
    </row>
    <row r="3540" spans="1:4" x14ac:dyDescent="0.2">
      <c r="A3540">
        <f t="shared" si="112"/>
        <v>2009</v>
      </c>
      <c r="B3540" s="1059">
        <v>40064</v>
      </c>
      <c r="C3540" s="3">
        <f>'finished water daily demand'!M255</f>
        <v>26.527999999999999</v>
      </c>
      <c r="D3540">
        <f t="shared" si="113"/>
        <v>40064</v>
      </c>
    </row>
    <row r="3541" spans="1:4" x14ac:dyDescent="0.2">
      <c r="A3541">
        <f t="shared" si="112"/>
        <v>2009</v>
      </c>
      <c r="B3541" s="1059">
        <v>40065</v>
      </c>
      <c r="C3541" s="3">
        <f>'finished water daily demand'!M256</f>
        <v>29.190999999999999</v>
      </c>
      <c r="D3541">
        <f t="shared" si="113"/>
        <v>40065</v>
      </c>
    </row>
    <row r="3542" spans="1:4" x14ac:dyDescent="0.2">
      <c r="A3542">
        <f t="shared" si="112"/>
        <v>2009</v>
      </c>
      <c r="B3542" s="1059">
        <v>40066</v>
      </c>
      <c r="C3542" s="3">
        <f>'finished water daily demand'!M257</f>
        <v>28.975999999999999</v>
      </c>
      <c r="D3542">
        <f t="shared" si="113"/>
        <v>40066</v>
      </c>
    </row>
    <row r="3543" spans="1:4" x14ac:dyDescent="0.2">
      <c r="A3543">
        <f t="shared" si="112"/>
        <v>2009</v>
      </c>
      <c r="B3543" s="1059">
        <v>40067</v>
      </c>
      <c r="C3543" s="3">
        <f>'finished water daily demand'!M258</f>
        <v>26.018000000000001</v>
      </c>
      <c r="D3543">
        <f t="shared" si="113"/>
        <v>40067</v>
      </c>
    </row>
    <row r="3544" spans="1:4" x14ac:dyDescent="0.2">
      <c r="A3544">
        <f t="shared" si="112"/>
        <v>2009</v>
      </c>
      <c r="B3544" s="1059">
        <v>40068</v>
      </c>
      <c r="C3544" s="3">
        <f>'finished water daily demand'!M259</f>
        <v>28.423000000000002</v>
      </c>
      <c r="D3544">
        <f t="shared" si="113"/>
        <v>40068</v>
      </c>
    </row>
    <row r="3545" spans="1:4" x14ac:dyDescent="0.2">
      <c r="A3545">
        <f t="shared" si="112"/>
        <v>2009</v>
      </c>
      <c r="B3545" s="1059">
        <v>40069</v>
      </c>
      <c r="C3545" s="3">
        <f>'finished water daily demand'!M260</f>
        <v>29.759999999999998</v>
      </c>
      <c r="D3545">
        <f t="shared" si="113"/>
        <v>40069</v>
      </c>
    </row>
    <row r="3546" spans="1:4" x14ac:dyDescent="0.2">
      <c r="A3546">
        <f t="shared" si="112"/>
        <v>2009</v>
      </c>
      <c r="B3546" s="1059">
        <v>40070</v>
      </c>
      <c r="C3546" s="3">
        <f>'finished water daily demand'!M261</f>
        <v>28.991</v>
      </c>
      <c r="D3546">
        <f t="shared" si="113"/>
        <v>40070</v>
      </c>
    </row>
    <row r="3547" spans="1:4" x14ac:dyDescent="0.2">
      <c r="A3547">
        <f t="shared" si="112"/>
        <v>2009</v>
      </c>
      <c r="B3547" s="1059">
        <v>40071</v>
      </c>
      <c r="C3547" s="3">
        <f>'finished water daily demand'!M262</f>
        <v>29.593000000000004</v>
      </c>
      <c r="D3547">
        <f t="shared" si="113"/>
        <v>40071</v>
      </c>
    </row>
    <row r="3548" spans="1:4" x14ac:dyDescent="0.2">
      <c r="A3548">
        <f t="shared" si="112"/>
        <v>2009</v>
      </c>
      <c r="B3548" s="1059">
        <v>40072</v>
      </c>
      <c r="C3548" s="3">
        <f>'finished water daily demand'!M263</f>
        <v>30.042999999999999</v>
      </c>
      <c r="D3548">
        <f t="shared" si="113"/>
        <v>40072</v>
      </c>
    </row>
    <row r="3549" spans="1:4" x14ac:dyDescent="0.2">
      <c r="A3549">
        <f t="shared" si="112"/>
        <v>2009</v>
      </c>
      <c r="B3549" s="1059">
        <v>40073</v>
      </c>
      <c r="C3549" s="3">
        <f>'finished water daily demand'!M264</f>
        <v>30.273</v>
      </c>
      <c r="D3549">
        <f t="shared" si="113"/>
        <v>40073</v>
      </c>
    </row>
    <row r="3550" spans="1:4" x14ac:dyDescent="0.2">
      <c r="A3550">
        <f t="shared" si="112"/>
        <v>2009</v>
      </c>
      <c r="B3550" s="1059">
        <v>40074</v>
      </c>
      <c r="C3550" s="3">
        <f>'finished water daily demand'!M265</f>
        <v>25.822000000000003</v>
      </c>
      <c r="D3550">
        <f t="shared" si="113"/>
        <v>40074</v>
      </c>
    </row>
    <row r="3551" spans="1:4" x14ac:dyDescent="0.2">
      <c r="A3551">
        <f t="shared" si="112"/>
        <v>2009</v>
      </c>
      <c r="B3551" s="1059">
        <v>40075</v>
      </c>
      <c r="C3551" s="3">
        <f>'finished water daily demand'!M266</f>
        <v>25.832000000000001</v>
      </c>
      <c r="D3551">
        <f t="shared" si="113"/>
        <v>40075</v>
      </c>
    </row>
    <row r="3552" spans="1:4" x14ac:dyDescent="0.2">
      <c r="A3552">
        <f t="shared" si="112"/>
        <v>2009</v>
      </c>
      <c r="B3552" s="1059">
        <v>40076</v>
      </c>
      <c r="C3552" s="3">
        <f>'finished water daily demand'!M267</f>
        <v>28.276999999999997</v>
      </c>
      <c r="D3552">
        <f t="shared" si="113"/>
        <v>40076</v>
      </c>
    </row>
    <row r="3553" spans="1:4" x14ac:dyDescent="0.2">
      <c r="A3553">
        <f t="shared" si="112"/>
        <v>2009</v>
      </c>
      <c r="B3553" s="1059">
        <v>40077</v>
      </c>
      <c r="C3553" s="3">
        <f>'finished water daily demand'!M268</f>
        <v>27.062000000000001</v>
      </c>
      <c r="D3553">
        <f t="shared" si="113"/>
        <v>40077</v>
      </c>
    </row>
    <row r="3554" spans="1:4" x14ac:dyDescent="0.2">
      <c r="A3554">
        <f t="shared" si="112"/>
        <v>2009</v>
      </c>
      <c r="B3554" s="1059">
        <v>40078</v>
      </c>
      <c r="C3554" s="3">
        <f>'finished water daily demand'!M269</f>
        <v>26.6</v>
      </c>
      <c r="D3554">
        <f t="shared" si="113"/>
        <v>40078</v>
      </c>
    </row>
    <row r="3555" spans="1:4" x14ac:dyDescent="0.2">
      <c r="A3555">
        <f t="shared" si="112"/>
        <v>2009</v>
      </c>
      <c r="B3555" s="1059">
        <v>40079</v>
      </c>
      <c r="C3555" s="3">
        <f>'finished water daily demand'!M270</f>
        <v>29.52</v>
      </c>
      <c r="D3555">
        <f t="shared" si="113"/>
        <v>40079</v>
      </c>
    </row>
    <row r="3556" spans="1:4" x14ac:dyDescent="0.2">
      <c r="A3556">
        <f t="shared" si="112"/>
        <v>2009</v>
      </c>
      <c r="B3556" s="1059">
        <v>40080</v>
      </c>
      <c r="C3556" s="3">
        <f>'finished water daily demand'!M271</f>
        <v>26.860999999999997</v>
      </c>
      <c r="D3556">
        <f t="shared" si="113"/>
        <v>40080</v>
      </c>
    </row>
    <row r="3557" spans="1:4" x14ac:dyDescent="0.2">
      <c r="A3557">
        <f t="shared" si="112"/>
        <v>2009</v>
      </c>
      <c r="B3557" s="1059">
        <v>40081</v>
      </c>
      <c r="C3557" s="3">
        <f>'finished water daily demand'!M272</f>
        <v>27.596</v>
      </c>
      <c r="D3557">
        <f t="shared" si="113"/>
        <v>40081</v>
      </c>
    </row>
    <row r="3558" spans="1:4" x14ac:dyDescent="0.2">
      <c r="A3558">
        <f t="shared" si="112"/>
        <v>2009</v>
      </c>
      <c r="B3558" s="1059">
        <v>40082</v>
      </c>
      <c r="C3558" s="3">
        <f>'finished water daily demand'!M273</f>
        <v>23.933</v>
      </c>
      <c r="D3558">
        <f t="shared" si="113"/>
        <v>40082</v>
      </c>
    </row>
    <row r="3559" spans="1:4" x14ac:dyDescent="0.2">
      <c r="A3559">
        <f t="shared" si="112"/>
        <v>2009</v>
      </c>
      <c r="B3559" s="1059">
        <v>40083</v>
      </c>
      <c r="C3559" s="3">
        <f>'finished water daily demand'!M274</f>
        <v>25.845000000000002</v>
      </c>
      <c r="D3559">
        <f t="shared" si="113"/>
        <v>40083</v>
      </c>
    </row>
    <row r="3560" spans="1:4" x14ac:dyDescent="0.2">
      <c r="A3560">
        <f t="shared" si="112"/>
        <v>2009</v>
      </c>
      <c r="B3560" s="1059">
        <v>40084</v>
      </c>
      <c r="C3560" s="3">
        <f>'finished water daily demand'!M275</f>
        <v>25.175999999999998</v>
      </c>
      <c r="D3560">
        <f t="shared" si="113"/>
        <v>40084</v>
      </c>
    </row>
    <row r="3561" spans="1:4" x14ac:dyDescent="0.2">
      <c r="A3561">
        <f t="shared" si="112"/>
        <v>2009</v>
      </c>
      <c r="B3561" s="1059">
        <v>40085</v>
      </c>
      <c r="C3561" s="3">
        <f>'finished water daily demand'!M276</f>
        <v>25.433</v>
      </c>
      <c r="D3561">
        <f t="shared" si="113"/>
        <v>40085</v>
      </c>
    </row>
    <row r="3562" spans="1:4" x14ac:dyDescent="0.2">
      <c r="A3562">
        <f t="shared" si="112"/>
        <v>2009</v>
      </c>
      <c r="B3562" s="1059">
        <v>40086</v>
      </c>
      <c r="C3562" s="3">
        <f>'finished water daily demand'!M277</f>
        <v>25.141000000000002</v>
      </c>
      <c r="D3562">
        <f t="shared" si="113"/>
        <v>40086</v>
      </c>
    </row>
    <row r="3563" spans="1:4" x14ac:dyDescent="0.2">
      <c r="A3563">
        <f t="shared" si="112"/>
        <v>2009</v>
      </c>
      <c r="B3563" s="1059">
        <v>40087</v>
      </c>
      <c r="C3563" s="3">
        <f>'finished water daily demand'!M278</f>
        <v>25.079000000000001</v>
      </c>
      <c r="D3563">
        <f t="shared" si="113"/>
        <v>40087</v>
      </c>
    </row>
    <row r="3564" spans="1:4" x14ac:dyDescent="0.2">
      <c r="A3564">
        <f t="shared" si="112"/>
        <v>2009</v>
      </c>
      <c r="B3564" s="1059">
        <v>40088</v>
      </c>
      <c r="C3564" s="3">
        <f>'finished water daily demand'!M279</f>
        <v>25.417000000000002</v>
      </c>
      <c r="D3564">
        <f t="shared" si="113"/>
        <v>40088</v>
      </c>
    </row>
    <row r="3565" spans="1:4" x14ac:dyDescent="0.2">
      <c r="A3565">
        <f t="shared" si="112"/>
        <v>2009</v>
      </c>
      <c r="B3565" s="1059">
        <v>40089</v>
      </c>
      <c r="C3565" s="3">
        <f>'finished water daily demand'!M280</f>
        <v>25.89</v>
      </c>
      <c r="D3565">
        <f t="shared" si="113"/>
        <v>40089</v>
      </c>
    </row>
    <row r="3566" spans="1:4" x14ac:dyDescent="0.2">
      <c r="A3566">
        <f t="shared" si="112"/>
        <v>2009</v>
      </c>
      <c r="B3566" s="1059">
        <v>40090</v>
      </c>
      <c r="C3566" s="3">
        <f>'finished water daily demand'!M281</f>
        <v>25.564</v>
      </c>
      <c r="D3566">
        <f t="shared" si="113"/>
        <v>40090</v>
      </c>
    </row>
    <row r="3567" spans="1:4" x14ac:dyDescent="0.2">
      <c r="A3567">
        <f t="shared" si="112"/>
        <v>2009</v>
      </c>
      <c r="B3567" s="1059">
        <v>40091</v>
      </c>
      <c r="C3567" s="3">
        <f>'finished water daily demand'!M282</f>
        <v>25.07</v>
      </c>
      <c r="D3567">
        <f t="shared" si="113"/>
        <v>40091</v>
      </c>
    </row>
    <row r="3568" spans="1:4" x14ac:dyDescent="0.2">
      <c r="A3568">
        <f t="shared" si="112"/>
        <v>2009</v>
      </c>
      <c r="B3568" s="1059">
        <v>40092</v>
      </c>
      <c r="C3568" s="3">
        <f>'finished water daily demand'!M283</f>
        <v>23.722000000000001</v>
      </c>
      <c r="D3568">
        <f t="shared" si="113"/>
        <v>40092</v>
      </c>
    </row>
    <row r="3569" spans="1:4" x14ac:dyDescent="0.2">
      <c r="A3569">
        <f t="shared" si="112"/>
        <v>2009</v>
      </c>
      <c r="B3569" s="1059">
        <v>40093</v>
      </c>
      <c r="C3569" s="3">
        <f>'finished water daily demand'!M284</f>
        <v>27.313000000000002</v>
      </c>
      <c r="D3569">
        <f t="shared" si="113"/>
        <v>40093</v>
      </c>
    </row>
    <row r="3570" spans="1:4" x14ac:dyDescent="0.2">
      <c r="A3570">
        <f t="shared" si="112"/>
        <v>2009</v>
      </c>
      <c r="B3570" s="1059">
        <v>40094</v>
      </c>
      <c r="C3570" s="3">
        <f>'finished water daily demand'!M285</f>
        <v>26.123000000000001</v>
      </c>
      <c r="D3570">
        <f t="shared" si="113"/>
        <v>40094</v>
      </c>
    </row>
    <row r="3571" spans="1:4" x14ac:dyDescent="0.2">
      <c r="A3571">
        <f t="shared" si="112"/>
        <v>2009</v>
      </c>
      <c r="B3571" s="1059">
        <v>40095</v>
      </c>
      <c r="C3571" s="3">
        <f>'finished water daily demand'!M286</f>
        <v>27.806999999999999</v>
      </c>
      <c r="D3571">
        <f t="shared" si="113"/>
        <v>40095</v>
      </c>
    </row>
    <row r="3572" spans="1:4" x14ac:dyDescent="0.2">
      <c r="A3572">
        <f t="shared" si="112"/>
        <v>2009</v>
      </c>
      <c r="B3572" s="1059">
        <v>40096</v>
      </c>
      <c r="C3572" s="3">
        <f>'finished water daily demand'!M287</f>
        <v>26.157</v>
      </c>
      <c r="D3572">
        <f t="shared" si="113"/>
        <v>40096</v>
      </c>
    </row>
    <row r="3573" spans="1:4" x14ac:dyDescent="0.2">
      <c r="A3573">
        <f t="shared" si="112"/>
        <v>2009</v>
      </c>
      <c r="B3573" s="1059">
        <v>40097</v>
      </c>
      <c r="C3573" s="3">
        <f>'finished water daily demand'!M288</f>
        <v>26.901</v>
      </c>
      <c r="D3573">
        <f t="shared" si="113"/>
        <v>40097</v>
      </c>
    </row>
    <row r="3574" spans="1:4" x14ac:dyDescent="0.2">
      <c r="A3574">
        <f t="shared" si="112"/>
        <v>2009</v>
      </c>
      <c r="B3574" s="1059">
        <v>40098</v>
      </c>
      <c r="C3574" s="3">
        <f>'finished water daily demand'!M289</f>
        <v>24.964000000000002</v>
      </c>
      <c r="D3574">
        <f t="shared" si="113"/>
        <v>40098</v>
      </c>
    </row>
    <row r="3575" spans="1:4" x14ac:dyDescent="0.2">
      <c r="A3575">
        <f t="shared" si="112"/>
        <v>2009</v>
      </c>
      <c r="B3575" s="1059">
        <v>40099</v>
      </c>
      <c r="C3575" s="3">
        <f>'finished water daily demand'!M290</f>
        <v>23.805999999999997</v>
      </c>
      <c r="D3575">
        <f t="shared" si="113"/>
        <v>40099</v>
      </c>
    </row>
    <row r="3576" spans="1:4" x14ac:dyDescent="0.2">
      <c r="A3576">
        <f t="shared" si="112"/>
        <v>2009</v>
      </c>
      <c r="B3576" s="1059">
        <v>40100</v>
      </c>
      <c r="C3576" s="3">
        <f>'finished water daily demand'!M291</f>
        <v>26.902000000000001</v>
      </c>
      <c r="D3576">
        <f t="shared" si="113"/>
        <v>40100</v>
      </c>
    </row>
    <row r="3577" spans="1:4" x14ac:dyDescent="0.2">
      <c r="A3577">
        <f t="shared" si="112"/>
        <v>2009</v>
      </c>
      <c r="B3577" s="1059">
        <v>40101</v>
      </c>
      <c r="C3577" s="3">
        <f>'finished water daily demand'!M292</f>
        <v>23.827999999999999</v>
      </c>
      <c r="D3577">
        <f t="shared" si="113"/>
        <v>40101</v>
      </c>
    </row>
    <row r="3578" spans="1:4" x14ac:dyDescent="0.2">
      <c r="A3578">
        <f t="shared" si="112"/>
        <v>2009</v>
      </c>
      <c r="B3578" s="1059">
        <v>40102</v>
      </c>
      <c r="C3578" s="3">
        <f>'finished water daily demand'!M293</f>
        <v>21.782</v>
      </c>
      <c r="D3578">
        <f t="shared" si="113"/>
        <v>40102</v>
      </c>
    </row>
    <row r="3579" spans="1:4" x14ac:dyDescent="0.2">
      <c r="A3579">
        <f t="shared" si="112"/>
        <v>2009</v>
      </c>
      <c r="B3579" s="1059">
        <v>40103</v>
      </c>
      <c r="C3579" s="3">
        <f>'finished water daily demand'!M294</f>
        <v>22.167000000000002</v>
      </c>
      <c r="D3579">
        <f t="shared" si="113"/>
        <v>40103</v>
      </c>
    </row>
    <row r="3580" spans="1:4" x14ac:dyDescent="0.2">
      <c r="A3580">
        <f t="shared" si="112"/>
        <v>2009</v>
      </c>
      <c r="B3580" s="1059">
        <v>40104</v>
      </c>
      <c r="C3580" s="3">
        <f>'finished water daily demand'!M295</f>
        <v>22.995999999999999</v>
      </c>
      <c r="D3580">
        <f t="shared" si="113"/>
        <v>40104</v>
      </c>
    </row>
    <row r="3581" spans="1:4" x14ac:dyDescent="0.2">
      <c r="A3581">
        <f t="shared" si="112"/>
        <v>2009</v>
      </c>
      <c r="B3581" s="1059">
        <v>40105</v>
      </c>
      <c r="C3581" s="3">
        <f>'finished water daily demand'!M296</f>
        <v>23.213999999999999</v>
      </c>
      <c r="D3581">
        <f t="shared" si="113"/>
        <v>40105</v>
      </c>
    </row>
    <row r="3582" spans="1:4" x14ac:dyDescent="0.2">
      <c r="A3582">
        <f t="shared" si="112"/>
        <v>2009</v>
      </c>
      <c r="B3582" s="1059">
        <v>40106</v>
      </c>
      <c r="C3582" s="3">
        <f>'finished water daily demand'!M297</f>
        <v>24.378</v>
      </c>
      <c r="D3582">
        <f t="shared" si="113"/>
        <v>40106</v>
      </c>
    </row>
    <row r="3583" spans="1:4" x14ac:dyDescent="0.2">
      <c r="A3583">
        <f t="shared" si="112"/>
        <v>2009</v>
      </c>
      <c r="B3583" s="1059">
        <v>40107</v>
      </c>
      <c r="C3583" s="3">
        <f>'finished water daily demand'!M298</f>
        <v>26.352</v>
      </c>
      <c r="D3583">
        <f t="shared" si="113"/>
        <v>40107</v>
      </c>
    </row>
    <row r="3584" spans="1:4" x14ac:dyDescent="0.2">
      <c r="A3584">
        <f t="shared" si="112"/>
        <v>2009</v>
      </c>
      <c r="B3584" s="1059">
        <v>40108</v>
      </c>
      <c r="C3584" s="3">
        <f>'finished water daily demand'!M299</f>
        <v>24.798000000000002</v>
      </c>
      <c r="D3584">
        <f t="shared" si="113"/>
        <v>40108</v>
      </c>
    </row>
    <row r="3585" spans="1:4" x14ac:dyDescent="0.2">
      <c r="A3585">
        <f t="shared" si="112"/>
        <v>2009</v>
      </c>
      <c r="B3585" s="1059">
        <v>40109</v>
      </c>
      <c r="C3585" s="3">
        <f>'finished water daily demand'!M300</f>
        <v>26.001999999999999</v>
      </c>
      <c r="D3585">
        <f t="shared" si="113"/>
        <v>40109</v>
      </c>
    </row>
    <row r="3586" spans="1:4" x14ac:dyDescent="0.2">
      <c r="A3586">
        <f t="shared" si="112"/>
        <v>2009</v>
      </c>
      <c r="B3586" s="1059">
        <v>40110</v>
      </c>
      <c r="C3586" s="3">
        <f>'finished water daily demand'!M301</f>
        <v>24.851000000000003</v>
      </c>
      <c r="D3586">
        <f t="shared" si="113"/>
        <v>40110</v>
      </c>
    </row>
    <row r="3587" spans="1:4" x14ac:dyDescent="0.2">
      <c r="A3587">
        <f t="shared" si="112"/>
        <v>2009</v>
      </c>
      <c r="B3587" s="1059">
        <v>40111</v>
      </c>
      <c r="C3587" s="3">
        <f>'finished water daily demand'!M302</f>
        <v>23.164999999999999</v>
      </c>
      <c r="D3587">
        <f t="shared" si="113"/>
        <v>40111</v>
      </c>
    </row>
    <row r="3588" spans="1:4" x14ac:dyDescent="0.2">
      <c r="A3588">
        <f t="shared" ref="A3588:A3651" si="114">YEAR(B3588)</f>
        <v>2009</v>
      </c>
      <c r="B3588" s="1059">
        <v>40112</v>
      </c>
      <c r="C3588" s="3">
        <f>'finished water daily demand'!M303</f>
        <v>22.626999999999999</v>
      </c>
      <c r="D3588">
        <f t="shared" si="113"/>
        <v>40112</v>
      </c>
    </row>
    <row r="3589" spans="1:4" x14ac:dyDescent="0.2">
      <c r="A3589">
        <f t="shared" si="114"/>
        <v>2009</v>
      </c>
      <c r="B3589" s="1059">
        <v>40113</v>
      </c>
      <c r="C3589" s="3">
        <f>'finished water daily demand'!M304</f>
        <v>23.167999999999999</v>
      </c>
      <c r="D3589">
        <f t="shared" ref="D3589:D3655" si="115">VALUE(B3589)</f>
        <v>40113</v>
      </c>
    </row>
    <row r="3590" spans="1:4" x14ac:dyDescent="0.2">
      <c r="A3590">
        <f t="shared" si="114"/>
        <v>2009</v>
      </c>
      <c r="B3590" s="1059">
        <v>40114</v>
      </c>
      <c r="C3590" s="3">
        <f>'finished water daily demand'!M305</f>
        <v>24.981999999999999</v>
      </c>
      <c r="D3590">
        <f t="shared" si="115"/>
        <v>40114</v>
      </c>
    </row>
    <row r="3591" spans="1:4" x14ac:dyDescent="0.2">
      <c r="A3591">
        <f t="shared" si="114"/>
        <v>2009</v>
      </c>
      <c r="B3591" s="1059">
        <v>40115</v>
      </c>
      <c r="C3591" s="3">
        <f>'finished water daily demand'!M306</f>
        <v>24.052999999999997</v>
      </c>
      <c r="D3591">
        <f t="shared" si="115"/>
        <v>40115</v>
      </c>
    </row>
    <row r="3592" spans="1:4" x14ac:dyDescent="0.2">
      <c r="A3592">
        <f t="shared" si="114"/>
        <v>2009</v>
      </c>
      <c r="B3592" s="1059">
        <v>40116</v>
      </c>
      <c r="C3592" s="3">
        <f>'finished water daily demand'!M307</f>
        <v>22.477</v>
      </c>
      <c r="D3592">
        <f t="shared" si="115"/>
        <v>40116</v>
      </c>
    </row>
    <row r="3593" spans="1:4" x14ac:dyDescent="0.2">
      <c r="A3593">
        <f t="shared" si="114"/>
        <v>2009</v>
      </c>
      <c r="B3593" s="1059">
        <v>40117</v>
      </c>
      <c r="C3593" s="3">
        <f>'finished water daily demand'!M308</f>
        <v>23.841999999999999</v>
      </c>
      <c r="D3593">
        <f t="shared" si="115"/>
        <v>40117</v>
      </c>
    </row>
    <row r="3594" spans="1:4" x14ac:dyDescent="0.2">
      <c r="A3594">
        <f t="shared" si="114"/>
        <v>2009</v>
      </c>
      <c r="B3594" s="1059">
        <v>40118</v>
      </c>
      <c r="C3594" s="3">
        <f>'finished water daily demand'!M309</f>
        <v>24.552</v>
      </c>
      <c r="D3594">
        <f t="shared" si="115"/>
        <v>40118</v>
      </c>
    </row>
    <row r="3595" spans="1:4" x14ac:dyDescent="0.2">
      <c r="A3595">
        <f t="shared" si="114"/>
        <v>2009</v>
      </c>
      <c r="B3595" s="1059">
        <v>40119</v>
      </c>
      <c r="C3595" s="3">
        <f>'finished water daily demand'!M310</f>
        <v>21.581</v>
      </c>
      <c r="D3595">
        <f t="shared" si="115"/>
        <v>40119</v>
      </c>
    </row>
    <row r="3596" spans="1:4" x14ac:dyDescent="0.2">
      <c r="A3596">
        <f t="shared" si="114"/>
        <v>2009</v>
      </c>
      <c r="B3596" s="1059">
        <v>40120</v>
      </c>
      <c r="C3596" s="3">
        <f>'finished water daily demand'!M311</f>
        <v>21.356999999999999</v>
      </c>
      <c r="D3596">
        <f t="shared" si="115"/>
        <v>40120</v>
      </c>
    </row>
    <row r="3597" spans="1:4" x14ac:dyDescent="0.2">
      <c r="A3597">
        <f t="shared" si="114"/>
        <v>2009</v>
      </c>
      <c r="B3597" s="1059">
        <v>40121</v>
      </c>
      <c r="C3597" s="3">
        <f>'finished water daily demand'!M312</f>
        <v>24.259999999999998</v>
      </c>
      <c r="D3597">
        <f t="shared" si="115"/>
        <v>40121</v>
      </c>
    </row>
    <row r="3598" spans="1:4" x14ac:dyDescent="0.2">
      <c r="A3598">
        <f t="shared" si="114"/>
        <v>2009</v>
      </c>
      <c r="B3598" s="1059">
        <v>40122</v>
      </c>
      <c r="C3598" s="3">
        <f>'finished water daily demand'!M313</f>
        <v>23.132999999999999</v>
      </c>
      <c r="D3598">
        <f t="shared" si="115"/>
        <v>40122</v>
      </c>
    </row>
    <row r="3599" spans="1:4" x14ac:dyDescent="0.2">
      <c r="A3599">
        <f t="shared" si="114"/>
        <v>2009</v>
      </c>
      <c r="B3599" s="1059">
        <v>40123</v>
      </c>
      <c r="C3599" s="3">
        <f>'finished water daily demand'!M314</f>
        <v>23.427999999999997</v>
      </c>
      <c r="D3599">
        <f t="shared" si="115"/>
        <v>40123</v>
      </c>
    </row>
    <row r="3600" spans="1:4" x14ac:dyDescent="0.2">
      <c r="A3600">
        <f t="shared" si="114"/>
        <v>2009</v>
      </c>
      <c r="B3600" s="1059">
        <v>40124</v>
      </c>
      <c r="C3600" s="3">
        <f>'finished water daily demand'!M315</f>
        <v>23.945999999999998</v>
      </c>
      <c r="D3600">
        <f t="shared" si="115"/>
        <v>40124</v>
      </c>
    </row>
    <row r="3601" spans="1:4" x14ac:dyDescent="0.2">
      <c r="A3601">
        <f t="shared" si="114"/>
        <v>2009</v>
      </c>
      <c r="B3601" s="1059">
        <v>40125</v>
      </c>
      <c r="C3601" s="3">
        <f>'finished water daily demand'!M316</f>
        <v>22.989000000000001</v>
      </c>
      <c r="D3601">
        <f t="shared" si="115"/>
        <v>40125</v>
      </c>
    </row>
    <row r="3602" spans="1:4" x14ac:dyDescent="0.2">
      <c r="A3602">
        <f t="shared" si="114"/>
        <v>2009</v>
      </c>
      <c r="B3602" s="1059">
        <v>40126</v>
      </c>
      <c r="C3602" s="3">
        <f>'finished water daily demand'!M317</f>
        <v>23.654</v>
      </c>
      <c r="D3602">
        <f t="shared" si="115"/>
        <v>40126</v>
      </c>
    </row>
    <row r="3603" spans="1:4" x14ac:dyDescent="0.2">
      <c r="A3603">
        <f t="shared" si="114"/>
        <v>2009</v>
      </c>
      <c r="B3603" s="1059">
        <v>40127</v>
      </c>
      <c r="C3603" s="3">
        <f>'finished water daily demand'!M318</f>
        <v>22.445999999999998</v>
      </c>
      <c r="D3603">
        <f t="shared" si="115"/>
        <v>40127</v>
      </c>
    </row>
    <row r="3604" spans="1:4" x14ac:dyDescent="0.2">
      <c r="A3604">
        <f t="shared" si="114"/>
        <v>2009</v>
      </c>
      <c r="B3604" s="1059">
        <v>40128</v>
      </c>
      <c r="C3604" s="3">
        <f>'finished water daily demand'!M319</f>
        <v>21.131</v>
      </c>
      <c r="D3604">
        <f t="shared" si="115"/>
        <v>40128</v>
      </c>
    </row>
    <row r="3605" spans="1:4" x14ac:dyDescent="0.2">
      <c r="A3605">
        <f t="shared" si="114"/>
        <v>2009</v>
      </c>
      <c r="B3605" s="1059">
        <v>40129</v>
      </c>
      <c r="C3605" s="3">
        <f>'finished water daily demand'!M320</f>
        <v>20.672000000000001</v>
      </c>
      <c r="D3605">
        <f t="shared" si="115"/>
        <v>40129</v>
      </c>
    </row>
    <row r="3606" spans="1:4" x14ac:dyDescent="0.2">
      <c r="A3606">
        <f t="shared" si="114"/>
        <v>2009</v>
      </c>
      <c r="B3606" s="1059">
        <v>40130</v>
      </c>
      <c r="C3606" s="3">
        <f>'finished water daily demand'!M321</f>
        <v>20.952000000000002</v>
      </c>
      <c r="D3606">
        <f t="shared" si="115"/>
        <v>40130</v>
      </c>
    </row>
    <row r="3607" spans="1:4" x14ac:dyDescent="0.2">
      <c r="A3607">
        <f t="shared" si="114"/>
        <v>2009</v>
      </c>
      <c r="B3607" s="1059">
        <v>40131</v>
      </c>
      <c r="C3607" s="3">
        <f>'finished water daily demand'!M322</f>
        <v>21.651</v>
      </c>
      <c r="D3607">
        <f t="shared" si="115"/>
        <v>40131</v>
      </c>
    </row>
    <row r="3608" spans="1:4" x14ac:dyDescent="0.2">
      <c r="A3608">
        <f t="shared" si="114"/>
        <v>2009</v>
      </c>
      <c r="B3608" s="1059">
        <v>40132</v>
      </c>
      <c r="C3608" s="3">
        <f>'finished water daily demand'!M323</f>
        <v>20.652000000000001</v>
      </c>
      <c r="D3608">
        <f t="shared" si="115"/>
        <v>40132</v>
      </c>
    </row>
    <row r="3609" spans="1:4" x14ac:dyDescent="0.2">
      <c r="A3609">
        <f t="shared" si="114"/>
        <v>2009</v>
      </c>
      <c r="B3609" s="1059">
        <v>40133</v>
      </c>
      <c r="C3609" s="3">
        <f>'finished water daily demand'!M324</f>
        <v>21.695999999999998</v>
      </c>
      <c r="D3609">
        <f t="shared" si="115"/>
        <v>40133</v>
      </c>
    </row>
    <row r="3610" spans="1:4" x14ac:dyDescent="0.2">
      <c r="A3610">
        <f t="shared" si="114"/>
        <v>2009</v>
      </c>
      <c r="B3610" s="1059">
        <v>40134</v>
      </c>
      <c r="C3610" s="3">
        <f>'finished water daily demand'!M325</f>
        <v>21.356000000000002</v>
      </c>
      <c r="D3610">
        <f t="shared" si="115"/>
        <v>40134</v>
      </c>
    </row>
    <row r="3611" spans="1:4" x14ac:dyDescent="0.2">
      <c r="A3611">
        <f t="shared" si="114"/>
        <v>2009</v>
      </c>
      <c r="B3611" s="1059">
        <v>40135</v>
      </c>
      <c r="C3611" s="3">
        <f>'finished water daily demand'!M326</f>
        <v>21.992000000000001</v>
      </c>
      <c r="D3611">
        <f t="shared" si="115"/>
        <v>40135</v>
      </c>
    </row>
    <row r="3612" spans="1:4" x14ac:dyDescent="0.2">
      <c r="A3612">
        <f t="shared" si="114"/>
        <v>2009</v>
      </c>
      <c r="B3612" s="1059">
        <v>40136</v>
      </c>
      <c r="C3612" s="3">
        <f>'finished water daily demand'!M327</f>
        <v>22.37</v>
      </c>
      <c r="D3612">
        <f t="shared" si="115"/>
        <v>40136</v>
      </c>
    </row>
    <row r="3613" spans="1:4" x14ac:dyDescent="0.2">
      <c r="A3613">
        <f t="shared" si="114"/>
        <v>2009</v>
      </c>
      <c r="B3613" s="1059">
        <v>40137</v>
      </c>
      <c r="C3613" s="3">
        <f>'finished water daily demand'!M328</f>
        <v>21.884</v>
      </c>
      <c r="D3613">
        <f t="shared" si="115"/>
        <v>40137</v>
      </c>
    </row>
    <row r="3614" spans="1:4" x14ac:dyDescent="0.2">
      <c r="A3614">
        <f t="shared" si="114"/>
        <v>2009</v>
      </c>
      <c r="B3614" s="1059">
        <v>40138</v>
      </c>
      <c r="C3614" s="3">
        <f>'finished water daily demand'!M329</f>
        <v>20.737000000000002</v>
      </c>
      <c r="D3614">
        <f t="shared" si="115"/>
        <v>40138</v>
      </c>
    </row>
    <row r="3615" spans="1:4" x14ac:dyDescent="0.2">
      <c r="A3615">
        <f t="shared" si="114"/>
        <v>2009</v>
      </c>
      <c r="B3615" s="1059">
        <v>40139</v>
      </c>
      <c r="C3615" s="3">
        <f>'finished water daily demand'!M330</f>
        <v>21.631</v>
      </c>
      <c r="D3615">
        <f t="shared" si="115"/>
        <v>40139</v>
      </c>
    </row>
    <row r="3616" spans="1:4" x14ac:dyDescent="0.2">
      <c r="A3616">
        <f t="shared" si="114"/>
        <v>2009</v>
      </c>
      <c r="B3616" s="1059">
        <v>40140</v>
      </c>
      <c r="C3616" s="3">
        <f>'finished water daily demand'!M331</f>
        <v>21.719000000000001</v>
      </c>
      <c r="D3616">
        <f t="shared" si="115"/>
        <v>40140</v>
      </c>
    </row>
    <row r="3617" spans="1:4" x14ac:dyDescent="0.2">
      <c r="A3617">
        <f t="shared" si="114"/>
        <v>2009</v>
      </c>
      <c r="B3617" s="1059">
        <v>40141</v>
      </c>
      <c r="C3617" s="3">
        <f>'finished water daily demand'!M332</f>
        <v>20.9</v>
      </c>
      <c r="D3617">
        <f t="shared" si="115"/>
        <v>40141</v>
      </c>
    </row>
    <row r="3618" spans="1:4" x14ac:dyDescent="0.2">
      <c r="A3618">
        <f t="shared" si="114"/>
        <v>2009</v>
      </c>
      <c r="B3618" s="1059">
        <v>40142</v>
      </c>
      <c r="C3618" s="3">
        <f>'finished water daily demand'!M333</f>
        <v>20.59</v>
      </c>
      <c r="D3618">
        <f t="shared" si="115"/>
        <v>40142</v>
      </c>
    </row>
    <row r="3619" spans="1:4" x14ac:dyDescent="0.2">
      <c r="A3619">
        <f t="shared" si="114"/>
        <v>2009</v>
      </c>
      <c r="B3619" s="1059">
        <v>40143</v>
      </c>
      <c r="C3619" s="3">
        <f>'finished water daily demand'!M334</f>
        <v>19.8</v>
      </c>
      <c r="D3619">
        <f t="shared" si="115"/>
        <v>40143</v>
      </c>
    </row>
    <row r="3620" spans="1:4" x14ac:dyDescent="0.2">
      <c r="A3620">
        <f t="shared" si="114"/>
        <v>2009</v>
      </c>
      <c r="B3620" s="1059">
        <v>40144</v>
      </c>
      <c r="C3620" s="3">
        <f>'finished water daily demand'!M335</f>
        <v>18.670000000000002</v>
      </c>
      <c r="D3620">
        <f t="shared" si="115"/>
        <v>40144</v>
      </c>
    </row>
    <row r="3621" spans="1:4" x14ac:dyDescent="0.2">
      <c r="A3621">
        <f t="shared" si="114"/>
        <v>2009</v>
      </c>
      <c r="B3621" s="1059">
        <v>40145</v>
      </c>
      <c r="C3621" s="3">
        <f>'finished water daily demand'!M336</f>
        <v>19.16</v>
      </c>
      <c r="D3621">
        <f t="shared" si="115"/>
        <v>40145</v>
      </c>
    </row>
    <row r="3622" spans="1:4" x14ac:dyDescent="0.2">
      <c r="A3622">
        <f t="shared" si="114"/>
        <v>2009</v>
      </c>
      <c r="B3622" s="1059">
        <v>40146</v>
      </c>
      <c r="C3622" s="3">
        <f>'finished water daily demand'!M337</f>
        <v>20.43</v>
      </c>
      <c r="D3622">
        <f t="shared" si="115"/>
        <v>40146</v>
      </c>
    </row>
    <row r="3623" spans="1:4" x14ac:dyDescent="0.2">
      <c r="A3623">
        <f t="shared" si="114"/>
        <v>2009</v>
      </c>
      <c r="B3623" s="1059">
        <v>40147</v>
      </c>
      <c r="C3623" s="3">
        <f>'finished water daily demand'!M338</f>
        <v>21</v>
      </c>
      <c r="D3623">
        <f t="shared" si="115"/>
        <v>40147</v>
      </c>
    </row>
    <row r="3624" spans="1:4" x14ac:dyDescent="0.2">
      <c r="A3624">
        <f t="shared" si="114"/>
        <v>2009</v>
      </c>
      <c r="B3624" s="1059">
        <v>40148</v>
      </c>
      <c r="C3624" s="3">
        <f>'finished water daily demand'!M339</f>
        <v>18.771000000000001</v>
      </c>
      <c r="D3624">
        <f t="shared" si="115"/>
        <v>40148</v>
      </c>
    </row>
    <row r="3625" spans="1:4" x14ac:dyDescent="0.2">
      <c r="A3625">
        <f t="shared" si="114"/>
        <v>2009</v>
      </c>
      <c r="B3625" s="1059">
        <v>40149</v>
      </c>
      <c r="C3625" s="3">
        <f>'finished water daily demand'!M340</f>
        <v>22.18</v>
      </c>
      <c r="D3625">
        <f t="shared" si="115"/>
        <v>40149</v>
      </c>
    </row>
    <row r="3626" spans="1:4" x14ac:dyDescent="0.2">
      <c r="A3626">
        <f t="shared" si="114"/>
        <v>2009</v>
      </c>
      <c r="B3626" s="1059">
        <v>40150</v>
      </c>
      <c r="C3626" s="3">
        <f>'finished water daily demand'!M341</f>
        <v>21.72</v>
      </c>
      <c r="D3626">
        <f t="shared" si="115"/>
        <v>40150</v>
      </c>
    </row>
    <row r="3627" spans="1:4" x14ac:dyDescent="0.2">
      <c r="A3627">
        <f t="shared" si="114"/>
        <v>2009</v>
      </c>
      <c r="B3627" s="1059">
        <v>40151</v>
      </c>
      <c r="C3627" s="3">
        <f>'finished water daily demand'!M342</f>
        <v>17.329999999999998</v>
      </c>
      <c r="D3627">
        <f t="shared" si="115"/>
        <v>40151</v>
      </c>
    </row>
    <row r="3628" spans="1:4" x14ac:dyDescent="0.2">
      <c r="A3628">
        <f t="shared" si="114"/>
        <v>2009</v>
      </c>
      <c r="B3628" s="1059">
        <v>40152</v>
      </c>
      <c r="C3628" s="3">
        <f>'finished water daily demand'!M343</f>
        <v>16.77</v>
      </c>
      <c r="D3628">
        <f t="shared" si="115"/>
        <v>40152</v>
      </c>
    </row>
    <row r="3629" spans="1:4" x14ac:dyDescent="0.2">
      <c r="A3629">
        <f t="shared" si="114"/>
        <v>2009</v>
      </c>
      <c r="B3629" s="1059">
        <v>40153</v>
      </c>
      <c r="C3629" s="3">
        <f>'finished water daily demand'!M344</f>
        <v>17.29</v>
      </c>
      <c r="D3629">
        <f t="shared" si="115"/>
        <v>40153</v>
      </c>
    </row>
    <row r="3630" spans="1:4" x14ac:dyDescent="0.2">
      <c r="A3630">
        <f t="shared" si="114"/>
        <v>2009</v>
      </c>
      <c r="B3630" s="1059">
        <v>40154</v>
      </c>
      <c r="C3630" s="3">
        <f>'finished water daily demand'!M345</f>
        <v>17.47</v>
      </c>
      <c r="D3630">
        <f t="shared" si="115"/>
        <v>40154</v>
      </c>
    </row>
    <row r="3631" spans="1:4" x14ac:dyDescent="0.2">
      <c r="A3631">
        <f t="shared" si="114"/>
        <v>2009</v>
      </c>
      <c r="B3631" s="1059">
        <v>40155</v>
      </c>
      <c r="C3631" s="3">
        <f>'finished water daily demand'!M346</f>
        <v>17.689999999999998</v>
      </c>
      <c r="D3631">
        <f t="shared" si="115"/>
        <v>40155</v>
      </c>
    </row>
    <row r="3632" spans="1:4" x14ac:dyDescent="0.2">
      <c r="A3632">
        <f t="shared" si="114"/>
        <v>2009</v>
      </c>
      <c r="B3632" s="1059">
        <v>40156</v>
      </c>
      <c r="C3632" s="3">
        <f>'finished water daily demand'!M347</f>
        <v>18.170000000000002</v>
      </c>
      <c r="D3632">
        <f t="shared" si="115"/>
        <v>40156</v>
      </c>
    </row>
    <row r="3633" spans="1:4" x14ac:dyDescent="0.2">
      <c r="A3633">
        <f t="shared" si="114"/>
        <v>2009</v>
      </c>
      <c r="B3633" s="1059">
        <v>40157</v>
      </c>
      <c r="C3633" s="3">
        <f>'finished water daily demand'!M348</f>
        <v>21.119999999999997</v>
      </c>
      <c r="D3633">
        <f t="shared" si="115"/>
        <v>40157</v>
      </c>
    </row>
    <row r="3634" spans="1:4" x14ac:dyDescent="0.2">
      <c r="A3634">
        <f t="shared" si="114"/>
        <v>2009</v>
      </c>
      <c r="B3634" s="1059">
        <v>40158</v>
      </c>
      <c r="C3634" s="3">
        <f>'finished water daily demand'!M349</f>
        <v>21.484000000000002</v>
      </c>
      <c r="D3634">
        <f t="shared" si="115"/>
        <v>40158</v>
      </c>
    </row>
    <row r="3635" spans="1:4" x14ac:dyDescent="0.2">
      <c r="A3635">
        <f t="shared" si="114"/>
        <v>2009</v>
      </c>
      <c r="B3635" s="1059">
        <v>40159</v>
      </c>
      <c r="C3635" s="3">
        <f>'finished water daily demand'!M350</f>
        <v>20.818999999999999</v>
      </c>
      <c r="D3635">
        <f t="shared" si="115"/>
        <v>40159</v>
      </c>
    </row>
    <row r="3636" spans="1:4" x14ac:dyDescent="0.2">
      <c r="A3636">
        <f t="shared" si="114"/>
        <v>2009</v>
      </c>
      <c r="B3636" s="1059">
        <v>40160</v>
      </c>
      <c r="C3636" s="3">
        <f>'finished water daily demand'!M351</f>
        <v>20.867000000000001</v>
      </c>
      <c r="D3636">
        <f t="shared" si="115"/>
        <v>40160</v>
      </c>
    </row>
    <row r="3637" spans="1:4" x14ac:dyDescent="0.2">
      <c r="A3637">
        <f t="shared" si="114"/>
        <v>2009</v>
      </c>
      <c r="B3637" s="1059">
        <v>40161</v>
      </c>
      <c r="C3637" s="3">
        <f>'finished water daily demand'!M352</f>
        <v>20.853999999999999</v>
      </c>
      <c r="D3637">
        <f t="shared" si="115"/>
        <v>40161</v>
      </c>
    </row>
    <row r="3638" spans="1:4" x14ac:dyDescent="0.2">
      <c r="A3638">
        <f t="shared" si="114"/>
        <v>2009</v>
      </c>
      <c r="B3638" s="1059">
        <v>40162</v>
      </c>
      <c r="C3638" s="3">
        <f>'finished water daily demand'!M353</f>
        <v>21.126000000000001</v>
      </c>
      <c r="D3638">
        <f t="shared" si="115"/>
        <v>40162</v>
      </c>
    </row>
    <row r="3639" spans="1:4" x14ac:dyDescent="0.2">
      <c r="A3639">
        <f t="shared" si="114"/>
        <v>2009</v>
      </c>
      <c r="B3639" s="1059">
        <v>40163</v>
      </c>
      <c r="C3639" s="3">
        <f>'finished water daily demand'!M354</f>
        <v>21.193999999999999</v>
      </c>
      <c r="D3639">
        <f t="shared" si="115"/>
        <v>40163</v>
      </c>
    </row>
    <row r="3640" spans="1:4" x14ac:dyDescent="0.2">
      <c r="A3640">
        <f t="shared" si="114"/>
        <v>2009</v>
      </c>
      <c r="B3640" s="1059">
        <v>40164</v>
      </c>
      <c r="C3640" s="3">
        <f>'finished water daily demand'!M355</f>
        <v>20.335999999999999</v>
      </c>
      <c r="D3640">
        <f t="shared" si="115"/>
        <v>40164</v>
      </c>
    </row>
    <row r="3641" spans="1:4" x14ac:dyDescent="0.2">
      <c r="A3641">
        <f t="shared" si="114"/>
        <v>2009</v>
      </c>
      <c r="B3641" s="1059">
        <v>40165</v>
      </c>
      <c r="C3641" s="3">
        <f>'finished water daily demand'!M356</f>
        <v>20.164000000000001</v>
      </c>
      <c r="D3641">
        <f t="shared" si="115"/>
        <v>40165</v>
      </c>
    </row>
    <row r="3642" spans="1:4" x14ac:dyDescent="0.2">
      <c r="A3642">
        <f t="shared" si="114"/>
        <v>2009</v>
      </c>
      <c r="B3642" s="1059">
        <v>40166</v>
      </c>
      <c r="C3642" s="3">
        <f>'finished water daily demand'!M357</f>
        <v>19.89</v>
      </c>
      <c r="D3642">
        <f t="shared" si="115"/>
        <v>40166</v>
      </c>
    </row>
    <row r="3643" spans="1:4" x14ac:dyDescent="0.2">
      <c r="A3643">
        <f t="shared" si="114"/>
        <v>2009</v>
      </c>
      <c r="B3643" s="1059">
        <v>40167</v>
      </c>
      <c r="C3643" s="3">
        <f>'finished water daily demand'!M358</f>
        <v>19.210999999999999</v>
      </c>
      <c r="D3643">
        <f t="shared" si="115"/>
        <v>40167</v>
      </c>
    </row>
    <row r="3644" spans="1:4" x14ac:dyDescent="0.2">
      <c r="A3644">
        <f t="shared" si="114"/>
        <v>2009</v>
      </c>
      <c r="B3644" s="1059">
        <v>40168</v>
      </c>
      <c r="C3644" s="3">
        <f>'finished water daily demand'!M359</f>
        <v>20.036000000000001</v>
      </c>
      <c r="D3644">
        <f t="shared" si="115"/>
        <v>40168</v>
      </c>
    </row>
    <row r="3645" spans="1:4" x14ac:dyDescent="0.2">
      <c r="A3645">
        <f t="shared" si="114"/>
        <v>2009</v>
      </c>
      <c r="B3645" s="1059">
        <v>40169</v>
      </c>
      <c r="C3645" s="3">
        <f>'finished water daily demand'!M360</f>
        <v>21.838999999999999</v>
      </c>
      <c r="D3645">
        <f t="shared" si="115"/>
        <v>40169</v>
      </c>
    </row>
    <row r="3646" spans="1:4" x14ac:dyDescent="0.2">
      <c r="A3646">
        <f t="shared" si="114"/>
        <v>2009</v>
      </c>
      <c r="B3646" s="1059">
        <v>40170</v>
      </c>
      <c r="C3646" s="3">
        <f>'finished water daily demand'!M361</f>
        <v>20.427</v>
      </c>
      <c r="D3646">
        <f t="shared" si="115"/>
        <v>40170</v>
      </c>
    </row>
    <row r="3647" spans="1:4" x14ac:dyDescent="0.2">
      <c r="A3647">
        <f t="shared" si="114"/>
        <v>2009</v>
      </c>
      <c r="B3647" s="1059">
        <v>40171</v>
      </c>
      <c r="C3647" s="3">
        <f>'finished water daily demand'!M362</f>
        <v>20.016000000000002</v>
      </c>
      <c r="D3647">
        <f t="shared" si="115"/>
        <v>40171</v>
      </c>
    </row>
    <row r="3648" spans="1:4" x14ac:dyDescent="0.2">
      <c r="A3648">
        <f t="shared" si="114"/>
        <v>2009</v>
      </c>
      <c r="B3648" s="1059">
        <v>40172</v>
      </c>
      <c r="C3648" s="3">
        <f>'finished water daily demand'!M363</f>
        <v>17.283000000000001</v>
      </c>
      <c r="D3648">
        <f t="shared" si="115"/>
        <v>40172</v>
      </c>
    </row>
    <row r="3649" spans="1:4" x14ac:dyDescent="0.2">
      <c r="A3649">
        <f t="shared" si="114"/>
        <v>2009</v>
      </c>
      <c r="B3649" s="1059">
        <v>40173</v>
      </c>
      <c r="C3649" s="3">
        <f>'finished water daily demand'!M364</f>
        <v>17.77</v>
      </c>
      <c r="D3649">
        <f t="shared" si="115"/>
        <v>40173</v>
      </c>
    </row>
    <row r="3650" spans="1:4" x14ac:dyDescent="0.2">
      <c r="A3650">
        <f t="shared" si="114"/>
        <v>2009</v>
      </c>
      <c r="B3650" s="1059">
        <v>40174</v>
      </c>
      <c r="C3650" s="3">
        <f>'finished water daily demand'!M365</f>
        <v>19.317</v>
      </c>
      <c r="D3650">
        <f t="shared" si="115"/>
        <v>40174</v>
      </c>
    </row>
    <row r="3651" spans="1:4" x14ac:dyDescent="0.2">
      <c r="A3651">
        <f t="shared" si="114"/>
        <v>2009</v>
      </c>
      <c r="B3651" s="1059">
        <v>40175</v>
      </c>
      <c r="C3651" s="3">
        <f>'finished water daily demand'!M366</f>
        <v>19.245000000000001</v>
      </c>
      <c r="D3651">
        <f t="shared" si="115"/>
        <v>40175</v>
      </c>
    </row>
    <row r="3652" spans="1:4" x14ac:dyDescent="0.2">
      <c r="A3652">
        <f t="shared" ref="A3652:A3715" si="116">YEAR(B3652)</f>
        <v>2009</v>
      </c>
      <c r="B3652" s="1059">
        <v>40176</v>
      </c>
      <c r="C3652" s="3">
        <f>'finished water daily demand'!M367</f>
        <v>20.618000000000002</v>
      </c>
      <c r="D3652">
        <f t="shared" si="115"/>
        <v>40176</v>
      </c>
    </row>
    <row r="3653" spans="1:4" x14ac:dyDescent="0.2">
      <c r="A3653">
        <f t="shared" si="116"/>
        <v>2009</v>
      </c>
      <c r="B3653" s="1059">
        <v>40177</v>
      </c>
      <c r="C3653" s="3">
        <f>'finished water daily demand'!M368</f>
        <v>20.521999999999998</v>
      </c>
      <c r="D3653">
        <f t="shared" si="115"/>
        <v>40177</v>
      </c>
    </row>
    <row r="3654" spans="1:4" x14ac:dyDescent="0.2">
      <c r="A3654">
        <f t="shared" si="116"/>
        <v>2009</v>
      </c>
      <c r="B3654" s="1059">
        <v>40178</v>
      </c>
      <c r="C3654" s="3">
        <f>'finished water daily demand'!M369</f>
        <v>20.324000000000002</v>
      </c>
      <c r="D3654">
        <f t="shared" si="115"/>
        <v>40178</v>
      </c>
    </row>
    <row r="3655" spans="1:4" x14ac:dyDescent="0.2">
      <c r="A3655">
        <f t="shared" si="116"/>
        <v>2010</v>
      </c>
      <c r="B3655" s="1059">
        <v>40179</v>
      </c>
      <c r="C3655" s="3">
        <f>'finished water daily demand'!N5</f>
        <v>19.516999999999999</v>
      </c>
      <c r="D3655">
        <f t="shared" si="115"/>
        <v>40179</v>
      </c>
    </row>
    <row r="3656" spans="1:4" x14ac:dyDescent="0.2">
      <c r="A3656">
        <f t="shared" si="116"/>
        <v>2010</v>
      </c>
      <c r="B3656" s="1059">
        <v>40180</v>
      </c>
      <c r="C3656" s="3">
        <f>'finished water daily demand'!N6</f>
        <v>19.309000000000001</v>
      </c>
      <c r="D3656">
        <f t="shared" ref="D3656:D3719" si="117">VALUE(B3656)</f>
        <v>40180</v>
      </c>
    </row>
    <row r="3657" spans="1:4" x14ac:dyDescent="0.2">
      <c r="A3657">
        <f t="shared" si="116"/>
        <v>2010</v>
      </c>
      <c r="B3657" s="1059">
        <v>40181</v>
      </c>
      <c r="C3657" s="3">
        <f>'finished water daily demand'!N7</f>
        <v>20.28</v>
      </c>
      <c r="D3657">
        <f t="shared" si="117"/>
        <v>40181</v>
      </c>
    </row>
    <row r="3658" spans="1:4" x14ac:dyDescent="0.2">
      <c r="A3658">
        <f t="shared" si="116"/>
        <v>2010</v>
      </c>
      <c r="B3658" s="1059">
        <v>40182</v>
      </c>
      <c r="C3658" s="3">
        <f>'finished water daily demand'!N8</f>
        <v>23.23</v>
      </c>
      <c r="D3658">
        <f t="shared" si="117"/>
        <v>40182</v>
      </c>
    </row>
    <row r="3659" spans="1:4" x14ac:dyDescent="0.2">
      <c r="A3659">
        <f t="shared" si="116"/>
        <v>2010</v>
      </c>
      <c r="B3659" s="1059">
        <v>40183</v>
      </c>
      <c r="C3659" s="3">
        <f>'finished water daily demand'!N9</f>
        <v>22.4</v>
      </c>
      <c r="D3659">
        <f t="shared" si="117"/>
        <v>40183</v>
      </c>
    </row>
    <row r="3660" spans="1:4" x14ac:dyDescent="0.2">
      <c r="A3660">
        <f t="shared" si="116"/>
        <v>2010</v>
      </c>
      <c r="B3660" s="1059">
        <v>40184</v>
      </c>
      <c r="C3660" s="3">
        <f>'finished water daily demand'!N10</f>
        <v>21.375</v>
      </c>
      <c r="D3660">
        <f t="shared" si="117"/>
        <v>40184</v>
      </c>
    </row>
    <row r="3661" spans="1:4" x14ac:dyDescent="0.2">
      <c r="A3661">
        <f t="shared" si="116"/>
        <v>2010</v>
      </c>
      <c r="B3661" s="1059">
        <v>40185</v>
      </c>
      <c r="C3661" s="3">
        <f>'finished water daily demand'!N11</f>
        <v>21.21</v>
      </c>
      <c r="D3661">
        <f t="shared" si="117"/>
        <v>40185</v>
      </c>
    </row>
    <row r="3662" spans="1:4" x14ac:dyDescent="0.2">
      <c r="A3662">
        <f t="shared" si="116"/>
        <v>2010</v>
      </c>
      <c r="B3662" s="1059">
        <v>40186</v>
      </c>
      <c r="C3662" s="3">
        <f>'finished water daily demand'!N12</f>
        <v>21.22</v>
      </c>
      <c r="D3662">
        <f t="shared" si="117"/>
        <v>40186</v>
      </c>
    </row>
    <row r="3663" spans="1:4" x14ac:dyDescent="0.2">
      <c r="A3663">
        <f t="shared" si="116"/>
        <v>2010</v>
      </c>
      <c r="B3663" s="1059">
        <v>40187</v>
      </c>
      <c r="C3663" s="3">
        <f>'finished water daily demand'!N13</f>
        <v>21.59</v>
      </c>
      <c r="D3663">
        <f t="shared" si="117"/>
        <v>40187</v>
      </c>
    </row>
    <row r="3664" spans="1:4" x14ac:dyDescent="0.2">
      <c r="A3664">
        <f t="shared" si="116"/>
        <v>2010</v>
      </c>
      <c r="B3664" s="1059">
        <v>40188</v>
      </c>
      <c r="C3664" s="3">
        <f>'finished water daily demand'!N14</f>
        <v>20.79</v>
      </c>
      <c r="D3664">
        <f t="shared" si="117"/>
        <v>40188</v>
      </c>
    </row>
    <row r="3665" spans="1:4" x14ac:dyDescent="0.2">
      <c r="A3665">
        <f t="shared" si="116"/>
        <v>2010</v>
      </c>
      <c r="B3665" s="1059">
        <v>40189</v>
      </c>
      <c r="C3665" s="3">
        <f>'finished water daily demand'!N15</f>
        <v>19.946999999999999</v>
      </c>
      <c r="D3665">
        <f t="shared" si="117"/>
        <v>40189</v>
      </c>
    </row>
    <row r="3666" spans="1:4" x14ac:dyDescent="0.2">
      <c r="A3666">
        <f t="shared" si="116"/>
        <v>2010</v>
      </c>
      <c r="B3666" s="1059">
        <v>40190</v>
      </c>
      <c r="C3666" s="3">
        <f>'finished water daily demand'!N16</f>
        <v>19.935000000000002</v>
      </c>
      <c r="D3666">
        <f t="shared" si="117"/>
        <v>40190</v>
      </c>
    </row>
    <row r="3667" spans="1:4" x14ac:dyDescent="0.2">
      <c r="A3667">
        <f t="shared" si="116"/>
        <v>2010</v>
      </c>
      <c r="B3667" s="1059">
        <v>40191</v>
      </c>
      <c r="C3667" s="3">
        <f>'finished water daily demand'!N17</f>
        <v>21.689999999999998</v>
      </c>
      <c r="D3667">
        <f t="shared" si="117"/>
        <v>40191</v>
      </c>
    </row>
    <row r="3668" spans="1:4" x14ac:dyDescent="0.2">
      <c r="A3668">
        <f t="shared" si="116"/>
        <v>2010</v>
      </c>
      <c r="B3668" s="1059">
        <v>40192</v>
      </c>
      <c r="C3668" s="3">
        <f>'finished water daily demand'!N18</f>
        <v>21.2</v>
      </c>
      <c r="D3668">
        <f t="shared" si="117"/>
        <v>40192</v>
      </c>
    </row>
    <row r="3669" spans="1:4" x14ac:dyDescent="0.2">
      <c r="A3669">
        <f t="shared" si="116"/>
        <v>2010</v>
      </c>
      <c r="B3669" s="1059">
        <v>40193</v>
      </c>
      <c r="C3669" s="3">
        <f>'finished water daily demand'!N19</f>
        <v>21.2</v>
      </c>
      <c r="D3669">
        <f t="shared" si="117"/>
        <v>40193</v>
      </c>
    </row>
    <row r="3670" spans="1:4" x14ac:dyDescent="0.2">
      <c r="A3670">
        <f t="shared" si="116"/>
        <v>2010</v>
      </c>
      <c r="B3670" s="1059">
        <v>40194</v>
      </c>
      <c r="C3670" s="3">
        <f>'finished water daily demand'!N20</f>
        <v>20.259999999999998</v>
      </c>
      <c r="D3670">
        <f t="shared" si="117"/>
        <v>40194</v>
      </c>
    </row>
    <row r="3671" spans="1:4" x14ac:dyDescent="0.2">
      <c r="A3671">
        <f t="shared" si="116"/>
        <v>2010</v>
      </c>
      <c r="B3671" s="1059">
        <v>40195</v>
      </c>
      <c r="C3671" s="3">
        <f>'finished water daily demand'!N21</f>
        <v>20.2</v>
      </c>
      <c r="D3671">
        <f t="shared" si="117"/>
        <v>40195</v>
      </c>
    </row>
    <row r="3672" spans="1:4" x14ac:dyDescent="0.2">
      <c r="A3672">
        <f t="shared" si="116"/>
        <v>2010</v>
      </c>
      <c r="B3672" s="1059">
        <v>40196</v>
      </c>
      <c r="C3672" s="3">
        <f>'finished water daily demand'!N22</f>
        <v>21.378</v>
      </c>
      <c r="D3672">
        <f t="shared" si="117"/>
        <v>40196</v>
      </c>
    </row>
    <row r="3673" spans="1:4" x14ac:dyDescent="0.2">
      <c r="A3673">
        <f t="shared" si="116"/>
        <v>2010</v>
      </c>
      <c r="B3673" s="1059">
        <v>40197</v>
      </c>
      <c r="C3673" s="3">
        <f>'finished water daily demand'!N23</f>
        <v>21.78</v>
      </c>
      <c r="D3673">
        <f t="shared" si="117"/>
        <v>40197</v>
      </c>
    </row>
    <row r="3674" spans="1:4" x14ac:dyDescent="0.2">
      <c r="A3674">
        <f t="shared" si="116"/>
        <v>2010</v>
      </c>
      <c r="B3674" s="1059">
        <v>40198</v>
      </c>
      <c r="C3674" s="3">
        <f>'finished water daily demand'!N24</f>
        <v>19.951000000000001</v>
      </c>
      <c r="D3674">
        <f t="shared" si="117"/>
        <v>40198</v>
      </c>
    </row>
    <row r="3675" spans="1:4" x14ac:dyDescent="0.2">
      <c r="A3675">
        <f t="shared" si="116"/>
        <v>2010</v>
      </c>
      <c r="B3675" s="1059">
        <v>40199</v>
      </c>
      <c r="C3675" s="3">
        <f>'finished water daily demand'!N25</f>
        <v>20.775000000000002</v>
      </c>
      <c r="D3675">
        <f t="shared" si="117"/>
        <v>40199</v>
      </c>
    </row>
    <row r="3676" spans="1:4" x14ac:dyDescent="0.2">
      <c r="A3676">
        <f t="shared" si="116"/>
        <v>2010</v>
      </c>
      <c r="B3676" s="1059">
        <v>40200</v>
      </c>
      <c r="C3676" s="3">
        <f>'finished water daily demand'!N26</f>
        <v>20.254999999999999</v>
      </c>
      <c r="D3676">
        <f t="shared" si="117"/>
        <v>40200</v>
      </c>
    </row>
    <row r="3677" spans="1:4" x14ac:dyDescent="0.2">
      <c r="A3677">
        <f t="shared" si="116"/>
        <v>2010</v>
      </c>
      <c r="B3677" s="1059">
        <v>40201</v>
      </c>
      <c r="C3677" s="3">
        <f>'finished water daily demand'!N27</f>
        <v>20.754000000000001</v>
      </c>
      <c r="D3677">
        <f t="shared" si="117"/>
        <v>40201</v>
      </c>
    </row>
    <row r="3678" spans="1:4" x14ac:dyDescent="0.2">
      <c r="A3678">
        <f t="shared" si="116"/>
        <v>2010</v>
      </c>
      <c r="B3678" s="1059">
        <v>40202</v>
      </c>
      <c r="C3678" s="3">
        <f>'finished water daily demand'!N28</f>
        <v>19.634</v>
      </c>
      <c r="D3678">
        <f t="shared" si="117"/>
        <v>40202</v>
      </c>
    </row>
    <row r="3679" spans="1:4" x14ac:dyDescent="0.2">
      <c r="A3679">
        <f t="shared" si="116"/>
        <v>2010</v>
      </c>
      <c r="B3679" s="1059">
        <v>40203</v>
      </c>
      <c r="C3679" s="3">
        <f>'finished water daily demand'!N29</f>
        <v>20.979999999999997</v>
      </c>
      <c r="D3679">
        <f t="shared" si="117"/>
        <v>40203</v>
      </c>
    </row>
    <row r="3680" spans="1:4" x14ac:dyDescent="0.2">
      <c r="A3680">
        <f t="shared" si="116"/>
        <v>2010</v>
      </c>
      <c r="B3680" s="1059">
        <v>40204</v>
      </c>
      <c r="C3680" s="3">
        <f>'finished water daily demand'!N30</f>
        <v>21.9</v>
      </c>
      <c r="D3680">
        <f t="shared" si="117"/>
        <v>40204</v>
      </c>
    </row>
    <row r="3681" spans="1:4" x14ac:dyDescent="0.2">
      <c r="A3681">
        <f t="shared" si="116"/>
        <v>2010</v>
      </c>
      <c r="B3681" s="1059">
        <v>40205</v>
      </c>
      <c r="C3681" s="3">
        <f>'finished water daily demand'!N31</f>
        <v>21.047000000000001</v>
      </c>
      <c r="D3681">
        <f t="shared" si="117"/>
        <v>40205</v>
      </c>
    </row>
    <row r="3682" spans="1:4" x14ac:dyDescent="0.2">
      <c r="A3682">
        <f t="shared" si="116"/>
        <v>2010</v>
      </c>
      <c r="B3682" s="1059">
        <v>40206</v>
      </c>
      <c r="C3682" s="3">
        <f>'finished water daily demand'!N32</f>
        <v>18.890999999999998</v>
      </c>
      <c r="D3682">
        <f t="shared" si="117"/>
        <v>40206</v>
      </c>
    </row>
    <row r="3683" spans="1:4" x14ac:dyDescent="0.2">
      <c r="A3683">
        <f t="shared" si="116"/>
        <v>2010</v>
      </c>
      <c r="B3683" s="1059">
        <v>40207</v>
      </c>
      <c r="C3683" s="3">
        <f>'finished water daily demand'!N33</f>
        <v>20.939999999999998</v>
      </c>
      <c r="D3683">
        <f t="shared" si="117"/>
        <v>40207</v>
      </c>
    </row>
    <row r="3684" spans="1:4" x14ac:dyDescent="0.2">
      <c r="A3684">
        <f t="shared" si="116"/>
        <v>2010</v>
      </c>
      <c r="B3684" s="1059">
        <v>40208</v>
      </c>
      <c r="C3684" s="3">
        <f>'finished water daily demand'!N34</f>
        <v>16.145</v>
      </c>
      <c r="D3684">
        <f t="shared" si="117"/>
        <v>40208</v>
      </c>
    </row>
    <row r="3685" spans="1:4" x14ac:dyDescent="0.2">
      <c r="A3685">
        <f t="shared" si="116"/>
        <v>2010</v>
      </c>
      <c r="B3685" s="1059">
        <v>40209</v>
      </c>
      <c r="C3685" s="3">
        <f>'finished water daily demand'!N35</f>
        <v>17.335000000000001</v>
      </c>
      <c r="D3685">
        <f t="shared" si="117"/>
        <v>40209</v>
      </c>
    </row>
    <row r="3686" spans="1:4" x14ac:dyDescent="0.2">
      <c r="A3686">
        <f t="shared" si="116"/>
        <v>2010</v>
      </c>
      <c r="B3686" s="1059">
        <v>40210</v>
      </c>
      <c r="C3686" s="3">
        <f>'finished water daily demand'!N36</f>
        <v>15.518000000000001</v>
      </c>
      <c r="D3686">
        <f t="shared" si="117"/>
        <v>40210</v>
      </c>
    </row>
    <row r="3687" spans="1:4" x14ac:dyDescent="0.2">
      <c r="A3687">
        <f t="shared" si="116"/>
        <v>2010</v>
      </c>
      <c r="B3687" s="1059">
        <v>40211</v>
      </c>
      <c r="C3687" s="3">
        <f>'finished water daily demand'!N37</f>
        <v>17.66</v>
      </c>
      <c r="D3687">
        <f t="shared" si="117"/>
        <v>40211</v>
      </c>
    </row>
    <row r="3688" spans="1:4" x14ac:dyDescent="0.2">
      <c r="A3688">
        <f t="shared" si="116"/>
        <v>2010</v>
      </c>
      <c r="B3688" s="1059">
        <v>40212</v>
      </c>
      <c r="C3688" s="3">
        <f>'finished water daily demand'!N38</f>
        <v>17.747</v>
      </c>
      <c r="D3688">
        <f t="shared" si="117"/>
        <v>40212</v>
      </c>
    </row>
    <row r="3689" spans="1:4" x14ac:dyDescent="0.2">
      <c r="A3689">
        <f t="shared" si="116"/>
        <v>2010</v>
      </c>
      <c r="B3689" s="1059">
        <v>40213</v>
      </c>
      <c r="C3689" s="3">
        <f>'finished water daily demand'!N39</f>
        <v>17.663</v>
      </c>
      <c r="D3689">
        <f t="shared" si="117"/>
        <v>40213</v>
      </c>
    </row>
    <row r="3690" spans="1:4" x14ac:dyDescent="0.2">
      <c r="A3690">
        <f t="shared" si="116"/>
        <v>2010</v>
      </c>
      <c r="B3690" s="1059">
        <v>40214</v>
      </c>
      <c r="C3690" s="3">
        <f>'finished water daily demand'!N40</f>
        <v>16.779</v>
      </c>
      <c r="D3690">
        <f t="shared" si="117"/>
        <v>40214</v>
      </c>
    </row>
    <row r="3691" spans="1:4" x14ac:dyDescent="0.2">
      <c r="A3691">
        <f t="shared" si="116"/>
        <v>2010</v>
      </c>
      <c r="B3691" s="1059">
        <v>40215</v>
      </c>
      <c r="C3691" s="3">
        <f>'finished water daily demand'!N41</f>
        <v>15.917999999999999</v>
      </c>
      <c r="D3691">
        <f t="shared" si="117"/>
        <v>40215</v>
      </c>
    </row>
    <row r="3692" spans="1:4" x14ac:dyDescent="0.2">
      <c r="A3692">
        <f t="shared" si="116"/>
        <v>2010</v>
      </c>
      <c r="B3692" s="1059">
        <v>40216</v>
      </c>
      <c r="C3692" s="3">
        <f>'finished water daily demand'!N42</f>
        <v>16.414000000000001</v>
      </c>
      <c r="D3692">
        <f t="shared" si="117"/>
        <v>40216</v>
      </c>
    </row>
    <row r="3693" spans="1:4" x14ac:dyDescent="0.2">
      <c r="A3693">
        <f t="shared" si="116"/>
        <v>2010</v>
      </c>
      <c r="B3693" s="1059">
        <v>40217</v>
      </c>
      <c r="C3693" s="3">
        <f>'finished water daily demand'!N43</f>
        <v>17.553000000000001</v>
      </c>
      <c r="D3693">
        <f t="shared" si="117"/>
        <v>40217</v>
      </c>
    </row>
    <row r="3694" spans="1:4" x14ac:dyDescent="0.2">
      <c r="A3694">
        <f t="shared" si="116"/>
        <v>2010</v>
      </c>
      <c r="B3694" s="1059">
        <v>40218</v>
      </c>
      <c r="C3694" s="3">
        <f>'finished water daily demand'!N44</f>
        <v>17.218</v>
      </c>
      <c r="D3694">
        <f t="shared" si="117"/>
        <v>40218</v>
      </c>
    </row>
    <row r="3695" spans="1:4" x14ac:dyDescent="0.2">
      <c r="A3695">
        <f t="shared" si="116"/>
        <v>2010</v>
      </c>
      <c r="B3695" s="1059">
        <v>40219</v>
      </c>
      <c r="C3695" s="3">
        <f>'finished water daily demand'!N45</f>
        <v>19.088999999999999</v>
      </c>
      <c r="D3695">
        <f t="shared" si="117"/>
        <v>40219</v>
      </c>
    </row>
    <row r="3696" spans="1:4" x14ac:dyDescent="0.2">
      <c r="A3696">
        <f t="shared" si="116"/>
        <v>2010</v>
      </c>
      <c r="B3696" s="1059">
        <v>40220</v>
      </c>
      <c r="C3696" s="3">
        <f>'finished water daily demand'!N46</f>
        <v>17.983000000000001</v>
      </c>
      <c r="D3696">
        <f t="shared" si="117"/>
        <v>40220</v>
      </c>
    </row>
    <row r="3697" spans="1:4" x14ac:dyDescent="0.2">
      <c r="A3697">
        <f t="shared" si="116"/>
        <v>2010</v>
      </c>
      <c r="B3697" s="1059">
        <v>40221</v>
      </c>
      <c r="C3697" s="3">
        <f>'finished water daily demand'!N47</f>
        <v>19.547000000000001</v>
      </c>
      <c r="D3697">
        <f t="shared" si="117"/>
        <v>40221</v>
      </c>
    </row>
    <row r="3698" spans="1:4" x14ac:dyDescent="0.2">
      <c r="A3698">
        <f t="shared" si="116"/>
        <v>2010</v>
      </c>
      <c r="B3698" s="1059">
        <v>40222</v>
      </c>
      <c r="C3698" s="3">
        <f>'finished water daily demand'!N48</f>
        <v>18.28</v>
      </c>
      <c r="D3698">
        <f t="shared" si="117"/>
        <v>40222</v>
      </c>
    </row>
    <row r="3699" spans="1:4" x14ac:dyDescent="0.2">
      <c r="A3699">
        <f t="shared" si="116"/>
        <v>2010</v>
      </c>
      <c r="B3699" s="1059">
        <v>40223</v>
      </c>
      <c r="C3699" s="3">
        <f>'finished water daily demand'!N49</f>
        <v>20.149000000000001</v>
      </c>
      <c r="D3699">
        <f t="shared" si="117"/>
        <v>40223</v>
      </c>
    </row>
    <row r="3700" spans="1:4" x14ac:dyDescent="0.2">
      <c r="A3700">
        <f t="shared" si="116"/>
        <v>2010</v>
      </c>
      <c r="B3700" s="1059">
        <v>40224</v>
      </c>
      <c r="C3700" s="3">
        <f>'finished water daily demand'!N50</f>
        <v>20.87</v>
      </c>
      <c r="D3700">
        <f t="shared" si="117"/>
        <v>40224</v>
      </c>
    </row>
    <row r="3701" spans="1:4" x14ac:dyDescent="0.2">
      <c r="A3701">
        <f t="shared" si="116"/>
        <v>2010</v>
      </c>
      <c r="B3701" s="1059">
        <v>40225</v>
      </c>
      <c r="C3701" s="3">
        <f>'finished water daily demand'!N51</f>
        <v>20.213000000000001</v>
      </c>
      <c r="D3701">
        <f t="shared" si="117"/>
        <v>40225</v>
      </c>
    </row>
    <row r="3702" spans="1:4" x14ac:dyDescent="0.2">
      <c r="A3702">
        <f t="shared" si="116"/>
        <v>2010</v>
      </c>
      <c r="B3702" s="1059">
        <v>40226</v>
      </c>
      <c r="C3702" s="3">
        <f>'finished water daily demand'!N52</f>
        <v>20.792000000000002</v>
      </c>
      <c r="D3702">
        <f t="shared" si="117"/>
        <v>40226</v>
      </c>
    </row>
    <row r="3703" spans="1:4" x14ac:dyDescent="0.2">
      <c r="A3703">
        <f t="shared" si="116"/>
        <v>2010</v>
      </c>
      <c r="B3703" s="1059">
        <v>40227</v>
      </c>
      <c r="C3703" s="3">
        <f>'finished water daily demand'!N53</f>
        <v>20.302999999999997</v>
      </c>
      <c r="D3703">
        <f t="shared" si="117"/>
        <v>40227</v>
      </c>
    </row>
    <row r="3704" spans="1:4" x14ac:dyDescent="0.2">
      <c r="A3704">
        <f t="shared" si="116"/>
        <v>2010</v>
      </c>
      <c r="B3704" s="1059">
        <v>40228</v>
      </c>
      <c r="C3704" s="3">
        <f>'finished water daily demand'!N54</f>
        <v>19.753999999999998</v>
      </c>
      <c r="D3704">
        <f t="shared" si="117"/>
        <v>40228</v>
      </c>
    </row>
    <row r="3705" spans="1:4" x14ac:dyDescent="0.2">
      <c r="A3705">
        <f t="shared" si="116"/>
        <v>2010</v>
      </c>
      <c r="B3705" s="1059">
        <v>40229</v>
      </c>
      <c r="C3705" s="3">
        <f>'finished water daily demand'!N55</f>
        <v>18.850000000000001</v>
      </c>
      <c r="D3705">
        <f t="shared" si="117"/>
        <v>40229</v>
      </c>
    </row>
    <row r="3706" spans="1:4" x14ac:dyDescent="0.2">
      <c r="A3706">
        <f t="shared" si="116"/>
        <v>2010</v>
      </c>
      <c r="B3706" s="1059">
        <v>40230</v>
      </c>
      <c r="C3706" s="3">
        <f>'finished water daily demand'!N56</f>
        <v>19.603999999999999</v>
      </c>
      <c r="D3706">
        <f t="shared" si="117"/>
        <v>40230</v>
      </c>
    </row>
    <row r="3707" spans="1:4" x14ac:dyDescent="0.2">
      <c r="A3707">
        <f t="shared" si="116"/>
        <v>2010</v>
      </c>
      <c r="B3707" s="1059">
        <v>40231</v>
      </c>
      <c r="C3707" s="3">
        <f>'finished water daily demand'!N57</f>
        <v>19.643000000000001</v>
      </c>
      <c r="D3707">
        <f t="shared" si="117"/>
        <v>40231</v>
      </c>
    </row>
    <row r="3708" spans="1:4" x14ac:dyDescent="0.2">
      <c r="A3708">
        <f t="shared" si="116"/>
        <v>2010</v>
      </c>
      <c r="B3708" s="1059">
        <v>40232</v>
      </c>
      <c r="C3708" s="3">
        <f>'finished water daily demand'!N58</f>
        <v>19.559999999999999</v>
      </c>
      <c r="D3708">
        <f t="shared" si="117"/>
        <v>40232</v>
      </c>
    </row>
    <row r="3709" spans="1:4" x14ac:dyDescent="0.2">
      <c r="A3709">
        <f t="shared" si="116"/>
        <v>2010</v>
      </c>
      <c r="B3709" s="1059">
        <v>40233</v>
      </c>
      <c r="C3709" s="3">
        <f>'finished water daily demand'!N59</f>
        <v>19.847999999999999</v>
      </c>
      <c r="D3709">
        <f t="shared" si="117"/>
        <v>40233</v>
      </c>
    </row>
    <row r="3710" spans="1:4" x14ac:dyDescent="0.2">
      <c r="A3710">
        <f t="shared" si="116"/>
        <v>2010</v>
      </c>
      <c r="B3710" s="1059">
        <v>40234</v>
      </c>
      <c r="C3710" s="3">
        <f>'finished water daily demand'!N60</f>
        <v>18.93</v>
      </c>
      <c r="D3710">
        <f t="shared" si="117"/>
        <v>40234</v>
      </c>
    </row>
    <row r="3711" spans="1:4" x14ac:dyDescent="0.2">
      <c r="A3711">
        <f t="shared" si="116"/>
        <v>2010</v>
      </c>
      <c r="B3711" s="1059">
        <v>40235</v>
      </c>
      <c r="C3711" s="3">
        <f>'finished water daily demand'!N61</f>
        <v>19.792000000000002</v>
      </c>
      <c r="D3711">
        <f t="shared" si="117"/>
        <v>40235</v>
      </c>
    </row>
    <row r="3712" spans="1:4" x14ac:dyDescent="0.2">
      <c r="A3712">
        <f t="shared" si="116"/>
        <v>2010</v>
      </c>
      <c r="B3712" s="1059">
        <v>40236</v>
      </c>
      <c r="C3712" s="3">
        <f>'finished water daily demand'!N62</f>
        <v>20.295999999999999</v>
      </c>
      <c r="D3712">
        <f t="shared" si="117"/>
        <v>40236</v>
      </c>
    </row>
    <row r="3713" spans="1:4" x14ac:dyDescent="0.2">
      <c r="A3713">
        <f t="shared" si="116"/>
        <v>2010</v>
      </c>
      <c r="B3713" s="1059">
        <v>40237</v>
      </c>
      <c r="C3713" s="3">
        <f>'finished water daily demand'!N63</f>
        <v>22.216000000000001</v>
      </c>
      <c r="D3713">
        <f t="shared" si="117"/>
        <v>40237</v>
      </c>
    </row>
    <row r="3714" spans="1:4" x14ac:dyDescent="0.2">
      <c r="A3714">
        <f t="shared" si="116"/>
        <v>2010</v>
      </c>
      <c r="B3714" s="1059">
        <v>40238</v>
      </c>
      <c r="C3714" s="3">
        <f>'finished water daily demand'!N64</f>
        <v>23.224</v>
      </c>
      <c r="D3714">
        <f t="shared" si="117"/>
        <v>40238</v>
      </c>
    </row>
    <row r="3715" spans="1:4" x14ac:dyDescent="0.2">
      <c r="A3715">
        <f t="shared" si="116"/>
        <v>2010</v>
      </c>
      <c r="B3715" s="1059">
        <v>40239</v>
      </c>
      <c r="C3715" s="3">
        <f>'finished water daily demand'!N65</f>
        <v>22.524000000000001</v>
      </c>
      <c r="D3715">
        <f t="shared" si="117"/>
        <v>40239</v>
      </c>
    </row>
    <row r="3716" spans="1:4" x14ac:dyDescent="0.2">
      <c r="A3716">
        <f t="shared" ref="A3716:A3779" si="118">YEAR(B3716)</f>
        <v>2010</v>
      </c>
      <c r="B3716" s="1059">
        <v>40240</v>
      </c>
      <c r="C3716" s="3">
        <f>'finished water daily demand'!N66</f>
        <v>21.972999999999999</v>
      </c>
      <c r="D3716">
        <f t="shared" si="117"/>
        <v>40240</v>
      </c>
    </row>
    <row r="3717" spans="1:4" x14ac:dyDescent="0.2">
      <c r="A3717">
        <f t="shared" si="118"/>
        <v>2010</v>
      </c>
      <c r="B3717" s="1059">
        <v>40241</v>
      </c>
      <c r="C3717" s="3">
        <f>'finished water daily demand'!N67</f>
        <v>23.124000000000002</v>
      </c>
      <c r="D3717">
        <f t="shared" si="117"/>
        <v>40241</v>
      </c>
    </row>
    <row r="3718" spans="1:4" x14ac:dyDescent="0.2">
      <c r="A3718">
        <f t="shared" si="118"/>
        <v>2010</v>
      </c>
      <c r="B3718" s="1059">
        <v>40242</v>
      </c>
      <c r="C3718" s="3">
        <f>'finished water daily demand'!N68</f>
        <v>21.498000000000001</v>
      </c>
      <c r="D3718">
        <f t="shared" si="117"/>
        <v>40242</v>
      </c>
    </row>
    <row r="3719" spans="1:4" x14ac:dyDescent="0.2">
      <c r="A3719">
        <f t="shared" si="118"/>
        <v>2010</v>
      </c>
      <c r="B3719" s="1059">
        <v>40243</v>
      </c>
      <c r="C3719" s="3">
        <f>'finished water daily demand'!N69</f>
        <v>19.864999999999998</v>
      </c>
      <c r="D3719">
        <f t="shared" si="117"/>
        <v>40243</v>
      </c>
    </row>
    <row r="3720" spans="1:4" x14ac:dyDescent="0.2">
      <c r="A3720">
        <f t="shared" si="118"/>
        <v>2010</v>
      </c>
      <c r="B3720" s="1059">
        <v>40244</v>
      </c>
      <c r="C3720" s="3">
        <f>'finished water daily demand'!N70</f>
        <v>20.422000000000001</v>
      </c>
      <c r="D3720">
        <f t="shared" ref="D3720:D3783" si="119">VALUE(B3720)</f>
        <v>40244</v>
      </c>
    </row>
    <row r="3721" spans="1:4" x14ac:dyDescent="0.2">
      <c r="A3721">
        <f t="shared" si="118"/>
        <v>2010</v>
      </c>
      <c r="B3721" s="1059">
        <v>40245</v>
      </c>
      <c r="C3721" s="3">
        <f>'finished water daily demand'!N71</f>
        <v>22.606999999999999</v>
      </c>
      <c r="D3721">
        <f t="shared" si="119"/>
        <v>40245</v>
      </c>
    </row>
    <row r="3722" spans="1:4" x14ac:dyDescent="0.2">
      <c r="A3722">
        <f t="shared" si="118"/>
        <v>2010</v>
      </c>
      <c r="B3722" s="1059">
        <v>40246</v>
      </c>
      <c r="C3722" s="3">
        <f>'finished water daily demand'!N72</f>
        <v>22.314</v>
      </c>
      <c r="D3722">
        <f t="shared" si="119"/>
        <v>40246</v>
      </c>
    </row>
    <row r="3723" spans="1:4" x14ac:dyDescent="0.2">
      <c r="A3723">
        <f t="shared" si="118"/>
        <v>2010</v>
      </c>
      <c r="B3723" s="1059">
        <v>40247</v>
      </c>
      <c r="C3723" s="3">
        <f>'finished water daily demand'!N73</f>
        <v>22.563000000000002</v>
      </c>
      <c r="D3723">
        <f t="shared" si="119"/>
        <v>40247</v>
      </c>
    </row>
    <row r="3724" spans="1:4" x14ac:dyDescent="0.2">
      <c r="A3724">
        <f t="shared" si="118"/>
        <v>2010</v>
      </c>
      <c r="B3724" s="1059">
        <v>40248</v>
      </c>
      <c r="C3724" s="3">
        <f>'finished water daily demand'!N74</f>
        <v>21.940999999999999</v>
      </c>
      <c r="D3724">
        <f t="shared" si="119"/>
        <v>40248</v>
      </c>
    </row>
    <row r="3725" spans="1:4" x14ac:dyDescent="0.2">
      <c r="A3725">
        <f t="shared" si="118"/>
        <v>2010</v>
      </c>
      <c r="B3725" s="1059">
        <v>40249</v>
      </c>
      <c r="C3725" s="3">
        <f>'finished water daily demand'!N75</f>
        <v>20.698999999999998</v>
      </c>
      <c r="D3725">
        <f t="shared" si="119"/>
        <v>40249</v>
      </c>
    </row>
    <row r="3726" spans="1:4" x14ac:dyDescent="0.2">
      <c r="A3726">
        <f t="shared" si="118"/>
        <v>2010</v>
      </c>
      <c r="B3726" s="1059">
        <v>40250</v>
      </c>
      <c r="C3726" s="3">
        <f>'finished water daily demand'!N76</f>
        <v>20.701000000000001</v>
      </c>
      <c r="D3726">
        <f t="shared" si="119"/>
        <v>40250</v>
      </c>
    </row>
    <row r="3727" spans="1:4" x14ac:dyDescent="0.2">
      <c r="A3727">
        <f t="shared" si="118"/>
        <v>2010</v>
      </c>
      <c r="B3727" s="1059">
        <v>40251</v>
      </c>
      <c r="C3727" s="3">
        <f>'finished water daily demand'!N77</f>
        <v>19.209</v>
      </c>
      <c r="D3727">
        <f t="shared" si="119"/>
        <v>40251</v>
      </c>
    </row>
    <row r="3728" spans="1:4" x14ac:dyDescent="0.2">
      <c r="A3728">
        <f t="shared" si="118"/>
        <v>2010</v>
      </c>
      <c r="B3728" s="1059">
        <v>40252</v>
      </c>
      <c r="C3728" s="3">
        <f>'finished water daily demand'!N78</f>
        <v>21.963000000000001</v>
      </c>
      <c r="D3728">
        <f t="shared" si="119"/>
        <v>40252</v>
      </c>
    </row>
    <row r="3729" spans="1:4" x14ac:dyDescent="0.2">
      <c r="A3729">
        <f t="shared" si="118"/>
        <v>2010</v>
      </c>
      <c r="B3729" s="1059">
        <v>40253</v>
      </c>
      <c r="C3729" s="3">
        <f>'finished water daily demand'!N79</f>
        <v>21.663</v>
      </c>
      <c r="D3729">
        <f t="shared" si="119"/>
        <v>40253</v>
      </c>
    </row>
    <row r="3730" spans="1:4" x14ac:dyDescent="0.2">
      <c r="A3730">
        <f t="shared" si="118"/>
        <v>2010</v>
      </c>
      <c r="B3730" s="1059">
        <v>40254</v>
      </c>
      <c r="C3730" s="3">
        <f>'finished water daily demand'!N80</f>
        <v>21.744</v>
      </c>
      <c r="D3730">
        <f t="shared" si="119"/>
        <v>40254</v>
      </c>
    </row>
    <row r="3731" spans="1:4" x14ac:dyDescent="0.2">
      <c r="A3731">
        <f t="shared" si="118"/>
        <v>2010</v>
      </c>
      <c r="B3731" s="1059">
        <v>40255</v>
      </c>
      <c r="C3731" s="3">
        <f>'finished water daily demand'!N81</f>
        <v>21.86</v>
      </c>
      <c r="D3731">
        <f t="shared" si="119"/>
        <v>40255</v>
      </c>
    </row>
    <row r="3732" spans="1:4" x14ac:dyDescent="0.2">
      <c r="A3732">
        <f t="shared" si="118"/>
        <v>2010</v>
      </c>
      <c r="B3732" s="1059">
        <v>40256</v>
      </c>
      <c r="C3732" s="3">
        <f>'finished water daily demand'!N82</f>
        <v>21.294999999999998</v>
      </c>
      <c r="D3732">
        <f t="shared" si="119"/>
        <v>40256</v>
      </c>
    </row>
    <row r="3733" spans="1:4" x14ac:dyDescent="0.2">
      <c r="A3733">
        <f t="shared" si="118"/>
        <v>2010</v>
      </c>
      <c r="B3733" s="1059">
        <v>40257</v>
      </c>
      <c r="C3733" s="3">
        <f>'finished water daily demand'!N83</f>
        <v>22.463000000000001</v>
      </c>
      <c r="D3733">
        <f t="shared" si="119"/>
        <v>40257</v>
      </c>
    </row>
    <row r="3734" spans="1:4" x14ac:dyDescent="0.2">
      <c r="A3734">
        <f t="shared" si="118"/>
        <v>2010</v>
      </c>
      <c r="B3734" s="1059">
        <v>40258</v>
      </c>
      <c r="C3734" s="3">
        <f>'finished water daily demand'!N84</f>
        <v>21.067</v>
      </c>
      <c r="D3734">
        <f t="shared" si="119"/>
        <v>40258</v>
      </c>
    </row>
    <row r="3735" spans="1:4" x14ac:dyDescent="0.2">
      <c r="A3735">
        <f t="shared" si="118"/>
        <v>2010</v>
      </c>
      <c r="B3735" s="1059">
        <v>40259</v>
      </c>
      <c r="C3735" s="3">
        <f>'finished water daily demand'!N85</f>
        <v>22.502000000000002</v>
      </c>
      <c r="D3735">
        <f t="shared" si="119"/>
        <v>40259</v>
      </c>
    </row>
    <row r="3736" spans="1:4" x14ac:dyDescent="0.2">
      <c r="A3736">
        <f t="shared" si="118"/>
        <v>2010</v>
      </c>
      <c r="B3736" s="1059">
        <v>40260</v>
      </c>
      <c r="C3736" s="3">
        <f>'finished water daily demand'!N86</f>
        <v>21.765999999999998</v>
      </c>
      <c r="D3736">
        <f t="shared" si="119"/>
        <v>40260</v>
      </c>
    </row>
    <row r="3737" spans="1:4" x14ac:dyDescent="0.2">
      <c r="A3737">
        <f t="shared" si="118"/>
        <v>2010</v>
      </c>
      <c r="B3737" s="1059">
        <v>40261</v>
      </c>
      <c r="C3737" s="3">
        <f>'finished water daily demand'!N87</f>
        <v>23.195</v>
      </c>
      <c r="D3737">
        <f t="shared" si="119"/>
        <v>40261</v>
      </c>
    </row>
    <row r="3738" spans="1:4" x14ac:dyDescent="0.2">
      <c r="A3738">
        <f t="shared" si="118"/>
        <v>2010</v>
      </c>
      <c r="B3738" s="1059">
        <v>40262</v>
      </c>
      <c r="C3738" s="3">
        <f>'finished water daily demand'!N88</f>
        <v>21.986000000000001</v>
      </c>
      <c r="D3738">
        <f t="shared" si="119"/>
        <v>40262</v>
      </c>
    </row>
    <row r="3739" spans="1:4" x14ac:dyDescent="0.2">
      <c r="A3739">
        <f t="shared" si="118"/>
        <v>2010</v>
      </c>
      <c r="B3739" s="1059">
        <v>40263</v>
      </c>
      <c r="C3739" s="3">
        <f>'finished water daily demand'!N89</f>
        <v>21.899000000000001</v>
      </c>
      <c r="D3739">
        <f t="shared" si="119"/>
        <v>40263</v>
      </c>
    </row>
    <row r="3740" spans="1:4" x14ac:dyDescent="0.2">
      <c r="A3740">
        <f t="shared" si="118"/>
        <v>2010</v>
      </c>
      <c r="B3740" s="1059">
        <v>40264</v>
      </c>
      <c r="C3740" s="3">
        <f>'finished water daily demand'!N90</f>
        <v>20.684000000000001</v>
      </c>
      <c r="D3740">
        <f t="shared" si="119"/>
        <v>40264</v>
      </c>
    </row>
    <row r="3741" spans="1:4" x14ac:dyDescent="0.2">
      <c r="A3741">
        <f t="shared" si="118"/>
        <v>2010</v>
      </c>
      <c r="B3741" s="1059">
        <v>40265</v>
      </c>
      <c r="C3741" s="3">
        <f>'finished water daily demand'!N91</f>
        <v>20.887</v>
      </c>
      <c r="D3741">
        <f t="shared" si="119"/>
        <v>40265</v>
      </c>
    </row>
    <row r="3742" spans="1:4" x14ac:dyDescent="0.2">
      <c r="A3742">
        <f t="shared" si="118"/>
        <v>2010</v>
      </c>
      <c r="B3742" s="1059">
        <v>40266</v>
      </c>
      <c r="C3742" s="3">
        <f>'finished water daily demand'!N92</f>
        <v>21.234999999999999</v>
      </c>
      <c r="D3742">
        <f t="shared" si="119"/>
        <v>40266</v>
      </c>
    </row>
    <row r="3743" spans="1:4" x14ac:dyDescent="0.2">
      <c r="A3743">
        <f t="shared" si="118"/>
        <v>2010</v>
      </c>
      <c r="B3743" s="1059">
        <v>40267</v>
      </c>
      <c r="C3743" s="3">
        <f>'finished water daily demand'!N93</f>
        <v>23.691000000000003</v>
      </c>
      <c r="D3743">
        <f t="shared" si="119"/>
        <v>40267</v>
      </c>
    </row>
    <row r="3744" spans="1:4" x14ac:dyDescent="0.2">
      <c r="A3744">
        <f t="shared" si="118"/>
        <v>2010</v>
      </c>
      <c r="B3744" s="1059">
        <v>40268</v>
      </c>
      <c r="C3744" s="3">
        <f>'finished water daily demand'!N94</f>
        <v>22.934000000000001</v>
      </c>
      <c r="D3744">
        <f t="shared" si="119"/>
        <v>40268</v>
      </c>
    </row>
    <row r="3745" spans="1:4" x14ac:dyDescent="0.2">
      <c r="A3745">
        <f t="shared" si="118"/>
        <v>2010</v>
      </c>
      <c r="B3745" s="1059">
        <v>40269</v>
      </c>
      <c r="C3745" s="3">
        <f>'finished water daily demand'!N95</f>
        <v>23.119999999999997</v>
      </c>
      <c r="D3745">
        <f t="shared" si="119"/>
        <v>40269</v>
      </c>
    </row>
    <row r="3746" spans="1:4" x14ac:dyDescent="0.2">
      <c r="A3746">
        <f t="shared" si="118"/>
        <v>2010</v>
      </c>
      <c r="B3746" s="1059">
        <v>40270</v>
      </c>
      <c r="C3746" s="3">
        <f>'finished water daily demand'!N96</f>
        <v>22.619999999999997</v>
      </c>
      <c r="D3746">
        <f t="shared" si="119"/>
        <v>40270</v>
      </c>
    </row>
    <row r="3747" spans="1:4" x14ac:dyDescent="0.2">
      <c r="A3747">
        <f t="shared" si="118"/>
        <v>2010</v>
      </c>
      <c r="B3747" s="1059">
        <v>40271</v>
      </c>
      <c r="C3747" s="3">
        <f>'finished water daily demand'!N97</f>
        <v>22.9</v>
      </c>
      <c r="D3747">
        <f t="shared" si="119"/>
        <v>40271</v>
      </c>
    </row>
    <row r="3748" spans="1:4" x14ac:dyDescent="0.2">
      <c r="A3748">
        <f t="shared" si="118"/>
        <v>2010</v>
      </c>
      <c r="B3748" s="1059">
        <v>40272</v>
      </c>
      <c r="C3748" s="3">
        <f>'finished water daily demand'!N98</f>
        <v>21.560000000000002</v>
      </c>
      <c r="D3748">
        <f t="shared" si="119"/>
        <v>40272</v>
      </c>
    </row>
    <row r="3749" spans="1:4" x14ac:dyDescent="0.2">
      <c r="A3749">
        <f t="shared" si="118"/>
        <v>2010</v>
      </c>
      <c r="B3749" s="1059">
        <v>40273</v>
      </c>
      <c r="C3749" s="3">
        <f>'finished water daily demand'!N99</f>
        <v>25.301000000000002</v>
      </c>
      <c r="D3749">
        <f t="shared" si="119"/>
        <v>40273</v>
      </c>
    </row>
    <row r="3750" spans="1:4" x14ac:dyDescent="0.2">
      <c r="A3750">
        <f t="shared" si="118"/>
        <v>2010</v>
      </c>
      <c r="B3750" s="1059">
        <v>40274</v>
      </c>
      <c r="C3750" s="3">
        <f>'finished water daily demand'!N100</f>
        <v>25.906000000000002</v>
      </c>
      <c r="D3750">
        <f t="shared" si="119"/>
        <v>40274</v>
      </c>
    </row>
    <row r="3751" spans="1:4" x14ac:dyDescent="0.2">
      <c r="A3751">
        <f t="shared" si="118"/>
        <v>2010</v>
      </c>
      <c r="B3751" s="1059">
        <v>40275</v>
      </c>
      <c r="C3751" s="3">
        <f>'finished water daily demand'!N101</f>
        <v>25.794999999999998</v>
      </c>
      <c r="D3751">
        <f t="shared" si="119"/>
        <v>40275</v>
      </c>
    </row>
    <row r="3752" spans="1:4" x14ac:dyDescent="0.2">
      <c r="A3752">
        <f t="shared" si="118"/>
        <v>2010</v>
      </c>
      <c r="B3752" s="1059">
        <v>40276</v>
      </c>
      <c r="C3752" s="3">
        <f>'finished water daily demand'!N102</f>
        <v>23.557000000000002</v>
      </c>
      <c r="D3752">
        <f t="shared" si="119"/>
        <v>40276</v>
      </c>
    </row>
    <row r="3753" spans="1:4" x14ac:dyDescent="0.2">
      <c r="A3753">
        <f t="shared" si="118"/>
        <v>2010</v>
      </c>
      <c r="B3753" s="1059">
        <v>40277</v>
      </c>
      <c r="C3753" s="3">
        <f>'finished water daily demand'!N103</f>
        <v>24.506</v>
      </c>
      <c r="D3753">
        <f t="shared" si="119"/>
        <v>40277</v>
      </c>
    </row>
    <row r="3754" spans="1:4" x14ac:dyDescent="0.2">
      <c r="A3754">
        <f t="shared" si="118"/>
        <v>2010</v>
      </c>
      <c r="B3754" s="1059">
        <v>40278</v>
      </c>
      <c r="C3754" s="3">
        <f>'finished water daily demand'!N104</f>
        <v>24.540999999999997</v>
      </c>
      <c r="D3754">
        <f t="shared" si="119"/>
        <v>40278</v>
      </c>
    </row>
    <row r="3755" spans="1:4" x14ac:dyDescent="0.2">
      <c r="A3755">
        <f t="shared" si="118"/>
        <v>2010</v>
      </c>
      <c r="B3755" s="1059">
        <v>40279</v>
      </c>
      <c r="C3755" s="3">
        <f>'finished water daily demand'!N105</f>
        <v>23.927999999999997</v>
      </c>
      <c r="D3755">
        <f t="shared" si="119"/>
        <v>40279</v>
      </c>
    </row>
    <row r="3756" spans="1:4" x14ac:dyDescent="0.2">
      <c r="A3756">
        <f t="shared" si="118"/>
        <v>2010</v>
      </c>
      <c r="B3756" s="1059">
        <v>40280</v>
      </c>
      <c r="C3756" s="3">
        <f>'finished water daily demand'!N106</f>
        <v>24.731999999999999</v>
      </c>
      <c r="D3756">
        <f t="shared" si="119"/>
        <v>40280</v>
      </c>
    </row>
    <row r="3757" spans="1:4" x14ac:dyDescent="0.2">
      <c r="A3757">
        <f t="shared" si="118"/>
        <v>2010</v>
      </c>
      <c r="B3757" s="1059">
        <v>40281</v>
      </c>
      <c r="C3757" s="3">
        <f>'finished water daily demand'!N107</f>
        <v>25.310000000000002</v>
      </c>
      <c r="D3757">
        <f t="shared" si="119"/>
        <v>40281</v>
      </c>
    </row>
    <row r="3758" spans="1:4" x14ac:dyDescent="0.2">
      <c r="A3758">
        <f t="shared" si="118"/>
        <v>2010</v>
      </c>
      <c r="B3758" s="1059">
        <v>40282</v>
      </c>
      <c r="C3758" s="3">
        <f>'finished water daily demand'!N108</f>
        <v>24.747</v>
      </c>
      <c r="D3758">
        <f t="shared" si="119"/>
        <v>40282</v>
      </c>
    </row>
    <row r="3759" spans="1:4" x14ac:dyDescent="0.2">
      <c r="A3759">
        <f t="shared" si="118"/>
        <v>2010</v>
      </c>
      <c r="B3759" s="1059">
        <v>40283</v>
      </c>
      <c r="C3759" s="3">
        <f>'finished water daily demand'!N109</f>
        <v>24.298999999999999</v>
      </c>
      <c r="D3759">
        <f t="shared" si="119"/>
        <v>40283</v>
      </c>
    </row>
    <row r="3760" spans="1:4" x14ac:dyDescent="0.2">
      <c r="A3760">
        <f t="shared" si="118"/>
        <v>2010</v>
      </c>
      <c r="B3760" s="1059">
        <v>40284</v>
      </c>
      <c r="C3760" s="3">
        <f>'finished water daily demand'!N110</f>
        <v>25.175999999999998</v>
      </c>
      <c r="D3760">
        <f t="shared" si="119"/>
        <v>40284</v>
      </c>
    </row>
    <row r="3761" spans="1:4" x14ac:dyDescent="0.2">
      <c r="A3761">
        <f t="shared" si="118"/>
        <v>2010</v>
      </c>
      <c r="B3761" s="1059">
        <v>40285</v>
      </c>
      <c r="C3761" s="3">
        <f>'finished water daily demand'!N111</f>
        <v>25.869</v>
      </c>
      <c r="D3761">
        <f t="shared" si="119"/>
        <v>40285</v>
      </c>
    </row>
    <row r="3762" spans="1:4" x14ac:dyDescent="0.2">
      <c r="A3762">
        <f t="shared" si="118"/>
        <v>2010</v>
      </c>
      <c r="B3762" s="1059">
        <v>40286</v>
      </c>
      <c r="C3762" s="3">
        <f>'finished water daily demand'!N112</f>
        <v>24.242000000000001</v>
      </c>
      <c r="D3762">
        <f t="shared" si="119"/>
        <v>40286</v>
      </c>
    </row>
    <row r="3763" spans="1:4" x14ac:dyDescent="0.2">
      <c r="A3763">
        <f t="shared" si="118"/>
        <v>2010</v>
      </c>
      <c r="B3763" s="1059">
        <v>40287</v>
      </c>
      <c r="C3763" s="3">
        <f>'finished water daily demand'!N113</f>
        <v>25.770000000000003</v>
      </c>
      <c r="D3763">
        <f t="shared" si="119"/>
        <v>40287</v>
      </c>
    </row>
    <row r="3764" spans="1:4" x14ac:dyDescent="0.2">
      <c r="A3764">
        <f t="shared" si="118"/>
        <v>2010</v>
      </c>
      <c r="B3764" s="1059">
        <v>40288</v>
      </c>
      <c r="C3764" s="3">
        <f>'finished water daily demand'!N114</f>
        <v>25.503</v>
      </c>
      <c r="D3764">
        <f t="shared" si="119"/>
        <v>40288</v>
      </c>
    </row>
    <row r="3765" spans="1:4" x14ac:dyDescent="0.2">
      <c r="A3765">
        <f t="shared" si="118"/>
        <v>2010</v>
      </c>
      <c r="B3765" s="1059">
        <v>40289</v>
      </c>
      <c r="C3765" s="3">
        <f>'finished water daily demand'!N115</f>
        <v>24.11</v>
      </c>
      <c r="D3765">
        <f t="shared" si="119"/>
        <v>40289</v>
      </c>
    </row>
    <row r="3766" spans="1:4" x14ac:dyDescent="0.2">
      <c r="A3766">
        <f t="shared" si="118"/>
        <v>2010</v>
      </c>
      <c r="B3766" s="1059">
        <v>40290</v>
      </c>
      <c r="C3766" s="3">
        <f>'finished water daily demand'!N116</f>
        <v>23.448</v>
      </c>
      <c r="D3766">
        <f t="shared" si="119"/>
        <v>40290</v>
      </c>
    </row>
    <row r="3767" spans="1:4" x14ac:dyDescent="0.2">
      <c r="A3767">
        <f t="shared" si="118"/>
        <v>2010</v>
      </c>
      <c r="B3767" s="1059">
        <v>40291</v>
      </c>
      <c r="C3767" s="3">
        <f>'finished water daily demand'!N117</f>
        <v>22.978000000000002</v>
      </c>
      <c r="D3767">
        <f t="shared" si="119"/>
        <v>40291</v>
      </c>
    </row>
    <row r="3768" spans="1:4" x14ac:dyDescent="0.2">
      <c r="A3768">
        <f t="shared" si="118"/>
        <v>2010</v>
      </c>
      <c r="B3768" s="1059">
        <v>40292</v>
      </c>
      <c r="C3768" s="3">
        <f>'finished water daily demand'!N118</f>
        <v>22.753999999999998</v>
      </c>
      <c r="D3768">
        <f t="shared" si="119"/>
        <v>40292</v>
      </c>
    </row>
    <row r="3769" spans="1:4" x14ac:dyDescent="0.2">
      <c r="A3769">
        <f t="shared" si="118"/>
        <v>2010</v>
      </c>
      <c r="B3769" s="1059">
        <v>40293</v>
      </c>
      <c r="C3769" s="3">
        <f>'finished water daily demand'!N119</f>
        <v>22.684000000000001</v>
      </c>
      <c r="D3769">
        <f t="shared" si="119"/>
        <v>40293</v>
      </c>
    </row>
    <row r="3770" spans="1:4" x14ac:dyDescent="0.2">
      <c r="A3770">
        <f t="shared" si="118"/>
        <v>2010</v>
      </c>
      <c r="B3770" s="1059">
        <v>40294</v>
      </c>
      <c r="C3770" s="3">
        <f>'finished water daily demand'!N120</f>
        <v>25.327000000000002</v>
      </c>
      <c r="D3770">
        <f t="shared" si="119"/>
        <v>40294</v>
      </c>
    </row>
    <row r="3771" spans="1:4" x14ac:dyDescent="0.2">
      <c r="A3771">
        <f t="shared" si="118"/>
        <v>2010</v>
      </c>
      <c r="B3771" s="1059">
        <v>40295</v>
      </c>
      <c r="C3771" s="3">
        <f>'finished water daily demand'!N121</f>
        <v>23.81</v>
      </c>
      <c r="D3771">
        <f t="shared" si="119"/>
        <v>40295</v>
      </c>
    </row>
    <row r="3772" spans="1:4" x14ac:dyDescent="0.2">
      <c r="A3772">
        <f t="shared" si="118"/>
        <v>2010</v>
      </c>
      <c r="B3772" s="1059">
        <v>40296</v>
      </c>
      <c r="C3772" s="3">
        <f>'finished water daily demand'!N122</f>
        <v>24.132999999999999</v>
      </c>
      <c r="D3772">
        <f t="shared" si="119"/>
        <v>40296</v>
      </c>
    </row>
    <row r="3773" spans="1:4" x14ac:dyDescent="0.2">
      <c r="A3773">
        <f t="shared" si="118"/>
        <v>2010</v>
      </c>
      <c r="B3773" s="1059">
        <v>40297</v>
      </c>
      <c r="C3773" s="3">
        <f>'finished water daily demand'!N123</f>
        <v>26.512999999999998</v>
      </c>
      <c r="D3773">
        <f t="shared" si="119"/>
        <v>40297</v>
      </c>
    </row>
    <row r="3774" spans="1:4" x14ac:dyDescent="0.2">
      <c r="A3774">
        <f t="shared" si="118"/>
        <v>2010</v>
      </c>
      <c r="B3774" s="1059">
        <v>40298</v>
      </c>
      <c r="C3774" s="3">
        <f>'finished water daily demand'!N124</f>
        <v>24.116</v>
      </c>
      <c r="D3774">
        <f t="shared" si="119"/>
        <v>40298</v>
      </c>
    </row>
    <row r="3775" spans="1:4" x14ac:dyDescent="0.2">
      <c r="A3775">
        <f t="shared" si="118"/>
        <v>2010</v>
      </c>
      <c r="B3775" s="1059">
        <v>40299</v>
      </c>
      <c r="C3775" s="3">
        <f>'finished water daily demand'!N125</f>
        <v>23.224</v>
      </c>
      <c r="D3775">
        <f t="shared" si="119"/>
        <v>40299</v>
      </c>
    </row>
    <row r="3776" spans="1:4" x14ac:dyDescent="0.2">
      <c r="A3776">
        <f t="shared" si="118"/>
        <v>2010</v>
      </c>
      <c r="B3776" s="1059">
        <v>40300</v>
      </c>
      <c r="C3776" s="3">
        <f>'finished water daily demand'!N126</f>
        <v>22.524000000000001</v>
      </c>
      <c r="D3776">
        <f t="shared" si="119"/>
        <v>40300</v>
      </c>
    </row>
    <row r="3777" spans="1:4" x14ac:dyDescent="0.2">
      <c r="A3777">
        <f t="shared" si="118"/>
        <v>2010</v>
      </c>
      <c r="B3777" s="1059">
        <v>40301</v>
      </c>
      <c r="C3777" s="3">
        <f>'finished water daily demand'!N127</f>
        <v>21.972999999999999</v>
      </c>
      <c r="D3777">
        <f t="shared" si="119"/>
        <v>40301</v>
      </c>
    </row>
    <row r="3778" spans="1:4" x14ac:dyDescent="0.2">
      <c r="A3778">
        <f t="shared" si="118"/>
        <v>2010</v>
      </c>
      <c r="B3778" s="1059">
        <v>40302</v>
      </c>
      <c r="C3778" s="3">
        <f>'finished water daily demand'!N128</f>
        <v>23.124000000000002</v>
      </c>
      <c r="D3778">
        <f t="shared" si="119"/>
        <v>40302</v>
      </c>
    </row>
    <row r="3779" spans="1:4" x14ac:dyDescent="0.2">
      <c r="A3779">
        <f t="shared" si="118"/>
        <v>2010</v>
      </c>
      <c r="B3779" s="1059">
        <v>40303</v>
      </c>
      <c r="C3779" s="3">
        <f>'finished water daily demand'!N129</f>
        <v>21.498000000000001</v>
      </c>
      <c r="D3779">
        <f t="shared" si="119"/>
        <v>40303</v>
      </c>
    </row>
    <row r="3780" spans="1:4" x14ac:dyDescent="0.2">
      <c r="A3780">
        <f t="shared" ref="A3780:A3843" si="120">YEAR(B3780)</f>
        <v>2010</v>
      </c>
      <c r="B3780" s="1059">
        <v>40304</v>
      </c>
      <c r="C3780" s="3">
        <f>'finished water daily demand'!N130</f>
        <v>19.864999999999998</v>
      </c>
      <c r="D3780">
        <f t="shared" si="119"/>
        <v>40304</v>
      </c>
    </row>
    <row r="3781" spans="1:4" x14ac:dyDescent="0.2">
      <c r="A3781">
        <f t="shared" si="120"/>
        <v>2010</v>
      </c>
      <c r="B3781" s="1059">
        <v>40305</v>
      </c>
      <c r="C3781" s="3">
        <f>'finished water daily demand'!N131</f>
        <v>20.422000000000001</v>
      </c>
      <c r="D3781">
        <f t="shared" si="119"/>
        <v>40305</v>
      </c>
    </row>
    <row r="3782" spans="1:4" x14ac:dyDescent="0.2">
      <c r="A3782">
        <f t="shared" si="120"/>
        <v>2010</v>
      </c>
      <c r="B3782" s="1059">
        <v>40306</v>
      </c>
      <c r="C3782" s="3">
        <f>'finished water daily demand'!N132</f>
        <v>22.606999999999999</v>
      </c>
      <c r="D3782">
        <f t="shared" si="119"/>
        <v>40306</v>
      </c>
    </row>
    <row r="3783" spans="1:4" x14ac:dyDescent="0.2">
      <c r="A3783">
        <f t="shared" si="120"/>
        <v>2010</v>
      </c>
      <c r="B3783" s="1059">
        <v>40307</v>
      </c>
      <c r="C3783" s="3">
        <f>'finished water daily demand'!N133</f>
        <v>22.314</v>
      </c>
      <c r="D3783">
        <f t="shared" si="119"/>
        <v>40307</v>
      </c>
    </row>
    <row r="3784" spans="1:4" x14ac:dyDescent="0.2">
      <c r="A3784">
        <f t="shared" si="120"/>
        <v>2010</v>
      </c>
      <c r="B3784" s="1059">
        <v>40308</v>
      </c>
      <c r="C3784" s="3">
        <f>'finished water daily demand'!N134</f>
        <v>22.563000000000002</v>
      </c>
      <c r="D3784">
        <f t="shared" ref="D3784:D3847" si="121">VALUE(B3784)</f>
        <v>40308</v>
      </c>
    </row>
    <row r="3785" spans="1:4" x14ac:dyDescent="0.2">
      <c r="A3785">
        <f t="shared" si="120"/>
        <v>2010</v>
      </c>
      <c r="B3785" s="1059">
        <v>40309</v>
      </c>
      <c r="C3785" s="3">
        <f>'finished water daily demand'!N135</f>
        <v>21.940999999999999</v>
      </c>
      <c r="D3785">
        <f t="shared" si="121"/>
        <v>40309</v>
      </c>
    </row>
    <row r="3786" spans="1:4" x14ac:dyDescent="0.2">
      <c r="A3786">
        <f t="shared" si="120"/>
        <v>2010</v>
      </c>
      <c r="B3786" s="1059">
        <v>40310</v>
      </c>
      <c r="C3786" s="3">
        <f>'finished water daily demand'!N136</f>
        <v>20.698999999999998</v>
      </c>
      <c r="D3786">
        <f t="shared" si="121"/>
        <v>40310</v>
      </c>
    </row>
    <row r="3787" spans="1:4" x14ac:dyDescent="0.2">
      <c r="A3787">
        <f t="shared" si="120"/>
        <v>2010</v>
      </c>
      <c r="B3787" s="1059">
        <v>40311</v>
      </c>
      <c r="C3787" s="3">
        <f>'finished water daily demand'!N137</f>
        <v>20.701000000000001</v>
      </c>
      <c r="D3787">
        <f t="shared" si="121"/>
        <v>40311</v>
      </c>
    </row>
    <row r="3788" spans="1:4" x14ac:dyDescent="0.2">
      <c r="A3788">
        <f t="shared" si="120"/>
        <v>2010</v>
      </c>
      <c r="B3788" s="1059">
        <v>40312</v>
      </c>
      <c r="C3788" s="3">
        <f>'finished water daily demand'!N138</f>
        <v>19.209</v>
      </c>
      <c r="D3788">
        <f t="shared" si="121"/>
        <v>40312</v>
      </c>
    </row>
    <row r="3789" spans="1:4" x14ac:dyDescent="0.2">
      <c r="A3789">
        <f t="shared" si="120"/>
        <v>2010</v>
      </c>
      <c r="B3789" s="1059">
        <v>40313</v>
      </c>
      <c r="C3789" s="3">
        <f>'finished water daily demand'!N139</f>
        <v>21.963000000000001</v>
      </c>
      <c r="D3789">
        <f t="shared" si="121"/>
        <v>40313</v>
      </c>
    </row>
    <row r="3790" spans="1:4" x14ac:dyDescent="0.2">
      <c r="A3790">
        <f t="shared" si="120"/>
        <v>2010</v>
      </c>
      <c r="B3790" s="1059">
        <v>40314</v>
      </c>
      <c r="C3790" s="3">
        <f>'finished water daily demand'!N140</f>
        <v>21.663</v>
      </c>
      <c r="D3790">
        <f t="shared" si="121"/>
        <v>40314</v>
      </c>
    </row>
    <row r="3791" spans="1:4" x14ac:dyDescent="0.2">
      <c r="A3791">
        <f t="shared" si="120"/>
        <v>2010</v>
      </c>
      <c r="B3791" s="1059">
        <v>40315</v>
      </c>
      <c r="C3791" s="3">
        <f>'finished water daily demand'!N141</f>
        <v>21.744</v>
      </c>
      <c r="D3791">
        <f t="shared" si="121"/>
        <v>40315</v>
      </c>
    </row>
    <row r="3792" spans="1:4" x14ac:dyDescent="0.2">
      <c r="A3792">
        <f t="shared" si="120"/>
        <v>2010</v>
      </c>
      <c r="B3792" s="1059">
        <v>40316</v>
      </c>
      <c r="C3792" s="3">
        <f>'finished water daily demand'!N142</f>
        <v>21.86</v>
      </c>
      <c r="D3792">
        <f t="shared" si="121"/>
        <v>40316</v>
      </c>
    </row>
    <row r="3793" spans="1:4" x14ac:dyDescent="0.2">
      <c r="A3793">
        <f t="shared" si="120"/>
        <v>2010</v>
      </c>
      <c r="B3793" s="1059">
        <v>40317</v>
      </c>
      <c r="C3793" s="3">
        <f>'finished water daily demand'!N143</f>
        <v>21.294999999999998</v>
      </c>
      <c r="D3793">
        <f t="shared" si="121"/>
        <v>40317</v>
      </c>
    </row>
    <row r="3794" spans="1:4" x14ac:dyDescent="0.2">
      <c r="A3794">
        <f t="shared" si="120"/>
        <v>2010</v>
      </c>
      <c r="B3794" s="1059">
        <v>40318</v>
      </c>
      <c r="C3794" s="3">
        <f>'finished water daily demand'!N144</f>
        <v>22.463000000000001</v>
      </c>
      <c r="D3794">
        <f t="shared" si="121"/>
        <v>40318</v>
      </c>
    </row>
    <row r="3795" spans="1:4" x14ac:dyDescent="0.2">
      <c r="A3795">
        <f t="shared" si="120"/>
        <v>2010</v>
      </c>
      <c r="B3795" s="1059">
        <v>40319</v>
      </c>
      <c r="C3795" s="3">
        <f>'finished water daily demand'!N145</f>
        <v>21.067</v>
      </c>
      <c r="D3795">
        <f t="shared" si="121"/>
        <v>40319</v>
      </c>
    </row>
    <row r="3796" spans="1:4" x14ac:dyDescent="0.2">
      <c r="A3796">
        <f t="shared" si="120"/>
        <v>2010</v>
      </c>
      <c r="B3796" s="1059">
        <v>40320</v>
      </c>
      <c r="C3796" s="3">
        <f>'finished water daily demand'!N146</f>
        <v>22.502000000000002</v>
      </c>
      <c r="D3796">
        <f t="shared" si="121"/>
        <v>40320</v>
      </c>
    </row>
    <row r="3797" spans="1:4" x14ac:dyDescent="0.2">
      <c r="A3797">
        <f t="shared" si="120"/>
        <v>2010</v>
      </c>
      <c r="B3797" s="1059">
        <v>40321</v>
      </c>
      <c r="C3797" s="3">
        <f>'finished water daily demand'!N147</f>
        <v>21.765999999999998</v>
      </c>
      <c r="D3797">
        <f t="shared" si="121"/>
        <v>40321</v>
      </c>
    </row>
    <row r="3798" spans="1:4" x14ac:dyDescent="0.2">
      <c r="A3798">
        <f t="shared" si="120"/>
        <v>2010</v>
      </c>
      <c r="B3798" s="1059">
        <v>40322</v>
      </c>
      <c r="C3798" s="3">
        <f>'finished water daily demand'!N148</f>
        <v>23.195</v>
      </c>
      <c r="D3798">
        <f t="shared" si="121"/>
        <v>40322</v>
      </c>
    </row>
    <row r="3799" spans="1:4" x14ac:dyDescent="0.2">
      <c r="A3799">
        <f t="shared" si="120"/>
        <v>2010</v>
      </c>
      <c r="B3799" s="1059">
        <v>40323</v>
      </c>
      <c r="C3799" s="3">
        <f>'finished water daily demand'!N149</f>
        <v>21.986000000000001</v>
      </c>
      <c r="D3799">
        <f t="shared" si="121"/>
        <v>40323</v>
      </c>
    </row>
    <row r="3800" spans="1:4" x14ac:dyDescent="0.2">
      <c r="A3800">
        <f t="shared" si="120"/>
        <v>2010</v>
      </c>
      <c r="B3800" s="1059">
        <v>40324</v>
      </c>
      <c r="C3800" s="3">
        <f>'finished water daily demand'!N150</f>
        <v>21.899000000000001</v>
      </c>
      <c r="D3800">
        <f t="shared" si="121"/>
        <v>40324</v>
      </c>
    </row>
    <row r="3801" spans="1:4" x14ac:dyDescent="0.2">
      <c r="A3801">
        <f t="shared" si="120"/>
        <v>2010</v>
      </c>
      <c r="B3801" s="1059">
        <v>40325</v>
      </c>
      <c r="C3801" s="3">
        <f>'finished water daily demand'!N151</f>
        <v>20.684000000000001</v>
      </c>
      <c r="D3801">
        <f t="shared" si="121"/>
        <v>40325</v>
      </c>
    </row>
    <row r="3802" spans="1:4" x14ac:dyDescent="0.2">
      <c r="A3802">
        <f t="shared" si="120"/>
        <v>2010</v>
      </c>
      <c r="B3802" s="1059">
        <v>40326</v>
      </c>
      <c r="C3802" s="3">
        <f>'finished water daily demand'!N152</f>
        <v>20.887</v>
      </c>
      <c r="D3802">
        <f t="shared" si="121"/>
        <v>40326</v>
      </c>
    </row>
    <row r="3803" spans="1:4" x14ac:dyDescent="0.2">
      <c r="A3803">
        <f t="shared" si="120"/>
        <v>2010</v>
      </c>
      <c r="B3803" s="1059">
        <v>40327</v>
      </c>
      <c r="C3803" s="3">
        <f>'finished water daily demand'!N153</f>
        <v>21.234999999999999</v>
      </c>
      <c r="D3803">
        <f t="shared" si="121"/>
        <v>40327</v>
      </c>
    </row>
    <row r="3804" spans="1:4" x14ac:dyDescent="0.2">
      <c r="A3804">
        <f t="shared" si="120"/>
        <v>2010</v>
      </c>
      <c r="B3804" s="1059">
        <v>40328</v>
      </c>
      <c r="C3804" s="3">
        <f>'finished water daily demand'!N154</f>
        <v>23.691000000000003</v>
      </c>
      <c r="D3804">
        <f t="shared" si="121"/>
        <v>40328</v>
      </c>
    </row>
    <row r="3805" spans="1:4" x14ac:dyDescent="0.2">
      <c r="A3805">
        <f t="shared" si="120"/>
        <v>2010</v>
      </c>
      <c r="B3805" s="1059">
        <v>40329</v>
      </c>
      <c r="C3805" s="3">
        <f>'finished water daily demand'!N155</f>
        <v>22.934000000000001</v>
      </c>
      <c r="D3805">
        <f t="shared" si="121"/>
        <v>40329</v>
      </c>
    </row>
    <row r="3806" spans="1:4" x14ac:dyDescent="0.2">
      <c r="A3806">
        <f t="shared" si="120"/>
        <v>2010</v>
      </c>
      <c r="B3806" s="1059">
        <v>40330</v>
      </c>
      <c r="C3806" s="3">
        <f>'finished water daily demand'!N156</f>
        <v>24.043999999999997</v>
      </c>
      <c r="D3806">
        <f t="shared" si="121"/>
        <v>40330</v>
      </c>
    </row>
    <row r="3807" spans="1:4" x14ac:dyDescent="0.2">
      <c r="A3807">
        <f t="shared" si="120"/>
        <v>2010</v>
      </c>
      <c r="B3807" s="1059">
        <v>40331</v>
      </c>
      <c r="C3807" s="3">
        <f>'finished water daily demand'!N157</f>
        <v>22.89</v>
      </c>
      <c r="D3807">
        <f t="shared" si="121"/>
        <v>40331</v>
      </c>
    </row>
    <row r="3808" spans="1:4" x14ac:dyDescent="0.2">
      <c r="A3808">
        <f t="shared" si="120"/>
        <v>2010</v>
      </c>
      <c r="B3808" s="1059">
        <v>40332</v>
      </c>
      <c r="C3808" s="3">
        <f>'finished water daily demand'!N158</f>
        <v>23.652000000000001</v>
      </c>
      <c r="D3808">
        <f t="shared" si="121"/>
        <v>40332</v>
      </c>
    </row>
    <row r="3809" spans="1:4" x14ac:dyDescent="0.2">
      <c r="A3809">
        <f t="shared" si="120"/>
        <v>2010</v>
      </c>
      <c r="B3809" s="1059">
        <v>40333</v>
      </c>
      <c r="C3809" s="3">
        <f>'finished water daily demand'!N159</f>
        <v>25.981999999999999</v>
      </c>
      <c r="D3809">
        <f t="shared" si="121"/>
        <v>40333</v>
      </c>
    </row>
    <row r="3810" spans="1:4" x14ac:dyDescent="0.2">
      <c r="A3810">
        <f t="shared" si="120"/>
        <v>2010</v>
      </c>
      <c r="B3810" s="1059">
        <v>40334</v>
      </c>
      <c r="C3810" s="3">
        <f>'finished water daily demand'!N160</f>
        <v>25.66</v>
      </c>
      <c r="D3810">
        <f t="shared" si="121"/>
        <v>40334</v>
      </c>
    </row>
    <row r="3811" spans="1:4" x14ac:dyDescent="0.2">
      <c r="A3811">
        <f t="shared" si="120"/>
        <v>2010</v>
      </c>
      <c r="B3811" s="1059">
        <v>40335</v>
      </c>
      <c r="C3811" s="3">
        <f>'finished water daily demand'!N161</f>
        <v>26.76</v>
      </c>
      <c r="D3811">
        <f t="shared" si="121"/>
        <v>40335</v>
      </c>
    </row>
    <row r="3812" spans="1:4" x14ac:dyDescent="0.2">
      <c r="A3812">
        <f t="shared" si="120"/>
        <v>2010</v>
      </c>
      <c r="B3812" s="1059">
        <v>40336</v>
      </c>
      <c r="C3812" s="3">
        <f>'finished water daily demand'!N162</f>
        <v>24.085000000000001</v>
      </c>
      <c r="D3812">
        <f t="shared" si="121"/>
        <v>40336</v>
      </c>
    </row>
    <row r="3813" spans="1:4" x14ac:dyDescent="0.2">
      <c r="A3813">
        <f t="shared" si="120"/>
        <v>2010</v>
      </c>
      <c r="B3813" s="1059">
        <v>40337</v>
      </c>
      <c r="C3813" s="3">
        <f>'finished water daily demand'!N163</f>
        <v>26.69</v>
      </c>
      <c r="D3813">
        <f t="shared" si="121"/>
        <v>40337</v>
      </c>
    </row>
    <row r="3814" spans="1:4" x14ac:dyDescent="0.2">
      <c r="A3814">
        <f t="shared" si="120"/>
        <v>2010</v>
      </c>
      <c r="B3814" s="1059">
        <v>40338</v>
      </c>
      <c r="C3814" s="3">
        <f>'finished water daily demand'!N164</f>
        <v>28.52</v>
      </c>
      <c r="D3814">
        <f t="shared" si="121"/>
        <v>40338</v>
      </c>
    </row>
    <row r="3815" spans="1:4" x14ac:dyDescent="0.2">
      <c r="A3815">
        <f t="shared" si="120"/>
        <v>2010</v>
      </c>
      <c r="B3815" s="1059">
        <v>40339</v>
      </c>
      <c r="C3815" s="3">
        <f>'finished water daily demand'!N165</f>
        <v>31.68</v>
      </c>
      <c r="D3815">
        <f t="shared" si="121"/>
        <v>40339</v>
      </c>
    </row>
    <row r="3816" spans="1:4" x14ac:dyDescent="0.2">
      <c r="A3816">
        <f t="shared" si="120"/>
        <v>2010</v>
      </c>
      <c r="B3816" s="1059">
        <v>40340</v>
      </c>
      <c r="C3816" s="3">
        <f>'finished water daily demand'!N166</f>
        <v>28.189999999999998</v>
      </c>
      <c r="D3816">
        <f t="shared" si="121"/>
        <v>40340</v>
      </c>
    </row>
    <row r="3817" spans="1:4" x14ac:dyDescent="0.2">
      <c r="A3817">
        <f t="shared" si="120"/>
        <v>2010</v>
      </c>
      <c r="B3817" s="1059">
        <v>40341</v>
      </c>
      <c r="C3817" s="3">
        <f>'finished water daily demand'!N167</f>
        <v>28.49</v>
      </c>
      <c r="D3817">
        <f t="shared" si="121"/>
        <v>40341</v>
      </c>
    </row>
    <row r="3818" spans="1:4" x14ac:dyDescent="0.2">
      <c r="A3818">
        <f t="shared" si="120"/>
        <v>2010</v>
      </c>
      <c r="B3818" s="1059">
        <v>40342</v>
      </c>
      <c r="C3818" s="3">
        <f>'finished water daily demand'!N168</f>
        <v>25.08</v>
      </c>
      <c r="D3818">
        <f t="shared" si="121"/>
        <v>40342</v>
      </c>
    </row>
    <row r="3819" spans="1:4" x14ac:dyDescent="0.2">
      <c r="A3819">
        <f t="shared" si="120"/>
        <v>2010</v>
      </c>
      <c r="B3819" s="1059">
        <v>40343</v>
      </c>
      <c r="C3819" s="3">
        <f>'finished water daily demand'!N169</f>
        <v>26.5</v>
      </c>
      <c r="D3819">
        <f t="shared" si="121"/>
        <v>40343</v>
      </c>
    </row>
    <row r="3820" spans="1:4" x14ac:dyDescent="0.2">
      <c r="A3820">
        <f t="shared" si="120"/>
        <v>2010</v>
      </c>
      <c r="B3820" s="1059">
        <v>40344</v>
      </c>
      <c r="C3820" s="3">
        <f>'finished water daily demand'!N170</f>
        <v>26.71</v>
      </c>
      <c r="D3820">
        <f t="shared" si="121"/>
        <v>40344</v>
      </c>
    </row>
    <row r="3821" spans="1:4" x14ac:dyDescent="0.2">
      <c r="A3821">
        <f t="shared" si="120"/>
        <v>2010</v>
      </c>
      <c r="B3821" s="1059">
        <v>40345</v>
      </c>
      <c r="C3821" s="3">
        <f>'finished water daily demand'!N171</f>
        <v>30.26</v>
      </c>
      <c r="D3821">
        <f t="shared" si="121"/>
        <v>40345</v>
      </c>
    </row>
    <row r="3822" spans="1:4" x14ac:dyDescent="0.2">
      <c r="A3822">
        <f t="shared" si="120"/>
        <v>2010</v>
      </c>
      <c r="B3822" s="1059">
        <v>40346</v>
      </c>
      <c r="C3822" s="3">
        <f>'finished water daily demand'!N172</f>
        <v>28.273999999999997</v>
      </c>
      <c r="D3822">
        <f t="shared" si="121"/>
        <v>40346</v>
      </c>
    </row>
    <row r="3823" spans="1:4" x14ac:dyDescent="0.2">
      <c r="A3823">
        <f t="shared" si="120"/>
        <v>2010</v>
      </c>
      <c r="B3823" s="1059">
        <v>40347</v>
      </c>
      <c r="C3823" s="3">
        <f>'finished water daily demand'!N173</f>
        <v>28.57</v>
      </c>
      <c r="D3823">
        <f t="shared" si="121"/>
        <v>40347</v>
      </c>
    </row>
    <row r="3824" spans="1:4" x14ac:dyDescent="0.2">
      <c r="A3824">
        <f t="shared" si="120"/>
        <v>2010</v>
      </c>
      <c r="B3824" s="1059">
        <v>40348</v>
      </c>
      <c r="C3824" s="3">
        <f>'finished water daily demand'!N174</f>
        <v>27.79</v>
      </c>
      <c r="D3824">
        <f t="shared" si="121"/>
        <v>40348</v>
      </c>
    </row>
    <row r="3825" spans="1:4" x14ac:dyDescent="0.2">
      <c r="A3825">
        <f t="shared" si="120"/>
        <v>2010</v>
      </c>
      <c r="B3825" s="1059">
        <v>40349</v>
      </c>
      <c r="C3825" s="3">
        <f>'finished water daily demand'!N175</f>
        <v>29.46</v>
      </c>
      <c r="D3825">
        <f t="shared" si="121"/>
        <v>40349</v>
      </c>
    </row>
    <row r="3826" spans="1:4" x14ac:dyDescent="0.2">
      <c r="A3826">
        <f t="shared" si="120"/>
        <v>2010</v>
      </c>
      <c r="B3826" s="1059">
        <v>40350</v>
      </c>
      <c r="C3826" s="3">
        <f>'finished water daily demand'!N176</f>
        <v>28.04</v>
      </c>
      <c r="D3826">
        <f t="shared" si="121"/>
        <v>40350</v>
      </c>
    </row>
    <row r="3827" spans="1:4" x14ac:dyDescent="0.2">
      <c r="A3827">
        <f t="shared" si="120"/>
        <v>2010</v>
      </c>
      <c r="B3827" s="1059">
        <v>40351</v>
      </c>
      <c r="C3827" s="3">
        <f>'finished water daily demand'!N177</f>
        <v>29.93</v>
      </c>
      <c r="D3827">
        <f t="shared" si="121"/>
        <v>40351</v>
      </c>
    </row>
    <row r="3828" spans="1:4" x14ac:dyDescent="0.2">
      <c r="A3828">
        <f t="shared" si="120"/>
        <v>2010</v>
      </c>
      <c r="B3828" s="1059">
        <v>40352</v>
      </c>
      <c r="C3828" s="3">
        <f>'finished water daily demand'!N178</f>
        <v>31.617999999999999</v>
      </c>
      <c r="D3828">
        <f t="shared" si="121"/>
        <v>40352</v>
      </c>
    </row>
    <row r="3829" spans="1:4" x14ac:dyDescent="0.2">
      <c r="A3829">
        <f t="shared" si="120"/>
        <v>2010</v>
      </c>
      <c r="B3829" s="1059">
        <v>40353</v>
      </c>
      <c r="C3829" s="3">
        <f>'finished water daily demand'!N179</f>
        <v>31.986000000000004</v>
      </c>
      <c r="D3829">
        <f t="shared" si="121"/>
        <v>40353</v>
      </c>
    </row>
    <row r="3830" spans="1:4" x14ac:dyDescent="0.2">
      <c r="A3830">
        <f t="shared" si="120"/>
        <v>2010</v>
      </c>
      <c r="B3830" s="1059">
        <v>40354</v>
      </c>
      <c r="C3830" s="3">
        <f>'finished water daily demand'!N180</f>
        <v>33.035000000000004</v>
      </c>
      <c r="D3830">
        <f t="shared" si="121"/>
        <v>40354</v>
      </c>
    </row>
    <row r="3831" spans="1:4" x14ac:dyDescent="0.2">
      <c r="A3831">
        <f t="shared" si="120"/>
        <v>2010</v>
      </c>
      <c r="B3831" s="1059">
        <v>40355</v>
      </c>
      <c r="C3831" s="3">
        <f>'finished water daily demand'!N181</f>
        <v>34.591999999999999</v>
      </c>
      <c r="D3831">
        <f t="shared" si="121"/>
        <v>40355</v>
      </c>
    </row>
    <row r="3832" spans="1:4" x14ac:dyDescent="0.2">
      <c r="A3832">
        <f t="shared" si="120"/>
        <v>2010</v>
      </c>
      <c r="B3832" s="1059">
        <v>40356</v>
      </c>
      <c r="C3832" s="3">
        <f>'finished water daily demand'!N182</f>
        <v>29.370999999999999</v>
      </c>
      <c r="D3832">
        <f t="shared" si="121"/>
        <v>40356</v>
      </c>
    </row>
    <row r="3833" spans="1:4" x14ac:dyDescent="0.2">
      <c r="A3833">
        <f t="shared" si="120"/>
        <v>2010</v>
      </c>
      <c r="B3833" s="1059">
        <v>40357</v>
      </c>
      <c r="C3833" s="3">
        <f>'finished water daily demand'!N183</f>
        <v>32.43</v>
      </c>
      <c r="D3833">
        <f t="shared" si="121"/>
        <v>40357</v>
      </c>
    </row>
    <row r="3834" spans="1:4" x14ac:dyDescent="0.2">
      <c r="A3834">
        <f t="shared" si="120"/>
        <v>2010</v>
      </c>
      <c r="B3834" s="1059">
        <v>40358</v>
      </c>
      <c r="C3834" s="3">
        <f>'finished water daily demand'!N184</f>
        <v>36.15</v>
      </c>
      <c r="D3834">
        <f t="shared" si="121"/>
        <v>40358</v>
      </c>
    </row>
    <row r="3835" spans="1:4" x14ac:dyDescent="0.2">
      <c r="A3835">
        <f t="shared" si="120"/>
        <v>2010</v>
      </c>
      <c r="B3835" s="1059">
        <v>40359</v>
      </c>
      <c r="C3835" s="3">
        <f>'finished water daily demand'!N185</f>
        <v>29.83</v>
      </c>
      <c r="D3835">
        <f t="shared" si="121"/>
        <v>40359</v>
      </c>
    </row>
    <row r="3836" spans="1:4" x14ac:dyDescent="0.2">
      <c r="A3836">
        <f t="shared" si="120"/>
        <v>2010</v>
      </c>
      <c r="B3836" s="1059">
        <v>40360</v>
      </c>
      <c r="C3836" s="3">
        <f>'finished water daily demand'!N186</f>
        <v>34.230000000000004</v>
      </c>
      <c r="D3836">
        <f t="shared" si="121"/>
        <v>40360</v>
      </c>
    </row>
    <row r="3837" spans="1:4" x14ac:dyDescent="0.2">
      <c r="A3837">
        <f t="shared" si="120"/>
        <v>2010</v>
      </c>
      <c r="B3837" s="1059">
        <v>40361</v>
      </c>
      <c r="C3837" s="3">
        <f>'finished water daily demand'!N187</f>
        <v>32.549999999999997</v>
      </c>
      <c r="D3837">
        <f t="shared" si="121"/>
        <v>40361</v>
      </c>
    </row>
    <row r="3838" spans="1:4" x14ac:dyDescent="0.2">
      <c r="A3838">
        <f t="shared" si="120"/>
        <v>2010</v>
      </c>
      <c r="B3838" s="1059">
        <v>40362</v>
      </c>
      <c r="C3838" s="3">
        <f>'finished water daily demand'!N188</f>
        <v>34.14</v>
      </c>
      <c r="D3838">
        <f t="shared" si="121"/>
        <v>40362</v>
      </c>
    </row>
    <row r="3839" spans="1:4" x14ac:dyDescent="0.2">
      <c r="A3839">
        <f t="shared" si="120"/>
        <v>2010</v>
      </c>
      <c r="B3839" s="1059">
        <v>40363</v>
      </c>
      <c r="C3839" s="3">
        <f>'finished water daily demand'!N189</f>
        <v>25.441299999999998</v>
      </c>
      <c r="D3839">
        <f t="shared" si="121"/>
        <v>40363</v>
      </c>
    </row>
    <row r="3840" spans="1:4" x14ac:dyDescent="0.2">
      <c r="A3840">
        <f t="shared" si="120"/>
        <v>2010</v>
      </c>
      <c r="B3840" s="1059">
        <v>40364</v>
      </c>
      <c r="C3840" s="3">
        <f>'finished water daily demand'!N190</f>
        <v>28.913999999999998</v>
      </c>
      <c r="D3840">
        <f t="shared" si="121"/>
        <v>40364</v>
      </c>
    </row>
    <row r="3841" spans="1:4" x14ac:dyDescent="0.2">
      <c r="A3841">
        <f t="shared" si="120"/>
        <v>2010</v>
      </c>
      <c r="B3841" s="1059">
        <v>40365</v>
      </c>
      <c r="C3841" s="3">
        <f>'finished water daily demand'!N191</f>
        <v>34.115000000000002</v>
      </c>
      <c r="D3841">
        <f t="shared" si="121"/>
        <v>40365</v>
      </c>
    </row>
    <row r="3842" spans="1:4" x14ac:dyDescent="0.2">
      <c r="A3842">
        <f t="shared" si="120"/>
        <v>2010</v>
      </c>
      <c r="B3842" s="1059">
        <v>40366</v>
      </c>
      <c r="C3842" s="3">
        <f>'finished water daily demand'!N192</f>
        <v>33.97</v>
      </c>
      <c r="D3842">
        <f t="shared" si="121"/>
        <v>40366</v>
      </c>
    </row>
    <row r="3843" spans="1:4" x14ac:dyDescent="0.2">
      <c r="A3843">
        <f t="shared" si="120"/>
        <v>2010</v>
      </c>
      <c r="B3843" s="1059">
        <v>40367</v>
      </c>
      <c r="C3843" s="3">
        <f>'finished water daily demand'!N193</f>
        <v>32.83</v>
      </c>
      <c r="D3843">
        <f t="shared" si="121"/>
        <v>40367</v>
      </c>
    </row>
    <row r="3844" spans="1:4" x14ac:dyDescent="0.2">
      <c r="A3844">
        <f t="shared" ref="A3844:A3907" si="122">YEAR(B3844)</f>
        <v>2010</v>
      </c>
      <c r="B3844" s="1059">
        <v>40368</v>
      </c>
      <c r="C3844" s="3">
        <f>'finished water daily demand'!N194</f>
        <v>33.870000000000005</v>
      </c>
      <c r="D3844">
        <f t="shared" si="121"/>
        <v>40368</v>
      </c>
    </row>
    <row r="3845" spans="1:4" x14ac:dyDescent="0.2">
      <c r="A3845">
        <f t="shared" si="122"/>
        <v>2010</v>
      </c>
      <c r="B3845" s="1059">
        <v>40369</v>
      </c>
      <c r="C3845" s="3">
        <f>'finished water daily demand'!N195</f>
        <v>34.04</v>
      </c>
      <c r="D3845">
        <f t="shared" si="121"/>
        <v>40369</v>
      </c>
    </row>
    <row r="3846" spans="1:4" x14ac:dyDescent="0.2">
      <c r="A3846">
        <f t="shared" si="122"/>
        <v>2010</v>
      </c>
      <c r="B3846" s="1059">
        <v>40370</v>
      </c>
      <c r="C3846" s="3">
        <f>'finished water daily demand'!N196</f>
        <v>31.06</v>
      </c>
      <c r="D3846">
        <f t="shared" si="121"/>
        <v>40370</v>
      </c>
    </row>
    <row r="3847" spans="1:4" x14ac:dyDescent="0.2">
      <c r="A3847">
        <f t="shared" si="122"/>
        <v>2010</v>
      </c>
      <c r="B3847" s="1059">
        <v>40371</v>
      </c>
      <c r="C3847" s="3">
        <f>'finished water daily demand'!N197</f>
        <v>29.21</v>
      </c>
      <c r="D3847">
        <f t="shared" si="121"/>
        <v>40371</v>
      </c>
    </row>
    <row r="3848" spans="1:4" x14ac:dyDescent="0.2">
      <c r="A3848">
        <f t="shared" si="122"/>
        <v>2010</v>
      </c>
      <c r="B3848" s="1059">
        <v>40372</v>
      </c>
      <c r="C3848" s="3">
        <f>'finished water daily demand'!N198</f>
        <v>27.42</v>
      </c>
      <c r="D3848">
        <f t="shared" ref="D3848:D3911" si="123">VALUE(B3848)</f>
        <v>40372</v>
      </c>
    </row>
    <row r="3849" spans="1:4" x14ac:dyDescent="0.2">
      <c r="A3849">
        <f t="shared" si="122"/>
        <v>2010</v>
      </c>
      <c r="B3849" s="1059">
        <v>40373</v>
      </c>
      <c r="C3849" s="3">
        <f>'finished water daily demand'!N199</f>
        <v>29.28</v>
      </c>
      <c r="D3849">
        <f t="shared" si="123"/>
        <v>40373</v>
      </c>
    </row>
    <row r="3850" spans="1:4" x14ac:dyDescent="0.2">
      <c r="A3850">
        <f t="shared" si="122"/>
        <v>2010</v>
      </c>
      <c r="B3850" s="1059">
        <v>40374</v>
      </c>
      <c r="C3850" s="3">
        <f>'finished water daily demand'!N200</f>
        <v>31.97</v>
      </c>
      <c r="D3850">
        <f t="shared" si="123"/>
        <v>40374</v>
      </c>
    </row>
    <row r="3851" spans="1:4" x14ac:dyDescent="0.2">
      <c r="A3851">
        <f t="shared" si="122"/>
        <v>2010</v>
      </c>
      <c r="B3851" s="1059">
        <v>40375</v>
      </c>
      <c r="C3851" s="3">
        <f>'finished water daily demand'!N201</f>
        <v>29.82</v>
      </c>
      <c r="D3851">
        <f t="shared" si="123"/>
        <v>40375</v>
      </c>
    </row>
    <row r="3852" spans="1:4" x14ac:dyDescent="0.2">
      <c r="A3852">
        <f t="shared" si="122"/>
        <v>2010</v>
      </c>
      <c r="B3852" s="1059">
        <v>40376</v>
      </c>
      <c r="C3852" s="3">
        <f>'finished water daily demand'!N202</f>
        <v>28.729999999999997</v>
      </c>
      <c r="D3852">
        <f t="shared" si="123"/>
        <v>40376</v>
      </c>
    </row>
    <row r="3853" spans="1:4" x14ac:dyDescent="0.2">
      <c r="A3853">
        <f t="shared" si="122"/>
        <v>2010</v>
      </c>
      <c r="B3853" s="1059">
        <v>40377</v>
      </c>
      <c r="C3853" s="3">
        <f>'finished water daily demand'!N203</f>
        <v>28.08</v>
      </c>
      <c r="D3853">
        <f t="shared" si="123"/>
        <v>40377</v>
      </c>
    </row>
    <row r="3854" spans="1:4" x14ac:dyDescent="0.2">
      <c r="A3854">
        <f t="shared" si="122"/>
        <v>2010</v>
      </c>
      <c r="B3854" s="1059">
        <v>40378</v>
      </c>
      <c r="C3854" s="3">
        <f>'finished water daily demand'!N204</f>
        <v>29.23</v>
      </c>
      <c r="D3854">
        <f t="shared" si="123"/>
        <v>40378</v>
      </c>
    </row>
    <row r="3855" spans="1:4" x14ac:dyDescent="0.2">
      <c r="A3855">
        <f t="shared" si="122"/>
        <v>2010</v>
      </c>
      <c r="B3855" s="1059">
        <v>40379</v>
      </c>
      <c r="C3855" s="3">
        <f>'finished water daily demand'!N205</f>
        <v>34.6</v>
      </c>
      <c r="D3855">
        <f t="shared" si="123"/>
        <v>40379</v>
      </c>
    </row>
    <row r="3856" spans="1:4" x14ac:dyDescent="0.2">
      <c r="A3856">
        <f t="shared" si="122"/>
        <v>2010</v>
      </c>
      <c r="B3856" s="1059">
        <v>40380</v>
      </c>
      <c r="C3856" s="3">
        <f>'finished water daily demand'!N206</f>
        <v>29.831000000000003</v>
      </c>
      <c r="D3856">
        <f t="shared" si="123"/>
        <v>40380</v>
      </c>
    </row>
    <row r="3857" spans="1:4" x14ac:dyDescent="0.2">
      <c r="A3857">
        <f t="shared" si="122"/>
        <v>2010</v>
      </c>
      <c r="B3857" s="1059">
        <v>40381</v>
      </c>
      <c r="C3857" s="3">
        <f>'finished water daily demand'!N207</f>
        <v>29.783000000000001</v>
      </c>
      <c r="D3857">
        <f t="shared" si="123"/>
        <v>40381</v>
      </c>
    </row>
    <row r="3858" spans="1:4" x14ac:dyDescent="0.2">
      <c r="A3858">
        <f t="shared" si="122"/>
        <v>2010</v>
      </c>
      <c r="B3858" s="1059">
        <v>40382</v>
      </c>
      <c r="C3858" s="3">
        <f>'finished water daily demand'!N208</f>
        <v>30.923000000000002</v>
      </c>
      <c r="D3858">
        <f t="shared" si="123"/>
        <v>40382</v>
      </c>
    </row>
    <row r="3859" spans="1:4" x14ac:dyDescent="0.2">
      <c r="A3859">
        <f t="shared" si="122"/>
        <v>2010</v>
      </c>
      <c r="B3859" s="1059">
        <v>40383</v>
      </c>
      <c r="C3859" s="3">
        <f>'finished water daily demand'!N209</f>
        <v>31.737000000000002</v>
      </c>
      <c r="D3859">
        <f t="shared" si="123"/>
        <v>40383</v>
      </c>
    </row>
    <row r="3860" spans="1:4" x14ac:dyDescent="0.2">
      <c r="A3860">
        <f t="shared" si="122"/>
        <v>2010</v>
      </c>
      <c r="B3860" s="1059">
        <v>40384</v>
      </c>
      <c r="C3860" s="3">
        <f>'finished water daily demand'!N210</f>
        <v>34.71</v>
      </c>
      <c r="D3860">
        <f t="shared" si="123"/>
        <v>40384</v>
      </c>
    </row>
    <row r="3861" spans="1:4" x14ac:dyDescent="0.2">
      <c r="A3861">
        <f t="shared" si="122"/>
        <v>2010</v>
      </c>
      <c r="B3861" s="1059">
        <v>40385</v>
      </c>
      <c r="C3861" s="3">
        <f>'finished water daily demand'!N211</f>
        <v>26.84</v>
      </c>
      <c r="D3861">
        <f t="shared" si="123"/>
        <v>40385</v>
      </c>
    </row>
    <row r="3862" spans="1:4" x14ac:dyDescent="0.2">
      <c r="A3862">
        <f t="shared" si="122"/>
        <v>2010</v>
      </c>
      <c r="B3862" s="1059">
        <v>40386</v>
      </c>
      <c r="C3862" s="3">
        <f>'finished water daily demand'!N212</f>
        <v>27.46</v>
      </c>
      <c r="D3862">
        <f t="shared" si="123"/>
        <v>40386</v>
      </c>
    </row>
    <row r="3863" spans="1:4" x14ac:dyDescent="0.2">
      <c r="A3863">
        <f t="shared" si="122"/>
        <v>2010</v>
      </c>
      <c r="B3863" s="1059">
        <v>40387</v>
      </c>
      <c r="C3863" s="3">
        <f>'finished water daily demand'!N213</f>
        <v>24.88</v>
      </c>
      <c r="D3863">
        <f t="shared" si="123"/>
        <v>40387</v>
      </c>
    </row>
    <row r="3864" spans="1:4" x14ac:dyDescent="0.2">
      <c r="A3864">
        <f t="shared" si="122"/>
        <v>2010</v>
      </c>
      <c r="B3864" s="1059">
        <v>40388</v>
      </c>
      <c r="C3864" s="3">
        <f>'finished water daily demand'!N214</f>
        <v>26.772000000000002</v>
      </c>
      <c r="D3864">
        <f t="shared" si="123"/>
        <v>40388</v>
      </c>
    </row>
    <row r="3865" spans="1:4" x14ac:dyDescent="0.2">
      <c r="A3865">
        <f t="shared" si="122"/>
        <v>2010</v>
      </c>
      <c r="B3865" s="1059">
        <v>40389</v>
      </c>
      <c r="C3865" s="3">
        <f>'finished water daily demand'!N215</f>
        <v>28.710999999999999</v>
      </c>
      <c r="D3865">
        <f t="shared" si="123"/>
        <v>40389</v>
      </c>
    </row>
    <row r="3866" spans="1:4" x14ac:dyDescent="0.2">
      <c r="A3866">
        <f t="shared" si="122"/>
        <v>2010</v>
      </c>
      <c r="B3866" s="1059">
        <v>40390</v>
      </c>
      <c r="C3866" s="3">
        <f>'finished water daily demand'!N216</f>
        <v>25.896000000000001</v>
      </c>
      <c r="D3866">
        <f t="shared" si="123"/>
        <v>40390</v>
      </c>
    </row>
    <row r="3867" spans="1:4" x14ac:dyDescent="0.2">
      <c r="A3867">
        <f t="shared" si="122"/>
        <v>2010</v>
      </c>
      <c r="B3867" s="1059">
        <v>40391</v>
      </c>
      <c r="C3867" s="3">
        <f>'finished water daily demand'!N217</f>
        <v>28.309000000000001</v>
      </c>
      <c r="D3867">
        <f t="shared" si="123"/>
        <v>40391</v>
      </c>
    </row>
    <row r="3868" spans="1:4" x14ac:dyDescent="0.2">
      <c r="A3868">
        <f t="shared" si="122"/>
        <v>2010</v>
      </c>
      <c r="B3868" s="1059">
        <v>40392</v>
      </c>
      <c r="C3868" s="3">
        <f>'finished water daily demand'!N218</f>
        <v>24.512</v>
      </c>
      <c r="D3868">
        <f t="shared" si="123"/>
        <v>40392</v>
      </c>
    </row>
    <row r="3869" spans="1:4" x14ac:dyDescent="0.2">
      <c r="A3869">
        <f t="shared" si="122"/>
        <v>2010</v>
      </c>
      <c r="B3869" s="1059">
        <v>40393</v>
      </c>
      <c r="C3869" s="3">
        <f>'finished water daily demand'!N219</f>
        <v>26.599999999999998</v>
      </c>
      <c r="D3869">
        <f t="shared" si="123"/>
        <v>40393</v>
      </c>
    </row>
    <row r="3870" spans="1:4" x14ac:dyDescent="0.2">
      <c r="A3870">
        <f t="shared" si="122"/>
        <v>2010</v>
      </c>
      <c r="B3870" s="1059">
        <v>40394</v>
      </c>
      <c r="C3870" s="3">
        <f>'finished water daily demand'!N220</f>
        <v>28.298999999999999</v>
      </c>
      <c r="D3870">
        <f t="shared" si="123"/>
        <v>40394</v>
      </c>
    </row>
    <row r="3871" spans="1:4" x14ac:dyDescent="0.2">
      <c r="A3871">
        <f t="shared" si="122"/>
        <v>2010</v>
      </c>
      <c r="B3871" s="1059">
        <v>40395</v>
      </c>
      <c r="C3871" s="3">
        <f>'finished water daily demand'!N221</f>
        <v>27.826000000000001</v>
      </c>
      <c r="D3871">
        <f t="shared" si="123"/>
        <v>40395</v>
      </c>
    </row>
    <row r="3872" spans="1:4" x14ac:dyDescent="0.2">
      <c r="A3872">
        <f t="shared" si="122"/>
        <v>2010</v>
      </c>
      <c r="B3872" s="1059">
        <v>40396</v>
      </c>
      <c r="C3872" s="3">
        <f>'finished water daily demand'!N222</f>
        <v>26.72</v>
      </c>
      <c r="D3872">
        <f t="shared" si="123"/>
        <v>40396</v>
      </c>
    </row>
    <row r="3873" spans="1:4" x14ac:dyDescent="0.2">
      <c r="A3873">
        <f t="shared" si="122"/>
        <v>2010</v>
      </c>
      <c r="B3873" s="1059">
        <v>40397</v>
      </c>
      <c r="C3873" s="3">
        <f>'finished water daily demand'!N223</f>
        <v>27.244999999999997</v>
      </c>
      <c r="D3873">
        <f t="shared" si="123"/>
        <v>40397</v>
      </c>
    </row>
    <row r="3874" spans="1:4" x14ac:dyDescent="0.2">
      <c r="A3874">
        <f t="shared" si="122"/>
        <v>2010</v>
      </c>
      <c r="B3874" s="1059">
        <v>40398</v>
      </c>
      <c r="C3874" s="3">
        <f>'finished water daily demand'!N224</f>
        <v>27.052</v>
      </c>
      <c r="D3874">
        <f t="shared" si="123"/>
        <v>40398</v>
      </c>
    </row>
    <row r="3875" spans="1:4" x14ac:dyDescent="0.2">
      <c r="A3875">
        <f t="shared" si="122"/>
        <v>2010</v>
      </c>
      <c r="B3875" s="1059">
        <v>40399</v>
      </c>
      <c r="C3875" s="3">
        <f>'finished water daily demand'!N225</f>
        <v>26.271000000000001</v>
      </c>
      <c r="D3875">
        <f t="shared" si="123"/>
        <v>40399</v>
      </c>
    </row>
    <row r="3876" spans="1:4" x14ac:dyDescent="0.2">
      <c r="A3876">
        <f t="shared" si="122"/>
        <v>2010</v>
      </c>
      <c r="B3876" s="1059">
        <v>40400</v>
      </c>
      <c r="C3876" s="3">
        <f>'finished water daily demand'!N226</f>
        <v>28.210999999999999</v>
      </c>
      <c r="D3876">
        <f t="shared" si="123"/>
        <v>40400</v>
      </c>
    </row>
    <row r="3877" spans="1:4" x14ac:dyDescent="0.2">
      <c r="A3877">
        <f t="shared" si="122"/>
        <v>2010</v>
      </c>
      <c r="B3877" s="1059">
        <v>40401</v>
      </c>
      <c r="C3877" s="3">
        <f>'finished water daily demand'!N227</f>
        <v>32.349000000000004</v>
      </c>
      <c r="D3877">
        <f t="shared" si="123"/>
        <v>40401</v>
      </c>
    </row>
    <row r="3878" spans="1:4" x14ac:dyDescent="0.2">
      <c r="A3878">
        <f t="shared" si="122"/>
        <v>2010</v>
      </c>
      <c r="B3878" s="1059">
        <v>40402</v>
      </c>
      <c r="C3878" s="3">
        <f>'finished water daily demand'!N228</f>
        <v>29.779</v>
      </c>
      <c r="D3878">
        <f t="shared" si="123"/>
        <v>40402</v>
      </c>
    </row>
    <row r="3879" spans="1:4" x14ac:dyDescent="0.2">
      <c r="A3879">
        <f t="shared" si="122"/>
        <v>2010</v>
      </c>
      <c r="B3879" s="1059">
        <v>40403</v>
      </c>
      <c r="C3879" s="3">
        <f>'finished water daily demand'!N229</f>
        <v>30.207999999999998</v>
      </c>
      <c r="D3879">
        <f t="shared" si="123"/>
        <v>40403</v>
      </c>
    </row>
    <row r="3880" spans="1:4" x14ac:dyDescent="0.2">
      <c r="A3880">
        <f t="shared" si="122"/>
        <v>2010</v>
      </c>
      <c r="B3880" s="1059">
        <v>40404</v>
      </c>
      <c r="C3880" s="3">
        <f>'finished water daily demand'!N230</f>
        <v>29.071000000000002</v>
      </c>
      <c r="D3880">
        <f t="shared" si="123"/>
        <v>40404</v>
      </c>
    </row>
    <row r="3881" spans="1:4" x14ac:dyDescent="0.2">
      <c r="A3881">
        <f t="shared" si="122"/>
        <v>2010</v>
      </c>
      <c r="B3881" s="1059">
        <v>40405</v>
      </c>
      <c r="C3881" s="3">
        <f>'finished water daily demand'!N231</f>
        <v>28.128</v>
      </c>
      <c r="D3881">
        <f t="shared" si="123"/>
        <v>40405</v>
      </c>
    </row>
    <row r="3882" spans="1:4" x14ac:dyDescent="0.2">
      <c r="A3882">
        <f t="shared" si="122"/>
        <v>2010</v>
      </c>
      <c r="B3882" s="1059">
        <v>40406</v>
      </c>
      <c r="C3882" s="3">
        <f>'finished water daily demand'!N232</f>
        <v>28.457999999999998</v>
      </c>
      <c r="D3882">
        <f t="shared" si="123"/>
        <v>40406</v>
      </c>
    </row>
    <row r="3883" spans="1:4" x14ac:dyDescent="0.2">
      <c r="A3883">
        <f t="shared" si="122"/>
        <v>2010</v>
      </c>
      <c r="B3883" s="1059">
        <v>40407</v>
      </c>
      <c r="C3883" s="3">
        <f>'finished water daily demand'!N233</f>
        <v>30.625</v>
      </c>
      <c r="D3883">
        <f t="shared" si="123"/>
        <v>40407</v>
      </c>
    </row>
    <row r="3884" spans="1:4" x14ac:dyDescent="0.2">
      <c r="A3884">
        <f t="shared" si="122"/>
        <v>2010</v>
      </c>
      <c r="B3884" s="1059">
        <v>40408</v>
      </c>
      <c r="C3884" s="3">
        <f>'finished water daily demand'!N234</f>
        <v>30.862000000000002</v>
      </c>
      <c r="D3884">
        <f t="shared" si="123"/>
        <v>40408</v>
      </c>
    </row>
    <row r="3885" spans="1:4" x14ac:dyDescent="0.2">
      <c r="A3885">
        <f t="shared" si="122"/>
        <v>2010</v>
      </c>
      <c r="B3885" s="1059">
        <v>40409</v>
      </c>
      <c r="C3885" s="3">
        <f>'finished water daily demand'!N235</f>
        <v>21.93</v>
      </c>
      <c r="D3885">
        <f t="shared" si="123"/>
        <v>40409</v>
      </c>
    </row>
    <row r="3886" spans="1:4" x14ac:dyDescent="0.2">
      <c r="A3886">
        <f t="shared" si="122"/>
        <v>2010</v>
      </c>
      <c r="B3886" s="1059">
        <v>40410</v>
      </c>
      <c r="C3886" s="3">
        <f>'finished water daily demand'!N236</f>
        <v>26.888000000000002</v>
      </c>
      <c r="D3886">
        <f t="shared" si="123"/>
        <v>40410</v>
      </c>
    </row>
    <row r="3887" spans="1:4" x14ac:dyDescent="0.2">
      <c r="A3887">
        <f t="shared" si="122"/>
        <v>2010</v>
      </c>
      <c r="B3887" s="1059">
        <v>40411</v>
      </c>
      <c r="C3887" s="3">
        <f>'finished water daily demand'!N237</f>
        <v>29.826999999999998</v>
      </c>
      <c r="D3887">
        <f t="shared" si="123"/>
        <v>40411</v>
      </c>
    </row>
    <row r="3888" spans="1:4" x14ac:dyDescent="0.2">
      <c r="A3888">
        <f t="shared" si="122"/>
        <v>2010</v>
      </c>
      <c r="B3888" s="1059">
        <v>40412</v>
      </c>
      <c r="C3888" s="3">
        <f>'finished water daily demand'!N238</f>
        <v>29.602000000000004</v>
      </c>
      <c r="D3888">
        <f t="shared" si="123"/>
        <v>40412</v>
      </c>
    </row>
    <row r="3889" spans="1:4" x14ac:dyDescent="0.2">
      <c r="A3889">
        <f t="shared" si="122"/>
        <v>2010</v>
      </c>
      <c r="B3889" s="1059">
        <v>40413</v>
      </c>
      <c r="C3889" s="3">
        <f>'finished water daily demand'!N239</f>
        <v>27.550999999999998</v>
      </c>
      <c r="D3889">
        <f t="shared" si="123"/>
        <v>40413</v>
      </c>
    </row>
    <row r="3890" spans="1:4" x14ac:dyDescent="0.2">
      <c r="A3890">
        <f t="shared" si="122"/>
        <v>2010</v>
      </c>
      <c r="B3890" s="1059">
        <v>40414</v>
      </c>
      <c r="C3890" s="3">
        <f>'finished water daily demand'!N240</f>
        <v>26.385000000000002</v>
      </c>
      <c r="D3890">
        <f t="shared" si="123"/>
        <v>40414</v>
      </c>
    </row>
    <row r="3891" spans="1:4" x14ac:dyDescent="0.2">
      <c r="A3891">
        <f t="shared" si="122"/>
        <v>2010</v>
      </c>
      <c r="B3891" s="1059">
        <v>40415</v>
      </c>
      <c r="C3891" s="3">
        <f>'finished water daily demand'!N241</f>
        <v>25.365000000000002</v>
      </c>
      <c r="D3891">
        <f t="shared" si="123"/>
        <v>40415</v>
      </c>
    </row>
    <row r="3892" spans="1:4" x14ac:dyDescent="0.2">
      <c r="A3892">
        <f t="shared" si="122"/>
        <v>2010</v>
      </c>
      <c r="B3892" s="1059">
        <v>40416</v>
      </c>
      <c r="C3892" s="3">
        <f>'finished water daily demand'!N242</f>
        <v>27.256</v>
      </c>
      <c r="D3892">
        <f t="shared" si="123"/>
        <v>40416</v>
      </c>
    </row>
    <row r="3893" spans="1:4" x14ac:dyDescent="0.2">
      <c r="A3893">
        <f t="shared" si="122"/>
        <v>2010</v>
      </c>
      <c r="B3893" s="1059">
        <v>40417</v>
      </c>
      <c r="C3893" s="3">
        <f>'finished water daily demand'!N243</f>
        <v>31.14</v>
      </c>
      <c r="D3893">
        <f t="shared" si="123"/>
        <v>40417</v>
      </c>
    </row>
    <row r="3894" spans="1:4" x14ac:dyDescent="0.2">
      <c r="A3894">
        <f t="shared" si="122"/>
        <v>2010</v>
      </c>
      <c r="B3894" s="1059">
        <v>40418</v>
      </c>
      <c r="C3894" s="3">
        <f>'finished water daily demand'!N244</f>
        <v>29.88</v>
      </c>
      <c r="D3894">
        <f t="shared" si="123"/>
        <v>40418</v>
      </c>
    </row>
    <row r="3895" spans="1:4" x14ac:dyDescent="0.2">
      <c r="A3895">
        <f t="shared" si="122"/>
        <v>2010</v>
      </c>
      <c r="B3895" s="1059">
        <v>40419</v>
      </c>
      <c r="C3895" s="3">
        <f>'finished water daily demand'!N245</f>
        <v>30.61</v>
      </c>
      <c r="D3895">
        <f t="shared" si="123"/>
        <v>40419</v>
      </c>
    </row>
    <row r="3896" spans="1:4" x14ac:dyDescent="0.2">
      <c r="A3896">
        <f t="shared" si="122"/>
        <v>2010</v>
      </c>
      <c r="B3896" s="1059">
        <v>40420</v>
      </c>
      <c r="C3896" s="3">
        <f>'finished water daily demand'!N246</f>
        <v>31.3</v>
      </c>
      <c r="D3896">
        <f t="shared" si="123"/>
        <v>40420</v>
      </c>
    </row>
    <row r="3897" spans="1:4" x14ac:dyDescent="0.2">
      <c r="A3897">
        <f t="shared" si="122"/>
        <v>2010</v>
      </c>
      <c r="B3897" s="1059">
        <v>40421</v>
      </c>
      <c r="C3897" s="3">
        <f>'finished water daily demand'!N247</f>
        <v>31.4</v>
      </c>
      <c r="D3897">
        <f t="shared" si="123"/>
        <v>40421</v>
      </c>
    </row>
    <row r="3898" spans="1:4" x14ac:dyDescent="0.2">
      <c r="A3898">
        <f t="shared" si="122"/>
        <v>2010</v>
      </c>
      <c r="B3898" s="1059">
        <v>40422</v>
      </c>
      <c r="C3898" s="3">
        <f>'finished water daily demand'!N248</f>
        <v>35.08</v>
      </c>
      <c r="D3898">
        <f t="shared" si="123"/>
        <v>40422</v>
      </c>
    </row>
    <row r="3899" spans="1:4" x14ac:dyDescent="0.2">
      <c r="A3899">
        <f t="shared" si="122"/>
        <v>2010</v>
      </c>
      <c r="B3899" s="1059">
        <v>40423</v>
      </c>
      <c r="C3899" s="3">
        <f>'finished water daily demand'!N249</f>
        <v>35.159999999999997</v>
      </c>
      <c r="D3899">
        <f t="shared" si="123"/>
        <v>40423</v>
      </c>
    </row>
    <row r="3900" spans="1:4" x14ac:dyDescent="0.2">
      <c r="A3900">
        <f t="shared" si="122"/>
        <v>2010</v>
      </c>
      <c r="B3900" s="1059">
        <v>40424</v>
      </c>
      <c r="C3900" s="3">
        <f>'finished water daily demand'!N250</f>
        <v>32.67</v>
      </c>
      <c r="D3900">
        <f t="shared" si="123"/>
        <v>40424</v>
      </c>
    </row>
    <row r="3901" spans="1:4" x14ac:dyDescent="0.2">
      <c r="A3901">
        <f t="shared" si="122"/>
        <v>2010</v>
      </c>
      <c r="B3901" s="1059">
        <v>40425</v>
      </c>
      <c r="C3901" s="3">
        <f>'finished water daily demand'!N251</f>
        <v>30.45</v>
      </c>
      <c r="D3901">
        <f t="shared" si="123"/>
        <v>40425</v>
      </c>
    </row>
    <row r="3902" spans="1:4" x14ac:dyDescent="0.2">
      <c r="A3902">
        <f t="shared" si="122"/>
        <v>2010</v>
      </c>
      <c r="B3902" s="1059">
        <v>40426</v>
      </c>
      <c r="C3902" s="3">
        <f>'finished water daily demand'!N252</f>
        <v>28.63</v>
      </c>
      <c r="D3902">
        <f t="shared" si="123"/>
        <v>40426</v>
      </c>
    </row>
    <row r="3903" spans="1:4" x14ac:dyDescent="0.2">
      <c r="A3903">
        <f t="shared" si="122"/>
        <v>2010</v>
      </c>
      <c r="B3903" s="1059">
        <v>40427</v>
      </c>
      <c r="C3903" s="3">
        <f>'finished water daily demand'!N253</f>
        <v>28.22</v>
      </c>
      <c r="D3903">
        <f t="shared" si="123"/>
        <v>40427</v>
      </c>
    </row>
    <row r="3904" spans="1:4" x14ac:dyDescent="0.2">
      <c r="A3904">
        <f t="shared" si="122"/>
        <v>2010</v>
      </c>
      <c r="B3904" s="1059">
        <v>40428</v>
      </c>
      <c r="C3904" s="3">
        <f>'finished water daily demand'!N254</f>
        <v>32.5</v>
      </c>
      <c r="D3904">
        <f t="shared" si="123"/>
        <v>40428</v>
      </c>
    </row>
    <row r="3905" spans="1:4" x14ac:dyDescent="0.2">
      <c r="A3905">
        <f t="shared" si="122"/>
        <v>2010</v>
      </c>
      <c r="B3905" s="1059">
        <v>40429</v>
      </c>
      <c r="C3905" s="3">
        <f>'finished water daily demand'!N255</f>
        <v>31.979999999999997</v>
      </c>
      <c r="D3905">
        <f t="shared" si="123"/>
        <v>40429</v>
      </c>
    </row>
    <row r="3906" spans="1:4" x14ac:dyDescent="0.2">
      <c r="A3906">
        <f t="shared" si="122"/>
        <v>2010</v>
      </c>
      <c r="B3906" s="1059">
        <v>40430</v>
      </c>
      <c r="C3906" s="3">
        <f>'finished water daily demand'!N256</f>
        <v>32.884</v>
      </c>
      <c r="D3906">
        <f t="shared" si="123"/>
        <v>40430</v>
      </c>
    </row>
    <row r="3907" spans="1:4" x14ac:dyDescent="0.2">
      <c r="A3907">
        <f t="shared" si="122"/>
        <v>2010</v>
      </c>
      <c r="B3907" s="1059">
        <v>40431</v>
      </c>
      <c r="C3907" s="3">
        <f>'finished water daily demand'!N257</f>
        <v>30.94</v>
      </c>
      <c r="D3907">
        <f t="shared" si="123"/>
        <v>40431</v>
      </c>
    </row>
    <row r="3908" spans="1:4" x14ac:dyDescent="0.2">
      <c r="A3908">
        <f t="shared" ref="A3908:A3971" si="124">YEAR(B3908)</f>
        <v>2010</v>
      </c>
      <c r="B3908" s="1059">
        <v>40432</v>
      </c>
      <c r="C3908" s="3">
        <f>'finished water daily demand'!N258</f>
        <v>30.27</v>
      </c>
      <c r="D3908">
        <f t="shared" si="123"/>
        <v>40432</v>
      </c>
    </row>
    <row r="3909" spans="1:4" x14ac:dyDescent="0.2">
      <c r="A3909">
        <f t="shared" si="124"/>
        <v>2010</v>
      </c>
      <c r="B3909" s="1059">
        <v>40433</v>
      </c>
      <c r="C3909" s="3">
        <f>'finished water daily demand'!N259</f>
        <v>30.83</v>
      </c>
      <c r="D3909">
        <f t="shared" si="123"/>
        <v>40433</v>
      </c>
    </row>
    <row r="3910" spans="1:4" x14ac:dyDescent="0.2">
      <c r="A3910">
        <f t="shared" si="124"/>
        <v>2010</v>
      </c>
      <c r="B3910" s="1059">
        <v>40434</v>
      </c>
      <c r="C3910" s="3">
        <f>'finished water daily demand'!N260</f>
        <v>28.137999999999998</v>
      </c>
      <c r="D3910">
        <f t="shared" si="123"/>
        <v>40434</v>
      </c>
    </row>
    <row r="3911" spans="1:4" x14ac:dyDescent="0.2">
      <c r="A3911">
        <f t="shared" si="124"/>
        <v>2010</v>
      </c>
      <c r="B3911" s="1059">
        <v>40435</v>
      </c>
      <c r="C3911" s="3">
        <f>'finished water daily demand'!N261</f>
        <v>30.847000000000001</v>
      </c>
      <c r="D3911">
        <f t="shared" si="123"/>
        <v>40435</v>
      </c>
    </row>
    <row r="3912" spans="1:4" x14ac:dyDescent="0.2">
      <c r="A3912">
        <f t="shared" si="124"/>
        <v>2010</v>
      </c>
      <c r="B3912" s="1059">
        <v>40436</v>
      </c>
      <c r="C3912" s="3">
        <f>'finished water daily demand'!N262</f>
        <v>33.15</v>
      </c>
      <c r="D3912">
        <f t="shared" ref="D3912:D3975" si="125">VALUE(B3912)</f>
        <v>40436</v>
      </c>
    </row>
    <row r="3913" spans="1:4" x14ac:dyDescent="0.2">
      <c r="A3913">
        <f t="shared" si="124"/>
        <v>2010</v>
      </c>
      <c r="B3913" s="1059">
        <v>40437</v>
      </c>
      <c r="C3913" s="3">
        <f>'finished water daily demand'!N263</f>
        <v>33.97</v>
      </c>
      <c r="D3913">
        <f t="shared" si="125"/>
        <v>40437</v>
      </c>
    </row>
    <row r="3914" spans="1:4" x14ac:dyDescent="0.2">
      <c r="A3914">
        <f t="shared" si="124"/>
        <v>2010</v>
      </c>
      <c r="B3914" s="1059">
        <v>40438</v>
      </c>
      <c r="C3914" s="3">
        <f>'finished water daily demand'!N264</f>
        <v>32.741</v>
      </c>
      <c r="D3914">
        <f t="shared" si="125"/>
        <v>40438</v>
      </c>
    </row>
    <row r="3915" spans="1:4" x14ac:dyDescent="0.2">
      <c r="A3915">
        <f t="shared" si="124"/>
        <v>2010</v>
      </c>
      <c r="B3915" s="1059">
        <v>40439</v>
      </c>
      <c r="C3915" s="3">
        <f>'finished water daily demand'!N265</f>
        <v>31.006999999999998</v>
      </c>
      <c r="D3915">
        <f t="shared" si="125"/>
        <v>40439</v>
      </c>
    </row>
    <row r="3916" spans="1:4" x14ac:dyDescent="0.2">
      <c r="A3916">
        <f t="shared" si="124"/>
        <v>2010</v>
      </c>
      <c r="B3916" s="1059">
        <v>40440</v>
      </c>
      <c r="C3916" s="3">
        <f>'finished water daily demand'!N266</f>
        <v>29.82</v>
      </c>
      <c r="D3916">
        <f t="shared" si="125"/>
        <v>40440</v>
      </c>
    </row>
    <row r="3917" spans="1:4" x14ac:dyDescent="0.2">
      <c r="A3917">
        <f t="shared" si="124"/>
        <v>2010</v>
      </c>
      <c r="B3917" s="1059">
        <v>40441</v>
      </c>
      <c r="C3917" s="3">
        <f>'finished water daily demand'!N267</f>
        <v>30.162000000000003</v>
      </c>
      <c r="D3917">
        <f t="shared" si="125"/>
        <v>40441</v>
      </c>
    </row>
    <row r="3918" spans="1:4" x14ac:dyDescent="0.2">
      <c r="A3918">
        <f t="shared" si="124"/>
        <v>2010</v>
      </c>
      <c r="B3918" s="1059">
        <v>40442</v>
      </c>
      <c r="C3918" s="3">
        <f>'finished water daily demand'!N268</f>
        <v>32.35</v>
      </c>
      <c r="D3918">
        <f t="shared" si="125"/>
        <v>40442</v>
      </c>
    </row>
    <row r="3919" spans="1:4" x14ac:dyDescent="0.2">
      <c r="A3919">
        <f t="shared" si="124"/>
        <v>2010</v>
      </c>
      <c r="B3919" s="1059">
        <v>40443</v>
      </c>
      <c r="C3919" s="3">
        <f>'finished water daily demand'!N269</f>
        <v>34.822000000000003</v>
      </c>
      <c r="D3919">
        <f t="shared" si="125"/>
        <v>40443</v>
      </c>
    </row>
    <row r="3920" spans="1:4" x14ac:dyDescent="0.2">
      <c r="A3920">
        <f t="shared" si="124"/>
        <v>2010</v>
      </c>
      <c r="B3920" s="1059">
        <v>40444</v>
      </c>
      <c r="C3920" s="3">
        <f>'finished water daily demand'!N270</f>
        <v>35.420999999999999</v>
      </c>
      <c r="D3920">
        <f t="shared" si="125"/>
        <v>40444</v>
      </c>
    </row>
    <row r="3921" spans="1:4" x14ac:dyDescent="0.2">
      <c r="A3921">
        <f t="shared" si="124"/>
        <v>2010</v>
      </c>
      <c r="B3921" s="1059">
        <v>40445</v>
      </c>
      <c r="C3921" s="3">
        <f>'finished water daily demand'!N271</f>
        <v>33.469000000000001</v>
      </c>
      <c r="D3921">
        <f t="shared" si="125"/>
        <v>40445</v>
      </c>
    </row>
    <row r="3922" spans="1:4" x14ac:dyDescent="0.2">
      <c r="A3922">
        <f t="shared" si="124"/>
        <v>2010</v>
      </c>
      <c r="B3922" s="1059">
        <v>40446</v>
      </c>
      <c r="C3922" s="3">
        <f>'finished water daily demand'!N272</f>
        <v>32.996000000000002</v>
      </c>
      <c r="D3922">
        <f t="shared" si="125"/>
        <v>40446</v>
      </c>
    </row>
    <row r="3923" spans="1:4" x14ac:dyDescent="0.2">
      <c r="A3923">
        <f t="shared" si="124"/>
        <v>2010</v>
      </c>
      <c r="B3923" s="1059">
        <v>40447</v>
      </c>
      <c r="C3923" s="3">
        <f>'finished water daily demand'!N273</f>
        <v>29.114999999999998</v>
      </c>
      <c r="D3923">
        <f t="shared" si="125"/>
        <v>40447</v>
      </c>
    </row>
    <row r="3924" spans="1:4" x14ac:dyDescent="0.2">
      <c r="A3924">
        <f t="shared" si="124"/>
        <v>2010</v>
      </c>
      <c r="B3924" s="1059">
        <v>40448</v>
      </c>
      <c r="C3924" s="3">
        <f>'finished water daily demand'!N274</f>
        <v>29.222999999999999</v>
      </c>
      <c r="D3924">
        <f t="shared" si="125"/>
        <v>40448</v>
      </c>
    </row>
    <row r="3925" spans="1:4" x14ac:dyDescent="0.2">
      <c r="A3925">
        <f t="shared" si="124"/>
        <v>2010</v>
      </c>
      <c r="B3925" s="1059">
        <v>40449</v>
      </c>
      <c r="C3925" s="3">
        <f>'finished water daily demand'!N275</f>
        <v>27.41</v>
      </c>
      <c r="D3925">
        <f t="shared" si="125"/>
        <v>40449</v>
      </c>
    </row>
    <row r="3926" spans="1:4" x14ac:dyDescent="0.2">
      <c r="A3926">
        <f t="shared" si="124"/>
        <v>2010</v>
      </c>
      <c r="B3926" s="1059">
        <v>40450</v>
      </c>
      <c r="C3926" s="3">
        <f>'finished water daily demand'!N276</f>
        <v>24.951000000000001</v>
      </c>
      <c r="D3926">
        <f t="shared" si="125"/>
        <v>40450</v>
      </c>
    </row>
    <row r="3927" spans="1:4" x14ac:dyDescent="0.2">
      <c r="A3927">
        <f t="shared" si="124"/>
        <v>2010</v>
      </c>
      <c r="B3927" s="1059">
        <v>40451</v>
      </c>
      <c r="C3927" s="3">
        <f>'finished water daily demand'!N277</f>
        <v>26.347999999999999</v>
      </c>
      <c r="D3927">
        <f t="shared" si="125"/>
        <v>40451</v>
      </c>
    </row>
    <row r="3928" spans="1:4" x14ac:dyDescent="0.2">
      <c r="A3928">
        <f t="shared" si="124"/>
        <v>2010</v>
      </c>
      <c r="B3928" s="1059">
        <v>40452</v>
      </c>
      <c r="C3928" s="3">
        <f>'finished water daily demand'!N278</f>
        <v>25.62</v>
      </c>
      <c r="D3928">
        <f t="shared" si="125"/>
        <v>40452</v>
      </c>
    </row>
    <row r="3929" spans="1:4" x14ac:dyDescent="0.2">
      <c r="A3929">
        <f t="shared" si="124"/>
        <v>2010</v>
      </c>
      <c r="B3929" s="1059">
        <v>40453</v>
      </c>
      <c r="C3929" s="3">
        <f>'finished water daily demand'!N279</f>
        <v>26.01</v>
      </c>
      <c r="D3929">
        <f t="shared" si="125"/>
        <v>40453</v>
      </c>
    </row>
    <row r="3930" spans="1:4" x14ac:dyDescent="0.2">
      <c r="A3930">
        <f t="shared" si="124"/>
        <v>2010</v>
      </c>
      <c r="B3930" s="1059">
        <v>40454</v>
      </c>
      <c r="C3930" s="3">
        <f>'finished water daily demand'!N280</f>
        <v>24.840000000000003</v>
      </c>
      <c r="D3930">
        <f t="shared" si="125"/>
        <v>40454</v>
      </c>
    </row>
    <row r="3931" spans="1:4" x14ac:dyDescent="0.2">
      <c r="A3931">
        <f t="shared" si="124"/>
        <v>2010</v>
      </c>
      <c r="B3931" s="1059">
        <v>40455</v>
      </c>
      <c r="C3931" s="3">
        <f>'finished water daily demand'!N281</f>
        <v>23.856999999999999</v>
      </c>
      <c r="D3931">
        <f t="shared" si="125"/>
        <v>40455</v>
      </c>
    </row>
    <row r="3932" spans="1:4" x14ac:dyDescent="0.2">
      <c r="A3932">
        <f t="shared" si="124"/>
        <v>2010</v>
      </c>
      <c r="B3932" s="1059">
        <v>40456</v>
      </c>
      <c r="C3932" s="3">
        <f>'finished water daily demand'!N282</f>
        <v>25.926000000000002</v>
      </c>
      <c r="D3932">
        <f t="shared" si="125"/>
        <v>40456</v>
      </c>
    </row>
    <row r="3933" spans="1:4" x14ac:dyDescent="0.2">
      <c r="A3933">
        <f t="shared" si="124"/>
        <v>2010</v>
      </c>
      <c r="B3933" s="1059">
        <v>40457</v>
      </c>
      <c r="C3933" s="3">
        <f>'finished water daily demand'!N283</f>
        <v>27.541999999999998</v>
      </c>
      <c r="D3933">
        <f t="shared" si="125"/>
        <v>40457</v>
      </c>
    </row>
    <row r="3934" spans="1:4" x14ac:dyDescent="0.2">
      <c r="A3934">
        <f t="shared" si="124"/>
        <v>2010</v>
      </c>
      <c r="B3934" s="1059">
        <v>40458</v>
      </c>
      <c r="C3934" s="3">
        <f>'finished water daily demand'!N284</f>
        <v>27.174999999999997</v>
      </c>
      <c r="D3934">
        <f t="shared" si="125"/>
        <v>40458</v>
      </c>
    </row>
    <row r="3935" spans="1:4" x14ac:dyDescent="0.2">
      <c r="A3935">
        <f t="shared" si="124"/>
        <v>2010</v>
      </c>
      <c r="B3935" s="1059">
        <v>40459</v>
      </c>
      <c r="C3935" s="3">
        <f>'finished water daily demand'!N285</f>
        <v>26.240000000000002</v>
      </c>
      <c r="D3935">
        <f t="shared" si="125"/>
        <v>40459</v>
      </c>
    </row>
    <row r="3936" spans="1:4" x14ac:dyDescent="0.2">
      <c r="A3936">
        <f t="shared" si="124"/>
        <v>2010</v>
      </c>
      <c r="B3936" s="1059">
        <v>40460</v>
      </c>
      <c r="C3936" s="3">
        <f>'finished water daily demand'!N286</f>
        <v>27.509999999999998</v>
      </c>
      <c r="D3936">
        <f t="shared" si="125"/>
        <v>40460</v>
      </c>
    </row>
    <row r="3937" spans="1:4" x14ac:dyDescent="0.2">
      <c r="A3937">
        <f t="shared" si="124"/>
        <v>2010</v>
      </c>
      <c r="B3937" s="1059">
        <v>40461</v>
      </c>
      <c r="C3937" s="3">
        <f>'finished water daily demand'!N287</f>
        <v>25.53</v>
      </c>
      <c r="D3937">
        <f t="shared" si="125"/>
        <v>40461</v>
      </c>
    </row>
    <row r="3938" spans="1:4" x14ac:dyDescent="0.2">
      <c r="A3938">
        <f t="shared" si="124"/>
        <v>2010</v>
      </c>
      <c r="B3938" s="1059">
        <v>40462</v>
      </c>
      <c r="C3938" s="3">
        <f>'finished water daily demand'!N288</f>
        <v>26.100999999999999</v>
      </c>
      <c r="D3938">
        <f t="shared" si="125"/>
        <v>40462</v>
      </c>
    </row>
    <row r="3939" spans="1:4" x14ac:dyDescent="0.2">
      <c r="A3939">
        <f t="shared" si="124"/>
        <v>2010</v>
      </c>
      <c r="B3939" s="1059">
        <v>40463</v>
      </c>
      <c r="C3939" s="3">
        <f>'finished water daily demand'!N289</f>
        <v>27.479999999999997</v>
      </c>
      <c r="D3939">
        <f t="shared" si="125"/>
        <v>40463</v>
      </c>
    </row>
    <row r="3940" spans="1:4" x14ac:dyDescent="0.2">
      <c r="A3940">
        <f t="shared" si="124"/>
        <v>2010</v>
      </c>
      <c r="B3940" s="1059">
        <v>40464</v>
      </c>
      <c r="C3940" s="3">
        <f>'finished water daily demand'!N290</f>
        <v>28.867999999999999</v>
      </c>
      <c r="D3940">
        <f t="shared" si="125"/>
        <v>40464</v>
      </c>
    </row>
    <row r="3941" spans="1:4" x14ac:dyDescent="0.2">
      <c r="A3941">
        <f t="shared" si="124"/>
        <v>2010</v>
      </c>
      <c r="B3941" s="1059">
        <v>40465</v>
      </c>
      <c r="C3941" s="3">
        <f>'finished water daily demand'!N291</f>
        <v>25.92</v>
      </c>
      <c r="D3941">
        <f t="shared" si="125"/>
        <v>40465</v>
      </c>
    </row>
    <row r="3942" spans="1:4" x14ac:dyDescent="0.2">
      <c r="A3942">
        <f t="shared" si="124"/>
        <v>2010</v>
      </c>
      <c r="B3942" s="1059">
        <v>40466</v>
      </c>
      <c r="C3942" s="3">
        <f>'finished water daily demand'!N292</f>
        <v>23.273</v>
      </c>
      <c r="D3942">
        <f t="shared" si="125"/>
        <v>40466</v>
      </c>
    </row>
    <row r="3943" spans="1:4" x14ac:dyDescent="0.2">
      <c r="A3943">
        <f t="shared" si="124"/>
        <v>2010</v>
      </c>
      <c r="B3943" s="1059">
        <v>40467</v>
      </c>
      <c r="C3943" s="3">
        <f>'finished water daily demand'!N293</f>
        <v>25.103000000000002</v>
      </c>
      <c r="D3943">
        <f t="shared" si="125"/>
        <v>40467</v>
      </c>
    </row>
    <row r="3944" spans="1:4" x14ac:dyDescent="0.2">
      <c r="A3944">
        <f t="shared" si="124"/>
        <v>2010</v>
      </c>
      <c r="B3944" s="1059">
        <v>40468</v>
      </c>
      <c r="C3944" s="3">
        <f>'finished water daily demand'!N294</f>
        <v>24.97</v>
      </c>
      <c r="D3944">
        <f t="shared" si="125"/>
        <v>40468</v>
      </c>
    </row>
    <row r="3945" spans="1:4" x14ac:dyDescent="0.2">
      <c r="A3945">
        <f t="shared" si="124"/>
        <v>2010</v>
      </c>
      <c r="B3945" s="1059">
        <v>40469</v>
      </c>
      <c r="C3945" s="3">
        <f>'finished water daily demand'!N295</f>
        <v>24.419999999999998</v>
      </c>
      <c r="D3945">
        <f t="shared" si="125"/>
        <v>40469</v>
      </c>
    </row>
    <row r="3946" spans="1:4" x14ac:dyDescent="0.2">
      <c r="A3946">
        <f t="shared" si="124"/>
        <v>2010</v>
      </c>
      <c r="B3946" s="1059">
        <v>40470</v>
      </c>
      <c r="C3946" s="3">
        <f>'finished water daily demand'!N296</f>
        <v>27.32</v>
      </c>
      <c r="D3946">
        <f t="shared" si="125"/>
        <v>40470</v>
      </c>
    </row>
    <row r="3947" spans="1:4" x14ac:dyDescent="0.2">
      <c r="A3947">
        <f t="shared" si="124"/>
        <v>2010</v>
      </c>
      <c r="B3947" s="1059">
        <v>40471</v>
      </c>
      <c r="C3947" s="3">
        <f>'finished water daily demand'!N297</f>
        <v>26.413</v>
      </c>
      <c r="D3947">
        <f t="shared" si="125"/>
        <v>40471</v>
      </c>
    </row>
    <row r="3948" spans="1:4" x14ac:dyDescent="0.2">
      <c r="A3948">
        <f t="shared" si="124"/>
        <v>2010</v>
      </c>
      <c r="B3948" s="1059">
        <v>40472</v>
      </c>
      <c r="C3948" s="3">
        <f>'finished water daily demand'!N298</f>
        <v>25.7</v>
      </c>
      <c r="D3948">
        <f t="shared" si="125"/>
        <v>40472</v>
      </c>
    </row>
    <row r="3949" spans="1:4" x14ac:dyDescent="0.2">
      <c r="A3949">
        <f t="shared" si="124"/>
        <v>2010</v>
      </c>
      <c r="B3949" s="1059">
        <v>40473</v>
      </c>
      <c r="C3949" s="3">
        <f>'finished water daily demand'!N299</f>
        <v>25.4</v>
      </c>
      <c r="D3949">
        <f t="shared" si="125"/>
        <v>40473</v>
      </c>
    </row>
    <row r="3950" spans="1:4" x14ac:dyDescent="0.2">
      <c r="A3950">
        <f t="shared" si="124"/>
        <v>2010</v>
      </c>
      <c r="B3950" s="1059">
        <v>40474</v>
      </c>
      <c r="C3950" s="3">
        <f>'finished water daily demand'!N300</f>
        <v>25.483999999999998</v>
      </c>
      <c r="D3950">
        <f t="shared" si="125"/>
        <v>40474</v>
      </c>
    </row>
    <row r="3951" spans="1:4" x14ac:dyDescent="0.2">
      <c r="A3951">
        <f t="shared" si="124"/>
        <v>2010</v>
      </c>
      <c r="B3951" s="1059">
        <v>40475</v>
      </c>
      <c r="C3951" s="3">
        <f>'finished water daily demand'!N301</f>
        <v>24.8</v>
      </c>
      <c r="D3951">
        <f t="shared" si="125"/>
        <v>40475</v>
      </c>
    </row>
    <row r="3952" spans="1:4" x14ac:dyDescent="0.2">
      <c r="A3952">
        <f t="shared" si="124"/>
        <v>2010</v>
      </c>
      <c r="B3952" s="1059">
        <v>40476</v>
      </c>
      <c r="C3952" s="3">
        <f>'finished water daily demand'!N302</f>
        <v>25.080000000000002</v>
      </c>
      <c r="D3952">
        <f t="shared" si="125"/>
        <v>40476</v>
      </c>
    </row>
    <row r="3953" spans="1:4" x14ac:dyDescent="0.2">
      <c r="A3953">
        <f t="shared" si="124"/>
        <v>2010</v>
      </c>
      <c r="B3953" s="1059">
        <v>40477</v>
      </c>
      <c r="C3953" s="3">
        <f>'finished water daily demand'!N303</f>
        <v>24.49</v>
      </c>
      <c r="D3953">
        <f t="shared" si="125"/>
        <v>40477</v>
      </c>
    </row>
    <row r="3954" spans="1:4" x14ac:dyDescent="0.2">
      <c r="A3954">
        <f t="shared" si="124"/>
        <v>2010</v>
      </c>
      <c r="B3954" s="1059">
        <v>40478</v>
      </c>
      <c r="C3954" s="3">
        <f>'finished water daily demand'!N304</f>
        <v>25.54</v>
      </c>
      <c r="D3954">
        <f t="shared" si="125"/>
        <v>40478</v>
      </c>
    </row>
    <row r="3955" spans="1:4" x14ac:dyDescent="0.2">
      <c r="A3955">
        <f t="shared" si="124"/>
        <v>2010</v>
      </c>
      <c r="B3955" s="1059">
        <v>40479</v>
      </c>
      <c r="C3955" s="3">
        <f>'finished water daily demand'!N305</f>
        <v>25.490000000000002</v>
      </c>
      <c r="D3955">
        <f t="shared" si="125"/>
        <v>40479</v>
      </c>
    </row>
    <row r="3956" spans="1:4" x14ac:dyDescent="0.2">
      <c r="A3956">
        <f t="shared" si="124"/>
        <v>2010</v>
      </c>
      <c r="B3956" s="1059">
        <v>40480</v>
      </c>
      <c r="C3956" s="3">
        <f>'finished water daily demand'!N306</f>
        <v>23.609000000000002</v>
      </c>
      <c r="D3956">
        <f t="shared" si="125"/>
        <v>40480</v>
      </c>
    </row>
    <row r="3957" spans="1:4" x14ac:dyDescent="0.2">
      <c r="A3957">
        <f t="shared" si="124"/>
        <v>2010</v>
      </c>
      <c r="B3957" s="1059">
        <v>40481</v>
      </c>
      <c r="C3957" s="3">
        <f>'finished water daily demand'!N307</f>
        <v>23.263999999999999</v>
      </c>
      <c r="D3957">
        <f t="shared" si="125"/>
        <v>40481</v>
      </c>
    </row>
    <row r="3958" spans="1:4" x14ac:dyDescent="0.2">
      <c r="A3958">
        <f t="shared" si="124"/>
        <v>2010</v>
      </c>
      <c r="B3958" s="1059">
        <v>40482</v>
      </c>
      <c r="C3958" s="3">
        <f>'finished water daily demand'!N308</f>
        <v>23.24</v>
      </c>
      <c r="D3958">
        <f t="shared" si="125"/>
        <v>40482</v>
      </c>
    </row>
    <row r="3959" spans="1:4" x14ac:dyDescent="0.2">
      <c r="A3959">
        <f t="shared" si="124"/>
        <v>2010</v>
      </c>
      <c r="B3959" s="1059">
        <v>40483</v>
      </c>
      <c r="C3959" s="3">
        <f>'finished water daily demand'!N309</f>
        <v>25.62</v>
      </c>
      <c r="D3959">
        <f t="shared" si="125"/>
        <v>40483</v>
      </c>
    </row>
    <row r="3960" spans="1:4" x14ac:dyDescent="0.2">
      <c r="A3960">
        <f t="shared" si="124"/>
        <v>2010</v>
      </c>
      <c r="B3960" s="1059">
        <v>40484</v>
      </c>
      <c r="C3960" s="3">
        <f>'finished water daily demand'!N310</f>
        <v>26.01</v>
      </c>
      <c r="D3960">
        <f t="shared" si="125"/>
        <v>40484</v>
      </c>
    </row>
    <row r="3961" spans="1:4" x14ac:dyDescent="0.2">
      <c r="A3961">
        <f t="shared" si="124"/>
        <v>2010</v>
      </c>
      <c r="B3961" s="1059">
        <v>40485</v>
      </c>
      <c r="C3961" s="3">
        <f>'finished water daily demand'!N311</f>
        <v>24.840000000000003</v>
      </c>
      <c r="D3961">
        <f t="shared" si="125"/>
        <v>40485</v>
      </c>
    </row>
    <row r="3962" spans="1:4" x14ac:dyDescent="0.2">
      <c r="A3962">
        <f t="shared" si="124"/>
        <v>2010</v>
      </c>
      <c r="B3962" s="1059">
        <v>40486</v>
      </c>
      <c r="C3962" s="3">
        <f>'finished water daily demand'!N312</f>
        <v>23.856999999999999</v>
      </c>
      <c r="D3962">
        <f t="shared" si="125"/>
        <v>40486</v>
      </c>
    </row>
    <row r="3963" spans="1:4" x14ac:dyDescent="0.2">
      <c r="A3963">
        <f t="shared" si="124"/>
        <v>2010</v>
      </c>
      <c r="B3963" s="1059">
        <v>40487</v>
      </c>
      <c r="C3963" s="3">
        <f>'finished water daily demand'!N313</f>
        <v>25.926000000000002</v>
      </c>
      <c r="D3963">
        <f t="shared" si="125"/>
        <v>40487</v>
      </c>
    </row>
    <row r="3964" spans="1:4" x14ac:dyDescent="0.2">
      <c r="A3964">
        <f t="shared" si="124"/>
        <v>2010</v>
      </c>
      <c r="B3964" s="1059">
        <v>40488</v>
      </c>
      <c r="C3964" s="3">
        <f>'finished water daily demand'!N314</f>
        <v>27.541999999999998</v>
      </c>
      <c r="D3964">
        <f t="shared" si="125"/>
        <v>40488</v>
      </c>
    </row>
    <row r="3965" spans="1:4" x14ac:dyDescent="0.2">
      <c r="A3965">
        <f t="shared" si="124"/>
        <v>2010</v>
      </c>
      <c r="B3965" s="1059">
        <v>40489</v>
      </c>
      <c r="C3965" s="3">
        <f>'finished water daily demand'!N315</f>
        <v>27.174999999999997</v>
      </c>
      <c r="D3965">
        <f t="shared" si="125"/>
        <v>40489</v>
      </c>
    </row>
    <row r="3966" spans="1:4" x14ac:dyDescent="0.2">
      <c r="A3966">
        <f t="shared" si="124"/>
        <v>2010</v>
      </c>
      <c r="B3966" s="1059">
        <v>40490</v>
      </c>
      <c r="C3966" s="3">
        <f>'finished water daily demand'!N316</f>
        <v>26.240000000000002</v>
      </c>
      <c r="D3966">
        <f t="shared" si="125"/>
        <v>40490</v>
      </c>
    </row>
    <row r="3967" spans="1:4" x14ac:dyDescent="0.2">
      <c r="A3967">
        <f t="shared" si="124"/>
        <v>2010</v>
      </c>
      <c r="B3967" s="1059">
        <v>40491</v>
      </c>
      <c r="C3967" s="3">
        <f>'finished water daily demand'!N317</f>
        <v>27.509999999999998</v>
      </c>
      <c r="D3967">
        <f t="shared" si="125"/>
        <v>40491</v>
      </c>
    </row>
    <row r="3968" spans="1:4" x14ac:dyDescent="0.2">
      <c r="A3968">
        <f t="shared" si="124"/>
        <v>2010</v>
      </c>
      <c r="B3968" s="1059">
        <v>40492</v>
      </c>
      <c r="C3968" s="3">
        <f>'finished water daily demand'!N318</f>
        <v>25.53</v>
      </c>
      <c r="D3968">
        <f t="shared" si="125"/>
        <v>40492</v>
      </c>
    </row>
    <row r="3969" spans="1:4" x14ac:dyDescent="0.2">
      <c r="A3969">
        <f t="shared" si="124"/>
        <v>2010</v>
      </c>
      <c r="B3969" s="1059">
        <v>40493</v>
      </c>
      <c r="C3969" s="3">
        <f>'finished water daily demand'!N319</f>
        <v>26.100999999999999</v>
      </c>
      <c r="D3969">
        <f t="shared" si="125"/>
        <v>40493</v>
      </c>
    </row>
    <row r="3970" spans="1:4" x14ac:dyDescent="0.2">
      <c r="A3970">
        <f t="shared" si="124"/>
        <v>2010</v>
      </c>
      <c r="B3970" s="1059">
        <v>40494</v>
      </c>
      <c r="C3970" s="3">
        <f>'finished water daily demand'!N320</f>
        <v>27.479999999999997</v>
      </c>
      <c r="D3970">
        <f t="shared" si="125"/>
        <v>40494</v>
      </c>
    </row>
    <row r="3971" spans="1:4" x14ac:dyDescent="0.2">
      <c r="A3971">
        <f t="shared" si="124"/>
        <v>2010</v>
      </c>
      <c r="B3971" s="1059">
        <v>40495</v>
      </c>
      <c r="C3971" s="3">
        <f>'finished water daily demand'!N321</f>
        <v>28.843999999999998</v>
      </c>
      <c r="D3971">
        <f t="shared" si="125"/>
        <v>40495</v>
      </c>
    </row>
    <row r="3972" spans="1:4" x14ac:dyDescent="0.2">
      <c r="A3972">
        <f t="shared" ref="A3972:A4035" si="126">YEAR(B3972)</f>
        <v>2010</v>
      </c>
      <c r="B3972" s="1059">
        <v>40496</v>
      </c>
      <c r="C3972" s="3">
        <f>'finished water daily demand'!N322</f>
        <v>25.92</v>
      </c>
      <c r="D3972">
        <f t="shared" si="125"/>
        <v>40496</v>
      </c>
    </row>
    <row r="3973" spans="1:4" x14ac:dyDescent="0.2">
      <c r="A3973">
        <f t="shared" si="126"/>
        <v>2010</v>
      </c>
      <c r="B3973" s="1059">
        <v>40497</v>
      </c>
      <c r="C3973" s="3">
        <f>'finished water daily demand'!N323</f>
        <v>23.273</v>
      </c>
      <c r="D3973">
        <f t="shared" si="125"/>
        <v>40497</v>
      </c>
    </row>
    <row r="3974" spans="1:4" x14ac:dyDescent="0.2">
      <c r="A3974">
        <f t="shared" si="126"/>
        <v>2010</v>
      </c>
      <c r="B3974" s="1059">
        <v>40498</v>
      </c>
      <c r="C3974" s="3">
        <f>'finished water daily demand'!N324</f>
        <v>25.103000000000002</v>
      </c>
      <c r="D3974">
        <f t="shared" si="125"/>
        <v>40498</v>
      </c>
    </row>
    <row r="3975" spans="1:4" x14ac:dyDescent="0.2">
      <c r="A3975">
        <f t="shared" si="126"/>
        <v>2010</v>
      </c>
      <c r="B3975" s="1059">
        <v>40499</v>
      </c>
      <c r="C3975" s="3">
        <f>'finished water daily demand'!N325</f>
        <v>24.97</v>
      </c>
      <c r="D3975">
        <f t="shared" si="125"/>
        <v>40499</v>
      </c>
    </row>
    <row r="3976" spans="1:4" x14ac:dyDescent="0.2">
      <c r="A3976">
        <f t="shared" si="126"/>
        <v>2010</v>
      </c>
      <c r="B3976" s="1059">
        <v>40500</v>
      </c>
      <c r="C3976" s="3">
        <f>'finished water daily demand'!N326</f>
        <v>24.419999999999998</v>
      </c>
      <c r="D3976">
        <f t="shared" ref="D3976:D4020" si="127">VALUE(B3976)</f>
        <v>40500</v>
      </c>
    </row>
    <row r="3977" spans="1:4" x14ac:dyDescent="0.2">
      <c r="A3977">
        <f t="shared" si="126"/>
        <v>2010</v>
      </c>
      <c r="B3977" s="1059">
        <v>40501</v>
      </c>
      <c r="C3977" s="3">
        <f>'finished water daily demand'!N327</f>
        <v>27.32</v>
      </c>
      <c r="D3977">
        <f t="shared" si="127"/>
        <v>40501</v>
      </c>
    </row>
    <row r="3978" spans="1:4" x14ac:dyDescent="0.2">
      <c r="A3978">
        <f t="shared" si="126"/>
        <v>2010</v>
      </c>
      <c r="B3978" s="1059">
        <v>40502</v>
      </c>
      <c r="C3978" s="3">
        <f>'finished water daily demand'!N328</f>
        <v>26.413</v>
      </c>
      <c r="D3978">
        <f t="shared" si="127"/>
        <v>40502</v>
      </c>
    </row>
    <row r="3979" spans="1:4" x14ac:dyDescent="0.2">
      <c r="A3979">
        <f t="shared" si="126"/>
        <v>2010</v>
      </c>
      <c r="B3979" s="1059">
        <v>40503</v>
      </c>
      <c r="C3979" s="3">
        <f>'finished water daily demand'!N329</f>
        <v>25.7</v>
      </c>
      <c r="D3979">
        <f t="shared" si="127"/>
        <v>40503</v>
      </c>
    </row>
    <row r="3980" spans="1:4" x14ac:dyDescent="0.2">
      <c r="A3980">
        <f t="shared" si="126"/>
        <v>2010</v>
      </c>
      <c r="B3980" s="1059">
        <v>40504</v>
      </c>
      <c r="C3980" s="3">
        <f>'finished water daily demand'!N330</f>
        <v>25.4</v>
      </c>
      <c r="D3980">
        <f t="shared" si="127"/>
        <v>40504</v>
      </c>
    </row>
    <row r="3981" spans="1:4" x14ac:dyDescent="0.2">
      <c r="A3981">
        <f t="shared" si="126"/>
        <v>2010</v>
      </c>
      <c r="B3981" s="1059">
        <v>40505</v>
      </c>
      <c r="C3981" s="3">
        <f>'finished water daily demand'!N331</f>
        <v>25.483999999999998</v>
      </c>
      <c r="D3981">
        <f t="shared" si="127"/>
        <v>40505</v>
      </c>
    </row>
    <row r="3982" spans="1:4" x14ac:dyDescent="0.2">
      <c r="A3982">
        <f t="shared" si="126"/>
        <v>2010</v>
      </c>
      <c r="B3982" s="1059">
        <v>40506</v>
      </c>
      <c r="C3982" s="3">
        <f>'finished water daily demand'!N332</f>
        <v>24.8</v>
      </c>
      <c r="D3982">
        <f t="shared" si="127"/>
        <v>40506</v>
      </c>
    </row>
    <row r="3983" spans="1:4" x14ac:dyDescent="0.2">
      <c r="A3983">
        <f t="shared" si="126"/>
        <v>2010</v>
      </c>
      <c r="B3983" s="1059">
        <v>40507</v>
      </c>
      <c r="C3983" s="3">
        <f>'finished water daily demand'!N333</f>
        <v>25.080000000000002</v>
      </c>
      <c r="D3983">
        <f t="shared" si="127"/>
        <v>40507</v>
      </c>
    </row>
    <row r="3984" spans="1:4" x14ac:dyDescent="0.2">
      <c r="A3984">
        <f t="shared" si="126"/>
        <v>2010</v>
      </c>
      <c r="B3984" s="1059">
        <v>40508</v>
      </c>
      <c r="C3984" s="3">
        <f>'finished water daily demand'!N334</f>
        <v>24.49</v>
      </c>
      <c r="D3984">
        <f t="shared" si="127"/>
        <v>40508</v>
      </c>
    </row>
    <row r="3985" spans="1:4" x14ac:dyDescent="0.2">
      <c r="A3985">
        <f t="shared" si="126"/>
        <v>2010</v>
      </c>
      <c r="B3985" s="1059">
        <v>40509</v>
      </c>
      <c r="C3985" s="3">
        <f>'finished water daily demand'!N335</f>
        <v>25.54</v>
      </c>
      <c r="D3985">
        <f t="shared" si="127"/>
        <v>40509</v>
      </c>
    </row>
    <row r="3986" spans="1:4" x14ac:dyDescent="0.2">
      <c r="A3986">
        <f t="shared" si="126"/>
        <v>2010</v>
      </c>
      <c r="B3986" s="1059">
        <v>40510</v>
      </c>
      <c r="C3986" s="3">
        <f>'finished water daily demand'!N336</f>
        <v>25.490000000000002</v>
      </c>
      <c r="D3986">
        <f t="shared" si="127"/>
        <v>40510</v>
      </c>
    </row>
    <row r="3987" spans="1:4" x14ac:dyDescent="0.2">
      <c r="A3987">
        <f t="shared" si="126"/>
        <v>2010</v>
      </c>
      <c r="B3987" s="1059">
        <v>40511</v>
      </c>
      <c r="C3987" s="3">
        <f>'finished water daily demand'!N337</f>
        <v>23.609000000000002</v>
      </c>
      <c r="D3987">
        <f t="shared" si="127"/>
        <v>40511</v>
      </c>
    </row>
    <row r="3988" spans="1:4" x14ac:dyDescent="0.2">
      <c r="A3988">
        <f t="shared" si="126"/>
        <v>2010</v>
      </c>
      <c r="B3988" s="1059">
        <v>40512</v>
      </c>
      <c r="C3988" s="3">
        <f>'finished water daily demand'!N338</f>
        <v>23.263999999999999</v>
      </c>
      <c r="D3988">
        <f t="shared" si="127"/>
        <v>40512</v>
      </c>
    </row>
    <row r="3989" spans="1:4" x14ac:dyDescent="0.2">
      <c r="A3989">
        <f t="shared" si="126"/>
        <v>2010</v>
      </c>
      <c r="B3989" s="1059">
        <v>40513</v>
      </c>
      <c r="C3989" s="3">
        <f>'finished water daily demand'!N339</f>
        <v>20.433</v>
      </c>
      <c r="D3989">
        <f t="shared" si="127"/>
        <v>40513</v>
      </c>
    </row>
    <row r="3990" spans="1:4" x14ac:dyDescent="0.2">
      <c r="A3990">
        <f t="shared" si="126"/>
        <v>2010</v>
      </c>
      <c r="B3990" s="1059">
        <v>40514</v>
      </c>
      <c r="C3990" s="3">
        <f>'finished water daily demand'!N340</f>
        <v>19.78</v>
      </c>
      <c r="D3990">
        <f t="shared" si="127"/>
        <v>40514</v>
      </c>
    </row>
    <row r="3991" spans="1:4" x14ac:dyDescent="0.2">
      <c r="A3991">
        <f t="shared" si="126"/>
        <v>2010</v>
      </c>
      <c r="B3991" s="1059">
        <v>40515</v>
      </c>
      <c r="C3991" s="3">
        <f>'finished water daily demand'!N341</f>
        <v>19.670999999999999</v>
      </c>
      <c r="D3991">
        <f t="shared" si="127"/>
        <v>40515</v>
      </c>
    </row>
    <row r="3992" spans="1:4" x14ac:dyDescent="0.2">
      <c r="A3992">
        <f t="shared" si="126"/>
        <v>2010</v>
      </c>
      <c r="B3992" s="1059">
        <v>40516</v>
      </c>
      <c r="C3992" s="3">
        <f>'finished water daily demand'!N342</f>
        <v>19.446999999999999</v>
      </c>
      <c r="D3992">
        <f t="shared" si="127"/>
        <v>40516</v>
      </c>
    </row>
    <row r="3993" spans="1:4" x14ac:dyDescent="0.2">
      <c r="A3993">
        <f t="shared" si="126"/>
        <v>2010</v>
      </c>
      <c r="B3993" s="1059">
        <v>40517</v>
      </c>
      <c r="C3993" s="3">
        <f>'finished water daily demand'!N343</f>
        <v>19.003999999999998</v>
      </c>
      <c r="D3993">
        <f t="shared" si="127"/>
        <v>40517</v>
      </c>
    </row>
    <row r="3994" spans="1:4" x14ac:dyDescent="0.2">
      <c r="A3994">
        <f t="shared" si="126"/>
        <v>2010</v>
      </c>
      <c r="B3994" s="1059">
        <v>40518</v>
      </c>
      <c r="C3994" s="3">
        <f>'finished water daily demand'!N344</f>
        <v>19.785</v>
      </c>
      <c r="D3994">
        <f t="shared" si="127"/>
        <v>40518</v>
      </c>
    </row>
    <row r="3995" spans="1:4" x14ac:dyDescent="0.2">
      <c r="A3995">
        <f t="shared" si="126"/>
        <v>2010</v>
      </c>
      <c r="B3995" s="1059">
        <v>40519</v>
      </c>
      <c r="C3995" s="3">
        <f>'finished water daily demand'!N345</f>
        <v>20.253</v>
      </c>
      <c r="D3995">
        <f t="shared" si="127"/>
        <v>40519</v>
      </c>
    </row>
    <row r="3996" spans="1:4" x14ac:dyDescent="0.2">
      <c r="A3996">
        <f t="shared" si="126"/>
        <v>2010</v>
      </c>
      <c r="B3996" s="1059">
        <v>40520</v>
      </c>
      <c r="C3996" s="3">
        <f>'finished water daily demand'!N346</f>
        <v>19.149000000000001</v>
      </c>
      <c r="D3996">
        <f t="shared" si="127"/>
        <v>40520</v>
      </c>
    </row>
    <row r="3997" spans="1:4" x14ac:dyDescent="0.2">
      <c r="A3997">
        <f t="shared" si="126"/>
        <v>2010</v>
      </c>
      <c r="B3997" s="1059">
        <v>40521</v>
      </c>
      <c r="C3997" s="3">
        <f>'finished water daily demand'!N347</f>
        <v>22.323999999999998</v>
      </c>
      <c r="D3997">
        <f t="shared" si="127"/>
        <v>40521</v>
      </c>
    </row>
    <row r="3998" spans="1:4" x14ac:dyDescent="0.2">
      <c r="A3998">
        <f t="shared" si="126"/>
        <v>2010</v>
      </c>
      <c r="B3998" s="1059">
        <v>40522</v>
      </c>
      <c r="C3998" s="3">
        <f>'finished water daily demand'!N348</f>
        <v>20.222000000000001</v>
      </c>
      <c r="D3998">
        <f t="shared" si="127"/>
        <v>40522</v>
      </c>
    </row>
    <row r="3999" spans="1:4" x14ac:dyDescent="0.2">
      <c r="A3999">
        <f t="shared" si="126"/>
        <v>2010</v>
      </c>
      <c r="B3999" s="1059">
        <v>40523</v>
      </c>
      <c r="C3999" s="3">
        <f>'finished water daily demand'!N349</f>
        <v>19.713000000000001</v>
      </c>
      <c r="D3999">
        <f t="shared" si="127"/>
        <v>40523</v>
      </c>
    </row>
    <row r="4000" spans="1:4" x14ac:dyDescent="0.2">
      <c r="A4000">
        <f t="shared" si="126"/>
        <v>2010</v>
      </c>
      <c r="B4000" s="1059">
        <v>40524</v>
      </c>
      <c r="C4000" s="3">
        <f>'finished water daily demand'!N350</f>
        <v>19.055</v>
      </c>
      <c r="D4000">
        <f t="shared" si="127"/>
        <v>40524</v>
      </c>
    </row>
    <row r="4001" spans="1:4" x14ac:dyDescent="0.2">
      <c r="A4001">
        <f t="shared" si="126"/>
        <v>2010</v>
      </c>
      <c r="B4001" s="1059">
        <v>40525</v>
      </c>
      <c r="C4001" s="3">
        <f>'finished water daily demand'!N351</f>
        <v>20.82</v>
      </c>
      <c r="D4001">
        <f t="shared" si="127"/>
        <v>40525</v>
      </c>
    </row>
    <row r="4002" spans="1:4" x14ac:dyDescent="0.2">
      <c r="A4002">
        <f t="shared" si="126"/>
        <v>2010</v>
      </c>
      <c r="B4002" s="1059">
        <v>40526</v>
      </c>
      <c r="C4002" s="3">
        <f>'finished water daily demand'!N352</f>
        <v>19.695</v>
      </c>
      <c r="D4002">
        <f t="shared" si="127"/>
        <v>40526</v>
      </c>
    </row>
    <row r="4003" spans="1:4" x14ac:dyDescent="0.2">
      <c r="A4003">
        <f t="shared" si="126"/>
        <v>2010</v>
      </c>
      <c r="B4003" s="1059">
        <v>40527</v>
      </c>
      <c r="C4003" s="3">
        <f>'finished water daily demand'!N353</f>
        <v>19.759999999999998</v>
      </c>
      <c r="D4003">
        <f t="shared" si="127"/>
        <v>40527</v>
      </c>
    </row>
    <row r="4004" spans="1:4" x14ac:dyDescent="0.2">
      <c r="A4004">
        <f t="shared" si="126"/>
        <v>2010</v>
      </c>
      <c r="B4004" s="1059">
        <v>40528</v>
      </c>
      <c r="C4004" s="3">
        <f>'finished water daily demand'!N354</f>
        <v>18.738</v>
      </c>
      <c r="D4004">
        <f t="shared" si="127"/>
        <v>40528</v>
      </c>
    </row>
    <row r="4005" spans="1:4" x14ac:dyDescent="0.2">
      <c r="A4005">
        <f t="shared" si="126"/>
        <v>2010</v>
      </c>
      <c r="B4005" s="1059">
        <v>40529</v>
      </c>
      <c r="C4005" s="3">
        <f>'finished water daily demand'!N355</f>
        <v>19.189</v>
      </c>
      <c r="D4005">
        <f t="shared" si="127"/>
        <v>40529</v>
      </c>
    </row>
    <row r="4006" spans="1:4" x14ac:dyDescent="0.2">
      <c r="A4006">
        <f t="shared" si="126"/>
        <v>2010</v>
      </c>
      <c r="B4006" s="1059">
        <v>40530</v>
      </c>
      <c r="C4006" s="3">
        <f>'finished water daily demand'!N356</f>
        <v>19.329000000000001</v>
      </c>
      <c r="D4006">
        <f t="shared" si="127"/>
        <v>40530</v>
      </c>
    </row>
    <row r="4007" spans="1:4" x14ac:dyDescent="0.2">
      <c r="A4007">
        <f t="shared" si="126"/>
        <v>2010</v>
      </c>
      <c r="B4007" s="1059">
        <v>40531</v>
      </c>
      <c r="C4007" s="3">
        <f>'finished water daily demand'!N357</f>
        <v>18.052999999999997</v>
      </c>
      <c r="D4007">
        <f t="shared" si="127"/>
        <v>40531</v>
      </c>
    </row>
    <row r="4008" spans="1:4" x14ac:dyDescent="0.2">
      <c r="A4008">
        <f t="shared" si="126"/>
        <v>2010</v>
      </c>
      <c r="B4008" s="1059">
        <v>40532</v>
      </c>
      <c r="C4008" s="3">
        <f>'finished water daily demand'!N358</f>
        <v>19.625999999999998</v>
      </c>
      <c r="D4008">
        <f t="shared" si="127"/>
        <v>40532</v>
      </c>
    </row>
    <row r="4009" spans="1:4" x14ac:dyDescent="0.2">
      <c r="A4009">
        <f t="shared" si="126"/>
        <v>2010</v>
      </c>
      <c r="B4009" s="1059">
        <v>40533</v>
      </c>
      <c r="C4009" s="3">
        <f>'finished water daily demand'!N359</f>
        <v>18.524999999999999</v>
      </c>
      <c r="D4009">
        <f t="shared" si="127"/>
        <v>40533</v>
      </c>
    </row>
    <row r="4010" spans="1:4" x14ac:dyDescent="0.2">
      <c r="A4010">
        <f t="shared" si="126"/>
        <v>2010</v>
      </c>
      <c r="B4010" s="1059">
        <v>40534</v>
      </c>
      <c r="C4010" s="3">
        <f>'finished water daily demand'!N360</f>
        <v>20.294</v>
      </c>
      <c r="D4010">
        <f t="shared" si="127"/>
        <v>40534</v>
      </c>
    </row>
    <row r="4011" spans="1:4" x14ac:dyDescent="0.2">
      <c r="A4011">
        <f t="shared" si="126"/>
        <v>2010</v>
      </c>
      <c r="B4011" s="1059">
        <v>40535</v>
      </c>
      <c r="C4011" s="3">
        <f>'finished water daily demand'!N361</f>
        <v>18.606999999999999</v>
      </c>
      <c r="D4011">
        <f t="shared" si="127"/>
        <v>40535</v>
      </c>
    </row>
    <row r="4012" spans="1:4" x14ac:dyDescent="0.2">
      <c r="A4012">
        <f t="shared" si="126"/>
        <v>2010</v>
      </c>
      <c r="B4012" s="1059">
        <v>40536</v>
      </c>
      <c r="C4012" s="3">
        <f>'finished water daily demand'!N362</f>
        <v>19.561</v>
      </c>
      <c r="D4012">
        <f t="shared" si="127"/>
        <v>40536</v>
      </c>
    </row>
    <row r="4013" spans="1:4" x14ac:dyDescent="0.2">
      <c r="A4013">
        <f t="shared" si="126"/>
        <v>2010</v>
      </c>
      <c r="B4013" s="1059">
        <v>40537</v>
      </c>
      <c r="C4013" s="3">
        <f>'finished water daily demand'!N363</f>
        <v>21.350999999999999</v>
      </c>
      <c r="D4013">
        <f t="shared" si="127"/>
        <v>40537</v>
      </c>
    </row>
    <row r="4014" spans="1:4" x14ac:dyDescent="0.2">
      <c r="A4014">
        <f t="shared" si="126"/>
        <v>2010</v>
      </c>
      <c r="B4014" s="1059">
        <v>40538</v>
      </c>
      <c r="C4014" s="3">
        <f>'finished water daily demand'!N364</f>
        <v>21.83</v>
      </c>
      <c r="D4014">
        <f t="shared" si="127"/>
        <v>40538</v>
      </c>
    </row>
    <row r="4015" spans="1:4" x14ac:dyDescent="0.2">
      <c r="A4015">
        <f t="shared" si="126"/>
        <v>2010</v>
      </c>
      <c r="B4015" s="1059">
        <v>40539</v>
      </c>
      <c r="C4015" s="3">
        <f>'finished water daily demand'!N365</f>
        <v>23.003</v>
      </c>
      <c r="D4015">
        <f t="shared" si="127"/>
        <v>40539</v>
      </c>
    </row>
    <row r="4016" spans="1:4" x14ac:dyDescent="0.2">
      <c r="A4016">
        <f t="shared" si="126"/>
        <v>2010</v>
      </c>
      <c r="B4016" s="1059">
        <v>40540</v>
      </c>
      <c r="C4016" s="3">
        <f>'finished water daily demand'!N366</f>
        <v>23.684999999999999</v>
      </c>
      <c r="D4016">
        <f t="shared" si="127"/>
        <v>40540</v>
      </c>
    </row>
    <row r="4017" spans="1:4" x14ac:dyDescent="0.2">
      <c r="A4017">
        <f t="shared" si="126"/>
        <v>2010</v>
      </c>
      <c r="B4017" s="1059">
        <v>40541</v>
      </c>
      <c r="C4017" s="3">
        <f>'finished water daily demand'!N367</f>
        <v>22.407</v>
      </c>
      <c r="D4017">
        <f t="shared" si="127"/>
        <v>40541</v>
      </c>
    </row>
    <row r="4018" spans="1:4" x14ac:dyDescent="0.2">
      <c r="A4018">
        <f t="shared" si="126"/>
        <v>2010</v>
      </c>
      <c r="B4018" s="1059">
        <v>40542</v>
      </c>
      <c r="C4018" s="3">
        <f>'finished water daily demand'!N368</f>
        <v>20.411999999999999</v>
      </c>
      <c r="D4018">
        <f t="shared" si="127"/>
        <v>40542</v>
      </c>
    </row>
    <row r="4019" spans="1:4" x14ac:dyDescent="0.2">
      <c r="A4019">
        <f t="shared" si="126"/>
        <v>2010</v>
      </c>
      <c r="B4019" s="1059">
        <v>40543</v>
      </c>
      <c r="C4019" s="3">
        <f>'finished water daily demand'!N369</f>
        <v>22.834</v>
      </c>
      <c r="D4019">
        <f t="shared" si="127"/>
        <v>40543</v>
      </c>
    </row>
    <row r="4020" spans="1:4" x14ac:dyDescent="0.2">
      <c r="A4020">
        <f t="shared" si="126"/>
        <v>2011</v>
      </c>
      <c r="B4020" s="1059">
        <v>40544</v>
      </c>
      <c r="C4020" s="3">
        <f>'finished water daily demand'!O5</f>
        <v>19.401</v>
      </c>
      <c r="D4020">
        <f t="shared" si="127"/>
        <v>40544</v>
      </c>
    </row>
    <row r="4021" spans="1:4" x14ac:dyDescent="0.2">
      <c r="A4021">
        <f t="shared" si="126"/>
        <v>2011</v>
      </c>
      <c r="B4021" s="1059">
        <v>40545</v>
      </c>
      <c r="C4021" s="3">
        <f>'finished water daily demand'!O6</f>
        <v>18.405000000000001</v>
      </c>
      <c r="D4021">
        <f t="shared" ref="D4021:D4084" si="128">VALUE(B4021)</f>
        <v>40545</v>
      </c>
    </row>
    <row r="4022" spans="1:4" x14ac:dyDescent="0.2">
      <c r="A4022">
        <f t="shared" si="126"/>
        <v>2011</v>
      </c>
      <c r="B4022" s="1059">
        <v>40546</v>
      </c>
      <c r="C4022" s="3">
        <f>'finished water daily demand'!O7</f>
        <v>20.266999999999999</v>
      </c>
      <c r="D4022">
        <f t="shared" si="128"/>
        <v>40546</v>
      </c>
    </row>
    <row r="4023" spans="1:4" x14ac:dyDescent="0.2">
      <c r="A4023">
        <f t="shared" si="126"/>
        <v>2011</v>
      </c>
      <c r="B4023" s="1059">
        <v>40547</v>
      </c>
      <c r="C4023" s="3">
        <f>'finished water daily demand'!O8</f>
        <v>19.96</v>
      </c>
      <c r="D4023">
        <f t="shared" si="128"/>
        <v>40547</v>
      </c>
    </row>
    <row r="4024" spans="1:4" x14ac:dyDescent="0.2">
      <c r="A4024">
        <f t="shared" si="126"/>
        <v>2011</v>
      </c>
      <c r="B4024" s="1059">
        <v>40548</v>
      </c>
      <c r="C4024" s="3">
        <f>'finished water daily demand'!O9</f>
        <v>19.624000000000002</v>
      </c>
      <c r="D4024">
        <f t="shared" si="128"/>
        <v>40548</v>
      </c>
    </row>
    <row r="4025" spans="1:4" x14ac:dyDescent="0.2">
      <c r="A4025">
        <f t="shared" si="126"/>
        <v>2011</v>
      </c>
      <c r="B4025" s="1059">
        <v>40549</v>
      </c>
      <c r="C4025" s="3">
        <f>'finished water daily demand'!O10</f>
        <v>19.899999999999999</v>
      </c>
      <c r="D4025">
        <f t="shared" si="128"/>
        <v>40549</v>
      </c>
    </row>
    <row r="4026" spans="1:4" x14ac:dyDescent="0.2">
      <c r="A4026">
        <f t="shared" si="126"/>
        <v>2011</v>
      </c>
      <c r="B4026" s="1059">
        <v>40550</v>
      </c>
      <c r="C4026" s="3">
        <f>'finished water daily demand'!O11</f>
        <v>18.742999999999999</v>
      </c>
      <c r="D4026">
        <f t="shared" si="128"/>
        <v>40550</v>
      </c>
    </row>
    <row r="4027" spans="1:4" x14ac:dyDescent="0.2">
      <c r="A4027">
        <f t="shared" si="126"/>
        <v>2011</v>
      </c>
      <c r="B4027" s="1059">
        <v>40551</v>
      </c>
      <c r="C4027" s="3">
        <f>'finished water daily demand'!O12</f>
        <v>17.864999999999998</v>
      </c>
      <c r="D4027">
        <f t="shared" si="128"/>
        <v>40551</v>
      </c>
    </row>
    <row r="4028" spans="1:4" x14ac:dyDescent="0.2">
      <c r="A4028">
        <f t="shared" si="126"/>
        <v>2011</v>
      </c>
      <c r="B4028" s="1059">
        <v>40552</v>
      </c>
      <c r="C4028" s="3">
        <f>'finished water daily demand'!O13</f>
        <v>18.466999999999999</v>
      </c>
      <c r="D4028">
        <f t="shared" si="128"/>
        <v>40552</v>
      </c>
    </row>
    <row r="4029" spans="1:4" x14ac:dyDescent="0.2">
      <c r="A4029">
        <f t="shared" si="126"/>
        <v>2011</v>
      </c>
      <c r="B4029" s="1059">
        <v>40553</v>
      </c>
      <c r="C4029" s="3">
        <f>'finished water daily demand'!O14</f>
        <v>19.98</v>
      </c>
      <c r="D4029">
        <f t="shared" si="128"/>
        <v>40553</v>
      </c>
    </row>
    <row r="4030" spans="1:4" x14ac:dyDescent="0.2">
      <c r="A4030">
        <f t="shared" si="126"/>
        <v>2011</v>
      </c>
      <c r="B4030" s="1059">
        <v>40554</v>
      </c>
      <c r="C4030" s="3">
        <f>'finished water daily demand'!O15</f>
        <v>17.855</v>
      </c>
      <c r="D4030">
        <f t="shared" si="128"/>
        <v>40554</v>
      </c>
    </row>
    <row r="4031" spans="1:4" x14ac:dyDescent="0.2">
      <c r="A4031">
        <f t="shared" si="126"/>
        <v>2011</v>
      </c>
      <c r="B4031" s="1059">
        <v>40555</v>
      </c>
      <c r="C4031" s="3">
        <f>'finished water daily demand'!O16</f>
        <v>19.009</v>
      </c>
      <c r="D4031">
        <f t="shared" si="128"/>
        <v>40555</v>
      </c>
    </row>
    <row r="4032" spans="1:4" x14ac:dyDescent="0.2">
      <c r="A4032">
        <f t="shared" si="126"/>
        <v>2011</v>
      </c>
      <c r="B4032" s="1059">
        <v>40556</v>
      </c>
      <c r="C4032" s="3">
        <f>'finished water daily demand'!O17</f>
        <v>19.029</v>
      </c>
      <c r="D4032">
        <f t="shared" si="128"/>
        <v>40556</v>
      </c>
    </row>
    <row r="4033" spans="1:4" x14ac:dyDescent="0.2">
      <c r="A4033">
        <f t="shared" si="126"/>
        <v>2011</v>
      </c>
      <c r="B4033" s="1059">
        <v>40557</v>
      </c>
      <c r="C4033" s="3">
        <f>'finished water daily demand'!O18</f>
        <v>18.064999999999998</v>
      </c>
      <c r="D4033">
        <f t="shared" si="128"/>
        <v>40557</v>
      </c>
    </row>
    <row r="4034" spans="1:4" x14ac:dyDescent="0.2">
      <c r="A4034">
        <f t="shared" si="126"/>
        <v>2011</v>
      </c>
      <c r="B4034" s="1059">
        <v>40558</v>
      </c>
      <c r="C4034" s="3">
        <f>'finished water daily demand'!O19</f>
        <v>17.46</v>
      </c>
      <c r="D4034">
        <f t="shared" si="128"/>
        <v>40558</v>
      </c>
    </row>
    <row r="4035" spans="1:4" x14ac:dyDescent="0.2">
      <c r="A4035">
        <f t="shared" si="126"/>
        <v>2011</v>
      </c>
      <c r="B4035" s="1059">
        <v>40559</v>
      </c>
      <c r="C4035" s="3">
        <f>'finished water daily demand'!O20</f>
        <v>17.754000000000001</v>
      </c>
      <c r="D4035">
        <f t="shared" si="128"/>
        <v>40559</v>
      </c>
    </row>
    <row r="4036" spans="1:4" x14ac:dyDescent="0.2">
      <c r="A4036">
        <f t="shared" ref="A4036:A4099" si="129">YEAR(B4036)</f>
        <v>2011</v>
      </c>
      <c r="B4036" s="1059">
        <v>40560</v>
      </c>
      <c r="C4036" s="3">
        <f>'finished water daily demand'!O21</f>
        <v>19.448</v>
      </c>
      <c r="D4036">
        <f t="shared" si="128"/>
        <v>40560</v>
      </c>
    </row>
    <row r="4037" spans="1:4" x14ac:dyDescent="0.2">
      <c r="A4037">
        <f t="shared" si="129"/>
        <v>2011</v>
      </c>
      <c r="B4037" s="1059">
        <v>40561</v>
      </c>
      <c r="C4037" s="3">
        <f>'finished water daily demand'!O22</f>
        <v>19.372999999999998</v>
      </c>
      <c r="D4037">
        <f t="shared" si="128"/>
        <v>40561</v>
      </c>
    </row>
    <row r="4038" spans="1:4" x14ac:dyDescent="0.2">
      <c r="A4038">
        <f t="shared" si="129"/>
        <v>2011</v>
      </c>
      <c r="B4038" s="1059">
        <v>40562</v>
      </c>
      <c r="C4038" s="3">
        <f>'finished water daily demand'!O23</f>
        <v>19.541</v>
      </c>
      <c r="D4038">
        <f t="shared" si="128"/>
        <v>40562</v>
      </c>
    </row>
    <row r="4039" spans="1:4" x14ac:dyDescent="0.2">
      <c r="A4039">
        <f t="shared" si="129"/>
        <v>2011</v>
      </c>
      <c r="B4039" s="1059">
        <v>40563</v>
      </c>
      <c r="C4039" s="3">
        <f>'finished water daily demand'!O24</f>
        <v>20.064</v>
      </c>
      <c r="D4039">
        <f t="shared" si="128"/>
        <v>40563</v>
      </c>
    </row>
    <row r="4040" spans="1:4" x14ac:dyDescent="0.2">
      <c r="A4040">
        <f t="shared" si="129"/>
        <v>2011</v>
      </c>
      <c r="B4040" s="1059">
        <v>40564</v>
      </c>
      <c r="C4040" s="3">
        <f>'finished water daily demand'!O25</f>
        <v>19.146000000000001</v>
      </c>
      <c r="D4040">
        <f t="shared" si="128"/>
        <v>40564</v>
      </c>
    </row>
    <row r="4041" spans="1:4" x14ac:dyDescent="0.2">
      <c r="A4041">
        <f t="shared" si="129"/>
        <v>2011</v>
      </c>
      <c r="B4041" s="1059">
        <v>40565</v>
      </c>
      <c r="C4041" s="3">
        <f>'finished water daily demand'!O26</f>
        <v>18.228000000000002</v>
      </c>
      <c r="D4041">
        <f t="shared" si="128"/>
        <v>40565</v>
      </c>
    </row>
    <row r="4042" spans="1:4" x14ac:dyDescent="0.2">
      <c r="A4042">
        <f t="shared" si="129"/>
        <v>2011</v>
      </c>
      <c r="B4042" s="1059">
        <v>40566</v>
      </c>
      <c r="C4042" s="3">
        <f>'finished water daily demand'!O27</f>
        <v>19.567</v>
      </c>
      <c r="D4042">
        <f t="shared" si="128"/>
        <v>40566</v>
      </c>
    </row>
    <row r="4043" spans="1:4" x14ac:dyDescent="0.2">
      <c r="A4043">
        <f t="shared" si="129"/>
        <v>2011</v>
      </c>
      <c r="B4043" s="1059">
        <v>40567</v>
      </c>
      <c r="C4043" s="3">
        <f>'finished water daily demand'!O28</f>
        <v>18.257000000000001</v>
      </c>
      <c r="D4043">
        <f t="shared" si="128"/>
        <v>40567</v>
      </c>
    </row>
    <row r="4044" spans="1:4" x14ac:dyDescent="0.2">
      <c r="A4044">
        <f t="shared" si="129"/>
        <v>2011</v>
      </c>
      <c r="B4044" s="1059">
        <v>40568</v>
      </c>
      <c r="C4044" s="3">
        <f>'finished water daily demand'!O29</f>
        <v>19.472000000000001</v>
      </c>
      <c r="D4044">
        <f t="shared" si="128"/>
        <v>40568</v>
      </c>
    </row>
    <row r="4045" spans="1:4" x14ac:dyDescent="0.2">
      <c r="A4045">
        <f t="shared" si="129"/>
        <v>2011</v>
      </c>
      <c r="B4045" s="1059">
        <v>40569</v>
      </c>
      <c r="C4045" s="3">
        <f>'finished water daily demand'!O30</f>
        <v>24.238</v>
      </c>
      <c r="D4045">
        <f t="shared" si="128"/>
        <v>40569</v>
      </c>
    </row>
    <row r="4046" spans="1:4" x14ac:dyDescent="0.2">
      <c r="A4046">
        <f t="shared" si="129"/>
        <v>2011</v>
      </c>
      <c r="B4046" s="1059">
        <v>40570</v>
      </c>
      <c r="C4046" s="3">
        <f>'finished water daily demand'!O31</f>
        <v>25.301000000000002</v>
      </c>
      <c r="D4046">
        <f t="shared" si="128"/>
        <v>40570</v>
      </c>
    </row>
    <row r="4047" spans="1:4" x14ac:dyDescent="0.2">
      <c r="A4047">
        <f t="shared" si="129"/>
        <v>2011</v>
      </c>
      <c r="B4047" s="1059">
        <v>40571</v>
      </c>
      <c r="C4047" s="3">
        <f>'finished water daily demand'!O32</f>
        <v>25.632999999999999</v>
      </c>
      <c r="D4047">
        <f t="shared" si="128"/>
        <v>40571</v>
      </c>
    </row>
    <row r="4048" spans="1:4" x14ac:dyDescent="0.2">
      <c r="A4048">
        <f t="shared" si="129"/>
        <v>2011</v>
      </c>
      <c r="B4048" s="1059">
        <v>40572</v>
      </c>
      <c r="C4048" s="3">
        <f>'finished water daily demand'!O33</f>
        <v>24.876999999999999</v>
      </c>
      <c r="D4048">
        <f t="shared" si="128"/>
        <v>40572</v>
      </c>
    </row>
    <row r="4049" spans="1:4" x14ac:dyDescent="0.2">
      <c r="A4049">
        <f t="shared" si="129"/>
        <v>2011</v>
      </c>
      <c r="B4049" s="1059">
        <v>40573</v>
      </c>
      <c r="C4049" s="3">
        <f>'finished water daily demand'!O34</f>
        <v>24.478999999999999</v>
      </c>
      <c r="D4049">
        <f t="shared" si="128"/>
        <v>40573</v>
      </c>
    </row>
    <row r="4050" spans="1:4" x14ac:dyDescent="0.2">
      <c r="A4050">
        <f t="shared" si="129"/>
        <v>2011</v>
      </c>
      <c r="B4050" s="1059">
        <v>40574</v>
      </c>
      <c r="C4050" s="3">
        <f>'finished water daily demand'!O35</f>
        <v>19.788</v>
      </c>
      <c r="D4050">
        <f t="shared" si="128"/>
        <v>40574</v>
      </c>
    </row>
    <row r="4051" spans="1:4" x14ac:dyDescent="0.2">
      <c r="A4051">
        <f t="shared" si="129"/>
        <v>2011</v>
      </c>
      <c r="B4051" s="1059">
        <v>40575</v>
      </c>
      <c r="C4051" s="3">
        <f>'finished water daily demand'!O36</f>
        <v>17.64</v>
      </c>
      <c r="D4051">
        <f t="shared" si="128"/>
        <v>40575</v>
      </c>
    </row>
    <row r="4052" spans="1:4" x14ac:dyDescent="0.2">
      <c r="A4052">
        <f t="shared" si="129"/>
        <v>2011</v>
      </c>
      <c r="B4052" s="1059">
        <v>40576</v>
      </c>
      <c r="C4052" s="3">
        <f>'finished water daily demand'!O37</f>
        <v>19.12</v>
      </c>
      <c r="D4052">
        <f t="shared" si="128"/>
        <v>40576</v>
      </c>
    </row>
    <row r="4053" spans="1:4" x14ac:dyDescent="0.2">
      <c r="A4053">
        <f t="shared" si="129"/>
        <v>2011</v>
      </c>
      <c r="B4053" s="1059">
        <v>40577</v>
      </c>
      <c r="C4053" s="3">
        <f>'finished water daily demand'!O38</f>
        <v>22.509999999999998</v>
      </c>
      <c r="D4053">
        <f t="shared" si="128"/>
        <v>40577</v>
      </c>
    </row>
    <row r="4054" spans="1:4" x14ac:dyDescent="0.2">
      <c r="A4054">
        <f t="shared" si="129"/>
        <v>2011</v>
      </c>
      <c r="B4054" s="1059">
        <v>40578</v>
      </c>
      <c r="C4054" s="3">
        <f>'finished water daily demand'!O39</f>
        <v>17.95</v>
      </c>
      <c r="D4054">
        <f t="shared" si="128"/>
        <v>40578</v>
      </c>
    </row>
    <row r="4055" spans="1:4" x14ac:dyDescent="0.2">
      <c r="A4055">
        <f t="shared" si="129"/>
        <v>2011</v>
      </c>
      <c r="B4055" s="1059">
        <v>40579</v>
      </c>
      <c r="C4055" s="3">
        <f>'finished water daily demand'!O40</f>
        <v>21.369999999999997</v>
      </c>
      <c r="D4055">
        <f t="shared" si="128"/>
        <v>40579</v>
      </c>
    </row>
    <row r="4056" spans="1:4" x14ac:dyDescent="0.2">
      <c r="A4056">
        <f t="shared" si="129"/>
        <v>2011</v>
      </c>
      <c r="B4056" s="1059">
        <v>40580</v>
      </c>
      <c r="C4056" s="3">
        <f>'finished water daily demand'!O41</f>
        <v>21.73</v>
      </c>
      <c r="D4056">
        <f t="shared" si="128"/>
        <v>40580</v>
      </c>
    </row>
    <row r="4057" spans="1:4" x14ac:dyDescent="0.2">
      <c r="A4057">
        <f t="shared" si="129"/>
        <v>2011</v>
      </c>
      <c r="B4057" s="1059">
        <v>40581</v>
      </c>
      <c r="C4057" s="3">
        <f>'finished water daily demand'!O42</f>
        <v>21.939999999999998</v>
      </c>
      <c r="D4057">
        <f t="shared" si="128"/>
        <v>40581</v>
      </c>
    </row>
    <row r="4058" spans="1:4" x14ac:dyDescent="0.2">
      <c r="A4058">
        <f t="shared" si="129"/>
        <v>2011</v>
      </c>
      <c r="B4058" s="1059">
        <v>40582</v>
      </c>
      <c r="C4058" s="3">
        <f>'finished water daily demand'!O43</f>
        <v>21.74</v>
      </c>
      <c r="D4058">
        <f t="shared" si="128"/>
        <v>40582</v>
      </c>
    </row>
    <row r="4059" spans="1:4" x14ac:dyDescent="0.2">
      <c r="A4059">
        <f t="shared" si="129"/>
        <v>2011</v>
      </c>
      <c r="B4059" s="1059">
        <v>40583</v>
      </c>
      <c r="C4059" s="3">
        <f>'finished water daily demand'!O44</f>
        <v>22.060000000000002</v>
      </c>
      <c r="D4059">
        <f t="shared" si="128"/>
        <v>40583</v>
      </c>
    </row>
    <row r="4060" spans="1:4" x14ac:dyDescent="0.2">
      <c r="A4060">
        <f t="shared" si="129"/>
        <v>2011</v>
      </c>
      <c r="B4060" s="1059">
        <v>40584</v>
      </c>
      <c r="C4060" s="3">
        <f>'finished water daily demand'!O45</f>
        <v>21.55</v>
      </c>
      <c r="D4060">
        <f t="shared" si="128"/>
        <v>40584</v>
      </c>
    </row>
    <row r="4061" spans="1:4" x14ac:dyDescent="0.2">
      <c r="A4061">
        <f t="shared" si="129"/>
        <v>2011</v>
      </c>
      <c r="B4061" s="1059">
        <v>40585</v>
      </c>
      <c r="C4061" s="3">
        <f>'finished water daily demand'!O46</f>
        <v>21.97</v>
      </c>
      <c r="D4061">
        <f t="shared" si="128"/>
        <v>40585</v>
      </c>
    </row>
    <row r="4062" spans="1:4" x14ac:dyDescent="0.2">
      <c r="A4062">
        <f t="shared" si="129"/>
        <v>2011</v>
      </c>
      <c r="B4062" s="1059">
        <v>40586</v>
      </c>
      <c r="C4062" s="3">
        <f>'finished water daily demand'!O47</f>
        <v>21.44</v>
      </c>
      <c r="D4062">
        <f t="shared" si="128"/>
        <v>40586</v>
      </c>
    </row>
    <row r="4063" spans="1:4" x14ac:dyDescent="0.2">
      <c r="A4063">
        <f t="shared" si="129"/>
        <v>2011</v>
      </c>
      <c r="B4063" s="1059">
        <v>40587</v>
      </c>
      <c r="C4063" s="3">
        <f>'finished water daily demand'!O48</f>
        <v>20.89</v>
      </c>
      <c r="D4063">
        <f t="shared" si="128"/>
        <v>40587</v>
      </c>
    </row>
    <row r="4064" spans="1:4" x14ac:dyDescent="0.2">
      <c r="A4064">
        <f t="shared" si="129"/>
        <v>2011</v>
      </c>
      <c r="B4064" s="1059">
        <v>40588</v>
      </c>
      <c r="C4064" s="3">
        <f>'finished water daily demand'!O49</f>
        <v>22.09</v>
      </c>
      <c r="D4064">
        <f t="shared" si="128"/>
        <v>40588</v>
      </c>
    </row>
    <row r="4065" spans="1:4" x14ac:dyDescent="0.2">
      <c r="A4065">
        <f t="shared" si="129"/>
        <v>2011</v>
      </c>
      <c r="B4065" s="1059">
        <v>40589</v>
      </c>
      <c r="C4065" s="3">
        <f>'finished water daily demand'!O50</f>
        <v>21.61</v>
      </c>
      <c r="D4065">
        <f t="shared" si="128"/>
        <v>40589</v>
      </c>
    </row>
    <row r="4066" spans="1:4" x14ac:dyDescent="0.2">
      <c r="A4066">
        <f t="shared" si="129"/>
        <v>2011</v>
      </c>
      <c r="B4066" s="1059">
        <v>40590</v>
      </c>
      <c r="C4066" s="3">
        <f>'finished water daily demand'!O51</f>
        <v>21.1</v>
      </c>
      <c r="D4066">
        <f t="shared" si="128"/>
        <v>40590</v>
      </c>
    </row>
    <row r="4067" spans="1:4" x14ac:dyDescent="0.2">
      <c r="A4067">
        <f t="shared" si="129"/>
        <v>2011</v>
      </c>
      <c r="B4067" s="1059">
        <v>40591</v>
      </c>
      <c r="C4067" s="3">
        <f>'finished water daily demand'!O52</f>
        <v>19.79</v>
      </c>
      <c r="D4067">
        <f t="shared" si="128"/>
        <v>40591</v>
      </c>
    </row>
    <row r="4068" spans="1:4" x14ac:dyDescent="0.2">
      <c r="A4068">
        <f t="shared" si="129"/>
        <v>2011</v>
      </c>
      <c r="B4068" s="1059">
        <v>40592</v>
      </c>
      <c r="C4068" s="3">
        <f>'finished water daily demand'!O53</f>
        <v>20.350000000000001</v>
      </c>
      <c r="D4068">
        <f t="shared" si="128"/>
        <v>40592</v>
      </c>
    </row>
    <row r="4069" spans="1:4" x14ac:dyDescent="0.2">
      <c r="A4069">
        <f t="shared" si="129"/>
        <v>2011</v>
      </c>
      <c r="B4069" s="1059">
        <v>40593</v>
      </c>
      <c r="C4069" s="3">
        <f>'finished water daily demand'!O54</f>
        <v>20.170000000000002</v>
      </c>
      <c r="D4069">
        <f t="shared" si="128"/>
        <v>40593</v>
      </c>
    </row>
    <row r="4070" spans="1:4" x14ac:dyDescent="0.2">
      <c r="A4070">
        <f t="shared" si="129"/>
        <v>2011</v>
      </c>
      <c r="B4070" s="1059">
        <v>40594</v>
      </c>
      <c r="C4070" s="3">
        <f>'finished water daily demand'!O55</f>
        <v>19.37</v>
      </c>
      <c r="D4070">
        <f t="shared" si="128"/>
        <v>40594</v>
      </c>
    </row>
    <row r="4071" spans="1:4" x14ac:dyDescent="0.2">
      <c r="A4071">
        <f t="shared" si="129"/>
        <v>2011</v>
      </c>
      <c r="B4071" s="1059">
        <v>40595</v>
      </c>
      <c r="C4071" s="3">
        <f>'finished water daily demand'!O56</f>
        <v>19.700000000000003</v>
      </c>
      <c r="D4071">
        <f t="shared" si="128"/>
        <v>40595</v>
      </c>
    </row>
    <row r="4072" spans="1:4" x14ac:dyDescent="0.2">
      <c r="A4072">
        <f t="shared" si="129"/>
        <v>2011</v>
      </c>
      <c r="B4072" s="1059">
        <v>40596</v>
      </c>
      <c r="C4072" s="3">
        <f>'finished water daily demand'!O57</f>
        <v>19.7</v>
      </c>
      <c r="D4072">
        <f t="shared" si="128"/>
        <v>40596</v>
      </c>
    </row>
    <row r="4073" spans="1:4" x14ac:dyDescent="0.2">
      <c r="A4073">
        <f t="shared" si="129"/>
        <v>2011</v>
      </c>
      <c r="B4073" s="1059">
        <v>40597</v>
      </c>
      <c r="C4073" s="3">
        <f>'finished water daily demand'!O58</f>
        <v>19.41</v>
      </c>
      <c r="D4073">
        <f t="shared" si="128"/>
        <v>40597</v>
      </c>
    </row>
    <row r="4074" spans="1:4" x14ac:dyDescent="0.2">
      <c r="A4074">
        <f t="shared" si="129"/>
        <v>2011</v>
      </c>
      <c r="B4074" s="1059">
        <v>40598</v>
      </c>
      <c r="C4074" s="3">
        <f>'finished water daily demand'!O59</f>
        <v>19.04</v>
      </c>
      <c r="D4074">
        <f t="shared" si="128"/>
        <v>40598</v>
      </c>
    </row>
    <row r="4075" spans="1:4" x14ac:dyDescent="0.2">
      <c r="A4075">
        <f t="shared" si="129"/>
        <v>2011</v>
      </c>
      <c r="B4075" s="1059">
        <v>40599</v>
      </c>
      <c r="C4075" s="3">
        <f>'finished water daily demand'!O60</f>
        <v>20.25</v>
      </c>
      <c r="D4075">
        <f t="shared" si="128"/>
        <v>40599</v>
      </c>
    </row>
    <row r="4076" spans="1:4" x14ac:dyDescent="0.2">
      <c r="A4076">
        <f t="shared" si="129"/>
        <v>2011</v>
      </c>
      <c r="B4076" s="1059">
        <v>40600</v>
      </c>
      <c r="C4076" s="3">
        <f>'finished water daily demand'!O61</f>
        <v>19.18</v>
      </c>
      <c r="D4076">
        <f t="shared" si="128"/>
        <v>40600</v>
      </c>
    </row>
    <row r="4077" spans="1:4" x14ac:dyDescent="0.2">
      <c r="A4077">
        <f t="shared" si="129"/>
        <v>2011</v>
      </c>
      <c r="B4077" s="1059">
        <v>40601</v>
      </c>
      <c r="C4077" s="3">
        <f>'finished water daily demand'!O62</f>
        <v>19.869999999999997</v>
      </c>
      <c r="D4077">
        <f t="shared" si="128"/>
        <v>40601</v>
      </c>
    </row>
    <row r="4078" spans="1:4" x14ac:dyDescent="0.2">
      <c r="A4078">
        <f t="shared" si="129"/>
        <v>2011</v>
      </c>
      <c r="B4078" s="1059">
        <v>40602</v>
      </c>
      <c r="C4078" s="3">
        <f>'finished water daily demand'!O63</f>
        <v>20.21</v>
      </c>
      <c r="D4078">
        <f t="shared" si="128"/>
        <v>40602</v>
      </c>
    </row>
    <row r="4079" spans="1:4" x14ac:dyDescent="0.2">
      <c r="A4079">
        <f t="shared" si="129"/>
        <v>2011</v>
      </c>
      <c r="B4079" s="1059">
        <v>40603</v>
      </c>
      <c r="C4079" s="3">
        <f>'finished water daily demand'!O64</f>
        <v>19.64</v>
      </c>
      <c r="D4079">
        <f t="shared" si="128"/>
        <v>40603</v>
      </c>
    </row>
    <row r="4080" spans="1:4" x14ac:dyDescent="0.2">
      <c r="A4080">
        <f t="shared" si="129"/>
        <v>2011</v>
      </c>
      <c r="B4080" s="1059">
        <v>40604</v>
      </c>
      <c r="C4080" s="3">
        <f>'finished water daily demand'!O65</f>
        <v>19.830000000000002</v>
      </c>
      <c r="D4080">
        <f t="shared" si="128"/>
        <v>40604</v>
      </c>
    </row>
    <row r="4081" spans="1:4" x14ac:dyDescent="0.2">
      <c r="A4081">
        <f t="shared" si="129"/>
        <v>2011</v>
      </c>
      <c r="B4081" s="1059">
        <v>40605</v>
      </c>
      <c r="C4081" s="3">
        <f>'finished water daily demand'!O66</f>
        <v>19.43</v>
      </c>
      <c r="D4081">
        <f t="shared" si="128"/>
        <v>40605</v>
      </c>
    </row>
    <row r="4082" spans="1:4" x14ac:dyDescent="0.2">
      <c r="A4082">
        <f t="shared" si="129"/>
        <v>2011</v>
      </c>
      <c r="B4082" s="1059">
        <v>40606</v>
      </c>
      <c r="C4082" s="3">
        <f>'finished water daily demand'!O67</f>
        <v>19.189999999999998</v>
      </c>
      <c r="D4082">
        <f t="shared" si="128"/>
        <v>40606</v>
      </c>
    </row>
    <row r="4083" spans="1:4" x14ac:dyDescent="0.2">
      <c r="A4083">
        <f t="shared" si="129"/>
        <v>2011</v>
      </c>
      <c r="B4083" s="1059">
        <v>40607</v>
      </c>
      <c r="C4083" s="3">
        <f>'finished water daily demand'!O68</f>
        <v>18.75</v>
      </c>
      <c r="D4083">
        <f t="shared" si="128"/>
        <v>40607</v>
      </c>
    </row>
    <row r="4084" spans="1:4" x14ac:dyDescent="0.2">
      <c r="A4084">
        <f t="shared" si="129"/>
        <v>2011</v>
      </c>
      <c r="B4084" s="1059">
        <v>40608</v>
      </c>
      <c r="C4084" s="3">
        <f>'finished water daily demand'!O69</f>
        <v>17.87</v>
      </c>
      <c r="D4084">
        <f t="shared" si="128"/>
        <v>40608</v>
      </c>
    </row>
    <row r="4085" spans="1:4" x14ac:dyDescent="0.2">
      <c r="A4085">
        <f t="shared" si="129"/>
        <v>2011</v>
      </c>
      <c r="B4085" s="1059">
        <v>40609</v>
      </c>
      <c r="C4085" s="3">
        <f>'finished water daily demand'!O70</f>
        <v>19.649999999999999</v>
      </c>
      <c r="D4085">
        <f t="shared" ref="D4085:D4148" si="130">VALUE(B4085)</f>
        <v>40609</v>
      </c>
    </row>
    <row r="4086" spans="1:4" x14ac:dyDescent="0.2">
      <c r="A4086">
        <f t="shared" si="129"/>
        <v>2011</v>
      </c>
      <c r="B4086" s="1059">
        <v>40610</v>
      </c>
      <c r="C4086" s="3">
        <f>'finished water daily demand'!O71</f>
        <v>19.66</v>
      </c>
      <c r="D4086">
        <f t="shared" si="130"/>
        <v>40610</v>
      </c>
    </row>
    <row r="4087" spans="1:4" x14ac:dyDescent="0.2">
      <c r="A4087">
        <f t="shared" si="129"/>
        <v>2011</v>
      </c>
      <c r="B4087" s="1059">
        <v>40611</v>
      </c>
      <c r="C4087" s="3">
        <f>'finished water daily demand'!O72</f>
        <v>20.07</v>
      </c>
      <c r="D4087">
        <f t="shared" si="130"/>
        <v>40611</v>
      </c>
    </row>
    <row r="4088" spans="1:4" x14ac:dyDescent="0.2">
      <c r="A4088">
        <f t="shared" si="129"/>
        <v>2011</v>
      </c>
      <c r="B4088" s="1059">
        <v>40612</v>
      </c>
      <c r="C4088" s="3">
        <f>'finished water daily demand'!O73</f>
        <v>19.72</v>
      </c>
      <c r="D4088">
        <f t="shared" si="130"/>
        <v>40612</v>
      </c>
    </row>
    <row r="4089" spans="1:4" x14ac:dyDescent="0.2">
      <c r="A4089">
        <f t="shared" si="129"/>
        <v>2011</v>
      </c>
      <c r="B4089" s="1059">
        <v>40613</v>
      </c>
      <c r="C4089" s="3">
        <f>'finished water daily demand'!O74</f>
        <v>18.84</v>
      </c>
      <c r="D4089">
        <f t="shared" si="130"/>
        <v>40613</v>
      </c>
    </row>
    <row r="4090" spans="1:4" x14ac:dyDescent="0.2">
      <c r="A4090">
        <f t="shared" si="129"/>
        <v>2011</v>
      </c>
      <c r="B4090" s="1059">
        <v>40614</v>
      </c>
      <c r="C4090" s="3">
        <f>'finished water daily demand'!O75</f>
        <v>18.68</v>
      </c>
      <c r="D4090">
        <f t="shared" si="130"/>
        <v>40614</v>
      </c>
    </row>
    <row r="4091" spans="1:4" x14ac:dyDescent="0.2">
      <c r="A4091">
        <f t="shared" si="129"/>
        <v>2011</v>
      </c>
      <c r="B4091" s="1059">
        <v>40615</v>
      </c>
      <c r="C4091" s="3">
        <f>'finished water daily demand'!O76</f>
        <v>19.739999999999998</v>
      </c>
      <c r="D4091">
        <f t="shared" si="130"/>
        <v>40615</v>
      </c>
    </row>
    <row r="4092" spans="1:4" x14ac:dyDescent="0.2">
      <c r="A4092">
        <f t="shared" si="129"/>
        <v>2011</v>
      </c>
      <c r="B4092" s="1059">
        <v>40616</v>
      </c>
      <c r="C4092" s="3">
        <f>'finished water daily demand'!O77</f>
        <v>20.39</v>
      </c>
      <c r="D4092">
        <f t="shared" si="130"/>
        <v>40616</v>
      </c>
    </row>
    <row r="4093" spans="1:4" x14ac:dyDescent="0.2">
      <c r="A4093">
        <f t="shared" si="129"/>
        <v>2011</v>
      </c>
      <c r="B4093" s="1059">
        <v>40617</v>
      </c>
      <c r="C4093" s="3">
        <f>'finished water daily demand'!O78</f>
        <v>20.130000000000003</v>
      </c>
      <c r="D4093">
        <f t="shared" si="130"/>
        <v>40617</v>
      </c>
    </row>
    <row r="4094" spans="1:4" x14ac:dyDescent="0.2">
      <c r="A4094">
        <f t="shared" si="129"/>
        <v>2011</v>
      </c>
      <c r="B4094" s="1059">
        <v>40618</v>
      </c>
      <c r="C4094" s="3">
        <f>'finished water daily demand'!O79</f>
        <v>20.94</v>
      </c>
      <c r="D4094">
        <f t="shared" si="130"/>
        <v>40618</v>
      </c>
    </row>
    <row r="4095" spans="1:4" x14ac:dyDescent="0.2">
      <c r="A4095">
        <f t="shared" si="129"/>
        <v>2011</v>
      </c>
      <c r="B4095" s="1059">
        <v>40619</v>
      </c>
      <c r="C4095" s="3">
        <f>'finished water daily demand'!O80</f>
        <v>20.91</v>
      </c>
      <c r="D4095">
        <f t="shared" si="130"/>
        <v>40619</v>
      </c>
    </row>
    <row r="4096" spans="1:4" x14ac:dyDescent="0.2">
      <c r="A4096">
        <f t="shared" si="129"/>
        <v>2011</v>
      </c>
      <c r="B4096" s="1059">
        <v>40620</v>
      </c>
      <c r="C4096" s="3">
        <f>'finished water daily demand'!O81</f>
        <v>22.15</v>
      </c>
      <c r="D4096">
        <f t="shared" si="130"/>
        <v>40620</v>
      </c>
    </row>
    <row r="4097" spans="1:4" x14ac:dyDescent="0.2">
      <c r="A4097">
        <f t="shared" si="129"/>
        <v>2011</v>
      </c>
      <c r="B4097" s="1059">
        <v>40621</v>
      </c>
      <c r="C4097" s="3">
        <f>'finished water daily demand'!O82</f>
        <v>23.35</v>
      </c>
      <c r="D4097">
        <f t="shared" si="130"/>
        <v>40621</v>
      </c>
    </row>
    <row r="4098" spans="1:4" x14ac:dyDescent="0.2">
      <c r="A4098">
        <f t="shared" si="129"/>
        <v>2011</v>
      </c>
      <c r="B4098" s="1059">
        <v>40622</v>
      </c>
      <c r="C4098" s="3">
        <f>'finished water daily demand'!O83</f>
        <v>23.16</v>
      </c>
      <c r="D4098">
        <f t="shared" si="130"/>
        <v>40622</v>
      </c>
    </row>
    <row r="4099" spans="1:4" x14ac:dyDescent="0.2">
      <c r="A4099">
        <f t="shared" si="129"/>
        <v>2011</v>
      </c>
      <c r="B4099" s="1059">
        <v>40623</v>
      </c>
      <c r="C4099" s="3">
        <f>'finished water daily demand'!O84</f>
        <v>23.94</v>
      </c>
      <c r="D4099">
        <f t="shared" si="130"/>
        <v>40623</v>
      </c>
    </row>
    <row r="4100" spans="1:4" x14ac:dyDescent="0.2">
      <c r="A4100">
        <f t="shared" ref="A4100:A4163" si="131">YEAR(B4100)</f>
        <v>2011</v>
      </c>
      <c r="B4100" s="1059">
        <v>40624</v>
      </c>
      <c r="C4100" s="3">
        <f>'finished water daily demand'!O85</f>
        <v>24.54</v>
      </c>
      <c r="D4100">
        <f t="shared" si="130"/>
        <v>40624</v>
      </c>
    </row>
    <row r="4101" spans="1:4" x14ac:dyDescent="0.2">
      <c r="A4101">
        <f t="shared" si="131"/>
        <v>2011</v>
      </c>
      <c r="B4101" s="1059">
        <v>40625</v>
      </c>
      <c r="C4101" s="3">
        <f>'finished water daily demand'!O86</f>
        <v>22.83</v>
      </c>
      <c r="D4101">
        <f t="shared" si="130"/>
        <v>40625</v>
      </c>
    </row>
    <row r="4102" spans="1:4" x14ac:dyDescent="0.2">
      <c r="A4102">
        <f t="shared" si="131"/>
        <v>2011</v>
      </c>
      <c r="B4102" s="1059">
        <v>40626</v>
      </c>
      <c r="C4102" s="3">
        <f>'finished water daily demand'!O87</f>
        <v>22.380000000000003</v>
      </c>
      <c r="D4102">
        <f t="shared" si="130"/>
        <v>40626</v>
      </c>
    </row>
    <row r="4103" spans="1:4" x14ac:dyDescent="0.2">
      <c r="A4103">
        <f t="shared" si="131"/>
        <v>2011</v>
      </c>
      <c r="B4103" s="1059">
        <v>40627</v>
      </c>
      <c r="C4103" s="3">
        <f>'finished water daily demand'!O88</f>
        <v>22.83</v>
      </c>
      <c r="D4103">
        <f t="shared" si="130"/>
        <v>40627</v>
      </c>
    </row>
    <row r="4104" spans="1:4" x14ac:dyDescent="0.2">
      <c r="A4104">
        <f t="shared" si="131"/>
        <v>2011</v>
      </c>
      <c r="B4104" s="1059">
        <v>40628</v>
      </c>
      <c r="C4104" s="3">
        <f>'finished water daily demand'!O89</f>
        <v>20.96</v>
      </c>
      <c r="D4104">
        <f t="shared" si="130"/>
        <v>40628</v>
      </c>
    </row>
    <row r="4105" spans="1:4" x14ac:dyDescent="0.2">
      <c r="A4105">
        <f t="shared" si="131"/>
        <v>2011</v>
      </c>
      <c r="B4105" s="1059">
        <v>40629</v>
      </c>
      <c r="C4105" s="3">
        <f>'finished water daily demand'!O90</f>
        <v>20.03</v>
      </c>
      <c r="D4105">
        <f t="shared" si="130"/>
        <v>40629</v>
      </c>
    </row>
    <row r="4106" spans="1:4" x14ac:dyDescent="0.2">
      <c r="A4106">
        <f t="shared" si="131"/>
        <v>2011</v>
      </c>
      <c r="B4106" s="1059">
        <v>40630</v>
      </c>
      <c r="C4106" s="3">
        <f>'finished water daily demand'!O91</f>
        <v>21.84</v>
      </c>
      <c r="D4106">
        <f t="shared" si="130"/>
        <v>40630</v>
      </c>
    </row>
    <row r="4107" spans="1:4" x14ac:dyDescent="0.2">
      <c r="A4107">
        <f t="shared" si="131"/>
        <v>2011</v>
      </c>
      <c r="B4107" s="1059">
        <v>40631</v>
      </c>
      <c r="C4107" s="3">
        <f>'finished water daily demand'!O92</f>
        <v>22.02</v>
      </c>
      <c r="D4107">
        <f t="shared" si="130"/>
        <v>40631</v>
      </c>
    </row>
    <row r="4108" spans="1:4" x14ac:dyDescent="0.2">
      <c r="A4108">
        <f t="shared" si="131"/>
        <v>2011</v>
      </c>
      <c r="B4108" s="1059">
        <v>40632</v>
      </c>
      <c r="C4108" s="3">
        <f>'finished water daily demand'!O93</f>
        <v>21.63</v>
      </c>
      <c r="D4108">
        <f t="shared" si="130"/>
        <v>40632</v>
      </c>
    </row>
    <row r="4109" spans="1:4" x14ac:dyDescent="0.2">
      <c r="A4109">
        <f t="shared" si="131"/>
        <v>2011</v>
      </c>
      <c r="B4109" s="1059">
        <v>40633</v>
      </c>
      <c r="C4109" s="3">
        <f>'finished water daily demand'!O94</f>
        <v>21.89</v>
      </c>
      <c r="D4109">
        <f t="shared" si="130"/>
        <v>40633</v>
      </c>
    </row>
    <row r="4110" spans="1:4" x14ac:dyDescent="0.2">
      <c r="A4110">
        <f t="shared" si="131"/>
        <v>2011</v>
      </c>
      <c r="B4110" s="1059">
        <v>40634</v>
      </c>
      <c r="C4110" s="3">
        <f>'finished water daily demand'!O95</f>
        <v>21.5</v>
      </c>
      <c r="D4110">
        <f t="shared" si="130"/>
        <v>40634</v>
      </c>
    </row>
    <row r="4111" spans="1:4" x14ac:dyDescent="0.2">
      <c r="A4111">
        <f t="shared" si="131"/>
        <v>2011</v>
      </c>
      <c r="B4111" s="1059">
        <v>40635</v>
      </c>
      <c r="C4111" s="3">
        <f>'finished water daily demand'!O96</f>
        <v>22.44</v>
      </c>
      <c r="D4111">
        <f t="shared" si="130"/>
        <v>40635</v>
      </c>
    </row>
    <row r="4112" spans="1:4" x14ac:dyDescent="0.2">
      <c r="A4112">
        <f t="shared" si="131"/>
        <v>2011</v>
      </c>
      <c r="B4112" s="1059">
        <v>40636</v>
      </c>
      <c r="C4112" s="3">
        <f>'finished water daily demand'!O97</f>
        <v>24.21</v>
      </c>
      <c r="D4112">
        <f t="shared" si="130"/>
        <v>40636</v>
      </c>
    </row>
    <row r="4113" spans="1:4" x14ac:dyDescent="0.2">
      <c r="A4113">
        <f t="shared" si="131"/>
        <v>2011</v>
      </c>
      <c r="B4113" s="1059">
        <v>40637</v>
      </c>
      <c r="C4113" s="3">
        <f>'finished water daily demand'!O98</f>
        <v>24.59</v>
      </c>
      <c r="D4113">
        <f t="shared" si="130"/>
        <v>40637</v>
      </c>
    </row>
    <row r="4114" spans="1:4" x14ac:dyDescent="0.2">
      <c r="A4114">
        <f t="shared" si="131"/>
        <v>2011</v>
      </c>
      <c r="B4114" s="1059">
        <v>40638</v>
      </c>
      <c r="C4114" s="3">
        <f>'finished water daily demand'!O99</f>
        <v>23.69</v>
      </c>
      <c r="D4114">
        <f t="shared" si="130"/>
        <v>40638</v>
      </c>
    </row>
    <row r="4115" spans="1:4" x14ac:dyDescent="0.2">
      <c r="A4115">
        <f t="shared" si="131"/>
        <v>2011</v>
      </c>
      <c r="B4115" s="1059">
        <v>40639</v>
      </c>
      <c r="C4115" s="3">
        <f>'finished water daily demand'!O100</f>
        <v>24.689999999999998</v>
      </c>
      <c r="D4115">
        <f t="shared" si="130"/>
        <v>40639</v>
      </c>
    </row>
    <row r="4116" spans="1:4" x14ac:dyDescent="0.2">
      <c r="A4116">
        <f t="shared" si="131"/>
        <v>2011</v>
      </c>
      <c r="B4116" s="1059">
        <v>40640</v>
      </c>
      <c r="C4116" s="3">
        <f>'finished water daily demand'!O101</f>
        <v>24.81</v>
      </c>
      <c r="D4116">
        <f t="shared" si="130"/>
        <v>40640</v>
      </c>
    </row>
    <row r="4117" spans="1:4" x14ac:dyDescent="0.2">
      <c r="A4117">
        <f t="shared" si="131"/>
        <v>2011</v>
      </c>
      <c r="B4117" s="1059">
        <v>40641</v>
      </c>
      <c r="C4117" s="3">
        <f>'finished water daily demand'!O102</f>
        <v>26.36</v>
      </c>
      <c r="D4117">
        <f t="shared" si="130"/>
        <v>40641</v>
      </c>
    </row>
    <row r="4118" spans="1:4" x14ac:dyDescent="0.2">
      <c r="A4118">
        <f t="shared" si="131"/>
        <v>2011</v>
      </c>
      <c r="B4118" s="1059">
        <v>40642</v>
      </c>
      <c r="C4118" s="3">
        <f>'finished water daily demand'!O103</f>
        <v>22.35</v>
      </c>
      <c r="D4118">
        <f t="shared" si="130"/>
        <v>40642</v>
      </c>
    </row>
    <row r="4119" spans="1:4" x14ac:dyDescent="0.2">
      <c r="A4119">
        <f t="shared" si="131"/>
        <v>2011</v>
      </c>
      <c r="B4119" s="1059">
        <v>40643</v>
      </c>
      <c r="C4119" s="3">
        <f>'finished water daily demand'!O104</f>
        <v>22.810000000000002</v>
      </c>
      <c r="D4119">
        <f t="shared" si="130"/>
        <v>40643</v>
      </c>
    </row>
    <row r="4120" spans="1:4" x14ac:dyDescent="0.2">
      <c r="A4120">
        <f t="shared" si="131"/>
        <v>2011</v>
      </c>
      <c r="B4120" s="1059">
        <v>40644</v>
      </c>
      <c r="C4120" s="3">
        <f>'finished water daily demand'!O105</f>
        <v>25.3</v>
      </c>
      <c r="D4120">
        <f t="shared" si="130"/>
        <v>40644</v>
      </c>
    </row>
    <row r="4121" spans="1:4" x14ac:dyDescent="0.2">
      <c r="A4121">
        <f t="shared" si="131"/>
        <v>2011</v>
      </c>
      <c r="B4121" s="1059">
        <v>40645</v>
      </c>
      <c r="C4121" s="3">
        <f>'finished water daily demand'!O106</f>
        <v>25.25</v>
      </c>
      <c r="D4121">
        <f t="shared" si="130"/>
        <v>40645</v>
      </c>
    </row>
    <row r="4122" spans="1:4" x14ac:dyDescent="0.2">
      <c r="A4122">
        <f t="shared" si="131"/>
        <v>2011</v>
      </c>
      <c r="B4122" s="1059">
        <v>40646</v>
      </c>
      <c r="C4122" s="3">
        <f>'finished water daily demand'!O107</f>
        <v>24.79</v>
      </c>
      <c r="D4122">
        <f t="shared" si="130"/>
        <v>40646</v>
      </c>
    </row>
    <row r="4123" spans="1:4" x14ac:dyDescent="0.2">
      <c r="A4123">
        <f t="shared" si="131"/>
        <v>2011</v>
      </c>
      <c r="B4123" s="1059">
        <v>40647</v>
      </c>
      <c r="C4123" s="3">
        <f>'finished water daily demand'!O108</f>
        <v>24.89</v>
      </c>
      <c r="D4123">
        <f t="shared" si="130"/>
        <v>40647</v>
      </c>
    </row>
    <row r="4124" spans="1:4" x14ac:dyDescent="0.2">
      <c r="A4124">
        <f t="shared" si="131"/>
        <v>2011</v>
      </c>
      <c r="B4124" s="1059">
        <v>40648</v>
      </c>
      <c r="C4124" s="3">
        <f>'finished water daily demand'!O109</f>
        <v>23.16</v>
      </c>
      <c r="D4124">
        <f t="shared" si="130"/>
        <v>40648</v>
      </c>
    </row>
    <row r="4125" spans="1:4" x14ac:dyDescent="0.2">
      <c r="A4125">
        <f t="shared" si="131"/>
        <v>2011</v>
      </c>
      <c r="B4125" s="1059">
        <v>40649</v>
      </c>
      <c r="C4125" s="3">
        <f>'finished water daily demand'!O110</f>
        <v>24.220000000000002</v>
      </c>
      <c r="D4125">
        <f t="shared" si="130"/>
        <v>40649</v>
      </c>
    </row>
    <row r="4126" spans="1:4" x14ac:dyDescent="0.2">
      <c r="A4126">
        <f t="shared" si="131"/>
        <v>2011</v>
      </c>
      <c r="B4126" s="1059">
        <v>40650</v>
      </c>
      <c r="C4126" s="3">
        <f>'finished water daily demand'!O111</f>
        <v>25.14</v>
      </c>
      <c r="D4126">
        <f t="shared" si="130"/>
        <v>40650</v>
      </c>
    </row>
    <row r="4127" spans="1:4" x14ac:dyDescent="0.2">
      <c r="A4127">
        <f t="shared" si="131"/>
        <v>2011</v>
      </c>
      <c r="B4127" s="1059">
        <v>40651</v>
      </c>
      <c r="C4127" s="3">
        <f>'finished water daily demand'!O112</f>
        <v>25.05</v>
      </c>
      <c r="D4127">
        <f t="shared" si="130"/>
        <v>40651</v>
      </c>
    </row>
    <row r="4128" spans="1:4" x14ac:dyDescent="0.2">
      <c r="A4128">
        <f t="shared" si="131"/>
        <v>2011</v>
      </c>
      <c r="B4128" s="1059">
        <v>40652</v>
      </c>
      <c r="C4128" s="3">
        <f>'finished water daily demand'!O113</f>
        <v>26.09</v>
      </c>
      <c r="D4128">
        <f t="shared" si="130"/>
        <v>40652</v>
      </c>
    </row>
    <row r="4129" spans="1:4" x14ac:dyDescent="0.2">
      <c r="A4129">
        <f t="shared" si="131"/>
        <v>2011</v>
      </c>
      <c r="B4129" s="1059">
        <v>40653</v>
      </c>
      <c r="C4129" s="3">
        <f>'finished water daily demand'!O114</f>
        <v>28.62</v>
      </c>
      <c r="D4129">
        <f t="shared" si="130"/>
        <v>40653</v>
      </c>
    </row>
    <row r="4130" spans="1:4" x14ac:dyDescent="0.2">
      <c r="A4130">
        <f t="shared" si="131"/>
        <v>2011</v>
      </c>
      <c r="B4130" s="1059">
        <v>40654</v>
      </c>
      <c r="C4130" s="3">
        <f>'finished water daily demand'!O115</f>
        <v>25.73</v>
      </c>
      <c r="D4130">
        <f t="shared" si="130"/>
        <v>40654</v>
      </c>
    </row>
    <row r="4131" spans="1:4" x14ac:dyDescent="0.2">
      <c r="A4131">
        <f t="shared" si="131"/>
        <v>2011</v>
      </c>
      <c r="B4131" s="1059">
        <v>40655</v>
      </c>
      <c r="C4131" s="3">
        <f>'finished water daily demand'!O116</f>
        <v>24.57</v>
      </c>
      <c r="D4131">
        <f t="shared" si="130"/>
        <v>40655</v>
      </c>
    </row>
    <row r="4132" spans="1:4" x14ac:dyDescent="0.2">
      <c r="A4132">
        <f t="shared" si="131"/>
        <v>2011</v>
      </c>
      <c r="B4132" s="1059">
        <v>40656</v>
      </c>
      <c r="C4132" s="3">
        <f>'finished water daily demand'!O117</f>
        <v>22.67</v>
      </c>
      <c r="D4132">
        <f t="shared" si="130"/>
        <v>40656</v>
      </c>
    </row>
    <row r="4133" spans="1:4" x14ac:dyDescent="0.2">
      <c r="A4133">
        <f t="shared" si="131"/>
        <v>2011</v>
      </c>
      <c r="B4133" s="1059">
        <v>40657</v>
      </c>
      <c r="C4133" s="3">
        <f>'finished water daily demand'!O118</f>
        <v>23.099999999999998</v>
      </c>
      <c r="D4133">
        <f t="shared" si="130"/>
        <v>40657</v>
      </c>
    </row>
    <row r="4134" spans="1:4" x14ac:dyDescent="0.2">
      <c r="A4134">
        <f t="shared" si="131"/>
        <v>2011</v>
      </c>
      <c r="B4134" s="1059">
        <v>40658</v>
      </c>
      <c r="C4134" s="3">
        <f>'finished water daily demand'!O119</f>
        <v>26.88</v>
      </c>
      <c r="D4134">
        <f t="shared" si="130"/>
        <v>40658</v>
      </c>
    </row>
    <row r="4135" spans="1:4" x14ac:dyDescent="0.2">
      <c r="A4135">
        <f t="shared" si="131"/>
        <v>2011</v>
      </c>
      <c r="B4135" s="1059">
        <v>40659</v>
      </c>
      <c r="C4135" s="3">
        <f>'finished water daily demand'!O120</f>
        <v>27.3</v>
      </c>
      <c r="D4135">
        <f t="shared" si="130"/>
        <v>40659</v>
      </c>
    </row>
    <row r="4136" spans="1:4" x14ac:dyDescent="0.2">
      <c r="A4136">
        <f t="shared" si="131"/>
        <v>2011</v>
      </c>
      <c r="B4136" s="1059">
        <v>40660</v>
      </c>
      <c r="C4136" s="3">
        <f>'finished water daily demand'!O121</f>
        <v>28.86</v>
      </c>
      <c r="D4136">
        <f t="shared" si="130"/>
        <v>40660</v>
      </c>
    </row>
    <row r="4137" spans="1:4" x14ac:dyDescent="0.2">
      <c r="A4137">
        <f t="shared" si="131"/>
        <v>2011</v>
      </c>
      <c r="B4137" s="1059">
        <v>40661</v>
      </c>
      <c r="C4137" s="3">
        <f>'finished water daily demand'!O122</f>
        <v>28.689999999999998</v>
      </c>
      <c r="D4137">
        <f t="shared" si="130"/>
        <v>40661</v>
      </c>
    </row>
    <row r="4138" spans="1:4" x14ac:dyDescent="0.2">
      <c r="A4138">
        <f t="shared" si="131"/>
        <v>2011</v>
      </c>
      <c r="B4138" s="1059">
        <v>40662</v>
      </c>
      <c r="C4138" s="3">
        <f>'finished water daily demand'!O123</f>
        <v>26.6</v>
      </c>
      <c r="D4138">
        <f t="shared" si="130"/>
        <v>40662</v>
      </c>
    </row>
    <row r="4139" spans="1:4" x14ac:dyDescent="0.2">
      <c r="A4139">
        <f t="shared" si="131"/>
        <v>2011</v>
      </c>
      <c r="B4139" s="1059">
        <v>40663</v>
      </c>
      <c r="C4139" s="3">
        <f>'finished water daily demand'!O124</f>
        <v>26.91</v>
      </c>
      <c r="D4139">
        <f t="shared" si="130"/>
        <v>40663</v>
      </c>
    </row>
    <row r="4140" spans="1:4" x14ac:dyDescent="0.2">
      <c r="A4140">
        <f t="shared" si="131"/>
        <v>2011</v>
      </c>
      <c r="B4140" s="1059">
        <v>40664</v>
      </c>
      <c r="C4140" s="3">
        <f>'finished water daily demand'!O125</f>
        <v>26.72</v>
      </c>
      <c r="D4140">
        <f t="shared" si="130"/>
        <v>40664</v>
      </c>
    </row>
    <row r="4141" spans="1:4" x14ac:dyDescent="0.2">
      <c r="A4141">
        <f t="shared" si="131"/>
        <v>2011</v>
      </c>
      <c r="B4141" s="1059">
        <v>40665</v>
      </c>
      <c r="C4141" s="3">
        <f>'finished water daily demand'!O126</f>
        <v>29.57</v>
      </c>
      <c r="D4141">
        <f t="shared" si="130"/>
        <v>40665</v>
      </c>
    </row>
    <row r="4142" spans="1:4" x14ac:dyDescent="0.2">
      <c r="A4142">
        <f t="shared" si="131"/>
        <v>2011</v>
      </c>
      <c r="B4142" s="1059">
        <v>40666</v>
      </c>
      <c r="C4142" s="3">
        <f>'finished water daily demand'!O127</f>
        <v>27.29</v>
      </c>
      <c r="D4142">
        <f t="shared" si="130"/>
        <v>40666</v>
      </c>
    </row>
    <row r="4143" spans="1:4" x14ac:dyDescent="0.2">
      <c r="A4143">
        <f t="shared" si="131"/>
        <v>2011</v>
      </c>
      <c r="B4143" s="1059">
        <v>40667</v>
      </c>
      <c r="C4143" s="3">
        <f>'finished water daily demand'!O128</f>
        <v>28.930000000000003</v>
      </c>
      <c r="D4143">
        <f t="shared" si="130"/>
        <v>40667</v>
      </c>
    </row>
    <row r="4144" spans="1:4" x14ac:dyDescent="0.2">
      <c r="A4144">
        <f t="shared" si="131"/>
        <v>2011</v>
      </c>
      <c r="B4144" s="1059">
        <v>40668</v>
      </c>
      <c r="C4144" s="3">
        <f>'finished water daily demand'!O129</f>
        <v>26.4</v>
      </c>
      <c r="D4144">
        <f t="shared" si="130"/>
        <v>40668</v>
      </c>
    </row>
    <row r="4145" spans="1:4" x14ac:dyDescent="0.2">
      <c r="A4145">
        <f t="shared" si="131"/>
        <v>2011</v>
      </c>
      <c r="B4145" s="1059">
        <v>40669</v>
      </c>
      <c r="C4145" s="3">
        <f>'finished water daily demand'!O130</f>
        <v>27.589999999999996</v>
      </c>
      <c r="D4145">
        <f t="shared" si="130"/>
        <v>40669</v>
      </c>
    </row>
    <row r="4146" spans="1:4" x14ac:dyDescent="0.2">
      <c r="A4146">
        <f t="shared" si="131"/>
        <v>2011</v>
      </c>
      <c r="B4146" s="1059">
        <v>40670</v>
      </c>
      <c r="C4146" s="3">
        <f>'finished water daily demand'!O131</f>
        <v>25.93</v>
      </c>
      <c r="D4146">
        <f t="shared" si="130"/>
        <v>40670</v>
      </c>
    </row>
    <row r="4147" spans="1:4" x14ac:dyDescent="0.2">
      <c r="A4147">
        <f t="shared" si="131"/>
        <v>2011</v>
      </c>
      <c r="B4147" s="1059">
        <v>40671</v>
      </c>
      <c r="C4147" s="3">
        <f>'finished water daily demand'!O132</f>
        <v>24.950000000000003</v>
      </c>
      <c r="D4147">
        <f t="shared" si="130"/>
        <v>40671</v>
      </c>
    </row>
    <row r="4148" spans="1:4" x14ac:dyDescent="0.2">
      <c r="A4148">
        <f t="shared" si="131"/>
        <v>2011</v>
      </c>
      <c r="B4148" s="1059">
        <v>40672</v>
      </c>
      <c r="C4148" s="3">
        <f>'finished water daily demand'!O133</f>
        <v>28.36</v>
      </c>
      <c r="D4148">
        <f t="shared" si="130"/>
        <v>40672</v>
      </c>
    </row>
    <row r="4149" spans="1:4" x14ac:dyDescent="0.2">
      <c r="A4149">
        <f t="shared" si="131"/>
        <v>2011</v>
      </c>
      <c r="B4149" s="1059">
        <v>40673</v>
      </c>
      <c r="C4149" s="3">
        <f>'finished water daily demand'!O134</f>
        <v>29.21</v>
      </c>
      <c r="D4149">
        <f t="shared" ref="D4149:D4212" si="132">VALUE(B4149)</f>
        <v>40673</v>
      </c>
    </row>
    <row r="4150" spans="1:4" x14ac:dyDescent="0.2">
      <c r="A4150">
        <f t="shared" si="131"/>
        <v>2011</v>
      </c>
      <c r="B4150" s="1059">
        <v>40674</v>
      </c>
      <c r="C4150" s="3">
        <f>'finished water daily demand'!O135</f>
        <v>28.400000000000002</v>
      </c>
      <c r="D4150">
        <f t="shared" si="132"/>
        <v>40674</v>
      </c>
    </row>
    <row r="4151" spans="1:4" x14ac:dyDescent="0.2">
      <c r="A4151">
        <f t="shared" si="131"/>
        <v>2011</v>
      </c>
      <c r="B4151" s="1059">
        <v>40675</v>
      </c>
      <c r="C4151" s="3">
        <f>'finished water daily demand'!O136</f>
        <v>26.6</v>
      </c>
      <c r="D4151">
        <f t="shared" si="132"/>
        <v>40675</v>
      </c>
    </row>
    <row r="4152" spans="1:4" x14ac:dyDescent="0.2">
      <c r="A4152">
        <f t="shared" si="131"/>
        <v>2011</v>
      </c>
      <c r="B4152" s="1059">
        <v>40676</v>
      </c>
      <c r="C4152" s="3">
        <f>'finished water daily demand'!O137</f>
        <v>27.04</v>
      </c>
      <c r="D4152">
        <f t="shared" si="132"/>
        <v>40676</v>
      </c>
    </row>
    <row r="4153" spans="1:4" x14ac:dyDescent="0.2">
      <c r="A4153">
        <f t="shared" si="131"/>
        <v>2011</v>
      </c>
      <c r="B4153" s="1059">
        <v>40677</v>
      </c>
      <c r="C4153" s="3">
        <f>'finished water daily demand'!O138</f>
        <v>25.810000000000002</v>
      </c>
      <c r="D4153">
        <f t="shared" si="132"/>
        <v>40677</v>
      </c>
    </row>
    <row r="4154" spans="1:4" x14ac:dyDescent="0.2">
      <c r="A4154">
        <f t="shared" si="131"/>
        <v>2011</v>
      </c>
      <c r="B4154" s="1059">
        <v>40678</v>
      </c>
      <c r="C4154" s="3">
        <f>'finished water daily demand'!O139</f>
        <v>26.7</v>
      </c>
      <c r="D4154">
        <f t="shared" si="132"/>
        <v>40678</v>
      </c>
    </row>
    <row r="4155" spans="1:4" x14ac:dyDescent="0.2">
      <c r="A4155">
        <f t="shared" si="131"/>
        <v>2011</v>
      </c>
      <c r="B4155" s="1059">
        <v>40679</v>
      </c>
      <c r="C4155" s="3">
        <f>'finished water daily demand'!O140</f>
        <v>26.96</v>
      </c>
      <c r="D4155">
        <f t="shared" si="132"/>
        <v>40679</v>
      </c>
    </row>
    <row r="4156" spans="1:4" x14ac:dyDescent="0.2">
      <c r="A4156">
        <f t="shared" si="131"/>
        <v>2011</v>
      </c>
      <c r="B4156" s="1059">
        <v>40680</v>
      </c>
      <c r="C4156" s="3">
        <f>'finished water daily demand'!O141</f>
        <v>26.76</v>
      </c>
      <c r="D4156">
        <f t="shared" si="132"/>
        <v>40680</v>
      </c>
    </row>
    <row r="4157" spans="1:4" x14ac:dyDescent="0.2">
      <c r="A4157">
        <f t="shared" si="131"/>
        <v>2011</v>
      </c>
      <c r="B4157" s="1059">
        <v>40681</v>
      </c>
      <c r="C4157" s="3">
        <f>'finished water daily demand'!O142</f>
        <v>25.71</v>
      </c>
      <c r="D4157">
        <f t="shared" si="132"/>
        <v>40681</v>
      </c>
    </row>
    <row r="4158" spans="1:4" x14ac:dyDescent="0.2">
      <c r="A4158">
        <f t="shared" si="131"/>
        <v>2011</v>
      </c>
      <c r="B4158" s="1059">
        <v>40682</v>
      </c>
      <c r="C4158" s="3">
        <f>'finished water daily demand'!O143</f>
        <v>27.46</v>
      </c>
      <c r="D4158">
        <f t="shared" si="132"/>
        <v>40682</v>
      </c>
    </row>
    <row r="4159" spans="1:4" x14ac:dyDescent="0.2">
      <c r="A4159">
        <f t="shared" si="131"/>
        <v>2011</v>
      </c>
      <c r="B4159" s="1059">
        <v>40683</v>
      </c>
      <c r="C4159" s="3">
        <f>'finished water daily demand'!O144</f>
        <v>27.66</v>
      </c>
      <c r="D4159">
        <f t="shared" si="132"/>
        <v>40683</v>
      </c>
    </row>
    <row r="4160" spans="1:4" x14ac:dyDescent="0.2">
      <c r="A4160">
        <f t="shared" si="131"/>
        <v>2011</v>
      </c>
      <c r="B4160" s="1059">
        <v>40684</v>
      </c>
      <c r="C4160" s="3">
        <f>'finished water daily demand'!O145</f>
        <v>26.580000000000002</v>
      </c>
      <c r="D4160">
        <f t="shared" si="132"/>
        <v>40684</v>
      </c>
    </row>
    <row r="4161" spans="1:4" x14ac:dyDescent="0.2">
      <c r="A4161">
        <f t="shared" si="131"/>
        <v>2011</v>
      </c>
      <c r="B4161" s="1059">
        <v>40685</v>
      </c>
      <c r="C4161" s="3">
        <f>'finished water daily demand'!O146</f>
        <v>29.080000000000002</v>
      </c>
      <c r="D4161">
        <f t="shared" si="132"/>
        <v>40685</v>
      </c>
    </row>
    <row r="4162" spans="1:4" x14ac:dyDescent="0.2">
      <c r="A4162">
        <f t="shared" si="131"/>
        <v>2011</v>
      </c>
      <c r="B4162" s="1059">
        <v>40686</v>
      </c>
      <c r="C4162" s="3">
        <f>'finished water daily demand'!O147</f>
        <v>28.32</v>
      </c>
      <c r="D4162">
        <f t="shared" si="132"/>
        <v>40686</v>
      </c>
    </row>
    <row r="4163" spans="1:4" x14ac:dyDescent="0.2">
      <c r="A4163">
        <f t="shared" si="131"/>
        <v>2011</v>
      </c>
      <c r="B4163" s="1059">
        <v>40687</v>
      </c>
      <c r="C4163" s="3">
        <f>'finished water daily demand'!O148</f>
        <v>29.630000000000003</v>
      </c>
      <c r="D4163">
        <f t="shared" si="132"/>
        <v>40687</v>
      </c>
    </row>
    <row r="4164" spans="1:4" x14ac:dyDescent="0.2">
      <c r="A4164">
        <f t="shared" ref="A4164:A4227" si="133">YEAR(B4164)</f>
        <v>2011</v>
      </c>
      <c r="B4164" s="1059">
        <v>40688</v>
      </c>
      <c r="C4164" s="3">
        <f>'finished water daily demand'!O149</f>
        <v>31</v>
      </c>
      <c r="D4164">
        <f t="shared" si="132"/>
        <v>40688</v>
      </c>
    </row>
    <row r="4165" spans="1:4" x14ac:dyDescent="0.2">
      <c r="A4165">
        <f t="shared" si="133"/>
        <v>2011</v>
      </c>
      <c r="B4165" s="1059">
        <v>40689</v>
      </c>
      <c r="C4165" s="3">
        <f>'finished water daily demand'!O150</f>
        <v>32.799999999999997</v>
      </c>
      <c r="D4165">
        <f t="shared" si="132"/>
        <v>40689</v>
      </c>
    </row>
    <row r="4166" spans="1:4" x14ac:dyDescent="0.2">
      <c r="A4166">
        <f t="shared" si="133"/>
        <v>2011</v>
      </c>
      <c r="B4166" s="1059">
        <v>40690</v>
      </c>
      <c r="C4166" s="3">
        <f>'finished water daily demand'!O151</f>
        <v>29.25</v>
      </c>
      <c r="D4166">
        <f t="shared" si="132"/>
        <v>40690</v>
      </c>
    </row>
    <row r="4167" spans="1:4" x14ac:dyDescent="0.2">
      <c r="A4167">
        <f t="shared" si="133"/>
        <v>2011</v>
      </c>
      <c r="B4167" s="1059">
        <v>40691</v>
      </c>
      <c r="C4167" s="3">
        <f>'finished water daily demand'!O152</f>
        <v>27.18</v>
      </c>
      <c r="D4167">
        <f t="shared" si="132"/>
        <v>40691</v>
      </c>
    </row>
    <row r="4168" spans="1:4" x14ac:dyDescent="0.2">
      <c r="A4168">
        <f t="shared" si="133"/>
        <v>2011</v>
      </c>
      <c r="B4168" s="1059">
        <v>40692</v>
      </c>
      <c r="C4168" s="3">
        <f>'finished water daily demand'!O153</f>
        <v>26.14</v>
      </c>
      <c r="D4168">
        <f t="shared" si="132"/>
        <v>40692</v>
      </c>
    </row>
    <row r="4169" spans="1:4" x14ac:dyDescent="0.2">
      <c r="A4169">
        <f t="shared" si="133"/>
        <v>2011</v>
      </c>
      <c r="B4169" s="1059">
        <v>40693</v>
      </c>
      <c r="C4169" s="3">
        <f>'finished water daily demand'!O154</f>
        <v>28.41</v>
      </c>
      <c r="D4169">
        <f t="shared" si="132"/>
        <v>40693</v>
      </c>
    </row>
    <row r="4170" spans="1:4" x14ac:dyDescent="0.2">
      <c r="A4170">
        <f t="shared" si="133"/>
        <v>2011</v>
      </c>
      <c r="B4170" s="1059">
        <v>40694</v>
      </c>
      <c r="C4170" s="3">
        <f>'finished water daily demand'!O155</f>
        <v>31.44</v>
      </c>
      <c r="D4170">
        <f t="shared" si="132"/>
        <v>40694</v>
      </c>
    </row>
    <row r="4171" spans="1:4" x14ac:dyDescent="0.2">
      <c r="A4171">
        <f t="shared" si="133"/>
        <v>2011</v>
      </c>
      <c r="B4171" s="1059">
        <v>40695</v>
      </c>
      <c r="C4171" s="3">
        <f>'finished water daily demand'!O156</f>
        <v>32.129999999999995</v>
      </c>
      <c r="D4171">
        <f t="shared" si="132"/>
        <v>40695</v>
      </c>
    </row>
    <row r="4172" spans="1:4" x14ac:dyDescent="0.2">
      <c r="A4172">
        <f t="shared" si="133"/>
        <v>2011</v>
      </c>
      <c r="B4172" s="1059">
        <v>40696</v>
      </c>
      <c r="C4172" s="3">
        <f>'finished water daily demand'!O157</f>
        <v>32.82</v>
      </c>
      <c r="D4172">
        <f t="shared" si="132"/>
        <v>40696</v>
      </c>
    </row>
    <row r="4173" spans="1:4" x14ac:dyDescent="0.2">
      <c r="A4173">
        <f t="shared" si="133"/>
        <v>2011</v>
      </c>
      <c r="B4173" s="1059">
        <v>40697</v>
      </c>
      <c r="C4173" s="3">
        <f>'finished water daily demand'!O158</f>
        <v>33.32</v>
      </c>
      <c r="D4173">
        <f t="shared" si="132"/>
        <v>40697</v>
      </c>
    </row>
    <row r="4174" spans="1:4" x14ac:dyDescent="0.2">
      <c r="A4174">
        <f t="shared" si="133"/>
        <v>2011</v>
      </c>
      <c r="B4174" s="1059">
        <v>40698</v>
      </c>
      <c r="C4174" s="3">
        <f>'finished water daily demand'!O159</f>
        <v>30.35</v>
      </c>
      <c r="D4174">
        <f t="shared" si="132"/>
        <v>40698</v>
      </c>
    </row>
    <row r="4175" spans="1:4" x14ac:dyDescent="0.2">
      <c r="A4175">
        <f t="shared" si="133"/>
        <v>2011</v>
      </c>
      <c r="B4175" s="1059">
        <v>40699</v>
      </c>
      <c r="C4175" s="3">
        <f>'finished water daily demand'!O160</f>
        <v>31.29</v>
      </c>
      <c r="D4175">
        <f t="shared" si="132"/>
        <v>40699</v>
      </c>
    </row>
    <row r="4176" spans="1:4" x14ac:dyDescent="0.2">
      <c r="A4176">
        <f t="shared" si="133"/>
        <v>2011</v>
      </c>
      <c r="B4176" s="1059">
        <v>40700</v>
      </c>
      <c r="C4176" s="3">
        <f>'finished water daily demand'!O161</f>
        <v>29.85</v>
      </c>
      <c r="D4176">
        <f t="shared" si="132"/>
        <v>40700</v>
      </c>
    </row>
    <row r="4177" spans="1:4" x14ac:dyDescent="0.2">
      <c r="A4177">
        <f t="shared" si="133"/>
        <v>2011</v>
      </c>
      <c r="B4177" s="1059">
        <v>40701</v>
      </c>
      <c r="C4177" s="3">
        <f>'finished water daily demand'!O162</f>
        <v>33.21</v>
      </c>
      <c r="D4177">
        <f t="shared" si="132"/>
        <v>40701</v>
      </c>
    </row>
    <row r="4178" spans="1:4" x14ac:dyDescent="0.2">
      <c r="A4178">
        <f t="shared" si="133"/>
        <v>2011</v>
      </c>
      <c r="B4178" s="1059">
        <v>40702</v>
      </c>
      <c r="C4178" s="3">
        <f>'finished water daily demand'!O163</f>
        <v>33.870000000000005</v>
      </c>
      <c r="D4178">
        <f t="shared" si="132"/>
        <v>40702</v>
      </c>
    </row>
    <row r="4179" spans="1:4" x14ac:dyDescent="0.2">
      <c r="A4179">
        <f t="shared" si="133"/>
        <v>2011</v>
      </c>
      <c r="B4179" s="1059">
        <v>40703</v>
      </c>
      <c r="C4179" s="3">
        <f>'finished water daily demand'!O164</f>
        <v>33.299999999999997</v>
      </c>
      <c r="D4179">
        <f t="shared" si="132"/>
        <v>40703</v>
      </c>
    </row>
    <row r="4180" spans="1:4" x14ac:dyDescent="0.2">
      <c r="A4180">
        <f t="shared" si="133"/>
        <v>2011</v>
      </c>
      <c r="B4180" s="1059">
        <v>40704</v>
      </c>
      <c r="C4180" s="3">
        <f>'finished water daily demand'!O165</f>
        <v>34.799999999999997</v>
      </c>
      <c r="D4180">
        <f t="shared" si="132"/>
        <v>40704</v>
      </c>
    </row>
    <row r="4181" spans="1:4" x14ac:dyDescent="0.2">
      <c r="A4181">
        <f t="shared" si="133"/>
        <v>2011</v>
      </c>
      <c r="B4181" s="1059">
        <v>40705</v>
      </c>
      <c r="C4181" s="3">
        <f>'finished water daily demand'!O166</f>
        <v>34.6</v>
      </c>
      <c r="D4181">
        <f t="shared" si="132"/>
        <v>40705</v>
      </c>
    </row>
    <row r="4182" spans="1:4" x14ac:dyDescent="0.2">
      <c r="A4182">
        <f t="shared" si="133"/>
        <v>2011</v>
      </c>
      <c r="B4182" s="1059">
        <v>40706</v>
      </c>
      <c r="C4182" s="3">
        <f>'finished water daily demand'!O167</f>
        <v>32.65</v>
      </c>
      <c r="D4182">
        <f t="shared" si="132"/>
        <v>40706</v>
      </c>
    </row>
    <row r="4183" spans="1:4" x14ac:dyDescent="0.2">
      <c r="A4183">
        <f t="shared" si="133"/>
        <v>2011</v>
      </c>
      <c r="B4183" s="1059">
        <v>40707</v>
      </c>
      <c r="C4183" s="3">
        <f>'finished water daily demand'!O168</f>
        <v>32.5</v>
      </c>
      <c r="D4183">
        <f t="shared" si="132"/>
        <v>40707</v>
      </c>
    </row>
    <row r="4184" spans="1:4" x14ac:dyDescent="0.2">
      <c r="A4184">
        <f t="shared" si="133"/>
        <v>2011</v>
      </c>
      <c r="B4184" s="1059">
        <v>40708</v>
      </c>
      <c r="C4184" s="3">
        <f>'finished water daily demand'!O169</f>
        <v>33.82</v>
      </c>
      <c r="D4184">
        <f t="shared" si="132"/>
        <v>40708</v>
      </c>
    </row>
    <row r="4185" spans="1:4" x14ac:dyDescent="0.2">
      <c r="A4185">
        <f t="shared" si="133"/>
        <v>2011</v>
      </c>
      <c r="B4185" s="1059">
        <v>40709</v>
      </c>
      <c r="C4185" s="3">
        <f>'finished water daily demand'!O170</f>
        <v>34.69</v>
      </c>
      <c r="D4185">
        <f t="shared" si="132"/>
        <v>40709</v>
      </c>
    </row>
    <row r="4186" spans="1:4" x14ac:dyDescent="0.2">
      <c r="A4186">
        <f t="shared" si="133"/>
        <v>2011</v>
      </c>
      <c r="B4186" s="1059">
        <v>40710</v>
      </c>
      <c r="C4186" s="3">
        <f>'finished water daily demand'!O171</f>
        <v>33.090000000000003</v>
      </c>
      <c r="D4186">
        <f t="shared" si="132"/>
        <v>40710</v>
      </c>
    </row>
    <row r="4187" spans="1:4" x14ac:dyDescent="0.2">
      <c r="A4187">
        <f t="shared" si="133"/>
        <v>2011</v>
      </c>
      <c r="B4187" s="1059">
        <v>40711</v>
      </c>
      <c r="C4187" s="3">
        <f>'finished water daily demand'!O172</f>
        <v>32.47</v>
      </c>
      <c r="D4187">
        <f t="shared" si="132"/>
        <v>40711</v>
      </c>
    </row>
    <row r="4188" spans="1:4" x14ac:dyDescent="0.2">
      <c r="A4188">
        <f t="shared" si="133"/>
        <v>2011</v>
      </c>
      <c r="B4188" s="1059">
        <v>40712</v>
      </c>
      <c r="C4188" s="3">
        <f>'finished water daily demand'!O173</f>
        <v>33.049999999999997</v>
      </c>
      <c r="D4188">
        <f t="shared" si="132"/>
        <v>40712</v>
      </c>
    </row>
    <row r="4189" spans="1:4" x14ac:dyDescent="0.2">
      <c r="A4189">
        <f t="shared" si="133"/>
        <v>2011</v>
      </c>
      <c r="B4189" s="1059">
        <v>40713</v>
      </c>
      <c r="C4189" s="3">
        <f>'finished water daily demand'!O174</f>
        <v>33.15</v>
      </c>
      <c r="D4189">
        <f t="shared" si="132"/>
        <v>40713</v>
      </c>
    </row>
    <row r="4190" spans="1:4" x14ac:dyDescent="0.2">
      <c r="A4190">
        <f t="shared" si="133"/>
        <v>2011</v>
      </c>
      <c r="B4190" s="1059">
        <v>40714</v>
      </c>
      <c r="C4190" s="3">
        <f>'finished water daily demand'!O175</f>
        <v>33.33</v>
      </c>
      <c r="D4190">
        <f t="shared" si="132"/>
        <v>40714</v>
      </c>
    </row>
    <row r="4191" spans="1:4" x14ac:dyDescent="0.2">
      <c r="A4191">
        <f t="shared" si="133"/>
        <v>2011</v>
      </c>
      <c r="B4191" s="1059">
        <v>40715</v>
      </c>
      <c r="C4191" s="3">
        <f>'finished water daily demand'!O176</f>
        <v>36.35</v>
      </c>
      <c r="D4191">
        <f t="shared" si="132"/>
        <v>40715</v>
      </c>
    </row>
    <row r="4192" spans="1:4" x14ac:dyDescent="0.2">
      <c r="A4192">
        <f t="shared" si="133"/>
        <v>2011</v>
      </c>
      <c r="B4192" s="1059">
        <v>40716</v>
      </c>
      <c r="C4192" s="3">
        <f>'finished water daily demand'!O177</f>
        <v>33.15</v>
      </c>
      <c r="D4192">
        <f t="shared" si="132"/>
        <v>40716</v>
      </c>
    </row>
    <row r="4193" spans="1:4" x14ac:dyDescent="0.2">
      <c r="A4193">
        <f t="shared" si="133"/>
        <v>2011</v>
      </c>
      <c r="B4193" s="1059">
        <v>40717</v>
      </c>
      <c r="C4193" s="3">
        <f>'finished water daily demand'!O178</f>
        <v>34.31</v>
      </c>
      <c r="D4193">
        <f t="shared" si="132"/>
        <v>40717</v>
      </c>
    </row>
    <row r="4194" spans="1:4" x14ac:dyDescent="0.2">
      <c r="A4194">
        <f t="shared" si="133"/>
        <v>2011</v>
      </c>
      <c r="B4194" s="1059">
        <v>40718</v>
      </c>
      <c r="C4194" s="3">
        <f>'finished water daily demand'!O179</f>
        <v>33.42</v>
      </c>
      <c r="D4194">
        <f t="shared" si="132"/>
        <v>40718</v>
      </c>
    </row>
    <row r="4195" spans="1:4" x14ac:dyDescent="0.2">
      <c r="A4195">
        <f t="shared" si="133"/>
        <v>2011</v>
      </c>
      <c r="B4195" s="1059">
        <v>40719</v>
      </c>
      <c r="C4195" s="3">
        <f>'finished water daily demand'!O180</f>
        <v>33.92</v>
      </c>
      <c r="D4195">
        <f t="shared" si="132"/>
        <v>40719</v>
      </c>
    </row>
    <row r="4196" spans="1:4" x14ac:dyDescent="0.2">
      <c r="A4196">
        <f t="shared" si="133"/>
        <v>2011</v>
      </c>
      <c r="B4196" s="1059">
        <v>40720</v>
      </c>
      <c r="C4196" s="3">
        <f>'finished water daily demand'!O181</f>
        <v>34.86</v>
      </c>
      <c r="D4196">
        <f t="shared" si="132"/>
        <v>40720</v>
      </c>
    </row>
    <row r="4197" spans="1:4" x14ac:dyDescent="0.2">
      <c r="A4197">
        <f t="shared" si="133"/>
        <v>2011</v>
      </c>
      <c r="B4197" s="1059">
        <v>40721</v>
      </c>
      <c r="C4197" s="3">
        <f>'finished water daily demand'!O182</f>
        <v>31.330000000000002</v>
      </c>
      <c r="D4197">
        <f t="shared" si="132"/>
        <v>40721</v>
      </c>
    </row>
    <row r="4198" spans="1:4" x14ac:dyDescent="0.2">
      <c r="A4198">
        <f t="shared" si="133"/>
        <v>2011</v>
      </c>
      <c r="B4198" s="1059">
        <v>40722</v>
      </c>
      <c r="C4198" s="3">
        <f>'finished water daily demand'!O183</f>
        <v>32.75</v>
      </c>
      <c r="D4198">
        <f t="shared" si="132"/>
        <v>40722</v>
      </c>
    </row>
    <row r="4199" spans="1:4" x14ac:dyDescent="0.2">
      <c r="A4199">
        <f t="shared" si="133"/>
        <v>2011</v>
      </c>
      <c r="B4199" s="1059">
        <v>40723</v>
      </c>
      <c r="C4199" s="3">
        <f>'finished water daily demand'!O184</f>
        <v>34.47</v>
      </c>
      <c r="D4199">
        <f t="shared" si="132"/>
        <v>40723</v>
      </c>
    </row>
    <row r="4200" spans="1:4" x14ac:dyDescent="0.2">
      <c r="A4200">
        <f t="shared" si="133"/>
        <v>2011</v>
      </c>
      <c r="B4200" s="1059">
        <v>40724</v>
      </c>
      <c r="C4200" s="3">
        <f>'finished water daily demand'!O185</f>
        <v>36.35</v>
      </c>
      <c r="D4200">
        <f t="shared" si="132"/>
        <v>40724</v>
      </c>
    </row>
    <row r="4201" spans="1:4" x14ac:dyDescent="0.2">
      <c r="A4201">
        <f t="shared" si="133"/>
        <v>2011</v>
      </c>
      <c r="B4201" s="1059">
        <v>40725</v>
      </c>
      <c r="C4201" s="3">
        <f>'finished water daily demand'!O186</f>
        <v>31.97</v>
      </c>
      <c r="D4201">
        <f t="shared" si="132"/>
        <v>40725</v>
      </c>
    </row>
    <row r="4202" spans="1:4" x14ac:dyDescent="0.2">
      <c r="A4202">
        <f t="shared" si="133"/>
        <v>2011</v>
      </c>
      <c r="B4202" s="1059">
        <v>40726</v>
      </c>
      <c r="C4202" s="3">
        <f>'finished water daily demand'!O187</f>
        <v>31.06</v>
      </c>
      <c r="D4202">
        <f t="shared" si="132"/>
        <v>40726</v>
      </c>
    </row>
    <row r="4203" spans="1:4" x14ac:dyDescent="0.2">
      <c r="A4203">
        <f t="shared" si="133"/>
        <v>2011</v>
      </c>
      <c r="B4203" s="1059">
        <v>40727</v>
      </c>
      <c r="C4203" s="3">
        <f>'finished water daily demand'!O188</f>
        <v>31.35</v>
      </c>
      <c r="D4203">
        <f t="shared" si="132"/>
        <v>40727</v>
      </c>
    </row>
    <row r="4204" spans="1:4" x14ac:dyDescent="0.2">
      <c r="A4204">
        <f t="shared" si="133"/>
        <v>2011</v>
      </c>
      <c r="B4204" s="1059">
        <v>40728</v>
      </c>
      <c r="C4204" s="3">
        <f>'finished water daily demand'!O189</f>
        <v>27.56</v>
      </c>
      <c r="D4204">
        <f t="shared" si="132"/>
        <v>40728</v>
      </c>
    </row>
    <row r="4205" spans="1:4" x14ac:dyDescent="0.2">
      <c r="A4205">
        <f t="shared" si="133"/>
        <v>2011</v>
      </c>
      <c r="B4205" s="1059">
        <v>40729</v>
      </c>
      <c r="C4205" s="3">
        <f>'finished water daily demand'!O190</f>
        <v>30.5</v>
      </c>
      <c r="D4205">
        <f t="shared" si="132"/>
        <v>40729</v>
      </c>
    </row>
    <row r="4206" spans="1:4" x14ac:dyDescent="0.2">
      <c r="A4206">
        <f t="shared" si="133"/>
        <v>2011</v>
      </c>
      <c r="B4206" s="1059">
        <v>40730</v>
      </c>
      <c r="C4206" s="3">
        <f>'finished water daily demand'!O191</f>
        <v>31.25</v>
      </c>
      <c r="D4206">
        <f t="shared" si="132"/>
        <v>40730</v>
      </c>
    </row>
    <row r="4207" spans="1:4" x14ac:dyDescent="0.2">
      <c r="A4207">
        <f t="shared" si="133"/>
        <v>2011</v>
      </c>
      <c r="B4207" s="1059">
        <v>40731</v>
      </c>
      <c r="C4207" s="3">
        <f>'finished water daily demand'!O192</f>
        <v>29.81</v>
      </c>
      <c r="D4207">
        <f t="shared" si="132"/>
        <v>40731</v>
      </c>
    </row>
    <row r="4208" spans="1:4" x14ac:dyDescent="0.2">
      <c r="A4208">
        <f t="shared" si="133"/>
        <v>2011</v>
      </c>
      <c r="B4208" s="1059">
        <v>40732</v>
      </c>
      <c r="C4208" s="3">
        <f>'finished water daily demand'!O193</f>
        <v>30.32</v>
      </c>
      <c r="D4208">
        <f t="shared" si="132"/>
        <v>40732</v>
      </c>
    </row>
    <row r="4209" spans="1:4" x14ac:dyDescent="0.2">
      <c r="A4209">
        <f t="shared" si="133"/>
        <v>2011</v>
      </c>
      <c r="B4209" s="1059">
        <v>40733</v>
      </c>
      <c r="C4209" s="3">
        <f>'finished water daily demand'!O194</f>
        <v>29.89</v>
      </c>
      <c r="D4209">
        <f t="shared" si="132"/>
        <v>40733</v>
      </c>
    </row>
    <row r="4210" spans="1:4" x14ac:dyDescent="0.2">
      <c r="A4210">
        <f t="shared" si="133"/>
        <v>2011</v>
      </c>
      <c r="B4210" s="1059">
        <v>40734</v>
      </c>
      <c r="C4210" s="3">
        <f>'finished water daily demand'!O195</f>
        <v>31.65</v>
      </c>
      <c r="D4210">
        <f t="shared" si="132"/>
        <v>40734</v>
      </c>
    </row>
    <row r="4211" spans="1:4" x14ac:dyDescent="0.2">
      <c r="A4211">
        <f t="shared" si="133"/>
        <v>2011</v>
      </c>
      <c r="B4211" s="1059">
        <v>40735</v>
      </c>
      <c r="C4211" s="3">
        <f>'finished water daily demand'!O196</f>
        <v>32.39</v>
      </c>
      <c r="D4211">
        <f t="shared" si="132"/>
        <v>40735</v>
      </c>
    </row>
    <row r="4212" spans="1:4" x14ac:dyDescent="0.2">
      <c r="A4212">
        <f t="shared" si="133"/>
        <v>2011</v>
      </c>
      <c r="B4212" s="1059">
        <v>40736</v>
      </c>
      <c r="C4212" s="3">
        <f>'finished water daily demand'!O197</f>
        <v>35.700000000000003</v>
      </c>
      <c r="D4212">
        <f t="shared" si="132"/>
        <v>40736</v>
      </c>
    </row>
    <row r="4213" spans="1:4" x14ac:dyDescent="0.2">
      <c r="A4213">
        <f t="shared" si="133"/>
        <v>2011</v>
      </c>
      <c r="B4213" s="1059">
        <v>40737</v>
      </c>
      <c r="C4213" s="3">
        <f>'finished water daily demand'!O198</f>
        <v>34.619999999999997</v>
      </c>
      <c r="D4213">
        <f t="shared" ref="D4213:D4276" si="134">VALUE(B4213)</f>
        <v>40737</v>
      </c>
    </row>
    <row r="4214" spans="1:4" x14ac:dyDescent="0.2">
      <c r="A4214">
        <f t="shared" si="133"/>
        <v>2011</v>
      </c>
      <c r="B4214" s="1059">
        <v>40738</v>
      </c>
      <c r="C4214" s="3">
        <f>'finished water daily demand'!O199</f>
        <v>36.129999999999995</v>
      </c>
      <c r="D4214">
        <f t="shared" si="134"/>
        <v>40738</v>
      </c>
    </row>
    <row r="4215" spans="1:4" x14ac:dyDescent="0.2">
      <c r="A4215">
        <f t="shared" si="133"/>
        <v>2011</v>
      </c>
      <c r="B4215" s="1059">
        <v>40739</v>
      </c>
      <c r="C4215" s="3">
        <f>'finished water daily demand'!O200</f>
        <v>35.590000000000003</v>
      </c>
      <c r="D4215">
        <f t="shared" si="134"/>
        <v>40739</v>
      </c>
    </row>
    <row r="4216" spans="1:4" x14ac:dyDescent="0.2">
      <c r="A4216">
        <f t="shared" si="133"/>
        <v>2011</v>
      </c>
      <c r="B4216" s="1059">
        <v>40740</v>
      </c>
      <c r="C4216" s="3">
        <f>'finished water daily demand'!O201</f>
        <v>33.51</v>
      </c>
      <c r="D4216">
        <f t="shared" si="134"/>
        <v>40740</v>
      </c>
    </row>
    <row r="4217" spans="1:4" x14ac:dyDescent="0.2">
      <c r="A4217">
        <f t="shared" si="133"/>
        <v>2011</v>
      </c>
      <c r="B4217" s="1059">
        <v>40741</v>
      </c>
      <c r="C4217" s="3">
        <f>'finished water daily demand'!O202</f>
        <v>33.049999999999997</v>
      </c>
      <c r="D4217">
        <f t="shared" si="134"/>
        <v>40741</v>
      </c>
    </row>
    <row r="4218" spans="1:4" x14ac:dyDescent="0.2">
      <c r="A4218">
        <f t="shared" si="133"/>
        <v>2011</v>
      </c>
      <c r="B4218" s="1059">
        <v>40742</v>
      </c>
      <c r="C4218" s="3">
        <f>'finished water daily demand'!O203</f>
        <v>33.94</v>
      </c>
      <c r="D4218">
        <f t="shared" si="134"/>
        <v>40742</v>
      </c>
    </row>
    <row r="4219" spans="1:4" x14ac:dyDescent="0.2">
      <c r="A4219">
        <f t="shared" si="133"/>
        <v>2011</v>
      </c>
      <c r="B4219" s="1059">
        <v>40743</v>
      </c>
      <c r="C4219" s="3">
        <f>'finished water daily demand'!O204</f>
        <v>36.58</v>
      </c>
      <c r="D4219">
        <f t="shared" si="134"/>
        <v>40743</v>
      </c>
    </row>
    <row r="4220" spans="1:4" x14ac:dyDescent="0.2">
      <c r="A4220">
        <f t="shared" si="133"/>
        <v>2011</v>
      </c>
      <c r="B4220" s="1059">
        <v>40744</v>
      </c>
      <c r="C4220" s="3">
        <f>'finished water daily demand'!O205</f>
        <v>37.96</v>
      </c>
      <c r="D4220">
        <f t="shared" si="134"/>
        <v>40744</v>
      </c>
    </row>
    <row r="4221" spans="1:4" x14ac:dyDescent="0.2">
      <c r="A4221">
        <f t="shared" si="133"/>
        <v>2011</v>
      </c>
      <c r="B4221" s="1059">
        <v>40745</v>
      </c>
      <c r="C4221" s="3">
        <f>'finished water daily demand'!O206</f>
        <v>37.9</v>
      </c>
      <c r="D4221">
        <f t="shared" si="134"/>
        <v>40745</v>
      </c>
    </row>
    <row r="4222" spans="1:4" x14ac:dyDescent="0.2">
      <c r="A4222">
        <f t="shared" si="133"/>
        <v>2011</v>
      </c>
      <c r="B4222" s="1059">
        <v>40746</v>
      </c>
      <c r="C4222" s="3">
        <f>'finished water daily demand'!O207</f>
        <v>38.811</v>
      </c>
      <c r="D4222">
        <f t="shared" si="134"/>
        <v>40746</v>
      </c>
    </row>
    <row r="4223" spans="1:4" x14ac:dyDescent="0.2">
      <c r="A4223">
        <f t="shared" si="133"/>
        <v>2011</v>
      </c>
      <c r="B4223" s="1059">
        <v>40747</v>
      </c>
      <c r="C4223" s="3">
        <f>'finished water daily demand'!O208</f>
        <v>34.64</v>
      </c>
      <c r="D4223">
        <f t="shared" si="134"/>
        <v>40747</v>
      </c>
    </row>
    <row r="4224" spans="1:4" x14ac:dyDescent="0.2">
      <c r="A4224">
        <f t="shared" si="133"/>
        <v>2011</v>
      </c>
      <c r="B4224" s="1059">
        <v>40748</v>
      </c>
      <c r="C4224" s="3">
        <f>'finished water daily demand'!O209</f>
        <v>38.409999999999997</v>
      </c>
      <c r="D4224">
        <f t="shared" si="134"/>
        <v>40748</v>
      </c>
    </row>
    <row r="4225" spans="1:4" x14ac:dyDescent="0.2">
      <c r="A4225">
        <f t="shared" si="133"/>
        <v>2011</v>
      </c>
      <c r="B4225" s="1059">
        <v>40749</v>
      </c>
      <c r="C4225" s="3">
        <f>'finished water daily demand'!O210</f>
        <v>34.090000000000003</v>
      </c>
      <c r="D4225">
        <f t="shared" si="134"/>
        <v>40749</v>
      </c>
    </row>
    <row r="4226" spans="1:4" x14ac:dyDescent="0.2">
      <c r="A4226">
        <f t="shared" si="133"/>
        <v>2011</v>
      </c>
      <c r="B4226" s="1059">
        <v>40750</v>
      </c>
      <c r="C4226" s="3">
        <f>'finished water daily demand'!O211</f>
        <v>34.1</v>
      </c>
      <c r="D4226">
        <f t="shared" si="134"/>
        <v>40750</v>
      </c>
    </row>
    <row r="4227" spans="1:4" x14ac:dyDescent="0.2">
      <c r="A4227">
        <f t="shared" si="133"/>
        <v>2011</v>
      </c>
      <c r="B4227" s="1059">
        <v>40751</v>
      </c>
      <c r="C4227" s="3">
        <f>'finished water daily demand'!O212</f>
        <v>37.623000000000005</v>
      </c>
      <c r="D4227">
        <f t="shared" si="134"/>
        <v>40751</v>
      </c>
    </row>
    <row r="4228" spans="1:4" x14ac:dyDescent="0.2">
      <c r="A4228">
        <f t="shared" ref="A4228:A4291" si="135">YEAR(B4228)</f>
        <v>2011</v>
      </c>
      <c r="B4228" s="1059">
        <v>40752</v>
      </c>
      <c r="C4228" s="3">
        <f>'finished water daily demand'!O213</f>
        <v>37.589999999999996</v>
      </c>
      <c r="D4228">
        <f t="shared" si="134"/>
        <v>40752</v>
      </c>
    </row>
    <row r="4229" spans="1:4" x14ac:dyDescent="0.2">
      <c r="A4229">
        <f t="shared" si="135"/>
        <v>2011</v>
      </c>
      <c r="B4229" s="1059">
        <v>40753</v>
      </c>
      <c r="C4229" s="3">
        <f>'finished water daily demand'!O214</f>
        <v>38.835000000000001</v>
      </c>
      <c r="D4229">
        <f t="shared" si="134"/>
        <v>40753</v>
      </c>
    </row>
    <row r="4230" spans="1:4" x14ac:dyDescent="0.2">
      <c r="A4230">
        <f t="shared" si="135"/>
        <v>2011</v>
      </c>
      <c r="B4230" s="1059">
        <v>40754</v>
      </c>
      <c r="C4230" s="3">
        <f>'finished water daily demand'!O215</f>
        <v>36.47</v>
      </c>
      <c r="D4230">
        <f t="shared" si="134"/>
        <v>40754</v>
      </c>
    </row>
    <row r="4231" spans="1:4" x14ac:dyDescent="0.2">
      <c r="A4231">
        <f t="shared" si="135"/>
        <v>2011</v>
      </c>
      <c r="B4231" s="1059">
        <v>40755</v>
      </c>
      <c r="C4231" s="3">
        <f>'finished water daily demand'!O216</f>
        <v>32.129999999999995</v>
      </c>
      <c r="D4231">
        <f t="shared" si="134"/>
        <v>40755</v>
      </c>
    </row>
    <row r="4232" spans="1:4" x14ac:dyDescent="0.2">
      <c r="A4232">
        <f t="shared" si="135"/>
        <v>2011</v>
      </c>
      <c r="B4232" s="1059">
        <v>40756</v>
      </c>
      <c r="C4232" s="3">
        <f>'finished water daily demand'!O217</f>
        <v>32.29</v>
      </c>
      <c r="D4232">
        <f t="shared" si="134"/>
        <v>40756</v>
      </c>
    </row>
    <row r="4233" spans="1:4" x14ac:dyDescent="0.2">
      <c r="A4233">
        <f t="shared" si="135"/>
        <v>2011</v>
      </c>
      <c r="B4233" s="1059">
        <v>40757</v>
      </c>
      <c r="C4233" s="3">
        <f>'finished water daily demand'!O218</f>
        <v>36.21</v>
      </c>
      <c r="D4233">
        <f t="shared" si="134"/>
        <v>40757</v>
      </c>
    </row>
    <row r="4234" spans="1:4" x14ac:dyDescent="0.2">
      <c r="A4234">
        <f t="shared" si="135"/>
        <v>2011</v>
      </c>
      <c r="B4234" s="1059">
        <v>40758</v>
      </c>
      <c r="C4234" s="3">
        <f>'finished water daily demand'!O219</f>
        <v>35.78</v>
      </c>
      <c r="D4234">
        <f t="shared" si="134"/>
        <v>40758</v>
      </c>
    </row>
    <row r="4235" spans="1:4" x14ac:dyDescent="0.2">
      <c r="A4235">
        <f t="shared" si="135"/>
        <v>2011</v>
      </c>
      <c r="B4235" s="1059">
        <v>40759</v>
      </c>
      <c r="C4235" s="3">
        <f>'finished water daily demand'!O220</f>
        <v>38.54</v>
      </c>
      <c r="D4235">
        <f t="shared" si="134"/>
        <v>40759</v>
      </c>
    </row>
    <row r="4236" spans="1:4" x14ac:dyDescent="0.2">
      <c r="A4236">
        <f t="shared" si="135"/>
        <v>2011</v>
      </c>
      <c r="B4236" s="1059">
        <v>40760</v>
      </c>
      <c r="C4236" s="3">
        <f>'finished water daily demand'!O221</f>
        <v>35.15</v>
      </c>
      <c r="D4236">
        <f t="shared" si="134"/>
        <v>40760</v>
      </c>
    </row>
    <row r="4237" spans="1:4" x14ac:dyDescent="0.2">
      <c r="A4237">
        <f t="shared" si="135"/>
        <v>2011</v>
      </c>
      <c r="B4237" s="1059">
        <v>40761</v>
      </c>
      <c r="C4237" s="3">
        <f>'finished water daily demand'!O222</f>
        <v>33.5</v>
      </c>
      <c r="D4237">
        <f t="shared" si="134"/>
        <v>40761</v>
      </c>
    </row>
    <row r="4238" spans="1:4" x14ac:dyDescent="0.2">
      <c r="A4238">
        <f t="shared" si="135"/>
        <v>2011</v>
      </c>
      <c r="B4238" s="1059">
        <v>40762</v>
      </c>
      <c r="C4238" s="3">
        <f>'finished water daily demand'!O223</f>
        <v>34.53</v>
      </c>
      <c r="D4238">
        <f t="shared" si="134"/>
        <v>40762</v>
      </c>
    </row>
    <row r="4239" spans="1:4" x14ac:dyDescent="0.2">
      <c r="A4239">
        <f t="shared" si="135"/>
        <v>2011</v>
      </c>
      <c r="B4239" s="1059">
        <v>40763</v>
      </c>
      <c r="C4239" s="3">
        <f>'finished water daily demand'!O224</f>
        <v>33.480000000000004</v>
      </c>
      <c r="D4239">
        <f t="shared" si="134"/>
        <v>40763</v>
      </c>
    </row>
    <row r="4240" spans="1:4" x14ac:dyDescent="0.2">
      <c r="A4240">
        <f t="shared" si="135"/>
        <v>2011</v>
      </c>
      <c r="B4240" s="1059">
        <v>40764</v>
      </c>
      <c r="C4240" s="3">
        <f>'finished water daily demand'!O225</f>
        <v>37.33</v>
      </c>
      <c r="D4240">
        <f t="shared" si="134"/>
        <v>40764</v>
      </c>
    </row>
    <row r="4241" spans="1:4" x14ac:dyDescent="0.2">
      <c r="A4241">
        <f t="shared" si="135"/>
        <v>2011</v>
      </c>
      <c r="B4241" s="1059">
        <v>40765</v>
      </c>
      <c r="C4241" s="3">
        <f>'finished water daily demand'!O226</f>
        <v>36.67</v>
      </c>
      <c r="D4241">
        <f t="shared" si="134"/>
        <v>40765</v>
      </c>
    </row>
    <row r="4242" spans="1:4" x14ac:dyDescent="0.2">
      <c r="A4242">
        <f t="shared" si="135"/>
        <v>2011</v>
      </c>
      <c r="B4242" s="1059">
        <v>40766</v>
      </c>
      <c r="C4242" s="3">
        <f>'finished water daily demand'!O227</f>
        <v>35.57</v>
      </c>
      <c r="D4242">
        <f t="shared" si="134"/>
        <v>40766</v>
      </c>
    </row>
    <row r="4243" spans="1:4" x14ac:dyDescent="0.2">
      <c r="A4243">
        <f t="shared" si="135"/>
        <v>2011</v>
      </c>
      <c r="B4243" s="1059">
        <v>40767</v>
      </c>
      <c r="C4243" s="3">
        <f>'finished water daily demand'!O228</f>
        <v>35.981000000000002</v>
      </c>
      <c r="D4243">
        <f t="shared" si="134"/>
        <v>40767</v>
      </c>
    </row>
    <row r="4244" spans="1:4" x14ac:dyDescent="0.2">
      <c r="A4244">
        <f t="shared" si="135"/>
        <v>2011</v>
      </c>
      <c r="B4244" s="1059">
        <v>40768</v>
      </c>
      <c r="C4244" s="3">
        <f>'finished water daily demand'!O229</f>
        <v>31.41</v>
      </c>
      <c r="D4244">
        <f t="shared" si="134"/>
        <v>40768</v>
      </c>
    </row>
    <row r="4245" spans="1:4" x14ac:dyDescent="0.2">
      <c r="A4245">
        <f t="shared" si="135"/>
        <v>2011</v>
      </c>
      <c r="B4245" s="1059">
        <v>40769</v>
      </c>
      <c r="C4245" s="3">
        <f>'finished water daily demand'!O230</f>
        <v>30.9</v>
      </c>
      <c r="D4245">
        <f t="shared" si="134"/>
        <v>40769</v>
      </c>
    </row>
    <row r="4246" spans="1:4" x14ac:dyDescent="0.2">
      <c r="A4246">
        <f t="shared" si="135"/>
        <v>2011</v>
      </c>
      <c r="B4246" s="1059">
        <v>40770</v>
      </c>
      <c r="C4246" s="3">
        <f>'finished water daily demand'!O231</f>
        <v>30.53</v>
      </c>
      <c r="D4246">
        <f t="shared" si="134"/>
        <v>40770</v>
      </c>
    </row>
    <row r="4247" spans="1:4" x14ac:dyDescent="0.2">
      <c r="A4247">
        <f t="shared" si="135"/>
        <v>2011</v>
      </c>
      <c r="B4247" s="1059">
        <v>40771</v>
      </c>
      <c r="C4247" s="3">
        <f>'finished water daily demand'!O232</f>
        <v>34.01</v>
      </c>
      <c r="D4247">
        <f t="shared" si="134"/>
        <v>40771</v>
      </c>
    </row>
    <row r="4248" spans="1:4" x14ac:dyDescent="0.2">
      <c r="A4248">
        <f t="shared" si="135"/>
        <v>2011</v>
      </c>
      <c r="B4248" s="1059">
        <v>40772</v>
      </c>
      <c r="C4248" s="3">
        <f>'finished water daily demand'!O233</f>
        <v>35.340000000000003</v>
      </c>
      <c r="D4248">
        <f t="shared" si="134"/>
        <v>40772</v>
      </c>
    </row>
    <row r="4249" spans="1:4" x14ac:dyDescent="0.2">
      <c r="A4249">
        <f t="shared" si="135"/>
        <v>2011</v>
      </c>
      <c r="B4249" s="1059">
        <v>40773</v>
      </c>
      <c r="C4249" s="3">
        <f>'finished water daily demand'!O234</f>
        <v>35.22</v>
      </c>
      <c r="D4249">
        <f t="shared" si="134"/>
        <v>40773</v>
      </c>
    </row>
    <row r="4250" spans="1:4" x14ac:dyDescent="0.2">
      <c r="A4250">
        <f t="shared" si="135"/>
        <v>2011</v>
      </c>
      <c r="B4250" s="1059">
        <v>40774</v>
      </c>
      <c r="C4250" s="3">
        <f>'finished water daily demand'!O235</f>
        <v>35.159999999999997</v>
      </c>
      <c r="D4250">
        <f t="shared" si="134"/>
        <v>40774</v>
      </c>
    </row>
    <row r="4251" spans="1:4" x14ac:dyDescent="0.2">
      <c r="A4251">
        <f t="shared" si="135"/>
        <v>2011</v>
      </c>
      <c r="B4251" s="1059">
        <v>40775</v>
      </c>
      <c r="C4251" s="3">
        <f>'finished water daily demand'!O236</f>
        <v>34.089999999999996</v>
      </c>
      <c r="D4251">
        <f t="shared" si="134"/>
        <v>40775</v>
      </c>
    </row>
    <row r="4252" spans="1:4" x14ac:dyDescent="0.2">
      <c r="A4252">
        <f t="shared" si="135"/>
        <v>2011</v>
      </c>
      <c r="B4252" s="1059">
        <v>40776</v>
      </c>
      <c r="C4252" s="3">
        <f>'finished water daily demand'!O237</f>
        <v>35.14</v>
      </c>
      <c r="D4252">
        <f t="shared" si="134"/>
        <v>40776</v>
      </c>
    </row>
    <row r="4253" spans="1:4" x14ac:dyDescent="0.2">
      <c r="A4253">
        <f t="shared" si="135"/>
        <v>2011</v>
      </c>
      <c r="B4253" s="1059">
        <v>40777</v>
      </c>
      <c r="C4253" s="3">
        <f>'finished water daily demand'!O238</f>
        <v>32.57</v>
      </c>
      <c r="D4253">
        <f t="shared" si="134"/>
        <v>40777</v>
      </c>
    </row>
    <row r="4254" spans="1:4" x14ac:dyDescent="0.2">
      <c r="A4254">
        <f t="shared" si="135"/>
        <v>2011</v>
      </c>
      <c r="B4254" s="1059">
        <v>40778</v>
      </c>
      <c r="C4254" s="3">
        <f>'finished water daily demand'!O239</f>
        <v>33.950000000000003</v>
      </c>
      <c r="D4254">
        <f t="shared" si="134"/>
        <v>40778</v>
      </c>
    </row>
    <row r="4255" spans="1:4" x14ac:dyDescent="0.2">
      <c r="A4255">
        <f t="shared" si="135"/>
        <v>2011</v>
      </c>
      <c r="B4255" s="1059">
        <v>40779</v>
      </c>
      <c r="C4255" s="3">
        <f>'finished water daily demand'!O240</f>
        <v>36.450000000000003</v>
      </c>
      <c r="D4255">
        <f t="shared" si="134"/>
        <v>40779</v>
      </c>
    </row>
    <row r="4256" spans="1:4" x14ac:dyDescent="0.2">
      <c r="A4256">
        <f t="shared" si="135"/>
        <v>2011</v>
      </c>
      <c r="B4256" s="1059">
        <v>40780</v>
      </c>
      <c r="C4256" s="3">
        <f>'finished water daily demand'!O241</f>
        <v>34.770000000000003</v>
      </c>
      <c r="D4256">
        <f t="shared" si="134"/>
        <v>40780</v>
      </c>
    </row>
    <row r="4257" spans="1:4" x14ac:dyDescent="0.2">
      <c r="A4257">
        <f t="shared" si="135"/>
        <v>2011</v>
      </c>
      <c r="B4257" s="1059">
        <v>40781</v>
      </c>
      <c r="C4257" s="3">
        <f>'finished water daily demand'!O242</f>
        <v>31.46</v>
      </c>
      <c r="D4257">
        <f t="shared" si="134"/>
        <v>40781</v>
      </c>
    </row>
    <row r="4258" spans="1:4" x14ac:dyDescent="0.2">
      <c r="A4258">
        <f t="shared" si="135"/>
        <v>2011</v>
      </c>
      <c r="B4258" s="1059">
        <v>40782</v>
      </c>
      <c r="C4258" s="3">
        <f>'finished water daily demand'!O243</f>
        <v>29.75</v>
      </c>
      <c r="D4258">
        <f t="shared" si="134"/>
        <v>40782</v>
      </c>
    </row>
    <row r="4259" spans="1:4" x14ac:dyDescent="0.2">
      <c r="A4259">
        <f t="shared" si="135"/>
        <v>2011</v>
      </c>
      <c r="B4259" s="1059">
        <v>40783</v>
      </c>
      <c r="C4259" s="3">
        <f>'finished water daily demand'!O244</f>
        <v>33.020000000000003</v>
      </c>
      <c r="D4259">
        <f t="shared" si="134"/>
        <v>40783</v>
      </c>
    </row>
    <row r="4260" spans="1:4" x14ac:dyDescent="0.2">
      <c r="A4260">
        <f t="shared" si="135"/>
        <v>2011</v>
      </c>
      <c r="B4260" s="1059">
        <v>40784</v>
      </c>
      <c r="C4260" s="3">
        <f>'finished water daily demand'!O245</f>
        <v>32.339999999999996</v>
      </c>
      <c r="D4260">
        <f t="shared" si="134"/>
        <v>40784</v>
      </c>
    </row>
    <row r="4261" spans="1:4" x14ac:dyDescent="0.2">
      <c r="A4261">
        <f t="shared" si="135"/>
        <v>2011</v>
      </c>
      <c r="B4261" s="1059">
        <v>40785</v>
      </c>
      <c r="C4261" s="3">
        <f>'finished water daily demand'!O246</f>
        <v>32.24</v>
      </c>
      <c r="D4261">
        <f t="shared" si="134"/>
        <v>40785</v>
      </c>
    </row>
    <row r="4262" spans="1:4" x14ac:dyDescent="0.2">
      <c r="A4262">
        <f t="shared" si="135"/>
        <v>2011</v>
      </c>
      <c r="B4262" s="1059">
        <v>40786</v>
      </c>
      <c r="C4262" s="3">
        <f>'finished water daily demand'!O247</f>
        <v>31.709999999999997</v>
      </c>
      <c r="D4262">
        <f t="shared" si="134"/>
        <v>40786</v>
      </c>
    </row>
    <row r="4263" spans="1:4" x14ac:dyDescent="0.2">
      <c r="A4263">
        <f t="shared" si="135"/>
        <v>2011</v>
      </c>
      <c r="B4263" s="1059">
        <v>40787</v>
      </c>
      <c r="C4263" s="3">
        <f>'finished water daily demand'!O248</f>
        <v>32.19</v>
      </c>
      <c r="D4263">
        <f t="shared" si="134"/>
        <v>40787</v>
      </c>
    </row>
    <row r="4264" spans="1:4" x14ac:dyDescent="0.2">
      <c r="A4264">
        <f t="shared" si="135"/>
        <v>2011</v>
      </c>
      <c r="B4264" s="1059">
        <v>40788</v>
      </c>
      <c r="C4264" s="3">
        <f>'finished water daily demand'!O249</f>
        <v>33.300000000000004</v>
      </c>
      <c r="D4264">
        <f t="shared" si="134"/>
        <v>40788</v>
      </c>
    </row>
    <row r="4265" spans="1:4" x14ac:dyDescent="0.2">
      <c r="A4265">
        <f t="shared" si="135"/>
        <v>2011</v>
      </c>
      <c r="B4265" s="1059">
        <v>40789</v>
      </c>
      <c r="C4265" s="3">
        <f>'finished water daily demand'!O250</f>
        <v>32.75</v>
      </c>
      <c r="D4265">
        <f t="shared" si="134"/>
        <v>40789</v>
      </c>
    </row>
    <row r="4266" spans="1:4" x14ac:dyDescent="0.2">
      <c r="A4266">
        <f t="shared" si="135"/>
        <v>2011</v>
      </c>
      <c r="B4266" s="1059">
        <v>40790</v>
      </c>
      <c r="C4266" s="3">
        <f>'finished water daily demand'!O251</f>
        <v>31.61</v>
      </c>
      <c r="D4266">
        <f t="shared" si="134"/>
        <v>40790</v>
      </c>
    </row>
    <row r="4267" spans="1:4" x14ac:dyDescent="0.2">
      <c r="A4267">
        <f t="shared" si="135"/>
        <v>2011</v>
      </c>
      <c r="B4267" s="1059">
        <v>40791</v>
      </c>
      <c r="C4267" s="3">
        <f>'finished water daily demand'!O252</f>
        <v>30.85</v>
      </c>
      <c r="D4267">
        <f t="shared" si="134"/>
        <v>40791</v>
      </c>
    </row>
    <row r="4268" spans="1:4" x14ac:dyDescent="0.2">
      <c r="A4268">
        <f t="shared" si="135"/>
        <v>2011</v>
      </c>
      <c r="B4268" s="1059">
        <v>40792</v>
      </c>
      <c r="C4268" s="3">
        <f>'finished water daily demand'!O253</f>
        <v>31.48</v>
      </c>
      <c r="D4268">
        <f t="shared" si="134"/>
        <v>40792</v>
      </c>
    </row>
    <row r="4269" spans="1:4" x14ac:dyDescent="0.2">
      <c r="A4269">
        <f t="shared" si="135"/>
        <v>2011</v>
      </c>
      <c r="B4269" s="1059">
        <v>40793</v>
      </c>
      <c r="C4269" s="3">
        <f>'finished water daily demand'!O254</f>
        <v>31.220000000000002</v>
      </c>
      <c r="D4269">
        <f t="shared" si="134"/>
        <v>40793</v>
      </c>
    </row>
    <row r="4270" spans="1:4" x14ac:dyDescent="0.2">
      <c r="A4270">
        <f t="shared" si="135"/>
        <v>2011</v>
      </c>
      <c r="B4270" s="1059">
        <v>40794</v>
      </c>
      <c r="C4270" s="3">
        <f>'finished water daily demand'!O255</f>
        <v>32.119999999999997</v>
      </c>
      <c r="D4270">
        <f t="shared" si="134"/>
        <v>40794</v>
      </c>
    </row>
    <row r="4271" spans="1:4" x14ac:dyDescent="0.2">
      <c r="A4271">
        <f t="shared" si="135"/>
        <v>2011</v>
      </c>
      <c r="B4271" s="1059">
        <v>40795</v>
      </c>
      <c r="C4271" s="3">
        <f>'finished water daily demand'!O256</f>
        <v>31.86</v>
      </c>
      <c r="D4271">
        <f t="shared" si="134"/>
        <v>40795</v>
      </c>
    </row>
    <row r="4272" spans="1:4" x14ac:dyDescent="0.2">
      <c r="A4272">
        <f t="shared" si="135"/>
        <v>2011</v>
      </c>
      <c r="B4272" s="1059">
        <v>40796</v>
      </c>
      <c r="C4272" s="3">
        <f>'finished water daily demand'!O257</f>
        <v>29.259999999999998</v>
      </c>
      <c r="D4272">
        <f t="shared" si="134"/>
        <v>40796</v>
      </c>
    </row>
    <row r="4273" spans="1:4" x14ac:dyDescent="0.2">
      <c r="A4273">
        <f t="shared" si="135"/>
        <v>2011</v>
      </c>
      <c r="B4273" s="1059">
        <v>40797</v>
      </c>
      <c r="C4273" s="3">
        <f>'finished water daily demand'!O258</f>
        <v>28.33</v>
      </c>
      <c r="D4273">
        <f t="shared" si="134"/>
        <v>40797</v>
      </c>
    </row>
    <row r="4274" spans="1:4" x14ac:dyDescent="0.2">
      <c r="A4274">
        <f t="shared" si="135"/>
        <v>2011</v>
      </c>
      <c r="B4274" s="1059">
        <v>40798</v>
      </c>
      <c r="C4274" s="3">
        <f>'finished water daily demand'!O259</f>
        <v>28.03</v>
      </c>
      <c r="D4274">
        <f t="shared" si="134"/>
        <v>40798</v>
      </c>
    </row>
    <row r="4275" spans="1:4" x14ac:dyDescent="0.2">
      <c r="A4275">
        <f t="shared" si="135"/>
        <v>2011</v>
      </c>
      <c r="B4275" s="1059">
        <v>40799</v>
      </c>
      <c r="C4275" s="3">
        <f>'finished water daily demand'!O260</f>
        <v>31.189999999999998</v>
      </c>
      <c r="D4275">
        <f t="shared" si="134"/>
        <v>40799</v>
      </c>
    </row>
    <row r="4276" spans="1:4" x14ac:dyDescent="0.2">
      <c r="A4276">
        <f t="shared" si="135"/>
        <v>2011</v>
      </c>
      <c r="B4276" s="1059">
        <v>40800</v>
      </c>
      <c r="C4276" s="3">
        <f>'finished water daily demand'!O261</f>
        <v>30.07</v>
      </c>
      <c r="D4276">
        <f t="shared" si="134"/>
        <v>40800</v>
      </c>
    </row>
    <row r="4277" spans="1:4" x14ac:dyDescent="0.2">
      <c r="A4277">
        <f t="shared" si="135"/>
        <v>2011</v>
      </c>
      <c r="B4277" s="1059">
        <v>40801</v>
      </c>
      <c r="C4277" s="3">
        <f>'finished water daily demand'!O262</f>
        <v>30.68</v>
      </c>
      <c r="D4277">
        <f t="shared" ref="D4277:D4340" si="136">VALUE(B4277)</f>
        <v>40801</v>
      </c>
    </row>
    <row r="4278" spans="1:4" x14ac:dyDescent="0.2">
      <c r="A4278">
        <f t="shared" si="135"/>
        <v>2011</v>
      </c>
      <c r="B4278" s="1059">
        <v>40802</v>
      </c>
      <c r="C4278" s="3">
        <f>'finished water daily demand'!O263</f>
        <v>31.66</v>
      </c>
      <c r="D4278">
        <f t="shared" si="136"/>
        <v>40802</v>
      </c>
    </row>
    <row r="4279" spans="1:4" x14ac:dyDescent="0.2">
      <c r="A4279">
        <f t="shared" si="135"/>
        <v>2011</v>
      </c>
      <c r="B4279" s="1059">
        <v>40803</v>
      </c>
      <c r="C4279" s="3">
        <f>'finished water daily demand'!O264</f>
        <v>30.51</v>
      </c>
      <c r="D4279">
        <f t="shared" si="136"/>
        <v>40803</v>
      </c>
    </row>
    <row r="4280" spans="1:4" x14ac:dyDescent="0.2">
      <c r="A4280">
        <f t="shared" si="135"/>
        <v>2011</v>
      </c>
      <c r="B4280" s="1059">
        <v>40804</v>
      </c>
      <c r="C4280" s="3">
        <f>'finished water daily demand'!O265</f>
        <v>30.65</v>
      </c>
      <c r="D4280">
        <f t="shared" si="136"/>
        <v>40804</v>
      </c>
    </row>
    <row r="4281" spans="1:4" x14ac:dyDescent="0.2">
      <c r="A4281">
        <f t="shared" si="135"/>
        <v>2011</v>
      </c>
      <c r="B4281" s="1059">
        <v>40805</v>
      </c>
      <c r="C4281" s="3">
        <f>'finished water daily demand'!O266</f>
        <v>30.54</v>
      </c>
      <c r="D4281">
        <f t="shared" si="136"/>
        <v>40805</v>
      </c>
    </row>
    <row r="4282" spans="1:4" x14ac:dyDescent="0.2">
      <c r="A4282">
        <f t="shared" si="135"/>
        <v>2011</v>
      </c>
      <c r="B4282" s="1059">
        <v>40806</v>
      </c>
      <c r="C4282" s="3">
        <f>'finished water daily demand'!O267</f>
        <v>30.07</v>
      </c>
      <c r="D4282">
        <f t="shared" si="136"/>
        <v>40806</v>
      </c>
    </row>
    <row r="4283" spans="1:4" x14ac:dyDescent="0.2">
      <c r="A4283">
        <f t="shared" si="135"/>
        <v>2011</v>
      </c>
      <c r="B4283" s="1059">
        <v>40807</v>
      </c>
      <c r="C4283" s="3">
        <f>'finished water daily demand'!O268</f>
        <v>33.380000000000003</v>
      </c>
      <c r="D4283">
        <f t="shared" si="136"/>
        <v>40807</v>
      </c>
    </row>
    <row r="4284" spans="1:4" x14ac:dyDescent="0.2">
      <c r="A4284">
        <f t="shared" si="135"/>
        <v>2011</v>
      </c>
      <c r="B4284" s="1059">
        <v>40808</v>
      </c>
      <c r="C4284" s="3">
        <f>'finished water daily demand'!O269</f>
        <v>29.909999999999997</v>
      </c>
      <c r="D4284">
        <f t="shared" si="136"/>
        <v>40808</v>
      </c>
    </row>
    <row r="4285" spans="1:4" x14ac:dyDescent="0.2">
      <c r="A4285">
        <f t="shared" si="135"/>
        <v>2011</v>
      </c>
      <c r="B4285" s="1059">
        <v>40809</v>
      </c>
      <c r="C4285" s="3">
        <f>'finished water daily demand'!O270</f>
        <v>29.96</v>
      </c>
      <c r="D4285">
        <f t="shared" si="136"/>
        <v>40809</v>
      </c>
    </row>
    <row r="4286" spans="1:4" x14ac:dyDescent="0.2">
      <c r="A4286">
        <f t="shared" si="135"/>
        <v>2011</v>
      </c>
      <c r="B4286" s="1059">
        <v>40810</v>
      </c>
      <c r="C4286" s="3">
        <f>'finished water daily demand'!O271</f>
        <v>29.44</v>
      </c>
      <c r="D4286">
        <f t="shared" si="136"/>
        <v>40810</v>
      </c>
    </row>
    <row r="4287" spans="1:4" x14ac:dyDescent="0.2">
      <c r="A4287">
        <f t="shared" si="135"/>
        <v>2011</v>
      </c>
      <c r="B4287" s="1059">
        <v>40811</v>
      </c>
      <c r="C4287" s="3">
        <f>'finished water daily demand'!O272</f>
        <v>29.439999999999998</v>
      </c>
      <c r="D4287">
        <f t="shared" si="136"/>
        <v>40811</v>
      </c>
    </row>
    <row r="4288" spans="1:4" x14ac:dyDescent="0.2">
      <c r="A4288">
        <f t="shared" si="135"/>
        <v>2011</v>
      </c>
      <c r="B4288" s="1059">
        <v>40812</v>
      </c>
      <c r="C4288" s="3">
        <f>'finished water daily demand'!O273</f>
        <v>30.42</v>
      </c>
      <c r="D4288">
        <f t="shared" si="136"/>
        <v>40812</v>
      </c>
    </row>
    <row r="4289" spans="1:4" x14ac:dyDescent="0.2">
      <c r="A4289">
        <f t="shared" si="135"/>
        <v>2011</v>
      </c>
      <c r="B4289" s="1059">
        <v>40813</v>
      </c>
      <c r="C4289" s="3">
        <f>'finished water daily demand'!O274</f>
        <v>31.12</v>
      </c>
      <c r="D4289">
        <f t="shared" si="136"/>
        <v>40813</v>
      </c>
    </row>
    <row r="4290" spans="1:4" x14ac:dyDescent="0.2">
      <c r="A4290">
        <f t="shared" si="135"/>
        <v>2011</v>
      </c>
      <c r="B4290" s="1059">
        <v>40814</v>
      </c>
      <c r="C4290" s="3">
        <f>'finished water daily demand'!O275</f>
        <v>32.729999999999997</v>
      </c>
      <c r="D4290">
        <f t="shared" si="136"/>
        <v>40814</v>
      </c>
    </row>
    <row r="4291" spans="1:4" x14ac:dyDescent="0.2">
      <c r="A4291">
        <f t="shared" si="135"/>
        <v>2011</v>
      </c>
      <c r="B4291" s="1059">
        <v>40815</v>
      </c>
      <c r="C4291" s="3">
        <f>'finished water daily demand'!O276</f>
        <v>30.36</v>
      </c>
      <c r="D4291">
        <f t="shared" si="136"/>
        <v>40815</v>
      </c>
    </row>
    <row r="4292" spans="1:4" x14ac:dyDescent="0.2">
      <c r="A4292">
        <f t="shared" ref="A4292:A4355" si="137">YEAR(B4292)</f>
        <v>2011</v>
      </c>
      <c r="B4292" s="1059">
        <v>40816</v>
      </c>
      <c r="C4292" s="3">
        <f>'finished water daily demand'!O277</f>
        <v>31.61</v>
      </c>
      <c r="D4292">
        <f t="shared" si="136"/>
        <v>40816</v>
      </c>
    </row>
    <row r="4293" spans="1:4" x14ac:dyDescent="0.2">
      <c r="A4293">
        <f t="shared" si="137"/>
        <v>2011</v>
      </c>
      <c r="B4293" s="1059">
        <v>40817</v>
      </c>
      <c r="C4293" s="3">
        <f>'finished water daily demand'!O278</f>
        <v>28.41</v>
      </c>
      <c r="D4293">
        <f t="shared" si="136"/>
        <v>40817</v>
      </c>
    </row>
    <row r="4294" spans="1:4" x14ac:dyDescent="0.2">
      <c r="A4294">
        <f t="shared" si="137"/>
        <v>2011</v>
      </c>
      <c r="B4294" s="1059">
        <v>40818</v>
      </c>
      <c r="C4294" s="3">
        <f>'finished water daily demand'!O279</f>
        <v>29.35</v>
      </c>
      <c r="D4294">
        <f t="shared" si="136"/>
        <v>40818</v>
      </c>
    </row>
    <row r="4295" spans="1:4" x14ac:dyDescent="0.2">
      <c r="A4295">
        <f t="shared" si="137"/>
        <v>2011</v>
      </c>
      <c r="B4295" s="1059">
        <v>40819</v>
      </c>
      <c r="C4295" s="3">
        <f>'finished water daily demand'!O280</f>
        <v>29.46</v>
      </c>
      <c r="D4295">
        <f t="shared" si="136"/>
        <v>40819</v>
      </c>
    </row>
    <row r="4296" spans="1:4" x14ac:dyDescent="0.2">
      <c r="A4296">
        <f t="shared" si="137"/>
        <v>2011</v>
      </c>
      <c r="B4296" s="1059">
        <v>40820</v>
      </c>
      <c r="C4296" s="3">
        <f>'finished water daily demand'!O281</f>
        <v>30.24</v>
      </c>
      <c r="D4296">
        <f t="shared" si="136"/>
        <v>40820</v>
      </c>
    </row>
    <row r="4297" spans="1:4" x14ac:dyDescent="0.2">
      <c r="A4297">
        <f t="shared" si="137"/>
        <v>2011</v>
      </c>
      <c r="B4297" s="1059">
        <v>40821</v>
      </c>
      <c r="C4297" s="3">
        <f>'finished water daily demand'!O282</f>
        <v>30.07</v>
      </c>
      <c r="D4297">
        <f t="shared" si="136"/>
        <v>40821</v>
      </c>
    </row>
    <row r="4298" spans="1:4" x14ac:dyDescent="0.2">
      <c r="A4298">
        <f t="shared" si="137"/>
        <v>2011</v>
      </c>
      <c r="B4298" s="1059">
        <v>40822</v>
      </c>
      <c r="C4298" s="3">
        <f>'finished water daily demand'!O283</f>
        <v>30.615000000000002</v>
      </c>
      <c r="D4298">
        <f t="shared" si="136"/>
        <v>40822</v>
      </c>
    </row>
    <row r="4299" spans="1:4" x14ac:dyDescent="0.2">
      <c r="A4299">
        <f t="shared" si="137"/>
        <v>2011</v>
      </c>
      <c r="B4299" s="1059">
        <v>40823</v>
      </c>
      <c r="C4299" s="3">
        <f>'finished water daily demand'!O284</f>
        <v>31.080000000000002</v>
      </c>
      <c r="D4299">
        <f t="shared" si="136"/>
        <v>40823</v>
      </c>
    </row>
    <row r="4300" spans="1:4" x14ac:dyDescent="0.2">
      <c r="A4300">
        <f t="shared" si="137"/>
        <v>2011</v>
      </c>
      <c r="B4300" s="1059">
        <v>40824</v>
      </c>
      <c r="C4300" s="3">
        <f>'finished water daily demand'!O285</f>
        <v>31.09</v>
      </c>
      <c r="D4300">
        <f t="shared" si="136"/>
        <v>40824</v>
      </c>
    </row>
    <row r="4301" spans="1:4" x14ac:dyDescent="0.2">
      <c r="A4301">
        <f t="shared" si="137"/>
        <v>2011</v>
      </c>
      <c r="B4301" s="1059">
        <v>40825</v>
      </c>
      <c r="C4301" s="3">
        <f>'finished water daily demand'!O286</f>
        <v>31.421999999999997</v>
      </c>
      <c r="D4301">
        <f t="shared" si="136"/>
        <v>40825</v>
      </c>
    </row>
    <row r="4302" spans="1:4" x14ac:dyDescent="0.2">
      <c r="A4302">
        <f t="shared" si="137"/>
        <v>2011</v>
      </c>
      <c r="B4302" s="1059">
        <v>40826</v>
      </c>
      <c r="C4302" s="3">
        <f>'finished water daily demand'!O287</f>
        <v>31.2</v>
      </c>
      <c r="D4302">
        <f t="shared" si="136"/>
        <v>40826</v>
      </c>
    </row>
    <row r="4303" spans="1:4" x14ac:dyDescent="0.2">
      <c r="A4303">
        <f t="shared" si="137"/>
        <v>2011</v>
      </c>
      <c r="B4303" s="1059">
        <v>40827</v>
      </c>
      <c r="C4303" s="3">
        <f>'finished water daily demand'!O288</f>
        <v>33.9</v>
      </c>
      <c r="D4303">
        <f t="shared" si="136"/>
        <v>40827</v>
      </c>
    </row>
    <row r="4304" spans="1:4" x14ac:dyDescent="0.2">
      <c r="A4304">
        <f t="shared" si="137"/>
        <v>2011</v>
      </c>
      <c r="B4304" s="1059">
        <v>40828</v>
      </c>
      <c r="C4304" s="3">
        <f>'finished water daily demand'!O289</f>
        <v>32.052</v>
      </c>
      <c r="D4304">
        <f t="shared" si="136"/>
        <v>40828</v>
      </c>
    </row>
    <row r="4305" spans="1:4" x14ac:dyDescent="0.2">
      <c r="A4305">
        <f t="shared" si="137"/>
        <v>2011</v>
      </c>
      <c r="B4305" s="1059">
        <v>40829</v>
      </c>
      <c r="C4305" s="3">
        <f>'finished water daily demand'!O290</f>
        <v>31.55</v>
      </c>
      <c r="D4305">
        <f t="shared" si="136"/>
        <v>40829</v>
      </c>
    </row>
    <row r="4306" spans="1:4" x14ac:dyDescent="0.2">
      <c r="A4306">
        <f t="shared" si="137"/>
        <v>2011</v>
      </c>
      <c r="B4306" s="1059">
        <v>40830</v>
      </c>
      <c r="C4306" s="3">
        <f>'finished water daily demand'!O291</f>
        <v>31.98</v>
      </c>
      <c r="D4306">
        <f t="shared" si="136"/>
        <v>40830</v>
      </c>
    </row>
    <row r="4307" spans="1:4" x14ac:dyDescent="0.2">
      <c r="A4307">
        <f t="shared" si="137"/>
        <v>2011</v>
      </c>
      <c r="B4307" s="1059">
        <v>40831</v>
      </c>
      <c r="C4307" s="3">
        <f>'finished water daily demand'!O292</f>
        <v>30.27</v>
      </c>
      <c r="D4307">
        <f t="shared" si="136"/>
        <v>40831</v>
      </c>
    </row>
    <row r="4308" spans="1:4" x14ac:dyDescent="0.2">
      <c r="A4308">
        <f t="shared" si="137"/>
        <v>2011</v>
      </c>
      <c r="B4308" s="1059">
        <v>40832</v>
      </c>
      <c r="C4308" s="3">
        <f>'finished water daily demand'!O293</f>
        <v>30.06</v>
      </c>
      <c r="D4308">
        <f t="shared" si="136"/>
        <v>40832</v>
      </c>
    </row>
    <row r="4309" spans="1:4" x14ac:dyDescent="0.2">
      <c r="A4309">
        <f t="shared" si="137"/>
        <v>2011</v>
      </c>
      <c r="B4309" s="1059">
        <v>40833</v>
      </c>
      <c r="C4309" s="3">
        <f>'finished water daily demand'!O294</f>
        <v>30.73</v>
      </c>
      <c r="D4309">
        <f t="shared" si="136"/>
        <v>40833</v>
      </c>
    </row>
    <row r="4310" spans="1:4" x14ac:dyDescent="0.2">
      <c r="A4310">
        <f t="shared" si="137"/>
        <v>2011</v>
      </c>
      <c r="B4310" s="1059">
        <v>40834</v>
      </c>
      <c r="C4310" s="3">
        <f>'finished water daily demand'!O295</f>
        <v>32.85</v>
      </c>
      <c r="D4310">
        <f t="shared" si="136"/>
        <v>40834</v>
      </c>
    </row>
    <row r="4311" spans="1:4" x14ac:dyDescent="0.2">
      <c r="A4311">
        <f t="shared" si="137"/>
        <v>2011</v>
      </c>
      <c r="B4311" s="1059">
        <v>40835</v>
      </c>
      <c r="C4311" s="3">
        <f>'finished water daily demand'!O296</f>
        <v>30.75</v>
      </c>
      <c r="D4311">
        <f t="shared" si="136"/>
        <v>40835</v>
      </c>
    </row>
    <row r="4312" spans="1:4" x14ac:dyDescent="0.2">
      <c r="A4312">
        <f t="shared" si="137"/>
        <v>2011</v>
      </c>
      <c r="B4312" s="1059">
        <v>40836</v>
      </c>
      <c r="C4312" s="3">
        <f>'finished water daily demand'!O297</f>
        <v>28.53</v>
      </c>
      <c r="D4312">
        <f t="shared" si="136"/>
        <v>40836</v>
      </c>
    </row>
    <row r="4313" spans="1:4" x14ac:dyDescent="0.2">
      <c r="A4313">
        <f t="shared" si="137"/>
        <v>2011</v>
      </c>
      <c r="B4313" s="1059">
        <v>40837</v>
      </c>
      <c r="C4313" s="3">
        <f>'finished water daily demand'!O298</f>
        <v>29.509999999999998</v>
      </c>
      <c r="D4313">
        <f t="shared" si="136"/>
        <v>40837</v>
      </c>
    </row>
    <row r="4314" spans="1:4" x14ac:dyDescent="0.2">
      <c r="A4314">
        <f t="shared" si="137"/>
        <v>2011</v>
      </c>
      <c r="B4314" s="1059">
        <v>40838</v>
      </c>
      <c r="C4314" s="3">
        <f>'finished water daily demand'!O299</f>
        <v>28.990000000000002</v>
      </c>
      <c r="D4314">
        <f t="shared" si="136"/>
        <v>40838</v>
      </c>
    </row>
    <row r="4315" spans="1:4" x14ac:dyDescent="0.2">
      <c r="A4315">
        <f t="shared" si="137"/>
        <v>2011</v>
      </c>
      <c r="B4315" s="1059">
        <v>40839</v>
      </c>
      <c r="C4315" s="3">
        <f>'finished water daily demand'!O300</f>
        <v>28.32</v>
      </c>
      <c r="D4315">
        <f t="shared" si="136"/>
        <v>40839</v>
      </c>
    </row>
    <row r="4316" spans="1:4" x14ac:dyDescent="0.2">
      <c r="A4316">
        <f t="shared" si="137"/>
        <v>2011</v>
      </c>
      <c r="B4316" s="1059">
        <v>40840</v>
      </c>
      <c r="C4316" s="3">
        <f>'finished water daily demand'!O301</f>
        <v>28.99</v>
      </c>
      <c r="D4316">
        <f t="shared" si="136"/>
        <v>40840</v>
      </c>
    </row>
    <row r="4317" spans="1:4" x14ac:dyDescent="0.2">
      <c r="A4317">
        <f t="shared" si="137"/>
        <v>2011</v>
      </c>
      <c r="B4317" s="1059">
        <v>40841</v>
      </c>
      <c r="C4317" s="3">
        <f>'finished water daily demand'!O302</f>
        <v>30.259999999999998</v>
      </c>
      <c r="D4317">
        <f t="shared" si="136"/>
        <v>40841</v>
      </c>
    </row>
    <row r="4318" spans="1:4" x14ac:dyDescent="0.2">
      <c r="A4318">
        <f t="shared" si="137"/>
        <v>2011</v>
      </c>
      <c r="B4318" s="1059">
        <v>40842</v>
      </c>
      <c r="C4318" s="3">
        <f>'finished water daily demand'!O303</f>
        <v>32.47</v>
      </c>
      <c r="D4318">
        <f t="shared" si="136"/>
        <v>40842</v>
      </c>
    </row>
    <row r="4319" spans="1:4" x14ac:dyDescent="0.2">
      <c r="A4319">
        <f t="shared" si="137"/>
        <v>2011</v>
      </c>
      <c r="B4319" s="1059">
        <v>40843</v>
      </c>
      <c r="C4319" s="3">
        <f>'finished water daily demand'!O304</f>
        <v>31.61</v>
      </c>
      <c r="D4319">
        <f t="shared" si="136"/>
        <v>40843</v>
      </c>
    </row>
    <row r="4320" spans="1:4" x14ac:dyDescent="0.2">
      <c r="A4320">
        <f t="shared" si="137"/>
        <v>2011</v>
      </c>
      <c r="B4320" s="1059">
        <v>40844</v>
      </c>
      <c r="C4320" s="3">
        <f>'finished water daily demand'!O305</f>
        <v>30.49</v>
      </c>
      <c r="D4320">
        <f t="shared" si="136"/>
        <v>40844</v>
      </c>
    </row>
    <row r="4321" spans="1:4" x14ac:dyDescent="0.2">
      <c r="A4321">
        <f t="shared" si="137"/>
        <v>2011</v>
      </c>
      <c r="B4321" s="1059">
        <v>40845</v>
      </c>
      <c r="C4321" s="3">
        <f>'finished water daily demand'!O306</f>
        <v>31.012</v>
      </c>
      <c r="D4321">
        <f t="shared" si="136"/>
        <v>40845</v>
      </c>
    </row>
    <row r="4322" spans="1:4" x14ac:dyDescent="0.2">
      <c r="A4322">
        <f t="shared" si="137"/>
        <v>2011</v>
      </c>
      <c r="B4322" s="1059">
        <v>40846</v>
      </c>
      <c r="C4322" s="3">
        <f>'finished water daily demand'!O307</f>
        <v>29.33</v>
      </c>
      <c r="D4322">
        <f t="shared" si="136"/>
        <v>40846</v>
      </c>
    </row>
    <row r="4323" spans="1:4" x14ac:dyDescent="0.2">
      <c r="A4323">
        <f t="shared" si="137"/>
        <v>2011</v>
      </c>
      <c r="B4323" s="1059">
        <v>40847</v>
      </c>
      <c r="C4323" s="3">
        <f>'finished water daily demand'!O308</f>
        <v>29.91</v>
      </c>
      <c r="D4323">
        <f t="shared" si="136"/>
        <v>40847</v>
      </c>
    </row>
    <row r="4324" spans="1:4" x14ac:dyDescent="0.2">
      <c r="A4324">
        <f t="shared" si="137"/>
        <v>2011</v>
      </c>
      <c r="B4324" s="1059">
        <v>40848</v>
      </c>
      <c r="C4324" s="3">
        <f>'finished water daily demand'!O309</f>
        <v>30.23</v>
      </c>
      <c r="D4324">
        <f t="shared" si="136"/>
        <v>40848</v>
      </c>
    </row>
    <row r="4325" spans="1:4" x14ac:dyDescent="0.2">
      <c r="A4325">
        <f t="shared" si="137"/>
        <v>2011</v>
      </c>
      <c r="B4325" s="1059">
        <v>40849</v>
      </c>
      <c r="C4325" s="3">
        <f>'finished water daily demand'!O310</f>
        <v>29.87</v>
      </c>
      <c r="D4325">
        <f t="shared" si="136"/>
        <v>40849</v>
      </c>
    </row>
    <row r="4326" spans="1:4" x14ac:dyDescent="0.2">
      <c r="A4326">
        <f t="shared" si="137"/>
        <v>2011</v>
      </c>
      <c r="B4326" s="1059">
        <v>40850</v>
      </c>
      <c r="C4326" s="3">
        <f>'finished water daily demand'!O311</f>
        <v>29.27</v>
      </c>
      <c r="D4326">
        <f t="shared" si="136"/>
        <v>40850</v>
      </c>
    </row>
    <row r="4327" spans="1:4" x14ac:dyDescent="0.2">
      <c r="A4327">
        <f t="shared" si="137"/>
        <v>2011</v>
      </c>
      <c r="B4327" s="1059">
        <v>40851</v>
      </c>
      <c r="C4327" s="3">
        <f>'finished water daily demand'!O312</f>
        <v>27.720000000000002</v>
      </c>
      <c r="D4327">
        <f t="shared" si="136"/>
        <v>40851</v>
      </c>
    </row>
    <row r="4328" spans="1:4" x14ac:dyDescent="0.2">
      <c r="A4328">
        <f t="shared" si="137"/>
        <v>2011</v>
      </c>
      <c r="B4328" s="1059">
        <v>40852</v>
      </c>
      <c r="C4328" s="3">
        <f>'finished water daily demand'!O313</f>
        <v>27.529999999999998</v>
      </c>
      <c r="D4328">
        <f t="shared" si="136"/>
        <v>40852</v>
      </c>
    </row>
    <row r="4329" spans="1:4" x14ac:dyDescent="0.2">
      <c r="A4329">
        <f t="shared" si="137"/>
        <v>2011</v>
      </c>
      <c r="B4329" s="1059">
        <v>40853</v>
      </c>
      <c r="C4329" s="3">
        <f>'finished water daily demand'!O314</f>
        <v>28.84</v>
      </c>
      <c r="D4329">
        <f t="shared" si="136"/>
        <v>40853</v>
      </c>
    </row>
    <row r="4330" spans="1:4" x14ac:dyDescent="0.2">
      <c r="A4330">
        <f t="shared" si="137"/>
        <v>2011</v>
      </c>
      <c r="B4330" s="1059">
        <v>40854</v>
      </c>
      <c r="C4330" s="3">
        <f>'finished water daily demand'!O315</f>
        <v>28.63</v>
      </c>
      <c r="D4330">
        <f t="shared" si="136"/>
        <v>40854</v>
      </c>
    </row>
    <row r="4331" spans="1:4" x14ac:dyDescent="0.2">
      <c r="A4331">
        <f t="shared" si="137"/>
        <v>2011</v>
      </c>
      <c r="B4331" s="1059">
        <v>40855</v>
      </c>
      <c r="C4331" s="3">
        <f>'finished water daily demand'!O316</f>
        <v>29.54</v>
      </c>
      <c r="D4331">
        <f t="shared" si="136"/>
        <v>40855</v>
      </c>
    </row>
    <row r="4332" spans="1:4" x14ac:dyDescent="0.2">
      <c r="A4332">
        <f t="shared" si="137"/>
        <v>2011</v>
      </c>
      <c r="B4332" s="1059">
        <v>40856</v>
      </c>
      <c r="C4332" s="3">
        <f>'finished water daily demand'!O317</f>
        <v>29.72</v>
      </c>
      <c r="D4332">
        <f t="shared" si="136"/>
        <v>40856</v>
      </c>
    </row>
    <row r="4333" spans="1:4" x14ac:dyDescent="0.2">
      <c r="A4333">
        <f t="shared" si="137"/>
        <v>2011</v>
      </c>
      <c r="B4333" s="1059">
        <v>40857</v>
      </c>
      <c r="C4333" s="3">
        <f>'finished water daily demand'!O318</f>
        <v>27.919999999999998</v>
      </c>
      <c r="D4333">
        <f t="shared" si="136"/>
        <v>40857</v>
      </c>
    </row>
    <row r="4334" spans="1:4" x14ac:dyDescent="0.2">
      <c r="A4334">
        <f t="shared" si="137"/>
        <v>2011</v>
      </c>
      <c r="B4334" s="1059">
        <v>40858</v>
      </c>
      <c r="C4334" s="3">
        <f>'finished water daily demand'!O319</f>
        <v>29.02</v>
      </c>
      <c r="D4334">
        <f t="shared" si="136"/>
        <v>40858</v>
      </c>
    </row>
    <row r="4335" spans="1:4" x14ac:dyDescent="0.2">
      <c r="A4335">
        <f t="shared" si="137"/>
        <v>2011</v>
      </c>
      <c r="B4335" s="1059">
        <v>40859</v>
      </c>
      <c r="C4335" s="3">
        <f>'finished water daily demand'!O320</f>
        <v>28.64</v>
      </c>
      <c r="D4335">
        <f t="shared" si="136"/>
        <v>40859</v>
      </c>
    </row>
    <row r="4336" spans="1:4" x14ac:dyDescent="0.2">
      <c r="A4336">
        <f t="shared" si="137"/>
        <v>2011</v>
      </c>
      <c r="B4336" s="1059">
        <v>40860</v>
      </c>
      <c r="C4336" s="3">
        <f>'finished water daily demand'!O321</f>
        <v>28.91</v>
      </c>
      <c r="D4336">
        <f t="shared" si="136"/>
        <v>40860</v>
      </c>
    </row>
    <row r="4337" spans="1:4" x14ac:dyDescent="0.2">
      <c r="A4337">
        <f t="shared" si="137"/>
        <v>2011</v>
      </c>
      <c r="B4337" s="1059">
        <v>40861</v>
      </c>
      <c r="C4337" s="3">
        <f>'finished water daily demand'!O322</f>
        <v>29.73</v>
      </c>
      <c r="D4337">
        <f t="shared" si="136"/>
        <v>40861</v>
      </c>
    </row>
    <row r="4338" spans="1:4" x14ac:dyDescent="0.2">
      <c r="A4338">
        <f t="shared" si="137"/>
        <v>2011</v>
      </c>
      <c r="B4338" s="1059">
        <v>40862</v>
      </c>
      <c r="C4338" s="3">
        <f>'finished water daily demand'!O323</f>
        <v>29.99</v>
      </c>
      <c r="D4338">
        <f t="shared" si="136"/>
        <v>40862</v>
      </c>
    </row>
    <row r="4339" spans="1:4" x14ac:dyDescent="0.2">
      <c r="A4339">
        <f t="shared" si="137"/>
        <v>2011</v>
      </c>
      <c r="B4339" s="1059">
        <v>40863</v>
      </c>
      <c r="C4339" s="3">
        <f>'finished water daily demand'!O324</f>
        <v>29.909999999999997</v>
      </c>
      <c r="D4339">
        <f t="shared" si="136"/>
        <v>40863</v>
      </c>
    </row>
    <row r="4340" spans="1:4" x14ac:dyDescent="0.2">
      <c r="A4340">
        <f t="shared" si="137"/>
        <v>2011</v>
      </c>
      <c r="B4340" s="1059">
        <v>40864</v>
      </c>
      <c r="C4340" s="3">
        <f>'finished water daily demand'!O325</f>
        <v>28.43</v>
      </c>
      <c r="D4340">
        <f t="shared" si="136"/>
        <v>40864</v>
      </c>
    </row>
    <row r="4341" spans="1:4" x14ac:dyDescent="0.2">
      <c r="A4341">
        <f t="shared" si="137"/>
        <v>2011</v>
      </c>
      <c r="B4341" s="1059">
        <v>40865</v>
      </c>
      <c r="C4341" s="3">
        <f>'finished water daily demand'!O326</f>
        <v>28.21</v>
      </c>
      <c r="D4341">
        <f t="shared" ref="D4341:D4384" si="138">VALUE(B4341)</f>
        <v>40865</v>
      </c>
    </row>
    <row r="4342" spans="1:4" x14ac:dyDescent="0.2">
      <c r="A4342">
        <f t="shared" si="137"/>
        <v>2011</v>
      </c>
      <c r="B4342" s="1059">
        <v>40866</v>
      </c>
      <c r="C4342" s="3">
        <f>'finished water daily demand'!O327</f>
        <v>27.490000000000002</v>
      </c>
      <c r="D4342">
        <f t="shared" si="138"/>
        <v>40866</v>
      </c>
    </row>
    <row r="4343" spans="1:4" x14ac:dyDescent="0.2">
      <c r="A4343">
        <f t="shared" si="137"/>
        <v>2011</v>
      </c>
      <c r="B4343" s="1059">
        <v>40867</v>
      </c>
      <c r="C4343" s="3">
        <f>'finished water daily demand'!O328</f>
        <v>27.53</v>
      </c>
      <c r="D4343">
        <f t="shared" si="138"/>
        <v>40867</v>
      </c>
    </row>
    <row r="4344" spans="1:4" x14ac:dyDescent="0.2">
      <c r="A4344">
        <f t="shared" si="137"/>
        <v>2011</v>
      </c>
      <c r="B4344" s="1059">
        <v>40868</v>
      </c>
      <c r="C4344" s="3">
        <f>'finished water daily demand'!O329</f>
        <v>29.080000000000002</v>
      </c>
      <c r="D4344">
        <f t="shared" si="138"/>
        <v>40868</v>
      </c>
    </row>
    <row r="4345" spans="1:4" x14ac:dyDescent="0.2">
      <c r="A4345">
        <f t="shared" si="137"/>
        <v>2011</v>
      </c>
      <c r="B4345" s="1059">
        <v>40869</v>
      </c>
      <c r="C4345" s="3">
        <f>'finished water daily demand'!O330</f>
        <v>28.35</v>
      </c>
      <c r="D4345">
        <f t="shared" si="138"/>
        <v>40869</v>
      </c>
    </row>
    <row r="4346" spans="1:4" x14ac:dyDescent="0.2">
      <c r="A4346">
        <f t="shared" si="137"/>
        <v>2011</v>
      </c>
      <c r="B4346" s="1059">
        <v>40870</v>
      </c>
      <c r="C4346" s="3">
        <f>'finished water daily demand'!O331</f>
        <v>29.479999999999997</v>
      </c>
      <c r="D4346">
        <f t="shared" si="138"/>
        <v>40870</v>
      </c>
    </row>
    <row r="4347" spans="1:4" x14ac:dyDescent="0.2">
      <c r="A4347">
        <f t="shared" si="137"/>
        <v>2011</v>
      </c>
      <c r="B4347" s="1059">
        <v>40871</v>
      </c>
      <c r="C4347" s="3">
        <f>'finished water daily demand'!O332</f>
        <v>26.77</v>
      </c>
      <c r="D4347">
        <f t="shared" si="138"/>
        <v>40871</v>
      </c>
    </row>
    <row r="4348" spans="1:4" x14ac:dyDescent="0.2">
      <c r="A4348">
        <f t="shared" si="137"/>
        <v>2011</v>
      </c>
      <c r="B4348" s="1059">
        <v>40872</v>
      </c>
      <c r="C4348" s="3">
        <f>'finished water daily demand'!O333</f>
        <v>24.61</v>
      </c>
      <c r="D4348">
        <f t="shared" si="138"/>
        <v>40872</v>
      </c>
    </row>
    <row r="4349" spans="1:4" x14ac:dyDescent="0.2">
      <c r="A4349">
        <f t="shared" si="137"/>
        <v>2011</v>
      </c>
      <c r="B4349" s="1059">
        <v>40873</v>
      </c>
      <c r="C4349" s="3">
        <f>'finished water daily demand'!O334</f>
        <v>26.41</v>
      </c>
      <c r="D4349">
        <f t="shared" si="138"/>
        <v>40873</v>
      </c>
    </row>
    <row r="4350" spans="1:4" x14ac:dyDescent="0.2">
      <c r="A4350">
        <f t="shared" si="137"/>
        <v>2011</v>
      </c>
      <c r="B4350" s="1059">
        <v>40874</v>
      </c>
      <c r="C4350" s="3">
        <f>'finished water daily demand'!O335</f>
        <v>28.169999999999998</v>
      </c>
      <c r="D4350">
        <f t="shared" si="138"/>
        <v>40874</v>
      </c>
    </row>
    <row r="4351" spans="1:4" x14ac:dyDescent="0.2">
      <c r="A4351">
        <f t="shared" si="137"/>
        <v>2011</v>
      </c>
      <c r="B4351" s="1059">
        <v>40875</v>
      </c>
      <c r="C4351" s="3">
        <f>'finished water daily demand'!O336</f>
        <v>29.04</v>
      </c>
      <c r="D4351">
        <f t="shared" si="138"/>
        <v>40875</v>
      </c>
    </row>
    <row r="4352" spans="1:4" x14ac:dyDescent="0.2">
      <c r="A4352">
        <f t="shared" si="137"/>
        <v>2011</v>
      </c>
      <c r="B4352" s="1059">
        <v>40876</v>
      </c>
      <c r="C4352" s="3">
        <f>'finished water daily demand'!O337</f>
        <v>28.410000000000004</v>
      </c>
      <c r="D4352">
        <f t="shared" si="138"/>
        <v>40876</v>
      </c>
    </row>
    <row r="4353" spans="1:4" x14ac:dyDescent="0.2">
      <c r="A4353">
        <f t="shared" si="137"/>
        <v>2011</v>
      </c>
      <c r="B4353" s="1059">
        <v>40877</v>
      </c>
      <c r="C4353" s="3">
        <f>'finished water daily demand'!O338</f>
        <v>28.53</v>
      </c>
      <c r="D4353">
        <f t="shared" si="138"/>
        <v>40877</v>
      </c>
    </row>
    <row r="4354" spans="1:4" x14ac:dyDescent="0.2">
      <c r="A4354">
        <f t="shared" si="137"/>
        <v>2011</v>
      </c>
      <c r="B4354" s="1059">
        <v>40878</v>
      </c>
      <c r="C4354" s="3">
        <f>'finished water daily demand'!O339</f>
        <v>28.86</v>
      </c>
      <c r="D4354">
        <f t="shared" si="138"/>
        <v>40878</v>
      </c>
    </row>
    <row r="4355" spans="1:4" x14ac:dyDescent="0.2">
      <c r="A4355">
        <f t="shared" si="137"/>
        <v>2011</v>
      </c>
      <c r="B4355" s="1059">
        <v>40879</v>
      </c>
      <c r="C4355" s="3">
        <f>'finished water daily demand'!O340</f>
        <v>27.85</v>
      </c>
      <c r="D4355">
        <f t="shared" si="138"/>
        <v>40879</v>
      </c>
    </row>
    <row r="4356" spans="1:4" x14ac:dyDescent="0.2">
      <c r="A4356">
        <f t="shared" ref="A4356:A4419" si="139">YEAR(B4356)</f>
        <v>2011</v>
      </c>
      <c r="B4356" s="1059">
        <v>40880</v>
      </c>
      <c r="C4356" s="3">
        <f>'finished water daily demand'!O341</f>
        <v>27.3</v>
      </c>
      <c r="D4356">
        <f t="shared" si="138"/>
        <v>40880</v>
      </c>
    </row>
    <row r="4357" spans="1:4" x14ac:dyDescent="0.2">
      <c r="A4357">
        <f t="shared" si="139"/>
        <v>2011</v>
      </c>
      <c r="B4357" s="1059">
        <v>40881</v>
      </c>
      <c r="C4357" s="3">
        <f>'finished water daily demand'!O342</f>
        <v>27.779999999999998</v>
      </c>
      <c r="D4357">
        <f t="shared" si="138"/>
        <v>40881</v>
      </c>
    </row>
    <row r="4358" spans="1:4" x14ac:dyDescent="0.2">
      <c r="A4358">
        <f t="shared" si="139"/>
        <v>2011</v>
      </c>
      <c r="B4358" s="1059">
        <v>40882</v>
      </c>
      <c r="C4358" s="3">
        <f>'finished water daily demand'!O343</f>
        <v>28.63</v>
      </c>
      <c r="D4358">
        <f t="shared" si="138"/>
        <v>40882</v>
      </c>
    </row>
    <row r="4359" spans="1:4" x14ac:dyDescent="0.2">
      <c r="A4359">
        <f t="shared" si="139"/>
        <v>2011</v>
      </c>
      <c r="B4359" s="1059">
        <v>40883</v>
      </c>
      <c r="C4359" s="3">
        <f>'finished water daily demand'!O344</f>
        <v>28.51</v>
      </c>
      <c r="D4359">
        <f t="shared" si="138"/>
        <v>40883</v>
      </c>
    </row>
    <row r="4360" spans="1:4" x14ac:dyDescent="0.2">
      <c r="A4360">
        <f t="shared" si="139"/>
        <v>2011</v>
      </c>
      <c r="B4360" s="1059">
        <v>40884</v>
      </c>
      <c r="C4360" s="3">
        <f>'finished water daily demand'!O345</f>
        <v>29.1</v>
      </c>
      <c r="D4360">
        <f t="shared" si="138"/>
        <v>40884</v>
      </c>
    </row>
    <row r="4361" spans="1:4" x14ac:dyDescent="0.2">
      <c r="A4361">
        <f t="shared" si="139"/>
        <v>2011</v>
      </c>
      <c r="B4361" s="1059">
        <v>40885</v>
      </c>
      <c r="C4361" s="3">
        <f>'finished water daily demand'!O346</f>
        <v>28.43</v>
      </c>
      <c r="D4361">
        <f t="shared" si="138"/>
        <v>40885</v>
      </c>
    </row>
    <row r="4362" spans="1:4" x14ac:dyDescent="0.2">
      <c r="A4362">
        <f t="shared" si="139"/>
        <v>2011</v>
      </c>
      <c r="B4362" s="1059">
        <v>40886</v>
      </c>
      <c r="C4362" s="3">
        <f>'finished water daily demand'!O347</f>
        <v>28.5</v>
      </c>
      <c r="D4362">
        <f t="shared" si="138"/>
        <v>40886</v>
      </c>
    </row>
    <row r="4363" spans="1:4" x14ac:dyDescent="0.2">
      <c r="A4363">
        <f t="shared" si="139"/>
        <v>2011</v>
      </c>
      <c r="B4363" s="1059">
        <v>40887</v>
      </c>
      <c r="C4363" s="3">
        <f>'finished water daily demand'!O348</f>
        <v>27.98</v>
      </c>
      <c r="D4363">
        <f t="shared" si="138"/>
        <v>40887</v>
      </c>
    </row>
    <row r="4364" spans="1:4" x14ac:dyDescent="0.2">
      <c r="A4364">
        <f t="shared" si="139"/>
        <v>2011</v>
      </c>
      <c r="B4364" s="1059">
        <v>40888</v>
      </c>
      <c r="C4364" s="3">
        <f>'finished water daily demand'!O349</f>
        <v>27.599999999999998</v>
      </c>
      <c r="D4364">
        <f t="shared" si="138"/>
        <v>40888</v>
      </c>
    </row>
    <row r="4365" spans="1:4" x14ac:dyDescent="0.2">
      <c r="A4365">
        <f t="shared" si="139"/>
        <v>2011</v>
      </c>
      <c r="B4365" s="1059">
        <v>40889</v>
      </c>
      <c r="C4365" s="3">
        <f>'finished water daily demand'!O350</f>
        <v>28.72</v>
      </c>
      <c r="D4365">
        <f t="shared" si="138"/>
        <v>40889</v>
      </c>
    </row>
    <row r="4366" spans="1:4" x14ac:dyDescent="0.2">
      <c r="A4366">
        <f t="shared" si="139"/>
        <v>2011</v>
      </c>
      <c r="B4366" s="1059">
        <v>40890</v>
      </c>
      <c r="C4366" s="3">
        <f>'finished water daily demand'!O351</f>
        <v>28.18</v>
      </c>
      <c r="D4366">
        <f t="shared" si="138"/>
        <v>40890</v>
      </c>
    </row>
    <row r="4367" spans="1:4" x14ac:dyDescent="0.2">
      <c r="A4367">
        <f t="shared" si="139"/>
        <v>2011</v>
      </c>
      <c r="B4367" s="1059">
        <v>40891</v>
      </c>
      <c r="C4367" s="3">
        <f>'finished water daily demand'!O352</f>
        <v>28.62</v>
      </c>
      <c r="D4367">
        <f t="shared" si="138"/>
        <v>40891</v>
      </c>
    </row>
    <row r="4368" spans="1:4" x14ac:dyDescent="0.2">
      <c r="A4368">
        <f t="shared" si="139"/>
        <v>2011</v>
      </c>
      <c r="B4368" s="1059">
        <v>40892</v>
      </c>
      <c r="C4368" s="3">
        <f>'finished water daily demand'!O353</f>
        <v>29.1</v>
      </c>
      <c r="D4368">
        <f t="shared" si="138"/>
        <v>40892</v>
      </c>
    </row>
    <row r="4369" spans="1:4" x14ac:dyDescent="0.2">
      <c r="A4369">
        <f t="shared" si="139"/>
        <v>2011</v>
      </c>
      <c r="B4369" s="1059">
        <v>40893</v>
      </c>
      <c r="C4369" s="3">
        <f>'finished water daily demand'!O354</f>
        <v>28.009999999999998</v>
      </c>
      <c r="D4369">
        <f t="shared" si="138"/>
        <v>40893</v>
      </c>
    </row>
    <row r="4370" spans="1:4" x14ac:dyDescent="0.2">
      <c r="A4370">
        <f t="shared" si="139"/>
        <v>2011</v>
      </c>
      <c r="B4370" s="1059">
        <v>40894</v>
      </c>
      <c r="C4370" s="3">
        <f>'finished water daily demand'!O355</f>
        <v>28.54</v>
      </c>
      <c r="D4370">
        <f t="shared" si="138"/>
        <v>40894</v>
      </c>
    </row>
    <row r="4371" spans="1:4" x14ac:dyDescent="0.2">
      <c r="A4371">
        <f t="shared" si="139"/>
        <v>2011</v>
      </c>
      <c r="B4371" s="1059">
        <v>40895</v>
      </c>
      <c r="C4371" s="3">
        <f>'finished water daily demand'!O356</f>
        <v>26.46</v>
      </c>
      <c r="D4371">
        <f t="shared" si="138"/>
        <v>40895</v>
      </c>
    </row>
    <row r="4372" spans="1:4" x14ac:dyDescent="0.2">
      <c r="A4372">
        <f t="shared" si="139"/>
        <v>2011</v>
      </c>
      <c r="B4372" s="1059">
        <v>40896</v>
      </c>
      <c r="C4372" s="3">
        <f>'finished water daily demand'!O357</f>
        <v>28.240000000000002</v>
      </c>
      <c r="D4372">
        <f t="shared" si="138"/>
        <v>40896</v>
      </c>
    </row>
    <row r="4373" spans="1:4" x14ac:dyDescent="0.2">
      <c r="A4373">
        <f t="shared" si="139"/>
        <v>2011</v>
      </c>
      <c r="B4373" s="1059">
        <v>40897</v>
      </c>
      <c r="C4373" s="3">
        <f>'finished water daily demand'!O358</f>
        <v>28.32</v>
      </c>
      <c r="D4373">
        <f t="shared" si="138"/>
        <v>40897</v>
      </c>
    </row>
    <row r="4374" spans="1:4" x14ac:dyDescent="0.2">
      <c r="A4374">
        <f t="shared" si="139"/>
        <v>2011</v>
      </c>
      <c r="B4374" s="1059">
        <v>40898</v>
      </c>
      <c r="C4374" s="3">
        <f>'finished water daily demand'!O359</f>
        <v>27.43</v>
      </c>
      <c r="D4374">
        <f t="shared" si="138"/>
        <v>40898</v>
      </c>
    </row>
    <row r="4375" spans="1:4" x14ac:dyDescent="0.2">
      <c r="A4375">
        <f t="shared" si="139"/>
        <v>2011</v>
      </c>
      <c r="B4375" s="1059">
        <v>40899</v>
      </c>
      <c r="C4375" s="3">
        <f>'finished water daily demand'!O360</f>
        <v>27.66</v>
      </c>
      <c r="D4375">
        <f t="shared" si="138"/>
        <v>40899</v>
      </c>
    </row>
    <row r="4376" spans="1:4" x14ac:dyDescent="0.2">
      <c r="A4376">
        <f t="shared" si="139"/>
        <v>2011</v>
      </c>
      <c r="B4376" s="1059">
        <v>40900</v>
      </c>
      <c r="C4376" s="3">
        <f>'finished water daily demand'!O361</f>
        <v>28.11</v>
      </c>
      <c r="D4376">
        <f t="shared" si="138"/>
        <v>40900</v>
      </c>
    </row>
    <row r="4377" spans="1:4" x14ac:dyDescent="0.2">
      <c r="A4377">
        <f t="shared" si="139"/>
        <v>2011</v>
      </c>
      <c r="B4377" s="1059">
        <v>40901</v>
      </c>
      <c r="C4377" s="3">
        <f>'finished water daily demand'!O362</f>
        <v>26.62</v>
      </c>
      <c r="D4377">
        <f t="shared" si="138"/>
        <v>40901</v>
      </c>
    </row>
    <row r="4378" spans="1:4" x14ac:dyDescent="0.2">
      <c r="A4378">
        <f t="shared" si="139"/>
        <v>2011</v>
      </c>
      <c r="B4378" s="1059">
        <v>40902</v>
      </c>
      <c r="C4378" s="3">
        <f>'finished water daily demand'!O363</f>
        <v>23.96</v>
      </c>
      <c r="D4378">
        <f t="shared" si="138"/>
        <v>40902</v>
      </c>
    </row>
    <row r="4379" spans="1:4" x14ac:dyDescent="0.2">
      <c r="A4379">
        <f t="shared" si="139"/>
        <v>2011</v>
      </c>
      <c r="B4379" s="1059">
        <v>40903</v>
      </c>
      <c r="C4379" s="3">
        <f>'finished water daily demand'!O364</f>
        <v>24.46</v>
      </c>
      <c r="D4379">
        <f t="shared" si="138"/>
        <v>40903</v>
      </c>
    </row>
    <row r="4380" spans="1:4" x14ac:dyDescent="0.2">
      <c r="A4380">
        <f t="shared" si="139"/>
        <v>2011</v>
      </c>
      <c r="B4380" s="1059">
        <v>40904</v>
      </c>
      <c r="C4380" s="3">
        <f>'finished water daily demand'!O365</f>
        <v>26.94</v>
      </c>
      <c r="D4380">
        <f t="shared" si="138"/>
        <v>40904</v>
      </c>
    </row>
    <row r="4381" spans="1:4" x14ac:dyDescent="0.2">
      <c r="A4381">
        <f t="shared" si="139"/>
        <v>2011</v>
      </c>
      <c r="B4381" s="1059">
        <v>40905</v>
      </c>
      <c r="C4381" s="3">
        <f>'finished water daily demand'!O366</f>
        <v>27.01</v>
      </c>
      <c r="D4381">
        <f t="shared" si="138"/>
        <v>40905</v>
      </c>
    </row>
    <row r="4382" spans="1:4" x14ac:dyDescent="0.2">
      <c r="A4382">
        <f t="shared" si="139"/>
        <v>2011</v>
      </c>
      <c r="B4382" s="1059">
        <v>40906</v>
      </c>
      <c r="C4382" s="3">
        <f>'finished water daily demand'!O367</f>
        <v>27.707000000000001</v>
      </c>
      <c r="D4382">
        <f t="shared" si="138"/>
        <v>40906</v>
      </c>
    </row>
    <row r="4383" spans="1:4" x14ac:dyDescent="0.2">
      <c r="A4383">
        <f t="shared" si="139"/>
        <v>2011</v>
      </c>
      <c r="B4383" s="1059">
        <v>40907</v>
      </c>
      <c r="C4383" s="3">
        <f>'finished water daily demand'!O368</f>
        <v>26.52</v>
      </c>
      <c r="D4383">
        <f t="shared" si="138"/>
        <v>40907</v>
      </c>
    </row>
    <row r="4384" spans="1:4" x14ac:dyDescent="0.2">
      <c r="A4384">
        <f t="shared" si="139"/>
        <v>2011</v>
      </c>
      <c r="B4384" s="1059">
        <v>40908</v>
      </c>
      <c r="C4384" s="3">
        <f>'finished water daily demand'!O369</f>
        <v>28.66</v>
      </c>
      <c r="D4384">
        <f t="shared" si="138"/>
        <v>40908</v>
      </c>
    </row>
    <row r="4385" spans="1:4" x14ac:dyDescent="0.2">
      <c r="A4385">
        <f t="shared" si="139"/>
        <v>2012</v>
      </c>
      <c r="B4385" s="1059">
        <v>40909</v>
      </c>
      <c r="C4385" s="3">
        <f>'finished water daily demand'!P5</f>
        <v>23.9222</v>
      </c>
      <c r="D4385">
        <f t="shared" ref="D4385" si="140">VALUE(B4385)</f>
        <v>40909</v>
      </c>
    </row>
    <row r="4386" spans="1:4" x14ac:dyDescent="0.2">
      <c r="A4386">
        <f t="shared" si="139"/>
        <v>2012</v>
      </c>
      <c r="B4386" s="1059">
        <v>40910</v>
      </c>
      <c r="C4386" s="3">
        <f>'finished water daily demand'!P6</f>
        <v>22.778600000000001</v>
      </c>
      <c r="D4386">
        <f t="shared" ref="D4386:D4448" si="141">VALUE(B4386)</f>
        <v>40910</v>
      </c>
    </row>
    <row r="4387" spans="1:4" x14ac:dyDescent="0.2">
      <c r="A4387">
        <f t="shared" si="139"/>
        <v>2012</v>
      </c>
      <c r="B4387" s="1059">
        <v>40911</v>
      </c>
      <c r="C4387" s="3">
        <f>'finished water daily demand'!P7</f>
        <v>25.015999999999998</v>
      </c>
      <c r="D4387">
        <f t="shared" si="141"/>
        <v>40911</v>
      </c>
    </row>
    <row r="4388" spans="1:4" x14ac:dyDescent="0.2">
      <c r="A4388">
        <f t="shared" si="139"/>
        <v>2012</v>
      </c>
      <c r="B4388" s="1059">
        <v>40912</v>
      </c>
      <c r="C4388" s="3">
        <f>'finished water daily demand'!P8</f>
        <v>25.2224</v>
      </c>
      <c r="D4388">
        <f t="shared" si="141"/>
        <v>40912</v>
      </c>
    </row>
    <row r="4389" spans="1:4" x14ac:dyDescent="0.2">
      <c r="A4389">
        <f t="shared" si="139"/>
        <v>2012</v>
      </c>
      <c r="B4389" s="1059">
        <v>40913</v>
      </c>
      <c r="C4389" s="3">
        <f>'finished water daily demand'!P9</f>
        <v>25.683999999999997</v>
      </c>
      <c r="D4389">
        <f t="shared" si="141"/>
        <v>40913</v>
      </c>
    </row>
    <row r="4390" spans="1:4" x14ac:dyDescent="0.2">
      <c r="A4390">
        <f t="shared" si="139"/>
        <v>2012</v>
      </c>
      <c r="B4390" s="1059">
        <v>40914</v>
      </c>
      <c r="C4390" s="3">
        <f>'finished water daily demand'!P10</f>
        <v>25.427</v>
      </c>
      <c r="D4390">
        <f t="shared" si="141"/>
        <v>40914</v>
      </c>
    </row>
    <row r="4391" spans="1:4" x14ac:dyDescent="0.2">
      <c r="A4391">
        <f t="shared" si="139"/>
        <v>2012</v>
      </c>
      <c r="B4391" s="1059">
        <v>40915</v>
      </c>
      <c r="C4391" s="3">
        <f>'finished water daily demand'!P11</f>
        <v>25.334799999999998</v>
      </c>
      <c r="D4391">
        <f t="shared" si="141"/>
        <v>40915</v>
      </c>
    </row>
    <row r="4392" spans="1:4" x14ac:dyDescent="0.2">
      <c r="A4392">
        <f t="shared" si="139"/>
        <v>2012</v>
      </c>
      <c r="B4392" s="1059">
        <v>40916</v>
      </c>
      <c r="C4392" s="3">
        <f>'finished water daily demand'!P12</f>
        <v>25.347999999999999</v>
      </c>
      <c r="D4392">
        <f t="shared" si="141"/>
        <v>40916</v>
      </c>
    </row>
    <row r="4393" spans="1:4" x14ac:dyDescent="0.2">
      <c r="A4393">
        <f t="shared" si="139"/>
        <v>2012</v>
      </c>
      <c r="B4393" s="1059">
        <v>40917</v>
      </c>
      <c r="C4393" s="3">
        <f>'finished water daily demand'!P13</f>
        <v>24.886200000000002</v>
      </c>
      <c r="D4393">
        <f t="shared" si="141"/>
        <v>40917</v>
      </c>
    </row>
    <row r="4394" spans="1:4" x14ac:dyDescent="0.2">
      <c r="A4394">
        <f t="shared" si="139"/>
        <v>2012</v>
      </c>
      <c r="B4394" s="1059">
        <v>40918</v>
      </c>
      <c r="C4394" s="3">
        <f>'finished water daily demand'!P14</f>
        <v>25.521799999999999</v>
      </c>
      <c r="D4394">
        <f t="shared" si="141"/>
        <v>40918</v>
      </c>
    </row>
    <row r="4395" spans="1:4" x14ac:dyDescent="0.2">
      <c r="A4395">
        <f t="shared" si="139"/>
        <v>2012</v>
      </c>
      <c r="B4395" s="1059">
        <v>40919</v>
      </c>
      <c r="C4395" s="3">
        <f>'finished water daily demand'!P15</f>
        <v>24.885400000000001</v>
      </c>
      <c r="D4395">
        <f t="shared" si="141"/>
        <v>40919</v>
      </c>
    </row>
    <row r="4396" spans="1:4" x14ac:dyDescent="0.2">
      <c r="A4396">
        <f t="shared" si="139"/>
        <v>2012</v>
      </c>
      <c r="B4396" s="1059">
        <v>40920</v>
      </c>
      <c r="C4396" s="3">
        <f>'finished water daily demand'!P16</f>
        <v>24.755800000000001</v>
      </c>
      <c r="D4396">
        <f t="shared" si="141"/>
        <v>40920</v>
      </c>
    </row>
    <row r="4397" spans="1:4" x14ac:dyDescent="0.2">
      <c r="A4397">
        <f t="shared" si="139"/>
        <v>2012</v>
      </c>
      <c r="B4397" s="1059">
        <v>40921</v>
      </c>
      <c r="C4397" s="3">
        <f>'finished water daily demand'!P17</f>
        <v>25.152000000000001</v>
      </c>
      <c r="D4397">
        <f t="shared" si="141"/>
        <v>40921</v>
      </c>
    </row>
    <row r="4398" spans="1:4" x14ac:dyDescent="0.2">
      <c r="A4398">
        <f t="shared" si="139"/>
        <v>2012</v>
      </c>
      <c r="B4398" s="1059">
        <v>40922</v>
      </c>
      <c r="C4398" s="3">
        <f>'finished water daily demand'!P18</f>
        <v>25.5992</v>
      </c>
      <c r="D4398">
        <f t="shared" si="141"/>
        <v>40922</v>
      </c>
    </row>
    <row r="4399" spans="1:4" x14ac:dyDescent="0.2">
      <c r="A4399">
        <f t="shared" si="139"/>
        <v>2012</v>
      </c>
      <c r="B4399" s="1059">
        <v>40923</v>
      </c>
      <c r="C4399" s="3">
        <f>'finished water daily demand'!P19</f>
        <v>24.305</v>
      </c>
      <c r="D4399">
        <f t="shared" si="141"/>
        <v>40923</v>
      </c>
    </row>
    <row r="4400" spans="1:4" x14ac:dyDescent="0.2">
      <c r="A4400">
        <f t="shared" si="139"/>
        <v>2012</v>
      </c>
      <c r="B4400" s="1059">
        <v>40924</v>
      </c>
      <c r="C4400" s="3">
        <f>'finished water daily demand'!P20</f>
        <v>24.819600000000001</v>
      </c>
      <c r="D4400">
        <f t="shared" si="141"/>
        <v>40924</v>
      </c>
    </row>
    <row r="4401" spans="1:4" x14ac:dyDescent="0.2">
      <c r="A4401">
        <f t="shared" si="139"/>
        <v>2012</v>
      </c>
      <c r="B4401" s="1059">
        <v>40925</v>
      </c>
      <c r="C4401" s="3">
        <f>'finished water daily demand'!P21</f>
        <v>26.299399999999999</v>
      </c>
      <c r="D4401">
        <f t="shared" si="141"/>
        <v>40925</v>
      </c>
    </row>
    <row r="4402" spans="1:4" x14ac:dyDescent="0.2">
      <c r="A4402">
        <f t="shared" si="139"/>
        <v>2012</v>
      </c>
      <c r="B4402" s="1059">
        <v>40926</v>
      </c>
      <c r="C4402" s="3">
        <f>'finished water daily demand'!P22</f>
        <v>26.323400000000003</v>
      </c>
      <c r="D4402">
        <f t="shared" si="141"/>
        <v>40926</v>
      </c>
    </row>
    <row r="4403" spans="1:4" x14ac:dyDescent="0.2">
      <c r="A4403">
        <f t="shared" si="139"/>
        <v>2012</v>
      </c>
      <c r="B4403" s="1059">
        <v>40927</v>
      </c>
      <c r="C4403" s="3">
        <f>'finished water daily demand'!P23</f>
        <v>24.708999999999996</v>
      </c>
      <c r="D4403">
        <f t="shared" si="141"/>
        <v>40927</v>
      </c>
    </row>
    <row r="4404" spans="1:4" x14ac:dyDescent="0.2">
      <c r="A4404">
        <f t="shared" si="139"/>
        <v>2012</v>
      </c>
      <c r="B4404" s="1059">
        <v>40928</v>
      </c>
      <c r="C4404" s="3">
        <f>'finished water daily demand'!P24</f>
        <v>25.970800000000001</v>
      </c>
      <c r="D4404">
        <f t="shared" si="141"/>
        <v>40928</v>
      </c>
    </row>
    <row r="4405" spans="1:4" x14ac:dyDescent="0.2">
      <c r="A4405">
        <f t="shared" si="139"/>
        <v>2012</v>
      </c>
      <c r="B4405" s="1059">
        <v>40929</v>
      </c>
      <c r="C4405" s="3">
        <f>'finished water daily demand'!P25</f>
        <v>25.309800000000003</v>
      </c>
      <c r="D4405">
        <f t="shared" si="141"/>
        <v>40929</v>
      </c>
    </row>
    <row r="4406" spans="1:4" x14ac:dyDescent="0.2">
      <c r="A4406">
        <f t="shared" si="139"/>
        <v>2012</v>
      </c>
      <c r="B4406" s="1059">
        <v>40930</v>
      </c>
      <c r="C4406" s="3">
        <f>'finished water daily demand'!P26</f>
        <v>24.704799999999999</v>
      </c>
      <c r="D4406">
        <f t="shared" si="141"/>
        <v>40930</v>
      </c>
    </row>
    <row r="4407" spans="1:4" x14ac:dyDescent="0.2">
      <c r="A4407">
        <f t="shared" si="139"/>
        <v>2012</v>
      </c>
      <c r="B4407" s="1059">
        <v>40931</v>
      </c>
      <c r="C4407" s="3">
        <f>'finished water daily demand'!P27</f>
        <v>25.9862</v>
      </c>
      <c r="D4407">
        <f t="shared" si="141"/>
        <v>40931</v>
      </c>
    </row>
    <row r="4408" spans="1:4" x14ac:dyDescent="0.2">
      <c r="A4408">
        <f t="shared" si="139"/>
        <v>2012</v>
      </c>
      <c r="B4408" s="1059">
        <v>40932</v>
      </c>
      <c r="C4408" s="3">
        <f>'finished water daily demand'!P28</f>
        <v>24.119999999999997</v>
      </c>
      <c r="D4408">
        <f t="shared" si="141"/>
        <v>40932</v>
      </c>
    </row>
    <row r="4409" spans="1:4" x14ac:dyDescent="0.2">
      <c r="A4409">
        <f t="shared" si="139"/>
        <v>2012</v>
      </c>
      <c r="B4409" s="1059">
        <v>40933</v>
      </c>
      <c r="C4409" s="3">
        <f>'finished water daily demand'!P29</f>
        <v>25.599399999999996</v>
      </c>
      <c r="D4409">
        <f t="shared" si="141"/>
        <v>40933</v>
      </c>
    </row>
    <row r="4410" spans="1:4" x14ac:dyDescent="0.2">
      <c r="A4410">
        <f t="shared" si="139"/>
        <v>2012</v>
      </c>
      <c r="B4410" s="1059">
        <v>40934</v>
      </c>
      <c r="C4410" s="3">
        <f>'finished water daily demand'!P30</f>
        <v>25.29</v>
      </c>
      <c r="D4410">
        <f t="shared" si="141"/>
        <v>40934</v>
      </c>
    </row>
    <row r="4411" spans="1:4" x14ac:dyDescent="0.2">
      <c r="A4411">
        <f t="shared" si="139"/>
        <v>2012</v>
      </c>
      <c r="B4411" s="1059">
        <v>40935</v>
      </c>
      <c r="C4411" s="3">
        <f>'finished water daily demand'!P31</f>
        <v>25.5334</v>
      </c>
      <c r="D4411">
        <f t="shared" si="141"/>
        <v>40935</v>
      </c>
    </row>
    <row r="4412" spans="1:4" x14ac:dyDescent="0.2">
      <c r="A4412">
        <f t="shared" si="139"/>
        <v>2012</v>
      </c>
      <c r="B4412" s="1059">
        <v>40936</v>
      </c>
      <c r="C4412" s="3">
        <f>'finished water daily demand'!P32</f>
        <v>26.009399999999999</v>
      </c>
      <c r="D4412">
        <f t="shared" si="141"/>
        <v>40936</v>
      </c>
    </row>
    <row r="4413" spans="1:4" x14ac:dyDescent="0.2">
      <c r="A4413">
        <f t="shared" si="139"/>
        <v>2012</v>
      </c>
      <c r="B4413" s="1059">
        <v>40937</v>
      </c>
      <c r="C4413" s="3">
        <f>'finished water daily demand'!P33</f>
        <v>25.103000000000002</v>
      </c>
      <c r="D4413">
        <f t="shared" si="141"/>
        <v>40937</v>
      </c>
    </row>
    <row r="4414" spans="1:4" x14ac:dyDescent="0.2">
      <c r="A4414">
        <f t="shared" si="139"/>
        <v>2012</v>
      </c>
      <c r="B4414" s="1059">
        <v>40938</v>
      </c>
      <c r="C4414" s="3">
        <f>'finished water daily demand'!P34</f>
        <v>25.246600000000001</v>
      </c>
      <c r="D4414">
        <f t="shared" si="141"/>
        <v>40938</v>
      </c>
    </row>
    <row r="4415" spans="1:4" x14ac:dyDescent="0.2">
      <c r="A4415">
        <f t="shared" si="139"/>
        <v>2012</v>
      </c>
      <c r="B4415" s="1059">
        <v>40939</v>
      </c>
      <c r="C4415" s="3">
        <f>'finished water daily demand'!P35</f>
        <v>26.085000000000001</v>
      </c>
      <c r="D4415">
        <f t="shared" si="141"/>
        <v>40939</v>
      </c>
    </row>
    <row r="4416" spans="1:4" x14ac:dyDescent="0.2">
      <c r="A4416">
        <f t="shared" si="139"/>
        <v>2012</v>
      </c>
      <c r="B4416" s="1059">
        <v>40940</v>
      </c>
      <c r="C4416" s="3">
        <f>'finished water daily demand'!P36</f>
        <v>25.696599999999997</v>
      </c>
      <c r="D4416">
        <f t="shared" si="141"/>
        <v>40940</v>
      </c>
    </row>
    <row r="4417" spans="1:4" x14ac:dyDescent="0.2">
      <c r="A4417">
        <f t="shared" si="139"/>
        <v>2012</v>
      </c>
      <c r="B4417" s="1059">
        <v>40941</v>
      </c>
      <c r="C4417" s="3">
        <f>'finished water daily demand'!P37</f>
        <v>25.920400000000001</v>
      </c>
      <c r="D4417">
        <f t="shared" si="141"/>
        <v>40941</v>
      </c>
    </row>
    <row r="4418" spans="1:4" x14ac:dyDescent="0.2">
      <c r="A4418">
        <f t="shared" si="139"/>
        <v>2012</v>
      </c>
      <c r="B4418" s="1059">
        <v>40942</v>
      </c>
      <c r="C4418" s="3">
        <f>'finished water daily demand'!P38</f>
        <v>25.451999999999998</v>
      </c>
      <c r="D4418">
        <f t="shared" si="141"/>
        <v>40942</v>
      </c>
    </row>
    <row r="4419" spans="1:4" x14ac:dyDescent="0.2">
      <c r="A4419">
        <f t="shared" si="139"/>
        <v>2012</v>
      </c>
      <c r="B4419" s="1059">
        <v>40943</v>
      </c>
      <c r="C4419" s="3">
        <f>'finished water daily demand'!P39</f>
        <v>24.850999999999999</v>
      </c>
      <c r="D4419">
        <f t="shared" si="141"/>
        <v>40943</v>
      </c>
    </row>
    <row r="4420" spans="1:4" x14ac:dyDescent="0.2">
      <c r="A4420">
        <f t="shared" ref="A4420:A4482" si="142">YEAR(B4420)</f>
        <v>2012</v>
      </c>
      <c r="B4420" s="1059">
        <v>40944</v>
      </c>
      <c r="C4420" s="3">
        <f>'finished water daily demand'!P40</f>
        <v>25.221599999999999</v>
      </c>
      <c r="D4420">
        <f t="shared" si="141"/>
        <v>40944</v>
      </c>
    </row>
    <row r="4421" spans="1:4" x14ac:dyDescent="0.2">
      <c r="A4421">
        <f t="shared" si="142"/>
        <v>2012</v>
      </c>
      <c r="B4421" s="1059">
        <v>40945</v>
      </c>
      <c r="C4421" s="3">
        <f>'finished water daily demand'!P41</f>
        <v>25.325400000000002</v>
      </c>
      <c r="D4421">
        <f t="shared" si="141"/>
        <v>40945</v>
      </c>
    </row>
    <row r="4422" spans="1:4" x14ac:dyDescent="0.2">
      <c r="A4422">
        <f t="shared" si="142"/>
        <v>2012</v>
      </c>
      <c r="B4422" s="1059">
        <v>40946</v>
      </c>
      <c r="C4422" s="3">
        <f>'finished water daily demand'!P42</f>
        <v>25.926000000000002</v>
      </c>
      <c r="D4422">
        <f t="shared" si="141"/>
        <v>40946</v>
      </c>
    </row>
    <row r="4423" spans="1:4" x14ac:dyDescent="0.2">
      <c r="A4423">
        <f t="shared" si="142"/>
        <v>2012</v>
      </c>
      <c r="B4423" s="1059">
        <v>40947</v>
      </c>
      <c r="C4423" s="3">
        <f>'finished water daily demand'!P43</f>
        <v>25.7454</v>
      </c>
      <c r="D4423">
        <f t="shared" si="141"/>
        <v>40947</v>
      </c>
    </row>
    <row r="4424" spans="1:4" x14ac:dyDescent="0.2">
      <c r="A4424">
        <f t="shared" si="142"/>
        <v>2012</v>
      </c>
      <c r="B4424" s="1059">
        <v>40948</v>
      </c>
      <c r="C4424" s="3">
        <f>'finished water daily demand'!P44</f>
        <v>25.4788</v>
      </c>
      <c r="D4424">
        <f t="shared" si="141"/>
        <v>40948</v>
      </c>
    </row>
    <row r="4425" spans="1:4" x14ac:dyDescent="0.2">
      <c r="A4425">
        <f t="shared" si="142"/>
        <v>2012</v>
      </c>
      <c r="B4425" s="1059">
        <v>40949</v>
      </c>
      <c r="C4425" s="3">
        <f>'finished water daily demand'!P45</f>
        <v>25.355399999999999</v>
      </c>
      <c r="D4425">
        <f t="shared" si="141"/>
        <v>40949</v>
      </c>
    </row>
    <row r="4426" spans="1:4" x14ac:dyDescent="0.2">
      <c r="A4426">
        <f t="shared" si="142"/>
        <v>2012</v>
      </c>
      <c r="B4426" s="1059">
        <v>40950</v>
      </c>
      <c r="C4426" s="3">
        <f>'finished water daily demand'!P46</f>
        <v>25.529599999999995</v>
      </c>
      <c r="D4426">
        <f t="shared" si="141"/>
        <v>40950</v>
      </c>
    </row>
    <row r="4427" spans="1:4" x14ac:dyDescent="0.2">
      <c r="A4427">
        <f t="shared" si="142"/>
        <v>2012</v>
      </c>
      <c r="B4427" s="1059">
        <v>40951</v>
      </c>
      <c r="C4427" s="3">
        <f>'finished water daily demand'!P47</f>
        <v>25.630200000000002</v>
      </c>
      <c r="D4427">
        <f t="shared" si="141"/>
        <v>40951</v>
      </c>
    </row>
    <row r="4428" spans="1:4" x14ac:dyDescent="0.2">
      <c r="A4428">
        <f t="shared" si="142"/>
        <v>2012</v>
      </c>
      <c r="B4428" s="1059">
        <v>40952</v>
      </c>
      <c r="C4428" s="3">
        <f>'finished water daily demand'!P48</f>
        <v>25.607800000000001</v>
      </c>
      <c r="D4428">
        <f t="shared" si="141"/>
        <v>40952</v>
      </c>
    </row>
    <row r="4429" spans="1:4" x14ac:dyDescent="0.2">
      <c r="A4429">
        <f t="shared" si="142"/>
        <v>2012</v>
      </c>
      <c r="B4429" s="1059">
        <v>40953</v>
      </c>
      <c r="C4429" s="3">
        <f>'finished water daily demand'!P49</f>
        <v>25.745600000000003</v>
      </c>
      <c r="D4429">
        <f t="shared" si="141"/>
        <v>40953</v>
      </c>
    </row>
    <row r="4430" spans="1:4" x14ac:dyDescent="0.2">
      <c r="A4430">
        <f t="shared" si="142"/>
        <v>2012</v>
      </c>
      <c r="B4430" s="1059">
        <v>40954</v>
      </c>
      <c r="C4430" s="3">
        <f>'finished water daily demand'!P50</f>
        <v>25.241</v>
      </c>
      <c r="D4430">
        <f t="shared" si="141"/>
        <v>40954</v>
      </c>
    </row>
    <row r="4431" spans="1:4" x14ac:dyDescent="0.2">
      <c r="A4431">
        <f t="shared" si="142"/>
        <v>2012</v>
      </c>
      <c r="B4431" s="1059">
        <v>40955</v>
      </c>
      <c r="C4431" s="3">
        <f>'finished water daily demand'!P51</f>
        <v>25.048400000000001</v>
      </c>
      <c r="D4431">
        <f t="shared" si="141"/>
        <v>40955</v>
      </c>
    </row>
    <row r="4432" spans="1:4" x14ac:dyDescent="0.2">
      <c r="A4432">
        <f t="shared" si="142"/>
        <v>2012</v>
      </c>
      <c r="B4432" s="1059">
        <v>40956</v>
      </c>
      <c r="C4432" s="3">
        <f>'finished water daily demand'!P52</f>
        <v>24.256799999999998</v>
      </c>
      <c r="D4432">
        <f t="shared" si="141"/>
        <v>40956</v>
      </c>
    </row>
    <row r="4433" spans="1:4" x14ac:dyDescent="0.2">
      <c r="A4433">
        <f t="shared" si="142"/>
        <v>2012</v>
      </c>
      <c r="B4433" s="1059">
        <v>40957</v>
      </c>
      <c r="C4433" s="3">
        <f>'finished water daily demand'!P53</f>
        <v>25.395800000000001</v>
      </c>
      <c r="D4433">
        <f t="shared" si="141"/>
        <v>40957</v>
      </c>
    </row>
    <row r="4434" spans="1:4" x14ac:dyDescent="0.2">
      <c r="A4434">
        <f t="shared" si="142"/>
        <v>2012</v>
      </c>
      <c r="B4434" s="1059">
        <v>40958</v>
      </c>
      <c r="C4434" s="3">
        <f>'finished water daily demand'!P54</f>
        <v>24.466999999999999</v>
      </c>
      <c r="D4434">
        <f t="shared" si="141"/>
        <v>40958</v>
      </c>
    </row>
    <row r="4435" spans="1:4" x14ac:dyDescent="0.2">
      <c r="A4435">
        <f t="shared" si="142"/>
        <v>2012</v>
      </c>
      <c r="B4435" s="1059">
        <v>40959</v>
      </c>
      <c r="C4435" s="3">
        <f>'finished water daily demand'!P55</f>
        <v>24.380000000000003</v>
      </c>
      <c r="D4435">
        <f t="shared" si="141"/>
        <v>40959</v>
      </c>
    </row>
    <row r="4436" spans="1:4" x14ac:dyDescent="0.2">
      <c r="A4436">
        <f t="shared" si="142"/>
        <v>2012</v>
      </c>
      <c r="B4436" s="1059">
        <v>40960</v>
      </c>
      <c r="C4436" s="3">
        <f>'finished water daily demand'!P56</f>
        <v>24.965800000000002</v>
      </c>
      <c r="D4436">
        <f t="shared" si="141"/>
        <v>40960</v>
      </c>
    </row>
    <row r="4437" spans="1:4" x14ac:dyDescent="0.2">
      <c r="A4437">
        <f t="shared" si="142"/>
        <v>2012</v>
      </c>
      <c r="B4437" s="1059">
        <v>40961</v>
      </c>
      <c r="C4437" s="3">
        <f>'finished water daily demand'!P57</f>
        <v>25.215200000000003</v>
      </c>
      <c r="D4437">
        <f t="shared" si="141"/>
        <v>40961</v>
      </c>
    </row>
    <row r="4438" spans="1:4" x14ac:dyDescent="0.2">
      <c r="A4438">
        <f t="shared" si="142"/>
        <v>2012</v>
      </c>
      <c r="B4438" s="1059">
        <v>40962</v>
      </c>
      <c r="C4438" s="3">
        <f>'finished water daily demand'!P58</f>
        <v>24.662599999999998</v>
      </c>
      <c r="D4438">
        <f t="shared" si="141"/>
        <v>40962</v>
      </c>
    </row>
    <row r="4439" spans="1:4" x14ac:dyDescent="0.2">
      <c r="A4439">
        <f t="shared" si="142"/>
        <v>2012</v>
      </c>
      <c r="B4439" s="1059">
        <v>40963</v>
      </c>
      <c r="C4439" s="3">
        <f>'finished water daily demand'!P59</f>
        <v>25.619399999999999</v>
      </c>
      <c r="D4439">
        <f t="shared" si="141"/>
        <v>40963</v>
      </c>
    </row>
    <row r="4440" spans="1:4" x14ac:dyDescent="0.2">
      <c r="A4440">
        <f t="shared" si="142"/>
        <v>2012</v>
      </c>
      <c r="B4440" s="1059">
        <v>40964</v>
      </c>
      <c r="C4440" s="3">
        <f>'finished water daily demand'!P60</f>
        <v>24.956000000000003</v>
      </c>
      <c r="D4440">
        <f t="shared" si="141"/>
        <v>40964</v>
      </c>
    </row>
    <row r="4441" spans="1:4" x14ac:dyDescent="0.2">
      <c r="A4441">
        <f t="shared" si="142"/>
        <v>2012</v>
      </c>
      <c r="B4441" s="1059">
        <v>40965</v>
      </c>
      <c r="C4441" s="3">
        <f>'finished water daily demand'!P61</f>
        <v>24.4756</v>
      </c>
      <c r="D4441">
        <f t="shared" si="141"/>
        <v>40965</v>
      </c>
    </row>
    <row r="4442" spans="1:4" x14ac:dyDescent="0.2">
      <c r="A4442">
        <f t="shared" si="142"/>
        <v>2012</v>
      </c>
      <c r="B4442" s="1059">
        <v>40966</v>
      </c>
      <c r="C4442" s="3">
        <f>'finished water daily demand'!P62</f>
        <v>24.277799999999999</v>
      </c>
      <c r="D4442">
        <f t="shared" si="141"/>
        <v>40966</v>
      </c>
    </row>
    <row r="4443" spans="1:4" x14ac:dyDescent="0.2">
      <c r="A4443">
        <f t="shared" si="142"/>
        <v>2012</v>
      </c>
      <c r="B4443" s="1059">
        <v>40967</v>
      </c>
      <c r="C4443" s="3">
        <f>'finished water daily demand'!P63</f>
        <v>25.209600000000002</v>
      </c>
      <c r="D4443">
        <f t="shared" si="141"/>
        <v>40967</v>
      </c>
    </row>
    <row r="4444" spans="1:4" x14ac:dyDescent="0.2">
      <c r="A4444">
        <f t="shared" si="142"/>
        <v>2012</v>
      </c>
      <c r="B4444" s="1059">
        <v>40969</v>
      </c>
      <c r="C4444" s="3">
        <f>'finished water daily demand'!P64</f>
        <v>27.4056</v>
      </c>
      <c r="D4444">
        <f t="shared" si="141"/>
        <v>40969</v>
      </c>
    </row>
    <row r="4445" spans="1:4" x14ac:dyDescent="0.2">
      <c r="A4445">
        <f t="shared" si="142"/>
        <v>2012</v>
      </c>
      <c r="B4445" s="1059">
        <v>40970</v>
      </c>
      <c r="C4445" s="3">
        <f>'finished water daily demand'!P65</f>
        <v>25.663200000000003</v>
      </c>
      <c r="D4445">
        <f t="shared" si="141"/>
        <v>40970</v>
      </c>
    </row>
    <row r="4446" spans="1:4" x14ac:dyDescent="0.2">
      <c r="A4446">
        <f t="shared" si="142"/>
        <v>2012</v>
      </c>
      <c r="B4446" s="1059">
        <v>40971</v>
      </c>
      <c r="C4446" s="3">
        <f>'finished water daily demand'!P66</f>
        <v>24.607199999999999</v>
      </c>
      <c r="D4446">
        <f t="shared" si="141"/>
        <v>40971</v>
      </c>
    </row>
    <row r="4447" spans="1:4" x14ac:dyDescent="0.2">
      <c r="A4447">
        <f t="shared" si="142"/>
        <v>2012</v>
      </c>
      <c r="B4447" s="1059">
        <v>40972</v>
      </c>
      <c r="C4447" s="3">
        <f>'finished water daily demand'!P67</f>
        <v>25.223199999999999</v>
      </c>
      <c r="D4447">
        <f t="shared" si="141"/>
        <v>40972</v>
      </c>
    </row>
    <row r="4448" spans="1:4" x14ac:dyDescent="0.2">
      <c r="A4448">
        <f t="shared" si="142"/>
        <v>2012</v>
      </c>
      <c r="B4448" s="1059">
        <v>40973</v>
      </c>
      <c r="C4448" s="3">
        <f>'finished water daily demand'!P68</f>
        <v>26.736800000000002</v>
      </c>
      <c r="D4448">
        <f t="shared" si="141"/>
        <v>40973</v>
      </c>
    </row>
    <row r="4449" spans="1:4" x14ac:dyDescent="0.2">
      <c r="A4449">
        <f t="shared" si="142"/>
        <v>2012</v>
      </c>
      <c r="B4449" s="1059">
        <v>40974</v>
      </c>
      <c r="C4449" s="3">
        <f>'finished water daily demand'!P69</f>
        <v>24.884399999999999</v>
      </c>
      <c r="D4449">
        <f t="shared" ref="D4449:D4512" si="143">VALUE(B4449)</f>
        <v>40974</v>
      </c>
    </row>
    <row r="4450" spans="1:4" x14ac:dyDescent="0.2">
      <c r="A4450">
        <f t="shared" si="142"/>
        <v>2012</v>
      </c>
      <c r="B4450" s="1059">
        <v>40975</v>
      </c>
      <c r="C4450" s="3">
        <f>'finished water daily demand'!P70</f>
        <v>26.1432</v>
      </c>
      <c r="D4450">
        <f t="shared" si="143"/>
        <v>40975</v>
      </c>
    </row>
    <row r="4451" spans="1:4" x14ac:dyDescent="0.2">
      <c r="A4451">
        <f t="shared" si="142"/>
        <v>2012</v>
      </c>
      <c r="B4451" s="1059">
        <v>40976</v>
      </c>
      <c r="C4451" s="3">
        <f>'finished water daily demand'!P71</f>
        <v>25.422799999999999</v>
      </c>
      <c r="D4451">
        <f t="shared" si="143"/>
        <v>40976</v>
      </c>
    </row>
    <row r="4452" spans="1:4" x14ac:dyDescent="0.2">
      <c r="A4452">
        <f t="shared" si="142"/>
        <v>2012</v>
      </c>
      <c r="B4452" s="1059">
        <v>40977</v>
      </c>
      <c r="C4452" s="3">
        <f>'finished water daily demand'!P72</f>
        <v>25.054399999999998</v>
      </c>
      <c r="D4452">
        <f t="shared" si="143"/>
        <v>40977</v>
      </c>
    </row>
    <row r="4453" spans="1:4" x14ac:dyDescent="0.2">
      <c r="A4453">
        <f t="shared" si="142"/>
        <v>2012</v>
      </c>
      <c r="B4453" s="1059">
        <v>40978</v>
      </c>
      <c r="C4453" s="3">
        <f>'finished water daily demand'!P73</f>
        <v>24.072600000000001</v>
      </c>
      <c r="D4453">
        <f t="shared" si="143"/>
        <v>40978</v>
      </c>
    </row>
    <row r="4454" spans="1:4" x14ac:dyDescent="0.2">
      <c r="A4454">
        <f t="shared" si="142"/>
        <v>2012</v>
      </c>
      <c r="B4454" s="1059">
        <v>40979</v>
      </c>
      <c r="C4454" s="3">
        <f>'finished water daily demand'!P74</f>
        <v>23.333199999999998</v>
      </c>
      <c r="D4454">
        <f t="shared" si="143"/>
        <v>40979</v>
      </c>
    </row>
    <row r="4455" spans="1:4" x14ac:dyDescent="0.2">
      <c r="A4455">
        <f t="shared" si="142"/>
        <v>2012</v>
      </c>
      <c r="B4455" s="1059">
        <v>40980</v>
      </c>
      <c r="C4455" s="3">
        <f>'finished water daily demand'!P75</f>
        <v>26.080399999999997</v>
      </c>
      <c r="D4455">
        <f t="shared" si="143"/>
        <v>40980</v>
      </c>
    </row>
    <row r="4456" spans="1:4" x14ac:dyDescent="0.2">
      <c r="A4456">
        <f t="shared" si="142"/>
        <v>2012</v>
      </c>
      <c r="B4456" s="1059">
        <v>40981</v>
      </c>
      <c r="C4456" s="3">
        <f>'finished water daily demand'!P76</f>
        <v>26.0928</v>
      </c>
      <c r="D4456">
        <f t="shared" si="143"/>
        <v>40981</v>
      </c>
    </row>
    <row r="4457" spans="1:4" x14ac:dyDescent="0.2">
      <c r="A4457">
        <f t="shared" si="142"/>
        <v>2012</v>
      </c>
      <c r="B4457" s="1059">
        <v>40982</v>
      </c>
      <c r="C4457" s="3">
        <f>'finished water daily demand'!P77</f>
        <v>26.8584</v>
      </c>
      <c r="D4457">
        <f t="shared" si="143"/>
        <v>40982</v>
      </c>
    </row>
    <row r="4458" spans="1:4" x14ac:dyDescent="0.2">
      <c r="A4458">
        <f t="shared" si="142"/>
        <v>2012</v>
      </c>
      <c r="B4458" s="1059">
        <v>40983</v>
      </c>
      <c r="C4458" s="3">
        <f>'finished water daily demand'!P78</f>
        <v>26.524000000000001</v>
      </c>
      <c r="D4458">
        <f t="shared" si="143"/>
        <v>40983</v>
      </c>
    </row>
    <row r="4459" spans="1:4" x14ac:dyDescent="0.2">
      <c r="A4459">
        <f t="shared" si="142"/>
        <v>2012</v>
      </c>
      <c r="B4459" s="1059">
        <v>40984</v>
      </c>
      <c r="C4459" s="3">
        <f>'finished water daily demand'!P79</f>
        <v>26.245199999999997</v>
      </c>
      <c r="D4459">
        <f t="shared" si="143"/>
        <v>40984</v>
      </c>
    </row>
    <row r="4460" spans="1:4" x14ac:dyDescent="0.2">
      <c r="A4460">
        <f t="shared" si="142"/>
        <v>2012</v>
      </c>
      <c r="B4460" s="1059">
        <v>40985</v>
      </c>
      <c r="C4460" s="3">
        <f>'finished water daily demand'!P80</f>
        <v>25.967199999999998</v>
      </c>
      <c r="D4460">
        <f t="shared" si="143"/>
        <v>40985</v>
      </c>
    </row>
    <row r="4461" spans="1:4" x14ac:dyDescent="0.2">
      <c r="A4461">
        <f t="shared" si="142"/>
        <v>2012</v>
      </c>
      <c r="B4461" s="1059">
        <v>40986</v>
      </c>
      <c r="C4461" s="3">
        <f>'finished water daily demand'!P81</f>
        <v>24.667200000000001</v>
      </c>
      <c r="D4461">
        <f t="shared" si="143"/>
        <v>40986</v>
      </c>
    </row>
    <row r="4462" spans="1:4" x14ac:dyDescent="0.2">
      <c r="A4462">
        <f t="shared" si="142"/>
        <v>2012</v>
      </c>
      <c r="B4462" s="1059">
        <v>40987</v>
      </c>
      <c r="C4462" s="3">
        <f>'finished water daily demand'!P82</f>
        <v>26.5944</v>
      </c>
      <c r="D4462">
        <f t="shared" si="143"/>
        <v>40987</v>
      </c>
    </row>
    <row r="4463" spans="1:4" x14ac:dyDescent="0.2">
      <c r="A4463">
        <f t="shared" si="142"/>
        <v>2012</v>
      </c>
      <c r="B4463" s="1059">
        <v>40988</v>
      </c>
      <c r="C4463" s="3">
        <f>'finished water daily demand'!P83</f>
        <v>26.884800000000002</v>
      </c>
      <c r="D4463">
        <f t="shared" si="143"/>
        <v>40988</v>
      </c>
    </row>
    <row r="4464" spans="1:4" x14ac:dyDescent="0.2">
      <c r="A4464">
        <f t="shared" si="142"/>
        <v>2012</v>
      </c>
      <c r="B4464" s="1059">
        <v>40989</v>
      </c>
      <c r="C4464" s="3">
        <f>'finished water daily demand'!P84</f>
        <v>27.430399999999999</v>
      </c>
      <c r="D4464">
        <f t="shared" si="143"/>
        <v>40989</v>
      </c>
    </row>
    <row r="4465" spans="1:4" x14ac:dyDescent="0.2">
      <c r="A4465">
        <f t="shared" si="142"/>
        <v>2012</v>
      </c>
      <c r="B4465" s="1059">
        <v>40990</v>
      </c>
      <c r="C4465" s="3">
        <f>'finished water daily demand'!P85</f>
        <v>27.330399999999997</v>
      </c>
      <c r="D4465">
        <f t="shared" si="143"/>
        <v>40990</v>
      </c>
    </row>
    <row r="4466" spans="1:4" x14ac:dyDescent="0.2">
      <c r="A4466">
        <f t="shared" si="142"/>
        <v>2012</v>
      </c>
      <c r="B4466" s="1059">
        <v>40991</v>
      </c>
      <c r="C4466" s="3">
        <f>'finished water daily demand'!P86</f>
        <v>26.453599999999998</v>
      </c>
      <c r="D4466">
        <f t="shared" si="143"/>
        <v>40991</v>
      </c>
    </row>
    <row r="4467" spans="1:4" x14ac:dyDescent="0.2">
      <c r="A4467">
        <f t="shared" si="142"/>
        <v>2012</v>
      </c>
      <c r="B4467" s="1059">
        <v>40992</v>
      </c>
      <c r="C4467" s="3">
        <f>'finished water daily demand'!P87</f>
        <v>24.711199999999998</v>
      </c>
      <c r="D4467">
        <f t="shared" si="143"/>
        <v>40992</v>
      </c>
    </row>
    <row r="4468" spans="1:4" x14ac:dyDescent="0.2">
      <c r="A4468">
        <f t="shared" si="142"/>
        <v>2012</v>
      </c>
      <c r="B4468" s="1059">
        <v>40993</v>
      </c>
      <c r="C4468" s="3">
        <f>'finished water daily demand'!P88</f>
        <v>24.5608</v>
      </c>
      <c r="D4468">
        <f t="shared" si="143"/>
        <v>40993</v>
      </c>
    </row>
    <row r="4469" spans="1:4" x14ac:dyDescent="0.2">
      <c r="A4469">
        <f t="shared" si="142"/>
        <v>2012</v>
      </c>
      <c r="B4469" s="1059">
        <v>40994</v>
      </c>
      <c r="C4469" s="3">
        <f>'finished water daily demand'!P89</f>
        <v>25.2836</v>
      </c>
      <c r="D4469">
        <f t="shared" si="143"/>
        <v>40994</v>
      </c>
    </row>
    <row r="4470" spans="1:4" x14ac:dyDescent="0.2">
      <c r="A4470">
        <f t="shared" si="142"/>
        <v>2012</v>
      </c>
      <c r="B4470" s="1059">
        <v>40995</v>
      </c>
      <c r="C4470" s="3">
        <f>'finished water daily demand'!P90</f>
        <v>24.9312</v>
      </c>
      <c r="D4470">
        <f t="shared" si="143"/>
        <v>40995</v>
      </c>
    </row>
    <row r="4471" spans="1:4" x14ac:dyDescent="0.2">
      <c r="A4471">
        <f t="shared" si="142"/>
        <v>2012</v>
      </c>
      <c r="B4471" s="1059">
        <v>40996</v>
      </c>
      <c r="C4471" s="3">
        <f>'finished water daily demand'!P91</f>
        <v>25.864000000000001</v>
      </c>
      <c r="D4471">
        <f t="shared" si="143"/>
        <v>40996</v>
      </c>
    </row>
    <row r="4472" spans="1:4" x14ac:dyDescent="0.2">
      <c r="A4472">
        <f t="shared" si="142"/>
        <v>2012</v>
      </c>
      <c r="B4472" s="1059">
        <v>40997</v>
      </c>
      <c r="C4472" s="3">
        <f>'finished water daily demand'!P92</f>
        <v>25.335999999999999</v>
      </c>
      <c r="D4472">
        <f t="shared" si="143"/>
        <v>40997</v>
      </c>
    </row>
    <row r="4473" spans="1:4" x14ac:dyDescent="0.2">
      <c r="A4473">
        <f t="shared" si="142"/>
        <v>2012</v>
      </c>
      <c r="B4473" s="1059">
        <v>40998</v>
      </c>
      <c r="C4473" s="3">
        <f>'finished water daily demand'!P93</f>
        <v>23.153599999999997</v>
      </c>
      <c r="D4473">
        <f t="shared" si="143"/>
        <v>40998</v>
      </c>
    </row>
    <row r="4474" spans="1:4" x14ac:dyDescent="0.2">
      <c r="A4474">
        <f t="shared" si="142"/>
        <v>2012</v>
      </c>
      <c r="B4474" s="1059">
        <v>40999</v>
      </c>
      <c r="C4474" s="3">
        <f>'finished water daily demand'!P94</f>
        <v>23.303599999999999</v>
      </c>
      <c r="D4474">
        <f t="shared" si="143"/>
        <v>40999</v>
      </c>
    </row>
    <row r="4475" spans="1:4" x14ac:dyDescent="0.2">
      <c r="A4475">
        <f t="shared" si="142"/>
        <v>2012</v>
      </c>
      <c r="B4475" s="1059">
        <v>41000</v>
      </c>
      <c r="C4475" s="3">
        <f>'finished water daily demand'!P95</f>
        <v>24.55</v>
      </c>
      <c r="D4475">
        <f t="shared" si="143"/>
        <v>41000</v>
      </c>
    </row>
    <row r="4476" spans="1:4" x14ac:dyDescent="0.2">
      <c r="A4476">
        <f t="shared" si="142"/>
        <v>2012</v>
      </c>
      <c r="B4476" s="1059">
        <v>41001</v>
      </c>
      <c r="C4476" s="3">
        <f>'finished water daily demand'!P96</f>
        <v>24.63</v>
      </c>
      <c r="D4476">
        <f t="shared" si="143"/>
        <v>41001</v>
      </c>
    </row>
    <row r="4477" spans="1:4" x14ac:dyDescent="0.2">
      <c r="A4477">
        <f t="shared" si="142"/>
        <v>2012</v>
      </c>
      <c r="B4477" s="1059">
        <v>41002</v>
      </c>
      <c r="C4477" s="3">
        <f>'finished water daily demand'!P97</f>
        <v>25.67</v>
      </c>
      <c r="D4477">
        <f t="shared" si="143"/>
        <v>41002</v>
      </c>
    </row>
    <row r="4478" spans="1:4" x14ac:dyDescent="0.2">
      <c r="A4478">
        <f t="shared" si="142"/>
        <v>2012</v>
      </c>
      <c r="B4478" s="1059">
        <v>41003</v>
      </c>
      <c r="C4478" s="3">
        <f>'finished water daily demand'!P98</f>
        <v>25.91</v>
      </c>
      <c r="D4478">
        <f t="shared" si="143"/>
        <v>41003</v>
      </c>
    </row>
    <row r="4479" spans="1:4" x14ac:dyDescent="0.2">
      <c r="A4479">
        <f t="shared" si="142"/>
        <v>2012</v>
      </c>
      <c r="B4479" s="1059">
        <v>41004</v>
      </c>
      <c r="C4479" s="3">
        <f>'finished water daily demand'!P99</f>
        <v>25.61</v>
      </c>
      <c r="D4479">
        <f t="shared" si="143"/>
        <v>41004</v>
      </c>
    </row>
    <row r="4480" spans="1:4" x14ac:dyDescent="0.2">
      <c r="A4480">
        <f t="shared" si="142"/>
        <v>2012</v>
      </c>
      <c r="B4480" s="1059">
        <v>41005</v>
      </c>
      <c r="C4480" s="3">
        <f>'finished water daily demand'!P100</f>
        <v>24.669999999999998</v>
      </c>
      <c r="D4480">
        <f t="shared" si="143"/>
        <v>41005</v>
      </c>
    </row>
    <row r="4481" spans="1:4" x14ac:dyDescent="0.2">
      <c r="A4481">
        <f t="shared" si="142"/>
        <v>2012</v>
      </c>
      <c r="B4481" s="1059">
        <v>41006</v>
      </c>
      <c r="C4481" s="3">
        <f>'finished water daily demand'!P101</f>
        <v>24.31</v>
      </c>
      <c r="D4481">
        <f t="shared" si="143"/>
        <v>41006</v>
      </c>
    </row>
    <row r="4482" spans="1:4" x14ac:dyDescent="0.2">
      <c r="A4482">
        <f t="shared" si="142"/>
        <v>2012</v>
      </c>
      <c r="B4482" s="1059">
        <v>41007</v>
      </c>
      <c r="C4482" s="3">
        <f>'finished water daily demand'!P102</f>
        <v>23.28</v>
      </c>
      <c r="D4482">
        <f t="shared" si="143"/>
        <v>41007</v>
      </c>
    </row>
    <row r="4483" spans="1:4" x14ac:dyDescent="0.2">
      <c r="A4483">
        <f t="shared" ref="A4483:A4546" si="144">YEAR(B4483)</f>
        <v>2012</v>
      </c>
      <c r="B4483" s="1059">
        <v>41008</v>
      </c>
      <c r="C4483" s="3">
        <f>'finished water daily demand'!P103</f>
        <v>25.299999999999997</v>
      </c>
      <c r="D4483">
        <f t="shared" si="143"/>
        <v>41008</v>
      </c>
    </row>
    <row r="4484" spans="1:4" x14ac:dyDescent="0.2">
      <c r="A4484">
        <f t="shared" si="144"/>
        <v>2012</v>
      </c>
      <c r="B4484" s="1059">
        <v>41009</v>
      </c>
      <c r="C4484" s="3">
        <f>'finished water daily demand'!P104</f>
        <v>25.490000000000002</v>
      </c>
      <c r="D4484">
        <f t="shared" si="143"/>
        <v>41009</v>
      </c>
    </row>
    <row r="4485" spans="1:4" x14ac:dyDescent="0.2">
      <c r="A4485">
        <f t="shared" si="144"/>
        <v>2012</v>
      </c>
      <c r="B4485" s="1059">
        <v>41010</v>
      </c>
      <c r="C4485" s="3">
        <f>'finished water daily demand'!P105</f>
        <v>25.59</v>
      </c>
      <c r="D4485">
        <f t="shared" si="143"/>
        <v>41010</v>
      </c>
    </row>
    <row r="4486" spans="1:4" x14ac:dyDescent="0.2">
      <c r="A4486">
        <f t="shared" si="144"/>
        <v>2012</v>
      </c>
      <c r="B4486" s="1059">
        <v>41011</v>
      </c>
      <c r="C4486" s="3">
        <f>'finished water daily demand'!P106</f>
        <v>25.43</v>
      </c>
      <c r="D4486">
        <f t="shared" si="143"/>
        <v>41011</v>
      </c>
    </row>
    <row r="4487" spans="1:4" x14ac:dyDescent="0.2">
      <c r="A4487">
        <f t="shared" si="144"/>
        <v>2012</v>
      </c>
      <c r="B4487" s="1059">
        <v>41012</v>
      </c>
      <c r="C4487" s="3">
        <f>'finished water daily demand'!P107</f>
        <v>26.72</v>
      </c>
      <c r="D4487">
        <f t="shared" si="143"/>
        <v>41012</v>
      </c>
    </row>
    <row r="4488" spans="1:4" x14ac:dyDescent="0.2">
      <c r="A4488">
        <f t="shared" si="144"/>
        <v>2012</v>
      </c>
      <c r="B4488" s="1059">
        <v>41013</v>
      </c>
      <c r="C4488" s="3">
        <f>'finished water daily demand'!P108</f>
        <v>25.669999999999998</v>
      </c>
      <c r="D4488">
        <f t="shared" si="143"/>
        <v>41013</v>
      </c>
    </row>
    <row r="4489" spans="1:4" x14ac:dyDescent="0.2">
      <c r="A4489">
        <f t="shared" si="144"/>
        <v>2012</v>
      </c>
      <c r="B4489" s="1059">
        <v>41014</v>
      </c>
      <c r="C4489" s="3">
        <f>'finished water daily demand'!P109</f>
        <v>26.37</v>
      </c>
      <c r="D4489">
        <f t="shared" si="143"/>
        <v>41014</v>
      </c>
    </row>
    <row r="4490" spans="1:4" x14ac:dyDescent="0.2">
      <c r="A4490">
        <f t="shared" si="144"/>
        <v>2012</v>
      </c>
      <c r="B4490" s="1059">
        <v>41015</v>
      </c>
      <c r="C4490" s="3">
        <f>'finished water daily demand'!P110</f>
        <v>27.92</v>
      </c>
      <c r="D4490">
        <f t="shared" si="143"/>
        <v>41015</v>
      </c>
    </row>
    <row r="4491" spans="1:4" x14ac:dyDescent="0.2">
      <c r="A4491">
        <f t="shared" si="144"/>
        <v>2012</v>
      </c>
      <c r="B4491" s="1059">
        <v>41016</v>
      </c>
      <c r="C4491" s="3">
        <f>'finished water daily demand'!P111</f>
        <v>28.96</v>
      </c>
      <c r="D4491">
        <f t="shared" si="143"/>
        <v>41016</v>
      </c>
    </row>
    <row r="4492" spans="1:4" x14ac:dyDescent="0.2">
      <c r="A4492">
        <f t="shared" si="144"/>
        <v>2012</v>
      </c>
      <c r="B4492" s="1059">
        <v>41017</v>
      </c>
      <c r="C4492" s="3">
        <f>'finished water daily demand'!P112</f>
        <v>27.1</v>
      </c>
      <c r="D4492">
        <f t="shared" si="143"/>
        <v>41017</v>
      </c>
    </row>
    <row r="4493" spans="1:4" x14ac:dyDescent="0.2">
      <c r="A4493">
        <f t="shared" si="144"/>
        <v>2012</v>
      </c>
      <c r="B4493" s="1059">
        <v>41018</v>
      </c>
      <c r="C4493" s="3">
        <f>'finished water daily demand'!P113</f>
        <v>27.39</v>
      </c>
      <c r="D4493">
        <f t="shared" si="143"/>
        <v>41018</v>
      </c>
    </row>
    <row r="4494" spans="1:4" x14ac:dyDescent="0.2">
      <c r="A4494">
        <f t="shared" si="144"/>
        <v>2012</v>
      </c>
      <c r="B4494" s="1059">
        <v>41019</v>
      </c>
      <c r="C4494" s="3">
        <f>'finished water daily demand'!P114</f>
        <v>28.15</v>
      </c>
      <c r="D4494">
        <f t="shared" si="143"/>
        <v>41019</v>
      </c>
    </row>
    <row r="4495" spans="1:4" x14ac:dyDescent="0.2">
      <c r="A4495">
        <f t="shared" si="144"/>
        <v>2012</v>
      </c>
      <c r="B4495" s="1059">
        <v>41020</v>
      </c>
      <c r="C4495" s="3">
        <f>'finished water daily demand'!P115</f>
        <v>27.73</v>
      </c>
      <c r="D4495">
        <f t="shared" si="143"/>
        <v>41020</v>
      </c>
    </row>
    <row r="4496" spans="1:4" x14ac:dyDescent="0.2">
      <c r="A4496">
        <f t="shared" si="144"/>
        <v>2012</v>
      </c>
      <c r="B4496" s="1059">
        <v>41021</v>
      </c>
      <c r="C4496" s="3">
        <f>'finished water daily demand'!P116</f>
        <v>25.740000000000002</v>
      </c>
      <c r="D4496">
        <f t="shared" si="143"/>
        <v>41021</v>
      </c>
    </row>
    <row r="4497" spans="1:4" x14ac:dyDescent="0.2">
      <c r="A4497">
        <f t="shared" si="144"/>
        <v>2012</v>
      </c>
      <c r="B4497" s="1059">
        <v>41022</v>
      </c>
      <c r="C4497" s="3">
        <f>'finished water daily demand'!P117</f>
        <v>25.53</v>
      </c>
      <c r="D4497">
        <f t="shared" si="143"/>
        <v>41022</v>
      </c>
    </row>
    <row r="4498" spans="1:4" x14ac:dyDescent="0.2">
      <c r="A4498">
        <f t="shared" si="144"/>
        <v>2012</v>
      </c>
      <c r="B4498" s="1059">
        <v>41023</v>
      </c>
      <c r="C4498" s="3">
        <f>'finished water daily demand'!P118</f>
        <v>26.89</v>
      </c>
      <c r="D4498">
        <f t="shared" si="143"/>
        <v>41023</v>
      </c>
    </row>
    <row r="4499" spans="1:4" x14ac:dyDescent="0.2">
      <c r="A4499">
        <f t="shared" si="144"/>
        <v>2012</v>
      </c>
      <c r="B4499" s="1059">
        <v>41024</v>
      </c>
      <c r="C4499" s="3">
        <f>'finished water daily demand'!P119</f>
        <v>26.839999999999996</v>
      </c>
      <c r="D4499">
        <f t="shared" si="143"/>
        <v>41024</v>
      </c>
    </row>
    <row r="4500" spans="1:4" x14ac:dyDescent="0.2">
      <c r="A4500">
        <f t="shared" si="144"/>
        <v>2012</v>
      </c>
      <c r="B4500" s="1059">
        <v>41025</v>
      </c>
      <c r="C4500" s="3">
        <f>'finished water daily demand'!P120</f>
        <v>27.54</v>
      </c>
      <c r="D4500">
        <f t="shared" si="143"/>
        <v>41025</v>
      </c>
    </row>
    <row r="4501" spans="1:4" x14ac:dyDescent="0.2">
      <c r="A4501">
        <f t="shared" si="144"/>
        <v>2012</v>
      </c>
      <c r="B4501" s="1059">
        <v>41026</v>
      </c>
      <c r="C4501" s="3">
        <f>'finished water daily demand'!P121</f>
        <v>28.26</v>
      </c>
      <c r="D4501">
        <f t="shared" si="143"/>
        <v>41026</v>
      </c>
    </row>
    <row r="4502" spans="1:4" x14ac:dyDescent="0.2">
      <c r="A4502">
        <f t="shared" si="144"/>
        <v>2012</v>
      </c>
      <c r="B4502" s="1059">
        <v>41027</v>
      </c>
      <c r="C4502" s="3">
        <f>'finished water daily demand'!P122</f>
        <v>26.48</v>
      </c>
      <c r="D4502">
        <f t="shared" si="143"/>
        <v>41027</v>
      </c>
    </row>
    <row r="4503" spans="1:4" x14ac:dyDescent="0.2">
      <c r="A4503">
        <f t="shared" si="144"/>
        <v>2012</v>
      </c>
      <c r="B4503" s="1059">
        <v>41028</v>
      </c>
      <c r="C4503" s="3">
        <f>'finished water daily demand'!P123</f>
        <v>26.54</v>
      </c>
      <c r="D4503">
        <f t="shared" si="143"/>
        <v>41028</v>
      </c>
    </row>
    <row r="4504" spans="1:4" x14ac:dyDescent="0.2">
      <c r="A4504">
        <f t="shared" si="144"/>
        <v>2012</v>
      </c>
      <c r="B4504" s="1059">
        <v>41029</v>
      </c>
      <c r="C4504" s="3">
        <f>'finished water daily demand'!P124</f>
        <v>27.58</v>
      </c>
      <c r="D4504">
        <f t="shared" si="143"/>
        <v>41029</v>
      </c>
    </row>
    <row r="4505" spans="1:4" x14ac:dyDescent="0.2">
      <c r="A4505">
        <f t="shared" si="144"/>
        <v>2012</v>
      </c>
      <c r="B4505" s="1059">
        <v>41030</v>
      </c>
      <c r="C4505" s="3">
        <f>'finished water daily demand'!P125</f>
        <v>31.155000000000001</v>
      </c>
      <c r="D4505">
        <f t="shared" si="143"/>
        <v>41030</v>
      </c>
    </row>
    <row r="4506" spans="1:4" x14ac:dyDescent="0.2">
      <c r="A4506">
        <f t="shared" si="144"/>
        <v>2012</v>
      </c>
      <c r="B4506" s="1059">
        <v>41031</v>
      </c>
      <c r="C4506" s="3">
        <f>'finished water daily demand'!P126</f>
        <v>33.08</v>
      </c>
      <c r="D4506">
        <f t="shared" si="143"/>
        <v>41031</v>
      </c>
    </row>
    <row r="4507" spans="1:4" x14ac:dyDescent="0.2">
      <c r="A4507">
        <f t="shared" si="144"/>
        <v>2012</v>
      </c>
      <c r="B4507" s="1059">
        <v>41032</v>
      </c>
      <c r="C4507" s="3">
        <f>'finished water daily demand'!P127</f>
        <v>30.97</v>
      </c>
      <c r="D4507">
        <f t="shared" si="143"/>
        <v>41032</v>
      </c>
    </row>
    <row r="4508" spans="1:4" x14ac:dyDescent="0.2">
      <c r="A4508">
        <f t="shared" si="144"/>
        <v>2012</v>
      </c>
      <c r="B4508" s="1059">
        <v>41033</v>
      </c>
      <c r="C4508" s="3">
        <f>'finished water daily demand'!P128</f>
        <v>30.31</v>
      </c>
      <c r="D4508">
        <f t="shared" si="143"/>
        <v>41033</v>
      </c>
    </row>
    <row r="4509" spans="1:4" x14ac:dyDescent="0.2">
      <c r="A4509">
        <f t="shared" si="144"/>
        <v>2012</v>
      </c>
      <c r="B4509" s="1059">
        <v>41034</v>
      </c>
      <c r="C4509" s="3">
        <f>'finished water daily demand'!P129</f>
        <v>31.03</v>
      </c>
      <c r="D4509">
        <f t="shared" si="143"/>
        <v>41034</v>
      </c>
    </row>
    <row r="4510" spans="1:4" x14ac:dyDescent="0.2">
      <c r="A4510">
        <f t="shared" si="144"/>
        <v>2012</v>
      </c>
      <c r="B4510" s="1059">
        <v>41035</v>
      </c>
      <c r="C4510" s="3">
        <f>'finished water daily demand'!P130</f>
        <v>28.12</v>
      </c>
      <c r="D4510">
        <f t="shared" si="143"/>
        <v>41035</v>
      </c>
    </row>
    <row r="4511" spans="1:4" x14ac:dyDescent="0.2">
      <c r="A4511">
        <f t="shared" si="144"/>
        <v>2012</v>
      </c>
      <c r="B4511" s="1059">
        <v>41036</v>
      </c>
      <c r="C4511" s="3">
        <f>'finished water daily demand'!P131</f>
        <v>27.09</v>
      </c>
      <c r="D4511">
        <f t="shared" si="143"/>
        <v>41036</v>
      </c>
    </row>
    <row r="4512" spans="1:4" x14ac:dyDescent="0.2">
      <c r="A4512">
        <f t="shared" si="144"/>
        <v>2012</v>
      </c>
      <c r="B4512" s="1059">
        <v>41037</v>
      </c>
      <c r="C4512" s="3">
        <f>'finished water daily demand'!P132</f>
        <v>28.42</v>
      </c>
      <c r="D4512">
        <f t="shared" si="143"/>
        <v>41037</v>
      </c>
    </row>
    <row r="4513" spans="1:4" x14ac:dyDescent="0.2">
      <c r="A4513">
        <f t="shared" si="144"/>
        <v>2012</v>
      </c>
      <c r="B4513" s="1059">
        <v>41038</v>
      </c>
      <c r="C4513" s="3">
        <f>'finished water daily demand'!P133</f>
        <v>27.42</v>
      </c>
      <c r="D4513">
        <f t="shared" ref="D4513:D4576" si="145">VALUE(B4513)</f>
        <v>41038</v>
      </c>
    </row>
    <row r="4514" spans="1:4" x14ac:dyDescent="0.2">
      <c r="A4514">
        <f t="shared" si="144"/>
        <v>2012</v>
      </c>
      <c r="B4514" s="1059">
        <v>41039</v>
      </c>
      <c r="C4514" s="3">
        <f>'finished water daily demand'!P134</f>
        <v>26.83</v>
      </c>
      <c r="D4514">
        <f t="shared" si="145"/>
        <v>41039</v>
      </c>
    </row>
    <row r="4515" spans="1:4" x14ac:dyDescent="0.2">
      <c r="A4515">
        <f t="shared" si="144"/>
        <v>2012</v>
      </c>
      <c r="B4515" s="1059">
        <v>41040</v>
      </c>
      <c r="C4515" s="3">
        <f>'finished water daily demand'!P135</f>
        <v>28.14</v>
      </c>
      <c r="D4515">
        <f t="shared" si="145"/>
        <v>41040</v>
      </c>
    </row>
    <row r="4516" spans="1:4" x14ac:dyDescent="0.2">
      <c r="A4516">
        <f t="shared" si="144"/>
        <v>2012</v>
      </c>
      <c r="B4516" s="1059">
        <v>41041</v>
      </c>
      <c r="C4516" s="3">
        <f>'finished water daily demand'!P136</f>
        <v>27.23</v>
      </c>
      <c r="D4516">
        <f t="shared" si="145"/>
        <v>41041</v>
      </c>
    </row>
    <row r="4517" spans="1:4" x14ac:dyDescent="0.2">
      <c r="A4517">
        <f t="shared" si="144"/>
        <v>2012</v>
      </c>
      <c r="B4517" s="1059">
        <v>41042</v>
      </c>
      <c r="C4517" s="3">
        <f>'finished water daily demand'!P137</f>
        <v>27.05</v>
      </c>
      <c r="D4517">
        <f t="shared" si="145"/>
        <v>41042</v>
      </c>
    </row>
    <row r="4518" spans="1:4" x14ac:dyDescent="0.2">
      <c r="A4518">
        <f t="shared" si="144"/>
        <v>2012</v>
      </c>
      <c r="B4518" s="1059">
        <v>41043</v>
      </c>
      <c r="C4518" s="3">
        <f>'finished water daily demand'!P138</f>
        <v>26</v>
      </c>
      <c r="D4518">
        <f t="shared" si="145"/>
        <v>41043</v>
      </c>
    </row>
    <row r="4519" spans="1:4" x14ac:dyDescent="0.2">
      <c r="A4519">
        <f t="shared" si="144"/>
        <v>2012</v>
      </c>
      <c r="B4519" s="1059">
        <v>41044</v>
      </c>
      <c r="C4519" s="3">
        <f>'finished water daily demand'!P139</f>
        <v>26.849999999999998</v>
      </c>
      <c r="D4519">
        <f t="shared" si="145"/>
        <v>41044</v>
      </c>
    </row>
    <row r="4520" spans="1:4" x14ac:dyDescent="0.2">
      <c r="A4520">
        <f t="shared" si="144"/>
        <v>2012</v>
      </c>
      <c r="B4520" s="1059">
        <v>41045</v>
      </c>
      <c r="C4520" s="3">
        <f>'finished water daily demand'!P140</f>
        <v>28.25</v>
      </c>
      <c r="D4520">
        <f t="shared" si="145"/>
        <v>41045</v>
      </c>
    </row>
    <row r="4521" spans="1:4" x14ac:dyDescent="0.2">
      <c r="A4521">
        <f t="shared" si="144"/>
        <v>2012</v>
      </c>
      <c r="B4521" s="1059">
        <v>41046</v>
      </c>
      <c r="C4521" s="3">
        <f>'finished water daily demand'!P141</f>
        <v>28.5</v>
      </c>
      <c r="D4521">
        <f t="shared" si="145"/>
        <v>41046</v>
      </c>
    </row>
    <row r="4522" spans="1:4" x14ac:dyDescent="0.2">
      <c r="A4522">
        <f t="shared" si="144"/>
        <v>2012</v>
      </c>
      <c r="B4522" s="1059">
        <v>41047</v>
      </c>
      <c r="C4522" s="3">
        <f>'finished water daily demand'!P142</f>
        <v>27.27</v>
      </c>
      <c r="D4522">
        <f t="shared" si="145"/>
        <v>41047</v>
      </c>
    </row>
    <row r="4523" spans="1:4" x14ac:dyDescent="0.2">
      <c r="A4523">
        <f t="shared" si="144"/>
        <v>2012</v>
      </c>
      <c r="B4523" s="1059">
        <v>41048</v>
      </c>
      <c r="C4523" s="3">
        <f>'finished water daily demand'!P143</f>
        <v>27.19</v>
      </c>
      <c r="D4523">
        <f t="shared" si="145"/>
        <v>41048</v>
      </c>
    </row>
    <row r="4524" spans="1:4" x14ac:dyDescent="0.2">
      <c r="A4524">
        <f t="shared" si="144"/>
        <v>2012</v>
      </c>
      <c r="B4524" s="1059">
        <v>41049</v>
      </c>
      <c r="C4524" s="3">
        <f>'finished water daily demand'!P144</f>
        <v>27.65</v>
      </c>
      <c r="D4524">
        <f t="shared" si="145"/>
        <v>41049</v>
      </c>
    </row>
    <row r="4525" spans="1:4" x14ac:dyDescent="0.2">
      <c r="A4525">
        <f t="shared" si="144"/>
        <v>2012</v>
      </c>
      <c r="B4525" s="1059">
        <v>41050</v>
      </c>
      <c r="C4525" s="3">
        <f>'finished water daily demand'!P145</f>
        <v>26.939999999999998</v>
      </c>
      <c r="D4525">
        <f t="shared" si="145"/>
        <v>41050</v>
      </c>
    </row>
    <row r="4526" spans="1:4" x14ac:dyDescent="0.2">
      <c r="A4526">
        <f t="shared" si="144"/>
        <v>2012</v>
      </c>
      <c r="B4526" s="1059">
        <v>41051</v>
      </c>
      <c r="C4526" s="3">
        <f>'finished water daily demand'!P146</f>
        <v>28.310000000000002</v>
      </c>
      <c r="D4526">
        <f t="shared" si="145"/>
        <v>41051</v>
      </c>
    </row>
    <row r="4527" spans="1:4" x14ac:dyDescent="0.2">
      <c r="A4527">
        <f t="shared" si="144"/>
        <v>2012</v>
      </c>
      <c r="B4527" s="1059">
        <v>41052</v>
      </c>
      <c r="C4527" s="3">
        <f>'finished water daily demand'!P147</f>
        <v>28.33</v>
      </c>
      <c r="D4527">
        <f t="shared" si="145"/>
        <v>41052</v>
      </c>
    </row>
    <row r="4528" spans="1:4" x14ac:dyDescent="0.2">
      <c r="A4528">
        <f t="shared" si="144"/>
        <v>2012</v>
      </c>
      <c r="B4528" s="1059">
        <v>41053</v>
      </c>
      <c r="C4528" s="3">
        <f>'finished water daily demand'!P148</f>
        <v>29.01</v>
      </c>
      <c r="D4528">
        <f t="shared" si="145"/>
        <v>41053</v>
      </c>
    </row>
    <row r="4529" spans="1:4" x14ac:dyDescent="0.2">
      <c r="A4529">
        <f t="shared" si="144"/>
        <v>2012</v>
      </c>
      <c r="B4529" s="1059">
        <v>41054</v>
      </c>
      <c r="C4529" s="3">
        <f>'finished water daily demand'!P149</f>
        <v>28.37</v>
      </c>
      <c r="D4529">
        <f t="shared" si="145"/>
        <v>41054</v>
      </c>
    </row>
    <row r="4530" spans="1:4" x14ac:dyDescent="0.2">
      <c r="A4530">
        <f t="shared" si="144"/>
        <v>2012</v>
      </c>
      <c r="B4530" s="1059">
        <v>41055</v>
      </c>
      <c r="C4530" s="3">
        <f>'finished water daily demand'!P150</f>
        <v>29.46</v>
      </c>
      <c r="D4530">
        <f t="shared" si="145"/>
        <v>41055</v>
      </c>
    </row>
    <row r="4531" spans="1:4" x14ac:dyDescent="0.2">
      <c r="A4531">
        <f t="shared" si="144"/>
        <v>2012</v>
      </c>
      <c r="B4531" s="1059">
        <v>41056</v>
      </c>
      <c r="C4531" s="3">
        <f>'finished water daily demand'!P151</f>
        <v>27.58</v>
      </c>
      <c r="D4531">
        <f t="shared" si="145"/>
        <v>41056</v>
      </c>
    </row>
    <row r="4532" spans="1:4" x14ac:dyDescent="0.2">
      <c r="A4532">
        <f t="shared" si="144"/>
        <v>2012</v>
      </c>
      <c r="B4532" s="1059">
        <v>41057</v>
      </c>
      <c r="C4532" s="3">
        <f>'finished water daily demand'!P152</f>
        <v>26.67</v>
      </c>
      <c r="D4532">
        <f t="shared" si="145"/>
        <v>41057</v>
      </c>
    </row>
    <row r="4533" spans="1:4" x14ac:dyDescent="0.2">
      <c r="A4533">
        <f t="shared" si="144"/>
        <v>2012</v>
      </c>
      <c r="B4533" s="1059">
        <v>41058</v>
      </c>
      <c r="C4533" s="3">
        <f>'finished water daily demand'!P153</f>
        <v>29.48</v>
      </c>
      <c r="D4533">
        <f t="shared" si="145"/>
        <v>41058</v>
      </c>
    </row>
    <row r="4534" spans="1:4" x14ac:dyDescent="0.2">
      <c r="A4534">
        <f t="shared" si="144"/>
        <v>2012</v>
      </c>
      <c r="B4534" s="1059">
        <v>41059</v>
      </c>
      <c r="C4534" s="3">
        <f>'finished water daily demand'!P154</f>
        <v>28.92</v>
      </c>
      <c r="D4534">
        <f t="shared" si="145"/>
        <v>41059</v>
      </c>
    </row>
    <row r="4535" spans="1:4" x14ac:dyDescent="0.2">
      <c r="A4535">
        <f t="shared" si="144"/>
        <v>2012</v>
      </c>
      <c r="B4535" s="1059">
        <v>41060</v>
      </c>
      <c r="C4535" s="3">
        <f>'finished water daily demand'!P155</f>
        <v>30.26</v>
      </c>
      <c r="D4535">
        <f t="shared" si="145"/>
        <v>41060</v>
      </c>
    </row>
    <row r="4536" spans="1:4" x14ac:dyDescent="0.2">
      <c r="A4536">
        <f t="shared" si="144"/>
        <v>2012</v>
      </c>
      <c r="B4536" s="1059">
        <v>41061</v>
      </c>
      <c r="C4536" s="3">
        <f>'finished water daily demand'!P156</f>
        <v>27.99</v>
      </c>
      <c r="D4536">
        <f t="shared" si="145"/>
        <v>41061</v>
      </c>
    </row>
    <row r="4537" spans="1:4" x14ac:dyDescent="0.2">
      <c r="A4537">
        <f t="shared" si="144"/>
        <v>2012</v>
      </c>
      <c r="B4537" s="1059">
        <v>41062</v>
      </c>
      <c r="C4537" s="3">
        <f>'finished water daily demand'!P157</f>
        <v>26.75</v>
      </c>
      <c r="D4537">
        <f t="shared" si="145"/>
        <v>41062</v>
      </c>
    </row>
    <row r="4538" spans="1:4" x14ac:dyDescent="0.2">
      <c r="A4538">
        <f t="shared" si="144"/>
        <v>2012</v>
      </c>
      <c r="B4538" s="1059">
        <v>41063</v>
      </c>
      <c r="C4538" s="3">
        <f>'finished water daily demand'!P158</f>
        <v>26.72</v>
      </c>
      <c r="D4538">
        <f t="shared" si="145"/>
        <v>41063</v>
      </c>
    </row>
    <row r="4539" spans="1:4" x14ac:dyDescent="0.2">
      <c r="A4539">
        <f t="shared" si="144"/>
        <v>2012</v>
      </c>
      <c r="B4539" s="1059">
        <v>41064</v>
      </c>
      <c r="C4539" s="3">
        <f>'finished water daily demand'!P159</f>
        <v>28.04</v>
      </c>
      <c r="D4539">
        <f t="shared" si="145"/>
        <v>41064</v>
      </c>
    </row>
    <row r="4540" spans="1:4" x14ac:dyDescent="0.2">
      <c r="A4540">
        <f t="shared" si="144"/>
        <v>2012</v>
      </c>
      <c r="B4540" s="1059">
        <v>41065</v>
      </c>
      <c r="C4540" s="3">
        <f>'finished water daily demand'!P160</f>
        <v>29.58</v>
      </c>
      <c r="D4540">
        <f t="shared" si="145"/>
        <v>41065</v>
      </c>
    </row>
    <row r="4541" spans="1:4" x14ac:dyDescent="0.2">
      <c r="A4541">
        <f t="shared" si="144"/>
        <v>2012</v>
      </c>
      <c r="B4541" s="1059">
        <v>41066</v>
      </c>
      <c r="C4541" s="3">
        <f>'finished water daily demand'!P161</f>
        <v>27.61</v>
      </c>
      <c r="D4541">
        <f t="shared" si="145"/>
        <v>41066</v>
      </c>
    </row>
    <row r="4542" spans="1:4" x14ac:dyDescent="0.2">
      <c r="A4542">
        <f t="shared" si="144"/>
        <v>2012</v>
      </c>
      <c r="B4542" s="1059">
        <v>41067</v>
      </c>
      <c r="C4542" s="3">
        <f>'finished water daily demand'!P162</f>
        <v>28.26</v>
      </c>
      <c r="D4542">
        <f t="shared" si="145"/>
        <v>41067</v>
      </c>
    </row>
    <row r="4543" spans="1:4" x14ac:dyDescent="0.2">
      <c r="A4543">
        <f t="shared" si="144"/>
        <v>2012</v>
      </c>
      <c r="B4543" s="1059">
        <v>41068</v>
      </c>
      <c r="C4543" s="3">
        <f>'finished water daily demand'!P163</f>
        <v>30.09</v>
      </c>
      <c r="D4543">
        <f t="shared" si="145"/>
        <v>41068</v>
      </c>
    </row>
    <row r="4544" spans="1:4" x14ac:dyDescent="0.2">
      <c r="A4544">
        <f t="shared" si="144"/>
        <v>2012</v>
      </c>
      <c r="B4544" s="1059">
        <v>41069</v>
      </c>
      <c r="C4544" s="3">
        <f>'finished water daily demand'!P164</f>
        <v>29.080000000000002</v>
      </c>
      <c r="D4544">
        <f t="shared" si="145"/>
        <v>41069</v>
      </c>
    </row>
    <row r="4545" spans="1:4" x14ac:dyDescent="0.2">
      <c r="A4545">
        <f t="shared" si="144"/>
        <v>2012</v>
      </c>
      <c r="B4545" s="1059">
        <v>41070</v>
      </c>
      <c r="C4545" s="3">
        <f>'finished water daily demand'!P165</f>
        <v>29.19</v>
      </c>
      <c r="D4545">
        <f t="shared" si="145"/>
        <v>41070</v>
      </c>
    </row>
    <row r="4546" spans="1:4" x14ac:dyDescent="0.2">
      <c r="A4546">
        <f t="shared" si="144"/>
        <v>2012</v>
      </c>
      <c r="B4546" s="1059">
        <v>41071</v>
      </c>
      <c r="C4546" s="3">
        <f>'finished water daily demand'!P166</f>
        <v>27.19</v>
      </c>
      <c r="D4546">
        <f t="shared" si="145"/>
        <v>41071</v>
      </c>
    </row>
    <row r="4547" spans="1:4" x14ac:dyDescent="0.2">
      <c r="A4547">
        <f t="shared" ref="A4547:A4610" si="146">YEAR(B4547)</f>
        <v>2012</v>
      </c>
      <c r="B4547" s="1059">
        <v>41072</v>
      </c>
      <c r="C4547" s="3">
        <f>'finished water daily demand'!P167</f>
        <v>26.68</v>
      </c>
      <c r="D4547">
        <f t="shared" si="145"/>
        <v>41072</v>
      </c>
    </row>
    <row r="4548" spans="1:4" x14ac:dyDescent="0.2">
      <c r="A4548">
        <f t="shared" si="146"/>
        <v>2012</v>
      </c>
      <c r="B4548" s="1059">
        <v>41073</v>
      </c>
      <c r="C4548" s="3">
        <f>'finished water daily demand'!P168</f>
        <v>28.13</v>
      </c>
      <c r="D4548">
        <f t="shared" si="145"/>
        <v>41073</v>
      </c>
    </row>
    <row r="4549" spans="1:4" x14ac:dyDescent="0.2">
      <c r="A4549">
        <f t="shared" si="146"/>
        <v>2012</v>
      </c>
      <c r="B4549" s="1059">
        <v>41074</v>
      </c>
      <c r="C4549" s="3">
        <f>'finished water daily demand'!P169</f>
        <v>28.69</v>
      </c>
      <c r="D4549">
        <f t="shared" si="145"/>
        <v>41074</v>
      </c>
    </row>
    <row r="4550" spans="1:4" x14ac:dyDescent="0.2">
      <c r="A4550">
        <f t="shared" si="146"/>
        <v>2012</v>
      </c>
      <c r="B4550" s="1059">
        <v>41075</v>
      </c>
      <c r="C4550" s="3">
        <f>'finished water daily demand'!P170</f>
        <v>27.78</v>
      </c>
      <c r="D4550">
        <f t="shared" si="145"/>
        <v>41075</v>
      </c>
    </row>
    <row r="4551" spans="1:4" x14ac:dyDescent="0.2">
      <c r="A4551">
        <f t="shared" si="146"/>
        <v>2012</v>
      </c>
      <c r="B4551" s="1059">
        <v>41076</v>
      </c>
      <c r="C4551" s="3">
        <f>'finished water daily demand'!P171</f>
        <v>29.18</v>
      </c>
      <c r="D4551">
        <f t="shared" si="145"/>
        <v>41076</v>
      </c>
    </row>
    <row r="4552" spans="1:4" x14ac:dyDescent="0.2">
      <c r="A4552">
        <f t="shared" si="146"/>
        <v>2012</v>
      </c>
      <c r="B4552" s="1059">
        <v>41077</v>
      </c>
      <c r="C4552" s="3">
        <f>'finished water daily demand'!P172</f>
        <v>28.490000000000002</v>
      </c>
      <c r="D4552">
        <f t="shared" si="145"/>
        <v>41077</v>
      </c>
    </row>
    <row r="4553" spans="1:4" x14ac:dyDescent="0.2">
      <c r="A4553">
        <f t="shared" si="146"/>
        <v>2012</v>
      </c>
      <c r="B4553" s="1059">
        <v>41078</v>
      </c>
      <c r="C4553" s="3">
        <f>'finished water daily demand'!P173</f>
        <v>27.73</v>
      </c>
      <c r="D4553">
        <f t="shared" si="145"/>
        <v>41078</v>
      </c>
    </row>
    <row r="4554" spans="1:4" x14ac:dyDescent="0.2">
      <c r="A4554">
        <f t="shared" si="146"/>
        <v>2012</v>
      </c>
      <c r="B4554" s="1059">
        <v>41079</v>
      </c>
      <c r="C4554" s="3">
        <f>'finished water daily demand'!P174</f>
        <v>31.53</v>
      </c>
      <c r="D4554">
        <f t="shared" si="145"/>
        <v>41079</v>
      </c>
    </row>
    <row r="4555" spans="1:4" x14ac:dyDescent="0.2">
      <c r="A4555">
        <f t="shared" si="146"/>
        <v>2012</v>
      </c>
      <c r="B4555" s="1059">
        <v>41080</v>
      </c>
      <c r="C4555" s="3">
        <f>'finished water daily demand'!P175</f>
        <v>31.71</v>
      </c>
      <c r="D4555">
        <f t="shared" si="145"/>
        <v>41080</v>
      </c>
    </row>
    <row r="4556" spans="1:4" x14ac:dyDescent="0.2">
      <c r="A4556">
        <f t="shared" si="146"/>
        <v>2012</v>
      </c>
      <c r="B4556" s="1059">
        <v>41081</v>
      </c>
      <c r="C4556" s="3">
        <f>'finished water daily demand'!P176</f>
        <v>33.11</v>
      </c>
      <c r="D4556">
        <f t="shared" si="145"/>
        <v>41081</v>
      </c>
    </row>
    <row r="4557" spans="1:4" x14ac:dyDescent="0.2">
      <c r="A4557">
        <f t="shared" si="146"/>
        <v>2012</v>
      </c>
      <c r="B4557" s="1059">
        <v>41082</v>
      </c>
      <c r="C4557" s="3">
        <f>'finished water daily demand'!P177</f>
        <v>32.840000000000003</v>
      </c>
      <c r="D4557">
        <f t="shared" si="145"/>
        <v>41082</v>
      </c>
    </row>
    <row r="4558" spans="1:4" x14ac:dyDescent="0.2">
      <c r="A4558">
        <f t="shared" si="146"/>
        <v>2012</v>
      </c>
      <c r="B4558" s="1059">
        <v>41083</v>
      </c>
      <c r="C4558" s="3">
        <f>'finished water daily demand'!P178</f>
        <v>29.18</v>
      </c>
      <c r="D4558">
        <f t="shared" si="145"/>
        <v>41083</v>
      </c>
    </row>
    <row r="4559" spans="1:4" x14ac:dyDescent="0.2">
      <c r="A4559">
        <f t="shared" si="146"/>
        <v>2012</v>
      </c>
      <c r="B4559" s="1059">
        <v>41084</v>
      </c>
      <c r="C4559" s="3">
        <f>'finished water daily demand'!P179</f>
        <v>29.08</v>
      </c>
      <c r="D4559">
        <f t="shared" si="145"/>
        <v>41084</v>
      </c>
    </row>
    <row r="4560" spans="1:4" x14ac:dyDescent="0.2">
      <c r="A4560">
        <f t="shared" si="146"/>
        <v>2012</v>
      </c>
      <c r="B4560" s="1059">
        <v>41085</v>
      </c>
      <c r="C4560" s="3">
        <f>'finished water daily demand'!P180</f>
        <v>31.9</v>
      </c>
      <c r="D4560">
        <f t="shared" si="145"/>
        <v>41085</v>
      </c>
    </row>
    <row r="4561" spans="1:4" x14ac:dyDescent="0.2">
      <c r="A4561">
        <f t="shared" si="146"/>
        <v>2012</v>
      </c>
      <c r="B4561" s="1059">
        <v>41086</v>
      </c>
      <c r="C4561" s="3">
        <f>'finished water daily demand'!P181</f>
        <v>32.159999999999997</v>
      </c>
      <c r="D4561">
        <f t="shared" si="145"/>
        <v>41086</v>
      </c>
    </row>
    <row r="4562" spans="1:4" x14ac:dyDescent="0.2">
      <c r="A4562">
        <f t="shared" si="146"/>
        <v>2012</v>
      </c>
      <c r="B4562" s="1059">
        <v>41087</v>
      </c>
      <c r="C4562" s="3">
        <f>'finished water daily demand'!P182</f>
        <v>32.01</v>
      </c>
      <c r="D4562">
        <f t="shared" si="145"/>
        <v>41087</v>
      </c>
    </row>
    <row r="4563" spans="1:4" x14ac:dyDescent="0.2">
      <c r="A4563">
        <f t="shared" si="146"/>
        <v>2012</v>
      </c>
      <c r="B4563" s="1059">
        <v>41088</v>
      </c>
      <c r="C4563" s="3">
        <f>'finished water daily demand'!P183</f>
        <v>33.69</v>
      </c>
      <c r="D4563">
        <f t="shared" si="145"/>
        <v>41088</v>
      </c>
    </row>
    <row r="4564" spans="1:4" x14ac:dyDescent="0.2">
      <c r="A4564">
        <f t="shared" si="146"/>
        <v>2012</v>
      </c>
      <c r="B4564" s="1059">
        <v>41089</v>
      </c>
      <c r="C4564" s="3">
        <f>'finished water daily demand'!P184</f>
        <v>35.76</v>
      </c>
      <c r="D4564">
        <f t="shared" si="145"/>
        <v>41089</v>
      </c>
    </row>
    <row r="4565" spans="1:4" x14ac:dyDescent="0.2">
      <c r="A4565">
        <f t="shared" si="146"/>
        <v>2012</v>
      </c>
      <c r="B4565" s="1059">
        <v>41090</v>
      </c>
      <c r="C4565" s="3">
        <f>'finished water daily demand'!P185</f>
        <v>38</v>
      </c>
      <c r="D4565">
        <f t="shared" si="145"/>
        <v>41090</v>
      </c>
    </row>
    <row r="4566" spans="1:4" x14ac:dyDescent="0.2">
      <c r="A4566">
        <f t="shared" si="146"/>
        <v>2012</v>
      </c>
      <c r="B4566" s="1059">
        <v>41091</v>
      </c>
      <c r="C4566" s="3">
        <f>'finished water daily demand'!P186</f>
        <v>37.638000000000005</v>
      </c>
      <c r="D4566">
        <f t="shared" si="145"/>
        <v>41091</v>
      </c>
    </row>
    <row r="4567" spans="1:4" x14ac:dyDescent="0.2">
      <c r="A4567">
        <f t="shared" si="146"/>
        <v>2012</v>
      </c>
      <c r="B4567" s="1059">
        <v>41092</v>
      </c>
      <c r="C4567" s="3">
        <f>'finished water daily demand'!P187</f>
        <v>35.133000000000003</v>
      </c>
      <c r="D4567">
        <f t="shared" si="145"/>
        <v>41092</v>
      </c>
    </row>
    <row r="4568" spans="1:4" x14ac:dyDescent="0.2">
      <c r="A4568">
        <f t="shared" si="146"/>
        <v>2012</v>
      </c>
      <c r="B4568" s="1059">
        <v>41093</v>
      </c>
      <c r="C4568" s="3">
        <f>'finished water daily demand'!P188</f>
        <v>37.656999999999996</v>
      </c>
      <c r="D4568">
        <f t="shared" si="145"/>
        <v>41093</v>
      </c>
    </row>
    <row r="4569" spans="1:4" x14ac:dyDescent="0.2">
      <c r="A4569">
        <f t="shared" si="146"/>
        <v>2012</v>
      </c>
      <c r="B4569" s="1059">
        <v>41094</v>
      </c>
      <c r="C4569" s="3">
        <f>'finished water daily demand'!P189</f>
        <v>36.667000000000002</v>
      </c>
      <c r="D4569">
        <f t="shared" si="145"/>
        <v>41094</v>
      </c>
    </row>
    <row r="4570" spans="1:4" x14ac:dyDescent="0.2">
      <c r="A4570">
        <f t="shared" si="146"/>
        <v>2012</v>
      </c>
      <c r="B4570" s="1059">
        <v>41095</v>
      </c>
      <c r="C4570" s="3">
        <f>'finished water daily demand'!P190</f>
        <v>36.362000000000002</v>
      </c>
      <c r="D4570">
        <f t="shared" si="145"/>
        <v>41095</v>
      </c>
    </row>
    <row r="4571" spans="1:4" x14ac:dyDescent="0.2">
      <c r="A4571">
        <f t="shared" si="146"/>
        <v>2012</v>
      </c>
      <c r="B4571" s="1059">
        <v>41096</v>
      </c>
      <c r="C4571" s="3">
        <f>'finished water daily demand'!P191</f>
        <v>36.634</v>
      </c>
      <c r="D4571">
        <f t="shared" si="145"/>
        <v>41096</v>
      </c>
    </row>
    <row r="4572" spans="1:4" x14ac:dyDescent="0.2">
      <c r="A4572">
        <f t="shared" si="146"/>
        <v>2012</v>
      </c>
      <c r="B4572" s="1059">
        <v>41097</v>
      </c>
      <c r="C4572" s="3">
        <f>'finished water daily demand'!P192</f>
        <v>34.894999999999996</v>
      </c>
      <c r="D4572">
        <f t="shared" si="145"/>
        <v>41097</v>
      </c>
    </row>
    <row r="4573" spans="1:4" x14ac:dyDescent="0.2">
      <c r="A4573">
        <f t="shared" si="146"/>
        <v>2012</v>
      </c>
      <c r="B4573" s="1059">
        <v>41098</v>
      </c>
      <c r="C4573" s="3">
        <f>'finished water daily demand'!P193</f>
        <v>37.230000000000004</v>
      </c>
      <c r="D4573">
        <f t="shared" si="145"/>
        <v>41098</v>
      </c>
    </row>
    <row r="4574" spans="1:4" x14ac:dyDescent="0.2">
      <c r="A4574">
        <f t="shared" si="146"/>
        <v>2012</v>
      </c>
      <c r="B4574" s="1059">
        <v>41099</v>
      </c>
      <c r="C4574" s="3">
        <f>'finished water daily demand'!P194</f>
        <v>36.003</v>
      </c>
      <c r="D4574">
        <f t="shared" si="145"/>
        <v>41099</v>
      </c>
    </row>
    <row r="4575" spans="1:4" x14ac:dyDescent="0.2">
      <c r="A4575">
        <f t="shared" si="146"/>
        <v>2012</v>
      </c>
      <c r="B4575" s="1059">
        <v>41100</v>
      </c>
      <c r="C4575" s="3">
        <f>'finished water daily demand'!P195</f>
        <v>33.362000000000002</v>
      </c>
      <c r="D4575">
        <f t="shared" si="145"/>
        <v>41100</v>
      </c>
    </row>
    <row r="4576" spans="1:4" x14ac:dyDescent="0.2">
      <c r="A4576">
        <f t="shared" si="146"/>
        <v>2012</v>
      </c>
      <c r="B4576" s="1059">
        <v>41101</v>
      </c>
      <c r="C4576" s="3">
        <f>'finished water daily demand'!P196</f>
        <v>31.88</v>
      </c>
      <c r="D4576">
        <f t="shared" si="145"/>
        <v>41101</v>
      </c>
    </row>
    <row r="4577" spans="1:4" x14ac:dyDescent="0.2">
      <c r="A4577">
        <f t="shared" si="146"/>
        <v>2012</v>
      </c>
      <c r="B4577" s="1059">
        <v>41102</v>
      </c>
      <c r="C4577" s="3">
        <f>'finished water daily demand'!P197</f>
        <v>31.003</v>
      </c>
      <c r="D4577">
        <f t="shared" ref="D4577:D4640" si="147">VALUE(B4577)</f>
        <v>41102</v>
      </c>
    </row>
    <row r="4578" spans="1:4" x14ac:dyDescent="0.2">
      <c r="A4578">
        <f t="shared" si="146"/>
        <v>2012</v>
      </c>
      <c r="B4578" s="1059">
        <v>41103</v>
      </c>
      <c r="C4578" s="3">
        <f>'finished water daily demand'!P198</f>
        <v>31.250000000000004</v>
      </c>
      <c r="D4578">
        <f t="shared" si="147"/>
        <v>41103</v>
      </c>
    </row>
    <row r="4579" spans="1:4" x14ac:dyDescent="0.2">
      <c r="A4579">
        <f t="shared" si="146"/>
        <v>2012</v>
      </c>
      <c r="B4579" s="1059">
        <v>41104</v>
      </c>
      <c r="C4579" s="3">
        <f>'finished water daily demand'!P199</f>
        <v>32.33</v>
      </c>
      <c r="D4579">
        <f t="shared" si="147"/>
        <v>41104</v>
      </c>
    </row>
    <row r="4580" spans="1:4" x14ac:dyDescent="0.2">
      <c r="A4580">
        <f t="shared" si="146"/>
        <v>2012</v>
      </c>
      <c r="B4580" s="1059">
        <v>41105</v>
      </c>
      <c r="C4580" s="3">
        <f>'finished water daily demand'!P200</f>
        <v>32.585000000000001</v>
      </c>
      <c r="D4580">
        <f t="shared" si="147"/>
        <v>41105</v>
      </c>
    </row>
    <row r="4581" spans="1:4" x14ac:dyDescent="0.2">
      <c r="A4581">
        <f t="shared" si="146"/>
        <v>2012</v>
      </c>
      <c r="B4581" s="1059">
        <v>41106</v>
      </c>
      <c r="C4581" s="3">
        <f>'finished water daily demand'!P201</f>
        <v>31.788</v>
      </c>
      <c r="D4581">
        <f t="shared" si="147"/>
        <v>41106</v>
      </c>
    </row>
    <row r="4582" spans="1:4" x14ac:dyDescent="0.2">
      <c r="A4582">
        <f t="shared" si="146"/>
        <v>2012</v>
      </c>
      <c r="B4582" s="1059">
        <v>41107</v>
      </c>
      <c r="C4582" s="3">
        <f>'finished water daily demand'!P202</f>
        <v>34.125999999999998</v>
      </c>
      <c r="D4582">
        <f t="shared" si="147"/>
        <v>41107</v>
      </c>
    </row>
    <row r="4583" spans="1:4" x14ac:dyDescent="0.2">
      <c r="A4583">
        <f t="shared" si="146"/>
        <v>2012</v>
      </c>
      <c r="B4583" s="1059">
        <v>41108</v>
      </c>
      <c r="C4583" s="3">
        <f>'finished water daily demand'!P203</f>
        <v>35.483000000000004</v>
      </c>
      <c r="D4583">
        <f t="shared" si="147"/>
        <v>41108</v>
      </c>
    </row>
    <row r="4584" spans="1:4" x14ac:dyDescent="0.2">
      <c r="A4584">
        <f t="shared" si="146"/>
        <v>2012</v>
      </c>
      <c r="B4584" s="1059">
        <v>41109</v>
      </c>
      <c r="C4584" s="3">
        <f>'finished water daily demand'!P204</f>
        <v>34.319000000000003</v>
      </c>
      <c r="D4584">
        <f t="shared" si="147"/>
        <v>41109</v>
      </c>
    </row>
    <row r="4585" spans="1:4" x14ac:dyDescent="0.2">
      <c r="A4585">
        <f t="shared" si="146"/>
        <v>2012</v>
      </c>
      <c r="B4585" s="1059">
        <v>41110</v>
      </c>
      <c r="C4585" s="3">
        <f>'finished water daily demand'!P205</f>
        <v>32.442999999999998</v>
      </c>
      <c r="D4585">
        <f t="shared" si="147"/>
        <v>41110</v>
      </c>
    </row>
    <row r="4586" spans="1:4" x14ac:dyDescent="0.2">
      <c r="A4586">
        <f t="shared" si="146"/>
        <v>2012</v>
      </c>
      <c r="B4586" s="1059">
        <v>41111</v>
      </c>
      <c r="C4586" s="3">
        <f>'finished water daily demand'!P206</f>
        <v>31.34</v>
      </c>
      <c r="D4586">
        <f t="shared" si="147"/>
        <v>41111</v>
      </c>
    </row>
    <row r="4587" spans="1:4" x14ac:dyDescent="0.2">
      <c r="A4587">
        <f t="shared" si="146"/>
        <v>2012</v>
      </c>
      <c r="B4587" s="1059">
        <v>41112</v>
      </c>
      <c r="C4587" s="3">
        <f>'finished water daily demand'!P207</f>
        <v>29.29</v>
      </c>
      <c r="D4587">
        <f t="shared" si="147"/>
        <v>41112</v>
      </c>
    </row>
    <row r="4588" spans="1:4" x14ac:dyDescent="0.2">
      <c r="A4588">
        <f t="shared" si="146"/>
        <v>2012</v>
      </c>
      <c r="B4588" s="1059">
        <v>41113</v>
      </c>
      <c r="C4588" s="3">
        <f>'finished water daily demand'!P208</f>
        <v>30.484000000000002</v>
      </c>
      <c r="D4588">
        <f t="shared" si="147"/>
        <v>41113</v>
      </c>
    </row>
    <row r="4589" spans="1:4" x14ac:dyDescent="0.2">
      <c r="A4589">
        <f t="shared" si="146"/>
        <v>2012</v>
      </c>
      <c r="B4589" s="1059">
        <v>41114</v>
      </c>
      <c r="C4589" s="3">
        <f>'finished water daily demand'!P209</f>
        <v>31.956</v>
      </c>
      <c r="D4589">
        <f t="shared" si="147"/>
        <v>41114</v>
      </c>
    </row>
    <row r="4590" spans="1:4" x14ac:dyDescent="0.2">
      <c r="A4590">
        <f t="shared" si="146"/>
        <v>2012</v>
      </c>
      <c r="B4590" s="1059">
        <v>41115</v>
      </c>
      <c r="C4590" s="3">
        <f>'finished water daily demand'!P210</f>
        <v>32.863999999999997</v>
      </c>
      <c r="D4590">
        <f t="shared" si="147"/>
        <v>41115</v>
      </c>
    </row>
    <row r="4591" spans="1:4" x14ac:dyDescent="0.2">
      <c r="A4591">
        <f t="shared" si="146"/>
        <v>2012</v>
      </c>
      <c r="B4591" s="1059">
        <v>41116</v>
      </c>
      <c r="C4591" s="3">
        <f>'finished water daily demand'!P211</f>
        <v>35.215000000000003</v>
      </c>
      <c r="D4591">
        <f t="shared" si="147"/>
        <v>41116</v>
      </c>
    </row>
    <row r="4592" spans="1:4" x14ac:dyDescent="0.2">
      <c r="A4592">
        <f t="shared" si="146"/>
        <v>2012</v>
      </c>
      <c r="B4592" s="1059">
        <v>41117</v>
      </c>
      <c r="C4592" s="3">
        <f>'finished water daily demand'!P212</f>
        <v>34.643000000000001</v>
      </c>
      <c r="D4592">
        <f t="shared" si="147"/>
        <v>41117</v>
      </c>
    </row>
    <row r="4593" spans="1:4" x14ac:dyDescent="0.2">
      <c r="A4593">
        <f t="shared" si="146"/>
        <v>2012</v>
      </c>
      <c r="B4593" s="1059">
        <v>41118</v>
      </c>
      <c r="C4593" s="3">
        <f>'finished water daily demand'!P213</f>
        <v>31.33</v>
      </c>
      <c r="D4593">
        <f t="shared" si="147"/>
        <v>41118</v>
      </c>
    </row>
    <row r="4594" spans="1:4" x14ac:dyDescent="0.2">
      <c r="A4594">
        <f t="shared" si="146"/>
        <v>2012</v>
      </c>
      <c r="B4594" s="1059">
        <v>41119</v>
      </c>
      <c r="C4594" s="3">
        <f>'finished water daily demand'!P214</f>
        <v>31.263999999999999</v>
      </c>
      <c r="D4594">
        <f t="shared" si="147"/>
        <v>41119</v>
      </c>
    </row>
    <row r="4595" spans="1:4" x14ac:dyDescent="0.2">
      <c r="A4595">
        <f t="shared" si="146"/>
        <v>2012</v>
      </c>
      <c r="B4595" s="1059">
        <v>41120</v>
      </c>
      <c r="C4595" s="3">
        <f>'finished water daily demand'!P215</f>
        <v>30.537000000000003</v>
      </c>
      <c r="D4595">
        <f t="shared" si="147"/>
        <v>41120</v>
      </c>
    </row>
    <row r="4596" spans="1:4" x14ac:dyDescent="0.2">
      <c r="A4596">
        <f t="shared" si="146"/>
        <v>2012</v>
      </c>
      <c r="B4596" s="1059">
        <v>41121</v>
      </c>
      <c r="C4596" s="3">
        <f>'finished water daily demand'!P216</f>
        <v>31.686999999999998</v>
      </c>
      <c r="D4596">
        <f t="shared" si="147"/>
        <v>41121</v>
      </c>
    </row>
    <row r="4597" spans="1:4" x14ac:dyDescent="0.2">
      <c r="A4597">
        <f t="shared" si="146"/>
        <v>2012</v>
      </c>
      <c r="B4597" s="1059">
        <v>41122</v>
      </c>
      <c r="C4597" s="3">
        <f>'finished water daily demand'!P217</f>
        <v>33.737320000000004</v>
      </c>
      <c r="D4597">
        <f t="shared" si="147"/>
        <v>41122</v>
      </c>
    </row>
    <row r="4598" spans="1:4" x14ac:dyDescent="0.2">
      <c r="A4598">
        <f t="shared" si="146"/>
        <v>2012</v>
      </c>
      <c r="B4598" s="1059">
        <v>41123</v>
      </c>
      <c r="C4598" s="3">
        <f>'finished water daily demand'!P218</f>
        <v>34.078699999999998</v>
      </c>
      <c r="D4598">
        <f t="shared" si="147"/>
        <v>41123</v>
      </c>
    </row>
    <row r="4599" spans="1:4" x14ac:dyDescent="0.2">
      <c r="A4599">
        <f t="shared" si="146"/>
        <v>2012</v>
      </c>
      <c r="B4599" s="1059">
        <v>41124</v>
      </c>
      <c r="C4599" s="3">
        <f>'finished water daily demand'!P219</f>
        <v>34.658100000000005</v>
      </c>
      <c r="D4599">
        <f t="shared" si="147"/>
        <v>41124</v>
      </c>
    </row>
    <row r="4600" spans="1:4" x14ac:dyDescent="0.2">
      <c r="A4600">
        <f t="shared" si="146"/>
        <v>2012</v>
      </c>
      <c r="B4600" s="1059">
        <v>41125</v>
      </c>
      <c r="C4600" s="3">
        <f>'finished water daily demand'!P220</f>
        <v>35.57</v>
      </c>
      <c r="D4600">
        <f t="shared" si="147"/>
        <v>41125</v>
      </c>
    </row>
    <row r="4601" spans="1:4" x14ac:dyDescent="0.2">
      <c r="A4601">
        <f t="shared" si="146"/>
        <v>2012</v>
      </c>
      <c r="B4601" s="1059">
        <v>41126</v>
      </c>
      <c r="C4601" s="3">
        <f>'finished water daily demand'!P221</f>
        <v>34.880000000000003</v>
      </c>
      <c r="D4601">
        <f t="shared" si="147"/>
        <v>41126</v>
      </c>
    </row>
    <row r="4602" spans="1:4" x14ac:dyDescent="0.2">
      <c r="A4602">
        <f t="shared" si="146"/>
        <v>2012</v>
      </c>
      <c r="B4602" s="1059">
        <v>41127</v>
      </c>
      <c r="C4602" s="3">
        <f>'finished water daily demand'!P222</f>
        <v>32.747250000000001</v>
      </c>
      <c r="D4602">
        <f t="shared" si="147"/>
        <v>41127</v>
      </c>
    </row>
    <row r="4603" spans="1:4" x14ac:dyDescent="0.2">
      <c r="A4603">
        <f t="shared" si="146"/>
        <v>2012</v>
      </c>
      <c r="B4603" s="1059">
        <v>41128</v>
      </c>
      <c r="C4603" s="3">
        <f>'finished water daily demand'!P223</f>
        <v>34.870220000000003</v>
      </c>
      <c r="D4603">
        <f t="shared" si="147"/>
        <v>41128</v>
      </c>
    </row>
    <row r="4604" spans="1:4" x14ac:dyDescent="0.2">
      <c r="A4604">
        <f t="shared" si="146"/>
        <v>2012</v>
      </c>
      <c r="B4604" s="1059">
        <v>41129</v>
      </c>
      <c r="C4604" s="3">
        <f>'finished water daily demand'!P224</f>
        <v>33.535179999999997</v>
      </c>
      <c r="D4604">
        <f t="shared" si="147"/>
        <v>41129</v>
      </c>
    </row>
    <row r="4605" spans="1:4" x14ac:dyDescent="0.2">
      <c r="A4605">
        <f t="shared" si="146"/>
        <v>2012</v>
      </c>
      <c r="B4605" s="1059">
        <v>41130</v>
      </c>
      <c r="C4605" s="3">
        <f>'finished water daily demand'!P225</f>
        <v>34.337000000000003</v>
      </c>
      <c r="D4605">
        <f t="shared" si="147"/>
        <v>41130</v>
      </c>
    </row>
    <row r="4606" spans="1:4" x14ac:dyDescent="0.2">
      <c r="A4606">
        <f t="shared" si="146"/>
        <v>2012</v>
      </c>
      <c r="B4606" s="1059">
        <v>41131</v>
      </c>
      <c r="C4606" s="3">
        <f>'finished water daily demand'!P226</f>
        <v>32.501010000000001</v>
      </c>
      <c r="D4606">
        <f t="shared" si="147"/>
        <v>41131</v>
      </c>
    </row>
    <row r="4607" spans="1:4" x14ac:dyDescent="0.2">
      <c r="A4607">
        <f t="shared" si="146"/>
        <v>2012</v>
      </c>
      <c r="B4607" s="1059">
        <v>41132</v>
      </c>
      <c r="C4607" s="3">
        <f>'finished water daily demand'!P227</f>
        <v>32.840000000000003</v>
      </c>
      <c r="D4607">
        <f t="shared" si="147"/>
        <v>41132</v>
      </c>
    </row>
    <row r="4608" spans="1:4" x14ac:dyDescent="0.2">
      <c r="A4608">
        <f t="shared" si="146"/>
        <v>2012</v>
      </c>
      <c r="B4608" s="1059">
        <v>41133</v>
      </c>
      <c r="C4608" s="3">
        <f>'finished water daily demand'!P228</f>
        <v>33.870000000000005</v>
      </c>
      <c r="D4608">
        <f t="shared" si="147"/>
        <v>41133</v>
      </c>
    </row>
    <row r="4609" spans="1:4" x14ac:dyDescent="0.2">
      <c r="A4609">
        <f t="shared" si="146"/>
        <v>2012</v>
      </c>
      <c r="B4609" s="1059">
        <v>41134</v>
      </c>
      <c r="C4609" s="3">
        <f>'finished water daily demand'!P229</f>
        <v>31.165500000000002</v>
      </c>
      <c r="D4609">
        <f t="shared" si="147"/>
        <v>41134</v>
      </c>
    </row>
    <row r="4610" spans="1:4" x14ac:dyDescent="0.2">
      <c r="A4610">
        <f t="shared" si="146"/>
        <v>2012</v>
      </c>
      <c r="B4610" s="1059">
        <v>41135</v>
      </c>
      <c r="C4610" s="3">
        <f>'finished water daily demand'!P230</f>
        <v>33.207300000000004</v>
      </c>
      <c r="D4610">
        <f t="shared" si="147"/>
        <v>41135</v>
      </c>
    </row>
    <row r="4611" spans="1:4" x14ac:dyDescent="0.2">
      <c r="A4611">
        <f t="shared" ref="A4611:A4674" si="148">YEAR(B4611)</f>
        <v>2012</v>
      </c>
      <c r="B4611" s="1059">
        <v>41136</v>
      </c>
      <c r="C4611" s="3">
        <f>'finished water daily demand'!P231</f>
        <v>34.944899999999997</v>
      </c>
      <c r="D4611">
        <f t="shared" si="147"/>
        <v>41136</v>
      </c>
    </row>
    <row r="4612" spans="1:4" x14ac:dyDescent="0.2">
      <c r="A4612">
        <f t="shared" si="148"/>
        <v>2012</v>
      </c>
      <c r="B4612" s="1059">
        <v>41137</v>
      </c>
      <c r="C4612" s="3">
        <f>'finished water daily demand'!P232</f>
        <v>35.040500000000002</v>
      </c>
      <c r="D4612">
        <f t="shared" si="147"/>
        <v>41137</v>
      </c>
    </row>
    <row r="4613" spans="1:4" x14ac:dyDescent="0.2">
      <c r="A4613">
        <f t="shared" si="148"/>
        <v>2012</v>
      </c>
      <c r="B4613" s="1059">
        <v>41138</v>
      </c>
      <c r="C4613" s="3">
        <f>'finished water daily demand'!P233</f>
        <v>36.138199999999998</v>
      </c>
      <c r="D4613">
        <f t="shared" si="147"/>
        <v>41138</v>
      </c>
    </row>
    <row r="4614" spans="1:4" x14ac:dyDescent="0.2">
      <c r="A4614">
        <f t="shared" si="148"/>
        <v>2012</v>
      </c>
      <c r="B4614" s="1059">
        <v>41139</v>
      </c>
      <c r="C4614" s="3">
        <f>'finished water daily demand'!P234</f>
        <v>34.81</v>
      </c>
      <c r="D4614">
        <f t="shared" si="147"/>
        <v>41139</v>
      </c>
    </row>
    <row r="4615" spans="1:4" x14ac:dyDescent="0.2">
      <c r="A4615">
        <f t="shared" si="148"/>
        <v>2012</v>
      </c>
      <c r="B4615" s="1059">
        <v>41140</v>
      </c>
      <c r="C4615" s="3">
        <f>'finished water daily demand'!P235</f>
        <v>32.100300000000004</v>
      </c>
      <c r="D4615">
        <f t="shared" si="147"/>
        <v>41140</v>
      </c>
    </row>
    <row r="4616" spans="1:4" x14ac:dyDescent="0.2">
      <c r="A4616">
        <f t="shared" si="148"/>
        <v>2012</v>
      </c>
      <c r="B4616" s="1059">
        <v>41141</v>
      </c>
      <c r="C4616" s="3">
        <f>'finished water daily demand'!P236</f>
        <v>28.574809999999999</v>
      </c>
      <c r="D4616">
        <f t="shared" si="147"/>
        <v>41141</v>
      </c>
    </row>
    <row r="4617" spans="1:4" x14ac:dyDescent="0.2">
      <c r="A4617">
        <f t="shared" si="148"/>
        <v>2012</v>
      </c>
      <c r="B4617" s="1059">
        <v>41142</v>
      </c>
      <c r="C4617" s="3">
        <f>'finished water daily demand'!P237</f>
        <v>32.218000000000004</v>
      </c>
      <c r="D4617">
        <f t="shared" si="147"/>
        <v>41142</v>
      </c>
    </row>
    <row r="4618" spans="1:4" x14ac:dyDescent="0.2">
      <c r="A4618">
        <f t="shared" si="148"/>
        <v>2012</v>
      </c>
      <c r="B4618" s="1059">
        <v>41143</v>
      </c>
      <c r="C4618" s="3">
        <f>'finished water daily demand'!P238</f>
        <v>32.1629</v>
      </c>
      <c r="D4618">
        <f t="shared" si="147"/>
        <v>41143</v>
      </c>
    </row>
    <row r="4619" spans="1:4" x14ac:dyDescent="0.2">
      <c r="A4619">
        <f t="shared" si="148"/>
        <v>2012</v>
      </c>
      <c r="B4619" s="1059">
        <v>41144</v>
      </c>
      <c r="C4619" s="3">
        <f>'finished water daily demand'!P239</f>
        <v>31.483000000000004</v>
      </c>
      <c r="D4619">
        <f t="shared" si="147"/>
        <v>41144</v>
      </c>
    </row>
    <row r="4620" spans="1:4" x14ac:dyDescent="0.2">
      <c r="A4620">
        <f t="shared" si="148"/>
        <v>2012</v>
      </c>
      <c r="B4620" s="1059">
        <v>41145</v>
      </c>
      <c r="C4620" s="3">
        <f>'finished water daily demand'!P240</f>
        <v>31.685860000000005</v>
      </c>
      <c r="D4620">
        <f t="shared" si="147"/>
        <v>41145</v>
      </c>
    </row>
    <row r="4621" spans="1:4" x14ac:dyDescent="0.2">
      <c r="A4621">
        <f t="shared" si="148"/>
        <v>2012</v>
      </c>
      <c r="B4621" s="1059">
        <v>41146</v>
      </c>
      <c r="C4621" s="3">
        <f>'finished water daily demand'!P241</f>
        <v>31.180170000000004</v>
      </c>
      <c r="D4621">
        <f t="shared" si="147"/>
        <v>41146</v>
      </c>
    </row>
    <row r="4622" spans="1:4" x14ac:dyDescent="0.2">
      <c r="A4622">
        <f t="shared" si="148"/>
        <v>2012</v>
      </c>
      <c r="B4622" s="1059">
        <v>41147</v>
      </c>
      <c r="C4622" s="3">
        <f>'finished water daily demand'!P242</f>
        <v>32.97</v>
      </c>
      <c r="D4622">
        <f t="shared" si="147"/>
        <v>41147</v>
      </c>
    </row>
    <row r="4623" spans="1:4" x14ac:dyDescent="0.2">
      <c r="A4623">
        <f t="shared" si="148"/>
        <v>2012</v>
      </c>
      <c r="B4623" s="1059">
        <v>41148</v>
      </c>
      <c r="C4623" s="3">
        <f>'finished water daily demand'!P243</f>
        <v>28.301120000000004</v>
      </c>
      <c r="D4623">
        <f t="shared" si="147"/>
        <v>41148</v>
      </c>
    </row>
    <row r="4624" spans="1:4" x14ac:dyDescent="0.2">
      <c r="A4624">
        <f t="shared" si="148"/>
        <v>2012</v>
      </c>
      <c r="B4624" s="1059">
        <v>41149</v>
      </c>
      <c r="C4624" s="3">
        <f>'finished water daily demand'!P244</f>
        <v>33.799300000000002</v>
      </c>
      <c r="D4624">
        <f t="shared" si="147"/>
        <v>41149</v>
      </c>
    </row>
    <row r="4625" spans="1:4" x14ac:dyDescent="0.2">
      <c r="A4625">
        <f t="shared" si="148"/>
        <v>2012</v>
      </c>
      <c r="B4625" s="1059">
        <v>41150</v>
      </c>
      <c r="C4625" s="3">
        <f>'finished water daily demand'!P245</f>
        <v>33.5349</v>
      </c>
      <c r="D4625">
        <f t="shared" si="147"/>
        <v>41150</v>
      </c>
    </row>
    <row r="4626" spans="1:4" x14ac:dyDescent="0.2">
      <c r="A4626">
        <f t="shared" si="148"/>
        <v>2012</v>
      </c>
      <c r="B4626" s="1059">
        <v>41151</v>
      </c>
      <c r="C4626" s="3">
        <f>'finished water daily demand'!P246</f>
        <v>33.893700000000003</v>
      </c>
      <c r="D4626">
        <f t="shared" si="147"/>
        <v>41151</v>
      </c>
    </row>
    <row r="4627" spans="1:4" x14ac:dyDescent="0.2">
      <c r="A4627">
        <f t="shared" si="148"/>
        <v>2012</v>
      </c>
      <c r="B4627" s="1059">
        <v>41152</v>
      </c>
      <c r="C4627" s="3">
        <f>'finished water daily demand'!P247</f>
        <v>33.280770000000004</v>
      </c>
      <c r="D4627">
        <f t="shared" si="147"/>
        <v>41152</v>
      </c>
    </row>
    <row r="4628" spans="1:4" x14ac:dyDescent="0.2">
      <c r="A4628">
        <f t="shared" si="148"/>
        <v>2012</v>
      </c>
      <c r="B4628" s="1059">
        <v>41153</v>
      </c>
      <c r="C4628" s="3">
        <f>'finished water daily demand'!P248</f>
        <v>33.643039999999999</v>
      </c>
      <c r="D4628">
        <f t="shared" si="147"/>
        <v>41153</v>
      </c>
    </row>
    <row r="4629" spans="1:4" x14ac:dyDescent="0.2">
      <c r="A4629">
        <f t="shared" si="148"/>
        <v>2012</v>
      </c>
      <c r="B4629" s="1059">
        <v>41154</v>
      </c>
      <c r="C4629" s="3">
        <f>'finished water daily demand'!P249</f>
        <v>34.497199999999999</v>
      </c>
      <c r="D4629">
        <f t="shared" si="147"/>
        <v>41154</v>
      </c>
    </row>
    <row r="4630" spans="1:4" x14ac:dyDescent="0.2">
      <c r="A4630">
        <f t="shared" si="148"/>
        <v>2012</v>
      </c>
      <c r="B4630" s="1059">
        <v>41155</v>
      </c>
      <c r="C4630" s="3">
        <f>'finished water daily demand'!P250</f>
        <v>28.485440000000004</v>
      </c>
      <c r="D4630">
        <f t="shared" si="147"/>
        <v>41155</v>
      </c>
    </row>
    <row r="4631" spans="1:4" x14ac:dyDescent="0.2">
      <c r="A4631">
        <f t="shared" si="148"/>
        <v>2012</v>
      </c>
      <c r="B4631" s="1059">
        <v>41156</v>
      </c>
      <c r="C4631" s="3">
        <f>'finished water daily demand'!P251</f>
        <v>31.892800000000001</v>
      </c>
      <c r="D4631">
        <f t="shared" si="147"/>
        <v>41156</v>
      </c>
    </row>
    <row r="4632" spans="1:4" x14ac:dyDescent="0.2">
      <c r="A4632">
        <f t="shared" si="148"/>
        <v>2012</v>
      </c>
      <c r="B4632" s="1059">
        <v>41157</v>
      </c>
      <c r="C4632" s="3">
        <f>'finished water daily demand'!P252</f>
        <v>33.653199999999998</v>
      </c>
      <c r="D4632">
        <f t="shared" si="147"/>
        <v>41157</v>
      </c>
    </row>
    <row r="4633" spans="1:4" x14ac:dyDescent="0.2">
      <c r="A4633">
        <f t="shared" si="148"/>
        <v>2012</v>
      </c>
      <c r="B4633" s="1059">
        <v>41158</v>
      </c>
      <c r="C4633" s="3">
        <f>'finished water daily demand'!P253</f>
        <v>32.457039999999999</v>
      </c>
      <c r="D4633">
        <f t="shared" si="147"/>
        <v>41158</v>
      </c>
    </row>
    <row r="4634" spans="1:4" x14ac:dyDescent="0.2">
      <c r="A4634">
        <f t="shared" si="148"/>
        <v>2012</v>
      </c>
      <c r="B4634" s="1059">
        <v>41159</v>
      </c>
      <c r="C4634" s="3">
        <f>'finished water daily demand'!P254</f>
        <v>31.38984</v>
      </c>
      <c r="D4634">
        <f t="shared" si="147"/>
        <v>41159</v>
      </c>
    </row>
    <row r="4635" spans="1:4" x14ac:dyDescent="0.2">
      <c r="A4635">
        <f t="shared" si="148"/>
        <v>2012</v>
      </c>
      <c r="B4635" s="1059">
        <v>41160</v>
      </c>
      <c r="C4635" s="3">
        <f>'finished water daily demand'!P255</f>
        <v>31.91112</v>
      </c>
      <c r="D4635">
        <f t="shared" si="147"/>
        <v>41160</v>
      </c>
    </row>
    <row r="4636" spans="1:4" x14ac:dyDescent="0.2">
      <c r="A4636">
        <f t="shared" si="148"/>
        <v>2012</v>
      </c>
      <c r="B4636" s="1059">
        <v>41161</v>
      </c>
      <c r="C4636" s="3">
        <f>'finished water daily demand'!P256</f>
        <v>29.4392</v>
      </c>
      <c r="D4636">
        <f t="shared" si="147"/>
        <v>41161</v>
      </c>
    </row>
    <row r="4637" spans="1:4" x14ac:dyDescent="0.2">
      <c r="A4637">
        <f t="shared" si="148"/>
        <v>2012</v>
      </c>
      <c r="B4637" s="1059">
        <v>41162</v>
      </c>
      <c r="C4637" s="3">
        <f>'finished water daily demand'!P257</f>
        <v>30.490400000000001</v>
      </c>
      <c r="D4637">
        <f t="shared" si="147"/>
        <v>41162</v>
      </c>
    </row>
    <row r="4638" spans="1:4" x14ac:dyDescent="0.2">
      <c r="A4638">
        <f t="shared" si="148"/>
        <v>2012</v>
      </c>
      <c r="B4638" s="1059">
        <v>41163</v>
      </c>
      <c r="C4638" s="3">
        <f>'finished water daily demand'!P258</f>
        <v>32.147199999999998</v>
      </c>
      <c r="D4638">
        <f t="shared" si="147"/>
        <v>41163</v>
      </c>
    </row>
    <row r="4639" spans="1:4" x14ac:dyDescent="0.2">
      <c r="A4639">
        <f t="shared" si="148"/>
        <v>2012</v>
      </c>
      <c r="B4639" s="1059">
        <v>41164</v>
      </c>
      <c r="C4639" s="3">
        <f>'finished water daily demand'!P259</f>
        <v>32.031999999999996</v>
      </c>
      <c r="D4639">
        <f t="shared" si="147"/>
        <v>41164</v>
      </c>
    </row>
    <row r="4640" spans="1:4" x14ac:dyDescent="0.2">
      <c r="A4640">
        <f t="shared" si="148"/>
        <v>2012</v>
      </c>
      <c r="B4640" s="1059">
        <v>41165</v>
      </c>
      <c r="C4640" s="3">
        <f>'finished water daily demand'!P260</f>
        <v>32.602000000000004</v>
      </c>
      <c r="D4640">
        <f t="shared" si="147"/>
        <v>41165</v>
      </c>
    </row>
    <row r="4641" spans="1:4" x14ac:dyDescent="0.2">
      <c r="A4641">
        <f t="shared" si="148"/>
        <v>2012</v>
      </c>
      <c r="B4641" s="1059">
        <v>41166</v>
      </c>
      <c r="C4641" s="3">
        <f>'finished water daily demand'!P261</f>
        <v>33.285200000000003</v>
      </c>
      <c r="D4641">
        <f t="shared" ref="D4641:D4704" si="149">VALUE(B4641)</f>
        <v>41166</v>
      </c>
    </row>
    <row r="4642" spans="1:4" x14ac:dyDescent="0.2">
      <c r="A4642">
        <f t="shared" si="148"/>
        <v>2012</v>
      </c>
      <c r="B4642" s="1059">
        <v>41167</v>
      </c>
      <c r="C4642" s="3">
        <f>'finished water daily demand'!P262</f>
        <v>32.49</v>
      </c>
      <c r="D4642">
        <f t="shared" si="149"/>
        <v>41167</v>
      </c>
    </row>
    <row r="4643" spans="1:4" x14ac:dyDescent="0.2">
      <c r="A4643">
        <f t="shared" si="148"/>
        <v>2012</v>
      </c>
      <c r="B4643" s="1059">
        <v>41168</v>
      </c>
      <c r="C4643" s="3">
        <f>'finished water daily demand'!P263</f>
        <v>29.810000000000002</v>
      </c>
      <c r="D4643">
        <f t="shared" si="149"/>
        <v>41168</v>
      </c>
    </row>
    <row r="4644" spans="1:4" x14ac:dyDescent="0.2">
      <c r="A4644">
        <f t="shared" si="148"/>
        <v>2012</v>
      </c>
      <c r="B4644" s="1059">
        <v>41169</v>
      </c>
      <c r="C4644" s="3">
        <f>'finished water daily demand'!P264</f>
        <v>28.369360000000004</v>
      </c>
      <c r="D4644">
        <f t="shared" si="149"/>
        <v>41169</v>
      </c>
    </row>
    <row r="4645" spans="1:4" x14ac:dyDescent="0.2">
      <c r="A4645">
        <f t="shared" si="148"/>
        <v>2012</v>
      </c>
      <c r="B4645" s="1059">
        <v>41170</v>
      </c>
      <c r="C4645" s="3">
        <f>'finished water daily demand'!P265</f>
        <v>29.41</v>
      </c>
      <c r="D4645">
        <f t="shared" si="149"/>
        <v>41170</v>
      </c>
    </row>
    <row r="4646" spans="1:4" x14ac:dyDescent="0.2">
      <c r="A4646">
        <f t="shared" si="148"/>
        <v>2012</v>
      </c>
      <c r="B4646" s="1059">
        <v>41171</v>
      </c>
      <c r="C4646" s="3">
        <f>'finished water daily demand'!P266</f>
        <v>29.32</v>
      </c>
      <c r="D4646">
        <f t="shared" si="149"/>
        <v>41171</v>
      </c>
    </row>
    <row r="4647" spans="1:4" x14ac:dyDescent="0.2">
      <c r="A4647">
        <f t="shared" si="148"/>
        <v>2012</v>
      </c>
      <c r="B4647" s="1059">
        <v>41172</v>
      </c>
      <c r="C4647" s="3">
        <f>'finished water daily demand'!P267</f>
        <v>29.1</v>
      </c>
      <c r="D4647">
        <f t="shared" si="149"/>
        <v>41172</v>
      </c>
    </row>
    <row r="4648" spans="1:4" x14ac:dyDescent="0.2">
      <c r="A4648">
        <f t="shared" si="148"/>
        <v>2012</v>
      </c>
      <c r="B4648" s="1059">
        <v>41173</v>
      </c>
      <c r="C4648" s="3">
        <f>'finished water daily demand'!P268</f>
        <v>29.78</v>
      </c>
      <c r="D4648">
        <f t="shared" si="149"/>
        <v>41173</v>
      </c>
    </row>
    <row r="4649" spans="1:4" x14ac:dyDescent="0.2">
      <c r="A4649">
        <f t="shared" si="148"/>
        <v>2012</v>
      </c>
      <c r="B4649" s="1059">
        <v>41174</v>
      </c>
      <c r="C4649" s="3">
        <f>'finished water daily demand'!P269</f>
        <v>29.830000000000002</v>
      </c>
      <c r="D4649">
        <f t="shared" si="149"/>
        <v>41174</v>
      </c>
    </row>
    <row r="4650" spans="1:4" x14ac:dyDescent="0.2">
      <c r="A4650">
        <f t="shared" si="148"/>
        <v>2012</v>
      </c>
      <c r="B4650" s="1059">
        <v>41175</v>
      </c>
      <c r="C4650" s="3">
        <f>'finished water daily demand'!P270</f>
        <v>28.57</v>
      </c>
      <c r="D4650">
        <f t="shared" si="149"/>
        <v>41175</v>
      </c>
    </row>
    <row r="4651" spans="1:4" x14ac:dyDescent="0.2">
      <c r="A4651">
        <f t="shared" si="148"/>
        <v>2012</v>
      </c>
      <c r="B4651" s="1059">
        <v>41176</v>
      </c>
      <c r="C4651" s="3">
        <f>'finished water daily demand'!P271</f>
        <v>27.698799999999999</v>
      </c>
      <c r="D4651">
        <f t="shared" si="149"/>
        <v>41176</v>
      </c>
    </row>
    <row r="4652" spans="1:4" x14ac:dyDescent="0.2">
      <c r="A4652">
        <f t="shared" si="148"/>
        <v>2012</v>
      </c>
      <c r="B4652" s="1059">
        <v>41177</v>
      </c>
      <c r="C4652" s="3">
        <f>'finished water daily demand'!P272</f>
        <v>28.900000000000002</v>
      </c>
      <c r="D4652">
        <f t="shared" si="149"/>
        <v>41177</v>
      </c>
    </row>
    <row r="4653" spans="1:4" x14ac:dyDescent="0.2">
      <c r="A4653">
        <f t="shared" si="148"/>
        <v>2012</v>
      </c>
      <c r="B4653" s="1059">
        <v>41178</v>
      </c>
      <c r="C4653" s="3">
        <f>'finished water daily demand'!P273</f>
        <v>30.202000000000002</v>
      </c>
      <c r="D4653">
        <f t="shared" si="149"/>
        <v>41178</v>
      </c>
    </row>
    <row r="4654" spans="1:4" x14ac:dyDescent="0.2">
      <c r="A4654">
        <f t="shared" si="148"/>
        <v>2012</v>
      </c>
      <c r="B4654" s="1059">
        <v>41179</v>
      </c>
      <c r="C4654" s="3">
        <f>'finished water daily demand'!P274</f>
        <v>31.650000000000002</v>
      </c>
      <c r="D4654">
        <f t="shared" si="149"/>
        <v>41179</v>
      </c>
    </row>
    <row r="4655" spans="1:4" x14ac:dyDescent="0.2">
      <c r="A4655">
        <f t="shared" si="148"/>
        <v>2012</v>
      </c>
      <c r="B4655" s="1059">
        <v>41180</v>
      </c>
      <c r="C4655" s="3">
        <f>'finished water daily demand'!P275</f>
        <v>30.46</v>
      </c>
      <c r="D4655">
        <f t="shared" si="149"/>
        <v>41180</v>
      </c>
    </row>
    <row r="4656" spans="1:4" x14ac:dyDescent="0.2">
      <c r="A4656">
        <f t="shared" si="148"/>
        <v>2012</v>
      </c>
      <c r="B4656" s="1059">
        <v>41181</v>
      </c>
      <c r="C4656" s="3">
        <f>'finished water daily demand'!P276</f>
        <v>27.64</v>
      </c>
      <c r="D4656">
        <f t="shared" si="149"/>
        <v>41181</v>
      </c>
    </row>
    <row r="4657" spans="1:4" x14ac:dyDescent="0.2">
      <c r="A4657">
        <f t="shared" si="148"/>
        <v>2012</v>
      </c>
      <c r="B4657" s="1059">
        <v>41182</v>
      </c>
      <c r="C4657" s="3">
        <f>'finished water daily demand'!P277</f>
        <v>27.8</v>
      </c>
      <c r="D4657">
        <f t="shared" si="149"/>
        <v>41182</v>
      </c>
    </row>
    <row r="4658" spans="1:4" x14ac:dyDescent="0.2">
      <c r="A4658">
        <f t="shared" si="148"/>
        <v>2012</v>
      </c>
      <c r="B4658" s="1059">
        <v>41183</v>
      </c>
      <c r="C4658" s="3">
        <f>'finished water daily demand'!P278</f>
        <v>28.014000000000003</v>
      </c>
      <c r="D4658">
        <f t="shared" si="149"/>
        <v>41183</v>
      </c>
    </row>
    <row r="4659" spans="1:4" x14ac:dyDescent="0.2">
      <c r="A4659">
        <f t="shared" si="148"/>
        <v>2012</v>
      </c>
      <c r="B4659" s="1059">
        <v>41184</v>
      </c>
      <c r="C4659" s="3">
        <f>'finished water daily demand'!P279</f>
        <v>26.190399999999997</v>
      </c>
      <c r="D4659">
        <f t="shared" si="149"/>
        <v>41184</v>
      </c>
    </row>
    <row r="4660" spans="1:4" x14ac:dyDescent="0.2">
      <c r="A4660">
        <f t="shared" si="148"/>
        <v>2012</v>
      </c>
      <c r="B4660" s="1059">
        <v>41185</v>
      </c>
      <c r="C4660" s="3">
        <f>'finished water daily demand'!P280</f>
        <v>28.230199999999996</v>
      </c>
      <c r="D4660">
        <f t="shared" si="149"/>
        <v>41185</v>
      </c>
    </row>
    <row r="4661" spans="1:4" x14ac:dyDescent="0.2">
      <c r="A4661">
        <f t="shared" si="148"/>
        <v>2012</v>
      </c>
      <c r="B4661" s="1059">
        <v>41186</v>
      </c>
      <c r="C4661" s="3">
        <f>'finished water daily demand'!P281</f>
        <v>26.998799999999996</v>
      </c>
      <c r="D4661">
        <f t="shared" si="149"/>
        <v>41186</v>
      </c>
    </row>
    <row r="4662" spans="1:4" x14ac:dyDescent="0.2">
      <c r="A4662">
        <f t="shared" si="148"/>
        <v>2012</v>
      </c>
      <c r="B4662" s="1059">
        <v>41187</v>
      </c>
      <c r="C4662" s="3">
        <f>'finished water daily demand'!P282</f>
        <v>27.891799999999996</v>
      </c>
      <c r="D4662">
        <f t="shared" si="149"/>
        <v>41187</v>
      </c>
    </row>
    <row r="4663" spans="1:4" x14ac:dyDescent="0.2">
      <c r="A4663">
        <f t="shared" si="148"/>
        <v>2012</v>
      </c>
      <c r="B4663" s="1059">
        <v>41188</v>
      </c>
      <c r="C4663" s="3">
        <f>'finished water daily demand'!P283</f>
        <v>27.139800000000001</v>
      </c>
      <c r="D4663">
        <f t="shared" si="149"/>
        <v>41188</v>
      </c>
    </row>
    <row r="4664" spans="1:4" x14ac:dyDescent="0.2">
      <c r="A4664">
        <f t="shared" si="148"/>
        <v>2012</v>
      </c>
      <c r="B4664" s="1059">
        <v>41189</v>
      </c>
      <c r="C4664" s="3">
        <f>'finished water daily demand'!P284</f>
        <v>23.503399999999999</v>
      </c>
      <c r="D4664">
        <f t="shared" si="149"/>
        <v>41189</v>
      </c>
    </row>
    <row r="4665" spans="1:4" x14ac:dyDescent="0.2">
      <c r="A4665">
        <f t="shared" si="148"/>
        <v>2012</v>
      </c>
      <c r="B4665" s="1059">
        <v>41190</v>
      </c>
      <c r="C4665" s="3">
        <f>'finished water daily demand'!P285</f>
        <v>23.464399999999998</v>
      </c>
      <c r="D4665">
        <f t="shared" si="149"/>
        <v>41190</v>
      </c>
    </row>
    <row r="4666" spans="1:4" x14ac:dyDescent="0.2">
      <c r="A4666">
        <f t="shared" si="148"/>
        <v>2012</v>
      </c>
      <c r="B4666" s="1059">
        <v>41191</v>
      </c>
      <c r="C4666" s="3">
        <f>'finished water daily demand'!P286</f>
        <v>25.325599999999994</v>
      </c>
      <c r="D4666">
        <f t="shared" si="149"/>
        <v>41191</v>
      </c>
    </row>
    <row r="4667" spans="1:4" x14ac:dyDescent="0.2">
      <c r="A4667">
        <f t="shared" si="148"/>
        <v>2012</v>
      </c>
      <c r="B4667" s="1059">
        <v>41192</v>
      </c>
      <c r="C4667" s="3">
        <f>'finished water daily demand'!P287</f>
        <v>26.187399999999997</v>
      </c>
      <c r="D4667">
        <f t="shared" si="149"/>
        <v>41192</v>
      </c>
    </row>
    <row r="4668" spans="1:4" x14ac:dyDescent="0.2">
      <c r="A4668">
        <f t="shared" si="148"/>
        <v>2012</v>
      </c>
      <c r="B4668" s="1059">
        <v>41193</v>
      </c>
      <c r="C4668" s="3">
        <f>'finished water daily demand'!P288</f>
        <v>27.346399999999996</v>
      </c>
      <c r="D4668">
        <f t="shared" si="149"/>
        <v>41193</v>
      </c>
    </row>
    <row r="4669" spans="1:4" x14ac:dyDescent="0.2">
      <c r="A4669">
        <f t="shared" si="148"/>
        <v>2012</v>
      </c>
      <c r="B4669" s="1059">
        <v>41194</v>
      </c>
      <c r="C4669" s="3">
        <f>'finished water daily demand'!P289</f>
        <v>26.763799999999996</v>
      </c>
      <c r="D4669">
        <f t="shared" si="149"/>
        <v>41194</v>
      </c>
    </row>
    <row r="4670" spans="1:4" x14ac:dyDescent="0.2">
      <c r="A4670">
        <f t="shared" si="148"/>
        <v>2012</v>
      </c>
      <c r="B4670" s="1059">
        <v>41195</v>
      </c>
      <c r="C4670" s="3">
        <f>'finished water daily demand'!P290</f>
        <v>25.325599999999994</v>
      </c>
      <c r="D4670">
        <f t="shared" si="149"/>
        <v>41195</v>
      </c>
    </row>
    <row r="4671" spans="1:4" x14ac:dyDescent="0.2">
      <c r="A4671">
        <f t="shared" si="148"/>
        <v>2012</v>
      </c>
      <c r="B4671" s="1059">
        <v>41196</v>
      </c>
      <c r="C4671" s="3">
        <f>'finished water daily demand'!P291</f>
        <v>24.883799999999997</v>
      </c>
      <c r="D4671">
        <f t="shared" si="149"/>
        <v>41196</v>
      </c>
    </row>
    <row r="4672" spans="1:4" x14ac:dyDescent="0.2">
      <c r="A4672">
        <f t="shared" si="148"/>
        <v>2012</v>
      </c>
      <c r="B4672" s="1059">
        <v>41197</v>
      </c>
      <c r="C4672" s="3">
        <f>'finished water daily demand'!P292</f>
        <v>26.086999999999996</v>
      </c>
      <c r="D4672">
        <f t="shared" si="149"/>
        <v>41197</v>
      </c>
    </row>
    <row r="4673" spans="1:4" x14ac:dyDescent="0.2">
      <c r="A4673">
        <f t="shared" si="148"/>
        <v>2012</v>
      </c>
      <c r="B4673" s="1059">
        <v>41198</v>
      </c>
      <c r="C4673" s="3">
        <f>'finished water daily demand'!P293</f>
        <v>25.9084</v>
      </c>
      <c r="D4673">
        <f t="shared" si="149"/>
        <v>41198</v>
      </c>
    </row>
    <row r="4674" spans="1:4" x14ac:dyDescent="0.2">
      <c r="A4674">
        <f t="shared" si="148"/>
        <v>2012</v>
      </c>
      <c r="B4674" s="1059">
        <v>41199</v>
      </c>
      <c r="C4674" s="3">
        <f>'finished water daily demand'!P294</f>
        <v>26.528799999999997</v>
      </c>
      <c r="D4674">
        <f t="shared" si="149"/>
        <v>41199</v>
      </c>
    </row>
    <row r="4675" spans="1:4" x14ac:dyDescent="0.2">
      <c r="A4675">
        <f t="shared" ref="A4675:A4738" si="150">YEAR(B4675)</f>
        <v>2012</v>
      </c>
      <c r="B4675" s="1059">
        <v>41200</v>
      </c>
      <c r="C4675" s="3">
        <f>'finished water daily demand'!P295</f>
        <v>26.190079999999995</v>
      </c>
      <c r="D4675">
        <f t="shared" si="149"/>
        <v>41200</v>
      </c>
    </row>
    <row r="4676" spans="1:4" x14ac:dyDescent="0.2">
      <c r="A4676">
        <f t="shared" si="150"/>
        <v>2012</v>
      </c>
      <c r="B4676" s="1059">
        <v>41201</v>
      </c>
      <c r="C4676" s="3">
        <f>'finished water daily demand'!P296</f>
        <v>26.340800000000002</v>
      </c>
      <c r="D4676">
        <f t="shared" si="149"/>
        <v>41201</v>
      </c>
    </row>
    <row r="4677" spans="1:4" x14ac:dyDescent="0.2">
      <c r="A4677">
        <f t="shared" si="150"/>
        <v>2012</v>
      </c>
      <c r="B4677" s="1059">
        <v>41202</v>
      </c>
      <c r="C4677" s="3">
        <f>'finished water daily demand'!P297</f>
        <v>25.306799999999996</v>
      </c>
      <c r="D4677">
        <f t="shared" si="149"/>
        <v>41202</v>
      </c>
    </row>
    <row r="4678" spans="1:4" x14ac:dyDescent="0.2">
      <c r="A4678">
        <f t="shared" si="150"/>
        <v>2012</v>
      </c>
      <c r="B4678" s="1059">
        <v>41203</v>
      </c>
      <c r="C4678" s="3">
        <f>'finished water daily demand'!P298</f>
        <v>25.645199999999996</v>
      </c>
      <c r="D4678">
        <f t="shared" si="149"/>
        <v>41203</v>
      </c>
    </row>
    <row r="4679" spans="1:4" x14ac:dyDescent="0.2">
      <c r="A4679">
        <f t="shared" si="150"/>
        <v>2012</v>
      </c>
      <c r="B4679" s="1059">
        <v>41204</v>
      </c>
      <c r="C4679" s="3">
        <f>'finished water daily demand'!P299</f>
        <v>26.415999999999997</v>
      </c>
      <c r="D4679">
        <f t="shared" si="149"/>
        <v>41204</v>
      </c>
    </row>
    <row r="4680" spans="1:4" x14ac:dyDescent="0.2">
      <c r="A4680">
        <f t="shared" si="150"/>
        <v>2012</v>
      </c>
      <c r="B4680" s="1059">
        <v>41205</v>
      </c>
      <c r="C4680" s="3">
        <f>'finished water daily demand'!P300</f>
        <v>27.224400000000003</v>
      </c>
      <c r="D4680">
        <f t="shared" si="149"/>
        <v>41205</v>
      </c>
    </row>
    <row r="4681" spans="1:4" x14ac:dyDescent="0.2">
      <c r="A4681">
        <f t="shared" si="150"/>
        <v>2012</v>
      </c>
      <c r="B4681" s="1059">
        <v>41206</v>
      </c>
      <c r="C4681" s="3">
        <f>'finished water daily demand'!P301</f>
        <v>27.854199999999999</v>
      </c>
      <c r="D4681">
        <f t="shared" si="149"/>
        <v>41206</v>
      </c>
    </row>
    <row r="4682" spans="1:4" x14ac:dyDescent="0.2">
      <c r="A4682">
        <f t="shared" si="150"/>
        <v>2012</v>
      </c>
      <c r="B4682" s="1059">
        <v>41207</v>
      </c>
      <c r="C4682" s="3">
        <f>'finished water daily demand'!P302</f>
        <v>27.9482</v>
      </c>
      <c r="D4682">
        <f t="shared" si="149"/>
        <v>41207</v>
      </c>
    </row>
    <row r="4683" spans="1:4" x14ac:dyDescent="0.2">
      <c r="A4683">
        <f t="shared" si="150"/>
        <v>2012</v>
      </c>
      <c r="B4683" s="1059">
        <v>41208</v>
      </c>
      <c r="C4683" s="3">
        <f>'finished water daily demand'!P303</f>
        <v>26.744999999999997</v>
      </c>
      <c r="D4683">
        <f t="shared" si="149"/>
        <v>41208</v>
      </c>
    </row>
    <row r="4684" spans="1:4" x14ac:dyDescent="0.2">
      <c r="A4684">
        <f t="shared" si="150"/>
        <v>2012</v>
      </c>
      <c r="B4684" s="1059">
        <v>41209</v>
      </c>
      <c r="C4684" s="3">
        <f>'finished water daily demand'!P304</f>
        <v>26.566399999999994</v>
      </c>
      <c r="D4684">
        <f t="shared" si="149"/>
        <v>41209</v>
      </c>
    </row>
    <row r="4685" spans="1:4" x14ac:dyDescent="0.2">
      <c r="A4685">
        <f t="shared" si="150"/>
        <v>2012</v>
      </c>
      <c r="B4685" s="1059">
        <v>41210</v>
      </c>
      <c r="C4685" s="3">
        <f>'finished water daily demand'!P305</f>
        <v>26.350199999999994</v>
      </c>
      <c r="D4685">
        <f t="shared" si="149"/>
        <v>41210</v>
      </c>
    </row>
    <row r="4686" spans="1:4" x14ac:dyDescent="0.2">
      <c r="A4686">
        <f t="shared" si="150"/>
        <v>2012</v>
      </c>
      <c r="B4686" s="1059">
        <v>41211</v>
      </c>
      <c r="C4686" s="3">
        <f>'finished water daily demand'!P306</f>
        <v>24.601199999999999</v>
      </c>
      <c r="D4686">
        <f t="shared" si="149"/>
        <v>41211</v>
      </c>
    </row>
    <row r="4687" spans="1:4" x14ac:dyDescent="0.2">
      <c r="A4687">
        <f t="shared" si="150"/>
        <v>2012</v>
      </c>
      <c r="B4687" s="1059">
        <v>41212</v>
      </c>
      <c r="C4687" s="3">
        <f>'finished water daily demand'!P307</f>
        <v>24.686399999999999</v>
      </c>
      <c r="D4687">
        <f t="shared" si="149"/>
        <v>41212</v>
      </c>
    </row>
    <row r="4688" spans="1:4" x14ac:dyDescent="0.2">
      <c r="A4688">
        <f t="shared" si="150"/>
        <v>2012</v>
      </c>
      <c r="B4688" s="1059">
        <v>41213</v>
      </c>
      <c r="C4688" s="3">
        <f>'finished water daily demand'!P308</f>
        <v>24.695799999999998</v>
      </c>
      <c r="D4688">
        <f t="shared" si="149"/>
        <v>41213</v>
      </c>
    </row>
    <row r="4689" spans="1:4" x14ac:dyDescent="0.2">
      <c r="A4689">
        <f t="shared" si="150"/>
        <v>2012</v>
      </c>
      <c r="B4689" s="1059">
        <v>41214</v>
      </c>
      <c r="C4689" s="3">
        <f>'finished water daily demand'!P309</f>
        <v>24.786999999999999</v>
      </c>
      <c r="D4689">
        <f t="shared" si="149"/>
        <v>41214</v>
      </c>
    </row>
    <row r="4690" spans="1:4" x14ac:dyDescent="0.2">
      <c r="A4690">
        <f t="shared" si="150"/>
        <v>2012</v>
      </c>
      <c r="B4690" s="1059">
        <v>41215</v>
      </c>
      <c r="C4690" s="3">
        <f>'finished water daily demand'!P310</f>
        <v>26.162199999999999</v>
      </c>
      <c r="D4690">
        <f t="shared" si="149"/>
        <v>41215</v>
      </c>
    </row>
    <row r="4691" spans="1:4" x14ac:dyDescent="0.2">
      <c r="A4691">
        <f t="shared" si="150"/>
        <v>2012</v>
      </c>
      <c r="B4691" s="1059">
        <v>41216</v>
      </c>
      <c r="C4691" s="3">
        <f>'finished water daily demand'!P311</f>
        <v>24.481400000000001</v>
      </c>
      <c r="D4691">
        <f t="shared" si="149"/>
        <v>41216</v>
      </c>
    </row>
    <row r="4692" spans="1:4" x14ac:dyDescent="0.2">
      <c r="A4692">
        <f t="shared" si="150"/>
        <v>2012</v>
      </c>
      <c r="B4692" s="1059">
        <v>41217</v>
      </c>
      <c r="C4692" s="3">
        <f>'finished water daily demand'!P312</f>
        <v>24.395449999999997</v>
      </c>
      <c r="D4692">
        <f t="shared" si="149"/>
        <v>41217</v>
      </c>
    </row>
    <row r="4693" spans="1:4" x14ac:dyDescent="0.2">
      <c r="A4693">
        <f t="shared" si="150"/>
        <v>2012</v>
      </c>
      <c r="B4693" s="1059">
        <v>41218</v>
      </c>
      <c r="C4693" s="3">
        <f>'finished water daily demand'!P313</f>
        <v>23.5837</v>
      </c>
      <c r="D4693">
        <f t="shared" si="149"/>
        <v>41218</v>
      </c>
    </row>
    <row r="4694" spans="1:4" x14ac:dyDescent="0.2">
      <c r="A4694">
        <f t="shared" si="150"/>
        <v>2012</v>
      </c>
      <c r="B4694" s="1059">
        <v>41219</v>
      </c>
      <c r="C4694" s="3">
        <f>'finished water daily demand'!P314</f>
        <v>23.927499999999998</v>
      </c>
      <c r="D4694">
        <f t="shared" si="149"/>
        <v>41219</v>
      </c>
    </row>
    <row r="4695" spans="1:4" x14ac:dyDescent="0.2">
      <c r="A4695">
        <f t="shared" si="150"/>
        <v>2012</v>
      </c>
      <c r="B4695" s="1059">
        <v>41220</v>
      </c>
      <c r="C4695" s="3">
        <f>'finished water daily demand'!P315</f>
        <v>24.8825</v>
      </c>
      <c r="D4695">
        <f t="shared" si="149"/>
        <v>41220</v>
      </c>
    </row>
    <row r="4696" spans="1:4" x14ac:dyDescent="0.2">
      <c r="A4696">
        <f t="shared" si="150"/>
        <v>2012</v>
      </c>
      <c r="B4696" s="1059">
        <v>41221</v>
      </c>
      <c r="C4696" s="3">
        <f>'finished water daily demand'!P316</f>
        <v>25.302700000000002</v>
      </c>
      <c r="D4696">
        <f t="shared" si="149"/>
        <v>41221</v>
      </c>
    </row>
    <row r="4697" spans="1:4" x14ac:dyDescent="0.2">
      <c r="A4697">
        <f t="shared" si="150"/>
        <v>2012</v>
      </c>
      <c r="B4697" s="1059">
        <v>41222</v>
      </c>
      <c r="C4697" s="3">
        <f>'finished water daily demand'!P317</f>
        <v>25.522350000000003</v>
      </c>
      <c r="D4697">
        <f t="shared" si="149"/>
        <v>41222</v>
      </c>
    </row>
    <row r="4698" spans="1:4" x14ac:dyDescent="0.2">
      <c r="A4698">
        <f t="shared" si="150"/>
        <v>2012</v>
      </c>
      <c r="B4698" s="1059">
        <v>41223</v>
      </c>
      <c r="C4698" s="3">
        <f>'finished water daily demand'!P318</f>
        <v>25.589199999999998</v>
      </c>
      <c r="D4698">
        <f t="shared" si="149"/>
        <v>41223</v>
      </c>
    </row>
    <row r="4699" spans="1:4" x14ac:dyDescent="0.2">
      <c r="A4699">
        <f t="shared" si="150"/>
        <v>2012</v>
      </c>
      <c r="B4699" s="1059">
        <v>41224</v>
      </c>
      <c r="C4699" s="3">
        <f>'finished water daily demand'!P319</f>
        <v>26.420049999999996</v>
      </c>
      <c r="D4699">
        <f t="shared" si="149"/>
        <v>41224</v>
      </c>
    </row>
    <row r="4700" spans="1:4" x14ac:dyDescent="0.2">
      <c r="A4700">
        <f t="shared" si="150"/>
        <v>2012</v>
      </c>
      <c r="B4700" s="1059">
        <v>41225</v>
      </c>
      <c r="C4700" s="3">
        <f>'finished water daily demand'!P320</f>
        <v>26.668349999999997</v>
      </c>
      <c r="D4700">
        <f t="shared" si="149"/>
        <v>41225</v>
      </c>
    </row>
    <row r="4701" spans="1:4" x14ac:dyDescent="0.2">
      <c r="A4701">
        <f t="shared" si="150"/>
        <v>2012</v>
      </c>
      <c r="B4701" s="1059">
        <v>41226</v>
      </c>
      <c r="C4701" s="3">
        <f>'finished water daily demand'!P321</f>
        <v>24.43365</v>
      </c>
      <c r="D4701">
        <f t="shared" si="149"/>
        <v>41226</v>
      </c>
    </row>
    <row r="4702" spans="1:4" x14ac:dyDescent="0.2">
      <c r="A4702">
        <f t="shared" si="150"/>
        <v>2012</v>
      </c>
      <c r="B4702" s="1059">
        <v>41227</v>
      </c>
      <c r="C4702" s="3">
        <f>'finished water daily demand'!P322</f>
        <v>23.698300000000003</v>
      </c>
      <c r="D4702">
        <f t="shared" si="149"/>
        <v>41227</v>
      </c>
    </row>
    <row r="4703" spans="1:4" x14ac:dyDescent="0.2">
      <c r="A4703">
        <f t="shared" si="150"/>
        <v>2012</v>
      </c>
      <c r="B4703" s="1059">
        <v>41228</v>
      </c>
      <c r="C4703" s="3">
        <f>'finished water daily demand'!P323</f>
        <v>24.194899999999997</v>
      </c>
      <c r="D4703">
        <f t="shared" si="149"/>
        <v>41228</v>
      </c>
    </row>
    <row r="4704" spans="1:4" x14ac:dyDescent="0.2">
      <c r="A4704">
        <f t="shared" si="150"/>
        <v>2012</v>
      </c>
      <c r="B4704" s="1059">
        <v>41229</v>
      </c>
      <c r="C4704" s="3">
        <f>'finished water daily demand'!P324</f>
        <v>23.898849999999996</v>
      </c>
      <c r="D4704">
        <f t="shared" si="149"/>
        <v>41229</v>
      </c>
    </row>
    <row r="4705" spans="1:4" x14ac:dyDescent="0.2">
      <c r="A4705">
        <f t="shared" si="150"/>
        <v>2012</v>
      </c>
      <c r="B4705" s="1059">
        <v>41230</v>
      </c>
      <c r="C4705" s="3">
        <f>'finished water daily demand'!P325</f>
        <v>23.239899999999999</v>
      </c>
      <c r="D4705">
        <f t="shared" ref="D4705:D4749" si="151">VALUE(B4705)</f>
        <v>41230</v>
      </c>
    </row>
    <row r="4706" spans="1:4" x14ac:dyDescent="0.2">
      <c r="A4706">
        <f t="shared" si="150"/>
        <v>2012</v>
      </c>
      <c r="B4706" s="1059">
        <v>41231</v>
      </c>
      <c r="C4706" s="3">
        <f>'finished water daily demand'!P326</f>
        <v>23.765149999999998</v>
      </c>
      <c r="D4706">
        <f t="shared" si="151"/>
        <v>41231</v>
      </c>
    </row>
    <row r="4707" spans="1:4" x14ac:dyDescent="0.2">
      <c r="A4707">
        <f t="shared" si="150"/>
        <v>2012</v>
      </c>
      <c r="B4707" s="1059">
        <v>41232</v>
      </c>
      <c r="C4707" s="3">
        <f>'finished water daily demand'!P327</f>
        <v>24.042099999999998</v>
      </c>
      <c r="D4707">
        <f t="shared" si="151"/>
        <v>41232</v>
      </c>
    </row>
    <row r="4708" spans="1:4" x14ac:dyDescent="0.2">
      <c r="A4708">
        <f t="shared" si="150"/>
        <v>2012</v>
      </c>
      <c r="B4708" s="1059">
        <v>41233</v>
      </c>
      <c r="C4708" s="3">
        <f>'finished water daily demand'!P328</f>
        <v>23.812899999999999</v>
      </c>
      <c r="D4708">
        <f t="shared" si="151"/>
        <v>41233</v>
      </c>
    </row>
    <row r="4709" spans="1:4" x14ac:dyDescent="0.2">
      <c r="A4709">
        <f t="shared" si="150"/>
        <v>2012</v>
      </c>
      <c r="B4709" s="1059">
        <v>41234</v>
      </c>
      <c r="C4709" s="3">
        <f>'finished water daily demand'!P329</f>
        <v>23.994349999999997</v>
      </c>
      <c r="D4709">
        <f t="shared" si="151"/>
        <v>41234</v>
      </c>
    </row>
    <row r="4710" spans="1:4" x14ac:dyDescent="0.2">
      <c r="A4710">
        <f t="shared" si="150"/>
        <v>2012</v>
      </c>
      <c r="B4710" s="1059">
        <v>41235</v>
      </c>
      <c r="C4710" s="3">
        <f>'finished water daily demand'!P330</f>
        <v>22.504549999999998</v>
      </c>
      <c r="D4710">
        <f t="shared" si="151"/>
        <v>41235</v>
      </c>
    </row>
    <row r="4711" spans="1:4" x14ac:dyDescent="0.2">
      <c r="A4711">
        <f t="shared" si="150"/>
        <v>2012</v>
      </c>
      <c r="B4711" s="1059">
        <v>41236</v>
      </c>
      <c r="C4711" s="3">
        <f>'finished water daily demand'!P331</f>
        <v>21.9984</v>
      </c>
      <c r="D4711">
        <f t="shared" si="151"/>
        <v>41236</v>
      </c>
    </row>
    <row r="4712" spans="1:4" x14ac:dyDescent="0.2">
      <c r="A4712">
        <f t="shared" si="150"/>
        <v>2012</v>
      </c>
      <c r="B4712" s="1059">
        <v>41237</v>
      </c>
      <c r="C4712" s="3">
        <f>'finished water daily demand'!P332</f>
        <v>22.294449999999998</v>
      </c>
      <c r="D4712">
        <f t="shared" si="151"/>
        <v>41237</v>
      </c>
    </row>
    <row r="4713" spans="1:4" x14ac:dyDescent="0.2">
      <c r="A4713">
        <f t="shared" si="150"/>
        <v>2012</v>
      </c>
      <c r="B4713" s="1059">
        <v>41238</v>
      </c>
      <c r="C4713" s="3">
        <f>'finished water daily demand'!P333</f>
        <v>22.829249999999998</v>
      </c>
      <c r="D4713">
        <f t="shared" si="151"/>
        <v>41238</v>
      </c>
    </row>
    <row r="4714" spans="1:4" x14ac:dyDescent="0.2">
      <c r="A4714">
        <f t="shared" si="150"/>
        <v>2012</v>
      </c>
      <c r="B4714" s="1059">
        <v>41239</v>
      </c>
      <c r="C4714" s="3">
        <f>'finished water daily demand'!P334</f>
        <v>24.519599999999997</v>
      </c>
      <c r="D4714">
        <f t="shared" si="151"/>
        <v>41239</v>
      </c>
    </row>
    <row r="4715" spans="1:4" x14ac:dyDescent="0.2">
      <c r="A4715">
        <f t="shared" si="150"/>
        <v>2012</v>
      </c>
      <c r="B4715" s="1059">
        <v>41240</v>
      </c>
      <c r="C4715" s="3">
        <f>'finished water daily demand'!P335</f>
        <v>24.500500000000002</v>
      </c>
      <c r="D4715">
        <f t="shared" si="151"/>
        <v>41240</v>
      </c>
    </row>
    <row r="4716" spans="1:4" x14ac:dyDescent="0.2">
      <c r="A4716">
        <f t="shared" si="150"/>
        <v>2012</v>
      </c>
      <c r="B4716" s="1059">
        <v>41241</v>
      </c>
      <c r="C4716" s="3">
        <f>'finished water daily demand'!P336</f>
        <v>25.073499999999996</v>
      </c>
      <c r="D4716">
        <f t="shared" si="151"/>
        <v>41241</v>
      </c>
    </row>
    <row r="4717" spans="1:4" x14ac:dyDescent="0.2">
      <c r="A4717">
        <f t="shared" si="150"/>
        <v>2012</v>
      </c>
      <c r="B4717" s="1059">
        <v>41242</v>
      </c>
      <c r="C4717" s="3">
        <f>'finished water daily demand'!P337</f>
        <v>24.385899999999999</v>
      </c>
      <c r="D4717">
        <f t="shared" si="151"/>
        <v>41242</v>
      </c>
    </row>
    <row r="4718" spans="1:4" x14ac:dyDescent="0.2">
      <c r="A4718">
        <f t="shared" si="150"/>
        <v>2012</v>
      </c>
      <c r="B4718" s="1059">
        <v>41243</v>
      </c>
      <c r="C4718" s="3">
        <f>'finished water daily demand'!P338</f>
        <v>25.598750000000003</v>
      </c>
      <c r="D4718">
        <f t="shared" si="151"/>
        <v>41243</v>
      </c>
    </row>
    <row r="4719" spans="1:4" x14ac:dyDescent="0.2">
      <c r="A4719">
        <f t="shared" si="150"/>
        <v>2012</v>
      </c>
      <c r="B4719" s="1059">
        <v>41244</v>
      </c>
      <c r="C4719" s="3">
        <f>'finished water daily demand'!P339</f>
        <v>24.581399999999999</v>
      </c>
      <c r="D4719">
        <f t="shared" si="151"/>
        <v>41244</v>
      </c>
    </row>
    <row r="4720" spans="1:4" x14ac:dyDescent="0.2">
      <c r="A4720">
        <f t="shared" si="150"/>
        <v>2012</v>
      </c>
      <c r="B4720" s="1059">
        <v>41245</v>
      </c>
      <c r="C4720" s="3">
        <f>'finished water daily demand'!P340</f>
        <v>24.581399999999999</v>
      </c>
      <c r="D4720">
        <f t="shared" si="151"/>
        <v>41245</v>
      </c>
    </row>
    <row r="4721" spans="1:4" x14ac:dyDescent="0.2">
      <c r="A4721">
        <f t="shared" si="150"/>
        <v>2012</v>
      </c>
      <c r="B4721" s="1059">
        <v>41246</v>
      </c>
      <c r="C4721" s="3">
        <f>'finished water daily demand'!P341</f>
        <v>24.464099999999998</v>
      </c>
      <c r="D4721">
        <f t="shared" si="151"/>
        <v>41246</v>
      </c>
    </row>
    <row r="4722" spans="1:4" x14ac:dyDescent="0.2">
      <c r="A4722">
        <f t="shared" si="150"/>
        <v>2012</v>
      </c>
      <c r="B4722" s="1059">
        <v>41247</v>
      </c>
      <c r="C4722" s="3">
        <f>'finished water daily demand'!P342</f>
        <v>24.412199999999999</v>
      </c>
      <c r="D4722">
        <f t="shared" si="151"/>
        <v>41247</v>
      </c>
    </row>
    <row r="4723" spans="1:4" x14ac:dyDescent="0.2">
      <c r="A4723">
        <f t="shared" si="150"/>
        <v>2012</v>
      </c>
      <c r="B4723" s="1059">
        <v>41248</v>
      </c>
      <c r="C4723" s="3">
        <f>'finished water daily demand'!P343</f>
        <v>24.337</v>
      </c>
      <c r="D4723">
        <f t="shared" si="151"/>
        <v>41248</v>
      </c>
    </row>
    <row r="4724" spans="1:4" x14ac:dyDescent="0.2">
      <c r="A4724">
        <f t="shared" si="150"/>
        <v>2012</v>
      </c>
      <c r="B4724" s="1059">
        <v>41249</v>
      </c>
      <c r="C4724" s="3">
        <f>'finished water daily demand'!P344</f>
        <v>24.299399999999999</v>
      </c>
      <c r="D4724">
        <f t="shared" si="151"/>
        <v>41249</v>
      </c>
    </row>
    <row r="4725" spans="1:4" x14ac:dyDescent="0.2">
      <c r="A4725">
        <f t="shared" si="150"/>
        <v>2012</v>
      </c>
      <c r="B4725" s="1059">
        <v>41250</v>
      </c>
      <c r="C4725" s="3">
        <f>'finished water daily demand'!P345</f>
        <v>23.556799999999996</v>
      </c>
      <c r="D4725">
        <f t="shared" si="151"/>
        <v>41250</v>
      </c>
    </row>
    <row r="4726" spans="1:4" x14ac:dyDescent="0.2">
      <c r="A4726">
        <f t="shared" si="150"/>
        <v>2012</v>
      </c>
      <c r="B4726" s="1059">
        <v>41251</v>
      </c>
      <c r="C4726" s="3">
        <f>'finished water daily demand'!P346</f>
        <v>22.945799999999998</v>
      </c>
      <c r="D4726">
        <f t="shared" si="151"/>
        <v>41251</v>
      </c>
    </row>
    <row r="4727" spans="1:4" x14ac:dyDescent="0.2">
      <c r="A4727">
        <f t="shared" si="150"/>
        <v>2012</v>
      </c>
      <c r="B4727" s="1059">
        <v>41252</v>
      </c>
      <c r="C4727" s="3">
        <f>'finished water daily demand'!P347</f>
        <v>23.114999999999998</v>
      </c>
      <c r="D4727">
        <f t="shared" si="151"/>
        <v>41252</v>
      </c>
    </row>
    <row r="4728" spans="1:4" x14ac:dyDescent="0.2">
      <c r="A4728">
        <f t="shared" si="150"/>
        <v>2012</v>
      </c>
      <c r="B4728" s="1059">
        <v>41253</v>
      </c>
      <c r="C4728" s="3">
        <f>'finished water daily demand'!P348</f>
        <v>23.387599999999999</v>
      </c>
      <c r="D4728">
        <f t="shared" si="151"/>
        <v>41253</v>
      </c>
    </row>
    <row r="4729" spans="1:4" x14ac:dyDescent="0.2">
      <c r="A4729">
        <f t="shared" si="150"/>
        <v>2012</v>
      </c>
      <c r="B4729" s="1059">
        <v>41254</v>
      </c>
      <c r="C4729" s="3">
        <f>'finished water daily demand'!P349</f>
        <v>23.121399999999998</v>
      </c>
      <c r="D4729">
        <f t="shared" si="151"/>
        <v>41254</v>
      </c>
    </row>
    <row r="4730" spans="1:4" x14ac:dyDescent="0.2">
      <c r="A4730">
        <f t="shared" si="150"/>
        <v>2012</v>
      </c>
      <c r="B4730" s="1059">
        <v>41255</v>
      </c>
      <c r="C4730" s="3">
        <f>'finished water daily demand'!P350</f>
        <v>23.331199999999999</v>
      </c>
      <c r="D4730">
        <f t="shared" si="151"/>
        <v>41255</v>
      </c>
    </row>
    <row r="4731" spans="1:4" x14ac:dyDescent="0.2">
      <c r="A4731">
        <f t="shared" si="150"/>
        <v>2012</v>
      </c>
      <c r="B4731" s="1059">
        <v>41256</v>
      </c>
      <c r="C4731" s="3">
        <f>'finished water daily demand'!P351</f>
        <v>23.1526</v>
      </c>
      <c r="D4731">
        <f t="shared" si="151"/>
        <v>41256</v>
      </c>
    </row>
    <row r="4732" spans="1:4" x14ac:dyDescent="0.2">
      <c r="A4732">
        <f t="shared" si="150"/>
        <v>2012</v>
      </c>
      <c r="B4732" s="1059">
        <v>41257</v>
      </c>
      <c r="C4732" s="3">
        <f>'finished water daily demand'!P352</f>
        <v>23.3782</v>
      </c>
      <c r="D4732">
        <f t="shared" si="151"/>
        <v>41257</v>
      </c>
    </row>
    <row r="4733" spans="1:4" x14ac:dyDescent="0.2">
      <c r="A4733">
        <f t="shared" si="150"/>
        <v>2012</v>
      </c>
      <c r="B4733" s="1059">
        <v>41258</v>
      </c>
      <c r="C4733" s="3">
        <f>'finished water daily demand'!P353</f>
        <v>22.222000000000001</v>
      </c>
      <c r="D4733">
        <f t="shared" si="151"/>
        <v>41258</v>
      </c>
    </row>
    <row r="4734" spans="1:4" x14ac:dyDescent="0.2">
      <c r="A4734">
        <f t="shared" si="150"/>
        <v>2012</v>
      </c>
      <c r="B4734" s="1059">
        <v>41259</v>
      </c>
      <c r="C4734" s="3">
        <f>'finished water daily demand'!P354</f>
        <v>21.996400000000001</v>
      </c>
      <c r="D4734">
        <f t="shared" si="151"/>
        <v>41259</v>
      </c>
    </row>
    <row r="4735" spans="1:4" x14ac:dyDescent="0.2">
      <c r="A4735">
        <f t="shared" si="150"/>
        <v>2012</v>
      </c>
      <c r="B4735" s="1059">
        <v>41260</v>
      </c>
      <c r="C4735" s="3">
        <f>'finished water daily demand'!P355</f>
        <v>22.654399999999999</v>
      </c>
      <c r="D4735">
        <f t="shared" si="151"/>
        <v>41260</v>
      </c>
    </row>
    <row r="4736" spans="1:4" x14ac:dyDescent="0.2">
      <c r="A4736">
        <f t="shared" si="150"/>
        <v>2012</v>
      </c>
      <c r="B4736" s="1059">
        <v>41261</v>
      </c>
      <c r="C4736" s="3">
        <f>'finished water daily demand'!P356</f>
        <v>22.141399999999997</v>
      </c>
      <c r="D4736">
        <f t="shared" si="151"/>
        <v>41261</v>
      </c>
    </row>
    <row r="4737" spans="1:4" x14ac:dyDescent="0.2">
      <c r="A4737">
        <f t="shared" si="150"/>
        <v>2012</v>
      </c>
      <c r="B4737" s="1059">
        <v>41262</v>
      </c>
      <c r="C4737" s="3">
        <f>'finished water daily demand'!P357</f>
        <v>23.936799999999998</v>
      </c>
      <c r="D4737">
        <f t="shared" si="151"/>
        <v>41262</v>
      </c>
    </row>
    <row r="4738" spans="1:4" x14ac:dyDescent="0.2">
      <c r="A4738">
        <f t="shared" si="150"/>
        <v>2012</v>
      </c>
      <c r="B4738" s="1059">
        <v>41263</v>
      </c>
      <c r="C4738" s="3">
        <f>'finished water daily demand'!P358</f>
        <v>22.432999999999996</v>
      </c>
      <c r="D4738">
        <f t="shared" si="151"/>
        <v>41263</v>
      </c>
    </row>
    <row r="4739" spans="1:4" x14ac:dyDescent="0.2">
      <c r="A4739">
        <f t="shared" ref="A4739:A4802" si="152">YEAR(B4739)</f>
        <v>2012</v>
      </c>
      <c r="B4739" s="1059">
        <v>41264</v>
      </c>
      <c r="C4739" s="3">
        <f>'finished water daily demand'!P359</f>
        <v>22.339299999999998</v>
      </c>
      <c r="D4739">
        <f t="shared" si="151"/>
        <v>41264</v>
      </c>
    </row>
    <row r="4740" spans="1:4" x14ac:dyDescent="0.2">
      <c r="A4740">
        <f t="shared" si="152"/>
        <v>2012</v>
      </c>
      <c r="B4740" s="1059">
        <v>41265</v>
      </c>
      <c r="C4740" s="3">
        <f>'finished water daily demand'!P360</f>
        <v>21.606000000000002</v>
      </c>
      <c r="D4740">
        <f t="shared" si="151"/>
        <v>41265</v>
      </c>
    </row>
    <row r="4741" spans="1:4" x14ac:dyDescent="0.2">
      <c r="A4741">
        <f t="shared" si="152"/>
        <v>2012</v>
      </c>
      <c r="B4741" s="1059">
        <v>41266</v>
      </c>
      <c r="C4741" s="3">
        <f>'finished water daily demand'!P361</f>
        <v>20.283200000000001</v>
      </c>
      <c r="D4741">
        <f t="shared" si="151"/>
        <v>41266</v>
      </c>
    </row>
    <row r="4742" spans="1:4" x14ac:dyDescent="0.2">
      <c r="A4742">
        <f t="shared" si="152"/>
        <v>2012</v>
      </c>
      <c r="B4742" s="1059">
        <v>41267</v>
      </c>
      <c r="C4742" s="3">
        <f>'finished water daily demand'!P362</f>
        <v>20.1601</v>
      </c>
      <c r="D4742">
        <f t="shared" si="151"/>
        <v>41267</v>
      </c>
    </row>
    <row r="4743" spans="1:4" x14ac:dyDescent="0.2">
      <c r="A4743">
        <f t="shared" si="152"/>
        <v>2012</v>
      </c>
      <c r="B4743" s="1059">
        <v>41268</v>
      </c>
      <c r="C4743" s="3">
        <f>'finished water daily demand'!P363</f>
        <v>19.214549999999999</v>
      </c>
      <c r="D4743">
        <f t="shared" si="151"/>
        <v>41268</v>
      </c>
    </row>
    <row r="4744" spans="1:4" x14ac:dyDescent="0.2">
      <c r="A4744">
        <f t="shared" si="152"/>
        <v>2012</v>
      </c>
      <c r="B4744" s="1059">
        <v>41269</v>
      </c>
      <c r="C4744" s="3">
        <f>'finished water daily demand'!P364</f>
        <v>19.627199999999998</v>
      </c>
      <c r="D4744">
        <f t="shared" si="151"/>
        <v>41269</v>
      </c>
    </row>
    <row r="4745" spans="1:4" x14ac:dyDescent="0.2">
      <c r="A4745">
        <f t="shared" si="152"/>
        <v>2012</v>
      </c>
      <c r="B4745" s="1059">
        <v>41270</v>
      </c>
      <c r="C4745" s="3">
        <f>'finished water daily demand'!P365</f>
        <v>20.335699999999999</v>
      </c>
      <c r="D4745">
        <f t="shared" si="151"/>
        <v>41270</v>
      </c>
    </row>
    <row r="4746" spans="1:4" x14ac:dyDescent="0.2">
      <c r="A4746">
        <f t="shared" si="152"/>
        <v>2012</v>
      </c>
      <c r="B4746" s="1059">
        <v>41271</v>
      </c>
      <c r="C4746" s="3">
        <f>'finished water daily demand'!P366</f>
        <v>21.590499999999999</v>
      </c>
      <c r="D4746">
        <f t="shared" si="151"/>
        <v>41271</v>
      </c>
    </row>
    <row r="4747" spans="1:4" x14ac:dyDescent="0.2">
      <c r="A4747">
        <f t="shared" si="152"/>
        <v>2012</v>
      </c>
      <c r="B4747" s="1059">
        <v>41272</v>
      </c>
      <c r="C4747" s="3">
        <f>'finished water daily demand'!P367</f>
        <v>21.012999999999998</v>
      </c>
      <c r="D4747">
        <f t="shared" si="151"/>
        <v>41272</v>
      </c>
    </row>
    <row r="4748" spans="1:4" x14ac:dyDescent="0.2">
      <c r="A4748">
        <f t="shared" si="152"/>
        <v>2012</v>
      </c>
      <c r="B4748" s="1059">
        <v>41273</v>
      </c>
      <c r="C4748" s="3">
        <f>'finished water daily demand'!P368</f>
        <v>20.596199999999996</v>
      </c>
      <c r="D4748">
        <f t="shared" si="151"/>
        <v>41273</v>
      </c>
    </row>
    <row r="4749" spans="1:4" x14ac:dyDescent="0.2">
      <c r="A4749">
        <f t="shared" si="152"/>
        <v>2012</v>
      </c>
      <c r="B4749" s="1059">
        <v>41274</v>
      </c>
      <c r="C4749" s="3">
        <f>'finished water daily demand'!P369</f>
        <v>22.4831</v>
      </c>
      <c r="D4749">
        <f t="shared" si="151"/>
        <v>41274</v>
      </c>
    </row>
    <row r="4750" spans="1:4" x14ac:dyDescent="0.2">
      <c r="A4750">
        <f t="shared" si="152"/>
        <v>2013</v>
      </c>
      <c r="B4750" s="1059">
        <v>41275</v>
      </c>
      <c r="C4750" s="3">
        <f>'finished water daily demand'!Q5</f>
        <v>20.827817500000002</v>
      </c>
      <c r="D4750">
        <f t="shared" ref="D4750" si="153">VALUE(B4750)</f>
        <v>41275</v>
      </c>
    </row>
    <row r="4751" spans="1:4" x14ac:dyDescent="0.2">
      <c r="A4751">
        <f t="shared" si="152"/>
        <v>2013</v>
      </c>
      <c r="B4751" s="1059">
        <v>41276</v>
      </c>
      <c r="C4751" s="3">
        <f>'finished water daily demand'!Q6</f>
        <v>22.692779999999999</v>
      </c>
      <c r="D4751">
        <f t="shared" ref="D4751:D4814" si="154">VALUE(B4751)</f>
        <v>41276</v>
      </c>
    </row>
    <row r="4752" spans="1:4" x14ac:dyDescent="0.2">
      <c r="A4752">
        <f t="shared" si="152"/>
        <v>2013</v>
      </c>
      <c r="B4752" s="1059">
        <v>41277</v>
      </c>
      <c r="C4752" s="3">
        <f>'finished water daily demand'!Q7</f>
        <v>22.846130000000002</v>
      </c>
      <c r="D4752">
        <f t="shared" si="154"/>
        <v>41277</v>
      </c>
    </row>
    <row r="4753" spans="1:4" x14ac:dyDescent="0.2">
      <c r="A4753">
        <f t="shared" si="152"/>
        <v>2013</v>
      </c>
      <c r="B4753" s="1059">
        <v>41278</v>
      </c>
      <c r="C4753" s="3">
        <f>'finished water daily demand'!Q8</f>
        <v>22.771112500000001</v>
      </c>
      <c r="D4753">
        <f t="shared" si="154"/>
        <v>41278</v>
      </c>
    </row>
    <row r="4754" spans="1:4" x14ac:dyDescent="0.2">
      <c r="A4754">
        <f t="shared" si="152"/>
        <v>2013</v>
      </c>
      <c r="B4754" s="1059">
        <v>41279</v>
      </c>
      <c r="C4754" s="3">
        <f>'finished water daily demand'!Q9</f>
        <v>22.552790000000002</v>
      </c>
      <c r="D4754">
        <f t="shared" si="154"/>
        <v>41279</v>
      </c>
    </row>
    <row r="4755" spans="1:4" x14ac:dyDescent="0.2">
      <c r="A4755">
        <f t="shared" si="152"/>
        <v>2013</v>
      </c>
      <c r="B4755" s="1059">
        <v>41280</v>
      </c>
      <c r="C4755" s="3">
        <f>'finished water daily demand'!Q10</f>
        <v>22.252800000000001</v>
      </c>
      <c r="D4755">
        <f t="shared" si="154"/>
        <v>41280</v>
      </c>
    </row>
    <row r="4756" spans="1:4" x14ac:dyDescent="0.2">
      <c r="A4756">
        <f t="shared" si="152"/>
        <v>2013</v>
      </c>
      <c r="B4756" s="1059">
        <v>41281</v>
      </c>
      <c r="C4756" s="3">
        <f>'finished water daily demand'!Q11</f>
        <v>24.052799999999998</v>
      </c>
      <c r="D4756">
        <f t="shared" si="154"/>
        <v>41281</v>
      </c>
    </row>
    <row r="4757" spans="1:4" x14ac:dyDescent="0.2">
      <c r="A4757">
        <f t="shared" si="152"/>
        <v>2013</v>
      </c>
      <c r="B4757" s="1059">
        <v>41282</v>
      </c>
      <c r="C4757" s="3">
        <f>'finished water daily demand'!Q12</f>
        <v>24.399445</v>
      </c>
      <c r="D4757">
        <f t="shared" si="154"/>
        <v>41282</v>
      </c>
    </row>
    <row r="4758" spans="1:4" x14ac:dyDescent="0.2">
      <c r="A4758">
        <f t="shared" si="152"/>
        <v>2013</v>
      </c>
      <c r="B4758" s="1059">
        <v>41283</v>
      </c>
      <c r="C4758" s="3">
        <f>'finished water daily demand'!Q13</f>
        <v>24.074437499999998</v>
      </c>
      <c r="D4758">
        <f t="shared" si="154"/>
        <v>41283</v>
      </c>
    </row>
    <row r="4759" spans="1:4" x14ac:dyDescent="0.2">
      <c r="A4759">
        <f t="shared" si="152"/>
        <v>2013</v>
      </c>
      <c r="B4759" s="1059">
        <v>41284</v>
      </c>
      <c r="C4759" s="3">
        <f>'finished water daily demand'!Q14</f>
        <v>24.679467000000002</v>
      </c>
      <c r="D4759">
        <f t="shared" si="154"/>
        <v>41284</v>
      </c>
    </row>
    <row r="4760" spans="1:4" x14ac:dyDescent="0.2">
      <c r="A4760">
        <f t="shared" si="152"/>
        <v>2013</v>
      </c>
      <c r="B4760" s="1059">
        <v>41285</v>
      </c>
      <c r="C4760" s="3">
        <f>'finished water daily demand'!Q15</f>
        <v>23.109469999999998</v>
      </c>
      <c r="D4760">
        <f t="shared" si="154"/>
        <v>41285</v>
      </c>
    </row>
    <row r="4761" spans="1:4" x14ac:dyDescent="0.2">
      <c r="A4761">
        <f t="shared" si="152"/>
        <v>2013</v>
      </c>
      <c r="B4761" s="1059">
        <v>41286</v>
      </c>
      <c r="C4761" s="3">
        <f>'finished water daily demand'!Q16</f>
        <v>23.234479500000003</v>
      </c>
      <c r="D4761">
        <f t="shared" si="154"/>
        <v>41286</v>
      </c>
    </row>
    <row r="4762" spans="1:4" x14ac:dyDescent="0.2">
      <c r="A4762">
        <f t="shared" si="152"/>
        <v>2013</v>
      </c>
      <c r="B4762" s="1059">
        <v>41287</v>
      </c>
      <c r="C4762" s="3">
        <f>'finished water daily demand'!Q17</f>
        <v>24.66360525</v>
      </c>
      <c r="D4762">
        <f t="shared" si="154"/>
        <v>41287</v>
      </c>
    </row>
    <row r="4763" spans="1:4" x14ac:dyDescent="0.2">
      <c r="A4763">
        <f t="shared" si="152"/>
        <v>2013</v>
      </c>
      <c r="B4763" s="1059">
        <v>41288</v>
      </c>
      <c r="C4763" s="3">
        <f>'finished water daily demand'!Q18</f>
        <v>24.787777500000001</v>
      </c>
      <c r="D4763">
        <f t="shared" si="154"/>
        <v>41288</v>
      </c>
    </row>
    <row r="4764" spans="1:4" x14ac:dyDescent="0.2">
      <c r="A4764">
        <f t="shared" si="152"/>
        <v>2013</v>
      </c>
      <c r="B4764" s="1059">
        <v>41289</v>
      </c>
      <c r="C4764" s="3">
        <f>'finished water daily demand'!Q19</f>
        <v>23.831107499999998</v>
      </c>
      <c r="D4764">
        <f t="shared" si="154"/>
        <v>41289</v>
      </c>
    </row>
    <row r="4765" spans="1:4" x14ac:dyDescent="0.2">
      <c r="A4765">
        <f t="shared" si="152"/>
        <v>2013</v>
      </c>
      <c r="B4765" s="1059">
        <v>41290</v>
      </c>
      <c r="C4765" s="3">
        <f>'finished water daily demand'!Q20</f>
        <v>23.7844525</v>
      </c>
      <c r="D4765">
        <f t="shared" si="154"/>
        <v>41290</v>
      </c>
    </row>
    <row r="4766" spans="1:4" x14ac:dyDescent="0.2">
      <c r="A4766">
        <f t="shared" si="152"/>
        <v>2013</v>
      </c>
      <c r="B4766" s="1059">
        <v>41291</v>
      </c>
      <c r="C4766" s="3">
        <f>'finished water daily demand'!Q21</f>
        <v>24.47279</v>
      </c>
      <c r="D4766">
        <f t="shared" si="154"/>
        <v>41291</v>
      </c>
    </row>
    <row r="4767" spans="1:4" x14ac:dyDescent="0.2">
      <c r="A4767">
        <f t="shared" si="152"/>
        <v>2013</v>
      </c>
      <c r="B4767" s="1059">
        <v>41292</v>
      </c>
      <c r="C4767" s="3">
        <f>'finished water daily demand'!Q22</f>
        <v>23.889425000000003</v>
      </c>
      <c r="D4767">
        <f t="shared" si="154"/>
        <v>41292</v>
      </c>
    </row>
    <row r="4768" spans="1:4" x14ac:dyDescent="0.2">
      <c r="A4768">
        <f t="shared" si="152"/>
        <v>2013</v>
      </c>
      <c r="B4768" s="1059">
        <v>41293</v>
      </c>
      <c r="C4768" s="3">
        <f>'finished water daily demand'!Q23</f>
        <v>24.049401</v>
      </c>
      <c r="D4768">
        <f t="shared" si="154"/>
        <v>41293</v>
      </c>
    </row>
    <row r="4769" spans="1:4" x14ac:dyDescent="0.2">
      <c r="A4769">
        <f t="shared" si="152"/>
        <v>2013</v>
      </c>
      <c r="B4769" s="1059">
        <v>41294</v>
      </c>
      <c r="C4769" s="3">
        <f>'finished water daily demand'!Q24</f>
        <v>23.436130000000002</v>
      </c>
      <c r="D4769">
        <f t="shared" si="154"/>
        <v>41294</v>
      </c>
    </row>
    <row r="4770" spans="1:4" x14ac:dyDescent="0.2">
      <c r="A4770">
        <f t="shared" si="152"/>
        <v>2013</v>
      </c>
      <c r="B4770" s="1059">
        <v>41295</v>
      </c>
      <c r="C4770" s="3">
        <f>'finished water daily demand'!Q25</f>
        <v>24.5477925</v>
      </c>
      <c r="D4770">
        <f t="shared" si="154"/>
        <v>41295</v>
      </c>
    </row>
    <row r="4771" spans="1:4" x14ac:dyDescent="0.2">
      <c r="A4771">
        <f t="shared" si="152"/>
        <v>2013</v>
      </c>
      <c r="B4771" s="1059">
        <v>41296</v>
      </c>
      <c r="C4771" s="3">
        <f>'finished water daily demand'!Q26</f>
        <v>24.03195375</v>
      </c>
      <c r="D4771">
        <f t="shared" si="154"/>
        <v>41296</v>
      </c>
    </row>
    <row r="4772" spans="1:4" x14ac:dyDescent="0.2">
      <c r="A4772">
        <f t="shared" si="152"/>
        <v>2013</v>
      </c>
      <c r="B4772" s="1059">
        <v>41297</v>
      </c>
      <c r="C4772" s="3">
        <f>'finished water daily demand'!Q27</f>
        <v>24.6044375</v>
      </c>
      <c r="D4772">
        <f t="shared" si="154"/>
        <v>41297</v>
      </c>
    </row>
    <row r="4773" spans="1:4" x14ac:dyDescent="0.2">
      <c r="A4773">
        <f t="shared" si="152"/>
        <v>2013</v>
      </c>
      <c r="B4773" s="1059">
        <v>41298</v>
      </c>
      <c r="C4773" s="3">
        <f>'finished water daily demand'!Q28</f>
        <v>24.156943250000001</v>
      </c>
      <c r="D4773">
        <f t="shared" si="154"/>
        <v>41298</v>
      </c>
    </row>
    <row r="4774" spans="1:4" x14ac:dyDescent="0.2">
      <c r="A4774">
        <f t="shared" si="152"/>
        <v>2013</v>
      </c>
      <c r="B4774" s="1059">
        <v>41299</v>
      </c>
      <c r="C4774" s="3">
        <f>'finished water daily demand'!Q29</f>
        <v>23.28525775</v>
      </c>
      <c r="D4774">
        <f t="shared" si="154"/>
        <v>41299</v>
      </c>
    </row>
    <row r="4775" spans="1:4" x14ac:dyDescent="0.2">
      <c r="A4775">
        <f t="shared" si="152"/>
        <v>2013</v>
      </c>
      <c r="B4775" s="1059">
        <v>41300</v>
      </c>
      <c r="C4775" s="3">
        <f>'finished water daily demand'!Q30</f>
        <v>23.962738000000002</v>
      </c>
      <c r="D4775">
        <f t="shared" si="154"/>
        <v>41300</v>
      </c>
    </row>
    <row r="4776" spans="1:4" x14ac:dyDescent="0.2">
      <c r="A4776">
        <f t="shared" si="152"/>
        <v>2013</v>
      </c>
      <c r="B4776" s="1059">
        <v>41301</v>
      </c>
      <c r="C4776" s="3">
        <f>'finished water daily demand'!Q31</f>
        <v>24.2510975</v>
      </c>
      <c r="D4776">
        <f t="shared" si="154"/>
        <v>41301</v>
      </c>
    </row>
    <row r="4777" spans="1:4" x14ac:dyDescent="0.2">
      <c r="A4777">
        <f t="shared" si="152"/>
        <v>2013</v>
      </c>
      <c r="B4777" s="1059">
        <v>41302</v>
      </c>
      <c r="C4777" s="3">
        <f>'finished water daily demand'!Q32</f>
        <v>25.29945</v>
      </c>
      <c r="D4777">
        <f t="shared" si="154"/>
        <v>41302</v>
      </c>
    </row>
    <row r="4778" spans="1:4" x14ac:dyDescent="0.2">
      <c r="A4778">
        <f t="shared" si="152"/>
        <v>2013</v>
      </c>
      <c r="B4778" s="1059">
        <v>41303</v>
      </c>
      <c r="C4778" s="3">
        <f>'finished water daily demand'!Q33</f>
        <v>25.956105000000001</v>
      </c>
      <c r="D4778">
        <f t="shared" si="154"/>
        <v>41303</v>
      </c>
    </row>
    <row r="4779" spans="1:4" x14ac:dyDescent="0.2">
      <c r="A4779">
        <f t="shared" si="152"/>
        <v>2013</v>
      </c>
      <c r="B4779" s="1059">
        <v>41304</v>
      </c>
      <c r="C4779" s="3">
        <f>'finished water daily demand'!Q34</f>
        <v>25.649435</v>
      </c>
      <c r="D4779">
        <f t="shared" si="154"/>
        <v>41304</v>
      </c>
    </row>
    <row r="4780" spans="1:4" x14ac:dyDescent="0.2">
      <c r="A4780">
        <f t="shared" si="152"/>
        <v>2013</v>
      </c>
      <c r="B4780" s="1059">
        <v>41305</v>
      </c>
      <c r="C4780" s="3">
        <f>'finished water daily demand'!Q35</f>
        <v>24.399374999999999</v>
      </c>
      <c r="D4780">
        <f t="shared" si="154"/>
        <v>41305</v>
      </c>
    </row>
    <row r="4781" spans="1:4" x14ac:dyDescent="0.2">
      <c r="A4781">
        <f t="shared" si="152"/>
        <v>2013</v>
      </c>
      <c r="B4781" s="1059">
        <v>41306</v>
      </c>
      <c r="C4781" s="3">
        <f>'finished water daily demand'!Q36</f>
        <v>25.372</v>
      </c>
      <c r="D4781">
        <f t="shared" si="154"/>
        <v>41306</v>
      </c>
    </row>
    <row r="4782" spans="1:4" x14ac:dyDescent="0.2">
      <c r="A4782">
        <f t="shared" si="152"/>
        <v>2013</v>
      </c>
      <c r="B4782" s="1059">
        <v>41307</v>
      </c>
      <c r="C4782" s="3">
        <f>'finished water daily demand'!Q37</f>
        <v>24.843999999999998</v>
      </c>
      <c r="D4782">
        <f t="shared" si="154"/>
        <v>41307</v>
      </c>
    </row>
    <row r="4783" spans="1:4" x14ac:dyDescent="0.2">
      <c r="A4783">
        <f t="shared" si="152"/>
        <v>2013</v>
      </c>
      <c r="B4783" s="1059">
        <v>41308</v>
      </c>
      <c r="C4783" s="3">
        <f>'finished water daily demand'!Q38</f>
        <v>24.18</v>
      </c>
      <c r="D4783">
        <f t="shared" si="154"/>
        <v>41308</v>
      </c>
    </row>
    <row r="4784" spans="1:4" x14ac:dyDescent="0.2">
      <c r="A4784">
        <f t="shared" si="152"/>
        <v>2013</v>
      </c>
      <c r="B4784" s="1059">
        <v>41309</v>
      </c>
      <c r="C4784" s="3">
        <f>'finished water daily demand'!Q39</f>
        <v>23.17</v>
      </c>
      <c r="D4784">
        <f t="shared" si="154"/>
        <v>41309</v>
      </c>
    </row>
    <row r="4785" spans="1:4" x14ac:dyDescent="0.2">
      <c r="A4785">
        <f t="shared" si="152"/>
        <v>2013</v>
      </c>
      <c r="B4785" s="1059">
        <v>41310</v>
      </c>
      <c r="C4785" s="3">
        <f>'finished water daily demand'!Q40</f>
        <v>24.622999999999998</v>
      </c>
      <c r="D4785">
        <f t="shared" si="154"/>
        <v>41310</v>
      </c>
    </row>
    <row r="4786" spans="1:4" x14ac:dyDescent="0.2">
      <c r="A4786">
        <f t="shared" si="152"/>
        <v>2013</v>
      </c>
      <c r="B4786" s="1059">
        <v>41311</v>
      </c>
      <c r="C4786" s="3">
        <f>'finished water daily demand'!Q41</f>
        <v>25.512</v>
      </c>
      <c r="D4786">
        <f t="shared" si="154"/>
        <v>41311</v>
      </c>
    </row>
    <row r="4787" spans="1:4" x14ac:dyDescent="0.2">
      <c r="A4787">
        <f t="shared" si="152"/>
        <v>2013</v>
      </c>
      <c r="B4787" s="1059">
        <v>41312</v>
      </c>
      <c r="C4787" s="3">
        <f>'finished water daily demand'!Q42</f>
        <v>23.838000000000001</v>
      </c>
      <c r="D4787">
        <f t="shared" si="154"/>
        <v>41312</v>
      </c>
    </row>
    <row r="4788" spans="1:4" x14ac:dyDescent="0.2">
      <c r="A4788">
        <f t="shared" si="152"/>
        <v>2013</v>
      </c>
      <c r="B4788" s="1059">
        <v>41313</v>
      </c>
      <c r="C4788" s="3">
        <f>'finished water daily demand'!Q43</f>
        <v>25.183999999999997</v>
      </c>
      <c r="D4788">
        <f t="shared" si="154"/>
        <v>41313</v>
      </c>
    </row>
    <row r="4789" spans="1:4" x14ac:dyDescent="0.2">
      <c r="A4789">
        <f t="shared" si="152"/>
        <v>2013</v>
      </c>
      <c r="B4789" s="1059">
        <v>41314</v>
      </c>
      <c r="C4789" s="3">
        <f>'finished water daily demand'!Q44</f>
        <v>25.179000000000002</v>
      </c>
      <c r="D4789">
        <f t="shared" si="154"/>
        <v>41314</v>
      </c>
    </row>
    <row r="4790" spans="1:4" x14ac:dyDescent="0.2">
      <c r="A4790">
        <f t="shared" si="152"/>
        <v>2013</v>
      </c>
      <c r="B4790" s="1059">
        <v>41315</v>
      </c>
      <c r="C4790" s="3">
        <f>'finished water daily demand'!Q45</f>
        <v>24.64</v>
      </c>
      <c r="D4790">
        <f t="shared" si="154"/>
        <v>41315</v>
      </c>
    </row>
    <row r="4791" spans="1:4" x14ac:dyDescent="0.2">
      <c r="A4791">
        <f t="shared" si="152"/>
        <v>2013</v>
      </c>
      <c r="B4791" s="1059">
        <v>41316</v>
      </c>
      <c r="C4791" s="3">
        <f>'finished water daily demand'!Q46</f>
        <v>24.93</v>
      </c>
      <c r="D4791">
        <f t="shared" si="154"/>
        <v>41316</v>
      </c>
    </row>
    <row r="4792" spans="1:4" x14ac:dyDescent="0.2">
      <c r="A4792">
        <f t="shared" si="152"/>
        <v>2013</v>
      </c>
      <c r="B4792" s="1059">
        <v>41317</v>
      </c>
      <c r="C4792" s="3">
        <f>'finished water daily demand'!Q47</f>
        <v>25.580000000000002</v>
      </c>
      <c r="D4792">
        <f t="shared" si="154"/>
        <v>41317</v>
      </c>
    </row>
    <row r="4793" spans="1:4" x14ac:dyDescent="0.2">
      <c r="A4793">
        <f t="shared" si="152"/>
        <v>2013</v>
      </c>
      <c r="B4793" s="1059">
        <v>41318</v>
      </c>
      <c r="C4793" s="3">
        <f>'finished water daily demand'!Q48</f>
        <v>24.53</v>
      </c>
      <c r="D4793">
        <f t="shared" si="154"/>
        <v>41318</v>
      </c>
    </row>
    <row r="4794" spans="1:4" x14ac:dyDescent="0.2">
      <c r="A4794">
        <f t="shared" si="152"/>
        <v>2013</v>
      </c>
      <c r="B4794" s="1059">
        <v>41319</v>
      </c>
      <c r="C4794" s="3">
        <f>'finished water daily demand'!Q49</f>
        <v>24.215</v>
      </c>
      <c r="D4794">
        <f t="shared" si="154"/>
        <v>41319</v>
      </c>
    </row>
    <row r="4795" spans="1:4" x14ac:dyDescent="0.2">
      <c r="A4795">
        <f t="shared" si="152"/>
        <v>2013</v>
      </c>
      <c r="B4795" s="1059">
        <v>41320</v>
      </c>
      <c r="C4795" s="3">
        <f>'finished water daily demand'!Q50</f>
        <v>24.628999999999998</v>
      </c>
      <c r="D4795">
        <f t="shared" si="154"/>
        <v>41320</v>
      </c>
    </row>
    <row r="4796" spans="1:4" x14ac:dyDescent="0.2">
      <c r="A4796">
        <f t="shared" si="152"/>
        <v>2013</v>
      </c>
      <c r="B4796" s="1059">
        <v>41321</v>
      </c>
      <c r="C4796" s="3">
        <f>'finished water daily demand'!Q51</f>
        <v>22.997</v>
      </c>
      <c r="D4796">
        <f t="shared" si="154"/>
        <v>41321</v>
      </c>
    </row>
    <row r="4797" spans="1:4" x14ac:dyDescent="0.2">
      <c r="A4797">
        <f t="shared" si="152"/>
        <v>2013</v>
      </c>
      <c r="B4797" s="1059">
        <v>41322</v>
      </c>
      <c r="C4797" s="3">
        <f>'finished water daily demand'!Q52</f>
        <v>23.349999999999998</v>
      </c>
      <c r="D4797">
        <f t="shared" si="154"/>
        <v>41322</v>
      </c>
    </row>
    <row r="4798" spans="1:4" x14ac:dyDescent="0.2">
      <c r="A4798">
        <f t="shared" si="152"/>
        <v>2013</v>
      </c>
      <c r="B4798" s="1059">
        <v>41323</v>
      </c>
      <c r="C4798" s="3">
        <f>'finished water daily demand'!Q53</f>
        <v>23.831000000000003</v>
      </c>
      <c r="D4798">
        <f t="shared" si="154"/>
        <v>41323</v>
      </c>
    </row>
    <row r="4799" spans="1:4" x14ac:dyDescent="0.2">
      <c r="A4799">
        <f t="shared" si="152"/>
        <v>2013</v>
      </c>
      <c r="B4799" s="1059">
        <v>41324</v>
      </c>
      <c r="C4799" s="3">
        <f>'finished water daily demand'!Q54</f>
        <v>24.355</v>
      </c>
      <c r="D4799">
        <f t="shared" si="154"/>
        <v>41324</v>
      </c>
    </row>
    <row r="4800" spans="1:4" x14ac:dyDescent="0.2">
      <c r="A4800">
        <f t="shared" si="152"/>
        <v>2013</v>
      </c>
      <c r="B4800" s="1059">
        <v>41325</v>
      </c>
      <c r="C4800" s="3">
        <f>'finished water daily demand'!Q55</f>
        <v>24.34</v>
      </c>
      <c r="D4800">
        <f t="shared" si="154"/>
        <v>41325</v>
      </c>
    </row>
    <row r="4801" spans="1:4" x14ac:dyDescent="0.2">
      <c r="A4801">
        <f t="shared" si="152"/>
        <v>2013</v>
      </c>
      <c r="B4801" s="1059">
        <v>41326</v>
      </c>
      <c r="C4801" s="3">
        <f>'finished water daily demand'!Q56</f>
        <v>24.191000000000003</v>
      </c>
      <c r="D4801">
        <f t="shared" si="154"/>
        <v>41326</v>
      </c>
    </row>
    <row r="4802" spans="1:4" x14ac:dyDescent="0.2">
      <c r="A4802">
        <f t="shared" si="152"/>
        <v>2013</v>
      </c>
      <c r="B4802" s="1059">
        <v>41327</v>
      </c>
      <c r="C4802" s="3">
        <f>'finished water daily demand'!Q57</f>
        <v>23.094999999999999</v>
      </c>
      <c r="D4802">
        <f t="shared" si="154"/>
        <v>41327</v>
      </c>
    </row>
    <row r="4803" spans="1:4" x14ac:dyDescent="0.2">
      <c r="A4803">
        <f t="shared" ref="A4803:A4866" si="155">YEAR(B4803)</f>
        <v>2013</v>
      </c>
      <c r="B4803" s="1059">
        <v>41328</v>
      </c>
      <c r="C4803" s="3">
        <f>'finished water daily demand'!Q58</f>
        <v>24.405000000000001</v>
      </c>
      <c r="D4803">
        <f t="shared" si="154"/>
        <v>41328</v>
      </c>
    </row>
    <row r="4804" spans="1:4" x14ac:dyDescent="0.2">
      <c r="A4804">
        <f t="shared" si="155"/>
        <v>2013</v>
      </c>
      <c r="B4804" s="1059">
        <v>41329</v>
      </c>
      <c r="C4804" s="3">
        <f>'finished water daily demand'!Q59</f>
        <v>24.060000000000002</v>
      </c>
      <c r="D4804">
        <f t="shared" si="154"/>
        <v>41329</v>
      </c>
    </row>
    <row r="4805" spans="1:4" x14ac:dyDescent="0.2">
      <c r="A4805">
        <f t="shared" si="155"/>
        <v>2013</v>
      </c>
      <c r="B4805" s="1059">
        <v>41330</v>
      </c>
      <c r="C4805" s="3">
        <f>'finished water daily demand'!Q60</f>
        <v>23.43</v>
      </c>
      <c r="D4805">
        <f t="shared" si="154"/>
        <v>41330</v>
      </c>
    </row>
    <row r="4806" spans="1:4" x14ac:dyDescent="0.2">
      <c r="A4806">
        <f t="shared" si="155"/>
        <v>2013</v>
      </c>
      <c r="B4806" s="1059">
        <v>41331</v>
      </c>
      <c r="C4806" s="3">
        <f>'finished water daily demand'!Q61</f>
        <v>23.7</v>
      </c>
      <c r="D4806">
        <f t="shared" si="154"/>
        <v>41331</v>
      </c>
    </row>
    <row r="4807" spans="1:4" x14ac:dyDescent="0.2">
      <c r="A4807">
        <f t="shared" si="155"/>
        <v>2013</v>
      </c>
      <c r="B4807" s="1059">
        <v>41332</v>
      </c>
      <c r="C4807" s="3">
        <f>'finished water daily demand'!Q62</f>
        <v>24.130000000000003</v>
      </c>
      <c r="D4807">
        <f t="shared" si="154"/>
        <v>41332</v>
      </c>
    </row>
    <row r="4808" spans="1:4" x14ac:dyDescent="0.2">
      <c r="A4808">
        <f t="shared" si="155"/>
        <v>2013</v>
      </c>
      <c r="B4808" s="1059">
        <v>41333</v>
      </c>
      <c r="C4808" s="3">
        <f>'finished water daily demand'!Q63</f>
        <v>23.589999999999996</v>
      </c>
      <c r="D4808">
        <f t="shared" si="154"/>
        <v>41333</v>
      </c>
    </row>
    <row r="4809" spans="1:4" x14ac:dyDescent="0.2">
      <c r="A4809">
        <f t="shared" si="155"/>
        <v>2013</v>
      </c>
      <c r="B4809" s="1059">
        <v>41334</v>
      </c>
      <c r="C4809" s="3">
        <f>'finished water daily demand'!Q64</f>
        <v>22.838245319999999</v>
      </c>
      <c r="D4809">
        <f t="shared" si="154"/>
        <v>41334</v>
      </c>
    </row>
    <row r="4810" spans="1:4" x14ac:dyDescent="0.2">
      <c r="A4810">
        <f t="shared" si="155"/>
        <v>2013</v>
      </c>
      <c r="B4810" s="1059">
        <v>41335</v>
      </c>
      <c r="C4810" s="3">
        <f>'finished water daily demand'!Q65</f>
        <v>23.241588624999999</v>
      </c>
      <c r="D4810">
        <f t="shared" si="154"/>
        <v>41335</v>
      </c>
    </row>
    <row r="4811" spans="1:4" x14ac:dyDescent="0.2">
      <c r="A4811">
        <f t="shared" si="155"/>
        <v>2013</v>
      </c>
      <c r="B4811" s="1059">
        <v>41336</v>
      </c>
      <c r="C4811" s="3">
        <f>'finished water daily demand'!Q66</f>
        <v>23.059374200000001</v>
      </c>
      <c r="D4811">
        <f t="shared" si="154"/>
        <v>41336</v>
      </c>
    </row>
    <row r="4812" spans="1:4" x14ac:dyDescent="0.2">
      <c r="A4812">
        <f t="shared" si="155"/>
        <v>2013</v>
      </c>
      <c r="B4812" s="1059">
        <v>41337</v>
      </c>
      <c r="C4812" s="3">
        <f>'finished water daily demand'!Q67</f>
        <v>23.084102779999998</v>
      </c>
      <c r="D4812">
        <f t="shared" si="154"/>
        <v>41337</v>
      </c>
    </row>
    <row r="4813" spans="1:4" x14ac:dyDescent="0.2">
      <c r="A4813">
        <f t="shared" si="155"/>
        <v>2013</v>
      </c>
      <c r="B4813" s="1059">
        <v>41338</v>
      </c>
      <c r="C4813" s="3">
        <f>'finished water daily demand'!Q68</f>
        <v>24.208182900000001</v>
      </c>
      <c r="D4813">
        <f t="shared" si="154"/>
        <v>41338</v>
      </c>
    </row>
    <row r="4814" spans="1:4" x14ac:dyDescent="0.2">
      <c r="A4814">
        <f t="shared" si="155"/>
        <v>2013</v>
      </c>
      <c r="B4814" s="1059">
        <v>41339</v>
      </c>
      <c r="C4814" s="3">
        <f>'finished water daily demand'!Q69</f>
        <v>23.937862420000002</v>
      </c>
      <c r="D4814">
        <f t="shared" si="154"/>
        <v>41339</v>
      </c>
    </row>
    <row r="4815" spans="1:4" x14ac:dyDescent="0.2">
      <c r="A4815">
        <f t="shared" si="155"/>
        <v>2013</v>
      </c>
      <c r="B4815" s="1059">
        <v>41340</v>
      </c>
      <c r="C4815" s="3">
        <f>'finished water daily demand'!Q70</f>
        <v>24.825397304999999</v>
      </c>
      <c r="D4815">
        <f t="shared" ref="D4815:D4878" si="156">VALUE(B4815)</f>
        <v>41340</v>
      </c>
    </row>
    <row r="4816" spans="1:4" x14ac:dyDescent="0.2">
      <c r="A4816">
        <f t="shared" si="155"/>
        <v>2013</v>
      </c>
      <c r="B4816" s="1059">
        <v>41341</v>
      </c>
      <c r="C4816" s="3">
        <f>'finished water daily demand'!Q71</f>
        <v>23.302392390000001</v>
      </c>
      <c r="D4816">
        <f t="shared" si="156"/>
        <v>41341</v>
      </c>
    </row>
    <row r="4817" spans="1:4" x14ac:dyDescent="0.2">
      <c r="A4817">
        <f t="shared" si="155"/>
        <v>2013</v>
      </c>
      <c r="B4817" s="1059">
        <v>41342</v>
      </c>
      <c r="C4817" s="3">
        <f>'finished water daily demand'!Q72</f>
        <v>23.288347010000003</v>
      </c>
      <c r="D4817">
        <f t="shared" si="156"/>
        <v>41342</v>
      </c>
    </row>
    <row r="4818" spans="1:4" x14ac:dyDescent="0.2">
      <c r="A4818">
        <f t="shared" si="155"/>
        <v>2013</v>
      </c>
      <c r="B4818" s="1059">
        <v>41343</v>
      </c>
      <c r="C4818" s="3">
        <f>'finished water daily demand'!Q73</f>
        <v>22.096212139999999</v>
      </c>
      <c r="D4818">
        <f t="shared" si="156"/>
        <v>41343</v>
      </c>
    </row>
    <row r="4819" spans="1:4" x14ac:dyDescent="0.2">
      <c r="A4819">
        <f t="shared" si="155"/>
        <v>2013</v>
      </c>
      <c r="B4819" s="1059">
        <v>41344</v>
      </c>
      <c r="C4819" s="3">
        <f>'finished water daily demand'!Q74</f>
        <v>24.00754323</v>
      </c>
      <c r="D4819">
        <f t="shared" si="156"/>
        <v>41344</v>
      </c>
    </row>
    <row r="4820" spans="1:4" x14ac:dyDescent="0.2">
      <c r="A4820">
        <f t="shared" si="155"/>
        <v>2013</v>
      </c>
      <c r="B4820" s="1059">
        <v>41345</v>
      </c>
      <c r="C4820" s="3">
        <f>'finished water daily demand'!Q75</f>
        <v>24.271733180000002</v>
      </c>
      <c r="D4820">
        <f t="shared" si="156"/>
        <v>41345</v>
      </c>
    </row>
    <row r="4821" spans="1:4" x14ac:dyDescent="0.2">
      <c r="A4821">
        <f t="shared" si="155"/>
        <v>2013</v>
      </c>
      <c r="B4821" s="1059">
        <v>41346</v>
      </c>
      <c r="C4821" s="3">
        <f>'finished water daily demand'!Q76</f>
        <v>24.59316098</v>
      </c>
      <c r="D4821">
        <f t="shared" si="156"/>
        <v>41346</v>
      </c>
    </row>
    <row r="4822" spans="1:4" x14ac:dyDescent="0.2">
      <c r="A4822">
        <f t="shared" si="155"/>
        <v>2013</v>
      </c>
      <c r="B4822" s="1059">
        <v>41347</v>
      </c>
      <c r="C4822" s="3">
        <f>'finished water daily demand'!Q77</f>
        <v>24.181140259999999</v>
      </c>
      <c r="D4822">
        <f t="shared" si="156"/>
        <v>41347</v>
      </c>
    </row>
    <row r="4823" spans="1:4" x14ac:dyDescent="0.2">
      <c r="A4823">
        <f t="shared" si="155"/>
        <v>2013</v>
      </c>
      <c r="B4823" s="1059">
        <v>41348</v>
      </c>
      <c r="C4823" s="3">
        <f>'finished water daily demand'!Q78</f>
        <v>24.489920939999998</v>
      </c>
      <c r="D4823">
        <f t="shared" si="156"/>
        <v>41348</v>
      </c>
    </row>
    <row r="4824" spans="1:4" x14ac:dyDescent="0.2">
      <c r="A4824">
        <f t="shared" si="155"/>
        <v>2013</v>
      </c>
      <c r="B4824" s="1059">
        <v>41349</v>
      </c>
      <c r="C4824" s="3">
        <f>'finished water daily demand'!Q79</f>
        <v>22.989120439999997</v>
      </c>
      <c r="D4824">
        <f t="shared" si="156"/>
        <v>41349</v>
      </c>
    </row>
    <row r="4825" spans="1:4" x14ac:dyDescent="0.2">
      <c r="A4825">
        <f t="shared" si="155"/>
        <v>2013</v>
      </c>
      <c r="B4825" s="1059">
        <v>41350</v>
      </c>
      <c r="C4825" s="3">
        <f>'finished water daily demand'!Q80</f>
        <v>23.576872649999999</v>
      </c>
      <c r="D4825">
        <f t="shared" si="156"/>
        <v>41350</v>
      </c>
    </row>
    <row r="4826" spans="1:4" x14ac:dyDescent="0.2">
      <c r="A4826">
        <f t="shared" si="155"/>
        <v>2013</v>
      </c>
      <c r="B4826" s="1059">
        <v>41351</v>
      </c>
      <c r="C4826" s="3">
        <f>'finished water daily demand'!Q81</f>
        <v>22.262520460000001</v>
      </c>
      <c r="D4826">
        <f t="shared" si="156"/>
        <v>41351</v>
      </c>
    </row>
    <row r="4827" spans="1:4" x14ac:dyDescent="0.2">
      <c r="A4827">
        <f t="shared" si="155"/>
        <v>2013</v>
      </c>
      <c r="B4827" s="1059">
        <v>41352</v>
      </c>
      <c r="C4827" s="3">
        <f>'finished water daily demand'!Q82</f>
        <v>24.137085639999999</v>
      </c>
      <c r="D4827">
        <f t="shared" si="156"/>
        <v>41352</v>
      </c>
    </row>
    <row r="4828" spans="1:4" x14ac:dyDescent="0.2">
      <c r="A4828">
        <f t="shared" si="155"/>
        <v>2013</v>
      </c>
      <c r="B4828" s="1059">
        <v>41353</v>
      </c>
      <c r="C4828" s="3">
        <f>'finished water daily demand'!Q83</f>
        <v>24.563996160000002</v>
      </c>
      <c r="D4828">
        <f t="shared" si="156"/>
        <v>41353</v>
      </c>
    </row>
    <row r="4829" spans="1:4" x14ac:dyDescent="0.2">
      <c r="A4829">
        <f t="shared" si="155"/>
        <v>2013</v>
      </c>
      <c r="B4829" s="1059">
        <v>41354</v>
      </c>
      <c r="C4829" s="3">
        <f>'finished water daily demand'!Q84</f>
        <v>24.32680702</v>
      </c>
      <c r="D4829">
        <f t="shared" si="156"/>
        <v>41354</v>
      </c>
    </row>
    <row r="4830" spans="1:4" x14ac:dyDescent="0.2">
      <c r="A4830">
        <f t="shared" si="155"/>
        <v>2013</v>
      </c>
      <c r="B4830" s="1059">
        <v>41355</v>
      </c>
      <c r="C4830" s="3">
        <f>'finished water daily demand'!Q85</f>
        <v>23.655230414999998</v>
      </c>
      <c r="D4830">
        <f t="shared" si="156"/>
        <v>41355</v>
      </c>
    </row>
    <row r="4831" spans="1:4" x14ac:dyDescent="0.2">
      <c r="A4831">
        <f t="shared" si="155"/>
        <v>2013</v>
      </c>
      <c r="B4831" s="1059">
        <v>41356</v>
      </c>
      <c r="C4831" s="3">
        <f>'finished water daily demand'!Q86</f>
        <v>22.847619370000004</v>
      </c>
      <c r="D4831">
        <f t="shared" si="156"/>
        <v>41356</v>
      </c>
    </row>
    <row r="4832" spans="1:4" x14ac:dyDescent="0.2">
      <c r="A4832">
        <f t="shared" si="155"/>
        <v>2013</v>
      </c>
      <c r="B4832" s="1059">
        <v>41357</v>
      </c>
      <c r="C4832" s="3">
        <f>'finished water daily demand'!Q87</f>
        <v>22.997210819999999</v>
      </c>
      <c r="D4832">
        <f t="shared" si="156"/>
        <v>41357</v>
      </c>
    </row>
    <row r="4833" spans="1:4" x14ac:dyDescent="0.2">
      <c r="A4833">
        <f t="shared" si="155"/>
        <v>2013</v>
      </c>
      <c r="B4833" s="1059">
        <v>41358</v>
      </c>
      <c r="C4833" s="3">
        <f>'finished water daily demand'!Q88</f>
        <v>22.40459448</v>
      </c>
      <c r="D4833">
        <f t="shared" si="156"/>
        <v>41358</v>
      </c>
    </row>
    <row r="4834" spans="1:4" x14ac:dyDescent="0.2">
      <c r="A4834">
        <f t="shared" si="155"/>
        <v>2013</v>
      </c>
      <c r="B4834" s="1059">
        <v>41359</v>
      </c>
      <c r="C4834" s="3">
        <f>'finished water daily demand'!Q89</f>
        <v>23.955899800000001</v>
      </c>
      <c r="D4834">
        <f t="shared" si="156"/>
        <v>41359</v>
      </c>
    </row>
    <row r="4835" spans="1:4" x14ac:dyDescent="0.2">
      <c r="A4835">
        <f t="shared" si="155"/>
        <v>2013</v>
      </c>
      <c r="B4835" s="1059">
        <v>41360</v>
      </c>
      <c r="C4835" s="3">
        <f>'finished water daily demand'!Q90</f>
        <v>23.7846364</v>
      </c>
      <c r="D4835">
        <f t="shared" si="156"/>
        <v>41360</v>
      </c>
    </row>
    <row r="4836" spans="1:4" x14ac:dyDescent="0.2">
      <c r="A4836">
        <f t="shared" si="155"/>
        <v>2013</v>
      </c>
      <c r="B4836" s="1059">
        <v>41361</v>
      </c>
      <c r="C4836" s="3">
        <f>'finished water daily demand'!Q91</f>
        <v>24.065120319999998</v>
      </c>
      <c r="D4836">
        <f t="shared" si="156"/>
        <v>41361</v>
      </c>
    </row>
    <row r="4837" spans="1:4" x14ac:dyDescent="0.2">
      <c r="A4837">
        <f t="shared" si="155"/>
        <v>2013</v>
      </c>
      <c r="B4837" s="1059">
        <v>41362</v>
      </c>
      <c r="C4837" s="3">
        <f>'finished water daily demand'!Q92</f>
        <v>23.562509405</v>
      </c>
      <c r="D4837">
        <f t="shared" si="156"/>
        <v>41362</v>
      </c>
    </row>
    <row r="4838" spans="1:4" x14ac:dyDescent="0.2">
      <c r="A4838">
        <f t="shared" si="155"/>
        <v>2013</v>
      </c>
      <c r="B4838" s="1059">
        <v>41363</v>
      </c>
      <c r="C4838" s="3">
        <f>'finished water daily demand'!Q93</f>
        <v>23.006648074999998</v>
      </c>
      <c r="D4838">
        <f t="shared" si="156"/>
        <v>41363</v>
      </c>
    </row>
    <row r="4839" spans="1:4" x14ac:dyDescent="0.2">
      <c r="A4839">
        <f t="shared" si="155"/>
        <v>2013</v>
      </c>
      <c r="B4839" s="1059">
        <v>41364</v>
      </c>
      <c r="C4839" s="3">
        <f>'finished water daily demand'!Q94</f>
        <v>23.074163070000001</v>
      </c>
      <c r="D4839">
        <f t="shared" si="156"/>
        <v>41364</v>
      </c>
    </row>
    <row r="4840" spans="1:4" x14ac:dyDescent="0.2">
      <c r="A4840">
        <f t="shared" si="155"/>
        <v>2013</v>
      </c>
      <c r="B4840" s="1059">
        <v>41365</v>
      </c>
      <c r="C4840" s="3">
        <f>'finished water daily demand'!Q95</f>
        <v>23.29</v>
      </c>
      <c r="D4840">
        <f t="shared" si="156"/>
        <v>41365</v>
      </c>
    </row>
    <row r="4841" spans="1:4" x14ac:dyDescent="0.2">
      <c r="A4841">
        <f t="shared" si="155"/>
        <v>2013</v>
      </c>
      <c r="B4841" s="1059">
        <v>41366</v>
      </c>
      <c r="C4841" s="3">
        <f>'finished water daily demand'!Q96</f>
        <v>25.18</v>
      </c>
      <c r="D4841">
        <f t="shared" si="156"/>
        <v>41366</v>
      </c>
    </row>
    <row r="4842" spans="1:4" x14ac:dyDescent="0.2">
      <c r="A4842">
        <f t="shared" si="155"/>
        <v>2013</v>
      </c>
      <c r="B4842" s="1059">
        <v>41367</v>
      </c>
      <c r="C4842" s="3">
        <f>'finished water daily demand'!Q97</f>
        <v>24.62</v>
      </c>
      <c r="D4842">
        <f t="shared" si="156"/>
        <v>41367</v>
      </c>
    </row>
    <row r="4843" spans="1:4" x14ac:dyDescent="0.2">
      <c r="A4843">
        <f t="shared" si="155"/>
        <v>2013</v>
      </c>
      <c r="B4843" s="1059">
        <v>41368</v>
      </c>
      <c r="C4843" s="3">
        <f>'finished water daily demand'!Q98</f>
        <v>23.798000000000002</v>
      </c>
      <c r="D4843">
        <f t="shared" si="156"/>
        <v>41368</v>
      </c>
    </row>
    <row r="4844" spans="1:4" x14ac:dyDescent="0.2">
      <c r="A4844">
        <f t="shared" si="155"/>
        <v>2013</v>
      </c>
      <c r="B4844" s="1059">
        <v>41369</v>
      </c>
      <c r="C4844" s="3">
        <f>'finished water daily demand'!Q99</f>
        <v>24.1174</v>
      </c>
      <c r="D4844">
        <f t="shared" si="156"/>
        <v>41369</v>
      </c>
    </row>
    <row r="4845" spans="1:4" x14ac:dyDescent="0.2">
      <c r="A4845">
        <f t="shared" si="155"/>
        <v>2013</v>
      </c>
      <c r="B4845" s="1059">
        <v>41370</v>
      </c>
      <c r="C4845" s="3">
        <f>'finished water daily demand'!Q100</f>
        <v>24.574999999999999</v>
      </c>
      <c r="D4845">
        <f t="shared" si="156"/>
        <v>41370</v>
      </c>
    </row>
    <row r="4846" spans="1:4" x14ac:dyDescent="0.2">
      <c r="A4846">
        <f t="shared" si="155"/>
        <v>2013</v>
      </c>
      <c r="B4846" s="1059">
        <v>41371</v>
      </c>
      <c r="C4846" s="3">
        <f>'finished water daily demand'!Q101</f>
        <v>25.08</v>
      </c>
      <c r="D4846">
        <f t="shared" si="156"/>
        <v>41371</v>
      </c>
    </row>
    <row r="4847" spans="1:4" x14ac:dyDescent="0.2">
      <c r="A4847">
        <f t="shared" si="155"/>
        <v>2013</v>
      </c>
      <c r="B4847" s="1059">
        <v>41372</v>
      </c>
      <c r="C4847" s="3">
        <f>'finished water daily demand'!Q102</f>
        <v>26.15</v>
      </c>
      <c r="D4847">
        <f t="shared" si="156"/>
        <v>41372</v>
      </c>
    </row>
    <row r="4848" spans="1:4" x14ac:dyDescent="0.2">
      <c r="A4848">
        <f t="shared" si="155"/>
        <v>2013</v>
      </c>
      <c r="B4848" s="1059">
        <v>41373</v>
      </c>
      <c r="C4848" s="3">
        <f>'finished water daily demand'!Q103</f>
        <v>27.13</v>
      </c>
      <c r="D4848">
        <f t="shared" si="156"/>
        <v>41373</v>
      </c>
    </row>
    <row r="4849" spans="1:4" x14ac:dyDescent="0.2">
      <c r="A4849">
        <f t="shared" si="155"/>
        <v>2013</v>
      </c>
      <c r="B4849" s="1059">
        <v>41374</v>
      </c>
      <c r="C4849" s="3">
        <f>'finished water daily demand'!Q104</f>
        <v>27.72</v>
      </c>
      <c r="D4849">
        <f t="shared" si="156"/>
        <v>41374</v>
      </c>
    </row>
    <row r="4850" spans="1:4" x14ac:dyDescent="0.2">
      <c r="A4850">
        <f t="shared" si="155"/>
        <v>2013</v>
      </c>
      <c r="B4850" s="1059">
        <v>41375</v>
      </c>
      <c r="C4850" s="3">
        <f>'finished water daily demand'!Q105</f>
        <v>27.95</v>
      </c>
      <c r="D4850">
        <f t="shared" si="156"/>
        <v>41375</v>
      </c>
    </row>
    <row r="4851" spans="1:4" x14ac:dyDescent="0.2">
      <c r="A4851">
        <f t="shared" si="155"/>
        <v>2013</v>
      </c>
      <c r="B4851" s="1059">
        <v>41376</v>
      </c>
      <c r="C4851" s="3">
        <f>'finished water daily demand'!Q106</f>
        <v>26.465</v>
      </c>
      <c r="D4851">
        <f t="shared" si="156"/>
        <v>41376</v>
      </c>
    </row>
    <row r="4852" spans="1:4" x14ac:dyDescent="0.2">
      <c r="A4852">
        <f t="shared" si="155"/>
        <v>2013</v>
      </c>
      <c r="B4852" s="1059">
        <v>41377</v>
      </c>
      <c r="C4852" s="3">
        <f>'finished water daily demand'!Q107</f>
        <v>25.747999999999998</v>
      </c>
      <c r="D4852">
        <f t="shared" si="156"/>
        <v>41377</v>
      </c>
    </row>
    <row r="4853" spans="1:4" x14ac:dyDescent="0.2">
      <c r="A4853">
        <f t="shared" si="155"/>
        <v>2013</v>
      </c>
      <c r="B4853" s="1059">
        <v>41378</v>
      </c>
      <c r="C4853" s="3">
        <f>'finished water daily demand'!Q108</f>
        <v>25.589999999999996</v>
      </c>
      <c r="D4853">
        <f t="shared" si="156"/>
        <v>41378</v>
      </c>
    </row>
    <row r="4854" spans="1:4" x14ac:dyDescent="0.2">
      <c r="A4854">
        <f t="shared" si="155"/>
        <v>2013</v>
      </c>
      <c r="B4854" s="1059">
        <v>41379</v>
      </c>
      <c r="C4854" s="3">
        <f>'finished water daily demand'!Q109</f>
        <v>24.94</v>
      </c>
      <c r="D4854">
        <f t="shared" si="156"/>
        <v>41379</v>
      </c>
    </row>
    <row r="4855" spans="1:4" x14ac:dyDescent="0.2">
      <c r="A4855">
        <f t="shared" si="155"/>
        <v>2013</v>
      </c>
      <c r="B4855" s="1059">
        <v>41380</v>
      </c>
      <c r="C4855" s="3">
        <f>'finished water daily demand'!Q110</f>
        <v>27.28</v>
      </c>
      <c r="D4855">
        <f t="shared" si="156"/>
        <v>41380</v>
      </c>
    </row>
    <row r="4856" spans="1:4" x14ac:dyDescent="0.2">
      <c r="A4856">
        <f t="shared" si="155"/>
        <v>2013</v>
      </c>
      <c r="B4856" s="1059">
        <v>41381</v>
      </c>
      <c r="C4856" s="3">
        <f>'finished water daily demand'!Q111</f>
        <v>27.704999999999998</v>
      </c>
      <c r="D4856">
        <f t="shared" si="156"/>
        <v>41381</v>
      </c>
    </row>
    <row r="4857" spans="1:4" x14ac:dyDescent="0.2">
      <c r="A4857">
        <f t="shared" si="155"/>
        <v>2013</v>
      </c>
      <c r="B4857" s="1059">
        <v>41382</v>
      </c>
      <c r="C4857" s="3">
        <f>'finished water daily demand'!Q112</f>
        <v>27.844999999999999</v>
      </c>
      <c r="D4857">
        <f t="shared" si="156"/>
        <v>41382</v>
      </c>
    </row>
    <row r="4858" spans="1:4" x14ac:dyDescent="0.2">
      <c r="A4858">
        <f t="shared" si="155"/>
        <v>2013</v>
      </c>
      <c r="B4858" s="1059">
        <v>41383</v>
      </c>
      <c r="C4858" s="3">
        <f>'finished water daily demand'!Q113</f>
        <v>27.030999999999999</v>
      </c>
      <c r="D4858">
        <f t="shared" si="156"/>
        <v>41383</v>
      </c>
    </row>
    <row r="4859" spans="1:4" x14ac:dyDescent="0.2">
      <c r="A4859">
        <f t="shared" si="155"/>
        <v>2013</v>
      </c>
      <c r="B4859" s="1059">
        <v>41384</v>
      </c>
      <c r="C4859" s="3">
        <f>'finished water daily demand'!Q114</f>
        <v>25.631</v>
      </c>
      <c r="D4859">
        <f t="shared" si="156"/>
        <v>41384</v>
      </c>
    </row>
    <row r="4860" spans="1:4" x14ac:dyDescent="0.2">
      <c r="A4860">
        <f t="shared" si="155"/>
        <v>2013</v>
      </c>
      <c r="B4860" s="1059">
        <v>41385</v>
      </c>
      <c r="C4860" s="3">
        <f>'finished water daily demand'!Q115</f>
        <v>25.71</v>
      </c>
      <c r="D4860">
        <f t="shared" si="156"/>
        <v>41385</v>
      </c>
    </row>
    <row r="4861" spans="1:4" x14ac:dyDescent="0.2">
      <c r="A4861">
        <f t="shared" si="155"/>
        <v>2013</v>
      </c>
      <c r="B4861" s="1059">
        <v>41386</v>
      </c>
      <c r="C4861" s="3">
        <f>'finished water daily demand'!Q116</f>
        <v>25.59</v>
      </c>
      <c r="D4861">
        <f t="shared" si="156"/>
        <v>41386</v>
      </c>
    </row>
    <row r="4862" spans="1:4" x14ac:dyDescent="0.2">
      <c r="A4862">
        <f t="shared" si="155"/>
        <v>2013</v>
      </c>
      <c r="B4862" s="1059">
        <v>41387</v>
      </c>
      <c r="C4862" s="3">
        <f>'finished water daily demand'!Q117</f>
        <v>26.189999999999998</v>
      </c>
      <c r="D4862">
        <f t="shared" si="156"/>
        <v>41387</v>
      </c>
    </row>
    <row r="4863" spans="1:4" x14ac:dyDescent="0.2">
      <c r="A4863">
        <f t="shared" si="155"/>
        <v>2013</v>
      </c>
      <c r="B4863" s="1059">
        <v>41388</v>
      </c>
      <c r="C4863" s="3">
        <f>'finished water daily demand'!Q118</f>
        <v>25.939999999999998</v>
      </c>
      <c r="D4863">
        <f t="shared" si="156"/>
        <v>41388</v>
      </c>
    </row>
    <row r="4864" spans="1:4" x14ac:dyDescent="0.2">
      <c r="A4864">
        <f t="shared" si="155"/>
        <v>2013</v>
      </c>
      <c r="B4864" s="1059">
        <v>41389</v>
      </c>
      <c r="C4864" s="3">
        <f>'finished water daily demand'!Q119</f>
        <v>26.18</v>
      </c>
      <c r="D4864">
        <f t="shared" si="156"/>
        <v>41389</v>
      </c>
    </row>
    <row r="4865" spans="1:4" x14ac:dyDescent="0.2">
      <c r="A4865">
        <f t="shared" si="155"/>
        <v>2013</v>
      </c>
      <c r="B4865" s="1059">
        <v>41390</v>
      </c>
      <c r="C4865" s="3">
        <f>'finished water daily demand'!Q120</f>
        <v>27.06</v>
      </c>
      <c r="D4865">
        <f t="shared" si="156"/>
        <v>41390</v>
      </c>
    </row>
    <row r="4866" spans="1:4" x14ac:dyDescent="0.2">
      <c r="A4866">
        <f t="shared" si="155"/>
        <v>2013</v>
      </c>
      <c r="B4866" s="1059">
        <v>41391</v>
      </c>
      <c r="C4866" s="3">
        <f>'finished water daily demand'!Q121</f>
        <v>27.799999999999997</v>
      </c>
      <c r="D4866">
        <f t="shared" si="156"/>
        <v>41391</v>
      </c>
    </row>
    <row r="4867" spans="1:4" x14ac:dyDescent="0.2">
      <c r="A4867">
        <f t="shared" ref="A4867:A4930" si="157">YEAR(B4867)</f>
        <v>2013</v>
      </c>
      <c r="B4867" s="1059">
        <v>41392</v>
      </c>
      <c r="C4867" s="3">
        <f>'finished water daily demand'!Q122</f>
        <v>26.669999999999998</v>
      </c>
      <c r="D4867">
        <f t="shared" si="156"/>
        <v>41392</v>
      </c>
    </row>
    <row r="4868" spans="1:4" x14ac:dyDescent="0.2">
      <c r="A4868">
        <f t="shared" si="157"/>
        <v>2013</v>
      </c>
      <c r="B4868" s="1059">
        <v>41393</v>
      </c>
      <c r="C4868" s="3">
        <f>'finished water daily demand'!Q123</f>
        <v>26.060000000000002</v>
      </c>
      <c r="D4868">
        <f t="shared" si="156"/>
        <v>41393</v>
      </c>
    </row>
    <row r="4869" spans="1:4" x14ac:dyDescent="0.2">
      <c r="A4869">
        <f t="shared" si="157"/>
        <v>2013</v>
      </c>
      <c r="B4869" s="1059">
        <v>41394</v>
      </c>
      <c r="C4869" s="3">
        <f>'finished water daily demand'!Q124</f>
        <v>26.936999999999998</v>
      </c>
      <c r="D4869">
        <f t="shared" si="156"/>
        <v>41394</v>
      </c>
    </row>
    <row r="4870" spans="1:4" x14ac:dyDescent="0.2">
      <c r="A4870">
        <f t="shared" si="157"/>
        <v>2013</v>
      </c>
      <c r="B4870" s="1059">
        <v>41395</v>
      </c>
      <c r="C4870" s="3">
        <f>'finished water daily demand'!Q125</f>
        <v>27.535000000000004</v>
      </c>
      <c r="D4870">
        <f t="shared" si="156"/>
        <v>41395</v>
      </c>
    </row>
    <row r="4871" spans="1:4" x14ac:dyDescent="0.2">
      <c r="A4871">
        <f t="shared" si="157"/>
        <v>2013</v>
      </c>
      <c r="B4871" s="1059">
        <v>41396</v>
      </c>
      <c r="C4871" s="3">
        <f>'finished water daily demand'!Q126</f>
        <v>27.55</v>
      </c>
      <c r="D4871">
        <f t="shared" si="156"/>
        <v>41396</v>
      </c>
    </row>
    <row r="4872" spans="1:4" x14ac:dyDescent="0.2">
      <c r="A4872">
        <f t="shared" si="157"/>
        <v>2013</v>
      </c>
      <c r="B4872" s="1059">
        <v>41397</v>
      </c>
      <c r="C4872" s="3">
        <f>'finished water daily demand'!Q127</f>
        <v>26.285</v>
      </c>
      <c r="D4872">
        <f t="shared" si="156"/>
        <v>41397</v>
      </c>
    </row>
    <row r="4873" spans="1:4" x14ac:dyDescent="0.2">
      <c r="A4873">
        <f t="shared" si="157"/>
        <v>2013</v>
      </c>
      <c r="B4873" s="1059">
        <v>41398</v>
      </c>
      <c r="C4873" s="3">
        <f>'finished water daily demand'!Q128</f>
        <v>26.221</v>
      </c>
      <c r="D4873">
        <f t="shared" si="156"/>
        <v>41398</v>
      </c>
    </row>
    <row r="4874" spans="1:4" x14ac:dyDescent="0.2">
      <c r="A4874">
        <f t="shared" si="157"/>
        <v>2013</v>
      </c>
      <c r="B4874" s="1059">
        <v>41399</v>
      </c>
      <c r="C4874" s="3">
        <f>'finished water daily demand'!Q129</f>
        <v>24.58</v>
      </c>
      <c r="D4874">
        <f t="shared" si="156"/>
        <v>41399</v>
      </c>
    </row>
    <row r="4875" spans="1:4" x14ac:dyDescent="0.2">
      <c r="A4875">
        <f t="shared" si="157"/>
        <v>2013</v>
      </c>
      <c r="B4875" s="1059">
        <v>41400</v>
      </c>
      <c r="C4875" s="3">
        <f>'finished water daily demand'!Q130</f>
        <v>25.36</v>
      </c>
      <c r="D4875">
        <f t="shared" si="156"/>
        <v>41400</v>
      </c>
    </row>
    <row r="4876" spans="1:4" x14ac:dyDescent="0.2">
      <c r="A4876">
        <f t="shared" si="157"/>
        <v>2013</v>
      </c>
      <c r="B4876" s="1059">
        <v>41401</v>
      </c>
      <c r="C4876" s="3">
        <f>'finished water daily demand'!Q131</f>
        <v>26.740000000000002</v>
      </c>
      <c r="D4876">
        <f t="shared" si="156"/>
        <v>41401</v>
      </c>
    </row>
    <row r="4877" spans="1:4" x14ac:dyDescent="0.2">
      <c r="A4877">
        <f t="shared" si="157"/>
        <v>2013</v>
      </c>
      <c r="B4877" s="1059">
        <v>41402</v>
      </c>
      <c r="C4877" s="3">
        <f>'finished water daily demand'!Q132</f>
        <v>25.92</v>
      </c>
      <c r="D4877">
        <f t="shared" si="156"/>
        <v>41402</v>
      </c>
    </row>
    <row r="4878" spans="1:4" x14ac:dyDescent="0.2">
      <c r="A4878">
        <f t="shared" si="157"/>
        <v>2013</v>
      </c>
      <c r="B4878" s="1059">
        <v>41403</v>
      </c>
      <c r="C4878" s="3">
        <f>'finished water daily demand'!Q133</f>
        <v>26.86</v>
      </c>
      <c r="D4878">
        <f t="shared" si="156"/>
        <v>41403</v>
      </c>
    </row>
    <row r="4879" spans="1:4" x14ac:dyDescent="0.2">
      <c r="A4879">
        <f t="shared" si="157"/>
        <v>2013</v>
      </c>
      <c r="B4879" s="1059">
        <v>41404</v>
      </c>
      <c r="C4879" s="3">
        <f>'finished water daily demand'!Q134</f>
        <v>28.212700000000002</v>
      </c>
      <c r="D4879">
        <f t="shared" ref="D4879:D4942" si="158">VALUE(B4879)</f>
        <v>41404</v>
      </c>
    </row>
    <row r="4880" spans="1:4" x14ac:dyDescent="0.2">
      <c r="A4880">
        <f t="shared" si="157"/>
        <v>2013</v>
      </c>
      <c r="B4880" s="1059">
        <v>41405</v>
      </c>
      <c r="C4880" s="3">
        <f>'finished water daily demand'!Q135</f>
        <v>28.2578</v>
      </c>
      <c r="D4880">
        <f t="shared" si="158"/>
        <v>41405</v>
      </c>
    </row>
    <row r="4881" spans="1:4" x14ac:dyDescent="0.2">
      <c r="A4881">
        <f t="shared" si="157"/>
        <v>2013</v>
      </c>
      <c r="B4881" s="1059">
        <v>41406</v>
      </c>
      <c r="C4881" s="3">
        <f>'finished water daily demand'!Q136</f>
        <v>27.195999999999998</v>
      </c>
      <c r="D4881">
        <f t="shared" si="158"/>
        <v>41406</v>
      </c>
    </row>
    <row r="4882" spans="1:4" x14ac:dyDescent="0.2">
      <c r="A4882">
        <f t="shared" si="157"/>
        <v>2013</v>
      </c>
      <c r="B4882" s="1059">
        <v>41407</v>
      </c>
      <c r="C4882" s="3">
        <f>'finished water daily demand'!Q137</f>
        <v>26.9</v>
      </c>
      <c r="D4882">
        <f t="shared" si="158"/>
        <v>41407</v>
      </c>
    </row>
    <row r="4883" spans="1:4" x14ac:dyDescent="0.2">
      <c r="A4883">
        <f t="shared" si="157"/>
        <v>2013</v>
      </c>
      <c r="B4883" s="1059">
        <v>41408</v>
      </c>
      <c r="C4883" s="3">
        <f>'finished water daily demand'!Q138</f>
        <v>27.523</v>
      </c>
      <c r="D4883">
        <f t="shared" si="158"/>
        <v>41408</v>
      </c>
    </row>
    <row r="4884" spans="1:4" x14ac:dyDescent="0.2">
      <c r="A4884">
        <f t="shared" si="157"/>
        <v>2013</v>
      </c>
      <c r="B4884" s="1059">
        <v>41409</v>
      </c>
      <c r="C4884" s="3">
        <f>'finished water daily demand'!Q139</f>
        <v>28.106999999999999</v>
      </c>
      <c r="D4884">
        <f t="shared" si="158"/>
        <v>41409</v>
      </c>
    </row>
    <row r="4885" spans="1:4" x14ac:dyDescent="0.2">
      <c r="A4885">
        <f t="shared" si="157"/>
        <v>2013</v>
      </c>
      <c r="B4885" s="1059">
        <v>41410</v>
      </c>
      <c r="C4885" s="3">
        <f>'finished water daily demand'!Q140</f>
        <v>30.314</v>
      </c>
      <c r="D4885">
        <f t="shared" si="158"/>
        <v>41410</v>
      </c>
    </row>
    <row r="4886" spans="1:4" x14ac:dyDescent="0.2">
      <c r="A4886">
        <f t="shared" si="157"/>
        <v>2013</v>
      </c>
      <c r="B4886" s="1059">
        <v>41411</v>
      </c>
      <c r="C4886" s="3">
        <f>'finished water daily demand'!Q141</f>
        <v>28.998000000000001</v>
      </c>
      <c r="D4886">
        <f t="shared" si="158"/>
        <v>41411</v>
      </c>
    </row>
    <row r="4887" spans="1:4" x14ac:dyDescent="0.2">
      <c r="A4887">
        <f t="shared" si="157"/>
        <v>2013</v>
      </c>
      <c r="B4887" s="1059">
        <v>41412</v>
      </c>
      <c r="C4887" s="3">
        <f>'finished water daily demand'!Q142</f>
        <v>27.9</v>
      </c>
      <c r="D4887">
        <f t="shared" si="158"/>
        <v>41412</v>
      </c>
    </row>
    <row r="4888" spans="1:4" x14ac:dyDescent="0.2">
      <c r="A4888">
        <f t="shared" si="157"/>
        <v>2013</v>
      </c>
      <c r="B4888" s="1059">
        <v>41413</v>
      </c>
      <c r="C4888" s="3">
        <f>'finished water daily demand'!Q143</f>
        <v>26.31</v>
      </c>
      <c r="D4888">
        <f t="shared" si="158"/>
        <v>41413</v>
      </c>
    </row>
    <row r="4889" spans="1:4" x14ac:dyDescent="0.2">
      <c r="A4889">
        <f t="shared" si="157"/>
        <v>2013</v>
      </c>
      <c r="B4889" s="1059">
        <v>41414</v>
      </c>
      <c r="C4889" s="3">
        <f>'finished water daily demand'!Q144</f>
        <v>26.9</v>
      </c>
      <c r="D4889">
        <f t="shared" si="158"/>
        <v>41414</v>
      </c>
    </row>
    <row r="4890" spans="1:4" x14ac:dyDescent="0.2">
      <c r="A4890">
        <f t="shared" si="157"/>
        <v>2013</v>
      </c>
      <c r="B4890" s="1059">
        <v>41415</v>
      </c>
      <c r="C4890" s="3">
        <f>'finished water daily demand'!Q145</f>
        <v>29.200000000000003</v>
      </c>
      <c r="D4890">
        <f t="shared" si="158"/>
        <v>41415</v>
      </c>
    </row>
    <row r="4891" spans="1:4" x14ac:dyDescent="0.2">
      <c r="A4891">
        <f t="shared" si="157"/>
        <v>2013</v>
      </c>
      <c r="B4891" s="1059">
        <v>41416</v>
      </c>
      <c r="C4891" s="3">
        <f>'finished water daily demand'!Q146</f>
        <v>27.77</v>
      </c>
      <c r="D4891">
        <f t="shared" si="158"/>
        <v>41416</v>
      </c>
    </row>
    <row r="4892" spans="1:4" x14ac:dyDescent="0.2">
      <c r="A4892">
        <f t="shared" si="157"/>
        <v>2013</v>
      </c>
      <c r="B4892" s="1059">
        <v>41417</v>
      </c>
      <c r="C4892" s="3">
        <f>'finished water daily demand'!Q147</f>
        <v>27.77</v>
      </c>
      <c r="D4892">
        <f t="shared" si="158"/>
        <v>41417</v>
      </c>
    </row>
    <row r="4893" spans="1:4" x14ac:dyDescent="0.2">
      <c r="A4893">
        <f t="shared" si="157"/>
        <v>2013</v>
      </c>
      <c r="B4893" s="1059">
        <v>41418</v>
      </c>
      <c r="C4893" s="3">
        <f>'finished water daily demand'!Q148</f>
        <v>28.41</v>
      </c>
      <c r="D4893">
        <f t="shared" si="158"/>
        <v>41418</v>
      </c>
    </row>
    <row r="4894" spans="1:4" x14ac:dyDescent="0.2">
      <c r="A4894">
        <f t="shared" si="157"/>
        <v>2013</v>
      </c>
      <c r="B4894" s="1059">
        <v>41419</v>
      </c>
      <c r="C4894" s="3">
        <f>'finished water daily demand'!Q149</f>
        <v>26.369999999999997</v>
      </c>
      <c r="D4894">
        <f t="shared" si="158"/>
        <v>41419</v>
      </c>
    </row>
    <row r="4895" spans="1:4" x14ac:dyDescent="0.2">
      <c r="A4895">
        <f t="shared" si="157"/>
        <v>2013</v>
      </c>
      <c r="B4895" s="1059">
        <v>41420</v>
      </c>
      <c r="C4895" s="3">
        <f>'finished water daily demand'!Q150</f>
        <v>24.988999999999997</v>
      </c>
      <c r="D4895">
        <f t="shared" si="158"/>
        <v>41420</v>
      </c>
    </row>
    <row r="4896" spans="1:4" x14ac:dyDescent="0.2">
      <c r="A4896">
        <f t="shared" si="157"/>
        <v>2013</v>
      </c>
      <c r="B4896" s="1059">
        <v>41421</v>
      </c>
      <c r="C4896" s="3">
        <f>'finished water daily demand'!Q151</f>
        <v>26.094000000000001</v>
      </c>
      <c r="D4896">
        <f t="shared" si="158"/>
        <v>41421</v>
      </c>
    </row>
    <row r="4897" spans="1:4" x14ac:dyDescent="0.2">
      <c r="A4897">
        <f t="shared" si="157"/>
        <v>2013</v>
      </c>
      <c r="B4897" s="1059">
        <v>41422</v>
      </c>
      <c r="C4897" s="3">
        <f>'finished water daily demand'!Q152</f>
        <v>29.426000000000002</v>
      </c>
      <c r="D4897">
        <f t="shared" si="158"/>
        <v>41422</v>
      </c>
    </row>
    <row r="4898" spans="1:4" x14ac:dyDescent="0.2">
      <c r="A4898">
        <f t="shared" si="157"/>
        <v>2013</v>
      </c>
      <c r="B4898" s="1059">
        <v>41423</v>
      </c>
      <c r="C4898" s="3">
        <f>'finished water daily demand'!Q153</f>
        <v>29.900000000000002</v>
      </c>
      <c r="D4898">
        <f t="shared" si="158"/>
        <v>41423</v>
      </c>
    </row>
    <row r="4899" spans="1:4" x14ac:dyDescent="0.2">
      <c r="A4899">
        <f t="shared" si="157"/>
        <v>2013</v>
      </c>
      <c r="B4899" s="1059">
        <v>41424</v>
      </c>
      <c r="C4899" s="3">
        <f>'finished water daily demand'!Q154</f>
        <v>30.009999999999998</v>
      </c>
      <c r="D4899">
        <f t="shared" si="158"/>
        <v>41424</v>
      </c>
    </row>
    <row r="4900" spans="1:4" x14ac:dyDescent="0.2">
      <c r="A4900">
        <f t="shared" si="157"/>
        <v>2013</v>
      </c>
      <c r="B4900" s="1059">
        <v>41425</v>
      </c>
      <c r="C4900" s="3">
        <f>'finished water daily demand'!Q155</f>
        <v>30.831400000000002</v>
      </c>
      <c r="D4900">
        <f t="shared" si="158"/>
        <v>41425</v>
      </c>
    </row>
    <row r="4901" spans="1:4" x14ac:dyDescent="0.2">
      <c r="A4901">
        <f t="shared" si="157"/>
        <v>2013</v>
      </c>
      <c r="B4901" s="1059">
        <v>41426</v>
      </c>
      <c r="C4901" s="3">
        <f>'finished water daily demand'!Q156</f>
        <v>30.227</v>
      </c>
      <c r="D4901">
        <f t="shared" si="158"/>
        <v>41426</v>
      </c>
    </row>
    <row r="4902" spans="1:4" x14ac:dyDescent="0.2">
      <c r="A4902">
        <f t="shared" si="157"/>
        <v>2013</v>
      </c>
      <c r="B4902" s="1059">
        <v>41427</v>
      </c>
      <c r="C4902" s="3">
        <f>'finished water daily demand'!Q157</f>
        <v>29.64</v>
      </c>
      <c r="D4902">
        <f t="shared" si="158"/>
        <v>41427</v>
      </c>
    </row>
    <row r="4903" spans="1:4" x14ac:dyDescent="0.2">
      <c r="A4903">
        <f t="shared" si="157"/>
        <v>2013</v>
      </c>
      <c r="B4903" s="1059">
        <v>41428</v>
      </c>
      <c r="C4903" s="3">
        <f>'finished water daily demand'!Q158</f>
        <v>27.160000000000004</v>
      </c>
      <c r="D4903">
        <f t="shared" si="158"/>
        <v>41428</v>
      </c>
    </row>
    <row r="4904" spans="1:4" x14ac:dyDescent="0.2">
      <c r="A4904">
        <f t="shared" si="157"/>
        <v>2013</v>
      </c>
      <c r="B4904" s="1059">
        <v>41429</v>
      </c>
      <c r="C4904" s="3">
        <f>'finished water daily demand'!Q159</f>
        <v>27.32</v>
      </c>
      <c r="D4904">
        <f t="shared" si="158"/>
        <v>41429</v>
      </c>
    </row>
    <row r="4905" spans="1:4" x14ac:dyDescent="0.2">
      <c r="A4905">
        <f t="shared" si="157"/>
        <v>2013</v>
      </c>
      <c r="B4905" s="1059">
        <v>41430</v>
      </c>
      <c r="C4905" s="3">
        <f>'finished water daily demand'!Q160</f>
        <v>28.009999999999998</v>
      </c>
      <c r="D4905">
        <f t="shared" si="158"/>
        <v>41430</v>
      </c>
    </row>
    <row r="4906" spans="1:4" x14ac:dyDescent="0.2">
      <c r="A4906">
        <f t="shared" si="157"/>
        <v>2013</v>
      </c>
      <c r="B4906" s="1059">
        <v>41431</v>
      </c>
      <c r="C4906" s="3">
        <f>'finished water daily demand'!Q161</f>
        <v>26.99</v>
      </c>
      <c r="D4906">
        <f t="shared" si="158"/>
        <v>41431</v>
      </c>
    </row>
    <row r="4907" spans="1:4" x14ac:dyDescent="0.2">
      <c r="A4907">
        <f t="shared" si="157"/>
        <v>2013</v>
      </c>
      <c r="B4907" s="1059">
        <v>41432</v>
      </c>
      <c r="C4907" s="3">
        <f>'finished water daily demand'!Q162</f>
        <v>25.7058</v>
      </c>
      <c r="D4907">
        <f t="shared" si="158"/>
        <v>41432</v>
      </c>
    </row>
    <row r="4908" spans="1:4" x14ac:dyDescent="0.2">
      <c r="A4908">
        <f t="shared" si="157"/>
        <v>2013</v>
      </c>
      <c r="B4908" s="1059">
        <v>41433</v>
      </c>
      <c r="C4908" s="3">
        <f>'finished water daily demand'!Q163</f>
        <v>26.414000000000001</v>
      </c>
      <c r="D4908">
        <f t="shared" si="158"/>
        <v>41433</v>
      </c>
    </row>
    <row r="4909" spans="1:4" x14ac:dyDescent="0.2">
      <c r="A4909">
        <f t="shared" si="157"/>
        <v>2013</v>
      </c>
      <c r="B4909" s="1059">
        <v>41434</v>
      </c>
      <c r="C4909" s="3">
        <f>'finished water daily demand'!Q164</f>
        <v>25.956000000000003</v>
      </c>
      <c r="D4909">
        <f t="shared" si="158"/>
        <v>41434</v>
      </c>
    </row>
    <row r="4910" spans="1:4" x14ac:dyDescent="0.2">
      <c r="A4910">
        <f t="shared" si="157"/>
        <v>2013</v>
      </c>
      <c r="B4910" s="1059">
        <v>41435</v>
      </c>
      <c r="C4910" s="3">
        <f>'finished water daily demand'!Q165</f>
        <v>25.88</v>
      </c>
      <c r="D4910">
        <f t="shared" si="158"/>
        <v>41435</v>
      </c>
    </row>
    <row r="4911" spans="1:4" x14ac:dyDescent="0.2">
      <c r="A4911">
        <f t="shared" si="157"/>
        <v>2013</v>
      </c>
      <c r="B4911" s="1059">
        <v>41436</v>
      </c>
      <c r="C4911" s="3">
        <f>'finished water daily demand'!Q166</f>
        <v>27.22</v>
      </c>
      <c r="D4911">
        <f t="shared" si="158"/>
        <v>41436</v>
      </c>
    </row>
    <row r="4912" spans="1:4" x14ac:dyDescent="0.2">
      <c r="A4912">
        <f t="shared" si="157"/>
        <v>2013</v>
      </c>
      <c r="B4912" s="1059">
        <v>41437</v>
      </c>
      <c r="C4912" s="3">
        <f>'finished water daily demand'!Q167</f>
        <v>29.4283</v>
      </c>
      <c r="D4912">
        <f t="shared" si="158"/>
        <v>41437</v>
      </c>
    </row>
    <row r="4913" spans="1:4" x14ac:dyDescent="0.2">
      <c r="A4913">
        <f t="shared" si="157"/>
        <v>2013</v>
      </c>
      <c r="B4913" s="1059">
        <v>41438</v>
      </c>
      <c r="C4913" s="3">
        <f>'finished water daily demand'!Q168</f>
        <v>22.36</v>
      </c>
      <c r="D4913">
        <f t="shared" si="158"/>
        <v>41438</v>
      </c>
    </row>
    <row r="4914" spans="1:4" x14ac:dyDescent="0.2">
      <c r="A4914">
        <f t="shared" si="157"/>
        <v>2013</v>
      </c>
      <c r="B4914" s="1059">
        <v>41439</v>
      </c>
      <c r="C4914" s="3">
        <f>'finished water daily demand'!Q169</f>
        <v>26.889000000000003</v>
      </c>
      <c r="D4914">
        <f t="shared" si="158"/>
        <v>41439</v>
      </c>
    </row>
    <row r="4915" spans="1:4" x14ac:dyDescent="0.2">
      <c r="A4915">
        <f t="shared" si="157"/>
        <v>2013</v>
      </c>
      <c r="B4915" s="1059">
        <v>41440</v>
      </c>
      <c r="C4915" s="3">
        <f>'finished water daily demand'!Q170</f>
        <v>29.847000000000001</v>
      </c>
      <c r="D4915">
        <f t="shared" si="158"/>
        <v>41440</v>
      </c>
    </row>
    <row r="4916" spans="1:4" x14ac:dyDescent="0.2">
      <c r="A4916">
        <f t="shared" si="157"/>
        <v>2013</v>
      </c>
      <c r="B4916" s="1059">
        <v>41441</v>
      </c>
      <c r="C4916" s="3">
        <f>'finished water daily demand'!Q171</f>
        <v>28.29</v>
      </c>
      <c r="D4916">
        <f t="shared" si="158"/>
        <v>41441</v>
      </c>
    </row>
    <row r="4917" spans="1:4" x14ac:dyDescent="0.2">
      <c r="A4917">
        <f t="shared" si="157"/>
        <v>2013</v>
      </c>
      <c r="B4917" s="1059">
        <v>41442</v>
      </c>
      <c r="C4917" s="3">
        <f>'finished water daily demand'!Q172</f>
        <v>28.89</v>
      </c>
      <c r="D4917">
        <f t="shared" si="158"/>
        <v>41442</v>
      </c>
    </row>
    <row r="4918" spans="1:4" x14ac:dyDescent="0.2">
      <c r="A4918">
        <f t="shared" si="157"/>
        <v>2013</v>
      </c>
      <c r="B4918" s="1059">
        <v>41443</v>
      </c>
      <c r="C4918" s="3">
        <f>'finished water daily demand'!Q173</f>
        <v>28.619999999999997</v>
      </c>
      <c r="D4918">
        <f t="shared" si="158"/>
        <v>41443</v>
      </c>
    </row>
    <row r="4919" spans="1:4" x14ac:dyDescent="0.2">
      <c r="A4919">
        <f t="shared" si="157"/>
        <v>2013</v>
      </c>
      <c r="B4919" s="1059">
        <v>41444</v>
      </c>
      <c r="C4919" s="3">
        <f>'finished water daily demand'!Q174</f>
        <v>27.689999999999998</v>
      </c>
      <c r="D4919">
        <f t="shared" si="158"/>
        <v>41444</v>
      </c>
    </row>
    <row r="4920" spans="1:4" x14ac:dyDescent="0.2">
      <c r="A4920">
        <f t="shared" si="157"/>
        <v>2013</v>
      </c>
      <c r="B4920" s="1059">
        <v>41445</v>
      </c>
      <c r="C4920" s="3">
        <f>'finished water daily demand'!Q175</f>
        <v>28.770000000000003</v>
      </c>
      <c r="D4920">
        <f t="shared" si="158"/>
        <v>41445</v>
      </c>
    </row>
    <row r="4921" spans="1:4" x14ac:dyDescent="0.2">
      <c r="A4921">
        <f t="shared" si="157"/>
        <v>2013</v>
      </c>
      <c r="B4921" s="1059">
        <v>41446</v>
      </c>
      <c r="C4921" s="3">
        <f>'finished water daily demand'!Q176</f>
        <v>29.840000000000003</v>
      </c>
      <c r="D4921">
        <f t="shared" si="158"/>
        <v>41446</v>
      </c>
    </row>
    <row r="4922" spans="1:4" x14ac:dyDescent="0.2">
      <c r="A4922">
        <f t="shared" si="157"/>
        <v>2013</v>
      </c>
      <c r="B4922" s="1059">
        <v>41447</v>
      </c>
      <c r="C4922" s="3">
        <f>'finished water daily demand'!Q177</f>
        <v>28.155999999999999</v>
      </c>
      <c r="D4922">
        <f t="shared" si="158"/>
        <v>41447</v>
      </c>
    </row>
    <row r="4923" spans="1:4" x14ac:dyDescent="0.2">
      <c r="A4923">
        <f t="shared" si="157"/>
        <v>2013</v>
      </c>
      <c r="B4923" s="1059">
        <v>41448</v>
      </c>
      <c r="C4923" s="3">
        <f>'finished water daily demand'!Q178</f>
        <v>28.16</v>
      </c>
      <c r="D4923">
        <f t="shared" si="158"/>
        <v>41448</v>
      </c>
    </row>
    <row r="4924" spans="1:4" x14ac:dyDescent="0.2">
      <c r="A4924">
        <f t="shared" si="157"/>
        <v>2013</v>
      </c>
      <c r="B4924" s="1059">
        <v>41449</v>
      </c>
      <c r="C4924" s="3">
        <f>'finished water daily demand'!Q179</f>
        <v>28.448999999999998</v>
      </c>
      <c r="D4924">
        <f t="shared" si="158"/>
        <v>41449</v>
      </c>
    </row>
    <row r="4925" spans="1:4" x14ac:dyDescent="0.2">
      <c r="A4925">
        <f t="shared" si="157"/>
        <v>2013</v>
      </c>
      <c r="B4925" s="1059">
        <v>41450</v>
      </c>
      <c r="C4925" s="3">
        <f>'finished water daily demand'!Q180</f>
        <v>28.89</v>
      </c>
      <c r="D4925">
        <f t="shared" si="158"/>
        <v>41450</v>
      </c>
    </row>
    <row r="4926" spans="1:4" x14ac:dyDescent="0.2">
      <c r="A4926">
        <f t="shared" si="157"/>
        <v>2013</v>
      </c>
      <c r="B4926" s="1059">
        <v>41451</v>
      </c>
      <c r="C4926" s="3">
        <f>'finished water daily demand'!Q181</f>
        <v>30.36</v>
      </c>
      <c r="D4926">
        <f t="shared" si="158"/>
        <v>41451</v>
      </c>
    </row>
    <row r="4927" spans="1:4" x14ac:dyDescent="0.2">
      <c r="A4927">
        <f t="shared" si="157"/>
        <v>2013</v>
      </c>
      <c r="B4927" s="1059">
        <v>41452</v>
      </c>
      <c r="C4927" s="3">
        <f>'finished water daily demand'!Q182</f>
        <v>28.91</v>
      </c>
      <c r="D4927">
        <f t="shared" si="158"/>
        <v>41452</v>
      </c>
    </row>
    <row r="4928" spans="1:4" x14ac:dyDescent="0.2">
      <c r="A4928">
        <f t="shared" si="157"/>
        <v>2013</v>
      </c>
      <c r="B4928" s="1059">
        <v>41453</v>
      </c>
      <c r="C4928" s="3">
        <f>'finished water daily demand'!Q183</f>
        <v>28.724699999999999</v>
      </c>
      <c r="D4928">
        <f t="shared" si="158"/>
        <v>41453</v>
      </c>
    </row>
    <row r="4929" spans="1:4" x14ac:dyDescent="0.2">
      <c r="A4929">
        <f t="shared" si="157"/>
        <v>2013</v>
      </c>
      <c r="B4929" s="1059">
        <v>41454</v>
      </c>
      <c r="C4929" s="3">
        <f>'finished water daily demand'!Q184</f>
        <v>26.131100000000004</v>
      </c>
      <c r="D4929">
        <f t="shared" si="158"/>
        <v>41454</v>
      </c>
    </row>
    <row r="4930" spans="1:4" x14ac:dyDescent="0.2">
      <c r="A4930">
        <f t="shared" si="157"/>
        <v>2013</v>
      </c>
      <c r="B4930" s="1059">
        <v>41455</v>
      </c>
      <c r="C4930" s="3">
        <f>'finished water daily demand'!Q185</f>
        <v>25.479999999999997</v>
      </c>
      <c r="D4930">
        <f t="shared" si="158"/>
        <v>41455</v>
      </c>
    </row>
    <row r="4931" spans="1:4" x14ac:dyDescent="0.2">
      <c r="A4931">
        <f t="shared" ref="A4931:A4994" si="159">YEAR(B4931)</f>
        <v>2013</v>
      </c>
      <c r="B4931" s="1059">
        <v>41456</v>
      </c>
      <c r="C4931" s="3">
        <f>'finished water daily demand'!Q186</f>
        <v>25.67</v>
      </c>
      <c r="D4931">
        <f t="shared" si="158"/>
        <v>41456</v>
      </c>
    </row>
    <row r="4932" spans="1:4" x14ac:dyDescent="0.2">
      <c r="A4932">
        <f t="shared" si="159"/>
        <v>2013</v>
      </c>
      <c r="B4932" s="1059">
        <v>41457</v>
      </c>
      <c r="C4932" s="3">
        <f>'finished water daily demand'!Q187</f>
        <v>26.29</v>
      </c>
      <c r="D4932">
        <f t="shared" si="158"/>
        <v>41457</v>
      </c>
    </row>
    <row r="4933" spans="1:4" x14ac:dyDescent="0.2">
      <c r="A4933">
        <f t="shared" si="159"/>
        <v>2013</v>
      </c>
      <c r="B4933" s="1059">
        <v>41458</v>
      </c>
      <c r="C4933" s="3">
        <f>'finished water daily demand'!Q188</f>
        <v>26.71</v>
      </c>
      <c r="D4933">
        <f t="shared" si="158"/>
        <v>41458</v>
      </c>
    </row>
    <row r="4934" spans="1:4" x14ac:dyDescent="0.2">
      <c r="A4934">
        <f t="shared" si="159"/>
        <v>2013</v>
      </c>
      <c r="B4934" s="1059">
        <v>41459</v>
      </c>
      <c r="C4934" s="3">
        <f>'finished water daily demand'!Q189</f>
        <v>25.84</v>
      </c>
      <c r="D4934">
        <f t="shared" si="158"/>
        <v>41459</v>
      </c>
    </row>
    <row r="4935" spans="1:4" x14ac:dyDescent="0.2">
      <c r="A4935">
        <f t="shared" si="159"/>
        <v>2013</v>
      </c>
      <c r="B4935" s="1059">
        <v>41460</v>
      </c>
      <c r="C4935" s="3">
        <f>'finished water daily demand'!Q190</f>
        <v>28.363</v>
      </c>
      <c r="D4935">
        <f t="shared" si="158"/>
        <v>41460</v>
      </c>
    </row>
    <row r="4936" spans="1:4" x14ac:dyDescent="0.2">
      <c r="A4936">
        <f t="shared" si="159"/>
        <v>2013</v>
      </c>
      <c r="B4936" s="1059">
        <v>41461</v>
      </c>
      <c r="C4936" s="3">
        <f>'finished water daily demand'!Q191</f>
        <v>26.936899999999998</v>
      </c>
      <c r="D4936">
        <f t="shared" si="158"/>
        <v>41461</v>
      </c>
    </row>
    <row r="4937" spans="1:4" x14ac:dyDescent="0.2">
      <c r="A4937">
        <f t="shared" si="159"/>
        <v>2013</v>
      </c>
      <c r="B4937" s="1059">
        <v>41462</v>
      </c>
      <c r="C4937" s="3">
        <f>'finished water daily demand'!Q192</f>
        <v>26.459</v>
      </c>
      <c r="D4937">
        <f t="shared" si="158"/>
        <v>41462</v>
      </c>
    </row>
    <row r="4938" spans="1:4" x14ac:dyDescent="0.2">
      <c r="A4938">
        <f t="shared" si="159"/>
        <v>2013</v>
      </c>
      <c r="B4938" s="1059">
        <v>41463</v>
      </c>
      <c r="C4938" s="3">
        <f>'finished water daily demand'!Q193</f>
        <v>27.34</v>
      </c>
      <c r="D4938">
        <f t="shared" si="158"/>
        <v>41463</v>
      </c>
    </row>
    <row r="4939" spans="1:4" x14ac:dyDescent="0.2">
      <c r="A4939">
        <f t="shared" si="159"/>
        <v>2013</v>
      </c>
      <c r="B4939" s="1059">
        <v>41464</v>
      </c>
      <c r="C4939" s="3">
        <f>'finished water daily demand'!Q194</f>
        <v>28.589999999999996</v>
      </c>
      <c r="D4939">
        <f t="shared" si="158"/>
        <v>41464</v>
      </c>
    </row>
    <row r="4940" spans="1:4" x14ac:dyDescent="0.2">
      <c r="A4940">
        <f t="shared" si="159"/>
        <v>2013</v>
      </c>
      <c r="B4940" s="1059">
        <v>41465</v>
      </c>
      <c r="C4940" s="3">
        <f>'finished water daily demand'!Q195</f>
        <v>28.28</v>
      </c>
      <c r="D4940">
        <f t="shared" si="158"/>
        <v>41465</v>
      </c>
    </row>
    <row r="4941" spans="1:4" x14ac:dyDescent="0.2">
      <c r="A4941">
        <f t="shared" si="159"/>
        <v>2013</v>
      </c>
      <c r="B4941" s="1059">
        <v>41466</v>
      </c>
      <c r="C4941" s="3">
        <f>'finished water daily demand'!Q196</f>
        <v>27.811500000000002</v>
      </c>
      <c r="D4941">
        <f t="shared" si="158"/>
        <v>41466</v>
      </c>
    </row>
    <row r="4942" spans="1:4" x14ac:dyDescent="0.2">
      <c r="A4942">
        <f t="shared" si="159"/>
        <v>2013</v>
      </c>
      <c r="B4942" s="1059">
        <v>41467</v>
      </c>
      <c r="C4942" s="3">
        <f>'finished water daily demand'!Q197</f>
        <v>24.038</v>
      </c>
      <c r="D4942">
        <f t="shared" si="158"/>
        <v>41467</v>
      </c>
    </row>
    <row r="4943" spans="1:4" x14ac:dyDescent="0.2">
      <c r="A4943">
        <f t="shared" si="159"/>
        <v>2013</v>
      </c>
      <c r="B4943" s="1059">
        <v>41468</v>
      </c>
      <c r="C4943" s="3">
        <f>'finished water daily demand'!Q198</f>
        <v>25.136699999999998</v>
      </c>
      <c r="D4943">
        <f t="shared" ref="D4943:D5006" si="160">VALUE(B4943)</f>
        <v>41468</v>
      </c>
    </row>
    <row r="4944" spans="1:4" x14ac:dyDescent="0.2">
      <c r="A4944">
        <f t="shared" si="159"/>
        <v>2013</v>
      </c>
      <c r="B4944" s="1059">
        <v>41469</v>
      </c>
      <c r="C4944" s="3">
        <f>'finished water daily demand'!Q199</f>
        <v>27.91</v>
      </c>
      <c r="D4944">
        <f t="shared" si="160"/>
        <v>41469</v>
      </c>
    </row>
    <row r="4945" spans="1:4" x14ac:dyDescent="0.2">
      <c r="A4945">
        <f t="shared" si="159"/>
        <v>2013</v>
      </c>
      <c r="B4945" s="1059">
        <v>41470</v>
      </c>
      <c r="C4945" s="3">
        <f>'finished water daily demand'!Q200</f>
        <v>27.7</v>
      </c>
      <c r="D4945">
        <f t="shared" si="160"/>
        <v>41470</v>
      </c>
    </row>
    <row r="4946" spans="1:4" x14ac:dyDescent="0.2">
      <c r="A4946">
        <f t="shared" si="159"/>
        <v>2013</v>
      </c>
      <c r="B4946" s="1059">
        <v>41471</v>
      </c>
      <c r="C4946" s="3">
        <f>'finished water daily demand'!Q201</f>
        <v>29.75</v>
      </c>
      <c r="D4946">
        <f t="shared" si="160"/>
        <v>41471</v>
      </c>
    </row>
    <row r="4947" spans="1:4" x14ac:dyDescent="0.2">
      <c r="A4947">
        <f t="shared" si="159"/>
        <v>2013</v>
      </c>
      <c r="B4947" s="1059">
        <v>41472</v>
      </c>
      <c r="C4947" s="3">
        <f>'finished water daily demand'!Q202</f>
        <v>31.509999999999998</v>
      </c>
      <c r="D4947">
        <f t="shared" si="160"/>
        <v>41472</v>
      </c>
    </row>
    <row r="4948" spans="1:4" x14ac:dyDescent="0.2">
      <c r="A4948">
        <f t="shared" si="159"/>
        <v>2013</v>
      </c>
      <c r="B4948" s="1059">
        <v>41473</v>
      </c>
      <c r="C4948" s="3">
        <f>'finished water daily demand'!Q203</f>
        <v>31.27</v>
      </c>
      <c r="D4948">
        <f t="shared" si="160"/>
        <v>41473</v>
      </c>
    </row>
    <row r="4949" spans="1:4" x14ac:dyDescent="0.2">
      <c r="A4949">
        <f t="shared" si="159"/>
        <v>2013</v>
      </c>
      <c r="B4949" s="1059">
        <v>41474</v>
      </c>
      <c r="C4949" s="3">
        <f>'finished water daily demand'!Q204</f>
        <v>29.900000000000002</v>
      </c>
      <c r="D4949">
        <f t="shared" si="160"/>
        <v>41474</v>
      </c>
    </row>
    <row r="4950" spans="1:4" x14ac:dyDescent="0.2">
      <c r="A4950">
        <f t="shared" si="159"/>
        <v>2013</v>
      </c>
      <c r="B4950" s="1059">
        <v>41475</v>
      </c>
      <c r="C4950" s="3">
        <f>'finished water daily demand'!Q205</f>
        <v>29.250399999999999</v>
      </c>
      <c r="D4950">
        <f t="shared" si="160"/>
        <v>41475</v>
      </c>
    </row>
    <row r="4951" spans="1:4" x14ac:dyDescent="0.2">
      <c r="A4951">
        <f t="shared" si="159"/>
        <v>2013</v>
      </c>
      <c r="B4951" s="1059">
        <v>41476</v>
      </c>
      <c r="C4951" s="3">
        <f>'finished water daily demand'!Q206</f>
        <v>28.71</v>
      </c>
      <c r="D4951">
        <f t="shared" si="160"/>
        <v>41476</v>
      </c>
    </row>
    <row r="4952" spans="1:4" x14ac:dyDescent="0.2">
      <c r="A4952">
        <f t="shared" si="159"/>
        <v>2013</v>
      </c>
      <c r="B4952" s="1059">
        <v>41477</v>
      </c>
      <c r="C4952" s="3">
        <f>'finished water daily demand'!Q207</f>
        <v>29.650000000000002</v>
      </c>
      <c r="D4952">
        <f t="shared" si="160"/>
        <v>41477</v>
      </c>
    </row>
    <row r="4953" spans="1:4" x14ac:dyDescent="0.2">
      <c r="A4953">
        <f t="shared" si="159"/>
        <v>2013</v>
      </c>
      <c r="B4953" s="1059">
        <v>41478</v>
      </c>
      <c r="C4953" s="3">
        <f>'finished water daily demand'!Q208</f>
        <v>31.439999999999998</v>
      </c>
      <c r="D4953">
        <f t="shared" si="160"/>
        <v>41478</v>
      </c>
    </row>
    <row r="4954" spans="1:4" x14ac:dyDescent="0.2">
      <c r="A4954">
        <f t="shared" si="159"/>
        <v>2013</v>
      </c>
      <c r="B4954" s="1059">
        <v>41479</v>
      </c>
      <c r="C4954" s="3">
        <f>'finished water daily demand'!Q209</f>
        <v>32.6</v>
      </c>
      <c r="D4954">
        <f t="shared" si="160"/>
        <v>41479</v>
      </c>
    </row>
    <row r="4955" spans="1:4" x14ac:dyDescent="0.2">
      <c r="A4955">
        <f t="shared" si="159"/>
        <v>2013</v>
      </c>
      <c r="B4955" s="1059">
        <v>41480</v>
      </c>
      <c r="C4955" s="3">
        <f>'finished water daily demand'!Q210</f>
        <v>30.678000000000001</v>
      </c>
      <c r="D4955">
        <f t="shared" si="160"/>
        <v>41480</v>
      </c>
    </row>
    <row r="4956" spans="1:4" x14ac:dyDescent="0.2">
      <c r="A4956">
        <f t="shared" si="159"/>
        <v>2013</v>
      </c>
      <c r="B4956" s="1059">
        <v>41481</v>
      </c>
      <c r="C4956" s="3">
        <f>'finished water daily demand'!Q211</f>
        <v>30.447000000000003</v>
      </c>
      <c r="D4956">
        <f t="shared" si="160"/>
        <v>41481</v>
      </c>
    </row>
    <row r="4957" spans="1:4" x14ac:dyDescent="0.2">
      <c r="A4957">
        <f t="shared" si="159"/>
        <v>2013</v>
      </c>
      <c r="B4957" s="1059">
        <v>41482</v>
      </c>
      <c r="C4957" s="3">
        <f>'finished water daily demand'!Q212</f>
        <v>29.5473</v>
      </c>
      <c r="D4957">
        <f t="shared" si="160"/>
        <v>41482</v>
      </c>
    </row>
    <row r="4958" spans="1:4" x14ac:dyDescent="0.2">
      <c r="A4958">
        <f t="shared" si="159"/>
        <v>2013</v>
      </c>
      <c r="B4958" s="1059">
        <v>41483</v>
      </c>
      <c r="C4958" s="3">
        <f>'finished water daily demand'!Q213</f>
        <v>27.04</v>
      </c>
      <c r="D4958">
        <f t="shared" si="160"/>
        <v>41483</v>
      </c>
    </row>
    <row r="4959" spans="1:4" x14ac:dyDescent="0.2">
      <c r="A4959">
        <f t="shared" si="159"/>
        <v>2013</v>
      </c>
      <c r="B4959" s="1059">
        <v>41484</v>
      </c>
      <c r="C4959" s="3">
        <f>'finished water daily demand'!Q214</f>
        <v>28.537999999999997</v>
      </c>
      <c r="D4959">
        <f t="shared" si="160"/>
        <v>41484</v>
      </c>
    </row>
    <row r="4960" spans="1:4" x14ac:dyDescent="0.2">
      <c r="A4960">
        <f t="shared" si="159"/>
        <v>2013</v>
      </c>
      <c r="B4960" s="1059">
        <v>41485</v>
      </c>
      <c r="C4960" s="3">
        <f>'finished water daily demand'!Q215</f>
        <v>30.4</v>
      </c>
      <c r="D4960">
        <f t="shared" si="160"/>
        <v>41485</v>
      </c>
    </row>
    <row r="4961" spans="1:4" x14ac:dyDescent="0.2">
      <c r="A4961">
        <f t="shared" si="159"/>
        <v>2013</v>
      </c>
      <c r="B4961" s="1059">
        <v>41486</v>
      </c>
      <c r="C4961" s="3">
        <f>'finished water daily demand'!Q216</f>
        <v>30.33</v>
      </c>
      <c r="D4961">
        <f t="shared" si="160"/>
        <v>41486</v>
      </c>
    </row>
    <row r="4962" spans="1:4" x14ac:dyDescent="0.2">
      <c r="A4962">
        <f t="shared" si="159"/>
        <v>2013</v>
      </c>
      <c r="B4962" s="1059">
        <v>41487</v>
      </c>
      <c r="C4962" s="3">
        <f>'finished water daily demand'!Q217</f>
        <v>28.869999999999997</v>
      </c>
      <c r="D4962">
        <f t="shared" si="160"/>
        <v>41487</v>
      </c>
    </row>
    <row r="4963" spans="1:4" x14ac:dyDescent="0.2">
      <c r="A4963">
        <f t="shared" si="159"/>
        <v>2013</v>
      </c>
      <c r="B4963" s="1059">
        <v>41488</v>
      </c>
      <c r="C4963" s="3">
        <f>'finished water daily demand'!Q218</f>
        <v>28.438000000000002</v>
      </c>
      <c r="D4963">
        <f t="shared" si="160"/>
        <v>41488</v>
      </c>
    </row>
    <row r="4964" spans="1:4" x14ac:dyDescent="0.2">
      <c r="A4964">
        <f t="shared" si="159"/>
        <v>2013</v>
      </c>
      <c r="B4964" s="1059">
        <v>41489</v>
      </c>
      <c r="C4964" s="3">
        <f>'finished water daily demand'!Q219</f>
        <v>28.6813</v>
      </c>
      <c r="D4964">
        <f t="shared" si="160"/>
        <v>41489</v>
      </c>
    </row>
    <row r="4965" spans="1:4" x14ac:dyDescent="0.2">
      <c r="A4965">
        <f t="shared" si="159"/>
        <v>2013</v>
      </c>
      <c r="B4965" s="1059">
        <v>41490</v>
      </c>
      <c r="C4965" s="3">
        <f>'finished water daily demand'!Q220</f>
        <v>27.61</v>
      </c>
      <c r="D4965">
        <f t="shared" si="160"/>
        <v>41490</v>
      </c>
    </row>
    <row r="4966" spans="1:4" x14ac:dyDescent="0.2">
      <c r="A4966">
        <f t="shared" si="159"/>
        <v>2013</v>
      </c>
      <c r="B4966" s="1059">
        <v>41491</v>
      </c>
      <c r="C4966" s="3">
        <f>'finished water daily demand'!Q221</f>
        <v>29.17</v>
      </c>
      <c r="D4966">
        <f t="shared" si="160"/>
        <v>41491</v>
      </c>
    </row>
    <row r="4967" spans="1:4" x14ac:dyDescent="0.2">
      <c r="A4967">
        <f t="shared" si="159"/>
        <v>2013</v>
      </c>
      <c r="B4967" s="1059">
        <v>41492</v>
      </c>
      <c r="C4967" s="3">
        <f>'finished water daily demand'!Q222</f>
        <v>28.009999999999998</v>
      </c>
      <c r="D4967">
        <f t="shared" si="160"/>
        <v>41492</v>
      </c>
    </row>
    <row r="4968" spans="1:4" x14ac:dyDescent="0.2">
      <c r="A4968">
        <f t="shared" si="159"/>
        <v>2013</v>
      </c>
      <c r="B4968" s="1059">
        <v>41493</v>
      </c>
      <c r="C4968" s="3">
        <f>'finished water daily demand'!Q223</f>
        <v>29.65</v>
      </c>
      <c r="D4968">
        <f t="shared" si="160"/>
        <v>41493</v>
      </c>
    </row>
    <row r="4969" spans="1:4" x14ac:dyDescent="0.2">
      <c r="A4969">
        <f t="shared" si="159"/>
        <v>2013</v>
      </c>
      <c r="B4969" s="1059">
        <v>41494</v>
      </c>
      <c r="C4969" s="3">
        <f>'finished water daily demand'!Q224</f>
        <v>30.525500000000001</v>
      </c>
      <c r="D4969">
        <f t="shared" si="160"/>
        <v>41494</v>
      </c>
    </row>
    <row r="4970" spans="1:4" x14ac:dyDescent="0.2">
      <c r="A4970">
        <f t="shared" si="159"/>
        <v>2013</v>
      </c>
      <c r="B4970" s="1059">
        <v>41495</v>
      </c>
      <c r="C4970" s="3">
        <f>'finished water daily demand'!Q225</f>
        <v>31.117699999999999</v>
      </c>
      <c r="D4970">
        <f t="shared" si="160"/>
        <v>41495</v>
      </c>
    </row>
    <row r="4971" spans="1:4" x14ac:dyDescent="0.2">
      <c r="A4971">
        <f t="shared" si="159"/>
        <v>2013</v>
      </c>
      <c r="B4971" s="1059">
        <v>41496</v>
      </c>
      <c r="C4971" s="3">
        <f>'finished water daily demand'!Q226</f>
        <v>29.216700000000003</v>
      </c>
      <c r="D4971">
        <f t="shared" si="160"/>
        <v>41496</v>
      </c>
    </row>
    <row r="4972" spans="1:4" x14ac:dyDescent="0.2">
      <c r="A4972">
        <f t="shared" si="159"/>
        <v>2013</v>
      </c>
      <c r="B4972" s="1059">
        <v>41497</v>
      </c>
      <c r="C4972" s="3">
        <f>'finished water daily demand'!Q227</f>
        <v>29.32</v>
      </c>
      <c r="D4972">
        <f t="shared" si="160"/>
        <v>41497</v>
      </c>
    </row>
    <row r="4973" spans="1:4" x14ac:dyDescent="0.2">
      <c r="A4973">
        <f t="shared" si="159"/>
        <v>2013</v>
      </c>
      <c r="B4973" s="1059">
        <v>41498</v>
      </c>
      <c r="C4973" s="3">
        <f>'finished water daily demand'!Q228</f>
        <v>30.529999999999998</v>
      </c>
      <c r="D4973">
        <f t="shared" si="160"/>
        <v>41498</v>
      </c>
    </row>
    <row r="4974" spans="1:4" x14ac:dyDescent="0.2">
      <c r="A4974">
        <f t="shared" si="159"/>
        <v>2013</v>
      </c>
      <c r="B4974" s="1059">
        <v>41499</v>
      </c>
      <c r="C4974" s="3">
        <f>'finished water daily demand'!Q229</f>
        <v>32.54</v>
      </c>
      <c r="D4974">
        <f t="shared" si="160"/>
        <v>41499</v>
      </c>
    </row>
    <row r="4975" spans="1:4" x14ac:dyDescent="0.2">
      <c r="A4975">
        <f t="shared" si="159"/>
        <v>2013</v>
      </c>
      <c r="B4975" s="1059">
        <v>41500</v>
      </c>
      <c r="C4975" s="3">
        <f>'finished water daily demand'!Q230</f>
        <v>31.386099999999999</v>
      </c>
      <c r="D4975">
        <f t="shared" si="160"/>
        <v>41500</v>
      </c>
    </row>
    <row r="4976" spans="1:4" x14ac:dyDescent="0.2">
      <c r="A4976">
        <f t="shared" si="159"/>
        <v>2013</v>
      </c>
      <c r="B4976" s="1059">
        <v>41501</v>
      </c>
      <c r="C4976" s="3">
        <f>'finished water daily demand'!Q231</f>
        <v>31.510400000000001</v>
      </c>
      <c r="D4976">
        <f t="shared" si="160"/>
        <v>41501</v>
      </c>
    </row>
    <row r="4977" spans="1:4" x14ac:dyDescent="0.2">
      <c r="A4977">
        <f t="shared" si="159"/>
        <v>2013</v>
      </c>
      <c r="B4977" s="1059">
        <v>41502</v>
      </c>
      <c r="C4977" s="3">
        <f>'finished water daily demand'!Q232</f>
        <v>30.547699999999999</v>
      </c>
      <c r="D4977">
        <f t="shared" si="160"/>
        <v>41502</v>
      </c>
    </row>
    <row r="4978" spans="1:4" x14ac:dyDescent="0.2">
      <c r="A4978">
        <f t="shared" si="159"/>
        <v>2013</v>
      </c>
      <c r="B4978" s="1059">
        <v>41503</v>
      </c>
      <c r="C4978" s="3">
        <f>'finished water daily demand'!Q233</f>
        <v>29.357599999999998</v>
      </c>
      <c r="D4978">
        <f t="shared" si="160"/>
        <v>41503</v>
      </c>
    </row>
    <row r="4979" spans="1:4" x14ac:dyDescent="0.2">
      <c r="A4979">
        <f t="shared" si="159"/>
        <v>2013</v>
      </c>
      <c r="B4979" s="1059">
        <v>41504</v>
      </c>
      <c r="C4979" s="3">
        <f>'finished water daily demand'!Q234</f>
        <v>29.9314</v>
      </c>
      <c r="D4979">
        <f t="shared" si="160"/>
        <v>41504</v>
      </c>
    </row>
    <row r="4980" spans="1:4" x14ac:dyDescent="0.2">
      <c r="A4980">
        <f t="shared" si="159"/>
        <v>2013</v>
      </c>
      <c r="B4980" s="1059">
        <v>41505</v>
      </c>
      <c r="C4980" s="3">
        <f>'finished water daily demand'!Q235</f>
        <v>29.23</v>
      </c>
      <c r="D4980">
        <f t="shared" si="160"/>
        <v>41505</v>
      </c>
    </row>
    <row r="4981" spans="1:4" x14ac:dyDescent="0.2">
      <c r="A4981">
        <f t="shared" si="159"/>
        <v>2013</v>
      </c>
      <c r="B4981" s="1059">
        <v>41506</v>
      </c>
      <c r="C4981" s="3">
        <f>'finished water daily demand'!Q236</f>
        <v>30.69</v>
      </c>
      <c r="D4981">
        <f t="shared" si="160"/>
        <v>41506</v>
      </c>
    </row>
    <row r="4982" spans="1:4" x14ac:dyDescent="0.2">
      <c r="A4982">
        <f t="shared" si="159"/>
        <v>2013</v>
      </c>
      <c r="B4982" s="1059">
        <v>41507</v>
      </c>
      <c r="C4982" s="3">
        <f>'finished water daily demand'!Q237</f>
        <v>32.54</v>
      </c>
      <c r="D4982">
        <f t="shared" si="160"/>
        <v>41507</v>
      </c>
    </row>
    <row r="4983" spans="1:4" x14ac:dyDescent="0.2">
      <c r="A4983">
        <f t="shared" si="159"/>
        <v>2013</v>
      </c>
      <c r="B4983" s="1059">
        <v>41508</v>
      </c>
      <c r="C4983" s="3">
        <f>'finished water daily demand'!Q238</f>
        <v>32.71</v>
      </c>
      <c r="D4983">
        <f t="shared" si="160"/>
        <v>41508</v>
      </c>
    </row>
    <row r="4984" spans="1:4" x14ac:dyDescent="0.2">
      <c r="A4984">
        <f t="shared" si="159"/>
        <v>2013</v>
      </c>
      <c r="B4984" s="1059">
        <v>41509</v>
      </c>
      <c r="C4984" s="3">
        <f>'finished water daily demand'!Q239</f>
        <v>31.331000000000003</v>
      </c>
      <c r="D4984">
        <f t="shared" si="160"/>
        <v>41509</v>
      </c>
    </row>
    <row r="4985" spans="1:4" x14ac:dyDescent="0.2">
      <c r="A4985">
        <f t="shared" si="159"/>
        <v>2013</v>
      </c>
      <c r="B4985" s="1059">
        <v>41510</v>
      </c>
      <c r="C4985" s="3">
        <f>'finished water daily demand'!Q240</f>
        <v>31.7637</v>
      </c>
      <c r="D4985">
        <f t="shared" si="160"/>
        <v>41510</v>
      </c>
    </row>
    <row r="4986" spans="1:4" x14ac:dyDescent="0.2">
      <c r="A4986">
        <f t="shared" si="159"/>
        <v>2013</v>
      </c>
      <c r="B4986" s="1059">
        <v>41511</v>
      </c>
      <c r="C4986" s="3">
        <f>'finished water daily demand'!Q241</f>
        <v>32.200000000000003</v>
      </c>
      <c r="D4986">
        <f t="shared" si="160"/>
        <v>41511</v>
      </c>
    </row>
    <row r="4987" spans="1:4" x14ac:dyDescent="0.2">
      <c r="A4987">
        <f t="shared" si="159"/>
        <v>2013</v>
      </c>
      <c r="B4987" s="1059">
        <v>41512</v>
      </c>
      <c r="C4987" s="3">
        <f>'finished water daily demand'!Q242</f>
        <v>30.902000000000001</v>
      </c>
      <c r="D4987">
        <f t="shared" si="160"/>
        <v>41512</v>
      </c>
    </row>
    <row r="4988" spans="1:4" x14ac:dyDescent="0.2">
      <c r="A4988">
        <f t="shared" si="159"/>
        <v>2013</v>
      </c>
      <c r="B4988" s="1059">
        <v>41513</v>
      </c>
      <c r="C4988" s="3">
        <f>'finished water daily demand'!Q243</f>
        <v>32.76</v>
      </c>
      <c r="D4988">
        <f t="shared" si="160"/>
        <v>41513</v>
      </c>
    </row>
    <row r="4989" spans="1:4" x14ac:dyDescent="0.2">
      <c r="A4989">
        <f t="shared" si="159"/>
        <v>2013</v>
      </c>
      <c r="B4989" s="1059">
        <v>41514</v>
      </c>
      <c r="C4989" s="3">
        <f>'finished water daily demand'!Q244</f>
        <v>32.391399999999997</v>
      </c>
      <c r="D4989">
        <f t="shared" si="160"/>
        <v>41514</v>
      </c>
    </row>
    <row r="4990" spans="1:4" x14ac:dyDescent="0.2">
      <c r="A4990">
        <f t="shared" si="159"/>
        <v>2013</v>
      </c>
      <c r="B4990" s="1059">
        <v>41515</v>
      </c>
      <c r="C4990" s="3">
        <f>'finished water daily demand'!Q245</f>
        <v>34.117100000000001</v>
      </c>
      <c r="D4990">
        <f t="shared" si="160"/>
        <v>41515</v>
      </c>
    </row>
    <row r="4991" spans="1:4" x14ac:dyDescent="0.2">
      <c r="A4991">
        <f t="shared" si="159"/>
        <v>2013</v>
      </c>
      <c r="B4991" s="1059">
        <v>41516</v>
      </c>
      <c r="C4991" s="3">
        <f>'finished water daily demand'!Q246</f>
        <v>33.8337</v>
      </c>
      <c r="D4991">
        <f t="shared" si="160"/>
        <v>41516</v>
      </c>
    </row>
    <row r="4992" spans="1:4" x14ac:dyDescent="0.2">
      <c r="A4992">
        <f t="shared" si="159"/>
        <v>2013</v>
      </c>
      <c r="B4992" s="1059">
        <v>41517</v>
      </c>
      <c r="C4992" s="3">
        <f>'finished water daily demand'!Q247</f>
        <v>33.129199999999997</v>
      </c>
      <c r="D4992">
        <f t="shared" si="160"/>
        <v>41517</v>
      </c>
    </row>
    <row r="4993" spans="1:4" x14ac:dyDescent="0.2">
      <c r="A4993">
        <f t="shared" si="159"/>
        <v>2013</v>
      </c>
      <c r="B4993" s="1059">
        <v>41518</v>
      </c>
      <c r="C4993" s="3">
        <f>'finished water daily demand'!Q248</f>
        <v>31.476500000000001</v>
      </c>
      <c r="D4993">
        <f t="shared" si="160"/>
        <v>41518</v>
      </c>
    </row>
    <row r="4994" spans="1:4" x14ac:dyDescent="0.2">
      <c r="A4994">
        <f t="shared" si="159"/>
        <v>2013</v>
      </c>
      <c r="B4994" s="1059">
        <v>41519</v>
      </c>
      <c r="C4994" s="3">
        <f>'finished water daily demand'!Q249</f>
        <v>28.97</v>
      </c>
      <c r="D4994">
        <f t="shared" si="160"/>
        <v>41519</v>
      </c>
    </row>
    <row r="4995" spans="1:4" x14ac:dyDescent="0.2">
      <c r="A4995">
        <f t="shared" ref="A4995:A5058" si="161">YEAR(B4995)</f>
        <v>2013</v>
      </c>
      <c r="B4995" s="1059">
        <v>41520</v>
      </c>
      <c r="C4995" s="3">
        <f>'finished water daily demand'!Q250</f>
        <v>33.229999999999997</v>
      </c>
      <c r="D4995">
        <f t="shared" si="160"/>
        <v>41520</v>
      </c>
    </row>
    <row r="4996" spans="1:4" x14ac:dyDescent="0.2">
      <c r="A4996">
        <f t="shared" si="161"/>
        <v>2013</v>
      </c>
      <c r="B4996" s="1059">
        <v>41521</v>
      </c>
      <c r="C4996" s="3">
        <f>'finished water daily demand'!Q251</f>
        <v>31.62</v>
      </c>
      <c r="D4996">
        <f t="shared" si="160"/>
        <v>41521</v>
      </c>
    </row>
    <row r="4997" spans="1:4" x14ac:dyDescent="0.2">
      <c r="A4997">
        <f t="shared" si="161"/>
        <v>2013</v>
      </c>
      <c r="B4997" s="1059">
        <v>41522</v>
      </c>
      <c r="C4997" s="3">
        <f>'finished water daily demand'!Q252</f>
        <v>29.903400000000001</v>
      </c>
      <c r="D4997">
        <f t="shared" si="160"/>
        <v>41522</v>
      </c>
    </row>
    <row r="4998" spans="1:4" x14ac:dyDescent="0.2">
      <c r="A4998">
        <f t="shared" si="161"/>
        <v>2013</v>
      </c>
      <c r="B4998" s="1059">
        <v>41523</v>
      </c>
      <c r="C4998" s="3">
        <f>'finished water daily demand'!Q253</f>
        <v>30.242400000000004</v>
      </c>
      <c r="D4998">
        <f t="shared" si="160"/>
        <v>41523</v>
      </c>
    </row>
    <row r="4999" spans="1:4" x14ac:dyDescent="0.2">
      <c r="A4999">
        <f t="shared" si="161"/>
        <v>2013</v>
      </c>
      <c r="B4999" s="1059">
        <v>41524</v>
      </c>
      <c r="C4999" s="3">
        <f>'finished water daily demand'!Q254</f>
        <v>29.690800000000003</v>
      </c>
      <c r="D4999">
        <f t="shared" si="160"/>
        <v>41524</v>
      </c>
    </row>
    <row r="5000" spans="1:4" x14ac:dyDescent="0.2">
      <c r="A5000">
        <f t="shared" si="161"/>
        <v>2013</v>
      </c>
      <c r="B5000" s="1059">
        <v>41525</v>
      </c>
      <c r="C5000" s="3">
        <f>'finished water daily demand'!Q255</f>
        <v>30.14</v>
      </c>
      <c r="D5000">
        <f t="shared" si="160"/>
        <v>41525</v>
      </c>
    </row>
    <row r="5001" spans="1:4" x14ac:dyDescent="0.2">
      <c r="A5001">
        <f t="shared" si="161"/>
        <v>2013</v>
      </c>
      <c r="B5001" s="1059">
        <v>41526</v>
      </c>
      <c r="C5001" s="3">
        <f>'finished water daily demand'!Q256</f>
        <v>29.75</v>
      </c>
      <c r="D5001">
        <f t="shared" si="160"/>
        <v>41526</v>
      </c>
    </row>
    <row r="5002" spans="1:4" x14ac:dyDescent="0.2">
      <c r="A5002">
        <f t="shared" si="161"/>
        <v>2013</v>
      </c>
      <c r="B5002" s="1059">
        <v>41527</v>
      </c>
      <c r="C5002" s="3">
        <f>'finished water daily demand'!Q257</f>
        <v>32.04</v>
      </c>
      <c r="D5002">
        <f t="shared" si="160"/>
        <v>41527</v>
      </c>
    </row>
    <row r="5003" spans="1:4" x14ac:dyDescent="0.2">
      <c r="A5003">
        <f t="shared" si="161"/>
        <v>2013</v>
      </c>
      <c r="B5003" s="1059">
        <v>41528</v>
      </c>
      <c r="C5003" s="3">
        <f>'finished water daily demand'!Q258</f>
        <v>31.689999999999998</v>
      </c>
      <c r="D5003">
        <f t="shared" si="160"/>
        <v>41528</v>
      </c>
    </row>
    <row r="5004" spans="1:4" x14ac:dyDescent="0.2">
      <c r="A5004">
        <f t="shared" si="161"/>
        <v>2013</v>
      </c>
      <c r="B5004" s="1059">
        <v>41529</v>
      </c>
      <c r="C5004" s="3">
        <f>'finished water daily demand'!Q259</f>
        <v>32.11</v>
      </c>
      <c r="D5004">
        <f t="shared" si="160"/>
        <v>41529</v>
      </c>
    </row>
    <row r="5005" spans="1:4" x14ac:dyDescent="0.2">
      <c r="A5005">
        <f t="shared" si="161"/>
        <v>2013</v>
      </c>
      <c r="B5005" s="1059">
        <v>41530</v>
      </c>
      <c r="C5005" s="3">
        <f>'finished water daily demand'!Q260</f>
        <v>31.036299999999997</v>
      </c>
      <c r="D5005">
        <f t="shared" si="160"/>
        <v>41530</v>
      </c>
    </row>
    <row r="5006" spans="1:4" x14ac:dyDescent="0.2">
      <c r="A5006">
        <f t="shared" si="161"/>
        <v>2013</v>
      </c>
      <c r="B5006" s="1059">
        <v>41531</v>
      </c>
      <c r="C5006" s="3">
        <f>'finished water daily demand'!Q261</f>
        <v>29.464500000000001</v>
      </c>
      <c r="D5006">
        <f t="shared" si="160"/>
        <v>41531</v>
      </c>
    </row>
    <row r="5007" spans="1:4" x14ac:dyDescent="0.2">
      <c r="A5007">
        <f t="shared" si="161"/>
        <v>2013</v>
      </c>
      <c r="B5007" s="1059">
        <v>41532</v>
      </c>
      <c r="C5007" s="3">
        <f>'finished water daily demand'!Q262</f>
        <v>29.24</v>
      </c>
      <c r="D5007">
        <f t="shared" ref="D5007:D5070" si="162">VALUE(B5007)</f>
        <v>41532</v>
      </c>
    </row>
    <row r="5008" spans="1:4" x14ac:dyDescent="0.2">
      <c r="A5008">
        <f t="shared" si="161"/>
        <v>2013</v>
      </c>
      <c r="B5008" s="1059">
        <v>41533</v>
      </c>
      <c r="C5008" s="3">
        <f>'finished water daily demand'!Q263</f>
        <v>29.660000000000004</v>
      </c>
      <c r="D5008">
        <f t="shared" si="162"/>
        <v>41533</v>
      </c>
    </row>
    <row r="5009" spans="1:4" x14ac:dyDescent="0.2">
      <c r="A5009">
        <f t="shared" si="161"/>
        <v>2013</v>
      </c>
      <c r="B5009" s="1059">
        <v>41534</v>
      </c>
      <c r="C5009" s="3">
        <f>'finished water daily demand'!Q264</f>
        <v>30.442</v>
      </c>
      <c r="D5009">
        <f t="shared" si="162"/>
        <v>41534</v>
      </c>
    </row>
    <row r="5010" spans="1:4" x14ac:dyDescent="0.2">
      <c r="A5010">
        <f t="shared" si="161"/>
        <v>2013</v>
      </c>
      <c r="B5010" s="1059">
        <v>41535</v>
      </c>
      <c r="C5010" s="3">
        <f>'finished water daily demand'!Q265</f>
        <v>29.97</v>
      </c>
      <c r="D5010">
        <f t="shared" si="162"/>
        <v>41535</v>
      </c>
    </row>
    <row r="5011" spans="1:4" x14ac:dyDescent="0.2">
      <c r="A5011">
        <f t="shared" si="161"/>
        <v>2013</v>
      </c>
      <c r="B5011" s="1059">
        <v>41536</v>
      </c>
      <c r="C5011" s="3">
        <f>'finished water daily demand'!Q266</f>
        <v>30.1934</v>
      </c>
      <c r="D5011">
        <f t="shared" si="162"/>
        <v>41536</v>
      </c>
    </row>
    <row r="5012" spans="1:4" x14ac:dyDescent="0.2">
      <c r="A5012">
        <f t="shared" si="161"/>
        <v>2013</v>
      </c>
      <c r="B5012" s="1059">
        <v>41537</v>
      </c>
      <c r="C5012" s="3">
        <f>'finished water daily demand'!Q267</f>
        <v>28.543399999999998</v>
      </c>
      <c r="D5012">
        <f t="shared" si="162"/>
        <v>41537</v>
      </c>
    </row>
    <row r="5013" spans="1:4" x14ac:dyDescent="0.2">
      <c r="A5013">
        <f t="shared" si="161"/>
        <v>2013</v>
      </c>
      <c r="B5013" s="1059">
        <v>41538</v>
      </c>
      <c r="C5013" s="3">
        <f>'finished water daily demand'!Q268</f>
        <v>27.89</v>
      </c>
      <c r="D5013">
        <f t="shared" si="162"/>
        <v>41538</v>
      </c>
    </row>
    <row r="5014" spans="1:4" x14ac:dyDescent="0.2">
      <c r="A5014">
        <f t="shared" si="161"/>
        <v>2013</v>
      </c>
      <c r="B5014" s="1059">
        <v>41539</v>
      </c>
      <c r="C5014" s="3">
        <f>'finished water daily demand'!Q269</f>
        <v>27.740000000000002</v>
      </c>
      <c r="D5014">
        <f t="shared" si="162"/>
        <v>41539</v>
      </c>
    </row>
    <row r="5015" spans="1:4" x14ac:dyDescent="0.2">
      <c r="A5015">
        <f t="shared" si="161"/>
        <v>2013</v>
      </c>
      <c r="B5015" s="1059">
        <v>41540</v>
      </c>
      <c r="C5015" s="3">
        <f>'finished water daily demand'!Q270</f>
        <v>27.42</v>
      </c>
      <c r="D5015">
        <f t="shared" si="162"/>
        <v>41540</v>
      </c>
    </row>
    <row r="5016" spans="1:4" x14ac:dyDescent="0.2">
      <c r="A5016">
        <f t="shared" si="161"/>
        <v>2013</v>
      </c>
      <c r="B5016" s="1059">
        <v>41541</v>
      </c>
      <c r="C5016" s="3">
        <f>'finished water daily demand'!Q271</f>
        <v>28.6</v>
      </c>
      <c r="D5016">
        <f t="shared" si="162"/>
        <v>41541</v>
      </c>
    </row>
    <row r="5017" spans="1:4" x14ac:dyDescent="0.2">
      <c r="A5017">
        <f t="shared" si="161"/>
        <v>2013</v>
      </c>
      <c r="B5017" s="1059">
        <v>41542</v>
      </c>
      <c r="C5017" s="3">
        <f>'finished water daily demand'!Q272</f>
        <v>28.510099999999998</v>
      </c>
      <c r="D5017">
        <f t="shared" si="162"/>
        <v>41542</v>
      </c>
    </row>
    <row r="5018" spans="1:4" x14ac:dyDescent="0.2">
      <c r="A5018">
        <f t="shared" si="161"/>
        <v>2013</v>
      </c>
      <c r="B5018" s="1059">
        <v>41543</v>
      </c>
      <c r="C5018" s="3">
        <f>'finished water daily demand'!Q273</f>
        <v>29.177199999999999</v>
      </c>
      <c r="D5018">
        <f t="shared" si="162"/>
        <v>41543</v>
      </c>
    </row>
    <row r="5019" spans="1:4" x14ac:dyDescent="0.2">
      <c r="A5019">
        <f t="shared" si="161"/>
        <v>2013</v>
      </c>
      <c r="B5019" s="1059">
        <v>41544</v>
      </c>
      <c r="C5019" s="3">
        <f>'finished water daily demand'!Q274</f>
        <v>29.2241</v>
      </c>
      <c r="D5019">
        <f t="shared" si="162"/>
        <v>41544</v>
      </c>
    </row>
    <row r="5020" spans="1:4" x14ac:dyDescent="0.2">
      <c r="A5020">
        <f t="shared" si="161"/>
        <v>2013</v>
      </c>
      <c r="B5020" s="1059">
        <v>41545</v>
      </c>
      <c r="C5020" s="3">
        <f>'finished water daily demand'!Q275</f>
        <v>28.966000000000001</v>
      </c>
      <c r="D5020">
        <f t="shared" si="162"/>
        <v>41545</v>
      </c>
    </row>
    <row r="5021" spans="1:4" x14ac:dyDescent="0.2">
      <c r="A5021">
        <f t="shared" si="161"/>
        <v>2013</v>
      </c>
      <c r="B5021" s="1059">
        <v>41546</v>
      </c>
      <c r="C5021" s="3">
        <f>'finished water daily demand'!Q276</f>
        <v>28.96</v>
      </c>
      <c r="D5021">
        <f t="shared" si="162"/>
        <v>41546</v>
      </c>
    </row>
    <row r="5022" spans="1:4" x14ac:dyDescent="0.2">
      <c r="A5022">
        <f t="shared" si="161"/>
        <v>2013</v>
      </c>
      <c r="B5022" s="1059">
        <v>41547</v>
      </c>
      <c r="C5022" s="3">
        <f>'finished water daily demand'!Q277</f>
        <v>30.229999999999997</v>
      </c>
      <c r="D5022">
        <f t="shared" si="162"/>
        <v>41547</v>
      </c>
    </row>
    <row r="5023" spans="1:4" x14ac:dyDescent="0.2">
      <c r="A5023">
        <f t="shared" si="161"/>
        <v>2013</v>
      </c>
      <c r="B5023" s="1059">
        <v>41548</v>
      </c>
      <c r="C5023" s="3">
        <f>'finished water daily demand'!Q278</f>
        <v>30.702999999999999</v>
      </c>
      <c r="D5023">
        <f t="shared" si="162"/>
        <v>41548</v>
      </c>
    </row>
    <row r="5024" spans="1:4" x14ac:dyDescent="0.2">
      <c r="A5024">
        <f t="shared" si="161"/>
        <v>2013</v>
      </c>
      <c r="B5024" s="1059">
        <v>41549</v>
      </c>
      <c r="C5024" s="3">
        <f>'finished water daily demand'!Q279</f>
        <v>31.86</v>
      </c>
      <c r="D5024">
        <f t="shared" si="162"/>
        <v>41549</v>
      </c>
    </row>
    <row r="5025" spans="1:4" x14ac:dyDescent="0.2">
      <c r="A5025">
        <f t="shared" si="161"/>
        <v>2013</v>
      </c>
      <c r="B5025" s="1059">
        <v>41550</v>
      </c>
      <c r="C5025" s="3">
        <f>'finished water daily demand'!Q280</f>
        <v>31.555900000000001</v>
      </c>
      <c r="D5025">
        <f t="shared" si="162"/>
        <v>41550</v>
      </c>
    </row>
    <row r="5026" spans="1:4" x14ac:dyDescent="0.2">
      <c r="A5026">
        <f t="shared" si="161"/>
        <v>2013</v>
      </c>
      <c r="B5026" s="1059">
        <v>41551</v>
      </c>
      <c r="C5026" s="3">
        <f>'finished water daily demand'!Q281</f>
        <v>30.113100000000003</v>
      </c>
      <c r="D5026">
        <f t="shared" si="162"/>
        <v>41551</v>
      </c>
    </row>
    <row r="5027" spans="1:4" x14ac:dyDescent="0.2">
      <c r="A5027">
        <f t="shared" si="161"/>
        <v>2013</v>
      </c>
      <c r="B5027" s="1059">
        <v>41552</v>
      </c>
      <c r="C5027" s="3">
        <f>'finished water daily demand'!Q282</f>
        <v>30.626400000000004</v>
      </c>
      <c r="D5027">
        <f t="shared" si="162"/>
        <v>41552</v>
      </c>
    </row>
    <row r="5028" spans="1:4" x14ac:dyDescent="0.2">
      <c r="A5028">
        <f t="shared" si="161"/>
        <v>2013</v>
      </c>
      <c r="B5028" s="1059">
        <v>41553</v>
      </c>
      <c r="C5028" s="3">
        <f>'finished water daily demand'!Q283</f>
        <v>29.45</v>
      </c>
      <c r="D5028">
        <f t="shared" si="162"/>
        <v>41553</v>
      </c>
    </row>
    <row r="5029" spans="1:4" x14ac:dyDescent="0.2">
      <c r="A5029">
        <f t="shared" si="161"/>
        <v>2013</v>
      </c>
      <c r="B5029" s="1059">
        <v>41554</v>
      </c>
      <c r="C5029" s="3">
        <f>'finished water daily demand'!Q284</f>
        <v>26.88</v>
      </c>
      <c r="D5029">
        <f t="shared" si="162"/>
        <v>41554</v>
      </c>
    </row>
    <row r="5030" spans="1:4" x14ac:dyDescent="0.2">
      <c r="A5030">
        <f t="shared" si="161"/>
        <v>2013</v>
      </c>
      <c r="B5030" s="1059">
        <v>41555</v>
      </c>
      <c r="C5030" s="3">
        <f>'finished water daily demand'!Q285</f>
        <v>26.339999999999996</v>
      </c>
      <c r="D5030">
        <f t="shared" si="162"/>
        <v>41555</v>
      </c>
    </row>
    <row r="5031" spans="1:4" x14ac:dyDescent="0.2">
      <c r="A5031">
        <f t="shared" si="161"/>
        <v>2013</v>
      </c>
      <c r="B5031" s="1059">
        <v>41556</v>
      </c>
      <c r="C5031" s="3">
        <f>'finished water daily demand'!Q286</f>
        <v>26.78</v>
      </c>
      <c r="D5031">
        <f t="shared" si="162"/>
        <v>41556</v>
      </c>
    </row>
    <row r="5032" spans="1:4" x14ac:dyDescent="0.2">
      <c r="A5032">
        <f t="shared" si="161"/>
        <v>2013</v>
      </c>
      <c r="B5032" s="1059">
        <v>41557</v>
      </c>
      <c r="C5032" s="3">
        <f>'finished water daily demand'!Q287</f>
        <v>27.729999999999997</v>
      </c>
      <c r="D5032">
        <f t="shared" si="162"/>
        <v>41557</v>
      </c>
    </row>
    <row r="5033" spans="1:4" x14ac:dyDescent="0.2">
      <c r="A5033">
        <f t="shared" si="161"/>
        <v>2013</v>
      </c>
      <c r="B5033" s="1059">
        <v>41558</v>
      </c>
      <c r="C5033" s="3">
        <f>'finished water daily demand'!Q288</f>
        <v>26.273000000000003</v>
      </c>
      <c r="D5033">
        <f t="shared" si="162"/>
        <v>41558</v>
      </c>
    </row>
    <row r="5034" spans="1:4" x14ac:dyDescent="0.2">
      <c r="A5034">
        <f t="shared" si="161"/>
        <v>2013</v>
      </c>
      <c r="B5034" s="1059">
        <v>41559</v>
      </c>
      <c r="C5034" s="3">
        <f>'finished water daily demand'!Q289</f>
        <v>26.173300000000001</v>
      </c>
      <c r="D5034">
        <f t="shared" si="162"/>
        <v>41559</v>
      </c>
    </row>
    <row r="5035" spans="1:4" x14ac:dyDescent="0.2">
      <c r="A5035">
        <f t="shared" si="161"/>
        <v>2013</v>
      </c>
      <c r="B5035" s="1059">
        <v>41560</v>
      </c>
      <c r="C5035" s="3">
        <f>'finished water daily demand'!Q290</f>
        <v>25.25</v>
      </c>
      <c r="D5035">
        <f t="shared" si="162"/>
        <v>41560</v>
      </c>
    </row>
    <row r="5036" spans="1:4" x14ac:dyDescent="0.2">
      <c r="A5036">
        <f t="shared" si="161"/>
        <v>2013</v>
      </c>
      <c r="B5036" s="1059">
        <v>41561</v>
      </c>
      <c r="C5036" s="3">
        <f>'finished water daily demand'!Q291</f>
        <v>26.082000000000001</v>
      </c>
      <c r="D5036">
        <f t="shared" si="162"/>
        <v>41561</v>
      </c>
    </row>
    <row r="5037" spans="1:4" x14ac:dyDescent="0.2">
      <c r="A5037">
        <f t="shared" si="161"/>
        <v>2013</v>
      </c>
      <c r="B5037" s="1059">
        <v>41562</v>
      </c>
      <c r="C5037" s="3">
        <f>'finished water daily demand'!Q292</f>
        <v>26.78</v>
      </c>
      <c r="D5037">
        <f t="shared" si="162"/>
        <v>41562</v>
      </c>
    </row>
    <row r="5038" spans="1:4" x14ac:dyDescent="0.2">
      <c r="A5038">
        <f t="shared" si="161"/>
        <v>2013</v>
      </c>
      <c r="B5038" s="1059">
        <v>41563</v>
      </c>
      <c r="C5038" s="3">
        <f>'finished water daily demand'!Q293</f>
        <v>27.085000000000001</v>
      </c>
      <c r="D5038">
        <f t="shared" si="162"/>
        <v>41563</v>
      </c>
    </row>
    <row r="5039" spans="1:4" x14ac:dyDescent="0.2">
      <c r="A5039">
        <f t="shared" si="161"/>
        <v>2013</v>
      </c>
      <c r="B5039" s="1059">
        <v>41564</v>
      </c>
      <c r="C5039" s="3">
        <f>'finished water daily demand'!Q294</f>
        <v>27.62</v>
      </c>
      <c r="D5039">
        <f t="shared" si="162"/>
        <v>41564</v>
      </c>
    </row>
    <row r="5040" spans="1:4" x14ac:dyDescent="0.2">
      <c r="A5040">
        <f t="shared" si="161"/>
        <v>2013</v>
      </c>
      <c r="B5040" s="1059">
        <v>41565</v>
      </c>
      <c r="C5040" s="3">
        <f>'finished water daily demand'!Q295</f>
        <v>27.648</v>
      </c>
      <c r="D5040">
        <f t="shared" si="162"/>
        <v>41565</v>
      </c>
    </row>
    <row r="5041" spans="1:4" x14ac:dyDescent="0.2">
      <c r="A5041">
        <f t="shared" si="161"/>
        <v>2013</v>
      </c>
      <c r="B5041" s="1059">
        <v>41566</v>
      </c>
      <c r="C5041" s="3">
        <f>'finished water daily demand'!Q296</f>
        <v>26.569000000000003</v>
      </c>
      <c r="D5041">
        <f t="shared" si="162"/>
        <v>41566</v>
      </c>
    </row>
    <row r="5042" spans="1:4" x14ac:dyDescent="0.2">
      <c r="A5042">
        <f t="shared" si="161"/>
        <v>2013</v>
      </c>
      <c r="B5042" s="1059">
        <v>41567</v>
      </c>
      <c r="C5042" s="3">
        <f>'finished water daily demand'!Q297</f>
        <v>26.31</v>
      </c>
      <c r="D5042">
        <f t="shared" si="162"/>
        <v>41567</v>
      </c>
    </row>
    <row r="5043" spans="1:4" x14ac:dyDescent="0.2">
      <c r="A5043">
        <f t="shared" si="161"/>
        <v>2013</v>
      </c>
      <c r="B5043" s="1059">
        <v>41568</v>
      </c>
      <c r="C5043" s="3">
        <f>'finished water daily demand'!Q298</f>
        <v>25.97</v>
      </c>
      <c r="D5043">
        <f t="shared" si="162"/>
        <v>41568</v>
      </c>
    </row>
    <row r="5044" spans="1:4" x14ac:dyDescent="0.2">
      <c r="A5044">
        <f t="shared" si="161"/>
        <v>2013</v>
      </c>
      <c r="B5044" s="1059">
        <v>41569</v>
      </c>
      <c r="C5044" s="3">
        <f>'finished water daily demand'!Q299</f>
        <v>27.949999999999996</v>
      </c>
      <c r="D5044">
        <f t="shared" si="162"/>
        <v>41569</v>
      </c>
    </row>
    <row r="5045" spans="1:4" x14ac:dyDescent="0.2">
      <c r="A5045">
        <f t="shared" si="161"/>
        <v>2013</v>
      </c>
      <c r="B5045" s="1059">
        <v>41570</v>
      </c>
      <c r="C5045" s="3">
        <f>'finished water daily demand'!Q300</f>
        <v>26.490000000000002</v>
      </c>
      <c r="D5045">
        <f t="shared" si="162"/>
        <v>41570</v>
      </c>
    </row>
    <row r="5046" spans="1:4" x14ac:dyDescent="0.2">
      <c r="A5046">
        <f t="shared" si="161"/>
        <v>2013</v>
      </c>
      <c r="B5046" s="1059">
        <v>41571</v>
      </c>
      <c r="C5046" s="3">
        <f>'finished water daily demand'!Q301</f>
        <v>26.41</v>
      </c>
      <c r="D5046">
        <f t="shared" si="162"/>
        <v>41571</v>
      </c>
    </row>
    <row r="5047" spans="1:4" x14ac:dyDescent="0.2">
      <c r="A5047">
        <f t="shared" si="161"/>
        <v>2013</v>
      </c>
      <c r="B5047" s="1059">
        <v>41572</v>
      </c>
      <c r="C5047" s="3">
        <f>'finished water daily demand'!Q302</f>
        <v>26.47</v>
      </c>
      <c r="D5047">
        <f t="shared" si="162"/>
        <v>41572</v>
      </c>
    </row>
    <row r="5048" spans="1:4" x14ac:dyDescent="0.2">
      <c r="A5048">
        <f t="shared" si="161"/>
        <v>2013</v>
      </c>
      <c r="B5048" s="1059">
        <v>41573</v>
      </c>
      <c r="C5048" s="3">
        <f>'finished water daily demand'!Q303</f>
        <v>26.103000000000002</v>
      </c>
      <c r="D5048">
        <f t="shared" si="162"/>
        <v>41573</v>
      </c>
    </row>
    <row r="5049" spans="1:4" x14ac:dyDescent="0.2">
      <c r="A5049">
        <f t="shared" si="161"/>
        <v>2013</v>
      </c>
      <c r="B5049" s="1059">
        <v>41574</v>
      </c>
      <c r="C5049" s="3">
        <f>'finished water daily demand'!Q304</f>
        <v>26.82</v>
      </c>
      <c r="D5049">
        <f t="shared" si="162"/>
        <v>41574</v>
      </c>
    </row>
    <row r="5050" spans="1:4" x14ac:dyDescent="0.2">
      <c r="A5050">
        <f t="shared" si="161"/>
        <v>2013</v>
      </c>
      <c r="B5050" s="1059">
        <v>41575</v>
      </c>
      <c r="C5050" s="3">
        <f>'finished water daily demand'!Q305</f>
        <v>26.727</v>
      </c>
      <c r="D5050">
        <f t="shared" si="162"/>
        <v>41575</v>
      </c>
    </row>
    <row r="5051" spans="1:4" x14ac:dyDescent="0.2">
      <c r="A5051">
        <f t="shared" si="161"/>
        <v>2013</v>
      </c>
      <c r="B5051" s="1059">
        <v>41576</v>
      </c>
      <c r="C5051" s="3">
        <f>'finished water daily demand'!Q306</f>
        <v>27.5</v>
      </c>
      <c r="D5051">
        <f t="shared" si="162"/>
        <v>41576</v>
      </c>
    </row>
    <row r="5052" spans="1:4" x14ac:dyDescent="0.2">
      <c r="A5052">
        <f t="shared" si="161"/>
        <v>2013</v>
      </c>
      <c r="B5052" s="1059">
        <v>41577</v>
      </c>
      <c r="C5052" s="3">
        <f>'finished water daily demand'!Q307</f>
        <v>26.59</v>
      </c>
      <c r="D5052">
        <f t="shared" si="162"/>
        <v>41577</v>
      </c>
    </row>
    <row r="5053" spans="1:4" x14ac:dyDescent="0.2">
      <c r="A5053">
        <f t="shared" si="161"/>
        <v>2013</v>
      </c>
      <c r="B5053" s="1059">
        <v>41578</v>
      </c>
      <c r="C5053" s="3">
        <f>'finished water daily demand'!Q308</f>
        <v>26.677999999999997</v>
      </c>
      <c r="D5053">
        <f t="shared" si="162"/>
        <v>41578</v>
      </c>
    </row>
    <row r="5054" spans="1:4" x14ac:dyDescent="0.2">
      <c r="A5054">
        <f t="shared" si="161"/>
        <v>2013</v>
      </c>
      <c r="B5054" s="1059">
        <v>41579</v>
      </c>
      <c r="C5054" s="3">
        <f>'finished water daily demand'!Q309</f>
        <v>26.515000000000001</v>
      </c>
      <c r="D5054">
        <f t="shared" si="162"/>
        <v>41579</v>
      </c>
    </row>
    <row r="5055" spans="1:4" x14ac:dyDescent="0.2">
      <c r="A5055">
        <f t="shared" si="161"/>
        <v>2013</v>
      </c>
      <c r="B5055" s="1059">
        <v>41580</v>
      </c>
      <c r="C5055" s="3">
        <f>'finished water daily demand'!Q310</f>
        <v>25.817</v>
      </c>
      <c r="D5055">
        <f t="shared" si="162"/>
        <v>41580</v>
      </c>
    </row>
    <row r="5056" spans="1:4" x14ac:dyDescent="0.2">
      <c r="A5056">
        <f t="shared" si="161"/>
        <v>2013</v>
      </c>
      <c r="B5056" s="1059">
        <v>41581</v>
      </c>
      <c r="C5056" s="3">
        <f>'finished water daily demand'!Q311</f>
        <v>26.81</v>
      </c>
      <c r="D5056">
        <f t="shared" si="162"/>
        <v>41581</v>
      </c>
    </row>
    <row r="5057" spans="1:4" x14ac:dyDescent="0.2">
      <c r="A5057">
        <f t="shared" si="161"/>
        <v>2013</v>
      </c>
      <c r="B5057" s="1059">
        <v>41582</v>
      </c>
      <c r="C5057" s="3">
        <f>'finished water daily demand'!Q312</f>
        <v>25.68</v>
      </c>
      <c r="D5057">
        <f t="shared" si="162"/>
        <v>41582</v>
      </c>
    </row>
    <row r="5058" spans="1:4" x14ac:dyDescent="0.2">
      <c r="A5058">
        <f t="shared" si="161"/>
        <v>2013</v>
      </c>
      <c r="B5058" s="1059">
        <v>41583</v>
      </c>
      <c r="C5058" s="3">
        <f>'finished water daily demand'!Q313</f>
        <v>26.14</v>
      </c>
      <c r="D5058">
        <f t="shared" si="162"/>
        <v>41583</v>
      </c>
    </row>
    <row r="5059" spans="1:4" x14ac:dyDescent="0.2">
      <c r="A5059">
        <f t="shared" ref="A5059:A5122" si="163">YEAR(B5059)</f>
        <v>2013</v>
      </c>
      <c r="B5059" s="1059">
        <v>41584</v>
      </c>
      <c r="C5059" s="3">
        <f>'finished water daily demand'!Q314</f>
        <v>26.700000000000003</v>
      </c>
      <c r="D5059">
        <f t="shared" si="162"/>
        <v>41584</v>
      </c>
    </row>
    <row r="5060" spans="1:4" x14ac:dyDescent="0.2">
      <c r="A5060">
        <f t="shared" si="163"/>
        <v>2013</v>
      </c>
      <c r="B5060" s="1059">
        <v>41585</v>
      </c>
      <c r="C5060" s="3">
        <f>'finished water daily demand'!Q315</f>
        <v>26.659999999999997</v>
      </c>
      <c r="D5060">
        <f t="shared" si="162"/>
        <v>41585</v>
      </c>
    </row>
    <row r="5061" spans="1:4" x14ac:dyDescent="0.2">
      <c r="A5061">
        <f t="shared" si="163"/>
        <v>2013</v>
      </c>
      <c r="B5061" s="1059">
        <v>41586</v>
      </c>
      <c r="C5061" s="3">
        <f>'finished water daily demand'!Q316</f>
        <v>26.234999999999999</v>
      </c>
      <c r="D5061">
        <f t="shared" si="162"/>
        <v>41586</v>
      </c>
    </row>
    <row r="5062" spans="1:4" x14ac:dyDescent="0.2">
      <c r="A5062">
        <f t="shared" si="163"/>
        <v>2013</v>
      </c>
      <c r="B5062" s="1059">
        <v>41587</v>
      </c>
      <c r="C5062" s="3">
        <f>'finished water daily demand'!Q317</f>
        <v>25.119</v>
      </c>
      <c r="D5062">
        <f t="shared" si="162"/>
        <v>41587</v>
      </c>
    </row>
    <row r="5063" spans="1:4" x14ac:dyDescent="0.2">
      <c r="A5063">
        <f t="shared" si="163"/>
        <v>2013</v>
      </c>
      <c r="B5063" s="1059">
        <v>41588</v>
      </c>
      <c r="C5063" s="3">
        <f>'finished water daily demand'!Q318</f>
        <v>25.48</v>
      </c>
      <c r="D5063">
        <f t="shared" si="162"/>
        <v>41588</v>
      </c>
    </row>
    <row r="5064" spans="1:4" x14ac:dyDescent="0.2">
      <c r="A5064">
        <f t="shared" si="163"/>
        <v>2013</v>
      </c>
      <c r="B5064" s="1059">
        <v>41589</v>
      </c>
      <c r="C5064" s="3">
        <f>'finished water daily demand'!Q319</f>
        <v>25.990000000000002</v>
      </c>
      <c r="D5064">
        <f t="shared" si="162"/>
        <v>41589</v>
      </c>
    </row>
    <row r="5065" spans="1:4" x14ac:dyDescent="0.2">
      <c r="A5065">
        <f t="shared" si="163"/>
        <v>2013</v>
      </c>
      <c r="B5065" s="1059">
        <v>41590</v>
      </c>
      <c r="C5065" s="3">
        <f>'finished water daily demand'!Q320</f>
        <v>26.144000000000002</v>
      </c>
      <c r="D5065">
        <f t="shared" si="162"/>
        <v>41590</v>
      </c>
    </row>
    <row r="5066" spans="1:4" x14ac:dyDescent="0.2">
      <c r="A5066">
        <f t="shared" si="163"/>
        <v>2013</v>
      </c>
      <c r="B5066" s="1059">
        <v>41591</v>
      </c>
      <c r="C5066" s="3">
        <f>'finished water daily demand'!Q321</f>
        <v>25.71</v>
      </c>
      <c r="D5066">
        <f t="shared" si="162"/>
        <v>41591</v>
      </c>
    </row>
    <row r="5067" spans="1:4" x14ac:dyDescent="0.2">
      <c r="A5067">
        <f t="shared" si="163"/>
        <v>2013</v>
      </c>
      <c r="B5067" s="1059">
        <v>41592</v>
      </c>
      <c r="C5067" s="3">
        <f>'finished water daily demand'!Q322</f>
        <v>25.648000000000003</v>
      </c>
      <c r="D5067">
        <f t="shared" si="162"/>
        <v>41592</v>
      </c>
    </row>
    <row r="5068" spans="1:4" x14ac:dyDescent="0.2">
      <c r="A5068">
        <f t="shared" si="163"/>
        <v>2013</v>
      </c>
      <c r="B5068" s="1059">
        <v>41593</v>
      </c>
      <c r="C5068" s="3">
        <f>'finished water daily demand'!Q323</f>
        <v>24.673000000000002</v>
      </c>
      <c r="D5068">
        <f t="shared" si="162"/>
        <v>41593</v>
      </c>
    </row>
    <row r="5069" spans="1:4" x14ac:dyDescent="0.2">
      <c r="A5069">
        <f t="shared" si="163"/>
        <v>2013</v>
      </c>
      <c r="B5069" s="1059">
        <v>41594</v>
      </c>
      <c r="C5069" s="3">
        <f>'finished water daily demand'!Q324</f>
        <v>25.641999999999999</v>
      </c>
      <c r="D5069">
        <f t="shared" si="162"/>
        <v>41594</v>
      </c>
    </row>
    <row r="5070" spans="1:4" x14ac:dyDescent="0.2">
      <c r="A5070">
        <f t="shared" si="163"/>
        <v>2013</v>
      </c>
      <c r="B5070" s="1059">
        <v>41595</v>
      </c>
      <c r="C5070" s="3">
        <f>'finished water daily demand'!Q325</f>
        <v>25.119999999999997</v>
      </c>
      <c r="D5070">
        <f t="shared" si="162"/>
        <v>41595</v>
      </c>
    </row>
    <row r="5071" spans="1:4" x14ac:dyDescent="0.2">
      <c r="A5071">
        <f t="shared" si="163"/>
        <v>2013</v>
      </c>
      <c r="B5071" s="1059">
        <v>41596</v>
      </c>
      <c r="C5071" s="3">
        <f>'finished water daily demand'!Q326</f>
        <v>25.71</v>
      </c>
      <c r="D5071">
        <f t="shared" ref="D5071:D5114" si="164">VALUE(B5071)</f>
        <v>41596</v>
      </c>
    </row>
    <row r="5072" spans="1:4" x14ac:dyDescent="0.2">
      <c r="A5072">
        <f t="shared" si="163"/>
        <v>2013</v>
      </c>
      <c r="B5072" s="1059">
        <v>41597</v>
      </c>
      <c r="C5072" s="3">
        <f>'finished water daily demand'!Q327</f>
        <v>25.07</v>
      </c>
      <c r="D5072">
        <f t="shared" si="164"/>
        <v>41597</v>
      </c>
    </row>
    <row r="5073" spans="1:4" x14ac:dyDescent="0.2">
      <c r="A5073">
        <f t="shared" si="163"/>
        <v>2013</v>
      </c>
      <c r="B5073" s="1059">
        <v>41598</v>
      </c>
      <c r="C5073" s="3">
        <f>'finished water daily demand'!Q328</f>
        <v>24.91</v>
      </c>
      <c r="D5073">
        <f t="shared" si="164"/>
        <v>41598</v>
      </c>
    </row>
    <row r="5074" spans="1:4" x14ac:dyDescent="0.2">
      <c r="A5074">
        <f t="shared" si="163"/>
        <v>2013</v>
      </c>
      <c r="B5074" s="1059">
        <v>41599</v>
      </c>
      <c r="C5074" s="3">
        <f>'finished water daily demand'!Q329</f>
        <v>24.94</v>
      </c>
      <c r="D5074">
        <f t="shared" si="164"/>
        <v>41599</v>
      </c>
    </row>
    <row r="5075" spans="1:4" x14ac:dyDescent="0.2">
      <c r="A5075">
        <f t="shared" si="163"/>
        <v>2013</v>
      </c>
      <c r="B5075" s="1059">
        <v>41600</v>
      </c>
      <c r="C5075" s="3">
        <f>'finished water daily demand'!Q330</f>
        <v>25.259</v>
      </c>
      <c r="D5075">
        <f t="shared" si="164"/>
        <v>41600</v>
      </c>
    </row>
    <row r="5076" spans="1:4" x14ac:dyDescent="0.2">
      <c r="A5076">
        <f t="shared" si="163"/>
        <v>2013</v>
      </c>
      <c r="B5076" s="1059">
        <v>41601</v>
      </c>
      <c r="C5076" s="3">
        <f>'finished water daily demand'!Q331</f>
        <v>24.65</v>
      </c>
      <c r="D5076">
        <f t="shared" si="164"/>
        <v>41601</v>
      </c>
    </row>
    <row r="5077" spans="1:4" x14ac:dyDescent="0.2">
      <c r="A5077">
        <f t="shared" si="163"/>
        <v>2013</v>
      </c>
      <c r="B5077" s="1059">
        <v>41602</v>
      </c>
      <c r="C5077" s="3">
        <f>'finished water daily demand'!Q332</f>
        <v>24.41</v>
      </c>
      <c r="D5077">
        <f t="shared" si="164"/>
        <v>41602</v>
      </c>
    </row>
    <row r="5078" spans="1:4" x14ac:dyDescent="0.2">
      <c r="A5078">
        <f t="shared" si="163"/>
        <v>2013</v>
      </c>
      <c r="B5078" s="1059">
        <v>41603</v>
      </c>
      <c r="C5078" s="3">
        <f>'finished water daily demand'!Q333</f>
        <v>24.43</v>
      </c>
      <c r="D5078">
        <f t="shared" si="164"/>
        <v>41603</v>
      </c>
    </row>
    <row r="5079" spans="1:4" x14ac:dyDescent="0.2">
      <c r="A5079">
        <f t="shared" si="163"/>
        <v>2013</v>
      </c>
      <c r="B5079" s="1059">
        <v>41604</v>
      </c>
      <c r="C5079" s="3">
        <f>'finished water daily demand'!Q334</f>
        <v>24.444000000000003</v>
      </c>
      <c r="D5079">
        <f t="shared" si="164"/>
        <v>41604</v>
      </c>
    </row>
    <row r="5080" spans="1:4" x14ac:dyDescent="0.2">
      <c r="A5080">
        <f t="shared" si="163"/>
        <v>2013</v>
      </c>
      <c r="B5080" s="1059">
        <v>41605</v>
      </c>
      <c r="C5080" s="3">
        <f>'finished water daily demand'!Q335</f>
        <v>23.8</v>
      </c>
      <c r="D5080">
        <f t="shared" si="164"/>
        <v>41605</v>
      </c>
    </row>
    <row r="5081" spans="1:4" x14ac:dyDescent="0.2">
      <c r="A5081">
        <f t="shared" si="163"/>
        <v>2013</v>
      </c>
      <c r="B5081" s="1059">
        <v>41606</v>
      </c>
      <c r="C5081" s="3">
        <f>'finished water daily demand'!Q336</f>
        <v>23.230999999999998</v>
      </c>
      <c r="D5081">
        <f t="shared" si="164"/>
        <v>41606</v>
      </c>
    </row>
    <row r="5082" spans="1:4" x14ac:dyDescent="0.2">
      <c r="A5082">
        <f t="shared" si="163"/>
        <v>2013</v>
      </c>
      <c r="B5082" s="1059">
        <v>41607</v>
      </c>
      <c r="C5082" s="3">
        <f>'finished water daily demand'!Q337</f>
        <v>22.861999999999998</v>
      </c>
      <c r="D5082">
        <f t="shared" si="164"/>
        <v>41607</v>
      </c>
    </row>
    <row r="5083" spans="1:4" x14ac:dyDescent="0.2">
      <c r="A5083">
        <f t="shared" si="163"/>
        <v>2013</v>
      </c>
      <c r="B5083" s="1059">
        <v>41608</v>
      </c>
      <c r="C5083" s="3">
        <f>'finished water daily demand'!Q338</f>
        <v>22.548999999999999</v>
      </c>
      <c r="D5083">
        <f t="shared" si="164"/>
        <v>41608</v>
      </c>
    </row>
    <row r="5084" spans="1:4" x14ac:dyDescent="0.2">
      <c r="A5084">
        <f t="shared" si="163"/>
        <v>2013</v>
      </c>
      <c r="B5084" s="1059">
        <v>41609</v>
      </c>
      <c r="C5084" s="3">
        <f>'finished water daily demand'!Q339</f>
        <v>23.700000000000003</v>
      </c>
      <c r="D5084">
        <f t="shared" si="164"/>
        <v>41609</v>
      </c>
    </row>
    <row r="5085" spans="1:4" x14ac:dyDescent="0.2">
      <c r="A5085">
        <f t="shared" si="163"/>
        <v>2013</v>
      </c>
      <c r="B5085" s="1059">
        <v>41610</v>
      </c>
      <c r="C5085" s="3">
        <f>'finished water daily demand'!Q340</f>
        <v>24.6</v>
      </c>
      <c r="D5085">
        <f t="shared" si="164"/>
        <v>41610</v>
      </c>
    </row>
    <row r="5086" spans="1:4" x14ac:dyDescent="0.2">
      <c r="A5086">
        <f t="shared" si="163"/>
        <v>2013</v>
      </c>
      <c r="B5086" s="1059">
        <v>41611</v>
      </c>
      <c r="C5086" s="3">
        <f>'finished water daily demand'!Q341</f>
        <v>24.64</v>
      </c>
      <c r="D5086">
        <f t="shared" si="164"/>
        <v>41611</v>
      </c>
    </row>
    <row r="5087" spans="1:4" x14ac:dyDescent="0.2">
      <c r="A5087">
        <f t="shared" si="163"/>
        <v>2013</v>
      </c>
      <c r="B5087" s="1059">
        <v>41612</v>
      </c>
      <c r="C5087" s="3">
        <f>'finished water daily demand'!Q342</f>
        <v>25.66</v>
      </c>
      <c r="D5087">
        <f t="shared" si="164"/>
        <v>41612</v>
      </c>
    </row>
    <row r="5088" spans="1:4" x14ac:dyDescent="0.2">
      <c r="A5088">
        <f t="shared" si="163"/>
        <v>2013</v>
      </c>
      <c r="B5088" s="1059">
        <v>41613</v>
      </c>
      <c r="C5088" s="3">
        <f>'finished water daily demand'!Q343</f>
        <v>25</v>
      </c>
      <c r="D5088">
        <f t="shared" si="164"/>
        <v>41613</v>
      </c>
    </row>
    <row r="5089" spans="1:4" x14ac:dyDescent="0.2">
      <c r="A5089">
        <f t="shared" si="163"/>
        <v>2013</v>
      </c>
      <c r="B5089" s="1059">
        <v>41614</v>
      </c>
      <c r="C5089" s="3">
        <f>'finished water daily demand'!Q344</f>
        <v>25.349999999999998</v>
      </c>
      <c r="D5089">
        <f t="shared" si="164"/>
        <v>41614</v>
      </c>
    </row>
    <row r="5090" spans="1:4" x14ac:dyDescent="0.2">
      <c r="A5090">
        <f t="shared" si="163"/>
        <v>2013</v>
      </c>
      <c r="B5090" s="1059">
        <v>41615</v>
      </c>
      <c r="C5090" s="3">
        <f>'finished water daily demand'!Q345</f>
        <v>25.05</v>
      </c>
      <c r="D5090">
        <f t="shared" si="164"/>
        <v>41615</v>
      </c>
    </row>
    <row r="5091" spans="1:4" x14ac:dyDescent="0.2">
      <c r="A5091">
        <f t="shared" si="163"/>
        <v>2013</v>
      </c>
      <c r="B5091" s="1059">
        <v>41616</v>
      </c>
      <c r="C5091" s="3">
        <f>'finished water daily demand'!Q346</f>
        <v>23.58</v>
      </c>
      <c r="D5091">
        <f t="shared" si="164"/>
        <v>41616</v>
      </c>
    </row>
    <row r="5092" spans="1:4" x14ac:dyDescent="0.2">
      <c r="A5092">
        <f t="shared" si="163"/>
        <v>2013</v>
      </c>
      <c r="B5092" s="1059">
        <v>41617</v>
      </c>
      <c r="C5092" s="3">
        <f>'finished water daily demand'!Q347</f>
        <v>23.5</v>
      </c>
      <c r="D5092">
        <f t="shared" si="164"/>
        <v>41617</v>
      </c>
    </row>
    <row r="5093" spans="1:4" x14ac:dyDescent="0.2">
      <c r="A5093">
        <f t="shared" si="163"/>
        <v>2013</v>
      </c>
      <c r="B5093" s="1059">
        <v>41618</v>
      </c>
      <c r="C5093" s="3">
        <f>'finished water daily demand'!Q348</f>
        <v>24.450000000000003</v>
      </c>
      <c r="D5093">
        <f t="shared" si="164"/>
        <v>41618</v>
      </c>
    </row>
    <row r="5094" spans="1:4" x14ac:dyDescent="0.2">
      <c r="A5094">
        <f t="shared" si="163"/>
        <v>2013</v>
      </c>
      <c r="B5094" s="1059">
        <v>41619</v>
      </c>
      <c r="C5094" s="3">
        <f>'finished water daily demand'!Q349</f>
        <v>24.490000000000002</v>
      </c>
      <c r="D5094">
        <f t="shared" si="164"/>
        <v>41619</v>
      </c>
    </row>
    <row r="5095" spans="1:4" x14ac:dyDescent="0.2">
      <c r="A5095">
        <f t="shared" si="163"/>
        <v>2013</v>
      </c>
      <c r="B5095" s="1059">
        <v>41620</v>
      </c>
      <c r="C5095" s="3">
        <f>'finished water daily demand'!Q350</f>
        <v>24.03</v>
      </c>
      <c r="D5095">
        <f t="shared" si="164"/>
        <v>41620</v>
      </c>
    </row>
    <row r="5096" spans="1:4" x14ac:dyDescent="0.2">
      <c r="A5096">
        <f t="shared" si="163"/>
        <v>2013</v>
      </c>
      <c r="B5096" s="1059">
        <v>41621</v>
      </c>
      <c r="C5096" s="3">
        <f>'finished water daily demand'!Q351</f>
        <v>24.67</v>
      </c>
      <c r="D5096">
        <f t="shared" si="164"/>
        <v>41621</v>
      </c>
    </row>
    <row r="5097" spans="1:4" x14ac:dyDescent="0.2">
      <c r="A5097">
        <f t="shared" si="163"/>
        <v>2013</v>
      </c>
      <c r="B5097" s="1059">
        <v>41622</v>
      </c>
      <c r="C5097" s="3">
        <f>'finished water daily demand'!Q352</f>
        <v>23.86</v>
      </c>
      <c r="D5097">
        <f t="shared" si="164"/>
        <v>41622</v>
      </c>
    </row>
    <row r="5098" spans="1:4" x14ac:dyDescent="0.2">
      <c r="A5098">
        <f t="shared" si="163"/>
        <v>2013</v>
      </c>
      <c r="B5098" s="1059">
        <v>41623</v>
      </c>
      <c r="C5098" s="3">
        <f>'finished water daily demand'!Q353</f>
        <v>24.25</v>
      </c>
      <c r="D5098">
        <f t="shared" si="164"/>
        <v>41623</v>
      </c>
    </row>
    <row r="5099" spans="1:4" x14ac:dyDescent="0.2">
      <c r="A5099">
        <f t="shared" si="163"/>
        <v>2013</v>
      </c>
      <c r="B5099" s="1059">
        <v>41624</v>
      </c>
      <c r="C5099" s="3">
        <f>'finished water daily demand'!Q354</f>
        <v>24.729999999999997</v>
      </c>
      <c r="D5099">
        <f t="shared" si="164"/>
        <v>41624</v>
      </c>
    </row>
    <row r="5100" spans="1:4" x14ac:dyDescent="0.2">
      <c r="A5100">
        <f t="shared" si="163"/>
        <v>2013</v>
      </c>
      <c r="B5100" s="1059">
        <v>41625</v>
      </c>
      <c r="C5100" s="3">
        <f>'finished water daily demand'!Q355</f>
        <v>23.85</v>
      </c>
      <c r="D5100">
        <f t="shared" si="164"/>
        <v>41625</v>
      </c>
    </row>
    <row r="5101" spans="1:4" x14ac:dyDescent="0.2">
      <c r="A5101">
        <f t="shared" si="163"/>
        <v>2013</v>
      </c>
      <c r="B5101" s="1059">
        <v>41626</v>
      </c>
      <c r="C5101" s="3">
        <f>'finished water daily demand'!Q356</f>
        <v>24.63</v>
      </c>
      <c r="D5101">
        <f t="shared" si="164"/>
        <v>41626</v>
      </c>
    </row>
    <row r="5102" spans="1:4" x14ac:dyDescent="0.2">
      <c r="A5102">
        <f t="shared" si="163"/>
        <v>2013</v>
      </c>
      <c r="B5102" s="1059">
        <v>41627</v>
      </c>
      <c r="C5102" s="3">
        <f>'finished water daily demand'!Q357</f>
        <v>24.43</v>
      </c>
      <c r="D5102">
        <f t="shared" si="164"/>
        <v>41627</v>
      </c>
    </row>
    <row r="5103" spans="1:4" x14ac:dyDescent="0.2">
      <c r="A5103">
        <f t="shared" si="163"/>
        <v>2013</v>
      </c>
      <c r="B5103" s="1059">
        <v>41628</v>
      </c>
      <c r="C5103" s="3">
        <f>'finished water daily demand'!Q358</f>
        <v>24.52</v>
      </c>
      <c r="D5103">
        <f t="shared" si="164"/>
        <v>41628</v>
      </c>
    </row>
    <row r="5104" spans="1:4" x14ac:dyDescent="0.2">
      <c r="A5104">
        <f t="shared" si="163"/>
        <v>2013</v>
      </c>
      <c r="B5104" s="1059">
        <v>41629</v>
      </c>
      <c r="C5104" s="3">
        <f>'finished water daily demand'!Q359</f>
        <v>23.919999999999998</v>
      </c>
      <c r="D5104">
        <f t="shared" si="164"/>
        <v>41629</v>
      </c>
    </row>
    <row r="5105" spans="1:4" x14ac:dyDescent="0.2">
      <c r="A5105">
        <f t="shared" si="163"/>
        <v>2013</v>
      </c>
      <c r="B5105" s="1059">
        <v>41630</v>
      </c>
      <c r="C5105" s="3">
        <f>'finished water daily demand'!Q360</f>
        <v>24.28</v>
      </c>
      <c r="D5105">
        <f t="shared" si="164"/>
        <v>41630</v>
      </c>
    </row>
    <row r="5106" spans="1:4" x14ac:dyDescent="0.2">
      <c r="A5106">
        <f t="shared" si="163"/>
        <v>2013</v>
      </c>
      <c r="B5106" s="1059">
        <v>41631</v>
      </c>
      <c r="C5106" s="3">
        <f>'finished water daily demand'!Q361</f>
        <v>23.58</v>
      </c>
      <c r="D5106">
        <f t="shared" si="164"/>
        <v>41631</v>
      </c>
    </row>
    <row r="5107" spans="1:4" x14ac:dyDescent="0.2">
      <c r="A5107">
        <f t="shared" si="163"/>
        <v>2013</v>
      </c>
      <c r="B5107" s="1059">
        <v>41632</v>
      </c>
      <c r="C5107" s="3">
        <f>'finished water daily demand'!Q362</f>
        <v>23.42</v>
      </c>
      <c r="D5107">
        <f t="shared" si="164"/>
        <v>41632</v>
      </c>
    </row>
    <row r="5108" spans="1:4" x14ac:dyDescent="0.2">
      <c r="A5108">
        <f t="shared" si="163"/>
        <v>2013</v>
      </c>
      <c r="B5108" s="1059">
        <v>41633</v>
      </c>
      <c r="C5108" s="3">
        <f>'finished water daily demand'!Q363</f>
        <v>20.669999999999998</v>
      </c>
      <c r="D5108">
        <f t="shared" si="164"/>
        <v>41633</v>
      </c>
    </row>
    <row r="5109" spans="1:4" x14ac:dyDescent="0.2">
      <c r="A5109">
        <f t="shared" si="163"/>
        <v>2013</v>
      </c>
      <c r="B5109" s="1059">
        <v>41634</v>
      </c>
      <c r="C5109" s="3">
        <f>'finished water daily demand'!Q364</f>
        <v>21.86</v>
      </c>
      <c r="D5109">
        <f t="shared" si="164"/>
        <v>41634</v>
      </c>
    </row>
    <row r="5110" spans="1:4" x14ac:dyDescent="0.2">
      <c r="A5110">
        <f t="shared" si="163"/>
        <v>2013</v>
      </c>
      <c r="B5110" s="1059">
        <v>41635</v>
      </c>
      <c r="C5110" s="3">
        <f>'finished water daily demand'!Q365</f>
        <v>22.349999999999998</v>
      </c>
      <c r="D5110">
        <f t="shared" si="164"/>
        <v>41635</v>
      </c>
    </row>
    <row r="5111" spans="1:4" x14ac:dyDescent="0.2">
      <c r="A5111">
        <f t="shared" si="163"/>
        <v>2013</v>
      </c>
      <c r="B5111" s="1059">
        <v>41636</v>
      </c>
      <c r="C5111" s="3">
        <f>'finished water daily demand'!Q366</f>
        <v>22.37</v>
      </c>
      <c r="D5111">
        <f t="shared" si="164"/>
        <v>41636</v>
      </c>
    </row>
    <row r="5112" spans="1:4" x14ac:dyDescent="0.2">
      <c r="A5112">
        <f t="shared" si="163"/>
        <v>2013</v>
      </c>
      <c r="B5112" s="1059">
        <v>41637</v>
      </c>
      <c r="C5112" s="3">
        <f>'finished water daily demand'!Q367</f>
        <v>22.09</v>
      </c>
      <c r="D5112">
        <f t="shared" si="164"/>
        <v>41637</v>
      </c>
    </row>
    <row r="5113" spans="1:4" x14ac:dyDescent="0.2">
      <c r="A5113">
        <f t="shared" si="163"/>
        <v>2013</v>
      </c>
      <c r="B5113" s="1059">
        <v>41638</v>
      </c>
      <c r="C5113" s="3">
        <f>'finished water daily demand'!Q368</f>
        <v>23.11</v>
      </c>
      <c r="D5113">
        <f t="shared" si="164"/>
        <v>41638</v>
      </c>
    </row>
    <row r="5114" spans="1:4" x14ac:dyDescent="0.2">
      <c r="A5114">
        <f t="shared" si="163"/>
        <v>2013</v>
      </c>
      <c r="B5114" s="1059">
        <v>41639</v>
      </c>
      <c r="C5114" s="3">
        <f>'finished water daily demand'!Q369</f>
        <v>24.509999999999998</v>
      </c>
      <c r="D5114">
        <f t="shared" si="164"/>
        <v>41639</v>
      </c>
    </row>
    <row r="5115" spans="1:4" x14ac:dyDescent="0.2">
      <c r="A5115">
        <f t="shared" si="163"/>
        <v>2014</v>
      </c>
      <c r="B5115" s="1059">
        <v>41640</v>
      </c>
      <c r="C5115" s="3">
        <f>'finished water daily demand'!R5</f>
        <v>19.911769999999997</v>
      </c>
      <c r="D5115">
        <f t="shared" ref="D5115" si="165">VALUE(B5115)</f>
        <v>41640</v>
      </c>
    </row>
    <row r="5116" spans="1:4" x14ac:dyDescent="0.2">
      <c r="A5116">
        <f t="shared" si="163"/>
        <v>2014</v>
      </c>
      <c r="B5116" s="1059">
        <v>41641</v>
      </c>
      <c r="C5116" s="3">
        <f>'finished water daily demand'!R6</f>
        <v>22.326969999999999</v>
      </c>
      <c r="D5116">
        <f t="shared" ref="D5116:D5179" si="166">VALUE(B5116)</f>
        <v>41641</v>
      </c>
    </row>
    <row r="5117" spans="1:4" x14ac:dyDescent="0.2">
      <c r="A5117">
        <f t="shared" si="163"/>
        <v>2014</v>
      </c>
      <c r="B5117" s="1059">
        <v>41642</v>
      </c>
      <c r="C5117" s="3">
        <f>'finished water daily demand'!R7</f>
        <v>22.459309999999999</v>
      </c>
      <c r="D5117">
        <f t="shared" si="166"/>
        <v>41642</v>
      </c>
    </row>
    <row r="5118" spans="1:4" x14ac:dyDescent="0.2">
      <c r="A5118">
        <f t="shared" si="163"/>
        <v>2014</v>
      </c>
      <c r="B5118" s="1059">
        <v>41643</v>
      </c>
      <c r="C5118" s="3">
        <f>'finished water daily demand'!R8</f>
        <v>22.042290000000001</v>
      </c>
      <c r="D5118">
        <f t="shared" si="166"/>
        <v>41643</v>
      </c>
    </row>
    <row r="5119" spans="1:4" x14ac:dyDescent="0.2">
      <c r="A5119">
        <f t="shared" si="163"/>
        <v>2014</v>
      </c>
      <c r="B5119" s="1059">
        <v>41644</v>
      </c>
      <c r="C5119" s="3">
        <f>'finished water daily demand'!R9</f>
        <v>22.16621</v>
      </c>
      <c r="D5119">
        <f t="shared" si="166"/>
        <v>41644</v>
      </c>
    </row>
    <row r="5120" spans="1:4" x14ac:dyDescent="0.2">
      <c r="A5120">
        <f t="shared" si="163"/>
        <v>2014</v>
      </c>
      <c r="B5120" s="1059">
        <v>41645</v>
      </c>
      <c r="C5120" s="3">
        <f>'finished water daily demand'!R10</f>
        <v>22.648489999999999</v>
      </c>
      <c r="D5120">
        <f t="shared" si="166"/>
        <v>41645</v>
      </c>
    </row>
    <row r="5121" spans="1:4" x14ac:dyDescent="0.2">
      <c r="A5121">
        <f t="shared" si="163"/>
        <v>2014</v>
      </c>
      <c r="B5121" s="1059">
        <v>41646</v>
      </c>
      <c r="C5121" s="3">
        <f>'finished water daily demand'!R11</f>
        <v>24.566949999999999</v>
      </c>
      <c r="D5121">
        <f t="shared" si="166"/>
        <v>41646</v>
      </c>
    </row>
    <row r="5122" spans="1:4" x14ac:dyDescent="0.2">
      <c r="A5122">
        <f t="shared" si="163"/>
        <v>2014</v>
      </c>
      <c r="B5122" s="1059">
        <v>41647</v>
      </c>
      <c r="C5122" s="3">
        <f>'finished water daily demand'!R12</f>
        <v>24.50545</v>
      </c>
      <c r="D5122">
        <f t="shared" si="166"/>
        <v>41647</v>
      </c>
    </row>
    <row r="5123" spans="1:4" x14ac:dyDescent="0.2">
      <c r="A5123">
        <f t="shared" ref="A5123:A5186" si="167">YEAR(B5123)</f>
        <v>2014</v>
      </c>
      <c r="B5123" s="1059">
        <v>41648</v>
      </c>
      <c r="C5123" s="3">
        <f>'finished water daily demand'!R13</f>
        <v>25.771080000000001</v>
      </c>
      <c r="D5123">
        <f t="shared" si="166"/>
        <v>41648</v>
      </c>
    </row>
    <row r="5124" spans="1:4" x14ac:dyDescent="0.2">
      <c r="A5124">
        <f t="shared" si="167"/>
        <v>2014</v>
      </c>
      <c r="B5124" s="1059">
        <v>41649</v>
      </c>
      <c r="C5124" s="3">
        <f>'finished water daily demand'!R14</f>
        <v>23.612369999999999</v>
      </c>
      <c r="D5124">
        <f t="shared" si="166"/>
        <v>41649</v>
      </c>
    </row>
    <row r="5125" spans="1:4" x14ac:dyDescent="0.2">
      <c r="A5125">
        <f t="shared" si="167"/>
        <v>2014</v>
      </c>
      <c r="B5125" s="1059">
        <v>41650</v>
      </c>
      <c r="C5125" s="3">
        <f>'finished water daily demand'!R15</f>
        <v>23.678489999999996</v>
      </c>
      <c r="D5125">
        <f t="shared" si="166"/>
        <v>41650</v>
      </c>
    </row>
    <row r="5126" spans="1:4" x14ac:dyDescent="0.2">
      <c r="A5126">
        <f t="shared" si="167"/>
        <v>2014</v>
      </c>
      <c r="B5126" s="1059">
        <v>41651</v>
      </c>
      <c r="C5126" s="3">
        <f>'finished water daily demand'!R16</f>
        <v>24.108499999999999</v>
      </c>
      <c r="D5126">
        <f t="shared" si="166"/>
        <v>41651</v>
      </c>
    </row>
    <row r="5127" spans="1:4" x14ac:dyDescent="0.2">
      <c r="A5127">
        <f t="shared" si="167"/>
        <v>2014</v>
      </c>
      <c r="B5127" s="1059">
        <v>41652</v>
      </c>
      <c r="C5127" s="3">
        <f>'finished water daily demand'!R17</f>
        <v>23.348580000000002</v>
      </c>
      <c r="D5127">
        <f t="shared" si="166"/>
        <v>41652</v>
      </c>
    </row>
    <row r="5128" spans="1:4" x14ac:dyDescent="0.2">
      <c r="A5128">
        <f t="shared" si="167"/>
        <v>2014</v>
      </c>
      <c r="B5128" s="1059">
        <v>41653</v>
      </c>
      <c r="C5128" s="3">
        <f>'finished water daily demand'!R18</f>
        <v>23.602979999999999</v>
      </c>
      <c r="D5128">
        <f t="shared" si="166"/>
        <v>41653</v>
      </c>
    </row>
    <row r="5129" spans="1:4" x14ac:dyDescent="0.2">
      <c r="A5129">
        <f t="shared" si="167"/>
        <v>2014</v>
      </c>
      <c r="B5129" s="1059">
        <v>41654</v>
      </c>
      <c r="C5129" s="3">
        <f>'finished water daily demand'!R19</f>
        <v>24.109249999999999</v>
      </c>
      <c r="D5129">
        <f t="shared" si="166"/>
        <v>41654</v>
      </c>
    </row>
    <row r="5130" spans="1:4" x14ac:dyDescent="0.2">
      <c r="A5130">
        <f t="shared" si="167"/>
        <v>2014</v>
      </c>
      <c r="B5130" s="1059">
        <v>41655</v>
      </c>
      <c r="C5130" s="3">
        <f>'finished water daily demand'!R20</f>
        <v>23.23602</v>
      </c>
      <c r="D5130">
        <f t="shared" si="166"/>
        <v>41655</v>
      </c>
    </row>
    <row r="5131" spans="1:4" x14ac:dyDescent="0.2">
      <c r="A5131">
        <f t="shared" si="167"/>
        <v>2014</v>
      </c>
      <c r="B5131" s="1059">
        <v>41656</v>
      </c>
      <c r="C5131" s="3">
        <f>'finished water daily demand'!R21</f>
        <v>23.461879999999997</v>
      </c>
      <c r="D5131">
        <f t="shared" si="166"/>
        <v>41656</v>
      </c>
    </row>
    <row r="5132" spans="1:4" x14ac:dyDescent="0.2">
      <c r="A5132">
        <f t="shared" si="167"/>
        <v>2014</v>
      </c>
      <c r="B5132" s="1059">
        <v>41657</v>
      </c>
      <c r="C5132" s="3">
        <f>'finished water daily demand'!R22</f>
        <v>23.1295</v>
      </c>
      <c r="D5132">
        <f t="shared" si="166"/>
        <v>41657</v>
      </c>
    </row>
    <row r="5133" spans="1:4" x14ac:dyDescent="0.2">
      <c r="A5133">
        <f t="shared" si="167"/>
        <v>2014</v>
      </c>
      <c r="B5133" s="1059">
        <v>41658</v>
      </c>
      <c r="C5133" s="3">
        <f>'finished water daily demand'!R23</f>
        <v>22.04194</v>
      </c>
      <c r="D5133">
        <f t="shared" si="166"/>
        <v>41658</v>
      </c>
    </row>
    <row r="5134" spans="1:4" x14ac:dyDescent="0.2">
      <c r="A5134">
        <f t="shared" si="167"/>
        <v>2014</v>
      </c>
      <c r="B5134" s="1059">
        <v>41659</v>
      </c>
      <c r="C5134" s="3">
        <f>'finished water daily demand'!R24</f>
        <v>23.216099999999997</v>
      </c>
      <c r="D5134">
        <f t="shared" si="166"/>
        <v>41659</v>
      </c>
    </row>
    <row r="5135" spans="1:4" x14ac:dyDescent="0.2">
      <c r="A5135">
        <f t="shared" si="167"/>
        <v>2014</v>
      </c>
      <c r="B5135" s="1059">
        <v>41660</v>
      </c>
      <c r="C5135" s="3">
        <f>'finished water daily demand'!R25</f>
        <v>24.185389999999998</v>
      </c>
      <c r="D5135">
        <f t="shared" si="166"/>
        <v>41660</v>
      </c>
    </row>
    <row r="5136" spans="1:4" x14ac:dyDescent="0.2">
      <c r="A5136">
        <f t="shared" si="167"/>
        <v>2014</v>
      </c>
      <c r="B5136" s="1059">
        <v>41661</v>
      </c>
      <c r="C5136" s="3">
        <f>'finished water daily demand'!R26</f>
        <v>23.50928</v>
      </c>
      <c r="D5136">
        <f t="shared" si="166"/>
        <v>41661</v>
      </c>
    </row>
    <row r="5137" spans="1:4" x14ac:dyDescent="0.2">
      <c r="A5137">
        <f t="shared" si="167"/>
        <v>2014</v>
      </c>
      <c r="B5137" s="1059">
        <v>41662</v>
      </c>
      <c r="C5137" s="3">
        <f>'finished water daily demand'!R27</f>
        <v>23.452330000000003</v>
      </c>
      <c r="D5137">
        <f t="shared" si="166"/>
        <v>41662</v>
      </c>
    </row>
    <row r="5138" spans="1:4" x14ac:dyDescent="0.2">
      <c r="A5138">
        <f t="shared" si="167"/>
        <v>2014</v>
      </c>
      <c r="B5138" s="1059">
        <v>41663</v>
      </c>
      <c r="C5138" s="3">
        <f>'finished water daily demand'!R28</f>
        <v>23.22259</v>
      </c>
      <c r="D5138">
        <f t="shared" si="166"/>
        <v>41663</v>
      </c>
    </row>
    <row r="5139" spans="1:4" x14ac:dyDescent="0.2">
      <c r="A5139">
        <f t="shared" si="167"/>
        <v>2014</v>
      </c>
      <c r="B5139" s="1059">
        <v>41664</v>
      </c>
      <c r="C5139" s="3">
        <f>'finished water daily demand'!R29</f>
        <v>24.006169999999997</v>
      </c>
      <c r="D5139">
        <f t="shared" si="166"/>
        <v>41664</v>
      </c>
    </row>
    <row r="5140" spans="1:4" x14ac:dyDescent="0.2">
      <c r="A5140">
        <f t="shared" si="167"/>
        <v>2014</v>
      </c>
      <c r="B5140" s="1059">
        <v>41665</v>
      </c>
      <c r="C5140" s="3">
        <f>'finished water daily demand'!R30</f>
        <v>24.828489999999999</v>
      </c>
      <c r="D5140">
        <f t="shared" si="166"/>
        <v>41665</v>
      </c>
    </row>
    <row r="5141" spans="1:4" x14ac:dyDescent="0.2">
      <c r="A5141">
        <f t="shared" si="167"/>
        <v>2014</v>
      </c>
      <c r="B5141" s="1059">
        <v>41666</v>
      </c>
      <c r="C5141" s="3">
        <f>'finished water daily demand'!R31</f>
        <v>24.32077</v>
      </c>
      <c r="D5141">
        <f t="shared" si="166"/>
        <v>41666</v>
      </c>
    </row>
    <row r="5142" spans="1:4" x14ac:dyDescent="0.2">
      <c r="A5142">
        <f t="shared" si="167"/>
        <v>2014</v>
      </c>
      <c r="B5142" s="1059">
        <v>41667</v>
      </c>
      <c r="C5142" s="3">
        <f>'finished water daily demand'!R32</f>
        <v>24.347709999999999</v>
      </c>
      <c r="D5142">
        <f t="shared" si="166"/>
        <v>41667</v>
      </c>
    </row>
    <row r="5143" spans="1:4" x14ac:dyDescent="0.2">
      <c r="A5143">
        <f t="shared" si="167"/>
        <v>2014</v>
      </c>
      <c r="B5143" s="1059">
        <v>41668</v>
      </c>
      <c r="C5143" s="3">
        <f>'finished water daily demand'!R33</f>
        <v>24.42614</v>
      </c>
      <c r="D5143">
        <f t="shared" si="166"/>
        <v>41668</v>
      </c>
    </row>
    <row r="5144" spans="1:4" x14ac:dyDescent="0.2">
      <c r="A5144">
        <f t="shared" si="167"/>
        <v>2014</v>
      </c>
      <c r="B5144" s="1059">
        <v>41669</v>
      </c>
      <c r="C5144" s="3">
        <f>'finished water daily demand'!R34</f>
        <v>24.630679999999998</v>
      </c>
      <c r="D5144">
        <f t="shared" si="166"/>
        <v>41669</v>
      </c>
    </row>
    <row r="5145" spans="1:4" x14ac:dyDescent="0.2">
      <c r="A5145">
        <f t="shared" si="167"/>
        <v>2014</v>
      </c>
      <c r="B5145" s="1059">
        <v>41670</v>
      </c>
      <c r="C5145" s="3">
        <f>'finished water daily demand'!R35</f>
        <v>24.871380000000002</v>
      </c>
      <c r="D5145">
        <f t="shared" si="166"/>
        <v>41670</v>
      </c>
    </row>
    <row r="5146" spans="1:4" x14ac:dyDescent="0.2">
      <c r="A5146">
        <f t="shared" si="167"/>
        <v>2014</v>
      </c>
      <c r="B5146" s="1059">
        <v>41671</v>
      </c>
      <c r="C5146" s="3">
        <f>'finished water daily demand'!R36</f>
        <v>24.533760000000001</v>
      </c>
      <c r="D5146">
        <f t="shared" si="166"/>
        <v>41671</v>
      </c>
    </row>
    <row r="5147" spans="1:4" x14ac:dyDescent="0.2">
      <c r="A5147">
        <f t="shared" si="167"/>
        <v>2014</v>
      </c>
      <c r="B5147" s="1059">
        <v>41672</v>
      </c>
      <c r="C5147" s="3">
        <f>'finished water daily demand'!R37</f>
        <v>20.719487000000001</v>
      </c>
      <c r="D5147">
        <f t="shared" si="166"/>
        <v>41672</v>
      </c>
    </row>
    <row r="5148" spans="1:4" x14ac:dyDescent="0.2">
      <c r="A5148">
        <f t="shared" si="167"/>
        <v>2014</v>
      </c>
      <c r="B5148" s="1059">
        <v>41673</v>
      </c>
      <c r="C5148" s="3">
        <f>'finished water daily demand'!R38</f>
        <v>16.836903</v>
      </c>
      <c r="D5148">
        <f t="shared" si="166"/>
        <v>41673</v>
      </c>
    </row>
    <row r="5149" spans="1:4" x14ac:dyDescent="0.2">
      <c r="A5149">
        <f t="shared" si="167"/>
        <v>2014</v>
      </c>
      <c r="B5149" s="1059">
        <v>41674</v>
      </c>
      <c r="C5149" s="3">
        <f>'finished water daily demand'!R39</f>
        <v>24.114142999999999</v>
      </c>
      <c r="D5149">
        <f t="shared" si="166"/>
        <v>41674</v>
      </c>
    </row>
    <row r="5150" spans="1:4" x14ac:dyDescent="0.2">
      <c r="A5150">
        <f t="shared" si="167"/>
        <v>2014</v>
      </c>
      <c r="B5150" s="1059">
        <v>41675</v>
      </c>
      <c r="C5150" s="3">
        <f>'finished water daily demand'!R40</f>
        <v>25.396154999999997</v>
      </c>
      <c r="D5150">
        <f t="shared" si="166"/>
        <v>41675</v>
      </c>
    </row>
    <row r="5151" spans="1:4" x14ac:dyDescent="0.2">
      <c r="A5151">
        <f t="shared" si="167"/>
        <v>2014</v>
      </c>
      <c r="B5151" s="1059">
        <v>41676</v>
      </c>
      <c r="C5151" s="3">
        <f>'finished water daily demand'!R41</f>
        <v>24.642370999999997</v>
      </c>
      <c r="D5151">
        <f t="shared" si="166"/>
        <v>41676</v>
      </c>
    </row>
    <row r="5152" spans="1:4" x14ac:dyDescent="0.2">
      <c r="A5152">
        <f t="shared" si="167"/>
        <v>2014</v>
      </c>
      <c r="B5152" s="1059">
        <v>41677</v>
      </c>
      <c r="C5152" s="3">
        <f>'finished water daily demand'!R42</f>
        <v>25.110945000000001</v>
      </c>
      <c r="D5152">
        <f t="shared" si="166"/>
        <v>41677</v>
      </c>
    </row>
    <row r="5153" spans="1:4" x14ac:dyDescent="0.2">
      <c r="A5153">
        <f t="shared" si="167"/>
        <v>2014</v>
      </c>
      <c r="B5153" s="1059">
        <v>41678</v>
      </c>
      <c r="C5153" s="3">
        <f>'finished water daily demand'!R43</f>
        <v>23.240719000000002</v>
      </c>
      <c r="D5153">
        <f t="shared" si="166"/>
        <v>41678</v>
      </c>
    </row>
    <row r="5154" spans="1:4" x14ac:dyDescent="0.2">
      <c r="A5154">
        <f t="shared" si="167"/>
        <v>2014</v>
      </c>
      <c r="B5154" s="1059">
        <v>41679</v>
      </c>
      <c r="C5154" s="3">
        <f>'finished water daily demand'!R44</f>
        <v>24.059473000000001</v>
      </c>
      <c r="D5154">
        <f t="shared" si="166"/>
        <v>41679</v>
      </c>
    </row>
    <row r="5155" spans="1:4" x14ac:dyDescent="0.2">
      <c r="A5155">
        <f t="shared" si="167"/>
        <v>2014</v>
      </c>
      <c r="B5155" s="1059">
        <v>41680</v>
      </c>
      <c r="C5155" s="3">
        <f>'finished water daily demand'!R45</f>
        <v>23.419473</v>
      </c>
      <c r="D5155">
        <f t="shared" si="166"/>
        <v>41680</v>
      </c>
    </row>
    <row r="5156" spans="1:4" x14ac:dyDescent="0.2">
      <c r="A5156">
        <f t="shared" si="167"/>
        <v>2014</v>
      </c>
      <c r="B5156" s="1059">
        <v>41681</v>
      </c>
      <c r="C5156" s="3">
        <f>'finished water daily demand'!R46</f>
        <v>24.081042</v>
      </c>
      <c r="D5156">
        <f t="shared" si="166"/>
        <v>41681</v>
      </c>
    </row>
    <row r="5157" spans="1:4" x14ac:dyDescent="0.2">
      <c r="A5157">
        <f t="shared" si="167"/>
        <v>2014</v>
      </c>
      <c r="B5157" s="1059">
        <v>41682</v>
      </c>
      <c r="C5157" s="3">
        <f>'finished water daily demand'!R47</f>
        <v>22.369450000000001</v>
      </c>
      <c r="D5157">
        <f t="shared" si="166"/>
        <v>41682</v>
      </c>
    </row>
    <row r="5158" spans="1:4" x14ac:dyDescent="0.2">
      <c r="A5158">
        <f t="shared" si="167"/>
        <v>2014</v>
      </c>
      <c r="B5158" s="1059">
        <v>41683</v>
      </c>
      <c r="C5158" s="3">
        <f>'finished water daily demand'!R48</f>
        <v>21.812025000000002</v>
      </c>
      <c r="D5158">
        <f t="shared" si="166"/>
        <v>41683</v>
      </c>
    </row>
    <row r="5159" spans="1:4" x14ac:dyDescent="0.2">
      <c r="A5159">
        <f t="shared" si="167"/>
        <v>2014</v>
      </c>
      <c r="B5159" s="1059">
        <v>41684</v>
      </c>
      <c r="C5159" s="3">
        <f>'finished water daily demand'!R49</f>
        <v>23.271604999999997</v>
      </c>
      <c r="D5159">
        <f t="shared" si="166"/>
        <v>41684</v>
      </c>
    </row>
    <row r="5160" spans="1:4" x14ac:dyDescent="0.2">
      <c r="A5160">
        <f t="shared" si="167"/>
        <v>2014</v>
      </c>
      <c r="B5160" s="1059">
        <v>41685</v>
      </c>
      <c r="C5160" s="3">
        <f>'finished water daily demand'!R50</f>
        <v>25.028089000000001</v>
      </c>
      <c r="D5160">
        <f t="shared" si="166"/>
        <v>41685</v>
      </c>
    </row>
    <row r="5161" spans="1:4" x14ac:dyDescent="0.2">
      <c r="A5161">
        <f t="shared" si="167"/>
        <v>2014</v>
      </c>
      <c r="B5161" s="1059">
        <v>41686</v>
      </c>
      <c r="C5161" s="3">
        <f>'finished water daily demand'!R51</f>
        <v>24.047521</v>
      </c>
      <c r="D5161">
        <f t="shared" si="166"/>
        <v>41686</v>
      </c>
    </row>
    <row r="5162" spans="1:4" x14ac:dyDescent="0.2">
      <c r="A5162">
        <f t="shared" si="167"/>
        <v>2014</v>
      </c>
      <c r="B5162" s="1059">
        <v>41687</v>
      </c>
      <c r="C5162" s="3">
        <f>'finished water daily demand'!R52</f>
        <v>24.228831999999997</v>
      </c>
      <c r="D5162">
        <f t="shared" si="166"/>
        <v>41687</v>
      </c>
    </row>
    <row r="5163" spans="1:4" x14ac:dyDescent="0.2">
      <c r="A5163">
        <f t="shared" si="167"/>
        <v>2014</v>
      </c>
      <c r="B5163" s="1059">
        <v>41688</v>
      </c>
      <c r="C5163" s="3">
        <f>'finished water daily demand'!R53</f>
        <v>24.525772</v>
      </c>
      <c r="D5163">
        <f t="shared" si="166"/>
        <v>41688</v>
      </c>
    </row>
    <row r="5164" spans="1:4" x14ac:dyDescent="0.2">
      <c r="A5164">
        <f t="shared" si="167"/>
        <v>2014</v>
      </c>
      <c r="B5164" s="1059">
        <v>41689</v>
      </c>
      <c r="C5164" s="3">
        <f>'finished water daily demand'!R54</f>
        <v>22.886131999999996</v>
      </c>
      <c r="D5164">
        <f t="shared" si="166"/>
        <v>41689</v>
      </c>
    </row>
    <row r="5165" spans="1:4" x14ac:dyDescent="0.2">
      <c r="A5165">
        <f t="shared" si="167"/>
        <v>2014</v>
      </c>
      <c r="B5165" s="1059">
        <v>41690</v>
      </c>
      <c r="C5165" s="3">
        <f>'finished water daily demand'!R55</f>
        <v>24.530239000000002</v>
      </c>
      <c r="D5165">
        <f t="shared" si="166"/>
        <v>41690</v>
      </c>
    </row>
    <row r="5166" spans="1:4" x14ac:dyDescent="0.2">
      <c r="A5166">
        <f t="shared" si="167"/>
        <v>2014</v>
      </c>
      <c r="B5166" s="1059">
        <v>41691</v>
      </c>
      <c r="C5166" s="3">
        <f>'finished water daily demand'!R56</f>
        <v>23.551425000000002</v>
      </c>
      <c r="D5166">
        <f t="shared" si="166"/>
        <v>41691</v>
      </c>
    </row>
    <row r="5167" spans="1:4" x14ac:dyDescent="0.2">
      <c r="A5167">
        <f t="shared" si="167"/>
        <v>2014</v>
      </c>
      <c r="B5167" s="1059">
        <v>41692</v>
      </c>
      <c r="C5167" s="3">
        <f>'finished water daily demand'!R57</f>
        <v>22.605606000000002</v>
      </c>
      <c r="D5167">
        <f t="shared" si="166"/>
        <v>41692</v>
      </c>
    </row>
    <row r="5168" spans="1:4" x14ac:dyDescent="0.2">
      <c r="A5168">
        <f t="shared" si="167"/>
        <v>2014</v>
      </c>
      <c r="B5168" s="1059">
        <v>41693</v>
      </c>
      <c r="C5168" s="3">
        <f>'finished water daily demand'!R58</f>
        <v>21.220815999999999</v>
      </c>
      <c r="D5168">
        <f t="shared" si="166"/>
        <v>41693</v>
      </c>
    </row>
    <row r="5169" spans="1:4" x14ac:dyDescent="0.2">
      <c r="A5169">
        <f t="shared" si="167"/>
        <v>2014</v>
      </c>
      <c r="B5169" s="1059">
        <v>41694</v>
      </c>
      <c r="C5169" s="3">
        <f>'finished water daily demand'!R59</f>
        <v>22.575403000000001</v>
      </c>
      <c r="D5169">
        <f t="shared" si="166"/>
        <v>41694</v>
      </c>
    </row>
    <row r="5170" spans="1:4" x14ac:dyDescent="0.2">
      <c r="A5170">
        <f t="shared" si="167"/>
        <v>2014</v>
      </c>
      <c r="B5170" s="1059">
        <v>41695</v>
      </c>
      <c r="C5170" s="3">
        <f>'finished water daily demand'!R60</f>
        <v>25.808107</v>
      </c>
      <c r="D5170">
        <f t="shared" si="166"/>
        <v>41695</v>
      </c>
    </row>
    <row r="5171" spans="1:4" x14ac:dyDescent="0.2">
      <c r="A5171">
        <f t="shared" si="167"/>
        <v>2014</v>
      </c>
      <c r="B5171" s="1059">
        <v>41696</v>
      </c>
      <c r="C5171" s="3">
        <f>'finished water daily demand'!R61</f>
        <v>22.067498000000001</v>
      </c>
      <c r="D5171">
        <f t="shared" si="166"/>
        <v>41696</v>
      </c>
    </row>
    <row r="5172" spans="1:4" x14ac:dyDescent="0.2">
      <c r="A5172">
        <f t="shared" si="167"/>
        <v>2014</v>
      </c>
      <c r="B5172" s="1059">
        <v>41697</v>
      </c>
      <c r="C5172" s="3">
        <f>'finished water daily demand'!R62</f>
        <v>24.46358</v>
      </c>
      <c r="D5172">
        <f t="shared" si="166"/>
        <v>41697</v>
      </c>
    </row>
    <row r="5173" spans="1:4" x14ac:dyDescent="0.2">
      <c r="A5173">
        <f t="shared" si="167"/>
        <v>2014</v>
      </c>
      <c r="B5173" s="1059">
        <v>41698</v>
      </c>
      <c r="C5173" s="3">
        <f>'finished water daily demand'!R63</f>
        <v>23.348466999999999</v>
      </c>
      <c r="D5173">
        <f t="shared" si="166"/>
        <v>41698</v>
      </c>
    </row>
    <row r="5174" spans="1:4" x14ac:dyDescent="0.2">
      <c r="A5174">
        <f t="shared" si="167"/>
        <v>2014</v>
      </c>
      <c r="B5174" s="1059">
        <v>41699</v>
      </c>
      <c r="C5174" s="3">
        <f>'finished water daily demand'!R64</f>
        <v>23.85</v>
      </c>
      <c r="D5174">
        <f t="shared" si="166"/>
        <v>41699</v>
      </c>
    </row>
    <row r="5175" spans="1:4" x14ac:dyDescent="0.2">
      <c r="A5175">
        <f t="shared" si="167"/>
        <v>2014</v>
      </c>
      <c r="B5175" s="1059">
        <v>41700</v>
      </c>
      <c r="C5175" s="3">
        <f>'finished water daily demand'!R65</f>
        <v>23.6</v>
      </c>
      <c r="D5175">
        <f t="shared" si="166"/>
        <v>41700</v>
      </c>
    </row>
    <row r="5176" spans="1:4" x14ac:dyDescent="0.2">
      <c r="A5176">
        <f t="shared" si="167"/>
        <v>2014</v>
      </c>
      <c r="B5176" s="1059">
        <v>41701</v>
      </c>
      <c r="C5176" s="3">
        <f>'finished water daily demand'!R66</f>
        <v>25.18</v>
      </c>
      <c r="D5176">
        <f t="shared" si="166"/>
        <v>41701</v>
      </c>
    </row>
    <row r="5177" spans="1:4" x14ac:dyDescent="0.2">
      <c r="A5177">
        <f t="shared" si="167"/>
        <v>2014</v>
      </c>
      <c r="B5177" s="1059">
        <v>41702</v>
      </c>
      <c r="C5177" s="3">
        <f>'finished water daily demand'!R67</f>
        <v>24.71</v>
      </c>
      <c r="D5177">
        <f t="shared" si="166"/>
        <v>41702</v>
      </c>
    </row>
    <row r="5178" spans="1:4" x14ac:dyDescent="0.2">
      <c r="A5178">
        <f t="shared" si="167"/>
        <v>2014</v>
      </c>
      <c r="B5178" s="1059">
        <v>41703</v>
      </c>
      <c r="C5178" s="3">
        <f>'finished water daily demand'!R68</f>
        <v>25.81</v>
      </c>
      <c r="D5178">
        <f t="shared" si="166"/>
        <v>41703</v>
      </c>
    </row>
    <row r="5179" spans="1:4" x14ac:dyDescent="0.2">
      <c r="A5179">
        <f t="shared" si="167"/>
        <v>2014</v>
      </c>
      <c r="B5179" s="1059">
        <v>41704</v>
      </c>
      <c r="C5179" s="3">
        <f>'finished water daily demand'!R69</f>
        <v>26.220000000000002</v>
      </c>
      <c r="D5179">
        <f t="shared" si="166"/>
        <v>41704</v>
      </c>
    </row>
    <row r="5180" spans="1:4" x14ac:dyDescent="0.2">
      <c r="A5180">
        <f t="shared" si="167"/>
        <v>2014</v>
      </c>
      <c r="B5180" s="1059">
        <v>41705</v>
      </c>
      <c r="C5180" s="3">
        <f>'finished water daily demand'!R70</f>
        <v>26.471</v>
      </c>
      <c r="D5180">
        <f t="shared" ref="D5180:D5243" si="168">VALUE(B5180)</f>
        <v>41705</v>
      </c>
    </row>
    <row r="5181" spans="1:4" x14ac:dyDescent="0.2">
      <c r="A5181">
        <f t="shared" si="167"/>
        <v>2014</v>
      </c>
      <c r="B5181" s="1059">
        <v>41706</v>
      </c>
      <c r="C5181" s="3">
        <f>'finished water daily demand'!R71</f>
        <v>26.520000000000003</v>
      </c>
      <c r="D5181">
        <f t="shared" si="168"/>
        <v>41706</v>
      </c>
    </row>
    <row r="5182" spans="1:4" x14ac:dyDescent="0.2">
      <c r="A5182">
        <f t="shared" si="167"/>
        <v>2014</v>
      </c>
      <c r="B5182" s="1059">
        <v>41707</v>
      </c>
      <c r="C5182" s="3">
        <f>'finished water daily demand'!R72</f>
        <v>23.7</v>
      </c>
      <c r="D5182">
        <f t="shared" si="168"/>
        <v>41707</v>
      </c>
    </row>
    <row r="5183" spans="1:4" x14ac:dyDescent="0.2">
      <c r="A5183">
        <f t="shared" si="167"/>
        <v>2014</v>
      </c>
      <c r="B5183" s="1059">
        <v>41708</v>
      </c>
      <c r="C5183" s="3">
        <f>'finished water daily demand'!R73</f>
        <v>24.759999999999998</v>
      </c>
      <c r="D5183">
        <f t="shared" si="168"/>
        <v>41708</v>
      </c>
    </row>
    <row r="5184" spans="1:4" x14ac:dyDescent="0.2">
      <c r="A5184">
        <f t="shared" si="167"/>
        <v>2014</v>
      </c>
      <c r="B5184" s="1059">
        <v>41709</v>
      </c>
      <c r="C5184" s="3">
        <f>'finished water daily demand'!R74</f>
        <v>26.34</v>
      </c>
      <c r="D5184">
        <f t="shared" si="168"/>
        <v>41709</v>
      </c>
    </row>
    <row r="5185" spans="1:4" x14ac:dyDescent="0.2">
      <c r="A5185">
        <f t="shared" si="167"/>
        <v>2014</v>
      </c>
      <c r="B5185" s="1059">
        <v>41710</v>
      </c>
      <c r="C5185" s="3">
        <f>'finished water daily demand'!R75</f>
        <v>25.93</v>
      </c>
      <c r="D5185">
        <f t="shared" si="168"/>
        <v>41710</v>
      </c>
    </row>
    <row r="5186" spans="1:4" x14ac:dyDescent="0.2">
      <c r="A5186">
        <f t="shared" si="167"/>
        <v>2014</v>
      </c>
      <c r="B5186" s="1059">
        <v>41711</v>
      </c>
      <c r="C5186" s="3">
        <f>'finished water daily demand'!R76</f>
        <v>25.75</v>
      </c>
      <c r="D5186">
        <f t="shared" si="168"/>
        <v>41711</v>
      </c>
    </row>
    <row r="5187" spans="1:4" x14ac:dyDescent="0.2">
      <c r="A5187">
        <f t="shared" ref="A5187:A5250" si="169">YEAR(B5187)</f>
        <v>2014</v>
      </c>
      <c r="B5187" s="1059">
        <v>41712</v>
      </c>
      <c r="C5187" s="3">
        <f>'finished water daily demand'!R77</f>
        <v>25.59</v>
      </c>
      <c r="D5187">
        <f t="shared" si="168"/>
        <v>41712</v>
      </c>
    </row>
    <row r="5188" spans="1:4" x14ac:dyDescent="0.2">
      <c r="A5188">
        <f t="shared" si="169"/>
        <v>2014</v>
      </c>
      <c r="B5188" s="1059">
        <v>41713</v>
      </c>
      <c r="C5188" s="3">
        <f>'finished water daily demand'!R78</f>
        <v>24.599999999999998</v>
      </c>
      <c r="D5188">
        <f t="shared" si="168"/>
        <v>41713</v>
      </c>
    </row>
    <row r="5189" spans="1:4" x14ac:dyDescent="0.2">
      <c r="A5189">
        <f t="shared" si="169"/>
        <v>2014</v>
      </c>
      <c r="B5189" s="1059">
        <v>41714</v>
      </c>
      <c r="C5189" s="3">
        <f>'finished water daily demand'!R79</f>
        <v>23.47</v>
      </c>
      <c r="D5189">
        <f t="shared" si="168"/>
        <v>41714</v>
      </c>
    </row>
    <row r="5190" spans="1:4" x14ac:dyDescent="0.2">
      <c r="A5190">
        <f t="shared" si="169"/>
        <v>2014</v>
      </c>
      <c r="B5190" s="1059">
        <v>41715</v>
      </c>
      <c r="C5190" s="3">
        <f>'finished water daily demand'!R80</f>
        <v>24.43</v>
      </c>
      <c r="D5190">
        <f t="shared" si="168"/>
        <v>41715</v>
      </c>
    </row>
    <row r="5191" spans="1:4" x14ac:dyDescent="0.2">
      <c r="A5191">
        <f t="shared" si="169"/>
        <v>2014</v>
      </c>
      <c r="B5191" s="1059">
        <v>41716</v>
      </c>
      <c r="C5191" s="3">
        <f>'finished water daily demand'!R81</f>
        <v>23.07</v>
      </c>
      <c r="D5191">
        <f t="shared" si="168"/>
        <v>41716</v>
      </c>
    </row>
    <row r="5192" spans="1:4" x14ac:dyDescent="0.2">
      <c r="A5192">
        <f t="shared" si="169"/>
        <v>2014</v>
      </c>
      <c r="B5192" s="1059">
        <v>41717</v>
      </c>
      <c r="C5192" s="3">
        <f>'finished water daily demand'!R82</f>
        <v>24.37</v>
      </c>
      <c r="D5192">
        <f t="shared" si="168"/>
        <v>41717</v>
      </c>
    </row>
    <row r="5193" spans="1:4" x14ac:dyDescent="0.2">
      <c r="A5193">
        <f t="shared" si="169"/>
        <v>2014</v>
      </c>
      <c r="B5193" s="1059">
        <v>41718</v>
      </c>
      <c r="C5193" s="3">
        <f>'finished water daily demand'!R83</f>
        <v>25.07</v>
      </c>
      <c r="D5193">
        <f t="shared" si="168"/>
        <v>41718</v>
      </c>
    </row>
    <row r="5194" spans="1:4" x14ac:dyDescent="0.2">
      <c r="A5194">
        <f t="shared" si="169"/>
        <v>2014</v>
      </c>
      <c r="B5194" s="1059">
        <v>41719</v>
      </c>
      <c r="C5194" s="3">
        <f>'finished water daily demand'!R84</f>
        <v>25.37</v>
      </c>
      <c r="D5194">
        <f t="shared" si="168"/>
        <v>41719</v>
      </c>
    </row>
    <row r="5195" spans="1:4" x14ac:dyDescent="0.2">
      <c r="A5195">
        <f t="shared" si="169"/>
        <v>2014</v>
      </c>
      <c r="B5195" s="1059">
        <v>41720</v>
      </c>
      <c r="C5195" s="3">
        <f>'finished water daily demand'!R85</f>
        <v>25.23</v>
      </c>
      <c r="D5195">
        <f t="shared" si="168"/>
        <v>41720</v>
      </c>
    </row>
    <row r="5196" spans="1:4" x14ac:dyDescent="0.2">
      <c r="A5196">
        <f t="shared" si="169"/>
        <v>2014</v>
      </c>
      <c r="B5196" s="1059">
        <v>41721</v>
      </c>
      <c r="C5196" s="3">
        <f>'finished water daily demand'!R86</f>
        <v>22.7</v>
      </c>
      <c r="D5196">
        <f t="shared" si="168"/>
        <v>41721</v>
      </c>
    </row>
    <row r="5197" spans="1:4" x14ac:dyDescent="0.2">
      <c r="A5197">
        <f t="shared" si="169"/>
        <v>2014</v>
      </c>
      <c r="B5197" s="1059">
        <v>41722</v>
      </c>
      <c r="C5197" s="3">
        <f>'finished water daily demand'!R87</f>
        <v>24.979999999999997</v>
      </c>
      <c r="D5197">
        <f t="shared" si="168"/>
        <v>41722</v>
      </c>
    </row>
    <row r="5198" spans="1:4" x14ac:dyDescent="0.2">
      <c r="A5198">
        <f t="shared" si="169"/>
        <v>2014</v>
      </c>
      <c r="B5198" s="1059">
        <v>41723</v>
      </c>
      <c r="C5198" s="3">
        <f>'finished water daily demand'!R88</f>
        <v>24.630000000000003</v>
      </c>
      <c r="D5198">
        <f t="shared" si="168"/>
        <v>41723</v>
      </c>
    </row>
    <row r="5199" spans="1:4" x14ac:dyDescent="0.2">
      <c r="A5199">
        <f t="shared" si="169"/>
        <v>2014</v>
      </c>
      <c r="B5199" s="1059">
        <v>41724</v>
      </c>
      <c r="C5199" s="3">
        <f>'finished water daily demand'!R89</f>
        <v>25.26</v>
      </c>
      <c r="D5199">
        <f t="shared" si="168"/>
        <v>41724</v>
      </c>
    </row>
    <row r="5200" spans="1:4" x14ac:dyDescent="0.2">
      <c r="A5200">
        <f t="shared" si="169"/>
        <v>2014</v>
      </c>
      <c r="B5200" s="1059">
        <v>41725</v>
      </c>
      <c r="C5200" s="3">
        <f>'finished water daily demand'!R90</f>
        <v>25.799999999999997</v>
      </c>
      <c r="D5200">
        <f t="shared" si="168"/>
        <v>41725</v>
      </c>
    </row>
    <row r="5201" spans="1:4" x14ac:dyDescent="0.2">
      <c r="A5201">
        <f t="shared" si="169"/>
        <v>2014</v>
      </c>
      <c r="B5201" s="1059">
        <v>41726</v>
      </c>
      <c r="C5201" s="3">
        <f>'finished water daily demand'!R91</f>
        <v>24.56</v>
      </c>
      <c r="D5201">
        <f t="shared" si="168"/>
        <v>41726</v>
      </c>
    </row>
    <row r="5202" spans="1:4" x14ac:dyDescent="0.2">
      <c r="A5202">
        <f t="shared" si="169"/>
        <v>2014</v>
      </c>
      <c r="B5202" s="1059">
        <v>41727</v>
      </c>
      <c r="C5202" s="3">
        <f>'finished water daily demand'!R92</f>
        <v>24.61</v>
      </c>
      <c r="D5202">
        <f t="shared" si="168"/>
        <v>41727</v>
      </c>
    </row>
    <row r="5203" spans="1:4" x14ac:dyDescent="0.2">
      <c r="A5203">
        <f t="shared" si="169"/>
        <v>2014</v>
      </c>
      <c r="B5203" s="1059">
        <v>41728</v>
      </c>
      <c r="C5203" s="3">
        <f>'finished water daily demand'!R93</f>
        <v>24.590000000000003</v>
      </c>
      <c r="D5203">
        <f t="shared" si="168"/>
        <v>41728</v>
      </c>
    </row>
    <row r="5204" spans="1:4" x14ac:dyDescent="0.2">
      <c r="A5204">
        <f t="shared" si="169"/>
        <v>2014</v>
      </c>
      <c r="B5204" s="1059">
        <v>41729</v>
      </c>
      <c r="C5204" s="3">
        <f>'finished water daily demand'!R94</f>
        <v>24.88</v>
      </c>
      <c r="D5204">
        <f t="shared" si="168"/>
        <v>41729</v>
      </c>
    </row>
    <row r="5205" spans="1:4" x14ac:dyDescent="0.2">
      <c r="A5205">
        <f t="shared" si="169"/>
        <v>2014</v>
      </c>
      <c r="B5205" s="1059">
        <v>41730</v>
      </c>
      <c r="C5205" s="3">
        <f>'finished water daily demand'!R95</f>
        <v>24.545750000000002</v>
      </c>
      <c r="D5205">
        <f t="shared" si="168"/>
        <v>41730</v>
      </c>
    </row>
    <row r="5206" spans="1:4" x14ac:dyDescent="0.2">
      <c r="A5206">
        <f t="shared" si="169"/>
        <v>2014</v>
      </c>
      <c r="B5206" s="1059">
        <v>41731</v>
      </c>
      <c r="C5206" s="3">
        <f>'finished water daily demand'!R96</f>
        <v>26.901949999999999</v>
      </c>
      <c r="D5206">
        <f t="shared" si="168"/>
        <v>41731</v>
      </c>
    </row>
    <row r="5207" spans="1:4" x14ac:dyDescent="0.2">
      <c r="A5207">
        <f t="shared" si="169"/>
        <v>2014</v>
      </c>
      <c r="B5207" s="1059">
        <v>41732</v>
      </c>
      <c r="C5207" s="3">
        <f>'finished water daily demand'!R97</f>
        <v>25.323999999999998</v>
      </c>
      <c r="D5207">
        <f t="shared" si="168"/>
        <v>41732</v>
      </c>
    </row>
    <row r="5208" spans="1:4" x14ac:dyDescent="0.2">
      <c r="A5208">
        <f t="shared" si="169"/>
        <v>2014</v>
      </c>
      <c r="B5208" s="1059">
        <v>41733</v>
      </c>
      <c r="C5208" s="3">
        <f>'finished water daily demand'!R98</f>
        <v>24.136199999999999</v>
      </c>
      <c r="D5208">
        <f t="shared" si="168"/>
        <v>41733</v>
      </c>
    </row>
    <row r="5209" spans="1:4" x14ac:dyDescent="0.2">
      <c r="A5209">
        <f t="shared" si="169"/>
        <v>2014</v>
      </c>
      <c r="B5209" s="1059">
        <v>41734</v>
      </c>
      <c r="C5209" s="3">
        <f>'finished water daily demand'!R99</f>
        <v>24.786649999999998</v>
      </c>
      <c r="D5209">
        <f t="shared" si="168"/>
        <v>41734</v>
      </c>
    </row>
    <row r="5210" spans="1:4" x14ac:dyDescent="0.2">
      <c r="A5210">
        <f t="shared" si="169"/>
        <v>2014</v>
      </c>
      <c r="B5210" s="1059">
        <v>41735</v>
      </c>
      <c r="C5210" s="3">
        <f>'finished water daily demand'!R100</f>
        <v>24.005249999999997</v>
      </c>
      <c r="D5210">
        <f t="shared" si="168"/>
        <v>41735</v>
      </c>
    </row>
    <row r="5211" spans="1:4" x14ac:dyDescent="0.2">
      <c r="A5211">
        <f t="shared" si="169"/>
        <v>2014</v>
      </c>
      <c r="B5211" s="1059">
        <v>41736</v>
      </c>
      <c r="C5211" s="3">
        <f>'finished water daily demand'!R101</f>
        <v>22.747050000000002</v>
      </c>
      <c r="D5211">
        <f t="shared" si="168"/>
        <v>41736</v>
      </c>
    </row>
    <row r="5212" spans="1:4" x14ac:dyDescent="0.2">
      <c r="A5212">
        <f t="shared" si="169"/>
        <v>2014</v>
      </c>
      <c r="B5212" s="1059">
        <v>41737</v>
      </c>
      <c r="C5212" s="3">
        <f>'finished water daily demand'!R102</f>
        <v>24.527749999999997</v>
      </c>
      <c r="D5212">
        <f t="shared" si="168"/>
        <v>41737</v>
      </c>
    </row>
    <row r="5213" spans="1:4" x14ac:dyDescent="0.2">
      <c r="A5213">
        <f t="shared" si="169"/>
        <v>2014</v>
      </c>
      <c r="B5213" s="1059">
        <v>41738</v>
      </c>
      <c r="C5213" s="3">
        <f>'finished water daily demand'!R103</f>
        <v>24.741349999999997</v>
      </c>
      <c r="D5213">
        <f t="shared" si="168"/>
        <v>41738</v>
      </c>
    </row>
    <row r="5214" spans="1:4" x14ac:dyDescent="0.2">
      <c r="A5214">
        <f t="shared" si="169"/>
        <v>2014</v>
      </c>
      <c r="B5214" s="1059">
        <v>41739</v>
      </c>
      <c r="C5214" s="3">
        <f>'finished water daily demand'!R104</f>
        <v>24.505849999999999</v>
      </c>
      <c r="D5214">
        <f t="shared" si="168"/>
        <v>41739</v>
      </c>
    </row>
    <row r="5215" spans="1:4" x14ac:dyDescent="0.2">
      <c r="A5215">
        <f t="shared" si="169"/>
        <v>2014</v>
      </c>
      <c r="B5215" s="1059">
        <v>41740</v>
      </c>
      <c r="C5215" s="3">
        <f>'finished water daily demand'!R105</f>
        <v>24.504199999999997</v>
      </c>
      <c r="D5215">
        <f t="shared" si="168"/>
        <v>41740</v>
      </c>
    </row>
    <row r="5216" spans="1:4" x14ac:dyDescent="0.2">
      <c r="A5216">
        <f t="shared" si="169"/>
        <v>2014</v>
      </c>
      <c r="B5216" s="1059">
        <v>41741</v>
      </c>
      <c r="C5216" s="3">
        <f>'finished water daily demand'!R106</f>
        <v>25.444649999999999</v>
      </c>
      <c r="D5216">
        <f t="shared" si="168"/>
        <v>41741</v>
      </c>
    </row>
    <row r="5217" spans="1:4" x14ac:dyDescent="0.2">
      <c r="A5217">
        <f t="shared" si="169"/>
        <v>2014</v>
      </c>
      <c r="B5217" s="1059">
        <v>41742</v>
      </c>
      <c r="C5217" s="3">
        <f>'finished water daily demand'!R107</f>
        <v>24.541349999999998</v>
      </c>
      <c r="D5217">
        <f t="shared" si="168"/>
        <v>41742</v>
      </c>
    </row>
    <row r="5218" spans="1:4" x14ac:dyDescent="0.2">
      <c r="A5218">
        <f t="shared" si="169"/>
        <v>2014</v>
      </c>
      <c r="B5218" s="1059">
        <v>41743</v>
      </c>
      <c r="C5218" s="3">
        <f>'finished water daily demand'!R108</f>
        <v>25.005599999999998</v>
      </c>
      <c r="D5218">
        <f t="shared" si="168"/>
        <v>41743</v>
      </c>
    </row>
    <row r="5219" spans="1:4" x14ac:dyDescent="0.2">
      <c r="A5219">
        <f t="shared" si="169"/>
        <v>2014</v>
      </c>
      <c r="B5219" s="1059">
        <v>41744</v>
      </c>
      <c r="C5219" s="3">
        <f>'finished water daily demand'!R109</f>
        <v>23.953499999999998</v>
      </c>
      <c r="D5219">
        <f t="shared" si="168"/>
        <v>41744</v>
      </c>
    </row>
    <row r="5220" spans="1:4" x14ac:dyDescent="0.2">
      <c r="A5220">
        <f t="shared" si="169"/>
        <v>2014</v>
      </c>
      <c r="B5220" s="1059">
        <v>41745</v>
      </c>
      <c r="C5220" s="3">
        <f>'finished water daily demand'!R110</f>
        <v>23.645599999999995</v>
      </c>
      <c r="D5220">
        <f t="shared" si="168"/>
        <v>41745</v>
      </c>
    </row>
    <row r="5221" spans="1:4" x14ac:dyDescent="0.2">
      <c r="A5221">
        <f t="shared" si="169"/>
        <v>2014</v>
      </c>
      <c r="B5221" s="1059">
        <v>41746</v>
      </c>
      <c r="C5221" s="3">
        <f>'finished water daily demand'!R111</f>
        <v>24.51455</v>
      </c>
      <c r="D5221">
        <f t="shared" si="168"/>
        <v>41746</v>
      </c>
    </row>
    <row r="5222" spans="1:4" x14ac:dyDescent="0.2">
      <c r="A5222">
        <f t="shared" si="169"/>
        <v>2014</v>
      </c>
      <c r="B5222" s="1059">
        <v>41747</v>
      </c>
      <c r="C5222" s="3">
        <f>'finished water daily demand'!R112</f>
        <v>23.430700000000002</v>
      </c>
      <c r="D5222">
        <f t="shared" si="168"/>
        <v>41747</v>
      </c>
    </row>
    <row r="5223" spans="1:4" x14ac:dyDescent="0.2">
      <c r="A5223">
        <f t="shared" si="169"/>
        <v>2014</v>
      </c>
      <c r="B5223" s="1059">
        <v>41748</v>
      </c>
      <c r="C5223" s="3">
        <f>'finished water daily demand'!R113</f>
        <v>23.11045</v>
      </c>
      <c r="D5223">
        <f t="shared" si="168"/>
        <v>41748</v>
      </c>
    </row>
    <row r="5224" spans="1:4" x14ac:dyDescent="0.2">
      <c r="A5224">
        <f t="shared" si="169"/>
        <v>2014</v>
      </c>
      <c r="B5224" s="1059">
        <v>41749</v>
      </c>
      <c r="C5224" s="3">
        <f>'finished water daily demand'!R114</f>
        <v>22.50545</v>
      </c>
      <c r="D5224">
        <f t="shared" si="168"/>
        <v>41749</v>
      </c>
    </row>
    <row r="5225" spans="1:4" x14ac:dyDescent="0.2">
      <c r="A5225">
        <f t="shared" si="169"/>
        <v>2014</v>
      </c>
      <c r="B5225" s="1059">
        <v>41750</v>
      </c>
      <c r="C5225" s="3">
        <f>'finished water daily demand'!R115</f>
        <v>25.229249999999997</v>
      </c>
      <c r="D5225">
        <f t="shared" si="168"/>
        <v>41750</v>
      </c>
    </row>
    <row r="5226" spans="1:4" x14ac:dyDescent="0.2">
      <c r="A5226">
        <f t="shared" si="169"/>
        <v>2014</v>
      </c>
      <c r="B5226" s="1059">
        <v>41751</v>
      </c>
      <c r="C5226" s="3">
        <f>'finished water daily demand'!R116</f>
        <v>24.850999999999999</v>
      </c>
      <c r="D5226">
        <f t="shared" si="168"/>
        <v>41751</v>
      </c>
    </row>
    <row r="5227" spans="1:4" x14ac:dyDescent="0.2">
      <c r="A5227">
        <f t="shared" si="169"/>
        <v>2014</v>
      </c>
      <c r="B5227" s="1059">
        <v>41752</v>
      </c>
      <c r="C5227" s="3">
        <f>'finished water daily demand'!R117</f>
        <v>25.84825</v>
      </c>
      <c r="D5227">
        <f t="shared" si="168"/>
        <v>41752</v>
      </c>
    </row>
    <row r="5228" spans="1:4" x14ac:dyDescent="0.2">
      <c r="A5228">
        <f t="shared" si="169"/>
        <v>2014</v>
      </c>
      <c r="B5228" s="1059">
        <v>41753</v>
      </c>
      <c r="C5228" s="3">
        <f>'finished water daily demand'!R118</f>
        <v>25.311299999999999</v>
      </c>
      <c r="D5228">
        <f t="shared" si="168"/>
        <v>41753</v>
      </c>
    </row>
    <row r="5229" spans="1:4" x14ac:dyDescent="0.2">
      <c r="A5229">
        <f t="shared" si="169"/>
        <v>2014</v>
      </c>
      <c r="B5229" s="1059">
        <v>41754</v>
      </c>
      <c r="C5229" s="3">
        <f>'finished water daily demand'!R119</f>
        <v>24.771999999999998</v>
      </c>
      <c r="D5229">
        <f t="shared" si="168"/>
        <v>41754</v>
      </c>
    </row>
    <row r="5230" spans="1:4" x14ac:dyDescent="0.2">
      <c r="A5230">
        <f t="shared" si="169"/>
        <v>2014</v>
      </c>
      <c r="B5230" s="1059">
        <v>41755</v>
      </c>
      <c r="C5230" s="3">
        <f>'finished water daily demand'!R120</f>
        <v>24.21895</v>
      </c>
      <c r="D5230">
        <f t="shared" si="168"/>
        <v>41755</v>
      </c>
    </row>
    <row r="5231" spans="1:4" x14ac:dyDescent="0.2">
      <c r="A5231">
        <f t="shared" si="169"/>
        <v>2014</v>
      </c>
      <c r="B5231" s="1059">
        <v>41756</v>
      </c>
      <c r="C5231" s="3">
        <f>'finished water daily demand'!R121</f>
        <v>24.840800000000002</v>
      </c>
      <c r="D5231">
        <f t="shared" si="168"/>
        <v>41756</v>
      </c>
    </row>
    <row r="5232" spans="1:4" x14ac:dyDescent="0.2">
      <c r="A5232">
        <f t="shared" si="169"/>
        <v>2014</v>
      </c>
      <c r="B5232" s="1059">
        <v>41757</v>
      </c>
      <c r="C5232" s="3">
        <f>'finished water daily demand'!R122</f>
        <v>24.488600000000002</v>
      </c>
      <c r="D5232">
        <f t="shared" si="168"/>
        <v>41757</v>
      </c>
    </row>
    <row r="5233" spans="1:4" x14ac:dyDescent="0.2">
      <c r="A5233">
        <f t="shared" si="169"/>
        <v>2014</v>
      </c>
      <c r="B5233" s="1059">
        <v>41758</v>
      </c>
      <c r="C5233" s="3">
        <f>'finished water daily demand'!R123</f>
        <v>24.644099999999998</v>
      </c>
      <c r="D5233">
        <f t="shared" si="168"/>
        <v>41758</v>
      </c>
    </row>
    <row r="5234" spans="1:4" x14ac:dyDescent="0.2">
      <c r="A5234">
        <f t="shared" si="169"/>
        <v>2014</v>
      </c>
      <c r="B5234" s="1059">
        <v>41759</v>
      </c>
      <c r="C5234" s="3">
        <f>'finished water daily demand'!R124</f>
        <v>30.55255</v>
      </c>
      <c r="D5234">
        <f t="shared" si="168"/>
        <v>41759</v>
      </c>
    </row>
    <row r="5235" spans="1:4" x14ac:dyDescent="0.2">
      <c r="A5235">
        <f t="shared" si="169"/>
        <v>2014</v>
      </c>
      <c r="B5235" s="1059">
        <v>41760</v>
      </c>
      <c r="C5235" s="3">
        <f>'finished water daily demand'!R125</f>
        <v>25.86</v>
      </c>
      <c r="D5235">
        <f t="shared" si="168"/>
        <v>41760</v>
      </c>
    </row>
    <row r="5236" spans="1:4" x14ac:dyDescent="0.2">
      <c r="A5236">
        <f t="shared" si="169"/>
        <v>2014</v>
      </c>
      <c r="B5236" s="1059">
        <v>41761</v>
      </c>
      <c r="C5236" s="3">
        <f>'finished water daily demand'!R126</f>
        <v>26.51</v>
      </c>
      <c r="D5236">
        <f t="shared" si="168"/>
        <v>41761</v>
      </c>
    </row>
    <row r="5237" spans="1:4" x14ac:dyDescent="0.2">
      <c r="A5237">
        <f t="shared" si="169"/>
        <v>2014</v>
      </c>
      <c r="B5237" s="1059">
        <v>41762</v>
      </c>
      <c r="C5237" s="3">
        <f>'finished water daily demand'!R127</f>
        <v>25.37</v>
      </c>
      <c r="D5237">
        <f t="shared" si="168"/>
        <v>41762</v>
      </c>
    </row>
    <row r="5238" spans="1:4" x14ac:dyDescent="0.2">
      <c r="A5238">
        <f t="shared" si="169"/>
        <v>2014</v>
      </c>
      <c r="B5238" s="1059">
        <v>41763</v>
      </c>
      <c r="C5238" s="3">
        <f>'finished water daily demand'!R128</f>
        <v>27.72</v>
      </c>
      <c r="D5238">
        <f t="shared" si="168"/>
        <v>41763</v>
      </c>
    </row>
    <row r="5239" spans="1:4" x14ac:dyDescent="0.2">
      <c r="A5239">
        <f t="shared" si="169"/>
        <v>2014</v>
      </c>
      <c r="B5239" s="1059">
        <v>41764</v>
      </c>
      <c r="C5239" s="3">
        <f>'finished water daily demand'!R129</f>
        <v>25.950000000000003</v>
      </c>
      <c r="D5239">
        <f t="shared" si="168"/>
        <v>41764</v>
      </c>
    </row>
    <row r="5240" spans="1:4" x14ac:dyDescent="0.2">
      <c r="A5240">
        <f t="shared" si="169"/>
        <v>2014</v>
      </c>
      <c r="B5240" s="1059">
        <v>41765</v>
      </c>
      <c r="C5240" s="3">
        <f>'finished water daily demand'!R130</f>
        <v>26.69</v>
      </c>
      <c r="D5240">
        <f t="shared" si="168"/>
        <v>41765</v>
      </c>
    </row>
    <row r="5241" spans="1:4" x14ac:dyDescent="0.2">
      <c r="A5241">
        <f t="shared" si="169"/>
        <v>2014</v>
      </c>
      <c r="B5241" s="1059">
        <v>41766</v>
      </c>
      <c r="C5241" s="3">
        <f>'finished water daily demand'!R131</f>
        <v>27.85</v>
      </c>
      <c r="D5241">
        <f t="shared" si="168"/>
        <v>41766</v>
      </c>
    </row>
    <row r="5242" spans="1:4" x14ac:dyDescent="0.2">
      <c r="A5242">
        <f t="shared" si="169"/>
        <v>2014</v>
      </c>
      <c r="B5242" s="1059">
        <v>41767</v>
      </c>
      <c r="C5242" s="3">
        <f>'finished water daily demand'!R132</f>
        <v>28.75</v>
      </c>
      <c r="D5242">
        <f t="shared" si="168"/>
        <v>41767</v>
      </c>
    </row>
    <row r="5243" spans="1:4" x14ac:dyDescent="0.2">
      <c r="A5243">
        <f t="shared" si="169"/>
        <v>2014</v>
      </c>
      <c r="B5243" s="1059">
        <v>41768</v>
      </c>
      <c r="C5243" s="3">
        <f>'finished water daily demand'!R133</f>
        <v>29.77</v>
      </c>
      <c r="D5243">
        <f t="shared" si="168"/>
        <v>41768</v>
      </c>
    </row>
    <row r="5244" spans="1:4" x14ac:dyDescent="0.2">
      <c r="A5244">
        <f t="shared" si="169"/>
        <v>2014</v>
      </c>
      <c r="B5244" s="1059">
        <v>41769</v>
      </c>
      <c r="C5244" s="3">
        <f>'finished water daily demand'!R134</f>
        <v>27.88</v>
      </c>
      <c r="D5244">
        <f t="shared" ref="D5244:D5307" si="170">VALUE(B5244)</f>
        <v>41769</v>
      </c>
    </row>
    <row r="5245" spans="1:4" x14ac:dyDescent="0.2">
      <c r="A5245">
        <f t="shared" si="169"/>
        <v>2014</v>
      </c>
      <c r="B5245" s="1059">
        <v>41770</v>
      </c>
      <c r="C5245" s="3">
        <f>'finished water daily demand'!R135</f>
        <v>29.62</v>
      </c>
      <c r="D5245">
        <f t="shared" si="170"/>
        <v>41770</v>
      </c>
    </row>
    <row r="5246" spans="1:4" x14ac:dyDescent="0.2">
      <c r="A5246">
        <f t="shared" si="169"/>
        <v>2014</v>
      </c>
      <c r="B5246" s="1059">
        <v>41771</v>
      </c>
      <c r="C5246" s="3">
        <f>'finished water daily demand'!R136</f>
        <v>28.84</v>
      </c>
      <c r="D5246">
        <f t="shared" si="170"/>
        <v>41771</v>
      </c>
    </row>
    <row r="5247" spans="1:4" x14ac:dyDescent="0.2">
      <c r="A5247">
        <f t="shared" si="169"/>
        <v>2014</v>
      </c>
      <c r="B5247" s="1059">
        <v>41772</v>
      </c>
      <c r="C5247" s="3">
        <f>'finished water daily demand'!R137</f>
        <v>31.12</v>
      </c>
      <c r="D5247">
        <f t="shared" si="170"/>
        <v>41772</v>
      </c>
    </row>
    <row r="5248" spans="1:4" x14ac:dyDescent="0.2">
      <c r="A5248">
        <f t="shared" si="169"/>
        <v>2014</v>
      </c>
      <c r="B5248" s="1059">
        <v>41773</v>
      </c>
      <c r="C5248" s="3">
        <f>'finished water daily demand'!R138</f>
        <v>30.93</v>
      </c>
      <c r="D5248">
        <f t="shared" si="170"/>
        <v>41773</v>
      </c>
    </row>
    <row r="5249" spans="1:4" x14ac:dyDescent="0.2">
      <c r="A5249">
        <f t="shared" si="169"/>
        <v>2014</v>
      </c>
      <c r="B5249" s="1059">
        <v>41774</v>
      </c>
      <c r="C5249" s="3">
        <f>'finished water daily demand'!R139</f>
        <v>28.33</v>
      </c>
      <c r="D5249">
        <f t="shared" si="170"/>
        <v>41774</v>
      </c>
    </row>
    <row r="5250" spans="1:4" x14ac:dyDescent="0.2">
      <c r="A5250">
        <f t="shared" si="169"/>
        <v>2014</v>
      </c>
      <c r="B5250" s="1059">
        <v>41775</v>
      </c>
      <c r="C5250" s="3">
        <f>'finished water daily demand'!R140</f>
        <v>26.490000000000002</v>
      </c>
      <c r="D5250">
        <f t="shared" si="170"/>
        <v>41775</v>
      </c>
    </row>
    <row r="5251" spans="1:4" x14ac:dyDescent="0.2">
      <c r="A5251">
        <f t="shared" ref="A5251:A5314" si="171">YEAR(B5251)</f>
        <v>2014</v>
      </c>
      <c r="B5251" s="1059">
        <v>41776</v>
      </c>
      <c r="C5251" s="3">
        <f>'finished water daily demand'!R141</f>
        <v>27.380000000000003</v>
      </c>
      <c r="D5251">
        <f t="shared" si="170"/>
        <v>41776</v>
      </c>
    </row>
    <row r="5252" spans="1:4" x14ac:dyDescent="0.2">
      <c r="A5252">
        <f t="shared" si="171"/>
        <v>2014</v>
      </c>
      <c r="B5252" s="1059">
        <v>41777</v>
      </c>
      <c r="C5252" s="3">
        <f>'finished water daily demand'!R142</f>
        <v>25.65</v>
      </c>
      <c r="D5252">
        <f t="shared" si="170"/>
        <v>41777</v>
      </c>
    </row>
    <row r="5253" spans="1:4" x14ac:dyDescent="0.2">
      <c r="A5253">
        <f t="shared" si="171"/>
        <v>2014</v>
      </c>
      <c r="B5253" s="1059">
        <v>41778</v>
      </c>
      <c r="C5253" s="3">
        <f>'finished water daily demand'!R143</f>
        <v>24.86</v>
      </c>
      <c r="D5253">
        <f t="shared" si="170"/>
        <v>41778</v>
      </c>
    </row>
    <row r="5254" spans="1:4" x14ac:dyDescent="0.2">
      <c r="A5254">
        <f t="shared" si="171"/>
        <v>2014</v>
      </c>
      <c r="B5254" s="1059">
        <v>41779</v>
      </c>
      <c r="C5254" s="3">
        <f>'finished water daily demand'!R144</f>
        <v>27.779999999999998</v>
      </c>
      <c r="D5254">
        <f t="shared" si="170"/>
        <v>41779</v>
      </c>
    </row>
    <row r="5255" spans="1:4" x14ac:dyDescent="0.2">
      <c r="A5255">
        <f t="shared" si="171"/>
        <v>2014</v>
      </c>
      <c r="B5255" s="1059">
        <v>41780</v>
      </c>
      <c r="C5255" s="3">
        <f>'finished water daily demand'!R145</f>
        <v>30.07</v>
      </c>
      <c r="D5255">
        <f t="shared" si="170"/>
        <v>41780</v>
      </c>
    </row>
    <row r="5256" spans="1:4" x14ac:dyDescent="0.2">
      <c r="A5256">
        <f t="shared" si="171"/>
        <v>2014</v>
      </c>
      <c r="B5256" s="1059">
        <v>41781</v>
      </c>
      <c r="C5256" s="3">
        <f>'finished water daily demand'!R146</f>
        <v>30.68</v>
      </c>
      <c r="D5256">
        <f t="shared" si="170"/>
        <v>41781</v>
      </c>
    </row>
    <row r="5257" spans="1:4" x14ac:dyDescent="0.2">
      <c r="A5257">
        <f t="shared" si="171"/>
        <v>2014</v>
      </c>
      <c r="B5257" s="1059">
        <v>41782</v>
      </c>
      <c r="C5257" s="3">
        <f>'finished water daily demand'!R147</f>
        <v>29.689999999999998</v>
      </c>
      <c r="D5257">
        <f t="shared" si="170"/>
        <v>41782</v>
      </c>
    </row>
    <row r="5258" spans="1:4" x14ac:dyDescent="0.2">
      <c r="A5258">
        <f t="shared" si="171"/>
        <v>2014</v>
      </c>
      <c r="B5258" s="1059">
        <v>41783</v>
      </c>
      <c r="C5258" s="3">
        <f>'finished water daily demand'!R148</f>
        <v>29.03</v>
      </c>
      <c r="D5258">
        <f t="shared" si="170"/>
        <v>41783</v>
      </c>
    </row>
    <row r="5259" spans="1:4" x14ac:dyDescent="0.2">
      <c r="A5259">
        <f t="shared" si="171"/>
        <v>2014</v>
      </c>
      <c r="B5259" s="1059">
        <v>41784</v>
      </c>
      <c r="C5259" s="3">
        <f>'finished water daily demand'!R149</f>
        <v>26.689999999999998</v>
      </c>
      <c r="D5259">
        <f t="shared" si="170"/>
        <v>41784</v>
      </c>
    </row>
    <row r="5260" spans="1:4" x14ac:dyDescent="0.2">
      <c r="A5260">
        <f t="shared" si="171"/>
        <v>2014</v>
      </c>
      <c r="B5260" s="1059">
        <v>41785</v>
      </c>
      <c r="C5260" s="3">
        <f>'finished water daily demand'!R150</f>
        <v>26.85</v>
      </c>
      <c r="D5260">
        <f t="shared" si="170"/>
        <v>41785</v>
      </c>
    </row>
    <row r="5261" spans="1:4" x14ac:dyDescent="0.2">
      <c r="A5261">
        <f t="shared" si="171"/>
        <v>2014</v>
      </c>
      <c r="B5261" s="1059">
        <v>41786</v>
      </c>
      <c r="C5261" s="3">
        <f>'finished water daily demand'!R151</f>
        <v>29.689999999999998</v>
      </c>
      <c r="D5261">
        <f t="shared" si="170"/>
        <v>41786</v>
      </c>
    </row>
    <row r="5262" spans="1:4" x14ac:dyDescent="0.2">
      <c r="A5262">
        <f t="shared" si="171"/>
        <v>2014</v>
      </c>
      <c r="B5262" s="1059">
        <v>41787</v>
      </c>
      <c r="C5262" s="3">
        <f>'finished water daily demand'!R152</f>
        <v>28.189999999999998</v>
      </c>
      <c r="D5262">
        <f t="shared" si="170"/>
        <v>41787</v>
      </c>
    </row>
    <row r="5263" spans="1:4" x14ac:dyDescent="0.2">
      <c r="A5263">
        <f t="shared" si="171"/>
        <v>2014</v>
      </c>
      <c r="B5263" s="1059">
        <v>41788</v>
      </c>
      <c r="C5263" s="3">
        <f>'finished water daily demand'!R153</f>
        <v>28.97</v>
      </c>
      <c r="D5263">
        <f t="shared" si="170"/>
        <v>41788</v>
      </c>
    </row>
    <row r="5264" spans="1:4" x14ac:dyDescent="0.2">
      <c r="A5264">
        <f t="shared" si="171"/>
        <v>2014</v>
      </c>
      <c r="B5264" s="1059">
        <v>41789</v>
      </c>
      <c r="C5264" s="3">
        <f>'finished water daily demand'!R154</f>
        <v>27.7</v>
      </c>
      <c r="D5264">
        <f t="shared" si="170"/>
        <v>41789</v>
      </c>
    </row>
    <row r="5265" spans="1:4" x14ac:dyDescent="0.2">
      <c r="A5265">
        <f t="shared" si="171"/>
        <v>2014</v>
      </c>
      <c r="B5265" s="1059">
        <v>41790</v>
      </c>
      <c r="C5265" s="3">
        <f>'finished water daily demand'!R155</f>
        <v>29.36</v>
      </c>
      <c r="D5265">
        <f t="shared" si="170"/>
        <v>41790</v>
      </c>
    </row>
    <row r="5266" spans="1:4" x14ac:dyDescent="0.2">
      <c r="A5266">
        <f t="shared" si="171"/>
        <v>2014</v>
      </c>
      <c r="B5266" s="1059">
        <v>41791</v>
      </c>
      <c r="C5266" s="3">
        <f>'finished water daily demand'!R156</f>
        <v>29.229999999999997</v>
      </c>
      <c r="D5266">
        <f t="shared" si="170"/>
        <v>41791</v>
      </c>
    </row>
    <row r="5267" spans="1:4" x14ac:dyDescent="0.2">
      <c r="A5267">
        <f t="shared" si="171"/>
        <v>2014</v>
      </c>
      <c r="B5267" s="1059">
        <v>41792</v>
      </c>
      <c r="C5267" s="3">
        <f>'finished water daily demand'!R157</f>
        <v>27.869999999999997</v>
      </c>
      <c r="D5267">
        <f t="shared" si="170"/>
        <v>41792</v>
      </c>
    </row>
    <row r="5268" spans="1:4" x14ac:dyDescent="0.2">
      <c r="A5268">
        <f t="shared" si="171"/>
        <v>2014</v>
      </c>
      <c r="B5268" s="1059">
        <v>41793</v>
      </c>
      <c r="C5268" s="3">
        <f>'finished water daily demand'!R158</f>
        <v>30.47</v>
      </c>
      <c r="D5268">
        <f t="shared" si="170"/>
        <v>41793</v>
      </c>
    </row>
    <row r="5269" spans="1:4" x14ac:dyDescent="0.2">
      <c r="A5269">
        <f t="shared" si="171"/>
        <v>2014</v>
      </c>
      <c r="B5269" s="1059">
        <v>41794</v>
      </c>
      <c r="C5269" s="3">
        <f>'finished water daily demand'!R159</f>
        <v>30.7</v>
      </c>
      <c r="D5269">
        <f t="shared" si="170"/>
        <v>41794</v>
      </c>
    </row>
    <row r="5270" spans="1:4" x14ac:dyDescent="0.2">
      <c r="A5270">
        <f t="shared" si="171"/>
        <v>2014</v>
      </c>
      <c r="B5270" s="1059">
        <v>41795</v>
      </c>
      <c r="C5270" s="3">
        <f>'finished water daily demand'!R160</f>
        <v>31.17</v>
      </c>
      <c r="D5270">
        <f t="shared" si="170"/>
        <v>41795</v>
      </c>
    </row>
    <row r="5271" spans="1:4" x14ac:dyDescent="0.2">
      <c r="A5271">
        <f t="shared" si="171"/>
        <v>2014</v>
      </c>
      <c r="B5271" s="1059">
        <v>41796</v>
      </c>
      <c r="C5271" s="3">
        <f>'finished water daily demand'!R161</f>
        <v>29.729999999999997</v>
      </c>
      <c r="D5271">
        <f t="shared" si="170"/>
        <v>41796</v>
      </c>
    </row>
    <row r="5272" spans="1:4" x14ac:dyDescent="0.2">
      <c r="A5272">
        <f t="shared" si="171"/>
        <v>2014</v>
      </c>
      <c r="B5272" s="1059">
        <v>41797</v>
      </c>
      <c r="C5272" s="3">
        <f>'finished water daily demand'!R162</f>
        <v>29.72</v>
      </c>
      <c r="D5272">
        <f t="shared" si="170"/>
        <v>41797</v>
      </c>
    </row>
    <row r="5273" spans="1:4" x14ac:dyDescent="0.2">
      <c r="A5273">
        <f t="shared" si="171"/>
        <v>2014</v>
      </c>
      <c r="B5273" s="1059">
        <v>41798</v>
      </c>
      <c r="C5273" s="3">
        <f>'finished water daily demand'!R163</f>
        <v>30.04</v>
      </c>
      <c r="D5273">
        <f t="shared" si="170"/>
        <v>41798</v>
      </c>
    </row>
    <row r="5274" spans="1:4" x14ac:dyDescent="0.2">
      <c r="A5274">
        <f t="shared" si="171"/>
        <v>2014</v>
      </c>
      <c r="B5274" s="1059">
        <v>41799</v>
      </c>
      <c r="C5274" s="3">
        <f>'finished water daily demand'!R164</f>
        <v>29.07</v>
      </c>
      <c r="D5274">
        <f t="shared" si="170"/>
        <v>41799</v>
      </c>
    </row>
    <row r="5275" spans="1:4" x14ac:dyDescent="0.2">
      <c r="A5275">
        <f t="shared" si="171"/>
        <v>2014</v>
      </c>
      <c r="B5275" s="1059">
        <v>41800</v>
      </c>
      <c r="C5275" s="3">
        <f>'finished water daily demand'!R165</f>
        <v>30.39</v>
      </c>
      <c r="D5275">
        <f t="shared" si="170"/>
        <v>41800</v>
      </c>
    </row>
    <row r="5276" spans="1:4" x14ac:dyDescent="0.2">
      <c r="A5276">
        <f t="shared" si="171"/>
        <v>2014</v>
      </c>
      <c r="B5276" s="1059">
        <v>41801</v>
      </c>
      <c r="C5276" s="3">
        <f>'finished water daily demand'!R166</f>
        <v>31.560000000000002</v>
      </c>
      <c r="D5276">
        <f t="shared" si="170"/>
        <v>41801</v>
      </c>
    </row>
    <row r="5277" spans="1:4" x14ac:dyDescent="0.2">
      <c r="A5277">
        <f t="shared" si="171"/>
        <v>2014</v>
      </c>
      <c r="B5277" s="1059">
        <v>41802</v>
      </c>
      <c r="C5277" s="3">
        <f>'finished water daily demand'!R167</f>
        <v>28.96</v>
      </c>
      <c r="D5277">
        <f t="shared" si="170"/>
        <v>41802</v>
      </c>
    </row>
    <row r="5278" spans="1:4" x14ac:dyDescent="0.2">
      <c r="A5278">
        <f t="shared" si="171"/>
        <v>2014</v>
      </c>
      <c r="B5278" s="1059">
        <v>41803</v>
      </c>
      <c r="C5278" s="3">
        <f>'finished water daily demand'!R168</f>
        <v>29.12</v>
      </c>
      <c r="D5278">
        <f t="shared" si="170"/>
        <v>41803</v>
      </c>
    </row>
    <row r="5279" spans="1:4" x14ac:dyDescent="0.2">
      <c r="A5279">
        <f t="shared" si="171"/>
        <v>2014</v>
      </c>
      <c r="B5279" s="1059">
        <v>41804</v>
      </c>
      <c r="C5279" s="3">
        <f>'finished water daily demand'!R169</f>
        <v>28.42</v>
      </c>
      <c r="D5279">
        <f t="shared" si="170"/>
        <v>41804</v>
      </c>
    </row>
    <row r="5280" spans="1:4" x14ac:dyDescent="0.2">
      <c r="A5280">
        <f t="shared" si="171"/>
        <v>2014</v>
      </c>
      <c r="B5280" s="1059">
        <v>41805</v>
      </c>
      <c r="C5280" s="3">
        <f>'finished water daily demand'!R170</f>
        <v>28.2</v>
      </c>
      <c r="D5280">
        <f t="shared" si="170"/>
        <v>41805</v>
      </c>
    </row>
    <row r="5281" spans="1:4" x14ac:dyDescent="0.2">
      <c r="A5281">
        <f t="shared" si="171"/>
        <v>2014</v>
      </c>
      <c r="B5281" s="1059">
        <v>41806</v>
      </c>
      <c r="C5281" s="3">
        <f>'finished water daily demand'!R171</f>
        <v>30.130000000000003</v>
      </c>
      <c r="D5281">
        <f t="shared" si="170"/>
        <v>41806</v>
      </c>
    </row>
    <row r="5282" spans="1:4" x14ac:dyDescent="0.2">
      <c r="A5282">
        <f t="shared" si="171"/>
        <v>2014</v>
      </c>
      <c r="B5282" s="1059">
        <v>41807</v>
      </c>
      <c r="C5282" s="3">
        <f>'finished water daily demand'!R172</f>
        <v>32.799999999999997</v>
      </c>
      <c r="D5282">
        <f t="shared" si="170"/>
        <v>41807</v>
      </c>
    </row>
    <row r="5283" spans="1:4" x14ac:dyDescent="0.2">
      <c r="A5283">
        <f t="shared" si="171"/>
        <v>2014</v>
      </c>
      <c r="B5283" s="1059">
        <v>41808</v>
      </c>
      <c r="C5283" s="3">
        <f>'finished water daily demand'!R173</f>
        <v>33.840000000000003</v>
      </c>
      <c r="D5283">
        <f t="shared" si="170"/>
        <v>41808</v>
      </c>
    </row>
    <row r="5284" spans="1:4" x14ac:dyDescent="0.2">
      <c r="A5284">
        <f t="shared" si="171"/>
        <v>2014</v>
      </c>
      <c r="B5284" s="1059">
        <v>41809</v>
      </c>
      <c r="C5284" s="3">
        <f>'finished water daily demand'!R174</f>
        <v>31.560000000000002</v>
      </c>
      <c r="D5284">
        <f t="shared" si="170"/>
        <v>41809</v>
      </c>
    </row>
    <row r="5285" spans="1:4" x14ac:dyDescent="0.2">
      <c r="A5285">
        <f t="shared" si="171"/>
        <v>2014</v>
      </c>
      <c r="B5285" s="1059">
        <v>41810</v>
      </c>
      <c r="C5285" s="3">
        <f>'finished water daily demand'!R175</f>
        <v>30.53</v>
      </c>
      <c r="D5285">
        <f t="shared" si="170"/>
        <v>41810</v>
      </c>
    </row>
    <row r="5286" spans="1:4" x14ac:dyDescent="0.2">
      <c r="A5286">
        <f t="shared" si="171"/>
        <v>2014</v>
      </c>
      <c r="B5286" s="1059">
        <v>41811</v>
      </c>
      <c r="C5286" s="3">
        <f>'finished water daily demand'!R176</f>
        <v>29.14</v>
      </c>
      <c r="D5286">
        <f t="shared" si="170"/>
        <v>41811</v>
      </c>
    </row>
    <row r="5287" spans="1:4" x14ac:dyDescent="0.2">
      <c r="A5287">
        <f t="shared" si="171"/>
        <v>2014</v>
      </c>
      <c r="B5287" s="1059">
        <v>41812</v>
      </c>
      <c r="C5287" s="3">
        <f>'finished water daily demand'!R177</f>
        <v>27.47</v>
      </c>
      <c r="D5287">
        <f t="shared" si="170"/>
        <v>41812</v>
      </c>
    </row>
    <row r="5288" spans="1:4" x14ac:dyDescent="0.2">
      <c r="A5288">
        <f t="shared" si="171"/>
        <v>2014</v>
      </c>
      <c r="B5288" s="1059">
        <v>41813</v>
      </c>
      <c r="C5288" s="3">
        <f>'finished water daily demand'!R178</f>
        <v>28.79</v>
      </c>
      <c r="D5288">
        <f t="shared" si="170"/>
        <v>41813</v>
      </c>
    </row>
    <row r="5289" spans="1:4" x14ac:dyDescent="0.2">
      <c r="A5289">
        <f t="shared" si="171"/>
        <v>2014</v>
      </c>
      <c r="B5289" s="1059">
        <v>41814</v>
      </c>
      <c r="C5289" s="3">
        <f>'finished water daily demand'!R179</f>
        <v>30.98</v>
      </c>
      <c r="D5289">
        <f t="shared" si="170"/>
        <v>41814</v>
      </c>
    </row>
    <row r="5290" spans="1:4" x14ac:dyDescent="0.2">
      <c r="A5290">
        <f t="shared" si="171"/>
        <v>2014</v>
      </c>
      <c r="B5290" s="1059">
        <v>41815</v>
      </c>
      <c r="C5290" s="3">
        <f>'finished water daily demand'!R180</f>
        <v>32.1</v>
      </c>
      <c r="D5290">
        <f t="shared" si="170"/>
        <v>41815</v>
      </c>
    </row>
    <row r="5291" spans="1:4" x14ac:dyDescent="0.2">
      <c r="A5291">
        <f t="shared" si="171"/>
        <v>2014</v>
      </c>
      <c r="B5291" s="1059">
        <v>41816</v>
      </c>
      <c r="C5291" s="3">
        <f>'finished water daily demand'!R181</f>
        <v>31.720000000000002</v>
      </c>
      <c r="D5291">
        <f t="shared" si="170"/>
        <v>41816</v>
      </c>
    </row>
    <row r="5292" spans="1:4" x14ac:dyDescent="0.2">
      <c r="A5292">
        <f t="shared" si="171"/>
        <v>2014</v>
      </c>
      <c r="B5292" s="1059">
        <v>41817</v>
      </c>
      <c r="C5292" s="3">
        <f>'finished water daily demand'!R182</f>
        <v>30.18</v>
      </c>
      <c r="D5292">
        <f t="shared" si="170"/>
        <v>41817</v>
      </c>
    </row>
    <row r="5293" spans="1:4" x14ac:dyDescent="0.2">
      <c r="A5293">
        <f t="shared" si="171"/>
        <v>2014</v>
      </c>
      <c r="B5293" s="1059">
        <v>41818</v>
      </c>
      <c r="C5293" s="3">
        <f>'finished water daily demand'!R183</f>
        <v>28.64</v>
      </c>
      <c r="D5293">
        <f t="shared" si="170"/>
        <v>41818</v>
      </c>
    </row>
    <row r="5294" spans="1:4" x14ac:dyDescent="0.2">
      <c r="A5294">
        <f t="shared" si="171"/>
        <v>2014</v>
      </c>
      <c r="B5294" s="1059">
        <v>41819</v>
      </c>
      <c r="C5294" s="3">
        <f>'finished water daily demand'!R184</f>
        <v>29.04</v>
      </c>
      <c r="D5294">
        <f t="shared" si="170"/>
        <v>41819</v>
      </c>
    </row>
    <row r="5295" spans="1:4" x14ac:dyDescent="0.2">
      <c r="A5295">
        <f t="shared" si="171"/>
        <v>2014</v>
      </c>
      <c r="B5295" s="1059">
        <v>41820</v>
      </c>
      <c r="C5295" s="3">
        <f>'finished water daily demand'!R185</f>
        <v>29.41</v>
      </c>
      <c r="D5295">
        <f t="shared" si="170"/>
        <v>41820</v>
      </c>
    </row>
    <row r="5296" spans="1:4" x14ac:dyDescent="0.2">
      <c r="A5296">
        <f t="shared" si="171"/>
        <v>2014</v>
      </c>
      <c r="B5296" s="1059">
        <v>41821</v>
      </c>
      <c r="C5296" s="3">
        <f>'finished water daily demand'!R186</f>
        <v>32.558</v>
      </c>
      <c r="D5296">
        <f t="shared" si="170"/>
        <v>41821</v>
      </c>
    </row>
    <row r="5297" spans="1:4" x14ac:dyDescent="0.2">
      <c r="A5297">
        <f t="shared" si="171"/>
        <v>2014</v>
      </c>
      <c r="B5297" s="1059">
        <v>41822</v>
      </c>
      <c r="C5297" s="3">
        <f>'finished water daily demand'!R187</f>
        <v>33.729999999999997</v>
      </c>
      <c r="D5297">
        <f t="shared" si="170"/>
        <v>41822</v>
      </c>
    </row>
    <row r="5298" spans="1:4" x14ac:dyDescent="0.2">
      <c r="A5298">
        <f t="shared" si="171"/>
        <v>2014</v>
      </c>
      <c r="B5298" s="1059">
        <v>41823</v>
      </c>
      <c r="C5298" s="3">
        <f>'finished water daily demand'!R188</f>
        <v>31.38</v>
      </c>
      <c r="D5298">
        <f t="shared" si="170"/>
        <v>41823</v>
      </c>
    </row>
    <row r="5299" spans="1:4" x14ac:dyDescent="0.2">
      <c r="A5299">
        <f t="shared" si="171"/>
        <v>2014</v>
      </c>
      <c r="B5299" s="1059">
        <v>41824</v>
      </c>
      <c r="C5299" s="3">
        <f>'finished water daily demand'!R189</f>
        <v>30.08</v>
      </c>
      <c r="D5299">
        <f t="shared" si="170"/>
        <v>41824</v>
      </c>
    </row>
    <row r="5300" spans="1:4" x14ac:dyDescent="0.2">
      <c r="A5300">
        <f t="shared" si="171"/>
        <v>2014</v>
      </c>
      <c r="B5300" s="1059">
        <v>41825</v>
      </c>
      <c r="C5300" s="3">
        <f>'finished water daily demand'!R190</f>
        <v>28.919999999999998</v>
      </c>
      <c r="D5300">
        <f t="shared" si="170"/>
        <v>41825</v>
      </c>
    </row>
    <row r="5301" spans="1:4" x14ac:dyDescent="0.2">
      <c r="A5301">
        <f t="shared" si="171"/>
        <v>2014</v>
      </c>
      <c r="B5301" s="1059">
        <v>41826</v>
      </c>
      <c r="C5301" s="3">
        <f>'finished water daily demand'!R191</f>
        <v>30.39</v>
      </c>
      <c r="D5301">
        <f t="shared" si="170"/>
        <v>41826</v>
      </c>
    </row>
    <row r="5302" spans="1:4" x14ac:dyDescent="0.2">
      <c r="A5302">
        <f t="shared" si="171"/>
        <v>2014</v>
      </c>
      <c r="B5302" s="1059">
        <v>41827</v>
      </c>
      <c r="C5302" s="3">
        <f>'finished water daily demand'!R192</f>
        <v>31.91</v>
      </c>
      <c r="D5302">
        <f t="shared" si="170"/>
        <v>41827</v>
      </c>
    </row>
    <row r="5303" spans="1:4" x14ac:dyDescent="0.2">
      <c r="A5303">
        <f t="shared" si="171"/>
        <v>2014</v>
      </c>
      <c r="B5303" s="1059">
        <v>41828</v>
      </c>
      <c r="C5303" s="3">
        <f>'finished water daily demand'!R193</f>
        <v>36.86</v>
      </c>
      <c r="D5303">
        <f t="shared" si="170"/>
        <v>41828</v>
      </c>
    </row>
    <row r="5304" spans="1:4" x14ac:dyDescent="0.2">
      <c r="A5304">
        <f t="shared" si="171"/>
        <v>2014</v>
      </c>
      <c r="B5304" s="1059">
        <v>41829</v>
      </c>
      <c r="C5304" s="3">
        <f>'finished water daily demand'!R194</f>
        <v>36.090000000000003</v>
      </c>
      <c r="D5304">
        <f t="shared" si="170"/>
        <v>41829</v>
      </c>
    </row>
    <row r="5305" spans="1:4" x14ac:dyDescent="0.2">
      <c r="A5305">
        <f t="shared" si="171"/>
        <v>2014</v>
      </c>
      <c r="B5305" s="1059">
        <v>41830</v>
      </c>
      <c r="C5305" s="3">
        <f>'finished water daily demand'!R195</f>
        <v>31.560000000000002</v>
      </c>
      <c r="D5305">
        <f t="shared" si="170"/>
        <v>41830</v>
      </c>
    </row>
    <row r="5306" spans="1:4" x14ac:dyDescent="0.2">
      <c r="A5306">
        <f t="shared" si="171"/>
        <v>2014</v>
      </c>
      <c r="B5306" s="1059">
        <v>41831</v>
      </c>
      <c r="C5306" s="3">
        <f>'finished water daily demand'!R196</f>
        <v>30.14</v>
      </c>
      <c r="D5306">
        <f t="shared" si="170"/>
        <v>41831</v>
      </c>
    </row>
    <row r="5307" spans="1:4" x14ac:dyDescent="0.2">
      <c r="A5307">
        <f t="shared" si="171"/>
        <v>2014</v>
      </c>
      <c r="B5307" s="1059">
        <v>41832</v>
      </c>
      <c r="C5307" s="3">
        <f>'finished water daily demand'!R197</f>
        <v>31.57</v>
      </c>
      <c r="D5307">
        <f t="shared" si="170"/>
        <v>41832</v>
      </c>
    </row>
    <row r="5308" spans="1:4" x14ac:dyDescent="0.2">
      <c r="A5308">
        <f t="shared" si="171"/>
        <v>2014</v>
      </c>
      <c r="B5308" s="1059">
        <v>41833</v>
      </c>
      <c r="C5308" s="3">
        <f>'finished water daily demand'!R198</f>
        <v>32.04</v>
      </c>
      <c r="D5308">
        <f t="shared" ref="D5308:D5371" si="172">VALUE(B5308)</f>
        <v>41833</v>
      </c>
    </row>
    <row r="5309" spans="1:4" x14ac:dyDescent="0.2">
      <c r="A5309">
        <f t="shared" si="171"/>
        <v>2014</v>
      </c>
      <c r="B5309" s="1059">
        <v>41834</v>
      </c>
      <c r="C5309" s="3">
        <f>'finished water daily demand'!R199</f>
        <v>32.24</v>
      </c>
      <c r="D5309">
        <f t="shared" si="172"/>
        <v>41834</v>
      </c>
    </row>
    <row r="5310" spans="1:4" x14ac:dyDescent="0.2">
      <c r="A5310">
        <f t="shared" si="171"/>
        <v>2014</v>
      </c>
      <c r="B5310" s="1059">
        <v>41835</v>
      </c>
      <c r="C5310" s="3">
        <f>'finished water daily demand'!R200</f>
        <v>32.229999999999997</v>
      </c>
      <c r="D5310">
        <f t="shared" si="172"/>
        <v>41835</v>
      </c>
    </row>
    <row r="5311" spans="1:4" x14ac:dyDescent="0.2">
      <c r="A5311">
        <f t="shared" si="171"/>
        <v>2014</v>
      </c>
      <c r="B5311" s="1059">
        <v>41836</v>
      </c>
      <c r="C5311" s="3">
        <f>'finished water daily demand'!R201</f>
        <v>27.89</v>
      </c>
      <c r="D5311">
        <f t="shared" si="172"/>
        <v>41836</v>
      </c>
    </row>
    <row r="5312" spans="1:4" x14ac:dyDescent="0.2">
      <c r="A5312">
        <f t="shared" si="171"/>
        <v>2014</v>
      </c>
      <c r="B5312" s="1059">
        <v>41837</v>
      </c>
      <c r="C5312" s="3">
        <f>'finished water daily demand'!R202</f>
        <v>29.84</v>
      </c>
      <c r="D5312">
        <f t="shared" si="172"/>
        <v>41837</v>
      </c>
    </row>
    <row r="5313" spans="1:4" x14ac:dyDescent="0.2">
      <c r="A5313">
        <f t="shared" si="171"/>
        <v>2014</v>
      </c>
      <c r="B5313" s="1059">
        <v>41838</v>
      </c>
      <c r="C5313" s="3">
        <f>'finished water daily demand'!R203</f>
        <v>31.68</v>
      </c>
      <c r="D5313">
        <f t="shared" si="172"/>
        <v>41838</v>
      </c>
    </row>
    <row r="5314" spans="1:4" x14ac:dyDescent="0.2">
      <c r="A5314">
        <f t="shared" si="171"/>
        <v>2014</v>
      </c>
      <c r="B5314" s="1059">
        <v>41839</v>
      </c>
      <c r="C5314" s="3">
        <f>'finished water daily demand'!R204</f>
        <v>30.57</v>
      </c>
      <c r="D5314">
        <f t="shared" si="172"/>
        <v>41839</v>
      </c>
    </row>
    <row r="5315" spans="1:4" x14ac:dyDescent="0.2">
      <c r="A5315">
        <f t="shared" ref="A5315:A5378" si="173">YEAR(B5315)</f>
        <v>2014</v>
      </c>
      <c r="B5315" s="1059">
        <v>41840</v>
      </c>
      <c r="C5315" s="3">
        <f>'finished water daily demand'!R205</f>
        <v>28.82</v>
      </c>
      <c r="D5315">
        <f t="shared" si="172"/>
        <v>41840</v>
      </c>
    </row>
    <row r="5316" spans="1:4" x14ac:dyDescent="0.2">
      <c r="A5316">
        <f t="shared" si="173"/>
        <v>2014</v>
      </c>
      <c r="B5316" s="1059">
        <v>41841</v>
      </c>
      <c r="C5316" s="3">
        <f>'finished water daily demand'!R206</f>
        <v>25.97</v>
      </c>
      <c r="D5316">
        <f t="shared" si="172"/>
        <v>41841</v>
      </c>
    </row>
    <row r="5317" spans="1:4" x14ac:dyDescent="0.2">
      <c r="A5317">
        <f t="shared" si="173"/>
        <v>2014</v>
      </c>
      <c r="B5317" s="1059">
        <v>41842</v>
      </c>
      <c r="C5317" s="3">
        <f>'finished water daily demand'!R207</f>
        <v>28.07</v>
      </c>
      <c r="D5317">
        <f t="shared" si="172"/>
        <v>41842</v>
      </c>
    </row>
    <row r="5318" spans="1:4" x14ac:dyDescent="0.2">
      <c r="A5318">
        <f t="shared" si="173"/>
        <v>2014</v>
      </c>
      <c r="B5318" s="1059">
        <v>41843</v>
      </c>
      <c r="C5318" s="3">
        <f>'finished water daily demand'!R208</f>
        <v>29.67</v>
      </c>
      <c r="D5318">
        <f t="shared" si="172"/>
        <v>41843</v>
      </c>
    </row>
    <row r="5319" spans="1:4" x14ac:dyDescent="0.2">
      <c r="A5319">
        <f t="shared" si="173"/>
        <v>2014</v>
      </c>
      <c r="B5319" s="1059">
        <v>41844</v>
      </c>
      <c r="C5319" s="3">
        <f>'finished water daily demand'!R209</f>
        <v>30.61</v>
      </c>
      <c r="D5319">
        <f t="shared" si="172"/>
        <v>41844</v>
      </c>
    </row>
    <row r="5320" spans="1:4" x14ac:dyDescent="0.2">
      <c r="A5320">
        <f t="shared" si="173"/>
        <v>2014</v>
      </c>
      <c r="B5320" s="1059">
        <v>41845</v>
      </c>
      <c r="C5320" s="3">
        <f>'finished water daily demand'!R210</f>
        <v>28.060000000000002</v>
      </c>
      <c r="D5320">
        <f t="shared" si="172"/>
        <v>41845</v>
      </c>
    </row>
    <row r="5321" spans="1:4" x14ac:dyDescent="0.2">
      <c r="A5321">
        <f t="shared" si="173"/>
        <v>2014</v>
      </c>
      <c r="B5321" s="1059">
        <v>41846</v>
      </c>
      <c r="C5321" s="3">
        <f>'finished water daily demand'!R211</f>
        <v>28.869999999999997</v>
      </c>
      <c r="D5321">
        <f t="shared" si="172"/>
        <v>41846</v>
      </c>
    </row>
    <row r="5322" spans="1:4" x14ac:dyDescent="0.2">
      <c r="A5322">
        <f t="shared" si="173"/>
        <v>2014</v>
      </c>
      <c r="B5322" s="1059">
        <v>41847</v>
      </c>
      <c r="C5322" s="3">
        <f>'finished water daily demand'!R212</f>
        <v>28</v>
      </c>
      <c r="D5322">
        <f t="shared" si="172"/>
        <v>41847</v>
      </c>
    </row>
    <row r="5323" spans="1:4" x14ac:dyDescent="0.2">
      <c r="A5323">
        <f t="shared" si="173"/>
        <v>2014</v>
      </c>
      <c r="B5323" s="1059">
        <v>41848</v>
      </c>
      <c r="C5323" s="3">
        <f>'finished water daily demand'!R213</f>
        <v>29.21</v>
      </c>
      <c r="D5323">
        <f t="shared" si="172"/>
        <v>41848</v>
      </c>
    </row>
    <row r="5324" spans="1:4" x14ac:dyDescent="0.2">
      <c r="A5324">
        <f t="shared" si="173"/>
        <v>2014</v>
      </c>
      <c r="B5324" s="1059">
        <v>41849</v>
      </c>
      <c r="C5324" s="3">
        <f>'finished water daily demand'!R214</f>
        <v>29.68</v>
      </c>
      <c r="D5324">
        <f t="shared" si="172"/>
        <v>41849</v>
      </c>
    </row>
    <row r="5325" spans="1:4" x14ac:dyDescent="0.2">
      <c r="A5325">
        <f t="shared" si="173"/>
        <v>2014</v>
      </c>
      <c r="B5325" s="1059">
        <v>41850</v>
      </c>
      <c r="C5325" s="3">
        <f>'finished water daily demand'!R215</f>
        <v>29.330000000000002</v>
      </c>
      <c r="D5325">
        <f t="shared" si="172"/>
        <v>41850</v>
      </c>
    </row>
    <row r="5326" spans="1:4" x14ac:dyDescent="0.2">
      <c r="A5326">
        <f t="shared" si="173"/>
        <v>2014</v>
      </c>
      <c r="B5326" s="1059">
        <v>41851</v>
      </c>
      <c r="C5326" s="3">
        <f>'finished water daily demand'!R216</f>
        <v>28.466000000000001</v>
      </c>
      <c r="D5326">
        <f t="shared" si="172"/>
        <v>41851</v>
      </c>
    </row>
    <row r="5327" spans="1:4" x14ac:dyDescent="0.2">
      <c r="A5327">
        <f t="shared" si="173"/>
        <v>2014</v>
      </c>
      <c r="B5327" s="1059">
        <v>41852</v>
      </c>
      <c r="C5327" s="3">
        <f>'finished water daily demand'!R217</f>
        <v>28.1</v>
      </c>
      <c r="D5327">
        <f t="shared" si="172"/>
        <v>41852</v>
      </c>
    </row>
    <row r="5328" spans="1:4" x14ac:dyDescent="0.2">
      <c r="A5328">
        <f t="shared" si="173"/>
        <v>2014</v>
      </c>
      <c r="B5328" s="1059">
        <v>41853</v>
      </c>
      <c r="C5328" s="3">
        <f>'finished water daily demand'!R218</f>
        <v>26.996000000000002</v>
      </c>
      <c r="D5328">
        <f t="shared" si="172"/>
        <v>41853</v>
      </c>
    </row>
    <row r="5329" spans="1:4" x14ac:dyDescent="0.2">
      <c r="A5329">
        <f t="shared" si="173"/>
        <v>2014</v>
      </c>
      <c r="B5329" s="1059">
        <v>41854</v>
      </c>
      <c r="C5329" s="3">
        <f>'finished water daily demand'!R219</f>
        <v>25.904499999999999</v>
      </c>
      <c r="D5329">
        <f t="shared" si="172"/>
        <v>41854</v>
      </c>
    </row>
    <row r="5330" spans="1:4" x14ac:dyDescent="0.2">
      <c r="A5330">
        <f t="shared" si="173"/>
        <v>2014</v>
      </c>
      <c r="B5330" s="1059">
        <v>41855</v>
      </c>
      <c r="C5330" s="3">
        <f>'finished water daily demand'!R220</f>
        <v>27.662500000000001</v>
      </c>
      <c r="D5330">
        <f t="shared" si="172"/>
        <v>41855</v>
      </c>
    </row>
    <row r="5331" spans="1:4" x14ac:dyDescent="0.2">
      <c r="A5331">
        <f t="shared" si="173"/>
        <v>2014</v>
      </c>
      <c r="B5331" s="1059">
        <v>41856</v>
      </c>
      <c r="C5331" s="3">
        <f>'finished water daily demand'!R221</f>
        <v>28.091999999999999</v>
      </c>
      <c r="D5331">
        <f t="shared" si="172"/>
        <v>41856</v>
      </c>
    </row>
    <row r="5332" spans="1:4" x14ac:dyDescent="0.2">
      <c r="A5332">
        <f t="shared" si="173"/>
        <v>2014</v>
      </c>
      <c r="B5332" s="1059">
        <v>41857</v>
      </c>
      <c r="C5332" s="3">
        <f>'finished water daily demand'!R222</f>
        <v>31.575000000000003</v>
      </c>
      <c r="D5332">
        <f t="shared" si="172"/>
        <v>41857</v>
      </c>
    </row>
    <row r="5333" spans="1:4" x14ac:dyDescent="0.2">
      <c r="A5333">
        <f t="shared" si="173"/>
        <v>2014</v>
      </c>
      <c r="B5333" s="1059">
        <v>41858</v>
      </c>
      <c r="C5333" s="3">
        <f>'finished water daily demand'!R223</f>
        <v>28.883000000000003</v>
      </c>
      <c r="D5333">
        <f t="shared" si="172"/>
        <v>41858</v>
      </c>
    </row>
    <row r="5334" spans="1:4" x14ac:dyDescent="0.2">
      <c r="A5334">
        <f t="shared" si="173"/>
        <v>2014</v>
      </c>
      <c r="B5334" s="1059">
        <v>41859</v>
      </c>
      <c r="C5334" s="3">
        <f>'finished water daily demand'!R224</f>
        <v>29.616</v>
      </c>
      <c r="D5334">
        <f t="shared" si="172"/>
        <v>41859</v>
      </c>
    </row>
    <row r="5335" spans="1:4" x14ac:dyDescent="0.2">
      <c r="A5335">
        <f t="shared" si="173"/>
        <v>2014</v>
      </c>
      <c r="B5335" s="1059">
        <v>41860</v>
      </c>
      <c r="C5335" s="3">
        <f>'finished water daily demand'!R225</f>
        <v>27.735499999999998</v>
      </c>
      <c r="D5335">
        <f t="shared" si="172"/>
        <v>41860</v>
      </c>
    </row>
    <row r="5336" spans="1:4" x14ac:dyDescent="0.2">
      <c r="A5336">
        <f t="shared" si="173"/>
        <v>2014</v>
      </c>
      <c r="B5336" s="1059">
        <v>41861</v>
      </c>
      <c r="C5336" s="3">
        <f>'finished water daily demand'!R226</f>
        <v>26.366499999999998</v>
      </c>
      <c r="D5336">
        <f t="shared" si="172"/>
        <v>41861</v>
      </c>
    </row>
    <row r="5337" spans="1:4" x14ac:dyDescent="0.2">
      <c r="A5337">
        <f t="shared" si="173"/>
        <v>2014</v>
      </c>
      <c r="B5337" s="1059">
        <v>41862</v>
      </c>
      <c r="C5337" s="3">
        <f>'finished water daily demand'!R227</f>
        <v>26.788</v>
      </c>
      <c r="D5337">
        <f t="shared" si="172"/>
        <v>41862</v>
      </c>
    </row>
    <row r="5338" spans="1:4" x14ac:dyDescent="0.2">
      <c r="A5338">
        <f t="shared" si="173"/>
        <v>2014</v>
      </c>
      <c r="B5338" s="1059">
        <v>41863</v>
      </c>
      <c r="C5338" s="3">
        <f>'finished water daily demand'!R228</f>
        <v>26.331499999999998</v>
      </c>
      <c r="D5338">
        <f t="shared" si="172"/>
        <v>41863</v>
      </c>
    </row>
    <row r="5339" spans="1:4" x14ac:dyDescent="0.2">
      <c r="A5339">
        <f t="shared" si="173"/>
        <v>2014</v>
      </c>
      <c r="B5339" s="1059">
        <v>41864</v>
      </c>
      <c r="C5339" s="3">
        <f>'finished water daily demand'!R229</f>
        <v>28.719499999999996</v>
      </c>
      <c r="D5339">
        <f t="shared" si="172"/>
        <v>41864</v>
      </c>
    </row>
    <row r="5340" spans="1:4" x14ac:dyDescent="0.2">
      <c r="A5340">
        <f t="shared" si="173"/>
        <v>2014</v>
      </c>
      <c r="B5340" s="1059">
        <v>41865</v>
      </c>
      <c r="C5340" s="3">
        <f>'finished water daily demand'!R230</f>
        <v>28.256500000000003</v>
      </c>
      <c r="D5340">
        <f t="shared" si="172"/>
        <v>41865</v>
      </c>
    </row>
    <row r="5341" spans="1:4" x14ac:dyDescent="0.2">
      <c r="A5341">
        <f t="shared" si="173"/>
        <v>2014</v>
      </c>
      <c r="B5341" s="1059">
        <v>41866</v>
      </c>
      <c r="C5341" s="3">
        <f>'finished water daily demand'!R231</f>
        <v>29.672499999999999</v>
      </c>
      <c r="D5341">
        <f t="shared" si="172"/>
        <v>41866</v>
      </c>
    </row>
    <row r="5342" spans="1:4" x14ac:dyDescent="0.2">
      <c r="A5342">
        <f t="shared" si="173"/>
        <v>2014</v>
      </c>
      <c r="B5342" s="1059">
        <v>41867</v>
      </c>
      <c r="C5342" s="3">
        <f>'finished water daily demand'!R232</f>
        <v>30.977</v>
      </c>
      <c r="D5342">
        <f t="shared" si="172"/>
        <v>41867</v>
      </c>
    </row>
    <row r="5343" spans="1:4" x14ac:dyDescent="0.2">
      <c r="A5343">
        <f t="shared" si="173"/>
        <v>2014</v>
      </c>
      <c r="B5343" s="1059">
        <v>41868</v>
      </c>
      <c r="C5343" s="3">
        <f>'finished water daily demand'!R233</f>
        <v>29.8005</v>
      </c>
      <c r="D5343">
        <f t="shared" si="172"/>
        <v>41868</v>
      </c>
    </row>
    <row r="5344" spans="1:4" x14ac:dyDescent="0.2">
      <c r="A5344">
        <f t="shared" si="173"/>
        <v>2014</v>
      </c>
      <c r="B5344" s="1059">
        <v>41869</v>
      </c>
      <c r="C5344" s="3">
        <f>'finished water daily demand'!R234</f>
        <v>28.8215</v>
      </c>
      <c r="D5344">
        <f t="shared" si="172"/>
        <v>41869</v>
      </c>
    </row>
    <row r="5345" spans="1:4" x14ac:dyDescent="0.2">
      <c r="A5345">
        <f t="shared" si="173"/>
        <v>2014</v>
      </c>
      <c r="B5345" s="1059">
        <v>41870</v>
      </c>
      <c r="C5345" s="3">
        <f>'finished water daily demand'!R235</f>
        <v>27.657</v>
      </c>
      <c r="D5345">
        <f t="shared" si="172"/>
        <v>41870</v>
      </c>
    </row>
    <row r="5346" spans="1:4" x14ac:dyDescent="0.2">
      <c r="A5346">
        <f t="shared" si="173"/>
        <v>2014</v>
      </c>
      <c r="B5346" s="1059">
        <v>41871</v>
      </c>
      <c r="C5346" s="3">
        <f>'finished water daily demand'!R236</f>
        <v>30.147500000000001</v>
      </c>
      <c r="D5346">
        <f t="shared" si="172"/>
        <v>41871</v>
      </c>
    </row>
    <row r="5347" spans="1:4" x14ac:dyDescent="0.2">
      <c r="A5347">
        <f t="shared" si="173"/>
        <v>2014</v>
      </c>
      <c r="B5347" s="1059">
        <v>41872</v>
      </c>
      <c r="C5347" s="3">
        <f>'finished water daily demand'!R237</f>
        <v>29.500500000000002</v>
      </c>
      <c r="D5347">
        <f t="shared" si="172"/>
        <v>41872</v>
      </c>
    </row>
    <row r="5348" spans="1:4" x14ac:dyDescent="0.2">
      <c r="A5348">
        <f t="shared" si="173"/>
        <v>2014</v>
      </c>
      <c r="B5348" s="1059">
        <v>41873</v>
      </c>
      <c r="C5348" s="3">
        <f>'finished water daily demand'!R238</f>
        <v>31.814</v>
      </c>
      <c r="D5348">
        <f t="shared" si="172"/>
        <v>41873</v>
      </c>
    </row>
    <row r="5349" spans="1:4" x14ac:dyDescent="0.2">
      <c r="A5349">
        <f t="shared" si="173"/>
        <v>2014</v>
      </c>
      <c r="B5349" s="1059">
        <v>41874</v>
      </c>
      <c r="C5349" s="3">
        <f>'finished water daily demand'!R239</f>
        <v>29.013000000000002</v>
      </c>
      <c r="D5349">
        <f t="shared" si="172"/>
        <v>41874</v>
      </c>
    </row>
    <row r="5350" spans="1:4" x14ac:dyDescent="0.2">
      <c r="A5350">
        <f t="shared" si="173"/>
        <v>2014</v>
      </c>
      <c r="B5350" s="1059">
        <v>41875</v>
      </c>
      <c r="C5350" s="3">
        <f>'finished water daily demand'!R240</f>
        <v>28.999499999999998</v>
      </c>
      <c r="D5350">
        <f t="shared" si="172"/>
        <v>41875</v>
      </c>
    </row>
    <row r="5351" spans="1:4" x14ac:dyDescent="0.2">
      <c r="A5351">
        <f t="shared" si="173"/>
        <v>2014</v>
      </c>
      <c r="B5351" s="1059">
        <v>41876</v>
      </c>
      <c r="C5351" s="3">
        <f>'finished water daily demand'!R241</f>
        <v>28.013000000000002</v>
      </c>
      <c r="D5351">
        <f t="shared" si="172"/>
        <v>41876</v>
      </c>
    </row>
    <row r="5352" spans="1:4" x14ac:dyDescent="0.2">
      <c r="A5352">
        <f t="shared" si="173"/>
        <v>2014</v>
      </c>
      <c r="B5352" s="1059">
        <v>41877</v>
      </c>
      <c r="C5352" s="3">
        <f>'finished water daily demand'!R242</f>
        <v>28.819000000000003</v>
      </c>
      <c r="D5352">
        <f t="shared" si="172"/>
        <v>41877</v>
      </c>
    </row>
    <row r="5353" spans="1:4" x14ac:dyDescent="0.2">
      <c r="A5353">
        <f t="shared" si="173"/>
        <v>2014</v>
      </c>
      <c r="B5353" s="1059">
        <v>41878</v>
      </c>
      <c r="C5353" s="3">
        <f>'finished water daily demand'!R243</f>
        <v>29.758499999999998</v>
      </c>
      <c r="D5353">
        <f t="shared" si="172"/>
        <v>41878</v>
      </c>
    </row>
    <row r="5354" spans="1:4" x14ac:dyDescent="0.2">
      <c r="A5354">
        <f t="shared" si="173"/>
        <v>2014</v>
      </c>
      <c r="B5354" s="1059">
        <v>41879</v>
      </c>
      <c r="C5354" s="3">
        <f>'finished water daily demand'!R244</f>
        <v>30.795999999999999</v>
      </c>
      <c r="D5354">
        <f t="shared" si="172"/>
        <v>41879</v>
      </c>
    </row>
    <row r="5355" spans="1:4" x14ac:dyDescent="0.2">
      <c r="A5355">
        <f t="shared" si="173"/>
        <v>2014</v>
      </c>
      <c r="B5355" s="1059">
        <v>41880</v>
      </c>
      <c r="C5355" s="3">
        <f>'finished water daily demand'!R245</f>
        <v>31.133000000000003</v>
      </c>
      <c r="D5355">
        <f t="shared" si="172"/>
        <v>41880</v>
      </c>
    </row>
    <row r="5356" spans="1:4" x14ac:dyDescent="0.2">
      <c r="A5356">
        <f t="shared" si="173"/>
        <v>2014</v>
      </c>
      <c r="B5356" s="1059">
        <v>41881</v>
      </c>
      <c r="C5356" s="3">
        <f>'finished water daily demand'!R246</f>
        <v>28.799000000000003</v>
      </c>
      <c r="D5356">
        <f t="shared" si="172"/>
        <v>41881</v>
      </c>
    </row>
    <row r="5357" spans="1:4" x14ac:dyDescent="0.2">
      <c r="A5357">
        <f t="shared" si="173"/>
        <v>2014</v>
      </c>
      <c r="B5357" s="1059">
        <v>41882</v>
      </c>
      <c r="C5357" s="3">
        <f>'finished water daily demand'!R247</f>
        <v>28.026</v>
      </c>
      <c r="D5357">
        <f t="shared" si="172"/>
        <v>41882</v>
      </c>
    </row>
    <row r="5358" spans="1:4" x14ac:dyDescent="0.2">
      <c r="A5358">
        <f t="shared" si="173"/>
        <v>2014</v>
      </c>
      <c r="B5358" s="1059">
        <v>41883</v>
      </c>
      <c r="C5358" s="3">
        <f>'finished water daily demand'!R248</f>
        <v>28.27</v>
      </c>
      <c r="D5358">
        <f t="shared" si="172"/>
        <v>41883</v>
      </c>
    </row>
    <row r="5359" spans="1:4" x14ac:dyDescent="0.2">
      <c r="A5359">
        <f t="shared" si="173"/>
        <v>2014</v>
      </c>
      <c r="B5359" s="1059">
        <v>41884</v>
      </c>
      <c r="C5359" s="3">
        <f>'finished water daily demand'!R249</f>
        <v>32.64</v>
      </c>
      <c r="D5359">
        <f t="shared" si="172"/>
        <v>41884</v>
      </c>
    </row>
    <row r="5360" spans="1:4" x14ac:dyDescent="0.2">
      <c r="A5360">
        <f t="shared" si="173"/>
        <v>2014</v>
      </c>
      <c r="B5360" s="1059">
        <v>41885</v>
      </c>
      <c r="C5360" s="3">
        <f>'finished water daily demand'!R250</f>
        <v>31.35</v>
      </c>
      <c r="D5360">
        <f t="shared" si="172"/>
        <v>41885</v>
      </c>
    </row>
    <row r="5361" spans="1:4" x14ac:dyDescent="0.2">
      <c r="A5361">
        <f t="shared" si="173"/>
        <v>2014</v>
      </c>
      <c r="B5361" s="1059">
        <v>41886</v>
      </c>
      <c r="C5361" s="3">
        <f>'finished water daily demand'!R251</f>
        <v>28.78</v>
      </c>
      <c r="D5361">
        <f t="shared" si="172"/>
        <v>41886</v>
      </c>
    </row>
    <row r="5362" spans="1:4" x14ac:dyDescent="0.2">
      <c r="A5362">
        <f t="shared" si="173"/>
        <v>2014</v>
      </c>
      <c r="B5362" s="1059">
        <v>41887</v>
      </c>
      <c r="C5362" s="3">
        <f>'finished water daily demand'!R252</f>
        <v>31.529999999999998</v>
      </c>
      <c r="D5362">
        <f t="shared" si="172"/>
        <v>41887</v>
      </c>
    </row>
    <row r="5363" spans="1:4" x14ac:dyDescent="0.2">
      <c r="A5363">
        <f t="shared" si="173"/>
        <v>2014</v>
      </c>
      <c r="B5363" s="1059">
        <v>41888</v>
      </c>
      <c r="C5363" s="3">
        <f>'finished water daily demand'!R253</f>
        <v>29.82</v>
      </c>
      <c r="D5363">
        <f t="shared" si="172"/>
        <v>41888</v>
      </c>
    </row>
    <row r="5364" spans="1:4" x14ac:dyDescent="0.2">
      <c r="A5364">
        <f t="shared" si="173"/>
        <v>2014</v>
      </c>
      <c r="B5364" s="1059">
        <v>41889</v>
      </c>
      <c r="C5364" s="3">
        <f>'finished water daily demand'!R254</f>
        <v>30.68</v>
      </c>
      <c r="D5364">
        <f t="shared" si="172"/>
        <v>41889</v>
      </c>
    </row>
    <row r="5365" spans="1:4" x14ac:dyDescent="0.2">
      <c r="A5365">
        <f t="shared" si="173"/>
        <v>2014</v>
      </c>
      <c r="B5365" s="1059">
        <v>41890</v>
      </c>
      <c r="C5365" s="3">
        <f>'finished water daily demand'!R255</f>
        <v>27.67</v>
      </c>
      <c r="D5365">
        <f t="shared" si="172"/>
        <v>41890</v>
      </c>
    </row>
    <row r="5366" spans="1:4" x14ac:dyDescent="0.2">
      <c r="A5366">
        <f t="shared" si="173"/>
        <v>2014</v>
      </c>
      <c r="B5366" s="1059">
        <v>41891</v>
      </c>
      <c r="C5366" s="3">
        <f>'finished water daily demand'!R256</f>
        <v>29.89</v>
      </c>
      <c r="D5366">
        <f t="shared" si="172"/>
        <v>41891</v>
      </c>
    </row>
    <row r="5367" spans="1:4" x14ac:dyDescent="0.2">
      <c r="A5367">
        <f t="shared" si="173"/>
        <v>2014</v>
      </c>
      <c r="B5367" s="1059">
        <v>41892</v>
      </c>
      <c r="C5367" s="3">
        <f>'finished water daily demand'!R257</f>
        <v>36.590000000000003</v>
      </c>
      <c r="D5367">
        <f t="shared" si="172"/>
        <v>41892</v>
      </c>
    </row>
    <row r="5368" spans="1:4" x14ac:dyDescent="0.2">
      <c r="A5368">
        <f t="shared" si="173"/>
        <v>2014</v>
      </c>
      <c r="B5368" s="1059">
        <v>41893</v>
      </c>
      <c r="C5368" s="3">
        <f>'finished water daily demand'!R258</f>
        <v>37.56</v>
      </c>
      <c r="D5368">
        <f t="shared" si="172"/>
        <v>41893</v>
      </c>
    </row>
    <row r="5369" spans="1:4" x14ac:dyDescent="0.2">
      <c r="A5369">
        <f t="shared" si="173"/>
        <v>2014</v>
      </c>
      <c r="B5369" s="1059">
        <v>41894</v>
      </c>
      <c r="C5369" s="3">
        <f>'finished water daily demand'!R259</f>
        <v>31.36</v>
      </c>
      <c r="D5369">
        <f t="shared" si="172"/>
        <v>41894</v>
      </c>
    </row>
    <row r="5370" spans="1:4" x14ac:dyDescent="0.2">
      <c r="A5370">
        <f t="shared" si="173"/>
        <v>2014</v>
      </c>
      <c r="B5370" s="1059">
        <v>41895</v>
      </c>
      <c r="C5370" s="3">
        <f>'finished water daily demand'!R260</f>
        <v>27.72</v>
      </c>
      <c r="D5370">
        <f t="shared" si="172"/>
        <v>41895</v>
      </c>
    </row>
    <row r="5371" spans="1:4" x14ac:dyDescent="0.2">
      <c r="A5371">
        <f t="shared" si="173"/>
        <v>2014</v>
      </c>
      <c r="B5371" s="1059">
        <v>41896</v>
      </c>
      <c r="C5371" s="3">
        <f>'finished water daily demand'!R261</f>
        <v>27.72</v>
      </c>
      <c r="D5371">
        <f t="shared" si="172"/>
        <v>41896</v>
      </c>
    </row>
    <row r="5372" spans="1:4" x14ac:dyDescent="0.2">
      <c r="A5372">
        <f t="shared" si="173"/>
        <v>2014</v>
      </c>
      <c r="B5372" s="1059">
        <v>41897</v>
      </c>
      <c r="C5372" s="3">
        <f>'finished water daily demand'!R262</f>
        <v>28.75</v>
      </c>
      <c r="D5372">
        <f t="shared" ref="D5372:D5435" si="174">VALUE(B5372)</f>
        <v>41897</v>
      </c>
    </row>
    <row r="5373" spans="1:4" x14ac:dyDescent="0.2">
      <c r="A5373">
        <f t="shared" si="173"/>
        <v>2014</v>
      </c>
      <c r="B5373" s="1059">
        <v>41898</v>
      </c>
      <c r="C5373" s="3">
        <f>'finished water daily demand'!R263</f>
        <v>28.62</v>
      </c>
      <c r="D5373">
        <f t="shared" si="174"/>
        <v>41898</v>
      </c>
    </row>
    <row r="5374" spans="1:4" x14ac:dyDescent="0.2">
      <c r="A5374">
        <f t="shared" si="173"/>
        <v>2014</v>
      </c>
      <c r="B5374" s="1059">
        <v>41899</v>
      </c>
      <c r="C5374" s="3">
        <f>'finished water daily demand'!R264</f>
        <v>30.55</v>
      </c>
      <c r="D5374">
        <f t="shared" si="174"/>
        <v>41899</v>
      </c>
    </row>
    <row r="5375" spans="1:4" x14ac:dyDescent="0.2">
      <c r="A5375">
        <f t="shared" si="173"/>
        <v>2014</v>
      </c>
      <c r="B5375" s="1059">
        <v>41900</v>
      </c>
      <c r="C5375" s="3">
        <f>'finished water daily demand'!R265</f>
        <v>29.45</v>
      </c>
      <c r="D5375">
        <f t="shared" si="174"/>
        <v>41900</v>
      </c>
    </row>
    <row r="5376" spans="1:4" x14ac:dyDescent="0.2">
      <c r="A5376">
        <f t="shared" si="173"/>
        <v>2014</v>
      </c>
      <c r="B5376" s="1059">
        <v>41901</v>
      </c>
      <c r="C5376" s="3">
        <f>'finished water daily demand'!R266</f>
        <v>29.91</v>
      </c>
      <c r="D5376">
        <f t="shared" si="174"/>
        <v>41901</v>
      </c>
    </row>
    <row r="5377" spans="1:4" x14ac:dyDescent="0.2">
      <c r="A5377">
        <f t="shared" si="173"/>
        <v>2014</v>
      </c>
      <c r="B5377" s="1059">
        <v>41902</v>
      </c>
      <c r="C5377" s="3">
        <f>'finished water daily demand'!R267</f>
        <v>31.75</v>
      </c>
      <c r="D5377">
        <f t="shared" si="174"/>
        <v>41902</v>
      </c>
    </row>
    <row r="5378" spans="1:4" x14ac:dyDescent="0.2">
      <c r="A5378">
        <f t="shared" si="173"/>
        <v>2014</v>
      </c>
      <c r="B5378" s="1059">
        <v>41903</v>
      </c>
      <c r="C5378" s="3">
        <f>'finished water daily demand'!R268</f>
        <v>31.89</v>
      </c>
      <c r="D5378">
        <f t="shared" si="174"/>
        <v>41903</v>
      </c>
    </row>
    <row r="5379" spans="1:4" x14ac:dyDescent="0.2">
      <c r="A5379">
        <f t="shared" ref="A5379:A5442" si="175">YEAR(B5379)</f>
        <v>2014</v>
      </c>
      <c r="B5379" s="1059">
        <v>41904</v>
      </c>
      <c r="C5379" s="3">
        <f>'finished water daily demand'!R269</f>
        <v>30.130000000000003</v>
      </c>
      <c r="D5379">
        <f t="shared" si="174"/>
        <v>41904</v>
      </c>
    </row>
    <row r="5380" spans="1:4" x14ac:dyDescent="0.2">
      <c r="A5380">
        <f t="shared" si="175"/>
        <v>2014</v>
      </c>
      <c r="B5380" s="1059">
        <v>41905</v>
      </c>
      <c r="C5380" s="3">
        <f>'finished water daily demand'!R270</f>
        <v>27.43</v>
      </c>
      <c r="D5380">
        <f t="shared" si="174"/>
        <v>41905</v>
      </c>
    </row>
    <row r="5381" spans="1:4" x14ac:dyDescent="0.2">
      <c r="A5381">
        <f t="shared" si="175"/>
        <v>2014</v>
      </c>
      <c r="B5381" s="1059">
        <v>41906</v>
      </c>
      <c r="C5381" s="3">
        <f>'finished water daily demand'!R271</f>
        <v>26.810000000000002</v>
      </c>
      <c r="D5381">
        <f t="shared" si="174"/>
        <v>41906</v>
      </c>
    </row>
    <row r="5382" spans="1:4" x14ac:dyDescent="0.2">
      <c r="A5382">
        <f t="shared" si="175"/>
        <v>2014</v>
      </c>
      <c r="B5382" s="1059">
        <v>41907</v>
      </c>
      <c r="C5382" s="3">
        <f>'finished water daily demand'!R272</f>
        <v>27.22</v>
      </c>
      <c r="D5382">
        <f t="shared" si="174"/>
        <v>41907</v>
      </c>
    </row>
    <row r="5383" spans="1:4" x14ac:dyDescent="0.2">
      <c r="A5383">
        <f t="shared" si="175"/>
        <v>2014</v>
      </c>
      <c r="B5383" s="1059">
        <v>41908</v>
      </c>
      <c r="C5383" s="3">
        <f>'finished water daily demand'!R273</f>
        <v>27.17</v>
      </c>
      <c r="D5383">
        <f t="shared" si="174"/>
        <v>41908</v>
      </c>
    </row>
    <row r="5384" spans="1:4" x14ac:dyDescent="0.2">
      <c r="A5384">
        <f t="shared" si="175"/>
        <v>2014</v>
      </c>
      <c r="B5384" s="1059">
        <v>41909</v>
      </c>
      <c r="C5384" s="3">
        <f>'finished water daily demand'!R274</f>
        <v>26.2</v>
      </c>
      <c r="D5384">
        <f t="shared" si="174"/>
        <v>41909</v>
      </c>
    </row>
    <row r="5385" spans="1:4" x14ac:dyDescent="0.2">
      <c r="A5385">
        <f t="shared" si="175"/>
        <v>2014</v>
      </c>
      <c r="B5385" s="1059">
        <v>41910</v>
      </c>
      <c r="C5385" s="3">
        <f>'finished water daily demand'!R275</f>
        <v>26.88</v>
      </c>
      <c r="D5385">
        <f t="shared" si="174"/>
        <v>41910</v>
      </c>
    </row>
    <row r="5386" spans="1:4" x14ac:dyDescent="0.2">
      <c r="A5386">
        <f t="shared" si="175"/>
        <v>2014</v>
      </c>
      <c r="B5386" s="1059">
        <v>41911</v>
      </c>
      <c r="C5386" s="3">
        <f>'finished water daily demand'!R276</f>
        <v>27.090000000000003</v>
      </c>
      <c r="D5386">
        <f t="shared" si="174"/>
        <v>41911</v>
      </c>
    </row>
    <row r="5387" spans="1:4" x14ac:dyDescent="0.2">
      <c r="A5387">
        <f t="shared" si="175"/>
        <v>2014</v>
      </c>
      <c r="B5387" s="1059">
        <v>41912</v>
      </c>
      <c r="C5387" s="3">
        <f>'finished water daily demand'!R277</f>
        <v>27.18</v>
      </c>
      <c r="D5387">
        <f t="shared" si="174"/>
        <v>41912</v>
      </c>
    </row>
    <row r="5388" spans="1:4" x14ac:dyDescent="0.2">
      <c r="A5388">
        <f t="shared" si="175"/>
        <v>2014</v>
      </c>
      <c r="B5388" s="1059">
        <v>41913</v>
      </c>
      <c r="C5388" s="3">
        <f>'finished water daily demand'!R278</f>
        <v>28.26</v>
      </c>
      <c r="D5388">
        <f t="shared" si="174"/>
        <v>41913</v>
      </c>
    </row>
    <row r="5389" spans="1:4" x14ac:dyDescent="0.2">
      <c r="A5389">
        <f t="shared" si="175"/>
        <v>2014</v>
      </c>
      <c r="B5389" s="1059">
        <v>41914</v>
      </c>
      <c r="C5389" s="3">
        <f>'finished water daily demand'!R279</f>
        <v>27.840000000000003</v>
      </c>
      <c r="D5389">
        <f t="shared" si="174"/>
        <v>41914</v>
      </c>
    </row>
    <row r="5390" spans="1:4" x14ac:dyDescent="0.2">
      <c r="A5390">
        <f t="shared" si="175"/>
        <v>2014</v>
      </c>
      <c r="B5390" s="1059">
        <v>41915</v>
      </c>
      <c r="C5390" s="3">
        <f>'finished water daily demand'!R280</f>
        <v>28.029999999999998</v>
      </c>
      <c r="D5390">
        <f t="shared" si="174"/>
        <v>41915</v>
      </c>
    </row>
    <row r="5391" spans="1:4" x14ac:dyDescent="0.2">
      <c r="A5391">
        <f t="shared" si="175"/>
        <v>2014</v>
      </c>
      <c r="B5391" s="1059">
        <v>41916</v>
      </c>
      <c r="C5391" s="3">
        <f>'finished water daily demand'!R281</f>
        <v>27.759999999999998</v>
      </c>
      <c r="D5391">
        <f t="shared" si="174"/>
        <v>41916</v>
      </c>
    </row>
    <row r="5392" spans="1:4" x14ac:dyDescent="0.2">
      <c r="A5392">
        <f t="shared" si="175"/>
        <v>2014</v>
      </c>
      <c r="B5392" s="1059">
        <v>41917</v>
      </c>
      <c r="C5392" s="3">
        <f>'finished water daily demand'!R282</f>
        <v>25.56</v>
      </c>
      <c r="D5392">
        <f t="shared" si="174"/>
        <v>41917</v>
      </c>
    </row>
    <row r="5393" spans="1:4" x14ac:dyDescent="0.2">
      <c r="A5393">
        <f t="shared" si="175"/>
        <v>2014</v>
      </c>
      <c r="B5393" s="1059">
        <v>41918</v>
      </c>
      <c r="C5393" s="3">
        <f>'finished water daily demand'!R283</f>
        <v>26.32</v>
      </c>
      <c r="D5393">
        <f t="shared" si="174"/>
        <v>41918</v>
      </c>
    </row>
    <row r="5394" spans="1:4" x14ac:dyDescent="0.2">
      <c r="A5394">
        <f t="shared" si="175"/>
        <v>2014</v>
      </c>
      <c r="B5394" s="1059">
        <v>41919</v>
      </c>
      <c r="C5394" s="3">
        <f>'finished water daily demand'!R284</f>
        <v>28.42</v>
      </c>
      <c r="D5394">
        <f t="shared" si="174"/>
        <v>41919</v>
      </c>
    </row>
    <row r="5395" spans="1:4" x14ac:dyDescent="0.2">
      <c r="A5395">
        <f t="shared" si="175"/>
        <v>2014</v>
      </c>
      <c r="B5395" s="1059">
        <v>41920</v>
      </c>
      <c r="C5395" s="3">
        <f>'finished water daily demand'!R285</f>
        <v>30.04</v>
      </c>
      <c r="D5395">
        <f t="shared" si="174"/>
        <v>41920</v>
      </c>
    </row>
    <row r="5396" spans="1:4" x14ac:dyDescent="0.2">
      <c r="A5396">
        <f t="shared" si="175"/>
        <v>2014</v>
      </c>
      <c r="B5396" s="1059">
        <v>41921</v>
      </c>
      <c r="C5396" s="3">
        <f>'finished water daily demand'!R286</f>
        <v>29.009999999999998</v>
      </c>
      <c r="D5396">
        <f t="shared" si="174"/>
        <v>41921</v>
      </c>
    </row>
    <row r="5397" spans="1:4" x14ac:dyDescent="0.2">
      <c r="A5397">
        <f t="shared" si="175"/>
        <v>2014</v>
      </c>
      <c r="B5397" s="1059">
        <v>41922</v>
      </c>
      <c r="C5397" s="3">
        <f>'finished water daily demand'!R287</f>
        <v>29.479999999999997</v>
      </c>
      <c r="D5397">
        <f t="shared" si="174"/>
        <v>41922</v>
      </c>
    </row>
    <row r="5398" spans="1:4" x14ac:dyDescent="0.2">
      <c r="A5398">
        <f t="shared" si="175"/>
        <v>2014</v>
      </c>
      <c r="B5398" s="1059">
        <v>41923</v>
      </c>
      <c r="C5398" s="3">
        <f>'finished water daily demand'!R288</f>
        <v>27.35</v>
      </c>
      <c r="D5398">
        <f t="shared" si="174"/>
        <v>41923</v>
      </c>
    </row>
    <row r="5399" spans="1:4" x14ac:dyDescent="0.2">
      <c r="A5399">
        <f t="shared" si="175"/>
        <v>2014</v>
      </c>
      <c r="B5399" s="1059">
        <v>41924</v>
      </c>
      <c r="C5399" s="3">
        <f>'finished water daily demand'!R289</f>
        <v>23.91</v>
      </c>
      <c r="D5399">
        <f t="shared" si="174"/>
        <v>41924</v>
      </c>
    </row>
    <row r="5400" spans="1:4" x14ac:dyDescent="0.2">
      <c r="A5400">
        <f t="shared" si="175"/>
        <v>2014</v>
      </c>
      <c r="B5400" s="1059">
        <v>41925</v>
      </c>
      <c r="C5400" s="3">
        <f>'finished water daily demand'!R290</f>
        <v>24.78</v>
      </c>
      <c r="D5400">
        <f t="shared" si="174"/>
        <v>41925</v>
      </c>
    </row>
    <row r="5401" spans="1:4" x14ac:dyDescent="0.2">
      <c r="A5401">
        <f t="shared" si="175"/>
        <v>2014</v>
      </c>
      <c r="B5401" s="1059">
        <v>41926</v>
      </c>
      <c r="C5401" s="3">
        <f>'finished water daily demand'!R291</f>
        <v>27.39</v>
      </c>
      <c r="D5401">
        <f t="shared" si="174"/>
        <v>41926</v>
      </c>
    </row>
    <row r="5402" spans="1:4" x14ac:dyDescent="0.2">
      <c r="A5402">
        <f t="shared" si="175"/>
        <v>2014</v>
      </c>
      <c r="B5402" s="1059">
        <v>41927</v>
      </c>
      <c r="C5402" s="3">
        <f>'finished water daily demand'!R292</f>
        <v>26.380000000000003</v>
      </c>
      <c r="D5402">
        <f t="shared" si="174"/>
        <v>41927</v>
      </c>
    </row>
    <row r="5403" spans="1:4" x14ac:dyDescent="0.2">
      <c r="A5403">
        <f t="shared" si="175"/>
        <v>2014</v>
      </c>
      <c r="B5403" s="1059">
        <v>41928</v>
      </c>
      <c r="C5403" s="3">
        <f>'finished water daily demand'!R293</f>
        <v>26.47</v>
      </c>
      <c r="D5403">
        <f t="shared" si="174"/>
        <v>41928</v>
      </c>
    </row>
    <row r="5404" spans="1:4" x14ac:dyDescent="0.2">
      <c r="A5404">
        <f t="shared" si="175"/>
        <v>2014</v>
      </c>
      <c r="B5404" s="1059">
        <v>41929</v>
      </c>
      <c r="C5404" s="3">
        <f>'finished water daily demand'!R294</f>
        <v>26.4</v>
      </c>
      <c r="D5404">
        <f t="shared" si="174"/>
        <v>41929</v>
      </c>
    </row>
    <row r="5405" spans="1:4" x14ac:dyDescent="0.2">
      <c r="A5405">
        <f t="shared" si="175"/>
        <v>2014</v>
      </c>
      <c r="B5405" s="1059">
        <v>41930</v>
      </c>
      <c r="C5405" s="3">
        <f>'finished water daily demand'!R295</f>
        <v>25.28</v>
      </c>
      <c r="D5405">
        <f t="shared" si="174"/>
        <v>41930</v>
      </c>
    </row>
    <row r="5406" spans="1:4" x14ac:dyDescent="0.2">
      <c r="A5406">
        <f t="shared" si="175"/>
        <v>2014</v>
      </c>
      <c r="B5406" s="1059">
        <v>41931</v>
      </c>
      <c r="C5406" s="3">
        <f>'finished water daily demand'!R296</f>
        <v>26.240000000000002</v>
      </c>
      <c r="D5406">
        <f t="shared" si="174"/>
        <v>41931</v>
      </c>
    </row>
    <row r="5407" spans="1:4" x14ac:dyDescent="0.2">
      <c r="A5407">
        <f t="shared" si="175"/>
        <v>2014</v>
      </c>
      <c r="B5407" s="1059">
        <v>41932</v>
      </c>
      <c r="C5407" s="3">
        <f>'finished water daily demand'!R297</f>
        <v>25.759999999999998</v>
      </c>
      <c r="D5407">
        <f t="shared" si="174"/>
        <v>41932</v>
      </c>
    </row>
    <row r="5408" spans="1:4" x14ac:dyDescent="0.2">
      <c r="A5408">
        <f t="shared" si="175"/>
        <v>2014</v>
      </c>
      <c r="B5408" s="1059">
        <v>41933</v>
      </c>
      <c r="C5408" s="3">
        <f>'finished water daily demand'!R298</f>
        <v>27.07</v>
      </c>
      <c r="D5408">
        <f t="shared" si="174"/>
        <v>41933</v>
      </c>
    </row>
    <row r="5409" spans="1:4" x14ac:dyDescent="0.2">
      <c r="A5409">
        <f t="shared" si="175"/>
        <v>2014</v>
      </c>
      <c r="B5409" s="1059">
        <v>41934</v>
      </c>
      <c r="C5409" s="3">
        <f>'finished water daily demand'!R299</f>
        <v>27.92</v>
      </c>
      <c r="D5409">
        <f t="shared" si="174"/>
        <v>41934</v>
      </c>
    </row>
    <row r="5410" spans="1:4" x14ac:dyDescent="0.2">
      <c r="A5410">
        <f t="shared" si="175"/>
        <v>2014</v>
      </c>
      <c r="B5410" s="1059">
        <v>41935</v>
      </c>
      <c r="C5410" s="3">
        <f>'finished water daily demand'!R300</f>
        <v>27.41</v>
      </c>
      <c r="D5410">
        <f t="shared" si="174"/>
        <v>41935</v>
      </c>
    </row>
    <row r="5411" spans="1:4" x14ac:dyDescent="0.2">
      <c r="A5411">
        <f t="shared" si="175"/>
        <v>2014</v>
      </c>
      <c r="B5411" s="1059">
        <v>41936</v>
      </c>
      <c r="C5411" s="3">
        <f>'finished water daily demand'!R301</f>
        <v>27.86</v>
      </c>
      <c r="D5411">
        <f t="shared" si="174"/>
        <v>41936</v>
      </c>
    </row>
    <row r="5412" spans="1:4" x14ac:dyDescent="0.2">
      <c r="A5412">
        <f t="shared" si="175"/>
        <v>2014</v>
      </c>
      <c r="B5412" s="1059">
        <v>41937</v>
      </c>
      <c r="C5412" s="3">
        <f>'finished water daily demand'!R302</f>
        <v>27.240000000000002</v>
      </c>
      <c r="D5412">
        <f t="shared" si="174"/>
        <v>41937</v>
      </c>
    </row>
    <row r="5413" spans="1:4" x14ac:dyDescent="0.2">
      <c r="A5413">
        <f t="shared" si="175"/>
        <v>2014</v>
      </c>
      <c r="B5413" s="1059">
        <v>41938</v>
      </c>
      <c r="C5413" s="3">
        <f>'finished water daily demand'!R303</f>
        <v>27.68</v>
      </c>
      <c r="D5413">
        <f t="shared" si="174"/>
        <v>41938</v>
      </c>
    </row>
    <row r="5414" spans="1:4" x14ac:dyDescent="0.2">
      <c r="A5414">
        <f t="shared" si="175"/>
        <v>2014</v>
      </c>
      <c r="B5414" s="1059">
        <v>41939</v>
      </c>
      <c r="C5414" s="3">
        <f>'finished water daily demand'!R304</f>
        <v>27.79</v>
      </c>
      <c r="D5414">
        <f t="shared" si="174"/>
        <v>41939</v>
      </c>
    </row>
    <row r="5415" spans="1:4" x14ac:dyDescent="0.2">
      <c r="A5415">
        <f t="shared" si="175"/>
        <v>2014</v>
      </c>
      <c r="B5415" s="1059">
        <v>41940</v>
      </c>
      <c r="C5415" s="3">
        <f>'finished water daily demand'!R305</f>
        <v>27.05</v>
      </c>
      <c r="D5415">
        <f t="shared" si="174"/>
        <v>41940</v>
      </c>
    </row>
    <row r="5416" spans="1:4" x14ac:dyDescent="0.2">
      <c r="A5416">
        <f t="shared" si="175"/>
        <v>2014</v>
      </c>
      <c r="B5416" s="1059">
        <v>41941</v>
      </c>
      <c r="C5416" s="3">
        <f>'finished water daily demand'!R306</f>
        <v>28.54</v>
      </c>
      <c r="D5416">
        <f t="shared" si="174"/>
        <v>41941</v>
      </c>
    </row>
    <row r="5417" spans="1:4" x14ac:dyDescent="0.2">
      <c r="A5417">
        <f t="shared" si="175"/>
        <v>2014</v>
      </c>
      <c r="B5417" s="1059">
        <v>41942</v>
      </c>
      <c r="C5417" s="3">
        <f>'finished water daily demand'!R307</f>
        <v>26.64</v>
      </c>
      <c r="D5417">
        <f t="shared" si="174"/>
        <v>41942</v>
      </c>
    </row>
    <row r="5418" spans="1:4" x14ac:dyDescent="0.2">
      <c r="A5418">
        <f t="shared" si="175"/>
        <v>2014</v>
      </c>
      <c r="B5418" s="1059">
        <v>41943</v>
      </c>
      <c r="C5418" s="3">
        <f>'finished water daily demand'!R308</f>
        <v>25.28</v>
      </c>
      <c r="D5418">
        <f t="shared" si="174"/>
        <v>41943</v>
      </c>
    </row>
    <row r="5419" spans="1:4" x14ac:dyDescent="0.2">
      <c r="A5419">
        <f t="shared" si="175"/>
        <v>2014</v>
      </c>
      <c r="B5419" s="1059">
        <v>41944</v>
      </c>
      <c r="C5419" s="3">
        <f>'finished water daily demand'!R309</f>
        <v>23.58</v>
      </c>
      <c r="D5419">
        <f t="shared" si="174"/>
        <v>41944</v>
      </c>
    </row>
    <row r="5420" spans="1:4" x14ac:dyDescent="0.2">
      <c r="A5420">
        <f t="shared" si="175"/>
        <v>2014</v>
      </c>
      <c r="B5420" s="1059">
        <v>41945</v>
      </c>
      <c r="C5420" s="3">
        <f>'finished water daily demand'!R310</f>
        <v>26.03</v>
      </c>
      <c r="D5420">
        <f t="shared" si="174"/>
        <v>41945</v>
      </c>
    </row>
    <row r="5421" spans="1:4" x14ac:dyDescent="0.2">
      <c r="A5421">
        <f t="shared" si="175"/>
        <v>2014</v>
      </c>
      <c r="B5421" s="1059">
        <v>41946</v>
      </c>
      <c r="C5421" s="3">
        <f>'finished water daily demand'!R311</f>
        <v>25.28</v>
      </c>
      <c r="D5421">
        <f t="shared" si="174"/>
        <v>41946</v>
      </c>
    </row>
    <row r="5422" spans="1:4" x14ac:dyDescent="0.2">
      <c r="A5422">
        <f t="shared" si="175"/>
        <v>2014</v>
      </c>
      <c r="B5422" s="1059">
        <v>41947</v>
      </c>
      <c r="C5422" s="3">
        <f>'finished water daily demand'!R312</f>
        <v>26.020000000000003</v>
      </c>
      <c r="D5422">
        <f t="shared" si="174"/>
        <v>41947</v>
      </c>
    </row>
    <row r="5423" spans="1:4" x14ac:dyDescent="0.2">
      <c r="A5423">
        <f t="shared" si="175"/>
        <v>2014</v>
      </c>
      <c r="B5423" s="1059">
        <v>41948</v>
      </c>
      <c r="C5423" s="3">
        <f>'finished water daily demand'!R313</f>
        <v>26.97</v>
      </c>
      <c r="D5423">
        <f t="shared" si="174"/>
        <v>41948</v>
      </c>
    </row>
    <row r="5424" spans="1:4" x14ac:dyDescent="0.2">
      <c r="A5424">
        <f t="shared" si="175"/>
        <v>2014</v>
      </c>
      <c r="B5424" s="1059">
        <v>41949</v>
      </c>
      <c r="C5424" s="3">
        <f>'finished water daily demand'!R314</f>
        <v>26.910000000000004</v>
      </c>
      <c r="D5424">
        <f t="shared" si="174"/>
        <v>41949</v>
      </c>
    </row>
    <row r="5425" spans="1:4" x14ac:dyDescent="0.2">
      <c r="A5425">
        <f t="shared" si="175"/>
        <v>2014</v>
      </c>
      <c r="B5425" s="1059">
        <v>41950</v>
      </c>
      <c r="C5425" s="3">
        <f>'finished water daily demand'!R315</f>
        <v>26.93</v>
      </c>
      <c r="D5425">
        <f t="shared" si="174"/>
        <v>41950</v>
      </c>
    </row>
    <row r="5426" spans="1:4" x14ac:dyDescent="0.2">
      <c r="A5426">
        <f t="shared" si="175"/>
        <v>2014</v>
      </c>
      <c r="B5426" s="1059">
        <v>41951</v>
      </c>
      <c r="C5426" s="3">
        <f>'finished water daily demand'!R316</f>
        <v>24.67</v>
      </c>
      <c r="D5426">
        <f t="shared" si="174"/>
        <v>41951</v>
      </c>
    </row>
    <row r="5427" spans="1:4" x14ac:dyDescent="0.2">
      <c r="A5427">
        <f t="shared" si="175"/>
        <v>2014</v>
      </c>
      <c r="B5427" s="1059">
        <v>41952</v>
      </c>
      <c r="C5427" s="3">
        <f>'finished water daily demand'!R317</f>
        <v>25.490000000000002</v>
      </c>
      <c r="D5427">
        <f t="shared" si="174"/>
        <v>41952</v>
      </c>
    </row>
    <row r="5428" spans="1:4" x14ac:dyDescent="0.2">
      <c r="A5428">
        <f t="shared" si="175"/>
        <v>2014</v>
      </c>
      <c r="B5428" s="1059">
        <v>41953</v>
      </c>
      <c r="C5428" s="3">
        <f>'finished water daily demand'!R318</f>
        <v>25.619999999999997</v>
      </c>
      <c r="D5428">
        <f t="shared" si="174"/>
        <v>41953</v>
      </c>
    </row>
    <row r="5429" spans="1:4" x14ac:dyDescent="0.2">
      <c r="A5429">
        <f t="shared" si="175"/>
        <v>2014</v>
      </c>
      <c r="B5429" s="1059">
        <v>41954</v>
      </c>
      <c r="C5429" s="3">
        <f>'finished water daily demand'!R319</f>
        <v>25.57</v>
      </c>
      <c r="D5429">
        <f t="shared" si="174"/>
        <v>41954</v>
      </c>
    </row>
    <row r="5430" spans="1:4" x14ac:dyDescent="0.2">
      <c r="A5430">
        <f t="shared" si="175"/>
        <v>2014</v>
      </c>
      <c r="B5430" s="1059">
        <v>41955</v>
      </c>
      <c r="C5430" s="3">
        <f>'finished water daily demand'!R320</f>
        <v>28.57</v>
      </c>
      <c r="D5430">
        <f t="shared" si="174"/>
        <v>41955</v>
      </c>
    </row>
    <row r="5431" spans="1:4" x14ac:dyDescent="0.2">
      <c r="A5431">
        <f t="shared" si="175"/>
        <v>2014</v>
      </c>
      <c r="B5431" s="1059">
        <v>41956</v>
      </c>
      <c r="C5431" s="3">
        <f>'finished water daily demand'!R321</f>
        <v>25.32</v>
      </c>
      <c r="D5431">
        <f t="shared" si="174"/>
        <v>41956</v>
      </c>
    </row>
    <row r="5432" spans="1:4" x14ac:dyDescent="0.2">
      <c r="A5432">
        <f t="shared" si="175"/>
        <v>2014</v>
      </c>
      <c r="B5432" s="1059">
        <v>41957</v>
      </c>
      <c r="C5432" s="3">
        <f>'finished water daily demand'!R322</f>
        <v>24.11</v>
      </c>
      <c r="D5432">
        <f t="shared" si="174"/>
        <v>41957</v>
      </c>
    </row>
    <row r="5433" spans="1:4" x14ac:dyDescent="0.2">
      <c r="A5433">
        <f t="shared" si="175"/>
        <v>2014</v>
      </c>
      <c r="B5433" s="1059">
        <v>41958</v>
      </c>
      <c r="C5433" s="3">
        <f>'finished water daily demand'!R323</f>
        <v>25.97</v>
      </c>
      <c r="D5433">
        <f t="shared" si="174"/>
        <v>41958</v>
      </c>
    </row>
    <row r="5434" spans="1:4" x14ac:dyDescent="0.2">
      <c r="A5434">
        <f t="shared" si="175"/>
        <v>2014</v>
      </c>
      <c r="B5434" s="1059">
        <v>41959</v>
      </c>
      <c r="C5434" s="3">
        <f>'finished water daily demand'!R324</f>
        <v>24.369999999999997</v>
      </c>
      <c r="D5434">
        <f t="shared" si="174"/>
        <v>41959</v>
      </c>
    </row>
    <row r="5435" spans="1:4" x14ac:dyDescent="0.2">
      <c r="A5435">
        <f t="shared" si="175"/>
        <v>2014</v>
      </c>
      <c r="B5435" s="1059">
        <v>41960</v>
      </c>
      <c r="C5435" s="3">
        <f>'finished water daily demand'!R325</f>
        <v>23.91</v>
      </c>
      <c r="D5435">
        <f t="shared" si="174"/>
        <v>41960</v>
      </c>
    </row>
    <row r="5436" spans="1:4" x14ac:dyDescent="0.2">
      <c r="A5436">
        <f t="shared" si="175"/>
        <v>2014</v>
      </c>
      <c r="B5436" s="1059">
        <v>41961</v>
      </c>
      <c r="C5436" s="3">
        <f>'finished water daily demand'!R326</f>
        <v>25.5</v>
      </c>
      <c r="D5436">
        <f t="shared" ref="D5436:D5479" si="176">VALUE(B5436)</f>
        <v>41961</v>
      </c>
    </row>
    <row r="5437" spans="1:4" x14ac:dyDescent="0.2">
      <c r="A5437">
        <f t="shared" si="175"/>
        <v>2014</v>
      </c>
      <c r="B5437" s="1059">
        <v>41962</v>
      </c>
      <c r="C5437" s="3">
        <f>'finished water daily demand'!R327</f>
        <v>25.636999999999997</v>
      </c>
      <c r="D5437">
        <f t="shared" si="176"/>
        <v>41962</v>
      </c>
    </row>
    <row r="5438" spans="1:4" x14ac:dyDescent="0.2">
      <c r="A5438">
        <f t="shared" si="175"/>
        <v>2014</v>
      </c>
      <c r="B5438" s="1059">
        <v>41963</v>
      </c>
      <c r="C5438" s="3">
        <f>'finished water daily demand'!R328</f>
        <v>25.83</v>
      </c>
      <c r="D5438">
        <f t="shared" si="176"/>
        <v>41963</v>
      </c>
    </row>
    <row r="5439" spans="1:4" x14ac:dyDescent="0.2">
      <c r="A5439">
        <f t="shared" si="175"/>
        <v>2014</v>
      </c>
      <c r="B5439" s="1059">
        <v>41964</v>
      </c>
      <c r="C5439" s="3">
        <f>'finished water daily demand'!R329</f>
        <v>24.97</v>
      </c>
      <c r="D5439">
        <f t="shared" si="176"/>
        <v>41964</v>
      </c>
    </row>
    <row r="5440" spans="1:4" x14ac:dyDescent="0.2">
      <c r="A5440">
        <f t="shared" si="175"/>
        <v>2014</v>
      </c>
      <c r="B5440" s="1059">
        <v>41965</v>
      </c>
      <c r="C5440" s="3">
        <f>'finished water daily demand'!R330</f>
        <v>25.73</v>
      </c>
      <c r="D5440">
        <f t="shared" si="176"/>
        <v>41965</v>
      </c>
    </row>
    <row r="5441" spans="1:4" x14ac:dyDescent="0.2">
      <c r="A5441">
        <f t="shared" si="175"/>
        <v>2014</v>
      </c>
      <c r="B5441" s="1059">
        <v>41966</v>
      </c>
      <c r="C5441" s="3">
        <f>'finished water daily demand'!R331</f>
        <v>26.35</v>
      </c>
      <c r="D5441">
        <f t="shared" si="176"/>
        <v>41966</v>
      </c>
    </row>
    <row r="5442" spans="1:4" x14ac:dyDescent="0.2">
      <c r="A5442">
        <f t="shared" si="175"/>
        <v>2014</v>
      </c>
      <c r="B5442" s="1059">
        <v>41967</v>
      </c>
      <c r="C5442" s="3">
        <f>'finished water daily demand'!R332</f>
        <v>25.31</v>
      </c>
      <c r="D5442">
        <f t="shared" si="176"/>
        <v>41967</v>
      </c>
    </row>
    <row r="5443" spans="1:4" x14ac:dyDescent="0.2">
      <c r="A5443">
        <f t="shared" ref="A5443:A5506" si="177">YEAR(B5443)</f>
        <v>2014</v>
      </c>
      <c r="B5443" s="1059">
        <v>41968</v>
      </c>
      <c r="C5443" s="3">
        <f>'finished water daily demand'!R333</f>
        <v>24.69</v>
      </c>
      <c r="D5443">
        <f t="shared" si="176"/>
        <v>41968</v>
      </c>
    </row>
    <row r="5444" spans="1:4" x14ac:dyDescent="0.2">
      <c r="A5444">
        <f t="shared" si="177"/>
        <v>2014</v>
      </c>
      <c r="B5444" s="1059">
        <v>41969</v>
      </c>
      <c r="C5444" s="3">
        <f>'finished water daily demand'!R334</f>
        <v>24.57</v>
      </c>
      <c r="D5444">
        <f t="shared" si="176"/>
        <v>41969</v>
      </c>
    </row>
    <row r="5445" spans="1:4" x14ac:dyDescent="0.2">
      <c r="A5445">
        <f t="shared" si="177"/>
        <v>2014</v>
      </c>
      <c r="B5445" s="1059">
        <v>41970</v>
      </c>
      <c r="C5445" s="3">
        <f>'finished water daily demand'!R335</f>
        <v>23.25</v>
      </c>
      <c r="D5445">
        <f t="shared" si="176"/>
        <v>41970</v>
      </c>
    </row>
    <row r="5446" spans="1:4" x14ac:dyDescent="0.2">
      <c r="A5446">
        <f t="shared" si="177"/>
        <v>2014</v>
      </c>
      <c r="B5446" s="1059">
        <v>41971</v>
      </c>
      <c r="C5446" s="3">
        <f>'finished water daily demand'!R336</f>
        <v>21.57</v>
      </c>
      <c r="D5446">
        <f t="shared" si="176"/>
        <v>41971</v>
      </c>
    </row>
    <row r="5447" spans="1:4" x14ac:dyDescent="0.2">
      <c r="A5447">
        <f t="shared" si="177"/>
        <v>2014</v>
      </c>
      <c r="B5447" s="1059">
        <v>41972</v>
      </c>
      <c r="C5447" s="3">
        <f>'finished water daily demand'!R337</f>
        <v>23.36</v>
      </c>
      <c r="D5447">
        <f t="shared" si="176"/>
        <v>41972</v>
      </c>
    </row>
    <row r="5448" spans="1:4" x14ac:dyDescent="0.2">
      <c r="A5448">
        <f t="shared" si="177"/>
        <v>2014</v>
      </c>
      <c r="B5448" s="1059">
        <v>41973</v>
      </c>
      <c r="C5448" s="3">
        <f>'finished water daily demand'!R338</f>
        <v>23.310000000000002</v>
      </c>
      <c r="D5448">
        <f t="shared" si="176"/>
        <v>41973</v>
      </c>
    </row>
    <row r="5449" spans="1:4" x14ac:dyDescent="0.2">
      <c r="A5449">
        <f t="shared" si="177"/>
        <v>2014</v>
      </c>
      <c r="B5449" s="1059">
        <v>41974</v>
      </c>
      <c r="C5449" s="3">
        <f>'finished water daily demand'!R339</f>
        <v>27.95</v>
      </c>
      <c r="D5449">
        <f t="shared" si="176"/>
        <v>41974</v>
      </c>
    </row>
    <row r="5450" spans="1:4" x14ac:dyDescent="0.2">
      <c r="A5450">
        <f t="shared" si="177"/>
        <v>2014</v>
      </c>
      <c r="B5450" s="1059">
        <v>41975</v>
      </c>
      <c r="C5450" s="3">
        <f>'finished water daily demand'!R340</f>
        <v>25.86</v>
      </c>
      <c r="D5450">
        <f t="shared" si="176"/>
        <v>41975</v>
      </c>
    </row>
    <row r="5451" spans="1:4" x14ac:dyDescent="0.2">
      <c r="A5451">
        <f t="shared" si="177"/>
        <v>2014</v>
      </c>
      <c r="B5451" s="1059">
        <v>41976</v>
      </c>
      <c r="C5451" s="3">
        <f>'finished water daily demand'!R341</f>
        <v>24.95</v>
      </c>
      <c r="D5451">
        <f t="shared" si="176"/>
        <v>41976</v>
      </c>
    </row>
    <row r="5452" spans="1:4" x14ac:dyDescent="0.2">
      <c r="A5452">
        <f t="shared" si="177"/>
        <v>2014</v>
      </c>
      <c r="B5452" s="1059">
        <v>41977</v>
      </c>
      <c r="C5452" s="3">
        <f>'finished water daily demand'!R342</f>
        <v>25.400000000000002</v>
      </c>
      <c r="D5452">
        <f t="shared" si="176"/>
        <v>41977</v>
      </c>
    </row>
    <row r="5453" spans="1:4" x14ac:dyDescent="0.2">
      <c r="A5453">
        <f t="shared" si="177"/>
        <v>2014</v>
      </c>
      <c r="B5453" s="1059">
        <v>41978</v>
      </c>
      <c r="C5453" s="3">
        <f>'finished water daily demand'!R343</f>
        <v>25.5</v>
      </c>
      <c r="D5453">
        <f t="shared" si="176"/>
        <v>41978</v>
      </c>
    </row>
    <row r="5454" spans="1:4" x14ac:dyDescent="0.2">
      <c r="A5454">
        <f t="shared" si="177"/>
        <v>2014</v>
      </c>
      <c r="B5454" s="1059">
        <v>41979</v>
      </c>
      <c r="C5454" s="3">
        <f>'finished water daily demand'!R344</f>
        <v>23.59</v>
      </c>
      <c r="D5454">
        <f t="shared" si="176"/>
        <v>41979</v>
      </c>
    </row>
    <row r="5455" spans="1:4" x14ac:dyDescent="0.2">
      <c r="A5455">
        <f t="shared" si="177"/>
        <v>2014</v>
      </c>
      <c r="B5455" s="1059">
        <v>41980</v>
      </c>
      <c r="C5455" s="3">
        <f>'finished water daily demand'!R345</f>
        <v>24.89</v>
      </c>
      <c r="D5455">
        <f t="shared" si="176"/>
        <v>41980</v>
      </c>
    </row>
    <row r="5456" spans="1:4" x14ac:dyDescent="0.2">
      <c r="A5456">
        <f t="shared" si="177"/>
        <v>2014</v>
      </c>
      <c r="B5456" s="1059">
        <v>41981</v>
      </c>
      <c r="C5456" s="3">
        <f>'finished water daily demand'!R346</f>
        <v>25.86</v>
      </c>
      <c r="D5456">
        <f t="shared" si="176"/>
        <v>41981</v>
      </c>
    </row>
    <row r="5457" spans="1:4" x14ac:dyDescent="0.2">
      <c r="A5457">
        <f t="shared" si="177"/>
        <v>2014</v>
      </c>
      <c r="B5457" s="1059">
        <v>41982</v>
      </c>
      <c r="C5457" s="3">
        <f>'finished water daily demand'!R347</f>
        <v>25.020000000000003</v>
      </c>
      <c r="D5457">
        <f t="shared" si="176"/>
        <v>41982</v>
      </c>
    </row>
    <row r="5458" spans="1:4" x14ac:dyDescent="0.2">
      <c r="A5458">
        <f t="shared" si="177"/>
        <v>2014</v>
      </c>
      <c r="B5458" s="1059">
        <v>41983</v>
      </c>
      <c r="C5458" s="3">
        <f>'finished water daily demand'!R348</f>
        <v>23.78</v>
      </c>
      <c r="D5458">
        <f t="shared" si="176"/>
        <v>41983</v>
      </c>
    </row>
    <row r="5459" spans="1:4" x14ac:dyDescent="0.2">
      <c r="A5459">
        <f t="shared" si="177"/>
        <v>2014</v>
      </c>
      <c r="B5459" s="1059">
        <v>41984</v>
      </c>
      <c r="C5459" s="3">
        <f>'finished water daily demand'!R349</f>
        <v>25.56</v>
      </c>
      <c r="D5459">
        <f t="shared" si="176"/>
        <v>41984</v>
      </c>
    </row>
    <row r="5460" spans="1:4" x14ac:dyDescent="0.2">
      <c r="A5460">
        <f t="shared" si="177"/>
        <v>2014</v>
      </c>
      <c r="B5460" s="1059">
        <v>41985</v>
      </c>
      <c r="C5460" s="3">
        <f>'finished water daily demand'!R350</f>
        <v>24.11</v>
      </c>
      <c r="D5460">
        <f t="shared" si="176"/>
        <v>41985</v>
      </c>
    </row>
    <row r="5461" spans="1:4" x14ac:dyDescent="0.2">
      <c r="A5461">
        <f t="shared" si="177"/>
        <v>2014</v>
      </c>
      <c r="B5461" s="1059">
        <v>41986</v>
      </c>
      <c r="C5461" s="3">
        <f>'finished water daily demand'!R351</f>
        <v>26.18</v>
      </c>
      <c r="D5461">
        <f t="shared" si="176"/>
        <v>41986</v>
      </c>
    </row>
    <row r="5462" spans="1:4" x14ac:dyDescent="0.2">
      <c r="A5462">
        <f t="shared" si="177"/>
        <v>2014</v>
      </c>
      <c r="B5462" s="1059">
        <v>41987</v>
      </c>
      <c r="C5462" s="3">
        <f>'finished water daily demand'!R352</f>
        <v>24.310000000000002</v>
      </c>
      <c r="D5462">
        <f t="shared" si="176"/>
        <v>41987</v>
      </c>
    </row>
    <row r="5463" spans="1:4" x14ac:dyDescent="0.2">
      <c r="A5463">
        <f t="shared" si="177"/>
        <v>2014</v>
      </c>
      <c r="B5463" s="1059">
        <v>41988</v>
      </c>
      <c r="C5463" s="3">
        <f>'finished water daily demand'!R353</f>
        <v>24.34</v>
      </c>
      <c r="D5463">
        <f t="shared" si="176"/>
        <v>41988</v>
      </c>
    </row>
    <row r="5464" spans="1:4" x14ac:dyDescent="0.2">
      <c r="A5464">
        <f t="shared" si="177"/>
        <v>2014</v>
      </c>
      <c r="B5464" s="1059">
        <v>41989</v>
      </c>
      <c r="C5464" s="3">
        <f>'finished water daily demand'!R354</f>
        <v>24.384999999999998</v>
      </c>
      <c r="D5464">
        <f t="shared" si="176"/>
        <v>41989</v>
      </c>
    </row>
    <row r="5465" spans="1:4" x14ac:dyDescent="0.2">
      <c r="A5465">
        <f t="shared" si="177"/>
        <v>2014</v>
      </c>
      <c r="B5465" s="1059">
        <v>41990</v>
      </c>
      <c r="C5465" s="3">
        <f>'finished water daily demand'!R355</f>
        <v>24.915500000000002</v>
      </c>
      <c r="D5465">
        <f t="shared" si="176"/>
        <v>41990</v>
      </c>
    </row>
    <row r="5466" spans="1:4" x14ac:dyDescent="0.2">
      <c r="A5466">
        <f t="shared" si="177"/>
        <v>2014</v>
      </c>
      <c r="B5466" s="1059">
        <v>41991</v>
      </c>
      <c r="C5466" s="3">
        <f>'finished water daily demand'!R356</f>
        <v>24.4925</v>
      </c>
      <c r="D5466">
        <f t="shared" si="176"/>
        <v>41991</v>
      </c>
    </row>
    <row r="5467" spans="1:4" x14ac:dyDescent="0.2">
      <c r="A5467">
        <f t="shared" si="177"/>
        <v>2014</v>
      </c>
      <c r="B5467" s="1059">
        <v>41992</v>
      </c>
      <c r="C5467" s="3">
        <f>'finished water daily demand'!R357</f>
        <v>25.907</v>
      </c>
      <c r="D5467">
        <f t="shared" si="176"/>
        <v>41992</v>
      </c>
    </row>
    <row r="5468" spans="1:4" x14ac:dyDescent="0.2">
      <c r="A5468">
        <f t="shared" si="177"/>
        <v>2014</v>
      </c>
      <c r="B5468" s="1059">
        <v>41993</v>
      </c>
      <c r="C5468" s="3">
        <f>'finished water daily demand'!R358</f>
        <v>24.869999999999997</v>
      </c>
      <c r="D5468">
        <f t="shared" si="176"/>
        <v>41993</v>
      </c>
    </row>
    <row r="5469" spans="1:4" x14ac:dyDescent="0.2">
      <c r="A5469">
        <f t="shared" si="177"/>
        <v>2014</v>
      </c>
      <c r="B5469" s="1059">
        <v>41994</v>
      </c>
      <c r="C5469" s="3">
        <f>'finished water daily demand'!R359</f>
        <v>24.49</v>
      </c>
      <c r="D5469">
        <f t="shared" si="176"/>
        <v>41994</v>
      </c>
    </row>
    <row r="5470" spans="1:4" x14ac:dyDescent="0.2">
      <c r="A5470">
        <f t="shared" si="177"/>
        <v>2014</v>
      </c>
      <c r="B5470" s="1059">
        <v>41995</v>
      </c>
      <c r="C5470" s="3">
        <f>'finished water daily demand'!R360</f>
        <v>22.39</v>
      </c>
      <c r="D5470">
        <f t="shared" si="176"/>
        <v>41995</v>
      </c>
    </row>
    <row r="5471" spans="1:4" x14ac:dyDescent="0.2">
      <c r="A5471">
        <f t="shared" si="177"/>
        <v>2014</v>
      </c>
      <c r="B5471" s="1059">
        <v>41996</v>
      </c>
      <c r="C5471" s="3">
        <f>'finished water daily demand'!R361</f>
        <v>22.84</v>
      </c>
      <c r="D5471">
        <f t="shared" si="176"/>
        <v>41996</v>
      </c>
    </row>
    <row r="5472" spans="1:4" x14ac:dyDescent="0.2">
      <c r="A5472">
        <f t="shared" si="177"/>
        <v>2014</v>
      </c>
      <c r="B5472" s="1059">
        <v>41997</v>
      </c>
      <c r="C5472" s="3">
        <f>'finished water daily demand'!R362</f>
        <v>22.48</v>
      </c>
      <c r="D5472">
        <f t="shared" si="176"/>
        <v>41997</v>
      </c>
    </row>
    <row r="5473" spans="1:4" x14ac:dyDescent="0.2">
      <c r="A5473">
        <f t="shared" si="177"/>
        <v>2014</v>
      </c>
      <c r="B5473" s="1059">
        <v>41998</v>
      </c>
      <c r="C5473" s="3">
        <f>'finished water daily demand'!R363</f>
        <v>21.32</v>
      </c>
      <c r="D5473">
        <f t="shared" si="176"/>
        <v>41998</v>
      </c>
    </row>
    <row r="5474" spans="1:4" x14ac:dyDescent="0.2">
      <c r="A5474">
        <f t="shared" si="177"/>
        <v>2014</v>
      </c>
      <c r="B5474" s="1059">
        <v>41999</v>
      </c>
      <c r="C5474" s="3">
        <f>'finished water daily demand'!R364</f>
        <v>20.349999999999998</v>
      </c>
      <c r="D5474">
        <f t="shared" si="176"/>
        <v>41999</v>
      </c>
    </row>
    <row r="5475" spans="1:4" x14ac:dyDescent="0.2">
      <c r="A5475">
        <f t="shared" si="177"/>
        <v>2014</v>
      </c>
      <c r="B5475" s="1059">
        <v>42000</v>
      </c>
      <c r="C5475" s="3">
        <f>'finished water daily demand'!R365</f>
        <v>22.45</v>
      </c>
      <c r="D5475">
        <f t="shared" si="176"/>
        <v>42000</v>
      </c>
    </row>
    <row r="5476" spans="1:4" x14ac:dyDescent="0.2">
      <c r="A5476">
        <f t="shared" si="177"/>
        <v>2014</v>
      </c>
      <c r="B5476" s="1059">
        <v>42001</v>
      </c>
      <c r="C5476" s="3">
        <f>'finished water daily demand'!R366</f>
        <v>22.91</v>
      </c>
      <c r="D5476">
        <f t="shared" si="176"/>
        <v>42001</v>
      </c>
    </row>
    <row r="5477" spans="1:4" x14ac:dyDescent="0.2">
      <c r="A5477">
        <f t="shared" si="177"/>
        <v>2014</v>
      </c>
      <c r="B5477" s="1059">
        <v>42002</v>
      </c>
      <c r="C5477" s="3">
        <f>'finished water daily demand'!R367</f>
        <v>21.9</v>
      </c>
      <c r="D5477">
        <f t="shared" si="176"/>
        <v>42002</v>
      </c>
    </row>
    <row r="5478" spans="1:4" x14ac:dyDescent="0.2">
      <c r="A5478">
        <f t="shared" si="177"/>
        <v>2014</v>
      </c>
      <c r="B5478" s="1059">
        <v>42003</v>
      </c>
      <c r="C5478" s="3">
        <f>'finished water daily demand'!R368</f>
        <v>22.69</v>
      </c>
      <c r="D5478">
        <f t="shared" si="176"/>
        <v>42003</v>
      </c>
    </row>
    <row r="5479" spans="1:4" x14ac:dyDescent="0.2">
      <c r="A5479">
        <f t="shared" si="177"/>
        <v>2014</v>
      </c>
      <c r="B5479" s="1059">
        <v>42004</v>
      </c>
      <c r="C5479" s="3">
        <f>'finished water daily demand'!R369</f>
        <v>25.07</v>
      </c>
      <c r="D5479">
        <f t="shared" si="176"/>
        <v>42004</v>
      </c>
    </row>
    <row r="5480" spans="1:4" x14ac:dyDescent="0.2">
      <c r="A5480">
        <f t="shared" si="177"/>
        <v>2015</v>
      </c>
      <c r="B5480" s="1059">
        <v>42005</v>
      </c>
      <c r="C5480" s="3">
        <f>'finished water daily demand'!S5</f>
        <v>21.710903225806451</v>
      </c>
      <c r="D5480">
        <f t="shared" ref="D5480" si="178">VALUE(B5480)</f>
        <v>42005</v>
      </c>
    </row>
    <row r="5481" spans="1:4" x14ac:dyDescent="0.2">
      <c r="A5481">
        <f t="shared" si="177"/>
        <v>2015</v>
      </c>
      <c r="B5481" s="1059">
        <v>42006</v>
      </c>
      <c r="C5481" s="3">
        <f>'finished water daily demand'!S6</f>
        <v>24.090903225806453</v>
      </c>
      <c r="D5481">
        <f t="shared" ref="D5481:D5544" si="179">VALUE(B5481)</f>
        <v>42006</v>
      </c>
    </row>
    <row r="5482" spans="1:4" x14ac:dyDescent="0.2">
      <c r="A5482">
        <f t="shared" si="177"/>
        <v>2015</v>
      </c>
      <c r="B5482" s="1059">
        <v>42007</v>
      </c>
      <c r="C5482" s="3">
        <f>'finished water daily demand'!S7</f>
        <v>23.32090322580645</v>
      </c>
      <c r="D5482">
        <f t="shared" si="179"/>
        <v>42007</v>
      </c>
    </row>
    <row r="5483" spans="1:4" x14ac:dyDescent="0.2">
      <c r="A5483">
        <f t="shared" si="177"/>
        <v>2015</v>
      </c>
      <c r="B5483" s="1059">
        <v>42008</v>
      </c>
      <c r="C5483" s="3">
        <f>'finished water daily demand'!S8</f>
        <v>23.480903225806451</v>
      </c>
      <c r="D5483">
        <f t="shared" si="179"/>
        <v>42008</v>
      </c>
    </row>
    <row r="5484" spans="1:4" x14ac:dyDescent="0.2">
      <c r="A5484">
        <f t="shared" si="177"/>
        <v>2015</v>
      </c>
      <c r="B5484" s="1059">
        <v>42009</v>
      </c>
      <c r="C5484" s="3">
        <f>'finished water daily demand'!S9</f>
        <v>24.980903225806451</v>
      </c>
      <c r="D5484">
        <f t="shared" si="179"/>
        <v>42009</v>
      </c>
    </row>
    <row r="5485" spans="1:4" x14ac:dyDescent="0.2">
      <c r="A5485">
        <f t="shared" si="177"/>
        <v>2015</v>
      </c>
      <c r="B5485" s="1059">
        <v>42010</v>
      </c>
      <c r="C5485" s="3">
        <f>'finished water daily demand'!S10</f>
        <v>24.790903225806449</v>
      </c>
      <c r="D5485">
        <f t="shared" si="179"/>
        <v>42010</v>
      </c>
    </row>
    <row r="5486" spans="1:4" x14ac:dyDescent="0.2">
      <c r="A5486">
        <f t="shared" si="177"/>
        <v>2015</v>
      </c>
      <c r="B5486" s="1059">
        <v>42011</v>
      </c>
      <c r="C5486" s="3">
        <f>'finished water daily demand'!S11</f>
        <v>24.93090322580645</v>
      </c>
      <c r="D5486">
        <f t="shared" si="179"/>
        <v>42011</v>
      </c>
    </row>
    <row r="5487" spans="1:4" x14ac:dyDescent="0.2">
      <c r="A5487">
        <f t="shared" si="177"/>
        <v>2015</v>
      </c>
      <c r="B5487" s="1059">
        <v>42012</v>
      </c>
      <c r="C5487" s="3">
        <f>'finished water daily demand'!S12</f>
        <v>25.540903225806453</v>
      </c>
      <c r="D5487">
        <f t="shared" si="179"/>
        <v>42012</v>
      </c>
    </row>
    <row r="5488" spans="1:4" x14ac:dyDescent="0.2">
      <c r="A5488">
        <f t="shared" si="177"/>
        <v>2015</v>
      </c>
      <c r="B5488" s="1059">
        <v>42013</v>
      </c>
      <c r="C5488" s="3">
        <f>'finished water daily demand'!S13</f>
        <v>25.340903225806453</v>
      </c>
      <c r="D5488">
        <f t="shared" si="179"/>
        <v>42013</v>
      </c>
    </row>
    <row r="5489" spans="1:4" x14ac:dyDescent="0.2">
      <c r="A5489">
        <f t="shared" si="177"/>
        <v>2015</v>
      </c>
      <c r="B5489" s="1059">
        <v>42014</v>
      </c>
      <c r="C5489" s="3">
        <f>'finished water daily demand'!S14</f>
        <v>25.550903225806451</v>
      </c>
      <c r="D5489">
        <f t="shared" si="179"/>
        <v>42014</v>
      </c>
    </row>
    <row r="5490" spans="1:4" x14ac:dyDescent="0.2">
      <c r="A5490">
        <f t="shared" si="177"/>
        <v>2015</v>
      </c>
      <c r="B5490" s="1059">
        <v>42015</v>
      </c>
      <c r="C5490" s="3">
        <f>'finished water daily demand'!S15</f>
        <v>26.940903225806448</v>
      </c>
      <c r="D5490">
        <f t="shared" si="179"/>
        <v>42015</v>
      </c>
    </row>
    <row r="5491" spans="1:4" x14ac:dyDescent="0.2">
      <c r="A5491">
        <f t="shared" si="177"/>
        <v>2015</v>
      </c>
      <c r="B5491" s="1059">
        <v>42016</v>
      </c>
      <c r="C5491" s="3">
        <f>'finished water daily demand'!S16</f>
        <v>24.82090322580645</v>
      </c>
      <c r="D5491">
        <f t="shared" si="179"/>
        <v>42016</v>
      </c>
    </row>
    <row r="5492" spans="1:4" x14ac:dyDescent="0.2">
      <c r="A5492">
        <f t="shared" si="177"/>
        <v>2015</v>
      </c>
      <c r="B5492" s="1059">
        <v>42017</v>
      </c>
      <c r="C5492" s="3">
        <f>'finished water daily demand'!S17</f>
        <v>24.68090322580645</v>
      </c>
      <c r="D5492">
        <f t="shared" si="179"/>
        <v>42017</v>
      </c>
    </row>
    <row r="5493" spans="1:4" x14ac:dyDescent="0.2">
      <c r="A5493">
        <f t="shared" si="177"/>
        <v>2015</v>
      </c>
      <c r="B5493" s="1059">
        <v>42018</v>
      </c>
      <c r="C5493" s="3">
        <f>'finished water daily demand'!S18</f>
        <v>25.400903225806452</v>
      </c>
      <c r="D5493">
        <f t="shared" si="179"/>
        <v>42018</v>
      </c>
    </row>
    <row r="5494" spans="1:4" x14ac:dyDescent="0.2">
      <c r="A5494">
        <f t="shared" si="177"/>
        <v>2015</v>
      </c>
      <c r="B5494" s="1059">
        <v>42019</v>
      </c>
      <c r="C5494" s="3">
        <f>'finished water daily demand'!S19</f>
        <v>24.990903225806452</v>
      </c>
      <c r="D5494">
        <f t="shared" si="179"/>
        <v>42019</v>
      </c>
    </row>
    <row r="5495" spans="1:4" x14ac:dyDescent="0.2">
      <c r="A5495">
        <f t="shared" si="177"/>
        <v>2015</v>
      </c>
      <c r="B5495" s="1059">
        <v>42020</v>
      </c>
      <c r="C5495" s="3">
        <f>'finished water daily demand'!S20</f>
        <v>25.040903225806453</v>
      </c>
      <c r="D5495">
        <f t="shared" si="179"/>
        <v>42020</v>
      </c>
    </row>
    <row r="5496" spans="1:4" x14ac:dyDescent="0.2">
      <c r="A5496">
        <f t="shared" si="177"/>
        <v>2015</v>
      </c>
      <c r="B5496" s="1059">
        <v>42021</v>
      </c>
      <c r="C5496" s="3">
        <f>'finished water daily demand'!S21</f>
        <v>25.120903225806451</v>
      </c>
      <c r="D5496">
        <f t="shared" si="179"/>
        <v>42021</v>
      </c>
    </row>
    <row r="5497" spans="1:4" x14ac:dyDescent="0.2">
      <c r="A5497">
        <f t="shared" si="177"/>
        <v>2015</v>
      </c>
      <c r="B5497" s="1059">
        <v>42022</v>
      </c>
      <c r="C5497" s="3">
        <f>'finished water daily demand'!S22</f>
        <v>24.950903225806453</v>
      </c>
      <c r="D5497">
        <f t="shared" si="179"/>
        <v>42022</v>
      </c>
    </row>
    <row r="5498" spans="1:4" x14ac:dyDescent="0.2">
      <c r="A5498">
        <f t="shared" si="177"/>
        <v>2015</v>
      </c>
      <c r="B5498" s="1059">
        <v>42023</v>
      </c>
      <c r="C5498" s="3">
        <f>'finished water daily demand'!S23</f>
        <v>24.970903225806452</v>
      </c>
      <c r="D5498">
        <f t="shared" si="179"/>
        <v>42023</v>
      </c>
    </row>
    <row r="5499" spans="1:4" x14ac:dyDescent="0.2">
      <c r="A5499">
        <f t="shared" si="177"/>
        <v>2015</v>
      </c>
      <c r="B5499" s="1059">
        <v>42024</v>
      </c>
      <c r="C5499" s="3">
        <f>'finished water daily demand'!S24</f>
        <v>24.950903225806449</v>
      </c>
      <c r="D5499">
        <f t="shared" si="179"/>
        <v>42024</v>
      </c>
    </row>
    <row r="5500" spans="1:4" x14ac:dyDescent="0.2">
      <c r="A5500">
        <f t="shared" si="177"/>
        <v>2015</v>
      </c>
      <c r="B5500" s="1059">
        <v>42025</v>
      </c>
      <c r="C5500" s="3">
        <f>'finished water daily demand'!S25</f>
        <v>25.530903225806451</v>
      </c>
      <c r="D5500">
        <f t="shared" si="179"/>
        <v>42025</v>
      </c>
    </row>
    <row r="5501" spans="1:4" x14ac:dyDescent="0.2">
      <c r="A5501">
        <f t="shared" si="177"/>
        <v>2015</v>
      </c>
      <c r="B5501" s="1059">
        <v>42026</v>
      </c>
      <c r="C5501" s="3">
        <f>'finished water daily demand'!S26</f>
        <v>26.550903225806451</v>
      </c>
      <c r="D5501">
        <f t="shared" si="179"/>
        <v>42026</v>
      </c>
    </row>
    <row r="5502" spans="1:4" x14ac:dyDescent="0.2">
      <c r="A5502">
        <f t="shared" si="177"/>
        <v>2015</v>
      </c>
      <c r="B5502" s="1059">
        <v>42027</v>
      </c>
      <c r="C5502" s="3">
        <f>'finished water daily demand'!S27</f>
        <v>25.290903225806449</v>
      </c>
      <c r="D5502">
        <f t="shared" si="179"/>
        <v>42027</v>
      </c>
    </row>
    <row r="5503" spans="1:4" x14ac:dyDescent="0.2">
      <c r="A5503">
        <f t="shared" si="177"/>
        <v>2015</v>
      </c>
      <c r="B5503" s="1059">
        <v>42028</v>
      </c>
      <c r="C5503" s="3">
        <f>'finished water daily demand'!S28</f>
        <v>23.610903225806453</v>
      </c>
      <c r="D5503">
        <f t="shared" si="179"/>
        <v>42028</v>
      </c>
    </row>
    <row r="5504" spans="1:4" x14ac:dyDescent="0.2">
      <c r="A5504">
        <f t="shared" si="177"/>
        <v>2015</v>
      </c>
      <c r="B5504" s="1059">
        <v>42029</v>
      </c>
      <c r="C5504" s="3">
        <f>'finished water daily demand'!S29</f>
        <v>25.720903225806449</v>
      </c>
      <c r="D5504">
        <f t="shared" si="179"/>
        <v>42029</v>
      </c>
    </row>
    <row r="5505" spans="1:4" x14ac:dyDescent="0.2">
      <c r="A5505">
        <f t="shared" si="177"/>
        <v>2015</v>
      </c>
      <c r="B5505" s="1059">
        <v>42030</v>
      </c>
      <c r="C5505" s="3">
        <f>'finished water daily demand'!S30</f>
        <v>24.630903225806449</v>
      </c>
      <c r="D5505">
        <f t="shared" si="179"/>
        <v>42030</v>
      </c>
    </row>
    <row r="5506" spans="1:4" x14ac:dyDescent="0.2">
      <c r="A5506">
        <f t="shared" si="177"/>
        <v>2015</v>
      </c>
      <c r="B5506" s="1059">
        <v>42031</v>
      </c>
      <c r="C5506" s="3">
        <f>'finished water daily demand'!S31</f>
        <v>25.16090322580645</v>
      </c>
      <c r="D5506">
        <f t="shared" si="179"/>
        <v>42031</v>
      </c>
    </row>
    <row r="5507" spans="1:4" x14ac:dyDescent="0.2">
      <c r="A5507">
        <f t="shared" ref="A5507:A5570" si="180">YEAR(B5507)</f>
        <v>2015</v>
      </c>
      <c r="B5507" s="1059">
        <v>42032</v>
      </c>
      <c r="C5507" s="3">
        <f>'finished water daily demand'!S32</f>
        <v>23.740903225806449</v>
      </c>
      <c r="D5507">
        <f t="shared" si="179"/>
        <v>42032</v>
      </c>
    </row>
    <row r="5508" spans="1:4" x14ac:dyDescent="0.2">
      <c r="A5508">
        <f t="shared" si="180"/>
        <v>2015</v>
      </c>
      <c r="B5508" s="1059">
        <v>42033</v>
      </c>
      <c r="C5508" s="3">
        <f>'finished water daily demand'!S33</f>
        <v>25.16090322580645</v>
      </c>
      <c r="D5508">
        <f t="shared" si="179"/>
        <v>42033</v>
      </c>
    </row>
    <row r="5509" spans="1:4" x14ac:dyDescent="0.2">
      <c r="A5509">
        <f t="shared" si="180"/>
        <v>2015</v>
      </c>
      <c r="B5509" s="1059">
        <v>42034</v>
      </c>
      <c r="C5509" s="3">
        <f>'finished water daily demand'!S34</f>
        <v>25.440903225806451</v>
      </c>
      <c r="D5509">
        <f t="shared" si="179"/>
        <v>42034</v>
      </c>
    </row>
    <row r="5510" spans="1:4" x14ac:dyDescent="0.2">
      <c r="A5510">
        <f t="shared" si="180"/>
        <v>2015</v>
      </c>
      <c r="B5510" s="1059">
        <v>42035</v>
      </c>
      <c r="C5510" s="3">
        <f>'finished water daily demand'!S35</f>
        <v>24.59090322580645</v>
      </c>
      <c r="D5510">
        <f t="shared" si="179"/>
        <v>42035</v>
      </c>
    </row>
    <row r="5511" spans="1:4" x14ac:dyDescent="0.2">
      <c r="A5511">
        <f t="shared" si="180"/>
        <v>2015</v>
      </c>
      <c r="B5511" s="1059">
        <v>42036</v>
      </c>
      <c r="C5511" s="3">
        <f>'finished water daily demand'!S36</f>
        <v>23.769074999999997</v>
      </c>
      <c r="D5511">
        <f t="shared" si="179"/>
        <v>42036</v>
      </c>
    </row>
    <row r="5512" spans="1:4" x14ac:dyDescent="0.2">
      <c r="A5512">
        <f t="shared" si="180"/>
        <v>2015</v>
      </c>
      <c r="B5512" s="1059">
        <v>42037</v>
      </c>
      <c r="C5512" s="3">
        <f>'finished water daily demand'!S37</f>
        <v>24.869074999999999</v>
      </c>
      <c r="D5512">
        <f t="shared" si="179"/>
        <v>42037</v>
      </c>
    </row>
    <row r="5513" spans="1:4" x14ac:dyDescent="0.2">
      <c r="A5513">
        <f t="shared" si="180"/>
        <v>2015</v>
      </c>
      <c r="B5513" s="1059">
        <v>42038</v>
      </c>
      <c r="C5513" s="3">
        <f>'finished water daily demand'!S38</f>
        <v>25.069074999999998</v>
      </c>
      <c r="D5513">
        <f t="shared" si="179"/>
        <v>42038</v>
      </c>
    </row>
    <row r="5514" spans="1:4" x14ac:dyDescent="0.2">
      <c r="A5514">
        <f t="shared" si="180"/>
        <v>2015</v>
      </c>
      <c r="B5514" s="1059">
        <v>42039</v>
      </c>
      <c r="C5514" s="3">
        <f>'finished water daily demand'!S39</f>
        <v>26.009074999999999</v>
      </c>
      <c r="D5514">
        <f t="shared" si="179"/>
        <v>42039</v>
      </c>
    </row>
    <row r="5515" spans="1:4" x14ac:dyDescent="0.2">
      <c r="A5515">
        <f t="shared" si="180"/>
        <v>2015</v>
      </c>
      <c r="B5515" s="1059">
        <v>42040</v>
      </c>
      <c r="C5515" s="3">
        <f>'finished water daily demand'!S40</f>
        <v>25.029074999999999</v>
      </c>
      <c r="D5515">
        <f t="shared" si="179"/>
        <v>42040</v>
      </c>
    </row>
    <row r="5516" spans="1:4" x14ac:dyDescent="0.2">
      <c r="A5516">
        <f t="shared" si="180"/>
        <v>2015</v>
      </c>
      <c r="B5516" s="1059">
        <v>42041</v>
      </c>
      <c r="C5516" s="3">
        <f>'finished water daily demand'!S41</f>
        <v>24.469074999999997</v>
      </c>
      <c r="D5516">
        <f t="shared" si="179"/>
        <v>42041</v>
      </c>
    </row>
    <row r="5517" spans="1:4" x14ac:dyDescent="0.2">
      <c r="A5517">
        <f t="shared" si="180"/>
        <v>2015</v>
      </c>
      <c r="B5517" s="1059">
        <v>42042</v>
      </c>
      <c r="C5517" s="3">
        <f>'finished water daily demand'!S42</f>
        <v>25.639074999999998</v>
      </c>
      <c r="D5517">
        <f t="shared" si="179"/>
        <v>42042</v>
      </c>
    </row>
    <row r="5518" spans="1:4" x14ac:dyDescent="0.2">
      <c r="A5518">
        <f t="shared" si="180"/>
        <v>2015</v>
      </c>
      <c r="B5518" s="1059">
        <v>42043</v>
      </c>
      <c r="C5518" s="3">
        <f>'finished water daily demand'!S43</f>
        <v>25.959074999999999</v>
      </c>
      <c r="D5518">
        <f t="shared" si="179"/>
        <v>42043</v>
      </c>
    </row>
    <row r="5519" spans="1:4" x14ac:dyDescent="0.2">
      <c r="A5519">
        <f t="shared" si="180"/>
        <v>2015</v>
      </c>
      <c r="B5519" s="1059">
        <v>42044</v>
      </c>
      <c r="C5519" s="3">
        <f>'finished water daily demand'!S44</f>
        <v>23.799075000000002</v>
      </c>
      <c r="D5519">
        <f t="shared" si="179"/>
        <v>42044</v>
      </c>
    </row>
    <row r="5520" spans="1:4" x14ac:dyDescent="0.2">
      <c r="A5520">
        <f t="shared" si="180"/>
        <v>2015</v>
      </c>
      <c r="B5520" s="1059">
        <v>42045</v>
      </c>
      <c r="C5520" s="3">
        <f>'finished water daily demand'!S45</f>
        <v>24.989075</v>
      </c>
      <c r="D5520">
        <f t="shared" si="179"/>
        <v>42045</v>
      </c>
    </row>
    <row r="5521" spans="1:4" x14ac:dyDescent="0.2">
      <c r="A5521">
        <f t="shared" si="180"/>
        <v>2015</v>
      </c>
      <c r="B5521" s="1059">
        <v>42046</v>
      </c>
      <c r="C5521" s="3">
        <f>'finished water daily demand'!S46</f>
        <v>25.479075000000002</v>
      </c>
      <c r="D5521">
        <f t="shared" si="179"/>
        <v>42046</v>
      </c>
    </row>
    <row r="5522" spans="1:4" x14ac:dyDescent="0.2">
      <c r="A5522">
        <f t="shared" si="180"/>
        <v>2015</v>
      </c>
      <c r="B5522" s="1059">
        <v>42047</v>
      </c>
      <c r="C5522" s="3">
        <f>'finished water daily demand'!S47</f>
        <v>25.089075000000001</v>
      </c>
      <c r="D5522">
        <f t="shared" si="179"/>
        <v>42047</v>
      </c>
    </row>
    <row r="5523" spans="1:4" x14ac:dyDescent="0.2">
      <c r="A5523">
        <f t="shared" si="180"/>
        <v>2015</v>
      </c>
      <c r="B5523" s="1059">
        <v>42048</v>
      </c>
      <c r="C5523" s="3">
        <f>'finished water daily demand'!S48</f>
        <v>25.189074999999999</v>
      </c>
      <c r="D5523">
        <f t="shared" si="179"/>
        <v>42048</v>
      </c>
    </row>
    <row r="5524" spans="1:4" x14ac:dyDescent="0.2">
      <c r="A5524">
        <f t="shared" si="180"/>
        <v>2015</v>
      </c>
      <c r="B5524" s="1059">
        <v>42049</v>
      </c>
      <c r="C5524" s="3">
        <f>'finished water daily demand'!S49</f>
        <v>25.459074999999999</v>
      </c>
      <c r="D5524">
        <f t="shared" si="179"/>
        <v>42049</v>
      </c>
    </row>
    <row r="5525" spans="1:4" x14ac:dyDescent="0.2">
      <c r="A5525">
        <f t="shared" si="180"/>
        <v>2015</v>
      </c>
      <c r="B5525" s="1059">
        <v>42050</v>
      </c>
      <c r="C5525" s="3">
        <f>'finished water daily demand'!S50</f>
        <v>24.459074999999999</v>
      </c>
      <c r="D5525">
        <f t="shared" si="179"/>
        <v>42050</v>
      </c>
    </row>
    <row r="5526" spans="1:4" x14ac:dyDescent="0.2">
      <c r="A5526">
        <f t="shared" si="180"/>
        <v>2015</v>
      </c>
      <c r="B5526" s="1059">
        <v>42051</v>
      </c>
      <c r="C5526" s="3">
        <f>'finished water daily demand'!S51</f>
        <v>24.789074999999997</v>
      </c>
      <c r="D5526">
        <f t="shared" si="179"/>
        <v>42051</v>
      </c>
    </row>
    <row r="5527" spans="1:4" x14ac:dyDescent="0.2">
      <c r="A5527">
        <f t="shared" si="180"/>
        <v>2015</v>
      </c>
      <c r="B5527" s="1059">
        <v>42052</v>
      </c>
      <c r="C5527" s="3">
        <f>'finished water daily demand'!S52</f>
        <v>23.619074999999999</v>
      </c>
      <c r="D5527">
        <f t="shared" si="179"/>
        <v>42052</v>
      </c>
    </row>
    <row r="5528" spans="1:4" x14ac:dyDescent="0.2">
      <c r="A5528">
        <f t="shared" si="180"/>
        <v>2015</v>
      </c>
      <c r="B5528" s="1059">
        <v>42053</v>
      </c>
      <c r="C5528" s="3">
        <f>'finished water daily demand'!S53</f>
        <v>25.019075000000001</v>
      </c>
      <c r="D5528">
        <f t="shared" si="179"/>
        <v>42053</v>
      </c>
    </row>
    <row r="5529" spans="1:4" x14ac:dyDescent="0.2">
      <c r="A5529">
        <f t="shared" si="180"/>
        <v>2015</v>
      </c>
      <c r="B5529" s="1059">
        <v>42054</v>
      </c>
      <c r="C5529" s="3">
        <f>'finished water daily demand'!S54</f>
        <v>25.609074999999997</v>
      </c>
      <c r="D5529">
        <f t="shared" si="179"/>
        <v>42054</v>
      </c>
    </row>
    <row r="5530" spans="1:4" x14ac:dyDescent="0.2">
      <c r="A5530">
        <f t="shared" si="180"/>
        <v>2015</v>
      </c>
      <c r="B5530" s="1059">
        <v>42055</v>
      </c>
      <c r="C5530" s="3">
        <f>'finished water daily demand'!S55</f>
        <v>26.679074999999997</v>
      </c>
      <c r="D5530">
        <f t="shared" si="179"/>
        <v>42055</v>
      </c>
    </row>
    <row r="5531" spans="1:4" x14ac:dyDescent="0.2">
      <c r="A5531">
        <f t="shared" si="180"/>
        <v>2015</v>
      </c>
      <c r="B5531" s="1059">
        <v>42056</v>
      </c>
      <c r="C5531" s="3">
        <f>'finished water daily demand'!S56</f>
        <v>29.249074999999998</v>
      </c>
      <c r="D5531">
        <f t="shared" si="179"/>
        <v>42056</v>
      </c>
    </row>
    <row r="5532" spans="1:4" x14ac:dyDescent="0.2">
      <c r="A5532">
        <f t="shared" si="180"/>
        <v>2015</v>
      </c>
      <c r="B5532" s="1059">
        <v>42057</v>
      </c>
      <c r="C5532" s="3">
        <f>'finished water daily demand'!S57</f>
        <v>34.189075000000003</v>
      </c>
      <c r="D5532">
        <f t="shared" si="179"/>
        <v>42057</v>
      </c>
    </row>
    <row r="5533" spans="1:4" x14ac:dyDescent="0.2">
      <c r="A5533">
        <f t="shared" si="180"/>
        <v>2015</v>
      </c>
      <c r="B5533" s="1059">
        <v>42058</v>
      </c>
      <c r="C5533" s="3">
        <f>'finished water daily demand'!S58</f>
        <v>32.679074999999997</v>
      </c>
      <c r="D5533">
        <f t="shared" si="179"/>
        <v>42058</v>
      </c>
    </row>
    <row r="5534" spans="1:4" x14ac:dyDescent="0.2">
      <c r="A5534">
        <f t="shared" si="180"/>
        <v>2015</v>
      </c>
      <c r="B5534" s="1059">
        <v>42059</v>
      </c>
      <c r="C5534" s="3">
        <f>'finished water daily demand'!S59</f>
        <v>28.019075000000001</v>
      </c>
      <c r="D5534">
        <f t="shared" si="179"/>
        <v>42059</v>
      </c>
    </row>
    <row r="5535" spans="1:4" x14ac:dyDescent="0.2">
      <c r="A5535">
        <f t="shared" si="180"/>
        <v>2015</v>
      </c>
      <c r="B5535" s="1059">
        <v>42060</v>
      </c>
      <c r="C5535" s="3">
        <f>'finished water daily demand'!S60</f>
        <v>27.179074999999997</v>
      </c>
      <c r="D5535">
        <f t="shared" si="179"/>
        <v>42060</v>
      </c>
    </row>
    <row r="5536" spans="1:4" x14ac:dyDescent="0.2">
      <c r="A5536">
        <f t="shared" si="180"/>
        <v>2015</v>
      </c>
      <c r="B5536" s="1059">
        <v>42061</v>
      </c>
      <c r="C5536" s="3">
        <f>'finished water daily demand'!S61</f>
        <v>24.269074999999997</v>
      </c>
      <c r="D5536">
        <f t="shared" si="179"/>
        <v>42061</v>
      </c>
    </row>
    <row r="5537" spans="1:4" x14ac:dyDescent="0.2">
      <c r="A5537">
        <f t="shared" si="180"/>
        <v>2015</v>
      </c>
      <c r="B5537" s="1059">
        <v>42062</v>
      </c>
      <c r="C5537" s="3">
        <f>'finished water daily demand'!S62</f>
        <v>25.969074999999997</v>
      </c>
      <c r="D5537">
        <f t="shared" si="179"/>
        <v>42062</v>
      </c>
    </row>
    <row r="5538" spans="1:4" x14ac:dyDescent="0.2">
      <c r="A5538">
        <f t="shared" si="180"/>
        <v>2015</v>
      </c>
      <c r="B5538" s="1059">
        <v>42063</v>
      </c>
      <c r="C5538" s="3">
        <f>'finished water daily demand'!S63</f>
        <v>28.179074999999997</v>
      </c>
      <c r="D5538">
        <f t="shared" si="179"/>
        <v>42063</v>
      </c>
    </row>
    <row r="5539" spans="1:4" x14ac:dyDescent="0.2">
      <c r="A5539">
        <f t="shared" si="180"/>
        <v>2015</v>
      </c>
      <c r="B5539" s="1059">
        <v>42064</v>
      </c>
      <c r="C5539" s="3">
        <f>'finished water daily demand'!S64</f>
        <v>26.589074999999998</v>
      </c>
      <c r="D5539">
        <f t="shared" si="179"/>
        <v>42064</v>
      </c>
    </row>
    <row r="5540" spans="1:4" x14ac:dyDescent="0.2">
      <c r="A5540">
        <f t="shared" si="180"/>
        <v>2015</v>
      </c>
      <c r="B5540" s="1059">
        <v>42065</v>
      </c>
      <c r="C5540" s="3">
        <f>'finished water daily demand'!S65</f>
        <v>27.669074999999999</v>
      </c>
      <c r="D5540">
        <f t="shared" si="179"/>
        <v>42065</v>
      </c>
    </row>
    <row r="5541" spans="1:4" x14ac:dyDescent="0.2">
      <c r="A5541">
        <f t="shared" si="180"/>
        <v>2015</v>
      </c>
      <c r="B5541" s="1059">
        <v>42066</v>
      </c>
      <c r="C5541" s="3">
        <f>'finished water daily demand'!S66</f>
        <v>29.419074999999999</v>
      </c>
      <c r="D5541">
        <f t="shared" si="179"/>
        <v>42066</v>
      </c>
    </row>
    <row r="5542" spans="1:4" x14ac:dyDescent="0.2">
      <c r="A5542">
        <f t="shared" si="180"/>
        <v>2015</v>
      </c>
      <c r="B5542" s="1059">
        <v>42067</v>
      </c>
      <c r="C5542" s="3">
        <f>'finished water daily demand'!S67</f>
        <v>28.459074999999999</v>
      </c>
      <c r="D5542">
        <f t="shared" si="179"/>
        <v>42067</v>
      </c>
    </row>
    <row r="5543" spans="1:4" x14ac:dyDescent="0.2">
      <c r="A5543">
        <f t="shared" si="180"/>
        <v>2015</v>
      </c>
      <c r="B5543" s="1059">
        <v>42068</v>
      </c>
      <c r="C5543" s="3">
        <f>'finished water daily demand'!S68</f>
        <v>26.799074999999998</v>
      </c>
      <c r="D5543">
        <f t="shared" si="179"/>
        <v>42068</v>
      </c>
    </row>
    <row r="5544" spans="1:4" x14ac:dyDescent="0.2">
      <c r="A5544">
        <f t="shared" si="180"/>
        <v>2015</v>
      </c>
      <c r="B5544" s="1059">
        <v>42069</v>
      </c>
      <c r="C5544" s="3">
        <f>'finished water daily demand'!S69</f>
        <v>27.869075000000002</v>
      </c>
      <c r="D5544">
        <f t="shared" si="179"/>
        <v>42069</v>
      </c>
    </row>
    <row r="5545" spans="1:4" x14ac:dyDescent="0.2">
      <c r="A5545">
        <f t="shared" si="180"/>
        <v>2015</v>
      </c>
      <c r="B5545" s="1059">
        <v>42070</v>
      </c>
      <c r="C5545" s="3">
        <f>'finished water daily demand'!S70</f>
        <v>26.909074999999998</v>
      </c>
      <c r="D5545">
        <f t="shared" ref="D5545:D5608" si="181">VALUE(B5545)</f>
        <v>42070</v>
      </c>
    </row>
    <row r="5546" spans="1:4" x14ac:dyDescent="0.2">
      <c r="A5546">
        <f t="shared" si="180"/>
        <v>2015</v>
      </c>
      <c r="B5546" s="1059">
        <v>42071</v>
      </c>
      <c r="C5546" s="3">
        <f>'finished water daily demand'!S71</f>
        <v>24.459074999999999</v>
      </c>
      <c r="D5546">
        <f t="shared" si="181"/>
        <v>42071</v>
      </c>
    </row>
    <row r="5547" spans="1:4" x14ac:dyDescent="0.2">
      <c r="A5547">
        <f t="shared" si="180"/>
        <v>2015</v>
      </c>
      <c r="B5547" s="1059">
        <v>42072</v>
      </c>
      <c r="C5547" s="3">
        <f>'finished water daily demand'!S72</f>
        <v>27.729074999999998</v>
      </c>
      <c r="D5547">
        <f t="shared" si="181"/>
        <v>42072</v>
      </c>
    </row>
    <row r="5548" spans="1:4" x14ac:dyDescent="0.2">
      <c r="A5548">
        <f t="shared" si="180"/>
        <v>2015</v>
      </c>
      <c r="B5548" s="1059">
        <v>42073</v>
      </c>
      <c r="C5548" s="3">
        <f>'finished water daily demand'!S73</f>
        <v>26.299074999999998</v>
      </c>
      <c r="D5548">
        <f t="shared" si="181"/>
        <v>42073</v>
      </c>
    </row>
    <row r="5549" spans="1:4" x14ac:dyDescent="0.2">
      <c r="A5549">
        <f t="shared" si="180"/>
        <v>2015</v>
      </c>
      <c r="B5549" s="1059">
        <v>42074</v>
      </c>
      <c r="C5549" s="3">
        <f>'finished water daily demand'!S74</f>
        <v>27.689074999999999</v>
      </c>
      <c r="D5549">
        <f t="shared" si="181"/>
        <v>42074</v>
      </c>
    </row>
    <row r="5550" spans="1:4" x14ac:dyDescent="0.2">
      <c r="A5550">
        <f t="shared" si="180"/>
        <v>2015</v>
      </c>
      <c r="B5550" s="1059">
        <v>42075</v>
      </c>
      <c r="C5550" s="3">
        <f>'finished water daily demand'!S75</f>
        <v>25.979074999999998</v>
      </c>
      <c r="D5550">
        <f t="shared" si="181"/>
        <v>42075</v>
      </c>
    </row>
    <row r="5551" spans="1:4" x14ac:dyDescent="0.2">
      <c r="A5551">
        <f t="shared" si="180"/>
        <v>2015</v>
      </c>
      <c r="B5551" s="1059">
        <v>42076</v>
      </c>
      <c r="C5551" s="3">
        <f>'finished water daily demand'!S76</f>
        <v>26.683095238095238</v>
      </c>
      <c r="D5551">
        <f t="shared" si="181"/>
        <v>42076</v>
      </c>
    </row>
    <row r="5552" spans="1:4" x14ac:dyDescent="0.2">
      <c r="A5552">
        <f t="shared" si="180"/>
        <v>2015</v>
      </c>
      <c r="B5552" s="1059">
        <v>42077</v>
      </c>
      <c r="C5552" s="3">
        <f>'finished water daily demand'!S77</f>
        <v>25.31309523809524</v>
      </c>
      <c r="D5552">
        <f t="shared" si="181"/>
        <v>42077</v>
      </c>
    </row>
    <row r="5553" spans="1:4" x14ac:dyDescent="0.2">
      <c r="A5553">
        <f t="shared" si="180"/>
        <v>2015</v>
      </c>
      <c r="B5553" s="1059">
        <v>42078</v>
      </c>
      <c r="C5553" s="3">
        <f>'finished water daily demand'!S78</f>
        <v>24.103095238095239</v>
      </c>
      <c r="D5553">
        <f t="shared" si="181"/>
        <v>42078</v>
      </c>
    </row>
    <row r="5554" spans="1:4" x14ac:dyDescent="0.2">
      <c r="A5554">
        <f t="shared" si="180"/>
        <v>2015</v>
      </c>
      <c r="B5554" s="1059">
        <v>42079</v>
      </c>
      <c r="C5554" s="3">
        <f>'finished water daily demand'!S79</f>
        <v>26.97309523809524</v>
      </c>
      <c r="D5554">
        <f t="shared" si="181"/>
        <v>42079</v>
      </c>
    </row>
    <row r="5555" spans="1:4" x14ac:dyDescent="0.2">
      <c r="A5555">
        <f t="shared" si="180"/>
        <v>2015</v>
      </c>
      <c r="B5555" s="1059">
        <v>42080</v>
      </c>
      <c r="C5555" s="3">
        <f>'finished water daily demand'!S80</f>
        <v>27.013095238095239</v>
      </c>
      <c r="D5555">
        <f t="shared" si="181"/>
        <v>42080</v>
      </c>
    </row>
    <row r="5556" spans="1:4" x14ac:dyDescent="0.2">
      <c r="A5556">
        <f t="shared" si="180"/>
        <v>2015</v>
      </c>
      <c r="B5556" s="1059">
        <v>42081</v>
      </c>
      <c r="C5556" s="3">
        <f>'finished water daily demand'!S81</f>
        <v>26.963095238095239</v>
      </c>
      <c r="D5556">
        <f t="shared" si="181"/>
        <v>42081</v>
      </c>
    </row>
    <row r="5557" spans="1:4" x14ac:dyDescent="0.2">
      <c r="A5557">
        <f t="shared" si="180"/>
        <v>2015</v>
      </c>
      <c r="B5557" s="1059">
        <v>42082</v>
      </c>
      <c r="C5557" s="3">
        <f>'finished water daily demand'!S82</f>
        <v>26.15309523809524</v>
      </c>
      <c r="D5557">
        <f t="shared" si="181"/>
        <v>42082</v>
      </c>
    </row>
    <row r="5558" spans="1:4" x14ac:dyDescent="0.2">
      <c r="A5558">
        <f t="shared" si="180"/>
        <v>2015</v>
      </c>
      <c r="B5558" s="1059">
        <v>42083</v>
      </c>
      <c r="C5558" s="3">
        <f>'finished water daily demand'!S83</f>
        <v>23.713095238095239</v>
      </c>
      <c r="D5558">
        <f t="shared" si="181"/>
        <v>42083</v>
      </c>
    </row>
    <row r="5559" spans="1:4" x14ac:dyDescent="0.2">
      <c r="A5559">
        <f t="shared" si="180"/>
        <v>2015</v>
      </c>
      <c r="B5559" s="1059">
        <v>42084</v>
      </c>
      <c r="C5559" s="3">
        <f>'finished water daily demand'!S84</f>
        <v>26.013095238095239</v>
      </c>
      <c r="D5559">
        <f t="shared" si="181"/>
        <v>42084</v>
      </c>
    </row>
    <row r="5560" spans="1:4" x14ac:dyDescent="0.2">
      <c r="A5560">
        <f t="shared" si="180"/>
        <v>2015</v>
      </c>
      <c r="B5560" s="1059">
        <v>42085</v>
      </c>
      <c r="C5560" s="3">
        <f>'finished water daily demand'!S85</f>
        <v>26.06309523809524</v>
      </c>
      <c r="D5560">
        <f t="shared" si="181"/>
        <v>42085</v>
      </c>
    </row>
    <row r="5561" spans="1:4" x14ac:dyDescent="0.2">
      <c r="A5561">
        <f t="shared" si="180"/>
        <v>2015</v>
      </c>
      <c r="B5561" s="1059">
        <v>42086</v>
      </c>
      <c r="C5561" s="3">
        <f>'finished water daily demand'!S86</f>
        <v>24.74309523809524</v>
      </c>
      <c r="D5561">
        <f t="shared" si="181"/>
        <v>42086</v>
      </c>
    </row>
    <row r="5562" spans="1:4" x14ac:dyDescent="0.2">
      <c r="A5562">
        <f t="shared" si="180"/>
        <v>2015</v>
      </c>
      <c r="B5562" s="1059">
        <v>42087</v>
      </c>
      <c r="C5562" s="3">
        <f>'finished water daily demand'!S87</f>
        <v>25.483095238095238</v>
      </c>
      <c r="D5562">
        <f t="shared" si="181"/>
        <v>42087</v>
      </c>
    </row>
    <row r="5563" spans="1:4" x14ac:dyDescent="0.2">
      <c r="A5563">
        <f t="shared" si="180"/>
        <v>2015</v>
      </c>
      <c r="B5563" s="1059">
        <v>42088</v>
      </c>
      <c r="C5563" s="3">
        <f>'finished water daily demand'!S88</f>
        <v>25.833095238095243</v>
      </c>
      <c r="D5563">
        <f t="shared" si="181"/>
        <v>42088</v>
      </c>
    </row>
    <row r="5564" spans="1:4" x14ac:dyDescent="0.2">
      <c r="A5564">
        <f t="shared" si="180"/>
        <v>2015</v>
      </c>
      <c r="B5564" s="1059">
        <v>42089</v>
      </c>
      <c r="C5564" s="3">
        <f>'finished water daily demand'!S89</f>
        <v>25.843095238095238</v>
      </c>
      <c r="D5564">
        <f t="shared" si="181"/>
        <v>42089</v>
      </c>
    </row>
    <row r="5565" spans="1:4" x14ac:dyDescent="0.2">
      <c r="A5565">
        <f t="shared" si="180"/>
        <v>2015</v>
      </c>
      <c r="B5565" s="1059">
        <v>42090</v>
      </c>
      <c r="C5565" s="3">
        <f>'finished water daily demand'!S90</f>
        <v>24.983095238095238</v>
      </c>
      <c r="D5565">
        <f t="shared" si="181"/>
        <v>42090</v>
      </c>
    </row>
    <row r="5566" spans="1:4" x14ac:dyDescent="0.2">
      <c r="A5566">
        <f t="shared" si="180"/>
        <v>2015</v>
      </c>
      <c r="B5566" s="1059">
        <v>42091</v>
      </c>
      <c r="C5566" s="3">
        <f>'finished water daily demand'!S91</f>
        <v>25.093095238095241</v>
      </c>
      <c r="D5566">
        <f t="shared" si="181"/>
        <v>42091</v>
      </c>
    </row>
    <row r="5567" spans="1:4" x14ac:dyDescent="0.2">
      <c r="A5567">
        <f t="shared" si="180"/>
        <v>2015</v>
      </c>
      <c r="B5567" s="1059">
        <v>42092</v>
      </c>
      <c r="C5567" s="3">
        <f>'finished water daily demand'!S92</f>
        <v>25.463095238095239</v>
      </c>
      <c r="D5567">
        <f t="shared" si="181"/>
        <v>42092</v>
      </c>
    </row>
    <row r="5568" spans="1:4" x14ac:dyDescent="0.2">
      <c r="A5568">
        <f t="shared" si="180"/>
        <v>2015</v>
      </c>
      <c r="B5568" s="1059">
        <v>42093</v>
      </c>
      <c r="C5568" s="3">
        <f>'finished water daily demand'!S93</f>
        <v>22.863095238095237</v>
      </c>
      <c r="D5568">
        <f t="shared" si="181"/>
        <v>42093</v>
      </c>
    </row>
    <row r="5569" spans="1:4" x14ac:dyDescent="0.2">
      <c r="A5569">
        <f t="shared" si="180"/>
        <v>2015</v>
      </c>
      <c r="B5569" s="1059">
        <v>42094</v>
      </c>
      <c r="C5569" s="3">
        <f>'finished water daily demand'!S94</f>
        <v>25.40309523809524</v>
      </c>
      <c r="D5569">
        <f t="shared" si="181"/>
        <v>42094</v>
      </c>
    </row>
    <row r="5570" spans="1:4" x14ac:dyDescent="0.2">
      <c r="A5570">
        <f t="shared" si="180"/>
        <v>2015</v>
      </c>
      <c r="B5570" s="1059">
        <v>42095</v>
      </c>
      <c r="C5570" s="3">
        <f>'finished water daily demand'!S95</f>
        <v>26.983095238095238</v>
      </c>
      <c r="D5570">
        <f t="shared" si="181"/>
        <v>42095</v>
      </c>
    </row>
    <row r="5571" spans="1:4" x14ac:dyDescent="0.2">
      <c r="A5571">
        <f t="shared" ref="A5571:A5634" si="182">YEAR(B5571)</f>
        <v>2015</v>
      </c>
      <c r="B5571" s="1059">
        <v>42096</v>
      </c>
      <c r="C5571" s="3">
        <f>'finished water daily demand'!S96</f>
        <v>26.203095238095237</v>
      </c>
      <c r="D5571">
        <f t="shared" si="181"/>
        <v>42096</v>
      </c>
    </row>
    <row r="5572" spans="1:4" x14ac:dyDescent="0.2">
      <c r="A5572">
        <f t="shared" si="182"/>
        <v>2015</v>
      </c>
      <c r="B5572" s="1059">
        <v>42097</v>
      </c>
      <c r="C5572" s="3">
        <f>'finished water daily demand'!S97</f>
        <v>26.586624999999998</v>
      </c>
      <c r="D5572">
        <f t="shared" si="181"/>
        <v>42097</v>
      </c>
    </row>
    <row r="5573" spans="1:4" x14ac:dyDescent="0.2">
      <c r="A5573">
        <f t="shared" si="182"/>
        <v>2015</v>
      </c>
      <c r="B5573" s="1059">
        <v>42098</v>
      </c>
      <c r="C5573" s="3">
        <f>'finished water daily demand'!S98</f>
        <v>27.856625000000001</v>
      </c>
      <c r="D5573">
        <f t="shared" si="181"/>
        <v>42098</v>
      </c>
    </row>
    <row r="5574" spans="1:4" x14ac:dyDescent="0.2">
      <c r="A5574">
        <f t="shared" si="182"/>
        <v>2015</v>
      </c>
      <c r="B5574" s="1059">
        <v>42099</v>
      </c>
      <c r="C5574" s="3">
        <f>'finished water daily demand'!S99</f>
        <v>25.186625000000003</v>
      </c>
      <c r="D5574">
        <f t="shared" si="181"/>
        <v>42099</v>
      </c>
    </row>
    <row r="5575" spans="1:4" x14ac:dyDescent="0.2">
      <c r="A5575">
        <f t="shared" si="182"/>
        <v>2015</v>
      </c>
      <c r="B5575" s="1059">
        <v>42100</v>
      </c>
      <c r="C5575" s="3">
        <f>'finished water daily demand'!S100</f>
        <v>26.286625000000001</v>
      </c>
      <c r="D5575">
        <f t="shared" si="181"/>
        <v>42100</v>
      </c>
    </row>
    <row r="5576" spans="1:4" x14ac:dyDescent="0.2">
      <c r="A5576">
        <f t="shared" si="182"/>
        <v>2015</v>
      </c>
      <c r="B5576" s="1059">
        <v>42101</v>
      </c>
      <c r="C5576" s="3">
        <f>'finished water daily demand'!S101</f>
        <v>26.526625000000003</v>
      </c>
      <c r="D5576">
        <f t="shared" si="181"/>
        <v>42101</v>
      </c>
    </row>
    <row r="5577" spans="1:4" x14ac:dyDescent="0.2">
      <c r="A5577">
        <f t="shared" si="182"/>
        <v>2015</v>
      </c>
      <c r="B5577" s="1059">
        <v>42102</v>
      </c>
      <c r="C5577" s="3">
        <f>'finished water daily demand'!S102</f>
        <v>28.016625000000001</v>
      </c>
      <c r="D5577">
        <f t="shared" si="181"/>
        <v>42102</v>
      </c>
    </row>
    <row r="5578" spans="1:4" x14ac:dyDescent="0.2">
      <c r="A5578">
        <f t="shared" si="182"/>
        <v>2015</v>
      </c>
      <c r="B5578" s="1059">
        <v>42103</v>
      </c>
      <c r="C5578" s="3">
        <f>'finished water daily demand'!S103</f>
        <v>26.756625000000003</v>
      </c>
      <c r="D5578">
        <f t="shared" si="181"/>
        <v>42103</v>
      </c>
    </row>
    <row r="5579" spans="1:4" x14ac:dyDescent="0.2">
      <c r="A5579">
        <f t="shared" si="182"/>
        <v>2015</v>
      </c>
      <c r="B5579" s="1059">
        <v>42104</v>
      </c>
      <c r="C5579" s="3">
        <f>'finished water daily demand'!S104</f>
        <v>26.986625</v>
      </c>
      <c r="D5579">
        <f t="shared" si="181"/>
        <v>42104</v>
      </c>
    </row>
    <row r="5580" spans="1:4" x14ac:dyDescent="0.2">
      <c r="A5580">
        <f t="shared" si="182"/>
        <v>2015</v>
      </c>
      <c r="B5580" s="1059">
        <v>42105</v>
      </c>
      <c r="C5580" s="3">
        <f>'finished water daily demand'!S105</f>
        <v>26.917714285714286</v>
      </c>
      <c r="D5580">
        <f t="shared" si="181"/>
        <v>42105</v>
      </c>
    </row>
    <row r="5581" spans="1:4" x14ac:dyDescent="0.2">
      <c r="A5581">
        <f t="shared" si="182"/>
        <v>2015</v>
      </c>
      <c r="B5581" s="1059">
        <v>42106</v>
      </c>
      <c r="C5581" s="3">
        <f>'finished water daily demand'!S106</f>
        <v>27.437714285714282</v>
      </c>
      <c r="D5581">
        <f t="shared" si="181"/>
        <v>42106</v>
      </c>
    </row>
    <row r="5582" spans="1:4" x14ac:dyDescent="0.2">
      <c r="A5582">
        <f t="shared" si="182"/>
        <v>2015</v>
      </c>
      <c r="B5582" s="1059">
        <v>42107</v>
      </c>
      <c r="C5582" s="3">
        <f>'finished water daily demand'!S107</f>
        <v>26.997714285714284</v>
      </c>
      <c r="D5582">
        <f t="shared" si="181"/>
        <v>42107</v>
      </c>
    </row>
    <row r="5583" spans="1:4" x14ac:dyDescent="0.2">
      <c r="A5583">
        <f t="shared" si="182"/>
        <v>2015</v>
      </c>
      <c r="B5583" s="1059">
        <v>42108</v>
      </c>
      <c r="C5583" s="3">
        <f>'finished water daily demand'!S108</f>
        <v>27.577714285714283</v>
      </c>
      <c r="D5583">
        <f t="shared" si="181"/>
        <v>42108</v>
      </c>
    </row>
    <row r="5584" spans="1:4" x14ac:dyDescent="0.2">
      <c r="A5584">
        <f t="shared" si="182"/>
        <v>2015</v>
      </c>
      <c r="B5584" s="1059">
        <v>42109</v>
      </c>
      <c r="C5584" s="3">
        <f>'finished water daily demand'!S109</f>
        <v>25.197714285714287</v>
      </c>
      <c r="D5584">
        <f t="shared" si="181"/>
        <v>42109</v>
      </c>
    </row>
    <row r="5585" spans="1:4" x14ac:dyDescent="0.2">
      <c r="A5585">
        <f t="shared" si="182"/>
        <v>2015</v>
      </c>
      <c r="B5585" s="1059">
        <v>42110</v>
      </c>
      <c r="C5585" s="3">
        <f>'finished water daily demand'!S110</f>
        <v>24.537714285714284</v>
      </c>
      <c r="D5585">
        <f t="shared" si="181"/>
        <v>42110</v>
      </c>
    </row>
    <row r="5586" spans="1:4" x14ac:dyDescent="0.2">
      <c r="A5586">
        <f t="shared" si="182"/>
        <v>2015</v>
      </c>
      <c r="B5586" s="1059">
        <v>42111</v>
      </c>
      <c r="C5586" s="3">
        <f>'finished water daily demand'!S111</f>
        <v>25.887714285714285</v>
      </c>
      <c r="D5586">
        <f t="shared" si="181"/>
        <v>42111</v>
      </c>
    </row>
    <row r="5587" spans="1:4" x14ac:dyDescent="0.2">
      <c r="A5587">
        <f t="shared" si="182"/>
        <v>2015</v>
      </c>
      <c r="B5587" s="1059">
        <v>42112</v>
      </c>
      <c r="C5587" s="3">
        <f>'finished water daily demand'!S112</f>
        <v>26.989428571428572</v>
      </c>
      <c r="D5587">
        <f t="shared" si="181"/>
        <v>42112</v>
      </c>
    </row>
    <row r="5588" spans="1:4" x14ac:dyDescent="0.2">
      <c r="A5588">
        <f t="shared" si="182"/>
        <v>2015</v>
      </c>
      <c r="B5588" s="1059">
        <v>42113</v>
      </c>
      <c r="C5588" s="3">
        <f>'finished water daily demand'!S113</f>
        <v>27.08942857142857</v>
      </c>
      <c r="D5588">
        <f t="shared" si="181"/>
        <v>42113</v>
      </c>
    </row>
    <row r="5589" spans="1:4" x14ac:dyDescent="0.2">
      <c r="A5589">
        <f t="shared" si="182"/>
        <v>2015</v>
      </c>
      <c r="B5589" s="1059">
        <v>42114</v>
      </c>
      <c r="C5589" s="3">
        <f>'finished water daily demand'!S114</f>
        <v>24.019428571428573</v>
      </c>
      <c r="D5589">
        <f t="shared" si="181"/>
        <v>42114</v>
      </c>
    </row>
    <row r="5590" spans="1:4" x14ac:dyDescent="0.2">
      <c r="A5590">
        <f t="shared" si="182"/>
        <v>2015</v>
      </c>
      <c r="B5590" s="1059">
        <v>42115</v>
      </c>
      <c r="C5590" s="3">
        <f>'finished water daily demand'!S115</f>
        <v>25.739428571428576</v>
      </c>
      <c r="D5590">
        <f t="shared" si="181"/>
        <v>42115</v>
      </c>
    </row>
    <row r="5591" spans="1:4" x14ac:dyDescent="0.2">
      <c r="A5591">
        <f t="shared" si="182"/>
        <v>2015</v>
      </c>
      <c r="B5591" s="1059">
        <v>42116</v>
      </c>
      <c r="C5591" s="3">
        <f>'finished water daily demand'!S116</f>
        <v>26.989428571428572</v>
      </c>
      <c r="D5591">
        <f t="shared" si="181"/>
        <v>42116</v>
      </c>
    </row>
    <row r="5592" spans="1:4" x14ac:dyDescent="0.2">
      <c r="A5592">
        <f t="shared" si="182"/>
        <v>2015</v>
      </c>
      <c r="B5592" s="1059">
        <v>42117</v>
      </c>
      <c r="C5592" s="3">
        <f>'finished water daily demand'!S117</f>
        <v>27.289428571428573</v>
      </c>
      <c r="D5592">
        <f t="shared" si="181"/>
        <v>42117</v>
      </c>
    </row>
    <row r="5593" spans="1:4" x14ac:dyDescent="0.2">
      <c r="A5593">
        <f t="shared" si="182"/>
        <v>2015</v>
      </c>
      <c r="B5593" s="1059">
        <v>42118</v>
      </c>
      <c r="C5593" s="3">
        <f>'finished water daily demand'!S118</f>
        <v>26.909428571428574</v>
      </c>
      <c r="D5593">
        <f t="shared" si="181"/>
        <v>42118</v>
      </c>
    </row>
    <row r="5594" spans="1:4" x14ac:dyDescent="0.2">
      <c r="A5594">
        <f t="shared" si="182"/>
        <v>2015</v>
      </c>
      <c r="B5594" s="1059">
        <v>42119</v>
      </c>
      <c r="C5594" s="3">
        <f>'finished water daily demand'!S119</f>
        <v>25.183571428571433</v>
      </c>
      <c r="D5594">
        <f t="shared" si="181"/>
        <v>42119</v>
      </c>
    </row>
    <row r="5595" spans="1:4" x14ac:dyDescent="0.2">
      <c r="A5595">
        <f t="shared" si="182"/>
        <v>2015</v>
      </c>
      <c r="B5595" s="1059">
        <v>42120</v>
      </c>
      <c r="C5595" s="3">
        <f>'finished water daily demand'!S120</f>
        <v>24.09357142857143</v>
      </c>
      <c r="D5595">
        <f t="shared" si="181"/>
        <v>42120</v>
      </c>
    </row>
    <row r="5596" spans="1:4" x14ac:dyDescent="0.2">
      <c r="A5596">
        <f t="shared" si="182"/>
        <v>2015</v>
      </c>
      <c r="B5596" s="1059">
        <v>42121</v>
      </c>
      <c r="C5596" s="3">
        <f>'finished water daily demand'!S121</f>
        <v>24.89357142857143</v>
      </c>
      <c r="D5596">
        <f t="shared" si="181"/>
        <v>42121</v>
      </c>
    </row>
    <row r="5597" spans="1:4" x14ac:dyDescent="0.2">
      <c r="A5597">
        <f t="shared" si="182"/>
        <v>2015</v>
      </c>
      <c r="B5597" s="1059">
        <v>42122</v>
      </c>
      <c r="C5597" s="3">
        <f>'finished water daily demand'!S122</f>
        <v>27.833571428571432</v>
      </c>
      <c r="D5597">
        <f t="shared" si="181"/>
        <v>42122</v>
      </c>
    </row>
    <row r="5598" spans="1:4" x14ac:dyDescent="0.2">
      <c r="A5598">
        <f t="shared" si="182"/>
        <v>2015</v>
      </c>
      <c r="B5598" s="1059">
        <v>42123</v>
      </c>
      <c r="C5598" s="3">
        <f>'finished water daily demand'!S123</f>
        <v>25.673571428571432</v>
      </c>
      <c r="D5598">
        <f t="shared" si="181"/>
        <v>42123</v>
      </c>
    </row>
    <row r="5599" spans="1:4" x14ac:dyDescent="0.2">
      <c r="A5599">
        <f t="shared" si="182"/>
        <v>2015</v>
      </c>
      <c r="B5599" s="1059">
        <v>42124</v>
      </c>
      <c r="C5599" s="3">
        <f>'finished water daily demand'!S124</f>
        <v>27.493571428571432</v>
      </c>
      <c r="D5599">
        <f t="shared" si="181"/>
        <v>42124</v>
      </c>
    </row>
    <row r="5600" spans="1:4" x14ac:dyDescent="0.2">
      <c r="A5600">
        <f t="shared" si="182"/>
        <v>2015</v>
      </c>
      <c r="B5600" s="1059">
        <v>42125</v>
      </c>
      <c r="C5600" s="3">
        <f>'finished water daily demand'!S125</f>
        <v>24.633571428571429</v>
      </c>
      <c r="D5600">
        <f t="shared" si="181"/>
        <v>42125</v>
      </c>
    </row>
    <row r="5601" spans="1:4" x14ac:dyDescent="0.2">
      <c r="A5601">
        <f t="shared" si="182"/>
        <v>2015</v>
      </c>
      <c r="B5601" s="1059">
        <v>42126</v>
      </c>
      <c r="C5601" s="3">
        <f>'finished water daily demand'!S126</f>
        <v>26.040666666666667</v>
      </c>
      <c r="D5601">
        <f t="shared" si="181"/>
        <v>42126</v>
      </c>
    </row>
    <row r="5602" spans="1:4" x14ac:dyDescent="0.2">
      <c r="A5602">
        <f t="shared" si="182"/>
        <v>2015</v>
      </c>
      <c r="B5602" s="1059">
        <v>42127</v>
      </c>
      <c r="C5602" s="3">
        <f>'finished water daily demand'!S127</f>
        <v>27.050666666666665</v>
      </c>
      <c r="D5602">
        <f t="shared" si="181"/>
        <v>42127</v>
      </c>
    </row>
    <row r="5603" spans="1:4" x14ac:dyDescent="0.2">
      <c r="A5603">
        <f t="shared" si="182"/>
        <v>2015</v>
      </c>
      <c r="B5603" s="1059">
        <v>42128</v>
      </c>
      <c r="C5603" s="3">
        <f>'finished water daily demand'!S128</f>
        <v>25.940666666666665</v>
      </c>
      <c r="D5603">
        <f t="shared" si="181"/>
        <v>42128</v>
      </c>
    </row>
    <row r="5604" spans="1:4" x14ac:dyDescent="0.2">
      <c r="A5604">
        <f t="shared" si="182"/>
        <v>2015</v>
      </c>
      <c r="B5604" s="1059">
        <v>42129</v>
      </c>
      <c r="C5604" s="3">
        <f>'finished water daily demand'!S129</f>
        <v>28.080666666666666</v>
      </c>
      <c r="D5604">
        <f t="shared" si="181"/>
        <v>42129</v>
      </c>
    </row>
    <row r="5605" spans="1:4" x14ac:dyDescent="0.2">
      <c r="A5605">
        <f t="shared" si="182"/>
        <v>2015</v>
      </c>
      <c r="B5605" s="1059">
        <v>42130</v>
      </c>
      <c r="C5605" s="3">
        <f>'finished water daily demand'!S130</f>
        <v>28.960666666666661</v>
      </c>
      <c r="D5605">
        <f t="shared" si="181"/>
        <v>42130</v>
      </c>
    </row>
    <row r="5606" spans="1:4" x14ac:dyDescent="0.2">
      <c r="A5606">
        <f t="shared" si="182"/>
        <v>2015</v>
      </c>
      <c r="B5606" s="1059">
        <v>42131</v>
      </c>
      <c r="C5606" s="3">
        <f>'finished water daily demand'!S131</f>
        <v>28.380666666666663</v>
      </c>
      <c r="D5606">
        <f t="shared" si="181"/>
        <v>42131</v>
      </c>
    </row>
    <row r="5607" spans="1:4" x14ac:dyDescent="0.2">
      <c r="A5607">
        <f t="shared" si="182"/>
        <v>2015</v>
      </c>
      <c r="B5607" s="1059">
        <v>42132</v>
      </c>
      <c r="C5607" s="3">
        <f>'finished water daily demand'!S132</f>
        <v>29.830000000000002</v>
      </c>
      <c r="D5607">
        <f t="shared" si="181"/>
        <v>42132</v>
      </c>
    </row>
    <row r="5608" spans="1:4" x14ac:dyDescent="0.2">
      <c r="A5608">
        <f t="shared" si="182"/>
        <v>2015</v>
      </c>
      <c r="B5608" s="1059">
        <v>42133</v>
      </c>
      <c r="C5608" s="3">
        <f>'finished water daily demand'!S133</f>
        <v>30.13</v>
      </c>
      <c r="D5608">
        <f t="shared" si="181"/>
        <v>42133</v>
      </c>
    </row>
    <row r="5609" spans="1:4" x14ac:dyDescent="0.2">
      <c r="A5609">
        <f t="shared" si="182"/>
        <v>2015</v>
      </c>
      <c r="B5609" s="1059">
        <v>42134</v>
      </c>
      <c r="C5609" s="3">
        <f>'finished water daily demand'!S134</f>
        <v>29.509999999999998</v>
      </c>
      <c r="D5609">
        <f t="shared" ref="D5609:D5672" si="183">VALUE(B5609)</f>
        <v>42134</v>
      </c>
    </row>
    <row r="5610" spans="1:4" x14ac:dyDescent="0.2">
      <c r="A5610">
        <f t="shared" si="182"/>
        <v>2015</v>
      </c>
      <c r="B5610" s="1059">
        <v>42135</v>
      </c>
      <c r="C5610" s="3">
        <f>'finished water daily demand'!S135</f>
        <v>27.94</v>
      </c>
      <c r="D5610">
        <f t="shared" si="183"/>
        <v>42135</v>
      </c>
    </row>
    <row r="5611" spans="1:4" x14ac:dyDescent="0.2">
      <c r="A5611">
        <f t="shared" si="182"/>
        <v>2015</v>
      </c>
      <c r="B5611" s="1059">
        <v>42136</v>
      </c>
      <c r="C5611" s="3">
        <f>'finished water daily demand'!S136</f>
        <v>28.85</v>
      </c>
      <c r="D5611">
        <f t="shared" si="183"/>
        <v>42136</v>
      </c>
    </row>
    <row r="5612" spans="1:4" x14ac:dyDescent="0.2">
      <c r="A5612">
        <f t="shared" si="182"/>
        <v>2015</v>
      </c>
      <c r="B5612" s="1059">
        <v>42137</v>
      </c>
      <c r="C5612" s="3">
        <f>'finished water daily demand'!S137</f>
        <v>29.161166666666663</v>
      </c>
      <c r="D5612">
        <f t="shared" si="183"/>
        <v>42137</v>
      </c>
    </row>
    <row r="5613" spans="1:4" x14ac:dyDescent="0.2">
      <c r="A5613">
        <f t="shared" si="182"/>
        <v>2015</v>
      </c>
      <c r="B5613" s="1059">
        <v>42138</v>
      </c>
      <c r="C5613" s="3">
        <f>'finished water daily demand'!S138</f>
        <v>29.691166666666668</v>
      </c>
      <c r="D5613">
        <f t="shared" si="183"/>
        <v>42138</v>
      </c>
    </row>
    <row r="5614" spans="1:4" x14ac:dyDescent="0.2">
      <c r="A5614">
        <f t="shared" si="182"/>
        <v>2015</v>
      </c>
      <c r="B5614" s="1059">
        <v>42139</v>
      </c>
      <c r="C5614" s="3">
        <f>'finished water daily demand'!S139</f>
        <v>29.211166666666667</v>
      </c>
      <c r="D5614">
        <f t="shared" si="183"/>
        <v>42139</v>
      </c>
    </row>
    <row r="5615" spans="1:4" x14ac:dyDescent="0.2">
      <c r="A5615">
        <f t="shared" si="182"/>
        <v>2015</v>
      </c>
      <c r="B5615" s="1059">
        <v>42140</v>
      </c>
      <c r="C5615" s="3">
        <f>'finished water daily demand'!S140</f>
        <v>28.671166666666664</v>
      </c>
      <c r="D5615">
        <f t="shared" si="183"/>
        <v>42140</v>
      </c>
    </row>
    <row r="5616" spans="1:4" x14ac:dyDescent="0.2">
      <c r="A5616">
        <f t="shared" si="182"/>
        <v>2015</v>
      </c>
      <c r="B5616" s="1059">
        <v>42141</v>
      </c>
      <c r="C5616" s="3">
        <f>'finished water daily demand'!S141</f>
        <v>28.091166666666666</v>
      </c>
      <c r="D5616">
        <f t="shared" si="183"/>
        <v>42141</v>
      </c>
    </row>
    <row r="5617" spans="1:4" x14ac:dyDescent="0.2">
      <c r="A5617">
        <f t="shared" si="182"/>
        <v>2015</v>
      </c>
      <c r="B5617" s="1059">
        <v>42142</v>
      </c>
      <c r="C5617" s="3">
        <f>'finished water daily demand'!S142</f>
        <v>30.221166666666665</v>
      </c>
      <c r="D5617">
        <f t="shared" si="183"/>
        <v>42142</v>
      </c>
    </row>
    <row r="5618" spans="1:4" x14ac:dyDescent="0.2">
      <c r="A5618">
        <f t="shared" si="182"/>
        <v>2015</v>
      </c>
      <c r="B5618" s="1059">
        <v>42143</v>
      </c>
      <c r="C5618" s="3">
        <f>'finished water daily demand'!S143</f>
        <v>31.072750000000003</v>
      </c>
      <c r="D5618">
        <f t="shared" si="183"/>
        <v>42143</v>
      </c>
    </row>
    <row r="5619" spans="1:4" x14ac:dyDescent="0.2">
      <c r="A5619">
        <f t="shared" si="182"/>
        <v>2015</v>
      </c>
      <c r="B5619" s="1059">
        <v>42144</v>
      </c>
      <c r="C5619" s="3">
        <f>'finished water daily demand'!S144</f>
        <v>30.702750000000002</v>
      </c>
      <c r="D5619">
        <f t="shared" si="183"/>
        <v>42144</v>
      </c>
    </row>
    <row r="5620" spans="1:4" x14ac:dyDescent="0.2">
      <c r="A5620">
        <f t="shared" si="182"/>
        <v>2015</v>
      </c>
      <c r="B5620" s="1059">
        <v>42145</v>
      </c>
      <c r="C5620" s="3">
        <f>'finished water daily demand'!S145</f>
        <v>28.51275</v>
      </c>
      <c r="D5620">
        <f t="shared" si="183"/>
        <v>42145</v>
      </c>
    </row>
    <row r="5621" spans="1:4" x14ac:dyDescent="0.2">
      <c r="A5621">
        <f t="shared" si="182"/>
        <v>2015</v>
      </c>
      <c r="B5621" s="1059">
        <v>42146</v>
      </c>
      <c r="C5621" s="3">
        <f>'finished water daily demand'!S146</f>
        <v>27.372750000000003</v>
      </c>
      <c r="D5621">
        <f t="shared" si="183"/>
        <v>42146</v>
      </c>
    </row>
    <row r="5622" spans="1:4" x14ac:dyDescent="0.2">
      <c r="A5622">
        <f t="shared" si="182"/>
        <v>2015</v>
      </c>
      <c r="B5622" s="1059">
        <v>42147</v>
      </c>
      <c r="C5622" s="3">
        <f>'finished water daily demand'!S147</f>
        <v>25.817799999999998</v>
      </c>
      <c r="D5622">
        <f t="shared" si="183"/>
        <v>42147</v>
      </c>
    </row>
    <row r="5623" spans="1:4" x14ac:dyDescent="0.2">
      <c r="A5623">
        <f t="shared" si="182"/>
        <v>2015</v>
      </c>
      <c r="B5623" s="1059">
        <v>42148</v>
      </c>
      <c r="C5623" s="3">
        <f>'finished water daily demand'!S148</f>
        <v>27.177799999999998</v>
      </c>
      <c r="D5623">
        <f t="shared" si="183"/>
        <v>42148</v>
      </c>
    </row>
    <row r="5624" spans="1:4" x14ac:dyDescent="0.2">
      <c r="A5624">
        <f t="shared" si="182"/>
        <v>2015</v>
      </c>
      <c r="B5624" s="1059">
        <v>42149</v>
      </c>
      <c r="C5624" s="3">
        <f>'finished water daily demand'!S149</f>
        <v>28.927799999999998</v>
      </c>
      <c r="D5624">
        <f t="shared" si="183"/>
        <v>42149</v>
      </c>
    </row>
    <row r="5625" spans="1:4" x14ac:dyDescent="0.2">
      <c r="A5625">
        <f t="shared" si="182"/>
        <v>2015</v>
      </c>
      <c r="B5625" s="1059">
        <v>42150</v>
      </c>
      <c r="C5625" s="3">
        <f>'finished water daily demand'!S150</f>
        <v>31.427799999999998</v>
      </c>
      <c r="D5625">
        <f t="shared" si="183"/>
        <v>42150</v>
      </c>
    </row>
    <row r="5626" spans="1:4" x14ac:dyDescent="0.2">
      <c r="A5626">
        <f t="shared" si="182"/>
        <v>2015</v>
      </c>
      <c r="B5626" s="1059">
        <v>42151</v>
      </c>
      <c r="C5626" s="3">
        <f>'finished water daily demand'!S151</f>
        <v>33.597799999999999</v>
      </c>
      <c r="D5626">
        <f t="shared" si="183"/>
        <v>42151</v>
      </c>
    </row>
    <row r="5627" spans="1:4" x14ac:dyDescent="0.2">
      <c r="A5627">
        <f t="shared" si="182"/>
        <v>2015</v>
      </c>
      <c r="B5627" s="1059">
        <v>42152</v>
      </c>
      <c r="C5627" s="3">
        <f>'finished water daily demand'!S152</f>
        <v>34.147799999999997</v>
      </c>
      <c r="D5627">
        <f t="shared" si="183"/>
        <v>42152</v>
      </c>
    </row>
    <row r="5628" spans="1:4" x14ac:dyDescent="0.2">
      <c r="A5628">
        <f t="shared" si="182"/>
        <v>2015</v>
      </c>
      <c r="B5628" s="1059">
        <v>42153</v>
      </c>
      <c r="C5628" s="3">
        <f>'finished water daily demand'!S153</f>
        <v>31.1678</v>
      </c>
      <c r="D5628">
        <f t="shared" si="183"/>
        <v>42153</v>
      </c>
    </row>
    <row r="5629" spans="1:4" x14ac:dyDescent="0.2">
      <c r="A5629">
        <f t="shared" si="182"/>
        <v>2015</v>
      </c>
      <c r="B5629" s="1059">
        <v>42154</v>
      </c>
      <c r="C5629" s="3">
        <f>'finished water daily demand'!S154</f>
        <v>31.717799999999997</v>
      </c>
      <c r="D5629">
        <f t="shared" si="183"/>
        <v>42154</v>
      </c>
    </row>
    <row r="5630" spans="1:4" x14ac:dyDescent="0.2">
      <c r="A5630">
        <f t="shared" si="182"/>
        <v>2015</v>
      </c>
      <c r="B5630" s="1059">
        <v>42155</v>
      </c>
      <c r="C5630" s="3">
        <f>'finished water daily demand'!S155</f>
        <v>31.787799999999997</v>
      </c>
      <c r="D5630">
        <f t="shared" si="183"/>
        <v>42155</v>
      </c>
    </row>
    <row r="5631" spans="1:4" x14ac:dyDescent="0.2">
      <c r="A5631">
        <f t="shared" si="182"/>
        <v>2015</v>
      </c>
      <c r="B5631" s="1059">
        <v>42156</v>
      </c>
      <c r="C5631" s="3">
        <f>'finished water daily demand'!S156</f>
        <v>31.657799999999998</v>
      </c>
      <c r="D5631">
        <f t="shared" si="183"/>
        <v>42156</v>
      </c>
    </row>
    <row r="5632" spans="1:4" x14ac:dyDescent="0.2">
      <c r="A5632">
        <f t="shared" si="182"/>
        <v>2015</v>
      </c>
      <c r="B5632" s="1059">
        <v>42157</v>
      </c>
      <c r="C5632" s="3">
        <f>'finished water daily demand'!S157</f>
        <v>29.5578</v>
      </c>
      <c r="D5632">
        <f t="shared" si="183"/>
        <v>42157</v>
      </c>
    </row>
    <row r="5633" spans="1:4" x14ac:dyDescent="0.2">
      <c r="A5633">
        <f t="shared" si="182"/>
        <v>2015</v>
      </c>
      <c r="B5633" s="1059">
        <v>42158</v>
      </c>
      <c r="C5633" s="3">
        <f>'finished water daily demand'!S158</f>
        <v>29.407799999999995</v>
      </c>
      <c r="D5633">
        <f t="shared" si="183"/>
        <v>42158</v>
      </c>
    </row>
    <row r="5634" spans="1:4" x14ac:dyDescent="0.2">
      <c r="A5634">
        <f t="shared" si="182"/>
        <v>2015</v>
      </c>
      <c r="B5634" s="1059">
        <v>42159</v>
      </c>
      <c r="C5634" s="3">
        <f>'finished water daily demand'!S159</f>
        <v>27.9178</v>
      </c>
      <c r="D5634">
        <f t="shared" si="183"/>
        <v>42159</v>
      </c>
    </row>
    <row r="5635" spans="1:4" x14ac:dyDescent="0.2">
      <c r="A5635">
        <f t="shared" ref="A5635:A5698" si="184">YEAR(B5635)</f>
        <v>2015</v>
      </c>
      <c r="B5635" s="1059">
        <v>42160</v>
      </c>
      <c r="C5635" s="3">
        <f>'finished water daily demand'!S160</f>
        <v>29.397799999999997</v>
      </c>
      <c r="D5635">
        <f t="shared" si="183"/>
        <v>42160</v>
      </c>
    </row>
    <row r="5636" spans="1:4" x14ac:dyDescent="0.2">
      <c r="A5636">
        <f t="shared" si="184"/>
        <v>2015</v>
      </c>
      <c r="B5636" s="1059">
        <v>42161</v>
      </c>
      <c r="C5636" s="3">
        <f>'finished water daily demand'!S161</f>
        <v>28.437799999999999</v>
      </c>
      <c r="D5636">
        <f t="shared" si="183"/>
        <v>42161</v>
      </c>
    </row>
    <row r="5637" spans="1:4" x14ac:dyDescent="0.2">
      <c r="A5637">
        <f t="shared" si="184"/>
        <v>2015</v>
      </c>
      <c r="B5637" s="1059">
        <v>42162</v>
      </c>
      <c r="C5637" s="3">
        <f>'finished water daily demand'!S162</f>
        <v>30.017800000000001</v>
      </c>
      <c r="D5637">
        <f t="shared" si="183"/>
        <v>42162</v>
      </c>
    </row>
    <row r="5638" spans="1:4" x14ac:dyDescent="0.2">
      <c r="A5638">
        <f t="shared" si="184"/>
        <v>2015</v>
      </c>
      <c r="B5638" s="1059">
        <v>42163</v>
      </c>
      <c r="C5638" s="3">
        <f>'finished water daily demand'!S163</f>
        <v>30.697800000000001</v>
      </c>
      <c r="D5638">
        <f t="shared" si="183"/>
        <v>42163</v>
      </c>
    </row>
    <row r="5639" spans="1:4" x14ac:dyDescent="0.2">
      <c r="A5639">
        <f t="shared" si="184"/>
        <v>2015</v>
      </c>
      <c r="B5639" s="1059">
        <v>42164</v>
      </c>
      <c r="C5639" s="3">
        <f>'finished water daily demand'!S164</f>
        <v>30.487799999999996</v>
      </c>
      <c r="D5639">
        <f t="shared" si="183"/>
        <v>42164</v>
      </c>
    </row>
    <row r="5640" spans="1:4" x14ac:dyDescent="0.2">
      <c r="A5640">
        <f t="shared" si="184"/>
        <v>2015</v>
      </c>
      <c r="B5640" s="1059">
        <v>42165</v>
      </c>
      <c r="C5640" s="3">
        <f>'finished water daily demand'!S165</f>
        <v>32.027799999999999</v>
      </c>
      <c r="D5640">
        <f t="shared" si="183"/>
        <v>42165</v>
      </c>
    </row>
    <row r="5641" spans="1:4" x14ac:dyDescent="0.2">
      <c r="A5641">
        <f t="shared" si="184"/>
        <v>2015</v>
      </c>
      <c r="B5641" s="1059">
        <v>42166</v>
      </c>
      <c r="C5641" s="3">
        <f>'finished water daily demand'!S166</f>
        <v>33.117799999999995</v>
      </c>
      <c r="D5641">
        <f t="shared" si="183"/>
        <v>42166</v>
      </c>
    </row>
    <row r="5642" spans="1:4" x14ac:dyDescent="0.2">
      <c r="A5642">
        <f t="shared" si="184"/>
        <v>2015</v>
      </c>
      <c r="B5642" s="1059">
        <v>42167</v>
      </c>
      <c r="C5642" s="3">
        <f>'finished water daily demand'!S167</f>
        <v>34.177799999999998</v>
      </c>
      <c r="D5642">
        <f t="shared" si="183"/>
        <v>42167</v>
      </c>
    </row>
    <row r="5643" spans="1:4" x14ac:dyDescent="0.2">
      <c r="A5643">
        <f t="shared" si="184"/>
        <v>2015</v>
      </c>
      <c r="B5643" s="1059">
        <v>42168</v>
      </c>
      <c r="C5643" s="3">
        <f>'finished water daily demand'!S168</f>
        <v>33.347799999999999</v>
      </c>
      <c r="D5643">
        <f t="shared" si="183"/>
        <v>42168</v>
      </c>
    </row>
    <row r="5644" spans="1:4" x14ac:dyDescent="0.2">
      <c r="A5644">
        <f t="shared" si="184"/>
        <v>2015</v>
      </c>
      <c r="B5644" s="1059">
        <v>42169</v>
      </c>
      <c r="C5644" s="3">
        <f>'finished water daily demand'!S169</f>
        <v>33.137799999999999</v>
      </c>
      <c r="D5644">
        <f t="shared" si="183"/>
        <v>42169</v>
      </c>
    </row>
    <row r="5645" spans="1:4" x14ac:dyDescent="0.2">
      <c r="A5645">
        <f t="shared" si="184"/>
        <v>2015</v>
      </c>
      <c r="B5645" s="1059">
        <v>42170</v>
      </c>
      <c r="C5645" s="3">
        <f>'finished water daily demand'!S170</f>
        <v>35.181799999999996</v>
      </c>
      <c r="D5645">
        <f t="shared" si="183"/>
        <v>42170</v>
      </c>
    </row>
    <row r="5646" spans="1:4" x14ac:dyDescent="0.2">
      <c r="A5646">
        <f t="shared" si="184"/>
        <v>2015</v>
      </c>
      <c r="B5646" s="1059">
        <v>42171</v>
      </c>
      <c r="C5646" s="3">
        <f>'finished water daily demand'!S171</f>
        <v>35.927799999999998</v>
      </c>
      <c r="D5646">
        <f t="shared" si="183"/>
        <v>42171</v>
      </c>
    </row>
    <row r="5647" spans="1:4" x14ac:dyDescent="0.2">
      <c r="A5647">
        <f t="shared" si="184"/>
        <v>2015</v>
      </c>
      <c r="B5647" s="1059">
        <v>42172</v>
      </c>
      <c r="C5647" s="3">
        <f>'finished water daily demand'!S172</f>
        <v>37.857799999999997</v>
      </c>
      <c r="D5647">
        <f t="shared" si="183"/>
        <v>42172</v>
      </c>
    </row>
    <row r="5648" spans="1:4" x14ac:dyDescent="0.2">
      <c r="A5648">
        <f t="shared" si="184"/>
        <v>2015</v>
      </c>
      <c r="B5648" s="1059">
        <v>42173</v>
      </c>
      <c r="C5648" s="3">
        <f>'finished water daily demand'!S173</f>
        <v>34.387799999999999</v>
      </c>
      <c r="D5648">
        <f t="shared" si="183"/>
        <v>42173</v>
      </c>
    </row>
    <row r="5649" spans="1:4" x14ac:dyDescent="0.2">
      <c r="A5649">
        <f t="shared" si="184"/>
        <v>2015</v>
      </c>
      <c r="B5649" s="1059">
        <v>42174</v>
      </c>
      <c r="C5649" s="3">
        <f>'finished water daily demand'!S174</f>
        <v>30.857799999999997</v>
      </c>
      <c r="D5649">
        <f t="shared" si="183"/>
        <v>42174</v>
      </c>
    </row>
    <row r="5650" spans="1:4" x14ac:dyDescent="0.2">
      <c r="A5650">
        <f t="shared" si="184"/>
        <v>2015</v>
      </c>
      <c r="B5650" s="1059">
        <v>42175</v>
      </c>
      <c r="C5650" s="3">
        <f>'finished water daily demand'!S175</f>
        <v>31.2578</v>
      </c>
      <c r="D5650">
        <f t="shared" si="183"/>
        <v>42175</v>
      </c>
    </row>
    <row r="5651" spans="1:4" x14ac:dyDescent="0.2">
      <c r="A5651">
        <f t="shared" si="184"/>
        <v>2015</v>
      </c>
      <c r="B5651" s="1059">
        <v>42176</v>
      </c>
      <c r="C5651" s="3">
        <f>'finished water daily demand'!S176</f>
        <v>32.507799999999996</v>
      </c>
      <c r="D5651">
        <f t="shared" si="183"/>
        <v>42176</v>
      </c>
    </row>
    <row r="5652" spans="1:4" x14ac:dyDescent="0.2">
      <c r="A5652">
        <f t="shared" si="184"/>
        <v>2015</v>
      </c>
      <c r="B5652" s="1059">
        <v>42177</v>
      </c>
      <c r="C5652" s="3">
        <f>'finished water daily demand'!S177</f>
        <v>33.387799999999999</v>
      </c>
      <c r="D5652">
        <f t="shared" si="183"/>
        <v>42177</v>
      </c>
    </row>
    <row r="5653" spans="1:4" x14ac:dyDescent="0.2">
      <c r="A5653">
        <f t="shared" si="184"/>
        <v>2015</v>
      </c>
      <c r="B5653" s="1059">
        <v>42178</v>
      </c>
      <c r="C5653" s="3">
        <f>'finished water daily demand'!S178</f>
        <v>35.947800000000001</v>
      </c>
      <c r="D5653">
        <f t="shared" si="183"/>
        <v>42178</v>
      </c>
    </row>
    <row r="5654" spans="1:4" x14ac:dyDescent="0.2">
      <c r="A5654">
        <f t="shared" si="184"/>
        <v>2015</v>
      </c>
      <c r="B5654" s="1059">
        <v>42179</v>
      </c>
      <c r="C5654" s="3">
        <f>'finished water daily demand'!S179</f>
        <v>37.7378</v>
      </c>
      <c r="D5654">
        <f t="shared" si="183"/>
        <v>42179</v>
      </c>
    </row>
    <row r="5655" spans="1:4" x14ac:dyDescent="0.2">
      <c r="A5655">
        <f t="shared" si="184"/>
        <v>2015</v>
      </c>
      <c r="B5655" s="1059">
        <v>42180</v>
      </c>
      <c r="C5655" s="3">
        <f>'finished water daily demand'!S180</f>
        <v>34.887799999999999</v>
      </c>
      <c r="D5655">
        <f t="shared" si="183"/>
        <v>42180</v>
      </c>
    </row>
    <row r="5656" spans="1:4" x14ac:dyDescent="0.2">
      <c r="A5656">
        <f t="shared" si="184"/>
        <v>2015</v>
      </c>
      <c r="B5656" s="1059">
        <v>42181</v>
      </c>
      <c r="C5656" s="3">
        <f>'finished water daily demand'!S181</f>
        <v>28.097799999999999</v>
      </c>
      <c r="D5656">
        <f t="shared" si="183"/>
        <v>42181</v>
      </c>
    </row>
    <row r="5657" spans="1:4" x14ac:dyDescent="0.2">
      <c r="A5657">
        <f t="shared" si="184"/>
        <v>2015</v>
      </c>
      <c r="B5657" s="1059">
        <v>42182</v>
      </c>
      <c r="C5657" s="3">
        <f>'finished water daily demand'!S182</f>
        <v>27.442529411764706</v>
      </c>
      <c r="D5657">
        <f t="shared" si="183"/>
        <v>42182</v>
      </c>
    </row>
    <row r="5658" spans="1:4" x14ac:dyDescent="0.2">
      <c r="A5658">
        <f t="shared" si="184"/>
        <v>2015</v>
      </c>
      <c r="B5658" s="1059">
        <v>42183</v>
      </c>
      <c r="C5658" s="3">
        <f>'finished water daily demand'!S183</f>
        <v>27.772529411764705</v>
      </c>
      <c r="D5658">
        <f t="shared" si="183"/>
        <v>42183</v>
      </c>
    </row>
    <row r="5659" spans="1:4" x14ac:dyDescent="0.2">
      <c r="A5659">
        <f t="shared" si="184"/>
        <v>2015</v>
      </c>
      <c r="B5659" s="1059">
        <v>42184</v>
      </c>
      <c r="C5659" s="3">
        <f>'finished water daily demand'!S184</f>
        <v>28.812529411764704</v>
      </c>
      <c r="D5659">
        <f t="shared" si="183"/>
        <v>42184</v>
      </c>
    </row>
    <row r="5660" spans="1:4" x14ac:dyDescent="0.2">
      <c r="A5660">
        <f t="shared" si="184"/>
        <v>2015</v>
      </c>
      <c r="B5660" s="1059">
        <v>42185</v>
      </c>
      <c r="C5660" s="3">
        <f>'finished water daily demand'!S185</f>
        <v>31.002529411764705</v>
      </c>
      <c r="D5660">
        <f t="shared" si="183"/>
        <v>42185</v>
      </c>
    </row>
    <row r="5661" spans="1:4" x14ac:dyDescent="0.2">
      <c r="A5661">
        <f t="shared" si="184"/>
        <v>2015</v>
      </c>
      <c r="B5661" s="1059">
        <v>42186</v>
      </c>
      <c r="C5661" s="3">
        <f>'finished water daily demand'!S186</f>
        <v>30.862529411764704</v>
      </c>
      <c r="D5661">
        <f t="shared" si="183"/>
        <v>42186</v>
      </c>
    </row>
    <row r="5662" spans="1:4" x14ac:dyDescent="0.2">
      <c r="A5662">
        <f t="shared" si="184"/>
        <v>2015</v>
      </c>
      <c r="B5662" s="1059">
        <v>42187</v>
      </c>
      <c r="C5662" s="3">
        <f>'finished water daily demand'!S187</f>
        <v>30.072529411764705</v>
      </c>
      <c r="D5662">
        <f t="shared" si="183"/>
        <v>42187</v>
      </c>
    </row>
    <row r="5663" spans="1:4" x14ac:dyDescent="0.2">
      <c r="A5663">
        <f t="shared" si="184"/>
        <v>2015</v>
      </c>
      <c r="B5663" s="1059">
        <v>42188</v>
      </c>
      <c r="C5663" s="3">
        <f>'finished water daily demand'!S188</f>
        <v>27.972529411764707</v>
      </c>
      <c r="D5663">
        <f t="shared" si="183"/>
        <v>42188</v>
      </c>
    </row>
    <row r="5664" spans="1:4" x14ac:dyDescent="0.2">
      <c r="A5664">
        <f t="shared" si="184"/>
        <v>2015</v>
      </c>
      <c r="B5664" s="1059">
        <v>42189</v>
      </c>
      <c r="C5664" s="3">
        <f>'finished water daily demand'!S189</f>
        <v>26.932529411764701</v>
      </c>
      <c r="D5664">
        <f t="shared" si="183"/>
        <v>42189</v>
      </c>
    </row>
    <row r="5665" spans="1:4" x14ac:dyDescent="0.2">
      <c r="A5665">
        <f t="shared" si="184"/>
        <v>2015</v>
      </c>
      <c r="B5665" s="1059">
        <v>42190</v>
      </c>
      <c r="C5665" s="3">
        <f>'finished water daily demand'!S190</f>
        <v>27.562529411764704</v>
      </c>
      <c r="D5665">
        <f t="shared" si="183"/>
        <v>42190</v>
      </c>
    </row>
    <row r="5666" spans="1:4" x14ac:dyDescent="0.2">
      <c r="A5666">
        <f t="shared" si="184"/>
        <v>2015</v>
      </c>
      <c r="B5666" s="1059">
        <v>42191</v>
      </c>
      <c r="C5666" s="3">
        <f>'finished water daily demand'!S191</f>
        <v>22.832529411764703</v>
      </c>
      <c r="D5666">
        <f t="shared" si="183"/>
        <v>42191</v>
      </c>
    </row>
    <row r="5667" spans="1:4" x14ac:dyDescent="0.2">
      <c r="A5667">
        <f t="shared" si="184"/>
        <v>2015</v>
      </c>
      <c r="B5667" s="1059">
        <v>42192</v>
      </c>
      <c r="C5667" s="3">
        <f>'finished water daily demand'!S192</f>
        <v>30.592529411764705</v>
      </c>
      <c r="D5667">
        <f t="shared" si="183"/>
        <v>42192</v>
      </c>
    </row>
    <row r="5668" spans="1:4" x14ac:dyDescent="0.2">
      <c r="A5668">
        <f t="shared" si="184"/>
        <v>2015</v>
      </c>
      <c r="B5668" s="1059">
        <v>42193</v>
      </c>
      <c r="C5668" s="3">
        <f>'finished water daily demand'!S193</f>
        <v>31.142529411764702</v>
      </c>
      <c r="D5668">
        <f t="shared" si="183"/>
        <v>42193</v>
      </c>
    </row>
    <row r="5669" spans="1:4" x14ac:dyDescent="0.2">
      <c r="A5669">
        <f t="shared" si="184"/>
        <v>2015</v>
      </c>
      <c r="B5669" s="1059">
        <v>42194</v>
      </c>
      <c r="C5669" s="3">
        <f>'finished water daily demand'!S194</f>
        <v>32.83252941176471</v>
      </c>
      <c r="D5669">
        <f t="shared" si="183"/>
        <v>42194</v>
      </c>
    </row>
    <row r="5670" spans="1:4" x14ac:dyDescent="0.2">
      <c r="A5670">
        <f t="shared" si="184"/>
        <v>2015</v>
      </c>
      <c r="B5670" s="1059">
        <v>42195</v>
      </c>
      <c r="C5670" s="3">
        <f>'finished water daily demand'!S195</f>
        <v>32.922529411764707</v>
      </c>
      <c r="D5670">
        <f t="shared" si="183"/>
        <v>42195</v>
      </c>
    </row>
    <row r="5671" spans="1:4" x14ac:dyDescent="0.2">
      <c r="A5671">
        <f t="shared" si="184"/>
        <v>2015</v>
      </c>
      <c r="B5671" s="1059">
        <v>42196</v>
      </c>
      <c r="C5671" s="3">
        <f>'finished water daily demand'!S196</f>
        <v>33.062529411764707</v>
      </c>
      <c r="D5671">
        <f t="shared" si="183"/>
        <v>42196</v>
      </c>
    </row>
    <row r="5672" spans="1:4" x14ac:dyDescent="0.2">
      <c r="A5672">
        <f t="shared" si="184"/>
        <v>2015</v>
      </c>
      <c r="B5672" s="1059">
        <v>42197</v>
      </c>
      <c r="C5672" s="3">
        <f>'finished water daily demand'!S197</f>
        <v>30.272529411764705</v>
      </c>
      <c r="D5672">
        <f t="shared" si="183"/>
        <v>42197</v>
      </c>
    </row>
    <row r="5673" spans="1:4" x14ac:dyDescent="0.2">
      <c r="A5673">
        <f t="shared" si="184"/>
        <v>2015</v>
      </c>
      <c r="B5673" s="1059">
        <v>42198</v>
      </c>
      <c r="C5673" s="3">
        <f>'finished water daily demand'!S198</f>
        <v>28.532529411764703</v>
      </c>
      <c r="D5673">
        <f t="shared" ref="D5673:D5736" si="185">VALUE(B5673)</f>
        <v>42198</v>
      </c>
    </row>
    <row r="5674" spans="1:4" x14ac:dyDescent="0.2">
      <c r="A5674">
        <f t="shared" si="184"/>
        <v>2015</v>
      </c>
      <c r="B5674" s="1059">
        <v>42199</v>
      </c>
      <c r="C5674" s="3">
        <f>'finished water daily demand'!S199</f>
        <v>29.548999999999999</v>
      </c>
      <c r="D5674">
        <f t="shared" si="185"/>
        <v>42199</v>
      </c>
    </row>
    <row r="5675" spans="1:4" x14ac:dyDescent="0.2">
      <c r="A5675">
        <f t="shared" si="184"/>
        <v>2015</v>
      </c>
      <c r="B5675" s="1059">
        <v>42200</v>
      </c>
      <c r="C5675" s="3">
        <f>'finished water daily demand'!S200</f>
        <v>31.829000000000001</v>
      </c>
      <c r="D5675">
        <f t="shared" si="185"/>
        <v>42200</v>
      </c>
    </row>
    <row r="5676" spans="1:4" x14ac:dyDescent="0.2">
      <c r="A5676">
        <f t="shared" si="184"/>
        <v>2015</v>
      </c>
      <c r="B5676" s="1059">
        <v>42201</v>
      </c>
      <c r="C5676" s="3">
        <f>'finished water daily demand'!S201</f>
        <v>31.849</v>
      </c>
      <c r="D5676">
        <f t="shared" si="185"/>
        <v>42201</v>
      </c>
    </row>
    <row r="5677" spans="1:4" x14ac:dyDescent="0.2">
      <c r="A5677">
        <f t="shared" si="184"/>
        <v>2015</v>
      </c>
      <c r="B5677" s="1059">
        <v>42202</v>
      </c>
      <c r="C5677" s="3">
        <f>'finished water daily demand'!S202</f>
        <v>31.759</v>
      </c>
      <c r="D5677">
        <f t="shared" si="185"/>
        <v>42202</v>
      </c>
    </row>
    <row r="5678" spans="1:4" x14ac:dyDescent="0.2">
      <c r="A5678">
        <f t="shared" si="184"/>
        <v>2015</v>
      </c>
      <c r="B5678" s="1059">
        <v>42203</v>
      </c>
      <c r="C5678" s="3">
        <f>'finished water daily demand'!S203</f>
        <v>30.401999999999997</v>
      </c>
      <c r="D5678">
        <f t="shared" si="185"/>
        <v>42203</v>
      </c>
    </row>
    <row r="5679" spans="1:4" x14ac:dyDescent="0.2">
      <c r="A5679">
        <f t="shared" si="184"/>
        <v>2015</v>
      </c>
      <c r="B5679" s="1059">
        <v>42204</v>
      </c>
      <c r="C5679" s="3">
        <f>'finished water daily demand'!S204</f>
        <v>29.852</v>
      </c>
      <c r="D5679">
        <f t="shared" si="185"/>
        <v>42204</v>
      </c>
    </row>
    <row r="5680" spans="1:4" x14ac:dyDescent="0.2">
      <c r="A5680">
        <f t="shared" si="184"/>
        <v>2015</v>
      </c>
      <c r="B5680" s="1059">
        <v>42205</v>
      </c>
      <c r="C5680" s="3">
        <f>'finished water daily demand'!S205</f>
        <v>31.281999999999996</v>
      </c>
      <c r="D5680">
        <f t="shared" si="185"/>
        <v>42205</v>
      </c>
    </row>
    <row r="5681" spans="1:4" x14ac:dyDescent="0.2">
      <c r="A5681">
        <f t="shared" si="184"/>
        <v>2015</v>
      </c>
      <c r="B5681" s="1059">
        <v>42206</v>
      </c>
      <c r="C5681" s="3">
        <f>'finished water daily demand'!S206</f>
        <v>31.922000000000001</v>
      </c>
      <c r="D5681">
        <f t="shared" si="185"/>
        <v>42206</v>
      </c>
    </row>
    <row r="5682" spans="1:4" x14ac:dyDescent="0.2">
      <c r="A5682">
        <f t="shared" si="184"/>
        <v>2015</v>
      </c>
      <c r="B5682" s="1059">
        <v>42207</v>
      </c>
      <c r="C5682" s="3">
        <f>'finished water daily demand'!S207</f>
        <v>30.071999999999999</v>
      </c>
      <c r="D5682">
        <f t="shared" si="185"/>
        <v>42207</v>
      </c>
    </row>
    <row r="5683" spans="1:4" x14ac:dyDescent="0.2">
      <c r="A5683">
        <f t="shared" si="184"/>
        <v>2015</v>
      </c>
      <c r="B5683" s="1059">
        <v>42208</v>
      </c>
      <c r="C5683" s="3">
        <f>'finished water daily demand'!S208</f>
        <v>28.581999999999997</v>
      </c>
      <c r="D5683">
        <f t="shared" si="185"/>
        <v>42208</v>
      </c>
    </row>
    <row r="5684" spans="1:4" x14ac:dyDescent="0.2">
      <c r="A5684">
        <f t="shared" si="184"/>
        <v>2015</v>
      </c>
      <c r="B5684" s="1059">
        <v>42209</v>
      </c>
      <c r="C5684" s="3">
        <f>'finished water daily demand'!S209</f>
        <v>30.741999999999997</v>
      </c>
      <c r="D5684">
        <f t="shared" si="185"/>
        <v>42209</v>
      </c>
    </row>
    <row r="5685" spans="1:4" x14ac:dyDescent="0.2">
      <c r="A5685">
        <f t="shared" si="184"/>
        <v>2015</v>
      </c>
      <c r="B5685" s="1059">
        <v>42210</v>
      </c>
      <c r="C5685" s="3">
        <f>'finished water daily demand'!S210</f>
        <v>29.905142857142856</v>
      </c>
      <c r="D5685">
        <f t="shared" si="185"/>
        <v>42210</v>
      </c>
    </row>
    <row r="5686" spans="1:4" x14ac:dyDescent="0.2">
      <c r="A5686">
        <f t="shared" si="184"/>
        <v>2015</v>
      </c>
      <c r="B5686" s="1059">
        <v>42211</v>
      </c>
      <c r="C5686" s="3">
        <f>'finished water daily demand'!S211</f>
        <v>28.255142857142857</v>
      </c>
      <c r="D5686">
        <f t="shared" si="185"/>
        <v>42211</v>
      </c>
    </row>
    <row r="5687" spans="1:4" x14ac:dyDescent="0.2">
      <c r="A5687">
        <f t="shared" si="184"/>
        <v>2015</v>
      </c>
      <c r="B5687" s="1059">
        <v>42212</v>
      </c>
      <c r="C5687" s="3">
        <f>'finished water daily demand'!S212</f>
        <v>27.715142857142858</v>
      </c>
      <c r="D5687">
        <f t="shared" si="185"/>
        <v>42212</v>
      </c>
    </row>
    <row r="5688" spans="1:4" x14ac:dyDescent="0.2">
      <c r="A5688">
        <f t="shared" si="184"/>
        <v>2015</v>
      </c>
      <c r="B5688" s="1059">
        <v>42213</v>
      </c>
      <c r="C5688" s="3">
        <f>'finished water daily demand'!S213</f>
        <v>30.875142857142855</v>
      </c>
      <c r="D5688">
        <f t="shared" si="185"/>
        <v>42213</v>
      </c>
    </row>
    <row r="5689" spans="1:4" x14ac:dyDescent="0.2">
      <c r="A5689">
        <f t="shared" si="184"/>
        <v>2015</v>
      </c>
      <c r="B5689" s="1059">
        <v>42214</v>
      </c>
      <c r="C5689" s="3">
        <f>'finished water daily demand'!S214</f>
        <v>31.915142857142854</v>
      </c>
      <c r="D5689">
        <f t="shared" si="185"/>
        <v>42214</v>
      </c>
    </row>
    <row r="5690" spans="1:4" x14ac:dyDescent="0.2">
      <c r="A5690">
        <f t="shared" si="184"/>
        <v>2015</v>
      </c>
      <c r="B5690" s="1059">
        <v>42215</v>
      </c>
      <c r="C5690" s="3">
        <f>'finished water daily demand'!S215</f>
        <v>32.055142857142854</v>
      </c>
      <c r="D5690">
        <f t="shared" si="185"/>
        <v>42215</v>
      </c>
    </row>
    <row r="5691" spans="1:4" x14ac:dyDescent="0.2">
      <c r="A5691">
        <f t="shared" si="184"/>
        <v>2015</v>
      </c>
      <c r="B5691" s="1059">
        <v>42216</v>
      </c>
      <c r="C5691" s="3">
        <f>'finished water daily demand'!S216</f>
        <v>32.175142857142859</v>
      </c>
      <c r="D5691">
        <f t="shared" si="185"/>
        <v>42216</v>
      </c>
    </row>
    <row r="5692" spans="1:4" x14ac:dyDescent="0.2">
      <c r="A5692">
        <f t="shared" si="184"/>
        <v>2015</v>
      </c>
      <c r="B5692" s="1059">
        <v>42217</v>
      </c>
      <c r="C5692" s="3">
        <f>'finished water daily demand'!S217</f>
        <v>31.207142857142856</v>
      </c>
      <c r="D5692">
        <f t="shared" si="185"/>
        <v>42217</v>
      </c>
    </row>
    <row r="5693" spans="1:4" x14ac:dyDescent="0.2">
      <c r="A5693">
        <f t="shared" si="184"/>
        <v>2015</v>
      </c>
      <c r="B5693" s="1059">
        <v>42218</v>
      </c>
      <c r="C5693" s="3">
        <f>'finished water daily demand'!S218</f>
        <v>30.647142857142857</v>
      </c>
      <c r="D5693">
        <f t="shared" si="185"/>
        <v>42218</v>
      </c>
    </row>
    <row r="5694" spans="1:4" x14ac:dyDescent="0.2">
      <c r="A5694">
        <f t="shared" si="184"/>
        <v>2015</v>
      </c>
      <c r="B5694" s="1059">
        <v>42219</v>
      </c>
      <c r="C5694" s="3">
        <f>'finished water daily demand'!S219</f>
        <v>31.437142857142856</v>
      </c>
      <c r="D5694">
        <f t="shared" si="185"/>
        <v>42219</v>
      </c>
    </row>
    <row r="5695" spans="1:4" x14ac:dyDescent="0.2">
      <c r="A5695">
        <f t="shared" si="184"/>
        <v>2015</v>
      </c>
      <c r="B5695" s="1059">
        <v>42220</v>
      </c>
      <c r="C5695" s="3">
        <f>'finished water daily demand'!S220</f>
        <v>34.247142857142855</v>
      </c>
      <c r="D5695">
        <f t="shared" si="185"/>
        <v>42220</v>
      </c>
    </row>
    <row r="5696" spans="1:4" x14ac:dyDescent="0.2">
      <c r="A5696">
        <f t="shared" si="184"/>
        <v>2015</v>
      </c>
      <c r="B5696" s="1059">
        <v>42221</v>
      </c>
      <c r="C5696" s="3">
        <f>'finished water daily demand'!S221</f>
        <v>34.777142857142863</v>
      </c>
      <c r="D5696">
        <f t="shared" si="185"/>
        <v>42221</v>
      </c>
    </row>
    <row r="5697" spans="1:4" x14ac:dyDescent="0.2">
      <c r="A5697">
        <f t="shared" si="184"/>
        <v>2015</v>
      </c>
      <c r="B5697" s="1059">
        <v>42222</v>
      </c>
      <c r="C5697" s="3">
        <f>'finished water daily demand'!S222</f>
        <v>32.797142857142859</v>
      </c>
      <c r="D5697">
        <f t="shared" si="185"/>
        <v>42222</v>
      </c>
    </row>
    <row r="5698" spans="1:4" x14ac:dyDescent="0.2">
      <c r="A5698">
        <f t="shared" si="184"/>
        <v>2015</v>
      </c>
      <c r="B5698" s="1059">
        <v>42223</v>
      </c>
      <c r="C5698" s="3">
        <f>'finished water daily demand'!S223</f>
        <v>28.267142857142854</v>
      </c>
      <c r="D5698">
        <f t="shared" si="185"/>
        <v>42223</v>
      </c>
    </row>
    <row r="5699" spans="1:4" x14ac:dyDescent="0.2">
      <c r="A5699">
        <f t="shared" ref="A5699:A5762" si="186">YEAR(B5699)</f>
        <v>2015</v>
      </c>
      <c r="B5699" s="1059">
        <v>42224</v>
      </c>
      <c r="C5699" s="3">
        <f>'finished water daily demand'!S224</f>
        <v>27.388999999999999</v>
      </c>
      <c r="D5699">
        <f t="shared" si="185"/>
        <v>42224</v>
      </c>
    </row>
    <row r="5700" spans="1:4" x14ac:dyDescent="0.2">
      <c r="A5700">
        <f t="shared" si="186"/>
        <v>2015</v>
      </c>
      <c r="B5700" s="1059">
        <v>42225</v>
      </c>
      <c r="C5700" s="3">
        <f>'finished water daily demand'!S225</f>
        <v>27.588999999999999</v>
      </c>
      <c r="D5700">
        <f t="shared" si="185"/>
        <v>42225</v>
      </c>
    </row>
    <row r="5701" spans="1:4" x14ac:dyDescent="0.2">
      <c r="A5701">
        <f t="shared" si="186"/>
        <v>2015</v>
      </c>
      <c r="B5701" s="1059">
        <v>42226</v>
      </c>
      <c r="C5701" s="3">
        <f>'finished water daily demand'!S226</f>
        <v>29.729000000000003</v>
      </c>
      <c r="D5701">
        <f t="shared" si="185"/>
        <v>42226</v>
      </c>
    </row>
    <row r="5702" spans="1:4" x14ac:dyDescent="0.2">
      <c r="A5702">
        <f t="shared" si="186"/>
        <v>2015</v>
      </c>
      <c r="B5702" s="1059">
        <v>42227</v>
      </c>
      <c r="C5702" s="3">
        <f>'finished water daily demand'!S227</f>
        <v>30.559000000000001</v>
      </c>
      <c r="D5702">
        <f t="shared" si="185"/>
        <v>42227</v>
      </c>
    </row>
    <row r="5703" spans="1:4" x14ac:dyDescent="0.2">
      <c r="A5703">
        <f t="shared" si="186"/>
        <v>2015</v>
      </c>
      <c r="B5703" s="1059">
        <v>42228</v>
      </c>
      <c r="C5703" s="3">
        <f>'finished water daily demand'!S228</f>
        <v>29.619</v>
      </c>
      <c r="D5703">
        <f t="shared" si="185"/>
        <v>42228</v>
      </c>
    </row>
    <row r="5704" spans="1:4" x14ac:dyDescent="0.2">
      <c r="A5704">
        <f t="shared" si="186"/>
        <v>2015</v>
      </c>
      <c r="B5704" s="1059">
        <v>42229</v>
      </c>
      <c r="C5704" s="3">
        <f>'finished water daily demand'!S229</f>
        <v>30.439</v>
      </c>
      <c r="D5704">
        <f t="shared" si="185"/>
        <v>42229</v>
      </c>
    </row>
    <row r="5705" spans="1:4" x14ac:dyDescent="0.2">
      <c r="A5705">
        <f t="shared" si="186"/>
        <v>2015</v>
      </c>
      <c r="B5705" s="1059">
        <v>42230</v>
      </c>
      <c r="C5705" s="3">
        <f>'finished water daily demand'!S230</f>
        <v>31.669</v>
      </c>
      <c r="D5705">
        <f t="shared" si="185"/>
        <v>42230</v>
      </c>
    </row>
    <row r="5706" spans="1:4" x14ac:dyDescent="0.2">
      <c r="A5706">
        <f t="shared" si="186"/>
        <v>2015</v>
      </c>
      <c r="B5706" s="1059">
        <v>42231</v>
      </c>
      <c r="C5706" s="3">
        <f>'finished water daily demand'!S231</f>
        <v>31.426142857142857</v>
      </c>
      <c r="D5706">
        <f t="shared" si="185"/>
        <v>42231</v>
      </c>
    </row>
    <row r="5707" spans="1:4" x14ac:dyDescent="0.2">
      <c r="A5707">
        <f t="shared" si="186"/>
        <v>2015</v>
      </c>
      <c r="B5707" s="1059">
        <v>42232</v>
      </c>
      <c r="C5707" s="3">
        <f>'finished water daily demand'!S232</f>
        <v>30.546142857142858</v>
      </c>
      <c r="D5707">
        <f t="shared" si="185"/>
        <v>42232</v>
      </c>
    </row>
    <row r="5708" spans="1:4" x14ac:dyDescent="0.2">
      <c r="A5708">
        <f t="shared" si="186"/>
        <v>2015</v>
      </c>
      <c r="B5708" s="1059">
        <v>42233</v>
      </c>
      <c r="C5708" s="3">
        <f>'finished water daily demand'!S233</f>
        <v>32.796142857142854</v>
      </c>
      <c r="D5708">
        <f t="shared" si="185"/>
        <v>42233</v>
      </c>
    </row>
    <row r="5709" spans="1:4" x14ac:dyDescent="0.2">
      <c r="A5709">
        <f t="shared" si="186"/>
        <v>2015</v>
      </c>
      <c r="B5709" s="1059">
        <v>42234</v>
      </c>
      <c r="C5709" s="3">
        <f>'finished water daily demand'!S234</f>
        <v>33.506142857142855</v>
      </c>
      <c r="D5709">
        <f t="shared" si="185"/>
        <v>42234</v>
      </c>
    </row>
    <row r="5710" spans="1:4" x14ac:dyDescent="0.2">
      <c r="A5710">
        <f t="shared" si="186"/>
        <v>2015</v>
      </c>
      <c r="B5710" s="1059">
        <v>42235</v>
      </c>
      <c r="C5710" s="3">
        <f>'finished water daily demand'!S235</f>
        <v>32.706142857142858</v>
      </c>
      <c r="D5710">
        <f t="shared" si="185"/>
        <v>42235</v>
      </c>
    </row>
    <row r="5711" spans="1:4" x14ac:dyDescent="0.2">
      <c r="A5711">
        <f t="shared" si="186"/>
        <v>2015</v>
      </c>
      <c r="B5711" s="1059">
        <v>42236</v>
      </c>
      <c r="C5711" s="3">
        <f>'finished water daily demand'!S236</f>
        <v>31.826142857142859</v>
      </c>
      <c r="D5711">
        <f t="shared" si="185"/>
        <v>42236</v>
      </c>
    </row>
    <row r="5712" spans="1:4" x14ac:dyDescent="0.2">
      <c r="A5712">
        <f t="shared" si="186"/>
        <v>2015</v>
      </c>
      <c r="B5712" s="1059">
        <v>42237</v>
      </c>
      <c r="C5712" s="3">
        <f>'finished water daily demand'!S237</f>
        <v>32.736142857142859</v>
      </c>
      <c r="D5712">
        <f t="shared" si="185"/>
        <v>42237</v>
      </c>
    </row>
    <row r="5713" spans="1:4" x14ac:dyDescent="0.2">
      <c r="A5713">
        <f t="shared" si="186"/>
        <v>2015</v>
      </c>
      <c r="B5713" s="1059">
        <v>42238</v>
      </c>
      <c r="C5713" s="3">
        <f>'finished water daily demand'!S238</f>
        <v>32.703285714285713</v>
      </c>
      <c r="D5713">
        <f t="shared" si="185"/>
        <v>42238</v>
      </c>
    </row>
    <row r="5714" spans="1:4" x14ac:dyDescent="0.2">
      <c r="A5714">
        <f t="shared" si="186"/>
        <v>2015</v>
      </c>
      <c r="B5714" s="1059">
        <v>42239</v>
      </c>
      <c r="C5714" s="3">
        <f>'finished water daily demand'!S239</f>
        <v>30.683285714285709</v>
      </c>
      <c r="D5714">
        <f t="shared" si="185"/>
        <v>42239</v>
      </c>
    </row>
    <row r="5715" spans="1:4" x14ac:dyDescent="0.2">
      <c r="A5715">
        <f t="shared" si="186"/>
        <v>2015</v>
      </c>
      <c r="B5715" s="1059">
        <v>42240</v>
      </c>
      <c r="C5715" s="3">
        <f>'finished water daily demand'!S240</f>
        <v>32.75328571428571</v>
      </c>
      <c r="D5715">
        <f t="shared" si="185"/>
        <v>42240</v>
      </c>
    </row>
    <row r="5716" spans="1:4" x14ac:dyDescent="0.2">
      <c r="A5716">
        <f t="shared" si="186"/>
        <v>2015</v>
      </c>
      <c r="B5716" s="1059">
        <v>42241</v>
      </c>
      <c r="C5716" s="3">
        <f>'finished water daily demand'!S241</f>
        <v>32.013285714285715</v>
      </c>
      <c r="D5716">
        <f t="shared" si="185"/>
        <v>42241</v>
      </c>
    </row>
    <row r="5717" spans="1:4" x14ac:dyDescent="0.2">
      <c r="A5717">
        <f t="shared" si="186"/>
        <v>2015</v>
      </c>
      <c r="B5717" s="1059">
        <v>42242</v>
      </c>
      <c r="C5717" s="3">
        <f>'finished water daily demand'!S242</f>
        <v>31.743285714285712</v>
      </c>
      <c r="D5717">
        <f t="shared" si="185"/>
        <v>42242</v>
      </c>
    </row>
    <row r="5718" spans="1:4" x14ac:dyDescent="0.2">
      <c r="A5718">
        <f t="shared" si="186"/>
        <v>2015</v>
      </c>
      <c r="B5718" s="1059">
        <v>42243</v>
      </c>
      <c r="C5718" s="3">
        <f>'finished water daily demand'!S243</f>
        <v>32.663285714285713</v>
      </c>
      <c r="D5718">
        <f t="shared" si="185"/>
        <v>42243</v>
      </c>
    </row>
    <row r="5719" spans="1:4" x14ac:dyDescent="0.2">
      <c r="A5719">
        <f t="shared" si="186"/>
        <v>2015</v>
      </c>
      <c r="B5719" s="1059">
        <v>42244</v>
      </c>
      <c r="C5719" s="3">
        <f>'finished water daily demand'!S244</f>
        <v>33.443285714285707</v>
      </c>
      <c r="D5719">
        <f t="shared" si="185"/>
        <v>42244</v>
      </c>
    </row>
    <row r="5720" spans="1:4" x14ac:dyDescent="0.2">
      <c r="A5720">
        <f t="shared" si="186"/>
        <v>2015</v>
      </c>
      <c r="B5720" s="1059">
        <v>42245</v>
      </c>
      <c r="C5720" s="3">
        <f>'finished water daily demand'!S245</f>
        <v>33.71257142857143</v>
      </c>
      <c r="D5720">
        <f t="shared" si="185"/>
        <v>42245</v>
      </c>
    </row>
    <row r="5721" spans="1:4" x14ac:dyDescent="0.2">
      <c r="A5721">
        <f t="shared" si="186"/>
        <v>2015</v>
      </c>
      <c r="B5721" s="1059">
        <v>42246</v>
      </c>
      <c r="C5721" s="3">
        <f>'finished water daily demand'!S246</f>
        <v>30.35257142857143</v>
      </c>
      <c r="D5721">
        <f t="shared" si="185"/>
        <v>42246</v>
      </c>
    </row>
    <row r="5722" spans="1:4" x14ac:dyDescent="0.2">
      <c r="A5722">
        <f t="shared" si="186"/>
        <v>2015</v>
      </c>
      <c r="B5722" s="1059">
        <v>42247</v>
      </c>
      <c r="C5722" s="3">
        <f>'finished water daily demand'!S247</f>
        <v>28.662571428571432</v>
      </c>
      <c r="D5722">
        <f t="shared" si="185"/>
        <v>42247</v>
      </c>
    </row>
    <row r="5723" spans="1:4" x14ac:dyDescent="0.2">
      <c r="A5723">
        <f t="shared" si="186"/>
        <v>2015</v>
      </c>
      <c r="B5723" s="1059">
        <v>42248</v>
      </c>
      <c r="C5723" s="3">
        <f>'finished water daily demand'!S248</f>
        <v>29.292571428571428</v>
      </c>
      <c r="D5723">
        <f t="shared" si="185"/>
        <v>42248</v>
      </c>
    </row>
    <row r="5724" spans="1:4" x14ac:dyDescent="0.2">
      <c r="A5724">
        <f t="shared" si="186"/>
        <v>2015</v>
      </c>
      <c r="B5724" s="1059">
        <v>42249</v>
      </c>
      <c r="C5724" s="3">
        <f>'finished water daily demand'!S249</f>
        <v>31.932571428571428</v>
      </c>
      <c r="D5724">
        <f t="shared" si="185"/>
        <v>42249</v>
      </c>
    </row>
    <row r="5725" spans="1:4" x14ac:dyDescent="0.2">
      <c r="A5725">
        <f t="shared" si="186"/>
        <v>2015</v>
      </c>
      <c r="B5725" s="1059">
        <v>42250</v>
      </c>
      <c r="C5725" s="3">
        <f>'finished water daily demand'!S250</f>
        <v>29.932571428571428</v>
      </c>
      <c r="D5725">
        <f t="shared" si="185"/>
        <v>42250</v>
      </c>
    </row>
    <row r="5726" spans="1:4" x14ac:dyDescent="0.2">
      <c r="A5726">
        <f t="shared" si="186"/>
        <v>2015</v>
      </c>
      <c r="B5726" s="1059">
        <v>42251</v>
      </c>
      <c r="C5726" s="3">
        <f>'finished water daily demand'!S251</f>
        <v>29.932571428571428</v>
      </c>
      <c r="D5726">
        <f t="shared" si="185"/>
        <v>42251</v>
      </c>
    </row>
    <row r="5727" spans="1:4" x14ac:dyDescent="0.2">
      <c r="A5727">
        <f t="shared" si="186"/>
        <v>2015</v>
      </c>
      <c r="B5727" s="1059">
        <v>42252</v>
      </c>
      <c r="C5727" s="3">
        <f>'finished water daily demand'!S252</f>
        <v>31.012571428571427</v>
      </c>
      <c r="D5727">
        <f t="shared" si="185"/>
        <v>42252</v>
      </c>
    </row>
    <row r="5728" spans="1:4" x14ac:dyDescent="0.2">
      <c r="A5728">
        <f t="shared" si="186"/>
        <v>2015</v>
      </c>
      <c r="B5728" s="1059">
        <v>42253</v>
      </c>
      <c r="C5728" s="3">
        <f>'finished water daily demand'!S253</f>
        <v>28.812571428571427</v>
      </c>
      <c r="D5728">
        <f t="shared" si="185"/>
        <v>42253</v>
      </c>
    </row>
    <row r="5729" spans="1:4" x14ac:dyDescent="0.2">
      <c r="A5729">
        <f t="shared" si="186"/>
        <v>2015</v>
      </c>
      <c r="B5729" s="1059">
        <v>42254</v>
      </c>
      <c r="C5729" s="3">
        <f>'finished water daily demand'!S254</f>
        <v>29.602571428571427</v>
      </c>
      <c r="D5729">
        <f t="shared" si="185"/>
        <v>42254</v>
      </c>
    </row>
    <row r="5730" spans="1:4" x14ac:dyDescent="0.2">
      <c r="A5730">
        <f t="shared" si="186"/>
        <v>2015</v>
      </c>
      <c r="B5730" s="1059">
        <v>42255</v>
      </c>
      <c r="C5730" s="3">
        <f>'finished water daily demand'!S255</f>
        <v>32.632571428571431</v>
      </c>
      <c r="D5730">
        <f t="shared" si="185"/>
        <v>42255</v>
      </c>
    </row>
    <row r="5731" spans="1:4" x14ac:dyDescent="0.2">
      <c r="A5731">
        <f t="shared" si="186"/>
        <v>2015</v>
      </c>
      <c r="B5731" s="1059">
        <v>42256</v>
      </c>
      <c r="C5731" s="3">
        <f>'finished water daily demand'!S256</f>
        <v>33.21257142857143</v>
      </c>
      <c r="D5731">
        <f t="shared" si="185"/>
        <v>42256</v>
      </c>
    </row>
    <row r="5732" spans="1:4" x14ac:dyDescent="0.2">
      <c r="A5732">
        <f t="shared" si="186"/>
        <v>2015</v>
      </c>
      <c r="B5732" s="1059">
        <v>42257</v>
      </c>
      <c r="C5732" s="3">
        <f>'finished water daily demand'!S257</f>
        <v>34.018571428571427</v>
      </c>
      <c r="D5732">
        <f t="shared" si="185"/>
        <v>42257</v>
      </c>
    </row>
    <row r="5733" spans="1:4" x14ac:dyDescent="0.2">
      <c r="A5733">
        <f t="shared" si="186"/>
        <v>2015</v>
      </c>
      <c r="B5733" s="1059">
        <v>42258</v>
      </c>
      <c r="C5733" s="3">
        <f>'finished water daily demand'!S258</f>
        <v>29.440571428571428</v>
      </c>
      <c r="D5733">
        <f t="shared" si="185"/>
        <v>42258</v>
      </c>
    </row>
    <row r="5734" spans="1:4" x14ac:dyDescent="0.2">
      <c r="A5734">
        <f t="shared" si="186"/>
        <v>2015</v>
      </c>
      <c r="B5734" s="1059">
        <v>42259</v>
      </c>
      <c r="C5734" s="3">
        <f>'finished water daily demand'!S259</f>
        <v>28.441142857142857</v>
      </c>
      <c r="D5734">
        <f t="shared" si="185"/>
        <v>42259</v>
      </c>
    </row>
    <row r="5735" spans="1:4" x14ac:dyDescent="0.2">
      <c r="A5735">
        <f t="shared" si="186"/>
        <v>2015</v>
      </c>
      <c r="B5735" s="1059">
        <v>42260</v>
      </c>
      <c r="C5735" s="3">
        <f>'finished water daily demand'!S260</f>
        <v>27.264142857142854</v>
      </c>
      <c r="D5735">
        <f t="shared" si="185"/>
        <v>42260</v>
      </c>
    </row>
    <row r="5736" spans="1:4" x14ac:dyDescent="0.2">
      <c r="A5736">
        <f t="shared" si="186"/>
        <v>2015</v>
      </c>
      <c r="B5736" s="1059">
        <v>42261</v>
      </c>
      <c r="C5736" s="3">
        <f>'finished water daily demand'!S261</f>
        <v>29.198142857142859</v>
      </c>
      <c r="D5736">
        <f t="shared" si="185"/>
        <v>42261</v>
      </c>
    </row>
    <row r="5737" spans="1:4" x14ac:dyDescent="0.2">
      <c r="A5737">
        <f t="shared" si="186"/>
        <v>2015</v>
      </c>
      <c r="B5737" s="1059">
        <v>42262</v>
      </c>
      <c r="C5737" s="3">
        <f>'finished water daily demand'!S262</f>
        <v>29.878142857142855</v>
      </c>
      <c r="D5737">
        <f t="shared" ref="D5737:D5800" si="187">VALUE(B5737)</f>
        <v>42262</v>
      </c>
    </row>
    <row r="5738" spans="1:4" x14ac:dyDescent="0.2">
      <c r="A5738">
        <f t="shared" si="186"/>
        <v>2015</v>
      </c>
      <c r="B5738" s="1059">
        <v>42263</v>
      </c>
      <c r="C5738" s="3">
        <f>'finished water daily demand'!S263</f>
        <v>30.378142857142855</v>
      </c>
      <c r="D5738">
        <f t="shared" si="187"/>
        <v>42263</v>
      </c>
    </row>
    <row r="5739" spans="1:4" x14ac:dyDescent="0.2">
      <c r="A5739">
        <f t="shared" si="186"/>
        <v>2015</v>
      </c>
      <c r="B5739" s="1059">
        <v>42264</v>
      </c>
      <c r="C5739" s="3">
        <f>'finished water daily demand'!S264</f>
        <v>30.702142857142857</v>
      </c>
      <c r="D5739">
        <f t="shared" si="187"/>
        <v>42264</v>
      </c>
    </row>
    <row r="5740" spans="1:4" x14ac:dyDescent="0.2">
      <c r="A5740">
        <f t="shared" si="186"/>
        <v>2015</v>
      </c>
      <c r="B5740" s="1059">
        <v>42265</v>
      </c>
      <c r="C5740" s="3">
        <f>'finished water daily demand'!S265</f>
        <v>30.667142857142856</v>
      </c>
      <c r="D5740">
        <f t="shared" si="187"/>
        <v>42265</v>
      </c>
    </row>
    <row r="5741" spans="1:4" x14ac:dyDescent="0.2">
      <c r="A5741">
        <f t="shared" si="186"/>
        <v>2015</v>
      </c>
      <c r="B5741" s="1059">
        <v>42266</v>
      </c>
      <c r="C5741" s="3">
        <f>'finished water daily demand'!S266</f>
        <v>29.092857142857142</v>
      </c>
      <c r="D5741">
        <f t="shared" si="187"/>
        <v>42266</v>
      </c>
    </row>
    <row r="5742" spans="1:4" x14ac:dyDescent="0.2">
      <c r="A5742">
        <f t="shared" si="186"/>
        <v>2015</v>
      </c>
      <c r="B5742" s="1059">
        <v>42267</v>
      </c>
      <c r="C5742" s="3">
        <f>'finished water daily demand'!S267</f>
        <v>32.889857142857139</v>
      </c>
      <c r="D5742">
        <f t="shared" si="187"/>
        <v>42267</v>
      </c>
    </row>
    <row r="5743" spans="1:4" x14ac:dyDescent="0.2">
      <c r="A5743">
        <f t="shared" si="186"/>
        <v>2015</v>
      </c>
      <c r="B5743" s="1059">
        <v>42268</v>
      </c>
      <c r="C5743" s="3">
        <f>'finished water daily demand'!S268</f>
        <v>30.960857142857144</v>
      </c>
      <c r="D5743">
        <f t="shared" si="187"/>
        <v>42268</v>
      </c>
    </row>
    <row r="5744" spans="1:4" x14ac:dyDescent="0.2">
      <c r="A5744">
        <f t="shared" si="186"/>
        <v>2015</v>
      </c>
      <c r="B5744" s="1059">
        <v>42269</v>
      </c>
      <c r="C5744" s="3">
        <f>'finished water daily demand'!S269</f>
        <v>30.114857142857144</v>
      </c>
      <c r="D5744">
        <f t="shared" si="187"/>
        <v>42269</v>
      </c>
    </row>
    <row r="5745" spans="1:4" x14ac:dyDescent="0.2">
      <c r="A5745">
        <f t="shared" si="186"/>
        <v>2015</v>
      </c>
      <c r="B5745" s="1059">
        <v>42270</v>
      </c>
      <c r="C5745" s="3">
        <f>'finished water daily demand'!S270</f>
        <v>32.085857142857144</v>
      </c>
      <c r="D5745">
        <f t="shared" si="187"/>
        <v>42270</v>
      </c>
    </row>
    <row r="5746" spans="1:4" x14ac:dyDescent="0.2">
      <c r="A5746">
        <f t="shared" si="186"/>
        <v>2015</v>
      </c>
      <c r="B5746" s="1059">
        <v>42271</v>
      </c>
      <c r="C5746" s="3">
        <f>'finished water daily demand'!S271</f>
        <v>31.113857142857142</v>
      </c>
      <c r="D5746">
        <f t="shared" si="187"/>
        <v>42271</v>
      </c>
    </row>
    <row r="5747" spans="1:4" x14ac:dyDescent="0.2">
      <c r="A5747">
        <f t="shared" si="186"/>
        <v>2015</v>
      </c>
      <c r="B5747" s="1059">
        <v>42272</v>
      </c>
      <c r="C5747" s="3">
        <f>'finished water daily demand'!S272</f>
        <v>25.829857142857144</v>
      </c>
      <c r="D5747">
        <f t="shared" si="187"/>
        <v>42272</v>
      </c>
    </row>
    <row r="5748" spans="1:4" x14ac:dyDescent="0.2">
      <c r="A5748">
        <f t="shared" si="186"/>
        <v>2015</v>
      </c>
      <c r="B5748" s="1059">
        <v>42273</v>
      </c>
      <c r="C5748" s="3">
        <f>'finished water daily demand'!S273</f>
        <v>25.401714285714284</v>
      </c>
      <c r="D5748">
        <f t="shared" si="187"/>
        <v>42273</v>
      </c>
    </row>
    <row r="5749" spans="1:4" x14ac:dyDescent="0.2">
      <c r="A5749">
        <f t="shared" si="186"/>
        <v>2015</v>
      </c>
      <c r="B5749" s="1059">
        <v>42274</v>
      </c>
      <c r="C5749" s="3">
        <f>'finished water daily demand'!S274</f>
        <v>26.378714285714285</v>
      </c>
      <c r="D5749">
        <f t="shared" si="187"/>
        <v>42274</v>
      </c>
    </row>
    <row r="5750" spans="1:4" x14ac:dyDescent="0.2">
      <c r="A5750">
        <f t="shared" si="186"/>
        <v>2015</v>
      </c>
      <c r="B5750" s="1059">
        <v>42275</v>
      </c>
      <c r="C5750" s="3">
        <f>'finished water daily demand'!S275</f>
        <v>24.189714285714285</v>
      </c>
      <c r="D5750">
        <f t="shared" si="187"/>
        <v>42275</v>
      </c>
    </row>
    <row r="5751" spans="1:4" x14ac:dyDescent="0.2">
      <c r="A5751">
        <f t="shared" si="186"/>
        <v>2015</v>
      </c>
      <c r="B5751" s="1059">
        <v>42276</v>
      </c>
      <c r="C5751" s="3">
        <f>'finished water daily demand'!S276</f>
        <v>26.418714285714287</v>
      </c>
      <c r="D5751">
        <f t="shared" si="187"/>
        <v>42276</v>
      </c>
    </row>
    <row r="5752" spans="1:4" x14ac:dyDescent="0.2">
      <c r="A5752">
        <f t="shared" si="186"/>
        <v>2015</v>
      </c>
      <c r="B5752" s="1059">
        <v>42277</v>
      </c>
      <c r="C5752" s="3">
        <f>'finished water daily demand'!S277</f>
        <v>28.818714285714286</v>
      </c>
      <c r="D5752">
        <f t="shared" si="187"/>
        <v>42277</v>
      </c>
    </row>
    <row r="5753" spans="1:4" x14ac:dyDescent="0.2">
      <c r="A5753">
        <f t="shared" si="186"/>
        <v>2015</v>
      </c>
      <c r="B5753" s="1059">
        <v>42278</v>
      </c>
      <c r="C5753" s="3">
        <f>'finished water daily demand'!S278</f>
        <v>25.978714285714286</v>
      </c>
      <c r="D5753">
        <f t="shared" si="187"/>
        <v>42278</v>
      </c>
    </row>
    <row r="5754" spans="1:4" x14ac:dyDescent="0.2">
      <c r="A5754">
        <f t="shared" si="186"/>
        <v>2015</v>
      </c>
      <c r="B5754" s="1059">
        <v>42279</v>
      </c>
      <c r="C5754" s="3">
        <f>'finished water daily demand'!S279</f>
        <v>23.388714285714283</v>
      </c>
      <c r="D5754">
        <f t="shared" si="187"/>
        <v>42279</v>
      </c>
    </row>
    <row r="5755" spans="1:4" x14ac:dyDescent="0.2">
      <c r="A5755">
        <f t="shared" si="186"/>
        <v>2015</v>
      </c>
      <c r="B5755" s="1059">
        <v>42280</v>
      </c>
      <c r="C5755" s="3">
        <f>'finished water daily demand'!S280</f>
        <v>23.713428571428569</v>
      </c>
      <c r="D5755">
        <f t="shared" si="187"/>
        <v>42280</v>
      </c>
    </row>
    <row r="5756" spans="1:4" x14ac:dyDescent="0.2">
      <c r="A5756">
        <f t="shared" si="186"/>
        <v>2015</v>
      </c>
      <c r="B5756" s="1059">
        <v>42281</v>
      </c>
      <c r="C5756" s="3">
        <f>'finished water daily demand'!S281</f>
        <v>24.803428571428569</v>
      </c>
      <c r="D5756">
        <f t="shared" si="187"/>
        <v>42281</v>
      </c>
    </row>
    <row r="5757" spans="1:4" x14ac:dyDescent="0.2">
      <c r="A5757">
        <f t="shared" si="186"/>
        <v>2015</v>
      </c>
      <c r="B5757" s="1059">
        <v>42282</v>
      </c>
      <c r="C5757" s="3">
        <f>'finished water daily demand'!S282</f>
        <v>25.213428571428572</v>
      </c>
      <c r="D5757">
        <f t="shared" si="187"/>
        <v>42282</v>
      </c>
    </row>
    <row r="5758" spans="1:4" x14ac:dyDescent="0.2">
      <c r="A5758">
        <f t="shared" si="186"/>
        <v>2015</v>
      </c>
      <c r="B5758" s="1059">
        <v>42283</v>
      </c>
      <c r="C5758" s="3">
        <f>'finished water daily demand'!S283</f>
        <v>25.873428571428569</v>
      </c>
      <c r="D5758">
        <f t="shared" si="187"/>
        <v>42283</v>
      </c>
    </row>
    <row r="5759" spans="1:4" x14ac:dyDescent="0.2">
      <c r="A5759">
        <f t="shared" si="186"/>
        <v>2015</v>
      </c>
      <c r="B5759" s="1059">
        <v>42284</v>
      </c>
      <c r="C5759" s="3">
        <f>'finished water daily demand'!S284</f>
        <v>27.01342857142857</v>
      </c>
      <c r="D5759">
        <f t="shared" si="187"/>
        <v>42284</v>
      </c>
    </row>
    <row r="5760" spans="1:4" x14ac:dyDescent="0.2">
      <c r="A5760">
        <f t="shared" si="186"/>
        <v>2015</v>
      </c>
      <c r="B5760" s="1059">
        <v>42285</v>
      </c>
      <c r="C5760" s="3">
        <f>'finished water daily demand'!S285</f>
        <v>25.65342857142857</v>
      </c>
      <c r="D5760">
        <f t="shared" si="187"/>
        <v>42285</v>
      </c>
    </row>
    <row r="5761" spans="1:4" x14ac:dyDescent="0.2">
      <c r="A5761">
        <f t="shared" si="186"/>
        <v>2015</v>
      </c>
      <c r="B5761" s="1059">
        <v>42286</v>
      </c>
      <c r="C5761" s="3">
        <f>'finished water daily demand'!S286</f>
        <v>26.40342857142857</v>
      </c>
      <c r="D5761">
        <f t="shared" si="187"/>
        <v>42286</v>
      </c>
    </row>
    <row r="5762" spans="1:4" x14ac:dyDescent="0.2">
      <c r="A5762">
        <f t="shared" si="186"/>
        <v>2015</v>
      </c>
      <c r="B5762" s="1059">
        <v>42287</v>
      </c>
      <c r="C5762" s="3">
        <f>'finished water daily demand'!S287</f>
        <v>25.273857142857143</v>
      </c>
      <c r="D5762">
        <f t="shared" si="187"/>
        <v>42287</v>
      </c>
    </row>
    <row r="5763" spans="1:4" x14ac:dyDescent="0.2">
      <c r="A5763">
        <f t="shared" ref="A5763:A5826" si="188">YEAR(B5763)</f>
        <v>2015</v>
      </c>
      <c r="B5763" s="1059">
        <v>42288</v>
      </c>
      <c r="C5763" s="3">
        <f>'finished water daily demand'!S288</f>
        <v>25.243857142857141</v>
      </c>
      <c r="D5763">
        <f t="shared" si="187"/>
        <v>42288</v>
      </c>
    </row>
    <row r="5764" spans="1:4" x14ac:dyDescent="0.2">
      <c r="A5764">
        <f t="shared" si="188"/>
        <v>2015</v>
      </c>
      <c r="B5764" s="1059">
        <v>42289</v>
      </c>
      <c r="C5764" s="3">
        <f>'finished water daily demand'!S289</f>
        <v>25.763857142857141</v>
      </c>
      <c r="D5764">
        <f t="shared" si="187"/>
        <v>42289</v>
      </c>
    </row>
    <row r="5765" spans="1:4" x14ac:dyDescent="0.2">
      <c r="A5765">
        <f t="shared" si="188"/>
        <v>2015</v>
      </c>
      <c r="B5765" s="1059">
        <v>42290</v>
      </c>
      <c r="C5765" s="3">
        <f>'finished water daily demand'!S290</f>
        <v>24.523857142857143</v>
      </c>
      <c r="D5765">
        <f t="shared" si="187"/>
        <v>42290</v>
      </c>
    </row>
    <row r="5766" spans="1:4" x14ac:dyDescent="0.2">
      <c r="A5766">
        <f t="shared" si="188"/>
        <v>2015</v>
      </c>
      <c r="B5766" s="1059">
        <v>42291</v>
      </c>
      <c r="C5766" s="3">
        <f>'finished water daily demand'!S291</f>
        <v>22.873857142857144</v>
      </c>
      <c r="D5766">
        <f t="shared" si="187"/>
        <v>42291</v>
      </c>
    </row>
    <row r="5767" spans="1:4" x14ac:dyDescent="0.2">
      <c r="A5767">
        <f t="shared" si="188"/>
        <v>2015</v>
      </c>
      <c r="B5767" s="1059">
        <v>42292</v>
      </c>
      <c r="C5767" s="3">
        <f>'finished water daily demand'!S292</f>
        <v>23.383857142857142</v>
      </c>
      <c r="D5767">
        <f t="shared" si="187"/>
        <v>42292</v>
      </c>
    </row>
    <row r="5768" spans="1:4" x14ac:dyDescent="0.2">
      <c r="A5768">
        <f t="shared" si="188"/>
        <v>2015</v>
      </c>
      <c r="B5768" s="1059">
        <v>42293</v>
      </c>
      <c r="C5768" s="3">
        <f>'finished water daily demand'!S293</f>
        <v>24.123857142857144</v>
      </c>
      <c r="D5768">
        <f t="shared" si="187"/>
        <v>42293</v>
      </c>
    </row>
    <row r="5769" spans="1:4" x14ac:dyDescent="0.2">
      <c r="A5769">
        <f t="shared" si="188"/>
        <v>2015</v>
      </c>
      <c r="B5769" s="1059">
        <v>42294</v>
      </c>
      <c r="C5769" s="3">
        <f>'finished water daily demand'!S294</f>
        <v>20.920071428571429</v>
      </c>
      <c r="D5769">
        <f t="shared" si="187"/>
        <v>42294</v>
      </c>
    </row>
    <row r="5770" spans="1:4" x14ac:dyDescent="0.2">
      <c r="A5770">
        <f t="shared" si="188"/>
        <v>2015</v>
      </c>
      <c r="B5770" s="1059">
        <v>42295</v>
      </c>
      <c r="C5770" s="3">
        <f>'finished water daily demand'!S295</f>
        <v>23.15007142857143</v>
      </c>
      <c r="D5770">
        <f t="shared" si="187"/>
        <v>42295</v>
      </c>
    </row>
    <row r="5771" spans="1:4" x14ac:dyDescent="0.2">
      <c r="A5771">
        <f t="shared" si="188"/>
        <v>2015</v>
      </c>
      <c r="B5771" s="1059">
        <v>42296</v>
      </c>
      <c r="C5771" s="3">
        <f>'finished water daily demand'!S296</f>
        <v>24.000071428571427</v>
      </c>
      <c r="D5771">
        <f t="shared" si="187"/>
        <v>42296</v>
      </c>
    </row>
    <row r="5772" spans="1:4" x14ac:dyDescent="0.2">
      <c r="A5772">
        <f t="shared" si="188"/>
        <v>2015</v>
      </c>
      <c r="B5772" s="1059">
        <v>42297</v>
      </c>
      <c r="C5772" s="3">
        <f>'finished water daily demand'!S297</f>
        <v>23.940071428571429</v>
      </c>
      <c r="D5772">
        <f t="shared" si="187"/>
        <v>42297</v>
      </c>
    </row>
    <row r="5773" spans="1:4" x14ac:dyDescent="0.2">
      <c r="A5773">
        <f t="shared" si="188"/>
        <v>2015</v>
      </c>
      <c r="B5773" s="1059">
        <v>42298</v>
      </c>
      <c r="C5773" s="3">
        <f>'finished water daily demand'!S298</f>
        <v>24.13007142857143</v>
      </c>
      <c r="D5773">
        <f t="shared" si="187"/>
        <v>42298</v>
      </c>
    </row>
    <row r="5774" spans="1:4" x14ac:dyDescent="0.2">
      <c r="A5774">
        <f t="shared" si="188"/>
        <v>2015</v>
      </c>
      <c r="B5774" s="1059">
        <v>42299</v>
      </c>
      <c r="C5774" s="3">
        <f>'finished water daily demand'!S299</f>
        <v>24.06007142857143</v>
      </c>
      <c r="D5774">
        <f t="shared" si="187"/>
        <v>42299</v>
      </c>
    </row>
    <row r="5775" spans="1:4" x14ac:dyDescent="0.2">
      <c r="A5775">
        <f t="shared" si="188"/>
        <v>2015</v>
      </c>
      <c r="B5775" s="1059">
        <v>42300</v>
      </c>
      <c r="C5775" s="3">
        <f>'finished water daily demand'!S300</f>
        <v>25.430071428571427</v>
      </c>
      <c r="D5775">
        <f t="shared" si="187"/>
        <v>42300</v>
      </c>
    </row>
    <row r="5776" spans="1:4" x14ac:dyDescent="0.2">
      <c r="A5776">
        <f t="shared" si="188"/>
        <v>2015</v>
      </c>
      <c r="B5776" s="1059">
        <v>42301</v>
      </c>
      <c r="C5776" s="3">
        <f>'finished water daily demand'!S301</f>
        <v>23.640071428571428</v>
      </c>
      <c r="D5776">
        <f t="shared" si="187"/>
        <v>42301</v>
      </c>
    </row>
    <row r="5777" spans="1:4" x14ac:dyDescent="0.2">
      <c r="A5777">
        <f t="shared" si="188"/>
        <v>2015</v>
      </c>
      <c r="B5777" s="1059">
        <v>42302</v>
      </c>
      <c r="C5777" s="3">
        <f>'finished water daily demand'!S302</f>
        <v>24.38007142857143</v>
      </c>
      <c r="D5777">
        <f t="shared" si="187"/>
        <v>42302</v>
      </c>
    </row>
    <row r="5778" spans="1:4" x14ac:dyDescent="0.2">
      <c r="A5778">
        <f t="shared" si="188"/>
        <v>2015</v>
      </c>
      <c r="B5778" s="1059">
        <v>42303</v>
      </c>
      <c r="C5778" s="3">
        <f>'finished water daily demand'!S303</f>
        <v>23.190071428571429</v>
      </c>
      <c r="D5778">
        <f t="shared" si="187"/>
        <v>42303</v>
      </c>
    </row>
    <row r="5779" spans="1:4" x14ac:dyDescent="0.2">
      <c r="A5779">
        <f t="shared" si="188"/>
        <v>2015</v>
      </c>
      <c r="B5779" s="1059">
        <v>42304</v>
      </c>
      <c r="C5779" s="3">
        <f>'finished water daily demand'!S304</f>
        <v>22.70607142857143</v>
      </c>
      <c r="D5779">
        <f t="shared" si="187"/>
        <v>42304</v>
      </c>
    </row>
    <row r="5780" spans="1:4" x14ac:dyDescent="0.2">
      <c r="A5780">
        <f t="shared" si="188"/>
        <v>2015</v>
      </c>
      <c r="B5780" s="1059">
        <v>42305</v>
      </c>
      <c r="C5780" s="3">
        <f>'finished water daily demand'!S305</f>
        <v>22.690071428571429</v>
      </c>
      <c r="D5780">
        <f t="shared" si="187"/>
        <v>42305</v>
      </c>
    </row>
    <row r="5781" spans="1:4" x14ac:dyDescent="0.2">
      <c r="A5781">
        <f t="shared" si="188"/>
        <v>2015</v>
      </c>
      <c r="B5781" s="1059">
        <v>42306</v>
      </c>
      <c r="C5781" s="3">
        <f>'finished water daily demand'!S306</f>
        <v>25.730071428571428</v>
      </c>
      <c r="D5781">
        <f t="shared" si="187"/>
        <v>42306</v>
      </c>
    </row>
    <row r="5782" spans="1:4" x14ac:dyDescent="0.2">
      <c r="A5782">
        <f t="shared" si="188"/>
        <v>2015</v>
      </c>
      <c r="B5782" s="1059">
        <v>42307</v>
      </c>
      <c r="C5782" s="3">
        <f>'finished water daily demand'!S307</f>
        <v>22.140071428571428</v>
      </c>
      <c r="D5782">
        <f t="shared" si="187"/>
        <v>42307</v>
      </c>
    </row>
    <row r="5783" spans="1:4" x14ac:dyDescent="0.2">
      <c r="A5783">
        <f t="shared" si="188"/>
        <v>2015</v>
      </c>
      <c r="B5783" s="1059">
        <v>42308</v>
      </c>
      <c r="C5783" s="3">
        <f>'finished water daily demand'!S308</f>
        <v>22.4068</v>
      </c>
      <c r="D5783">
        <f t="shared" si="187"/>
        <v>42308</v>
      </c>
    </row>
    <row r="5784" spans="1:4" x14ac:dyDescent="0.2">
      <c r="A5784">
        <f t="shared" si="188"/>
        <v>2015</v>
      </c>
      <c r="B5784" s="1059">
        <v>42309</v>
      </c>
      <c r="C5784" s="3">
        <f>'finished water daily demand'!S309</f>
        <v>21.7468</v>
      </c>
      <c r="D5784">
        <f t="shared" si="187"/>
        <v>42309</v>
      </c>
    </row>
    <row r="5785" spans="1:4" x14ac:dyDescent="0.2">
      <c r="A5785">
        <f t="shared" si="188"/>
        <v>2015</v>
      </c>
      <c r="B5785" s="1059">
        <v>42310</v>
      </c>
      <c r="C5785" s="3">
        <f>'finished water daily demand'!S310</f>
        <v>22.826800000000002</v>
      </c>
      <c r="D5785">
        <f t="shared" si="187"/>
        <v>42310</v>
      </c>
    </row>
    <row r="5786" spans="1:4" x14ac:dyDescent="0.2">
      <c r="A5786">
        <f t="shared" si="188"/>
        <v>2015</v>
      </c>
      <c r="B5786" s="1059">
        <v>42311</v>
      </c>
      <c r="C5786" s="3">
        <f>'finished water daily demand'!S311</f>
        <v>21.916800000000002</v>
      </c>
      <c r="D5786">
        <f t="shared" si="187"/>
        <v>42311</v>
      </c>
    </row>
    <row r="5787" spans="1:4" x14ac:dyDescent="0.2">
      <c r="A5787">
        <f t="shared" si="188"/>
        <v>2015</v>
      </c>
      <c r="B5787" s="1059">
        <v>42312</v>
      </c>
      <c r="C5787" s="3">
        <f>'finished water daily demand'!S312</f>
        <v>22.6568</v>
      </c>
      <c r="D5787">
        <f t="shared" si="187"/>
        <v>42312</v>
      </c>
    </row>
    <row r="5788" spans="1:4" x14ac:dyDescent="0.2">
      <c r="A5788">
        <f t="shared" si="188"/>
        <v>2015</v>
      </c>
      <c r="B5788" s="1059">
        <v>42313</v>
      </c>
      <c r="C5788" s="3">
        <f>'finished water daily demand'!S313</f>
        <v>22.936800000000002</v>
      </c>
      <c r="D5788">
        <f t="shared" si="187"/>
        <v>42313</v>
      </c>
    </row>
    <row r="5789" spans="1:4" x14ac:dyDescent="0.2">
      <c r="A5789">
        <f t="shared" si="188"/>
        <v>2015</v>
      </c>
      <c r="B5789" s="1059">
        <v>42314</v>
      </c>
      <c r="C5789" s="3">
        <f>'finished water daily demand'!S314</f>
        <v>22.347799999999999</v>
      </c>
      <c r="D5789">
        <f t="shared" si="187"/>
        <v>42314</v>
      </c>
    </row>
    <row r="5790" spans="1:4" x14ac:dyDescent="0.2">
      <c r="A5790">
        <f t="shared" si="188"/>
        <v>2015</v>
      </c>
      <c r="B5790" s="1059">
        <v>42315</v>
      </c>
      <c r="C5790" s="3">
        <f>'finished water daily demand'!S315</f>
        <v>22.7468</v>
      </c>
      <c r="D5790">
        <f t="shared" si="187"/>
        <v>42315</v>
      </c>
    </row>
    <row r="5791" spans="1:4" x14ac:dyDescent="0.2">
      <c r="A5791">
        <f t="shared" si="188"/>
        <v>2015</v>
      </c>
      <c r="B5791" s="1059">
        <v>42316</v>
      </c>
      <c r="C5791" s="3">
        <f>'finished water daily demand'!S316</f>
        <v>21.876799999999999</v>
      </c>
      <c r="D5791">
        <f t="shared" si="187"/>
        <v>42316</v>
      </c>
    </row>
    <row r="5792" spans="1:4" x14ac:dyDescent="0.2">
      <c r="A5792">
        <f t="shared" si="188"/>
        <v>2015</v>
      </c>
      <c r="B5792" s="1059">
        <v>42317</v>
      </c>
      <c r="C5792" s="3">
        <f>'finished water daily demand'!S317</f>
        <v>22.316800000000001</v>
      </c>
      <c r="D5792">
        <f t="shared" si="187"/>
        <v>42317</v>
      </c>
    </row>
    <row r="5793" spans="1:4" x14ac:dyDescent="0.2">
      <c r="A5793">
        <f t="shared" si="188"/>
        <v>2015</v>
      </c>
      <c r="B5793" s="1059">
        <v>42318</v>
      </c>
      <c r="C5793" s="3">
        <f>'finished water daily demand'!S318</f>
        <v>21.869</v>
      </c>
      <c r="D5793">
        <f t="shared" si="187"/>
        <v>42318</v>
      </c>
    </row>
    <row r="5794" spans="1:4" x14ac:dyDescent="0.2">
      <c r="A5794">
        <f t="shared" si="188"/>
        <v>2015</v>
      </c>
      <c r="B5794" s="1059">
        <v>42319</v>
      </c>
      <c r="C5794" s="3">
        <f>'finished water daily demand'!S319</f>
        <v>22.869</v>
      </c>
      <c r="D5794">
        <f t="shared" si="187"/>
        <v>42319</v>
      </c>
    </row>
    <row r="5795" spans="1:4" x14ac:dyDescent="0.2">
      <c r="A5795">
        <f t="shared" si="188"/>
        <v>2015</v>
      </c>
      <c r="B5795" s="1059">
        <v>42320</v>
      </c>
      <c r="C5795" s="3">
        <f>'finished water daily demand'!S320</f>
        <v>22.998999999999999</v>
      </c>
      <c r="D5795">
        <f t="shared" si="187"/>
        <v>42320</v>
      </c>
    </row>
    <row r="5796" spans="1:4" x14ac:dyDescent="0.2">
      <c r="A5796">
        <f t="shared" si="188"/>
        <v>2015</v>
      </c>
      <c r="B5796" s="1059">
        <v>42321</v>
      </c>
      <c r="C5796" s="3">
        <f>'finished water daily demand'!S321</f>
        <v>22.428999999999998</v>
      </c>
      <c r="D5796">
        <f t="shared" si="187"/>
        <v>42321</v>
      </c>
    </row>
    <row r="5797" spans="1:4" x14ac:dyDescent="0.2">
      <c r="A5797">
        <f t="shared" si="188"/>
        <v>2015</v>
      </c>
      <c r="B5797" s="1059">
        <v>42322</v>
      </c>
      <c r="C5797" s="3">
        <f>'finished water daily demand'!S322</f>
        <v>22.083285714285712</v>
      </c>
      <c r="D5797">
        <f t="shared" si="187"/>
        <v>42322</v>
      </c>
    </row>
    <row r="5798" spans="1:4" x14ac:dyDescent="0.2">
      <c r="A5798">
        <f t="shared" si="188"/>
        <v>2015</v>
      </c>
      <c r="B5798" s="1059">
        <v>42323</v>
      </c>
      <c r="C5798" s="3">
        <f>'finished water daily demand'!S323</f>
        <v>22.103285714285711</v>
      </c>
      <c r="D5798">
        <f t="shared" si="187"/>
        <v>42323</v>
      </c>
    </row>
    <row r="5799" spans="1:4" x14ac:dyDescent="0.2">
      <c r="A5799">
        <f t="shared" si="188"/>
        <v>2015</v>
      </c>
      <c r="B5799" s="1059">
        <v>42324</v>
      </c>
      <c r="C5799" s="3">
        <f>'finished water daily demand'!S324</f>
        <v>22.783285714285714</v>
      </c>
      <c r="D5799">
        <f t="shared" si="187"/>
        <v>42324</v>
      </c>
    </row>
    <row r="5800" spans="1:4" x14ac:dyDescent="0.2">
      <c r="A5800">
        <f t="shared" si="188"/>
        <v>2015</v>
      </c>
      <c r="B5800" s="1059">
        <v>42325</v>
      </c>
      <c r="C5800" s="3">
        <f>'finished water daily demand'!S325</f>
        <v>23.113285714285713</v>
      </c>
      <c r="D5800">
        <f t="shared" si="187"/>
        <v>42325</v>
      </c>
    </row>
    <row r="5801" spans="1:4" x14ac:dyDescent="0.2">
      <c r="A5801">
        <f t="shared" si="188"/>
        <v>2015</v>
      </c>
      <c r="B5801" s="1059">
        <v>42326</v>
      </c>
      <c r="C5801" s="3">
        <f>'finished water daily demand'!S326</f>
        <v>22.443285714285715</v>
      </c>
      <c r="D5801">
        <f t="shared" ref="D5801:D5844" si="189">VALUE(B5801)</f>
        <v>42326</v>
      </c>
    </row>
    <row r="5802" spans="1:4" x14ac:dyDescent="0.2">
      <c r="A5802">
        <f t="shared" si="188"/>
        <v>2015</v>
      </c>
      <c r="B5802" s="1059">
        <v>42327</v>
      </c>
      <c r="C5802" s="3">
        <f>'finished water daily demand'!S327</f>
        <v>22.193285714285715</v>
      </c>
      <c r="D5802">
        <f t="shared" si="189"/>
        <v>42327</v>
      </c>
    </row>
    <row r="5803" spans="1:4" x14ac:dyDescent="0.2">
      <c r="A5803">
        <f t="shared" si="188"/>
        <v>2015</v>
      </c>
      <c r="B5803" s="1059">
        <v>42328</v>
      </c>
      <c r="C5803" s="3">
        <f>'finished water daily demand'!S328</f>
        <v>22.413285714285713</v>
      </c>
      <c r="D5803">
        <f t="shared" si="189"/>
        <v>42328</v>
      </c>
    </row>
    <row r="5804" spans="1:4" x14ac:dyDescent="0.2">
      <c r="A5804">
        <f t="shared" si="188"/>
        <v>2015</v>
      </c>
      <c r="B5804" s="1059">
        <v>42329</v>
      </c>
      <c r="C5804" s="3">
        <f>'finished water daily demand'!S329</f>
        <v>21.898176470588236</v>
      </c>
      <c r="D5804">
        <f t="shared" si="189"/>
        <v>42329</v>
      </c>
    </row>
    <row r="5805" spans="1:4" x14ac:dyDescent="0.2">
      <c r="A5805">
        <f t="shared" si="188"/>
        <v>2015</v>
      </c>
      <c r="B5805" s="1059">
        <v>42330</v>
      </c>
      <c r="C5805" s="3">
        <f>'finished water daily demand'!S330</f>
        <v>22.118176470588235</v>
      </c>
      <c r="D5805">
        <f t="shared" si="189"/>
        <v>42330</v>
      </c>
    </row>
    <row r="5806" spans="1:4" x14ac:dyDescent="0.2">
      <c r="A5806">
        <f t="shared" si="188"/>
        <v>2015</v>
      </c>
      <c r="B5806" s="1059">
        <v>42331</v>
      </c>
      <c r="C5806" s="3">
        <f>'finished water daily demand'!S331</f>
        <v>21.188176470588235</v>
      </c>
      <c r="D5806">
        <f t="shared" si="189"/>
        <v>42331</v>
      </c>
    </row>
    <row r="5807" spans="1:4" x14ac:dyDescent="0.2">
      <c r="A5807">
        <f t="shared" si="188"/>
        <v>2015</v>
      </c>
      <c r="B5807" s="1059">
        <v>42332</v>
      </c>
      <c r="C5807" s="3">
        <f>'finished water daily demand'!S332</f>
        <v>22.088176470588234</v>
      </c>
      <c r="D5807">
        <f t="shared" si="189"/>
        <v>42332</v>
      </c>
    </row>
    <row r="5808" spans="1:4" x14ac:dyDescent="0.2">
      <c r="A5808">
        <f t="shared" si="188"/>
        <v>2015</v>
      </c>
      <c r="B5808" s="1059">
        <v>42333</v>
      </c>
      <c r="C5808" s="3">
        <f>'finished water daily demand'!S333</f>
        <v>25.688176470588235</v>
      </c>
      <c r="D5808">
        <f t="shared" si="189"/>
        <v>42333</v>
      </c>
    </row>
    <row r="5809" spans="1:4" x14ac:dyDescent="0.2">
      <c r="A5809">
        <f t="shared" si="188"/>
        <v>2015</v>
      </c>
      <c r="B5809" s="1059">
        <v>42334</v>
      </c>
      <c r="C5809" s="3">
        <f>'finished water daily demand'!S334</f>
        <v>21.808176470588236</v>
      </c>
      <c r="D5809">
        <f t="shared" si="189"/>
        <v>42334</v>
      </c>
    </row>
    <row r="5810" spans="1:4" x14ac:dyDescent="0.2">
      <c r="A5810">
        <f t="shared" si="188"/>
        <v>2015</v>
      </c>
      <c r="B5810" s="1059">
        <v>42335</v>
      </c>
      <c r="C5810" s="3">
        <f>'finished water daily demand'!S335</f>
        <v>20.588176470588238</v>
      </c>
      <c r="D5810">
        <f t="shared" si="189"/>
        <v>42335</v>
      </c>
    </row>
    <row r="5811" spans="1:4" x14ac:dyDescent="0.2">
      <c r="A5811">
        <f t="shared" si="188"/>
        <v>2015</v>
      </c>
      <c r="B5811" s="1059">
        <v>42336</v>
      </c>
      <c r="C5811" s="3">
        <f>'finished water daily demand'!S336</f>
        <v>20.148176470588236</v>
      </c>
      <c r="D5811">
        <f t="shared" si="189"/>
        <v>42336</v>
      </c>
    </row>
    <row r="5812" spans="1:4" x14ac:dyDescent="0.2">
      <c r="A5812">
        <f t="shared" si="188"/>
        <v>2015</v>
      </c>
      <c r="B5812" s="1059">
        <v>42337</v>
      </c>
      <c r="C5812" s="3">
        <f>'finished water daily demand'!S337</f>
        <v>20.868176470588235</v>
      </c>
      <c r="D5812">
        <f t="shared" si="189"/>
        <v>42337</v>
      </c>
    </row>
    <row r="5813" spans="1:4" x14ac:dyDescent="0.2">
      <c r="A5813">
        <f t="shared" si="188"/>
        <v>2015</v>
      </c>
      <c r="B5813" s="1059">
        <v>42338</v>
      </c>
      <c r="C5813" s="3">
        <f>'finished water daily demand'!S338</f>
        <v>21.238176470588236</v>
      </c>
      <c r="D5813">
        <f t="shared" si="189"/>
        <v>42338</v>
      </c>
    </row>
    <row r="5814" spans="1:4" x14ac:dyDescent="0.2">
      <c r="A5814">
        <f t="shared" si="188"/>
        <v>2015</v>
      </c>
      <c r="B5814" s="1059">
        <v>42339</v>
      </c>
      <c r="C5814" s="3">
        <f>'finished water daily demand'!S339</f>
        <v>21.088176470588238</v>
      </c>
      <c r="D5814">
        <f t="shared" si="189"/>
        <v>42339</v>
      </c>
    </row>
    <row r="5815" spans="1:4" x14ac:dyDescent="0.2">
      <c r="A5815">
        <f t="shared" si="188"/>
        <v>2015</v>
      </c>
      <c r="B5815" s="1059">
        <v>42340</v>
      </c>
      <c r="C5815" s="3">
        <f>'finished water daily demand'!S340</f>
        <v>21.168176470588239</v>
      </c>
      <c r="D5815">
        <f t="shared" si="189"/>
        <v>42340</v>
      </c>
    </row>
    <row r="5816" spans="1:4" x14ac:dyDescent="0.2">
      <c r="A5816">
        <f t="shared" si="188"/>
        <v>2015</v>
      </c>
      <c r="B5816" s="1059">
        <v>42341</v>
      </c>
      <c r="C5816" s="3">
        <f>'finished water daily demand'!S341</f>
        <v>20.968176470588237</v>
      </c>
      <c r="D5816">
        <f t="shared" si="189"/>
        <v>42341</v>
      </c>
    </row>
    <row r="5817" spans="1:4" x14ac:dyDescent="0.2">
      <c r="A5817">
        <f t="shared" si="188"/>
        <v>2015</v>
      </c>
      <c r="B5817" s="1059">
        <v>42342</v>
      </c>
      <c r="C5817" s="3">
        <f>'finished water daily demand'!S342</f>
        <v>20.948176470588237</v>
      </c>
      <c r="D5817">
        <f t="shared" si="189"/>
        <v>42342</v>
      </c>
    </row>
    <row r="5818" spans="1:4" x14ac:dyDescent="0.2">
      <c r="A5818">
        <f t="shared" si="188"/>
        <v>2015</v>
      </c>
      <c r="B5818" s="1059">
        <v>42343</v>
      </c>
      <c r="C5818" s="3">
        <f>'finished water daily demand'!S343</f>
        <v>22.588176470588238</v>
      </c>
      <c r="D5818">
        <f t="shared" si="189"/>
        <v>42343</v>
      </c>
    </row>
    <row r="5819" spans="1:4" x14ac:dyDescent="0.2">
      <c r="A5819">
        <f t="shared" si="188"/>
        <v>2015</v>
      </c>
      <c r="B5819" s="1059">
        <v>42344</v>
      </c>
      <c r="C5819" s="3">
        <f>'finished water daily demand'!S344</f>
        <v>22.57817647058824</v>
      </c>
      <c r="D5819">
        <f t="shared" si="189"/>
        <v>42344</v>
      </c>
    </row>
    <row r="5820" spans="1:4" x14ac:dyDescent="0.2">
      <c r="A5820">
        <f t="shared" si="188"/>
        <v>2015</v>
      </c>
      <c r="B5820" s="1059">
        <v>42345</v>
      </c>
      <c r="C5820" s="3">
        <f>'finished water daily demand'!S345</f>
        <v>21.178176470588237</v>
      </c>
      <c r="D5820">
        <f t="shared" si="189"/>
        <v>42345</v>
      </c>
    </row>
    <row r="5821" spans="1:4" x14ac:dyDescent="0.2">
      <c r="A5821">
        <f t="shared" si="188"/>
        <v>2015</v>
      </c>
      <c r="B5821" s="1059">
        <v>42346</v>
      </c>
      <c r="C5821" s="3">
        <f>'finished water daily demand'!S346</f>
        <v>23.279714285714288</v>
      </c>
      <c r="D5821">
        <f t="shared" si="189"/>
        <v>42346</v>
      </c>
    </row>
    <row r="5822" spans="1:4" x14ac:dyDescent="0.2">
      <c r="A5822">
        <f t="shared" si="188"/>
        <v>2015</v>
      </c>
      <c r="B5822" s="1059">
        <v>42347</v>
      </c>
      <c r="C5822" s="3">
        <f>'finished water daily demand'!S347</f>
        <v>22.809714285714286</v>
      </c>
      <c r="D5822">
        <f t="shared" si="189"/>
        <v>42347</v>
      </c>
    </row>
    <row r="5823" spans="1:4" x14ac:dyDescent="0.2">
      <c r="A5823">
        <f t="shared" si="188"/>
        <v>2015</v>
      </c>
      <c r="B5823" s="1059">
        <v>42348</v>
      </c>
      <c r="C5823" s="3">
        <f>'finished water daily demand'!S348</f>
        <v>22.129714285714286</v>
      </c>
      <c r="D5823">
        <f t="shared" si="189"/>
        <v>42348</v>
      </c>
    </row>
    <row r="5824" spans="1:4" x14ac:dyDescent="0.2">
      <c r="A5824">
        <f t="shared" si="188"/>
        <v>2015</v>
      </c>
      <c r="B5824" s="1059">
        <v>42349</v>
      </c>
      <c r="C5824" s="3">
        <f>'finished water daily demand'!S349</f>
        <v>21.849714285714288</v>
      </c>
      <c r="D5824">
        <f t="shared" si="189"/>
        <v>42349</v>
      </c>
    </row>
    <row r="5825" spans="1:4" x14ac:dyDescent="0.2">
      <c r="A5825">
        <f t="shared" si="188"/>
        <v>2015</v>
      </c>
      <c r="B5825" s="1059">
        <v>42350</v>
      </c>
      <c r="C5825" s="3">
        <f>'finished water daily demand'!S350</f>
        <v>21.389714285714287</v>
      </c>
      <c r="D5825">
        <f t="shared" si="189"/>
        <v>42350</v>
      </c>
    </row>
    <row r="5826" spans="1:4" x14ac:dyDescent="0.2">
      <c r="A5826">
        <f t="shared" si="188"/>
        <v>2015</v>
      </c>
      <c r="B5826" s="1059">
        <v>42351</v>
      </c>
      <c r="C5826" s="3">
        <f>'finished water daily demand'!S351</f>
        <v>22.849714285714285</v>
      </c>
      <c r="D5826">
        <f t="shared" si="189"/>
        <v>42351</v>
      </c>
    </row>
    <row r="5827" spans="1:4" x14ac:dyDescent="0.2">
      <c r="A5827">
        <f t="shared" ref="A5827:A5890" si="190">YEAR(B5827)</f>
        <v>2015</v>
      </c>
      <c r="B5827" s="1059">
        <v>42352</v>
      </c>
      <c r="C5827" s="3">
        <f>'finished water daily demand'!S352</f>
        <v>24.299714285714288</v>
      </c>
      <c r="D5827">
        <f t="shared" si="189"/>
        <v>42352</v>
      </c>
    </row>
    <row r="5828" spans="1:4" x14ac:dyDescent="0.2">
      <c r="A5828">
        <f t="shared" si="190"/>
        <v>2015</v>
      </c>
      <c r="B5828" s="1059">
        <v>42353</v>
      </c>
      <c r="C5828" s="3">
        <f>'finished water daily demand'!S353</f>
        <v>20.629714285714286</v>
      </c>
      <c r="D5828">
        <f t="shared" si="189"/>
        <v>42353</v>
      </c>
    </row>
    <row r="5829" spans="1:4" x14ac:dyDescent="0.2">
      <c r="A5829">
        <f t="shared" si="190"/>
        <v>2015</v>
      </c>
      <c r="B5829" s="1059">
        <v>42354</v>
      </c>
      <c r="C5829" s="3">
        <f>'finished water daily demand'!S354</f>
        <v>19.437714285714286</v>
      </c>
      <c r="D5829">
        <f t="shared" si="189"/>
        <v>42354</v>
      </c>
    </row>
    <row r="5830" spans="1:4" x14ac:dyDescent="0.2">
      <c r="A5830">
        <f t="shared" si="190"/>
        <v>2015</v>
      </c>
      <c r="B5830" s="1059">
        <v>42355</v>
      </c>
      <c r="C5830" s="3">
        <f>'finished water daily demand'!S355</f>
        <v>20.249714285714287</v>
      </c>
      <c r="D5830">
        <f t="shared" si="189"/>
        <v>42355</v>
      </c>
    </row>
    <row r="5831" spans="1:4" x14ac:dyDescent="0.2">
      <c r="A5831">
        <f t="shared" si="190"/>
        <v>2015</v>
      </c>
      <c r="B5831" s="1059">
        <v>42356</v>
      </c>
      <c r="C5831" s="3">
        <f>'finished water daily demand'!S356</f>
        <v>17.719714285714289</v>
      </c>
      <c r="D5831">
        <f t="shared" si="189"/>
        <v>42356</v>
      </c>
    </row>
    <row r="5832" spans="1:4" x14ac:dyDescent="0.2">
      <c r="A5832">
        <f t="shared" si="190"/>
        <v>2015</v>
      </c>
      <c r="B5832" s="1059">
        <v>42357</v>
      </c>
      <c r="C5832" s="3">
        <f>'finished water daily demand'!S357</f>
        <v>14.989714285714285</v>
      </c>
      <c r="D5832">
        <f t="shared" si="189"/>
        <v>42357</v>
      </c>
    </row>
    <row r="5833" spans="1:4" x14ac:dyDescent="0.2">
      <c r="A5833">
        <f t="shared" si="190"/>
        <v>2015</v>
      </c>
      <c r="B5833" s="1059">
        <v>42358</v>
      </c>
      <c r="C5833" s="3">
        <f>'finished water daily demand'!S358</f>
        <v>17.319714285714287</v>
      </c>
      <c r="D5833">
        <f t="shared" si="189"/>
        <v>42358</v>
      </c>
    </row>
    <row r="5834" spans="1:4" x14ac:dyDescent="0.2">
      <c r="A5834">
        <f t="shared" si="190"/>
        <v>2015</v>
      </c>
      <c r="B5834" s="1059">
        <v>42359</v>
      </c>
      <c r="C5834" s="3">
        <f>'finished water daily demand'!S359</f>
        <v>17.519714285714286</v>
      </c>
      <c r="D5834">
        <f t="shared" si="189"/>
        <v>42359</v>
      </c>
    </row>
    <row r="5835" spans="1:4" x14ac:dyDescent="0.2">
      <c r="A5835">
        <f t="shared" si="190"/>
        <v>2015</v>
      </c>
      <c r="B5835" s="1059">
        <v>42360</v>
      </c>
      <c r="C5835" s="3">
        <f>'finished water daily demand'!S360</f>
        <v>17.564000000000004</v>
      </c>
      <c r="D5835">
        <f t="shared" si="189"/>
        <v>42360</v>
      </c>
    </row>
    <row r="5836" spans="1:4" x14ac:dyDescent="0.2">
      <c r="A5836">
        <f t="shared" si="190"/>
        <v>2015</v>
      </c>
      <c r="B5836" s="1059">
        <v>42361</v>
      </c>
      <c r="C5836" s="3">
        <f>'finished water daily demand'!S361</f>
        <v>18.574000000000002</v>
      </c>
      <c r="D5836">
        <f t="shared" si="189"/>
        <v>42361</v>
      </c>
    </row>
    <row r="5837" spans="1:4" x14ac:dyDescent="0.2">
      <c r="A5837">
        <f t="shared" si="190"/>
        <v>2015</v>
      </c>
      <c r="B5837" s="1059">
        <v>42362</v>
      </c>
      <c r="C5837" s="3">
        <f>'finished water daily demand'!S362</f>
        <v>15.804</v>
      </c>
      <c r="D5837">
        <f t="shared" si="189"/>
        <v>42362</v>
      </c>
    </row>
    <row r="5838" spans="1:4" x14ac:dyDescent="0.2">
      <c r="A5838">
        <f t="shared" si="190"/>
        <v>2015</v>
      </c>
      <c r="B5838" s="1059">
        <v>42363</v>
      </c>
      <c r="C5838" s="3">
        <f>'finished water daily demand'!S363</f>
        <v>15.534000000000001</v>
      </c>
      <c r="D5838">
        <f t="shared" si="189"/>
        <v>42363</v>
      </c>
    </row>
    <row r="5839" spans="1:4" x14ac:dyDescent="0.2">
      <c r="A5839">
        <f t="shared" si="190"/>
        <v>2015</v>
      </c>
      <c r="B5839" s="1059">
        <v>42364</v>
      </c>
      <c r="C5839" s="3">
        <f>'finished water daily demand'!S364</f>
        <v>16.334000000000003</v>
      </c>
      <c r="D5839">
        <f t="shared" si="189"/>
        <v>42364</v>
      </c>
    </row>
    <row r="5840" spans="1:4" x14ac:dyDescent="0.2">
      <c r="A5840">
        <f t="shared" si="190"/>
        <v>2015</v>
      </c>
      <c r="B5840" s="1059">
        <v>42365</v>
      </c>
      <c r="C5840" s="3">
        <f>'finished water daily demand'!S365</f>
        <v>16.134</v>
      </c>
      <c r="D5840">
        <f t="shared" si="189"/>
        <v>42365</v>
      </c>
    </row>
    <row r="5841" spans="1:4" x14ac:dyDescent="0.2">
      <c r="A5841">
        <f t="shared" si="190"/>
        <v>2015</v>
      </c>
      <c r="B5841" s="1059">
        <v>42366</v>
      </c>
      <c r="C5841" s="3">
        <f>'finished water daily demand'!S366</f>
        <v>19.884</v>
      </c>
      <c r="D5841">
        <f t="shared" si="189"/>
        <v>42366</v>
      </c>
    </row>
    <row r="5842" spans="1:4" x14ac:dyDescent="0.2">
      <c r="A5842">
        <f t="shared" si="190"/>
        <v>2015</v>
      </c>
      <c r="B5842" s="1059">
        <v>42367</v>
      </c>
      <c r="C5842" s="3">
        <f>'finished water daily demand'!S367</f>
        <v>21.684000000000001</v>
      </c>
      <c r="D5842">
        <f t="shared" si="189"/>
        <v>42367</v>
      </c>
    </row>
    <row r="5843" spans="1:4" x14ac:dyDescent="0.2">
      <c r="A5843">
        <f t="shared" si="190"/>
        <v>2015</v>
      </c>
      <c r="B5843" s="1059">
        <v>42368</v>
      </c>
      <c r="C5843" s="3">
        <f>'finished water daily demand'!S368</f>
        <v>20.934000000000005</v>
      </c>
      <c r="D5843">
        <f t="shared" si="189"/>
        <v>42368</v>
      </c>
    </row>
    <row r="5844" spans="1:4" x14ac:dyDescent="0.2">
      <c r="A5844">
        <f t="shared" si="190"/>
        <v>2015</v>
      </c>
      <c r="B5844" s="1059">
        <v>42369</v>
      </c>
      <c r="C5844" s="3">
        <f>'finished water daily demand'!S369</f>
        <v>20.064</v>
      </c>
      <c r="D5844">
        <f t="shared" si="189"/>
        <v>42369</v>
      </c>
    </row>
    <row r="5845" spans="1:4" x14ac:dyDescent="0.2">
      <c r="A5845">
        <f t="shared" si="190"/>
        <v>2016</v>
      </c>
      <c r="B5845" s="1059">
        <v>42370</v>
      </c>
      <c r="C5845" s="3">
        <f>'finished water daily demand'!T5</f>
        <v>20.606000000000002</v>
      </c>
      <c r="D5845">
        <f t="shared" ref="D5845" si="191">VALUE(B5845)</f>
        <v>42370</v>
      </c>
    </row>
    <row r="5846" spans="1:4" x14ac:dyDescent="0.2">
      <c r="A5846">
        <f t="shared" si="190"/>
        <v>2016</v>
      </c>
      <c r="B5846" s="1059">
        <v>42371</v>
      </c>
      <c r="C5846" s="3">
        <f>'finished water daily demand'!T6</f>
        <v>19.216000000000001</v>
      </c>
      <c r="D5846">
        <f t="shared" ref="D5846:D5908" si="192">VALUE(B5846)</f>
        <v>42371</v>
      </c>
    </row>
    <row r="5847" spans="1:4" x14ac:dyDescent="0.2">
      <c r="A5847">
        <f t="shared" si="190"/>
        <v>2016</v>
      </c>
      <c r="B5847" s="1059">
        <v>42372</v>
      </c>
      <c r="C5847" s="3">
        <f>'finished water daily demand'!T7</f>
        <v>20.986000000000001</v>
      </c>
      <c r="D5847">
        <f t="shared" si="192"/>
        <v>42372</v>
      </c>
    </row>
    <row r="5848" spans="1:4" x14ac:dyDescent="0.2">
      <c r="A5848">
        <f t="shared" si="190"/>
        <v>2016</v>
      </c>
      <c r="B5848" s="1059">
        <v>42373</v>
      </c>
      <c r="C5848" s="3">
        <f>'finished water daily demand'!T8</f>
        <v>20.936</v>
      </c>
      <c r="D5848">
        <f t="shared" si="192"/>
        <v>42373</v>
      </c>
    </row>
    <row r="5849" spans="1:4" x14ac:dyDescent="0.2">
      <c r="A5849">
        <f t="shared" si="190"/>
        <v>2016</v>
      </c>
      <c r="B5849" s="1059">
        <v>42374</v>
      </c>
      <c r="C5849" s="3">
        <f>'finished water daily demand'!T9</f>
        <v>21.045999999999999</v>
      </c>
      <c r="D5849">
        <f t="shared" si="192"/>
        <v>42374</v>
      </c>
    </row>
    <row r="5850" spans="1:4" x14ac:dyDescent="0.2">
      <c r="A5850">
        <f t="shared" si="190"/>
        <v>2016</v>
      </c>
      <c r="B5850" s="1059">
        <v>42375</v>
      </c>
      <c r="C5850" s="3">
        <f>'finished water daily demand'!T10</f>
        <v>22.286000000000001</v>
      </c>
      <c r="D5850">
        <f t="shared" si="192"/>
        <v>42375</v>
      </c>
    </row>
    <row r="5851" spans="1:4" x14ac:dyDescent="0.2">
      <c r="A5851">
        <f t="shared" si="190"/>
        <v>2016</v>
      </c>
      <c r="B5851" s="1059">
        <v>42376</v>
      </c>
      <c r="C5851" s="3">
        <f>'finished water daily demand'!T11</f>
        <v>22.475999999999999</v>
      </c>
      <c r="D5851">
        <f t="shared" si="192"/>
        <v>42376</v>
      </c>
    </row>
    <row r="5852" spans="1:4" x14ac:dyDescent="0.2">
      <c r="A5852">
        <f t="shared" si="190"/>
        <v>2016</v>
      </c>
      <c r="B5852" s="1059">
        <v>42377</v>
      </c>
      <c r="C5852" s="3">
        <f>'finished water daily demand'!T12</f>
        <v>21.786000000000001</v>
      </c>
      <c r="D5852">
        <f t="shared" si="192"/>
        <v>42377</v>
      </c>
    </row>
    <row r="5853" spans="1:4" x14ac:dyDescent="0.2">
      <c r="A5853">
        <f t="shared" si="190"/>
        <v>2016</v>
      </c>
      <c r="B5853" s="1059">
        <v>42378</v>
      </c>
      <c r="C5853" s="3">
        <f>'finished water daily demand'!T13</f>
        <v>20.606000000000002</v>
      </c>
      <c r="D5853">
        <f t="shared" si="192"/>
        <v>42378</v>
      </c>
    </row>
    <row r="5854" spans="1:4" x14ac:dyDescent="0.2">
      <c r="A5854">
        <f t="shared" si="190"/>
        <v>2016</v>
      </c>
      <c r="B5854" s="1059">
        <v>42379</v>
      </c>
      <c r="C5854" s="3">
        <f>'finished water daily demand'!T14</f>
        <v>22.126000000000001</v>
      </c>
      <c r="D5854">
        <f t="shared" si="192"/>
        <v>42379</v>
      </c>
    </row>
    <row r="5855" spans="1:4" x14ac:dyDescent="0.2">
      <c r="A5855">
        <f t="shared" si="190"/>
        <v>2016</v>
      </c>
      <c r="B5855" s="1059">
        <v>42380</v>
      </c>
      <c r="C5855" s="3">
        <f>'finished water daily demand'!T15</f>
        <v>22.515999999999998</v>
      </c>
      <c r="D5855">
        <f t="shared" si="192"/>
        <v>42380</v>
      </c>
    </row>
    <row r="5856" spans="1:4" x14ac:dyDescent="0.2">
      <c r="A5856">
        <f t="shared" si="190"/>
        <v>2016</v>
      </c>
      <c r="B5856" s="1059">
        <v>42381</v>
      </c>
      <c r="C5856" s="3">
        <f>'finished water daily demand'!T16</f>
        <v>20.988250000000001</v>
      </c>
      <c r="D5856">
        <f t="shared" si="192"/>
        <v>42381</v>
      </c>
    </row>
    <row r="5857" spans="1:4" x14ac:dyDescent="0.2">
      <c r="A5857">
        <f t="shared" si="190"/>
        <v>2016</v>
      </c>
      <c r="B5857" s="1059">
        <v>42382</v>
      </c>
      <c r="C5857" s="3">
        <f>'finished water daily demand'!T17</f>
        <v>21.858249999999998</v>
      </c>
      <c r="D5857">
        <f t="shared" si="192"/>
        <v>42382</v>
      </c>
    </row>
    <row r="5858" spans="1:4" x14ac:dyDescent="0.2">
      <c r="A5858">
        <f t="shared" si="190"/>
        <v>2016</v>
      </c>
      <c r="B5858" s="1059">
        <v>42383</v>
      </c>
      <c r="C5858" s="3">
        <f>'finished water daily demand'!T18</f>
        <v>22.138250000000003</v>
      </c>
      <c r="D5858">
        <f t="shared" si="192"/>
        <v>42383</v>
      </c>
    </row>
    <row r="5859" spans="1:4" x14ac:dyDescent="0.2">
      <c r="A5859">
        <f t="shared" si="190"/>
        <v>2016</v>
      </c>
      <c r="B5859" s="1059">
        <v>42384</v>
      </c>
      <c r="C5859" s="3">
        <f>'finished water daily demand'!T19</f>
        <v>22.378250000000001</v>
      </c>
      <c r="D5859">
        <f t="shared" si="192"/>
        <v>42384</v>
      </c>
    </row>
    <row r="5860" spans="1:4" x14ac:dyDescent="0.2">
      <c r="A5860">
        <f t="shared" si="190"/>
        <v>2016</v>
      </c>
      <c r="B5860" s="1059">
        <v>42385</v>
      </c>
      <c r="C5860" s="3">
        <f>'finished water daily demand'!T20</f>
        <v>21.341999999999999</v>
      </c>
      <c r="D5860">
        <f t="shared" si="192"/>
        <v>42385</v>
      </c>
    </row>
    <row r="5861" spans="1:4" x14ac:dyDescent="0.2">
      <c r="A5861">
        <f t="shared" si="190"/>
        <v>2016</v>
      </c>
      <c r="B5861" s="1059">
        <v>42386</v>
      </c>
      <c r="C5861" s="3">
        <f>'finished water daily demand'!T21</f>
        <v>20.502000000000002</v>
      </c>
      <c r="D5861">
        <f t="shared" si="192"/>
        <v>42386</v>
      </c>
    </row>
    <row r="5862" spans="1:4" x14ac:dyDescent="0.2">
      <c r="A5862">
        <f t="shared" si="190"/>
        <v>2016</v>
      </c>
      <c r="B5862" s="1059">
        <v>42387</v>
      </c>
      <c r="C5862" s="3">
        <f>'finished water daily demand'!T22</f>
        <v>23.112000000000002</v>
      </c>
      <c r="D5862">
        <f t="shared" si="192"/>
        <v>42387</v>
      </c>
    </row>
    <row r="5863" spans="1:4" x14ac:dyDescent="0.2">
      <c r="A5863">
        <f t="shared" si="190"/>
        <v>2016</v>
      </c>
      <c r="B5863" s="1059">
        <v>42388</v>
      </c>
      <c r="C5863" s="3">
        <f>'finished water daily demand'!T23</f>
        <v>19.222000000000001</v>
      </c>
      <c r="D5863">
        <f t="shared" si="192"/>
        <v>42388</v>
      </c>
    </row>
    <row r="5864" spans="1:4" x14ac:dyDescent="0.2">
      <c r="A5864">
        <f t="shared" si="190"/>
        <v>2016</v>
      </c>
      <c r="B5864" s="1059">
        <v>42389</v>
      </c>
      <c r="C5864" s="3">
        <f>'finished water daily demand'!T24</f>
        <v>21.042000000000002</v>
      </c>
      <c r="D5864">
        <f t="shared" si="192"/>
        <v>42389</v>
      </c>
    </row>
    <row r="5865" spans="1:4" x14ac:dyDescent="0.2">
      <c r="A5865">
        <f t="shared" si="190"/>
        <v>2016</v>
      </c>
      <c r="B5865" s="1059">
        <v>42390</v>
      </c>
      <c r="C5865" s="3">
        <f>'finished water daily demand'!T25</f>
        <v>21.042000000000002</v>
      </c>
      <c r="D5865">
        <f t="shared" si="192"/>
        <v>42390</v>
      </c>
    </row>
    <row r="5866" spans="1:4" x14ac:dyDescent="0.2">
      <c r="A5866">
        <f t="shared" si="190"/>
        <v>2016</v>
      </c>
      <c r="B5866" s="1059">
        <v>42391</v>
      </c>
      <c r="C5866" s="3">
        <f>'finished water daily demand'!T26</f>
        <v>20.322000000000003</v>
      </c>
      <c r="D5866">
        <f t="shared" si="192"/>
        <v>42391</v>
      </c>
    </row>
    <row r="5867" spans="1:4" x14ac:dyDescent="0.2">
      <c r="A5867">
        <f t="shared" si="190"/>
        <v>2016</v>
      </c>
      <c r="B5867" s="1059">
        <v>42392</v>
      </c>
      <c r="C5867" s="3">
        <f>'finished water daily demand'!T27</f>
        <v>20.222000000000001</v>
      </c>
      <c r="D5867">
        <f t="shared" si="192"/>
        <v>42392</v>
      </c>
    </row>
    <row r="5868" spans="1:4" x14ac:dyDescent="0.2">
      <c r="A5868">
        <f t="shared" si="190"/>
        <v>2016</v>
      </c>
      <c r="B5868" s="1059">
        <v>42393</v>
      </c>
      <c r="C5868" s="3">
        <f>'finished water daily demand'!T28</f>
        <v>22.502000000000002</v>
      </c>
      <c r="D5868">
        <f t="shared" si="192"/>
        <v>42393</v>
      </c>
    </row>
    <row r="5869" spans="1:4" x14ac:dyDescent="0.2">
      <c r="A5869">
        <f t="shared" si="190"/>
        <v>2016</v>
      </c>
      <c r="B5869" s="1059">
        <v>42394</v>
      </c>
      <c r="C5869" s="3">
        <f>'finished water daily demand'!T29</f>
        <v>22.431999999999999</v>
      </c>
      <c r="D5869">
        <f t="shared" si="192"/>
        <v>42394</v>
      </c>
    </row>
    <row r="5870" spans="1:4" x14ac:dyDescent="0.2">
      <c r="A5870">
        <f t="shared" si="190"/>
        <v>2016</v>
      </c>
      <c r="B5870" s="1059">
        <v>42395</v>
      </c>
      <c r="C5870" s="3">
        <f>'finished water daily demand'!T30</f>
        <v>22.931750000000001</v>
      </c>
      <c r="D5870">
        <f t="shared" si="192"/>
        <v>42395</v>
      </c>
    </row>
    <row r="5871" spans="1:4" x14ac:dyDescent="0.2">
      <c r="A5871">
        <f t="shared" si="190"/>
        <v>2016</v>
      </c>
      <c r="B5871" s="1059">
        <v>42396</v>
      </c>
      <c r="C5871" s="3">
        <f>'finished water daily demand'!T31</f>
        <v>25.477750000000004</v>
      </c>
      <c r="D5871">
        <f t="shared" si="192"/>
        <v>42396</v>
      </c>
    </row>
    <row r="5872" spans="1:4" x14ac:dyDescent="0.2">
      <c r="A5872">
        <f t="shared" si="190"/>
        <v>2016</v>
      </c>
      <c r="B5872" s="1059">
        <v>42397</v>
      </c>
      <c r="C5872" s="3">
        <f>'finished water daily demand'!T32</f>
        <v>23.481750000000002</v>
      </c>
      <c r="D5872">
        <f t="shared" si="192"/>
        <v>42397</v>
      </c>
    </row>
    <row r="5873" spans="1:4" x14ac:dyDescent="0.2">
      <c r="A5873">
        <f t="shared" si="190"/>
        <v>2016</v>
      </c>
      <c r="B5873" s="1059">
        <v>42398</v>
      </c>
      <c r="C5873" s="3">
        <f>'finished water daily demand'!T33</f>
        <v>24.06175</v>
      </c>
      <c r="D5873">
        <f t="shared" si="192"/>
        <v>42398</v>
      </c>
    </row>
    <row r="5874" spans="1:4" x14ac:dyDescent="0.2">
      <c r="A5874">
        <f t="shared" si="190"/>
        <v>2016</v>
      </c>
      <c r="B5874" s="1059">
        <v>42399</v>
      </c>
      <c r="C5874" s="3">
        <f>'finished water daily demand'!T34</f>
        <v>22.698</v>
      </c>
      <c r="D5874">
        <f t="shared" si="192"/>
        <v>42399</v>
      </c>
    </row>
    <row r="5875" spans="1:4" x14ac:dyDescent="0.2">
      <c r="A5875">
        <f t="shared" si="190"/>
        <v>2016</v>
      </c>
      <c r="B5875" s="1059">
        <v>42400</v>
      </c>
      <c r="C5875" s="3">
        <f>'finished water daily demand'!T35</f>
        <v>23.008000000000003</v>
      </c>
      <c r="D5875">
        <f t="shared" si="192"/>
        <v>42400</v>
      </c>
    </row>
    <row r="5876" spans="1:4" x14ac:dyDescent="0.2">
      <c r="A5876">
        <f t="shared" si="190"/>
        <v>2016</v>
      </c>
      <c r="B5876" s="1059">
        <v>42401</v>
      </c>
      <c r="C5876" s="3">
        <f>'finished water daily demand'!T36</f>
        <v>24.097999999999999</v>
      </c>
      <c r="D5876">
        <f t="shared" si="192"/>
        <v>42401</v>
      </c>
    </row>
    <row r="5877" spans="1:4" x14ac:dyDescent="0.2">
      <c r="A5877">
        <f t="shared" si="190"/>
        <v>2016</v>
      </c>
      <c r="B5877" s="1059">
        <v>42402</v>
      </c>
      <c r="C5877" s="3">
        <f>'finished water daily demand'!T37</f>
        <v>25.058</v>
      </c>
      <c r="D5877">
        <f t="shared" si="192"/>
        <v>42402</v>
      </c>
    </row>
    <row r="5878" spans="1:4" x14ac:dyDescent="0.2">
      <c r="A5878">
        <f t="shared" si="190"/>
        <v>2016</v>
      </c>
      <c r="B5878" s="1059">
        <v>42403</v>
      </c>
      <c r="C5878" s="3">
        <f>'finished water daily demand'!T38</f>
        <v>22.438000000000002</v>
      </c>
      <c r="D5878">
        <f t="shared" si="192"/>
        <v>42403</v>
      </c>
    </row>
    <row r="5879" spans="1:4" x14ac:dyDescent="0.2">
      <c r="A5879">
        <f t="shared" si="190"/>
        <v>2016</v>
      </c>
      <c r="B5879" s="1059">
        <v>42404</v>
      </c>
      <c r="C5879" s="3">
        <f>'finished water daily demand'!T39</f>
        <v>23.068000000000001</v>
      </c>
      <c r="D5879">
        <f t="shared" si="192"/>
        <v>42404</v>
      </c>
    </row>
    <row r="5880" spans="1:4" x14ac:dyDescent="0.2">
      <c r="A5880">
        <f t="shared" si="190"/>
        <v>2016</v>
      </c>
      <c r="B5880" s="1059">
        <v>42405</v>
      </c>
      <c r="C5880" s="3">
        <f>'finished water daily demand'!T40</f>
        <v>22.027999999999999</v>
      </c>
      <c r="D5880">
        <f t="shared" si="192"/>
        <v>42405</v>
      </c>
    </row>
    <row r="5881" spans="1:4" x14ac:dyDescent="0.2">
      <c r="A5881">
        <f t="shared" si="190"/>
        <v>2016</v>
      </c>
      <c r="B5881" s="1059">
        <v>42406</v>
      </c>
      <c r="C5881" s="3">
        <f>'finished water daily demand'!T41</f>
        <v>22.586285714285715</v>
      </c>
      <c r="D5881">
        <f t="shared" si="192"/>
        <v>42406</v>
      </c>
    </row>
    <row r="5882" spans="1:4" x14ac:dyDescent="0.2">
      <c r="A5882">
        <f t="shared" si="190"/>
        <v>2016</v>
      </c>
      <c r="B5882" s="1059">
        <v>42407</v>
      </c>
      <c r="C5882" s="3">
        <f>'finished water daily demand'!T42</f>
        <v>20.596285714285713</v>
      </c>
      <c r="D5882">
        <f t="shared" si="192"/>
        <v>42407</v>
      </c>
    </row>
    <row r="5883" spans="1:4" x14ac:dyDescent="0.2">
      <c r="A5883">
        <f t="shared" si="190"/>
        <v>2016</v>
      </c>
      <c r="B5883" s="1059">
        <v>42408</v>
      </c>
      <c r="C5883" s="3">
        <f>'finished water daily demand'!T43</f>
        <v>22.626285714285714</v>
      </c>
      <c r="D5883">
        <f t="shared" si="192"/>
        <v>42408</v>
      </c>
    </row>
    <row r="5884" spans="1:4" x14ac:dyDescent="0.2">
      <c r="A5884">
        <f t="shared" si="190"/>
        <v>2016</v>
      </c>
      <c r="B5884" s="1059">
        <v>42409</v>
      </c>
      <c r="C5884" s="3">
        <f>'finished water daily demand'!T44</f>
        <v>23.046285714285716</v>
      </c>
      <c r="D5884">
        <f t="shared" si="192"/>
        <v>42409</v>
      </c>
    </row>
    <row r="5885" spans="1:4" x14ac:dyDescent="0.2">
      <c r="A5885">
        <f t="shared" si="190"/>
        <v>2016</v>
      </c>
      <c r="B5885" s="1059">
        <v>42410</v>
      </c>
      <c r="C5885" s="3">
        <f>'finished water daily demand'!T45</f>
        <v>24.146285714285714</v>
      </c>
      <c r="D5885">
        <f t="shared" si="192"/>
        <v>42410</v>
      </c>
    </row>
    <row r="5886" spans="1:4" x14ac:dyDescent="0.2">
      <c r="A5886">
        <f t="shared" si="190"/>
        <v>2016</v>
      </c>
      <c r="B5886" s="1059">
        <v>42411</v>
      </c>
      <c r="C5886" s="3">
        <f>'finished water daily demand'!T46</f>
        <v>22.866285714285716</v>
      </c>
      <c r="D5886">
        <f t="shared" si="192"/>
        <v>42411</v>
      </c>
    </row>
    <row r="5887" spans="1:4" x14ac:dyDescent="0.2">
      <c r="A5887">
        <f t="shared" si="190"/>
        <v>2016</v>
      </c>
      <c r="B5887" s="1059">
        <v>42412</v>
      </c>
      <c r="C5887" s="3">
        <f>'finished water daily demand'!T47</f>
        <v>22.946285714285715</v>
      </c>
      <c r="D5887">
        <f t="shared" si="192"/>
        <v>42412</v>
      </c>
    </row>
    <row r="5888" spans="1:4" x14ac:dyDescent="0.2">
      <c r="A5888">
        <f t="shared" si="190"/>
        <v>2016</v>
      </c>
      <c r="B5888" s="1059">
        <v>42413</v>
      </c>
      <c r="C5888" s="3">
        <f>'finished water daily demand'!T48</f>
        <v>21.526142857142858</v>
      </c>
      <c r="D5888">
        <f t="shared" si="192"/>
        <v>42413</v>
      </c>
    </row>
    <row r="5889" spans="1:4" x14ac:dyDescent="0.2">
      <c r="A5889">
        <f t="shared" si="190"/>
        <v>2016</v>
      </c>
      <c r="B5889" s="1059">
        <v>42414</v>
      </c>
      <c r="C5889" s="3">
        <f>'finished water daily demand'!T49</f>
        <v>23.136142857142858</v>
      </c>
      <c r="D5889">
        <f t="shared" si="192"/>
        <v>42414</v>
      </c>
    </row>
    <row r="5890" spans="1:4" x14ac:dyDescent="0.2">
      <c r="A5890">
        <f t="shared" si="190"/>
        <v>2016</v>
      </c>
      <c r="B5890" s="1059">
        <v>42415</v>
      </c>
      <c r="C5890" s="3">
        <f>'finished water daily demand'!T50</f>
        <v>22.546142857142858</v>
      </c>
      <c r="D5890">
        <f t="shared" si="192"/>
        <v>42415</v>
      </c>
    </row>
    <row r="5891" spans="1:4" x14ac:dyDescent="0.2">
      <c r="A5891">
        <f t="shared" ref="A5891:A5953" si="193">YEAR(B5891)</f>
        <v>2016</v>
      </c>
      <c r="B5891" s="1059">
        <v>42416</v>
      </c>
      <c r="C5891" s="3">
        <f>'finished water daily demand'!T51</f>
        <v>23.766142857142857</v>
      </c>
      <c r="D5891">
        <f t="shared" si="192"/>
        <v>42416</v>
      </c>
    </row>
    <row r="5892" spans="1:4" x14ac:dyDescent="0.2">
      <c r="A5892">
        <f t="shared" si="193"/>
        <v>2016</v>
      </c>
      <c r="B5892" s="1059">
        <v>42417</v>
      </c>
      <c r="C5892" s="3">
        <f>'finished water daily demand'!T52</f>
        <v>24.346142857142855</v>
      </c>
      <c r="D5892">
        <f t="shared" si="192"/>
        <v>42417</v>
      </c>
    </row>
    <row r="5893" spans="1:4" x14ac:dyDescent="0.2">
      <c r="A5893">
        <f t="shared" si="193"/>
        <v>2016</v>
      </c>
      <c r="B5893" s="1059">
        <v>42418</v>
      </c>
      <c r="C5893" s="3">
        <f>'finished water daily demand'!T53</f>
        <v>23.436142857142858</v>
      </c>
      <c r="D5893">
        <f t="shared" si="192"/>
        <v>42418</v>
      </c>
    </row>
    <row r="5894" spans="1:4" x14ac:dyDescent="0.2">
      <c r="A5894">
        <f t="shared" si="193"/>
        <v>2016</v>
      </c>
      <c r="B5894" s="1059">
        <v>42419</v>
      </c>
      <c r="C5894" s="3">
        <f>'finished water daily demand'!T54</f>
        <v>22.42614285714286</v>
      </c>
      <c r="D5894">
        <f t="shared" si="192"/>
        <v>42419</v>
      </c>
    </row>
    <row r="5895" spans="1:4" x14ac:dyDescent="0.2">
      <c r="A5895">
        <f t="shared" si="193"/>
        <v>2016</v>
      </c>
      <c r="B5895" s="1059">
        <v>42420</v>
      </c>
      <c r="C5895" s="3">
        <f>'finished water daily demand'!T55</f>
        <v>21.814285714285713</v>
      </c>
      <c r="D5895">
        <f t="shared" si="192"/>
        <v>42420</v>
      </c>
    </row>
    <row r="5896" spans="1:4" x14ac:dyDescent="0.2">
      <c r="A5896">
        <f t="shared" si="193"/>
        <v>2016</v>
      </c>
      <c r="B5896" s="1059">
        <v>42421</v>
      </c>
      <c r="C5896" s="3">
        <f>'finished water daily demand'!T56</f>
        <v>21.664285714285715</v>
      </c>
      <c r="D5896">
        <f t="shared" si="192"/>
        <v>42421</v>
      </c>
    </row>
    <row r="5897" spans="1:4" x14ac:dyDescent="0.2">
      <c r="A5897">
        <f t="shared" si="193"/>
        <v>2016</v>
      </c>
      <c r="B5897" s="1059">
        <v>42422</v>
      </c>
      <c r="C5897" s="3">
        <f>'finished water daily demand'!T57</f>
        <v>22.254285714285714</v>
      </c>
      <c r="D5897">
        <f t="shared" si="192"/>
        <v>42422</v>
      </c>
    </row>
    <row r="5898" spans="1:4" x14ac:dyDescent="0.2">
      <c r="A5898">
        <f t="shared" si="193"/>
        <v>2016</v>
      </c>
      <c r="B5898" s="1059">
        <v>42423</v>
      </c>
      <c r="C5898" s="3">
        <f>'finished water daily demand'!T58</f>
        <v>21.514285714285716</v>
      </c>
      <c r="D5898">
        <f t="shared" si="192"/>
        <v>42423</v>
      </c>
    </row>
    <row r="5899" spans="1:4" x14ac:dyDescent="0.2">
      <c r="A5899">
        <f t="shared" si="193"/>
        <v>2016</v>
      </c>
      <c r="B5899" s="1059">
        <v>42424</v>
      </c>
      <c r="C5899" s="3">
        <f>'finished water daily demand'!T59</f>
        <v>22.374285714285715</v>
      </c>
      <c r="D5899">
        <f t="shared" si="192"/>
        <v>42424</v>
      </c>
    </row>
    <row r="5900" spans="1:4" x14ac:dyDescent="0.2">
      <c r="A5900">
        <f t="shared" si="193"/>
        <v>2016</v>
      </c>
      <c r="B5900" s="1059">
        <v>42425</v>
      </c>
      <c r="C5900" s="3">
        <f>'finished water daily demand'!T60</f>
        <v>23.224285714285717</v>
      </c>
      <c r="D5900">
        <f t="shared" si="192"/>
        <v>42425</v>
      </c>
    </row>
    <row r="5901" spans="1:4" x14ac:dyDescent="0.2">
      <c r="A5901">
        <f t="shared" si="193"/>
        <v>2016</v>
      </c>
      <c r="B5901" s="1059">
        <v>42426</v>
      </c>
      <c r="C5901" s="3">
        <f>'finished water daily demand'!T61</f>
        <v>21.644285714285711</v>
      </c>
      <c r="D5901">
        <f t="shared" si="192"/>
        <v>42426</v>
      </c>
    </row>
    <row r="5902" spans="1:4" x14ac:dyDescent="0.2">
      <c r="A5902">
        <f t="shared" si="193"/>
        <v>2016</v>
      </c>
      <c r="B5902" s="1059">
        <v>42427</v>
      </c>
      <c r="C5902" s="3">
        <f>'finished water daily demand'!T62</f>
        <v>22.621714285714287</v>
      </c>
      <c r="D5902">
        <f t="shared" si="192"/>
        <v>42427</v>
      </c>
    </row>
    <row r="5903" spans="1:4" x14ac:dyDescent="0.2">
      <c r="A5903">
        <f t="shared" si="193"/>
        <v>2016</v>
      </c>
      <c r="B5903" s="1059">
        <v>42428</v>
      </c>
      <c r="C5903" s="3">
        <f>'finished water daily demand'!T63</f>
        <v>19.750714285714288</v>
      </c>
      <c r="D5903">
        <f t="shared" si="192"/>
        <v>42428</v>
      </c>
    </row>
    <row r="5904" spans="1:4" x14ac:dyDescent="0.2">
      <c r="A5904">
        <f t="shared" si="193"/>
        <v>2016</v>
      </c>
      <c r="B5904" s="1059">
        <v>42430</v>
      </c>
      <c r="C5904" s="3">
        <f>'finished water daily demand'!T64</f>
        <v>23.070714285714288</v>
      </c>
      <c r="D5904">
        <f t="shared" si="192"/>
        <v>42430</v>
      </c>
    </row>
    <row r="5905" spans="1:4" x14ac:dyDescent="0.2">
      <c r="A5905">
        <f t="shared" si="193"/>
        <v>2016</v>
      </c>
      <c r="B5905" s="1059">
        <v>42431</v>
      </c>
      <c r="C5905" s="3">
        <f>'finished water daily demand'!T65</f>
        <v>23.395714285714288</v>
      </c>
      <c r="D5905">
        <f t="shared" si="192"/>
        <v>42431</v>
      </c>
    </row>
    <row r="5906" spans="1:4" x14ac:dyDescent="0.2">
      <c r="A5906">
        <f t="shared" si="193"/>
        <v>2016</v>
      </c>
      <c r="B5906" s="1059">
        <v>42432</v>
      </c>
      <c r="C5906" s="3">
        <f>'finished water daily demand'!T66</f>
        <v>21.838714285714289</v>
      </c>
      <c r="D5906">
        <f t="shared" si="192"/>
        <v>42432</v>
      </c>
    </row>
    <row r="5907" spans="1:4" x14ac:dyDescent="0.2">
      <c r="A5907">
        <f t="shared" si="193"/>
        <v>2016</v>
      </c>
      <c r="B5907" s="1059">
        <v>42433</v>
      </c>
      <c r="C5907" s="3">
        <f>'finished water daily demand'!T67</f>
        <v>21.988714285714284</v>
      </c>
      <c r="D5907">
        <f t="shared" si="192"/>
        <v>42433</v>
      </c>
    </row>
    <row r="5908" spans="1:4" x14ac:dyDescent="0.2">
      <c r="A5908">
        <f t="shared" si="193"/>
        <v>2016</v>
      </c>
      <c r="B5908" s="1059">
        <v>42434</v>
      </c>
      <c r="C5908" s="3">
        <f>'finished water daily demand'!T68</f>
        <v>21.658285714285711</v>
      </c>
      <c r="D5908">
        <f t="shared" si="192"/>
        <v>42434</v>
      </c>
    </row>
    <row r="5909" spans="1:4" x14ac:dyDescent="0.2">
      <c r="A5909">
        <f t="shared" si="193"/>
        <v>2016</v>
      </c>
      <c r="B5909" s="1059">
        <v>42435</v>
      </c>
      <c r="C5909" s="3">
        <f>'finished water daily demand'!T69</f>
        <v>23.098285714285712</v>
      </c>
      <c r="D5909">
        <f t="shared" ref="D5909:D5972" si="194">VALUE(B5909)</f>
        <v>42435</v>
      </c>
    </row>
    <row r="5910" spans="1:4" x14ac:dyDescent="0.2">
      <c r="A5910">
        <f t="shared" si="193"/>
        <v>2016</v>
      </c>
      <c r="B5910" s="1059">
        <v>42436</v>
      </c>
      <c r="C5910" s="3">
        <f>'finished water daily demand'!T70</f>
        <v>26.558285714285709</v>
      </c>
      <c r="D5910">
        <f t="shared" si="194"/>
        <v>42436</v>
      </c>
    </row>
    <row r="5911" spans="1:4" x14ac:dyDescent="0.2">
      <c r="A5911">
        <f t="shared" si="193"/>
        <v>2016</v>
      </c>
      <c r="B5911" s="1059">
        <v>42437</v>
      </c>
      <c r="C5911" s="3">
        <f>'finished water daily demand'!T71</f>
        <v>25.118285714285712</v>
      </c>
      <c r="D5911">
        <f t="shared" si="194"/>
        <v>42437</v>
      </c>
    </row>
    <row r="5912" spans="1:4" x14ac:dyDescent="0.2">
      <c r="A5912">
        <f t="shared" si="193"/>
        <v>2016</v>
      </c>
      <c r="B5912" s="1059">
        <v>42438</v>
      </c>
      <c r="C5912" s="3">
        <f>'finished water daily demand'!T72</f>
        <v>26.188285714285712</v>
      </c>
      <c r="D5912">
        <f t="shared" si="194"/>
        <v>42438</v>
      </c>
    </row>
    <row r="5913" spans="1:4" x14ac:dyDescent="0.2">
      <c r="A5913">
        <f t="shared" si="193"/>
        <v>2016</v>
      </c>
      <c r="B5913" s="1059">
        <v>42439</v>
      </c>
      <c r="C5913" s="3">
        <f>'finished water daily demand'!T73</f>
        <v>25.728285714285715</v>
      </c>
      <c r="D5913">
        <f t="shared" si="194"/>
        <v>42439</v>
      </c>
    </row>
    <row r="5914" spans="1:4" x14ac:dyDescent="0.2">
      <c r="A5914">
        <f t="shared" si="193"/>
        <v>2016</v>
      </c>
      <c r="B5914" s="1059">
        <v>42440</v>
      </c>
      <c r="C5914" s="3">
        <f>'finished water daily demand'!T74</f>
        <v>25.198285714285714</v>
      </c>
      <c r="D5914">
        <f t="shared" si="194"/>
        <v>42440</v>
      </c>
    </row>
    <row r="5915" spans="1:4" x14ac:dyDescent="0.2">
      <c r="A5915">
        <f t="shared" si="193"/>
        <v>2016</v>
      </c>
      <c r="B5915" s="1059">
        <v>42441</v>
      </c>
      <c r="C5915" s="3">
        <f>'finished water daily demand'!T75</f>
        <v>22.492666666666668</v>
      </c>
      <c r="D5915">
        <f t="shared" si="194"/>
        <v>42441</v>
      </c>
    </row>
    <row r="5916" spans="1:4" x14ac:dyDescent="0.2">
      <c r="A5916">
        <f t="shared" si="193"/>
        <v>2016</v>
      </c>
      <c r="B5916" s="1059">
        <v>42442</v>
      </c>
      <c r="C5916" s="3">
        <f>'finished water daily demand'!T76</f>
        <v>22.902666666666669</v>
      </c>
      <c r="D5916">
        <f t="shared" si="194"/>
        <v>42442</v>
      </c>
    </row>
    <row r="5917" spans="1:4" x14ac:dyDescent="0.2">
      <c r="A5917">
        <f t="shared" si="193"/>
        <v>2016</v>
      </c>
      <c r="B5917" s="1059">
        <v>42443</v>
      </c>
      <c r="C5917" s="3">
        <f>'finished water daily demand'!T77</f>
        <v>24.282666666666664</v>
      </c>
      <c r="D5917">
        <f t="shared" si="194"/>
        <v>42443</v>
      </c>
    </row>
    <row r="5918" spans="1:4" x14ac:dyDescent="0.2">
      <c r="A5918">
        <f t="shared" si="193"/>
        <v>2016</v>
      </c>
      <c r="B5918" s="1059">
        <v>42444</v>
      </c>
      <c r="C5918" s="3">
        <f>'finished water daily demand'!T78</f>
        <v>24.162666666666667</v>
      </c>
      <c r="D5918">
        <f t="shared" si="194"/>
        <v>42444</v>
      </c>
    </row>
    <row r="5919" spans="1:4" x14ac:dyDescent="0.2">
      <c r="A5919">
        <f t="shared" si="193"/>
        <v>2016</v>
      </c>
      <c r="B5919" s="1059">
        <v>42445</v>
      </c>
      <c r="C5919" s="3">
        <f>'finished water daily demand'!T79</f>
        <v>24.582666666666668</v>
      </c>
      <c r="D5919">
        <f t="shared" si="194"/>
        <v>42445</v>
      </c>
    </row>
    <row r="5920" spans="1:4" x14ac:dyDescent="0.2">
      <c r="A5920">
        <f t="shared" si="193"/>
        <v>2016</v>
      </c>
      <c r="B5920" s="1059">
        <v>42446</v>
      </c>
      <c r="C5920" s="3">
        <f>'finished water daily demand'!T80</f>
        <v>24.592666666666666</v>
      </c>
      <c r="D5920">
        <f t="shared" si="194"/>
        <v>42446</v>
      </c>
    </row>
    <row r="5921" spans="1:4" x14ac:dyDescent="0.2">
      <c r="A5921">
        <f t="shared" si="193"/>
        <v>2016</v>
      </c>
      <c r="B5921" s="1059">
        <v>42447</v>
      </c>
      <c r="C5921" s="3">
        <f>'finished water daily demand'!T81</f>
        <v>24.202666666666666</v>
      </c>
      <c r="D5921">
        <f t="shared" si="194"/>
        <v>42447</v>
      </c>
    </row>
    <row r="5922" spans="1:4" x14ac:dyDescent="0.2">
      <c r="A5922">
        <f t="shared" si="193"/>
        <v>2016</v>
      </c>
      <c r="B5922" s="1059">
        <v>42448</v>
      </c>
      <c r="C5922" s="3">
        <f>'finished water daily demand'!T82</f>
        <v>22.322666666666667</v>
      </c>
      <c r="D5922">
        <f t="shared" si="194"/>
        <v>42448</v>
      </c>
    </row>
    <row r="5923" spans="1:4" x14ac:dyDescent="0.2">
      <c r="A5923">
        <f t="shared" si="193"/>
        <v>2016</v>
      </c>
      <c r="B5923" s="1059">
        <v>42449</v>
      </c>
      <c r="C5923" s="3">
        <f>'finished water daily demand'!T83</f>
        <v>20.522666666666666</v>
      </c>
      <c r="D5923">
        <f t="shared" si="194"/>
        <v>42449</v>
      </c>
    </row>
    <row r="5924" spans="1:4" x14ac:dyDescent="0.2">
      <c r="A5924">
        <f t="shared" si="193"/>
        <v>2016</v>
      </c>
      <c r="B5924" s="1059">
        <v>42450</v>
      </c>
      <c r="C5924" s="3">
        <f>'finished water daily demand'!T84</f>
        <v>25.122666666666667</v>
      </c>
      <c r="D5924">
        <f t="shared" si="194"/>
        <v>42450</v>
      </c>
    </row>
    <row r="5925" spans="1:4" x14ac:dyDescent="0.2">
      <c r="A5925">
        <f t="shared" si="193"/>
        <v>2016</v>
      </c>
      <c r="B5925" s="1059">
        <v>42451</v>
      </c>
      <c r="C5925" s="3">
        <f>'finished water daily demand'!T85</f>
        <v>23.852666666666668</v>
      </c>
      <c r="D5925">
        <f t="shared" si="194"/>
        <v>42451</v>
      </c>
    </row>
    <row r="5926" spans="1:4" x14ac:dyDescent="0.2">
      <c r="A5926">
        <f t="shared" si="193"/>
        <v>2016</v>
      </c>
      <c r="B5926" s="1059">
        <v>42452</v>
      </c>
      <c r="C5926" s="3">
        <f>'finished water daily demand'!T86</f>
        <v>25.552666666666667</v>
      </c>
      <c r="D5926">
        <f t="shared" si="194"/>
        <v>42452</v>
      </c>
    </row>
    <row r="5927" spans="1:4" x14ac:dyDescent="0.2">
      <c r="A5927">
        <f t="shared" si="193"/>
        <v>2016</v>
      </c>
      <c r="B5927" s="1059">
        <v>42453</v>
      </c>
      <c r="C5927" s="3">
        <f>'finished water daily demand'!T87</f>
        <v>24.732666666666667</v>
      </c>
      <c r="D5927">
        <f t="shared" si="194"/>
        <v>42453</v>
      </c>
    </row>
    <row r="5928" spans="1:4" x14ac:dyDescent="0.2">
      <c r="A5928">
        <f t="shared" si="193"/>
        <v>2016</v>
      </c>
      <c r="B5928" s="1059">
        <v>42454</v>
      </c>
      <c r="C5928" s="3">
        <f>'finished water daily demand'!T88</f>
        <v>21.642666666666667</v>
      </c>
      <c r="D5928">
        <f t="shared" si="194"/>
        <v>42454</v>
      </c>
    </row>
    <row r="5929" spans="1:4" x14ac:dyDescent="0.2">
      <c r="A5929">
        <f t="shared" si="193"/>
        <v>2016</v>
      </c>
      <c r="B5929" s="1059">
        <v>42455</v>
      </c>
      <c r="C5929" s="3">
        <f>'finished water daily demand'!T89</f>
        <v>23.072666666666667</v>
      </c>
      <c r="D5929">
        <f t="shared" si="194"/>
        <v>42455</v>
      </c>
    </row>
    <row r="5930" spans="1:4" x14ac:dyDescent="0.2">
      <c r="A5930">
        <f t="shared" si="193"/>
        <v>2016</v>
      </c>
      <c r="B5930" s="1059">
        <v>42456</v>
      </c>
      <c r="C5930" s="3">
        <f>'finished water daily demand'!T90</f>
        <v>20.752666666666666</v>
      </c>
      <c r="D5930">
        <f t="shared" si="194"/>
        <v>42456</v>
      </c>
    </row>
    <row r="5931" spans="1:4" x14ac:dyDescent="0.2">
      <c r="A5931">
        <f t="shared" si="193"/>
        <v>2016</v>
      </c>
      <c r="B5931" s="1059">
        <v>42457</v>
      </c>
      <c r="C5931" s="3">
        <f>'finished water daily demand'!T91</f>
        <v>22.522666666666666</v>
      </c>
      <c r="D5931">
        <f t="shared" si="194"/>
        <v>42457</v>
      </c>
    </row>
    <row r="5932" spans="1:4" x14ac:dyDescent="0.2">
      <c r="A5932">
        <f t="shared" si="193"/>
        <v>2016</v>
      </c>
      <c r="B5932" s="1059">
        <v>42458</v>
      </c>
      <c r="C5932" s="3">
        <f>'finished water daily demand'!T92</f>
        <v>23.262666666666668</v>
      </c>
      <c r="D5932">
        <f t="shared" si="194"/>
        <v>42458</v>
      </c>
    </row>
    <row r="5933" spans="1:4" x14ac:dyDescent="0.2">
      <c r="A5933">
        <f t="shared" si="193"/>
        <v>2016</v>
      </c>
      <c r="B5933" s="1059">
        <v>42459</v>
      </c>
      <c r="C5933" s="3">
        <f>'finished water daily demand'!T93</f>
        <v>23.446666666666669</v>
      </c>
      <c r="D5933">
        <f t="shared" si="194"/>
        <v>42459</v>
      </c>
    </row>
    <row r="5934" spans="1:4" x14ac:dyDescent="0.2">
      <c r="A5934">
        <f t="shared" si="193"/>
        <v>2016</v>
      </c>
      <c r="B5934" s="1059">
        <v>42460</v>
      </c>
      <c r="C5934" s="3">
        <f>'finished water daily demand'!T94</f>
        <v>24.347666666666669</v>
      </c>
      <c r="D5934">
        <f t="shared" si="194"/>
        <v>42460</v>
      </c>
    </row>
    <row r="5935" spans="1:4" x14ac:dyDescent="0.2">
      <c r="A5935">
        <f t="shared" si="193"/>
        <v>2016</v>
      </c>
      <c r="B5935" s="1059">
        <v>42461</v>
      </c>
      <c r="C5935" s="3">
        <f>'finished water daily demand'!T95</f>
        <v>24.014666666666667</v>
      </c>
      <c r="D5935">
        <f t="shared" si="194"/>
        <v>42461</v>
      </c>
    </row>
    <row r="5936" spans="1:4" x14ac:dyDescent="0.2">
      <c r="A5936">
        <f t="shared" si="193"/>
        <v>2016</v>
      </c>
      <c r="B5936" s="1059">
        <v>42462</v>
      </c>
      <c r="C5936" s="3">
        <f>'finished water daily demand'!T96</f>
        <v>21.597000000000001</v>
      </c>
      <c r="D5936">
        <f t="shared" si="194"/>
        <v>42462</v>
      </c>
    </row>
    <row r="5937" spans="1:4" x14ac:dyDescent="0.2">
      <c r="A5937">
        <f t="shared" si="193"/>
        <v>2016</v>
      </c>
      <c r="B5937" s="1059">
        <v>42463</v>
      </c>
      <c r="C5937" s="3">
        <f>'finished water daily demand'!T97</f>
        <v>23.262</v>
      </c>
      <c r="D5937">
        <f t="shared" si="194"/>
        <v>42463</v>
      </c>
    </row>
    <row r="5938" spans="1:4" x14ac:dyDescent="0.2">
      <c r="A5938">
        <f t="shared" si="193"/>
        <v>2016</v>
      </c>
      <c r="B5938" s="1059">
        <v>42464</v>
      </c>
      <c r="C5938" s="3">
        <f>'finished water daily demand'!T98</f>
        <v>24.747</v>
      </c>
      <c r="D5938">
        <f t="shared" si="194"/>
        <v>42464</v>
      </c>
    </row>
    <row r="5939" spans="1:4" x14ac:dyDescent="0.2">
      <c r="A5939">
        <f t="shared" si="193"/>
        <v>2016</v>
      </c>
      <c r="B5939" s="1059">
        <v>42465</v>
      </c>
      <c r="C5939" s="3">
        <f>'finished water daily demand'!T99</f>
        <v>23.647000000000002</v>
      </c>
      <c r="D5939">
        <f t="shared" si="194"/>
        <v>42465</v>
      </c>
    </row>
    <row r="5940" spans="1:4" x14ac:dyDescent="0.2">
      <c r="A5940">
        <f t="shared" si="193"/>
        <v>2016</v>
      </c>
      <c r="B5940" s="1059">
        <v>42466</v>
      </c>
      <c r="C5940" s="3">
        <f>'finished water daily demand'!T100</f>
        <v>23.957999999999998</v>
      </c>
      <c r="D5940">
        <f t="shared" si="194"/>
        <v>42466</v>
      </c>
    </row>
    <row r="5941" spans="1:4" x14ac:dyDescent="0.2">
      <c r="A5941">
        <f t="shared" si="193"/>
        <v>2016</v>
      </c>
      <c r="B5941" s="1059">
        <v>42467</v>
      </c>
      <c r="C5941" s="3">
        <f>'finished water daily demand'!T101</f>
        <v>23.138999999999999</v>
      </c>
      <c r="D5941">
        <f t="shared" si="194"/>
        <v>42467</v>
      </c>
    </row>
    <row r="5942" spans="1:4" x14ac:dyDescent="0.2">
      <c r="A5942">
        <f t="shared" si="193"/>
        <v>2016</v>
      </c>
      <c r="B5942" s="1059">
        <v>42468</v>
      </c>
      <c r="C5942" s="3">
        <f>'finished water daily demand'!T102</f>
        <v>22.207999999999998</v>
      </c>
      <c r="D5942">
        <f t="shared" si="194"/>
        <v>42468</v>
      </c>
    </row>
    <row r="5943" spans="1:4" x14ac:dyDescent="0.2">
      <c r="A5943">
        <f t="shared" si="193"/>
        <v>2016</v>
      </c>
      <c r="B5943" s="1059">
        <v>42469</v>
      </c>
      <c r="C5943" s="3">
        <f>'finished water daily demand'!T103</f>
        <v>21.888285714285715</v>
      </c>
      <c r="D5943">
        <f t="shared" si="194"/>
        <v>42469</v>
      </c>
    </row>
    <row r="5944" spans="1:4" x14ac:dyDescent="0.2">
      <c r="A5944">
        <f t="shared" si="193"/>
        <v>2016</v>
      </c>
      <c r="B5944" s="1059">
        <v>42470</v>
      </c>
      <c r="C5944" s="3">
        <f>'finished water daily demand'!T104</f>
        <v>23.118285714285715</v>
      </c>
      <c r="D5944">
        <f t="shared" si="194"/>
        <v>42470</v>
      </c>
    </row>
    <row r="5945" spans="1:4" x14ac:dyDescent="0.2">
      <c r="A5945">
        <f t="shared" si="193"/>
        <v>2016</v>
      </c>
      <c r="B5945" s="1059">
        <v>42471</v>
      </c>
      <c r="C5945" s="3">
        <f>'finished water daily demand'!T105</f>
        <v>25.168285714285716</v>
      </c>
      <c r="D5945">
        <f t="shared" si="194"/>
        <v>42471</v>
      </c>
    </row>
    <row r="5946" spans="1:4" x14ac:dyDescent="0.2">
      <c r="A5946">
        <f t="shared" si="193"/>
        <v>2016</v>
      </c>
      <c r="B5946" s="1059">
        <v>42472</v>
      </c>
      <c r="C5946" s="3">
        <f>'finished water daily demand'!T106</f>
        <v>24.298285714285715</v>
      </c>
      <c r="D5946">
        <f t="shared" si="194"/>
        <v>42472</v>
      </c>
    </row>
    <row r="5947" spans="1:4" x14ac:dyDescent="0.2">
      <c r="A5947">
        <f t="shared" si="193"/>
        <v>2016</v>
      </c>
      <c r="B5947" s="1059">
        <v>42473</v>
      </c>
      <c r="C5947" s="3">
        <f>'finished water daily demand'!T107</f>
        <v>24.148285714285716</v>
      </c>
      <c r="D5947">
        <f t="shared" si="194"/>
        <v>42473</v>
      </c>
    </row>
    <row r="5948" spans="1:4" x14ac:dyDescent="0.2">
      <c r="A5948">
        <f t="shared" si="193"/>
        <v>2016</v>
      </c>
      <c r="B5948" s="1059">
        <v>42474</v>
      </c>
      <c r="C5948" s="3">
        <f>'finished water daily demand'!T108</f>
        <v>24.268285714285714</v>
      </c>
      <c r="D5948">
        <f t="shared" si="194"/>
        <v>42474</v>
      </c>
    </row>
    <row r="5949" spans="1:4" x14ac:dyDescent="0.2">
      <c r="A5949">
        <f t="shared" si="193"/>
        <v>2016</v>
      </c>
      <c r="B5949" s="1059">
        <v>42475</v>
      </c>
      <c r="C5949" s="3">
        <f>'finished water daily demand'!T109</f>
        <v>24.088285714285714</v>
      </c>
      <c r="D5949">
        <f t="shared" si="194"/>
        <v>42475</v>
      </c>
    </row>
    <row r="5950" spans="1:4" x14ac:dyDescent="0.2">
      <c r="A5950">
        <f t="shared" si="193"/>
        <v>2016</v>
      </c>
      <c r="B5950" s="1059">
        <v>42476</v>
      </c>
      <c r="C5950" s="3">
        <f>'finished water daily demand'!T110</f>
        <v>24.045142857142853</v>
      </c>
      <c r="D5950">
        <f t="shared" si="194"/>
        <v>42476</v>
      </c>
    </row>
    <row r="5951" spans="1:4" x14ac:dyDescent="0.2">
      <c r="A5951">
        <f t="shared" si="193"/>
        <v>2016</v>
      </c>
      <c r="B5951" s="1059">
        <v>42477</v>
      </c>
      <c r="C5951" s="3">
        <f>'finished water daily demand'!T111</f>
        <v>25.205142857142857</v>
      </c>
      <c r="D5951">
        <f t="shared" si="194"/>
        <v>42477</v>
      </c>
    </row>
    <row r="5952" spans="1:4" x14ac:dyDescent="0.2">
      <c r="A5952">
        <f t="shared" si="193"/>
        <v>2016</v>
      </c>
      <c r="B5952" s="1059">
        <v>42478</v>
      </c>
      <c r="C5952" s="3">
        <f>'finished water daily demand'!T112</f>
        <v>23.585142857142856</v>
      </c>
      <c r="D5952">
        <f t="shared" si="194"/>
        <v>42478</v>
      </c>
    </row>
    <row r="5953" spans="1:4" x14ac:dyDescent="0.2">
      <c r="A5953">
        <f t="shared" si="193"/>
        <v>2016</v>
      </c>
      <c r="B5953" s="1059">
        <v>42479</v>
      </c>
      <c r="C5953" s="3">
        <f>'finished water daily demand'!T113</f>
        <v>25.675142857142855</v>
      </c>
      <c r="D5953">
        <f t="shared" si="194"/>
        <v>42479</v>
      </c>
    </row>
    <row r="5954" spans="1:4" x14ac:dyDescent="0.2">
      <c r="A5954">
        <f t="shared" ref="A5954:A6017" si="195">YEAR(B5954)</f>
        <v>2016</v>
      </c>
      <c r="B5954" s="1059">
        <v>42480</v>
      </c>
      <c r="C5954" s="3">
        <f>'finished water daily demand'!T114</f>
        <v>28.385142857142856</v>
      </c>
      <c r="D5954">
        <f t="shared" si="194"/>
        <v>42480</v>
      </c>
    </row>
    <row r="5955" spans="1:4" x14ac:dyDescent="0.2">
      <c r="A5955">
        <f t="shared" si="195"/>
        <v>2016</v>
      </c>
      <c r="B5955" s="1059">
        <v>42481</v>
      </c>
      <c r="C5955" s="3">
        <f>'finished water daily demand'!T115</f>
        <v>26.145142857142854</v>
      </c>
      <c r="D5955">
        <f t="shared" si="194"/>
        <v>42481</v>
      </c>
    </row>
    <row r="5956" spans="1:4" x14ac:dyDescent="0.2">
      <c r="A5956">
        <f t="shared" si="195"/>
        <v>2016</v>
      </c>
      <c r="B5956" s="1059">
        <v>42482</v>
      </c>
      <c r="C5956" s="3">
        <f>'finished water daily demand'!T116</f>
        <v>25.705142857142857</v>
      </c>
      <c r="D5956">
        <f t="shared" si="194"/>
        <v>42482</v>
      </c>
    </row>
    <row r="5957" spans="1:4" x14ac:dyDescent="0.2">
      <c r="A5957">
        <f t="shared" si="195"/>
        <v>2016</v>
      </c>
      <c r="B5957" s="1059">
        <v>42483</v>
      </c>
      <c r="C5957" s="3">
        <f>'finished water daily demand'!T117</f>
        <v>24.923428571428573</v>
      </c>
      <c r="D5957">
        <f t="shared" si="194"/>
        <v>42483</v>
      </c>
    </row>
    <row r="5958" spans="1:4" x14ac:dyDescent="0.2">
      <c r="A5958">
        <f t="shared" si="195"/>
        <v>2016</v>
      </c>
      <c r="B5958" s="1059">
        <v>42484</v>
      </c>
      <c r="C5958" s="3">
        <f>'finished water daily demand'!T118</f>
        <v>24.123428571428573</v>
      </c>
      <c r="D5958">
        <f t="shared" si="194"/>
        <v>42484</v>
      </c>
    </row>
    <row r="5959" spans="1:4" x14ac:dyDescent="0.2">
      <c r="A5959">
        <f t="shared" si="195"/>
        <v>2016</v>
      </c>
      <c r="B5959" s="1059">
        <v>42485</v>
      </c>
      <c r="C5959" s="3">
        <f>'finished water daily demand'!T119</f>
        <v>26.22342857142857</v>
      </c>
      <c r="D5959">
        <f t="shared" si="194"/>
        <v>42485</v>
      </c>
    </row>
    <row r="5960" spans="1:4" x14ac:dyDescent="0.2">
      <c r="A5960">
        <f t="shared" si="195"/>
        <v>2016</v>
      </c>
      <c r="B5960" s="1059">
        <v>42486</v>
      </c>
      <c r="C5960" s="3">
        <f>'finished water daily demand'!T120</f>
        <v>27.463428571428572</v>
      </c>
      <c r="D5960">
        <f t="shared" si="194"/>
        <v>42486</v>
      </c>
    </row>
    <row r="5961" spans="1:4" x14ac:dyDescent="0.2">
      <c r="A5961">
        <f t="shared" si="195"/>
        <v>2016</v>
      </c>
      <c r="B5961" s="1059">
        <v>42487</v>
      </c>
      <c r="C5961" s="3">
        <f>'finished water daily demand'!T121</f>
        <v>28.463428571428572</v>
      </c>
      <c r="D5961">
        <f t="shared" si="194"/>
        <v>42487</v>
      </c>
    </row>
    <row r="5962" spans="1:4" x14ac:dyDescent="0.2">
      <c r="A5962">
        <f t="shared" si="195"/>
        <v>2016</v>
      </c>
      <c r="B5962" s="1059">
        <v>42488</v>
      </c>
      <c r="C5962" s="3">
        <f>'finished water daily demand'!T122</f>
        <v>26.063428571428574</v>
      </c>
      <c r="D5962">
        <f t="shared" si="194"/>
        <v>42488</v>
      </c>
    </row>
    <row r="5963" spans="1:4" x14ac:dyDescent="0.2">
      <c r="A5963">
        <f t="shared" si="195"/>
        <v>2016</v>
      </c>
      <c r="B5963" s="1059">
        <v>42489</v>
      </c>
      <c r="C5963" s="3">
        <f>'finished water daily demand'!T123</f>
        <v>24.093428571428571</v>
      </c>
      <c r="D5963">
        <f t="shared" si="194"/>
        <v>42489</v>
      </c>
    </row>
    <row r="5964" spans="1:4" x14ac:dyDescent="0.2">
      <c r="A5964">
        <f t="shared" si="195"/>
        <v>2016</v>
      </c>
      <c r="B5964" s="1059">
        <v>42490</v>
      </c>
      <c r="C5964" s="3">
        <f>'finished water daily demand'!T124</f>
        <v>24.98085714285714</v>
      </c>
      <c r="D5964">
        <f t="shared" si="194"/>
        <v>42490</v>
      </c>
    </row>
    <row r="5965" spans="1:4" x14ac:dyDescent="0.2">
      <c r="A5965">
        <f t="shared" si="195"/>
        <v>2016</v>
      </c>
      <c r="B5965" s="1059">
        <v>42491</v>
      </c>
      <c r="C5965" s="3">
        <f>'finished water daily demand'!T125</f>
        <v>22.360857142857142</v>
      </c>
      <c r="D5965">
        <f t="shared" si="194"/>
        <v>42491</v>
      </c>
    </row>
    <row r="5966" spans="1:4" x14ac:dyDescent="0.2">
      <c r="A5966">
        <f t="shared" si="195"/>
        <v>2016</v>
      </c>
      <c r="B5966" s="1059">
        <v>42492</v>
      </c>
      <c r="C5966" s="3">
        <f>'finished water daily demand'!T126</f>
        <v>25.110857142857142</v>
      </c>
      <c r="D5966">
        <f t="shared" si="194"/>
        <v>42492</v>
      </c>
    </row>
    <row r="5967" spans="1:4" x14ac:dyDescent="0.2">
      <c r="A5967">
        <f t="shared" si="195"/>
        <v>2016</v>
      </c>
      <c r="B5967" s="1059">
        <v>42493</v>
      </c>
      <c r="C5967" s="3">
        <f>'finished water daily demand'!T127</f>
        <v>25.71085714285714</v>
      </c>
      <c r="D5967">
        <f t="shared" si="194"/>
        <v>42493</v>
      </c>
    </row>
    <row r="5968" spans="1:4" x14ac:dyDescent="0.2">
      <c r="A5968">
        <f t="shared" si="195"/>
        <v>2016</v>
      </c>
      <c r="B5968" s="1059">
        <v>42494</v>
      </c>
      <c r="C5968" s="3">
        <f>'finished water daily demand'!T128</f>
        <v>23.970857142857142</v>
      </c>
      <c r="D5968">
        <f t="shared" si="194"/>
        <v>42494</v>
      </c>
    </row>
    <row r="5969" spans="1:4" x14ac:dyDescent="0.2">
      <c r="A5969">
        <f t="shared" si="195"/>
        <v>2016</v>
      </c>
      <c r="B5969" s="1059">
        <v>42495</v>
      </c>
      <c r="C5969" s="3">
        <f>'finished water daily demand'!T129</f>
        <v>24.970857142857142</v>
      </c>
      <c r="D5969">
        <f t="shared" si="194"/>
        <v>42495</v>
      </c>
    </row>
    <row r="5970" spans="1:4" x14ac:dyDescent="0.2">
      <c r="A5970">
        <f t="shared" si="195"/>
        <v>2016</v>
      </c>
      <c r="B5970" s="1059">
        <v>42496</v>
      </c>
      <c r="C5970" s="3">
        <f>'finished water daily demand'!T130</f>
        <v>23.490857142857141</v>
      </c>
      <c r="D5970">
        <f t="shared" si="194"/>
        <v>42496</v>
      </c>
    </row>
    <row r="5971" spans="1:4" x14ac:dyDescent="0.2">
      <c r="A5971">
        <f t="shared" si="195"/>
        <v>2016</v>
      </c>
      <c r="B5971" s="1059">
        <v>42497</v>
      </c>
      <c r="C5971" s="3">
        <f>'finished water daily demand'!T131</f>
        <v>21.513857142857141</v>
      </c>
      <c r="D5971">
        <f t="shared" si="194"/>
        <v>42497</v>
      </c>
    </row>
    <row r="5972" spans="1:4" x14ac:dyDescent="0.2">
      <c r="A5972">
        <f t="shared" si="195"/>
        <v>2016</v>
      </c>
      <c r="B5972" s="1059">
        <v>42498</v>
      </c>
      <c r="C5972" s="3">
        <f>'finished water daily demand'!T132</f>
        <v>24.513857142857141</v>
      </c>
      <c r="D5972">
        <f t="shared" si="194"/>
        <v>42498</v>
      </c>
    </row>
    <row r="5973" spans="1:4" x14ac:dyDescent="0.2">
      <c r="A5973">
        <f t="shared" si="195"/>
        <v>2016</v>
      </c>
      <c r="B5973" s="1059">
        <v>42499</v>
      </c>
      <c r="C5973" s="3">
        <f>'finished water daily demand'!T133</f>
        <v>24.433857142857143</v>
      </c>
      <c r="D5973">
        <f t="shared" ref="D5973:D6036" si="196">VALUE(B5973)</f>
        <v>42499</v>
      </c>
    </row>
    <row r="5974" spans="1:4" x14ac:dyDescent="0.2">
      <c r="A5974">
        <f t="shared" si="195"/>
        <v>2016</v>
      </c>
      <c r="B5974" s="1059">
        <v>42500</v>
      </c>
      <c r="C5974" s="3">
        <f>'finished water daily demand'!T134</f>
        <v>24.923857142857141</v>
      </c>
      <c r="D5974">
        <f t="shared" si="196"/>
        <v>42500</v>
      </c>
    </row>
    <row r="5975" spans="1:4" x14ac:dyDescent="0.2">
      <c r="A5975">
        <f t="shared" si="195"/>
        <v>2016</v>
      </c>
      <c r="B5975" s="1059">
        <v>42501</v>
      </c>
      <c r="C5975" s="3">
        <f>'finished water daily demand'!T135</f>
        <v>25.693857142857141</v>
      </c>
      <c r="D5975">
        <f t="shared" si="196"/>
        <v>42501</v>
      </c>
    </row>
    <row r="5976" spans="1:4" x14ac:dyDescent="0.2">
      <c r="A5976">
        <f t="shared" si="195"/>
        <v>2016</v>
      </c>
      <c r="B5976" s="1059">
        <v>42502</v>
      </c>
      <c r="C5976" s="3">
        <f>'finished water daily demand'!T136</f>
        <v>25.16385714285714</v>
      </c>
      <c r="D5976">
        <f t="shared" si="196"/>
        <v>42502</v>
      </c>
    </row>
    <row r="5977" spans="1:4" x14ac:dyDescent="0.2">
      <c r="A5977">
        <f t="shared" si="195"/>
        <v>2016</v>
      </c>
      <c r="B5977" s="1059">
        <v>42503</v>
      </c>
      <c r="C5977" s="3">
        <f>'finished water daily demand'!T137</f>
        <v>24.463857142857144</v>
      </c>
      <c r="D5977">
        <f t="shared" si="196"/>
        <v>42503</v>
      </c>
    </row>
    <row r="5978" spans="1:4" x14ac:dyDescent="0.2">
      <c r="A5978">
        <f t="shared" si="195"/>
        <v>2016</v>
      </c>
      <c r="B5978" s="1059">
        <v>42504</v>
      </c>
      <c r="C5978" s="3">
        <f>'finished water daily demand'!T138</f>
        <v>24.525285714285712</v>
      </c>
      <c r="D5978">
        <f t="shared" si="196"/>
        <v>42504</v>
      </c>
    </row>
    <row r="5979" spans="1:4" x14ac:dyDescent="0.2">
      <c r="A5979">
        <f t="shared" si="195"/>
        <v>2016</v>
      </c>
      <c r="B5979" s="1059">
        <v>42505</v>
      </c>
      <c r="C5979" s="3">
        <f>'finished water daily demand'!T139</f>
        <v>22.745285714285714</v>
      </c>
      <c r="D5979">
        <f t="shared" si="196"/>
        <v>42505</v>
      </c>
    </row>
    <row r="5980" spans="1:4" x14ac:dyDescent="0.2">
      <c r="A5980">
        <f t="shared" si="195"/>
        <v>2016</v>
      </c>
      <c r="B5980" s="1059">
        <v>42506</v>
      </c>
      <c r="C5980" s="3">
        <f>'finished water daily demand'!T140</f>
        <v>24.425285714285717</v>
      </c>
      <c r="D5980">
        <f t="shared" si="196"/>
        <v>42506</v>
      </c>
    </row>
    <row r="5981" spans="1:4" x14ac:dyDescent="0.2">
      <c r="A5981">
        <f t="shared" si="195"/>
        <v>2016</v>
      </c>
      <c r="B5981" s="1059">
        <v>42507</v>
      </c>
      <c r="C5981" s="3">
        <f>'finished water daily demand'!T141</f>
        <v>24.095285714285716</v>
      </c>
      <c r="D5981">
        <f t="shared" si="196"/>
        <v>42507</v>
      </c>
    </row>
    <row r="5982" spans="1:4" x14ac:dyDescent="0.2">
      <c r="A5982">
        <f t="shared" si="195"/>
        <v>2016</v>
      </c>
      <c r="B5982" s="1059">
        <v>42508</v>
      </c>
      <c r="C5982" s="3">
        <f>'finished water daily demand'!T142</f>
        <v>22.965285714285713</v>
      </c>
      <c r="D5982">
        <f t="shared" si="196"/>
        <v>42508</v>
      </c>
    </row>
    <row r="5983" spans="1:4" x14ac:dyDescent="0.2">
      <c r="A5983">
        <f t="shared" si="195"/>
        <v>2016</v>
      </c>
      <c r="B5983" s="1059">
        <v>42509</v>
      </c>
      <c r="C5983" s="3">
        <f>'finished water daily demand'!T143</f>
        <v>24.135285714285718</v>
      </c>
      <c r="D5983">
        <f t="shared" si="196"/>
        <v>42509</v>
      </c>
    </row>
    <row r="5984" spans="1:4" x14ac:dyDescent="0.2">
      <c r="A5984">
        <f t="shared" si="195"/>
        <v>2016</v>
      </c>
      <c r="B5984" s="1059">
        <v>42510</v>
      </c>
      <c r="C5984" s="3">
        <f>'finished water daily demand'!T144</f>
        <v>22.205285714285715</v>
      </c>
      <c r="D5984">
        <f t="shared" si="196"/>
        <v>42510</v>
      </c>
    </row>
    <row r="5985" spans="1:4" x14ac:dyDescent="0.2">
      <c r="A5985">
        <f t="shared" si="195"/>
        <v>2016</v>
      </c>
      <c r="B5985" s="1059">
        <v>42511</v>
      </c>
      <c r="C5985" s="3">
        <f>'finished water daily demand'!T145</f>
        <v>23.334571428571429</v>
      </c>
      <c r="D5985">
        <f t="shared" si="196"/>
        <v>42511</v>
      </c>
    </row>
    <row r="5986" spans="1:4" x14ac:dyDescent="0.2">
      <c r="A5986">
        <f t="shared" si="195"/>
        <v>2016</v>
      </c>
      <c r="B5986" s="1059">
        <v>42512</v>
      </c>
      <c r="C5986" s="3">
        <f>'finished water daily demand'!T146</f>
        <v>22.114571428571431</v>
      </c>
      <c r="D5986">
        <f t="shared" si="196"/>
        <v>42512</v>
      </c>
    </row>
    <row r="5987" spans="1:4" x14ac:dyDescent="0.2">
      <c r="A5987">
        <f t="shared" si="195"/>
        <v>2016</v>
      </c>
      <c r="B5987" s="1059">
        <v>42513</v>
      </c>
      <c r="C5987" s="3">
        <f>'finished water daily demand'!T147</f>
        <v>23.554571428571428</v>
      </c>
      <c r="D5987">
        <f t="shared" si="196"/>
        <v>42513</v>
      </c>
    </row>
    <row r="5988" spans="1:4" x14ac:dyDescent="0.2">
      <c r="A5988">
        <f t="shared" si="195"/>
        <v>2016</v>
      </c>
      <c r="B5988" s="1059">
        <v>42514</v>
      </c>
      <c r="C5988" s="3">
        <f>'finished water daily demand'!T148</f>
        <v>23.834571428571429</v>
      </c>
      <c r="D5988">
        <f t="shared" si="196"/>
        <v>42514</v>
      </c>
    </row>
    <row r="5989" spans="1:4" x14ac:dyDescent="0.2">
      <c r="A5989">
        <f t="shared" si="195"/>
        <v>2016</v>
      </c>
      <c r="B5989" s="1059">
        <v>42515</v>
      </c>
      <c r="C5989" s="3">
        <f>'finished water daily demand'!T149</f>
        <v>24.734571428571428</v>
      </c>
      <c r="D5989">
        <f t="shared" si="196"/>
        <v>42515</v>
      </c>
    </row>
    <row r="5990" spans="1:4" x14ac:dyDescent="0.2">
      <c r="A5990">
        <f t="shared" si="195"/>
        <v>2016</v>
      </c>
      <c r="B5990" s="1059">
        <v>42516</v>
      </c>
      <c r="C5990" s="3">
        <f>'finished water daily demand'!T150</f>
        <v>27.534571428571432</v>
      </c>
      <c r="D5990">
        <f t="shared" si="196"/>
        <v>42516</v>
      </c>
    </row>
    <row r="5991" spans="1:4" x14ac:dyDescent="0.2">
      <c r="A5991">
        <f t="shared" si="195"/>
        <v>2016</v>
      </c>
      <c r="B5991" s="1059">
        <v>42517</v>
      </c>
      <c r="C5991" s="3">
        <f>'finished water daily demand'!T151</f>
        <v>25.104571428571429</v>
      </c>
      <c r="D5991">
        <f t="shared" si="196"/>
        <v>42517</v>
      </c>
    </row>
    <row r="5992" spans="1:4" x14ac:dyDescent="0.2">
      <c r="A5992">
        <f t="shared" si="195"/>
        <v>2016</v>
      </c>
      <c r="B5992" s="1059">
        <v>42518</v>
      </c>
      <c r="C5992" s="3">
        <f>'finished water daily demand'!T152</f>
        <v>25.320714285714285</v>
      </c>
      <c r="D5992">
        <f t="shared" si="196"/>
        <v>42518</v>
      </c>
    </row>
    <row r="5993" spans="1:4" x14ac:dyDescent="0.2">
      <c r="A5993">
        <f t="shared" si="195"/>
        <v>2016</v>
      </c>
      <c r="B5993" s="1059">
        <v>42519</v>
      </c>
      <c r="C5993" s="3">
        <f>'finished water daily demand'!T153</f>
        <v>21.470714285714287</v>
      </c>
      <c r="D5993">
        <f t="shared" si="196"/>
        <v>42519</v>
      </c>
    </row>
    <row r="5994" spans="1:4" x14ac:dyDescent="0.2">
      <c r="A5994">
        <f t="shared" si="195"/>
        <v>2016</v>
      </c>
      <c r="B5994" s="1059">
        <v>42520</v>
      </c>
      <c r="C5994" s="3">
        <f>'finished water daily demand'!T154</f>
        <v>22.170714285714286</v>
      </c>
      <c r="D5994">
        <f t="shared" si="196"/>
        <v>42520</v>
      </c>
    </row>
    <row r="5995" spans="1:4" x14ac:dyDescent="0.2">
      <c r="A5995">
        <f t="shared" si="195"/>
        <v>2016</v>
      </c>
      <c r="B5995" s="1059">
        <v>42521</v>
      </c>
      <c r="C5995" s="3">
        <f>'finished water daily demand'!T155</f>
        <v>25.610714285714284</v>
      </c>
      <c r="D5995">
        <f t="shared" si="196"/>
        <v>42521</v>
      </c>
    </row>
    <row r="5996" spans="1:4" x14ac:dyDescent="0.2">
      <c r="A5996">
        <f t="shared" si="195"/>
        <v>2016</v>
      </c>
      <c r="B5996" s="1059">
        <v>42522</v>
      </c>
      <c r="C5996" s="3">
        <f>'finished water daily demand'!T156</f>
        <v>27.860714285714288</v>
      </c>
      <c r="D5996">
        <f t="shared" si="196"/>
        <v>42522</v>
      </c>
    </row>
    <row r="5997" spans="1:4" x14ac:dyDescent="0.2">
      <c r="A5997">
        <f t="shared" si="195"/>
        <v>2016</v>
      </c>
      <c r="B5997" s="1059">
        <v>42523</v>
      </c>
      <c r="C5997" s="3">
        <f>'finished water daily demand'!T157</f>
        <v>25.390714285714285</v>
      </c>
      <c r="D5997">
        <f t="shared" si="196"/>
        <v>42523</v>
      </c>
    </row>
    <row r="5998" spans="1:4" x14ac:dyDescent="0.2">
      <c r="A5998">
        <f t="shared" si="195"/>
        <v>2016</v>
      </c>
      <c r="B5998" s="1059">
        <v>42524</v>
      </c>
      <c r="C5998" s="3">
        <f>'finished water daily demand'!T158</f>
        <v>27.230714285714289</v>
      </c>
      <c r="D5998">
        <f t="shared" si="196"/>
        <v>42524</v>
      </c>
    </row>
    <row r="5999" spans="1:4" x14ac:dyDescent="0.2">
      <c r="A5999">
        <f t="shared" si="195"/>
        <v>2016</v>
      </c>
      <c r="B5999" s="1059">
        <v>42525</v>
      </c>
      <c r="C5999" s="3">
        <f>'finished water daily demand'!T159</f>
        <v>26.999571428571429</v>
      </c>
      <c r="D5999">
        <f t="shared" si="196"/>
        <v>42525</v>
      </c>
    </row>
    <row r="6000" spans="1:4" x14ac:dyDescent="0.2">
      <c r="A6000">
        <f t="shared" si="195"/>
        <v>2016</v>
      </c>
      <c r="B6000" s="1059">
        <v>42526</v>
      </c>
      <c r="C6000" s="3">
        <f>'finished water daily demand'!T160</f>
        <v>24.829571428571427</v>
      </c>
      <c r="D6000">
        <f t="shared" si="196"/>
        <v>42526</v>
      </c>
    </row>
    <row r="6001" spans="1:4" x14ac:dyDescent="0.2">
      <c r="A6001">
        <f t="shared" si="195"/>
        <v>2016</v>
      </c>
      <c r="B6001" s="1059">
        <v>42527</v>
      </c>
      <c r="C6001" s="3">
        <f>'finished water daily demand'!T161</f>
        <v>26.449571428571424</v>
      </c>
      <c r="D6001">
        <f t="shared" si="196"/>
        <v>42527</v>
      </c>
    </row>
    <row r="6002" spans="1:4" x14ac:dyDescent="0.2">
      <c r="A6002">
        <f t="shared" si="195"/>
        <v>2016</v>
      </c>
      <c r="B6002" s="1059">
        <v>42528</v>
      </c>
      <c r="C6002" s="3">
        <f>'finished water daily demand'!T162</f>
        <v>26.099571428571426</v>
      </c>
      <c r="D6002">
        <f t="shared" si="196"/>
        <v>42528</v>
      </c>
    </row>
    <row r="6003" spans="1:4" x14ac:dyDescent="0.2">
      <c r="A6003">
        <f t="shared" si="195"/>
        <v>2016</v>
      </c>
      <c r="B6003" s="1059">
        <v>42529</v>
      </c>
      <c r="C6003" s="3">
        <f>'finished water daily demand'!T163</f>
        <v>26.529571428571426</v>
      </c>
      <c r="D6003">
        <f t="shared" si="196"/>
        <v>42529</v>
      </c>
    </row>
    <row r="6004" spans="1:4" x14ac:dyDescent="0.2">
      <c r="A6004">
        <f t="shared" si="195"/>
        <v>2016</v>
      </c>
      <c r="B6004" s="1059">
        <v>42530</v>
      </c>
      <c r="C6004" s="3">
        <f>'finished water daily demand'!T164</f>
        <v>26.829571428571427</v>
      </c>
      <c r="D6004">
        <f t="shared" si="196"/>
        <v>42530</v>
      </c>
    </row>
    <row r="6005" spans="1:4" x14ac:dyDescent="0.2">
      <c r="A6005">
        <f t="shared" si="195"/>
        <v>2016</v>
      </c>
      <c r="B6005" s="1059">
        <v>42531</v>
      </c>
      <c r="C6005" s="3">
        <f>'finished water daily demand'!T165</f>
        <v>28.059571428571431</v>
      </c>
      <c r="D6005">
        <f t="shared" si="196"/>
        <v>42531</v>
      </c>
    </row>
    <row r="6006" spans="1:4" x14ac:dyDescent="0.2">
      <c r="A6006">
        <f t="shared" si="195"/>
        <v>2016</v>
      </c>
      <c r="B6006" s="1059">
        <v>42532</v>
      </c>
      <c r="C6006" s="3">
        <f>'finished water daily demand'!T166</f>
        <v>29.080571428571428</v>
      </c>
      <c r="D6006">
        <f t="shared" si="196"/>
        <v>42532</v>
      </c>
    </row>
    <row r="6007" spans="1:4" x14ac:dyDescent="0.2">
      <c r="A6007">
        <f t="shared" si="195"/>
        <v>2016</v>
      </c>
      <c r="B6007" s="1059">
        <v>42533</v>
      </c>
      <c r="C6007" s="3">
        <f>'finished water daily demand'!T167</f>
        <v>30.530571428571427</v>
      </c>
      <c r="D6007">
        <f t="shared" si="196"/>
        <v>42533</v>
      </c>
    </row>
    <row r="6008" spans="1:4" x14ac:dyDescent="0.2">
      <c r="A6008">
        <f t="shared" si="195"/>
        <v>2016</v>
      </c>
      <c r="B6008" s="1059">
        <v>42534</v>
      </c>
      <c r="C6008" s="3">
        <f>'finished water daily demand'!T168</f>
        <v>29.560571428571428</v>
      </c>
      <c r="D6008">
        <f t="shared" si="196"/>
        <v>42534</v>
      </c>
    </row>
    <row r="6009" spans="1:4" x14ac:dyDescent="0.2">
      <c r="A6009">
        <f t="shared" si="195"/>
        <v>2016</v>
      </c>
      <c r="B6009" s="1059">
        <v>42535</v>
      </c>
      <c r="C6009" s="3">
        <f>'finished water daily demand'!T169</f>
        <v>28.73057142857143</v>
      </c>
      <c r="D6009">
        <f t="shared" si="196"/>
        <v>42535</v>
      </c>
    </row>
    <row r="6010" spans="1:4" x14ac:dyDescent="0.2">
      <c r="A6010">
        <f t="shared" si="195"/>
        <v>2016</v>
      </c>
      <c r="B6010" s="1059">
        <v>42536</v>
      </c>
      <c r="C6010" s="3">
        <f>'finished water daily demand'!T170</f>
        <v>31.570571428571427</v>
      </c>
      <c r="D6010">
        <f t="shared" si="196"/>
        <v>42536</v>
      </c>
    </row>
    <row r="6011" spans="1:4" x14ac:dyDescent="0.2">
      <c r="A6011">
        <f t="shared" si="195"/>
        <v>2016</v>
      </c>
      <c r="B6011" s="1059">
        <v>42537</v>
      </c>
      <c r="C6011" s="3">
        <f>'finished water daily demand'!T171</f>
        <v>29.240571428571428</v>
      </c>
      <c r="D6011">
        <f t="shared" si="196"/>
        <v>42537</v>
      </c>
    </row>
    <row r="6012" spans="1:4" x14ac:dyDescent="0.2">
      <c r="A6012">
        <f t="shared" si="195"/>
        <v>2016</v>
      </c>
      <c r="B6012" s="1059">
        <v>42538</v>
      </c>
      <c r="C6012" s="3">
        <f>'finished water daily demand'!T172</f>
        <v>28.180571428571426</v>
      </c>
      <c r="D6012">
        <f t="shared" si="196"/>
        <v>42538</v>
      </c>
    </row>
    <row r="6013" spans="1:4" x14ac:dyDescent="0.2">
      <c r="A6013">
        <f t="shared" si="195"/>
        <v>2016</v>
      </c>
      <c r="B6013" s="1059">
        <v>42539</v>
      </c>
      <c r="C6013" s="3">
        <f>'finished water daily demand'!T173</f>
        <v>26.870428571428569</v>
      </c>
      <c r="D6013">
        <f t="shared" si="196"/>
        <v>42539</v>
      </c>
    </row>
    <row r="6014" spans="1:4" x14ac:dyDescent="0.2">
      <c r="A6014">
        <f t="shared" si="195"/>
        <v>2016</v>
      </c>
      <c r="B6014" s="1059">
        <v>42540</v>
      </c>
      <c r="C6014" s="3">
        <f>'finished water daily demand'!T174</f>
        <v>26.850428571428569</v>
      </c>
      <c r="D6014">
        <f t="shared" si="196"/>
        <v>42540</v>
      </c>
    </row>
    <row r="6015" spans="1:4" x14ac:dyDescent="0.2">
      <c r="A6015">
        <f t="shared" si="195"/>
        <v>2016</v>
      </c>
      <c r="B6015" s="1059">
        <v>42541</v>
      </c>
      <c r="C6015" s="3">
        <f>'finished water daily demand'!T175</f>
        <v>28.780428571428569</v>
      </c>
      <c r="D6015">
        <f t="shared" si="196"/>
        <v>42541</v>
      </c>
    </row>
    <row r="6016" spans="1:4" x14ac:dyDescent="0.2">
      <c r="A6016">
        <f t="shared" si="195"/>
        <v>2016</v>
      </c>
      <c r="B6016" s="1059">
        <v>42542</v>
      </c>
      <c r="C6016" s="3">
        <f>'finished water daily demand'!T176</f>
        <v>32.040428571428571</v>
      </c>
      <c r="D6016">
        <f t="shared" si="196"/>
        <v>42542</v>
      </c>
    </row>
    <row r="6017" spans="1:4" x14ac:dyDescent="0.2">
      <c r="A6017">
        <f t="shared" si="195"/>
        <v>2016</v>
      </c>
      <c r="B6017" s="1059">
        <v>42543</v>
      </c>
      <c r="C6017" s="3">
        <f>'finished water daily demand'!T177</f>
        <v>32.990428571428573</v>
      </c>
      <c r="D6017">
        <f t="shared" si="196"/>
        <v>42543</v>
      </c>
    </row>
    <row r="6018" spans="1:4" x14ac:dyDescent="0.2">
      <c r="A6018">
        <f t="shared" ref="A6018:A6081" si="197">YEAR(B6018)</f>
        <v>2016</v>
      </c>
      <c r="B6018" s="1059">
        <v>42544</v>
      </c>
      <c r="C6018" s="3">
        <f>'finished water daily demand'!T178</f>
        <v>30.58042857142857</v>
      </c>
      <c r="D6018">
        <f t="shared" si="196"/>
        <v>42544</v>
      </c>
    </row>
    <row r="6019" spans="1:4" x14ac:dyDescent="0.2">
      <c r="A6019">
        <f t="shared" si="197"/>
        <v>2016</v>
      </c>
      <c r="B6019" s="1059">
        <v>42545</v>
      </c>
      <c r="C6019" s="3">
        <f>'finished water daily demand'!T179</f>
        <v>25.230428571428572</v>
      </c>
      <c r="D6019">
        <f t="shared" si="196"/>
        <v>42545</v>
      </c>
    </row>
    <row r="6020" spans="1:4" x14ac:dyDescent="0.2">
      <c r="A6020">
        <f t="shared" si="197"/>
        <v>2016</v>
      </c>
      <c r="B6020" s="1059">
        <v>42546</v>
      </c>
      <c r="C6020" s="3">
        <f>'finished water daily demand'!T180</f>
        <v>27.487714285714283</v>
      </c>
      <c r="D6020">
        <f t="shared" si="196"/>
        <v>42546</v>
      </c>
    </row>
    <row r="6021" spans="1:4" x14ac:dyDescent="0.2">
      <c r="A6021">
        <f t="shared" si="197"/>
        <v>2016</v>
      </c>
      <c r="B6021" s="1059">
        <v>42547</v>
      </c>
      <c r="C6021" s="3">
        <f>'finished water daily demand'!T181</f>
        <v>26.917714285714286</v>
      </c>
      <c r="D6021">
        <f t="shared" si="196"/>
        <v>42547</v>
      </c>
    </row>
    <row r="6022" spans="1:4" x14ac:dyDescent="0.2">
      <c r="A6022">
        <f t="shared" si="197"/>
        <v>2016</v>
      </c>
      <c r="B6022" s="1059">
        <v>42548</v>
      </c>
      <c r="C6022" s="3">
        <f>'finished water daily demand'!T182</f>
        <v>27.277714285714286</v>
      </c>
      <c r="D6022">
        <f t="shared" si="196"/>
        <v>42548</v>
      </c>
    </row>
    <row r="6023" spans="1:4" x14ac:dyDescent="0.2">
      <c r="A6023">
        <f t="shared" si="197"/>
        <v>2016</v>
      </c>
      <c r="B6023" s="1059">
        <v>42549</v>
      </c>
      <c r="C6023" s="3">
        <f>'finished water daily demand'!T183</f>
        <v>27.517714285714288</v>
      </c>
      <c r="D6023">
        <f t="shared" si="196"/>
        <v>42549</v>
      </c>
    </row>
    <row r="6024" spans="1:4" x14ac:dyDescent="0.2">
      <c r="A6024">
        <f t="shared" si="197"/>
        <v>2016</v>
      </c>
      <c r="B6024" s="1059">
        <v>42550</v>
      </c>
      <c r="C6024" s="3">
        <f>'finished water daily demand'!T184</f>
        <v>27.527714285714286</v>
      </c>
      <c r="D6024">
        <f t="shared" si="196"/>
        <v>42550</v>
      </c>
    </row>
    <row r="6025" spans="1:4" x14ac:dyDescent="0.2">
      <c r="A6025">
        <f t="shared" si="197"/>
        <v>2016</v>
      </c>
      <c r="B6025" s="1059">
        <v>42551</v>
      </c>
      <c r="C6025" s="3">
        <f>'finished water daily demand'!T185</f>
        <v>26.407714285714288</v>
      </c>
      <c r="D6025">
        <f t="shared" si="196"/>
        <v>42551</v>
      </c>
    </row>
    <row r="6026" spans="1:4" x14ac:dyDescent="0.2">
      <c r="A6026">
        <f t="shared" si="197"/>
        <v>2016</v>
      </c>
      <c r="B6026" s="1059">
        <v>42552</v>
      </c>
      <c r="C6026" s="3">
        <f>'finished water daily demand'!T186</f>
        <v>27.937714285714282</v>
      </c>
      <c r="D6026">
        <f t="shared" si="196"/>
        <v>42552</v>
      </c>
    </row>
    <row r="6027" spans="1:4" x14ac:dyDescent="0.2">
      <c r="A6027">
        <f t="shared" si="197"/>
        <v>2016</v>
      </c>
      <c r="B6027" s="1059">
        <v>42553</v>
      </c>
      <c r="C6027" s="3">
        <f>'finished water daily demand'!T187</f>
        <v>26.617142857142856</v>
      </c>
      <c r="D6027">
        <f t="shared" si="196"/>
        <v>42553</v>
      </c>
    </row>
    <row r="6028" spans="1:4" x14ac:dyDescent="0.2">
      <c r="A6028">
        <f t="shared" si="197"/>
        <v>2016</v>
      </c>
      <c r="B6028" s="1059">
        <v>42554</v>
      </c>
      <c r="C6028" s="3">
        <f>'finished water daily demand'!T188</f>
        <v>24.457142857142859</v>
      </c>
      <c r="D6028">
        <f t="shared" si="196"/>
        <v>42554</v>
      </c>
    </row>
    <row r="6029" spans="1:4" x14ac:dyDescent="0.2">
      <c r="A6029">
        <f t="shared" si="197"/>
        <v>2016</v>
      </c>
      <c r="B6029" s="1059">
        <v>42555</v>
      </c>
      <c r="C6029" s="3">
        <f>'finished water daily demand'!T189</f>
        <v>23.117142857142856</v>
      </c>
      <c r="D6029">
        <f t="shared" si="196"/>
        <v>42555</v>
      </c>
    </row>
    <row r="6030" spans="1:4" x14ac:dyDescent="0.2">
      <c r="A6030">
        <f t="shared" si="197"/>
        <v>2016</v>
      </c>
      <c r="B6030" s="1059">
        <v>42556</v>
      </c>
      <c r="C6030" s="3">
        <f>'finished water daily demand'!T190</f>
        <v>27.847142857142856</v>
      </c>
      <c r="D6030">
        <f t="shared" si="196"/>
        <v>42556</v>
      </c>
    </row>
    <row r="6031" spans="1:4" x14ac:dyDescent="0.2">
      <c r="A6031">
        <f t="shared" si="197"/>
        <v>2016</v>
      </c>
      <c r="B6031" s="1059">
        <v>42557</v>
      </c>
      <c r="C6031" s="3">
        <f>'finished water daily demand'!T191</f>
        <v>30.23714285714286</v>
      </c>
      <c r="D6031">
        <f t="shared" si="196"/>
        <v>42557</v>
      </c>
    </row>
    <row r="6032" spans="1:4" x14ac:dyDescent="0.2">
      <c r="A6032">
        <f t="shared" si="197"/>
        <v>2016</v>
      </c>
      <c r="B6032" s="1059">
        <v>42558</v>
      </c>
      <c r="C6032" s="3">
        <f>'finished water daily demand'!T192</f>
        <v>25.647142857142857</v>
      </c>
      <c r="D6032">
        <f t="shared" si="196"/>
        <v>42558</v>
      </c>
    </row>
    <row r="6033" spans="1:4" x14ac:dyDescent="0.2">
      <c r="A6033">
        <f t="shared" si="197"/>
        <v>2016</v>
      </c>
      <c r="B6033" s="1059">
        <v>42559</v>
      </c>
      <c r="C6033" s="3">
        <f>'finished water daily demand'!T193</f>
        <v>27.617142857142859</v>
      </c>
      <c r="D6033">
        <f t="shared" si="196"/>
        <v>42559</v>
      </c>
    </row>
    <row r="6034" spans="1:4" x14ac:dyDescent="0.2">
      <c r="A6034">
        <f t="shared" si="197"/>
        <v>2016</v>
      </c>
      <c r="B6034" s="1059">
        <v>42560</v>
      </c>
      <c r="C6034" s="3">
        <f>'finished water daily demand'!T194</f>
        <v>26.872714285714281</v>
      </c>
      <c r="D6034">
        <f t="shared" si="196"/>
        <v>42560</v>
      </c>
    </row>
    <row r="6035" spans="1:4" x14ac:dyDescent="0.2">
      <c r="A6035">
        <f t="shared" si="197"/>
        <v>2016</v>
      </c>
      <c r="B6035" s="1059">
        <v>42561</v>
      </c>
      <c r="C6035" s="3">
        <f>'finished water daily demand'!T195</f>
        <v>27.412714285714284</v>
      </c>
      <c r="D6035">
        <f t="shared" si="196"/>
        <v>42561</v>
      </c>
    </row>
    <row r="6036" spans="1:4" x14ac:dyDescent="0.2">
      <c r="A6036">
        <f t="shared" si="197"/>
        <v>2016</v>
      </c>
      <c r="B6036" s="1059">
        <v>42562</v>
      </c>
      <c r="C6036" s="3">
        <f>'finished water daily demand'!T196</f>
        <v>27.592714285714283</v>
      </c>
      <c r="D6036">
        <f t="shared" si="196"/>
        <v>42562</v>
      </c>
    </row>
    <row r="6037" spans="1:4" x14ac:dyDescent="0.2">
      <c r="A6037">
        <f t="shared" si="197"/>
        <v>2016</v>
      </c>
      <c r="B6037" s="1059">
        <v>42563</v>
      </c>
      <c r="C6037" s="3">
        <f>'finished water daily demand'!T197</f>
        <v>30.062714285714286</v>
      </c>
      <c r="D6037">
        <f t="shared" ref="D6037:D6100" si="198">VALUE(B6037)</f>
        <v>42563</v>
      </c>
    </row>
    <row r="6038" spans="1:4" x14ac:dyDescent="0.2">
      <c r="A6038">
        <f t="shared" si="197"/>
        <v>2016</v>
      </c>
      <c r="B6038" s="1059">
        <v>42564</v>
      </c>
      <c r="C6038" s="3">
        <f>'finished water daily demand'!T198</f>
        <v>28.062714285714286</v>
      </c>
      <c r="D6038">
        <f t="shared" si="198"/>
        <v>42564</v>
      </c>
    </row>
    <row r="6039" spans="1:4" x14ac:dyDescent="0.2">
      <c r="A6039">
        <f t="shared" si="197"/>
        <v>2016</v>
      </c>
      <c r="B6039" s="1059">
        <v>42565</v>
      </c>
      <c r="C6039" s="3">
        <f>'finished water daily demand'!T199</f>
        <v>30.082714285714282</v>
      </c>
      <c r="D6039">
        <f t="shared" si="198"/>
        <v>42565</v>
      </c>
    </row>
    <row r="6040" spans="1:4" x14ac:dyDescent="0.2">
      <c r="A6040">
        <f t="shared" si="197"/>
        <v>2016</v>
      </c>
      <c r="B6040" s="1059">
        <v>42566</v>
      </c>
      <c r="C6040" s="3">
        <f>'finished water daily demand'!T200</f>
        <v>29.482714285714284</v>
      </c>
      <c r="D6040">
        <f t="shared" si="198"/>
        <v>42566</v>
      </c>
    </row>
    <row r="6041" spans="1:4" x14ac:dyDescent="0.2">
      <c r="A6041">
        <f t="shared" si="197"/>
        <v>2016</v>
      </c>
      <c r="B6041" s="1059">
        <v>42567</v>
      </c>
      <c r="C6041" s="3">
        <f>'finished water daily demand'!T201</f>
        <v>26.382571428571431</v>
      </c>
      <c r="D6041">
        <f t="shared" si="198"/>
        <v>42567</v>
      </c>
    </row>
    <row r="6042" spans="1:4" x14ac:dyDescent="0.2">
      <c r="A6042">
        <f t="shared" si="197"/>
        <v>2016</v>
      </c>
      <c r="B6042" s="1059">
        <v>42568</v>
      </c>
      <c r="C6042" s="3">
        <f>'finished water daily demand'!T202</f>
        <v>26.112571428571432</v>
      </c>
      <c r="D6042">
        <f t="shared" si="198"/>
        <v>42568</v>
      </c>
    </row>
    <row r="6043" spans="1:4" x14ac:dyDescent="0.2">
      <c r="A6043">
        <f t="shared" si="197"/>
        <v>2016</v>
      </c>
      <c r="B6043" s="1059">
        <v>42569</v>
      </c>
      <c r="C6043" s="3">
        <f>'finished water daily demand'!T203</f>
        <v>30.21257142857143</v>
      </c>
      <c r="D6043">
        <f t="shared" si="198"/>
        <v>42569</v>
      </c>
    </row>
    <row r="6044" spans="1:4" x14ac:dyDescent="0.2">
      <c r="A6044">
        <f t="shared" si="197"/>
        <v>2016</v>
      </c>
      <c r="B6044" s="1059">
        <v>42570</v>
      </c>
      <c r="C6044" s="3">
        <f>'finished water daily demand'!T204</f>
        <v>30.292571428571428</v>
      </c>
      <c r="D6044">
        <f t="shared" si="198"/>
        <v>42570</v>
      </c>
    </row>
    <row r="6045" spans="1:4" x14ac:dyDescent="0.2">
      <c r="A6045">
        <f t="shared" si="197"/>
        <v>2016</v>
      </c>
      <c r="B6045" s="1059">
        <v>42571</v>
      </c>
      <c r="C6045" s="3">
        <f>'finished water daily demand'!T205</f>
        <v>30.082571428571427</v>
      </c>
      <c r="D6045">
        <f t="shared" si="198"/>
        <v>42571</v>
      </c>
    </row>
    <row r="6046" spans="1:4" x14ac:dyDescent="0.2">
      <c r="A6046">
        <f t="shared" si="197"/>
        <v>2016</v>
      </c>
      <c r="B6046" s="1059">
        <v>42572</v>
      </c>
      <c r="C6046" s="3">
        <f>'finished water daily demand'!T206</f>
        <v>31.202571428571432</v>
      </c>
      <c r="D6046">
        <f t="shared" si="198"/>
        <v>42572</v>
      </c>
    </row>
    <row r="6047" spans="1:4" x14ac:dyDescent="0.2">
      <c r="A6047">
        <f t="shared" si="197"/>
        <v>2016</v>
      </c>
      <c r="B6047" s="1059">
        <v>42573</v>
      </c>
      <c r="C6047" s="3">
        <f>'finished water daily demand'!T207</f>
        <v>31.022571428571432</v>
      </c>
      <c r="D6047">
        <f t="shared" si="198"/>
        <v>42573</v>
      </c>
    </row>
    <row r="6048" spans="1:4" x14ac:dyDescent="0.2">
      <c r="A6048">
        <f t="shared" si="197"/>
        <v>2016</v>
      </c>
      <c r="B6048" s="1059">
        <v>42574</v>
      </c>
      <c r="C6048" s="3">
        <f>'finished water daily demand'!T208</f>
        <v>31.068571428571428</v>
      </c>
      <c r="D6048">
        <f t="shared" si="198"/>
        <v>42574</v>
      </c>
    </row>
    <row r="6049" spans="1:4" x14ac:dyDescent="0.2">
      <c r="A6049">
        <f t="shared" si="197"/>
        <v>2016</v>
      </c>
      <c r="B6049" s="1059">
        <v>42575</v>
      </c>
      <c r="C6049" s="3">
        <f>'finished water daily demand'!T209</f>
        <v>31.408571428571431</v>
      </c>
      <c r="D6049">
        <f t="shared" si="198"/>
        <v>42575</v>
      </c>
    </row>
    <row r="6050" spans="1:4" x14ac:dyDescent="0.2">
      <c r="A6050">
        <f t="shared" si="197"/>
        <v>2016</v>
      </c>
      <c r="B6050" s="1059">
        <v>42576</v>
      </c>
      <c r="C6050" s="3">
        <f>'finished water daily demand'!T210</f>
        <v>32.048571428571421</v>
      </c>
      <c r="D6050">
        <f t="shared" si="198"/>
        <v>42576</v>
      </c>
    </row>
    <row r="6051" spans="1:4" x14ac:dyDescent="0.2">
      <c r="A6051">
        <f t="shared" si="197"/>
        <v>2016</v>
      </c>
      <c r="B6051" s="1059">
        <v>42577</v>
      </c>
      <c r="C6051" s="3">
        <f>'finished water daily demand'!T211</f>
        <v>35.748571428571424</v>
      </c>
      <c r="D6051">
        <f t="shared" si="198"/>
        <v>42577</v>
      </c>
    </row>
    <row r="6052" spans="1:4" x14ac:dyDescent="0.2">
      <c r="A6052">
        <f t="shared" si="197"/>
        <v>2016</v>
      </c>
      <c r="B6052" s="1059">
        <v>42578</v>
      </c>
      <c r="C6052" s="3">
        <f>'finished water daily demand'!T212</f>
        <v>31.248571428571431</v>
      </c>
      <c r="D6052">
        <f t="shared" si="198"/>
        <v>42578</v>
      </c>
    </row>
    <row r="6053" spans="1:4" x14ac:dyDescent="0.2">
      <c r="A6053">
        <f t="shared" si="197"/>
        <v>2016</v>
      </c>
      <c r="B6053" s="1059">
        <v>42579</v>
      </c>
      <c r="C6053" s="3">
        <f>'finished water daily demand'!T213</f>
        <v>32.378571428571426</v>
      </c>
      <c r="D6053">
        <f t="shared" si="198"/>
        <v>42579</v>
      </c>
    </row>
    <row r="6054" spans="1:4" x14ac:dyDescent="0.2">
      <c r="A6054">
        <f t="shared" si="197"/>
        <v>2016</v>
      </c>
      <c r="B6054" s="1059">
        <v>42580</v>
      </c>
      <c r="C6054" s="3">
        <f>'finished water daily demand'!T214</f>
        <v>33.088571428571434</v>
      </c>
      <c r="D6054">
        <f t="shared" si="198"/>
        <v>42580</v>
      </c>
    </row>
    <row r="6055" spans="1:4" x14ac:dyDescent="0.2">
      <c r="A6055">
        <f t="shared" si="197"/>
        <v>2016</v>
      </c>
      <c r="B6055" s="1059">
        <v>42581</v>
      </c>
      <c r="C6055" s="3">
        <f>'finished water daily demand'!T215</f>
        <v>30.112111111111108</v>
      </c>
      <c r="D6055">
        <f t="shared" si="198"/>
        <v>42581</v>
      </c>
    </row>
    <row r="6056" spans="1:4" x14ac:dyDescent="0.2">
      <c r="A6056">
        <f t="shared" si="197"/>
        <v>2016</v>
      </c>
      <c r="B6056" s="1059">
        <v>42582</v>
      </c>
      <c r="C6056" s="3">
        <f>'finished water daily demand'!T216</f>
        <v>29.69211111111111</v>
      </c>
      <c r="D6056">
        <f t="shared" si="198"/>
        <v>42582</v>
      </c>
    </row>
    <row r="6057" spans="1:4" x14ac:dyDescent="0.2">
      <c r="A6057">
        <f t="shared" si="197"/>
        <v>2016</v>
      </c>
      <c r="B6057" s="1059">
        <v>42583</v>
      </c>
      <c r="C6057" s="3">
        <f>'finished water daily demand'!T217</f>
        <v>28.082111111111111</v>
      </c>
      <c r="D6057">
        <f t="shared" si="198"/>
        <v>42583</v>
      </c>
    </row>
    <row r="6058" spans="1:4" x14ac:dyDescent="0.2">
      <c r="A6058">
        <f t="shared" si="197"/>
        <v>2016</v>
      </c>
      <c r="B6058" s="1059">
        <v>42584</v>
      </c>
      <c r="C6058" s="3">
        <f>'finished water daily demand'!T218</f>
        <v>30.672111111111111</v>
      </c>
      <c r="D6058">
        <f t="shared" si="198"/>
        <v>42584</v>
      </c>
    </row>
    <row r="6059" spans="1:4" x14ac:dyDescent="0.2">
      <c r="A6059">
        <f t="shared" si="197"/>
        <v>2016</v>
      </c>
      <c r="B6059" s="1059">
        <v>42585</v>
      </c>
      <c r="C6059" s="3">
        <f>'finished water daily demand'!T219</f>
        <v>27.702111111111108</v>
      </c>
      <c r="D6059">
        <f t="shared" si="198"/>
        <v>42585</v>
      </c>
    </row>
    <row r="6060" spans="1:4" x14ac:dyDescent="0.2">
      <c r="A6060">
        <f t="shared" si="197"/>
        <v>2016</v>
      </c>
      <c r="B6060" s="1059">
        <v>42586</v>
      </c>
      <c r="C6060" s="3">
        <f>'finished water daily demand'!T220</f>
        <v>30.452111111111112</v>
      </c>
      <c r="D6060">
        <f t="shared" si="198"/>
        <v>42586</v>
      </c>
    </row>
    <row r="6061" spans="1:4" x14ac:dyDescent="0.2">
      <c r="A6061">
        <f t="shared" si="197"/>
        <v>2016</v>
      </c>
      <c r="B6061" s="1059">
        <v>42587</v>
      </c>
      <c r="C6061" s="3">
        <f>'finished water daily demand'!T221</f>
        <v>27.78211111111111</v>
      </c>
      <c r="D6061">
        <f t="shared" si="198"/>
        <v>42587</v>
      </c>
    </row>
    <row r="6062" spans="1:4" x14ac:dyDescent="0.2">
      <c r="A6062">
        <f t="shared" si="197"/>
        <v>2016</v>
      </c>
      <c r="B6062" s="1059">
        <v>42588</v>
      </c>
      <c r="C6062" s="3">
        <f>'finished water daily demand'!T222</f>
        <v>27.632111111111112</v>
      </c>
      <c r="D6062">
        <f t="shared" si="198"/>
        <v>42588</v>
      </c>
    </row>
    <row r="6063" spans="1:4" x14ac:dyDescent="0.2">
      <c r="A6063">
        <f t="shared" si="197"/>
        <v>2016</v>
      </c>
      <c r="B6063" s="1059">
        <v>42589</v>
      </c>
      <c r="C6063" s="3">
        <f>'finished water daily demand'!T223</f>
        <v>29.872111111111106</v>
      </c>
      <c r="D6063">
        <f t="shared" si="198"/>
        <v>42589</v>
      </c>
    </row>
    <row r="6064" spans="1:4" x14ac:dyDescent="0.2">
      <c r="A6064">
        <f t="shared" si="197"/>
        <v>2016</v>
      </c>
      <c r="B6064" s="1059">
        <v>42590</v>
      </c>
      <c r="C6064" s="3">
        <f>'finished water daily demand'!T224</f>
        <v>30.10211111111111</v>
      </c>
      <c r="D6064">
        <f t="shared" si="198"/>
        <v>42590</v>
      </c>
    </row>
    <row r="6065" spans="1:4" x14ac:dyDescent="0.2">
      <c r="A6065">
        <f t="shared" si="197"/>
        <v>2016</v>
      </c>
      <c r="B6065" s="1059">
        <v>42591</v>
      </c>
      <c r="C6065" s="3">
        <f>'finished water daily demand'!T225</f>
        <v>29.122499999999999</v>
      </c>
      <c r="D6065">
        <f t="shared" si="198"/>
        <v>42591</v>
      </c>
    </row>
    <row r="6066" spans="1:4" x14ac:dyDescent="0.2">
      <c r="A6066">
        <f t="shared" si="197"/>
        <v>2016</v>
      </c>
      <c r="B6066" s="1059">
        <v>42592</v>
      </c>
      <c r="C6066" s="3">
        <f>'finished water daily demand'!T226</f>
        <v>29.822499999999998</v>
      </c>
      <c r="D6066">
        <f t="shared" si="198"/>
        <v>42592</v>
      </c>
    </row>
    <row r="6067" spans="1:4" x14ac:dyDescent="0.2">
      <c r="A6067">
        <f t="shared" si="197"/>
        <v>2016</v>
      </c>
      <c r="B6067" s="1059">
        <v>42593</v>
      </c>
      <c r="C6067" s="3">
        <f>'finished water daily demand'!T227</f>
        <v>30.622500000000002</v>
      </c>
      <c r="D6067">
        <f t="shared" si="198"/>
        <v>42593</v>
      </c>
    </row>
    <row r="6068" spans="1:4" x14ac:dyDescent="0.2">
      <c r="A6068">
        <f t="shared" si="197"/>
        <v>2016</v>
      </c>
      <c r="B6068" s="1059">
        <v>42594</v>
      </c>
      <c r="C6068" s="3">
        <f>'finished water daily demand'!T228</f>
        <v>31.015099999999997</v>
      </c>
      <c r="D6068">
        <f t="shared" si="198"/>
        <v>42594</v>
      </c>
    </row>
    <row r="6069" spans="1:4" x14ac:dyDescent="0.2">
      <c r="A6069">
        <f t="shared" si="197"/>
        <v>2016</v>
      </c>
      <c r="B6069" s="1059">
        <v>42595</v>
      </c>
      <c r="C6069" s="3">
        <f>'finished water daily demand'!T229</f>
        <v>31.512285714285717</v>
      </c>
      <c r="D6069">
        <f t="shared" si="198"/>
        <v>42595</v>
      </c>
    </row>
    <row r="6070" spans="1:4" x14ac:dyDescent="0.2">
      <c r="A6070">
        <f t="shared" si="197"/>
        <v>2016</v>
      </c>
      <c r="B6070" s="1059">
        <v>42596</v>
      </c>
      <c r="C6070" s="3">
        <f>'finished water daily demand'!T230</f>
        <v>31.037285714285716</v>
      </c>
      <c r="D6070">
        <f t="shared" si="198"/>
        <v>42596</v>
      </c>
    </row>
    <row r="6071" spans="1:4" x14ac:dyDescent="0.2">
      <c r="A6071">
        <f t="shared" si="197"/>
        <v>2016</v>
      </c>
      <c r="B6071" s="1059">
        <v>42597</v>
      </c>
      <c r="C6071" s="3">
        <f>'finished water daily demand'!T231</f>
        <v>31.852285714285713</v>
      </c>
      <c r="D6071">
        <f t="shared" si="198"/>
        <v>42597</v>
      </c>
    </row>
    <row r="6072" spans="1:4" x14ac:dyDescent="0.2">
      <c r="A6072">
        <f t="shared" si="197"/>
        <v>2016</v>
      </c>
      <c r="B6072" s="1059">
        <v>42598</v>
      </c>
      <c r="C6072" s="3">
        <f>'finished water daily demand'!T232</f>
        <v>34.502285714285712</v>
      </c>
      <c r="D6072">
        <f t="shared" si="198"/>
        <v>42598</v>
      </c>
    </row>
    <row r="6073" spans="1:4" x14ac:dyDescent="0.2">
      <c r="A6073">
        <f t="shared" si="197"/>
        <v>2016</v>
      </c>
      <c r="B6073" s="1059">
        <v>42599</v>
      </c>
      <c r="C6073" s="3">
        <f>'finished water daily demand'!T233</f>
        <v>34.332285714285717</v>
      </c>
      <c r="D6073">
        <f t="shared" si="198"/>
        <v>42599</v>
      </c>
    </row>
    <row r="6074" spans="1:4" x14ac:dyDescent="0.2">
      <c r="A6074">
        <f t="shared" si="197"/>
        <v>2016</v>
      </c>
      <c r="B6074" s="1059">
        <v>42600</v>
      </c>
      <c r="C6074" s="3">
        <f>'finished water daily demand'!T234</f>
        <v>33.583785714285717</v>
      </c>
      <c r="D6074">
        <f t="shared" si="198"/>
        <v>42600</v>
      </c>
    </row>
    <row r="6075" spans="1:4" x14ac:dyDescent="0.2">
      <c r="A6075">
        <f t="shared" si="197"/>
        <v>2016</v>
      </c>
      <c r="B6075" s="1059">
        <v>42601</v>
      </c>
      <c r="C6075" s="3">
        <f>'finished water daily demand'!T235</f>
        <v>32.602285714285713</v>
      </c>
      <c r="D6075">
        <f t="shared" si="198"/>
        <v>42601</v>
      </c>
    </row>
    <row r="6076" spans="1:4" x14ac:dyDescent="0.2">
      <c r="A6076">
        <f t="shared" si="197"/>
        <v>2016</v>
      </c>
      <c r="B6076" s="1059">
        <v>42602</v>
      </c>
      <c r="C6076" s="3">
        <f>'finished water daily demand'!T236</f>
        <v>30.544</v>
      </c>
      <c r="D6076">
        <f t="shared" si="198"/>
        <v>42602</v>
      </c>
    </row>
    <row r="6077" spans="1:4" x14ac:dyDescent="0.2">
      <c r="A6077">
        <f t="shared" si="197"/>
        <v>2016</v>
      </c>
      <c r="B6077" s="1059">
        <v>42603</v>
      </c>
      <c r="C6077" s="3">
        <f>'finished water daily demand'!T237</f>
        <v>31.173999999999999</v>
      </c>
      <c r="D6077">
        <f t="shared" si="198"/>
        <v>42603</v>
      </c>
    </row>
    <row r="6078" spans="1:4" x14ac:dyDescent="0.2">
      <c r="A6078">
        <f t="shared" si="197"/>
        <v>2016</v>
      </c>
      <c r="B6078" s="1059">
        <v>42604</v>
      </c>
      <c r="C6078" s="3">
        <f>'finished water daily demand'!T238</f>
        <v>32.264000000000003</v>
      </c>
      <c r="D6078">
        <f t="shared" si="198"/>
        <v>42604</v>
      </c>
    </row>
    <row r="6079" spans="1:4" x14ac:dyDescent="0.2">
      <c r="A6079">
        <f t="shared" si="197"/>
        <v>2016</v>
      </c>
      <c r="B6079" s="1059">
        <v>42605</v>
      </c>
      <c r="C6079" s="3">
        <f>'finished water daily demand'!T239</f>
        <v>32.893999999999998</v>
      </c>
      <c r="D6079">
        <f t="shared" si="198"/>
        <v>42605</v>
      </c>
    </row>
    <row r="6080" spans="1:4" x14ac:dyDescent="0.2">
      <c r="A6080">
        <f t="shared" si="197"/>
        <v>2016</v>
      </c>
      <c r="B6080" s="1059">
        <v>42606</v>
      </c>
      <c r="C6080" s="3">
        <f>'finished water daily demand'!T240</f>
        <v>32.293999999999997</v>
      </c>
      <c r="D6080">
        <f t="shared" si="198"/>
        <v>42606</v>
      </c>
    </row>
    <row r="6081" spans="1:4" x14ac:dyDescent="0.2">
      <c r="A6081">
        <f t="shared" si="197"/>
        <v>2016</v>
      </c>
      <c r="B6081" s="1059">
        <v>42607</v>
      </c>
      <c r="C6081" s="3">
        <f>'finished water daily demand'!T241</f>
        <v>32.603999999999999</v>
      </c>
      <c r="D6081">
        <f t="shared" si="198"/>
        <v>42607</v>
      </c>
    </row>
    <row r="6082" spans="1:4" x14ac:dyDescent="0.2">
      <c r="A6082">
        <f t="shared" ref="A6082:A6145" si="199">YEAR(B6082)</f>
        <v>2016</v>
      </c>
      <c r="B6082" s="1059">
        <v>42608</v>
      </c>
      <c r="C6082" s="3">
        <f>'finished water daily demand'!T242</f>
        <v>33.283999999999999</v>
      </c>
      <c r="D6082">
        <f t="shared" si="198"/>
        <v>42608</v>
      </c>
    </row>
    <row r="6083" spans="1:4" x14ac:dyDescent="0.2">
      <c r="A6083">
        <f t="shared" si="199"/>
        <v>2016</v>
      </c>
      <c r="B6083" s="1059">
        <v>42609</v>
      </c>
      <c r="C6083" s="3">
        <f>'finished water daily demand'!T243</f>
        <v>34.966090909000002</v>
      </c>
      <c r="D6083">
        <f t="shared" si="198"/>
        <v>42609</v>
      </c>
    </row>
    <row r="6084" spans="1:4" x14ac:dyDescent="0.2">
      <c r="A6084">
        <f t="shared" si="199"/>
        <v>2016</v>
      </c>
      <c r="B6084" s="1059">
        <v>42610</v>
      </c>
      <c r="C6084" s="3">
        <f>'finished water daily demand'!T244</f>
        <v>31.686090909000001</v>
      </c>
      <c r="D6084">
        <f t="shared" si="198"/>
        <v>42610</v>
      </c>
    </row>
    <row r="6085" spans="1:4" x14ac:dyDescent="0.2">
      <c r="A6085">
        <f t="shared" si="199"/>
        <v>2016</v>
      </c>
      <c r="B6085" s="1059">
        <v>42611</v>
      </c>
      <c r="C6085" s="3">
        <f>'finished water daily demand'!T245</f>
        <v>33.236090909000005</v>
      </c>
      <c r="D6085">
        <f t="shared" si="198"/>
        <v>42611</v>
      </c>
    </row>
    <row r="6086" spans="1:4" x14ac:dyDescent="0.2">
      <c r="A6086">
        <f t="shared" si="199"/>
        <v>2016</v>
      </c>
      <c r="B6086" s="1059">
        <v>42612</v>
      </c>
      <c r="C6086" s="3">
        <f>'finished water daily demand'!T246</f>
        <v>35.226090909</v>
      </c>
      <c r="D6086">
        <f t="shared" si="198"/>
        <v>42612</v>
      </c>
    </row>
    <row r="6087" spans="1:4" x14ac:dyDescent="0.2">
      <c r="A6087">
        <f t="shared" si="199"/>
        <v>2016</v>
      </c>
      <c r="B6087" s="1059">
        <v>42613</v>
      </c>
      <c r="C6087" s="3">
        <f>'finished water daily demand'!T247</f>
        <v>34.256090909000001</v>
      </c>
      <c r="D6087">
        <f t="shared" si="198"/>
        <v>42613</v>
      </c>
    </row>
    <row r="6088" spans="1:4" x14ac:dyDescent="0.2">
      <c r="A6088">
        <f t="shared" si="199"/>
        <v>2016</v>
      </c>
      <c r="B6088" s="1059">
        <v>42614</v>
      </c>
      <c r="C6088" s="3">
        <f>'finished water daily demand'!T248</f>
        <v>31.016090909000003</v>
      </c>
      <c r="D6088">
        <f t="shared" si="198"/>
        <v>42614</v>
      </c>
    </row>
    <row r="6089" spans="1:4" x14ac:dyDescent="0.2">
      <c r="A6089">
        <f t="shared" si="199"/>
        <v>2016</v>
      </c>
      <c r="B6089" s="1059">
        <v>42615</v>
      </c>
      <c r="C6089" s="3">
        <f>'finished water daily demand'!T249</f>
        <v>28.986090909000001</v>
      </c>
      <c r="D6089">
        <f t="shared" si="198"/>
        <v>42615</v>
      </c>
    </row>
    <row r="6090" spans="1:4" x14ac:dyDescent="0.2">
      <c r="A6090">
        <f t="shared" si="199"/>
        <v>2016</v>
      </c>
      <c r="B6090" s="1059">
        <v>42616</v>
      </c>
      <c r="C6090" s="3">
        <f>'finished water daily demand'!T250</f>
        <v>28.036090909000002</v>
      </c>
      <c r="D6090">
        <f t="shared" si="198"/>
        <v>42616</v>
      </c>
    </row>
    <row r="6091" spans="1:4" x14ac:dyDescent="0.2">
      <c r="A6091">
        <f t="shared" si="199"/>
        <v>2016</v>
      </c>
      <c r="B6091" s="1059">
        <v>42617</v>
      </c>
      <c r="C6091" s="3">
        <f>'finished water daily demand'!T251</f>
        <v>27.456090909000004</v>
      </c>
      <c r="D6091">
        <f t="shared" si="198"/>
        <v>42617</v>
      </c>
    </row>
    <row r="6092" spans="1:4" x14ac:dyDescent="0.2">
      <c r="A6092">
        <f t="shared" si="199"/>
        <v>2016</v>
      </c>
      <c r="B6092" s="1059">
        <v>42618</v>
      </c>
      <c r="C6092" s="3">
        <f>'finished water daily demand'!T252</f>
        <v>27.786090909000002</v>
      </c>
      <c r="D6092">
        <f t="shared" si="198"/>
        <v>42618</v>
      </c>
    </row>
    <row r="6093" spans="1:4" x14ac:dyDescent="0.2">
      <c r="A6093">
        <f t="shared" si="199"/>
        <v>2016</v>
      </c>
      <c r="B6093" s="1059">
        <v>42619</v>
      </c>
      <c r="C6093" s="3">
        <f>'finished water daily demand'!T253</f>
        <v>33.866090909</v>
      </c>
      <c r="D6093">
        <f t="shared" si="198"/>
        <v>42619</v>
      </c>
    </row>
    <row r="6094" spans="1:4" x14ac:dyDescent="0.2">
      <c r="A6094">
        <f t="shared" si="199"/>
        <v>2016</v>
      </c>
      <c r="B6094" s="1059">
        <v>42620</v>
      </c>
      <c r="C6094" s="3">
        <f>'finished water daily demand'!T254</f>
        <v>33.645333332999996</v>
      </c>
      <c r="D6094">
        <f t="shared" si="198"/>
        <v>42620</v>
      </c>
    </row>
    <row r="6095" spans="1:4" x14ac:dyDescent="0.2">
      <c r="A6095">
        <f t="shared" si="199"/>
        <v>2016</v>
      </c>
      <c r="B6095" s="1059">
        <v>42621</v>
      </c>
      <c r="C6095" s="3">
        <f>'finished water daily demand'!T255</f>
        <v>33.461333332999992</v>
      </c>
      <c r="D6095">
        <f t="shared" si="198"/>
        <v>42621</v>
      </c>
    </row>
    <row r="6096" spans="1:4" x14ac:dyDescent="0.2">
      <c r="A6096">
        <f t="shared" si="199"/>
        <v>2016</v>
      </c>
      <c r="B6096" s="1059">
        <v>42622</v>
      </c>
      <c r="C6096" s="3">
        <f>'finished water daily demand'!T256</f>
        <v>32.811333333</v>
      </c>
      <c r="D6096">
        <f t="shared" si="198"/>
        <v>42622</v>
      </c>
    </row>
    <row r="6097" spans="1:4" x14ac:dyDescent="0.2">
      <c r="A6097">
        <f t="shared" si="199"/>
        <v>2016</v>
      </c>
      <c r="B6097" s="1059">
        <v>42623</v>
      </c>
      <c r="C6097" s="3">
        <f>'finished water daily demand'!T257</f>
        <v>33.063428571000003</v>
      </c>
      <c r="D6097">
        <f t="shared" si="198"/>
        <v>42623</v>
      </c>
    </row>
    <row r="6098" spans="1:4" x14ac:dyDescent="0.2">
      <c r="A6098">
        <f t="shared" si="199"/>
        <v>2016</v>
      </c>
      <c r="B6098" s="1059">
        <v>42624</v>
      </c>
      <c r="C6098" s="3">
        <f>'finished water daily demand'!T258</f>
        <v>31.993428570999995</v>
      </c>
      <c r="D6098">
        <f t="shared" si="198"/>
        <v>42624</v>
      </c>
    </row>
    <row r="6099" spans="1:4" x14ac:dyDescent="0.2">
      <c r="A6099">
        <f t="shared" si="199"/>
        <v>2016</v>
      </c>
      <c r="B6099" s="1059">
        <v>42625</v>
      </c>
      <c r="C6099" s="3">
        <f>'finished water daily demand'!T259</f>
        <v>33.773428570999997</v>
      </c>
      <c r="D6099">
        <f t="shared" si="198"/>
        <v>42625</v>
      </c>
    </row>
    <row r="6100" spans="1:4" x14ac:dyDescent="0.2">
      <c r="A6100">
        <f t="shared" si="199"/>
        <v>2016</v>
      </c>
      <c r="B6100" s="1059">
        <v>42626</v>
      </c>
      <c r="C6100" s="3">
        <f>'finished water daily demand'!T260</f>
        <v>34.193428570999998</v>
      </c>
      <c r="D6100">
        <f t="shared" si="198"/>
        <v>42626</v>
      </c>
    </row>
    <row r="6101" spans="1:4" x14ac:dyDescent="0.2">
      <c r="A6101">
        <f t="shared" si="199"/>
        <v>2016</v>
      </c>
      <c r="B6101" s="1059">
        <v>42627</v>
      </c>
      <c r="C6101" s="3">
        <f>'finished water daily demand'!T261</f>
        <v>33.863428571</v>
      </c>
      <c r="D6101">
        <f t="shared" ref="D6101:D6164" si="200">VALUE(B6101)</f>
        <v>42627</v>
      </c>
    </row>
    <row r="6102" spans="1:4" x14ac:dyDescent="0.2">
      <c r="A6102">
        <f t="shared" si="199"/>
        <v>2016</v>
      </c>
      <c r="B6102" s="1059">
        <v>42628</v>
      </c>
      <c r="C6102" s="3">
        <f>'finished water daily demand'!T262</f>
        <v>34.493428570999995</v>
      </c>
      <c r="D6102">
        <f t="shared" si="200"/>
        <v>42628</v>
      </c>
    </row>
    <row r="6103" spans="1:4" x14ac:dyDescent="0.2">
      <c r="A6103">
        <f t="shared" si="199"/>
        <v>2016</v>
      </c>
      <c r="B6103" s="1059">
        <v>42629</v>
      </c>
      <c r="C6103" s="3">
        <f>'finished water daily demand'!T263</f>
        <v>32.973428570999999</v>
      </c>
      <c r="D6103">
        <f t="shared" si="200"/>
        <v>42629</v>
      </c>
    </row>
    <row r="6104" spans="1:4" x14ac:dyDescent="0.2">
      <c r="A6104">
        <f t="shared" si="199"/>
        <v>2016</v>
      </c>
      <c r="B6104" s="1059">
        <v>42630</v>
      </c>
      <c r="C6104" s="3">
        <f>'finished water daily demand'!T264</f>
        <v>33.135071429</v>
      </c>
      <c r="D6104">
        <f t="shared" si="200"/>
        <v>42630</v>
      </c>
    </row>
    <row r="6105" spans="1:4" x14ac:dyDescent="0.2">
      <c r="A6105">
        <f t="shared" si="199"/>
        <v>2016</v>
      </c>
      <c r="B6105" s="1059">
        <v>42631</v>
      </c>
      <c r="C6105" s="3">
        <f>'finished water daily demand'!T265</f>
        <v>32.445571429000005</v>
      </c>
      <c r="D6105">
        <f t="shared" si="200"/>
        <v>42631</v>
      </c>
    </row>
    <row r="6106" spans="1:4" x14ac:dyDescent="0.2">
      <c r="A6106">
        <f t="shared" si="199"/>
        <v>2016</v>
      </c>
      <c r="B6106" s="1059">
        <v>42632</v>
      </c>
      <c r="C6106" s="3">
        <f>'finished water daily demand'!T266</f>
        <v>28.245571429000002</v>
      </c>
      <c r="D6106">
        <f t="shared" si="200"/>
        <v>42632</v>
      </c>
    </row>
    <row r="6107" spans="1:4" x14ac:dyDescent="0.2">
      <c r="A6107">
        <f t="shared" si="199"/>
        <v>2016</v>
      </c>
      <c r="B6107" s="1059">
        <v>42633</v>
      </c>
      <c r="C6107" s="3">
        <f>'finished water daily demand'!T267</f>
        <v>29.225571429000006</v>
      </c>
      <c r="D6107">
        <f t="shared" si="200"/>
        <v>42633</v>
      </c>
    </row>
    <row r="6108" spans="1:4" x14ac:dyDescent="0.2">
      <c r="A6108">
        <f t="shared" si="199"/>
        <v>2016</v>
      </c>
      <c r="B6108" s="1059">
        <v>42634</v>
      </c>
      <c r="C6108" s="3">
        <f>'finished water daily demand'!T268</f>
        <v>28.865571428999999</v>
      </c>
      <c r="D6108">
        <f t="shared" si="200"/>
        <v>42634</v>
      </c>
    </row>
    <row r="6109" spans="1:4" x14ac:dyDescent="0.2">
      <c r="A6109">
        <f t="shared" si="199"/>
        <v>2016</v>
      </c>
      <c r="B6109" s="1059">
        <v>42635</v>
      </c>
      <c r="C6109" s="3">
        <f>'finished water daily demand'!T269</f>
        <v>28.815571429000002</v>
      </c>
      <c r="D6109">
        <f t="shared" si="200"/>
        <v>42635</v>
      </c>
    </row>
    <row r="6110" spans="1:4" x14ac:dyDescent="0.2">
      <c r="A6110">
        <f t="shared" si="199"/>
        <v>2016</v>
      </c>
      <c r="B6110" s="1059">
        <v>42636</v>
      </c>
      <c r="C6110" s="3">
        <f>'finished water daily demand'!T270</f>
        <v>28.595571429000003</v>
      </c>
      <c r="D6110">
        <f t="shared" si="200"/>
        <v>42636</v>
      </c>
    </row>
    <row r="6111" spans="1:4" x14ac:dyDescent="0.2">
      <c r="A6111">
        <f t="shared" si="199"/>
        <v>2016</v>
      </c>
      <c r="B6111" s="1059">
        <v>42637</v>
      </c>
      <c r="C6111" s="3">
        <f>'finished water daily demand'!T271</f>
        <v>28.583571428999999</v>
      </c>
      <c r="D6111">
        <f t="shared" si="200"/>
        <v>42637</v>
      </c>
    </row>
    <row r="6112" spans="1:4" x14ac:dyDescent="0.2">
      <c r="A6112">
        <f t="shared" si="199"/>
        <v>2016</v>
      </c>
      <c r="B6112" s="1059">
        <v>42638</v>
      </c>
      <c r="C6112" s="3">
        <f>'finished water daily demand'!T272</f>
        <v>27.523571429</v>
      </c>
      <c r="D6112">
        <f t="shared" si="200"/>
        <v>42638</v>
      </c>
    </row>
    <row r="6113" spans="1:4" x14ac:dyDescent="0.2">
      <c r="A6113">
        <f t="shared" si="199"/>
        <v>2016</v>
      </c>
      <c r="B6113" s="1059">
        <v>42639</v>
      </c>
      <c r="C6113" s="3">
        <f>'finished water daily demand'!T273</f>
        <v>28.933571429000001</v>
      </c>
      <c r="D6113">
        <f t="shared" si="200"/>
        <v>42639</v>
      </c>
    </row>
    <row r="6114" spans="1:4" x14ac:dyDescent="0.2">
      <c r="A6114">
        <f t="shared" si="199"/>
        <v>2016</v>
      </c>
      <c r="B6114" s="1059">
        <v>42640</v>
      </c>
      <c r="C6114" s="3">
        <f>'finished water daily demand'!T274</f>
        <v>28.613571429000004</v>
      </c>
      <c r="D6114">
        <f t="shared" si="200"/>
        <v>42640</v>
      </c>
    </row>
    <row r="6115" spans="1:4" x14ac:dyDescent="0.2">
      <c r="A6115">
        <f t="shared" si="199"/>
        <v>2016</v>
      </c>
      <c r="B6115" s="1059">
        <v>42641</v>
      </c>
      <c r="C6115" s="3">
        <f>'finished water daily demand'!T275</f>
        <v>28.843571429000001</v>
      </c>
      <c r="D6115">
        <f t="shared" si="200"/>
        <v>42641</v>
      </c>
    </row>
    <row r="6116" spans="1:4" x14ac:dyDescent="0.2">
      <c r="A6116">
        <f t="shared" si="199"/>
        <v>2016</v>
      </c>
      <c r="B6116" s="1059">
        <v>42642</v>
      </c>
      <c r="C6116" s="3">
        <f>'finished water daily demand'!T276</f>
        <v>26.273571429000004</v>
      </c>
      <c r="D6116">
        <f t="shared" si="200"/>
        <v>42642</v>
      </c>
    </row>
    <row r="6117" spans="1:4" x14ac:dyDescent="0.2">
      <c r="A6117">
        <f t="shared" si="199"/>
        <v>2016</v>
      </c>
      <c r="B6117" s="1059">
        <v>42643</v>
      </c>
      <c r="C6117" s="3">
        <f>'finished water daily demand'!T277</f>
        <v>28.301571429000003</v>
      </c>
      <c r="D6117">
        <f t="shared" si="200"/>
        <v>42643</v>
      </c>
    </row>
    <row r="6118" spans="1:4" x14ac:dyDescent="0.2">
      <c r="A6118">
        <f t="shared" si="199"/>
        <v>2016</v>
      </c>
      <c r="B6118" s="1059">
        <v>42644</v>
      </c>
      <c r="C6118" s="3">
        <f>'finished water daily demand'!T278</f>
        <v>26.764957142857142</v>
      </c>
      <c r="D6118">
        <f t="shared" si="200"/>
        <v>42644</v>
      </c>
    </row>
    <row r="6119" spans="1:4" x14ac:dyDescent="0.2">
      <c r="A6119">
        <f t="shared" si="199"/>
        <v>2016</v>
      </c>
      <c r="B6119" s="1059">
        <v>42645</v>
      </c>
      <c r="C6119" s="3">
        <f>'finished water daily demand'!T279</f>
        <v>27.025857142857141</v>
      </c>
      <c r="D6119">
        <f t="shared" si="200"/>
        <v>42645</v>
      </c>
    </row>
    <row r="6120" spans="1:4" x14ac:dyDescent="0.2">
      <c r="A6120">
        <f t="shared" si="199"/>
        <v>2016</v>
      </c>
      <c r="B6120" s="1059">
        <v>42646</v>
      </c>
      <c r="C6120" s="3">
        <f>'finished water daily demand'!T280</f>
        <v>27.865857142857141</v>
      </c>
      <c r="D6120">
        <f t="shared" si="200"/>
        <v>42646</v>
      </c>
    </row>
    <row r="6121" spans="1:4" x14ac:dyDescent="0.2">
      <c r="A6121">
        <f t="shared" si="199"/>
        <v>2016</v>
      </c>
      <c r="B6121" s="1059">
        <v>42647</v>
      </c>
      <c r="C6121" s="3">
        <f>'finished water daily demand'!T281</f>
        <v>28.99585714285714</v>
      </c>
      <c r="D6121">
        <f t="shared" si="200"/>
        <v>42647</v>
      </c>
    </row>
    <row r="6122" spans="1:4" x14ac:dyDescent="0.2">
      <c r="A6122">
        <f t="shared" si="199"/>
        <v>2016</v>
      </c>
      <c r="B6122" s="1059">
        <v>42648</v>
      </c>
      <c r="C6122" s="3">
        <f>'finished water daily demand'!T282</f>
        <v>29.535857142857139</v>
      </c>
      <c r="D6122">
        <f t="shared" si="200"/>
        <v>42648</v>
      </c>
    </row>
    <row r="6123" spans="1:4" x14ac:dyDescent="0.2">
      <c r="A6123">
        <f t="shared" si="199"/>
        <v>2016</v>
      </c>
      <c r="B6123" s="1059">
        <v>42649</v>
      </c>
      <c r="C6123" s="3">
        <f>'finished water daily demand'!T283</f>
        <v>27.865857142857145</v>
      </c>
      <c r="D6123">
        <f t="shared" si="200"/>
        <v>42649</v>
      </c>
    </row>
    <row r="6124" spans="1:4" x14ac:dyDescent="0.2">
      <c r="A6124">
        <f t="shared" si="199"/>
        <v>2016</v>
      </c>
      <c r="B6124" s="1059">
        <v>42650</v>
      </c>
      <c r="C6124" s="3">
        <f>'finished water daily demand'!T284</f>
        <v>27.35585714285714</v>
      </c>
      <c r="D6124">
        <f t="shared" si="200"/>
        <v>42650</v>
      </c>
    </row>
    <row r="6125" spans="1:4" x14ac:dyDescent="0.2">
      <c r="A6125">
        <f t="shared" si="199"/>
        <v>2016</v>
      </c>
      <c r="B6125" s="1059">
        <v>42651</v>
      </c>
      <c r="C6125" s="3">
        <f>'finished water daily demand'!T285</f>
        <v>24.905428571428573</v>
      </c>
      <c r="D6125">
        <f t="shared" si="200"/>
        <v>42651</v>
      </c>
    </row>
    <row r="6126" spans="1:4" x14ac:dyDescent="0.2">
      <c r="A6126">
        <f t="shared" si="199"/>
        <v>2016</v>
      </c>
      <c r="B6126" s="1059">
        <v>42652</v>
      </c>
      <c r="C6126" s="3">
        <f>'finished water daily demand'!T286</f>
        <v>27.225428571428569</v>
      </c>
      <c r="D6126">
        <f t="shared" si="200"/>
        <v>42652</v>
      </c>
    </row>
    <row r="6127" spans="1:4" x14ac:dyDescent="0.2">
      <c r="A6127">
        <f t="shared" si="199"/>
        <v>2016</v>
      </c>
      <c r="B6127" s="1059">
        <v>42653</v>
      </c>
      <c r="C6127" s="3">
        <f>'finished water daily demand'!T287</f>
        <v>26.405428571428569</v>
      </c>
      <c r="D6127">
        <f t="shared" si="200"/>
        <v>42653</v>
      </c>
    </row>
    <row r="6128" spans="1:4" x14ac:dyDescent="0.2">
      <c r="A6128">
        <f t="shared" si="199"/>
        <v>2016</v>
      </c>
      <c r="B6128" s="1059">
        <v>42654</v>
      </c>
      <c r="C6128" s="3">
        <f>'finished water daily demand'!T288</f>
        <v>26.115428571428573</v>
      </c>
      <c r="D6128">
        <f t="shared" si="200"/>
        <v>42654</v>
      </c>
    </row>
    <row r="6129" spans="1:4" x14ac:dyDescent="0.2">
      <c r="A6129">
        <f t="shared" si="199"/>
        <v>2016</v>
      </c>
      <c r="B6129" s="1059">
        <v>42655</v>
      </c>
      <c r="C6129" s="3">
        <f>'finished water daily demand'!T289</f>
        <v>26.985428571428574</v>
      </c>
      <c r="D6129">
        <f t="shared" si="200"/>
        <v>42655</v>
      </c>
    </row>
    <row r="6130" spans="1:4" x14ac:dyDescent="0.2">
      <c r="A6130">
        <f t="shared" si="199"/>
        <v>2016</v>
      </c>
      <c r="B6130" s="1059">
        <v>42656</v>
      </c>
      <c r="C6130" s="3">
        <f>'finished water daily demand'!T290</f>
        <v>28.375428571428571</v>
      </c>
      <c r="D6130">
        <f t="shared" si="200"/>
        <v>42656</v>
      </c>
    </row>
    <row r="6131" spans="1:4" x14ac:dyDescent="0.2">
      <c r="A6131">
        <f t="shared" si="199"/>
        <v>2016</v>
      </c>
      <c r="B6131" s="1059">
        <v>42657</v>
      </c>
      <c r="C6131" s="3">
        <f>'finished water daily demand'!T291</f>
        <v>27.065428571428573</v>
      </c>
      <c r="D6131">
        <f t="shared" si="200"/>
        <v>42657</v>
      </c>
    </row>
    <row r="6132" spans="1:4" x14ac:dyDescent="0.2">
      <c r="A6132">
        <f t="shared" si="199"/>
        <v>2016</v>
      </c>
      <c r="B6132" s="1059">
        <v>42658</v>
      </c>
      <c r="C6132" s="3">
        <f>'finished water daily demand'!T292</f>
        <v>27.065285714285714</v>
      </c>
      <c r="D6132">
        <f t="shared" si="200"/>
        <v>42658</v>
      </c>
    </row>
    <row r="6133" spans="1:4" x14ac:dyDescent="0.2">
      <c r="A6133">
        <f t="shared" si="199"/>
        <v>2016</v>
      </c>
      <c r="B6133" s="1059">
        <v>42659</v>
      </c>
      <c r="C6133" s="3">
        <f>'finished water daily demand'!T293</f>
        <v>26.405285714285711</v>
      </c>
      <c r="D6133">
        <f t="shared" si="200"/>
        <v>42659</v>
      </c>
    </row>
    <row r="6134" spans="1:4" x14ac:dyDescent="0.2">
      <c r="A6134">
        <f t="shared" si="199"/>
        <v>2016</v>
      </c>
      <c r="B6134" s="1059">
        <v>42660</v>
      </c>
      <c r="C6134" s="3">
        <f>'finished water daily demand'!T294</f>
        <v>26.155285714285714</v>
      </c>
      <c r="D6134">
        <f t="shared" si="200"/>
        <v>42660</v>
      </c>
    </row>
    <row r="6135" spans="1:4" x14ac:dyDescent="0.2">
      <c r="A6135">
        <f t="shared" si="199"/>
        <v>2016</v>
      </c>
      <c r="B6135" s="1059">
        <v>42661</v>
      </c>
      <c r="C6135" s="3">
        <f>'finished water daily demand'!T295</f>
        <v>30.983285714285714</v>
      </c>
      <c r="D6135">
        <f t="shared" si="200"/>
        <v>42661</v>
      </c>
    </row>
    <row r="6136" spans="1:4" x14ac:dyDescent="0.2">
      <c r="A6136">
        <f t="shared" si="199"/>
        <v>2016</v>
      </c>
      <c r="B6136" s="1059">
        <v>42662</v>
      </c>
      <c r="C6136" s="3">
        <f>'finished water daily demand'!T296</f>
        <v>30.145285714285713</v>
      </c>
      <c r="D6136">
        <f t="shared" si="200"/>
        <v>42662</v>
      </c>
    </row>
    <row r="6137" spans="1:4" x14ac:dyDescent="0.2">
      <c r="A6137">
        <f t="shared" si="199"/>
        <v>2016</v>
      </c>
      <c r="B6137" s="1059">
        <v>42663</v>
      </c>
      <c r="C6137" s="3">
        <f>'finished water daily demand'!T297</f>
        <v>30.025285714285715</v>
      </c>
      <c r="D6137">
        <f t="shared" si="200"/>
        <v>42663</v>
      </c>
    </row>
    <row r="6138" spans="1:4" x14ac:dyDescent="0.2">
      <c r="A6138">
        <f t="shared" si="199"/>
        <v>2016</v>
      </c>
      <c r="B6138" s="1059">
        <v>42664</v>
      </c>
      <c r="C6138" s="3">
        <f>'finished water daily demand'!T298</f>
        <v>27.715285714285713</v>
      </c>
      <c r="D6138">
        <f t="shared" si="200"/>
        <v>42664</v>
      </c>
    </row>
    <row r="6139" spans="1:4" x14ac:dyDescent="0.2">
      <c r="A6139">
        <f t="shared" si="199"/>
        <v>2016</v>
      </c>
      <c r="B6139" s="1059">
        <v>42665</v>
      </c>
      <c r="C6139" s="3">
        <f>'finished water daily demand'!T299</f>
        <v>27.050714285714289</v>
      </c>
      <c r="D6139">
        <f t="shared" si="200"/>
        <v>42665</v>
      </c>
    </row>
    <row r="6140" spans="1:4" x14ac:dyDescent="0.2">
      <c r="A6140">
        <f t="shared" si="199"/>
        <v>2016</v>
      </c>
      <c r="B6140" s="1059">
        <v>42666</v>
      </c>
      <c r="C6140" s="3">
        <f>'finished water daily demand'!T300</f>
        <v>27.710714285714285</v>
      </c>
      <c r="D6140">
        <f t="shared" si="200"/>
        <v>42666</v>
      </c>
    </row>
    <row r="6141" spans="1:4" x14ac:dyDescent="0.2">
      <c r="A6141">
        <f t="shared" si="199"/>
        <v>2016</v>
      </c>
      <c r="B6141" s="1059">
        <v>42667</v>
      </c>
      <c r="C6141" s="3">
        <f>'finished water daily demand'!T301</f>
        <v>27.600714285714286</v>
      </c>
      <c r="D6141">
        <f t="shared" si="200"/>
        <v>42667</v>
      </c>
    </row>
    <row r="6142" spans="1:4" x14ac:dyDescent="0.2">
      <c r="A6142">
        <f t="shared" si="199"/>
        <v>2016</v>
      </c>
      <c r="B6142" s="1059">
        <v>42668</v>
      </c>
      <c r="C6142" s="3">
        <f>'finished water daily demand'!T302</f>
        <v>28.58071428571429</v>
      </c>
      <c r="D6142">
        <f t="shared" si="200"/>
        <v>42668</v>
      </c>
    </row>
    <row r="6143" spans="1:4" x14ac:dyDescent="0.2">
      <c r="A6143">
        <f t="shared" si="199"/>
        <v>2016</v>
      </c>
      <c r="B6143" s="1059">
        <v>42669</v>
      </c>
      <c r="C6143" s="3">
        <f>'finished water daily demand'!T303</f>
        <v>28.470714285714287</v>
      </c>
      <c r="D6143">
        <f t="shared" si="200"/>
        <v>42669</v>
      </c>
    </row>
    <row r="6144" spans="1:4" x14ac:dyDescent="0.2">
      <c r="A6144">
        <f t="shared" si="199"/>
        <v>2016</v>
      </c>
      <c r="B6144" s="1059">
        <v>42670</v>
      </c>
      <c r="C6144" s="3">
        <f>'finished water daily demand'!T304</f>
        <v>28.200714285714287</v>
      </c>
      <c r="D6144">
        <f t="shared" si="200"/>
        <v>42670</v>
      </c>
    </row>
    <row r="6145" spans="1:4" x14ac:dyDescent="0.2">
      <c r="A6145">
        <f t="shared" si="199"/>
        <v>2016</v>
      </c>
      <c r="B6145" s="1059">
        <v>42671</v>
      </c>
      <c r="C6145" s="3">
        <f>'finished water daily demand'!T305</f>
        <v>28.290714285714284</v>
      </c>
      <c r="D6145">
        <f t="shared" si="200"/>
        <v>42671</v>
      </c>
    </row>
    <row r="6146" spans="1:4" x14ac:dyDescent="0.2">
      <c r="A6146">
        <f t="shared" ref="A6146:A6211" si="201">YEAR(B6146)</f>
        <v>2016</v>
      </c>
      <c r="B6146" s="1059">
        <v>42672</v>
      </c>
      <c r="C6146" s="3">
        <f>'finished water daily demand'!T306</f>
        <v>27.100714285714286</v>
      </c>
      <c r="D6146">
        <f t="shared" si="200"/>
        <v>42672</v>
      </c>
    </row>
    <row r="6147" spans="1:4" x14ac:dyDescent="0.2">
      <c r="A6147">
        <f t="shared" si="201"/>
        <v>2016</v>
      </c>
      <c r="B6147" s="1059">
        <v>42673</v>
      </c>
      <c r="C6147" s="3">
        <f>'finished water daily demand'!T307</f>
        <v>29.040714285714287</v>
      </c>
      <c r="D6147">
        <f t="shared" si="200"/>
        <v>42673</v>
      </c>
    </row>
    <row r="6148" spans="1:4" x14ac:dyDescent="0.2">
      <c r="A6148">
        <f t="shared" si="201"/>
        <v>2016</v>
      </c>
      <c r="B6148" s="1059">
        <v>42674</v>
      </c>
      <c r="C6148" s="3">
        <f>'finished water daily demand'!T308</f>
        <v>27.180714285714288</v>
      </c>
      <c r="D6148">
        <f t="shared" si="200"/>
        <v>42674</v>
      </c>
    </row>
    <row r="6149" spans="1:4" x14ac:dyDescent="0.2">
      <c r="A6149">
        <f t="shared" si="201"/>
        <v>2016</v>
      </c>
      <c r="B6149" s="1059">
        <v>42675</v>
      </c>
      <c r="C6149" s="3">
        <f>'finished water daily demand'!T309</f>
        <v>28.070714285714285</v>
      </c>
      <c r="D6149">
        <f t="shared" si="200"/>
        <v>42675</v>
      </c>
    </row>
    <row r="6150" spans="1:4" x14ac:dyDescent="0.2">
      <c r="A6150">
        <f t="shared" si="201"/>
        <v>2016</v>
      </c>
      <c r="B6150" s="1059">
        <v>42676</v>
      </c>
      <c r="C6150" s="3">
        <f>'finished water daily demand'!T310</f>
        <v>27.990714285714287</v>
      </c>
      <c r="D6150">
        <f t="shared" si="200"/>
        <v>42676</v>
      </c>
    </row>
    <row r="6151" spans="1:4" x14ac:dyDescent="0.2">
      <c r="A6151">
        <f t="shared" si="201"/>
        <v>2016</v>
      </c>
      <c r="B6151" s="1059">
        <v>42677</v>
      </c>
      <c r="C6151" s="3">
        <f>'finished water daily demand'!T311</f>
        <v>32.200714285714284</v>
      </c>
      <c r="D6151">
        <f t="shared" si="200"/>
        <v>42677</v>
      </c>
    </row>
    <row r="6152" spans="1:4" x14ac:dyDescent="0.2">
      <c r="A6152">
        <f t="shared" si="201"/>
        <v>2016</v>
      </c>
      <c r="B6152" s="1059">
        <v>42678</v>
      </c>
      <c r="C6152" s="3">
        <f>'finished water daily demand'!T312</f>
        <v>28.776714285714288</v>
      </c>
      <c r="D6152">
        <f t="shared" si="200"/>
        <v>42678</v>
      </c>
    </row>
    <row r="6153" spans="1:4" x14ac:dyDescent="0.2">
      <c r="A6153">
        <f t="shared" si="201"/>
        <v>2016</v>
      </c>
      <c r="B6153" s="1059">
        <v>42679</v>
      </c>
      <c r="C6153" s="3">
        <f>'finished water daily demand'!T313</f>
        <v>27.924166666666668</v>
      </c>
      <c r="D6153">
        <f t="shared" si="200"/>
        <v>42679</v>
      </c>
    </row>
    <row r="6154" spans="1:4" x14ac:dyDescent="0.2">
      <c r="A6154">
        <f t="shared" si="201"/>
        <v>2016</v>
      </c>
      <c r="B6154" s="1059">
        <v>42680</v>
      </c>
      <c r="C6154" s="3">
        <f>'finished water daily demand'!T314</f>
        <v>28.525166666666667</v>
      </c>
      <c r="D6154">
        <f t="shared" si="200"/>
        <v>42680</v>
      </c>
    </row>
    <row r="6155" spans="1:4" x14ac:dyDescent="0.2">
      <c r="A6155">
        <f t="shared" si="201"/>
        <v>2016</v>
      </c>
      <c r="B6155" s="1059">
        <v>42681</v>
      </c>
      <c r="C6155" s="3">
        <f>'finished water daily demand'!T315</f>
        <v>26.849166666666669</v>
      </c>
      <c r="D6155">
        <f t="shared" si="200"/>
        <v>42681</v>
      </c>
    </row>
    <row r="6156" spans="1:4" x14ac:dyDescent="0.2">
      <c r="A6156">
        <f t="shared" si="201"/>
        <v>2016</v>
      </c>
      <c r="B6156" s="1059">
        <v>42682</v>
      </c>
      <c r="C6156" s="3">
        <f>'finished water daily demand'!T316</f>
        <v>28.212166666666668</v>
      </c>
      <c r="D6156">
        <f t="shared" si="200"/>
        <v>42682</v>
      </c>
    </row>
    <row r="6157" spans="1:4" x14ac:dyDescent="0.2">
      <c r="A6157">
        <f t="shared" si="201"/>
        <v>2016</v>
      </c>
      <c r="B6157" s="1059">
        <v>42683</v>
      </c>
      <c r="C6157" s="3">
        <f>'finished water daily demand'!T317</f>
        <v>26.723166666666668</v>
      </c>
      <c r="D6157">
        <f t="shared" si="200"/>
        <v>42683</v>
      </c>
    </row>
    <row r="6158" spans="1:4" x14ac:dyDescent="0.2">
      <c r="A6158">
        <f t="shared" si="201"/>
        <v>2016</v>
      </c>
      <c r="B6158" s="1059">
        <v>42684</v>
      </c>
      <c r="C6158" s="3">
        <f>'finished water daily demand'!T318</f>
        <v>28.108666666666668</v>
      </c>
      <c r="D6158">
        <f t="shared" si="200"/>
        <v>42684</v>
      </c>
    </row>
    <row r="6159" spans="1:4" x14ac:dyDescent="0.2">
      <c r="A6159">
        <f t="shared" si="201"/>
        <v>2016</v>
      </c>
      <c r="B6159" s="1059">
        <v>42685</v>
      </c>
      <c r="C6159" s="3">
        <f>'finished water daily demand'!T319</f>
        <v>27.411874999999998</v>
      </c>
      <c r="D6159">
        <f t="shared" si="200"/>
        <v>42685</v>
      </c>
    </row>
    <row r="6160" spans="1:4" x14ac:dyDescent="0.2">
      <c r="A6160">
        <f t="shared" si="201"/>
        <v>2016</v>
      </c>
      <c r="B6160" s="1059">
        <v>42686</v>
      </c>
      <c r="C6160" s="3">
        <f>'finished water daily demand'!T320</f>
        <v>26.795874999999999</v>
      </c>
      <c r="D6160">
        <f t="shared" si="200"/>
        <v>42686</v>
      </c>
    </row>
    <row r="6161" spans="1:4" x14ac:dyDescent="0.2">
      <c r="A6161">
        <f t="shared" si="201"/>
        <v>2016</v>
      </c>
      <c r="B6161" s="1059">
        <v>42687</v>
      </c>
      <c r="C6161" s="3">
        <f>'finished water daily demand'!T321</f>
        <v>25.177375000000005</v>
      </c>
      <c r="D6161">
        <f t="shared" si="200"/>
        <v>42687</v>
      </c>
    </row>
    <row r="6162" spans="1:4" x14ac:dyDescent="0.2">
      <c r="A6162">
        <f t="shared" si="201"/>
        <v>2016</v>
      </c>
      <c r="B6162" s="1059">
        <v>42688</v>
      </c>
      <c r="C6162" s="3">
        <f>'finished water daily demand'!T322</f>
        <v>25.272375</v>
      </c>
      <c r="D6162">
        <f t="shared" si="200"/>
        <v>42688</v>
      </c>
    </row>
    <row r="6163" spans="1:4" x14ac:dyDescent="0.2">
      <c r="A6163">
        <f t="shared" si="201"/>
        <v>2016</v>
      </c>
      <c r="B6163" s="1059">
        <v>42689</v>
      </c>
      <c r="C6163" s="3">
        <f>'finished water daily demand'!T323</f>
        <v>26.381375000000002</v>
      </c>
      <c r="D6163">
        <f t="shared" si="200"/>
        <v>42689</v>
      </c>
    </row>
    <row r="6164" spans="1:4" x14ac:dyDescent="0.2">
      <c r="A6164">
        <f t="shared" si="201"/>
        <v>2016</v>
      </c>
      <c r="B6164" s="1059">
        <v>42690</v>
      </c>
      <c r="C6164" s="3">
        <f>'finished water daily demand'!T324</f>
        <v>26.711375</v>
      </c>
      <c r="D6164">
        <f t="shared" si="200"/>
        <v>42690</v>
      </c>
    </row>
    <row r="6165" spans="1:4" x14ac:dyDescent="0.2">
      <c r="A6165">
        <f t="shared" si="201"/>
        <v>2016</v>
      </c>
      <c r="B6165" s="1059">
        <v>42691</v>
      </c>
      <c r="C6165" s="3">
        <f>'finished water daily demand'!T325</f>
        <v>24.811375000000002</v>
      </c>
      <c r="D6165">
        <f t="shared" ref="D6165:D6209" si="202">VALUE(B6165)</f>
        <v>42691</v>
      </c>
    </row>
    <row r="6166" spans="1:4" x14ac:dyDescent="0.2">
      <c r="A6166">
        <f t="shared" si="201"/>
        <v>2016</v>
      </c>
      <c r="B6166" s="1059">
        <v>42692</v>
      </c>
      <c r="C6166" s="3">
        <f>'finished water daily demand'!T326</f>
        <v>27.067375000000002</v>
      </c>
      <c r="D6166">
        <f t="shared" si="202"/>
        <v>42692</v>
      </c>
    </row>
    <row r="6167" spans="1:4" x14ac:dyDescent="0.2">
      <c r="A6167">
        <f t="shared" si="201"/>
        <v>2016</v>
      </c>
      <c r="B6167" s="1059">
        <v>42693</v>
      </c>
      <c r="C6167" s="3">
        <f>'finished water daily demand'!T327</f>
        <v>25.184214285714287</v>
      </c>
      <c r="D6167">
        <f t="shared" si="202"/>
        <v>42693</v>
      </c>
    </row>
    <row r="6168" spans="1:4" x14ac:dyDescent="0.2">
      <c r="A6168">
        <f t="shared" si="201"/>
        <v>2016</v>
      </c>
      <c r="B6168" s="1059">
        <v>42694</v>
      </c>
      <c r="C6168" s="3">
        <f>'finished water daily demand'!T328</f>
        <v>25.884214285714283</v>
      </c>
      <c r="D6168">
        <f t="shared" si="202"/>
        <v>42694</v>
      </c>
    </row>
    <row r="6169" spans="1:4" x14ac:dyDescent="0.2">
      <c r="A6169">
        <f t="shared" si="201"/>
        <v>2016</v>
      </c>
      <c r="B6169" s="1059">
        <v>42695</v>
      </c>
      <c r="C6169" s="3">
        <f>'finished water daily demand'!T329</f>
        <v>26.544214285714286</v>
      </c>
      <c r="D6169">
        <f t="shared" si="202"/>
        <v>42695</v>
      </c>
    </row>
    <row r="6170" spans="1:4" x14ac:dyDescent="0.2">
      <c r="A6170">
        <f t="shared" si="201"/>
        <v>2016</v>
      </c>
      <c r="B6170" s="1059">
        <v>42696</v>
      </c>
      <c r="C6170" s="3">
        <f>'finished water daily demand'!T330</f>
        <v>26.084214285714285</v>
      </c>
      <c r="D6170">
        <f t="shared" si="202"/>
        <v>42696</v>
      </c>
    </row>
    <row r="6171" spans="1:4" x14ac:dyDescent="0.2">
      <c r="A6171">
        <f t="shared" si="201"/>
        <v>2016</v>
      </c>
      <c r="B6171" s="1059">
        <v>42697</v>
      </c>
      <c r="C6171" s="3">
        <f>'finished water daily demand'!T331</f>
        <v>24.594214285714287</v>
      </c>
      <c r="D6171">
        <f t="shared" si="202"/>
        <v>42697</v>
      </c>
    </row>
    <row r="6172" spans="1:4" x14ac:dyDescent="0.2">
      <c r="A6172">
        <f t="shared" si="201"/>
        <v>2016</v>
      </c>
      <c r="B6172" s="1059">
        <v>42698</v>
      </c>
      <c r="C6172" s="3">
        <f>'finished water daily demand'!T332</f>
        <v>23.712714285714288</v>
      </c>
      <c r="D6172">
        <f t="shared" si="202"/>
        <v>42698</v>
      </c>
    </row>
    <row r="6173" spans="1:4" x14ac:dyDescent="0.2">
      <c r="A6173">
        <f t="shared" si="201"/>
        <v>2016</v>
      </c>
      <c r="B6173" s="1059">
        <v>42699</v>
      </c>
      <c r="C6173" s="3">
        <f>'finished water daily demand'!T333</f>
        <v>22.233214285714286</v>
      </c>
      <c r="D6173">
        <f t="shared" si="202"/>
        <v>42699</v>
      </c>
    </row>
    <row r="6174" spans="1:4" x14ac:dyDescent="0.2">
      <c r="A6174">
        <f t="shared" si="201"/>
        <v>2016</v>
      </c>
      <c r="B6174" s="1059">
        <v>42700</v>
      </c>
      <c r="C6174" s="3">
        <f>'finished water daily demand'!T334</f>
        <v>23.511114285714282</v>
      </c>
      <c r="D6174">
        <f t="shared" si="202"/>
        <v>42700</v>
      </c>
    </row>
    <row r="6175" spans="1:4" x14ac:dyDescent="0.2">
      <c r="A6175">
        <f t="shared" si="201"/>
        <v>2016</v>
      </c>
      <c r="B6175" s="1059">
        <v>42701</v>
      </c>
      <c r="C6175" s="3">
        <f>'finished water daily demand'!T335</f>
        <v>23.944214285714285</v>
      </c>
      <c r="D6175">
        <f t="shared" si="202"/>
        <v>42701</v>
      </c>
    </row>
    <row r="6176" spans="1:4" x14ac:dyDescent="0.2">
      <c r="A6176">
        <f t="shared" si="201"/>
        <v>2016</v>
      </c>
      <c r="B6176" s="1059">
        <v>42702</v>
      </c>
      <c r="C6176" s="3">
        <f>'finished water daily demand'!T336</f>
        <v>25.614214285714286</v>
      </c>
      <c r="D6176">
        <f t="shared" si="202"/>
        <v>42702</v>
      </c>
    </row>
    <row r="6177" spans="1:4" x14ac:dyDescent="0.2">
      <c r="A6177">
        <f t="shared" si="201"/>
        <v>2016</v>
      </c>
      <c r="B6177" s="1059">
        <v>42703</v>
      </c>
      <c r="C6177" s="3">
        <f>'finished water daily demand'!T337</f>
        <v>25.414214285714284</v>
      </c>
      <c r="D6177">
        <f t="shared" si="202"/>
        <v>42703</v>
      </c>
    </row>
    <row r="6178" spans="1:4" x14ac:dyDescent="0.2">
      <c r="A6178">
        <f t="shared" si="201"/>
        <v>2016</v>
      </c>
      <c r="B6178" s="1059">
        <v>42704</v>
      </c>
      <c r="C6178" s="3">
        <f>'finished water daily demand'!T338</f>
        <v>28.154214285714286</v>
      </c>
      <c r="D6178">
        <f t="shared" si="202"/>
        <v>42704</v>
      </c>
    </row>
    <row r="6179" spans="1:4" x14ac:dyDescent="0.2">
      <c r="A6179">
        <f t="shared" si="201"/>
        <v>2016</v>
      </c>
      <c r="B6179" s="1059">
        <v>42705</v>
      </c>
      <c r="C6179" s="3">
        <f>'finished water daily demand'!T339</f>
        <v>26.004214285714284</v>
      </c>
      <c r="D6179">
        <f t="shared" si="202"/>
        <v>42705</v>
      </c>
    </row>
    <row r="6180" spans="1:4" x14ac:dyDescent="0.2">
      <c r="A6180">
        <f t="shared" si="201"/>
        <v>2016</v>
      </c>
      <c r="B6180" s="1059">
        <v>42706</v>
      </c>
      <c r="C6180" s="3">
        <f>'finished water daily demand'!T340</f>
        <v>23.704214285714283</v>
      </c>
      <c r="D6180">
        <f t="shared" si="202"/>
        <v>42706</v>
      </c>
    </row>
    <row r="6181" spans="1:4" x14ac:dyDescent="0.2">
      <c r="A6181">
        <f t="shared" si="201"/>
        <v>2016</v>
      </c>
      <c r="B6181" s="1059">
        <v>42707</v>
      </c>
      <c r="C6181" s="3">
        <f>'finished water daily demand'!T341</f>
        <v>25.694000000000003</v>
      </c>
      <c r="D6181">
        <f t="shared" si="202"/>
        <v>42707</v>
      </c>
    </row>
    <row r="6182" spans="1:4" x14ac:dyDescent="0.2">
      <c r="A6182">
        <f t="shared" si="201"/>
        <v>2016</v>
      </c>
      <c r="B6182" s="1059">
        <v>42708</v>
      </c>
      <c r="C6182" s="3">
        <f>'finished water daily demand'!T342</f>
        <v>24.434000000000001</v>
      </c>
      <c r="D6182">
        <f t="shared" si="202"/>
        <v>42708</v>
      </c>
    </row>
    <row r="6183" spans="1:4" x14ac:dyDescent="0.2">
      <c r="A6183">
        <f t="shared" si="201"/>
        <v>2016</v>
      </c>
      <c r="B6183" s="1059">
        <v>42709</v>
      </c>
      <c r="C6183" s="3">
        <f>'finished water daily demand'!T343</f>
        <v>26.424000000000003</v>
      </c>
      <c r="D6183">
        <f t="shared" si="202"/>
        <v>42709</v>
      </c>
    </row>
    <row r="6184" spans="1:4" x14ac:dyDescent="0.2">
      <c r="A6184">
        <f t="shared" si="201"/>
        <v>2016</v>
      </c>
      <c r="B6184" s="1059">
        <v>42710</v>
      </c>
      <c r="C6184" s="3">
        <f>'finished water daily demand'!T344</f>
        <v>25.274000000000001</v>
      </c>
      <c r="D6184">
        <f t="shared" si="202"/>
        <v>42710</v>
      </c>
    </row>
    <row r="6185" spans="1:4" x14ac:dyDescent="0.2">
      <c r="A6185">
        <f t="shared" si="201"/>
        <v>2016</v>
      </c>
      <c r="B6185" s="1059">
        <v>42711</v>
      </c>
      <c r="C6185" s="3">
        <f>'finished water daily demand'!T345</f>
        <v>25.734000000000002</v>
      </c>
      <c r="D6185">
        <f t="shared" si="202"/>
        <v>42711</v>
      </c>
    </row>
    <row r="6186" spans="1:4" x14ac:dyDescent="0.2">
      <c r="A6186">
        <f t="shared" si="201"/>
        <v>2016</v>
      </c>
      <c r="B6186" s="1059">
        <v>42712</v>
      </c>
      <c r="C6186" s="3">
        <f>'finished water daily demand'!T346</f>
        <v>26.164000000000001</v>
      </c>
      <c r="D6186">
        <f t="shared" si="202"/>
        <v>42712</v>
      </c>
    </row>
    <row r="6187" spans="1:4" x14ac:dyDescent="0.2">
      <c r="A6187">
        <f t="shared" si="201"/>
        <v>2016</v>
      </c>
      <c r="B6187" s="1059">
        <v>42713</v>
      </c>
      <c r="C6187" s="3">
        <f>'finished water daily demand'!T347</f>
        <v>25.664000000000001</v>
      </c>
      <c r="D6187">
        <f t="shared" si="202"/>
        <v>42713</v>
      </c>
    </row>
    <row r="6188" spans="1:4" x14ac:dyDescent="0.2">
      <c r="A6188">
        <f t="shared" si="201"/>
        <v>2016</v>
      </c>
      <c r="B6188" s="1059">
        <v>42714</v>
      </c>
      <c r="C6188" s="3">
        <f>'finished water daily demand'!T348</f>
        <v>24.714428571428567</v>
      </c>
      <c r="D6188">
        <f t="shared" si="202"/>
        <v>42714</v>
      </c>
    </row>
    <row r="6189" spans="1:4" x14ac:dyDescent="0.2">
      <c r="A6189">
        <f t="shared" si="201"/>
        <v>2016</v>
      </c>
      <c r="B6189" s="1059">
        <v>42715</v>
      </c>
      <c r="C6189" s="3">
        <f>'finished water daily demand'!T349</f>
        <v>24.98442857142857</v>
      </c>
      <c r="D6189">
        <f t="shared" si="202"/>
        <v>42715</v>
      </c>
    </row>
    <row r="6190" spans="1:4" x14ac:dyDescent="0.2">
      <c r="A6190">
        <f t="shared" si="201"/>
        <v>2016</v>
      </c>
      <c r="B6190" s="1059">
        <v>42716</v>
      </c>
      <c r="C6190" s="3">
        <f>'finished water daily demand'!T350</f>
        <v>25.754428571428573</v>
      </c>
      <c r="D6190">
        <f t="shared" si="202"/>
        <v>42716</v>
      </c>
    </row>
    <row r="6191" spans="1:4" x14ac:dyDescent="0.2">
      <c r="A6191">
        <f t="shared" si="201"/>
        <v>2016</v>
      </c>
      <c r="B6191" s="1059">
        <v>42717</v>
      </c>
      <c r="C6191" s="3">
        <f>'finished water daily demand'!T351</f>
        <v>26.114428571428572</v>
      </c>
      <c r="D6191">
        <f t="shared" si="202"/>
        <v>42717</v>
      </c>
    </row>
    <row r="6192" spans="1:4" x14ac:dyDescent="0.2">
      <c r="A6192">
        <f t="shared" si="201"/>
        <v>2016</v>
      </c>
      <c r="B6192" s="1059">
        <v>42718</v>
      </c>
      <c r="C6192" s="3">
        <f>'finished water daily demand'!T352</f>
        <v>24.284428571428567</v>
      </c>
      <c r="D6192">
        <f t="shared" si="202"/>
        <v>42718</v>
      </c>
    </row>
    <row r="6193" spans="1:4" x14ac:dyDescent="0.2">
      <c r="A6193">
        <f t="shared" si="201"/>
        <v>2016</v>
      </c>
      <c r="B6193" s="1059">
        <v>42719</v>
      </c>
      <c r="C6193" s="3">
        <f>'finished water daily demand'!T353</f>
        <v>24.594428571428569</v>
      </c>
      <c r="D6193">
        <f t="shared" si="202"/>
        <v>42719</v>
      </c>
    </row>
    <row r="6194" spans="1:4" x14ac:dyDescent="0.2">
      <c r="A6194">
        <f t="shared" si="201"/>
        <v>2016</v>
      </c>
      <c r="B6194" s="1059">
        <v>42720</v>
      </c>
      <c r="C6194" s="3">
        <f>'finished water daily demand'!T354</f>
        <v>24.39442857142857</v>
      </c>
      <c r="D6194">
        <f t="shared" si="202"/>
        <v>42720</v>
      </c>
    </row>
    <row r="6195" spans="1:4" x14ac:dyDescent="0.2">
      <c r="A6195">
        <f t="shared" si="201"/>
        <v>2016</v>
      </c>
      <c r="B6195" s="1059">
        <v>42721</v>
      </c>
      <c r="C6195" s="3">
        <f>'finished water daily demand'!T355</f>
        <v>23.294</v>
      </c>
      <c r="D6195">
        <f t="shared" si="202"/>
        <v>42721</v>
      </c>
    </row>
    <row r="6196" spans="1:4" x14ac:dyDescent="0.2">
      <c r="A6196">
        <f t="shared" si="201"/>
        <v>2016</v>
      </c>
      <c r="B6196" s="1059">
        <v>42722</v>
      </c>
      <c r="C6196" s="3">
        <f>'finished water daily demand'!T356</f>
        <v>24.664000000000001</v>
      </c>
      <c r="D6196">
        <f t="shared" si="202"/>
        <v>42722</v>
      </c>
    </row>
    <row r="6197" spans="1:4" x14ac:dyDescent="0.2">
      <c r="A6197">
        <f t="shared" si="201"/>
        <v>2016</v>
      </c>
      <c r="B6197" s="1059">
        <v>42723</v>
      </c>
      <c r="C6197" s="3">
        <f>'finished water daily demand'!T357</f>
        <v>24.374000000000002</v>
      </c>
      <c r="D6197">
        <f t="shared" si="202"/>
        <v>42723</v>
      </c>
    </row>
    <row r="6198" spans="1:4" x14ac:dyDescent="0.2">
      <c r="A6198">
        <f t="shared" si="201"/>
        <v>2016</v>
      </c>
      <c r="B6198" s="1059">
        <v>42724</v>
      </c>
      <c r="C6198" s="3">
        <f>'finished water daily demand'!T358</f>
        <v>24.853999999999999</v>
      </c>
      <c r="D6198">
        <f t="shared" si="202"/>
        <v>42724</v>
      </c>
    </row>
    <row r="6199" spans="1:4" x14ac:dyDescent="0.2">
      <c r="A6199">
        <f t="shared" si="201"/>
        <v>2016</v>
      </c>
      <c r="B6199" s="1059">
        <v>42725</v>
      </c>
      <c r="C6199" s="3">
        <f>'finished water daily demand'!T359</f>
        <v>25.6463</v>
      </c>
      <c r="D6199">
        <f t="shared" si="202"/>
        <v>42725</v>
      </c>
    </row>
    <row r="6200" spans="1:4" x14ac:dyDescent="0.2">
      <c r="A6200">
        <f t="shared" si="201"/>
        <v>2016</v>
      </c>
      <c r="B6200" s="1059">
        <v>42726</v>
      </c>
      <c r="C6200" s="3">
        <f>'finished water daily demand'!T360</f>
        <v>25.304000000000002</v>
      </c>
      <c r="D6200">
        <f t="shared" si="202"/>
        <v>42726</v>
      </c>
    </row>
    <row r="6201" spans="1:4" x14ac:dyDescent="0.2">
      <c r="A6201">
        <f t="shared" si="201"/>
        <v>2016</v>
      </c>
      <c r="B6201" s="1059">
        <v>42727</v>
      </c>
      <c r="C6201" s="3">
        <f>'finished water daily demand'!T361</f>
        <v>23.589600000000001</v>
      </c>
      <c r="D6201">
        <f t="shared" si="202"/>
        <v>42727</v>
      </c>
    </row>
    <row r="6202" spans="1:4" x14ac:dyDescent="0.2">
      <c r="A6202">
        <f t="shared" si="201"/>
        <v>2016</v>
      </c>
      <c r="B6202" s="1059">
        <v>42728</v>
      </c>
      <c r="C6202" s="3">
        <f>'finished water daily demand'!T362</f>
        <v>22.959499999999998</v>
      </c>
      <c r="D6202">
        <f t="shared" si="202"/>
        <v>42728</v>
      </c>
    </row>
    <row r="6203" spans="1:4" x14ac:dyDescent="0.2">
      <c r="A6203">
        <f t="shared" si="201"/>
        <v>2016</v>
      </c>
      <c r="B6203" s="1059">
        <v>42729</v>
      </c>
      <c r="C6203" s="3">
        <f>'finished water daily demand'!T363</f>
        <v>23.061700000000002</v>
      </c>
      <c r="D6203">
        <f t="shared" si="202"/>
        <v>42729</v>
      </c>
    </row>
    <row r="6204" spans="1:4" x14ac:dyDescent="0.2">
      <c r="A6204">
        <f t="shared" si="201"/>
        <v>2016</v>
      </c>
      <c r="B6204" s="1059">
        <v>42730</v>
      </c>
      <c r="C6204" s="3">
        <f>'finished water daily demand'!T364</f>
        <v>20.3673</v>
      </c>
      <c r="D6204">
        <f t="shared" si="202"/>
        <v>42730</v>
      </c>
    </row>
    <row r="6205" spans="1:4" x14ac:dyDescent="0.2">
      <c r="A6205">
        <f t="shared" si="201"/>
        <v>2016</v>
      </c>
      <c r="B6205" s="1059">
        <v>42731</v>
      </c>
      <c r="C6205" s="3">
        <f>'finished water daily demand'!T365</f>
        <v>22.724000000000004</v>
      </c>
      <c r="D6205">
        <f t="shared" si="202"/>
        <v>42731</v>
      </c>
    </row>
    <row r="6206" spans="1:4" x14ac:dyDescent="0.2">
      <c r="A6206">
        <f t="shared" si="201"/>
        <v>2016</v>
      </c>
      <c r="B6206" s="1059">
        <v>42732</v>
      </c>
      <c r="C6206" s="3">
        <f>'finished water daily demand'!T366</f>
        <v>24.044</v>
      </c>
      <c r="D6206">
        <f t="shared" si="202"/>
        <v>42732</v>
      </c>
    </row>
    <row r="6207" spans="1:4" x14ac:dyDescent="0.2">
      <c r="A6207">
        <f t="shared" si="201"/>
        <v>2016</v>
      </c>
      <c r="B6207" s="1059">
        <v>42733</v>
      </c>
      <c r="C6207" s="3">
        <f>'finished water daily demand'!T367</f>
        <v>23.954000000000001</v>
      </c>
      <c r="D6207">
        <f t="shared" si="202"/>
        <v>42733</v>
      </c>
    </row>
    <row r="6208" spans="1:4" x14ac:dyDescent="0.2">
      <c r="A6208">
        <f t="shared" si="201"/>
        <v>2016</v>
      </c>
      <c r="B6208" s="1059">
        <v>42734</v>
      </c>
      <c r="C6208" s="3">
        <f>'finished water daily demand'!T368</f>
        <v>23.724</v>
      </c>
      <c r="D6208">
        <f t="shared" si="202"/>
        <v>42734</v>
      </c>
    </row>
    <row r="6209" spans="1:4" x14ac:dyDescent="0.2">
      <c r="A6209">
        <f t="shared" si="201"/>
        <v>2016</v>
      </c>
      <c r="B6209" s="1059">
        <v>42735</v>
      </c>
      <c r="C6209" s="3">
        <f>'finished water daily demand'!T369</f>
        <v>24.704000000000001</v>
      </c>
      <c r="D6209">
        <f t="shared" si="202"/>
        <v>42735</v>
      </c>
    </row>
    <row r="6210" spans="1:4" x14ac:dyDescent="0.2">
      <c r="A6210">
        <f t="shared" si="201"/>
        <v>2017</v>
      </c>
      <c r="B6210" s="1059">
        <v>42736</v>
      </c>
      <c r="C6210" s="3">
        <f>'finished water daily demand'!U5</f>
        <v>22.684000000000001</v>
      </c>
      <c r="D6210">
        <f t="shared" ref="D6210" si="203">VALUE(B6210)</f>
        <v>42736</v>
      </c>
    </row>
    <row r="6211" spans="1:4" x14ac:dyDescent="0.2">
      <c r="A6211">
        <f t="shared" si="201"/>
        <v>2017</v>
      </c>
      <c r="B6211" s="1059">
        <v>42737</v>
      </c>
      <c r="C6211" s="3">
        <f>'finished water daily demand'!U6</f>
        <v>21.994</v>
      </c>
      <c r="D6211">
        <f t="shared" ref="D6211:D6274" si="204">VALUE(B6211)</f>
        <v>42737</v>
      </c>
    </row>
    <row r="6212" spans="1:4" x14ac:dyDescent="0.2">
      <c r="A6212">
        <f t="shared" ref="A6212:A6275" si="205">YEAR(B6212)</f>
        <v>2017</v>
      </c>
      <c r="B6212" s="1059">
        <v>42738</v>
      </c>
      <c r="C6212" s="3">
        <f>'finished water daily demand'!U7</f>
        <v>23.494</v>
      </c>
      <c r="D6212">
        <f t="shared" si="204"/>
        <v>42738</v>
      </c>
    </row>
    <row r="6213" spans="1:4" x14ac:dyDescent="0.2">
      <c r="A6213">
        <f t="shared" si="205"/>
        <v>2017</v>
      </c>
      <c r="B6213" s="1059">
        <v>42739</v>
      </c>
      <c r="C6213" s="3">
        <f>'finished water daily demand'!U8</f>
        <v>24.084000000000003</v>
      </c>
      <c r="D6213">
        <f t="shared" si="204"/>
        <v>42739</v>
      </c>
    </row>
    <row r="6214" spans="1:4" x14ac:dyDescent="0.2">
      <c r="A6214">
        <f t="shared" si="205"/>
        <v>2017</v>
      </c>
      <c r="B6214" s="1059">
        <v>42740</v>
      </c>
      <c r="C6214" s="3">
        <f>'finished water daily demand'!U9</f>
        <v>24.720222222</v>
      </c>
      <c r="D6214">
        <f t="shared" si="204"/>
        <v>42740</v>
      </c>
    </row>
    <row r="6215" spans="1:4" x14ac:dyDescent="0.2">
      <c r="A6215">
        <f t="shared" si="205"/>
        <v>2017</v>
      </c>
      <c r="B6215" s="1059">
        <v>42741</v>
      </c>
      <c r="C6215" s="3">
        <f>'finished water daily demand'!U10</f>
        <v>22.860222221999997</v>
      </c>
      <c r="D6215">
        <f t="shared" si="204"/>
        <v>42741</v>
      </c>
    </row>
    <row r="6216" spans="1:4" x14ac:dyDescent="0.2">
      <c r="A6216">
        <f t="shared" si="205"/>
        <v>2017</v>
      </c>
      <c r="B6216" s="1059">
        <v>42742</v>
      </c>
      <c r="C6216" s="3">
        <f>'finished water daily demand'!U11</f>
        <v>22.790222222000001</v>
      </c>
      <c r="D6216">
        <f t="shared" si="204"/>
        <v>42742</v>
      </c>
    </row>
    <row r="6217" spans="1:4" x14ac:dyDescent="0.2">
      <c r="A6217">
        <f t="shared" si="205"/>
        <v>2017</v>
      </c>
      <c r="B6217" s="1059">
        <v>42743</v>
      </c>
      <c r="C6217" s="3">
        <f>'finished water daily demand'!U12</f>
        <v>23.450222221999997</v>
      </c>
      <c r="D6217">
        <f t="shared" si="204"/>
        <v>42743</v>
      </c>
    </row>
    <row r="6218" spans="1:4" x14ac:dyDescent="0.2">
      <c r="A6218">
        <f t="shared" si="205"/>
        <v>2017</v>
      </c>
      <c r="B6218" s="1059">
        <v>42744</v>
      </c>
      <c r="C6218" s="3">
        <f>'finished water daily demand'!U13</f>
        <v>23.980222221999998</v>
      </c>
      <c r="D6218">
        <f t="shared" si="204"/>
        <v>42744</v>
      </c>
    </row>
    <row r="6219" spans="1:4" x14ac:dyDescent="0.2">
      <c r="A6219">
        <f t="shared" si="205"/>
        <v>2017</v>
      </c>
      <c r="B6219" s="1059">
        <v>42745</v>
      </c>
      <c r="C6219" s="3">
        <f>'finished water daily demand'!U14</f>
        <v>26.750222221999994</v>
      </c>
      <c r="D6219">
        <f t="shared" si="204"/>
        <v>42745</v>
      </c>
    </row>
    <row r="6220" spans="1:4" x14ac:dyDescent="0.2">
      <c r="A6220">
        <f t="shared" si="205"/>
        <v>2017</v>
      </c>
      <c r="B6220" s="1059">
        <v>42746</v>
      </c>
      <c r="C6220" s="3">
        <f>'finished water daily demand'!U15</f>
        <v>26.870222221999999</v>
      </c>
      <c r="D6220">
        <f t="shared" si="204"/>
        <v>42746</v>
      </c>
    </row>
    <row r="6221" spans="1:4" x14ac:dyDescent="0.2">
      <c r="A6221">
        <f t="shared" si="205"/>
        <v>2017</v>
      </c>
      <c r="B6221" s="1059">
        <v>42747</v>
      </c>
      <c r="C6221" s="3">
        <f>'finished water daily demand'!U16</f>
        <v>27.130222221999997</v>
      </c>
      <c r="D6221">
        <f t="shared" si="204"/>
        <v>42747</v>
      </c>
    </row>
    <row r="6222" spans="1:4" x14ac:dyDescent="0.2">
      <c r="A6222">
        <f t="shared" si="205"/>
        <v>2017</v>
      </c>
      <c r="B6222" s="1059">
        <v>42748</v>
      </c>
      <c r="C6222" s="3">
        <f>'finished water daily demand'!U17</f>
        <v>26.080222222222222</v>
      </c>
      <c r="D6222">
        <f t="shared" si="204"/>
        <v>42748</v>
      </c>
    </row>
    <row r="6223" spans="1:4" x14ac:dyDescent="0.2">
      <c r="A6223">
        <f t="shared" si="205"/>
        <v>2017</v>
      </c>
      <c r="B6223" s="1059">
        <v>42749</v>
      </c>
      <c r="C6223" s="3">
        <f>'finished water daily demand'!U18</f>
        <v>26.475714285714282</v>
      </c>
      <c r="D6223">
        <f t="shared" si="204"/>
        <v>42749</v>
      </c>
    </row>
    <row r="6224" spans="1:4" x14ac:dyDescent="0.2">
      <c r="A6224">
        <f t="shared" si="205"/>
        <v>2017</v>
      </c>
      <c r="B6224" s="1059">
        <v>42750</v>
      </c>
      <c r="C6224" s="3">
        <f>'finished water daily demand'!U19</f>
        <v>25.745714285714286</v>
      </c>
      <c r="D6224">
        <f t="shared" si="204"/>
        <v>42750</v>
      </c>
    </row>
    <row r="6225" spans="1:4" x14ac:dyDescent="0.2">
      <c r="A6225">
        <f t="shared" si="205"/>
        <v>2017</v>
      </c>
      <c r="B6225" s="1059">
        <v>42751</v>
      </c>
      <c r="C6225" s="3">
        <f>'finished water daily demand'!U20</f>
        <v>26.545714285714283</v>
      </c>
      <c r="D6225">
        <f t="shared" si="204"/>
        <v>42751</v>
      </c>
    </row>
    <row r="6226" spans="1:4" x14ac:dyDescent="0.2">
      <c r="A6226">
        <f t="shared" si="205"/>
        <v>2017</v>
      </c>
      <c r="B6226" s="1059">
        <v>42752</v>
      </c>
      <c r="C6226" s="3">
        <f>'finished water daily demand'!U21</f>
        <v>26.145714285714284</v>
      </c>
      <c r="D6226">
        <f t="shared" si="204"/>
        <v>42752</v>
      </c>
    </row>
    <row r="6227" spans="1:4" x14ac:dyDescent="0.2">
      <c r="A6227">
        <f t="shared" si="205"/>
        <v>2017</v>
      </c>
      <c r="B6227" s="1059">
        <v>42753</v>
      </c>
      <c r="C6227" s="3">
        <f>'finished water daily demand'!U22</f>
        <v>26.545714285714286</v>
      </c>
      <c r="D6227">
        <f t="shared" si="204"/>
        <v>42753</v>
      </c>
    </row>
    <row r="6228" spans="1:4" x14ac:dyDescent="0.2">
      <c r="A6228">
        <f t="shared" si="205"/>
        <v>2017</v>
      </c>
      <c r="B6228" s="1059">
        <v>42754</v>
      </c>
      <c r="C6228" s="3">
        <f>'finished water daily demand'!U23</f>
        <v>26.455714285714283</v>
      </c>
      <c r="D6228">
        <f t="shared" si="204"/>
        <v>42754</v>
      </c>
    </row>
    <row r="6229" spans="1:4" x14ac:dyDescent="0.2">
      <c r="A6229">
        <f t="shared" si="205"/>
        <v>2017</v>
      </c>
      <c r="B6229" s="1059">
        <v>42755</v>
      </c>
      <c r="C6229" s="3">
        <f>'finished water daily demand'!U24</f>
        <v>25.605714285714285</v>
      </c>
      <c r="D6229">
        <f t="shared" si="204"/>
        <v>42755</v>
      </c>
    </row>
    <row r="6230" spans="1:4" x14ac:dyDescent="0.2">
      <c r="A6230">
        <f t="shared" si="205"/>
        <v>2017</v>
      </c>
      <c r="B6230" s="1059">
        <v>42756</v>
      </c>
      <c r="C6230" s="3">
        <f>'finished water daily demand'!U25</f>
        <v>24.852285714285713</v>
      </c>
      <c r="D6230">
        <f t="shared" si="204"/>
        <v>42756</v>
      </c>
    </row>
    <row r="6231" spans="1:4" x14ac:dyDescent="0.2">
      <c r="A6231">
        <f t="shared" si="205"/>
        <v>2017</v>
      </c>
      <c r="B6231" s="1059">
        <v>42757</v>
      </c>
      <c r="C6231" s="3">
        <f>'finished water daily demand'!U26</f>
        <v>25.312285714285714</v>
      </c>
      <c r="D6231">
        <f t="shared" si="204"/>
        <v>42757</v>
      </c>
    </row>
    <row r="6232" spans="1:4" x14ac:dyDescent="0.2">
      <c r="A6232">
        <f t="shared" si="205"/>
        <v>2017</v>
      </c>
      <c r="B6232" s="1059">
        <v>42758</v>
      </c>
      <c r="C6232" s="3">
        <f>'finished water daily demand'!U27</f>
        <v>25.182285714285715</v>
      </c>
      <c r="D6232">
        <f t="shared" si="204"/>
        <v>42758</v>
      </c>
    </row>
    <row r="6233" spans="1:4" x14ac:dyDescent="0.2">
      <c r="A6233">
        <f t="shared" si="205"/>
        <v>2017</v>
      </c>
      <c r="B6233" s="1059">
        <v>42759</v>
      </c>
      <c r="C6233" s="3">
        <f>'finished water daily demand'!U28</f>
        <v>25.802285714285716</v>
      </c>
      <c r="D6233">
        <f t="shared" si="204"/>
        <v>42759</v>
      </c>
    </row>
    <row r="6234" spans="1:4" x14ac:dyDescent="0.2">
      <c r="A6234">
        <f t="shared" si="205"/>
        <v>2017</v>
      </c>
      <c r="B6234" s="1059">
        <v>42760</v>
      </c>
      <c r="C6234" s="3">
        <f>'finished water daily demand'!U29</f>
        <v>26.342285714285715</v>
      </c>
      <c r="D6234">
        <f t="shared" si="204"/>
        <v>42760</v>
      </c>
    </row>
    <row r="6235" spans="1:4" x14ac:dyDescent="0.2">
      <c r="A6235">
        <f t="shared" si="205"/>
        <v>2017</v>
      </c>
      <c r="B6235" s="1059">
        <v>42761</v>
      </c>
      <c r="C6235" s="3">
        <f>'finished water daily demand'!U30</f>
        <v>25.572285714285716</v>
      </c>
      <c r="D6235">
        <f t="shared" si="204"/>
        <v>42761</v>
      </c>
    </row>
    <row r="6236" spans="1:4" x14ac:dyDescent="0.2">
      <c r="A6236">
        <f t="shared" si="205"/>
        <v>2017</v>
      </c>
      <c r="B6236" s="1059">
        <v>42762</v>
      </c>
      <c r="C6236" s="3">
        <f>'finished water daily demand'!U31</f>
        <v>25.142285714285716</v>
      </c>
      <c r="D6236">
        <f t="shared" si="204"/>
        <v>42762</v>
      </c>
    </row>
    <row r="6237" spans="1:4" x14ac:dyDescent="0.2">
      <c r="A6237">
        <f t="shared" si="205"/>
        <v>2017</v>
      </c>
      <c r="B6237" s="1059">
        <v>42763</v>
      </c>
      <c r="C6237" s="3">
        <f>'finished water daily demand'!U32</f>
        <v>25.054833333333335</v>
      </c>
      <c r="D6237">
        <f t="shared" si="204"/>
        <v>42763</v>
      </c>
    </row>
    <row r="6238" spans="1:4" x14ac:dyDescent="0.2">
      <c r="A6238">
        <f t="shared" si="205"/>
        <v>2017</v>
      </c>
      <c r="B6238" s="1059">
        <v>42764</v>
      </c>
      <c r="C6238" s="3">
        <f>'finished water daily demand'!U33</f>
        <v>25.724833333333336</v>
      </c>
      <c r="D6238">
        <f t="shared" si="204"/>
        <v>42764</v>
      </c>
    </row>
    <row r="6239" spans="1:4" x14ac:dyDescent="0.2">
      <c r="A6239">
        <f t="shared" si="205"/>
        <v>2017</v>
      </c>
      <c r="B6239" s="1059">
        <v>42765</v>
      </c>
      <c r="C6239" s="3">
        <f>'finished water daily demand'!U34</f>
        <v>24.654833333333336</v>
      </c>
      <c r="D6239">
        <f t="shared" si="204"/>
        <v>42765</v>
      </c>
    </row>
    <row r="6240" spans="1:4" x14ac:dyDescent="0.2">
      <c r="A6240">
        <f t="shared" si="205"/>
        <v>2017</v>
      </c>
      <c r="B6240" s="1059">
        <v>42766</v>
      </c>
      <c r="C6240" s="3">
        <f>'finished water daily demand'!U35</f>
        <v>24.794833333333337</v>
      </c>
      <c r="D6240">
        <f t="shared" si="204"/>
        <v>42766</v>
      </c>
    </row>
    <row r="6241" spans="1:4" x14ac:dyDescent="0.2">
      <c r="A6241">
        <f t="shared" si="205"/>
        <v>2017</v>
      </c>
      <c r="B6241" s="1059">
        <v>42767</v>
      </c>
      <c r="C6241" s="3">
        <f>'finished water daily demand'!U36</f>
        <v>24.974833333333336</v>
      </c>
      <c r="D6241">
        <f t="shared" si="204"/>
        <v>42767</v>
      </c>
    </row>
    <row r="6242" spans="1:4" x14ac:dyDescent="0.2">
      <c r="A6242">
        <f t="shared" si="205"/>
        <v>2017</v>
      </c>
      <c r="B6242" s="1059">
        <v>42768</v>
      </c>
      <c r="C6242" s="3">
        <f>'finished water daily demand'!U37</f>
        <v>24.023701324407334</v>
      </c>
      <c r="D6242">
        <f t="shared" si="204"/>
        <v>42768</v>
      </c>
    </row>
    <row r="6243" spans="1:4" x14ac:dyDescent="0.2">
      <c r="A6243">
        <f t="shared" si="205"/>
        <v>2017</v>
      </c>
      <c r="B6243" s="1059">
        <v>42769</v>
      </c>
      <c r="C6243" s="3">
        <f>'finished water daily demand'!U38</f>
        <v>24.692002408752003</v>
      </c>
      <c r="D6243">
        <f t="shared" si="204"/>
        <v>42769</v>
      </c>
    </row>
    <row r="6244" spans="1:4" x14ac:dyDescent="0.2">
      <c r="A6244">
        <f t="shared" si="205"/>
        <v>2017</v>
      </c>
      <c r="B6244" s="1059">
        <v>42770</v>
      </c>
      <c r="C6244" s="3">
        <f>'finished water daily demand'!U39</f>
        <v>26.353134417678</v>
      </c>
      <c r="D6244">
        <f t="shared" si="204"/>
        <v>42770</v>
      </c>
    </row>
    <row r="6245" spans="1:4" x14ac:dyDescent="0.2">
      <c r="A6245">
        <f t="shared" si="205"/>
        <v>2017</v>
      </c>
      <c r="B6245" s="1059">
        <v>42771</v>
      </c>
      <c r="C6245" s="3">
        <f>'finished water daily demand'!U40</f>
        <v>26.29</v>
      </c>
      <c r="D6245">
        <f t="shared" si="204"/>
        <v>42771</v>
      </c>
    </row>
    <row r="6246" spans="1:4" x14ac:dyDescent="0.2">
      <c r="A6246">
        <f t="shared" si="205"/>
        <v>2017</v>
      </c>
      <c r="B6246" s="1059">
        <v>42772</v>
      </c>
      <c r="C6246" s="3">
        <f>'finished water daily demand'!U41</f>
        <v>27.154499999999995</v>
      </c>
      <c r="D6246">
        <f t="shared" si="204"/>
        <v>42772</v>
      </c>
    </row>
    <row r="6247" spans="1:4" x14ac:dyDescent="0.2">
      <c r="A6247">
        <f t="shared" si="205"/>
        <v>2017</v>
      </c>
      <c r="B6247" s="1059">
        <v>42773</v>
      </c>
      <c r="C6247" s="3">
        <f>'finished water daily demand'!U42</f>
        <v>26.118879997051998</v>
      </c>
      <c r="D6247">
        <f t="shared" si="204"/>
        <v>42773</v>
      </c>
    </row>
    <row r="6248" spans="1:4" x14ac:dyDescent="0.2">
      <c r="A6248">
        <f t="shared" si="205"/>
        <v>2017</v>
      </c>
      <c r="B6248" s="1059">
        <v>42774</v>
      </c>
      <c r="C6248" s="3">
        <f>'finished water daily demand'!U43</f>
        <v>25.487333333333336</v>
      </c>
      <c r="D6248">
        <f t="shared" si="204"/>
        <v>42774</v>
      </c>
    </row>
    <row r="6249" spans="1:4" x14ac:dyDescent="0.2">
      <c r="A6249">
        <f t="shared" si="205"/>
        <v>2017</v>
      </c>
      <c r="B6249" s="1059">
        <v>42775</v>
      </c>
      <c r="C6249" s="3">
        <f>'finished water daily demand'!U44</f>
        <v>26.017333333333337</v>
      </c>
      <c r="D6249">
        <f t="shared" si="204"/>
        <v>42775</v>
      </c>
    </row>
    <row r="6250" spans="1:4" x14ac:dyDescent="0.2">
      <c r="A6250">
        <f t="shared" si="205"/>
        <v>2017</v>
      </c>
      <c r="B6250" s="1059">
        <v>42776</v>
      </c>
      <c r="C6250" s="3">
        <f>'finished water daily demand'!U45</f>
        <v>25.167333333333335</v>
      </c>
      <c r="D6250">
        <f t="shared" si="204"/>
        <v>42776</v>
      </c>
    </row>
    <row r="6251" spans="1:4" x14ac:dyDescent="0.2">
      <c r="A6251">
        <f t="shared" si="205"/>
        <v>2017</v>
      </c>
      <c r="B6251" s="1059">
        <v>42777</v>
      </c>
      <c r="C6251" s="3">
        <f>'finished water daily demand'!U46</f>
        <v>24.595857142857142</v>
      </c>
      <c r="D6251">
        <f t="shared" si="204"/>
        <v>42777</v>
      </c>
    </row>
    <row r="6252" spans="1:4" x14ac:dyDescent="0.2">
      <c r="A6252">
        <f t="shared" si="205"/>
        <v>2017</v>
      </c>
      <c r="B6252" s="1059">
        <v>42778</v>
      </c>
      <c r="C6252" s="3">
        <f>'finished water daily demand'!U47</f>
        <v>25.905857142857144</v>
      </c>
      <c r="D6252">
        <f t="shared" si="204"/>
        <v>42778</v>
      </c>
    </row>
    <row r="6253" spans="1:4" x14ac:dyDescent="0.2">
      <c r="A6253">
        <f t="shared" si="205"/>
        <v>2017</v>
      </c>
      <c r="B6253" s="1059">
        <v>42779</v>
      </c>
      <c r="C6253" s="3">
        <f>'finished water daily demand'!U48</f>
        <v>24.565857142857141</v>
      </c>
      <c r="D6253">
        <f t="shared" si="204"/>
        <v>42779</v>
      </c>
    </row>
    <row r="6254" spans="1:4" x14ac:dyDescent="0.2">
      <c r="A6254">
        <f t="shared" si="205"/>
        <v>2017</v>
      </c>
      <c r="B6254" s="1059">
        <v>42780</v>
      </c>
      <c r="C6254" s="3">
        <f>'finished water daily demand'!U49</f>
        <v>24.465857142857143</v>
      </c>
      <c r="D6254">
        <f t="shared" si="204"/>
        <v>42780</v>
      </c>
    </row>
    <row r="6255" spans="1:4" x14ac:dyDescent="0.2">
      <c r="A6255">
        <f t="shared" si="205"/>
        <v>2017</v>
      </c>
      <c r="B6255" s="1059">
        <v>42781</v>
      </c>
      <c r="C6255" s="3">
        <f>'finished water daily demand'!U50</f>
        <v>24.625857142857143</v>
      </c>
      <c r="D6255">
        <f t="shared" si="204"/>
        <v>42781</v>
      </c>
    </row>
    <row r="6256" spans="1:4" x14ac:dyDescent="0.2">
      <c r="A6256">
        <f t="shared" si="205"/>
        <v>2017</v>
      </c>
      <c r="B6256" s="1059">
        <v>42782</v>
      </c>
      <c r="C6256" s="3">
        <f>'finished water daily demand'!U51</f>
        <v>25.206657142857146</v>
      </c>
      <c r="D6256">
        <f t="shared" si="204"/>
        <v>42782</v>
      </c>
    </row>
    <row r="6257" spans="1:4" x14ac:dyDescent="0.2">
      <c r="A6257">
        <f t="shared" si="205"/>
        <v>2017</v>
      </c>
      <c r="B6257" s="1059">
        <v>42783</v>
      </c>
      <c r="C6257" s="3">
        <f>'finished water daily demand'!U52</f>
        <v>26.34185714285714</v>
      </c>
      <c r="D6257">
        <f t="shared" si="204"/>
        <v>42783</v>
      </c>
    </row>
    <row r="6258" spans="1:4" x14ac:dyDescent="0.2">
      <c r="A6258">
        <f t="shared" si="205"/>
        <v>2017</v>
      </c>
      <c r="B6258" s="1059">
        <v>42784</v>
      </c>
      <c r="C6258" s="3">
        <f>'finished water daily demand'!U53</f>
        <v>26.493142857142857</v>
      </c>
      <c r="D6258">
        <f t="shared" si="204"/>
        <v>42784</v>
      </c>
    </row>
    <row r="6259" spans="1:4" x14ac:dyDescent="0.2">
      <c r="A6259">
        <f t="shared" si="205"/>
        <v>2017</v>
      </c>
      <c r="B6259" s="1059">
        <v>42785</v>
      </c>
      <c r="C6259" s="3">
        <f>'finished water daily demand'!U54</f>
        <v>27.240142857142857</v>
      </c>
      <c r="D6259">
        <f t="shared" si="204"/>
        <v>42785</v>
      </c>
    </row>
    <row r="6260" spans="1:4" x14ac:dyDescent="0.2">
      <c r="A6260">
        <f t="shared" si="205"/>
        <v>2017</v>
      </c>
      <c r="B6260" s="1059">
        <v>42786</v>
      </c>
      <c r="C6260" s="3">
        <f>'finished water daily demand'!U55</f>
        <v>30.326142857142855</v>
      </c>
      <c r="D6260">
        <f t="shared" si="204"/>
        <v>42786</v>
      </c>
    </row>
    <row r="6261" spans="1:4" x14ac:dyDescent="0.2">
      <c r="A6261">
        <f t="shared" si="205"/>
        <v>2017</v>
      </c>
      <c r="B6261" s="1059">
        <v>42787</v>
      </c>
      <c r="C6261" s="3">
        <f>'finished water daily demand'!U56</f>
        <v>25.655142857142856</v>
      </c>
      <c r="D6261">
        <f t="shared" si="204"/>
        <v>42787</v>
      </c>
    </row>
    <row r="6262" spans="1:4" x14ac:dyDescent="0.2">
      <c r="A6262">
        <f t="shared" si="205"/>
        <v>2017</v>
      </c>
      <c r="B6262" s="1059">
        <v>42788</v>
      </c>
      <c r="C6262" s="3">
        <f>'finished water daily demand'!U57</f>
        <v>26.389142857142858</v>
      </c>
      <c r="D6262">
        <f t="shared" si="204"/>
        <v>42788</v>
      </c>
    </row>
    <row r="6263" spans="1:4" x14ac:dyDescent="0.2">
      <c r="A6263">
        <f t="shared" si="205"/>
        <v>2017</v>
      </c>
      <c r="B6263" s="1059">
        <v>42789</v>
      </c>
      <c r="C6263" s="3">
        <f>'finished water daily demand'!U58</f>
        <v>25.831142857142854</v>
      </c>
      <c r="D6263">
        <f t="shared" si="204"/>
        <v>42789</v>
      </c>
    </row>
    <row r="6264" spans="1:4" x14ac:dyDescent="0.2">
      <c r="A6264">
        <f t="shared" si="205"/>
        <v>2017</v>
      </c>
      <c r="B6264" s="1059">
        <v>42790</v>
      </c>
      <c r="C6264" s="3">
        <f>'finished water daily demand'!U59</f>
        <v>29.937142857142856</v>
      </c>
      <c r="D6264">
        <f t="shared" si="204"/>
        <v>42790</v>
      </c>
    </row>
    <row r="6265" spans="1:4" x14ac:dyDescent="0.2">
      <c r="A6265">
        <f t="shared" si="205"/>
        <v>2017</v>
      </c>
      <c r="B6265" s="1059">
        <v>42791</v>
      </c>
      <c r="C6265" s="3">
        <f>'finished water daily demand'!U60</f>
        <v>28.527428571000002</v>
      </c>
      <c r="D6265">
        <f t="shared" si="204"/>
        <v>42791</v>
      </c>
    </row>
    <row r="6266" spans="1:4" x14ac:dyDescent="0.2">
      <c r="A6266">
        <f t="shared" si="205"/>
        <v>2017</v>
      </c>
      <c r="B6266" s="1059">
        <v>42792</v>
      </c>
      <c r="C6266" s="3">
        <f>'finished water daily demand'!U61</f>
        <v>27.491428571</v>
      </c>
      <c r="D6266">
        <f t="shared" si="204"/>
        <v>42792</v>
      </c>
    </row>
    <row r="6267" spans="1:4" x14ac:dyDescent="0.2">
      <c r="A6267">
        <f t="shared" si="205"/>
        <v>2017</v>
      </c>
      <c r="B6267" s="1059">
        <v>42793</v>
      </c>
      <c r="C6267" s="3">
        <f>'finished water daily demand'!U62</f>
        <v>29.540428571000003</v>
      </c>
      <c r="D6267">
        <f t="shared" si="204"/>
        <v>42793</v>
      </c>
    </row>
    <row r="6268" spans="1:4" x14ac:dyDescent="0.2">
      <c r="A6268">
        <f t="shared" si="205"/>
        <v>2017</v>
      </c>
      <c r="B6268" s="1059">
        <v>42794</v>
      </c>
      <c r="C6268" s="3">
        <f>'finished water daily demand'!U63</f>
        <v>29.960428570999998</v>
      </c>
      <c r="D6268">
        <f t="shared" si="204"/>
        <v>42794</v>
      </c>
    </row>
    <row r="6269" spans="1:4" x14ac:dyDescent="0.2">
      <c r="A6269">
        <f t="shared" si="205"/>
        <v>2017</v>
      </c>
      <c r="B6269" s="1059">
        <v>42795</v>
      </c>
      <c r="C6269" s="3">
        <f>'finished water daily demand'!U64</f>
        <v>30.099428571000004</v>
      </c>
      <c r="D6269">
        <f t="shared" si="204"/>
        <v>42795</v>
      </c>
    </row>
    <row r="6270" spans="1:4" x14ac:dyDescent="0.2">
      <c r="A6270">
        <f t="shared" si="205"/>
        <v>2017</v>
      </c>
      <c r="B6270" s="1059">
        <v>42796</v>
      </c>
      <c r="C6270" s="3">
        <f>'finished water daily demand'!U65</f>
        <v>30.637428570999997</v>
      </c>
      <c r="D6270">
        <f t="shared" si="204"/>
        <v>42796</v>
      </c>
    </row>
    <row r="6271" spans="1:4" x14ac:dyDescent="0.2">
      <c r="A6271">
        <f t="shared" si="205"/>
        <v>2017</v>
      </c>
      <c r="B6271" s="1059">
        <v>42797</v>
      </c>
      <c r="C6271" s="3">
        <f>'finished water daily demand'!U66</f>
        <v>28.01342857142857</v>
      </c>
      <c r="D6271">
        <f t="shared" si="204"/>
        <v>42797</v>
      </c>
    </row>
    <row r="6272" spans="1:4" x14ac:dyDescent="0.2">
      <c r="A6272">
        <f t="shared" si="205"/>
        <v>2017</v>
      </c>
      <c r="B6272" s="1059">
        <v>42798</v>
      </c>
      <c r="C6272" s="3">
        <f>'finished water daily demand'!U67</f>
        <v>26.325428571428571</v>
      </c>
      <c r="D6272">
        <f t="shared" si="204"/>
        <v>42798</v>
      </c>
    </row>
    <row r="6273" spans="1:4" x14ac:dyDescent="0.2">
      <c r="A6273">
        <f t="shared" si="205"/>
        <v>2017</v>
      </c>
      <c r="B6273" s="1059">
        <v>42799</v>
      </c>
      <c r="C6273" s="3">
        <f>'finished water daily demand'!U68</f>
        <v>27.035428571428572</v>
      </c>
      <c r="D6273">
        <f t="shared" si="204"/>
        <v>42799</v>
      </c>
    </row>
    <row r="6274" spans="1:4" x14ac:dyDescent="0.2">
      <c r="A6274">
        <f t="shared" si="205"/>
        <v>2017</v>
      </c>
      <c r="B6274" s="1059">
        <v>42800</v>
      </c>
      <c r="C6274" s="3">
        <f>'finished water daily demand'!U69</f>
        <v>28.585428571428569</v>
      </c>
      <c r="D6274">
        <f t="shared" si="204"/>
        <v>42800</v>
      </c>
    </row>
    <row r="6275" spans="1:4" x14ac:dyDescent="0.2">
      <c r="A6275">
        <f t="shared" si="205"/>
        <v>2017</v>
      </c>
      <c r="B6275" s="1059">
        <v>42801</v>
      </c>
      <c r="C6275" s="3">
        <f>'finished water daily demand'!U70</f>
        <v>28.215428571428568</v>
      </c>
      <c r="D6275">
        <f t="shared" ref="D6275:D6338" si="206">VALUE(B6275)</f>
        <v>42801</v>
      </c>
    </row>
    <row r="6276" spans="1:4" x14ac:dyDescent="0.2">
      <c r="A6276">
        <f t="shared" ref="A6276:A6339" si="207">YEAR(B6276)</f>
        <v>2017</v>
      </c>
      <c r="B6276" s="1059">
        <v>42802</v>
      </c>
      <c r="C6276" s="3">
        <f>'finished water daily demand'!U71</f>
        <v>27.675428571428572</v>
      </c>
      <c r="D6276">
        <f t="shared" si="206"/>
        <v>42802</v>
      </c>
    </row>
    <row r="6277" spans="1:4" x14ac:dyDescent="0.2">
      <c r="A6277">
        <f t="shared" si="207"/>
        <v>2017</v>
      </c>
      <c r="B6277" s="1059">
        <v>42803</v>
      </c>
      <c r="C6277" s="3">
        <f>'finished water daily demand'!U72</f>
        <v>28.085428571428572</v>
      </c>
      <c r="D6277">
        <f t="shared" si="206"/>
        <v>42803</v>
      </c>
    </row>
    <row r="6278" spans="1:4" x14ac:dyDescent="0.2">
      <c r="A6278">
        <f t="shared" si="207"/>
        <v>2017</v>
      </c>
      <c r="B6278" s="1059">
        <v>42804</v>
      </c>
      <c r="C6278" s="3">
        <f>'finished water daily demand'!U73</f>
        <v>27.325428571428571</v>
      </c>
      <c r="D6278">
        <f t="shared" si="206"/>
        <v>42804</v>
      </c>
    </row>
    <row r="6279" spans="1:4" x14ac:dyDescent="0.2">
      <c r="A6279">
        <f t="shared" si="207"/>
        <v>2017</v>
      </c>
      <c r="B6279" s="1059">
        <v>42805</v>
      </c>
      <c r="C6279" s="3">
        <f>'finished water daily demand'!U74</f>
        <v>26.008785714285715</v>
      </c>
      <c r="D6279">
        <f t="shared" si="206"/>
        <v>42805</v>
      </c>
    </row>
    <row r="6280" spans="1:4" x14ac:dyDescent="0.2">
      <c r="A6280">
        <f t="shared" si="207"/>
        <v>2017</v>
      </c>
      <c r="B6280" s="1059">
        <v>42806</v>
      </c>
      <c r="C6280" s="3">
        <f>'finished water daily demand'!U75</f>
        <v>22.774285714285714</v>
      </c>
      <c r="D6280">
        <f t="shared" si="206"/>
        <v>42806</v>
      </c>
    </row>
    <row r="6281" spans="1:4" x14ac:dyDescent="0.2">
      <c r="A6281">
        <f t="shared" si="207"/>
        <v>2017</v>
      </c>
      <c r="B6281" s="1059">
        <v>42807</v>
      </c>
      <c r="C6281" s="3">
        <f>'finished water daily demand'!U76</f>
        <v>25.989619047619048</v>
      </c>
      <c r="D6281">
        <f t="shared" si="206"/>
        <v>42807</v>
      </c>
    </row>
    <row r="6282" spans="1:4" x14ac:dyDescent="0.2">
      <c r="A6282">
        <f t="shared" si="207"/>
        <v>2017</v>
      </c>
      <c r="B6282" s="1059">
        <v>42808</v>
      </c>
      <c r="C6282" s="3">
        <f>'finished water daily demand'!U77</f>
        <v>23.019546861851047</v>
      </c>
      <c r="D6282">
        <f t="shared" si="206"/>
        <v>42808</v>
      </c>
    </row>
    <row r="6283" spans="1:4" x14ac:dyDescent="0.2">
      <c r="A6283">
        <f t="shared" si="207"/>
        <v>2017</v>
      </c>
      <c r="B6283" s="1059">
        <v>42809</v>
      </c>
      <c r="C6283" s="3">
        <f>'finished water daily demand'!U78</f>
        <v>24.411619047619052</v>
      </c>
      <c r="D6283">
        <f t="shared" si="206"/>
        <v>42809</v>
      </c>
    </row>
    <row r="6284" spans="1:4" x14ac:dyDescent="0.2">
      <c r="A6284">
        <f t="shared" si="207"/>
        <v>2017</v>
      </c>
      <c r="B6284" s="1059">
        <v>42810</v>
      </c>
      <c r="C6284" s="3">
        <f>'finished water daily demand'!U79</f>
        <v>25.094285714285714</v>
      </c>
      <c r="D6284">
        <f t="shared" si="206"/>
        <v>42810</v>
      </c>
    </row>
    <row r="6285" spans="1:4" x14ac:dyDescent="0.2">
      <c r="A6285">
        <f t="shared" si="207"/>
        <v>2017</v>
      </c>
      <c r="B6285" s="1059">
        <v>42811</v>
      </c>
      <c r="C6285" s="3">
        <f>'finished water daily demand'!U80</f>
        <v>25.124185714285712</v>
      </c>
      <c r="D6285">
        <f t="shared" si="206"/>
        <v>42811</v>
      </c>
    </row>
    <row r="6286" spans="1:4" x14ac:dyDescent="0.2">
      <c r="A6286">
        <f t="shared" si="207"/>
        <v>2017</v>
      </c>
      <c r="B6286" s="1059">
        <v>42812</v>
      </c>
      <c r="C6286" s="3">
        <f>'finished water daily demand'!U81</f>
        <v>22.411714285714286</v>
      </c>
      <c r="D6286">
        <f t="shared" si="206"/>
        <v>42812</v>
      </c>
    </row>
    <row r="6287" spans="1:4" x14ac:dyDescent="0.2">
      <c r="A6287">
        <f t="shared" si="207"/>
        <v>2017</v>
      </c>
      <c r="B6287" s="1059">
        <v>42813</v>
      </c>
      <c r="C6287" s="3">
        <f>'finished water daily demand'!U82</f>
        <v>23.971714285714288</v>
      </c>
      <c r="D6287">
        <f t="shared" si="206"/>
        <v>42813</v>
      </c>
    </row>
    <row r="6288" spans="1:4" x14ac:dyDescent="0.2">
      <c r="A6288">
        <f t="shared" si="207"/>
        <v>2017</v>
      </c>
      <c r="B6288" s="1059">
        <v>42814</v>
      </c>
      <c r="C6288" s="3">
        <f>'finished water daily demand'!U83</f>
        <v>22.891714285714286</v>
      </c>
      <c r="D6288">
        <f t="shared" si="206"/>
        <v>42814</v>
      </c>
    </row>
    <row r="6289" spans="1:4" x14ac:dyDescent="0.2">
      <c r="A6289">
        <f t="shared" si="207"/>
        <v>2017</v>
      </c>
      <c r="B6289" s="1059">
        <v>42815</v>
      </c>
      <c r="C6289" s="3">
        <f>'finished water daily demand'!U84</f>
        <v>26.911714285714286</v>
      </c>
      <c r="D6289">
        <f t="shared" si="206"/>
        <v>42815</v>
      </c>
    </row>
    <row r="6290" spans="1:4" x14ac:dyDescent="0.2">
      <c r="A6290">
        <f t="shared" si="207"/>
        <v>2017</v>
      </c>
      <c r="B6290" s="1059">
        <v>42816</v>
      </c>
      <c r="C6290" s="3">
        <f>'finished water daily demand'!U85</f>
        <v>25.241714285714288</v>
      </c>
      <c r="D6290">
        <f t="shared" si="206"/>
        <v>42816</v>
      </c>
    </row>
    <row r="6291" spans="1:4" x14ac:dyDescent="0.2">
      <c r="A6291">
        <f t="shared" si="207"/>
        <v>2017</v>
      </c>
      <c r="B6291" s="1059">
        <v>42817</v>
      </c>
      <c r="C6291" s="3">
        <f>'finished water daily demand'!U86</f>
        <v>24.821714285714286</v>
      </c>
      <c r="D6291">
        <f t="shared" si="206"/>
        <v>42817</v>
      </c>
    </row>
    <row r="6292" spans="1:4" x14ac:dyDescent="0.2">
      <c r="A6292">
        <f t="shared" si="207"/>
        <v>2017</v>
      </c>
      <c r="B6292" s="1059">
        <v>42818</v>
      </c>
      <c r="C6292" s="3">
        <f>'finished water daily demand'!U87</f>
        <v>26.391714285714286</v>
      </c>
      <c r="D6292">
        <f t="shared" si="206"/>
        <v>42818</v>
      </c>
    </row>
    <row r="6293" spans="1:4" x14ac:dyDescent="0.2">
      <c r="A6293">
        <f t="shared" si="207"/>
        <v>2017</v>
      </c>
      <c r="B6293" s="1059">
        <v>42819</v>
      </c>
      <c r="C6293" s="3">
        <f>'finished water daily demand'!U88</f>
        <v>27.375</v>
      </c>
      <c r="D6293">
        <f t="shared" si="206"/>
        <v>42819</v>
      </c>
    </row>
    <row r="6294" spans="1:4" x14ac:dyDescent="0.2">
      <c r="A6294">
        <f t="shared" si="207"/>
        <v>2017</v>
      </c>
      <c r="B6294" s="1059">
        <v>42820</v>
      </c>
      <c r="C6294" s="3">
        <f>'finished water daily demand'!U89</f>
        <v>25.98</v>
      </c>
      <c r="D6294">
        <f t="shared" si="206"/>
        <v>42820</v>
      </c>
    </row>
    <row r="6295" spans="1:4" x14ac:dyDescent="0.2">
      <c r="A6295">
        <f t="shared" si="207"/>
        <v>2017</v>
      </c>
      <c r="B6295" s="1059">
        <v>42821</v>
      </c>
      <c r="C6295" s="3">
        <f>'finished water daily demand'!U90</f>
        <v>26.274999999999999</v>
      </c>
      <c r="D6295">
        <f t="shared" si="206"/>
        <v>42821</v>
      </c>
    </row>
    <row r="6296" spans="1:4" x14ac:dyDescent="0.2">
      <c r="A6296">
        <f t="shared" si="207"/>
        <v>2017</v>
      </c>
      <c r="B6296" s="1059">
        <v>42822</v>
      </c>
      <c r="C6296" s="3">
        <f>'finished water daily demand'!U91</f>
        <v>27.215</v>
      </c>
      <c r="D6296">
        <f t="shared" si="206"/>
        <v>42822</v>
      </c>
    </row>
    <row r="6297" spans="1:4" x14ac:dyDescent="0.2">
      <c r="A6297">
        <f t="shared" si="207"/>
        <v>2017</v>
      </c>
      <c r="B6297" s="1059">
        <v>42823</v>
      </c>
      <c r="C6297" s="3">
        <f>'finished water daily demand'!U92</f>
        <v>27.234999999999996</v>
      </c>
      <c r="D6297">
        <f t="shared" si="206"/>
        <v>42823</v>
      </c>
    </row>
    <row r="6298" spans="1:4" x14ac:dyDescent="0.2">
      <c r="A6298">
        <f t="shared" si="207"/>
        <v>2017</v>
      </c>
      <c r="B6298" s="1059">
        <v>42824</v>
      </c>
      <c r="C6298" s="3">
        <f>'finished water daily demand'!U93</f>
        <v>26.945</v>
      </c>
      <c r="D6298">
        <f t="shared" si="206"/>
        <v>42824</v>
      </c>
    </row>
    <row r="6299" spans="1:4" x14ac:dyDescent="0.2">
      <c r="A6299">
        <f t="shared" si="207"/>
        <v>2017</v>
      </c>
      <c r="B6299" s="1059">
        <v>42825</v>
      </c>
      <c r="C6299" s="3">
        <f>'finished water daily demand'!U94</f>
        <v>25.985000000000003</v>
      </c>
      <c r="D6299">
        <f t="shared" si="206"/>
        <v>42825</v>
      </c>
    </row>
    <row r="6300" spans="1:4" x14ac:dyDescent="0.2">
      <c r="A6300">
        <f t="shared" si="207"/>
        <v>2017</v>
      </c>
      <c r="B6300" s="1059">
        <v>42826</v>
      </c>
      <c r="C6300" s="3">
        <f>'finished water daily demand'!U95</f>
        <v>25.774999999999999</v>
      </c>
      <c r="D6300">
        <f t="shared" si="206"/>
        <v>42826</v>
      </c>
    </row>
    <row r="6301" spans="1:4" x14ac:dyDescent="0.2">
      <c r="A6301">
        <f t="shared" si="207"/>
        <v>2017</v>
      </c>
      <c r="B6301" s="1059">
        <v>42827</v>
      </c>
      <c r="C6301" s="3">
        <f>'finished water daily demand'!U96</f>
        <v>24.704999999999998</v>
      </c>
      <c r="D6301">
        <f t="shared" si="206"/>
        <v>42827</v>
      </c>
    </row>
    <row r="6302" spans="1:4" x14ac:dyDescent="0.2">
      <c r="A6302">
        <f t="shared" si="207"/>
        <v>2017</v>
      </c>
      <c r="B6302" s="1059">
        <v>42828</v>
      </c>
      <c r="C6302" s="3">
        <f>'finished water daily demand'!U97</f>
        <v>25.535</v>
      </c>
      <c r="D6302">
        <f t="shared" si="206"/>
        <v>42828</v>
      </c>
    </row>
    <row r="6303" spans="1:4" x14ac:dyDescent="0.2">
      <c r="A6303">
        <f t="shared" si="207"/>
        <v>2017</v>
      </c>
      <c r="B6303" s="1059">
        <v>42829</v>
      </c>
      <c r="C6303" s="3">
        <f>'finished water daily demand'!U98</f>
        <v>27.035</v>
      </c>
      <c r="D6303">
        <f t="shared" si="206"/>
        <v>42829</v>
      </c>
    </row>
    <row r="6304" spans="1:4" x14ac:dyDescent="0.2">
      <c r="A6304">
        <f t="shared" si="207"/>
        <v>2017</v>
      </c>
      <c r="B6304" s="1059">
        <v>42830</v>
      </c>
      <c r="C6304" s="3">
        <f>'finished water daily demand'!U99</f>
        <v>24.574999999999999</v>
      </c>
      <c r="D6304">
        <f t="shared" si="206"/>
        <v>42830</v>
      </c>
    </row>
    <row r="6305" spans="1:4" x14ac:dyDescent="0.2">
      <c r="A6305">
        <f t="shared" si="207"/>
        <v>2017</v>
      </c>
      <c r="B6305" s="1059">
        <v>42831</v>
      </c>
      <c r="C6305" s="3">
        <f>'finished water daily demand'!U100</f>
        <v>23.615000000000002</v>
      </c>
      <c r="D6305">
        <f t="shared" si="206"/>
        <v>42831</v>
      </c>
    </row>
    <row r="6306" spans="1:4" x14ac:dyDescent="0.2">
      <c r="A6306">
        <f t="shared" si="207"/>
        <v>2017</v>
      </c>
      <c r="B6306" s="1059">
        <v>42832</v>
      </c>
      <c r="C6306" s="3">
        <f>'finished water daily demand'!U101</f>
        <v>25.025000000000002</v>
      </c>
      <c r="D6306">
        <f t="shared" si="206"/>
        <v>42832</v>
      </c>
    </row>
    <row r="6307" spans="1:4" x14ac:dyDescent="0.2">
      <c r="A6307">
        <f t="shared" si="207"/>
        <v>2017</v>
      </c>
      <c r="B6307" s="1059">
        <v>42833</v>
      </c>
      <c r="C6307" s="3">
        <f>'finished water daily demand'!U102</f>
        <v>25.929200000000002</v>
      </c>
      <c r="D6307">
        <f t="shared" si="206"/>
        <v>42833</v>
      </c>
    </row>
    <row r="6308" spans="1:4" x14ac:dyDescent="0.2">
      <c r="A6308">
        <f t="shared" si="207"/>
        <v>2017</v>
      </c>
      <c r="B6308" s="1059">
        <v>42834</v>
      </c>
      <c r="C6308" s="3">
        <f>'finished water daily demand'!U103</f>
        <v>24.7592</v>
      </c>
      <c r="D6308">
        <f t="shared" si="206"/>
        <v>42834</v>
      </c>
    </row>
    <row r="6309" spans="1:4" x14ac:dyDescent="0.2">
      <c r="A6309">
        <f t="shared" si="207"/>
        <v>2017</v>
      </c>
      <c r="B6309" s="1059">
        <v>42835</v>
      </c>
      <c r="C6309" s="3">
        <f>'finished water daily demand'!U104</f>
        <v>25.3292</v>
      </c>
      <c r="D6309">
        <f t="shared" si="206"/>
        <v>42835</v>
      </c>
    </row>
    <row r="6310" spans="1:4" x14ac:dyDescent="0.2">
      <c r="A6310">
        <f t="shared" si="207"/>
        <v>2017</v>
      </c>
      <c r="B6310" s="1059">
        <v>42836</v>
      </c>
      <c r="C6310" s="3">
        <f>'finished water daily demand'!U105</f>
        <v>27.199200000000001</v>
      </c>
      <c r="D6310">
        <f t="shared" si="206"/>
        <v>42836</v>
      </c>
    </row>
    <row r="6311" spans="1:4" x14ac:dyDescent="0.2">
      <c r="A6311">
        <f t="shared" si="207"/>
        <v>2017</v>
      </c>
      <c r="B6311" s="1059">
        <v>42837</v>
      </c>
      <c r="C6311" s="3">
        <f>'finished water daily demand'!U106</f>
        <v>27.469200000000001</v>
      </c>
      <c r="D6311">
        <f t="shared" si="206"/>
        <v>42837</v>
      </c>
    </row>
    <row r="6312" spans="1:4" x14ac:dyDescent="0.2">
      <c r="A6312">
        <f t="shared" si="207"/>
        <v>2017</v>
      </c>
      <c r="B6312" s="1059">
        <v>42838</v>
      </c>
      <c r="C6312" s="3">
        <f>'finished water daily demand'!U107</f>
        <v>27.062899999999999</v>
      </c>
      <c r="D6312">
        <f t="shared" si="206"/>
        <v>42838</v>
      </c>
    </row>
    <row r="6313" spans="1:4" x14ac:dyDescent="0.2">
      <c r="A6313">
        <f t="shared" si="207"/>
        <v>2017</v>
      </c>
      <c r="B6313" s="1059">
        <v>42839</v>
      </c>
      <c r="C6313" s="3">
        <f>'finished water daily demand'!U108</f>
        <v>27.895400000000002</v>
      </c>
      <c r="D6313">
        <f t="shared" si="206"/>
        <v>42839</v>
      </c>
    </row>
    <row r="6314" spans="1:4" x14ac:dyDescent="0.2">
      <c r="A6314">
        <f t="shared" si="207"/>
        <v>2017</v>
      </c>
      <c r="B6314" s="1059">
        <v>42840</v>
      </c>
      <c r="C6314" s="3">
        <f>'finished water daily demand'!U109</f>
        <v>27.755399999999998</v>
      </c>
      <c r="D6314">
        <f t="shared" si="206"/>
        <v>42840</v>
      </c>
    </row>
    <row r="6315" spans="1:4" x14ac:dyDescent="0.2">
      <c r="A6315">
        <f t="shared" si="207"/>
        <v>2017</v>
      </c>
      <c r="B6315" s="1059">
        <v>42841</v>
      </c>
      <c r="C6315" s="3">
        <f>'finished water daily demand'!U110</f>
        <v>27.345400000000001</v>
      </c>
      <c r="D6315">
        <f t="shared" si="206"/>
        <v>42841</v>
      </c>
    </row>
    <row r="6316" spans="1:4" x14ac:dyDescent="0.2">
      <c r="A6316">
        <f t="shared" si="207"/>
        <v>2017</v>
      </c>
      <c r="B6316" s="1059">
        <v>42842</v>
      </c>
      <c r="C6316" s="3">
        <f>'finished water daily demand'!U111</f>
        <v>26.8154</v>
      </c>
      <c r="D6316">
        <f t="shared" si="206"/>
        <v>42842</v>
      </c>
    </row>
    <row r="6317" spans="1:4" x14ac:dyDescent="0.2">
      <c r="A6317">
        <f t="shared" si="207"/>
        <v>2017</v>
      </c>
      <c r="B6317" s="1059">
        <v>42843</v>
      </c>
      <c r="C6317" s="3">
        <f>'finished water daily demand'!U112</f>
        <v>27.475400000000004</v>
      </c>
      <c r="D6317">
        <f t="shared" si="206"/>
        <v>42843</v>
      </c>
    </row>
    <row r="6318" spans="1:4" x14ac:dyDescent="0.2">
      <c r="A6318">
        <f t="shared" si="207"/>
        <v>2017</v>
      </c>
      <c r="B6318" s="1059">
        <v>42844</v>
      </c>
      <c r="C6318" s="3">
        <f>'finished water daily demand'!U113</f>
        <v>27.735400000000002</v>
      </c>
      <c r="D6318">
        <f t="shared" si="206"/>
        <v>42844</v>
      </c>
    </row>
    <row r="6319" spans="1:4" x14ac:dyDescent="0.2">
      <c r="A6319">
        <f t="shared" si="207"/>
        <v>2017</v>
      </c>
      <c r="B6319" s="1059">
        <v>42845</v>
      </c>
      <c r="C6319" s="3">
        <f>'finished water daily demand'!U114</f>
        <v>28.275400000000001</v>
      </c>
      <c r="D6319">
        <f t="shared" si="206"/>
        <v>42845</v>
      </c>
    </row>
    <row r="6320" spans="1:4" x14ac:dyDescent="0.2">
      <c r="A6320">
        <f t="shared" si="207"/>
        <v>2017</v>
      </c>
      <c r="B6320" s="1059">
        <v>42846</v>
      </c>
      <c r="C6320" s="3">
        <f>'finished water daily demand'!U115</f>
        <v>29.845400000000001</v>
      </c>
      <c r="D6320">
        <f t="shared" si="206"/>
        <v>42846</v>
      </c>
    </row>
    <row r="6321" spans="1:4" x14ac:dyDescent="0.2">
      <c r="A6321">
        <f t="shared" si="207"/>
        <v>2017</v>
      </c>
      <c r="B6321" s="1059">
        <v>42847</v>
      </c>
      <c r="C6321" s="3">
        <f>'finished water daily demand'!U116</f>
        <v>26.035399999999999</v>
      </c>
      <c r="D6321">
        <f t="shared" si="206"/>
        <v>42847</v>
      </c>
    </row>
    <row r="6322" spans="1:4" x14ac:dyDescent="0.2">
      <c r="A6322">
        <f t="shared" si="207"/>
        <v>2017</v>
      </c>
      <c r="B6322" s="1059">
        <v>42848</v>
      </c>
      <c r="C6322" s="3">
        <f>'finished water daily demand'!U117</f>
        <v>23.845400000000001</v>
      </c>
      <c r="D6322">
        <f t="shared" si="206"/>
        <v>42848</v>
      </c>
    </row>
    <row r="6323" spans="1:4" x14ac:dyDescent="0.2">
      <c r="A6323">
        <f t="shared" si="207"/>
        <v>2017</v>
      </c>
      <c r="B6323" s="1059">
        <v>42849</v>
      </c>
      <c r="C6323" s="3">
        <f>'finished water daily demand'!U118</f>
        <v>22.465399999999999</v>
      </c>
      <c r="D6323">
        <f t="shared" si="206"/>
        <v>42849</v>
      </c>
    </row>
    <row r="6324" spans="1:4" x14ac:dyDescent="0.2">
      <c r="A6324">
        <f t="shared" si="207"/>
        <v>2017</v>
      </c>
      <c r="B6324" s="1059">
        <v>42850</v>
      </c>
      <c r="C6324" s="3">
        <f>'finished water daily demand'!U119</f>
        <v>24.695400000000003</v>
      </c>
      <c r="D6324">
        <f t="shared" si="206"/>
        <v>42850</v>
      </c>
    </row>
    <row r="6325" spans="1:4" x14ac:dyDescent="0.2">
      <c r="A6325">
        <f t="shared" si="207"/>
        <v>2017</v>
      </c>
      <c r="B6325" s="1059">
        <v>42851</v>
      </c>
      <c r="C6325" s="3">
        <f>'finished water daily demand'!U120</f>
        <v>25.945399999999999</v>
      </c>
      <c r="D6325">
        <f t="shared" si="206"/>
        <v>42851</v>
      </c>
    </row>
    <row r="6326" spans="1:4" x14ac:dyDescent="0.2">
      <c r="A6326">
        <f t="shared" si="207"/>
        <v>2017</v>
      </c>
      <c r="B6326" s="1059">
        <v>42852</v>
      </c>
      <c r="C6326" s="3">
        <f>'finished water daily demand'!U121</f>
        <v>24.6554</v>
      </c>
      <c r="D6326">
        <f t="shared" si="206"/>
        <v>42852</v>
      </c>
    </row>
    <row r="6327" spans="1:4" x14ac:dyDescent="0.2">
      <c r="A6327">
        <f t="shared" si="207"/>
        <v>2017</v>
      </c>
      <c r="B6327" s="1059">
        <v>42853</v>
      </c>
      <c r="C6327" s="3">
        <f>'finished water daily demand'!U122</f>
        <v>25.865400000000001</v>
      </c>
      <c r="D6327">
        <f t="shared" si="206"/>
        <v>42853</v>
      </c>
    </row>
    <row r="6328" spans="1:4" x14ac:dyDescent="0.2">
      <c r="A6328">
        <f t="shared" si="207"/>
        <v>2017</v>
      </c>
      <c r="B6328" s="1059">
        <v>42854</v>
      </c>
      <c r="C6328" s="3">
        <f>'finished water daily demand'!U123</f>
        <v>26.242000000000004</v>
      </c>
      <c r="D6328">
        <f t="shared" si="206"/>
        <v>42854</v>
      </c>
    </row>
    <row r="6329" spans="1:4" x14ac:dyDescent="0.2">
      <c r="A6329">
        <f t="shared" si="207"/>
        <v>2017</v>
      </c>
      <c r="B6329" s="1059">
        <v>42855</v>
      </c>
      <c r="C6329" s="3">
        <f>'finished water daily demand'!U124</f>
        <v>27.822000000000003</v>
      </c>
      <c r="D6329">
        <f t="shared" si="206"/>
        <v>42855</v>
      </c>
    </row>
    <row r="6330" spans="1:4" x14ac:dyDescent="0.2">
      <c r="A6330">
        <f t="shared" si="207"/>
        <v>2017</v>
      </c>
      <c r="B6330" s="1059">
        <v>42856</v>
      </c>
      <c r="C6330" s="3">
        <f>'finished water daily demand'!U125</f>
        <v>26.521999999999998</v>
      </c>
      <c r="D6330">
        <f t="shared" si="206"/>
        <v>42856</v>
      </c>
    </row>
    <row r="6331" spans="1:4" x14ac:dyDescent="0.2">
      <c r="A6331">
        <f t="shared" si="207"/>
        <v>2017</v>
      </c>
      <c r="B6331" s="1059">
        <v>42857</v>
      </c>
      <c r="C6331" s="3">
        <f>'finished water daily demand'!U126</f>
        <v>26.472000000000001</v>
      </c>
      <c r="D6331">
        <f t="shared" si="206"/>
        <v>42857</v>
      </c>
    </row>
    <row r="6332" spans="1:4" x14ac:dyDescent="0.2">
      <c r="A6332">
        <f t="shared" si="207"/>
        <v>2017</v>
      </c>
      <c r="B6332" s="1059">
        <v>42858</v>
      </c>
      <c r="C6332" s="3">
        <f>'finished water daily demand'!U127</f>
        <v>26.932000000000002</v>
      </c>
      <c r="D6332">
        <f t="shared" si="206"/>
        <v>42858</v>
      </c>
    </row>
    <row r="6333" spans="1:4" x14ac:dyDescent="0.2">
      <c r="A6333">
        <f t="shared" si="207"/>
        <v>2017</v>
      </c>
      <c r="B6333" s="1059">
        <v>42859</v>
      </c>
      <c r="C6333" s="3">
        <f>'finished water daily demand'!U128</f>
        <v>27.302</v>
      </c>
      <c r="D6333">
        <f t="shared" si="206"/>
        <v>42859</v>
      </c>
    </row>
    <row r="6334" spans="1:4" x14ac:dyDescent="0.2">
      <c r="A6334">
        <f t="shared" si="207"/>
        <v>2017</v>
      </c>
      <c r="B6334" s="1059">
        <v>42860</v>
      </c>
      <c r="C6334" s="3">
        <f>'finished water daily demand'!U129</f>
        <v>26.722000000000001</v>
      </c>
      <c r="D6334">
        <f t="shared" si="206"/>
        <v>42860</v>
      </c>
    </row>
    <row r="6335" spans="1:4" x14ac:dyDescent="0.2">
      <c r="A6335">
        <f t="shared" si="207"/>
        <v>2017</v>
      </c>
      <c r="B6335" s="1059">
        <v>42861</v>
      </c>
      <c r="C6335" s="3">
        <f>'finished water daily demand'!U130</f>
        <v>25.054857142857141</v>
      </c>
      <c r="D6335">
        <f t="shared" si="206"/>
        <v>42861</v>
      </c>
    </row>
    <row r="6336" spans="1:4" x14ac:dyDescent="0.2">
      <c r="A6336">
        <f t="shared" si="207"/>
        <v>2017</v>
      </c>
      <c r="B6336" s="1059">
        <v>42862</v>
      </c>
      <c r="C6336" s="3">
        <f>'finished water daily demand'!U131</f>
        <v>24.514857142857142</v>
      </c>
      <c r="D6336">
        <f t="shared" si="206"/>
        <v>42862</v>
      </c>
    </row>
    <row r="6337" spans="1:4" x14ac:dyDescent="0.2">
      <c r="A6337">
        <f t="shared" si="207"/>
        <v>2017</v>
      </c>
      <c r="B6337" s="1059">
        <v>42863</v>
      </c>
      <c r="C6337" s="3">
        <f>'finished water daily demand'!U132</f>
        <v>28.285857142857143</v>
      </c>
      <c r="D6337">
        <f t="shared" si="206"/>
        <v>42863</v>
      </c>
    </row>
    <row r="6338" spans="1:4" x14ac:dyDescent="0.2">
      <c r="A6338">
        <f t="shared" si="207"/>
        <v>2017</v>
      </c>
      <c r="B6338" s="1059">
        <v>42864</v>
      </c>
      <c r="C6338" s="3">
        <f>'finished water daily demand'!U133</f>
        <v>25.752172885501899</v>
      </c>
      <c r="D6338">
        <f t="shared" si="206"/>
        <v>42864</v>
      </c>
    </row>
    <row r="6339" spans="1:4" x14ac:dyDescent="0.2">
      <c r="A6339">
        <f t="shared" si="207"/>
        <v>2017</v>
      </c>
      <c r="B6339" s="1059">
        <v>42865</v>
      </c>
      <c r="C6339" s="3">
        <f>'finished water daily demand'!U134</f>
        <v>25.644857142857145</v>
      </c>
      <c r="D6339">
        <f t="shared" ref="D6339:D6402" si="208">VALUE(B6339)</f>
        <v>42865</v>
      </c>
    </row>
    <row r="6340" spans="1:4" x14ac:dyDescent="0.2">
      <c r="A6340">
        <f t="shared" ref="A6340:A6403" si="209">YEAR(B6340)</f>
        <v>2017</v>
      </c>
      <c r="B6340" s="1059">
        <v>42866</v>
      </c>
      <c r="C6340" s="3">
        <f>'finished water daily demand'!U135</f>
        <v>26.764857142857142</v>
      </c>
      <c r="D6340">
        <f t="shared" si="208"/>
        <v>42866</v>
      </c>
    </row>
    <row r="6341" spans="1:4" x14ac:dyDescent="0.2">
      <c r="A6341">
        <f t="shared" si="209"/>
        <v>2017</v>
      </c>
      <c r="B6341" s="1059">
        <v>42867</v>
      </c>
      <c r="C6341" s="3">
        <f>'finished water daily demand'!U136</f>
        <v>24.77485714285714</v>
      </c>
      <c r="D6341">
        <f t="shared" si="208"/>
        <v>42867</v>
      </c>
    </row>
    <row r="6342" spans="1:4" x14ac:dyDescent="0.2">
      <c r="A6342">
        <f t="shared" si="209"/>
        <v>2017</v>
      </c>
      <c r="B6342" s="1059">
        <v>42868</v>
      </c>
      <c r="C6342" s="3">
        <f>'finished water daily demand'!U137</f>
        <v>25.381333333333334</v>
      </c>
      <c r="D6342">
        <f t="shared" si="208"/>
        <v>42868</v>
      </c>
    </row>
    <row r="6343" spans="1:4" x14ac:dyDescent="0.2">
      <c r="A6343">
        <f t="shared" si="209"/>
        <v>2017</v>
      </c>
      <c r="B6343" s="1059">
        <v>42869</v>
      </c>
      <c r="C6343" s="3">
        <f>'finished water daily demand'!U138</f>
        <v>26.481333333333332</v>
      </c>
      <c r="D6343">
        <f t="shared" si="208"/>
        <v>42869</v>
      </c>
    </row>
    <row r="6344" spans="1:4" x14ac:dyDescent="0.2">
      <c r="A6344">
        <f t="shared" si="209"/>
        <v>2017</v>
      </c>
      <c r="B6344" s="1059">
        <v>42870</v>
      </c>
      <c r="C6344" s="3">
        <f>'finished water daily demand'!U139</f>
        <v>26.931333333333335</v>
      </c>
      <c r="D6344">
        <f t="shared" si="208"/>
        <v>42870</v>
      </c>
    </row>
    <row r="6345" spans="1:4" x14ac:dyDescent="0.2">
      <c r="A6345">
        <f t="shared" si="209"/>
        <v>2017</v>
      </c>
      <c r="B6345" s="1059">
        <v>42871</v>
      </c>
      <c r="C6345" s="3">
        <f>'finished water daily demand'!U140</f>
        <v>27.781333333333329</v>
      </c>
      <c r="D6345">
        <f t="shared" si="208"/>
        <v>42871</v>
      </c>
    </row>
    <row r="6346" spans="1:4" x14ac:dyDescent="0.2">
      <c r="A6346">
        <f t="shared" si="209"/>
        <v>2017</v>
      </c>
      <c r="B6346" s="1059">
        <v>42872</v>
      </c>
      <c r="C6346" s="3">
        <f>'finished water daily demand'!U141</f>
        <v>29.391333333333332</v>
      </c>
      <c r="D6346">
        <f t="shared" si="208"/>
        <v>42872</v>
      </c>
    </row>
    <row r="6347" spans="1:4" x14ac:dyDescent="0.2">
      <c r="A6347">
        <f t="shared" si="209"/>
        <v>2017</v>
      </c>
      <c r="B6347" s="1059">
        <v>42873</v>
      </c>
      <c r="C6347" s="3">
        <f>'finished water daily demand'!U142</f>
        <v>29.871333333333332</v>
      </c>
      <c r="D6347">
        <f t="shared" si="208"/>
        <v>42873</v>
      </c>
    </row>
    <row r="6348" spans="1:4" x14ac:dyDescent="0.2">
      <c r="A6348">
        <f t="shared" si="209"/>
        <v>2017</v>
      </c>
      <c r="B6348" s="1059">
        <v>42874</v>
      </c>
      <c r="C6348" s="3">
        <f>'finished water daily demand'!U143</f>
        <v>30.197750000000003</v>
      </c>
      <c r="D6348">
        <f t="shared" si="208"/>
        <v>42874</v>
      </c>
    </row>
    <row r="6349" spans="1:4" x14ac:dyDescent="0.2">
      <c r="A6349">
        <f t="shared" si="209"/>
        <v>2017</v>
      </c>
      <c r="B6349" s="1059">
        <v>42875</v>
      </c>
      <c r="C6349" s="3">
        <f>'finished water daily demand'!U144</f>
        <v>27.527750000000001</v>
      </c>
      <c r="D6349">
        <f t="shared" si="208"/>
        <v>42875</v>
      </c>
    </row>
    <row r="6350" spans="1:4" x14ac:dyDescent="0.2">
      <c r="A6350">
        <f t="shared" si="209"/>
        <v>2017</v>
      </c>
      <c r="B6350" s="1059">
        <v>42876</v>
      </c>
      <c r="C6350" s="3">
        <f>'finished water daily demand'!U145</f>
        <v>27.197750000000003</v>
      </c>
      <c r="D6350">
        <f t="shared" si="208"/>
        <v>42876</v>
      </c>
    </row>
    <row r="6351" spans="1:4" x14ac:dyDescent="0.2">
      <c r="A6351">
        <f t="shared" si="209"/>
        <v>2017</v>
      </c>
      <c r="B6351" s="1059">
        <v>42877</v>
      </c>
      <c r="C6351" s="3">
        <f>'finished water daily demand'!U146</f>
        <v>27.627750000000002</v>
      </c>
      <c r="D6351">
        <f t="shared" si="208"/>
        <v>42877</v>
      </c>
    </row>
    <row r="6352" spans="1:4" x14ac:dyDescent="0.2">
      <c r="A6352">
        <f t="shared" si="209"/>
        <v>2017</v>
      </c>
      <c r="B6352" s="1059">
        <v>42878</v>
      </c>
      <c r="C6352" s="3">
        <f>'finished water daily demand'!U147</f>
        <v>26.737750000000002</v>
      </c>
      <c r="D6352">
        <f t="shared" si="208"/>
        <v>42878</v>
      </c>
    </row>
    <row r="6353" spans="1:4" x14ac:dyDescent="0.2">
      <c r="A6353">
        <f t="shared" si="209"/>
        <v>2017</v>
      </c>
      <c r="B6353" s="1059">
        <v>42879</v>
      </c>
      <c r="C6353" s="3">
        <f>'finished water daily demand'!U148</f>
        <v>26.077750000000002</v>
      </c>
      <c r="D6353">
        <f t="shared" si="208"/>
        <v>42879</v>
      </c>
    </row>
    <row r="6354" spans="1:4" x14ac:dyDescent="0.2">
      <c r="A6354">
        <f t="shared" si="209"/>
        <v>2017</v>
      </c>
      <c r="B6354" s="1059">
        <v>42880</v>
      </c>
      <c r="C6354" s="3">
        <f>'finished water daily demand'!U149</f>
        <v>26.987750000000002</v>
      </c>
      <c r="D6354">
        <f t="shared" si="208"/>
        <v>42880</v>
      </c>
    </row>
    <row r="6355" spans="1:4" x14ac:dyDescent="0.2">
      <c r="A6355">
        <f t="shared" si="209"/>
        <v>2017</v>
      </c>
      <c r="B6355" s="1059">
        <v>42881</v>
      </c>
      <c r="C6355" s="3">
        <f>'finished water daily demand'!U150</f>
        <v>28.077750000000002</v>
      </c>
      <c r="D6355">
        <f t="shared" si="208"/>
        <v>42881</v>
      </c>
    </row>
    <row r="6356" spans="1:4" x14ac:dyDescent="0.2">
      <c r="A6356">
        <f t="shared" si="209"/>
        <v>2017</v>
      </c>
      <c r="B6356" s="1059">
        <v>42882</v>
      </c>
      <c r="C6356" s="3">
        <f>'finished water daily demand'!U151</f>
        <v>28.273285714285716</v>
      </c>
      <c r="D6356">
        <f t="shared" si="208"/>
        <v>42882</v>
      </c>
    </row>
    <row r="6357" spans="1:4" x14ac:dyDescent="0.2">
      <c r="A6357">
        <f t="shared" si="209"/>
        <v>2017</v>
      </c>
      <c r="B6357" s="1059">
        <v>42883</v>
      </c>
      <c r="C6357" s="3">
        <f>'finished water daily demand'!U152</f>
        <v>25.893285714285714</v>
      </c>
      <c r="D6357">
        <f t="shared" si="208"/>
        <v>42883</v>
      </c>
    </row>
    <row r="6358" spans="1:4" x14ac:dyDescent="0.2">
      <c r="A6358">
        <f t="shared" si="209"/>
        <v>2017</v>
      </c>
      <c r="B6358" s="1059">
        <v>42884</v>
      </c>
      <c r="C6358" s="3">
        <f>'finished water daily demand'!U153</f>
        <v>27.103285714285715</v>
      </c>
      <c r="D6358">
        <f t="shared" si="208"/>
        <v>42884</v>
      </c>
    </row>
    <row r="6359" spans="1:4" x14ac:dyDescent="0.2">
      <c r="A6359">
        <f t="shared" si="209"/>
        <v>2017</v>
      </c>
      <c r="B6359" s="1059">
        <v>42885</v>
      </c>
      <c r="C6359" s="3">
        <f>'finished water daily demand'!U154</f>
        <v>28.613285714285713</v>
      </c>
      <c r="D6359">
        <f t="shared" si="208"/>
        <v>42885</v>
      </c>
    </row>
    <row r="6360" spans="1:4" x14ac:dyDescent="0.2">
      <c r="A6360">
        <f t="shared" si="209"/>
        <v>2017</v>
      </c>
      <c r="B6360" s="1059">
        <v>42886</v>
      </c>
      <c r="C6360" s="3">
        <f>'finished water daily demand'!U155</f>
        <v>29.153285714285715</v>
      </c>
      <c r="D6360">
        <f t="shared" si="208"/>
        <v>42886</v>
      </c>
    </row>
    <row r="6361" spans="1:4" x14ac:dyDescent="0.2">
      <c r="A6361">
        <f t="shared" si="209"/>
        <v>2017</v>
      </c>
      <c r="B6361" s="1059">
        <v>42887</v>
      </c>
      <c r="C6361" s="3">
        <f>'finished water daily demand'!U156</f>
        <v>28.083285714285712</v>
      </c>
      <c r="D6361">
        <f t="shared" si="208"/>
        <v>42887</v>
      </c>
    </row>
    <row r="6362" spans="1:4" x14ac:dyDescent="0.2">
      <c r="A6362">
        <f t="shared" si="209"/>
        <v>2017</v>
      </c>
      <c r="B6362" s="1059">
        <v>42888</v>
      </c>
      <c r="C6362" s="3">
        <f>'finished water daily demand'!U157</f>
        <v>28.633285714285716</v>
      </c>
      <c r="D6362">
        <f t="shared" si="208"/>
        <v>42888</v>
      </c>
    </row>
    <row r="6363" spans="1:4" x14ac:dyDescent="0.2">
      <c r="A6363">
        <f t="shared" si="209"/>
        <v>2017</v>
      </c>
      <c r="B6363" s="1059">
        <v>42889</v>
      </c>
      <c r="C6363" s="3">
        <f>'finished water daily demand'!U158</f>
        <v>29.258714285714284</v>
      </c>
      <c r="D6363">
        <f t="shared" si="208"/>
        <v>42889</v>
      </c>
    </row>
    <row r="6364" spans="1:4" x14ac:dyDescent="0.2">
      <c r="A6364">
        <f t="shared" si="209"/>
        <v>2017</v>
      </c>
      <c r="B6364" s="1059">
        <v>42890</v>
      </c>
      <c r="C6364" s="3">
        <f>'finished water daily demand'!U159</f>
        <v>28.698714285714281</v>
      </c>
      <c r="D6364">
        <f t="shared" si="208"/>
        <v>42890</v>
      </c>
    </row>
    <row r="6365" spans="1:4" x14ac:dyDescent="0.2">
      <c r="A6365">
        <f t="shared" si="209"/>
        <v>2017</v>
      </c>
      <c r="B6365" s="1059">
        <v>42891</v>
      </c>
      <c r="C6365" s="3">
        <f>'finished water daily demand'!U160</f>
        <v>25.228714285714283</v>
      </c>
      <c r="D6365">
        <f t="shared" si="208"/>
        <v>42891</v>
      </c>
    </row>
    <row r="6366" spans="1:4" x14ac:dyDescent="0.2">
      <c r="A6366">
        <f t="shared" si="209"/>
        <v>2017</v>
      </c>
      <c r="B6366" s="1059">
        <v>42892</v>
      </c>
      <c r="C6366" s="3">
        <f>'finished water daily demand'!U161</f>
        <v>27.408714285714286</v>
      </c>
      <c r="D6366">
        <f t="shared" si="208"/>
        <v>42892</v>
      </c>
    </row>
    <row r="6367" spans="1:4" x14ac:dyDescent="0.2">
      <c r="A6367">
        <f t="shared" si="209"/>
        <v>2017</v>
      </c>
      <c r="B6367" s="1059">
        <v>42893</v>
      </c>
      <c r="C6367" s="3">
        <f>'finished water daily demand'!U162</f>
        <v>27.989375620410282</v>
      </c>
      <c r="D6367">
        <f t="shared" si="208"/>
        <v>42893</v>
      </c>
    </row>
    <row r="6368" spans="1:4" x14ac:dyDescent="0.2">
      <c r="A6368">
        <f t="shared" si="209"/>
        <v>2017</v>
      </c>
      <c r="B6368" s="1059">
        <v>42894</v>
      </c>
      <c r="C6368" s="3">
        <f>'finished water daily demand'!U163</f>
        <v>26.248714285714286</v>
      </c>
      <c r="D6368">
        <f t="shared" si="208"/>
        <v>42894</v>
      </c>
    </row>
    <row r="6369" spans="1:4" x14ac:dyDescent="0.2">
      <c r="A6369">
        <f t="shared" si="209"/>
        <v>2017</v>
      </c>
      <c r="B6369" s="1059">
        <v>42895</v>
      </c>
      <c r="C6369" s="3">
        <f>'finished water daily demand'!U164</f>
        <v>27.678714285714285</v>
      </c>
      <c r="D6369">
        <f t="shared" si="208"/>
        <v>42895</v>
      </c>
    </row>
    <row r="6370" spans="1:4" x14ac:dyDescent="0.2">
      <c r="A6370">
        <f t="shared" si="209"/>
        <v>2017</v>
      </c>
      <c r="B6370" s="1059">
        <v>42896</v>
      </c>
      <c r="C6370" s="3">
        <f>'finished water daily demand'!U165</f>
        <v>30.707142857142856</v>
      </c>
      <c r="D6370">
        <f t="shared" si="208"/>
        <v>42896</v>
      </c>
    </row>
    <row r="6371" spans="1:4" x14ac:dyDescent="0.2">
      <c r="A6371">
        <f t="shared" si="209"/>
        <v>2017</v>
      </c>
      <c r="B6371" s="1059">
        <v>42897</v>
      </c>
      <c r="C6371" s="3">
        <f>'finished water daily demand'!U166</f>
        <v>30.147142857142853</v>
      </c>
      <c r="D6371">
        <f t="shared" si="208"/>
        <v>42897</v>
      </c>
    </row>
    <row r="6372" spans="1:4" x14ac:dyDescent="0.2">
      <c r="A6372">
        <f t="shared" si="209"/>
        <v>2017</v>
      </c>
      <c r="B6372" s="1059">
        <v>42898</v>
      </c>
      <c r="C6372" s="3">
        <f>'finished water daily demand'!U167</f>
        <v>28.837142857142855</v>
      </c>
      <c r="D6372">
        <f t="shared" si="208"/>
        <v>42898</v>
      </c>
    </row>
    <row r="6373" spans="1:4" x14ac:dyDescent="0.2">
      <c r="A6373">
        <f t="shared" si="209"/>
        <v>2017</v>
      </c>
      <c r="B6373" s="1059">
        <v>42899</v>
      </c>
      <c r="C6373" s="3">
        <f>'finished water daily demand'!U168</f>
        <v>30.377142857142857</v>
      </c>
      <c r="D6373">
        <f t="shared" si="208"/>
        <v>42899</v>
      </c>
    </row>
    <row r="6374" spans="1:4" x14ac:dyDescent="0.2">
      <c r="A6374">
        <f t="shared" si="209"/>
        <v>2017</v>
      </c>
      <c r="B6374" s="1059">
        <v>42900</v>
      </c>
      <c r="C6374" s="3">
        <f>'finished water daily demand'!U169</f>
        <v>30.337142857142855</v>
      </c>
      <c r="D6374">
        <f t="shared" si="208"/>
        <v>42900</v>
      </c>
    </row>
    <row r="6375" spans="1:4" x14ac:dyDescent="0.2">
      <c r="A6375">
        <f t="shared" si="209"/>
        <v>2017</v>
      </c>
      <c r="B6375" s="1059">
        <v>42901</v>
      </c>
      <c r="C6375" s="3">
        <f>'finished water daily demand'!U170</f>
        <v>28.967142857142854</v>
      </c>
      <c r="D6375">
        <f t="shared" si="208"/>
        <v>42901</v>
      </c>
    </row>
    <row r="6376" spans="1:4" x14ac:dyDescent="0.2">
      <c r="A6376">
        <f t="shared" si="209"/>
        <v>2017</v>
      </c>
      <c r="B6376" s="1059">
        <v>42902</v>
      </c>
      <c r="C6376" s="3">
        <f>'finished water daily demand'!U171</f>
        <v>31.877142857142857</v>
      </c>
      <c r="D6376">
        <f t="shared" si="208"/>
        <v>42902</v>
      </c>
    </row>
    <row r="6377" spans="1:4" x14ac:dyDescent="0.2">
      <c r="A6377">
        <f t="shared" si="209"/>
        <v>2017</v>
      </c>
      <c r="B6377" s="1059">
        <v>42903</v>
      </c>
      <c r="C6377" s="3">
        <f>'finished water daily demand'!U172</f>
        <v>27.668000000000003</v>
      </c>
      <c r="D6377">
        <f t="shared" si="208"/>
        <v>42903</v>
      </c>
    </row>
    <row r="6378" spans="1:4" x14ac:dyDescent="0.2">
      <c r="A6378">
        <f t="shared" si="209"/>
        <v>2017</v>
      </c>
      <c r="B6378" s="1059">
        <v>42904</v>
      </c>
      <c r="C6378" s="3">
        <f>'finished water daily demand'!U173</f>
        <v>28.458000000000002</v>
      </c>
      <c r="D6378">
        <f t="shared" si="208"/>
        <v>42904</v>
      </c>
    </row>
    <row r="6379" spans="1:4" x14ac:dyDescent="0.2">
      <c r="A6379">
        <f t="shared" si="209"/>
        <v>2017</v>
      </c>
      <c r="B6379" s="1059">
        <v>42905</v>
      </c>
      <c r="C6379" s="3">
        <f>'finished water daily demand'!U174</f>
        <v>26.728000000000002</v>
      </c>
      <c r="D6379">
        <f t="shared" si="208"/>
        <v>42905</v>
      </c>
    </row>
    <row r="6380" spans="1:4" x14ac:dyDescent="0.2">
      <c r="A6380">
        <f t="shared" si="209"/>
        <v>2017</v>
      </c>
      <c r="B6380" s="1059">
        <v>42906</v>
      </c>
      <c r="C6380" s="3">
        <f>'finished water daily demand'!U175</f>
        <v>28.687999999999999</v>
      </c>
      <c r="D6380">
        <f t="shared" si="208"/>
        <v>42906</v>
      </c>
    </row>
    <row r="6381" spans="1:4" x14ac:dyDescent="0.2">
      <c r="A6381">
        <f t="shared" si="209"/>
        <v>2017</v>
      </c>
      <c r="B6381" s="1059">
        <v>42907</v>
      </c>
      <c r="C6381" s="3">
        <f>'finished water daily demand'!U176</f>
        <v>26.577999999999999</v>
      </c>
      <c r="D6381">
        <f t="shared" si="208"/>
        <v>42907</v>
      </c>
    </row>
    <row r="6382" spans="1:4" x14ac:dyDescent="0.2">
      <c r="A6382">
        <f t="shared" si="209"/>
        <v>2017</v>
      </c>
      <c r="B6382" s="1059">
        <v>42908</v>
      </c>
      <c r="C6382" s="3">
        <f>'finished water daily demand'!U177</f>
        <v>26.345500000000001</v>
      </c>
      <c r="D6382">
        <f t="shared" si="208"/>
        <v>42908</v>
      </c>
    </row>
    <row r="6383" spans="1:4" x14ac:dyDescent="0.2">
      <c r="A6383">
        <f t="shared" si="209"/>
        <v>2017</v>
      </c>
      <c r="B6383" s="1059">
        <v>42909</v>
      </c>
      <c r="C6383" s="3">
        <f>'finished water daily demand'!U178</f>
        <v>27.007999999999999</v>
      </c>
      <c r="D6383">
        <f t="shared" si="208"/>
        <v>42909</v>
      </c>
    </row>
    <row r="6384" spans="1:4" x14ac:dyDescent="0.2">
      <c r="A6384">
        <f t="shared" si="209"/>
        <v>2017</v>
      </c>
      <c r="B6384" s="1059">
        <v>42910</v>
      </c>
      <c r="C6384" s="3">
        <f>'finished water daily demand'!U179</f>
        <v>28.081714285999997</v>
      </c>
      <c r="D6384">
        <f t="shared" si="208"/>
        <v>42910</v>
      </c>
    </row>
    <row r="6385" spans="1:4" x14ac:dyDescent="0.2">
      <c r="A6385">
        <f t="shared" si="209"/>
        <v>2017</v>
      </c>
      <c r="B6385" s="1059">
        <v>42911</v>
      </c>
      <c r="C6385" s="3">
        <f>'finished water daily demand'!U180</f>
        <v>25.351714286</v>
      </c>
      <c r="D6385">
        <f t="shared" si="208"/>
        <v>42911</v>
      </c>
    </row>
    <row r="6386" spans="1:4" x14ac:dyDescent="0.2">
      <c r="A6386">
        <f t="shared" si="209"/>
        <v>2017</v>
      </c>
      <c r="B6386" s="1059">
        <v>42912</v>
      </c>
      <c r="C6386" s="3">
        <f>'finished water daily demand'!U181</f>
        <v>27.339714286</v>
      </c>
      <c r="D6386">
        <f t="shared" si="208"/>
        <v>42912</v>
      </c>
    </row>
    <row r="6387" spans="1:4" x14ac:dyDescent="0.2">
      <c r="A6387">
        <f t="shared" si="209"/>
        <v>2017</v>
      </c>
      <c r="B6387" s="1059">
        <v>42913</v>
      </c>
      <c r="C6387" s="3">
        <f>'finished water daily demand'!U182</f>
        <v>26.939714286000001</v>
      </c>
      <c r="D6387">
        <f t="shared" si="208"/>
        <v>42913</v>
      </c>
    </row>
    <row r="6388" spans="1:4" x14ac:dyDescent="0.2">
      <c r="A6388">
        <f t="shared" si="209"/>
        <v>2017</v>
      </c>
      <c r="B6388" s="1059">
        <v>42914</v>
      </c>
      <c r="C6388" s="3">
        <f>'finished water daily demand'!U183</f>
        <v>28.661714286000002</v>
      </c>
      <c r="D6388">
        <f t="shared" si="208"/>
        <v>42914</v>
      </c>
    </row>
    <row r="6389" spans="1:4" x14ac:dyDescent="0.2">
      <c r="A6389">
        <f t="shared" si="209"/>
        <v>2017</v>
      </c>
      <c r="B6389" s="1059">
        <v>42915</v>
      </c>
      <c r="C6389" s="3">
        <f>'finished water daily demand'!U184</f>
        <v>28.411714286000002</v>
      </c>
      <c r="D6389">
        <f t="shared" si="208"/>
        <v>42915</v>
      </c>
    </row>
    <row r="6390" spans="1:4" x14ac:dyDescent="0.2">
      <c r="A6390">
        <f t="shared" si="209"/>
        <v>2017</v>
      </c>
      <c r="B6390" s="1059">
        <v>42916</v>
      </c>
      <c r="C6390" s="3">
        <f>'finished water daily demand'!U185</f>
        <v>28.971714285999997</v>
      </c>
      <c r="D6390">
        <f t="shared" si="208"/>
        <v>42916</v>
      </c>
    </row>
    <row r="6391" spans="1:4" x14ac:dyDescent="0.2">
      <c r="A6391">
        <f t="shared" si="209"/>
        <v>2017</v>
      </c>
      <c r="B6391" s="1059">
        <v>42917</v>
      </c>
      <c r="C6391" s="3">
        <f>'finished water daily demand'!U186</f>
        <v>25.682272727272725</v>
      </c>
      <c r="D6391">
        <f t="shared" si="208"/>
        <v>42917</v>
      </c>
    </row>
    <row r="6392" spans="1:4" x14ac:dyDescent="0.2">
      <c r="A6392">
        <f t="shared" si="209"/>
        <v>2017</v>
      </c>
      <c r="B6392" s="1059">
        <v>42918</v>
      </c>
      <c r="C6392" s="3">
        <f>'finished water daily demand'!U187</f>
        <v>26.392272727272726</v>
      </c>
      <c r="D6392">
        <f t="shared" si="208"/>
        <v>42918</v>
      </c>
    </row>
    <row r="6393" spans="1:4" x14ac:dyDescent="0.2">
      <c r="A6393">
        <f t="shared" si="209"/>
        <v>2017</v>
      </c>
      <c r="B6393" s="1059">
        <v>42919</v>
      </c>
      <c r="C6393" s="3">
        <f>'finished water daily demand'!U188</f>
        <v>27.532272727272726</v>
      </c>
      <c r="D6393">
        <f t="shared" si="208"/>
        <v>42919</v>
      </c>
    </row>
    <row r="6394" spans="1:4" x14ac:dyDescent="0.2">
      <c r="A6394">
        <f t="shared" si="209"/>
        <v>2017</v>
      </c>
      <c r="B6394" s="1059">
        <v>42920</v>
      </c>
      <c r="C6394" s="3">
        <f>'finished water daily demand'!U189</f>
        <v>28.202272727272728</v>
      </c>
      <c r="D6394">
        <f t="shared" si="208"/>
        <v>42920</v>
      </c>
    </row>
    <row r="6395" spans="1:4" x14ac:dyDescent="0.2">
      <c r="A6395">
        <f t="shared" si="209"/>
        <v>2017</v>
      </c>
      <c r="B6395" s="1059">
        <v>42921</v>
      </c>
      <c r="C6395" s="3">
        <f>'finished water daily demand'!U190</f>
        <v>28.912272727272729</v>
      </c>
      <c r="D6395">
        <f t="shared" si="208"/>
        <v>42921</v>
      </c>
    </row>
    <row r="6396" spans="1:4" x14ac:dyDescent="0.2">
      <c r="A6396">
        <f t="shared" si="209"/>
        <v>2017</v>
      </c>
      <c r="B6396" s="1059">
        <v>42922</v>
      </c>
      <c r="C6396" s="3">
        <f>'finished water daily demand'!U191</f>
        <v>27.552272727272726</v>
      </c>
      <c r="D6396">
        <f t="shared" si="208"/>
        <v>42922</v>
      </c>
    </row>
    <row r="6397" spans="1:4" x14ac:dyDescent="0.2">
      <c r="A6397">
        <f t="shared" si="209"/>
        <v>2017</v>
      </c>
      <c r="B6397" s="1059">
        <v>42923</v>
      </c>
      <c r="C6397" s="3">
        <f>'finished water daily demand'!U192</f>
        <v>29.272272727272728</v>
      </c>
      <c r="D6397">
        <f t="shared" si="208"/>
        <v>42923</v>
      </c>
    </row>
    <row r="6398" spans="1:4" x14ac:dyDescent="0.2">
      <c r="A6398">
        <f t="shared" si="209"/>
        <v>2017</v>
      </c>
      <c r="B6398" s="1059">
        <v>42924</v>
      </c>
      <c r="C6398" s="3">
        <f>'finished water daily demand'!U193</f>
        <v>28.172272727272727</v>
      </c>
      <c r="D6398">
        <f t="shared" si="208"/>
        <v>42924</v>
      </c>
    </row>
    <row r="6399" spans="1:4" x14ac:dyDescent="0.2">
      <c r="A6399">
        <f t="shared" si="209"/>
        <v>2017</v>
      </c>
      <c r="B6399" s="1059">
        <v>42925</v>
      </c>
      <c r="C6399" s="3">
        <f>'finished water daily demand'!U194</f>
        <v>24.032272727272726</v>
      </c>
      <c r="D6399">
        <f t="shared" si="208"/>
        <v>42925</v>
      </c>
    </row>
    <row r="6400" spans="1:4" x14ac:dyDescent="0.2">
      <c r="A6400">
        <f t="shared" si="209"/>
        <v>2017</v>
      </c>
      <c r="B6400" s="1059">
        <v>42926</v>
      </c>
      <c r="C6400" s="3">
        <f>'finished water daily demand'!U195</f>
        <v>28.032272727272726</v>
      </c>
      <c r="D6400">
        <f t="shared" si="208"/>
        <v>42926</v>
      </c>
    </row>
    <row r="6401" spans="1:4" x14ac:dyDescent="0.2">
      <c r="A6401">
        <f t="shared" si="209"/>
        <v>2017</v>
      </c>
      <c r="B6401" s="1059">
        <v>42927</v>
      </c>
      <c r="C6401" s="3">
        <f>'finished water daily demand'!U196</f>
        <v>24.772272727272725</v>
      </c>
      <c r="D6401">
        <f t="shared" si="208"/>
        <v>42927</v>
      </c>
    </row>
    <row r="6402" spans="1:4" x14ac:dyDescent="0.2">
      <c r="A6402">
        <f t="shared" si="209"/>
        <v>2017</v>
      </c>
      <c r="B6402" s="1059">
        <v>42928</v>
      </c>
      <c r="C6402" s="3">
        <f>'finished water daily demand'!U197</f>
        <v>30.678899999999999</v>
      </c>
      <c r="D6402">
        <f t="shared" si="208"/>
        <v>42928</v>
      </c>
    </row>
    <row r="6403" spans="1:4" x14ac:dyDescent="0.2">
      <c r="A6403">
        <f t="shared" si="209"/>
        <v>2017</v>
      </c>
      <c r="B6403" s="1059">
        <v>42929</v>
      </c>
      <c r="C6403" s="3">
        <f>'finished water daily demand'!U198</f>
        <v>32.213900000000002</v>
      </c>
      <c r="D6403">
        <f t="shared" ref="D6403:D6413" si="210">VALUE(B6403)</f>
        <v>42929</v>
      </c>
    </row>
    <row r="6404" spans="1:4" x14ac:dyDescent="0.2">
      <c r="A6404">
        <f t="shared" ref="A6404:A6467" si="211">YEAR(B6404)</f>
        <v>2017</v>
      </c>
      <c r="B6404" s="1059">
        <v>42930</v>
      </c>
      <c r="C6404" s="3">
        <f>'finished water daily demand'!U199</f>
        <v>30.8339</v>
      </c>
      <c r="D6404">
        <f t="shared" si="210"/>
        <v>42930</v>
      </c>
    </row>
    <row r="6405" spans="1:4" x14ac:dyDescent="0.2">
      <c r="A6405">
        <f t="shared" si="211"/>
        <v>2017</v>
      </c>
      <c r="B6405" s="1059">
        <v>42931</v>
      </c>
      <c r="C6405" s="3">
        <f>'finished water daily demand'!U200</f>
        <v>31.533899999999999</v>
      </c>
      <c r="D6405">
        <f t="shared" si="210"/>
        <v>42931</v>
      </c>
    </row>
    <row r="6406" spans="1:4" x14ac:dyDescent="0.2">
      <c r="A6406">
        <f t="shared" si="211"/>
        <v>2017</v>
      </c>
      <c r="B6406" s="1059">
        <v>42932</v>
      </c>
      <c r="C6406" s="3">
        <f>'finished water daily demand'!U201</f>
        <v>31.483899999999995</v>
      </c>
      <c r="D6406">
        <f t="shared" si="210"/>
        <v>42932</v>
      </c>
    </row>
    <row r="6407" spans="1:4" x14ac:dyDescent="0.2">
      <c r="A6407">
        <f t="shared" si="211"/>
        <v>2017</v>
      </c>
      <c r="B6407" s="1059">
        <v>42933</v>
      </c>
      <c r="C6407" s="3">
        <f>'finished water daily demand'!U202</f>
        <v>29.5139</v>
      </c>
      <c r="D6407">
        <f t="shared" si="210"/>
        <v>42933</v>
      </c>
    </row>
    <row r="6408" spans="1:4" x14ac:dyDescent="0.2">
      <c r="A6408">
        <f t="shared" si="211"/>
        <v>2017</v>
      </c>
      <c r="B6408" s="1059">
        <v>42934</v>
      </c>
      <c r="C6408" s="3">
        <f>'finished water daily demand'!U203</f>
        <v>29.543899999999997</v>
      </c>
      <c r="D6408">
        <f t="shared" si="210"/>
        <v>42934</v>
      </c>
    </row>
    <row r="6409" spans="1:4" x14ac:dyDescent="0.2">
      <c r="A6409">
        <f t="shared" si="211"/>
        <v>2017</v>
      </c>
      <c r="B6409" s="1059">
        <v>42935</v>
      </c>
      <c r="C6409" s="3">
        <f>'finished water daily demand'!U204</f>
        <v>30.5839</v>
      </c>
      <c r="D6409">
        <f t="shared" si="210"/>
        <v>42935</v>
      </c>
    </row>
    <row r="6410" spans="1:4" x14ac:dyDescent="0.2">
      <c r="A6410">
        <f t="shared" si="211"/>
        <v>2017</v>
      </c>
      <c r="B6410" s="1059">
        <v>42936</v>
      </c>
      <c r="C6410" s="3">
        <f>'finished water daily demand'!U205</f>
        <v>33.201900000000002</v>
      </c>
      <c r="D6410">
        <f t="shared" si="210"/>
        <v>42936</v>
      </c>
    </row>
    <row r="6411" spans="1:4" x14ac:dyDescent="0.2">
      <c r="A6411">
        <f t="shared" si="211"/>
        <v>2017</v>
      </c>
      <c r="B6411" s="1059">
        <v>42937</v>
      </c>
      <c r="C6411" s="3">
        <f>'finished water daily demand'!U206</f>
        <v>31.628899999999998</v>
      </c>
      <c r="D6411">
        <f t="shared" si="210"/>
        <v>42937</v>
      </c>
    </row>
    <row r="6412" spans="1:4" x14ac:dyDescent="0.2">
      <c r="A6412">
        <f t="shared" si="211"/>
        <v>2017</v>
      </c>
      <c r="B6412" s="1059">
        <v>42938</v>
      </c>
      <c r="C6412" s="3">
        <f>'finished water daily demand'!U207</f>
        <v>33.812857142857141</v>
      </c>
      <c r="D6412">
        <f t="shared" si="210"/>
        <v>42938</v>
      </c>
    </row>
    <row r="6413" spans="1:4" x14ac:dyDescent="0.2">
      <c r="A6413">
        <f t="shared" si="211"/>
        <v>2017</v>
      </c>
      <c r="B6413" s="1059">
        <v>42939</v>
      </c>
      <c r="C6413" s="3">
        <f>'finished water daily demand'!U208</f>
        <v>33.772857142857141</v>
      </c>
      <c r="D6413">
        <f t="shared" si="210"/>
        <v>42939</v>
      </c>
    </row>
    <row r="6414" spans="1:4" x14ac:dyDescent="0.2">
      <c r="A6414">
        <f t="shared" si="211"/>
        <v>2017</v>
      </c>
      <c r="B6414" s="1059">
        <v>42940</v>
      </c>
      <c r="C6414" s="3">
        <f>'finished water daily demand'!U209</f>
        <v>28.612857142857145</v>
      </c>
      <c r="D6414">
        <f t="shared" ref="D6414:D6416" si="212">VALUE(B6414)</f>
        <v>42940</v>
      </c>
    </row>
    <row r="6415" spans="1:4" x14ac:dyDescent="0.2">
      <c r="A6415">
        <f t="shared" si="211"/>
        <v>2017</v>
      </c>
      <c r="B6415" s="1059">
        <v>42941</v>
      </c>
      <c r="C6415" s="3">
        <f>'finished water daily demand'!U210</f>
        <v>31.542857142857141</v>
      </c>
      <c r="D6415">
        <f t="shared" si="212"/>
        <v>42941</v>
      </c>
    </row>
    <row r="6416" spans="1:4" x14ac:dyDescent="0.2">
      <c r="A6416">
        <f t="shared" si="211"/>
        <v>2017</v>
      </c>
      <c r="B6416" s="1059">
        <v>42942</v>
      </c>
      <c r="C6416" s="3">
        <f>'finished water daily demand'!U211</f>
        <v>32.164857142857137</v>
      </c>
      <c r="D6416">
        <f t="shared" si="212"/>
        <v>42942</v>
      </c>
    </row>
    <row r="6417" spans="1:4" x14ac:dyDescent="0.2">
      <c r="A6417">
        <f t="shared" si="211"/>
        <v>2017</v>
      </c>
      <c r="B6417" s="1059">
        <v>42943</v>
      </c>
      <c r="C6417" s="3">
        <f>'finished water daily demand'!U212</f>
        <v>32.096857142857139</v>
      </c>
      <c r="D6417">
        <f t="shared" ref="D6417:D6457" si="213">VALUE(B6417)</f>
        <v>42943</v>
      </c>
    </row>
    <row r="6418" spans="1:4" x14ac:dyDescent="0.2">
      <c r="A6418">
        <f t="shared" si="211"/>
        <v>2017</v>
      </c>
      <c r="B6418" s="1059">
        <v>42944</v>
      </c>
      <c r="C6418" s="3">
        <f>'finished water daily demand'!U213</f>
        <v>30.224357142857141</v>
      </c>
      <c r="D6418">
        <f t="shared" si="213"/>
        <v>42944</v>
      </c>
    </row>
    <row r="6419" spans="1:4" x14ac:dyDescent="0.2">
      <c r="A6419">
        <f t="shared" si="211"/>
        <v>2017</v>
      </c>
      <c r="B6419" s="1059">
        <v>42945</v>
      </c>
      <c r="C6419" s="3">
        <f>'finished water daily demand'!U214</f>
        <v>28.718500000000002</v>
      </c>
      <c r="D6419">
        <f t="shared" si="213"/>
        <v>42945</v>
      </c>
    </row>
    <row r="6420" spans="1:4" x14ac:dyDescent="0.2">
      <c r="A6420">
        <f t="shared" si="211"/>
        <v>2017</v>
      </c>
      <c r="B6420" s="1059">
        <v>42946</v>
      </c>
      <c r="C6420" s="3">
        <f>'finished water daily demand'!U215</f>
        <v>27.891000000000002</v>
      </c>
      <c r="D6420">
        <f t="shared" si="213"/>
        <v>42946</v>
      </c>
    </row>
    <row r="6421" spans="1:4" x14ac:dyDescent="0.2">
      <c r="A6421">
        <f t="shared" si="211"/>
        <v>2017</v>
      </c>
      <c r="B6421" s="1059">
        <v>42947</v>
      </c>
      <c r="C6421" s="3">
        <f>'finished water daily demand'!U216</f>
        <v>28.741000000000003</v>
      </c>
      <c r="D6421">
        <f t="shared" si="213"/>
        <v>42947</v>
      </c>
    </row>
    <row r="6422" spans="1:4" x14ac:dyDescent="0.2">
      <c r="A6422">
        <f t="shared" si="211"/>
        <v>2017</v>
      </c>
      <c r="B6422" s="1059">
        <v>42948</v>
      </c>
      <c r="C6422" s="3">
        <f>'finished water daily demand'!U217</f>
        <v>31.620999999999999</v>
      </c>
      <c r="D6422">
        <f t="shared" si="213"/>
        <v>42948</v>
      </c>
    </row>
    <row r="6423" spans="1:4" x14ac:dyDescent="0.2">
      <c r="A6423">
        <f t="shared" si="211"/>
        <v>2017</v>
      </c>
      <c r="B6423" s="1059">
        <v>42949</v>
      </c>
      <c r="C6423" s="3">
        <f>'finished water daily demand'!U218</f>
        <v>32.491</v>
      </c>
      <c r="D6423">
        <f t="shared" si="213"/>
        <v>42949</v>
      </c>
    </row>
    <row r="6424" spans="1:4" x14ac:dyDescent="0.2">
      <c r="A6424">
        <f t="shared" si="211"/>
        <v>2017</v>
      </c>
      <c r="B6424" s="1059">
        <v>42950</v>
      </c>
      <c r="C6424" s="3">
        <f>'finished water daily demand'!U219</f>
        <v>32.790999999999997</v>
      </c>
      <c r="D6424">
        <f t="shared" si="213"/>
        <v>42950</v>
      </c>
    </row>
    <row r="6425" spans="1:4" x14ac:dyDescent="0.2">
      <c r="A6425">
        <f t="shared" si="211"/>
        <v>2017</v>
      </c>
      <c r="B6425" s="1059">
        <v>42951</v>
      </c>
      <c r="C6425" s="3">
        <f>'finished water daily demand'!U220</f>
        <v>31.601000000000003</v>
      </c>
      <c r="D6425">
        <f t="shared" si="213"/>
        <v>42951</v>
      </c>
    </row>
    <row r="6426" spans="1:4" x14ac:dyDescent="0.2">
      <c r="A6426">
        <f t="shared" si="211"/>
        <v>2017</v>
      </c>
      <c r="B6426" s="1059">
        <v>42952</v>
      </c>
      <c r="C6426" s="3">
        <f>'finished water daily demand'!U221</f>
        <v>31.998321428571426</v>
      </c>
      <c r="D6426">
        <f t="shared" si="213"/>
        <v>42952</v>
      </c>
    </row>
    <row r="6427" spans="1:4" x14ac:dyDescent="0.2">
      <c r="A6427">
        <f t="shared" si="211"/>
        <v>2017</v>
      </c>
      <c r="B6427" s="1059">
        <v>42953</v>
      </c>
      <c r="C6427" s="3">
        <f>'finished water daily demand'!U222</f>
        <v>31.08832142857143</v>
      </c>
      <c r="D6427">
        <f t="shared" si="213"/>
        <v>42953</v>
      </c>
    </row>
    <row r="6428" spans="1:4" x14ac:dyDescent="0.2">
      <c r="A6428">
        <f t="shared" si="211"/>
        <v>2017</v>
      </c>
      <c r="B6428" s="1059">
        <v>42954</v>
      </c>
      <c r="C6428" s="3">
        <f>'finished water daily demand'!U223</f>
        <v>31.968321428571432</v>
      </c>
      <c r="D6428">
        <f t="shared" si="213"/>
        <v>42954</v>
      </c>
    </row>
    <row r="6429" spans="1:4" x14ac:dyDescent="0.2">
      <c r="A6429">
        <f t="shared" si="211"/>
        <v>2017</v>
      </c>
      <c r="B6429" s="1059">
        <v>42955</v>
      </c>
      <c r="C6429" s="3">
        <f>'finished water daily demand'!U224</f>
        <v>29.688321428571431</v>
      </c>
      <c r="D6429">
        <f t="shared" si="213"/>
        <v>42955</v>
      </c>
    </row>
    <row r="6430" spans="1:4" x14ac:dyDescent="0.2">
      <c r="A6430">
        <f t="shared" si="211"/>
        <v>2017</v>
      </c>
      <c r="B6430" s="1059">
        <v>42956</v>
      </c>
      <c r="C6430" s="3">
        <f>'finished water daily demand'!U225</f>
        <v>28.615321428571431</v>
      </c>
      <c r="D6430">
        <f t="shared" si="213"/>
        <v>42956</v>
      </c>
    </row>
    <row r="6431" spans="1:4" x14ac:dyDescent="0.2">
      <c r="A6431">
        <f t="shared" si="211"/>
        <v>2017</v>
      </c>
      <c r="B6431" s="1059">
        <v>42957</v>
      </c>
      <c r="C6431" s="3">
        <f>'finished water daily demand'!U226</f>
        <v>29.498321428571433</v>
      </c>
      <c r="D6431">
        <f t="shared" si="213"/>
        <v>42957</v>
      </c>
    </row>
    <row r="6432" spans="1:4" x14ac:dyDescent="0.2">
      <c r="A6432">
        <f t="shared" si="211"/>
        <v>2017</v>
      </c>
      <c r="B6432" s="1059">
        <v>42958</v>
      </c>
      <c r="C6432" s="3">
        <f>'finished water daily demand'!U227</f>
        <v>30.200321428571428</v>
      </c>
      <c r="D6432">
        <f t="shared" si="213"/>
        <v>42958</v>
      </c>
    </row>
    <row r="6433" spans="1:4" x14ac:dyDescent="0.2">
      <c r="A6433">
        <f t="shared" si="211"/>
        <v>2017</v>
      </c>
      <c r="B6433" s="1059">
        <v>42959</v>
      </c>
      <c r="C6433" s="3">
        <f>'finished water daily demand'!U228</f>
        <v>26.81832142857143</v>
      </c>
      <c r="D6433">
        <f t="shared" si="213"/>
        <v>42959</v>
      </c>
    </row>
    <row r="6434" spans="1:4" x14ac:dyDescent="0.2">
      <c r="A6434">
        <f t="shared" si="211"/>
        <v>2017</v>
      </c>
      <c r="B6434" s="1059">
        <v>42960</v>
      </c>
      <c r="C6434" s="3">
        <f>'finished water daily demand'!U229</f>
        <v>26.65832142857143</v>
      </c>
      <c r="D6434">
        <f t="shared" si="213"/>
        <v>42960</v>
      </c>
    </row>
    <row r="6435" spans="1:4" x14ac:dyDescent="0.2">
      <c r="A6435">
        <f t="shared" si="211"/>
        <v>2017</v>
      </c>
      <c r="B6435" s="1059">
        <v>42961</v>
      </c>
      <c r="C6435" s="3">
        <f>'finished water daily demand'!U230</f>
        <v>26.488321428571428</v>
      </c>
      <c r="D6435">
        <f t="shared" si="213"/>
        <v>42961</v>
      </c>
    </row>
    <row r="6436" spans="1:4" x14ac:dyDescent="0.2">
      <c r="A6436">
        <f t="shared" si="211"/>
        <v>2017</v>
      </c>
      <c r="B6436" s="1059">
        <v>42962</v>
      </c>
      <c r="C6436" s="3">
        <f>'finished water daily demand'!U231</f>
        <v>28.56832142857143</v>
      </c>
      <c r="D6436">
        <f t="shared" si="213"/>
        <v>42962</v>
      </c>
    </row>
    <row r="6437" spans="1:4" x14ac:dyDescent="0.2">
      <c r="A6437">
        <f t="shared" si="211"/>
        <v>2017</v>
      </c>
      <c r="B6437" s="1059">
        <v>42963</v>
      </c>
      <c r="C6437" s="3">
        <f>'finished water daily demand'!U232</f>
        <v>28.428321428571429</v>
      </c>
      <c r="D6437">
        <f t="shared" si="213"/>
        <v>42963</v>
      </c>
    </row>
    <row r="6438" spans="1:4" x14ac:dyDescent="0.2">
      <c r="A6438">
        <f t="shared" si="211"/>
        <v>2017</v>
      </c>
      <c r="B6438" s="1059">
        <v>42964</v>
      </c>
      <c r="C6438" s="3">
        <f>'finished water daily demand'!U233</f>
        <v>28.052021428571429</v>
      </c>
      <c r="D6438">
        <f t="shared" si="213"/>
        <v>42964</v>
      </c>
    </row>
    <row r="6439" spans="1:4" x14ac:dyDescent="0.2">
      <c r="A6439">
        <f t="shared" si="211"/>
        <v>2017</v>
      </c>
      <c r="B6439" s="1059">
        <v>42965</v>
      </c>
      <c r="C6439" s="3">
        <f>'finished water daily demand'!U234</f>
        <v>29.258321428571431</v>
      </c>
      <c r="D6439">
        <f t="shared" si="213"/>
        <v>42965</v>
      </c>
    </row>
    <row r="6440" spans="1:4" x14ac:dyDescent="0.2">
      <c r="A6440">
        <f t="shared" si="211"/>
        <v>2017</v>
      </c>
      <c r="B6440" s="1059">
        <v>42966</v>
      </c>
      <c r="C6440" s="3">
        <f>'finished water daily demand'!U235</f>
        <v>29.218321428571429</v>
      </c>
      <c r="D6440">
        <f t="shared" si="213"/>
        <v>42966</v>
      </c>
    </row>
    <row r="6441" spans="1:4" x14ac:dyDescent="0.2">
      <c r="A6441">
        <f t="shared" si="211"/>
        <v>2017</v>
      </c>
      <c r="B6441" s="1059">
        <v>42967</v>
      </c>
      <c r="C6441" s="3">
        <f>'finished water daily demand'!U236</f>
        <v>28.948321428571429</v>
      </c>
      <c r="D6441">
        <f t="shared" si="213"/>
        <v>42967</v>
      </c>
    </row>
    <row r="6442" spans="1:4" x14ac:dyDescent="0.2">
      <c r="A6442">
        <f t="shared" si="211"/>
        <v>2017</v>
      </c>
      <c r="B6442" s="1059">
        <v>42968</v>
      </c>
      <c r="C6442" s="3">
        <f>'finished water daily demand'!U237</f>
        <v>30.038321428571432</v>
      </c>
      <c r="D6442">
        <f t="shared" si="213"/>
        <v>42968</v>
      </c>
    </row>
    <row r="6443" spans="1:4" x14ac:dyDescent="0.2">
      <c r="A6443">
        <f t="shared" si="211"/>
        <v>2017</v>
      </c>
      <c r="B6443" s="1059">
        <v>42969</v>
      </c>
      <c r="C6443" s="3">
        <f>'finished water daily demand'!U238</f>
        <v>31.988321428571428</v>
      </c>
      <c r="D6443">
        <f t="shared" si="213"/>
        <v>42969</v>
      </c>
    </row>
    <row r="6444" spans="1:4" x14ac:dyDescent="0.2">
      <c r="A6444">
        <f t="shared" si="211"/>
        <v>2017</v>
      </c>
      <c r="B6444" s="1059">
        <v>42970</v>
      </c>
      <c r="C6444" s="3">
        <f>'finished water daily demand'!U239</f>
        <v>33.488321428571432</v>
      </c>
      <c r="D6444">
        <f t="shared" si="213"/>
        <v>42970</v>
      </c>
    </row>
    <row r="6445" spans="1:4" x14ac:dyDescent="0.2">
      <c r="A6445">
        <f t="shared" si="211"/>
        <v>2017</v>
      </c>
      <c r="B6445" s="1059">
        <v>42971</v>
      </c>
      <c r="C6445" s="3">
        <f>'finished water daily demand'!U240</f>
        <v>32.018321428571426</v>
      </c>
      <c r="D6445">
        <f t="shared" si="213"/>
        <v>42971</v>
      </c>
    </row>
    <row r="6446" spans="1:4" x14ac:dyDescent="0.2">
      <c r="A6446">
        <f t="shared" si="211"/>
        <v>2017</v>
      </c>
      <c r="B6446" s="1059">
        <v>42972</v>
      </c>
      <c r="C6446" s="3">
        <f>'finished water daily demand'!U241</f>
        <v>32.535321428571429</v>
      </c>
      <c r="D6446">
        <f t="shared" si="213"/>
        <v>42972</v>
      </c>
    </row>
    <row r="6447" spans="1:4" x14ac:dyDescent="0.2">
      <c r="A6447">
        <f t="shared" si="211"/>
        <v>2017</v>
      </c>
      <c r="B6447" s="1059">
        <v>42973</v>
      </c>
      <c r="C6447" s="3">
        <f>'finished water daily demand'!U242</f>
        <v>32.141321428571423</v>
      </c>
      <c r="D6447">
        <f t="shared" si="213"/>
        <v>42973</v>
      </c>
    </row>
    <row r="6448" spans="1:4" x14ac:dyDescent="0.2">
      <c r="A6448">
        <f t="shared" si="211"/>
        <v>2017</v>
      </c>
      <c r="B6448" s="1059">
        <v>42974</v>
      </c>
      <c r="C6448" s="3">
        <f>'finished water daily demand'!U243</f>
        <v>31.218321428571432</v>
      </c>
      <c r="D6448">
        <f t="shared" si="213"/>
        <v>42974</v>
      </c>
    </row>
    <row r="6449" spans="1:4" x14ac:dyDescent="0.2">
      <c r="A6449">
        <f t="shared" si="211"/>
        <v>2017</v>
      </c>
      <c r="B6449" s="1059">
        <v>42975</v>
      </c>
      <c r="C6449" s="3">
        <f>'finished water daily demand'!U244</f>
        <v>30.438321428571427</v>
      </c>
      <c r="D6449">
        <f t="shared" si="213"/>
        <v>42975</v>
      </c>
    </row>
    <row r="6450" spans="1:4" x14ac:dyDescent="0.2">
      <c r="A6450">
        <f t="shared" si="211"/>
        <v>2017</v>
      </c>
      <c r="B6450" s="1059">
        <v>42976</v>
      </c>
      <c r="C6450" s="3">
        <f>'finished water daily demand'!U245</f>
        <v>30.192321428571429</v>
      </c>
      <c r="D6450">
        <f t="shared" si="213"/>
        <v>42976</v>
      </c>
    </row>
    <row r="6451" spans="1:4" x14ac:dyDescent="0.2">
      <c r="A6451">
        <f t="shared" si="211"/>
        <v>2017</v>
      </c>
      <c r="B6451" s="1059">
        <v>42977</v>
      </c>
      <c r="C6451" s="3">
        <f>'finished water daily demand'!U246</f>
        <v>29.775821428571433</v>
      </c>
      <c r="D6451">
        <f t="shared" si="213"/>
        <v>42977</v>
      </c>
    </row>
    <row r="6452" spans="1:4" x14ac:dyDescent="0.2">
      <c r="A6452">
        <f t="shared" si="211"/>
        <v>2017</v>
      </c>
      <c r="B6452" s="1059">
        <v>42978</v>
      </c>
      <c r="C6452" s="3">
        <f>'finished water daily demand'!U247</f>
        <v>30.731821428571433</v>
      </c>
      <c r="D6452">
        <f t="shared" si="213"/>
        <v>42978</v>
      </c>
    </row>
    <row r="6453" spans="1:4" x14ac:dyDescent="0.2">
      <c r="A6453">
        <f t="shared" si="211"/>
        <v>2017</v>
      </c>
      <c r="B6453" s="1059">
        <v>42979</v>
      </c>
      <c r="C6453" s="3">
        <f>'finished water daily demand'!U248</f>
        <v>27.958321428571427</v>
      </c>
      <c r="D6453">
        <f t="shared" si="213"/>
        <v>42979</v>
      </c>
    </row>
    <row r="6454" spans="1:4" x14ac:dyDescent="0.2">
      <c r="A6454">
        <f t="shared" si="211"/>
        <v>2017</v>
      </c>
      <c r="B6454" s="1059">
        <v>42980</v>
      </c>
      <c r="C6454" s="3">
        <f>'finished water daily demand'!U249</f>
        <v>25.995000000000005</v>
      </c>
      <c r="D6454">
        <f t="shared" si="213"/>
        <v>42980</v>
      </c>
    </row>
    <row r="6455" spans="1:4" x14ac:dyDescent="0.2">
      <c r="A6455">
        <f t="shared" si="211"/>
        <v>2017</v>
      </c>
      <c r="B6455" s="1059">
        <v>42981</v>
      </c>
      <c r="C6455" s="3">
        <f>'finished water daily demand'!U250</f>
        <v>26.795000000000002</v>
      </c>
      <c r="D6455">
        <f t="shared" si="213"/>
        <v>42981</v>
      </c>
    </row>
    <row r="6456" spans="1:4" x14ac:dyDescent="0.2">
      <c r="A6456">
        <f t="shared" si="211"/>
        <v>2017</v>
      </c>
      <c r="B6456" s="1059">
        <v>42982</v>
      </c>
      <c r="C6456" s="3">
        <f>'finished water daily demand'!U251</f>
        <v>27.635000000000002</v>
      </c>
      <c r="D6456">
        <f t="shared" si="213"/>
        <v>42982</v>
      </c>
    </row>
    <row r="6457" spans="1:4" x14ac:dyDescent="0.2">
      <c r="A6457">
        <f t="shared" si="211"/>
        <v>2017</v>
      </c>
      <c r="B6457" s="1059">
        <v>42983</v>
      </c>
      <c r="C6457" s="3">
        <f>'finished water daily demand'!U252</f>
        <v>30.555</v>
      </c>
      <c r="D6457">
        <f t="shared" si="213"/>
        <v>42983</v>
      </c>
    </row>
    <row r="6458" spans="1:4" x14ac:dyDescent="0.2">
      <c r="A6458">
        <f t="shared" si="211"/>
        <v>2017</v>
      </c>
      <c r="B6458" s="1059">
        <v>42984</v>
      </c>
      <c r="C6458" s="3">
        <f>'finished water daily demand'!U253</f>
        <v>30.035000000000004</v>
      </c>
      <c r="D6458">
        <f t="shared" ref="D6458:D6490" si="214">VALUE(B6458)</f>
        <v>42984</v>
      </c>
    </row>
    <row r="6459" spans="1:4" x14ac:dyDescent="0.2">
      <c r="A6459">
        <f t="shared" si="211"/>
        <v>2017</v>
      </c>
      <c r="B6459" s="1059">
        <v>42985</v>
      </c>
      <c r="C6459" s="3">
        <f>'finished water daily demand'!U254</f>
        <v>28.750028917049786</v>
      </c>
      <c r="D6459">
        <f t="shared" si="214"/>
        <v>42985</v>
      </c>
    </row>
    <row r="6460" spans="1:4" x14ac:dyDescent="0.2">
      <c r="A6460">
        <f t="shared" si="211"/>
        <v>2017</v>
      </c>
      <c r="B6460" s="1059">
        <v>42986</v>
      </c>
      <c r="C6460" s="3">
        <f>'finished water daily demand'!U255</f>
        <v>26.43505783409957</v>
      </c>
      <c r="D6460">
        <f t="shared" si="214"/>
        <v>42986</v>
      </c>
    </row>
    <row r="6461" spans="1:4" x14ac:dyDescent="0.2">
      <c r="A6461">
        <f t="shared" si="211"/>
        <v>2017</v>
      </c>
      <c r="B6461" s="1059">
        <v>42987</v>
      </c>
      <c r="C6461" s="3">
        <f>'finished water daily demand'!U256</f>
        <v>27.27505783409957</v>
      </c>
      <c r="D6461">
        <f t="shared" si="214"/>
        <v>42987</v>
      </c>
    </row>
    <row r="6462" spans="1:4" x14ac:dyDescent="0.2">
      <c r="A6462">
        <f t="shared" si="211"/>
        <v>2017</v>
      </c>
      <c r="B6462" s="1059">
        <v>42988</v>
      </c>
      <c r="C6462" s="3">
        <f>'finished water daily demand'!U257</f>
        <v>25.633057834099571</v>
      </c>
      <c r="D6462">
        <f t="shared" si="214"/>
        <v>42988</v>
      </c>
    </row>
    <row r="6463" spans="1:4" x14ac:dyDescent="0.2">
      <c r="A6463">
        <f t="shared" si="211"/>
        <v>2017</v>
      </c>
      <c r="B6463" s="1059">
        <v>42989</v>
      </c>
      <c r="C6463" s="3">
        <f>'finished water daily demand'!U258</f>
        <v>27.549028917049785</v>
      </c>
      <c r="D6463">
        <f t="shared" si="214"/>
        <v>42989</v>
      </c>
    </row>
    <row r="6464" spans="1:4" x14ac:dyDescent="0.2">
      <c r="A6464">
        <f t="shared" si="211"/>
        <v>2017</v>
      </c>
      <c r="B6464" s="1059">
        <v>42990</v>
      </c>
      <c r="C6464" s="3">
        <f>'finished water daily demand'!U259</f>
        <v>28.575000000000003</v>
      </c>
      <c r="D6464">
        <f t="shared" si="214"/>
        <v>42990</v>
      </c>
    </row>
    <row r="6465" spans="1:4" x14ac:dyDescent="0.2">
      <c r="A6465">
        <f t="shared" si="211"/>
        <v>2017</v>
      </c>
      <c r="B6465" s="1059">
        <v>42991</v>
      </c>
      <c r="C6465" s="3">
        <f>'finished water daily demand'!U260</f>
        <v>28.955000000000002</v>
      </c>
      <c r="D6465">
        <f t="shared" si="214"/>
        <v>42991</v>
      </c>
    </row>
    <row r="6466" spans="1:4" x14ac:dyDescent="0.2">
      <c r="A6466">
        <f t="shared" si="211"/>
        <v>2017</v>
      </c>
      <c r="B6466" s="1059">
        <v>42992</v>
      </c>
      <c r="C6466" s="3">
        <f>'finished water daily demand'!U261</f>
        <v>30.517999999999997</v>
      </c>
      <c r="D6466">
        <f t="shared" si="214"/>
        <v>42992</v>
      </c>
    </row>
    <row r="6467" spans="1:4" x14ac:dyDescent="0.2">
      <c r="A6467">
        <f t="shared" si="211"/>
        <v>2017</v>
      </c>
      <c r="B6467" s="1059">
        <v>42993</v>
      </c>
      <c r="C6467" s="3">
        <f>'finished water daily demand'!U262</f>
        <v>28.091999999999999</v>
      </c>
      <c r="D6467">
        <f t="shared" si="214"/>
        <v>42993</v>
      </c>
    </row>
    <row r="6468" spans="1:4" x14ac:dyDescent="0.2">
      <c r="A6468">
        <f t="shared" ref="A6468:A6531" si="215">YEAR(B6468)</f>
        <v>2017</v>
      </c>
      <c r="B6468" s="1059">
        <v>42994</v>
      </c>
      <c r="C6468" s="3">
        <f>'finished water daily demand'!U263</f>
        <v>30.333142857142857</v>
      </c>
      <c r="D6468">
        <f t="shared" si="214"/>
        <v>42994</v>
      </c>
    </row>
    <row r="6469" spans="1:4" x14ac:dyDescent="0.2">
      <c r="A6469">
        <f t="shared" si="215"/>
        <v>2017</v>
      </c>
      <c r="B6469" s="1059">
        <v>42995</v>
      </c>
      <c r="C6469" s="3">
        <f>'finished water daily demand'!U264</f>
        <v>28.318042857142856</v>
      </c>
      <c r="D6469">
        <f t="shared" si="214"/>
        <v>42995</v>
      </c>
    </row>
    <row r="6470" spans="1:4" x14ac:dyDescent="0.2">
      <c r="A6470">
        <f t="shared" si="215"/>
        <v>2017</v>
      </c>
      <c r="B6470" s="1059">
        <v>42996</v>
      </c>
      <c r="C6470" s="3">
        <f>'finished water daily demand'!U265</f>
        <v>30.594142857142856</v>
      </c>
      <c r="D6470">
        <f t="shared" si="214"/>
        <v>42996</v>
      </c>
    </row>
    <row r="6471" spans="1:4" x14ac:dyDescent="0.2">
      <c r="A6471">
        <f t="shared" si="215"/>
        <v>2017</v>
      </c>
      <c r="B6471" s="1059">
        <v>42997</v>
      </c>
      <c r="C6471" s="3">
        <f>'finished water daily demand'!U266</f>
        <v>32.963142857142856</v>
      </c>
      <c r="D6471">
        <f t="shared" si="214"/>
        <v>42997</v>
      </c>
    </row>
    <row r="6472" spans="1:4" x14ac:dyDescent="0.2">
      <c r="A6472">
        <f t="shared" si="215"/>
        <v>2017</v>
      </c>
      <c r="B6472" s="1059">
        <v>42998</v>
      </c>
      <c r="C6472" s="3">
        <f>'finished water daily demand'!U267</f>
        <v>32.833142857142853</v>
      </c>
      <c r="D6472">
        <f t="shared" si="214"/>
        <v>42998</v>
      </c>
    </row>
    <row r="6473" spans="1:4" x14ac:dyDescent="0.2">
      <c r="A6473">
        <f t="shared" si="215"/>
        <v>2017</v>
      </c>
      <c r="B6473" s="1059">
        <v>42999</v>
      </c>
      <c r="C6473" s="3">
        <f>'finished water daily demand'!U268</f>
        <v>30.533142857142856</v>
      </c>
      <c r="D6473">
        <f t="shared" si="214"/>
        <v>42999</v>
      </c>
    </row>
    <row r="6474" spans="1:4" x14ac:dyDescent="0.2">
      <c r="A6474">
        <f t="shared" si="215"/>
        <v>2017</v>
      </c>
      <c r="B6474" s="1059">
        <v>43000</v>
      </c>
      <c r="C6474" s="3">
        <f>'finished water daily demand'!U269</f>
        <v>30.959442857142861</v>
      </c>
      <c r="D6474">
        <f t="shared" si="214"/>
        <v>43000</v>
      </c>
    </row>
    <row r="6475" spans="1:4" x14ac:dyDescent="0.2">
      <c r="A6475">
        <f t="shared" si="215"/>
        <v>2017</v>
      </c>
      <c r="B6475" s="1059">
        <v>43001</v>
      </c>
      <c r="C6475" s="3">
        <f>'finished water daily demand'!U270</f>
        <v>31.128257142857144</v>
      </c>
      <c r="D6475">
        <f t="shared" si="214"/>
        <v>43001</v>
      </c>
    </row>
    <row r="6476" spans="1:4" x14ac:dyDescent="0.2">
      <c r="A6476">
        <f t="shared" si="215"/>
        <v>2017</v>
      </c>
      <c r="B6476" s="1059">
        <v>43002</v>
      </c>
      <c r="C6476" s="3">
        <f>'finished water daily demand'!U271</f>
        <v>31.429857142857141</v>
      </c>
      <c r="D6476">
        <f t="shared" si="214"/>
        <v>43002</v>
      </c>
    </row>
    <row r="6477" spans="1:4" x14ac:dyDescent="0.2">
      <c r="A6477">
        <f t="shared" si="215"/>
        <v>2017</v>
      </c>
      <c r="B6477" s="1059">
        <v>43003</v>
      </c>
      <c r="C6477" s="3">
        <f>'finished water daily demand'!U272</f>
        <v>30.109857142857145</v>
      </c>
      <c r="D6477">
        <f t="shared" si="214"/>
        <v>43003</v>
      </c>
    </row>
    <row r="6478" spans="1:4" x14ac:dyDescent="0.2">
      <c r="A6478">
        <f t="shared" si="215"/>
        <v>2017</v>
      </c>
      <c r="B6478" s="1059">
        <v>43004</v>
      </c>
      <c r="C6478" s="3">
        <f>'finished water daily demand'!U273</f>
        <v>32.173857142857145</v>
      </c>
      <c r="D6478">
        <f t="shared" si="214"/>
        <v>43004</v>
      </c>
    </row>
    <row r="6479" spans="1:4" x14ac:dyDescent="0.2">
      <c r="A6479">
        <f t="shared" si="215"/>
        <v>2017</v>
      </c>
      <c r="B6479" s="1059">
        <v>43005</v>
      </c>
      <c r="C6479" s="3">
        <f>'finished water daily demand'!U274</f>
        <v>35.415857142857142</v>
      </c>
      <c r="D6479">
        <f t="shared" si="214"/>
        <v>43005</v>
      </c>
    </row>
    <row r="6480" spans="1:4" x14ac:dyDescent="0.2">
      <c r="A6480">
        <f t="shared" si="215"/>
        <v>2017</v>
      </c>
      <c r="B6480" s="1059">
        <v>43006</v>
      </c>
      <c r="C6480" s="3">
        <f>'finished water daily demand'!U275</f>
        <v>33.686857142857143</v>
      </c>
      <c r="D6480">
        <f t="shared" si="214"/>
        <v>43006</v>
      </c>
    </row>
    <row r="6481" spans="1:4" x14ac:dyDescent="0.2">
      <c r="A6481">
        <f t="shared" si="215"/>
        <v>2017</v>
      </c>
      <c r="B6481" s="1059">
        <v>43007</v>
      </c>
      <c r="C6481" s="3">
        <f>'finished water daily demand'!U276</f>
        <v>32.192857142857143</v>
      </c>
      <c r="D6481">
        <f t="shared" si="214"/>
        <v>43007</v>
      </c>
    </row>
    <row r="6482" spans="1:4" x14ac:dyDescent="0.2">
      <c r="A6482">
        <f t="shared" si="215"/>
        <v>2017</v>
      </c>
      <c r="B6482" s="1059">
        <v>43008</v>
      </c>
      <c r="C6482" s="3">
        <f>'finished water daily demand'!U277</f>
        <v>30.56814285714286</v>
      </c>
      <c r="D6482">
        <f t="shared" si="214"/>
        <v>43008</v>
      </c>
    </row>
    <row r="6483" spans="1:4" x14ac:dyDescent="0.2">
      <c r="A6483">
        <f t="shared" si="215"/>
        <v>2017</v>
      </c>
      <c r="B6483" s="1059">
        <v>43009</v>
      </c>
      <c r="C6483" s="3">
        <f>'finished water daily demand'!U278</f>
        <v>30.17914285714286</v>
      </c>
      <c r="D6483">
        <f t="shared" si="214"/>
        <v>43009</v>
      </c>
    </row>
    <row r="6484" spans="1:4" x14ac:dyDescent="0.2">
      <c r="A6484">
        <f t="shared" si="215"/>
        <v>2017</v>
      </c>
      <c r="B6484" s="1059">
        <v>43010</v>
      </c>
      <c r="C6484" s="3">
        <f>'finished water daily demand'!U279</f>
        <v>29.685142857142857</v>
      </c>
      <c r="D6484">
        <f t="shared" si="214"/>
        <v>43010</v>
      </c>
    </row>
    <row r="6485" spans="1:4" x14ac:dyDescent="0.2">
      <c r="A6485">
        <f t="shared" si="215"/>
        <v>2017</v>
      </c>
      <c r="B6485" s="1059">
        <v>43011</v>
      </c>
      <c r="C6485" s="3">
        <f>'finished water daily demand'!U280</f>
        <v>32.686142857142855</v>
      </c>
      <c r="D6485">
        <f t="shared" si="214"/>
        <v>43011</v>
      </c>
    </row>
    <row r="6486" spans="1:4" x14ac:dyDescent="0.2">
      <c r="A6486">
        <f t="shared" si="215"/>
        <v>2017</v>
      </c>
      <c r="B6486" s="1059">
        <v>43012</v>
      </c>
      <c r="C6486" s="3">
        <f>'finished water daily demand'!U281</f>
        <v>31.921142857142858</v>
      </c>
      <c r="D6486">
        <f t="shared" si="214"/>
        <v>43012</v>
      </c>
    </row>
    <row r="6487" spans="1:4" x14ac:dyDescent="0.2">
      <c r="A6487">
        <f t="shared" si="215"/>
        <v>2017</v>
      </c>
      <c r="B6487" s="1059">
        <v>43013</v>
      </c>
      <c r="C6487" s="3">
        <f>'finished water daily demand'!U282</f>
        <v>32.544142857142859</v>
      </c>
      <c r="D6487">
        <f t="shared" si="214"/>
        <v>43013</v>
      </c>
    </row>
    <row r="6488" spans="1:4" x14ac:dyDescent="0.2">
      <c r="A6488">
        <f t="shared" si="215"/>
        <v>2017</v>
      </c>
      <c r="B6488" s="1059">
        <v>43014</v>
      </c>
      <c r="C6488" s="3">
        <f>'finished water daily demand'!U283</f>
        <v>33.353809523809524</v>
      </c>
      <c r="D6488">
        <f t="shared" si="214"/>
        <v>43014</v>
      </c>
    </row>
    <row r="6489" spans="1:4" x14ac:dyDescent="0.2">
      <c r="A6489">
        <f t="shared" si="215"/>
        <v>2017</v>
      </c>
      <c r="B6489" s="1059">
        <v>43015</v>
      </c>
      <c r="C6489" s="3">
        <f>'finished water daily demand'!U284</f>
        <v>30.518380952380951</v>
      </c>
      <c r="D6489">
        <f t="shared" si="214"/>
        <v>43015</v>
      </c>
    </row>
    <row r="6490" spans="1:4" x14ac:dyDescent="0.2">
      <c r="A6490">
        <f t="shared" si="215"/>
        <v>2017</v>
      </c>
      <c r="B6490" s="1059">
        <v>43016</v>
      </c>
      <c r="C6490" s="3">
        <f>'finished water daily demand'!U285</f>
        <v>28.727380952380955</v>
      </c>
      <c r="D6490">
        <f t="shared" si="214"/>
        <v>43016</v>
      </c>
    </row>
    <row r="6491" spans="1:4" x14ac:dyDescent="0.2">
      <c r="A6491">
        <f t="shared" si="215"/>
        <v>2017</v>
      </c>
      <c r="B6491" s="1059">
        <v>43017</v>
      </c>
      <c r="C6491" s="3">
        <f>'finished water daily demand'!U286</f>
        <v>28.144714285714283</v>
      </c>
      <c r="D6491">
        <f t="shared" ref="D6491:D6497" si="216">VALUE(B6491)</f>
        <v>43017</v>
      </c>
    </row>
    <row r="6492" spans="1:4" x14ac:dyDescent="0.2">
      <c r="A6492">
        <f t="shared" si="215"/>
        <v>2017</v>
      </c>
      <c r="B6492" s="1059">
        <v>43018</v>
      </c>
      <c r="C6492" s="3">
        <f>'finished water daily demand'!U287</f>
        <v>29.582714285714285</v>
      </c>
      <c r="D6492">
        <f t="shared" si="216"/>
        <v>43018</v>
      </c>
    </row>
    <row r="6493" spans="1:4" x14ac:dyDescent="0.2">
      <c r="A6493">
        <f t="shared" si="215"/>
        <v>2017</v>
      </c>
      <c r="B6493" s="1059">
        <v>43019</v>
      </c>
      <c r="C6493" s="3">
        <f>'finished water daily demand'!U288</f>
        <v>29.052714285714284</v>
      </c>
      <c r="D6493">
        <f t="shared" si="216"/>
        <v>43019</v>
      </c>
    </row>
    <row r="6494" spans="1:4" x14ac:dyDescent="0.2">
      <c r="A6494">
        <f t="shared" si="215"/>
        <v>2017</v>
      </c>
      <c r="B6494" s="1059">
        <v>43020</v>
      </c>
      <c r="C6494" s="3">
        <f>'finished water daily demand'!U289</f>
        <v>28.553714285714282</v>
      </c>
      <c r="D6494">
        <f t="shared" si="216"/>
        <v>43020</v>
      </c>
    </row>
    <row r="6495" spans="1:4" x14ac:dyDescent="0.2">
      <c r="A6495">
        <f t="shared" si="215"/>
        <v>2017</v>
      </c>
      <c r="B6495" s="1059">
        <v>43021</v>
      </c>
      <c r="C6495" s="3">
        <f>'finished water daily demand'!U290</f>
        <v>25.425714285714282</v>
      </c>
      <c r="D6495">
        <f t="shared" si="216"/>
        <v>43021</v>
      </c>
    </row>
    <row r="6496" spans="1:4" x14ac:dyDescent="0.2">
      <c r="A6496">
        <f t="shared" si="215"/>
        <v>2017</v>
      </c>
      <c r="B6496" s="1059">
        <v>43022</v>
      </c>
      <c r="C6496" s="3">
        <f>'finished water daily demand'!U291</f>
        <v>27.019571428571425</v>
      </c>
      <c r="D6496">
        <f t="shared" si="216"/>
        <v>43022</v>
      </c>
    </row>
    <row r="6497" spans="1:4" x14ac:dyDescent="0.2">
      <c r="A6497">
        <f t="shared" si="215"/>
        <v>2017</v>
      </c>
      <c r="B6497" s="1059">
        <v>43023</v>
      </c>
      <c r="C6497" s="3">
        <f>'finished water daily demand'!U292</f>
        <v>28.413571428571426</v>
      </c>
      <c r="D6497">
        <f t="shared" si="216"/>
        <v>43023</v>
      </c>
    </row>
    <row r="6498" spans="1:4" x14ac:dyDescent="0.2">
      <c r="A6498">
        <f t="shared" si="215"/>
        <v>2017</v>
      </c>
      <c r="B6498" s="1059">
        <v>43024</v>
      </c>
      <c r="C6498" s="3">
        <f>'finished water daily demand'!U293</f>
        <v>26.2</v>
      </c>
      <c r="D6498">
        <f t="shared" ref="D6498:D6504" si="217">VALUE(B6498)</f>
        <v>43024</v>
      </c>
    </row>
    <row r="6499" spans="1:4" x14ac:dyDescent="0.2">
      <c r="A6499">
        <f t="shared" si="215"/>
        <v>2017</v>
      </c>
      <c r="B6499" s="1059">
        <v>43025</v>
      </c>
      <c r="C6499" s="3">
        <f>'finished water daily demand'!U294</f>
        <v>27.43</v>
      </c>
      <c r="D6499">
        <f t="shared" si="217"/>
        <v>43025</v>
      </c>
    </row>
    <row r="6500" spans="1:4" x14ac:dyDescent="0.2">
      <c r="A6500">
        <f t="shared" si="215"/>
        <v>2017</v>
      </c>
      <c r="B6500" s="1059">
        <v>43026</v>
      </c>
      <c r="C6500" s="3">
        <f>'finished water daily demand'!U295</f>
        <v>28.273999999999997</v>
      </c>
      <c r="D6500">
        <f t="shared" si="217"/>
        <v>43026</v>
      </c>
    </row>
    <row r="6501" spans="1:4" x14ac:dyDescent="0.2">
      <c r="A6501">
        <f t="shared" si="215"/>
        <v>2017</v>
      </c>
      <c r="B6501" s="1059">
        <v>43027</v>
      </c>
      <c r="C6501" s="3">
        <f>'finished water daily demand'!U296</f>
        <v>26.625999999999998</v>
      </c>
      <c r="D6501">
        <f t="shared" si="217"/>
        <v>43027</v>
      </c>
    </row>
    <row r="6502" spans="1:4" x14ac:dyDescent="0.2">
      <c r="A6502">
        <f t="shared" si="215"/>
        <v>2017</v>
      </c>
      <c r="B6502" s="1059">
        <v>43028</v>
      </c>
      <c r="C6502" s="3">
        <f>'finished water daily demand'!U297</f>
        <v>27.277999999999999</v>
      </c>
      <c r="D6502">
        <f t="shared" si="217"/>
        <v>43028</v>
      </c>
    </row>
    <row r="6503" spans="1:4" x14ac:dyDescent="0.2">
      <c r="A6503">
        <f t="shared" si="215"/>
        <v>2017</v>
      </c>
      <c r="B6503" s="1059">
        <v>43029</v>
      </c>
      <c r="C6503" s="3">
        <f>'finished water daily demand'!U298</f>
        <v>28.655000000000005</v>
      </c>
      <c r="D6503">
        <f t="shared" si="217"/>
        <v>43029</v>
      </c>
    </row>
    <row r="6504" spans="1:4" x14ac:dyDescent="0.2">
      <c r="A6504">
        <f t="shared" si="215"/>
        <v>2017</v>
      </c>
      <c r="B6504" s="1059">
        <v>43030</v>
      </c>
      <c r="C6504" s="3">
        <f>'finished water daily demand'!U299</f>
        <v>26.926000000000002</v>
      </c>
      <c r="D6504">
        <f t="shared" si="217"/>
        <v>43030</v>
      </c>
    </row>
    <row r="6505" spans="1:4" x14ac:dyDescent="0.2">
      <c r="A6505">
        <f t="shared" si="215"/>
        <v>2017</v>
      </c>
      <c r="B6505" s="1059">
        <v>43031</v>
      </c>
      <c r="C6505" s="3">
        <f>'finished water daily demand'!U300</f>
        <v>25.71557142857143</v>
      </c>
      <c r="D6505">
        <f t="shared" ref="D6505:D6511" si="218">VALUE(B6505)</f>
        <v>43031</v>
      </c>
    </row>
    <row r="6506" spans="1:4" x14ac:dyDescent="0.2">
      <c r="A6506">
        <f t="shared" si="215"/>
        <v>2017</v>
      </c>
      <c r="B6506" s="1059">
        <v>43032</v>
      </c>
      <c r="C6506" s="3">
        <f>'finished water daily demand'!U301</f>
        <v>26.00957142857143</v>
      </c>
      <c r="D6506">
        <f t="shared" si="218"/>
        <v>43032</v>
      </c>
    </row>
    <row r="6507" spans="1:4" x14ac:dyDescent="0.2">
      <c r="A6507">
        <f t="shared" si="215"/>
        <v>2017</v>
      </c>
      <c r="B6507" s="1059">
        <v>43033</v>
      </c>
      <c r="C6507" s="3">
        <f>'finished water daily demand'!U302</f>
        <v>25.662571428571432</v>
      </c>
      <c r="D6507">
        <f t="shared" si="218"/>
        <v>43033</v>
      </c>
    </row>
    <row r="6508" spans="1:4" x14ac:dyDescent="0.2">
      <c r="A6508">
        <f t="shared" si="215"/>
        <v>2017</v>
      </c>
      <c r="B6508" s="1059">
        <v>43034</v>
      </c>
      <c r="C6508" s="3">
        <f>'finished water daily demand'!U303</f>
        <v>25.870571428571431</v>
      </c>
      <c r="D6508">
        <f t="shared" si="218"/>
        <v>43034</v>
      </c>
    </row>
    <row r="6509" spans="1:4" x14ac:dyDescent="0.2">
      <c r="A6509">
        <f t="shared" si="215"/>
        <v>2017</v>
      </c>
      <c r="B6509" s="1059">
        <v>43035</v>
      </c>
      <c r="C6509" s="3">
        <f>'finished water daily demand'!U304</f>
        <v>25.630571428571432</v>
      </c>
      <c r="D6509">
        <f t="shared" si="218"/>
        <v>43035</v>
      </c>
    </row>
    <row r="6510" spans="1:4" x14ac:dyDescent="0.2">
      <c r="A6510">
        <f t="shared" si="215"/>
        <v>2017</v>
      </c>
      <c r="B6510" s="1059">
        <v>43036</v>
      </c>
      <c r="C6510" s="3">
        <f>'finished water daily demand'!U305</f>
        <v>27.949285714285715</v>
      </c>
      <c r="D6510">
        <f t="shared" si="218"/>
        <v>43036</v>
      </c>
    </row>
    <row r="6511" spans="1:4" x14ac:dyDescent="0.2">
      <c r="A6511">
        <f t="shared" si="215"/>
        <v>2017</v>
      </c>
      <c r="B6511" s="1059">
        <v>43037</v>
      </c>
      <c r="C6511" s="3">
        <f>'finished water daily demand'!U306</f>
        <v>26.831285714285716</v>
      </c>
      <c r="D6511">
        <f t="shared" si="218"/>
        <v>43037</v>
      </c>
    </row>
    <row r="6512" spans="1:4" x14ac:dyDescent="0.2">
      <c r="A6512">
        <f t="shared" si="215"/>
        <v>2017</v>
      </c>
      <c r="B6512" s="1059">
        <v>43038</v>
      </c>
      <c r="C6512" s="3">
        <f>'finished water daily demand'!U307</f>
        <v>25.890285714285707</v>
      </c>
      <c r="D6512">
        <f t="shared" ref="D6512:D6518" si="219">VALUE(B6512)</f>
        <v>43038</v>
      </c>
    </row>
    <row r="6513" spans="1:4" x14ac:dyDescent="0.2">
      <c r="A6513">
        <f t="shared" si="215"/>
        <v>2017</v>
      </c>
      <c r="B6513" s="1059">
        <v>43039</v>
      </c>
      <c r="C6513" s="3">
        <f>'finished water daily demand'!U308</f>
        <v>25.967285714285715</v>
      </c>
      <c r="D6513">
        <f t="shared" si="219"/>
        <v>43039</v>
      </c>
    </row>
    <row r="6514" spans="1:4" x14ac:dyDescent="0.2">
      <c r="A6514">
        <f t="shared" si="215"/>
        <v>2017</v>
      </c>
      <c r="B6514" s="1059">
        <v>43040</v>
      </c>
      <c r="C6514" s="3">
        <f>'finished water daily demand'!U309</f>
        <v>25.132285714285732</v>
      </c>
      <c r="D6514">
        <f t="shared" si="219"/>
        <v>43040</v>
      </c>
    </row>
    <row r="6515" spans="1:4" x14ac:dyDescent="0.2">
      <c r="A6515">
        <f t="shared" si="215"/>
        <v>2017</v>
      </c>
      <c r="B6515" s="1059">
        <v>43041</v>
      </c>
      <c r="C6515" s="3">
        <f>'finished water daily demand'!U310</f>
        <v>26.309285714285679</v>
      </c>
      <c r="D6515">
        <f t="shared" si="219"/>
        <v>43041</v>
      </c>
    </row>
    <row r="6516" spans="1:4" x14ac:dyDescent="0.2">
      <c r="A6516">
        <f t="shared" si="215"/>
        <v>2017</v>
      </c>
      <c r="B6516" s="1059">
        <v>43042</v>
      </c>
      <c r="C6516" s="3">
        <f>'finished water daily demand'!U311</f>
        <v>27.048285714285761</v>
      </c>
      <c r="D6516">
        <f t="shared" si="219"/>
        <v>43042</v>
      </c>
    </row>
    <row r="6517" spans="1:4" x14ac:dyDescent="0.2">
      <c r="A6517">
        <f t="shared" si="215"/>
        <v>2017</v>
      </c>
      <c r="B6517" s="1059">
        <v>43043</v>
      </c>
      <c r="C6517" s="3">
        <f>'finished water daily demand'!U312</f>
        <v>26.820499999999946</v>
      </c>
      <c r="D6517">
        <f t="shared" si="219"/>
        <v>43043</v>
      </c>
    </row>
    <row r="6518" spans="1:4" x14ac:dyDescent="0.2">
      <c r="A6518">
        <f t="shared" si="215"/>
        <v>2017</v>
      </c>
      <c r="B6518" s="1059">
        <v>43044</v>
      </c>
      <c r="C6518" s="3">
        <f>'finished water daily demand'!U313</f>
        <v>26.066500000000037</v>
      </c>
      <c r="D6518">
        <f t="shared" si="219"/>
        <v>43044</v>
      </c>
    </row>
    <row r="6519" spans="1:4" x14ac:dyDescent="0.2">
      <c r="A6519">
        <f t="shared" si="215"/>
        <v>2017</v>
      </c>
      <c r="B6519" s="1059">
        <v>43045</v>
      </c>
      <c r="C6519" s="3">
        <f>'finished water daily demand'!U314</f>
        <v>25.3765</v>
      </c>
      <c r="D6519">
        <f t="shared" ref="D6519:D6525" si="220">VALUE(B6519)</f>
        <v>43045</v>
      </c>
    </row>
    <row r="6520" spans="1:4" x14ac:dyDescent="0.2">
      <c r="A6520">
        <f t="shared" si="215"/>
        <v>2017</v>
      </c>
      <c r="B6520" s="1059">
        <v>43046</v>
      </c>
      <c r="C6520" s="3">
        <f>'finished water daily demand'!U315</f>
        <v>25.370499999999971</v>
      </c>
      <c r="D6520">
        <f t="shared" si="220"/>
        <v>43046</v>
      </c>
    </row>
    <row r="6521" spans="1:4" x14ac:dyDescent="0.2">
      <c r="A6521">
        <f t="shared" si="215"/>
        <v>2017</v>
      </c>
      <c r="B6521" s="1059">
        <v>43047</v>
      </c>
      <c r="C6521" s="3">
        <f>'finished water daily demand'!U316</f>
        <v>25.039500000000043</v>
      </c>
      <c r="D6521">
        <f t="shared" si="220"/>
        <v>43047</v>
      </c>
    </row>
    <row r="6522" spans="1:4" x14ac:dyDescent="0.2">
      <c r="A6522">
        <f t="shared" si="215"/>
        <v>2017</v>
      </c>
      <c r="B6522" s="1059">
        <v>43048</v>
      </c>
      <c r="C6522" s="3">
        <f>'finished water daily demand'!U317</f>
        <v>23.816499999999991</v>
      </c>
      <c r="D6522">
        <f t="shared" si="220"/>
        <v>43048</v>
      </c>
    </row>
    <row r="6523" spans="1:4" x14ac:dyDescent="0.2">
      <c r="A6523">
        <f t="shared" si="215"/>
        <v>2017</v>
      </c>
      <c r="B6523" s="1059">
        <v>43049</v>
      </c>
      <c r="C6523" s="3">
        <f>'finished water daily demand'!U318</f>
        <v>24.543999999999997</v>
      </c>
      <c r="D6523">
        <f t="shared" si="220"/>
        <v>43049</v>
      </c>
    </row>
    <row r="6524" spans="1:4" x14ac:dyDescent="0.2">
      <c r="A6524">
        <f t="shared" si="215"/>
        <v>2017</v>
      </c>
      <c r="B6524" s="1059">
        <v>43050</v>
      </c>
      <c r="C6524" s="3">
        <f>'finished water daily demand'!U319</f>
        <v>24.146999999999988</v>
      </c>
      <c r="D6524">
        <f t="shared" si="220"/>
        <v>43050</v>
      </c>
    </row>
    <row r="6525" spans="1:4" x14ac:dyDescent="0.2">
      <c r="A6525">
        <f t="shared" si="215"/>
        <v>2017</v>
      </c>
      <c r="B6525" s="1059">
        <v>43051</v>
      </c>
      <c r="C6525" s="3">
        <f>'finished water daily demand'!U320</f>
        <v>23.914000000000005</v>
      </c>
      <c r="D6525">
        <f t="shared" si="220"/>
        <v>43051</v>
      </c>
    </row>
    <row r="6526" spans="1:4" x14ac:dyDescent="0.2">
      <c r="A6526">
        <f t="shared" si="215"/>
        <v>2017</v>
      </c>
      <c r="B6526" s="1059">
        <v>43052</v>
      </c>
      <c r="C6526" s="3">
        <f>'finished water daily demand'!U321</f>
        <v>25.006000000000022</v>
      </c>
      <c r="D6526">
        <f t="shared" ref="D6526" si="221">VALUE(B6526)</f>
        <v>43052</v>
      </c>
    </row>
    <row r="6527" spans="1:4" x14ac:dyDescent="0.2">
      <c r="A6527">
        <f t="shared" si="215"/>
        <v>2017</v>
      </c>
      <c r="B6527" s="1059">
        <v>43053</v>
      </c>
      <c r="C6527" s="3">
        <f>'finished water daily demand'!U322</f>
        <v>24.968999999999998</v>
      </c>
      <c r="D6527">
        <f t="shared" ref="D6527:D6532" si="222">VALUE(B6527)</f>
        <v>43053</v>
      </c>
    </row>
    <row r="6528" spans="1:4" x14ac:dyDescent="0.2">
      <c r="A6528">
        <f t="shared" si="215"/>
        <v>2017</v>
      </c>
      <c r="B6528" s="1059">
        <v>43054</v>
      </c>
      <c r="C6528" s="3">
        <f>'finished water daily demand'!U323</f>
        <v>25.301999999999964</v>
      </c>
      <c r="D6528">
        <f t="shared" si="222"/>
        <v>43054</v>
      </c>
    </row>
    <row r="6529" spans="1:4" x14ac:dyDescent="0.2">
      <c r="A6529">
        <f t="shared" si="215"/>
        <v>2017</v>
      </c>
      <c r="B6529" s="1059">
        <v>43055</v>
      </c>
      <c r="C6529" s="3">
        <f>'finished water daily demand'!U324</f>
        <v>23.570000000000022</v>
      </c>
      <c r="D6529">
        <f t="shared" si="222"/>
        <v>43055</v>
      </c>
    </row>
    <row r="6530" spans="1:4" x14ac:dyDescent="0.2">
      <c r="A6530">
        <f t="shared" si="215"/>
        <v>2017</v>
      </c>
      <c r="B6530" s="1059">
        <v>43056</v>
      </c>
      <c r="C6530" s="3">
        <f>'finished water daily demand'!U325</f>
        <v>23.77999999999998</v>
      </c>
      <c r="D6530">
        <f t="shared" si="222"/>
        <v>43056</v>
      </c>
    </row>
    <row r="6531" spans="1:4" x14ac:dyDescent="0.2">
      <c r="A6531">
        <f t="shared" si="215"/>
        <v>2017</v>
      </c>
      <c r="B6531" s="1059">
        <v>43057</v>
      </c>
      <c r="C6531" s="3">
        <f>'finished water daily demand'!U326</f>
        <v>24.02700000000004</v>
      </c>
      <c r="D6531">
        <f t="shared" si="222"/>
        <v>43057</v>
      </c>
    </row>
    <row r="6532" spans="1:4" x14ac:dyDescent="0.2">
      <c r="A6532">
        <f t="shared" ref="A6532:A6574" si="223">YEAR(B6532)</f>
        <v>2017</v>
      </c>
      <c r="B6532" s="1059">
        <v>43058</v>
      </c>
      <c r="C6532" s="3">
        <f>'finished water daily demand'!U327</f>
        <v>24.54199999999997</v>
      </c>
      <c r="D6532">
        <f t="shared" si="222"/>
        <v>43058</v>
      </c>
    </row>
    <row r="6533" spans="1:4" x14ac:dyDescent="0.2">
      <c r="A6533">
        <f t="shared" si="223"/>
        <v>2017</v>
      </c>
      <c r="B6533" s="1059">
        <v>43059</v>
      </c>
      <c r="C6533" s="3">
        <f>'finished water daily demand'!U328</f>
        <v>24.670000000000012</v>
      </c>
      <c r="D6533">
        <f t="shared" ref="D6533:D6538" si="224">VALUE(B6533)</f>
        <v>43059</v>
      </c>
    </row>
    <row r="6534" spans="1:4" x14ac:dyDescent="0.2">
      <c r="A6534">
        <f t="shared" si="223"/>
        <v>2017</v>
      </c>
      <c r="B6534" s="1059">
        <v>43060</v>
      </c>
      <c r="C6534" s="3">
        <f>'finished water daily demand'!U329</f>
        <v>24.396999999999988</v>
      </c>
      <c r="D6534">
        <f t="shared" si="224"/>
        <v>43060</v>
      </c>
    </row>
    <row r="6535" spans="1:4" x14ac:dyDescent="0.2">
      <c r="A6535">
        <f t="shared" si="223"/>
        <v>2017</v>
      </c>
      <c r="B6535" s="1059">
        <v>43061</v>
      </c>
      <c r="C6535" s="3">
        <f>'finished water daily demand'!U330</f>
        <v>23.80300000000004</v>
      </c>
      <c r="D6535">
        <f t="shared" si="224"/>
        <v>43061</v>
      </c>
    </row>
    <row r="6536" spans="1:4" x14ac:dyDescent="0.2">
      <c r="A6536">
        <f t="shared" si="223"/>
        <v>2017</v>
      </c>
      <c r="B6536" s="1059">
        <v>43062</v>
      </c>
      <c r="C6536" s="3">
        <f>'finished water daily demand'!U331</f>
        <v>21.530555555555505</v>
      </c>
      <c r="D6536">
        <f t="shared" si="224"/>
        <v>43062</v>
      </c>
    </row>
    <row r="6537" spans="1:4" x14ac:dyDescent="0.2">
      <c r="A6537">
        <f t="shared" si="223"/>
        <v>2017</v>
      </c>
      <c r="B6537" s="1059">
        <v>43063</v>
      </c>
      <c r="C6537" s="3">
        <f>'finished water daily demand'!U332</f>
        <v>21.187555555555576</v>
      </c>
      <c r="D6537">
        <f t="shared" si="224"/>
        <v>43063</v>
      </c>
    </row>
    <row r="6538" spans="1:4" x14ac:dyDescent="0.2">
      <c r="A6538">
        <f t="shared" si="223"/>
        <v>2017</v>
      </c>
      <c r="B6538" s="1059">
        <v>43064</v>
      </c>
      <c r="C6538" s="3">
        <f>'finished water daily demand'!U333</f>
        <v>21.973555555555556</v>
      </c>
      <c r="D6538">
        <f t="shared" si="224"/>
        <v>43064</v>
      </c>
    </row>
    <row r="6539" spans="1:4" x14ac:dyDescent="0.2">
      <c r="A6539">
        <f t="shared" si="223"/>
        <v>2017</v>
      </c>
      <c r="B6539" s="1059">
        <v>43065</v>
      </c>
      <c r="C6539" s="3">
        <f>'finished water daily demand'!U334</f>
        <v>23.239555555555555</v>
      </c>
      <c r="D6539">
        <f t="shared" ref="D6539" si="225">VALUE(B6539)</f>
        <v>43065</v>
      </c>
    </row>
    <row r="6540" spans="1:4" x14ac:dyDescent="0.2">
      <c r="A6540">
        <f t="shared" si="223"/>
        <v>2017</v>
      </c>
      <c r="B6540" s="1059">
        <v>43066</v>
      </c>
      <c r="C6540" s="3">
        <f>'finished water daily demand'!U335</f>
        <v>25.170067315555585</v>
      </c>
      <c r="D6540">
        <f t="shared" ref="D6540:D6547" si="226">VALUE(B6540)</f>
        <v>43066</v>
      </c>
    </row>
    <row r="6541" spans="1:4" x14ac:dyDescent="0.2">
      <c r="A6541">
        <f t="shared" si="223"/>
        <v>2017</v>
      </c>
      <c r="B6541" s="1059">
        <v>43067</v>
      </c>
      <c r="C6541" s="3">
        <f>'finished water daily demand'!U336</f>
        <v>25.535321475555524</v>
      </c>
      <c r="D6541">
        <f t="shared" si="226"/>
        <v>43067</v>
      </c>
    </row>
    <row r="6542" spans="1:4" x14ac:dyDescent="0.2">
      <c r="A6542">
        <f t="shared" si="223"/>
        <v>2017</v>
      </c>
      <c r="B6542" s="1059">
        <v>43068</v>
      </c>
      <c r="C6542" s="3">
        <f>'finished water daily demand'!U337</f>
        <v>25.602866675555568</v>
      </c>
      <c r="D6542">
        <f t="shared" si="226"/>
        <v>43068</v>
      </c>
    </row>
    <row r="6543" spans="1:4" x14ac:dyDescent="0.2">
      <c r="A6543">
        <f t="shared" si="223"/>
        <v>2017</v>
      </c>
      <c r="B6543" s="1059">
        <v>43069</v>
      </c>
      <c r="C6543" s="3">
        <f>'finished water daily demand'!U338</f>
        <v>25.093803395555543</v>
      </c>
      <c r="D6543">
        <f t="shared" si="226"/>
        <v>43069</v>
      </c>
    </row>
    <row r="6544" spans="1:4" x14ac:dyDescent="0.2">
      <c r="A6544">
        <f t="shared" si="223"/>
        <v>2017</v>
      </c>
      <c r="B6544" s="1059">
        <v>43070</v>
      </c>
      <c r="C6544" s="3">
        <f>'finished water daily demand'!U339</f>
        <v>24.381404675555579</v>
      </c>
      <c r="D6544">
        <f t="shared" si="226"/>
        <v>43070</v>
      </c>
    </row>
    <row r="6545" spans="1:4" x14ac:dyDescent="0.2">
      <c r="A6545">
        <f t="shared" si="223"/>
        <v>2017</v>
      </c>
      <c r="B6545" s="1059">
        <v>43071</v>
      </c>
      <c r="C6545" s="3">
        <f>'finished water daily demand'!U340</f>
        <v>22.611696222857134</v>
      </c>
      <c r="D6545">
        <f t="shared" si="226"/>
        <v>43071</v>
      </c>
    </row>
    <row r="6546" spans="1:4" x14ac:dyDescent="0.2">
      <c r="A6546">
        <f t="shared" si="223"/>
        <v>2017</v>
      </c>
      <c r="B6546" s="1059">
        <v>43072</v>
      </c>
      <c r="C6546" s="3">
        <f>'finished water daily demand'!U341</f>
        <v>25.257050062857182</v>
      </c>
      <c r="D6546">
        <f t="shared" si="226"/>
        <v>43072</v>
      </c>
    </row>
    <row r="6547" spans="1:4" x14ac:dyDescent="0.2">
      <c r="A6547">
        <f t="shared" si="223"/>
        <v>2017</v>
      </c>
      <c r="B6547" s="1059">
        <v>43073</v>
      </c>
      <c r="C6547" s="3">
        <f>'finished water daily demand'!U342</f>
        <v>26.292949622857144</v>
      </c>
      <c r="D6547">
        <f t="shared" si="226"/>
        <v>43073</v>
      </c>
    </row>
    <row r="6548" spans="1:4" x14ac:dyDescent="0.2">
      <c r="A6548">
        <f t="shared" si="223"/>
        <v>2017</v>
      </c>
      <c r="B6548" s="1059">
        <v>43074</v>
      </c>
      <c r="C6548" s="3">
        <f>'finished water daily demand'!U343</f>
        <v>24.595215062857143</v>
      </c>
      <c r="D6548">
        <f t="shared" ref="D6548:D6553" si="227">VALUE(B6548)</f>
        <v>43074</v>
      </c>
    </row>
    <row r="6549" spans="1:4" x14ac:dyDescent="0.2">
      <c r="A6549">
        <f t="shared" si="223"/>
        <v>2017</v>
      </c>
      <c r="B6549" s="1059">
        <v>43075</v>
      </c>
      <c r="C6549" s="3">
        <f>'finished water daily demand'!U344</f>
        <v>24.952330342857131</v>
      </c>
      <c r="D6549">
        <f t="shared" si="227"/>
        <v>43075</v>
      </c>
    </row>
    <row r="6550" spans="1:4" x14ac:dyDescent="0.2">
      <c r="A6550">
        <f t="shared" si="223"/>
        <v>2017</v>
      </c>
      <c r="B6550" s="1059">
        <v>43076</v>
      </c>
      <c r="C6550" s="3">
        <f>'finished water daily demand'!U345</f>
        <v>22.189400022857104</v>
      </c>
      <c r="D6550">
        <f t="shared" si="227"/>
        <v>43076</v>
      </c>
    </row>
    <row r="6551" spans="1:4" x14ac:dyDescent="0.2">
      <c r="A6551">
        <f t="shared" si="223"/>
        <v>2017</v>
      </c>
      <c r="B6551" s="1059">
        <v>43077</v>
      </c>
      <c r="C6551" s="3">
        <f>'finished water daily demand'!U346</f>
        <v>23.822857142857178</v>
      </c>
      <c r="D6551">
        <f t="shared" si="227"/>
        <v>43077</v>
      </c>
    </row>
    <row r="6552" spans="1:4" x14ac:dyDescent="0.2">
      <c r="A6552">
        <f t="shared" si="223"/>
        <v>2017</v>
      </c>
      <c r="B6552" s="1059">
        <v>43078</v>
      </c>
      <c r="C6552" s="3">
        <f>'finished water daily demand'!U347</f>
        <v>23.129142857142842</v>
      </c>
      <c r="D6552">
        <f t="shared" si="227"/>
        <v>43078</v>
      </c>
    </row>
    <row r="6553" spans="1:4" x14ac:dyDescent="0.2">
      <c r="A6553">
        <f t="shared" si="223"/>
        <v>2017</v>
      </c>
      <c r="B6553" s="1059">
        <v>43079</v>
      </c>
      <c r="C6553" s="3">
        <f>'finished water daily demand'!U348</f>
        <v>24.556142857142877</v>
      </c>
      <c r="D6553">
        <f t="shared" si="227"/>
        <v>43079</v>
      </c>
    </row>
    <row r="6554" spans="1:4" x14ac:dyDescent="0.2">
      <c r="A6554">
        <f t="shared" si="223"/>
        <v>2017</v>
      </c>
      <c r="B6554" s="1059">
        <v>43080</v>
      </c>
      <c r="C6554" s="3">
        <f>'finished water daily demand'!U349</f>
        <v>23.459142857142819</v>
      </c>
      <c r="D6554">
        <f t="shared" ref="D6554:D6560" si="228">VALUE(B6554)</f>
        <v>43080</v>
      </c>
    </row>
    <row r="6555" spans="1:4" x14ac:dyDescent="0.2">
      <c r="A6555">
        <f t="shared" si="223"/>
        <v>2017</v>
      </c>
      <c r="B6555" s="1059">
        <v>43081</v>
      </c>
      <c r="C6555" s="3">
        <f>'finished water daily demand'!U350</f>
        <v>23.470142857142893</v>
      </c>
      <c r="D6555">
        <f t="shared" si="228"/>
        <v>43081</v>
      </c>
    </row>
    <row r="6556" spans="1:4" x14ac:dyDescent="0.2">
      <c r="A6556">
        <f t="shared" si="223"/>
        <v>2017</v>
      </c>
      <c r="B6556" s="1059">
        <v>43082</v>
      </c>
      <c r="C6556" s="3">
        <f>'finished water daily demand'!U351</f>
        <v>24.202142857142853</v>
      </c>
      <c r="D6556">
        <f t="shared" si="228"/>
        <v>43082</v>
      </c>
    </row>
    <row r="6557" spans="1:4" x14ac:dyDescent="0.2">
      <c r="A6557">
        <f t="shared" si="223"/>
        <v>2017</v>
      </c>
      <c r="B6557" s="1059">
        <v>43083</v>
      </c>
      <c r="C6557" s="3">
        <f>'finished water daily demand'!U352</f>
        <v>20.815142857142867</v>
      </c>
      <c r="D6557">
        <f t="shared" si="228"/>
        <v>43083</v>
      </c>
    </row>
    <row r="6558" spans="1:4" x14ac:dyDescent="0.2">
      <c r="A6558">
        <f t="shared" si="223"/>
        <v>2017</v>
      </c>
      <c r="B6558" s="1059">
        <v>43084</v>
      </c>
      <c r="C6558" s="3">
        <f>'finished water daily demand'!U353</f>
        <v>21.370142857142859</v>
      </c>
      <c r="D6558">
        <f t="shared" si="228"/>
        <v>43084</v>
      </c>
    </row>
    <row r="6559" spans="1:4" x14ac:dyDescent="0.2">
      <c r="A6559">
        <f t="shared" si="223"/>
        <v>2017</v>
      </c>
      <c r="B6559" s="1059">
        <v>43085</v>
      </c>
      <c r="C6559" s="3">
        <f>'finished water daily demand'!U354</f>
        <v>22.636142857142854</v>
      </c>
      <c r="D6559">
        <f t="shared" si="228"/>
        <v>43085</v>
      </c>
    </row>
    <row r="6560" spans="1:4" x14ac:dyDescent="0.2">
      <c r="A6560">
        <f t="shared" si="223"/>
        <v>2017</v>
      </c>
      <c r="B6560" s="1059">
        <v>43086</v>
      </c>
      <c r="C6560" s="3">
        <f>'finished water daily demand'!U355</f>
        <v>21.366142857142854</v>
      </c>
      <c r="D6560">
        <f t="shared" si="228"/>
        <v>43086</v>
      </c>
    </row>
    <row r="6561" spans="1:4" x14ac:dyDescent="0.2">
      <c r="A6561">
        <f t="shared" si="223"/>
        <v>2017</v>
      </c>
      <c r="B6561" s="1059">
        <v>43087</v>
      </c>
      <c r="C6561" s="3">
        <f>'finished water daily demand'!U356</f>
        <v>24.006142857142855</v>
      </c>
      <c r="D6561">
        <f t="shared" ref="D6561:D6570" si="229">VALUE(B6561)</f>
        <v>43087</v>
      </c>
    </row>
    <row r="6562" spans="1:4" x14ac:dyDescent="0.2">
      <c r="A6562">
        <f t="shared" si="223"/>
        <v>2017</v>
      </c>
      <c r="B6562" s="1059">
        <v>43088</v>
      </c>
      <c r="C6562" s="3">
        <f>'finished water daily demand'!U357</f>
        <v>23.046142857142854</v>
      </c>
      <c r="D6562">
        <f t="shared" si="229"/>
        <v>43088</v>
      </c>
    </row>
    <row r="6563" spans="1:4" x14ac:dyDescent="0.2">
      <c r="A6563">
        <f t="shared" si="223"/>
        <v>2017</v>
      </c>
      <c r="B6563" s="1059">
        <v>43089</v>
      </c>
      <c r="C6563" s="3">
        <f>'finished water daily demand'!U358</f>
        <v>23.460142857142845</v>
      </c>
      <c r="D6563">
        <f t="shared" si="229"/>
        <v>43089</v>
      </c>
    </row>
    <row r="6564" spans="1:4" x14ac:dyDescent="0.2">
      <c r="A6564">
        <f t="shared" si="223"/>
        <v>2017</v>
      </c>
      <c r="B6564" s="1059">
        <v>43090</v>
      </c>
      <c r="C6564" s="3">
        <f>'finished water daily demand'!U359</f>
        <v>23.336142857142857</v>
      </c>
      <c r="D6564">
        <f t="shared" si="229"/>
        <v>43090</v>
      </c>
    </row>
    <row r="6565" spans="1:4" x14ac:dyDescent="0.2">
      <c r="A6565">
        <f t="shared" si="223"/>
        <v>2017</v>
      </c>
      <c r="B6565" s="1059">
        <v>43091</v>
      </c>
      <c r="C6565" s="3">
        <f>'finished water daily demand'!U360</f>
        <v>23.336142857142857</v>
      </c>
      <c r="D6565">
        <f t="shared" si="229"/>
        <v>43091</v>
      </c>
    </row>
    <row r="6566" spans="1:4" x14ac:dyDescent="0.2">
      <c r="A6566">
        <f t="shared" si="223"/>
        <v>2017</v>
      </c>
      <c r="B6566" s="1059">
        <v>43092</v>
      </c>
      <c r="C6566" s="3">
        <f>'finished water daily demand'!U361</f>
        <v>17.981000000000002</v>
      </c>
      <c r="D6566">
        <f t="shared" si="229"/>
        <v>43092</v>
      </c>
    </row>
    <row r="6567" spans="1:4" x14ac:dyDescent="0.2">
      <c r="A6567">
        <f t="shared" si="223"/>
        <v>2017</v>
      </c>
      <c r="B6567" s="1059">
        <v>43093</v>
      </c>
      <c r="C6567" s="3">
        <f>'finished water daily demand'!U362</f>
        <v>17.381</v>
      </c>
      <c r="D6567">
        <f t="shared" si="229"/>
        <v>43093</v>
      </c>
    </row>
    <row r="6568" spans="1:4" x14ac:dyDescent="0.2">
      <c r="A6568">
        <f t="shared" si="223"/>
        <v>2017</v>
      </c>
      <c r="B6568" s="1059">
        <v>43094</v>
      </c>
      <c r="C6568" s="3">
        <f>'finished water daily demand'!U363</f>
        <v>14.281000000000001</v>
      </c>
      <c r="D6568">
        <f t="shared" si="229"/>
        <v>43094</v>
      </c>
    </row>
    <row r="6569" spans="1:4" x14ac:dyDescent="0.2">
      <c r="A6569">
        <f t="shared" si="223"/>
        <v>2017</v>
      </c>
      <c r="B6569" s="1059">
        <v>43095</v>
      </c>
      <c r="C6569" s="3">
        <f>'finished water daily demand'!U364</f>
        <v>17.381</v>
      </c>
      <c r="D6569">
        <f t="shared" si="229"/>
        <v>43095</v>
      </c>
    </row>
    <row r="6570" spans="1:4" x14ac:dyDescent="0.2">
      <c r="A6570">
        <f t="shared" si="223"/>
        <v>2017</v>
      </c>
      <c r="B6570" s="1059">
        <v>43096</v>
      </c>
      <c r="C6570" s="3">
        <f>'finished water daily demand'!U365</f>
        <v>19.481000000000002</v>
      </c>
      <c r="D6570">
        <f t="shared" si="229"/>
        <v>43096</v>
      </c>
    </row>
    <row r="6571" spans="1:4" x14ac:dyDescent="0.2">
      <c r="A6571">
        <f t="shared" si="223"/>
        <v>2017</v>
      </c>
      <c r="B6571" s="1059">
        <v>43097</v>
      </c>
      <c r="C6571" s="3">
        <f>'finished water daily demand'!U366</f>
        <v>19.481000000000002</v>
      </c>
      <c r="D6571">
        <f t="shared" ref="D6571" si="230">VALUE(B6571)</f>
        <v>43097</v>
      </c>
    </row>
    <row r="6572" spans="1:4" x14ac:dyDescent="0.2">
      <c r="A6572">
        <f t="shared" si="223"/>
        <v>2017</v>
      </c>
      <c r="B6572" s="1059">
        <v>43098</v>
      </c>
      <c r="C6572" s="3">
        <f>'finished water daily demand'!U367</f>
        <v>19.981000000000002</v>
      </c>
      <c r="D6572">
        <f t="shared" ref="D6572:D6574" si="231">VALUE(B6572)</f>
        <v>43098</v>
      </c>
    </row>
    <row r="6573" spans="1:4" x14ac:dyDescent="0.2">
      <c r="A6573">
        <f t="shared" si="223"/>
        <v>2017</v>
      </c>
      <c r="B6573" s="1059">
        <v>43099</v>
      </c>
      <c r="C6573" s="3">
        <f>'finished water daily demand'!U368</f>
        <v>20.463785714285713</v>
      </c>
      <c r="D6573">
        <f t="shared" si="231"/>
        <v>43099</v>
      </c>
    </row>
    <row r="6574" spans="1:4" x14ac:dyDescent="0.2">
      <c r="A6574">
        <f t="shared" si="223"/>
        <v>2017</v>
      </c>
      <c r="B6574" s="1059">
        <v>43100</v>
      </c>
      <c r="C6574" s="3">
        <f>'finished water daily demand'!U369</f>
        <v>19.363785714285711</v>
      </c>
      <c r="D6574">
        <f t="shared" si="231"/>
        <v>43100</v>
      </c>
    </row>
    <row r="6575" spans="1:4" x14ac:dyDescent="0.2">
      <c r="A6575">
        <f t="shared" ref="A6575:A6638" si="232">YEAR(B6575)</f>
        <v>2018</v>
      </c>
      <c r="B6575" s="1059">
        <v>43101</v>
      </c>
      <c r="C6575" s="3">
        <f>'finished water daily demand'!V5</f>
        <v>18.913785714285712</v>
      </c>
      <c r="D6575">
        <f t="shared" ref="D6575" si="233">VALUE(B6575)</f>
        <v>43101</v>
      </c>
    </row>
    <row r="6576" spans="1:4" x14ac:dyDescent="0.2">
      <c r="A6576">
        <f t="shared" si="232"/>
        <v>2018</v>
      </c>
      <c r="B6576" s="1059">
        <v>43102</v>
      </c>
      <c r="C6576" s="3">
        <f>'finished water daily demand'!V6</f>
        <v>23.274785714285677</v>
      </c>
      <c r="D6576">
        <f t="shared" ref="D6576" si="234">VALUE(B6576)</f>
        <v>43102</v>
      </c>
    </row>
    <row r="6577" spans="1:4" x14ac:dyDescent="0.2">
      <c r="A6577">
        <f t="shared" si="232"/>
        <v>2018</v>
      </c>
      <c r="B6577" s="1059">
        <v>43103</v>
      </c>
      <c r="C6577" s="3">
        <f>'finished water daily demand'!V7</f>
        <v>21.627785714285757</v>
      </c>
      <c r="D6577">
        <f t="shared" ref="D6577:D6582" si="235">VALUE(B6577)</f>
        <v>43103</v>
      </c>
    </row>
    <row r="6578" spans="1:4" x14ac:dyDescent="0.2">
      <c r="A6578">
        <f t="shared" si="232"/>
        <v>2018</v>
      </c>
      <c r="B6578" s="1059">
        <v>43104</v>
      </c>
      <c r="C6578" s="3">
        <f>'finished water daily demand'!V8</f>
        <v>22.816285714285705</v>
      </c>
      <c r="D6578">
        <f t="shared" si="235"/>
        <v>43104</v>
      </c>
    </row>
    <row r="6579" spans="1:4" x14ac:dyDescent="0.2">
      <c r="A6579">
        <f t="shared" si="232"/>
        <v>2018</v>
      </c>
      <c r="B6579" s="1059">
        <v>43105</v>
      </c>
      <c r="C6579" s="3">
        <f>'finished water daily demand'!V9</f>
        <v>23.374285714285698</v>
      </c>
      <c r="D6579">
        <f t="shared" si="235"/>
        <v>43105</v>
      </c>
    </row>
    <row r="6580" spans="1:4" x14ac:dyDescent="0.2">
      <c r="A6580">
        <f t="shared" si="232"/>
        <v>2018</v>
      </c>
      <c r="B6580" s="1059">
        <v>43106</v>
      </c>
      <c r="C6580" s="3">
        <f>'finished water daily demand'!V10</f>
        <v>22.125785714285747</v>
      </c>
      <c r="D6580">
        <f t="shared" si="235"/>
        <v>43106</v>
      </c>
    </row>
    <row r="6581" spans="1:4" x14ac:dyDescent="0.2">
      <c r="A6581">
        <f t="shared" si="232"/>
        <v>2018</v>
      </c>
      <c r="B6581" s="1059">
        <v>43107</v>
      </c>
      <c r="C6581" s="3">
        <f>'finished water daily demand'!V11</f>
        <v>24.438785714285707</v>
      </c>
      <c r="D6581">
        <f t="shared" si="235"/>
        <v>43107</v>
      </c>
    </row>
    <row r="6582" spans="1:4" x14ac:dyDescent="0.2">
      <c r="A6582">
        <f t="shared" si="232"/>
        <v>2018</v>
      </c>
      <c r="B6582" s="1059">
        <v>43108</v>
      </c>
      <c r="C6582" s="3">
        <f>'finished water daily demand'!V12</f>
        <v>25.438785714285675</v>
      </c>
      <c r="D6582">
        <f t="shared" si="235"/>
        <v>43108</v>
      </c>
    </row>
    <row r="6583" spans="1:4" x14ac:dyDescent="0.2">
      <c r="A6583">
        <f t="shared" si="232"/>
        <v>2018</v>
      </c>
      <c r="B6583" s="1059">
        <v>43109</v>
      </c>
      <c r="C6583" s="3">
        <f>'finished water daily demand'!V13</f>
        <v>27.992785714285741</v>
      </c>
      <c r="D6583">
        <f t="shared" ref="D6583:D6591" si="236">VALUE(B6583)</f>
        <v>43109</v>
      </c>
    </row>
    <row r="6584" spans="1:4" x14ac:dyDescent="0.2">
      <c r="A6584">
        <f t="shared" si="232"/>
        <v>2018</v>
      </c>
      <c r="B6584" s="1059">
        <v>43110</v>
      </c>
      <c r="C6584" s="3">
        <f>'finished water daily demand'!V14</f>
        <v>24.892785714285722</v>
      </c>
      <c r="D6584">
        <f t="shared" si="236"/>
        <v>43110</v>
      </c>
    </row>
    <row r="6585" spans="1:4" x14ac:dyDescent="0.2">
      <c r="A6585">
        <f t="shared" si="232"/>
        <v>2018</v>
      </c>
      <c r="B6585" s="1059">
        <v>43111</v>
      </c>
      <c r="C6585" s="3">
        <f>'finished water daily demand'!V15</f>
        <v>21.049785714285704</v>
      </c>
      <c r="D6585">
        <f t="shared" si="236"/>
        <v>43111</v>
      </c>
    </row>
    <row r="6586" spans="1:4" x14ac:dyDescent="0.2">
      <c r="A6586">
        <f t="shared" si="232"/>
        <v>2018</v>
      </c>
      <c r="B6586" s="1059">
        <v>43112</v>
      </c>
      <c r="C6586" s="3">
        <f>'finished water daily demand'!V16</f>
        <v>26.473785714285693</v>
      </c>
      <c r="D6586">
        <f t="shared" si="236"/>
        <v>43112</v>
      </c>
    </row>
    <row r="6587" spans="1:4" x14ac:dyDescent="0.2">
      <c r="A6587">
        <f t="shared" si="232"/>
        <v>2018</v>
      </c>
      <c r="B6587" s="1059">
        <v>43113</v>
      </c>
      <c r="C6587" s="3">
        <f>'finished water daily demand'!V17</f>
        <v>21.698300000000028</v>
      </c>
      <c r="D6587">
        <f t="shared" si="236"/>
        <v>43113</v>
      </c>
    </row>
    <row r="6588" spans="1:4" x14ac:dyDescent="0.2">
      <c r="A6588">
        <f t="shared" si="232"/>
        <v>2018</v>
      </c>
      <c r="B6588" s="1059">
        <v>43114</v>
      </c>
      <c r="C6588" s="3">
        <f>'finished water daily demand'!V18</f>
        <v>20.722300000000001</v>
      </c>
      <c r="D6588">
        <f t="shared" si="236"/>
        <v>43114</v>
      </c>
    </row>
    <row r="6589" spans="1:4" x14ac:dyDescent="0.2">
      <c r="A6589">
        <f t="shared" si="232"/>
        <v>2018</v>
      </c>
      <c r="B6589" s="1059">
        <v>43115</v>
      </c>
      <c r="C6589" s="3">
        <f>'finished water daily demand'!V19</f>
        <v>21.542300000000001</v>
      </c>
      <c r="D6589">
        <f t="shared" si="236"/>
        <v>43115</v>
      </c>
    </row>
    <row r="6590" spans="1:4" x14ac:dyDescent="0.2">
      <c r="A6590">
        <f t="shared" si="232"/>
        <v>2018</v>
      </c>
      <c r="B6590" s="1059">
        <v>43116</v>
      </c>
      <c r="C6590" s="3">
        <f>'finished water daily demand'!V20</f>
        <v>21.302299999999999</v>
      </c>
      <c r="D6590">
        <f t="shared" si="236"/>
        <v>43116</v>
      </c>
    </row>
    <row r="6591" spans="1:4" x14ac:dyDescent="0.2">
      <c r="A6591">
        <f t="shared" si="232"/>
        <v>2018</v>
      </c>
      <c r="B6591" s="1059">
        <v>43117</v>
      </c>
      <c r="C6591" s="3">
        <f>'finished water daily demand'!V21</f>
        <v>19.192299999999999</v>
      </c>
      <c r="D6591">
        <f t="shared" si="236"/>
        <v>43117</v>
      </c>
    </row>
    <row r="6592" spans="1:4" x14ac:dyDescent="0.2">
      <c r="A6592">
        <f t="shared" si="232"/>
        <v>2018</v>
      </c>
      <c r="B6592" s="1059">
        <v>43118</v>
      </c>
      <c r="C6592" s="3">
        <f>'finished water daily demand'!V22</f>
        <v>20.942299999999999</v>
      </c>
      <c r="D6592">
        <f t="shared" ref="D6592:D6602" si="237">VALUE(B6592)</f>
        <v>43118</v>
      </c>
    </row>
    <row r="6593" spans="1:4" x14ac:dyDescent="0.2">
      <c r="A6593">
        <f t="shared" si="232"/>
        <v>2018</v>
      </c>
      <c r="B6593" s="1059">
        <v>43119</v>
      </c>
      <c r="C6593" s="3">
        <f>'finished water daily demand'!V23</f>
        <v>21.502299999999998</v>
      </c>
      <c r="D6593">
        <f t="shared" si="237"/>
        <v>43119</v>
      </c>
    </row>
    <row r="6594" spans="1:4" x14ac:dyDescent="0.2">
      <c r="A6594">
        <f t="shared" si="232"/>
        <v>2018</v>
      </c>
      <c r="B6594" s="1059">
        <v>43120</v>
      </c>
      <c r="C6594" s="3">
        <f>'finished water daily demand'!V24</f>
        <v>21.692299999999999</v>
      </c>
      <c r="D6594">
        <f t="shared" si="237"/>
        <v>43120</v>
      </c>
    </row>
    <row r="6595" spans="1:4" x14ac:dyDescent="0.2">
      <c r="A6595">
        <f t="shared" si="232"/>
        <v>2018</v>
      </c>
      <c r="B6595" s="1059">
        <v>43121</v>
      </c>
      <c r="C6595" s="3">
        <f>'finished water daily demand'!V25</f>
        <v>21.982299999999999</v>
      </c>
      <c r="D6595">
        <f t="shared" si="237"/>
        <v>43121</v>
      </c>
    </row>
    <row r="6596" spans="1:4" x14ac:dyDescent="0.2">
      <c r="A6596">
        <f t="shared" si="232"/>
        <v>2018</v>
      </c>
      <c r="B6596" s="1059">
        <v>43122</v>
      </c>
      <c r="C6596" s="3">
        <f>'finished water daily demand'!V26</f>
        <v>21.3123</v>
      </c>
      <c r="D6596">
        <f t="shared" si="237"/>
        <v>43122</v>
      </c>
    </row>
    <row r="6597" spans="1:4" x14ac:dyDescent="0.2">
      <c r="A6597">
        <f t="shared" si="232"/>
        <v>2018</v>
      </c>
      <c r="B6597" s="1059">
        <v>43123</v>
      </c>
      <c r="C6597" s="3">
        <f>'finished water daily demand'!V27</f>
        <v>24.022749999999949</v>
      </c>
      <c r="D6597">
        <f t="shared" si="237"/>
        <v>43123</v>
      </c>
    </row>
    <row r="6598" spans="1:4" x14ac:dyDescent="0.2">
      <c r="A6598">
        <f t="shared" si="232"/>
        <v>2018</v>
      </c>
      <c r="B6598" s="1059">
        <v>43124</v>
      </c>
      <c r="C6598" s="3">
        <f>'finished water daily demand'!V28</f>
        <v>22.359749999999995</v>
      </c>
      <c r="D6598">
        <f t="shared" si="237"/>
        <v>43124</v>
      </c>
    </row>
    <row r="6599" spans="1:4" x14ac:dyDescent="0.2">
      <c r="A6599">
        <f t="shared" si="232"/>
        <v>2018</v>
      </c>
      <c r="B6599" s="1059">
        <v>43125</v>
      </c>
      <c r="C6599" s="3">
        <f>'finished water daily demand'!V29</f>
        <v>21.684749999999998</v>
      </c>
      <c r="D6599">
        <f t="shared" si="237"/>
        <v>43125</v>
      </c>
    </row>
    <row r="6600" spans="1:4" x14ac:dyDescent="0.2">
      <c r="A6600">
        <f t="shared" si="232"/>
        <v>2018</v>
      </c>
      <c r="B6600" s="1059">
        <v>43126</v>
      </c>
      <c r="C6600" s="3">
        <f>'finished water daily demand'!V30</f>
        <v>22.984749999999998</v>
      </c>
      <c r="D6600">
        <f t="shared" si="237"/>
        <v>43126</v>
      </c>
    </row>
    <row r="6601" spans="1:4" x14ac:dyDescent="0.2">
      <c r="A6601">
        <f t="shared" si="232"/>
        <v>2018</v>
      </c>
      <c r="B6601" s="1059">
        <v>43127</v>
      </c>
      <c r="C6601" s="3">
        <f>'finished water daily demand'!V31</f>
        <v>21.88175</v>
      </c>
      <c r="D6601">
        <f t="shared" si="237"/>
        <v>43127</v>
      </c>
    </row>
    <row r="6602" spans="1:4" x14ac:dyDescent="0.2">
      <c r="A6602">
        <f t="shared" si="232"/>
        <v>2018</v>
      </c>
      <c r="B6602" s="1059">
        <v>43128</v>
      </c>
      <c r="C6602" s="3">
        <f>'finished water daily demand'!V32</f>
        <v>21.081750000000003</v>
      </c>
      <c r="D6602">
        <f t="shared" si="237"/>
        <v>43128</v>
      </c>
    </row>
    <row r="6603" spans="1:4" x14ac:dyDescent="0.2">
      <c r="A6603">
        <f t="shared" si="232"/>
        <v>2018</v>
      </c>
      <c r="B6603" s="1059">
        <v>43129</v>
      </c>
      <c r="C6603" s="3">
        <f>'finished water daily demand'!V33</f>
        <v>21.751750000000001</v>
      </c>
      <c r="D6603">
        <f t="shared" ref="D6603:D6610" si="238">VALUE(B6603)</f>
        <v>43129</v>
      </c>
    </row>
    <row r="6604" spans="1:4" x14ac:dyDescent="0.2">
      <c r="A6604">
        <f t="shared" si="232"/>
        <v>2018</v>
      </c>
      <c r="B6604" s="1059">
        <v>43130</v>
      </c>
      <c r="C6604" s="3">
        <f>'finished water daily demand'!V34</f>
        <v>23.411750000000001</v>
      </c>
      <c r="D6604">
        <f t="shared" si="238"/>
        <v>43130</v>
      </c>
    </row>
    <row r="6605" spans="1:4" x14ac:dyDescent="0.2">
      <c r="A6605">
        <f t="shared" si="232"/>
        <v>2018</v>
      </c>
      <c r="B6605" s="1059">
        <v>43131</v>
      </c>
      <c r="C6605" s="3">
        <f>'finished water daily demand'!V35</f>
        <v>24.323666666666668</v>
      </c>
      <c r="D6605">
        <f t="shared" si="238"/>
        <v>43131</v>
      </c>
    </row>
    <row r="6606" spans="1:4" x14ac:dyDescent="0.2">
      <c r="A6606">
        <f t="shared" si="232"/>
        <v>2018</v>
      </c>
      <c r="B6606" s="1059">
        <v>43132</v>
      </c>
      <c r="C6606" s="3">
        <f>'finished water daily demand'!V36</f>
        <v>23.373666666666669</v>
      </c>
      <c r="D6606">
        <f t="shared" si="238"/>
        <v>43132</v>
      </c>
    </row>
    <row r="6607" spans="1:4" x14ac:dyDescent="0.2">
      <c r="A6607">
        <f t="shared" si="232"/>
        <v>2018</v>
      </c>
      <c r="B6607" s="1059">
        <v>43133</v>
      </c>
      <c r="C6607" s="3">
        <f>'finished water daily demand'!V37</f>
        <v>24.313666666666666</v>
      </c>
      <c r="D6607">
        <f t="shared" si="238"/>
        <v>43133</v>
      </c>
    </row>
    <row r="6608" spans="1:4" x14ac:dyDescent="0.2">
      <c r="A6608">
        <f t="shared" si="232"/>
        <v>2018</v>
      </c>
      <c r="B6608" s="1059">
        <v>43134</v>
      </c>
      <c r="C6608" s="3">
        <f>'finished water daily demand'!V38</f>
        <v>22.492000000000001</v>
      </c>
      <c r="D6608">
        <f t="shared" si="238"/>
        <v>43134</v>
      </c>
    </row>
    <row r="6609" spans="1:4" x14ac:dyDescent="0.2">
      <c r="A6609">
        <f t="shared" si="232"/>
        <v>2018</v>
      </c>
      <c r="B6609" s="1059">
        <v>43135</v>
      </c>
      <c r="C6609" s="3">
        <f>'finished water daily demand'!V39</f>
        <v>24.141999999999999</v>
      </c>
      <c r="D6609">
        <f t="shared" si="238"/>
        <v>43135</v>
      </c>
    </row>
    <row r="6610" spans="1:4" x14ac:dyDescent="0.2">
      <c r="A6610">
        <f t="shared" si="232"/>
        <v>2018</v>
      </c>
      <c r="B6610" s="1059">
        <v>43136</v>
      </c>
      <c r="C6610" s="3">
        <f>'finished water daily demand'!V40</f>
        <v>23.661999999999999</v>
      </c>
      <c r="D6610">
        <f t="shared" si="238"/>
        <v>43136</v>
      </c>
    </row>
    <row r="6611" spans="1:4" x14ac:dyDescent="0.2">
      <c r="A6611">
        <f t="shared" si="232"/>
        <v>2018</v>
      </c>
      <c r="B6611" s="1059">
        <v>43137</v>
      </c>
      <c r="C6611" s="3">
        <f>'finished water daily demand'!V41</f>
        <v>23.422000000000001</v>
      </c>
      <c r="D6611">
        <f t="shared" ref="D6611" si="239">VALUE(B6611)</f>
        <v>43137</v>
      </c>
    </row>
    <row r="6612" spans="1:4" x14ac:dyDescent="0.2">
      <c r="A6612">
        <f t="shared" si="232"/>
        <v>2018</v>
      </c>
      <c r="B6612" s="1059">
        <v>43138</v>
      </c>
      <c r="C6612" s="3">
        <f>'finished water daily demand'!V42</f>
        <v>23.404800000000002</v>
      </c>
      <c r="D6612">
        <f t="shared" ref="D6612:D6623" si="240">VALUE(B6612)</f>
        <v>43138</v>
      </c>
    </row>
    <row r="6613" spans="1:4" x14ac:dyDescent="0.2">
      <c r="A6613">
        <f t="shared" si="232"/>
        <v>2018</v>
      </c>
      <c r="B6613" s="1059">
        <v>43139</v>
      </c>
      <c r="C6613" s="3">
        <f>'finished water daily demand'!V43</f>
        <v>23.824800000000003</v>
      </c>
      <c r="D6613">
        <f t="shared" si="240"/>
        <v>43139</v>
      </c>
    </row>
    <row r="6614" spans="1:4" x14ac:dyDescent="0.2">
      <c r="A6614">
        <f t="shared" si="232"/>
        <v>2018</v>
      </c>
      <c r="B6614" s="1059">
        <v>43140</v>
      </c>
      <c r="C6614" s="3">
        <f>'finished water daily demand'!V44</f>
        <v>22.7348</v>
      </c>
      <c r="D6614">
        <f t="shared" si="240"/>
        <v>43140</v>
      </c>
    </row>
    <row r="6615" spans="1:4" x14ac:dyDescent="0.2">
      <c r="A6615">
        <f t="shared" si="232"/>
        <v>2018</v>
      </c>
      <c r="B6615" s="1059">
        <v>43141</v>
      </c>
      <c r="C6615" s="3">
        <f>'finished water daily demand'!V45</f>
        <v>22.654800000000002</v>
      </c>
      <c r="D6615">
        <f t="shared" si="240"/>
        <v>43141</v>
      </c>
    </row>
    <row r="6616" spans="1:4" x14ac:dyDescent="0.2">
      <c r="A6616">
        <f t="shared" si="232"/>
        <v>2018</v>
      </c>
      <c r="B6616" s="1059">
        <v>43142</v>
      </c>
      <c r="C6616" s="3">
        <f>'finished water daily demand'!V46</f>
        <v>24.844800000000003</v>
      </c>
      <c r="D6616">
        <f t="shared" si="240"/>
        <v>43142</v>
      </c>
    </row>
    <row r="6617" spans="1:4" x14ac:dyDescent="0.2">
      <c r="A6617">
        <f t="shared" si="232"/>
        <v>2018</v>
      </c>
      <c r="B6617" s="1059">
        <v>43143</v>
      </c>
      <c r="C6617" s="3">
        <f>'finished water daily demand'!V47</f>
        <v>23.564800000000002</v>
      </c>
      <c r="D6617">
        <f t="shared" si="240"/>
        <v>43143</v>
      </c>
    </row>
    <row r="6618" spans="1:4" x14ac:dyDescent="0.2">
      <c r="A6618">
        <f t="shared" si="232"/>
        <v>2018</v>
      </c>
      <c r="B6618" s="1059">
        <v>43144</v>
      </c>
      <c r="C6618" s="3">
        <f>'finished water daily demand'!V48</f>
        <v>23.924800000000001</v>
      </c>
      <c r="D6618">
        <f t="shared" si="240"/>
        <v>43144</v>
      </c>
    </row>
    <row r="6619" spans="1:4" x14ac:dyDescent="0.2">
      <c r="A6619">
        <f t="shared" si="232"/>
        <v>2018</v>
      </c>
      <c r="B6619" s="1059">
        <v>43145</v>
      </c>
      <c r="C6619" s="3">
        <f>'finished water daily demand'!V49</f>
        <v>23.604800000000001</v>
      </c>
      <c r="D6619">
        <f t="shared" si="240"/>
        <v>43145</v>
      </c>
    </row>
    <row r="6620" spans="1:4" x14ac:dyDescent="0.2">
      <c r="A6620">
        <f t="shared" si="232"/>
        <v>2018</v>
      </c>
      <c r="B6620" s="1059">
        <v>43146</v>
      </c>
      <c r="C6620" s="3">
        <f>'finished water daily demand'!V50</f>
        <v>23.834800000000001</v>
      </c>
      <c r="D6620">
        <f t="shared" si="240"/>
        <v>43146</v>
      </c>
    </row>
    <row r="6621" spans="1:4" x14ac:dyDescent="0.2">
      <c r="A6621">
        <f t="shared" si="232"/>
        <v>2018</v>
      </c>
      <c r="B6621" s="1059">
        <v>43147</v>
      </c>
      <c r="C6621" s="3">
        <f>'finished water daily demand'!V51</f>
        <v>25.4848</v>
      </c>
      <c r="D6621">
        <f t="shared" si="240"/>
        <v>43147</v>
      </c>
    </row>
    <row r="6622" spans="1:4" x14ac:dyDescent="0.2">
      <c r="A6622">
        <f t="shared" si="232"/>
        <v>2018</v>
      </c>
      <c r="B6622" s="1059">
        <v>43148</v>
      </c>
      <c r="C6622" s="3">
        <f>'finished water daily demand'!V52</f>
        <v>22.785571428571426</v>
      </c>
      <c r="D6622">
        <f t="shared" si="240"/>
        <v>43148</v>
      </c>
    </row>
    <row r="6623" spans="1:4" x14ac:dyDescent="0.2">
      <c r="A6623">
        <f t="shared" si="232"/>
        <v>2018</v>
      </c>
      <c r="B6623" s="1059">
        <v>43149</v>
      </c>
      <c r="C6623" s="3">
        <f>'finished water daily demand'!V53</f>
        <v>23.995571428571427</v>
      </c>
      <c r="D6623">
        <f t="shared" si="240"/>
        <v>43149</v>
      </c>
    </row>
    <row r="6624" spans="1:4" x14ac:dyDescent="0.2">
      <c r="A6624">
        <f t="shared" si="232"/>
        <v>2018</v>
      </c>
      <c r="B6624" s="1059">
        <v>43150</v>
      </c>
      <c r="C6624" s="3">
        <f>'finished water daily demand'!V54</f>
        <v>22.125357142857144</v>
      </c>
      <c r="D6624">
        <f t="shared" ref="D6624:D6631" si="241">VALUE(B6624)</f>
        <v>43150</v>
      </c>
    </row>
    <row r="6625" spans="1:4" x14ac:dyDescent="0.2">
      <c r="A6625">
        <f t="shared" si="232"/>
        <v>2018</v>
      </c>
      <c r="B6625" s="1059">
        <v>43151</v>
      </c>
      <c r="C6625" s="3">
        <f>'finished water daily demand'!V55</f>
        <v>24.145142857142858</v>
      </c>
      <c r="D6625">
        <f t="shared" si="241"/>
        <v>43151</v>
      </c>
    </row>
    <row r="6626" spans="1:4" x14ac:dyDescent="0.2">
      <c r="A6626">
        <f t="shared" si="232"/>
        <v>2018</v>
      </c>
      <c r="B6626" s="1059">
        <v>43152</v>
      </c>
      <c r="C6626" s="3">
        <f>'finished water daily demand'!V56</f>
        <v>24.535142857142858</v>
      </c>
      <c r="D6626">
        <f t="shared" si="241"/>
        <v>43152</v>
      </c>
    </row>
    <row r="6627" spans="1:4" x14ac:dyDescent="0.2">
      <c r="A6627">
        <f t="shared" si="232"/>
        <v>2018</v>
      </c>
      <c r="B6627" s="1059">
        <v>43153</v>
      </c>
      <c r="C6627" s="3">
        <f>'finished water daily demand'!V57</f>
        <v>24.045142857142856</v>
      </c>
      <c r="D6627">
        <f t="shared" si="241"/>
        <v>43153</v>
      </c>
    </row>
    <row r="6628" spans="1:4" x14ac:dyDescent="0.2">
      <c r="A6628">
        <f t="shared" si="232"/>
        <v>2018</v>
      </c>
      <c r="B6628" s="1059">
        <v>43154</v>
      </c>
      <c r="C6628" s="3">
        <f>'finished water daily demand'!V58</f>
        <v>25.085142857142856</v>
      </c>
      <c r="D6628">
        <f t="shared" si="241"/>
        <v>43154</v>
      </c>
    </row>
    <row r="6629" spans="1:4" x14ac:dyDescent="0.2">
      <c r="A6629">
        <f t="shared" si="232"/>
        <v>2018</v>
      </c>
      <c r="B6629" s="1059">
        <v>43155</v>
      </c>
      <c r="C6629" s="3">
        <f>'finished water daily demand'!V59</f>
        <v>24.362904761904762</v>
      </c>
      <c r="D6629">
        <f t="shared" si="241"/>
        <v>43155</v>
      </c>
    </row>
    <row r="6630" spans="1:4" x14ac:dyDescent="0.2">
      <c r="A6630">
        <f t="shared" si="232"/>
        <v>2018</v>
      </c>
      <c r="B6630" s="1059">
        <v>43156</v>
      </c>
      <c r="C6630" s="3">
        <f>'finished water daily demand'!V60</f>
        <v>24.862904761904762</v>
      </c>
      <c r="D6630">
        <f t="shared" si="241"/>
        <v>43156</v>
      </c>
    </row>
    <row r="6631" spans="1:4" x14ac:dyDescent="0.2">
      <c r="A6631">
        <f t="shared" si="232"/>
        <v>2018</v>
      </c>
      <c r="B6631" s="1059">
        <v>43157</v>
      </c>
      <c r="C6631" s="3">
        <f>'finished water daily demand'!V61</f>
        <v>23.663119047619048</v>
      </c>
      <c r="D6631">
        <f t="shared" si="241"/>
        <v>43157</v>
      </c>
    </row>
    <row r="6632" spans="1:4" x14ac:dyDescent="0.2">
      <c r="A6632">
        <f t="shared" si="232"/>
        <v>2018</v>
      </c>
      <c r="B6632" s="1059">
        <v>43158</v>
      </c>
      <c r="C6632" s="3">
        <f>'finished water daily demand'!V62</f>
        <v>22.997250000000001</v>
      </c>
      <c r="D6632">
        <f t="shared" ref="D6632:D6637" si="242">VALUE(B6632)</f>
        <v>43158</v>
      </c>
    </row>
    <row r="6633" spans="1:4" x14ac:dyDescent="0.2">
      <c r="A6633">
        <f t="shared" si="232"/>
        <v>2018</v>
      </c>
      <c r="B6633" s="1059">
        <v>43159</v>
      </c>
      <c r="C6633" s="3">
        <f>'finished water daily demand'!V63</f>
        <v>23.847250000000003</v>
      </c>
      <c r="D6633">
        <f t="shared" si="242"/>
        <v>43159</v>
      </c>
    </row>
    <row r="6634" spans="1:4" x14ac:dyDescent="0.2">
      <c r="A6634">
        <f t="shared" si="232"/>
        <v>2018</v>
      </c>
      <c r="B6634" s="1059">
        <v>43160</v>
      </c>
      <c r="C6634" s="3">
        <f>'finished water daily demand'!V64</f>
        <v>21.797250000000002</v>
      </c>
      <c r="D6634">
        <f t="shared" si="242"/>
        <v>43160</v>
      </c>
    </row>
    <row r="6635" spans="1:4" x14ac:dyDescent="0.2">
      <c r="A6635">
        <f t="shared" si="232"/>
        <v>2018</v>
      </c>
      <c r="B6635" s="1059">
        <v>43161</v>
      </c>
      <c r="C6635" s="3">
        <f>'finished water daily demand'!V65</f>
        <v>22.747250000000001</v>
      </c>
      <c r="D6635">
        <f t="shared" si="242"/>
        <v>43161</v>
      </c>
    </row>
    <row r="6636" spans="1:4" x14ac:dyDescent="0.2">
      <c r="A6636">
        <f t="shared" si="232"/>
        <v>2018</v>
      </c>
      <c r="B6636" s="1059">
        <v>43162</v>
      </c>
      <c r="C6636" s="3">
        <f>'finished water daily demand'!V66</f>
        <v>25.383285714285712</v>
      </c>
      <c r="D6636">
        <f t="shared" si="242"/>
        <v>43162</v>
      </c>
    </row>
    <row r="6637" spans="1:4" x14ac:dyDescent="0.2">
      <c r="A6637">
        <f t="shared" si="232"/>
        <v>2018</v>
      </c>
      <c r="B6637" s="1059">
        <v>43163</v>
      </c>
      <c r="C6637" s="3">
        <f>'finished water daily demand'!V67</f>
        <v>24.743285714285715</v>
      </c>
      <c r="D6637">
        <f t="shared" si="242"/>
        <v>43163</v>
      </c>
    </row>
    <row r="6638" spans="1:4" x14ac:dyDescent="0.2">
      <c r="A6638">
        <f t="shared" si="232"/>
        <v>2018</v>
      </c>
      <c r="B6638" s="1059">
        <v>43164</v>
      </c>
      <c r="C6638" s="3">
        <f>'finished water daily demand'!V68</f>
        <v>23.643285714285714</v>
      </c>
      <c r="D6638">
        <f t="shared" ref="D6638" si="243">VALUE(B6638)</f>
        <v>43164</v>
      </c>
    </row>
    <row r="6639" spans="1:4" x14ac:dyDescent="0.2">
      <c r="A6639">
        <f t="shared" ref="A6639:A6702" si="244">YEAR(B6639)</f>
        <v>2018</v>
      </c>
      <c r="B6639" s="1059">
        <v>43165</v>
      </c>
      <c r="C6639" s="3">
        <f>'finished water daily demand'!V69</f>
        <v>22.053285714285714</v>
      </c>
      <c r="D6639">
        <f t="shared" ref="D6639:D6644" si="245">VALUE(B6639)</f>
        <v>43165</v>
      </c>
    </row>
    <row r="6640" spans="1:4" x14ac:dyDescent="0.2">
      <c r="A6640">
        <f t="shared" si="244"/>
        <v>2018</v>
      </c>
      <c r="B6640" s="1059">
        <v>43166</v>
      </c>
      <c r="C6640" s="3">
        <f>'finished water daily demand'!V70</f>
        <v>23.003285714285713</v>
      </c>
      <c r="D6640">
        <f t="shared" si="245"/>
        <v>43166</v>
      </c>
    </row>
    <row r="6641" spans="1:4" x14ac:dyDescent="0.2">
      <c r="A6641">
        <f t="shared" si="244"/>
        <v>2018</v>
      </c>
      <c r="B6641" s="1059">
        <v>43167</v>
      </c>
      <c r="C6641" s="3">
        <f>'finished water daily demand'!V71</f>
        <v>23.343285714285713</v>
      </c>
      <c r="D6641">
        <f t="shared" si="245"/>
        <v>43167</v>
      </c>
    </row>
    <row r="6642" spans="1:4" x14ac:dyDescent="0.2">
      <c r="A6642">
        <f t="shared" si="244"/>
        <v>2018</v>
      </c>
      <c r="B6642" s="1059">
        <v>43168</v>
      </c>
      <c r="C6642" s="3">
        <f>'finished water daily demand'!V72</f>
        <v>22.053285714285714</v>
      </c>
      <c r="D6642">
        <f t="shared" si="245"/>
        <v>43168</v>
      </c>
    </row>
    <row r="6643" spans="1:4" x14ac:dyDescent="0.2">
      <c r="A6643">
        <f t="shared" si="244"/>
        <v>2018</v>
      </c>
      <c r="B6643" s="1059">
        <v>43169</v>
      </c>
      <c r="C6643" s="3">
        <f>'finished water daily demand'!V73</f>
        <v>22.445333333333334</v>
      </c>
      <c r="D6643">
        <f t="shared" si="245"/>
        <v>43169</v>
      </c>
    </row>
    <row r="6644" spans="1:4" x14ac:dyDescent="0.2">
      <c r="A6644">
        <f t="shared" si="244"/>
        <v>2018</v>
      </c>
      <c r="B6644" s="1059">
        <v>43170</v>
      </c>
      <c r="C6644" s="3">
        <f>'finished water daily demand'!V74</f>
        <v>21.445333333333334</v>
      </c>
      <c r="D6644">
        <f t="shared" si="245"/>
        <v>43170</v>
      </c>
    </row>
    <row r="6645" spans="1:4" x14ac:dyDescent="0.2">
      <c r="A6645">
        <f t="shared" si="244"/>
        <v>2018</v>
      </c>
      <c r="B6645" s="1059">
        <v>43171</v>
      </c>
      <c r="C6645" s="3">
        <f>'finished water daily demand'!V75</f>
        <v>20.615333333333332</v>
      </c>
      <c r="D6645">
        <f t="shared" ref="D6645:D6651" si="246">VALUE(B6645)</f>
        <v>43171</v>
      </c>
    </row>
    <row r="6646" spans="1:4" x14ac:dyDescent="0.2">
      <c r="A6646">
        <f t="shared" si="244"/>
        <v>2018</v>
      </c>
      <c r="B6646" s="1059">
        <v>43172</v>
      </c>
      <c r="C6646" s="3">
        <f>'finished water daily demand'!V76</f>
        <v>22.0745</v>
      </c>
      <c r="D6646">
        <f t="shared" si="246"/>
        <v>43172</v>
      </c>
    </row>
    <row r="6647" spans="1:4" x14ac:dyDescent="0.2">
      <c r="A6647">
        <f t="shared" si="244"/>
        <v>2018</v>
      </c>
      <c r="B6647" s="1059">
        <v>43173</v>
      </c>
      <c r="C6647" s="3">
        <f>'finished water daily demand'!V77</f>
        <v>23.374500000000001</v>
      </c>
      <c r="D6647">
        <f t="shared" si="246"/>
        <v>43173</v>
      </c>
    </row>
    <row r="6648" spans="1:4" x14ac:dyDescent="0.2">
      <c r="A6648">
        <f t="shared" si="244"/>
        <v>2018</v>
      </c>
      <c r="B6648" s="1059">
        <v>43174</v>
      </c>
      <c r="C6648" s="3">
        <f>'finished water daily demand'!V78</f>
        <v>21.854500000000002</v>
      </c>
      <c r="D6648">
        <f t="shared" si="246"/>
        <v>43174</v>
      </c>
    </row>
    <row r="6649" spans="1:4" x14ac:dyDescent="0.2">
      <c r="A6649">
        <f t="shared" si="244"/>
        <v>2018</v>
      </c>
      <c r="B6649" s="1059">
        <v>43175</v>
      </c>
      <c r="C6649" s="3">
        <f>'finished water daily demand'!V79</f>
        <v>22.854500000000002</v>
      </c>
      <c r="D6649">
        <f t="shared" si="246"/>
        <v>43175</v>
      </c>
    </row>
    <row r="6650" spans="1:4" x14ac:dyDescent="0.2">
      <c r="A6650">
        <f t="shared" si="244"/>
        <v>2018</v>
      </c>
      <c r="B6650" s="1059">
        <v>43176</v>
      </c>
      <c r="C6650" s="3">
        <f>'finished water daily demand'!V80</f>
        <v>22.823333333333334</v>
      </c>
      <c r="D6650">
        <f t="shared" si="246"/>
        <v>43176</v>
      </c>
    </row>
    <row r="6651" spans="1:4" x14ac:dyDescent="0.2">
      <c r="A6651">
        <f t="shared" si="244"/>
        <v>2018</v>
      </c>
      <c r="B6651" s="1059">
        <v>43177</v>
      </c>
      <c r="C6651" s="3">
        <f>'finished water daily demand'!V81</f>
        <v>24.113333333333333</v>
      </c>
      <c r="D6651">
        <f t="shared" si="246"/>
        <v>43177</v>
      </c>
    </row>
    <row r="6652" spans="1:4" x14ac:dyDescent="0.2">
      <c r="A6652">
        <f t="shared" si="244"/>
        <v>2018</v>
      </c>
      <c r="B6652" s="1059">
        <v>43178</v>
      </c>
      <c r="C6652" s="3">
        <f>'finished water daily demand'!V82</f>
        <v>23.333333333333336</v>
      </c>
      <c r="D6652">
        <f t="shared" ref="D6652:D6653" si="247">VALUE(B6652)</f>
        <v>43178</v>
      </c>
    </row>
    <row r="6653" spans="1:4" x14ac:dyDescent="0.2">
      <c r="A6653">
        <f t="shared" si="244"/>
        <v>2018</v>
      </c>
      <c r="B6653" s="1059">
        <v>43179</v>
      </c>
      <c r="C6653" s="3">
        <f>'finished water daily demand'!V83</f>
        <v>21.980749999999997</v>
      </c>
      <c r="D6653">
        <f t="shared" si="247"/>
        <v>43179</v>
      </c>
    </row>
    <row r="6654" spans="1:4" x14ac:dyDescent="0.2">
      <c r="A6654">
        <f t="shared" si="244"/>
        <v>2018</v>
      </c>
      <c r="B6654" s="1059">
        <v>43180</v>
      </c>
      <c r="C6654" s="3">
        <f>'finished water daily demand'!V84</f>
        <v>23.290749999999999</v>
      </c>
      <c r="D6654">
        <f t="shared" ref="D6654:D6666" si="248">VALUE(B6654)</f>
        <v>43180</v>
      </c>
    </row>
    <row r="6655" spans="1:4" x14ac:dyDescent="0.2">
      <c r="A6655">
        <f t="shared" si="244"/>
        <v>2018</v>
      </c>
      <c r="B6655" s="1059">
        <v>43181</v>
      </c>
      <c r="C6655" s="3">
        <f>'finished water daily demand'!V85</f>
        <v>23.400749999999999</v>
      </c>
      <c r="D6655">
        <f t="shared" si="248"/>
        <v>43181</v>
      </c>
    </row>
    <row r="6656" spans="1:4" x14ac:dyDescent="0.2">
      <c r="A6656">
        <f t="shared" si="244"/>
        <v>2018</v>
      </c>
      <c r="B6656" s="1059">
        <v>43182</v>
      </c>
      <c r="C6656" s="3">
        <f>'finished water daily demand'!V86</f>
        <v>22.380749999999999</v>
      </c>
      <c r="D6656">
        <f t="shared" si="248"/>
        <v>43182</v>
      </c>
    </row>
    <row r="6657" spans="1:4" x14ac:dyDescent="0.2">
      <c r="A6657">
        <f t="shared" si="244"/>
        <v>2018</v>
      </c>
      <c r="B6657" s="1059">
        <v>43183</v>
      </c>
      <c r="C6657" s="3">
        <f>'finished water daily demand'!V87</f>
        <v>24.210999999999999</v>
      </c>
      <c r="D6657">
        <f t="shared" si="248"/>
        <v>43183</v>
      </c>
    </row>
    <row r="6658" spans="1:4" x14ac:dyDescent="0.2">
      <c r="A6658">
        <f t="shared" si="244"/>
        <v>2018</v>
      </c>
      <c r="B6658" s="1059">
        <v>43184</v>
      </c>
      <c r="C6658" s="3">
        <f>'finished water daily demand'!V88</f>
        <v>24.151</v>
      </c>
      <c r="D6658">
        <f t="shared" si="248"/>
        <v>43184</v>
      </c>
    </row>
    <row r="6659" spans="1:4" x14ac:dyDescent="0.2">
      <c r="A6659">
        <f t="shared" si="244"/>
        <v>2018</v>
      </c>
      <c r="B6659" s="1059">
        <v>43185</v>
      </c>
      <c r="C6659" s="3">
        <f>'finished water daily demand'!V89</f>
        <v>23.581</v>
      </c>
      <c r="D6659">
        <f t="shared" si="248"/>
        <v>43185</v>
      </c>
    </row>
    <row r="6660" spans="1:4" x14ac:dyDescent="0.2">
      <c r="A6660">
        <f t="shared" si="244"/>
        <v>2018</v>
      </c>
      <c r="B6660" s="1059">
        <v>43186</v>
      </c>
      <c r="C6660" s="3">
        <f>'finished water daily demand'!V90</f>
        <v>22.685000000000009</v>
      </c>
      <c r="D6660">
        <f t="shared" si="248"/>
        <v>43186</v>
      </c>
    </row>
    <row r="6661" spans="1:4" x14ac:dyDescent="0.2">
      <c r="A6661">
        <f t="shared" si="244"/>
        <v>2018</v>
      </c>
      <c r="B6661" s="1059">
        <v>43187</v>
      </c>
      <c r="C6661" s="3">
        <f>'finished water daily demand'!V91</f>
        <v>23.670999999999999</v>
      </c>
      <c r="D6661">
        <f t="shared" si="248"/>
        <v>43187</v>
      </c>
    </row>
    <row r="6662" spans="1:4" x14ac:dyDescent="0.2">
      <c r="A6662">
        <f t="shared" si="244"/>
        <v>2018</v>
      </c>
      <c r="B6662" s="1059">
        <v>43188</v>
      </c>
      <c r="C6662" s="3">
        <f>'finished water daily demand'!V92</f>
        <v>23.971999999999998</v>
      </c>
      <c r="D6662">
        <f t="shared" si="248"/>
        <v>43188</v>
      </c>
    </row>
    <row r="6663" spans="1:4" x14ac:dyDescent="0.2">
      <c r="A6663">
        <f t="shared" si="244"/>
        <v>2018</v>
      </c>
      <c r="B6663" s="1059">
        <v>43189</v>
      </c>
      <c r="C6663" s="3">
        <f>'finished water daily demand'!V93</f>
        <v>22.41375</v>
      </c>
      <c r="D6663">
        <f t="shared" si="248"/>
        <v>43189</v>
      </c>
    </row>
    <row r="6664" spans="1:4" x14ac:dyDescent="0.2">
      <c r="A6664">
        <f t="shared" si="244"/>
        <v>2018</v>
      </c>
      <c r="B6664" s="1059">
        <v>43190</v>
      </c>
      <c r="C6664" s="3">
        <f>'finished water daily demand'!V94</f>
        <v>23.123750000000001</v>
      </c>
      <c r="D6664">
        <f t="shared" si="248"/>
        <v>43190</v>
      </c>
    </row>
    <row r="6665" spans="1:4" x14ac:dyDescent="0.2">
      <c r="A6665">
        <f t="shared" si="244"/>
        <v>2018</v>
      </c>
      <c r="B6665" s="1059">
        <v>43191</v>
      </c>
      <c r="C6665" s="3">
        <f>'finished water daily demand'!V95</f>
        <v>22.90975000000002</v>
      </c>
      <c r="D6665">
        <f t="shared" si="248"/>
        <v>43191</v>
      </c>
    </row>
    <row r="6666" spans="1:4" x14ac:dyDescent="0.2">
      <c r="A6666">
        <f t="shared" si="244"/>
        <v>2018</v>
      </c>
      <c r="B6666" s="1059">
        <v>43192</v>
      </c>
      <c r="C6666" s="3">
        <f>'finished water daily demand'!V96</f>
        <v>27.342749999999985</v>
      </c>
      <c r="D6666">
        <f t="shared" si="248"/>
        <v>43192</v>
      </c>
    </row>
    <row r="6667" spans="1:4" x14ac:dyDescent="0.2">
      <c r="A6667">
        <f t="shared" si="244"/>
        <v>2018</v>
      </c>
      <c r="B6667" s="1059">
        <v>43193</v>
      </c>
      <c r="C6667" s="3">
        <f>'finished water daily demand'!V97</f>
        <v>22.829749999999997</v>
      </c>
      <c r="D6667">
        <f t="shared" ref="D6667" si="249">VALUE(B6667)</f>
        <v>43193</v>
      </c>
    </row>
    <row r="6668" spans="1:4" x14ac:dyDescent="0.2">
      <c r="A6668">
        <f t="shared" si="244"/>
        <v>2018</v>
      </c>
      <c r="B6668" s="1059">
        <v>43194</v>
      </c>
      <c r="C6668" s="3">
        <f>'finished water daily demand'!V98</f>
        <v>24.43975</v>
      </c>
      <c r="D6668">
        <f t="shared" ref="D6668" si="250">VALUE(B6668)</f>
        <v>43194</v>
      </c>
    </row>
    <row r="6669" spans="1:4" x14ac:dyDescent="0.2">
      <c r="A6669">
        <f t="shared" si="244"/>
        <v>2018</v>
      </c>
      <c r="B6669" s="1059">
        <v>43195</v>
      </c>
      <c r="C6669" s="3">
        <f>'finished water daily demand'!V99</f>
        <v>24.269749999999998</v>
      </c>
      <c r="D6669">
        <f t="shared" ref="D6669:D6673" si="251">VALUE(B6669)</f>
        <v>43195</v>
      </c>
    </row>
    <row r="6670" spans="1:4" x14ac:dyDescent="0.2">
      <c r="A6670">
        <f t="shared" si="244"/>
        <v>2018</v>
      </c>
      <c r="B6670" s="1059">
        <v>43196</v>
      </c>
      <c r="C6670" s="3">
        <f>'finished water daily demand'!V100</f>
        <v>23.909749999999999</v>
      </c>
      <c r="D6670">
        <f t="shared" si="251"/>
        <v>43196</v>
      </c>
    </row>
    <row r="6671" spans="1:4" x14ac:dyDescent="0.2">
      <c r="A6671">
        <f t="shared" si="244"/>
        <v>2018</v>
      </c>
      <c r="B6671" s="1059">
        <v>43197</v>
      </c>
      <c r="C6671" s="3">
        <f>'finished water daily demand'!V101</f>
        <v>23.400857142857145</v>
      </c>
      <c r="D6671">
        <f t="shared" si="251"/>
        <v>43197</v>
      </c>
    </row>
    <row r="6672" spans="1:4" x14ac:dyDescent="0.2">
      <c r="A6672">
        <f t="shared" si="244"/>
        <v>2018</v>
      </c>
      <c r="B6672" s="1059">
        <v>43198</v>
      </c>
      <c r="C6672" s="3">
        <f>'finished water daily demand'!V102</f>
        <v>23.990857142857145</v>
      </c>
      <c r="D6672">
        <f t="shared" si="251"/>
        <v>43198</v>
      </c>
    </row>
    <row r="6673" spans="1:4" x14ac:dyDescent="0.2">
      <c r="A6673">
        <f t="shared" si="244"/>
        <v>2018</v>
      </c>
      <c r="B6673" s="1059">
        <v>43199</v>
      </c>
      <c r="C6673" s="3">
        <f>'finished water daily demand'!V103</f>
        <v>23.380857142857142</v>
      </c>
      <c r="D6673">
        <f t="shared" si="251"/>
        <v>43199</v>
      </c>
    </row>
    <row r="6674" spans="1:4" x14ac:dyDescent="0.2">
      <c r="A6674">
        <f t="shared" si="244"/>
        <v>2018</v>
      </c>
      <c r="B6674" s="1059">
        <v>43200</v>
      </c>
      <c r="C6674" s="3">
        <f>'finished water daily demand'!V104</f>
        <v>23.880857142857142</v>
      </c>
      <c r="D6674">
        <f t="shared" ref="D6674:D6680" si="252">VALUE(B6674)</f>
        <v>43200</v>
      </c>
    </row>
    <row r="6675" spans="1:4" x14ac:dyDescent="0.2">
      <c r="A6675">
        <f t="shared" si="244"/>
        <v>2018</v>
      </c>
      <c r="B6675" s="1059">
        <v>43201</v>
      </c>
      <c r="C6675" s="3">
        <f>'finished water daily demand'!V105</f>
        <v>23.520857142857142</v>
      </c>
      <c r="D6675">
        <f t="shared" si="252"/>
        <v>43201</v>
      </c>
    </row>
    <row r="6676" spans="1:4" x14ac:dyDescent="0.2">
      <c r="A6676">
        <f t="shared" si="244"/>
        <v>2018</v>
      </c>
      <c r="B6676" s="1059">
        <v>43202</v>
      </c>
      <c r="C6676" s="3">
        <f>'finished water daily demand'!V106</f>
        <v>23.910857142857143</v>
      </c>
      <c r="D6676">
        <f t="shared" si="252"/>
        <v>43202</v>
      </c>
    </row>
    <row r="6677" spans="1:4" x14ac:dyDescent="0.2">
      <c r="A6677">
        <f t="shared" si="244"/>
        <v>2018</v>
      </c>
      <c r="B6677" s="1059">
        <v>43203</v>
      </c>
      <c r="C6677" s="3">
        <f>'finished water daily demand'!V107</f>
        <v>24.860857142857142</v>
      </c>
      <c r="D6677">
        <f t="shared" si="252"/>
        <v>43203</v>
      </c>
    </row>
    <row r="6678" spans="1:4" x14ac:dyDescent="0.2">
      <c r="A6678">
        <f t="shared" si="244"/>
        <v>2018</v>
      </c>
      <c r="B6678" s="1059">
        <v>43204</v>
      </c>
      <c r="C6678" s="3">
        <f>'finished water daily demand'!V108</f>
        <v>25.317333333333334</v>
      </c>
      <c r="D6678">
        <f t="shared" si="252"/>
        <v>43204</v>
      </c>
    </row>
    <row r="6679" spans="1:4" x14ac:dyDescent="0.2">
      <c r="A6679">
        <f t="shared" si="244"/>
        <v>2018</v>
      </c>
      <c r="B6679" s="1059">
        <v>43205</v>
      </c>
      <c r="C6679" s="3">
        <f>'finished water daily demand'!V109</f>
        <v>23.527333333333335</v>
      </c>
      <c r="D6679">
        <f t="shared" si="252"/>
        <v>43205</v>
      </c>
    </row>
    <row r="6680" spans="1:4" x14ac:dyDescent="0.2">
      <c r="A6680">
        <f t="shared" si="244"/>
        <v>2018</v>
      </c>
      <c r="B6680" s="1059">
        <v>43206</v>
      </c>
      <c r="C6680" s="3">
        <f>'finished water daily demand'!V110</f>
        <v>24.298499999999997</v>
      </c>
      <c r="D6680">
        <f t="shared" si="252"/>
        <v>43206</v>
      </c>
    </row>
    <row r="6681" spans="1:4" x14ac:dyDescent="0.2">
      <c r="A6681">
        <f t="shared" si="244"/>
        <v>2018</v>
      </c>
      <c r="B6681" s="1059">
        <v>43207</v>
      </c>
      <c r="C6681" s="3">
        <f>'finished water daily demand'!V111</f>
        <v>23.278166666666664</v>
      </c>
      <c r="D6681">
        <f t="shared" ref="D6681:D6683" si="253">VALUE(B6681)</f>
        <v>43207</v>
      </c>
    </row>
    <row r="6682" spans="1:4" x14ac:dyDescent="0.2">
      <c r="A6682">
        <f t="shared" si="244"/>
        <v>2018</v>
      </c>
      <c r="B6682" s="1059">
        <v>43208</v>
      </c>
      <c r="C6682" s="3">
        <f>'finished water daily demand'!V112</f>
        <v>24.918166666666664</v>
      </c>
      <c r="D6682">
        <f t="shared" si="253"/>
        <v>43208</v>
      </c>
    </row>
    <row r="6683" spans="1:4" x14ac:dyDescent="0.2">
      <c r="A6683">
        <f t="shared" si="244"/>
        <v>2018</v>
      </c>
      <c r="B6683" s="1059">
        <v>43209</v>
      </c>
      <c r="C6683" s="3">
        <f>'finished water daily demand'!V113</f>
        <v>25.348166666666664</v>
      </c>
      <c r="D6683">
        <f t="shared" si="253"/>
        <v>43209</v>
      </c>
    </row>
    <row r="6684" spans="1:4" x14ac:dyDescent="0.2">
      <c r="A6684">
        <f t="shared" si="244"/>
        <v>2018</v>
      </c>
      <c r="B6684" s="1059">
        <v>43210</v>
      </c>
      <c r="C6684" s="3">
        <f>'finished water daily demand'!V114</f>
        <v>24.368166666666667</v>
      </c>
      <c r="D6684">
        <f t="shared" ref="D6684:D6691" si="254">VALUE(B6684)</f>
        <v>43210</v>
      </c>
    </row>
    <row r="6685" spans="1:4" x14ac:dyDescent="0.2">
      <c r="A6685">
        <f t="shared" si="244"/>
        <v>2018</v>
      </c>
      <c r="B6685" s="1059">
        <v>43211</v>
      </c>
      <c r="C6685" s="3">
        <f>'finished water daily demand'!V115</f>
        <v>26.112023809523812</v>
      </c>
      <c r="D6685">
        <f t="shared" si="254"/>
        <v>43211</v>
      </c>
    </row>
    <row r="6686" spans="1:4" x14ac:dyDescent="0.2">
      <c r="A6686">
        <f t="shared" si="244"/>
        <v>2018</v>
      </c>
      <c r="B6686" s="1059">
        <v>43212</v>
      </c>
      <c r="C6686" s="3">
        <f>'finished water daily demand'!V116</f>
        <v>24.262023809523811</v>
      </c>
      <c r="D6686">
        <f t="shared" si="254"/>
        <v>43212</v>
      </c>
    </row>
    <row r="6687" spans="1:4" x14ac:dyDescent="0.2">
      <c r="A6687">
        <f t="shared" si="244"/>
        <v>2018</v>
      </c>
      <c r="B6687" s="1059">
        <v>43213</v>
      </c>
      <c r="C6687" s="3">
        <f>'finished water daily demand'!V117</f>
        <v>25.112023809523812</v>
      </c>
      <c r="D6687">
        <f t="shared" si="254"/>
        <v>43213</v>
      </c>
    </row>
    <row r="6688" spans="1:4" x14ac:dyDescent="0.2">
      <c r="A6688">
        <f t="shared" si="244"/>
        <v>2018</v>
      </c>
      <c r="B6688" s="1059">
        <v>43214</v>
      </c>
      <c r="C6688" s="3">
        <f>'finished water daily demand'!V118</f>
        <v>23.452023809523808</v>
      </c>
      <c r="D6688">
        <f t="shared" si="254"/>
        <v>43214</v>
      </c>
    </row>
    <row r="6689" spans="1:4" x14ac:dyDescent="0.2">
      <c r="A6689">
        <f t="shared" si="244"/>
        <v>2018</v>
      </c>
      <c r="B6689" s="1059">
        <v>43215</v>
      </c>
      <c r="C6689" s="3">
        <f>'finished water daily demand'!V119</f>
        <v>23.642023809523806</v>
      </c>
      <c r="D6689">
        <f t="shared" si="254"/>
        <v>43215</v>
      </c>
    </row>
    <row r="6690" spans="1:4" x14ac:dyDescent="0.2">
      <c r="A6690">
        <f t="shared" si="244"/>
        <v>2018</v>
      </c>
      <c r="B6690" s="1059">
        <v>43216</v>
      </c>
      <c r="C6690" s="3">
        <f>'finished water daily demand'!V120</f>
        <v>24.062023809523808</v>
      </c>
      <c r="D6690">
        <f t="shared" si="254"/>
        <v>43216</v>
      </c>
    </row>
    <row r="6691" spans="1:4" x14ac:dyDescent="0.2">
      <c r="A6691">
        <f t="shared" si="244"/>
        <v>2018</v>
      </c>
      <c r="B6691" s="1059">
        <v>43217</v>
      </c>
      <c r="C6691" s="3">
        <f>'finished water daily demand'!V121</f>
        <v>24.242023809523808</v>
      </c>
      <c r="D6691">
        <f t="shared" si="254"/>
        <v>43217</v>
      </c>
    </row>
    <row r="6692" spans="1:4" x14ac:dyDescent="0.2">
      <c r="A6692">
        <f t="shared" si="244"/>
        <v>2018</v>
      </c>
      <c r="B6692" s="1059">
        <v>43218</v>
      </c>
      <c r="C6692" s="3">
        <f>'finished water daily demand'!V122</f>
        <v>23.458500000000001</v>
      </c>
      <c r="D6692">
        <f t="shared" ref="D6692:D6694" si="255">VALUE(B6692)</f>
        <v>43218</v>
      </c>
    </row>
    <row r="6693" spans="1:4" x14ac:dyDescent="0.2">
      <c r="A6693">
        <f t="shared" si="244"/>
        <v>2018</v>
      </c>
      <c r="B6693" s="1059">
        <v>43219</v>
      </c>
      <c r="C6693" s="3">
        <f>'finished water daily demand'!V123</f>
        <v>24.618500000000001</v>
      </c>
      <c r="D6693">
        <f t="shared" si="255"/>
        <v>43219</v>
      </c>
    </row>
    <row r="6694" spans="1:4" x14ac:dyDescent="0.2">
      <c r="A6694">
        <f t="shared" si="244"/>
        <v>2018</v>
      </c>
      <c r="B6694" s="1059">
        <v>43220</v>
      </c>
      <c r="C6694" s="3">
        <f>'finished water daily demand'!V124</f>
        <v>25.578500000000002</v>
      </c>
      <c r="D6694">
        <f t="shared" si="255"/>
        <v>43220</v>
      </c>
    </row>
    <row r="6695" spans="1:4" x14ac:dyDescent="0.2">
      <c r="A6695">
        <f t="shared" si="244"/>
        <v>2018</v>
      </c>
      <c r="B6695" s="1059">
        <v>43221</v>
      </c>
      <c r="C6695" s="3">
        <f>'finished water daily demand'!V125</f>
        <v>28.2562</v>
      </c>
      <c r="D6695">
        <f t="shared" ref="D6695:D6704" si="256">VALUE(B6695)</f>
        <v>43221</v>
      </c>
    </row>
    <row r="6696" spans="1:4" x14ac:dyDescent="0.2">
      <c r="A6696">
        <f t="shared" si="244"/>
        <v>2018</v>
      </c>
      <c r="B6696" s="1059">
        <v>43222</v>
      </c>
      <c r="C6696" s="3">
        <f>'finished water daily demand'!V126</f>
        <v>27.13903333333333</v>
      </c>
      <c r="D6696">
        <f t="shared" si="256"/>
        <v>43222</v>
      </c>
    </row>
    <row r="6697" spans="1:4" x14ac:dyDescent="0.2">
      <c r="A6697">
        <f t="shared" si="244"/>
        <v>2018</v>
      </c>
      <c r="B6697" s="1059">
        <v>43223</v>
      </c>
      <c r="C6697" s="3">
        <f>'finished water daily demand'!V127</f>
        <v>27.919033333333331</v>
      </c>
      <c r="D6697">
        <f t="shared" si="256"/>
        <v>43223</v>
      </c>
    </row>
    <row r="6698" spans="1:4" x14ac:dyDescent="0.2">
      <c r="A6698">
        <f t="shared" si="244"/>
        <v>2018</v>
      </c>
      <c r="B6698" s="1059">
        <v>43224</v>
      </c>
      <c r="C6698" s="3">
        <f>'finished water daily demand'!V128</f>
        <v>27.039033333333332</v>
      </c>
      <c r="D6698">
        <f t="shared" si="256"/>
        <v>43224</v>
      </c>
    </row>
    <row r="6699" spans="1:4" x14ac:dyDescent="0.2">
      <c r="A6699">
        <f t="shared" si="244"/>
        <v>2018</v>
      </c>
      <c r="B6699" s="1059">
        <v>43225</v>
      </c>
      <c r="C6699" s="3">
        <f>'finished water daily demand'!V129</f>
        <v>27.317985714285712</v>
      </c>
      <c r="D6699">
        <f t="shared" si="256"/>
        <v>43225</v>
      </c>
    </row>
    <row r="6700" spans="1:4" x14ac:dyDescent="0.2">
      <c r="A6700">
        <f t="shared" si="244"/>
        <v>2018</v>
      </c>
      <c r="B6700" s="1059">
        <v>43226</v>
      </c>
      <c r="C6700" s="3">
        <f>'finished water daily demand'!V130</f>
        <v>28.637985714285712</v>
      </c>
      <c r="D6700">
        <f t="shared" si="256"/>
        <v>43226</v>
      </c>
    </row>
    <row r="6701" spans="1:4" x14ac:dyDescent="0.2">
      <c r="A6701">
        <f t="shared" si="244"/>
        <v>2018</v>
      </c>
      <c r="B6701" s="1059">
        <v>43227</v>
      </c>
      <c r="C6701" s="3">
        <f>'finished water daily demand'!V131</f>
        <v>27.847985714285713</v>
      </c>
      <c r="D6701">
        <f t="shared" si="256"/>
        <v>43227</v>
      </c>
    </row>
    <row r="6702" spans="1:4" x14ac:dyDescent="0.2">
      <c r="A6702">
        <f t="shared" si="244"/>
        <v>2018</v>
      </c>
      <c r="B6702" s="1059">
        <v>43228</v>
      </c>
      <c r="C6702" s="3">
        <f>'finished water daily demand'!V132</f>
        <v>25.577985714285713</v>
      </c>
      <c r="D6702">
        <f t="shared" si="256"/>
        <v>43228</v>
      </c>
    </row>
    <row r="6703" spans="1:4" x14ac:dyDescent="0.2">
      <c r="A6703">
        <f t="shared" ref="A6703:A6766" si="257">YEAR(B6703)</f>
        <v>2018</v>
      </c>
      <c r="B6703" s="1059">
        <v>43229</v>
      </c>
      <c r="C6703" s="3">
        <f>'finished water daily demand'!V133</f>
        <v>28.567985714285712</v>
      </c>
      <c r="D6703">
        <f t="shared" si="256"/>
        <v>43229</v>
      </c>
    </row>
    <row r="6704" spans="1:4" x14ac:dyDescent="0.2">
      <c r="A6704">
        <f t="shared" si="257"/>
        <v>2018</v>
      </c>
      <c r="B6704" s="1059">
        <v>43230</v>
      </c>
      <c r="C6704" s="3">
        <f>'finished water daily demand'!V134</f>
        <v>27.457985714285712</v>
      </c>
      <c r="D6704">
        <f t="shared" si="256"/>
        <v>43230</v>
      </c>
    </row>
    <row r="6705" spans="1:4" x14ac:dyDescent="0.2">
      <c r="A6705">
        <f t="shared" si="257"/>
        <v>2018</v>
      </c>
      <c r="B6705" s="1059">
        <v>43231</v>
      </c>
      <c r="C6705" s="3">
        <f>'finished water daily demand'!V135</f>
        <v>27.106131868131865</v>
      </c>
      <c r="D6705">
        <f t="shared" ref="D6705:D6707" si="258">VALUE(B6705)</f>
        <v>43231</v>
      </c>
    </row>
    <row r="6706" spans="1:4" x14ac:dyDescent="0.2">
      <c r="A6706">
        <f t="shared" si="257"/>
        <v>2018</v>
      </c>
      <c r="B6706" s="1059">
        <v>43232</v>
      </c>
      <c r="C6706" s="3">
        <f>'finished water daily demand'!V136</f>
        <v>28.014703296703331</v>
      </c>
      <c r="D6706">
        <f t="shared" si="258"/>
        <v>43232</v>
      </c>
    </row>
    <row r="6707" spans="1:4" x14ac:dyDescent="0.2">
      <c r="A6707">
        <f t="shared" si="257"/>
        <v>2018</v>
      </c>
      <c r="B6707" s="1059">
        <v>43233</v>
      </c>
      <c r="C6707" s="3">
        <f>'finished water daily demand'!V137</f>
        <v>31.043703296703296</v>
      </c>
      <c r="D6707">
        <f t="shared" si="258"/>
        <v>43233</v>
      </c>
    </row>
    <row r="6708" spans="1:4" x14ac:dyDescent="0.2">
      <c r="A6708">
        <f t="shared" si="257"/>
        <v>2018</v>
      </c>
      <c r="B6708" s="1059">
        <v>43234</v>
      </c>
      <c r="C6708" s="3">
        <f>'finished water daily demand'!V138</f>
        <v>31.077703296703252</v>
      </c>
      <c r="D6708">
        <f t="shared" ref="D6708:D6728" si="259">VALUE(B6708)</f>
        <v>43234</v>
      </c>
    </row>
    <row r="6709" spans="1:4" x14ac:dyDescent="0.2">
      <c r="A6709">
        <f t="shared" si="257"/>
        <v>2018</v>
      </c>
      <c r="B6709" s="1059">
        <v>43235</v>
      </c>
      <c r="C6709" s="3">
        <f>'finished water daily demand'!V139</f>
        <v>27.990703296703327</v>
      </c>
      <c r="D6709">
        <f t="shared" si="259"/>
        <v>43235</v>
      </c>
    </row>
    <row r="6710" spans="1:4" x14ac:dyDescent="0.2">
      <c r="A6710">
        <f t="shared" si="257"/>
        <v>2018</v>
      </c>
      <c r="B6710" s="1059">
        <v>43236</v>
      </c>
      <c r="C6710" s="3">
        <f>'finished water daily demand'!V140</f>
        <v>28.642703296703296</v>
      </c>
      <c r="D6710">
        <f t="shared" si="259"/>
        <v>43236</v>
      </c>
    </row>
    <row r="6711" spans="1:4" x14ac:dyDescent="0.2">
      <c r="A6711">
        <f t="shared" si="257"/>
        <v>2018</v>
      </c>
      <c r="B6711" s="1059">
        <v>43237</v>
      </c>
      <c r="C6711" s="3">
        <f>'finished water daily demand'!V141</f>
        <v>26.162703296703295</v>
      </c>
      <c r="D6711">
        <f t="shared" si="259"/>
        <v>43237</v>
      </c>
    </row>
    <row r="6712" spans="1:4" x14ac:dyDescent="0.2">
      <c r="A6712">
        <f t="shared" si="257"/>
        <v>2018</v>
      </c>
      <c r="B6712" s="1059">
        <v>43238</v>
      </c>
      <c r="C6712" s="3">
        <f>'finished water daily demand'!V142</f>
        <v>25.992703296703294</v>
      </c>
      <c r="D6712">
        <f t="shared" si="259"/>
        <v>43238</v>
      </c>
    </row>
    <row r="6713" spans="1:4" x14ac:dyDescent="0.2">
      <c r="A6713">
        <f t="shared" si="257"/>
        <v>2018</v>
      </c>
      <c r="B6713" s="1059">
        <v>43239</v>
      </c>
      <c r="C6713" s="3">
        <f>'finished water daily demand'!V143</f>
        <v>23.986179487179484</v>
      </c>
      <c r="D6713">
        <f t="shared" si="259"/>
        <v>43239</v>
      </c>
    </row>
    <row r="6714" spans="1:4" x14ac:dyDescent="0.2">
      <c r="A6714">
        <f t="shared" si="257"/>
        <v>2018</v>
      </c>
      <c r="B6714" s="1059">
        <v>43240</v>
      </c>
      <c r="C6714" s="3">
        <f>'finished water daily demand'!V144</f>
        <v>26.376179487179485</v>
      </c>
      <c r="D6714">
        <f t="shared" si="259"/>
        <v>43240</v>
      </c>
    </row>
    <row r="6715" spans="1:4" x14ac:dyDescent="0.2">
      <c r="A6715">
        <f t="shared" si="257"/>
        <v>2018</v>
      </c>
      <c r="B6715" s="1059">
        <v>43241</v>
      </c>
      <c r="C6715" s="3">
        <f>'finished water daily demand'!V145</f>
        <v>27.946179487179485</v>
      </c>
      <c r="D6715">
        <f t="shared" si="259"/>
        <v>43241</v>
      </c>
    </row>
    <row r="6716" spans="1:4" x14ac:dyDescent="0.2">
      <c r="A6716">
        <f t="shared" si="257"/>
        <v>2018</v>
      </c>
      <c r="B6716" s="1059">
        <v>43242</v>
      </c>
      <c r="C6716" s="3">
        <f>'finished water daily demand'!V146</f>
        <v>27.476179487179486</v>
      </c>
      <c r="D6716">
        <f t="shared" si="259"/>
        <v>43242</v>
      </c>
    </row>
    <row r="6717" spans="1:4" x14ac:dyDescent="0.2">
      <c r="A6717">
        <f t="shared" si="257"/>
        <v>2018</v>
      </c>
      <c r="B6717" s="1059">
        <v>43243</v>
      </c>
      <c r="C6717" s="3">
        <f>'finished water daily demand'!V147</f>
        <v>27.606179487179485</v>
      </c>
      <c r="D6717">
        <f t="shared" si="259"/>
        <v>43243</v>
      </c>
    </row>
    <row r="6718" spans="1:4" x14ac:dyDescent="0.2">
      <c r="A6718">
        <f t="shared" si="257"/>
        <v>2018</v>
      </c>
      <c r="B6718" s="1059">
        <v>43244</v>
      </c>
      <c r="C6718" s="3">
        <f>'finished water daily demand'!V148</f>
        <v>25.886666666666649</v>
      </c>
      <c r="D6718">
        <f t="shared" si="259"/>
        <v>43244</v>
      </c>
    </row>
    <row r="6719" spans="1:4" x14ac:dyDescent="0.2">
      <c r="A6719">
        <f t="shared" si="257"/>
        <v>2018</v>
      </c>
      <c r="B6719" s="1059">
        <v>43245</v>
      </c>
      <c r="C6719" s="3">
        <f>'finished water daily demand'!V149</f>
        <v>29.898333333333358</v>
      </c>
      <c r="D6719">
        <f t="shared" si="259"/>
        <v>43245</v>
      </c>
    </row>
    <row r="6720" spans="1:4" x14ac:dyDescent="0.2">
      <c r="A6720">
        <f t="shared" si="257"/>
        <v>2018</v>
      </c>
      <c r="B6720" s="1059">
        <v>43246</v>
      </c>
      <c r="C6720" s="3">
        <f>'finished water daily demand'!V150</f>
        <v>28.156133333333333</v>
      </c>
      <c r="D6720">
        <f t="shared" si="259"/>
        <v>43246</v>
      </c>
    </row>
    <row r="6721" spans="1:4" x14ac:dyDescent="0.2">
      <c r="A6721">
        <f t="shared" si="257"/>
        <v>2018</v>
      </c>
      <c r="B6721" s="1059">
        <v>43247</v>
      </c>
      <c r="C6721" s="3">
        <f>'finished water daily demand'!V151</f>
        <v>28.276133333333334</v>
      </c>
      <c r="D6721">
        <f t="shared" si="259"/>
        <v>43247</v>
      </c>
    </row>
    <row r="6722" spans="1:4" x14ac:dyDescent="0.2">
      <c r="A6722">
        <f t="shared" si="257"/>
        <v>2018</v>
      </c>
      <c r="B6722" s="1059">
        <v>43248</v>
      </c>
      <c r="C6722" s="3">
        <f>'finished water daily demand'!V152</f>
        <v>27.796133333333334</v>
      </c>
      <c r="D6722">
        <f t="shared" si="259"/>
        <v>43248</v>
      </c>
    </row>
    <row r="6723" spans="1:4" x14ac:dyDescent="0.2">
      <c r="A6723">
        <f t="shared" si="257"/>
        <v>2018</v>
      </c>
      <c r="B6723" s="1059">
        <v>43249</v>
      </c>
      <c r="C6723" s="3">
        <f>'finished water daily demand'!V153</f>
        <v>36.283133333333303</v>
      </c>
      <c r="D6723">
        <f t="shared" si="259"/>
        <v>43249</v>
      </c>
    </row>
    <row r="6724" spans="1:4" x14ac:dyDescent="0.2">
      <c r="A6724">
        <f t="shared" si="257"/>
        <v>2018</v>
      </c>
      <c r="B6724" s="1059">
        <v>43250</v>
      </c>
      <c r="C6724" s="3">
        <f>'finished water daily demand'!V154</f>
        <v>30.268496426666687</v>
      </c>
      <c r="D6724">
        <f t="shared" si="259"/>
        <v>43250</v>
      </c>
    </row>
    <row r="6725" spans="1:4" x14ac:dyDescent="0.2">
      <c r="A6725">
        <f t="shared" si="257"/>
        <v>2018</v>
      </c>
      <c r="B6725" s="1059">
        <v>43251</v>
      </c>
      <c r="C6725" s="3">
        <f>'finished water daily demand'!V155</f>
        <v>26.66444821333333</v>
      </c>
      <c r="D6725">
        <f t="shared" si="259"/>
        <v>43251</v>
      </c>
    </row>
    <row r="6726" spans="1:4" x14ac:dyDescent="0.2">
      <c r="A6726">
        <f t="shared" si="257"/>
        <v>2018</v>
      </c>
      <c r="B6726" s="1059">
        <v>43252</v>
      </c>
      <c r="C6726" s="3">
        <f>'finished water daily demand'!V156</f>
        <v>28.099599999999999</v>
      </c>
      <c r="D6726">
        <f t="shared" si="259"/>
        <v>43252</v>
      </c>
    </row>
    <row r="6727" spans="1:4" x14ac:dyDescent="0.2">
      <c r="A6727">
        <f t="shared" si="257"/>
        <v>2018</v>
      </c>
      <c r="B6727" s="1059">
        <v>43253</v>
      </c>
      <c r="C6727" s="3">
        <f>'finished water daily demand'!V157</f>
        <v>28.829599999999999</v>
      </c>
      <c r="D6727">
        <f t="shared" si="259"/>
        <v>43253</v>
      </c>
    </row>
    <row r="6728" spans="1:4" x14ac:dyDescent="0.2">
      <c r="A6728">
        <f t="shared" si="257"/>
        <v>2018</v>
      </c>
      <c r="B6728" s="1059">
        <v>43254</v>
      </c>
      <c r="C6728" s="3">
        <f>'finished water daily demand'!V158</f>
        <v>27.959599999999998</v>
      </c>
      <c r="D6728">
        <f t="shared" si="259"/>
        <v>43254</v>
      </c>
    </row>
    <row r="6729" spans="1:4" x14ac:dyDescent="0.2">
      <c r="A6729">
        <f t="shared" si="257"/>
        <v>2018</v>
      </c>
      <c r="B6729" s="1059">
        <v>43255</v>
      </c>
      <c r="C6729" s="3">
        <f>'finished water daily demand'!V159</f>
        <v>27.909600000000001</v>
      </c>
      <c r="D6729">
        <f t="shared" ref="D6729" si="260">VALUE(B6729)</f>
        <v>43255</v>
      </c>
    </row>
    <row r="6730" spans="1:4" x14ac:dyDescent="0.2">
      <c r="A6730">
        <f t="shared" si="257"/>
        <v>2018</v>
      </c>
      <c r="B6730" s="1059">
        <v>43256</v>
      </c>
      <c r="C6730" s="3">
        <f>'finished water daily demand'!V160</f>
        <v>29.434833333333334</v>
      </c>
      <c r="D6730">
        <f t="shared" ref="D6730:D6735" si="261">VALUE(B6730)</f>
        <v>43256</v>
      </c>
    </row>
    <row r="6731" spans="1:4" x14ac:dyDescent="0.2">
      <c r="A6731">
        <f t="shared" si="257"/>
        <v>2018</v>
      </c>
      <c r="B6731" s="1059">
        <v>43257</v>
      </c>
      <c r="C6731" s="3">
        <f>'finished water daily demand'!V161</f>
        <v>29.404833333333332</v>
      </c>
      <c r="D6731">
        <f t="shared" si="261"/>
        <v>43257</v>
      </c>
    </row>
    <row r="6732" spans="1:4" x14ac:dyDescent="0.2">
      <c r="A6732">
        <f t="shared" si="257"/>
        <v>2018</v>
      </c>
      <c r="B6732" s="1059">
        <v>43258</v>
      </c>
      <c r="C6732" s="3">
        <f>'finished water daily demand'!V162</f>
        <v>28.534833333333331</v>
      </c>
      <c r="D6732">
        <f t="shared" si="261"/>
        <v>43258</v>
      </c>
    </row>
    <row r="6733" spans="1:4" x14ac:dyDescent="0.2">
      <c r="A6733">
        <f t="shared" si="257"/>
        <v>2018</v>
      </c>
      <c r="B6733" s="1059">
        <v>43259</v>
      </c>
      <c r="C6733" s="3">
        <f>'finished water daily demand'!V163</f>
        <v>30.024833333333333</v>
      </c>
      <c r="D6733">
        <f t="shared" si="261"/>
        <v>43259</v>
      </c>
    </row>
    <row r="6734" spans="1:4" x14ac:dyDescent="0.2">
      <c r="A6734">
        <f t="shared" si="257"/>
        <v>2018</v>
      </c>
      <c r="B6734" s="1059">
        <v>43260</v>
      </c>
      <c r="C6734" s="3">
        <f>'finished water daily demand'!V164</f>
        <v>29.213166666666666</v>
      </c>
      <c r="D6734">
        <f t="shared" si="261"/>
        <v>43260</v>
      </c>
    </row>
    <row r="6735" spans="1:4" x14ac:dyDescent="0.2">
      <c r="A6735">
        <f t="shared" si="257"/>
        <v>2018</v>
      </c>
      <c r="B6735" s="1059">
        <v>43261</v>
      </c>
      <c r="C6735" s="3">
        <f>'finished water daily demand'!V165</f>
        <v>30.163166666666665</v>
      </c>
      <c r="D6735">
        <f t="shared" si="261"/>
        <v>43261</v>
      </c>
    </row>
    <row r="6736" spans="1:4" x14ac:dyDescent="0.2">
      <c r="A6736">
        <f t="shared" si="257"/>
        <v>2018</v>
      </c>
      <c r="B6736" s="1059">
        <v>43262</v>
      </c>
      <c r="C6736" s="3">
        <f>'finished water daily demand'!V166</f>
        <v>28.375666666666664</v>
      </c>
      <c r="D6736">
        <f t="shared" ref="D6736:D6742" si="262">VALUE(B6736)</f>
        <v>43262</v>
      </c>
    </row>
    <row r="6737" spans="1:4" x14ac:dyDescent="0.2">
      <c r="A6737">
        <f t="shared" si="257"/>
        <v>2018</v>
      </c>
      <c r="B6737" s="1059">
        <v>43263</v>
      </c>
      <c r="C6737" s="3">
        <f>'finished water daily demand'!V167</f>
        <v>26.288476190476189</v>
      </c>
      <c r="D6737">
        <f t="shared" si="262"/>
        <v>43263</v>
      </c>
    </row>
    <row r="6738" spans="1:4" x14ac:dyDescent="0.2">
      <c r="A6738">
        <f t="shared" si="257"/>
        <v>2018</v>
      </c>
      <c r="B6738" s="1059">
        <v>43264</v>
      </c>
      <c r="C6738" s="3">
        <f>'finished water daily demand'!V168</f>
        <v>30.378476190476189</v>
      </c>
      <c r="D6738">
        <f t="shared" si="262"/>
        <v>43264</v>
      </c>
    </row>
    <row r="6739" spans="1:4" x14ac:dyDescent="0.2">
      <c r="A6739">
        <f t="shared" si="257"/>
        <v>2018</v>
      </c>
      <c r="B6739" s="1059">
        <v>43265</v>
      </c>
      <c r="C6739" s="3">
        <f>'finished water daily demand'!V169</f>
        <v>30.06847619047619</v>
      </c>
      <c r="D6739">
        <f t="shared" si="262"/>
        <v>43265</v>
      </c>
    </row>
    <row r="6740" spans="1:4" x14ac:dyDescent="0.2">
      <c r="A6740">
        <f t="shared" si="257"/>
        <v>2018</v>
      </c>
      <c r="B6740" s="1059">
        <v>43266</v>
      </c>
      <c r="C6740" s="3">
        <f>'finished water daily demand'!V170</f>
        <v>29.838476190476189</v>
      </c>
      <c r="D6740">
        <f t="shared" si="262"/>
        <v>43266</v>
      </c>
    </row>
    <row r="6741" spans="1:4" x14ac:dyDescent="0.2">
      <c r="A6741">
        <f t="shared" si="257"/>
        <v>2018</v>
      </c>
      <c r="B6741" s="1059">
        <v>43267</v>
      </c>
      <c r="C6741" s="3">
        <f>'finished water daily demand'!V171</f>
        <v>29.758476190476191</v>
      </c>
      <c r="D6741">
        <f t="shared" si="262"/>
        <v>43267</v>
      </c>
    </row>
    <row r="6742" spans="1:4" x14ac:dyDescent="0.2">
      <c r="A6742">
        <f t="shared" si="257"/>
        <v>2018</v>
      </c>
      <c r="B6742" s="1059">
        <v>43268</v>
      </c>
      <c r="C6742" s="3">
        <f>'finished water daily demand'!V172</f>
        <v>29.088476190476189</v>
      </c>
      <c r="D6742">
        <f t="shared" si="262"/>
        <v>43268</v>
      </c>
    </row>
    <row r="6743" spans="1:4" x14ac:dyDescent="0.2">
      <c r="A6743">
        <f t="shared" si="257"/>
        <v>2018</v>
      </c>
      <c r="B6743" s="1059">
        <v>43269</v>
      </c>
      <c r="C6743" s="3">
        <f>'finished water daily demand'!V173</f>
        <v>30.669476190476185</v>
      </c>
      <c r="D6743">
        <f t="shared" ref="D6743:D6750" si="263">VALUE(B6743)</f>
        <v>43269</v>
      </c>
    </row>
    <row r="6744" spans="1:4" x14ac:dyDescent="0.2">
      <c r="A6744">
        <f t="shared" si="257"/>
        <v>2018</v>
      </c>
      <c r="B6744" s="1059">
        <v>43270</v>
      </c>
      <c r="C6744" s="3">
        <f>'finished water daily demand'!V174</f>
        <v>37.51690589333333</v>
      </c>
      <c r="D6744">
        <f t="shared" si="263"/>
        <v>43270</v>
      </c>
    </row>
    <row r="6745" spans="1:4" x14ac:dyDescent="0.2">
      <c r="A6745">
        <f t="shared" si="257"/>
        <v>2018</v>
      </c>
      <c r="B6745" s="1059">
        <v>43271</v>
      </c>
      <c r="C6745" s="3">
        <f>'finished water daily demand'!V175</f>
        <v>34.882072559999983</v>
      </c>
      <c r="D6745">
        <f t="shared" si="263"/>
        <v>43271</v>
      </c>
    </row>
    <row r="6746" spans="1:4" x14ac:dyDescent="0.2">
      <c r="A6746">
        <f t="shared" si="257"/>
        <v>2018</v>
      </c>
      <c r="B6746" s="1059">
        <v>43272</v>
      </c>
      <c r="C6746" s="3">
        <f>'finished water daily demand'!V176</f>
        <v>30.637072560000014</v>
      </c>
      <c r="D6746">
        <f t="shared" si="263"/>
        <v>43272</v>
      </c>
    </row>
    <row r="6747" spans="1:4" x14ac:dyDescent="0.2">
      <c r="A6747">
        <f t="shared" si="257"/>
        <v>2018</v>
      </c>
      <c r="B6747" s="1059">
        <v>43273</v>
      </c>
      <c r="C6747" s="3">
        <f>'finished water daily demand'!V177</f>
        <v>31.816827400000001</v>
      </c>
      <c r="D6747">
        <f t="shared" si="263"/>
        <v>43273</v>
      </c>
    </row>
    <row r="6748" spans="1:4" x14ac:dyDescent="0.2">
      <c r="A6748">
        <f t="shared" si="257"/>
        <v>2018</v>
      </c>
      <c r="B6748" s="1059">
        <v>43274</v>
      </c>
      <c r="C6748" s="3">
        <f>'finished water daily demand'!V178</f>
        <v>31.928059559999955</v>
      </c>
      <c r="D6748">
        <f t="shared" si="263"/>
        <v>43274</v>
      </c>
    </row>
    <row r="6749" spans="1:4" x14ac:dyDescent="0.2">
      <c r="A6749">
        <f t="shared" si="257"/>
        <v>2018</v>
      </c>
      <c r="B6749" s="1059">
        <v>43275</v>
      </c>
      <c r="C6749" s="3">
        <f>'finished water daily demand'!V179</f>
        <v>34.135704840000045</v>
      </c>
      <c r="D6749">
        <f t="shared" si="263"/>
        <v>43275</v>
      </c>
    </row>
    <row r="6750" spans="1:4" x14ac:dyDescent="0.2">
      <c r="A6750">
        <f t="shared" si="257"/>
        <v>2018</v>
      </c>
      <c r="B6750" s="1059">
        <v>43276</v>
      </c>
      <c r="C6750" s="3">
        <f>'finished water daily demand'!V180</f>
        <v>31.715035320000002</v>
      </c>
      <c r="D6750">
        <f t="shared" si="263"/>
        <v>43276</v>
      </c>
    </row>
    <row r="6751" spans="1:4" x14ac:dyDescent="0.2">
      <c r="A6751">
        <f t="shared" si="257"/>
        <v>2018</v>
      </c>
      <c r="B6751" s="1059">
        <v>43277</v>
      </c>
      <c r="C6751" s="3">
        <f>'finished water daily demand'!V181</f>
        <v>29.897997879999998</v>
      </c>
      <c r="D6751">
        <f t="shared" ref="D6751:D6767" si="264">VALUE(B6751)</f>
        <v>43277</v>
      </c>
    </row>
    <row r="6752" spans="1:4" x14ac:dyDescent="0.2">
      <c r="A6752">
        <f t="shared" si="257"/>
        <v>2018</v>
      </c>
      <c r="B6752" s="1059">
        <v>43278</v>
      </c>
      <c r="C6752" s="3">
        <f>'finished water daily demand'!V182</f>
        <v>28.116791559999999</v>
      </c>
      <c r="D6752">
        <f t="shared" si="264"/>
        <v>43278</v>
      </c>
    </row>
    <row r="6753" spans="1:4" x14ac:dyDescent="0.2">
      <c r="A6753">
        <f t="shared" si="257"/>
        <v>2018</v>
      </c>
      <c r="B6753" s="1059">
        <v>43279</v>
      </c>
      <c r="C6753" s="3">
        <f>'finished water daily demand'!V183</f>
        <v>31.768176320000009</v>
      </c>
      <c r="D6753">
        <f t="shared" si="264"/>
        <v>43279</v>
      </c>
    </row>
    <row r="6754" spans="1:4" x14ac:dyDescent="0.2">
      <c r="A6754">
        <f t="shared" si="257"/>
        <v>2018</v>
      </c>
      <c r="B6754" s="1059">
        <v>43280</v>
      </c>
      <c r="C6754" s="3">
        <f>'finished water daily demand'!V184</f>
        <v>29.97335824</v>
      </c>
      <c r="D6754">
        <f t="shared" si="264"/>
        <v>43280</v>
      </c>
    </row>
    <row r="6755" spans="1:4" x14ac:dyDescent="0.2">
      <c r="A6755">
        <f t="shared" si="257"/>
        <v>2018</v>
      </c>
      <c r="B6755" s="1059">
        <v>43281</v>
      </c>
      <c r="C6755" s="3">
        <f>'finished water daily demand'!V185</f>
        <v>32.528001959999997</v>
      </c>
      <c r="D6755">
        <f t="shared" si="264"/>
        <v>43281</v>
      </c>
    </row>
    <row r="6756" spans="1:4" x14ac:dyDescent="0.2">
      <c r="A6756">
        <f t="shared" si="257"/>
        <v>2018</v>
      </c>
      <c r="B6756" s="1059">
        <v>43282</v>
      </c>
      <c r="C6756" s="3">
        <f>'finished water daily demand'!V186</f>
        <v>31.670602240000001</v>
      </c>
      <c r="D6756">
        <f t="shared" si="264"/>
        <v>43282</v>
      </c>
    </row>
    <row r="6757" spans="1:4" x14ac:dyDescent="0.2">
      <c r="A6757">
        <f t="shared" si="257"/>
        <v>2018</v>
      </c>
      <c r="B6757" s="1059">
        <v>43283</v>
      </c>
      <c r="C6757" s="3">
        <f>'finished water daily demand'!V187</f>
        <v>34.993087399999972</v>
      </c>
      <c r="D6757">
        <f t="shared" si="264"/>
        <v>43283</v>
      </c>
    </row>
    <row r="6758" spans="1:4" x14ac:dyDescent="0.2">
      <c r="A6758">
        <f t="shared" si="257"/>
        <v>2018</v>
      </c>
      <c r="B6758" s="1059">
        <v>43284</v>
      </c>
      <c r="C6758" s="3">
        <f>'finished water daily demand'!V188</f>
        <v>34.02165208000001</v>
      </c>
      <c r="D6758">
        <f t="shared" si="264"/>
        <v>43284</v>
      </c>
    </row>
    <row r="6759" spans="1:4" x14ac:dyDescent="0.2">
      <c r="A6759">
        <f t="shared" si="257"/>
        <v>2018</v>
      </c>
      <c r="B6759" s="1059">
        <v>43285</v>
      </c>
      <c r="C6759" s="3">
        <f>'finished water daily demand'!V189</f>
        <v>30.275858226666667</v>
      </c>
      <c r="D6759">
        <f t="shared" si="264"/>
        <v>43285</v>
      </c>
    </row>
    <row r="6760" spans="1:4" x14ac:dyDescent="0.2">
      <c r="A6760">
        <f t="shared" si="257"/>
        <v>2018</v>
      </c>
      <c r="B6760" s="1059">
        <v>43286</v>
      </c>
      <c r="C6760" s="3">
        <f>'finished water daily demand'!V190</f>
        <v>30.087002666666709</v>
      </c>
      <c r="D6760">
        <f t="shared" si="264"/>
        <v>43286</v>
      </c>
    </row>
    <row r="6761" spans="1:4" x14ac:dyDescent="0.2">
      <c r="A6761">
        <f t="shared" si="257"/>
        <v>2018</v>
      </c>
      <c r="B6761" s="1059">
        <v>43287</v>
      </c>
      <c r="C6761" s="3">
        <f>'finished water daily demand'!V191</f>
        <v>27.202361386666666</v>
      </c>
      <c r="D6761">
        <f t="shared" si="264"/>
        <v>43287</v>
      </c>
    </row>
    <row r="6762" spans="1:4" x14ac:dyDescent="0.2">
      <c r="A6762">
        <f t="shared" si="257"/>
        <v>2018</v>
      </c>
      <c r="B6762" s="1059">
        <v>43288</v>
      </c>
      <c r="C6762" s="3">
        <f>'finished water daily demand'!V192</f>
        <v>27.061529119999999</v>
      </c>
      <c r="D6762">
        <f t="shared" si="264"/>
        <v>43288</v>
      </c>
    </row>
    <row r="6763" spans="1:4" x14ac:dyDescent="0.2">
      <c r="A6763">
        <f t="shared" si="257"/>
        <v>2018</v>
      </c>
      <c r="B6763" s="1059">
        <v>43289</v>
      </c>
      <c r="C6763" s="3">
        <f>'finished water daily demand'!V193</f>
        <v>27.996775280000001</v>
      </c>
      <c r="D6763">
        <f t="shared" si="264"/>
        <v>43289</v>
      </c>
    </row>
    <row r="6764" spans="1:4" x14ac:dyDescent="0.2">
      <c r="A6764">
        <f t="shared" si="257"/>
        <v>2018</v>
      </c>
      <c r="B6764" s="1059">
        <v>43290</v>
      </c>
      <c r="C6764" s="3">
        <f>'finished water daily demand'!V194</f>
        <v>30.085149239999929</v>
      </c>
      <c r="D6764">
        <f t="shared" si="264"/>
        <v>43290</v>
      </c>
    </row>
    <row r="6765" spans="1:4" x14ac:dyDescent="0.2">
      <c r="A6765">
        <f t="shared" si="257"/>
        <v>2018</v>
      </c>
      <c r="B6765" s="1059">
        <v>43291</v>
      </c>
      <c r="C6765" s="3">
        <f>'finished water daily demand'!V195</f>
        <v>31.982723520000011</v>
      </c>
      <c r="D6765">
        <f t="shared" si="264"/>
        <v>43291</v>
      </c>
    </row>
    <row r="6766" spans="1:4" x14ac:dyDescent="0.2">
      <c r="A6766">
        <f t="shared" si="257"/>
        <v>2018</v>
      </c>
      <c r="B6766" s="1059">
        <v>43292</v>
      </c>
      <c r="C6766" s="3">
        <f>'finished water daily demand'!V196</f>
        <v>34.413281959999956</v>
      </c>
      <c r="D6766">
        <f t="shared" si="264"/>
        <v>43292</v>
      </c>
    </row>
    <row r="6767" spans="1:4" x14ac:dyDescent="0.2">
      <c r="A6767">
        <f t="shared" ref="A6767:A6830" si="265">YEAR(B6767)</f>
        <v>2018</v>
      </c>
      <c r="B6767" s="1059">
        <v>43293</v>
      </c>
      <c r="C6767" s="3">
        <f>'finished water daily demand'!V197</f>
        <v>31.79955756</v>
      </c>
      <c r="D6767">
        <f t="shared" si="264"/>
        <v>43293</v>
      </c>
    </row>
    <row r="6768" spans="1:4" x14ac:dyDescent="0.2">
      <c r="A6768">
        <f t="shared" si="265"/>
        <v>2018</v>
      </c>
      <c r="B6768" s="1059">
        <v>43294</v>
      </c>
      <c r="C6768" s="3">
        <f>'finished water daily demand'!V198</f>
        <v>32.511975079999999</v>
      </c>
      <c r="D6768">
        <f t="shared" ref="D6768:D6771" si="266">VALUE(B6768)</f>
        <v>43294</v>
      </c>
    </row>
    <row r="6769" spans="1:4" x14ac:dyDescent="0.2">
      <c r="A6769">
        <f t="shared" si="265"/>
        <v>2018</v>
      </c>
      <c r="B6769" s="1059">
        <v>43295</v>
      </c>
      <c r="C6769" s="3">
        <f>'finished water daily demand'!V199</f>
        <v>32.246017937142852</v>
      </c>
      <c r="D6769">
        <f t="shared" si="266"/>
        <v>43295</v>
      </c>
    </row>
    <row r="6770" spans="1:4" x14ac:dyDescent="0.2">
      <c r="A6770">
        <f t="shared" si="265"/>
        <v>2018</v>
      </c>
      <c r="B6770" s="1059">
        <v>43296</v>
      </c>
      <c r="C6770" s="3">
        <f>'finished water daily demand'!V200</f>
        <v>31.118025417142853</v>
      </c>
      <c r="D6770">
        <f t="shared" si="266"/>
        <v>43296</v>
      </c>
    </row>
    <row r="6771" spans="1:4" x14ac:dyDescent="0.2">
      <c r="A6771">
        <f t="shared" si="265"/>
        <v>2018</v>
      </c>
      <c r="B6771" s="1059">
        <v>43297</v>
      </c>
      <c r="C6771" s="3">
        <f>'finished water daily demand'!V201</f>
        <v>34.243980457142861</v>
      </c>
      <c r="D6771">
        <f t="shared" si="266"/>
        <v>43297</v>
      </c>
    </row>
    <row r="6772" spans="1:4" x14ac:dyDescent="0.2">
      <c r="A6772">
        <f t="shared" si="265"/>
        <v>2018</v>
      </c>
      <c r="B6772" s="1059">
        <v>43298</v>
      </c>
      <c r="C6772" s="3">
        <f>'finished water daily demand'!V202</f>
        <v>32.433142857142855</v>
      </c>
      <c r="D6772">
        <f t="shared" ref="D6772:D6778" si="267">VALUE(B6772)</f>
        <v>43298</v>
      </c>
    </row>
    <row r="6773" spans="1:4" x14ac:dyDescent="0.2">
      <c r="A6773">
        <f t="shared" si="265"/>
        <v>2018</v>
      </c>
      <c r="B6773" s="1059">
        <v>43299</v>
      </c>
      <c r="C6773" s="3">
        <f>'finished water daily demand'!V203</f>
        <v>30.767142857142858</v>
      </c>
      <c r="D6773">
        <f t="shared" si="267"/>
        <v>43299</v>
      </c>
    </row>
    <row r="6774" spans="1:4" x14ac:dyDescent="0.2">
      <c r="A6774">
        <f t="shared" si="265"/>
        <v>2018</v>
      </c>
      <c r="B6774" s="1059">
        <v>43300</v>
      </c>
      <c r="C6774" s="3">
        <f>'finished water daily demand'!V204</f>
        <v>31.267142857142858</v>
      </c>
      <c r="D6774">
        <f t="shared" si="267"/>
        <v>43300</v>
      </c>
    </row>
    <row r="6775" spans="1:4" x14ac:dyDescent="0.2">
      <c r="A6775">
        <f t="shared" si="265"/>
        <v>2018</v>
      </c>
      <c r="B6775" s="1059">
        <v>43301</v>
      </c>
      <c r="C6775" s="3">
        <f>'finished water daily demand'!V205</f>
        <v>35.362142857142878</v>
      </c>
      <c r="D6775">
        <f t="shared" si="267"/>
        <v>43301</v>
      </c>
    </row>
    <row r="6776" spans="1:4" x14ac:dyDescent="0.2">
      <c r="A6776">
        <f t="shared" si="265"/>
        <v>2018</v>
      </c>
      <c r="B6776" s="1059">
        <v>43302</v>
      </c>
      <c r="C6776" s="3">
        <f>'finished water daily demand'!V206</f>
        <v>33.489500000000007</v>
      </c>
      <c r="D6776">
        <f t="shared" si="267"/>
        <v>43302</v>
      </c>
    </row>
    <row r="6777" spans="1:4" x14ac:dyDescent="0.2">
      <c r="A6777">
        <f t="shared" si="265"/>
        <v>2018</v>
      </c>
      <c r="B6777" s="1059">
        <v>43303</v>
      </c>
      <c r="C6777" s="3">
        <f>'finished water daily demand'!V207</f>
        <v>27.209500000000002</v>
      </c>
      <c r="D6777">
        <f t="shared" si="267"/>
        <v>43303</v>
      </c>
    </row>
    <row r="6778" spans="1:4" x14ac:dyDescent="0.2">
      <c r="A6778">
        <f t="shared" si="265"/>
        <v>2018</v>
      </c>
      <c r="B6778" s="1059">
        <v>43304</v>
      </c>
      <c r="C6778" s="3">
        <f>'finished water daily demand'!V208</f>
        <v>27.3995</v>
      </c>
      <c r="D6778">
        <f t="shared" si="267"/>
        <v>43304</v>
      </c>
    </row>
    <row r="6779" spans="1:4" x14ac:dyDescent="0.2">
      <c r="A6779">
        <f t="shared" si="265"/>
        <v>2018</v>
      </c>
      <c r="B6779" s="1059">
        <v>43305</v>
      </c>
      <c r="C6779" s="3">
        <f>'finished water daily demand'!V209</f>
        <v>31.469499999999996</v>
      </c>
      <c r="D6779">
        <f t="shared" ref="D6779:D6784" si="268">VALUE(B6779)</f>
        <v>43305</v>
      </c>
    </row>
    <row r="6780" spans="1:4" x14ac:dyDescent="0.2">
      <c r="A6780">
        <f t="shared" si="265"/>
        <v>2018</v>
      </c>
      <c r="B6780" s="1059">
        <v>43306</v>
      </c>
      <c r="C6780" s="3">
        <f>'finished water daily demand'!V210</f>
        <v>34.38966666666667</v>
      </c>
      <c r="D6780">
        <f t="shared" si="268"/>
        <v>43306</v>
      </c>
    </row>
    <row r="6781" spans="1:4" x14ac:dyDescent="0.2">
      <c r="A6781">
        <f t="shared" si="265"/>
        <v>2018</v>
      </c>
      <c r="B6781" s="1059">
        <v>43307</v>
      </c>
      <c r="C6781" s="3">
        <f>'finished water daily demand'!V211</f>
        <v>27.583666666666712</v>
      </c>
      <c r="D6781">
        <f t="shared" si="268"/>
        <v>43307</v>
      </c>
    </row>
    <row r="6782" spans="1:4" x14ac:dyDescent="0.2">
      <c r="A6782">
        <f t="shared" si="265"/>
        <v>2018</v>
      </c>
      <c r="B6782" s="1059">
        <v>43308</v>
      </c>
      <c r="C6782" s="3">
        <f>'finished water daily demand'!V212</f>
        <v>28.717666666666666</v>
      </c>
      <c r="D6782">
        <f t="shared" si="268"/>
        <v>43308</v>
      </c>
    </row>
    <row r="6783" spans="1:4" x14ac:dyDescent="0.2">
      <c r="A6783">
        <f t="shared" si="265"/>
        <v>2018</v>
      </c>
      <c r="B6783" s="1059">
        <v>43309</v>
      </c>
      <c r="C6783" s="3">
        <f>'finished water daily demand'!V213</f>
        <v>29.193166666666666</v>
      </c>
      <c r="D6783">
        <f t="shared" si="268"/>
        <v>43309</v>
      </c>
    </row>
    <row r="6784" spans="1:4" x14ac:dyDescent="0.2">
      <c r="A6784">
        <f t="shared" si="265"/>
        <v>2018</v>
      </c>
      <c r="B6784" s="1059">
        <v>43310</v>
      </c>
      <c r="C6784" s="3">
        <f>'finished water daily demand'!V214</f>
        <v>28.364166666666666</v>
      </c>
      <c r="D6784">
        <f t="shared" si="268"/>
        <v>43310</v>
      </c>
    </row>
    <row r="6785" spans="1:4" x14ac:dyDescent="0.2">
      <c r="A6785">
        <f t="shared" si="265"/>
        <v>2018</v>
      </c>
      <c r="B6785" s="1059">
        <v>43311</v>
      </c>
      <c r="C6785" s="3">
        <f>'finished water daily demand'!V215</f>
        <v>25.334166666666668</v>
      </c>
      <c r="D6785">
        <f t="shared" ref="D6785:D6786" si="269">VALUE(B6785)</f>
        <v>43311</v>
      </c>
    </row>
    <row r="6786" spans="1:4" x14ac:dyDescent="0.2">
      <c r="A6786">
        <f t="shared" si="265"/>
        <v>2018</v>
      </c>
      <c r="B6786" s="1059">
        <v>43312</v>
      </c>
      <c r="C6786" s="3">
        <f>'finished water daily demand'!V216</f>
        <v>26.154166666666669</v>
      </c>
      <c r="D6786">
        <f t="shared" si="269"/>
        <v>43312</v>
      </c>
    </row>
    <row r="6787" spans="1:4" x14ac:dyDescent="0.2">
      <c r="A6787">
        <f t="shared" si="265"/>
        <v>2018</v>
      </c>
      <c r="B6787" s="1059">
        <v>43313</v>
      </c>
      <c r="C6787" s="3">
        <f>'finished water daily demand'!V217</f>
        <v>28.284166666666668</v>
      </c>
      <c r="D6787">
        <f t="shared" ref="D6787" si="270">VALUE(B6787)</f>
        <v>43313</v>
      </c>
    </row>
    <row r="6788" spans="1:4" x14ac:dyDescent="0.2">
      <c r="A6788">
        <f t="shared" si="265"/>
        <v>2018</v>
      </c>
      <c r="B6788" s="1059">
        <v>43314</v>
      </c>
      <c r="C6788" s="3">
        <f>'finished water daily demand'!V218</f>
        <v>29.514166666666668</v>
      </c>
      <c r="D6788">
        <f t="shared" ref="D6788:D6791" si="271">VALUE(B6788)</f>
        <v>43314</v>
      </c>
    </row>
    <row r="6789" spans="1:4" x14ac:dyDescent="0.2">
      <c r="A6789">
        <f t="shared" si="265"/>
        <v>2018</v>
      </c>
      <c r="B6789" s="1059">
        <v>43315</v>
      </c>
      <c r="C6789" s="3">
        <f>'finished water daily demand'!V219</f>
        <v>25.243499999999997</v>
      </c>
      <c r="D6789">
        <f t="shared" si="271"/>
        <v>43315</v>
      </c>
    </row>
    <row r="6790" spans="1:4" x14ac:dyDescent="0.2">
      <c r="A6790">
        <f t="shared" si="265"/>
        <v>2018</v>
      </c>
      <c r="B6790" s="1059">
        <v>43316</v>
      </c>
      <c r="C6790" s="3">
        <f>'finished water daily demand'!V220</f>
        <v>27.469666666666669</v>
      </c>
      <c r="D6790">
        <f t="shared" si="271"/>
        <v>43316</v>
      </c>
    </row>
    <row r="6791" spans="1:4" x14ac:dyDescent="0.2">
      <c r="A6791">
        <f t="shared" si="265"/>
        <v>2018</v>
      </c>
      <c r="B6791" s="1059">
        <v>43317</v>
      </c>
      <c r="C6791" s="3">
        <f>'finished water daily demand'!V221</f>
        <v>30.510166666666667</v>
      </c>
      <c r="D6791">
        <f t="shared" si="271"/>
        <v>43317</v>
      </c>
    </row>
    <row r="6792" spans="1:4" x14ac:dyDescent="0.2">
      <c r="A6792">
        <f t="shared" si="265"/>
        <v>2018</v>
      </c>
      <c r="B6792" s="1059">
        <v>43318</v>
      </c>
      <c r="C6792" s="3">
        <f>'finished water daily demand'!V222</f>
        <v>32.421666666666667</v>
      </c>
      <c r="D6792">
        <f t="shared" ref="D6792:D6793" si="272">VALUE(B6792)</f>
        <v>43318</v>
      </c>
    </row>
    <row r="6793" spans="1:4" x14ac:dyDescent="0.2">
      <c r="A6793">
        <f t="shared" si="265"/>
        <v>2018</v>
      </c>
      <c r="B6793" s="1059">
        <v>43319</v>
      </c>
      <c r="C6793" s="3">
        <f>'finished water daily demand'!V223</f>
        <v>31.111750000000001</v>
      </c>
      <c r="D6793">
        <f t="shared" si="272"/>
        <v>43319</v>
      </c>
    </row>
    <row r="6794" spans="1:4" x14ac:dyDescent="0.2">
      <c r="A6794">
        <f t="shared" si="265"/>
        <v>2018</v>
      </c>
      <c r="B6794" s="1059">
        <v>43320</v>
      </c>
      <c r="C6794" s="3">
        <f>'finished water daily demand'!V224</f>
        <v>29.411749999999998</v>
      </c>
      <c r="D6794">
        <f t="shared" ref="D6794" si="273">VALUE(B6794)</f>
        <v>43320</v>
      </c>
    </row>
    <row r="6795" spans="1:4" x14ac:dyDescent="0.2">
      <c r="A6795">
        <f t="shared" si="265"/>
        <v>2018</v>
      </c>
      <c r="B6795" s="1059">
        <v>43321</v>
      </c>
      <c r="C6795" s="3">
        <f>'finished water daily demand'!V225</f>
        <v>29.251749999999998</v>
      </c>
      <c r="D6795">
        <f t="shared" ref="D6795:D6798" si="274">VALUE(B6795)</f>
        <v>43321</v>
      </c>
    </row>
    <row r="6796" spans="1:4" x14ac:dyDescent="0.2">
      <c r="A6796">
        <f t="shared" si="265"/>
        <v>2018</v>
      </c>
      <c r="B6796" s="1059">
        <v>43322</v>
      </c>
      <c r="C6796" s="3">
        <f>'finished water daily demand'!V226</f>
        <v>31.121749999999999</v>
      </c>
      <c r="D6796">
        <f t="shared" si="274"/>
        <v>43322</v>
      </c>
    </row>
    <row r="6797" spans="1:4" x14ac:dyDescent="0.2">
      <c r="A6797">
        <f t="shared" si="265"/>
        <v>2018</v>
      </c>
      <c r="B6797" s="1059">
        <v>43323</v>
      </c>
      <c r="C6797" s="3">
        <f>'finished water daily demand'!V227</f>
        <v>30.922499999999999</v>
      </c>
      <c r="D6797">
        <f t="shared" si="274"/>
        <v>43323</v>
      </c>
    </row>
    <row r="6798" spans="1:4" x14ac:dyDescent="0.2">
      <c r="A6798">
        <f t="shared" si="265"/>
        <v>2018</v>
      </c>
      <c r="B6798" s="1059">
        <v>43324</v>
      </c>
      <c r="C6798" s="3">
        <f>'finished water daily demand'!V228</f>
        <v>29.7925</v>
      </c>
      <c r="D6798">
        <f t="shared" si="274"/>
        <v>43324</v>
      </c>
    </row>
    <row r="6799" spans="1:4" x14ac:dyDescent="0.2">
      <c r="A6799">
        <f t="shared" si="265"/>
        <v>2018</v>
      </c>
      <c r="B6799" s="1059">
        <v>43325</v>
      </c>
      <c r="C6799" s="3">
        <f>'finished water daily demand'!V229</f>
        <v>29.822499999999998</v>
      </c>
      <c r="D6799">
        <f t="shared" ref="D6799" si="275">VALUE(B6799)</f>
        <v>43325</v>
      </c>
    </row>
    <row r="6800" spans="1:4" x14ac:dyDescent="0.2">
      <c r="A6800">
        <f t="shared" si="265"/>
        <v>2018</v>
      </c>
      <c r="B6800" s="1059">
        <v>43326</v>
      </c>
      <c r="C6800" s="3">
        <f>'finished water daily demand'!V230</f>
        <v>30.8125</v>
      </c>
      <c r="D6800">
        <f t="shared" ref="D6800:D6801" si="276">VALUE(B6800)</f>
        <v>43326</v>
      </c>
    </row>
    <row r="6801" spans="1:4" x14ac:dyDescent="0.2">
      <c r="A6801">
        <f t="shared" si="265"/>
        <v>2018</v>
      </c>
      <c r="B6801" s="1059">
        <v>43327</v>
      </c>
      <c r="C6801" s="3">
        <f>'finished water daily demand'!V231</f>
        <v>28.562000000000001</v>
      </c>
      <c r="D6801">
        <f t="shared" si="276"/>
        <v>43327</v>
      </c>
    </row>
    <row r="6802" spans="1:4" x14ac:dyDescent="0.2">
      <c r="A6802">
        <f t="shared" si="265"/>
        <v>2018</v>
      </c>
      <c r="B6802" s="1059">
        <v>43328</v>
      </c>
      <c r="C6802" s="3">
        <f>'finished water daily demand'!V232</f>
        <v>32.072000000000003</v>
      </c>
      <c r="D6802">
        <f t="shared" ref="D6802" si="277">VALUE(B6802)</f>
        <v>43328</v>
      </c>
    </row>
    <row r="6803" spans="1:4" x14ac:dyDescent="0.2">
      <c r="A6803">
        <f t="shared" si="265"/>
        <v>2018</v>
      </c>
      <c r="B6803" s="1059">
        <v>43329</v>
      </c>
      <c r="C6803" s="3">
        <f>'finished water daily demand'!V233</f>
        <v>32.582000000000001</v>
      </c>
      <c r="D6803">
        <f t="shared" ref="D6803:D6805" si="278">VALUE(B6803)</f>
        <v>43329</v>
      </c>
    </row>
    <row r="6804" spans="1:4" x14ac:dyDescent="0.2">
      <c r="A6804">
        <f t="shared" si="265"/>
        <v>2018</v>
      </c>
      <c r="B6804" s="1059">
        <v>43330</v>
      </c>
      <c r="C6804" s="3">
        <f>'finished water daily demand'!V234</f>
        <v>31.178666666666668</v>
      </c>
      <c r="D6804">
        <f t="shared" si="278"/>
        <v>43330</v>
      </c>
    </row>
    <row r="6805" spans="1:4" x14ac:dyDescent="0.2">
      <c r="A6805">
        <f t="shared" si="265"/>
        <v>2018</v>
      </c>
      <c r="B6805" s="1059">
        <v>43331</v>
      </c>
      <c r="C6805" s="3">
        <f>'finished water daily demand'!V235</f>
        <v>27.658666666666669</v>
      </c>
      <c r="D6805">
        <f t="shared" si="278"/>
        <v>43331</v>
      </c>
    </row>
    <row r="6806" spans="1:4" x14ac:dyDescent="0.2">
      <c r="A6806">
        <f t="shared" si="265"/>
        <v>2018</v>
      </c>
      <c r="B6806" s="1059">
        <v>43332</v>
      </c>
      <c r="C6806" s="3">
        <f>'finished water daily demand'!V236</f>
        <v>28.468666666666667</v>
      </c>
      <c r="D6806">
        <f t="shared" ref="D6806:D6809" si="279">VALUE(B6806)</f>
        <v>43332</v>
      </c>
    </row>
    <row r="6807" spans="1:4" x14ac:dyDescent="0.2">
      <c r="A6807">
        <f t="shared" si="265"/>
        <v>2018</v>
      </c>
      <c r="B6807" s="1059">
        <v>43333</v>
      </c>
      <c r="C6807" s="3">
        <f>'finished water daily demand'!V237</f>
        <v>27.843499999999999</v>
      </c>
      <c r="D6807">
        <f t="shared" si="279"/>
        <v>43333</v>
      </c>
    </row>
    <row r="6808" spans="1:4" x14ac:dyDescent="0.2">
      <c r="A6808">
        <f t="shared" si="265"/>
        <v>2018</v>
      </c>
      <c r="B6808" s="1059">
        <v>43334</v>
      </c>
      <c r="C6808" s="3">
        <f>'finished water daily demand'!V238</f>
        <v>28.783500000000004</v>
      </c>
      <c r="D6808">
        <f t="shared" si="279"/>
        <v>43334</v>
      </c>
    </row>
    <row r="6809" spans="1:4" x14ac:dyDescent="0.2">
      <c r="A6809">
        <f t="shared" si="265"/>
        <v>2018</v>
      </c>
      <c r="B6809" s="1059">
        <v>43335</v>
      </c>
      <c r="C6809" s="3">
        <f>'finished water daily demand'!V239</f>
        <v>28.9435</v>
      </c>
      <c r="D6809">
        <f t="shared" si="279"/>
        <v>43335</v>
      </c>
    </row>
    <row r="6810" spans="1:4" x14ac:dyDescent="0.2">
      <c r="A6810">
        <f t="shared" si="265"/>
        <v>2018</v>
      </c>
      <c r="B6810" s="1059">
        <v>43336</v>
      </c>
      <c r="C6810" s="3">
        <f>'finished water daily demand'!V240</f>
        <v>27.503499999999999</v>
      </c>
      <c r="D6810">
        <f t="shared" ref="D6810:D6812" si="280">VALUE(B6810)</f>
        <v>43336</v>
      </c>
    </row>
    <row r="6811" spans="1:4" x14ac:dyDescent="0.2">
      <c r="A6811">
        <f t="shared" si="265"/>
        <v>2018</v>
      </c>
      <c r="B6811" s="1059">
        <v>43337</v>
      </c>
      <c r="C6811" s="3">
        <f>'finished water daily demand'!V241</f>
        <v>29.210999999999999</v>
      </c>
      <c r="D6811">
        <f t="shared" si="280"/>
        <v>43337</v>
      </c>
    </row>
    <row r="6812" spans="1:4" x14ac:dyDescent="0.2">
      <c r="A6812">
        <f t="shared" si="265"/>
        <v>2018</v>
      </c>
      <c r="B6812" s="1059">
        <v>43338</v>
      </c>
      <c r="C6812" s="3">
        <f>'finished water daily demand'!V242</f>
        <v>28.620999999999999</v>
      </c>
      <c r="D6812">
        <f t="shared" si="280"/>
        <v>43338</v>
      </c>
    </row>
    <row r="6813" spans="1:4" x14ac:dyDescent="0.2">
      <c r="A6813">
        <f t="shared" si="265"/>
        <v>2018</v>
      </c>
      <c r="B6813" s="1059">
        <v>43339</v>
      </c>
      <c r="C6813" s="3">
        <f>'finished water daily demand'!V243</f>
        <v>29.271000000000001</v>
      </c>
      <c r="D6813">
        <f t="shared" ref="D6813" si="281">VALUE(B6813)</f>
        <v>43339</v>
      </c>
    </row>
    <row r="6814" spans="1:4" x14ac:dyDescent="0.2">
      <c r="A6814">
        <f t="shared" si="265"/>
        <v>2018</v>
      </c>
      <c r="B6814" s="1059">
        <v>43340</v>
      </c>
      <c r="C6814" s="3">
        <f>'finished water daily demand'!V244</f>
        <v>31.179000000000002</v>
      </c>
      <c r="D6814">
        <f t="shared" ref="D6814:D6815" si="282">VALUE(B6814)</f>
        <v>43340</v>
      </c>
    </row>
    <row r="6815" spans="1:4" x14ac:dyDescent="0.2">
      <c r="A6815">
        <f t="shared" si="265"/>
        <v>2018</v>
      </c>
      <c r="B6815" s="1059">
        <v>43341</v>
      </c>
      <c r="C6815" s="3">
        <f>'finished water daily demand'!V245</f>
        <v>32.838999999999999</v>
      </c>
      <c r="D6815">
        <f t="shared" si="282"/>
        <v>43341</v>
      </c>
    </row>
    <row r="6816" spans="1:4" x14ac:dyDescent="0.2">
      <c r="A6816">
        <f t="shared" si="265"/>
        <v>2018</v>
      </c>
      <c r="B6816" s="1059">
        <v>43342</v>
      </c>
      <c r="C6816" s="3">
        <f>'finished water daily demand'!V246</f>
        <v>31.138999999999999</v>
      </c>
      <c r="D6816">
        <f t="shared" ref="D6816:D6820" si="283">VALUE(B6816)</f>
        <v>43342</v>
      </c>
    </row>
    <row r="6817" spans="1:4" x14ac:dyDescent="0.2">
      <c r="A6817">
        <f t="shared" si="265"/>
        <v>2018</v>
      </c>
      <c r="B6817" s="1059">
        <v>43343</v>
      </c>
      <c r="C6817" s="3">
        <f>'finished water daily demand'!V247</f>
        <v>32.2027</v>
      </c>
      <c r="D6817">
        <f t="shared" si="283"/>
        <v>43343</v>
      </c>
    </row>
    <row r="6818" spans="1:4" x14ac:dyDescent="0.2">
      <c r="A6818">
        <f t="shared" si="265"/>
        <v>2018</v>
      </c>
      <c r="B6818" s="1059">
        <v>43344</v>
      </c>
      <c r="C6818" s="3">
        <f>'finished water daily demand'!V248</f>
        <v>28.7255</v>
      </c>
      <c r="D6818">
        <f t="shared" si="283"/>
        <v>43344</v>
      </c>
    </row>
    <row r="6819" spans="1:4" x14ac:dyDescent="0.2">
      <c r="A6819">
        <f t="shared" si="265"/>
        <v>2018</v>
      </c>
      <c r="B6819" s="1059">
        <v>43345</v>
      </c>
      <c r="C6819" s="3">
        <f>'finished water daily demand'!V249</f>
        <v>27.479000000000003</v>
      </c>
      <c r="D6819">
        <f t="shared" si="283"/>
        <v>43345</v>
      </c>
    </row>
    <row r="6820" spans="1:4" x14ac:dyDescent="0.2">
      <c r="A6820">
        <f t="shared" si="265"/>
        <v>2018</v>
      </c>
      <c r="B6820" s="1059">
        <v>43346</v>
      </c>
      <c r="C6820" s="3">
        <f>'finished water daily demand'!V250</f>
        <v>28.869000000000003</v>
      </c>
      <c r="D6820">
        <f t="shared" si="283"/>
        <v>43346</v>
      </c>
    </row>
    <row r="6821" spans="1:4" x14ac:dyDescent="0.2">
      <c r="A6821">
        <f t="shared" si="265"/>
        <v>2018</v>
      </c>
      <c r="B6821" s="1059">
        <v>43347</v>
      </c>
      <c r="C6821" s="3">
        <f>'finished water daily demand'!V251</f>
        <v>31.779</v>
      </c>
      <c r="D6821">
        <f t="shared" ref="D6821:D6827" si="284">VALUE(B6821)</f>
        <v>43347</v>
      </c>
    </row>
    <row r="6822" spans="1:4" x14ac:dyDescent="0.2">
      <c r="A6822">
        <f t="shared" si="265"/>
        <v>2018</v>
      </c>
      <c r="B6822" s="1059">
        <v>43348</v>
      </c>
      <c r="C6822" s="3">
        <f>'finished water daily demand'!V252</f>
        <v>31.904</v>
      </c>
      <c r="D6822">
        <f t="shared" si="284"/>
        <v>43348</v>
      </c>
    </row>
    <row r="6823" spans="1:4" x14ac:dyDescent="0.2">
      <c r="A6823">
        <f t="shared" si="265"/>
        <v>2018</v>
      </c>
      <c r="B6823" s="1059">
        <v>43349</v>
      </c>
      <c r="C6823" s="3">
        <f>'finished water daily demand'!V253</f>
        <v>33.353999999999999</v>
      </c>
      <c r="D6823">
        <f t="shared" si="284"/>
        <v>43349</v>
      </c>
    </row>
    <row r="6824" spans="1:4" x14ac:dyDescent="0.2">
      <c r="A6824">
        <f t="shared" si="265"/>
        <v>2018</v>
      </c>
      <c r="B6824" s="1059">
        <v>43350</v>
      </c>
      <c r="C6824" s="3">
        <f>'finished water daily demand'!V254</f>
        <v>32.254000000000005</v>
      </c>
      <c r="D6824">
        <f t="shared" si="284"/>
        <v>43350</v>
      </c>
    </row>
    <row r="6825" spans="1:4" x14ac:dyDescent="0.2">
      <c r="A6825">
        <f t="shared" si="265"/>
        <v>2018</v>
      </c>
      <c r="B6825" s="1059">
        <v>43351</v>
      </c>
      <c r="C6825" s="3">
        <f>'finished water daily demand'!V255</f>
        <v>32.182834000000007</v>
      </c>
      <c r="D6825">
        <f t="shared" si="284"/>
        <v>43351</v>
      </c>
    </row>
    <row r="6826" spans="1:4" x14ac:dyDescent="0.2">
      <c r="A6826">
        <f t="shared" si="265"/>
        <v>2018</v>
      </c>
      <c r="B6826" s="1059">
        <v>43352</v>
      </c>
      <c r="C6826" s="3">
        <f>'finished water daily demand'!V256</f>
        <v>27.990334000000001</v>
      </c>
      <c r="D6826">
        <f t="shared" si="284"/>
        <v>43352</v>
      </c>
    </row>
    <row r="6827" spans="1:4" x14ac:dyDescent="0.2">
      <c r="A6827">
        <f t="shared" si="265"/>
        <v>2018</v>
      </c>
      <c r="B6827" s="1059">
        <v>43353</v>
      </c>
      <c r="C6827" s="3">
        <f>'finished water daily demand'!V257</f>
        <v>28.130334000000001</v>
      </c>
      <c r="D6827">
        <f t="shared" si="284"/>
        <v>43353</v>
      </c>
    </row>
    <row r="6828" spans="1:4" x14ac:dyDescent="0.2">
      <c r="A6828">
        <f t="shared" si="265"/>
        <v>2018</v>
      </c>
      <c r="B6828" s="1059">
        <v>43354</v>
      </c>
      <c r="C6828" s="3">
        <f>'finished water daily demand'!V258</f>
        <v>28.256545454545456</v>
      </c>
      <c r="D6828">
        <f t="shared" ref="D6828:D6829" si="285">VALUE(B6828)</f>
        <v>43354</v>
      </c>
    </row>
    <row r="6829" spans="1:4" x14ac:dyDescent="0.2">
      <c r="A6829">
        <f t="shared" si="265"/>
        <v>2018</v>
      </c>
      <c r="B6829" s="1059">
        <v>43355</v>
      </c>
      <c r="C6829" s="3">
        <f>'finished water daily demand'!V259</f>
        <v>28.436545454545456</v>
      </c>
      <c r="D6829">
        <f t="shared" si="285"/>
        <v>43355</v>
      </c>
    </row>
    <row r="6830" spans="1:4" x14ac:dyDescent="0.2">
      <c r="A6830">
        <f t="shared" si="265"/>
        <v>2018</v>
      </c>
      <c r="B6830" s="1059">
        <v>43356</v>
      </c>
      <c r="C6830" s="3">
        <f>'finished water daily demand'!V260</f>
        <v>26.726545454545455</v>
      </c>
      <c r="D6830">
        <f t="shared" ref="D6830:D6833" si="286">VALUE(B6830)</f>
        <v>43356</v>
      </c>
    </row>
    <row r="6831" spans="1:4" x14ac:dyDescent="0.2">
      <c r="A6831">
        <f t="shared" ref="A6831:A6894" si="287">YEAR(B6831)</f>
        <v>2018</v>
      </c>
      <c r="B6831" s="1059">
        <v>43357</v>
      </c>
      <c r="C6831" s="3">
        <f>'finished water daily demand'!V261</f>
        <v>25.056545454545454</v>
      </c>
      <c r="D6831">
        <f t="shared" si="286"/>
        <v>43357</v>
      </c>
    </row>
    <row r="6832" spans="1:4" x14ac:dyDescent="0.2">
      <c r="A6832">
        <f t="shared" si="287"/>
        <v>2018</v>
      </c>
      <c r="B6832" s="1059">
        <v>43358</v>
      </c>
      <c r="C6832" s="3">
        <f>'finished water daily demand'!V262</f>
        <v>23.036545454545454</v>
      </c>
      <c r="D6832">
        <f t="shared" si="286"/>
        <v>43358</v>
      </c>
    </row>
    <row r="6833" spans="1:4" x14ac:dyDescent="0.2">
      <c r="A6833">
        <f t="shared" si="287"/>
        <v>2018</v>
      </c>
      <c r="B6833" s="1059">
        <v>43359</v>
      </c>
      <c r="C6833" s="3">
        <f>'finished water daily demand'!V263</f>
        <v>24.756545454545456</v>
      </c>
      <c r="D6833">
        <f t="shared" si="286"/>
        <v>43359</v>
      </c>
    </row>
    <row r="6834" spans="1:4" x14ac:dyDescent="0.2">
      <c r="A6834">
        <f t="shared" si="287"/>
        <v>2018</v>
      </c>
      <c r="B6834" s="1059">
        <v>43360</v>
      </c>
      <c r="C6834" s="3">
        <f>'finished water daily demand'!V264</f>
        <v>27.216545454545457</v>
      </c>
      <c r="D6834">
        <f t="shared" ref="D6834:D6840" si="288">VALUE(B6834)</f>
        <v>43360</v>
      </c>
    </row>
    <row r="6835" spans="1:4" x14ac:dyDescent="0.2">
      <c r="A6835">
        <f t="shared" si="287"/>
        <v>2018</v>
      </c>
      <c r="B6835" s="1059">
        <v>43361</v>
      </c>
      <c r="C6835" s="3">
        <f>'finished water daily demand'!V265</f>
        <v>28.736545454545453</v>
      </c>
      <c r="D6835">
        <f t="shared" si="288"/>
        <v>43361</v>
      </c>
    </row>
    <row r="6836" spans="1:4" x14ac:dyDescent="0.2">
      <c r="A6836">
        <f t="shared" si="287"/>
        <v>2018</v>
      </c>
      <c r="B6836" s="1059">
        <v>43362</v>
      </c>
      <c r="C6836" s="3">
        <f>'finished water daily demand'!V266</f>
        <v>28.056545454545454</v>
      </c>
      <c r="D6836">
        <f t="shared" si="288"/>
        <v>43362</v>
      </c>
    </row>
    <row r="6837" spans="1:4" x14ac:dyDescent="0.2">
      <c r="A6837">
        <f t="shared" si="287"/>
        <v>2018</v>
      </c>
      <c r="B6837" s="1059">
        <v>43363</v>
      </c>
      <c r="C6837" s="3">
        <f>'finished water daily demand'!V267</f>
        <v>28.266545454545454</v>
      </c>
      <c r="D6837">
        <f t="shared" si="288"/>
        <v>43363</v>
      </c>
    </row>
    <row r="6838" spans="1:4" x14ac:dyDescent="0.2">
      <c r="A6838">
        <f t="shared" si="287"/>
        <v>2018</v>
      </c>
      <c r="B6838" s="1059">
        <v>43364</v>
      </c>
      <c r="C6838" s="3">
        <f>'finished water daily demand'!V268</f>
        <v>28.506545454545456</v>
      </c>
      <c r="D6838">
        <f t="shared" si="288"/>
        <v>43364</v>
      </c>
    </row>
    <row r="6839" spans="1:4" x14ac:dyDescent="0.2">
      <c r="A6839">
        <f t="shared" si="287"/>
        <v>2018</v>
      </c>
      <c r="B6839" s="1059">
        <v>43365</v>
      </c>
      <c r="C6839" s="3">
        <f>'finished water daily demand'!V269</f>
        <v>27.949666666666666</v>
      </c>
      <c r="D6839">
        <f t="shared" si="288"/>
        <v>43365</v>
      </c>
    </row>
    <row r="6840" spans="1:4" x14ac:dyDescent="0.2">
      <c r="A6840">
        <f t="shared" si="287"/>
        <v>2018</v>
      </c>
      <c r="B6840" s="1059">
        <v>43366</v>
      </c>
      <c r="C6840" s="3">
        <f>'finished water daily demand'!V270</f>
        <v>26.969666666666665</v>
      </c>
      <c r="D6840">
        <f t="shared" si="288"/>
        <v>43366</v>
      </c>
    </row>
    <row r="6841" spans="1:4" x14ac:dyDescent="0.2">
      <c r="A6841">
        <f t="shared" si="287"/>
        <v>2018</v>
      </c>
      <c r="B6841" s="1059">
        <v>43367</v>
      </c>
      <c r="C6841" s="3">
        <f>'finished water daily demand'!V271</f>
        <v>25.229666666666663</v>
      </c>
      <c r="D6841">
        <f t="shared" ref="D6841:D6849" si="289">VALUE(B6841)</f>
        <v>43367</v>
      </c>
    </row>
    <row r="6842" spans="1:4" x14ac:dyDescent="0.2">
      <c r="A6842">
        <f t="shared" si="287"/>
        <v>2018</v>
      </c>
      <c r="B6842" s="1059">
        <v>43368</v>
      </c>
      <c r="C6842" s="3">
        <f>'finished water daily demand'!V272</f>
        <v>27.586857142857141</v>
      </c>
      <c r="D6842">
        <f t="shared" si="289"/>
        <v>43368</v>
      </c>
    </row>
    <row r="6843" spans="1:4" x14ac:dyDescent="0.2">
      <c r="A6843">
        <f t="shared" si="287"/>
        <v>2018</v>
      </c>
      <c r="B6843" s="1059">
        <v>43369</v>
      </c>
      <c r="C6843" s="3">
        <f>'finished water daily demand'!V273</f>
        <v>29.074857142857141</v>
      </c>
      <c r="D6843">
        <f t="shared" si="289"/>
        <v>43369</v>
      </c>
    </row>
    <row r="6844" spans="1:4" x14ac:dyDescent="0.2">
      <c r="A6844">
        <f t="shared" si="287"/>
        <v>2018</v>
      </c>
      <c r="B6844" s="1059">
        <v>43370</v>
      </c>
      <c r="C6844" s="3">
        <f>'finished water daily demand'!V274</f>
        <v>27.924857142857142</v>
      </c>
      <c r="D6844">
        <f t="shared" si="289"/>
        <v>43370</v>
      </c>
    </row>
    <row r="6845" spans="1:4" x14ac:dyDescent="0.2">
      <c r="A6845">
        <f t="shared" si="287"/>
        <v>2018</v>
      </c>
      <c r="B6845" s="1059">
        <v>43371</v>
      </c>
      <c r="C6845" s="3">
        <f>'finished water daily demand'!V275</f>
        <v>27.824857142857141</v>
      </c>
      <c r="D6845">
        <f t="shared" si="289"/>
        <v>43371</v>
      </c>
    </row>
    <row r="6846" spans="1:4" x14ac:dyDescent="0.2">
      <c r="A6846">
        <f t="shared" si="287"/>
        <v>2018</v>
      </c>
      <c r="B6846" s="1059">
        <v>43372</v>
      </c>
      <c r="C6846" s="3">
        <f>'finished water daily demand'!V276</f>
        <v>26.536857142857144</v>
      </c>
      <c r="D6846">
        <f t="shared" si="289"/>
        <v>43372</v>
      </c>
    </row>
    <row r="6847" spans="1:4" x14ac:dyDescent="0.2">
      <c r="A6847">
        <f t="shared" si="287"/>
        <v>2018</v>
      </c>
      <c r="B6847" s="1059">
        <v>43373</v>
      </c>
      <c r="C6847" s="3">
        <f>'finished water daily demand'!V277</f>
        <v>26.094857142857141</v>
      </c>
      <c r="D6847">
        <f t="shared" si="289"/>
        <v>43373</v>
      </c>
    </row>
    <row r="6848" spans="1:4" x14ac:dyDescent="0.2">
      <c r="A6848">
        <f t="shared" si="287"/>
        <v>2018</v>
      </c>
      <c r="B6848" s="1059">
        <v>43374</v>
      </c>
      <c r="C6848" s="3">
        <f>'finished water daily demand'!V278</f>
        <v>29.29485714285714</v>
      </c>
      <c r="D6848">
        <f t="shared" si="289"/>
        <v>43374</v>
      </c>
    </row>
    <row r="6849" spans="1:4" x14ac:dyDescent="0.2">
      <c r="A6849">
        <f t="shared" si="287"/>
        <v>2018</v>
      </c>
      <c r="B6849" s="1059">
        <v>43375</v>
      </c>
      <c r="C6849" s="3">
        <f>'finished water daily demand'!V279</f>
        <v>28.096</v>
      </c>
      <c r="D6849">
        <f t="shared" si="289"/>
        <v>43375</v>
      </c>
    </row>
    <row r="6850" spans="1:4" x14ac:dyDescent="0.2">
      <c r="A6850">
        <f t="shared" si="287"/>
        <v>2018</v>
      </c>
      <c r="B6850" s="1059">
        <v>43376</v>
      </c>
      <c r="C6850" s="3">
        <f>'finished water daily demand'!V280</f>
        <v>29.916</v>
      </c>
      <c r="D6850">
        <f t="shared" ref="D6850" si="290">VALUE(B6850)</f>
        <v>43376</v>
      </c>
    </row>
    <row r="6851" spans="1:4" x14ac:dyDescent="0.2">
      <c r="A6851">
        <f t="shared" si="287"/>
        <v>2018</v>
      </c>
      <c r="B6851" s="1059">
        <v>43377</v>
      </c>
      <c r="C6851" s="3">
        <f>'finished water daily demand'!V281</f>
        <v>31.806000000000001</v>
      </c>
      <c r="D6851">
        <f t="shared" ref="D6851:D6854" si="291">VALUE(B6851)</f>
        <v>43377</v>
      </c>
    </row>
    <row r="6852" spans="1:4" x14ac:dyDescent="0.2">
      <c r="A6852">
        <f t="shared" si="287"/>
        <v>2018</v>
      </c>
      <c r="B6852" s="1059">
        <v>43378</v>
      </c>
      <c r="C6852" s="3">
        <f>'finished water daily demand'!V282</f>
        <v>31.135999999999999</v>
      </c>
      <c r="D6852">
        <f t="shared" si="291"/>
        <v>43378</v>
      </c>
    </row>
    <row r="6853" spans="1:4" x14ac:dyDescent="0.2">
      <c r="A6853">
        <f t="shared" si="287"/>
        <v>2018</v>
      </c>
      <c r="B6853" s="1059">
        <v>43379</v>
      </c>
      <c r="C6853" s="3">
        <f>'finished water daily demand'!V283</f>
        <v>29.453333333333333</v>
      </c>
      <c r="D6853">
        <f t="shared" si="291"/>
        <v>43379</v>
      </c>
    </row>
    <row r="6854" spans="1:4" x14ac:dyDescent="0.2">
      <c r="A6854">
        <f t="shared" si="287"/>
        <v>2018</v>
      </c>
      <c r="B6854" s="1059">
        <v>43380</v>
      </c>
      <c r="C6854" s="3">
        <f>'finished water daily demand'!V284</f>
        <v>28.403333333333332</v>
      </c>
      <c r="D6854">
        <f t="shared" si="291"/>
        <v>43380</v>
      </c>
    </row>
    <row r="6855" spans="1:4" x14ac:dyDescent="0.2">
      <c r="A6855">
        <f t="shared" si="287"/>
        <v>2018</v>
      </c>
      <c r="B6855" s="1059">
        <v>43381</v>
      </c>
      <c r="C6855" s="3">
        <f>'finished water daily demand'!V285</f>
        <v>29.663333333333334</v>
      </c>
      <c r="D6855">
        <f t="shared" ref="D6855:D6858" si="292">VALUE(B6855)</f>
        <v>43381</v>
      </c>
    </row>
    <row r="6856" spans="1:4" x14ac:dyDescent="0.2">
      <c r="A6856">
        <f t="shared" si="287"/>
        <v>2018</v>
      </c>
      <c r="B6856" s="1059">
        <v>43382</v>
      </c>
      <c r="C6856" s="3">
        <f>'finished water daily demand'!V286</f>
        <v>29.357250000000001</v>
      </c>
      <c r="D6856">
        <f t="shared" si="292"/>
        <v>43382</v>
      </c>
    </row>
    <row r="6857" spans="1:4" x14ac:dyDescent="0.2">
      <c r="A6857">
        <f t="shared" si="287"/>
        <v>2018</v>
      </c>
      <c r="B6857" s="1059">
        <v>43383</v>
      </c>
      <c r="C6857" s="3">
        <f>'finished water daily demand'!V287</f>
        <v>28.23725</v>
      </c>
      <c r="D6857">
        <f t="shared" si="292"/>
        <v>43383</v>
      </c>
    </row>
    <row r="6858" spans="1:4" x14ac:dyDescent="0.2">
      <c r="A6858">
        <f t="shared" si="287"/>
        <v>2018</v>
      </c>
      <c r="B6858" s="1059">
        <v>43384</v>
      </c>
      <c r="C6858" s="3">
        <f>'finished water daily demand'!V288</f>
        <v>27.907249999999998</v>
      </c>
      <c r="D6858">
        <f t="shared" si="292"/>
        <v>43384</v>
      </c>
    </row>
    <row r="6859" spans="1:4" x14ac:dyDescent="0.2">
      <c r="A6859">
        <f t="shared" si="287"/>
        <v>2018</v>
      </c>
      <c r="B6859" s="1059">
        <v>43385</v>
      </c>
      <c r="C6859" s="3">
        <f>'finished water daily demand'!V289</f>
        <v>26.207249999999998</v>
      </c>
      <c r="D6859">
        <f t="shared" ref="D6859:D6863" si="293">VALUE(B6859)</f>
        <v>43385</v>
      </c>
    </row>
    <row r="6860" spans="1:4" x14ac:dyDescent="0.2">
      <c r="A6860">
        <f t="shared" si="287"/>
        <v>2018</v>
      </c>
      <c r="B6860" s="1059">
        <v>43386</v>
      </c>
      <c r="C6860" s="3">
        <f>'finished water daily demand'!V290</f>
        <v>26.361142857142855</v>
      </c>
      <c r="D6860">
        <f t="shared" si="293"/>
        <v>43386</v>
      </c>
    </row>
    <row r="6861" spans="1:4" x14ac:dyDescent="0.2">
      <c r="A6861">
        <f t="shared" si="287"/>
        <v>2018</v>
      </c>
      <c r="B6861" s="1059">
        <v>43387</v>
      </c>
      <c r="C6861" s="3">
        <f>'finished water daily demand'!V291</f>
        <v>25.681142857142856</v>
      </c>
      <c r="D6861">
        <f t="shared" si="293"/>
        <v>43387</v>
      </c>
    </row>
    <row r="6862" spans="1:4" x14ac:dyDescent="0.2">
      <c r="A6862">
        <f t="shared" si="287"/>
        <v>2018</v>
      </c>
      <c r="B6862" s="1059">
        <v>43388</v>
      </c>
      <c r="C6862" s="3">
        <f>'finished water daily demand'!V292</f>
        <v>28.391142857142857</v>
      </c>
      <c r="D6862">
        <f t="shared" si="293"/>
        <v>43388</v>
      </c>
    </row>
    <row r="6863" spans="1:4" x14ac:dyDescent="0.2">
      <c r="A6863">
        <f t="shared" si="287"/>
        <v>2018</v>
      </c>
      <c r="B6863" s="1059">
        <v>43389</v>
      </c>
      <c r="C6863" s="3">
        <f>'finished water daily demand'!V293</f>
        <v>29.551142857142857</v>
      </c>
      <c r="D6863">
        <f t="shared" si="293"/>
        <v>43389</v>
      </c>
    </row>
    <row r="6864" spans="1:4" x14ac:dyDescent="0.2">
      <c r="A6864">
        <f t="shared" si="287"/>
        <v>2018</v>
      </c>
      <c r="B6864" s="1059">
        <v>43390</v>
      </c>
      <c r="C6864" s="3">
        <f>'finished water daily demand'!V294</f>
        <v>27.361142857142855</v>
      </c>
      <c r="D6864">
        <f t="shared" ref="D6864:D6869" si="294">VALUE(B6864)</f>
        <v>43390</v>
      </c>
    </row>
    <row r="6865" spans="1:4" x14ac:dyDescent="0.2">
      <c r="A6865">
        <f t="shared" si="287"/>
        <v>2018</v>
      </c>
      <c r="B6865" s="1059">
        <v>43391</v>
      </c>
      <c r="C6865" s="3">
        <f>'finished water daily demand'!V295</f>
        <v>25.124142857142829</v>
      </c>
      <c r="D6865">
        <f t="shared" si="294"/>
        <v>43391</v>
      </c>
    </row>
    <row r="6866" spans="1:4" x14ac:dyDescent="0.2">
      <c r="A6866">
        <f t="shared" si="287"/>
        <v>2018</v>
      </c>
      <c r="B6866" s="1059">
        <v>43392</v>
      </c>
      <c r="C6866" s="3">
        <f>'finished water daily demand'!V296</f>
        <v>27.991142857142854</v>
      </c>
      <c r="D6866">
        <f t="shared" si="294"/>
        <v>43392</v>
      </c>
    </row>
    <row r="6867" spans="1:4" x14ac:dyDescent="0.2">
      <c r="A6867">
        <f t="shared" si="287"/>
        <v>2018</v>
      </c>
      <c r="B6867" s="1059">
        <v>43393</v>
      </c>
      <c r="C6867" s="3">
        <f>'finished water daily demand'!V297</f>
        <v>26.404666666666667</v>
      </c>
      <c r="D6867">
        <f t="shared" si="294"/>
        <v>43393</v>
      </c>
    </row>
    <row r="6868" spans="1:4" x14ac:dyDescent="0.2">
      <c r="A6868">
        <f t="shared" si="287"/>
        <v>2018</v>
      </c>
      <c r="B6868" s="1059">
        <v>43394</v>
      </c>
      <c r="C6868" s="3">
        <f>'finished water daily demand'!V298</f>
        <v>24.704666666666668</v>
      </c>
      <c r="D6868">
        <f t="shared" si="294"/>
        <v>43394</v>
      </c>
    </row>
    <row r="6869" spans="1:4" x14ac:dyDescent="0.2">
      <c r="A6869">
        <f t="shared" si="287"/>
        <v>2018</v>
      </c>
      <c r="B6869" s="1059">
        <v>43395</v>
      </c>
      <c r="C6869" s="3">
        <f>'finished water daily demand'!V299</f>
        <v>25.724666666666668</v>
      </c>
      <c r="D6869">
        <f t="shared" si="294"/>
        <v>43395</v>
      </c>
    </row>
    <row r="6870" spans="1:4" x14ac:dyDescent="0.2">
      <c r="A6870">
        <f t="shared" si="287"/>
        <v>2018</v>
      </c>
      <c r="B6870" s="1059">
        <v>43396</v>
      </c>
      <c r="C6870" s="3">
        <f>'finished water daily demand'!V300</f>
        <v>26.805499999999999</v>
      </c>
      <c r="D6870">
        <f t="shared" ref="D6870" si="295">VALUE(B6870)</f>
        <v>43396</v>
      </c>
    </row>
    <row r="6871" spans="1:4" x14ac:dyDescent="0.2">
      <c r="A6871">
        <f t="shared" si="287"/>
        <v>2018</v>
      </c>
      <c r="B6871" s="1059">
        <v>43397</v>
      </c>
      <c r="C6871" s="3">
        <f>'finished water daily demand'!V301</f>
        <v>26.305500000000002</v>
      </c>
      <c r="D6871">
        <f t="shared" ref="D6871:D6875" si="296">VALUE(B6871)</f>
        <v>43397</v>
      </c>
    </row>
    <row r="6872" spans="1:4" x14ac:dyDescent="0.2">
      <c r="A6872">
        <f t="shared" si="287"/>
        <v>2018</v>
      </c>
      <c r="B6872" s="1059">
        <v>43398</v>
      </c>
      <c r="C6872" s="3">
        <f>'finished water daily demand'!V302</f>
        <v>25.775499999999997</v>
      </c>
      <c r="D6872">
        <f t="shared" si="296"/>
        <v>43398</v>
      </c>
    </row>
    <row r="6873" spans="1:4" x14ac:dyDescent="0.2">
      <c r="A6873">
        <f t="shared" si="287"/>
        <v>2018</v>
      </c>
      <c r="B6873" s="1059">
        <v>43399</v>
      </c>
      <c r="C6873" s="3">
        <f>'finished water daily demand'!V303</f>
        <v>24.605499999999999</v>
      </c>
      <c r="D6873">
        <f t="shared" si="296"/>
        <v>43399</v>
      </c>
    </row>
    <row r="6874" spans="1:4" x14ac:dyDescent="0.2">
      <c r="A6874">
        <f t="shared" si="287"/>
        <v>2018</v>
      </c>
      <c r="B6874" s="1059">
        <v>43400</v>
      </c>
      <c r="C6874" s="3">
        <f>'finished water daily demand'!V304</f>
        <v>24.547666666666668</v>
      </c>
      <c r="D6874">
        <f t="shared" si="296"/>
        <v>43400</v>
      </c>
    </row>
    <row r="6875" spans="1:4" x14ac:dyDescent="0.2">
      <c r="A6875">
        <f t="shared" si="287"/>
        <v>2018</v>
      </c>
      <c r="B6875" s="1059">
        <v>43401</v>
      </c>
      <c r="C6875" s="3">
        <f>'finished water daily demand'!V305</f>
        <v>24.577666666666669</v>
      </c>
      <c r="D6875">
        <f t="shared" si="296"/>
        <v>43401</v>
      </c>
    </row>
    <row r="6876" spans="1:4" x14ac:dyDescent="0.2">
      <c r="A6876">
        <f t="shared" si="287"/>
        <v>2018</v>
      </c>
      <c r="B6876" s="1059">
        <v>43402</v>
      </c>
      <c r="C6876" s="3">
        <f>'finished water daily demand'!V306</f>
        <v>24.46766666666667</v>
      </c>
      <c r="D6876">
        <f t="shared" ref="D6876:D6878" si="297">VALUE(B6876)</f>
        <v>43402</v>
      </c>
    </row>
    <row r="6877" spans="1:4" x14ac:dyDescent="0.2">
      <c r="A6877">
        <f t="shared" si="287"/>
        <v>2018</v>
      </c>
      <c r="B6877" s="1059">
        <v>43403</v>
      </c>
      <c r="C6877" s="3">
        <f>'finished water daily demand'!V307</f>
        <v>25.8245</v>
      </c>
      <c r="D6877">
        <f t="shared" si="297"/>
        <v>43403</v>
      </c>
    </row>
    <row r="6878" spans="1:4" x14ac:dyDescent="0.2">
      <c r="A6878">
        <f t="shared" si="287"/>
        <v>2018</v>
      </c>
      <c r="B6878" s="1059">
        <v>43404</v>
      </c>
      <c r="C6878" s="3">
        <f>'finished water daily demand'!V308</f>
        <v>25.204499999999996</v>
      </c>
      <c r="D6878">
        <f t="shared" si="297"/>
        <v>43404</v>
      </c>
    </row>
    <row r="6879" spans="1:4" x14ac:dyDescent="0.2">
      <c r="A6879">
        <f t="shared" si="287"/>
        <v>2018</v>
      </c>
      <c r="B6879" s="1059">
        <v>43405</v>
      </c>
      <c r="C6879" s="3">
        <f>'finished water daily demand'!V309</f>
        <v>26.104500000000002</v>
      </c>
      <c r="D6879">
        <f t="shared" ref="D6879" si="298">VALUE(B6879)</f>
        <v>43405</v>
      </c>
    </row>
    <row r="6880" spans="1:4" x14ac:dyDescent="0.2">
      <c r="A6880">
        <f t="shared" si="287"/>
        <v>2018</v>
      </c>
      <c r="B6880" s="1059">
        <v>43406</v>
      </c>
      <c r="C6880" s="3">
        <f>'finished water daily demand'!V310</f>
        <v>27.0745</v>
      </c>
      <c r="D6880">
        <f t="shared" ref="D6880:D6884" si="299">VALUE(B6880)</f>
        <v>43406</v>
      </c>
    </row>
    <row r="6881" spans="1:4" x14ac:dyDescent="0.2">
      <c r="A6881">
        <f t="shared" si="287"/>
        <v>2018</v>
      </c>
      <c r="B6881" s="1059">
        <v>43407</v>
      </c>
      <c r="C6881" s="3">
        <f>'finished water daily demand'!V311</f>
        <v>26.0595</v>
      </c>
      <c r="D6881">
        <f t="shared" si="299"/>
        <v>43407</v>
      </c>
    </row>
    <row r="6882" spans="1:4" x14ac:dyDescent="0.2">
      <c r="A6882">
        <f t="shared" si="287"/>
        <v>2018</v>
      </c>
      <c r="B6882" s="1059">
        <v>43408</v>
      </c>
      <c r="C6882" s="3">
        <f>'finished water daily demand'!V312</f>
        <v>26.189500000000002</v>
      </c>
      <c r="D6882">
        <f t="shared" si="299"/>
        <v>43408</v>
      </c>
    </row>
    <row r="6883" spans="1:4" x14ac:dyDescent="0.2">
      <c r="A6883">
        <f t="shared" si="287"/>
        <v>2018</v>
      </c>
      <c r="B6883" s="1059">
        <v>43409</v>
      </c>
      <c r="C6883" s="3">
        <f>'finished water daily demand'!V313</f>
        <v>26.529500000000002</v>
      </c>
      <c r="D6883">
        <f t="shared" si="299"/>
        <v>43409</v>
      </c>
    </row>
    <row r="6884" spans="1:4" x14ac:dyDescent="0.2">
      <c r="A6884">
        <f t="shared" si="287"/>
        <v>2018</v>
      </c>
      <c r="B6884" s="1059">
        <v>43410</v>
      </c>
      <c r="C6884" s="3">
        <f>'finished water daily demand'!V314</f>
        <v>23.285283059240005</v>
      </c>
      <c r="D6884">
        <f t="shared" si="299"/>
        <v>43410</v>
      </c>
    </row>
    <row r="6885" spans="1:4" x14ac:dyDescent="0.2">
      <c r="A6885">
        <f t="shared" si="287"/>
        <v>2018</v>
      </c>
      <c r="B6885" s="1059">
        <v>43411</v>
      </c>
      <c r="C6885" s="3">
        <f>'finished water daily demand'!V315</f>
        <v>26.032875000000001</v>
      </c>
      <c r="D6885">
        <f t="shared" ref="D6885:D6890" si="300">VALUE(B6885)</f>
        <v>43411</v>
      </c>
    </row>
    <row r="6886" spans="1:4" x14ac:dyDescent="0.2">
      <c r="A6886">
        <f t="shared" si="287"/>
        <v>2018</v>
      </c>
      <c r="B6886" s="1059">
        <v>43412</v>
      </c>
      <c r="C6886" s="3">
        <f>'finished water daily demand'!V316</f>
        <v>25.482875</v>
      </c>
      <c r="D6886">
        <f t="shared" si="300"/>
        <v>43412</v>
      </c>
    </row>
    <row r="6887" spans="1:4" x14ac:dyDescent="0.2">
      <c r="A6887">
        <f t="shared" si="287"/>
        <v>2018</v>
      </c>
      <c r="B6887" s="1059">
        <v>43413</v>
      </c>
      <c r="C6887" s="3">
        <f>'finished water daily demand'!V317</f>
        <v>25.180875</v>
      </c>
      <c r="D6887">
        <f t="shared" si="300"/>
        <v>43413</v>
      </c>
    </row>
    <row r="6888" spans="1:4" x14ac:dyDescent="0.2">
      <c r="A6888">
        <f t="shared" si="287"/>
        <v>2018</v>
      </c>
      <c r="B6888" s="1059">
        <v>43414</v>
      </c>
      <c r="C6888" s="3">
        <f>'finished water daily demand'!V318</f>
        <v>25.298375</v>
      </c>
      <c r="D6888">
        <f t="shared" si="300"/>
        <v>43414</v>
      </c>
    </row>
    <row r="6889" spans="1:4" x14ac:dyDescent="0.2">
      <c r="A6889">
        <f t="shared" si="287"/>
        <v>2018</v>
      </c>
      <c r="B6889" s="1059">
        <v>43415</v>
      </c>
      <c r="C6889" s="3">
        <f>'finished water daily demand'!V319</f>
        <v>23.282875000000001</v>
      </c>
      <c r="D6889">
        <f t="shared" si="300"/>
        <v>43415</v>
      </c>
    </row>
    <row r="6890" spans="1:4" x14ac:dyDescent="0.2">
      <c r="A6890">
        <f t="shared" si="287"/>
        <v>2018</v>
      </c>
      <c r="B6890" s="1059">
        <v>43416</v>
      </c>
      <c r="C6890" s="3">
        <f>'finished water daily demand'!V320</f>
        <v>23.582875000000001</v>
      </c>
      <c r="D6890">
        <f t="shared" si="300"/>
        <v>43416</v>
      </c>
    </row>
    <row r="6891" spans="1:4" x14ac:dyDescent="0.2">
      <c r="A6891">
        <f t="shared" si="287"/>
        <v>2018</v>
      </c>
      <c r="B6891" s="1059">
        <v>43417</v>
      </c>
      <c r="C6891" s="3">
        <f>'finished water daily demand'!V321</f>
        <v>23.882874999999999</v>
      </c>
      <c r="D6891">
        <f t="shared" ref="D6891" si="301">VALUE(B6891)</f>
        <v>43417</v>
      </c>
    </row>
    <row r="6892" spans="1:4" x14ac:dyDescent="0.2">
      <c r="A6892">
        <f t="shared" si="287"/>
        <v>2018</v>
      </c>
      <c r="B6892" s="1059">
        <v>43418</v>
      </c>
      <c r="C6892" s="3">
        <f>'finished water daily demand'!V322</f>
        <v>25.59687499999999</v>
      </c>
      <c r="D6892">
        <f t="shared" ref="D6892:D6903" si="302">VALUE(B6892)</f>
        <v>43418</v>
      </c>
    </row>
    <row r="6893" spans="1:4" x14ac:dyDescent="0.2">
      <c r="A6893">
        <f t="shared" si="287"/>
        <v>2018</v>
      </c>
      <c r="B6893" s="1059">
        <v>43419</v>
      </c>
      <c r="C6893" s="3">
        <f>'finished water daily demand'!V323</f>
        <v>21.859499999999997</v>
      </c>
      <c r="D6893">
        <f t="shared" si="302"/>
        <v>43419</v>
      </c>
    </row>
    <row r="6894" spans="1:4" x14ac:dyDescent="0.2">
      <c r="A6894">
        <f t="shared" si="287"/>
        <v>2018</v>
      </c>
      <c r="B6894" s="1059">
        <v>43420</v>
      </c>
      <c r="C6894" s="3">
        <f>'finished water daily demand'!V324</f>
        <v>22.782500000000002</v>
      </c>
      <c r="D6894">
        <f t="shared" si="302"/>
        <v>43420</v>
      </c>
    </row>
    <row r="6895" spans="1:4" x14ac:dyDescent="0.2">
      <c r="A6895">
        <f t="shared" ref="A6895:A6939" si="303">YEAR(B6895)</f>
        <v>2018</v>
      </c>
      <c r="B6895" s="1059">
        <v>43421</v>
      </c>
      <c r="C6895" s="3">
        <f>'finished water daily demand'!V325</f>
        <v>24.656272727272725</v>
      </c>
      <c r="D6895">
        <f t="shared" si="302"/>
        <v>43421</v>
      </c>
    </row>
    <row r="6896" spans="1:4" x14ac:dyDescent="0.2">
      <c r="A6896">
        <f t="shared" si="303"/>
        <v>2018</v>
      </c>
      <c r="B6896" s="1059">
        <v>43422</v>
      </c>
      <c r="C6896" s="3">
        <f>'finished water daily demand'!V326</f>
        <v>24.456272727272726</v>
      </c>
      <c r="D6896">
        <f t="shared" si="302"/>
        <v>43422</v>
      </c>
    </row>
    <row r="6897" spans="1:4" x14ac:dyDescent="0.2">
      <c r="A6897">
        <f t="shared" si="303"/>
        <v>2018</v>
      </c>
      <c r="B6897" s="1059">
        <v>43423</v>
      </c>
      <c r="C6897" s="3">
        <f>'finished water daily demand'!V327</f>
        <v>24.756272727272723</v>
      </c>
      <c r="D6897">
        <f t="shared" si="302"/>
        <v>43423</v>
      </c>
    </row>
    <row r="6898" spans="1:4" x14ac:dyDescent="0.2">
      <c r="A6898">
        <f t="shared" si="303"/>
        <v>2018</v>
      </c>
      <c r="B6898" s="1059">
        <v>43424</v>
      </c>
      <c r="C6898" s="3">
        <f>'finished water daily demand'!V328</f>
        <v>24.056272727272727</v>
      </c>
      <c r="D6898">
        <f t="shared" si="302"/>
        <v>43424</v>
      </c>
    </row>
    <row r="6899" spans="1:4" x14ac:dyDescent="0.2">
      <c r="A6899">
        <f t="shared" si="303"/>
        <v>2018</v>
      </c>
      <c r="B6899" s="1059">
        <v>43425</v>
      </c>
      <c r="C6899" s="3">
        <f>'finished water daily demand'!V329</f>
        <v>24.356272727272724</v>
      </c>
      <c r="D6899">
        <f t="shared" si="302"/>
        <v>43425</v>
      </c>
    </row>
    <row r="6900" spans="1:4" x14ac:dyDescent="0.2">
      <c r="A6900">
        <f t="shared" si="303"/>
        <v>2018</v>
      </c>
      <c r="B6900" s="1059">
        <v>43426</v>
      </c>
      <c r="C6900" s="3">
        <f>'finished water daily demand'!V330</f>
        <v>21.756272727272723</v>
      </c>
      <c r="D6900">
        <f t="shared" si="302"/>
        <v>43426</v>
      </c>
    </row>
    <row r="6901" spans="1:4" x14ac:dyDescent="0.2">
      <c r="A6901">
        <f t="shared" si="303"/>
        <v>2018</v>
      </c>
      <c r="B6901" s="1059">
        <v>43427</v>
      </c>
      <c r="C6901" s="3">
        <f>'finished water daily demand'!V331</f>
        <v>20.999272727272725</v>
      </c>
      <c r="D6901">
        <f t="shared" si="302"/>
        <v>43427</v>
      </c>
    </row>
    <row r="6902" spans="1:4" x14ac:dyDescent="0.2">
      <c r="A6902">
        <f t="shared" si="303"/>
        <v>2018</v>
      </c>
      <c r="B6902" s="1059">
        <v>43428</v>
      </c>
      <c r="C6902" s="3">
        <f>'finished water daily demand'!V332</f>
        <v>21.111572727272726</v>
      </c>
      <c r="D6902">
        <f t="shared" si="302"/>
        <v>43428</v>
      </c>
    </row>
    <row r="6903" spans="1:4" x14ac:dyDescent="0.2">
      <c r="A6903">
        <f t="shared" si="303"/>
        <v>2018</v>
      </c>
      <c r="B6903" s="1059">
        <v>43429</v>
      </c>
      <c r="C6903" s="3">
        <f>'finished water daily demand'!V333</f>
        <v>23.756272727272723</v>
      </c>
      <c r="D6903">
        <f t="shared" si="302"/>
        <v>43429</v>
      </c>
    </row>
    <row r="6904" spans="1:4" x14ac:dyDescent="0.2">
      <c r="A6904">
        <f t="shared" si="303"/>
        <v>2018</v>
      </c>
      <c r="B6904" s="1059">
        <v>43430</v>
      </c>
      <c r="C6904" s="3">
        <f>'finished water daily demand'!V334</f>
        <v>22.806272727272727</v>
      </c>
      <c r="D6904">
        <f t="shared" ref="D6904:D6913" si="304">VALUE(B6904)</f>
        <v>43430</v>
      </c>
    </row>
    <row r="6905" spans="1:4" x14ac:dyDescent="0.2">
      <c r="A6905">
        <f t="shared" si="303"/>
        <v>2018</v>
      </c>
      <c r="B6905" s="1059">
        <v>43431</v>
      </c>
      <c r="C6905" s="3">
        <f>'finished water daily demand'!V335</f>
        <v>27.086272727272728</v>
      </c>
      <c r="D6905">
        <f t="shared" si="304"/>
        <v>43431</v>
      </c>
    </row>
    <row r="6906" spans="1:4" x14ac:dyDescent="0.2">
      <c r="A6906">
        <f t="shared" si="303"/>
        <v>2018</v>
      </c>
      <c r="B6906" s="1059">
        <v>43432</v>
      </c>
      <c r="C6906" s="3">
        <f>'finished water daily demand'!V336</f>
        <v>23.409333333333329</v>
      </c>
      <c r="D6906">
        <f t="shared" si="304"/>
        <v>43432</v>
      </c>
    </row>
    <row r="6907" spans="1:4" x14ac:dyDescent="0.2">
      <c r="A6907">
        <f t="shared" si="303"/>
        <v>2018</v>
      </c>
      <c r="B6907" s="1059">
        <v>43433</v>
      </c>
      <c r="C6907" s="3">
        <f>'finished water daily demand'!V337</f>
        <v>24.239333333333331</v>
      </c>
      <c r="D6907">
        <f t="shared" si="304"/>
        <v>43433</v>
      </c>
    </row>
    <row r="6908" spans="1:4" x14ac:dyDescent="0.2">
      <c r="A6908">
        <f t="shared" si="303"/>
        <v>2018</v>
      </c>
      <c r="B6908" s="1059">
        <v>43434</v>
      </c>
      <c r="C6908" s="3">
        <f>'finished water daily demand'!V338</f>
        <v>24.684333333333331</v>
      </c>
      <c r="D6908">
        <f t="shared" si="304"/>
        <v>43434</v>
      </c>
    </row>
    <row r="6909" spans="1:4" x14ac:dyDescent="0.2">
      <c r="A6909">
        <f t="shared" si="303"/>
        <v>2018</v>
      </c>
      <c r="B6909" s="1059">
        <v>43435</v>
      </c>
      <c r="C6909" s="3">
        <f>'finished water daily demand'!V339</f>
        <v>22.224333333333334</v>
      </c>
      <c r="D6909">
        <f t="shared" si="304"/>
        <v>43435</v>
      </c>
    </row>
    <row r="6910" spans="1:4" x14ac:dyDescent="0.2">
      <c r="A6910">
        <f t="shared" si="303"/>
        <v>2018</v>
      </c>
      <c r="B6910" s="1059">
        <v>43436</v>
      </c>
      <c r="C6910" s="3">
        <f>'finished water daily demand'!V340</f>
        <v>23.084333333333333</v>
      </c>
      <c r="D6910">
        <f t="shared" si="304"/>
        <v>43436</v>
      </c>
    </row>
    <row r="6911" spans="1:4" x14ac:dyDescent="0.2">
      <c r="A6911">
        <f t="shared" si="303"/>
        <v>2018</v>
      </c>
      <c r="B6911" s="1059">
        <v>43437</v>
      </c>
      <c r="C6911" s="3">
        <f>'finished water daily demand'!V341</f>
        <v>25.698434487559332</v>
      </c>
      <c r="D6911">
        <f t="shared" si="304"/>
        <v>43437</v>
      </c>
    </row>
    <row r="6912" spans="1:4" x14ac:dyDescent="0.2">
      <c r="A6912">
        <f t="shared" si="303"/>
        <v>2018</v>
      </c>
      <c r="B6912" s="1059">
        <v>43438</v>
      </c>
      <c r="C6912" s="3">
        <f>'finished water daily demand'!V342</f>
        <v>23.235434487225998</v>
      </c>
      <c r="D6912">
        <f t="shared" si="304"/>
        <v>43438</v>
      </c>
    </row>
    <row r="6913" spans="1:4" x14ac:dyDescent="0.2">
      <c r="A6913">
        <f t="shared" si="303"/>
        <v>2018</v>
      </c>
      <c r="B6913" s="1059">
        <v>43439</v>
      </c>
      <c r="C6913" s="3">
        <f>'finished water daily demand'!V343</f>
        <v>23.708079777793905</v>
      </c>
      <c r="D6913">
        <f t="shared" si="304"/>
        <v>43439</v>
      </c>
    </row>
    <row r="6914" spans="1:4" x14ac:dyDescent="0.2">
      <c r="A6914">
        <f t="shared" si="303"/>
        <v>2018</v>
      </c>
      <c r="B6914" s="1059">
        <v>43440</v>
      </c>
      <c r="C6914" s="3">
        <f>'finished water daily demand'!V344</f>
        <v>28.208079777793898</v>
      </c>
      <c r="D6914">
        <f t="shared" ref="D6914:D6919" si="305">VALUE(B6914)</f>
        <v>43440</v>
      </c>
    </row>
    <row r="6915" spans="1:4" x14ac:dyDescent="0.2">
      <c r="A6915">
        <f t="shared" si="303"/>
        <v>2018</v>
      </c>
      <c r="B6915" s="1059">
        <v>43441</v>
      </c>
      <c r="C6915" s="3">
        <f>'finished water daily demand'!V345</f>
        <v>20.487643687030001</v>
      </c>
      <c r="D6915">
        <f t="shared" si="305"/>
        <v>43441</v>
      </c>
    </row>
    <row r="6916" spans="1:4" x14ac:dyDescent="0.2">
      <c r="A6916">
        <f t="shared" si="303"/>
        <v>2018</v>
      </c>
      <c r="B6916" s="1059">
        <v>43442</v>
      </c>
      <c r="C6916" s="3">
        <f>'finished water daily demand'!V346</f>
        <v>23.487543687030001</v>
      </c>
      <c r="D6916">
        <f t="shared" si="305"/>
        <v>43442</v>
      </c>
    </row>
    <row r="6917" spans="1:4" x14ac:dyDescent="0.2">
      <c r="A6917">
        <f t="shared" si="303"/>
        <v>2018</v>
      </c>
      <c r="B6917" s="1059">
        <v>43443</v>
      </c>
      <c r="C6917" s="3">
        <f>'finished water daily demand'!V347</f>
        <v>18.511543687030002</v>
      </c>
      <c r="D6917">
        <f t="shared" si="305"/>
        <v>43443</v>
      </c>
    </row>
    <row r="6918" spans="1:4" x14ac:dyDescent="0.2">
      <c r="A6918">
        <f t="shared" si="303"/>
        <v>2018</v>
      </c>
      <c r="B6918" s="1059">
        <v>43444</v>
      </c>
      <c r="C6918" s="3">
        <f>'finished water daily demand'!V348</f>
        <v>20.081543687030003</v>
      </c>
      <c r="D6918">
        <f t="shared" si="305"/>
        <v>43444</v>
      </c>
    </row>
    <row r="6919" spans="1:4" x14ac:dyDescent="0.2">
      <c r="A6919">
        <f t="shared" si="303"/>
        <v>2018</v>
      </c>
      <c r="B6919" s="1059">
        <v>43445</v>
      </c>
      <c r="C6919" s="3">
        <f>'finished water daily demand'!V349</f>
        <v>22.714223583319999</v>
      </c>
      <c r="D6919">
        <f t="shared" si="305"/>
        <v>43445</v>
      </c>
    </row>
    <row r="6920" spans="1:4" x14ac:dyDescent="0.2">
      <c r="A6920">
        <f t="shared" si="303"/>
        <v>2018</v>
      </c>
      <c r="B6920" s="1059">
        <v>43446</v>
      </c>
      <c r="C6920" s="3">
        <f>'finished water daily demand'!V350</f>
        <v>22.642986596359997</v>
      </c>
      <c r="D6920">
        <f t="shared" ref="D6920:D6927" si="306">VALUE(B6920)</f>
        <v>43446</v>
      </c>
    </row>
    <row r="6921" spans="1:4" x14ac:dyDescent="0.2">
      <c r="A6921">
        <f t="shared" si="303"/>
        <v>2018</v>
      </c>
      <c r="B6921" s="1059">
        <v>43447</v>
      </c>
      <c r="C6921" s="3">
        <f>'finished water daily demand'!V351</f>
        <v>23.605495271720002</v>
      </c>
      <c r="D6921">
        <f t="shared" si="306"/>
        <v>43447</v>
      </c>
    </row>
    <row r="6922" spans="1:4" x14ac:dyDescent="0.2">
      <c r="A6922">
        <f t="shared" si="303"/>
        <v>2018</v>
      </c>
      <c r="B6922" s="1059">
        <v>43448</v>
      </c>
      <c r="C6922" s="3">
        <f>'finished water daily demand'!V352</f>
        <v>23.587013817280003</v>
      </c>
      <c r="D6922">
        <f t="shared" si="306"/>
        <v>43448</v>
      </c>
    </row>
    <row r="6923" spans="1:4" x14ac:dyDescent="0.2">
      <c r="A6923">
        <f t="shared" si="303"/>
        <v>2018</v>
      </c>
      <c r="B6923" s="1059">
        <v>43449</v>
      </c>
      <c r="C6923" s="3">
        <f>'finished water daily demand'!V353</f>
        <v>24.344784622319999</v>
      </c>
      <c r="D6923">
        <f t="shared" si="306"/>
        <v>43449</v>
      </c>
    </row>
    <row r="6924" spans="1:4" x14ac:dyDescent="0.2">
      <c r="A6924">
        <f t="shared" si="303"/>
        <v>2018</v>
      </c>
      <c r="B6924" s="1059">
        <v>43450</v>
      </c>
      <c r="C6924" s="3">
        <f>'finished water daily demand'!V354</f>
        <v>22.653049141679997</v>
      </c>
      <c r="D6924">
        <f t="shared" si="306"/>
        <v>43450</v>
      </c>
    </row>
    <row r="6925" spans="1:4" x14ac:dyDescent="0.2">
      <c r="A6925">
        <f t="shared" si="303"/>
        <v>2018</v>
      </c>
      <c r="B6925" s="1059">
        <v>43451</v>
      </c>
      <c r="C6925" s="3">
        <f>'finished water daily demand'!V355</f>
        <v>23.53209510856</v>
      </c>
      <c r="D6925">
        <f t="shared" si="306"/>
        <v>43451</v>
      </c>
    </row>
    <row r="6926" spans="1:4" x14ac:dyDescent="0.2">
      <c r="A6926">
        <f t="shared" si="303"/>
        <v>2018</v>
      </c>
      <c r="B6926" s="1059">
        <v>43452</v>
      </c>
      <c r="C6926" s="3">
        <f>'finished water daily demand'!V356</f>
        <v>24.002235733200003</v>
      </c>
      <c r="D6926">
        <f t="shared" si="306"/>
        <v>43452</v>
      </c>
    </row>
    <row r="6927" spans="1:4" x14ac:dyDescent="0.2">
      <c r="A6927">
        <f t="shared" si="303"/>
        <v>2018</v>
      </c>
      <c r="B6927" s="1059">
        <v>43453</v>
      </c>
      <c r="C6927" s="3">
        <f>'finished water daily demand'!V357</f>
        <v>23.269952310719997</v>
      </c>
      <c r="D6927">
        <f t="shared" si="306"/>
        <v>43453</v>
      </c>
    </row>
    <row r="6928" spans="1:4" x14ac:dyDescent="0.2">
      <c r="A6928">
        <f t="shared" si="303"/>
        <v>2018</v>
      </c>
      <c r="B6928" s="1059">
        <v>43454</v>
      </c>
      <c r="C6928" s="3">
        <f>'finished water daily demand'!V358</f>
        <v>23.317458232759996</v>
      </c>
      <c r="D6928">
        <f t="shared" ref="D6928:D6933" si="307">VALUE(B6928)</f>
        <v>43454</v>
      </c>
    </row>
    <row r="6929" spans="1:4" x14ac:dyDescent="0.2">
      <c r="A6929">
        <f t="shared" si="303"/>
        <v>2018</v>
      </c>
      <c r="B6929" s="1059">
        <v>43455</v>
      </c>
      <c r="C6929" s="3">
        <f>'finished water daily demand'!V359</f>
        <v>22.21551023276</v>
      </c>
      <c r="D6929">
        <f t="shared" si="307"/>
        <v>43455</v>
      </c>
    </row>
    <row r="6930" spans="1:4" x14ac:dyDescent="0.2">
      <c r="A6930">
        <f t="shared" si="303"/>
        <v>2018</v>
      </c>
      <c r="B6930" s="1059">
        <v>43456</v>
      </c>
      <c r="C6930" s="3">
        <f>'finished water daily demand'!V360</f>
        <v>21.724133817080002</v>
      </c>
      <c r="D6930">
        <f t="shared" si="307"/>
        <v>43456</v>
      </c>
    </row>
    <row r="6931" spans="1:4" x14ac:dyDescent="0.2">
      <c r="A6931">
        <f t="shared" si="303"/>
        <v>2018</v>
      </c>
      <c r="B6931" s="1059">
        <v>43457</v>
      </c>
      <c r="C6931" s="3">
        <f>'finished water daily demand'!V361</f>
        <v>20.575225972999998</v>
      </c>
      <c r="D6931">
        <f t="shared" si="307"/>
        <v>43457</v>
      </c>
    </row>
    <row r="6932" spans="1:4" x14ac:dyDescent="0.2">
      <c r="A6932">
        <f t="shared" si="303"/>
        <v>2018</v>
      </c>
      <c r="B6932" s="1059">
        <v>43458</v>
      </c>
      <c r="C6932" s="3">
        <f>'finished water daily demand'!V362</f>
        <v>21.283550336520001</v>
      </c>
      <c r="D6932">
        <f t="shared" si="307"/>
        <v>43458</v>
      </c>
    </row>
    <row r="6933" spans="1:4" x14ac:dyDescent="0.2">
      <c r="A6933">
        <f t="shared" si="303"/>
        <v>2018</v>
      </c>
      <c r="B6933" s="1059">
        <v>43459</v>
      </c>
      <c r="C6933" s="3">
        <f>'finished water daily demand'!V363</f>
        <v>19.673475531319998</v>
      </c>
      <c r="D6933">
        <f t="shared" si="307"/>
        <v>43459</v>
      </c>
    </row>
    <row r="6934" spans="1:4" x14ac:dyDescent="0.2">
      <c r="A6934">
        <f t="shared" si="303"/>
        <v>2018</v>
      </c>
      <c r="B6934" s="1059">
        <v>43460</v>
      </c>
      <c r="C6934" s="3">
        <f>'finished water daily demand'!V364</f>
        <v>20.334388154760003</v>
      </c>
      <c r="D6934">
        <f t="shared" ref="D6934:D6938" si="308">VALUE(B6934)</f>
        <v>43460</v>
      </c>
    </row>
    <row r="6935" spans="1:4" x14ac:dyDescent="0.2">
      <c r="A6935">
        <f t="shared" si="303"/>
        <v>2018</v>
      </c>
      <c r="B6935" s="1059">
        <v>43461</v>
      </c>
      <c r="C6935" s="3">
        <f>'finished water daily demand'!V365</f>
        <v>20.434881869079998</v>
      </c>
      <c r="D6935">
        <f t="shared" si="308"/>
        <v>43461</v>
      </c>
    </row>
    <row r="6936" spans="1:4" x14ac:dyDescent="0.2">
      <c r="A6936">
        <f t="shared" si="303"/>
        <v>2018</v>
      </c>
      <c r="B6936" s="1059">
        <v>43462</v>
      </c>
      <c r="C6936" s="3">
        <f>'finished water daily demand'!V366</f>
        <v>20.44497599904</v>
      </c>
      <c r="D6936">
        <f t="shared" si="308"/>
        <v>43462</v>
      </c>
    </row>
    <row r="6937" spans="1:4" x14ac:dyDescent="0.2">
      <c r="A6937">
        <f t="shared" si="303"/>
        <v>2018</v>
      </c>
      <c r="B6937" s="1059">
        <v>43463</v>
      </c>
      <c r="C6937" s="3">
        <f>'finished water daily demand'!V367</f>
        <v>22.03473262224</v>
      </c>
      <c r="D6937">
        <f t="shared" si="308"/>
        <v>43463</v>
      </c>
    </row>
    <row r="6938" spans="1:4" x14ac:dyDescent="0.2">
      <c r="A6938">
        <f t="shared" si="303"/>
        <v>2018</v>
      </c>
      <c r="B6938" s="1059">
        <v>43464</v>
      </c>
      <c r="C6938" s="3">
        <f>'finished water daily demand'!V368</f>
        <v>21.084956674280001</v>
      </c>
      <c r="D6938">
        <f t="shared" si="308"/>
        <v>43464</v>
      </c>
    </row>
    <row r="6939" spans="1:4" x14ac:dyDescent="0.2">
      <c r="A6939">
        <f t="shared" si="303"/>
        <v>2018</v>
      </c>
      <c r="B6939" s="1059">
        <v>43465</v>
      </c>
      <c r="C6939" s="3">
        <f>'finished water daily demand'!V369</f>
        <v>20.26577953148</v>
      </c>
      <c r="D6939">
        <f t="shared" ref="D6939" si="309">VALUE(B6939)</f>
        <v>43465</v>
      </c>
    </row>
    <row r="6940" spans="1:4" x14ac:dyDescent="0.2">
      <c r="A6940">
        <f t="shared" ref="A6940" si="310">YEAR(B6940)</f>
        <v>2019</v>
      </c>
      <c r="B6940" s="1059">
        <v>43466</v>
      </c>
      <c r="C6940" s="3">
        <f>'finished water daily demand'!W5</f>
        <v>22.48423854436</v>
      </c>
      <c r="D6940">
        <f t="shared" ref="D6940" si="311">VALUE(B6940)</f>
        <v>43466</v>
      </c>
    </row>
    <row r="6941" spans="1:4" x14ac:dyDescent="0.2">
      <c r="A6941">
        <f t="shared" ref="A6941:A7004" si="312">YEAR(B6941)</f>
        <v>2019</v>
      </c>
      <c r="B6941" s="1059">
        <v>43467</v>
      </c>
      <c r="C6941" s="3">
        <f>'finished water daily demand'!W6</f>
        <v>20.96478462232</v>
      </c>
      <c r="D6941">
        <f t="shared" ref="D6941" si="313">VALUE(B6941)</f>
        <v>43467</v>
      </c>
    </row>
    <row r="6942" spans="1:4" x14ac:dyDescent="0.2">
      <c r="A6942">
        <f t="shared" si="312"/>
        <v>2019</v>
      </c>
      <c r="B6942" s="1059">
        <v>43468</v>
      </c>
      <c r="C6942" s="3">
        <f>'finished water daily demand'!W7</f>
        <v>21.958330284640002</v>
      </c>
      <c r="D6942">
        <f t="shared" ref="D6942" si="314">VALUE(B6942)</f>
        <v>43468</v>
      </c>
    </row>
    <row r="6943" spans="1:4" x14ac:dyDescent="0.2">
      <c r="A6943">
        <f t="shared" si="312"/>
        <v>2019</v>
      </c>
      <c r="B6943" s="1059">
        <v>43469</v>
      </c>
      <c r="C6943" s="3">
        <f>'finished water daily demand'!W8</f>
        <v>21.385068882079999</v>
      </c>
      <c r="D6943">
        <f t="shared" ref="D6943:D6946" si="315">VALUE(B6943)</f>
        <v>43469</v>
      </c>
    </row>
    <row r="6944" spans="1:4" x14ac:dyDescent="0.2">
      <c r="A6944">
        <f t="shared" si="312"/>
        <v>2019</v>
      </c>
      <c r="B6944" s="1059">
        <v>43470</v>
      </c>
      <c r="C6944" s="3">
        <f>'finished water daily demand'!W9</f>
        <v>22.043535375480001</v>
      </c>
      <c r="D6944">
        <f t="shared" si="315"/>
        <v>43470</v>
      </c>
    </row>
    <row r="6945" spans="1:4" x14ac:dyDescent="0.2">
      <c r="A6945">
        <f t="shared" si="312"/>
        <v>2019</v>
      </c>
      <c r="B6945" s="1059">
        <v>43471</v>
      </c>
      <c r="C6945" s="3">
        <f>'finished water daily demand'!W10</f>
        <v>22.483565297559998</v>
      </c>
      <c r="D6945">
        <f t="shared" si="315"/>
        <v>43471</v>
      </c>
    </row>
    <row r="6946" spans="1:4" x14ac:dyDescent="0.2">
      <c r="A6946">
        <f t="shared" si="312"/>
        <v>2019</v>
      </c>
      <c r="B6946" s="1059">
        <v>43472</v>
      </c>
      <c r="C6946" s="3">
        <f>'finished water daily demand'!W11</f>
        <v>22.244889349599998</v>
      </c>
      <c r="D6946">
        <f t="shared" si="315"/>
        <v>43472</v>
      </c>
    </row>
    <row r="6947" spans="1:4" x14ac:dyDescent="0.2">
      <c r="A6947">
        <f t="shared" si="312"/>
        <v>2019</v>
      </c>
      <c r="B6947" s="1059">
        <v>43473</v>
      </c>
      <c r="C6947" s="3">
        <f>'finished water daily demand'!W12</f>
        <v>22.61396924564</v>
      </c>
      <c r="D6947">
        <f t="shared" ref="D6947:D6953" si="316">VALUE(B6947)</f>
        <v>43473</v>
      </c>
    </row>
    <row r="6948" spans="1:4" x14ac:dyDescent="0.2">
      <c r="A6948">
        <f t="shared" si="312"/>
        <v>2019</v>
      </c>
      <c r="B6948" s="1059">
        <v>43474</v>
      </c>
      <c r="C6948" s="3">
        <f>'finished water daily demand'!W13</f>
        <v>25.844163739159999</v>
      </c>
      <c r="D6948">
        <f t="shared" si="316"/>
        <v>43474</v>
      </c>
    </row>
    <row r="6949" spans="1:4" x14ac:dyDescent="0.2">
      <c r="A6949">
        <f t="shared" si="312"/>
        <v>2019</v>
      </c>
      <c r="B6949" s="1059">
        <v>43475</v>
      </c>
      <c r="C6949" s="3">
        <f>'finished water daily demand'!W14</f>
        <v>23.173545245680053</v>
      </c>
      <c r="D6949">
        <f t="shared" si="316"/>
        <v>43475</v>
      </c>
    </row>
    <row r="6950" spans="1:4" x14ac:dyDescent="0.2">
      <c r="A6950">
        <f t="shared" si="312"/>
        <v>2019</v>
      </c>
      <c r="B6950" s="1059">
        <v>43476</v>
      </c>
      <c r="C6950" s="3">
        <f>'finished water daily demand'!W15</f>
        <v>23.609109453559945</v>
      </c>
      <c r="D6950">
        <f t="shared" si="316"/>
        <v>43476</v>
      </c>
    </row>
    <row r="6951" spans="1:4" x14ac:dyDescent="0.2">
      <c r="A6951">
        <f t="shared" si="312"/>
        <v>2019</v>
      </c>
      <c r="B6951" s="1059">
        <v>43477</v>
      </c>
      <c r="C6951" s="3">
        <f>'finished water daily demand'!W16</f>
        <v>20.658655063799998</v>
      </c>
      <c r="D6951">
        <f t="shared" si="316"/>
        <v>43477</v>
      </c>
    </row>
    <row r="6952" spans="1:4" x14ac:dyDescent="0.2">
      <c r="A6952">
        <f t="shared" si="312"/>
        <v>2019</v>
      </c>
      <c r="B6952" s="1059">
        <v>43478</v>
      </c>
      <c r="C6952" s="3">
        <f>'finished water daily demand'!W17</f>
        <v>21.912241245520001</v>
      </c>
      <c r="D6952">
        <f t="shared" si="316"/>
        <v>43478</v>
      </c>
    </row>
    <row r="6953" spans="1:4" x14ac:dyDescent="0.2">
      <c r="A6953">
        <f t="shared" si="312"/>
        <v>2019</v>
      </c>
      <c r="B6953" s="1059">
        <v>43479</v>
      </c>
      <c r="C6953" s="3">
        <f>'finished water daily demand'!W18</f>
        <v>23.784395635279996</v>
      </c>
      <c r="D6953">
        <f t="shared" si="316"/>
        <v>43479</v>
      </c>
    </row>
    <row r="6954" spans="1:4" x14ac:dyDescent="0.2">
      <c r="A6954">
        <f t="shared" si="312"/>
        <v>2019</v>
      </c>
      <c r="B6954" s="1059">
        <v>43480</v>
      </c>
      <c r="C6954" s="3">
        <f>'finished water daily demand'!W19</f>
        <v>25.19205423252</v>
      </c>
      <c r="D6954">
        <f t="shared" ref="D6954:D6966" si="317">VALUE(B6954)</f>
        <v>43480</v>
      </c>
    </row>
    <row r="6955" spans="1:4" x14ac:dyDescent="0.2">
      <c r="A6955">
        <f t="shared" si="312"/>
        <v>2019</v>
      </c>
      <c r="B6955" s="1059">
        <v>43481</v>
      </c>
      <c r="C6955" s="3">
        <f>'finished water daily demand'!W20</f>
        <v>25.181433349360002</v>
      </c>
      <c r="D6955">
        <f t="shared" si="317"/>
        <v>43481</v>
      </c>
    </row>
    <row r="6956" spans="1:4" x14ac:dyDescent="0.2">
      <c r="A6956">
        <f t="shared" si="312"/>
        <v>2019</v>
      </c>
      <c r="B6956" s="1059">
        <v>43482</v>
      </c>
      <c r="C6956" s="3">
        <f>'finished water daily demand'!W21</f>
        <v>22.884934232719999</v>
      </c>
      <c r="D6956">
        <f t="shared" si="317"/>
        <v>43482</v>
      </c>
    </row>
    <row r="6957" spans="1:4" x14ac:dyDescent="0.2">
      <c r="A6957">
        <f t="shared" si="312"/>
        <v>2019</v>
      </c>
      <c r="B6957" s="1059">
        <v>43483</v>
      </c>
      <c r="C6957" s="3">
        <f>'finished water daily demand'!W22</f>
        <v>23.784964154800001</v>
      </c>
      <c r="D6957">
        <f t="shared" si="317"/>
        <v>43483</v>
      </c>
    </row>
    <row r="6958" spans="1:4" x14ac:dyDescent="0.2">
      <c r="A6958">
        <f t="shared" si="312"/>
        <v>2019</v>
      </c>
      <c r="B6958" s="1059">
        <v>43484</v>
      </c>
      <c r="C6958" s="3">
        <f>'finished water daily demand'!W23</f>
        <v>22.364986596359998</v>
      </c>
      <c r="D6958">
        <f t="shared" si="317"/>
        <v>43484</v>
      </c>
    </row>
    <row r="6959" spans="1:4" x14ac:dyDescent="0.2">
      <c r="A6959">
        <f t="shared" si="312"/>
        <v>2019</v>
      </c>
      <c r="B6959" s="1059">
        <v>43485</v>
      </c>
      <c r="C6959" s="3">
        <f>'finished water daily demand'!W24</f>
        <v>22.543722388480003</v>
      </c>
      <c r="D6959">
        <f t="shared" si="317"/>
        <v>43485</v>
      </c>
    </row>
    <row r="6960" spans="1:4" x14ac:dyDescent="0.2">
      <c r="A6960">
        <f t="shared" si="312"/>
        <v>2019</v>
      </c>
      <c r="B6960" s="1059">
        <v>43486</v>
      </c>
      <c r="C6960" s="3">
        <f>'finished water daily demand'!W25</f>
        <v>23.953976726160001</v>
      </c>
      <c r="D6960">
        <f t="shared" si="317"/>
        <v>43486</v>
      </c>
    </row>
    <row r="6961" spans="1:4" x14ac:dyDescent="0.2">
      <c r="A6961">
        <f t="shared" si="312"/>
        <v>2019</v>
      </c>
      <c r="B6961" s="1059">
        <v>43487</v>
      </c>
      <c r="C6961" s="3">
        <f>'finished water daily demand'!W26</f>
        <v>24.814462959959997</v>
      </c>
      <c r="D6961">
        <f t="shared" si="317"/>
        <v>43487</v>
      </c>
    </row>
    <row r="6962" spans="1:4" x14ac:dyDescent="0.2">
      <c r="A6962">
        <f t="shared" si="312"/>
        <v>2019</v>
      </c>
      <c r="B6962" s="1059">
        <v>43488</v>
      </c>
      <c r="C6962" s="3">
        <f>'finished water daily demand'!W27</f>
        <v>23.554425557360002</v>
      </c>
      <c r="D6962">
        <f t="shared" si="317"/>
        <v>43488</v>
      </c>
    </row>
    <row r="6963" spans="1:4" x14ac:dyDescent="0.2">
      <c r="A6963">
        <f t="shared" si="312"/>
        <v>2019</v>
      </c>
      <c r="B6963" s="1059">
        <v>43489</v>
      </c>
      <c r="C6963" s="3">
        <f>'finished water daily demand'!W28</f>
        <v>25.945383063920001</v>
      </c>
      <c r="D6963">
        <f t="shared" si="317"/>
        <v>43489</v>
      </c>
    </row>
    <row r="6964" spans="1:4" x14ac:dyDescent="0.2">
      <c r="A6964">
        <f t="shared" si="312"/>
        <v>2019</v>
      </c>
      <c r="B6964" s="1059">
        <v>43490</v>
      </c>
      <c r="C6964" s="3">
        <f>'finished water daily demand'!W29</f>
        <v>24.934584622319999</v>
      </c>
      <c r="D6964">
        <f t="shared" si="317"/>
        <v>43490</v>
      </c>
    </row>
    <row r="6965" spans="1:4" x14ac:dyDescent="0.2">
      <c r="A6965">
        <f t="shared" si="312"/>
        <v>2019</v>
      </c>
      <c r="B6965" s="1059">
        <v>43491</v>
      </c>
      <c r="C6965" s="3">
        <f>'finished water daily demand'!W30</f>
        <v>22.550480622160002</v>
      </c>
      <c r="D6965">
        <f t="shared" si="317"/>
        <v>43491</v>
      </c>
    </row>
    <row r="6966" spans="1:4" x14ac:dyDescent="0.2">
      <c r="A6966">
        <f t="shared" si="312"/>
        <v>2019</v>
      </c>
      <c r="B6966" s="1059">
        <v>43492</v>
      </c>
      <c r="C6966" s="3">
        <f>'finished water daily demand'!W31</f>
        <v>24.451081764919998</v>
      </c>
      <c r="D6966">
        <f t="shared" si="317"/>
        <v>43492</v>
      </c>
    </row>
    <row r="6967" spans="1:4" x14ac:dyDescent="0.2">
      <c r="A6967">
        <f t="shared" si="312"/>
        <v>2019</v>
      </c>
      <c r="B6967" s="1059">
        <v>43493</v>
      </c>
      <c r="C6967" s="3">
        <f>'finished water daily demand'!W32</f>
        <v>24.963797193680001</v>
      </c>
      <c r="D6967">
        <f t="shared" ref="D6967:D6973" si="318">VALUE(B6967)</f>
        <v>43493</v>
      </c>
    </row>
    <row r="6968" spans="1:4" x14ac:dyDescent="0.2">
      <c r="A6968">
        <f t="shared" si="312"/>
        <v>2019</v>
      </c>
      <c r="B6968" s="1059">
        <v>43494</v>
      </c>
      <c r="C6968" s="3">
        <f>'finished water daily demand'!W33</f>
        <v>20.034605089839999</v>
      </c>
      <c r="D6968">
        <f t="shared" si="318"/>
        <v>43494</v>
      </c>
    </row>
    <row r="6969" spans="1:4" x14ac:dyDescent="0.2">
      <c r="A6969">
        <f t="shared" si="312"/>
        <v>2019</v>
      </c>
      <c r="B6969" s="1059">
        <v>43495</v>
      </c>
      <c r="C6969" s="3">
        <f>'finished water daily demand'!W34</f>
        <v>27.072231063840007</v>
      </c>
      <c r="D6969">
        <f t="shared" si="318"/>
        <v>43495</v>
      </c>
    </row>
    <row r="6970" spans="1:4" x14ac:dyDescent="0.2">
      <c r="A6970">
        <f t="shared" si="312"/>
        <v>2019</v>
      </c>
      <c r="B6970" s="1059">
        <v>43496</v>
      </c>
      <c r="C6970" s="3">
        <f>'finished water daily demand'!W35</f>
        <v>24.52016218076</v>
      </c>
      <c r="D6970">
        <f t="shared" si="318"/>
        <v>43496</v>
      </c>
    </row>
    <row r="6971" spans="1:4" x14ac:dyDescent="0.2">
      <c r="A6971">
        <f t="shared" si="312"/>
        <v>2019</v>
      </c>
      <c r="B6971" s="1059">
        <v>43497</v>
      </c>
      <c r="C6971" s="3">
        <f>'finished water daily demand'!W36</f>
        <v>23.685599999000001</v>
      </c>
      <c r="D6971">
        <f t="shared" si="318"/>
        <v>43497</v>
      </c>
    </row>
    <row r="6972" spans="1:4" x14ac:dyDescent="0.2">
      <c r="A6972">
        <f t="shared" si="312"/>
        <v>2019</v>
      </c>
      <c r="B6972" s="1059">
        <v>43498</v>
      </c>
      <c r="C6972" s="3">
        <f>'finished water daily demand'!W37</f>
        <v>24.122622752040002</v>
      </c>
      <c r="D6972">
        <f t="shared" si="318"/>
        <v>43498</v>
      </c>
    </row>
    <row r="6973" spans="1:4" x14ac:dyDescent="0.2">
      <c r="A6973">
        <f t="shared" si="312"/>
        <v>2019</v>
      </c>
      <c r="B6973" s="1059">
        <v>43499</v>
      </c>
      <c r="C6973" s="3">
        <f>'finished water daily demand'!W38</f>
        <v>23.6221589598</v>
      </c>
      <c r="D6973">
        <f t="shared" si="318"/>
        <v>43499</v>
      </c>
    </row>
    <row r="6974" spans="1:4" x14ac:dyDescent="0.2">
      <c r="A6974">
        <f t="shared" si="312"/>
        <v>2019</v>
      </c>
      <c r="B6974" s="1059">
        <v>43500</v>
      </c>
      <c r="C6974" s="3">
        <f>'finished water daily demand'!W39</f>
        <v>24.784964154799997</v>
      </c>
      <c r="D6974">
        <f t="shared" ref="D6974:D6977" si="319">VALUE(B6974)</f>
        <v>43500</v>
      </c>
    </row>
    <row r="6975" spans="1:4" x14ac:dyDescent="0.2">
      <c r="A6975">
        <f t="shared" si="312"/>
        <v>2019</v>
      </c>
      <c r="B6975" s="1059">
        <v>43501</v>
      </c>
      <c r="C6975" s="3">
        <f>'finished water daily demand'!W40</f>
        <v>25.88289953128</v>
      </c>
      <c r="D6975">
        <f t="shared" si="319"/>
        <v>43501</v>
      </c>
    </row>
    <row r="6976" spans="1:4" x14ac:dyDescent="0.2">
      <c r="A6976">
        <f t="shared" si="312"/>
        <v>2019</v>
      </c>
      <c r="B6976" s="1059">
        <v>43502</v>
      </c>
      <c r="C6976" s="3">
        <f>'finished water daily demand'!W41</f>
        <v>24.84420862228</v>
      </c>
      <c r="D6976">
        <f t="shared" si="319"/>
        <v>43502</v>
      </c>
    </row>
    <row r="6977" spans="1:4" x14ac:dyDescent="0.2">
      <c r="A6977">
        <f t="shared" si="312"/>
        <v>2019</v>
      </c>
      <c r="B6977" s="1059">
        <v>43503</v>
      </c>
      <c r="C6977" s="3">
        <f>'finished water daily demand'!W42</f>
        <v>24.094500362559998</v>
      </c>
      <c r="D6977">
        <f t="shared" si="319"/>
        <v>43503</v>
      </c>
    </row>
    <row r="6978" spans="1:4" x14ac:dyDescent="0.2">
      <c r="A6978">
        <f t="shared" si="312"/>
        <v>2019</v>
      </c>
      <c r="B6978" s="1059">
        <v>43504</v>
      </c>
      <c r="C6978" s="3">
        <f>'finished water daily demand'!W43</f>
        <v>25.756183479560001</v>
      </c>
      <c r="D6978">
        <f t="shared" ref="D6978:D6980" si="320">VALUE(B6978)</f>
        <v>43504</v>
      </c>
    </row>
    <row r="6979" spans="1:4" x14ac:dyDescent="0.2">
      <c r="A6979">
        <f t="shared" si="312"/>
        <v>2019</v>
      </c>
      <c r="B6979" s="1059">
        <v>43505</v>
      </c>
      <c r="C6979" s="3">
        <f>'finished water daily demand'!W44</f>
        <v>24.673991687200001</v>
      </c>
      <c r="D6979">
        <f t="shared" si="320"/>
        <v>43505</v>
      </c>
    </row>
    <row r="6980" spans="1:4" x14ac:dyDescent="0.2">
      <c r="A6980">
        <f t="shared" si="312"/>
        <v>2019</v>
      </c>
      <c r="B6980" s="1059">
        <v>43506</v>
      </c>
      <c r="C6980" s="3">
        <f>'finished water daily demand'!W45</f>
        <v>23.682705037760002</v>
      </c>
      <c r="D6980">
        <f t="shared" si="320"/>
        <v>43506</v>
      </c>
    </row>
    <row r="6981" spans="1:4" x14ac:dyDescent="0.2">
      <c r="A6981">
        <f t="shared" si="312"/>
        <v>2019</v>
      </c>
      <c r="B6981" s="1059">
        <v>43507</v>
      </c>
      <c r="C6981" s="3">
        <f>'finished water daily demand'!W46</f>
        <v>22.606822024919978</v>
      </c>
      <c r="D6981">
        <f t="shared" ref="D6981:D6984" si="321">VALUE(B6981)</f>
        <v>43507</v>
      </c>
    </row>
    <row r="6982" spans="1:4" x14ac:dyDescent="0.2">
      <c r="A6982">
        <f t="shared" si="312"/>
        <v>2019</v>
      </c>
      <c r="B6982" s="1059">
        <v>43508</v>
      </c>
      <c r="C6982" s="3">
        <f>'finished water daily demand'!W47</f>
        <v>20.270757089920018</v>
      </c>
      <c r="D6982">
        <f t="shared" si="321"/>
        <v>43508</v>
      </c>
    </row>
    <row r="6983" spans="1:4" x14ac:dyDescent="0.2">
      <c r="A6983">
        <f t="shared" si="312"/>
        <v>2019</v>
      </c>
      <c r="B6983" s="1059">
        <v>43509</v>
      </c>
      <c r="C6983" s="3">
        <f>'finished water daily demand'!W48</f>
        <v>18.465353141840001</v>
      </c>
      <c r="D6983">
        <f t="shared" si="321"/>
        <v>43509</v>
      </c>
    </row>
    <row r="6984" spans="1:4" x14ac:dyDescent="0.2">
      <c r="A6984">
        <f t="shared" si="312"/>
        <v>2019</v>
      </c>
      <c r="B6984" s="1059">
        <v>43510</v>
      </c>
      <c r="C6984" s="3">
        <f>'finished water daily demand'!W49</f>
        <v>25.555697245760001</v>
      </c>
      <c r="D6984">
        <f t="shared" si="321"/>
        <v>43510</v>
      </c>
    </row>
    <row r="6985" spans="1:4" x14ac:dyDescent="0.2">
      <c r="A6985">
        <f t="shared" si="312"/>
        <v>2019</v>
      </c>
      <c r="B6985" s="1059">
        <v>43511</v>
      </c>
      <c r="C6985" s="3">
        <f>'finished water daily demand'!W50</f>
        <v>25.887372882240001</v>
      </c>
      <c r="D6985">
        <f t="shared" ref="D6985:D6987" si="322">VALUE(B6985)</f>
        <v>43511</v>
      </c>
    </row>
    <row r="6986" spans="1:4" x14ac:dyDescent="0.2">
      <c r="A6986">
        <f t="shared" si="312"/>
        <v>2019</v>
      </c>
      <c r="B6986" s="1059">
        <v>43512</v>
      </c>
      <c r="C6986" s="3">
        <f>'finished water daily demand'!W51</f>
        <v>24.78357277808</v>
      </c>
      <c r="D6986">
        <f t="shared" si="322"/>
        <v>43512</v>
      </c>
    </row>
    <row r="6987" spans="1:4" x14ac:dyDescent="0.2">
      <c r="A6987">
        <f t="shared" si="312"/>
        <v>2019</v>
      </c>
      <c r="B6987" s="1059">
        <v>43513</v>
      </c>
      <c r="C6987" s="3">
        <f>'finished water daily demand'!W52</f>
        <v>23.353722388480001</v>
      </c>
      <c r="D6987">
        <f t="shared" si="322"/>
        <v>43513</v>
      </c>
    </row>
    <row r="6988" spans="1:4" x14ac:dyDescent="0.2">
      <c r="A6988">
        <f t="shared" si="312"/>
        <v>2019</v>
      </c>
      <c r="B6988" s="1059">
        <v>43514</v>
      </c>
      <c r="C6988" s="3">
        <f>'finished water daily demand'!W53</f>
        <v>24.086447998920086</v>
      </c>
      <c r="D6988">
        <f t="shared" ref="D6988:D6994" si="323">VALUE(B6988)</f>
        <v>43514</v>
      </c>
    </row>
    <row r="6989" spans="1:4" x14ac:dyDescent="0.2">
      <c r="A6989">
        <f t="shared" si="312"/>
        <v>2019</v>
      </c>
      <c r="B6989" s="1059">
        <v>43515</v>
      </c>
      <c r="C6989" s="3">
        <f>'finished water daily demand'!W54</f>
        <v>23.383984206679997</v>
      </c>
      <c r="D6989">
        <f t="shared" si="323"/>
        <v>43515</v>
      </c>
    </row>
    <row r="6990" spans="1:4" x14ac:dyDescent="0.2">
      <c r="A6990">
        <f t="shared" si="312"/>
        <v>2019</v>
      </c>
      <c r="B6990" s="1059">
        <v>43516</v>
      </c>
      <c r="C6990" s="3">
        <f>'finished water daily demand'!W55</f>
        <v>23.124904310640002</v>
      </c>
      <c r="D6990">
        <f t="shared" si="323"/>
        <v>43516</v>
      </c>
    </row>
    <row r="6991" spans="1:4" x14ac:dyDescent="0.2">
      <c r="A6991">
        <f t="shared" si="312"/>
        <v>2019</v>
      </c>
      <c r="B6991" s="1059">
        <v>43517</v>
      </c>
      <c r="C6991" s="3">
        <f>'finished water daily demand'!W56</f>
        <v>23.478412133719999</v>
      </c>
      <c r="D6991">
        <f t="shared" si="323"/>
        <v>43517</v>
      </c>
    </row>
    <row r="6992" spans="1:4" x14ac:dyDescent="0.2">
      <c r="A6992">
        <f t="shared" si="312"/>
        <v>2019</v>
      </c>
      <c r="B6992" s="1059">
        <v>43518</v>
      </c>
      <c r="C6992" s="3">
        <f>'finished water daily demand'!W57</f>
        <v>24.0419236354</v>
      </c>
      <c r="D6992">
        <f t="shared" si="323"/>
        <v>43518</v>
      </c>
    </row>
    <row r="6993" spans="1:4" x14ac:dyDescent="0.2">
      <c r="A6993">
        <f t="shared" si="312"/>
        <v>2019</v>
      </c>
      <c r="B6993" s="1059">
        <v>43519</v>
      </c>
      <c r="C6993" s="3">
        <f>'finished water daily demand'!W58</f>
        <v>22.47671849248</v>
      </c>
      <c r="D6993">
        <f t="shared" si="323"/>
        <v>43519</v>
      </c>
    </row>
    <row r="6994" spans="1:4" x14ac:dyDescent="0.2">
      <c r="A6994">
        <f t="shared" si="312"/>
        <v>2019</v>
      </c>
      <c r="B6994" s="1059">
        <v>43520</v>
      </c>
      <c r="C6994" s="3">
        <f>'finished water daily demand'!W59</f>
        <v>23.212360933839999</v>
      </c>
      <c r="D6994">
        <f t="shared" si="323"/>
        <v>43520</v>
      </c>
    </row>
    <row r="6995" spans="1:4" x14ac:dyDescent="0.2">
      <c r="A6995">
        <f t="shared" si="312"/>
        <v>2019</v>
      </c>
      <c r="B6995" s="1059">
        <v>43521</v>
      </c>
      <c r="C6995" s="3">
        <f>'finished water daily demand'!W60</f>
        <v>24.232939323559954</v>
      </c>
      <c r="D6995">
        <f t="shared" ref="D6995:D6996" si="324">VALUE(B6995)</f>
        <v>43521</v>
      </c>
    </row>
    <row r="6996" spans="1:4" x14ac:dyDescent="0.2">
      <c r="A6996">
        <f t="shared" si="312"/>
        <v>2019</v>
      </c>
      <c r="B6996" s="1059">
        <v>43522</v>
      </c>
      <c r="C6996" s="3">
        <f>'finished water daily demand'!W61</f>
        <v>23.424687375559998</v>
      </c>
      <c r="D6996">
        <f t="shared" si="324"/>
        <v>43522</v>
      </c>
    </row>
    <row r="6997" spans="1:4" x14ac:dyDescent="0.2">
      <c r="A6997">
        <f t="shared" si="312"/>
        <v>2019</v>
      </c>
      <c r="B6997" s="1059">
        <v>43523</v>
      </c>
      <c r="C6997" s="3">
        <f>'finished water daily demand'!W62</f>
        <v>23.314178700200003</v>
      </c>
      <c r="D6997">
        <f t="shared" ref="D6997:D7002" si="325">VALUE(B6997)</f>
        <v>43523</v>
      </c>
    </row>
    <row r="6998" spans="1:4" x14ac:dyDescent="0.2">
      <c r="A6998">
        <f t="shared" si="312"/>
        <v>2019</v>
      </c>
      <c r="B6998" s="1059">
        <v>43524</v>
      </c>
      <c r="C6998" s="3">
        <f>'finished water daily demand'!W63</f>
        <v>21.124463739160039</v>
      </c>
      <c r="D6998">
        <f t="shared" si="325"/>
        <v>43524</v>
      </c>
    </row>
    <row r="6999" spans="1:4" x14ac:dyDescent="0.2">
      <c r="A6999">
        <f t="shared" si="312"/>
        <v>2019</v>
      </c>
      <c r="B6999" s="1059">
        <v>43525</v>
      </c>
      <c r="C6999" s="3">
        <f>'finished water daily demand'!W64</f>
        <v>16.88625828476</v>
      </c>
      <c r="D6999">
        <f t="shared" si="325"/>
        <v>43525</v>
      </c>
    </row>
    <row r="7000" spans="1:4" x14ac:dyDescent="0.2">
      <c r="A7000">
        <f t="shared" si="312"/>
        <v>2019</v>
      </c>
      <c r="B7000" s="1059">
        <v>43526</v>
      </c>
      <c r="C7000" s="3">
        <f>'finished water daily demand'!W65</f>
        <v>22.471198752079999</v>
      </c>
      <c r="D7000">
        <f t="shared" si="325"/>
        <v>43526</v>
      </c>
    </row>
    <row r="7001" spans="1:4" x14ac:dyDescent="0.2">
      <c r="A7001">
        <f t="shared" si="312"/>
        <v>2019</v>
      </c>
      <c r="B7001" s="1059">
        <v>43527</v>
      </c>
      <c r="C7001" s="3">
        <f>'finished water daily demand'!W66</f>
        <v>21.582308570200002</v>
      </c>
      <c r="D7001">
        <f t="shared" si="325"/>
        <v>43527</v>
      </c>
    </row>
    <row r="7002" spans="1:4" x14ac:dyDescent="0.2">
      <c r="A7002">
        <f t="shared" si="312"/>
        <v>2019</v>
      </c>
      <c r="B7002" s="1059">
        <v>43528</v>
      </c>
      <c r="C7002" s="3">
        <f>'finished water daily demand'!W67</f>
        <v>22.65591418084</v>
      </c>
      <c r="D7002">
        <f t="shared" si="325"/>
        <v>43528</v>
      </c>
    </row>
    <row r="7003" spans="1:4" x14ac:dyDescent="0.2">
      <c r="A7003">
        <f t="shared" si="312"/>
        <v>2019</v>
      </c>
      <c r="B7003" s="1059">
        <v>43529</v>
      </c>
      <c r="C7003" s="3">
        <f>'finished water daily demand'!W68</f>
        <v>23.752921972839999</v>
      </c>
      <c r="D7003">
        <f t="shared" ref="D7003:D7005" si="326">VALUE(B7003)</f>
        <v>43529</v>
      </c>
    </row>
    <row r="7004" spans="1:4" x14ac:dyDescent="0.2">
      <c r="A7004">
        <f t="shared" si="312"/>
        <v>2019</v>
      </c>
      <c r="B7004" s="1059">
        <v>43530</v>
      </c>
      <c r="C7004" s="3">
        <f>'finished water daily demand'!W69</f>
        <v>24.863857037839999</v>
      </c>
      <c r="D7004">
        <f t="shared" si="326"/>
        <v>43530</v>
      </c>
    </row>
    <row r="7005" spans="1:4" x14ac:dyDescent="0.2">
      <c r="A7005">
        <f t="shared" ref="A7005:A7068" si="327">YEAR(B7005)</f>
        <v>2019</v>
      </c>
      <c r="B7005" s="1059">
        <v>43531</v>
      </c>
      <c r="C7005" s="3">
        <f>'finished water daily demand'!W70</f>
        <v>28.486672414519994</v>
      </c>
      <c r="D7005">
        <f t="shared" si="326"/>
        <v>43531</v>
      </c>
    </row>
    <row r="7006" spans="1:4" x14ac:dyDescent="0.2">
      <c r="A7006">
        <f t="shared" si="327"/>
        <v>2019</v>
      </c>
      <c r="B7006" s="1059">
        <v>43532</v>
      </c>
      <c r="C7006" s="3">
        <f>'finished water daily demand'!W71</f>
        <v>28.404590128800002</v>
      </c>
      <c r="D7006">
        <f t="shared" ref="D7006:D7016" si="328">VALUE(B7006)</f>
        <v>43532</v>
      </c>
    </row>
    <row r="7007" spans="1:4" x14ac:dyDescent="0.2">
      <c r="A7007">
        <f t="shared" si="327"/>
        <v>2019</v>
      </c>
      <c r="B7007" s="1059">
        <v>43533</v>
      </c>
      <c r="C7007" s="3">
        <f>'finished water daily demand'!W72</f>
        <v>25.812060154640001</v>
      </c>
      <c r="D7007">
        <f t="shared" si="328"/>
        <v>43533</v>
      </c>
    </row>
    <row r="7008" spans="1:4" x14ac:dyDescent="0.2">
      <c r="A7008">
        <f t="shared" si="327"/>
        <v>2019</v>
      </c>
      <c r="B7008" s="1059">
        <v>43534</v>
      </c>
      <c r="C7008" s="3">
        <f>'finished water daily demand'!W73</f>
        <v>25.934679895040002</v>
      </c>
      <c r="D7008">
        <f t="shared" si="328"/>
        <v>43534</v>
      </c>
    </row>
    <row r="7009" spans="1:4" x14ac:dyDescent="0.2">
      <c r="A7009">
        <f t="shared" si="327"/>
        <v>2019</v>
      </c>
      <c r="B7009" s="1059">
        <v>43535</v>
      </c>
      <c r="C7009" s="3">
        <f>'finished water daily demand'!W74</f>
        <v>28.985151167800002</v>
      </c>
      <c r="D7009">
        <f t="shared" si="328"/>
        <v>43535</v>
      </c>
    </row>
    <row r="7010" spans="1:4" x14ac:dyDescent="0.2">
      <c r="A7010">
        <f t="shared" si="327"/>
        <v>2019</v>
      </c>
      <c r="B7010" s="1059">
        <v>43536</v>
      </c>
      <c r="C7010" s="3">
        <f>'finished water daily demand'!W75</f>
        <v>27.434141297600004</v>
      </c>
      <c r="D7010">
        <f t="shared" si="328"/>
        <v>43536</v>
      </c>
    </row>
    <row r="7011" spans="1:4" x14ac:dyDescent="0.2">
      <c r="A7011">
        <f t="shared" si="327"/>
        <v>2019</v>
      </c>
      <c r="B7011" s="1059">
        <v>43537</v>
      </c>
      <c r="C7011" s="3">
        <f>'finished water daily demand'!W76</f>
        <v>27.874036570320001</v>
      </c>
      <c r="D7011">
        <f t="shared" si="328"/>
        <v>43537</v>
      </c>
    </row>
    <row r="7012" spans="1:4" x14ac:dyDescent="0.2">
      <c r="A7012">
        <f t="shared" si="327"/>
        <v>2019</v>
      </c>
      <c r="B7012" s="1059">
        <v>43538</v>
      </c>
      <c r="C7012" s="3">
        <f>'finished water daily demand'!W77</f>
        <v>28.935188570400001</v>
      </c>
      <c r="D7012">
        <f t="shared" si="328"/>
        <v>43538</v>
      </c>
    </row>
    <row r="7013" spans="1:4" x14ac:dyDescent="0.2">
      <c r="A7013">
        <f t="shared" si="327"/>
        <v>2019</v>
      </c>
      <c r="B7013" s="1059">
        <v>43539</v>
      </c>
      <c r="C7013" s="3">
        <f>'finished water daily demand'!W78</f>
        <v>28.623086232800002</v>
      </c>
      <c r="D7013">
        <f t="shared" si="328"/>
        <v>43539</v>
      </c>
    </row>
    <row r="7014" spans="1:4" x14ac:dyDescent="0.2">
      <c r="A7014">
        <f t="shared" si="327"/>
        <v>2019</v>
      </c>
      <c r="B7014" s="1059">
        <v>43540</v>
      </c>
      <c r="C7014" s="3">
        <f>'finished water daily demand'!W79</f>
        <v>29.36262514171997</v>
      </c>
      <c r="D7014">
        <f t="shared" si="328"/>
        <v>43540</v>
      </c>
    </row>
    <row r="7015" spans="1:4" x14ac:dyDescent="0.2">
      <c r="A7015">
        <f t="shared" si="327"/>
        <v>2019</v>
      </c>
      <c r="B7015" s="1059">
        <v>43541</v>
      </c>
      <c r="C7015" s="3">
        <f>'finished water daily demand'!W80</f>
        <v>28.982099115640001</v>
      </c>
      <c r="D7015">
        <f t="shared" si="328"/>
        <v>43541</v>
      </c>
    </row>
    <row r="7016" spans="1:4" x14ac:dyDescent="0.2">
      <c r="A7016">
        <f t="shared" si="327"/>
        <v>2019</v>
      </c>
      <c r="B7016" s="1059">
        <v>43542</v>
      </c>
      <c r="C7016" s="3">
        <f>'finished water daily demand'!W81</f>
        <v>25.985525193800001</v>
      </c>
      <c r="D7016">
        <f t="shared" si="328"/>
        <v>43542</v>
      </c>
    </row>
    <row r="7017" spans="1:4" x14ac:dyDescent="0.2">
      <c r="A7017">
        <f t="shared" si="327"/>
        <v>2019</v>
      </c>
      <c r="B7017" s="1059">
        <v>43543</v>
      </c>
      <c r="C7017" s="3">
        <f>'finished water daily demand'!W82</f>
        <v>25.814552726199999</v>
      </c>
      <c r="D7017">
        <f t="shared" ref="D7017:D7023" si="329">VALUE(B7017)</f>
        <v>43543</v>
      </c>
    </row>
    <row r="7018" spans="1:4" x14ac:dyDescent="0.2">
      <c r="A7018">
        <f t="shared" si="327"/>
        <v>2019</v>
      </c>
      <c r="B7018" s="1059">
        <v>43544</v>
      </c>
      <c r="C7018" s="3">
        <f>'finished water daily demand'!W83</f>
        <v>28.656921140560002</v>
      </c>
      <c r="D7018">
        <f t="shared" si="329"/>
        <v>43544</v>
      </c>
    </row>
    <row r="7019" spans="1:4" x14ac:dyDescent="0.2">
      <c r="A7019">
        <f t="shared" si="327"/>
        <v>2019</v>
      </c>
      <c r="B7019" s="1059">
        <v>43545</v>
      </c>
      <c r="C7019" s="3">
        <f>'finished water daily demand'!W84</f>
        <v>29.738022232239999</v>
      </c>
      <c r="D7019">
        <f t="shared" si="329"/>
        <v>43545</v>
      </c>
    </row>
    <row r="7020" spans="1:4" x14ac:dyDescent="0.2">
      <c r="A7020">
        <f t="shared" si="327"/>
        <v>2019</v>
      </c>
      <c r="B7020" s="1059">
        <v>43546</v>
      </c>
      <c r="C7020" s="3">
        <f>'finished water daily demand'!W85</f>
        <v>26.183266076759999</v>
      </c>
      <c r="D7020">
        <f t="shared" si="329"/>
        <v>43546</v>
      </c>
    </row>
    <row r="7021" spans="1:4" x14ac:dyDescent="0.2">
      <c r="A7021">
        <f t="shared" si="327"/>
        <v>2019</v>
      </c>
      <c r="B7021" s="1059">
        <v>43547</v>
      </c>
      <c r="C7021" s="3">
        <f>'finished water daily demand'!W86</f>
        <v>23.082031790960002</v>
      </c>
      <c r="D7021">
        <f t="shared" si="329"/>
        <v>43547</v>
      </c>
    </row>
    <row r="7022" spans="1:4" x14ac:dyDescent="0.2">
      <c r="A7022">
        <f t="shared" si="327"/>
        <v>2019</v>
      </c>
      <c r="B7022" s="1059">
        <v>43548</v>
      </c>
      <c r="C7022" s="3">
        <f>'finished water daily demand'!W87</f>
        <v>22.260348673959999</v>
      </c>
      <c r="D7022">
        <f t="shared" si="329"/>
        <v>43548</v>
      </c>
    </row>
    <row r="7023" spans="1:4" x14ac:dyDescent="0.2">
      <c r="A7023">
        <f t="shared" si="327"/>
        <v>2019</v>
      </c>
      <c r="B7023" s="1059">
        <v>43549</v>
      </c>
      <c r="C7023" s="3">
        <f>'finished water daily demand'!W88</f>
        <v>24.834410596320001</v>
      </c>
      <c r="D7023">
        <f t="shared" si="329"/>
        <v>43549</v>
      </c>
    </row>
    <row r="7024" spans="1:4" x14ac:dyDescent="0.2">
      <c r="A7024">
        <f t="shared" si="327"/>
        <v>2019</v>
      </c>
      <c r="B7024" s="1059">
        <v>43550</v>
      </c>
      <c r="C7024" s="3">
        <f>'finished water daily demand'!W89</f>
        <v>27.905435427559997</v>
      </c>
      <c r="D7024">
        <f t="shared" ref="D7024:D7029" si="330">VALUE(B7024)</f>
        <v>43550</v>
      </c>
    </row>
    <row r="7025" spans="1:4" x14ac:dyDescent="0.2">
      <c r="A7025">
        <f t="shared" si="327"/>
        <v>2019</v>
      </c>
      <c r="B7025" s="1059">
        <v>43551</v>
      </c>
      <c r="C7025" s="3">
        <f>'finished water daily demand'!W90</f>
        <v>24.382368414359998</v>
      </c>
      <c r="D7025">
        <f t="shared" si="330"/>
        <v>43551</v>
      </c>
    </row>
    <row r="7026" spans="1:4" x14ac:dyDescent="0.2">
      <c r="A7026">
        <f t="shared" si="327"/>
        <v>2019</v>
      </c>
      <c r="B7026" s="1059">
        <v>43552</v>
      </c>
      <c r="C7026" s="3">
        <f>'finished water daily demand'!W91</f>
        <v>25.004717609120071</v>
      </c>
      <c r="D7026">
        <f t="shared" si="330"/>
        <v>43552</v>
      </c>
    </row>
    <row r="7027" spans="1:4" x14ac:dyDescent="0.2">
      <c r="A7027">
        <f t="shared" si="327"/>
        <v>2019</v>
      </c>
      <c r="B7027" s="1059">
        <v>43553</v>
      </c>
      <c r="C7027" s="3">
        <f>'finished water daily demand'!W92</f>
        <v>26.366773245800001</v>
      </c>
      <c r="D7027">
        <f t="shared" si="330"/>
        <v>43553</v>
      </c>
    </row>
    <row r="7028" spans="1:4" x14ac:dyDescent="0.2">
      <c r="A7028">
        <f t="shared" si="327"/>
        <v>2019</v>
      </c>
      <c r="B7028" s="1059">
        <v>43554</v>
      </c>
      <c r="C7028" s="3">
        <f>'finished water daily demand'!W93</f>
        <v>30.146869609199999</v>
      </c>
      <c r="D7028">
        <f t="shared" si="330"/>
        <v>43554</v>
      </c>
    </row>
    <row r="7029" spans="1:4" x14ac:dyDescent="0.2">
      <c r="A7029">
        <f t="shared" si="327"/>
        <v>2019</v>
      </c>
      <c r="B7029" s="1059">
        <v>43555</v>
      </c>
      <c r="C7029" s="3">
        <f>'finished water daily demand'!W94</f>
        <v>27.165604569039999</v>
      </c>
      <c r="D7029">
        <f t="shared" si="330"/>
        <v>43555</v>
      </c>
    </row>
    <row r="7030" spans="1:4" x14ac:dyDescent="0.2">
      <c r="A7030">
        <f t="shared" si="327"/>
        <v>2019</v>
      </c>
      <c r="B7030" s="1059">
        <v>43556</v>
      </c>
      <c r="C7030" s="3">
        <f>'finished water daily demand'!W95</f>
        <v>25.325604569039999</v>
      </c>
      <c r="D7030">
        <f t="shared" ref="D7030" si="331">VALUE(B7030)</f>
        <v>43556</v>
      </c>
    </row>
    <row r="7031" spans="1:4" x14ac:dyDescent="0.2">
      <c r="A7031">
        <f t="shared" si="327"/>
        <v>2019</v>
      </c>
      <c r="B7031" s="1059">
        <v>43557</v>
      </c>
      <c r="C7031" s="3">
        <f>'finished water daily demand'!W96</f>
        <v>31.005604569039978</v>
      </c>
      <c r="D7031">
        <f t="shared" ref="D7031:D7036" si="332">VALUE(B7031)</f>
        <v>43557</v>
      </c>
    </row>
    <row r="7032" spans="1:4" x14ac:dyDescent="0.2">
      <c r="A7032">
        <f t="shared" si="327"/>
        <v>2019</v>
      </c>
      <c r="B7032" s="1059">
        <v>43558</v>
      </c>
      <c r="C7032" s="3">
        <f>'finished water daily demand'!W97</f>
        <v>27.594604569040033</v>
      </c>
      <c r="D7032">
        <f t="shared" si="332"/>
        <v>43558</v>
      </c>
    </row>
    <row r="7033" spans="1:4" x14ac:dyDescent="0.2">
      <c r="A7033">
        <f t="shared" si="327"/>
        <v>2019</v>
      </c>
      <c r="B7033" s="1059">
        <v>43559</v>
      </c>
      <c r="C7033" s="3">
        <f>'finished water daily demand'!W98</f>
        <v>28.27360456903995</v>
      </c>
      <c r="D7033">
        <f t="shared" si="332"/>
        <v>43559</v>
      </c>
    </row>
    <row r="7034" spans="1:4" x14ac:dyDescent="0.2">
      <c r="A7034">
        <f t="shared" si="327"/>
        <v>2019</v>
      </c>
      <c r="B7034" s="1059">
        <v>43560</v>
      </c>
      <c r="C7034" s="3">
        <f>'finished water daily demand'!W99</f>
        <v>25.583154905560061</v>
      </c>
      <c r="D7034">
        <f t="shared" si="332"/>
        <v>43560</v>
      </c>
    </row>
    <row r="7035" spans="1:4" x14ac:dyDescent="0.2">
      <c r="A7035">
        <f t="shared" si="327"/>
        <v>2019</v>
      </c>
      <c r="B7035" s="1059">
        <v>43561</v>
      </c>
      <c r="C7035" s="3">
        <f>'finished water daily demand'!W100</f>
        <v>23.94381215472</v>
      </c>
      <c r="D7035">
        <f t="shared" si="332"/>
        <v>43561</v>
      </c>
    </row>
    <row r="7036" spans="1:4" x14ac:dyDescent="0.2">
      <c r="A7036">
        <f t="shared" si="327"/>
        <v>2019</v>
      </c>
      <c r="B7036" s="1059">
        <v>43562</v>
      </c>
      <c r="C7036" s="3">
        <f>'finished water daily demand'!W101</f>
        <v>24.293752310559999</v>
      </c>
      <c r="D7036">
        <f t="shared" si="332"/>
        <v>43562</v>
      </c>
    </row>
    <row r="7037" spans="1:4" x14ac:dyDescent="0.2">
      <c r="A7037">
        <f t="shared" si="327"/>
        <v>2019</v>
      </c>
      <c r="B7037" s="1059">
        <v>43563</v>
      </c>
      <c r="C7037" s="3">
        <f>'finished water daily demand'!W102</f>
        <v>26.925861817200001</v>
      </c>
      <c r="D7037">
        <f t="shared" ref="D7037:D7044" si="333">VALUE(B7037)</f>
        <v>43563</v>
      </c>
    </row>
    <row r="7038" spans="1:4" x14ac:dyDescent="0.2">
      <c r="A7038">
        <f t="shared" si="327"/>
        <v>2019</v>
      </c>
      <c r="B7038" s="1059">
        <v>43564</v>
      </c>
      <c r="C7038" s="3">
        <f>'finished water daily demand'!W103</f>
        <v>24.915839375640001</v>
      </c>
      <c r="D7038">
        <f t="shared" si="333"/>
        <v>43564</v>
      </c>
    </row>
    <row r="7039" spans="1:4" x14ac:dyDescent="0.2">
      <c r="A7039">
        <f t="shared" si="327"/>
        <v>2019</v>
      </c>
      <c r="B7039" s="1059">
        <v>43565</v>
      </c>
      <c r="C7039" s="3">
        <f>'finished water daily demand'!W104</f>
        <v>27.58211407668</v>
      </c>
      <c r="D7039">
        <f t="shared" si="333"/>
        <v>43565</v>
      </c>
    </row>
    <row r="7040" spans="1:4" x14ac:dyDescent="0.2">
      <c r="A7040">
        <f t="shared" si="327"/>
        <v>2019</v>
      </c>
      <c r="B7040" s="1059">
        <v>43566</v>
      </c>
      <c r="C7040" s="3">
        <f>'finished water daily demand'!W105</f>
        <v>26.467797816640001</v>
      </c>
      <c r="D7040">
        <f t="shared" si="333"/>
        <v>43566</v>
      </c>
    </row>
    <row r="7041" spans="1:4" x14ac:dyDescent="0.2">
      <c r="A7041">
        <f t="shared" si="327"/>
        <v>2019</v>
      </c>
      <c r="B7041" s="1059">
        <v>43567</v>
      </c>
      <c r="C7041" s="3">
        <f>'finished water daily demand'!W106</f>
        <v>25.584994076880001</v>
      </c>
      <c r="D7041">
        <f t="shared" si="333"/>
        <v>43567</v>
      </c>
    </row>
    <row r="7042" spans="1:4" x14ac:dyDescent="0.2">
      <c r="A7042">
        <f t="shared" si="327"/>
        <v>2019</v>
      </c>
      <c r="B7042" s="1059">
        <v>43568</v>
      </c>
      <c r="C7042" s="3">
        <f>'finished water daily demand'!W107</f>
        <v>23.784156258639999</v>
      </c>
      <c r="D7042">
        <f t="shared" si="333"/>
        <v>43568</v>
      </c>
    </row>
    <row r="7043" spans="1:4" x14ac:dyDescent="0.2">
      <c r="A7043">
        <f t="shared" si="327"/>
        <v>2019</v>
      </c>
      <c r="B7043" s="1059">
        <v>43569</v>
      </c>
      <c r="C7043" s="3">
        <f>'finished water daily demand'!W108</f>
        <v>24.463393245599999</v>
      </c>
      <c r="D7043">
        <f t="shared" si="333"/>
        <v>43569</v>
      </c>
    </row>
    <row r="7044" spans="1:4" x14ac:dyDescent="0.2">
      <c r="A7044">
        <f t="shared" si="327"/>
        <v>2019</v>
      </c>
      <c r="B7044" s="1059">
        <v>43570</v>
      </c>
      <c r="C7044" s="3">
        <f>'finished water daily demand'!W109</f>
        <v>25.8366472718</v>
      </c>
      <c r="D7044">
        <f t="shared" si="333"/>
        <v>43570</v>
      </c>
    </row>
    <row r="7045" spans="1:4" x14ac:dyDescent="0.2">
      <c r="A7045">
        <f t="shared" si="327"/>
        <v>2019</v>
      </c>
      <c r="B7045" s="1059">
        <v>43571</v>
      </c>
      <c r="C7045" s="3">
        <f>'finished water daily demand'!W110</f>
        <v>25.29490431064</v>
      </c>
      <c r="D7045">
        <f t="shared" ref="D7045:D7052" si="334">VALUE(B7045)</f>
        <v>43571</v>
      </c>
    </row>
    <row r="7046" spans="1:4" x14ac:dyDescent="0.2">
      <c r="A7046">
        <f t="shared" si="327"/>
        <v>2019</v>
      </c>
      <c r="B7046" s="1059">
        <v>43572</v>
      </c>
      <c r="C7046" s="3">
        <f>'finished water daily demand'!W111</f>
        <v>24.363450700079902</v>
      </c>
      <c r="D7046">
        <f t="shared" si="334"/>
        <v>43572</v>
      </c>
    </row>
    <row r="7047" spans="1:4" x14ac:dyDescent="0.2">
      <c r="A7047">
        <f t="shared" si="327"/>
        <v>2019</v>
      </c>
      <c r="B7047" s="1059">
        <v>43573</v>
      </c>
      <c r="C7047" s="3">
        <f>'finished water daily demand'!W112</f>
        <v>25.594729557519997</v>
      </c>
      <c r="D7047">
        <f t="shared" si="334"/>
        <v>43573</v>
      </c>
    </row>
    <row r="7048" spans="1:4" x14ac:dyDescent="0.2">
      <c r="A7048">
        <f t="shared" si="327"/>
        <v>2019</v>
      </c>
      <c r="B7048" s="1059">
        <v>43574</v>
      </c>
      <c r="C7048" s="3">
        <f>'finished water daily demand'!W113</f>
        <v>24.191542544520001</v>
      </c>
      <c r="D7048">
        <f t="shared" si="334"/>
        <v>43574</v>
      </c>
    </row>
    <row r="7049" spans="1:4" x14ac:dyDescent="0.2">
      <c r="A7049">
        <f t="shared" si="327"/>
        <v>2019</v>
      </c>
      <c r="B7049" s="1059">
        <v>43575</v>
      </c>
      <c r="C7049" s="3">
        <f>'finished water daily demand'!W114</f>
        <v>23.435218803959998</v>
      </c>
      <c r="D7049">
        <f t="shared" si="334"/>
        <v>43575</v>
      </c>
    </row>
    <row r="7050" spans="1:4" x14ac:dyDescent="0.2">
      <c r="A7050">
        <f t="shared" si="327"/>
        <v>2019</v>
      </c>
      <c r="B7050" s="1059">
        <v>43576</v>
      </c>
      <c r="C7050" s="3">
        <f>'finished water daily demand'!W115</f>
        <v>22.782973999999999</v>
      </c>
      <c r="D7050">
        <f t="shared" si="334"/>
        <v>43576</v>
      </c>
    </row>
    <row r="7051" spans="1:4" x14ac:dyDescent="0.2">
      <c r="A7051">
        <f t="shared" si="327"/>
        <v>2019</v>
      </c>
      <c r="B7051" s="1059">
        <v>43577</v>
      </c>
      <c r="C7051" s="3">
        <f>'finished water daily demand'!W116</f>
        <v>23.020864829840004</v>
      </c>
      <c r="D7051">
        <f t="shared" si="334"/>
        <v>43577</v>
      </c>
    </row>
    <row r="7052" spans="1:4" x14ac:dyDescent="0.2">
      <c r="A7052">
        <f t="shared" si="327"/>
        <v>2019</v>
      </c>
      <c r="B7052" s="1059">
        <v>43578</v>
      </c>
      <c r="C7052" s="3">
        <f>'finished water daily demand'!W117</f>
        <v>26.272802284520001</v>
      </c>
      <c r="D7052">
        <f t="shared" si="334"/>
        <v>43578</v>
      </c>
    </row>
    <row r="7053" spans="1:4" x14ac:dyDescent="0.2">
      <c r="A7053">
        <f t="shared" si="327"/>
        <v>2019</v>
      </c>
      <c r="B7053" s="1059">
        <v>43579</v>
      </c>
      <c r="C7053" s="3">
        <f>'finished water daily demand'!W118</f>
        <v>25.379181712839998</v>
      </c>
      <c r="D7053">
        <f t="shared" ref="D7053:D7058" si="335">VALUE(B7053)</f>
        <v>43579</v>
      </c>
    </row>
    <row r="7054" spans="1:4" x14ac:dyDescent="0.2">
      <c r="A7054">
        <f t="shared" si="327"/>
        <v>2019</v>
      </c>
      <c r="B7054" s="1059">
        <v>43580</v>
      </c>
      <c r="C7054" s="3">
        <f>'finished water daily demand'!W119</f>
        <v>19.615072186200003</v>
      </c>
      <c r="D7054">
        <f t="shared" si="335"/>
        <v>43580</v>
      </c>
    </row>
    <row r="7055" spans="1:4" x14ac:dyDescent="0.2">
      <c r="A7055">
        <f t="shared" si="327"/>
        <v>2019</v>
      </c>
      <c r="B7055" s="1059">
        <v>43581</v>
      </c>
      <c r="C7055" s="3">
        <f>'finished water daily demand'!W120</f>
        <v>24.661926752199999</v>
      </c>
      <c r="D7055">
        <f t="shared" si="335"/>
        <v>43581</v>
      </c>
    </row>
    <row r="7056" spans="1:4" x14ac:dyDescent="0.2">
      <c r="A7056">
        <f t="shared" si="327"/>
        <v>2019</v>
      </c>
      <c r="B7056" s="1059">
        <v>43582</v>
      </c>
      <c r="C7056" s="3">
        <f>'finished water daily demand'!W121</f>
        <v>23.94491033592</v>
      </c>
      <c r="D7056">
        <f t="shared" si="335"/>
        <v>43582</v>
      </c>
    </row>
    <row r="7057" spans="1:4" x14ac:dyDescent="0.2">
      <c r="A7057">
        <f t="shared" si="327"/>
        <v>2019</v>
      </c>
      <c r="B7057" s="1059">
        <v>43583</v>
      </c>
      <c r="C7057" s="3">
        <f>'finished water daily demand'!W122</f>
        <v>25.458963634</v>
      </c>
      <c r="D7057">
        <f t="shared" si="335"/>
        <v>43583</v>
      </c>
    </row>
    <row r="7058" spans="1:4" x14ac:dyDescent="0.2">
      <c r="A7058">
        <f t="shared" si="327"/>
        <v>2019</v>
      </c>
      <c r="B7058" s="1059">
        <v>43584</v>
      </c>
      <c r="C7058" s="3">
        <f>'finished water daily demand'!W123</f>
        <v>25.093278127319998</v>
      </c>
      <c r="D7058">
        <f t="shared" si="335"/>
        <v>43584</v>
      </c>
    </row>
    <row r="7059" spans="1:4" x14ac:dyDescent="0.2">
      <c r="A7059">
        <f t="shared" si="327"/>
        <v>2019</v>
      </c>
      <c r="B7059" s="1059">
        <v>43585</v>
      </c>
      <c r="C7059" s="3">
        <f>'finished water daily demand'!W124</f>
        <v>26.360159555260001</v>
      </c>
      <c r="D7059">
        <f t="shared" ref="D7059:D7072" si="336">VALUE(B7059)</f>
        <v>43585</v>
      </c>
    </row>
    <row r="7060" spans="1:4" x14ac:dyDescent="0.2">
      <c r="A7060">
        <f t="shared" si="327"/>
        <v>2019</v>
      </c>
      <c r="B7060" s="1059">
        <v>43586</v>
      </c>
      <c r="C7060" s="3">
        <f>'finished water daily demand'!W125</f>
        <v>28.350159555259999</v>
      </c>
      <c r="D7060">
        <f t="shared" si="336"/>
        <v>43586</v>
      </c>
    </row>
    <row r="7061" spans="1:4" x14ac:dyDescent="0.2">
      <c r="A7061">
        <f t="shared" si="327"/>
        <v>2019</v>
      </c>
      <c r="B7061" s="1059">
        <v>43587</v>
      </c>
      <c r="C7061" s="3">
        <f>'finished water daily demand'!W126</f>
        <v>28.117800923106667</v>
      </c>
      <c r="D7061">
        <f t="shared" si="336"/>
        <v>43587</v>
      </c>
    </row>
    <row r="7062" spans="1:4" x14ac:dyDescent="0.2">
      <c r="A7062">
        <f t="shared" si="327"/>
        <v>2019</v>
      </c>
      <c r="B7062" s="1059">
        <v>43588</v>
      </c>
      <c r="C7062" s="3">
        <f>'finished water daily demand'!W127</f>
        <v>28.217800923106669</v>
      </c>
      <c r="D7062">
        <f t="shared" si="336"/>
        <v>43588</v>
      </c>
    </row>
    <row r="7063" spans="1:4" x14ac:dyDescent="0.2">
      <c r="A7063">
        <f t="shared" si="327"/>
        <v>2019</v>
      </c>
      <c r="B7063" s="1059">
        <v>43589</v>
      </c>
      <c r="C7063" s="3">
        <f>'finished water daily demand'!W128</f>
        <v>26.72780092310667</v>
      </c>
      <c r="D7063">
        <f t="shared" si="336"/>
        <v>43589</v>
      </c>
    </row>
    <row r="7064" spans="1:4" x14ac:dyDescent="0.2">
      <c r="A7064">
        <f t="shared" si="327"/>
        <v>2019</v>
      </c>
      <c r="B7064" s="1059">
        <v>43590</v>
      </c>
      <c r="C7064" s="3">
        <f>'finished water daily demand'!W129</f>
        <v>26.042037816240001</v>
      </c>
      <c r="D7064">
        <f t="shared" si="336"/>
        <v>43590</v>
      </c>
    </row>
    <row r="7065" spans="1:4" x14ac:dyDescent="0.2">
      <c r="A7065">
        <f t="shared" si="327"/>
        <v>2019</v>
      </c>
      <c r="B7065" s="1059">
        <v>43591</v>
      </c>
      <c r="C7065" s="3">
        <f>'finished water daily demand'!W130</f>
        <v>25.42574067364</v>
      </c>
      <c r="D7065">
        <f t="shared" si="336"/>
        <v>43591</v>
      </c>
    </row>
    <row r="7066" spans="1:4" x14ac:dyDescent="0.2">
      <c r="A7066">
        <f t="shared" si="327"/>
        <v>2019</v>
      </c>
      <c r="B7066" s="1059">
        <v>43592</v>
      </c>
      <c r="C7066" s="3">
        <f>'finished water daily demand'!W131</f>
        <v>30.843361868280002</v>
      </c>
      <c r="D7066">
        <f t="shared" si="336"/>
        <v>43592</v>
      </c>
    </row>
    <row r="7067" spans="1:4" x14ac:dyDescent="0.2">
      <c r="A7067">
        <f t="shared" si="327"/>
        <v>2019</v>
      </c>
      <c r="B7067" s="1059">
        <v>43593</v>
      </c>
      <c r="C7067" s="3">
        <f>'finished water daily demand'!W132</f>
        <v>32.543674594879995</v>
      </c>
      <c r="D7067">
        <f t="shared" si="336"/>
        <v>43593</v>
      </c>
    </row>
    <row r="7068" spans="1:4" x14ac:dyDescent="0.2">
      <c r="A7068">
        <f t="shared" si="327"/>
        <v>2019</v>
      </c>
      <c r="B7068" s="1059">
        <v>43594</v>
      </c>
      <c r="C7068" s="3">
        <f>'finished water daily demand'!W133</f>
        <v>29.638130595120071</v>
      </c>
      <c r="D7068">
        <f t="shared" si="336"/>
        <v>43594</v>
      </c>
    </row>
    <row r="7069" spans="1:4" x14ac:dyDescent="0.2">
      <c r="A7069">
        <f t="shared" ref="A7069:A7132" si="337">YEAR(B7069)</f>
        <v>2019</v>
      </c>
      <c r="B7069" s="1059">
        <v>43595</v>
      </c>
      <c r="C7069" s="3">
        <f>'finished water daily demand'!W134</f>
        <v>26.697591686199999</v>
      </c>
      <c r="D7069">
        <f t="shared" si="336"/>
        <v>43595</v>
      </c>
    </row>
    <row r="7070" spans="1:4" x14ac:dyDescent="0.2">
      <c r="A7070">
        <f t="shared" si="337"/>
        <v>2019</v>
      </c>
      <c r="B7070" s="1059">
        <v>43596</v>
      </c>
      <c r="C7070" s="3">
        <f>'finished water daily demand'!W135</f>
        <v>26.034059946319999</v>
      </c>
      <c r="D7070">
        <f t="shared" si="336"/>
        <v>43596</v>
      </c>
    </row>
    <row r="7071" spans="1:4" x14ac:dyDescent="0.2">
      <c r="A7071">
        <f t="shared" si="337"/>
        <v>2019</v>
      </c>
      <c r="B7071" s="1059">
        <v>43597</v>
      </c>
      <c r="C7071" s="3">
        <f>'finished water daily demand'!W136</f>
        <v>24.89892591992</v>
      </c>
      <c r="D7071">
        <f t="shared" si="336"/>
        <v>43597</v>
      </c>
    </row>
    <row r="7072" spans="1:4" x14ac:dyDescent="0.2">
      <c r="A7072">
        <f t="shared" si="337"/>
        <v>2019</v>
      </c>
      <c r="B7072" s="1059">
        <v>43598</v>
      </c>
      <c r="C7072" s="3">
        <f>'finished water daily demand'!W137</f>
        <v>25.775538699599998</v>
      </c>
      <c r="D7072">
        <f t="shared" si="336"/>
        <v>43598</v>
      </c>
    </row>
    <row r="7073" spans="1:4" x14ac:dyDescent="0.2">
      <c r="A7073">
        <f t="shared" si="337"/>
        <v>2019</v>
      </c>
      <c r="B7073" s="1059">
        <v>43599</v>
      </c>
      <c r="C7073" s="3">
        <f>'finished water daily demand'!W138</f>
        <v>30.09048893332</v>
      </c>
      <c r="D7073">
        <f t="shared" ref="D7073:D7075" si="338">VALUE(B7073)</f>
        <v>43599</v>
      </c>
    </row>
    <row r="7074" spans="1:4" x14ac:dyDescent="0.2">
      <c r="A7074">
        <f t="shared" si="337"/>
        <v>2019</v>
      </c>
      <c r="B7074" s="1059">
        <v>43600</v>
      </c>
      <c r="C7074" s="3">
        <f>'finished water daily demand'!W139</f>
        <v>28.160061503719998</v>
      </c>
      <c r="D7074">
        <f t="shared" si="338"/>
        <v>43600</v>
      </c>
    </row>
    <row r="7075" spans="1:4" x14ac:dyDescent="0.2">
      <c r="A7075">
        <f t="shared" si="337"/>
        <v>2019</v>
      </c>
      <c r="B7075" s="1059">
        <v>43601</v>
      </c>
      <c r="C7075" s="3">
        <f>'finished water daily demand'!W140</f>
        <v>31.278125504279998</v>
      </c>
      <c r="D7075">
        <f t="shared" si="338"/>
        <v>43601</v>
      </c>
    </row>
    <row r="7076" spans="1:4" x14ac:dyDescent="0.2">
      <c r="A7076">
        <f t="shared" si="337"/>
        <v>2019</v>
      </c>
      <c r="B7076" s="1059">
        <v>43602</v>
      </c>
      <c r="C7076" s="3">
        <f>'finished water daily demand'!W141</f>
        <v>32.24942565952</v>
      </c>
      <c r="D7076">
        <f t="shared" ref="D7076:D7095" si="339">VALUE(B7076)</f>
        <v>43602</v>
      </c>
    </row>
    <row r="7077" spans="1:4" x14ac:dyDescent="0.2">
      <c r="A7077">
        <f t="shared" si="337"/>
        <v>2019</v>
      </c>
      <c r="B7077" s="1059">
        <v>43603</v>
      </c>
      <c r="C7077" s="3">
        <f>'finished water daily demand'!W142</f>
        <v>28.645529763839999</v>
      </c>
      <c r="D7077">
        <f t="shared" si="339"/>
        <v>43603</v>
      </c>
    </row>
    <row r="7078" spans="1:4" x14ac:dyDescent="0.2">
      <c r="A7078">
        <f t="shared" si="337"/>
        <v>2019</v>
      </c>
      <c r="B7078" s="1059">
        <v>43604</v>
      </c>
      <c r="C7078" s="3">
        <f>'finished water daily demand'!W143</f>
        <v>29.232129242039999</v>
      </c>
      <c r="D7078">
        <f t="shared" si="339"/>
        <v>43604</v>
      </c>
    </row>
    <row r="7079" spans="1:4" x14ac:dyDescent="0.2">
      <c r="A7079">
        <f t="shared" si="337"/>
        <v>2019</v>
      </c>
      <c r="B7079" s="1059">
        <v>43605</v>
      </c>
      <c r="C7079" s="3">
        <f>'finished water daily demand'!W144</f>
        <v>30.514370283239998</v>
      </c>
      <c r="D7079">
        <f t="shared" si="339"/>
        <v>43605</v>
      </c>
    </row>
    <row r="7080" spans="1:4" x14ac:dyDescent="0.2">
      <c r="A7080">
        <f t="shared" si="337"/>
        <v>2019</v>
      </c>
      <c r="B7080" s="1059">
        <v>43606</v>
      </c>
      <c r="C7080" s="3">
        <f>'finished water daily demand'!W145</f>
        <v>30.709813906440001</v>
      </c>
      <c r="D7080">
        <f t="shared" si="339"/>
        <v>43606</v>
      </c>
    </row>
    <row r="7081" spans="1:4" x14ac:dyDescent="0.2">
      <c r="A7081">
        <f t="shared" si="337"/>
        <v>2019</v>
      </c>
      <c r="B7081" s="1059">
        <v>43607</v>
      </c>
      <c r="C7081" s="3">
        <f>'finished water daily demand'!W146</f>
        <v>32.125943260640007</v>
      </c>
      <c r="D7081">
        <f t="shared" si="339"/>
        <v>43607</v>
      </c>
    </row>
    <row r="7082" spans="1:4" x14ac:dyDescent="0.2">
      <c r="A7082">
        <f t="shared" si="337"/>
        <v>2019</v>
      </c>
      <c r="B7082" s="1059">
        <v>43608</v>
      </c>
      <c r="C7082" s="3">
        <f>'finished water daily demand'!W147</f>
        <v>30.411991477880004</v>
      </c>
      <c r="D7082">
        <f t="shared" si="339"/>
        <v>43608</v>
      </c>
    </row>
    <row r="7083" spans="1:4" x14ac:dyDescent="0.2">
      <c r="A7083">
        <f t="shared" si="337"/>
        <v>2019</v>
      </c>
      <c r="B7083" s="1059">
        <v>43609</v>
      </c>
      <c r="C7083" s="3">
        <f>'finished water daily demand'!W148</f>
        <v>31.866495869680001</v>
      </c>
      <c r="D7083">
        <f t="shared" si="339"/>
        <v>43609</v>
      </c>
    </row>
    <row r="7084" spans="1:4" x14ac:dyDescent="0.2">
      <c r="A7084">
        <f t="shared" si="337"/>
        <v>2019</v>
      </c>
      <c r="B7084" s="1059">
        <v>43610</v>
      </c>
      <c r="C7084" s="3">
        <f>'finished water daily demand'!W149</f>
        <v>31.669616308119998</v>
      </c>
      <c r="D7084">
        <f t="shared" si="339"/>
        <v>43610</v>
      </c>
    </row>
    <row r="7085" spans="1:4" x14ac:dyDescent="0.2">
      <c r="A7085">
        <f t="shared" si="337"/>
        <v>2019</v>
      </c>
      <c r="B7085" s="1059">
        <v>43611</v>
      </c>
      <c r="C7085" s="3">
        <f>'finished water daily demand'!W150</f>
        <v>29.825148670960001</v>
      </c>
      <c r="D7085">
        <f t="shared" si="339"/>
        <v>43611</v>
      </c>
    </row>
    <row r="7086" spans="1:4" x14ac:dyDescent="0.2">
      <c r="A7086">
        <f t="shared" si="337"/>
        <v>2019</v>
      </c>
      <c r="B7086" s="1059">
        <v>43612</v>
      </c>
      <c r="C7086" s="3">
        <f>'finished water daily demand'!W151</f>
        <v>29.649311996480002</v>
      </c>
      <c r="D7086">
        <f t="shared" si="339"/>
        <v>43612</v>
      </c>
    </row>
    <row r="7087" spans="1:4" x14ac:dyDescent="0.2">
      <c r="A7087">
        <f t="shared" si="337"/>
        <v>2019</v>
      </c>
      <c r="B7087" s="1059">
        <v>43613</v>
      </c>
      <c r="C7087" s="3">
        <f>'finished water daily demand'!W152</f>
        <v>33.889334846680001</v>
      </c>
      <c r="D7087">
        <f t="shared" si="339"/>
        <v>43613</v>
      </c>
    </row>
    <row r="7088" spans="1:4" x14ac:dyDescent="0.2">
      <c r="A7088">
        <f t="shared" si="337"/>
        <v>2019</v>
      </c>
      <c r="B7088" s="1059">
        <v>43614</v>
      </c>
      <c r="C7088" s="3">
        <f>'finished water daily demand'!W153</f>
        <v>35.054214009600003</v>
      </c>
      <c r="D7088">
        <f t="shared" si="339"/>
        <v>43614</v>
      </c>
    </row>
    <row r="7089" spans="1:4" x14ac:dyDescent="0.2">
      <c r="A7089">
        <f t="shared" si="337"/>
        <v>2019</v>
      </c>
      <c r="B7089" s="1059">
        <v>43615</v>
      </c>
      <c r="C7089" s="3">
        <f>'finished water daily demand'!W154</f>
        <v>33.200903866999994</v>
      </c>
      <c r="D7089">
        <f t="shared" si="339"/>
        <v>43615</v>
      </c>
    </row>
    <row r="7090" spans="1:4" x14ac:dyDescent="0.2">
      <c r="A7090">
        <f t="shared" si="337"/>
        <v>2019</v>
      </c>
      <c r="B7090" s="1059">
        <v>43616</v>
      </c>
      <c r="C7090" s="3">
        <f>'finished water daily demand'!W155</f>
        <v>32.329370156080003</v>
      </c>
      <c r="D7090">
        <f t="shared" si="339"/>
        <v>43616</v>
      </c>
    </row>
    <row r="7091" spans="1:4" x14ac:dyDescent="0.2">
      <c r="A7091">
        <f t="shared" si="337"/>
        <v>2019</v>
      </c>
      <c r="B7091" s="1059">
        <v>43617</v>
      </c>
      <c r="C7091" s="3">
        <f>'finished water daily demand'!W156</f>
        <v>23.761961555799999</v>
      </c>
      <c r="D7091">
        <f t="shared" si="339"/>
        <v>43617</v>
      </c>
    </row>
    <row r="7092" spans="1:4" x14ac:dyDescent="0.2">
      <c r="A7092">
        <f t="shared" si="337"/>
        <v>2019</v>
      </c>
      <c r="B7092" s="1059">
        <v>43618</v>
      </c>
      <c r="C7092" s="3">
        <f>'finished water daily demand'!W157</f>
        <v>26.846244983280002</v>
      </c>
      <c r="D7092">
        <f t="shared" si="339"/>
        <v>43618</v>
      </c>
    </row>
    <row r="7093" spans="1:4" x14ac:dyDescent="0.2">
      <c r="A7093">
        <f t="shared" si="337"/>
        <v>2019</v>
      </c>
      <c r="B7093" s="1059">
        <v>43619</v>
      </c>
      <c r="C7093" s="3">
        <f>'finished water daily demand'!W158</f>
        <v>31.463240724719999</v>
      </c>
      <c r="D7093">
        <f t="shared" si="339"/>
        <v>43619</v>
      </c>
    </row>
    <row r="7094" spans="1:4" x14ac:dyDescent="0.2">
      <c r="A7094">
        <f t="shared" si="337"/>
        <v>2019</v>
      </c>
      <c r="B7094" s="1059">
        <v>43620</v>
      </c>
      <c r="C7094" s="3">
        <f>'finished water daily demand'!W159</f>
        <v>30.113166532480001</v>
      </c>
      <c r="D7094">
        <f t="shared" si="339"/>
        <v>43620</v>
      </c>
    </row>
    <row r="7095" spans="1:4" x14ac:dyDescent="0.2">
      <c r="A7095">
        <f t="shared" si="337"/>
        <v>2019</v>
      </c>
      <c r="B7095" s="1059">
        <v>43621</v>
      </c>
      <c r="C7095" s="3">
        <f>'finished water daily demand'!W160</f>
        <v>29.55356093184</v>
      </c>
      <c r="D7095">
        <f t="shared" si="339"/>
        <v>43621</v>
      </c>
    </row>
    <row r="7096" spans="1:4" x14ac:dyDescent="0.2">
      <c r="A7096">
        <f t="shared" si="337"/>
        <v>2019</v>
      </c>
      <c r="B7096" s="1059">
        <v>43622</v>
      </c>
      <c r="C7096" s="3">
        <f>'finished water daily demand'!W161</f>
        <v>30.773922907279999</v>
      </c>
      <c r="D7096">
        <f t="shared" ref="D7096:D7099" si="340">VALUE(B7096)</f>
        <v>43622</v>
      </c>
    </row>
    <row r="7097" spans="1:4" x14ac:dyDescent="0.2">
      <c r="A7097">
        <f t="shared" si="337"/>
        <v>2019</v>
      </c>
      <c r="B7097" s="1059">
        <v>43623</v>
      </c>
      <c r="C7097" s="3">
        <f>'finished water daily demand'!W162</f>
        <v>26.124664101720004</v>
      </c>
      <c r="D7097">
        <f t="shared" si="340"/>
        <v>43623</v>
      </c>
    </row>
    <row r="7098" spans="1:4" x14ac:dyDescent="0.2">
      <c r="A7098">
        <f t="shared" si="337"/>
        <v>2019</v>
      </c>
      <c r="B7098" s="1059">
        <v>43624</v>
      </c>
      <c r="C7098" s="3">
        <f>'finished water daily demand'!W163</f>
        <v>28.87630171264</v>
      </c>
      <c r="D7098">
        <f t="shared" si="340"/>
        <v>43624</v>
      </c>
    </row>
    <row r="7099" spans="1:4" x14ac:dyDescent="0.2">
      <c r="A7099">
        <f t="shared" si="337"/>
        <v>2019</v>
      </c>
      <c r="B7099" s="1059">
        <v>43625</v>
      </c>
      <c r="C7099" s="3">
        <f>'finished water daily demand'!W164</f>
        <v>22.668147945839998</v>
      </c>
      <c r="D7099">
        <f t="shared" si="340"/>
        <v>43625</v>
      </c>
    </row>
    <row r="7100" spans="1:4" x14ac:dyDescent="0.2">
      <c r="A7100">
        <f t="shared" si="337"/>
        <v>2019</v>
      </c>
      <c r="B7100" s="1059">
        <v>43626</v>
      </c>
      <c r="C7100" s="3">
        <f>'finished water daily demand'!W165</f>
        <v>27.374843011239999</v>
      </c>
      <c r="D7100">
        <f t="shared" ref="D7100:D7108" si="341">VALUE(B7100)</f>
        <v>43626</v>
      </c>
    </row>
    <row r="7101" spans="1:4" x14ac:dyDescent="0.2">
      <c r="A7101">
        <f t="shared" si="337"/>
        <v>2019</v>
      </c>
      <c r="B7101" s="1059">
        <v>43627</v>
      </c>
      <c r="C7101" s="3">
        <f>'finished water daily demand'!W166</f>
        <v>27.672366959119998</v>
      </c>
      <c r="D7101">
        <f t="shared" si="341"/>
        <v>43627</v>
      </c>
    </row>
    <row r="7102" spans="1:4" x14ac:dyDescent="0.2">
      <c r="A7102">
        <f t="shared" si="337"/>
        <v>2019</v>
      </c>
      <c r="B7102" s="1059">
        <v>43628</v>
      </c>
      <c r="C7102" s="3">
        <f>'finished water daily demand'!W167</f>
        <v>26.353472620840002</v>
      </c>
      <c r="D7102">
        <f t="shared" si="341"/>
        <v>43628</v>
      </c>
    </row>
    <row r="7103" spans="1:4" x14ac:dyDescent="0.2">
      <c r="A7103">
        <f t="shared" si="337"/>
        <v>2019</v>
      </c>
      <c r="B7103" s="1059">
        <v>43629</v>
      </c>
      <c r="C7103" s="3">
        <f>'finished water daily demand'!W168</f>
        <v>27.025291842439998</v>
      </c>
      <c r="D7103">
        <f t="shared" si="341"/>
        <v>43629</v>
      </c>
    </row>
    <row r="7104" spans="1:4" x14ac:dyDescent="0.2">
      <c r="A7104">
        <f t="shared" si="337"/>
        <v>2019</v>
      </c>
      <c r="B7104" s="1059">
        <v>43630</v>
      </c>
      <c r="C7104" s="3">
        <f>'finished water daily demand'!W169</f>
        <v>26.373855582599997</v>
      </c>
      <c r="D7104">
        <f t="shared" si="341"/>
        <v>43630</v>
      </c>
    </row>
    <row r="7105" spans="1:4" x14ac:dyDescent="0.2">
      <c r="A7105">
        <f t="shared" si="337"/>
        <v>2019</v>
      </c>
      <c r="B7105" s="1059">
        <v>43631</v>
      </c>
      <c r="C7105" s="3">
        <f>'finished water daily demand'!W170</f>
        <v>25.572449244840001</v>
      </c>
      <c r="D7105">
        <f t="shared" si="341"/>
        <v>43631</v>
      </c>
    </row>
    <row r="7106" spans="1:4" x14ac:dyDescent="0.2">
      <c r="A7106">
        <f t="shared" si="337"/>
        <v>2019</v>
      </c>
      <c r="B7106" s="1059">
        <v>43632</v>
      </c>
      <c r="C7106" s="3">
        <f>'finished water daily demand'!W171</f>
        <v>27.462317710280001</v>
      </c>
      <c r="D7106">
        <f t="shared" si="341"/>
        <v>43632</v>
      </c>
    </row>
    <row r="7107" spans="1:4" x14ac:dyDescent="0.2">
      <c r="A7107">
        <f t="shared" si="337"/>
        <v>2019</v>
      </c>
      <c r="B7107" s="1059">
        <v>43633</v>
      </c>
      <c r="C7107" s="3">
        <f>'finished water daily demand'!W172</f>
        <v>28.45402472408</v>
      </c>
      <c r="D7107">
        <f t="shared" si="341"/>
        <v>43633</v>
      </c>
    </row>
    <row r="7108" spans="1:4" x14ac:dyDescent="0.2">
      <c r="A7108">
        <f t="shared" si="337"/>
        <v>2019</v>
      </c>
      <c r="B7108" s="1059">
        <v>43634</v>
      </c>
      <c r="C7108" s="3">
        <f>'finished water daily demand'!W173</f>
        <v>31.769973192720002</v>
      </c>
      <c r="D7108">
        <f t="shared" si="341"/>
        <v>43634</v>
      </c>
    </row>
    <row r="7109" spans="1:4" x14ac:dyDescent="0.2">
      <c r="A7109">
        <f t="shared" si="337"/>
        <v>2019</v>
      </c>
      <c r="B7109" s="1059">
        <v>43635</v>
      </c>
      <c r="C7109" s="3">
        <f>'finished water daily demand'!W174</f>
        <v>27.320638958999997</v>
      </c>
      <c r="D7109">
        <f t="shared" ref="D7109:D7115" si="342">VALUE(B7109)</f>
        <v>43635</v>
      </c>
    </row>
    <row r="7110" spans="1:4" x14ac:dyDescent="0.2">
      <c r="A7110">
        <f t="shared" si="337"/>
        <v>2019</v>
      </c>
      <c r="B7110" s="1059">
        <v>43636</v>
      </c>
      <c r="C7110" s="3">
        <f>'finished water daily demand'!W175</f>
        <v>28.762726024079999</v>
      </c>
      <c r="D7110">
        <f t="shared" si="342"/>
        <v>43636</v>
      </c>
    </row>
    <row r="7111" spans="1:4" x14ac:dyDescent="0.2">
      <c r="A7111">
        <f t="shared" si="337"/>
        <v>2019</v>
      </c>
      <c r="B7111" s="1059">
        <v>43637</v>
      </c>
      <c r="C7111" s="3">
        <f>'finished water daily demand'!W176</f>
        <v>25.708276569919999</v>
      </c>
      <c r="D7111">
        <f t="shared" si="342"/>
        <v>43637</v>
      </c>
    </row>
    <row r="7112" spans="1:4" x14ac:dyDescent="0.2">
      <c r="A7112">
        <f t="shared" si="337"/>
        <v>2019</v>
      </c>
      <c r="B7112" s="1059">
        <v>43638</v>
      </c>
      <c r="C7112" s="3">
        <f>'finished water daily demand'!W177</f>
        <v>27.476646803079998</v>
      </c>
      <c r="D7112">
        <f t="shared" si="342"/>
        <v>43638</v>
      </c>
    </row>
    <row r="7113" spans="1:4" x14ac:dyDescent="0.2">
      <c r="A7113">
        <f t="shared" si="337"/>
        <v>2019</v>
      </c>
      <c r="B7113" s="1059">
        <v>43639</v>
      </c>
      <c r="C7113" s="3">
        <f>'finished water daily demand'!W178</f>
        <v>25.55579397072</v>
      </c>
      <c r="D7113">
        <f t="shared" si="342"/>
        <v>43639</v>
      </c>
    </row>
    <row r="7114" spans="1:4" x14ac:dyDescent="0.2">
      <c r="A7114">
        <f t="shared" si="337"/>
        <v>2019</v>
      </c>
      <c r="B7114" s="1059">
        <v>43640</v>
      </c>
      <c r="C7114" s="3">
        <f>'finished water daily demand'!W179</f>
        <v>28.674071062439999</v>
      </c>
      <c r="D7114">
        <f t="shared" si="342"/>
        <v>43640</v>
      </c>
    </row>
    <row r="7115" spans="1:4" x14ac:dyDescent="0.2">
      <c r="A7115">
        <f t="shared" si="337"/>
        <v>2019</v>
      </c>
      <c r="B7115" s="1059">
        <v>43641</v>
      </c>
      <c r="C7115" s="3">
        <f>'finished water daily demand'!W180</f>
        <v>29.321998958399998</v>
      </c>
      <c r="D7115">
        <f t="shared" si="342"/>
        <v>43641</v>
      </c>
    </row>
    <row r="7116" spans="1:4" x14ac:dyDescent="0.2">
      <c r="A7116">
        <f t="shared" si="337"/>
        <v>2019</v>
      </c>
      <c r="B7116" s="1059">
        <v>43642</v>
      </c>
      <c r="C7116" s="3">
        <f>'finished water daily demand'!W181</f>
        <v>32.774891943599997</v>
      </c>
      <c r="D7116">
        <f t="shared" ref="D7116:D7121" si="343">VALUE(B7116)</f>
        <v>43642</v>
      </c>
    </row>
    <row r="7117" spans="1:4" x14ac:dyDescent="0.2">
      <c r="A7117">
        <f t="shared" si="337"/>
        <v>2019</v>
      </c>
      <c r="B7117" s="1059">
        <v>43643</v>
      </c>
      <c r="C7117" s="3">
        <f>'finished water daily demand'!W182</f>
        <v>31.396306666319997</v>
      </c>
      <c r="D7117">
        <f t="shared" si="343"/>
        <v>43643</v>
      </c>
    </row>
    <row r="7118" spans="1:4" x14ac:dyDescent="0.2">
      <c r="A7118">
        <f t="shared" si="337"/>
        <v>2019</v>
      </c>
      <c r="B7118" s="1059">
        <v>43644</v>
      </c>
      <c r="C7118" s="3">
        <f>'finished water daily demand'!W183</f>
        <v>32.858909274319998</v>
      </c>
      <c r="D7118">
        <f t="shared" si="343"/>
        <v>43644</v>
      </c>
    </row>
    <row r="7119" spans="1:4" x14ac:dyDescent="0.2">
      <c r="A7119">
        <f t="shared" si="337"/>
        <v>2019</v>
      </c>
      <c r="B7119" s="1059">
        <v>43645</v>
      </c>
      <c r="C7119" s="3">
        <f>'finished water daily demand'!W184</f>
        <v>31.25656184628</v>
      </c>
      <c r="D7119">
        <f t="shared" si="343"/>
        <v>43645</v>
      </c>
    </row>
    <row r="7120" spans="1:4" x14ac:dyDescent="0.2">
      <c r="A7120">
        <f t="shared" si="337"/>
        <v>2019</v>
      </c>
      <c r="B7120" s="1059">
        <v>43646</v>
      </c>
      <c r="C7120" s="3">
        <f>'finished water daily demand'!W185</f>
        <v>31.32034096412</v>
      </c>
      <c r="D7120">
        <f t="shared" si="343"/>
        <v>43646</v>
      </c>
    </row>
    <row r="7121" spans="1:4" x14ac:dyDescent="0.2">
      <c r="A7121">
        <f t="shared" si="337"/>
        <v>2019</v>
      </c>
      <c r="B7121" s="1059">
        <v>43647</v>
      </c>
      <c r="C7121" s="3">
        <f>'finished water daily demand'!W186</f>
        <v>31.30844213796</v>
      </c>
      <c r="D7121">
        <f t="shared" si="343"/>
        <v>43647</v>
      </c>
    </row>
    <row r="7122" spans="1:4" x14ac:dyDescent="0.2">
      <c r="A7122">
        <f t="shared" si="337"/>
        <v>2019</v>
      </c>
      <c r="B7122" s="1059">
        <v>43648</v>
      </c>
      <c r="C7122" s="3">
        <f>'finished water daily demand'!W187</f>
        <v>32.558016999240003</v>
      </c>
      <c r="D7122">
        <f t="shared" ref="D7122:D7127" si="344">VALUE(B7122)</f>
        <v>43648</v>
      </c>
    </row>
    <row r="7123" spans="1:4" x14ac:dyDescent="0.2">
      <c r="A7123">
        <f t="shared" si="337"/>
        <v>2019</v>
      </c>
      <c r="B7123" s="1059">
        <v>43649</v>
      </c>
      <c r="C7123" s="3">
        <f>'finished water daily demand'!W188</f>
        <v>33.779027073759998</v>
      </c>
      <c r="D7123">
        <f t="shared" si="344"/>
        <v>43649</v>
      </c>
    </row>
    <row r="7124" spans="1:4" x14ac:dyDescent="0.2">
      <c r="A7124">
        <f t="shared" si="337"/>
        <v>2019</v>
      </c>
      <c r="B7124" s="1059">
        <v>43650</v>
      </c>
      <c r="C7124" s="3">
        <f>'finished water daily demand'!W189</f>
        <v>30.870456057399998</v>
      </c>
      <c r="D7124">
        <f t="shared" si="344"/>
        <v>43650</v>
      </c>
    </row>
    <row r="7125" spans="1:4" x14ac:dyDescent="0.2">
      <c r="A7125">
        <f t="shared" si="337"/>
        <v>2019</v>
      </c>
      <c r="B7125" s="1059">
        <v>43651</v>
      </c>
      <c r="C7125" s="3">
        <f>'finished water daily demand'!W190</f>
        <v>27.145541814400001</v>
      </c>
      <c r="D7125">
        <f t="shared" si="344"/>
        <v>43651</v>
      </c>
    </row>
    <row r="7126" spans="1:4" x14ac:dyDescent="0.2">
      <c r="A7126">
        <f t="shared" si="337"/>
        <v>2019</v>
      </c>
      <c r="B7126" s="1059">
        <v>43652</v>
      </c>
      <c r="C7126" s="3">
        <f>'finished water daily demand'!W191</f>
        <v>28.999648619880002</v>
      </c>
      <c r="D7126">
        <f t="shared" si="344"/>
        <v>43652</v>
      </c>
    </row>
    <row r="7127" spans="1:4" x14ac:dyDescent="0.2">
      <c r="A7127">
        <f t="shared" si="337"/>
        <v>2019</v>
      </c>
      <c r="B7127" s="1059">
        <v>43653</v>
      </c>
      <c r="C7127" s="3">
        <f>'finished water daily demand'!W192</f>
        <v>27.367827509400001</v>
      </c>
      <c r="D7127">
        <f t="shared" si="344"/>
        <v>43653</v>
      </c>
    </row>
    <row r="7128" spans="1:4" x14ac:dyDescent="0.2">
      <c r="A7128">
        <f t="shared" si="337"/>
        <v>2019</v>
      </c>
      <c r="B7128" s="1059">
        <v>43654</v>
      </c>
      <c r="C7128" s="3">
        <f>'finished water daily demand'!W193</f>
        <v>27.920165184400002</v>
      </c>
      <c r="D7128">
        <f t="shared" ref="D7128:D7135" si="345">VALUE(B7128)</f>
        <v>43654</v>
      </c>
    </row>
    <row r="7129" spans="1:4" x14ac:dyDescent="0.2">
      <c r="A7129">
        <f t="shared" si="337"/>
        <v>2019</v>
      </c>
      <c r="B7129" s="1059">
        <v>43655</v>
      </c>
      <c r="C7129" s="3">
        <f>'finished water daily demand'!W194</f>
        <v>29.409489640079997</v>
      </c>
      <c r="D7129">
        <f t="shared" si="345"/>
        <v>43655</v>
      </c>
    </row>
    <row r="7130" spans="1:4" x14ac:dyDescent="0.2">
      <c r="A7130">
        <f t="shared" si="337"/>
        <v>2019</v>
      </c>
      <c r="B7130" s="1059">
        <v>43656</v>
      </c>
      <c r="C7130" s="3">
        <f>'finished water daily demand'!W195</f>
        <v>31.114018060839999</v>
      </c>
      <c r="D7130">
        <f t="shared" si="345"/>
        <v>43656</v>
      </c>
    </row>
    <row r="7131" spans="1:4" x14ac:dyDescent="0.2">
      <c r="A7131">
        <f t="shared" si="337"/>
        <v>2019</v>
      </c>
      <c r="B7131" s="1059">
        <v>43657</v>
      </c>
      <c r="C7131" s="3">
        <f>'finished water daily demand'!W196</f>
        <v>32.904093887640009</v>
      </c>
      <c r="D7131">
        <f t="shared" si="345"/>
        <v>43657</v>
      </c>
    </row>
    <row r="7132" spans="1:4" x14ac:dyDescent="0.2">
      <c r="A7132">
        <f t="shared" si="337"/>
        <v>2019</v>
      </c>
      <c r="B7132" s="1059">
        <v>43658</v>
      </c>
      <c r="C7132" s="3">
        <f>'finished water daily demand'!W197</f>
        <v>31.528948361479998</v>
      </c>
      <c r="D7132">
        <f t="shared" si="345"/>
        <v>43658</v>
      </c>
    </row>
    <row r="7133" spans="1:4" x14ac:dyDescent="0.2">
      <c r="A7133">
        <f t="shared" ref="A7133:A7196" si="346">YEAR(B7133)</f>
        <v>2019</v>
      </c>
      <c r="B7133" s="1059">
        <v>43659</v>
      </c>
      <c r="C7133" s="3">
        <f>'finished water daily demand'!W198</f>
        <v>31.9639812962</v>
      </c>
      <c r="D7133">
        <f t="shared" si="345"/>
        <v>43659</v>
      </c>
    </row>
    <row r="7134" spans="1:4" x14ac:dyDescent="0.2">
      <c r="A7134">
        <f t="shared" si="346"/>
        <v>2019</v>
      </c>
      <c r="B7134" s="1059">
        <v>43660</v>
      </c>
      <c r="C7134" s="3">
        <f>'finished water daily demand'!W199</f>
        <v>31.404865657119998</v>
      </c>
      <c r="D7134">
        <f t="shared" si="345"/>
        <v>43660</v>
      </c>
    </row>
    <row r="7135" spans="1:4" x14ac:dyDescent="0.2">
      <c r="A7135">
        <f t="shared" si="346"/>
        <v>2019</v>
      </c>
      <c r="B7135" s="1059">
        <v>43661</v>
      </c>
      <c r="C7135" s="3">
        <f>'finished water daily demand'!W200</f>
        <v>31.347019563240007</v>
      </c>
      <c r="D7135">
        <f t="shared" si="345"/>
        <v>43661</v>
      </c>
    </row>
    <row r="7136" spans="1:4" x14ac:dyDescent="0.2">
      <c r="A7136">
        <f t="shared" si="346"/>
        <v>2019</v>
      </c>
      <c r="B7136" s="1059">
        <v>43662</v>
      </c>
      <c r="C7136" s="3">
        <f>'finished water daily demand'!W201</f>
        <v>33.566296070999996</v>
      </c>
      <c r="D7136">
        <f t="shared" ref="D7136:D7141" si="347">VALUE(B7136)</f>
        <v>43662</v>
      </c>
    </row>
    <row r="7137" spans="1:4" x14ac:dyDescent="0.2">
      <c r="A7137">
        <f t="shared" si="346"/>
        <v>2019</v>
      </c>
      <c r="B7137" s="1059">
        <v>43663</v>
      </c>
      <c r="C7137" s="3">
        <f>'finished water daily demand'!W202</f>
        <v>34.286700953520068</v>
      </c>
      <c r="D7137">
        <f t="shared" si="347"/>
        <v>43663</v>
      </c>
    </row>
    <row r="7138" spans="1:4" x14ac:dyDescent="0.2">
      <c r="A7138">
        <f t="shared" si="346"/>
        <v>2019</v>
      </c>
      <c r="B7138" s="1059">
        <v>43664</v>
      </c>
      <c r="C7138" s="3">
        <f>'finished water daily demand'!W203</f>
        <v>33.311657929280003</v>
      </c>
      <c r="D7138">
        <f t="shared" si="347"/>
        <v>43664</v>
      </c>
    </row>
    <row r="7139" spans="1:4" x14ac:dyDescent="0.2">
      <c r="A7139">
        <f t="shared" si="346"/>
        <v>2019</v>
      </c>
      <c r="B7139" s="1059">
        <v>43665</v>
      </c>
      <c r="C7139" s="3">
        <f>'finished water daily demand'!W204</f>
        <v>33.224836678559996</v>
      </c>
      <c r="D7139">
        <f t="shared" si="347"/>
        <v>43665</v>
      </c>
    </row>
    <row r="7140" spans="1:4" x14ac:dyDescent="0.2">
      <c r="A7140">
        <f t="shared" si="346"/>
        <v>2019</v>
      </c>
      <c r="B7140" s="1059">
        <v>43666</v>
      </c>
      <c r="C7140" s="3">
        <f>'finished water daily demand'!W205</f>
        <v>34.080694090960002</v>
      </c>
      <c r="D7140">
        <f t="shared" si="347"/>
        <v>43666</v>
      </c>
    </row>
    <row r="7141" spans="1:4" x14ac:dyDescent="0.2">
      <c r="A7141">
        <f t="shared" si="346"/>
        <v>2019</v>
      </c>
      <c r="B7141" s="1059">
        <v>43667</v>
      </c>
      <c r="C7141" s="3">
        <f>'finished water daily demand'!W206</f>
        <v>30.55304550108</v>
      </c>
      <c r="D7141">
        <f t="shared" si="347"/>
        <v>43667</v>
      </c>
    </row>
    <row r="7142" spans="1:4" x14ac:dyDescent="0.2">
      <c r="A7142">
        <f t="shared" si="346"/>
        <v>2019</v>
      </c>
      <c r="B7142" s="1059">
        <v>43668</v>
      </c>
      <c r="C7142" s="3">
        <f>'finished water daily demand'!W207</f>
        <v>33.141195816599996</v>
      </c>
      <c r="D7142">
        <f t="shared" ref="D7142:D7150" si="348">VALUE(B7142)</f>
        <v>43668</v>
      </c>
    </row>
    <row r="7143" spans="1:4" x14ac:dyDescent="0.2">
      <c r="A7143">
        <f t="shared" si="346"/>
        <v>2019</v>
      </c>
      <c r="B7143" s="1059">
        <v>43669</v>
      </c>
      <c r="C7143" s="3">
        <f>'finished water daily demand'!W208</f>
        <v>29.74507345212</v>
      </c>
      <c r="D7143">
        <f t="shared" si="348"/>
        <v>43669</v>
      </c>
    </row>
    <row r="7144" spans="1:4" x14ac:dyDescent="0.2">
      <c r="A7144">
        <f t="shared" si="346"/>
        <v>2019</v>
      </c>
      <c r="B7144" s="1059">
        <v>43670</v>
      </c>
      <c r="C7144" s="3">
        <f>'finished water daily demand'!W209</f>
        <v>28.670553018767063</v>
      </c>
      <c r="D7144">
        <f t="shared" si="348"/>
        <v>43670</v>
      </c>
    </row>
    <row r="7145" spans="1:4" x14ac:dyDescent="0.2">
      <c r="A7145">
        <f t="shared" si="346"/>
        <v>2019</v>
      </c>
      <c r="B7145" s="1059">
        <v>43671</v>
      </c>
      <c r="C7145" s="3">
        <f>'finished water daily demand'!W210</f>
        <v>29.4680955822</v>
      </c>
      <c r="D7145">
        <f t="shared" si="348"/>
        <v>43671</v>
      </c>
    </row>
    <row r="7146" spans="1:4" x14ac:dyDescent="0.2">
      <c r="A7146">
        <f t="shared" si="346"/>
        <v>2019</v>
      </c>
      <c r="B7146" s="1059">
        <v>43672</v>
      </c>
      <c r="C7146" s="3">
        <f>'finished water daily demand'!W211</f>
        <v>31.2615875298</v>
      </c>
      <c r="D7146">
        <f t="shared" si="348"/>
        <v>43672</v>
      </c>
    </row>
    <row r="7147" spans="1:4" x14ac:dyDescent="0.2">
      <c r="A7147">
        <f t="shared" si="346"/>
        <v>2019</v>
      </c>
      <c r="B7147" s="1059">
        <v>43673</v>
      </c>
      <c r="C7147" s="3">
        <f>'finished water daily demand'!W212</f>
        <v>31.362574958440003</v>
      </c>
      <c r="D7147">
        <f t="shared" si="348"/>
        <v>43673</v>
      </c>
    </row>
    <row r="7148" spans="1:4" x14ac:dyDescent="0.2">
      <c r="A7148">
        <f t="shared" si="346"/>
        <v>2019</v>
      </c>
      <c r="B7148" s="1059">
        <v>43674</v>
      </c>
      <c r="C7148" s="3">
        <f>'finished water daily demand'!W213</f>
        <v>30.326331839039998</v>
      </c>
      <c r="D7148">
        <f t="shared" si="348"/>
        <v>43674</v>
      </c>
    </row>
    <row r="7149" spans="1:4" x14ac:dyDescent="0.2">
      <c r="A7149">
        <f t="shared" si="346"/>
        <v>2019</v>
      </c>
      <c r="B7149" s="1059">
        <v>43675</v>
      </c>
      <c r="C7149" s="3">
        <f>'finished water daily demand'!W214</f>
        <v>29.736334111560002</v>
      </c>
      <c r="D7149">
        <f t="shared" si="348"/>
        <v>43675</v>
      </c>
    </row>
    <row r="7150" spans="1:4" x14ac:dyDescent="0.2">
      <c r="A7150">
        <f t="shared" si="346"/>
        <v>2019</v>
      </c>
      <c r="B7150" s="1059">
        <v>43676</v>
      </c>
      <c r="C7150" s="3">
        <f>'finished water daily demand'!W215</f>
        <v>31.08346138756</v>
      </c>
      <c r="D7150">
        <f t="shared" si="348"/>
        <v>43676</v>
      </c>
    </row>
    <row r="7151" spans="1:4" x14ac:dyDescent="0.2">
      <c r="A7151">
        <f t="shared" si="346"/>
        <v>2019</v>
      </c>
      <c r="B7151" s="1059">
        <v>43677</v>
      </c>
      <c r="C7151" s="3">
        <f>'finished water daily demand'!W216</f>
        <v>32.739265658119997</v>
      </c>
      <c r="D7151">
        <f t="shared" ref="D7151:D7156" si="349">VALUE(B7151)</f>
        <v>43677</v>
      </c>
    </row>
    <row r="7152" spans="1:4" x14ac:dyDescent="0.2">
      <c r="A7152">
        <f t="shared" si="346"/>
        <v>2019</v>
      </c>
      <c r="B7152" s="1059">
        <v>43678</v>
      </c>
      <c r="C7152" s="3">
        <f>'finished water daily demand'!W217</f>
        <v>32.9653651924</v>
      </c>
      <c r="D7152">
        <f t="shared" si="349"/>
        <v>43678</v>
      </c>
    </row>
    <row r="7153" spans="1:4" x14ac:dyDescent="0.2">
      <c r="A7153">
        <f t="shared" si="346"/>
        <v>2019</v>
      </c>
      <c r="B7153" s="1059">
        <v>43679</v>
      </c>
      <c r="C7153" s="3">
        <f>'finished water daily demand'!W218</f>
        <v>30.8888483084</v>
      </c>
      <c r="D7153">
        <f t="shared" si="349"/>
        <v>43679</v>
      </c>
    </row>
    <row r="7154" spans="1:4" x14ac:dyDescent="0.2">
      <c r="A7154">
        <f t="shared" si="346"/>
        <v>2019</v>
      </c>
      <c r="B7154" s="1059">
        <v>43680</v>
      </c>
      <c r="C7154" s="3">
        <f>'finished water daily demand'!W219</f>
        <v>32.144943893600001</v>
      </c>
      <c r="D7154">
        <f t="shared" si="349"/>
        <v>43680</v>
      </c>
    </row>
    <row r="7155" spans="1:4" x14ac:dyDescent="0.2">
      <c r="A7155">
        <f t="shared" si="346"/>
        <v>2019</v>
      </c>
      <c r="B7155" s="1059">
        <v>43681</v>
      </c>
      <c r="C7155" s="3">
        <f>'finished water daily demand'!W220</f>
        <v>31.206731217080002</v>
      </c>
      <c r="D7155">
        <f t="shared" si="349"/>
        <v>43681</v>
      </c>
    </row>
    <row r="7156" spans="1:4" x14ac:dyDescent="0.2">
      <c r="A7156">
        <f t="shared" si="346"/>
        <v>2019</v>
      </c>
      <c r="B7156" s="1059">
        <v>43682</v>
      </c>
      <c r="C7156" s="3">
        <f>'finished water daily demand'!W221</f>
        <v>30.482740985120003</v>
      </c>
      <c r="D7156">
        <f t="shared" si="349"/>
        <v>43682</v>
      </c>
    </row>
    <row r="7157" spans="1:4" x14ac:dyDescent="0.2">
      <c r="A7157">
        <f t="shared" si="346"/>
        <v>2019</v>
      </c>
      <c r="B7157" s="1059">
        <v>43683</v>
      </c>
      <c r="C7157" s="3">
        <f>'finished water daily demand'!W222</f>
        <v>31.636404984680002</v>
      </c>
      <c r="D7157">
        <f t="shared" ref="D7157:D7175" si="350">VALUE(B7157)</f>
        <v>43683</v>
      </c>
    </row>
    <row r="7158" spans="1:4" x14ac:dyDescent="0.2">
      <c r="A7158">
        <f t="shared" si="346"/>
        <v>2019</v>
      </c>
      <c r="B7158" s="1059">
        <v>43684</v>
      </c>
      <c r="C7158" s="3">
        <f>'finished water daily demand'!W223</f>
        <v>31.834929867</v>
      </c>
      <c r="D7158">
        <f t="shared" si="350"/>
        <v>43684</v>
      </c>
    </row>
    <row r="7159" spans="1:4" x14ac:dyDescent="0.2">
      <c r="A7159">
        <f t="shared" si="346"/>
        <v>2019</v>
      </c>
      <c r="B7159" s="1059">
        <v>43685</v>
      </c>
      <c r="C7159" s="3">
        <f>'finished water daily demand'!W224</f>
        <v>32.161626387639998</v>
      </c>
      <c r="D7159">
        <f t="shared" si="350"/>
        <v>43685</v>
      </c>
    </row>
    <row r="7160" spans="1:4" x14ac:dyDescent="0.2">
      <c r="A7160">
        <f t="shared" si="346"/>
        <v>2019</v>
      </c>
      <c r="B7160" s="1059">
        <v>43686</v>
      </c>
      <c r="C7160" s="3">
        <f>'finished water daily demand'!W225</f>
        <v>32.66090680248</v>
      </c>
      <c r="D7160">
        <f t="shared" si="350"/>
        <v>43686</v>
      </c>
    </row>
    <row r="7161" spans="1:4" x14ac:dyDescent="0.2">
      <c r="A7161">
        <f t="shared" si="346"/>
        <v>2019</v>
      </c>
      <c r="B7161" s="1059">
        <v>43687</v>
      </c>
      <c r="C7161" s="3">
        <f>'finished water daily demand'!W226</f>
        <v>32.431363114199996</v>
      </c>
      <c r="D7161">
        <f t="shared" si="350"/>
        <v>43687</v>
      </c>
    </row>
    <row r="7162" spans="1:4" x14ac:dyDescent="0.2">
      <c r="A7162">
        <f t="shared" si="346"/>
        <v>2019</v>
      </c>
      <c r="B7162" s="1059">
        <v>43688</v>
      </c>
      <c r="C7162" s="3">
        <f>'finished water daily demand'!W227</f>
        <v>32.03292965768</v>
      </c>
      <c r="D7162">
        <f t="shared" si="350"/>
        <v>43688</v>
      </c>
    </row>
    <row r="7163" spans="1:4" x14ac:dyDescent="0.2">
      <c r="A7163">
        <f t="shared" si="346"/>
        <v>2019</v>
      </c>
      <c r="B7163" s="1059">
        <v>43689</v>
      </c>
      <c r="C7163" s="3">
        <f>'finished water daily demand'!W228</f>
        <v>31.646036983960002</v>
      </c>
      <c r="D7163">
        <f t="shared" si="350"/>
        <v>43689</v>
      </c>
    </row>
    <row r="7164" spans="1:4" x14ac:dyDescent="0.2">
      <c r="A7164">
        <f t="shared" si="346"/>
        <v>2019</v>
      </c>
      <c r="B7164" s="1059">
        <v>43690</v>
      </c>
      <c r="C7164" s="3">
        <f>'finished water daily demand'!W229</f>
        <v>32.361677296040007</v>
      </c>
      <c r="D7164">
        <f t="shared" si="350"/>
        <v>43690</v>
      </c>
    </row>
    <row r="7165" spans="1:4" x14ac:dyDescent="0.2">
      <c r="A7165">
        <f t="shared" si="346"/>
        <v>2019</v>
      </c>
      <c r="B7165" s="1059">
        <v>43691</v>
      </c>
      <c r="C7165" s="3">
        <f>'finished water daily demand'!W230</f>
        <v>32.167624309440001</v>
      </c>
      <c r="D7165">
        <f t="shared" si="350"/>
        <v>43691</v>
      </c>
    </row>
    <row r="7166" spans="1:4" x14ac:dyDescent="0.2">
      <c r="A7166">
        <f t="shared" si="346"/>
        <v>2019</v>
      </c>
      <c r="B7166" s="1059">
        <v>43692</v>
      </c>
      <c r="C7166" s="3">
        <f>'finished water daily demand'!W231</f>
        <v>31.842905556559998</v>
      </c>
      <c r="D7166">
        <f t="shared" si="350"/>
        <v>43692</v>
      </c>
    </row>
    <row r="7167" spans="1:4" x14ac:dyDescent="0.2">
      <c r="A7167">
        <f t="shared" si="346"/>
        <v>2019</v>
      </c>
      <c r="B7167" s="1059">
        <v>43693</v>
      </c>
      <c r="C7167" s="3">
        <f>'finished water daily demand'!W232</f>
        <v>32.155085192199998</v>
      </c>
      <c r="D7167">
        <f t="shared" si="350"/>
        <v>43693</v>
      </c>
    </row>
    <row r="7168" spans="1:4" x14ac:dyDescent="0.2">
      <c r="A7168">
        <f t="shared" si="346"/>
        <v>2019</v>
      </c>
      <c r="B7168" s="1059">
        <v>43694</v>
      </c>
      <c r="C7168" s="3">
        <f>'finished water daily demand'!W233</f>
        <v>31.745033036879999</v>
      </c>
      <c r="D7168">
        <f t="shared" si="350"/>
        <v>43694</v>
      </c>
    </row>
    <row r="7169" spans="1:4" x14ac:dyDescent="0.2">
      <c r="A7169">
        <f t="shared" si="346"/>
        <v>2019</v>
      </c>
      <c r="B7169" s="1059">
        <v>43695</v>
      </c>
      <c r="C7169" s="3">
        <f>'finished water daily demand'!W234</f>
        <v>32.03165339924</v>
      </c>
      <c r="D7169">
        <f t="shared" si="350"/>
        <v>43695</v>
      </c>
    </row>
    <row r="7170" spans="1:4" x14ac:dyDescent="0.2">
      <c r="A7170">
        <f t="shared" si="346"/>
        <v>2019</v>
      </c>
      <c r="B7170" s="1059">
        <v>43696</v>
      </c>
      <c r="C7170" s="3">
        <f>'finished water daily demand'!W235</f>
        <v>30.830054023200002</v>
      </c>
      <c r="D7170">
        <f t="shared" si="350"/>
        <v>43696</v>
      </c>
    </row>
    <row r="7171" spans="1:4" x14ac:dyDescent="0.2">
      <c r="A7171">
        <f t="shared" si="346"/>
        <v>2019</v>
      </c>
      <c r="B7171" s="1059">
        <v>43697</v>
      </c>
      <c r="C7171" s="3">
        <f>'finished water daily demand'!W236</f>
        <v>32.173734439040004</v>
      </c>
      <c r="D7171">
        <f t="shared" si="350"/>
        <v>43697</v>
      </c>
    </row>
    <row r="7172" spans="1:4" x14ac:dyDescent="0.2">
      <c r="A7172">
        <f t="shared" si="346"/>
        <v>2019</v>
      </c>
      <c r="B7172" s="1059">
        <v>43698</v>
      </c>
      <c r="C7172" s="3">
        <f>'finished water daily demand'!W237</f>
        <v>31.971996047920001</v>
      </c>
      <c r="D7172">
        <f t="shared" si="350"/>
        <v>43698</v>
      </c>
    </row>
    <row r="7173" spans="1:4" x14ac:dyDescent="0.2">
      <c r="A7173">
        <f t="shared" si="346"/>
        <v>2019</v>
      </c>
      <c r="B7173" s="1059">
        <v>43699</v>
      </c>
      <c r="C7173" s="3">
        <f>'finished water daily demand'!W238</f>
        <v>31.66404231628</v>
      </c>
      <c r="D7173">
        <f t="shared" si="350"/>
        <v>43699</v>
      </c>
    </row>
    <row r="7174" spans="1:4" x14ac:dyDescent="0.2">
      <c r="A7174">
        <f t="shared" si="346"/>
        <v>2019</v>
      </c>
      <c r="B7174" s="1059">
        <v>43700</v>
      </c>
      <c r="C7174" s="3">
        <f>'finished water daily demand'!W239</f>
        <v>32.772277192879997</v>
      </c>
      <c r="D7174">
        <f t="shared" si="350"/>
        <v>43700</v>
      </c>
    </row>
    <row r="7175" spans="1:4" x14ac:dyDescent="0.2">
      <c r="A7175">
        <f t="shared" si="346"/>
        <v>2019</v>
      </c>
      <c r="B7175" s="1059">
        <v>43701</v>
      </c>
      <c r="C7175" s="3">
        <f>'finished water daily demand'!W240</f>
        <v>30.874768206039999</v>
      </c>
      <c r="D7175">
        <f t="shared" si="350"/>
        <v>43701</v>
      </c>
    </row>
    <row r="7176" spans="1:4" x14ac:dyDescent="0.2">
      <c r="A7176">
        <f t="shared" si="346"/>
        <v>2019</v>
      </c>
      <c r="B7176" s="1059">
        <v>43702</v>
      </c>
      <c r="C7176" s="3">
        <f>'finished water daily demand'!W241</f>
        <v>31.66644238728</v>
      </c>
      <c r="D7176">
        <f t="shared" ref="D7176:D7185" si="351">VALUE(B7176)</f>
        <v>43702</v>
      </c>
    </row>
    <row r="7177" spans="1:4" x14ac:dyDescent="0.2">
      <c r="A7177">
        <f t="shared" si="346"/>
        <v>2019</v>
      </c>
      <c r="B7177" s="1059">
        <v>43703</v>
      </c>
      <c r="C7177" s="3">
        <f>'finished water daily demand'!W242</f>
        <v>31.399561764120001</v>
      </c>
      <c r="D7177">
        <f t="shared" si="351"/>
        <v>43703</v>
      </c>
    </row>
    <row r="7178" spans="1:4" x14ac:dyDescent="0.2">
      <c r="A7178">
        <f t="shared" si="346"/>
        <v>2019</v>
      </c>
      <c r="B7178" s="1059">
        <v>43704</v>
      </c>
      <c r="C7178" s="3">
        <f>'finished water daily demand'!W243</f>
        <v>31.971491738280001</v>
      </c>
      <c r="D7178">
        <f t="shared" si="351"/>
        <v>43704</v>
      </c>
    </row>
    <row r="7179" spans="1:4" x14ac:dyDescent="0.2">
      <c r="A7179">
        <f t="shared" si="346"/>
        <v>2019</v>
      </c>
      <c r="B7179" s="1059">
        <v>43705</v>
      </c>
      <c r="C7179" s="3">
        <f>'finished water daily demand'!W244</f>
        <v>31.652760516200001</v>
      </c>
      <c r="D7179">
        <f t="shared" si="351"/>
        <v>43705</v>
      </c>
    </row>
    <row r="7180" spans="1:4" x14ac:dyDescent="0.2">
      <c r="A7180">
        <f t="shared" si="346"/>
        <v>2019</v>
      </c>
      <c r="B7180" s="1059">
        <v>43706</v>
      </c>
      <c r="C7180" s="3">
        <f>'finished water daily demand'!W245</f>
        <v>31.772770907200002</v>
      </c>
      <c r="D7180">
        <f t="shared" si="351"/>
        <v>43706</v>
      </c>
    </row>
    <row r="7181" spans="1:4" x14ac:dyDescent="0.2">
      <c r="A7181">
        <f t="shared" si="346"/>
        <v>2019</v>
      </c>
      <c r="B7181" s="1059">
        <v>43707</v>
      </c>
      <c r="C7181" s="3">
        <f>'finished water daily demand'!W246</f>
        <v>32.438081711839999</v>
      </c>
      <c r="D7181">
        <f t="shared" si="351"/>
        <v>43707</v>
      </c>
    </row>
    <row r="7182" spans="1:4" x14ac:dyDescent="0.2">
      <c r="A7182">
        <f t="shared" si="346"/>
        <v>2019</v>
      </c>
      <c r="B7182" s="1059">
        <v>43708</v>
      </c>
      <c r="C7182" s="3">
        <f>'finished water daily demand'!W247</f>
        <v>31.358806231599999</v>
      </c>
      <c r="D7182">
        <f t="shared" si="351"/>
        <v>43708</v>
      </c>
    </row>
    <row r="7183" spans="1:4" x14ac:dyDescent="0.2">
      <c r="A7183">
        <f t="shared" si="346"/>
        <v>2019</v>
      </c>
      <c r="B7183" s="1059">
        <v>43709</v>
      </c>
      <c r="C7183" s="3">
        <f>'finished water daily demand'!W248</f>
        <v>31.779943372800002</v>
      </c>
      <c r="D7183">
        <f t="shared" si="351"/>
        <v>43709</v>
      </c>
    </row>
    <row r="7184" spans="1:4" x14ac:dyDescent="0.2">
      <c r="A7184">
        <f t="shared" si="346"/>
        <v>2019</v>
      </c>
      <c r="B7184" s="1059">
        <v>43710</v>
      </c>
      <c r="C7184" s="3">
        <f>'finished water daily demand'!W249</f>
        <v>30.62124815316</v>
      </c>
      <c r="D7184">
        <f t="shared" si="351"/>
        <v>43710</v>
      </c>
    </row>
    <row r="7185" spans="1:4" x14ac:dyDescent="0.2">
      <c r="A7185">
        <f t="shared" si="346"/>
        <v>2019</v>
      </c>
      <c r="B7185" s="1059">
        <v>43711</v>
      </c>
      <c r="C7185" s="3">
        <f>'finished water daily demand'!W250</f>
        <v>32.274078542960005</v>
      </c>
      <c r="D7185">
        <f t="shared" si="351"/>
        <v>43711</v>
      </c>
    </row>
    <row r="7186" spans="1:4" x14ac:dyDescent="0.2">
      <c r="A7186">
        <f t="shared" si="346"/>
        <v>2019</v>
      </c>
      <c r="B7186" s="1059">
        <v>43712</v>
      </c>
      <c r="C7186" s="3">
        <f>'finished water daily demand'!W251</f>
        <v>32.02968602248</v>
      </c>
      <c r="D7186">
        <f t="shared" ref="D7186:D7205" si="352">VALUE(B7186)</f>
        <v>43712</v>
      </c>
    </row>
    <row r="7187" spans="1:4" x14ac:dyDescent="0.2">
      <c r="A7187">
        <f t="shared" si="346"/>
        <v>2019</v>
      </c>
      <c r="B7187" s="1059">
        <v>43713</v>
      </c>
      <c r="C7187" s="3">
        <f>'finished water daily demand'!W252</f>
        <v>31.314098699500001</v>
      </c>
      <c r="D7187">
        <f t="shared" si="352"/>
        <v>43713</v>
      </c>
    </row>
    <row r="7188" spans="1:4" x14ac:dyDescent="0.2">
      <c r="A7188">
        <f t="shared" si="346"/>
        <v>2019</v>
      </c>
      <c r="B7188" s="1059">
        <v>43714</v>
      </c>
      <c r="C7188" s="3">
        <f>'finished water daily demand'!W253</f>
        <v>31.034098699499999</v>
      </c>
      <c r="D7188">
        <f t="shared" si="352"/>
        <v>43714</v>
      </c>
    </row>
    <row r="7189" spans="1:4" x14ac:dyDescent="0.2">
      <c r="A7189">
        <f t="shared" si="346"/>
        <v>2019</v>
      </c>
      <c r="B7189" s="1059">
        <v>43715</v>
      </c>
      <c r="C7189" s="3">
        <f>'finished water daily demand'!W254</f>
        <v>31.870257452480001</v>
      </c>
      <c r="D7189">
        <f t="shared" si="352"/>
        <v>43715</v>
      </c>
    </row>
    <row r="7190" spans="1:4" x14ac:dyDescent="0.2">
      <c r="A7190">
        <f t="shared" si="346"/>
        <v>2019</v>
      </c>
      <c r="B7190" s="1059">
        <v>43716</v>
      </c>
      <c r="C7190" s="3">
        <f>'finished water daily demand'!W255</f>
        <v>32.055790126799998</v>
      </c>
      <c r="D7190">
        <f t="shared" si="352"/>
        <v>43716</v>
      </c>
    </row>
    <row r="7191" spans="1:4" x14ac:dyDescent="0.2">
      <c r="A7191">
        <f t="shared" si="346"/>
        <v>2019</v>
      </c>
      <c r="B7191" s="1059">
        <v>43717</v>
      </c>
      <c r="C7191" s="3">
        <f>'finished water daily demand'!W256</f>
        <v>31.25240290648</v>
      </c>
      <c r="D7191">
        <f t="shared" si="352"/>
        <v>43717</v>
      </c>
    </row>
    <row r="7192" spans="1:4" x14ac:dyDescent="0.2">
      <c r="A7192">
        <f t="shared" si="346"/>
        <v>2019</v>
      </c>
      <c r="B7192" s="1059">
        <v>43718</v>
      </c>
      <c r="C7192" s="3">
        <f>'finished water daily demand'!W257</f>
        <v>32.526362578399997</v>
      </c>
      <c r="D7192">
        <f t="shared" si="352"/>
        <v>43718</v>
      </c>
    </row>
    <row r="7193" spans="1:4" x14ac:dyDescent="0.2">
      <c r="A7193">
        <f t="shared" si="346"/>
        <v>2019</v>
      </c>
      <c r="B7193" s="1059">
        <v>43719</v>
      </c>
      <c r="C7193" s="3">
        <f>'finished water daily demand'!W258</f>
        <v>34.531327580479996</v>
      </c>
      <c r="D7193">
        <f t="shared" si="352"/>
        <v>43719</v>
      </c>
    </row>
    <row r="7194" spans="1:4" x14ac:dyDescent="0.2">
      <c r="A7194">
        <f t="shared" si="346"/>
        <v>2019</v>
      </c>
      <c r="B7194" s="1059">
        <v>43720</v>
      </c>
      <c r="C7194" s="3">
        <f>'finished water daily demand'!W259</f>
        <v>32.844437607919993</v>
      </c>
      <c r="D7194">
        <f t="shared" si="352"/>
        <v>43720</v>
      </c>
    </row>
    <row r="7195" spans="1:4" x14ac:dyDescent="0.2">
      <c r="A7195">
        <f t="shared" si="346"/>
        <v>2019</v>
      </c>
      <c r="B7195" s="1059">
        <v>43721</v>
      </c>
      <c r="C7195" s="3">
        <f>'finished water daily demand'!W260</f>
        <v>32.560382646280004</v>
      </c>
      <c r="D7195">
        <f t="shared" si="352"/>
        <v>43721</v>
      </c>
    </row>
    <row r="7196" spans="1:4" x14ac:dyDescent="0.2">
      <c r="A7196">
        <f t="shared" si="346"/>
        <v>2019</v>
      </c>
      <c r="B7196" s="1059">
        <v>43722</v>
      </c>
      <c r="C7196" s="3">
        <f>'finished water daily demand'!W261</f>
        <v>33.440402906480003</v>
      </c>
      <c r="D7196">
        <f t="shared" si="352"/>
        <v>43722</v>
      </c>
    </row>
    <row r="7197" spans="1:4" x14ac:dyDescent="0.2">
      <c r="A7197">
        <f t="shared" ref="A7197:A7260" si="353">YEAR(B7197)</f>
        <v>2019</v>
      </c>
      <c r="B7197" s="1059">
        <v>43723</v>
      </c>
      <c r="C7197" s="3">
        <f>'finished water daily demand'!W262</f>
        <v>32.479228255519999</v>
      </c>
      <c r="D7197">
        <f t="shared" si="352"/>
        <v>43723</v>
      </c>
    </row>
    <row r="7198" spans="1:4" x14ac:dyDescent="0.2">
      <c r="A7198">
        <f t="shared" si="353"/>
        <v>2019</v>
      </c>
      <c r="B7198" s="1059">
        <v>43724</v>
      </c>
      <c r="C7198" s="3">
        <f>'finished water daily demand'!W263</f>
        <v>34.129373295880001</v>
      </c>
      <c r="D7198">
        <f t="shared" si="352"/>
        <v>43724</v>
      </c>
    </row>
    <row r="7199" spans="1:4" x14ac:dyDescent="0.2">
      <c r="A7199">
        <f t="shared" si="353"/>
        <v>2019</v>
      </c>
      <c r="B7199" s="1059">
        <v>43725</v>
      </c>
      <c r="C7199" s="3">
        <f>'finished water daily demand'!W264</f>
        <v>32.227744815039998</v>
      </c>
      <c r="D7199">
        <f t="shared" si="352"/>
        <v>43725</v>
      </c>
    </row>
    <row r="7200" spans="1:4" x14ac:dyDescent="0.2">
      <c r="A7200">
        <f t="shared" si="353"/>
        <v>2019</v>
      </c>
      <c r="B7200" s="1059">
        <v>43726</v>
      </c>
      <c r="C7200" s="3">
        <f>'finished water daily demand'!W265</f>
        <v>31.538981398359997</v>
      </c>
      <c r="D7200">
        <f t="shared" si="352"/>
        <v>43726</v>
      </c>
    </row>
    <row r="7201" spans="1:4" x14ac:dyDescent="0.2">
      <c r="A7201">
        <f t="shared" si="353"/>
        <v>2019</v>
      </c>
      <c r="B7201" s="1059">
        <v>43727</v>
      </c>
      <c r="C7201" s="3">
        <f>'finished water daily demand'!W266</f>
        <v>31.012564871919999</v>
      </c>
      <c r="D7201">
        <f t="shared" si="352"/>
        <v>43727</v>
      </c>
    </row>
    <row r="7202" spans="1:4" x14ac:dyDescent="0.2">
      <c r="A7202">
        <f t="shared" si="353"/>
        <v>2019</v>
      </c>
      <c r="B7202" s="1059">
        <v>43728</v>
      </c>
      <c r="C7202" s="3">
        <f>'finished water daily demand'!W267</f>
        <v>31.851204568040004</v>
      </c>
      <c r="D7202">
        <f t="shared" si="352"/>
        <v>43728</v>
      </c>
    </row>
    <row r="7203" spans="1:4" x14ac:dyDescent="0.2">
      <c r="A7203">
        <f t="shared" si="353"/>
        <v>2019</v>
      </c>
      <c r="B7203" s="1059">
        <v>43729</v>
      </c>
      <c r="C7203" s="3">
        <f>'finished water daily demand'!W268</f>
        <v>31.219889451759997</v>
      </c>
      <c r="D7203">
        <f t="shared" si="352"/>
        <v>43729</v>
      </c>
    </row>
    <row r="7204" spans="1:4" x14ac:dyDescent="0.2">
      <c r="A7204">
        <f t="shared" si="353"/>
        <v>2019</v>
      </c>
      <c r="B7204" s="1059">
        <v>43730</v>
      </c>
      <c r="C7204" s="3">
        <f>'finished water daily demand'!W269</f>
        <v>32.891553242000001</v>
      </c>
      <c r="D7204">
        <f t="shared" si="352"/>
        <v>43730</v>
      </c>
    </row>
    <row r="7205" spans="1:4" x14ac:dyDescent="0.2">
      <c r="A7205">
        <f t="shared" si="353"/>
        <v>2019</v>
      </c>
      <c r="B7205" s="1059">
        <v>43731</v>
      </c>
      <c r="C7205" s="3">
        <f>'finished water daily demand'!W270</f>
        <v>32.729010682480002</v>
      </c>
      <c r="D7205">
        <f t="shared" si="352"/>
        <v>43731</v>
      </c>
    </row>
    <row r="7206" spans="1:4" x14ac:dyDescent="0.2">
      <c r="A7206">
        <f t="shared" si="353"/>
        <v>2019</v>
      </c>
      <c r="B7206" s="1059">
        <v>43732</v>
      </c>
      <c r="C7206" s="3">
        <f>'finished water daily demand'!W271</f>
        <v>32.567896187160038</v>
      </c>
      <c r="D7206">
        <f t="shared" ref="D7206:D7212" si="354">VALUE(B7206)</f>
        <v>43732</v>
      </c>
    </row>
    <row r="7207" spans="1:4" x14ac:dyDescent="0.2">
      <c r="A7207">
        <f t="shared" si="353"/>
        <v>2019</v>
      </c>
      <c r="B7207" s="1059">
        <v>43733</v>
      </c>
      <c r="C7207" s="3">
        <f>'finished water daily demand'!W272</f>
        <v>32.17005670436</v>
      </c>
      <c r="D7207">
        <f t="shared" si="354"/>
        <v>43733</v>
      </c>
    </row>
    <row r="7208" spans="1:4" x14ac:dyDescent="0.2">
      <c r="A7208">
        <f t="shared" si="353"/>
        <v>2019</v>
      </c>
      <c r="B7208" s="1059">
        <v>43734</v>
      </c>
      <c r="C7208" s="3">
        <f>'finished water daily demand'!W273</f>
        <v>32.964044280239996</v>
      </c>
      <c r="D7208">
        <f t="shared" si="354"/>
        <v>43734</v>
      </c>
    </row>
    <row r="7209" spans="1:4" x14ac:dyDescent="0.2">
      <c r="A7209">
        <f t="shared" si="353"/>
        <v>2019</v>
      </c>
      <c r="B7209" s="1059">
        <v>43735</v>
      </c>
      <c r="C7209" s="3">
        <f>'finished water daily demand'!W274</f>
        <v>33.627858682399996</v>
      </c>
      <c r="D7209">
        <f t="shared" si="354"/>
        <v>43735</v>
      </c>
    </row>
    <row r="7210" spans="1:4" x14ac:dyDescent="0.2">
      <c r="A7210">
        <f t="shared" si="353"/>
        <v>2019</v>
      </c>
      <c r="B7210" s="1059">
        <v>43736</v>
      </c>
      <c r="C7210" s="3">
        <f>'finished water daily demand'!W275</f>
        <v>33.508897555239997</v>
      </c>
      <c r="D7210">
        <f t="shared" si="354"/>
        <v>43736</v>
      </c>
    </row>
    <row r="7211" spans="1:4" x14ac:dyDescent="0.2">
      <c r="A7211">
        <f t="shared" si="353"/>
        <v>2019</v>
      </c>
      <c r="B7211" s="1059">
        <v>43737</v>
      </c>
      <c r="C7211" s="3">
        <f>'finished water daily demand'!W276</f>
        <v>31.994998008959996</v>
      </c>
      <c r="D7211">
        <f t="shared" si="354"/>
        <v>43737</v>
      </c>
    </row>
    <row r="7212" spans="1:4" x14ac:dyDescent="0.2">
      <c r="A7212">
        <f t="shared" si="353"/>
        <v>2019</v>
      </c>
      <c r="B7212" s="1059">
        <v>43738</v>
      </c>
      <c r="C7212" s="3">
        <f>'finished water daily demand'!W277</f>
        <v>33.22877960364</v>
      </c>
      <c r="D7212">
        <f t="shared" si="354"/>
        <v>43738</v>
      </c>
    </row>
    <row r="7213" spans="1:4" x14ac:dyDescent="0.2">
      <c r="A7213">
        <f t="shared" si="353"/>
        <v>2019</v>
      </c>
      <c r="B7213" s="1059">
        <v>43739</v>
      </c>
      <c r="C7213" s="3">
        <f>'finished water daily demand'!W278</f>
        <v>36.56928661944</v>
      </c>
      <c r="D7213">
        <f t="shared" ref="D7213:D7218" si="355">VALUE(B7213)</f>
        <v>43739</v>
      </c>
    </row>
    <row r="7214" spans="1:4" x14ac:dyDescent="0.2">
      <c r="A7214">
        <f t="shared" si="353"/>
        <v>2019</v>
      </c>
      <c r="B7214" s="1059">
        <v>43740</v>
      </c>
      <c r="C7214" s="3">
        <f>'finished water daily demand'!W279</f>
        <v>34.1845100906</v>
      </c>
      <c r="D7214">
        <f t="shared" si="355"/>
        <v>43740</v>
      </c>
    </row>
    <row r="7215" spans="1:4" x14ac:dyDescent="0.2">
      <c r="A7215">
        <f t="shared" si="353"/>
        <v>2019</v>
      </c>
      <c r="B7215" s="1059">
        <v>43741</v>
      </c>
      <c r="C7215" s="3">
        <f>'finished water daily demand'!W280</f>
        <v>34.817563164360003</v>
      </c>
      <c r="D7215">
        <f t="shared" si="355"/>
        <v>43741</v>
      </c>
    </row>
    <row r="7216" spans="1:4" x14ac:dyDescent="0.2">
      <c r="A7216">
        <f t="shared" si="353"/>
        <v>2019</v>
      </c>
      <c r="B7216" s="1059">
        <v>43742</v>
      </c>
      <c r="C7216" s="3">
        <f>'finished water daily demand'!W281</f>
        <v>34.681079238080002</v>
      </c>
      <c r="D7216">
        <f t="shared" si="355"/>
        <v>43742</v>
      </c>
    </row>
    <row r="7217" spans="1:4" x14ac:dyDescent="0.2">
      <c r="A7217">
        <f t="shared" si="353"/>
        <v>2019</v>
      </c>
      <c r="B7217" s="1059">
        <v>43743</v>
      </c>
      <c r="C7217" s="3">
        <f>'finished water daily demand'!W282</f>
        <v>31.487577946080002</v>
      </c>
      <c r="D7217">
        <f t="shared" si="355"/>
        <v>43743</v>
      </c>
    </row>
    <row r="7218" spans="1:4" x14ac:dyDescent="0.2">
      <c r="A7218">
        <f t="shared" si="353"/>
        <v>2019</v>
      </c>
      <c r="B7218" s="1059">
        <v>43744</v>
      </c>
      <c r="C7218" s="3">
        <f>'finished water daily demand'!W283</f>
        <v>30.435353346159999</v>
      </c>
      <c r="D7218">
        <f t="shared" si="355"/>
        <v>43744</v>
      </c>
    </row>
    <row r="7219" spans="1:4" x14ac:dyDescent="0.2">
      <c r="A7219">
        <f t="shared" si="353"/>
        <v>2019</v>
      </c>
      <c r="B7219" s="1059">
        <v>43745</v>
      </c>
      <c r="C7219" s="3">
        <f>'finished water daily demand'!W284</f>
        <v>30.353620113039998</v>
      </c>
      <c r="D7219">
        <f t="shared" ref="D7219:D7221" si="356">VALUE(B7219)</f>
        <v>43745</v>
      </c>
    </row>
    <row r="7220" spans="1:4" x14ac:dyDescent="0.2">
      <c r="A7220">
        <f t="shared" si="353"/>
        <v>2019</v>
      </c>
      <c r="B7220" s="1059">
        <v>43746</v>
      </c>
      <c r="C7220" s="3">
        <f>'finished water daily demand'!W285</f>
        <v>32.045341577079995</v>
      </c>
      <c r="D7220">
        <f t="shared" si="356"/>
        <v>43746</v>
      </c>
    </row>
    <row r="7221" spans="1:4" x14ac:dyDescent="0.2">
      <c r="A7221">
        <f t="shared" si="353"/>
        <v>2019</v>
      </c>
      <c r="B7221" s="1059">
        <v>43747</v>
      </c>
      <c r="C7221" s="3">
        <f>'finished water daily demand'!W286</f>
        <v>31.259873852760002</v>
      </c>
      <c r="D7221">
        <f t="shared" si="356"/>
        <v>43747</v>
      </c>
    </row>
    <row r="7222" spans="1:4" x14ac:dyDescent="0.2">
      <c r="A7222">
        <f t="shared" si="353"/>
        <v>2019</v>
      </c>
      <c r="B7222" s="1059">
        <v>43748</v>
      </c>
      <c r="C7222" s="3">
        <f>'finished water daily demand'!W287</f>
        <v>30.441667288680001</v>
      </c>
      <c r="D7222">
        <f t="shared" ref="D7222:D7226" si="357">VALUE(B7222)</f>
        <v>43748</v>
      </c>
    </row>
    <row r="7223" spans="1:4" x14ac:dyDescent="0.2">
      <c r="A7223">
        <f t="shared" si="353"/>
        <v>2019</v>
      </c>
      <c r="B7223" s="1059">
        <v>43749</v>
      </c>
      <c r="C7223" s="3">
        <f>'finished water daily demand'!W288</f>
        <v>30.862055135959999</v>
      </c>
      <c r="D7223">
        <f t="shared" si="357"/>
        <v>43749</v>
      </c>
    </row>
    <row r="7224" spans="1:4" x14ac:dyDescent="0.2">
      <c r="A7224">
        <f t="shared" si="353"/>
        <v>2019</v>
      </c>
      <c r="B7224" s="1059">
        <v>43750</v>
      </c>
      <c r="C7224" s="3">
        <f>'finished water daily demand'!W289</f>
        <v>31.599427216920002</v>
      </c>
      <c r="D7224">
        <f t="shared" si="357"/>
        <v>43750</v>
      </c>
    </row>
    <row r="7225" spans="1:4" x14ac:dyDescent="0.2">
      <c r="A7225">
        <f t="shared" si="353"/>
        <v>2019</v>
      </c>
      <c r="B7225" s="1059">
        <v>43751</v>
      </c>
      <c r="C7225" s="3">
        <f>'finished water daily demand'!W290</f>
        <v>28.74026056728</v>
      </c>
      <c r="D7225">
        <f t="shared" si="357"/>
        <v>43751</v>
      </c>
    </row>
    <row r="7226" spans="1:4" x14ac:dyDescent="0.2">
      <c r="A7226">
        <f t="shared" si="353"/>
        <v>2019</v>
      </c>
      <c r="B7226" s="1059">
        <v>43752</v>
      </c>
      <c r="C7226" s="3">
        <f>'finished water daily demand'!W291</f>
        <v>26.462948984440001</v>
      </c>
      <c r="D7226">
        <f t="shared" si="357"/>
        <v>43752</v>
      </c>
    </row>
    <row r="7227" spans="1:4" x14ac:dyDescent="0.2">
      <c r="A7227">
        <f t="shared" si="353"/>
        <v>2019</v>
      </c>
      <c r="B7227" s="1059">
        <v>43753</v>
      </c>
      <c r="C7227" s="3">
        <f>'finished water daily demand'!W292</f>
        <v>28.452088724639999</v>
      </c>
      <c r="D7227">
        <f t="shared" ref="D7227:D7229" si="358">VALUE(B7227)</f>
        <v>43753</v>
      </c>
    </row>
    <row r="7228" spans="1:4" x14ac:dyDescent="0.2">
      <c r="A7228">
        <f t="shared" si="353"/>
        <v>2019</v>
      </c>
      <c r="B7228" s="1059">
        <v>43754</v>
      </c>
      <c r="C7228" s="3">
        <f>'finished water daily demand'!W293</f>
        <v>26.748498075040001</v>
      </c>
      <c r="D7228">
        <f t="shared" si="358"/>
        <v>43754</v>
      </c>
    </row>
    <row r="7229" spans="1:4" x14ac:dyDescent="0.2">
      <c r="A7229">
        <f t="shared" si="353"/>
        <v>2019</v>
      </c>
      <c r="B7229" s="1059">
        <v>43755</v>
      </c>
      <c r="C7229" s="3">
        <f>'finished water daily demand'!W294</f>
        <v>26.36374940008</v>
      </c>
      <c r="D7229">
        <f t="shared" si="358"/>
        <v>43755</v>
      </c>
    </row>
    <row r="7230" spans="1:4" x14ac:dyDescent="0.2">
      <c r="A7230">
        <f t="shared" si="353"/>
        <v>2019</v>
      </c>
      <c r="B7230" s="1059">
        <v>43756</v>
      </c>
      <c r="C7230" s="3">
        <f>'finished water daily demand'!W295</f>
        <v>27.065977139800001</v>
      </c>
      <c r="D7230">
        <f t="shared" ref="D7230:D7232" si="359">VALUE(B7230)</f>
        <v>43756</v>
      </c>
    </row>
    <row r="7231" spans="1:4" x14ac:dyDescent="0.2">
      <c r="A7231">
        <f t="shared" si="353"/>
        <v>2019</v>
      </c>
      <c r="B7231" s="1059">
        <v>43757</v>
      </c>
      <c r="C7231" s="3">
        <f>'finished water daily demand'!W296</f>
        <v>24.263412776679996</v>
      </c>
      <c r="D7231">
        <f t="shared" si="359"/>
        <v>43757</v>
      </c>
    </row>
    <row r="7232" spans="1:4" x14ac:dyDescent="0.2">
      <c r="A7232">
        <f t="shared" si="353"/>
        <v>2019</v>
      </c>
      <c r="B7232" s="1059">
        <v>43758</v>
      </c>
      <c r="C7232" s="3">
        <f>'finished water daily demand'!W297</f>
        <v>25.545649452160003</v>
      </c>
      <c r="D7232">
        <f t="shared" si="359"/>
        <v>43758</v>
      </c>
    </row>
    <row r="7233" spans="1:4" x14ac:dyDescent="0.2">
      <c r="A7233">
        <f t="shared" si="353"/>
        <v>2019</v>
      </c>
      <c r="B7233" s="1059">
        <v>43759</v>
      </c>
      <c r="C7233" s="3">
        <f>'finished water daily demand'!W298</f>
        <v>25.466008517119999</v>
      </c>
      <c r="D7233">
        <f t="shared" ref="D7233:D7235" si="360">VALUE(B7233)</f>
        <v>43759</v>
      </c>
    </row>
    <row r="7234" spans="1:4" x14ac:dyDescent="0.2">
      <c r="A7234">
        <f t="shared" si="353"/>
        <v>2019</v>
      </c>
      <c r="B7234" s="1059">
        <v>43760</v>
      </c>
      <c r="C7234" s="3">
        <f>'finished water daily demand'!W299</f>
        <v>25.31711708932</v>
      </c>
      <c r="D7234">
        <f t="shared" si="360"/>
        <v>43760</v>
      </c>
    </row>
    <row r="7235" spans="1:4" x14ac:dyDescent="0.2">
      <c r="A7235">
        <f t="shared" si="353"/>
        <v>2019</v>
      </c>
      <c r="B7235" s="1059">
        <v>43761</v>
      </c>
      <c r="C7235" s="3">
        <f>'finished water daily demand'!W300</f>
        <v>25.53511833524</v>
      </c>
      <c r="D7235">
        <f t="shared" si="360"/>
        <v>43761</v>
      </c>
    </row>
    <row r="7236" spans="1:4" x14ac:dyDescent="0.2">
      <c r="A7236">
        <f t="shared" si="353"/>
        <v>2019</v>
      </c>
      <c r="B7236" s="1059">
        <v>43762</v>
      </c>
      <c r="C7236" s="3">
        <f>'finished water daily demand'!W301</f>
        <v>26.909196010919999</v>
      </c>
      <c r="D7236">
        <f t="shared" ref="D7236" si="361">VALUE(B7236)</f>
        <v>43762</v>
      </c>
    </row>
    <row r="7237" spans="1:4" x14ac:dyDescent="0.2">
      <c r="A7237">
        <f t="shared" si="353"/>
        <v>2019</v>
      </c>
      <c r="B7237" s="1059">
        <v>43763</v>
      </c>
      <c r="C7237" s="3">
        <f>'finished water daily demand'!W302</f>
        <v>26.10583251708</v>
      </c>
      <c r="D7237">
        <f t="shared" ref="D7237:D7239" si="362">VALUE(B7237)</f>
        <v>43763</v>
      </c>
    </row>
    <row r="7238" spans="1:4" x14ac:dyDescent="0.2">
      <c r="A7238">
        <f t="shared" si="353"/>
        <v>2019</v>
      </c>
      <c r="B7238" s="1059">
        <v>43764</v>
      </c>
      <c r="C7238" s="3">
        <f>'finished water daily demand'!W303</f>
        <v>26.3453397382</v>
      </c>
      <c r="D7238">
        <f t="shared" si="362"/>
        <v>43764</v>
      </c>
    </row>
    <row r="7239" spans="1:4" x14ac:dyDescent="0.2">
      <c r="A7239">
        <f t="shared" si="353"/>
        <v>2019</v>
      </c>
      <c r="B7239" s="1059">
        <v>43765</v>
      </c>
      <c r="C7239" s="3">
        <f>'finished water daily demand'!W304</f>
        <v>25.46640498468</v>
      </c>
      <c r="D7239">
        <f t="shared" si="362"/>
        <v>43765</v>
      </c>
    </row>
    <row r="7240" spans="1:4" x14ac:dyDescent="0.2">
      <c r="A7240">
        <f t="shared" si="353"/>
        <v>2019</v>
      </c>
      <c r="B7240" s="1059">
        <v>43766</v>
      </c>
      <c r="C7240" s="3">
        <f>'finished water daily demand'!W305</f>
        <v>26.645184204679996</v>
      </c>
      <c r="D7240">
        <f t="shared" ref="D7240:D7248" si="363">VALUE(B7240)</f>
        <v>43766</v>
      </c>
    </row>
    <row r="7241" spans="1:4" x14ac:dyDescent="0.2">
      <c r="A7241">
        <f t="shared" si="353"/>
        <v>2019</v>
      </c>
      <c r="B7241" s="1059">
        <v>43767</v>
      </c>
      <c r="C7241" s="3">
        <f>'finished water daily demand'!W306</f>
        <v>26.160796049920002</v>
      </c>
      <c r="D7241">
        <f t="shared" si="363"/>
        <v>43767</v>
      </c>
    </row>
    <row r="7242" spans="1:4" x14ac:dyDescent="0.2">
      <c r="A7242">
        <f t="shared" si="353"/>
        <v>2019</v>
      </c>
      <c r="B7242" s="1059">
        <v>43768</v>
      </c>
      <c r="C7242" s="3">
        <f>'finished water daily demand'!W307</f>
        <v>26.826621919760001</v>
      </c>
      <c r="D7242">
        <f t="shared" si="363"/>
        <v>43768</v>
      </c>
    </row>
    <row r="7243" spans="1:4" x14ac:dyDescent="0.2">
      <c r="A7243">
        <f t="shared" si="353"/>
        <v>2019</v>
      </c>
      <c r="B7243" s="1059">
        <v>43769</v>
      </c>
      <c r="C7243" s="3">
        <f>'finished water daily demand'!W308</f>
        <v>26.715396569719999</v>
      </c>
      <c r="D7243">
        <f t="shared" si="363"/>
        <v>43769</v>
      </c>
    </row>
    <row r="7244" spans="1:4" x14ac:dyDescent="0.2">
      <c r="A7244">
        <f t="shared" si="353"/>
        <v>2019</v>
      </c>
      <c r="B7244" s="1059">
        <v>43770</v>
      </c>
      <c r="C7244" s="3">
        <f>'finished water daily demand'!W309</f>
        <v>26.272733504600001</v>
      </c>
      <c r="D7244">
        <f t="shared" si="363"/>
        <v>43770</v>
      </c>
    </row>
    <row r="7245" spans="1:4" x14ac:dyDescent="0.2">
      <c r="A7245">
        <f t="shared" si="353"/>
        <v>2019</v>
      </c>
      <c r="B7245" s="1059">
        <v>43771</v>
      </c>
      <c r="C7245" s="3">
        <f>'finished water daily demand'!W310</f>
        <v>23.275433972320002</v>
      </c>
      <c r="D7245">
        <f t="shared" si="363"/>
        <v>43771</v>
      </c>
    </row>
    <row r="7246" spans="1:4" x14ac:dyDescent="0.2">
      <c r="A7246">
        <f t="shared" si="353"/>
        <v>2019</v>
      </c>
      <c r="B7246" s="1059">
        <v>43772</v>
      </c>
      <c r="C7246" s="3">
        <f>'finished water daily demand'!W311</f>
        <v>25.15586638724</v>
      </c>
      <c r="D7246">
        <f t="shared" si="363"/>
        <v>43772</v>
      </c>
    </row>
    <row r="7247" spans="1:4" x14ac:dyDescent="0.2">
      <c r="A7247">
        <f t="shared" si="353"/>
        <v>2019</v>
      </c>
      <c r="B7247" s="1059">
        <v>43773</v>
      </c>
      <c r="C7247" s="3">
        <f>'finished water daily demand'!W312</f>
        <v>25.60819282896</v>
      </c>
      <c r="D7247">
        <f t="shared" si="363"/>
        <v>43773</v>
      </c>
    </row>
    <row r="7248" spans="1:4" x14ac:dyDescent="0.2">
      <c r="A7248">
        <f t="shared" si="353"/>
        <v>2019</v>
      </c>
      <c r="B7248" s="1059">
        <v>43774</v>
      </c>
      <c r="C7248" s="3">
        <f>'finished water daily demand'!W313</f>
        <v>26.175927686640001</v>
      </c>
      <c r="D7248">
        <f t="shared" si="363"/>
        <v>43774</v>
      </c>
    </row>
    <row r="7249" spans="1:4" x14ac:dyDescent="0.2">
      <c r="A7249">
        <f t="shared" si="353"/>
        <v>2019</v>
      </c>
      <c r="B7249" s="1059">
        <v>43775</v>
      </c>
      <c r="C7249" s="3">
        <f>'finished water daily demand'!W314</f>
        <v>25.564127333159998</v>
      </c>
      <c r="D7249">
        <f t="shared" ref="D7249:D7261" si="364">VALUE(B7249)</f>
        <v>43775</v>
      </c>
    </row>
    <row r="7250" spans="1:4" x14ac:dyDescent="0.2">
      <c r="A7250">
        <f t="shared" si="353"/>
        <v>2019</v>
      </c>
      <c r="B7250" s="1059">
        <v>43776</v>
      </c>
      <c r="C7250" s="3">
        <f>'finished water daily demand'!W315</f>
        <v>26.115208714439998</v>
      </c>
      <c r="D7250">
        <f t="shared" si="364"/>
        <v>43776</v>
      </c>
    </row>
    <row r="7251" spans="1:4" x14ac:dyDescent="0.2">
      <c r="A7251">
        <f t="shared" si="353"/>
        <v>2019</v>
      </c>
      <c r="B7251" s="1059">
        <v>43777</v>
      </c>
      <c r="C7251" s="3">
        <f>'finished water daily demand'!W316</f>
        <v>24.58584685616</v>
      </c>
      <c r="D7251">
        <f t="shared" si="364"/>
        <v>43777</v>
      </c>
    </row>
    <row r="7252" spans="1:4" x14ac:dyDescent="0.2">
      <c r="A7252">
        <f t="shared" si="353"/>
        <v>2019</v>
      </c>
      <c r="B7252" s="1059">
        <v>43778</v>
      </c>
      <c r="C7252" s="3">
        <f>'finished water daily demand'!W317</f>
        <v>23.882996778039999</v>
      </c>
      <c r="D7252">
        <f t="shared" si="364"/>
        <v>43778</v>
      </c>
    </row>
    <row r="7253" spans="1:4" x14ac:dyDescent="0.2">
      <c r="A7253">
        <f t="shared" si="353"/>
        <v>2019</v>
      </c>
      <c r="B7253" s="1059">
        <v>43779</v>
      </c>
      <c r="C7253" s="3">
        <f>'finished water daily demand'!W318</f>
        <v>24.99888249204</v>
      </c>
      <c r="D7253">
        <f t="shared" si="364"/>
        <v>43779</v>
      </c>
    </row>
    <row r="7254" spans="1:4" x14ac:dyDescent="0.2">
      <c r="A7254">
        <f t="shared" si="353"/>
        <v>2019</v>
      </c>
      <c r="B7254" s="1059">
        <v>43780</v>
      </c>
      <c r="C7254" s="3">
        <f>'finished water daily demand'!W319</f>
        <v>23.893385765080001</v>
      </c>
      <c r="D7254">
        <f t="shared" si="364"/>
        <v>43780</v>
      </c>
    </row>
    <row r="7255" spans="1:4" x14ac:dyDescent="0.2">
      <c r="A7255">
        <f t="shared" si="353"/>
        <v>2019</v>
      </c>
      <c r="B7255" s="1059">
        <v>43781</v>
      </c>
      <c r="C7255" s="3">
        <f>'finished water daily demand'!W320</f>
        <v>24.716774440640002</v>
      </c>
      <c r="D7255">
        <f t="shared" si="364"/>
        <v>43781</v>
      </c>
    </row>
    <row r="7256" spans="1:4" x14ac:dyDescent="0.2">
      <c r="A7256">
        <f t="shared" si="353"/>
        <v>2019</v>
      </c>
      <c r="B7256" s="1059">
        <v>43782</v>
      </c>
      <c r="C7256" s="3">
        <f>'finished water daily demand'!W321</f>
        <v>25.413916881999999</v>
      </c>
      <c r="D7256">
        <f t="shared" si="364"/>
        <v>43782</v>
      </c>
    </row>
    <row r="7257" spans="1:4" x14ac:dyDescent="0.2">
      <c r="A7257">
        <f t="shared" si="353"/>
        <v>2019</v>
      </c>
      <c r="B7257" s="1059">
        <v>43783</v>
      </c>
      <c r="C7257" s="3">
        <f>'finished water daily demand'!W322</f>
        <v>25.506153557480001</v>
      </c>
      <c r="D7257">
        <f t="shared" si="364"/>
        <v>43783</v>
      </c>
    </row>
    <row r="7258" spans="1:4" x14ac:dyDescent="0.2">
      <c r="A7258">
        <f t="shared" si="353"/>
        <v>2019</v>
      </c>
      <c r="B7258" s="1059">
        <v>43784</v>
      </c>
      <c r="C7258" s="3">
        <f>'finished water daily demand'!W323</f>
        <v>26.254822024919999</v>
      </c>
      <c r="D7258">
        <f t="shared" si="364"/>
        <v>43784</v>
      </c>
    </row>
    <row r="7259" spans="1:4" x14ac:dyDescent="0.2">
      <c r="A7259">
        <f t="shared" si="353"/>
        <v>2019</v>
      </c>
      <c r="B7259" s="1059">
        <v>43785</v>
      </c>
      <c r="C7259" s="3">
        <f>'finished water daily demand'!W324</f>
        <v>22.576535064000002</v>
      </c>
      <c r="D7259">
        <f t="shared" si="364"/>
        <v>43785</v>
      </c>
    </row>
    <row r="7260" spans="1:4" x14ac:dyDescent="0.2">
      <c r="A7260">
        <f t="shared" si="353"/>
        <v>2019</v>
      </c>
      <c r="B7260" s="1059">
        <v>43786</v>
      </c>
      <c r="C7260" s="3">
        <f>'finished water daily demand'!W325</f>
        <v>23.45369994692</v>
      </c>
      <c r="D7260">
        <f t="shared" si="364"/>
        <v>43786</v>
      </c>
    </row>
    <row r="7261" spans="1:4" x14ac:dyDescent="0.2">
      <c r="A7261">
        <f t="shared" ref="A7261:A7304" si="365">YEAR(B7261)</f>
        <v>2019</v>
      </c>
      <c r="B7261" s="1059">
        <v>43787</v>
      </c>
      <c r="C7261" s="3">
        <f>'finished water daily demand'!W326</f>
        <v>23.80620592112</v>
      </c>
      <c r="D7261">
        <f t="shared" si="364"/>
        <v>43787</v>
      </c>
    </row>
    <row r="7262" spans="1:4" x14ac:dyDescent="0.2">
      <c r="A7262">
        <f t="shared" si="365"/>
        <v>2019</v>
      </c>
      <c r="B7262" s="1059">
        <v>43788</v>
      </c>
      <c r="C7262" s="3">
        <f>'finished water daily demand'!W327</f>
        <v>25.3864602588</v>
      </c>
      <c r="D7262">
        <f t="shared" ref="D7262:D7268" si="366">VALUE(B7262)</f>
        <v>43788</v>
      </c>
    </row>
    <row r="7263" spans="1:4" x14ac:dyDescent="0.2">
      <c r="A7263">
        <f t="shared" si="365"/>
        <v>2019</v>
      </c>
      <c r="B7263" s="1059">
        <v>43789</v>
      </c>
      <c r="C7263" s="3">
        <f>'finished water daily demand'!W328</f>
        <v>24.2866472718</v>
      </c>
      <c r="D7263">
        <f t="shared" si="366"/>
        <v>43789</v>
      </c>
    </row>
    <row r="7264" spans="1:4" x14ac:dyDescent="0.2">
      <c r="A7264">
        <f t="shared" si="365"/>
        <v>2019</v>
      </c>
      <c r="B7264" s="1059">
        <v>43790</v>
      </c>
      <c r="C7264" s="3">
        <f>'finished water daily demand'!W329</f>
        <v>23.2848893496</v>
      </c>
      <c r="D7264">
        <f t="shared" si="366"/>
        <v>43790</v>
      </c>
    </row>
    <row r="7265" spans="1:4" x14ac:dyDescent="0.2">
      <c r="A7265">
        <f t="shared" si="365"/>
        <v>2019</v>
      </c>
      <c r="B7265" s="1059">
        <v>43791</v>
      </c>
      <c r="C7265" s="3">
        <f>'finished water daily demand'!W330</f>
        <v>24.087066180920001</v>
      </c>
      <c r="D7265">
        <f t="shared" si="366"/>
        <v>43791</v>
      </c>
    </row>
    <row r="7266" spans="1:4" x14ac:dyDescent="0.2">
      <c r="A7266">
        <f t="shared" si="365"/>
        <v>2019</v>
      </c>
      <c r="B7266" s="1059">
        <v>43792</v>
      </c>
      <c r="C7266" s="3">
        <f>'finished water daily demand'!W331</f>
        <v>22.285570076919999</v>
      </c>
      <c r="D7266">
        <f t="shared" si="366"/>
        <v>43792</v>
      </c>
    </row>
    <row r="7267" spans="1:4" x14ac:dyDescent="0.2">
      <c r="A7267">
        <f t="shared" si="365"/>
        <v>2019</v>
      </c>
      <c r="B7267" s="1059">
        <v>43793</v>
      </c>
      <c r="C7267" s="3">
        <f>'finished water daily demand'!W332</f>
        <v>22.984986596359999</v>
      </c>
      <c r="D7267">
        <f t="shared" si="366"/>
        <v>43793</v>
      </c>
    </row>
    <row r="7268" spans="1:4" x14ac:dyDescent="0.2">
      <c r="A7268">
        <f t="shared" si="365"/>
        <v>2019</v>
      </c>
      <c r="B7268" s="1059">
        <v>43794</v>
      </c>
      <c r="C7268" s="3">
        <f>'finished water daily demand'!W333</f>
        <v>23.086789401680001</v>
      </c>
      <c r="D7268">
        <f t="shared" si="366"/>
        <v>43794</v>
      </c>
    </row>
    <row r="7269" spans="1:4" x14ac:dyDescent="0.2">
      <c r="A7269">
        <f t="shared" si="365"/>
        <v>2019</v>
      </c>
      <c r="B7269" s="1059">
        <v>43795</v>
      </c>
      <c r="C7269" s="3">
        <f>'finished water daily demand'!W334</f>
        <v>24.485749609399999</v>
      </c>
      <c r="D7269">
        <f t="shared" ref="D7269:D7274" si="367">VALUE(B7269)</f>
        <v>43795</v>
      </c>
    </row>
    <row r="7270" spans="1:4" x14ac:dyDescent="0.2">
      <c r="A7270">
        <f t="shared" si="365"/>
        <v>2019</v>
      </c>
      <c r="B7270" s="1059">
        <v>43796</v>
      </c>
      <c r="C7270" s="3">
        <f>'finished water daily demand'!W335</f>
        <v>23.08304914168</v>
      </c>
      <c r="D7270">
        <f t="shared" si="367"/>
        <v>43796</v>
      </c>
    </row>
    <row r="7271" spans="1:4" x14ac:dyDescent="0.2">
      <c r="A7271">
        <f t="shared" si="365"/>
        <v>2019</v>
      </c>
      <c r="B7271" s="1059">
        <v>43797</v>
      </c>
      <c r="C7271" s="3">
        <f>'finished water daily demand'!W336</f>
        <v>21.681844777959999</v>
      </c>
      <c r="D7271">
        <f t="shared" si="367"/>
        <v>43797</v>
      </c>
    </row>
    <row r="7272" spans="1:4" x14ac:dyDescent="0.2">
      <c r="A7272">
        <f t="shared" si="365"/>
        <v>2019</v>
      </c>
      <c r="B7272" s="1059">
        <v>43798</v>
      </c>
      <c r="C7272" s="3">
        <f>'finished water daily demand'!W337</f>
        <v>22.083348362480002</v>
      </c>
      <c r="D7272">
        <f t="shared" si="367"/>
        <v>43798</v>
      </c>
    </row>
    <row r="7273" spans="1:4" x14ac:dyDescent="0.2">
      <c r="A7273">
        <f t="shared" si="365"/>
        <v>2019</v>
      </c>
      <c r="B7273" s="1059">
        <v>43799</v>
      </c>
      <c r="C7273" s="3">
        <f>'finished water daily demand'!W338</f>
        <v>20.382742440359998</v>
      </c>
      <c r="D7273">
        <f t="shared" si="367"/>
        <v>43799</v>
      </c>
    </row>
    <row r="7274" spans="1:4" x14ac:dyDescent="0.2">
      <c r="A7274">
        <f t="shared" si="365"/>
        <v>2019</v>
      </c>
      <c r="B7274" s="1059">
        <v>43800</v>
      </c>
      <c r="C7274" s="3">
        <f>'finished water daily demand'!W339</f>
        <v>21.681358544159998</v>
      </c>
      <c r="D7274">
        <f t="shared" si="367"/>
        <v>43800</v>
      </c>
    </row>
    <row r="7275" spans="1:4" x14ac:dyDescent="0.2">
      <c r="A7275">
        <f t="shared" si="365"/>
        <v>2019</v>
      </c>
      <c r="B7275" s="1059">
        <v>43801</v>
      </c>
      <c r="C7275" s="3">
        <f>'finished water daily demand'!W340</f>
        <v>23.284216102800002</v>
      </c>
      <c r="D7275">
        <f t="shared" ref="D7275:D7281" si="368">VALUE(B7275)</f>
        <v>43801</v>
      </c>
    </row>
    <row r="7276" spans="1:4" x14ac:dyDescent="0.2">
      <c r="A7276">
        <f t="shared" si="365"/>
        <v>2019</v>
      </c>
      <c r="B7276" s="1059">
        <v>43802</v>
      </c>
      <c r="C7276" s="3">
        <f>'finished water daily demand'!W341</f>
        <v>22.885599999</v>
      </c>
      <c r="D7276">
        <f t="shared" si="368"/>
        <v>43802</v>
      </c>
    </row>
    <row r="7277" spans="1:4" x14ac:dyDescent="0.2">
      <c r="A7277">
        <f t="shared" si="365"/>
        <v>2019</v>
      </c>
      <c r="B7277" s="1059">
        <v>43803</v>
      </c>
      <c r="C7277" s="3">
        <f>'finished water daily demand'!W342</f>
        <v>24.086101193840001</v>
      </c>
      <c r="D7277">
        <f t="shared" si="368"/>
        <v>43803</v>
      </c>
    </row>
    <row r="7278" spans="1:4" x14ac:dyDescent="0.2">
      <c r="A7278">
        <f t="shared" si="365"/>
        <v>2019</v>
      </c>
      <c r="B7278" s="1059">
        <v>43804</v>
      </c>
      <c r="C7278" s="3">
        <f>'finished water daily demand'!W343</f>
        <v>23.58564488212</v>
      </c>
      <c r="D7278">
        <f t="shared" si="368"/>
        <v>43804</v>
      </c>
    </row>
    <row r="7279" spans="1:4" x14ac:dyDescent="0.2">
      <c r="A7279">
        <f t="shared" si="365"/>
        <v>2019</v>
      </c>
      <c r="B7279" s="1059">
        <v>43805</v>
      </c>
      <c r="C7279" s="3">
        <f>'finished water daily demand'!W344</f>
        <v>23.485846856159998</v>
      </c>
      <c r="D7279">
        <f t="shared" si="368"/>
        <v>43805</v>
      </c>
    </row>
    <row r="7280" spans="1:4" x14ac:dyDescent="0.2">
      <c r="A7280">
        <f t="shared" si="365"/>
        <v>2019</v>
      </c>
      <c r="B7280" s="1059">
        <v>43806</v>
      </c>
      <c r="C7280" s="3">
        <f>'finished water daily demand'!W345</f>
        <v>22.885091323639998</v>
      </c>
      <c r="D7280">
        <f t="shared" si="368"/>
        <v>43806</v>
      </c>
    </row>
    <row r="7281" spans="1:4" x14ac:dyDescent="0.2">
      <c r="A7281">
        <f t="shared" si="365"/>
        <v>2019</v>
      </c>
      <c r="B7281" s="1059">
        <v>43807</v>
      </c>
      <c r="C7281" s="3">
        <f>'finished water daily demand'!W346</f>
        <v>22.383655063799999</v>
      </c>
      <c r="D7281">
        <f t="shared" si="368"/>
        <v>43807</v>
      </c>
    </row>
    <row r="7282" spans="1:4" x14ac:dyDescent="0.2">
      <c r="A7282">
        <f t="shared" si="365"/>
        <v>2019</v>
      </c>
      <c r="B7282" s="1059">
        <v>43808</v>
      </c>
      <c r="C7282" s="3">
        <f>'finished water daily demand'!W347</f>
        <v>23.187021297799998</v>
      </c>
      <c r="D7282">
        <f t="shared" ref="D7282" si="369">VALUE(B7282)</f>
        <v>43808</v>
      </c>
    </row>
    <row r="7283" spans="1:4" x14ac:dyDescent="0.2">
      <c r="A7283">
        <f t="shared" si="365"/>
        <v>2019</v>
      </c>
      <c r="B7283" s="1059">
        <v>43809</v>
      </c>
      <c r="C7283" s="3">
        <f>'finished water daily demand'!W348</f>
        <v>24.487327999120001</v>
      </c>
      <c r="D7283">
        <f t="shared" ref="D7283:D7288" si="370">VALUE(B7283)</f>
        <v>43809</v>
      </c>
    </row>
    <row r="7284" spans="1:4" x14ac:dyDescent="0.2">
      <c r="A7284">
        <f t="shared" si="365"/>
        <v>2019</v>
      </c>
      <c r="B7284" s="1059">
        <v>43810</v>
      </c>
      <c r="C7284" s="3">
        <f>'finished water daily demand'!W349</f>
        <v>23.716354459919998</v>
      </c>
      <c r="D7284">
        <f t="shared" si="370"/>
        <v>43810</v>
      </c>
    </row>
    <row r="7285" spans="1:4" x14ac:dyDescent="0.2">
      <c r="A7285">
        <f t="shared" si="365"/>
        <v>2019</v>
      </c>
      <c r="B7285" s="1059">
        <v>43811</v>
      </c>
      <c r="C7285" s="3">
        <f>'finished water daily demand'!W350</f>
        <v>23.7866846744</v>
      </c>
      <c r="D7285">
        <f t="shared" si="370"/>
        <v>43811</v>
      </c>
    </row>
    <row r="7286" spans="1:4" x14ac:dyDescent="0.2">
      <c r="A7286">
        <f t="shared" si="365"/>
        <v>2019</v>
      </c>
      <c r="B7286" s="1059">
        <v>43812</v>
      </c>
      <c r="C7286" s="3">
        <f>'finished water daily demand'!W351</f>
        <v>23.486048830200001</v>
      </c>
      <c r="D7286">
        <f t="shared" si="370"/>
        <v>43812</v>
      </c>
    </row>
    <row r="7287" spans="1:4" x14ac:dyDescent="0.2">
      <c r="A7287">
        <f t="shared" si="365"/>
        <v>2019</v>
      </c>
      <c r="B7287" s="1059">
        <v>43813</v>
      </c>
      <c r="C7287" s="3">
        <f>'finished water daily demand'!W352</f>
        <v>22.685742128879998</v>
      </c>
      <c r="D7287">
        <f t="shared" si="370"/>
        <v>43813</v>
      </c>
    </row>
    <row r="7288" spans="1:4" x14ac:dyDescent="0.2">
      <c r="A7288">
        <f t="shared" si="365"/>
        <v>2019</v>
      </c>
      <c r="B7288" s="1059">
        <v>43814</v>
      </c>
      <c r="C7288" s="3">
        <f>'finished water daily demand'!W353</f>
        <v>23.48399916772</v>
      </c>
      <c r="D7288">
        <f t="shared" si="370"/>
        <v>43814</v>
      </c>
    </row>
    <row r="7289" spans="1:4" x14ac:dyDescent="0.2">
      <c r="A7289">
        <f t="shared" si="365"/>
        <v>2019</v>
      </c>
      <c r="B7289" s="1059">
        <v>43815</v>
      </c>
      <c r="C7289" s="3">
        <f>'finished water daily demand'!W354</f>
        <v>24.28630316788</v>
      </c>
      <c r="D7289">
        <f t="shared" ref="D7289:D7290" si="371">VALUE(B7289)</f>
        <v>43815</v>
      </c>
    </row>
    <row r="7290" spans="1:4" x14ac:dyDescent="0.2">
      <c r="A7290">
        <f t="shared" si="365"/>
        <v>2019</v>
      </c>
      <c r="B7290" s="1059">
        <v>43816</v>
      </c>
      <c r="C7290" s="3">
        <f>'finished water daily demand'!W355</f>
        <v>24.185966544479999</v>
      </c>
      <c r="D7290">
        <f t="shared" si="371"/>
        <v>43816</v>
      </c>
    </row>
    <row r="7291" spans="1:4" x14ac:dyDescent="0.2">
      <c r="A7291">
        <f t="shared" si="365"/>
        <v>2019</v>
      </c>
      <c r="B7291" s="1059">
        <v>43817</v>
      </c>
      <c r="C7291" s="3">
        <f>'finished water daily demand'!W356</f>
        <v>24.086385453600002</v>
      </c>
      <c r="D7291">
        <f t="shared" ref="D7291:D7292" si="372">VALUE(B7291)</f>
        <v>43817</v>
      </c>
    </row>
    <row r="7292" spans="1:4" x14ac:dyDescent="0.2">
      <c r="A7292">
        <f t="shared" si="365"/>
        <v>2019</v>
      </c>
      <c r="B7292" s="1059">
        <v>43818</v>
      </c>
      <c r="C7292" s="3">
        <f>'finished water daily demand'!W357</f>
        <v>24.285599999000002</v>
      </c>
      <c r="D7292">
        <f t="shared" si="372"/>
        <v>43818</v>
      </c>
    </row>
    <row r="7293" spans="1:4" x14ac:dyDescent="0.2">
      <c r="A7293">
        <f t="shared" si="365"/>
        <v>2019</v>
      </c>
      <c r="B7293" s="1059">
        <v>43819</v>
      </c>
      <c r="C7293" s="3">
        <f>'finished water daily demand'!W358</f>
        <v>23.686190960079998</v>
      </c>
      <c r="D7293">
        <f t="shared" ref="D7293:D7299" si="373">VALUE(B7293)</f>
        <v>43819</v>
      </c>
    </row>
    <row r="7294" spans="1:4" x14ac:dyDescent="0.2">
      <c r="A7294">
        <f t="shared" si="365"/>
        <v>2019</v>
      </c>
      <c r="B7294" s="1059">
        <v>43820</v>
      </c>
      <c r="C7294" s="3">
        <f>'finished water daily demand'!W359</f>
        <v>22.085338180800001</v>
      </c>
      <c r="D7294">
        <f t="shared" si="373"/>
        <v>43820</v>
      </c>
    </row>
    <row r="7295" spans="1:4" x14ac:dyDescent="0.2">
      <c r="A7295">
        <f t="shared" si="365"/>
        <v>2019</v>
      </c>
      <c r="B7295" s="1059">
        <v>43821</v>
      </c>
      <c r="C7295" s="3">
        <f>'finished water daily demand'!W360</f>
        <v>20.985038960000001</v>
      </c>
      <c r="D7295">
        <f t="shared" si="373"/>
        <v>43821</v>
      </c>
    </row>
    <row r="7296" spans="1:4" x14ac:dyDescent="0.2">
      <c r="A7296">
        <f t="shared" si="365"/>
        <v>2019</v>
      </c>
      <c r="B7296" s="1059">
        <v>43822</v>
      </c>
      <c r="C7296" s="3">
        <f>'finished water daily demand'!W361</f>
        <v>21.78727563548</v>
      </c>
      <c r="D7296">
        <f t="shared" si="373"/>
        <v>43822</v>
      </c>
    </row>
    <row r="7297" spans="1:4" x14ac:dyDescent="0.2">
      <c r="A7297">
        <f t="shared" si="365"/>
        <v>2019</v>
      </c>
      <c r="B7297" s="1059">
        <v>43823</v>
      </c>
      <c r="C7297" s="3">
        <f>'finished water daily demand'!W362</f>
        <v>21.886617349719998</v>
      </c>
      <c r="D7297">
        <f t="shared" si="373"/>
        <v>43823</v>
      </c>
    </row>
    <row r="7298" spans="1:4" x14ac:dyDescent="0.2">
      <c r="A7298">
        <f t="shared" si="365"/>
        <v>2019</v>
      </c>
      <c r="B7298" s="1059">
        <v>43824</v>
      </c>
      <c r="C7298" s="3">
        <f>'finished water daily demand'!W363</f>
        <v>18.486535064000002</v>
      </c>
      <c r="D7298">
        <f t="shared" si="373"/>
        <v>43824</v>
      </c>
    </row>
    <row r="7299" spans="1:4" x14ac:dyDescent="0.2">
      <c r="A7299">
        <f t="shared" si="365"/>
        <v>2019</v>
      </c>
      <c r="B7299" s="1059">
        <v>43825</v>
      </c>
      <c r="C7299" s="3">
        <f>'finished water daily demand'!W364</f>
        <v>21.48652010296</v>
      </c>
      <c r="D7299">
        <f t="shared" si="373"/>
        <v>43825</v>
      </c>
    </row>
    <row r="7300" spans="1:4" x14ac:dyDescent="0.2">
      <c r="A7300">
        <f t="shared" si="365"/>
        <v>2019</v>
      </c>
      <c r="B7300" s="1059">
        <v>43826</v>
      </c>
      <c r="C7300" s="3">
        <f>'finished water daily demand'!W365</f>
        <v>21.687133505599999</v>
      </c>
      <c r="D7300">
        <f t="shared" ref="D7300:D7303" si="374">VALUE(B7300)</f>
        <v>43826</v>
      </c>
    </row>
    <row r="7301" spans="1:4" x14ac:dyDescent="0.2">
      <c r="A7301">
        <f t="shared" si="365"/>
        <v>2019</v>
      </c>
      <c r="B7301" s="1059">
        <v>43827</v>
      </c>
      <c r="C7301" s="3">
        <f>'finished water daily demand'!W366</f>
        <v>21.684941713240001</v>
      </c>
      <c r="D7301">
        <f t="shared" si="374"/>
        <v>43827</v>
      </c>
    </row>
    <row r="7302" spans="1:4" x14ac:dyDescent="0.2">
      <c r="A7302">
        <f t="shared" si="365"/>
        <v>2019</v>
      </c>
      <c r="B7302" s="1059">
        <v>43828</v>
      </c>
      <c r="C7302" s="3">
        <f>'finished water daily demand'!W367</f>
        <v>20.28433579112</v>
      </c>
      <c r="D7302">
        <f t="shared" si="374"/>
        <v>43828</v>
      </c>
    </row>
    <row r="7303" spans="1:4" x14ac:dyDescent="0.2">
      <c r="A7303">
        <f t="shared" si="365"/>
        <v>2019</v>
      </c>
      <c r="B7303" s="1059">
        <v>43829</v>
      </c>
      <c r="C7303" s="3">
        <f>'finished water daily demand'!W368</f>
        <v>23.785607479519999</v>
      </c>
      <c r="D7303">
        <f t="shared" si="374"/>
        <v>43829</v>
      </c>
    </row>
    <row r="7304" spans="1:4" x14ac:dyDescent="0.2">
      <c r="A7304">
        <f t="shared" si="365"/>
        <v>2019</v>
      </c>
      <c r="B7304" s="1059">
        <v>43830</v>
      </c>
      <c r="C7304" s="3">
        <f>'finished water daily demand'!W369</f>
        <v>23.086258284760003</v>
      </c>
      <c r="D7304">
        <f t="shared" ref="D7304:D7305" si="375">VALUE(B7304)</f>
        <v>43830</v>
      </c>
    </row>
    <row r="7305" spans="1:4" x14ac:dyDescent="0.2">
      <c r="A7305">
        <f t="shared" ref="A7305:A7367" si="376">YEAR(B7305)</f>
        <v>2020</v>
      </c>
      <c r="B7305" s="1059">
        <v>43831</v>
      </c>
      <c r="C7305" s="3">
        <f>'finished water daily demand'!X5</f>
        <v>20.585585037960001</v>
      </c>
      <c r="D7305">
        <f t="shared" si="375"/>
        <v>43831</v>
      </c>
    </row>
    <row r="7306" spans="1:4" x14ac:dyDescent="0.2">
      <c r="A7306">
        <f t="shared" si="376"/>
        <v>2020</v>
      </c>
      <c r="B7306" s="1059">
        <v>43832</v>
      </c>
      <c r="C7306" s="3">
        <f>'finished water daily demand'!X6</f>
        <v>22.285076362600002</v>
      </c>
      <c r="D7306">
        <f t="shared" ref="D7306:D7311" si="377">VALUE(B7306)</f>
        <v>43832</v>
      </c>
    </row>
    <row r="7307" spans="1:4" x14ac:dyDescent="0.2">
      <c r="A7307">
        <f t="shared" si="376"/>
        <v>2020</v>
      </c>
      <c r="B7307" s="1059">
        <v>43833</v>
      </c>
      <c r="C7307" s="3">
        <f>'finished water daily demand'!X7</f>
        <v>21.786250804240002</v>
      </c>
      <c r="D7307">
        <f t="shared" si="377"/>
        <v>43833</v>
      </c>
    </row>
    <row r="7308" spans="1:4" x14ac:dyDescent="0.2">
      <c r="A7308">
        <f t="shared" si="376"/>
        <v>2020</v>
      </c>
      <c r="B7308" s="1059">
        <v>43834</v>
      </c>
      <c r="C7308" s="3">
        <f>'finished water daily demand'!X8</f>
        <v>21.28540550548</v>
      </c>
      <c r="D7308">
        <f t="shared" si="377"/>
        <v>43834</v>
      </c>
    </row>
    <row r="7309" spans="1:4" x14ac:dyDescent="0.2">
      <c r="A7309">
        <f t="shared" si="376"/>
        <v>2020</v>
      </c>
      <c r="B7309" s="1059">
        <v>43835</v>
      </c>
      <c r="C7309" s="3">
        <f>'finished water daily demand'!X9</f>
        <v>22.18306410272</v>
      </c>
      <c r="D7309">
        <f t="shared" si="377"/>
        <v>43835</v>
      </c>
    </row>
    <row r="7310" spans="1:4" x14ac:dyDescent="0.2">
      <c r="A7310">
        <f t="shared" si="376"/>
        <v>2020</v>
      </c>
      <c r="B7310" s="1059">
        <v>43836</v>
      </c>
      <c r="C7310" s="3">
        <f>'finished water daily demand'!X10</f>
        <v>23.585315739240002</v>
      </c>
      <c r="D7310">
        <f t="shared" si="377"/>
        <v>43836</v>
      </c>
    </row>
    <row r="7311" spans="1:4" x14ac:dyDescent="0.2">
      <c r="A7311">
        <f t="shared" si="376"/>
        <v>2020</v>
      </c>
      <c r="B7311" s="1059">
        <v>43837</v>
      </c>
      <c r="C7311" s="3">
        <f>'finished water daily demand'!X11</f>
        <v>22.686774440640001</v>
      </c>
      <c r="D7311">
        <f t="shared" si="377"/>
        <v>43837</v>
      </c>
    </row>
    <row r="7312" spans="1:4" x14ac:dyDescent="0.2">
      <c r="A7312">
        <f t="shared" si="376"/>
        <v>2020</v>
      </c>
      <c r="B7312" s="1059">
        <v>43838</v>
      </c>
      <c r="C7312" s="3">
        <f>'finished water daily demand'!X12</f>
        <v>21.986183479560001</v>
      </c>
      <c r="D7312">
        <f t="shared" ref="D7312:D7317" si="378">VALUE(B7312)</f>
        <v>43838</v>
      </c>
    </row>
    <row r="7313" spans="1:4" x14ac:dyDescent="0.2">
      <c r="A7313">
        <f t="shared" si="376"/>
        <v>2020</v>
      </c>
      <c r="B7313" s="1059">
        <v>43839</v>
      </c>
      <c r="C7313" s="3">
        <f>'finished water daily demand'!X13</f>
        <v>24.38670711596</v>
      </c>
      <c r="D7313">
        <f t="shared" si="378"/>
        <v>43839</v>
      </c>
    </row>
    <row r="7314" spans="1:4" x14ac:dyDescent="0.2">
      <c r="A7314">
        <f t="shared" si="376"/>
        <v>2020</v>
      </c>
      <c r="B7314" s="1059">
        <v>43840</v>
      </c>
      <c r="C7314" s="3">
        <f>'finished water daily demand'!X14</f>
        <v>23.486198440599999</v>
      </c>
      <c r="D7314">
        <f t="shared" si="378"/>
        <v>43840</v>
      </c>
    </row>
    <row r="7315" spans="1:4" x14ac:dyDescent="0.2">
      <c r="A7315">
        <f t="shared" si="376"/>
        <v>2020</v>
      </c>
      <c r="B7315" s="1059">
        <v>43841</v>
      </c>
      <c r="C7315" s="3">
        <f>'finished water daily demand'!X15</f>
        <v>21.785218492480002</v>
      </c>
      <c r="D7315">
        <f t="shared" si="378"/>
        <v>43841</v>
      </c>
    </row>
    <row r="7316" spans="1:4" x14ac:dyDescent="0.2">
      <c r="A7316">
        <f t="shared" si="376"/>
        <v>2020</v>
      </c>
      <c r="B7316" s="1059">
        <v>43842</v>
      </c>
      <c r="C7316" s="3">
        <f>'finished water daily demand'!X16</f>
        <v>23.585113765200003</v>
      </c>
      <c r="D7316">
        <f t="shared" si="378"/>
        <v>43842</v>
      </c>
    </row>
    <row r="7317" spans="1:4" x14ac:dyDescent="0.2">
      <c r="A7317">
        <f t="shared" si="376"/>
        <v>2020</v>
      </c>
      <c r="B7317" s="1059">
        <v>43843</v>
      </c>
      <c r="C7317" s="3">
        <f>'finished water daily demand'!X17</f>
        <v>24.28516612884</v>
      </c>
      <c r="D7317">
        <f t="shared" si="378"/>
        <v>43843</v>
      </c>
    </row>
    <row r="7318" spans="1:4" x14ac:dyDescent="0.2">
      <c r="A7318">
        <f t="shared" si="376"/>
        <v>2020</v>
      </c>
      <c r="B7318" s="1059">
        <v>43844</v>
      </c>
      <c r="C7318" s="3">
        <f>'finished water daily demand'!X18</f>
        <v>23.385263375599997</v>
      </c>
      <c r="D7318">
        <f t="shared" ref="D7318:D7319" si="379">VALUE(B7318)</f>
        <v>43844</v>
      </c>
    </row>
    <row r="7319" spans="1:4" x14ac:dyDescent="0.2">
      <c r="A7319">
        <f t="shared" si="376"/>
        <v>2020</v>
      </c>
      <c r="B7319" s="1059">
        <v>43845</v>
      </c>
      <c r="C7319" s="3">
        <f>'finished water daily demand'!X19</f>
        <v>23.562658061440001</v>
      </c>
      <c r="D7319">
        <f t="shared" si="379"/>
        <v>43845</v>
      </c>
    </row>
    <row r="7320" spans="1:4" x14ac:dyDescent="0.2">
      <c r="A7320">
        <f t="shared" si="376"/>
        <v>2020</v>
      </c>
      <c r="B7320" s="1059">
        <v>43846</v>
      </c>
      <c r="C7320" s="3">
        <f>'finished water daily demand'!X20</f>
        <v>24.88490431064</v>
      </c>
      <c r="D7320">
        <f t="shared" ref="D7320:D7326" si="380">VALUE(B7320)</f>
        <v>43846</v>
      </c>
    </row>
    <row r="7321" spans="1:4" x14ac:dyDescent="0.2">
      <c r="A7321">
        <f t="shared" si="376"/>
        <v>2020</v>
      </c>
      <c r="B7321" s="1059">
        <v>43847</v>
      </c>
      <c r="C7321" s="3">
        <f>'finished water daily demand'!X21</f>
        <v>23.68656498608</v>
      </c>
      <c r="D7321">
        <f t="shared" si="380"/>
        <v>43847</v>
      </c>
    </row>
    <row r="7322" spans="1:4" x14ac:dyDescent="0.2">
      <c r="A7322">
        <f t="shared" si="376"/>
        <v>2020</v>
      </c>
      <c r="B7322" s="1059">
        <v>43848</v>
      </c>
      <c r="C7322" s="3">
        <f>'finished water daily demand'!X22</f>
        <v>22.465123635400001</v>
      </c>
      <c r="D7322">
        <f t="shared" si="380"/>
        <v>43848</v>
      </c>
    </row>
    <row r="7323" spans="1:4" x14ac:dyDescent="0.2">
      <c r="A7323">
        <f t="shared" si="376"/>
        <v>2020</v>
      </c>
      <c r="B7323" s="1059">
        <v>43849</v>
      </c>
      <c r="C7323" s="3">
        <f>'finished water daily demand'!X23</f>
        <v>22.285495271720002</v>
      </c>
      <c r="D7323">
        <f t="shared" si="380"/>
        <v>43849</v>
      </c>
    </row>
    <row r="7324" spans="1:4" x14ac:dyDescent="0.2">
      <c r="A7324">
        <f t="shared" si="376"/>
        <v>2020</v>
      </c>
      <c r="B7324" s="1059">
        <v>43850</v>
      </c>
      <c r="C7324" s="3">
        <f>'finished water daily demand'!X24</f>
        <v>24.885727167839999</v>
      </c>
      <c r="D7324">
        <f t="shared" si="380"/>
        <v>43850</v>
      </c>
    </row>
    <row r="7325" spans="1:4" x14ac:dyDescent="0.2">
      <c r="A7325">
        <f t="shared" si="376"/>
        <v>2020</v>
      </c>
      <c r="B7325" s="1059">
        <v>43851</v>
      </c>
      <c r="C7325" s="3">
        <f>'finished water daily demand'!X25</f>
        <v>23.28595906396</v>
      </c>
      <c r="D7325">
        <f t="shared" si="380"/>
        <v>43851</v>
      </c>
    </row>
    <row r="7326" spans="1:4" x14ac:dyDescent="0.2">
      <c r="A7326">
        <f t="shared" si="376"/>
        <v>2020</v>
      </c>
      <c r="B7326" s="1059">
        <v>43852</v>
      </c>
      <c r="C7326" s="3">
        <f>'finished water daily demand'!X26</f>
        <v>23.686138596439999</v>
      </c>
      <c r="D7326">
        <f t="shared" si="380"/>
        <v>43852</v>
      </c>
    </row>
    <row r="7327" spans="1:4" x14ac:dyDescent="0.2">
      <c r="A7327">
        <f t="shared" si="376"/>
        <v>2020</v>
      </c>
      <c r="B7327" s="1059">
        <v>43853</v>
      </c>
      <c r="C7327" s="3">
        <f>'finished water daily demand'!X27</f>
        <v>23.78630316788</v>
      </c>
      <c r="D7327">
        <f t="shared" ref="D7327:D7330" si="381">VALUE(B7327)</f>
        <v>43853</v>
      </c>
    </row>
    <row r="7328" spans="1:4" x14ac:dyDescent="0.2">
      <c r="A7328">
        <f t="shared" si="376"/>
        <v>2020</v>
      </c>
      <c r="B7328" s="1059">
        <v>43854</v>
      </c>
      <c r="C7328" s="3">
        <f>'finished water daily demand'!X28</f>
        <v>22.88681184324</v>
      </c>
      <c r="D7328">
        <f t="shared" si="381"/>
        <v>43854</v>
      </c>
    </row>
    <row r="7329" spans="1:4" x14ac:dyDescent="0.2">
      <c r="A7329">
        <f t="shared" si="376"/>
        <v>2020</v>
      </c>
      <c r="B7329" s="1059">
        <v>43855</v>
      </c>
      <c r="C7329" s="3">
        <f>'finished water daily demand'!X29</f>
        <v>23.085555115880002</v>
      </c>
      <c r="D7329">
        <f t="shared" si="381"/>
        <v>43855</v>
      </c>
    </row>
    <row r="7330" spans="1:4" x14ac:dyDescent="0.2">
      <c r="A7330">
        <f t="shared" si="376"/>
        <v>2020</v>
      </c>
      <c r="B7330" s="1059">
        <v>43856</v>
      </c>
      <c r="C7330" s="3">
        <f>'finished water daily demand'!X30</f>
        <v>23.184836985960001</v>
      </c>
      <c r="D7330">
        <f t="shared" si="381"/>
        <v>43856</v>
      </c>
    </row>
    <row r="7331" spans="1:4" x14ac:dyDescent="0.2">
      <c r="A7331">
        <f t="shared" si="376"/>
        <v>2020</v>
      </c>
      <c r="B7331" s="1059">
        <v>43857</v>
      </c>
      <c r="C7331" s="3">
        <f>'finished water daily demand'!X31</f>
        <v>23.586063791240001</v>
      </c>
      <c r="D7331">
        <f t="shared" ref="D7331:D7332" si="382">VALUE(B7331)</f>
        <v>43857</v>
      </c>
    </row>
    <row r="7332" spans="1:4" x14ac:dyDescent="0.2">
      <c r="A7332">
        <f t="shared" si="376"/>
        <v>2020</v>
      </c>
      <c r="B7332" s="1059">
        <v>43858</v>
      </c>
      <c r="C7332" s="3">
        <f>'finished water daily demand'!X32</f>
        <v>24.886639791279997</v>
      </c>
      <c r="D7332">
        <f t="shared" si="382"/>
        <v>43858</v>
      </c>
    </row>
    <row r="7333" spans="1:4" x14ac:dyDescent="0.2">
      <c r="A7333">
        <f t="shared" si="376"/>
        <v>2020</v>
      </c>
      <c r="B7333" s="1059">
        <v>43859</v>
      </c>
      <c r="C7333" s="3">
        <f>'finished water daily demand'!X33</f>
        <v>24.585547635360001</v>
      </c>
      <c r="D7333">
        <f t="shared" ref="D7333" si="383">VALUE(B7333)</f>
        <v>43859</v>
      </c>
    </row>
    <row r="7334" spans="1:4" x14ac:dyDescent="0.2">
      <c r="A7334">
        <f t="shared" si="376"/>
        <v>2020</v>
      </c>
      <c r="B7334" s="1059">
        <v>43860</v>
      </c>
      <c r="C7334" s="3">
        <f>'finished water daily demand'!X34</f>
        <v>23.68645277828</v>
      </c>
      <c r="D7334">
        <f t="shared" ref="D7334:D7337" si="384">VALUE(B7334)</f>
        <v>43860</v>
      </c>
    </row>
    <row r="7335" spans="1:4" x14ac:dyDescent="0.2">
      <c r="A7335">
        <f t="shared" si="376"/>
        <v>2020</v>
      </c>
      <c r="B7335" s="1059">
        <v>43861</v>
      </c>
      <c r="C7335" s="3">
        <f>'finished water daily demand'!X35</f>
        <v>23.8860114276</v>
      </c>
      <c r="D7335">
        <f t="shared" si="384"/>
        <v>43861</v>
      </c>
    </row>
    <row r="7336" spans="1:4" x14ac:dyDescent="0.2">
      <c r="A7336">
        <f t="shared" si="376"/>
        <v>2020</v>
      </c>
      <c r="B7336" s="1059">
        <v>43862</v>
      </c>
      <c r="C7336" s="3">
        <f>'finished water daily demand'!X36</f>
        <v>22.084649972960001</v>
      </c>
      <c r="D7336">
        <f t="shared" si="384"/>
        <v>43862</v>
      </c>
    </row>
    <row r="7337" spans="1:4" x14ac:dyDescent="0.2">
      <c r="A7337">
        <f t="shared" si="376"/>
        <v>2020</v>
      </c>
      <c r="B7337" s="1059">
        <v>43863</v>
      </c>
      <c r="C7337" s="3">
        <f>'finished water daily demand'!X37</f>
        <v>23.681904622119998</v>
      </c>
      <c r="D7337">
        <f t="shared" si="384"/>
        <v>43863</v>
      </c>
    </row>
    <row r="7338" spans="1:4" x14ac:dyDescent="0.2">
      <c r="A7338">
        <f t="shared" si="376"/>
        <v>2020</v>
      </c>
      <c r="B7338" s="1059">
        <v>43864</v>
      </c>
      <c r="C7338" s="3">
        <f>'finished water daily demand'!X38</f>
        <v>24.486871687400001</v>
      </c>
      <c r="D7338">
        <f t="shared" ref="D7338:D7340" si="385">VALUE(B7338)</f>
        <v>43864</v>
      </c>
    </row>
    <row r="7339" spans="1:4" x14ac:dyDescent="0.2">
      <c r="A7339">
        <f t="shared" si="376"/>
        <v>2020</v>
      </c>
      <c r="B7339" s="1059">
        <v>43865</v>
      </c>
      <c r="C7339" s="3">
        <f>'finished water daily demand'!X39</f>
        <v>23.886939012079999</v>
      </c>
      <c r="D7339">
        <f t="shared" si="385"/>
        <v>43865</v>
      </c>
    </row>
    <row r="7340" spans="1:4" x14ac:dyDescent="0.2">
      <c r="A7340">
        <f t="shared" si="376"/>
        <v>2020</v>
      </c>
      <c r="B7340" s="1059">
        <v>43866</v>
      </c>
      <c r="C7340" s="3">
        <f>'finished water daily demand'!X40</f>
        <v>23.5865724666</v>
      </c>
      <c r="D7340">
        <f t="shared" si="385"/>
        <v>43866</v>
      </c>
    </row>
    <row r="7341" spans="1:4" x14ac:dyDescent="0.2">
      <c r="A7341">
        <f t="shared" si="376"/>
        <v>2020</v>
      </c>
      <c r="B7341" s="1059">
        <v>43867</v>
      </c>
      <c r="C7341" s="3">
        <f>'finished water daily demand'!X41</f>
        <v>23.287126025079999</v>
      </c>
      <c r="D7341">
        <f t="shared" ref="D7341:D7347" si="386">VALUE(B7341)</f>
        <v>43867</v>
      </c>
    </row>
    <row r="7342" spans="1:4" x14ac:dyDescent="0.2">
      <c r="A7342">
        <f t="shared" si="376"/>
        <v>2020</v>
      </c>
      <c r="B7342" s="1059">
        <v>43868</v>
      </c>
      <c r="C7342" s="3">
        <f>'finished water daily demand'!X42</f>
        <v>24.329467427840001</v>
      </c>
      <c r="D7342">
        <f t="shared" si="386"/>
        <v>43868</v>
      </c>
    </row>
    <row r="7343" spans="1:4" x14ac:dyDescent="0.2">
      <c r="A7343">
        <f t="shared" si="376"/>
        <v>2020</v>
      </c>
      <c r="B7343" s="1059">
        <v>43869</v>
      </c>
      <c r="C7343" s="3">
        <f>'finished water daily demand'!X43</f>
        <v>24.425697245759999</v>
      </c>
      <c r="D7343">
        <f t="shared" si="386"/>
        <v>43869</v>
      </c>
    </row>
    <row r="7344" spans="1:4" x14ac:dyDescent="0.2">
      <c r="A7344">
        <f t="shared" si="376"/>
        <v>2020</v>
      </c>
      <c r="B7344" s="1059">
        <v>43870</v>
      </c>
      <c r="C7344" s="3">
        <f>'finished water daily demand'!X44</f>
        <v>28.755884258759998</v>
      </c>
      <c r="D7344">
        <f t="shared" si="386"/>
        <v>43870</v>
      </c>
    </row>
    <row r="7345" spans="1:4" x14ac:dyDescent="0.2">
      <c r="A7345">
        <f t="shared" si="376"/>
        <v>2020</v>
      </c>
      <c r="B7345" s="1059">
        <v>43871</v>
      </c>
      <c r="C7345" s="3">
        <f>'finished water daily demand'!X45</f>
        <v>24.507118544560001</v>
      </c>
      <c r="D7345">
        <f t="shared" si="386"/>
        <v>43871</v>
      </c>
    </row>
    <row r="7346" spans="1:4" x14ac:dyDescent="0.2">
      <c r="A7346">
        <f t="shared" si="376"/>
        <v>2020</v>
      </c>
      <c r="B7346" s="1059">
        <v>43872</v>
      </c>
      <c r="C7346" s="3">
        <f>'finished water daily demand'!X46</f>
        <v>24.107163427679996</v>
      </c>
      <c r="D7346">
        <f t="shared" si="386"/>
        <v>43872</v>
      </c>
    </row>
    <row r="7347" spans="1:4" x14ac:dyDescent="0.2">
      <c r="A7347">
        <f t="shared" si="376"/>
        <v>2020</v>
      </c>
      <c r="B7347" s="1059">
        <v>43873</v>
      </c>
      <c r="C7347" s="3">
        <f>'finished water daily demand'!X47</f>
        <v>22.747477609519997</v>
      </c>
      <c r="D7347">
        <f t="shared" si="386"/>
        <v>43873</v>
      </c>
    </row>
    <row r="7348" spans="1:4" x14ac:dyDescent="0.2">
      <c r="A7348">
        <f t="shared" si="376"/>
        <v>2020</v>
      </c>
      <c r="B7348" s="1059">
        <v>43874</v>
      </c>
      <c r="C7348" s="3">
        <f>'finished water daily demand'!X48</f>
        <v>24.2978067524</v>
      </c>
      <c r="D7348">
        <f t="shared" ref="D7348:D7351" si="387">VALUE(B7348)</f>
        <v>43874</v>
      </c>
    </row>
    <row r="7349" spans="1:4" x14ac:dyDescent="0.2">
      <c r="A7349">
        <f t="shared" si="376"/>
        <v>2020</v>
      </c>
      <c r="B7349" s="1059">
        <v>43875</v>
      </c>
      <c r="C7349" s="3">
        <f>'finished water daily demand'!X49</f>
        <v>23.646108674360001</v>
      </c>
      <c r="D7349">
        <f t="shared" si="387"/>
        <v>43875</v>
      </c>
    </row>
    <row r="7350" spans="1:4" x14ac:dyDescent="0.2">
      <c r="A7350">
        <f t="shared" si="376"/>
        <v>2020</v>
      </c>
      <c r="B7350" s="1059">
        <v>43876</v>
      </c>
      <c r="C7350" s="3">
        <f>'finished water daily demand'!X50</f>
        <v>24.400270856119999</v>
      </c>
      <c r="D7350">
        <f t="shared" si="387"/>
        <v>43876</v>
      </c>
    </row>
    <row r="7351" spans="1:4" x14ac:dyDescent="0.2">
      <c r="A7351">
        <f t="shared" si="376"/>
        <v>2020</v>
      </c>
      <c r="B7351" s="1059">
        <v>43877</v>
      </c>
      <c r="C7351" s="3">
        <f>'finished water daily demand'!X51</f>
        <v>22.494724778160002</v>
      </c>
      <c r="D7351">
        <f t="shared" si="387"/>
        <v>43877</v>
      </c>
    </row>
    <row r="7352" spans="1:4" x14ac:dyDescent="0.2">
      <c r="A7352">
        <f t="shared" si="376"/>
        <v>2020</v>
      </c>
      <c r="B7352" s="1059">
        <v>43878</v>
      </c>
      <c r="C7352" s="3">
        <f>'finished water daily demand'!X52</f>
        <v>25.556422856200001</v>
      </c>
      <c r="D7352">
        <f t="shared" ref="D7352:D7355" si="388">VALUE(B7352)</f>
        <v>43878</v>
      </c>
    </row>
    <row r="7353" spans="1:4" x14ac:dyDescent="0.2">
      <c r="A7353">
        <f t="shared" si="376"/>
        <v>2020</v>
      </c>
      <c r="B7353" s="1059">
        <v>43879</v>
      </c>
      <c r="C7353" s="3">
        <f>'finished water daily demand'!X53</f>
        <v>24.48662483024</v>
      </c>
      <c r="D7353">
        <f t="shared" si="388"/>
        <v>43879</v>
      </c>
    </row>
    <row r="7354" spans="1:4" x14ac:dyDescent="0.2">
      <c r="A7354">
        <f t="shared" si="376"/>
        <v>2020</v>
      </c>
      <c r="B7354" s="1059">
        <v>43880</v>
      </c>
      <c r="C7354" s="3">
        <f>'finished water daily demand'!X54</f>
        <v>23.97740280432</v>
      </c>
      <c r="D7354">
        <f t="shared" si="388"/>
        <v>43880</v>
      </c>
    </row>
    <row r="7355" spans="1:4" x14ac:dyDescent="0.2">
      <c r="A7355">
        <f t="shared" si="376"/>
        <v>2020</v>
      </c>
      <c r="B7355" s="1059">
        <v>43881</v>
      </c>
      <c r="C7355" s="3">
        <f>'finished water daily demand'!X55</f>
        <v>19.777432726400001</v>
      </c>
      <c r="D7355">
        <f t="shared" si="388"/>
        <v>43881</v>
      </c>
    </row>
    <row r="7356" spans="1:4" x14ac:dyDescent="0.2">
      <c r="A7356">
        <f t="shared" si="376"/>
        <v>2020</v>
      </c>
      <c r="B7356" s="1059">
        <v>43882</v>
      </c>
      <c r="C7356" s="3">
        <f>'finished water daily demand'!X56</f>
        <v>23.606587427639997</v>
      </c>
      <c r="D7356">
        <f t="shared" ref="D7356:D7359" si="389">VALUE(B7356)</f>
        <v>43882</v>
      </c>
    </row>
    <row r="7357" spans="1:4" x14ac:dyDescent="0.2">
      <c r="A7357">
        <f t="shared" si="376"/>
        <v>2020</v>
      </c>
      <c r="B7357" s="1059">
        <v>43883</v>
      </c>
      <c r="C7357" s="3">
        <f>'finished water daily demand'!X57</f>
        <v>25.125936622400001</v>
      </c>
      <c r="D7357">
        <f t="shared" si="389"/>
        <v>43883</v>
      </c>
    </row>
    <row r="7358" spans="1:4" x14ac:dyDescent="0.2">
      <c r="A7358">
        <f t="shared" si="376"/>
        <v>2020</v>
      </c>
      <c r="B7358" s="1059">
        <v>43884</v>
      </c>
      <c r="C7358" s="3">
        <f>'finished water daily demand'!X58</f>
        <v>24.814455479439999</v>
      </c>
      <c r="D7358">
        <f t="shared" si="389"/>
        <v>43884</v>
      </c>
    </row>
    <row r="7359" spans="1:4" x14ac:dyDescent="0.2">
      <c r="A7359">
        <f t="shared" si="376"/>
        <v>2020</v>
      </c>
      <c r="B7359" s="1059">
        <v>43885</v>
      </c>
      <c r="C7359" s="3">
        <f>'finished water daily demand'!X59</f>
        <v>24.26640789516</v>
      </c>
      <c r="D7359">
        <f t="shared" si="389"/>
        <v>43885</v>
      </c>
    </row>
    <row r="7360" spans="1:4" x14ac:dyDescent="0.2">
      <c r="A7360">
        <f t="shared" si="376"/>
        <v>2020</v>
      </c>
      <c r="B7360" s="1059">
        <v>43886</v>
      </c>
      <c r="C7360" s="3">
        <f>'finished water daily demand'!X60</f>
        <v>24.206834284799999</v>
      </c>
      <c r="D7360">
        <f t="shared" ref="D7360" si="390">VALUE(B7360)</f>
        <v>43886</v>
      </c>
    </row>
    <row r="7361" spans="1:4" x14ac:dyDescent="0.2">
      <c r="A7361">
        <f t="shared" si="376"/>
        <v>2020</v>
      </c>
      <c r="B7361" s="1059">
        <v>43887</v>
      </c>
      <c r="C7361" s="3">
        <f>'finished water daily demand'!X61</f>
        <v>23.027724466679999</v>
      </c>
      <c r="D7361">
        <f t="shared" ref="D7361:D7393" si="391">VALUE(B7361)</f>
        <v>43887</v>
      </c>
    </row>
    <row r="7362" spans="1:4" x14ac:dyDescent="0.2">
      <c r="A7362">
        <f t="shared" si="376"/>
        <v>2020</v>
      </c>
      <c r="B7362" s="1059">
        <v>43888</v>
      </c>
      <c r="C7362" s="3">
        <f>'finished water daily demand'!X62</f>
        <v>24.586669713360003</v>
      </c>
      <c r="D7362">
        <f t="shared" si="391"/>
        <v>43888</v>
      </c>
    </row>
    <row r="7363" spans="1:4" x14ac:dyDescent="0.2">
      <c r="A7363">
        <f t="shared" si="376"/>
        <v>2020</v>
      </c>
      <c r="B7363" s="1059">
        <v>43889</v>
      </c>
      <c r="C7363" s="3">
        <f>'finished water daily demand'!X63</f>
        <v>23.907729973160002</v>
      </c>
      <c r="D7363">
        <f t="shared" si="391"/>
        <v>43889</v>
      </c>
    </row>
    <row r="7364" spans="1:4" x14ac:dyDescent="0.2">
      <c r="A7364">
        <f t="shared" si="376"/>
        <v>2020</v>
      </c>
      <c r="B7364" s="1059">
        <v>43891</v>
      </c>
      <c r="C7364" s="3">
        <f>'finished water daily demand'!X64</f>
        <v>23.794792102840002</v>
      </c>
      <c r="D7364">
        <f t="shared" si="391"/>
        <v>43891</v>
      </c>
    </row>
    <row r="7365" spans="1:4" x14ac:dyDescent="0.2">
      <c r="A7365">
        <f t="shared" si="376"/>
        <v>2020</v>
      </c>
      <c r="B7365" s="1059">
        <v>43892</v>
      </c>
      <c r="C7365" s="3">
        <f>'finished water daily demand'!X65</f>
        <v>25.047568934160001</v>
      </c>
      <c r="D7365">
        <f t="shared" si="391"/>
        <v>43892</v>
      </c>
    </row>
    <row r="7366" spans="1:4" x14ac:dyDescent="0.2">
      <c r="A7366">
        <f t="shared" si="376"/>
        <v>2020</v>
      </c>
      <c r="B7366" s="1059">
        <v>43893</v>
      </c>
      <c r="C7366" s="3">
        <f>'finished water daily demand'!X66</f>
        <v>24.206624830239999</v>
      </c>
      <c r="D7366">
        <f t="shared" si="391"/>
        <v>43893</v>
      </c>
    </row>
    <row r="7367" spans="1:4" x14ac:dyDescent="0.2">
      <c r="A7367">
        <f t="shared" si="376"/>
        <v>2020</v>
      </c>
      <c r="B7367" s="1059">
        <v>43894</v>
      </c>
      <c r="C7367" s="3">
        <f>'finished water daily demand'!X67</f>
        <v>23.884709817119997</v>
      </c>
      <c r="D7367">
        <f t="shared" si="391"/>
        <v>43894</v>
      </c>
    </row>
    <row r="7368" spans="1:4" x14ac:dyDescent="0.2">
      <c r="A7368">
        <f t="shared" ref="A7368:A7431" si="392">YEAR(B7368)</f>
        <v>2020</v>
      </c>
      <c r="B7368" s="1059">
        <v>43895</v>
      </c>
      <c r="C7368" s="3">
        <f>'finished water daily demand'!X68</f>
        <v>25.856849245839999</v>
      </c>
      <c r="D7368">
        <f t="shared" si="391"/>
        <v>43895</v>
      </c>
    </row>
    <row r="7369" spans="1:4" x14ac:dyDescent="0.2">
      <c r="A7369">
        <f t="shared" si="392"/>
        <v>2020</v>
      </c>
      <c r="B7369" s="1059">
        <v>43896</v>
      </c>
      <c r="C7369" s="3">
        <f>'finished water daily demand'!X69</f>
        <v>25.374986596359999</v>
      </c>
      <c r="D7369">
        <f t="shared" si="391"/>
        <v>43896</v>
      </c>
    </row>
    <row r="7370" spans="1:4" x14ac:dyDescent="0.2">
      <c r="A7370">
        <f t="shared" si="392"/>
        <v>2020</v>
      </c>
      <c r="B7370" s="1059">
        <v>43897</v>
      </c>
      <c r="C7370" s="3">
        <f>'finished water daily demand'!X70</f>
        <v>23.385689765239999</v>
      </c>
      <c r="D7370">
        <f t="shared" si="391"/>
        <v>43897</v>
      </c>
    </row>
    <row r="7371" spans="1:4" x14ac:dyDescent="0.2">
      <c r="A7371">
        <f t="shared" si="392"/>
        <v>2020</v>
      </c>
      <c r="B7371" s="1059">
        <v>43898</v>
      </c>
      <c r="C7371" s="3">
        <f>'finished water daily demand'!X71</f>
        <v>24.125038960000001</v>
      </c>
      <c r="D7371">
        <f t="shared" si="391"/>
        <v>43898</v>
      </c>
    </row>
    <row r="7372" spans="1:4" x14ac:dyDescent="0.2">
      <c r="A7372">
        <f t="shared" si="392"/>
        <v>2020</v>
      </c>
      <c r="B7372" s="1059">
        <v>43899</v>
      </c>
      <c r="C7372" s="3">
        <f>'finished water daily demand'!X72</f>
        <v>26.08428820684</v>
      </c>
      <c r="D7372">
        <f t="shared" si="391"/>
        <v>43899</v>
      </c>
    </row>
    <row r="7373" spans="1:4" x14ac:dyDescent="0.2">
      <c r="A7373">
        <f t="shared" si="392"/>
        <v>2020</v>
      </c>
      <c r="B7373" s="1059">
        <v>43900</v>
      </c>
      <c r="C7373" s="3">
        <f>'finished water daily demand'!X73</f>
        <v>24.782607791</v>
      </c>
      <c r="D7373">
        <f t="shared" si="391"/>
        <v>43900</v>
      </c>
    </row>
    <row r="7374" spans="1:4" x14ac:dyDescent="0.2">
      <c r="A7374">
        <f t="shared" si="392"/>
        <v>2020</v>
      </c>
      <c r="B7374" s="1059">
        <v>43901</v>
      </c>
      <c r="C7374" s="3">
        <f>'finished water daily demand'!X74</f>
        <v>24.84579449252</v>
      </c>
      <c r="D7374">
        <f t="shared" si="391"/>
        <v>43901</v>
      </c>
    </row>
    <row r="7375" spans="1:4" x14ac:dyDescent="0.2">
      <c r="A7375">
        <f t="shared" si="392"/>
        <v>2020</v>
      </c>
      <c r="B7375" s="1059">
        <v>43902</v>
      </c>
      <c r="C7375" s="3">
        <f>'finished water daily demand'!X75</f>
        <v>24.55616851852</v>
      </c>
      <c r="D7375">
        <f t="shared" si="391"/>
        <v>43902</v>
      </c>
    </row>
    <row r="7376" spans="1:4" x14ac:dyDescent="0.2">
      <c r="A7376">
        <f t="shared" si="392"/>
        <v>2020</v>
      </c>
      <c r="B7376" s="1059">
        <v>43903</v>
      </c>
      <c r="C7376" s="3">
        <f>'finished water daily demand'!X76</f>
        <v>24.954116154880005</v>
      </c>
      <c r="D7376">
        <f t="shared" si="391"/>
        <v>43903</v>
      </c>
    </row>
    <row r="7377" spans="1:4" x14ac:dyDescent="0.2">
      <c r="A7377">
        <f t="shared" si="392"/>
        <v>2020</v>
      </c>
      <c r="B7377" s="1059">
        <v>43904</v>
      </c>
      <c r="C7377" s="3">
        <f>'finished water daily demand'!X77</f>
        <v>24.808954284600002</v>
      </c>
      <c r="D7377">
        <f t="shared" si="391"/>
        <v>43904</v>
      </c>
    </row>
    <row r="7378" spans="1:4" x14ac:dyDescent="0.2">
      <c r="A7378">
        <f t="shared" si="392"/>
        <v>2020</v>
      </c>
      <c r="B7378" s="1059">
        <v>43905</v>
      </c>
      <c r="C7378" s="3">
        <f>'finished water daily demand'!X78</f>
        <v>23.004577868919998</v>
      </c>
      <c r="D7378">
        <f t="shared" si="391"/>
        <v>43905</v>
      </c>
    </row>
    <row r="7379" spans="1:4" x14ac:dyDescent="0.2">
      <c r="A7379">
        <f t="shared" si="392"/>
        <v>2020</v>
      </c>
      <c r="B7379" s="1059">
        <v>43906</v>
      </c>
      <c r="C7379" s="3">
        <f>'finished water daily demand'!X79</f>
        <v>25.708158648319998</v>
      </c>
      <c r="D7379">
        <f t="shared" si="391"/>
        <v>43906</v>
      </c>
    </row>
    <row r="7380" spans="1:4" x14ac:dyDescent="0.2">
      <c r="A7380">
        <f t="shared" si="392"/>
        <v>2020</v>
      </c>
      <c r="B7380" s="1059">
        <v>43907</v>
      </c>
      <c r="C7380" s="3">
        <f>'finished water daily demand'!X80</f>
        <v>30.029073972920003</v>
      </c>
      <c r="D7380">
        <f t="shared" si="391"/>
        <v>43907</v>
      </c>
    </row>
    <row r="7381" spans="1:4" x14ac:dyDescent="0.2">
      <c r="A7381">
        <f t="shared" si="392"/>
        <v>2020</v>
      </c>
      <c r="B7381" s="1059">
        <v>43908</v>
      </c>
      <c r="C7381" s="3">
        <f>'finished water daily demand'!X81</f>
        <v>28.283789713160001</v>
      </c>
      <c r="D7381">
        <f t="shared" si="391"/>
        <v>43908</v>
      </c>
    </row>
    <row r="7382" spans="1:4" x14ac:dyDescent="0.2">
      <c r="A7382">
        <f t="shared" si="392"/>
        <v>2020</v>
      </c>
      <c r="B7382" s="1059">
        <v>43909</v>
      </c>
      <c r="C7382" s="3">
        <f>'finished water daily demand'!X82</f>
        <v>24.433123946880002</v>
      </c>
      <c r="D7382">
        <f t="shared" si="391"/>
        <v>43909</v>
      </c>
    </row>
    <row r="7383" spans="1:4" x14ac:dyDescent="0.2">
      <c r="A7383">
        <f t="shared" si="392"/>
        <v>2020</v>
      </c>
      <c r="B7383" s="1059">
        <v>43910</v>
      </c>
      <c r="C7383" s="3">
        <f>'finished water daily demand'!X83</f>
        <v>24.834153936120003</v>
      </c>
      <c r="D7383">
        <f t="shared" si="391"/>
        <v>43910</v>
      </c>
    </row>
    <row r="7384" spans="1:4" x14ac:dyDescent="0.2">
      <c r="A7384">
        <f t="shared" si="392"/>
        <v>2020</v>
      </c>
      <c r="B7384" s="1059">
        <v>43911</v>
      </c>
      <c r="C7384" s="3">
        <f>'finished water daily demand'!X84</f>
        <v>23.483019219599999</v>
      </c>
      <c r="D7384">
        <f t="shared" si="391"/>
        <v>43911</v>
      </c>
    </row>
    <row r="7385" spans="1:4" x14ac:dyDescent="0.2">
      <c r="A7385">
        <f t="shared" si="392"/>
        <v>2020</v>
      </c>
      <c r="B7385" s="1059">
        <v>43912</v>
      </c>
      <c r="C7385" s="3">
        <f>'finished water daily demand'!X85</f>
        <v>21.993094024799998</v>
      </c>
      <c r="D7385">
        <f t="shared" si="391"/>
        <v>43912</v>
      </c>
    </row>
    <row r="7386" spans="1:4" x14ac:dyDescent="0.2">
      <c r="A7386">
        <f t="shared" si="392"/>
        <v>2020</v>
      </c>
      <c r="B7386" s="1059">
        <v>43913</v>
      </c>
      <c r="C7386" s="3">
        <f>'finished water daily demand'!X86</f>
        <v>22.37520353144</v>
      </c>
      <c r="D7386">
        <f t="shared" si="391"/>
        <v>43913</v>
      </c>
    </row>
    <row r="7387" spans="1:4" x14ac:dyDescent="0.2">
      <c r="A7387">
        <f t="shared" si="392"/>
        <v>2020</v>
      </c>
      <c r="B7387" s="1059">
        <v>43914</v>
      </c>
      <c r="C7387" s="3">
        <f>'finished water daily demand'!X87</f>
        <v>25.904275946960002</v>
      </c>
      <c r="D7387">
        <f t="shared" si="391"/>
        <v>43914</v>
      </c>
    </row>
    <row r="7388" spans="1:4" x14ac:dyDescent="0.2">
      <c r="A7388">
        <f t="shared" si="392"/>
        <v>2020</v>
      </c>
      <c r="B7388" s="1059">
        <v>43915</v>
      </c>
      <c r="C7388" s="3">
        <f>'finished water daily demand'!X88</f>
        <v>21.325809453560002</v>
      </c>
      <c r="D7388">
        <f t="shared" si="391"/>
        <v>43915</v>
      </c>
    </row>
    <row r="7389" spans="1:4" x14ac:dyDescent="0.2">
      <c r="A7389">
        <f t="shared" si="392"/>
        <v>2020</v>
      </c>
      <c r="B7389" s="1059">
        <v>43916</v>
      </c>
      <c r="C7389" s="3">
        <f>'finished water daily demand'!X89</f>
        <v>21.852316050720002</v>
      </c>
      <c r="D7389">
        <f t="shared" si="391"/>
        <v>43916</v>
      </c>
    </row>
    <row r="7390" spans="1:4" x14ac:dyDescent="0.2">
      <c r="A7390">
        <f t="shared" si="392"/>
        <v>2020</v>
      </c>
      <c r="B7390" s="1059">
        <v>43917</v>
      </c>
      <c r="C7390" s="3">
        <f>'finished water daily demand'!X90</f>
        <v>22.623894440440001</v>
      </c>
      <c r="D7390">
        <f t="shared" si="391"/>
        <v>43917</v>
      </c>
    </row>
    <row r="7391" spans="1:4" x14ac:dyDescent="0.2">
      <c r="A7391">
        <f t="shared" si="392"/>
        <v>2020</v>
      </c>
      <c r="B7391" s="1059">
        <v>43918</v>
      </c>
      <c r="C7391" s="3">
        <f>'finished water daily demand'!X91</f>
        <v>24.130109297319997</v>
      </c>
      <c r="D7391">
        <f t="shared" si="391"/>
        <v>43918</v>
      </c>
    </row>
    <row r="7392" spans="1:4" x14ac:dyDescent="0.2">
      <c r="A7392">
        <f t="shared" si="392"/>
        <v>2020</v>
      </c>
      <c r="B7392" s="1059">
        <v>43919</v>
      </c>
      <c r="C7392" s="3">
        <f>'finished water daily demand'!X92</f>
        <v>24.617236777640002</v>
      </c>
      <c r="D7392">
        <f t="shared" si="391"/>
        <v>43919</v>
      </c>
    </row>
    <row r="7393" spans="1:4" x14ac:dyDescent="0.2">
      <c r="A7393">
        <f t="shared" si="392"/>
        <v>2020</v>
      </c>
      <c r="B7393" s="1059">
        <v>43920</v>
      </c>
      <c r="C7393" s="3">
        <f>'finished water daily demand'!X93</f>
        <v>25.120451323039998</v>
      </c>
      <c r="D7393">
        <f t="shared" si="391"/>
        <v>43920</v>
      </c>
    </row>
    <row r="7394" spans="1:4" x14ac:dyDescent="0.2">
      <c r="A7394">
        <f t="shared" si="392"/>
        <v>2020</v>
      </c>
      <c r="B7394" s="1059">
        <v>43921</v>
      </c>
      <c r="C7394" s="3">
        <f>'finished water daily demand'!X94</f>
        <v>24.98299677804</v>
      </c>
      <c r="D7394">
        <f t="shared" ref="D7394" si="393">VALUE(B7394)</f>
        <v>43921</v>
      </c>
    </row>
    <row r="7395" spans="1:4" x14ac:dyDescent="0.2">
      <c r="A7395">
        <f t="shared" si="392"/>
        <v>2020</v>
      </c>
      <c r="B7395" s="1059">
        <v>43922</v>
      </c>
      <c r="C7395" s="3">
        <f>'finished water daily demand'!X95</f>
        <v>25.238448621879996</v>
      </c>
      <c r="D7395">
        <f t="shared" ref="D7395:D7398" si="394">VALUE(B7395)</f>
        <v>43922</v>
      </c>
    </row>
    <row r="7396" spans="1:4" x14ac:dyDescent="0.2">
      <c r="A7396">
        <f t="shared" si="392"/>
        <v>2020</v>
      </c>
      <c r="B7396" s="1059">
        <v>43923</v>
      </c>
      <c r="C7396" s="3">
        <f>'finished water daily demand'!X96</f>
        <v>24.23206171304</v>
      </c>
      <c r="D7396">
        <f t="shared" si="394"/>
        <v>43923</v>
      </c>
    </row>
    <row r="7397" spans="1:4" x14ac:dyDescent="0.2">
      <c r="A7397">
        <f t="shared" si="392"/>
        <v>2020</v>
      </c>
      <c r="B7397" s="1059">
        <v>43924</v>
      </c>
      <c r="C7397" s="3">
        <f>'finished water daily demand'!X97</f>
        <v>25.209281972239999</v>
      </c>
      <c r="D7397">
        <f t="shared" si="394"/>
        <v>43924</v>
      </c>
    </row>
    <row r="7398" spans="1:4" x14ac:dyDescent="0.2">
      <c r="A7398">
        <f t="shared" si="392"/>
        <v>2020</v>
      </c>
      <c r="B7398" s="1059">
        <v>43925</v>
      </c>
      <c r="C7398" s="3">
        <f>'finished water daily demand'!X98</f>
        <v>24.165995011319996</v>
      </c>
      <c r="D7398">
        <f t="shared" si="394"/>
        <v>43925</v>
      </c>
    </row>
    <row r="7399" spans="1:4" x14ac:dyDescent="0.2">
      <c r="A7399">
        <f t="shared" si="392"/>
        <v>2020</v>
      </c>
      <c r="B7399" s="1059">
        <v>43926</v>
      </c>
      <c r="C7399" s="3">
        <f>'finished water daily demand'!X99</f>
        <v>24.739020465519999</v>
      </c>
      <c r="D7399">
        <f t="shared" ref="D7399:D7407" si="395">VALUE(B7399)</f>
        <v>43926</v>
      </c>
    </row>
    <row r="7400" spans="1:4" x14ac:dyDescent="0.2">
      <c r="A7400">
        <f t="shared" si="392"/>
        <v>2020</v>
      </c>
      <c r="B7400" s="1059">
        <v>43927</v>
      </c>
      <c r="C7400" s="3">
        <f>'finished water daily demand'!X100</f>
        <v>25.745613504800001</v>
      </c>
      <c r="D7400">
        <f t="shared" si="395"/>
        <v>43927</v>
      </c>
    </row>
    <row r="7401" spans="1:4" x14ac:dyDescent="0.2">
      <c r="A7401">
        <f t="shared" si="392"/>
        <v>2020</v>
      </c>
      <c r="B7401" s="1059">
        <v>43928</v>
      </c>
      <c r="C7401" s="3">
        <f>'finished water daily demand'!X101</f>
        <v>26.576563530840001</v>
      </c>
      <c r="D7401">
        <f t="shared" si="395"/>
        <v>43928</v>
      </c>
    </row>
    <row r="7402" spans="1:4" x14ac:dyDescent="0.2">
      <c r="A7402">
        <f t="shared" si="392"/>
        <v>2020</v>
      </c>
      <c r="B7402" s="1059">
        <v>43929</v>
      </c>
      <c r="C7402" s="3">
        <f>'finished water daily demand'!X102</f>
        <v>27.339711374519997</v>
      </c>
      <c r="D7402">
        <f t="shared" si="395"/>
        <v>43929</v>
      </c>
    </row>
    <row r="7403" spans="1:4" x14ac:dyDescent="0.2">
      <c r="A7403">
        <f t="shared" si="392"/>
        <v>2020</v>
      </c>
      <c r="B7403" s="1059">
        <v>43930</v>
      </c>
      <c r="C7403" s="3">
        <f>'finished water daily demand'!X103</f>
        <v>24.982503063719999</v>
      </c>
      <c r="D7403">
        <f t="shared" si="395"/>
        <v>43930</v>
      </c>
    </row>
    <row r="7404" spans="1:4" x14ac:dyDescent="0.2">
      <c r="A7404">
        <f t="shared" si="392"/>
        <v>2020</v>
      </c>
      <c r="B7404" s="1059">
        <v>43931</v>
      </c>
      <c r="C7404" s="3">
        <f>'finished water daily demand'!X104</f>
        <v>21.173795738439999</v>
      </c>
      <c r="D7404">
        <f t="shared" si="395"/>
        <v>43931</v>
      </c>
    </row>
    <row r="7405" spans="1:4" x14ac:dyDescent="0.2">
      <c r="A7405">
        <f t="shared" si="392"/>
        <v>2020</v>
      </c>
      <c r="B7405" s="1059">
        <v>43932</v>
      </c>
      <c r="C7405" s="3">
        <f>'finished water daily demand'!X105</f>
        <v>24.07544145284</v>
      </c>
      <c r="D7405">
        <f t="shared" si="395"/>
        <v>43932</v>
      </c>
    </row>
    <row r="7406" spans="1:4" x14ac:dyDescent="0.2">
      <c r="A7406">
        <f t="shared" si="392"/>
        <v>2020</v>
      </c>
      <c r="B7406" s="1059">
        <v>43933</v>
      </c>
      <c r="C7406" s="3">
        <f>'finished water daily demand'!X106</f>
        <v>23.478007271199999</v>
      </c>
      <c r="D7406">
        <f t="shared" si="395"/>
        <v>43933</v>
      </c>
    </row>
    <row r="7407" spans="1:4" x14ac:dyDescent="0.2">
      <c r="A7407">
        <f t="shared" si="392"/>
        <v>2020</v>
      </c>
      <c r="B7407" s="1059">
        <v>43934</v>
      </c>
      <c r="C7407" s="3">
        <f>'finished water daily demand'!X107</f>
        <v>23.881119167519998</v>
      </c>
      <c r="D7407">
        <f t="shared" si="395"/>
        <v>43934</v>
      </c>
    </row>
    <row r="7408" spans="1:4" x14ac:dyDescent="0.2">
      <c r="A7408">
        <f t="shared" si="392"/>
        <v>2020</v>
      </c>
      <c r="B7408" s="1059">
        <v>43935</v>
      </c>
      <c r="C7408" s="3">
        <f>'finished water daily demand'!X108</f>
        <v>26.46115657012</v>
      </c>
      <c r="D7408">
        <f t="shared" ref="D7408:D7413" si="396">VALUE(B7408)</f>
        <v>43935</v>
      </c>
    </row>
    <row r="7409" spans="1:4" x14ac:dyDescent="0.2">
      <c r="A7409">
        <f t="shared" si="392"/>
        <v>2020</v>
      </c>
      <c r="B7409" s="1059">
        <v>43936</v>
      </c>
      <c r="C7409" s="3">
        <f>'finished water daily demand'!X109</f>
        <v>28.494851946999997</v>
      </c>
      <c r="D7409">
        <f t="shared" si="396"/>
        <v>43936</v>
      </c>
    </row>
    <row r="7410" spans="1:4" x14ac:dyDescent="0.2">
      <c r="A7410">
        <f t="shared" si="392"/>
        <v>2020</v>
      </c>
      <c r="B7410" s="1059">
        <v>43937</v>
      </c>
      <c r="C7410" s="3">
        <f>'finished water daily demand'!X110</f>
        <v>27.86862253772</v>
      </c>
      <c r="D7410">
        <f t="shared" si="396"/>
        <v>43937</v>
      </c>
    </row>
    <row r="7411" spans="1:4" x14ac:dyDescent="0.2">
      <c r="A7411">
        <f t="shared" si="392"/>
        <v>2020</v>
      </c>
      <c r="B7411" s="1059">
        <v>43938</v>
      </c>
      <c r="C7411" s="3">
        <f>'finished water daily demand'!X111</f>
        <v>23.465007582680002</v>
      </c>
      <c r="D7411">
        <f t="shared" si="396"/>
        <v>43938</v>
      </c>
    </row>
    <row r="7412" spans="1:4" x14ac:dyDescent="0.2">
      <c r="A7412">
        <f t="shared" si="392"/>
        <v>2020</v>
      </c>
      <c r="B7412" s="1059">
        <v>43939</v>
      </c>
      <c r="C7412" s="3">
        <f>'finished water daily demand'!X112</f>
        <v>23.399654179440002</v>
      </c>
      <c r="D7412">
        <f t="shared" si="396"/>
        <v>43939</v>
      </c>
    </row>
    <row r="7413" spans="1:4" x14ac:dyDescent="0.2">
      <c r="A7413">
        <f t="shared" si="392"/>
        <v>2020</v>
      </c>
      <c r="B7413" s="1059">
        <v>43940</v>
      </c>
      <c r="C7413" s="3">
        <f>'finished water daily demand'!X113</f>
        <v>21.548357400399997</v>
      </c>
      <c r="D7413">
        <f t="shared" si="396"/>
        <v>43940</v>
      </c>
    </row>
    <row r="7414" spans="1:4" x14ac:dyDescent="0.2">
      <c r="A7414">
        <f t="shared" si="392"/>
        <v>2020</v>
      </c>
      <c r="B7414" s="1059">
        <v>43941</v>
      </c>
      <c r="C7414" s="3">
        <f>'finished water daily demand'!X114</f>
        <v>21.952879287240002</v>
      </c>
      <c r="D7414">
        <f t="shared" ref="D7414:D7415" si="397">VALUE(B7414)</f>
        <v>43941</v>
      </c>
    </row>
    <row r="7415" spans="1:4" x14ac:dyDescent="0.2">
      <c r="A7415">
        <f t="shared" si="392"/>
        <v>2020</v>
      </c>
      <c r="B7415" s="1059">
        <v>43942</v>
      </c>
      <c r="C7415" s="3">
        <f>'finished water daily demand'!X115</f>
        <v>25.387565207560002</v>
      </c>
      <c r="D7415">
        <f t="shared" si="397"/>
        <v>43942</v>
      </c>
    </row>
    <row r="7416" spans="1:4" x14ac:dyDescent="0.2">
      <c r="A7416">
        <f t="shared" si="392"/>
        <v>2020</v>
      </c>
      <c r="B7416" s="1059">
        <v>43943</v>
      </c>
      <c r="C7416" s="3">
        <f>'finished water daily demand'!X116</f>
        <v>27.732515243599998</v>
      </c>
      <c r="D7416">
        <f t="shared" ref="D7416:D7420" si="398">VALUE(B7416)</f>
        <v>43943</v>
      </c>
    </row>
    <row r="7417" spans="1:4" x14ac:dyDescent="0.2">
      <c r="A7417">
        <f t="shared" si="392"/>
        <v>2020</v>
      </c>
      <c r="B7417" s="1059">
        <v>43944</v>
      </c>
      <c r="C7417" s="3">
        <f>'finished water daily demand'!X117</f>
        <v>23.303359061959998</v>
      </c>
      <c r="D7417">
        <f t="shared" si="398"/>
        <v>43944</v>
      </c>
    </row>
    <row r="7418" spans="1:4" x14ac:dyDescent="0.2">
      <c r="A7418">
        <f t="shared" si="392"/>
        <v>2020</v>
      </c>
      <c r="B7418" s="1059">
        <v>43945</v>
      </c>
      <c r="C7418" s="3">
        <f>'finished water daily demand'!X118</f>
        <v>22.337585451600003</v>
      </c>
      <c r="D7418">
        <f t="shared" si="398"/>
        <v>43945</v>
      </c>
    </row>
    <row r="7419" spans="1:4" x14ac:dyDescent="0.2">
      <c r="A7419">
        <f t="shared" si="392"/>
        <v>2020</v>
      </c>
      <c r="B7419" s="1059">
        <v>43946</v>
      </c>
      <c r="C7419" s="3">
        <f>'finished water daily demand'!X119</f>
        <v>24.249862957960005</v>
      </c>
      <c r="D7419">
        <f t="shared" si="398"/>
        <v>43946</v>
      </c>
    </row>
    <row r="7420" spans="1:4" x14ac:dyDescent="0.2">
      <c r="A7420">
        <f t="shared" si="392"/>
        <v>2020</v>
      </c>
      <c r="B7420" s="1059">
        <v>43947</v>
      </c>
      <c r="C7420" s="3">
        <f>'finished water daily demand'!X120</f>
        <v>22.956231477479999</v>
      </c>
      <c r="D7420">
        <f t="shared" si="398"/>
        <v>43947</v>
      </c>
    </row>
    <row r="7421" spans="1:4" x14ac:dyDescent="0.2">
      <c r="A7421">
        <f t="shared" si="392"/>
        <v>2020</v>
      </c>
      <c r="B7421" s="1059">
        <v>43948</v>
      </c>
      <c r="C7421" s="3">
        <f>'finished water daily demand'!X121</f>
        <v>22.707435841199999</v>
      </c>
      <c r="D7421">
        <f t="shared" ref="D7421:D7427" si="399">VALUE(B7421)</f>
        <v>43948</v>
      </c>
    </row>
    <row r="7422" spans="1:4" x14ac:dyDescent="0.2">
      <c r="A7422">
        <f t="shared" si="392"/>
        <v>2020</v>
      </c>
      <c r="B7422" s="1059">
        <v>43949</v>
      </c>
      <c r="C7422" s="3">
        <f>'finished water daily demand'!X122</f>
        <v>23.358647685439998</v>
      </c>
      <c r="D7422">
        <f t="shared" si="399"/>
        <v>43949</v>
      </c>
    </row>
    <row r="7423" spans="1:4" x14ac:dyDescent="0.2">
      <c r="A7423">
        <f t="shared" si="392"/>
        <v>2020</v>
      </c>
      <c r="B7423" s="1059">
        <v>43950</v>
      </c>
      <c r="C7423" s="3">
        <f>'finished water daily demand'!X123</f>
        <v>24.496530060320001</v>
      </c>
      <c r="D7423">
        <f t="shared" si="399"/>
        <v>43950</v>
      </c>
    </row>
    <row r="7424" spans="1:4" x14ac:dyDescent="0.2">
      <c r="A7424">
        <f t="shared" si="392"/>
        <v>2020</v>
      </c>
      <c r="B7424" s="1059">
        <v>43951</v>
      </c>
      <c r="C7424" s="3">
        <f>'finished water daily demand'!X124</f>
        <v>24.470430959680002</v>
      </c>
      <c r="D7424">
        <f t="shared" si="399"/>
        <v>43951</v>
      </c>
    </row>
    <row r="7425" spans="1:4" x14ac:dyDescent="0.2">
      <c r="A7425">
        <f t="shared" si="392"/>
        <v>2020</v>
      </c>
      <c r="B7425" s="1059">
        <v>43952</v>
      </c>
      <c r="C7425" s="3">
        <f>'finished water daily demand'!X125</f>
        <v>22.813555315199999</v>
      </c>
      <c r="D7425">
        <f t="shared" si="399"/>
        <v>43952</v>
      </c>
    </row>
    <row r="7426" spans="1:4" x14ac:dyDescent="0.2">
      <c r="A7426">
        <f t="shared" si="392"/>
        <v>2020</v>
      </c>
      <c r="B7426" s="1059">
        <v>43953</v>
      </c>
      <c r="C7426" s="3">
        <f>'finished water daily demand'!X126</f>
        <v>22.57700160848</v>
      </c>
      <c r="D7426">
        <f t="shared" si="399"/>
        <v>43953</v>
      </c>
    </row>
    <row r="7427" spans="1:4" x14ac:dyDescent="0.2">
      <c r="A7427">
        <f t="shared" si="392"/>
        <v>2020</v>
      </c>
      <c r="B7427" s="1059">
        <v>43954</v>
      </c>
      <c r="C7427" s="3">
        <f>'finished water daily demand'!X127</f>
        <v>24.40763178996</v>
      </c>
      <c r="D7427">
        <f t="shared" si="399"/>
        <v>43954</v>
      </c>
    </row>
    <row r="7428" spans="1:4" x14ac:dyDescent="0.2">
      <c r="A7428">
        <f t="shared" si="392"/>
        <v>2020</v>
      </c>
      <c r="B7428" s="1059">
        <v>43955</v>
      </c>
      <c r="C7428" s="3">
        <f>'finished water daily demand'!X128</f>
        <v>28.92580654308</v>
      </c>
      <c r="D7428">
        <f t="shared" ref="D7428:D7429" si="400">VALUE(B7428)</f>
        <v>43955</v>
      </c>
    </row>
    <row r="7429" spans="1:4" x14ac:dyDescent="0.2">
      <c r="A7429">
        <f t="shared" si="392"/>
        <v>2020</v>
      </c>
      <c r="B7429" s="1059">
        <v>43956</v>
      </c>
      <c r="C7429" s="3">
        <f>'finished water daily demand'!X129</f>
        <v>29.094237089119996</v>
      </c>
      <c r="D7429">
        <f t="shared" si="400"/>
        <v>43956</v>
      </c>
    </row>
    <row r="7430" spans="1:4" x14ac:dyDescent="0.2">
      <c r="A7430">
        <f t="shared" si="392"/>
        <v>2020</v>
      </c>
      <c r="B7430" s="1059">
        <v>43957</v>
      </c>
      <c r="C7430" s="3">
        <f>'finished water daily demand'!X130</f>
        <v>27.669569244640002</v>
      </c>
      <c r="D7430">
        <f t="shared" ref="D7430:D7434" si="401">VALUE(B7430)</f>
        <v>43957</v>
      </c>
    </row>
    <row r="7431" spans="1:4" x14ac:dyDescent="0.2">
      <c r="A7431">
        <f t="shared" si="392"/>
        <v>2020</v>
      </c>
      <c r="B7431" s="1059">
        <v>43958</v>
      </c>
      <c r="C7431" s="3">
        <f>'finished water daily demand'!X131</f>
        <v>25.607821917760003</v>
      </c>
      <c r="D7431">
        <f t="shared" si="401"/>
        <v>43958</v>
      </c>
    </row>
    <row r="7432" spans="1:4" x14ac:dyDescent="0.2">
      <c r="A7432">
        <f t="shared" ref="A7432:A7495" si="402">YEAR(B7432)</f>
        <v>2020</v>
      </c>
      <c r="B7432" s="1059">
        <v>43959</v>
      </c>
      <c r="C7432" s="3">
        <f>'finished water daily demand'!X132</f>
        <v>24.397377237960001</v>
      </c>
      <c r="D7432">
        <f t="shared" si="401"/>
        <v>43959</v>
      </c>
    </row>
    <row r="7433" spans="1:4" x14ac:dyDescent="0.2">
      <c r="A7433">
        <f t="shared" si="402"/>
        <v>2020</v>
      </c>
      <c r="B7433" s="1059">
        <v>43960</v>
      </c>
      <c r="C7433" s="3">
        <f>'finished water daily demand'!X133</f>
        <v>24.182559374440004</v>
      </c>
      <c r="D7433">
        <f t="shared" si="401"/>
        <v>43960</v>
      </c>
    </row>
    <row r="7434" spans="1:4" x14ac:dyDescent="0.2">
      <c r="A7434">
        <f t="shared" si="402"/>
        <v>2020</v>
      </c>
      <c r="B7434" s="1059">
        <v>43961</v>
      </c>
      <c r="C7434" s="3">
        <f>'finished water daily demand'!X134</f>
        <v>24.369531842039997</v>
      </c>
      <c r="D7434">
        <f t="shared" si="401"/>
        <v>43961</v>
      </c>
    </row>
    <row r="7435" spans="1:4" x14ac:dyDescent="0.2">
      <c r="A7435">
        <f t="shared" si="402"/>
        <v>2020</v>
      </c>
      <c r="B7435" s="1059">
        <v>43962</v>
      </c>
      <c r="C7435" s="3">
        <f>'finished water daily demand'!X135</f>
        <v>24.966030958680001</v>
      </c>
      <c r="D7435">
        <f t="shared" ref="D7435:D7436" si="403">VALUE(B7435)</f>
        <v>43962</v>
      </c>
    </row>
    <row r="7436" spans="1:4" x14ac:dyDescent="0.2">
      <c r="A7436">
        <f t="shared" si="402"/>
        <v>2020</v>
      </c>
      <c r="B7436" s="1059">
        <v>43963</v>
      </c>
      <c r="C7436" s="3">
        <f>'finished water daily demand'!X136</f>
        <v>25.954638535360001</v>
      </c>
      <c r="D7436">
        <f t="shared" si="403"/>
        <v>43963</v>
      </c>
    </row>
    <row r="7437" spans="1:4" x14ac:dyDescent="0.2">
      <c r="A7437">
        <f t="shared" si="402"/>
        <v>2020</v>
      </c>
      <c r="B7437" s="1059">
        <v>43964</v>
      </c>
      <c r="C7437" s="3">
        <f>'finished water daily demand'!X137</f>
        <v>25.90841640228</v>
      </c>
      <c r="D7437">
        <f t="shared" ref="D7437:D7438" si="404">VALUE(B7437)</f>
        <v>43964</v>
      </c>
    </row>
    <row r="7438" spans="1:4" x14ac:dyDescent="0.2">
      <c r="A7438">
        <f t="shared" si="402"/>
        <v>2020</v>
      </c>
      <c r="B7438" s="1059">
        <v>43965</v>
      </c>
      <c r="C7438" s="3">
        <f>'finished water daily demand'!X138</f>
        <v>26.0277381768</v>
      </c>
      <c r="D7438">
        <f t="shared" si="404"/>
        <v>43965</v>
      </c>
    </row>
    <row r="7439" spans="1:4" x14ac:dyDescent="0.2">
      <c r="A7439">
        <f t="shared" si="402"/>
        <v>2020</v>
      </c>
      <c r="B7439" s="1059">
        <v>43966</v>
      </c>
      <c r="C7439" s="3">
        <f>'finished water daily demand'!X139</f>
        <v>27.693419006279999</v>
      </c>
      <c r="D7439">
        <f t="shared" ref="D7439:D7443" si="405">VALUE(B7439)</f>
        <v>43966</v>
      </c>
    </row>
    <row r="7440" spans="1:4" x14ac:dyDescent="0.2">
      <c r="A7440">
        <f t="shared" si="402"/>
        <v>2020</v>
      </c>
      <c r="B7440" s="1059">
        <v>43967</v>
      </c>
      <c r="C7440" s="3">
        <f>'finished water daily demand'!X140</f>
        <v>30.193531009760001</v>
      </c>
      <c r="D7440">
        <f t="shared" si="405"/>
        <v>43967</v>
      </c>
    </row>
    <row r="7441" spans="1:4" x14ac:dyDescent="0.2">
      <c r="A7441">
        <f t="shared" si="402"/>
        <v>2020</v>
      </c>
      <c r="B7441" s="1059">
        <v>43968</v>
      </c>
      <c r="C7441" s="3">
        <f>'finished water daily demand'!X141</f>
        <v>28.686496308319999</v>
      </c>
      <c r="D7441">
        <f t="shared" si="405"/>
        <v>43968</v>
      </c>
    </row>
    <row r="7442" spans="1:4" x14ac:dyDescent="0.2">
      <c r="A7442">
        <f t="shared" si="402"/>
        <v>2020</v>
      </c>
      <c r="B7442" s="1059">
        <v>43969</v>
      </c>
      <c r="C7442" s="3">
        <f>'finished water daily demand'!X142</f>
        <v>24.601671270760004</v>
      </c>
      <c r="D7442">
        <f t="shared" si="405"/>
        <v>43969</v>
      </c>
    </row>
    <row r="7443" spans="1:4" x14ac:dyDescent="0.2">
      <c r="A7443">
        <f t="shared" si="402"/>
        <v>2020</v>
      </c>
      <c r="B7443" s="1059">
        <v>43970</v>
      </c>
      <c r="C7443" s="3">
        <f>'finished water daily demand'!X143</f>
        <v>24.256630855520001</v>
      </c>
      <c r="D7443">
        <f t="shared" si="405"/>
        <v>43970</v>
      </c>
    </row>
    <row r="7444" spans="1:4" x14ac:dyDescent="0.2">
      <c r="A7444">
        <f t="shared" si="402"/>
        <v>2020</v>
      </c>
      <c r="B7444" s="1059">
        <v>43971</v>
      </c>
      <c r="C7444" s="3">
        <f>'finished water daily demand'!X144</f>
        <v>24.107386388040002</v>
      </c>
      <c r="D7444">
        <f t="shared" ref="D7444:D7445" si="406">VALUE(B7444)</f>
        <v>43971</v>
      </c>
    </row>
    <row r="7445" spans="1:4" x14ac:dyDescent="0.2">
      <c r="A7445">
        <f t="shared" si="402"/>
        <v>2020</v>
      </c>
      <c r="B7445" s="1059">
        <v>43972</v>
      </c>
      <c r="C7445" s="3">
        <f>'finished water daily demand'!X145</f>
        <v>23.276271790559999</v>
      </c>
      <c r="D7445">
        <f t="shared" si="406"/>
        <v>43972</v>
      </c>
    </row>
    <row r="7446" spans="1:4" x14ac:dyDescent="0.2">
      <c r="A7446">
        <f t="shared" si="402"/>
        <v>2020</v>
      </c>
      <c r="B7446" s="1059">
        <v>43973</v>
      </c>
      <c r="C7446" s="3">
        <f>'finished water daily demand'!X146</f>
        <v>23.668179011679996</v>
      </c>
      <c r="D7446">
        <f t="shared" ref="D7446:D7449" si="407">VALUE(B7446)</f>
        <v>43973</v>
      </c>
    </row>
    <row r="7447" spans="1:4" x14ac:dyDescent="0.2">
      <c r="A7447">
        <f t="shared" si="402"/>
        <v>2020</v>
      </c>
      <c r="B7447" s="1059">
        <v>43974</v>
      </c>
      <c r="C7447" s="3">
        <f>'finished water daily demand'!X147</f>
        <v>25.351249349</v>
      </c>
      <c r="D7447">
        <f t="shared" si="407"/>
        <v>43974</v>
      </c>
    </row>
    <row r="7448" spans="1:4" x14ac:dyDescent="0.2">
      <c r="A7448">
        <f t="shared" si="402"/>
        <v>2020</v>
      </c>
      <c r="B7448" s="1059">
        <v>43975</v>
      </c>
      <c r="C7448" s="3">
        <f>'finished water daily demand'!X148</f>
        <v>25.274079998200001</v>
      </c>
      <c r="D7448">
        <f t="shared" si="407"/>
        <v>43975</v>
      </c>
    </row>
    <row r="7449" spans="1:4" x14ac:dyDescent="0.2">
      <c r="A7449">
        <f t="shared" si="402"/>
        <v>2020</v>
      </c>
      <c r="B7449" s="1059">
        <v>43976</v>
      </c>
      <c r="C7449" s="3">
        <f>'finished water daily demand'!X149</f>
        <v>24.62052820644</v>
      </c>
      <c r="D7449">
        <f t="shared" si="407"/>
        <v>43976</v>
      </c>
    </row>
    <row r="7450" spans="1:4" x14ac:dyDescent="0.2">
      <c r="A7450">
        <f t="shared" si="402"/>
        <v>2020</v>
      </c>
      <c r="B7450" s="1059">
        <v>43977</v>
      </c>
      <c r="C7450" s="3">
        <f>'finished water daily demand'!X150</f>
        <v>25.375381608679998</v>
      </c>
      <c r="D7450">
        <f t="shared" ref="D7450:D7452" si="408">VALUE(B7450)</f>
        <v>43977</v>
      </c>
    </row>
    <row r="7451" spans="1:4" x14ac:dyDescent="0.2">
      <c r="A7451">
        <f t="shared" si="402"/>
        <v>2020</v>
      </c>
      <c r="B7451" s="1059">
        <v>43978</v>
      </c>
      <c r="C7451" s="3">
        <f>'finished water daily demand'!X151</f>
        <v>25.945344206079998</v>
      </c>
      <c r="D7451">
        <f t="shared" si="408"/>
        <v>43978</v>
      </c>
    </row>
    <row r="7452" spans="1:4" x14ac:dyDescent="0.2">
      <c r="A7452">
        <f t="shared" si="402"/>
        <v>2020</v>
      </c>
      <c r="B7452" s="1059">
        <v>43979</v>
      </c>
      <c r="C7452" s="3">
        <f>'finished water daily demand'!X152</f>
        <v>25.778755323199999</v>
      </c>
      <c r="D7452">
        <f t="shared" si="408"/>
        <v>43979</v>
      </c>
    </row>
    <row r="7453" spans="1:4" x14ac:dyDescent="0.2">
      <c r="A7453">
        <f t="shared" si="402"/>
        <v>2020</v>
      </c>
      <c r="B7453" s="1059">
        <v>43980</v>
      </c>
      <c r="C7453" s="3">
        <f>'finished water daily demand'!X153</f>
        <v>25.383864518360003</v>
      </c>
      <c r="D7453">
        <f t="shared" ref="D7453:D7455" si="409">VALUE(B7453)</f>
        <v>43980</v>
      </c>
    </row>
    <row r="7454" spans="1:4" x14ac:dyDescent="0.2">
      <c r="A7454">
        <f t="shared" si="402"/>
        <v>2020</v>
      </c>
      <c r="B7454" s="1059">
        <v>43981</v>
      </c>
      <c r="C7454" s="3">
        <f>'finished water daily demand'!X154</f>
        <v>25.030573089560001</v>
      </c>
      <c r="D7454">
        <f t="shared" si="409"/>
        <v>43981</v>
      </c>
    </row>
    <row r="7455" spans="1:4" x14ac:dyDescent="0.2">
      <c r="A7455">
        <f t="shared" si="402"/>
        <v>2020</v>
      </c>
      <c r="B7455" s="1059">
        <v>43982</v>
      </c>
      <c r="C7455" s="3">
        <f>'finished water daily demand'!X155</f>
        <v>26.333429192960001</v>
      </c>
      <c r="D7455">
        <f t="shared" si="409"/>
        <v>43982</v>
      </c>
    </row>
    <row r="7456" spans="1:4" x14ac:dyDescent="0.2">
      <c r="A7456">
        <f t="shared" si="402"/>
        <v>2020</v>
      </c>
      <c r="B7456" s="1059">
        <v>43983</v>
      </c>
      <c r="C7456" s="3">
        <f>'finished water daily demand'!X156</f>
        <v>26.308942336199998</v>
      </c>
      <c r="D7456">
        <f t="shared" ref="D7456:D7458" si="410">VALUE(B7456)</f>
        <v>43983</v>
      </c>
    </row>
    <row r="7457" spans="1:4" x14ac:dyDescent="0.2">
      <c r="A7457">
        <f t="shared" si="402"/>
        <v>2020</v>
      </c>
      <c r="B7457" s="1059">
        <v>43984</v>
      </c>
      <c r="C7457" s="3">
        <f>'finished water daily demand'!X157</f>
        <v>26.454872933320001</v>
      </c>
      <c r="D7457">
        <f t="shared" si="410"/>
        <v>43984</v>
      </c>
    </row>
    <row r="7458" spans="1:4" x14ac:dyDescent="0.2">
      <c r="A7458">
        <f t="shared" si="402"/>
        <v>2020</v>
      </c>
      <c r="B7458" s="1059">
        <v>43985</v>
      </c>
      <c r="C7458" s="3">
        <f>'finished water daily demand'!X158</f>
        <v>29.76662254272</v>
      </c>
      <c r="D7458">
        <f t="shared" si="410"/>
        <v>43985</v>
      </c>
    </row>
    <row r="7459" spans="1:4" x14ac:dyDescent="0.2">
      <c r="A7459">
        <f t="shared" si="402"/>
        <v>2020</v>
      </c>
      <c r="B7459" s="1059">
        <v>43986</v>
      </c>
      <c r="C7459" s="3">
        <f>'finished water daily demand'!X159</f>
        <v>30.434444654799996</v>
      </c>
      <c r="D7459">
        <f t="shared" ref="D7459:D7465" si="411">VALUE(B7459)</f>
        <v>43986</v>
      </c>
    </row>
    <row r="7460" spans="1:4" x14ac:dyDescent="0.2">
      <c r="A7460">
        <f t="shared" si="402"/>
        <v>2020</v>
      </c>
      <c r="B7460" s="1059">
        <v>43987</v>
      </c>
      <c r="C7460" s="3">
        <f>'finished water daily demand'!X160</f>
        <v>27.598736205760002</v>
      </c>
      <c r="D7460">
        <f t="shared" si="411"/>
        <v>43987</v>
      </c>
    </row>
    <row r="7461" spans="1:4" x14ac:dyDescent="0.2">
      <c r="A7461">
        <f t="shared" si="402"/>
        <v>2020</v>
      </c>
      <c r="B7461" s="1059">
        <v>43988</v>
      </c>
      <c r="C7461" s="3">
        <f>'finished water daily demand'!X161</f>
        <v>29.291709296320001</v>
      </c>
      <c r="D7461">
        <f t="shared" si="411"/>
        <v>43988</v>
      </c>
    </row>
    <row r="7462" spans="1:4" x14ac:dyDescent="0.2">
      <c r="A7462">
        <f t="shared" si="402"/>
        <v>2020</v>
      </c>
      <c r="B7462" s="1059">
        <v>43989</v>
      </c>
      <c r="C7462" s="3">
        <f>'finished water daily demand'!X162</f>
        <v>29.549618697799996</v>
      </c>
      <c r="D7462">
        <f t="shared" si="411"/>
        <v>43989</v>
      </c>
    </row>
    <row r="7463" spans="1:4" x14ac:dyDescent="0.2">
      <c r="A7463">
        <f t="shared" si="402"/>
        <v>2020</v>
      </c>
      <c r="B7463" s="1059">
        <v>43990</v>
      </c>
      <c r="C7463" s="3">
        <f>'finished water daily demand'!X163</f>
        <v>29.173393016279999</v>
      </c>
      <c r="D7463">
        <f t="shared" si="411"/>
        <v>43990</v>
      </c>
    </row>
    <row r="7464" spans="1:4" x14ac:dyDescent="0.2">
      <c r="A7464">
        <f t="shared" si="402"/>
        <v>2020</v>
      </c>
      <c r="B7464" s="1059">
        <v>43991</v>
      </c>
      <c r="C7464" s="3">
        <f>'finished water daily demand'!X164</f>
        <v>29.138656621200003</v>
      </c>
      <c r="D7464">
        <f t="shared" si="411"/>
        <v>43991</v>
      </c>
    </row>
    <row r="7465" spans="1:4" x14ac:dyDescent="0.2">
      <c r="A7465">
        <f t="shared" si="402"/>
        <v>2020</v>
      </c>
      <c r="B7465" s="1059">
        <v>43992</v>
      </c>
      <c r="C7465" s="3">
        <f>'finished water daily demand'!X165</f>
        <v>30.251241970639999</v>
      </c>
      <c r="D7465">
        <f t="shared" si="411"/>
        <v>43992</v>
      </c>
    </row>
    <row r="7466" spans="1:4" x14ac:dyDescent="0.2">
      <c r="A7466">
        <f t="shared" si="402"/>
        <v>2020</v>
      </c>
      <c r="B7466" s="1059">
        <v>43993</v>
      </c>
      <c r="C7466" s="3">
        <f>'finished water daily demand'!X166</f>
        <v>28.871888205840001</v>
      </c>
      <c r="D7466">
        <f t="shared" ref="D7466:D7469" si="412">VALUE(B7466)</f>
        <v>43993</v>
      </c>
    </row>
    <row r="7467" spans="1:4" x14ac:dyDescent="0.2">
      <c r="A7467">
        <f t="shared" si="402"/>
        <v>2020</v>
      </c>
      <c r="B7467" s="1059">
        <v>43994</v>
      </c>
      <c r="C7467" s="3">
        <f>'finished water daily demand'!X167</f>
        <v>27.136331634720001</v>
      </c>
      <c r="D7467">
        <f t="shared" si="412"/>
        <v>43994</v>
      </c>
    </row>
    <row r="7468" spans="1:4" x14ac:dyDescent="0.2">
      <c r="A7468">
        <f t="shared" si="402"/>
        <v>2020</v>
      </c>
      <c r="B7468" s="1059">
        <v>43995</v>
      </c>
      <c r="C7468" s="3">
        <f>'finished water daily demand'!X168</f>
        <v>27.771252361639998</v>
      </c>
      <c r="D7468">
        <f t="shared" si="412"/>
        <v>43995</v>
      </c>
    </row>
    <row r="7469" spans="1:4" x14ac:dyDescent="0.2">
      <c r="A7469">
        <f t="shared" si="402"/>
        <v>2020</v>
      </c>
      <c r="B7469" s="1059">
        <v>43996</v>
      </c>
      <c r="C7469" s="3">
        <f>'finished water daily demand'!X169</f>
        <v>27.06932093224</v>
      </c>
      <c r="D7469">
        <f t="shared" si="412"/>
        <v>43996</v>
      </c>
    </row>
    <row r="7470" spans="1:4" x14ac:dyDescent="0.2">
      <c r="A7470">
        <f t="shared" si="402"/>
        <v>2020</v>
      </c>
      <c r="B7470" s="1059">
        <v>43997</v>
      </c>
      <c r="C7470" s="3">
        <f>'finished water daily demand'!X170</f>
        <v>25.336862751639998</v>
      </c>
      <c r="D7470">
        <f t="shared" ref="D7470:D7471" si="413">VALUE(B7470)</f>
        <v>43997</v>
      </c>
    </row>
    <row r="7471" spans="1:4" x14ac:dyDescent="0.2">
      <c r="A7471">
        <f t="shared" si="402"/>
        <v>2020</v>
      </c>
      <c r="B7471" s="1059">
        <v>43998</v>
      </c>
      <c r="C7471" s="3">
        <f>'finished water daily demand'!X171</f>
        <v>23.678413262479999</v>
      </c>
      <c r="D7471">
        <f t="shared" si="413"/>
        <v>43998</v>
      </c>
    </row>
    <row r="7472" spans="1:4" x14ac:dyDescent="0.2">
      <c r="A7472">
        <f t="shared" si="402"/>
        <v>2020</v>
      </c>
      <c r="B7472" s="1059">
        <v>43999</v>
      </c>
      <c r="C7472" s="3">
        <f>'finished water daily demand'!X172</f>
        <v>25.095389089200001</v>
      </c>
      <c r="D7472">
        <f t="shared" ref="D7472:D7473" si="414">VALUE(B7472)</f>
        <v>43999</v>
      </c>
    </row>
    <row r="7473" spans="1:4" x14ac:dyDescent="0.2">
      <c r="A7473">
        <f t="shared" si="402"/>
        <v>2020</v>
      </c>
      <c r="B7473" s="1059">
        <v>44000</v>
      </c>
      <c r="C7473" s="3">
        <f>'finished water daily demand'!X173</f>
        <v>25.878882492039999</v>
      </c>
      <c r="D7473">
        <f t="shared" si="414"/>
        <v>44000</v>
      </c>
    </row>
    <row r="7474" spans="1:4" x14ac:dyDescent="0.2">
      <c r="A7474">
        <f t="shared" si="402"/>
        <v>2020</v>
      </c>
      <c r="B7474" s="1059">
        <v>44001</v>
      </c>
      <c r="C7474" s="3">
        <f>'finished water daily demand'!X174</f>
        <v>25.909945348840001</v>
      </c>
      <c r="D7474">
        <f t="shared" ref="D7474:D7477" si="415">VALUE(B7474)</f>
        <v>44001</v>
      </c>
    </row>
    <row r="7475" spans="1:4" x14ac:dyDescent="0.2">
      <c r="A7475">
        <f t="shared" si="402"/>
        <v>2020</v>
      </c>
      <c r="B7475" s="1059">
        <v>44002</v>
      </c>
      <c r="C7475" s="3">
        <f>'finished water daily demand'!X175</f>
        <v>25.729295580199999</v>
      </c>
      <c r="D7475">
        <f t="shared" si="415"/>
        <v>44002</v>
      </c>
    </row>
    <row r="7476" spans="1:4" x14ac:dyDescent="0.2">
      <c r="A7476">
        <f t="shared" si="402"/>
        <v>2020</v>
      </c>
      <c r="B7476" s="1059">
        <v>44003</v>
      </c>
      <c r="C7476" s="3">
        <f>'finished water daily demand'!X176</f>
        <v>24.86800318912</v>
      </c>
      <c r="D7476">
        <f t="shared" si="415"/>
        <v>44003</v>
      </c>
    </row>
    <row r="7477" spans="1:4" x14ac:dyDescent="0.2">
      <c r="A7477">
        <f t="shared" si="402"/>
        <v>2020</v>
      </c>
      <c r="B7477" s="1059">
        <v>44004</v>
      </c>
      <c r="C7477" s="3">
        <f>'finished water daily demand'!X177</f>
        <v>26.892026049319998</v>
      </c>
      <c r="D7477">
        <f t="shared" si="415"/>
        <v>44004</v>
      </c>
    </row>
    <row r="7478" spans="1:4" x14ac:dyDescent="0.2">
      <c r="A7478">
        <f t="shared" si="402"/>
        <v>2020</v>
      </c>
      <c r="B7478" s="1059">
        <v>44005</v>
      </c>
      <c r="C7478" s="3">
        <f>'finished water daily demand'!X178</f>
        <v>29.734756005480001</v>
      </c>
      <c r="D7478">
        <f t="shared" ref="D7478" si="416">VALUE(B7478)</f>
        <v>44005</v>
      </c>
    </row>
    <row r="7479" spans="1:4" x14ac:dyDescent="0.2">
      <c r="A7479">
        <f t="shared" si="402"/>
        <v>2020</v>
      </c>
      <c r="B7479" s="1059">
        <v>44006</v>
      </c>
      <c r="C7479" s="3">
        <f>'finished water daily demand'!X179</f>
        <v>29.195349443400001</v>
      </c>
      <c r="D7479">
        <f t="shared" ref="D7479" si="417">VALUE(B7479)</f>
        <v>44006</v>
      </c>
    </row>
    <row r="7480" spans="1:4" x14ac:dyDescent="0.2">
      <c r="A7480">
        <f t="shared" si="402"/>
        <v>2020</v>
      </c>
      <c r="B7480" s="1059">
        <v>44007</v>
      </c>
      <c r="C7480" s="3">
        <f>'finished water daily demand'!X180</f>
        <v>29.977607972479998</v>
      </c>
      <c r="D7480">
        <f t="shared" ref="D7480" si="418">VALUE(B7480)</f>
        <v>44007</v>
      </c>
    </row>
    <row r="7481" spans="1:4" x14ac:dyDescent="0.2">
      <c r="A7481">
        <f t="shared" si="402"/>
        <v>2020</v>
      </c>
      <c r="B7481" s="1059">
        <v>44008</v>
      </c>
      <c r="C7481" s="3">
        <f>'finished water daily demand'!X181</f>
        <v>28.577447458119998</v>
      </c>
      <c r="D7481">
        <f t="shared" ref="D7481:D7484" si="419">VALUE(B7481)</f>
        <v>44008</v>
      </c>
    </row>
    <row r="7482" spans="1:4" x14ac:dyDescent="0.2">
      <c r="A7482">
        <f t="shared" si="402"/>
        <v>2020</v>
      </c>
      <c r="B7482" s="1059">
        <v>44009</v>
      </c>
      <c r="C7482" s="3">
        <f>'finished water daily demand'!X182</f>
        <v>29.74293836412</v>
      </c>
      <c r="D7482">
        <f t="shared" si="419"/>
        <v>44009</v>
      </c>
    </row>
    <row r="7483" spans="1:4" x14ac:dyDescent="0.2">
      <c r="A7483">
        <f t="shared" si="402"/>
        <v>2020</v>
      </c>
      <c r="B7483" s="1059">
        <v>44010</v>
      </c>
      <c r="C7483" s="3">
        <f>'finished water daily demand'!X183</f>
        <v>28.94455438576</v>
      </c>
      <c r="D7483">
        <f t="shared" si="419"/>
        <v>44010</v>
      </c>
    </row>
    <row r="7484" spans="1:4" x14ac:dyDescent="0.2">
      <c r="A7484">
        <f t="shared" si="402"/>
        <v>2020</v>
      </c>
      <c r="B7484" s="1059">
        <v>44011</v>
      </c>
      <c r="C7484" s="3">
        <f>'finished water daily demand'!X184</f>
        <v>28.813376829319999</v>
      </c>
      <c r="D7484">
        <f t="shared" si="419"/>
        <v>44011</v>
      </c>
    </row>
    <row r="7485" spans="1:4" x14ac:dyDescent="0.2">
      <c r="A7485">
        <f t="shared" si="402"/>
        <v>2020</v>
      </c>
      <c r="B7485" s="1059">
        <v>44012</v>
      </c>
      <c r="C7485" s="3">
        <f>'finished water daily demand'!X185</f>
        <v>30.33075417944</v>
      </c>
      <c r="D7485">
        <f t="shared" ref="D7485" si="420">VALUE(B7485)</f>
        <v>44012</v>
      </c>
    </row>
    <row r="7486" spans="1:4" x14ac:dyDescent="0.2">
      <c r="A7486">
        <f t="shared" si="402"/>
        <v>2020</v>
      </c>
      <c r="B7486" s="1059">
        <v>44013</v>
      </c>
      <c r="C7486" s="3">
        <f>'finished water daily demand'!X186</f>
        <v>29.91149630832</v>
      </c>
      <c r="D7486">
        <f t="shared" ref="D7486" si="421">VALUE(B7486)</f>
        <v>44013</v>
      </c>
    </row>
    <row r="7487" spans="1:4" x14ac:dyDescent="0.2">
      <c r="A7487">
        <f t="shared" si="402"/>
        <v>2020</v>
      </c>
      <c r="B7487" s="1059">
        <v>44014</v>
      </c>
      <c r="C7487" s="3">
        <f>'finished water daily demand'!X187</f>
        <v>30.753966514480002</v>
      </c>
      <c r="D7487">
        <f t="shared" ref="D7487:D7491" si="422">VALUE(B7487)</f>
        <v>44014</v>
      </c>
    </row>
    <row r="7488" spans="1:4" x14ac:dyDescent="0.2">
      <c r="A7488">
        <f t="shared" si="402"/>
        <v>2020</v>
      </c>
      <c r="B7488" s="1059">
        <v>44015</v>
      </c>
      <c r="C7488" s="3">
        <f>'finished water daily demand'!X188</f>
        <v>30.402554993719999</v>
      </c>
      <c r="D7488">
        <f t="shared" si="422"/>
        <v>44015</v>
      </c>
    </row>
    <row r="7489" spans="1:4" x14ac:dyDescent="0.2">
      <c r="A7489">
        <f t="shared" si="402"/>
        <v>2020</v>
      </c>
      <c r="B7489" s="1059">
        <v>44016</v>
      </c>
      <c r="C7489" s="3">
        <f>'finished water daily demand'!X189</f>
        <v>31.157009845199997</v>
      </c>
      <c r="D7489">
        <f t="shared" si="422"/>
        <v>44016</v>
      </c>
    </row>
    <row r="7490" spans="1:4" x14ac:dyDescent="0.2">
      <c r="A7490">
        <f t="shared" si="402"/>
        <v>2020</v>
      </c>
      <c r="B7490" s="1059">
        <v>44017</v>
      </c>
      <c r="C7490" s="3">
        <f>'finished water daily demand'!X190</f>
        <v>29.476002900480001</v>
      </c>
      <c r="D7490">
        <f t="shared" si="422"/>
        <v>44017</v>
      </c>
    </row>
    <row r="7491" spans="1:4" x14ac:dyDescent="0.2">
      <c r="A7491">
        <f t="shared" si="402"/>
        <v>2020</v>
      </c>
      <c r="B7491" s="1059">
        <v>44018</v>
      </c>
      <c r="C7491" s="3">
        <f>'finished water daily demand'!X191</f>
        <v>28.49740091544</v>
      </c>
      <c r="D7491">
        <f t="shared" si="422"/>
        <v>44018</v>
      </c>
    </row>
    <row r="7492" spans="1:4" x14ac:dyDescent="0.2">
      <c r="A7492">
        <f t="shared" si="402"/>
        <v>2020</v>
      </c>
      <c r="B7492" s="1059">
        <v>44019</v>
      </c>
      <c r="C7492" s="3">
        <f>'finished water daily demand'!X192</f>
        <v>29.58334563132</v>
      </c>
      <c r="D7492">
        <f t="shared" ref="D7492:D7493" si="423">VALUE(B7492)</f>
        <v>44019</v>
      </c>
    </row>
    <row r="7493" spans="1:4" x14ac:dyDescent="0.2">
      <c r="A7493">
        <f t="shared" si="402"/>
        <v>2020</v>
      </c>
      <c r="B7493" s="1059">
        <v>44020</v>
      </c>
      <c r="C7493" s="3">
        <f>'finished water daily demand'!X193</f>
        <v>28.953007373359998</v>
      </c>
      <c r="D7493">
        <f t="shared" si="423"/>
        <v>44020</v>
      </c>
    </row>
    <row r="7494" spans="1:4" x14ac:dyDescent="0.2">
      <c r="A7494">
        <f t="shared" si="402"/>
        <v>2020</v>
      </c>
      <c r="B7494" s="1059">
        <v>44021</v>
      </c>
      <c r="C7494" s="3">
        <f>'finished water daily demand'!X194</f>
        <v>28.53701838732</v>
      </c>
      <c r="D7494">
        <f t="shared" ref="D7494:D7499" si="424">VALUE(B7494)</f>
        <v>44021</v>
      </c>
    </row>
    <row r="7495" spans="1:4" x14ac:dyDescent="0.2">
      <c r="A7495">
        <f t="shared" si="402"/>
        <v>2020</v>
      </c>
      <c r="B7495" s="1059">
        <v>44022</v>
      </c>
      <c r="C7495" s="3">
        <f>'finished water daily demand'!X195</f>
        <v>29.941969970760002</v>
      </c>
      <c r="D7495">
        <f t="shared" si="424"/>
        <v>44022</v>
      </c>
    </row>
    <row r="7496" spans="1:4" x14ac:dyDescent="0.2">
      <c r="A7496">
        <f t="shared" ref="A7496:A7559" si="425">YEAR(B7496)</f>
        <v>2020</v>
      </c>
      <c r="B7496" s="1059">
        <v>44023</v>
      </c>
      <c r="C7496" s="3">
        <f>'finished water daily demand'!X196</f>
        <v>28.661988153759999</v>
      </c>
      <c r="D7496">
        <f t="shared" si="424"/>
        <v>44023</v>
      </c>
    </row>
    <row r="7497" spans="1:4" x14ac:dyDescent="0.2">
      <c r="A7497">
        <f t="shared" si="425"/>
        <v>2020</v>
      </c>
      <c r="B7497" s="1059">
        <v>44024</v>
      </c>
      <c r="C7497" s="3">
        <f>'finished water daily demand'!X197</f>
        <v>28.253905035759995</v>
      </c>
      <c r="D7497">
        <f t="shared" si="424"/>
        <v>44024</v>
      </c>
    </row>
    <row r="7498" spans="1:4" x14ac:dyDescent="0.2">
      <c r="A7498">
        <f t="shared" si="425"/>
        <v>2020</v>
      </c>
      <c r="B7498" s="1059">
        <v>44025</v>
      </c>
      <c r="C7498" s="3">
        <f>'finished water daily demand'!X198</f>
        <v>29.256367582079999</v>
      </c>
      <c r="D7498">
        <f t="shared" si="424"/>
        <v>44025</v>
      </c>
    </row>
    <row r="7499" spans="1:4" x14ac:dyDescent="0.2">
      <c r="A7499">
        <f t="shared" si="425"/>
        <v>2020</v>
      </c>
      <c r="B7499" s="1059">
        <v>44026</v>
      </c>
      <c r="C7499" s="3">
        <f>'finished water daily demand'!X199</f>
        <v>29.434682167560002</v>
      </c>
      <c r="D7499">
        <f t="shared" si="424"/>
        <v>44026</v>
      </c>
    </row>
    <row r="7500" spans="1:4" x14ac:dyDescent="0.2">
      <c r="A7500">
        <f t="shared" si="425"/>
        <v>2020</v>
      </c>
      <c r="B7500" s="1059">
        <v>44027</v>
      </c>
      <c r="C7500" s="3">
        <f>'finished water daily demand'!X200</f>
        <v>31.0758784378</v>
      </c>
      <c r="D7500">
        <f t="shared" ref="D7500:D7501" si="426">VALUE(B7500)</f>
        <v>44027</v>
      </c>
    </row>
    <row r="7501" spans="1:4" x14ac:dyDescent="0.2">
      <c r="A7501">
        <f t="shared" si="425"/>
        <v>2020</v>
      </c>
      <c r="B7501" s="1059">
        <v>44028</v>
      </c>
      <c r="C7501" s="3">
        <f>'finished water daily demand'!X201</f>
        <v>31.760281937239998</v>
      </c>
      <c r="D7501">
        <f t="shared" si="426"/>
        <v>44028</v>
      </c>
    </row>
    <row r="7502" spans="1:4" x14ac:dyDescent="0.2">
      <c r="A7502">
        <f t="shared" si="425"/>
        <v>2020</v>
      </c>
      <c r="B7502" s="1059">
        <v>44029</v>
      </c>
      <c r="C7502" s="3">
        <f>'finished water daily demand'!X202</f>
        <v>31.791130672280005</v>
      </c>
      <c r="D7502">
        <f t="shared" ref="D7502:D7506" si="427">VALUE(B7502)</f>
        <v>44029</v>
      </c>
    </row>
    <row r="7503" spans="1:4" x14ac:dyDescent="0.2">
      <c r="A7503">
        <f t="shared" si="425"/>
        <v>2020</v>
      </c>
      <c r="B7503" s="1059">
        <v>44030</v>
      </c>
      <c r="C7503" s="3">
        <f>'finished water daily demand'!X203</f>
        <v>30.077302024119998</v>
      </c>
      <c r="D7503">
        <f t="shared" si="427"/>
        <v>44030</v>
      </c>
    </row>
    <row r="7504" spans="1:4" x14ac:dyDescent="0.2">
      <c r="A7504">
        <f t="shared" si="425"/>
        <v>2020</v>
      </c>
      <c r="B7504" s="1059">
        <v>44031</v>
      </c>
      <c r="C7504" s="3">
        <f>'finished water daily demand'!X204</f>
        <v>29.310942749839999</v>
      </c>
      <c r="D7504">
        <f t="shared" si="427"/>
        <v>44031</v>
      </c>
    </row>
    <row r="7505" spans="1:4" x14ac:dyDescent="0.2">
      <c r="A7505">
        <f t="shared" si="425"/>
        <v>2020</v>
      </c>
      <c r="B7505" s="1059">
        <v>44032</v>
      </c>
      <c r="C7505" s="3">
        <f>'finished water daily demand'!X205</f>
        <v>31.302461883359999</v>
      </c>
      <c r="D7505">
        <f t="shared" si="427"/>
        <v>44032</v>
      </c>
    </row>
    <row r="7506" spans="1:4" x14ac:dyDescent="0.2">
      <c r="A7506">
        <f t="shared" si="425"/>
        <v>2020</v>
      </c>
      <c r="B7506" s="1059">
        <v>44033</v>
      </c>
      <c r="C7506" s="3">
        <f>'finished water daily demand'!X206</f>
        <v>31.916953718800002</v>
      </c>
      <c r="D7506">
        <f t="shared" si="427"/>
        <v>44033</v>
      </c>
    </row>
    <row r="7507" spans="1:4" x14ac:dyDescent="0.2">
      <c r="A7507">
        <f t="shared" si="425"/>
        <v>2020</v>
      </c>
      <c r="B7507" s="1059">
        <v>44034</v>
      </c>
      <c r="C7507" s="3">
        <f>'finished water daily demand'!X207</f>
        <v>32.38242854216</v>
      </c>
      <c r="D7507">
        <f t="shared" ref="D7507:D7508" si="428">VALUE(B7507)</f>
        <v>44034</v>
      </c>
    </row>
    <row r="7508" spans="1:4" x14ac:dyDescent="0.2">
      <c r="A7508">
        <f t="shared" si="425"/>
        <v>2020</v>
      </c>
      <c r="B7508" s="1059">
        <v>44035</v>
      </c>
      <c r="C7508" s="3">
        <f>'finished water daily demand'!X208</f>
        <v>33.540876013119998</v>
      </c>
      <c r="D7508">
        <f t="shared" si="428"/>
        <v>44035</v>
      </c>
    </row>
    <row r="7509" spans="1:4" x14ac:dyDescent="0.2">
      <c r="A7509">
        <f t="shared" si="425"/>
        <v>2020</v>
      </c>
      <c r="B7509" s="1059">
        <v>44036</v>
      </c>
      <c r="C7509" s="3">
        <f>'finished water daily demand'!X209</f>
        <v>30.707220361360001</v>
      </c>
      <c r="D7509">
        <f t="shared" ref="D7509:D7512" si="429">VALUE(B7509)</f>
        <v>44036</v>
      </c>
    </row>
    <row r="7510" spans="1:4" x14ac:dyDescent="0.2">
      <c r="A7510">
        <f t="shared" si="425"/>
        <v>2020</v>
      </c>
      <c r="B7510" s="1059">
        <v>44037</v>
      </c>
      <c r="C7510" s="3">
        <f>'finished water daily demand'!X210</f>
        <v>29.771611426599996</v>
      </c>
      <c r="D7510">
        <f t="shared" si="429"/>
        <v>44037</v>
      </c>
    </row>
    <row r="7511" spans="1:4" x14ac:dyDescent="0.2">
      <c r="A7511">
        <f t="shared" si="425"/>
        <v>2020</v>
      </c>
      <c r="B7511" s="1059">
        <v>44038</v>
      </c>
      <c r="C7511" s="3">
        <f>'finished water daily demand'!X211</f>
        <v>30.539430229560001</v>
      </c>
      <c r="D7511">
        <f t="shared" si="429"/>
        <v>44038</v>
      </c>
    </row>
    <row r="7512" spans="1:4" x14ac:dyDescent="0.2">
      <c r="A7512">
        <f t="shared" si="425"/>
        <v>2020</v>
      </c>
      <c r="B7512" s="1059">
        <v>44039</v>
      </c>
      <c r="C7512" s="3">
        <f>'finished water daily demand'!X212</f>
        <v>31.194481010800001</v>
      </c>
      <c r="D7512">
        <f t="shared" si="429"/>
        <v>44039</v>
      </c>
    </row>
    <row r="7513" spans="1:4" x14ac:dyDescent="0.2">
      <c r="A7513">
        <f t="shared" si="425"/>
        <v>2020</v>
      </c>
      <c r="B7513" s="1059">
        <v>44040</v>
      </c>
      <c r="C7513" s="3">
        <f>'finished water daily demand'!X213</f>
        <v>32.251517678280003</v>
      </c>
      <c r="D7513">
        <f t="shared" ref="D7513:D7519" si="430">VALUE(B7513)</f>
        <v>44040</v>
      </c>
    </row>
    <row r="7514" spans="1:4" x14ac:dyDescent="0.2">
      <c r="A7514">
        <f t="shared" si="425"/>
        <v>2020</v>
      </c>
      <c r="B7514" s="1059">
        <v>44041</v>
      </c>
      <c r="C7514" s="3">
        <f>'finished water daily demand'!X214</f>
        <v>30.337280205520003</v>
      </c>
      <c r="D7514">
        <f t="shared" si="430"/>
        <v>44041</v>
      </c>
    </row>
    <row r="7515" spans="1:4" x14ac:dyDescent="0.2">
      <c r="A7515">
        <f t="shared" si="425"/>
        <v>2020</v>
      </c>
      <c r="B7515" s="1059">
        <v>44042</v>
      </c>
      <c r="C7515" s="3">
        <f>'finished water daily demand'!X215</f>
        <v>30.271282283720002</v>
      </c>
      <c r="D7515">
        <f t="shared" si="430"/>
        <v>44042</v>
      </c>
    </row>
    <row r="7516" spans="1:4" x14ac:dyDescent="0.2">
      <c r="A7516">
        <f t="shared" si="425"/>
        <v>2020</v>
      </c>
      <c r="B7516" s="1059">
        <v>44043</v>
      </c>
      <c r="C7516" s="3">
        <f>'finished water daily demand'!X216</f>
        <v>30.231435218240001</v>
      </c>
      <c r="D7516">
        <f t="shared" si="430"/>
        <v>44043</v>
      </c>
    </row>
    <row r="7517" spans="1:4" x14ac:dyDescent="0.2">
      <c r="A7517">
        <f t="shared" si="425"/>
        <v>2020</v>
      </c>
      <c r="B7517" s="1059">
        <v>44044</v>
      </c>
      <c r="C7517" s="3">
        <f>'finished water daily demand'!X217</f>
        <v>31.462711063039997</v>
      </c>
      <c r="D7517">
        <f t="shared" si="430"/>
        <v>44044</v>
      </c>
    </row>
    <row r="7518" spans="1:4" x14ac:dyDescent="0.2">
      <c r="A7518">
        <f t="shared" si="425"/>
        <v>2020</v>
      </c>
      <c r="B7518" s="1059">
        <v>44045</v>
      </c>
      <c r="C7518" s="3">
        <f>'finished water daily demand'!X218</f>
        <v>29.551182126480001</v>
      </c>
      <c r="D7518">
        <f t="shared" si="430"/>
        <v>44045</v>
      </c>
    </row>
    <row r="7519" spans="1:4" x14ac:dyDescent="0.2">
      <c r="A7519">
        <f t="shared" si="425"/>
        <v>2020</v>
      </c>
      <c r="B7519" s="1059">
        <v>44046</v>
      </c>
      <c r="C7519" s="3">
        <f>'finished water daily demand'!X219</f>
        <v>27.768664101720002</v>
      </c>
      <c r="D7519">
        <f t="shared" si="430"/>
        <v>44046</v>
      </c>
    </row>
    <row r="7520" spans="1:4" x14ac:dyDescent="0.2">
      <c r="A7520">
        <f t="shared" si="425"/>
        <v>2020</v>
      </c>
      <c r="B7520" s="1059">
        <v>44047</v>
      </c>
      <c r="C7520" s="3">
        <f>'finished water daily demand'!X220</f>
        <v>26.32541153076</v>
      </c>
      <c r="D7520">
        <f t="shared" ref="D7520:D7521" si="431">VALUE(B7520)</f>
        <v>44047</v>
      </c>
    </row>
    <row r="7521" spans="1:4" x14ac:dyDescent="0.2">
      <c r="A7521">
        <f t="shared" si="425"/>
        <v>2020</v>
      </c>
      <c r="B7521" s="1059">
        <v>44048</v>
      </c>
      <c r="C7521" s="3">
        <f>'finished water daily demand'!X221</f>
        <v>27.766861296399998</v>
      </c>
      <c r="D7521">
        <f t="shared" si="431"/>
        <v>44048</v>
      </c>
    </row>
    <row r="7522" spans="1:4" x14ac:dyDescent="0.2">
      <c r="A7522">
        <f t="shared" si="425"/>
        <v>2020</v>
      </c>
      <c r="B7522" s="1059">
        <v>44049</v>
      </c>
      <c r="C7522" s="3">
        <f>'finished water daily demand'!X222</f>
        <v>29.027266699720002</v>
      </c>
      <c r="D7522">
        <f t="shared" ref="D7522:D7529" si="432">VALUE(B7522)</f>
        <v>44049</v>
      </c>
    </row>
    <row r="7523" spans="1:4" x14ac:dyDescent="0.2">
      <c r="A7523">
        <f t="shared" si="425"/>
        <v>2020</v>
      </c>
      <c r="B7523" s="1059">
        <v>44050</v>
      </c>
      <c r="C7523" s="3">
        <f>'finished water daily demand'!X223</f>
        <v>29.91444654368</v>
      </c>
      <c r="D7523">
        <f t="shared" si="432"/>
        <v>44050</v>
      </c>
    </row>
    <row r="7524" spans="1:4" x14ac:dyDescent="0.2">
      <c r="A7524">
        <f t="shared" si="425"/>
        <v>2020</v>
      </c>
      <c r="B7524" s="1059">
        <v>44051</v>
      </c>
      <c r="C7524" s="3">
        <f>'finished water daily demand'!X224</f>
        <v>29.075501296999999</v>
      </c>
      <c r="D7524">
        <f t="shared" si="432"/>
        <v>44051</v>
      </c>
    </row>
    <row r="7525" spans="1:4" x14ac:dyDescent="0.2">
      <c r="A7525">
        <f t="shared" si="425"/>
        <v>2020</v>
      </c>
      <c r="B7525" s="1059">
        <v>44052</v>
      </c>
      <c r="C7525" s="3">
        <f>'finished water daily demand'!X225</f>
        <v>28.980691322639998</v>
      </c>
      <c r="D7525">
        <f t="shared" si="432"/>
        <v>44052</v>
      </c>
    </row>
    <row r="7526" spans="1:4" x14ac:dyDescent="0.2">
      <c r="A7526">
        <f t="shared" si="425"/>
        <v>2020</v>
      </c>
      <c r="B7526" s="1059">
        <v>44053</v>
      </c>
      <c r="C7526" s="3">
        <f>'finished water daily demand'!X226</f>
        <v>29.017893737480001</v>
      </c>
      <c r="D7526">
        <f t="shared" si="432"/>
        <v>44053</v>
      </c>
    </row>
    <row r="7527" spans="1:4" x14ac:dyDescent="0.2">
      <c r="A7527">
        <f t="shared" si="425"/>
        <v>2020</v>
      </c>
      <c r="B7527" s="1059">
        <v>44054</v>
      </c>
      <c r="C7527" s="3">
        <f>'finished water daily demand'!X227</f>
        <v>28.567401403399998</v>
      </c>
      <c r="D7527">
        <f t="shared" si="432"/>
        <v>44054</v>
      </c>
    </row>
    <row r="7528" spans="1:4" x14ac:dyDescent="0.2">
      <c r="A7528">
        <f t="shared" si="425"/>
        <v>2020</v>
      </c>
      <c r="B7528" s="1059">
        <v>44055</v>
      </c>
      <c r="C7528" s="3">
        <f>'finished water daily demand'!X228</f>
        <v>31.270611363760004</v>
      </c>
      <c r="D7528">
        <f t="shared" si="432"/>
        <v>44055</v>
      </c>
    </row>
    <row r="7529" spans="1:4" x14ac:dyDescent="0.2">
      <c r="A7529">
        <f t="shared" si="425"/>
        <v>2020</v>
      </c>
      <c r="B7529" s="1059">
        <v>44056</v>
      </c>
      <c r="C7529" s="3">
        <f>'finished water daily demand'!X229</f>
        <v>34.028583709199999</v>
      </c>
      <c r="D7529">
        <f t="shared" si="432"/>
        <v>44056</v>
      </c>
    </row>
    <row r="7530" spans="1:4" x14ac:dyDescent="0.2">
      <c r="A7530">
        <f t="shared" si="425"/>
        <v>2020</v>
      </c>
      <c r="B7530" s="1059">
        <v>44057</v>
      </c>
      <c r="C7530" s="3">
        <f>'finished water daily demand'!X230</f>
        <v>29.77939185768</v>
      </c>
      <c r="D7530">
        <f t="shared" ref="D7530:D7532" si="433">VALUE(B7530)</f>
        <v>44057</v>
      </c>
    </row>
    <row r="7531" spans="1:4" x14ac:dyDescent="0.2">
      <c r="A7531">
        <f t="shared" si="425"/>
        <v>2020</v>
      </c>
      <c r="B7531" s="1059">
        <v>44058</v>
      </c>
      <c r="C7531" s="3">
        <f>'finished water daily demand'!X231</f>
        <v>26.653079686720002</v>
      </c>
      <c r="D7531">
        <f t="shared" si="433"/>
        <v>44058</v>
      </c>
    </row>
    <row r="7532" spans="1:4" x14ac:dyDescent="0.2">
      <c r="A7532">
        <f t="shared" si="425"/>
        <v>2020</v>
      </c>
      <c r="B7532" s="1059">
        <v>44059</v>
      </c>
      <c r="C7532" s="3">
        <f>'finished water daily demand'!X232</f>
        <v>26.674783167080001</v>
      </c>
      <c r="D7532">
        <f t="shared" si="433"/>
        <v>44059</v>
      </c>
    </row>
    <row r="7533" spans="1:4" x14ac:dyDescent="0.2">
      <c r="A7533">
        <f t="shared" si="425"/>
        <v>2020</v>
      </c>
      <c r="B7533" s="1059">
        <v>44060</v>
      </c>
      <c r="C7533" s="3">
        <f>'finished water daily demand'!X233</f>
        <v>26.777266699720002</v>
      </c>
      <c r="D7533">
        <f t="shared" ref="D7533:D7536" si="434">VALUE(B7533)</f>
        <v>44060</v>
      </c>
    </row>
    <row r="7534" spans="1:4" x14ac:dyDescent="0.2">
      <c r="A7534">
        <f t="shared" si="425"/>
        <v>2020</v>
      </c>
      <c r="B7534" s="1059">
        <v>44061</v>
      </c>
      <c r="C7534" s="3">
        <f>'finished water daily demand'!X234</f>
        <v>27.478276569919998</v>
      </c>
      <c r="D7534">
        <f t="shared" si="434"/>
        <v>44061</v>
      </c>
    </row>
    <row r="7535" spans="1:4" x14ac:dyDescent="0.2">
      <c r="A7535">
        <f t="shared" si="425"/>
        <v>2020</v>
      </c>
      <c r="B7535" s="1059">
        <v>44062</v>
      </c>
      <c r="C7535" s="3">
        <f>'finished water daily demand'!X235</f>
        <v>28.568881036800001</v>
      </c>
      <c r="D7535">
        <f t="shared" si="434"/>
        <v>44062</v>
      </c>
    </row>
    <row r="7536" spans="1:4" x14ac:dyDescent="0.2">
      <c r="A7536">
        <f t="shared" si="425"/>
        <v>2020</v>
      </c>
      <c r="B7536" s="1059">
        <v>44063</v>
      </c>
      <c r="C7536" s="3">
        <f>'finished water daily demand'!X236</f>
        <v>27.576043634700003</v>
      </c>
      <c r="D7536">
        <f t="shared" si="434"/>
        <v>44063</v>
      </c>
    </row>
    <row r="7537" spans="1:4" x14ac:dyDescent="0.2">
      <c r="A7537">
        <f t="shared" si="425"/>
        <v>2020</v>
      </c>
      <c r="B7537" s="1059">
        <v>44064</v>
      </c>
      <c r="C7537" s="3">
        <f>'finished water daily demand'!X237</f>
        <v>27.286043634700004</v>
      </c>
      <c r="D7537">
        <f t="shared" ref="D7537:D7548" si="435">VALUE(B7537)</f>
        <v>44064</v>
      </c>
    </row>
    <row r="7538" spans="1:4" x14ac:dyDescent="0.2">
      <c r="A7538">
        <f t="shared" si="425"/>
        <v>2020</v>
      </c>
      <c r="B7538" s="1059">
        <v>44065</v>
      </c>
      <c r="C7538" s="3">
        <f>'finished water daily demand'!X238</f>
        <v>28.284880413840003</v>
      </c>
      <c r="D7538">
        <f t="shared" si="435"/>
        <v>44065</v>
      </c>
    </row>
    <row r="7539" spans="1:4" x14ac:dyDescent="0.2">
      <c r="A7539">
        <f t="shared" si="425"/>
        <v>2020</v>
      </c>
      <c r="B7539" s="1059">
        <v>44066</v>
      </c>
      <c r="C7539" s="3">
        <f>'finished water daily demand'!X239</f>
        <v>27.323354802649998</v>
      </c>
      <c r="D7539">
        <f t="shared" si="435"/>
        <v>44066</v>
      </c>
    </row>
    <row r="7540" spans="1:4" x14ac:dyDescent="0.2">
      <c r="A7540">
        <f t="shared" si="425"/>
        <v>2020</v>
      </c>
      <c r="B7540" s="1059">
        <v>44067</v>
      </c>
      <c r="C7540" s="3">
        <f>'finished water daily demand'!X240</f>
        <v>27.56335480265</v>
      </c>
      <c r="D7540">
        <f t="shared" si="435"/>
        <v>44067</v>
      </c>
    </row>
    <row r="7541" spans="1:4" x14ac:dyDescent="0.2">
      <c r="A7541">
        <f t="shared" si="425"/>
        <v>2020</v>
      </c>
      <c r="B7541" s="1059">
        <v>44068</v>
      </c>
      <c r="C7541" s="3">
        <f>'finished water daily demand'!X241</f>
        <v>29.043354802649997</v>
      </c>
      <c r="D7541">
        <f t="shared" si="435"/>
        <v>44068</v>
      </c>
    </row>
    <row r="7542" spans="1:4" x14ac:dyDescent="0.2">
      <c r="A7542">
        <f t="shared" si="425"/>
        <v>2020</v>
      </c>
      <c r="B7542" s="1059">
        <v>44069</v>
      </c>
      <c r="C7542" s="3">
        <f>'finished water daily demand'!X242</f>
        <v>31.043354802649997</v>
      </c>
      <c r="D7542">
        <f t="shared" si="435"/>
        <v>44069</v>
      </c>
    </row>
    <row r="7543" spans="1:4" x14ac:dyDescent="0.2">
      <c r="A7543">
        <f t="shared" si="425"/>
        <v>2020</v>
      </c>
      <c r="B7543" s="1059">
        <v>44070</v>
      </c>
      <c r="C7543" s="3">
        <f>'finished water daily demand'!X243</f>
        <v>30.272177419280002</v>
      </c>
      <c r="D7543">
        <f t="shared" si="435"/>
        <v>44070</v>
      </c>
    </row>
    <row r="7544" spans="1:4" x14ac:dyDescent="0.2">
      <c r="A7544">
        <f t="shared" si="425"/>
        <v>2020</v>
      </c>
      <c r="B7544" s="1059">
        <v>44071</v>
      </c>
      <c r="C7544" s="3">
        <f>'finished water daily demand'!X244</f>
        <v>30.88527916592</v>
      </c>
      <c r="D7544">
        <f t="shared" si="435"/>
        <v>44071</v>
      </c>
    </row>
    <row r="7545" spans="1:4" x14ac:dyDescent="0.2">
      <c r="A7545">
        <f t="shared" si="425"/>
        <v>2020</v>
      </c>
      <c r="B7545" s="1059">
        <v>44072</v>
      </c>
      <c r="C7545" s="3">
        <f>'finished water daily demand'!X245</f>
        <v>30.53194773852</v>
      </c>
      <c r="D7545">
        <f t="shared" si="435"/>
        <v>44072</v>
      </c>
    </row>
    <row r="7546" spans="1:4" x14ac:dyDescent="0.2">
      <c r="A7546">
        <f t="shared" si="425"/>
        <v>2020</v>
      </c>
      <c r="B7546" s="1059">
        <v>44073</v>
      </c>
      <c r="C7546" s="3">
        <f>'finished water daily demand'!X246</f>
        <v>30.16284280192</v>
      </c>
      <c r="D7546">
        <f t="shared" si="435"/>
        <v>44073</v>
      </c>
    </row>
    <row r="7547" spans="1:4" x14ac:dyDescent="0.2">
      <c r="A7547">
        <f t="shared" si="425"/>
        <v>2020</v>
      </c>
      <c r="B7547" s="1059">
        <v>44074</v>
      </c>
      <c r="C7547" s="3">
        <f>'finished water daily demand'!X247</f>
        <v>29.769659010879998</v>
      </c>
      <c r="D7547">
        <f t="shared" si="435"/>
        <v>44074</v>
      </c>
    </row>
    <row r="7548" spans="1:4" x14ac:dyDescent="0.2">
      <c r="A7548">
        <f t="shared" si="425"/>
        <v>2020</v>
      </c>
      <c r="B7548" s="1059">
        <v>44075</v>
      </c>
      <c r="C7548" s="3">
        <f>'finished water daily demand'!X248</f>
        <v>31.462711063039997</v>
      </c>
      <c r="D7548">
        <f t="shared" si="435"/>
        <v>44075</v>
      </c>
    </row>
    <row r="7549" spans="1:4" x14ac:dyDescent="0.2">
      <c r="A7549">
        <f t="shared" si="425"/>
        <v>2020</v>
      </c>
      <c r="B7549" s="1059">
        <v>44076</v>
      </c>
      <c r="C7549" s="3">
        <f>'finished water daily demand'!X249</f>
        <v>29.551182126480001</v>
      </c>
      <c r="D7549">
        <f t="shared" ref="D7549:D7568" si="436">VALUE(B7549)</f>
        <v>44076</v>
      </c>
    </row>
    <row r="7550" spans="1:4" x14ac:dyDescent="0.2">
      <c r="A7550">
        <f t="shared" si="425"/>
        <v>2020</v>
      </c>
      <c r="B7550" s="1059">
        <v>44077</v>
      </c>
      <c r="C7550" s="3">
        <f>'finished water daily demand'!X250</f>
        <v>27.768664101720002</v>
      </c>
      <c r="D7550">
        <f t="shared" si="436"/>
        <v>44077</v>
      </c>
    </row>
    <row r="7551" spans="1:4" x14ac:dyDescent="0.2">
      <c r="A7551">
        <f t="shared" si="425"/>
        <v>2020</v>
      </c>
      <c r="B7551" s="1059">
        <v>44078</v>
      </c>
      <c r="C7551" s="3">
        <f>'finished water daily demand'!X251</f>
        <v>26.32541153076</v>
      </c>
      <c r="D7551">
        <f t="shared" si="436"/>
        <v>44078</v>
      </c>
    </row>
    <row r="7552" spans="1:4" x14ac:dyDescent="0.2">
      <c r="A7552">
        <f t="shared" si="425"/>
        <v>2020</v>
      </c>
      <c r="B7552" s="1059">
        <v>44079</v>
      </c>
      <c r="C7552" s="3">
        <f>'finished water daily demand'!X252</f>
        <v>27.766861296399998</v>
      </c>
      <c r="D7552">
        <f t="shared" si="436"/>
        <v>44079</v>
      </c>
    </row>
    <row r="7553" spans="1:4" x14ac:dyDescent="0.2">
      <c r="A7553">
        <f t="shared" si="425"/>
        <v>2020</v>
      </c>
      <c r="B7553" s="1059">
        <v>44080</v>
      </c>
      <c r="C7553" s="3">
        <f>'finished water daily demand'!X253</f>
        <v>29.027266699720002</v>
      </c>
      <c r="D7553">
        <f t="shared" si="436"/>
        <v>44080</v>
      </c>
    </row>
    <row r="7554" spans="1:4" x14ac:dyDescent="0.2">
      <c r="A7554">
        <f t="shared" si="425"/>
        <v>2020</v>
      </c>
      <c r="B7554" s="1059">
        <v>44081</v>
      </c>
      <c r="C7554" s="3">
        <f>'finished water daily demand'!X254</f>
        <v>29.91444654368</v>
      </c>
      <c r="D7554">
        <f t="shared" si="436"/>
        <v>44081</v>
      </c>
    </row>
    <row r="7555" spans="1:4" x14ac:dyDescent="0.2">
      <c r="A7555">
        <f t="shared" si="425"/>
        <v>2020</v>
      </c>
      <c r="B7555" s="1059">
        <v>44082</v>
      </c>
      <c r="C7555" s="3">
        <f>'finished water daily demand'!X255</f>
        <v>29.075501296999999</v>
      </c>
      <c r="D7555">
        <f t="shared" si="436"/>
        <v>44082</v>
      </c>
    </row>
    <row r="7556" spans="1:4" x14ac:dyDescent="0.2">
      <c r="A7556">
        <f t="shared" si="425"/>
        <v>2020</v>
      </c>
      <c r="B7556" s="1059">
        <v>44083</v>
      </c>
      <c r="C7556" s="3">
        <f>'finished water daily demand'!X256</f>
        <v>28.980691322639998</v>
      </c>
      <c r="D7556">
        <f t="shared" si="436"/>
        <v>44083</v>
      </c>
    </row>
    <row r="7557" spans="1:4" x14ac:dyDescent="0.2">
      <c r="A7557">
        <f t="shared" si="425"/>
        <v>2020</v>
      </c>
      <c r="B7557" s="1059">
        <v>44084</v>
      </c>
      <c r="C7557" s="3">
        <f>'finished water daily demand'!X257</f>
        <v>29.017893737480001</v>
      </c>
      <c r="D7557">
        <f t="shared" si="436"/>
        <v>44084</v>
      </c>
    </row>
    <row r="7558" spans="1:4" x14ac:dyDescent="0.2">
      <c r="A7558">
        <f t="shared" si="425"/>
        <v>2020</v>
      </c>
      <c r="B7558" s="1059">
        <v>44085</v>
      </c>
      <c r="C7558" s="3">
        <f>'finished water daily demand'!X258</f>
        <v>28.567401403399998</v>
      </c>
      <c r="D7558">
        <f t="shared" si="436"/>
        <v>44085</v>
      </c>
    </row>
    <row r="7559" spans="1:4" x14ac:dyDescent="0.2">
      <c r="A7559">
        <f t="shared" si="425"/>
        <v>2020</v>
      </c>
      <c r="B7559" s="1059">
        <v>44086</v>
      </c>
      <c r="C7559" s="3">
        <f>'finished water daily demand'!X259</f>
        <v>31.270611363760004</v>
      </c>
      <c r="D7559">
        <f t="shared" si="436"/>
        <v>44086</v>
      </c>
    </row>
    <row r="7560" spans="1:4" x14ac:dyDescent="0.2">
      <c r="A7560">
        <f t="shared" ref="A7560:A7623" si="437">YEAR(B7560)</f>
        <v>2020</v>
      </c>
      <c r="B7560" s="1059">
        <v>44087</v>
      </c>
      <c r="C7560" s="3">
        <f>'finished water daily demand'!X260</f>
        <v>34.028583709199999</v>
      </c>
      <c r="D7560">
        <f t="shared" si="436"/>
        <v>44087</v>
      </c>
    </row>
    <row r="7561" spans="1:4" x14ac:dyDescent="0.2">
      <c r="A7561">
        <f t="shared" si="437"/>
        <v>2020</v>
      </c>
      <c r="B7561" s="1059">
        <v>44088</v>
      </c>
      <c r="C7561" s="3">
        <f>'finished water daily demand'!X261</f>
        <v>29.77939185768</v>
      </c>
      <c r="D7561">
        <f t="shared" si="436"/>
        <v>44088</v>
      </c>
    </row>
    <row r="7562" spans="1:4" x14ac:dyDescent="0.2">
      <c r="A7562">
        <f t="shared" si="437"/>
        <v>2020</v>
      </c>
      <c r="B7562" s="1059">
        <v>44089</v>
      </c>
      <c r="C7562" s="3">
        <f>'finished water daily demand'!X262</f>
        <v>26.653079686720002</v>
      </c>
      <c r="D7562">
        <f t="shared" si="436"/>
        <v>44089</v>
      </c>
    </row>
    <row r="7563" spans="1:4" x14ac:dyDescent="0.2">
      <c r="A7563">
        <f t="shared" si="437"/>
        <v>2020</v>
      </c>
      <c r="B7563" s="1059">
        <v>44090</v>
      </c>
      <c r="C7563" s="3">
        <f>'finished water daily demand'!X263</f>
        <v>26.674783167080001</v>
      </c>
      <c r="D7563">
        <f t="shared" si="436"/>
        <v>44090</v>
      </c>
    </row>
    <row r="7564" spans="1:4" x14ac:dyDescent="0.2">
      <c r="A7564">
        <f t="shared" si="437"/>
        <v>2020</v>
      </c>
      <c r="B7564" s="1059">
        <v>44091</v>
      </c>
      <c r="C7564" s="3">
        <f>'finished water daily demand'!X264</f>
        <v>26.777266699720002</v>
      </c>
      <c r="D7564">
        <f t="shared" si="436"/>
        <v>44091</v>
      </c>
    </row>
    <row r="7565" spans="1:4" x14ac:dyDescent="0.2">
      <c r="A7565">
        <f t="shared" si="437"/>
        <v>2020</v>
      </c>
      <c r="B7565" s="1059">
        <v>44092</v>
      </c>
      <c r="C7565" s="3">
        <f>'finished water daily demand'!X265</f>
        <v>27.478276569919998</v>
      </c>
      <c r="D7565">
        <f t="shared" si="436"/>
        <v>44092</v>
      </c>
    </row>
    <row r="7566" spans="1:4" x14ac:dyDescent="0.2">
      <c r="A7566">
        <f t="shared" si="437"/>
        <v>2020</v>
      </c>
      <c r="B7566" s="1059">
        <v>44093</v>
      </c>
      <c r="C7566" s="3">
        <f>'finished water daily demand'!X266</f>
        <v>28.568881036800001</v>
      </c>
      <c r="D7566">
        <f t="shared" si="436"/>
        <v>44093</v>
      </c>
    </row>
    <row r="7567" spans="1:4" x14ac:dyDescent="0.2">
      <c r="A7567">
        <f t="shared" si="437"/>
        <v>2020</v>
      </c>
      <c r="B7567" s="1059">
        <v>44094</v>
      </c>
      <c r="C7567" s="3">
        <f>'finished water daily demand'!X267</f>
        <v>27.576043634700003</v>
      </c>
      <c r="D7567">
        <f t="shared" si="436"/>
        <v>44094</v>
      </c>
    </row>
    <row r="7568" spans="1:4" x14ac:dyDescent="0.2">
      <c r="A7568">
        <f t="shared" si="437"/>
        <v>2020</v>
      </c>
      <c r="B7568" s="1059">
        <v>44095</v>
      </c>
      <c r="C7568" s="3">
        <f>'finished water daily demand'!X268</f>
        <v>27.286043634700004</v>
      </c>
      <c r="D7568">
        <f t="shared" si="436"/>
        <v>44095</v>
      </c>
    </row>
    <row r="7569" spans="1:4" x14ac:dyDescent="0.2">
      <c r="A7569">
        <f t="shared" si="437"/>
        <v>2020</v>
      </c>
      <c r="B7569" s="1059">
        <v>44096</v>
      </c>
      <c r="C7569" s="3">
        <f>'finished water daily demand'!X269</f>
        <v>28.284880413840003</v>
      </c>
      <c r="D7569">
        <f t="shared" ref="D7569:D7578" si="438">VALUE(B7569)</f>
        <v>44096</v>
      </c>
    </row>
    <row r="7570" spans="1:4" x14ac:dyDescent="0.2">
      <c r="A7570">
        <f t="shared" si="437"/>
        <v>2020</v>
      </c>
      <c r="B7570" s="1059">
        <v>44097</v>
      </c>
      <c r="C7570" s="3">
        <f>'finished water daily demand'!X270</f>
        <v>27.323354802649998</v>
      </c>
      <c r="D7570">
        <f t="shared" si="438"/>
        <v>44097</v>
      </c>
    </row>
    <row r="7571" spans="1:4" x14ac:dyDescent="0.2">
      <c r="A7571">
        <f t="shared" si="437"/>
        <v>2020</v>
      </c>
      <c r="B7571" s="1059">
        <v>44098</v>
      </c>
      <c r="C7571" s="3">
        <f>'finished water daily demand'!X271</f>
        <v>27.56335480265</v>
      </c>
      <c r="D7571">
        <f t="shared" si="438"/>
        <v>44098</v>
      </c>
    </row>
    <row r="7572" spans="1:4" x14ac:dyDescent="0.2">
      <c r="A7572">
        <f t="shared" si="437"/>
        <v>2020</v>
      </c>
      <c r="B7572" s="1059">
        <v>44099</v>
      </c>
      <c r="C7572" s="3">
        <f>'finished water daily demand'!X272</f>
        <v>29.043354802649997</v>
      </c>
      <c r="D7572">
        <f t="shared" si="438"/>
        <v>44099</v>
      </c>
    </row>
    <row r="7573" spans="1:4" x14ac:dyDescent="0.2">
      <c r="A7573">
        <f t="shared" si="437"/>
        <v>2020</v>
      </c>
      <c r="B7573" s="1059">
        <v>44100</v>
      </c>
      <c r="C7573" s="3">
        <f>'finished water daily demand'!X273</f>
        <v>31.043354802649997</v>
      </c>
      <c r="D7573">
        <f t="shared" si="438"/>
        <v>44100</v>
      </c>
    </row>
    <row r="7574" spans="1:4" x14ac:dyDescent="0.2">
      <c r="A7574">
        <f t="shared" si="437"/>
        <v>2020</v>
      </c>
      <c r="B7574" s="1059">
        <v>44101</v>
      </c>
      <c r="C7574" s="3">
        <f>'finished water daily demand'!X274</f>
        <v>30.272177419280002</v>
      </c>
      <c r="D7574">
        <f t="shared" si="438"/>
        <v>44101</v>
      </c>
    </row>
    <row r="7575" spans="1:4" x14ac:dyDescent="0.2">
      <c r="A7575">
        <f t="shared" si="437"/>
        <v>2020</v>
      </c>
      <c r="B7575" s="1059">
        <v>44102</v>
      </c>
      <c r="C7575" s="3">
        <f>'finished water daily demand'!X275</f>
        <v>30.88527916592</v>
      </c>
      <c r="D7575">
        <f t="shared" si="438"/>
        <v>44102</v>
      </c>
    </row>
    <row r="7576" spans="1:4" x14ac:dyDescent="0.2">
      <c r="A7576">
        <f t="shared" si="437"/>
        <v>2020</v>
      </c>
      <c r="B7576" s="1059">
        <v>44103</v>
      </c>
      <c r="C7576" s="3">
        <f>'finished water daily demand'!X276</f>
        <v>30.53194773852</v>
      </c>
      <c r="D7576">
        <f t="shared" si="438"/>
        <v>44103</v>
      </c>
    </row>
    <row r="7577" spans="1:4" x14ac:dyDescent="0.2">
      <c r="A7577">
        <f t="shared" si="437"/>
        <v>2020</v>
      </c>
      <c r="B7577" s="1059">
        <v>44104</v>
      </c>
      <c r="C7577" s="3">
        <f>'finished water daily demand'!X277</f>
        <v>30.16284280192</v>
      </c>
      <c r="D7577">
        <f t="shared" si="438"/>
        <v>44104</v>
      </c>
    </row>
    <row r="7578" spans="1:4" x14ac:dyDescent="0.2">
      <c r="A7578">
        <f t="shared" si="437"/>
        <v>2020</v>
      </c>
      <c r="B7578" s="1059">
        <v>44105</v>
      </c>
      <c r="C7578" s="3">
        <f>'finished water daily demand'!X278</f>
        <v>25.872389400679999</v>
      </c>
      <c r="D7578">
        <f t="shared" si="438"/>
        <v>44105</v>
      </c>
    </row>
    <row r="7579" spans="1:4" x14ac:dyDescent="0.2">
      <c r="A7579">
        <f t="shared" si="437"/>
        <v>2020</v>
      </c>
      <c r="B7579" s="1059">
        <v>44106</v>
      </c>
      <c r="C7579" s="3">
        <f>'finished water daily demand'!X279</f>
        <v>26.932657088920003</v>
      </c>
      <c r="D7579">
        <f t="shared" ref="D7579:D7590" si="439">VALUE(B7579)</f>
        <v>44106</v>
      </c>
    </row>
    <row r="7580" spans="1:4" x14ac:dyDescent="0.2">
      <c r="A7580">
        <f t="shared" si="437"/>
        <v>2020</v>
      </c>
      <c r="B7580" s="1059">
        <v>44107</v>
      </c>
      <c r="C7580" s="3">
        <f>'finished water daily demand'!X280</f>
        <v>24.717878647119999</v>
      </c>
      <c r="D7580">
        <f t="shared" si="439"/>
        <v>44107</v>
      </c>
    </row>
    <row r="7581" spans="1:4" x14ac:dyDescent="0.2">
      <c r="A7581">
        <f t="shared" si="437"/>
        <v>2020</v>
      </c>
      <c r="B7581" s="1059">
        <v>44108</v>
      </c>
      <c r="C7581" s="3">
        <f>'finished water daily demand'!X281</f>
        <v>25.752483736960002</v>
      </c>
      <c r="D7581">
        <f t="shared" si="439"/>
        <v>44108</v>
      </c>
    </row>
    <row r="7582" spans="1:4" x14ac:dyDescent="0.2">
      <c r="A7582">
        <f t="shared" si="437"/>
        <v>2020</v>
      </c>
      <c r="B7582" s="1059">
        <v>44109</v>
      </c>
      <c r="C7582" s="3">
        <f>'finished water daily demand'!X282</f>
        <v>25.869516881000003</v>
      </c>
      <c r="D7582">
        <f t="shared" si="439"/>
        <v>44109</v>
      </c>
    </row>
    <row r="7583" spans="1:4" x14ac:dyDescent="0.2">
      <c r="A7583">
        <f t="shared" si="437"/>
        <v>2020</v>
      </c>
      <c r="B7583" s="1059">
        <v>44110</v>
      </c>
      <c r="C7583" s="3">
        <f>'finished water daily demand'!X283</f>
        <v>24.867945971799998</v>
      </c>
      <c r="D7583">
        <f t="shared" si="439"/>
        <v>44110</v>
      </c>
    </row>
    <row r="7584" spans="1:4" x14ac:dyDescent="0.2">
      <c r="A7584">
        <f t="shared" si="437"/>
        <v>2020</v>
      </c>
      <c r="B7584" s="1059">
        <v>44111</v>
      </c>
      <c r="C7584" s="3">
        <f>'finished water daily demand'!X284</f>
        <v>27.156261399560002</v>
      </c>
      <c r="D7584">
        <f t="shared" si="439"/>
        <v>44111</v>
      </c>
    </row>
    <row r="7585" spans="1:4" x14ac:dyDescent="0.2">
      <c r="A7585">
        <f t="shared" si="437"/>
        <v>2020</v>
      </c>
      <c r="B7585" s="1059">
        <v>44112</v>
      </c>
      <c r="C7585" s="3">
        <f>'finished water daily demand'!X285</f>
        <v>28.036261399559997</v>
      </c>
      <c r="D7585">
        <f t="shared" si="439"/>
        <v>44112</v>
      </c>
    </row>
    <row r="7586" spans="1:4" x14ac:dyDescent="0.2">
      <c r="A7586">
        <f t="shared" si="437"/>
        <v>2020</v>
      </c>
      <c r="B7586" s="1059">
        <v>44113</v>
      </c>
      <c r="C7586" s="3">
        <f>'finished water daily demand'!X286</f>
        <v>26.596093503999999</v>
      </c>
      <c r="D7586">
        <f t="shared" si="439"/>
        <v>44113</v>
      </c>
    </row>
    <row r="7587" spans="1:4" x14ac:dyDescent="0.2">
      <c r="A7587">
        <f t="shared" si="437"/>
        <v>2020</v>
      </c>
      <c r="B7587" s="1059">
        <v>44114</v>
      </c>
      <c r="C7587" s="3">
        <f>'finished water daily demand'!X287</f>
        <v>25.771970491559998</v>
      </c>
      <c r="D7587">
        <f t="shared" si="439"/>
        <v>44114</v>
      </c>
    </row>
    <row r="7588" spans="1:4" x14ac:dyDescent="0.2">
      <c r="A7588">
        <f t="shared" si="437"/>
        <v>2020</v>
      </c>
      <c r="B7588" s="1059">
        <v>44115</v>
      </c>
      <c r="C7588" s="3">
        <f>'finished water daily demand'!X288</f>
        <v>25.370519270679999</v>
      </c>
      <c r="D7588">
        <f t="shared" si="439"/>
        <v>44115</v>
      </c>
    </row>
    <row r="7589" spans="1:4" x14ac:dyDescent="0.2">
      <c r="A7589">
        <f t="shared" si="437"/>
        <v>2020</v>
      </c>
      <c r="B7589" s="1059">
        <v>44116</v>
      </c>
      <c r="C7589" s="3">
        <f>'finished water daily demand'!X289</f>
        <v>21.559814646560003</v>
      </c>
      <c r="D7589">
        <f t="shared" si="439"/>
        <v>44116</v>
      </c>
    </row>
    <row r="7590" spans="1:4" x14ac:dyDescent="0.2">
      <c r="A7590">
        <f t="shared" si="437"/>
        <v>2020</v>
      </c>
      <c r="B7590" s="1059">
        <v>44117</v>
      </c>
      <c r="C7590" s="3">
        <f>'finished water daily demand'!X290</f>
        <v>26.358311062040002</v>
      </c>
      <c r="D7590">
        <f t="shared" si="439"/>
        <v>44117</v>
      </c>
    </row>
    <row r="7591" spans="1:4" x14ac:dyDescent="0.2">
      <c r="A7591">
        <f t="shared" si="437"/>
        <v>2020</v>
      </c>
      <c r="B7591" s="1059">
        <v>44118</v>
      </c>
      <c r="C7591" s="3">
        <f>'finished water daily demand'!X291</f>
        <v>25.90479521764</v>
      </c>
      <c r="D7591">
        <f t="shared" ref="D7591:D7596" si="440">VALUE(B7591)</f>
        <v>44118</v>
      </c>
    </row>
    <row r="7592" spans="1:4" x14ac:dyDescent="0.2">
      <c r="A7592">
        <f t="shared" si="437"/>
        <v>2020</v>
      </c>
      <c r="B7592" s="1059">
        <v>44119</v>
      </c>
      <c r="C7592" s="3">
        <f>'finished water daily demand'!X292</f>
        <v>25.751443944679998</v>
      </c>
      <c r="D7592">
        <f t="shared" si="440"/>
        <v>44119</v>
      </c>
    </row>
    <row r="7593" spans="1:4" x14ac:dyDescent="0.2">
      <c r="A7593">
        <f t="shared" si="437"/>
        <v>2020</v>
      </c>
      <c r="B7593" s="1059">
        <v>44120</v>
      </c>
      <c r="C7593" s="3">
        <f>'finished water daily demand'!X293</f>
        <v>25.15558815276</v>
      </c>
      <c r="D7593">
        <f t="shared" si="440"/>
        <v>44120</v>
      </c>
    </row>
    <row r="7594" spans="1:4" x14ac:dyDescent="0.2">
      <c r="A7594">
        <f t="shared" si="437"/>
        <v>2020</v>
      </c>
      <c r="B7594" s="1059">
        <v>44121</v>
      </c>
      <c r="C7594" s="3">
        <f>'finished water daily demand'!X294</f>
        <v>23.833014853879998</v>
      </c>
      <c r="D7594">
        <f t="shared" si="440"/>
        <v>44121</v>
      </c>
    </row>
    <row r="7595" spans="1:4" x14ac:dyDescent="0.2">
      <c r="A7595">
        <f t="shared" si="437"/>
        <v>2020</v>
      </c>
      <c r="B7595" s="1059">
        <v>44122</v>
      </c>
      <c r="C7595" s="3">
        <f>'finished water daily demand'!X295</f>
        <v>24.309207269199998</v>
      </c>
      <c r="D7595">
        <f t="shared" si="440"/>
        <v>44122</v>
      </c>
    </row>
    <row r="7596" spans="1:4" x14ac:dyDescent="0.2">
      <c r="A7596">
        <f t="shared" si="437"/>
        <v>2020</v>
      </c>
      <c r="B7596" s="1059">
        <v>44123</v>
      </c>
      <c r="C7596" s="3">
        <f>'finished water daily demand'!X296</f>
        <v>25.147853295080001</v>
      </c>
      <c r="D7596">
        <f t="shared" si="440"/>
        <v>44123</v>
      </c>
    </row>
    <row r="7597" spans="1:4" x14ac:dyDescent="0.2">
      <c r="A7597">
        <f t="shared" si="437"/>
        <v>2020</v>
      </c>
      <c r="B7597" s="1059">
        <v>44124</v>
      </c>
      <c r="C7597" s="3">
        <f>'finished water daily demand'!X297</f>
        <v>24.649979218000002</v>
      </c>
      <c r="D7597">
        <f t="shared" ref="D7597:D7605" si="441">VALUE(B7597)</f>
        <v>44124</v>
      </c>
    </row>
    <row r="7598" spans="1:4" x14ac:dyDescent="0.2">
      <c r="A7598">
        <f t="shared" si="437"/>
        <v>2020</v>
      </c>
      <c r="B7598" s="1059">
        <v>44125</v>
      </c>
      <c r="C7598" s="3">
        <f>'finished water daily demand'!X298</f>
        <v>25.666666802879998</v>
      </c>
      <c r="D7598">
        <f t="shared" si="441"/>
        <v>44125</v>
      </c>
    </row>
    <row r="7599" spans="1:4" x14ac:dyDescent="0.2">
      <c r="A7599">
        <f t="shared" si="437"/>
        <v>2020</v>
      </c>
      <c r="B7599" s="1059">
        <v>44126</v>
      </c>
      <c r="C7599" s="3">
        <f>'finished water daily demand'!X299</f>
        <v>27.148851114719999</v>
      </c>
      <c r="D7599">
        <f t="shared" si="441"/>
        <v>44126</v>
      </c>
    </row>
    <row r="7600" spans="1:4" x14ac:dyDescent="0.2">
      <c r="A7600">
        <f t="shared" si="437"/>
        <v>2020</v>
      </c>
      <c r="B7600" s="1059">
        <v>44127</v>
      </c>
      <c r="C7600" s="3">
        <f>'finished water daily demand'!X300</f>
        <v>26.709866907039999</v>
      </c>
      <c r="D7600">
        <f t="shared" si="441"/>
        <v>44127</v>
      </c>
    </row>
    <row r="7601" spans="1:4" x14ac:dyDescent="0.2">
      <c r="A7601">
        <f t="shared" si="437"/>
        <v>2020</v>
      </c>
      <c r="B7601" s="1059">
        <v>44128</v>
      </c>
      <c r="C7601" s="3">
        <f>'finished water daily demand'!X301</f>
        <v>26.126069816519998</v>
      </c>
      <c r="D7601">
        <f t="shared" si="441"/>
        <v>44128</v>
      </c>
    </row>
    <row r="7602" spans="1:4" x14ac:dyDescent="0.2">
      <c r="A7602">
        <f t="shared" si="437"/>
        <v>2020</v>
      </c>
      <c r="B7602" s="1059">
        <v>44129</v>
      </c>
      <c r="C7602" s="3">
        <f>'finished water daily demand'!X302</f>
        <v>25.376698180200002</v>
      </c>
      <c r="D7602">
        <f t="shared" si="441"/>
        <v>44129</v>
      </c>
    </row>
    <row r="7603" spans="1:4" x14ac:dyDescent="0.2">
      <c r="A7603">
        <f t="shared" si="437"/>
        <v>2020</v>
      </c>
      <c r="B7603" s="1059">
        <v>44130</v>
      </c>
      <c r="C7603" s="3">
        <f>'finished water daily demand'!X303</f>
        <v>24.554495894680002</v>
      </c>
      <c r="D7603">
        <f t="shared" si="441"/>
        <v>44130</v>
      </c>
    </row>
    <row r="7604" spans="1:4" x14ac:dyDescent="0.2">
      <c r="A7604">
        <f t="shared" si="437"/>
        <v>2020</v>
      </c>
      <c r="B7604" s="1059">
        <v>44131</v>
      </c>
      <c r="C7604" s="3">
        <f>'finished water daily demand'!X304</f>
        <v>24.478007271199999</v>
      </c>
      <c r="D7604">
        <f t="shared" si="441"/>
        <v>44131</v>
      </c>
    </row>
    <row r="7605" spans="1:4" x14ac:dyDescent="0.2">
      <c r="A7605">
        <f t="shared" si="437"/>
        <v>2020</v>
      </c>
      <c r="B7605" s="1059">
        <v>44132</v>
      </c>
      <c r="C7605" s="3">
        <f>'finished water daily demand'!X305</f>
        <v>26.276915115280001</v>
      </c>
      <c r="D7605">
        <f t="shared" si="441"/>
        <v>44132</v>
      </c>
    </row>
    <row r="7606" spans="1:4" x14ac:dyDescent="0.2">
      <c r="A7606">
        <f t="shared" si="437"/>
        <v>2020</v>
      </c>
      <c r="B7606" s="1059">
        <v>44133</v>
      </c>
      <c r="C7606" s="3">
        <f>'finished water daily demand'!X306</f>
        <v>25.582188881880001</v>
      </c>
      <c r="D7606">
        <f t="shared" ref="D7606:D7611" si="442">VALUE(B7606)</f>
        <v>44133</v>
      </c>
    </row>
    <row r="7607" spans="1:4" x14ac:dyDescent="0.2">
      <c r="A7607">
        <f t="shared" si="437"/>
        <v>2020</v>
      </c>
      <c r="B7607" s="1059">
        <v>44134</v>
      </c>
      <c r="C7607" s="3">
        <f>'finished water daily demand'!X307</f>
        <v>25.783655063799998</v>
      </c>
      <c r="D7607">
        <f t="shared" si="442"/>
        <v>44134</v>
      </c>
    </row>
    <row r="7608" spans="1:4" x14ac:dyDescent="0.2">
      <c r="A7608">
        <f t="shared" si="437"/>
        <v>2020</v>
      </c>
      <c r="B7608" s="1059">
        <v>44135</v>
      </c>
      <c r="C7608" s="3">
        <f>'finished water daily demand'!X308</f>
        <v>24.131403427279999</v>
      </c>
      <c r="D7608">
        <f t="shared" si="442"/>
        <v>44135</v>
      </c>
    </row>
    <row r="7609" spans="1:4" x14ac:dyDescent="0.2">
      <c r="A7609">
        <f t="shared" si="437"/>
        <v>2020</v>
      </c>
      <c r="B7609" s="1059">
        <v>44136</v>
      </c>
      <c r="C7609" s="3">
        <f>'finished water daily demand'!X309</f>
        <v>23.177124569840004</v>
      </c>
      <c r="D7609">
        <f t="shared" si="442"/>
        <v>44136</v>
      </c>
    </row>
    <row r="7610" spans="1:4" x14ac:dyDescent="0.2">
      <c r="A7610">
        <f t="shared" si="437"/>
        <v>2020</v>
      </c>
      <c r="B7610" s="1059">
        <v>44137</v>
      </c>
      <c r="C7610" s="3">
        <f>'finished water daily demand'!X310</f>
        <v>23.723295998840001</v>
      </c>
      <c r="D7610">
        <f t="shared" si="442"/>
        <v>44137</v>
      </c>
    </row>
    <row r="7611" spans="1:4" x14ac:dyDescent="0.2">
      <c r="A7611">
        <f t="shared" si="437"/>
        <v>2020</v>
      </c>
      <c r="B7611" s="1059">
        <v>44138</v>
      </c>
      <c r="C7611" s="3">
        <f>'finished water daily demand'!X311</f>
        <v>24.331470751960001</v>
      </c>
      <c r="D7611">
        <f t="shared" si="442"/>
        <v>44138</v>
      </c>
    </row>
    <row r="7612" spans="1:4" x14ac:dyDescent="0.2">
      <c r="A7612">
        <f t="shared" si="437"/>
        <v>2020</v>
      </c>
      <c r="B7612" s="1059">
        <v>44139</v>
      </c>
      <c r="C7612" s="3">
        <f>'finished water daily demand'!X312</f>
        <v>25.225748154160001</v>
      </c>
      <c r="D7612">
        <f t="shared" ref="D7612:D7617" si="443">VALUE(B7612)</f>
        <v>44139</v>
      </c>
    </row>
    <row r="7613" spans="1:4" x14ac:dyDescent="0.2">
      <c r="A7613">
        <f t="shared" si="437"/>
        <v>2020</v>
      </c>
      <c r="B7613" s="1059">
        <v>44140</v>
      </c>
      <c r="C7613" s="3">
        <f>'finished water daily demand'!X313</f>
        <v>24.879503375199999</v>
      </c>
      <c r="D7613">
        <f t="shared" si="443"/>
        <v>44140</v>
      </c>
    </row>
    <row r="7614" spans="1:4" x14ac:dyDescent="0.2">
      <c r="A7614">
        <f t="shared" si="437"/>
        <v>2020</v>
      </c>
      <c r="B7614" s="1059">
        <v>44141</v>
      </c>
      <c r="C7614" s="3">
        <f>'finished water daily demand'!X314</f>
        <v>24.675062024519999</v>
      </c>
      <c r="D7614">
        <f t="shared" si="443"/>
        <v>44141</v>
      </c>
    </row>
    <row r="7615" spans="1:4" x14ac:dyDescent="0.2">
      <c r="A7615">
        <f t="shared" si="437"/>
        <v>2020</v>
      </c>
      <c r="B7615" s="1059">
        <v>44142</v>
      </c>
      <c r="C7615" s="3">
        <f>'finished water daily demand'!X315</f>
        <v>24.173752933519999</v>
      </c>
      <c r="D7615">
        <f t="shared" si="443"/>
        <v>44142</v>
      </c>
    </row>
    <row r="7616" spans="1:4" x14ac:dyDescent="0.2">
      <c r="A7616">
        <f t="shared" si="437"/>
        <v>2020</v>
      </c>
      <c r="B7616" s="1059">
        <v>44143</v>
      </c>
      <c r="C7616" s="3">
        <f>'finished water daily demand'!X316</f>
        <v>24.89060872544</v>
      </c>
      <c r="D7616">
        <f t="shared" si="443"/>
        <v>44143</v>
      </c>
    </row>
    <row r="7617" spans="1:4" x14ac:dyDescent="0.2">
      <c r="A7617">
        <f t="shared" si="437"/>
        <v>2020</v>
      </c>
      <c r="B7617" s="1059">
        <v>44144</v>
      </c>
      <c r="C7617" s="3">
        <f>'finished water daily demand'!X317</f>
        <v>25.870041972639999</v>
      </c>
      <c r="D7617">
        <f t="shared" si="443"/>
        <v>44144</v>
      </c>
    </row>
    <row r="7618" spans="1:4" x14ac:dyDescent="0.2">
      <c r="A7618">
        <f t="shared" si="437"/>
        <v>2020</v>
      </c>
      <c r="B7618" s="1059">
        <v>44145</v>
      </c>
      <c r="C7618" s="3">
        <f>'finished water daily demand'!X318</f>
        <v>24.740550647999999</v>
      </c>
      <c r="D7618">
        <f t="shared" ref="D7618:D7620" si="444">VALUE(B7618)</f>
        <v>44145</v>
      </c>
    </row>
    <row r="7619" spans="1:4" x14ac:dyDescent="0.2">
      <c r="A7619">
        <f t="shared" si="437"/>
        <v>2020</v>
      </c>
      <c r="B7619" s="1059">
        <v>44146</v>
      </c>
      <c r="C7619" s="3">
        <f>'finished water daily demand'!X319</f>
        <v>25.228508466040001</v>
      </c>
      <c r="D7619">
        <f t="shared" si="444"/>
        <v>44146</v>
      </c>
    </row>
    <row r="7620" spans="1:4" x14ac:dyDescent="0.2">
      <c r="A7620">
        <f t="shared" si="437"/>
        <v>2020</v>
      </c>
      <c r="B7620" s="1059">
        <v>44147</v>
      </c>
      <c r="C7620" s="3">
        <f>'finished water daily demand'!X320</f>
        <v>23.850917193479997</v>
      </c>
      <c r="D7620">
        <f t="shared" si="444"/>
        <v>44147</v>
      </c>
    </row>
    <row r="7621" spans="1:4" x14ac:dyDescent="0.2">
      <c r="A7621">
        <f t="shared" si="437"/>
        <v>2020</v>
      </c>
      <c r="B7621" s="1059">
        <v>44148</v>
      </c>
      <c r="C7621" s="3">
        <f>'finished water daily demand'!X321</f>
        <v>24.05880706388</v>
      </c>
      <c r="D7621">
        <f t="shared" ref="D7621:D7625" si="445">VALUE(B7621)</f>
        <v>44148</v>
      </c>
    </row>
    <row r="7622" spans="1:4" x14ac:dyDescent="0.2">
      <c r="A7622">
        <f t="shared" si="437"/>
        <v>2020</v>
      </c>
      <c r="B7622" s="1059">
        <v>44149</v>
      </c>
      <c r="C7622" s="3">
        <f>'finished water daily demand'!X322</f>
        <v>23.89230108968</v>
      </c>
      <c r="D7622">
        <f t="shared" si="445"/>
        <v>44149</v>
      </c>
    </row>
    <row r="7623" spans="1:4" x14ac:dyDescent="0.2">
      <c r="A7623">
        <f t="shared" si="437"/>
        <v>2020</v>
      </c>
      <c r="B7623" s="1059">
        <v>44150</v>
      </c>
      <c r="C7623" s="3">
        <f>'finished water daily demand'!X323</f>
        <v>23.683430648199998</v>
      </c>
      <c r="D7623">
        <f t="shared" si="445"/>
        <v>44150</v>
      </c>
    </row>
    <row r="7624" spans="1:4" x14ac:dyDescent="0.2">
      <c r="A7624">
        <f t="shared" ref="A7624:A7669" si="446">YEAR(B7624)</f>
        <v>2020</v>
      </c>
      <c r="B7624" s="1059">
        <v>44151</v>
      </c>
      <c r="C7624" s="3">
        <f>'finished water daily demand'!X324</f>
        <v>24.183258596239998</v>
      </c>
      <c r="D7624">
        <f t="shared" si="445"/>
        <v>44151</v>
      </c>
    </row>
    <row r="7625" spans="1:4" x14ac:dyDescent="0.2">
      <c r="A7625">
        <f t="shared" si="446"/>
        <v>2020</v>
      </c>
      <c r="B7625" s="1059">
        <v>44152</v>
      </c>
      <c r="C7625" s="3">
        <f>'finished water daily demand'!X325</f>
        <v>24.364126336559998</v>
      </c>
      <c r="D7625">
        <f t="shared" si="445"/>
        <v>44152</v>
      </c>
    </row>
    <row r="7626" spans="1:4" x14ac:dyDescent="0.2">
      <c r="A7626">
        <f t="shared" si="446"/>
        <v>2020</v>
      </c>
      <c r="B7626" s="1059">
        <v>44153</v>
      </c>
      <c r="C7626" s="3">
        <f>'finished water daily demand'!X326</f>
        <v>24.37361018068</v>
      </c>
      <c r="D7626">
        <f t="shared" ref="D7626:D7630" si="447">VALUE(B7626)</f>
        <v>44153</v>
      </c>
    </row>
    <row r="7627" spans="1:4" x14ac:dyDescent="0.2">
      <c r="A7627">
        <f t="shared" si="446"/>
        <v>2020</v>
      </c>
      <c r="B7627" s="1059">
        <v>44154</v>
      </c>
      <c r="C7627" s="3">
        <f>'finished water daily demand'!X327</f>
        <v>24.665255895080001</v>
      </c>
      <c r="D7627">
        <f t="shared" si="447"/>
        <v>44154</v>
      </c>
    </row>
    <row r="7628" spans="1:4" x14ac:dyDescent="0.2">
      <c r="A7628">
        <f t="shared" si="446"/>
        <v>2020</v>
      </c>
      <c r="B7628" s="1059">
        <v>44155</v>
      </c>
      <c r="C7628" s="3">
        <f>'finished water daily demand'!X328</f>
        <v>24.963682596200002</v>
      </c>
      <c r="D7628">
        <f t="shared" si="447"/>
        <v>44155</v>
      </c>
    </row>
    <row r="7629" spans="1:4" x14ac:dyDescent="0.2">
      <c r="A7629">
        <f t="shared" si="446"/>
        <v>2020</v>
      </c>
      <c r="B7629" s="1059">
        <v>44156</v>
      </c>
      <c r="C7629" s="3">
        <f>'finished water daily demand'!X329</f>
        <v>23.483146388440002</v>
      </c>
      <c r="D7629">
        <f t="shared" si="447"/>
        <v>44156</v>
      </c>
    </row>
    <row r="7630" spans="1:4" x14ac:dyDescent="0.2">
      <c r="A7630">
        <f t="shared" si="446"/>
        <v>2020</v>
      </c>
      <c r="B7630" s="1059">
        <v>44157</v>
      </c>
      <c r="C7630" s="3">
        <f>'finished water daily demand'!X330</f>
        <v>22.892562907879999</v>
      </c>
      <c r="D7630">
        <f t="shared" si="447"/>
        <v>44157</v>
      </c>
    </row>
    <row r="7631" spans="1:4" x14ac:dyDescent="0.2">
      <c r="A7631">
        <f t="shared" si="446"/>
        <v>2020</v>
      </c>
      <c r="B7631" s="1059">
        <v>44158</v>
      </c>
      <c r="C7631" s="3">
        <f>'finished water daily demand'!X331</f>
        <v>24.77465745348</v>
      </c>
      <c r="D7631">
        <f t="shared" ref="D7631:D7641" si="448">VALUE(B7631)</f>
        <v>44158</v>
      </c>
    </row>
    <row r="7632" spans="1:4" x14ac:dyDescent="0.2">
      <c r="A7632">
        <f t="shared" si="446"/>
        <v>2020</v>
      </c>
      <c r="B7632" s="1059">
        <v>44159</v>
      </c>
      <c r="C7632" s="3">
        <f>'finished water daily demand'!X332</f>
        <v>23.883931843039999</v>
      </c>
      <c r="D7632">
        <f t="shared" si="448"/>
        <v>44159</v>
      </c>
    </row>
    <row r="7633" spans="1:4" x14ac:dyDescent="0.2">
      <c r="A7633">
        <f t="shared" si="446"/>
        <v>2020</v>
      </c>
      <c r="B7633" s="1059">
        <v>44160</v>
      </c>
      <c r="C7633" s="3">
        <f>'finished water daily demand'!X333</f>
        <v>24.084373193720001</v>
      </c>
      <c r="D7633">
        <f t="shared" si="448"/>
        <v>44160</v>
      </c>
    </row>
    <row r="7634" spans="1:4" x14ac:dyDescent="0.2">
      <c r="A7634">
        <f t="shared" si="446"/>
        <v>2020</v>
      </c>
      <c r="B7634" s="1059">
        <v>44161</v>
      </c>
      <c r="C7634" s="3">
        <f>'finished water daily demand'!X334</f>
        <v>21.983258596239999</v>
      </c>
      <c r="D7634">
        <f t="shared" si="448"/>
        <v>44161</v>
      </c>
    </row>
    <row r="7635" spans="1:4" x14ac:dyDescent="0.2">
      <c r="A7635">
        <f t="shared" si="446"/>
        <v>2020</v>
      </c>
      <c r="B7635" s="1059">
        <v>44162</v>
      </c>
      <c r="C7635" s="3">
        <f>'finished water daily demand'!X335</f>
        <v>22.48489683012</v>
      </c>
      <c r="D7635">
        <f t="shared" si="448"/>
        <v>44162</v>
      </c>
    </row>
    <row r="7636" spans="1:4" x14ac:dyDescent="0.2">
      <c r="A7636">
        <f t="shared" si="446"/>
        <v>2020</v>
      </c>
      <c r="B7636" s="1059">
        <v>44163</v>
      </c>
      <c r="C7636" s="3">
        <f>'finished water daily demand'!X336</f>
        <v>22.586288206840003</v>
      </c>
      <c r="D7636">
        <f t="shared" si="448"/>
        <v>44163</v>
      </c>
    </row>
    <row r="7637" spans="1:4" x14ac:dyDescent="0.2">
      <c r="A7637">
        <f t="shared" si="446"/>
        <v>2020</v>
      </c>
      <c r="B7637" s="1059">
        <v>44164</v>
      </c>
      <c r="C7637" s="3">
        <f>'finished water daily demand'!X337</f>
        <v>22.582892050760002</v>
      </c>
      <c r="D7637">
        <f t="shared" si="448"/>
        <v>44164</v>
      </c>
    </row>
    <row r="7638" spans="1:4" x14ac:dyDescent="0.2">
      <c r="A7638">
        <f t="shared" si="446"/>
        <v>2020</v>
      </c>
      <c r="B7638" s="1059">
        <v>44165</v>
      </c>
      <c r="C7638" s="3">
        <f>'finished water daily demand'!X338</f>
        <v>23.155412986000002</v>
      </c>
      <c r="D7638">
        <f t="shared" si="448"/>
        <v>44165</v>
      </c>
    </row>
    <row r="7639" spans="1:4" x14ac:dyDescent="0.2">
      <c r="A7639">
        <f t="shared" si="446"/>
        <v>2020</v>
      </c>
      <c r="B7639" s="1059">
        <v>44166</v>
      </c>
      <c r="C7639" s="3">
        <f>'finished water daily demand'!X339</f>
        <v>24.264754700240001</v>
      </c>
      <c r="D7639">
        <f t="shared" si="448"/>
        <v>44166</v>
      </c>
    </row>
    <row r="7640" spans="1:4" x14ac:dyDescent="0.2">
      <c r="A7640">
        <f t="shared" si="446"/>
        <v>2020</v>
      </c>
      <c r="B7640" s="1059">
        <v>44167</v>
      </c>
      <c r="C7640" s="3">
        <f>'finished water daily demand'!X340</f>
        <v>23.855487791199998</v>
      </c>
      <c r="D7640">
        <f t="shared" si="448"/>
        <v>44167</v>
      </c>
    </row>
    <row r="7641" spans="1:4" x14ac:dyDescent="0.2">
      <c r="A7641">
        <f t="shared" si="446"/>
        <v>2020</v>
      </c>
      <c r="B7641" s="1059">
        <v>44168</v>
      </c>
      <c r="C7641" s="3">
        <f>'finished water daily demand'!X341</f>
        <v>23.26467241452</v>
      </c>
      <c r="D7641">
        <f t="shared" si="448"/>
        <v>44168</v>
      </c>
    </row>
    <row r="7642" spans="1:4" x14ac:dyDescent="0.2">
      <c r="A7642">
        <f t="shared" si="446"/>
        <v>2020</v>
      </c>
      <c r="B7642" s="1059">
        <v>44169</v>
      </c>
      <c r="C7642" s="3">
        <f>'finished water daily demand'!X342</f>
        <v>23.554657453480001</v>
      </c>
      <c r="D7642">
        <f t="shared" ref="D7642:D7645" si="449">VALUE(B7642)</f>
        <v>44169</v>
      </c>
    </row>
    <row r="7643" spans="1:4" x14ac:dyDescent="0.2">
      <c r="A7643">
        <f t="shared" si="446"/>
        <v>2020</v>
      </c>
      <c r="B7643" s="1059">
        <v>44170</v>
      </c>
      <c r="C7643" s="3">
        <f>'finished water daily demand'!X343</f>
        <v>23.682742440359998</v>
      </c>
      <c r="D7643">
        <f t="shared" si="449"/>
        <v>44170</v>
      </c>
    </row>
    <row r="7644" spans="1:4" x14ac:dyDescent="0.2">
      <c r="A7644">
        <f t="shared" si="446"/>
        <v>2020</v>
      </c>
      <c r="B7644" s="1059">
        <v>44171</v>
      </c>
      <c r="C7644" s="3">
        <f>'finished water daily demand'!X344</f>
        <v>23.05371490796</v>
      </c>
      <c r="D7644">
        <f t="shared" si="449"/>
        <v>44171</v>
      </c>
    </row>
    <row r="7645" spans="1:4" x14ac:dyDescent="0.2">
      <c r="A7645">
        <f t="shared" si="446"/>
        <v>2020</v>
      </c>
      <c r="B7645" s="1059">
        <v>44172</v>
      </c>
      <c r="C7645" s="3">
        <f>'finished water daily demand'!X345</f>
        <v>22.17491179116</v>
      </c>
      <c r="D7645">
        <f t="shared" si="449"/>
        <v>44172</v>
      </c>
    </row>
    <row r="7646" spans="1:4" x14ac:dyDescent="0.2">
      <c r="A7646">
        <f t="shared" si="446"/>
        <v>2020</v>
      </c>
      <c r="B7646" s="1059">
        <v>44173</v>
      </c>
      <c r="C7646" s="3">
        <f>'finished water daily demand'!X346</f>
        <v>24.104792102839998</v>
      </c>
      <c r="D7646">
        <f t="shared" ref="D7646:D7658" si="450">VALUE(B7646)</f>
        <v>44173</v>
      </c>
    </row>
    <row r="7647" spans="1:4" x14ac:dyDescent="0.2">
      <c r="A7647">
        <f t="shared" si="446"/>
        <v>2020</v>
      </c>
      <c r="B7647" s="1059">
        <v>44174</v>
      </c>
      <c r="C7647" s="3">
        <f>'finished water daily demand'!X347</f>
        <v>23.404021609280001</v>
      </c>
      <c r="D7647">
        <f t="shared" si="450"/>
        <v>44174</v>
      </c>
    </row>
    <row r="7648" spans="1:4" x14ac:dyDescent="0.2">
      <c r="A7648">
        <f t="shared" si="446"/>
        <v>2020</v>
      </c>
      <c r="B7648" s="1059">
        <v>44175</v>
      </c>
      <c r="C7648" s="3">
        <f>'finished water daily demand'!X348</f>
        <v>24.037816301120003</v>
      </c>
      <c r="D7648">
        <f t="shared" si="450"/>
        <v>44175</v>
      </c>
    </row>
    <row r="7649" spans="1:4" x14ac:dyDescent="0.2">
      <c r="A7649">
        <f t="shared" si="446"/>
        <v>2020</v>
      </c>
      <c r="B7649" s="1059">
        <v>44176</v>
      </c>
      <c r="C7649" s="3">
        <f>'finished water daily demand'!X349</f>
        <v>23.550582648280002</v>
      </c>
      <c r="D7649">
        <f t="shared" si="450"/>
        <v>44176</v>
      </c>
    </row>
    <row r="7650" spans="1:4" x14ac:dyDescent="0.2">
      <c r="A7650">
        <f t="shared" si="446"/>
        <v>2020</v>
      </c>
      <c r="B7650" s="1059">
        <v>44177</v>
      </c>
      <c r="C7650" s="3">
        <f>'finished water daily demand'!X350</f>
        <v>23.98790940148</v>
      </c>
      <c r="D7650">
        <f t="shared" si="450"/>
        <v>44177</v>
      </c>
    </row>
    <row r="7651" spans="1:4" x14ac:dyDescent="0.2">
      <c r="A7651">
        <f t="shared" si="446"/>
        <v>2020</v>
      </c>
      <c r="B7651" s="1059">
        <v>44178</v>
      </c>
      <c r="C7651" s="3">
        <f>'finished water daily demand'!X351</f>
        <v>23.442316050720002</v>
      </c>
      <c r="D7651">
        <f t="shared" si="450"/>
        <v>44178</v>
      </c>
    </row>
    <row r="7652" spans="1:4" x14ac:dyDescent="0.2">
      <c r="A7652">
        <f t="shared" si="446"/>
        <v>2020</v>
      </c>
      <c r="B7652" s="1059">
        <v>44179</v>
      </c>
      <c r="C7652" s="3">
        <f>'finished water daily demand'!X352</f>
        <v>22.734560206720001</v>
      </c>
      <c r="D7652">
        <f t="shared" si="450"/>
        <v>44179</v>
      </c>
    </row>
    <row r="7653" spans="1:4" x14ac:dyDescent="0.2">
      <c r="A7653">
        <f t="shared" si="446"/>
        <v>2020</v>
      </c>
      <c r="B7653" s="1059">
        <v>44180</v>
      </c>
      <c r="C7653" s="3">
        <f>'finished water daily demand'!X353</f>
        <v>23.584111375520003</v>
      </c>
      <c r="D7653">
        <f t="shared" si="450"/>
        <v>44180</v>
      </c>
    </row>
    <row r="7654" spans="1:4" x14ac:dyDescent="0.2">
      <c r="A7654">
        <f t="shared" si="446"/>
        <v>2020</v>
      </c>
      <c r="B7654" s="1059">
        <v>44181</v>
      </c>
      <c r="C7654" s="3">
        <f>'finished water daily demand'!X354</f>
        <v>23.224694856080003</v>
      </c>
      <c r="D7654">
        <f t="shared" si="450"/>
        <v>44181</v>
      </c>
    </row>
    <row r="7655" spans="1:4" x14ac:dyDescent="0.2">
      <c r="A7655">
        <f t="shared" si="446"/>
        <v>2020</v>
      </c>
      <c r="B7655" s="1059">
        <v>44182</v>
      </c>
      <c r="C7655" s="3">
        <f>'finished water daily demand'!X355</f>
        <v>23.684777141799998</v>
      </c>
      <c r="D7655">
        <f t="shared" si="450"/>
        <v>44182</v>
      </c>
    </row>
    <row r="7656" spans="1:4" x14ac:dyDescent="0.2">
      <c r="A7656">
        <f t="shared" si="446"/>
        <v>2020</v>
      </c>
      <c r="B7656" s="1059">
        <v>44183</v>
      </c>
      <c r="C7656" s="3">
        <f>'finished water daily demand'!X356</f>
        <v>25.270649972960001</v>
      </c>
      <c r="D7656">
        <f t="shared" si="450"/>
        <v>44183</v>
      </c>
    </row>
    <row r="7657" spans="1:4" x14ac:dyDescent="0.2">
      <c r="A7657">
        <f t="shared" si="446"/>
        <v>2020</v>
      </c>
      <c r="B7657" s="1059">
        <v>44184</v>
      </c>
      <c r="C7657" s="3">
        <f>'finished water daily demand'!X357</f>
        <v>22.620221193639999</v>
      </c>
      <c r="D7657">
        <f t="shared" si="450"/>
        <v>44184</v>
      </c>
    </row>
    <row r="7658" spans="1:4" x14ac:dyDescent="0.2">
      <c r="A7658">
        <f t="shared" si="446"/>
        <v>2020</v>
      </c>
      <c r="B7658" s="1059">
        <v>44185</v>
      </c>
      <c r="C7658" s="3">
        <f>'finished water daily demand'!X358</f>
        <v>22.55412633656</v>
      </c>
      <c r="D7658">
        <f t="shared" si="450"/>
        <v>44185</v>
      </c>
    </row>
    <row r="7659" spans="1:4" x14ac:dyDescent="0.2">
      <c r="A7659">
        <f t="shared" si="446"/>
        <v>2020</v>
      </c>
      <c r="B7659" s="1059">
        <v>44186</v>
      </c>
      <c r="C7659" s="3">
        <f>'finished water daily demand'!X359</f>
        <v>23.435068882079999</v>
      </c>
      <c r="D7659">
        <f t="shared" ref="D7659:D7665" si="451">VALUE(B7659)</f>
        <v>44186</v>
      </c>
    </row>
    <row r="7660" spans="1:4" x14ac:dyDescent="0.2">
      <c r="A7660">
        <f t="shared" si="446"/>
        <v>2020</v>
      </c>
      <c r="B7660" s="1059">
        <v>44187</v>
      </c>
      <c r="C7660" s="3">
        <f>'finished water daily demand'!X360</f>
        <v>23.614702336600004</v>
      </c>
      <c r="D7660">
        <f t="shared" si="451"/>
        <v>44187</v>
      </c>
    </row>
    <row r="7661" spans="1:4" x14ac:dyDescent="0.2">
      <c r="A7661">
        <f t="shared" si="446"/>
        <v>2020</v>
      </c>
      <c r="B7661" s="1059">
        <v>44188</v>
      </c>
      <c r="C7661" s="3">
        <f>'finished water daily demand'!X361</f>
        <v>23.011545557160002</v>
      </c>
      <c r="D7661">
        <f t="shared" si="451"/>
        <v>44188</v>
      </c>
    </row>
    <row r="7662" spans="1:4" x14ac:dyDescent="0.2">
      <c r="A7662">
        <f t="shared" si="446"/>
        <v>2020</v>
      </c>
      <c r="B7662" s="1059">
        <v>44189</v>
      </c>
      <c r="C7662" s="3">
        <f>'finished water daily demand'!X362</f>
        <v>22.2821589598</v>
      </c>
      <c r="D7662">
        <f t="shared" si="451"/>
        <v>44189</v>
      </c>
    </row>
    <row r="7663" spans="1:4" x14ac:dyDescent="0.2">
      <c r="A7663">
        <f t="shared" si="446"/>
        <v>2020</v>
      </c>
      <c r="B7663" s="1059">
        <v>44190</v>
      </c>
      <c r="C7663" s="3">
        <f>'finished water daily demand'!X363</f>
        <v>21.523640102759998</v>
      </c>
      <c r="D7663">
        <f t="shared" si="451"/>
        <v>44190</v>
      </c>
    </row>
    <row r="7664" spans="1:4" x14ac:dyDescent="0.2">
      <c r="A7664">
        <f t="shared" si="446"/>
        <v>2020</v>
      </c>
      <c r="B7664" s="1059">
        <v>44191</v>
      </c>
      <c r="C7664" s="3">
        <f>'finished water daily demand'!X364</f>
        <v>21.831497972879998</v>
      </c>
      <c r="D7664">
        <f t="shared" si="451"/>
        <v>44191</v>
      </c>
    </row>
    <row r="7665" spans="1:4" x14ac:dyDescent="0.2">
      <c r="A7665">
        <f t="shared" si="446"/>
        <v>2020</v>
      </c>
      <c r="B7665" s="1059">
        <v>44192</v>
      </c>
      <c r="C7665" s="3">
        <f>'finished water daily demand'!X365</f>
        <v>22.722001868880003</v>
      </c>
      <c r="D7665">
        <f t="shared" si="451"/>
        <v>44192</v>
      </c>
    </row>
    <row r="7666" spans="1:4" x14ac:dyDescent="0.2">
      <c r="A7666">
        <f t="shared" si="446"/>
        <v>2020</v>
      </c>
      <c r="B7666" s="1059">
        <v>44193</v>
      </c>
      <c r="C7666" s="3">
        <f>'finished water daily demand'!X366</f>
        <v>22.833370804040001</v>
      </c>
      <c r="D7666">
        <f t="shared" ref="D7666:D7669" si="452">VALUE(B7666)</f>
        <v>44193</v>
      </c>
    </row>
    <row r="7667" spans="1:4" x14ac:dyDescent="0.2">
      <c r="A7667">
        <f t="shared" si="446"/>
        <v>2020</v>
      </c>
      <c r="B7667" s="1059">
        <v>44194</v>
      </c>
      <c r="C7667" s="3">
        <f>'finished water daily demand'!X367</f>
        <v>23.285659843159998</v>
      </c>
      <c r="D7667">
        <f t="shared" si="452"/>
        <v>44194</v>
      </c>
    </row>
    <row r="7668" spans="1:4" x14ac:dyDescent="0.2">
      <c r="A7668">
        <f t="shared" si="446"/>
        <v>2020</v>
      </c>
      <c r="B7668" s="1059">
        <v>44195</v>
      </c>
      <c r="C7668" s="3">
        <f>'finished water daily demand'!X368</f>
        <v>24.31805172068</v>
      </c>
      <c r="D7668">
        <f t="shared" si="452"/>
        <v>44195</v>
      </c>
    </row>
    <row r="7669" spans="1:4" x14ac:dyDescent="0.2">
      <c r="A7669">
        <f t="shared" si="446"/>
        <v>2020</v>
      </c>
      <c r="B7669" s="1059">
        <v>44196</v>
      </c>
      <c r="C7669" s="3">
        <f>'finished water daily demand'!X369</f>
        <v>24.130673441119999</v>
      </c>
      <c r="D7669">
        <f t="shared" si="452"/>
        <v>44196</v>
      </c>
    </row>
    <row r="7670" spans="1:4" x14ac:dyDescent="0.2">
      <c r="A7670">
        <f t="shared" ref="A7670:A7733" si="453">YEAR(B7670)</f>
        <v>2021</v>
      </c>
      <c r="B7670" s="1059">
        <v>44197</v>
      </c>
      <c r="C7670" s="3">
        <f>'finished water daily demand'!Y5</f>
        <v>24.42024841456</v>
      </c>
      <c r="D7670">
        <f t="shared" ref="D7670:D7674" si="454">VALUE(B7670)</f>
        <v>44197</v>
      </c>
    </row>
    <row r="7671" spans="1:4" x14ac:dyDescent="0.2">
      <c r="A7671">
        <f t="shared" si="453"/>
        <v>2021</v>
      </c>
      <c r="B7671" s="1059">
        <v>44198</v>
      </c>
      <c r="C7671" s="3">
        <f>'finished water daily demand'!Y6</f>
        <v>23.33349797288</v>
      </c>
      <c r="D7671">
        <f t="shared" si="454"/>
        <v>44198</v>
      </c>
    </row>
    <row r="7672" spans="1:4" x14ac:dyDescent="0.2">
      <c r="A7672">
        <f t="shared" si="453"/>
        <v>2021</v>
      </c>
      <c r="B7672" s="1059">
        <v>44199</v>
      </c>
      <c r="C7672" s="3">
        <f>'finished water daily demand'!Y7</f>
        <v>23.883064102719999</v>
      </c>
      <c r="D7672">
        <f t="shared" si="454"/>
        <v>44199</v>
      </c>
    </row>
    <row r="7673" spans="1:4" x14ac:dyDescent="0.2">
      <c r="A7673">
        <f t="shared" si="453"/>
        <v>2021</v>
      </c>
      <c r="B7673" s="1059">
        <v>44200</v>
      </c>
      <c r="C7673" s="3">
        <f>'finished water daily demand'!Y8</f>
        <v>23.75355033652</v>
      </c>
      <c r="D7673">
        <f t="shared" si="454"/>
        <v>44200</v>
      </c>
    </row>
    <row r="7674" spans="1:4" x14ac:dyDescent="0.2">
      <c r="A7674">
        <f t="shared" si="453"/>
        <v>2021</v>
      </c>
      <c r="B7674" s="1059">
        <v>44201</v>
      </c>
      <c r="C7674" s="3">
        <f>'finished water daily demand'!Y9</f>
        <v>23.283670024839999</v>
      </c>
      <c r="D7674">
        <f t="shared" si="454"/>
        <v>44201</v>
      </c>
    </row>
    <row r="7675" spans="1:4" x14ac:dyDescent="0.2">
      <c r="A7675">
        <f t="shared" si="453"/>
        <v>2021</v>
      </c>
      <c r="B7675" s="1059">
        <v>44202</v>
      </c>
      <c r="C7675" s="3">
        <f>'finished water daily demand'!Y10</f>
        <v>23.483976726160002</v>
      </c>
      <c r="D7675">
        <f t="shared" ref="D7675:D7676" si="455">VALUE(B7675)</f>
        <v>44202</v>
      </c>
    </row>
    <row r="7676" spans="1:4" x14ac:dyDescent="0.2">
      <c r="A7676">
        <f t="shared" si="453"/>
        <v>2021</v>
      </c>
      <c r="B7676" s="1059">
        <v>44203</v>
      </c>
      <c r="C7676" s="3">
        <f>'finished water daily demand'!Y11</f>
        <v>23.784081453439999</v>
      </c>
      <c r="D7676">
        <f t="shared" si="455"/>
        <v>44203</v>
      </c>
    </row>
    <row r="7677" spans="1:4" x14ac:dyDescent="0.2">
      <c r="A7677">
        <f t="shared" si="453"/>
        <v>2021</v>
      </c>
      <c r="B7677" s="1059">
        <v>44204</v>
      </c>
      <c r="C7677" s="3">
        <f>'finished water daily demand'!Y12</f>
        <v>23.285510232759997</v>
      </c>
      <c r="D7677">
        <f t="shared" ref="D7677:D7680" si="456">VALUE(B7677)</f>
        <v>44204</v>
      </c>
    </row>
    <row r="7678" spans="1:4" x14ac:dyDescent="0.2">
      <c r="A7678">
        <f t="shared" si="453"/>
        <v>2021</v>
      </c>
      <c r="B7678" s="1059">
        <v>44205</v>
      </c>
      <c r="C7678" s="3">
        <f>'finished water daily demand'!Y13</f>
        <v>24.083617661200002</v>
      </c>
      <c r="D7678">
        <f t="shared" si="456"/>
        <v>44205</v>
      </c>
    </row>
    <row r="7679" spans="1:4" x14ac:dyDescent="0.2">
      <c r="A7679">
        <f t="shared" si="453"/>
        <v>2021</v>
      </c>
      <c r="B7679" s="1059">
        <v>44206</v>
      </c>
      <c r="C7679" s="3">
        <f>'finished water daily demand'!Y14</f>
        <v>25.452637713079998</v>
      </c>
      <c r="D7679">
        <f t="shared" si="456"/>
        <v>44206</v>
      </c>
    </row>
    <row r="7680" spans="1:4" x14ac:dyDescent="0.2">
      <c r="A7680">
        <f t="shared" si="453"/>
        <v>2021</v>
      </c>
      <c r="B7680" s="1059">
        <v>44207</v>
      </c>
      <c r="C7680" s="3">
        <f>'finished water daily demand'!Y15</f>
        <v>22.972278648120003</v>
      </c>
      <c r="D7680">
        <f t="shared" si="456"/>
        <v>44207</v>
      </c>
    </row>
    <row r="7681" spans="1:4" x14ac:dyDescent="0.2">
      <c r="A7681">
        <f t="shared" si="453"/>
        <v>2021</v>
      </c>
      <c r="B7681" s="1059">
        <v>44208</v>
      </c>
      <c r="C7681" s="3">
        <f>'finished water daily demand'!Y16</f>
        <v>24.112106596160004</v>
      </c>
      <c r="D7681">
        <f t="shared" ref="D7681:D7683" si="457">VALUE(B7681)</f>
        <v>44208</v>
      </c>
    </row>
    <row r="7682" spans="1:4" x14ac:dyDescent="0.2">
      <c r="A7682">
        <f t="shared" si="453"/>
        <v>2021</v>
      </c>
      <c r="B7682" s="1059">
        <v>44209</v>
      </c>
      <c r="C7682" s="3">
        <f>'finished water daily demand'!Y17</f>
        <v>24.7714971256</v>
      </c>
      <c r="D7682">
        <f t="shared" si="457"/>
        <v>44209</v>
      </c>
    </row>
    <row r="7683" spans="1:4" x14ac:dyDescent="0.2">
      <c r="A7683">
        <f t="shared" si="453"/>
        <v>2021</v>
      </c>
      <c r="B7683" s="1059">
        <v>44210</v>
      </c>
      <c r="C7683" s="3">
        <f>'finished water daily demand'!Y18</f>
        <v>23.974672414520001</v>
      </c>
      <c r="D7683">
        <f t="shared" si="457"/>
        <v>44210</v>
      </c>
    </row>
    <row r="7684" spans="1:4" x14ac:dyDescent="0.2">
      <c r="A7684">
        <f t="shared" si="453"/>
        <v>2021</v>
      </c>
      <c r="B7684" s="1059">
        <v>44211</v>
      </c>
      <c r="C7684" s="3">
        <f>'finished water daily demand'!Y19</f>
        <v>23.587507843080001</v>
      </c>
      <c r="D7684">
        <f t="shared" ref="D7684:D7690" si="458">VALUE(B7684)</f>
        <v>44211</v>
      </c>
    </row>
    <row r="7685" spans="1:4" x14ac:dyDescent="0.2">
      <c r="A7685">
        <f t="shared" si="453"/>
        <v>2021</v>
      </c>
      <c r="B7685" s="1059">
        <v>44212</v>
      </c>
      <c r="C7685" s="3">
        <f>'finished water daily demand'!Y20</f>
        <v>24.517258596239998</v>
      </c>
      <c r="D7685">
        <f t="shared" si="458"/>
        <v>44212</v>
      </c>
    </row>
    <row r="7686" spans="1:4" x14ac:dyDescent="0.2">
      <c r="A7686">
        <f t="shared" si="453"/>
        <v>2021</v>
      </c>
      <c r="B7686" s="1059">
        <v>44213</v>
      </c>
      <c r="C7686" s="3">
        <f>'finished water daily demand'!Y21</f>
        <v>23.131852258479999</v>
      </c>
      <c r="D7686">
        <f t="shared" si="458"/>
        <v>44213</v>
      </c>
    </row>
    <row r="7687" spans="1:4" x14ac:dyDescent="0.2">
      <c r="A7687">
        <f t="shared" si="453"/>
        <v>2021</v>
      </c>
      <c r="B7687" s="1059">
        <v>44214</v>
      </c>
      <c r="C7687" s="3">
        <f>'finished water daily demand'!Y22</f>
        <v>23.38362514172</v>
      </c>
      <c r="D7687">
        <f t="shared" si="458"/>
        <v>44214</v>
      </c>
    </row>
    <row r="7688" spans="1:4" x14ac:dyDescent="0.2">
      <c r="A7688">
        <f t="shared" si="453"/>
        <v>2021</v>
      </c>
      <c r="B7688" s="1059">
        <v>44215</v>
      </c>
      <c r="C7688" s="3">
        <f>'finished water daily demand'!Y23</f>
        <v>24.12405901188</v>
      </c>
      <c r="D7688">
        <f t="shared" si="458"/>
        <v>44215</v>
      </c>
    </row>
    <row r="7689" spans="1:4" x14ac:dyDescent="0.2">
      <c r="A7689">
        <f t="shared" si="453"/>
        <v>2021</v>
      </c>
      <c r="B7689" s="1059">
        <v>44216</v>
      </c>
      <c r="C7689" s="3">
        <f>'finished water daily demand'!Y24</f>
        <v>24.364822024919999</v>
      </c>
      <c r="D7689">
        <f t="shared" si="458"/>
        <v>44216</v>
      </c>
    </row>
    <row r="7690" spans="1:4" x14ac:dyDescent="0.2">
      <c r="A7690">
        <f t="shared" si="453"/>
        <v>2021</v>
      </c>
      <c r="B7690" s="1059">
        <v>44217</v>
      </c>
      <c r="C7690" s="3">
        <f>'finished water daily demand'!Y25</f>
        <v>24.482592829960002</v>
      </c>
      <c r="D7690">
        <f t="shared" si="458"/>
        <v>44217</v>
      </c>
    </row>
    <row r="7691" spans="1:4" x14ac:dyDescent="0.2">
      <c r="A7691">
        <f t="shared" si="453"/>
        <v>2021</v>
      </c>
      <c r="B7691" s="1059">
        <v>44218</v>
      </c>
    </row>
    <row r="7692" spans="1:4" x14ac:dyDescent="0.2">
      <c r="A7692">
        <f t="shared" si="453"/>
        <v>2021</v>
      </c>
      <c r="B7692" s="1059">
        <v>44219</v>
      </c>
    </row>
    <row r="7693" spans="1:4" x14ac:dyDescent="0.2">
      <c r="A7693">
        <f t="shared" si="453"/>
        <v>2021</v>
      </c>
      <c r="B7693" s="1059">
        <v>44220</v>
      </c>
    </row>
    <row r="7694" spans="1:4" x14ac:dyDescent="0.2">
      <c r="A7694">
        <f t="shared" si="453"/>
        <v>2021</v>
      </c>
      <c r="B7694" s="1059">
        <v>44221</v>
      </c>
    </row>
    <row r="7695" spans="1:4" x14ac:dyDescent="0.2">
      <c r="A7695">
        <f t="shared" si="453"/>
        <v>2021</v>
      </c>
      <c r="B7695" s="1059">
        <v>44222</v>
      </c>
    </row>
    <row r="7696" spans="1:4" x14ac:dyDescent="0.2">
      <c r="A7696">
        <f t="shared" si="453"/>
        <v>2021</v>
      </c>
      <c r="B7696" s="1059">
        <v>44223</v>
      </c>
    </row>
    <row r="7697" spans="1:2" x14ac:dyDescent="0.2">
      <c r="A7697">
        <f t="shared" si="453"/>
        <v>2021</v>
      </c>
      <c r="B7697" s="1059">
        <v>44224</v>
      </c>
    </row>
    <row r="7698" spans="1:2" x14ac:dyDescent="0.2">
      <c r="A7698">
        <f t="shared" si="453"/>
        <v>2021</v>
      </c>
      <c r="B7698" s="1059">
        <v>44225</v>
      </c>
    </row>
    <row r="7699" spans="1:2" x14ac:dyDescent="0.2">
      <c r="A7699">
        <f t="shared" si="453"/>
        <v>2021</v>
      </c>
      <c r="B7699" s="1059">
        <v>44226</v>
      </c>
    </row>
    <row r="7700" spans="1:2" x14ac:dyDescent="0.2">
      <c r="A7700">
        <f t="shared" si="453"/>
        <v>2021</v>
      </c>
      <c r="B7700" s="1059">
        <v>44227</v>
      </c>
    </row>
    <row r="7701" spans="1:2" x14ac:dyDescent="0.2">
      <c r="A7701">
        <f t="shared" si="453"/>
        <v>2021</v>
      </c>
      <c r="B7701" s="1059">
        <v>44228</v>
      </c>
    </row>
    <row r="7702" spans="1:2" x14ac:dyDescent="0.2">
      <c r="A7702">
        <f t="shared" si="453"/>
        <v>2021</v>
      </c>
      <c r="B7702" s="1059">
        <v>44229</v>
      </c>
    </row>
    <row r="7703" spans="1:2" x14ac:dyDescent="0.2">
      <c r="A7703">
        <f t="shared" si="453"/>
        <v>2021</v>
      </c>
      <c r="B7703" s="1059">
        <v>44230</v>
      </c>
    </row>
    <row r="7704" spans="1:2" x14ac:dyDescent="0.2">
      <c r="A7704">
        <f t="shared" si="453"/>
        <v>2021</v>
      </c>
      <c r="B7704" s="1059">
        <v>44231</v>
      </c>
    </row>
    <row r="7705" spans="1:2" x14ac:dyDescent="0.2">
      <c r="A7705">
        <f t="shared" si="453"/>
        <v>2021</v>
      </c>
      <c r="B7705" s="1059">
        <v>44232</v>
      </c>
    </row>
    <row r="7706" spans="1:2" x14ac:dyDescent="0.2">
      <c r="A7706">
        <f t="shared" si="453"/>
        <v>2021</v>
      </c>
      <c r="B7706" s="1059">
        <v>44233</v>
      </c>
    </row>
    <row r="7707" spans="1:2" x14ac:dyDescent="0.2">
      <c r="A7707">
        <f t="shared" si="453"/>
        <v>2021</v>
      </c>
      <c r="B7707" s="1059">
        <v>44234</v>
      </c>
    </row>
    <row r="7708" spans="1:2" x14ac:dyDescent="0.2">
      <c r="A7708">
        <f t="shared" si="453"/>
        <v>2021</v>
      </c>
      <c r="B7708" s="1059">
        <v>44235</v>
      </c>
    </row>
    <row r="7709" spans="1:2" x14ac:dyDescent="0.2">
      <c r="A7709">
        <f t="shared" si="453"/>
        <v>2021</v>
      </c>
      <c r="B7709" s="1059">
        <v>44236</v>
      </c>
    </row>
    <row r="7710" spans="1:2" x14ac:dyDescent="0.2">
      <c r="A7710">
        <f t="shared" si="453"/>
        <v>2021</v>
      </c>
      <c r="B7710" s="1059">
        <v>44237</v>
      </c>
    </row>
    <row r="7711" spans="1:2" x14ac:dyDescent="0.2">
      <c r="A7711">
        <f t="shared" si="453"/>
        <v>2021</v>
      </c>
      <c r="B7711" s="1059">
        <v>44238</v>
      </c>
    </row>
    <row r="7712" spans="1:2" x14ac:dyDescent="0.2">
      <c r="A7712">
        <f t="shared" si="453"/>
        <v>2021</v>
      </c>
      <c r="B7712" s="1059">
        <v>44239</v>
      </c>
    </row>
    <row r="7713" spans="1:2" x14ac:dyDescent="0.2">
      <c r="A7713">
        <f t="shared" si="453"/>
        <v>2021</v>
      </c>
      <c r="B7713" s="1059">
        <v>44240</v>
      </c>
    </row>
    <row r="7714" spans="1:2" x14ac:dyDescent="0.2">
      <c r="A7714">
        <f t="shared" si="453"/>
        <v>2021</v>
      </c>
      <c r="B7714" s="1059">
        <v>44241</v>
      </c>
    </row>
    <row r="7715" spans="1:2" x14ac:dyDescent="0.2">
      <c r="A7715">
        <f t="shared" si="453"/>
        <v>2021</v>
      </c>
      <c r="B7715" s="1059">
        <v>44242</v>
      </c>
    </row>
    <row r="7716" spans="1:2" x14ac:dyDescent="0.2">
      <c r="A7716">
        <f t="shared" si="453"/>
        <v>2021</v>
      </c>
      <c r="B7716" s="1059">
        <v>44243</v>
      </c>
    </row>
    <row r="7717" spans="1:2" x14ac:dyDescent="0.2">
      <c r="A7717">
        <f t="shared" si="453"/>
        <v>2021</v>
      </c>
      <c r="B7717" s="1059">
        <v>44244</v>
      </c>
    </row>
    <row r="7718" spans="1:2" x14ac:dyDescent="0.2">
      <c r="A7718">
        <f t="shared" si="453"/>
        <v>2021</v>
      </c>
      <c r="B7718" s="1059">
        <v>44245</v>
      </c>
    </row>
    <row r="7719" spans="1:2" x14ac:dyDescent="0.2">
      <c r="A7719">
        <f t="shared" si="453"/>
        <v>2021</v>
      </c>
      <c r="B7719" s="1059">
        <v>44246</v>
      </c>
    </row>
    <row r="7720" spans="1:2" x14ac:dyDescent="0.2">
      <c r="A7720">
        <f t="shared" si="453"/>
        <v>2021</v>
      </c>
      <c r="B7720" s="1059">
        <v>44247</v>
      </c>
    </row>
    <row r="7721" spans="1:2" x14ac:dyDescent="0.2">
      <c r="A7721">
        <f t="shared" si="453"/>
        <v>2021</v>
      </c>
      <c r="B7721" s="1059">
        <v>44248</v>
      </c>
    </row>
    <row r="7722" spans="1:2" x14ac:dyDescent="0.2">
      <c r="A7722">
        <f t="shared" si="453"/>
        <v>2021</v>
      </c>
      <c r="B7722" s="1059">
        <v>44249</v>
      </c>
    </row>
    <row r="7723" spans="1:2" x14ac:dyDescent="0.2">
      <c r="A7723">
        <f t="shared" si="453"/>
        <v>2021</v>
      </c>
      <c r="B7723" s="1059">
        <v>44250</v>
      </c>
    </row>
    <row r="7724" spans="1:2" x14ac:dyDescent="0.2">
      <c r="A7724">
        <f t="shared" si="453"/>
        <v>2021</v>
      </c>
      <c r="B7724" s="1059">
        <v>44251</v>
      </c>
    </row>
    <row r="7725" spans="1:2" x14ac:dyDescent="0.2">
      <c r="A7725">
        <f t="shared" si="453"/>
        <v>2021</v>
      </c>
      <c r="B7725" s="1059">
        <v>44252</v>
      </c>
    </row>
    <row r="7726" spans="1:2" x14ac:dyDescent="0.2">
      <c r="A7726">
        <f t="shared" si="453"/>
        <v>2021</v>
      </c>
      <c r="B7726" s="1059">
        <v>44253</v>
      </c>
    </row>
    <row r="7727" spans="1:2" x14ac:dyDescent="0.2">
      <c r="A7727">
        <f t="shared" si="453"/>
        <v>2021</v>
      </c>
      <c r="B7727" s="1059">
        <v>44254</v>
      </c>
    </row>
    <row r="7728" spans="1:2" x14ac:dyDescent="0.2">
      <c r="A7728">
        <f t="shared" si="453"/>
        <v>2021</v>
      </c>
      <c r="B7728" s="1059">
        <v>44255</v>
      </c>
    </row>
    <row r="7729" spans="1:2" x14ac:dyDescent="0.2">
      <c r="A7729">
        <f t="shared" si="453"/>
        <v>2021</v>
      </c>
      <c r="B7729" s="1059">
        <v>44256</v>
      </c>
    </row>
    <row r="7730" spans="1:2" x14ac:dyDescent="0.2">
      <c r="A7730">
        <f t="shared" si="453"/>
        <v>2021</v>
      </c>
      <c r="B7730" s="1059">
        <v>44257</v>
      </c>
    </row>
    <row r="7731" spans="1:2" x14ac:dyDescent="0.2">
      <c r="A7731">
        <f t="shared" si="453"/>
        <v>2021</v>
      </c>
      <c r="B7731" s="1059">
        <v>44258</v>
      </c>
    </row>
    <row r="7732" spans="1:2" x14ac:dyDescent="0.2">
      <c r="A7732">
        <f t="shared" si="453"/>
        <v>2021</v>
      </c>
      <c r="B7732" s="1059">
        <v>44259</v>
      </c>
    </row>
    <row r="7733" spans="1:2" x14ac:dyDescent="0.2">
      <c r="A7733">
        <f t="shared" si="453"/>
        <v>2021</v>
      </c>
      <c r="B7733" s="1059">
        <v>44260</v>
      </c>
    </row>
    <row r="7734" spans="1:2" x14ac:dyDescent="0.2">
      <c r="A7734">
        <f t="shared" ref="A7734:A7797" si="459">YEAR(B7734)</f>
        <v>2021</v>
      </c>
      <c r="B7734" s="1059">
        <v>44261</v>
      </c>
    </row>
    <row r="7735" spans="1:2" x14ac:dyDescent="0.2">
      <c r="A7735">
        <f t="shared" si="459"/>
        <v>2021</v>
      </c>
      <c r="B7735" s="1059">
        <v>44262</v>
      </c>
    </row>
    <row r="7736" spans="1:2" x14ac:dyDescent="0.2">
      <c r="A7736">
        <f t="shared" si="459"/>
        <v>2021</v>
      </c>
      <c r="B7736" s="1059">
        <v>44263</v>
      </c>
    </row>
    <row r="7737" spans="1:2" x14ac:dyDescent="0.2">
      <c r="A7737">
        <f t="shared" si="459"/>
        <v>2021</v>
      </c>
      <c r="B7737" s="1059">
        <v>44264</v>
      </c>
    </row>
    <row r="7738" spans="1:2" x14ac:dyDescent="0.2">
      <c r="A7738">
        <f t="shared" si="459"/>
        <v>2021</v>
      </c>
      <c r="B7738" s="1059">
        <v>44265</v>
      </c>
    </row>
    <row r="7739" spans="1:2" x14ac:dyDescent="0.2">
      <c r="A7739">
        <f t="shared" si="459"/>
        <v>2021</v>
      </c>
      <c r="B7739" s="1059">
        <v>44266</v>
      </c>
    </row>
    <row r="7740" spans="1:2" x14ac:dyDescent="0.2">
      <c r="A7740">
        <f t="shared" si="459"/>
        <v>2021</v>
      </c>
      <c r="B7740" s="1059">
        <v>44267</v>
      </c>
    </row>
    <row r="7741" spans="1:2" x14ac:dyDescent="0.2">
      <c r="A7741">
        <f t="shared" si="459"/>
        <v>2021</v>
      </c>
      <c r="B7741" s="1059">
        <v>44268</v>
      </c>
    </row>
    <row r="7742" spans="1:2" x14ac:dyDescent="0.2">
      <c r="A7742">
        <f t="shared" si="459"/>
        <v>2021</v>
      </c>
      <c r="B7742" s="1059">
        <v>44269</v>
      </c>
    </row>
    <row r="7743" spans="1:2" x14ac:dyDescent="0.2">
      <c r="A7743">
        <f t="shared" si="459"/>
        <v>2021</v>
      </c>
      <c r="B7743" s="1059">
        <v>44270</v>
      </c>
    </row>
    <row r="7744" spans="1:2" x14ac:dyDescent="0.2">
      <c r="A7744">
        <f t="shared" si="459"/>
        <v>2021</v>
      </c>
      <c r="B7744" s="1059">
        <v>44271</v>
      </c>
    </row>
    <row r="7745" spans="1:2" x14ac:dyDescent="0.2">
      <c r="A7745">
        <f t="shared" si="459"/>
        <v>2021</v>
      </c>
      <c r="B7745" s="1059">
        <v>44272</v>
      </c>
    </row>
    <row r="7746" spans="1:2" x14ac:dyDescent="0.2">
      <c r="A7746">
        <f t="shared" si="459"/>
        <v>2021</v>
      </c>
      <c r="B7746" s="1059">
        <v>44273</v>
      </c>
    </row>
    <row r="7747" spans="1:2" x14ac:dyDescent="0.2">
      <c r="A7747">
        <f t="shared" si="459"/>
        <v>2021</v>
      </c>
      <c r="B7747" s="1059">
        <v>44274</v>
      </c>
    </row>
    <row r="7748" spans="1:2" x14ac:dyDescent="0.2">
      <c r="A7748">
        <f t="shared" si="459"/>
        <v>2021</v>
      </c>
      <c r="B7748" s="1059">
        <v>44275</v>
      </c>
    </row>
    <row r="7749" spans="1:2" x14ac:dyDescent="0.2">
      <c r="A7749">
        <f t="shared" si="459"/>
        <v>2021</v>
      </c>
      <c r="B7749" s="1059">
        <v>44276</v>
      </c>
    </row>
    <row r="7750" spans="1:2" x14ac:dyDescent="0.2">
      <c r="A7750">
        <f t="shared" si="459"/>
        <v>2021</v>
      </c>
      <c r="B7750" s="1059">
        <v>44277</v>
      </c>
    </row>
    <row r="7751" spans="1:2" x14ac:dyDescent="0.2">
      <c r="A7751">
        <f t="shared" si="459"/>
        <v>2021</v>
      </c>
      <c r="B7751" s="1059">
        <v>44278</v>
      </c>
    </row>
    <row r="7752" spans="1:2" x14ac:dyDescent="0.2">
      <c r="A7752">
        <f t="shared" si="459"/>
        <v>2021</v>
      </c>
      <c r="B7752" s="1059">
        <v>44279</v>
      </c>
    </row>
    <row r="7753" spans="1:2" x14ac:dyDescent="0.2">
      <c r="A7753">
        <f t="shared" si="459"/>
        <v>2021</v>
      </c>
      <c r="B7753" s="1059">
        <v>44280</v>
      </c>
    </row>
    <row r="7754" spans="1:2" x14ac:dyDescent="0.2">
      <c r="A7754">
        <f t="shared" si="459"/>
        <v>2021</v>
      </c>
      <c r="B7754" s="1059">
        <v>44281</v>
      </c>
    </row>
    <row r="7755" spans="1:2" x14ac:dyDescent="0.2">
      <c r="A7755">
        <f t="shared" si="459"/>
        <v>2021</v>
      </c>
      <c r="B7755" s="1059">
        <v>44282</v>
      </c>
    </row>
    <row r="7756" spans="1:2" x14ac:dyDescent="0.2">
      <c r="A7756">
        <f t="shared" si="459"/>
        <v>2021</v>
      </c>
      <c r="B7756" s="1059">
        <v>44283</v>
      </c>
    </row>
    <row r="7757" spans="1:2" x14ac:dyDescent="0.2">
      <c r="A7757">
        <f t="shared" si="459"/>
        <v>2021</v>
      </c>
      <c r="B7757" s="1059">
        <v>44284</v>
      </c>
    </row>
    <row r="7758" spans="1:2" x14ac:dyDescent="0.2">
      <c r="A7758">
        <f t="shared" si="459"/>
        <v>2021</v>
      </c>
      <c r="B7758" s="1059">
        <v>44285</v>
      </c>
    </row>
    <row r="7759" spans="1:2" x14ac:dyDescent="0.2">
      <c r="A7759">
        <f t="shared" si="459"/>
        <v>2021</v>
      </c>
      <c r="B7759" s="1059">
        <v>44286</v>
      </c>
    </row>
    <row r="7760" spans="1:2" x14ac:dyDescent="0.2">
      <c r="A7760">
        <f t="shared" si="459"/>
        <v>2021</v>
      </c>
      <c r="B7760" s="1059">
        <v>44287</v>
      </c>
    </row>
    <row r="7761" spans="1:2" x14ac:dyDescent="0.2">
      <c r="A7761">
        <f t="shared" si="459"/>
        <v>2021</v>
      </c>
      <c r="B7761" s="1059">
        <v>44288</v>
      </c>
    </row>
    <row r="7762" spans="1:2" x14ac:dyDescent="0.2">
      <c r="A7762">
        <f t="shared" si="459"/>
        <v>2021</v>
      </c>
      <c r="B7762" s="1059">
        <v>44289</v>
      </c>
    </row>
    <row r="7763" spans="1:2" x14ac:dyDescent="0.2">
      <c r="A7763">
        <f t="shared" si="459"/>
        <v>2021</v>
      </c>
      <c r="B7763" s="1059">
        <v>44290</v>
      </c>
    </row>
    <row r="7764" spans="1:2" x14ac:dyDescent="0.2">
      <c r="A7764">
        <f t="shared" si="459"/>
        <v>2021</v>
      </c>
      <c r="B7764" s="1059">
        <v>44291</v>
      </c>
    </row>
    <row r="7765" spans="1:2" x14ac:dyDescent="0.2">
      <c r="A7765">
        <f t="shared" si="459"/>
        <v>2021</v>
      </c>
      <c r="B7765" s="1059">
        <v>44292</v>
      </c>
    </row>
    <row r="7766" spans="1:2" x14ac:dyDescent="0.2">
      <c r="A7766">
        <f t="shared" si="459"/>
        <v>2021</v>
      </c>
      <c r="B7766" s="1059">
        <v>44293</v>
      </c>
    </row>
    <row r="7767" spans="1:2" x14ac:dyDescent="0.2">
      <c r="A7767">
        <f t="shared" si="459"/>
        <v>2021</v>
      </c>
      <c r="B7767" s="1059">
        <v>44294</v>
      </c>
    </row>
    <row r="7768" spans="1:2" x14ac:dyDescent="0.2">
      <c r="A7768">
        <f t="shared" si="459"/>
        <v>2021</v>
      </c>
      <c r="B7768" s="1059">
        <v>44295</v>
      </c>
    </row>
    <row r="7769" spans="1:2" x14ac:dyDescent="0.2">
      <c r="A7769">
        <f t="shared" si="459"/>
        <v>2021</v>
      </c>
      <c r="B7769" s="1059">
        <v>44296</v>
      </c>
    </row>
    <row r="7770" spans="1:2" x14ac:dyDescent="0.2">
      <c r="A7770">
        <f t="shared" si="459"/>
        <v>2021</v>
      </c>
      <c r="B7770" s="1059">
        <v>44297</v>
      </c>
    </row>
    <row r="7771" spans="1:2" x14ac:dyDescent="0.2">
      <c r="A7771">
        <f t="shared" si="459"/>
        <v>2021</v>
      </c>
      <c r="B7771" s="1059">
        <v>44298</v>
      </c>
    </row>
    <row r="7772" spans="1:2" x14ac:dyDescent="0.2">
      <c r="A7772">
        <f t="shared" si="459"/>
        <v>2021</v>
      </c>
      <c r="B7772" s="1059">
        <v>44299</v>
      </c>
    </row>
    <row r="7773" spans="1:2" x14ac:dyDescent="0.2">
      <c r="A7773">
        <f t="shared" si="459"/>
        <v>2021</v>
      </c>
      <c r="B7773" s="1059">
        <v>44300</v>
      </c>
    </row>
    <row r="7774" spans="1:2" x14ac:dyDescent="0.2">
      <c r="A7774">
        <f t="shared" si="459"/>
        <v>2021</v>
      </c>
      <c r="B7774" s="1059">
        <v>44301</v>
      </c>
    </row>
    <row r="7775" spans="1:2" x14ac:dyDescent="0.2">
      <c r="A7775">
        <f t="shared" si="459"/>
        <v>2021</v>
      </c>
      <c r="B7775" s="1059">
        <v>44302</v>
      </c>
    </row>
    <row r="7776" spans="1:2" x14ac:dyDescent="0.2">
      <c r="A7776">
        <f t="shared" si="459"/>
        <v>2021</v>
      </c>
      <c r="B7776" s="1059">
        <v>44303</v>
      </c>
    </row>
    <row r="7777" spans="1:2" x14ac:dyDescent="0.2">
      <c r="A7777">
        <f t="shared" si="459"/>
        <v>2021</v>
      </c>
      <c r="B7777" s="1059">
        <v>44304</v>
      </c>
    </row>
    <row r="7778" spans="1:2" x14ac:dyDescent="0.2">
      <c r="A7778">
        <f t="shared" si="459"/>
        <v>2021</v>
      </c>
      <c r="B7778" s="1059">
        <v>44305</v>
      </c>
    </row>
    <row r="7779" spans="1:2" x14ac:dyDescent="0.2">
      <c r="A7779">
        <f t="shared" si="459"/>
        <v>2021</v>
      </c>
      <c r="B7779" s="1059">
        <v>44306</v>
      </c>
    </row>
    <row r="7780" spans="1:2" x14ac:dyDescent="0.2">
      <c r="A7780">
        <f t="shared" si="459"/>
        <v>2021</v>
      </c>
      <c r="B7780" s="1059">
        <v>44307</v>
      </c>
    </row>
    <row r="7781" spans="1:2" x14ac:dyDescent="0.2">
      <c r="A7781">
        <f t="shared" si="459"/>
        <v>2021</v>
      </c>
      <c r="B7781" s="1059">
        <v>44308</v>
      </c>
    </row>
    <row r="7782" spans="1:2" x14ac:dyDescent="0.2">
      <c r="A7782">
        <f t="shared" si="459"/>
        <v>2021</v>
      </c>
      <c r="B7782" s="1059">
        <v>44309</v>
      </c>
    </row>
    <row r="7783" spans="1:2" x14ac:dyDescent="0.2">
      <c r="A7783">
        <f t="shared" si="459"/>
        <v>2021</v>
      </c>
      <c r="B7783" s="1059">
        <v>44310</v>
      </c>
    </row>
    <row r="7784" spans="1:2" x14ac:dyDescent="0.2">
      <c r="A7784">
        <f t="shared" si="459"/>
        <v>2021</v>
      </c>
      <c r="B7784" s="1059">
        <v>44311</v>
      </c>
    </row>
    <row r="7785" spans="1:2" x14ac:dyDescent="0.2">
      <c r="A7785">
        <f t="shared" si="459"/>
        <v>2021</v>
      </c>
      <c r="B7785" s="1059">
        <v>44312</v>
      </c>
    </row>
    <row r="7786" spans="1:2" x14ac:dyDescent="0.2">
      <c r="A7786">
        <f t="shared" si="459"/>
        <v>2021</v>
      </c>
      <c r="B7786" s="1059">
        <v>44313</v>
      </c>
    </row>
    <row r="7787" spans="1:2" x14ac:dyDescent="0.2">
      <c r="A7787">
        <f t="shared" si="459"/>
        <v>2021</v>
      </c>
      <c r="B7787" s="1059">
        <v>44314</v>
      </c>
    </row>
    <row r="7788" spans="1:2" x14ac:dyDescent="0.2">
      <c r="A7788">
        <f t="shared" si="459"/>
        <v>2021</v>
      </c>
      <c r="B7788" s="1059">
        <v>44315</v>
      </c>
    </row>
    <row r="7789" spans="1:2" x14ac:dyDescent="0.2">
      <c r="A7789">
        <f t="shared" si="459"/>
        <v>2021</v>
      </c>
      <c r="B7789" s="1059">
        <v>44316</v>
      </c>
    </row>
    <row r="7790" spans="1:2" x14ac:dyDescent="0.2">
      <c r="A7790">
        <f t="shared" si="459"/>
        <v>2021</v>
      </c>
      <c r="B7790" s="1059">
        <v>44317</v>
      </c>
    </row>
    <row r="7791" spans="1:2" x14ac:dyDescent="0.2">
      <c r="A7791">
        <f t="shared" si="459"/>
        <v>2021</v>
      </c>
      <c r="B7791" s="1059">
        <v>44318</v>
      </c>
    </row>
    <row r="7792" spans="1:2" x14ac:dyDescent="0.2">
      <c r="A7792">
        <f t="shared" si="459"/>
        <v>2021</v>
      </c>
      <c r="B7792" s="1059">
        <v>44319</v>
      </c>
    </row>
    <row r="7793" spans="1:2" x14ac:dyDescent="0.2">
      <c r="A7793">
        <f t="shared" si="459"/>
        <v>2021</v>
      </c>
      <c r="B7793" s="1059">
        <v>44320</v>
      </c>
    </row>
    <row r="7794" spans="1:2" x14ac:dyDescent="0.2">
      <c r="A7794">
        <f t="shared" si="459"/>
        <v>2021</v>
      </c>
      <c r="B7794" s="1059">
        <v>44321</v>
      </c>
    </row>
    <row r="7795" spans="1:2" x14ac:dyDescent="0.2">
      <c r="A7795">
        <f t="shared" si="459"/>
        <v>2021</v>
      </c>
      <c r="B7795" s="1059">
        <v>44322</v>
      </c>
    </row>
    <row r="7796" spans="1:2" x14ac:dyDescent="0.2">
      <c r="A7796">
        <f t="shared" si="459"/>
        <v>2021</v>
      </c>
      <c r="B7796" s="1059">
        <v>44323</v>
      </c>
    </row>
    <row r="7797" spans="1:2" x14ac:dyDescent="0.2">
      <c r="A7797">
        <f t="shared" si="459"/>
        <v>2021</v>
      </c>
      <c r="B7797" s="1059">
        <v>44324</v>
      </c>
    </row>
    <row r="7798" spans="1:2" x14ac:dyDescent="0.2">
      <c r="A7798">
        <f t="shared" ref="A7798:A7861" si="460">YEAR(B7798)</f>
        <v>2021</v>
      </c>
      <c r="B7798" s="1059">
        <v>44325</v>
      </c>
    </row>
    <row r="7799" spans="1:2" x14ac:dyDescent="0.2">
      <c r="A7799">
        <f t="shared" si="460"/>
        <v>2021</v>
      </c>
      <c r="B7799" s="1059">
        <v>44326</v>
      </c>
    </row>
    <row r="7800" spans="1:2" x14ac:dyDescent="0.2">
      <c r="A7800">
        <f t="shared" si="460"/>
        <v>2021</v>
      </c>
      <c r="B7800" s="1059">
        <v>44327</v>
      </c>
    </row>
    <row r="7801" spans="1:2" x14ac:dyDescent="0.2">
      <c r="A7801">
        <f t="shared" si="460"/>
        <v>2021</v>
      </c>
      <c r="B7801" s="1059">
        <v>44328</v>
      </c>
    </row>
    <row r="7802" spans="1:2" x14ac:dyDescent="0.2">
      <c r="A7802">
        <f t="shared" si="460"/>
        <v>2021</v>
      </c>
      <c r="B7802" s="1059">
        <v>44329</v>
      </c>
    </row>
    <row r="7803" spans="1:2" x14ac:dyDescent="0.2">
      <c r="A7803">
        <f t="shared" si="460"/>
        <v>2021</v>
      </c>
      <c r="B7803" s="1059">
        <v>44330</v>
      </c>
    </row>
    <row r="7804" spans="1:2" x14ac:dyDescent="0.2">
      <c r="A7804">
        <f t="shared" si="460"/>
        <v>2021</v>
      </c>
      <c r="B7804" s="1059">
        <v>44331</v>
      </c>
    </row>
    <row r="7805" spans="1:2" x14ac:dyDescent="0.2">
      <c r="A7805">
        <f t="shared" si="460"/>
        <v>2021</v>
      </c>
      <c r="B7805" s="1059">
        <v>44332</v>
      </c>
    </row>
    <row r="7806" spans="1:2" x14ac:dyDescent="0.2">
      <c r="A7806">
        <f t="shared" si="460"/>
        <v>2021</v>
      </c>
      <c r="B7806" s="1059">
        <v>44333</v>
      </c>
    </row>
    <row r="7807" spans="1:2" x14ac:dyDescent="0.2">
      <c r="A7807">
        <f t="shared" si="460"/>
        <v>2021</v>
      </c>
      <c r="B7807" s="1059">
        <v>44334</v>
      </c>
    </row>
    <row r="7808" spans="1:2" x14ac:dyDescent="0.2">
      <c r="A7808">
        <f t="shared" si="460"/>
        <v>2021</v>
      </c>
      <c r="B7808" s="1059">
        <v>44335</v>
      </c>
    </row>
    <row r="7809" spans="1:2" x14ac:dyDescent="0.2">
      <c r="A7809">
        <f t="shared" si="460"/>
        <v>2021</v>
      </c>
      <c r="B7809" s="1059">
        <v>44336</v>
      </c>
    </row>
    <row r="7810" spans="1:2" x14ac:dyDescent="0.2">
      <c r="A7810">
        <f t="shared" si="460"/>
        <v>2021</v>
      </c>
      <c r="B7810" s="1059">
        <v>44337</v>
      </c>
    </row>
    <row r="7811" spans="1:2" x14ac:dyDescent="0.2">
      <c r="A7811">
        <f t="shared" si="460"/>
        <v>2021</v>
      </c>
      <c r="B7811" s="1059">
        <v>44338</v>
      </c>
    </row>
    <row r="7812" spans="1:2" x14ac:dyDescent="0.2">
      <c r="A7812">
        <f t="shared" si="460"/>
        <v>2021</v>
      </c>
      <c r="B7812" s="1059">
        <v>44339</v>
      </c>
    </row>
    <row r="7813" spans="1:2" x14ac:dyDescent="0.2">
      <c r="A7813">
        <f t="shared" si="460"/>
        <v>2021</v>
      </c>
      <c r="B7813" s="1059">
        <v>44340</v>
      </c>
    </row>
    <row r="7814" spans="1:2" x14ac:dyDescent="0.2">
      <c r="A7814">
        <f t="shared" si="460"/>
        <v>2021</v>
      </c>
      <c r="B7814" s="1059">
        <v>44341</v>
      </c>
    </row>
    <row r="7815" spans="1:2" x14ac:dyDescent="0.2">
      <c r="A7815">
        <f t="shared" si="460"/>
        <v>2021</v>
      </c>
      <c r="B7815" s="1059">
        <v>44342</v>
      </c>
    </row>
    <row r="7816" spans="1:2" x14ac:dyDescent="0.2">
      <c r="A7816">
        <f t="shared" si="460"/>
        <v>2021</v>
      </c>
      <c r="B7816" s="1059">
        <v>44343</v>
      </c>
    </row>
    <row r="7817" spans="1:2" x14ac:dyDescent="0.2">
      <c r="A7817">
        <f t="shared" si="460"/>
        <v>2021</v>
      </c>
      <c r="B7817" s="1059">
        <v>44344</v>
      </c>
    </row>
    <row r="7818" spans="1:2" x14ac:dyDescent="0.2">
      <c r="A7818">
        <f t="shared" si="460"/>
        <v>2021</v>
      </c>
      <c r="B7818" s="1059">
        <v>44345</v>
      </c>
    </row>
    <row r="7819" spans="1:2" x14ac:dyDescent="0.2">
      <c r="A7819">
        <f t="shared" si="460"/>
        <v>2021</v>
      </c>
      <c r="B7819" s="1059">
        <v>44346</v>
      </c>
    </row>
    <row r="7820" spans="1:2" x14ac:dyDescent="0.2">
      <c r="A7820">
        <f t="shared" si="460"/>
        <v>2021</v>
      </c>
      <c r="B7820" s="1059">
        <v>44347</v>
      </c>
    </row>
    <row r="7821" spans="1:2" x14ac:dyDescent="0.2">
      <c r="A7821">
        <f t="shared" si="460"/>
        <v>2021</v>
      </c>
      <c r="B7821" s="1059">
        <v>44348</v>
      </c>
    </row>
    <row r="7822" spans="1:2" x14ac:dyDescent="0.2">
      <c r="A7822">
        <f t="shared" si="460"/>
        <v>2021</v>
      </c>
      <c r="B7822" s="1059">
        <v>44349</v>
      </c>
    </row>
    <row r="7823" spans="1:2" x14ac:dyDescent="0.2">
      <c r="A7823">
        <f t="shared" si="460"/>
        <v>2021</v>
      </c>
      <c r="B7823" s="1059">
        <v>44350</v>
      </c>
    </row>
    <row r="7824" spans="1:2" x14ac:dyDescent="0.2">
      <c r="A7824">
        <f t="shared" si="460"/>
        <v>2021</v>
      </c>
      <c r="B7824" s="1059">
        <v>44351</v>
      </c>
    </row>
    <row r="7825" spans="1:2" x14ac:dyDescent="0.2">
      <c r="A7825">
        <f t="shared" si="460"/>
        <v>2021</v>
      </c>
      <c r="B7825" s="1059">
        <v>44352</v>
      </c>
    </row>
    <row r="7826" spans="1:2" x14ac:dyDescent="0.2">
      <c r="A7826">
        <f t="shared" si="460"/>
        <v>2021</v>
      </c>
      <c r="B7826" s="1059">
        <v>44353</v>
      </c>
    </row>
    <row r="7827" spans="1:2" x14ac:dyDescent="0.2">
      <c r="A7827">
        <f t="shared" si="460"/>
        <v>2021</v>
      </c>
      <c r="B7827" s="1059">
        <v>44354</v>
      </c>
    </row>
    <row r="7828" spans="1:2" x14ac:dyDescent="0.2">
      <c r="A7828">
        <f t="shared" si="460"/>
        <v>2021</v>
      </c>
      <c r="B7828" s="1059">
        <v>44355</v>
      </c>
    </row>
    <row r="7829" spans="1:2" x14ac:dyDescent="0.2">
      <c r="A7829">
        <f t="shared" si="460"/>
        <v>2021</v>
      </c>
      <c r="B7829" s="1059">
        <v>44356</v>
      </c>
    </row>
    <row r="7830" spans="1:2" x14ac:dyDescent="0.2">
      <c r="A7830">
        <f t="shared" si="460"/>
        <v>2021</v>
      </c>
      <c r="B7830" s="1059">
        <v>44357</v>
      </c>
    </row>
    <row r="7831" spans="1:2" x14ac:dyDescent="0.2">
      <c r="A7831">
        <f t="shared" si="460"/>
        <v>2021</v>
      </c>
      <c r="B7831" s="1059">
        <v>44358</v>
      </c>
    </row>
    <row r="7832" spans="1:2" x14ac:dyDescent="0.2">
      <c r="A7832">
        <f t="shared" si="460"/>
        <v>2021</v>
      </c>
      <c r="B7832" s="1059">
        <v>44359</v>
      </c>
    </row>
    <row r="7833" spans="1:2" x14ac:dyDescent="0.2">
      <c r="A7833">
        <f t="shared" si="460"/>
        <v>2021</v>
      </c>
      <c r="B7833" s="1059">
        <v>44360</v>
      </c>
    </row>
    <row r="7834" spans="1:2" x14ac:dyDescent="0.2">
      <c r="A7834">
        <f t="shared" si="460"/>
        <v>2021</v>
      </c>
      <c r="B7834" s="1059">
        <v>44361</v>
      </c>
    </row>
    <row r="7835" spans="1:2" x14ac:dyDescent="0.2">
      <c r="A7835">
        <f t="shared" si="460"/>
        <v>2021</v>
      </c>
      <c r="B7835" s="1059">
        <v>44362</v>
      </c>
    </row>
    <row r="7836" spans="1:2" x14ac:dyDescent="0.2">
      <c r="A7836">
        <f t="shared" si="460"/>
        <v>2021</v>
      </c>
      <c r="B7836" s="1059">
        <v>44363</v>
      </c>
    </row>
    <row r="7837" spans="1:2" x14ac:dyDescent="0.2">
      <c r="A7837">
        <f t="shared" si="460"/>
        <v>2021</v>
      </c>
      <c r="B7837" s="1059">
        <v>44364</v>
      </c>
    </row>
    <row r="7838" spans="1:2" x14ac:dyDescent="0.2">
      <c r="A7838">
        <f t="shared" si="460"/>
        <v>2021</v>
      </c>
      <c r="B7838" s="1059">
        <v>44365</v>
      </c>
    </row>
    <row r="7839" spans="1:2" x14ac:dyDescent="0.2">
      <c r="A7839">
        <f t="shared" si="460"/>
        <v>2021</v>
      </c>
      <c r="B7839" s="1059">
        <v>44366</v>
      </c>
    </row>
    <row r="7840" spans="1:2" x14ac:dyDescent="0.2">
      <c r="A7840">
        <f t="shared" si="460"/>
        <v>2021</v>
      </c>
      <c r="B7840" s="1059">
        <v>44367</v>
      </c>
    </row>
    <row r="7841" spans="1:2" x14ac:dyDescent="0.2">
      <c r="A7841">
        <f t="shared" si="460"/>
        <v>2021</v>
      </c>
      <c r="B7841" s="1059">
        <v>44368</v>
      </c>
    </row>
    <row r="7842" spans="1:2" x14ac:dyDescent="0.2">
      <c r="A7842">
        <f t="shared" si="460"/>
        <v>2021</v>
      </c>
      <c r="B7842" s="1059">
        <v>44369</v>
      </c>
    </row>
    <row r="7843" spans="1:2" x14ac:dyDescent="0.2">
      <c r="A7843">
        <f t="shared" si="460"/>
        <v>2021</v>
      </c>
      <c r="B7843" s="1059">
        <v>44370</v>
      </c>
    </row>
    <row r="7844" spans="1:2" x14ac:dyDescent="0.2">
      <c r="A7844">
        <f t="shared" si="460"/>
        <v>2021</v>
      </c>
      <c r="B7844" s="1059">
        <v>44371</v>
      </c>
    </row>
    <row r="7845" spans="1:2" x14ac:dyDescent="0.2">
      <c r="A7845">
        <f t="shared" si="460"/>
        <v>2021</v>
      </c>
      <c r="B7845" s="1059">
        <v>44372</v>
      </c>
    </row>
    <row r="7846" spans="1:2" x14ac:dyDescent="0.2">
      <c r="A7846">
        <f t="shared" si="460"/>
        <v>2021</v>
      </c>
      <c r="B7846" s="1059">
        <v>44373</v>
      </c>
    </row>
    <row r="7847" spans="1:2" x14ac:dyDescent="0.2">
      <c r="A7847">
        <f t="shared" si="460"/>
        <v>2021</v>
      </c>
      <c r="B7847" s="1059">
        <v>44374</v>
      </c>
    </row>
    <row r="7848" spans="1:2" x14ac:dyDescent="0.2">
      <c r="A7848">
        <f t="shared" si="460"/>
        <v>2021</v>
      </c>
      <c r="B7848" s="1059">
        <v>44375</v>
      </c>
    </row>
    <row r="7849" spans="1:2" x14ac:dyDescent="0.2">
      <c r="A7849">
        <f t="shared" si="460"/>
        <v>2021</v>
      </c>
      <c r="B7849" s="1059">
        <v>44376</v>
      </c>
    </row>
    <row r="7850" spans="1:2" x14ac:dyDescent="0.2">
      <c r="A7850">
        <f t="shared" si="460"/>
        <v>2021</v>
      </c>
      <c r="B7850" s="1059">
        <v>44377</v>
      </c>
    </row>
    <row r="7851" spans="1:2" x14ac:dyDescent="0.2">
      <c r="A7851">
        <f t="shared" si="460"/>
        <v>2021</v>
      </c>
      <c r="B7851" s="1059">
        <v>44378</v>
      </c>
    </row>
    <row r="7852" spans="1:2" x14ac:dyDescent="0.2">
      <c r="A7852">
        <f t="shared" si="460"/>
        <v>2021</v>
      </c>
      <c r="B7852" s="1059">
        <v>44379</v>
      </c>
    </row>
    <row r="7853" spans="1:2" x14ac:dyDescent="0.2">
      <c r="A7853">
        <f t="shared" si="460"/>
        <v>2021</v>
      </c>
      <c r="B7853" s="1059">
        <v>44380</v>
      </c>
    </row>
    <row r="7854" spans="1:2" x14ac:dyDescent="0.2">
      <c r="A7854">
        <f t="shared" si="460"/>
        <v>2021</v>
      </c>
      <c r="B7854" s="1059">
        <v>44381</v>
      </c>
    </row>
    <row r="7855" spans="1:2" x14ac:dyDescent="0.2">
      <c r="A7855">
        <f t="shared" si="460"/>
        <v>2021</v>
      </c>
      <c r="B7855" s="1059">
        <v>44382</v>
      </c>
    </row>
    <row r="7856" spans="1:2" x14ac:dyDescent="0.2">
      <c r="A7856">
        <f t="shared" si="460"/>
        <v>2021</v>
      </c>
      <c r="B7856" s="1059">
        <v>44383</v>
      </c>
    </row>
    <row r="7857" spans="1:2" x14ac:dyDescent="0.2">
      <c r="A7857">
        <f t="shared" si="460"/>
        <v>2021</v>
      </c>
      <c r="B7857" s="1059">
        <v>44384</v>
      </c>
    </row>
    <row r="7858" spans="1:2" x14ac:dyDescent="0.2">
      <c r="A7858">
        <f t="shared" si="460"/>
        <v>2021</v>
      </c>
      <c r="B7858" s="1059">
        <v>44385</v>
      </c>
    </row>
    <row r="7859" spans="1:2" x14ac:dyDescent="0.2">
      <c r="A7859">
        <f t="shared" si="460"/>
        <v>2021</v>
      </c>
      <c r="B7859" s="1059">
        <v>44386</v>
      </c>
    </row>
    <row r="7860" spans="1:2" x14ac:dyDescent="0.2">
      <c r="A7860">
        <f t="shared" si="460"/>
        <v>2021</v>
      </c>
      <c r="B7860" s="1059">
        <v>44387</v>
      </c>
    </row>
    <row r="7861" spans="1:2" x14ac:dyDescent="0.2">
      <c r="A7861">
        <f t="shared" si="460"/>
        <v>2021</v>
      </c>
      <c r="B7861" s="1059">
        <v>44388</v>
      </c>
    </row>
    <row r="7862" spans="1:2" x14ac:dyDescent="0.2">
      <c r="A7862">
        <f t="shared" ref="A7862:A7925" si="461">YEAR(B7862)</f>
        <v>2021</v>
      </c>
      <c r="B7862" s="1059">
        <v>44389</v>
      </c>
    </row>
    <row r="7863" spans="1:2" x14ac:dyDescent="0.2">
      <c r="A7863">
        <f t="shared" si="461"/>
        <v>2021</v>
      </c>
      <c r="B7863" s="1059">
        <v>44390</v>
      </c>
    </row>
    <row r="7864" spans="1:2" x14ac:dyDescent="0.2">
      <c r="A7864">
        <f t="shared" si="461"/>
        <v>2021</v>
      </c>
      <c r="B7864" s="1059">
        <v>44391</v>
      </c>
    </row>
    <row r="7865" spans="1:2" x14ac:dyDescent="0.2">
      <c r="A7865">
        <f t="shared" si="461"/>
        <v>2021</v>
      </c>
      <c r="B7865" s="1059">
        <v>44392</v>
      </c>
    </row>
    <row r="7866" spans="1:2" x14ac:dyDescent="0.2">
      <c r="A7866">
        <f t="shared" si="461"/>
        <v>2021</v>
      </c>
      <c r="B7866" s="1059">
        <v>44393</v>
      </c>
    </row>
    <row r="7867" spans="1:2" x14ac:dyDescent="0.2">
      <c r="A7867">
        <f t="shared" si="461"/>
        <v>2021</v>
      </c>
      <c r="B7867" s="1059">
        <v>44394</v>
      </c>
    </row>
    <row r="7868" spans="1:2" x14ac:dyDescent="0.2">
      <c r="A7868">
        <f t="shared" si="461"/>
        <v>2021</v>
      </c>
      <c r="B7868" s="1059">
        <v>44395</v>
      </c>
    </row>
    <row r="7869" spans="1:2" x14ac:dyDescent="0.2">
      <c r="A7869">
        <f t="shared" si="461"/>
        <v>2021</v>
      </c>
      <c r="B7869" s="1059">
        <v>44396</v>
      </c>
    </row>
    <row r="7870" spans="1:2" x14ac:dyDescent="0.2">
      <c r="A7870">
        <f t="shared" si="461"/>
        <v>2021</v>
      </c>
      <c r="B7870" s="1059">
        <v>44397</v>
      </c>
    </row>
    <row r="7871" spans="1:2" x14ac:dyDescent="0.2">
      <c r="A7871">
        <f t="shared" si="461"/>
        <v>2021</v>
      </c>
      <c r="B7871" s="1059">
        <v>44398</v>
      </c>
    </row>
    <row r="7872" spans="1:2" x14ac:dyDescent="0.2">
      <c r="A7872">
        <f t="shared" si="461"/>
        <v>2021</v>
      </c>
      <c r="B7872" s="1059">
        <v>44399</v>
      </c>
    </row>
    <row r="7873" spans="1:2" x14ac:dyDescent="0.2">
      <c r="A7873">
        <f t="shared" si="461"/>
        <v>2021</v>
      </c>
      <c r="B7873" s="1059">
        <v>44400</v>
      </c>
    </row>
    <row r="7874" spans="1:2" x14ac:dyDescent="0.2">
      <c r="A7874">
        <f t="shared" si="461"/>
        <v>2021</v>
      </c>
      <c r="B7874" s="1059">
        <v>44401</v>
      </c>
    </row>
    <row r="7875" spans="1:2" x14ac:dyDescent="0.2">
      <c r="A7875">
        <f t="shared" si="461"/>
        <v>2021</v>
      </c>
      <c r="B7875" s="1059">
        <v>44402</v>
      </c>
    </row>
    <row r="7876" spans="1:2" x14ac:dyDescent="0.2">
      <c r="A7876">
        <f t="shared" si="461"/>
        <v>2021</v>
      </c>
      <c r="B7876" s="1059">
        <v>44403</v>
      </c>
    </row>
    <row r="7877" spans="1:2" x14ac:dyDescent="0.2">
      <c r="A7877">
        <f t="shared" si="461"/>
        <v>2021</v>
      </c>
      <c r="B7877" s="1059">
        <v>44404</v>
      </c>
    </row>
    <row r="7878" spans="1:2" x14ac:dyDescent="0.2">
      <c r="A7878">
        <f t="shared" si="461"/>
        <v>2021</v>
      </c>
      <c r="B7878" s="1059">
        <v>44405</v>
      </c>
    </row>
    <row r="7879" spans="1:2" x14ac:dyDescent="0.2">
      <c r="A7879">
        <f t="shared" si="461"/>
        <v>2021</v>
      </c>
      <c r="B7879" s="1059">
        <v>44406</v>
      </c>
    </row>
    <row r="7880" spans="1:2" x14ac:dyDescent="0.2">
      <c r="A7880">
        <f t="shared" si="461"/>
        <v>2021</v>
      </c>
      <c r="B7880" s="1059">
        <v>44407</v>
      </c>
    </row>
    <row r="7881" spans="1:2" x14ac:dyDescent="0.2">
      <c r="A7881">
        <f t="shared" si="461"/>
        <v>2021</v>
      </c>
      <c r="B7881" s="1059">
        <v>44408</v>
      </c>
    </row>
    <row r="7882" spans="1:2" x14ac:dyDescent="0.2">
      <c r="A7882">
        <f t="shared" si="461"/>
        <v>2021</v>
      </c>
      <c r="B7882" s="1059">
        <v>44409</v>
      </c>
    </row>
    <row r="7883" spans="1:2" x14ac:dyDescent="0.2">
      <c r="A7883">
        <f t="shared" si="461"/>
        <v>2021</v>
      </c>
      <c r="B7883" s="1059">
        <v>44410</v>
      </c>
    </row>
    <row r="7884" spans="1:2" x14ac:dyDescent="0.2">
      <c r="A7884">
        <f t="shared" si="461"/>
        <v>2021</v>
      </c>
      <c r="B7884" s="1059">
        <v>44411</v>
      </c>
    </row>
    <row r="7885" spans="1:2" x14ac:dyDescent="0.2">
      <c r="A7885">
        <f t="shared" si="461"/>
        <v>2021</v>
      </c>
      <c r="B7885" s="1059">
        <v>44412</v>
      </c>
    </row>
    <row r="7886" spans="1:2" x14ac:dyDescent="0.2">
      <c r="A7886">
        <f t="shared" si="461"/>
        <v>2021</v>
      </c>
      <c r="B7886" s="1059">
        <v>44413</v>
      </c>
    </row>
    <row r="7887" spans="1:2" x14ac:dyDescent="0.2">
      <c r="A7887">
        <f t="shared" si="461"/>
        <v>2021</v>
      </c>
      <c r="B7887" s="1059">
        <v>44414</v>
      </c>
    </row>
    <row r="7888" spans="1:2" x14ac:dyDescent="0.2">
      <c r="A7888">
        <f t="shared" si="461"/>
        <v>2021</v>
      </c>
      <c r="B7888" s="1059">
        <v>44415</v>
      </c>
    </row>
    <row r="7889" spans="1:2" x14ac:dyDescent="0.2">
      <c r="A7889">
        <f t="shared" si="461"/>
        <v>2021</v>
      </c>
      <c r="B7889" s="1059">
        <v>44416</v>
      </c>
    </row>
    <row r="7890" spans="1:2" x14ac:dyDescent="0.2">
      <c r="A7890">
        <f t="shared" si="461"/>
        <v>2021</v>
      </c>
      <c r="B7890" s="1059">
        <v>44417</v>
      </c>
    </row>
    <row r="7891" spans="1:2" x14ac:dyDescent="0.2">
      <c r="A7891">
        <f t="shared" si="461"/>
        <v>2021</v>
      </c>
      <c r="B7891" s="1059">
        <v>44418</v>
      </c>
    </row>
    <row r="7892" spans="1:2" x14ac:dyDescent="0.2">
      <c r="A7892">
        <f t="shared" si="461"/>
        <v>2021</v>
      </c>
      <c r="B7892" s="1059">
        <v>44419</v>
      </c>
    </row>
    <row r="7893" spans="1:2" x14ac:dyDescent="0.2">
      <c r="A7893">
        <f t="shared" si="461"/>
        <v>2021</v>
      </c>
      <c r="B7893" s="1059">
        <v>44420</v>
      </c>
    </row>
    <row r="7894" spans="1:2" x14ac:dyDescent="0.2">
      <c r="A7894">
        <f t="shared" si="461"/>
        <v>2021</v>
      </c>
      <c r="B7894" s="1059">
        <v>44421</v>
      </c>
    </row>
    <row r="7895" spans="1:2" x14ac:dyDescent="0.2">
      <c r="A7895">
        <f t="shared" si="461"/>
        <v>2021</v>
      </c>
      <c r="B7895" s="1059">
        <v>44422</v>
      </c>
    </row>
    <row r="7896" spans="1:2" x14ac:dyDescent="0.2">
      <c r="A7896">
        <f t="shared" si="461"/>
        <v>2021</v>
      </c>
      <c r="B7896" s="1059">
        <v>44423</v>
      </c>
    </row>
    <row r="7897" spans="1:2" x14ac:dyDescent="0.2">
      <c r="A7897">
        <f t="shared" si="461"/>
        <v>2021</v>
      </c>
      <c r="B7897" s="1059">
        <v>44424</v>
      </c>
    </row>
    <row r="7898" spans="1:2" x14ac:dyDescent="0.2">
      <c r="A7898">
        <f t="shared" si="461"/>
        <v>2021</v>
      </c>
      <c r="B7898" s="1059">
        <v>44425</v>
      </c>
    </row>
    <row r="7899" spans="1:2" x14ac:dyDescent="0.2">
      <c r="A7899">
        <f t="shared" si="461"/>
        <v>2021</v>
      </c>
      <c r="B7899" s="1059">
        <v>44426</v>
      </c>
    </row>
    <row r="7900" spans="1:2" x14ac:dyDescent="0.2">
      <c r="A7900">
        <f t="shared" si="461"/>
        <v>2021</v>
      </c>
      <c r="B7900" s="1059">
        <v>44427</v>
      </c>
    </row>
    <row r="7901" spans="1:2" x14ac:dyDescent="0.2">
      <c r="A7901">
        <f t="shared" si="461"/>
        <v>2021</v>
      </c>
      <c r="B7901" s="1059">
        <v>44428</v>
      </c>
    </row>
    <row r="7902" spans="1:2" x14ac:dyDescent="0.2">
      <c r="A7902">
        <f t="shared" si="461"/>
        <v>2021</v>
      </c>
      <c r="B7902" s="1059">
        <v>44429</v>
      </c>
    </row>
    <row r="7903" spans="1:2" x14ac:dyDescent="0.2">
      <c r="A7903">
        <f t="shared" si="461"/>
        <v>2021</v>
      </c>
      <c r="B7903" s="1059">
        <v>44430</v>
      </c>
    </row>
    <row r="7904" spans="1:2" x14ac:dyDescent="0.2">
      <c r="A7904">
        <f t="shared" si="461"/>
        <v>2021</v>
      </c>
      <c r="B7904" s="1059">
        <v>44431</v>
      </c>
    </row>
    <row r="7905" spans="1:2" x14ac:dyDescent="0.2">
      <c r="A7905">
        <f t="shared" si="461"/>
        <v>2021</v>
      </c>
      <c r="B7905" s="1059">
        <v>44432</v>
      </c>
    </row>
    <row r="7906" spans="1:2" x14ac:dyDescent="0.2">
      <c r="A7906">
        <f t="shared" si="461"/>
        <v>2021</v>
      </c>
      <c r="B7906" s="1059">
        <v>44433</v>
      </c>
    </row>
    <row r="7907" spans="1:2" x14ac:dyDescent="0.2">
      <c r="A7907">
        <f t="shared" si="461"/>
        <v>2021</v>
      </c>
      <c r="B7907" s="1059">
        <v>44434</v>
      </c>
    </row>
    <row r="7908" spans="1:2" x14ac:dyDescent="0.2">
      <c r="A7908">
        <f t="shared" si="461"/>
        <v>2021</v>
      </c>
      <c r="B7908" s="1059">
        <v>44435</v>
      </c>
    </row>
    <row r="7909" spans="1:2" x14ac:dyDescent="0.2">
      <c r="A7909">
        <f t="shared" si="461"/>
        <v>2021</v>
      </c>
      <c r="B7909" s="1059">
        <v>44436</v>
      </c>
    </row>
    <row r="7910" spans="1:2" x14ac:dyDescent="0.2">
      <c r="A7910">
        <f t="shared" si="461"/>
        <v>2021</v>
      </c>
      <c r="B7910" s="1059">
        <v>44437</v>
      </c>
    </row>
    <row r="7911" spans="1:2" x14ac:dyDescent="0.2">
      <c r="A7911">
        <f t="shared" si="461"/>
        <v>2021</v>
      </c>
      <c r="B7911" s="1059">
        <v>44438</v>
      </c>
    </row>
    <row r="7912" spans="1:2" x14ac:dyDescent="0.2">
      <c r="A7912">
        <f t="shared" si="461"/>
        <v>2021</v>
      </c>
      <c r="B7912" s="1059">
        <v>44439</v>
      </c>
    </row>
    <row r="7913" spans="1:2" x14ac:dyDescent="0.2">
      <c r="A7913">
        <f t="shared" si="461"/>
        <v>2021</v>
      </c>
      <c r="B7913" s="1059">
        <v>44440</v>
      </c>
    </row>
    <row r="7914" spans="1:2" x14ac:dyDescent="0.2">
      <c r="A7914">
        <f t="shared" si="461"/>
        <v>2021</v>
      </c>
      <c r="B7914" s="1059">
        <v>44441</v>
      </c>
    </row>
    <row r="7915" spans="1:2" x14ac:dyDescent="0.2">
      <c r="A7915">
        <f t="shared" si="461"/>
        <v>2021</v>
      </c>
      <c r="B7915" s="1059">
        <v>44442</v>
      </c>
    </row>
    <row r="7916" spans="1:2" x14ac:dyDescent="0.2">
      <c r="A7916">
        <f t="shared" si="461"/>
        <v>2021</v>
      </c>
      <c r="B7916" s="1059">
        <v>44443</v>
      </c>
    </row>
    <row r="7917" spans="1:2" x14ac:dyDescent="0.2">
      <c r="A7917">
        <f t="shared" si="461"/>
        <v>2021</v>
      </c>
      <c r="B7917" s="1059">
        <v>44444</v>
      </c>
    </row>
    <row r="7918" spans="1:2" x14ac:dyDescent="0.2">
      <c r="A7918">
        <f t="shared" si="461"/>
        <v>2021</v>
      </c>
      <c r="B7918" s="1059">
        <v>44445</v>
      </c>
    </row>
    <row r="7919" spans="1:2" x14ac:dyDescent="0.2">
      <c r="A7919">
        <f t="shared" si="461"/>
        <v>2021</v>
      </c>
      <c r="B7919" s="1059">
        <v>44446</v>
      </c>
    </row>
    <row r="7920" spans="1:2" x14ac:dyDescent="0.2">
      <c r="A7920">
        <f t="shared" si="461"/>
        <v>2021</v>
      </c>
      <c r="B7920" s="1059">
        <v>44447</v>
      </c>
    </row>
    <row r="7921" spans="1:2" x14ac:dyDescent="0.2">
      <c r="A7921">
        <f t="shared" si="461"/>
        <v>2021</v>
      </c>
      <c r="B7921" s="1059">
        <v>44448</v>
      </c>
    </row>
    <row r="7922" spans="1:2" x14ac:dyDescent="0.2">
      <c r="A7922">
        <f t="shared" si="461"/>
        <v>2021</v>
      </c>
      <c r="B7922" s="1059">
        <v>44449</v>
      </c>
    </row>
    <row r="7923" spans="1:2" x14ac:dyDescent="0.2">
      <c r="A7923">
        <f t="shared" si="461"/>
        <v>2021</v>
      </c>
      <c r="B7923" s="1059">
        <v>44450</v>
      </c>
    </row>
    <row r="7924" spans="1:2" x14ac:dyDescent="0.2">
      <c r="A7924">
        <f t="shared" si="461"/>
        <v>2021</v>
      </c>
      <c r="B7924" s="1059">
        <v>44451</v>
      </c>
    </row>
    <row r="7925" spans="1:2" x14ac:dyDescent="0.2">
      <c r="A7925">
        <f t="shared" si="461"/>
        <v>2021</v>
      </c>
      <c r="B7925" s="1059">
        <v>44452</v>
      </c>
    </row>
    <row r="7926" spans="1:2" x14ac:dyDescent="0.2">
      <c r="A7926">
        <f t="shared" ref="A7926:A7989" si="462">YEAR(B7926)</f>
        <v>2021</v>
      </c>
      <c r="B7926" s="1059">
        <v>44453</v>
      </c>
    </row>
    <row r="7927" spans="1:2" x14ac:dyDescent="0.2">
      <c r="A7927">
        <f t="shared" si="462"/>
        <v>2021</v>
      </c>
      <c r="B7927" s="1059">
        <v>44454</v>
      </c>
    </row>
    <row r="7928" spans="1:2" x14ac:dyDescent="0.2">
      <c r="A7928">
        <f t="shared" si="462"/>
        <v>2021</v>
      </c>
      <c r="B7928" s="1059">
        <v>44455</v>
      </c>
    </row>
    <row r="7929" spans="1:2" x14ac:dyDescent="0.2">
      <c r="A7929">
        <f t="shared" si="462"/>
        <v>2021</v>
      </c>
      <c r="B7929" s="1059">
        <v>44456</v>
      </c>
    </row>
    <row r="7930" spans="1:2" x14ac:dyDescent="0.2">
      <c r="A7930">
        <f t="shared" si="462"/>
        <v>2021</v>
      </c>
      <c r="B7930" s="1059">
        <v>44457</v>
      </c>
    </row>
    <row r="7931" spans="1:2" x14ac:dyDescent="0.2">
      <c r="A7931">
        <f t="shared" si="462"/>
        <v>2021</v>
      </c>
      <c r="B7931" s="1059">
        <v>44458</v>
      </c>
    </row>
    <row r="7932" spans="1:2" x14ac:dyDescent="0.2">
      <c r="A7932">
        <f t="shared" si="462"/>
        <v>2021</v>
      </c>
      <c r="B7932" s="1059">
        <v>44459</v>
      </c>
    </row>
    <row r="7933" spans="1:2" x14ac:dyDescent="0.2">
      <c r="A7933">
        <f t="shared" si="462"/>
        <v>2021</v>
      </c>
      <c r="B7933" s="1059">
        <v>44460</v>
      </c>
    </row>
    <row r="7934" spans="1:2" x14ac:dyDescent="0.2">
      <c r="A7934">
        <f t="shared" si="462"/>
        <v>2021</v>
      </c>
      <c r="B7934" s="1059">
        <v>44461</v>
      </c>
    </row>
    <row r="7935" spans="1:2" x14ac:dyDescent="0.2">
      <c r="A7935">
        <f t="shared" si="462"/>
        <v>2021</v>
      </c>
      <c r="B7935" s="1059">
        <v>44462</v>
      </c>
    </row>
    <row r="7936" spans="1:2" x14ac:dyDescent="0.2">
      <c r="A7936">
        <f t="shared" si="462"/>
        <v>2021</v>
      </c>
      <c r="B7936" s="1059">
        <v>44463</v>
      </c>
    </row>
    <row r="7937" spans="1:2" x14ac:dyDescent="0.2">
      <c r="A7937">
        <f t="shared" si="462"/>
        <v>2021</v>
      </c>
      <c r="B7937" s="1059">
        <v>44464</v>
      </c>
    </row>
    <row r="7938" spans="1:2" x14ac:dyDescent="0.2">
      <c r="A7938">
        <f t="shared" si="462"/>
        <v>2021</v>
      </c>
      <c r="B7938" s="1059">
        <v>44465</v>
      </c>
    </row>
    <row r="7939" spans="1:2" x14ac:dyDescent="0.2">
      <c r="A7939">
        <f t="shared" si="462"/>
        <v>2021</v>
      </c>
      <c r="B7939" s="1059">
        <v>44466</v>
      </c>
    </row>
    <row r="7940" spans="1:2" x14ac:dyDescent="0.2">
      <c r="A7940">
        <f t="shared" si="462"/>
        <v>2021</v>
      </c>
      <c r="B7940" s="1059">
        <v>44467</v>
      </c>
    </row>
    <row r="7941" spans="1:2" x14ac:dyDescent="0.2">
      <c r="A7941">
        <f t="shared" si="462"/>
        <v>2021</v>
      </c>
      <c r="B7941" s="1059">
        <v>44468</v>
      </c>
    </row>
    <row r="7942" spans="1:2" x14ac:dyDescent="0.2">
      <c r="A7942">
        <f t="shared" si="462"/>
        <v>2021</v>
      </c>
      <c r="B7942" s="1059">
        <v>44469</v>
      </c>
    </row>
    <row r="7943" spans="1:2" x14ac:dyDescent="0.2">
      <c r="A7943">
        <f t="shared" si="462"/>
        <v>2021</v>
      </c>
      <c r="B7943" s="1059">
        <v>44470</v>
      </c>
    </row>
    <row r="7944" spans="1:2" x14ac:dyDescent="0.2">
      <c r="A7944">
        <f t="shared" si="462"/>
        <v>2021</v>
      </c>
      <c r="B7944" s="1059">
        <v>44471</v>
      </c>
    </row>
    <row r="7945" spans="1:2" x14ac:dyDescent="0.2">
      <c r="A7945">
        <f t="shared" si="462"/>
        <v>2021</v>
      </c>
      <c r="B7945" s="1059">
        <v>44472</v>
      </c>
    </row>
    <row r="7946" spans="1:2" x14ac:dyDescent="0.2">
      <c r="A7946">
        <f t="shared" si="462"/>
        <v>2021</v>
      </c>
      <c r="B7946" s="1059">
        <v>44473</v>
      </c>
    </row>
    <row r="7947" spans="1:2" x14ac:dyDescent="0.2">
      <c r="A7947">
        <f t="shared" si="462"/>
        <v>2021</v>
      </c>
      <c r="B7947" s="1059">
        <v>44474</v>
      </c>
    </row>
    <row r="7948" spans="1:2" x14ac:dyDescent="0.2">
      <c r="A7948">
        <f t="shared" si="462"/>
        <v>2021</v>
      </c>
      <c r="B7948" s="1059">
        <v>44475</v>
      </c>
    </row>
    <row r="7949" spans="1:2" x14ac:dyDescent="0.2">
      <c r="A7949">
        <f t="shared" si="462"/>
        <v>2021</v>
      </c>
      <c r="B7949" s="1059">
        <v>44476</v>
      </c>
    </row>
    <row r="7950" spans="1:2" x14ac:dyDescent="0.2">
      <c r="A7950">
        <f t="shared" si="462"/>
        <v>2021</v>
      </c>
      <c r="B7950" s="1059">
        <v>44477</v>
      </c>
    </row>
    <row r="7951" spans="1:2" x14ac:dyDescent="0.2">
      <c r="A7951">
        <f t="shared" si="462"/>
        <v>2021</v>
      </c>
      <c r="B7951" s="1059">
        <v>44478</v>
      </c>
    </row>
    <row r="7952" spans="1:2" x14ac:dyDescent="0.2">
      <c r="A7952">
        <f t="shared" si="462"/>
        <v>2021</v>
      </c>
      <c r="B7952" s="1059">
        <v>44479</v>
      </c>
    </row>
    <row r="7953" spans="1:2" x14ac:dyDescent="0.2">
      <c r="A7953">
        <f t="shared" si="462"/>
        <v>2021</v>
      </c>
      <c r="B7953" s="1059">
        <v>44480</v>
      </c>
    </row>
    <row r="7954" spans="1:2" x14ac:dyDescent="0.2">
      <c r="A7954">
        <f t="shared" si="462"/>
        <v>2021</v>
      </c>
      <c r="B7954" s="1059">
        <v>44481</v>
      </c>
    </row>
    <row r="7955" spans="1:2" x14ac:dyDescent="0.2">
      <c r="A7955">
        <f t="shared" si="462"/>
        <v>2021</v>
      </c>
      <c r="B7955" s="1059">
        <v>44482</v>
      </c>
    </row>
    <row r="7956" spans="1:2" x14ac:dyDescent="0.2">
      <c r="A7956">
        <f t="shared" si="462"/>
        <v>2021</v>
      </c>
      <c r="B7956" s="1059">
        <v>44483</v>
      </c>
    </row>
    <row r="7957" spans="1:2" x14ac:dyDescent="0.2">
      <c r="A7957">
        <f t="shared" si="462"/>
        <v>2021</v>
      </c>
      <c r="B7957" s="1059">
        <v>44484</v>
      </c>
    </row>
    <row r="7958" spans="1:2" x14ac:dyDescent="0.2">
      <c r="A7958">
        <f t="shared" si="462"/>
        <v>2021</v>
      </c>
      <c r="B7958" s="1059">
        <v>44485</v>
      </c>
    </row>
    <row r="7959" spans="1:2" x14ac:dyDescent="0.2">
      <c r="A7959">
        <f t="shared" si="462"/>
        <v>2021</v>
      </c>
      <c r="B7959" s="1059">
        <v>44486</v>
      </c>
    </row>
    <row r="7960" spans="1:2" x14ac:dyDescent="0.2">
      <c r="A7960">
        <f t="shared" si="462"/>
        <v>2021</v>
      </c>
      <c r="B7960" s="1059">
        <v>44487</v>
      </c>
    </row>
    <row r="7961" spans="1:2" x14ac:dyDescent="0.2">
      <c r="A7961">
        <f t="shared" si="462"/>
        <v>2021</v>
      </c>
      <c r="B7961" s="1059">
        <v>44488</v>
      </c>
    </row>
    <row r="7962" spans="1:2" x14ac:dyDescent="0.2">
      <c r="A7962">
        <f t="shared" si="462"/>
        <v>2021</v>
      </c>
      <c r="B7962" s="1059">
        <v>44489</v>
      </c>
    </row>
    <row r="7963" spans="1:2" x14ac:dyDescent="0.2">
      <c r="A7963">
        <f t="shared" si="462"/>
        <v>2021</v>
      </c>
      <c r="B7963" s="1059">
        <v>44490</v>
      </c>
    </row>
    <row r="7964" spans="1:2" x14ac:dyDescent="0.2">
      <c r="A7964">
        <f t="shared" si="462"/>
        <v>2021</v>
      </c>
      <c r="B7964" s="1059">
        <v>44491</v>
      </c>
    </row>
    <row r="7965" spans="1:2" x14ac:dyDescent="0.2">
      <c r="A7965">
        <f t="shared" si="462"/>
        <v>2021</v>
      </c>
      <c r="B7965" s="1059">
        <v>44492</v>
      </c>
    </row>
    <row r="7966" spans="1:2" x14ac:dyDescent="0.2">
      <c r="A7966">
        <f t="shared" si="462"/>
        <v>2021</v>
      </c>
      <c r="B7966" s="1059">
        <v>44493</v>
      </c>
    </row>
    <row r="7967" spans="1:2" x14ac:dyDescent="0.2">
      <c r="A7967">
        <f t="shared" si="462"/>
        <v>2021</v>
      </c>
      <c r="B7967" s="1059">
        <v>44494</v>
      </c>
    </row>
    <row r="7968" spans="1:2" x14ac:dyDescent="0.2">
      <c r="A7968">
        <f t="shared" si="462"/>
        <v>2021</v>
      </c>
      <c r="B7968" s="1059">
        <v>44495</v>
      </c>
    </row>
    <row r="7969" spans="1:2" x14ac:dyDescent="0.2">
      <c r="A7969">
        <f t="shared" si="462"/>
        <v>2021</v>
      </c>
      <c r="B7969" s="1059">
        <v>44496</v>
      </c>
    </row>
    <row r="7970" spans="1:2" x14ac:dyDescent="0.2">
      <c r="A7970">
        <f t="shared" si="462"/>
        <v>2021</v>
      </c>
      <c r="B7970" s="1059">
        <v>44497</v>
      </c>
    </row>
    <row r="7971" spans="1:2" x14ac:dyDescent="0.2">
      <c r="A7971">
        <f t="shared" si="462"/>
        <v>2021</v>
      </c>
      <c r="B7971" s="1059">
        <v>44498</v>
      </c>
    </row>
    <row r="7972" spans="1:2" x14ac:dyDescent="0.2">
      <c r="A7972">
        <f t="shared" si="462"/>
        <v>2021</v>
      </c>
      <c r="B7972" s="1059">
        <v>44499</v>
      </c>
    </row>
    <row r="7973" spans="1:2" x14ac:dyDescent="0.2">
      <c r="A7973">
        <f t="shared" si="462"/>
        <v>2021</v>
      </c>
      <c r="B7973" s="1059">
        <v>44500</v>
      </c>
    </row>
    <row r="7974" spans="1:2" x14ac:dyDescent="0.2">
      <c r="A7974">
        <f t="shared" si="462"/>
        <v>2021</v>
      </c>
      <c r="B7974" s="1059">
        <v>44501</v>
      </c>
    </row>
    <row r="7975" spans="1:2" x14ac:dyDescent="0.2">
      <c r="A7975">
        <f t="shared" si="462"/>
        <v>2021</v>
      </c>
      <c r="B7975" s="1059">
        <v>44502</v>
      </c>
    </row>
    <row r="7976" spans="1:2" x14ac:dyDescent="0.2">
      <c r="A7976">
        <f t="shared" si="462"/>
        <v>2021</v>
      </c>
      <c r="B7976" s="1059">
        <v>44503</v>
      </c>
    </row>
    <row r="7977" spans="1:2" x14ac:dyDescent="0.2">
      <c r="A7977">
        <f t="shared" si="462"/>
        <v>2021</v>
      </c>
      <c r="B7977" s="1059">
        <v>44504</v>
      </c>
    </row>
    <row r="7978" spans="1:2" x14ac:dyDescent="0.2">
      <c r="A7978">
        <f t="shared" si="462"/>
        <v>2021</v>
      </c>
      <c r="B7978" s="1059">
        <v>44505</v>
      </c>
    </row>
    <row r="7979" spans="1:2" x14ac:dyDescent="0.2">
      <c r="A7979">
        <f t="shared" si="462"/>
        <v>2021</v>
      </c>
      <c r="B7979" s="1059">
        <v>44506</v>
      </c>
    </row>
    <row r="7980" spans="1:2" x14ac:dyDescent="0.2">
      <c r="A7980">
        <f t="shared" si="462"/>
        <v>2021</v>
      </c>
      <c r="B7980" s="1059">
        <v>44507</v>
      </c>
    </row>
    <row r="7981" spans="1:2" x14ac:dyDescent="0.2">
      <c r="A7981">
        <f t="shared" si="462"/>
        <v>2021</v>
      </c>
      <c r="B7981" s="1059">
        <v>44508</v>
      </c>
    </row>
    <row r="7982" spans="1:2" x14ac:dyDescent="0.2">
      <c r="A7982">
        <f t="shared" si="462"/>
        <v>2021</v>
      </c>
      <c r="B7982" s="1059">
        <v>44509</v>
      </c>
    </row>
    <row r="7983" spans="1:2" x14ac:dyDescent="0.2">
      <c r="A7983">
        <f t="shared" si="462"/>
        <v>2021</v>
      </c>
      <c r="B7983" s="1059">
        <v>44510</v>
      </c>
    </row>
    <row r="7984" spans="1:2" x14ac:dyDescent="0.2">
      <c r="A7984">
        <f t="shared" si="462"/>
        <v>2021</v>
      </c>
      <c r="B7984" s="1059">
        <v>44511</v>
      </c>
    </row>
    <row r="7985" spans="1:2" x14ac:dyDescent="0.2">
      <c r="A7985">
        <f t="shared" si="462"/>
        <v>2021</v>
      </c>
      <c r="B7985" s="1059">
        <v>44512</v>
      </c>
    </row>
    <row r="7986" spans="1:2" x14ac:dyDescent="0.2">
      <c r="A7986">
        <f t="shared" si="462"/>
        <v>2021</v>
      </c>
      <c r="B7986" s="1059">
        <v>44513</v>
      </c>
    </row>
    <row r="7987" spans="1:2" x14ac:dyDescent="0.2">
      <c r="A7987">
        <f t="shared" si="462"/>
        <v>2021</v>
      </c>
      <c r="B7987" s="1059">
        <v>44514</v>
      </c>
    </row>
    <row r="7988" spans="1:2" x14ac:dyDescent="0.2">
      <c r="A7988">
        <f t="shared" si="462"/>
        <v>2021</v>
      </c>
      <c r="B7988" s="1059">
        <v>44515</v>
      </c>
    </row>
    <row r="7989" spans="1:2" x14ac:dyDescent="0.2">
      <c r="A7989">
        <f t="shared" si="462"/>
        <v>2021</v>
      </c>
      <c r="B7989" s="1059">
        <v>44516</v>
      </c>
    </row>
    <row r="7990" spans="1:2" x14ac:dyDescent="0.2">
      <c r="A7990">
        <f t="shared" ref="A7990:A8034" si="463">YEAR(B7990)</f>
        <v>2021</v>
      </c>
      <c r="B7990" s="1059">
        <v>44517</v>
      </c>
    </row>
    <row r="7991" spans="1:2" x14ac:dyDescent="0.2">
      <c r="A7991">
        <f t="shared" si="463"/>
        <v>2021</v>
      </c>
      <c r="B7991" s="1059">
        <v>44518</v>
      </c>
    </row>
    <row r="7992" spans="1:2" x14ac:dyDescent="0.2">
      <c r="A7992">
        <f t="shared" si="463"/>
        <v>2021</v>
      </c>
      <c r="B7992" s="1059">
        <v>44519</v>
      </c>
    </row>
    <row r="7993" spans="1:2" x14ac:dyDescent="0.2">
      <c r="A7993">
        <f t="shared" si="463"/>
        <v>2021</v>
      </c>
      <c r="B7993" s="1059">
        <v>44520</v>
      </c>
    </row>
    <row r="7994" spans="1:2" x14ac:dyDescent="0.2">
      <c r="A7994">
        <f t="shared" si="463"/>
        <v>2021</v>
      </c>
      <c r="B7994" s="1059">
        <v>44521</v>
      </c>
    </row>
    <row r="7995" spans="1:2" x14ac:dyDescent="0.2">
      <c r="A7995">
        <f t="shared" si="463"/>
        <v>2021</v>
      </c>
      <c r="B7995" s="1059">
        <v>44522</v>
      </c>
    </row>
    <row r="7996" spans="1:2" x14ac:dyDescent="0.2">
      <c r="A7996">
        <f t="shared" si="463"/>
        <v>2021</v>
      </c>
      <c r="B7996" s="1059">
        <v>44523</v>
      </c>
    </row>
    <row r="7997" spans="1:2" x14ac:dyDescent="0.2">
      <c r="A7997">
        <f t="shared" si="463"/>
        <v>2021</v>
      </c>
      <c r="B7997" s="1059">
        <v>44524</v>
      </c>
    </row>
    <row r="7998" spans="1:2" x14ac:dyDescent="0.2">
      <c r="A7998">
        <f t="shared" si="463"/>
        <v>2021</v>
      </c>
      <c r="B7998" s="1059">
        <v>44525</v>
      </c>
    </row>
    <row r="7999" spans="1:2" x14ac:dyDescent="0.2">
      <c r="A7999">
        <f t="shared" si="463"/>
        <v>2021</v>
      </c>
      <c r="B7999" s="1059">
        <v>44526</v>
      </c>
    </row>
    <row r="8000" spans="1:2" x14ac:dyDescent="0.2">
      <c r="A8000">
        <f t="shared" si="463"/>
        <v>2021</v>
      </c>
      <c r="B8000" s="1059">
        <v>44527</v>
      </c>
    </row>
    <row r="8001" spans="1:2" x14ac:dyDescent="0.2">
      <c r="A8001">
        <f t="shared" si="463"/>
        <v>2021</v>
      </c>
      <c r="B8001" s="1059">
        <v>44528</v>
      </c>
    </row>
    <row r="8002" spans="1:2" x14ac:dyDescent="0.2">
      <c r="A8002">
        <f t="shared" si="463"/>
        <v>2021</v>
      </c>
      <c r="B8002" s="1059">
        <v>44529</v>
      </c>
    </row>
    <row r="8003" spans="1:2" x14ac:dyDescent="0.2">
      <c r="A8003">
        <f t="shared" si="463"/>
        <v>2021</v>
      </c>
      <c r="B8003" s="1059">
        <v>44530</v>
      </c>
    </row>
    <row r="8004" spans="1:2" x14ac:dyDescent="0.2">
      <c r="A8004">
        <f t="shared" si="463"/>
        <v>2021</v>
      </c>
      <c r="B8004" s="1059">
        <v>44531</v>
      </c>
    </row>
    <row r="8005" spans="1:2" x14ac:dyDescent="0.2">
      <c r="A8005">
        <f t="shared" si="463"/>
        <v>2021</v>
      </c>
      <c r="B8005" s="1059">
        <v>44532</v>
      </c>
    </row>
    <row r="8006" spans="1:2" x14ac:dyDescent="0.2">
      <c r="A8006">
        <f t="shared" si="463"/>
        <v>2021</v>
      </c>
      <c r="B8006" s="1059">
        <v>44533</v>
      </c>
    </row>
    <row r="8007" spans="1:2" x14ac:dyDescent="0.2">
      <c r="A8007">
        <f t="shared" si="463"/>
        <v>2021</v>
      </c>
      <c r="B8007" s="1059">
        <v>44534</v>
      </c>
    </row>
    <row r="8008" spans="1:2" x14ac:dyDescent="0.2">
      <c r="A8008">
        <f t="shared" si="463"/>
        <v>2021</v>
      </c>
      <c r="B8008" s="1059">
        <v>44535</v>
      </c>
    </row>
    <row r="8009" spans="1:2" x14ac:dyDescent="0.2">
      <c r="A8009">
        <f t="shared" si="463"/>
        <v>2021</v>
      </c>
      <c r="B8009" s="1059">
        <v>44536</v>
      </c>
    </row>
    <row r="8010" spans="1:2" x14ac:dyDescent="0.2">
      <c r="A8010">
        <f t="shared" si="463"/>
        <v>2021</v>
      </c>
      <c r="B8010" s="1059">
        <v>44537</v>
      </c>
    </row>
    <row r="8011" spans="1:2" x14ac:dyDescent="0.2">
      <c r="A8011">
        <f t="shared" si="463"/>
        <v>2021</v>
      </c>
      <c r="B8011" s="1059">
        <v>44538</v>
      </c>
    </row>
    <row r="8012" spans="1:2" x14ac:dyDescent="0.2">
      <c r="A8012">
        <f t="shared" si="463"/>
        <v>2021</v>
      </c>
      <c r="B8012" s="1059">
        <v>44539</v>
      </c>
    </row>
    <row r="8013" spans="1:2" x14ac:dyDescent="0.2">
      <c r="A8013">
        <f t="shared" si="463"/>
        <v>2021</v>
      </c>
      <c r="B8013" s="1059">
        <v>44540</v>
      </c>
    </row>
    <row r="8014" spans="1:2" x14ac:dyDescent="0.2">
      <c r="A8014">
        <f t="shared" si="463"/>
        <v>2021</v>
      </c>
      <c r="B8014" s="1059">
        <v>44541</v>
      </c>
    </row>
    <row r="8015" spans="1:2" x14ac:dyDescent="0.2">
      <c r="A8015">
        <f t="shared" si="463"/>
        <v>2021</v>
      </c>
      <c r="B8015" s="1059">
        <v>44542</v>
      </c>
    </row>
    <row r="8016" spans="1:2" x14ac:dyDescent="0.2">
      <c r="A8016">
        <f t="shared" si="463"/>
        <v>2021</v>
      </c>
      <c r="B8016" s="1059">
        <v>44543</v>
      </c>
    </row>
    <row r="8017" spans="1:2" x14ac:dyDescent="0.2">
      <c r="A8017">
        <f t="shared" si="463"/>
        <v>2021</v>
      </c>
      <c r="B8017" s="1059">
        <v>44544</v>
      </c>
    </row>
    <row r="8018" spans="1:2" x14ac:dyDescent="0.2">
      <c r="A8018">
        <f t="shared" si="463"/>
        <v>2021</v>
      </c>
      <c r="B8018" s="1059">
        <v>44545</v>
      </c>
    </row>
    <row r="8019" spans="1:2" x14ac:dyDescent="0.2">
      <c r="A8019">
        <f t="shared" si="463"/>
        <v>2021</v>
      </c>
      <c r="B8019" s="1059">
        <v>44546</v>
      </c>
    </row>
    <row r="8020" spans="1:2" x14ac:dyDescent="0.2">
      <c r="A8020">
        <f t="shared" si="463"/>
        <v>2021</v>
      </c>
      <c r="B8020" s="1059">
        <v>44547</v>
      </c>
    </row>
    <row r="8021" spans="1:2" x14ac:dyDescent="0.2">
      <c r="A8021">
        <f t="shared" si="463"/>
        <v>2021</v>
      </c>
      <c r="B8021" s="1059">
        <v>44548</v>
      </c>
    </row>
    <row r="8022" spans="1:2" x14ac:dyDescent="0.2">
      <c r="A8022">
        <f t="shared" si="463"/>
        <v>2021</v>
      </c>
      <c r="B8022" s="1059">
        <v>44549</v>
      </c>
    </row>
    <row r="8023" spans="1:2" x14ac:dyDescent="0.2">
      <c r="A8023">
        <f t="shared" si="463"/>
        <v>2021</v>
      </c>
      <c r="B8023" s="1059">
        <v>44550</v>
      </c>
    </row>
    <row r="8024" spans="1:2" x14ac:dyDescent="0.2">
      <c r="A8024">
        <f t="shared" si="463"/>
        <v>2021</v>
      </c>
      <c r="B8024" s="1059">
        <v>44551</v>
      </c>
    </row>
    <row r="8025" spans="1:2" x14ac:dyDescent="0.2">
      <c r="A8025">
        <f t="shared" si="463"/>
        <v>2021</v>
      </c>
      <c r="B8025" s="1059">
        <v>44552</v>
      </c>
    </row>
    <row r="8026" spans="1:2" x14ac:dyDescent="0.2">
      <c r="A8026">
        <f t="shared" si="463"/>
        <v>2021</v>
      </c>
      <c r="B8026" s="1059">
        <v>44553</v>
      </c>
    </row>
    <row r="8027" spans="1:2" x14ac:dyDescent="0.2">
      <c r="A8027">
        <f t="shared" si="463"/>
        <v>2021</v>
      </c>
      <c r="B8027" s="1059">
        <v>44554</v>
      </c>
    </row>
    <row r="8028" spans="1:2" x14ac:dyDescent="0.2">
      <c r="A8028">
        <f t="shared" si="463"/>
        <v>2021</v>
      </c>
      <c r="B8028" s="1059">
        <v>44555</v>
      </c>
    </row>
    <row r="8029" spans="1:2" x14ac:dyDescent="0.2">
      <c r="A8029">
        <f t="shared" si="463"/>
        <v>2021</v>
      </c>
      <c r="B8029" s="1059">
        <v>44556</v>
      </c>
    </row>
    <row r="8030" spans="1:2" x14ac:dyDescent="0.2">
      <c r="A8030">
        <f t="shared" si="463"/>
        <v>2021</v>
      </c>
      <c r="B8030" s="1059">
        <v>44557</v>
      </c>
    </row>
    <row r="8031" spans="1:2" x14ac:dyDescent="0.2">
      <c r="A8031">
        <f t="shared" si="463"/>
        <v>2021</v>
      </c>
      <c r="B8031" s="1059">
        <v>44558</v>
      </c>
    </row>
    <row r="8032" spans="1:2" x14ac:dyDescent="0.2">
      <c r="A8032">
        <f t="shared" si="463"/>
        <v>2021</v>
      </c>
      <c r="B8032" s="1059">
        <v>44559</v>
      </c>
    </row>
    <row r="8033" spans="1:2" x14ac:dyDescent="0.2">
      <c r="A8033">
        <f t="shared" si="463"/>
        <v>2021</v>
      </c>
      <c r="B8033" s="1059">
        <v>44560</v>
      </c>
    </row>
    <row r="8034" spans="1:2" x14ac:dyDescent="0.2">
      <c r="A8034">
        <f t="shared" si="463"/>
        <v>2021</v>
      </c>
      <c r="B8034" s="1059">
        <v>44561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W5853"/>
  <sheetViews>
    <sheetView workbookViewId="0">
      <pane xSplit="1" ySplit="9" topLeftCell="B361" activePane="bottomRight" state="frozen"/>
      <selection pane="topRight" activeCell="B1" sqref="B1"/>
      <selection pane="bottomLeft" activeCell="A10" sqref="A10"/>
      <selection pane="bottomRight" activeCell="K380" sqref="K380"/>
    </sheetView>
  </sheetViews>
  <sheetFormatPr defaultRowHeight="12.75" x14ac:dyDescent="0.2"/>
  <cols>
    <col min="1" max="1" width="13.42578125" customWidth="1"/>
    <col min="11" max="11" width="11.42578125" customWidth="1"/>
    <col min="12" max="14" width="11" customWidth="1"/>
    <col min="16" max="16" width="10.5703125" customWidth="1"/>
    <col min="41" max="41" width="13.28515625" customWidth="1"/>
    <col min="42" max="45" width="14.42578125" customWidth="1"/>
    <col min="54" max="54" width="11" customWidth="1"/>
    <col min="55" max="55" width="13" customWidth="1"/>
    <col min="58" max="61" width="10.7109375" customWidth="1"/>
    <col min="70" max="70" width="11.140625" customWidth="1"/>
    <col min="71" max="71" width="13.7109375" customWidth="1"/>
  </cols>
  <sheetData>
    <row r="1" spans="1:79" ht="15.75" x14ac:dyDescent="0.25">
      <c r="A1" s="1" t="s">
        <v>0</v>
      </c>
      <c r="B1" s="1"/>
      <c r="F1" s="2"/>
      <c r="G1" s="2"/>
      <c r="H1" s="3"/>
      <c r="I1" s="1109" t="s">
        <v>1</v>
      </c>
      <c r="J1" s="1109"/>
      <c r="K1" s="1109"/>
      <c r="L1" s="4"/>
      <c r="M1" s="837"/>
      <c r="N1" s="837"/>
      <c r="Q1" s="3"/>
      <c r="R1" s="3"/>
      <c r="V1" s="5"/>
      <c r="AE1" s="3"/>
      <c r="AF1" s="6"/>
      <c r="AG1" s="5"/>
      <c r="AH1" s="5"/>
      <c r="AI1" s="5"/>
    </row>
    <row r="2" spans="1:79" x14ac:dyDescent="0.2">
      <c r="A2" s="7" t="s">
        <v>2</v>
      </c>
      <c r="B2" s="7"/>
      <c r="C2" s="2"/>
      <c r="F2" s="2"/>
      <c r="G2" s="2"/>
      <c r="H2" s="3"/>
      <c r="I2" s="1109" t="s">
        <v>3</v>
      </c>
      <c r="J2" s="1109"/>
      <c r="K2" s="1109"/>
      <c r="L2" s="8"/>
      <c r="M2" s="838"/>
      <c r="N2" s="838"/>
      <c r="Q2" s="3"/>
      <c r="R2" s="3"/>
      <c r="V2" s="5"/>
      <c r="AE2" s="3"/>
      <c r="AF2" s="6"/>
      <c r="AG2" s="5"/>
      <c r="AH2" s="5"/>
      <c r="AI2" s="5"/>
    </row>
    <row r="3" spans="1:79" ht="15" x14ac:dyDescent="0.25">
      <c r="A3" s="9" t="s">
        <v>87</v>
      </c>
      <c r="B3" s="719">
        <v>2000</v>
      </c>
      <c r="C3" s="10">
        <v>2015</v>
      </c>
      <c r="E3" s="2"/>
      <c r="F3" s="11"/>
      <c r="G3" s="12"/>
      <c r="H3" s="3"/>
      <c r="I3" s="1109" t="s">
        <v>4</v>
      </c>
      <c r="J3" s="1109"/>
      <c r="K3" s="1109"/>
      <c r="L3" s="13"/>
      <c r="M3" s="839"/>
      <c r="N3" s="839"/>
      <c r="V3" s="5"/>
      <c r="AE3" s="3"/>
      <c r="AF3" s="6"/>
      <c r="AG3" s="5"/>
      <c r="AH3" s="5"/>
      <c r="AI3" s="5"/>
    </row>
    <row r="4" spans="1:79" x14ac:dyDescent="0.2">
      <c r="E4" s="10"/>
      <c r="F4" s="14"/>
      <c r="G4" s="14"/>
      <c r="H4" s="14"/>
      <c r="I4" s="1110" t="s">
        <v>5</v>
      </c>
      <c r="J4" s="1110"/>
      <c r="K4" s="1110"/>
      <c r="L4" s="15"/>
      <c r="M4" s="840"/>
      <c r="N4" s="840"/>
      <c r="O4" s="2"/>
      <c r="P4" s="2"/>
      <c r="Q4" s="2"/>
      <c r="R4" s="2"/>
      <c r="S4" s="1076"/>
      <c r="T4" s="1076"/>
      <c r="U4" s="16"/>
      <c r="V4" s="17"/>
      <c r="AA4" s="16"/>
      <c r="AB4" s="16"/>
      <c r="AC4" s="16"/>
      <c r="AD4" s="16"/>
      <c r="AE4" s="18"/>
      <c r="AF4" s="19"/>
      <c r="AG4" s="20"/>
      <c r="AH4" s="20"/>
      <c r="AI4" s="20"/>
    </row>
    <row r="5" spans="1:79" x14ac:dyDescent="0.2">
      <c r="F5" s="14"/>
      <c r="G5" s="14"/>
      <c r="H5" s="14"/>
      <c r="I5" s="14"/>
      <c r="J5" s="14"/>
      <c r="K5" s="14"/>
      <c r="L5" s="14"/>
      <c r="M5" s="14"/>
      <c r="N5" s="14"/>
      <c r="O5" s="2"/>
      <c r="P5" s="2"/>
      <c r="Q5" s="2"/>
      <c r="R5" s="2"/>
      <c r="S5" s="21"/>
      <c r="T5" s="21"/>
      <c r="U5" s="21"/>
      <c r="V5" s="20"/>
      <c r="W5" s="21"/>
      <c r="X5" s="21"/>
      <c r="Y5" s="21"/>
      <c r="Z5" s="21"/>
      <c r="AA5" s="21"/>
      <c r="AB5" s="21"/>
      <c r="AC5" s="21"/>
      <c r="AD5" s="21"/>
      <c r="AE5" s="22"/>
      <c r="AF5" s="23"/>
      <c r="AG5" s="20"/>
      <c r="AH5" s="20"/>
      <c r="AI5" s="20"/>
    </row>
    <row r="6" spans="1:79" ht="13.5" thickBot="1" x14ac:dyDescent="0.25">
      <c r="A6" s="24" t="s">
        <v>6</v>
      </c>
      <c r="E6" s="10"/>
      <c r="F6" s="25"/>
      <c r="G6" s="25"/>
      <c r="H6" s="25"/>
      <c r="I6" s="25"/>
      <c r="J6" s="25"/>
      <c r="K6" s="25"/>
      <c r="L6" s="25"/>
      <c r="M6" s="25"/>
      <c r="N6" s="25"/>
      <c r="O6" s="26"/>
      <c r="P6" s="26"/>
      <c r="Q6" s="26"/>
      <c r="R6" s="26"/>
      <c r="S6" s="27"/>
      <c r="T6" s="27"/>
      <c r="U6" s="27"/>
      <c r="V6" s="28"/>
      <c r="W6" s="27"/>
      <c r="AE6" s="3"/>
      <c r="AF6" s="6"/>
      <c r="AG6" s="5"/>
      <c r="AH6" s="5"/>
      <c r="AI6" s="5"/>
      <c r="AV6" s="1077"/>
      <c r="AW6" s="1077"/>
      <c r="AX6" s="1077"/>
      <c r="AY6" s="1077"/>
      <c r="AZ6" s="1077"/>
      <c r="BA6" s="1077"/>
      <c r="BB6" s="1077"/>
      <c r="BC6" s="1077"/>
      <c r="BD6" s="1078"/>
    </row>
    <row r="7" spans="1:79" ht="12.75" customHeight="1" thickBot="1" x14ac:dyDescent="0.25">
      <c r="A7" s="29"/>
      <c r="B7" s="1111" t="s">
        <v>7</v>
      </c>
      <c r="C7" s="1112"/>
      <c r="D7" s="1112"/>
      <c r="E7" s="1112"/>
      <c r="F7" s="1112"/>
      <c r="G7" s="1113"/>
      <c r="H7" s="1111" t="s">
        <v>8</v>
      </c>
      <c r="I7" s="1112"/>
      <c r="J7" s="1112"/>
      <c r="K7" s="1112"/>
      <c r="L7" s="1113"/>
      <c r="M7" s="841"/>
      <c r="N7" s="841"/>
      <c r="O7" s="1087" t="s">
        <v>9</v>
      </c>
      <c r="P7" s="1088"/>
      <c r="Q7" s="1088"/>
      <c r="R7" s="1089"/>
      <c r="S7" s="1090" t="s">
        <v>10</v>
      </c>
      <c r="T7" s="1091"/>
      <c r="U7" s="1091"/>
      <c r="V7" s="1092"/>
      <c r="W7" s="1090" t="s">
        <v>11</v>
      </c>
      <c r="X7" s="1092"/>
      <c r="Y7" s="1155" t="s">
        <v>12</v>
      </c>
      <c r="Z7" s="30" t="s">
        <v>13</v>
      </c>
      <c r="AA7" s="31" t="s">
        <v>13</v>
      </c>
      <c r="AB7" s="32" t="s">
        <v>14</v>
      </c>
      <c r="AC7" s="33" t="s">
        <v>14</v>
      </c>
      <c r="AD7" s="1103" t="s">
        <v>15</v>
      </c>
      <c r="AE7" s="34" t="s">
        <v>14</v>
      </c>
      <c r="AF7" s="32" t="s">
        <v>16</v>
      </c>
      <c r="AG7" s="35" t="s">
        <v>16</v>
      </c>
      <c r="AH7" s="1106" t="s">
        <v>17</v>
      </c>
      <c r="AI7" s="1106" t="s">
        <v>18</v>
      </c>
      <c r="AJ7" s="36" t="s">
        <v>16</v>
      </c>
      <c r="AK7" s="36" t="s">
        <v>16</v>
      </c>
      <c r="AL7" s="670" t="s">
        <v>16</v>
      </c>
      <c r="AM7" s="671" t="s">
        <v>16</v>
      </c>
      <c r="AN7" s="1151" t="s">
        <v>19</v>
      </c>
      <c r="AO7" s="1149" t="s">
        <v>92</v>
      </c>
      <c r="AP7" s="1149" t="s">
        <v>20</v>
      </c>
      <c r="AQ7" s="1153" t="s">
        <v>21</v>
      </c>
      <c r="AR7" s="1095" t="s">
        <v>22</v>
      </c>
      <c r="AS7" s="1097" t="s">
        <v>23</v>
      </c>
      <c r="AT7" s="1136" t="s">
        <v>64</v>
      </c>
      <c r="AU7" s="1138" t="s">
        <v>65</v>
      </c>
      <c r="AV7" s="1099" t="s">
        <v>24</v>
      </c>
      <c r="AW7" s="1101" t="s">
        <v>25</v>
      </c>
      <c r="AX7" s="1140" t="s">
        <v>66</v>
      </c>
      <c r="AY7" s="1143" t="s">
        <v>67</v>
      </c>
      <c r="AZ7" s="1146" t="s">
        <v>68</v>
      </c>
      <c r="BA7" s="863"/>
    </row>
    <row r="8" spans="1:79" ht="12.75" customHeight="1" thickBot="1" x14ac:dyDescent="0.25">
      <c r="A8" s="37"/>
      <c r="B8" s="1079" t="s">
        <v>28</v>
      </c>
      <c r="C8" s="1081" t="s">
        <v>29</v>
      </c>
      <c r="D8" s="1083" t="s">
        <v>30</v>
      </c>
      <c r="E8" s="1085" t="s">
        <v>31</v>
      </c>
      <c r="F8" s="1114" t="s">
        <v>32</v>
      </c>
      <c r="G8" s="1116" t="s">
        <v>31</v>
      </c>
      <c r="H8" s="1118" t="s">
        <v>28</v>
      </c>
      <c r="I8" s="1120" t="s">
        <v>30</v>
      </c>
      <c r="J8" s="1122" t="s">
        <v>33</v>
      </c>
      <c r="K8" s="1093" t="s">
        <v>34</v>
      </c>
      <c r="L8" s="1124" t="s">
        <v>35</v>
      </c>
      <c r="M8" s="1128" t="s">
        <v>90</v>
      </c>
      <c r="N8" s="1128" t="s">
        <v>91</v>
      </c>
      <c r="O8" s="1126" t="s">
        <v>36</v>
      </c>
      <c r="P8" s="1081" t="s">
        <v>37</v>
      </c>
      <c r="Q8" s="1126" t="s">
        <v>38</v>
      </c>
      <c r="R8" s="1081" t="s">
        <v>39</v>
      </c>
      <c r="S8" s="1130" t="s">
        <v>40</v>
      </c>
      <c r="T8" s="1131"/>
      <c r="U8" s="1131"/>
      <c r="V8" s="1132"/>
      <c r="W8" s="1130" t="s">
        <v>41</v>
      </c>
      <c r="X8" s="1132"/>
      <c r="Y8" s="1156"/>
      <c r="Z8" s="38" t="s">
        <v>42</v>
      </c>
      <c r="AA8" s="39" t="s">
        <v>43</v>
      </c>
      <c r="AB8" s="40" t="s">
        <v>44</v>
      </c>
      <c r="AC8" s="41" t="s">
        <v>45</v>
      </c>
      <c r="AD8" s="1104"/>
      <c r="AE8" s="42" t="s">
        <v>99</v>
      </c>
      <c r="AF8" s="40" t="s">
        <v>44</v>
      </c>
      <c r="AG8" s="43" t="s">
        <v>45</v>
      </c>
      <c r="AH8" s="1107"/>
      <c r="AI8" s="1107"/>
      <c r="AJ8" s="44" t="s">
        <v>46</v>
      </c>
      <c r="AK8" s="44" t="s">
        <v>101</v>
      </c>
      <c r="AL8" s="672" t="s">
        <v>62</v>
      </c>
      <c r="AM8" s="673" t="s">
        <v>63</v>
      </c>
      <c r="AN8" s="1152"/>
      <c r="AO8" s="1150"/>
      <c r="AP8" s="1150"/>
      <c r="AQ8" s="1154"/>
      <c r="AR8" s="1096"/>
      <c r="AS8" s="1098"/>
      <c r="AT8" s="1137"/>
      <c r="AU8" s="1139"/>
      <c r="AV8" s="1100"/>
      <c r="AW8" s="1102"/>
      <c r="AX8" s="1141"/>
      <c r="AY8" s="1144"/>
      <c r="AZ8" s="1147"/>
      <c r="BA8" s="863"/>
      <c r="BB8" s="864" t="s">
        <v>86</v>
      </c>
      <c r="BC8" s="865"/>
      <c r="BD8" s="865"/>
      <c r="BE8" s="866"/>
      <c r="BF8" s="1087" t="s">
        <v>85</v>
      </c>
      <c r="BG8" s="1088"/>
      <c r="BH8" s="1089"/>
      <c r="BI8" s="1133" t="s">
        <v>84</v>
      </c>
      <c r="BJ8" s="1134"/>
      <c r="BK8" s="1135"/>
      <c r="BL8" s="1133" t="s">
        <v>83</v>
      </c>
      <c r="BM8" s="1134"/>
      <c r="BN8" s="1134"/>
      <c r="BO8" s="1134"/>
      <c r="BP8" s="1135"/>
      <c r="BR8" s="713" t="s">
        <v>82</v>
      </c>
    </row>
    <row r="9" spans="1:79" ht="109.5" customHeight="1" thickBot="1" x14ac:dyDescent="0.25">
      <c r="A9" s="45" t="s">
        <v>47</v>
      </c>
      <c r="B9" s="1080"/>
      <c r="C9" s="1082"/>
      <c r="D9" s="1084"/>
      <c r="E9" s="1086"/>
      <c r="F9" s="1115"/>
      <c r="G9" s="1117"/>
      <c r="H9" s="1119"/>
      <c r="I9" s="1121"/>
      <c r="J9" s="1123"/>
      <c r="K9" s="1094"/>
      <c r="L9" s="1125"/>
      <c r="M9" s="1129"/>
      <c r="N9" s="1129"/>
      <c r="O9" s="1127"/>
      <c r="P9" s="1082"/>
      <c r="Q9" s="1127"/>
      <c r="R9" s="1082"/>
      <c r="S9" s="46" t="s">
        <v>48</v>
      </c>
      <c r="T9" s="47" t="s">
        <v>49</v>
      </c>
      <c r="U9" s="48" t="s">
        <v>50</v>
      </c>
      <c r="V9" s="49" t="s">
        <v>51</v>
      </c>
      <c r="W9" s="46" t="s">
        <v>48</v>
      </c>
      <c r="X9" s="50" t="s">
        <v>51</v>
      </c>
      <c r="Y9" s="1157"/>
      <c r="Z9" s="51" t="s">
        <v>52</v>
      </c>
      <c r="AA9" s="52" t="s">
        <v>52</v>
      </c>
      <c r="AB9" s="53" t="s">
        <v>53</v>
      </c>
      <c r="AC9" s="54" t="s">
        <v>54</v>
      </c>
      <c r="AD9" s="1105"/>
      <c r="AE9" s="55" t="s">
        <v>55</v>
      </c>
      <c r="AF9" s="53" t="s">
        <v>56</v>
      </c>
      <c r="AG9" s="56" t="s">
        <v>54</v>
      </c>
      <c r="AH9" s="1108"/>
      <c r="AI9" s="1108"/>
      <c r="AJ9" s="57" t="s">
        <v>55</v>
      </c>
      <c r="AK9" s="44" t="s">
        <v>100</v>
      </c>
      <c r="AL9" s="674" t="s">
        <v>55</v>
      </c>
      <c r="AM9" s="675" t="s">
        <v>55</v>
      </c>
      <c r="AN9" s="1152"/>
      <c r="AO9" s="1150"/>
      <c r="AP9" s="1150"/>
      <c r="AQ9" s="1154"/>
      <c r="AR9" s="1096"/>
      <c r="AS9" s="1098"/>
      <c r="AT9" s="1137"/>
      <c r="AU9" s="1139"/>
      <c r="AV9" s="1100"/>
      <c r="AW9" s="1102"/>
      <c r="AX9" s="1142"/>
      <c r="AY9" s="1145"/>
      <c r="AZ9" s="1148"/>
      <c r="BA9" s="715" t="s">
        <v>93</v>
      </c>
      <c r="BB9" s="715" t="s">
        <v>26</v>
      </c>
      <c r="BC9" s="716" t="s">
        <v>69</v>
      </c>
      <c r="BD9" s="717" t="s">
        <v>27</v>
      </c>
      <c r="BE9" s="718" t="s">
        <v>70</v>
      </c>
      <c r="BF9" s="714" t="s">
        <v>57</v>
      </c>
      <c r="BG9" s="709" t="s">
        <v>71</v>
      </c>
      <c r="BH9" s="709" t="s">
        <v>72</v>
      </c>
      <c r="BI9" s="712" t="s">
        <v>58</v>
      </c>
      <c r="BJ9" s="811" t="s">
        <v>73</v>
      </c>
      <c r="BK9" s="710" t="s">
        <v>74</v>
      </c>
      <c r="BL9" s="815" t="s">
        <v>75</v>
      </c>
      <c r="BM9" s="817" t="s">
        <v>76</v>
      </c>
      <c r="BN9" s="819" t="s">
        <v>77</v>
      </c>
      <c r="BO9" s="821" t="s">
        <v>78</v>
      </c>
      <c r="BP9" s="823" t="s">
        <v>79</v>
      </c>
      <c r="BR9" s="825" t="s">
        <v>80</v>
      </c>
      <c r="BS9" s="826" t="s">
        <v>81</v>
      </c>
      <c r="BU9" s="869" t="s">
        <v>97</v>
      </c>
      <c r="BV9" s="867" t="s">
        <v>94</v>
      </c>
      <c r="BX9" s="868" t="s">
        <v>95</v>
      </c>
      <c r="BY9" s="868" t="s">
        <v>96</v>
      </c>
      <c r="CA9" t="s">
        <v>108</v>
      </c>
    </row>
    <row r="10" spans="1:79" x14ac:dyDescent="0.2">
      <c r="A10" s="988">
        <v>36526</v>
      </c>
      <c r="B10" s="1000">
        <v>21.86</v>
      </c>
      <c r="C10" s="1000"/>
      <c r="D10" s="1000">
        <v>7.71</v>
      </c>
      <c r="E10" s="1000"/>
      <c r="F10" s="592">
        <f t="shared" ref="F10:F35" si="0">+B10+D10</f>
        <v>29.57</v>
      </c>
      <c r="G10" s="592"/>
      <c r="H10" s="592"/>
      <c r="I10" s="592"/>
      <c r="J10" s="592"/>
      <c r="K10" s="592"/>
      <c r="L10" s="592"/>
      <c r="M10" s="592"/>
      <c r="N10" s="592"/>
      <c r="O10" s="592"/>
      <c r="P10" s="592"/>
      <c r="Q10" s="592"/>
      <c r="R10" s="592"/>
      <c r="S10" s="592">
        <v>4.1589999999999998</v>
      </c>
      <c r="T10" s="473"/>
      <c r="U10" s="473">
        <v>0</v>
      </c>
      <c r="V10" s="592">
        <v>0</v>
      </c>
      <c r="W10" s="592"/>
      <c r="X10" s="592"/>
      <c r="Y10" s="592">
        <f t="shared" ref="Y10:Y73" si="1">+F10-S10-U10-V10</f>
        <v>25.411000000000001</v>
      </c>
      <c r="Z10" s="592"/>
      <c r="AA10" s="592"/>
      <c r="AB10" s="592">
        <v>341.13</v>
      </c>
      <c r="AC10" s="592">
        <v>0</v>
      </c>
      <c r="AD10" s="592"/>
      <c r="AE10" s="592"/>
      <c r="AF10" s="592">
        <v>354.88</v>
      </c>
      <c r="AG10" s="592">
        <v>0</v>
      </c>
    </row>
    <row r="11" spans="1:79" x14ac:dyDescent="0.2">
      <c r="A11" s="988">
        <v>36527</v>
      </c>
      <c r="B11" s="1000">
        <v>21.95</v>
      </c>
      <c r="C11" s="1000"/>
      <c r="D11" s="592">
        <v>5.83</v>
      </c>
      <c r="E11" s="592"/>
      <c r="F11" s="592">
        <f t="shared" si="0"/>
        <v>27.78</v>
      </c>
      <c r="G11" s="592"/>
      <c r="H11" s="592"/>
      <c r="I11" s="592"/>
      <c r="J11" s="592"/>
      <c r="K11" s="592"/>
      <c r="L11" s="592"/>
      <c r="M11" s="592"/>
      <c r="N11" s="592"/>
      <c r="O11" s="592"/>
      <c r="P11" s="592"/>
      <c r="Q11" s="592"/>
      <c r="R11" s="592"/>
      <c r="S11" s="592">
        <v>4.1900000000000004</v>
      </c>
      <c r="T11" s="473"/>
      <c r="U11" s="473">
        <v>0</v>
      </c>
      <c r="V11" s="592">
        <v>0</v>
      </c>
      <c r="W11" s="592"/>
      <c r="X11" s="592"/>
      <c r="Y11" s="592">
        <f t="shared" si="1"/>
        <v>23.59</v>
      </c>
      <c r="Z11" s="592"/>
      <c r="AA11" s="592"/>
      <c r="AB11" s="592">
        <v>341.2</v>
      </c>
      <c r="AC11" s="592">
        <v>0</v>
      </c>
      <c r="AD11" s="592"/>
      <c r="AE11" s="592"/>
      <c r="AF11" s="592">
        <v>354.9</v>
      </c>
      <c r="AG11" s="592">
        <v>0</v>
      </c>
    </row>
    <row r="12" spans="1:79" x14ac:dyDescent="0.2">
      <c r="A12" s="988">
        <v>36528</v>
      </c>
      <c r="B12" s="993">
        <v>23.67</v>
      </c>
      <c r="C12" s="993"/>
      <c r="D12" s="592">
        <v>5.77</v>
      </c>
      <c r="E12" s="592"/>
      <c r="F12" s="592">
        <f t="shared" si="0"/>
        <v>29.44</v>
      </c>
      <c r="G12" s="592"/>
      <c r="H12" s="592"/>
      <c r="I12" s="592"/>
      <c r="J12" s="592"/>
      <c r="K12" s="592"/>
      <c r="L12" s="592"/>
      <c r="M12" s="592"/>
      <c r="N12" s="592"/>
      <c r="O12" s="592"/>
      <c r="P12" s="592"/>
      <c r="Q12" s="592"/>
      <c r="R12" s="592"/>
      <c r="S12" s="592">
        <v>4.0229999999999997</v>
      </c>
      <c r="T12" s="473"/>
      <c r="U12" s="473">
        <v>0</v>
      </c>
      <c r="V12" s="592">
        <v>0</v>
      </c>
      <c r="W12" s="592"/>
      <c r="X12" s="592"/>
      <c r="Y12" s="592">
        <f t="shared" si="1"/>
        <v>25.417000000000002</v>
      </c>
      <c r="Z12" s="592"/>
      <c r="AA12" s="592"/>
      <c r="AB12" s="592">
        <v>341.2</v>
      </c>
      <c r="AC12" s="592">
        <v>0</v>
      </c>
      <c r="AD12" s="592"/>
      <c r="AE12" s="592"/>
      <c r="AF12" s="592">
        <v>354.88</v>
      </c>
      <c r="AG12" s="592">
        <v>0</v>
      </c>
    </row>
    <row r="13" spans="1:79" x14ac:dyDescent="0.2">
      <c r="A13" s="988">
        <v>36529</v>
      </c>
      <c r="B13" s="1000">
        <v>23.59</v>
      </c>
      <c r="C13" s="1000"/>
      <c r="D13" s="592">
        <v>7.87</v>
      </c>
      <c r="E13" s="592"/>
      <c r="F13" s="592">
        <f t="shared" si="0"/>
        <v>31.46</v>
      </c>
      <c r="G13" s="592"/>
      <c r="H13" s="592"/>
      <c r="I13" s="592"/>
      <c r="J13" s="592"/>
      <c r="K13" s="592"/>
      <c r="L13" s="592"/>
      <c r="M13" s="592"/>
      <c r="N13" s="592"/>
      <c r="O13" s="592"/>
      <c r="P13" s="592"/>
      <c r="Q13" s="592"/>
      <c r="R13" s="592"/>
      <c r="S13" s="592">
        <v>4.0519999999999996</v>
      </c>
      <c r="T13" s="473"/>
      <c r="U13" s="473">
        <v>0</v>
      </c>
      <c r="V13" s="592">
        <v>0</v>
      </c>
      <c r="W13" s="592"/>
      <c r="X13" s="592"/>
      <c r="Y13" s="592">
        <f t="shared" si="1"/>
        <v>27.408000000000001</v>
      </c>
      <c r="Z13" s="592"/>
      <c r="AA13" s="592"/>
      <c r="AB13" s="592">
        <v>341.4</v>
      </c>
      <c r="AC13" s="592">
        <v>0.65</v>
      </c>
      <c r="AD13" s="592"/>
      <c r="AE13" s="592"/>
      <c r="AF13" s="592">
        <v>355.15</v>
      </c>
      <c r="AG13" s="592">
        <v>1.1000000000000001</v>
      </c>
    </row>
    <row r="14" spans="1:79" x14ac:dyDescent="0.2">
      <c r="A14" s="988">
        <v>36530</v>
      </c>
      <c r="B14" s="592">
        <v>22.71</v>
      </c>
      <c r="C14" s="592"/>
      <c r="D14" s="592">
        <v>8.52</v>
      </c>
      <c r="E14" s="592"/>
      <c r="F14" s="592">
        <f t="shared" si="0"/>
        <v>31.23</v>
      </c>
      <c r="G14" s="592"/>
      <c r="H14" s="592"/>
      <c r="I14" s="592"/>
      <c r="J14" s="592"/>
      <c r="K14" s="592"/>
      <c r="L14" s="592"/>
      <c r="M14" s="592"/>
      <c r="N14" s="592"/>
      <c r="O14" s="592"/>
      <c r="P14" s="592"/>
      <c r="Q14" s="592"/>
      <c r="R14" s="592"/>
      <c r="S14" s="592">
        <v>4.1660000000000004</v>
      </c>
      <c r="T14" s="473"/>
      <c r="U14" s="473">
        <v>0</v>
      </c>
      <c r="V14" s="592">
        <v>0</v>
      </c>
      <c r="W14" s="592"/>
      <c r="X14" s="592"/>
      <c r="Y14" s="592">
        <f t="shared" si="1"/>
        <v>27.064</v>
      </c>
      <c r="Z14" s="592"/>
      <c r="AA14" s="592"/>
      <c r="AB14" s="592">
        <v>341.5</v>
      </c>
      <c r="AC14" s="592">
        <v>0</v>
      </c>
      <c r="AD14" s="592"/>
      <c r="AE14" s="592"/>
      <c r="AF14" s="592">
        <v>355.16</v>
      </c>
      <c r="AG14" s="592">
        <v>0</v>
      </c>
    </row>
    <row r="15" spans="1:79" x14ac:dyDescent="0.2">
      <c r="A15" s="988">
        <v>36531</v>
      </c>
      <c r="B15" s="592">
        <v>24.55</v>
      </c>
      <c r="C15" s="592"/>
      <c r="D15" s="592">
        <v>6.66</v>
      </c>
      <c r="E15" s="592"/>
      <c r="F15" s="592">
        <f t="shared" si="0"/>
        <v>31.21</v>
      </c>
      <c r="G15" s="592"/>
      <c r="H15" s="592"/>
      <c r="I15" s="592"/>
      <c r="J15" s="592"/>
      <c r="K15" s="592"/>
      <c r="L15" s="592"/>
      <c r="M15" s="592"/>
      <c r="N15" s="592"/>
      <c r="O15" s="592"/>
      <c r="P15" s="592"/>
      <c r="Q15" s="592"/>
      <c r="R15" s="592"/>
      <c r="S15" s="592">
        <v>4.0659999999999998</v>
      </c>
      <c r="T15" s="473"/>
      <c r="U15" s="473">
        <v>0</v>
      </c>
      <c r="V15" s="592">
        <v>0</v>
      </c>
      <c r="W15" s="592"/>
      <c r="X15" s="592"/>
      <c r="Y15" s="592">
        <f t="shared" si="1"/>
        <v>27.144000000000002</v>
      </c>
      <c r="Z15" s="592"/>
      <c r="AA15" s="592"/>
      <c r="AB15" s="592">
        <v>341.4</v>
      </c>
      <c r="AC15" s="592">
        <v>0.05</v>
      </c>
      <c r="AD15" s="592"/>
      <c r="AE15" s="592"/>
      <c r="AF15" s="592">
        <v>355.1</v>
      </c>
      <c r="AG15" s="592">
        <v>0.1</v>
      </c>
    </row>
    <row r="16" spans="1:79" x14ac:dyDescent="0.2">
      <c r="A16" s="988">
        <v>36532</v>
      </c>
      <c r="B16" s="592">
        <v>22.63</v>
      </c>
      <c r="C16" s="592"/>
      <c r="D16" s="592">
        <v>6.94</v>
      </c>
      <c r="E16" s="592"/>
      <c r="F16" s="592">
        <f t="shared" si="0"/>
        <v>29.57</v>
      </c>
      <c r="G16" s="592"/>
      <c r="H16" s="592"/>
      <c r="I16" s="592"/>
      <c r="J16" s="592"/>
      <c r="K16" s="592"/>
      <c r="L16" s="592"/>
      <c r="M16" s="592"/>
      <c r="N16" s="592"/>
      <c r="O16" s="592"/>
      <c r="P16" s="592"/>
      <c r="Q16" s="592"/>
      <c r="R16" s="592"/>
      <c r="S16" s="592">
        <v>4.1269999999999998</v>
      </c>
      <c r="T16" s="473"/>
      <c r="U16" s="473">
        <v>0</v>
      </c>
      <c r="V16" s="592">
        <v>0</v>
      </c>
      <c r="W16" s="592"/>
      <c r="X16" s="592"/>
      <c r="Y16" s="592">
        <f t="shared" si="1"/>
        <v>25.443000000000001</v>
      </c>
      <c r="Z16" s="592"/>
      <c r="AA16" s="592"/>
      <c r="AB16" s="592">
        <v>341.3</v>
      </c>
      <c r="AC16" s="592">
        <v>0</v>
      </c>
      <c r="AD16" s="592"/>
      <c r="AE16" s="592"/>
      <c r="AF16" s="592">
        <v>394.93</v>
      </c>
      <c r="AG16" s="592">
        <v>0</v>
      </c>
    </row>
    <row r="17" spans="1:33" x14ac:dyDescent="0.2">
      <c r="A17" s="988">
        <v>36533</v>
      </c>
      <c r="B17" s="592">
        <v>22.42</v>
      </c>
      <c r="C17" s="592"/>
      <c r="D17" s="1000">
        <v>6.68</v>
      </c>
      <c r="E17" s="1000"/>
      <c r="F17" s="592">
        <f t="shared" si="0"/>
        <v>29.1</v>
      </c>
      <c r="G17" s="592"/>
      <c r="H17" s="592"/>
      <c r="I17" s="592"/>
      <c r="J17" s="592"/>
      <c r="K17" s="592"/>
      <c r="L17" s="592"/>
      <c r="M17" s="592"/>
      <c r="N17" s="592"/>
      <c r="O17" s="592"/>
      <c r="P17" s="592"/>
      <c r="Q17" s="592"/>
      <c r="R17" s="592"/>
      <c r="S17" s="592">
        <v>4.1689999999999996</v>
      </c>
      <c r="T17" s="473"/>
      <c r="U17" s="473">
        <v>0</v>
      </c>
      <c r="V17" s="592">
        <v>0</v>
      </c>
      <c r="W17" s="592"/>
      <c r="X17" s="592"/>
      <c r="Y17" s="592">
        <f t="shared" si="1"/>
        <v>24.931000000000001</v>
      </c>
      <c r="Z17" s="592"/>
      <c r="AA17" s="592"/>
      <c r="AB17" s="592">
        <v>341.4</v>
      </c>
      <c r="AC17" s="592">
        <v>1</v>
      </c>
      <c r="AD17" s="592"/>
      <c r="AE17" s="592"/>
      <c r="AF17" s="1000">
        <v>394.98</v>
      </c>
      <c r="AG17" s="592">
        <v>0</v>
      </c>
    </row>
    <row r="18" spans="1:33" x14ac:dyDescent="0.2">
      <c r="A18" s="988">
        <v>36534</v>
      </c>
      <c r="B18" s="1000">
        <v>23.11</v>
      </c>
      <c r="C18" s="1000"/>
      <c r="D18" s="592">
        <v>6.6</v>
      </c>
      <c r="E18" s="592"/>
      <c r="F18" s="592">
        <f t="shared" si="0"/>
        <v>29.71</v>
      </c>
      <c r="G18" s="592"/>
      <c r="H18" s="592"/>
      <c r="I18" s="592"/>
      <c r="J18" s="592"/>
      <c r="K18" s="592"/>
      <c r="L18" s="592"/>
      <c r="M18" s="592"/>
      <c r="N18" s="592"/>
      <c r="O18" s="592"/>
      <c r="P18" s="592"/>
      <c r="Q18" s="592"/>
      <c r="R18" s="592"/>
      <c r="S18" s="592">
        <v>4.0819999999999999</v>
      </c>
      <c r="T18" s="473"/>
      <c r="U18" s="473">
        <v>0</v>
      </c>
      <c r="V18" s="1023">
        <v>0</v>
      </c>
      <c r="W18" s="1023"/>
      <c r="X18" s="1023"/>
      <c r="Y18" s="592">
        <f t="shared" si="1"/>
        <v>25.628</v>
      </c>
      <c r="Z18" s="592"/>
      <c r="AA18" s="592"/>
      <c r="AB18" s="592">
        <v>341.4</v>
      </c>
      <c r="AC18" s="592">
        <v>1</v>
      </c>
      <c r="AD18" s="592"/>
      <c r="AE18" s="592"/>
      <c r="AF18" s="1000">
        <v>355.13</v>
      </c>
      <c r="AG18" s="592">
        <v>1.5</v>
      </c>
    </row>
    <row r="19" spans="1:33" x14ac:dyDescent="0.2">
      <c r="A19" s="988">
        <v>36535</v>
      </c>
      <c r="B19" s="592">
        <v>24.04</v>
      </c>
      <c r="C19" s="592"/>
      <c r="D19" s="1000">
        <v>6.49</v>
      </c>
      <c r="E19" s="1000"/>
      <c r="F19" s="592">
        <f t="shared" si="0"/>
        <v>30.53</v>
      </c>
      <c r="G19" s="592"/>
      <c r="H19" s="592"/>
      <c r="I19" s="592"/>
      <c r="J19" s="592"/>
      <c r="K19" s="592"/>
      <c r="L19" s="592"/>
      <c r="M19" s="592"/>
      <c r="N19" s="592"/>
      <c r="O19" s="592"/>
      <c r="P19" s="592"/>
      <c r="Q19" s="592"/>
      <c r="R19" s="592"/>
      <c r="S19" s="592">
        <v>4.0629999999999997</v>
      </c>
      <c r="T19" s="473"/>
      <c r="U19" s="473">
        <v>0</v>
      </c>
      <c r="V19" s="592">
        <v>0</v>
      </c>
      <c r="W19" s="592"/>
      <c r="X19" s="592"/>
      <c r="Y19" s="592">
        <f t="shared" si="1"/>
        <v>26.467000000000002</v>
      </c>
      <c r="Z19" s="592"/>
      <c r="AA19" s="592"/>
      <c r="AB19" s="592">
        <v>342.1</v>
      </c>
      <c r="AC19" s="592">
        <v>0.2</v>
      </c>
      <c r="AD19" s="592"/>
      <c r="AE19" s="592"/>
      <c r="AF19" s="592">
        <v>355.73</v>
      </c>
      <c r="AG19" s="592">
        <v>0.65</v>
      </c>
    </row>
    <row r="20" spans="1:33" x14ac:dyDescent="0.2">
      <c r="A20" s="988">
        <v>36536</v>
      </c>
      <c r="B20" s="1000">
        <v>25.44</v>
      </c>
      <c r="C20" s="1000"/>
      <c r="D20" s="592">
        <v>5.67</v>
      </c>
      <c r="E20" s="592"/>
      <c r="F20" s="592">
        <f t="shared" si="0"/>
        <v>31.11</v>
      </c>
      <c r="G20" s="592"/>
      <c r="H20" s="592"/>
      <c r="I20" s="592"/>
      <c r="J20" s="592"/>
      <c r="K20" s="592"/>
      <c r="L20" s="592"/>
      <c r="M20" s="592"/>
      <c r="N20" s="592"/>
      <c r="O20" s="592"/>
      <c r="P20" s="592"/>
      <c r="Q20" s="592"/>
      <c r="R20" s="592"/>
      <c r="S20" s="592">
        <v>4.13</v>
      </c>
      <c r="T20" s="473"/>
      <c r="U20" s="473">
        <v>0</v>
      </c>
      <c r="V20" s="592">
        <v>0</v>
      </c>
      <c r="W20" s="592"/>
      <c r="X20" s="592"/>
      <c r="Y20" s="592">
        <f t="shared" si="1"/>
        <v>26.98</v>
      </c>
      <c r="Z20" s="592"/>
      <c r="AA20" s="592"/>
      <c r="AB20" s="592">
        <v>341.6</v>
      </c>
      <c r="AC20" s="592">
        <v>0</v>
      </c>
      <c r="AD20" s="592"/>
      <c r="AE20" s="592"/>
      <c r="AF20" s="1000">
        <v>355.35</v>
      </c>
      <c r="AG20" s="592">
        <v>0</v>
      </c>
    </row>
    <row r="21" spans="1:33" x14ac:dyDescent="0.2">
      <c r="A21" s="988">
        <v>36537</v>
      </c>
      <c r="B21" s="1000">
        <v>24.49</v>
      </c>
      <c r="C21" s="1000"/>
      <c r="D21" s="1000">
        <v>7.16</v>
      </c>
      <c r="E21" s="1000"/>
      <c r="F21" s="592">
        <f t="shared" si="0"/>
        <v>31.65</v>
      </c>
      <c r="G21" s="592"/>
      <c r="H21" s="592"/>
      <c r="I21" s="592"/>
      <c r="J21" s="592"/>
      <c r="K21" s="592"/>
      <c r="L21" s="592"/>
      <c r="M21" s="592"/>
      <c r="N21" s="592"/>
      <c r="O21" s="592"/>
      <c r="P21" s="592"/>
      <c r="Q21" s="592"/>
      <c r="R21" s="592"/>
      <c r="S21" s="592">
        <v>4.0039999999999996</v>
      </c>
      <c r="T21" s="473"/>
      <c r="U21" s="473">
        <v>0</v>
      </c>
      <c r="V21" s="592">
        <v>0</v>
      </c>
      <c r="W21" s="592"/>
      <c r="X21" s="592"/>
      <c r="Y21" s="592">
        <f t="shared" si="1"/>
        <v>27.646000000000001</v>
      </c>
      <c r="Z21" s="592"/>
      <c r="AA21" s="592"/>
      <c r="AB21" s="592">
        <v>341.6</v>
      </c>
      <c r="AC21" s="592">
        <v>0</v>
      </c>
      <c r="AD21" s="592"/>
      <c r="AE21" s="592"/>
      <c r="AF21" s="592">
        <v>355.26</v>
      </c>
      <c r="AG21" s="592">
        <v>0</v>
      </c>
    </row>
    <row r="22" spans="1:33" x14ac:dyDescent="0.2">
      <c r="A22" s="988">
        <v>36538</v>
      </c>
      <c r="B22" s="592">
        <v>24.75</v>
      </c>
      <c r="C22" s="592"/>
      <c r="D22" s="592">
        <v>8.81</v>
      </c>
      <c r="E22" s="592"/>
      <c r="F22" s="592">
        <f t="shared" si="0"/>
        <v>33.56</v>
      </c>
      <c r="G22" s="592"/>
      <c r="H22" s="592"/>
      <c r="I22" s="592"/>
      <c r="J22" s="592"/>
      <c r="K22" s="592"/>
      <c r="L22" s="592"/>
      <c r="M22" s="592"/>
      <c r="N22" s="592"/>
      <c r="O22" s="592"/>
      <c r="P22" s="592"/>
      <c r="Q22" s="592"/>
      <c r="R22" s="592"/>
      <c r="S22" s="592">
        <v>4.0780000000000003</v>
      </c>
      <c r="T22" s="473"/>
      <c r="U22" s="473">
        <v>0</v>
      </c>
      <c r="V22" s="592">
        <v>0</v>
      </c>
      <c r="W22" s="592"/>
      <c r="X22" s="592"/>
      <c r="Y22" s="592">
        <f t="shared" si="1"/>
        <v>29.482000000000003</v>
      </c>
      <c r="Z22" s="592"/>
      <c r="AA22" s="592"/>
      <c r="AB22" s="592">
        <v>341.3</v>
      </c>
      <c r="AC22" s="592">
        <v>0</v>
      </c>
      <c r="AD22" s="592"/>
      <c r="AE22" s="592"/>
      <c r="AF22" s="592">
        <v>355.18</v>
      </c>
      <c r="AG22" s="592">
        <v>0</v>
      </c>
    </row>
    <row r="23" spans="1:33" x14ac:dyDescent="0.2">
      <c r="A23" s="988">
        <v>36539</v>
      </c>
      <c r="B23" s="1000">
        <v>23.35</v>
      </c>
      <c r="C23" s="1000"/>
      <c r="D23" s="592">
        <v>9.98</v>
      </c>
      <c r="E23" s="592"/>
      <c r="F23" s="592">
        <f t="shared" si="0"/>
        <v>33.33</v>
      </c>
      <c r="G23" s="592"/>
      <c r="H23" s="592"/>
      <c r="I23" s="592"/>
      <c r="J23" s="592"/>
      <c r="K23" s="592"/>
      <c r="L23" s="592"/>
      <c r="M23" s="592"/>
      <c r="N23" s="592"/>
      <c r="O23" s="592"/>
      <c r="P23" s="592"/>
      <c r="Q23" s="592"/>
      <c r="R23" s="592"/>
      <c r="S23" s="592">
        <v>4.202</v>
      </c>
      <c r="T23" s="473"/>
      <c r="U23" s="473">
        <v>0</v>
      </c>
      <c r="V23" s="592">
        <v>0</v>
      </c>
      <c r="W23" s="592"/>
      <c r="X23" s="592"/>
      <c r="Y23" s="592">
        <f t="shared" si="1"/>
        <v>29.128</v>
      </c>
      <c r="Z23" s="592"/>
      <c r="AA23" s="592"/>
      <c r="AB23" s="592">
        <v>341.2</v>
      </c>
      <c r="AC23" s="592">
        <v>0</v>
      </c>
      <c r="AD23" s="592"/>
      <c r="AE23" s="592"/>
      <c r="AF23" s="592">
        <v>355.02499999999998</v>
      </c>
      <c r="AG23" s="592">
        <v>0</v>
      </c>
    </row>
    <row r="24" spans="1:33" x14ac:dyDescent="0.2">
      <c r="A24" s="988">
        <v>36540</v>
      </c>
      <c r="B24" s="1000">
        <v>24.44</v>
      </c>
      <c r="C24" s="1000"/>
      <c r="D24" s="592">
        <v>6.81</v>
      </c>
      <c r="E24" s="592"/>
      <c r="F24" s="592">
        <f t="shared" si="0"/>
        <v>31.25</v>
      </c>
      <c r="G24" s="592"/>
      <c r="H24" s="592"/>
      <c r="I24" s="592"/>
      <c r="J24" s="592"/>
      <c r="K24" s="592"/>
      <c r="L24" s="592"/>
      <c r="M24" s="592"/>
      <c r="N24" s="592"/>
      <c r="O24" s="592"/>
      <c r="P24" s="592"/>
      <c r="Q24" s="592"/>
      <c r="R24" s="592"/>
      <c r="S24" s="592">
        <v>4.1189999999999998</v>
      </c>
      <c r="T24" s="473"/>
      <c r="U24" s="473">
        <v>0</v>
      </c>
      <c r="V24" s="592">
        <v>0</v>
      </c>
      <c r="W24" s="592"/>
      <c r="X24" s="592"/>
      <c r="Y24" s="592">
        <f t="shared" si="1"/>
        <v>27.131</v>
      </c>
      <c r="Z24" s="592"/>
      <c r="AA24" s="592"/>
      <c r="AB24" s="592">
        <v>341.3</v>
      </c>
      <c r="AC24" s="592">
        <v>0</v>
      </c>
      <c r="AD24" s="592"/>
      <c r="AE24" s="592"/>
      <c r="AF24" s="592">
        <v>355.06</v>
      </c>
      <c r="AG24" s="592">
        <v>0</v>
      </c>
    </row>
    <row r="25" spans="1:33" x14ac:dyDescent="0.2">
      <c r="A25" s="988">
        <v>36541</v>
      </c>
      <c r="B25" s="592">
        <v>23.4</v>
      </c>
      <c r="C25" s="592"/>
      <c r="D25" s="1000">
        <v>5.96</v>
      </c>
      <c r="E25" s="1000"/>
      <c r="F25" s="592">
        <f t="shared" si="0"/>
        <v>29.36</v>
      </c>
      <c r="G25" s="592"/>
      <c r="H25" s="592"/>
      <c r="I25" s="592"/>
      <c r="J25" s="592"/>
      <c r="K25" s="592"/>
      <c r="L25" s="592"/>
      <c r="M25" s="592"/>
      <c r="N25" s="592"/>
      <c r="O25" s="592"/>
      <c r="P25" s="592"/>
      <c r="Q25" s="592"/>
      <c r="R25" s="592"/>
      <c r="S25" s="592">
        <v>4.1449999999999996</v>
      </c>
      <c r="T25" s="473"/>
      <c r="U25" s="473">
        <v>0</v>
      </c>
      <c r="V25" s="592">
        <v>0</v>
      </c>
      <c r="W25" s="592"/>
      <c r="X25" s="592"/>
      <c r="Y25" s="592">
        <f t="shared" si="1"/>
        <v>25.215</v>
      </c>
      <c r="Z25" s="592"/>
      <c r="AA25" s="592"/>
      <c r="AB25" s="1000">
        <v>341.25</v>
      </c>
      <c r="AC25" s="592">
        <v>0</v>
      </c>
      <c r="AD25" s="592"/>
      <c r="AE25" s="592"/>
      <c r="AF25" s="1000">
        <v>355.05</v>
      </c>
      <c r="AG25" s="592">
        <v>0</v>
      </c>
    </row>
    <row r="26" spans="1:33" x14ac:dyDescent="0.2">
      <c r="A26" s="988">
        <v>36542</v>
      </c>
      <c r="B26" s="592">
        <v>25.22</v>
      </c>
      <c r="C26" s="592"/>
      <c r="D26" s="592">
        <v>7.5</v>
      </c>
      <c r="E26" s="592"/>
      <c r="F26" s="592">
        <f t="shared" si="0"/>
        <v>32.72</v>
      </c>
      <c r="G26" s="592"/>
      <c r="H26" s="592"/>
      <c r="I26" s="592"/>
      <c r="J26" s="592"/>
      <c r="K26" s="592"/>
      <c r="L26" s="592"/>
      <c r="M26" s="592"/>
      <c r="N26" s="592"/>
      <c r="O26" s="592"/>
      <c r="P26" s="592"/>
      <c r="Q26" s="592"/>
      <c r="R26" s="592"/>
      <c r="S26" s="592">
        <v>4.1779999999999999</v>
      </c>
      <c r="T26" s="473"/>
      <c r="U26" s="473">
        <v>0</v>
      </c>
      <c r="V26" s="592">
        <v>0</v>
      </c>
      <c r="W26" s="592"/>
      <c r="X26" s="592"/>
      <c r="Y26" s="592">
        <f t="shared" si="1"/>
        <v>28.541999999999998</v>
      </c>
      <c r="Z26" s="592"/>
      <c r="AA26" s="592"/>
      <c r="AB26" s="592">
        <v>341.27</v>
      </c>
      <c r="AC26" s="592">
        <v>0</v>
      </c>
      <c r="AD26" s="592"/>
      <c r="AE26" s="592"/>
      <c r="AF26" s="592">
        <v>355.03</v>
      </c>
      <c r="AG26" s="592">
        <v>0.9</v>
      </c>
    </row>
    <row r="27" spans="1:33" x14ac:dyDescent="0.2">
      <c r="A27" s="988">
        <v>36543</v>
      </c>
      <c r="B27" s="592">
        <v>22.29</v>
      </c>
      <c r="C27" s="592"/>
      <c r="D27" s="1000">
        <v>8.68</v>
      </c>
      <c r="E27" s="1000"/>
      <c r="F27" s="592">
        <f t="shared" si="0"/>
        <v>30.97</v>
      </c>
      <c r="G27" s="592"/>
      <c r="H27" s="592"/>
      <c r="I27" s="592"/>
      <c r="J27" s="592"/>
      <c r="K27" s="592"/>
      <c r="L27" s="592"/>
      <c r="M27" s="592"/>
      <c r="N27" s="592"/>
      <c r="O27" s="592"/>
      <c r="P27" s="592"/>
      <c r="Q27" s="592"/>
      <c r="R27" s="592"/>
      <c r="S27" s="592">
        <v>4.1139999999999999</v>
      </c>
      <c r="T27" s="473"/>
      <c r="U27" s="473">
        <v>0</v>
      </c>
      <c r="V27" s="592">
        <v>0</v>
      </c>
      <c r="W27" s="592"/>
      <c r="X27" s="592"/>
      <c r="Y27" s="592">
        <f t="shared" si="1"/>
        <v>26.855999999999998</v>
      </c>
      <c r="Z27" s="592"/>
      <c r="AA27" s="592"/>
      <c r="AB27" s="592">
        <v>341.22</v>
      </c>
      <c r="AC27" s="592">
        <v>0</v>
      </c>
      <c r="AD27" s="592"/>
      <c r="AE27" s="592"/>
      <c r="AF27" s="592">
        <v>355</v>
      </c>
      <c r="AG27" s="592">
        <v>0</v>
      </c>
    </row>
    <row r="28" spans="1:33" x14ac:dyDescent="0.2">
      <c r="A28" s="988">
        <v>36544</v>
      </c>
      <c r="B28" s="1000">
        <v>25.49</v>
      </c>
      <c r="C28" s="1000"/>
      <c r="D28" s="592">
        <v>6.16</v>
      </c>
      <c r="E28" s="592"/>
      <c r="F28" s="592">
        <f t="shared" si="0"/>
        <v>31.65</v>
      </c>
      <c r="G28" s="592"/>
      <c r="H28" s="592"/>
      <c r="I28" s="592"/>
      <c r="J28" s="592"/>
      <c r="K28" s="592"/>
      <c r="L28" s="592"/>
      <c r="M28" s="592"/>
      <c r="N28" s="592"/>
      <c r="O28" s="592"/>
      <c r="P28" s="592"/>
      <c r="Q28" s="592"/>
      <c r="R28" s="592"/>
      <c r="S28" s="592">
        <v>4.157</v>
      </c>
      <c r="T28" s="473"/>
      <c r="U28" s="473">
        <v>0</v>
      </c>
      <c r="V28" s="592">
        <v>0</v>
      </c>
      <c r="W28" s="592"/>
      <c r="X28" s="592"/>
      <c r="Y28" s="592">
        <f t="shared" si="1"/>
        <v>27.492999999999999</v>
      </c>
      <c r="Z28" s="592"/>
      <c r="AA28" s="592"/>
      <c r="AB28" s="592">
        <v>341.2</v>
      </c>
      <c r="AC28" s="592">
        <v>0.27</v>
      </c>
      <c r="AD28" s="592"/>
      <c r="AE28" s="592"/>
      <c r="AF28" s="592">
        <v>355.02</v>
      </c>
      <c r="AG28" s="592">
        <v>0.27</v>
      </c>
    </row>
    <row r="29" spans="1:33" x14ac:dyDescent="0.2">
      <c r="A29" s="988">
        <v>36545</v>
      </c>
      <c r="B29" s="592">
        <v>22.55</v>
      </c>
      <c r="C29" s="592"/>
      <c r="D29" s="592">
        <v>7.69</v>
      </c>
      <c r="E29" s="592"/>
      <c r="F29" s="592">
        <f t="shared" si="0"/>
        <v>30.240000000000002</v>
      </c>
      <c r="G29" s="592"/>
      <c r="H29" s="592"/>
      <c r="I29" s="592"/>
      <c r="J29" s="592"/>
      <c r="K29" s="592"/>
      <c r="L29" s="592"/>
      <c r="M29" s="592"/>
      <c r="N29" s="592"/>
      <c r="O29" s="592"/>
      <c r="P29" s="592"/>
      <c r="Q29" s="592"/>
      <c r="R29" s="592"/>
      <c r="S29" s="592">
        <v>4.1180000000000003</v>
      </c>
      <c r="T29" s="592"/>
      <c r="U29" s="592">
        <v>0</v>
      </c>
      <c r="V29" s="592">
        <v>0</v>
      </c>
      <c r="W29" s="592"/>
      <c r="X29" s="592"/>
      <c r="Y29" s="592">
        <f t="shared" si="1"/>
        <v>26.122</v>
      </c>
      <c r="Z29" s="592"/>
      <c r="AA29" s="592"/>
      <c r="AB29" s="592">
        <v>341.25</v>
      </c>
      <c r="AC29" s="592">
        <v>0</v>
      </c>
      <c r="AD29" s="592"/>
      <c r="AE29" s="592"/>
      <c r="AF29" s="631">
        <v>355.1</v>
      </c>
      <c r="AG29" s="631">
        <v>0</v>
      </c>
    </row>
    <row r="30" spans="1:33" x14ac:dyDescent="0.2">
      <c r="A30" s="988">
        <v>36546</v>
      </c>
      <c r="B30" s="592">
        <v>21.54</v>
      </c>
      <c r="C30" s="592"/>
      <c r="D30" s="592">
        <v>10.83</v>
      </c>
      <c r="E30" s="592"/>
      <c r="F30" s="592">
        <f t="shared" si="0"/>
        <v>32.369999999999997</v>
      </c>
      <c r="G30" s="592"/>
      <c r="H30" s="592"/>
      <c r="I30" s="592"/>
      <c r="J30" s="592"/>
      <c r="K30" s="592"/>
      <c r="L30" s="592"/>
      <c r="M30" s="592"/>
      <c r="N30" s="592"/>
      <c r="O30" s="592"/>
      <c r="P30" s="592"/>
      <c r="Q30" s="592"/>
      <c r="R30" s="592"/>
      <c r="S30" s="592">
        <v>4.0270000000000001</v>
      </c>
      <c r="T30" s="592"/>
      <c r="U30" s="592">
        <v>0</v>
      </c>
      <c r="V30" s="592">
        <v>0</v>
      </c>
      <c r="W30" s="592"/>
      <c r="X30" s="592"/>
      <c r="Y30" s="592">
        <f t="shared" si="1"/>
        <v>28.342999999999996</v>
      </c>
      <c r="Z30" s="592"/>
      <c r="AA30" s="592"/>
      <c r="AB30" s="592">
        <v>341.29</v>
      </c>
      <c r="AC30" s="592">
        <v>0</v>
      </c>
      <c r="AD30" s="592"/>
      <c r="AE30" s="592"/>
      <c r="AF30" s="592">
        <v>341.29</v>
      </c>
      <c r="AG30" s="592">
        <v>0</v>
      </c>
    </row>
    <row r="31" spans="1:33" x14ac:dyDescent="0.2">
      <c r="A31" s="988">
        <v>36547</v>
      </c>
      <c r="B31" s="1000">
        <v>21.03</v>
      </c>
      <c r="C31" s="1000"/>
      <c r="D31" s="1000">
        <v>9.99</v>
      </c>
      <c r="E31" s="1000"/>
      <c r="F31" s="592">
        <f t="shared" si="0"/>
        <v>31.020000000000003</v>
      </c>
      <c r="G31" s="592"/>
      <c r="H31" s="592"/>
      <c r="I31" s="592"/>
      <c r="J31" s="592"/>
      <c r="K31" s="592"/>
      <c r="L31" s="592"/>
      <c r="M31" s="592"/>
      <c r="N31" s="592"/>
      <c r="O31" s="592"/>
      <c r="P31" s="592"/>
      <c r="Q31" s="592"/>
      <c r="R31" s="592"/>
      <c r="S31" s="592">
        <v>4.0449999999999999</v>
      </c>
      <c r="T31" s="592"/>
      <c r="U31" s="592">
        <v>0</v>
      </c>
      <c r="V31" s="592">
        <v>0</v>
      </c>
      <c r="W31" s="592"/>
      <c r="X31" s="592"/>
      <c r="Y31" s="592">
        <f t="shared" si="1"/>
        <v>26.975000000000001</v>
      </c>
      <c r="Z31" s="592"/>
      <c r="AA31" s="592"/>
      <c r="AB31" s="592" t="s">
        <v>119</v>
      </c>
      <c r="AC31" s="592" t="s">
        <v>119</v>
      </c>
      <c r="AD31" s="592"/>
      <c r="AE31" s="592"/>
      <c r="AF31" s="592" t="s">
        <v>119</v>
      </c>
      <c r="AG31" s="592" t="s">
        <v>119</v>
      </c>
    </row>
    <row r="32" spans="1:33" x14ac:dyDescent="0.2">
      <c r="A32" s="988">
        <v>36548</v>
      </c>
      <c r="B32" s="592">
        <v>21.34</v>
      </c>
      <c r="C32" s="592"/>
      <c r="D32" s="1000">
        <v>10.09</v>
      </c>
      <c r="E32" s="1000"/>
      <c r="F32" s="592">
        <f t="shared" si="0"/>
        <v>31.43</v>
      </c>
      <c r="G32" s="592"/>
      <c r="H32" s="592"/>
      <c r="I32" s="592"/>
      <c r="J32" s="592"/>
      <c r="K32" s="592"/>
      <c r="L32" s="592"/>
      <c r="M32" s="592"/>
      <c r="N32" s="592"/>
      <c r="O32" s="592"/>
      <c r="P32" s="592"/>
      <c r="Q32" s="592"/>
      <c r="R32" s="592"/>
      <c r="S32" s="592">
        <v>4.13</v>
      </c>
      <c r="T32" s="592"/>
      <c r="U32" s="592">
        <v>0</v>
      </c>
      <c r="V32" s="592">
        <v>0</v>
      </c>
      <c r="W32" s="592"/>
      <c r="X32" s="592"/>
      <c r="Y32" s="592">
        <f t="shared" si="1"/>
        <v>27.3</v>
      </c>
      <c r="Z32" s="592"/>
      <c r="AA32" s="592"/>
      <c r="AB32" s="592">
        <v>341.2</v>
      </c>
      <c r="AC32" s="592">
        <v>0.3</v>
      </c>
      <c r="AD32" s="592"/>
      <c r="AE32" s="592"/>
      <c r="AF32" s="592">
        <v>355.05</v>
      </c>
      <c r="AG32" s="592">
        <v>0.4</v>
      </c>
    </row>
    <row r="33" spans="1:33" x14ac:dyDescent="0.2">
      <c r="A33" s="988">
        <v>36549</v>
      </c>
      <c r="B33" s="592">
        <v>22.9</v>
      </c>
      <c r="C33" s="592"/>
      <c r="D33" s="1000">
        <v>9.58</v>
      </c>
      <c r="E33" s="1000"/>
      <c r="F33" s="592">
        <f t="shared" si="0"/>
        <v>32.479999999999997</v>
      </c>
      <c r="G33" s="592"/>
      <c r="H33" s="592"/>
      <c r="I33" s="592"/>
      <c r="J33" s="592"/>
      <c r="K33" s="592"/>
      <c r="L33" s="592"/>
      <c r="M33" s="592"/>
      <c r="N33" s="592"/>
      <c r="O33" s="592"/>
      <c r="P33" s="592"/>
      <c r="Q33" s="592"/>
      <c r="R33" s="592"/>
      <c r="S33" s="592">
        <v>4.3049999999999997</v>
      </c>
      <c r="T33" s="592"/>
      <c r="U33" s="592">
        <v>0</v>
      </c>
      <c r="V33" s="592">
        <v>0</v>
      </c>
      <c r="W33" s="592"/>
      <c r="X33" s="592"/>
      <c r="Y33" s="592">
        <f t="shared" si="1"/>
        <v>28.174999999999997</v>
      </c>
      <c r="Z33" s="592"/>
      <c r="AA33" s="592"/>
      <c r="AB33" s="592" t="s">
        <v>119</v>
      </c>
      <c r="AC33" s="592" t="s">
        <v>119</v>
      </c>
      <c r="AD33" s="592"/>
      <c r="AE33" s="592"/>
      <c r="AF33" s="592" t="s">
        <v>119</v>
      </c>
      <c r="AG33" s="592" t="s">
        <v>119</v>
      </c>
    </row>
    <row r="34" spans="1:33" x14ac:dyDescent="0.2">
      <c r="A34" s="988">
        <v>36550</v>
      </c>
      <c r="B34" s="592">
        <v>19.46</v>
      </c>
      <c r="C34" s="592"/>
      <c r="D34" s="592">
        <v>11.42</v>
      </c>
      <c r="E34" s="592"/>
      <c r="F34" s="592">
        <f t="shared" si="0"/>
        <v>30.880000000000003</v>
      </c>
      <c r="G34" s="592"/>
      <c r="H34" s="592"/>
      <c r="I34" s="592"/>
      <c r="J34" s="592"/>
      <c r="K34" s="592"/>
      <c r="L34" s="592"/>
      <c r="M34" s="592"/>
      <c r="N34" s="592"/>
      <c r="O34" s="592"/>
      <c r="P34" s="592"/>
      <c r="Q34" s="592"/>
      <c r="R34" s="592"/>
      <c r="S34" s="592">
        <v>4.8849999999999998</v>
      </c>
      <c r="T34" s="592"/>
      <c r="U34" s="592">
        <v>0</v>
      </c>
      <c r="V34" s="592">
        <v>0</v>
      </c>
      <c r="W34" s="592"/>
      <c r="X34" s="592"/>
      <c r="Y34" s="592">
        <f t="shared" si="1"/>
        <v>25.995000000000005</v>
      </c>
      <c r="Z34" s="592"/>
      <c r="AA34" s="592"/>
      <c r="AB34" s="592" t="s">
        <v>119</v>
      </c>
      <c r="AC34" s="592" t="s">
        <v>119</v>
      </c>
      <c r="AD34" s="592"/>
      <c r="AE34" s="592"/>
      <c r="AF34" s="592" t="s">
        <v>119</v>
      </c>
      <c r="AG34" s="592" t="s">
        <v>119</v>
      </c>
    </row>
    <row r="35" spans="1:33" x14ac:dyDescent="0.2">
      <c r="A35" s="988">
        <v>36551</v>
      </c>
      <c r="B35" s="592">
        <v>19.8</v>
      </c>
      <c r="C35" s="592"/>
      <c r="D35" s="1000">
        <v>10.039999999999999</v>
      </c>
      <c r="E35" s="1000"/>
      <c r="F35" s="592">
        <f t="shared" si="0"/>
        <v>29.84</v>
      </c>
      <c r="G35" s="592"/>
      <c r="H35" s="592"/>
      <c r="I35" s="592"/>
      <c r="J35" s="592"/>
      <c r="K35" s="592"/>
      <c r="L35" s="592"/>
      <c r="M35" s="592"/>
      <c r="N35" s="592"/>
      <c r="O35" s="592"/>
      <c r="P35" s="592"/>
      <c r="Q35" s="592"/>
      <c r="R35" s="592"/>
      <c r="S35" s="592">
        <v>3.8370000000000002</v>
      </c>
      <c r="T35" s="592"/>
      <c r="U35" s="592">
        <v>0</v>
      </c>
      <c r="V35" s="592">
        <v>0</v>
      </c>
      <c r="W35" s="592"/>
      <c r="X35" s="592"/>
      <c r="Y35" s="592">
        <f t="shared" si="1"/>
        <v>26.003</v>
      </c>
      <c r="Z35" s="592"/>
      <c r="AA35" s="592"/>
      <c r="AB35" s="592" t="s">
        <v>119</v>
      </c>
      <c r="AC35" s="592" t="s">
        <v>119</v>
      </c>
      <c r="AD35" s="592"/>
      <c r="AE35" s="592"/>
      <c r="AF35" s="592" t="s">
        <v>119</v>
      </c>
      <c r="AG35" s="592" t="s">
        <v>119</v>
      </c>
    </row>
    <row r="36" spans="1:33" x14ac:dyDescent="0.2">
      <c r="A36" s="988">
        <v>36552</v>
      </c>
      <c r="B36" s="592">
        <v>20.068999999999999</v>
      </c>
      <c r="C36" s="592"/>
      <c r="D36" s="1000">
        <v>12.12</v>
      </c>
      <c r="E36" s="1000"/>
      <c r="F36" s="592">
        <v>12.12</v>
      </c>
      <c r="G36" s="592"/>
      <c r="H36" s="592"/>
      <c r="I36" s="592"/>
      <c r="J36" s="592"/>
      <c r="K36" s="592"/>
      <c r="L36" s="592"/>
      <c r="M36" s="592"/>
      <c r="N36" s="592"/>
      <c r="O36" s="592"/>
      <c r="P36" s="592"/>
      <c r="Q36" s="592"/>
      <c r="R36" s="592"/>
      <c r="S36" s="592">
        <v>4.1260000000000003</v>
      </c>
      <c r="T36" s="592"/>
      <c r="U36" s="592">
        <v>0</v>
      </c>
      <c r="V36" s="592">
        <v>0</v>
      </c>
      <c r="W36" s="592"/>
      <c r="X36" s="592"/>
      <c r="Y36" s="1055">
        <f>AVERAGE(Y35,Y37)</f>
        <v>26.729500000000002</v>
      </c>
      <c r="Z36" s="592"/>
      <c r="AA36" s="592"/>
      <c r="AB36" s="592" t="s">
        <v>119</v>
      </c>
      <c r="AC36" s="592" t="s">
        <v>119</v>
      </c>
      <c r="AD36" s="592"/>
      <c r="AE36" s="592"/>
      <c r="AF36" s="592" t="s">
        <v>119</v>
      </c>
      <c r="AG36" s="592" t="s">
        <v>119</v>
      </c>
    </row>
    <row r="37" spans="1:33" x14ac:dyDescent="0.2">
      <c r="A37" s="988">
        <v>36553</v>
      </c>
      <c r="B37" s="592">
        <v>19.927</v>
      </c>
      <c r="C37" s="592"/>
      <c r="D37" s="1000">
        <v>11.71</v>
      </c>
      <c r="E37" s="1000"/>
      <c r="F37" s="592">
        <f t="shared" ref="F37:F100" si="2">+B37+D37</f>
        <v>31.637</v>
      </c>
      <c r="G37" s="592"/>
      <c r="H37" s="592"/>
      <c r="I37" s="592"/>
      <c r="J37" s="592"/>
      <c r="K37" s="592"/>
      <c r="L37" s="592"/>
      <c r="M37" s="592"/>
      <c r="N37" s="592"/>
      <c r="O37" s="592"/>
      <c r="P37" s="592"/>
      <c r="Q37" s="592"/>
      <c r="R37" s="592"/>
      <c r="S37" s="592">
        <v>4.181</v>
      </c>
      <c r="T37" s="592"/>
      <c r="U37" s="592">
        <v>0</v>
      </c>
      <c r="V37" s="592">
        <v>0</v>
      </c>
      <c r="W37" s="592"/>
      <c r="X37" s="592"/>
      <c r="Y37" s="592">
        <f t="shared" si="1"/>
        <v>27.456</v>
      </c>
      <c r="Z37" s="592"/>
      <c r="AA37" s="592"/>
      <c r="AB37" s="592" t="s">
        <v>119</v>
      </c>
      <c r="AC37" s="592" t="s">
        <v>119</v>
      </c>
      <c r="AD37" s="592"/>
      <c r="AE37" s="592"/>
      <c r="AF37" s="592" t="s">
        <v>119</v>
      </c>
      <c r="AG37" s="592" t="s">
        <v>119</v>
      </c>
    </row>
    <row r="38" spans="1:33" x14ac:dyDescent="0.2">
      <c r="A38" s="988">
        <v>36554</v>
      </c>
      <c r="B38" s="592">
        <v>21.917999999999999</v>
      </c>
      <c r="C38" s="592"/>
      <c r="D38" s="1000">
        <v>13.55</v>
      </c>
      <c r="E38" s="1000"/>
      <c r="F38" s="592">
        <f t="shared" si="2"/>
        <v>35.468000000000004</v>
      </c>
      <c r="G38" s="592"/>
      <c r="H38" s="592"/>
      <c r="I38" s="592"/>
      <c r="J38" s="592"/>
      <c r="K38" s="592"/>
      <c r="L38" s="592"/>
      <c r="M38" s="592"/>
      <c r="N38" s="592"/>
      <c r="O38" s="592"/>
      <c r="P38" s="592"/>
      <c r="Q38" s="592"/>
      <c r="R38" s="592"/>
      <c r="S38" s="592">
        <v>4.0590000000000002</v>
      </c>
      <c r="T38" s="592"/>
      <c r="U38" s="592">
        <v>0</v>
      </c>
      <c r="V38" s="592">
        <v>0</v>
      </c>
      <c r="W38" s="592"/>
      <c r="X38" s="592"/>
      <c r="Y38" s="592">
        <f t="shared" si="1"/>
        <v>31.409000000000002</v>
      </c>
      <c r="Z38" s="592"/>
      <c r="AA38" s="592"/>
      <c r="AB38" s="592" t="s">
        <v>119</v>
      </c>
      <c r="AC38" s="592" t="s">
        <v>119</v>
      </c>
      <c r="AD38" s="592"/>
      <c r="AE38" s="592"/>
      <c r="AF38" s="592" t="s">
        <v>119</v>
      </c>
      <c r="AG38" s="592" t="s">
        <v>119</v>
      </c>
    </row>
    <row r="39" spans="1:33" x14ac:dyDescent="0.2">
      <c r="A39" s="988">
        <v>36555</v>
      </c>
      <c r="B39" s="1000">
        <v>19.57</v>
      </c>
      <c r="C39" s="1000"/>
      <c r="D39" s="1000">
        <v>13.62</v>
      </c>
      <c r="E39" s="1000"/>
      <c r="F39" s="592">
        <f t="shared" si="2"/>
        <v>33.19</v>
      </c>
      <c r="G39" s="592"/>
      <c r="H39" s="592"/>
      <c r="I39" s="592"/>
      <c r="J39" s="592"/>
      <c r="K39" s="592"/>
      <c r="L39" s="592"/>
      <c r="M39" s="592"/>
      <c r="N39" s="592"/>
      <c r="O39" s="592"/>
      <c r="P39" s="592"/>
      <c r="Q39" s="592"/>
      <c r="R39" s="592"/>
      <c r="S39" s="592">
        <v>3.9740000000000002</v>
      </c>
      <c r="T39" s="592"/>
      <c r="U39" s="592">
        <v>0</v>
      </c>
      <c r="V39" s="592">
        <v>0</v>
      </c>
      <c r="W39" s="592"/>
      <c r="X39" s="592"/>
      <c r="Y39" s="592">
        <f t="shared" si="1"/>
        <v>29.215999999999998</v>
      </c>
      <c r="Z39" s="592"/>
      <c r="AA39" s="592"/>
      <c r="AB39" s="592">
        <v>342.7</v>
      </c>
      <c r="AC39" s="592">
        <v>0</v>
      </c>
      <c r="AD39" s="592"/>
      <c r="AE39" s="592"/>
      <c r="AF39" s="592">
        <v>396.03</v>
      </c>
      <c r="AG39" s="592">
        <v>2.2000000000000002</v>
      </c>
    </row>
    <row r="40" spans="1:33" x14ac:dyDescent="0.2">
      <c r="A40" s="988">
        <v>36556</v>
      </c>
      <c r="B40" s="592">
        <v>18.347999999999999</v>
      </c>
      <c r="C40" s="592"/>
      <c r="D40" s="592">
        <v>23.3</v>
      </c>
      <c r="E40" s="592"/>
      <c r="F40" s="592">
        <f t="shared" si="2"/>
        <v>41.647999999999996</v>
      </c>
      <c r="G40" s="592"/>
      <c r="H40" s="592"/>
      <c r="I40" s="592"/>
      <c r="J40" s="592"/>
      <c r="K40" s="592"/>
      <c r="L40" s="592"/>
      <c r="M40" s="592"/>
      <c r="N40" s="592"/>
      <c r="O40" s="592"/>
      <c r="P40" s="592"/>
      <c r="Q40" s="592"/>
      <c r="R40" s="592"/>
      <c r="S40" s="592">
        <v>4.0270000000000001</v>
      </c>
      <c r="T40" s="592"/>
      <c r="U40" s="592">
        <v>0</v>
      </c>
      <c r="V40" s="592">
        <v>0</v>
      </c>
      <c r="W40" s="592"/>
      <c r="X40" s="592"/>
      <c r="Y40" s="592">
        <f t="shared" si="1"/>
        <v>37.620999999999995</v>
      </c>
      <c r="Z40" s="592"/>
      <c r="AA40" s="592"/>
      <c r="AB40" s="592">
        <v>342</v>
      </c>
      <c r="AC40" s="592">
        <v>0</v>
      </c>
      <c r="AD40" s="592"/>
      <c r="AE40" s="592"/>
      <c r="AF40" s="592">
        <v>355.85</v>
      </c>
      <c r="AG40" s="592">
        <v>0</v>
      </c>
    </row>
    <row r="41" spans="1:33" x14ac:dyDescent="0.2">
      <c r="A41" s="988">
        <v>36557</v>
      </c>
      <c r="B41" s="1000">
        <v>20.13</v>
      </c>
      <c r="C41" s="1000"/>
      <c r="D41" s="1000">
        <v>14.91</v>
      </c>
      <c r="E41" s="1000"/>
      <c r="F41" s="592">
        <f t="shared" si="2"/>
        <v>35.04</v>
      </c>
      <c r="G41" s="592"/>
      <c r="H41" s="592"/>
      <c r="I41" s="592"/>
      <c r="J41" s="592"/>
      <c r="K41" s="592"/>
      <c r="L41" s="592"/>
      <c r="M41" s="592"/>
      <c r="N41" s="592"/>
      <c r="O41" s="592"/>
      <c r="P41" s="592"/>
      <c r="Q41" s="592"/>
      <c r="R41" s="592"/>
      <c r="S41" s="592">
        <v>4.133</v>
      </c>
      <c r="T41" s="473"/>
      <c r="U41" s="473">
        <v>0</v>
      </c>
      <c r="V41" s="592">
        <v>0</v>
      </c>
      <c r="W41" s="592"/>
      <c r="X41" s="592"/>
      <c r="Y41" s="592">
        <f t="shared" si="1"/>
        <v>30.907</v>
      </c>
      <c r="Z41" s="592"/>
      <c r="AA41" s="592"/>
      <c r="AB41" s="592">
        <v>341.9</v>
      </c>
      <c r="AC41" s="592">
        <v>0</v>
      </c>
      <c r="AD41" s="592"/>
      <c r="AE41" s="592"/>
      <c r="AF41" s="592">
        <v>355.45</v>
      </c>
      <c r="AG41" s="592">
        <v>0</v>
      </c>
    </row>
    <row r="42" spans="1:33" x14ac:dyDescent="0.2">
      <c r="A42" s="988">
        <v>36558</v>
      </c>
      <c r="B42" s="1000">
        <v>19.02</v>
      </c>
      <c r="C42" s="1000"/>
      <c r="D42" s="592">
        <v>15.58</v>
      </c>
      <c r="E42" s="592"/>
      <c r="F42" s="592">
        <f t="shared" si="2"/>
        <v>34.6</v>
      </c>
      <c r="G42" s="592"/>
      <c r="H42" s="592"/>
      <c r="I42" s="592"/>
      <c r="J42" s="592"/>
      <c r="K42" s="592"/>
      <c r="L42" s="592"/>
      <c r="M42" s="592"/>
      <c r="N42" s="592"/>
      <c r="O42" s="592"/>
      <c r="P42" s="592"/>
      <c r="Q42" s="592"/>
      <c r="R42" s="592"/>
      <c r="S42" s="592">
        <v>4.0289999999999999</v>
      </c>
      <c r="T42" s="473"/>
      <c r="U42" s="473">
        <v>0</v>
      </c>
      <c r="V42" s="592">
        <v>0</v>
      </c>
      <c r="W42" s="592"/>
      <c r="X42" s="592"/>
      <c r="Y42" s="592">
        <f t="shared" si="1"/>
        <v>30.571000000000002</v>
      </c>
      <c r="Z42" s="592"/>
      <c r="AA42" s="592"/>
      <c r="AB42" s="592">
        <v>341.7</v>
      </c>
      <c r="AC42" s="592">
        <v>0</v>
      </c>
      <c r="AD42" s="592"/>
      <c r="AE42" s="592"/>
      <c r="AF42" s="592">
        <v>355.35</v>
      </c>
      <c r="AG42" s="592">
        <v>0</v>
      </c>
    </row>
    <row r="43" spans="1:33" x14ac:dyDescent="0.2">
      <c r="A43" s="988">
        <v>36559</v>
      </c>
      <c r="B43" s="993">
        <v>16.343</v>
      </c>
      <c r="C43" s="993"/>
      <c r="D43" s="592">
        <v>16.760000000000002</v>
      </c>
      <c r="E43" s="592"/>
      <c r="F43" s="592">
        <f t="shared" si="2"/>
        <v>33.103000000000002</v>
      </c>
      <c r="G43" s="592"/>
      <c r="H43" s="592"/>
      <c r="I43" s="592"/>
      <c r="J43" s="592"/>
      <c r="K43" s="592"/>
      <c r="L43" s="592"/>
      <c r="M43" s="592"/>
      <c r="N43" s="592"/>
      <c r="O43" s="592"/>
      <c r="P43" s="592"/>
      <c r="Q43" s="592"/>
      <c r="R43" s="592"/>
      <c r="S43" s="592">
        <v>4.0339999999999998</v>
      </c>
      <c r="T43" s="473"/>
      <c r="U43" s="473">
        <v>0.6</v>
      </c>
      <c r="V43" s="592">
        <v>0</v>
      </c>
      <c r="W43" s="592"/>
      <c r="X43" s="592"/>
      <c r="Y43" s="592">
        <f t="shared" si="1"/>
        <v>28.469000000000001</v>
      </c>
      <c r="Z43" s="592"/>
      <c r="AA43" s="592"/>
      <c r="AB43" s="592">
        <v>341.8</v>
      </c>
      <c r="AC43" s="592">
        <v>0</v>
      </c>
      <c r="AD43" s="592"/>
      <c r="AE43" s="592"/>
      <c r="AF43" s="592">
        <v>355.35</v>
      </c>
      <c r="AG43" s="592">
        <v>0</v>
      </c>
    </row>
    <row r="44" spans="1:33" x14ac:dyDescent="0.2">
      <c r="A44" s="988">
        <v>36560</v>
      </c>
      <c r="B44" s="1000">
        <v>20.239999999999998</v>
      </c>
      <c r="C44" s="1000"/>
      <c r="D44" s="592">
        <v>15.74</v>
      </c>
      <c r="E44" s="592"/>
      <c r="F44" s="592">
        <f t="shared" si="2"/>
        <v>35.979999999999997</v>
      </c>
      <c r="G44" s="592"/>
      <c r="H44" s="592"/>
      <c r="I44" s="592"/>
      <c r="J44" s="592"/>
      <c r="K44" s="592"/>
      <c r="L44" s="592"/>
      <c r="M44" s="592"/>
      <c r="N44" s="592"/>
      <c r="O44" s="592"/>
      <c r="P44" s="592"/>
      <c r="Q44" s="592"/>
      <c r="R44" s="592"/>
      <c r="S44" s="592">
        <v>4.1050000000000004</v>
      </c>
      <c r="T44" s="473"/>
      <c r="U44" s="473">
        <v>0.6</v>
      </c>
      <c r="V44" s="592">
        <v>0</v>
      </c>
      <c r="W44" s="592"/>
      <c r="X44" s="592"/>
      <c r="Y44" s="592">
        <f t="shared" si="1"/>
        <v>31.274999999999995</v>
      </c>
      <c r="Z44" s="592"/>
      <c r="AA44" s="592"/>
      <c r="AB44" s="592">
        <v>341.69</v>
      </c>
      <c r="AC44" s="592">
        <v>0</v>
      </c>
      <c r="AD44" s="592"/>
      <c r="AE44" s="592"/>
      <c r="AF44" s="592">
        <v>355.39</v>
      </c>
      <c r="AG44" s="592">
        <v>0</v>
      </c>
    </row>
    <row r="45" spans="1:33" x14ac:dyDescent="0.2">
      <c r="A45" s="988">
        <v>36561</v>
      </c>
      <c r="B45" s="592">
        <v>19.18</v>
      </c>
      <c r="C45" s="592"/>
      <c r="D45" s="592">
        <v>12.7</v>
      </c>
      <c r="E45" s="592"/>
      <c r="F45" s="592">
        <f t="shared" si="2"/>
        <v>31.88</v>
      </c>
      <c r="G45" s="592"/>
      <c r="H45" s="592"/>
      <c r="I45" s="592"/>
      <c r="J45" s="592"/>
      <c r="K45" s="592"/>
      <c r="L45" s="592"/>
      <c r="M45" s="592"/>
      <c r="N45" s="592"/>
      <c r="O45" s="592"/>
      <c r="P45" s="592"/>
      <c r="Q45" s="592"/>
      <c r="R45" s="592"/>
      <c r="S45" s="592">
        <v>3.9889999999999999</v>
      </c>
      <c r="T45" s="473"/>
      <c r="U45" s="473">
        <v>0</v>
      </c>
      <c r="V45" s="592">
        <v>0</v>
      </c>
      <c r="W45" s="592"/>
      <c r="X45" s="592"/>
      <c r="Y45" s="592">
        <f t="shared" si="1"/>
        <v>27.890999999999998</v>
      </c>
      <c r="Z45" s="592"/>
      <c r="AA45" s="592"/>
      <c r="AB45" s="592">
        <v>341.7</v>
      </c>
      <c r="AC45" s="592">
        <v>0</v>
      </c>
      <c r="AD45" s="592"/>
      <c r="AE45" s="592"/>
      <c r="AF45" s="592">
        <v>355.39</v>
      </c>
      <c r="AG45" s="592">
        <v>0</v>
      </c>
    </row>
    <row r="46" spans="1:33" x14ac:dyDescent="0.2">
      <c r="A46" s="988">
        <v>36562</v>
      </c>
      <c r="B46" s="592">
        <v>19.27</v>
      </c>
      <c r="C46" s="592"/>
      <c r="D46" s="592">
        <v>11.98</v>
      </c>
      <c r="E46" s="592"/>
      <c r="F46" s="592">
        <f t="shared" si="2"/>
        <v>31.25</v>
      </c>
      <c r="G46" s="592"/>
      <c r="H46" s="592"/>
      <c r="I46" s="592"/>
      <c r="J46" s="592"/>
      <c r="K46" s="592"/>
      <c r="L46" s="592"/>
      <c r="M46" s="592"/>
      <c r="N46" s="592"/>
      <c r="O46" s="592"/>
      <c r="P46" s="592"/>
      <c r="Q46" s="592"/>
      <c r="R46" s="592"/>
      <c r="S46" s="592">
        <v>4.0640000000000001</v>
      </c>
      <c r="T46" s="473"/>
      <c r="U46" s="473">
        <v>0</v>
      </c>
      <c r="V46" s="592">
        <v>0</v>
      </c>
      <c r="W46" s="592"/>
      <c r="X46" s="592"/>
      <c r="Y46" s="592">
        <f t="shared" si="1"/>
        <v>27.186</v>
      </c>
      <c r="Z46" s="592"/>
      <c r="AA46" s="592"/>
      <c r="AB46" s="592">
        <v>341.6</v>
      </c>
      <c r="AC46" s="592">
        <v>0</v>
      </c>
      <c r="AD46" s="592"/>
      <c r="AE46" s="592"/>
      <c r="AF46" s="592">
        <v>355.33</v>
      </c>
      <c r="AG46" s="592">
        <v>0</v>
      </c>
    </row>
    <row r="47" spans="1:33" x14ac:dyDescent="0.2">
      <c r="A47" s="988">
        <v>36563</v>
      </c>
      <c r="B47" s="592">
        <v>14.89</v>
      </c>
      <c r="C47" s="592"/>
      <c r="D47" s="592">
        <v>15.19</v>
      </c>
      <c r="E47" s="592"/>
      <c r="F47" s="592">
        <f t="shared" si="2"/>
        <v>30.08</v>
      </c>
      <c r="G47" s="592"/>
      <c r="H47" s="592"/>
      <c r="I47" s="592"/>
      <c r="J47" s="592"/>
      <c r="K47" s="592"/>
      <c r="L47" s="592"/>
      <c r="M47" s="592"/>
      <c r="N47" s="592"/>
      <c r="O47" s="592"/>
      <c r="P47" s="592"/>
      <c r="Q47" s="592"/>
      <c r="R47" s="592"/>
      <c r="S47" s="592">
        <v>4.2039999999999997</v>
      </c>
      <c r="T47" s="473"/>
      <c r="U47" s="473">
        <v>0</v>
      </c>
      <c r="V47" s="592">
        <v>0</v>
      </c>
      <c r="W47" s="592"/>
      <c r="X47" s="592"/>
      <c r="Y47" s="592">
        <f t="shared" si="1"/>
        <v>25.875999999999998</v>
      </c>
      <c r="Z47" s="592"/>
      <c r="AA47" s="592"/>
      <c r="AB47" s="592">
        <v>341.6</v>
      </c>
      <c r="AC47" s="592">
        <v>0</v>
      </c>
      <c r="AD47" s="592"/>
      <c r="AE47" s="592"/>
      <c r="AF47" s="592">
        <v>355.35</v>
      </c>
      <c r="AG47" s="592">
        <v>0</v>
      </c>
    </row>
    <row r="48" spans="1:33" x14ac:dyDescent="0.2">
      <c r="A48" s="988">
        <v>36564</v>
      </c>
      <c r="B48" s="592">
        <v>18.126999999999999</v>
      </c>
      <c r="C48" s="592"/>
      <c r="D48" s="1000">
        <v>12.58</v>
      </c>
      <c r="E48" s="1000"/>
      <c r="F48" s="592">
        <f t="shared" si="2"/>
        <v>30.707000000000001</v>
      </c>
      <c r="G48" s="592"/>
      <c r="H48" s="592"/>
      <c r="I48" s="592"/>
      <c r="J48" s="592"/>
      <c r="K48" s="592"/>
      <c r="L48" s="592"/>
      <c r="M48" s="592"/>
      <c r="N48" s="592"/>
      <c r="O48" s="592"/>
      <c r="P48" s="592"/>
      <c r="Q48" s="592"/>
      <c r="R48" s="592"/>
      <c r="S48" s="592">
        <v>4.0720000000000001</v>
      </c>
      <c r="T48" s="473"/>
      <c r="U48" s="473">
        <v>0</v>
      </c>
      <c r="V48" s="592">
        <v>0</v>
      </c>
      <c r="W48" s="592"/>
      <c r="X48" s="592"/>
      <c r="Y48" s="592">
        <f t="shared" si="1"/>
        <v>26.635000000000002</v>
      </c>
      <c r="Z48" s="592"/>
      <c r="AA48" s="592"/>
      <c r="AB48" s="592">
        <v>341.6</v>
      </c>
      <c r="AC48" s="592">
        <v>0</v>
      </c>
      <c r="AD48" s="592"/>
      <c r="AE48" s="592"/>
      <c r="AF48" s="1000">
        <v>355.32</v>
      </c>
      <c r="AG48" s="592">
        <v>0</v>
      </c>
    </row>
    <row r="49" spans="1:33" x14ac:dyDescent="0.2">
      <c r="A49" s="988">
        <v>36565</v>
      </c>
      <c r="B49" s="592">
        <v>21.097000000000001</v>
      </c>
      <c r="C49" s="592"/>
      <c r="D49" s="1000">
        <v>12.37</v>
      </c>
      <c r="E49" s="1000"/>
      <c r="F49" s="592">
        <f t="shared" si="2"/>
        <v>33.466999999999999</v>
      </c>
      <c r="G49" s="592"/>
      <c r="H49" s="592"/>
      <c r="I49" s="592"/>
      <c r="J49" s="592"/>
      <c r="K49" s="592"/>
      <c r="L49" s="592"/>
      <c r="M49" s="592"/>
      <c r="N49" s="592"/>
      <c r="O49" s="592"/>
      <c r="P49" s="592"/>
      <c r="Q49" s="592"/>
      <c r="R49" s="592"/>
      <c r="S49" s="592">
        <v>4.0439999999999996</v>
      </c>
      <c r="T49" s="473"/>
      <c r="U49" s="473">
        <v>0</v>
      </c>
      <c r="V49" s="1023">
        <v>0</v>
      </c>
      <c r="W49" s="1023"/>
      <c r="X49" s="1023"/>
      <c r="Y49" s="592">
        <f t="shared" si="1"/>
        <v>29.422999999999998</v>
      </c>
      <c r="Z49" s="592"/>
      <c r="AA49" s="592"/>
      <c r="AB49" s="592">
        <v>341.5</v>
      </c>
      <c r="AC49" s="592">
        <v>0</v>
      </c>
      <c r="AD49" s="592"/>
      <c r="AE49" s="592"/>
      <c r="AF49" s="1000">
        <v>355.24</v>
      </c>
      <c r="AG49" s="592">
        <v>0</v>
      </c>
    </row>
    <row r="50" spans="1:33" x14ac:dyDescent="0.2">
      <c r="A50" s="988">
        <v>36566</v>
      </c>
      <c r="B50" s="592">
        <v>20.786000000000001</v>
      </c>
      <c r="C50" s="592"/>
      <c r="D50" s="1000">
        <v>13.04</v>
      </c>
      <c r="E50" s="1000"/>
      <c r="F50" s="592">
        <f t="shared" si="2"/>
        <v>33.826000000000001</v>
      </c>
      <c r="G50" s="592"/>
      <c r="H50" s="592"/>
      <c r="I50" s="592"/>
      <c r="J50" s="592"/>
      <c r="K50" s="592"/>
      <c r="L50" s="592"/>
      <c r="M50" s="592"/>
      <c r="N50" s="592"/>
      <c r="O50" s="592"/>
      <c r="P50" s="592"/>
      <c r="Q50" s="592"/>
      <c r="R50" s="592"/>
      <c r="S50" s="592">
        <v>4.18</v>
      </c>
      <c r="T50" s="473"/>
      <c r="U50" s="473">
        <v>0</v>
      </c>
      <c r="V50" s="592">
        <v>0</v>
      </c>
      <c r="W50" s="592"/>
      <c r="X50" s="592"/>
      <c r="Y50" s="592">
        <f t="shared" si="1"/>
        <v>29.646000000000001</v>
      </c>
      <c r="Z50" s="592"/>
      <c r="AA50" s="592"/>
      <c r="AB50" s="592">
        <v>341.5</v>
      </c>
      <c r="AC50" s="592">
        <v>0</v>
      </c>
      <c r="AD50" s="592"/>
      <c r="AE50" s="592"/>
      <c r="AF50" s="592">
        <v>355.2</v>
      </c>
      <c r="AG50" s="592">
        <v>0</v>
      </c>
    </row>
    <row r="51" spans="1:33" x14ac:dyDescent="0.2">
      <c r="A51" s="988">
        <v>36567</v>
      </c>
      <c r="B51" s="1000">
        <v>20.96</v>
      </c>
      <c r="C51" s="1000"/>
      <c r="D51" s="592">
        <v>11.68</v>
      </c>
      <c r="E51" s="592"/>
      <c r="F51" s="592">
        <f t="shared" si="2"/>
        <v>32.64</v>
      </c>
      <c r="G51" s="592"/>
      <c r="H51" s="592"/>
      <c r="I51" s="592"/>
      <c r="J51" s="592"/>
      <c r="K51" s="592"/>
      <c r="L51" s="592"/>
      <c r="M51" s="592"/>
      <c r="N51" s="592"/>
      <c r="O51" s="592"/>
      <c r="P51" s="592"/>
      <c r="Q51" s="592"/>
      <c r="R51" s="592"/>
      <c r="S51" s="592">
        <v>4.0250000000000004</v>
      </c>
      <c r="T51" s="473"/>
      <c r="U51" s="473">
        <v>0</v>
      </c>
      <c r="V51" s="592">
        <v>0</v>
      </c>
      <c r="W51" s="592"/>
      <c r="X51" s="592"/>
      <c r="Y51" s="592">
        <f t="shared" si="1"/>
        <v>28.615000000000002</v>
      </c>
      <c r="Z51" s="592"/>
      <c r="AA51" s="592"/>
      <c r="AB51" s="592">
        <v>341.44</v>
      </c>
      <c r="AC51" s="592">
        <v>0.05</v>
      </c>
      <c r="AD51" s="592"/>
      <c r="AE51" s="592"/>
      <c r="AF51" s="1000">
        <v>355.21</v>
      </c>
      <c r="AG51" s="592">
        <v>0.5</v>
      </c>
    </row>
    <row r="52" spans="1:33" x14ac:dyDescent="0.2">
      <c r="A52" s="988">
        <v>36568</v>
      </c>
      <c r="B52" s="592">
        <v>19.515000000000001</v>
      </c>
      <c r="C52" s="592"/>
      <c r="D52" s="592">
        <v>11</v>
      </c>
      <c r="E52" s="592"/>
      <c r="F52" s="592">
        <f t="shared" si="2"/>
        <v>30.515000000000001</v>
      </c>
      <c r="G52" s="592"/>
      <c r="H52" s="592"/>
      <c r="I52" s="592"/>
      <c r="J52" s="592"/>
      <c r="K52" s="592"/>
      <c r="L52" s="592"/>
      <c r="M52" s="592"/>
      <c r="N52" s="592"/>
      <c r="O52" s="592"/>
      <c r="P52" s="592"/>
      <c r="Q52" s="592"/>
      <c r="R52" s="592"/>
      <c r="S52" s="592">
        <v>4.1849999999999996</v>
      </c>
      <c r="T52" s="473"/>
      <c r="U52" s="473">
        <v>0</v>
      </c>
      <c r="V52" s="592">
        <v>0</v>
      </c>
      <c r="W52" s="592"/>
      <c r="X52" s="592"/>
      <c r="Y52" s="592">
        <f t="shared" si="1"/>
        <v>26.330000000000002</v>
      </c>
      <c r="Z52" s="592"/>
      <c r="AA52" s="592"/>
      <c r="AB52" s="592">
        <v>342</v>
      </c>
      <c r="AC52" s="592">
        <v>0.85</v>
      </c>
      <c r="AD52" s="592"/>
      <c r="AE52" s="592"/>
      <c r="AF52" s="592">
        <v>355.68</v>
      </c>
      <c r="AG52" s="592">
        <v>0.85</v>
      </c>
    </row>
    <row r="53" spans="1:33" x14ac:dyDescent="0.2">
      <c r="A53" s="988">
        <v>36569</v>
      </c>
      <c r="B53" s="592">
        <v>20.895</v>
      </c>
      <c r="C53" s="592"/>
      <c r="D53" s="592">
        <v>9.19</v>
      </c>
      <c r="E53" s="592"/>
      <c r="F53" s="592">
        <f t="shared" si="2"/>
        <v>30.085000000000001</v>
      </c>
      <c r="G53" s="592"/>
      <c r="H53" s="592"/>
      <c r="I53" s="592"/>
      <c r="J53" s="592"/>
      <c r="K53" s="592"/>
      <c r="L53" s="592"/>
      <c r="M53" s="592"/>
      <c r="N53" s="592"/>
      <c r="O53" s="592"/>
      <c r="P53" s="592"/>
      <c r="Q53" s="592"/>
      <c r="R53" s="592"/>
      <c r="S53" s="592">
        <v>4.21</v>
      </c>
      <c r="T53" s="473"/>
      <c r="U53" s="473">
        <v>0</v>
      </c>
      <c r="V53" s="592">
        <v>0</v>
      </c>
      <c r="W53" s="592"/>
      <c r="X53" s="592"/>
      <c r="Y53" s="592">
        <f t="shared" si="1"/>
        <v>25.875</v>
      </c>
      <c r="Z53" s="592"/>
      <c r="AA53" s="592"/>
      <c r="AB53" s="592">
        <v>341.7</v>
      </c>
      <c r="AC53" s="592">
        <v>0</v>
      </c>
      <c r="AD53" s="592"/>
      <c r="AE53" s="592"/>
      <c r="AF53" s="592">
        <v>355.47</v>
      </c>
      <c r="AG53" s="592">
        <v>0.6</v>
      </c>
    </row>
    <row r="54" spans="1:33" x14ac:dyDescent="0.2">
      <c r="A54" s="988">
        <v>36570</v>
      </c>
      <c r="B54" s="592">
        <v>21.254000000000001</v>
      </c>
      <c r="C54" s="592"/>
      <c r="D54" s="592">
        <v>11.36</v>
      </c>
      <c r="E54" s="592"/>
      <c r="F54" s="592">
        <f t="shared" si="2"/>
        <v>32.614000000000004</v>
      </c>
      <c r="G54" s="592"/>
      <c r="H54" s="592"/>
      <c r="I54" s="592"/>
      <c r="J54" s="592"/>
      <c r="K54" s="592"/>
      <c r="L54" s="592"/>
      <c r="M54" s="592"/>
      <c r="N54" s="592"/>
      <c r="O54" s="592"/>
      <c r="P54" s="592"/>
      <c r="Q54" s="592"/>
      <c r="R54" s="592"/>
      <c r="S54" s="592">
        <v>4.0529999999999999</v>
      </c>
      <c r="T54" s="473"/>
      <c r="U54" s="473">
        <v>0</v>
      </c>
      <c r="V54" s="592">
        <v>0</v>
      </c>
      <c r="W54" s="592"/>
      <c r="X54" s="592"/>
      <c r="Y54" s="592">
        <f t="shared" si="1"/>
        <v>28.561000000000003</v>
      </c>
      <c r="Z54" s="592"/>
      <c r="AA54" s="592"/>
      <c r="AB54" s="592">
        <v>341.8</v>
      </c>
      <c r="AC54" s="592">
        <v>0</v>
      </c>
      <c r="AD54" s="592"/>
      <c r="AE54" s="592"/>
      <c r="AF54" s="592">
        <v>355.58</v>
      </c>
      <c r="AG54" s="592">
        <v>0</v>
      </c>
    </row>
    <row r="55" spans="1:33" x14ac:dyDescent="0.2">
      <c r="A55" s="988">
        <v>36571</v>
      </c>
      <c r="B55" s="592">
        <v>21.097999999999999</v>
      </c>
      <c r="C55" s="592"/>
      <c r="D55" s="592">
        <v>11.49</v>
      </c>
      <c r="E55" s="592"/>
      <c r="F55" s="592">
        <f t="shared" si="2"/>
        <v>32.588000000000001</v>
      </c>
      <c r="G55" s="592"/>
      <c r="H55" s="592"/>
      <c r="I55" s="592"/>
      <c r="J55" s="592"/>
      <c r="K55" s="592"/>
      <c r="L55" s="592"/>
      <c r="M55" s="592"/>
      <c r="N55" s="592"/>
      <c r="O55" s="592"/>
      <c r="P55" s="592"/>
      <c r="Q55" s="592"/>
      <c r="R55" s="592"/>
      <c r="S55" s="592">
        <v>4.0730000000000004</v>
      </c>
      <c r="T55" s="473"/>
      <c r="U55" s="473">
        <v>0</v>
      </c>
      <c r="V55" s="592">
        <v>0</v>
      </c>
      <c r="W55" s="592"/>
      <c r="X55" s="592"/>
      <c r="Y55" s="592">
        <f t="shared" si="1"/>
        <v>28.515000000000001</v>
      </c>
      <c r="Z55" s="592"/>
      <c r="AA55" s="592"/>
      <c r="AB55" s="592">
        <v>341.6</v>
      </c>
      <c r="AC55" s="592">
        <v>0</v>
      </c>
      <c r="AD55" s="592"/>
      <c r="AE55" s="592"/>
      <c r="AF55" s="592">
        <v>355.35</v>
      </c>
      <c r="AG55" s="592">
        <v>0</v>
      </c>
    </row>
    <row r="56" spans="1:33" x14ac:dyDescent="0.2">
      <c r="A56" s="988">
        <v>36572</v>
      </c>
      <c r="B56" s="592">
        <v>20.693999999999999</v>
      </c>
      <c r="C56" s="592"/>
      <c r="D56" s="1000">
        <v>11.43</v>
      </c>
      <c r="E56" s="1000"/>
      <c r="F56" s="592">
        <f t="shared" si="2"/>
        <v>32.123999999999995</v>
      </c>
      <c r="G56" s="592"/>
      <c r="H56" s="592"/>
      <c r="I56" s="592"/>
      <c r="J56" s="592"/>
      <c r="K56" s="592"/>
      <c r="L56" s="592"/>
      <c r="M56" s="592"/>
      <c r="N56" s="592"/>
      <c r="O56" s="592"/>
      <c r="P56" s="592"/>
      <c r="Q56" s="592"/>
      <c r="R56" s="592"/>
      <c r="S56" s="592">
        <v>4.1310000000000002</v>
      </c>
      <c r="T56" s="473"/>
      <c r="U56" s="473">
        <v>0</v>
      </c>
      <c r="V56" s="592">
        <v>0</v>
      </c>
      <c r="W56" s="592"/>
      <c r="X56" s="592"/>
      <c r="Y56" s="592">
        <f t="shared" si="1"/>
        <v>27.992999999999995</v>
      </c>
      <c r="Z56" s="592"/>
      <c r="AA56" s="592"/>
      <c r="AB56" s="592">
        <v>341.4</v>
      </c>
      <c r="AC56" s="592">
        <v>0</v>
      </c>
      <c r="AD56" s="592"/>
      <c r="AE56" s="592"/>
      <c r="AF56" s="1000">
        <v>355.27</v>
      </c>
      <c r="AG56" s="592">
        <v>0</v>
      </c>
    </row>
    <row r="57" spans="1:33" x14ac:dyDescent="0.2">
      <c r="A57" s="988">
        <v>36573</v>
      </c>
      <c r="B57" s="592">
        <v>21.05</v>
      </c>
      <c r="C57" s="592"/>
      <c r="D57" s="592">
        <v>11.69</v>
      </c>
      <c r="E57" s="592"/>
      <c r="F57" s="592">
        <f t="shared" si="2"/>
        <v>32.74</v>
      </c>
      <c r="G57" s="592"/>
      <c r="H57" s="592"/>
      <c r="I57" s="592"/>
      <c r="J57" s="592"/>
      <c r="K57" s="592"/>
      <c r="L57" s="592"/>
      <c r="M57" s="592"/>
      <c r="N57" s="592"/>
      <c r="O57" s="592"/>
      <c r="P57" s="592"/>
      <c r="Q57" s="592"/>
      <c r="R57" s="592"/>
      <c r="S57" s="592">
        <v>4.0629999999999997</v>
      </c>
      <c r="T57" s="473"/>
      <c r="U57" s="473">
        <v>0</v>
      </c>
      <c r="V57" s="592">
        <v>0</v>
      </c>
      <c r="W57" s="592"/>
      <c r="X57" s="592"/>
      <c r="Y57" s="592">
        <f t="shared" si="1"/>
        <v>28.677000000000003</v>
      </c>
      <c r="Z57" s="592"/>
      <c r="AA57" s="592"/>
      <c r="AB57" s="592">
        <v>341.4</v>
      </c>
      <c r="AC57" s="592">
        <v>0</v>
      </c>
      <c r="AD57" s="592"/>
      <c r="AE57" s="592"/>
      <c r="AF57" s="592">
        <v>355.2</v>
      </c>
      <c r="AG57" s="592">
        <v>0.9</v>
      </c>
    </row>
    <row r="58" spans="1:33" x14ac:dyDescent="0.2">
      <c r="A58" s="988">
        <v>36574</v>
      </c>
      <c r="B58" s="592">
        <v>20.364000000000001</v>
      </c>
      <c r="C58" s="592"/>
      <c r="D58" s="1000">
        <v>11.45</v>
      </c>
      <c r="E58" s="1000"/>
      <c r="F58" s="592">
        <f t="shared" si="2"/>
        <v>31.814</v>
      </c>
      <c r="G58" s="592"/>
      <c r="H58" s="592"/>
      <c r="I58" s="592"/>
      <c r="J58" s="592"/>
      <c r="K58" s="592"/>
      <c r="L58" s="592"/>
      <c r="M58" s="592"/>
      <c r="N58" s="592"/>
      <c r="O58" s="592"/>
      <c r="P58" s="592"/>
      <c r="Q58" s="592"/>
      <c r="R58" s="592"/>
      <c r="S58" s="592">
        <v>4.1470000000000002</v>
      </c>
      <c r="T58" s="473"/>
      <c r="U58" s="473">
        <v>0</v>
      </c>
      <c r="V58" s="592">
        <v>0</v>
      </c>
      <c r="W58" s="592"/>
      <c r="X58" s="592"/>
      <c r="Y58" s="592">
        <f t="shared" si="1"/>
        <v>27.667000000000002</v>
      </c>
      <c r="Z58" s="592"/>
      <c r="AA58" s="592"/>
      <c r="AB58" s="592">
        <v>341.9</v>
      </c>
      <c r="AC58" s="592">
        <v>0.02</v>
      </c>
      <c r="AD58" s="592"/>
      <c r="AE58" s="592"/>
      <c r="AF58" s="592">
        <v>355.58</v>
      </c>
      <c r="AG58" s="592">
        <v>0.02</v>
      </c>
    </row>
    <row r="59" spans="1:33" x14ac:dyDescent="0.2">
      <c r="A59" s="988">
        <v>36575</v>
      </c>
      <c r="B59" s="592">
        <v>20.675000000000001</v>
      </c>
      <c r="C59" s="592"/>
      <c r="D59" s="592">
        <v>11.07</v>
      </c>
      <c r="E59" s="592"/>
      <c r="F59" s="592">
        <f t="shared" si="2"/>
        <v>31.745000000000001</v>
      </c>
      <c r="G59" s="592"/>
      <c r="H59" s="592"/>
      <c r="I59" s="592"/>
      <c r="J59" s="592"/>
      <c r="K59" s="592"/>
      <c r="L59" s="592"/>
      <c r="M59" s="592"/>
      <c r="N59" s="592"/>
      <c r="O59" s="592"/>
      <c r="P59" s="592"/>
      <c r="Q59" s="592"/>
      <c r="R59" s="592"/>
      <c r="S59" s="592">
        <v>4.1070000000000002</v>
      </c>
      <c r="T59" s="473"/>
      <c r="U59" s="473">
        <v>0</v>
      </c>
      <c r="V59" s="592">
        <v>0</v>
      </c>
      <c r="W59" s="592"/>
      <c r="X59" s="592"/>
      <c r="Y59" s="592">
        <f t="shared" si="1"/>
        <v>27.638000000000002</v>
      </c>
      <c r="Z59" s="592"/>
      <c r="AA59" s="592"/>
      <c r="AB59" s="592">
        <v>341.6</v>
      </c>
      <c r="AC59" s="592">
        <v>0</v>
      </c>
      <c r="AD59" s="592"/>
      <c r="AE59" s="592"/>
      <c r="AF59" s="592">
        <v>355.41</v>
      </c>
      <c r="AG59" s="592">
        <v>0</v>
      </c>
    </row>
    <row r="60" spans="1:33" x14ac:dyDescent="0.2">
      <c r="A60" s="988">
        <v>36576</v>
      </c>
      <c r="B60" s="592">
        <v>20.166</v>
      </c>
      <c r="C60" s="592"/>
      <c r="D60" s="592">
        <v>11.51</v>
      </c>
      <c r="E60" s="592"/>
      <c r="F60" s="592">
        <f t="shared" si="2"/>
        <v>31.676000000000002</v>
      </c>
      <c r="G60" s="592"/>
      <c r="H60" s="592"/>
      <c r="I60" s="592"/>
      <c r="J60" s="592"/>
      <c r="K60" s="592"/>
      <c r="L60" s="592"/>
      <c r="M60" s="592"/>
      <c r="N60" s="592"/>
      <c r="O60" s="592"/>
      <c r="P60" s="592"/>
      <c r="Q60" s="592"/>
      <c r="R60" s="592"/>
      <c r="S60" s="592">
        <v>4.0869999999999997</v>
      </c>
      <c r="T60" s="592"/>
      <c r="U60" s="592">
        <v>0</v>
      </c>
      <c r="V60" s="592">
        <v>0</v>
      </c>
      <c r="W60" s="592"/>
      <c r="X60" s="592"/>
      <c r="Y60" s="592">
        <f t="shared" si="1"/>
        <v>27.589000000000002</v>
      </c>
      <c r="Z60" s="592"/>
      <c r="AA60" s="592"/>
      <c r="AB60" s="592">
        <v>341.5</v>
      </c>
      <c r="AC60" s="592">
        <v>0</v>
      </c>
      <c r="AD60" s="592"/>
      <c r="AE60" s="592"/>
      <c r="AF60" s="631">
        <v>355.55</v>
      </c>
      <c r="AG60" s="631">
        <v>0</v>
      </c>
    </row>
    <row r="61" spans="1:33" x14ac:dyDescent="0.2">
      <c r="A61" s="988">
        <v>36577</v>
      </c>
      <c r="B61" s="592">
        <v>20.190000000000001</v>
      </c>
      <c r="C61" s="592"/>
      <c r="D61" s="592">
        <v>11.16</v>
      </c>
      <c r="E61" s="592"/>
      <c r="F61" s="592">
        <f t="shared" si="2"/>
        <v>31.35</v>
      </c>
      <c r="G61" s="592"/>
      <c r="H61" s="592"/>
      <c r="I61" s="592"/>
      <c r="J61" s="592"/>
      <c r="K61" s="592"/>
      <c r="L61" s="592"/>
      <c r="M61" s="592"/>
      <c r="N61" s="592"/>
      <c r="O61" s="592"/>
      <c r="P61" s="592"/>
      <c r="Q61" s="592"/>
      <c r="R61" s="592"/>
      <c r="S61" s="592">
        <v>4.1459999999999999</v>
      </c>
      <c r="T61" s="592"/>
      <c r="U61" s="592">
        <v>0</v>
      </c>
      <c r="V61" s="592">
        <v>0</v>
      </c>
      <c r="W61" s="592"/>
      <c r="X61" s="592"/>
      <c r="Y61" s="592">
        <f t="shared" si="1"/>
        <v>27.204000000000001</v>
      </c>
      <c r="Z61" s="592"/>
      <c r="AA61" s="592"/>
      <c r="AB61" s="592">
        <v>341.4</v>
      </c>
      <c r="AC61" s="592">
        <v>0</v>
      </c>
      <c r="AD61" s="592"/>
      <c r="AE61" s="592"/>
      <c r="AF61" s="592">
        <v>355.2</v>
      </c>
      <c r="AG61" s="592">
        <v>0</v>
      </c>
    </row>
    <row r="62" spans="1:33" x14ac:dyDescent="0.2">
      <c r="A62" s="988">
        <v>36578</v>
      </c>
      <c r="B62" s="592">
        <v>20.731999999999999</v>
      </c>
      <c r="C62" s="592"/>
      <c r="D62" s="1000">
        <v>11.87</v>
      </c>
      <c r="E62" s="1000"/>
      <c r="F62" s="592">
        <f t="shared" si="2"/>
        <v>32.601999999999997</v>
      </c>
      <c r="G62" s="592"/>
      <c r="H62" s="592"/>
      <c r="I62" s="592"/>
      <c r="J62" s="592"/>
      <c r="K62" s="592"/>
      <c r="L62" s="592"/>
      <c r="M62" s="592"/>
      <c r="N62" s="592"/>
      <c r="O62" s="592"/>
      <c r="P62" s="592"/>
      <c r="Q62" s="592"/>
      <c r="R62" s="592"/>
      <c r="S62" s="592">
        <v>4.1879999999999997</v>
      </c>
      <c r="T62" s="592"/>
      <c r="U62" s="592">
        <v>0</v>
      </c>
      <c r="V62" s="592">
        <v>0</v>
      </c>
      <c r="W62" s="592"/>
      <c r="X62" s="592"/>
      <c r="Y62" s="592">
        <f t="shared" si="1"/>
        <v>28.413999999999998</v>
      </c>
      <c r="Z62" s="592"/>
      <c r="AA62" s="592"/>
      <c r="AB62" s="592">
        <v>341.3</v>
      </c>
      <c r="AC62" s="592">
        <v>0</v>
      </c>
      <c r="AD62" s="592"/>
      <c r="AE62" s="592"/>
      <c r="AF62" s="592">
        <v>355.14</v>
      </c>
      <c r="AG62" s="592">
        <v>0</v>
      </c>
    </row>
    <row r="63" spans="1:33" x14ac:dyDescent="0.2">
      <c r="A63" s="988">
        <v>36579</v>
      </c>
      <c r="B63" s="592">
        <v>21.721</v>
      </c>
      <c r="C63" s="592"/>
      <c r="D63" s="1000">
        <v>11.39</v>
      </c>
      <c r="E63" s="1000"/>
      <c r="F63" s="592">
        <f t="shared" si="2"/>
        <v>33.111000000000004</v>
      </c>
      <c r="G63" s="592"/>
      <c r="H63" s="592"/>
      <c r="I63" s="592"/>
      <c r="J63" s="592"/>
      <c r="K63" s="592"/>
      <c r="L63" s="592"/>
      <c r="M63" s="592"/>
      <c r="N63" s="592"/>
      <c r="O63" s="592"/>
      <c r="P63" s="592"/>
      <c r="Q63" s="592"/>
      <c r="R63" s="592"/>
      <c r="S63" s="592">
        <v>4.0410000000000004</v>
      </c>
      <c r="T63" s="592"/>
      <c r="U63" s="592">
        <v>0</v>
      </c>
      <c r="V63" s="592">
        <v>0</v>
      </c>
      <c r="W63" s="592"/>
      <c r="X63" s="592"/>
      <c r="Y63" s="592">
        <f t="shared" si="1"/>
        <v>29.070000000000004</v>
      </c>
      <c r="Z63" s="592"/>
      <c r="AA63" s="592"/>
      <c r="AB63" s="592">
        <v>341.3</v>
      </c>
      <c r="AC63" s="592">
        <v>0</v>
      </c>
      <c r="AD63" s="592"/>
      <c r="AE63" s="592"/>
      <c r="AF63" s="592">
        <v>355.11</v>
      </c>
      <c r="AG63" s="592">
        <v>0</v>
      </c>
    </row>
    <row r="64" spans="1:33" x14ac:dyDescent="0.2">
      <c r="A64" s="988">
        <v>36580</v>
      </c>
      <c r="B64" s="592">
        <v>20.535</v>
      </c>
      <c r="C64" s="592"/>
      <c r="D64" s="1000">
        <v>11.78</v>
      </c>
      <c r="E64" s="1000"/>
      <c r="F64" s="592">
        <f t="shared" si="2"/>
        <v>32.314999999999998</v>
      </c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2">
        <v>4.0650000000000004</v>
      </c>
      <c r="T64" s="592"/>
      <c r="U64" s="592">
        <v>0</v>
      </c>
      <c r="V64" s="592">
        <v>0</v>
      </c>
      <c r="W64" s="592"/>
      <c r="X64" s="592"/>
      <c r="Y64" s="592">
        <f t="shared" si="1"/>
        <v>28.249999999999996</v>
      </c>
      <c r="Z64" s="592"/>
      <c r="AA64" s="592"/>
      <c r="AB64" s="592">
        <v>341.3</v>
      </c>
      <c r="AC64" s="592">
        <v>0</v>
      </c>
      <c r="AD64" s="592"/>
      <c r="AE64" s="592"/>
      <c r="AF64" s="592">
        <v>355.1</v>
      </c>
      <c r="AG64" s="592">
        <v>0</v>
      </c>
    </row>
    <row r="65" spans="1:33" x14ac:dyDescent="0.2">
      <c r="A65" s="988">
        <v>36581</v>
      </c>
      <c r="B65" s="592">
        <v>21.768000000000001</v>
      </c>
      <c r="C65" s="592"/>
      <c r="D65" s="592">
        <v>11.66</v>
      </c>
      <c r="E65" s="592"/>
      <c r="F65" s="592">
        <f t="shared" si="2"/>
        <v>33.427999999999997</v>
      </c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92">
        <v>4.234</v>
      </c>
      <c r="T65" s="592"/>
      <c r="U65" s="592">
        <v>0</v>
      </c>
      <c r="V65" s="592">
        <v>0</v>
      </c>
      <c r="W65" s="592"/>
      <c r="X65" s="592"/>
      <c r="Y65" s="592">
        <f t="shared" si="1"/>
        <v>29.193999999999996</v>
      </c>
      <c r="Z65" s="592"/>
      <c r="AA65" s="592"/>
      <c r="AB65" s="592">
        <v>341.3</v>
      </c>
      <c r="AC65" s="592">
        <v>0</v>
      </c>
      <c r="AD65" s="592"/>
      <c r="AE65" s="592"/>
      <c r="AF65" s="592">
        <v>355.1</v>
      </c>
      <c r="AG65" s="592">
        <v>0</v>
      </c>
    </row>
    <row r="66" spans="1:33" x14ac:dyDescent="0.2">
      <c r="A66" s="988">
        <v>36582</v>
      </c>
      <c r="B66" s="1000">
        <v>22.31</v>
      </c>
      <c r="C66" s="1000"/>
      <c r="D66" s="1000">
        <v>11.57</v>
      </c>
      <c r="E66" s="1000"/>
      <c r="F66" s="592">
        <f t="shared" si="2"/>
        <v>33.879999999999995</v>
      </c>
      <c r="G66" s="592"/>
      <c r="H66" s="592"/>
      <c r="I66" s="592"/>
      <c r="J66" s="592"/>
      <c r="K66" s="592"/>
      <c r="L66" s="592"/>
      <c r="M66" s="592"/>
      <c r="N66" s="592"/>
      <c r="O66" s="592"/>
      <c r="P66" s="592"/>
      <c r="Q66" s="592"/>
      <c r="R66" s="592"/>
      <c r="S66" s="592">
        <v>4.1050000000000004</v>
      </c>
      <c r="T66" s="592"/>
      <c r="U66" s="592">
        <v>0</v>
      </c>
      <c r="V66" s="592">
        <v>0</v>
      </c>
      <c r="W66" s="592"/>
      <c r="X66" s="592"/>
      <c r="Y66" s="592">
        <f t="shared" si="1"/>
        <v>29.774999999999995</v>
      </c>
      <c r="Z66" s="592"/>
      <c r="AA66" s="592"/>
      <c r="AB66" s="592">
        <v>341.4</v>
      </c>
      <c r="AC66" s="592">
        <v>0</v>
      </c>
      <c r="AD66" s="592"/>
      <c r="AE66" s="592"/>
      <c r="AF66" s="592">
        <v>355.09</v>
      </c>
      <c r="AG66" s="592">
        <v>0</v>
      </c>
    </row>
    <row r="67" spans="1:33" x14ac:dyDescent="0.2">
      <c r="A67" s="988">
        <v>36583</v>
      </c>
      <c r="B67" s="592">
        <v>21.346</v>
      </c>
      <c r="C67" s="592"/>
      <c r="D67" s="1000">
        <v>8.75</v>
      </c>
      <c r="E67" s="1000"/>
      <c r="F67" s="592">
        <f t="shared" si="2"/>
        <v>30.096</v>
      </c>
      <c r="G67" s="592"/>
      <c r="H67" s="592"/>
      <c r="I67" s="592"/>
      <c r="J67" s="592"/>
      <c r="K67" s="592"/>
      <c r="L67" s="592"/>
      <c r="M67" s="592"/>
      <c r="N67" s="592"/>
      <c r="O67" s="592"/>
      <c r="P67" s="592"/>
      <c r="Q67" s="592"/>
      <c r="R67" s="592"/>
      <c r="S67" s="592">
        <v>4.1890000000000001</v>
      </c>
      <c r="T67" s="592"/>
      <c r="U67" s="592">
        <v>0</v>
      </c>
      <c r="V67" s="592">
        <v>0</v>
      </c>
      <c r="W67" s="592"/>
      <c r="X67" s="592"/>
      <c r="Y67" s="592">
        <f t="shared" si="1"/>
        <v>25.907</v>
      </c>
      <c r="Z67" s="592"/>
      <c r="AA67" s="592"/>
      <c r="AB67" s="592">
        <v>341.4</v>
      </c>
      <c r="AC67" s="592">
        <v>0</v>
      </c>
      <c r="AD67" s="592"/>
      <c r="AE67" s="592"/>
      <c r="AF67" s="592">
        <v>355.22</v>
      </c>
      <c r="AG67" s="592">
        <v>0.7</v>
      </c>
    </row>
    <row r="68" spans="1:33" x14ac:dyDescent="0.2">
      <c r="A68" s="988">
        <v>36584</v>
      </c>
      <c r="B68" s="592">
        <v>22.097000000000001</v>
      </c>
      <c r="C68" s="592"/>
      <c r="D68" s="1000">
        <v>8.3699999999999992</v>
      </c>
      <c r="E68" s="1000"/>
      <c r="F68" s="592">
        <f t="shared" si="2"/>
        <v>30.466999999999999</v>
      </c>
      <c r="G68" s="592"/>
      <c r="H68" s="592"/>
      <c r="I68" s="592"/>
      <c r="J68" s="592"/>
      <c r="K68" s="592"/>
      <c r="L68" s="592"/>
      <c r="M68" s="592"/>
      <c r="N68" s="592"/>
      <c r="O68" s="592"/>
      <c r="P68" s="592"/>
      <c r="Q68" s="592"/>
      <c r="R68" s="592"/>
      <c r="S68" s="592">
        <v>4.16</v>
      </c>
      <c r="T68" s="592"/>
      <c r="U68" s="592">
        <v>0</v>
      </c>
      <c r="V68" s="592">
        <v>0</v>
      </c>
      <c r="W68" s="592"/>
      <c r="X68" s="592"/>
      <c r="Y68" s="592">
        <f t="shared" si="1"/>
        <v>26.306999999999999</v>
      </c>
      <c r="Z68" s="592"/>
      <c r="AA68" s="592"/>
      <c r="AB68" s="592">
        <v>341.4</v>
      </c>
      <c r="AC68" s="592">
        <v>0</v>
      </c>
      <c r="AD68" s="592"/>
      <c r="AE68" s="592"/>
      <c r="AF68" s="592">
        <v>355.17</v>
      </c>
      <c r="AG68" s="592">
        <v>0</v>
      </c>
    </row>
    <row r="69" spans="1:33" x14ac:dyDescent="0.2">
      <c r="A69" s="988">
        <v>36585</v>
      </c>
      <c r="B69" s="592">
        <v>23.872</v>
      </c>
      <c r="C69" s="592"/>
      <c r="D69" s="1000">
        <v>8.5399999999999991</v>
      </c>
      <c r="E69" s="1000"/>
      <c r="F69" s="592">
        <f t="shared" si="2"/>
        <v>32.411999999999999</v>
      </c>
      <c r="G69" s="592"/>
      <c r="H69" s="592"/>
      <c r="I69" s="592"/>
      <c r="J69" s="592"/>
      <c r="K69" s="592"/>
      <c r="L69" s="592"/>
      <c r="M69" s="592"/>
      <c r="N69" s="592"/>
      <c r="O69" s="592"/>
      <c r="P69" s="592"/>
      <c r="Q69" s="592"/>
      <c r="R69" s="592"/>
      <c r="S69" s="592">
        <v>4.1159999999999997</v>
      </c>
      <c r="T69" s="592"/>
      <c r="U69" s="592">
        <v>0</v>
      </c>
      <c r="V69" s="592">
        <v>0</v>
      </c>
      <c r="W69" s="592"/>
      <c r="X69" s="592"/>
      <c r="Y69" s="592">
        <f t="shared" si="1"/>
        <v>28.295999999999999</v>
      </c>
      <c r="Z69" s="592"/>
      <c r="AA69" s="592"/>
      <c r="AB69" s="592">
        <v>341.4</v>
      </c>
      <c r="AC69" s="592">
        <v>0</v>
      </c>
      <c r="AD69" s="592"/>
      <c r="AE69" s="592"/>
      <c r="AF69" s="1000">
        <v>355.14</v>
      </c>
      <c r="AG69" s="592">
        <v>0</v>
      </c>
    </row>
    <row r="70" spans="1:33" x14ac:dyDescent="0.2">
      <c r="A70" s="988">
        <v>36586</v>
      </c>
      <c r="B70" s="592">
        <v>23.885999999999999</v>
      </c>
      <c r="C70" s="592"/>
      <c r="D70" s="1000">
        <v>8.2100000000000009</v>
      </c>
      <c r="E70" s="1000"/>
      <c r="F70" s="592">
        <f t="shared" si="2"/>
        <v>32.096000000000004</v>
      </c>
      <c r="G70" s="592"/>
      <c r="H70" s="592"/>
      <c r="I70" s="592"/>
      <c r="J70" s="592"/>
      <c r="K70" s="592"/>
      <c r="L70" s="592"/>
      <c r="M70" s="592"/>
      <c r="N70" s="592"/>
      <c r="O70" s="592"/>
      <c r="P70" s="592"/>
      <c r="Q70" s="592"/>
      <c r="R70" s="592"/>
      <c r="S70" s="592">
        <v>4.16</v>
      </c>
      <c r="T70" s="473"/>
      <c r="U70" s="473">
        <v>0</v>
      </c>
      <c r="V70" s="592">
        <v>0</v>
      </c>
      <c r="W70" s="592"/>
      <c r="X70" s="592"/>
      <c r="Y70" s="592">
        <f t="shared" si="1"/>
        <v>27.936000000000003</v>
      </c>
      <c r="Z70" s="592"/>
      <c r="AA70" s="592"/>
      <c r="AB70" s="592">
        <v>341.4</v>
      </c>
      <c r="AC70" s="592">
        <v>0</v>
      </c>
      <c r="AD70" s="592"/>
      <c r="AE70" s="592"/>
      <c r="AF70" s="592">
        <v>355.12</v>
      </c>
      <c r="AG70" s="592">
        <v>0</v>
      </c>
    </row>
    <row r="71" spans="1:33" x14ac:dyDescent="0.2">
      <c r="A71" s="988">
        <v>36587</v>
      </c>
      <c r="B71" s="592">
        <v>22.577999999999999</v>
      </c>
      <c r="C71" s="592"/>
      <c r="D71" s="592">
        <v>8.58</v>
      </c>
      <c r="E71" s="592"/>
      <c r="F71" s="592">
        <f t="shared" si="2"/>
        <v>31.158000000000001</v>
      </c>
      <c r="G71" s="592"/>
      <c r="H71" s="592"/>
      <c r="I71" s="592"/>
      <c r="J71" s="592"/>
      <c r="K71" s="592"/>
      <c r="L71" s="592"/>
      <c r="M71" s="592"/>
      <c r="N71" s="592"/>
      <c r="O71" s="592"/>
      <c r="P71" s="592"/>
      <c r="Q71" s="592"/>
      <c r="R71" s="592"/>
      <c r="S71" s="592">
        <v>4.18</v>
      </c>
      <c r="T71" s="473"/>
      <c r="U71" s="473">
        <v>0</v>
      </c>
      <c r="V71" s="592">
        <v>0</v>
      </c>
      <c r="W71" s="592"/>
      <c r="X71" s="592"/>
      <c r="Y71" s="592">
        <f t="shared" si="1"/>
        <v>26.978000000000002</v>
      </c>
      <c r="Z71" s="592"/>
      <c r="AA71" s="592"/>
      <c r="AB71" s="592">
        <v>341.2</v>
      </c>
      <c r="AC71" s="592">
        <v>0</v>
      </c>
      <c r="AD71" s="592"/>
      <c r="AE71" s="592"/>
      <c r="AF71" s="592">
        <v>355.07</v>
      </c>
      <c r="AG71" s="592">
        <v>0</v>
      </c>
    </row>
    <row r="72" spans="1:33" x14ac:dyDescent="0.2">
      <c r="A72" s="988">
        <v>36588</v>
      </c>
      <c r="B72" s="993">
        <v>24.62</v>
      </c>
      <c r="C72" s="993"/>
      <c r="D72" s="592">
        <v>8.61</v>
      </c>
      <c r="E72" s="592"/>
      <c r="F72" s="592">
        <f t="shared" si="2"/>
        <v>33.230000000000004</v>
      </c>
      <c r="G72" s="592"/>
      <c r="H72" s="592"/>
      <c r="I72" s="592"/>
      <c r="J72" s="592"/>
      <c r="K72" s="592"/>
      <c r="L72" s="592"/>
      <c r="M72" s="592"/>
      <c r="N72" s="592"/>
      <c r="O72" s="592"/>
      <c r="P72" s="592"/>
      <c r="Q72" s="592"/>
      <c r="R72" s="592"/>
      <c r="S72" s="592">
        <v>3.8279999999999998</v>
      </c>
      <c r="T72" s="473"/>
      <c r="U72" s="473">
        <v>0</v>
      </c>
      <c r="V72" s="592">
        <v>0</v>
      </c>
      <c r="W72" s="592"/>
      <c r="X72" s="592"/>
      <c r="Y72" s="592">
        <f t="shared" si="1"/>
        <v>29.402000000000005</v>
      </c>
      <c r="Z72" s="592"/>
      <c r="AA72" s="592"/>
      <c r="AB72" s="592">
        <v>341.7</v>
      </c>
      <c r="AC72" s="592">
        <v>0</v>
      </c>
      <c r="AD72" s="592"/>
      <c r="AE72" s="592"/>
      <c r="AF72" s="592">
        <v>355.05</v>
      </c>
      <c r="AG72" s="592">
        <v>0</v>
      </c>
    </row>
    <row r="73" spans="1:33" x14ac:dyDescent="0.2">
      <c r="A73" s="988">
        <v>36589</v>
      </c>
      <c r="B73" s="592">
        <v>24.962</v>
      </c>
      <c r="C73" s="592"/>
      <c r="D73" s="592">
        <v>10.050000000000001</v>
      </c>
      <c r="E73" s="592"/>
      <c r="F73" s="592">
        <f t="shared" si="2"/>
        <v>35.012</v>
      </c>
      <c r="G73" s="592"/>
      <c r="H73" s="592"/>
      <c r="I73" s="592"/>
      <c r="J73" s="592"/>
      <c r="K73" s="592"/>
      <c r="L73" s="592"/>
      <c r="M73" s="592"/>
      <c r="N73" s="592"/>
      <c r="O73" s="592"/>
      <c r="P73" s="592"/>
      <c r="Q73" s="592"/>
      <c r="R73" s="592"/>
      <c r="S73" s="592">
        <v>3.8879999999999999</v>
      </c>
      <c r="T73" s="473"/>
      <c r="U73" s="473">
        <v>0</v>
      </c>
      <c r="V73" s="592">
        <v>0</v>
      </c>
      <c r="W73" s="592"/>
      <c r="X73" s="592"/>
      <c r="Y73" s="592">
        <f t="shared" si="1"/>
        <v>31.124000000000002</v>
      </c>
      <c r="Z73" s="592"/>
      <c r="AA73" s="592"/>
      <c r="AB73" s="592">
        <v>341.3</v>
      </c>
      <c r="AC73" s="592" t="s">
        <v>110</v>
      </c>
      <c r="AD73" s="592"/>
      <c r="AE73" s="592"/>
      <c r="AF73" s="592">
        <v>355.05</v>
      </c>
      <c r="AG73" s="592" t="s">
        <v>110</v>
      </c>
    </row>
    <row r="74" spans="1:33" x14ac:dyDescent="0.2">
      <c r="A74" s="988">
        <v>36590</v>
      </c>
      <c r="B74" s="592">
        <v>20.335000000000001</v>
      </c>
      <c r="C74" s="592"/>
      <c r="D74" s="592">
        <v>11.45</v>
      </c>
      <c r="E74" s="592"/>
      <c r="F74" s="592">
        <f t="shared" si="2"/>
        <v>31.785</v>
      </c>
      <c r="G74" s="592"/>
      <c r="H74" s="592"/>
      <c r="I74" s="592"/>
      <c r="J74" s="592"/>
      <c r="K74" s="592"/>
      <c r="L74" s="592"/>
      <c r="M74" s="592"/>
      <c r="N74" s="592"/>
      <c r="O74" s="592"/>
      <c r="P74" s="592"/>
      <c r="Q74" s="592"/>
      <c r="R74" s="592"/>
      <c r="S74" s="592">
        <v>3.8809999999999998</v>
      </c>
      <c r="T74" s="473"/>
      <c r="U74" s="473">
        <v>0</v>
      </c>
      <c r="V74" s="592">
        <v>0</v>
      </c>
      <c r="W74" s="592"/>
      <c r="X74" s="592"/>
      <c r="Y74" s="592">
        <f t="shared" ref="Y74:Y137" si="3">+F74-S74-U74-V74</f>
        <v>27.904</v>
      </c>
      <c r="Z74" s="592"/>
      <c r="AA74" s="592"/>
      <c r="AB74" s="592">
        <v>341.2</v>
      </c>
      <c r="AC74" s="592">
        <v>0</v>
      </c>
      <c r="AD74" s="592"/>
      <c r="AE74" s="592"/>
      <c r="AF74" s="592">
        <v>355.03</v>
      </c>
      <c r="AG74" s="592">
        <v>0</v>
      </c>
    </row>
    <row r="75" spans="1:33" x14ac:dyDescent="0.2">
      <c r="A75" s="988">
        <v>36591</v>
      </c>
      <c r="B75" s="592">
        <v>22.516999999999999</v>
      </c>
      <c r="C75" s="592"/>
      <c r="D75" s="592">
        <v>11.9</v>
      </c>
      <c r="E75" s="592"/>
      <c r="F75" s="592">
        <f t="shared" si="2"/>
        <v>34.417000000000002</v>
      </c>
      <c r="G75" s="592"/>
      <c r="H75" s="592"/>
      <c r="I75" s="592"/>
      <c r="J75" s="592"/>
      <c r="K75" s="592"/>
      <c r="L75" s="592"/>
      <c r="M75" s="592"/>
      <c r="N75" s="592"/>
      <c r="O75" s="592"/>
      <c r="P75" s="592"/>
      <c r="Q75" s="592"/>
      <c r="R75" s="592"/>
      <c r="S75" s="592">
        <v>3.8759999999999999</v>
      </c>
      <c r="T75" s="473"/>
      <c r="U75" s="473">
        <v>0.94399999999999995</v>
      </c>
      <c r="V75" s="592">
        <v>0</v>
      </c>
      <c r="W75" s="592"/>
      <c r="X75" s="592"/>
      <c r="Y75" s="592">
        <f t="shared" si="3"/>
        <v>29.597000000000001</v>
      </c>
      <c r="Z75" s="592"/>
      <c r="AA75" s="592"/>
      <c r="AB75" s="592">
        <v>341.3</v>
      </c>
      <c r="AC75" s="592">
        <v>0</v>
      </c>
      <c r="AD75" s="592"/>
      <c r="AE75" s="592"/>
      <c r="AF75" s="592">
        <v>355.04</v>
      </c>
      <c r="AG75" s="592">
        <v>0</v>
      </c>
    </row>
    <row r="76" spans="1:33" x14ac:dyDescent="0.2">
      <c r="A76" s="988">
        <v>36592</v>
      </c>
      <c r="B76" s="592">
        <v>23.55</v>
      </c>
      <c r="C76" s="592"/>
      <c r="D76" s="592">
        <v>11.15</v>
      </c>
      <c r="E76" s="592"/>
      <c r="F76" s="592">
        <f t="shared" si="2"/>
        <v>34.700000000000003</v>
      </c>
      <c r="G76" s="592"/>
      <c r="H76" s="592"/>
      <c r="I76" s="592"/>
      <c r="J76" s="592"/>
      <c r="K76" s="592"/>
      <c r="L76" s="592"/>
      <c r="M76" s="592"/>
      <c r="N76" s="592"/>
      <c r="O76" s="592"/>
      <c r="P76" s="592"/>
      <c r="Q76" s="592"/>
      <c r="R76" s="592"/>
      <c r="S76" s="592">
        <v>3.867</v>
      </c>
      <c r="T76" s="473"/>
      <c r="U76" s="473">
        <v>0.78200000000000003</v>
      </c>
      <c r="V76" s="592">
        <v>0</v>
      </c>
      <c r="W76" s="592"/>
      <c r="X76" s="592"/>
      <c r="Y76" s="592">
        <f t="shared" si="3"/>
        <v>30.051000000000002</v>
      </c>
      <c r="Z76" s="592"/>
      <c r="AA76" s="592"/>
      <c r="AB76" s="592">
        <v>341.2</v>
      </c>
      <c r="AC76" s="592">
        <v>0</v>
      </c>
      <c r="AD76" s="592"/>
      <c r="AE76" s="592"/>
      <c r="AF76" s="592">
        <v>355.06</v>
      </c>
      <c r="AG76" s="592">
        <v>0</v>
      </c>
    </row>
    <row r="77" spans="1:33" x14ac:dyDescent="0.2">
      <c r="A77" s="988">
        <v>36593</v>
      </c>
      <c r="B77" s="592">
        <v>22.82</v>
      </c>
      <c r="C77" s="592"/>
      <c r="D77" s="1000">
        <v>12.53</v>
      </c>
      <c r="E77" s="1000"/>
      <c r="F77" s="592">
        <f t="shared" si="2"/>
        <v>35.35</v>
      </c>
      <c r="G77" s="592"/>
      <c r="H77" s="592"/>
      <c r="I77" s="592"/>
      <c r="J77" s="592"/>
      <c r="K77" s="592"/>
      <c r="L77" s="592"/>
      <c r="M77" s="592"/>
      <c r="N77" s="592"/>
      <c r="O77" s="592"/>
      <c r="P77" s="592"/>
      <c r="Q77" s="592"/>
      <c r="R77" s="592"/>
      <c r="S77" s="592">
        <v>3.9649999999999999</v>
      </c>
      <c r="T77" s="473"/>
      <c r="U77" s="473">
        <v>1.133</v>
      </c>
      <c r="V77" s="592">
        <v>0</v>
      </c>
      <c r="W77" s="592"/>
      <c r="X77" s="592"/>
      <c r="Y77" s="592">
        <f t="shared" si="3"/>
        <v>30.252000000000002</v>
      </c>
      <c r="Z77" s="592"/>
      <c r="AA77" s="592"/>
      <c r="AB77" s="592">
        <v>341.2</v>
      </c>
      <c r="AC77" s="592">
        <v>0</v>
      </c>
      <c r="AD77" s="592"/>
      <c r="AE77" s="592"/>
      <c r="AF77" s="1000">
        <v>355.01</v>
      </c>
      <c r="AG77" s="592">
        <v>0</v>
      </c>
    </row>
    <row r="78" spans="1:33" x14ac:dyDescent="0.2">
      <c r="A78" s="988">
        <v>36594</v>
      </c>
      <c r="B78" s="592">
        <v>24.725999999999999</v>
      </c>
      <c r="C78" s="592"/>
      <c r="D78" s="1000">
        <v>12.49</v>
      </c>
      <c r="E78" s="1000"/>
      <c r="F78" s="592">
        <f t="shared" si="2"/>
        <v>37.216000000000001</v>
      </c>
      <c r="G78" s="592"/>
      <c r="H78" s="592"/>
      <c r="I78" s="592"/>
      <c r="J78" s="592"/>
      <c r="K78" s="592"/>
      <c r="L78" s="592"/>
      <c r="M78" s="592"/>
      <c r="N78" s="592"/>
      <c r="O78" s="592"/>
      <c r="P78" s="592"/>
      <c r="Q78" s="592"/>
      <c r="R78" s="592"/>
      <c r="S78" s="592">
        <v>3.8149999999999999</v>
      </c>
      <c r="T78" s="473"/>
      <c r="U78" s="473">
        <v>1.216</v>
      </c>
      <c r="V78" s="1023">
        <v>0</v>
      </c>
      <c r="W78" s="1023"/>
      <c r="X78" s="1023"/>
      <c r="Y78" s="592">
        <f t="shared" si="3"/>
        <v>32.185000000000002</v>
      </c>
      <c r="Z78" s="592"/>
      <c r="AA78" s="592"/>
      <c r="AB78" s="592">
        <v>341.2</v>
      </c>
      <c r="AC78" s="592">
        <v>0</v>
      </c>
      <c r="AD78" s="592"/>
      <c r="AE78" s="592"/>
      <c r="AF78" s="1000">
        <v>355.05</v>
      </c>
      <c r="AG78" s="592">
        <v>0</v>
      </c>
    </row>
    <row r="79" spans="1:33" x14ac:dyDescent="0.2">
      <c r="A79" s="988">
        <v>36595</v>
      </c>
      <c r="B79" s="592">
        <v>23.28</v>
      </c>
      <c r="C79" s="592"/>
      <c r="D79" s="592">
        <v>12.3</v>
      </c>
      <c r="E79" s="592"/>
      <c r="F79" s="592">
        <f t="shared" si="2"/>
        <v>35.58</v>
      </c>
      <c r="G79" s="592"/>
      <c r="H79" s="592"/>
      <c r="I79" s="592"/>
      <c r="J79" s="592"/>
      <c r="K79" s="592"/>
      <c r="L79" s="592"/>
      <c r="M79" s="592"/>
      <c r="N79" s="592"/>
      <c r="O79" s="592"/>
      <c r="P79" s="592"/>
      <c r="Q79" s="592"/>
      <c r="R79" s="592"/>
      <c r="S79" s="592">
        <v>3.91</v>
      </c>
      <c r="T79" s="473"/>
      <c r="U79" s="473">
        <v>1.079</v>
      </c>
      <c r="V79" s="592">
        <v>0</v>
      </c>
      <c r="W79" s="592"/>
      <c r="X79" s="592"/>
      <c r="Y79" s="592">
        <f t="shared" si="3"/>
        <v>30.590999999999998</v>
      </c>
      <c r="Z79" s="592"/>
      <c r="AA79" s="592"/>
      <c r="AB79" s="1000">
        <v>341.17</v>
      </c>
      <c r="AC79" s="592">
        <v>0</v>
      </c>
      <c r="AD79" s="592"/>
      <c r="AE79" s="592"/>
      <c r="AF79" s="592">
        <v>355.05</v>
      </c>
      <c r="AG79" s="592">
        <v>0</v>
      </c>
    </row>
    <row r="80" spans="1:33" x14ac:dyDescent="0.2">
      <c r="A80" s="988">
        <v>36596</v>
      </c>
      <c r="B80" s="1000">
        <v>23.61</v>
      </c>
      <c r="C80" s="1000"/>
      <c r="D80" s="592">
        <v>9.3800000000000008</v>
      </c>
      <c r="E80" s="592"/>
      <c r="F80" s="592">
        <f t="shared" si="2"/>
        <v>32.99</v>
      </c>
      <c r="G80" s="592"/>
      <c r="H80" s="592"/>
      <c r="I80" s="592"/>
      <c r="J80" s="592"/>
      <c r="K80" s="592"/>
      <c r="L80" s="592"/>
      <c r="M80" s="592"/>
      <c r="N80" s="592"/>
      <c r="O80" s="592"/>
      <c r="P80" s="592"/>
      <c r="Q80" s="592"/>
      <c r="R80" s="592"/>
      <c r="S80" s="592">
        <v>4.093</v>
      </c>
      <c r="T80" s="473"/>
      <c r="U80" s="473">
        <v>1.1890000000000001</v>
      </c>
      <c r="V80" s="592">
        <v>0</v>
      </c>
      <c r="W80" s="592"/>
      <c r="X80" s="592"/>
      <c r="Y80" s="592">
        <f t="shared" si="3"/>
        <v>27.708000000000002</v>
      </c>
      <c r="Z80" s="592"/>
      <c r="AA80" s="592"/>
      <c r="AB80" s="592">
        <v>341.2</v>
      </c>
      <c r="AC80" s="592">
        <v>0</v>
      </c>
      <c r="AD80" s="592"/>
      <c r="AE80" s="592"/>
      <c r="AF80" s="1000">
        <v>355.01</v>
      </c>
      <c r="AG80" s="592">
        <v>0</v>
      </c>
    </row>
    <row r="81" spans="1:33" x14ac:dyDescent="0.2">
      <c r="A81" s="988">
        <v>36597</v>
      </c>
      <c r="B81" s="592">
        <v>22.196999999999999</v>
      </c>
      <c r="C81" s="592"/>
      <c r="D81" s="1000">
        <v>8.49</v>
      </c>
      <c r="E81" s="1000"/>
      <c r="F81" s="592">
        <f t="shared" si="2"/>
        <v>30.686999999999998</v>
      </c>
      <c r="G81" s="592"/>
      <c r="H81" s="592"/>
      <c r="I81" s="592"/>
      <c r="J81" s="592"/>
      <c r="K81" s="592"/>
      <c r="L81" s="592"/>
      <c r="M81" s="592"/>
      <c r="N81" s="592"/>
      <c r="O81" s="592"/>
      <c r="P81" s="592"/>
      <c r="Q81" s="592"/>
      <c r="R81" s="592"/>
      <c r="S81" s="592">
        <v>3.9470000000000001</v>
      </c>
      <c r="T81" s="473"/>
      <c r="U81" s="473">
        <v>0.94399999999999995</v>
      </c>
      <c r="V81" s="592">
        <v>0</v>
      </c>
      <c r="W81" s="592"/>
      <c r="X81" s="592"/>
      <c r="Y81" s="592">
        <f t="shared" si="3"/>
        <v>25.795999999999999</v>
      </c>
      <c r="Z81" s="592"/>
      <c r="AA81" s="592"/>
      <c r="AB81" s="592">
        <v>341.2</v>
      </c>
      <c r="AC81" s="592">
        <v>0</v>
      </c>
      <c r="AD81" s="592"/>
      <c r="AE81" s="592"/>
      <c r="AF81" s="592">
        <v>355.12</v>
      </c>
      <c r="AG81" s="592">
        <v>0</v>
      </c>
    </row>
    <row r="82" spans="1:33" x14ac:dyDescent="0.2">
      <c r="A82" s="988">
        <v>36598</v>
      </c>
      <c r="B82" s="592">
        <v>21.399000000000001</v>
      </c>
      <c r="C82" s="592"/>
      <c r="D82" s="592">
        <v>10.61</v>
      </c>
      <c r="E82" s="592"/>
      <c r="F82" s="592">
        <f t="shared" si="2"/>
        <v>32.009</v>
      </c>
      <c r="G82" s="592"/>
      <c r="H82" s="592"/>
      <c r="I82" s="592"/>
      <c r="J82" s="592"/>
      <c r="K82" s="592"/>
      <c r="L82" s="592"/>
      <c r="M82" s="592"/>
      <c r="N82" s="592"/>
      <c r="O82" s="592"/>
      <c r="P82" s="592"/>
      <c r="Q82" s="592"/>
      <c r="R82" s="592"/>
      <c r="S82" s="592">
        <v>3.95</v>
      </c>
      <c r="T82" s="473"/>
      <c r="U82" s="473">
        <v>0.61799999999999999</v>
      </c>
      <c r="V82" s="592">
        <v>0</v>
      </c>
      <c r="W82" s="592"/>
      <c r="X82" s="592"/>
      <c r="Y82" s="592">
        <f t="shared" si="3"/>
        <v>27.441000000000003</v>
      </c>
      <c r="Z82" s="592"/>
      <c r="AA82" s="592"/>
      <c r="AB82" s="592">
        <v>341.2</v>
      </c>
      <c r="AC82" s="592">
        <v>0</v>
      </c>
      <c r="AD82" s="592"/>
      <c r="AE82" s="592"/>
      <c r="AF82" s="592">
        <v>354.95</v>
      </c>
      <c r="AG82" s="592">
        <v>0</v>
      </c>
    </row>
    <row r="83" spans="1:33" x14ac:dyDescent="0.2">
      <c r="A83" s="988">
        <v>36599</v>
      </c>
      <c r="B83" s="592">
        <v>21.253</v>
      </c>
      <c r="C83" s="592"/>
      <c r="D83" s="592">
        <v>12.03</v>
      </c>
      <c r="E83" s="592"/>
      <c r="F83" s="592">
        <f t="shared" si="2"/>
        <v>33.283000000000001</v>
      </c>
      <c r="G83" s="592"/>
      <c r="H83" s="592"/>
      <c r="I83" s="592"/>
      <c r="J83" s="592"/>
      <c r="K83" s="592"/>
      <c r="L83" s="592"/>
      <c r="M83" s="592"/>
      <c r="N83" s="592"/>
      <c r="O83" s="592"/>
      <c r="P83" s="592"/>
      <c r="Q83" s="592"/>
      <c r="R83" s="592"/>
      <c r="S83" s="592">
        <v>4.0250000000000004</v>
      </c>
      <c r="T83" s="473"/>
      <c r="U83" s="473">
        <v>0.68</v>
      </c>
      <c r="V83" s="592">
        <v>0</v>
      </c>
      <c r="W83" s="592"/>
      <c r="X83" s="592"/>
      <c r="Y83" s="592">
        <f t="shared" si="3"/>
        <v>28.578000000000003</v>
      </c>
      <c r="Z83" s="592"/>
      <c r="AA83" s="592"/>
      <c r="AB83" s="592">
        <v>341.2</v>
      </c>
      <c r="AC83" s="592">
        <v>0</v>
      </c>
      <c r="AD83" s="592"/>
      <c r="AE83" s="592"/>
      <c r="AF83" s="592">
        <v>354.95</v>
      </c>
      <c r="AG83" s="592">
        <v>0</v>
      </c>
    </row>
    <row r="84" spans="1:33" x14ac:dyDescent="0.2">
      <c r="A84" s="988">
        <v>36600</v>
      </c>
      <c r="B84" s="592">
        <v>21.978999999999999</v>
      </c>
      <c r="C84" s="592"/>
      <c r="D84" s="592">
        <v>12.45</v>
      </c>
      <c r="E84" s="592"/>
      <c r="F84" s="592">
        <f t="shared" si="2"/>
        <v>34.429000000000002</v>
      </c>
      <c r="G84" s="592"/>
      <c r="H84" s="592"/>
      <c r="I84" s="592"/>
      <c r="J84" s="592"/>
      <c r="K84" s="592"/>
      <c r="L84" s="592"/>
      <c r="M84" s="592"/>
      <c r="N84" s="592"/>
      <c r="O84" s="592"/>
      <c r="P84" s="592"/>
      <c r="Q84" s="592"/>
      <c r="R84" s="592"/>
      <c r="S84" s="592">
        <v>3.9009999999999998</v>
      </c>
      <c r="T84" s="473"/>
      <c r="U84" s="473">
        <v>0.56200000000000006</v>
      </c>
      <c r="V84" s="592">
        <v>0</v>
      </c>
      <c r="W84" s="592"/>
      <c r="X84" s="592"/>
      <c r="Y84" s="592">
        <f t="shared" si="3"/>
        <v>29.966000000000001</v>
      </c>
      <c r="Z84" s="592"/>
      <c r="AA84" s="592"/>
      <c r="AB84" s="592">
        <v>341.2</v>
      </c>
      <c r="AC84" s="592">
        <v>0</v>
      </c>
      <c r="AD84" s="592"/>
      <c r="AE84" s="592"/>
      <c r="AF84" s="592">
        <v>354.95</v>
      </c>
      <c r="AG84" s="592">
        <v>0</v>
      </c>
    </row>
    <row r="85" spans="1:33" x14ac:dyDescent="0.2">
      <c r="A85" s="988">
        <v>36601</v>
      </c>
      <c r="B85" s="592">
        <v>22.05</v>
      </c>
      <c r="C85" s="592"/>
      <c r="D85" s="1000">
        <v>9.67</v>
      </c>
      <c r="E85" s="1000"/>
      <c r="F85" s="592">
        <f t="shared" si="2"/>
        <v>31.72</v>
      </c>
      <c r="G85" s="592"/>
      <c r="H85" s="592"/>
      <c r="I85" s="592"/>
      <c r="J85" s="592"/>
      <c r="K85" s="592"/>
      <c r="L85" s="592"/>
      <c r="M85" s="592"/>
      <c r="N85" s="592"/>
      <c r="O85" s="592"/>
      <c r="P85" s="592"/>
      <c r="Q85" s="592"/>
      <c r="R85" s="592"/>
      <c r="S85" s="592">
        <v>3.9249999999999998</v>
      </c>
      <c r="T85" s="473"/>
      <c r="U85" s="473">
        <v>0.61299999999999999</v>
      </c>
      <c r="V85" s="592">
        <v>0</v>
      </c>
      <c r="W85" s="592"/>
      <c r="X85" s="592"/>
      <c r="Y85" s="592">
        <f t="shared" si="3"/>
        <v>27.181999999999999</v>
      </c>
      <c r="Z85" s="592"/>
      <c r="AA85" s="592"/>
      <c r="AB85" s="1000">
        <v>343.9</v>
      </c>
      <c r="AC85" s="592">
        <v>0</v>
      </c>
      <c r="AD85" s="592"/>
      <c r="AE85" s="592"/>
      <c r="AF85" s="592">
        <v>357.2</v>
      </c>
      <c r="AG85" s="592">
        <v>2.25</v>
      </c>
    </row>
    <row r="86" spans="1:33" x14ac:dyDescent="0.2">
      <c r="A86" s="988">
        <v>36602</v>
      </c>
      <c r="B86" s="592">
        <v>22.46</v>
      </c>
      <c r="C86" s="592"/>
      <c r="D86" s="592">
        <v>9.4</v>
      </c>
      <c r="E86" s="592"/>
      <c r="F86" s="592">
        <f t="shared" si="2"/>
        <v>31.86</v>
      </c>
      <c r="G86" s="592"/>
      <c r="H86" s="592"/>
      <c r="I86" s="592"/>
      <c r="J86" s="592"/>
      <c r="K86" s="592"/>
      <c r="L86" s="592"/>
      <c r="M86" s="592"/>
      <c r="N86" s="592"/>
      <c r="O86" s="592"/>
      <c r="P86" s="592"/>
      <c r="Q86" s="592"/>
      <c r="R86" s="592"/>
      <c r="S86" s="592">
        <v>4.01</v>
      </c>
      <c r="T86" s="473"/>
      <c r="U86" s="473">
        <v>0.89600000000000002</v>
      </c>
      <c r="V86" s="592">
        <v>0</v>
      </c>
      <c r="W86" s="592"/>
      <c r="X86" s="592"/>
      <c r="Y86" s="592">
        <f t="shared" si="3"/>
        <v>26.954000000000001</v>
      </c>
      <c r="Z86" s="592"/>
      <c r="AA86" s="592"/>
      <c r="AB86" s="592">
        <v>341.8</v>
      </c>
      <c r="AC86" s="592">
        <v>0</v>
      </c>
      <c r="AD86" s="592"/>
      <c r="AE86" s="592"/>
      <c r="AF86" s="592">
        <v>355.65</v>
      </c>
      <c r="AG86" s="592">
        <v>0</v>
      </c>
    </row>
    <row r="87" spans="1:33" x14ac:dyDescent="0.2">
      <c r="A87" s="988">
        <v>36603</v>
      </c>
      <c r="B87" s="592">
        <v>20.62</v>
      </c>
      <c r="C87" s="592"/>
      <c r="D87" s="592">
        <v>9.4</v>
      </c>
      <c r="E87" s="592"/>
      <c r="F87" s="592">
        <f t="shared" si="2"/>
        <v>30.020000000000003</v>
      </c>
      <c r="G87" s="592"/>
      <c r="H87" s="592"/>
      <c r="I87" s="592"/>
      <c r="J87" s="592"/>
      <c r="K87" s="592"/>
      <c r="L87" s="592"/>
      <c r="M87" s="592"/>
      <c r="N87" s="592"/>
      <c r="O87" s="592"/>
      <c r="P87" s="592"/>
      <c r="Q87" s="592"/>
      <c r="R87" s="592"/>
      <c r="S87" s="592">
        <v>3.94</v>
      </c>
      <c r="T87" s="473"/>
      <c r="U87" s="473">
        <v>0</v>
      </c>
      <c r="V87" s="592">
        <v>0</v>
      </c>
      <c r="W87" s="592"/>
      <c r="X87" s="592"/>
      <c r="Y87" s="592">
        <f t="shared" si="3"/>
        <v>26.080000000000002</v>
      </c>
      <c r="Z87" s="592"/>
      <c r="AA87" s="592"/>
      <c r="AB87" s="592">
        <v>341.5</v>
      </c>
      <c r="AC87" s="592">
        <v>0</v>
      </c>
      <c r="AD87" s="592"/>
      <c r="AE87" s="592"/>
      <c r="AF87" s="592">
        <v>355.33</v>
      </c>
      <c r="AG87" s="592">
        <v>0</v>
      </c>
    </row>
    <row r="88" spans="1:33" x14ac:dyDescent="0.2">
      <c r="A88" s="988">
        <v>36604</v>
      </c>
      <c r="B88" s="592">
        <v>21</v>
      </c>
      <c r="C88" s="592"/>
      <c r="D88" s="592">
        <v>9.8000000000000007</v>
      </c>
      <c r="E88" s="592"/>
      <c r="F88" s="592">
        <f t="shared" si="2"/>
        <v>30.8</v>
      </c>
      <c r="G88" s="592"/>
      <c r="H88" s="592"/>
      <c r="I88" s="592"/>
      <c r="J88" s="592"/>
      <c r="K88" s="592"/>
      <c r="L88" s="592"/>
      <c r="M88" s="592"/>
      <c r="N88" s="592"/>
      <c r="O88" s="592"/>
      <c r="P88" s="592"/>
      <c r="Q88" s="592"/>
      <c r="R88" s="592"/>
      <c r="S88" s="592">
        <v>3.9409999999999998</v>
      </c>
      <c r="T88" s="473"/>
      <c r="U88" s="473">
        <v>0</v>
      </c>
      <c r="V88" s="592">
        <v>0</v>
      </c>
      <c r="W88" s="592"/>
      <c r="X88" s="592"/>
      <c r="Y88" s="592">
        <f t="shared" si="3"/>
        <v>26.859000000000002</v>
      </c>
      <c r="Z88" s="592"/>
      <c r="AA88" s="592"/>
      <c r="AB88" s="592">
        <v>341.4</v>
      </c>
      <c r="AC88" s="592">
        <v>0</v>
      </c>
      <c r="AD88" s="592"/>
      <c r="AE88" s="592"/>
      <c r="AF88" s="592">
        <v>355.24</v>
      </c>
      <c r="AG88" s="592">
        <v>0</v>
      </c>
    </row>
    <row r="89" spans="1:33" x14ac:dyDescent="0.2">
      <c r="A89" s="988">
        <v>36605</v>
      </c>
      <c r="B89" s="592">
        <v>22.73</v>
      </c>
      <c r="C89" s="592"/>
      <c r="D89" s="592">
        <v>9.1300000000000008</v>
      </c>
      <c r="E89" s="592"/>
      <c r="F89" s="592">
        <f t="shared" si="2"/>
        <v>31.86</v>
      </c>
      <c r="G89" s="592"/>
      <c r="H89" s="592"/>
      <c r="I89" s="592"/>
      <c r="J89" s="592"/>
      <c r="K89" s="592"/>
      <c r="L89" s="592"/>
      <c r="M89" s="592"/>
      <c r="N89" s="592"/>
      <c r="O89" s="592"/>
      <c r="P89" s="592"/>
      <c r="Q89" s="592"/>
      <c r="R89" s="592"/>
      <c r="S89" s="592">
        <v>3.96</v>
      </c>
      <c r="T89" s="592"/>
      <c r="U89" s="592">
        <v>0.27200000000000002</v>
      </c>
      <c r="V89" s="592">
        <v>0</v>
      </c>
      <c r="W89" s="592"/>
      <c r="X89" s="592"/>
      <c r="Y89" s="592">
        <f t="shared" si="3"/>
        <v>27.628</v>
      </c>
      <c r="Z89" s="592"/>
      <c r="AA89" s="592"/>
      <c r="AB89" s="592">
        <v>342.1</v>
      </c>
      <c r="AC89" s="592">
        <v>0</v>
      </c>
      <c r="AD89" s="592"/>
      <c r="AE89" s="592"/>
      <c r="AF89" s="631">
        <v>356</v>
      </c>
      <c r="AG89" s="631">
        <v>2</v>
      </c>
    </row>
    <row r="90" spans="1:33" x14ac:dyDescent="0.2">
      <c r="A90" s="988">
        <v>36606</v>
      </c>
      <c r="B90" s="592">
        <v>21.038</v>
      </c>
      <c r="C90" s="592"/>
      <c r="D90" s="592">
        <v>9.75</v>
      </c>
      <c r="E90" s="592"/>
      <c r="F90" s="592">
        <f t="shared" si="2"/>
        <v>30.788</v>
      </c>
      <c r="G90" s="592"/>
      <c r="H90" s="592"/>
      <c r="I90" s="592"/>
      <c r="J90" s="592"/>
      <c r="K90" s="592"/>
      <c r="L90" s="592"/>
      <c r="M90" s="592"/>
      <c r="N90" s="592"/>
      <c r="O90" s="592"/>
      <c r="P90" s="592"/>
      <c r="Q90" s="592"/>
      <c r="R90" s="592"/>
      <c r="S90" s="592">
        <v>3.9060000000000001</v>
      </c>
      <c r="T90" s="592"/>
      <c r="U90" s="592">
        <v>0.25</v>
      </c>
      <c r="V90" s="592">
        <v>0</v>
      </c>
      <c r="W90" s="592"/>
      <c r="X90" s="592"/>
      <c r="Y90" s="592">
        <f t="shared" si="3"/>
        <v>26.632000000000001</v>
      </c>
      <c r="Z90" s="592"/>
      <c r="AA90" s="592"/>
      <c r="AB90" s="592">
        <v>341.8</v>
      </c>
      <c r="AC90" s="592">
        <v>0</v>
      </c>
      <c r="AD90" s="592"/>
      <c r="AE90" s="592"/>
      <c r="AF90" s="592">
        <v>355.55</v>
      </c>
      <c r="AG90" s="592" t="s">
        <v>110</v>
      </c>
    </row>
    <row r="91" spans="1:33" x14ac:dyDescent="0.2">
      <c r="A91" s="988">
        <v>36607</v>
      </c>
      <c r="B91" s="592">
        <v>23.103999999999999</v>
      </c>
      <c r="C91" s="592"/>
      <c r="D91" s="592">
        <v>9.1999999999999993</v>
      </c>
      <c r="E91" s="592"/>
      <c r="F91" s="592">
        <f t="shared" si="2"/>
        <v>32.304000000000002</v>
      </c>
      <c r="G91" s="592"/>
      <c r="H91" s="592"/>
      <c r="I91" s="592"/>
      <c r="J91" s="592"/>
      <c r="K91" s="592"/>
      <c r="L91" s="592"/>
      <c r="M91" s="592"/>
      <c r="N91" s="592"/>
      <c r="O91" s="592"/>
      <c r="P91" s="592"/>
      <c r="Q91" s="592"/>
      <c r="R91" s="592"/>
      <c r="S91" s="592">
        <v>3.9510000000000001</v>
      </c>
      <c r="T91" s="592"/>
      <c r="U91" s="592">
        <v>0.37</v>
      </c>
      <c r="V91" s="592">
        <v>0</v>
      </c>
      <c r="W91" s="592"/>
      <c r="X91" s="592"/>
      <c r="Y91" s="592">
        <f t="shared" si="3"/>
        <v>27.983000000000001</v>
      </c>
      <c r="Z91" s="592"/>
      <c r="AA91" s="592"/>
      <c r="AB91" s="592">
        <v>341.6</v>
      </c>
      <c r="AC91" s="592">
        <v>0</v>
      </c>
      <c r="AD91" s="592"/>
      <c r="AE91" s="592"/>
      <c r="AF91" s="592">
        <v>355.3</v>
      </c>
      <c r="AG91" s="592">
        <v>0</v>
      </c>
    </row>
    <row r="92" spans="1:33" x14ac:dyDescent="0.2">
      <c r="A92" s="988">
        <v>36608</v>
      </c>
      <c r="B92" s="592">
        <v>22.683</v>
      </c>
      <c r="C92" s="592"/>
      <c r="D92" s="1000">
        <v>9.82</v>
      </c>
      <c r="E92" s="1000"/>
      <c r="F92" s="592">
        <f t="shared" si="2"/>
        <v>32.503</v>
      </c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592">
        <v>3.9889999999999999</v>
      </c>
      <c r="T92" s="592"/>
      <c r="U92" s="592">
        <v>0.55600000000000005</v>
      </c>
      <c r="V92" s="592">
        <v>0</v>
      </c>
      <c r="W92" s="592"/>
      <c r="X92" s="592"/>
      <c r="Y92" s="592">
        <f t="shared" si="3"/>
        <v>27.957999999999998</v>
      </c>
      <c r="Z92" s="592"/>
      <c r="AA92" s="592"/>
      <c r="AB92" s="592">
        <v>341.5</v>
      </c>
      <c r="AC92" s="592">
        <v>0</v>
      </c>
      <c r="AD92" s="592"/>
      <c r="AE92" s="592"/>
      <c r="AF92" s="592">
        <v>355.2</v>
      </c>
      <c r="AG92" s="592">
        <v>0</v>
      </c>
    </row>
    <row r="93" spans="1:33" x14ac:dyDescent="0.2">
      <c r="A93" s="988">
        <v>36609</v>
      </c>
      <c r="B93" s="592">
        <v>24.347000000000001</v>
      </c>
      <c r="C93" s="592"/>
      <c r="D93" s="1000">
        <v>9.49</v>
      </c>
      <c r="E93" s="1000"/>
      <c r="F93" s="592">
        <f t="shared" si="2"/>
        <v>33.837000000000003</v>
      </c>
      <c r="G93" s="592"/>
      <c r="H93" s="592"/>
      <c r="I93" s="592"/>
      <c r="J93" s="592"/>
      <c r="K93" s="592"/>
      <c r="L93" s="592"/>
      <c r="M93" s="592"/>
      <c r="N93" s="592"/>
      <c r="O93" s="592"/>
      <c r="P93" s="592"/>
      <c r="Q93" s="592"/>
      <c r="R93" s="592"/>
      <c r="S93" s="592">
        <v>3.9079999999999999</v>
      </c>
      <c r="T93" s="592"/>
      <c r="U93" s="592">
        <v>0.83799999999999997</v>
      </c>
      <c r="V93" s="592">
        <v>0</v>
      </c>
      <c r="W93" s="592"/>
      <c r="X93" s="592"/>
      <c r="Y93" s="592">
        <f t="shared" si="3"/>
        <v>29.091000000000001</v>
      </c>
      <c r="Z93" s="592"/>
      <c r="AA93" s="592"/>
      <c r="AB93" s="592">
        <v>341.4</v>
      </c>
      <c r="AC93" s="592">
        <v>0</v>
      </c>
      <c r="AD93" s="592"/>
      <c r="AE93" s="592"/>
      <c r="AF93" s="592">
        <v>355.15</v>
      </c>
      <c r="AG93" s="592">
        <v>0</v>
      </c>
    </row>
    <row r="94" spans="1:33" x14ac:dyDescent="0.2">
      <c r="A94" s="988">
        <v>36610</v>
      </c>
      <c r="B94" s="592">
        <v>23.831</v>
      </c>
      <c r="C94" s="592"/>
      <c r="D94" s="592">
        <v>9.16</v>
      </c>
      <c r="E94" s="592"/>
      <c r="F94" s="592">
        <f t="shared" si="2"/>
        <v>32.991</v>
      </c>
      <c r="G94" s="592"/>
      <c r="H94" s="592"/>
      <c r="I94" s="592"/>
      <c r="J94" s="592"/>
      <c r="K94" s="592"/>
      <c r="L94" s="592"/>
      <c r="M94" s="592"/>
      <c r="N94" s="592"/>
      <c r="O94" s="592"/>
      <c r="P94" s="592"/>
      <c r="Q94" s="592"/>
      <c r="R94" s="592"/>
      <c r="S94" s="592">
        <v>3.9350000000000001</v>
      </c>
      <c r="T94" s="592"/>
      <c r="U94" s="592">
        <v>0.312</v>
      </c>
      <c r="V94" s="592">
        <v>0</v>
      </c>
      <c r="W94" s="592"/>
      <c r="X94" s="592"/>
      <c r="Y94" s="592">
        <f t="shared" si="3"/>
        <v>28.744</v>
      </c>
      <c r="Z94" s="592"/>
      <c r="AA94" s="592"/>
      <c r="AB94" s="592">
        <v>341.4</v>
      </c>
      <c r="AC94" s="592">
        <v>0.16</v>
      </c>
      <c r="AD94" s="592"/>
      <c r="AE94" s="592"/>
      <c r="AF94" s="592">
        <v>355.16</v>
      </c>
      <c r="AG94" s="592">
        <v>0.16</v>
      </c>
    </row>
    <row r="95" spans="1:33" x14ac:dyDescent="0.2">
      <c r="A95" s="988">
        <v>36611</v>
      </c>
      <c r="B95" s="592">
        <v>22.948</v>
      </c>
      <c r="C95" s="592"/>
      <c r="D95" s="1000">
        <v>9.08</v>
      </c>
      <c r="E95" s="1000"/>
      <c r="F95" s="592">
        <f t="shared" si="2"/>
        <v>32.027999999999999</v>
      </c>
      <c r="G95" s="592"/>
      <c r="H95" s="592"/>
      <c r="I95" s="592"/>
      <c r="J95" s="592"/>
      <c r="K95" s="592"/>
      <c r="L95" s="592"/>
      <c r="M95" s="592"/>
      <c r="N95" s="592"/>
      <c r="O95" s="592"/>
      <c r="P95" s="592"/>
      <c r="Q95" s="592"/>
      <c r="R95" s="592"/>
      <c r="S95" s="592">
        <v>4.0140000000000002</v>
      </c>
      <c r="T95" s="592"/>
      <c r="U95" s="592">
        <v>0.20799999999999999</v>
      </c>
      <c r="V95" s="592">
        <v>0</v>
      </c>
      <c r="W95" s="592"/>
      <c r="X95" s="592"/>
      <c r="Y95" s="592">
        <f t="shared" si="3"/>
        <v>27.806000000000001</v>
      </c>
      <c r="Z95" s="592"/>
      <c r="AA95" s="592"/>
      <c r="AB95" s="592">
        <v>341.3</v>
      </c>
      <c r="AC95" s="592">
        <v>0</v>
      </c>
      <c r="AD95" s="592"/>
      <c r="AE95" s="592"/>
      <c r="AF95" s="592">
        <v>355.1</v>
      </c>
      <c r="AG95" s="592">
        <v>0</v>
      </c>
    </row>
    <row r="96" spans="1:33" x14ac:dyDescent="0.2">
      <c r="A96" s="988">
        <v>36612</v>
      </c>
      <c r="B96" s="592">
        <v>22.094000000000001</v>
      </c>
      <c r="C96" s="592"/>
      <c r="D96" s="1000">
        <v>9.36</v>
      </c>
      <c r="E96" s="1000"/>
      <c r="F96" s="592">
        <f t="shared" si="2"/>
        <v>31.454000000000001</v>
      </c>
      <c r="G96" s="592"/>
      <c r="H96" s="592"/>
      <c r="I96" s="592"/>
      <c r="J96" s="592"/>
      <c r="K96" s="592"/>
      <c r="L96" s="592"/>
      <c r="M96" s="592"/>
      <c r="N96" s="592"/>
      <c r="O96" s="592"/>
      <c r="P96" s="592"/>
      <c r="Q96" s="592"/>
      <c r="R96" s="592"/>
      <c r="S96" s="592">
        <v>3.8420000000000001</v>
      </c>
      <c r="T96" s="592"/>
      <c r="U96" s="592">
        <v>0</v>
      </c>
      <c r="V96" s="592">
        <v>0</v>
      </c>
      <c r="W96" s="592"/>
      <c r="X96" s="592"/>
      <c r="Y96" s="592">
        <f t="shared" si="3"/>
        <v>27.612000000000002</v>
      </c>
      <c r="Z96" s="592"/>
      <c r="AA96" s="592"/>
      <c r="AB96" s="592">
        <v>341.4</v>
      </c>
      <c r="AC96" s="592">
        <v>0</v>
      </c>
      <c r="AD96" s="592"/>
      <c r="AE96" s="592"/>
      <c r="AF96" s="592">
        <v>355.15</v>
      </c>
      <c r="AG96" s="592">
        <v>0.9</v>
      </c>
    </row>
    <row r="97" spans="1:33" x14ac:dyDescent="0.2">
      <c r="A97" s="988">
        <v>36613</v>
      </c>
      <c r="B97" s="592">
        <v>23.178000000000001</v>
      </c>
      <c r="C97" s="592"/>
      <c r="D97" s="1000">
        <v>10.53</v>
      </c>
      <c r="E97" s="1000"/>
      <c r="F97" s="592">
        <f t="shared" si="2"/>
        <v>33.707999999999998</v>
      </c>
      <c r="G97" s="592"/>
      <c r="H97" s="592"/>
      <c r="I97" s="592"/>
      <c r="J97" s="592"/>
      <c r="K97" s="592"/>
      <c r="L97" s="592"/>
      <c r="M97" s="592"/>
      <c r="N97" s="592"/>
      <c r="O97" s="592"/>
      <c r="P97" s="592"/>
      <c r="Q97" s="592"/>
      <c r="R97" s="592"/>
      <c r="S97" s="592">
        <v>3.8940000000000001</v>
      </c>
      <c r="T97" s="592"/>
      <c r="U97" s="592">
        <v>0.32500000000000001</v>
      </c>
      <c r="V97" s="592">
        <v>0</v>
      </c>
      <c r="W97" s="592"/>
      <c r="X97" s="592"/>
      <c r="Y97" s="592">
        <f t="shared" si="3"/>
        <v>29.489000000000001</v>
      </c>
      <c r="Z97" s="592"/>
      <c r="AA97" s="592"/>
      <c r="AB97" s="592">
        <v>341.4</v>
      </c>
      <c r="AC97" s="592">
        <v>0</v>
      </c>
      <c r="AD97" s="592"/>
      <c r="AE97" s="592"/>
      <c r="AF97" s="592">
        <v>355.13</v>
      </c>
      <c r="AG97" s="592">
        <v>0</v>
      </c>
    </row>
    <row r="98" spans="1:33" x14ac:dyDescent="0.2">
      <c r="A98" s="988">
        <v>36614</v>
      </c>
      <c r="B98" s="592">
        <v>23.494</v>
      </c>
      <c r="C98" s="592"/>
      <c r="D98" s="1000">
        <v>11.27</v>
      </c>
      <c r="E98" s="1000"/>
      <c r="F98" s="592">
        <f t="shared" si="2"/>
        <v>34.763999999999996</v>
      </c>
      <c r="G98" s="592"/>
      <c r="H98" s="592"/>
      <c r="I98" s="592"/>
      <c r="J98" s="592"/>
      <c r="K98" s="592"/>
      <c r="L98" s="592"/>
      <c r="M98" s="592"/>
      <c r="N98" s="592"/>
      <c r="O98" s="592"/>
      <c r="P98" s="592"/>
      <c r="Q98" s="592"/>
      <c r="R98" s="592"/>
      <c r="S98" s="592">
        <v>3.9820000000000002</v>
      </c>
      <c r="T98" s="592"/>
      <c r="U98" s="592">
        <v>0.11</v>
      </c>
      <c r="V98" s="592">
        <v>0</v>
      </c>
      <c r="W98" s="592"/>
      <c r="X98" s="592"/>
      <c r="Y98" s="592">
        <f t="shared" si="3"/>
        <v>30.671999999999997</v>
      </c>
      <c r="Z98" s="592"/>
      <c r="AA98" s="592"/>
      <c r="AB98" s="592">
        <v>341.4</v>
      </c>
      <c r="AC98" s="592">
        <v>0</v>
      </c>
      <c r="AD98" s="592"/>
      <c r="AE98" s="592"/>
      <c r="AF98" s="1000">
        <v>355.09</v>
      </c>
      <c r="AG98" s="592" t="s">
        <v>110</v>
      </c>
    </row>
    <row r="99" spans="1:33" x14ac:dyDescent="0.2">
      <c r="A99" s="988">
        <v>36615</v>
      </c>
      <c r="B99" s="592">
        <v>23.239000000000001</v>
      </c>
      <c r="C99" s="592"/>
      <c r="D99" s="1000">
        <v>9.4700000000000006</v>
      </c>
      <c r="E99" s="1000"/>
      <c r="F99" s="592">
        <f t="shared" si="2"/>
        <v>32.709000000000003</v>
      </c>
      <c r="G99" s="592"/>
      <c r="H99" s="592"/>
      <c r="I99" s="592"/>
      <c r="J99" s="592"/>
      <c r="K99" s="592"/>
      <c r="L99" s="592"/>
      <c r="M99" s="592"/>
      <c r="N99" s="592"/>
      <c r="O99" s="592"/>
      <c r="P99" s="592"/>
      <c r="Q99" s="592"/>
      <c r="R99" s="592"/>
      <c r="S99" s="592">
        <v>3.8740000000000001</v>
      </c>
      <c r="T99" s="592"/>
      <c r="U99" s="592">
        <v>0</v>
      </c>
      <c r="V99" s="592">
        <v>0</v>
      </c>
      <c r="W99" s="592"/>
      <c r="X99" s="592"/>
      <c r="Y99" s="592">
        <f t="shared" si="3"/>
        <v>28.835000000000004</v>
      </c>
      <c r="Z99" s="592"/>
      <c r="AA99" s="592"/>
      <c r="AB99" s="592">
        <v>341.3</v>
      </c>
      <c r="AC99" s="592">
        <v>0</v>
      </c>
      <c r="AD99" s="592"/>
      <c r="AE99" s="592"/>
      <c r="AF99" s="1000">
        <v>355.08</v>
      </c>
      <c r="AG99" s="592" t="s">
        <v>110</v>
      </c>
    </row>
    <row r="100" spans="1:33" x14ac:dyDescent="0.2">
      <c r="A100" s="988">
        <v>36616</v>
      </c>
      <c r="B100" s="592">
        <v>24.085999999999999</v>
      </c>
      <c r="C100" s="592"/>
      <c r="D100" s="1000">
        <v>9.7899999999999991</v>
      </c>
      <c r="E100" s="1000"/>
      <c r="F100" s="592">
        <f t="shared" si="2"/>
        <v>33.875999999999998</v>
      </c>
      <c r="G100" s="592"/>
      <c r="H100" s="592"/>
      <c r="I100" s="592"/>
      <c r="J100" s="592"/>
      <c r="K100" s="592"/>
      <c r="L100" s="592"/>
      <c r="M100" s="592"/>
      <c r="N100" s="592"/>
      <c r="O100" s="592"/>
      <c r="P100" s="592"/>
      <c r="Q100" s="592"/>
      <c r="R100" s="592"/>
      <c r="S100" s="592">
        <v>4.1580000000000004</v>
      </c>
      <c r="T100" s="592"/>
      <c r="U100" s="592">
        <v>0</v>
      </c>
      <c r="V100" s="592">
        <v>0</v>
      </c>
      <c r="W100" s="592"/>
      <c r="X100" s="592"/>
      <c r="Y100" s="592">
        <f t="shared" si="3"/>
        <v>29.717999999999996</v>
      </c>
      <c r="Z100" s="592"/>
      <c r="AA100" s="592"/>
      <c r="AB100" s="592">
        <v>341.3</v>
      </c>
      <c r="AC100" s="592">
        <v>0</v>
      </c>
      <c r="AD100" s="592"/>
      <c r="AE100" s="592"/>
      <c r="AF100" s="592">
        <v>355.09</v>
      </c>
      <c r="AG100" s="592">
        <v>0</v>
      </c>
    </row>
    <row r="101" spans="1:33" x14ac:dyDescent="0.2">
      <c r="A101" s="988">
        <v>36617</v>
      </c>
      <c r="B101" s="1000">
        <v>24.22</v>
      </c>
      <c r="C101" s="1000"/>
      <c r="D101" s="1000">
        <v>8.85</v>
      </c>
      <c r="E101" s="1000"/>
      <c r="F101" s="592">
        <f t="shared" ref="F101:F164" si="4">+B101+D101</f>
        <v>33.07</v>
      </c>
      <c r="G101" s="592"/>
      <c r="H101" s="592"/>
      <c r="I101" s="592"/>
      <c r="J101" s="592"/>
      <c r="K101" s="592"/>
      <c r="L101" s="592"/>
      <c r="M101" s="592"/>
      <c r="N101" s="592"/>
      <c r="O101" s="592"/>
      <c r="P101" s="592"/>
      <c r="Q101" s="592"/>
      <c r="R101" s="592"/>
      <c r="S101" s="592">
        <v>4.1189999999999998</v>
      </c>
      <c r="T101" s="473"/>
      <c r="U101" s="473">
        <v>0</v>
      </c>
      <c r="V101" s="592">
        <v>0</v>
      </c>
      <c r="W101" s="592"/>
      <c r="X101" s="592"/>
      <c r="Y101" s="592">
        <f t="shared" si="3"/>
        <v>28.951000000000001</v>
      </c>
      <c r="Z101" s="592"/>
      <c r="AA101" s="592"/>
      <c r="AB101" s="592">
        <v>341.26</v>
      </c>
      <c r="AC101" s="592">
        <v>0</v>
      </c>
      <c r="AD101" s="592"/>
      <c r="AE101" s="592"/>
      <c r="AF101" s="592">
        <v>355.04</v>
      </c>
      <c r="AG101" s="592">
        <v>0</v>
      </c>
    </row>
    <row r="102" spans="1:33" x14ac:dyDescent="0.2">
      <c r="A102" s="988">
        <v>36618</v>
      </c>
      <c r="B102" s="1000">
        <v>23.77</v>
      </c>
      <c r="C102" s="1000"/>
      <c r="D102" s="592">
        <v>6.44</v>
      </c>
      <c r="E102" s="592"/>
      <c r="F102" s="592">
        <f t="shared" si="4"/>
        <v>30.21</v>
      </c>
      <c r="G102" s="592"/>
      <c r="H102" s="592"/>
      <c r="I102" s="592"/>
      <c r="J102" s="592"/>
      <c r="K102" s="592"/>
      <c r="L102" s="592"/>
      <c r="M102" s="592"/>
      <c r="N102" s="592"/>
      <c r="O102" s="592"/>
      <c r="P102" s="592"/>
      <c r="Q102" s="592"/>
      <c r="R102" s="592"/>
      <c r="S102" s="592">
        <v>4.04</v>
      </c>
      <c r="T102" s="473"/>
      <c r="U102" s="473">
        <v>0</v>
      </c>
      <c r="V102" s="592">
        <v>0</v>
      </c>
      <c r="W102" s="592"/>
      <c r="X102" s="592"/>
      <c r="Y102" s="592">
        <f t="shared" si="3"/>
        <v>26.17</v>
      </c>
      <c r="Z102" s="592"/>
      <c r="AA102" s="592"/>
      <c r="AB102" s="592">
        <v>341.3</v>
      </c>
      <c r="AC102" s="592">
        <v>0</v>
      </c>
      <c r="AD102" s="592"/>
      <c r="AE102" s="592"/>
      <c r="AF102" s="592">
        <v>355.04</v>
      </c>
      <c r="AG102" s="592" t="s">
        <v>110</v>
      </c>
    </row>
    <row r="103" spans="1:33" x14ac:dyDescent="0.2">
      <c r="A103" s="988">
        <v>36619</v>
      </c>
      <c r="B103" s="993">
        <v>23.247</v>
      </c>
      <c r="C103" s="993"/>
      <c r="D103" s="592">
        <v>9.07</v>
      </c>
      <c r="E103" s="592"/>
      <c r="F103" s="592">
        <f t="shared" si="4"/>
        <v>32.317</v>
      </c>
      <c r="G103" s="592"/>
      <c r="H103" s="592"/>
      <c r="I103" s="592"/>
      <c r="J103" s="592"/>
      <c r="K103" s="592"/>
      <c r="L103" s="592"/>
      <c r="M103" s="592"/>
      <c r="N103" s="592"/>
      <c r="O103" s="592"/>
      <c r="P103" s="592"/>
      <c r="Q103" s="592"/>
      <c r="R103" s="592"/>
      <c r="S103" s="592">
        <v>4.0410000000000004</v>
      </c>
      <c r="T103" s="473"/>
      <c r="U103" s="473">
        <v>0</v>
      </c>
      <c r="V103" s="592">
        <v>0</v>
      </c>
      <c r="W103" s="592"/>
      <c r="X103" s="592"/>
      <c r="Y103" s="592">
        <f t="shared" si="3"/>
        <v>28.276</v>
      </c>
      <c r="Z103" s="592"/>
      <c r="AA103" s="592"/>
      <c r="AB103" s="592">
        <v>341.5</v>
      </c>
      <c r="AC103" s="592">
        <v>0</v>
      </c>
      <c r="AD103" s="592"/>
      <c r="AE103" s="592"/>
      <c r="AF103" s="592">
        <v>355.15</v>
      </c>
      <c r="AG103" s="592">
        <v>0.5</v>
      </c>
    </row>
    <row r="104" spans="1:33" x14ac:dyDescent="0.2">
      <c r="A104" s="988">
        <v>36620</v>
      </c>
      <c r="B104" s="592">
        <v>22.739000000000001</v>
      </c>
      <c r="C104" s="592"/>
      <c r="D104" s="592">
        <v>10.79</v>
      </c>
      <c r="E104" s="592"/>
      <c r="F104" s="592">
        <f t="shared" si="4"/>
        <v>33.528999999999996</v>
      </c>
      <c r="G104" s="592"/>
      <c r="H104" s="592"/>
      <c r="I104" s="592"/>
      <c r="J104" s="592"/>
      <c r="K104" s="592"/>
      <c r="L104" s="592"/>
      <c r="M104" s="592"/>
      <c r="N104" s="592"/>
      <c r="O104" s="592"/>
      <c r="P104" s="592"/>
      <c r="Q104" s="592"/>
      <c r="R104" s="592"/>
      <c r="S104" s="592">
        <v>4.0810000000000004</v>
      </c>
      <c r="T104" s="473"/>
      <c r="U104" s="473">
        <v>0</v>
      </c>
      <c r="V104" s="592">
        <v>0</v>
      </c>
      <c r="W104" s="592"/>
      <c r="X104" s="592"/>
      <c r="Y104" s="592">
        <f t="shared" si="3"/>
        <v>29.447999999999997</v>
      </c>
      <c r="Z104" s="592"/>
      <c r="AA104" s="592"/>
      <c r="AB104" s="592">
        <v>341.4</v>
      </c>
      <c r="AC104" s="592">
        <v>0.03</v>
      </c>
      <c r="AD104" s="592"/>
      <c r="AE104" s="592"/>
      <c r="AF104" s="592">
        <v>355.06</v>
      </c>
      <c r="AG104" s="592">
        <v>0.1</v>
      </c>
    </row>
    <row r="105" spans="1:33" x14ac:dyDescent="0.2">
      <c r="A105" s="988">
        <v>36621</v>
      </c>
      <c r="B105" s="592">
        <v>22.63</v>
      </c>
      <c r="C105" s="592"/>
      <c r="D105" s="592">
        <v>9.15</v>
      </c>
      <c r="E105" s="592"/>
      <c r="F105" s="592">
        <f t="shared" si="4"/>
        <v>31.78</v>
      </c>
      <c r="G105" s="592"/>
      <c r="H105" s="592"/>
      <c r="I105" s="592"/>
      <c r="J105" s="592"/>
      <c r="K105" s="592"/>
      <c r="L105" s="592"/>
      <c r="M105" s="592"/>
      <c r="N105" s="592"/>
      <c r="O105" s="592"/>
      <c r="P105" s="592"/>
      <c r="Q105" s="592"/>
      <c r="R105" s="592"/>
      <c r="S105" s="592">
        <v>4.0419999999999998</v>
      </c>
      <c r="T105" s="473"/>
      <c r="U105" s="473">
        <v>0</v>
      </c>
      <c r="V105" s="592">
        <v>0</v>
      </c>
      <c r="W105" s="592"/>
      <c r="X105" s="592"/>
      <c r="Y105" s="592">
        <f t="shared" si="3"/>
        <v>27.738</v>
      </c>
      <c r="Z105" s="592"/>
      <c r="AA105" s="592"/>
      <c r="AB105" s="592">
        <v>341.3</v>
      </c>
      <c r="AC105" s="592">
        <v>0</v>
      </c>
      <c r="AD105" s="592"/>
      <c r="AE105" s="592"/>
      <c r="AF105" s="592">
        <v>355.11</v>
      </c>
      <c r="AG105" s="592">
        <v>0</v>
      </c>
    </row>
    <row r="106" spans="1:33" x14ac:dyDescent="0.2">
      <c r="A106" s="988">
        <v>36622</v>
      </c>
      <c r="B106" s="592">
        <v>21.715</v>
      </c>
      <c r="C106" s="592"/>
      <c r="D106" s="592">
        <v>9.06</v>
      </c>
      <c r="E106" s="592"/>
      <c r="F106" s="592">
        <f t="shared" si="4"/>
        <v>30.774999999999999</v>
      </c>
      <c r="G106" s="592"/>
      <c r="H106" s="592"/>
      <c r="I106" s="592"/>
      <c r="J106" s="592"/>
      <c r="K106" s="592"/>
      <c r="L106" s="592"/>
      <c r="M106" s="592"/>
      <c r="N106" s="592"/>
      <c r="O106" s="592"/>
      <c r="P106" s="592"/>
      <c r="Q106" s="592"/>
      <c r="R106" s="592"/>
      <c r="S106" s="592">
        <v>4.0960000000000001</v>
      </c>
      <c r="T106" s="473"/>
      <c r="U106" s="473">
        <v>0</v>
      </c>
      <c r="V106" s="592">
        <v>0</v>
      </c>
      <c r="W106" s="592"/>
      <c r="X106" s="592"/>
      <c r="Y106" s="592">
        <f t="shared" si="3"/>
        <v>26.678999999999998</v>
      </c>
      <c r="Z106" s="592"/>
      <c r="AA106" s="592"/>
      <c r="AB106" s="592">
        <v>341.3</v>
      </c>
      <c r="AC106" s="592">
        <v>0</v>
      </c>
      <c r="AD106" s="592"/>
      <c r="AE106" s="592"/>
      <c r="AF106" s="592">
        <v>355.1</v>
      </c>
      <c r="AG106" s="592">
        <v>0</v>
      </c>
    </row>
    <row r="107" spans="1:33" x14ac:dyDescent="0.2">
      <c r="A107" s="988">
        <v>36623</v>
      </c>
      <c r="B107" s="592">
        <v>23.829000000000001</v>
      </c>
      <c r="C107" s="592"/>
      <c r="D107" s="592">
        <v>10.93</v>
      </c>
      <c r="E107" s="592"/>
      <c r="F107" s="592">
        <f t="shared" si="4"/>
        <v>34.759</v>
      </c>
      <c r="G107" s="592"/>
      <c r="H107" s="592"/>
      <c r="I107" s="592"/>
      <c r="J107" s="592"/>
      <c r="K107" s="592"/>
      <c r="L107" s="592"/>
      <c r="M107" s="592"/>
      <c r="N107" s="592"/>
      <c r="O107" s="592"/>
      <c r="P107" s="592"/>
      <c r="Q107" s="592"/>
      <c r="R107" s="592"/>
      <c r="S107" s="592">
        <v>4.0780000000000003</v>
      </c>
      <c r="T107" s="473"/>
      <c r="U107" s="473">
        <v>0</v>
      </c>
      <c r="V107" s="592">
        <v>0</v>
      </c>
      <c r="W107" s="592"/>
      <c r="X107" s="592"/>
      <c r="Y107" s="592">
        <f t="shared" si="3"/>
        <v>30.681000000000001</v>
      </c>
      <c r="Z107" s="592"/>
      <c r="AA107" s="592"/>
      <c r="AB107" s="592">
        <v>341.21</v>
      </c>
      <c r="AC107" s="592">
        <v>0</v>
      </c>
      <c r="AD107" s="592"/>
      <c r="AE107" s="592"/>
      <c r="AF107" s="592">
        <v>355.04</v>
      </c>
      <c r="AG107" s="592">
        <v>0</v>
      </c>
    </row>
    <row r="108" spans="1:33" x14ac:dyDescent="0.2">
      <c r="A108" s="988">
        <v>36624</v>
      </c>
      <c r="B108" s="592">
        <v>23.018999999999998</v>
      </c>
      <c r="C108" s="592"/>
      <c r="D108" s="1000">
        <v>7.87</v>
      </c>
      <c r="E108" s="1000"/>
      <c r="F108" s="592">
        <f t="shared" si="4"/>
        <v>30.888999999999999</v>
      </c>
      <c r="G108" s="592"/>
      <c r="H108" s="592"/>
      <c r="I108" s="592"/>
      <c r="J108" s="592"/>
      <c r="K108" s="592"/>
      <c r="L108" s="592"/>
      <c r="M108" s="592"/>
      <c r="N108" s="592"/>
      <c r="O108" s="592"/>
      <c r="P108" s="592"/>
      <c r="Q108" s="592"/>
      <c r="R108" s="592"/>
      <c r="S108" s="592">
        <v>4.1189999999999998</v>
      </c>
      <c r="T108" s="473"/>
      <c r="U108" s="473">
        <v>0</v>
      </c>
      <c r="V108" s="592">
        <v>0</v>
      </c>
      <c r="W108" s="592"/>
      <c r="X108" s="592"/>
      <c r="Y108" s="592">
        <f t="shared" si="3"/>
        <v>26.77</v>
      </c>
      <c r="Z108" s="592"/>
      <c r="AA108" s="592"/>
      <c r="AB108" s="592">
        <v>342</v>
      </c>
      <c r="AC108" s="592">
        <v>0.72</v>
      </c>
      <c r="AD108" s="592"/>
      <c r="AE108" s="592"/>
      <c r="AF108" s="592">
        <v>355.5</v>
      </c>
      <c r="AG108" s="592">
        <v>1.4</v>
      </c>
    </row>
    <row r="109" spans="1:33" x14ac:dyDescent="0.2">
      <c r="A109" s="988">
        <v>36625</v>
      </c>
      <c r="B109" s="592">
        <v>19.963999999999999</v>
      </c>
      <c r="C109" s="592"/>
      <c r="D109" s="1000">
        <v>7.62</v>
      </c>
      <c r="E109" s="1000"/>
      <c r="F109" s="592">
        <f t="shared" si="4"/>
        <v>27.584</v>
      </c>
      <c r="G109" s="592"/>
      <c r="H109" s="592"/>
      <c r="I109" s="592"/>
      <c r="J109" s="592"/>
      <c r="K109" s="592"/>
      <c r="L109" s="592"/>
      <c r="M109" s="592"/>
      <c r="N109" s="592"/>
      <c r="O109" s="592"/>
      <c r="P109" s="592"/>
      <c r="Q109" s="592"/>
      <c r="R109" s="592"/>
      <c r="S109" s="592">
        <v>4.2050000000000001</v>
      </c>
      <c r="T109" s="473"/>
      <c r="U109" s="473">
        <v>0</v>
      </c>
      <c r="V109" s="592">
        <v>0</v>
      </c>
      <c r="W109" s="592"/>
      <c r="X109" s="592"/>
      <c r="Y109" s="592">
        <f t="shared" si="3"/>
        <v>23.378999999999998</v>
      </c>
      <c r="Z109" s="592"/>
      <c r="AA109" s="592"/>
      <c r="AB109" s="592">
        <v>341.6</v>
      </c>
      <c r="AC109" s="592">
        <v>0</v>
      </c>
      <c r="AD109" s="592"/>
      <c r="AE109" s="592"/>
      <c r="AF109" s="592">
        <v>355.3</v>
      </c>
      <c r="AG109" s="592">
        <v>0</v>
      </c>
    </row>
    <row r="110" spans="1:33" x14ac:dyDescent="0.2">
      <c r="A110" s="988">
        <v>36626</v>
      </c>
      <c r="B110" s="592">
        <v>21.456</v>
      </c>
      <c r="C110" s="592"/>
      <c r="D110" s="1000">
        <v>8.94</v>
      </c>
      <c r="E110" s="1000"/>
      <c r="F110" s="592">
        <f t="shared" si="4"/>
        <v>30.396000000000001</v>
      </c>
      <c r="G110" s="592"/>
      <c r="H110" s="592"/>
      <c r="I110" s="592"/>
      <c r="J110" s="592"/>
      <c r="K110" s="592"/>
      <c r="L110" s="592"/>
      <c r="M110" s="592"/>
      <c r="N110" s="592"/>
      <c r="O110" s="592"/>
      <c r="P110" s="592"/>
      <c r="Q110" s="592"/>
      <c r="R110" s="592"/>
      <c r="S110" s="592">
        <v>3.9910000000000001</v>
      </c>
      <c r="T110" s="473"/>
      <c r="U110" s="473">
        <v>0</v>
      </c>
      <c r="V110" s="592">
        <v>0</v>
      </c>
      <c r="W110" s="592"/>
      <c r="X110" s="592"/>
      <c r="Y110" s="592">
        <f t="shared" si="3"/>
        <v>26.405000000000001</v>
      </c>
      <c r="Z110" s="592"/>
      <c r="AA110" s="592"/>
      <c r="AB110" s="592">
        <v>341.4</v>
      </c>
      <c r="AC110" s="592">
        <v>0</v>
      </c>
      <c r="AD110" s="592"/>
      <c r="AE110" s="592"/>
      <c r="AF110" s="592">
        <v>355.12</v>
      </c>
      <c r="AG110" s="592">
        <v>0</v>
      </c>
    </row>
    <row r="111" spans="1:33" x14ac:dyDescent="0.2">
      <c r="A111" s="988">
        <v>36627</v>
      </c>
      <c r="B111" s="1000">
        <v>22.73</v>
      </c>
      <c r="C111" s="1000"/>
      <c r="D111" s="592">
        <v>11.19</v>
      </c>
      <c r="E111" s="592"/>
      <c r="F111" s="592">
        <f t="shared" si="4"/>
        <v>33.92</v>
      </c>
      <c r="G111" s="592"/>
      <c r="H111" s="592"/>
      <c r="I111" s="592"/>
      <c r="J111" s="592"/>
      <c r="K111" s="592"/>
      <c r="L111" s="592"/>
      <c r="M111" s="592"/>
      <c r="N111" s="592"/>
      <c r="O111" s="592"/>
      <c r="P111" s="592"/>
      <c r="Q111" s="592"/>
      <c r="R111" s="592"/>
      <c r="S111" s="592">
        <v>4.4349999999999996</v>
      </c>
      <c r="T111" s="473"/>
      <c r="U111" s="473">
        <v>0</v>
      </c>
      <c r="V111" s="592">
        <v>0</v>
      </c>
      <c r="W111" s="592"/>
      <c r="X111" s="592"/>
      <c r="Y111" s="592">
        <f t="shared" si="3"/>
        <v>29.485000000000003</v>
      </c>
      <c r="Z111" s="592"/>
      <c r="AA111" s="592"/>
      <c r="AB111" s="592">
        <v>341.4</v>
      </c>
      <c r="AC111" s="592">
        <v>0</v>
      </c>
      <c r="AD111" s="592"/>
      <c r="AE111" s="592"/>
      <c r="AF111" s="1000">
        <v>355.08</v>
      </c>
      <c r="AG111" s="592">
        <v>0</v>
      </c>
    </row>
    <row r="112" spans="1:33" x14ac:dyDescent="0.2">
      <c r="A112" s="988">
        <v>36628</v>
      </c>
      <c r="B112" s="1000">
        <v>21.12</v>
      </c>
      <c r="C112" s="1000"/>
      <c r="D112" s="1000">
        <v>10.84</v>
      </c>
      <c r="E112" s="1000"/>
      <c r="F112" s="592">
        <f t="shared" si="4"/>
        <v>31.96</v>
      </c>
      <c r="G112" s="592"/>
      <c r="H112" s="592"/>
      <c r="I112" s="592"/>
      <c r="J112" s="592"/>
      <c r="K112" s="592"/>
      <c r="L112" s="592"/>
      <c r="M112" s="592"/>
      <c r="N112" s="592"/>
      <c r="O112" s="592"/>
      <c r="P112" s="592"/>
      <c r="Q112" s="592"/>
      <c r="R112" s="592"/>
      <c r="S112" s="592">
        <v>4.3819999999999997</v>
      </c>
      <c r="T112" s="473"/>
      <c r="U112" s="473">
        <v>0</v>
      </c>
      <c r="V112" s="592">
        <v>0</v>
      </c>
      <c r="W112" s="592"/>
      <c r="X112" s="592"/>
      <c r="Y112" s="592">
        <f t="shared" si="3"/>
        <v>27.578000000000003</v>
      </c>
      <c r="Z112" s="592"/>
      <c r="AA112" s="592"/>
      <c r="AB112" s="592">
        <v>341.3</v>
      </c>
      <c r="AC112" s="592">
        <v>0</v>
      </c>
      <c r="AD112" s="592"/>
      <c r="AE112" s="592"/>
      <c r="AF112" s="592">
        <v>355.02</v>
      </c>
      <c r="AG112" s="592">
        <v>0</v>
      </c>
    </row>
    <row r="113" spans="1:33" x14ac:dyDescent="0.2">
      <c r="A113" s="988">
        <v>36629</v>
      </c>
      <c r="B113" s="592">
        <v>20.37</v>
      </c>
      <c r="C113" s="592"/>
      <c r="D113" s="592">
        <v>8.85</v>
      </c>
      <c r="E113" s="592"/>
      <c r="F113" s="592">
        <f t="shared" si="4"/>
        <v>29.22</v>
      </c>
      <c r="G113" s="592"/>
      <c r="H113" s="592"/>
      <c r="I113" s="592"/>
      <c r="J113" s="592"/>
      <c r="K113" s="592"/>
      <c r="L113" s="592"/>
      <c r="M113" s="592"/>
      <c r="N113" s="592"/>
      <c r="O113" s="592"/>
      <c r="P113" s="592"/>
      <c r="Q113" s="592"/>
      <c r="R113" s="592"/>
      <c r="S113" s="592">
        <v>4.1840000000000002</v>
      </c>
      <c r="T113" s="473"/>
      <c r="U113" s="473">
        <v>0</v>
      </c>
      <c r="V113" s="592">
        <v>0</v>
      </c>
      <c r="W113" s="592"/>
      <c r="X113" s="592"/>
      <c r="Y113" s="592">
        <f t="shared" si="3"/>
        <v>25.035999999999998</v>
      </c>
      <c r="Z113" s="592"/>
      <c r="AA113" s="592"/>
      <c r="AB113" s="592">
        <v>341.5</v>
      </c>
      <c r="AC113" s="592">
        <v>0.6</v>
      </c>
      <c r="AD113" s="592"/>
      <c r="AE113" s="592"/>
      <c r="AF113" s="592">
        <v>355.26</v>
      </c>
      <c r="AG113" s="592">
        <v>1.4</v>
      </c>
    </row>
    <row r="114" spans="1:33" x14ac:dyDescent="0.2">
      <c r="A114" s="988">
        <v>36630</v>
      </c>
      <c r="B114" s="592">
        <v>22.094000000000001</v>
      </c>
      <c r="C114" s="592"/>
      <c r="D114" s="592">
        <v>9.67</v>
      </c>
      <c r="E114" s="592"/>
      <c r="F114" s="592">
        <f t="shared" si="4"/>
        <v>31.764000000000003</v>
      </c>
      <c r="G114" s="592"/>
      <c r="H114" s="592"/>
      <c r="I114" s="592"/>
      <c r="J114" s="592"/>
      <c r="K114" s="592"/>
      <c r="L114" s="592"/>
      <c r="M114" s="592"/>
      <c r="N114" s="592"/>
      <c r="O114" s="592"/>
      <c r="P114" s="592"/>
      <c r="Q114" s="592"/>
      <c r="R114" s="592"/>
      <c r="S114" s="592">
        <v>4.1689999999999996</v>
      </c>
      <c r="T114" s="473"/>
      <c r="U114" s="473">
        <v>0</v>
      </c>
      <c r="V114" s="592">
        <v>0</v>
      </c>
      <c r="W114" s="592"/>
      <c r="X114" s="592"/>
      <c r="Y114" s="592">
        <f t="shared" si="3"/>
        <v>27.595000000000002</v>
      </c>
      <c r="Z114" s="592"/>
      <c r="AA114" s="592"/>
      <c r="AB114" s="592">
        <v>341.5</v>
      </c>
      <c r="AC114" s="592">
        <v>0.23</v>
      </c>
      <c r="AD114" s="592"/>
      <c r="AE114" s="592"/>
      <c r="AF114" s="592">
        <v>355.32</v>
      </c>
      <c r="AG114" s="592">
        <v>0.55000000000000004</v>
      </c>
    </row>
    <row r="115" spans="1:33" x14ac:dyDescent="0.2">
      <c r="A115" s="988">
        <v>36631</v>
      </c>
      <c r="B115" s="592">
        <v>21.603999999999999</v>
      </c>
      <c r="C115" s="592"/>
      <c r="D115" s="592">
        <v>7.55</v>
      </c>
      <c r="E115" s="592"/>
      <c r="F115" s="592">
        <f t="shared" si="4"/>
        <v>29.154</v>
      </c>
      <c r="G115" s="592"/>
      <c r="H115" s="592"/>
      <c r="I115" s="592"/>
      <c r="J115" s="592"/>
      <c r="K115" s="592"/>
      <c r="L115" s="592"/>
      <c r="M115" s="592"/>
      <c r="N115" s="592"/>
      <c r="O115" s="592"/>
      <c r="P115" s="592"/>
      <c r="Q115" s="592"/>
      <c r="R115" s="592"/>
      <c r="S115" s="592">
        <v>4.1210000000000004</v>
      </c>
      <c r="T115" s="473"/>
      <c r="U115" s="473">
        <v>0</v>
      </c>
      <c r="V115" s="592">
        <v>0</v>
      </c>
      <c r="W115" s="592"/>
      <c r="X115" s="592"/>
      <c r="Y115" s="592">
        <f t="shared" si="3"/>
        <v>25.033000000000001</v>
      </c>
      <c r="Z115" s="592"/>
      <c r="AA115" s="592"/>
      <c r="AB115" s="592">
        <v>341.9</v>
      </c>
      <c r="AC115" s="592">
        <v>0.37</v>
      </c>
      <c r="AD115" s="592"/>
      <c r="AE115" s="592"/>
      <c r="AF115" s="592">
        <v>355.76</v>
      </c>
      <c r="AG115" s="592">
        <v>0.9</v>
      </c>
    </row>
    <row r="116" spans="1:33" x14ac:dyDescent="0.2">
      <c r="A116" s="988">
        <v>36632</v>
      </c>
      <c r="B116" s="592">
        <v>19.812000000000001</v>
      </c>
      <c r="C116" s="592"/>
      <c r="D116" s="1000">
        <v>7.12</v>
      </c>
      <c r="E116" s="1000"/>
      <c r="F116" s="592">
        <f t="shared" si="4"/>
        <v>26.932000000000002</v>
      </c>
      <c r="G116" s="592"/>
      <c r="H116" s="592"/>
      <c r="I116" s="592"/>
      <c r="J116" s="592"/>
      <c r="K116" s="592"/>
      <c r="L116" s="592"/>
      <c r="M116" s="592"/>
      <c r="N116" s="592"/>
      <c r="O116" s="592"/>
      <c r="P116" s="592"/>
      <c r="Q116" s="592"/>
      <c r="R116" s="592"/>
      <c r="S116" s="592">
        <v>4.1189999999999998</v>
      </c>
      <c r="T116" s="473"/>
      <c r="U116" s="473">
        <v>0</v>
      </c>
      <c r="V116" s="592">
        <v>0</v>
      </c>
      <c r="W116" s="592"/>
      <c r="X116" s="592"/>
      <c r="Y116" s="592">
        <f t="shared" si="3"/>
        <v>22.813000000000002</v>
      </c>
      <c r="Z116" s="592"/>
      <c r="AA116" s="592"/>
      <c r="AB116" s="592">
        <v>341.7</v>
      </c>
      <c r="AC116" s="592">
        <v>0</v>
      </c>
      <c r="AD116" s="592"/>
      <c r="AE116" s="592"/>
      <c r="AF116" s="1000">
        <v>355.5</v>
      </c>
      <c r="AG116" s="592">
        <v>0</v>
      </c>
    </row>
    <row r="117" spans="1:33" x14ac:dyDescent="0.2">
      <c r="A117" s="988">
        <v>36633</v>
      </c>
      <c r="B117" s="592">
        <v>21.29</v>
      </c>
      <c r="C117" s="592"/>
      <c r="D117" s="592">
        <v>11.88</v>
      </c>
      <c r="E117" s="592"/>
      <c r="F117" s="592">
        <f t="shared" si="4"/>
        <v>33.17</v>
      </c>
      <c r="G117" s="592"/>
      <c r="H117" s="592"/>
      <c r="I117" s="592"/>
      <c r="J117" s="592"/>
      <c r="K117" s="592"/>
      <c r="L117" s="592"/>
      <c r="M117" s="592"/>
      <c r="N117" s="592"/>
      <c r="O117" s="592"/>
      <c r="P117" s="592"/>
      <c r="Q117" s="592"/>
      <c r="R117" s="592"/>
      <c r="S117" s="592">
        <v>4.1390000000000002</v>
      </c>
      <c r="T117" s="473"/>
      <c r="U117" s="473">
        <v>0</v>
      </c>
      <c r="V117" s="592">
        <v>0</v>
      </c>
      <c r="W117" s="592"/>
      <c r="X117" s="592"/>
      <c r="Y117" s="592">
        <f t="shared" si="3"/>
        <v>29.031000000000002</v>
      </c>
      <c r="Z117" s="592"/>
      <c r="AA117" s="592"/>
      <c r="AB117" s="592">
        <v>342.4</v>
      </c>
      <c r="AC117" s="592">
        <v>1.2</v>
      </c>
      <c r="AD117" s="592"/>
      <c r="AE117" s="592"/>
      <c r="AF117" s="592">
        <v>356.1</v>
      </c>
      <c r="AG117" s="592">
        <v>1.4</v>
      </c>
    </row>
    <row r="118" spans="1:33" x14ac:dyDescent="0.2">
      <c r="A118" s="988">
        <v>36634</v>
      </c>
      <c r="B118" s="592">
        <v>17.931999999999999</v>
      </c>
      <c r="C118" s="592"/>
      <c r="D118" s="1000">
        <v>10.15</v>
      </c>
      <c r="E118" s="1000"/>
      <c r="F118" s="592">
        <f t="shared" si="4"/>
        <v>28.082000000000001</v>
      </c>
      <c r="G118" s="592"/>
      <c r="H118" s="592"/>
      <c r="I118" s="592"/>
      <c r="J118" s="592"/>
      <c r="K118" s="592"/>
      <c r="L118" s="592"/>
      <c r="M118" s="592"/>
      <c r="N118" s="592"/>
      <c r="O118" s="592"/>
      <c r="P118" s="592"/>
      <c r="Q118" s="592"/>
      <c r="R118" s="592"/>
      <c r="S118" s="592">
        <v>4.0449999999999999</v>
      </c>
      <c r="T118" s="473"/>
      <c r="U118" s="473">
        <v>0</v>
      </c>
      <c r="V118" s="592">
        <v>0</v>
      </c>
      <c r="W118" s="592"/>
      <c r="X118" s="592"/>
      <c r="Y118" s="592">
        <f t="shared" si="3"/>
        <v>24.036999999999999</v>
      </c>
      <c r="Z118" s="592"/>
      <c r="AA118" s="592"/>
      <c r="AB118" s="592">
        <v>342.1</v>
      </c>
      <c r="AC118" s="592">
        <v>0.01</v>
      </c>
      <c r="AD118" s="592"/>
      <c r="AE118" s="592"/>
      <c r="AF118" s="592">
        <v>355.5</v>
      </c>
      <c r="AG118" s="592">
        <v>0.1</v>
      </c>
    </row>
    <row r="119" spans="1:33" x14ac:dyDescent="0.2">
      <c r="A119" s="988">
        <v>36635</v>
      </c>
      <c r="B119" s="592">
        <v>20.265999999999998</v>
      </c>
      <c r="C119" s="592"/>
      <c r="D119" s="592">
        <v>11.55</v>
      </c>
      <c r="E119" s="592"/>
      <c r="F119" s="592">
        <f t="shared" si="4"/>
        <v>31.815999999999999</v>
      </c>
      <c r="G119" s="592"/>
      <c r="H119" s="592"/>
      <c r="I119" s="592"/>
      <c r="J119" s="592"/>
      <c r="K119" s="592"/>
      <c r="L119" s="592"/>
      <c r="M119" s="592"/>
      <c r="N119" s="592"/>
      <c r="O119" s="592"/>
      <c r="P119" s="592"/>
      <c r="Q119" s="592"/>
      <c r="R119" s="592"/>
      <c r="S119" s="592">
        <v>4.1369999999999996</v>
      </c>
      <c r="T119" s="473"/>
      <c r="U119" s="473">
        <v>0</v>
      </c>
      <c r="V119" s="592">
        <v>0</v>
      </c>
      <c r="W119" s="592"/>
      <c r="X119" s="592"/>
      <c r="Y119" s="592">
        <f t="shared" si="3"/>
        <v>27.678999999999998</v>
      </c>
      <c r="Z119" s="592"/>
      <c r="AA119" s="592"/>
      <c r="AB119" s="592">
        <v>341.7</v>
      </c>
      <c r="AC119" s="592">
        <v>0</v>
      </c>
      <c r="AD119" s="592"/>
      <c r="AE119" s="592"/>
      <c r="AF119" s="592">
        <v>355.38</v>
      </c>
      <c r="AG119" s="592">
        <v>0</v>
      </c>
    </row>
    <row r="120" spans="1:33" x14ac:dyDescent="0.2">
      <c r="A120" s="988">
        <v>36636</v>
      </c>
      <c r="B120" s="592">
        <v>19.751999999999999</v>
      </c>
      <c r="C120" s="592"/>
      <c r="D120" s="592">
        <v>10.19</v>
      </c>
      <c r="E120" s="592"/>
      <c r="F120" s="592">
        <f t="shared" si="4"/>
        <v>29.942</v>
      </c>
      <c r="G120" s="592"/>
      <c r="H120" s="592"/>
      <c r="I120" s="592"/>
      <c r="J120" s="592"/>
      <c r="K120" s="592"/>
      <c r="L120" s="592"/>
      <c r="M120" s="592"/>
      <c r="N120" s="592"/>
      <c r="O120" s="592"/>
      <c r="P120" s="592"/>
      <c r="Q120" s="592"/>
      <c r="R120" s="592"/>
      <c r="S120" s="592">
        <v>4.0750000000000002</v>
      </c>
      <c r="T120" s="473"/>
      <c r="U120" s="473">
        <v>0</v>
      </c>
      <c r="V120" s="592">
        <v>0</v>
      </c>
      <c r="W120" s="592"/>
      <c r="X120" s="592"/>
      <c r="Y120" s="592">
        <f t="shared" si="3"/>
        <v>25.867000000000001</v>
      </c>
      <c r="Z120" s="592"/>
      <c r="AA120" s="592"/>
      <c r="AB120" s="592">
        <v>341.5</v>
      </c>
      <c r="AC120" s="592">
        <v>0</v>
      </c>
      <c r="AD120" s="592"/>
      <c r="AE120" s="592"/>
      <c r="AF120" s="631">
        <v>355.2</v>
      </c>
      <c r="AG120" s="631">
        <v>0</v>
      </c>
    </row>
    <row r="121" spans="1:33" x14ac:dyDescent="0.2">
      <c r="A121" s="988">
        <v>36637</v>
      </c>
      <c r="B121" s="592">
        <v>21.988</v>
      </c>
      <c r="C121" s="592"/>
      <c r="D121" s="592">
        <v>7.97</v>
      </c>
      <c r="E121" s="592"/>
      <c r="F121" s="592">
        <f t="shared" si="4"/>
        <v>29.957999999999998</v>
      </c>
      <c r="G121" s="592"/>
      <c r="H121" s="592"/>
      <c r="I121" s="592"/>
      <c r="J121" s="592"/>
      <c r="K121" s="592"/>
      <c r="L121" s="592"/>
      <c r="M121" s="592"/>
      <c r="N121" s="592"/>
      <c r="O121" s="592"/>
      <c r="P121" s="592"/>
      <c r="Q121" s="592"/>
      <c r="R121" s="592"/>
      <c r="S121" s="592">
        <v>4.0339999999999998</v>
      </c>
      <c r="T121" s="473"/>
      <c r="U121" s="473">
        <v>0</v>
      </c>
      <c r="V121" s="592">
        <v>0</v>
      </c>
      <c r="W121" s="592"/>
      <c r="X121" s="592"/>
      <c r="Y121" s="592">
        <f t="shared" si="3"/>
        <v>25.923999999999999</v>
      </c>
      <c r="Z121" s="592"/>
      <c r="AA121" s="592"/>
      <c r="AB121" s="592">
        <v>341.4</v>
      </c>
      <c r="AC121" s="592">
        <v>0</v>
      </c>
      <c r="AD121" s="592"/>
      <c r="AE121" s="592"/>
      <c r="AF121" s="592">
        <v>355.15</v>
      </c>
      <c r="AG121" s="592">
        <v>0</v>
      </c>
    </row>
    <row r="122" spans="1:33" x14ac:dyDescent="0.2">
      <c r="A122" s="988">
        <v>36638</v>
      </c>
      <c r="B122" s="592">
        <v>21.167000000000002</v>
      </c>
      <c r="C122" s="592"/>
      <c r="D122" s="1000">
        <v>6.99</v>
      </c>
      <c r="E122" s="1000"/>
      <c r="F122" s="592">
        <f t="shared" si="4"/>
        <v>28.157000000000004</v>
      </c>
      <c r="G122" s="592"/>
      <c r="H122" s="592"/>
      <c r="I122" s="592"/>
      <c r="J122" s="592"/>
      <c r="K122" s="592"/>
      <c r="L122" s="592"/>
      <c r="M122" s="592"/>
      <c r="N122" s="592"/>
      <c r="O122" s="592"/>
      <c r="P122" s="592"/>
      <c r="Q122" s="592"/>
      <c r="R122" s="592"/>
      <c r="S122" s="592">
        <v>4.2080000000000002</v>
      </c>
      <c r="T122" s="473"/>
      <c r="U122" s="473">
        <v>0</v>
      </c>
      <c r="V122" s="592">
        <v>0</v>
      </c>
      <c r="W122" s="592"/>
      <c r="X122" s="592"/>
      <c r="Y122" s="592">
        <f t="shared" si="3"/>
        <v>23.949000000000005</v>
      </c>
      <c r="Z122" s="592"/>
      <c r="AA122" s="592"/>
      <c r="AB122" s="592">
        <v>341.4</v>
      </c>
      <c r="AC122" s="592">
        <v>0</v>
      </c>
      <c r="AD122" s="592"/>
      <c r="AE122" s="592"/>
      <c r="AF122" s="592">
        <v>355.1</v>
      </c>
      <c r="AG122" s="592">
        <v>0</v>
      </c>
    </row>
    <row r="123" spans="1:33" x14ac:dyDescent="0.2">
      <c r="A123" s="988">
        <v>36639</v>
      </c>
      <c r="B123" s="592">
        <v>20.071999999999999</v>
      </c>
      <c r="C123" s="592"/>
      <c r="D123" s="1000">
        <v>7.09</v>
      </c>
      <c r="E123" s="1000"/>
      <c r="F123" s="592">
        <f t="shared" si="4"/>
        <v>27.161999999999999</v>
      </c>
      <c r="G123" s="592"/>
      <c r="H123" s="592"/>
      <c r="I123" s="592"/>
      <c r="J123" s="592"/>
      <c r="K123" s="592"/>
      <c r="L123" s="592"/>
      <c r="M123" s="592"/>
      <c r="N123" s="592"/>
      <c r="O123" s="592"/>
      <c r="P123" s="592"/>
      <c r="Q123" s="592"/>
      <c r="R123" s="592"/>
      <c r="S123" s="592">
        <v>4.1509999999999998</v>
      </c>
      <c r="T123" s="473"/>
      <c r="U123" s="473">
        <v>0</v>
      </c>
      <c r="V123" s="592">
        <v>0</v>
      </c>
      <c r="W123" s="592"/>
      <c r="X123" s="592"/>
      <c r="Y123" s="592">
        <f t="shared" si="3"/>
        <v>23.010999999999999</v>
      </c>
      <c r="Z123" s="592"/>
      <c r="AA123" s="592"/>
      <c r="AB123" s="592">
        <v>341.4</v>
      </c>
      <c r="AC123" s="592">
        <v>0</v>
      </c>
      <c r="AD123" s="592"/>
      <c r="AE123" s="592"/>
      <c r="AF123" s="592">
        <v>355.07</v>
      </c>
      <c r="AG123" s="592">
        <v>0</v>
      </c>
    </row>
    <row r="124" spans="1:33" x14ac:dyDescent="0.2">
      <c r="A124" s="988">
        <v>36640</v>
      </c>
      <c r="B124" s="592">
        <v>21.957000000000001</v>
      </c>
      <c r="C124" s="592"/>
      <c r="D124" s="1000">
        <v>9.66</v>
      </c>
      <c r="E124" s="1000"/>
      <c r="F124" s="592">
        <f t="shared" si="4"/>
        <v>31.617000000000001</v>
      </c>
      <c r="G124" s="592"/>
      <c r="H124" s="592"/>
      <c r="I124" s="592"/>
      <c r="J124" s="592"/>
      <c r="K124" s="592"/>
      <c r="L124" s="592"/>
      <c r="M124" s="592"/>
      <c r="N124" s="592"/>
      <c r="O124" s="592"/>
      <c r="P124" s="592"/>
      <c r="Q124" s="592"/>
      <c r="R124" s="592"/>
      <c r="S124" s="592">
        <v>4.0629999999999997</v>
      </c>
      <c r="T124" s="592"/>
      <c r="U124" s="592">
        <v>0</v>
      </c>
      <c r="V124" s="592">
        <v>0</v>
      </c>
      <c r="W124" s="592"/>
      <c r="X124" s="592"/>
      <c r="Y124" s="592">
        <f t="shared" si="3"/>
        <v>27.554000000000002</v>
      </c>
      <c r="Z124" s="592"/>
      <c r="AA124" s="592"/>
      <c r="AB124" s="592">
        <v>341.4</v>
      </c>
      <c r="AC124" s="592">
        <v>0.17</v>
      </c>
      <c r="AD124" s="592"/>
      <c r="AE124" s="592"/>
      <c r="AF124" s="592">
        <v>355.05</v>
      </c>
      <c r="AG124" s="592">
        <v>0.05</v>
      </c>
    </row>
    <row r="125" spans="1:33" x14ac:dyDescent="0.2">
      <c r="A125" s="988">
        <v>36641</v>
      </c>
      <c r="B125" s="592">
        <v>21.507000000000001</v>
      </c>
      <c r="C125" s="592"/>
      <c r="D125" s="592">
        <v>8.11</v>
      </c>
      <c r="E125" s="592"/>
      <c r="F125" s="592">
        <f t="shared" si="4"/>
        <v>29.617000000000001</v>
      </c>
      <c r="G125" s="592"/>
      <c r="H125" s="592"/>
      <c r="I125" s="592"/>
      <c r="J125" s="592"/>
      <c r="K125" s="592"/>
      <c r="L125" s="592"/>
      <c r="M125" s="592"/>
      <c r="N125" s="592"/>
      <c r="O125" s="592"/>
      <c r="P125" s="592"/>
      <c r="Q125" s="592"/>
      <c r="R125" s="592"/>
      <c r="S125" s="592">
        <v>4.1500000000000004</v>
      </c>
      <c r="T125" s="592"/>
      <c r="U125" s="592">
        <v>0</v>
      </c>
      <c r="V125" s="592">
        <v>0</v>
      </c>
      <c r="W125" s="592"/>
      <c r="X125" s="592"/>
      <c r="Y125" s="592">
        <f t="shared" si="3"/>
        <v>25.466999999999999</v>
      </c>
      <c r="Z125" s="592"/>
      <c r="AA125" s="592"/>
      <c r="AB125" s="592">
        <v>341.5</v>
      </c>
      <c r="AC125" s="592">
        <v>0.24</v>
      </c>
      <c r="AD125" s="592"/>
      <c r="AE125" s="592"/>
      <c r="AF125" s="592">
        <v>355.1</v>
      </c>
      <c r="AG125" s="592">
        <v>0.3</v>
      </c>
    </row>
    <row r="126" spans="1:33" x14ac:dyDescent="0.2">
      <c r="A126" s="988">
        <v>36642</v>
      </c>
      <c r="B126" s="592">
        <v>21.925000000000001</v>
      </c>
      <c r="C126" s="592"/>
      <c r="D126" s="1000">
        <v>9.65</v>
      </c>
      <c r="E126" s="1000"/>
      <c r="F126" s="592">
        <f t="shared" si="4"/>
        <v>31.575000000000003</v>
      </c>
      <c r="G126" s="592"/>
      <c r="H126" s="592"/>
      <c r="I126" s="592"/>
      <c r="J126" s="592"/>
      <c r="K126" s="592"/>
      <c r="L126" s="592"/>
      <c r="M126" s="592"/>
      <c r="N126" s="592"/>
      <c r="O126" s="592"/>
      <c r="P126" s="592"/>
      <c r="Q126" s="592"/>
      <c r="R126" s="592"/>
      <c r="S126" s="592">
        <v>4.1779999999999999</v>
      </c>
      <c r="T126" s="592"/>
      <c r="U126" s="592">
        <v>0</v>
      </c>
      <c r="V126" s="592">
        <v>0</v>
      </c>
      <c r="W126" s="592"/>
      <c r="X126" s="592"/>
      <c r="Y126" s="592">
        <f t="shared" si="3"/>
        <v>27.397000000000002</v>
      </c>
      <c r="Z126" s="592"/>
      <c r="AA126" s="592"/>
      <c r="AB126" s="592">
        <v>341.7</v>
      </c>
      <c r="AC126" s="592">
        <v>0.6</v>
      </c>
      <c r="AD126" s="592"/>
      <c r="AE126" s="592"/>
      <c r="AF126" s="592">
        <v>355.24</v>
      </c>
      <c r="AG126" s="592">
        <v>1.2</v>
      </c>
    </row>
    <row r="127" spans="1:33" x14ac:dyDescent="0.2">
      <c r="A127" s="988">
        <v>36643</v>
      </c>
      <c r="B127" s="592">
        <v>20.178000000000001</v>
      </c>
      <c r="C127" s="592"/>
      <c r="D127" s="592">
        <v>11.3</v>
      </c>
      <c r="E127" s="592"/>
      <c r="F127" s="592">
        <f t="shared" si="4"/>
        <v>31.478000000000002</v>
      </c>
      <c r="G127" s="592"/>
      <c r="H127" s="592"/>
      <c r="I127" s="592"/>
      <c r="J127" s="592"/>
      <c r="K127" s="592"/>
      <c r="L127" s="592"/>
      <c r="M127" s="592"/>
      <c r="N127" s="592"/>
      <c r="O127" s="592"/>
      <c r="P127" s="592"/>
      <c r="Q127" s="592"/>
      <c r="R127" s="592"/>
      <c r="S127" s="592">
        <v>4.0229999999999997</v>
      </c>
      <c r="T127" s="592"/>
      <c r="U127" s="592">
        <v>0</v>
      </c>
      <c r="V127" s="592">
        <v>0</v>
      </c>
      <c r="W127" s="592"/>
      <c r="X127" s="592"/>
      <c r="Y127" s="592">
        <f t="shared" si="3"/>
        <v>27.455000000000002</v>
      </c>
      <c r="Z127" s="592"/>
      <c r="AA127" s="592"/>
      <c r="AB127" s="592">
        <v>342</v>
      </c>
      <c r="AC127" s="592">
        <v>0</v>
      </c>
      <c r="AD127" s="592"/>
      <c r="AE127" s="592"/>
      <c r="AF127" s="592">
        <v>355.5</v>
      </c>
      <c r="AG127" s="592" t="s">
        <v>110</v>
      </c>
    </row>
    <row r="128" spans="1:33" x14ac:dyDescent="0.2">
      <c r="A128" s="988">
        <v>36644</v>
      </c>
      <c r="B128" s="592">
        <v>20.765999999999998</v>
      </c>
      <c r="C128" s="592"/>
      <c r="D128" s="1000">
        <v>9.6300000000000008</v>
      </c>
      <c r="E128" s="1000"/>
      <c r="F128" s="592">
        <f t="shared" si="4"/>
        <v>30.396000000000001</v>
      </c>
      <c r="G128" s="592"/>
      <c r="H128" s="592"/>
      <c r="I128" s="592"/>
      <c r="J128" s="592"/>
      <c r="K128" s="592"/>
      <c r="L128" s="592"/>
      <c r="M128" s="592"/>
      <c r="N128" s="592"/>
      <c r="O128" s="592"/>
      <c r="P128" s="592"/>
      <c r="Q128" s="592"/>
      <c r="R128" s="592"/>
      <c r="S128" s="592">
        <v>4.1470000000000002</v>
      </c>
      <c r="T128" s="592"/>
      <c r="U128" s="592">
        <v>0</v>
      </c>
      <c r="V128" s="592">
        <v>0</v>
      </c>
      <c r="W128" s="592"/>
      <c r="X128" s="592"/>
      <c r="Y128" s="592">
        <f t="shared" si="3"/>
        <v>26.249000000000002</v>
      </c>
      <c r="Z128" s="592"/>
      <c r="AA128" s="592"/>
      <c r="AB128" s="592">
        <v>342.3</v>
      </c>
      <c r="AC128" s="592">
        <v>0.42</v>
      </c>
      <c r="AD128" s="592"/>
      <c r="AE128" s="592"/>
      <c r="AF128" s="592">
        <v>355.95</v>
      </c>
      <c r="AG128" s="592">
        <v>1.2</v>
      </c>
    </row>
    <row r="129" spans="1:33" x14ac:dyDescent="0.2">
      <c r="A129" s="988">
        <v>36645</v>
      </c>
      <c r="B129" s="592">
        <v>18.056999999999999</v>
      </c>
      <c r="C129" s="592"/>
      <c r="D129" s="1000">
        <v>11.88</v>
      </c>
      <c r="E129" s="1000"/>
      <c r="F129" s="592">
        <f t="shared" si="4"/>
        <v>29.936999999999998</v>
      </c>
      <c r="G129" s="592"/>
      <c r="H129" s="592"/>
      <c r="I129" s="592"/>
      <c r="J129" s="592"/>
      <c r="K129" s="592"/>
      <c r="L129" s="592"/>
      <c r="M129" s="592"/>
      <c r="N129" s="592"/>
      <c r="O129" s="592"/>
      <c r="P129" s="592"/>
      <c r="Q129" s="592"/>
      <c r="R129" s="592"/>
      <c r="S129" s="592">
        <v>4.1580000000000004</v>
      </c>
      <c r="T129" s="592"/>
      <c r="U129" s="592">
        <v>0</v>
      </c>
      <c r="V129" s="592">
        <v>0</v>
      </c>
      <c r="W129" s="592"/>
      <c r="X129" s="592"/>
      <c r="Y129" s="592">
        <f t="shared" si="3"/>
        <v>25.778999999999996</v>
      </c>
      <c r="Z129" s="592"/>
      <c r="AA129" s="592"/>
      <c r="AB129" s="592">
        <v>341.9</v>
      </c>
      <c r="AC129" s="592">
        <v>0.22</v>
      </c>
      <c r="AD129" s="592"/>
      <c r="AE129" s="592"/>
      <c r="AF129" s="1000">
        <v>355.62</v>
      </c>
      <c r="AG129" s="592">
        <v>0.33</v>
      </c>
    </row>
    <row r="130" spans="1:33" x14ac:dyDescent="0.2">
      <c r="A130" s="988">
        <v>36646</v>
      </c>
      <c r="B130" s="592">
        <v>15.153</v>
      </c>
      <c r="C130" s="592"/>
      <c r="D130" s="1000"/>
      <c r="E130" s="1000"/>
      <c r="F130" s="592">
        <f t="shared" si="4"/>
        <v>15.153</v>
      </c>
      <c r="G130" s="592"/>
      <c r="H130" s="592"/>
      <c r="I130" s="592"/>
      <c r="J130" s="592"/>
      <c r="K130" s="592"/>
      <c r="L130" s="592"/>
      <c r="M130" s="592"/>
      <c r="N130" s="592"/>
      <c r="O130" s="592"/>
      <c r="P130" s="592"/>
      <c r="Q130" s="592"/>
      <c r="R130" s="592"/>
      <c r="S130" s="592">
        <v>4.0620000000000003</v>
      </c>
      <c r="T130" s="592"/>
      <c r="U130" s="592">
        <v>0</v>
      </c>
      <c r="V130" s="592">
        <v>0</v>
      </c>
      <c r="W130" s="592"/>
      <c r="X130" s="592"/>
      <c r="Y130" s="1055">
        <f>AVERAGE(Y129,Y131)</f>
        <v>26.630499999999998</v>
      </c>
      <c r="Z130" s="592"/>
      <c r="AA130" s="592"/>
      <c r="AB130" s="1000">
        <v>341.6</v>
      </c>
      <c r="AC130" s="592">
        <v>0.01</v>
      </c>
      <c r="AD130" s="592"/>
      <c r="AE130" s="592"/>
      <c r="AF130" s="1000">
        <v>355.31</v>
      </c>
      <c r="AG130" s="592">
        <v>0</v>
      </c>
    </row>
    <row r="131" spans="1:33" x14ac:dyDescent="0.2">
      <c r="A131" s="988">
        <v>36647</v>
      </c>
      <c r="B131" s="592">
        <v>19.795999999999999</v>
      </c>
      <c r="C131" s="592"/>
      <c r="D131" s="1000">
        <v>11.77</v>
      </c>
      <c r="E131" s="1000"/>
      <c r="F131" s="592">
        <f t="shared" si="4"/>
        <v>31.565999999999999</v>
      </c>
      <c r="G131" s="592"/>
      <c r="H131" s="592"/>
      <c r="I131" s="592"/>
      <c r="J131" s="592"/>
      <c r="K131" s="592"/>
      <c r="L131" s="592"/>
      <c r="M131" s="592"/>
      <c r="N131" s="592"/>
      <c r="O131" s="592"/>
      <c r="P131" s="592"/>
      <c r="Q131" s="592"/>
      <c r="R131" s="592"/>
      <c r="S131" s="592">
        <v>4.0839999999999996</v>
      </c>
      <c r="T131" s="473"/>
      <c r="U131" s="473">
        <v>0</v>
      </c>
      <c r="V131" s="592">
        <v>0</v>
      </c>
      <c r="W131" s="592"/>
      <c r="X131" s="592"/>
      <c r="Y131" s="592">
        <f t="shared" si="3"/>
        <v>27.481999999999999</v>
      </c>
      <c r="Z131" s="592"/>
      <c r="AA131" s="592"/>
      <c r="AB131" s="592">
        <v>341.5</v>
      </c>
      <c r="AC131" s="592">
        <v>0</v>
      </c>
      <c r="AD131" s="592"/>
      <c r="AE131" s="592"/>
      <c r="AF131" s="592">
        <v>355.15</v>
      </c>
      <c r="AG131" s="592">
        <v>0</v>
      </c>
    </row>
    <row r="132" spans="1:33" x14ac:dyDescent="0.2">
      <c r="A132" s="988">
        <v>36648</v>
      </c>
      <c r="B132" s="592">
        <v>20.622</v>
      </c>
      <c r="C132" s="592"/>
      <c r="D132" s="592">
        <v>11.56</v>
      </c>
      <c r="E132" s="592"/>
      <c r="F132" s="592">
        <f t="shared" si="4"/>
        <v>32.182000000000002</v>
      </c>
      <c r="G132" s="592"/>
      <c r="H132" s="592"/>
      <c r="I132" s="592"/>
      <c r="J132" s="592"/>
      <c r="K132" s="592"/>
      <c r="L132" s="592"/>
      <c r="M132" s="592"/>
      <c r="N132" s="592"/>
      <c r="O132" s="592"/>
      <c r="P132" s="592"/>
      <c r="Q132" s="592"/>
      <c r="R132" s="592"/>
      <c r="S132" s="592">
        <v>4.1539999999999999</v>
      </c>
      <c r="T132" s="473"/>
      <c r="U132" s="473">
        <v>0</v>
      </c>
      <c r="V132" s="592">
        <v>0</v>
      </c>
      <c r="W132" s="592"/>
      <c r="X132" s="592"/>
      <c r="Y132" s="592">
        <f t="shared" si="3"/>
        <v>28.028000000000002</v>
      </c>
      <c r="Z132" s="592"/>
      <c r="AA132" s="592"/>
      <c r="AB132" s="592">
        <v>341.7</v>
      </c>
      <c r="AC132" s="592">
        <v>0</v>
      </c>
      <c r="AD132" s="592"/>
      <c r="AE132" s="592"/>
      <c r="AF132" s="592">
        <v>355.1</v>
      </c>
      <c r="AG132" s="592">
        <v>0</v>
      </c>
    </row>
    <row r="133" spans="1:33" x14ac:dyDescent="0.2">
      <c r="A133" s="988">
        <v>36649</v>
      </c>
      <c r="B133" s="993">
        <v>21.75</v>
      </c>
      <c r="C133" s="993"/>
      <c r="D133" s="592">
        <v>10.68</v>
      </c>
      <c r="E133" s="592"/>
      <c r="F133" s="592">
        <f t="shared" si="4"/>
        <v>32.43</v>
      </c>
      <c r="G133" s="592"/>
      <c r="H133" s="592"/>
      <c r="I133" s="592"/>
      <c r="J133" s="592"/>
      <c r="K133" s="592"/>
      <c r="L133" s="592"/>
      <c r="M133" s="592"/>
      <c r="N133" s="592"/>
      <c r="O133" s="592"/>
      <c r="P133" s="592"/>
      <c r="Q133" s="592"/>
      <c r="R133" s="592"/>
      <c r="S133" s="592">
        <v>3.9969999999999999</v>
      </c>
      <c r="T133" s="473"/>
      <c r="U133" s="473">
        <v>0</v>
      </c>
      <c r="V133" s="592">
        <v>0</v>
      </c>
      <c r="W133" s="592"/>
      <c r="X133" s="592"/>
      <c r="Y133" s="592">
        <f t="shared" si="3"/>
        <v>28.433</v>
      </c>
      <c r="Z133" s="592"/>
      <c r="AA133" s="592"/>
      <c r="AB133" s="592">
        <v>341.4</v>
      </c>
      <c r="AC133" s="592">
        <v>0</v>
      </c>
      <c r="AD133" s="592"/>
      <c r="AE133" s="592"/>
      <c r="AF133" s="592">
        <v>355.05</v>
      </c>
      <c r="AG133" s="592">
        <v>0</v>
      </c>
    </row>
    <row r="134" spans="1:33" x14ac:dyDescent="0.2">
      <c r="A134" s="988">
        <v>36650</v>
      </c>
      <c r="B134" s="1000">
        <v>24.22</v>
      </c>
      <c r="C134" s="1000"/>
      <c r="D134" s="592">
        <v>9.5500000000000007</v>
      </c>
      <c r="E134" s="592"/>
      <c r="F134" s="592">
        <f t="shared" si="4"/>
        <v>33.769999999999996</v>
      </c>
      <c r="G134" s="592"/>
      <c r="H134" s="592"/>
      <c r="I134" s="592"/>
      <c r="J134" s="592"/>
      <c r="K134" s="592"/>
      <c r="L134" s="592"/>
      <c r="M134" s="592"/>
      <c r="N134" s="592"/>
      <c r="O134" s="592"/>
      <c r="P134" s="592"/>
      <c r="Q134" s="592"/>
      <c r="R134" s="592"/>
      <c r="S134" s="592">
        <v>4.0540000000000003</v>
      </c>
      <c r="T134" s="473"/>
      <c r="U134" s="473">
        <v>0</v>
      </c>
      <c r="V134" s="592">
        <v>0</v>
      </c>
      <c r="W134" s="592"/>
      <c r="X134" s="592"/>
      <c r="Y134" s="592">
        <f t="shared" si="3"/>
        <v>29.715999999999994</v>
      </c>
      <c r="Z134" s="592"/>
      <c r="AA134" s="592"/>
      <c r="AB134" s="592">
        <v>341.4</v>
      </c>
      <c r="AC134" s="592">
        <v>0</v>
      </c>
      <c r="AD134" s="592"/>
      <c r="AE134" s="592"/>
      <c r="AF134" s="592">
        <v>355</v>
      </c>
      <c r="AG134" s="592">
        <v>0</v>
      </c>
    </row>
    <row r="135" spans="1:33" x14ac:dyDescent="0.2">
      <c r="A135" s="988">
        <v>36651</v>
      </c>
      <c r="B135" s="592">
        <v>25.152000000000001</v>
      </c>
      <c r="C135" s="592"/>
      <c r="D135" s="592">
        <v>8.9169999999999998</v>
      </c>
      <c r="E135" s="592"/>
      <c r="F135" s="592">
        <f t="shared" si="4"/>
        <v>34.069000000000003</v>
      </c>
      <c r="G135" s="592"/>
      <c r="H135" s="592"/>
      <c r="I135" s="592"/>
      <c r="J135" s="592"/>
      <c r="K135" s="592"/>
      <c r="L135" s="592"/>
      <c r="M135" s="592"/>
      <c r="N135" s="592"/>
      <c r="O135" s="592"/>
      <c r="P135" s="592"/>
      <c r="Q135" s="592"/>
      <c r="R135" s="592"/>
      <c r="S135" s="592">
        <v>4.0389999999999997</v>
      </c>
      <c r="T135" s="473"/>
      <c r="U135" s="473">
        <v>0</v>
      </c>
      <c r="V135" s="592">
        <v>0</v>
      </c>
      <c r="W135" s="592"/>
      <c r="X135" s="592"/>
      <c r="Y135" s="592">
        <f t="shared" si="3"/>
        <v>30.03</v>
      </c>
      <c r="Z135" s="592"/>
      <c r="AA135" s="592"/>
      <c r="AB135" s="592">
        <v>341.4</v>
      </c>
      <c r="AC135" s="592">
        <v>0</v>
      </c>
      <c r="AD135" s="592"/>
      <c r="AE135" s="592"/>
      <c r="AF135" s="592">
        <v>355.04</v>
      </c>
      <c r="AG135" s="592">
        <v>0</v>
      </c>
    </row>
    <row r="136" spans="1:33" x14ac:dyDescent="0.2">
      <c r="A136" s="988">
        <v>36652</v>
      </c>
      <c r="B136" s="592">
        <v>25.312000000000001</v>
      </c>
      <c r="C136" s="592"/>
      <c r="D136" s="592">
        <v>9.3119999999999994</v>
      </c>
      <c r="E136" s="592"/>
      <c r="F136" s="592">
        <f t="shared" si="4"/>
        <v>34.624000000000002</v>
      </c>
      <c r="G136" s="592"/>
      <c r="H136" s="592"/>
      <c r="I136" s="592"/>
      <c r="J136" s="592"/>
      <c r="K136" s="592"/>
      <c r="L136" s="592"/>
      <c r="M136" s="592"/>
      <c r="N136" s="592"/>
      <c r="O136" s="592"/>
      <c r="P136" s="592"/>
      <c r="Q136" s="592"/>
      <c r="R136" s="592"/>
      <c r="S136" s="592">
        <v>4.0289999999999999</v>
      </c>
      <c r="T136" s="473"/>
      <c r="U136" s="473">
        <v>0</v>
      </c>
      <c r="V136" s="592">
        <v>0</v>
      </c>
      <c r="W136" s="592"/>
      <c r="X136" s="592"/>
      <c r="Y136" s="592">
        <f t="shared" si="3"/>
        <v>30.595000000000002</v>
      </c>
      <c r="Z136" s="592"/>
      <c r="AA136" s="592"/>
      <c r="AB136" s="592">
        <v>341.4</v>
      </c>
      <c r="AC136" s="592">
        <v>0</v>
      </c>
      <c r="AD136" s="592"/>
      <c r="AE136" s="592"/>
      <c r="AF136" s="592">
        <v>354.99</v>
      </c>
      <c r="AG136" s="592">
        <v>0</v>
      </c>
    </row>
    <row r="137" spans="1:33" x14ac:dyDescent="0.2">
      <c r="A137" s="988">
        <v>36653</v>
      </c>
      <c r="B137" s="592">
        <v>24.873999999999999</v>
      </c>
      <c r="C137" s="592"/>
      <c r="D137" s="592">
        <v>7.5960000000000001</v>
      </c>
      <c r="E137" s="592"/>
      <c r="F137" s="592">
        <f t="shared" si="4"/>
        <v>32.47</v>
      </c>
      <c r="G137" s="592"/>
      <c r="H137" s="592"/>
      <c r="I137" s="592"/>
      <c r="J137" s="592"/>
      <c r="K137" s="592"/>
      <c r="L137" s="592"/>
      <c r="M137" s="592"/>
      <c r="N137" s="592"/>
      <c r="O137" s="592"/>
      <c r="P137" s="592"/>
      <c r="Q137" s="592"/>
      <c r="R137" s="592"/>
      <c r="S137" s="592">
        <v>4.0199999999999996</v>
      </c>
      <c r="T137" s="473"/>
      <c r="U137" s="473">
        <v>0</v>
      </c>
      <c r="V137" s="592">
        <v>0</v>
      </c>
      <c r="W137" s="592"/>
      <c r="X137" s="592"/>
      <c r="Y137" s="592">
        <f t="shared" si="3"/>
        <v>28.45</v>
      </c>
      <c r="Z137" s="592"/>
      <c r="AA137" s="592"/>
      <c r="AB137" s="592">
        <v>341.3</v>
      </c>
      <c r="AC137" s="592">
        <v>0</v>
      </c>
      <c r="AD137" s="592"/>
      <c r="AE137" s="592"/>
      <c r="AF137" s="592">
        <v>354.93</v>
      </c>
      <c r="AG137" s="592">
        <v>0</v>
      </c>
    </row>
    <row r="138" spans="1:33" x14ac:dyDescent="0.2">
      <c r="A138" s="988">
        <v>36654</v>
      </c>
      <c r="B138" s="592">
        <v>25.931999999999999</v>
      </c>
      <c r="C138" s="592"/>
      <c r="D138" s="1000">
        <v>8.84</v>
      </c>
      <c r="E138" s="1000"/>
      <c r="F138" s="592">
        <f t="shared" si="4"/>
        <v>34.771999999999998</v>
      </c>
      <c r="G138" s="592"/>
      <c r="H138" s="592"/>
      <c r="I138" s="592"/>
      <c r="J138" s="592"/>
      <c r="K138" s="592"/>
      <c r="L138" s="592"/>
      <c r="M138" s="592"/>
      <c r="N138" s="592"/>
      <c r="O138" s="592"/>
      <c r="P138" s="592"/>
      <c r="Q138" s="592"/>
      <c r="R138" s="592"/>
      <c r="S138" s="592">
        <v>3.9590000000000001</v>
      </c>
      <c r="T138" s="473"/>
      <c r="U138" s="473">
        <v>0</v>
      </c>
      <c r="V138" s="592">
        <v>0</v>
      </c>
      <c r="W138" s="592"/>
      <c r="X138" s="592"/>
      <c r="Y138" s="592">
        <f t="shared" ref="Y138:Y201" si="5">+F138-S138-U138-V138</f>
        <v>30.812999999999999</v>
      </c>
      <c r="Z138" s="592"/>
      <c r="AA138" s="592"/>
      <c r="AB138" s="592">
        <v>341.3</v>
      </c>
      <c r="AC138" s="592">
        <v>0</v>
      </c>
      <c r="AD138" s="592"/>
      <c r="AE138" s="592"/>
      <c r="AF138" s="1000">
        <v>354.9</v>
      </c>
      <c r="AG138" s="592">
        <v>0</v>
      </c>
    </row>
    <row r="139" spans="1:33" x14ac:dyDescent="0.2">
      <c r="A139" s="988">
        <v>36655</v>
      </c>
      <c r="B139" s="592">
        <v>27.105</v>
      </c>
      <c r="C139" s="592"/>
      <c r="D139" s="1000">
        <v>10.56</v>
      </c>
      <c r="E139" s="1000"/>
      <c r="F139" s="592">
        <f t="shared" si="4"/>
        <v>37.664999999999999</v>
      </c>
      <c r="G139" s="592"/>
      <c r="H139" s="592"/>
      <c r="I139" s="592"/>
      <c r="J139" s="592"/>
      <c r="K139" s="592"/>
      <c r="L139" s="592"/>
      <c r="M139" s="592"/>
      <c r="N139" s="592"/>
      <c r="O139" s="592"/>
      <c r="P139" s="592"/>
      <c r="Q139" s="592"/>
      <c r="R139" s="592"/>
      <c r="S139" s="592">
        <v>3.8540000000000001</v>
      </c>
      <c r="T139" s="473"/>
      <c r="U139" s="473">
        <v>0</v>
      </c>
      <c r="V139" s="1023">
        <v>0</v>
      </c>
      <c r="W139" s="1023"/>
      <c r="X139" s="1023"/>
      <c r="Y139" s="592">
        <f t="shared" si="5"/>
        <v>33.811</v>
      </c>
      <c r="Z139" s="592"/>
      <c r="AA139" s="592"/>
      <c r="AB139" s="592">
        <v>341.3</v>
      </c>
      <c r="AC139" s="592">
        <v>0</v>
      </c>
      <c r="AD139" s="592"/>
      <c r="AE139" s="592"/>
      <c r="AF139" s="592">
        <v>354.9</v>
      </c>
      <c r="AG139" s="592">
        <v>0</v>
      </c>
    </row>
    <row r="140" spans="1:33" x14ac:dyDescent="0.2">
      <c r="A140" s="988">
        <v>36656</v>
      </c>
      <c r="B140" s="592">
        <v>29.026</v>
      </c>
      <c r="C140" s="592"/>
      <c r="D140" s="1000">
        <v>11.39</v>
      </c>
      <c r="E140" s="1000"/>
      <c r="F140" s="592">
        <f t="shared" si="4"/>
        <v>40.415999999999997</v>
      </c>
      <c r="G140" s="592"/>
      <c r="H140" s="592"/>
      <c r="I140" s="592"/>
      <c r="J140" s="592"/>
      <c r="K140" s="592"/>
      <c r="L140" s="592"/>
      <c r="M140" s="592"/>
      <c r="N140" s="592"/>
      <c r="O140" s="592"/>
      <c r="P140" s="592"/>
      <c r="Q140" s="592"/>
      <c r="R140" s="592"/>
      <c r="S140" s="592">
        <v>3.9260000000000002</v>
      </c>
      <c r="T140" s="473"/>
      <c r="U140" s="473">
        <v>0</v>
      </c>
      <c r="V140" s="592">
        <v>0</v>
      </c>
      <c r="W140" s="592"/>
      <c r="X140" s="592"/>
      <c r="Y140" s="592">
        <f t="shared" si="5"/>
        <v>36.489999999999995</v>
      </c>
      <c r="Z140" s="592"/>
      <c r="AA140" s="592"/>
      <c r="AB140" s="592">
        <v>341.2</v>
      </c>
      <c r="AC140" s="592">
        <v>0</v>
      </c>
      <c r="AD140" s="592"/>
      <c r="AE140" s="592"/>
      <c r="AF140" s="592">
        <v>354.84</v>
      </c>
      <c r="AG140" s="592">
        <v>0</v>
      </c>
    </row>
    <row r="141" spans="1:33" x14ac:dyDescent="0.2">
      <c r="A141" s="988">
        <v>36657</v>
      </c>
      <c r="B141" s="592">
        <v>26.239000000000001</v>
      </c>
      <c r="C141" s="592"/>
      <c r="D141" s="592">
        <v>10.76</v>
      </c>
      <c r="E141" s="592"/>
      <c r="F141" s="592">
        <f t="shared" si="4"/>
        <v>36.999000000000002</v>
      </c>
      <c r="G141" s="592"/>
      <c r="H141" s="592"/>
      <c r="I141" s="592"/>
      <c r="J141" s="592"/>
      <c r="K141" s="592"/>
      <c r="L141" s="592"/>
      <c r="M141" s="592"/>
      <c r="N141" s="592"/>
      <c r="O141" s="592"/>
      <c r="P141" s="592"/>
      <c r="Q141" s="592"/>
      <c r="R141" s="592"/>
      <c r="S141" s="592">
        <v>3.851</v>
      </c>
      <c r="T141" s="473"/>
      <c r="U141" s="473">
        <v>0</v>
      </c>
      <c r="V141" s="592">
        <v>0</v>
      </c>
      <c r="W141" s="592"/>
      <c r="X141" s="592"/>
      <c r="Y141" s="592">
        <f t="shared" si="5"/>
        <v>33.148000000000003</v>
      </c>
      <c r="Z141" s="592"/>
      <c r="AA141" s="592"/>
      <c r="AB141" s="592">
        <v>341.2</v>
      </c>
      <c r="AC141" s="592">
        <v>0</v>
      </c>
      <c r="AD141" s="592"/>
      <c r="AE141" s="592"/>
      <c r="AF141" s="1000">
        <v>354.8</v>
      </c>
      <c r="AG141" s="592">
        <v>0</v>
      </c>
    </row>
    <row r="142" spans="1:33" x14ac:dyDescent="0.2">
      <c r="A142" s="988">
        <v>36658</v>
      </c>
      <c r="B142" s="592">
        <v>25.893999999999998</v>
      </c>
      <c r="C142" s="592"/>
      <c r="D142" s="1000">
        <v>14.16</v>
      </c>
      <c r="E142" s="1000"/>
      <c r="F142" s="592">
        <f t="shared" si="4"/>
        <v>40.054000000000002</v>
      </c>
      <c r="G142" s="592"/>
      <c r="H142" s="592"/>
      <c r="I142" s="592"/>
      <c r="J142" s="592"/>
      <c r="K142" s="592"/>
      <c r="L142" s="592"/>
      <c r="M142" s="592"/>
      <c r="N142" s="592"/>
      <c r="O142" s="592"/>
      <c r="P142" s="592"/>
      <c r="Q142" s="592"/>
      <c r="R142" s="592"/>
      <c r="S142" s="592">
        <v>3.8029999999999999</v>
      </c>
      <c r="T142" s="473"/>
      <c r="U142" s="473">
        <v>0</v>
      </c>
      <c r="V142" s="592">
        <v>0</v>
      </c>
      <c r="W142" s="592"/>
      <c r="X142" s="592"/>
      <c r="Y142" s="592">
        <f t="shared" si="5"/>
        <v>36.251000000000005</v>
      </c>
      <c r="Z142" s="592"/>
      <c r="AA142" s="592"/>
      <c r="AB142" s="592">
        <v>341.2</v>
      </c>
      <c r="AC142" s="592">
        <v>0</v>
      </c>
      <c r="AD142" s="592"/>
      <c r="AE142" s="592"/>
      <c r="AF142" s="592">
        <v>354.75</v>
      </c>
      <c r="AG142" s="592">
        <v>0</v>
      </c>
    </row>
    <row r="143" spans="1:33" x14ac:dyDescent="0.2">
      <c r="A143" s="988">
        <v>36659</v>
      </c>
      <c r="B143" s="592">
        <v>26.788</v>
      </c>
      <c r="C143" s="592"/>
      <c r="D143" s="592">
        <v>11.61</v>
      </c>
      <c r="E143" s="592"/>
      <c r="F143" s="592">
        <f t="shared" si="4"/>
        <v>38.397999999999996</v>
      </c>
      <c r="G143" s="592"/>
      <c r="H143" s="592"/>
      <c r="I143" s="592"/>
      <c r="J143" s="592"/>
      <c r="K143" s="592"/>
      <c r="L143" s="592"/>
      <c r="M143" s="592"/>
      <c r="N143" s="592"/>
      <c r="O143" s="592"/>
      <c r="P143" s="592"/>
      <c r="Q143" s="592"/>
      <c r="R143" s="592"/>
      <c r="S143" s="592">
        <v>3.931</v>
      </c>
      <c r="T143" s="473"/>
      <c r="U143" s="473">
        <v>0</v>
      </c>
      <c r="V143" s="592">
        <v>0</v>
      </c>
      <c r="W143" s="592"/>
      <c r="X143" s="592"/>
      <c r="Y143" s="592">
        <f t="shared" si="5"/>
        <v>34.466999999999999</v>
      </c>
      <c r="Z143" s="592"/>
      <c r="AA143" s="592"/>
      <c r="AB143" s="592">
        <v>341.2</v>
      </c>
      <c r="AC143" s="592">
        <v>0</v>
      </c>
      <c r="AD143" s="592"/>
      <c r="AE143" s="592"/>
      <c r="AF143" s="592">
        <v>354.8</v>
      </c>
      <c r="AG143" s="592">
        <v>0</v>
      </c>
    </row>
    <row r="144" spans="1:33" x14ac:dyDescent="0.2">
      <c r="A144" s="988">
        <v>36660</v>
      </c>
      <c r="B144" s="592">
        <v>23.917000000000002</v>
      </c>
      <c r="C144" s="592"/>
      <c r="D144" s="592">
        <v>12.29</v>
      </c>
      <c r="E144" s="592"/>
      <c r="F144" s="592">
        <f t="shared" si="4"/>
        <v>36.207000000000001</v>
      </c>
      <c r="G144" s="592"/>
      <c r="H144" s="592"/>
      <c r="I144" s="592"/>
      <c r="J144" s="592"/>
      <c r="K144" s="592"/>
      <c r="L144" s="592"/>
      <c r="M144" s="592"/>
      <c r="N144" s="592"/>
      <c r="O144" s="592"/>
      <c r="P144" s="592"/>
      <c r="Q144" s="592"/>
      <c r="R144" s="592"/>
      <c r="S144" s="592">
        <v>3.847</v>
      </c>
      <c r="T144" s="473"/>
      <c r="U144" s="473">
        <v>0</v>
      </c>
      <c r="V144" s="592">
        <v>0</v>
      </c>
      <c r="W144" s="592"/>
      <c r="X144" s="592"/>
      <c r="Y144" s="592">
        <f t="shared" si="5"/>
        <v>32.36</v>
      </c>
      <c r="Z144" s="592"/>
      <c r="AA144" s="592"/>
      <c r="AB144" s="592">
        <v>341.2</v>
      </c>
      <c r="AC144" s="592">
        <v>0</v>
      </c>
      <c r="AD144" s="592"/>
      <c r="AE144" s="592"/>
      <c r="AF144" s="592">
        <v>354.7</v>
      </c>
      <c r="AG144" s="592">
        <v>0</v>
      </c>
    </row>
    <row r="145" spans="1:33" x14ac:dyDescent="0.2">
      <c r="A145" s="988">
        <v>36661</v>
      </c>
      <c r="B145" s="592">
        <v>25.937000000000001</v>
      </c>
      <c r="C145" s="592"/>
      <c r="D145" s="592">
        <v>12.15</v>
      </c>
      <c r="E145" s="592"/>
      <c r="F145" s="592">
        <f t="shared" si="4"/>
        <v>38.087000000000003</v>
      </c>
      <c r="G145" s="592"/>
      <c r="H145" s="592"/>
      <c r="I145" s="592"/>
      <c r="J145" s="592"/>
      <c r="K145" s="592"/>
      <c r="L145" s="592"/>
      <c r="M145" s="592"/>
      <c r="N145" s="592"/>
      <c r="O145" s="592"/>
      <c r="P145" s="592"/>
      <c r="Q145" s="592"/>
      <c r="R145" s="592"/>
      <c r="S145" s="592">
        <v>3.7919999999999998</v>
      </c>
      <c r="T145" s="473"/>
      <c r="U145" s="473">
        <v>0</v>
      </c>
      <c r="V145" s="592">
        <v>0</v>
      </c>
      <c r="W145" s="592"/>
      <c r="X145" s="592"/>
      <c r="Y145" s="592">
        <f t="shared" si="5"/>
        <v>34.295000000000002</v>
      </c>
      <c r="Z145" s="592"/>
      <c r="AA145" s="592"/>
      <c r="AB145" s="592">
        <v>341.2</v>
      </c>
      <c r="AC145" s="592">
        <v>0</v>
      </c>
      <c r="AD145" s="592"/>
      <c r="AE145" s="592"/>
      <c r="AF145" s="592">
        <v>354.64</v>
      </c>
      <c r="AG145" s="592">
        <v>0</v>
      </c>
    </row>
    <row r="146" spans="1:33" x14ac:dyDescent="0.2">
      <c r="A146" s="988">
        <v>36662</v>
      </c>
      <c r="B146" s="592">
        <v>25.052</v>
      </c>
      <c r="C146" s="592"/>
      <c r="D146" s="1000">
        <v>13.76</v>
      </c>
      <c r="E146" s="1000"/>
      <c r="F146" s="592">
        <f t="shared" si="4"/>
        <v>38.811999999999998</v>
      </c>
      <c r="G146" s="592"/>
      <c r="H146" s="592"/>
      <c r="I146" s="592"/>
      <c r="J146" s="592"/>
      <c r="K146" s="592"/>
      <c r="L146" s="592"/>
      <c r="M146" s="592"/>
      <c r="N146" s="592"/>
      <c r="O146" s="592"/>
      <c r="P146" s="592"/>
      <c r="Q146" s="592"/>
      <c r="R146" s="592"/>
      <c r="S146" s="592">
        <v>4.1980000000000004</v>
      </c>
      <c r="T146" s="473"/>
      <c r="U146" s="473">
        <v>0</v>
      </c>
      <c r="V146" s="592">
        <v>0</v>
      </c>
      <c r="W146" s="592"/>
      <c r="X146" s="592"/>
      <c r="Y146" s="592">
        <f t="shared" si="5"/>
        <v>34.613999999999997</v>
      </c>
      <c r="Z146" s="592"/>
      <c r="AA146" s="592"/>
      <c r="AB146" s="592">
        <v>341.2</v>
      </c>
      <c r="AC146" s="592">
        <v>0</v>
      </c>
      <c r="AD146" s="592"/>
      <c r="AE146" s="592"/>
      <c r="AF146" s="1000">
        <v>354.59</v>
      </c>
      <c r="AG146" s="592">
        <v>0</v>
      </c>
    </row>
    <row r="147" spans="1:33" x14ac:dyDescent="0.2">
      <c r="A147" s="988">
        <v>36663</v>
      </c>
      <c r="B147" s="592">
        <v>26.635999999999999</v>
      </c>
      <c r="C147" s="592"/>
      <c r="D147" s="592">
        <v>11.72</v>
      </c>
      <c r="E147" s="592"/>
      <c r="F147" s="592">
        <f t="shared" si="4"/>
        <v>38.356000000000002</v>
      </c>
      <c r="G147" s="592"/>
      <c r="H147" s="592"/>
      <c r="I147" s="592"/>
      <c r="J147" s="592"/>
      <c r="K147" s="592"/>
      <c r="L147" s="592"/>
      <c r="M147" s="592"/>
      <c r="N147" s="592"/>
      <c r="O147" s="592"/>
      <c r="P147" s="592"/>
      <c r="Q147" s="592"/>
      <c r="R147" s="592"/>
      <c r="S147" s="592">
        <v>4.2080000000000002</v>
      </c>
      <c r="T147" s="473"/>
      <c r="U147" s="473">
        <v>0</v>
      </c>
      <c r="V147" s="592">
        <v>0</v>
      </c>
      <c r="W147" s="592"/>
      <c r="X147" s="592"/>
      <c r="Y147" s="592">
        <f t="shared" si="5"/>
        <v>34.148000000000003</v>
      </c>
      <c r="Z147" s="592"/>
      <c r="AA147" s="592"/>
      <c r="AB147" s="592">
        <v>341.2</v>
      </c>
      <c r="AC147" s="592">
        <v>0</v>
      </c>
      <c r="AD147" s="592"/>
      <c r="AE147" s="592"/>
      <c r="AF147" s="592">
        <v>354.53</v>
      </c>
      <c r="AG147" s="592">
        <v>0.2</v>
      </c>
    </row>
    <row r="148" spans="1:33" x14ac:dyDescent="0.2">
      <c r="A148" s="988">
        <v>36664</v>
      </c>
      <c r="B148" s="592">
        <v>26.105</v>
      </c>
      <c r="C148" s="592"/>
      <c r="D148" s="1000">
        <v>14.59</v>
      </c>
      <c r="E148" s="1000"/>
      <c r="F148" s="592">
        <f t="shared" si="4"/>
        <v>40.695</v>
      </c>
      <c r="G148" s="592"/>
      <c r="H148" s="592"/>
      <c r="I148" s="592"/>
      <c r="J148" s="592"/>
      <c r="K148" s="592"/>
      <c r="L148" s="592"/>
      <c r="M148" s="592"/>
      <c r="N148" s="592"/>
      <c r="O148" s="592"/>
      <c r="P148" s="592"/>
      <c r="Q148" s="592"/>
      <c r="R148" s="592"/>
      <c r="S148" s="592">
        <v>3.073</v>
      </c>
      <c r="T148" s="473"/>
      <c r="U148" s="473">
        <v>0</v>
      </c>
      <c r="V148" s="592">
        <v>0</v>
      </c>
      <c r="W148" s="592"/>
      <c r="X148" s="592"/>
      <c r="Y148" s="592">
        <f t="shared" si="5"/>
        <v>37.622</v>
      </c>
      <c r="Z148" s="592"/>
      <c r="AA148" s="592"/>
      <c r="AB148" s="592">
        <v>341.2</v>
      </c>
      <c r="AC148" s="592">
        <v>0</v>
      </c>
      <c r="AD148" s="592"/>
      <c r="AE148" s="592"/>
      <c r="AF148" s="592">
        <v>354.5</v>
      </c>
      <c r="AG148" s="592">
        <v>0</v>
      </c>
    </row>
    <row r="149" spans="1:33" x14ac:dyDescent="0.2">
      <c r="A149" s="988">
        <v>36665</v>
      </c>
      <c r="B149" s="592">
        <v>27.553000000000001</v>
      </c>
      <c r="C149" s="592"/>
      <c r="D149" s="592">
        <v>15.13</v>
      </c>
      <c r="E149" s="592"/>
      <c r="F149" s="592">
        <f t="shared" si="4"/>
        <v>42.683</v>
      </c>
      <c r="G149" s="592"/>
      <c r="H149" s="592"/>
      <c r="I149" s="592"/>
      <c r="J149" s="592"/>
      <c r="K149" s="592"/>
      <c r="L149" s="592"/>
      <c r="M149" s="592"/>
      <c r="N149" s="592"/>
      <c r="O149" s="592"/>
      <c r="P149" s="592"/>
      <c r="Q149" s="592"/>
      <c r="R149" s="592"/>
      <c r="S149" s="592">
        <v>3.8580000000000001</v>
      </c>
      <c r="T149" s="473"/>
      <c r="U149" s="473">
        <v>0</v>
      </c>
      <c r="V149" s="592">
        <v>0</v>
      </c>
      <c r="W149" s="592"/>
      <c r="X149" s="592"/>
      <c r="Y149" s="592">
        <f t="shared" si="5"/>
        <v>38.825000000000003</v>
      </c>
      <c r="Z149" s="592"/>
      <c r="AA149" s="592"/>
      <c r="AB149" s="592">
        <v>341.1</v>
      </c>
      <c r="AC149" s="592">
        <v>0</v>
      </c>
      <c r="AD149" s="592"/>
      <c r="AE149" s="592"/>
      <c r="AF149" s="592">
        <v>354.48</v>
      </c>
      <c r="AG149" s="592">
        <v>0</v>
      </c>
    </row>
    <row r="150" spans="1:33" x14ac:dyDescent="0.2">
      <c r="A150" s="988">
        <v>36666</v>
      </c>
      <c r="B150" s="592">
        <v>24.105</v>
      </c>
      <c r="C150" s="592"/>
      <c r="D150" s="592">
        <v>13.55</v>
      </c>
      <c r="E150" s="592"/>
      <c r="F150" s="592">
        <f t="shared" si="4"/>
        <v>37.655000000000001</v>
      </c>
      <c r="G150" s="592"/>
      <c r="H150" s="592"/>
      <c r="I150" s="592"/>
      <c r="J150" s="592"/>
      <c r="K150" s="592"/>
      <c r="L150" s="592"/>
      <c r="M150" s="592"/>
      <c r="N150" s="592"/>
      <c r="O150" s="592"/>
      <c r="P150" s="592"/>
      <c r="Q150" s="592"/>
      <c r="R150" s="592"/>
      <c r="S150" s="592">
        <v>4.1719999999999997</v>
      </c>
      <c r="T150" s="592"/>
      <c r="U150" s="592">
        <v>0</v>
      </c>
      <c r="V150" s="592">
        <v>0</v>
      </c>
      <c r="W150" s="592"/>
      <c r="X150" s="592"/>
      <c r="Y150" s="592">
        <f t="shared" si="5"/>
        <v>33.483000000000004</v>
      </c>
      <c r="Z150" s="592"/>
      <c r="AA150" s="592"/>
      <c r="AB150" s="592">
        <v>341.16</v>
      </c>
      <c r="AC150" s="592">
        <v>0.42</v>
      </c>
      <c r="AD150" s="592"/>
      <c r="AE150" s="592"/>
      <c r="AF150" s="631">
        <v>354.47</v>
      </c>
      <c r="AG150" s="631">
        <v>1.4</v>
      </c>
    </row>
    <row r="151" spans="1:33" x14ac:dyDescent="0.2">
      <c r="A151" s="988">
        <v>36667</v>
      </c>
      <c r="B151" s="592">
        <v>23.081</v>
      </c>
      <c r="C151" s="592"/>
      <c r="D151" s="592">
        <v>10.210000000000001</v>
      </c>
      <c r="E151" s="592"/>
      <c r="F151" s="592">
        <f t="shared" si="4"/>
        <v>33.290999999999997</v>
      </c>
      <c r="G151" s="592"/>
      <c r="H151" s="592"/>
      <c r="I151" s="592"/>
      <c r="J151" s="592"/>
      <c r="K151" s="592"/>
      <c r="L151" s="592"/>
      <c r="M151" s="592"/>
      <c r="N151" s="592"/>
      <c r="O151" s="592"/>
      <c r="P151" s="592"/>
      <c r="Q151" s="592"/>
      <c r="R151" s="592"/>
      <c r="S151" s="592">
        <v>4.2430000000000003</v>
      </c>
      <c r="T151" s="592"/>
      <c r="U151" s="592">
        <v>0</v>
      </c>
      <c r="V151" s="592">
        <v>0</v>
      </c>
      <c r="W151" s="592"/>
      <c r="X151" s="592"/>
      <c r="Y151" s="592">
        <f t="shared" si="5"/>
        <v>29.047999999999995</v>
      </c>
      <c r="Z151" s="592"/>
      <c r="AA151" s="592"/>
      <c r="AB151" s="592">
        <v>341.4</v>
      </c>
      <c r="AC151" s="592">
        <v>1</v>
      </c>
      <c r="AD151" s="592"/>
      <c r="AE151" s="592"/>
      <c r="AF151" s="592">
        <v>354.6</v>
      </c>
      <c r="AG151" s="592">
        <v>1.35</v>
      </c>
    </row>
    <row r="152" spans="1:33" x14ac:dyDescent="0.2">
      <c r="A152" s="988">
        <v>36668</v>
      </c>
      <c r="B152" s="592">
        <v>25.446999999999999</v>
      </c>
      <c r="C152" s="592"/>
      <c r="D152" s="1000">
        <v>11.66</v>
      </c>
      <c r="E152" s="1000"/>
      <c r="F152" s="592">
        <f t="shared" si="4"/>
        <v>37.106999999999999</v>
      </c>
      <c r="G152" s="592"/>
      <c r="H152" s="592"/>
      <c r="I152" s="592"/>
      <c r="J152" s="592"/>
      <c r="K152" s="592"/>
      <c r="L152" s="592"/>
      <c r="M152" s="592"/>
      <c r="N152" s="592"/>
      <c r="O152" s="592"/>
      <c r="P152" s="592"/>
      <c r="Q152" s="592"/>
      <c r="R152" s="592"/>
      <c r="S152" s="592">
        <v>4.391</v>
      </c>
      <c r="T152" s="592"/>
      <c r="U152" s="592">
        <v>0</v>
      </c>
      <c r="V152" s="592">
        <v>0</v>
      </c>
      <c r="W152" s="592"/>
      <c r="X152" s="592"/>
      <c r="Y152" s="592">
        <f t="shared" si="5"/>
        <v>32.716000000000001</v>
      </c>
      <c r="Z152" s="592"/>
      <c r="AA152" s="592"/>
      <c r="AB152" s="592">
        <v>341.3</v>
      </c>
      <c r="AC152" s="592">
        <v>0</v>
      </c>
      <c r="AD152" s="592"/>
      <c r="AE152" s="592"/>
      <c r="AF152" s="592">
        <v>354.9</v>
      </c>
      <c r="AG152" s="592" t="s">
        <v>110</v>
      </c>
    </row>
    <row r="153" spans="1:33" x14ac:dyDescent="0.2">
      <c r="A153" s="988">
        <v>36669</v>
      </c>
      <c r="B153" s="592">
        <v>25.04</v>
      </c>
      <c r="C153" s="592"/>
      <c r="D153" s="1000">
        <v>11.31</v>
      </c>
      <c r="E153" s="1000"/>
      <c r="F153" s="592">
        <f t="shared" si="4"/>
        <v>36.35</v>
      </c>
      <c r="G153" s="592"/>
      <c r="H153" s="592"/>
      <c r="I153" s="592"/>
      <c r="J153" s="592"/>
      <c r="K153" s="592"/>
      <c r="L153" s="592"/>
      <c r="M153" s="592"/>
      <c r="N153" s="592"/>
      <c r="O153" s="592"/>
      <c r="P153" s="592"/>
      <c r="Q153" s="592"/>
      <c r="R153" s="592"/>
      <c r="S153" s="592">
        <v>4.3070000000000004</v>
      </c>
      <c r="T153" s="592"/>
      <c r="U153" s="592">
        <v>0</v>
      </c>
      <c r="V153" s="592">
        <v>0</v>
      </c>
      <c r="W153" s="592"/>
      <c r="X153" s="592"/>
      <c r="Y153" s="592">
        <f t="shared" si="5"/>
        <v>32.042999999999999</v>
      </c>
      <c r="Z153" s="592"/>
      <c r="AA153" s="592"/>
      <c r="AB153" s="592">
        <v>341.2</v>
      </c>
      <c r="AC153" s="592">
        <v>0</v>
      </c>
      <c r="AD153" s="592"/>
      <c r="AE153" s="592"/>
      <c r="AF153" s="592">
        <v>354.9</v>
      </c>
      <c r="AG153" s="592">
        <v>0</v>
      </c>
    </row>
    <row r="154" spans="1:33" x14ac:dyDescent="0.2">
      <c r="A154" s="988">
        <v>36670</v>
      </c>
      <c r="B154" s="592">
        <v>24.925999999999998</v>
      </c>
      <c r="C154" s="592"/>
      <c r="D154" s="1000">
        <v>11.28</v>
      </c>
      <c r="E154" s="1000"/>
      <c r="F154" s="592">
        <f t="shared" si="4"/>
        <v>36.205999999999996</v>
      </c>
      <c r="G154" s="592"/>
      <c r="H154" s="592"/>
      <c r="I154" s="592"/>
      <c r="J154" s="592"/>
      <c r="K154" s="592"/>
      <c r="L154" s="592"/>
      <c r="M154" s="592"/>
      <c r="N154" s="592"/>
      <c r="O154" s="592"/>
      <c r="P154" s="592"/>
      <c r="Q154" s="592"/>
      <c r="R154" s="592"/>
      <c r="S154" s="592">
        <v>4.2439999999999998</v>
      </c>
      <c r="T154" s="592"/>
      <c r="U154" s="592">
        <v>0</v>
      </c>
      <c r="V154" s="592">
        <v>0</v>
      </c>
      <c r="W154" s="592"/>
      <c r="X154" s="592"/>
      <c r="Y154" s="592">
        <f t="shared" si="5"/>
        <v>31.961999999999996</v>
      </c>
      <c r="Z154" s="592"/>
      <c r="AA154" s="592"/>
      <c r="AB154" s="592">
        <v>341.2</v>
      </c>
      <c r="AC154" s="592">
        <v>0</v>
      </c>
      <c r="AD154" s="592"/>
      <c r="AE154" s="592"/>
      <c r="AF154" s="592">
        <v>354.86</v>
      </c>
      <c r="AG154" s="592">
        <v>0</v>
      </c>
    </row>
    <row r="155" spans="1:33" x14ac:dyDescent="0.2">
      <c r="A155" s="988">
        <v>36671</v>
      </c>
      <c r="B155" s="592">
        <v>26.167999999999999</v>
      </c>
      <c r="C155" s="592"/>
      <c r="D155" s="592">
        <v>11.19</v>
      </c>
      <c r="E155" s="592"/>
      <c r="F155" s="592">
        <f t="shared" si="4"/>
        <v>37.357999999999997</v>
      </c>
      <c r="G155" s="592"/>
      <c r="H155" s="592"/>
      <c r="I155" s="592"/>
      <c r="J155" s="592"/>
      <c r="K155" s="592"/>
      <c r="L155" s="592"/>
      <c r="M155" s="592"/>
      <c r="N155" s="592"/>
      <c r="O155" s="592"/>
      <c r="P155" s="592"/>
      <c r="Q155" s="592"/>
      <c r="R155" s="592"/>
      <c r="S155" s="592">
        <v>4.41</v>
      </c>
      <c r="T155" s="592"/>
      <c r="U155" s="592">
        <v>1.0880000000000001</v>
      </c>
      <c r="V155" s="592">
        <v>0</v>
      </c>
      <c r="W155" s="592"/>
      <c r="X155" s="592"/>
      <c r="Y155" s="592">
        <f t="shared" si="5"/>
        <v>31.859999999999992</v>
      </c>
      <c r="Z155" s="592"/>
      <c r="AA155" s="592"/>
      <c r="AB155" s="592">
        <v>341.2</v>
      </c>
      <c r="AC155" s="592">
        <v>0</v>
      </c>
      <c r="AD155" s="592"/>
      <c r="AE155" s="592"/>
      <c r="AF155" s="592">
        <v>355</v>
      </c>
      <c r="AG155" s="592">
        <v>0.6</v>
      </c>
    </row>
    <row r="156" spans="1:33" x14ac:dyDescent="0.2">
      <c r="A156" s="988">
        <v>36672</v>
      </c>
      <c r="B156" s="592">
        <v>26.218</v>
      </c>
      <c r="C156" s="592"/>
      <c r="D156" s="1000">
        <v>11.55</v>
      </c>
      <c r="E156" s="1000"/>
      <c r="F156" s="592">
        <f t="shared" si="4"/>
        <v>37.768000000000001</v>
      </c>
      <c r="G156" s="592"/>
      <c r="H156" s="592"/>
      <c r="I156" s="592"/>
      <c r="J156" s="592"/>
      <c r="K156" s="592"/>
      <c r="L156" s="592"/>
      <c r="M156" s="592"/>
      <c r="N156" s="592"/>
      <c r="O156" s="592"/>
      <c r="P156" s="592"/>
      <c r="Q156" s="592"/>
      <c r="R156" s="592"/>
      <c r="S156" s="592">
        <v>4.2949999999999999</v>
      </c>
      <c r="T156" s="592"/>
      <c r="U156" s="592">
        <v>0</v>
      </c>
      <c r="V156" s="592">
        <v>0</v>
      </c>
      <c r="W156" s="592"/>
      <c r="X156" s="592"/>
      <c r="Y156" s="592">
        <f t="shared" si="5"/>
        <v>33.472999999999999</v>
      </c>
      <c r="Z156" s="592"/>
      <c r="AA156" s="592"/>
      <c r="AB156" s="631">
        <v>341.1</v>
      </c>
      <c r="AC156" s="592">
        <v>0.16</v>
      </c>
      <c r="AD156" s="592"/>
      <c r="AE156" s="592"/>
      <c r="AF156" s="592">
        <v>354.88</v>
      </c>
      <c r="AG156" s="592">
        <v>0</v>
      </c>
    </row>
    <row r="157" spans="1:33" x14ac:dyDescent="0.2">
      <c r="A157" s="988">
        <v>36673</v>
      </c>
      <c r="B157" s="592">
        <v>22.33</v>
      </c>
      <c r="C157" s="592"/>
      <c r="D157" s="592">
        <v>11.92</v>
      </c>
      <c r="E157" s="592"/>
      <c r="F157" s="592">
        <f t="shared" si="4"/>
        <v>34.25</v>
      </c>
      <c r="G157" s="592"/>
      <c r="H157" s="592"/>
      <c r="I157" s="592"/>
      <c r="J157" s="592"/>
      <c r="K157" s="592"/>
      <c r="L157" s="592"/>
      <c r="M157" s="592"/>
      <c r="N157" s="592"/>
      <c r="O157" s="592"/>
      <c r="P157" s="592"/>
      <c r="Q157" s="592"/>
      <c r="R157" s="592"/>
      <c r="S157" s="592">
        <v>4.4029999999999996</v>
      </c>
      <c r="T157" s="592"/>
      <c r="U157" s="592">
        <v>0</v>
      </c>
      <c r="V157" s="592">
        <v>0</v>
      </c>
      <c r="W157" s="592"/>
      <c r="X157" s="592"/>
      <c r="Y157" s="592">
        <f t="shared" si="5"/>
        <v>29.847000000000001</v>
      </c>
      <c r="Z157" s="592"/>
      <c r="AA157" s="592"/>
      <c r="AB157" s="592">
        <v>341.5</v>
      </c>
      <c r="AC157" s="592">
        <v>0.4</v>
      </c>
      <c r="AD157" s="592"/>
      <c r="AE157" s="592"/>
      <c r="AF157" s="592">
        <v>354.84</v>
      </c>
      <c r="AG157" s="592">
        <v>0.3</v>
      </c>
    </row>
    <row r="158" spans="1:33" x14ac:dyDescent="0.2">
      <c r="A158" s="988">
        <v>36674</v>
      </c>
      <c r="B158" s="592">
        <v>19.337</v>
      </c>
      <c r="C158" s="592"/>
      <c r="D158" s="592">
        <v>10.1</v>
      </c>
      <c r="E158" s="592"/>
      <c r="F158" s="592">
        <f t="shared" si="4"/>
        <v>29.436999999999998</v>
      </c>
      <c r="G158" s="592"/>
      <c r="H158" s="592"/>
      <c r="I158" s="592"/>
      <c r="J158" s="592"/>
      <c r="K158" s="592"/>
      <c r="L158" s="592"/>
      <c r="M158" s="592"/>
      <c r="N158" s="592"/>
      <c r="O158" s="592"/>
      <c r="P158" s="592"/>
      <c r="Q158" s="592"/>
      <c r="R158" s="592"/>
      <c r="S158" s="592">
        <v>4.3860000000000001</v>
      </c>
      <c r="T158" s="592"/>
      <c r="U158" s="592">
        <v>0</v>
      </c>
      <c r="V158" s="592">
        <v>0</v>
      </c>
      <c r="W158" s="592"/>
      <c r="X158" s="592"/>
      <c r="Y158" s="592">
        <f t="shared" si="5"/>
        <v>25.050999999999998</v>
      </c>
      <c r="Z158" s="592"/>
      <c r="AA158" s="592"/>
      <c r="AB158" s="592">
        <v>341.6</v>
      </c>
      <c r="AC158" s="592">
        <v>0.54</v>
      </c>
      <c r="AD158" s="592"/>
      <c r="AE158" s="592"/>
      <c r="AF158" s="592">
        <v>355.3</v>
      </c>
      <c r="AG158" s="592">
        <v>1.2</v>
      </c>
    </row>
    <row r="159" spans="1:33" x14ac:dyDescent="0.2">
      <c r="A159" s="988">
        <v>36675</v>
      </c>
      <c r="B159" s="592">
        <v>18.434999999999999</v>
      </c>
      <c r="C159" s="592"/>
      <c r="D159" s="592">
        <v>12.3</v>
      </c>
      <c r="E159" s="592"/>
      <c r="F159" s="592">
        <f t="shared" si="4"/>
        <v>30.734999999999999</v>
      </c>
      <c r="G159" s="592"/>
      <c r="H159" s="592"/>
      <c r="I159" s="592"/>
      <c r="J159" s="592"/>
      <c r="K159" s="592"/>
      <c r="L159" s="592"/>
      <c r="M159" s="592"/>
      <c r="N159" s="592"/>
      <c r="O159" s="592"/>
      <c r="P159" s="592"/>
      <c r="Q159" s="592"/>
      <c r="R159" s="592"/>
      <c r="S159" s="592">
        <v>4.3899999999999997</v>
      </c>
      <c r="T159" s="592"/>
      <c r="U159" s="592">
        <v>0</v>
      </c>
      <c r="V159" s="592">
        <v>0</v>
      </c>
      <c r="W159" s="592"/>
      <c r="X159" s="592"/>
      <c r="Y159" s="592">
        <f t="shared" si="5"/>
        <v>26.344999999999999</v>
      </c>
      <c r="Z159" s="592"/>
      <c r="AA159" s="592"/>
      <c r="AB159" s="631">
        <v>341.4</v>
      </c>
      <c r="AC159" s="592">
        <v>0</v>
      </c>
      <c r="AD159" s="592"/>
      <c r="AE159" s="592"/>
      <c r="AF159" s="592">
        <v>355.2</v>
      </c>
      <c r="AG159" s="592">
        <v>0.1</v>
      </c>
    </row>
    <row r="160" spans="1:33" x14ac:dyDescent="0.2">
      <c r="A160" s="988">
        <v>36676</v>
      </c>
      <c r="B160" s="592">
        <v>20.177</v>
      </c>
      <c r="C160" s="592"/>
      <c r="D160" s="1000">
        <v>12.16</v>
      </c>
      <c r="E160" s="1000"/>
      <c r="F160" s="592">
        <f t="shared" si="4"/>
        <v>32.337000000000003</v>
      </c>
      <c r="G160" s="592"/>
      <c r="H160" s="592"/>
      <c r="I160" s="592"/>
      <c r="J160" s="592"/>
      <c r="K160" s="592"/>
      <c r="L160" s="592"/>
      <c r="M160" s="592"/>
      <c r="N160" s="592"/>
      <c r="O160" s="592"/>
      <c r="P160" s="592"/>
      <c r="Q160" s="592"/>
      <c r="R160" s="592"/>
      <c r="S160" s="592">
        <v>4.54</v>
      </c>
      <c r="T160" s="592"/>
      <c r="U160" s="592">
        <v>0</v>
      </c>
      <c r="V160" s="592">
        <v>0</v>
      </c>
      <c r="W160" s="592"/>
      <c r="X160" s="592"/>
      <c r="Y160" s="592">
        <f t="shared" si="5"/>
        <v>27.797000000000004</v>
      </c>
      <c r="Z160" s="592"/>
      <c r="AA160" s="592"/>
      <c r="AB160" s="592">
        <v>341.3</v>
      </c>
      <c r="AC160" s="592">
        <v>0</v>
      </c>
      <c r="AD160" s="592"/>
      <c r="AE160" s="592"/>
      <c r="AF160" s="592">
        <v>355.1</v>
      </c>
      <c r="AG160" s="592">
        <v>0</v>
      </c>
    </row>
    <row r="161" spans="1:33" x14ac:dyDescent="0.2">
      <c r="A161" s="988">
        <v>36677</v>
      </c>
      <c r="B161" s="592">
        <v>21.757999999999999</v>
      </c>
      <c r="C161" s="592"/>
      <c r="D161" s="1000">
        <v>12.73</v>
      </c>
      <c r="E161" s="1000"/>
      <c r="F161" s="592">
        <f t="shared" si="4"/>
        <v>34.488</v>
      </c>
      <c r="G161" s="592"/>
      <c r="H161" s="592"/>
      <c r="I161" s="592"/>
      <c r="J161" s="592"/>
      <c r="K161" s="592"/>
      <c r="L161" s="592"/>
      <c r="M161" s="592"/>
      <c r="N161" s="592"/>
      <c r="O161" s="592"/>
      <c r="P161" s="592"/>
      <c r="Q161" s="592"/>
      <c r="R161" s="592"/>
      <c r="S161" s="592">
        <v>4.2549999999999999</v>
      </c>
      <c r="T161" s="592"/>
      <c r="U161" s="592">
        <v>0</v>
      </c>
      <c r="V161" s="592">
        <v>0</v>
      </c>
      <c r="W161" s="592"/>
      <c r="X161" s="592"/>
      <c r="Y161" s="592">
        <f t="shared" si="5"/>
        <v>30.233000000000001</v>
      </c>
      <c r="Z161" s="592"/>
      <c r="AA161" s="592"/>
      <c r="AB161" s="592">
        <v>341.2</v>
      </c>
      <c r="AC161" s="592">
        <v>0</v>
      </c>
      <c r="AD161" s="592"/>
      <c r="AE161" s="592"/>
      <c r="AF161" s="592">
        <v>355.1</v>
      </c>
      <c r="AG161" s="592">
        <v>0</v>
      </c>
    </row>
    <row r="162" spans="1:33" x14ac:dyDescent="0.2">
      <c r="A162" s="988">
        <v>36678</v>
      </c>
      <c r="B162" s="592">
        <v>26.648</v>
      </c>
      <c r="C162" s="592"/>
      <c r="D162" s="592">
        <v>13.3</v>
      </c>
      <c r="E162" s="592"/>
      <c r="F162" s="592">
        <f t="shared" si="4"/>
        <v>39.948</v>
      </c>
      <c r="G162" s="592"/>
      <c r="H162" s="592"/>
      <c r="I162" s="592"/>
      <c r="J162" s="592"/>
      <c r="K162" s="592"/>
      <c r="L162" s="592"/>
      <c r="M162" s="592"/>
      <c r="N162" s="592"/>
      <c r="O162" s="592"/>
      <c r="P162" s="592"/>
      <c r="Q162" s="592"/>
      <c r="R162" s="592"/>
      <c r="S162" s="592">
        <v>4.28</v>
      </c>
      <c r="T162" s="473"/>
      <c r="U162" s="473">
        <v>0</v>
      </c>
      <c r="V162" s="592">
        <v>0</v>
      </c>
      <c r="W162" s="592"/>
      <c r="X162" s="592"/>
      <c r="Y162" s="592">
        <f t="shared" si="5"/>
        <v>35.667999999999999</v>
      </c>
      <c r="Z162" s="592"/>
      <c r="AA162" s="592"/>
      <c r="AB162" s="592">
        <v>341.2</v>
      </c>
      <c r="AC162" s="592">
        <v>0</v>
      </c>
      <c r="AD162" s="592"/>
      <c r="AE162" s="592"/>
      <c r="AF162" s="592">
        <v>354.95</v>
      </c>
      <c r="AG162" s="592">
        <v>0</v>
      </c>
    </row>
    <row r="163" spans="1:33" x14ac:dyDescent="0.2">
      <c r="A163" s="988">
        <v>36679</v>
      </c>
      <c r="B163" s="592">
        <v>23.870999999999999</v>
      </c>
      <c r="C163" s="592"/>
      <c r="D163" s="592">
        <v>13.61</v>
      </c>
      <c r="E163" s="592"/>
      <c r="F163" s="592">
        <f t="shared" si="4"/>
        <v>37.480999999999995</v>
      </c>
      <c r="G163" s="592"/>
      <c r="H163" s="592"/>
      <c r="I163" s="592"/>
      <c r="J163" s="592"/>
      <c r="K163" s="592"/>
      <c r="L163" s="592"/>
      <c r="M163" s="592"/>
      <c r="N163" s="592"/>
      <c r="O163" s="592"/>
      <c r="P163" s="592"/>
      <c r="Q163" s="592"/>
      <c r="R163" s="592"/>
      <c r="S163" s="592">
        <v>4.202</v>
      </c>
      <c r="T163" s="473"/>
      <c r="U163" s="473">
        <v>0</v>
      </c>
      <c r="V163" s="592">
        <v>0</v>
      </c>
      <c r="W163" s="592"/>
      <c r="X163" s="592"/>
      <c r="Y163" s="592">
        <f t="shared" si="5"/>
        <v>33.278999999999996</v>
      </c>
      <c r="Z163" s="592"/>
      <c r="AA163" s="592"/>
      <c r="AB163" s="592">
        <v>341.3</v>
      </c>
      <c r="AC163" s="592">
        <v>0.02</v>
      </c>
      <c r="AD163" s="592"/>
      <c r="AE163" s="592"/>
      <c r="AF163" s="592">
        <v>354.77</v>
      </c>
      <c r="AG163" s="592">
        <v>0</v>
      </c>
    </row>
    <row r="164" spans="1:33" x14ac:dyDescent="0.2">
      <c r="A164" s="988">
        <v>36680</v>
      </c>
      <c r="B164" s="993">
        <v>25.042999999999999</v>
      </c>
      <c r="C164" s="993"/>
      <c r="D164" s="592">
        <v>10.94</v>
      </c>
      <c r="E164" s="592"/>
      <c r="F164" s="592">
        <f t="shared" si="4"/>
        <v>35.982999999999997</v>
      </c>
      <c r="G164" s="592"/>
      <c r="H164" s="592"/>
      <c r="I164" s="592"/>
      <c r="J164" s="592"/>
      <c r="K164" s="592"/>
      <c r="L164" s="592"/>
      <c r="M164" s="592"/>
      <c r="N164" s="592"/>
      <c r="O164" s="592"/>
      <c r="P164" s="592"/>
      <c r="Q164" s="592"/>
      <c r="R164" s="592"/>
      <c r="S164" s="592">
        <v>4.2679999999999998</v>
      </c>
      <c r="T164" s="473"/>
      <c r="U164" s="473">
        <v>0</v>
      </c>
      <c r="V164" s="592">
        <v>0</v>
      </c>
      <c r="W164" s="592"/>
      <c r="X164" s="592"/>
      <c r="Y164" s="592">
        <f t="shared" si="5"/>
        <v>31.714999999999996</v>
      </c>
      <c r="Z164" s="592"/>
      <c r="AA164" s="592"/>
      <c r="AB164" s="592">
        <v>341.2</v>
      </c>
      <c r="AC164" s="592">
        <v>0</v>
      </c>
      <c r="AD164" s="592"/>
      <c r="AE164" s="592"/>
      <c r="AF164" s="592">
        <v>354.9</v>
      </c>
      <c r="AG164" s="592">
        <v>0</v>
      </c>
    </row>
    <row r="165" spans="1:33" x14ac:dyDescent="0.2">
      <c r="A165" s="988">
        <v>36681</v>
      </c>
      <c r="B165" s="592">
        <v>22.507999999999999</v>
      </c>
      <c r="C165" s="592"/>
      <c r="D165" s="592">
        <v>7.99</v>
      </c>
      <c r="E165" s="592"/>
      <c r="F165" s="592">
        <f t="shared" ref="F165:F228" si="6">+B165+D165</f>
        <v>30.497999999999998</v>
      </c>
      <c r="G165" s="592"/>
      <c r="H165" s="592"/>
      <c r="I165" s="592"/>
      <c r="J165" s="592"/>
      <c r="K165" s="592"/>
      <c r="L165" s="592"/>
      <c r="M165" s="592"/>
      <c r="N165" s="592"/>
      <c r="O165" s="592"/>
      <c r="P165" s="592"/>
      <c r="Q165" s="592"/>
      <c r="R165" s="592"/>
      <c r="S165" s="592">
        <v>4.3929999999999998</v>
      </c>
      <c r="T165" s="473"/>
      <c r="U165" s="473">
        <v>0</v>
      </c>
      <c r="V165" s="592">
        <v>0</v>
      </c>
      <c r="W165" s="592"/>
      <c r="X165" s="592"/>
      <c r="Y165" s="592">
        <f t="shared" si="5"/>
        <v>26.104999999999997</v>
      </c>
      <c r="Z165" s="592"/>
      <c r="AA165" s="592"/>
      <c r="AB165" s="592">
        <v>341.3</v>
      </c>
      <c r="AC165" s="592">
        <v>0.04</v>
      </c>
      <c r="AD165" s="592"/>
      <c r="AE165" s="592"/>
      <c r="AF165" s="592">
        <v>354.85</v>
      </c>
      <c r="AG165" s="592">
        <v>0</v>
      </c>
    </row>
    <row r="166" spans="1:33" x14ac:dyDescent="0.2">
      <c r="A166" s="988">
        <v>36682</v>
      </c>
      <c r="B166" s="592">
        <v>26.425000000000001</v>
      </c>
      <c r="C166" s="592"/>
      <c r="D166" s="592">
        <v>9.49</v>
      </c>
      <c r="E166" s="592"/>
      <c r="F166" s="592">
        <f t="shared" si="6"/>
        <v>35.914999999999999</v>
      </c>
      <c r="G166" s="592"/>
      <c r="H166" s="592"/>
      <c r="I166" s="592"/>
      <c r="J166" s="592"/>
      <c r="K166" s="592"/>
      <c r="L166" s="592"/>
      <c r="M166" s="592"/>
      <c r="N166" s="592"/>
      <c r="O166" s="592"/>
      <c r="P166" s="592"/>
      <c r="Q166" s="592"/>
      <c r="R166" s="592"/>
      <c r="S166" s="592">
        <v>4.4530000000000003</v>
      </c>
      <c r="T166" s="473"/>
      <c r="U166" s="473">
        <v>0</v>
      </c>
      <c r="V166" s="592">
        <v>0</v>
      </c>
      <c r="W166" s="592"/>
      <c r="X166" s="592"/>
      <c r="Y166" s="592">
        <f t="shared" si="5"/>
        <v>31.462</v>
      </c>
      <c r="Z166" s="592"/>
      <c r="AA166" s="592"/>
      <c r="AB166" s="592">
        <v>341.2</v>
      </c>
      <c r="AC166" s="592">
        <v>0.16</v>
      </c>
      <c r="AD166" s="592"/>
      <c r="AE166" s="592"/>
      <c r="AF166" s="592">
        <v>354.77</v>
      </c>
      <c r="AG166" s="592">
        <v>0.4</v>
      </c>
    </row>
    <row r="167" spans="1:33" x14ac:dyDescent="0.2">
      <c r="A167" s="988">
        <v>36683</v>
      </c>
      <c r="B167" s="592">
        <v>22.347000000000001</v>
      </c>
      <c r="C167" s="592"/>
      <c r="D167" s="592">
        <v>10.62</v>
      </c>
      <c r="E167" s="592"/>
      <c r="F167" s="592">
        <f t="shared" si="6"/>
        <v>32.966999999999999</v>
      </c>
      <c r="G167" s="592"/>
      <c r="H167" s="592"/>
      <c r="I167" s="592"/>
      <c r="J167" s="592"/>
      <c r="K167" s="592"/>
      <c r="L167" s="592"/>
      <c r="M167" s="592"/>
      <c r="N167" s="592"/>
      <c r="O167" s="592"/>
      <c r="P167" s="592"/>
      <c r="Q167" s="592"/>
      <c r="R167" s="592"/>
      <c r="S167" s="592">
        <v>4.4530000000000003</v>
      </c>
      <c r="T167" s="473"/>
      <c r="U167" s="473">
        <v>0</v>
      </c>
      <c r="V167" s="592">
        <v>0</v>
      </c>
      <c r="W167" s="592"/>
      <c r="X167" s="592"/>
      <c r="Y167" s="592">
        <f t="shared" si="5"/>
        <v>28.513999999999999</v>
      </c>
      <c r="Z167" s="592"/>
      <c r="AA167" s="592"/>
      <c r="AB167" s="592">
        <v>341.2</v>
      </c>
      <c r="AC167" s="592">
        <v>0</v>
      </c>
      <c r="AD167" s="592"/>
      <c r="AE167" s="592"/>
      <c r="AF167" s="592">
        <v>354.69</v>
      </c>
      <c r="AG167" s="592">
        <v>0</v>
      </c>
    </row>
    <row r="168" spans="1:33" x14ac:dyDescent="0.2">
      <c r="A168" s="988">
        <v>36684</v>
      </c>
      <c r="B168" s="592">
        <v>24.004999999999999</v>
      </c>
      <c r="C168" s="592"/>
      <c r="D168" s="592">
        <v>10.18</v>
      </c>
      <c r="E168" s="592"/>
      <c r="F168" s="592">
        <f t="shared" si="6"/>
        <v>34.185000000000002</v>
      </c>
      <c r="G168" s="592"/>
      <c r="H168" s="592"/>
      <c r="I168" s="592"/>
      <c r="J168" s="592"/>
      <c r="K168" s="592"/>
      <c r="L168" s="592"/>
      <c r="M168" s="592"/>
      <c r="N168" s="592"/>
      <c r="O168" s="592"/>
      <c r="P168" s="592"/>
      <c r="Q168" s="592"/>
      <c r="R168" s="592"/>
      <c r="S168" s="592">
        <v>4.4690000000000003</v>
      </c>
      <c r="T168" s="473"/>
      <c r="U168" s="473">
        <v>0</v>
      </c>
      <c r="V168" s="592">
        <v>0</v>
      </c>
      <c r="W168" s="592"/>
      <c r="X168" s="592"/>
      <c r="Y168" s="592">
        <f t="shared" si="5"/>
        <v>29.716000000000001</v>
      </c>
      <c r="Z168" s="592"/>
      <c r="AA168" s="592"/>
      <c r="AB168" s="592">
        <v>341.2</v>
      </c>
      <c r="AC168" s="592">
        <v>0</v>
      </c>
      <c r="AD168" s="592"/>
      <c r="AE168" s="592"/>
      <c r="AF168" s="592">
        <v>354.61</v>
      </c>
      <c r="AG168" s="592">
        <v>0</v>
      </c>
    </row>
    <row r="169" spans="1:33" x14ac:dyDescent="0.2">
      <c r="A169" s="988">
        <v>36685</v>
      </c>
      <c r="B169" s="592">
        <v>24.74</v>
      </c>
      <c r="C169" s="592"/>
      <c r="D169" s="1000">
        <v>13.57</v>
      </c>
      <c r="E169" s="1000"/>
      <c r="F169" s="592">
        <f t="shared" si="6"/>
        <v>38.31</v>
      </c>
      <c r="G169" s="592"/>
      <c r="H169" s="592"/>
      <c r="I169" s="592"/>
      <c r="J169" s="592"/>
      <c r="K169" s="592"/>
      <c r="L169" s="592"/>
      <c r="M169" s="592"/>
      <c r="N169" s="592"/>
      <c r="O169" s="592"/>
      <c r="P169" s="592"/>
      <c r="Q169" s="592"/>
      <c r="R169" s="592"/>
      <c r="S169" s="592">
        <v>4.3819999999999997</v>
      </c>
      <c r="T169" s="473"/>
      <c r="U169" s="473">
        <v>0</v>
      </c>
      <c r="V169" s="592">
        <v>0</v>
      </c>
      <c r="W169" s="592"/>
      <c r="X169" s="592"/>
      <c r="Y169" s="592">
        <f t="shared" si="5"/>
        <v>33.928000000000004</v>
      </c>
      <c r="Z169" s="592"/>
      <c r="AA169" s="592"/>
      <c r="AB169" s="592">
        <v>341.2</v>
      </c>
      <c r="AC169" s="592">
        <v>0</v>
      </c>
      <c r="AD169" s="592"/>
      <c r="AE169" s="592"/>
      <c r="AF169" s="1000">
        <v>354.55</v>
      </c>
      <c r="AG169" s="592">
        <v>0</v>
      </c>
    </row>
    <row r="170" spans="1:33" x14ac:dyDescent="0.2">
      <c r="A170" s="988">
        <v>36686</v>
      </c>
      <c r="B170" s="592">
        <v>23.443999999999999</v>
      </c>
      <c r="C170" s="592"/>
      <c r="D170" s="1000">
        <v>11.71</v>
      </c>
      <c r="E170" s="1000"/>
      <c r="F170" s="592">
        <f t="shared" si="6"/>
        <v>35.153999999999996</v>
      </c>
      <c r="G170" s="592"/>
      <c r="H170" s="592"/>
      <c r="I170" s="592"/>
      <c r="J170" s="592"/>
      <c r="K170" s="592"/>
      <c r="L170" s="592"/>
      <c r="M170" s="592"/>
      <c r="N170" s="592"/>
      <c r="O170" s="592"/>
      <c r="P170" s="592"/>
      <c r="Q170" s="592"/>
      <c r="R170" s="592"/>
      <c r="S170" s="592">
        <v>4.2789999999999999</v>
      </c>
      <c r="T170" s="473"/>
      <c r="U170" s="473">
        <v>0</v>
      </c>
      <c r="V170" s="1023">
        <v>0</v>
      </c>
      <c r="W170" s="1023"/>
      <c r="X170" s="1023"/>
      <c r="Y170" s="592">
        <f t="shared" si="5"/>
        <v>30.874999999999996</v>
      </c>
      <c r="Z170" s="592"/>
      <c r="AA170" s="592"/>
      <c r="AB170" s="592">
        <v>341.1</v>
      </c>
      <c r="AC170" s="592">
        <v>0</v>
      </c>
      <c r="AD170" s="592"/>
      <c r="AE170" s="592"/>
      <c r="AF170" s="1000">
        <v>354.44</v>
      </c>
      <c r="AG170" s="592">
        <v>0</v>
      </c>
    </row>
    <row r="171" spans="1:33" x14ac:dyDescent="0.2">
      <c r="A171" s="988">
        <v>36687</v>
      </c>
      <c r="B171" s="592">
        <v>23.69</v>
      </c>
      <c r="C171" s="592"/>
      <c r="D171" s="1000">
        <v>12.21</v>
      </c>
      <c r="E171" s="1000"/>
      <c r="F171" s="592">
        <f t="shared" si="6"/>
        <v>35.900000000000006</v>
      </c>
      <c r="G171" s="592"/>
      <c r="H171" s="592"/>
      <c r="I171" s="592"/>
      <c r="J171" s="592"/>
      <c r="K171" s="592"/>
      <c r="L171" s="592"/>
      <c r="M171" s="592"/>
      <c r="N171" s="592"/>
      <c r="O171" s="592"/>
      <c r="P171" s="592"/>
      <c r="Q171" s="592"/>
      <c r="R171" s="592"/>
      <c r="S171" s="592">
        <v>4.28</v>
      </c>
      <c r="T171" s="473"/>
      <c r="U171" s="473">
        <v>0</v>
      </c>
      <c r="V171" s="592">
        <v>0</v>
      </c>
      <c r="W171" s="592"/>
      <c r="X171" s="592"/>
      <c r="Y171" s="592">
        <f t="shared" si="5"/>
        <v>31.620000000000005</v>
      </c>
      <c r="Z171" s="592"/>
      <c r="AA171" s="592"/>
      <c r="AB171" s="592">
        <v>341.1</v>
      </c>
      <c r="AC171" s="592">
        <v>0</v>
      </c>
      <c r="AD171" s="592"/>
      <c r="AE171" s="592"/>
      <c r="AF171" s="592">
        <v>354.38</v>
      </c>
      <c r="AG171" s="592">
        <v>0</v>
      </c>
    </row>
    <row r="172" spans="1:33" x14ac:dyDescent="0.2">
      <c r="A172" s="988">
        <v>36688</v>
      </c>
      <c r="B172" s="592">
        <v>26.616</v>
      </c>
      <c r="C172" s="592"/>
      <c r="D172" s="592">
        <v>12.74</v>
      </c>
      <c r="E172" s="592"/>
      <c r="F172" s="592">
        <f t="shared" si="6"/>
        <v>39.356000000000002</v>
      </c>
      <c r="G172" s="592"/>
      <c r="H172" s="592"/>
      <c r="I172" s="592"/>
      <c r="J172" s="592"/>
      <c r="K172" s="592"/>
      <c r="L172" s="592"/>
      <c r="M172" s="592"/>
      <c r="N172" s="592"/>
      <c r="O172" s="592"/>
      <c r="P172" s="592"/>
      <c r="Q172" s="592"/>
      <c r="R172" s="592"/>
      <c r="S172" s="592">
        <v>4.149</v>
      </c>
      <c r="T172" s="473"/>
      <c r="U172" s="473">
        <v>0</v>
      </c>
      <c r="V172" s="592">
        <v>0</v>
      </c>
      <c r="W172" s="592"/>
      <c r="X172" s="592"/>
      <c r="Y172" s="592">
        <f t="shared" si="5"/>
        <v>35.207000000000001</v>
      </c>
      <c r="Z172" s="592"/>
      <c r="AA172" s="592"/>
      <c r="AB172" s="592">
        <v>341.1</v>
      </c>
      <c r="AC172" s="592">
        <v>0</v>
      </c>
      <c r="AD172" s="592"/>
      <c r="AE172" s="592"/>
      <c r="AF172" s="1000">
        <v>354.32</v>
      </c>
      <c r="AG172" s="592">
        <v>0</v>
      </c>
    </row>
    <row r="173" spans="1:33" x14ac:dyDescent="0.2">
      <c r="A173" s="988">
        <v>36689</v>
      </c>
      <c r="B173" s="592">
        <v>28.096</v>
      </c>
      <c r="C173" s="592"/>
      <c r="D173" s="1000">
        <v>13.32</v>
      </c>
      <c r="E173" s="1000"/>
      <c r="F173" s="592">
        <f t="shared" si="6"/>
        <v>41.415999999999997</v>
      </c>
      <c r="G173" s="592"/>
      <c r="H173" s="592"/>
      <c r="I173" s="592"/>
      <c r="J173" s="592"/>
      <c r="K173" s="592"/>
      <c r="L173" s="592"/>
      <c r="M173" s="592"/>
      <c r="N173" s="592"/>
      <c r="O173" s="592"/>
      <c r="P173" s="592"/>
      <c r="Q173" s="592"/>
      <c r="R173" s="592"/>
      <c r="S173" s="592">
        <v>4.1680000000000001</v>
      </c>
      <c r="T173" s="473"/>
      <c r="U173" s="473">
        <v>0</v>
      </c>
      <c r="V173" s="592">
        <v>0</v>
      </c>
      <c r="W173" s="592"/>
      <c r="X173" s="592"/>
      <c r="Y173" s="592">
        <f t="shared" si="5"/>
        <v>37.247999999999998</v>
      </c>
      <c r="Z173" s="592"/>
      <c r="AA173" s="592"/>
      <c r="AB173" s="592">
        <v>341.1</v>
      </c>
      <c r="AC173" s="592">
        <v>0</v>
      </c>
      <c r="AD173" s="592"/>
      <c r="AE173" s="592"/>
      <c r="AF173" s="592">
        <v>354.18</v>
      </c>
      <c r="AG173" s="592">
        <v>0</v>
      </c>
    </row>
    <row r="174" spans="1:33" x14ac:dyDescent="0.2">
      <c r="A174" s="988">
        <v>36690</v>
      </c>
      <c r="B174" s="592">
        <v>28.556999999999999</v>
      </c>
      <c r="C174" s="592"/>
      <c r="D174" s="592">
        <v>13.6</v>
      </c>
      <c r="E174" s="592"/>
      <c r="F174" s="592">
        <f t="shared" si="6"/>
        <v>42.156999999999996</v>
      </c>
      <c r="G174" s="592"/>
      <c r="H174" s="592"/>
      <c r="I174" s="592"/>
      <c r="J174" s="592"/>
      <c r="K174" s="592"/>
      <c r="L174" s="592"/>
      <c r="M174" s="592"/>
      <c r="N174" s="592"/>
      <c r="O174" s="592"/>
      <c r="P174" s="592"/>
      <c r="Q174" s="592"/>
      <c r="R174" s="592"/>
      <c r="S174" s="592">
        <v>4.1980000000000004</v>
      </c>
      <c r="T174" s="473"/>
      <c r="U174" s="473">
        <v>0</v>
      </c>
      <c r="V174" s="592">
        <v>0</v>
      </c>
      <c r="W174" s="592"/>
      <c r="X174" s="592"/>
      <c r="Y174" s="592">
        <f t="shared" si="5"/>
        <v>37.958999999999996</v>
      </c>
      <c r="Z174" s="592"/>
      <c r="AA174" s="592"/>
      <c r="AB174" s="592">
        <v>341.1</v>
      </c>
      <c r="AC174" s="592">
        <v>0</v>
      </c>
      <c r="AD174" s="592"/>
      <c r="AE174" s="592"/>
      <c r="AF174" s="592">
        <v>354.09</v>
      </c>
      <c r="AG174" s="592">
        <v>0</v>
      </c>
    </row>
    <row r="175" spans="1:33" x14ac:dyDescent="0.2">
      <c r="A175" s="988">
        <v>36691</v>
      </c>
      <c r="B175" s="592">
        <v>28.949000000000002</v>
      </c>
      <c r="C175" s="592"/>
      <c r="D175" s="592">
        <v>14.16</v>
      </c>
      <c r="E175" s="592"/>
      <c r="F175" s="592">
        <f t="shared" si="6"/>
        <v>43.109000000000002</v>
      </c>
      <c r="G175" s="592"/>
      <c r="H175" s="592"/>
      <c r="I175" s="592"/>
      <c r="J175" s="592"/>
      <c r="K175" s="592"/>
      <c r="L175" s="592"/>
      <c r="M175" s="592"/>
      <c r="N175" s="592"/>
      <c r="O175" s="592"/>
      <c r="P175" s="592"/>
      <c r="Q175" s="592"/>
      <c r="R175" s="592"/>
      <c r="S175" s="592">
        <v>4.2300000000000004</v>
      </c>
      <c r="T175" s="473"/>
      <c r="U175" s="473">
        <v>0</v>
      </c>
      <c r="V175" s="592">
        <v>0</v>
      </c>
      <c r="W175" s="592"/>
      <c r="X175" s="592"/>
      <c r="Y175" s="592">
        <f t="shared" si="5"/>
        <v>38.879000000000005</v>
      </c>
      <c r="Z175" s="592"/>
      <c r="AA175" s="592"/>
      <c r="AB175" s="592">
        <v>341.1</v>
      </c>
      <c r="AC175" s="592">
        <v>0.1</v>
      </c>
      <c r="AD175" s="592"/>
      <c r="AE175" s="592"/>
      <c r="AF175" s="592">
        <v>354.98</v>
      </c>
      <c r="AG175" s="592">
        <v>0.2</v>
      </c>
    </row>
    <row r="176" spans="1:33" x14ac:dyDescent="0.2">
      <c r="A176" s="988">
        <v>36692</v>
      </c>
      <c r="B176" s="592">
        <v>26.035</v>
      </c>
      <c r="C176" s="592"/>
      <c r="D176" s="592">
        <v>11.12</v>
      </c>
      <c r="E176" s="592"/>
      <c r="F176" s="592">
        <f t="shared" si="6"/>
        <v>37.155000000000001</v>
      </c>
      <c r="G176" s="592"/>
      <c r="H176" s="592"/>
      <c r="I176" s="592"/>
      <c r="J176" s="592"/>
      <c r="K176" s="592"/>
      <c r="L176" s="592"/>
      <c r="M176" s="592"/>
      <c r="N176" s="592"/>
      <c r="O176" s="592"/>
      <c r="P176" s="592"/>
      <c r="Q176" s="592"/>
      <c r="R176" s="592"/>
      <c r="S176" s="592">
        <v>4.2119999999999997</v>
      </c>
      <c r="T176" s="473"/>
      <c r="U176" s="473">
        <v>0</v>
      </c>
      <c r="V176" s="592">
        <v>0</v>
      </c>
      <c r="W176" s="592"/>
      <c r="X176" s="592"/>
      <c r="Y176" s="592">
        <f t="shared" si="5"/>
        <v>32.942999999999998</v>
      </c>
      <c r="Z176" s="592"/>
      <c r="AA176" s="592"/>
      <c r="AB176" s="592">
        <v>341.4</v>
      </c>
      <c r="AC176" s="592">
        <v>0.7</v>
      </c>
      <c r="AD176" s="592"/>
      <c r="AE176" s="592"/>
      <c r="AF176" s="592">
        <v>354.08</v>
      </c>
      <c r="AG176" s="592">
        <v>0.7</v>
      </c>
    </row>
    <row r="177" spans="1:33" x14ac:dyDescent="0.2">
      <c r="A177" s="988">
        <v>36693</v>
      </c>
      <c r="B177" s="592">
        <v>24.896000000000001</v>
      </c>
      <c r="C177" s="592"/>
      <c r="D177" s="1000">
        <v>10.19</v>
      </c>
      <c r="E177" s="1000"/>
      <c r="F177" s="592">
        <f t="shared" si="6"/>
        <v>35.085999999999999</v>
      </c>
      <c r="G177" s="592"/>
      <c r="H177" s="592"/>
      <c r="I177" s="592"/>
      <c r="J177" s="592"/>
      <c r="K177" s="592"/>
      <c r="L177" s="592"/>
      <c r="M177" s="592"/>
      <c r="N177" s="592"/>
      <c r="O177" s="592"/>
      <c r="P177" s="592"/>
      <c r="Q177" s="592"/>
      <c r="R177" s="592"/>
      <c r="S177" s="592">
        <v>4.3159999999999998</v>
      </c>
      <c r="T177" s="473"/>
      <c r="U177" s="473">
        <v>0</v>
      </c>
      <c r="V177" s="592">
        <v>0</v>
      </c>
      <c r="W177" s="592"/>
      <c r="X177" s="592"/>
      <c r="Y177" s="592">
        <f t="shared" si="5"/>
        <v>30.77</v>
      </c>
      <c r="Z177" s="592"/>
      <c r="AA177" s="592"/>
      <c r="AB177" s="592">
        <v>341.6</v>
      </c>
      <c r="AC177" s="592">
        <v>0</v>
      </c>
      <c r="AD177" s="592"/>
      <c r="AE177" s="592"/>
      <c r="AF177" s="1000">
        <v>354.36</v>
      </c>
      <c r="AG177" s="592">
        <v>0</v>
      </c>
    </row>
    <row r="178" spans="1:33" x14ac:dyDescent="0.2">
      <c r="A178" s="988">
        <v>36694</v>
      </c>
      <c r="B178" s="592">
        <v>25.273</v>
      </c>
      <c r="C178" s="592"/>
      <c r="D178" s="592">
        <v>11.1</v>
      </c>
      <c r="E178" s="592"/>
      <c r="F178" s="592">
        <f t="shared" si="6"/>
        <v>36.372999999999998</v>
      </c>
      <c r="G178" s="592"/>
      <c r="H178" s="592"/>
      <c r="I178" s="592"/>
      <c r="J178" s="592"/>
      <c r="K178" s="592"/>
      <c r="L178" s="592"/>
      <c r="M178" s="592"/>
      <c r="N178" s="592"/>
      <c r="O178" s="592"/>
      <c r="P178" s="592"/>
      <c r="Q178" s="592"/>
      <c r="R178" s="592"/>
      <c r="S178" s="592">
        <v>4.1790000000000003</v>
      </c>
      <c r="T178" s="473"/>
      <c r="U178" s="473">
        <v>0</v>
      </c>
      <c r="V178" s="592">
        <v>0</v>
      </c>
      <c r="W178" s="592"/>
      <c r="X178" s="592"/>
      <c r="Y178" s="592">
        <f t="shared" si="5"/>
        <v>32.193999999999996</v>
      </c>
      <c r="Z178" s="592"/>
      <c r="AA178" s="592"/>
      <c r="AB178" s="592">
        <v>341.3</v>
      </c>
      <c r="AC178" s="592">
        <v>0</v>
      </c>
      <c r="AD178" s="592"/>
      <c r="AE178" s="592"/>
      <c r="AF178" s="592">
        <v>354.33</v>
      </c>
      <c r="AG178" s="592">
        <v>0</v>
      </c>
    </row>
    <row r="179" spans="1:33" x14ac:dyDescent="0.2">
      <c r="A179" s="988">
        <v>36695</v>
      </c>
      <c r="B179" s="592">
        <v>26.038</v>
      </c>
      <c r="C179" s="592"/>
      <c r="D179" s="1000">
        <v>10.65</v>
      </c>
      <c r="E179" s="1000"/>
      <c r="F179" s="592">
        <f t="shared" si="6"/>
        <v>36.688000000000002</v>
      </c>
      <c r="G179" s="592"/>
      <c r="H179" s="592"/>
      <c r="I179" s="592"/>
      <c r="J179" s="592"/>
      <c r="K179" s="592"/>
      <c r="L179" s="592"/>
      <c r="M179" s="592"/>
      <c r="N179" s="592"/>
      <c r="O179" s="592"/>
      <c r="P179" s="592"/>
      <c r="Q179" s="592"/>
      <c r="R179" s="592"/>
      <c r="S179" s="592">
        <v>4.2190000000000003</v>
      </c>
      <c r="T179" s="473"/>
      <c r="U179" s="473">
        <v>0</v>
      </c>
      <c r="V179" s="592">
        <v>0</v>
      </c>
      <c r="W179" s="592"/>
      <c r="X179" s="592"/>
      <c r="Y179" s="592">
        <f t="shared" si="5"/>
        <v>32.469000000000001</v>
      </c>
      <c r="Z179" s="592"/>
      <c r="AA179" s="592"/>
      <c r="AB179" s="592">
        <v>341.3</v>
      </c>
      <c r="AC179" s="592">
        <v>0.05</v>
      </c>
      <c r="AD179" s="592"/>
      <c r="AE179" s="592"/>
      <c r="AF179" s="592">
        <v>355.28</v>
      </c>
      <c r="AG179" s="592">
        <v>0</v>
      </c>
    </row>
    <row r="180" spans="1:33" x14ac:dyDescent="0.2">
      <c r="A180" s="988">
        <v>36696</v>
      </c>
      <c r="B180" s="592">
        <v>24.692</v>
      </c>
      <c r="C180" s="592"/>
      <c r="D180" s="592">
        <v>11.898</v>
      </c>
      <c r="E180" s="592"/>
      <c r="F180" s="592">
        <f t="shared" si="6"/>
        <v>36.590000000000003</v>
      </c>
      <c r="G180" s="592"/>
      <c r="H180" s="592"/>
      <c r="I180" s="592"/>
      <c r="J180" s="592"/>
      <c r="K180" s="592"/>
      <c r="L180" s="592"/>
      <c r="M180" s="592"/>
      <c r="N180" s="592"/>
      <c r="O180" s="592"/>
      <c r="P180" s="592"/>
      <c r="Q180" s="592"/>
      <c r="R180" s="592"/>
      <c r="S180" s="592">
        <v>4.2649999999999997</v>
      </c>
      <c r="T180" s="473"/>
      <c r="U180" s="473">
        <v>0</v>
      </c>
      <c r="V180" s="592">
        <v>0</v>
      </c>
      <c r="W180" s="592"/>
      <c r="X180" s="592"/>
      <c r="Y180" s="592">
        <f t="shared" si="5"/>
        <v>32.325000000000003</v>
      </c>
      <c r="Z180" s="592"/>
      <c r="AA180" s="592"/>
      <c r="AB180" s="592">
        <v>341.7</v>
      </c>
      <c r="AC180" s="592">
        <v>0.18</v>
      </c>
      <c r="AD180" s="592"/>
      <c r="AE180" s="592"/>
      <c r="AF180" s="592">
        <v>355.27</v>
      </c>
      <c r="AG180" s="592">
        <v>0.5</v>
      </c>
    </row>
    <row r="181" spans="1:33" x14ac:dyDescent="0.2">
      <c r="A181" s="988">
        <v>36697</v>
      </c>
      <c r="B181" s="592">
        <v>23.486999999999998</v>
      </c>
      <c r="C181" s="592"/>
      <c r="D181" s="592">
        <v>10.96</v>
      </c>
      <c r="E181" s="592"/>
      <c r="F181" s="592">
        <f t="shared" si="6"/>
        <v>34.447000000000003</v>
      </c>
      <c r="G181" s="592"/>
      <c r="H181" s="592"/>
      <c r="I181" s="592"/>
      <c r="J181" s="592"/>
      <c r="K181" s="592"/>
      <c r="L181" s="592"/>
      <c r="M181" s="592"/>
      <c r="N181" s="592"/>
      <c r="O181" s="592"/>
      <c r="P181" s="592"/>
      <c r="Q181" s="592"/>
      <c r="R181" s="592"/>
      <c r="S181" s="592">
        <v>4.2699999999999996</v>
      </c>
      <c r="T181" s="592"/>
      <c r="U181" s="592">
        <v>0</v>
      </c>
      <c r="V181" s="592">
        <v>0</v>
      </c>
      <c r="W181" s="592"/>
      <c r="X181" s="592"/>
      <c r="Y181" s="592">
        <f t="shared" si="5"/>
        <v>30.177000000000003</v>
      </c>
      <c r="Z181" s="592"/>
      <c r="AA181" s="592"/>
      <c r="AB181" s="592">
        <v>341.6</v>
      </c>
      <c r="AC181" s="592">
        <v>0</v>
      </c>
      <c r="AD181" s="592"/>
      <c r="AE181" s="592"/>
      <c r="AF181" s="631">
        <v>354.28</v>
      </c>
      <c r="AG181" s="631">
        <v>0</v>
      </c>
    </row>
    <row r="182" spans="1:33" x14ac:dyDescent="0.2">
      <c r="A182" s="988">
        <v>36698</v>
      </c>
      <c r="B182" s="592">
        <v>25.016999999999999</v>
      </c>
      <c r="C182" s="592"/>
      <c r="D182" s="592">
        <v>9.2880000000000003</v>
      </c>
      <c r="E182" s="592"/>
      <c r="F182" s="592">
        <f t="shared" si="6"/>
        <v>34.305</v>
      </c>
      <c r="G182" s="592"/>
      <c r="H182" s="592"/>
      <c r="I182" s="592"/>
      <c r="J182" s="592"/>
      <c r="K182" s="592"/>
      <c r="L182" s="592"/>
      <c r="M182" s="592"/>
      <c r="N182" s="592"/>
      <c r="O182" s="592"/>
      <c r="P182" s="592"/>
      <c r="Q182" s="592"/>
      <c r="R182" s="592"/>
      <c r="S182" s="592">
        <v>4.226</v>
      </c>
      <c r="T182" s="592"/>
      <c r="U182" s="592">
        <v>0</v>
      </c>
      <c r="V182" s="592">
        <v>0</v>
      </c>
      <c r="W182" s="592"/>
      <c r="X182" s="592"/>
      <c r="Y182" s="592">
        <f t="shared" si="5"/>
        <v>30.079000000000001</v>
      </c>
      <c r="Z182" s="592"/>
      <c r="AA182" s="592"/>
      <c r="AB182" s="592">
        <v>341.4</v>
      </c>
      <c r="AC182" s="592">
        <v>0</v>
      </c>
      <c r="AD182" s="592"/>
      <c r="AE182" s="592"/>
      <c r="AF182" s="592">
        <v>354.23</v>
      </c>
      <c r="AG182" s="592">
        <v>0</v>
      </c>
    </row>
    <row r="183" spans="1:33" x14ac:dyDescent="0.2">
      <c r="A183" s="988">
        <v>36699</v>
      </c>
      <c r="B183" s="592">
        <v>25.035</v>
      </c>
      <c r="C183" s="592"/>
      <c r="D183" s="1000">
        <v>11.68</v>
      </c>
      <c r="E183" s="1000"/>
      <c r="F183" s="592">
        <f t="shared" si="6"/>
        <v>36.715000000000003</v>
      </c>
      <c r="G183" s="592"/>
      <c r="H183" s="592"/>
      <c r="I183" s="592"/>
      <c r="J183" s="592"/>
      <c r="K183" s="592"/>
      <c r="L183" s="592"/>
      <c r="M183" s="592"/>
      <c r="N183" s="592"/>
      <c r="O183" s="592"/>
      <c r="P183" s="592"/>
      <c r="Q183" s="592"/>
      <c r="R183" s="592"/>
      <c r="S183" s="592">
        <v>4.2130000000000001</v>
      </c>
      <c r="T183" s="592"/>
      <c r="U183" s="592">
        <v>0</v>
      </c>
      <c r="V183" s="592">
        <v>0</v>
      </c>
      <c r="W183" s="592"/>
      <c r="X183" s="592"/>
      <c r="Y183" s="592">
        <f t="shared" si="5"/>
        <v>32.502000000000002</v>
      </c>
      <c r="Z183" s="592"/>
      <c r="AA183" s="592"/>
      <c r="AB183" s="592">
        <v>341.3</v>
      </c>
      <c r="AC183" s="592">
        <v>0</v>
      </c>
      <c r="AD183" s="592"/>
      <c r="AE183" s="592"/>
      <c r="AF183" s="592">
        <v>354.15</v>
      </c>
      <c r="AG183" s="592">
        <v>0</v>
      </c>
    </row>
    <row r="184" spans="1:33" x14ac:dyDescent="0.2">
      <c r="A184" s="988">
        <v>36700</v>
      </c>
      <c r="B184" s="592">
        <v>26.707000000000001</v>
      </c>
      <c r="C184" s="592"/>
      <c r="D184" s="1000">
        <v>11.15</v>
      </c>
      <c r="E184" s="1000"/>
      <c r="F184" s="592">
        <f t="shared" si="6"/>
        <v>37.856999999999999</v>
      </c>
      <c r="G184" s="592"/>
      <c r="H184" s="592"/>
      <c r="I184" s="592"/>
      <c r="J184" s="592"/>
      <c r="K184" s="592"/>
      <c r="L184" s="592"/>
      <c r="M184" s="592"/>
      <c r="N184" s="592"/>
      <c r="O184" s="592"/>
      <c r="P184" s="592"/>
      <c r="Q184" s="592"/>
      <c r="R184" s="592"/>
      <c r="S184" s="592">
        <v>4.1769999999999996</v>
      </c>
      <c r="T184" s="592"/>
      <c r="U184" s="592">
        <v>0</v>
      </c>
      <c r="V184" s="592">
        <v>0</v>
      </c>
      <c r="W184" s="592"/>
      <c r="X184" s="592"/>
      <c r="Y184" s="592">
        <f t="shared" si="5"/>
        <v>33.68</v>
      </c>
      <c r="Z184" s="592"/>
      <c r="AA184" s="592"/>
      <c r="AB184" s="592">
        <v>341.2</v>
      </c>
      <c r="AC184" s="592">
        <v>0</v>
      </c>
      <c r="AD184" s="592"/>
      <c r="AE184" s="592"/>
      <c r="AF184" s="592">
        <v>354.06</v>
      </c>
      <c r="AG184" s="592">
        <v>0</v>
      </c>
    </row>
    <row r="185" spans="1:33" x14ac:dyDescent="0.2">
      <c r="A185" s="988">
        <v>36701</v>
      </c>
      <c r="B185" s="1000">
        <v>26.67</v>
      </c>
      <c r="C185" s="1000"/>
      <c r="D185" s="1000">
        <v>9.2799999999999994</v>
      </c>
      <c r="E185" s="1000"/>
      <c r="F185" s="592">
        <f t="shared" si="6"/>
        <v>35.950000000000003</v>
      </c>
      <c r="G185" s="592"/>
      <c r="H185" s="592"/>
      <c r="I185" s="592"/>
      <c r="J185" s="592"/>
      <c r="K185" s="592"/>
      <c r="L185" s="592"/>
      <c r="M185" s="592"/>
      <c r="N185" s="592"/>
      <c r="O185" s="592"/>
      <c r="P185" s="592"/>
      <c r="Q185" s="592"/>
      <c r="R185" s="592"/>
      <c r="S185" s="592">
        <v>4</v>
      </c>
      <c r="T185" s="592"/>
      <c r="U185" s="592">
        <v>0</v>
      </c>
      <c r="V185" s="592">
        <v>0</v>
      </c>
      <c r="W185" s="592"/>
      <c r="X185" s="592"/>
      <c r="Y185" s="592">
        <f t="shared" si="5"/>
        <v>31.950000000000003</v>
      </c>
      <c r="Z185" s="592"/>
      <c r="AA185" s="592"/>
      <c r="AB185" s="592">
        <v>341.2</v>
      </c>
      <c r="AC185" s="592">
        <v>0</v>
      </c>
      <c r="AD185" s="592"/>
      <c r="AE185" s="592"/>
      <c r="AF185" s="592">
        <v>353.93</v>
      </c>
      <c r="AG185" s="592">
        <v>0</v>
      </c>
    </row>
    <row r="186" spans="1:33" x14ac:dyDescent="0.2">
      <c r="A186" s="988">
        <v>36702</v>
      </c>
      <c r="B186" s="592">
        <v>25.869</v>
      </c>
      <c r="C186" s="592"/>
      <c r="D186" s="592">
        <v>10.88</v>
      </c>
      <c r="E186" s="592"/>
      <c r="F186" s="592">
        <f t="shared" si="6"/>
        <v>36.749000000000002</v>
      </c>
      <c r="G186" s="592"/>
      <c r="H186" s="592"/>
      <c r="I186" s="592"/>
      <c r="J186" s="592"/>
      <c r="K186" s="592"/>
      <c r="L186" s="592"/>
      <c r="M186" s="592"/>
      <c r="N186" s="592"/>
      <c r="O186" s="592"/>
      <c r="P186" s="592"/>
      <c r="Q186" s="592"/>
      <c r="R186" s="592"/>
      <c r="S186" s="592">
        <v>4</v>
      </c>
      <c r="T186" s="592"/>
      <c r="U186" s="592">
        <v>0</v>
      </c>
      <c r="V186" s="592">
        <v>0</v>
      </c>
      <c r="W186" s="592"/>
      <c r="X186" s="592"/>
      <c r="Y186" s="592">
        <f t="shared" si="5"/>
        <v>32.749000000000002</v>
      </c>
      <c r="Z186" s="592"/>
      <c r="AA186" s="592"/>
      <c r="AB186" s="592">
        <v>341.2</v>
      </c>
      <c r="AC186" s="592">
        <v>0</v>
      </c>
      <c r="AD186" s="592"/>
      <c r="AE186" s="592"/>
      <c r="AF186" s="592">
        <v>353.84</v>
      </c>
      <c r="AG186" s="592">
        <v>0</v>
      </c>
    </row>
    <row r="187" spans="1:33" x14ac:dyDescent="0.2">
      <c r="A187" s="988">
        <v>36703</v>
      </c>
      <c r="B187" s="592">
        <v>29.388999999999999</v>
      </c>
      <c r="C187" s="592"/>
      <c r="D187" s="1000">
        <v>9.25</v>
      </c>
      <c r="E187" s="1000"/>
      <c r="F187" s="592">
        <f t="shared" si="6"/>
        <v>38.638999999999996</v>
      </c>
      <c r="G187" s="592"/>
      <c r="H187" s="592"/>
      <c r="I187" s="592"/>
      <c r="J187" s="592"/>
      <c r="K187" s="592"/>
      <c r="L187" s="592"/>
      <c r="M187" s="592"/>
      <c r="N187" s="592"/>
      <c r="O187" s="592"/>
      <c r="P187" s="592"/>
      <c r="Q187" s="592"/>
      <c r="R187" s="592"/>
      <c r="S187" s="592">
        <v>4</v>
      </c>
      <c r="T187" s="592"/>
      <c r="U187" s="592">
        <v>0</v>
      </c>
      <c r="V187" s="592">
        <v>0</v>
      </c>
      <c r="W187" s="592"/>
      <c r="X187" s="592"/>
      <c r="Y187" s="592">
        <f t="shared" si="5"/>
        <v>34.638999999999996</v>
      </c>
      <c r="Z187" s="592"/>
      <c r="AA187" s="592"/>
      <c r="AB187" s="592">
        <v>341.2</v>
      </c>
      <c r="AC187" s="592">
        <v>0</v>
      </c>
      <c r="AD187" s="592"/>
      <c r="AE187" s="592"/>
      <c r="AF187" s="592">
        <v>353.74</v>
      </c>
      <c r="AG187" s="592">
        <v>0</v>
      </c>
    </row>
    <row r="188" spans="1:33" x14ac:dyDescent="0.2">
      <c r="A188" s="988">
        <v>36704</v>
      </c>
      <c r="B188" s="592">
        <v>26.765999999999998</v>
      </c>
      <c r="C188" s="592"/>
      <c r="D188" s="1000">
        <v>12.04</v>
      </c>
      <c r="E188" s="1000"/>
      <c r="F188" s="592">
        <f t="shared" si="6"/>
        <v>38.805999999999997</v>
      </c>
      <c r="G188" s="592"/>
      <c r="H188" s="592"/>
      <c r="I188" s="592"/>
      <c r="J188" s="592"/>
      <c r="K188" s="592"/>
      <c r="L188" s="592"/>
      <c r="M188" s="592"/>
      <c r="N188" s="592"/>
      <c r="O188" s="592"/>
      <c r="P188" s="592"/>
      <c r="Q188" s="592"/>
      <c r="R188" s="592"/>
      <c r="S188" s="592">
        <v>4</v>
      </c>
      <c r="T188" s="592"/>
      <c r="U188" s="592">
        <v>0</v>
      </c>
      <c r="V188" s="592">
        <v>0</v>
      </c>
      <c r="W188" s="592"/>
      <c r="X188" s="592"/>
      <c r="Y188" s="592">
        <f t="shared" si="5"/>
        <v>34.805999999999997</v>
      </c>
      <c r="Z188" s="592"/>
      <c r="AA188" s="592"/>
      <c r="AB188" s="592">
        <v>341.2</v>
      </c>
      <c r="AC188" s="592">
        <v>0.2</v>
      </c>
      <c r="AD188" s="592"/>
      <c r="AE188" s="592"/>
      <c r="AF188" s="592">
        <v>353.59</v>
      </c>
      <c r="AG188" s="592">
        <v>0.7</v>
      </c>
    </row>
    <row r="189" spans="1:33" x14ac:dyDescent="0.2">
      <c r="A189" s="988">
        <v>36705</v>
      </c>
      <c r="B189" s="592">
        <v>23.518999999999998</v>
      </c>
      <c r="C189" s="592"/>
      <c r="D189" s="592">
        <v>11.483000000000001</v>
      </c>
      <c r="E189" s="592"/>
      <c r="F189" s="592">
        <f t="shared" si="6"/>
        <v>35.001999999999995</v>
      </c>
      <c r="G189" s="592"/>
      <c r="H189" s="592"/>
      <c r="I189" s="592"/>
      <c r="J189" s="592"/>
      <c r="K189" s="592"/>
      <c r="L189" s="592"/>
      <c r="M189" s="592"/>
      <c r="N189" s="592"/>
      <c r="O189" s="592"/>
      <c r="P189" s="592"/>
      <c r="Q189" s="592"/>
      <c r="R189" s="592"/>
      <c r="S189" s="592">
        <v>4</v>
      </c>
      <c r="T189" s="592"/>
      <c r="U189" s="1028">
        <v>0</v>
      </c>
      <c r="V189" s="592">
        <v>0</v>
      </c>
      <c r="W189" s="592"/>
      <c r="X189" s="592"/>
      <c r="Y189" s="592">
        <f t="shared" si="5"/>
        <v>31.001999999999995</v>
      </c>
      <c r="Z189" s="592"/>
      <c r="AA189" s="592"/>
      <c r="AB189" s="592">
        <v>341.3</v>
      </c>
      <c r="AC189" s="592">
        <v>0.6</v>
      </c>
      <c r="AD189" s="592"/>
      <c r="AE189" s="592"/>
      <c r="AF189" s="592">
        <v>353.5</v>
      </c>
      <c r="AG189" s="592">
        <v>1.6</v>
      </c>
    </row>
    <row r="190" spans="1:33" x14ac:dyDescent="0.2">
      <c r="A190" s="988">
        <v>36706</v>
      </c>
      <c r="B190" s="592">
        <v>21.091999999999999</v>
      </c>
      <c r="C190" s="592"/>
      <c r="D190" s="1000">
        <v>11.56</v>
      </c>
      <c r="E190" s="1000"/>
      <c r="F190" s="592">
        <f t="shared" si="6"/>
        <v>32.652000000000001</v>
      </c>
      <c r="G190" s="592"/>
      <c r="H190" s="592"/>
      <c r="I190" s="592"/>
      <c r="J190" s="592"/>
      <c r="K190" s="592"/>
      <c r="L190" s="592"/>
      <c r="M190" s="592"/>
      <c r="N190" s="592"/>
      <c r="O190" s="592"/>
      <c r="P190" s="592"/>
      <c r="Q190" s="592"/>
      <c r="R190" s="592"/>
      <c r="S190" s="592">
        <v>4.0819999999999999</v>
      </c>
      <c r="T190" s="592"/>
      <c r="U190" s="1028">
        <v>0</v>
      </c>
      <c r="V190" s="592">
        <v>0</v>
      </c>
      <c r="W190" s="592"/>
      <c r="X190" s="592"/>
      <c r="Y190" s="592">
        <f t="shared" si="5"/>
        <v>28.57</v>
      </c>
      <c r="Z190" s="592"/>
      <c r="AA190" s="592"/>
      <c r="AB190" s="592">
        <v>341.6</v>
      </c>
      <c r="AC190" s="592">
        <v>0.28000000000000003</v>
      </c>
      <c r="AD190" s="592"/>
      <c r="AE190" s="592"/>
      <c r="AF190" s="1000">
        <v>353.54</v>
      </c>
      <c r="AG190" s="592">
        <v>0.5</v>
      </c>
    </row>
    <row r="191" spans="1:33" x14ac:dyDescent="0.2">
      <c r="A191" s="988">
        <v>36707</v>
      </c>
      <c r="B191" s="592">
        <v>23.545000000000002</v>
      </c>
      <c r="C191" s="592"/>
      <c r="D191" s="1000">
        <v>10.97</v>
      </c>
      <c r="E191" s="1000"/>
      <c r="F191" s="592">
        <f t="shared" si="6"/>
        <v>34.515000000000001</v>
      </c>
      <c r="G191" s="592"/>
      <c r="H191" s="592"/>
      <c r="I191" s="592"/>
      <c r="J191" s="592"/>
      <c r="K191" s="592"/>
      <c r="L191" s="592"/>
      <c r="M191" s="592"/>
      <c r="N191" s="592"/>
      <c r="O191" s="592"/>
      <c r="P191" s="592"/>
      <c r="Q191" s="592"/>
      <c r="R191" s="592"/>
      <c r="S191" s="592">
        <v>4.0949999999999998</v>
      </c>
      <c r="T191" s="592"/>
      <c r="U191" s="1028">
        <v>0</v>
      </c>
      <c r="V191" s="592">
        <v>0</v>
      </c>
      <c r="W191" s="592"/>
      <c r="X191" s="592"/>
      <c r="Y191" s="592">
        <f t="shared" si="5"/>
        <v>30.42</v>
      </c>
      <c r="Z191" s="592"/>
      <c r="AA191" s="592"/>
      <c r="AB191" s="592">
        <v>0</v>
      </c>
      <c r="AC191" s="592">
        <v>0</v>
      </c>
      <c r="AD191" s="592"/>
      <c r="AE191" s="592"/>
      <c r="AF191" s="1000">
        <v>353.45</v>
      </c>
      <c r="AG191" s="592">
        <v>0</v>
      </c>
    </row>
    <row r="192" spans="1:33" x14ac:dyDescent="0.2">
      <c r="A192" s="988">
        <v>36708</v>
      </c>
      <c r="B192" s="592">
        <v>23.145</v>
      </c>
      <c r="C192" s="592"/>
      <c r="D192" s="1000">
        <v>10.62</v>
      </c>
      <c r="E192" s="1000"/>
      <c r="F192" s="592">
        <f t="shared" si="6"/>
        <v>33.765000000000001</v>
      </c>
      <c r="G192" s="592"/>
      <c r="H192" s="592"/>
      <c r="I192" s="592"/>
      <c r="J192" s="592"/>
      <c r="K192" s="592"/>
      <c r="L192" s="592"/>
      <c r="M192" s="592"/>
      <c r="N192" s="592"/>
      <c r="O192" s="592"/>
      <c r="P192" s="592"/>
      <c r="Q192" s="592"/>
      <c r="R192" s="592"/>
      <c r="S192" s="592">
        <v>4.0949999999999998</v>
      </c>
      <c r="T192" s="473"/>
      <c r="U192" s="473">
        <v>0</v>
      </c>
      <c r="V192" s="592">
        <v>0</v>
      </c>
      <c r="W192" s="592"/>
      <c r="X192" s="592"/>
      <c r="Y192" s="592">
        <f t="shared" si="5"/>
        <v>29.67</v>
      </c>
      <c r="Z192" s="592"/>
      <c r="AA192" s="592"/>
      <c r="AB192" s="592">
        <v>0</v>
      </c>
      <c r="AC192" s="592">
        <v>0</v>
      </c>
      <c r="AD192" s="592"/>
      <c r="AE192" s="592"/>
      <c r="AF192" s="592">
        <v>353.36</v>
      </c>
      <c r="AG192" s="592">
        <v>0</v>
      </c>
    </row>
    <row r="193" spans="1:33" x14ac:dyDescent="0.2">
      <c r="A193" s="988">
        <v>36709</v>
      </c>
      <c r="B193" s="592">
        <v>21.9</v>
      </c>
      <c r="C193" s="592"/>
      <c r="D193" s="592">
        <v>10.59</v>
      </c>
      <c r="E193" s="592"/>
      <c r="F193" s="592">
        <f t="shared" si="6"/>
        <v>32.489999999999995</v>
      </c>
      <c r="G193" s="592"/>
      <c r="H193" s="592"/>
      <c r="I193" s="592"/>
      <c r="J193" s="592"/>
      <c r="K193" s="592"/>
      <c r="L193" s="592"/>
      <c r="M193" s="592"/>
      <c r="N193" s="592"/>
      <c r="O193" s="592"/>
      <c r="P193" s="592"/>
      <c r="Q193" s="592"/>
      <c r="R193" s="592"/>
      <c r="S193" s="592">
        <v>4.04</v>
      </c>
      <c r="T193" s="473"/>
      <c r="U193" s="473">
        <v>0</v>
      </c>
      <c r="V193" s="592">
        <v>0</v>
      </c>
      <c r="W193" s="592"/>
      <c r="X193" s="592"/>
      <c r="Y193" s="592">
        <f t="shared" si="5"/>
        <v>28.449999999999996</v>
      </c>
      <c r="Z193" s="592"/>
      <c r="AA193" s="592"/>
      <c r="AB193" s="592">
        <v>341.2</v>
      </c>
      <c r="AC193" s="592">
        <v>0</v>
      </c>
      <c r="AD193" s="592"/>
      <c r="AE193" s="592"/>
      <c r="AF193" s="592">
        <v>353.21</v>
      </c>
      <c r="AG193" s="592">
        <v>0</v>
      </c>
    </row>
    <row r="194" spans="1:33" x14ac:dyDescent="0.2">
      <c r="A194" s="988">
        <v>36710</v>
      </c>
      <c r="B194" s="993">
        <v>25.704000000000001</v>
      </c>
      <c r="C194" s="993"/>
      <c r="D194" s="592">
        <v>10.47</v>
      </c>
      <c r="E194" s="592"/>
      <c r="F194" s="592">
        <f t="shared" si="6"/>
        <v>36.173999999999999</v>
      </c>
      <c r="G194" s="592"/>
      <c r="H194" s="592"/>
      <c r="I194" s="592"/>
      <c r="J194" s="592"/>
      <c r="K194" s="592"/>
      <c r="L194" s="592"/>
      <c r="M194" s="592"/>
      <c r="N194" s="592"/>
      <c r="O194" s="592"/>
      <c r="P194" s="592"/>
      <c r="Q194" s="592"/>
      <c r="R194" s="592"/>
      <c r="S194" s="592">
        <v>4.069</v>
      </c>
      <c r="T194" s="473"/>
      <c r="U194" s="473">
        <v>0</v>
      </c>
      <c r="V194" s="592">
        <v>0</v>
      </c>
      <c r="W194" s="592"/>
      <c r="X194" s="592"/>
      <c r="Y194" s="592">
        <f t="shared" si="5"/>
        <v>32.104999999999997</v>
      </c>
      <c r="Z194" s="592"/>
      <c r="AA194" s="592"/>
      <c r="AB194" s="592">
        <v>341.2</v>
      </c>
      <c r="AC194" s="592">
        <v>0</v>
      </c>
      <c r="AD194" s="592"/>
      <c r="AE194" s="592"/>
      <c r="AF194" s="592">
        <v>353.03</v>
      </c>
      <c r="AG194" s="592">
        <v>0</v>
      </c>
    </row>
    <row r="195" spans="1:33" x14ac:dyDescent="0.2">
      <c r="A195" s="988">
        <v>36711</v>
      </c>
      <c r="B195" s="592">
        <v>25.931000000000001</v>
      </c>
      <c r="C195" s="592"/>
      <c r="D195" s="592">
        <v>9.11</v>
      </c>
      <c r="E195" s="592"/>
      <c r="F195" s="592">
        <f t="shared" si="6"/>
        <v>35.040999999999997</v>
      </c>
      <c r="G195" s="592"/>
      <c r="H195" s="592"/>
      <c r="I195" s="592"/>
      <c r="J195" s="592"/>
      <c r="K195" s="592"/>
      <c r="L195" s="592"/>
      <c r="M195" s="592"/>
      <c r="N195" s="592"/>
      <c r="O195" s="592"/>
      <c r="P195" s="592"/>
      <c r="Q195" s="592"/>
      <c r="R195" s="592"/>
      <c r="S195" s="592">
        <v>3.964</v>
      </c>
      <c r="T195" s="473"/>
      <c r="U195" s="473">
        <v>0</v>
      </c>
      <c r="V195" s="592">
        <v>0</v>
      </c>
      <c r="W195" s="592"/>
      <c r="X195" s="592"/>
      <c r="Y195" s="592">
        <f t="shared" si="5"/>
        <v>31.076999999999998</v>
      </c>
      <c r="Z195" s="592"/>
      <c r="AA195" s="592"/>
      <c r="AB195" s="592">
        <v>341.4</v>
      </c>
      <c r="AC195" s="592">
        <v>0</v>
      </c>
      <c r="AD195" s="592"/>
      <c r="AE195" s="592"/>
      <c r="AF195" s="592">
        <v>352.74</v>
      </c>
      <c r="AG195" s="592">
        <v>0</v>
      </c>
    </row>
    <row r="196" spans="1:33" x14ac:dyDescent="0.2">
      <c r="A196" s="988">
        <v>36712</v>
      </c>
      <c r="B196" s="592">
        <v>26.713999999999999</v>
      </c>
      <c r="C196" s="592"/>
      <c r="D196" s="592">
        <v>11.35</v>
      </c>
      <c r="E196" s="592"/>
      <c r="F196" s="592">
        <f t="shared" si="6"/>
        <v>38.064</v>
      </c>
      <c r="G196" s="592"/>
      <c r="H196" s="592"/>
      <c r="I196" s="592"/>
      <c r="J196" s="592"/>
      <c r="K196" s="592"/>
      <c r="L196" s="592"/>
      <c r="M196" s="592"/>
      <c r="N196" s="592"/>
      <c r="O196" s="592"/>
      <c r="P196" s="592"/>
      <c r="Q196" s="592"/>
      <c r="R196" s="592"/>
      <c r="S196" s="592">
        <v>3.9140000000000001</v>
      </c>
      <c r="T196" s="473"/>
      <c r="U196" s="473">
        <v>0</v>
      </c>
      <c r="V196" s="592">
        <v>0</v>
      </c>
      <c r="W196" s="592"/>
      <c r="X196" s="592"/>
      <c r="Y196" s="592">
        <f t="shared" si="5"/>
        <v>34.15</v>
      </c>
      <c r="Z196" s="592"/>
      <c r="AA196" s="592"/>
      <c r="AB196" s="592">
        <v>341.14</v>
      </c>
      <c r="AC196" s="592">
        <v>0</v>
      </c>
      <c r="AD196" s="592"/>
      <c r="AE196" s="592"/>
      <c r="AF196" s="592">
        <v>352.53</v>
      </c>
      <c r="AG196" s="592">
        <v>0</v>
      </c>
    </row>
    <row r="197" spans="1:33" x14ac:dyDescent="0.2">
      <c r="A197" s="988">
        <v>36713</v>
      </c>
      <c r="B197" s="592">
        <v>26.286999999999999</v>
      </c>
      <c r="C197" s="592"/>
      <c r="D197" s="592">
        <v>10.87</v>
      </c>
      <c r="E197" s="592"/>
      <c r="F197" s="592">
        <f t="shared" si="6"/>
        <v>37.156999999999996</v>
      </c>
      <c r="G197" s="592"/>
      <c r="H197" s="592"/>
      <c r="I197" s="592"/>
      <c r="J197" s="592"/>
      <c r="K197" s="592"/>
      <c r="L197" s="592"/>
      <c r="M197" s="592"/>
      <c r="N197" s="592"/>
      <c r="O197" s="592"/>
      <c r="P197" s="592"/>
      <c r="Q197" s="592"/>
      <c r="R197" s="592"/>
      <c r="S197" s="592">
        <v>4.0199999999999996</v>
      </c>
      <c r="T197" s="473"/>
      <c r="U197" s="473">
        <v>0</v>
      </c>
      <c r="V197" s="592">
        <v>0</v>
      </c>
      <c r="W197" s="592"/>
      <c r="X197" s="592"/>
      <c r="Y197" s="592">
        <f t="shared" si="5"/>
        <v>33.137</v>
      </c>
      <c r="Z197" s="592"/>
      <c r="AA197" s="592"/>
      <c r="AB197" s="592">
        <v>341.12</v>
      </c>
      <c r="AC197" s="592">
        <v>0</v>
      </c>
      <c r="AD197" s="592"/>
      <c r="AE197" s="592"/>
      <c r="AF197" s="592">
        <v>352.37</v>
      </c>
      <c r="AG197" s="592">
        <v>0</v>
      </c>
    </row>
    <row r="198" spans="1:33" x14ac:dyDescent="0.2">
      <c r="A198" s="988">
        <v>36714</v>
      </c>
      <c r="B198" s="592">
        <v>27.263999999999999</v>
      </c>
      <c r="C198" s="592"/>
      <c r="D198" s="592">
        <v>10.77</v>
      </c>
      <c r="E198" s="592"/>
      <c r="F198" s="592">
        <f t="shared" si="6"/>
        <v>38.033999999999999</v>
      </c>
      <c r="G198" s="592"/>
      <c r="H198" s="592"/>
      <c r="I198" s="592"/>
      <c r="J198" s="592"/>
      <c r="K198" s="592"/>
      <c r="L198" s="592"/>
      <c r="M198" s="592"/>
      <c r="N198" s="592"/>
      <c r="O198" s="592"/>
      <c r="P198" s="592"/>
      <c r="Q198" s="592"/>
      <c r="R198" s="592"/>
      <c r="S198" s="592">
        <v>3.9140000000000001</v>
      </c>
      <c r="T198" s="473"/>
      <c r="U198" s="473">
        <v>0</v>
      </c>
      <c r="V198" s="592">
        <v>0</v>
      </c>
      <c r="W198" s="592"/>
      <c r="X198" s="592"/>
      <c r="Y198" s="592">
        <f t="shared" si="5"/>
        <v>34.119999999999997</v>
      </c>
      <c r="Z198" s="592"/>
      <c r="AA198" s="592"/>
      <c r="AB198" s="592">
        <v>341.1</v>
      </c>
      <c r="AC198" s="592">
        <v>0</v>
      </c>
      <c r="AD198" s="592"/>
      <c r="AE198" s="592"/>
      <c r="AF198" s="592">
        <v>352.2</v>
      </c>
      <c r="AG198" s="592">
        <v>0</v>
      </c>
    </row>
    <row r="199" spans="1:33" x14ac:dyDescent="0.2">
      <c r="A199" s="988">
        <v>36715</v>
      </c>
      <c r="B199" s="592">
        <v>23.004000000000001</v>
      </c>
      <c r="C199" s="592"/>
      <c r="D199" s="1000">
        <v>10.79</v>
      </c>
      <c r="E199" s="1000"/>
      <c r="F199" s="592">
        <f t="shared" si="6"/>
        <v>33.793999999999997</v>
      </c>
      <c r="G199" s="592"/>
      <c r="H199" s="592"/>
      <c r="I199" s="592"/>
      <c r="J199" s="592"/>
      <c r="K199" s="592"/>
      <c r="L199" s="592"/>
      <c r="M199" s="592"/>
      <c r="N199" s="592"/>
      <c r="O199" s="592"/>
      <c r="P199" s="592"/>
      <c r="Q199" s="592"/>
      <c r="R199" s="592"/>
      <c r="S199" s="592">
        <v>3.9910000000000001</v>
      </c>
      <c r="T199" s="473"/>
      <c r="U199" s="473">
        <v>0</v>
      </c>
      <c r="V199" s="592">
        <v>0</v>
      </c>
      <c r="W199" s="592"/>
      <c r="X199" s="592"/>
      <c r="Y199" s="592">
        <f t="shared" si="5"/>
        <v>29.802999999999997</v>
      </c>
      <c r="Z199" s="592"/>
      <c r="AA199" s="592"/>
      <c r="AB199" s="592">
        <v>340.87</v>
      </c>
      <c r="AC199" s="592">
        <v>0.2</v>
      </c>
      <c r="AD199" s="592"/>
      <c r="AE199" s="592"/>
      <c r="AF199" s="1000">
        <v>352.07</v>
      </c>
      <c r="AG199" s="592">
        <v>0</v>
      </c>
    </row>
    <row r="200" spans="1:33" x14ac:dyDescent="0.2">
      <c r="A200" s="988">
        <v>36716</v>
      </c>
      <c r="B200" s="1000">
        <v>26.65</v>
      </c>
      <c r="C200" s="1000"/>
      <c r="D200" s="1000">
        <v>10.39</v>
      </c>
      <c r="E200" s="1000"/>
      <c r="F200" s="592">
        <f t="shared" si="6"/>
        <v>37.04</v>
      </c>
      <c r="G200" s="592"/>
      <c r="H200" s="592"/>
      <c r="I200" s="592"/>
      <c r="J200" s="592"/>
      <c r="K200" s="592"/>
      <c r="L200" s="592"/>
      <c r="M200" s="592"/>
      <c r="N200" s="592"/>
      <c r="O200" s="592"/>
      <c r="P200" s="592"/>
      <c r="Q200" s="592"/>
      <c r="R200" s="592"/>
      <c r="S200" s="592">
        <v>3.9119999999999999</v>
      </c>
      <c r="T200" s="473"/>
      <c r="U200" s="473">
        <v>0</v>
      </c>
      <c r="V200" s="592">
        <v>0</v>
      </c>
      <c r="W200" s="592"/>
      <c r="X200" s="592"/>
      <c r="Y200" s="592">
        <f t="shared" si="5"/>
        <v>33.128</v>
      </c>
      <c r="Z200" s="592"/>
      <c r="AA200" s="592"/>
      <c r="AB200" s="592">
        <v>340.85</v>
      </c>
      <c r="AC200" s="592">
        <v>0</v>
      </c>
      <c r="AD200" s="592"/>
      <c r="AE200" s="592"/>
      <c r="AF200" s="1000">
        <v>352.95</v>
      </c>
      <c r="AG200" s="592">
        <v>0</v>
      </c>
    </row>
    <row r="201" spans="1:33" x14ac:dyDescent="0.2">
      <c r="A201" s="988">
        <v>36717</v>
      </c>
      <c r="B201" s="592">
        <v>27.277999999999999</v>
      </c>
      <c r="C201" s="592"/>
      <c r="D201" s="1000">
        <v>13.21</v>
      </c>
      <c r="E201" s="1000"/>
      <c r="F201" s="592">
        <f t="shared" si="6"/>
        <v>40.488</v>
      </c>
      <c r="G201" s="592"/>
      <c r="H201" s="592"/>
      <c r="I201" s="592"/>
      <c r="J201" s="592"/>
      <c r="K201" s="592"/>
      <c r="L201" s="592"/>
      <c r="M201" s="592"/>
      <c r="N201" s="592"/>
      <c r="O201" s="592"/>
      <c r="P201" s="592"/>
      <c r="Q201" s="592"/>
      <c r="R201" s="592"/>
      <c r="S201" s="592">
        <v>3.78</v>
      </c>
      <c r="T201" s="473"/>
      <c r="U201" s="473">
        <v>0</v>
      </c>
      <c r="V201" s="592">
        <v>0</v>
      </c>
      <c r="W201" s="592"/>
      <c r="X201" s="592"/>
      <c r="Y201" s="592">
        <f t="shared" si="5"/>
        <v>36.707999999999998</v>
      </c>
      <c r="Z201" s="592"/>
      <c r="AA201" s="592"/>
      <c r="AB201" s="1000">
        <v>340.62</v>
      </c>
      <c r="AC201" s="592">
        <v>0</v>
      </c>
      <c r="AD201" s="592"/>
      <c r="AE201" s="592"/>
      <c r="AF201" s="592">
        <v>351.82</v>
      </c>
      <c r="AG201" s="592">
        <v>0</v>
      </c>
    </row>
    <row r="202" spans="1:33" x14ac:dyDescent="0.2">
      <c r="A202" s="988">
        <v>36718</v>
      </c>
      <c r="B202" s="1000">
        <v>26.09</v>
      </c>
      <c r="C202" s="1000"/>
      <c r="D202" s="592">
        <v>13.45</v>
      </c>
      <c r="E202" s="592"/>
      <c r="F202" s="592">
        <f t="shared" si="6"/>
        <v>39.54</v>
      </c>
      <c r="G202" s="592"/>
      <c r="H202" s="592"/>
      <c r="I202" s="592"/>
      <c r="J202" s="592"/>
      <c r="K202" s="592"/>
      <c r="L202" s="592"/>
      <c r="M202" s="592"/>
      <c r="N202" s="592"/>
      <c r="O202" s="592"/>
      <c r="P202" s="592"/>
      <c r="Q202" s="592"/>
      <c r="R202" s="592"/>
      <c r="S202" s="592">
        <v>3.9729999999999999</v>
      </c>
      <c r="T202" s="473"/>
      <c r="U202" s="473">
        <v>0</v>
      </c>
      <c r="V202" s="592">
        <v>0</v>
      </c>
      <c r="W202" s="592"/>
      <c r="X202" s="592"/>
      <c r="Y202" s="592">
        <f t="shared" ref="Y202:Y265" si="7">+F202-S202-U202-V202</f>
        <v>35.567</v>
      </c>
      <c r="Z202" s="592"/>
      <c r="AA202" s="592"/>
      <c r="AB202" s="592">
        <v>340.57</v>
      </c>
      <c r="AC202" s="592">
        <v>1</v>
      </c>
      <c r="AD202" s="592"/>
      <c r="AE202" s="592"/>
      <c r="AF202" s="592">
        <v>351.8</v>
      </c>
      <c r="AG202" s="592">
        <v>1.8</v>
      </c>
    </row>
    <row r="203" spans="1:33" x14ac:dyDescent="0.2">
      <c r="A203" s="988">
        <v>36719</v>
      </c>
      <c r="B203" s="1000">
        <v>26.29</v>
      </c>
      <c r="C203" s="1000"/>
      <c r="D203" s="1000">
        <v>10.77</v>
      </c>
      <c r="E203" s="1000"/>
      <c r="F203" s="592">
        <f t="shared" si="6"/>
        <v>37.06</v>
      </c>
      <c r="G203" s="592"/>
      <c r="H203" s="592"/>
      <c r="I203" s="592"/>
      <c r="J203" s="592"/>
      <c r="K203" s="592"/>
      <c r="L203" s="592"/>
      <c r="M203" s="592"/>
      <c r="N203" s="592"/>
      <c r="O203" s="592"/>
      <c r="P203" s="592"/>
      <c r="Q203" s="592"/>
      <c r="R203" s="592"/>
      <c r="S203" s="592">
        <v>3.9660000000000002</v>
      </c>
      <c r="T203" s="473"/>
      <c r="U203" s="473">
        <v>0</v>
      </c>
      <c r="V203" s="592">
        <v>0</v>
      </c>
      <c r="W203" s="592"/>
      <c r="X203" s="592"/>
      <c r="Y203" s="592">
        <f t="shared" si="7"/>
        <v>33.094000000000001</v>
      </c>
      <c r="Z203" s="592"/>
      <c r="AA203" s="592"/>
      <c r="AB203" s="592">
        <v>340.53</v>
      </c>
      <c r="AC203" s="592">
        <v>0.1</v>
      </c>
      <c r="AD203" s="592"/>
      <c r="AE203" s="592"/>
      <c r="AF203" s="592">
        <v>351.71</v>
      </c>
      <c r="AG203" s="592">
        <v>0</v>
      </c>
    </row>
    <row r="204" spans="1:33" x14ac:dyDescent="0.2">
      <c r="A204" s="988">
        <v>36720</v>
      </c>
      <c r="B204" s="592">
        <v>25.379000000000001</v>
      </c>
      <c r="C204" s="592"/>
      <c r="D204" s="592">
        <v>10.84</v>
      </c>
      <c r="E204" s="592"/>
      <c r="F204" s="592">
        <f t="shared" si="6"/>
        <v>36.219000000000001</v>
      </c>
      <c r="G204" s="592"/>
      <c r="H204" s="592"/>
      <c r="I204" s="592"/>
      <c r="J204" s="592"/>
      <c r="K204" s="592"/>
      <c r="L204" s="592"/>
      <c r="M204" s="592"/>
      <c r="N204" s="592"/>
      <c r="O204" s="592"/>
      <c r="P204" s="592"/>
      <c r="Q204" s="592"/>
      <c r="R204" s="592"/>
      <c r="S204" s="592">
        <v>3.8969999999999998</v>
      </c>
      <c r="T204" s="473"/>
      <c r="U204" s="473">
        <v>0</v>
      </c>
      <c r="V204" s="592">
        <v>0</v>
      </c>
      <c r="W204" s="592"/>
      <c r="X204" s="592"/>
      <c r="Y204" s="592">
        <f t="shared" si="7"/>
        <v>32.322000000000003</v>
      </c>
      <c r="Z204" s="592"/>
      <c r="AA204" s="592"/>
      <c r="AB204" s="631">
        <v>340.5</v>
      </c>
      <c r="AC204" s="631">
        <v>0.26</v>
      </c>
      <c r="AD204" s="631"/>
      <c r="AE204" s="631"/>
      <c r="AF204" s="592">
        <v>351.62</v>
      </c>
      <c r="AG204" s="592">
        <v>0.04</v>
      </c>
    </row>
    <row r="205" spans="1:33" x14ac:dyDescent="0.2">
      <c r="A205" s="988">
        <v>36721</v>
      </c>
      <c r="B205" s="592">
        <v>24.010999999999999</v>
      </c>
      <c r="C205" s="592"/>
      <c r="D205" s="592">
        <v>11.03</v>
      </c>
      <c r="E205" s="592"/>
      <c r="F205" s="592">
        <f t="shared" si="6"/>
        <v>35.040999999999997</v>
      </c>
      <c r="G205" s="592"/>
      <c r="H205" s="592"/>
      <c r="I205" s="592"/>
      <c r="J205" s="592"/>
      <c r="K205" s="592"/>
      <c r="L205" s="592"/>
      <c r="M205" s="592"/>
      <c r="N205" s="592"/>
      <c r="O205" s="592"/>
      <c r="P205" s="592"/>
      <c r="Q205" s="592"/>
      <c r="R205" s="592"/>
      <c r="S205" s="592">
        <v>3.9820000000000002</v>
      </c>
      <c r="T205" s="473"/>
      <c r="U205" s="473">
        <v>0</v>
      </c>
      <c r="V205" s="592">
        <v>0</v>
      </c>
      <c r="W205" s="592"/>
      <c r="X205" s="592"/>
      <c r="Y205" s="592">
        <f t="shared" si="7"/>
        <v>31.058999999999997</v>
      </c>
      <c r="Z205" s="592"/>
      <c r="AA205" s="592"/>
      <c r="AB205" s="592">
        <v>340.5</v>
      </c>
      <c r="AC205" s="592">
        <v>0.26</v>
      </c>
      <c r="AD205" s="592"/>
      <c r="AE205" s="592"/>
      <c r="AF205" s="592">
        <v>351.68</v>
      </c>
      <c r="AG205" s="592" t="s">
        <v>110</v>
      </c>
    </row>
    <row r="206" spans="1:33" x14ac:dyDescent="0.2">
      <c r="A206" s="988">
        <v>36722</v>
      </c>
      <c r="B206" s="592">
        <v>25.117000000000001</v>
      </c>
      <c r="C206" s="592"/>
      <c r="D206" s="592">
        <v>10.039999999999999</v>
      </c>
      <c r="E206" s="592"/>
      <c r="F206" s="592">
        <f t="shared" si="6"/>
        <v>35.156999999999996</v>
      </c>
      <c r="G206" s="592"/>
      <c r="H206" s="592"/>
      <c r="I206" s="592"/>
      <c r="J206" s="592"/>
      <c r="K206" s="592"/>
      <c r="L206" s="592"/>
      <c r="M206" s="592"/>
      <c r="N206" s="592"/>
      <c r="O206" s="592"/>
      <c r="P206" s="592"/>
      <c r="Q206" s="592"/>
      <c r="R206" s="592"/>
      <c r="S206" s="592">
        <v>4.0460000000000003</v>
      </c>
      <c r="T206" s="473"/>
      <c r="U206" s="473">
        <v>0.51600000000000001</v>
      </c>
      <c r="V206" s="592">
        <v>0</v>
      </c>
      <c r="W206" s="592"/>
      <c r="X206" s="592"/>
      <c r="Y206" s="592">
        <f t="shared" si="7"/>
        <v>30.594999999999999</v>
      </c>
      <c r="Z206" s="592"/>
      <c r="AA206" s="592"/>
      <c r="AB206" s="631" t="s">
        <v>120</v>
      </c>
      <c r="AC206" s="631" t="s">
        <v>110</v>
      </c>
      <c r="AD206" s="631"/>
      <c r="AE206" s="631"/>
      <c r="AF206" s="592">
        <v>351.92</v>
      </c>
      <c r="AG206" s="592">
        <v>0</v>
      </c>
    </row>
    <row r="207" spans="1:33" x14ac:dyDescent="0.2">
      <c r="A207" s="988">
        <v>36723</v>
      </c>
      <c r="B207" s="631">
        <v>26.067</v>
      </c>
      <c r="C207" s="631"/>
      <c r="D207" s="1000">
        <v>6.9509999999999996</v>
      </c>
      <c r="E207" s="1000"/>
      <c r="F207" s="592">
        <f t="shared" si="6"/>
        <v>33.018000000000001</v>
      </c>
      <c r="G207" s="592"/>
      <c r="H207" s="592"/>
      <c r="I207" s="592"/>
      <c r="J207" s="592"/>
      <c r="K207" s="592"/>
      <c r="L207" s="592"/>
      <c r="M207" s="592"/>
      <c r="N207" s="592"/>
      <c r="O207" s="592"/>
      <c r="P207" s="592"/>
      <c r="Q207" s="592"/>
      <c r="R207" s="592"/>
      <c r="S207" s="592">
        <v>3.7759999999999998</v>
      </c>
      <c r="T207" s="473"/>
      <c r="U207" s="473">
        <v>0</v>
      </c>
      <c r="V207" s="592">
        <v>0</v>
      </c>
      <c r="W207" s="592"/>
      <c r="X207" s="592"/>
      <c r="Y207" s="592">
        <f t="shared" si="7"/>
        <v>29.242000000000001</v>
      </c>
      <c r="Z207" s="592"/>
      <c r="AA207" s="592"/>
      <c r="AB207" s="592">
        <v>340.8</v>
      </c>
      <c r="AC207" s="592">
        <v>1</v>
      </c>
      <c r="AD207" s="592"/>
      <c r="AE207" s="592"/>
      <c r="AF207" s="1000">
        <v>351.77</v>
      </c>
      <c r="AG207" s="592">
        <v>0.3</v>
      </c>
    </row>
    <row r="208" spans="1:33" x14ac:dyDescent="0.2">
      <c r="A208" s="988">
        <v>36724</v>
      </c>
      <c r="B208" s="631">
        <v>23.928000000000001</v>
      </c>
      <c r="C208" s="631"/>
      <c r="D208" s="592">
        <v>10.8</v>
      </c>
      <c r="E208" s="592"/>
      <c r="F208" s="592">
        <f t="shared" si="6"/>
        <v>34.728000000000002</v>
      </c>
      <c r="G208" s="592"/>
      <c r="H208" s="592"/>
      <c r="I208" s="592"/>
      <c r="J208" s="592"/>
      <c r="K208" s="592"/>
      <c r="L208" s="592"/>
      <c r="M208" s="592"/>
      <c r="N208" s="592"/>
      <c r="O208" s="592"/>
      <c r="P208" s="592"/>
      <c r="Q208" s="592"/>
      <c r="R208" s="592"/>
      <c r="S208" s="592">
        <v>3.4329999999999998</v>
      </c>
      <c r="T208" s="473"/>
      <c r="U208" s="473">
        <v>0</v>
      </c>
      <c r="V208" s="592">
        <v>0</v>
      </c>
      <c r="W208" s="592"/>
      <c r="X208" s="592"/>
      <c r="Y208" s="592">
        <f t="shared" si="7"/>
        <v>31.295000000000002</v>
      </c>
      <c r="Z208" s="592"/>
      <c r="AA208" s="592"/>
      <c r="AB208" s="592">
        <v>340.7</v>
      </c>
      <c r="AC208" s="592">
        <v>0</v>
      </c>
      <c r="AD208" s="592"/>
      <c r="AE208" s="592"/>
      <c r="AF208" s="592">
        <v>351.71</v>
      </c>
      <c r="AG208" s="592">
        <v>0</v>
      </c>
    </row>
    <row r="209" spans="1:33" x14ac:dyDescent="0.2">
      <c r="A209" s="988">
        <v>36725</v>
      </c>
      <c r="B209" s="631">
        <v>26.067</v>
      </c>
      <c r="C209" s="631"/>
      <c r="D209" s="1000">
        <v>12.72</v>
      </c>
      <c r="E209" s="1000"/>
      <c r="F209" s="592">
        <f t="shared" si="6"/>
        <v>38.786999999999999</v>
      </c>
      <c r="G209" s="592"/>
      <c r="H209" s="592"/>
      <c r="I209" s="592"/>
      <c r="J209" s="592"/>
      <c r="K209" s="592"/>
      <c r="L209" s="592"/>
      <c r="M209" s="592"/>
      <c r="N209" s="592"/>
      <c r="O209" s="592"/>
      <c r="P209" s="592"/>
      <c r="Q209" s="592"/>
      <c r="R209" s="592"/>
      <c r="S209" s="592">
        <v>2.5870000000000002</v>
      </c>
      <c r="T209" s="473"/>
      <c r="U209" s="473">
        <v>0.53900000000000003</v>
      </c>
      <c r="V209" s="592">
        <v>0</v>
      </c>
      <c r="W209" s="592"/>
      <c r="X209" s="592"/>
      <c r="Y209" s="592">
        <f t="shared" si="7"/>
        <v>35.660999999999994</v>
      </c>
      <c r="Z209" s="592"/>
      <c r="AA209" s="592"/>
      <c r="AB209" s="592">
        <v>340.59</v>
      </c>
      <c r="AC209" s="592">
        <v>0</v>
      </c>
      <c r="AD209" s="592"/>
      <c r="AE209" s="592"/>
      <c r="AF209" s="592">
        <v>351.6</v>
      </c>
      <c r="AG209" s="592">
        <v>0</v>
      </c>
    </row>
    <row r="210" spans="1:33" x14ac:dyDescent="0.2">
      <c r="A210" s="988">
        <v>36726</v>
      </c>
      <c r="B210" s="592">
        <v>25.718</v>
      </c>
      <c r="C210" s="592"/>
      <c r="D210" s="592">
        <v>12.504</v>
      </c>
      <c r="E210" s="592"/>
      <c r="F210" s="592">
        <f t="shared" si="6"/>
        <v>38.222000000000001</v>
      </c>
      <c r="G210" s="592"/>
      <c r="H210" s="592"/>
      <c r="I210" s="592"/>
      <c r="J210" s="592"/>
      <c r="K210" s="592"/>
      <c r="L210" s="592"/>
      <c r="M210" s="592"/>
      <c r="N210" s="592"/>
      <c r="O210" s="592"/>
      <c r="P210" s="592"/>
      <c r="Q210" s="592"/>
      <c r="R210" s="592"/>
      <c r="S210" s="592">
        <v>2.4630000000000001</v>
      </c>
      <c r="T210" s="473"/>
      <c r="U210" s="473">
        <v>0</v>
      </c>
      <c r="V210" s="592">
        <v>0</v>
      </c>
      <c r="W210" s="592"/>
      <c r="X210" s="592"/>
      <c r="Y210" s="592">
        <f t="shared" si="7"/>
        <v>35.759</v>
      </c>
      <c r="Z210" s="592"/>
      <c r="AA210" s="592"/>
      <c r="AB210" s="592">
        <v>340.5</v>
      </c>
      <c r="AC210" s="592">
        <v>0.2</v>
      </c>
      <c r="AD210" s="592"/>
      <c r="AE210" s="592"/>
      <c r="AF210" s="592">
        <v>351.51</v>
      </c>
      <c r="AG210" s="592">
        <v>0.9</v>
      </c>
    </row>
    <row r="211" spans="1:33" x14ac:dyDescent="0.2">
      <c r="A211" s="988">
        <v>36727</v>
      </c>
      <c r="B211" s="592">
        <v>24.018999999999998</v>
      </c>
      <c r="C211" s="592"/>
      <c r="D211" s="592">
        <v>13.217000000000001</v>
      </c>
      <c r="E211" s="592"/>
      <c r="F211" s="592">
        <f t="shared" si="6"/>
        <v>37.235999999999997</v>
      </c>
      <c r="G211" s="592"/>
      <c r="H211" s="592"/>
      <c r="I211" s="592"/>
      <c r="J211" s="592"/>
      <c r="K211" s="592"/>
      <c r="L211" s="592"/>
      <c r="M211" s="592"/>
      <c r="N211" s="592"/>
      <c r="O211" s="592"/>
      <c r="P211" s="592"/>
      <c r="Q211" s="592"/>
      <c r="R211" s="592"/>
      <c r="S211" s="592">
        <v>3.5409999999999999</v>
      </c>
      <c r="T211" s="592"/>
      <c r="U211" s="592">
        <v>0.40200000000000002</v>
      </c>
      <c r="V211" s="592">
        <v>0</v>
      </c>
      <c r="W211" s="592"/>
      <c r="X211" s="592"/>
      <c r="Y211" s="592">
        <f t="shared" si="7"/>
        <v>33.292999999999999</v>
      </c>
      <c r="Z211" s="592"/>
      <c r="AA211" s="592"/>
      <c r="AB211" s="592">
        <v>340.4</v>
      </c>
      <c r="AC211" s="592">
        <v>0</v>
      </c>
      <c r="AD211" s="592"/>
      <c r="AE211" s="592"/>
      <c r="AF211" s="631">
        <v>351.41</v>
      </c>
      <c r="AG211" s="631">
        <v>0</v>
      </c>
    </row>
    <row r="212" spans="1:33" x14ac:dyDescent="0.2">
      <c r="A212" s="988">
        <v>36728</v>
      </c>
      <c r="B212" s="592">
        <v>24.172999999999998</v>
      </c>
      <c r="C212" s="592"/>
      <c r="D212" s="592">
        <v>8.1300000000000008</v>
      </c>
      <c r="E212" s="592"/>
      <c r="F212" s="592">
        <f t="shared" si="6"/>
        <v>32.302999999999997</v>
      </c>
      <c r="G212" s="592"/>
      <c r="H212" s="592"/>
      <c r="I212" s="592"/>
      <c r="J212" s="592"/>
      <c r="K212" s="592"/>
      <c r="L212" s="592"/>
      <c r="M212" s="592"/>
      <c r="N212" s="592"/>
      <c r="O212" s="592"/>
      <c r="P212" s="592"/>
      <c r="Q212" s="592"/>
      <c r="R212" s="592"/>
      <c r="S212" s="592">
        <v>3.6320000000000001</v>
      </c>
      <c r="T212" s="592"/>
      <c r="U212" s="592">
        <v>0.34200000000000003</v>
      </c>
      <c r="V212" s="592">
        <v>0</v>
      </c>
      <c r="W212" s="592"/>
      <c r="X212" s="592"/>
      <c r="Y212" s="592">
        <f t="shared" si="7"/>
        <v>28.328999999999997</v>
      </c>
      <c r="Z212" s="592"/>
      <c r="AA212" s="592"/>
      <c r="AB212" s="592">
        <v>340.2</v>
      </c>
      <c r="AC212" s="592">
        <v>0</v>
      </c>
      <c r="AD212" s="592"/>
      <c r="AE212" s="592"/>
      <c r="AF212" s="592">
        <v>351.3</v>
      </c>
      <c r="AG212" s="592">
        <v>0</v>
      </c>
    </row>
    <row r="213" spans="1:33" x14ac:dyDescent="0.2">
      <c r="A213" s="988">
        <v>36729</v>
      </c>
      <c r="B213" s="592">
        <v>24.082999999999998</v>
      </c>
      <c r="C213" s="592"/>
      <c r="D213" s="592">
        <v>9.1</v>
      </c>
      <c r="E213" s="592"/>
      <c r="F213" s="592">
        <f t="shared" si="6"/>
        <v>33.183</v>
      </c>
      <c r="G213" s="592"/>
      <c r="H213" s="592"/>
      <c r="I213" s="592"/>
      <c r="J213" s="592"/>
      <c r="K213" s="592"/>
      <c r="L213" s="592"/>
      <c r="M213" s="592"/>
      <c r="N213" s="592"/>
      <c r="O213" s="592"/>
      <c r="P213" s="592"/>
      <c r="Q213" s="592"/>
      <c r="R213" s="592"/>
      <c r="S213" s="592">
        <v>3.6970000000000001</v>
      </c>
      <c r="T213" s="592"/>
      <c r="U213" s="592">
        <v>0.40400000000000003</v>
      </c>
      <c r="V213" s="592">
        <v>0</v>
      </c>
      <c r="W213" s="592"/>
      <c r="X213" s="592"/>
      <c r="Y213" s="592">
        <f t="shared" si="7"/>
        <v>29.082000000000001</v>
      </c>
      <c r="Z213" s="592"/>
      <c r="AA213" s="592"/>
      <c r="AB213" s="592">
        <v>340.1</v>
      </c>
      <c r="AC213" s="592">
        <v>0</v>
      </c>
      <c r="AD213" s="592"/>
      <c r="AE213" s="592"/>
      <c r="AF213" s="592">
        <v>351.2</v>
      </c>
      <c r="AG213" s="592">
        <v>0</v>
      </c>
    </row>
    <row r="214" spans="1:33" x14ac:dyDescent="0.2">
      <c r="A214" s="988">
        <v>36730</v>
      </c>
      <c r="B214" s="592">
        <v>25.295000000000002</v>
      </c>
      <c r="C214" s="592"/>
      <c r="D214" s="1000">
        <v>12.22</v>
      </c>
      <c r="E214" s="1000"/>
      <c r="F214" s="592">
        <f t="shared" si="6"/>
        <v>37.515000000000001</v>
      </c>
      <c r="G214" s="592"/>
      <c r="H214" s="592"/>
      <c r="I214" s="592"/>
      <c r="J214" s="592"/>
      <c r="K214" s="592"/>
      <c r="L214" s="592"/>
      <c r="M214" s="592"/>
      <c r="N214" s="592"/>
      <c r="O214" s="592"/>
      <c r="P214" s="592"/>
      <c r="Q214" s="592"/>
      <c r="R214" s="592"/>
      <c r="S214" s="592">
        <v>3.6840000000000002</v>
      </c>
      <c r="T214" s="592"/>
      <c r="U214" s="592">
        <v>0</v>
      </c>
      <c r="V214" s="592">
        <v>0</v>
      </c>
      <c r="W214" s="592"/>
      <c r="X214" s="592"/>
      <c r="Y214" s="592">
        <f t="shared" si="7"/>
        <v>33.831000000000003</v>
      </c>
      <c r="Z214" s="592"/>
      <c r="AA214" s="592"/>
      <c r="AB214" s="592">
        <v>340.13</v>
      </c>
      <c r="AC214" s="592">
        <v>2</v>
      </c>
      <c r="AD214" s="592"/>
      <c r="AE214" s="592"/>
      <c r="AF214" s="592">
        <v>352.3</v>
      </c>
      <c r="AG214" s="592">
        <v>5</v>
      </c>
    </row>
    <row r="215" spans="1:33" x14ac:dyDescent="0.2">
      <c r="A215" s="988">
        <v>36731</v>
      </c>
      <c r="B215" s="592">
        <v>23.411999999999999</v>
      </c>
      <c r="C215" s="592"/>
      <c r="D215" s="1000">
        <v>9.5500000000000007</v>
      </c>
      <c r="E215" s="1000"/>
      <c r="F215" s="592">
        <f t="shared" si="6"/>
        <v>32.962000000000003</v>
      </c>
      <c r="G215" s="592"/>
      <c r="H215" s="592"/>
      <c r="I215" s="592"/>
      <c r="J215" s="592"/>
      <c r="K215" s="592"/>
      <c r="L215" s="592"/>
      <c r="M215" s="592"/>
      <c r="N215" s="592"/>
      <c r="O215" s="592"/>
      <c r="P215" s="592"/>
      <c r="Q215" s="592"/>
      <c r="R215" s="592"/>
      <c r="S215" s="592">
        <v>3.694</v>
      </c>
      <c r="T215" s="592"/>
      <c r="U215" s="592">
        <v>0</v>
      </c>
      <c r="V215" s="592">
        <v>0</v>
      </c>
      <c r="W215" s="592"/>
      <c r="X215" s="592"/>
      <c r="Y215" s="592">
        <f t="shared" si="7"/>
        <v>29.268000000000004</v>
      </c>
      <c r="Z215" s="592"/>
      <c r="AA215" s="592"/>
      <c r="AB215" s="592">
        <v>341.3</v>
      </c>
      <c r="AC215" s="592">
        <v>0.08</v>
      </c>
      <c r="AD215" s="592"/>
      <c r="AE215" s="592"/>
      <c r="AF215" s="592">
        <v>353.26</v>
      </c>
      <c r="AG215" s="592">
        <v>0.1</v>
      </c>
    </row>
    <row r="216" spans="1:33" x14ac:dyDescent="0.2">
      <c r="A216" s="988">
        <v>36732</v>
      </c>
      <c r="B216" s="592">
        <v>22.594999999999999</v>
      </c>
      <c r="C216" s="592"/>
      <c r="D216" s="592">
        <v>10.01</v>
      </c>
      <c r="E216" s="592"/>
      <c r="F216" s="592">
        <f t="shared" si="6"/>
        <v>32.604999999999997</v>
      </c>
      <c r="G216" s="592"/>
      <c r="H216" s="592"/>
      <c r="I216" s="592"/>
      <c r="J216" s="592"/>
      <c r="K216" s="592"/>
      <c r="L216" s="592"/>
      <c r="M216" s="592"/>
      <c r="N216" s="592"/>
      <c r="O216" s="592"/>
      <c r="P216" s="592"/>
      <c r="Q216" s="592"/>
      <c r="R216" s="592"/>
      <c r="S216" s="592">
        <v>3.593</v>
      </c>
      <c r="T216" s="592"/>
      <c r="U216" s="592">
        <v>0</v>
      </c>
      <c r="V216" s="592">
        <v>0</v>
      </c>
      <c r="W216" s="592"/>
      <c r="X216" s="592"/>
      <c r="Y216" s="592">
        <f t="shared" si="7"/>
        <v>29.011999999999997</v>
      </c>
      <c r="Z216" s="592"/>
      <c r="AA216" s="592"/>
      <c r="AB216" s="592">
        <v>341.3</v>
      </c>
      <c r="AC216" s="592">
        <v>0.3</v>
      </c>
      <c r="AD216" s="592"/>
      <c r="AE216" s="592"/>
      <c r="AF216" s="592">
        <v>353.5</v>
      </c>
      <c r="AG216" s="592">
        <v>1</v>
      </c>
    </row>
    <row r="217" spans="1:33" x14ac:dyDescent="0.2">
      <c r="A217" s="988">
        <v>36733</v>
      </c>
      <c r="B217" s="592">
        <v>21.981999999999999</v>
      </c>
      <c r="C217" s="592"/>
      <c r="D217" s="1000">
        <v>9.57</v>
      </c>
      <c r="E217" s="1000"/>
      <c r="F217" s="592">
        <f t="shared" si="6"/>
        <v>31.552</v>
      </c>
      <c r="G217" s="592"/>
      <c r="H217" s="592"/>
      <c r="I217" s="592"/>
      <c r="J217" s="592"/>
      <c r="K217" s="592"/>
      <c r="L217" s="592"/>
      <c r="M217" s="592"/>
      <c r="N217" s="592"/>
      <c r="O217" s="592"/>
      <c r="P217" s="592"/>
      <c r="Q217" s="592"/>
      <c r="R217" s="592"/>
      <c r="S217" s="592">
        <v>3.6989999999999998</v>
      </c>
      <c r="T217" s="592"/>
      <c r="U217" s="592">
        <v>0</v>
      </c>
      <c r="V217" s="592">
        <v>0</v>
      </c>
      <c r="W217" s="592"/>
      <c r="X217" s="592"/>
      <c r="Y217" s="592">
        <f t="shared" si="7"/>
        <v>27.853000000000002</v>
      </c>
      <c r="Z217" s="592"/>
      <c r="AA217" s="592"/>
      <c r="AB217" s="592">
        <v>341.2</v>
      </c>
      <c r="AC217" s="592">
        <v>0</v>
      </c>
      <c r="AD217" s="592"/>
      <c r="AE217" s="592"/>
      <c r="AF217" s="592">
        <v>353.64</v>
      </c>
      <c r="AG217" s="592">
        <v>0</v>
      </c>
    </row>
    <row r="218" spans="1:33" x14ac:dyDescent="0.2">
      <c r="A218" s="988">
        <v>36734</v>
      </c>
      <c r="B218" s="592">
        <v>25.146000000000001</v>
      </c>
      <c r="C218" s="592"/>
      <c r="D218" s="1000">
        <v>11.05</v>
      </c>
      <c r="E218" s="1000"/>
      <c r="F218" s="592">
        <f t="shared" si="6"/>
        <v>36.195999999999998</v>
      </c>
      <c r="G218" s="592"/>
      <c r="H218" s="592"/>
      <c r="I218" s="592"/>
      <c r="J218" s="592"/>
      <c r="K218" s="592"/>
      <c r="L218" s="592"/>
      <c r="M218" s="592"/>
      <c r="N218" s="592"/>
      <c r="O218" s="592"/>
      <c r="P218" s="592"/>
      <c r="Q218" s="592"/>
      <c r="R218" s="592"/>
      <c r="S218" s="592">
        <v>4.0049999999999999</v>
      </c>
      <c r="T218" s="592"/>
      <c r="U218" s="592">
        <v>0</v>
      </c>
      <c r="V218" s="592">
        <v>0</v>
      </c>
      <c r="W218" s="592"/>
      <c r="X218" s="592"/>
      <c r="Y218" s="592">
        <f t="shared" si="7"/>
        <v>32.190999999999995</v>
      </c>
      <c r="Z218" s="592"/>
      <c r="AA218" s="592"/>
      <c r="AB218" s="592">
        <v>341.1</v>
      </c>
      <c r="AC218" s="592">
        <v>0</v>
      </c>
      <c r="AD218" s="592"/>
      <c r="AE218" s="592"/>
      <c r="AF218" s="592">
        <v>353.6</v>
      </c>
      <c r="AG218" s="592">
        <v>0</v>
      </c>
    </row>
    <row r="219" spans="1:33" x14ac:dyDescent="0.2">
      <c r="A219" s="988">
        <v>36735</v>
      </c>
      <c r="B219" s="592">
        <v>23.248999999999999</v>
      </c>
      <c r="C219" s="592"/>
      <c r="D219" s="592">
        <v>10.807</v>
      </c>
      <c r="E219" s="592"/>
      <c r="F219" s="592">
        <f t="shared" si="6"/>
        <v>34.055999999999997</v>
      </c>
      <c r="G219" s="592"/>
      <c r="H219" s="592"/>
      <c r="I219" s="592"/>
      <c r="J219" s="592"/>
      <c r="K219" s="592"/>
      <c r="L219" s="592"/>
      <c r="M219" s="592"/>
      <c r="N219" s="592"/>
      <c r="O219" s="592"/>
      <c r="P219" s="592"/>
      <c r="Q219" s="592"/>
      <c r="R219" s="592"/>
      <c r="S219" s="592">
        <v>3.92</v>
      </c>
      <c r="T219" s="592"/>
      <c r="U219" s="592">
        <v>0</v>
      </c>
      <c r="V219" s="592">
        <v>0</v>
      </c>
      <c r="W219" s="592"/>
      <c r="X219" s="592"/>
      <c r="Y219" s="592">
        <f t="shared" si="7"/>
        <v>30.135999999999996</v>
      </c>
      <c r="Z219" s="592"/>
      <c r="AA219" s="592"/>
      <c r="AB219" s="592">
        <v>341</v>
      </c>
      <c r="AC219" s="592">
        <v>0.12</v>
      </c>
      <c r="AD219" s="592"/>
      <c r="AE219" s="592"/>
      <c r="AF219" s="592">
        <v>353.57</v>
      </c>
      <c r="AG219" s="592">
        <v>0.3</v>
      </c>
    </row>
    <row r="220" spans="1:33" x14ac:dyDescent="0.2">
      <c r="A220" s="988">
        <v>36736</v>
      </c>
      <c r="B220" s="592">
        <v>21.577000000000002</v>
      </c>
      <c r="C220" s="592"/>
      <c r="D220" s="1000">
        <v>11.25</v>
      </c>
      <c r="E220" s="1000"/>
      <c r="F220" s="592">
        <f t="shared" si="6"/>
        <v>32.826999999999998</v>
      </c>
      <c r="G220" s="592"/>
      <c r="H220" s="592"/>
      <c r="I220" s="592"/>
      <c r="J220" s="592"/>
      <c r="K220" s="592"/>
      <c r="L220" s="592"/>
      <c r="M220" s="592"/>
      <c r="N220" s="592"/>
      <c r="O220" s="592"/>
      <c r="P220" s="592"/>
      <c r="Q220" s="592"/>
      <c r="R220" s="592"/>
      <c r="S220" s="1033">
        <v>0.439</v>
      </c>
      <c r="T220" s="1033"/>
      <c r="U220" s="592">
        <v>0</v>
      </c>
      <c r="V220" s="592">
        <v>0</v>
      </c>
      <c r="W220" s="592"/>
      <c r="X220" s="592"/>
      <c r="Y220" s="592">
        <f t="shared" si="7"/>
        <v>32.387999999999998</v>
      </c>
      <c r="Z220" s="592"/>
      <c r="AA220" s="592"/>
      <c r="AB220" s="592">
        <v>341.1</v>
      </c>
      <c r="AC220" s="592">
        <v>0.8</v>
      </c>
      <c r="AD220" s="592"/>
      <c r="AE220" s="592"/>
      <c r="AF220" s="1000">
        <v>353.68</v>
      </c>
      <c r="AG220" s="592">
        <v>0.4</v>
      </c>
    </row>
    <row r="221" spans="1:33" x14ac:dyDescent="0.2">
      <c r="A221" s="988">
        <v>36737</v>
      </c>
      <c r="B221" s="592">
        <v>22.390999999999998</v>
      </c>
      <c r="C221" s="592"/>
      <c r="D221" s="1000">
        <v>7.78</v>
      </c>
      <c r="E221" s="1000"/>
      <c r="F221" s="592">
        <f t="shared" si="6"/>
        <v>30.170999999999999</v>
      </c>
      <c r="G221" s="592"/>
      <c r="H221" s="592"/>
      <c r="I221" s="592"/>
      <c r="J221" s="592"/>
      <c r="K221" s="592"/>
      <c r="L221" s="592"/>
      <c r="M221" s="592"/>
      <c r="N221" s="592"/>
      <c r="O221" s="592"/>
      <c r="P221" s="592"/>
      <c r="Q221" s="592"/>
      <c r="R221" s="592"/>
      <c r="S221" s="1033">
        <v>0</v>
      </c>
      <c r="T221" s="1033"/>
      <c r="U221" s="592">
        <v>0</v>
      </c>
      <c r="V221" s="592">
        <v>0</v>
      </c>
      <c r="W221" s="592"/>
      <c r="X221" s="592"/>
      <c r="Y221" s="592">
        <f t="shared" si="7"/>
        <v>30.170999999999999</v>
      </c>
      <c r="Z221" s="592"/>
      <c r="AA221" s="592"/>
      <c r="AB221" s="592">
        <v>341.1</v>
      </c>
      <c r="AC221" s="592">
        <v>0.12</v>
      </c>
      <c r="AD221" s="592"/>
      <c r="AE221" s="592"/>
      <c r="AF221" s="1000">
        <v>353.63</v>
      </c>
      <c r="AG221" s="592">
        <v>0.3</v>
      </c>
    </row>
    <row r="222" spans="1:33" x14ac:dyDescent="0.2">
      <c r="A222" s="988">
        <v>36738</v>
      </c>
      <c r="B222" s="592">
        <v>22.245000000000001</v>
      </c>
      <c r="C222" s="592"/>
      <c r="D222" s="1000">
        <v>10.75</v>
      </c>
      <c r="E222" s="1000"/>
      <c r="F222" s="592">
        <f t="shared" si="6"/>
        <v>32.995000000000005</v>
      </c>
      <c r="G222" s="592"/>
      <c r="H222" s="592"/>
      <c r="I222" s="592"/>
      <c r="J222" s="592"/>
      <c r="K222" s="592"/>
      <c r="L222" s="592"/>
      <c r="M222" s="592"/>
      <c r="N222" s="592"/>
      <c r="O222" s="592"/>
      <c r="P222" s="592"/>
      <c r="Q222" s="592"/>
      <c r="R222" s="592"/>
      <c r="S222" s="592">
        <v>3.7069999999999999</v>
      </c>
      <c r="T222" s="592"/>
      <c r="U222" s="592">
        <v>0</v>
      </c>
      <c r="V222" s="592">
        <v>0</v>
      </c>
      <c r="W222" s="592"/>
      <c r="X222" s="592"/>
      <c r="Y222" s="592">
        <f t="shared" si="7"/>
        <v>29.288000000000004</v>
      </c>
      <c r="Z222" s="592"/>
      <c r="AA222" s="592"/>
      <c r="AB222" s="1000">
        <v>341.07</v>
      </c>
      <c r="AC222" s="592">
        <v>0.32</v>
      </c>
      <c r="AD222" s="592"/>
      <c r="AE222" s="592"/>
      <c r="AF222" s="592">
        <v>353.62</v>
      </c>
      <c r="AG222" s="592">
        <v>0.2</v>
      </c>
    </row>
    <row r="223" spans="1:33" x14ac:dyDescent="0.2">
      <c r="A223" s="988">
        <v>36739</v>
      </c>
      <c r="B223" s="592">
        <v>23.542999999999999</v>
      </c>
      <c r="C223" s="592"/>
      <c r="D223" s="1000">
        <v>11.03</v>
      </c>
      <c r="E223" s="1000"/>
      <c r="F223" s="592">
        <f t="shared" si="6"/>
        <v>34.573</v>
      </c>
      <c r="G223" s="592"/>
      <c r="H223" s="592"/>
      <c r="I223" s="592"/>
      <c r="J223" s="592"/>
      <c r="K223" s="592"/>
      <c r="L223" s="592"/>
      <c r="M223" s="592"/>
      <c r="N223" s="592"/>
      <c r="O223" s="592"/>
      <c r="P223" s="592"/>
      <c r="Q223" s="592"/>
      <c r="R223" s="592"/>
      <c r="S223" s="592">
        <v>4.1520000000000001</v>
      </c>
      <c r="T223" s="473"/>
      <c r="U223" s="473">
        <v>0</v>
      </c>
      <c r="V223" s="592">
        <v>0</v>
      </c>
      <c r="W223" s="592"/>
      <c r="X223" s="592"/>
      <c r="Y223" s="592">
        <f t="shared" si="7"/>
        <v>30.420999999999999</v>
      </c>
      <c r="Z223" s="592"/>
      <c r="AA223" s="592"/>
      <c r="AB223" s="592">
        <v>341.2</v>
      </c>
      <c r="AC223" s="592">
        <v>1</v>
      </c>
      <c r="AD223" s="592"/>
      <c r="AE223" s="592"/>
      <c r="AF223" s="592">
        <v>353.76</v>
      </c>
      <c r="AG223" s="592">
        <v>1.6</v>
      </c>
    </row>
    <row r="224" spans="1:33" x14ac:dyDescent="0.2">
      <c r="A224" s="988">
        <v>36740</v>
      </c>
      <c r="B224" s="592">
        <v>22.632999999999999</v>
      </c>
      <c r="C224" s="592"/>
      <c r="D224" s="592">
        <v>10.7</v>
      </c>
      <c r="E224" s="592"/>
      <c r="F224" s="592">
        <f t="shared" si="6"/>
        <v>33.332999999999998</v>
      </c>
      <c r="G224" s="592"/>
      <c r="H224" s="592"/>
      <c r="I224" s="592"/>
      <c r="J224" s="592"/>
      <c r="K224" s="592"/>
      <c r="L224" s="592"/>
      <c r="M224" s="592"/>
      <c r="N224" s="592"/>
      <c r="O224" s="592"/>
      <c r="P224" s="592"/>
      <c r="Q224" s="592"/>
      <c r="R224" s="592"/>
      <c r="S224" s="592">
        <v>4.0670000000000002</v>
      </c>
      <c r="T224" s="473"/>
      <c r="U224" s="473">
        <v>0</v>
      </c>
      <c r="V224" s="592">
        <v>0</v>
      </c>
      <c r="W224" s="592"/>
      <c r="X224" s="592"/>
      <c r="Y224" s="592">
        <f t="shared" si="7"/>
        <v>29.265999999999998</v>
      </c>
      <c r="Z224" s="592"/>
      <c r="AA224" s="592"/>
      <c r="AB224" s="592">
        <v>341.2</v>
      </c>
      <c r="AC224" s="592">
        <v>0</v>
      </c>
      <c r="AD224" s="592"/>
      <c r="AE224" s="592"/>
      <c r="AF224" s="592">
        <v>354.94</v>
      </c>
      <c r="AG224" s="592">
        <v>0</v>
      </c>
    </row>
    <row r="225" spans="1:33" x14ac:dyDescent="0.2">
      <c r="A225" s="988">
        <v>36741</v>
      </c>
      <c r="B225" s="993">
        <v>24.939</v>
      </c>
      <c r="C225" s="993"/>
      <c r="D225" s="592">
        <v>9.7899999999999991</v>
      </c>
      <c r="E225" s="592"/>
      <c r="F225" s="592">
        <f t="shared" si="6"/>
        <v>34.728999999999999</v>
      </c>
      <c r="G225" s="592"/>
      <c r="H225" s="592"/>
      <c r="I225" s="592"/>
      <c r="J225" s="592"/>
      <c r="K225" s="592"/>
      <c r="L225" s="592"/>
      <c r="M225" s="592"/>
      <c r="N225" s="592"/>
      <c r="O225" s="592"/>
      <c r="P225" s="592"/>
      <c r="Q225" s="592"/>
      <c r="R225" s="592"/>
      <c r="S225" s="592">
        <v>4.1369999999999996</v>
      </c>
      <c r="T225" s="473"/>
      <c r="U225" s="473">
        <v>0</v>
      </c>
      <c r="V225" s="592">
        <v>0</v>
      </c>
      <c r="W225" s="592"/>
      <c r="X225" s="592"/>
      <c r="Y225" s="592">
        <f t="shared" si="7"/>
        <v>30.591999999999999</v>
      </c>
      <c r="Z225" s="592"/>
      <c r="AA225" s="592"/>
      <c r="AB225" s="592">
        <v>341.2</v>
      </c>
      <c r="AC225" s="592">
        <v>0</v>
      </c>
      <c r="AD225" s="592"/>
      <c r="AE225" s="592"/>
      <c r="AF225" s="592">
        <v>353.99</v>
      </c>
      <c r="AG225" s="592">
        <v>0</v>
      </c>
    </row>
    <row r="226" spans="1:33" x14ac:dyDescent="0.2">
      <c r="A226" s="988">
        <v>36742</v>
      </c>
      <c r="B226" s="592">
        <v>24.059000000000001</v>
      </c>
      <c r="C226" s="592"/>
      <c r="D226" s="592">
        <v>10.46</v>
      </c>
      <c r="E226" s="592"/>
      <c r="F226" s="592">
        <f t="shared" si="6"/>
        <v>34.519000000000005</v>
      </c>
      <c r="G226" s="592"/>
      <c r="H226" s="592"/>
      <c r="I226" s="592"/>
      <c r="J226" s="592"/>
      <c r="K226" s="592"/>
      <c r="L226" s="592"/>
      <c r="M226" s="592"/>
      <c r="N226" s="592"/>
      <c r="O226" s="592"/>
      <c r="P226" s="592"/>
      <c r="Q226" s="592"/>
      <c r="R226" s="592"/>
      <c r="S226" s="592">
        <v>4.1230000000000002</v>
      </c>
      <c r="T226" s="473"/>
      <c r="U226" s="473">
        <v>0</v>
      </c>
      <c r="V226" s="592">
        <v>0</v>
      </c>
      <c r="W226" s="592"/>
      <c r="X226" s="592"/>
      <c r="Y226" s="592">
        <f t="shared" si="7"/>
        <v>30.396000000000004</v>
      </c>
      <c r="Z226" s="592"/>
      <c r="AA226" s="592"/>
      <c r="AB226" s="592">
        <v>341.2</v>
      </c>
      <c r="AC226" s="592">
        <v>0.95</v>
      </c>
      <c r="AD226" s="592"/>
      <c r="AE226" s="592"/>
      <c r="AF226" s="592">
        <v>354.15</v>
      </c>
      <c r="AG226" s="592">
        <v>2.6</v>
      </c>
    </row>
    <row r="227" spans="1:33" x14ac:dyDescent="0.2">
      <c r="A227" s="988">
        <v>36743</v>
      </c>
      <c r="B227" s="592">
        <v>22.588000000000001</v>
      </c>
      <c r="C227" s="592"/>
      <c r="D227" s="592">
        <v>9.9600000000000009</v>
      </c>
      <c r="E227" s="592"/>
      <c r="F227" s="592">
        <f t="shared" si="6"/>
        <v>32.548000000000002</v>
      </c>
      <c r="G227" s="592"/>
      <c r="H227" s="592"/>
      <c r="I227" s="592"/>
      <c r="J227" s="592"/>
      <c r="K227" s="592"/>
      <c r="L227" s="592"/>
      <c r="M227" s="592"/>
      <c r="N227" s="592"/>
      <c r="O227" s="592"/>
      <c r="P227" s="592"/>
      <c r="Q227" s="592"/>
      <c r="R227" s="592"/>
      <c r="S227" s="592">
        <v>4.0579999999999998</v>
      </c>
      <c r="T227" s="473"/>
      <c r="U227" s="473">
        <v>0</v>
      </c>
      <c r="V227" s="592">
        <v>0</v>
      </c>
      <c r="W227" s="592"/>
      <c r="X227" s="592"/>
      <c r="Y227" s="592">
        <f t="shared" si="7"/>
        <v>28.490000000000002</v>
      </c>
      <c r="Z227" s="592"/>
      <c r="AA227" s="592"/>
      <c r="AB227" s="592">
        <v>341.2</v>
      </c>
      <c r="AC227" s="592">
        <v>0</v>
      </c>
      <c r="AD227" s="592"/>
      <c r="AE227" s="592"/>
      <c r="AF227" s="592">
        <v>354.12</v>
      </c>
      <c r="AG227" s="592">
        <v>0</v>
      </c>
    </row>
    <row r="228" spans="1:33" x14ac:dyDescent="0.2">
      <c r="A228" s="988">
        <v>36744</v>
      </c>
      <c r="B228" s="592">
        <v>23.826000000000001</v>
      </c>
      <c r="C228" s="592"/>
      <c r="D228" s="592">
        <v>9.3699999999999992</v>
      </c>
      <c r="E228" s="592"/>
      <c r="F228" s="592">
        <f t="shared" si="6"/>
        <v>33.195999999999998</v>
      </c>
      <c r="G228" s="592"/>
      <c r="H228" s="592"/>
      <c r="I228" s="592"/>
      <c r="J228" s="592"/>
      <c r="K228" s="592"/>
      <c r="L228" s="592"/>
      <c r="M228" s="592"/>
      <c r="N228" s="592"/>
      <c r="O228" s="592"/>
      <c r="P228" s="592"/>
      <c r="Q228" s="592"/>
      <c r="R228" s="592"/>
      <c r="S228" s="592">
        <v>4.1559999999999997</v>
      </c>
      <c r="T228" s="473"/>
      <c r="U228" s="473">
        <v>0</v>
      </c>
      <c r="V228" s="592">
        <v>0</v>
      </c>
      <c r="W228" s="592"/>
      <c r="X228" s="592"/>
      <c r="Y228" s="592">
        <f t="shared" si="7"/>
        <v>29.04</v>
      </c>
      <c r="Z228" s="592"/>
      <c r="AA228" s="592"/>
      <c r="AB228" s="592">
        <v>341.2</v>
      </c>
      <c r="AC228" s="592">
        <v>0</v>
      </c>
      <c r="AD228" s="592"/>
      <c r="AE228" s="592"/>
      <c r="AF228" s="592">
        <v>354.08</v>
      </c>
      <c r="AG228" s="592">
        <v>0</v>
      </c>
    </row>
    <row r="229" spans="1:33" x14ac:dyDescent="0.2">
      <c r="A229" s="988">
        <v>36745</v>
      </c>
      <c r="B229" s="592">
        <v>24.677</v>
      </c>
      <c r="C229" s="592"/>
      <c r="D229" s="592">
        <v>9.5399999999999991</v>
      </c>
      <c r="E229" s="592"/>
      <c r="F229" s="592">
        <f t="shared" ref="F229:F292" si="8">+B229+D229</f>
        <v>34.216999999999999</v>
      </c>
      <c r="G229" s="592"/>
      <c r="H229" s="592"/>
      <c r="I229" s="592"/>
      <c r="J229" s="592"/>
      <c r="K229" s="592"/>
      <c r="L229" s="592"/>
      <c r="M229" s="592"/>
      <c r="N229" s="592"/>
      <c r="O229" s="592"/>
      <c r="P229" s="592"/>
      <c r="Q229" s="592"/>
      <c r="R229" s="592"/>
      <c r="S229" s="592">
        <v>4.0510000000000002</v>
      </c>
      <c r="T229" s="473"/>
      <c r="U229" s="473">
        <v>0</v>
      </c>
      <c r="V229" s="592">
        <v>0</v>
      </c>
      <c r="W229" s="592"/>
      <c r="X229" s="592"/>
      <c r="Y229" s="592">
        <f t="shared" si="7"/>
        <v>30.165999999999997</v>
      </c>
      <c r="Z229" s="592"/>
      <c r="AA229" s="592"/>
      <c r="AB229" s="592">
        <v>341.2</v>
      </c>
      <c r="AC229" s="592">
        <v>0</v>
      </c>
      <c r="AD229" s="592"/>
      <c r="AE229" s="592"/>
      <c r="AF229" s="592">
        <v>354</v>
      </c>
      <c r="AG229" s="592">
        <v>0</v>
      </c>
    </row>
    <row r="230" spans="1:33" x14ac:dyDescent="0.2">
      <c r="A230" s="988">
        <v>36746</v>
      </c>
      <c r="B230" s="592">
        <v>25.626000000000001</v>
      </c>
      <c r="C230" s="592"/>
      <c r="D230" s="592">
        <v>9.8000000000000007</v>
      </c>
      <c r="E230" s="592"/>
      <c r="F230" s="592">
        <f t="shared" si="8"/>
        <v>35.426000000000002</v>
      </c>
      <c r="G230" s="592"/>
      <c r="H230" s="592"/>
      <c r="I230" s="592"/>
      <c r="J230" s="592"/>
      <c r="K230" s="592"/>
      <c r="L230" s="592"/>
      <c r="M230" s="592"/>
      <c r="N230" s="592"/>
      <c r="O230" s="592"/>
      <c r="P230" s="592"/>
      <c r="Q230" s="592"/>
      <c r="R230" s="592"/>
      <c r="S230" s="592">
        <v>3.9729999999999999</v>
      </c>
      <c r="T230" s="473"/>
      <c r="U230" s="473">
        <v>0</v>
      </c>
      <c r="V230" s="592">
        <v>0</v>
      </c>
      <c r="W230" s="592"/>
      <c r="X230" s="592"/>
      <c r="Y230" s="592">
        <f t="shared" si="7"/>
        <v>31.453000000000003</v>
      </c>
      <c r="Z230" s="592"/>
      <c r="AA230" s="592"/>
      <c r="AB230" s="592">
        <v>340.9</v>
      </c>
      <c r="AC230" s="592">
        <v>0</v>
      </c>
      <c r="AD230" s="592"/>
      <c r="AE230" s="592"/>
      <c r="AF230" s="592">
        <v>353.9</v>
      </c>
      <c r="AG230" s="592">
        <v>0</v>
      </c>
    </row>
    <row r="231" spans="1:33" x14ac:dyDescent="0.2">
      <c r="A231" s="988">
        <v>36747</v>
      </c>
      <c r="B231" s="592">
        <v>26.045000000000002</v>
      </c>
      <c r="C231" s="592"/>
      <c r="D231" s="1000">
        <v>10.66</v>
      </c>
      <c r="E231" s="1000"/>
      <c r="F231" s="592">
        <f t="shared" si="8"/>
        <v>36.704999999999998</v>
      </c>
      <c r="G231" s="592"/>
      <c r="H231" s="592"/>
      <c r="I231" s="592"/>
      <c r="J231" s="592"/>
      <c r="K231" s="592"/>
      <c r="L231" s="592"/>
      <c r="M231" s="592"/>
      <c r="N231" s="592"/>
      <c r="O231" s="592"/>
      <c r="P231" s="592"/>
      <c r="Q231" s="592"/>
      <c r="R231" s="592"/>
      <c r="S231" s="592">
        <v>4.0309999999999997</v>
      </c>
      <c r="T231" s="473"/>
      <c r="U231" s="473">
        <v>0</v>
      </c>
      <c r="V231" s="1023">
        <v>0</v>
      </c>
      <c r="W231" s="1023"/>
      <c r="X231" s="1023"/>
      <c r="Y231" s="592">
        <f t="shared" si="7"/>
        <v>32.673999999999999</v>
      </c>
      <c r="Z231" s="592"/>
      <c r="AA231" s="592"/>
      <c r="AB231" s="592">
        <v>340.85</v>
      </c>
      <c r="AC231" s="592">
        <v>0.6</v>
      </c>
      <c r="AD231" s="592"/>
      <c r="AE231" s="592"/>
      <c r="AF231" s="1000">
        <v>353.82</v>
      </c>
      <c r="AG231" s="592">
        <v>0.4</v>
      </c>
    </row>
    <row r="232" spans="1:33" x14ac:dyDescent="0.2">
      <c r="A232" s="988">
        <v>36748</v>
      </c>
      <c r="B232" s="592">
        <v>25.204999999999998</v>
      </c>
      <c r="C232" s="592"/>
      <c r="D232" s="1000">
        <v>10.59</v>
      </c>
      <c r="E232" s="1000"/>
      <c r="F232" s="592">
        <f t="shared" si="8"/>
        <v>35.795000000000002</v>
      </c>
      <c r="G232" s="592"/>
      <c r="H232" s="592"/>
      <c r="I232" s="592"/>
      <c r="J232" s="592"/>
      <c r="K232" s="592"/>
      <c r="L232" s="592"/>
      <c r="M232" s="592"/>
      <c r="N232" s="592"/>
      <c r="O232" s="592"/>
      <c r="P232" s="592"/>
      <c r="Q232" s="592"/>
      <c r="R232" s="592"/>
      <c r="S232" s="592">
        <v>4.0789999999999997</v>
      </c>
      <c r="T232" s="473"/>
      <c r="U232" s="473">
        <v>0</v>
      </c>
      <c r="V232" s="592">
        <v>0</v>
      </c>
      <c r="W232" s="592"/>
      <c r="X232" s="592"/>
      <c r="Y232" s="592">
        <f t="shared" si="7"/>
        <v>31.716000000000001</v>
      </c>
      <c r="Z232" s="592"/>
      <c r="AA232" s="592"/>
      <c r="AB232" s="1000">
        <v>340.82</v>
      </c>
      <c r="AC232" s="592">
        <v>0.02</v>
      </c>
      <c r="AD232" s="592"/>
      <c r="AE232" s="592"/>
      <c r="AF232" s="592">
        <v>353.76</v>
      </c>
      <c r="AG232" s="592">
        <v>0</v>
      </c>
    </row>
    <row r="233" spans="1:33" x14ac:dyDescent="0.2">
      <c r="A233" s="988">
        <v>36749</v>
      </c>
      <c r="B233" s="592">
        <v>25.699000000000002</v>
      </c>
      <c r="C233" s="592"/>
      <c r="D233" s="592">
        <v>9.4</v>
      </c>
      <c r="E233" s="592"/>
      <c r="F233" s="592">
        <f t="shared" si="8"/>
        <v>35.099000000000004</v>
      </c>
      <c r="G233" s="592"/>
      <c r="H233" s="592"/>
      <c r="I233" s="592"/>
      <c r="J233" s="592"/>
      <c r="K233" s="592"/>
      <c r="L233" s="592"/>
      <c r="M233" s="592"/>
      <c r="N233" s="592"/>
      <c r="O233" s="592"/>
      <c r="P233" s="592"/>
      <c r="Q233" s="592"/>
      <c r="R233" s="592"/>
      <c r="S233" s="592">
        <v>4.0030000000000001</v>
      </c>
      <c r="T233" s="473"/>
      <c r="U233" s="473">
        <v>0</v>
      </c>
      <c r="V233" s="592">
        <v>0</v>
      </c>
      <c r="W233" s="592"/>
      <c r="X233" s="592"/>
      <c r="Y233" s="592">
        <f t="shared" si="7"/>
        <v>31.096000000000004</v>
      </c>
      <c r="Z233" s="592"/>
      <c r="AA233" s="592"/>
      <c r="AB233" s="592">
        <v>340.8</v>
      </c>
      <c r="AC233" s="592">
        <v>0</v>
      </c>
      <c r="AD233" s="592"/>
      <c r="AE233" s="592"/>
      <c r="AF233" s="1000">
        <v>353.65</v>
      </c>
      <c r="AG233" s="592">
        <v>0</v>
      </c>
    </row>
    <row r="234" spans="1:33" x14ac:dyDescent="0.2">
      <c r="A234" s="988">
        <v>36750</v>
      </c>
      <c r="B234" s="592">
        <v>24.891999999999999</v>
      </c>
      <c r="C234" s="592"/>
      <c r="D234" s="1000">
        <v>9.16</v>
      </c>
      <c r="E234" s="1000"/>
      <c r="F234" s="592">
        <f t="shared" si="8"/>
        <v>34.052</v>
      </c>
      <c r="G234" s="592"/>
      <c r="H234" s="592"/>
      <c r="I234" s="592"/>
      <c r="J234" s="592"/>
      <c r="K234" s="592"/>
      <c r="L234" s="592"/>
      <c r="M234" s="592"/>
      <c r="N234" s="592"/>
      <c r="O234" s="592"/>
      <c r="P234" s="592"/>
      <c r="Q234" s="592"/>
      <c r="R234" s="592"/>
      <c r="S234" s="592">
        <v>4.08</v>
      </c>
      <c r="T234" s="473"/>
      <c r="U234" s="473">
        <v>0</v>
      </c>
      <c r="V234" s="592">
        <v>0</v>
      </c>
      <c r="W234" s="592"/>
      <c r="X234" s="592"/>
      <c r="Y234" s="592">
        <f t="shared" si="7"/>
        <v>29.972000000000001</v>
      </c>
      <c r="Z234" s="592"/>
      <c r="AA234" s="592"/>
      <c r="AB234" s="592">
        <v>340.8</v>
      </c>
      <c r="AC234" s="592">
        <v>0</v>
      </c>
      <c r="AD234" s="592"/>
      <c r="AE234" s="592"/>
      <c r="AF234" s="592">
        <v>353.6</v>
      </c>
      <c r="AG234" s="592">
        <v>0.05</v>
      </c>
    </row>
    <row r="235" spans="1:33" x14ac:dyDescent="0.2">
      <c r="A235" s="988">
        <v>36751</v>
      </c>
      <c r="B235" s="592">
        <v>23.329000000000001</v>
      </c>
      <c r="C235" s="592"/>
      <c r="D235" s="592">
        <v>8.6199999999999992</v>
      </c>
      <c r="E235" s="592"/>
      <c r="F235" s="592">
        <f t="shared" si="8"/>
        <v>31.948999999999998</v>
      </c>
      <c r="G235" s="592"/>
      <c r="H235" s="592"/>
      <c r="I235" s="592"/>
      <c r="J235" s="592"/>
      <c r="K235" s="592"/>
      <c r="L235" s="592"/>
      <c r="M235" s="592"/>
      <c r="N235" s="592"/>
      <c r="O235" s="592"/>
      <c r="P235" s="592"/>
      <c r="Q235" s="592"/>
      <c r="R235" s="592"/>
      <c r="S235" s="592">
        <v>4.1470000000000002</v>
      </c>
      <c r="T235" s="473"/>
      <c r="U235" s="473">
        <v>0</v>
      </c>
      <c r="V235" s="592">
        <v>0</v>
      </c>
      <c r="W235" s="592"/>
      <c r="X235" s="592"/>
      <c r="Y235" s="592">
        <f t="shared" si="7"/>
        <v>27.802</v>
      </c>
      <c r="Z235" s="592"/>
      <c r="AA235" s="592"/>
      <c r="AB235" s="592">
        <v>341.1</v>
      </c>
      <c r="AC235" s="592">
        <v>1.75</v>
      </c>
      <c r="AD235" s="592"/>
      <c r="AE235" s="592"/>
      <c r="AF235" s="592">
        <v>353.5</v>
      </c>
      <c r="AG235" s="592">
        <v>0.2</v>
      </c>
    </row>
    <row r="236" spans="1:33" x14ac:dyDescent="0.2">
      <c r="A236" s="988">
        <v>36752</v>
      </c>
      <c r="B236" s="592">
        <v>24.797000000000001</v>
      </c>
      <c r="C236" s="592"/>
      <c r="D236" s="592">
        <v>11.27</v>
      </c>
      <c r="E236" s="592"/>
      <c r="F236" s="592">
        <f t="shared" si="8"/>
        <v>36.067</v>
      </c>
      <c r="G236" s="592"/>
      <c r="H236" s="592"/>
      <c r="I236" s="592"/>
      <c r="J236" s="592"/>
      <c r="K236" s="592"/>
      <c r="L236" s="592"/>
      <c r="M236" s="592"/>
      <c r="N236" s="592"/>
      <c r="O236" s="592"/>
      <c r="P236" s="592"/>
      <c r="Q236" s="592"/>
      <c r="R236" s="592"/>
      <c r="S236" s="592">
        <v>4.0350000000000001</v>
      </c>
      <c r="T236" s="473"/>
      <c r="U236" s="473">
        <v>0</v>
      </c>
      <c r="V236" s="592">
        <v>0</v>
      </c>
      <c r="W236" s="592"/>
      <c r="X236" s="592"/>
      <c r="Y236" s="592">
        <f t="shared" si="7"/>
        <v>32.031999999999996</v>
      </c>
      <c r="Z236" s="592"/>
      <c r="AA236" s="592"/>
      <c r="AB236" s="592">
        <v>341.1</v>
      </c>
      <c r="AC236" s="592">
        <v>0</v>
      </c>
      <c r="AD236" s="592"/>
      <c r="AE236" s="592"/>
      <c r="AF236" s="592">
        <v>353.46</v>
      </c>
      <c r="AG236" s="592">
        <v>0</v>
      </c>
    </row>
    <row r="237" spans="1:33" x14ac:dyDescent="0.2">
      <c r="A237" s="988">
        <v>36753</v>
      </c>
      <c r="B237" s="592">
        <v>25.891999999999999</v>
      </c>
      <c r="C237" s="592"/>
      <c r="D237" s="592">
        <v>10.36</v>
      </c>
      <c r="E237" s="592"/>
      <c r="F237" s="592">
        <f t="shared" si="8"/>
        <v>36.251999999999995</v>
      </c>
      <c r="G237" s="592"/>
      <c r="H237" s="592"/>
      <c r="I237" s="592"/>
      <c r="J237" s="592"/>
      <c r="K237" s="592"/>
      <c r="L237" s="592"/>
      <c r="M237" s="592"/>
      <c r="N237" s="592"/>
      <c r="O237" s="592"/>
      <c r="P237" s="592"/>
      <c r="Q237" s="592"/>
      <c r="R237" s="592"/>
      <c r="S237" s="592">
        <v>3.8460000000000001</v>
      </c>
      <c r="T237" s="473"/>
      <c r="U237" s="473">
        <v>0</v>
      </c>
      <c r="V237" s="592">
        <v>0</v>
      </c>
      <c r="W237" s="592"/>
      <c r="X237" s="592"/>
      <c r="Y237" s="592">
        <f t="shared" si="7"/>
        <v>32.405999999999992</v>
      </c>
      <c r="Z237" s="592"/>
      <c r="AA237" s="592"/>
      <c r="AB237" s="592">
        <v>340.9</v>
      </c>
      <c r="AC237" s="592">
        <v>0</v>
      </c>
      <c r="AD237" s="592"/>
      <c r="AE237" s="592"/>
      <c r="AF237" s="592">
        <v>353.37</v>
      </c>
      <c r="AG237" s="592">
        <v>0</v>
      </c>
    </row>
    <row r="238" spans="1:33" x14ac:dyDescent="0.2">
      <c r="A238" s="988">
        <v>36754</v>
      </c>
      <c r="B238" s="592">
        <v>27.76</v>
      </c>
      <c r="C238" s="592"/>
      <c r="D238" s="1000">
        <v>9.81</v>
      </c>
      <c r="E238" s="1000"/>
      <c r="F238" s="592">
        <f t="shared" si="8"/>
        <v>37.57</v>
      </c>
      <c r="G238" s="592"/>
      <c r="H238" s="592"/>
      <c r="I238" s="592"/>
      <c r="J238" s="592"/>
      <c r="K238" s="592"/>
      <c r="L238" s="592"/>
      <c r="M238" s="592"/>
      <c r="N238" s="592"/>
      <c r="O238" s="592"/>
      <c r="P238" s="592"/>
      <c r="Q238" s="592"/>
      <c r="R238" s="592"/>
      <c r="S238" s="592">
        <v>3.01</v>
      </c>
      <c r="T238" s="473"/>
      <c r="U238" s="473">
        <v>0</v>
      </c>
      <c r="V238" s="592">
        <v>0</v>
      </c>
      <c r="W238" s="592"/>
      <c r="X238" s="592"/>
      <c r="Y238" s="592">
        <f t="shared" si="7"/>
        <v>34.56</v>
      </c>
      <c r="Z238" s="592"/>
      <c r="AA238" s="592"/>
      <c r="AB238" s="592">
        <v>340.8</v>
      </c>
      <c r="AC238" s="592">
        <v>0</v>
      </c>
      <c r="AD238" s="592"/>
      <c r="AE238" s="592"/>
      <c r="AF238" s="1000">
        <v>353.26</v>
      </c>
      <c r="AG238" s="592">
        <v>0</v>
      </c>
    </row>
    <row r="239" spans="1:33" x14ac:dyDescent="0.2">
      <c r="A239" s="988">
        <v>36755</v>
      </c>
      <c r="B239" s="592">
        <v>26.050999999999998</v>
      </c>
      <c r="C239" s="592"/>
      <c r="D239" s="592">
        <v>10.79</v>
      </c>
      <c r="E239" s="592"/>
      <c r="F239" s="592">
        <f t="shared" si="8"/>
        <v>36.840999999999994</v>
      </c>
      <c r="G239" s="592"/>
      <c r="H239" s="592"/>
      <c r="I239" s="592"/>
      <c r="J239" s="592"/>
      <c r="K239" s="592"/>
      <c r="L239" s="592"/>
      <c r="M239" s="592"/>
      <c r="N239" s="592"/>
      <c r="O239" s="592"/>
      <c r="P239" s="592"/>
      <c r="Q239" s="592"/>
      <c r="R239" s="592"/>
      <c r="S239" s="592">
        <v>1.44</v>
      </c>
      <c r="T239" s="473"/>
      <c r="U239" s="473">
        <v>0</v>
      </c>
      <c r="V239" s="592">
        <v>0</v>
      </c>
      <c r="W239" s="592"/>
      <c r="X239" s="592"/>
      <c r="Y239" s="592">
        <f t="shared" si="7"/>
        <v>35.400999999999996</v>
      </c>
      <c r="Z239" s="592"/>
      <c r="AA239" s="592"/>
      <c r="AB239" s="592">
        <v>340.7</v>
      </c>
      <c r="AC239" s="592">
        <v>0</v>
      </c>
      <c r="AD239" s="592"/>
      <c r="AE239" s="592"/>
      <c r="AF239" s="592">
        <v>353.15</v>
      </c>
      <c r="AG239" s="592">
        <v>0</v>
      </c>
    </row>
    <row r="240" spans="1:33" x14ac:dyDescent="0.2">
      <c r="A240" s="988">
        <v>36756</v>
      </c>
      <c r="B240" s="592">
        <v>24.155000000000001</v>
      </c>
      <c r="C240" s="592"/>
      <c r="D240" s="1000">
        <v>9.44</v>
      </c>
      <c r="E240" s="1000"/>
      <c r="F240" s="592">
        <f t="shared" si="8"/>
        <v>33.594999999999999</v>
      </c>
      <c r="G240" s="592"/>
      <c r="H240" s="592"/>
      <c r="I240" s="592"/>
      <c r="J240" s="592"/>
      <c r="K240" s="592"/>
      <c r="L240" s="592"/>
      <c r="M240" s="592"/>
      <c r="N240" s="592"/>
      <c r="O240" s="592"/>
      <c r="P240" s="592"/>
      <c r="Q240" s="592"/>
      <c r="R240" s="592"/>
      <c r="S240" s="592">
        <v>0</v>
      </c>
      <c r="T240" s="473"/>
      <c r="U240" s="473">
        <v>0</v>
      </c>
      <c r="V240" s="592">
        <v>0</v>
      </c>
      <c r="W240" s="592"/>
      <c r="X240" s="592"/>
      <c r="Y240" s="592">
        <f t="shared" si="7"/>
        <v>33.594999999999999</v>
      </c>
      <c r="Z240" s="592"/>
      <c r="AA240" s="592"/>
      <c r="AB240" s="592">
        <v>340.5</v>
      </c>
      <c r="AC240" s="592">
        <v>0.154</v>
      </c>
      <c r="AD240" s="592"/>
      <c r="AE240" s="592"/>
      <c r="AF240" s="592">
        <v>353.05</v>
      </c>
      <c r="AG240" s="592">
        <v>0</v>
      </c>
    </row>
    <row r="241" spans="1:33" x14ac:dyDescent="0.2">
      <c r="A241" s="988">
        <v>36757</v>
      </c>
      <c r="B241" s="592">
        <v>21.952999999999999</v>
      </c>
      <c r="C241" s="592"/>
      <c r="D241" s="592">
        <v>7.6</v>
      </c>
      <c r="E241" s="592"/>
      <c r="F241" s="592">
        <f t="shared" si="8"/>
        <v>29.552999999999997</v>
      </c>
      <c r="G241" s="592"/>
      <c r="H241" s="592"/>
      <c r="I241" s="592"/>
      <c r="J241" s="592"/>
      <c r="K241" s="592"/>
      <c r="L241" s="592"/>
      <c r="M241" s="592"/>
      <c r="N241" s="592"/>
      <c r="O241" s="592"/>
      <c r="P241" s="592"/>
      <c r="Q241" s="592"/>
      <c r="R241" s="592"/>
      <c r="S241" s="592">
        <v>0</v>
      </c>
      <c r="T241" s="473"/>
      <c r="U241" s="473">
        <v>0</v>
      </c>
      <c r="V241" s="592">
        <v>0</v>
      </c>
      <c r="W241" s="592"/>
      <c r="X241" s="592"/>
      <c r="Y241" s="592">
        <f t="shared" si="7"/>
        <v>29.552999999999997</v>
      </c>
      <c r="Z241" s="592"/>
      <c r="AA241" s="592"/>
      <c r="AB241" s="592">
        <v>340.42</v>
      </c>
      <c r="AC241" s="592">
        <v>0</v>
      </c>
      <c r="AD241" s="592"/>
      <c r="AE241" s="592"/>
      <c r="AF241" s="592">
        <v>353.95</v>
      </c>
      <c r="AG241" s="592">
        <v>0</v>
      </c>
    </row>
    <row r="242" spans="1:33" x14ac:dyDescent="0.2">
      <c r="A242" s="988">
        <v>36758</v>
      </c>
      <c r="B242" s="592">
        <v>24.442</v>
      </c>
      <c r="C242" s="592"/>
      <c r="D242" s="592">
        <v>6.08</v>
      </c>
      <c r="E242" s="592"/>
      <c r="F242" s="592">
        <f t="shared" si="8"/>
        <v>30.521999999999998</v>
      </c>
      <c r="G242" s="592"/>
      <c r="H242" s="592"/>
      <c r="I242" s="592"/>
      <c r="J242" s="592"/>
      <c r="K242" s="592"/>
      <c r="L242" s="592"/>
      <c r="M242" s="592"/>
      <c r="N242" s="592"/>
      <c r="O242" s="592"/>
      <c r="P242" s="592"/>
      <c r="Q242" s="592"/>
      <c r="R242" s="592"/>
      <c r="S242" s="592">
        <v>0</v>
      </c>
      <c r="T242" s="592"/>
      <c r="U242" s="592">
        <v>0</v>
      </c>
      <c r="V242" s="592">
        <v>0</v>
      </c>
      <c r="W242" s="592"/>
      <c r="X242" s="592"/>
      <c r="Y242" s="592">
        <f t="shared" si="7"/>
        <v>30.521999999999998</v>
      </c>
      <c r="Z242" s="592"/>
      <c r="AA242" s="592"/>
      <c r="AB242" s="592">
        <v>340.4</v>
      </c>
      <c r="AC242" s="592">
        <v>0</v>
      </c>
      <c r="AD242" s="592"/>
      <c r="AE242" s="592"/>
      <c r="AF242" s="631">
        <v>352.81</v>
      </c>
      <c r="AG242" s="631">
        <v>0</v>
      </c>
    </row>
    <row r="243" spans="1:33" x14ac:dyDescent="0.2">
      <c r="A243" s="988">
        <v>36759</v>
      </c>
      <c r="B243" s="592">
        <v>24.236000000000001</v>
      </c>
      <c r="C243" s="592"/>
      <c r="D243" s="592">
        <v>9.6199999999999992</v>
      </c>
      <c r="E243" s="592"/>
      <c r="F243" s="592">
        <f t="shared" si="8"/>
        <v>33.856000000000002</v>
      </c>
      <c r="G243" s="592"/>
      <c r="H243" s="592"/>
      <c r="I243" s="592"/>
      <c r="J243" s="592"/>
      <c r="K243" s="592"/>
      <c r="L243" s="592"/>
      <c r="M243" s="592"/>
      <c r="N243" s="592"/>
      <c r="O243" s="592"/>
      <c r="P243" s="592"/>
      <c r="Q243" s="592"/>
      <c r="R243" s="592"/>
      <c r="S243" s="592">
        <v>0</v>
      </c>
      <c r="T243" s="592"/>
      <c r="U243" s="592">
        <v>0</v>
      </c>
      <c r="V243" s="592">
        <v>0</v>
      </c>
      <c r="W243" s="592"/>
      <c r="X243" s="592"/>
      <c r="Y243" s="592">
        <f t="shared" si="7"/>
        <v>33.856000000000002</v>
      </c>
      <c r="Z243" s="592"/>
      <c r="AA243" s="592"/>
      <c r="AB243" s="592">
        <v>340.2</v>
      </c>
      <c r="AC243" s="592">
        <v>0</v>
      </c>
      <c r="AD243" s="592"/>
      <c r="AE243" s="592"/>
      <c r="AF243" s="592">
        <v>352.67</v>
      </c>
      <c r="AG243" s="592">
        <v>0</v>
      </c>
    </row>
    <row r="244" spans="1:33" x14ac:dyDescent="0.2">
      <c r="A244" s="988">
        <v>36760</v>
      </c>
      <c r="B244" s="592">
        <v>22.571999999999999</v>
      </c>
      <c r="C244" s="592"/>
      <c r="D244" s="1000">
        <v>9.98</v>
      </c>
      <c r="E244" s="1000"/>
      <c r="F244" s="592">
        <f t="shared" si="8"/>
        <v>32.552</v>
      </c>
      <c r="G244" s="592"/>
      <c r="H244" s="592"/>
      <c r="I244" s="592"/>
      <c r="J244" s="592"/>
      <c r="K244" s="592"/>
      <c r="L244" s="592"/>
      <c r="M244" s="592"/>
      <c r="N244" s="592"/>
      <c r="O244" s="592"/>
      <c r="P244" s="592"/>
      <c r="Q244" s="592"/>
      <c r="R244" s="592"/>
      <c r="S244" s="592">
        <v>0</v>
      </c>
      <c r="T244" s="592"/>
      <c r="U244" s="592">
        <v>0.45</v>
      </c>
      <c r="V244" s="592">
        <v>0</v>
      </c>
      <c r="W244" s="592"/>
      <c r="X244" s="592"/>
      <c r="Y244" s="592">
        <f t="shared" si="7"/>
        <v>32.101999999999997</v>
      </c>
      <c r="Z244" s="592"/>
      <c r="AA244" s="592"/>
      <c r="AB244" s="592">
        <v>340.1</v>
      </c>
      <c r="AC244" s="592">
        <v>0</v>
      </c>
      <c r="AD244" s="592"/>
      <c r="AE244" s="592"/>
      <c r="AF244" s="592">
        <v>352.56</v>
      </c>
      <c r="AG244" s="592">
        <v>0</v>
      </c>
    </row>
    <row r="245" spans="1:33" x14ac:dyDescent="0.2">
      <c r="A245" s="988">
        <v>36761</v>
      </c>
      <c r="B245" s="592">
        <v>23.969000000000001</v>
      </c>
      <c r="C245" s="592"/>
      <c r="D245" s="1000">
        <v>10.38</v>
      </c>
      <c r="E245" s="1000"/>
      <c r="F245" s="592">
        <f t="shared" si="8"/>
        <v>34.349000000000004</v>
      </c>
      <c r="G245" s="592"/>
      <c r="H245" s="592"/>
      <c r="I245" s="592"/>
      <c r="J245" s="592"/>
      <c r="K245" s="592"/>
      <c r="L245" s="592"/>
      <c r="M245" s="592"/>
      <c r="N245" s="592"/>
      <c r="O245" s="592"/>
      <c r="P245" s="592"/>
      <c r="Q245" s="592"/>
      <c r="R245" s="592"/>
      <c r="S245" s="592">
        <v>0</v>
      </c>
      <c r="T245" s="592"/>
      <c r="U245" s="592">
        <v>0.51400000000000001</v>
      </c>
      <c r="V245" s="592">
        <v>0</v>
      </c>
      <c r="W245" s="592"/>
      <c r="X245" s="592"/>
      <c r="Y245" s="592">
        <f t="shared" si="7"/>
        <v>33.835000000000001</v>
      </c>
      <c r="Z245" s="592"/>
      <c r="AA245" s="592"/>
      <c r="AB245" s="592">
        <v>339.85</v>
      </c>
      <c r="AC245" s="592">
        <v>0</v>
      </c>
      <c r="AD245" s="592"/>
      <c r="AE245" s="592"/>
      <c r="AF245" s="592">
        <v>352.47</v>
      </c>
      <c r="AG245" s="592">
        <v>0</v>
      </c>
    </row>
    <row r="246" spans="1:33" x14ac:dyDescent="0.2">
      <c r="A246" s="988">
        <v>36762</v>
      </c>
      <c r="B246" s="592">
        <v>24.812000000000001</v>
      </c>
      <c r="C246" s="592"/>
      <c r="D246" s="1000">
        <v>11.39</v>
      </c>
      <c r="E246" s="1000"/>
      <c r="F246" s="592">
        <f t="shared" si="8"/>
        <v>36.201999999999998</v>
      </c>
      <c r="G246" s="592"/>
      <c r="H246" s="592"/>
      <c r="I246" s="592"/>
      <c r="J246" s="592"/>
      <c r="K246" s="592"/>
      <c r="L246" s="592"/>
      <c r="M246" s="592"/>
      <c r="N246" s="592"/>
      <c r="O246" s="592"/>
      <c r="P246" s="592"/>
      <c r="Q246" s="592"/>
      <c r="R246" s="592"/>
      <c r="S246" s="592">
        <v>0</v>
      </c>
      <c r="T246" s="592"/>
      <c r="U246" s="592">
        <v>0</v>
      </c>
      <c r="V246" s="592">
        <v>0</v>
      </c>
      <c r="W246" s="592"/>
      <c r="X246" s="592"/>
      <c r="Y246" s="592">
        <f t="shared" si="7"/>
        <v>36.201999999999998</v>
      </c>
      <c r="Z246" s="592"/>
      <c r="AA246" s="592"/>
      <c r="AB246" s="592">
        <v>339.67</v>
      </c>
      <c r="AC246" s="592">
        <v>0.5</v>
      </c>
      <c r="AD246" s="592"/>
      <c r="AE246" s="592"/>
      <c r="AF246" s="592">
        <v>352.39</v>
      </c>
      <c r="AG246" s="592">
        <v>0.8</v>
      </c>
    </row>
    <row r="247" spans="1:33" x14ac:dyDescent="0.2">
      <c r="A247" s="988">
        <v>36763</v>
      </c>
      <c r="B247" s="592">
        <v>22.300999999999998</v>
      </c>
      <c r="C247" s="592"/>
      <c r="D247" s="592">
        <v>8.92</v>
      </c>
      <c r="E247" s="592"/>
      <c r="F247" s="592">
        <f t="shared" si="8"/>
        <v>31.220999999999997</v>
      </c>
      <c r="G247" s="592"/>
      <c r="H247" s="592"/>
      <c r="I247" s="592"/>
      <c r="J247" s="592"/>
      <c r="K247" s="592"/>
      <c r="L247" s="592"/>
      <c r="M247" s="592"/>
      <c r="N247" s="592"/>
      <c r="O247" s="592"/>
      <c r="P247" s="592"/>
      <c r="Q247" s="592"/>
      <c r="R247" s="592"/>
      <c r="S247" s="592">
        <v>0</v>
      </c>
      <c r="T247" s="592"/>
      <c r="U247" s="592">
        <v>0</v>
      </c>
      <c r="V247" s="592">
        <v>0</v>
      </c>
      <c r="W247" s="592"/>
      <c r="X247" s="592"/>
      <c r="Y247" s="592">
        <f t="shared" si="7"/>
        <v>31.220999999999997</v>
      </c>
      <c r="Z247" s="592"/>
      <c r="AA247" s="592"/>
      <c r="AB247" s="592">
        <v>339.6</v>
      </c>
      <c r="AC247" s="592">
        <v>0.03</v>
      </c>
      <c r="AD247" s="592"/>
      <c r="AE247" s="592"/>
      <c r="AF247" s="592">
        <v>352.3</v>
      </c>
      <c r="AG247" s="592">
        <v>0.3</v>
      </c>
    </row>
    <row r="248" spans="1:33" x14ac:dyDescent="0.2">
      <c r="A248" s="988">
        <v>36764</v>
      </c>
      <c r="B248" s="592">
        <v>23.396999999999998</v>
      </c>
      <c r="C248" s="592"/>
      <c r="D248" s="592">
        <v>8.6999999999999993</v>
      </c>
      <c r="E248" s="592"/>
      <c r="F248" s="592">
        <f t="shared" si="8"/>
        <v>32.096999999999994</v>
      </c>
      <c r="G248" s="592"/>
      <c r="H248" s="592"/>
      <c r="I248" s="592"/>
      <c r="J248" s="592"/>
      <c r="K248" s="592"/>
      <c r="L248" s="592"/>
      <c r="M248" s="592"/>
      <c r="N248" s="592"/>
      <c r="O248" s="592"/>
      <c r="P248" s="592"/>
      <c r="Q248" s="592"/>
      <c r="R248" s="592"/>
      <c r="S248" s="592">
        <v>0</v>
      </c>
      <c r="T248" s="592"/>
      <c r="U248" s="592">
        <v>0.35899999999999999</v>
      </c>
      <c r="V248" s="592">
        <v>0</v>
      </c>
      <c r="W248" s="592"/>
      <c r="X248" s="592"/>
      <c r="Y248" s="592">
        <f t="shared" si="7"/>
        <v>31.737999999999992</v>
      </c>
      <c r="Z248" s="592"/>
      <c r="AA248" s="592"/>
      <c r="AB248" s="592">
        <v>339.4</v>
      </c>
      <c r="AC248" s="592">
        <v>0</v>
      </c>
      <c r="AD248" s="592"/>
      <c r="AE248" s="592"/>
      <c r="AF248" s="592">
        <v>352.2</v>
      </c>
      <c r="AG248" s="592">
        <v>0</v>
      </c>
    </row>
    <row r="249" spans="1:33" x14ac:dyDescent="0.2">
      <c r="A249" s="988">
        <v>36765</v>
      </c>
      <c r="B249" s="592">
        <v>21.696999999999999</v>
      </c>
      <c r="C249" s="592"/>
      <c r="D249" s="1000">
        <v>8.02</v>
      </c>
      <c r="E249" s="1000"/>
      <c r="F249" s="592">
        <f t="shared" si="8"/>
        <v>29.716999999999999</v>
      </c>
      <c r="G249" s="592"/>
      <c r="H249" s="592"/>
      <c r="I249" s="592"/>
      <c r="J249" s="592"/>
      <c r="K249" s="592"/>
      <c r="L249" s="592"/>
      <c r="M249" s="592"/>
      <c r="N249" s="592"/>
      <c r="O249" s="592"/>
      <c r="P249" s="592"/>
      <c r="Q249" s="592"/>
      <c r="R249" s="592"/>
      <c r="S249" s="592">
        <v>0</v>
      </c>
      <c r="T249" s="592"/>
      <c r="U249" s="592">
        <v>0</v>
      </c>
      <c r="V249" s="592">
        <v>0</v>
      </c>
      <c r="W249" s="592"/>
      <c r="X249" s="592"/>
      <c r="Y249" s="592">
        <f t="shared" si="7"/>
        <v>29.716999999999999</v>
      </c>
      <c r="Z249" s="592"/>
      <c r="AA249" s="592"/>
      <c r="AB249" s="592">
        <v>339.4</v>
      </c>
      <c r="AC249" s="592">
        <v>1.1000000000000001</v>
      </c>
      <c r="AD249" s="592"/>
      <c r="AE249" s="592"/>
      <c r="AF249" s="592">
        <v>352.18</v>
      </c>
      <c r="AG249" s="592">
        <v>1.5</v>
      </c>
    </row>
    <row r="250" spans="1:33" x14ac:dyDescent="0.2">
      <c r="A250" s="988">
        <v>36766</v>
      </c>
      <c r="B250" s="1000">
        <v>22.37</v>
      </c>
      <c r="C250" s="1000"/>
      <c r="D250" s="592">
        <v>9.6999999999999993</v>
      </c>
      <c r="E250" s="592"/>
      <c r="F250" s="592">
        <f t="shared" si="8"/>
        <v>32.07</v>
      </c>
      <c r="G250" s="592"/>
      <c r="H250" s="592"/>
      <c r="I250" s="592"/>
      <c r="J250" s="592"/>
      <c r="K250" s="592"/>
      <c r="L250" s="592"/>
      <c r="M250" s="592"/>
      <c r="N250" s="592"/>
      <c r="O250" s="592"/>
      <c r="P250" s="592"/>
      <c r="Q250" s="592"/>
      <c r="R250" s="592"/>
      <c r="S250" s="592">
        <v>0</v>
      </c>
      <c r="T250" s="592"/>
      <c r="U250" s="592">
        <v>0</v>
      </c>
      <c r="V250" s="592">
        <v>0</v>
      </c>
      <c r="W250" s="592"/>
      <c r="X250" s="592"/>
      <c r="Y250" s="592">
        <f t="shared" si="7"/>
        <v>32.07</v>
      </c>
      <c r="Z250" s="592"/>
      <c r="AA250" s="592"/>
      <c r="AB250" s="592">
        <v>339.34</v>
      </c>
      <c r="AC250" s="592">
        <v>0.2</v>
      </c>
      <c r="AD250" s="592"/>
      <c r="AE250" s="592"/>
      <c r="AF250" s="592">
        <v>352.25</v>
      </c>
      <c r="AG250" s="592">
        <v>0.1</v>
      </c>
    </row>
    <row r="251" spans="1:33" x14ac:dyDescent="0.2">
      <c r="A251" s="988">
        <v>36767</v>
      </c>
      <c r="B251" s="592">
        <v>21.277999999999999</v>
      </c>
      <c r="C251" s="592"/>
      <c r="D251" s="1000">
        <v>7.38</v>
      </c>
      <c r="E251" s="1000"/>
      <c r="F251" s="592">
        <f t="shared" si="8"/>
        <v>28.657999999999998</v>
      </c>
      <c r="G251" s="592"/>
      <c r="H251" s="592"/>
      <c r="I251" s="592"/>
      <c r="J251" s="592"/>
      <c r="K251" s="592"/>
      <c r="L251" s="592"/>
      <c r="M251" s="592"/>
      <c r="N251" s="592"/>
      <c r="O251" s="592"/>
      <c r="P251" s="592"/>
      <c r="Q251" s="592"/>
      <c r="R251" s="592"/>
      <c r="S251" s="592">
        <v>0</v>
      </c>
      <c r="T251" s="592"/>
      <c r="U251" s="592">
        <v>0</v>
      </c>
      <c r="V251" s="592">
        <v>0</v>
      </c>
      <c r="W251" s="592"/>
      <c r="X251" s="592"/>
      <c r="Y251" s="592">
        <f t="shared" si="7"/>
        <v>28.657999999999998</v>
      </c>
      <c r="Z251" s="592"/>
      <c r="AA251" s="592"/>
      <c r="AB251" s="592">
        <v>339.42</v>
      </c>
      <c r="AC251" s="592">
        <v>0.02</v>
      </c>
      <c r="AD251" s="592"/>
      <c r="AE251" s="592"/>
      <c r="AF251" s="1000">
        <v>352.22</v>
      </c>
      <c r="AG251" s="592">
        <v>0.2</v>
      </c>
    </row>
    <row r="252" spans="1:33" x14ac:dyDescent="0.2">
      <c r="A252" s="988">
        <v>36768</v>
      </c>
      <c r="B252" s="592">
        <v>22.7</v>
      </c>
      <c r="C252" s="592"/>
      <c r="D252" s="592">
        <v>6.976</v>
      </c>
      <c r="E252" s="592"/>
      <c r="F252" s="592">
        <f t="shared" si="8"/>
        <v>29.675999999999998</v>
      </c>
      <c r="G252" s="592"/>
      <c r="H252" s="592"/>
      <c r="I252" s="592"/>
      <c r="J252" s="592"/>
      <c r="K252" s="592"/>
      <c r="L252" s="592"/>
      <c r="M252" s="592"/>
      <c r="N252" s="592"/>
      <c r="O252" s="592"/>
      <c r="P252" s="592"/>
      <c r="Q252" s="592"/>
      <c r="R252" s="592"/>
      <c r="S252" s="592">
        <v>0</v>
      </c>
      <c r="T252" s="592"/>
      <c r="U252" s="592">
        <v>0</v>
      </c>
      <c r="V252" s="592">
        <v>0</v>
      </c>
      <c r="W252" s="592"/>
      <c r="X252" s="592"/>
      <c r="Y252" s="592">
        <f t="shared" si="7"/>
        <v>29.675999999999998</v>
      </c>
      <c r="Z252" s="592"/>
      <c r="AA252" s="592"/>
      <c r="AB252" s="592">
        <v>339.5</v>
      </c>
      <c r="AC252" s="592">
        <v>0.35</v>
      </c>
      <c r="AD252" s="592"/>
      <c r="AE252" s="592"/>
      <c r="AF252" s="1000">
        <v>352.16</v>
      </c>
      <c r="AG252" s="592">
        <v>0.25</v>
      </c>
    </row>
    <row r="253" spans="1:33" x14ac:dyDescent="0.2">
      <c r="A253" s="988">
        <v>36769</v>
      </c>
      <c r="B253" s="1000">
        <v>24.77</v>
      </c>
      <c r="C253" s="1000"/>
      <c r="D253" s="592">
        <v>7.2750000000000004</v>
      </c>
      <c r="E253" s="592"/>
      <c r="F253" s="592">
        <f t="shared" si="8"/>
        <v>32.045000000000002</v>
      </c>
      <c r="G253" s="592"/>
      <c r="H253" s="592"/>
      <c r="I253" s="592"/>
      <c r="J253" s="592"/>
      <c r="K253" s="592"/>
      <c r="L253" s="592"/>
      <c r="M253" s="592"/>
      <c r="N253" s="592"/>
      <c r="O253" s="592"/>
      <c r="P253" s="592"/>
      <c r="Q253" s="592"/>
      <c r="R253" s="592"/>
      <c r="S253" s="592">
        <v>0</v>
      </c>
      <c r="T253" s="592"/>
      <c r="U253" s="592">
        <v>0</v>
      </c>
      <c r="V253" s="592">
        <v>0</v>
      </c>
      <c r="W253" s="592"/>
      <c r="X253" s="592"/>
      <c r="Y253" s="592">
        <f t="shared" si="7"/>
        <v>32.045000000000002</v>
      </c>
      <c r="Z253" s="592"/>
      <c r="AA253" s="592"/>
      <c r="AB253" s="1000">
        <v>339.39</v>
      </c>
      <c r="AC253" s="592">
        <v>0.03</v>
      </c>
      <c r="AD253" s="592"/>
      <c r="AE253" s="592"/>
      <c r="AF253" s="592">
        <v>352.12</v>
      </c>
      <c r="AG253" s="592">
        <v>0</v>
      </c>
    </row>
    <row r="254" spans="1:33" x14ac:dyDescent="0.2">
      <c r="A254" s="988">
        <v>36770</v>
      </c>
      <c r="B254" s="592">
        <v>23.334</v>
      </c>
      <c r="C254" s="592"/>
      <c r="D254" s="592">
        <v>7.7119999999999997</v>
      </c>
      <c r="E254" s="592"/>
      <c r="F254" s="592">
        <f t="shared" si="8"/>
        <v>31.045999999999999</v>
      </c>
      <c r="G254" s="592"/>
      <c r="H254" s="592"/>
      <c r="I254" s="592"/>
      <c r="J254" s="592"/>
      <c r="K254" s="592"/>
      <c r="L254" s="592"/>
      <c r="M254" s="592"/>
      <c r="N254" s="592"/>
      <c r="O254" s="592"/>
      <c r="P254" s="592"/>
      <c r="Q254" s="592"/>
      <c r="R254" s="592"/>
      <c r="S254" s="592">
        <v>0</v>
      </c>
      <c r="T254" s="473"/>
      <c r="U254" s="473">
        <v>0</v>
      </c>
      <c r="V254" s="592">
        <v>0</v>
      </c>
      <c r="W254" s="592"/>
      <c r="X254" s="592"/>
      <c r="Y254" s="592">
        <f t="shared" si="7"/>
        <v>31.045999999999999</v>
      </c>
      <c r="Z254" s="592"/>
      <c r="AA254" s="592"/>
      <c r="AB254" s="592">
        <v>339.5</v>
      </c>
      <c r="AC254" s="592">
        <v>0.39</v>
      </c>
      <c r="AD254" s="592"/>
      <c r="AE254" s="592"/>
      <c r="AF254" s="592">
        <v>352.15</v>
      </c>
      <c r="AG254" s="592">
        <v>0.6</v>
      </c>
    </row>
    <row r="255" spans="1:33" x14ac:dyDescent="0.2">
      <c r="A255" s="988">
        <v>36771</v>
      </c>
      <c r="B255" s="592">
        <v>20.192</v>
      </c>
      <c r="C255" s="592"/>
      <c r="D255" s="592">
        <v>6.8440000000000003</v>
      </c>
      <c r="E255" s="592"/>
      <c r="F255" s="592">
        <f t="shared" si="8"/>
        <v>27.036000000000001</v>
      </c>
      <c r="G255" s="592"/>
      <c r="H255" s="592"/>
      <c r="I255" s="592"/>
      <c r="J255" s="592"/>
      <c r="K255" s="592"/>
      <c r="L255" s="592"/>
      <c r="M255" s="592"/>
      <c r="N255" s="592"/>
      <c r="O255" s="592"/>
      <c r="P255" s="592"/>
      <c r="Q255" s="592"/>
      <c r="R255" s="592"/>
      <c r="S255" s="592">
        <v>0</v>
      </c>
      <c r="T255" s="473"/>
      <c r="U255" s="473">
        <v>0</v>
      </c>
      <c r="V255" s="592">
        <v>0</v>
      </c>
      <c r="W255" s="592"/>
      <c r="X255" s="592"/>
      <c r="Y255" s="592">
        <f t="shared" si="7"/>
        <v>27.036000000000001</v>
      </c>
      <c r="Z255" s="592"/>
      <c r="AA255" s="592"/>
      <c r="AB255" s="592">
        <v>339.5</v>
      </c>
      <c r="AC255" s="592">
        <v>0.12</v>
      </c>
      <c r="AD255" s="592"/>
      <c r="AE255" s="592"/>
      <c r="AF255" s="592">
        <v>352.13</v>
      </c>
      <c r="AG255" s="592">
        <v>0.02</v>
      </c>
    </row>
    <row r="256" spans="1:33" x14ac:dyDescent="0.2">
      <c r="A256" s="988">
        <v>36772</v>
      </c>
      <c r="B256" s="993">
        <v>19.481000000000002</v>
      </c>
      <c r="C256" s="993"/>
      <c r="D256" s="592">
        <v>7.43</v>
      </c>
      <c r="E256" s="592"/>
      <c r="F256" s="592">
        <f t="shared" si="8"/>
        <v>26.911000000000001</v>
      </c>
      <c r="G256" s="592"/>
      <c r="H256" s="592"/>
      <c r="I256" s="592"/>
      <c r="J256" s="592"/>
      <c r="K256" s="592"/>
      <c r="L256" s="592"/>
      <c r="M256" s="592"/>
      <c r="N256" s="592"/>
      <c r="O256" s="592"/>
      <c r="P256" s="592"/>
      <c r="Q256" s="592"/>
      <c r="R256" s="592"/>
      <c r="S256" s="592">
        <v>0</v>
      </c>
      <c r="T256" s="473"/>
      <c r="U256" s="473">
        <v>0</v>
      </c>
      <c r="V256" s="592">
        <v>0</v>
      </c>
      <c r="W256" s="592"/>
      <c r="X256" s="592"/>
      <c r="Y256" s="592">
        <f t="shared" si="7"/>
        <v>26.911000000000001</v>
      </c>
      <c r="Z256" s="592"/>
      <c r="AA256" s="592"/>
      <c r="AB256" s="592">
        <v>339.4</v>
      </c>
      <c r="AC256" s="592">
        <v>0.06</v>
      </c>
      <c r="AD256" s="592"/>
      <c r="AE256" s="592"/>
      <c r="AF256" s="592">
        <v>352.07</v>
      </c>
      <c r="AG256" s="592">
        <v>0.02</v>
      </c>
    </row>
    <row r="257" spans="1:33" x14ac:dyDescent="0.2">
      <c r="A257" s="988">
        <v>36773</v>
      </c>
      <c r="B257" s="592">
        <v>20.675000000000001</v>
      </c>
      <c r="C257" s="592"/>
      <c r="D257" s="592">
        <v>7.6189999999999998</v>
      </c>
      <c r="E257" s="592"/>
      <c r="F257" s="592">
        <f t="shared" si="8"/>
        <v>28.294</v>
      </c>
      <c r="G257" s="592"/>
      <c r="H257" s="592"/>
      <c r="I257" s="592"/>
      <c r="J257" s="592"/>
      <c r="K257" s="592"/>
      <c r="L257" s="592"/>
      <c r="M257" s="592"/>
      <c r="N257" s="592"/>
      <c r="O257" s="592"/>
      <c r="P257" s="592"/>
      <c r="Q257" s="592"/>
      <c r="R257" s="592"/>
      <c r="S257" s="592">
        <v>0</v>
      </c>
      <c r="T257" s="473"/>
      <c r="U257" s="473">
        <v>0</v>
      </c>
      <c r="V257" s="592">
        <v>0</v>
      </c>
      <c r="W257" s="592"/>
      <c r="X257" s="592"/>
      <c r="Y257" s="592">
        <f t="shared" si="7"/>
        <v>28.294</v>
      </c>
      <c r="Z257" s="592"/>
      <c r="AA257" s="592"/>
      <c r="AB257" s="592">
        <v>339.6</v>
      </c>
      <c r="AC257" s="592">
        <v>0.15</v>
      </c>
      <c r="AD257" s="592"/>
      <c r="AE257" s="592"/>
      <c r="AF257" s="592">
        <v>352.96</v>
      </c>
      <c r="AG257" s="592">
        <v>0.15</v>
      </c>
    </row>
    <row r="258" spans="1:33" x14ac:dyDescent="0.2">
      <c r="A258" s="988">
        <v>36774</v>
      </c>
      <c r="B258" s="592">
        <v>21.140999999999998</v>
      </c>
      <c r="C258" s="592"/>
      <c r="D258" s="592">
        <v>7.423</v>
      </c>
      <c r="E258" s="592"/>
      <c r="F258" s="592">
        <f t="shared" si="8"/>
        <v>28.564</v>
      </c>
      <c r="G258" s="592"/>
      <c r="H258" s="592"/>
      <c r="I258" s="592"/>
      <c r="J258" s="592"/>
      <c r="K258" s="592"/>
      <c r="L258" s="592"/>
      <c r="M258" s="592"/>
      <c r="N258" s="592"/>
      <c r="O258" s="592"/>
      <c r="P258" s="592"/>
      <c r="Q258" s="592"/>
      <c r="R258" s="592"/>
      <c r="S258" s="592">
        <v>0</v>
      </c>
      <c r="T258" s="473"/>
      <c r="U258" s="473">
        <v>0</v>
      </c>
      <c r="V258" s="592">
        <v>0</v>
      </c>
      <c r="W258" s="592"/>
      <c r="X258" s="592"/>
      <c r="Y258" s="592">
        <f t="shared" si="7"/>
        <v>28.564</v>
      </c>
      <c r="Z258" s="592"/>
      <c r="AA258" s="592"/>
      <c r="AB258" s="592">
        <v>339.6</v>
      </c>
      <c r="AC258" s="592">
        <v>0.01</v>
      </c>
      <c r="AD258" s="592"/>
      <c r="AE258" s="592"/>
      <c r="AF258" s="592">
        <v>352.9</v>
      </c>
      <c r="AG258" s="592">
        <v>0</v>
      </c>
    </row>
    <row r="259" spans="1:33" x14ac:dyDescent="0.2">
      <c r="A259" s="988">
        <v>36775</v>
      </c>
      <c r="B259" s="592">
        <v>21.62</v>
      </c>
      <c r="C259" s="592"/>
      <c r="D259" s="592">
        <v>6.9720000000000004</v>
      </c>
      <c r="E259" s="592"/>
      <c r="F259" s="592">
        <f t="shared" si="8"/>
        <v>28.592000000000002</v>
      </c>
      <c r="G259" s="592"/>
      <c r="H259" s="592"/>
      <c r="I259" s="592"/>
      <c r="J259" s="592"/>
      <c r="K259" s="592"/>
      <c r="L259" s="592"/>
      <c r="M259" s="592"/>
      <c r="N259" s="592"/>
      <c r="O259" s="592"/>
      <c r="P259" s="592"/>
      <c r="Q259" s="592"/>
      <c r="R259" s="592"/>
      <c r="S259" s="592">
        <v>0</v>
      </c>
      <c r="T259" s="473"/>
      <c r="U259" s="473">
        <v>0</v>
      </c>
      <c r="V259" s="592">
        <v>0</v>
      </c>
      <c r="W259" s="592"/>
      <c r="X259" s="592"/>
      <c r="Y259" s="592">
        <f t="shared" si="7"/>
        <v>28.592000000000002</v>
      </c>
      <c r="Z259" s="592"/>
      <c r="AA259" s="592"/>
      <c r="AB259" s="592">
        <v>339.6</v>
      </c>
      <c r="AC259" s="592">
        <v>0</v>
      </c>
      <c r="AD259" s="592"/>
      <c r="AE259" s="592"/>
      <c r="AF259" s="592">
        <v>351.9</v>
      </c>
      <c r="AG259" s="592">
        <v>0</v>
      </c>
    </row>
    <row r="260" spans="1:33" x14ac:dyDescent="0.2">
      <c r="A260" s="988">
        <v>36776</v>
      </c>
      <c r="B260" s="592">
        <v>21.265000000000001</v>
      </c>
      <c r="C260" s="592"/>
      <c r="D260" s="592">
        <v>6.726</v>
      </c>
      <c r="E260" s="592"/>
      <c r="F260" s="592">
        <f t="shared" si="8"/>
        <v>27.991</v>
      </c>
      <c r="G260" s="592"/>
      <c r="H260" s="592"/>
      <c r="I260" s="592"/>
      <c r="J260" s="592"/>
      <c r="K260" s="592"/>
      <c r="L260" s="592"/>
      <c r="M260" s="592"/>
      <c r="N260" s="592"/>
      <c r="O260" s="592"/>
      <c r="P260" s="592"/>
      <c r="Q260" s="592"/>
      <c r="R260" s="592"/>
      <c r="S260" s="592">
        <v>0</v>
      </c>
      <c r="T260" s="473"/>
      <c r="U260" s="473">
        <v>0</v>
      </c>
      <c r="V260" s="592">
        <v>0</v>
      </c>
      <c r="W260" s="592"/>
      <c r="X260" s="592"/>
      <c r="Y260" s="592">
        <f t="shared" si="7"/>
        <v>27.991</v>
      </c>
      <c r="Z260" s="592"/>
      <c r="AA260" s="592"/>
      <c r="AB260" s="631">
        <v>339.5</v>
      </c>
      <c r="AC260" s="592">
        <v>0</v>
      </c>
      <c r="AD260" s="592"/>
      <c r="AE260" s="592"/>
      <c r="AF260" s="592">
        <v>351.7</v>
      </c>
      <c r="AG260" s="592">
        <v>0</v>
      </c>
    </row>
    <row r="261" spans="1:33" x14ac:dyDescent="0.2">
      <c r="A261" s="988">
        <v>36777</v>
      </c>
      <c r="B261" s="592">
        <v>21.67</v>
      </c>
      <c r="C261" s="592"/>
      <c r="D261" s="592">
        <v>6.6639999999999997</v>
      </c>
      <c r="E261" s="592"/>
      <c r="F261" s="592">
        <f t="shared" si="8"/>
        <v>28.334000000000003</v>
      </c>
      <c r="G261" s="592"/>
      <c r="H261" s="592"/>
      <c r="I261" s="592"/>
      <c r="J261" s="592"/>
      <c r="K261" s="592"/>
      <c r="L261" s="592"/>
      <c r="M261" s="592"/>
      <c r="N261" s="592"/>
      <c r="O261" s="592"/>
      <c r="P261" s="592"/>
      <c r="Q261" s="592"/>
      <c r="R261" s="592"/>
      <c r="S261" s="592">
        <v>0</v>
      </c>
      <c r="T261" s="473"/>
      <c r="U261" s="473">
        <v>0</v>
      </c>
      <c r="V261" s="592">
        <v>0</v>
      </c>
      <c r="W261" s="592"/>
      <c r="X261" s="592"/>
      <c r="Y261" s="592">
        <f t="shared" si="7"/>
        <v>28.334000000000003</v>
      </c>
      <c r="Z261" s="592"/>
      <c r="AA261" s="592"/>
      <c r="AB261" s="592">
        <v>339.5</v>
      </c>
      <c r="AC261" s="592">
        <v>0</v>
      </c>
      <c r="AD261" s="592"/>
      <c r="AE261" s="592"/>
      <c r="AF261" s="1000">
        <v>351.67</v>
      </c>
      <c r="AG261" s="592">
        <v>0</v>
      </c>
    </row>
    <row r="262" spans="1:33" x14ac:dyDescent="0.2">
      <c r="A262" s="988">
        <v>36778</v>
      </c>
      <c r="B262" s="592">
        <v>21.245999999999999</v>
      </c>
      <c r="C262" s="592"/>
      <c r="D262" s="592">
        <v>7.3520000000000003</v>
      </c>
      <c r="E262" s="592"/>
      <c r="F262" s="592">
        <f t="shared" si="8"/>
        <v>28.597999999999999</v>
      </c>
      <c r="G262" s="592"/>
      <c r="H262" s="592"/>
      <c r="I262" s="592"/>
      <c r="J262" s="592"/>
      <c r="K262" s="592"/>
      <c r="L262" s="592"/>
      <c r="M262" s="592"/>
      <c r="N262" s="592"/>
      <c r="O262" s="592"/>
      <c r="P262" s="592"/>
      <c r="Q262" s="592"/>
      <c r="R262" s="592"/>
      <c r="S262" s="592">
        <v>0</v>
      </c>
      <c r="T262" s="473"/>
      <c r="U262" s="473">
        <v>0</v>
      </c>
      <c r="V262" s="592">
        <v>0</v>
      </c>
      <c r="W262" s="592"/>
      <c r="X262" s="592"/>
      <c r="Y262" s="592">
        <f t="shared" si="7"/>
        <v>28.597999999999999</v>
      </c>
      <c r="Z262" s="592"/>
      <c r="AA262" s="592"/>
      <c r="AB262" s="631">
        <v>339.4</v>
      </c>
      <c r="AC262" s="592">
        <v>0</v>
      </c>
      <c r="AD262" s="592"/>
      <c r="AE262" s="592"/>
      <c r="AF262" s="1000">
        <v>351.62</v>
      </c>
      <c r="AG262" s="592">
        <v>0</v>
      </c>
    </row>
    <row r="263" spans="1:33" x14ac:dyDescent="0.2">
      <c r="A263" s="988">
        <v>36779</v>
      </c>
      <c r="B263" s="592">
        <v>21.971</v>
      </c>
      <c r="C263" s="592"/>
      <c r="D263" s="592">
        <v>7.0339999999999998</v>
      </c>
      <c r="E263" s="592"/>
      <c r="F263" s="592">
        <f t="shared" si="8"/>
        <v>29.004999999999999</v>
      </c>
      <c r="G263" s="592"/>
      <c r="H263" s="592"/>
      <c r="I263" s="592"/>
      <c r="J263" s="592"/>
      <c r="K263" s="592"/>
      <c r="L263" s="592"/>
      <c r="M263" s="592"/>
      <c r="N263" s="592"/>
      <c r="O263" s="592"/>
      <c r="P263" s="592"/>
      <c r="Q263" s="592"/>
      <c r="R263" s="592"/>
      <c r="S263" s="592">
        <v>0</v>
      </c>
      <c r="T263" s="473"/>
      <c r="U263" s="473">
        <v>0</v>
      </c>
      <c r="V263" s="592">
        <v>0</v>
      </c>
      <c r="W263" s="592"/>
      <c r="X263" s="592"/>
      <c r="Y263" s="592">
        <f t="shared" si="7"/>
        <v>29.004999999999999</v>
      </c>
      <c r="Z263" s="592"/>
      <c r="AA263" s="592"/>
      <c r="AB263" s="1000">
        <v>339.23</v>
      </c>
      <c r="AC263" s="592">
        <v>0</v>
      </c>
      <c r="AD263" s="592"/>
      <c r="AE263" s="592"/>
      <c r="AF263" s="592">
        <v>351.52</v>
      </c>
      <c r="AG263" s="592">
        <v>0</v>
      </c>
    </row>
    <row r="264" spans="1:33" x14ac:dyDescent="0.2">
      <c r="A264" s="988">
        <v>36780</v>
      </c>
      <c r="B264" s="592">
        <v>23.309000000000001</v>
      </c>
      <c r="C264" s="592"/>
      <c r="D264" s="592">
        <v>6.7670000000000003</v>
      </c>
      <c r="E264" s="592"/>
      <c r="F264" s="592">
        <f t="shared" si="8"/>
        <v>30.076000000000001</v>
      </c>
      <c r="G264" s="592"/>
      <c r="H264" s="592"/>
      <c r="I264" s="592"/>
      <c r="J264" s="592"/>
      <c r="K264" s="592"/>
      <c r="L264" s="592"/>
      <c r="M264" s="592"/>
      <c r="N264" s="592"/>
      <c r="O264" s="592"/>
      <c r="P264" s="592"/>
      <c r="Q264" s="592"/>
      <c r="R264" s="592"/>
      <c r="S264" s="592">
        <v>0</v>
      </c>
      <c r="T264" s="473"/>
      <c r="U264" s="473">
        <v>0</v>
      </c>
      <c r="V264" s="592">
        <v>0</v>
      </c>
      <c r="W264" s="592"/>
      <c r="X264" s="592"/>
      <c r="Y264" s="592">
        <f t="shared" si="7"/>
        <v>30.076000000000001</v>
      </c>
      <c r="Z264" s="592"/>
      <c r="AA264" s="592"/>
      <c r="AB264" s="592">
        <v>339.1</v>
      </c>
      <c r="AC264" s="592">
        <v>0</v>
      </c>
      <c r="AD264" s="592"/>
      <c r="AE264" s="592"/>
      <c r="AF264" s="1000">
        <v>351.41</v>
      </c>
      <c r="AG264" s="592">
        <v>0</v>
      </c>
    </row>
    <row r="265" spans="1:33" x14ac:dyDescent="0.2">
      <c r="A265" s="988">
        <v>36781</v>
      </c>
      <c r="B265" s="592">
        <v>24.027999999999999</v>
      </c>
      <c r="C265" s="592"/>
      <c r="D265" s="592">
        <v>7.1980000000000004</v>
      </c>
      <c r="E265" s="592"/>
      <c r="F265" s="592">
        <f t="shared" si="8"/>
        <v>31.225999999999999</v>
      </c>
      <c r="G265" s="592"/>
      <c r="H265" s="592"/>
      <c r="I265" s="592"/>
      <c r="J265" s="592"/>
      <c r="K265" s="592"/>
      <c r="L265" s="592"/>
      <c r="M265" s="592"/>
      <c r="N265" s="592"/>
      <c r="O265" s="592"/>
      <c r="P265" s="592"/>
      <c r="Q265" s="592"/>
      <c r="R265" s="592"/>
      <c r="S265" s="592">
        <v>0</v>
      </c>
      <c r="T265" s="473"/>
      <c r="U265" s="473">
        <v>0</v>
      </c>
      <c r="V265" s="592">
        <v>0</v>
      </c>
      <c r="W265" s="592"/>
      <c r="X265" s="592"/>
      <c r="Y265" s="592">
        <f t="shared" si="7"/>
        <v>31.225999999999999</v>
      </c>
      <c r="Z265" s="592"/>
      <c r="AA265" s="592"/>
      <c r="AB265" s="592">
        <v>339</v>
      </c>
      <c r="AC265" s="592">
        <v>0</v>
      </c>
      <c r="AD265" s="592"/>
      <c r="AE265" s="592"/>
      <c r="AF265" s="592">
        <v>351.2</v>
      </c>
      <c r="AG265" s="592">
        <v>0</v>
      </c>
    </row>
    <row r="266" spans="1:33" x14ac:dyDescent="0.2">
      <c r="A266" s="988">
        <v>36782</v>
      </c>
      <c r="B266" s="592">
        <v>24.106999999999999</v>
      </c>
      <c r="C266" s="592"/>
      <c r="D266" s="592">
        <v>7.36</v>
      </c>
      <c r="E266" s="592"/>
      <c r="F266" s="592">
        <f t="shared" si="8"/>
        <v>31.466999999999999</v>
      </c>
      <c r="G266" s="592"/>
      <c r="H266" s="592"/>
      <c r="I266" s="592"/>
      <c r="J266" s="592"/>
      <c r="K266" s="592"/>
      <c r="L266" s="592"/>
      <c r="M266" s="592"/>
      <c r="N266" s="592"/>
      <c r="O266" s="592"/>
      <c r="P266" s="592"/>
      <c r="Q266" s="592"/>
      <c r="R266" s="592"/>
      <c r="S266" s="592">
        <v>0</v>
      </c>
      <c r="T266" s="473"/>
      <c r="U266" s="473">
        <v>0</v>
      </c>
      <c r="V266" s="592">
        <v>0</v>
      </c>
      <c r="W266" s="592"/>
      <c r="X266" s="592"/>
      <c r="Y266" s="592">
        <f t="shared" ref="Y266:Y329" si="9">+F266-S266-U266-V266</f>
        <v>31.466999999999999</v>
      </c>
      <c r="Z266" s="592"/>
      <c r="AA266" s="592"/>
      <c r="AB266" s="592">
        <v>338.84</v>
      </c>
      <c r="AC266" s="592">
        <v>0</v>
      </c>
      <c r="AD266" s="592"/>
      <c r="AE266" s="592"/>
      <c r="AF266" s="592">
        <v>351.11</v>
      </c>
      <c r="AG266" s="592">
        <v>0</v>
      </c>
    </row>
    <row r="267" spans="1:33" x14ac:dyDescent="0.2">
      <c r="A267" s="988">
        <v>36783</v>
      </c>
      <c r="B267" s="631">
        <v>24.071000000000002</v>
      </c>
      <c r="C267" s="631"/>
      <c r="D267" s="592">
        <v>7.06</v>
      </c>
      <c r="E267" s="592"/>
      <c r="F267" s="592">
        <f t="shared" si="8"/>
        <v>31.131</v>
      </c>
      <c r="G267" s="592"/>
      <c r="H267" s="592"/>
      <c r="I267" s="592"/>
      <c r="J267" s="592"/>
      <c r="K267" s="592"/>
      <c r="L267" s="592"/>
      <c r="M267" s="592"/>
      <c r="N267" s="592"/>
      <c r="O267" s="592"/>
      <c r="P267" s="592"/>
      <c r="Q267" s="592"/>
      <c r="R267" s="592"/>
      <c r="S267" s="592">
        <v>0</v>
      </c>
      <c r="T267" s="473"/>
      <c r="U267" s="473">
        <v>0</v>
      </c>
      <c r="V267" s="592">
        <v>0</v>
      </c>
      <c r="W267" s="592"/>
      <c r="X267" s="592"/>
      <c r="Y267" s="592">
        <f t="shared" si="9"/>
        <v>31.131</v>
      </c>
      <c r="Z267" s="592"/>
      <c r="AA267" s="592"/>
      <c r="AB267" s="592">
        <v>338.74</v>
      </c>
      <c r="AC267" s="592">
        <v>0.08</v>
      </c>
      <c r="AD267" s="592"/>
      <c r="AE267" s="592"/>
      <c r="AF267" s="592">
        <v>351.01</v>
      </c>
      <c r="AG267" s="592">
        <v>0.3</v>
      </c>
    </row>
    <row r="268" spans="1:33" x14ac:dyDescent="0.2">
      <c r="A268" s="988">
        <v>36784</v>
      </c>
      <c r="B268" s="592">
        <v>25.948</v>
      </c>
      <c r="C268" s="592"/>
      <c r="D268" s="592">
        <v>6.7489999999999997</v>
      </c>
      <c r="E268" s="592"/>
      <c r="F268" s="592">
        <f t="shared" si="8"/>
        <v>32.697000000000003</v>
      </c>
      <c r="G268" s="592"/>
      <c r="H268" s="592"/>
      <c r="I268" s="592"/>
      <c r="J268" s="592"/>
      <c r="K268" s="592"/>
      <c r="L268" s="592"/>
      <c r="M268" s="592"/>
      <c r="N268" s="592"/>
      <c r="O268" s="592"/>
      <c r="P268" s="592"/>
      <c r="Q268" s="592"/>
      <c r="R268" s="592"/>
      <c r="S268" s="592">
        <v>0</v>
      </c>
      <c r="T268" s="473"/>
      <c r="U268" s="473">
        <v>0</v>
      </c>
      <c r="V268" s="592">
        <v>0</v>
      </c>
      <c r="W268" s="592"/>
      <c r="X268" s="592"/>
      <c r="Y268" s="592">
        <f t="shared" si="9"/>
        <v>32.697000000000003</v>
      </c>
      <c r="Z268" s="592"/>
      <c r="AA268" s="592"/>
      <c r="AB268" s="592">
        <v>338.6</v>
      </c>
      <c r="AC268" s="592">
        <v>0</v>
      </c>
      <c r="AD268" s="592"/>
      <c r="AE268" s="592"/>
      <c r="AF268" s="592">
        <v>351.93</v>
      </c>
      <c r="AG268" s="592">
        <v>0</v>
      </c>
    </row>
    <row r="269" spans="1:33" x14ac:dyDescent="0.2">
      <c r="A269" s="988">
        <v>36785</v>
      </c>
      <c r="B269" s="592">
        <v>18.545000000000002</v>
      </c>
      <c r="C269" s="592"/>
      <c r="D269" s="592">
        <v>6.7350000000000003</v>
      </c>
      <c r="E269" s="592"/>
      <c r="F269" s="592">
        <f t="shared" si="8"/>
        <v>25.28</v>
      </c>
      <c r="G269" s="592"/>
      <c r="H269" s="592"/>
      <c r="I269" s="592"/>
      <c r="J269" s="592"/>
      <c r="K269" s="592"/>
      <c r="L269" s="592"/>
      <c r="M269" s="592"/>
      <c r="N269" s="592"/>
      <c r="O269" s="592"/>
      <c r="P269" s="592"/>
      <c r="Q269" s="592"/>
      <c r="R269" s="592"/>
      <c r="S269" s="592">
        <v>0</v>
      </c>
      <c r="T269" s="473"/>
      <c r="U269" s="473">
        <v>0</v>
      </c>
      <c r="V269" s="592">
        <v>0</v>
      </c>
      <c r="W269" s="592"/>
      <c r="X269" s="592"/>
      <c r="Y269" s="592">
        <f t="shared" si="9"/>
        <v>25.28</v>
      </c>
      <c r="Z269" s="592"/>
      <c r="AA269" s="592"/>
      <c r="AB269" s="1000">
        <v>338.5</v>
      </c>
      <c r="AC269" s="592">
        <v>0</v>
      </c>
      <c r="AD269" s="592"/>
      <c r="AE269" s="592"/>
      <c r="AF269" s="1000">
        <v>350.73</v>
      </c>
      <c r="AG269" s="592">
        <v>0</v>
      </c>
    </row>
    <row r="270" spans="1:33" x14ac:dyDescent="0.2">
      <c r="A270" s="988">
        <v>36786</v>
      </c>
      <c r="B270" s="592">
        <v>20.210999999999999</v>
      </c>
      <c r="C270" s="592"/>
      <c r="D270" s="592">
        <v>7.14</v>
      </c>
      <c r="E270" s="592"/>
      <c r="F270" s="592">
        <f t="shared" si="8"/>
        <v>27.350999999999999</v>
      </c>
      <c r="G270" s="592"/>
      <c r="H270" s="592"/>
      <c r="I270" s="592"/>
      <c r="J270" s="592"/>
      <c r="K270" s="592"/>
      <c r="L270" s="592"/>
      <c r="M270" s="592"/>
      <c r="N270" s="592"/>
      <c r="O270" s="592"/>
      <c r="P270" s="592"/>
      <c r="Q270" s="592"/>
      <c r="R270" s="592"/>
      <c r="S270" s="592">
        <v>0</v>
      </c>
      <c r="T270" s="473"/>
      <c r="U270" s="473">
        <v>0</v>
      </c>
      <c r="V270" s="592">
        <v>0</v>
      </c>
      <c r="W270" s="592"/>
      <c r="X270" s="592"/>
      <c r="Y270" s="592">
        <f t="shared" si="9"/>
        <v>27.350999999999999</v>
      </c>
      <c r="Z270" s="592"/>
      <c r="AA270" s="592"/>
      <c r="AB270" s="592">
        <v>338.4</v>
      </c>
      <c r="AC270" s="592">
        <v>0</v>
      </c>
      <c r="AD270" s="592"/>
      <c r="AE270" s="592"/>
      <c r="AF270" s="592">
        <v>350.63</v>
      </c>
      <c r="AG270" s="592">
        <v>0</v>
      </c>
    </row>
    <row r="271" spans="1:33" x14ac:dyDescent="0.2">
      <c r="A271" s="988">
        <v>36787</v>
      </c>
      <c r="B271" s="592">
        <v>21.654</v>
      </c>
      <c r="C271" s="592"/>
      <c r="D271" s="592">
        <v>6.1920000000000002</v>
      </c>
      <c r="E271" s="592"/>
      <c r="F271" s="592">
        <f t="shared" si="8"/>
        <v>27.846</v>
      </c>
      <c r="G271" s="592"/>
      <c r="H271" s="592"/>
      <c r="I271" s="592"/>
      <c r="J271" s="592"/>
      <c r="K271" s="592"/>
      <c r="L271" s="592"/>
      <c r="M271" s="592"/>
      <c r="N271" s="592"/>
      <c r="O271" s="592"/>
      <c r="P271" s="592"/>
      <c r="Q271" s="592"/>
      <c r="R271" s="592"/>
      <c r="S271" s="592">
        <v>0</v>
      </c>
      <c r="T271" s="473"/>
      <c r="U271" s="473">
        <v>0</v>
      </c>
      <c r="V271" s="592">
        <v>0</v>
      </c>
      <c r="W271" s="592"/>
      <c r="X271" s="592"/>
      <c r="Y271" s="592">
        <f t="shared" si="9"/>
        <v>27.846</v>
      </c>
      <c r="Z271" s="592"/>
      <c r="AA271" s="592"/>
      <c r="AB271" s="592">
        <v>338.25</v>
      </c>
      <c r="AC271" s="592">
        <v>0.18</v>
      </c>
      <c r="AD271" s="592"/>
      <c r="AE271" s="592"/>
      <c r="AF271" s="592">
        <v>350.51</v>
      </c>
      <c r="AG271" s="592">
        <v>0.17</v>
      </c>
    </row>
    <row r="272" spans="1:33" x14ac:dyDescent="0.2">
      <c r="A272" s="988">
        <v>36788</v>
      </c>
      <c r="B272" s="592">
        <v>22.245000000000001</v>
      </c>
      <c r="C272" s="592"/>
      <c r="D272" s="592">
        <v>6.4029999999999996</v>
      </c>
      <c r="E272" s="592"/>
      <c r="F272" s="592">
        <f t="shared" si="8"/>
        <v>28.648</v>
      </c>
      <c r="G272" s="592"/>
      <c r="H272" s="592"/>
      <c r="I272" s="592"/>
      <c r="J272" s="592"/>
      <c r="K272" s="592"/>
      <c r="L272" s="592"/>
      <c r="M272" s="592"/>
      <c r="N272" s="592"/>
      <c r="O272" s="592"/>
      <c r="P272" s="592"/>
      <c r="Q272" s="592"/>
      <c r="R272" s="592"/>
      <c r="S272" s="592">
        <v>0</v>
      </c>
      <c r="T272" s="473"/>
      <c r="U272" s="473">
        <v>0</v>
      </c>
      <c r="V272" s="592">
        <v>0</v>
      </c>
      <c r="W272" s="592"/>
      <c r="X272" s="592"/>
      <c r="Y272" s="592">
        <f t="shared" si="9"/>
        <v>28.648</v>
      </c>
      <c r="Z272" s="592"/>
      <c r="AA272" s="592"/>
      <c r="AB272" s="592">
        <v>338.14</v>
      </c>
      <c r="AC272" s="592">
        <v>0</v>
      </c>
      <c r="AD272" s="592"/>
      <c r="AE272" s="592"/>
      <c r="AF272" s="592">
        <v>350.37</v>
      </c>
      <c r="AG272" s="592">
        <v>0.01</v>
      </c>
    </row>
    <row r="273" spans="1:33" x14ac:dyDescent="0.2">
      <c r="A273" s="988">
        <v>36789</v>
      </c>
      <c r="B273" s="592">
        <v>20.898</v>
      </c>
      <c r="C273" s="592"/>
      <c r="D273" s="592">
        <v>9.8480000000000008</v>
      </c>
      <c r="E273" s="592"/>
      <c r="F273" s="592">
        <f t="shared" si="8"/>
        <v>30.746000000000002</v>
      </c>
      <c r="G273" s="592"/>
      <c r="H273" s="592"/>
      <c r="I273" s="592"/>
      <c r="J273" s="592"/>
      <c r="K273" s="592"/>
      <c r="L273" s="592"/>
      <c r="M273" s="592"/>
      <c r="N273" s="592"/>
      <c r="O273" s="592"/>
      <c r="P273" s="592"/>
      <c r="Q273" s="592"/>
      <c r="R273" s="592"/>
      <c r="S273" s="592">
        <v>2.4470000000000001</v>
      </c>
      <c r="T273" s="592"/>
      <c r="U273" s="592">
        <v>0</v>
      </c>
      <c r="V273" s="592">
        <v>0</v>
      </c>
      <c r="W273" s="592"/>
      <c r="X273" s="592"/>
      <c r="Y273" s="592">
        <f t="shared" si="9"/>
        <v>28.299000000000003</v>
      </c>
      <c r="Z273" s="592"/>
      <c r="AA273" s="592"/>
      <c r="AB273" s="592">
        <v>338.1</v>
      </c>
      <c r="AC273" s="592">
        <v>0</v>
      </c>
      <c r="AD273" s="592"/>
      <c r="AE273" s="592"/>
      <c r="AF273" s="631">
        <v>350.26</v>
      </c>
      <c r="AG273" s="631">
        <v>0</v>
      </c>
    </row>
    <row r="274" spans="1:33" x14ac:dyDescent="0.2">
      <c r="A274" s="988">
        <v>36790</v>
      </c>
      <c r="B274" s="592">
        <v>22.890999999999998</v>
      </c>
      <c r="C274" s="592"/>
      <c r="D274" s="592">
        <v>9.0749999999999993</v>
      </c>
      <c r="E274" s="592"/>
      <c r="F274" s="592">
        <f t="shared" si="8"/>
        <v>31.965999999999998</v>
      </c>
      <c r="G274" s="592"/>
      <c r="H274" s="592"/>
      <c r="I274" s="592"/>
      <c r="J274" s="592"/>
      <c r="K274" s="592"/>
      <c r="L274" s="592"/>
      <c r="M274" s="592"/>
      <c r="N274" s="592"/>
      <c r="O274" s="592"/>
      <c r="P274" s="592"/>
      <c r="Q274" s="592"/>
      <c r="R274" s="592"/>
      <c r="S274" s="592">
        <v>3.4180000000000001</v>
      </c>
      <c r="T274" s="592"/>
      <c r="U274" s="592">
        <v>0</v>
      </c>
      <c r="V274" s="592">
        <v>0</v>
      </c>
      <c r="W274" s="592"/>
      <c r="X274" s="592"/>
      <c r="Y274" s="592">
        <f t="shared" si="9"/>
        <v>28.547999999999998</v>
      </c>
      <c r="Z274" s="592"/>
      <c r="AA274" s="592"/>
      <c r="AB274" s="592">
        <v>337.9</v>
      </c>
      <c r="AC274" s="592">
        <v>0</v>
      </c>
      <c r="AD274" s="592"/>
      <c r="AE274" s="592"/>
      <c r="AF274" s="592">
        <v>350.17</v>
      </c>
      <c r="AG274" s="592">
        <v>0.04</v>
      </c>
    </row>
    <row r="275" spans="1:33" x14ac:dyDescent="0.2">
      <c r="A275" s="988">
        <v>36791</v>
      </c>
      <c r="B275" s="592">
        <v>22.901</v>
      </c>
      <c r="C275" s="592"/>
      <c r="D275" s="592">
        <v>9.0090000000000003</v>
      </c>
      <c r="E275" s="592"/>
      <c r="F275" s="592">
        <f t="shared" si="8"/>
        <v>31.91</v>
      </c>
      <c r="G275" s="592"/>
      <c r="H275" s="592"/>
      <c r="I275" s="592"/>
      <c r="J275" s="592"/>
      <c r="K275" s="592"/>
      <c r="L275" s="592"/>
      <c r="M275" s="592"/>
      <c r="N275" s="592"/>
      <c r="O275" s="592"/>
      <c r="P275" s="592"/>
      <c r="Q275" s="592"/>
      <c r="R275" s="592"/>
      <c r="S275" s="592">
        <v>3.0649999999999999</v>
      </c>
      <c r="T275" s="592"/>
      <c r="U275" s="592">
        <v>0</v>
      </c>
      <c r="V275" s="592">
        <v>0</v>
      </c>
      <c r="W275" s="592"/>
      <c r="X275" s="592"/>
      <c r="Y275" s="592">
        <f t="shared" si="9"/>
        <v>28.844999999999999</v>
      </c>
      <c r="Z275" s="592"/>
      <c r="AA275" s="592"/>
      <c r="AB275" s="592">
        <v>337.67</v>
      </c>
      <c r="AC275" s="592">
        <v>0.5</v>
      </c>
      <c r="AD275" s="592"/>
      <c r="AE275" s="592"/>
      <c r="AF275" s="592">
        <v>350.97</v>
      </c>
      <c r="AG275" s="592">
        <v>0.6</v>
      </c>
    </row>
    <row r="276" spans="1:33" x14ac:dyDescent="0.2">
      <c r="A276" s="988">
        <v>36792</v>
      </c>
      <c r="B276" s="592">
        <v>20.091999999999999</v>
      </c>
      <c r="C276" s="592"/>
      <c r="D276" s="592">
        <v>6.9249999999999998</v>
      </c>
      <c r="E276" s="592"/>
      <c r="F276" s="592">
        <f t="shared" si="8"/>
        <v>27.016999999999999</v>
      </c>
      <c r="G276" s="592"/>
      <c r="H276" s="592"/>
      <c r="I276" s="592"/>
      <c r="J276" s="592"/>
      <c r="K276" s="592"/>
      <c r="L276" s="592"/>
      <c r="M276" s="592"/>
      <c r="N276" s="592"/>
      <c r="O276" s="592"/>
      <c r="P276" s="592"/>
      <c r="Q276" s="592"/>
      <c r="R276" s="592"/>
      <c r="S276" s="592">
        <v>3.1880000000000002</v>
      </c>
      <c r="T276" s="592"/>
      <c r="U276" s="592">
        <v>0</v>
      </c>
      <c r="V276" s="592">
        <v>0</v>
      </c>
      <c r="W276" s="592"/>
      <c r="X276" s="592"/>
      <c r="Y276" s="592">
        <f t="shared" si="9"/>
        <v>23.829000000000001</v>
      </c>
      <c r="Z276" s="592"/>
      <c r="AA276" s="592"/>
      <c r="AB276" s="592">
        <v>337.65</v>
      </c>
      <c r="AC276" s="592">
        <v>0.7</v>
      </c>
      <c r="AD276" s="592"/>
      <c r="AE276" s="592"/>
      <c r="AF276" s="592">
        <v>350.05</v>
      </c>
      <c r="AG276" s="592">
        <v>0.4</v>
      </c>
    </row>
    <row r="277" spans="1:33" x14ac:dyDescent="0.2">
      <c r="A277" s="988">
        <v>36793</v>
      </c>
      <c r="B277" s="1000">
        <v>21.06</v>
      </c>
      <c r="C277" s="1000"/>
      <c r="D277" s="592">
        <v>6.9210000000000003</v>
      </c>
      <c r="E277" s="592"/>
      <c r="F277" s="592">
        <f t="shared" si="8"/>
        <v>27.980999999999998</v>
      </c>
      <c r="G277" s="592"/>
      <c r="H277" s="592"/>
      <c r="I277" s="592"/>
      <c r="J277" s="592"/>
      <c r="K277" s="592"/>
      <c r="L277" s="592"/>
      <c r="M277" s="592"/>
      <c r="N277" s="592"/>
      <c r="O277" s="592"/>
      <c r="P277" s="592"/>
      <c r="Q277" s="592"/>
      <c r="R277" s="592"/>
      <c r="S277" s="592">
        <v>3.1749999999999998</v>
      </c>
      <c r="T277" s="592"/>
      <c r="U277" s="592">
        <v>0</v>
      </c>
      <c r="V277" s="592">
        <v>0</v>
      </c>
      <c r="W277" s="592"/>
      <c r="X277" s="592"/>
      <c r="Y277" s="592">
        <f t="shared" si="9"/>
        <v>24.805999999999997</v>
      </c>
      <c r="Z277" s="592"/>
      <c r="AA277" s="592"/>
      <c r="AB277" s="592">
        <v>337.5</v>
      </c>
      <c r="AC277" s="592">
        <v>0.2</v>
      </c>
      <c r="AD277" s="592"/>
      <c r="AE277" s="592"/>
      <c r="AF277" s="592">
        <v>350.98</v>
      </c>
      <c r="AG277" s="592">
        <v>0.4</v>
      </c>
    </row>
    <row r="278" spans="1:33" x14ac:dyDescent="0.2">
      <c r="A278" s="988">
        <v>36794</v>
      </c>
      <c r="B278" s="592">
        <v>23.728999999999999</v>
      </c>
      <c r="C278" s="592"/>
      <c r="D278" s="592">
        <v>7.6760000000000002</v>
      </c>
      <c r="E278" s="592"/>
      <c r="F278" s="592">
        <f t="shared" si="8"/>
        <v>31.405000000000001</v>
      </c>
      <c r="G278" s="592"/>
      <c r="H278" s="592"/>
      <c r="I278" s="592"/>
      <c r="J278" s="592"/>
      <c r="K278" s="592"/>
      <c r="L278" s="592"/>
      <c r="M278" s="592"/>
      <c r="N278" s="592"/>
      <c r="O278" s="592"/>
      <c r="P278" s="592"/>
      <c r="Q278" s="592"/>
      <c r="R278" s="592"/>
      <c r="S278" s="592">
        <v>3.125</v>
      </c>
      <c r="T278" s="592"/>
      <c r="U278" s="592">
        <v>0</v>
      </c>
      <c r="V278" s="592">
        <v>0</v>
      </c>
      <c r="W278" s="592"/>
      <c r="X278" s="592"/>
      <c r="Y278" s="592">
        <f t="shared" si="9"/>
        <v>28.28</v>
      </c>
      <c r="Z278" s="592"/>
      <c r="AA278" s="592"/>
      <c r="AB278" s="592">
        <v>337.8</v>
      </c>
      <c r="AC278" s="592">
        <v>0.8</v>
      </c>
      <c r="AD278" s="592"/>
      <c r="AE278" s="592"/>
      <c r="AF278" s="592">
        <v>350.25</v>
      </c>
      <c r="AG278" s="592">
        <v>0.6</v>
      </c>
    </row>
    <row r="279" spans="1:33" x14ac:dyDescent="0.2">
      <c r="A279" s="988">
        <v>36795</v>
      </c>
      <c r="B279" s="592">
        <v>21.006</v>
      </c>
      <c r="C279" s="592"/>
      <c r="D279" s="592">
        <v>7.0750000000000002</v>
      </c>
      <c r="E279" s="592"/>
      <c r="F279" s="592">
        <f t="shared" si="8"/>
        <v>28.081</v>
      </c>
      <c r="G279" s="592"/>
      <c r="H279" s="592"/>
      <c r="I279" s="592"/>
      <c r="J279" s="592"/>
      <c r="K279" s="592"/>
      <c r="L279" s="592"/>
      <c r="M279" s="592"/>
      <c r="N279" s="592"/>
      <c r="O279" s="592"/>
      <c r="P279" s="592"/>
      <c r="Q279" s="592"/>
      <c r="R279" s="592"/>
      <c r="S279" s="592">
        <v>3.218</v>
      </c>
      <c r="T279" s="592"/>
      <c r="U279" s="592">
        <v>0</v>
      </c>
      <c r="V279" s="592">
        <v>0</v>
      </c>
      <c r="W279" s="592"/>
      <c r="X279" s="592"/>
      <c r="Y279" s="592">
        <f t="shared" si="9"/>
        <v>24.863</v>
      </c>
      <c r="Z279" s="592"/>
      <c r="AA279" s="592"/>
      <c r="AB279" s="592">
        <v>337.9</v>
      </c>
      <c r="AC279" s="592">
        <v>0.03</v>
      </c>
      <c r="AD279" s="592"/>
      <c r="AE279" s="592"/>
      <c r="AF279" s="592">
        <v>350.42</v>
      </c>
      <c r="AG279" s="592">
        <v>0.02</v>
      </c>
    </row>
    <row r="280" spans="1:33" x14ac:dyDescent="0.2">
      <c r="A280" s="988">
        <v>36796</v>
      </c>
      <c r="B280" s="592">
        <v>22.76</v>
      </c>
      <c r="C280" s="592"/>
      <c r="D280" s="592">
        <v>7.0019999999999998</v>
      </c>
      <c r="E280" s="592"/>
      <c r="F280" s="592">
        <f t="shared" si="8"/>
        <v>29.762</v>
      </c>
      <c r="G280" s="592"/>
      <c r="H280" s="592"/>
      <c r="I280" s="592"/>
      <c r="J280" s="592"/>
      <c r="K280" s="592"/>
      <c r="L280" s="592"/>
      <c r="M280" s="592"/>
      <c r="N280" s="592"/>
      <c r="O280" s="592"/>
      <c r="P280" s="592"/>
      <c r="Q280" s="592"/>
      <c r="R280" s="592"/>
      <c r="S280" s="592">
        <v>3.1680000000000001</v>
      </c>
      <c r="T280" s="592"/>
      <c r="U280" s="592">
        <v>0</v>
      </c>
      <c r="V280" s="592">
        <v>0</v>
      </c>
      <c r="W280" s="592"/>
      <c r="X280" s="592"/>
      <c r="Y280" s="592">
        <f t="shared" si="9"/>
        <v>26.594000000000001</v>
      </c>
      <c r="Z280" s="592"/>
      <c r="AA280" s="592"/>
      <c r="AB280" s="592">
        <v>338</v>
      </c>
      <c r="AC280" s="592">
        <v>0</v>
      </c>
      <c r="AD280" s="592"/>
      <c r="AE280" s="592"/>
      <c r="AF280" s="592">
        <v>350.44</v>
      </c>
      <c r="AG280" s="592">
        <v>0</v>
      </c>
    </row>
    <row r="281" spans="1:33" x14ac:dyDescent="0.2">
      <c r="A281" s="988">
        <v>36797</v>
      </c>
      <c r="B281" s="592">
        <v>22.347000000000001</v>
      </c>
      <c r="C281" s="592"/>
      <c r="D281" s="592">
        <v>6.7530000000000001</v>
      </c>
      <c r="E281" s="592"/>
      <c r="F281" s="592">
        <f t="shared" si="8"/>
        <v>29.1</v>
      </c>
      <c r="G281" s="592"/>
      <c r="H281" s="592"/>
      <c r="I281" s="592"/>
      <c r="J281" s="592"/>
      <c r="K281" s="592"/>
      <c r="L281" s="592"/>
      <c r="M281" s="592"/>
      <c r="N281" s="592"/>
      <c r="O281" s="592"/>
      <c r="P281" s="592"/>
      <c r="Q281" s="592"/>
      <c r="R281" s="592"/>
      <c r="S281" s="592">
        <v>3.2450000000000001</v>
      </c>
      <c r="T281" s="592"/>
      <c r="U281" s="592">
        <v>0</v>
      </c>
      <c r="V281" s="592">
        <v>0</v>
      </c>
      <c r="W281" s="592"/>
      <c r="X281" s="592"/>
      <c r="Y281" s="592">
        <f t="shared" si="9"/>
        <v>25.855</v>
      </c>
      <c r="Z281" s="592"/>
      <c r="AA281" s="592"/>
      <c r="AB281" s="592">
        <v>338</v>
      </c>
      <c r="AC281" s="592">
        <v>0</v>
      </c>
      <c r="AD281" s="592"/>
      <c r="AE281" s="592"/>
      <c r="AF281" s="592">
        <v>350.35</v>
      </c>
      <c r="AG281" s="592">
        <v>0</v>
      </c>
    </row>
    <row r="282" spans="1:33" x14ac:dyDescent="0.2">
      <c r="A282" s="988">
        <v>36798</v>
      </c>
      <c r="B282" s="592">
        <v>24.875</v>
      </c>
      <c r="C282" s="592"/>
      <c r="D282" s="592">
        <v>7.3070000000000004</v>
      </c>
      <c r="E282" s="592"/>
      <c r="F282" s="592">
        <f t="shared" si="8"/>
        <v>32.182000000000002</v>
      </c>
      <c r="G282" s="592"/>
      <c r="H282" s="592"/>
      <c r="I282" s="592"/>
      <c r="J282" s="592"/>
      <c r="K282" s="592"/>
      <c r="L282" s="592"/>
      <c r="M282" s="592"/>
      <c r="N282" s="592"/>
      <c r="O282" s="592"/>
      <c r="P282" s="592"/>
      <c r="Q282" s="592"/>
      <c r="R282" s="592"/>
      <c r="S282" s="592">
        <v>3.2160000000000002</v>
      </c>
      <c r="T282" s="592"/>
      <c r="U282" s="592">
        <v>0</v>
      </c>
      <c r="V282" s="592">
        <v>0</v>
      </c>
      <c r="W282" s="592"/>
      <c r="X282" s="592"/>
      <c r="Y282" s="592">
        <f t="shared" si="9"/>
        <v>28.966000000000001</v>
      </c>
      <c r="Z282" s="592"/>
      <c r="AA282" s="592"/>
      <c r="AB282" s="592">
        <v>337.8</v>
      </c>
      <c r="AC282" s="592">
        <v>0</v>
      </c>
      <c r="AD282" s="592"/>
      <c r="AE282" s="592"/>
      <c r="AF282" s="1000">
        <v>350.29</v>
      </c>
      <c r="AG282" s="592">
        <v>0</v>
      </c>
    </row>
    <row r="283" spans="1:33" x14ac:dyDescent="0.2">
      <c r="A283" s="988">
        <v>36799</v>
      </c>
      <c r="B283" s="592">
        <v>23.667999999999999</v>
      </c>
      <c r="C283" s="592"/>
      <c r="D283" s="592">
        <v>6.008</v>
      </c>
      <c r="E283" s="592"/>
      <c r="F283" s="592">
        <f t="shared" si="8"/>
        <v>29.675999999999998</v>
      </c>
      <c r="G283" s="592"/>
      <c r="H283" s="592"/>
      <c r="I283" s="592"/>
      <c r="J283" s="592"/>
      <c r="K283" s="592"/>
      <c r="L283" s="592"/>
      <c r="M283" s="592"/>
      <c r="N283" s="592"/>
      <c r="O283" s="592"/>
      <c r="P283" s="592"/>
      <c r="Q283" s="592"/>
      <c r="R283" s="592"/>
      <c r="S283" s="592">
        <v>3.202</v>
      </c>
      <c r="T283" s="592"/>
      <c r="U283" s="592">
        <v>0</v>
      </c>
      <c r="V283" s="592">
        <v>0</v>
      </c>
      <c r="W283" s="592"/>
      <c r="X283" s="592"/>
      <c r="Y283" s="592">
        <f t="shared" si="9"/>
        <v>26.473999999999997</v>
      </c>
      <c r="Z283" s="592"/>
      <c r="AA283" s="592"/>
      <c r="AB283" s="592">
        <v>337.7</v>
      </c>
      <c r="AC283" s="592">
        <v>0</v>
      </c>
      <c r="AD283" s="592"/>
      <c r="AE283" s="592"/>
      <c r="AF283" s="1000">
        <v>350.21</v>
      </c>
      <c r="AG283" s="592">
        <v>0</v>
      </c>
    </row>
    <row r="284" spans="1:33" x14ac:dyDescent="0.2">
      <c r="A284" s="988">
        <v>36800</v>
      </c>
      <c r="B284" s="592">
        <v>25.041</v>
      </c>
      <c r="C284" s="592"/>
      <c r="D284" s="592">
        <v>5.3630000000000004</v>
      </c>
      <c r="E284" s="592"/>
      <c r="F284" s="1028">
        <f t="shared" si="8"/>
        <v>30.404</v>
      </c>
      <c r="G284" s="1028"/>
      <c r="H284" s="1028"/>
      <c r="I284" s="1028"/>
      <c r="J284" s="1028"/>
      <c r="K284" s="1028"/>
      <c r="L284" s="1028"/>
      <c r="M284" s="1028"/>
      <c r="N284" s="1028"/>
      <c r="O284" s="1028"/>
      <c r="P284" s="1028"/>
      <c r="Q284" s="1028"/>
      <c r="R284" s="1028"/>
      <c r="S284" s="592">
        <v>3.2269999999999999</v>
      </c>
      <c r="T284" s="473"/>
      <c r="U284" s="473">
        <v>0</v>
      </c>
      <c r="V284" s="592">
        <v>0</v>
      </c>
      <c r="W284" s="592"/>
      <c r="X284" s="592"/>
      <c r="Y284" s="592">
        <f t="shared" si="9"/>
        <v>27.177</v>
      </c>
      <c r="Z284" s="592"/>
      <c r="AA284" s="592"/>
      <c r="AB284" s="592">
        <v>337.49</v>
      </c>
      <c r="AC284" s="592">
        <v>0</v>
      </c>
      <c r="AD284" s="592"/>
      <c r="AE284" s="592"/>
      <c r="AF284" s="592">
        <v>350.08</v>
      </c>
      <c r="AG284" s="592">
        <v>0</v>
      </c>
    </row>
    <row r="285" spans="1:33" x14ac:dyDescent="0.2">
      <c r="A285" s="988">
        <v>36801</v>
      </c>
      <c r="B285" s="1000">
        <v>24.64</v>
      </c>
      <c r="C285" s="1000"/>
      <c r="D285" s="592">
        <v>6.3380000000000001</v>
      </c>
      <c r="E285" s="592"/>
      <c r="F285" s="1028">
        <f t="shared" si="8"/>
        <v>30.978000000000002</v>
      </c>
      <c r="G285" s="1028"/>
      <c r="H285" s="1028"/>
      <c r="I285" s="1028"/>
      <c r="J285" s="1028"/>
      <c r="K285" s="1028"/>
      <c r="L285" s="1028"/>
      <c r="M285" s="1028"/>
      <c r="N285" s="1028"/>
      <c r="O285" s="1028"/>
      <c r="P285" s="1028"/>
      <c r="Q285" s="1028"/>
      <c r="R285" s="1028"/>
      <c r="S285" s="592">
        <v>3.157</v>
      </c>
      <c r="T285" s="473"/>
      <c r="U285" s="473">
        <v>0</v>
      </c>
      <c r="V285" s="592">
        <v>0</v>
      </c>
      <c r="W285" s="592"/>
      <c r="X285" s="592"/>
      <c r="Y285" s="592">
        <f t="shared" si="9"/>
        <v>27.821000000000002</v>
      </c>
      <c r="Z285" s="592"/>
      <c r="AA285" s="592"/>
      <c r="AB285" s="592">
        <v>337.4</v>
      </c>
      <c r="AC285" s="592">
        <v>0</v>
      </c>
      <c r="AD285" s="592"/>
      <c r="AE285" s="592"/>
      <c r="AF285" s="592">
        <v>350.99</v>
      </c>
      <c r="AG285" s="592">
        <v>0</v>
      </c>
    </row>
    <row r="286" spans="1:33" x14ac:dyDescent="0.2">
      <c r="A286" s="988">
        <v>36802</v>
      </c>
      <c r="B286" s="993">
        <v>26.988</v>
      </c>
      <c r="C286" s="993"/>
      <c r="D286" s="592">
        <v>5.1289999999999996</v>
      </c>
      <c r="E286" s="592"/>
      <c r="F286" s="1028">
        <f t="shared" si="8"/>
        <v>32.116999999999997</v>
      </c>
      <c r="G286" s="1028"/>
      <c r="H286" s="1028"/>
      <c r="I286" s="1028"/>
      <c r="J286" s="1028"/>
      <c r="K286" s="1028"/>
      <c r="L286" s="1028"/>
      <c r="M286" s="1028"/>
      <c r="N286" s="1028"/>
      <c r="O286" s="1028"/>
      <c r="P286" s="1028"/>
      <c r="Q286" s="1028"/>
      <c r="R286" s="1028"/>
      <c r="S286" s="592">
        <v>3.1920000000000002</v>
      </c>
      <c r="T286" s="473"/>
      <c r="U286" s="473">
        <v>0</v>
      </c>
      <c r="V286" s="592">
        <v>0</v>
      </c>
      <c r="W286" s="592"/>
      <c r="X286" s="592"/>
      <c r="Y286" s="592">
        <f t="shared" si="9"/>
        <v>28.924999999999997</v>
      </c>
      <c r="Z286" s="592"/>
      <c r="AA286" s="592"/>
      <c r="AB286" s="592">
        <v>337.2</v>
      </c>
      <c r="AC286" s="592">
        <v>0</v>
      </c>
      <c r="AD286" s="592"/>
      <c r="AE286" s="592"/>
      <c r="AF286" s="592">
        <v>349.91</v>
      </c>
      <c r="AG286" s="592">
        <v>0</v>
      </c>
    </row>
    <row r="287" spans="1:33" x14ac:dyDescent="0.2">
      <c r="A287" s="988">
        <v>36803</v>
      </c>
      <c r="B287" s="592">
        <v>28.238</v>
      </c>
      <c r="C287" s="592"/>
      <c r="D287" s="592">
        <v>5.71</v>
      </c>
      <c r="E287" s="592"/>
      <c r="F287" s="1028">
        <f t="shared" si="8"/>
        <v>33.948</v>
      </c>
      <c r="G287" s="1028"/>
      <c r="H287" s="1028"/>
      <c r="I287" s="1028"/>
      <c r="J287" s="1028"/>
      <c r="K287" s="1028"/>
      <c r="L287" s="1028"/>
      <c r="M287" s="1028"/>
      <c r="N287" s="1028"/>
      <c r="O287" s="1028"/>
      <c r="P287" s="1028"/>
      <c r="Q287" s="1028"/>
      <c r="R287" s="1028"/>
      <c r="S287" s="592">
        <v>3.101</v>
      </c>
      <c r="T287" s="473"/>
      <c r="U287" s="473">
        <v>0</v>
      </c>
      <c r="V287" s="592">
        <v>0</v>
      </c>
      <c r="W287" s="592"/>
      <c r="X287" s="592"/>
      <c r="Y287" s="592">
        <f t="shared" si="9"/>
        <v>30.847000000000001</v>
      </c>
      <c r="Z287" s="592"/>
      <c r="AA287" s="592"/>
      <c r="AB287" s="592">
        <v>337.1</v>
      </c>
      <c r="AC287" s="592">
        <v>0</v>
      </c>
      <c r="AD287" s="592"/>
      <c r="AE287" s="592"/>
      <c r="AF287" s="592">
        <v>349.79</v>
      </c>
      <c r="AG287" s="592">
        <v>0</v>
      </c>
    </row>
    <row r="288" spans="1:33" x14ac:dyDescent="0.2">
      <c r="A288" s="988">
        <v>36804</v>
      </c>
      <c r="B288" s="592">
        <v>29.335000000000001</v>
      </c>
      <c r="C288" s="592"/>
      <c r="D288" s="592">
        <v>5.0129999999999999</v>
      </c>
      <c r="E288" s="592"/>
      <c r="F288" s="1028">
        <f t="shared" si="8"/>
        <v>34.347999999999999</v>
      </c>
      <c r="G288" s="1028"/>
      <c r="H288" s="1028"/>
      <c r="I288" s="1028"/>
      <c r="J288" s="1028"/>
      <c r="K288" s="1028"/>
      <c r="L288" s="1028"/>
      <c r="M288" s="1028"/>
      <c r="N288" s="1028"/>
      <c r="O288" s="1028"/>
      <c r="P288" s="1028"/>
      <c r="Q288" s="1028"/>
      <c r="R288" s="1028"/>
      <c r="S288" s="592">
        <v>3.16</v>
      </c>
      <c r="T288" s="473"/>
      <c r="U288" s="473">
        <v>0</v>
      </c>
      <c r="V288" s="592">
        <v>0</v>
      </c>
      <c r="W288" s="592"/>
      <c r="X288" s="592"/>
      <c r="Y288" s="592">
        <f t="shared" si="9"/>
        <v>31.187999999999999</v>
      </c>
      <c r="Z288" s="592"/>
      <c r="AA288" s="592"/>
      <c r="AB288" s="592">
        <v>336.9</v>
      </c>
      <c r="AC288" s="592">
        <v>0</v>
      </c>
      <c r="AD288" s="592"/>
      <c r="AE288" s="592"/>
      <c r="AF288" s="592">
        <v>349.68</v>
      </c>
      <c r="AG288" s="592">
        <v>0</v>
      </c>
    </row>
    <row r="289" spans="1:33" x14ac:dyDescent="0.2">
      <c r="A289" s="988">
        <v>36805</v>
      </c>
      <c r="B289" s="592">
        <v>28.617999999999999</v>
      </c>
      <c r="C289" s="592"/>
      <c r="D289" s="592">
        <v>4.9880000000000004</v>
      </c>
      <c r="E289" s="592"/>
      <c r="F289" s="1028">
        <f t="shared" si="8"/>
        <v>33.606000000000002</v>
      </c>
      <c r="G289" s="1028"/>
      <c r="H289" s="1028"/>
      <c r="I289" s="1028"/>
      <c r="J289" s="1028"/>
      <c r="K289" s="1028"/>
      <c r="L289" s="1028"/>
      <c r="M289" s="1028"/>
      <c r="N289" s="1028"/>
      <c r="O289" s="1028"/>
      <c r="P289" s="1028"/>
      <c r="Q289" s="1028"/>
      <c r="R289" s="1028"/>
      <c r="S289" s="592">
        <v>3.1440000000000001</v>
      </c>
      <c r="T289" s="473"/>
      <c r="U289" s="473">
        <v>0</v>
      </c>
      <c r="V289" s="592">
        <v>0</v>
      </c>
      <c r="W289" s="592"/>
      <c r="X289" s="592"/>
      <c r="Y289" s="592">
        <f t="shared" si="9"/>
        <v>30.462000000000003</v>
      </c>
      <c r="Z289" s="592"/>
      <c r="AA289" s="592"/>
      <c r="AB289" s="592">
        <v>336.8</v>
      </c>
      <c r="AC289" s="592">
        <v>0</v>
      </c>
      <c r="AD289" s="592"/>
      <c r="AE289" s="592"/>
      <c r="AF289" s="592">
        <v>349.57</v>
      </c>
      <c r="AG289" s="592">
        <v>0</v>
      </c>
    </row>
    <row r="290" spans="1:33" x14ac:dyDescent="0.2">
      <c r="A290" s="988">
        <v>36806</v>
      </c>
      <c r="B290" s="592">
        <v>23.672999999999998</v>
      </c>
      <c r="C290" s="592"/>
      <c r="D290" s="592">
        <v>6.2119999999999997</v>
      </c>
      <c r="E290" s="592"/>
      <c r="F290" s="1028">
        <f t="shared" si="8"/>
        <v>29.884999999999998</v>
      </c>
      <c r="G290" s="1028"/>
      <c r="H290" s="1028"/>
      <c r="I290" s="1028"/>
      <c r="J290" s="1028"/>
      <c r="K290" s="1028"/>
      <c r="L290" s="1028"/>
      <c r="M290" s="1028"/>
      <c r="N290" s="1028"/>
      <c r="O290" s="1028"/>
      <c r="P290" s="1028"/>
      <c r="Q290" s="1028"/>
      <c r="R290" s="1028"/>
      <c r="S290" s="592">
        <v>1.631</v>
      </c>
      <c r="T290" s="473"/>
      <c r="U290" s="473">
        <v>0</v>
      </c>
      <c r="V290" s="592">
        <v>0</v>
      </c>
      <c r="W290" s="592"/>
      <c r="X290" s="592"/>
      <c r="Y290" s="592">
        <f t="shared" si="9"/>
        <v>28.253999999999998</v>
      </c>
      <c r="Z290" s="592"/>
      <c r="AA290" s="592"/>
      <c r="AB290" s="592">
        <v>336.5</v>
      </c>
      <c r="AC290" s="592">
        <v>0</v>
      </c>
      <c r="AD290" s="592"/>
      <c r="AE290" s="592"/>
      <c r="AF290" s="592">
        <v>349.37</v>
      </c>
      <c r="AG290" s="592">
        <v>0</v>
      </c>
    </row>
    <row r="291" spans="1:33" x14ac:dyDescent="0.2">
      <c r="A291" s="988">
        <v>36807</v>
      </c>
      <c r="B291" s="592">
        <v>21.530999999999999</v>
      </c>
      <c r="C291" s="592"/>
      <c r="D291" s="592">
        <v>7.125</v>
      </c>
      <c r="E291" s="592"/>
      <c r="F291" s="1028">
        <f t="shared" si="8"/>
        <v>28.655999999999999</v>
      </c>
      <c r="G291" s="1028"/>
      <c r="H291" s="1028"/>
      <c r="I291" s="1028"/>
      <c r="J291" s="1028"/>
      <c r="K291" s="1028"/>
      <c r="L291" s="1028"/>
      <c r="M291" s="1028"/>
      <c r="N291" s="1028"/>
      <c r="O291" s="1028"/>
      <c r="P291" s="1028"/>
      <c r="Q291" s="1028"/>
      <c r="R291" s="1028"/>
      <c r="S291" s="592">
        <v>3.2959999999999998</v>
      </c>
      <c r="T291" s="473"/>
      <c r="U291" s="473">
        <v>0</v>
      </c>
      <c r="V291" s="592">
        <v>0</v>
      </c>
      <c r="W291" s="592"/>
      <c r="X291" s="592"/>
      <c r="Y291" s="592">
        <f t="shared" si="9"/>
        <v>25.36</v>
      </c>
      <c r="Z291" s="592"/>
      <c r="AA291" s="592"/>
      <c r="AB291" s="592">
        <v>336.3</v>
      </c>
      <c r="AC291" s="592">
        <v>0</v>
      </c>
      <c r="AD291" s="592"/>
      <c r="AE291" s="592"/>
      <c r="AF291" s="592">
        <v>349.4</v>
      </c>
      <c r="AG291" s="592">
        <v>0</v>
      </c>
    </row>
    <row r="292" spans="1:33" x14ac:dyDescent="0.2">
      <c r="A292" s="988">
        <v>36808</v>
      </c>
      <c r="B292" s="592">
        <v>25.491</v>
      </c>
      <c r="C292" s="592"/>
      <c r="D292" s="592">
        <v>6.5750000000000002</v>
      </c>
      <c r="E292" s="592"/>
      <c r="F292" s="1028">
        <f t="shared" si="8"/>
        <v>32.066000000000003</v>
      </c>
      <c r="G292" s="1028"/>
      <c r="H292" s="1028"/>
      <c r="I292" s="1028"/>
      <c r="J292" s="1028"/>
      <c r="K292" s="1028"/>
      <c r="L292" s="1028"/>
      <c r="M292" s="1028"/>
      <c r="N292" s="1028"/>
      <c r="O292" s="1028"/>
      <c r="P292" s="1028"/>
      <c r="Q292" s="1028"/>
      <c r="R292" s="1028"/>
      <c r="S292" s="592">
        <v>3.2759999999999998</v>
      </c>
      <c r="T292" s="473"/>
      <c r="U292" s="473">
        <v>0</v>
      </c>
      <c r="V292" s="1023">
        <v>0</v>
      </c>
      <c r="W292" s="1023"/>
      <c r="X292" s="1023"/>
      <c r="Y292" s="592">
        <f t="shared" si="9"/>
        <v>28.790000000000003</v>
      </c>
      <c r="Z292" s="592"/>
      <c r="AA292" s="592"/>
      <c r="AB292" s="592">
        <v>336.1</v>
      </c>
      <c r="AC292" s="592">
        <v>0</v>
      </c>
      <c r="AD292" s="592"/>
      <c r="AE292" s="592"/>
      <c r="AF292" s="1000">
        <v>349.11</v>
      </c>
      <c r="AG292" s="592">
        <v>0</v>
      </c>
    </row>
    <row r="293" spans="1:33" x14ac:dyDescent="0.2">
      <c r="A293" s="988">
        <v>36809</v>
      </c>
      <c r="B293" s="592">
        <v>24.748999999999999</v>
      </c>
      <c r="C293" s="592"/>
      <c r="D293" s="592">
        <v>6.0259999999999998</v>
      </c>
      <c r="E293" s="592"/>
      <c r="F293" s="1028">
        <f t="shared" ref="F293:F356" si="10">+B293+D293</f>
        <v>30.774999999999999</v>
      </c>
      <c r="G293" s="1028"/>
      <c r="H293" s="1028"/>
      <c r="I293" s="1028"/>
      <c r="J293" s="1028"/>
      <c r="K293" s="1028"/>
      <c r="L293" s="1028"/>
      <c r="M293" s="1028"/>
      <c r="N293" s="1028"/>
      <c r="O293" s="1028"/>
      <c r="P293" s="1028"/>
      <c r="Q293" s="1028"/>
      <c r="R293" s="1028"/>
      <c r="S293" s="592">
        <v>3.2759999999999998</v>
      </c>
      <c r="T293" s="473"/>
      <c r="U293" s="473">
        <v>0</v>
      </c>
      <c r="V293" s="592">
        <v>0</v>
      </c>
      <c r="W293" s="592"/>
      <c r="X293" s="592"/>
      <c r="Y293" s="592">
        <f t="shared" si="9"/>
        <v>27.498999999999999</v>
      </c>
      <c r="Z293" s="592"/>
      <c r="AA293" s="592"/>
      <c r="AB293" s="592">
        <v>335.8</v>
      </c>
      <c r="AC293" s="592">
        <v>0</v>
      </c>
      <c r="AD293" s="592"/>
      <c r="AE293" s="592"/>
      <c r="AF293" s="592">
        <v>349.95</v>
      </c>
      <c r="AG293" s="592">
        <v>0</v>
      </c>
    </row>
    <row r="294" spans="1:33" x14ac:dyDescent="0.2">
      <c r="A294" s="988">
        <v>36810</v>
      </c>
      <c r="B294" s="592">
        <v>26.254000000000001</v>
      </c>
      <c r="C294" s="592"/>
      <c r="D294" s="592">
        <v>6.7290000000000001</v>
      </c>
      <c r="E294" s="592"/>
      <c r="F294" s="1028">
        <f t="shared" si="10"/>
        <v>32.983000000000004</v>
      </c>
      <c r="G294" s="1028"/>
      <c r="H294" s="1028"/>
      <c r="I294" s="1028"/>
      <c r="J294" s="1028"/>
      <c r="K294" s="1028"/>
      <c r="L294" s="1028"/>
      <c r="M294" s="1028"/>
      <c r="N294" s="1028"/>
      <c r="O294" s="1028"/>
      <c r="P294" s="1028"/>
      <c r="Q294" s="1028"/>
      <c r="R294" s="1028"/>
      <c r="S294" s="592">
        <v>3.2829999999999999</v>
      </c>
      <c r="T294" s="473"/>
      <c r="U294" s="473">
        <v>0</v>
      </c>
      <c r="V294" s="592">
        <v>0</v>
      </c>
      <c r="W294" s="592"/>
      <c r="X294" s="592"/>
      <c r="Y294" s="592">
        <f t="shared" si="9"/>
        <v>29.700000000000003</v>
      </c>
      <c r="Z294" s="592"/>
      <c r="AA294" s="592"/>
      <c r="AB294" s="592">
        <v>335.7</v>
      </c>
      <c r="AC294" s="592">
        <v>0</v>
      </c>
      <c r="AD294" s="592"/>
      <c r="AE294" s="592"/>
      <c r="AF294" s="1000">
        <v>348.85</v>
      </c>
      <c r="AG294" s="592">
        <v>0</v>
      </c>
    </row>
    <row r="295" spans="1:33" x14ac:dyDescent="0.2">
      <c r="A295" s="988">
        <v>36811</v>
      </c>
      <c r="B295" s="592">
        <v>25.977</v>
      </c>
      <c r="C295" s="592"/>
      <c r="D295" s="592">
        <v>6.1589999999999998</v>
      </c>
      <c r="E295" s="592"/>
      <c r="F295" s="1028">
        <f t="shared" si="10"/>
        <v>32.136000000000003</v>
      </c>
      <c r="G295" s="1028"/>
      <c r="H295" s="1028"/>
      <c r="I295" s="1028"/>
      <c r="J295" s="1028"/>
      <c r="K295" s="1028"/>
      <c r="L295" s="1028"/>
      <c r="M295" s="1028"/>
      <c r="N295" s="1028"/>
      <c r="O295" s="1028"/>
      <c r="P295" s="1028"/>
      <c r="Q295" s="1028"/>
      <c r="R295" s="1028"/>
      <c r="S295" s="592">
        <v>3.2850000000000001</v>
      </c>
      <c r="T295" s="473"/>
      <c r="U295" s="473">
        <v>0</v>
      </c>
      <c r="V295" s="592">
        <v>0</v>
      </c>
      <c r="W295" s="592"/>
      <c r="X295" s="592"/>
      <c r="Y295" s="592">
        <f t="shared" si="9"/>
        <v>28.851000000000003</v>
      </c>
      <c r="Z295" s="592"/>
      <c r="AA295" s="592"/>
      <c r="AB295" s="592">
        <v>335.4</v>
      </c>
      <c r="AC295" s="592">
        <v>0</v>
      </c>
      <c r="AD295" s="592"/>
      <c r="AE295" s="592"/>
      <c r="AF295" s="592">
        <v>348.7</v>
      </c>
      <c r="AG295" s="592">
        <v>0</v>
      </c>
    </row>
    <row r="296" spans="1:33" x14ac:dyDescent="0.2">
      <c r="A296" s="988">
        <v>36812</v>
      </c>
      <c r="B296" s="592">
        <v>25.782</v>
      </c>
      <c r="C296" s="592"/>
      <c r="D296" s="592">
        <v>6.7729999999999997</v>
      </c>
      <c r="E296" s="592"/>
      <c r="F296" s="1028">
        <f t="shared" si="10"/>
        <v>32.555</v>
      </c>
      <c r="G296" s="1028"/>
      <c r="H296" s="1028"/>
      <c r="I296" s="1028"/>
      <c r="J296" s="1028"/>
      <c r="K296" s="1028"/>
      <c r="L296" s="1028"/>
      <c r="M296" s="1028"/>
      <c r="N296" s="1028"/>
      <c r="O296" s="1028"/>
      <c r="P296" s="1028"/>
      <c r="Q296" s="1028"/>
      <c r="R296" s="1028"/>
      <c r="S296" s="592">
        <v>3.2719999999999998</v>
      </c>
      <c r="T296" s="473"/>
      <c r="U296" s="473">
        <v>0</v>
      </c>
      <c r="V296" s="592">
        <v>0</v>
      </c>
      <c r="W296" s="592"/>
      <c r="X296" s="592"/>
      <c r="Y296" s="592">
        <f t="shared" si="9"/>
        <v>29.283000000000001</v>
      </c>
      <c r="Z296" s="592"/>
      <c r="AA296" s="592"/>
      <c r="AB296" s="592">
        <v>335.2</v>
      </c>
      <c r="AC296" s="592">
        <v>0</v>
      </c>
      <c r="AD296" s="592"/>
      <c r="AE296" s="592"/>
      <c r="AF296" s="592">
        <v>348.56</v>
      </c>
      <c r="AG296" s="592">
        <v>0</v>
      </c>
    </row>
    <row r="297" spans="1:33" x14ac:dyDescent="0.2">
      <c r="A297" s="988">
        <v>36813</v>
      </c>
      <c r="B297" s="592">
        <v>25.154</v>
      </c>
      <c r="C297" s="592"/>
      <c r="D297" s="592">
        <v>6.8769999999999998</v>
      </c>
      <c r="E297" s="592"/>
      <c r="F297" s="1028">
        <f t="shared" si="10"/>
        <v>32.030999999999999</v>
      </c>
      <c r="G297" s="1028"/>
      <c r="H297" s="1028"/>
      <c r="I297" s="1028"/>
      <c r="J297" s="1028"/>
      <c r="K297" s="1028"/>
      <c r="L297" s="1028"/>
      <c r="M297" s="1028"/>
      <c r="N297" s="1028"/>
      <c r="O297" s="1028"/>
      <c r="P297" s="1028"/>
      <c r="Q297" s="1028"/>
      <c r="R297" s="1028"/>
      <c r="S297" s="592">
        <v>3.2349999999999999</v>
      </c>
      <c r="T297" s="473"/>
      <c r="U297" s="473">
        <v>0</v>
      </c>
      <c r="V297" s="592">
        <v>0</v>
      </c>
      <c r="W297" s="592"/>
      <c r="X297" s="592"/>
      <c r="Y297" s="592">
        <f t="shared" si="9"/>
        <v>28.795999999999999</v>
      </c>
      <c r="Z297" s="592"/>
      <c r="AA297" s="592"/>
      <c r="AB297" s="592">
        <v>335</v>
      </c>
      <c r="AC297" s="592">
        <v>0</v>
      </c>
      <c r="AD297" s="592"/>
      <c r="AE297" s="592"/>
      <c r="AF297" s="592">
        <v>348.45</v>
      </c>
      <c r="AG297" s="592">
        <v>0</v>
      </c>
    </row>
    <row r="298" spans="1:33" x14ac:dyDescent="0.2">
      <c r="A298" s="988">
        <v>36814</v>
      </c>
      <c r="B298" s="592">
        <v>25.198</v>
      </c>
      <c r="C298" s="592"/>
      <c r="D298" s="592">
        <v>6.4009999999999998</v>
      </c>
      <c r="E298" s="592"/>
      <c r="F298" s="1028">
        <f t="shared" si="10"/>
        <v>31.599</v>
      </c>
      <c r="G298" s="1028"/>
      <c r="H298" s="1028"/>
      <c r="I298" s="1028"/>
      <c r="J298" s="1028"/>
      <c r="K298" s="1028"/>
      <c r="L298" s="1028"/>
      <c r="M298" s="1028"/>
      <c r="N298" s="1028"/>
      <c r="O298" s="1028"/>
      <c r="P298" s="1028"/>
      <c r="Q298" s="1028"/>
      <c r="R298" s="1028"/>
      <c r="S298" s="592">
        <v>3.2570000000000001</v>
      </c>
      <c r="T298" s="473"/>
      <c r="U298" s="473">
        <v>0</v>
      </c>
      <c r="V298" s="592">
        <v>0</v>
      </c>
      <c r="W298" s="592"/>
      <c r="X298" s="592"/>
      <c r="Y298" s="592">
        <f t="shared" si="9"/>
        <v>28.341999999999999</v>
      </c>
      <c r="Z298" s="592"/>
      <c r="AA298" s="592"/>
      <c r="AB298" s="592">
        <v>334.8</v>
      </c>
      <c r="AC298" s="592">
        <v>0</v>
      </c>
      <c r="AD298" s="592"/>
      <c r="AE298" s="592"/>
      <c r="AF298" s="592">
        <v>348.17</v>
      </c>
      <c r="AG298" s="592">
        <v>0</v>
      </c>
    </row>
    <row r="299" spans="1:33" x14ac:dyDescent="0.2">
      <c r="A299" s="988">
        <v>36815</v>
      </c>
      <c r="B299" s="592">
        <v>26.75</v>
      </c>
      <c r="C299" s="592"/>
      <c r="D299" s="592">
        <v>6.1580000000000004</v>
      </c>
      <c r="E299" s="592"/>
      <c r="F299" s="1028">
        <f t="shared" si="10"/>
        <v>32.908000000000001</v>
      </c>
      <c r="G299" s="1028"/>
      <c r="H299" s="1028"/>
      <c r="I299" s="1028"/>
      <c r="J299" s="1028"/>
      <c r="K299" s="1028"/>
      <c r="L299" s="1028"/>
      <c r="M299" s="1028"/>
      <c r="N299" s="1028"/>
      <c r="O299" s="1028"/>
      <c r="P299" s="1028"/>
      <c r="Q299" s="1028"/>
      <c r="R299" s="1028"/>
      <c r="S299" s="592">
        <v>3.2330000000000001</v>
      </c>
      <c r="T299" s="473"/>
      <c r="U299" s="473">
        <v>0</v>
      </c>
      <c r="V299" s="592">
        <v>0</v>
      </c>
      <c r="W299" s="592"/>
      <c r="X299" s="592"/>
      <c r="Y299" s="592">
        <f t="shared" si="9"/>
        <v>29.675000000000001</v>
      </c>
      <c r="Z299" s="592"/>
      <c r="AA299" s="592"/>
      <c r="AB299" s="592">
        <v>334.6</v>
      </c>
      <c r="AC299" s="592">
        <v>0</v>
      </c>
      <c r="AD299" s="592"/>
      <c r="AE299" s="592"/>
      <c r="AF299" s="1000">
        <v>348.08</v>
      </c>
      <c r="AG299" s="592">
        <v>0</v>
      </c>
    </row>
    <row r="300" spans="1:33" x14ac:dyDescent="0.2">
      <c r="A300" s="988">
        <v>36816</v>
      </c>
      <c r="B300" s="592">
        <v>27.218</v>
      </c>
      <c r="C300" s="592"/>
      <c r="D300" s="592">
        <v>5.4560000000000004</v>
      </c>
      <c r="E300" s="592"/>
      <c r="F300" s="1028">
        <f t="shared" si="10"/>
        <v>32.673999999999999</v>
      </c>
      <c r="G300" s="1028"/>
      <c r="H300" s="1028"/>
      <c r="I300" s="1028"/>
      <c r="J300" s="1028"/>
      <c r="K300" s="1028"/>
      <c r="L300" s="1028"/>
      <c r="M300" s="1028"/>
      <c r="N300" s="1028"/>
      <c r="O300" s="1028"/>
      <c r="P300" s="1028"/>
      <c r="Q300" s="1028"/>
      <c r="R300" s="1028"/>
      <c r="S300" s="592">
        <v>3.2280000000000002</v>
      </c>
      <c r="T300" s="473"/>
      <c r="U300" s="473">
        <v>0</v>
      </c>
      <c r="V300" s="592">
        <v>0</v>
      </c>
      <c r="W300" s="592"/>
      <c r="X300" s="592"/>
      <c r="Y300" s="592">
        <f t="shared" si="9"/>
        <v>29.445999999999998</v>
      </c>
      <c r="Z300" s="592"/>
      <c r="AA300" s="592"/>
      <c r="AB300" s="592">
        <v>334.4</v>
      </c>
      <c r="AC300" s="592">
        <v>0</v>
      </c>
      <c r="AD300" s="592"/>
      <c r="AE300" s="592"/>
      <c r="AF300" s="592">
        <v>347.9</v>
      </c>
      <c r="AG300" s="592">
        <v>0</v>
      </c>
    </row>
    <row r="301" spans="1:33" x14ac:dyDescent="0.2">
      <c r="A301" s="988">
        <v>36817</v>
      </c>
      <c r="B301" s="592">
        <v>26.998000000000001</v>
      </c>
      <c r="C301" s="592"/>
      <c r="D301" s="592">
        <v>5.4710000000000001</v>
      </c>
      <c r="E301" s="592"/>
      <c r="F301" s="1028">
        <f t="shared" si="10"/>
        <v>32.469000000000001</v>
      </c>
      <c r="G301" s="1028"/>
      <c r="H301" s="1028"/>
      <c r="I301" s="1028"/>
      <c r="J301" s="1028"/>
      <c r="K301" s="1028"/>
      <c r="L301" s="1028"/>
      <c r="M301" s="1028"/>
      <c r="N301" s="1028"/>
      <c r="O301" s="1028"/>
      <c r="P301" s="1028"/>
      <c r="Q301" s="1028"/>
      <c r="R301" s="1028"/>
      <c r="S301" s="592">
        <v>3.165</v>
      </c>
      <c r="T301" s="473"/>
      <c r="U301" s="473">
        <v>0</v>
      </c>
      <c r="V301" s="592">
        <v>0</v>
      </c>
      <c r="W301" s="592"/>
      <c r="X301" s="592"/>
      <c r="Y301" s="592">
        <f t="shared" si="9"/>
        <v>29.304000000000002</v>
      </c>
      <c r="Z301" s="592"/>
      <c r="AA301" s="592"/>
      <c r="AB301" s="592">
        <v>334.2</v>
      </c>
      <c r="AC301" s="592">
        <v>0</v>
      </c>
      <c r="AD301" s="592"/>
      <c r="AE301" s="592"/>
      <c r="AF301" s="592">
        <v>347.7</v>
      </c>
      <c r="AG301" s="592">
        <v>0</v>
      </c>
    </row>
    <row r="302" spans="1:33" x14ac:dyDescent="0.2">
      <c r="A302" s="988">
        <v>36818</v>
      </c>
      <c r="B302" s="1000">
        <v>30.14</v>
      </c>
      <c r="C302" s="1000"/>
      <c r="D302" s="592">
        <v>6.0679999999999996</v>
      </c>
      <c r="E302" s="592"/>
      <c r="F302" s="1028">
        <f t="shared" si="10"/>
        <v>36.207999999999998</v>
      </c>
      <c r="G302" s="1028"/>
      <c r="H302" s="1028"/>
      <c r="I302" s="1028"/>
      <c r="J302" s="1028"/>
      <c r="K302" s="1028"/>
      <c r="L302" s="1028"/>
      <c r="M302" s="1028"/>
      <c r="N302" s="1028"/>
      <c r="O302" s="1028"/>
      <c r="P302" s="1028"/>
      <c r="Q302" s="1028"/>
      <c r="R302" s="1028"/>
      <c r="S302" s="592">
        <v>3.2010000000000001</v>
      </c>
      <c r="T302" s="473"/>
      <c r="U302" s="473">
        <v>0</v>
      </c>
      <c r="V302" s="592">
        <v>0</v>
      </c>
      <c r="W302" s="592"/>
      <c r="X302" s="592"/>
      <c r="Y302" s="592">
        <f t="shared" si="9"/>
        <v>33.006999999999998</v>
      </c>
      <c r="Z302" s="592"/>
      <c r="AA302" s="592"/>
      <c r="AB302" s="592">
        <v>334</v>
      </c>
      <c r="AC302" s="592">
        <v>0</v>
      </c>
      <c r="AD302" s="592"/>
      <c r="AE302" s="592"/>
      <c r="AF302" s="592">
        <v>347.59</v>
      </c>
      <c r="AG302" s="592">
        <v>0</v>
      </c>
    </row>
    <row r="303" spans="1:33" x14ac:dyDescent="0.2">
      <c r="A303" s="988">
        <v>36819</v>
      </c>
      <c r="B303" s="592">
        <v>28.456</v>
      </c>
      <c r="C303" s="592"/>
      <c r="D303" s="592">
        <v>6.3369999999999997</v>
      </c>
      <c r="E303" s="592"/>
      <c r="F303" s="1028">
        <f t="shared" si="10"/>
        <v>34.792999999999999</v>
      </c>
      <c r="G303" s="1028"/>
      <c r="H303" s="1028"/>
      <c r="I303" s="1028"/>
      <c r="J303" s="1028"/>
      <c r="K303" s="1028"/>
      <c r="L303" s="1028"/>
      <c r="M303" s="1028"/>
      <c r="N303" s="1028"/>
      <c r="O303" s="1028"/>
      <c r="P303" s="1028"/>
      <c r="Q303" s="1028"/>
      <c r="R303" s="1028"/>
      <c r="S303" s="592">
        <v>3.2170000000000001</v>
      </c>
      <c r="T303" s="592"/>
      <c r="U303" s="592">
        <v>0</v>
      </c>
      <c r="V303" s="592">
        <v>0</v>
      </c>
      <c r="W303" s="592"/>
      <c r="X303" s="592"/>
      <c r="Y303" s="592">
        <f t="shared" si="9"/>
        <v>31.576000000000001</v>
      </c>
      <c r="Z303" s="592"/>
      <c r="AA303" s="592"/>
      <c r="AB303" s="592">
        <v>333.9</v>
      </c>
      <c r="AC303" s="592">
        <v>0</v>
      </c>
      <c r="AD303" s="592"/>
      <c r="AE303" s="592"/>
      <c r="AF303" s="631">
        <v>347.34</v>
      </c>
      <c r="AG303" s="631">
        <v>0</v>
      </c>
    </row>
    <row r="304" spans="1:33" x14ac:dyDescent="0.2">
      <c r="A304" s="988">
        <v>36820</v>
      </c>
      <c r="B304" s="592">
        <v>22.937999999999999</v>
      </c>
      <c r="C304" s="592"/>
      <c r="D304" s="592">
        <v>5.8730000000000002</v>
      </c>
      <c r="E304" s="592"/>
      <c r="F304" s="1028">
        <f t="shared" si="10"/>
        <v>28.811</v>
      </c>
      <c r="G304" s="1028"/>
      <c r="H304" s="1028"/>
      <c r="I304" s="1028"/>
      <c r="J304" s="1028"/>
      <c r="K304" s="1028"/>
      <c r="L304" s="1028"/>
      <c r="M304" s="1028"/>
      <c r="N304" s="1028"/>
      <c r="O304" s="1028"/>
      <c r="P304" s="1028"/>
      <c r="Q304" s="1028"/>
      <c r="R304" s="1028"/>
      <c r="S304" s="592">
        <v>3.3010000000000002</v>
      </c>
      <c r="T304" s="592"/>
      <c r="U304" s="592">
        <v>0</v>
      </c>
      <c r="V304" s="592">
        <v>0</v>
      </c>
      <c r="W304" s="592"/>
      <c r="X304" s="592"/>
      <c r="Y304" s="592">
        <f t="shared" si="9"/>
        <v>25.509999999999998</v>
      </c>
      <c r="Z304" s="592"/>
      <c r="AA304" s="592"/>
      <c r="AB304" s="592">
        <v>333.7</v>
      </c>
      <c r="AC304" s="592">
        <v>0</v>
      </c>
      <c r="AD304" s="592"/>
      <c r="AE304" s="592"/>
      <c r="AF304" s="592">
        <v>347.26</v>
      </c>
      <c r="AG304" s="592">
        <v>0</v>
      </c>
    </row>
    <row r="305" spans="1:33" x14ac:dyDescent="0.2">
      <c r="A305" s="988">
        <v>36821</v>
      </c>
      <c r="B305" s="592">
        <v>28.027999999999999</v>
      </c>
      <c r="C305" s="592"/>
      <c r="D305" s="592">
        <v>6.1070000000000002</v>
      </c>
      <c r="E305" s="592"/>
      <c r="F305" s="1028">
        <f t="shared" si="10"/>
        <v>34.134999999999998</v>
      </c>
      <c r="G305" s="1028"/>
      <c r="H305" s="1028"/>
      <c r="I305" s="1028"/>
      <c r="J305" s="1028"/>
      <c r="K305" s="1028"/>
      <c r="L305" s="1028"/>
      <c r="M305" s="1028"/>
      <c r="N305" s="1028"/>
      <c r="O305" s="1028"/>
      <c r="P305" s="1028"/>
      <c r="Q305" s="1028"/>
      <c r="R305" s="1028"/>
      <c r="S305" s="592">
        <v>3.24</v>
      </c>
      <c r="T305" s="592"/>
      <c r="U305" s="592">
        <v>0</v>
      </c>
      <c r="V305" s="592">
        <v>0</v>
      </c>
      <c r="W305" s="592"/>
      <c r="X305" s="592"/>
      <c r="Y305" s="592">
        <f t="shared" si="9"/>
        <v>30.894999999999996</v>
      </c>
      <c r="Z305" s="592"/>
      <c r="AA305" s="592"/>
      <c r="AB305" s="592">
        <v>333.6</v>
      </c>
      <c r="AC305" s="592">
        <v>0</v>
      </c>
      <c r="AD305" s="592"/>
      <c r="AE305" s="592"/>
      <c r="AF305" s="592">
        <v>347.06</v>
      </c>
      <c r="AG305" s="592">
        <v>0</v>
      </c>
    </row>
    <row r="306" spans="1:33" x14ac:dyDescent="0.2">
      <c r="A306" s="988">
        <v>36822</v>
      </c>
      <c r="B306" s="592">
        <v>25.978000000000002</v>
      </c>
      <c r="C306" s="592"/>
      <c r="D306" s="592">
        <v>7.7839999999999998</v>
      </c>
      <c r="E306" s="592"/>
      <c r="F306" s="1028">
        <f t="shared" si="10"/>
        <v>33.762</v>
      </c>
      <c r="G306" s="1028"/>
      <c r="H306" s="1028"/>
      <c r="I306" s="1028"/>
      <c r="J306" s="1028"/>
      <c r="K306" s="1028"/>
      <c r="L306" s="1028"/>
      <c r="M306" s="1028"/>
      <c r="N306" s="1028"/>
      <c r="O306" s="1028"/>
      <c r="P306" s="1028"/>
      <c r="Q306" s="1028"/>
      <c r="R306" s="1028"/>
      <c r="S306" s="592">
        <v>1.6539999999999999</v>
      </c>
      <c r="T306" s="592"/>
      <c r="U306" s="592">
        <v>0</v>
      </c>
      <c r="V306" s="592">
        <v>0</v>
      </c>
      <c r="W306" s="592"/>
      <c r="X306" s="592"/>
      <c r="Y306" s="592">
        <f t="shared" si="9"/>
        <v>32.108000000000004</v>
      </c>
      <c r="Z306" s="592"/>
      <c r="AA306" s="592"/>
      <c r="AB306" s="592">
        <v>333.3</v>
      </c>
      <c r="AC306" s="592">
        <v>0</v>
      </c>
      <c r="AD306" s="592"/>
      <c r="AE306" s="592"/>
      <c r="AF306" s="592">
        <v>346.8</v>
      </c>
      <c r="AG306" s="592">
        <v>0</v>
      </c>
    </row>
    <row r="307" spans="1:33" x14ac:dyDescent="0.2">
      <c r="A307" s="988">
        <v>36823</v>
      </c>
      <c r="B307" s="592">
        <v>23.559000000000001</v>
      </c>
      <c r="C307" s="592"/>
      <c r="D307" s="592">
        <v>7.0369999999999999</v>
      </c>
      <c r="E307" s="592"/>
      <c r="F307" s="1028">
        <f t="shared" si="10"/>
        <v>30.596</v>
      </c>
      <c r="G307" s="1028"/>
      <c r="H307" s="1028"/>
      <c r="I307" s="1028"/>
      <c r="J307" s="1028"/>
      <c r="K307" s="1028"/>
      <c r="L307" s="1028"/>
      <c r="M307" s="1028"/>
      <c r="N307" s="1028"/>
      <c r="O307" s="1028"/>
      <c r="P307" s="1028"/>
      <c r="Q307" s="1028"/>
      <c r="R307" s="1028"/>
      <c r="S307" s="592">
        <v>0</v>
      </c>
      <c r="T307" s="592"/>
      <c r="U307" s="592">
        <v>0</v>
      </c>
      <c r="V307" s="592">
        <v>0</v>
      </c>
      <c r="W307" s="592"/>
      <c r="X307" s="592"/>
      <c r="Y307" s="592">
        <f t="shared" si="9"/>
        <v>30.596</v>
      </c>
      <c r="Z307" s="592"/>
      <c r="AA307" s="592"/>
      <c r="AB307" s="592">
        <v>333.1</v>
      </c>
      <c r="AC307" s="592">
        <v>0</v>
      </c>
      <c r="AD307" s="592"/>
      <c r="AE307" s="592"/>
      <c r="AF307" s="592">
        <v>346.67</v>
      </c>
      <c r="AG307" s="592">
        <v>0</v>
      </c>
    </row>
    <row r="308" spans="1:33" x14ac:dyDescent="0.2">
      <c r="A308" s="988">
        <v>36824</v>
      </c>
      <c r="B308" s="592">
        <v>26.042000000000002</v>
      </c>
      <c r="C308" s="592"/>
      <c r="D308" s="592">
        <v>6.67</v>
      </c>
      <c r="E308" s="592"/>
      <c r="F308" s="1028">
        <f t="shared" si="10"/>
        <v>32.712000000000003</v>
      </c>
      <c r="G308" s="1028"/>
      <c r="H308" s="1028"/>
      <c r="I308" s="1028"/>
      <c r="J308" s="1028"/>
      <c r="K308" s="1028"/>
      <c r="L308" s="1028"/>
      <c r="M308" s="1028"/>
      <c r="N308" s="1028"/>
      <c r="O308" s="1028"/>
      <c r="P308" s="1028"/>
      <c r="Q308" s="1028"/>
      <c r="R308" s="1028"/>
      <c r="S308" s="592">
        <v>0</v>
      </c>
      <c r="T308" s="592"/>
      <c r="U308" s="592">
        <v>0</v>
      </c>
      <c r="V308" s="592">
        <v>0</v>
      </c>
      <c r="W308" s="592"/>
      <c r="X308" s="592"/>
      <c r="Y308" s="592">
        <f t="shared" si="9"/>
        <v>32.712000000000003</v>
      </c>
      <c r="Z308" s="592"/>
      <c r="AA308" s="592"/>
      <c r="AB308" s="592">
        <v>332.9</v>
      </c>
      <c r="AC308" s="592">
        <v>0</v>
      </c>
      <c r="AD308" s="592"/>
      <c r="AE308" s="592"/>
      <c r="AF308" s="592">
        <v>346.48</v>
      </c>
      <c r="AG308" s="592">
        <v>0</v>
      </c>
    </row>
    <row r="309" spans="1:33" x14ac:dyDescent="0.2">
      <c r="A309" s="988">
        <v>36825</v>
      </c>
      <c r="B309" s="592">
        <v>25.327000000000002</v>
      </c>
      <c r="C309" s="592"/>
      <c r="D309" s="592">
        <v>5.7450000000000001</v>
      </c>
      <c r="E309" s="592"/>
      <c r="F309" s="1028">
        <f t="shared" si="10"/>
        <v>31.072000000000003</v>
      </c>
      <c r="G309" s="1028"/>
      <c r="H309" s="1028"/>
      <c r="I309" s="1028"/>
      <c r="J309" s="1028"/>
      <c r="K309" s="1028"/>
      <c r="L309" s="1028"/>
      <c r="M309" s="1028"/>
      <c r="N309" s="1028"/>
      <c r="O309" s="1028"/>
      <c r="P309" s="1028"/>
      <c r="Q309" s="1028"/>
      <c r="R309" s="1028"/>
      <c r="S309" s="592">
        <v>0</v>
      </c>
      <c r="T309" s="592"/>
      <c r="U309" s="592">
        <v>0</v>
      </c>
      <c r="V309" s="592">
        <v>0</v>
      </c>
      <c r="W309" s="592"/>
      <c r="X309" s="592"/>
      <c r="Y309" s="592">
        <f t="shared" si="9"/>
        <v>31.072000000000003</v>
      </c>
      <c r="Z309" s="592"/>
      <c r="AA309" s="592"/>
      <c r="AB309" s="592">
        <v>332.6</v>
      </c>
      <c r="AC309" s="592">
        <v>0</v>
      </c>
      <c r="AD309" s="592"/>
      <c r="AE309" s="592"/>
      <c r="AF309" s="592">
        <v>346.43</v>
      </c>
      <c r="AG309" s="592">
        <v>0</v>
      </c>
    </row>
    <row r="310" spans="1:33" x14ac:dyDescent="0.2">
      <c r="A310" s="988">
        <v>36826</v>
      </c>
      <c r="B310" s="592">
        <v>23.795999999999999</v>
      </c>
      <c r="C310" s="592"/>
      <c r="D310" s="592">
        <v>6.8719999999999999</v>
      </c>
      <c r="E310" s="592"/>
      <c r="F310" s="1028">
        <f t="shared" si="10"/>
        <v>30.667999999999999</v>
      </c>
      <c r="G310" s="1028"/>
      <c r="H310" s="1028"/>
      <c r="I310" s="1028"/>
      <c r="J310" s="1028"/>
      <c r="K310" s="1028"/>
      <c r="L310" s="1028"/>
      <c r="M310" s="1028"/>
      <c r="N310" s="1028"/>
      <c r="O310" s="1028"/>
      <c r="P310" s="1028"/>
      <c r="Q310" s="1028"/>
      <c r="R310" s="1028"/>
      <c r="S310" s="592">
        <v>1.633</v>
      </c>
      <c r="T310" s="592"/>
      <c r="U310" s="592">
        <v>0</v>
      </c>
      <c r="V310" s="592">
        <v>0</v>
      </c>
      <c r="W310" s="592"/>
      <c r="X310" s="592"/>
      <c r="Y310" s="592">
        <f t="shared" si="9"/>
        <v>29.035</v>
      </c>
      <c r="Z310" s="592"/>
      <c r="AA310" s="592"/>
      <c r="AB310" s="592">
        <v>332.5</v>
      </c>
      <c r="AC310" s="592">
        <v>0</v>
      </c>
      <c r="AD310" s="592"/>
      <c r="AE310" s="592"/>
      <c r="AF310" s="592">
        <v>346.24</v>
      </c>
      <c r="AG310" s="592">
        <v>0</v>
      </c>
    </row>
    <row r="311" spans="1:33" x14ac:dyDescent="0.2">
      <c r="A311" s="988">
        <v>36827</v>
      </c>
      <c r="B311" s="592">
        <v>26.167000000000002</v>
      </c>
      <c r="C311" s="592"/>
      <c r="D311" s="592">
        <v>6.7530000000000001</v>
      </c>
      <c r="E311" s="592"/>
      <c r="F311" s="1028">
        <f t="shared" si="10"/>
        <v>32.92</v>
      </c>
      <c r="G311" s="1028"/>
      <c r="H311" s="1028"/>
      <c r="I311" s="1028"/>
      <c r="J311" s="1028"/>
      <c r="K311" s="1028"/>
      <c r="L311" s="1028"/>
      <c r="M311" s="1028"/>
      <c r="N311" s="1028"/>
      <c r="O311" s="1028"/>
      <c r="P311" s="1028"/>
      <c r="Q311" s="1028"/>
      <c r="R311" s="1028"/>
      <c r="S311" s="592">
        <v>2.044</v>
      </c>
      <c r="T311" s="592"/>
      <c r="U311" s="592">
        <v>0</v>
      </c>
      <c r="V311" s="592">
        <v>0</v>
      </c>
      <c r="W311" s="592"/>
      <c r="X311" s="592"/>
      <c r="Y311" s="592">
        <f t="shared" si="9"/>
        <v>30.876000000000001</v>
      </c>
      <c r="Z311" s="592"/>
      <c r="AA311" s="592"/>
      <c r="AB311" s="592">
        <v>332</v>
      </c>
      <c r="AC311" s="592">
        <v>0</v>
      </c>
      <c r="AD311" s="592"/>
      <c r="AE311" s="592"/>
      <c r="AF311" s="592">
        <v>346.24</v>
      </c>
      <c r="AG311" s="592">
        <v>0</v>
      </c>
    </row>
    <row r="312" spans="1:33" x14ac:dyDescent="0.2">
      <c r="A312" s="988">
        <v>36828</v>
      </c>
      <c r="B312" s="592">
        <v>24.611999999999998</v>
      </c>
      <c r="C312" s="592"/>
      <c r="D312" s="592">
        <v>8.3130000000000006</v>
      </c>
      <c r="E312" s="592"/>
      <c r="F312" s="1028">
        <f t="shared" si="10"/>
        <v>32.924999999999997</v>
      </c>
      <c r="G312" s="1028"/>
      <c r="H312" s="1028"/>
      <c r="I312" s="1028"/>
      <c r="J312" s="1028"/>
      <c r="K312" s="1028"/>
      <c r="L312" s="1028"/>
      <c r="M312" s="1028"/>
      <c r="N312" s="1028"/>
      <c r="O312" s="1028"/>
      <c r="P312" s="1028"/>
      <c r="Q312" s="1028"/>
      <c r="R312" s="1028"/>
      <c r="S312" s="592">
        <v>0</v>
      </c>
      <c r="T312" s="592"/>
      <c r="U312" s="592">
        <v>0</v>
      </c>
      <c r="V312" s="592">
        <v>0</v>
      </c>
      <c r="W312" s="592"/>
      <c r="X312" s="592"/>
      <c r="Y312" s="592">
        <f t="shared" si="9"/>
        <v>32.924999999999997</v>
      </c>
      <c r="Z312" s="592"/>
      <c r="AA312" s="592"/>
      <c r="AB312" s="592">
        <v>331.8</v>
      </c>
      <c r="AC312" s="592">
        <v>0</v>
      </c>
      <c r="AD312" s="592"/>
      <c r="AE312" s="592"/>
      <c r="AF312" s="1000">
        <v>345.92</v>
      </c>
      <c r="AG312" s="592">
        <v>0</v>
      </c>
    </row>
    <row r="313" spans="1:33" x14ac:dyDescent="0.2">
      <c r="A313" s="988">
        <v>36829</v>
      </c>
      <c r="B313" s="592">
        <v>23.4</v>
      </c>
      <c r="C313" s="592"/>
      <c r="D313" s="592">
        <v>6.9539999999999997</v>
      </c>
      <c r="E313" s="592"/>
      <c r="F313" s="1028">
        <f t="shared" si="10"/>
        <v>30.353999999999999</v>
      </c>
      <c r="G313" s="1028"/>
      <c r="H313" s="1028"/>
      <c r="I313" s="1028"/>
      <c r="J313" s="1028"/>
      <c r="K313" s="1028"/>
      <c r="L313" s="1028"/>
      <c r="M313" s="1028"/>
      <c r="N313" s="1028"/>
      <c r="O313" s="1028"/>
      <c r="P313" s="1028"/>
      <c r="Q313" s="1028"/>
      <c r="R313" s="1028"/>
      <c r="S313" s="592">
        <v>0</v>
      </c>
      <c r="T313" s="592"/>
      <c r="U313" s="592">
        <v>0</v>
      </c>
      <c r="V313" s="592">
        <v>0</v>
      </c>
      <c r="W313" s="592"/>
      <c r="X313" s="592"/>
      <c r="Y313" s="592">
        <f t="shared" si="9"/>
        <v>30.353999999999999</v>
      </c>
      <c r="Z313" s="592"/>
      <c r="AA313" s="592"/>
      <c r="AB313" s="592">
        <v>331.6</v>
      </c>
      <c r="AC313" s="592">
        <v>0</v>
      </c>
      <c r="AD313" s="592"/>
      <c r="AE313" s="592"/>
      <c r="AF313" s="592">
        <v>345.7</v>
      </c>
      <c r="AG313" s="592">
        <v>0</v>
      </c>
    </row>
    <row r="314" spans="1:33" x14ac:dyDescent="0.2">
      <c r="A314" s="988">
        <v>36830</v>
      </c>
      <c r="B314" s="912">
        <v>24.532</v>
      </c>
      <c r="C314" s="912"/>
      <c r="D314" s="912">
        <v>7.1859999999999999</v>
      </c>
      <c r="E314" s="912"/>
      <c r="F314" s="1041">
        <f t="shared" si="10"/>
        <v>31.718</v>
      </c>
      <c r="G314" s="1041"/>
      <c r="H314" s="1041"/>
      <c r="I314" s="1041"/>
      <c r="J314" s="1041"/>
      <c r="K314" s="1041"/>
      <c r="L314" s="1041"/>
      <c r="M314" s="1041"/>
      <c r="N314" s="1041"/>
      <c r="O314" s="1041"/>
      <c r="P314" s="1041"/>
      <c r="Q314" s="1041"/>
      <c r="R314" s="1041"/>
      <c r="S314" s="912">
        <v>0</v>
      </c>
      <c r="T314" s="912"/>
      <c r="U314" s="912">
        <v>0</v>
      </c>
      <c r="V314" s="912">
        <v>0</v>
      </c>
      <c r="W314" s="912"/>
      <c r="X314" s="912"/>
      <c r="Y314" s="912">
        <f t="shared" si="9"/>
        <v>31.718</v>
      </c>
      <c r="Z314" s="912"/>
      <c r="AA314" s="912"/>
      <c r="AB314" s="912">
        <v>331.4</v>
      </c>
      <c r="AC314" s="912">
        <v>0</v>
      </c>
      <c r="AD314" s="912"/>
      <c r="AE314" s="912"/>
      <c r="AF314" s="912">
        <v>345.82</v>
      </c>
      <c r="AG314" s="912">
        <v>0</v>
      </c>
    </row>
    <row r="315" spans="1:33" x14ac:dyDescent="0.2">
      <c r="A315" s="988">
        <v>36831</v>
      </c>
      <c r="B315" s="592">
        <v>22.693999999999999</v>
      </c>
      <c r="C315" s="592"/>
      <c r="D315" s="592">
        <v>6.4119999999999999</v>
      </c>
      <c r="E315" s="592"/>
      <c r="F315" s="592">
        <f t="shared" si="10"/>
        <v>29.105999999999998</v>
      </c>
      <c r="G315" s="592"/>
      <c r="H315" s="592"/>
      <c r="I315" s="592"/>
      <c r="J315" s="592"/>
      <c r="K315" s="592"/>
      <c r="L315" s="592"/>
      <c r="M315" s="592"/>
      <c r="N315" s="592"/>
      <c r="O315" s="592"/>
      <c r="P315" s="592"/>
      <c r="Q315" s="592"/>
      <c r="R315" s="592"/>
      <c r="S315" s="592">
        <v>0</v>
      </c>
      <c r="T315" s="473"/>
      <c r="U315" s="473">
        <v>0</v>
      </c>
      <c r="V315" s="592">
        <v>0</v>
      </c>
      <c r="W315" s="592"/>
      <c r="X315" s="592"/>
      <c r="Y315" s="592">
        <f t="shared" si="9"/>
        <v>29.105999999999998</v>
      </c>
      <c r="Z315" s="592"/>
      <c r="AA315" s="592"/>
      <c r="AB315" s="592">
        <v>331.1</v>
      </c>
      <c r="AC315" s="592">
        <v>0</v>
      </c>
      <c r="AD315" s="592"/>
      <c r="AE315" s="592"/>
      <c r="AF315" s="592">
        <v>345.49</v>
      </c>
      <c r="AG315" s="592">
        <v>0</v>
      </c>
    </row>
    <row r="316" spans="1:33" x14ac:dyDescent="0.2">
      <c r="A316" s="988">
        <v>36832</v>
      </c>
      <c r="B316" s="592">
        <v>24.838999999999999</v>
      </c>
      <c r="C316" s="592"/>
      <c r="D316" s="592">
        <v>7.41</v>
      </c>
      <c r="E316" s="592"/>
      <c r="F316" s="592">
        <f t="shared" si="10"/>
        <v>32.248999999999995</v>
      </c>
      <c r="G316" s="592"/>
      <c r="H316" s="592"/>
      <c r="I316" s="592"/>
      <c r="J316" s="592"/>
      <c r="K316" s="592"/>
      <c r="L316" s="592"/>
      <c r="M316" s="592"/>
      <c r="N316" s="592"/>
      <c r="O316" s="592"/>
      <c r="P316" s="592"/>
      <c r="Q316" s="592"/>
      <c r="R316" s="592"/>
      <c r="S316" s="592">
        <v>0</v>
      </c>
      <c r="T316" s="473"/>
      <c r="U316" s="473">
        <v>0</v>
      </c>
      <c r="V316" s="592">
        <v>0</v>
      </c>
      <c r="W316" s="592"/>
      <c r="X316" s="592"/>
      <c r="Y316" s="592">
        <f t="shared" si="9"/>
        <v>32.248999999999995</v>
      </c>
      <c r="Z316" s="592"/>
      <c r="AA316" s="592"/>
      <c r="AB316" s="592">
        <v>330.9</v>
      </c>
      <c r="AC316" s="592">
        <v>0</v>
      </c>
      <c r="AD316" s="592"/>
      <c r="AE316" s="592"/>
      <c r="AF316" s="592">
        <v>345.31</v>
      </c>
      <c r="AG316" s="592">
        <v>0</v>
      </c>
    </row>
    <row r="317" spans="1:33" x14ac:dyDescent="0.2">
      <c r="A317" s="988">
        <v>36833</v>
      </c>
      <c r="B317" s="993">
        <v>23.463000000000001</v>
      </c>
      <c r="C317" s="993"/>
      <c r="D317" s="592">
        <v>7.1189999999999998</v>
      </c>
      <c r="E317" s="592"/>
      <c r="F317" s="592">
        <f t="shared" si="10"/>
        <v>30.582000000000001</v>
      </c>
      <c r="G317" s="592"/>
      <c r="H317" s="592"/>
      <c r="I317" s="592"/>
      <c r="J317" s="592"/>
      <c r="K317" s="592"/>
      <c r="L317" s="592"/>
      <c r="M317" s="592"/>
      <c r="N317" s="592"/>
      <c r="O317" s="592"/>
      <c r="P317" s="592"/>
      <c r="Q317" s="592"/>
      <c r="R317" s="592"/>
      <c r="S317" s="592">
        <v>0</v>
      </c>
      <c r="T317" s="473"/>
      <c r="U317" s="473">
        <v>0</v>
      </c>
      <c r="V317" s="592">
        <v>0</v>
      </c>
      <c r="W317" s="592"/>
      <c r="X317" s="592"/>
      <c r="Y317" s="592">
        <f t="shared" si="9"/>
        <v>30.582000000000001</v>
      </c>
      <c r="Z317" s="592"/>
      <c r="AA317" s="592"/>
      <c r="AB317" s="592">
        <v>330.7</v>
      </c>
      <c r="AC317" s="592">
        <v>0</v>
      </c>
      <c r="AD317" s="592"/>
      <c r="AE317" s="592"/>
      <c r="AF317" s="592">
        <v>345.1</v>
      </c>
      <c r="AG317" s="592">
        <v>0</v>
      </c>
    </row>
    <row r="318" spans="1:33" x14ac:dyDescent="0.2">
      <c r="A318" s="988">
        <v>36834</v>
      </c>
      <c r="B318" s="1000">
        <v>26.36</v>
      </c>
      <c r="C318" s="1000"/>
      <c r="D318" s="592">
        <v>6.7910000000000004</v>
      </c>
      <c r="E318" s="592"/>
      <c r="F318" s="592">
        <f t="shared" si="10"/>
        <v>33.150999999999996</v>
      </c>
      <c r="G318" s="592"/>
      <c r="H318" s="592"/>
      <c r="I318" s="592"/>
      <c r="J318" s="592"/>
      <c r="K318" s="592"/>
      <c r="L318" s="592"/>
      <c r="M318" s="592"/>
      <c r="N318" s="592"/>
      <c r="O318" s="592"/>
      <c r="P318" s="592"/>
      <c r="Q318" s="592"/>
      <c r="R318" s="592"/>
      <c r="S318" s="592">
        <v>3.246</v>
      </c>
      <c r="T318" s="473"/>
      <c r="U318" s="473">
        <v>0</v>
      </c>
      <c r="V318" s="592">
        <v>0</v>
      </c>
      <c r="W318" s="592"/>
      <c r="X318" s="592"/>
      <c r="Y318" s="592">
        <f t="shared" si="9"/>
        <v>29.904999999999998</v>
      </c>
      <c r="Z318" s="592"/>
      <c r="AA318" s="592"/>
      <c r="AB318" s="592">
        <v>330.5</v>
      </c>
      <c r="AC318" s="592">
        <v>0.1</v>
      </c>
      <c r="AD318" s="592"/>
      <c r="AE318" s="592"/>
      <c r="AF318" s="592">
        <v>345</v>
      </c>
      <c r="AG318" s="592">
        <v>0.1</v>
      </c>
    </row>
    <row r="319" spans="1:33" x14ac:dyDescent="0.2">
      <c r="A319" s="988">
        <v>36835</v>
      </c>
      <c r="B319" s="592">
        <v>25.774000000000001</v>
      </c>
      <c r="C319" s="592"/>
      <c r="D319" s="592">
        <v>5.2359999999999998</v>
      </c>
      <c r="E319" s="592"/>
      <c r="F319" s="592">
        <f t="shared" si="10"/>
        <v>31.01</v>
      </c>
      <c r="G319" s="592"/>
      <c r="H319" s="592"/>
      <c r="I319" s="592"/>
      <c r="J319" s="592"/>
      <c r="K319" s="592"/>
      <c r="L319" s="592"/>
      <c r="M319" s="592"/>
      <c r="N319" s="592"/>
      <c r="O319" s="592"/>
      <c r="P319" s="592"/>
      <c r="Q319" s="592"/>
      <c r="R319" s="592"/>
      <c r="S319" s="592">
        <v>3.1389999999999998</v>
      </c>
      <c r="T319" s="473"/>
      <c r="U319" s="473">
        <v>0</v>
      </c>
      <c r="V319" s="592">
        <v>0</v>
      </c>
      <c r="W319" s="592"/>
      <c r="X319" s="592"/>
      <c r="Y319" s="592">
        <f t="shared" si="9"/>
        <v>27.871000000000002</v>
      </c>
      <c r="Z319" s="592"/>
      <c r="AA319" s="592"/>
      <c r="AB319" s="592">
        <v>330.2</v>
      </c>
      <c r="AC319" s="592">
        <v>0</v>
      </c>
      <c r="AD319" s="592"/>
      <c r="AE319" s="592"/>
      <c r="AF319" s="592">
        <v>344.79</v>
      </c>
      <c r="AG319" s="592">
        <v>0</v>
      </c>
    </row>
    <row r="320" spans="1:33" x14ac:dyDescent="0.2">
      <c r="A320" s="988">
        <v>36836</v>
      </c>
      <c r="B320" s="592">
        <v>28.533999999999999</v>
      </c>
      <c r="C320" s="592"/>
      <c r="D320" s="592">
        <v>5.6529999999999996</v>
      </c>
      <c r="E320" s="592"/>
      <c r="F320" s="592">
        <f t="shared" si="10"/>
        <v>34.186999999999998</v>
      </c>
      <c r="G320" s="592"/>
      <c r="H320" s="592"/>
      <c r="I320" s="592"/>
      <c r="J320" s="592"/>
      <c r="K320" s="592"/>
      <c r="L320" s="592"/>
      <c r="M320" s="592"/>
      <c r="N320" s="592"/>
      <c r="O320" s="592"/>
      <c r="P320" s="592"/>
      <c r="Q320" s="592"/>
      <c r="R320" s="592"/>
      <c r="S320" s="592">
        <v>3.105</v>
      </c>
      <c r="T320" s="473"/>
      <c r="U320" s="473">
        <v>0</v>
      </c>
      <c r="V320" s="592">
        <v>0</v>
      </c>
      <c r="W320" s="592"/>
      <c r="X320" s="592"/>
      <c r="Y320" s="592">
        <f t="shared" si="9"/>
        <v>31.081999999999997</v>
      </c>
      <c r="Z320" s="592"/>
      <c r="AA320" s="592"/>
      <c r="AB320" s="592">
        <v>330.1</v>
      </c>
      <c r="AC320" s="592">
        <v>0</v>
      </c>
      <c r="AD320" s="592"/>
      <c r="AE320" s="592"/>
      <c r="AF320" s="592">
        <v>344.57</v>
      </c>
      <c r="AG320" s="592">
        <v>0</v>
      </c>
    </row>
    <row r="321" spans="1:33" x14ac:dyDescent="0.2">
      <c r="A321" s="988">
        <v>36837</v>
      </c>
      <c r="B321" s="592">
        <v>25.122</v>
      </c>
      <c r="C321" s="592"/>
      <c r="D321" s="592">
        <v>6.36</v>
      </c>
      <c r="E321" s="592"/>
      <c r="F321" s="592">
        <f t="shared" si="10"/>
        <v>31.481999999999999</v>
      </c>
      <c r="G321" s="592"/>
      <c r="H321" s="592"/>
      <c r="I321" s="592"/>
      <c r="J321" s="592"/>
      <c r="K321" s="592"/>
      <c r="L321" s="592"/>
      <c r="M321" s="592"/>
      <c r="N321" s="592"/>
      <c r="O321" s="592"/>
      <c r="P321" s="592"/>
      <c r="Q321" s="592"/>
      <c r="R321" s="592"/>
      <c r="S321" s="592">
        <v>3.113</v>
      </c>
      <c r="T321" s="473"/>
      <c r="U321" s="473">
        <v>0</v>
      </c>
      <c r="V321" s="592">
        <v>0</v>
      </c>
      <c r="W321" s="592"/>
      <c r="X321" s="592"/>
      <c r="Y321" s="592">
        <f t="shared" si="9"/>
        <v>28.369</v>
      </c>
      <c r="Z321" s="592"/>
      <c r="AA321" s="592"/>
      <c r="AB321" s="592">
        <v>329.8</v>
      </c>
      <c r="AC321" s="592">
        <v>0.05</v>
      </c>
      <c r="AD321" s="592"/>
      <c r="AE321" s="592"/>
      <c r="AF321" s="592">
        <v>344.4</v>
      </c>
      <c r="AG321" s="592">
        <v>0.01</v>
      </c>
    </row>
    <row r="322" spans="1:33" x14ac:dyDescent="0.2">
      <c r="A322" s="988">
        <v>36838</v>
      </c>
      <c r="B322" s="592">
        <v>24.084</v>
      </c>
      <c r="C322" s="592"/>
      <c r="D322" s="592">
        <v>6.5330000000000004</v>
      </c>
      <c r="E322" s="592"/>
      <c r="F322" s="592">
        <f t="shared" si="10"/>
        <v>30.617000000000001</v>
      </c>
      <c r="G322" s="592"/>
      <c r="H322" s="592"/>
      <c r="I322" s="592"/>
      <c r="J322" s="592"/>
      <c r="K322" s="592"/>
      <c r="L322" s="592"/>
      <c r="M322" s="592"/>
      <c r="N322" s="592"/>
      <c r="O322" s="592"/>
      <c r="P322" s="592"/>
      <c r="Q322" s="592"/>
      <c r="R322" s="592"/>
      <c r="S322" s="592">
        <v>3.0739999999999998</v>
      </c>
      <c r="T322" s="473"/>
      <c r="U322" s="473">
        <v>0</v>
      </c>
      <c r="V322" s="592">
        <v>0</v>
      </c>
      <c r="W322" s="592"/>
      <c r="X322" s="592"/>
      <c r="Y322" s="592">
        <f t="shared" si="9"/>
        <v>27.542999999999999</v>
      </c>
      <c r="Z322" s="592"/>
      <c r="AA322" s="592"/>
      <c r="AB322" s="592">
        <v>329.6</v>
      </c>
      <c r="AC322" s="592">
        <v>0.05</v>
      </c>
      <c r="AD322" s="592"/>
      <c r="AE322" s="592"/>
      <c r="AF322" s="1000">
        <v>344.26</v>
      </c>
      <c r="AG322" s="592">
        <v>0.03</v>
      </c>
    </row>
    <row r="323" spans="1:33" x14ac:dyDescent="0.2">
      <c r="A323" s="988">
        <v>36839</v>
      </c>
      <c r="B323" s="592">
        <v>25.616</v>
      </c>
      <c r="C323" s="592"/>
      <c r="D323" s="592">
        <v>6.6470000000000002</v>
      </c>
      <c r="E323" s="592"/>
      <c r="F323" s="592">
        <f t="shared" si="10"/>
        <v>32.262999999999998</v>
      </c>
      <c r="G323" s="592"/>
      <c r="H323" s="592"/>
      <c r="I323" s="592"/>
      <c r="J323" s="592"/>
      <c r="K323" s="592"/>
      <c r="L323" s="592"/>
      <c r="M323" s="592"/>
      <c r="N323" s="592"/>
      <c r="O323" s="592"/>
      <c r="P323" s="592"/>
      <c r="Q323" s="592"/>
      <c r="R323" s="592"/>
      <c r="S323" s="592">
        <v>3.12</v>
      </c>
      <c r="T323" s="473"/>
      <c r="U323" s="473">
        <v>0</v>
      </c>
      <c r="V323" s="1023">
        <v>0</v>
      </c>
      <c r="W323" s="1023"/>
      <c r="X323" s="1023"/>
      <c r="Y323" s="592">
        <f t="shared" si="9"/>
        <v>29.142999999999997</v>
      </c>
      <c r="Z323" s="592"/>
      <c r="AA323" s="592"/>
      <c r="AB323" s="592">
        <v>329.4</v>
      </c>
      <c r="AC323" s="592">
        <v>0.03</v>
      </c>
      <c r="AD323" s="592"/>
      <c r="AE323" s="592"/>
      <c r="AF323" s="1000">
        <v>344.12</v>
      </c>
      <c r="AG323" s="592">
        <v>0.02</v>
      </c>
    </row>
    <row r="324" spans="1:33" x14ac:dyDescent="0.2">
      <c r="A324" s="988">
        <v>36840</v>
      </c>
      <c r="B324" s="592">
        <v>24.908000000000001</v>
      </c>
      <c r="C324" s="592"/>
      <c r="D324" s="592">
        <v>6.8680000000000003</v>
      </c>
      <c r="E324" s="592"/>
      <c r="F324" s="592">
        <f t="shared" si="10"/>
        <v>31.776000000000003</v>
      </c>
      <c r="G324" s="592"/>
      <c r="H324" s="592"/>
      <c r="I324" s="592"/>
      <c r="J324" s="592"/>
      <c r="K324" s="592"/>
      <c r="L324" s="592"/>
      <c r="M324" s="592"/>
      <c r="N324" s="592"/>
      <c r="O324" s="592"/>
      <c r="P324" s="592"/>
      <c r="Q324" s="592"/>
      <c r="R324" s="592"/>
      <c r="S324" s="592">
        <v>3.1110000000000002</v>
      </c>
      <c r="T324" s="473"/>
      <c r="U324" s="473">
        <v>0</v>
      </c>
      <c r="V324" s="592">
        <v>0</v>
      </c>
      <c r="W324" s="592"/>
      <c r="X324" s="592"/>
      <c r="Y324" s="592">
        <f t="shared" si="9"/>
        <v>28.665000000000003</v>
      </c>
      <c r="Z324" s="592"/>
      <c r="AA324" s="592"/>
      <c r="AB324" s="592">
        <v>329.1</v>
      </c>
      <c r="AC324" s="592">
        <v>0</v>
      </c>
      <c r="AD324" s="592"/>
      <c r="AE324" s="592"/>
      <c r="AF324" s="592">
        <v>344.2</v>
      </c>
      <c r="AG324" s="592">
        <v>0</v>
      </c>
    </row>
    <row r="325" spans="1:33" x14ac:dyDescent="0.2">
      <c r="A325" s="988">
        <v>36841</v>
      </c>
      <c r="B325" s="592">
        <v>26.306999999999999</v>
      </c>
      <c r="C325" s="592"/>
      <c r="D325" s="592">
        <v>6.58</v>
      </c>
      <c r="E325" s="592"/>
      <c r="F325" s="592">
        <f t="shared" si="10"/>
        <v>32.887</v>
      </c>
      <c r="G325" s="592"/>
      <c r="H325" s="592"/>
      <c r="I325" s="592"/>
      <c r="J325" s="592"/>
      <c r="K325" s="592"/>
      <c r="L325" s="592"/>
      <c r="M325" s="592"/>
      <c r="N325" s="592"/>
      <c r="O325" s="592"/>
      <c r="P325" s="592"/>
      <c r="Q325" s="592"/>
      <c r="R325" s="592"/>
      <c r="S325" s="592">
        <v>3.1190000000000002</v>
      </c>
      <c r="T325" s="473"/>
      <c r="U325" s="473">
        <v>0</v>
      </c>
      <c r="V325" s="592">
        <v>0</v>
      </c>
      <c r="W325" s="592"/>
      <c r="X325" s="592"/>
      <c r="Y325" s="592">
        <f t="shared" si="9"/>
        <v>29.768000000000001</v>
      </c>
      <c r="Z325" s="592"/>
      <c r="AA325" s="592"/>
      <c r="AB325" s="592">
        <v>328.9</v>
      </c>
      <c r="AC325" s="592">
        <v>0</v>
      </c>
      <c r="AD325" s="592"/>
      <c r="AE325" s="592"/>
      <c r="AF325" s="1000">
        <v>343.75</v>
      </c>
      <c r="AG325" s="592">
        <v>0</v>
      </c>
    </row>
    <row r="326" spans="1:33" x14ac:dyDescent="0.2">
      <c r="A326" s="988">
        <v>36842</v>
      </c>
      <c r="B326" s="592">
        <v>26.497</v>
      </c>
      <c r="C326" s="592"/>
      <c r="D326" s="592">
        <v>6.4550000000000001</v>
      </c>
      <c r="E326" s="592"/>
      <c r="F326" s="592">
        <f t="shared" si="10"/>
        <v>32.951999999999998</v>
      </c>
      <c r="G326" s="592"/>
      <c r="H326" s="592"/>
      <c r="I326" s="592"/>
      <c r="J326" s="592"/>
      <c r="K326" s="592"/>
      <c r="L326" s="592"/>
      <c r="M326" s="592"/>
      <c r="N326" s="592"/>
      <c r="O326" s="592"/>
      <c r="P326" s="592"/>
      <c r="Q326" s="592"/>
      <c r="R326" s="592"/>
      <c r="S326" s="592">
        <v>3.1539999999999999</v>
      </c>
      <c r="T326" s="473"/>
      <c r="U326" s="473">
        <v>0</v>
      </c>
      <c r="V326" s="592">
        <v>0</v>
      </c>
      <c r="W326" s="592"/>
      <c r="X326" s="592"/>
      <c r="Y326" s="592">
        <f t="shared" si="9"/>
        <v>29.797999999999998</v>
      </c>
      <c r="Z326" s="592"/>
      <c r="AA326" s="592"/>
      <c r="AB326" s="592">
        <v>328.6</v>
      </c>
      <c r="AC326" s="592">
        <v>0</v>
      </c>
      <c r="AD326" s="592"/>
      <c r="AE326" s="592"/>
      <c r="AF326" s="592">
        <v>343.66</v>
      </c>
      <c r="AG326" s="592">
        <v>0</v>
      </c>
    </row>
    <row r="327" spans="1:33" x14ac:dyDescent="0.2">
      <c r="A327" s="988">
        <v>36843</v>
      </c>
      <c r="B327" s="592">
        <v>23.143999999999998</v>
      </c>
      <c r="C327" s="592"/>
      <c r="D327" s="592">
        <v>6.6059999999999999</v>
      </c>
      <c r="E327" s="592"/>
      <c r="F327" s="592">
        <f t="shared" si="10"/>
        <v>29.75</v>
      </c>
      <c r="G327" s="592"/>
      <c r="H327" s="592"/>
      <c r="I327" s="592"/>
      <c r="J327" s="592"/>
      <c r="K327" s="592"/>
      <c r="L327" s="592"/>
      <c r="M327" s="592"/>
      <c r="N327" s="592"/>
      <c r="O327" s="592"/>
      <c r="P327" s="592"/>
      <c r="Q327" s="592"/>
      <c r="R327" s="592"/>
      <c r="S327" s="592">
        <v>3.1080000000000001</v>
      </c>
      <c r="T327" s="473"/>
      <c r="U327" s="473">
        <v>0</v>
      </c>
      <c r="V327" s="592">
        <v>0</v>
      </c>
      <c r="W327" s="592"/>
      <c r="X327" s="592"/>
      <c r="Y327" s="592">
        <f t="shared" si="9"/>
        <v>26.641999999999999</v>
      </c>
      <c r="Z327" s="592"/>
      <c r="AA327" s="592"/>
      <c r="AB327" s="592">
        <v>328.5</v>
      </c>
      <c r="AC327" s="592">
        <v>0.09</v>
      </c>
      <c r="AD327" s="592"/>
      <c r="AE327" s="592"/>
      <c r="AF327" s="592">
        <v>343.45</v>
      </c>
      <c r="AG327" s="592">
        <v>0.16</v>
      </c>
    </row>
    <row r="328" spans="1:33" x14ac:dyDescent="0.2">
      <c r="A328" s="988">
        <v>36844</v>
      </c>
      <c r="B328" s="592">
        <v>24.704000000000001</v>
      </c>
      <c r="C328" s="592"/>
      <c r="D328" s="592">
        <v>6.6189999999999998</v>
      </c>
      <c r="E328" s="592"/>
      <c r="F328" s="592">
        <f t="shared" si="10"/>
        <v>31.323</v>
      </c>
      <c r="G328" s="592"/>
      <c r="H328" s="592"/>
      <c r="I328" s="592"/>
      <c r="J328" s="592"/>
      <c r="K328" s="592"/>
      <c r="L328" s="592"/>
      <c r="M328" s="592"/>
      <c r="N328" s="592"/>
      <c r="O328" s="592"/>
      <c r="P328" s="592"/>
      <c r="Q328" s="592"/>
      <c r="R328" s="592"/>
      <c r="S328" s="592">
        <v>3.169</v>
      </c>
      <c r="T328" s="473"/>
      <c r="U328" s="473">
        <v>0</v>
      </c>
      <c r="V328" s="592">
        <v>0</v>
      </c>
      <c r="W328" s="592"/>
      <c r="X328" s="592"/>
      <c r="Y328" s="592">
        <f t="shared" si="9"/>
        <v>28.154</v>
      </c>
      <c r="Z328" s="592"/>
      <c r="AA328" s="592"/>
      <c r="AB328" s="592">
        <v>328.2</v>
      </c>
      <c r="AC328" s="592">
        <v>0.32</v>
      </c>
      <c r="AD328" s="592"/>
      <c r="AE328" s="592"/>
      <c r="AF328" s="592">
        <v>343.34</v>
      </c>
      <c r="AG328" s="592">
        <v>0.26</v>
      </c>
    </row>
    <row r="329" spans="1:33" x14ac:dyDescent="0.2">
      <c r="A329" s="988">
        <v>36845</v>
      </c>
      <c r="B329" s="592">
        <v>24.4</v>
      </c>
      <c r="C329" s="592"/>
      <c r="D329" s="592">
        <v>6.7270000000000003</v>
      </c>
      <c r="E329" s="592"/>
      <c r="F329" s="592">
        <f t="shared" si="10"/>
        <v>31.126999999999999</v>
      </c>
      <c r="G329" s="592"/>
      <c r="H329" s="592"/>
      <c r="I329" s="592"/>
      <c r="J329" s="592"/>
      <c r="K329" s="592"/>
      <c r="L329" s="592"/>
      <c r="M329" s="592"/>
      <c r="N329" s="592"/>
      <c r="O329" s="592"/>
      <c r="P329" s="592"/>
      <c r="Q329" s="592"/>
      <c r="R329" s="592"/>
      <c r="S329" s="592">
        <v>3.2759999999999998</v>
      </c>
      <c r="T329" s="473"/>
      <c r="U329" s="473">
        <v>0</v>
      </c>
      <c r="V329" s="592">
        <v>0</v>
      </c>
      <c r="W329" s="592"/>
      <c r="X329" s="592"/>
      <c r="Y329" s="592">
        <f t="shared" si="9"/>
        <v>27.850999999999999</v>
      </c>
      <c r="Z329" s="592"/>
      <c r="AA329" s="592"/>
      <c r="AB329" s="592">
        <v>328.1</v>
      </c>
      <c r="AC329" s="592">
        <v>0.03</v>
      </c>
      <c r="AD329" s="592"/>
      <c r="AE329" s="592"/>
      <c r="AF329" s="631">
        <v>343.13</v>
      </c>
      <c r="AG329" s="631">
        <v>0.02</v>
      </c>
    </row>
    <row r="330" spans="1:33" x14ac:dyDescent="0.2">
      <c r="A330" s="988">
        <v>36846</v>
      </c>
      <c r="B330" s="592">
        <v>24.117999999999999</v>
      </c>
      <c r="C330" s="592"/>
      <c r="D330" s="592">
        <v>7.2069999999999999</v>
      </c>
      <c r="E330" s="592"/>
      <c r="F330" s="592">
        <f t="shared" si="10"/>
        <v>31.324999999999999</v>
      </c>
      <c r="G330" s="592"/>
      <c r="H330" s="592"/>
      <c r="I330" s="592"/>
      <c r="J330" s="592"/>
      <c r="K330" s="592"/>
      <c r="L330" s="592"/>
      <c r="M330" s="592"/>
      <c r="N330" s="592"/>
      <c r="O330" s="592"/>
      <c r="P330" s="592"/>
      <c r="Q330" s="592"/>
      <c r="R330" s="592"/>
      <c r="S330" s="592">
        <v>3.2839999999999998</v>
      </c>
      <c r="T330" s="473"/>
      <c r="U330" s="473">
        <v>0</v>
      </c>
      <c r="V330" s="592">
        <v>0</v>
      </c>
      <c r="W330" s="592"/>
      <c r="X330" s="592"/>
      <c r="Y330" s="592">
        <f t="shared" ref="Y330:Y393" si="11">+F330-S330-U330-V330</f>
        <v>28.041</v>
      </c>
      <c r="Z330" s="592"/>
      <c r="AA330" s="592"/>
      <c r="AB330" s="631">
        <v>327.9</v>
      </c>
      <c r="AC330" s="631">
        <v>0.05</v>
      </c>
      <c r="AD330" s="631"/>
      <c r="AE330" s="631"/>
      <c r="AF330" s="1000">
        <v>343.02</v>
      </c>
      <c r="AG330" s="592">
        <v>0.05</v>
      </c>
    </row>
    <row r="331" spans="1:33" x14ac:dyDescent="0.2">
      <c r="A331" s="988">
        <v>36847</v>
      </c>
      <c r="B331" s="592">
        <v>23.273</v>
      </c>
      <c r="C331" s="592"/>
      <c r="D331" s="592">
        <v>6.82</v>
      </c>
      <c r="E331" s="592"/>
      <c r="F331" s="592">
        <f t="shared" si="10"/>
        <v>30.093</v>
      </c>
      <c r="G331" s="592"/>
      <c r="H331" s="592"/>
      <c r="I331" s="592"/>
      <c r="J331" s="592"/>
      <c r="K331" s="592"/>
      <c r="L331" s="592"/>
      <c r="M331" s="592"/>
      <c r="N331" s="592"/>
      <c r="O331" s="592"/>
      <c r="P331" s="592"/>
      <c r="Q331" s="592"/>
      <c r="R331" s="592"/>
      <c r="S331" s="592">
        <v>3.3340000000000001</v>
      </c>
      <c r="T331" s="473"/>
      <c r="U331" s="473">
        <v>0</v>
      </c>
      <c r="V331" s="592">
        <v>0</v>
      </c>
      <c r="W331" s="592"/>
      <c r="X331" s="592"/>
      <c r="Y331" s="592">
        <f t="shared" si="11"/>
        <v>26.759</v>
      </c>
      <c r="Z331" s="592"/>
      <c r="AA331" s="592"/>
      <c r="AB331" s="592">
        <v>327.7</v>
      </c>
      <c r="AC331" s="592">
        <v>0.1</v>
      </c>
      <c r="AD331" s="592"/>
      <c r="AE331" s="592"/>
      <c r="AF331" s="592">
        <v>342.83</v>
      </c>
      <c r="AG331" s="592">
        <v>0.1</v>
      </c>
    </row>
    <row r="332" spans="1:33" x14ac:dyDescent="0.2">
      <c r="A332" s="988">
        <v>36848</v>
      </c>
      <c r="B332" s="592">
        <v>22.911000000000001</v>
      </c>
      <c r="C332" s="592"/>
      <c r="D332" s="592">
        <v>6.6589999999999998</v>
      </c>
      <c r="E332" s="592"/>
      <c r="F332" s="592">
        <f t="shared" si="10"/>
        <v>29.57</v>
      </c>
      <c r="G332" s="592"/>
      <c r="H332" s="592"/>
      <c r="I332" s="592"/>
      <c r="J332" s="592"/>
      <c r="K332" s="592"/>
      <c r="L332" s="592"/>
      <c r="M332" s="592"/>
      <c r="N332" s="592"/>
      <c r="O332" s="592"/>
      <c r="P332" s="592"/>
      <c r="Q332" s="592"/>
      <c r="R332" s="592"/>
      <c r="S332" s="592">
        <v>3.3340000000000001</v>
      </c>
      <c r="T332" s="473"/>
      <c r="U332" s="473">
        <v>0</v>
      </c>
      <c r="V332" s="592">
        <v>0</v>
      </c>
      <c r="W332" s="592"/>
      <c r="X332" s="592"/>
      <c r="Y332" s="592">
        <f t="shared" si="11"/>
        <v>26.236000000000001</v>
      </c>
      <c r="Z332" s="592"/>
      <c r="AA332" s="592"/>
      <c r="AB332" s="592">
        <v>327.60000000000002</v>
      </c>
      <c r="AC332" s="592">
        <v>0</v>
      </c>
      <c r="AD332" s="592"/>
      <c r="AE332" s="592"/>
      <c r="AF332" s="592">
        <v>342.66</v>
      </c>
      <c r="AG332" s="592">
        <v>0</v>
      </c>
    </row>
    <row r="333" spans="1:33" x14ac:dyDescent="0.2">
      <c r="A333" s="988">
        <v>36849</v>
      </c>
      <c r="B333" s="592">
        <v>21.643000000000001</v>
      </c>
      <c r="C333" s="592"/>
      <c r="D333" s="592">
        <v>6.1719999999999997</v>
      </c>
      <c r="E333" s="592"/>
      <c r="F333" s="592">
        <f t="shared" si="10"/>
        <v>27.815000000000001</v>
      </c>
      <c r="G333" s="592"/>
      <c r="H333" s="592"/>
      <c r="I333" s="592"/>
      <c r="J333" s="592"/>
      <c r="K333" s="592"/>
      <c r="L333" s="592"/>
      <c r="M333" s="592"/>
      <c r="N333" s="592"/>
      <c r="O333" s="592"/>
      <c r="P333" s="592"/>
      <c r="Q333" s="592"/>
      <c r="R333" s="592"/>
      <c r="S333" s="592">
        <v>3.37</v>
      </c>
      <c r="T333" s="473"/>
      <c r="U333" s="473">
        <v>0</v>
      </c>
      <c r="V333" s="592">
        <v>0</v>
      </c>
      <c r="W333" s="592"/>
      <c r="X333" s="592"/>
      <c r="Y333" s="592">
        <f t="shared" si="11"/>
        <v>24.445</v>
      </c>
      <c r="Z333" s="592"/>
      <c r="AA333" s="592"/>
      <c r="AB333" s="592">
        <v>327.7</v>
      </c>
      <c r="AC333" s="592">
        <v>0.36</v>
      </c>
      <c r="AD333" s="592"/>
      <c r="AE333" s="592"/>
      <c r="AF333" s="592">
        <v>342.45</v>
      </c>
      <c r="AG333" s="592">
        <v>0.4</v>
      </c>
    </row>
    <row r="334" spans="1:33" x14ac:dyDescent="0.2">
      <c r="A334" s="988">
        <v>36850</v>
      </c>
      <c r="B334" s="592">
        <v>24.593</v>
      </c>
      <c r="C334" s="592"/>
      <c r="D334" s="592">
        <v>5.3879999999999999</v>
      </c>
      <c r="E334" s="592"/>
      <c r="F334" s="592">
        <f t="shared" si="10"/>
        <v>29.981000000000002</v>
      </c>
      <c r="G334" s="592"/>
      <c r="H334" s="592"/>
      <c r="I334" s="592"/>
      <c r="J334" s="592"/>
      <c r="K334" s="592"/>
      <c r="L334" s="592"/>
      <c r="M334" s="592"/>
      <c r="N334" s="592"/>
      <c r="O334" s="592"/>
      <c r="P334" s="592"/>
      <c r="Q334" s="592"/>
      <c r="R334" s="592"/>
      <c r="S334" s="592">
        <v>3.2719999999999998</v>
      </c>
      <c r="T334" s="592"/>
      <c r="U334" s="592">
        <v>0</v>
      </c>
      <c r="V334" s="592">
        <v>0</v>
      </c>
      <c r="W334" s="592"/>
      <c r="X334" s="592"/>
      <c r="Y334" s="592">
        <f t="shared" si="11"/>
        <v>26.709000000000003</v>
      </c>
      <c r="Z334" s="592"/>
      <c r="AA334" s="592"/>
      <c r="AB334" s="592">
        <v>327.60000000000002</v>
      </c>
      <c r="AC334" s="592">
        <v>0</v>
      </c>
      <c r="AD334" s="592"/>
      <c r="AE334" s="592"/>
      <c r="AF334" s="631">
        <v>342.27</v>
      </c>
      <c r="AG334" s="631">
        <v>0</v>
      </c>
    </row>
    <row r="335" spans="1:33" x14ac:dyDescent="0.2">
      <c r="A335" s="988">
        <v>36851</v>
      </c>
      <c r="B335" s="592">
        <v>23.709</v>
      </c>
      <c r="C335" s="592"/>
      <c r="D335" s="592">
        <v>5.4960000000000004</v>
      </c>
      <c r="E335" s="592"/>
      <c r="F335" s="592">
        <f t="shared" si="10"/>
        <v>29.204999999999998</v>
      </c>
      <c r="G335" s="592"/>
      <c r="H335" s="592"/>
      <c r="I335" s="592"/>
      <c r="J335" s="592"/>
      <c r="K335" s="592"/>
      <c r="L335" s="592"/>
      <c r="M335" s="592"/>
      <c r="N335" s="592"/>
      <c r="O335" s="592"/>
      <c r="P335" s="592"/>
      <c r="Q335" s="592"/>
      <c r="R335" s="592"/>
      <c r="S335" s="592">
        <v>3.258</v>
      </c>
      <c r="T335" s="592"/>
      <c r="U335" s="592">
        <v>0</v>
      </c>
      <c r="V335" s="592">
        <v>0</v>
      </c>
      <c r="W335" s="592"/>
      <c r="X335" s="592"/>
      <c r="Y335" s="592">
        <f t="shared" si="11"/>
        <v>25.946999999999999</v>
      </c>
      <c r="Z335" s="592"/>
      <c r="AA335" s="592"/>
      <c r="AB335" s="592">
        <v>327.8</v>
      </c>
      <c r="AC335" s="592">
        <v>0</v>
      </c>
      <c r="AD335" s="592"/>
      <c r="AE335" s="592"/>
      <c r="AF335" s="592">
        <v>342.1</v>
      </c>
      <c r="AG335" s="592">
        <v>0</v>
      </c>
    </row>
    <row r="336" spans="1:33" x14ac:dyDescent="0.2">
      <c r="A336" s="988">
        <v>36852</v>
      </c>
      <c r="B336" s="1000">
        <v>23.79</v>
      </c>
      <c r="C336" s="1000"/>
      <c r="D336" s="592">
        <v>5.1360000000000001</v>
      </c>
      <c r="E336" s="592"/>
      <c r="F336" s="592">
        <f t="shared" si="10"/>
        <v>28.925999999999998</v>
      </c>
      <c r="G336" s="592"/>
      <c r="H336" s="592"/>
      <c r="I336" s="592"/>
      <c r="J336" s="592"/>
      <c r="K336" s="592"/>
      <c r="L336" s="592"/>
      <c r="M336" s="592"/>
      <c r="N336" s="592"/>
      <c r="O336" s="592"/>
      <c r="P336" s="592"/>
      <c r="Q336" s="592"/>
      <c r="R336" s="592"/>
      <c r="S336" s="592">
        <v>3.2959999999999998</v>
      </c>
      <c r="T336" s="592"/>
      <c r="U336" s="592">
        <v>0</v>
      </c>
      <c r="V336" s="592">
        <v>0</v>
      </c>
      <c r="W336" s="592"/>
      <c r="X336" s="592"/>
      <c r="Y336" s="592">
        <f t="shared" si="11"/>
        <v>25.63</v>
      </c>
      <c r="Z336" s="592"/>
      <c r="AA336" s="592"/>
      <c r="AB336" s="592">
        <v>327.60000000000002</v>
      </c>
      <c r="AC336" s="592">
        <v>0</v>
      </c>
      <c r="AD336" s="592"/>
      <c r="AE336" s="592"/>
      <c r="AF336" s="592">
        <v>341.88</v>
      </c>
      <c r="AG336" s="592">
        <v>0</v>
      </c>
    </row>
    <row r="337" spans="1:33" x14ac:dyDescent="0.2">
      <c r="A337" s="988">
        <v>36853</v>
      </c>
      <c r="B337" s="592">
        <v>22.19</v>
      </c>
      <c r="C337" s="592"/>
      <c r="D337" s="592">
        <v>5.1879999999999997</v>
      </c>
      <c r="E337" s="592"/>
      <c r="F337" s="592">
        <f t="shared" si="10"/>
        <v>27.378</v>
      </c>
      <c r="G337" s="592"/>
      <c r="H337" s="592"/>
      <c r="I337" s="592"/>
      <c r="J337" s="592"/>
      <c r="K337" s="592"/>
      <c r="L337" s="592"/>
      <c r="M337" s="592"/>
      <c r="N337" s="592"/>
      <c r="O337" s="592"/>
      <c r="P337" s="592"/>
      <c r="Q337" s="592"/>
      <c r="R337" s="592"/>
      <c r="S337" s="592">
        <v>3.3639999999999999</v>
      </c>
      <c r="T337" s="592"/>
      <c r="U337" s="592">
        <v>0</v>
      </c>
      <c r="V337" s="592">
        <v>0</v>
      </c>
      <c r="W337" s="592"/>
      <c r="X337" s="592"/>
      <c r="Y337" s="592">
        <f t="shared" si="11"/>
        <v>24.013999999999999</v>
      </c>
      <c r="Z337" s="592"/>
      <c r="AA337" s="592"/>
      <c r="AB337" s="592">
        <v>327.39999999999998</v>
      </c>
      <c r="AC337" s="592">
        <v>0</v>
      </c>
      <c r="AD337" s="592"/>
      <c r="AE337" s="592"/>
      <c r="AF337" s="592">
        <v>341.75</v>
      </c>
      <c r="AG337" s="592">
        <v>0.02</v>
      </c>
    </row>
    <row r="338" spans="1:33" x14ac:dyDescent="0.2">
      <c r="A338" s="988">
        <v>36854</v>
      </c>
      <c r="B338" s="1000">
        <v>22.09</v>
      </c>
      <c r="C338" s="1000"/>
      <c r="D338" s="1000">
        <v>5.58</v>
      </c>
      <c r="E338" s="1000"/>
      <c r="F338" s="592">
        <f t="shared" si="10"/>
        <v>27.67</v>
      </c>
      <c r="G338" s="592"/>
      <c r="H338" s="592"/>
      <c r="I338" s="592"/>
      <c r="J338" s="592"/>
      <c r="K338" s="592"/>
      <c r="L338" s="592"/>
      <c r="M338" s="592"/>
      <c r="N338" s="592"/>
      <c r="O338" s="592"/>
      <c r="P338" s="592"/>
      <c r="Q338" s="592"/>
      <c r="R338" s="592"/>
      <c r="S338" s="592">
        <v>3.36</v>
      </c>
      <c r="T338" s="592"/>
      <c r="U338" s="592">
        <v>0</v>
      </c>
      <c r="V338" s="592">
        <v>0</v>
      </c>
      <c r="W338" s="592"/>
      <c r="X338" s="592"/>
      <c r="Y338" s="592">
        <f t="shared" si="11"/>
        <v>24.310000000000002</v>
      </c>
      <c r="Z338" s="592"/>
      <c r="AA338" s="592"/>
      <c r="AB338" s="592">
        <v>327.2</v>
      </c>
      <c r="AC338" s="592">
        <v>0.12</v>
      </c>
      <c r="AD338" s="592"/>
      <c r="AE338" s="592"/>
      <c r="AF338" s="592">
        <v>341.65</v>
      </c>
      <c r="AG338" s="592">
        <v>0.09</v>
      </c>
    </row>
    <row r="339" spans="1:33" x14ac:dyDescent="0.2">
      <c r="A339" s="988">
        <v>36855</v>
      </c>
      <c r="B339" s="592">
        <v>20.95</v>
      </c>
      <c r="C339" s="592"/>
      <c r="D339" s="592">
        <v>5.3010000000000002</v>
      </c>
      <c r="E339" s="592"/>
      <c r="F339" s="592">
        <f t="shared" si="10"/>
        <v>26.250999999999998</v>
      </c>
      <c r="G339" s="592"/>
      <c r="H339" s="592"/>
      <c r="I339" s="592"/>
      <c r="J339" s="592"/>
      <c r="K339" s="592"/>
      <c r="L339" s="592"/>
      <c r="M339" s="592"/>
      <c r="N339" s="592"/>
      <c r="O339" s="592"/>
      <c r="P339" s="592"/>
      <c r="Q339" s="592"/>
      <c r="R339" s="592"/>
      <c r="S339" s="592">
        <v>3.35</v>
      </c>
      <c r="T339" s="592"/>
      <c r="U339" s="592">
        <v>0</v>
      </c>
      <c r="V339" s="592">
        <v>0</v>
      </c>
      <c r="W339" s="592"/>
      <c r="X339" s="592"/>
      <c r="Y339" s="592">
        <f t="shared" si="11"/>
        <v>22.900999999999996</v>
      </c>
      <c r="Z339" s="592"/>
      <c r="AA339" s="592"/>
      <c r="AB339" s="592">
        <v>327.10000000000002</v>
      </c>
      <c r="AC339" s="592">
        <v>0.72</v>
      </c>
      <c r="AD339" s="592"/>
      <c r="AE339" s="592"/>
      <c r="AF339" s="592">
        <v>341.62</v>
      </c>
      <c r="AG339" s="592">
        <v>0.8</v>
      </c>
    </row>
    <row r="340" spans="1:33" x14ac:dyDescent="0.2">
      <c r="A340" s="988">
        <v>36856</v>
      </c>
      <c r="B340" s="1000">
        <v>20.76</v>
      </c>
      <c r="C340" s="1000"/>
      <c r="D340" s="592">
        <v>5.5490000000000004</v>
      </c>
      <c r="E340" s="592"/>
      <c r="F340" s="592">
        <f t="shared" si="10"/>
        <v>26.309000000000001</v>
      </c>
      <c r="G340" s="592"/>
      <c r="H340" s="592"/>
      <c r="I340" s="592"/>
      <c r="J340" s="592"/>
      <c r="K340" s="592"/>
      <c r="L340" s="592"/>
      <c r="M340" s="592"/>
      <c r="N340" s="592"/>
      <c r="O340" s="592"/>
      <c r="P340" s="592"/>
      <c r="Q340" s="592"/>
      <c r="R340" s="592"/>
      <c r="S340" s="592">
        <v>3.222</v>
      </c>
      <c r="T340" s="592"/>
      <c r="U340" s="592">
        <v>0</v>
      </c>
      <c r="V340" s="592">
        <v>0</v>
      </c>
      <c r="W340" s="592"/>
      <c r="X340" s="592"/>
      <c r="Y340" s="592">
        <f t="shared" si="11"/>
        <v>23.087</v>
      </c>
      <c r="Z340" s="592"/>
      <c r="AA340" s="592"/>
      <c r="AB340" s="592">
        <v>327.10000000000002</v>
      </c>
      <c r="AC340" s="592">
        <v>0.02</v>
      </c>
      <c r="AD340" s="592"/>
      <c r="AE340" s="592"/>
      <c r="AF340" s="592">
        <v>341.56</v>
      </c>
      <c r="AG340" s="592">
        <v>0.02</v>
      </c>
    </row>
    <row r="341" spans="1:33" x14ac:dyDescent="0.2">
      <c r="A341" s="988">
        <v>36857</v>
      </c>
      <c r="B341" s="592">
        <v>23.530999999999999</v>
      </c>
      <c r="C341" s="592"/>
      <c r="D341" s="592">
        <v>5.226</v>
      </c>
      <c r="E341" s="592"/>
      <c r="F341" s="592">
        <f t="shared" si="10"/>
        <v>28.756999999999998</v>
      </c>
      <c r="G341" s="592"/>
      <c r="H341" s="592"/>
      <c r="I341" s="592"/>
      <c r="J341" s="592"/>
      <c r="K341" s="592"/>
      <c r="L341" s="592"/>
      <c r="M341" s="592"/>
      <c r="N341" s="592"/>
      <c r="O341" s="592"/>
      <c r="P341" s="592"/>
      <c r="Q341" s="592"/>
      <c r="R341" s="592"/>
      <c r="S341" s="592">
        <v>3.278</v>
      </c>
      <c r="T341" s="592"/>
      <c r="U341" s="592">
        <v>0</v>
      </c>
      <c r="V341" s="592">
        <v>0</v>
      </c>
      <c r="W341" s="592"/>
      <c r="X341" s="592"/>
      <c r="Y341" s="592">
        <f t="shared" si="11"/>
        <v>25.478999999999999</v>
      </c>
      <c r="Z341" s="592"/>
      <c r="AA341" s="592"/>
      <c r="AB341" s="592">
        <v>327</v>
      </c>
      <c r="AC341" s="592">
        <v>0</v>
      </c>
      <c r="AD341" s="592"/>
      <c r="AE341" s="592"/>
      <c r="AF341" s="592">
        <v>341.51</v>
      </c>
      <c r="AG341" s="592">
        <v>0</v>
      </c>
    </row>
    <row r="342" spans="1:33" x14ac:dyDescent="0.2">
      <c r="A342" s="988">
        <v>36858</v>
      </c>
      <c r="B342" s="1000">
        <v>23.35</v>
      </c>
      <c r="C342" s="1000"/>
      <c r="D342" s="592">
        <v>6.117</v>
      </c>
      <c r="E342" s="592"/>
      <c r="F342" s="592">
        <f t="shared" si="10"/>
        <v>29.467000000000002</v>
      </c>
      <c r="G342" s="592"/>
      <c r="H342" s="592"/>
      <c r="I342" s="592"/>
      <c r="J342" s="592"/>
      <c r="K342" s="592"/>
      <c r="L342" s="592"/>
      <c r="M342" s="592"/>
      <c r="N342" s="592"/>
      <c r="O342" s="592"/>
      <c r="P342" s="592"/>
      <c r="Q342" s="592"/>
      <c r="R342" s="592"/>
      <c r="S342" s="592">
        <v>3.2810000000000001</v>
      </c>
      <c r="T342" s="592"/>
      <c r="U342" s="592">
        <v>0</v>
      </c>
      <c r="V342" s="592">
        <v>0</v>
      </c>
      <c r="W342" s="592"/>
      <c r="X342" s="592"/>
      <c r="Y342" s="592">
        <f t="shared" si="11"/>
        <v>26.186000000000003</v>
      </c>
      <c r="Z342" s="592"/>
      <c r="AA342" s="592"/>
      <c r="AB342" s="592">
        <v>326.89999999999998</v>
      </c>
      <c r="AC342" s="592">
        <v>0</v>
      </c>
      <c r="AD342" s="592"/>
      <c r="AE342" s="592"/>
      <c r="AF342" s="592">
        <v>341.33</v>
      </c>
      <c r="AG342" s="592">
        <v>0</v>
      </c>
    </row>
    <row r="343" spans="1:33" x14ac:dyDescent="0.2">
      <c r="A343" s="988">
        <v>36859</v>
      </c>
      <c r="B343" s="592">
        <v>25.21</v>
      </c>
      <c r="C343" s="592"/>
      <c r="D343" s="592">
        <v>5.9850000000000003</v>
      </c>
      <c r="E343" s="592"/>
      <c r="F343" s="592">
        <f t="shared" si="10"/>
        <v>31.195</v>
      </c>
      <c r="G343" s="592"/>
      <c r="H343" s="592"/>
      <c r="I343" s="592"/>
      <c r="J343" s="592"/>
      <c r="K343" s="592"/>
      <c r="L343" s="592"/>
      <c r="M343" s="592"/>
      <c r="N343" s="592"/>
      <c r="O343" s="592"/>
      <c r="P343" s="592"/>
      <c r="Q343" s="592"/>
      <c r="R343" s="592"/>
      <c r="S343" s="592">
        <v>3.294</v>
      </c>
      <c r="T343" s="592"/>
      <c r="U343" s="592">
        <v>0</v>
      </c>
      <c r="V343" s="592">
        <v>0</v>
      </c>
      <c r="W343" s="592"/>
      <c r="X343" s="592"/>
      <c r="Y343" s="592">
        <f t="shared" si="11"/>
        <v>27.901</v>
      </c>
      <c r="Z343" s="592"/>
      <c r="AA343" s="592"/>
      <c r="AB343" s="592">
        <v>326.8</v>
      </c>
      <c r="AC343" s="592">
        <v>0</v>
      </c>
      <c r="AD343" s="592"/>
      <c r="AE343" s="592"/>
      <c r="AF343" s="1000">
        <v>341.31</v>
      </c>
      <c r="AG343" s="592">
        <v>0</v>
      </c>
    </row>
    <row r="344" spans="1:33" x14ac:dyDescent="0.2">
      <c r="A344" s="988">
        <v>36860</v>
      </c>
      <c r="B344" s="592">
        <v>23.934000000000001</v>
      </c>
      <c r="C344" s="592"/>
      <c r="D344" s="592">
        <v>5.9850000000000003</v>
      </c>
      <c r="E344" s="592"/>
      <c r="F344" s="592">
        <f t="shared" si="10"/>
        <v>29.919</v>
      </c>
      <c r="G344" s="592"/>
      <c r="H344" s="592"/>
      <c r="I344" s="592"/>
      <c r="J344" s="592"/>
      <c r="K344" s="592"/>
      <c r="L344" s="592"/>
      <c r="M344" s="592"/>
      <c r="N344" s="592"/>
      <c r="O344" s="592"/>
      <c r="P344" s="592"/>
      <c r="Q344" s="592"/>
      <c r="R344" s="592"/>
      <c r="S344" s="592">
        <v>3.331</v>
      </c>
      <c r="T344" s="592"/>
      <c r="U344" s="592">
        <v>0</v>
      </c>
      <c r="V344" s="592">
        <v>0</v>
      </c>
      <c r="W344" s="592"/>
      <c r="X344" s="592"/>
      <c r="Y344" s="592">
        <f t="shared" si="11"/>
        <v>26.588000000000001</v>
      </c>
      <c r="Z344" s="592"/>
      <c r="AA344" s="592"/>
      <c r="AB344" s="592">
        <v>326.5</v>
      </c>
      <c r="AC344" s="592">
        <v>0</v>
      </c>
      <c r="AD344" s="592"/>
      <c r="AE344" s="592"/>
      <c r="AF344" s="1000">
        <v>341.11</v>
      </c>
      <c r="AG344" s="592">
        <v>0</v>
      </c>
    </row>
    <row r="345" spans="1:33" x14ac:dyDescent="0.2">
      <c r="A345" s="988">
        <v>36861</v>
      </c>
      <c r="B345" s="1000">
        <v>23.9</v>
      </c>
      <c r="C345" s="1000"/>
      <c r="D345" s="592">
        <v>6.5490000000000004</v>
      </c>
      <c r="E345" s="592"/>
      <c r="F345" s="592">
        <f t="shared" si="10"/>
        <v>30.448999999999998</v>
      </c>
      <c r="G345" s="592"/>
      <c r="H345" s="592"/>
      <c r="I345" s="592"/>
      <c r="J345" s="592"/>
      <c r="K345" s="592"/>
      <c r="L345" s="592"/>
      <c r="M345" s="592"/>
      <c r="N345" s="592"/>
      <c r="O345" s="592"/>
      <c r="P345" s="592"/>
      <c r="Q345" s="592"/>
      <c r="R345" s="592"/>
      <c r="S345" s="592">
        <v>4.5949999999999998</v>
      </c>
      <c r="T345" s="473"/>
      <c r="U345" s="473">
        <v>0</v>
      </c>
      <c r="V345" s="592">
        <v>0</v>
      </c>
      <c r="W345" s="592"/>
      <c r="X345" s="592"/>
      <c r="Y345" s="592">
        <f t="shared" si="11"/>
        <v>25.853999999999999</v>
      </c>
      <c r="Z345" s="592"/>
      <c r="AA345" s="592"/>
      <c r="AB345" s="592">
        <v>326.3</v>
      </c>
      <c r="AC345" s="592">
        <v>0</v>
      </c>
      <c r="AD345" s="592"/>
      <c r="AE345" s="592"/>
      <c r="AF345" s="592">
        <v>340.95</v>
      </c>
      <c r="AG345" s="592">
        <v>0</v>
      </c>
    </row>
    <row r="346" spans="1:33" x14ac:dyDescent="0.2">
      <c r="A346" s="988">
        <v>36862</v>
      </c>
      <c r="B346" s="1000">
        <v>22.53</v>
      </c>
      <c r="C346" s="1000"/>
      <c r="D346" s="592">
        <v>6.4539999999999997</v>
      </c>
      <c r="E346" s="592"/>
      <c r="F346" s="592">
        <f t="shared" si="10"/>
        <v>28.984000000000002</v>
      </c>
      <c r="G346" s="592"/>
      <c r="H346" s="592"/>
      <c r="I346" s="592"/>
      <c r="J346" s="592"/>
      <c r="K346" s="592"/>
      <c r="L346" s="592"/>
      <c r="M346" s="592"/>
      <c r="N346" s="592"/>
      <c r="O346" s="592"/>
      <c r="P346" s="592"/>
      <c r="Q346" s="592"/>
      <c r="R346" s="592"/>
      <c r="S346" s="592">
        <v>4.2850000000000001</v>
      </c>
      <c r="T346" s="473"/>
      <c r="U346" s="473">
        <v>0</v>
      </c>
      <c r="V346" s="592">
        <v>0</v>
      </c>
      <c r="W346" s="592"/>
      <c r="X346" s="592"/>
      <c r="Y346" s="592">
        <f t="shared" si="11"/>
        <v>24.699000000000002</v>
      </c>
      <c r="Z346" s="592"/>
      <c r="AA346" s="592"/>
      <c r="AB346" s="592">
        <v>326.10000000000002</v>
      </c>
      <c r="AC346" s="592">
        <v>0.03</v>
      </c>
      <c r="AD346" s="592"/>
      <c r="AE346" s="592"/>
      <c r="AF346" s="592">
        <v>340.81</v>
      </c>
      <c r="AG346" s="592">
        <v>0.03</v>
      </c>
    </row>
    <row r="347" spans="1:33" x14ac:dyDescent="0.2">
      <c r="A347" s="988">
        <v>36863</v>
      </c>
      <c r="B347" s="993">
        <v>22.22</v>
      </c>
      <c r="C347" s="993"/>
      <c r="D347" s="592">
        <v>6.2990000000000004</v>
      </c>
      <c r="E347" s="592"/>
      <c r="F347" s="592">
        <f t="shared" si="10"/>
        <v>28.518999999999998</v>
      </c>
      <c r="G347" s="592"/>
      <c r="H347" s="592"/>
      <c r="I347" s="592"/>
      <c r="J347" s="592"/>
      <c r="K347" s="592"/>
      <c r="L347" s="592"/>
      <c r="M347" s="592"/>
      <c r="N347" s="592"/>
      <c r="O347" s="592"/>
      <c r="P347" s="592"/>
      <c r="Q347" s="592"/>
      <c r="R347" s="592"/>
      <c r="S347" s="592">
        <v>4.2450000000000001</v>
      </c>
      <c r="T347" s="473"/>
      <c r="U347" s="473">
        <v>0</v>
      </c>
      <c r="V347" s="592">
        <v>0</v>
      </c>
      <c r="W347" s="592"/>
      <c r="X347" s="592"/>
      <c r="Y347" s="592">
        <f t="shared" si="11"/>
        <v>24.273999999999997</v>
      </c>
      <c r="Z347" s="592"/>
      <c r="AA347" s="592"/>
      <c r="AB347" s="592">
        <v>326</v>
      </c>
      <c r="AC347" s="592">
        <v>0</v>
      </c>
      <c r="AD347" s="592"/>
      <c r="AE347" s="592"/>
      <c r="AF347" s="592">
        <v>340.65</v>
      </c>
      <c r="AG347" s="592">
        <v>0</v>
      </c>
    </row>
    <row r="348" spans="1:33" x14ac:dyDescent="0.2">
      <c r="A348" s="988">
        <v>36864</v>
      </c>
      <c r="B348" s="1000">
        <v>25.55</v>
      </c>
      <c r="C348" s="1000"/>
      <c r="D348" s="592">
        <v>6.9610000000000003</v>
      </c>
      <c r="E348" s="592"/>
      <c r="F348" s="592">
        <f t="shared" si="10"/>
        <v>32.511000000000003</v>
      </c>
      <c r="G348" s="592"/>
      <c r="H348" s="592"/>
      <c r="I348" s="592"/>
      <c r="J348" s="592"/>
      <c r="K348" s="592"/>
      <c r="L348" s="592"/>
      <c r="M348" s="592"/>
      <c r="N348" s="592"/>
      <c r="O348" s="592"/>
      <c r="P348" s="592"/>
      <c r="Q348" s="592"/>
      <c r="R348" s="592"/>
      <c r="S348" s="592">
        <v>4.1790000000000003</v>
      </c>
      <c r="T348" s="473"/>
      <c r="U348" s="473">
        <v>0</v>
      </c>
      <c r="V348" s="592">
        <v>0</v>
      </c>
      <c r="W348" s="592"/>
      <c r="X348" s="592"/>
      <c r="Y348" s="592">
        <f t="shared" si="11"/>
        <v>28.332000000000001</v>
      </c>
      <c r="Z348" s="592"/>
      <c r="AA348" s="592"/>
      <c r="AB348" s="592">
        <v>326</v>
      </c>
      <c r="AC348" s="592">
        <v>0</v>
      </c>
      <c r="AD348" s="592"/>
      <c r="AE348" s="592"/>
      <c r="AF348" s="592">
        <v>340.45</v>
      </c>
      <c r="AG348" s="592">
        <v>0</v>
      </c>
    </row>
    <row r="349" spans="1:33" x14ac:dyDescent="0.2">
      <c r="A349" s="988">
        <v>36865</v>
      </c>
      <c r="B349" s="592">
        <v>25.03</v>
      </c>
      <c r="C349" s="592"/>
      <c r="D349" s="592">
        <v>6.3280000000000003</v>
      </c>
      <c r="E349" s="592"/>
      <c r="F349" s="592">
        <f t="shared" si="10"/>
        <v>31.358000000000001</v>
      </c>
      <c r="G349" s="592"/>
      <c r="H349" s="592"/>
      <c r="I349" s="592"/>
      <c r="J349" s="592"/>
      <c r="K349" s="592"/>
      <c r="L349" s="592"/>
      <c r="M349" s="592"/>
      <c r="N349" s="592"/>
      <c r="O349" s="592"/>
      <c r="P349" s="592"/>
      <c r="Q349" s="592"/>
      <c r="R349" s="592"/>
      <c r="S349" s="592">
        <v>4.0659999999999998</v>
      </c>
      <c r="T349" s="473"/>
      <c r="U349" s="473">
        <v>0</v>
      </c>
      <c r="V349" s="592">
        <v>0</v>
      </c>
      <c r="W349" s="592"/>
      <c r="X349" s="592"/>
      <c r="Y349" s="592">
        <f t="shared" si="11"/>
        <v>27.292000000000002</v>
      </c>
      <c r="Z349" s="592"/>
      <c r="AA349" s="592"/>
      <c r="AB349" s="592">
        <v>326.10000000000002</v>
      </c>
      <c r="AC349" s="592">
        <v>0</v>
      </c>
      <c r="AD349" s="592"/>
      <c r="AE349" s="592"/>
      <c r="AF349" s="592">
        <v>340.23</v>
      </c>
      <c r="AG349" s="592">
        <v>0</v>
      </c>
    </row>
    <row r="350" spans="1:33" x14ac:dyDescent="0.2">
      <c r="A350" s="988">
        <v>36866</v>
      </c>
      <c r="B350" s="592">
        <v>25.82</v>
      </c>
      <c r="C350" s="592"/>
      <c r="D350" s="592">
        <v>6.7590000000000003</v>
      </c>
      <c r="E350" s="592"/>
      <c r="F350" s="592">
        <f t="shared" si="10"/>
        <v>32.579000000000001</v>
      </c>
      <c r="G350" s="592"/>
      <c r="H350" s="592"/>
      <c r="I350" s="592"/>
      <c r="J350" s="592"/>
      <c r="K350" s="592"/>
      <c r="L350" s="592"/>
      <c r="M350" s="592"/>
      <c r="N350" s="592"/>
      <c r="O350" s="592"/>
      <c r="P350" s="592"/>
      <c r="Q350" s="592"/>
      <c r="R350" s="592"/>
      <c r="S350" s="592">
        <v>4.1520000000000001</v>
      </c>
      <c r="T350" s="473"/>
      <c r="U350" s="473">
        <v>0</v>
      </c>
      <c r="V350" s="592">
        <v>0</v>
      </c>
      <c r="W350" s="592"/>
      <c r="X350" s="592"/>
      <c r="Y350" s="592">
        <f t="shared" si="11"/>
        <v>28.427</v>
      </c>
      <c r="Z350" s="592"/>
      <c r="AA350" s="592"/>
      <c r="AB350" s="592">
        <v>326.10000000000002</v>
      </c>
      <c r="AC350" s="592">
        <v>0</v>
      </c>
      <c r="AD350" s="592"/>
      <c r="AE350" s="592"/>
      <c r="AF350" s="592">
        <v>340.13</v>
      </c>
      <c r="AG350" s="592">
        <v>0</v>
      </c>
    </row>
    <row r="351" spans="1:33" x14ac:dyDescent="0.2">
      <c r="A351" s="988">
        <v>36867</v>
      </c>
      <c r="B351" s="592">
        <v>24.123999999999999</v>
      </c>
      <c r="C351" s="592"/>
      <c r="D351" s="592">
        <v>6.5330000000000004</v>
      </c>
      <c r="E351" s="592"/>
      <c r="F351" s="592">
        <f t="shared" si="10"/>
        <v>30.657</v>
      </c>
      <c r="G351" s="592"/>
      <c r="H351" s="592"/>
      <c r="I351" s="592"/>
      <c r="J351" s="592"/>
      <c r="K351" s="592"/>
      <c r="L351" s="592"/>
      <c r="M351" s="592"/>
      <c r="N351" s="592"/>
      <c r="O351" s="592"/>
      <c r="P351" s="592"/>
      <c r="Q351" s="592"/>
      <c r="R351" s="592"/>
      <c r="S351" s="592">
        <v>4.1550000000000002</v>
      </c>
      <c r="T351" s="473"/>
      <c r="U351" s="473">
        <v>0</v>
      </c>
      <c r="V351" s="592">
        <v>0</v>
      </c>
      <c r="W351" s="592"/>
      <c r="X351" s="592"/>
      <c r="Y351" s="592">
        <f t="shared" si="11"/>
        <v>26.501999999999999</v>
      </c>
      <c r="Z351" s="592"/>
      <c r="AA351" s="592"/>
      <c r="AB351" s="592">
        <v>326</v>
      </c>
      <c r="AC351" s="592">
        <v>0</v>
      </c>
      <c r="AD351" s="592"/>
      <c r="AE351" s="592"/>
      <c r="AF351" s="592">
        <v>339.92</v>
      </c>
      <c r="AG351" s="592">
        <v>0</v>
      </c>
    </row>
    <row r="352" spans="1:33" x14ac:dyDescent="0.2">
      <c r="A352" s="988">
        <v>36868</v>
      </c>
      <c r="B352" s="592">
        <v>24.141999999999999</v>
      </c>
      <c r="C352" s="592"/>
      <c r="D352" s="1000">
        <v>6.61</v>
      </c>
      <c r="E352" s="1000"/>
      <c r="F352" s="592">
        <f t="shared" si="10"/>
        <v>30.751999999999999</v>
      </c>
      <c r="G352" s="592"/>
      <c r="H352" s="592"/>
      <c r="I352" s="592"/>
      <c r="J352" s="592"/>
      <c r="K352" s="592"/>
      <c r="L352" s="592"/>
      <c r="M352" s="592"/>
      <c r="N352" s="592"/>
      <c r="O352" s="592"/>
      <c r="P352" s="592"/>
      <c r="Q352" s="592"/>
      <c r="R352" s="592"/>
      <c r="S352" s="592">
        <v>4.16</v>
      </c>
      <c r="T352" s="473"/>
      <c r="U352" s="473">
        <v>0</v>
      </c>
      <c r="V352" s="592">
        <v>0</v>
      </c>
      <c r="W352" s="592"/>
      <c r="X352" s="592"/>
      <c r="Y352" s="592">
        <f t="shared" si="11"/>
        <v>26.591999999999999</v>
      </c>
      <c r="Z352" s="592"/>
      <c r="AA352" s="592"/>
      <c r="AB352" s="592">
        <v>326</v>
      </c>
      <c r="AC352" s="592">
        <v>0</v>
      </c>
      <c r="AD352" s="592"/>
      <c r="AE352" s="592"/>
      <c r="AF352" s="1000">
        <v>339.76</v>
      </c>
      <c r="AG352" s="592">
        <v>0</v>
      </c>
    </row>
    <row r="353" spans="1:33" x14ac:dyDescent="0.2">
      <c r="A353" s="988">
        <v>36869</v>
      </c>
      <c r="B353" s="592">
        <v>20.823</v>
      </c>
      <c r="C353" s="592"/>
      <c r="D353" s="592">
        <v>6.6749999999999998</v>
      </c>
      <c r="E353" s="592"/>
      <c r="F353" s="592">
        <f t="shared" si="10"/>
        <v>27.498000000000001</v>
      </c>
      <c r="G353" s="592"/>
      <c r="H353" s="592"/>
      <c r="I353" s="592"/>
      <c r="J353" s="592"/>
      <c r="K353" s="592"/>
      <c r="L353" s="592"/>
      <c r="M353" s="592"/>
      <c r="N353" s="592"/>
      <c r="O353" s="592"/>
      <c r="P353" s="592"/>
      <c r="Q353" s="592"/>
      <c r="R353" s="592"/>
      <c r="S353" s="592">
        <v>4.1879999999999997</v>
      </c>
      <c r="T353" s="473"/>
      <c r="U353" s="473">
        <v>0</v>
      </c>
      <c r="V353" s="1023">
        <v>0</v>
      </c>
      <c r="W353" s="1023"/>
      <c r="X353" s="1023"/>
      <c r="Y353" s="592">
        <f t="shared" si="11"/>
        <v>23.310000000000002</v>
      </c>
      <c r="Z353" s="592"/>
      <c r="AA353" s="592"/>
      <c r="AB353" s="592">
        <v>326.10000000000002</v>
      </c>
      <c r="AC353" s="592">
        <v>0</v>
      </c>
      <c r="AD353" s="592"/>
      <c r="AE353" s="592"/>
      <c r="AF353" s="1000">
        <v>339.64</v>
      </c>
      <c r="AG353" s="592">
        <v>0</v>
      </c>
    </row>
    <row r="354" spans="1:33" x14ac:dyDescent="0.2">
      <c r="A354" s="988">
        <v>36870</v>
      </c>
      <c r="B354" s="592">
        <v>22.581</v>
      </c>
      <c r="C354" s="592"/>
      <c r="D354" s="592">
        <v>6.4880000000000004</v>
      </c>
      <c r="E354" s="592"/>
      <c r="F354" s="592">
        <f t="shared" si="10"/>
        <v>29.068999999999999</v>
      </c>
      <c r="G354" s="592"/>
      <c r="H354" s="592"/>
      <c r="I354" s="592"/>
      <c r="J354" s="592"/>
      <c r="K354" s="592"/>
      <c r="L354" s="592"/>
      <c r="M354" s="592"/>
      <c r="N354" s="592"/>
      <c r="O354" s="592"/>
      <c r="P354" s="592"/>
      <c r="Q354" s="592"/>
      <c r="R354" s="592"/>
      <c r="S354" s="592">
        <v>4.266</v>
      </c>
      <c r="T354" s="473"/>
      <c r="U354" s="473">
        <v>0</v>
      </c>
      <c r="V354" s="592">
        <v>0</v>
      </c>
      <c r="W354" s="592"/>
      <c r="X354" s="592"/>
      <c r="Y354" s="592">
        <f t="shared" si="11"/>
        <v>24.802999999999997</v>
      </c>
      <c r="Z354" s="592"/>
      <c r="AA354" s="592"/>
      <c r="AB354" s="592">
        <v>326.10000000000002</v>
      </c>
      <c r="AC354" s="592">
        <v>0</v>
      </c>
      <c r="AD354" s="592"/>
      <c r="AE354" s="592"/>
      <c r="AF354" s="592">
        <v>339.47</v>
      </c>
      <c r="AG354" s="592">
        <v>0</v>
      </c>
    </row>
    <row r="355" spans="1:33" x14ac:dyDescent="0.2">
      <c r="A355" s="988">
        <v>36871</v>
      </c>
      <c r="B355" s="592">
        <v>23.861999999999998</v>
      </c>
      <c r="C355" s="592"/>
      <c r="D355" s="592">
        <v>7.0890000000000004</v>
      </c>
      <c r="E355" s="592"/>
      <c r="F355" s="592">
        <f t="shared" si="10"/>
        <v>30.951000000000001</v>
      </c>
      <c r="G355" s="592"/>
      <c r="H355" s="592"/>
      <c r="I355" s="592"/>
      <c r="J355" s="592"/>
      <c r="K355" s="592"/>
      <c r="L355" s="592"/>
      <c r="M355" s="592"/>
      <c r="N355" s="592"/>
      <c r="O355" s="592"/>
      <c r="P355" s="592"/>
      <c r="Q355" s="592"/>
      <c r="R355" s="592"/>
      <c r="S355" s="592">
        <v>4.0979999999999999</v>
      </c>
      <c r="T355" s="473"/>
      <c r="U355" s="473">
        <v>0</v>
      </c>
      <c r="V355" s="592">
        <v>0</v>
      </c>
      <c r="W355" s="592"/>
      <c r="X355" s="592"/>
      <c r="Y355" s="592">
        <f t="shared" si="11"/>
        <v>26.853000000000002</v>
      </c>
      <c r="Z355" s="592"/>
      <c r="AA355" s="592"/>
      <c r="AB355" s="592">
        <v>326.10000000000002</v>
      </c>
      <c r="AC355" s="592">
        <v>0</v>
      </c>
      <c r="AD355" s="592"/>
      <c r="AE355" s="592"/>
      <c r="AF355" s="1000">
        <v>339.24</v>
      </c>
      <c r="AG355" s="592">
        <v>0</v>
      </c>
    </row>
    <row r="356" spans="1:33" x14ac:dyDescent="0.2">
      <c r="A356" s="988">
        <v>36872</v>
      </c>
      <c r="B356" s="1000">
        <v>23.16</v>
      </c>
      <c r="C356" s="1000"/>
      <c r="D356" s="1000">
        <v>10.58</v>
      </c>
      <c r="E356" s="1000"/>
      <c r="F356" s="592">
        <f t="shared" si="10"/>
        <v>33.74</v>
      </c>
      <c r="G356" s="592"/>
      <c r="H356" s="592"/>
      <c r="I356" s="592"/>
      <c r="J356" s="592"/>
      <c r="K356" s="592"/>
      <c r="L356" s="592"/>
      <c r="M356" s="592"/>
      <c r="N356" s="592"/>
      <c r="O356" s="592"/>
      <c r="P356" s="592"/>
      <c r="Q356" s="592"/>
      <c r="R356" s="592"/>
      <c r="S356" s="592">
        <v>4.048</v>
      </c>
      <c r="T356" s="473"/>
      <c r="U356" s="473">
        <v>0</v>
      </c>
      <c r="V356" s="592">
        <v>0</v>
      </c>
      <c r="W356" s="592"/>
      <c r="X356" s="592"/>
      <c r="Y356" s="592">
        <f t="shared" si="11"/>
        <v>29.692</v>
      </c>
      <c r="Z356" s="592"/>
      <c r="AA356" s="592"/>
      <c r="AB356" s="592">
        <v>326.10000000000002</v>
      </c>
      <c r="AC356" s="592">
        <v>0</v>
      </c>
      <c r="AD356" s="592"/>
      <c r="AE356" s="592"/>
      <c r="AF356" s="592">
        <v>339.16</v>
      </c>
      <c r="AG356" s="592">
        <v>0</v>
      </c>
    </row>
    <row r="357" spans="1:33" x14ac:dyDescent="0.2">
      <c r="A357" s="988">
        <v>36873</v>
      </c>
      <c r="B357" s="592">
        <v>23.43</v>
      </c>
      <c r="C357" s="592"/>
      <c r="D357" s="592">
        <v>6.444</v>
      </c>
      <c r="E357" s="592"/>
      <c r="F357" s="592">
        <f t="shared" ref="F357:F420" si="12">+B357+D357</f>
        <v>29.873999999999999</v>
      </c>
      <c r="G357" s="592"/>
      <c r="H357" s="592"/>
      <c r="I357" s="592"/>
      <c r="J357" s="592"/>
      <c r="K357" s="592"/>
      <c r="L357" s="592"/>
      <c r="M357" s="592"/>
      <c r="N357" s="592"/>
      <c r="O357" s="592"/>
      <c r="P357" s="592"/>
      <c r="Q357" s="592"/>
      <c r="R357" s="592"/>
      <c r="S357" s="592">
        <v>4.2320000000000002</v>
      </c>
      <c r="T357" s="473"/>
      <c r="U357" s="473">
        <v>0</v>
      </c>
      <c r="V357" s="592">
        <v>0</v>
      </c>
      <c r="W357" s="592"/>
      <c r="X357" s="592"/>
      <c r="Y357" s="592">
        <f t="shared" si="11"/>
        <v>25.641999999999999</v>
      </c>
      <c r="Z357" s="592"/>
      <c r="AA357" s="592"/>
      <c r="AB357" s="592">
        <v>326</v>
      </c>
      <c r="AC357" s="592">
        <v>0</v>
      </c>
      <c r="AD357" s="592"/>
      <c r="AE357" s="592"/>
      <c r="AF357" s="592">
        <v>339.07</v>
      </c>
      <c r="AG357" s="592">
        <v>7.0000000000000007E-2</v>
      </c>
    </row>
    <row r="358" spans="1:33" x14ac:dyDescent="0.2">
      <c r="A358" s="988">
        <v>36874</v>
      </c>
      <c r="B358" s="592">
        <v>22.664000000000001</v>
      </c>
      <c r="C358" s="592"/>
      <c r="D358" s="592">
        <v>6.2229999999999999</v>
      </c>
      <c r="E358" s="592"/>
      <c r="F358" s="592">
        <f t="shared" si="12"/>
        <v>28.887</v>
      </c>
      <c r="G358" s="592"/>
      <c r="H358" s="592"/>
      <c r="I358" s="592"/>
      <c r="J358" s="592"/>
      <c r="K358" s="592"/>
      <c r="L358" s="592"/>
      <c r="M358" s="592"/>
      <c r="N358" s="592"/>
      <c r="O358" s="592"/>
      <c r="P358" s="592"/>
      <c r="Q358" s="592"/>
      <c r="R358" s="592"/>
      <c r="S358" s="592">
        <v>4.1420000000000003</v>
      </c>
      <c r="T358" s="473"/>
      <c r="U358" s="473">
        <v>0</v>
      </c>
      <c r="V358" s="592">
        <v>0</v>
      </c>
      <c r="W358" s="592"/>
      <c r="X358" s="592"/>
      <c r="Y358" s="592">
        <f t="shared" si="11"/>
        <v>24.745000000000001</v>
      </c>
      <c r="Z358" s="592"/>
      <c r="AA358" s="592"/>
      <c r="AB358" s="592">
        <v>326.2</v>
      </c>
      <c r="AC358" s="592">
        <v>0.08</v>
      </c>
      <c r="AD358" s="592"/>
      <c r="AE358" s="592"/>
      <c r="AF358" s="592">
        <v>338.88</v>
      </c>
      <c r="AG358" s="592">
        <v>0.03</v>
      </c>
    </row>
    <row r="359" spans="1:33" x14ac:dyDescent="0.2">
      <c r="A359" s="988">
        <v>36875</v>
      </c>
      <c r="B359" s="592">
        <v>23.65</v>
      </c>
      <c r="C359" s="592"/>
      <c r="D359" s="592">
        <v>6.93</v>
      </c>
      <c r="E359" s="592"/>
      <c r="F359" s="592">
        <f t="shared" si="12"/>
        <v>30.58</v>
      </c>
      <c r="G359" s="592"/>
      <c r="H359" s="592"/>
      <c r="I359" s="592"/>
      <c r="J359" s="592"/>
      <c r="K359" s="592"/>
      <c r="L359" s="592"/>
      <c r="M359" s="592"/>
      <c r="N359" s="592"/>
      <c r="O359" s="592"/>
      <c r="P359" s="592"/>
      <c r="Q359" s="592"/>
      <c r="R359" s="592"/>
      <c r="S359" s="592">
        <v>4.3070000000000004</v>
      </c>
      <c r="T359" s="473"/>
      <c r="U359" s="473">
        <v>0</v>
      </c>
      <c r="V359" s="592">
        <v>0</v>
      </c>
      <c r="W359" s="592"/>
      <c r="X359" s="592"/>
      <c r="Y359" s="592">
        <f t="shared" si="11"/>
        <v>26.272999999999996</v>
      </c>
      <c r="Z359" s="592"/>
      <c r="AA359" s="592"/>
      <c r="AB359" s="592">
        <v>326.2</v>
      </c>
      <c r="AC359" s="592">
        <v>0.16</v>
      </c>
      <c r="AD359" s="592"/>
      <c r="AE359" s="592"/>
      <c r="AF359" s="592">
        <v>338.75</v>
      </c>
      <c r="AG359" s="592">
        <v>0.18</v>
      </c>
    </row>
    <row r="360" spans="1:33" x14ac:dyDescent="0.2">
      <c r="A360" s="988">
        <v>36876</v>
      </c>
      <c r="B360" s="592">
        <v>20.5</v>
      </c>
      <c r="C360" s="592"/>
      <c r="D360" s="592">
        <v>5.8</v>
      </c>
      <c r="E360" s="592"/>
      <c r="F360" s="592">
        <f t="shared" si="12"/>
        <v>26.3</v>
      </c>
      <c r="G360" s="592"/>
      <c r="H360" s="592"/>
      <c r="I360" s="592"/>
      <c r="J360" s="592"/>
      <c r="K360" s="592"/>
      <c r="L360" s="592"/>
      <c r="M360" s="592"/>
      <c r="N360" s="592"/>
      <c r="O360" s="592"/>
      <c r="P360" s="592"/>
      <c r="Q360" s="592"/>
      <c r="R360" s="592"/>
      <c r="S360" s="592">
        <v>4.1870000000000003</v>
      </c>
      <c r="T360" s="473"/>
      <c r="U360" s="473">
        <v>0</v>
      </c>
      <c r="V360" s="592">
        <v>0</v>
      </c>
      <c r="W360" s="592"/>
      <c r="X360" s="592"/>
      <c r="Y360" s="592">
        <f t="shared" si="11"/>
        <v>22.113</v>
      </c>
      <c r="Z360" s="592"/>
      <c r="AA360" s="592"/>
      <c r="AB360" s="592">
        <v>327.2</v>
      </c>
      <c r="AC360" s="592">
        <v>0.85</v>
      </c>
      <c r="AD360" s="592"/>
      <c r="AE360" s="592"/>
      <c r="AF360" s="1000">
        <v>338.89</v>
      </c>
      <c r="AG360" s="592">
        <v>0.9</v>
      </c>
    </row>
    <row r="361" spans="1:33" x14ac:dyDescent="0.2">
      <c r="A361" s="988">
        <v>36877</v>
      </c>
      <c r="B361" s="592">
        <v>20.2</v>
      </c>
      <c r="C361" s="592"/>
      <c r="D361" s="592">
        <v>6.72</v>
      </c>
      <c r="E361" s="592"/>
      <c r="F361" s="592">
        <f t="shared" si="12"/>
        <v>26.919999999999998</v>
      </c>
      <c r="G361" s="592"/>
      <c r="H361" s="592"/>
      <c r="I361" s="592"/>
      <c r="J361" s="592"/>
      <c r="K361" s="592"/>
      <c r="L361" s="592"/>
      <c r="M361" s="592"/>
      <c r="N361" s="592"/>
      <c r="O361" s="592"/>
      <c r="P361" s="592"/>
      <c r="Q361" s="592"/>
      <c r="R361" s="592"/>
      <c r="S361" s="592">
        <v>4.1859999999999999</v>
      </c>
      <c r="T361" s="473"/>
      <c r="U361" s="473">
        <v>0</v>
      </c>
      <c r="V361" s="592">
        <v>0</v>
      </c>
      <c r="W361" s="592"/>
      <c r="X361" s="592"/>
      <c r="Y361" s="592">
        <f t="shared" si="11"/>
        <v>22.733999999999998</v>
      </c>
      <c r="Z361" s="592"/>
      <c r="AA361" s="592"/>
      <c r="AB361" s="592">
        <v>329.6</v>
      </c>
      <c r="AC361" s="592">
        <v>0</v>
      </c>
      <c r="AD361" s="592"/>
      <c r="AE361" s="592"/>
      <c r="AF361" s="592">
        <v>338.83</v>
      </c>
      <c r="AG361" s="592">
        <v>0.02</v>
      </c>
    </row>
    <row r="362" spans="1:33" x14ac:dyDescent="0.2">
      <c r="A362" s="988">
        <v>36878</v>
      </c>
      <c r="B362" s="592">
        <v>26.356000000000002</v>
      </c>
      <c r="C362" s="592"/>
      <c r="D362" s="592">
        <v>4.4930000000000003</v>
      </c>
      <c r="E362" s="592"/>
      <c r="F362" s="592">
        <f t="shared" si="12"/>
        <v>30.849000000000004</v>
      </c>
      <c r="G362" s="592"/>
      <c r="H362" s="592"/>
      <c r="I362" s="592"/>
      <c r="J362" s="592"/>
      <c r="K362" s="592"/>
      <c r="L362" s="592"/>
      <c r="M362" s="592"/>
      <c r="N362" s="592"/>
      <c r="O362" s="592"/>
      <c r="P362" s="592"/>
      <c r="Q362" s="592"/>
      <c r="R362" s="592"/>
      <c r="S362" s="592">
        <v>4.218</v>
      </c>
      <c r="T362" s="473"/>
      <c r="U362" s="473">
        <v>0</v>
      </c>
      <c r="V362" s="592">
        <v>0</v>
      </c>
      <c r="W362" s="592"/>
      <c r="X362" s="592"/>
      <c r="Y362" s="592">
        <f t="shared" si="11"/>
        <v>26.631000000000004</v>
      </c>
      <c r="Z362" s="592"/>
      <c r="AA362" s="592"/>
      <c r="AB362" s="592">
        <v>330.4</v>
      </c>
      <c r="AC362" s="592">
        <v>0</v>
      </c>
      <c r="AD362" s="592"/>
      <c r="AE362" s="592"/>
      <c r="AF362" s="592">
        <v>340.07</v>
      </c>
      <c r="AG362" s="592">
        <v>0</v>
      </c>
    </row>
    <row r="363" spans="1:33" x14ac:dyDescent="0.2">
      <c r="A363" s="988">
        <v>36879</v>
      </c>
      <c r="B363" s="1000">
        <v>20.260000000000002</v>
      </c>
      <c r="C363" s="1000"/>
      <c r="D363" s="592">
        <v>6.883</v>
      </c>
      <c r="E363" s="592"/>
      <c r="F363" s="592">
        <f t="shared" si="12"/>
        <v>27.143000000000001</v>
      </c>
      <c r="G363" s="592"/>
      <c r="H363" s="592"/>
      <c r="I363" s="592"/>
      <c r="J363" s="592"/>
      <c r="K363" s="592"/>
      <c r="L363" s="592"/>
      <c r="M363" s="592"/>
      <c r="N363" s="592"/>
      <c r="O363" s="592"/>
      <c r="P363" s="592"/>
      <c r="Q363" s="592"/>
      <c r="R363" s="592"/>
      <c r="S363" s="592">
        <v>4.173</v>
      </c>
      <c r="T363" s="473"/>
      <c r="U363" s="473">
        <v>0</v>
      </c>
      <c r="V363" s="592">
        <v>0</v>
      </c>
      <c r="W363" s="592"/>
      <c r="X363" s="592"/>
      <c r="Y363" s="592">
        <f t="shared" si="11"/>
        <v>22.97</v>
      </c>
      <c r="Z363" s="592"/>
      <c r="AA363" s="592"/>
      <c r="AB363" s="592">
        <v>330.7</v>
      </c>
      <c r="AC363" s="592">
        <v>0.5</v>
      </c>
      <c r="AD363" s="592"/>
      <c r="AE363" s="592"/>
      <c r="AF363" s="592">
        <v>340.1</v>
      </c>
      <c r="AG363" s="592">
        <v>0.3</v>
      </c>
    </row>
    <row r="364" spans="1:33" x14ac:dyDescent="0.2">
      <c r="A364" s="988">
        <v>36880</v>
      </c>
      <c r="B364" s="592">
        <v>23.07</v>
      </c>
      <c r="C364" s="592"/>
      <c r="D364" s="592">
        <v>5.6950000000000003</v>
      </c>
      <c r="E364" s="592"/>
      <c r="F364" s="592">
        <f t="shared" si="12"/>
        <v>28.765000000000001</v>
      </c>
      <c r="G364" s="592"/>
      <c r="H364" s="592"/>
      <c r="I364" s="592"/>
      <c r="J364" s="592"/>
      <c r="K364" s="592"/>
      <c r="L364" s="592"/>
      <c r="M364" s="592"/>
      <c r="N364" s="592"/>
      <c r="O364" s="592"/>
      <c r="P364" s="592"/>
      <c r="Q364" s="592"/>
      <c r="R364" s="592"/>
      <c r="S364" s="592">
        <v>4.1829999999999998</v>
      </c>
      <c r="T364" s="592"/>
      <c r="U364" s="592">
        <v>0</v>
      </c>
      <c r="V364" s="592">
        <v>0</v>
      </c>
      <c r="W364" s="592"/>
      <c r="X364" s="592"/>
      <c r="Y364" s="592">
        <f t="shared" si="11"/>
        <v>24.582000000000001</v>
      </c>
      <c r="Z364" s="592"/>
      <c r="AA364" s="592"/>
      <c r="AB364" s="592">
        <v>331</v>
      </c>
      <c r="AC364" s="592">
        <v>0</v>
      </c>
      <c r="AD364" s="592"/>
      <c r="AE364" s="592"/>
      <c r="AF364" s="631">
        <v>340.99</v>
      </c>
      <c r="AG364" s="631">
        <v>0</v>
      </c>
    </row>
    <row r="365" spans="1:33" x14ac:dyDescent="0.2">
      <c r="A365" s="988">
        <v>36881</v>
      </c>
      <c r="B365" s="592">
        <v>23.024000000000001</v>
      </c>
      <c r="C365" s="592"/>
      <c r="D365" s="592">
        <v>5.6879999999999997</v>
      </c>
      <c r="E365" s="592"/>
      <c r="F365" s="592">
        <f t="shared" si="12"/>
        <v>28.712</v>
      </c>
      <c r="G365" s="592"/>
      <c r="H365" s="592"/>
      <c r="I365" s="592"/>
      <c r="J365" s="592"/>
      <c r="K365" s="592"/>
      <c r="L365" s="592"/>
      <c r="M365" s="592"/>
      <c r="N365" s="592"/>
      <c r="O365" s="592"/>
      <c r="P365" s="592"/>
      <c r="Q365" s="592"/>
      <c r="R365" s="592"/>
      <c r="S365" s="592">
        <v>4.1130000000000004</v>
      </c>
      <c r="T365" s="592"/>
      <c r="U365" s="592">
        <v>0</v>
      </c>
      <c r="V365" s="592">
        <v>0</v>
      </c>
      <c r="W365" s="592"/>
      <c r="X365" s="592"/>
      <c r="Y365" s="592">
        <f t="shared" si="11"/>
        <v>24.599</v>
      </c>
      <c r="Z365" s="592"/>
      <c r="AA365" s="592"/>
      <c r="AB365" s="592">
        <v>331.3</v>
      </c>
      <c r="AC365" s="592">
        <v>0</v>
      </c>
      <c r="AD365" s="592"/>
      <c r="AE365" s="592"/>
      <c r="AF365" s="592">
        <v>340</v>
      </c>
      <c r="AG365" s="592">
        <v>0</v>
      </c>
    </row>
    <row r="366" spans="1:33" x14ac:dyDescent="0.2">
      <c r="A366" s="988">
        <v>36882</v>
      </c>
      <c r="B366" s="592">
        <v>24.510999999999999</v>
      </c>
      <c r="C366" s="592"/>
      <c r="D366" s="592">
        <v>5.6779999999999999</v>
      </c>
      <c r="E366" s="592"/>
      <c r="F366" s="592">
        <f t="shared" si="12"/>
        <v>30.189</v>
      </c>
      <c r="G366" s="592"/>
      <c r="H366" s="592"/>
      <c r="I366" s="592"/>
      <c r="J366" s="592"/>
      <c r="K366" s="592"/>
      <c r="L366" s="592"/>
      <c r="M366" s="592"/>
      <c r="N366" s="592"/>
      <c r="O366" s="592"/>
      <c r="P366" s="592"/>
      <c r="Q366" s="592"/>
      <c r="R366" s="592"/>
      <c r="S366" s="592">
        <v>4.1929999999999996</v>
      </c>
      <c r="T366" s="592"/>
      <c r="U366" s="592">
        <v>0</v>
      </c>
      <c r="V366" s="592">
        <v>0</v>
      </c>
      <c r="W366" s="592"/>
      <c r="X366" s="592"/>
      <c r="Y366" s="592">
        <f t="shared" si="11"/>
        <v>25.996000000000002</v>
      </c>
      <c r="Z366" s="592"/>
      <c r="AA366" s="592"/>
      <c r="AB366" s="592">
        <v>331.2</v>
      </c>
      <c r="AC366" s="592">
        <v>0</v>
      </c>
      <c r="AD366" s="592"/>
      <c r="AE366" s="592"/>
      <c r="AF366" s="592">
        <v>339.85</v>
      </c>
      <c r="AG366" s="592">
        <v>0</v>
      </c>
    </row>
    <row r="367" spans="1:33" x14ac:dyDescent="0.2">
      <c r="A367" s="988">
        <v>36883</v>
      </c>
      <c r="B367" s="592">
        <v>21.486000000000001</v>
      </c>
      <c r="C367" s="592"/>
      <c r="D367" s="592">
        <v>5.351</v>
      </c>
      <c r="E367" s="592"/>
      <c r="F367" s="592">
        <f t="shared" si="12"/>
        <v>26.837</v>
      </c>
      <c r="G367" s="592"/>
      <c r="H367" s="592"/>
      <c r="I367" s="592"/>
      <c r="J367" s="592"/>
      <c r="K367" s="592"/>
      <c r="L367" s="592"/>
      <c r="M367" s="592"/>
      <c r="N367" s="592"/>
      <c r="O367" s="592"/>
      <c r="P367" s="592"/>
      <c r="Q367" s="592"/>
      <c r="R367" s="592"/>
      <c r="S367" s="592">
        <v>4.0410000000000004</v>
      </c>
      <c r="T367" s="592"/>
      <c r="U367" s="592">
        <v>0</v>
      </c>
      <c r="V367" s="592">
        <v>0</v>
      </c>
      <c r="W367" s="592"/>
      <c r="X367" s="592"/>
      <c r="Y367" s="592">
        <f t="shared" si="11"/>
        <v>22.795999999999999</v>
      </c>
      <c r="Z367" s="592"/>
      <c r="AA367" s="592"/>
      <c r="AB367" s="592">
        <v>331.1</v>
      </c>
      <c r="AC367" s="592">
        <v>0</v>
      </c>
      <c r="AD367" s="592"/>
      <c r="AE367" s="592"/>
      <c r="AF367" s="592">
        <v>339.87</v>
      </c>
      <c r="AG367" s="592">
        <v>0</v>
      </c>
    </row>
    <row r="368" spans="1:33" x14ac:dyDescent="0.2">
      <c r="A368" s="988">
        <v>36884</v>
      </c>
      <c r="B368" s="592">
        <v>20.568999999999999</v>
      </c>
      <c r="C368" s="592"/>
      <c r="D368" s="592">
        <v>6.1870000000000003</v>
      </c>
      <c r="E368" s="592"/>
      <c r="F368" s="592">
        <f t="shared" si="12"/>
        <v>26.756</v>
      </c>
      <c r="G368" s="592"/>
      <c r="H368" s="592"/>
      <c r="I368" s="592"/>
      <c r="J368" s="592"/>
      <c r="K368" s="592"/>
      <c r="L368" s="592"/>
      <c r="M368" s="592"/>
      <c r="N368" s="592"/>
      <c r="O368" s="592"/>
      <c r="P368" s="592"/>
      <c r="Q368" s="592"/>
      <c r="R368" s="592"/>
      <c r="S368" s="592">
        <v>4.1589999999999998</v>
      </c>
      <c r="T368" s="592"/>
      <c r="U368" s="592">
        <v>0</v>
      </c>
      <c r="V368" s="592">
        <v>0</v>
      </c>
      <c r="W368" s="592"/>
      <c r="X368" s="592"/>
      <c r="Y368" s="592">
        <f t="shared" si="11"/>
        <v>22.597000000000001</v>
      </c>
      <c r="Z368" s="592"/>
      <c r="AA368" s="592"/>
      <c r="AB368" s="592">
        <v>331</v>
      </c>
      <c r="AC368" s="592">
        <v>0</v>
      </c>
      <c r="AD368" s="592"/>
      <c r="AE368" s="592"/>
      <c r="AF368" s="592">
        <v>339.67</v>
      </c>
      <c r="AG368" s="592">
        <v>0</v>
      </c>
    </row>
    <row r="369" spans="1:33" x14ac:dyDescent="0.2">
      <c r="A369" s="988">
        <v>36885</v>
      </c>
      <c r="B369" s="592">
        <v>20.931999999999999</v>
      </c>
      <c r="C369" s="592"/>
      <c r="D369" s="592">
        <v>6.2460000000000004</v>
      </c>
      <c r="E369" s="592"/>
      <c r="F369" s="592">
        <f t="shared" si="12"/>
        <v>27.177999999999997</v>
      </c>
      <c r="G369" s="592"/>
      <c r="H369" s="592"/>
      <c r="I369" s="592"/>
      <c r="J369" s="592"/>
      <c r="K369" s="592"/>
      <c r="L369" s="592"/>
      <c r="M369" s="592"/>
      <c r="N369" s="592"/>
      <c r="O369" s="592"/>
      <c r="P369" s="592"/>
      <c r="Q369" s="592"/>
      <c r="R369" s="592"/>
      <c r="S369" s="592">
        <v>4.2670000000000003</v>
      </c>
      <c r="T369" s="592"/>
      <c r="U369" s="592">
        <v>0</v>
      </c>
      <c r="V369" s="592">
        <v>0</v>
      </c>
      <c r="W369" s="592"/>
      <c r="X369" s="592"/>
      <c r="Y369" s="592">
        <f t="shared" si="11"/>
        <v>22.910999999999998</v>
      </c>
      <c r="Z369" s="592"/>
      <c r="AA369" s="592"/>
      <c r="AB369" s="592">
        <v>330.8</v>
      </c>
      <c r="AC369" s="592">
        <v>0</v>
      </c>
      <c r="AD369" s="592"/>
      <c r="AE369" s="592"/>
      <c r="AF369" s="592">
        <v>339.49</v>
      </c>
      <c r="AG369" s="592">
        <v>0</v>
      </c>
    </row>
    <row r="370" spans="1:33" x14ac:dyDescent="0.2">
      <c r="A370" s="988">
        <v>36886</v>
      </c>
      <c r="B370" s="592">
        <v>21.116</v>
      </c>
      <c r="C370" s="592"/>
      <c r="D370" s="592">
        <v>6.0940000000000003</v>
      </c>
      <c r="E370" s="592"/>
      <c r="F370" s="592">
        <f t="shared" si="12"/>
        <v>27.21</v>
      </c>
      <c r="G370" s="592"/>
      <c r="H370" s="592"/>
      <c r="I370" s="592"/>
      <c r="J370" s="592"/>
      <c r="K370" s="592"/>
      <c r="L370" s="592"/>
      <c r="M370" s="592"/>
      <c r="N370" s="592"/>
      <c r="O370" s="592"/>
      <c r="P370" s="592"/>
      <c r="Q370" s="592"/>
      <c r="R370" s="592"/>
      <c r="S370" s="592">
        <v>4.1159999999999997</v>
      </c>
      <c r="T370" s="592"/>
      <c r="U370" s="592">
        <v>0</v>
      </c>
      <c r="V370" s="592">
        <v>0</v>
      </c>
      <c r="W370" s="592"/>
      <c r="X370" s="592"/>
      <c r="Y370" s="592">
        <f t="shared" si="11"/>
        <v>23.094000000000001</v>
      </c>
      <c r="Z370" s="592"/>
      <c r="AA370" s="592"/>
      <c r="AB370" s="592">
        <v>330.7</v>
      </c>
      <c r="AC370" s="592">
        <v>0</v>
      </c>
      <c r="AD370" s="592"/>
      <c r="AE370" s="592"/>
      <c r="AF370" s="592">
        <v>339.44</v>
      </c>
      <c r="AG370" s="592">
        <v>0</v>
      </c>
    </row>
    <row r="371" spans="1:33" x14ac:dyDescent="0.2">
      <c r="A371" s="988">
        <v>36887</v>
      </c>
      <c r="B371" s="592">
        <v>21.81</v>
      </c>
      <c r="C371" s="592"/>
      <c r="D371" s="592">
        <v>6.2569999999999997</v>
      </c>
      <c r="E371" s="592"/>
      <c r="F371" s="592">
        <f t="shared" si="12"/>
        <v>28.067</v>
      </c>
      <c r="G371" s="592"/>
      <c r="H371" s="592"/>
      <c r="I371" s="592"/>
      <c r="J371" s="592"/>
      <c r="K371" s="592"/>
      <c r="L371" s="592"/>
      <c r="M371" s="592"/>
      <c r="N371" s="592"/>
      <c r="O371" s="592"/>
      <c r="P371" s="592"/>
      <c r="Q371" s="592"/>
      <c r="R371" s="592"/>
      <c r="S371" s="592">
        <v>4.0919999999999996</v>
      </c>
      <c r="T371" s="592"/>
      <c r="U371" s="592">
        <v>0</v>
      </c>
      <c r="V371" s="592">
        <v>0</v>
      </c>
      <c r="W371" s="592"/>
      <c r="X371" s="592"/>
      <c r="Y371" s="592">
        <f t="shared" si="11"/>
        <v>23.975000000000001</v>
      </c>
      <c r="Z371" s="592"/>
      <c r="AA371" s="592"/>
      <c r="AB371" s="592">
        <v>330.6</v>
      </c>
      <c r="AC371" s="592">
        <v>0</v>
      </c>
      <c r="AD371" s="592"/>
      <c r="AE371" s="592"/>
      <c r="AF371" s="631">
        <v>339.31</v>
      </c>
      <c r="AG371" s="631">
        <v>0</v>
      </c>
    </row>
    <row r="372" spans="1:33" x14ac:dyDescent="0.2">
      <c r="A372" s="988">
        <v>36888</v>
      </c>
      <c r="B372" s="592">
        <v>23.812000000000001</v>
      </c>
      <c r="C372" s="592"/>
      <c r="D372" s="592">
        <v>5.6340000000000003</v>
      </c>
      <c r="E372" s="592"/>
      <c r="F372" s="592">
        <f t="shared" si="12"/>
        <v>29.446000000000002</v>
      </c>
      <c r="G372" s="592"/>
      <c r="H372" s="592"/>
      <c r="I372" s="592"/>
      <c r="J372" s="592"/>
      <c r="K372" s="592"/>
      <c r="L372" s="592"/>
      <c r="M372" s="592"/>
      <c r="N372" s="592"/>
      <c r="O372" s="592"/>
      <c r="P372" s="592"/>
      <c r="Q372" s="592"/>
      <c r="R372" s="592"/>
      <c r="S372" s="592">
        <v>4.2759999999999998</v>
      </c>
      <c r="T372" s="592"/>
      <c r="U372" s="592">
        <v>0</v>
      </c>
      <c r="V372" s="592">
        <v>0</v>
      </c>
      <c r="W372" s="592"/>
      <c r="X372" s="592"/>
      <c r="Y372" s="592">
        <f t="shared" si="11"/>
        <v>25.17</v>
      </c>
      <c r="Z372" s="592"/>
      <c r="AA372" s="592"/>
      <c r="AB372" s="592">
        <v>330.5</v>
      </c>
      <c r="AC372" s="592">
        <v>0</v>
      </c>
      <c r="AD372" s="592"/>
      <c r="AE372" s="592"/>
      <c r="AF372" s="592">
        <v>339.15</v>
      </c>
      <c r="AG372" s="592">
        <v>0</v>
      </c>
    </row>
    <row r="373" spans="1:33" x14ac:dyDescent="0.2">
      <c r="A373" s="988">
        <v>36889</v>
      </c>
      <c r="B373" s="592">
        <v>22.297999999999998</v>
      </c>
      <c r="C373" s="592"/>
      <c r="D373" s="592">
        <v>6.085</v>
      </c>
      <c r="E373" s="592"/>
      <c r="F373" s="592">
        <f t="shared" si="12"/>
        <v>28.382999999999999</v>
      </c>
      <c r="G373" s="592"/>
      <c r="H373" s="592"/>
      <c r="I373" s="592"/>
      <c r="J373" s="592"/>
      <c r="K373" s="592"/>
      <c r="L373" s="592"/>
      <c r="M373" s="592"/>
      <c r="N373" s="592"/>
      <c r="O373" s="592"/>
      <c r="P373" s="592"/>
      <c r="Q373" s="592"/>
      <c r="R373" s="592"/>
      <c r="S373" s="592">
        <v>4.1619999999999999</v>
      </c>
      <c r="T373" s="592"/>
      <c r="U373" s="592">
        <v>0</v>
      </c>
      <c r="V373" s="592">
        <v>0</v>
      </c>
      <c r="W373" s="592"/>
      <c r="X373" s="592"/>
      <c r="Y373" s="592">
        <f t="shared" si="11"/>
        <v>24.221</v>
      </c>
      <c r="Z373" s="592"/>
      <c r="AA373" s="592"/>
      <c r="AB373" s="592">
        <v>330.3</v>
      </c>
      <c r="AC373" s="592">
        <v>0</v>
      </c>
      <c r="AD373" s="592"/>
      <c r="AE373" s="592"/>
      <c r="AF373" s="592">
        <v>339.1</v>
      </c>
      <c r="AG373" s="592">
        <v>0</v>
      </c>
    </row>
    <row r="374" spans="1:33" x14ac:dyDescent="0.2">
      <c r="A374" s="988">
        <v>36890</v>
      </c>
      <c r="B374" s="592">
        <v>22.135000000000002</v>
      </c>
      <c r="C374" s="592"/>
      <c r="D374" s="592">
        <v>6.0049999999999999</v>
      </c>
      <c r="E374" s="592"/>
      <c r="F374" s="592">
        <f t="shared" si="12"/>
        <v>28.14</v>
      </c>
      <c r="G374" s="592"/>
      <c r="H374" s="592"/>
      <c r="I374" s="592"/>
      <c r="J374" s="592"/>
      <c r="K374" s="592"/>
      <c r="L374" s="592"/>
      <c r="M374" s="592"/>
      <c r="N374" s="592"/>
      <c r="O374" s="592"/>
      <c r="P374" s="592"/>
      <c r="Q374" s="592"/>
      <c r="R374" s="592"/>
      <c r="S374" s="592">
        <v>4.3029999999999999</v>
      </c>
      <c r="T374" s="592"/>
      <c r="U374" s="592">
        <v>0</v>
      </c>
      <c r="V374" s="592">
        <v>0</v>
      </c>
      <c r="W374" s="592"/>
      <c r="X374" s="592"/>
      <c r="Y374" s="592">
        <f t="shared" si="11"/>
        <v>23.837</v>
      </c>
      <c r="Z374" s="592"/>
      <c r="AA374" s="592"/>
      <c r="AB374" s="592">
        <v>330.2</v>
      </c>
      <c r="AC374" s="592">
        <v>0</v>
      </c>
      <c r="AD374" s="592"/>
      <c r="AE374" s="592"/>
      <c r="AF374" s="1000">
        <v>339.07</v>
      </c>
      <c r="AG374" s="592">
        <v>0</v>
      </c>
    </row>
    <row r="375" spans="1:33" x14ac:dyDescent="0.2">
      <c r="A375" s="988">
        <v>36891</v>
      </c>
      <c r="B375" s="592">
        <v>22.106999999999999</v>
      </c>
      <c r="C375" s="592"/>
      <c r="D375" s="592">
        <v>5.8029999999999999</v>
      </c>
      <c r="E375" s="592"/>
      <c r="F375" s="592">
        <f t="shared" si="12"/>
        <v>27.91</v>
      </c>
      <c r="G375" s="592"/>
      <c r="H375" s="592"/>
      <c r="I375" s="592"/>
      <c r="J375" s="592"/>
      <c r="K375" s="592"/>
      <c r="L375" s="592"/>
      <c r="M375" s="592"/>
      <c r="N375" s="592"/>
      <c r="O375" s="592"/>
      <c r="P375" s="592"/>
      <c r="Q375" s="592"/>
      <c r="R375" s="592"/>
      <c r="S375" s="592">
        <v>3.9569999999999999</v>
      </c>
      <c r="T375" s="592"/>
      <c r="U375" s="592">
        <v>0</v>
      </c>
      <c r="V375" s="592">
        <v>0</v>
      </c>
      <c r="W375" s="592"/>
      <c r="X375" s="592"/>
      <c r="Y375" s="592">
        <f t="shared" si="11"/>
        <v>23.952999999999999</v>
      </c>
      <c r="Z375" s="592">
        <f>AVERAGE(Y345:Y375)</f>
        <v>25.015129032258063</v>
      </c>
      <c r="AA375" s="592"/>
      <c r="AB375" s="592">
        <v>330.1</v>
      </c>
      <c r="AC375" s="592">
        <v>0</v>
      </c>
      <c r="AD375" s="592"/>
      <c r="AE375" s="592"/>
      <c r="AF375" s="592">
        <v>338.88</v>
      </c>
      <c r="AG375" s="592">
        <v>0</v>
      </c>
    </row>
    <row r="376" spans="1:33" x14ac:dyDescent="0.2">
      <c r="A376" s="988">
        <v>36892</v>
      </c>
      <c r="B376" s="592">
        <v>23.539000000000001</v>
      </c>
      <c r="C376" s="592"/>
      <c r="D376" s="592">
        <v>5.9180000000000001</v>
      </c>
      <c r="E376" s="592"/>
      <c r="F376" s="1028">
        <f t="shared" si="12"/>
        <v>29.457000000000001</v>
      </c>
      <c r="G376" s="1028"/>
      <c r="H376" s="1028"/>
      <c r="I376" s="1028"/>
      <c r="J376" s="1028"/>
      <c r="K376" s="1028"/>
      <c r="L376" s="1028"/>
      <c r="M376" s="1028"/>
      <c r="N376" s="1028"/>
      <c r="O376" s="1028"/>
      <c r="P376" s="1028"/>
      <c r="Q376" s="1028"/>
      <c r="R376" s="1028"/>
      <c r="S376" s="592">
        <v>4.2309999999999999</v>
      </c>
      <c r="T376" s="592">
        <v>0</v>
      </c>
      <c r="U376" s="473">
        <v>0</v>
      </c>
      <c r="V376" s="592">
        <v>0</v>
      </c>
      <c r="W376" s="592"/>
      <c r="X376" s="592"/>
      <c r="Y376" s="592">
        <f t="shared" si="11"/>
        <v>25.225999999999999</v>
      </c>
      <c r="Z376" s="592"/>
      <c r="AA376" s="592"/>
      <c r="AB376" s="592">
        <v>330.2</v>
      </c>
      <c r="AC376" s="592">
        <v>0</v>
      </c>
      <c r="AD376" s="592"/>
      <c r="AE376" s="592"/>
      <c r="AF376" s="592">
        <v>338.76</v>
      </c>
      <c r="AG376" s="592">
        <v>0</v>
      </c>
    </row>
    <row r="377" spans="1:33" x14ac:dyDescent="0.2">
      <c r="A377" s="988">
        <v>36893</v>
      </c>
      <c r="B377" s="592">
        <v>23.475000000000001</v>
      </c>
      <c r="C377" s="592"/>
      <c r="D377" s="592">
        <v>5.9219999999999997</v>
      </c>
      <c r="E377" s="592"/>
      <c r="F377" s="1028">
        <f t="shared" si="12"/>
        <v>29.397000000000002</v>
      </c>
      <c r="G377" s="1028"/>
      <c r="H377" s="1028"/>
      <c r="I377" s="1028"/>
      <c r="J377" s="1028"/>
      <c r="K377" s="1028"/>
      <c r="L377" s="1028"/>
      <c r="M377" s="1028"/>
      <c r="N377" s="1028"/>
      <c r="O377" s="1028"/>
      <c r="P377" s="1028"/>
      <c r="Q377" s="1028"/>
      <c r="R377" s="1028"/>
      <c r="S377" s="592">
        <v>4.0999999999999996</v>
      </c>
      <c r="T377" s="730">
        <v>0</v>
      </c>
      <c r="U377" s="473">
        <v>0</v>
      </c>
      <c r="V377" s="592">
        <v>0</v>
      </c>
      <c r="W377" s="592"/>
      <c r="X377" s="592"/>
      <c r="Y377" s="592">
        <f t="shared" si="11"/>
        <v>25.297000000000004</v>
      </c>
      <c r="Z377" s="592"/>
      <c r="AA377" s="592"/>
      <c r="AB377" s="592">
        <v>330</v>
      </c>
      <c r="AC377" s="592">
        <v>0</v>
      </c>
      <c r="AD377" s="592"/>
      <c r="AE377" s="592"/>
      <c r="AF377" s="592">
        <v>338.53</v>
      </c>
      <c r="AG377" s="592">
        <v>0</v>
      </c>
    </row>
    <row r="378" spans="1:33" x14ac:dyDescent="0.2">
      <c r="A378" s="988">
        <v>36894</v>
      </c>
      <c r="B378" s="993">
        <v>24.07</v>
      </c>
      <c r="C378" s="993"/>
      <c r="D378" s="592">
        <v>5.9139999999999997</v>
      </c>
      <c r="E378" s="592"/>
      <c r="F378" s="1028">
        <f t="shared" si="12"/>
        <v>29.984000000000002</v>
      </c>
      <c r="G378" s="1028"/>
      <c r="H378" s="1028"/>
      <c r="I378" s="1028"/>
      <c r="J378" s="1028"/>
      <c r="K378" s="1028"/>
      <c r="L378" s="1028"/>
      <c r="M378" s="1028"/>
      <c r="N378" s="1028"/>
      <c r="O378" s="1028"/>
      <c r="P378" s="1028"/>
      <c r="Q378" s="1028"/>
      <c r="R378" s="1028"/>
      <c r="S378" s="592">
        <v>4.1609999999999996</v>
      </c>
      <c r="T378" s="730">
        <v>0</v>
      </c>
      <c r="U378" s="473">
        <v>0</v>
      </c>
      <c r="V378" s="592">
        <v>0</v>
      </c>
      <c r="W378" s="592"/>
      <c r="X378" s="592"/>
      <c r="Y378" s="592">
        <f t="shared" si="11"/>
        <v>25.823</v>
      </c>
      <c r="Z378" s="592"/>
      <c r="AA378" s="592"/>
      <c r="AB378" s="592">
        <v>329.9</v>
      </c>
      <c r="AC378" s="592">
        <v>0</v>
      </c>
      <c r="AD378" s="592"/>
      <c r="AE378" s="592"/>
      <c r="AF378" s="592">
        <v>338.4</v>
      </c>
      <c r="AG378" s="592">
        <v>0</v>
      </c>
    </row>
    <row r="379" spans="1:33" x14ac:dyDescent="0.2">
      <c r="A379" s="988">
        <v>36895</v>
      </c>
      <c r="B379" s="592">
        <v>23.289000000000001</v>
      </c>
      <c r="C379" s="592"/>
      <c r="D379" s="592">
        <v>6.0910000000000002</v>
      </c>
      <c r="E379" s="592"/>
      <c r="F379" s="1028">
        <f t="shared" si="12"/>
        <v>29.380000000000003</v>
      </c>
      <c r="G379" s="1028"/>
      <c r="H379" s="1028"/>
      <c r="I379" s="1028"/>
      <c r="J379" s="1028"/>
      <c r="K379" s="1028"/>
      <c r="L379" s="1028"/>
      <c r="M379" s="1028"/>
      <c r="N379" s="1028"/>
      <c r="O379" s="1028"/>
      <c r="P379" s="1028"/>
      <c r="Q379" s="1028"/>
      <c r="R379" s="1028"/>
      <c r="S379" s="592">
        <v>4.08</v>
      </c>
      <c r="T379" s="730">
        <v>0</v>
      </c>
      <c r="U379" s="473">
        <v>0</v>
      </c>
      <c r="V379" s="592">
        <v>0</v>
      </c>
      <c r="W379" s="592"/>
      <c r="X379" s="592"/>
      <c r="Y379" s="592">
        <f t="shared" si="11"/>
        <v>25.300000000000004</v>
      </c>
      <c r="Z379" s="592"/>
      <c r="AA379" s="592"/>
      <c r="AB379" s="592">
        <v>329.7</v>
      </c>
      <c r="AC379" s="592">
        <v>0</v>
      </c>
      <c r="AD379" s="592"/>
      <c r="AE379" s="592"/>
      <c r="AF379" s="592">
        <v>338.25</v>
      </c>
      <c r="AG379" s="592">
        <v>0</v>
      </c>
    </row>
    <row r="380" spans="1:33" x14ac:dyDescent="0.2">
      <c r="A380" s="988">
        <v>36896</v>
      </c>
      <c r="B380" s="592">
        <v>23.788</v>
      </c>
      <c r="C380" s="592"/>
      <c r="D380" s="592">
        <v>6.452</v>
      </c>
      <c r="E380" s="592"/>
      <c r="F380" s="1028">
        <f t="shared" si="12"/>
        <v>30.240000000000002</v>
      </c>
      <c r="G380" s="1028"/>
      <c r="H380" s="1028"/>
      <c r="I380" s="1028"/>
      <c r="J380" s="1028"/>
      <c r="K380" s="1028"/>
      <c r="L380" s="1028"/>
      <c r="M380" s="1028"/>
      <c r="N380" s="1028"/>
      <c r="O380" s="1028"/>
      <c r="P380" s="1028"/>
      <c r="Q380" s="1028"/>
      <c r="R380" s="1028"/>
      <c r="S380" s="592">
        <v>4.2649999999999997</v>
      </c>
      <c r="T380" s="730">
        <v>1.9261E-2</v>
      </c>
      <c r="U380" s="473">
        <v>0</v>
      </c>
      <c r="V380" s="592">
        <v>0</v>
      </c>
      <c r="W380" s="592"/>
      <c r="X380" s="592"/>
      <c r="Y380" s="592">
        <f t="shared" si="11"/>
        <v>25.975000000000001</v>
      </c>
      <c r="Z380" s="592"/>
      <c r="AA380" s="592"/>
      <c r="AB380" s="592">
        <v>329.6</v>
      </c>
      <c r="AC380" s="592">
        <v>0</v>
      </c>
      <c r="AD380" s="592"/>
      <c r="AE380" s="592"/>
      <c r="AF380" s="592">
        <v>338.16</v>
      </c>
      <c r="AG380" s="592">
        <v>0</v>
      </c>
    </row>
    <row r="381" spans="1:33" x14ac:dyDescent="0.2">
      <c r="A381" s="988">
        <v>36897</v>
      </c>
      <c r="B381" s="592">
        <v>23.933</v>
      </c>
      <c r="C381" s="592"/>
      <c r="D381" s="592">
        <v>5.2729999999999997</v>
      </c>
      <c r="E381" s="592"/>
      <c r="F381" s="1028">
        <f t="shared" si="12"/>
        <v>29.206</v>
      </c>
      <c r="G381" s="1028"/>
      <c r="H381" s="1028"/>
      <c r="I381" s="1028"/>
      <c r="J381" s="1028"/>
      <c r="K381" s="1028"/>
      <c r="L381" s="1028"/>
      <c r="M381" s="1028"/>
      <c r="N381" s="1028"/>
      <c r="O381" s="1028"/>
      <c r="P381" s="1028"/>
      <c r="Q381" s="1028"/>
      <c r="R381" s="1028"/>
      <c r="S381" s="592">
        <v>4.1909999999999998</v>
      </c>
      <c r="T381" s="730">
        <v>1.9261E-2</v>
      </c>
      <c r="U381" s="473">
        <v>0</v>
      </c>
      <c r="V381" s="592">
        <v>0</v>
      </c>
      <c r="W381" s="592"/>
      <c r="X381" s="592"/>
      <c r="Y381" s="592">
        <f t="shared" si="11"/>
        <v>25.015000000000001</v>
      </c>
      <c r="Z381" s="592"/>
      <c r="AA381" s="592"/>
      <c r="AB381" s="592">
        <v>329.4</v>
      </c>
      <c r="AC381" s="592">
        <v>0</v>
      </c>
      <c r="AD381" s="592"/>
      <c r="AE381" s="592"/>
      <c r="AF381" s="592">
        <v>338.01</v>
      </c>
      <c r="AG381" s="592">
        <v>0</v>
      </c>
    </row>
    <row r="382" spans="1:33" x14ac:dyDescent="0.2">
      <c r="A382" s="988">
        <v>36898</v>
      </c>
      <c r="B382" s="592">
        <v>23.425000000000001</v>
      </c>
      <c r="C382" s="592"/>
      <c r="D382" s="592">
        <v>6.1050000000000004</v>
      </c>
      <c r="E382" s="592"/>
      <c r="F382" s="1028">
        <f t="shared" si="12"/>
        <v>29.53</v>
      </c>
      <c r="G382" s="1028"/>
      <c r="H382" s="1028"/>
      <c r="I382" s="1028"/>
      <c r="J382" s="1028"/>
      <c r="K382" s="1028"/>
      <c r="L382" s="1028"/>
      <c r="M382" s="1028"/>
      <c r="N382" s="1028"/>
      <c r="O382" s="1028"/>
      <c r="P382" s="1028"/>
      <c r="Q382" s="1028"/>
      <c r="R382" s="1028"/>
      <c r="S382" s="592">
        <v>4.0949999999999998</v>
      </c>
      <c r="T382" s="730">
        <v>1.9261E-2</v>
      </c>
      <c r="U382" s="473">
        <v>0</v>
      </c>
      <c r="V382" s="592">
        <v>0</v>
      </c>
      <c r="W382" s="592"/>
      <c r="X382" s="592"/>
      <c r="Y382" s="592">
        <f t="shared" si="11"/>
        <v>25.435000000000002</v>
      </c>
      <c r="Z382" s="592"/>
      <c r="AA382" s="592"/>
      <c r="AB382" s="592">
        <v>329.3</v>
      </c>
      <c r="AC382" s="592">
        <v>0.03</v>
      </c>
      <c r="AD382" s="592"/>
      <c r="AE382" s="592"/>
      <c r="AF382" s="592">
        <v>337.95</v>
      </c>
      <c r="AG382" s="592">
        <v>0.02</v>
      </c>
    </row>
    <row r="383" spans="1:33" x14ac:dyDescent="0.2">
      <c r="A383" s="988">
        <v>36899</v>
      </c>
      <c r="B383" s="592">
        <v>23.492999999999999</v>
      </c>
      <c r="C383" s="592"/>
      <c r="D383" s="1000">
        <v>6.04</v>
      </c>
      <c r="E383" s="1000"/>
      <c r="F383" s="1028">
        <f t="shared" si="12"/>
        <v>29.532999999999998</v>
      </c>
      <c r="G383" s="1028"/>
      <c r="H383" s="1028"/>
      <c r="I383" s="1028"/>
      <c r="J383" s="1028"/>
      <c r="K383" s="1028"/>
      <c r="L383" s="1028"/>
      <c r="M383" s="1028"/>
      <c r="N383" s="1028"/>
      <c r="O383" s="1028"/>
      <c r="P383" s="1028"/>
      <c r="Q383" s="1028"/>
      <c r="R383" s="1028"/>
      <c r="S383" s="592">
        <v>4.13</v>
      </c>
      <c r="T383" s="730">
        <v>1.9261E-2</v>
      </c>
      <c r="U383" s="473">
        <v>0</v>
      </c>
      <c r="V383" s="592">
        <v>0</v>
      </c>
      <c r="W383" s="592"/>
      <c r="X383" s="592"/>
      <c r="Y383" s="592">
        <f t="shared" si="11"/>
        <v>25.402999999999999</v>
      </c>
      <c r="Z383" s="592"/>
      <c r="AA383" s="592"/>
      <c r="AB383" s="592">
        <v>329.1</v>
      </c>
      <c r="AC383" s="592">
        <v>0.15</v>
      </c>
      <c r="AD383" s="592"/>
      <c r="AE383" s="592"/>
      <c r="AF383" s="592">
        <v>338</v>
      </c>
      <c r="AG383" s="592">
        <v>0.11</v>
      </c>
    </row>
    <row r="384" spans="1:33" x14ac:dyDescent="0.2">
      <c r="A384" s="988">
        <v>36900</v>
      </c>
      <c r="B384" s="1000">
        <v>24.08</v>
      </c>
      <c r="C384" s="1000"/>
      <c r="D384" s="592">
        <v>6.0220000000000002</v>
      </c>
      <c r="E384" s="592"/>
      <c r="F384" s="1028">
        <f t="shared" si="12"/>
        <v>30.101999999999997</v>
      </c>
      <c r="G384" s="1028"/>
      <c r="H384" s="1028"/>
      <c r="I384" s="1028"/>
      <c r="J384" s="1028"/>
      <c r="K384" s="1028"/>
      <c r="L384" s="1028"/>
      <c r="M384" s="1028"/>
      <c r="N384" s="1028"/>
      <c r="O384" s="1028"/>
      <c r="P384" s="1028"/>
      <c r="Q384" s="1028"/>
      <c r="R384" s="1028"/>
      <c r="S384" s="592">
        <v>4.149</v>
      </c>
      <c r="T384" s="730">
        <v>2.9172E-2</v>
      </c>
      <c r="U384" s="473">
        <v>0</v>
      </c>
      <c r="V384" s="1023">
        <v>0</v>
      </c>
      <c r="W384" s="1023"/>
      <c r="X384" s="1023"/>
      <c r="Y384" s="592">
        <f t="shared" si="11"/>
        <v>25.952999999999996</v>
      </c>
      <c r="Z384" s="592"/>
      <c r="AA384" s="592"/>
      <c r="AB384" s="592">
        <v>329</v>
      </c>
      <c r="AC384" s="592">
        <v>0</v>
      </c>
      <c r="AD384" s="592"/>
      <c r="AE384" s="592"/>
      <c r="AF384" s="592">
        <v>329</v>
      </c>
      <c r="AG384" s="592">
        <v>0</v>
      </c>
    </row>
    <row r="385" spans="1:33" x14ac:dyDescent="0.2">
      <c r="A385" s="988">
        <v>36901</v>
      </c>
      <c r="B385" s="592">
        <v>24.861999999999998</v>
      </c>
      <c r="C385" s="592"/>
      <c r="D385" s="1000">
        <v>5.91</v>
      </c>
      <c r="E385" s="1000"/>
      <c r="F385" s="1028">
        <f t="shared" si="12"/>
        <v>30.771999999999998</v>
      </c>
      <c r="G385" s="1028"/>
      <c r="H385" s="1028"/>
      <c r="I385" s="1028"/>
      <c r="J385" s="1028"/>
      <c r="K385" s="1028"/>
      <c r="L385" s="1028"/>
      <c r="M385" s="1028"/>
      <c r="N385" s="1028"/>
      <c r="O385" s="1028"/>
      <c r="P385" s="1028"/>
      <c r="Q385" s="1028"/>
      <c r="R385" s="1028"/>
      <c r="S385" s="592">
        <v>4.048</v>
      </c>
      <c r="T385" s="730">
        <v>2.9172E-2</v>
      </c>
      <c r="U385" s="473">
        <v>0</v>
      </c>
      <c r="V385" s="592">
        <v>0</v>
      </c>
      <c r="W385" s="592"/>
      <c r="X385" s="592"/>
      <c r="Y385" s="592">
        <f t="shared" si="11"/>
        <v>26.723999999999997</v>
      </c>
      <c r="Z385" s="592"/>
      <c r="AA385" s="592"/>
      <c r="AB385" s="592">
        <v>328.9</v>
      </c>
      <c r="AC385" s="592">
        <v>0</v>
      </c>
      <c r="AD385" s="592"/>
      <c r="AE385" s="592"/>
      <c r="AF385" s="592">
        <v>337.53</v>
      </c>
      <c r="AG385" s="592">
        <v>0</v>
      </c>
    </row>
    <row r="386" spans="1:33" x14ac:dyDescent="0.2">
      <c r="A386" s="988">
        <v>36902</v>
      </c>
      <c r="B386" s="592">
        <v>25.273</v>
      </c>
      <c r="C386" s="592"/>
      <c r="D386" s="592">
        <v>5.7560000000000002</v>
      </c>
      <c r="E386" s="592"/>
      <c r="F386" s="1028">
        <f t="shared" si="12"/>
        <v>31.029</v>
      </c>
      <c r="G386" s="1028"/>
      <c r="H386" s="1028"/>
      <c r="I386" s="1028"/>
      <c r="J386" s="1028"/>
      <c r="K386" s="1028"/>
      <c r="L386" s="1028"/>
      <c r="M386" s="1028"/>
      <c r="N386" s="1028"/>
      <c r="O386" s="1028"/>
      <c r="P386" s="1028"/>
      <c r="Q386" s="1028"/>
      <c r="R386" s="1028"/>
      <c r="S386" s="592">
        <v>4.0359999999999996</v>
      </c>
      <c r="T386" s="730">
        <v>2.9172E-2</v>
      </c>
      <c r="U386" s="473">
        <v>0</v>
      </c>
      <c r="V386" s="592">
        <v>0</v>
      </c>
      <c r="W386" s="592"/>
      <c r="X386" s="592"/>
      <c r="Y386" s="592">
        <f t="shared" si="11"/>
        <v>26.993000000000002</v>
      </c>
      <c r="Z386" s="592"/>
      <c r="AA386" s="592"/>
      <c r="AB386" s="592">
        <v>328.7</v>
      </c>
      <c r="AC386" s="592">
        <v>0.01</v>
      </c>
      <c r="AD386" s="592"/>
      <c r="AE386" s="592"/>
      <c r="AF386" s="1000">
        <v>337.43</v>
      </c>
      <c r="AG386" s="592">
        <v>0.02</v>
      </c>
    </row>
    <row r="387" spans="1:33" x14ac:dyDescent="0.2">
      <c r="A387" s="988">
        <v>36903</v>
      </c>
      <c r="B387" s="592">
        <v>24.222999999999999</v>
      </c>
      <c r="C387" s="592"/>
      <c r="D387" s="592">
        <v>5.4880000000000004</v>
      </c>
      <c r="E387" s="592"/>
      <c r="F387" s="1028">
        <f t="shared" si="12"/>
        <v>29.710999999999999</v>
      </c>
      <c r="G387" s="1028"/>
      <c r="H387" s="1028"/>
      <c r="I387" s="1028"/>
      <c r="J387" s="1028"/>
      <c r="K387" s="1028"/>
      <c r="L387" s="1028"/>
      <c r="M387" s="1028"/>
      <c r="N387" s="1028"/>
      <c r="O387" s="1028"/>
      <c r="P387" s="1028"/>
      <c r="Q387" s="1028"/>
      <c r="R387" s="1028"/>
      <c r="S387" s="592">
        <v>4.048</v>
      </c>
      <c r="T387" s="730">
        <v>2.9172E-2</v>
      </c>
      <c r="U387" s="473">
        <v>0</v>
      </c>
      <c r="V387" s="592">
        <v>0</v>
      </c>
      <c r="W387" s="592"/>
      <c r="X387" s="592"/>
      <c r="Y387" s="592">
        <f t="shared" si="11"/>
        <v>25.662999999999997</v>
      </c>
      <c r="Z387" s="592"/>
      <c r="AA387" s="592"/>
      <c r="AB387" s="592">
        <v>328.5</v>
      </c>
      <c r="AC387" s="592">
        <v>0</v>
      </c>
      <c r="AD387" s="592"/>
      <c r="AE387" s="592"/>
      <c r="AF387" s="592">
        <v>337.32</v>
      </c>
      <c r="AG387" s="592">
        <v>0</v>
      </c>
    </row>
    <row r="388" spans="1:33" x14ac:dyDescent="0.2">
      <c r="A388" s="988">
        <v>36904</v>
      </c>
      <c r="B388" s="592">
        <v>25.212</v>
      </c>
      <c r="C388" s="592"/>
      <c r="D388" s="592">
        <v>6.09</v>
      </c>
      <c r="E388" s="592"/>
      <c r="F388" s="1028">
        <f t="shared" si="12"/>
        <v>31.302</v>
      </c>
      <c r="G388" s="1028"/>
      <c r="H388" s="1028"/>
      <c r="I388" s="1028"/>
      <c r="J388" s="1028"/>
      <c r="K388" s="1028"/>
      <c r="L388" s="1028"/>
      <c r="M388" s="1028"/>
      <c r="N388" s="1028"/>
      <c r="O388" s="1028"/>
      <c r="P388" s="1028"/>
      <c r="Q388" s="1028"/>
      <c r="R388" s="1028"/>
      <c r="S388" s="592">
        <v>4.1680000000000001</v>
      </c>
      <c r="T388" s="730">
        <v>2.9172E-2</v>
      </c>
      <c r="U388" s="473">
        <v>0</v>
      </c>
      <c r="V388" s="592">
        <v>0</v>
      </c>
      <c r="W388" s="592"/>
      <c r="X388" s="592"/>
      <c r="Y388" s="592">
        <f t="shared" si="11"/>
        <v>27.134</v>
      </c>
      <c r="Z388" s="592"/>
      <c r="AA388" s="592"/>
      <c r="AB388" s="592">
        <v>328.6</v>
      </c>
      <c r="AC388" s="592">
        <v>0</v>
      </c>
      <c r="AD388" s="592"/>
      <c r="AE388" s="592"/>
      <c r="AF388" s="592">
        <v>337.22</v>
      </c>
      <c r="AG388" s="592">
        <v>0.01</v>
      </c>
    </row>
    <row r="389" spans="1:33" x14ac:dyDescent="0.2">
      <c r="A389" s="988">
        <v>36905</v>
      </c>
      <c r="B389" s="592">
        <v>22.324999999999999</v>
      </c>
      <c r="C389" s="592"/>
      <c r="D389" s="592">
        <v>5.95</v>
      </c>
      <c r="E389" s="592"/>
      <c r="F389" s="1028">
        <f t="shared" si="12"/>
        <v>28.274999999999999</v>
      </c>
      <c r="G389" s="1028"/>
      <c r="H389" s="1028"/>
      <c r="I389" s="1028"/>
      <c r="J389" s="1028"/>
      <c r="K389" s="1028"/>
      <c r="L389" s="1028"/>
      <c r="M389" s="1028"/>
      <c r="N389" s="1028"/>
      <c r="O389" s="1028"/>
      <c r="P389" s="1028"/>
      <c r="Q389" s="1028"/>
      <c r="R389" s="1028"/>
      <c r="S389" s="592">
        <v>4.1520000000000001</v>
      </c>
      <c r="T389" s="730">
        <v>2.9172E-2</v>
      </c>
      <c r="U389" s="473">
        <v>0</v>
      </c>
      <c r="V389" s="592">
        <v>0</v>
      </c>
      <c r="W389" s="592"/>
      <c r="X389" s="592"/>
      <c r="Y389" s="592">
        <f t="shared" si="11"/>
        <v>24.122999999999998</v>
      </c>
      <c r="Z389" s="592"/>
      <c r="AA389" s="592"/>
      <c r="AB389" s="592">
        <v>328.4</v>
      </c>
      <c r="AC389" s="592">
        <v>0.08</v>
      </c>
      <c r="AD389" s="592"/>
      <c r="AE389" s="592"/>
      <c r="AF389" s="592">
        <v>337.05</v>
      </c>
      <c r="AG389" s="592">
        <v>0.03</v>
      </c>
    </row>
    <row r="390" spans="1:33" x14ac:dyDescent="0.2">
      <c r="A390" s="988">
        <v>36906</v>
      </c>
      <c r="B390" s="1000">
        <v>24.36</v>
      </c>
      <c r="C390" s="1000"/>
      <c r="D390" s="592">
        <v>6.0940000000000003</v>
      </c>
      <c r="E390" s="592"/>
      <c r="F390" s="1028">
        <f t="shared" si="12"/>
        <v>30.454000000000001</v>
      </c>
      <c r="G390" s="1028"/>
      <c r="H390" s="1028"/>
      <c r="I390" s="1028"/>
      <c r="J390" s="1028"/>
      <c r="K390" s="1028"/>
      <c r="L390" s="1028"/>
      <c r="M390" s="1028"/>
      <c r="N390" s="1028"/>
      <c r="O390" s="1028"/>
      <c r="P390" s="1028"/>
      <c r="Q390" s="1028"/>
      <c r="R390" s="1028"/>
      <c r="S390" s="592">
        <v>4.0209999999999999</v>
      </c>
      <c r="T390" s="730">
        <v>2.9172E-2</v>
      </c>
      <c r="U390" s="473">
        <v>0</v>
      </c>
      <c r="V390" s="592">
        <v>0</v>
      </c>
      <c r="W390" s="592"/>
      <c r="X390" s="592"/>
      <c r="Y390" s="592">
        <f t="shared" si="11"/>
        <v>26.433</v>
      </c>
      <c r="Z390" s="592"/>
      <c r="AA390" s="592"/>
      <c r="AB390" s="592">
        <v>328.2</v>
      </c>
      <c r="AC390" s="592">
        <v>0</v>
      </c>
      <c r="AD390" s="592"/>
      <c r="AE390" s="592"/>
      <c r="AF390" s="592">
        <v>336.95</v>
      </c>
      <c r="AG390" s="592">
        <v>0</v>
      </c>
    </row>
    <row r="391" spans="1:33" x14ac:dyDescent="0.2">
      <c r="A391" s="988">
        <v>36907</v>
      </c>
      <c r="B391" s="592">
        <v>24.82</v>
      </c>
      <c r="C391" s="592"/>
      <c r="D391" s="592">
        <v>5.6230000000000002</v>
      </c>
      <c r="E391" s="592"/>
      <c r="F391" s="1028">
        <f t="shared" si="12"/>
        <v>30.443000000000001</v>
      </c>
      <c r="G391" s="1028"/>
      <c r="H391" s="1028"/>
      <c r="I391" s="1028"/>
      <c r="J391" s="1028"/>
      <c r="K391" s="1028"/>
      <c r="L391" s="1028"/>
      <c r="M391" s="1028"/>
      <c r="N391" s="1028"/>
      <c r="O391" s="1028"/>
      <c r="P391" s="1028"/>
      <c r="Q391" s="1028"/>
      <c r="R391" s="1028"/>
      <c r="S391" s="592">
        <v>4.0190000000000001</v>
      </c>
      <c r="T391" s="730">
        <v>2.9172E-2</v>
      </c>
      <c r="U391" s="473">
        <v>0</v>
      </c>
      <c r="V391" s="592">
        <v>0</v>
      </c>
      <c r="W391" s="592"/>
      <c r="X391" s="592"/>
      <c r="Y391" s="592">
        <f t="shared" si="11"/>
        <v>26.423999999999999</v>
      </c>
      <c r="Z391" s="592"/>
      <c r="AA391" s="592"/>
      <c r="AB391" s="592">
        <v>328</v>
      </c>
      <c r="AC391" s="592">
        <v>0</v>
      </c>
      <c r="AD391" s="592"/>
      <c r="AE391" s="592"/>
      <c r="AF391" s="1000">
        <v>336.88</v>
      </c>
      <c r="AG391" s="592">
        <v>0</v>
      </c>
    </row>
    <row r="392" spans="1:33" x14ac:dyDescent="0.2">
      <c r="A392" s="988">
        <v>36908</v>
      </c>
      <c r="B392" s="592">
        <v>25.65</v>
      </c>
      <c r="C392" s="592"/>
      <c r="D392" s="592">
        <v>5.4480000000000004</v>
      </c>
      <c r="E392" s="592"/>
      <c r="F392" s="1028">
        <f t="shared" si="12"/>
        <v>31.097999999999999</v>
      </c>
      <c r="G392" s="1028"/>
      <c r="H392" s="1028"/>
      <c r="I392" s="1028"/>
      <c r="J392" s="1028"/>
      <c r="K392" s="1028"/>
      <c r="L392" s="1028"/>
      <c r="M392" s="1028"/>
      <c r="N392" s="1028"/>
      <c r="O392" s="1028"/>
      <c r="P392" s="1028"/>
      <c r="Q392" s="1028"/>
      <c r="R392" s="1028"/>
      <c r="S392" s="592">
        <v>4.0979999999999999</v>
      </c>
      <c r="T392" s="730">
        <v>2.9172E-2</v>
      </c>
      <c r="U392" s="473">
        <v>0</v>
      </c>
      <c r="V392" s="592">
        <v>0</v>
      </c>
      <c r="W392" s="592"/>
      <c r="X392" s="592"/>
      <c r="Y392" s="592">
        <f t="shared" si="11"/>
        <v>27</v>
      </c>
      <c r="Z392" s="592"/>
      <c r="AA392" s="592"/>
      <c r="AB392" s="592">
        <v>327.9</v>
      </c>
      <c r="AC392" s="592">
        <v>0.22</v>
      </c>
      <c r="AD392" s="592"/>
      <c r="AE392" s="592"/>
      <c r="AF392" s="592">
        <v>336.5</v>
      </c>
      <c r="AG392" s="592">
        <v>0.2</v>
      </c>
    </row>
    <row r="393" spans="1:33" x14ac:dyDescent="0.2">
      <c r="A393" s="988">
        <v>36909</v>
      </c>
      <c r="B393" s="592">
        <v>25.22</v>
      </c>
      <c r="C393" s="592"/>
      <c r="D393" s="592">
        <v>6.2750000000000004</v>
      </c>
      <c r="E393" s="592"/>
      <c r="F393" s="1028">
        <f t="shared" si="12"/>
        <v>31.494999999999997</v>
      </c>
      <c r="G393" s="1028"/>
      <c r="H393" s="1028"/>
      <c r="I393" s="1028"/>
      <c r="J393" s="1028"/>
      <c r="K393" s="1028"/>
      <c r="L393" s="1028"/>
      <c r="M393" s="1028"/>
      <c r="N393" s="1028"/>
      <c r="O393" s="1028"/>
      <c r="P393" s="1028"/>
      <c r="Q393" s="1028"/>
      <c r="R393" s="1028"/>
      <c r="S393" s="592">
        <v>4.2</v>
      </c>
      <c r="T393" s="730">
        <v>2.9172E-2</v>
      </c>
      <c r="U393" s="473">
        <v>0</v>
      </c>
      <c r="V393" s="592">
        <v>0</v>
      </c>
      <c r="W393" s="592"/>
      <c r="X393" s="592"/>
      <c r="Y393" s="592">
        <f t="shared" si="11"/>
        <v>27.294999999999998</v>
      </c>
      <c r="Z393" s="592"/>
      <c r="AA393" s="592"/>
      <c r="AB393" s="592">
        <v>327.7</v>
      </c>
      <c r="AC393" s="592">
        <v>0.17</v>
      </c>
      <c r="AD393" s="592"/>
      <c r="AE393" s="592"/>
      <c r="AF393" s="592">
        <v>336.39</v>
      </c>
      <c r="AG393" s="592">
        <v>0.15</v>
      </c>
    </row>
    <row r="394" spans="1:33" x14ac:dyDescent="0.2">
      <c r="A394" s="988">
        <v>36910</v>
      </c>
      <c r="B394" s="1000">
        <v>25.54</v>
      </c>
      <c r="C394" s="1000"/>
      <c r="D394" s="592">
        <v>5.1710000000000003</v>
      </c>
      <c r="E394" s="592"/>
      <c r="F394" s="1028">
        <f t="shared" si="12"/>
        <v>30.710999999999999</v>
      </c>
      <c r="G394" s="1028"/>
      <c r="H394" s="1028"/>
      <c r="I394" s="1028"/>
      <c r="J394" s="1028"/>
      <c r="K394" s="1028"/>
      <c r="L394" s="1028"/>
      <c r="M394" s="1028"/>
      <c r="N394" s="1028"/>
      <c r="O394" s="1028"/>
      <c r="P394" s="1028"/>
      <c r="Q394" s="1028"/>
      <c r="R394" s="1028"/>
      <c r="S394" s="592">
        <v>4.1260000000000003</v>
      </c>
      <c r="T394" s="730">
        <v>2.9172E-2</v>
      </c>
      <c r="U394" s="473">
        <v>0</v>
      </c>
      <c r="V394" s="592">
        <v>0</v>
      </c>
      <c r="W394" s="592"/>
      <c r="X394" s="592"/>
      <c r="Y394" s="592">
        <f t="shared" ref="Y394:Y406" si="13">+F394-S394-U394-V394</f>
        <v>26.584999999999997</v>
      </c>
      <c r="Z394" s="592"/>
      <c r="AA394" s="592"/>
      <c r="AB394" s="592">
        <v>327.9</v>
      </c>
      <c r="AC394" s="592">
        <v>0.91</v>
      </c>
      <c r="AD394" s="592"/>
      <c r="AE394" s="592"/>
      <c r="AF394" s="592">
        <v>336.55</v>
      </c>
      <c r="AG394" s="592">
        <v>1.05</v>
      </c>
    </row>
    <row r="395" spans="1:33" x14ac:dyDescent="0.2">
      <c r="A395" s="988">
        <v>36911</v>
      </c>
      <c r="B395" s="592">
        <v>21.54</v>
      </c>
      <c r="C395" s="592"/>
      <c r="D395" s="592">
        <v>6.008</v>
      </c>
      <c r="E395" s="592"/>
      <c r="F395" s="1028">
        <f t="shared" si="12"/>
        <v>27.547999999999998</v>
      </c>
      <c r="G395" s="1028"/>
      <c r="H395" s="1028"/>
      <c r="I395" s="1028"/>
      <c r="J395" s="1028"/>
      <c r="K395" s="1028"/>
      <c r="L395" s="1028"/>
      <c r="M395" s="1028"/>
      <c r="N395" s="1028"/>
      <c r="O395" s="1028"/>
      <c r="P395" s="1028"/>
      <c r="Q395" s="1028"/>
      <c r="R395" s="1028"/>
      <c r="S395" s="592">
        <v>4.093</v>
      </c>
      <c r="T395" s="592">
        <v>0.138131</v>
      </c>
      <c r="U395" s="679">
        <v>0</v>
      </c>
      <c r="V395" s="592">
        <v>0</v>
      </c>
      <c r="W395" s="592"/>
      <c r="X395" s="592"/>
      <c r="Y395" s="592">
        <f t="shared" si="13"/>
        <v>23.454999999999998</v>
      </c>
      <c r="Z395" s="592"/>
      <c r="AA395" s="592"/>
      <c r="AB395" s="592">
        <v>330.8</v>
      </c>
      <c r="AC395" s="592">
        <v>0.05</v>
      </c>
      <c r="AD395" s="592"/>
      <c r="AE395" s="592"/>
      <c r="AF395" s="631">
        <v>337.6</v>
      </c>
      <c r="AG395" s="631">
        <v>0.05</v>
      </c>
    </row>
    <row r="396" spans="1:33" x14ac:dyDescent="0.2">
      <c r="A396" s="988">
        <v>36912</v>
      </c>
      <c r="B396" s="592">
        <v>23.69</v>
      </c>
      <c r="C396" s="592"/>
      <c r="D396" s="592">
        <v>5.1849999999999996</v>
      </c>
      <c r="E396" s="592"/>
      <c r="F396" s="1028">
        <f t="shared" si="12"/>
        <v>28.875</v>
      </c>
      <c r="G396" s="1028"/>
      <c r="H396" s="1028"/>
      <c r="I396" s="1028"/>
      <c r="J396" s="1028"/>
      <c r="K396" s="1028"/>
      <c r="L396" s="1028"/>
      <c r="M396" s="1028"/>
      <c r="N396" s="1028"/>
      <c r="O396" s="1028"/>
      <c r="P396" s="1028"/>
      <c r="Q396" s="1028"/>
      <c r="R396" s="1028"/>
      <c r="S396" s="592">
        <v>4.1769999999999996</v>
      </c>
      <c r="T396" s="592">
        <v>0.138131</v>
      </c>
      <c r="U396" s="679">
        <v>0</v>
      </c>
      <c r="V396" s="592">
        <v>0</v>
      </c>
      <c r="W396" s="592"/>
      <c r="X396" s="592"/>
      <c r="Y396" s="592">
        <f t="shared" si="13"/>
        <v>24.698</v>
      </c>
      <c r="Z396" s="592"/>
      <c r="AA396" s="592"/>
      <c r="AB396" s="592">
        <v>331.8</v>
      </c>
      <c r="AC396" s="592">
        <v>0</v>
      </c>
      <c r="AD396" s="592"/>
      <c r="AE396" s="592"/>
      <c r="AF396" s="592">
        <v>337.9</v>
      </c>
      <c r="AG396" s="592">
        <v>0</v>
      </c>
    </row>
    <row r="397" spans="1:33" x14ac:dyDescent="0.2">
      <c r="A397" s="988">
        <v>36913</v>
      </c>
      <c r="B397" s="1000">
        <v>25.15</v>
      </c>
      <c r="C397" s="1000"/>
      <c r="D397" s="592">
        <v>6.2679999999999998</v>
      </c>
      <c r="E397" s="592"/>
      <c r="F397" s="1028">
        <f t="shared" si="12"/>
        <v>31.417999999999999</v>
      </c>
      <c r="G397" s="1028"/>
      <c r="H397" s="1028"/>
      <c r="I397" s="1028"/>
      <c r="J397" s="1028"/>
      <c r="K397" s="1028"/>
      <c r="L397" s="1028"/>
      <c r="M397" s="1028"/>
      <c r="N397" s="1028"/>
      <c r="O397" s="1028"/>
      <c r="P397" s="1028"/>
      <c r="Q397" s="1028"/>
      <c r="R397" s="1028"/>
      <c r="S397" s="592">
        <v>4.1150000000000002</v>
      </c>
      <c r="T397" s="592">
        <v>0.138131</v>
      </c>
      <c r="U397" s="679">
        <v>0</v>
      </c>
      <c r="V397" s="592">
        <v>0</v>
      </c>
      <c r="W397" s="592"/>
      <c r="X397" s="592"/>
      <c r="Y397" s="592">
        <f t="shared" si="13"/>
        <v>27.302999999999997</v>
      </c>
      <c r="Z397" s="592"/>
      <c r="AA397" s="592"/>
      <c r="AB397" s="592">
        <v>332.2</v>
      </c>
      <c r="AC397" s="592">
        <v>0</v>
      </c>
      <c r="AD397" s="592"/>
      <c r="AE397" s="592"/>
      <c r="AF397" s="592">
        <v>337.05</v>
      </c>
      <c r="AG397" s="592">
        <v>0</v>
      </c>
    </row>
    <row r="398" spans="1:33" x14ac:dyDescent="0.2">
      <c r="A398" s="988">
        <v>36914</v>
      </c>
      <c r="B398" s="592">
        <v>25.08</v>
      </c>
      <c r="C398" s="592"/>
      <c r="D398" s="592">
        <v>5.4539999999999997</v>
      </c>
      <c r="E398" s="592"/>
      <c r="F398" s="1028">
        <f t="shared" si="12"/>
        <v>30.533999999999999</v>
      </c>
      <c r="G398" s="1028"/>
      <c r="H398" s="1028"/>
      <c r="I398" s="1028"/>
      <c r="J398" s="1028"/>
      <c r="K398" s="1028"/>
      <c r="L398" s="1028"/>
      <c r="M398" s="1028"/>
      <c r="N398" s="1028"/>
      <c r="O398" s="1028"/>
      <c r="P398" s="1028"/>
      <c r="Q398" s="1028"/>
      <c r="R398" s="1028"/>
      <c r="S398" s="592">
        <v>4.1180000000000003</v>
      </c>
      <c r="T398" s="592">
        <v>0.18043400000000001</v>
      </c>
      <c r="U398" s="679">
        <v>0</v>
      </c>
      <c r="V398" s="592">
        <v>0</v>
      </c>
      <c r="W398" s="592"/>
      <c r="X398" s="592"/>
      <c r="Y398" s="592">
        <f t="shared" si="13"/>
        <v>26.415999999999997</v>
      </c>
      <c r="Z398" s="592"/>
      <c r="AA398" s="592"/>
      <c r="AB398" s="592">
        <v>332</v>
      </c>
      <c r="AC398" s="592">
        <v>0</v>
      </c>
      <c r="AD398" s="592"/>
      <c r="AE398" s="592"/>
      <c r="AF398" s="592">
        <v>337</v>
      </c>
      <c r="AG398" s="592">
        <v>0</v>
      </c>
    </row>
    <row r="399" spans="1:33" x14ac:dyDescent="0.2">
      <c r="A399" s="988">
        <v>36915</v>
      </c>
      <c r="B399" s="592">
        <v>25.4</v>
      </c>
      <c r="C399" s="592"/>
      <c r="D399" s="1000">
        <v>5.35</v>
      </c>
      <c r="E399" s="1000"/>
      <c r="F399" s="1028">
        <f t="shared" si="12"/>
        <v>30.75</v>
      </c>
      <c r="G399" s="1028"/>
      <c r="H399" s="1028"/>
      <c r="I399" s="1028"/>
      <c r="J399" s="1028"/>
      <c r="K399" s="1028"/>
      <c r="L399" s="1028"/>
      <c r="M399" s="1028"/>
      <c r="N399" s="1028"/>
      <c r="O399" s="1028"/>
      <c r="P399" s="1028"/>
      <c r="Q399" s="1028"/>
      <c r="R399" s="1028"/>
      <c r="S399" s="592">
        <v>4.1539999999999999</v>
      </c>
      <c r="T399" s="592">
        <v>0.18043400000000001</v>
      </c>
      <c r="U399" s="679">
        <v>0</v>
      </c>
      <c r="V399" s="592">
        <v>0</v>
      </c>
      <c r="W399" s="592"/>
      <c r="X399" s="592"/>
      <c r="Y399" s="592">
        <f t="shared" si="13"/>
        <v>26.596</v>
      </c>
      <c r="Z399" s="592"/>
      <c r="AA399" s="592"/>
      <c r="AB399" s="592">
        <v>331.9</v>
      </c>
      <c r="AC399" s="592">
        <v>0</v>
      </c>
      <c r="AD399" s="592"/>
      <c r="AE399" s="592"/>
      <c r="AF399" s="592">
        <v>336.96</v>
      </c>
      <c r="AG399" s="592">
        <v>0</v>
      </c>
    </row>
    <row r="400" spans="1:33" x14ac:dyDescent="0.2">
      <c r="A400" s="988">
        <v>36916</v>
      </c>
      <c r="B400" s="592">
        <v>25.687000000000001</v>
      </c>
      <c r="C400" s="592"/>
      <c r="D400" s="592">
        <v>5.7329999999999997</v>
      </c>
      <c r="E400" s="592"/>
      <c r="F400" s="1028">
        <f t="shared" si="12"/>
        <v>31.42</v>
      </c>
      <c r="G400" s="1028"/>
      <c r="H400" s="1028"/>
      <c r="I400" s="1028"/>
      <c r="J400" s="1028"/>
      <c r="K400" s="1028"/>
      <c r="L400" s="1028"/>
      <c r="M400" s="1028"/>
      <c r="N400" s="1028"/>
      <c r="O400" s="1028"/>
      <c r="P400" s="1028"/>
      <c r="Q400" s="1028"/>
      <c r="R400" s="1028"/>
      <c r="S400" s="592">
        <v>4.1319999999999997</v>
      </c>
      <c r="T400" s="592">
        <v>0.18043400000000001</v>
      </c>
      <c r="U400" s="679">
        <v>0</v>
      </c>
      <c r="V400" s="592">
        <v>0</v>
      </c>
      <c r="W400" s="592"/>
      <c r="X400" s="592"/>
      <c r="Y400" s="592">
        <f t="shared" si="13"/>
        <v>27.288000000000004</v>
      </c>
      <c r="Z400" s="592"/>
      <c r="AA400" s="592"/>
      <c r="AB400" s="592">
        <v>331.8</v>
      </c>
      <c r="AC400" s="592">
        <v>0</v>
      </c>
      <c r="AD400" s="592"/>
      <c r="AE400" s="592"/>
      <c r="AF400" s="592">
        <v>336.91</v>
      </c>
      <c r="AG400" s="592">
        <v>0</v>
      </c>
    </row>
    <row r="401" spans="1:33" x14ac:dyDescent="0.2">
      <c r="A401" s="988">
        <v>36917</v>
      </c>
      <c r="B401" s="592">
        <v>24.891999999999999</v>
      </c>
      <c r="C401" s="592"/>
      <c r="D401" s="592">
        <v>5.8390000000000004</v>
      </c>
      <c r="E401" s="592"/>
      <c r="F401" s="1028">
        <f t="shared" si="12"/>
        <v>30.731000000000002</v>
      </c>
      <c r="G401" s="1028"/>
      <c r="H401" s="1028"/>
      <c r="I401" s="1028"/>
      <c r="J401" s="1028"/>
      <c r="K401" s="1028"/>
      <c r="L401" s="1028"/>
      <c r="M401" s="1028"/>
      <c r="N401" s="1028"/>
      <c r="O401" s="1028"/>
      <c r="P401" s="1028"/>
      <c r="Q401" s="1028"/>
      <c r="R401" s="1028"/>
      <c r="S401" s="592">
        <v>4.1459999999999999</v>
      </c>
      <c r="T401" s="592">
        <v>0.18043400000000001</v>
      </c>
      <c r="U401" s="679">
        <v>0</v>
      </c>
      <c r="V401" s="592">
        <v>0</v>
      </c>
      <c r="W401" s="592"/>
      <c r="X401" s="592"/>
      <c r="Y401" s="592">
        <f t="shared" si="13"/>
        <v>26.585000000000001</v>
      </c>
      <c r="Z401" s="592"/>
      <c r="AA401" s="592"/>
      <c r="AB401" s="592">
        <v>332.7</v>
      </c>
      <c r="AC401" s="592">
        <v>0</v>
      </c>
      <c r="AD401" s="592"/>
      <c r="AE401" s="592"/>
      <c r="AF401" s="592">
        <v>336.78</v>
      </c>
      <c r="AG401" s="592">
        <v>0</v>
      </c>
    </row>
    <row r="402" spans="1:33" x14ac:dyDescent="0.2">
      <c r="A402" s="988">
        <v>36918</v>
      </c>
      <c r="B402" s="592">
        <v>24.361999999999998</v>
      </c>
      <c r="C402" s="592"/>
      <c r="D402" s="1000">
        <v>5.58</v>
      </c>
      <c r="E402" s="1000"/>
      <c r="F402" s="1028">
        <f t="shared" si="12"/>
        <v>29.942</v>
      </c>
      <c r="G402" s="1028"/>
      <c r="H402" s="1028"/>
      <c r="I402" s="1028"/>
      <c r="J402" s="1028"/>
      <c r="K402" s="1028"/>
      <c r="L402" s="1028"/>
      <c r="M402" s="1028"/>
      <c r="N402" s="1028"/>
      <c r="O402" s="1028"/>
      <c r="P402" s="1028"/>
      <c r="Q402" s="1028"/>
      <c r="R402" s="1028"/>
      <c r="S402" s="592">
        <v>4.28</v>
      </c>
      <c r="T402" s="592">
        <v>0.18043400000000001</v>
      </c>
      <c r="U402" s="679">
        <v>0</v>
      </c>
      <c r="V402" s="592">
        <v>0</v>
      </c>
      <c r="W402" s="592"/>
      <c r="X402" s="592"/>
      <c r="Y402" s="592">
        <f t="shared" si="13"/>
        <v>25.661999999999999</v>
      </c>
      <c r="Z402" s="592"/>
      <c r="AA402" s="592"/>
      <c r="AB402" s="592">
        <v>332.6</v>
      </c>
      <c r="AC402" s="592">
        <v>0</v>
      </c>
      <c r="AD402" s="592"/>
      <c r="AE402" s="592"/>
      <c r="AF402" s="592">
        <v>337.66</v>
      </c>
      <c r="AG402" s="592">
        <v>0</v>
      </c>
    </row>
    <row r="403" spans="1:33" x14ac:dyDescent="0.2">
      <c r="A403" s="988">
        <v>36919</v>
      </c>
      <c r="B403" s="592">
        <v>23.297000000000001</v>
      </c>
      <c r="C403" s="592"/>
      <c r="D403" s="1000">
        <v>5.03</v>
      </c>
      <c r="E403" s="1000"/>
      <c r="F403" s="1028">
        <f t="shared" si="12"/>
        <v>28.327000000000002</v>
      </c>
      <c r="G403" s="1028"/>
      <c r="H403" s="1028"/>
      <c r="I403" s="1028"/>
      <c r="J403" s="1028"/>
      <c r="K403" s="1028"/>
      <c r="L403" s="1028"/>
      <c r="M403" s="1028"/>
      <c r="N403" s="1028"/>
      <c r="O403" s="1028"/>
      <c r="P403" s="1028"/>
      <c r="Q403" s="1028"/>
      <c r="R403" s="1028"/>
      <c r="S403" s="592">
        <v>4.0720000000000001</v>
      </c>
      <c r="T403" s="592">
        <v>0.18043400000000001</v>
      </c>
      <c r="U403" s="679">
        <v>0</v>
      </c>
      <c r="V403" s="592">
        <v>0</v>
      </c>
      <c r="W403" s="592"/>
      <c r="X403" s="592"/>
      <c r="Y403" s="592">
        <f t="shared" si="13"/>
        <v>24.255000000000003</v>
      </c>
      <c r="Z403" s="592"/>
      <c r="AA403" s="592"/>
      <c r="AB403" s="592">
        <v>332.5</v>
      </c>
      <c r="AC403" s="592">
        <v>0</v>
      </c>
      <c r="AD403" s="592"/>
      <c r="AE403" s="592"/>
      <c r="AF403" s="592">
        <v>337.59</v>
      </c>
      <c r="AG403" s="592">
        <v>0</v>
      </c>
    </row>
    <row r="404" spans="1:33" x14ac:dyDescent="0.2">
      <c r="A404" s="988">
        <v>36920</v>
      </c>
      <c r="B404" s="592">
        <v>27.779</v>
      </c>
      <c r="C404" s="592"/>
      <c r="D404" s="631">
        <v>4.2759999999999998</v>
      </c>
      <c r="E404" s="631"/>
      <c r="F404" s="1028">
        <f t="shared" si="12"/>
        <v>32.055</v>
      </c>
      <c r="G404" s="1028"/>
      <c r="H404" s="1028"/>
      <c r="I404" s="1028"/>
      <c r="J404" s="1028"/>
      <c r="K404" s="1028"/>
      <c r="L404" s="1028"/>
      <c r="M404" s="1028"/>
      <c r="N404" s="1028"/>
      <c r="O404" s="1028"/>
      <c r="P404" s="1028"/>
      <c r="Q404" s="1028"/>
      <c r="R404" s="1028"/>
      <c r="S404" s="592">
        <v>4.3550000000000004</v>
      </c>
      <c r="T404" s="592">
        <v>0.18043400000000001</v>
      </c>
      <c r="U404" s="679">
        <v>0</v>
      </c>
      <c r="V404" s="592">
        <v>0</v>
      </c>
      <c r="W404" s="592"/>
      <c r="X404" s="592"/>
      <c r="Y404" s="592">
        <f t="shared" si="13"/>
        <v>27.7</v>
      </c>
      <c r="Z404" s="592"/>
      <c r="AA404" s="592"/>
      <c r="AB404" s="592">
        <v>332.6</v>
      </c>
      <c r="AC404" s="592">
        <v>0.28000000000000003</v>
      </c>
      <c r="AD404" s="592"/>
      <c r="AE404" s="592"/>
      <c r="AF404" s="1000">
        <v>337.54</v>
      </c>
      <c r="AG404" s="592">
        <v>0.28000000000000003</v>
      </c>
    </row>
    <row r="405" spans="1:33" x14ac:dyDescent="0.2">
      <c r="A405" s="988">
        <v>36921</v>
      </c>
      <c r="B405" s="592">
        <v>29</v>
      </c>
      <c r="C405" s="592"/>
      <c r="D405" s="1000">
        <v>3.72</v>
      </c>
      <c r="E405" s="1000"/>
      <c r="F405" s="1028">
        <f t="shared" si="12"/>
        <v>32.72</v>
      </c>
      <c r="G405" s="1028"/>
      <c r="H405" s="1028"/>
      <c r="I405" s="1028"/>
      <c r="J405" s="1028"/>
      <c r="K405" s="1028"/>
      <c r="L405" s="1028"/>
      <c r="M405" s="1028"/>
      <c r="N405" s="1028"/>
      <c r="O405" s="1028"/>
      <c r="P405" s="1028"/>
      <c r="Q405" s="1028"/>
      <c r="R405" s="1028"/>
      <c r="S405" s="592">
        <v>4.5110000000000001</v>
      </c>
      <c r="T405" s="592">
        <v>0.18043400000000001</v>
      </c>
      <c r="U405" s="679">
        <v>0</v>
      </c>
      <c r="V405" s="592">
        <v>0</v>
      </c>
      <c r="W405" s="592"/>
      <c r="X405" s="592"/>
      <c r="Y405" s="592">
        <f t="shared" si="13"/>
        <v>28.209</v>
      </c>
      <c r="Z405" s="592"/>
      <c r="AA405" s="592"/>
      <c r="AB405" s="592">
        <v>332.6</v>
      </c>
      <c r="AC405" s="592">
        <v>0</v>
      </c>
      <c r="AD405" s="592"/>
      <c r="AE405" s="592"/>
      <c r="AF405" s="592">
        <v>337.4</v>
      </c>
      <c r="AG405" s="592">
        <v>0</v>
      </c>
    </row>
    <row r="406" spans="1:33" x14ac:dyDescent="0.2">
      <c r="A406" s="988">
        <v>36922</v>
      </c>
      <c r="B406" s="592">
        <v>26.3</v>
      </c>
      <c r="C406" s="592"/>
      <c r="D406" s="1000">
        <v>4.4400000000000004</v>
      </c>
      <c r="E406" s="1000"/>
      <c r="F406" s="1028">
        <f t="shared" si="12"/>
        <v>30.740000000000002</v>
      </c>
      <c r="G406" s="1028"/>
      <c r="H406" s="1028"/>
      <c r="I406" s="1028"/>
      <c r="J406" s="1028"/>
      <c r="K406" s="1028"/>
      <c r="L406" s="1028"/>
      <c r="M406" s="1028"/>
      <c r="N406" s="1028"/>
      <c r="O406" s="1028"/>
      <c r="P406" s="1028"/>
      <c r="Q406" s="1028"/>
      <c r="R406" s="1028"/>
      <c r="S406" s="592">
        <v>4.5289999999999999</v>
      </c>
      <c r="T406" s="592">
        <v>0.18043400000000001</v>
      </c>
      <c r="U406" s="679">
        <v>0</v>
      </c>
      <c r="V406" s="592">
        <v>0</v>
      </c>
      <c r="W406" s="592"/>
      <c r="X406" s="592"/>
      <c r="Y406" s="592">
        <f t="shared" si="13"/>
        <v>26.211000000000002</v>
      </c>
      <c r="Z406" s="592"/>
      <c r="AA406" s="592"/>
      <c r="AB406" s="592">
        <v>332.7</v>
      </c>
      <c r="AC406" s="592">
        <v>0</v>
      </c>
      <c r="AD406" s="592"/>
      <c r="AE406" s="592"/>
      <c r="AF406" s="592">
        <v>337.36</v>
      </c>
      <c r="AG406" s="592">
        <v>0</v>
      </c>
    </row>
    <row r="407" spans="1:33" x14ac:dyDescent="0.2">
      <c r="A407" s="988">
        <v>36923</v>
      </c>
      <c r="B407" s="1000">
        <v>26.67</v>
      </c>
      <c r="C407" s="1000"/>
      <c r="D407" s="1000">
        <v>5.35</v>
      </c>
      <c r="E407" s="1000"/>
      <c r="F407" s="1028">
        <f t="shared" si="12"/>
        <v>32.020000000000003</v>
      </c>
      <c r="G407" s="1028"/>
      <c r="H407" s="1028"/>
      <c r="I407" s="1028"/>
      <c r="J407" s="1028"/>
      <c r="K407" s="1028"/>
      <c r="L407" s="1028"/>
      <c r="M407" s="1028"/>
      <c r="N407" s="1028"/>
      <c r="O407" s="1028"/>
      <c r="P407" s="1028"/>
      <c r="Q407" s="1028"/>
      <c r="R407" s="1028"/>
      <c r="S407" s="592">
        <v>4.51</v>
      </c>
      <c r="T407" s="1037">
        <v>0.18179999999999999</v>
      </c>
      <c r="U407" s="473">
        <v>0</v>
      </c>
      <c r="V407" s="592">
        <v>0</v>
      </c>
      <c r="W407" s="592"/>
      <c r="X407" s="592"/>
      <c r="Y407" s="592">
        <f t="shared" ref="Y407:Y470" si="14">+F407-S407-T407-U407-V407</f>
        <v>27.328200000000006</v>
      </c>
      <c r="Z407" s="592"/>
      <c r="AA407" s="592"/>
      <c r="AB407" s="592">
        <v>333.1</v>
      </c>
      <c r="AC407" s="592">
        <v>0</v>
      </c>
      <c r="AD407" s="592"/>
      <c r="AE407" s="592"/>
      <c r="AF407" s="592">
        <v>337.24</v>
      </c>
      <c r="AG407" s="592">
        <v>0</v>
      </c>
    </row>
    <row r="408" spans="1:33" x14ac:dyDescent="0.2">
      <c r="A408" s="988">
        <v>36924</v>
      </c>
      <c r="B408" s="592">
        <v>27.029</v>
      </c>
      <c r="C408" s="592"/>
      <c r="D408" s="592">
        <v>5.298</v>
      </c>
      <c r="E408" s="592"/>
      <c r="F408" s="1028">
        <f t="shared" si="12"/>
        <v>32.326999999999998</v>
      </c>
      <c r="G408" s="1028"/>
      <c r="H408" s="1028"/>
      <c r="I408" s="1028"/>
      <c r="J408" s="1028"/>
      <c r="K408" s="1028"/>
      <c r="L408" s="1028"/>
      <c r="M408" s="1028"/>
      <c r="N408" s="1028"/>
      <c r="O408" s="1028"/>
      <c r="P408" s="1028"/>
      <c r="Q408" s="1028"/>
      <c r="R408" s="1028"/>
      <c r="S408" s="592">
        <v>4</v>
      </c>
      <c r="T408" s="1037">
        <v>0.18179999999999999</v>
      </c>
      <c r="U408" s="473">
        <v>0</v>
      </c>
      <c r="V408" s="592">
        <v>0</v>
      </c>
      <c r="W408" s="592"/>
      <c r="X408" s="592"/>
      <c r="Y408" s="592">
        <f t="shared" si="14"/>
        <v>28.145199999999999</v>
      </c>
      <c r="Z408" s="592"/>
      <c r="AA408" s="592"/>
      <c r="AB408" s="592">
        <v>333</v>
      </c>
      <c r="AC408" s="592">
        <v>0</v>
      </c>
      <c r="AD408" s="592"/>
      <c r="AE408" s="592"/>
      <c r="AF408" s="592">
        <v>337.19</v>
      </c>
      <c r="AG408" s="592">
        <v>0</v>
      </c>
    </row>
    <row r="409" spans="1:33" x14ac:dyDescent="0.2">
      <c r="A409" s="988">
        <v>36925</v>
      </c>
      <c r="B409" s="993">
        <v>22.422999999999998</v>
      </c>
      <c r="C409" s="993"/>
      <c r="D409" s="592">
        <v>5.3559999999999999</v>
      </c>
      <c r="E409" s="592"/>
      <c r="F409" s="1028">
        <f t="shared" si="12"/>
        <v>27.778999999999996</v>
      </c>
      <c r="G409" s="1028"/>
      <c r="H409" s="1028"/>
      <c r="I409" s="1028"/>
      <c r="J409" s="1028"/>
      <c r="K409" s="1028"/>
      <c r="L409" s="1028"/>
      <c r="M409" s="1028"/>
      <c r="N409" s="1028"/>
      <c r="O409" s="1028"/>
      <c r="P409" s="1028"/>
      <c r="Q409" s="1028"/>
      <c r="R409" s="1028"/>
      <c r="S409" s="592">
        <v>4.1680000000000001</v>
      </c>
      <c r="T409" s="1037">
        <v>0.81799999999999995</v>
      </c>
      <c r="U409" s="473">
        <v>0</v>
      </c>
      <c r="V409" s="592">
        <v>0</v>
      </c>
      <c r="W409" s="592"/>
      <c r="X409" s="592"/>
      <c r="Y409" s="592">
        <f t="shared" si="14"/>
        <v>22.792999999999996</v>
      </c>
      <c r="Z409" s="592"/>
      <c r="AA409" s="592"/>
      <c r="AB409" s="592">
        <v>332.9</v>
      </c>
      <c r="AC409" s="592">
        <v>0</v>
      </c>
      <c r="AD409" s="592"/>
      <c r="AE409" s="592"/>
      <c r="AF409" s="592">
        <v>337.19</v>
      </c>
      <c r="AG409" s="592">
        <v>0</v>
      </c>
    </row>
    <row r="410" spans="1:33" x14ac:dyDescent="0.2">
      <c r="A410" s="988">
        <v>36926</v>
      </c>
      <c r="B410" s="592">
        <v>24.123000000000001</v>
      </c>
      <c r="C410" s="592"/>
      <c r="D410" s="592">
        <v>4.8680000000000003</v>
      </c>
      <c r="E410" s="592"/>
      <c r="F410" s="1028">
        <f t="shared" si="12"/>
        <v>28.991</v>
      </c>
      <c r="G410" s="1028"/>
      <c r="H410" s="1028"/>
      <c r="I410" s="1028"/>
      <c r="J410" s="1028"/>
      <c r="K410" s="1028"/>
      <c r="L410" s="1028"/>
      <c r="M410" s="1028"/>
      <c r="N410" s="1028"/>
      <c r="O410" s="1028"/>
      <c r="P410" s="1028"/>
      <c r="Q410" s="1028"/>
      <c r="R410" s="1028"/>
      <c r="S410" s="592">
        <v>4.1100000000000003</v>
      </c>
      <c r="T410" s="1037">
        <v>0.18179999999999999</v>
      </c>
      <c r="U410" s="473">
        <v>0</v>
      </c>
      <c r="V410" s="592">
        <v>0</v>
      </c>
      <c r="W410" s="592"/>
      <c r="X410" s="592"/>
      <c r="Y410" s="592">
        <f t="shared" si="14"/>
        <v>24.699200000000001</v>
      </c>
      <c r="Z410" s="592"/>
      <c r="AA410" s="592"/>
      <c r="AB410" s="592">
        <v>333.2</v>
      </c>
      <c r="AC410" s="592">
        <v>0.17</v>
      </c>
      <c r="AD410" s="592"/>
      <c r="AE410" s="592"/>
      <c r="AF410" s="592">
        <v>337.15</v>
      </c>
      <c r="AG410" s="592">
        <v>0.16</v>
      </c>
    </row>
    <row r="411" spans="1:33" x14ac:dyDescent="0.2">
      <c r="A411" s="988">
        <v>36927</v>
      </c>
      <c r="B411" s="592">
        <v>26.125</v>
      </c>
      <c r="C411" s="592"/>
      <c r="D411" s="592">
        <v>5.4809999999999999</v>
      </c>
      <c r="E411" s="592"/>
      <c r="F411" s="1028">
        <f t="shared" si="12"/>
        <v>31.606000000000002</v>
      </c>
      <c r="G411" s="1028"/>
      <c r="H411" s="1028"/>
      <c r="I411" s="1028"/>
      <c r="J411" s="1028"/>
      <c r="K411" s="1028"/>
      <c r="L411" s="1028"/>
      <c r="M411" s="1028"/>
      <c r="N411" s="1028"/>
      <c r="O411" s="1028"/>
      <c r="P411" s="1028"/>
      <c r="Q411" s="1028"/>
      <c r="R411" s="1028"/>
      <c r="S411" s="592">
        <v>4.0659999999999998</v>
      </c>
      <c r="T411" s="1037">
        <v>0.18179999999999999</v>
      </c>
      <c r="U411" s="473">
        <v>0</v>
      </c>
      <c r="V411" s="592">
        <v>0</v>
      </c>
      <c r="W411" s="592"/>
      <c r="X411" s="592"/>
      <c r="Y411" s="592">
        <f t="shared" si="14"/>
        <v>27.358200000000004</v>
      </c>
      <c r="Z411" s="592"/>
      <c r="AA411" s="592"/>
      <c r="AB411" s="592">
        <v>334.4</v>
      </c>
      <c r="AC411" s="592" t="s">
        <v>110</v>
      </c>
      <c r="AD411" s="592"/>
      <c r="AE411" s="592"/>
      <c r="AF411" s="592">
        <v>337.01</v>
      </c>
      <c r="AG411" s="592">
        <v>0</v>
      </c>
    </row>
    <row r="412" spans="1:33" x14ac:dyDescent="0.2">
      <c r="A412" s="988">
        <v>36928</v>
      </c>
      <c r="B412" s="592">
        <v>26.704000000000001</v>
      </c>
      <c r="C412" s="592"/>
      <c r="D412" s="592">
        <v>4.8</v>
      </c>
      <c r="E412" s="592"/>
      <c r="F412" s="1028">
        <f t="shared" si="12"/>
        <v>31.504000000000001</v>
      </c>
      <c r="G412" s="1028"/>
      <c r="H412" s="1028"/>
      <c r="I412" s="1028"/>
      <c r="J412" s="1028"/>
      <c r="K412" s="1028"/>
      <c r="L412" s="1028"/>
      <c r="M412" s="1028"/>
      <c r="N412" s="1028"/>
      <c r="O412" s="1028"/>
      <c r="P412" s="1028"/>
      <c r="Q412" s="1028"/>
      <c r="R412" s="1028"/>
      <c r="S412" s="592">
        <v>4.1269999999999998</v>
      </c>
      <c r="T412" s="1037">
        <v>0.11</v>
      </c>
      <c r="U412" s="473">
        <v>0</v>
      </c>
      <c r="V412" s="592">
        <v>0</v>
      </c>
      <c r="W412" s="592"/>
      <c r="X412" s="592"/>
      <c r="Y412" s="592">
        <f t="shared" si="14"/>
        <v>27.267000000000003</v>
      </c>
      <c r="Z412" s="592"/>
      <c r="AA412" s="592"/>
      <c r="AB412" s="592">
        <v>333.3</v>
      </c>
      <c r="AC412" s="592">
        <v>0</v>
      </c>
      <c r="AD412" s="592"/>
      <c r="AE412" s="592"/>
      <c r="AF412" s="592">
        <v>336.85</v>
      </c>
      <c r="AG412" s="592">
        <v>0</v>
      </c>
    </row>
    <row r="413" spans="1:33" x14ac:dyDescent="0.2">
      <c r="A413" s="988">
        <v>36929</v>
      </c>
      <c r="B413" s="592">
        <v>24.303000000000001</v>
      </c>
      <c r="C413" s="592"/>
      <c r="D413" s="592">
        <v>5.5730000000000004</v>
      </c>
      <c r="E413" s="592"/>
      <c r="F413" s="1028">
        <f t="shared" si="12"/>
        <v>29.876000000000001</v>
      </c>
      <c r="G413" s="1028"/>
      <c r="H413" s="1028"/>
      <c r="I413" s="1028"/>
      <c r="J413" s="1028"/>
      <c r="K413" s="1028"/>
      <c r="L413" s="1028"/>
      <c r="M413" s="1028"/>
      <c r="N413" s="1028"/>
      <c r="O413" s="1028"/>
      <c r="P413" s="1028"/>
      <c r="Q413" s="1028"/>
      <c r="R413" s="1028"/>
      <c r="S413" s="592">
        <v>3.496</v>
      </c>
      <c r="T413" s="1037">
        <v>0.2</v>
      </c>
      <c r="U413" s="473">
        <v>0</v>
      </c>
      <c r="V413" s="592">
        <v>0</v>
      </c>
      <c r="W413" s="592"/>
      <c r="X413" s="592"/>
      <c r="Y413" s="592">
        <f t="shared" si="14"/>
        <v>26.180000000000003</v>
      </c>
      <c r="Z413" s="592"/>
      <c r="AA413" s="592"/>
      <c r="AB413" s="592">
        <v>333.7</v>
      </c>
      <c r="AC413" s="592">
        <v>0</v>
      </c>
      <c r="AD413" s="592"/>
      <c r="AE413" s="592"/>
      <c r="AF413" s="592">
        <v>336.76</v>
      </c>
      <c r="AG413" s="592">
        <v>0</v>
      </c>
    </row>
    <row r="414" spans="1:33" x14ac:dyDescent="0.2">
      <c r="A414" s="988">
        <v>36930</v>
      </c>
      <c r="B414" s="592">
        <v>27.094000000000001</v>
      </c>
      <c r="C414" s="592"/>
      <c r="D414" s="592">
        <v>4.8120000000000003</v>
      </c>
      <c r="E414" s="592"/>
      <c r="F414" s="1028">
        <f t="shared" si="12"/>
        <v>31.906000000000002</v>
      </c>
      <c r="G414" s="1028"/>
      <c r="H414" s="1028"/>
      <c r="I414" s="1028"/>
      <c r="J414" s="1028"/>
      <c r="K414" s="1028"/>
      <c r="L414" s="1028"/>
      <c r="M414" s="1028"/>
      <c r="N414" s="1028"/>
      <c r="O414" s="1028"/>
      <c r="P414" s="1028"/>
      <c r="Q414" s="1028"/>
      <c r="R414" s="1028"/>
      <c r="S414" s="592">
        <v>4.077</v>
      </c>
      <c r="T414" s="1037">
        <v>0.19</v>
      </c>
      <c r="U414" s="473">
        <v>0</v>
      </c>
      <c r="V414" s="592">
        <v>0</v>
      </c>
      <c r="W414" s="592"/>
      <c r="X414" s="592"/>
      <c r="Y414" s="592">
        <f t="shared" si="14"/>
        <v>27.638999999999999</v>
      </c>
      <c r="Z414" s="592"/>
      <c r="AA414" s="592"/>
      <c r="AB414" s="1038">
        <v>333.6</v>
      </c>
      <c r="AC414" s="592">
        <v>0</v>
      </c>
      <c r="AD414" s="592"/>
      <c r="AE414" s="592"/>
      <c r="AF414" s="1000">
        <v>336.6</v>
      </c>
      <c r="AG414" s="592">
        <v>0</v>
      </c>
    </row>
    <row r="415" spans="1:33" x14ac:dyDescent="0.2">
      <c r="A415" s="988">
        <v>36931</v>
      </c>
      <c r="B415" s="1000">
        <v>25.74</v>
      </c>
      <c r="C415" s="1000"/>
      <c r="D415" s="592">
        <v>5.0460000000000003</v>
      </c>
      <c r="E415" s="592"/>
      <c r="F415" s="1028">
        <f t="shared" si="12"/>
        <v>30.785999999999998</v>
      </c>
      <c r="G415" s="1028"/>
      <c r="H415" s="1028"/>
      <c r="I415" s="1028"/>
      <c r="J415" s="1028"/>
      <c r="K415" s="1028"/>
      <c r="L415" s="1028"/>
      <c r="M415" s="1028"/>
      <c r="N415" s="1028"/>
      <c r="O415" s="1028"/>
      <c r="P415" s="1028"/>
      <c r="Q415" s="1028"/>
      <c r="R415" s="1028"/>
      <c r="S415" s="592">
        <v>4.2430000000000003</v>
      </c>
      <c r="T415" s="1037">
        <v>0.2135</v>
      </c>
      <c r="U415" s="473">
        <v>0</v>
      </c>
      <c r="V415" s="1023">
        <v>0</v>
      </c>
      <c r="W415" s="1023"/>
      <c r="X415" s="1023"/>
      <c r="Y415" s="592">
        <f t="shared" si="14"/>
        <v>26.329499999999999</v>
      </c>
      <c r="Z415" s="592"/>
      <c r="AA415" s="592"/>
      <c r="AB415" s="592">
        <v>333.9</v>
      </c>
      <c r="AC415" s="592">
        <v>0.08</v>
      </c>
      <c r="AD415" s="592"/>
      <c r="AE415" s="592"/>
      <c r="AF415" s="1000">
        <v>336.56</v>
      </c>
      <c r="AG415" s="592">
        <v>0.09</v>
      </c>
    </row>
    <row r="416" spans="1:33" x14ac:dyDescent="0.2">
      <c r="A416" s="988">
        <v>36932</v>
      </c>
      <c r="B416" s="592">
        <v>26.13</v>
      </c>
      <c r="C416" s="592"/>
      <c r="D416" s="592">
        <v>4.641</v>
      </c>
      <c r="E416" s="592"/>
      <c r="F416" s="1028">
        <f t="shared" si="12"/>
        <v>30.771000000000001</v>
      </c>
      <c r="G416" s="1028"/>
      <c r="H416" s="1028"/>
      <c r="I416" s="1028"/>
      <c r="J416" s="1028"/>
      <c r="K416" s="1028"/>
      <c r="L416" s="1028"/>
      <c r="M416" s="1028"/>
      <c r="N416" s="1028"/>
      <c r="O416" s="1028"/>
      <c r="P416" s="1028"/>
      <c r="Q416" s="1028"/>
      <c r="R416" s="1028"/>
      <c r="S416" s="592">
        <v>4.1219999999999999</v>
      </c>
      <c r="T416" s="1037">
        <v>0.2135</v>
      </c>
      <c r="U416" s="473">
        <v>0</v>
      </c>
      <c r="V416" s="592">
        <v>0</v>
      </c>
      <c r="W416" s="592"/>
      <c r="X416" s="592"/>
      <c r="Y416" s="592">
        <f t="shared" si="14"/>
        <v>26.435500000000001</v>
      </c>
      <c r="Z416" s="592"/>
      <c r="AA416" s="592"/>
      <c r="AB416" s="592">
        <v>333.8</v>
      </c>
      <c r="AC416" s="592">
        <v>0</v>
      </c>
      <c r="AD416" s="592"/>
      <c r="AE416" s="592"/>
      <c r="AF416" s="592">
        <v>336.5</v>
      </c>
      <c r="AG416" s="592">
        <v>0</v>
      </c>
    </row>
    <row r="417" spans="1:33" x14ac:dyDescent="0.2">
      <c r="A417" s="988">
        <v>36933</v>
      </c>
      <c r="B417" s="1000">
        <v>24.55</v>
      </c>
      <c r="C417" s="1000"/>
      <c r="D417" s="592">
        <v>4.6989999999999998</v>
      </c>
      <c r="E417" s="592"/>
      <c r="F417" s="1028">
        <f t="shared" si="12"/>
        <v>29.249000000000002</v>
      </c>
      <c r="G417" s="1028"/>
      <c r="H417" s="1028"/>
      <c r="I417" s="1028"/>
      <c r="J417" s="1028"/>
      <c r="K417" s="1028"/>
      <c r="L417" s="1028"/>
      <c r="M417" s="1028"/>
      <c r="N417" s="1028"/>
      <c r="O417" s="1028"/>
      <c r="P417" s="1028"/>
      <c r="Q417" s="1028"/>
      <c r="R417" s="1028"/>
      <c r="S417" s="592">
        <v>4.1369999999999996</v>
      </c>
      <c r="T417" s="1037">
        <v>0.2135</v>
      </c>
      <c r="U417" s="473">
        <v>0</v>
      </c>
      <c r="V417" s="592">
        <v>0</v>
      </c>
      <c r="W417" s="592"/>
      <c r="X417" s="592"/>
      <c r="Y417" s="592">
        <f t="shared" si="14"/>
        <v>24.898500000000002</v>
      </c>
      <c r="Z417" s="592"/>
      <c r="AA417" s="592"/>
      <c r="AB417" s="592">
        <v>334</v>
      </c>
      <c r="AC417" s="592">
        <v>0.02</v>
      </c>
      <c r="AD417" s="592"/>
      <c r="AE417" s="592"/>
      <c r="AF417" s="1000">
        <v>336.43</v>
      </c>
      <c r="AG417" s="592">
        <v>0.02</v>
      </c>
    </row>
    <row r="418" spans="1:33" x14ac:dyDescent="0.2">
      <c r="A418" s="988">
        <v>36934</v>
      </c>
      <c r="B418" s="592">
        <v>25.600999999999999</v>
      </c>
      <c r="C418" s="592"/>
      <c r="D418" s="592">
        <v>5.2409999999999997</v>
      </c>
      <c r="E418" s="592"/>
      <c r="F418" s="1028">
        <f t="shared" si="12"/>
        <v>30.841999999999999</v>
      </c>
      <c r="G418" s="1028"/>
      <c r="H418" s="1028"/>
      <c r="I418" s="1028"/>
      <c r="J418" s="1028"/>
      <c r="K418" s="1028"/>
      <c r="L418" s="1028"/>
      <c r="M418" s="1028"/>
      <c r="N418" s="1028"/>
      <c r="O418" s="1028"/>
      <c r="P418" s="1028"/>
      <c r="Q418" s="1028"/>
      <c r="R418" s="1028"/>
      <c r="S418" s="592">
        <v>4.2850000000000001</v>
      </c>
      <c r="T418" s="1037">
        <v>0.2135</v>
      </c>
      <c r="U418" s="473">
        <v>0</v>
      </c>
      <c r="V418" s="592">
        <v>0</v>
      </c>
      <c r="W418" s="592"/>
      <c r="X418" s="592"/>
      <c r="Y418" s="592">
        <f t="shared" si="14"/>
        <v>26.343499999999999</v>
      </c>
      <c r="Z418" s="592"/>
      <c r="AA418" s="592"/>
      <c r="AB418" s="592">
        <v>334.2</v>
      </c>
      <c r="AC418" s="592">
        <v>0.37</v>
      </c>
      <c r="AD418" s="592"/>
      <c r="AE418" s="592"/>
      <c r="AF418" s="592">
        <v>336.3</v>
      </c>
      <c r="AG418" s="592">
        <v>0.36</v>
      </c>
    </row>
    <row r="419" spans="1:33" x14ac:dyDescent="0.2">
      <c r="A419" s="988">
        <v>36935</v>
      </c>
      <c r="B419" s="592">
        <v>24.748000000000001</v>
      </c>
      <c r="C419" s="592"/>
      <c r="D419" s="592">
        <v>4.87</v>
      </c>
      <c r="E419" s="592"/>
      <c r="F419" s="1028">
        <f t="shared" si="12"/>
        <v>29.618000000000002</v>
      </c>
      <c r="G419" s="1028"/>
      <c r="H419" s="1028"/>
      <c r="I419" s="1028"/>
      <c r="J419" s="1028"/>
      <c r="K419" s="1028"/>
      <c r="L419" s="1028"/>
      <c r="M419" s="1028"/>
      <c r="N419" s="1028"/>
      <c r="O419" s="1028"/>
      <c r="P419" s="1028"/>
      <c r="Q419" s="1028"/>
      <c r="R419" s="1028"/>
      <c r="S419" s="592">
        <v>4.1109999999999998</v>
      </c>
      <c r="T419" s="1037">
        <v>0.26442900000000003</v>
      </c>
      <c r="U419" s="473">
        <v>0</v>
      </c>
      <c r="V419" s="592">
        <v>0</v>
      </c>
      <c r="W419" s="592"/>
      <c r="X419" s="592"/>
      <c r="Y419" s="592">
        <f t="shared" si="14"/>
        <v>25.242571000000002</v>
      </c>
      <c r="Z419" s="592"/>
      <c r="AA419" s="592"/>
      <c r="AB419" s="592">
        <v>334.3</v>
      </c>
      <c r="AC419" s="592">
        <v>0.06</v>
      </c>
      <c r="AD419" s="592"/>
      <c r="AE419" s="592"/>
      <c r="AF419" s="592">
        <v>336.16</v>
      </c>
      <c r="AG419" s="592">
        <v>7.0000000000000007E-2</v>
      </c>
    </row>
    <row r="420" spans="1:33" x14ac:dyDescent="0.2">
      <c r="A420" s="988">
        <v>36936</v>
      </c>
      <c r="B420" s="592">
        <v>26.343</v>
      </c>
      <c r="C420" s="592"/>
      <c r="D420" s="592">
        <v>5.4340000000000002</v>
      </c>
      <c r="E420" s="592"/>
      <c r="F420" s="1028">
        <f t="shared" si="12"/>
        <v>31.777000000000001</v>
      </c>
      <c r="G420" s="1028"/>
      <c r="H420" s="1028"/>
      <c r="I420" s="1028"/>
      <c r="J420" s="1028"/>
      <c r="K420" s="1028"/>
      <c r="L420" s="1028"/>
      <c r="M420" s="1028"/>
      <c r="N420" s="1028"/>
      <c r="O420" s="1028"/>
      <c r="P420" s="1028"/>
      <c r="Q420" s="1028"/>
      <c r="R420" s="1028"/>
      <c r="S420" s="592">
        <v>4.2110000000000003</v>
      </c>
      <c r="T420" s="1037">
        <v>0.26442900000000003</v>
      </c>
      <c r="U420" s="473">
        <v>0</v>
      </c>
      <c r="V420" s="592">
        <v>0</v>
      </c>
      <c r="W420" s="592"/>
      <c r="X420" s="592"/>
      <c r="Y420" s="592">
        <f t="shared" si="14"/>
        <v>27.301571000000003</v>
      </c>
      <c r="Z420" s="592"/>
      <c r="AA420" s="592"/>
      <c r="AB420" s="592">
        <v>334.5</v>
      </c>
      <c r="AC420" s="592">
        <v>0.05</v>
      </c>
      <c r="AD420" s="592"/>
      <c r="AE420" s="592"/>
      <c r="AF420" s="592">
        <v>336.06</v>
      </c>
      <c r="AG420" s="592">
        <v>0.05</v>
      </c>
    </row>
    <row r="421" spans="1:33" x14ac:dyDescent="0.2">
      <c r="A421" s="988">
        <v>36937</v>
      </c>
      <c r="B421" s="592">
        <v>25.494</v>
      </c>
      <c r="C421" s="592"/>
      <c r="D421" s="592">
        <v>5.141</v>
      </c>
      <c r="E421" s="592"/>
      <c r="F421" s="1028">
        <f t="shared" ref="F421:F484" si="15">+B421+D421</f>
        <v>30.634999999999998</v>
      </c>
      <c r="G421" s="1028"/>
      <c r="H421" s="1028"/>
      <c r="I421" s="1028"/>
      <c r="J421" s="1028"/>
      <c r="K421" s="1028"/>
      <c r="L421" s="1028"/>
      <c r="M421" s="1028"/>
      <c r="N421" s="1028"/>
      <c r="O421" s="1028"/>
      <c r="P421" s="1028"/>
      <c r="Q421" s="1028"/>
      <c r="R421" s="1028"/>
      <c r="S421" s="592">
        <v>4.0620000000000003</v>
      </c>
      <c r="T421" s="1037">
        <v>0.26442900000000003</v>
      </c>
      <c r="U421" s="473">
        <v>0</v>
      </c>
      <c r="V421" s="592">
        <v>0</v>
      </c>
      <c r="W421" s="592"/>
      <c r="X421" s="592"/>
      <c r="Y421" s="592">
        <f t="shared" si="14"/>
        <v>26.308570999999997</v>
      </c>
      <c r="Z421" s="592"/>
      <c r="AA421" s="592"/>
      <c r="AB421" s="592">
        <v>335</v>
      </c>
      <c r="AC421" s="592">
        <v>0.04</v>
      </c>
      <c r="AD421" s="592"/>
      <c r="AE421" s="592"/>
      <c r="AF421" s="592">
        <v>336.03</v>
      </c>
      <c r="AG421" s="592">
        <v>7.0000000000000007E-2</v>
      </c>
    </row>
    <row r="422" spans="1:33" x14ac:dyDescent="0.2">
      <c r="A422" s="988">
        <v>36938</v>
      </c>
      <c r="B422" s="592">
        <v>26.72</v>
      </c>
      <c r="C422" s="592"/>
      <c r="D422" s="592">
        <v>5.0709999999999997</v>
      </c>
      <c r="E422" s="592"/>
      <c r="F422" s="1028">
        <f t="shared" si="15"/>
        <v>31.790999999999997</v>
      </c>
      <c r="G422" s="1028"/>
      <c r="H422" s="1028"/>
      <c r="I422" s="1028"/>
      <c r="J422" s="1028"/>
      <c r="K422" s="1028"/>
      <c r="L422" s="1028"/>
      <c r="M422" s="1028"/>
      <c r="N422" s="1028"/>
      <c r="O422" s="1028"/>
      <c r="P422" s="1028"/>
      <c r="Q422" s="1028"/>
      <c r="R422" s="1028"/>
      <c r="S422" s="592">
        <v>4.1120000000000001</v>
      </c>
      <c r="T422" s="1037">
        <v>0.26442900000000003</v>
      </c>
      <c r="U422" s="473">
        <v>0</v>
      </c>
      <c r="V422" s="592">
        <v>0</v>
      </c>
      <c r="W422" s="592"/>
      <c r="X422" s="592"/>
      <c r="Y422" s="592">
        <f t="shared" si="14"/>
        <v>27.414570999999995</v>
      </c>
      <c r="Z422" s="592"/>
      <c r="AA422" s="592"/>
      <c r="AB422" s="592">
        <v>335.9</v>
      </c>
      <c r="AC422" s="592">
        <v>1.25</v>
      </c>
      <c r="AD422" s="592"/>
      <c r="AE422" s="592"/>
      <c r="AF422" s="1000">
        <v>336.89</v>
      </c>
      <c r="AG422" s="592">
        <v>1.3</v>
      </c>
    </row>
    <row r="423" spans="1:33" x14ac:dyDescent="0.2">
      <c r="A423" s="988">
        <v>36939</v>
      </c>
      <c r="B423" s="592">
        <v>24.59</v>
      </c>
      <c r="C423" s="592"/>
      <c r="D423" s="592">
        <v>4.87</v>
      </c>
      <c r="E423" s="592"/>
      <c r="F423" s="1028">
        <f t="shared" si="15"/>
        <v>29.46</v>
      </c>
      <c r="G423" s="1028"/>
      <c r="H423" s="1028"/>
      <c r="I423" s="1028"/>
      <c r="J423" s="1028"/>
      <c r="K423" s="1028"/>
      <c r="L423" s="1028"/>
      <c r="M423" s="1028"/>
      <c r="N423" s="1028"/>
      <c r="O423" s="1028"/>
      <c r="P423" s="1028"/>
      <c r="Q423" s="1028"/>
      <c r="R423" s="1028"/>
      <c r="S423" s="592">
        <v>4.1870000000000003</v>
      </c>
      <c r="T423" s="1037">
        <v>0.26442900000000003</v>
      </c>
      <c r="U423" s="473">
        <v>0</v>
      </c>
      <c r="V423" s="592">
        <v>0</v>
      </c>
      <c r="W423" s="592"/>
      <c r="X423" s="592"/>
      <c r="Y423" s="592">
        <f t="shared" si="14"/>
        <v>25.008571</v>
      </c>
      <c r="Z423" s="592"/>
      <c r="AA423" s="592"/>
      <c r="AB423" s="592">
        <v>340.7</v>
      </c>
      <c r="AC423" s="592">
        <v>0.01</v>
      </c>
      <c r="AD423" s="592"/>
      <c r="AE423" s="592"/>
      <c r="AF423" s="592">
        <v>340.84</v>
      </c>
      <c r="AG423" s="592">
        <v>0.02</v>
      </c>
    </row>
    <row r="424" spans="1:33" x14ac:dyDescent="0.2">
      <c r="A424" s="988">
        <v>36940</v>
      </c>
      <c r="B424" s="592">
        <v>24.89</v>
      </c>
      <c r="C424" s="592"/>
      <c r="D424" s="592">
        <v>5.0869999999999997</v>
      </c>
      <c r="E424" s="592"/>
      <c r="F424" s="1028">
        <f t="shared" si="15"/>
        <v>29.977</v>
      </c>
      <c r="G424" s="1028"/>
      <c r="H424" s="1028"/>
      <c r="I424" s="1028"/>
      <c r="J424" s="1028"/>
      <c r="K424" s="1028"/>
      <c r="L424" s="1028"/>
      <c r="M424" s="1028"/>
      <c r="N424" s="1028"/>
      <c r="O424" s="1028"/>
      <c r="P424" s="1028"/>
      <c r="Q424" s="1028"/>
      <c r="R424" s="1028"/>
      <c r="S424" s="592">
        <v>4.0750000000000002</v>
      </c>
      <c r="T424" s="1037">
        <v>0.26442900000000003</v>
      </c>
      <c r="U424" s="473">
        <v>0</v>
      </c>
      <c r="V424" s="592">
        <v>0</v>
      </c>
      <c r="W424" s="592"/>
      <c r="X424" s="592"/>
      <c r="Y424" s="592">
        <f t="shared" si="14"/>
        <v>25.637571000000001</v>
      </c>
      <c r="Z424" s="592"/>
      <c r="AA424" s="592"/>
      <c r="AB424" s="592">
        <v>341.3</v>
      </c>
      <c r="AC424" s="592">
        <v>0</v>
      </c>
      <c r="AD424" s="592"/>
      <c r="AE424" s="592"/>
      <c r="AF424" s="592">
        <v>341.4</v>
      </c>
      <c r="AG424" s="592">
        <v>0</v>
      </c>
    </row>
    <row r="425" spans="1:33" x14ac:dyDescent="0.2">
      <c r="A425" s="988">
        <v>36941</v>
      </c>
      <c r="B425" s="592">
        <v>26.298999999999999</v>
      </c>
      <c r="C425" s="592"/>
      <c r="D425" s="592">
        <v>4.9189999999999996</v>
      </c>
      <c r="E425" s="592"/>
      <c r="F425" s="1028">
        <f t="shared" si="15"/>
        <v>31.218</v>
      </c>
      <c r="G425" s="1028"/>
      <c r="H425" s="1028"/>
      <c r="I425" s="1028"/>
      <c r="J425" s="1028"/>
      <c r="K425" s="1028"/>
      <c r="L425" s="1028"/>
      <c r="M425" s="1028"/>
      <c r="N425" s="1028"/>
      <c r="O425" s="1028"/>
      <c r="P425" s="1028"/>
      <c r="Q425" s="1028"/>
      <c r="R425" s="1028"/>
      <c r="S425" s="592">
        <v>4.5890000000000004</v>
      </c>
      <c r="T425" s="1037">
        <v>0.26442900000000003</v>
      </c>
      <c r="U425" s="473">
        <v>0</v>
      </c>
      <c r="V425" s="592">
        <v>0</v>
      </c>
      <c r="W425" s="592"/>
      <c r="X425" s="592"/>
      <c r="Y425" s="592">
        <f t="shared" si="14"/>
        <v>26.364570999999998</v>
      </c>
      <c r="Z425" s="592"/>
      <c r="AA425" s="592"/>
      <c r="AB425" s="592">
        <v>341.3</v>
      </c>
      <c r="AC425" s="592">
        <v>0</v>
      </c>
      <c r="AD425" s="592"/>
      <c r="AE425" s="592"/>
      <c r="AF425" s="592">
        <v>341.65</v>
      </c>
      <c r="AG425" s="592">
        <v>0</v>
      </c>
    </row>
    <row r="426" spans="1:33" x14ac:dyDescent="0.2">
      <c r="A426" s="988">
        <v>36942</v>
      </c>
      <c r="B426" s="592">
        <v>26.08</v>
      </c>
      <c r="C426" s="592"/>
      <c r="D426" s="592">
        <v>5.2930000000000001</v>
      </c>
      <c r="E426" s="592"/>
      <c r="F426" s="1028">
        <f t="shared" si="15"/>
        <v>31.372999999999998</v>
      </c>
      <c r="G426" s="1028"/>
      <c r="H426" s="1028"/>
      <c r="I426" s="1028"/>
      <c r="J426" s="1028"/>
      <c r="K426" s="1028"/>
      <c r="L426" s="1028"/>
      <c r="M426" s="1028"/>
      <c r="N426" s="1028"/>
      <c r="O426" s="1028"/>
      <c r="P426" s="1028"/>
      <c r="Q426" s="1028"/>
      <c r="R426" s="1028"/>
      <c r="S426" s="592">
        <v>4.0250000000000004</v>
      </c>
      <c r="T426" s="1039">
        <v>1.7000000000000001E-2</v>
      </c>
      <c r="U426" s="679">
        <v>0</v>
      </c>
      <c r="V426" s="592">
        <v>0</v>
      </c>
      <c r="W426" s="592"/>
      <c r="X426" s="592"/>
      <c r="Y426" s="592">
        <f t="shared" si="14"/>
        <v>27.331</v>
      </c>
      <c r="Z426" s="592"/>
      <c r="AA426" s="592"/>
      <c r="AB426" s="592">
        <v>341.2</v>
      </c>
      <c r="AC426" s="592">
        <v>0</v>
      </c>
      <c r="AD426" s="592"/>
      <c r="AE426" s="592"/>
      <c r="AF426" s="631">
        <v>341.76</v>
      </c>
      <c r="AG426" s="631">
        <v>0</v>
      </c>
    </row>
    <row r="427" spans="1:33" x14ac:dyDescent="0.2">
      <c r="A427" s="988">
        <v>36943</v>
      </c>
      <c r="B427" s="592">
        <v>26.17</v>
      </c>
      <c r="C427" s="592"/>
      <c r="D427" s="592">
        <v>5.0629999999999997</v>
      </c>
      <c r="E427" s="592"/>
      <c r="F427" s="1028">
        <f t="shared" si="15"/>
        <v>31.233000000000001</v>
      </c>
      <c r="G427" s="1028"/>
      <c r="H427" s="1028"/>
      <c r="I427" s="1028"/>
      <c r="J427" s="1028"/>
      <c r="K427" s="1028"/>
      <c r="L427" s="1028"/>
      <c r="M427" s="1028"/>
      <c r="N427" s="1028"/>
      <c r="O427" s="1028"/>
      <c r="P427" s="1028"/>
      <c r="Q427" s="1028"/>
      <c r="R427" s="1028"/>
      <c r="S427" s="592">
        <v>4.1150000000000002</v>
      </c>
      <c r="T427" s="1039">
        <v>0.22600000000000001</v>
      </c>
      <c r="U427" s="679">
        <v>0</v>
      </c>
      <c r="V427" s="592">
        <v>0</v>
      </c>
      <c r="W427" s="592"/>
      <c r="X427" s="592"/>
      <c r="Y427" s="592">
        <f t="shared" si="14"/>
        <v>26.892000000000003</v>
      </c>
      <c r="Z427" s="592"/>
      <c r="AA427" s="592"/>
      <c r="AB427" s="592">
        <v>341.2</v>
      </c>
      <c r="AC427" s="592">
        <v>0</v>
      </c>
      <c r="AD427" s="592"/>
      <c r="AE427" s="592"/>
      <c r="AF427" s="592">
        <v>341.82</v>
      </c>
      <c r="AG427" s="592">
        <v>0</v>
      </c>
    </row>
    <row r="428" spans="1:33" x14ac:dyDescent="0.2">
      <c r="A428" s="988">
        <v>36944</v>
      </c>
      <c r="B428" s="592">
        <v>24.933</v>
      </c>
      <c r="C428" s="592"/>
      <c r="D428" s="592">
        <v>5.024</v>
      </c>
      <c r="E428" s="592"/>
      <c r="F428" s="1028">
        <f t="shared" si="15"/>
        <v>29.957000000000001</v>
      </c>
      <c r="G428" s="1028"/>
      <c r="H428" s="1028"/>
      <c r="I428" s="1028"/>
      <c r="J428" s="1028"/>
      <c r="K428" s="1028"/>
      <c r="L428" s="1028"/>
      <c r="M428" s="1028"/>
      <c r="N428" s="1028"/>
      <c r="O428" s="1028"/>
      <c r="P428" s="1028"/>
      <c r="Q428" s="1028"/>
      <c r="R428" s="1028"/>
      <c r="S428" s="592">
        <v>4.2690000000000001</v>
      </c>
      <c r="T428" s="1039">
        <v>0.21</v>
      </c>
      <c r="U428" s="679">
        <v>0</v>
      </c>
      <c r="V428" s="592">
        <v>0</v>
      </c>
      <c r="W428" s="592"/>
      <c r="X428" s="592"/>
      <c r="Y428" s="592">
        <f t="shared" si="14"/>
        <v>25.478000000000002</v>
      </c>
      <c r="Z428" s="592"/>
      <c r="AA428" s="592"/>
      <c r="AB428" s="592">
        <v>341</v>
      </c>
      <c r="AC428" s="592">
        <v>0.28000000000000003</v>
      </c>
      <c r="AD428" s="592"/>
      <c r="AE428" s="592"/>
      <c r="AF428" s="592">
        <v>341.85</v>
      </c>
      <c r="AG428" s="592">
        <v>0.28000000000000003</v>
      </c>
    </row>
    <row r="429" spans="1:33" x14ac:dyDescent="0.2">
      <c r="A429" s="988">
        <v>36945</v>
      </c>
      <c r="B429" s="592">
        <v>25.571000000000002</v>
      </c>
      <c r="C429" s="592"/>
      <c r="D429" s="592">
        <v>4.4039999999999999</v>
      </c>
      <c r="E429" s="592"/>
      <c r="F429" s="1028">
        <f t="shared" si="15"/>
        <v>29.975000000000001</v>
      </c>
      <c r="G429" s="1028"/>
      <c r="H429" s="1028"/>
      <c r="I429" s="1028"/>
      <c r="J429" s="1028"/>
      <c r="K429" s="1028"/>
      <c r="L429" s="1028"/>
      <c r="M429" s="1028"/>
      <c r="N429" s="1028"/>
      <c r="O429" s="1028"/>
      <c r="P429" s="1028"/>
      <c r="Q429" s="1028"/>
      <c r="R429" s="1028"/>
      <c r="S429" s="592">
        <v>4.1840000000000002</v>
      </c>
      <c r="T429" s="1039">
        <v>0.218</v>
      </c>
      <c r="U429" s="679">
        <v>0</v>
      </c>
      <c r="V429" s="592">
        <v>0</v>
      </c>
      <c r="W429" s="592"/>
      <c r="X429" s="592"/>
      <c r="Y429" s="592">
        <f t="shared" si="14"/>
        <v>25.573</v>
      </c>
      <c r="Z429" s="592"/>
      <c r="AA429" s="592"/>
      <c r="AB429" s="592">
        <v>341</v>
      </c>
      <c r="AC429" s="592">
        <v>0.01</v>
      </c>
      <c r="AD429" s="592"/>
      <c r="AE429" s="592"/>
      <c r="AF429" s="592">
        <v>342.1</v>
      </c>
      <c r="AG429" s="592">
        <v>0.01</v>
      </c>
    </row>
    <row r="430" spans="1:33" x14ac:dyDescent="0.2">
      <c r="A430" s="988">
        <v>36946</v>
      </c>
      <c r="B430" s="1000">
        <v>24.13</v>
      </c>
      <c r="C430" s="1000"/>
      <c r="D430" s="592">
        <v>5.7329999999999997</v>
      </c>
      <c r="E430" s="592"/>
      <c r="F430" s="1028">
        <f t="shared" si="15"/>
        <v>29.863</v>
      </c>
      <c r="G430" s="1028"/>
      <c r="H430" s="1028"/>
      <c r="I430" s="1028"/>
      <c r="J430" s="1028"/>
      <c r="K430" s="1028"/>
      <c r="L430" s="1028"/>
      <c r="M430" s="1028"/>
      <c r="N430" s="1028"/>
      <c r="O430" s="1028"/>
      <c r="P430" s="1028"/>
      <c r="Q430" s="1028"/>
      <c r="R430" s="1028"/>
      <c r="S430" s="592">
        <v>4.16</v>
      </c>
      <c r="T430" s="1039">
        <v>0.219</v>
      </c>
      <c r="U430" s="679">
        <v>0</v>
      </c>
      <c r="V430" s="592">
        <v>0</v>
      </c>
      <c r="W430" s="592"/>
      <c r="X430" s="592"/>
      <c r="Y430" s="592">
        <f t="shared" si="14"/>
        <v>25.483999999999998</v>
      </c>
      <c r="Z430" s="592"/>
      <c r="AA430" s="592"/>
      <c r="AB430" s="592">
        <v>341</v>
      </c>
      <c r="AC430" s="592">
        <v>0</v>
      </c>
      <c r="AD430" s="592"/>
      <c r="AE430" s="592"/>
      <c r="AF430" s="592">
        <v>342.34</v>
      </c>
      <c r="AG430" s="592">
        <v>0</v>
      </c>
    </row>
    <row r="431" spans="1:33" x14ac:dyDescent="0.2">
      <c r="A431" s="988">
        <v>36947</v>
      </c>
      <c r="B431" s="592">
        <v>23.876000000000001</v>
      </c>
      <c r="C431" s="592"/>
      <c r="D431" s="592">
        <v>3.8460000000000001</v>
      </c>
      <c r="E431" s="592"/>
      <c r="F431" s="1028">
        <f t="shared" si="15"/>
        <v>27.722000000000001</v>
      </c>
      <c r="G431" s="1028"/>
      <c r="H431" s="1028"/>
      <c r="I431" s="1028"/>
      <c r="J431" s="1028"/>
      <c r="K431" s="1028"/>
      <c r="L431" s="1028"/>
      <c r="M431" s="1028"/>
      <c r="N431" s="1028"/>
      <c r="O431" s="1028"/>
      <c r="P431" s="1028"/>
      <c r="Q431" s="1028"/>
      <c r="R431" s="1028"/>
      <c r="S431" s="592">
        <v>4.24</v>
      </c>
      <c r="T431" s="1039">
        <v>0.20200000000000001</v>
      </c>
      <c r="U431" s="679">
        <v>0</v>
      </c>
      <c r="V431" s="592">
        <v>0</v>
      </c>
      <c r="W431" s="592"/>
      <c r="X431" s="592"/>
      <c r="Y431" s="592">
        <f t="shared" si="14"/>
        <v>23.279999999999998</v>
      </c>
      <c r="Z431" s="592"/>
      <c r="AA431" s="592"/>
      <c r="AB431" s="592">
        <v>341</v>
      </c>
      <c r="AC431" s="592">
        <v>0.11</v>
      </c>
      <c r="AD431" s="592"/>
      <c r="AE431" s="592"/>
      <c r="AF431" s="592">
        <v>342.36</v>
      </c>
      <c r="AG431" s="592">
        <v>0.12</v>
      </c>
    </row>
    <row r="432" spans="1:33" x14ac:dyDescent="0.2">
      <c r="A432" s="988">
        <v>36948</v>
      </c>
      <c r="B432" s="592">
        <v>26.085000000000001</v>
      </c>
      <c r="C432" s="592"/>
      <c r="D432" s="592">
        <v>5.22</v>
      </c>
      <c r="E432" s="592"/>
      <c r="F432" s="1028">
        <f t="shared" si="15"/>
        <v>31.305</v>
      </c>
      <c r="G432" s="1028"/>
      <c r="H432" s="1028"/>
      <c r="I432" s="1028"/>
      <c r="J432" s="1028"/>
      <c r="K432" s="1028"/>
      <c r="L432" s="1028"/>
      <c r="M432" s="1028"/>
      <c r="N432" s="1028"/>
      <c r="O432" s="1028"/>
      <c r="P432" s="1028"/>
      <c r="Q432" s="1028"/>
      <c r="R432" s="1028"/>
      <c r="S432" s="592">
        <v>4.0579999999999998</v>
      </c>
      <c r="T432" s="1039">
        <v>0.19600000000000001</v>
      </c>
      <c r="U432" s="679">
        <v>0</v>
      </c>
      <c r="V432" s="592">
        <v>0</v>
      </c>
      <c r="W432" s="592"/>
      <c r="X432" s="592"/>
      <c r="Y432" s="592">
        <f t="shared" si="14"/>
        <v>27.050999999999998</v>
      </c>
      <c r="Z432" s="592"/>
      <c r="AA432" s="592"/>
      <c r="AB432" s="592">
        <v>341</v>
      </c>
      <c r="AC432" s="592">
        <v>0</v>
      </c>
      <c r="AD432" s="592"/>
      <c r="AE432" s="592"/>
      <c r="AF432" s="592">
        <v>342.47</v>
      </c>
      <c r="AG432" s="592">
        <v>0</v>
      </c>
    </row>
    <row r="433" spans="1:33" x14ac:dyDescent="0.2">
      <c r="A433" s="988">
        <v>36949</v>
      </c>
      <c r="B433" s="592">
        <v>25.04</v>
      </c>
      <c r="C433" s="592"/>
      <c r="D433" s="592">
        <v>6.1319999999999997</v>
      </c>
      <c r="E433" s="592"/>
      <c r="F433" s="1028">
        <f t="shared" si="15"/>
        <v>31.171999999999997</v>
      </c>
      <c r="G433" s="1028"/>
      <c r="H433" s="1028"/>
      <c r="I433" s="1028"/>
      <c r="J433" s="1028"/>
      <c r="K433" s="1028"/>
      <c r="L433" s="1028"/>
      <c r="M433" s="1028"/>
      <c r="N433" s="1028"/>
      <c r="O433" s="1028"/>
      <c r="P433" s="1028"/>
      <c r="Q433" s="1028"/>
      <c r="R433" s="1028"/>
      <c r="S433" s="592">
        <v>4.17</v>
      </c>
      <c r="T433" s="1039">
        <v>0.14399999999999999</v>
      </c>
      <c r="U433" s="1034">
        <v>0</v>
      </c>
      <c r="V433" s="592">
        <v>0</v>
      </c>
      <c r="W433" s="592"/>
      <c r="X433" s="592"/>
      <c r="Y433" s="592">
        <f t="shared" si="14"/>
        <v>26.857999999999997</v>
      </c>
      <c r="Z433" s="592"/>
      <c r="AA433" s="592"/>
      <c r="AB433" s="592">
        <v>341.2</v>
      </c>
      <c r="AC433" s="592">
        <v>0</v>
      </c>
      <c r="AD433" s="592"/>
      <c r="AE433" s="592"/>
      <c r="AF433" s="592">
        <v>342.44</v>
      </c>
      <c r="AG433" s="592">
        <v>0</v>
      </c>
    </row>
    <row r="434" spans="1:33" x14ac:dyDescent="0.2">
      <c r="A434" s="988">
        <v>36950</v>
      </c>
      <c r="B434" s="1000">
        <v>22.44</v>
      </c>
      <c r="C434" s="1000"/>
      <c r="D434" s="1000">
        <v>7.83</v>
      </c>
      <c r="E434" s="1000"/>
      <c r="F434" s="1028">
        <f t="shared" si="15"/>
        <v>30.270000000000003</v>
      </c>
      <c r="G434" s="1028"/>
      <c r="H434" s="1028"/>
      <c r="I434" s="1028"/>
      <c r="J434" s="1028"/>
      <c r="K434" s="1028"/>
      <c r="L434" s="1028"/>
      <c r="M434" s="1028"/>
      <c r="N434" s="1028"/>
      <c r="O434" s="1028"/>
      <c r="P434" s="1028"/>
      <c r="Q434" s="1028"/>
      <c r="R434" s="1028"/>
      <c r="S434" s="592">
        <v>4.2039999999999997</v>
      </c>
      <c r="T434" s="1039">
        <v>0.27300000000000002</v>
      </c>
      <c r="U434" s="1034">
        <v>0</v>
      </c>
      <c r="V434" s="592">
        <v>0</v>
      </c>
      <c r="W434" s="592"/>
      <c r="X434" s="592"/>
      <c r="Y434" s="592">
        <f t="shared" si="14"/>
        <v>25.793000000000003</v>
      </c>
      <c r="Z434" s="592"/>
      <c r="AA434" s="592"/>
      <c r="AB434" s="592">
        <v>341.2</v>
      </c>
      <c r="AC434" s="592">
        <v>0</v>
      </c>
      <c r="AD434" s="592"/>
      <c r="AE434" s="592"/>
      <c r="AF434" s="592">
        <v>342.46</v>
      </c>
      <c r="AG434" s="592">
        <v>0</v>
      </c>
    </row>
    <row r="435" spans="1:33" x14ac:dyDescent="0.2">
      <c r="A435" s="988">
        <v>36951</v>
      </c>
      <c r="B435" s="592">
        <v>22.297000000000001</v>
      </c>
      <c r="C435" s="592"/>
      <c r="D435" s="1000">
        <v>8.0299999999999994</v>
      </c>
      <c r="E435" s="1000"/>
      <c r="F435" s="1028">
        <f t="shared" si="15"/>
        <v>30.326999999999998</v>
      </c>
      <c r="G435" s="1028"/>
      <c r="H435" s="1028"/>
      <c r="I435" s="1028"/>
      <c r="J435" s="1028"/>
      <c r="K435" s="1028"/>
      <c r="L435" s="1028"/>
      <c r="M435" s="1028"/>
      <c r="N435" s="1028"/>
      <c r="O435" s="1028"/>
      <c r="P435" s="1028"/>
      <c r="Q435" s="1028"/>
      <c r="R435" s="1028"/>
      <c r="S435" s="592">
        <v>4.1079999999999997</v>
      </c>
      <c r="T435" s="1037">
        <v>0.21099999999999999</v>
      </c>
      <c r="U435" s="473">
        <v>0</v>
      </c>
      <c r="V435" s="592">
        <v>0</v>
      </c>
      <c r="W435" s="592"/>
      <c r="X435" s="592"/>
      <c r="Y435" s="592">
        <f t="shared" si="14"/>
        <v>26.007999999999999</v>
      </c>
      <c r="Z435" s="592"/>
      <c r="AA435" s="592"/>
      <c r="AB435" s="592">
        <v>341.1</v>
      </c>
      <c r="AC435" s="592">
        <v>0</v>
      </c>
      <c r="AD435" s="592"/>
      <c r="AE435" s="592"/>
      <c r="AF435" s="592">
        <v>342.55</v>
      </c>
      <c r="AG435" s="592">
        <v>0</v>
      </c>
    </row>
    <row r="436" spans="1:33" x14ac:dyDescent="0.2">
      <c r="A436" s="988">
        <v>36952</v>
      </c>
      <c r="B436" s="592">
        <v>20.805</v>
      </c>
      <c r="C436" s="592"/>
      <c r="D436" s="592">
        <v>11.87</v>
      </c>
      <c r="E436" s="592"/>
      <c r="F436" s="1028">
        <f t="shared" si="15"/>
        <v>32.674999999999997</v>
      </c>
      <c r="G436" s="1028"/>
      <c r="H436" s="1028"/>
      <c r="I436" s="1028"/>
      <c r="J436" s="1028"/>
      <c r="K436" s="1028"/>
      <c r="L436" s="1028"/>
      <c r="M436" s="1028"/>
      <c r="N436" s="1028"/>
      <c r="O436" s="1028"/>
      <c r="P436" s="1028"/>
      <c r="Q436" s="1028"/>
      <c r="R436" s="1028"/>
      <c r="S436" s="592">
        <v>4.2069999999999999</v>
      </c>
      <c r="T436" s="1037">
        <v>0.20899999999999999</v>
      </c>
      <c r="U436" s="473">
        <v>0</v>
      </c>
      <c r="V436" s="592">
        <v>0</v>
      </c>
      <c r="W436" s="592"/>
      <c r="X436" s="592"/>
      <c r="Y436" s="592">
        <f t="shared" si="14"/>
        <v>28.258999999999997</v>
      </c>
      <c r="Z436" s="592"/>
      <c r="AA436" s="592"/>
      <c r="AB436" s="592">
        <v>341.15</v>
      </c>
      <c r="AC436" s="592" t="s">
        <v>110</v>
      </c>
      <c r="AD436" s="592"/>
      <c r="AE436" s="592"/>
      <c r="AF436" s="592">
        <v>342.59</v>
      </c>
      <c r="AG436" s="592" t="s">
        <v>110</v>
      </c>
    </row>
    <row r="437" spans="1:33" x14ac:dyDescent="0.2">
      <c r="A437" s="988">
        <v>36953</v>
      </c>
      <c r="B437" s="993">
        <v>19.625</v>
      </c>
      <c r="C437" s="993"/>
      <c r="D437" s="592">
        <v>8.35</v>
      </c>
      <c r="E437" s="592"/>
      <c r="F437" s="1028">
        <f t="shared" si="15"/>
        <v>27.975000000000001</v>
      </c>
      <c r="G437" s="1028"/>
      <c r="H437" s="1028"/>
      <c r="I437" s="1028"/>
      <c r="J437" s="1028"/>
      <c r="K437" s="1028"/>
      <c r="L437" s="1028"/>
      <c r="M437" s="1028"/>
      <c r="N437" s="1028"/>
      <c r="O437" s="1028"/>
      <c r="P437" s="1028"/>
      <c r="Q437" s="1028"/>
      <c r="R437" s="1028"/>
      <c r="S437" s="592">
        <v>4.1269999999999998</v>
      </c>
      <c r="T437" s="1037">
        <v>0.23300000000000001</v>
      </c>
      <c r="U437" s="473">
        <v>0</v>
      </c>
      <c r="V437" s="592">
        <v>0</v>
      </c>
      <c r="W437" s="592"/>
      <c r="X437" s="592"/>
      <c r="Y437" s="592">
        <f t="shared" si="14"/>
        <v>23.615000000000002</v>
      </c>
      <c r="Z437" s="592"/>
      <c r="AA437" s="592"/>
      <c r="AB437" s="592">
        <v>341.1</v>
      </c>
      <c r="AC437" s="592">
        <v>0.62</v>
      </c>
      <c r="AD437" s="592"/>
      <c r="AE437" s="592"/>
      <c r="AF437" s="592">
        <v>342.65</v>
      </c>
      <c r="AG437" s="592">
        <v>0.64</v>
      </c>
    </row>
    <row r="438" spans="1:33" x14ac:dyDescent="0.2">
      <c r="A438" s="988">
        <v>36954</v>
      </c>
      <c r="B438" s="592">
        <v>18.986000000000001</v>
      </c>
      <c r="C438" s="592"/>
      <c r="D438" s="592">
        <v>10.27</v>
      </c>
      <c r="E438" s="592"/>
      <c r="F438" s="1028">
        <f t="shared" si="15"/>
        <v>29.256</v>
      </c>
      <c r="G438" s="1028"/>
      <c r="H438" s="1028"/>
      <c r="I438" s="1028"/>
      <c r="J438" s="1028"/>
      <c r="K438" s="1028"/>
      <c r="L438" s="1028"/>
      <c r="M438" s="1028"/>
      <c r="N438" s="1028"/>
      <c r="O438" s="1028"/>
      <c r="P438" s="1028"/>
      <c r="Q438" s="1028"/>
      <c r="R438" s="1028"/>
      <c r="S438" s="592">
        <v>4.2190000000000003</v>
      </c>
      <c r="T438" s="1037">
        <v>0.2</v>
      </c>
      <c r="U438" s="473">
        <v>0</v>
      </c>
      <c r="V438" s="592">
        <v>0</v>
      </c>
      <c r="W438" s="592"/>
      <c r="X438" s="592"/>
      <c r="Y438" s="592">
        <f t="shared" si="14"/>
        <v>24.837</v>
      </c>
      <c r="Z438" s="592"/>
      <c r="AA438" s="592"/>
      <c r="AB438" s="592">
        <v>341.6</v>
      </c>
      <c r="AC438" s="592">
        <v>0.24</v>
      </c>
      <c r="AD438" s="592"/>
      <c r="AE438" s="592"/>
      <c r="AF438" s="592">
        <v>343.42</v>
      </c>
      <c r="AG438" s="592">
        <v>0.22</v>
      </c>
    </row>
    <row r="439" spans="1:33" x14ac:dyDescent="0.2">
      <c r="A439" s="988">
        <v>36955</v>
      </c>
      <c r="B439" s="592">
        <v>22.277000000000001</v>
      </c>
      <c r="C439" s="592"/>
      <c r="D439" s="592">
        <v>8.2100000000000009</v>
      </c>
      <c r="E439" s="592"/>
      <c r="F439" s="1028">
        <f t="shared" si="15"/>
        <v>30.487000000000002</v>
      </c>
      <c r="G439" s="1028"/>
      <c r="H439" s="1028"/>
      <c r="I439" s="1028"/>
      <c r="J439" s="1028"/>
      <c r="K439" s="1028"/>
      <c r="L439" s="1028"/>
      <c r="M439" s="1028"/>
      <c r="N439" s="1028"/>
      <c r="O439" s="1028"/>
      <c r="P439" s="1028"/>
      <c r="Q439" s="1028"/>
      <c r="R439" s="1028"/>
      <c r="S439" s="592">
        <v>4.2030000000000003</v>
      </c>
      <c r="T439" s="1037">
        <v>0.20399999999999999</v>
      </c>
      <c r="U439" s="473">
        <v>0</v>
      </c>
      <c r="V439" s="592">
        <v>0</v>
      </c>
      <c r="W439" s="592"/>
      <c r="X439" s="592"/>
      <c r="Y439" s="592">
        <f t="shared" si="14"/>
        <v>26.080000000000002</v>
      </c>
      <c r="Z439" s="592"/>
      <c r="AA439" s="592"/>
      <c r="AB439" s="592">
        <v>341.6</v>
      </c>
      <c r="AC439" s="592">
        <v>0</v>
      </c>
      <c r="AD439" s="592"/>
      <c r="AE439" s="592"/>
      <c r="AF439" s="592">
        <v>344.25</v>
      </c>
      <c r="AG439" s="592">
        <v>0.03</v>
      </c>
    </row>
    <row r="440" spans="1:33" x14ac:dyDescent="0.2">
      <c r="A440" s="988">
        <v>36956</v>
      </c>
      <c r="B440" s="592">
        <v>21.288</v>
      </c>
      <c r="C440" s="592"/>
      <c r="D440" s="592">
        <v>7.97</v>
      </c>
      <c r="E440" s="592"/>
      <c r="F440" s="1028">
        <f t="shared" si="15"/>
        <v>29.257999999999999</v>
      </c>
      <c r="G440" s="1028"/>
      <c r="H440" s="1028"/>
      <c r="I440" s="1028"/>
      <c r="J440" s="1028"/>
      <c r="K440" s="1028"/>
      <c r="L440" s="1028"/>
      <c r="M440" s="1028"/>
      <c r="N440" s="1028"/>
      <c r="O440" s="1028"/>
      <c r="P440" s="1028"/>
      <c r="Q440" s="1028"/>
      <c r="R440" s="1028"/>
      <c r="S440" s="592">
        <v>4.2309999999999999</v>
      </c>
      <c r="T440" s="1037">
        <v>0.20399999999999999</v>
      </c>
      <c r="U440" s="473">
        <v>0</v>
      </c>
      <c r="V440" s="592">
        <v>0</v>
      </c>
      <c r="W440" s="592"/>
      <c r="X440" s="592"/>
      <c r="Y440" s="592">
        <f t="shared" si="14"/>
        <v>24.823</v>
      </c>
      <c r="Z440" s="592"/>
      <c r="AA440" s="592"/>
      <c r="AB440" s="592">
        <v>341.4</v>
      </c>
      <c r="AC440" s="592">
        <v>0</v>
      </c>
      <c r="AD440" s="592"/>
      <c r="AE440" s="592"/>
      <c r="AF440" s="592">
        <v>344.65</v>
      </c>
      <c r="AG440" s="592">
        <v>0</v>
      </c>
    </row>
    <row r="441" spans="1:33" x14ac:dyDescent="0.2">
      <c r="A441" s="988">
        <v>36957</v>
      </c>
      <c r="B441" s="592">
        <v>25.067</v>
      </c>
      <c r="C441" s="592"/>
      <c r="D441" s="592">
        <v>5.6</v>
      </c>
      <c r="E441" s="592"/>
      <c r="F441" s="1028">
        <f t="shared" si="15"/>
        <v>30.667000000000002</v>
      </c>
      <c r="G441" s="1028"/>
      <c r="H441" s="1028"/>
      <c r="I441" s="1028"/>
      <c r="J441" s="1028"/>
      <c r="K441" s="1028"/>
      <c r="L441" s="1028"/>
      <c r="M441" s="1028"/>
      <c r="N441" s="1028"/>
      <c r="O441" s="1028"/>
      <c r="P441" s="1028"/>
      <c r="Q441" s="1028"/>
      <c r="R441" s="1028"/>
      <c r="S441" s="592">
        <v>4.3390000000000004</v>
      </c>
      <c r="T441" s="1037">
        <v>0.21199999999999999</v>
      </c>
      <c r="U441" s="473">
        <v>0</v>
      </c>
      <c r="V441" s="592">
        <v>0</v>
      </c>
      <c r="W441" s="592"/>
      <c r="X441" s="592"/>
      <c r="Y441" s="592">
        <f t="shared" si="14"/>
        <v>26.116000000000003</v>
      </c>
      <c r="Z441" s="592"/>
      <c r="AA441" s="592"/>
      <c r="AB441" s="592">
        <v>341.3</v>
      </c>
      <c r="AC441" s="592">
        <v>0</v>
      </c>
      <c r="AD441" s="592"/>
      <c r="AE441" s="592"/>
      <c r="AF441" s="592">
        <v>344.73</v>
      </c>
      <c r="AG441" s="592">
        <v>0</v>
      </c>
    </row>
    <row r="442" spans="1:33" x14ac:dyDescent="0.2">
      <c r="A442" s="988">
        <v>36958</v>
      </c>
      <c r="B442" s="592">
        <v>25.286999999999999</v>
      </c>
      <c r="C442" s="592"/>
      <c r="D442" s="592">
        <v>6.5519999999999996</v>
      </c>
      <c r="E442" s="592"/>
      <c r="F442" s="1028">
        <f t="shared" si="15"/>
        <v>31.838999999999999</v>
      </c>
      <c r="G442" s="1028"/>
      <c r="H442" s="1028"/>
      <c r="I442" s="1028"/>
      <c r="J442" s="1028"/>
      <c r="K442" s="1028"/>
      <c r="L442" s="1028"/>
      <c r="M442" s="1028"/>
      <c r="N442" s="1028"/>
      <c r="O442" s="1028"/>
      <c r="P442" s="1028"/>
      <c r="Q442" s="1028"/>
      <c r="R442" s="1028"/>
      <c r="S442" s="592">
        <v>4.2300000000000004</v>
      </c>
      <c r="T442" s="1037">
        <v>0.20899999999999999</v>
      </c>
      <c r="U442" s="473">
        <v>0</v>
      </c>
      <c r="V442" s="592">
        <v>0</v>
      </c>
      <c r="W442" s="592"/>
      <c r="X442" s="592"/>
      <c r="Y442" s="592">
        <f t="shared" si="14"/>
        <v>27.4</v>
      </c>
      <c r="Z442" s="592"/>
      <c r="AA442" s="592"/>
      <c r="AB442" s="592">
        <v>341.2</v>
      </c>
      <c r="AC442" s="592">
        <v>0</v>
      </c>
      <c r="AD442" s="592"/>
      <c r="AE442" s="592"/>
      <c r="AF442" s="1000">
        <v>344.96</v>
      </c>
      <c r="AG442" s="592">
        <v>0</v>
      </c>
    </row>
    <row r="443" spans="1:33" x14ac:dyDescent="0.2">
      <c r="A443" s="988">
        <v>36959</v>
      </c>
      <c r="B443" s="592">
        <v>23.079000000000001</v>
      </c>
      <c r="C443" s="592"/>
      <c r="D443" s="1000">
        <v>8.11</v>
      </c>
      <c r="E443" s="1000"/>
      <c r="F443" s="1028">
        <f t="shared" si="15"/>
        <v>31.189</v>
      </c>
      <c r="G443" s="1028"/>
      <c r="H443" s="1028"/>
      <c r="I443" s="1028"/>
      <c r="J443" s="1028"/>
      <c r="K443" s="1028"/>
      <c r="L443" s="1028"/>
      <c r="M443" s="1028"/>
      <c r="N443" s="1028"/>
      <c r="O443" s="1028"/>
      <c r="P443" s="1028"/>
      <c r="Q443" s="1028"/>
      <c r="R443" s="1028"/>
      <c r="S443" s="592">
        <v>4.3319999999999999</v>
      </c>
      <c r="T443" s="1037">
        <v>0.219</v>
      </c>
      <c r="U443" s="473">
        <v>0</v>
      </c>
      <c r="V443" s="1023">
        <v>0</v>
      </c>
      <c r="W443" s="1023"/>
      <c r="X443" s="1023"/>
      <c r="Y443" s="592">
        <f t="shared" si="14"/>
        <v>26.637999999999998</v>
      </c>
      <c r="Z443" s="592"/>
      <c r="AA443" s="592"/>
      <c r="AB443" s="592">
        <v>341.2</v>
      </c>
      <c r="AC443" s="592">
        <v>0</v>
      </c>
      <c r="AD443" s="592"/>
      <c r="AE443" s="592"/>
      <c r="AF443" s="1000">
        <v>344.98</v>
      </c>
      <c r="AG443" s="592">
        <v>0</v>
      </c>
    </row>
    <row r="444" spans="1:33" x14ac:dyDescent="0.2">
      <c r="A444" s="988">
        <v>36960</v>
      </c>
      <c r="B444" s="592">
        <v>18.739999999999998</v>
      </c>
      <c r="C444" s="592"/>
      <c r="D444" s="1000">
        <v>8.7799999999999994</v>
      </c>
      <c r="E444" s="1000"/>
      <c r="F444" s="1028">
        <f t="shared" si="15"/>
        <v>27.519999999999996</v>
      </c>
      <c r="G444" s="1028"/>
      <c r="H444" s="1028"/>
      <c r="I444" s="1028"/>
      <c r="J444" s="1028"/>
      <c r="K444" s="1028"/>
      <c r="L444" s="1028"/>
      <c r="M444" s="1028"/>
      <c r="N444" s="1028"/>
      <c r="O444" s="1028"/>
      <c r="P444" s="1028"/>
      <c r="Q444" s="1028"/>
      <c r="R444" s="1028"/>
      <c r="S444" s="592">
        <v>4.2210000000000001</v>
      </c>
      <c r="T444" s="1037">
        <v>0.24399999999999999</v>
      </c>
      <c r="U444" s="473">
        <v>0</v>
      </c>
      <c r="V444" s="592">
        <v>0</v>
      </c>
      <c r="W444" s="592"/>
      <c r="X444" s="592"/>
      <c r="Y444" s="592">
        <f t="shared" si="14"/>
        <v>23.054999999999996</v>
      </c>
      <c r="Z444" s="592"/>
      <c r="AA444" s="592"/>
      <c r="AB444" s="592">
        <v>341.2</v>
      </c>
      <c r="AC444" s="592">
        <v>0</v>
      </c>
      <c r="AD444" s="592"/>
      <c r="AE444" s="592"/>
      <c r="AF444" s="592">
        <v>344.95</v>
      </c>
      <c r="AG444" s="592">
        <v>0</v>
      </c>
    </row>
    <row r="445" spans="1:33" x14ac:dyDescent="0.2">
      <c r="A445" s="988">
        <v>36961</v>
      </c>
      <c r="B445" s="592">
        <v>20.609000000000002</v>
      </c>
      <c r="C445" s="592"/>
      <c r="D445" s="592">
        <v>9.01</v>
      </c>
      <c r="E445" s="592"/>
      <c r="F445" s="1028">
        <f t="shared" si="15"/>
        <v>29.619</v>
      </c>
      <c r="G445" s="1028"/>
      <c r="H445" s="1028"/>
      <c r="I445" s="1028"/>
      <c r="J445" s="1028"/>
      <c r="K445" s="1028"/>
      <c r="L445" s="1028"/>
      <c r="M445" s="1028"/>
      <c r="N445" s="1028"/>
      <c r="O445" s="1028"/>
      <c r="P445" s="1028"/>
      <c r="Q445" s="1028"/>
      <c r="R445" s="1028"/>
      <c r="S445" s="592">
        <v>4.2779999999999996</v>
      </c>
      <c r="T445" s="1037">
        <v>0.19600000000000001</v>
      </c>
      <c r="U445" s="473">
        <v>0</v>
      </c>
      <c r="V445" s="592">
        <v>0</v>
      </c>
      <c r="W445" s="592"/>
      <c r="X445" s="592"/>
      <c r="Y445" s="592">
        <f t="shared" si="14"/>
        <v>25.145</v>
      </c>
      <c r="Z445" s="592"/>
      <c r="AA445" s="592"/>
      <c r="AB445" s="592">
        <v>341.1</v>
      </c>
      <c r="AC445" s="592">
        <v>0</v>
      </c>
      <c r="AD445" s="592"/>
      <c r="AE445" s="592"/>
      <c r="AF445" s="1000">
        <v>345.01</v>
      </c>
      <c r="AG445" s="592">
        <v>0</v>
      </c>
    </row>
    <row r="446" spans="1:33" x14ac:dyDescent="0.2">
      <c r="A446" s="988">
        <v>36962</v>
      </c>
      <c r="B446" s="1000">
        <v>22.33</v>
      </c>
      <c r="C446" s="1000"/>
      <c r="D446" s="1000">
        <v>5.91</v>
      </c>
      <c r="E446" s="1000"/>
      <c r="F446" s="1028">
        <f t="shared" si="15"/>
        <v>28.24</v>
      </c>
      <c r="G446" s="1028"/>
      <c r="H446" s="1028"/>
      <c r="I446" s="1028"/>
      <c r="J446" s="1028"/>
      <c r="K446" s="1028"/>
      <c r="L446" s="1028"/>
      <c r="M446" s="1028"/>
      <c r="N446" s="1028"/>
      <c r="O446" s="1028"/>
      <c r="P446" s="1028"/>
      <c r="Q446" s="1028"/>
      <c r="R446" s="1028"/>
      <c r="S446" s="592">
        <v>1.0900000000000001</v>
      </c>
      <c r="T446" s="1037">
        <v>0.31900000000000001</v>
      </c>
      <c r="U446" s="473">
        <v>0</v>
      </c>
      <c r="V446" s="592">
        <v>0</v>
      </c>
      <c r="W446" s="592"/>
      <c r="X446" s="592"/>
      <c r="Y446" s="592">
        <f t="shared" si="14"/>
        <v>26.831</v>
      </c>
      <c r="Z446" s="592"/>
      <c r="AA446" s="592"/>
      <c r="AB446" s="592">
        <v>341.2</v>
      </c>
      <c r="AC446" s="592">
        <v>0.11</v>
      </c>
      <c r="AD446" s="592"/>
      <c r="AE446" s="592"/>
      <c r="AF446" s="592">
        <v>345.15</v>
      </c>
      <c r="AG446" s="592">
        <v>7.0000000000000007E-2</v>
      </c>
    </row>
    <row r="447" spans="1:33" x14ac:dyDescent="0.2">
      <c r="A447" s="988">
        <v>36963</v>
      </c>
      <c r="B447" s="592">
        <v>21.74</v>
      </c>
      <c r="C447" s="592"/>
      <c r="D447" s="592">
        <v>6.09</v>
      </c>
      <c r="E447" s="592"/>
      <c r="F447" s="1028">
        <f t="shared" si="15"/>
        <v>27.83</v>
      </c>
      <c r="G447" s="1028"/>
      <c r="H447" s="1028"/>
      <c r="I447" s="1028"/>
      <c r="J447" s="1028"/>
      <c r="K447" s="1028"/>
      <c r="L447" s="1028"/>
      <c r="M447" s="1028"/>
      <c r="N447" s="1028"/>
      <c r="O447" s="1028"/>
      <c r="P447" s="1028"/>
      <c r="Q447" s="1028"/>
      <c r="R447" s="1028"/>
      <c r="S447" s="592">
        <v>4.0609999999999999</v>
      </c>
      <c r="T447" s="1037">
        <v>0.12</v>
      </c>
      <c r="U447" s="473">
        <v>0</v>
      </c>
      <c r="V447" s="592">
        <v>0</v>
      </c>
      <c r="W447" s="592"/>
      <c r="X447" s="592"/>
      <c r="Y447" s="592">
        <f t="shared" si="14"/>
        <v>23.648999999999997</v>
      </c>
      <c r="Z447" s="592"/>
      <c r="AA447" s="592"/>
      <c r="AB447" s="592">
        <v>341.1</v>
      </c>
      <c r="AC447" s="592">
        <v>0</v>
      </c>
      <c r="AD447" s="592"/>
      <c r="AE447" s="592"/>
      <c r="AF447" s="592">
        <v>345.27</v>
      </c>
      <c r="AG447" s="592">
        <v>0</v>
      </c>
    </row>
    <row r="448" spans="1:33" x14ac:dyDescent="0.2">
      <c r="A448" s="988">
        <v>36964</v>
      </c>
      <c r="B448" s="1000">
        <v>25.33</v>
      </c>
      <c r="C448" s="1000"/>
      <c r="D448" s="592">
        <v>6.0709999999999997</v>
      </c>
      <c r="E448" s="592"/>
      <c r="F448" s="1028">
        <f t="shared" si="15"/>
        <v>31.400999999999996</v>
      </c>
      <c r="G448" s="1028"/>
      <c r="H448" s="1028"/>
      <c r="I448" s="1028"/>
      <c r="J448" s="1028"/>
      <c r="K448" s="1028"/>
      <c r="L448" s="1028"/>
      <c r="M448" s="1028"/>
      <c r="N448" s="1028"/>
      <c r="O448" s="1028"/>
      <c r="P448" s="1028"/>
      <c r="Q448" s="1028"/>
      <c r="R448" s="1028"/>
      <c r="S448" s="592">
        <v>4.1849999999999996</v>
      </c>
      <c r="T448" s="1037">
        <v>0.21099999999999999</v>
      </c>
      <c r="U448" s="473">
        <v>0</v>
      </c>
      <c r="V448" s="592">
        <v>0</v>
      </c>
      <c r="W448" s="592"/>
      <c r="X448" s="592"/>
      <c r="Y448" s="592">
        <f t="shared" si="14"/>
        <v>27.004999999999999</v>
      </c>
      <c r="Z448" s="592"/>
      <c r="AA448" s="592"/>
      <c r="AB448" s="592">
        <v>341.1</v>
      </c>
      <c r="AC448" s="592">
        <v>0.01</v>
      </c>
      <c r="AD448" s="592"/>
      <c r="AE448" s="592"/>
      <c r="AF448" s="592">
        <v>345.16</v>
      </c>
      <c r="AG448" s="592">
        <v>7.0000000000000007E-2</v>
      </c>
    </row>
    <row r="449" spans="1:33" x14ac:dyDescent="0.2">
      <c r="A449" s="988">
        <v>36965</v>
      </c>
      <c r="B449" s="1000">
        <v>23.44</v>
      </c>
      <c r="C449" s="1000"/>
      <c r="D449" s="592">
        <v>6.89</v>
      </c>
      <c r="E449" s="592"/>
      <c r="F449" s="1028">
        <f t="shared" si="15"/>
        <v>30.330000000000002</v>
      </c>
      <c r="G449" s="1028"/>
      <c r="H449" s="1028"/>
      <c r="I449" s="1028"/>
      <c r="J449" s="1028"/>
      <c r="K449" s="1028"/>
      <c r="L449" s="1028"/>
      <c r="M449" s="1028"/>
      <c r="N449" s="1028"/>
      <c r="O449" s="1028"/>
      <c r="P449" s="1028"/>
      <c r="Q449" s="1028"/>
      <c r="R449" s="1028"/>
      <c r="S449" s="592">
        <v>4.2169999999999996</v>
      </c>
      <c r="T449" s="1037">
        <v>0.21099999999999999</v>
      </c>
      <c r="U449" s="473">
        <v>0</v>
      </c>
      <c r="V449" s="592">
        <v>0</v>
      </c>
      <c r="W449" s="592"/>
      <c r="X449" s="592"/>
      <c r="Y449" s="592">
        <f t="shared" si="14"/>
        <v>25.902000000000005</v>
      </c>
      <c r="Z449" s="592"/>
      <c r="AA449" s="592"/>
      <c r="AB449" s="592">
        <v>341.2</v>
      </c>
      <c r="AC449" s="592">
        <v>0.4</v>
      </c>
      <c r="AD449" s="592"/>
      <c r="AE449" s="592"/>
      <c r="AF449" s="592">
        <v>345.28</v>
      </c>
      <c r="AG449" s="592">
        <v>0.31</v>
      </c>
    </row>
    <row r="450" spans="1:33" x14ac:dyDescent="0.2">
      <c r="A450" s="988">
        <v>36966</v>
      </c>
      <c r="B450" s="592">
        <v>22.521000000000001</v>
      </c>
      <c r="C450" s="592"/>
      <c r="D450" s="592">
        <v>7.0819999999999999</v>
      </c>
      <c r="E450" s="592"/>
      <c r="F450" s="1028">
        <f t="shared" si="15"/>
        <v>29.603000000000002</v>
      </c>
      <c r="G450" s="1028"/>
      <c r="H450" s="1028"/>
      <c r="I450" s="1028"/>
      <c r="J450" s="1028"/>
      <c r="K450" s="1028"/>
      <c r="L450" s="1028"/>
      <c r="M450" s="1028"/>
      <c r="N450" s="1028"/>
      <c r="O450" s="1028"/>
      <c r="P450" s="1028"/>
      <c r="Q450" s="1028"/>
      <c r="R450" s="1028"/>
      <c r="S450" s="592">
        <v>4.2039999999999997</v>
      </c>
      <c r="T450" s="1037">
        <v>0.46500000000000002</v>
      </c>
      <c r="U450" s="473">
        <v>0</v>
      </c>
      <c r="V450" s="592">
        <v>0</v>
      </c>
      <c r="W450" s="592"/>
      <c r="X450" s="592"/>
      <c r="Y450" s="592">
        <f t="shared" si="14"/>
        <v>24.934000000000001</v>
      </c>
      <c r="Z450" s="592"/>
      <c r="AA450" s="592"/>
      <c r="AB450" s="1000">
        <v>341.4</v>
      </c>
      <c r="AC450" s="592">
        <v>0.02</v>
      </c>
      <c r="AD450" s="592"/>
      <c r="AE450" s="592"/>
      <c r="AF450" s="1000">
        <v>345.31</v>
      </c>
      <c r="AG450" s="592">
        <v>0</v>
      </c>
    </row>
    <row r="451" spans="1:33" x14ac:dyDescent="0.2">
      <c r="A451" s="988">
        <v>36967</v>
      </c>
      <c r="B451" s="592">
        <v>21.212</v>
      </c>
      <c r="C451" s="592"/>
      <c r="D451" s="592">
        <v>6.8230000000000004</v>
      </c>
      <c r="E451" s="592"/>
      <c r="F451" s="1028">
        <f t="shared" si="15"/>
        <v>28.035</v>
      </c>
      <c r="G451" s="1028"/>
      <c r="H451" s="1028"/>
      <c r="I451" s="1028"/>
      <c r="J451" s="1028"/>
      <c r="K451" s="1028"/>
      <c r="L451" s="1028"/>
      <c r="M451" s="1028"/>
      <c r="N451" s="1028"/>
      <c r="O451" s="1028"/>
      <c r="P451" s="1028"/>
      <c r="Q451" s="1028"/>
      <c r="R451" s="1028"/>
      <c r="S451" s="592">
        <v>4.1260000000000003</v>
      </c>
      <c r="T451" s="1037">
        <v>0.222</v>
      </c>
      <c r="U451" s="473">
        <v>0</v>
      </c>
      <c r="V451" s="592">
        <v>0</v>
      </c>
      <c r="W451" s="592"/>
      <c r="X451" s="592"/>
      <c r="Y451" s="592">
        <f t="shared" si="14"/>
        <v>23.686999999999998</v>
      </c>
      <c r="Z451" s="592"/>
      <c r="AA451" s="592"/>
      <c r="AB451" s="592">
        <v>341.3</v>
      </c>
      <c r="AC451" s="592">
        <v>0</v>
      </c>
      <c r="AD451" s="592"/>
      <c r="AE451" s="592"/>
      <c r="AF451" s="592">
        <v>345.78</v>
      </c>
      <c r="AG451" s="592">
        <v>0</v>
      </c>
    </row>
    <row r="452" spans="1:33" x14ac:dyDescent="0.2">
      <c r="A452" s="988">
        <v>36968</v>
      </c>
      <c r="B452" s="592">
        <v>22.709</v>
      </c>
      <c r="C452" s="592"/>
      <c r="D452" s="1000">
        <v>7.33</v>
      </c>
      <c r="E452" s="1000"/>
      <c r="F452" s="1028">
        <f t="shared" si="15"/>
        <v>30.039000000000001</v>
      </c>
      <c r="G452" s="1028"/>
      <c r="H452" s="1028"/>
      <c r="I452" s="1028"/>
      <c r="J452" s="1028"/>
      <c r="K452" s="1028"/>
      <c r="L452" s="1028"/>
      <c r="M452" s="1028"/>
      <c r="N452" s="1028"/>
      <c r="O452" s="1028"/>
      <c r="P452" s="1028"/>
      <c r="Q452" s="1028"/>
      <c r="R452" s="1028"/>
      <c r="S452" s="592">
        <v>4.2830000000000004</v>
      </c>
      <c r="T452" s="1037">
        <v>0.23799999999999999</v>
      </c>
      <c r="U452" s="473">
        <v>0</v>
      </c>
      <c r="V452" s="592">
        <v>0</v>
      </c>
      <c r="W452" s="592"/>
      <c r="X452" s="592"/>
      <c r="Y452" s="592">
        <f t="shared" si="14"/>
        <v>25.518000000000001</v>
      </c>
      <c r="Z452" s="592"/>
      <c r="AA452" s="592"/>
      <c r="AB452" s="592">
        <v>341.2</v>
      </c>
      <c r="AC452" s="592">
        <v>0</v>
      </c>
      <c r="AD452" s="592"/>
      <c r="AE452" s="592"/>
      <c r="AF452" s="592">
        <v>345.85</v>
      </c>
      <c r="AG452" s="592">
        <v>0</v>
      </c>
    </row>
    <row r="453" spans="1:33" x14ac:dyDescent="0.2">
      <c r="A453" s="988">
        <v>36969</v>
      </c>
      <c r="B453" s="592">
        <v>23.914999999999999</v>
      </c>
      <c r="C453" s="592"/>
      <c r="D453" s="592">
        <v>6.23</v>
      </c>
      <c r="E453" s="592"/>
      <c r="F453" s="1028">
        <f t="shared" si="15"/>
        <v>30.145</v>
      </c>
      <c r="G453" s="1028"/>
      <c r="H453" s="1028"/>
      <c r="I453" s="1028"/>
      <c r="J453" s="1028"/>
      <c r="K453" s="1028"/>
      <c r="L453" s="1028"/>
      <c r="M453" s="1028"/>
      <c r="N453" s="1028"/>
      <c r="O453" s="1028"/>
      <c r="P453" s="1028"/>
      <c r="Q453" s="1028"/>
      <c r="R453" s="1028"/>
      <c r="S453" s="592">
        <v>4.1550000000000002</v>
      </c>
      <c r="T453" s="1037">
        <v>0.16500000000000001</v>
      </c>
      <c r="U453" s="473">
        <v>0</v>
      </c>
      <c r="V453" s="592">
        <v>0</v>
      </c>
      <c r="W453" s="592"/>
      <c r="X453" s="592"/>
      <c r="Y453" s="592">
        <f t="shared" si="14"/>
        <v>25.824999999999999</v>
      </c>
      <c r="Z453" s="592"/>
      <c r="AA453" s="592"/>
      <c r="AB453" s="592">
        <v>341.2</v>
      </c>
      <c r="AC453" s="592">
        <v>0</v>
      </c>
      <c r="AD453" s="592"/>
      <c r="AE453" s="592"/>
      <c r="AF453" s="592">
        <v>346.16</v>
      </c>
      <c r="AG453" s="592">
        <v>0</v>
      </c>
    </row>
    <row r="454" spans="1:33" x14ac:dyDescent="0.2">
      <c r="A454" s="988">
        <v>36970</v>
      </c>
      <c r="B454" s="592">
        <v>23.873999999999999</v>
      </c>
      <c r="C454" s="592"/>
      <c r="D454" s="592">
        <v>5.72</v>
      </c>
      <c r="E454" s="592"/>
      <c r="F454" s="1028">
        <f t="shared" si="15"/>
        <v>29.593999999999998</v>
      </c>
      <c r="G454" s="1028"/>
      <c r="H454" s="1028"/>
      <c r="I454" s="1028"/>
      <c r="J454" s="1028"/>
      <c r="K454" s="1028"/>
      <c r="L454" s="1028"/>
      <c r="M454" s="1028"/>
      <c r="N454" s="1028"/>
      <c r="O454" s="1028"/>
      <c r="P454" s="1028"/>
      <c r="Q454" s="1028"/>
      <c r="R454" s="1028"/>
      <c r="S454" s="592">
        <v>4.2460000000000004</v>
      </c>
      <c r="T454" s="1039">
        <v>0.23300000000000001</v>
      </c>
      <c r="U454" s="679">
        <v>0</v>
      </c>
      <c r="V454" s="592">
        <v>0</v>
      </c>
      <c r="W454" s="592"/>
      <c r="X454" s="592"/>
      <c r="Y454" s="592">
        <f t="shared" si="14"/>
        <v>25.114999999999998</v>
      </c>
      <c r="Z454" s="592"/>
      <c r="AA454" s="592"/>
      <c r="AB454" s="592">
        <v>342.6</v>
      </c>
      <c r="AC454" s="592">
        <v>1.25</v>
      </c>
      <c r="AD454" s="592"/>
      <c r="AE454" s="592"/>
      <c r="AF454" s="631">
        <v>349.65</v>
      </c>
      <c r="AG454" s="631">
        <v>1.6</v>
      </c>
    </row>
    <row r="455" spans="1:33" x14ac:dyDescent="0.2">
      <c r="A455" s="988">
        <v>36971</v>
      </c>
      <c r="B455" s="592">
        <v>25.702999999999999</v>
      </c>
      <c r="C455" s="592"/>
      <c r="D455" s="592">
        <v>5.77</v>
      </c>
      <c r="E455" s="592"/>
      <c r="F455" s="1028">
        <f t="shared" si="15"/>
        <v>31.472999999999999</v>
      </c>
      <c r="G455" s="1028"/>
      <c r="H455" s="1028"/>
      <c r="I455" s="1028"/>
      <c r="J455" s="1028"/>
      <c r="K455" s="1028"/>
      <c r="L455" s="1028"/>
      <c r="M455" s="1028"/>
      <c r="N455" s="1028"/>
      <c r="O455" s="1028"/>
      <c r="P455" s="1028"/>
      <c r="Q455" s="1028"/>
      <c r="R455" s="1028"/>
      <c r="S455" s="592">
        <v>4.3419999999999996</v>
      </c>
      <c r="T455" s="1039">
        <v>8.7999999999999995E-2</v>
      </c>
      <c r="U455" s="679">
        <v>0</v>
      </c>
      <c r="V455" s="592">
        <v>0</v>
      </c>
      <c r="W455" s="592"/>
      <c r="X455" s="592"/>
      <c r="Y455" s="592">
        <f t="shared" si="14"/>
        <v>27.042999999999999</v>
      </c>
      <c r="Z455" s="592"/>
      <c r="AA455" s="592"/>
      <c r="AB455" s="592">
        <v>342.7</v>
      </c>
      <c r="AC455" s="592">
        <v>0.6</v>
      </c>
      <c r="AD455" s="592"/>
      <c r="AE455" s="592"/>
      <c r="AF455" s="592">
        <v>352.78</v>
      </c>
      <c r="AG455" s="592">
        <v>0.5</v>
      </c>
    </row>
    <row r="456" spans="1:33" x14ac:dyDescent="0.2">
      <c r="A456" s="988">
        <v>36972</v>
      </c>
      <c r="B456" s="592">
        <v>24.5</v>
      </c>
      <c r="C456" s="592"/>
      <c r="D456" s="1000">
        <v>6.41</v>
      </c>
      <c r="E456" s="1000"/>
      <c r="F456" s="1028">
        <f t="shared" si="15"/>
        <v>30.91</v>
      </c>
      <c r="G456" s="1028"/>
      <c r="H456" s="1028"/>
      <c r="I456" s="1028"/>
      <c r="J456" s="1028"/>
      <c r="K456" s="1028"/>
      <c r="L456" s="1028"/>
      <c r="M456" s="1028"/>
      <c r="N456" s="1028"/>
      <c r="O456" s="1028"/>
      <c r="P456" s="1028"/>
      <c r="Q456" s="1028"/>
      <c r="R456" s="1028"/>
      <c r="S456" s="592">
        <v>4.2</v>
      </c>
      <c r="T456" s="1039">
        <v>5.3999999999999999E-2</v>
      </c>
      <c r="U456" s="679">
        <v>0</v>
      </c>
      <c r="V456" s="592">
        <v>0</v>
      </c>
      <c r="W456" s="592"/>
      <c r="X456" s="592"/>
      <c r="Y456" s="592">
        <f t="shared" si="14"/>
        <v>26.656000000000002</v>
      </c>
      <c r="Z456" s="592"/>
      <c r="AA456" s="592"/>
      <c r="AB456" s="592">
        <v>341.8</v>
      </c>
      <c r="AC456" s="592">
        <v>0</v>
      </c>
      <c r="AD456" s="592"/>
      <c r="AE456" s="592"/>
      <c r="AF456" s="592">
        <v>353.94</v>
      </c>
      <c r="AG456" s="592">
        <v>0</v>
      </c>
    </row>
    <row r="457" spans="1:33" x14ac:dyDescent="0.2">
      <c r="A457" s="988">
        <v>36973</v>
      </c>
      <c r="B457" s="592">
        <v>22.52</v>
      </c>
      <c r="C457" s="592"/>
      <c r="D457" s="1000">
        <v>5.65</v>
      </c>
      <c r="E457" s="1000"/>
      <c r="F457" s="1028">
        <f t="shared" si="15"/>
        <v>28.17</v>
      </c>
      <c r="G457" s="1028"/>
      <c r="H457" s="1028"/>
      <c r="I457" s="1028"/>
      <c r="J457" s="1028"/>
      <c r="K457" s="1028"/>
      <c r="L457" s="1028"/>
      <c r="M457" s="1028"/>
      <c r="N457" s="1028"/>
      <c r="O457" s="1028"/>
      <c r="P457" s="1028"/>
      <c r="Q457" s="1028"/>
      <c r="R457" s="1028"/>
      <c r="S457" s="592">
        <v>4.3440000000000003</v>
      </c>
      <c r="T457" s="1039">
        <v>0.05</v>
      </c>
      <c r="U457" s="679">
        <v>0</v>
      </c>
      <c r="V457" s="592">
        <v>0</v>
      </c>
      <c r="W457" s="592"/>
      <c r="X457" s="592"/>
      <c r="Y457" s="592">
        <f t="shared" si="14"/>
        <v>23.776</v>
      </c>
      <c r="Z457" s="592"/>
      <c r="AA457" s="592"/>
      <c r="AB457" s="592">
        <v>341.5</v>
      </c>
      <c r="AC457" s="592">
        <v>0</v>
      </c>
      <c r="AD457" s="592"/>
      <c r="AE457" s="592"/>
      <c r="AF457" s="592">
        <v>354.3</v>
      </c>
      <c r="AG457" s="592">
        <v>0</v>
      </c>
    </row>
    <row r="458" spans="1:33" x14ac:dyDescent="0.2">
      <c r="A458" s="988">
        <v>36974</v>
      </c>
      <c r="B458" s="1000">
        <v>21.21</v>
      </c>
      <c r="C458" s="1000"/>
      <c r="D458" s="592">
        <v>5.3220000000000001</v>
      </c>
      <c r="E458" s="592"/>
      <c r="F458" s="1028">
        <f t="shared" si="15"/>
        <v>26.532</v>
      </c>
      <c r="G458" s="1028"/>
      <c r="H458" s="1028"/>
      <c r="I458" s="1028"/>
      <c r="J458" s="1028"/>
      <c r="K458" s="1028"/>
      <c r="L458" s="1028"/>
      <c r="M458" s="1028"/>
      <c r="N458" s="1028"/>
      <c r="O458" s="1028"/>
      <c r="P458" s="1028"/>
      <c r="Q458" s="1028"/>
      <c r="R458" s="1028"/>
      <c r="S458" s="592">
        <v>4.3129999999999997</v>
      </c>
      <c r="T458" s="1039">
        <v>5.6000000000000001E-2</v>
      </c>
      <c r="U458" s="679">
        <v>0</v>
      </c>
      <c r="V458" s="592">
        <v>0</v>
      </c>
      <c r="W458" s="592"/>
      <c r="X458" s="592"/>
      <c r="Y458" s="592">
        <f t="shared" si="14"/>
        <v>22.163</v>
      </c>
      <c r="Z458" s="592"/>
      <c r="AA458" s="592"/>
      <c r="AB458" s="592">
        <v>341.3</v>
      </c>
      <c r="AC458" s="592">
        <v>0</v>
      </c>
      <c r="AD458" s="592"/>
      <c r="AE458" s="592"/>
      <c r="AF458" s="592">
        <v>354.54</v>
      </c>
      <c r="AG458" s="592">
        <v>0</v>
      </c>
    </row>
    <row r="459" spans="1:33" x14ac:dyDescent="0.2">
      <c r="A459" s="988">
        <v>36975</v>
      </c>
      <c r="B459" s="592">
        <v>23.28</v>
      </c>
      <c r="C459" s="592"/>
      <c r="D459" s="592">
        <v>5.718</v>
      </c>
      <c r="E459" s="592"/>
      <c r="F459" s="1028">
        <f t="shared" si="15"/>
        <v>28.998000000000001</v>
      </c>
      <c r="G459" s="1028"/>
      <c r="H459" s="1028"/>
      <c r="I459" s="1028"/>
      <c r="J459" s="1028"/>
      <c r="K459" s="1028"/>
      <c r="L459" s="1028"/>
      <c r="M459" s="1028"/>
      <c r="N459" s="1028"/>
      <c r="O459" s="1028"/>
      <c r="P459" s="1028"/>
      <c r="Q459" s="1028"/>
      <c r="R459" s="1028"/>
      <c r="S459" s="592">
        <v>4.2530000000000001</v>
      </c>
      <c r="T459" s="1039">
        <v>5.3999999999999999E-2</v>
      </c>
      <c r="U459" s="679">
        <v>0</v>
      </c>
      <c r="V459" s="592">
        <v>0</v>
      </c>
      <c r="W459" s="592"/>
      <c r="X459" s="592"/>
      <c r="Y459" s="592">
        <f t="shared" si="14"/>
        <v>24.691000000000003</v>
      </c>
      <c r="Z459" s="592"/>
      <c r="AA459" s="592"/>
      <c r="AB459" s="592">
        <v>341.3</v>
      </c>
      <c r="AC459" s="592">
        <v>0</v>
      </c>
      <c r="AD459" s="592"/>
      <c r="AE459" s="592"/>
      <c r="AF459" s="592">
        <v>354.81</v>
      </c>
      <c r="AG459" s="592">
        <v>0</v>
      </c>
    </row>
    <row r="460" spans="1:33" x14ac:dyDescent="0.2">
      <c r="A460" s="988">
        <v>36976</v>
      </c>
      <c r="B460" s="1000">
        <v>25.72</v>
      </c>
      <c r="C460" s="1000"/>
      <c r="D460" s="996">
        <v>6.65</v>
      </c>
      <c r="E460" s="996"/>
      <c r="F460" s="1028">
        <f t="shared" si="15"/>
        <v>32.369999999999997</v>
      </c>
      <c r="G460" s="1028"/>
      <c r="H460" s="1028"/>
      <c r="I460" s="1028"/>
      <c r="J460" s="1028"/>
      <c r="K460" s="1028"/>
      <c r="L460" s="1028"/>
      <c r="M460" s="1028"/>
      <c r="N460" s="1028"/>
      <c r="O460" s="1028"/>
      <c r="P460" s="1028"/>
      <c r="Q460" s="1028"/>
      <c r="R460" s="1028"/>
      <c r="S460" s="592">
        <v>2.5369999999999999</v>
      </c>
      <c r="T460" s="1039">
        <v>0.06</v>
      </c>
      <c r="U460" s="679">
        <v>0</v>
      </c>
      <c r="V460" s="592">
        <v>0</v>
      </c>
      <c r="W460" s="592"/>
      <c r="X460" s="592"/>
      <c r="Y460" s="592">
        <f t="shared" si="14"/>
        <v>29.773</v>
      </c>
      <c r="Z460" s="592"/>
      <c r="AA460" s="592"/>
      <c r="AB460" s="592">
        <v>341.2</v>
      </c>
      <c r="AC460" s="592">
        <v>0</v>
      </c>
      <c r="AD460" s="592"/>
      <c r="AE460" s="592"/>
      <c r="AF460" s="592">
        <v>354.94</v>
      </c>
      <c r="AG460" s="592">
        <v>0</v>
      </c>
    </row>
    <row r="461" spans="1:33" x14ac:dyDescent="0.2">
      <c r="A461" s="988">
        <v>36977</v>
      </c>
      <c r="B461" s="592">
        <v>23.42</v>
      </c>
      <c r="C461" s="592"/>
      <c r="D461" s="1000">
        <v>6.92</v>
      </c>
      <c r="E461" s="1000"/>
      <c r="F461" s="1028">
        <f t="shared" si="15"/>
        <v>30.340000000000003</v>
      </c>
      <c r="G461" s="1028"/>
      <c r="H461" s="1028"/>
      <c r="I461" s="1028"/>
      <c r="J461" s="1028"/>
      <c r="K461" s="1028"/>
      <c r="L461" s="1028"/>
      <c r="M461" s="1028"/>
      <c r="N461" s="1028"/>
      <c r="O461" s="1028"/>
      <c r="P461" s="1028"/>
      <c r="Q461" s="1028"/>
      <c r="R461" s="1028"/>
      <c r="S461" s="592">
        <v>4.5330000000000004</v>
      </c>
      <c r="T461" s="1039">
        <v>0.57999999999999996</v>
      </c>
      <c r="U461" s="679">
        <v>0</v>
      </c>
      <c r="V461" s="592">
        <v>0</v>
      </c>
      <c r="W461" s="592"/>
      <c r="X461" s="592"/>
      <c r="Y461" s="592">
        <f t="shared" si="14"/>
        <v>25.227000000000004</v>
      </c>
      <c r="Z461" s="592"/>
      <c r="AA461" s="592"/>
      <c r="AB461" s="592">
        <v>341.2</v>
      </c>
      <c r="AC461" s="592">
        <v>0</v>
      </c>
      <c r="AD461" s="592"/>
      <c r="AE461" s="592"/>
      <c r="AF461" s="592">
        <v>354.96</v>
      </c>
      <c r="AG461" s="592">
        <v>0</v>
      </c>
    </row>
    <row r="462" spans="1:33" x14ac:dyDescent="0.2">
      <c r="A462" s="988">
        <v>36978</v>
      </c>
      <c r="B462" s="1000">
        <v>24.09</v>
      </c>
      <c r="C462" s="1000"/>
      <c r="D462" s="1000">
        <v>7.36</v>
      </c>
      <c r="E462" s="1000"/>
      <c r="F462" s="1028">
        <f t="shared" si="15"/>
        <v>31.45</v>
      </c>
      <c r="G462" s="1028"/>
      <c r="H462" s="1028"/>
      <c r="I462" s="1028"/>
      <c r="J462" s="1028"/>
      <c r="K462" s="1028"/>
      <c r="L462" s="1028"/>
      <c r="M462" s="1028"/>
      <c r="N462" s="1028"/>
      <c r="O462" s="1028"/>
      <c r="P462" s="1028"/>
      <c r="Q462" s="1028"/>
      <c r="R462" s="1028"/>
      <c r="S462" s="592">
        <v>4.3</v>
      </c>
      <c r="T462" s="1039">
        <v>1.7000000000000001E-2</v>
      </c>
      <c r="U462" s="679">
        <v>0</v>
      </c>
      <c r="V462" s="592">
        <v>0</v>
      </c>
      <c r="W462" s="592"/>
      <c r="X462" s="592"/>
      <c r="Y462" s="592">
        <f t="shared" si="14"/>
        <v>27.132999999999999</v>
      </c>
      <c r="Z462" s="592"/>
      <c r="AA462" s="592"/>
      <c r="AB462" s="592">
        <v>341.2</v>
      </c>
      <c r="AC462" s="592">
        <v>0.1</v>
      </c>
      <c r="AD462" s="592"/>
      <c r="AE462" s="592"/>
      <c r="AF462" s="592">
        <v>355.09</v>
      </c>
      <c r="AG462" s="592">
        <v>0.3</v>
      </c>
    </row>
    <row r="463" spans="1:33" x14ac:dyDescent="0.2">
      <c r="A463" s="988">
        <v>36979</v>
      </c>
      <c r="B463" s="592">
        <v>23.167000000000002</v>
      </c>
      <c r="C463" s="592"/>
      <c r="D463" s="1000">
        <v>7.46</v>
      </c>
      <c r="E463" s="1000"/>
      <c r="F463" s="1028">
        <f t="shared" si="15"/>
        <v>30.627000000000002</v>
      </c>
      <c r="G463" s="1028"/>
      <c r="H463" s="1028"/>
      <c r="I463" s="1028"/>
      <c r="J463" s="1028"/>
      <c r="K463" s="1028"/>
      <c r="L463" s="1028"/>
      <c r="M463" s="1028"/>
      <c r="N463" s="1028"/>
      <c r="O463" s="1028"/>
      <c r="P463" s="1028"/>
      <c r="Q463" s="1028"/>
      <c r="R463" s="1028"/>
      <c r="S463" s="592">
        <v>4.3529999999999998</v>
      </c>
      <c r="T463" s="1039">
        <v>7.5999999999999998E-2</v>
      </c>
      <c r="U463" s="679">
        <v>0</v>
      </c>
      <c r="V463" s="592">
        <v>0</v>
      </c>
      <c r="W463" s="592"/>
      <c r="X463" s="592"/>
      <c r="Y463" s="592">
        <f t="shared" si="14"/>
        <v>26.198</v>
      </c>
      <c r="Z463" s="592"/>
      <c r="AA463" s="592"/>
      <c r="AB463" s="592">
        <v>344.4</v>
      </c>
      <c r="AC463" s="592">
        <v>2.2000000000000002</v>
      </c>
      <c r="AD463" s="592"/>
      <c r="AE463" s="592"/>
      <c r="AF463" s="592">
        <v>356.5</v>
      </c>
      <c r="AG463" s="592">
        <v>2.25</v>
      </c>
    </row>
    <row r="464" spans="1:33" x14ac:dyDescent="0.2">
      <c r="A464" s="988">
        <v>36980</v>
      </c>
      <c r="B464" s="592">
        <v>23.384</v>
      </c>
      <c r="C464" s="592"/>
      <c r="D464" s="1000">
        <v>6.92</v>
      </c>
      <c r="E464" s="1000"/>
      <c r="F464" s="1028">
        <f t="shared" si="15"/>
        <v>30.304000000000002</v>
      </c>
      <c r="G464" s="1028"/>
      <c r="H464" s="1028"/>
      <c r="I464" s="1028"/>
      <c r="J464" s="1028"/>
      <c r="K464" s="1028"/>
      <c r="L464" s="1028"/>
      <c r="M464" s="1028"/>
      <c r="N464" s="1028"/>
      <c r="O464" s="1028"/>
      <c r="P464" s="1028"/>
      <c r="Q464" s="1028"/>
      <c r="R464" s="1028"/>
      <c r="S464" s="592">
        <v>4.3419999999999996</v>
      </c>
      <c r="T464" s="1039">
        <v>5.5E-2</v>
      </c>
      <c r="U464" s="679">
        <v>0</v>
      </c>
      <c r="V464" s="592">
        <v>0</v>
      </c>
      <c r="W464" s="592"/>
      <c r="X464" s="592"/>
      <c r="Y464" s="592">
        <f t="shared" si="14"/>
        <v>25.907000000000004</v>
      </c>
      <c r="Z464" s="592"/>
      <c r="AA464" s="592"/>
      <c r="AB464" s="592">
        <v>342.1</v>
      </c>
      <c r="AC464" s="592">
        <v>0.02</v>
      </c>
      <c r="AD464" s="592"/>
      <c r="AE464" s="592"/>
      <c r="AF464" s="592">
        <v>355.7</v>
      </c>
      <c r="AG464" s="592">
        <v>0</v>
      </c>
    </row>
    <row r="465" spans="1:33" x14ac:dyDescent="0.2">
      <c r="A465" s="988">
        <v>36981</v>
      </c>
      <c r="B465" s="592">
        <v>23.443000000000001</v>
      </c>
      <c r="C465" s="592"/>
      <c r="D465" s="592">
        <v>6.8029999999999999</v>
      </c>
      <c r="E465" s="592"/>
      <c r="F465" s="1028">
        <f t="shared" si="15"/>
        <v>30.246000000000002</v>
      </c>
      <c r="G465" s="1028"/>
      <c r="H465" s="1028"/>
      <c r="I465" s="1028"/>
      <c r="J465" s="1028"/>
      <c r="K465" s="1028"/>
      <c r="L465" s="1028"/>
      <c r="M465" s="1028"/>
      <c r="N465" s="1028"/>
      <c r="O465" s="1028"/>
      <c r="P465" s="1028"/>
      <c r="Q465" s="1028"/>
      <c r="R465" s="1028"/>
      <c r="S465" s="592">
        <v>4.1390000000000002</v>
      </c>
      <c r="T465" s="1039">
        <v>7.3999999999999996E-2</v>
      </c>
      <c r="U465" s="679">
        <v>0</v>
      </c>
      <c r="V465" s="592">
        <v>0</v>
      </c>
      <c r="W465" s="592"/>
      <c r="X465" s="592"/>
      <c r="Y465" s="592">
        <f t="shared" si="14"/>
        <v>26.033000000000001</v>
      </c>
      <c r="Z465" s="592"/>
      <c r="AA465" s="592"/>
      <c r="AB465" s="592">
        <v>342.6</v>
      </c>
      <c r="AC465" s="592">
        <v>0.6</v>
      </c>
      <c r="AD465" s="592"/>
      <c r="AE465" s="592"/>
      <c r="AF465" s="592">
        <v>356.06</v>
      </c>
      <c r="AG465" s="592">
        <v>0.84</v>
      </c>
    </row>
    <row r="466" spans="1:33" x14ac:dyDescent="0.2">
      <c r="A466" s="988">
        <v>36982</v>
      </c>
      <c r="B466" s="592">
        <v>20.486999999999998</v>
      </c>
      <c r="C466" s="592"/>
      <c r="D466" s="592">
        <v>5.8940000000000001</v>
      </c>
      <c r="E466" s="592"/>
      <c r="F466" s="1028">
        <f t="shared" si="15"/>
        <v>26.381</v>
      </c>
      <c r="G466" s="1028"/>
      <c r="H466" s="1028"/>
      <c r="I466" s="1028"/>
      <c r="J466" s="1028"/>
      <c r="K466" s="1028"/>
      <c r="L466" s="1028"/>
      <c r="M466" s="1028"/>
      <c r="N466" s="1028"/>
      <c r="O466" s="1028"/>
      <c r="P466" s="1028"/>
      <c r="Q466" s="1028"/>
      <c r="R466" s="1028"/>
      <c r="S466" s="631">
        <v>4.3890000000000002</v>
      </c>
      <c r="T466" s="1040">
        <v>6.5000000000000002E-2</v>
      </c>
      <c r="U466" s="473">
        <v>0</v>
      </c>
      <c r="V466" s="592">
        <v>0</v>
      </c>
      <c r="W466" s="592"/>
      <c r="X466" s="592"/>
      <c r="Y466" s="592">
        <f t="shared" si="14"/>
        <v>21.927</v>
      </c>
      <c r="Z466" s="592"/>
      <c r="AA466" s="592"/>
      <c r="AB466" s="592">
        <v>343</v>
      </c>
      <c r="AC466" s="592">
        <v>0.52</v>
      </c>
      <c r="AD466" s="592"/>
      <c r="AE466" s="592"/>
      <c r="AF466" s="592">
        <v>356.2</v>
      </c>
      <c r="AG466" s="592">
        <v>0.52</v>
      </c>
    </row>
    <row r="467" spans="1:33" x14ac:dyDescent="0.2">
      <c r="A467" s="988">
        <v>36983</v>
      </c>
      <c r="B467" s="592">
        <v>24.248999999999999</v>
      </c>
      <c r="C467" s="592"/>
      <c r="D467" s="592">
        <v>6.673</v>
      </c>
      <c r="E467" s="592"/>
      <c r="F467" s="1028">
        <f t="shared" si="15"/>
        <v>30.921999999999997</v>
      </c>
      <c r="G467" s="1028"/>
      <c r="H467" s="1028"/>
      <c r="I467" s="1028"/>
      <c r="J467" s="1028"/>
      <c r="K467" s="1028"/>
      <c r="L467" s="1028"/>
      <c r="M467" s="1028"/>
      <c r="N467" s="1028"/>
      <c r="O467" s="1028"/>
      <c r="P467" s="1028"/>
      <c r="Q467" s="1028"/>
      <c r="R467" s="1028"/>
      <c r="S467" s="592">
        <v>4.2830000000000004</v>
      </c>
      <c r="T467" s="1037">
        <v>5.0999999999999997E-2</v>
      </c>
      <c r="U467" s="473">
        <v>0</v>
      </c>
      <c r="V467" s="592">
        <v>0</v>
      </c>
      <c r="W467" s="592"/>
      <c r="X467" s="592"/>
      <c r="Y467" s="592">
        <f t="shared" si="14"/>
        <v>26.587999999999997</v>
      </c>
      <c r="Z467" s="592"/>
      <c r="AA467" s="592"/>
      <c r="AB467" s="592">
        <v>341.8</v>
      </c>
      <c r="AC467" s="592">
        <v>0.4</v>
      </c>
      <c r="AD467" s="592"/>
      <c r="AE467" s="592"/>
      <c r="AF467" s="592">
        <v>355.75</v>
      </c>
      <c r="AG467" s="592">
        <v>0.02</v>
      </c>
    </row>
    <row r="468" spans="1:33" x14ac:dyDescent="0.2">
      <c r="A468" s="988">
        <v>36984</v>
      </c>
      <c r="B468" s="993">
        <v>21.678000000000001</v>
      </c>
      <c r="C468" s="993"/>
      <c r="D468" s="592">
        <v>7</v>
      </c>
      <c r="E468" s="592"/>
      <c r="F468" s="1028">
        <f t="shared" si="15"/>
        <v>28.678000000000001</v>
      </c>
      <c r="G468" s="1028"/>
      <c r="H468" s="1028"/>
      <c r="I468" s="1028"/>
      <c r="J468" s="1028"/>
      <c r="K468" s="1028"/>
      <c r="L468" s="1028"/>
      <c r="M468" s="1028"/>
      <c r="N468" s="1028"/>
      <c r="O468" s="1028"/>
      <c r="P468" s="1028"/>
      <c r="Q468" s="1028"/>
      <c r="R468" s="1028"/>
      <c r="S468" s="631">
        <v>4.3650000000000002</v>
      </c>
      <c r="T468" s="1037">
        <v>5.8000000000000003E-2</v>
      </c>
      <c r="U468" s="473">
        <v>0</v>
      </c>
      <c r="V468" s="592">
        <v>0</v>
      </c>
      <c r="W468" s="592"/>
      <c r="X468" s="592"/>
      <c r="Y468" s="592">
        <f t="shared" si="14"/>
        <v>24.255000000000003</v>
      </c>
      <c r="Z468" s="592"/>
      <c r="AA468" s="592"/>
      <c r="AB468" s="592">
        <v>341.7</v>
      </c>
      <c r="AC468" s="592">
        <v>7.0000000000000007E-2</v>
      </c>
      <c r="AD468" s="592"/>
      <c r="AE468" s="592"/>
      <c r="AF468" s="592">
        <v>355.41</v>
      </c>
      <c r="AG468" s="592">
        <v>0</v>
      </c>
    </row>
    <row r="469" spans="1:33" x14ac:dyDescent="0.2">
      <c r="A469" s="988">
        <v>36985</v>
      </c>
      <c r="B469" s="996">
        <v>23.32</v>
      </c>
      <c r="C469" s="996"/>
      <c r="D469" s="592">
        <v>7.35</v>
      </c>
      <c r="E469" s="592"/>
      <c r="F469" s="1028">
        <f t="shared" si="15"/>
        <v>30.67</v>
      </c>
      <c r="G469" s="1028"/>
      <c r="H469" s="1028"/>
      <c r="I469" s="1028"/>
      <c r="J469" s="1028"/>
      <c r="K469" s="1028"/>
      <c r="L469" s="1028"/>
      <c r="M469" s="1028"/>
      <c r="N469" s="1028"/>
      <c r="O469" s="1028"/>
      <c r="P469" s="1028"/>
      <c r="Q469" s="1028"/>
      <c r="R469" s="1028"/>
      <c r="S469" s="592">
        <v>4.3120000000000003</v>
      </c>
      <c r="T469" s="1037">
        <v>4.2999999999999997E-2</v>
      </c>
      <c r="U469" s="473">
        <v>0</v>
      </c>
      <c r="V469" s="592">
        <v>0</v>
      </c>
      <c r="W469" s="592"/>
      <c r="X469" s="592"/>
      <c r="Y469" s="592">
        <f t="shared" si="14"/>
        <v>26.315000000000001</v>
      </c>
      <c r="Z469" s="592"/>
      <c r="AA469" s="592"/>
      <c r="AB469" s="592">
        <v>341.6</v>
      </c>
      <c r="AC469" s="592">
        <v>0</v>
      </c>
      <c r="AD469" s="592"/>
      <c r="AE469" s="592"/>
      <c r="AF469" s="592">
        <v>355.28</v>
      </c>
      <c r="AG469" s="592">
        <v>0</v>
      </c>
    </row>
    <row r="470" spans="1:33" x14ac:dyDescent="0.2">
      <c r="A470" s="988">
        <v>36986</v>
      </c>
      <c r="B470" s="592">
        <v>24.31</v>
      </c>
      <c r="C470" s="592"/>
      <c r="D470" s="592">
        <v>7.21</v>
      </c>
      <c r="E470" s="592"/>
      <c r="F470" s="1028">
        <f t="shared" si="15"/>
        <v>31.52</v>
      </c>
      <c r="G470" s="1028"/>
      <c r="H470" s="1028"/>
      <c r="I470" s="1028"/>
      <c r="J470" s="1028"/>
      <c r="K470" s="1028"/>
      <c r="L470" s="1028"/>
      <c r="M470" s="1028"/>
      <c r="N470" s="1028"/>
      <c r="O470" s="1028"/>
      <c r="P470" s="1028"/>
      <c r="Q470" s="1028"/>
      <c r="R470" s="1028"/>
      <c r="S470" s="592">
        <v>4.3579999999999997</v>
      </c>
      <c r="T470" s="1037">
        <v>0.06</v>
      </c>
      <c r="U470" s="473">
        <v>0</v>
      </c>
      <c r="V470" s="592">
        <v>0</v>
      </c>
      <c r="W470" s="592"/>
      <c r="X470" s="592"/>
      <c r="Y470" s="592">
        <f t="shared" si="14"/>
        <v>27.102</v>
      </c>
      <c r="Z470" s="592"/>
      <c r="AA470" s="592"/>
      <c r="AB470" s="592">
        <v>341.4</v>
      </c>
      <c r="AC470" s="592">
        <v>0</v>
      </c>
      <c r="AD470" s="592"/>
      <c r="AE470" s="592"/>
      <c r="AF470" s="592">
        <v>355.18</v>
      </c>
      <c r="AG470" s="592">
        <v>0</v>
      </c>
    </row>
    <row r="471" spans="1:33" x14ac:dyDescent="0.2">
      <c r="A471" s="988">
        <v>36987</v>
      </c>
      <c r="B471" s="592">
        <v>23.577999999999999</v>
      </c>
      <c r="C471" s="592"/>
      <c r="D471" s="592">
        <v>7.226</v>
      </c>
      <c r="E471" s="592"/>
      <c r="F471" s="1028">
        <f t="shared" si="15"/>
        <v>30.803999999999998</v>
      </c>
      <c r="G471" s="1028"/>
      <c r="H471" s="1028"/>
      <c r="I471" s="1028"/>
      <c r="J471" s="1028"/>
      <c r="K471" s="1028"/>
      <c r="L471" s="1028"/>
      <c r="M471" s="1028"/>
      <c r="N471" s="1028"/>
      <c r="O471" s="1028"/>
      <c r="P471" s="1028"/>
      <c r="Q471" s="1028"/>
      <c r="R471" s="1028"/>
      <c r="S471" s="592">
        <v>4.1020000000000003</v>
      </c>
      <c r="T471" s="1037">
        <v>0.06</v>
      </c>
      <c r="U471" s="473">
        <v>0</v>
      </c>
      <c r="V471" s="592">
        <v>0</v>
      </c>
      <c r="W471" s="592"/>
      <c r="X471" s="592"/>
      <c r="Y471" s="592">
        <f t="shared" ref="Y471:Y534" si="16">+F471-S471-T471-U471-V471</f>
        <v>26.641999999999999</v>
      </c>
      <c r="Z471" s="592"/>
      <c r="AA471" s="592"/>
      <c r="AB471" s="592">
        <v>341.3</v>
      </c>
      <c r="AC471" s="592">
        <v>0</v>
      </c>
      <c r="AD471" s="592"/>
      <c r="AE471" s="592"/>
      <c r="AF471" s="592">
        <v>355.02</v>
      </c>
      <c r="AG471" s="592">
        <v>0</v>
      </c>
    </row>
    <row r="472" spans="1:33" x14ac:dyDescent="0.2">
      <c r="A472" s="988">
        <v>36988</v>
      </c>
      <c r="B472" s="592">
        <v>25.248999999999999</v>
      </c>
      <c r="C472" s="592"/>
      <c r="D472" s="592">
        <v>6.5720000000000001</v>
      </c>
      <c r="E472" s="592"/>
      <c r="F472" s="1028">
        <f t="shared" si="15"/>
        <v>31.820999999999998</v>
      </c>
      <c r="G472" s="1028"/>
      <c r="H472" s="1028"/>
      <c r="I472" s="1028"/>
      <c r="J472" s="1028"/>
      <c r="K472" s="1028"/>
      <c r="L472" s="1028"/>
      <c r="M472" s="1028"/>
      <c r="N472" s="1028"/>
      <c r="O472" s="1028"/>
      <c r="P472" s="1028"/>
      <c r="Q472" s="1028"/>
      <c r="R472" s="1028"/>
      <c r="S472" s="592">
        <v>4.2439999999999998</v>
      </c>
      <c r="T472" s="1037">
        <v>4.7E-2</v>
      </c>
      <c r="U472" s="473">
        <v>0</v>
      </c>
      <c r="V472" s="592">
        <v>0</v>
      </c>
      <c r="W472" s="592"/>
      <c r="X472" s="592"/>
      <c r="Y472" s="592">
        <f t="shared" si="16"/>
        <v>27.529999999999998</v>
      </c>
      <c r="Z472" s="592"/>
      <c r="AA472" s="592"/>
      <c r="AB472" s="592">
        <v>341.4</v>
      </c>
      <c r="AC472" s="592">
        <v>0</v>
      </c>
      <c r="AD472" s="592"/>
      <c r="AE472" s="592"/>
      <c r="AF472" s="592">
        <v>355.01</v>
      </c>
      <c r="AG472" s="592">
        <v>0.01</v>
      </c>
    </row>
    <row r="473" spans="1:33" x14ac:dyDescent="0.2">
      <c r="A473" s="988">
        <v>36989</v>
      </c>
      <c r="B473" s="592">
        <v>24.821000000000002</v>
      </c>
      <c r="C473" s="592"/>
      <c r="D473" s="1000">
        <v>6.75</v>
      </c>
      <c r="E473" s="1000"/>
      <c r="F473" s="1028">
        <f t="shared" si="15"/>
        <v>31.571000000000002</v>
      </c>
      <c r="G473" s="1028"/>
      <c r="H473" s="1028"/>
      <c r="I473" s="1028"/>
      <c r="J473" s="1028"/>
      <c r="K473" s="1028"/>
      <c r="L473" s="1028"/>
      <c r="M473" s="1028"/>
      <c r="N473" s="1028"/>
      <c r="O473" s="1028"/>
      <c r="P473" s="1028"/>
      <c r="Q473" s="1028"/>
      <c r="R473" s="1028"/>
      <c r="S473" s="592">
        <v>4.3109999999999999</v>
      </c>
      <c r="T473" s="1037">
        <v>6.3E-2</v>
      </c>
      <c r="U473" s="473">
        <v>0</v>
      </c>
      <c r="V473" s="592">
        <v>0</v>
      </c>
      <c r="W473" s="592"/>
      <c r="X473" s="592"/>
      <c r="Y473" s="592">
        <f t="shared" si="16"/>
        <v>27.197000000000003</v>
      </c>
      <c r="Z473" s="592"/>
      <c r="AA473" s="592"/>
      <c r="AB473" s="592">
        <v>341.3</v>
      </c>
      <c r="AC473" s="592">
        <v>0</v>
      </c>
      <c r="AD473" s="592"/>
      <c r="AE473" s="592"/>
      <c r="AF473" s="1000">
        <v>355.01</v>
      </c>
      <c r="AG473" s="592">
        <v>0</v>
      </c>
    </row>
    <row r="474" spans="1:33" x14ac:dyDescent="0.2">
      <c r="A474" s="988">
        <v>36990</v>
      </c>
      <c r="B474" s="592">
        <v>27.126999999999999</v>
      </c>
      <c r="C474" s="592"/>
      <c r="D474" s="1000">
        <v>8.23</v>
      </c>
      <c r="E474" s="1000"/>
      <c r="F474" s="1028">
        <f t="shared" si="15"/>
        <v>35.356999999999999</v>
      </c>
      <c r="G474" s="1028"/>
      <c r="H474" s="1028"/>
      <c r="I474" s="1028"/>
      <c r="J474" s="1028"/>
      <c r="K474" s="1028"/>
      <c r="L474" s="1028"/>
      <c r="M474" s="1028"/>
      <c r="N474" s="1028"/>
      <c r="O474" s="1028"/>
      <c r="P474" s="1028"/>
      <c r="Q474" s="1028"/>
      <c r="R474" s="1028"/>
      <c r="S474" s="592">
        <v>4.1100000000000003</v>
      </c>
      <c r="T474" s="1037">
        <v>6.4000000000000001E-2</v>
      </c>
      <c r="U474" s="473">
        <v>0</v>
      </c>
      <c r="V474" s="1023">
        <v>0</v>
      </c>
      <c r="W474" s="1023"/>
      <c r="X474" s="1023"/>
      <c r="Y474" s="592">
        <f t="shared" si="16"/>
        <v>31.183</v>
      </c>
      <c r="Z474" s="592"/>
      <c r="AA474" s="592"/>
      <c r="AB474" s="592">
        <v>341.3</v>
      </c>
      <c r="AC474" s="592">
        <v>0</v>
      </c>
      <c r="AD474" s="592"/>
      <c r="AE474" s="592"/>
      <c r="AF474" s="592">
        <v>355</v>
      </c>
      <c r="AG474" s="592">
        <v>0</v>
      </c>
    </row>
    <row r="475" spans="1:33" x14ac:dyDescent="0.2">
      <c r="A475" s="988">
        <v>36991</v>
      </c>
      <c r="B475" s="592">
        <v>27.077999999999999</v>
      </c>
      <c r="C475" s="592"/>
      <c r="D475" s="1000">
        <v>7.82</v>
      </c>
      <c r="E475" s="1000"/>
      <c r="F475" s="1028">
        <f t="shared" si="15"/>
        <v>34.897999999999996</v>
      </c>
      <c r="G475" s="1028"/>
      <c r="H475" s="1028"/>
      <c r="I475" s="1028"/>
      <c r="J475" s="1028"/>
      <c r="K475" s="1028"/>
      <c r="L475" s="1028"/>
      <c r="M475" s="1028"/>
      <c r="N475" s="1028"/>
      <c r="O475" s="1028"/>
      <c r="P475" s="1028"/>
      <c r="Q475" s="1028"/>
      <c r="R475" s="1028"/>
      <c r="S475" s="592">
        <v>4.0839999999999996</v>
      </c>
      <c r="T475" s="1037">
        <v>6.7000000000000004E-2</v>
      </c>
      <c r="U475" s="473">
        <v>0</v>
      </c>
      <c r="V475" s="592">
        <v>0</v>
      </c>
      <c r="W475" s="592"/>
      <c r="X475" s="592"/>
      <c r="Y475" s="592">
        <f t="shared" si="16"/>
        <v>30.746999999999996</v>
      </c>
      <c r="Z475" s="592"/>
      <c r="AA475" s="592"/>
      <c r="AB475" s="592">
        <v>341.2</v>
      </c>
      <c r="AC475" s="592">
        <v>0</v>
      </c>
      <c r="AD475" s="592"/>
      <c r="AE475" s="592"/>
      <c r="AF475" s="592">
        <v>355</v>
      </c>
      <c r="AG475" s="592">
        <v>0</v>
      </c>
    </row>
    <row r="476" spans="1:33" x14ac:dyDescent="0.2">
      <c r="A476" s="988">
        <v>36992</v>
      </c>
      <c r="B476" s="592">
        <v>26.744</v>
      </c>
      <c r="C476" s="592"/>
      <c r="D476" s="592">
        <v>6.8</v>
      </c>
      <c r="E476" s="592"/>
      <c r="F476" s="1028">
        <f t="shared" si="15"/>
        <v>33.543999999999997</v>
      </c>
      <c r="G476" s="1028"/>
      <c r="H476" s="1028"/>
      <c r="I476" s="1028"/>
      <c r="J476" s="1028"/>
      <c r="K476" s="1028"/>
      <c r="L476" s="1028"/>
      <c r="M476" s="1028"/>
      <c r="N476" s="1028"/>
      <c r="O476" s="1028"/>
      <c r="P476" s="1028"/>
      <c r="Q476" s="1028"/>
      <c r="R476" s="1028"/>
      <c r="S476" s="592">
        <v>4.2910000000000004</v>
      </c>
      <c r="T476" s="1037">
        <v>5.8999999999999997E-2</v>
      </c>
      <c r="U476" s="473">
        <v>0</v>
      </c>
      <c r="V476" s="592">
        <v>0</v>
      </c>
      <c r="W476" s="592"/>
      <c r="X476" s="592"/>
      <c r="Y476" s="592">
        <f t="shared" si="16"/>
        <v>29.193999999999996</v>
      </c>
      <c r="Z476" s="592"/>
      <c r="AA476" s="592"/>
      <c r="AB476" s="592">
        <v>341.2</v>
      </c>
      <c r="AC476" s="592">
        <v>0</v>
      </c>
      <c r="AD476" s="592"/>
      <c r="AE476" s="592"/>
      <c r="AF476" s="592">
        <v>355</v>
      </c>
      <c r="AG476" s="592">
        <v>0</v>
      </c>
    </row>
    <row r="477" spans="1:33" x14ac:dyDescent="0.2">
      <c r="A477" s="988">
        <v>36993</v>
      </c>
      <c r="B477" s="592">
        <v>28.189</v>
      </c>
      <c r="C477" s="592"/>
      <c r="D477" s="1000">
        <v>7.43</v>
      </c>
      <c r="E477" s="1000"/>
      <c r="F477" s="1028">
        <f t="shared" si="15"/>
        <v>35.619</v>
      </c>
      <c r="G477" s="1028"/>
      <c r="H477" s="1028"/>
      <c r="I477" s="1028"/>
      <c r="J477" s="1028"/>
      <c r="K477" s="1028"/>
      <c r="L477" s="1028"/>
      <c r="M477" s="1028"/>
      <c r="N477" s="1028"/>
      <c r="O477" s="1028"/>
      <c r="P477" s="1028"/>
      <c r="Q477" s="1028"/>
      <c r="R477" s="1028"/>
      <c r="S477" s="592">
        <v>4.2110000000000003</v>
      </c>
      <c r="T477" s="1037">
        <v>7.2999999999999995E-2</v>
      </c>
      <c r="U477" s="473">
        <v>0</v>
      </c>
      <c r="V477" s="592">
        <v>0</v>
      </c>
      <c r="W477" s="592"/>
      <c r="X477" s="592"/>
      <c r="Y477" s="592">
        <f t="shared" si="16"/>
        <v>31.335000000000001</v>
      </c>
      <c r="Z477" s="592"/>
      <c r="AA477" s="592"/>
      <c r="AB477" s="592">
        <v>341.2</v>
      </c>
      <c r="AC477" s="592">
        <v>0</v>
      </c>
      <c r="AD477" s="592"/>
      <c r="AE477" s="592"/>
      <c r="AF477" s="592">
        <v>355</v>
      </c>
      <c r="AG477" s="592">
        <v>0</v>
      </c>
    </row>
    <row r="478" spans="1:33" x14ac:dyDescent="0.2">
      <c r="A478" s="988">
        <v>36994</v>
      </c>
      <c r="B478" s="592">
        <v>26.638999999999999</v>
      </c>
      <c r="C478" s="592"/>
      <c r="D478" s="592">
        <v>7.04</v>
      </c>
      <c r="E478" s="592"/>
      <c r="F478" s="1028">
        <f t="shared" si="15"/>
        <v>33.679000000000002</v>
      </c>
      <c r="G478" s="1028"/>
      <c r="H478" s="1028"/>
      <c r="I478" s="1028"/>
      <c r="J478" s="1028"/>
      <c r="K478" s="1028"/>
      <c r="L478" s="1028"/>
      <c r="M478" s="1028"/>
      <c r="N478" s="1028"/>
      <c r="O478" s="1028"/>
      <c r="P478" s="1028"/>
      <c r="Q478" s="1028"/>
      <c r="R478" s="1028"/>
      <c r="S478" s="592">
        <v>4.2809999999999997</v>
      </c>
      <c r="T478" s="1037">
        <v>8.2000000000000003E-2</v>
      </c>
      <c r="U478" s="473">
        <v>0</v>
      </c>
      <c r="V478" s="592">
        <v>0</v>
      </c>
      <c r="W478" s="592"/>
      <c r="X478" s="592"/>
      <c r="Y478" s="592">
        <f t="shared" si="16"/>
        <v>29.316000000000003</v>
      </c>
      <c r="Z478" s="592"/>
      <c r="AA478" s="592"/>
      <c r="AB478" s="592">
        <v>341.2</v>
      </c>
      <c r="AC478" s="592">
        <v>0.04</v>
      </c>
      <c r="AD478" s="592"/>
      <c r="AE478" s="592"/>
      <c r="AF478" s="592">
        <v>355.01</v>
      </c>
      <c r="AG478" s="592">
        <v>0.01</v>
      </c>
    </row>
    <row r="479" spans="1:33" x14ac:dyDescent="0.2">
      <c r="A479" s="988">
        <v>36995</v>
      </c>
      <c r="B479" s="592">
        <v>25.530999999999999</v>
      </c>
      <c r="C479" s="592"/>
      <c r="D479" s="592">
        <v>6.6689999999999996</v>
      </c>
      <c r="E479" s="592"/>
      <c r="F479" s="1028">
        <f t="shared" si="15"/>
        <v>32.199999999999996</v>
      </c>
      <c r="G479" s="1028"/>
      <c r="H479" s="1028"/>
      <c r="I479" s="1028"/>
      <c r="J479" s="1028"/>
      <c r="K479" s="1028"/>
      <c r="L479" s="1028"/>
      <c r="M479" s="1028"/>
      <c r="N479" s="1028"/>
      <c r="O479" s="1028"/>
      <c r="P479" s="1028"/>
      <c r="Q479" s="1028"/>
      <c r="R479" s="1028"/>
      <c r="S479" s="592">
        <v>4.3949999999999996</v>
      </c>
      <c r="T479" s="1037">
        <v>8.3000000000000004E-2</v>
      </c>
      <c r="U479" s="473">
        <v>0</v>
      </c>
      <c r="V479" s="592">
        <v>0</v>
      </c>
      <c r="W479" s="592"/>
      <c r="X479" s="592"/>
      <c r="Y479" s="592">
        <f t="shared" si="16"/>
        <v>27.721999999999998</v>
      </c>
      <c r="Z479" s="592"/>
      <c r="AA479" s="592"/>
      <c r="AB479" s="592">
        <v>341.2</v>
      </c>
      <c r="AC479" s="592">
        <v>0</v>
      </c>
      <c r="AD479" s="592"/>
      <c r="AE479" s="592"/>
      <c r="AF479" s="592">
        <v>355.01</v>
      </c>
      <c r="AG479" s="592">
        <v>0</v>
      </c>
    </row>
    <row r="480" spans="1:33" x14ac:dyDescent="0.2">
      <c r="A480" s="988">
        <v>36996</v>
      </c>
      <c r="B480" s="592">
        <v>22.349</v>
      </c>
      <c r="C480" s="592"/>
      <c r="D480" s="592">
        <v>6.6660000000000004</v>
      </c>
      <c r="E480" s="592"/>
      <c r="F480" s="1028">
        <f t="shared" si="15"/>
        <v>29.015000000000001</v>
      </c>
      <c r="G480" s="1028"/>
      <c r="H480" s="1028"/>
      <c r="I480" s="1028"/>
      <c r="J480" s="1028"/>
      <c r="K480" s="1028"/>
      <c r="L480" s="1028"/>
      <c r="M480" s="1028"/>
      <c r="N480" s="1028"/>
      <c r="O480" s="1028"/>
      <c r="P480" s="1028"/>
      <c r="Q480" s="1028"/>
      <c r="R480" s="1028"/>
      <c r="S480" s="592">
        <v>4.3090000000000002</v>
      </c>
      <c r="T480" s="1037">
        <v>0.08</v>
      </c>
      <c r="U480" s="473">
        <v>0</v>
      </c>
      <c r="V480" s="592">
        <v>0</v>
      </c>
      <c r="W480" s="592"/>
      <c r="X480" s="592"/>
      <c r="Y480" s="592">
        <f t="shared" si="16"/>
        <v>24.626000000000001</v>
      </c>
      <c r="Z480" s="592"/>
      <c r="AA480" s="592"/>
      <c r="AB480" s="631">
        <v>341.2</v>
      </c>
      <c r="AC480" s="631">
        <v>0</v>
      </c>
      <c r="AD480" s="631"/>
      <c r="AE480" s="631"/>
      <c r="AF480" s="631">
        <v>355.02</v>
      </c>
      <c r="AG480" s="631">
        <v>0.01</v>
      </c>
    </row>
    <row r="481" spans="1:33" x14ac:dyDescent="0.2">
      <c r="A481" s="988">
        <v>36997</v>
      </c>
      <c r="B481" s="592">
        <v>24.672000000000001</v>
      </c>
      <c r="C481" s="592"/>
      <c r="D481" s="1000">
        <v>7.95</v>
      </c>
      <c r="E481" s="1000"/>
      <c r="F481" s="1028">
        <f t="shared" si="15"/>
        <v>32.622</v>
      </c>
      <c r="G481" s="1028"/>
      <c r="H481" s="1028"/>
      <c r="I481" s="1028"/>
      <c r="J481" s="1028"/>
      <c r="K481" s="1028"/>
      <c r="L481" s="1028"/>
      <c r="M481" s="1028"/>
      <c r="N481" s="1028"/>
      <c r="O481" s="1028"/>
      <c r="P481" s="1028"/>
      <c r="Q481" s="1028"/>
      <c r="R481" s="1028"/>
      <c r="S481" s="592">
        <v>4.28</v>
      </c>
      <c r="T481" s="1037">
        <v>3.9E-2</v>
      </c>
      <c r="U481" s="473">
        <v>0</v>
      </c>
      <c r="V481" s="592">
        <v>0</v>
      </c>
      <c r="W481" s="592"/>
      <c r="X481" s="592"/>
      <c r="Y481" s="592">
        <f t="shared" si="16"/>
        <v>28.302999999999997</v>
      </c>
      <c r="Z481" s="592"/>
      <c r="AA481" s="592"/>
      <c r="AB481" s="592">
        <v>341.1</v>
      </c>
      <c r="AC481" s="592">
        <v>0</v>
      </c>
      <c r="AD481" s="592"/>
      <c r="AE481" s="592"/>
      <c r="AF481" s="1000">
        <v>355.02</v>
      </c>
      <c r="AG481" s="592">
        <v>0</v>
      </c>
    </row>
    <row r="482" spans="1:33" x14ac:dyDescent="0.2">
      <c r="A482" s="988">
        <v>36998</v>
      </c>
      <c r="B482" s="592">
        <v>22.641999999999999</v>
      </c>
      <c r="C482" s="592"/>
      <c r="D482" s="592">
        <v>7.032</v>
      </c>
      <c r="E482" s="592"/>
      <c r="F482" s="1028">
        <f t="shared" si="15"/>
        <v>29.673999999999999</v>
      </c>
      <c r="G482" s="1028"/>
      <c r="H482" s="1028"/>
      <c r="I482" s="1028"/>
      <c r="J482" s="1028"/>
      <c r="K482" s="1028"/>
      <c r="L482" s="1028"/>
      <c r="M482" s="1028"/>
      <c r="N482" s="1028"/>
      <c r="O482" s="1028"/>
      <c r="P482" s="1028"/>
      <c r="Q482" s="1028"/>
      <c r="R482" s="1028"/>
      <c r="S482" s="592">
        <v>4.367</v>
      </c>
      <c r="T482" s="1037">
        <v>0.105</v>
      </c>
      <c r="U482" s="473">
        <v>0</v>
      </c>
      <c r="V482" s="592">
        <v>0</v>
      </c>
      <c r="W482" s="592"/>
      <c r="X482" s="592"/>
      <c r="Y482" s="592">
        <f t="shared" si="16"/>
        <v>25.201999999999998</v>
      </c>
      <c r="Z482" s="592"/>
      <c r="AA482" s="592"/>
      <c r="AB482" s="592">
        <v>341.1</v>
      </c>
      <c r="AC482" s="592">
        <v>0</v>
      </c>
      <c r="AD482" s="592"/>
      <c r="AE482" s="592"/>
      <c r="AF482" s="592">
        <v>355.09</v>
      </c>
      <c r="AG482" s="592">
        <v>0.13</v>
      </c>
    </row>
    <row r="483" spans="1:33" x14ac:dyDescent="0.2">
      <c r="A483" s="988">
        <v>36999</v>
      </c>
      <c r="B483" s="592">
        <v>23.276</v>
      </c>
      <c r="C483" s="592"/>
      <c r="D483" s="592">
        <v>7.3</v>
      </c>
      <c r="E483" s="592"/>
      <c r="F483" s="1028">
        <f t="shared" si="15"/>
        <v>30.576000000000001</v>
      </c>
      <c r="G483" s="1028"/>
      <c r="H483" s="1028"/>
      <c r="I483" s="1028"/>
      <c r="J483" s="1028"/>
      <c r="K483" s="1028"/>
      <c r="L483" s="1028"/>
      <c r="M483" s="1028"/>
      <c r="N483" s="1028"/>
      <c r="O483" s="1028"/>
      <c r="P483" s="1028"/>
      <c r="Q483" s="1028"/>
      <c r="R483" s="1028"/>
      <c r="S483" s="592">
        <v>1.359</v>
      </c>
      <c r="T483" s="1037">
        <v>7.1999999999999995E-2</v>
      </c>
      <c r="U483" s="473">
        <v>0</v>
      </c>
      <c r="V483" s="592">
        <v>0</v>
      </c>
      <c r="W483" s="592"/>
      <c r="X483" s="592"/>
      <c r="Y483" s="592">
        <f t="shared" si="16"/>
        <v>29.145</v>
      </c>
      <c r="Z483" s="592"/>
      <c r="AA483" s="592"/>
      <c r="AB483" s="592">
        <v>341.1</v>
      </c>
      <c r="AC483" s="592">
        <v>0</v>
      </c>
      <c r="AD483" s="592"/>
      <c r="AE483" s="592"/>
      <c r="AF483" s="592">
        <v>355.09</v>
      </c>
      <c r="AG483" s="592">
        <v>0.01</v>
      </c>
    </row>
    <row r="484" spans="1:33" x14ac:dyDescent="0.2">
      <c r="A484" s="988">
        <v>37000</v>
      </c>
      <c r="B484" s="592">
        <v>21.946000000000002</v>
      </c>
      <c r="C484" s="592"/>
      <c r="D484" s="592">
        <v>7.1639999999999997</v>
      </c>
      <c r="E484" s="592"/>
      <c r="F484" s="1028">
        <f t="shared" si="15"/>
        <v>29.11</v>
      </c>
      <c r="G484" s="1028"/>
      <c r="H484" s="1028"/>
      <c r="I484" s="1028"/>
      <c r="J484" s="1028"/>
      <c r="K484" s="1028"/>
      <c r="L484" s="1028"/>
      <c r="M484" s="1028"/>
      <c r="N484" s="1028"/>
      <c r="O484" s="1028"/>
      <c r="P484" s="1028"/>
      <c r="Q484" s="1028"/>
      <c r="R484" s="1028"/>
      <c r="S484" s="592">
        <v>3.4129999999999998</v>
      </c>
      <c r="T484" s="1037">
        <v>0.09</v>
      </c>
      <c r="U484" s="473">
        <v>0</v>
      </c>
      <c r="V484" s="592">
        <v>0</v>
      </c>
      <c r="W484" s="592"/>
      <c r="X484" s="592"/>
      <c r="Y484" s="592">
        <f t="shared" si="16"/>
        <v>25.606999999999999</v>
      </c>
      <c r="Z484" s="592"/>
      <c r="AA484" s="592"/>
      <c r="AB484" s="592">
        <v>341.1</v>
      </c>
      <c r="AC484" s="592">
        <v>0</v>
      </c>
      <c r="AD484" s="592"/>
      <c r="AE484" s="592"/>
      <c r="AF484" s="592">
        <v>355.08</v>
      </c>
      <c r="AG484" s="592">
        <v>0</v>
      </c>
    </row>
    <row r="485" spans="1:33" x14ac:dyDescent="0.2">
      <c r="A485" s="988">
        <v>37001</v>
      </c>
      <c r="B485" s="592">
        <v>26.677</v>
      </c>
      <c r="C485" s="592"/>
      <c r="D485" s="592">
        <v>6.9820000000000002</v>
      </c>
      <c r="E485" s="592"/>
      <c r="F485" s="1028">
        <f t="shared" ref="F485:F548" si="17">+B485+D485</f>
        <v>33.658999999999999</v>
      </c>
      <c r="G485" s="1028"/>
      <c r="H485" s="1028"/>
      <c r="I485" s="1028"/>
      <c r="J485" s="1028"/>
      <c r="K485" s="1028"/>
      <c r="L485" s="1028"/>
      <c r="M485" s="1028"/>
      <c r="N485" s="1028"/>
      <c r="O485" s="1028"/>
      <c r="P485" s="1028"/>
      <c r="Q485" s="1028"/>
      <c r="R485" s="1028"/>
      <c r="S485" s="592">
        <v>4.2359999999999998</v>
      </c>
      <c r="T485" s="1037">
        <v>0.16</v>
      </c>
      <c r="U485" s="679">
        <v>0</v>
      </c>
      <c r="V485" s="592">
        <v>0</v>
      </c>
      <c r="W485" s="592"/>
      <c r="X485" s="592"/>
      <c r="Y485" s="592">
        <f t="shared" si="16"/>
        <v>29.262999999999998</v>
      </c>
      <c r="Z485" s="592"/>
      <c r="AA485" s="592"/>
      <c r="AB485" s="592">
        <v>341.1</v>
      </c>
      <c r="AC485" s="592">
        <v>0</v>
      </c>
      <c r="AD485" s="592"/>
      <c r="AE485" s="592"/>
      <c r="AF485" s="631">
        <v>355.04</v>
      </c>
      <c r="AG485" s="631">
        <v>0</v>
      </c>
    </row>
    <row r="486" spans="1:33" x14ac:dyDescent="0.2">
      <c r="A486" s="988">
        <v>37002</v>
      </c>
      <c r="B486" s="592">
        <v>27.251999999999999</v>
      </c>
      <c r="C486" s="592"/>
      <c r="D486" s="592">
        <v>6.5209999999999999</v>
      </c>
      <c r="E486" s="592"/>
      <c r="F486" s="1028">
        <f t="shared" si="17"/>
        <v>33.772999999999996</v>
      </c>
      <c r="G486" s="1028"/>
      <c r="H486" s="1028"/>
      <c r="I486" s="1028"/>
      <c r="J486" s="1028"/>
      <c r="K486" s="1028"/>
      <c r="L486" s="1028"/>
      <c r="M486" s="1028"/>
      <c r="N486" s="1028"/>
      <c r="O486" s="1028"/>
      <c r="P486" s="1028"/>
      <c r="Q486" s="1028"/>
      <c r="R486" s="1028"/>
      <c r="S486" s="592">
        <v>4.29</v>
      </c>
      <c r="T486" s="1037">
        <v>7.6999999999999999E-2</v>
      </c>
      <c r="U486" s="679">
        <v>0</v>
      </c>
      <c r="V486" s="592">
        <v>0</v>
      </c>
      <c r="W486" s="592"/>
      <c r="X486" s="592"/>
      <c r="Y486" s="592">
        <f t="shared" si="16"/>
        <v>29.405999999999995</v>
      </c>
      <c r="Z486" s="592"/>
      <c r="AA486" s="592"/>
      <c r="AB486" s="592">
        <v>341.1</v>
      </c>
      <c r="AC486" s="592">
        <v>0</v>
      </c>
      <c r="AD486" s="592"/>
      <c r="AE486" s="592"/>
      <c r="AF486" s="592">
        <v>355.1</v>
      </c>
      <c r="AG486" s="592">
        <v>0</v>
      </c>
    </row>
    <row r="487" spans="1:33" x14ac:dyDescent="0.2">
      <c r="A487" s="988">
        <v>37003</v>
      </c>
      <c r="B487" s="592">
        <v>28.023</v>
      </c>
      <c r="C487" s="592"/>
      <c r="D487" s="592">
        <v>6.6440000000000001</v>
      </c>
      <c r="E487" s="592"/>
      <c r="F487" s="1028">
        <f t="shared" si="17"/>
        <v>34.667000000000002</v>
      </c>
      <c r="G487" s="1028"/>
      <c r="H487" s="1028"/>
      <c r="I487" s="1028"/>
      <c r="J487" s="1028"/>
      <c r="K487" s="1028"/>
      <c r="L487" s="1028"/>
      <c r="M487" s="1028"/>
      <c r="N487" s="1028"/>
      <c r="O487" s="1028"/>
      <c r="P487" s="1028"/>
      <c r="Q487" s="1028"/>
      <c r="R487" s="1028"/>
      <c r="S487" s="592">
        <v>4.0949999999999998</v>
      </c>
      <c r="T487" s="1037">
        <v>0.08</v>
      </c>
      <c r="U487" s="679">
        <v>0</v>
      </c>
      <c r="V487" s="592">
        <v>0</v>
      </c>
      <c r="W487" s="592"/>
      <c r="X487" s="592"/>
      <c r="Y487" s="592">
        <f t="shared" si="16"/>
        <v>30.492000000000004</v>
      </c>
      <c r="Z487" s="592"/>
      <c r="AA487" s="592"/>
      <c r="AB487" s="592">
        <v>341.1</v>
      </c>
      <c r="AC487" s="592">
        <v>0</v>
      </c>
      <c r="AD487" s="592"/>
      <c r="AE487" s="592"/>
      <c r="AF487" s="592">
        <v>355.01</v>
      </c>
      <c r="AG487" s="592">
        <v>0</v>
      </c>
    </row>
    <row r="488" spans="1:33" x14ac:dyDescent="0.2">
      <c r="A488" s="988">
        <v>37004</v>
      </c>
      <c r="B488" s="592">
        <v>29.981000000000002</v>
      </c>
      <c r="C488" s="592"/>
      <c r="D488" s="1000">
        <v>7.71</v>
      </c>
      <c r="E488" s="1000"/>
      <c r="F488" s="1028">
        <f t="shared" si="17"/>
        <v>37.691000000000003</v>
      </c>
      <c r="G488" s="1028"/>
      <c r="H488" s="1028"/>
      <c r="I488" s="1028"/>
      <c r="J488" s="1028"/>
      <c r="K488" s="1028"/>
      <c r="L488" s="1028"/>
      <c r="M488" s="1028"/>
      <c r="N488" s="1028"/>
      <c r="O488" s="1028"/>
      <c r="P488" s="1028"/>
      <c r="Q488" s="1028"/>
      <c r="R488" s="1028"/>
      <c r="S488" s="592">
        <v>4.0609999999999999</v>
      </c>
      <c r="T488" s="1037">
        <v>8.1000000000000003E-2</v>
      </c>
      <c r="U488" s="679">
        <v>0</v>
      </c>
      <c r="V488" s="592">
        <v>0</v>
      </c>
      <c r="W488" s="592"/>
      <c r="X488" s="592"/>
      <c r="Y488" s="592">
        <f t="shared" si="16"/>
        <v>33.548999999999999</v>
      </c>
      <c r="Z488" s="592"/>
      <c r="AA488" s="592"/>
      <c r="AB488" s="592">
        <v>341.1</v>
      </c>
      <c r="AC488" s="592">
        <v>0</v>
      </c>
      <c r="AD488" s="592"/>
      <c r="AE488" s="592"/>
      <c r="AF488" s="592">
        <v>354.95</v>
      </c>
      <c r="AG488" s="592">
        <v>0</v>
      </c>
    </row>
    <row r="489" spans="1:33" x14ac:dyDescent="0.2">
      <c r="A489" s="988">
        <v>37005</v>
      </c>
      <c r="B489" s="592">
        <v>28.503</v>
      </c>
      <c r="C489" s="592"/>
      <c r="D489" s="1000">
        <v>7.38</v>
      </c>
      <c r="E489" s="1000"/>
      <c r="F489" s="1028">
        <f t="shared" si="17"/>
        <v>35.883000000000003</v>
      </c>
      <c r="G489" s="1028"/>
      <c r="H489" s="1028"/>
      <c r="I489" s="1028"/>
      <c r="J489" s="1028"/>
      <c r="K489" s="1028"/>
      <c r="L489" s="1028"/>
      <c r="M489" s="1028"/>
      <c r="N489" s="1028"/>
      <c r="O489" s="1028"/>
      <c r="P489" s="1028"/>
      <c r="Q489" s="1028"/>
      <c r="R489" s="1028"/>
      <c r="S489" s="592">
        <v>4.2439999999999998</v>
      </c>
      <c r="T489" s="1037">
        <v>3.1E-2</v>
      </c>
      <c r="U489" s="679">
        <v>0</v>
      </c>
      <c r="V489" s="592">
        <v>0</v>
      </c>
      <c r="W489" s="592"/>
      <c r="X489" s="592"/>
      <c r="Y489" s="592">
        <f t="shared" si="16"/>
        <v>31.608000000000004</v>
      </c>
      <c r="Z489" s="592"/>
      <c r="AA489" s="592"/>
      <c r="AB489" s="592">
        <v>341.1</v>
      </c>
      <c r="AC489" s="592">
        <v>0.4</v>
      </c>
      <c r="AD489" s="592"/>
      <c r="AE489" s="592"/>
      <c r="AF489" s="592">
        <v>354.91</v>
      </c>
      <c r="AG489" s="592">
        <v>0.5</v>
      </c>
    </row>
    <row r="490" spans="1:33" x14ac:dyDescent="0.2">
      <c r="A490" s="988">
        <v>37006</v>
      </c>
      <c r="B490" s="592">
        <v>27.59</v>
      </c>
      <c r="C490" s="592"/>
      <c r="D490" s="592">
        <v>7.35</v>
      </c>
      <c r="E490" s="592"/>
      <c r="F490" s="1028">
        <f t="shared" si="17"/>
        <v>34.94</v>
      </c>
      <c r="G490" s="1028"/>
      <c r="H490" s="1028"/>
      <c r="I490" s="1028"/>
      <c r="J490" s="1028"/>
      <c r="K490" s="1028"/>
      <c r="L490" s="1028"/>
      <c r="M490" s="1028"/>
      <c r="N490" s="1028"/>
      <c r="O490" s="1028"/>
      <c r="P490" s="1028"/>
      <c r="Q490" s="1028"/>
      <c r="R490" s="1028"/>
      <c r="S490" s="592">
        <v>4.149</v>
      </c>
      <c r="T490" s="1037">
        <v>8.8999999999999996E-2</v>
      </c>
      <c r="U490" s="679">
        <v>0</v>
      </c>
      <c r="V490" s="592">
        <v>0</v>
      </c>
      <c r="W490" s="592"/>
      <c r="X490" s="592"/>
      <c r="Y490" s="592">
        <f t="shared" si="16"/>
        <v>30.701999999999998</v>
      </c>
      <c r="Z490" s="592"/>
      <c r="AA490" s="592"/>
      <c r="AB490" s="592">
        <v>341.1</v>
      </c>
      <c r="AC490" s="592">
        <v>0.32</v>
      </c>
      <c r="AD490" s="592"/>
      <c r="AE490" s="592"/>
      <c r="AF490" s="592">
        <v>355.01</v>
      </c>
      <c r="AG490" s="592">
        <v>0.24</v>
      </c>
    </row>
    <row r="491" spans="1:33" x14ac:dyDescent="0.2">
      <c r="A491" s="988">
        <v>37007</v>
      </c>
      <c r="B491" s="592">
        <v>24.856000000000002</v>
      </c>
      <c r="C491" s="592"/>
      <c r="D491" s="1000">
        <v>8.06</v>
      </c>
      <c r="E491" s="1000"/>
      <c r="F491" s="1028">
        <f t="shared" si="17"/>
        <v>32.916000000000004</v>
      </c>
      <c r="G491" s="1028"/>
      <c r="H491" s="1028"/>
      <c r="I491" s="1028"/>
      <c r="J491" s="1028"/>
      <c r="K491" s="1028"/>
      <c r="L491" s="1028"/>
      <c r="M491" s="1028"/>
      <c r="N491" s="1028"/>
      <c r="O491" s="1028"/>
      <c r="P491" s="1028"/>
      <c r="Q491" s="1028"/>
      <c r="R491" s="1028"/>
      <c r="S491" s="592">
        <v>4.1760000000000002</v>
      </c>
      <c r="T491" s="1037">
        <v>0.06</v>
      </c>
      <c r="U491" s="679">
        <v>0</v>
      </c>
      <c r="V491" s="592">
        <v>0</v>
      </c>
      <c r="W491" s="592"/>
      <c r="X491" s="592"/>
      <c r="Y491" s="592">
        <f t="shared" si="16"/>
        <v>28.680000000000003</v>
      </c>
      <c r="Z491" s="592"/>
      <c r="AA491" s="592"/>
      <c r="AB491" s="592">
        <v>341.1</v>
      </c>
      <c r="AC491" s="592">
        <v>0</v>
      </c>
      <c r="AD491" s="592"/>
      <c r="AE491" s="592"/>
      <c r="AF491" s="592">
        <v>355</v>
      </c>
      <c r="AG491" s="592">
        <v>0</v>
      </c>
    </row>
    <row r="492" spans="1:33" x14ac:dyDescent="0.2">
      <c r="A492" s="988">
        <v>37008</v>
      </c>
      <c r="B492" s="592">
        <v>26.800999999999998</v>
      </c>
      <c r="C492" s="592"/>
      <c r="D492" s="592">
        <v>8.1999999999999993</v>
      </c>
      <c r="E492" s="592"/>
      <c r="F492" s="1028">
        <f t="shared" si="17"/>
        <v>35.000999999999998</v>
      </c>
      <c r="G492" s="1028"/>
      <c r="H492" s="1028"/>
      <c r="I492" s="1028"/>
      <c r="J492" s="1028"/>
      <c r="K492" s="1028"/>
      <c r="L492" s="1028"/>
      <c r="M492" s="1028"/>
      <c r="N492" s="1028"/>
      <c r="O492" s="1028"/>
      <c r="P492" s="1028"/>
      <c r="Q492" s="1028"/>
      <c r="R492" s="1028"/>
      <c r="S492" s="592">
        <v>4.3250000000000002</v>
      </c>
      <c r="T492" s="1037">
        <v>0</v>
      </c>
      <c r="U492" s="679">
        <v>0</v>
      </c>
      <c r="V492" s="592">
        <v>0</v>
      </c>
      <c r="W492" s="592"/>
      <c r="X492" s="592"/>
      <c r="Y492" s="592">
        <f t="shared" si="16"/>
        <v>30.675999999999998</v>
      </c>
      <c r="Z492" s="592"/>
      <c r="AA492" s="592"/>
      <c r="AB492" s="592">
        <v>341.1</v>
      </c>
      <c r="AC492" s="592">
        <v>0</v>
      </c>
      <c r="AD492" s="592"/>
      <c r="AE492" s="592"/>
      <c r="AF492" s="592">
        <v>355</v>
      </c>
      <c r="AG492" s="592">
        <v>0.01</v>
      </c>
    </row>
    <row r="493" spans="1:33" x14ac:dyDescent="0.2">
      <c r="A493" s="988">
        <v>37009</v>
      </c>
      <c r="B493" s="592">
        <v>29.081</v>
      </c>
      <c r="C493" s="592"/>
      <c r="D493" s="592">
        <v>4.048</v>
      </c>
      <c r="E493" s="592"/>
      <c r="F493" s="1028">
        <f t="shared" si="17"/>
        <v>33.128999999999998</v>
      </c>
      <c r="G493" s="1028"/>
      <c r="H493" s="1028"/>
      <c r="I493" s="1028"/>
      <c r="J493" s="1028"/>
      <c r="K493" s="1028"/>
      <c r="L493" s="1028"/>
      <c r="M493" s="1028"/>
      <c r="N493" s="1028"/>
      <c r="O493" s="1028"/>
      <c r="P493" s="1028"/>
      <c r="Q493" s="1028"/>
      <c r="R493" s="1028"/>
      <c r="S493" s="592">
        <v>4.101</v>
      </c>
      <c r="T493" s="1037">
        <v>7.5999999999999998E-2</v>
      </c>
      <c r="U493" s="679">
        <v>0</v>
      </c>
      <c r="V493" s="592">
        <v>0</v>
      </c>
      <c r="W493" s="592"/>
      <c r="X493" s="592"/>
      <c r="Y493" s="592">
        <f t="shared" si="16"/>
        <v>28.951999999999998</v>
      </c>
      <c r="Z493" s="592"/>
      <c r="AA493" s="592"/>
      <c r="AB493" s="592">
        <v>341.1</v>
      </c>
      <c r="AC493" s="592">
        <v>0</v>
      </c>
      <c r="AD493" s="592"/>
      <c r="AE493" s="592"/>
      <c r="AF493" s="592">
        <v>354.92</v>
      </c>
      <c r="AG493" s="592">
        <v>0</v>
      </c>
    </row>
    <row r="494" spans="1:33" x14ac:dyDescent="0.2">
      <c r="A494" s="988">
        <v>37010</v>
      </c>
      <c r="B494" s="592">
        <v>25.888000000000002</v>
      </c>
      <c r="C494" s="592"/>
      <c r="D494" s="1000">
        <v>7.81</v>
      </c>
      <c r="E494" s="1000"/>
      <c r="F494" s="1028">
        <f t="shared" si="17"/>
        <v>33.698</v>
      </c>
      <c r="G494" s="1028"/>
      <c r="H494" s="1028"/>
      <c r="I494" s="1028"/>
      <c r="J494" s="1028"/>
      <c r="K494" s="1028"/>
      <c r="L494" s="1028"/>
      <c r="M494" s="1028"/>
      <c r="N494" s="1028"/>
      <c r="O494" s="1028"/>
      <c r="P494" s="1028"/>
      <c r="Q494" s="1028"/>
      <c r="R494" s="1028"/>
      <c r="S494" s="592">
        <v>4.1420000000000003</v>
      </c>
      <c r="T494" s="1037">
        <v>7.8E-2</v>
      </c>
      <c r="U494" s="679">
        <v>0</v>
      </c>
      <c r="V494" s="592">
        <v>0</v>
      </c>
      <c r="W494" s="592"/>
      <c r="X494" s="592"/>
      <c r="Y494" s="592">
        <f t="shared" si="16"/>
        <v>29.478000000000002</v>
      </c>
      <c r="Z494" s="592"/>
      <c r="AA494" s="592"/>
      <c r="AB494" s="592">
        <v>341</v>
      </c>
      <c r="AC494" s="592">
        <v>0</v>
      </c>
      <c r="AD494" s="592"/>
      <c r="AE494" s="592"/>
      <c r="AF494" s="1000">
        <v>354.85</v>
      </c>
      <c r="AG494" s="592">
        <v>0</v>
      </c>
    </row>
    <row r="495" spans="1:33" x14ac:dyDescent="0.2">
      <c r="A495" s="988">
        <v>37011</v>
      </c>
      <c r="B495" s="592">
        <v>30.213000000000001</v>
      </c>
      <c r="C495" s="592"/>
      <c r="D495" s="1000">
        <v>7.38</v>
      </c>
      <c r="E495" s="1000"/>
      <c r="F495" s="1028">
        <f t="shared" si="17"/>
        <v>37.593000000000004</v>
      </c>
      <c r="G495" s="1028"/>
      <c r="H495" s="1028"/>
      <c r="I495" s="1028"/>
      <c r="J495" s="1028"/>
      <c r="K495" s="1028"/>
      <c r="L495" s="1028"/>
      <c r="M495" s="1028"/>
      <c r="N495" s="1028"/>
      <c r="O495" s="1028"/>
      <c r="P495" s="1028"/>
      <c r="Q495" s="1028"/>
      <c r="R495" s="1028"/>
      <c r="S495" s="592">
        <v>4.3499999999999996</v>
      </c>
      <c r="T495" s="1037">
        <v>0.09</v>
      </c>
      <c r="U495" s="679">
        <v>0</v>
      </c>
      <c r="V495" s="592">
        <v>0</v>
      </c>
      <c r="W495" s="592"/>
      <c r="X495" s="592"/>
      <c r="Y495" s="592">
        <f t="shared" si="16"/>
        <v>33.152999999999999</v>
      </c>
      <c r="Z495" s="592"/>
      <c r="AA495" s="592"/>
      <c r="AB495" s="592">
        <v>341</v>
      </c>
      <c r="AC495" s="592">
        <v>0</v>
      </c>
      <c r="AD495" s="592"/>
      <c r="AE495" s="592"/>
      <c r="AF495" s="1000">
        <v>354.79</v>
      </c>
      <c r="AG495" s="592">
        <v>0</v>
      </c>
    </row>
    <row r="496" spans="1:33" x14ac:dyDescent="0.2">
      <c r="A496" s="988">
        <v>37012</v>
      </c>
      <c r="B496" s="592">
        <v>29.036000000000001</v>
      </c>
      <c r="C496" s="592"/>
      <c r="D496" s="592">
        <v>8.02</v>
      </c>
      <c r="E496" s="592"/>
      <c r="F496" s="1028">
        <f t="shared" si="17"/>
        <v>37.055999999999997</v>
      </c>
      <c r="G496" s="1028"/>
      <c r="H496" s="1028"/>
      <c r="I496" s="1028"/>
      <c r="J496" s="1028"/>
      <c r="K496" s="1028"/>
      <c r="L496" s="1028"/>
      <c r="M496" s="1028"/>
      <c r="N496" s="1028"/>
      <c r="O496" s="1028"/>
      <c r="P496" s="1028"/>
      <c r="Q496" s="1028"/>
      <c r="R496" s="1028"/>
      <c r="S496" s="592">
        <v>4.0819999999999999</v>
      </c>
      <c r="T496" s="1037">
        <v>0</v>
      </c>
      <c r="U496" s="473">
        <v>0</v>
      </c>
      <c r="V496" s="592">
        <v>0</v>
      </c>
      <c r="W496" s="592"/>
      <c r="X496" s="592"/>
      <c r="Y496" s="592">
        <f t="shared" si="16"/>
        <v>32.973999999999997</v>
      </c>
      <c r="Z496" s="592"/>
      <c r="AA496" s="592"/>
      <c r="AB496" s="592">
        <v>340.9</v>
      </c>
      <c r="AC496" s="592">
        <v>0</v>
      </c>
      <c r="AD496" s="592"/>
      <c r="AE496" s="592"/>
      <c r="AF496" s="592">
        <v>354.73</v>
      </c>
      <c r="AG496" s="592">
        <v>0</v>
      </c>
    </row>
    <row r="497" spans="1:33" x14ac:dyDescent="0.2">
      <c r="A497" s="988">
        <v>37013</v>
      </c>
      <c r="B497" s="592">
        <v>29.981999999999999</v>
      </c>
      <c r="C497" s="592"/>
      <c r="D497" s="592">
        <v>8.02</v>
      </c>
      <c r="E497" s="592"/>
      <c r="F497" s="1028">
        <f t="shared" si="17"/>
        <v>38.001999999999995</v>
      </c>
      <c r="G497" s="1028"/>
      <c r="H497" s="1028"/>
      <c r="I497" s="1028"/>
      <c r="J497" s="1028"/>
      <c r="K497" s="1028"/>
      <c r="L497" s="1028"/>
      <c r="M497" s="1028"/>
      <c r="N497" s="1028"/>
      <c r="O497" s="1028"/>
      <c r="P497" s="1028"/>
      <c r="Q497" s="1028"/>
      <c r="R497" s="1028"/>
      <c r="S497" s="592">
        <v>4.1159999999999997</v>
      </c>
      <c r="T497" s="1037">
        <v>0.13200000000000001</v>
      </c>
      <c r="U497" s="473">
        <v>0</v>
      </c>
      <c r="V497" s="592">
        <v>0</v>
      </c>
      <c r="W497" s="592"/>
      <c r="X497" s="592"/>
      <c r="Y497" s="592">
        <f t="shared" si="16"/>
        <v>33.753999999999998</v>
      </c>
      <c r="Z497" s="592"/>
      <c r="AA497" s="592"/>
      <c r="AB497" s="592">
        <v>340.8</v>
      </c>
      <c r="AC497" s="592">
        <v>0</v>
      </c>
      <c r="AD497" s="592"/>
      <c r="AE497" s="592"/>
      <c r="AF497" s="592">
        <v>354.68</v>
      </c>
      <c r="AG497" s="592">
        <v>0</v>
      </c>
    </row>
    <row r="498" spans="1:33" x14ac:dyDescent="0.2">
      <c r="A498" s="988">
        <v>37014</v>
      </c>
      <c r="B498" s="993">
        <v>28.949000000000002</v>
      </c>
      <c r="C498" s="993"/>
      <c r="D498" s="592">
        <v>9.09</v>
      </c>
      <c r="E498" s="592"/>
      <c r="F498" s="1028">
        <f t="shared" si="17"/>
        <v>38.039000000000001</v>
      </c>
      <c r="G498" s="1028"/>
      <c r="H498" s="1028"/>
      <c r="I498" s="1028"/>
      <c r="J498" s="1028"/>
      <c r="K498" s="1028"/>
      <c r="L498" s="1028"/>
      <c r="M498" s="1028"/>
      <c r="N498" s="1028"/>
      <c r="O498" s="1028"/>
      <c r="P498" s="1028"/>
      <c r="Q498" s="1028"/>
      <c r="R498" s="1028"/>
      <c r="S498" s="592">
        <v>4.1749999999999998</v>
      </c>
      <c r="T498" s="1037">
        <v>7.2999999999999995E-2</v>
      </c>
      <c r="U498" s="473">
        <v>0</v>
      </c>
      <c r="V498" s="592">
        <v>0</v>
      </c>
      <c r="W498" s="592"/>
      <c r="X498" s="592"/>
      <c r="Y498" s="592">
        <f t="shared" si="16"/>
        <v>33.791000000000004</v>
      </c>
      <c r="Z498" s="592"/>
      <c r="AA498" s="592"/>
      <c r="AB498" s="592">
        <v>340.8</v>
      </c>
      <c r="AC498" s="592">
        <v>0</v>
      </c>
      <c r="AD498" s="592"/>
      <c r="AE498" s="592"/>
      <c r="AF498" s="592">
        <v>354.56</v>
      </c>
      <c r="AG498" s="592">
        <v>0</v>
      </c>
    </row>
    <row r="499" spans="1:33" x14ac:dyDescent="0.2">
      <c r="A499" s="988">
        <v>37015</v>
      </c>
      <c r="B499" s="592">
        <v>29.692</v>
      </c>
      <c r="C499" s="592"/>
      <c r="D499" s="592">
        <v>10.09</v>
      </c>
      <c r="E499" s="592"/>
      <c r="F499" s="1028">
        <f t="shared" si="17"/>
        <v>39.781999999999996</v>
      </c>
      <c r="G499" s="1028"/>
      <c r="H499" s="1028"/>
      <c r="I499" s="1028"/>
      <c r="J499" s="1028"/>
      <c r="K499" s="1028"/>
      <c r="L499" s="1028"/>
      <c r="M499" s="1028"/>
      <c r="N499" s="1028"/>
      <c r="O499" s="1028"/>
      <c r="P499" s="1028"/>
      <c r="Q499" s="1028"/>
      <c r="R499" s="1028"/>
      <c r="S499" s="592">
        <v>3.073</v>
      </c>
      <c r="T499" s="1037">
        <v>0.11700000000000001</v>
      </c>
      <c r="U499" s="473">
        <v>0</v>
      </c>
      <c r="V499" s="592">
        <v>0</v>
      </c>
      <c r="W499" s="592"/>
      <c r="X499" s="592"/>
      <c r="Y499" s="592">
        <f t="shared" si="16"/>
        <v>36.591999999999999</v>
      </c>
      <c r="Z499" s="592"/>
      <c r="AA499" s="592"/>
      <c r="AB499" s="592">
        <v>340.7</v>
      </c>
      <c r="AC499" s="592">
        <v>0</v>
      </c>
      <c r="AD499" s="592"/>
      <c r="AE499" s="592"/>
      <c r="AF499" s="592">
        <v>354.42</v>
      </c>
      <c r="AG499" s="592">
        <v>0</v>
      </c>
    </row>
    <row r="500" spans="1:33" x14ac:dyDescent="0.2">
      <c r="A500" s="988">
        <v>37016</v>
      </c>
      <c r="B500" s="592">
        <v>30.437000000000001</v>
      </c>
      <c r="C500" s="592"/>
      <c r="D500" s="592">
        <v>7.89</v>
      </c>
      <c r="E500" s="592"/>
      <c r="F500" s="1028">
        <f t="shared" si="17"/>
        <v>38.326999999999998</v>
      </c>
      <c r="G500" s="1028"/>
      <c r="H500" s="1028"/>
      <c r="I500" s="1028"/>
      <c r="J500" s="1028"/>
      <c r="K500" s="1028"/>
      <c r="L500" s="1028"/>
      <c r="M500" s="1028"/>
      <c r="N500" s="1028"/>
      <c r="O500" s="1028"/>
      <c r="P500" s="1028"/>
      <c r="Q500" s="1028"/>
      <c r="R500" s="1028"/>
      <c r="S500" s="592">
        <v>4.2290000000000001</v>
      </c>
      <c r="T500" s="1037">
        <v>5.1999999999999998E-2</v>
      </c>
      <c r="U500" s="473">
        <v>0</v>
      </c>
      <c r="V500" s="592">
        <v>0</v>
      </c>
      <c r="W500" s="592"/>
      <c r="X500" s="592"/>
      <c r="Y500" s="592">
        <f t="shared" si="16"/>
        <v>34.045999999999999</v>
      </c>
      <c r="Z500" s="592"/>
      <c r="AA500" s="592"/>
      <c r="AB500" s="592">
        <v>340.6</v>
      </c>
      <c r="AC500" s="592">
        <v>0</v>
      </c>
      <c r="AD500" s="592"/>
      <c r="AE500" s="592"/>
      <c r="AF500" s="592">
        <v>354.33</v>
      </c>
      <c r="AG500" s="592">
        <v>0</v>
      </c>
    </row>
    <row r="501" spans="1:33" x14ac:dyDescent="0.2">
      <c r="A501" s="988">
        <v>37017</v>
      </c>
      <c r="B501" s="592">
        <v>26.460999999999999</v>
      </c>
      <c r="C501" s="592"/>
      <c r="D501" s="592">
        <v>7.15</v>
      </c>
      <c r="E501" s="592"/>
      <c r="F501" s="1028">
        <f t="shared" si="17"/>
        <v>33.610999999999997</v>
      </c>
      <c r="G501" s="1028"/>
      <c r="H501" s="1028"/>
      <c r="I501" s="1028"/>
      <c r="J501" s="1028"/>
      <c r="K501" s="1028"/>
      <c r="L501" s="1028"/>
      <c r="M501" s="1028"/>
      <c r="N501" s="1028"/>
      <c r="O501" s="1028"/>
      <c r="P501" s="1028"/>
      <c r="Q501" s="1028"/>
      <c r="R501" s="1028"/>
      <c r="S501" s="592">
        <v>4.0830000000000002</v>
      </c>
      <c r="T501" s="1037">
        <v>0.111</v>
      </c>
      <c r="U501" s="473">
        <v>0</v>
      </c>
      <c r="V501" s="592">
        <v>0</v>
      </c>
      <c r="W501" s="592"/>
      <c r="X501" s="592"/>
      <c r="Y501" s="592">
        <f t="shared" si="16"/>
        <v>29.416999999999998</v>
      </c>
      <c r="Z501" s="592"/>
      <c r="AA501" s="592"/>
      <c r="AB501" s="592">
        <v>340.5</v>
      </c>
      <c r="AC501" s="592">
        <v>0</v>
      </c>
      <c r="AD501" s="592"/>
      <c r="AE501" s="592"/>
      <c r="AF501" s="592">
        <v>354.26</v>
      </c>
      <c r="AG501" s="592">
        <v>0</v>
      </c>
    </row>
    <row r="502" spans="1:33" x14ac:dyDescent="0.2">
      <c r="A502" s="988">
        <v>37018</v>
      </c>
      <c r="B502" s="592">
        <v>27.981000000000002</v>
      </c>
      <c r="C502" s="592"/>
      <c r="D502" s="592">
        <v>8.6210000000000004</v>
      </c>
      <c r="E502" s="592"/>
      <c r="F502" s="1028">
        <f t="shared" si="17"/>
        <v>36.602000000000004</v>
      </c>
      <c r="G502" s="1028"/>
      <c r="H502" s="1028"/>
      <c r="I502" s="1028"/>
      <c r="J502" s="1028"/>
      <c r="K502" s="1028"/>
      <c r="L502" s="1028"/>
      <c r="M502" s="1028"/>
      <c r="N502" s="1028"/>
      <c r="O502" s="1028"/>
      <c r="P502" s="1028"/>
      <c r="Q502" s="1028"/>
      <c r="R502" s="1028"/>
      <c r="S502" s="631">
        <v>4.1769999999999996</v>
      </c>
      <c r="T502" s="1037">
        <v>0.09</v>
      </c>
      <c r="U502" s="473">
        <v>0</v>
      </c>
      <c r="V502" s="592">
        <v>0</v>
      </c>
      <c r="W502" s="592"/>
      <c r="X502" s="592"/>
      <c r="Y502" s="592">
        <f t="shared" si="16"/>
        <v>32.335000000000001</v>
      </c>
      <c r="Z502" s="592"/>
      <c r="AA502" s="592"/>
      <c r="AB502" s="592">
        <v>340.4</v>
      </c>
      <c r="AC502" s="592">
        <v>0</v>
      </c>
      <c r="AD502" s="592"/>
      <c r="AE502" s="592"/>
      <c r="AF502" s="592">
        <v>354.1</v>
      </c>
      <c r="AG502" s="592">
        <v>0</v>
      </c>
    </row>
    <row r="503" spans="1:33" x14ac:dyDescent="0.2">
      <c r="A503" s="988">
        <v>37019</v>
      </c>
      <c r="B503" s="592">
        <v>30.661000000000001</v>
      </c>
      <c r="C503" s="592"/>
      <c r="D503" s="592">
        <v>8.0020000000000007</v>
      </c>
      <c r="E503" s="592"/>
      <c r="F503" s="1028">
        <f t="shared" si="17"/>
        <v>38.663000000000004</v>
      </c>
      <c r="G503" s="1028"/>
      <c r="H503" s="1028"/>
      <c r="I503" s="1028"/>
      <c r="J503" s="1028"/>
      <c r="K503" s="1028"/>
      <c r="L503" s="1028"/>
      <c r="M503" s="1028"/>
      <c r="N503" s="1028"/>
      <c r="O503" s="1028"/>
      <c r="P503" s="1028"/>
      <c r="Q503" s="1028"/>
      <c r="R503" s="1028"/>
      <c r="S503" s="592">
        <v>4.1420000000000003</v>
      </c>
      <c r="T503" s="1037">
        <v>0.7</v>
      </c>
      <c r="U503" s="473">
        <v>0</v>
      </c>
      <c r="V503" s="592">
        <v>0</v>
      </c>
      <c r="W503" s="592"/>
      <c r="X503" s="592"/>
      <c r="Y503" s="592">
        <f t="shared" si="16"/>
        <v>33.820999999999998</v>
      </c>
      <c r="Z503" s="592"/>
      <c r="AA503" s="592"/>
      <c r="AB503" s="592">
        <v>340.3</v>
      </c>
      <c r="AC503" s="592">
        <v>0</v>
      </c>
      <c r="AD503" s="592"/>
      <c r="AE503" s="592"/>
      <c r="AF503" s="1000">
        <v>353.98</v>
      </c>
      <c r="AG503" s="592">
        <v>0</v>
      </c>
    </row>
    <row r="504" spans="1:33" x14ac:dyDescent="0.2">
      <c r="A504" s="988">
        <v>37020</v>
      </c>
      <c r="B504" s="592">
        <v>30.074999999999999</v>
      </c>
      <c r="C504" s="592"/>
      <c r="D504" s="1000">
        <v>7.94</v>
      </c>
      <c r="E504" s="1000"/>
      <c r="F504" s="1028">
        <f t="shared" si="17"/>
        <v>38.015000000000001</v>
      </c>
      <c r="G504" s="1028"/>
      <c r="H504" s="1028"/>
      <c r="I504" s="1028"/>
      <c r="J504" s="1028"/>
      <c r="K504" s="1028"/>
      <c r="L504" s="1028"/>
      <c r="M504" s="1028"/>
      <c r="N504" s="1028"/>
      <c r="O504" s="1028"/>
      <c r="P504" s="1028"/>
      <c r="Q504" s="1028"/>
      <c r="R504" s="1028"/>
      <c r="S504" s="592">
        <v>1.2310000000000001</v>
      </c>
      <c r="T504" s="1037">
        <v>7.4999999999999997E-2</v>
      </c>
      <c r="U504" s="473">
        <v>0</v>
      </c>
      <c r="V504" s="1023">
        <v>0</v>
      </c>
      <c r="W504" s="1023"/>
      <c r="X504" s="1023"/>
      <c r="Y504" s="592">
        <f t="shared" si="16"/>
        <v>36.708999999999996</v>
      </c>
      <c r="Z504" s="592"/>
      <c r="AA504" s="592"/>
      <c r="AB504" s="592">
        <v>340.2</v>
      </c>
      <c r="AC504" s="592">
        <v>0</v>
      </c>
      <c r="AD504" s="592"/>
      <c r="AE504" s="592"/>
      <c r="AF504" s="1000">
        <v>353.87</v>
      </c>
      <c r="AG504" s="592">
        <v>0</v>
      </c>
    </row>
    <row r="505" spans="1:33" x14ac:dyDescent="0.2">
      <c r="A505" s="988">
        <v>37021</v>
      </c>
      <c r="B505" s="592">
        <v>28.637</v>
      </c>
      <c r="C505" s="592"/>
      <c r="D505" s="592">
        <v>7.2009999999999996</v>
      </c>
      <c r="E505" s="592"/>
      <c r="F505" s="1028">
        <f t="shared" si="17"/>
        <v>35.838000000000001</v>
      </c>
      <c r="G505" s="1028"/>
      <c r="H505" s="1028"/>
      <c r="I505" s="1028"/>
      <c r="J505" s="1028"/>
      <c r="K505" s="1028"/>
      <c r="L505" s="1028"/>
      <c r="M505" s="1028"/>
      <c r="N505" s="1028"/>
      <c r="O505" s="1028"/>
      <c r="P505" s="1028"/>
      <c r="Q505" s="1028"/>
      <c r="R505" s="1028"/>
      <c r="S505" s="592">
        <v>1.8240000000000001</v>
      </c>
      <c r="T505" s="1037">
        <v>9.8000000000000004E-2</v>
      </c>
      <c r="U505" s="473">
        <v>0</v>
      </c>
      <c r="V505" s="592">
        <v>0</v>
      </c>
      <c r="W505" s="592"/>
      <c r="X505" s="592"/>
      <c r="Y505" s="592">
        <f t="shared" si="16"/>
        <v>33.916000000000004</v>
      </c>
      <c r="Z505" s="592"/>
      <c r="AA505" s="592"/>
      <c r="AB505" s="592">
        <v>340</v>
      </c>
      <c r="AC505" s="592">
        <v>0</v>
      </c>
      <c r="AD505" s="592"/>
      <c r="AE505" s="592"/>
      <c r="AF505" s="592">
        <v>353.76</v>
      </c>
      <c r="AG505" s="592">
        <v>0</v>
      </c>
    </row>
    <row r="506" spans="1:33" x14ac:dyDescent="0.2">
      <c r="A506" s="988">
        <v>37022</v>
      </c>
      <c r="B506" s="592">
        <v>30.091000000000001</v>
      </c>
      <c r="C506" s="592"/>
      <c r="D506" s="592">
        <v>7.37</v>
      </c>
      <c r="E506" s="592"/>
      <c r="F506" s="1028">
        <f t="shared" si="17"/>
        <v>37.460999999999999</v>
      </c>
      <c r="G506" s="1028"/>
      <c r="H506" s="1028"/>
      <c r="I506" s="1028"/>
      <c r="J506" s="1028"/>
      <c r="K506" s="1028"/>
      <c r="L506" s="1028"/>
      <c r="M506" s="1028"/>
      <c r="N506" s="1028"/>
      <c r="O506" s="1028"/>
      <c r="P506" s="1028"/>
      <c r="Q506" s="1028"/>
      <c r="R506" s="1028"/>
      <c r="S506" s="592">
        <v>2.8050000000000002</v>
      </c>
      <c r="T506" s="1037">
        <v>0.09</v>
      </c>
      <c r="U506" s="473">
        <v>0</v>
      </c>
      <c r="V506" s="592">
        <v>0</v>
      </c>
      <c r="W506" s="592"/>
      <c r="X506" s="592"/>
      <c r="Y506" s="592">
        <f t="shared" si="16"/>
        <v>34.565999999999995</v>
      </c>
      <c r="Z506" s="592"/>
      <c r="AA506" s="592"/>
      <c r="AB506" s="592">
        <v>339.9</v>
      </c>
      <c r="AC506" s="592">
        <v>0</v>
      </c>
      <c r="AD506" s="592"/>
      <c r="AE506" s="592"/>
      <c r="AF506" s="1000">
        <v>353.61</v>
      </c>
      <c r="AG506" s="592">
        <v>0</v>
      </c>
    </row>
    <row r="507" spans="1:33" x14ac:dyDescent="0.2">
      <c r="A507" s="988">
        <v>37023</v>
      </c>
      <c r="B507" s="592">
        <v>32.177</v>
      </c>
      <c r="C507" s="592"/>
      <c r="D507" s="1000">
        <v>5.25</v>
      </c>
      <c r="E507" s="1000"/>
      <c r="F507" s="1028">
        <f t="shared" si="17"/>
        <v>37.427</v>
      </c>
      <c r="G507" s="1028"/>
      <c r="H507" s="1028"/>
      <c r="I507" s="1028"/>
      <c r="J507" s="1028"/>
      <c r="K507" s="1028"/>
      <c r="L507" s="1028"/>
      <c r="M507" s="1028"/>
      <c r="N507" s="1028"/>
      <c r="O507" s="1028"/>
      <c r="P507" s="1028"/>
      <c r="Q507" s="1028"/>
      <c r="R507" s="1028"/>
      <c r="S507" s="592">
        <v>3.0409999999999999</v>
      </c>
      <c r="T507" s="1037">
        <v>5.2999999999999999E-2</v>
      </c>
      <c r="U507" s="473">
        <v>0</v>
      </c>
      <c r="V507" s="592">
        <v>0</v>
      </c>
      <c r="W507" s="592"/>
      <c r="X507" s="592"/>
      <c r="Y507" s="592">
        <f t="shared" si="16"/>
        <v>34.333000000000006</v>
      </c>
      <c r="Z507" s="592"/>
      <c r="AA507" s="592"/>
      <c r="AB507" s="592">
        <v>339.8</v>
      </c>
      <c r="AC507" s="592">
        <v>0.15</v>
      </c>
      <c r="AD507" s="592"/>
      <c r="AE507" s="592"/>
      <c r="AF507" s="592">
        <v>353.49</v>
      </c>
      <c r="AG507" s="592">
        <v>0.02</v>
      </c>
    </row>
    <row r="508" spans="1:33" x14ac:dyDescent="0.2">
      <c r="A508" s="988">
        <v>37024</v>
      </c>
      <c r="B508" s="592">
        <v>24.687999999999999</v>
      </c>
      <c r="C508" s="592"/>
      <c r="D508" s="592">
        <v>6.8170000000000002</v>
      </c>
      <c r="E508" s="592"/>
      <c r="F508" s="1028">
        <f t="shared" si="17"/>
        <v>31.504999999999999</v>
      </c>
      <c r="G508" s="1028"/>
      <c r="H508" s="1028"/>
      <c r="I508" s="1028"/>
      <c r="J508" s="1028"/>
      <c r="K508" s="1028"/>
      <c r="L508" s="1028"/>
      <c r="M508" s="1028"/>
      <c r="N508" s="1028"/>
      <c r="O508" s="1028"/>
      <c r="P508" s="1028"/>
      <c r="Q508" s="1028"/>
      <c r="R508" s="1028"/>
      <c r="S508" s="592">
        <v>3.0619999999999998</v>
      </c>
      <c r="T508" s="1037">
        <v>8.1000000000000003E-2</v>
      </c>
      <c r="U508" s="473">
        <v>0</v>
      </c>
      <c r="V508" s="592">
        <v>0</v>
      </c>
      <c r="W508" s="592"/>
      <c r="X508" s="592"/>
      <c r="Y508" s="592">
        <f t="shared" si="16"/>
        <v>28.361999999999998</v>
      </c>
      <c r="Z508" s="592"/>
      <c r="AA508" s="592"/>
      <c r="AB508" s="592">
        <v>339.7</v>
      </c>
      <c r="AC508" s="592">
        <v>0</v>
      </c>
      <c r="AD508" s="592"/>
      <c r="AE508" s="592"/>
      <c r="AF508" s="592">
        <v>353.48</v>
      </c>
      <c r="AG508" s="592">
        <v>0</v>
      </c>
    </row>
    <row r="509" spans="1:33" x14ac:dyDescent="0.2">
      <c r="A509" s="988">
        <v>37025</v>
      </c>
      <c r="B509" s="592">
        <v>27.481999999999999</v>
      </c>
      <c r="C509" s="592"/>
      <c r="D509" s="592">
        <v>8.6739999999999995</v>
      </c>
      <c r="E509" s="592"/>
      <c r="F509" s="1028">
        <f t="shared" si="17"/>
        <v>36.155999999999999</v>
      </c>
      <c r="G509" s="1028"/>
      <c r="H509" s="1028"/>
      <c r="I509" s="1028"/>
      <c r="J509" s="1028"/>
      <c r="K509" s="1028"/>
      <c r="L509" s="1028"/>
      <c r="M509" s="1028"/>
      <c r="N509" s="1028"/>
      <c r="O509" s="1028"/>
      <c r="P509" s="1028"/>
      <c r="Q509" s="1028"/>
      <c r="R509" s="1028"/>
      <c r="S509" s="592">
        <v>3.036</v>
      </c>
      <c r="T509" s="1037">
        <v>0.09</v>
      </c>
      <c r="U509" s="473">
        <v>0</v>
      </c>
      <c r="V509" s="592">
        <v>0</v>
      </c>
      <c r="W509" s="592"/>
      <c r="X509" s="592"/>
      <c r="Y509" s="592">
        <f t="shared" si="16"/>
        <v>33.029999999999994</v>
      </c>
      <c r="Z509" s="592"/>
      <c r="AA509" s="592"/>
      <c r="AB509" s="592">
        <v>339.7</v>
      </c>
      <c r="AC509" s="592">
        <v>0</v>
      </c>
      <c r="AD509" s="592"/>
      <c r="AE509" s="592"/>
      <c r="AF509" s="592">
        <v>353.48</v>
      </c>
      <c r="AG509" s="592">
        <v>0</v>
      </c>
    </row>
    <row r="510" spans="1:33" x14ac:dyDescent="0.2">
      <c r="A510" s="988">
        <v>37026</v>
      </c>
      <c r="B510" s="592">
        <v>25.443999999999999</v>
      </c>
      <c r="C510" s="592"/>
      <c r="D510" s="592">
        <v>9.0730000000000004</v>
      </c>
      <c r="E510" s="592"/>
      <c r="F510" s="1028">
        <f t="shared" si="17"/>
        <v>34.516999999999996</v>
      </c>
      <c r="G510" s="1028"/>
      <c r="H510" s="1028"/>
      <c r="I510" s="1028"/>
      <c r="J510" s="1028"/>
      <c r="K510" s="1028"/>
      <c r="L510" s="1028"/>
      <c r="M510" s="1028"/>
      <c r="N510" s="1028"/>
      <c r="O510" s="1028"/>
      <c r="P510" s="1028"/>
      <c r="Q510" s="1028"/>
      <c r="R510" s="1028"/>
      <c r="S510" s="592">
        <v>4.0679999999999996</v>
      </c>
      <c r="T510" s="1037">
        <v>9.9000000000000005E-2</v>
      </c>
      <c r="U510" s="473">
        <v>0</v>
      </c>
      <c r="V510" s="592">
        <v>0</v>
      </c>
      <c r="W510" s="592"/>
      <c r="X510" s="592"/>
      <c r="Y510" s="592">
        <f t="shared" si="16"/>
        <v>30.349999999999998</v>
      </c>
      <c r="Z510" s="592"/>
      <c r="AA510" s="592"/>
      <c r="AB510" s="592">
        <v>339.8</v>
      </c>
      <c r="AC510" s="592">
        <v>0.8</v>
      </c>
      <c r="AD510" s="592"/>
      <c r="AE510" s="592"/>
      <c r="AF510" s="592">
        <v>353.34</v>
      </c>
      <c r="AG510" s="592">
        <v>0.96</v>
      </c>
    </row>
    <row r="511" spans="1:33" x14ac:dyDescent="0.2">
      <c r="A511" s="988">
        <v>37027</v>
      </c>
      <c r="B511" s="592">
        <v>26.766999999999999</v>
      </c>
      <c r="C511" s="592"/>
      <c r="D511" s="1000">
        <v>6.06</v>
      </c>
      <c r="E511" s="1000"/>
      <c r="F511" s="1028">
        <f t="shared" si="17"/>
        <v>32.826999999999998</v>
      </c>
      <c r="G511" s="1028"/>
      <c r="H511" s="1028"/>
      <c r="I511" s="1028"/>
      <c r="J511" s="1028"/>
      <c r="K511" s="1028"/>
      <c r="L511" s="1028"/>
      <c r="M511" s="1028"/>
      <c r="N511" s="1028"/>
      <c r="O511" s="1028"/>
      <c r="P511" s="1028"/>
      <c r="Q511" s="1028"/>
      <c r="R511" s="1028"/>
      <c r="S511" s="592">
        <v>4.22</v>
      </c>
      <c r="T511" s="1037">
        <v>8.5999999999999993E-2</v>
      </c>
      <c r="U511" s="473">
        <v>0</v>
      </c>
      <c r="V511" s="592">
        <v>0</v>
      </c>
      <c r="W511" s="592"/>
      <c r="X511" s="592"/>
      <c r="Y511" s="592">
        <f t="shared" si="16"/>
        <v>28.521000000000001</v>
      </c>
      <c r="Z511" s="592"/>
      <c r="AA511" s="592"/>
      <c r="AB511" s="592">
        <v>339.9</v>
      </c>
      <c r="AC511" s="592">
        <v>0.4</v>
      </c>
      <c r="AD511" s="592"/>
      <c r="AE511" s="592"/>
      <c r="AF511" s="592">
        <v>353.3</v>
      </c>
      <c r="AG511" s="592">
        <v>0.3</v>
      </c>
    </row>
    <row r="512" spans="1:33" x14ac:dyDescent="0.2">
      <c r="A512" s="988">
        <v>37028</v>
      </c>
      <c r="B512" s="592">
        <v>25.672999999999998</v>
      </c>
      <c r="C512" s="592"/>
      <c r="D512" s="592">
        <v>5.702</v>
      </c>
      <c r="E512" s="592"/>
      <c r="F512" s="1028">
        <f t="shared" si="17"/>
        <v>31.375</v>
      </c>
      <c r="G512" s="1028"/>
      <c r="H512" s="1028"/>
      <c r="I512" s="1028"/>
      <c r="J512" s="1028"/>
      <c r="K512" s="1028"/>
      <c r="L512" s="1028"/>
      <c r="M512" s="1028"/>
      <c r="N512" s="1028"/>
      <c r="O512" s="1028"/>
      <c r="P512" s="1028"/>
      <c r="Q512" s="1028"/>
      <c r="R512" s="1028"/>
      <c r="S512" s="592">
        <v>4.2370000000000001</v>
      </c>
      <c r="T512" s="1037">
        <v>5.8999999999999997E-2</v>
      </c>
      <c r="U512" s="473">
        <v>0</v>
      </c>
      <c r="V512" s="592">
        <v>0</v>
      </c>
      <c r="W512" s="592"/>
      <c r="X512" s="592"/>
      <c r="Y512" s="592">
        <f t="shared" si="16"/>
        <v>27.078999999999997</v>
      </c>
      <c r="Z512" s="592"/>
      <c r="AA512" s="592"/>
      <c r="AB512" s="592">
        <v>340.1</v>
      </c>
      <c r="AC512" s="592">
        <v>0.05</v>
      </c>
      <c r="AD512" s="592"/>
      <c r="AE512" s="592"/>
      <c r="AF512" s="592">
        <v>353.26</v>
      </c>
      <c r="AG512" s="592">
        <v>0.04</v>
      </c>
    </row>
    <row r="513" spans="1:33" x14ac:dyDescent="0.2">
      <c r="A513" s="988">
        <v>37029</v>
      </c>
      <c r="B513" s="592">
        <v>23.327000000000002</v>
      </c>
      <c r="C513" s="592"/>
      <c r="D513" s="1000">
        <v>8.74</v>
      </c>
      <c r="E513" s="1000"/>
      <c r="F513" s="1028">
        <f t="shared" si="17"/>
        <v>32.067</v>
      </c>
      <c r="G513" s="1028"/>
      <c r="H513" s="1028"/>
      <c r="I513" s="1028"/>
      <c r="J513" s="1028"/>
      <c r="K513" s="1028"/>
      <c r="L513" s="1028"/>
      <c r="M513" s="1028"/>
      <c r="N513" s="1028"/>
      <c r="O513" s="1028"/>
      <c r="P513" s="1028"/>
      <c r="Q513" s="1028"/>
      <c r="R513" s="1028"/>
      <c r="S513" s="592">
        <v>4.1829999999999998</v>
      </c>
      <c r="T513" s="1037">
        <v>6.7000000000000004E-2</v>
      </c>
      <c r="U513" s="473">
        <v>0</v>
      </c>
      <c r="V513" s="592">
        <v>0</v>
      </c>
      <c r="W513" s="592"/>
      <c r="X513" s="592"/>
      <c r="Y513" s="592">
        <f t="shared" si="16"/>
        <v>27.817</v>
      </c>
      <c r="Z513" s="592"/>
      <c r="AA513" s="592"/>
      <c r="AB513" s="592">
        <v>340.2</v>
      </c>
      <c r="AC513" s="592">
        <v>0.1</v>
      </c>
      <c r="AD513" s="592"/>
      <c r="AE513" s="592"/>
      <c r="AF513" s="592">
        <v>353.23</v>
      </c>
      <c r="AG513" s="592">
        <v>0</v>
      </c>
    </row>
    <row r="514" spans="1:33" x14ac:dyDescent="0.2">
      <c r="A514" s="988">
        <v>37030</v>
      </c>
      <c r="B514" s="592">
        <v>24.582000000000001</v>
      </c>
      <c r="C514" s="592"/>
      <c r="D514" s="592">
        <v>7.66</v>
      </c>
      <c r="E514" s="592"/>
      <c r="F514" s="1028">
        <f t="shared" si="17"/>
        <v>32.242000000000004</v>
      </c>
      <c r="G514" s="1028"/>
      <c r="H514" s="1028"/>
      <c r="I514" s="1028"/>
      <c r="J514" s="1028"/>
      <c r="K514" s="1028"/>
      <c r="L514" s="1028"/>
      <c r="M514" s="1028"/>
      <c r="N514" s="1028"/>
      <c r="O514" s="1028"/>
      <c r="P514" s="1028"/>
      <c r="Q514" s="1028"/>
      <c r="R514" s="1028"/>
      <c r="S514" s="592">
        <v>2.9820000000000002</v>
      </c>
      <c r="T514" s="1037">
        <v>7.4999999999999997E-2</v>
      </c>
      <c r="U514" s="473">
        <v>0</v>
      </c>
      <c r="V514" s="592">
        <v>0</v>
      </c>
      <c r="W514" s="592"/>
      <c r="X514" s="592"/>
      <c r="Y514" s="592">
        <f t="shared" si="16"/>
        <v>29.185000000000006</v>
      </c>
      <c r="Z514" s="592"/>
      <c r="AA514" s="592"/>
      <c r="AB514" s="592">
        <v>340.2</v>
      </c>
      <c r="AC514" s="592">
        <v>0</v>
      </c>
      <c r="AD514" s="592"/>
      <c r="AE514" s="592"/>
      <c r="AF514" s="592">
        <v>353.25</v>
      </c>
      <c r="AG514" s="592">
        <v>0</v>
      </c>
    </row>
    <row r="515" spans="1:33" x14ac:dyDescent="0.2">
      <c r="A515" s="988">
        <v>37031</v>
      </c>
      <c r="B515" s="592">
        <v>23.751000000000001</v>
      </c>
      <c r="C515" s="592"/>
      <c r="D515" s="592">
        <v>8.17</v>
      </c>
      <c r="E515" s="592"/>
      <c r="F515" s="1028">
        <f t="shared" si="17"/>
        <v>31.920999999999999</v>
      </c>
      <c r="G515" s="1028"/>
      <c r="H515" s="1028"/>
      <c r="I515" s="1028"/>
      <c r="J515" s="1028"/>
      <c r="K515" s="1028"/>
      <c r="L515" s="1028"/>
      <c r="M515" s="1028"/>
      <c r="N515" s="1028"/>
      <c r="O515" s="1028"/>
      <c r="P515" s="1028"/>
      <c r="Q515" s="1028"/>
      <c r="R515" s="1028"/>
      <c r="S515" s="592">
        <v>4.1280000000000001</v>
      </c>
      <c r="T515" s="1037">
        <v>6.8000000000000005E-2</v>
      </c>
      <c r="U515" s="679">
        <v>0</v>
      </c>
      <c r="V515" s="592">
        <v>0</v>
      </c>
      <c r="W515" s="592"/>
      <c r="X515" s="592"/>
      <c r="Y515" s="592">
        <f t="shared" si="16"/>
        <v>27.724999999999998</v>
      </c>
      <c r="Z515" s="592"/>
      <c r="AA515" s="592"/>
      <c r="AB515" s="592">
        <v>340.2</v>
      </c>
      <c r="AC515" s="592">
        <v>0</v>
      </c>
      <c r="AD515" s="592"/>
      <c r="AE515" s="592"/>
      <c r="AF515" s="631">
        <v>353.24</v>
      </c>
      <c r="AG515" s="631">
        <v>0</v>
      </c>
    </row>
    <row r="516" spans="1:33" x14ac:dyDescent="0.2">
      <c r="A516" s="988">
        <v>37032</v>
      </c>
      <c r="B516" s="592">
        <v>24.22</v>
      </c>
      <c r="C516" s="592"/>
      <c r="D516" s="592">
        <v>8.4499999999999993</v>
      </c>
      <c r="E516" s="592"/>
      <c r="F516" s="1028">
        <f t="shared" si="17"/>
        <v>32.67</v>
      </c>
      <c r="G516" s="1028"/>
      <c r="H516" s="1028"/>
      <c r="I516" s="1028"/>
      <c r="J516" s="1028"/>
      <c r="K516" s="1028"/>
      <c r="L516" s="1028"/>
      <c r="M516" s="1028"/>
      <c r="N516" s="1028"/>
      <c r="O516" s="1028"/>
      <c r="P516" s="1028"/>
      <c r="Q516" s="1028"/>
      <c r="R516" s="1028"/>
      <c r="S516" s="592">
        <v>4.2939999999999996</v>
      </c>
      <c r="T516" s="1037">
        <v>0.114</v>
      </c>
      <c r="U516" s="679">
        <v>0</v>
      </c>
      <c r="V516" s="592">
        <v>0</v>
      </c>
      <c r="W516" s="592"/>
      <c r="X516" s="592"/>
      <c r="Y516" s="592">
        <f t="shared" si="16"/>
        <v>28.262</v>
      </c>
      <c r="Z516" s="592"/>
      <c r="AA516" s="592"/>
      <c r="AB516" s="592">
        <v>340.2</v>
      </c>
      <c r="AC516" s="592">
        <v>0.03</v>
      </c>
      <c r="AD516" s="592"/>
      <c r="AE516" s="592"/>
      <c r="AF516" s="592">
        <v>353.38</v>
      </c>
      <c r="AG516" s="592">
        <v>0.04</v>
      </c>
    </row>
    <row r="517" spans="1:33" x14ac:dyDescent="0.2">
      <c r="A517" s="988">
        <v>37033</v>
      </c>
      <c r="B517" s="592">
        <v>24.986000000000001</v>
      </c>
      <c r="C517" s="592"/>
      <c r="D517" s="1000">
        <v>9.15</v>
      </c>
      <c r="E517" s="1000"/>
      <c r="F517" s="1028">
        <f t="shared" si="17"/>
        <v>34.136000000000003</v>
      </c>
      <c r="G517" s="1028"/>
      <c r="H517" s="1028"/>
      <c r="I517" s="1028"/>
      <c r="J517" s="1028"/>
      <c r="K517" s="1028"/>
      <c r="L517" s="1028"/>
      <c r="M517" s="1028"/>
      <c r="N517" s="1028"/>
      <c r="O517" s="1028"/>
      <c r="P517" s="1028"/>
      <c r="Q517" s="1028"/>
      <c r="R517" s="1028"/>
      <c r="S517" s="592">
        <v>4.0910000000000002</v>
      </c>
      <c r="T517" s="1037">
        <v>0.08</v>
      </c>
      <c r="U517" s="679">
        <v>0</v>
      </c>
      <c r="V517" s="592">
        <v>0</v>
      </c>
      <c r="W517" s="592"/>
      <c r="X517" s="592"/>
      <c r="Y517" s="592">
        <f t="shared" si="16"/>
        <v>29.965000000000003</v>
      </c>
      <c r="Z517" s="592"/>
      <c r="AA517" s="592"/>
      <c r="AB517" s="592">
        <v>340.2</v>
      </c>
      <c r="AC517" s="592">
        <v>0.21</v>
      </c>
      <c r="AD517" s="592"/>
      <c r="AE517" s="592"/>
      <c r="AF517" s="592">
        <v>353.3</v>
      </c>
      <c r="AG517" s="592">
        <v>0.24</v>
      </c>
    </row>
    <row r="518" spans="1:33" x14ac:dyDescent="0.2">
      <c r="A518" s="988">
        <v>37034</v>
      </c>
      <c r="B518" s="592">
        <v>23.960999999999999</v>
      </c>
      <c r="C518" s="592"/>
      <c r="D518" s="1000">
        <v>9.01</v>
      </c>
      <c r="E518" s="1000"/>
      <c r="F518" s="1028">
        <f t="shared" si="17"/>
        <v>32.970999999999997</v>
      </c>
      <c r="G518" s="1028"/>
      <c r="H518" s="1028"/>
      <c r="I518" s="1028"/>
      <c r="J518" s="1028"/>
      <c r="K518" s="1028"/>
      <c r="L518" s="1028"/>
      <c r="M518" s="1028"/>
      <c r="N518" s="1028"/>
      <c r="O518" s="1028"/>
      <c r="P518" s="1028"/>
      <c r="Q518" s="1028"/>
      <c r="R518" s="1028"/>
      <c r="S518" s="592">
        <v>4.2</v>
      </c>
      <c r="T518" s="1037">
        <v>0.1</v>
      </c>
      <c r="U518" s="679">
        <v>0</v>
      </c>
      <c r="V518" s="592">
        <v>0</v>
      </c>
      <c r="W518" s="592"/>
      <c r="X518" s="592"/>
      <c r="Y518" s="592">
        <f t="shared" si="16"/>
        <v>28.670999999999996</v>
      </c>
      <c r="Z518" s="592"/>
      <c r="AA518" s="592"/>
      <c r="AB518" s="592">
        <v>340.2</v>
      </c>
      <c r="AC518" s="592">
        <v>0</v>
      </c>
      <c r="AD518" s="592"/>
      <c r="AE518" s="592"/>
      <c r="AF518" s="592">
        <v>353.22</v>
      </c>
      <c r="AG518" s="592">
        <v>0.01</v>
      </c>
    </row>
    <row r="519" spans="1:33" x14ac:dyDescent="0.2">
      <c r="A519" s="988">
        <v>37035</v>
      </c>
      <c r="B519" s="592">
        <v>23.515999999999998</v>
      </c>
      <c r="C519" s="592"/>
      <c r="D519" s="1000">
        <v>9.85</v>
      </c>
      <c r="E519" s="1000"/>
      <c r="F519" s="1028">
        <f t="shared" si="17"/>
        <v>33.366</v>
      </c>
      <c r="G519" s="1028"/>
      <c r="H519" s="1028"/>
      <c r="I519" s="1028"/>
      <c r="J519" s="1028"/>
      <c r="K519" s="1028"/>
      <c r="L519" s="1028"/>
      <c r="M519" s="1028"/>
      <c r="N519" s="1028"/>
      <c r="O519" s="1028"/>
      <c r="P519" s="1028"/>
      <c r="Q519" s="1028"/>
      <c r="R519" s="1028"/>
      <c r="S519" s="592">
        <v>4.2729999999999997</v>
      </c>
      <c r="T519" s="1037">
        <v>1.2999999999999999E-2</v>
      </c>
      <c r="U519" s="679">
        <v>0</v>
      </c>
      <c r="V519" s="592">
        <v>0</v>
      </c>
      <c r="W519" s="592"/>
      <c r="X519" s="592"/>
      <c r="Y519" s="592">
        <f t="shared" si="16"/>
        <v>29.08</v>
      </c>
      <c r="Z519" s="592"/>
      <c r="AA519" s="592"/>
      <c r="AB519" s="592">
        <v>340.1</v>
      </c>
      <c r="AC519" s="592">
        <v>0</v>
      </c>
      <c r="AD519" s="592"/>
      <c r="AE519" s="592"/>
      <c r="AF519" s="592">
        <v>353.15</v>
      </c>
      <c r="AG519" s="592">
        <v>0</v>
      </c>
    </row>
    <row r="520" spans="1:33" x14ac:dyDescent="0.2">
      <c r="A520" s="988">
        <v>37036</v>
      </c>
      <c r="B520" s="592">
        <v>23.795000000000002</v>
      </c>
      <c r="C520" s="592"/>
      <c r="D520" s="592">
        <v>9.3719999999999999</v>
      </c>
      <c r="E520" s="592"/>
      <c r="F520" s="1028">
        <f t="shared" si="17"/>
        <v>33.167000000000002</v>
      </c>
      <c r="G520" s="1028"/>
      <c r="H520" s="1028"/>
      <c r="I520" s="1028"/>
      <c r="J520" s="1028"/>
      <c r="K520" s="1028"/>
      <c r="L520" s="1028"/>
      <c r="M520" s="1028"/>
      <c r="N520" s="1028"/>
      <c r="O520" s="1028"/>
      <c r="P520" s="1028"/>
      <c r="Q520" s="1028"/>
      <c r="R520" s="1028"/>
      <c r="S520" s="592">
        <v>4.2210000000000001</v>
      </c>
      <c r="T520" s="1037">
        <v>9.2999999999999999E-2</v>
      </c>
      <c r="U520" s="679">
        <v>0</v>
      </c>
      <c r="V520" s="592">
        <v>0</v>
      </c>
      <c r="W520" s="592"/>
      <c r="X520" s="592"/>
      <c r="Y520" s="592">
        <f t="shared" si="16"/>
        <v>28.853000000000002</v>
      </c>
      <c r="Z520" s="592"/>
      <c r="AA520" s="592"/>
      <c r="AB520" s="592">
        <v>340.2</v>
      </c>
      <c r="AC520" s="592">
        <v>1.75</v>
      </c>
      <c r="AD520" s="592"/>
      <c r="AE520" s="592"/>
      <c r="AF520" s="592">
        <v>353.31</v>
      </c>
      <c r="AG520" s="592">
        <v>1.45</v>
      </c>
    </row>
    <row r="521" spans="1:33" x14ac:dyDescent="0.2">
      <c r="A521" s="988">
        <v>37037</v>
      </c>
      <c r="B521" s="592">
        <v>22.033999999999999</v>
      </c>
      <c r="C521" s="592"/>
      <c r="D521" s="1000">
        <v>11.01</v>
      </c>
      <c r="E521" s="1000"/>
      <c r="F521" s="1028">
        <f t="shared" si="17"/>
        <v>33.043999999999997</v>
      </c>
      <c r="G521" s="1028"/>
      <c r="H521" s="1028"/>
      <c r="I521" s="1028"/>
      <c r="J521" s="1028"/>
      <c r="K521" s="1028"/>
      <c r="L521" s="1028"/>
      <c r="M521" s="1028"/>
      <c r="N521" s="1028"/>
      <c r="O521" s="1028"/>
      <c r="P521" s="1028"/>
      <c r="Q521" s="1028"/>
      <c r="R521" s="1028"/>
      <c r="S521" s="592">
        <v>4.2930000000000001</v>
      </c>
      <c r="T521" s="1037">
        <v>9.4E-2</v>
      </c>
      <c r="U521" s="679">
        <v>0</v>
      </c>
      <c r="V521" s="592">
        <v>0</v>
      </c>
      <c r="W521" s="592"/>
      <c r="X521" s="592"/>
      <c r="Y521" s="592">
        <f t="shared" si="16"/>
        <v>28.656999999999996</v>
      </c>
      <c r="Z521" s="592"/>
      <c r="AA521" s="592"/>
      <c r="AB521" s="592">
        <v>340.6</v>
      </c>
      <c r="AC521" s="592">
        <v>0.04</v>
      </c>
      <c r="AD521" s="592"/>
      <c r="AE521" s="592"/>
      <c r="AF521" s="592">
        <v>353.46</v>
      </c>
      <c r="AG521" s="592">
        <v>0.01</v>
      </c>
    </row>
    <row r="522" spans="1:33" x14ac:dyDescent="0.2">
      <c r="A522" s="988">
        <v>37038</v>
      </c>
      <c r="B522" s="592">
        <v>22.074000000000002</v>
      </c>
      <c r="C522" s="592"/>
      <c r="D522" s="1000">
        <v>6.48</v>
      </c>
      <c r="E522" s="1000"/>
      <c r="F522" s="1028">
        <f t="shared" si="17"/>
        <v>28.554000000000002</v>
      </c>
      <c r="G522" s="1028"/>
      <c r="H522" s="1028"/>
      <c r="I522" s="1028"/>
      <c r="J522" s="1028"/>
      <c r="K522" s="1028"/>
      <c r="L522" s="1028"/>
      <c r="M522" s="1028"/>
      <c r="N522" s="1028"/>
      <c r="O522" s="1028"/>
      <c r="P522" s="1028"/>
      <c r="Q522" s="1028"/>
      <c r="R522" s="1028"/>
      <c r="S522" s="592">
        <v>4.25</v>
      </c>
      <c r="T522" s="1037">
        <v>0.123</v>
      </c>
      <c r="U522" s="679">
        <v>0</v>
      </c>
      <c r="V522" s="592">
        <v>0</v>
      </c>
      <c r="W522" s="592"/>
      <c r="X522" s="592"/>
      <c r="Y522" s="592">
        <f t="shared" si="16"/>
        <v>24.181000000000001</v>
      </c>
      <c r="Z522" s="592"/>
      <c r="AA522" s="592"/>
      <c r="AB522" s="592">
        <v>340.7</v>
      </c>
      <c r="AC522" s="592">
        <v>0</v>
      </c>
      <c r="AD522" s="592"/>
      <c r="AE522" s="592"/>
      <c r="AF522" s="592">
        <v>353.47</v>
      </c>
      <c r="AG522" s="592">
        <v>0</v>
      </c>
    </row>
    <row r="523" spans="1:33" x14ac:dyDescent="0.2">
      <c r="A523" s="988">
        <v>37039</v>
      </c>
      <c r="B523" s="592">
        <v>22.654</v>
      </c>
      <c r="C523" s="592"/>
      <c r="D523" s="1000">
        <v>7.12</v>
      </c>
      <c r="E523" s="1000"/>
      <c r="F523" s="1028">
        <f t="shared" si="17"/>
        <v>29.774000000000001</v>
      </c>
      <c r="G523" s="1028"/>
      <c r="H523" s="1028"/>
      <c r="I523" s="1028"/>
      <c r="J523" s="1028"/>
      <c r="K523" s="1028"/>
      <c r="L523" s="1028"/>
      <c r="M523" s="1028"/>
      <c r="N523" s="1028"/>
      <c r="O523" s="1028"/>
      <c r="P523" s="1028"/>
      <c r="Q523" s="1028"/>
      <c r="R523" s="1028"/>
      <c r="S523" s="592">
        <v>4.2519999999999998</v>
      </c>
      <c r="T523" s="1037">
        <v>0.16200000000000001</v>
      </c>
      <c r="U523" s="679">
        <v>0</v>
      </c>
      <c r="V523" s="592">
        <v>0</v>
      </c>
      <c r="W523" s="592"/>
      <c r="X523" s="592"/>
      <c r="Y523" s="592">
        <f t="shared" si="16"/>
        <v>25.360000000000003</v>
      </c>
      <c r="Z523" s="592"/>
      <c r="AA523" s="592"/>
      <c r="AB523" s="592">
        <v>340.9</v>
      </c>
      <c r="AC523" s="592">
        <v>0.2</v>
      </c>
      <c r="AD523" s="592"/>
      <c r="AE523" s="592"/>
      <c r="AF523" s="592">
        <v>353.4</v>
      </c>
      <c r="AG523" s="592">
        <v>0.2</v>
      </c>
    </row>
    <row r="524" spans="1:33" x14ac:dyDescent="0.2">
      <c r="A524" s="988">
        <v>37040</v>
      </c>
      <c r="B524" s="592">
        <v>22.952000000000002</v>
      </c>
      <c r="C524" s="592"/>
      <c r="D524" s="1000">
        <v>9.98</v>
      </c>
      <c r="E524" s="1000"/>
      <c r="F524" s="1028">
        <f t="shared" si="17"/>
        <v>32.932000000000002</v>
      </c>
      <c r="G524" s="1028"/>
      <c r="H524" s="1028"/>
      <c r="I524" s="1028"/>
      <c r="J524" s="1028"/>
      <c r="K524" s="1028"/>
      <c r="L524" s="1028"/>
      <c r="M524" s="1028"/>
      <c r="N524" s="1028"/>
      <c r="O524" s="1028"/>
      <c r="P524" s="1028"/>
      <c r="Q524" s="1028"/>
      <c r="R524" s="1028"/>
      <c r="S524" s="592">
        <v>4.3289999999999997</v>
      </c>
      <c r="T524" s="1037">
        <v>9.5000000000000001E-2</v>
      </c>
      <c r="U524" s="679">
        <v>0</v>
      </c>
      <c r="V524" s="592">
        <v>0</v>
      </c>
      <c r="W524" s="592"/>
      <c r="X524" s="592"/>
      <c r="Y524" s="592">
        <f t="shared" si="16"/>
        <v>28.508000000000003</v>
      </c>
      <c r="Z524" s="592"/>
      <c r="AA524" s="592"/>
      <c r="AB524" s="592">
        <v>340.8</v>
      </c>
      <c r="AC524" s="592">
        <v>0</v>
      </c>
      <c r="AD524" s="592"/>
      <c r="AE524" s="592"/>
      <c r="AF524" s="1000">
        <v>353.34</v>
      </c>
      <c r="AG524" s="592">
        <v>0.02</v>
      </c>
    </row>
    <row r="525" spans="1:33" x14ac:dyDescent="0.2">
      <c r="A525" s="988">
        <v>37041</v>
      </c>
      <c r="B525" s="1000">
        <v>23.04</v>
      </c>
      <c r="C525" s="1000"/>
      <c r="D525" s="1000">
        <v>10.050000000000001</v>
      </c>
      <c r="E525" s="1000"/>
      <c r="F525" s="1028">
        <f t="shared" si="17"/>
        <v>33.090000000000003</v>
      </c>
      <c r="G525" s="1028"/>
      <c r="H525" s="1028"/>
      <c r="I525" s="1028"/>
      <c r="J525" s="1028"/>
      <c r="K525" s="1028"/>
      <c r="L525" s="1028"/>
      <c r="M525" s="1028"/>
      <c r="N525" s="1028"/>
      <c r="O525" s="1028"/>
      <c r="P525" s="1028"/>
      <c r="Q525" s="1028"/>
      <c r="R525" s="1028"/>
      <c r="S525" s="592">
        <v>4.2240000000000002</v>
      </c>
      <c r="T525" s="1037">
        <v>2.5999999999999999E-2</v>
      </c>
      <c r="U525" s="679">
        <v>0</v>
      </c>
      <c r="V525" s="592">
        <v>0</v>
      </c>
      <c r="W525" s="592"/>
      <c r="X525" s="592"/>
      <c r="Y525" s="592">
        <f t="shared" si="16"/>
        <v>28.840000000000003</v>
      </c>
      <c r="Z525" s="592"/>
      <c r="AA525" s="592"/>
      <c r="AB525" s="592">
        <v>340.8</v>
      </c>
      <c r="AC525" s="592">
        <v>0</v>
      </c>
      <c r="AD525" s="592"/>
      <c r="AE525" s="592"/>
      <c r="AF525" s="1000">
        <v>353.26</v>
      </c>
      <c r="AG525" s="592">
        <v>0</v>
      </c>
    </row>
    <row r="526" spans="1:33" x14ac:dyDescent="0.2">
      <c r="A526" s="988">
        <v>37042</v>
      </c>
      <c r="B526" s="592">
        <v>23.875</v>
      </c>
      <c r="C526" s="592"/>
      <c r="D526" s="1000">
        <v>9.86</v>
      </c>
      <c r="E526" s="1000"/>
      <c r="F526" s="1028">
        <f t="shared" si="17"/>
        <v>33.734999999999999</v>
      </c>
      <c r="G526" s="1028"/>
      <c r="H526" s="1028"/>
      <c r="I526" s="1028"/>
      <c r="J526" s="1028"/>
      <c r="K526" s="1028"/>
      <c r="L526" s="1028"/>
      <c r="M526" s="1028"/>
      <c r="N526" s="1028"/>
      <c r="O526" s="1028"/>
      <c r="P526" s="1028"/>
      <c r="Q526" s="1028"/>
      <c r="R526" s="1028"/>
      <c r="S526" s="592">
        <v>4.2009999999999996</v>
      </c>
      <c r="T526" s="1037">
        <v>9.1999999999999998E-2</v>
      </c>
      <c r="U526" s="679">
        <v>0</v>
      </c>
      <c r="V526" s="592">
        <v>0</v>
      </c>
      <c r="W526" s="592"/>
      <c r="X526" s="592"/>
      <c r="Y526" s="592">
        <f t="shared" si="16"/>
        <v>29.442</v>
      </c>
      <c r="Z526" s="592"/>
      <c r="AA526" s="592"/>
      <c r="AB526" s="1000">
        <v>340.6</v>
      </c>
      <c r="AC526" s="592">
        <v>0</v>
      </c>
      <c r="AD526" s="592"/>
      <c r="AE526" s="592"/>
      <c r="AF526" s="592">
        <v>353.12</v>
      </c>
      <c r="AG526" s="592">
        <v>0</v>
      </c>
    </row>
    <row r="527" spans="1:33" x14ac:dyDescent="0.2">
      <c r="A527" s="988">
        <v>37043</v>
      </c>
      <c r="B527" s="592">
        <v>23.907</v>
      </c>
      <c r="C527" s="592"/>
      <c r="D527" s="592">
        <v>7.1349999999999998</v>
      </c>
      <c r="E527" s="592"/>
      <c r="F527" s="1028">
        <f t="shared" si="17"/>
        <v>31.042000000000002</v>
      </c>
      <c r="G527" s="1028"/>
      <c r="H527" s="1028"/>
      <c r="I527" s="1028"/>
      <c r="J527" s="1028"/>
      <c r="K527" s="1028"/>
      <c r="L527" s="1028"/>
      <c r="M527" s="1028"/>
      <c r="N527" s="1028"/>
      <c r="O527" s="1028"/>
      <c r="P527" s="1028"/>
      <c r="Q527" s="1028"/>
      <c r="R527" s="1028"/>
      <c r="S527" s="592">
        <v>4.3410000000000002</v>
      </c>
      <c r="T527" s="997">
        <v>0</v>
      </c>
      <c r="U527" s="473">
        <v>0</v>
      </c>
      <c r="V527" s="592">
        <v>0</v>
      </c>
      <c r="W527" s="592"/>
      <c r="X527" s="592"/>
      <c r="Y527" s="592">
        <f t="shared" si="16"/>
        <v>26.701000000000001</v>
      </c>
      <c r="Z527" s="592"/>
      <c r="AA527" s="592"/>
      <c r="AB527" s="592">
        <v>341.7</v>
      </c>
      <c r="AC527" s="592">
        <v>2</v>
      </c>
      <c r="AD527" s="592"/>
      <c r="AE527" s="592"/>
      <c r="AF527" s="592">
        <v>354.08</v>
      </c>
      <c r="AG527" s="592">
        <v>2</v>
      </c>
    </row>
    <row r="528" spans="1:33" x14ac:dyDescent="0.2">
      <c r="A528" s="988">
        <v>37044</v>
      </c>
      <c r="B528" s="592">
        <v>23.023</v>
      </c>
      <c r="C528" s="592"/>
      <c r="D528" s="592">
        <v>6.7549999999999999</v>
      </c>
      <c r="E528" s="592"/>
      <c r="F528" s="1028">
        <f t="shared" si="17"/>
        <v>29.777999999999999</v>
      </c>
      <c r="G528" s="1028"/>
      <c r="H528" s="1028"/>
      <c r="I528" s="1028"/>
      <c r="J528" s="1028"/>
      <c r="K528" s="1028"/>
      <c r="L528" s="1028"/>
      <c r="M528" s="1028"/>
      <c r="N528" s="1028"/>
      <c r="O528" s="1028"/>
      <c r="P528" s="1028"/>
      <c r="Q528" s="1028"/>
      <c r="R528" s="1028"/>
      <c r="S528" s="592">
        <v>4.3339999999999996</v>
      </c>
      <c r="T528" s="997">
        <v>5.8000000000000003E-2</v>
      </c>
      <c r="U528" s="473">
        <v>0</v>
      </c>
      <c r="V528" s="592">
        <v>0</v>
      </c>
      <c r="W528" s="592"/>
      <c r="X528" s="592"/>
      <c r="Y528" s="592">
        <f t="shared" si="16"/>
        <v>25.385999999999999</v>
      </c>
      <c r="Z528" s="592"/>
      <c r="AA528" s="592"/>
      <c r="AB528" s="592">
        <v>341.3</v>
      </c>
      <c r="AC528" s="592">
        <v>0</v>
      </c>
      <c r="AD528" s="592"/>
      <c r="AE528" s="592"/>
      <c r="AF528" s="592">
        <v>354.76</v>
      </c>
      <c r="AG528" s="592">
        <v>0.02</v>
      </c>
    </row>
    <row r="529" spans="1:33" x14ac:dyDescent="0.2">
      <c r="A529" s="988">
        <v>37045</v>
      </c>
      <c r="B529" s="993">
        <v>23.140999999999998</v>
      </c>
      <c r="C529" s="993"/>
      <c r="D529" s="592">
        <v>6.1820000000000004</v>
      </c>
      <c r="E529" s="592"/>
      <c r="F529" s="1028">
        <f t="shared" si="17"/>
        <v>29.323</v>
      </c>
      <c r="G529" s="1028"/>
      <c r="H529" s="1028"/>
      <c r="I529" s="1028"/>
      <c r="J529" s="1028"/>
      <c r="K529" s="1028"/>
      <c r="L529" s="1028"/>
      <c r="M529" s="1028"/>
      <c r="N529" s="1028"/>
      <c r="O529" s="1028"/>
      <c r="P529" s="1028"/>
      <c r="Q529" s="1028"/>
      <c r="R529" s="1028"/>
      <c r="S529" s="592">
        <v>4.24</v>
      </c>
      <c r="T529" s="997">
        <v>0.04</v>
      </c>
      <c r="U529" s="473">
        <v>0</v>
      </c>
      <c r="V529" s="592">
        <v>0</v>
      </c>
      <c r="W529" s="592"/>
      <c r="X529" s="592"/>
      <c r="Y529" s="592">
        <f t="shared" si="16"/>
        <v>25.042999999999999</v>
      </c>
      <c r="Z529" s="592"/>
      <c r="AA529" s="592"/>
      <c r="AB529" s="592">
        <v>341.2</v>
      </c>
      <c r="AC529" s="592">
        <v>0</v>
      </c>
      <c r="AD529" s="592"/>
      <c r="AE529" s="592"/>
      <c r="AF529" s="592">
        <v>354.82</v>
      </c>
      <c r="AG529" s="592">
        <v>0</v>
      </c>
    </row>
    <row r="530" spans="1:33" x14ac:dyDescent="0.2">
      <c r="A530" s="988">
        <v>37046</v>
      </c>
      <c r="B530" s="592">
        <v>26.152000000000001</v>
      </c>
      <c r="C530" s="592"/>
      <c r="D530" s="592">
        <v>7.8289999999999997</v>
      </c>
      <c r="E530" s="592"/>
      <c r="F530" s="1028">
        <f t="shared" si="17"/>
        <v>33.981000000000002</v>
      </c>
      <c r="G530" s="1028"/>
      <c r="H530" s="1028"/>
      <c r="I530" s="1028"/>
      <c r="J530" s="1028"/>
      <c r="K530" s="1028"/>
      <c r="L530" s="1028"/>
      <c r="M530" s="1028"/>
      <c r="N530" s="1028"/>
      <c r="O530" s="1028"/>
      <c r="P530" s="1028"/>
      <c r="Q530" s="1028"/>
      <c r="R530" s="1028"/>
      <c r="S530" s="592">
        <v>4.2329999999999997</v>
      </c>
      <c r="T530" s="990">
        <v>0.13</v>
      </c>
      <c r="U530" s="473">
        <v>0</v>
      </c>
      <c r="V530" s="592">
        <v>0</v>
      </c>
      <c r="W530" s="592"/>
      <c r="X530" s="592"/>
      <c r="Y530" s="592">
        <f t="shared" si="16"/>
        <v>29.618000000000002</v>
      </c>
      <c r="Z530" s="592"/>
      <c r="AA530" s="592"/>
      <c r="AB530" s="592">
        <v>341.1</v>
      </c>
      <c r="AC530" s="592">
        <v>0</v>
      </c>
      <c r="AD530" s="592"/>
      <c r="AE530" s="592"/>
      <c r="AF530" s="592">
        <v>354.75</v>
      </c>
      <c r="AG530" s="592">
        <v>0</v>
      </c>
    </row>
    <row r="531" spans="1:33" x14ac:dyDescent="0.2">
      <c r="A531" s="988">
        <v>37047</v>
      </c>
      <c r="B531" s="592">
        <v>26.251999999999999</v>
      </c>
      <c r="C531" s="592"/>
      <c r="D531" s="592">
        <v>8.2729999999999997</v>
      </c>
      <c r="E531" s="592"/>
      <c r="F531" s="1028">
        <f t="shared" si="17"/>
        <v>34.524999999999999</v>
      </c>
      <c r="G531" s="1028"/>
      <c r="H531" s="1028"/>
      <c r="I531" s="1028"/>
      <c r="J531" s="1028"/>
      <c r="K531" s="1028"/>
      <c r="L531" s="1028"/>
      <c r="M531" s="1028"/>
      <c r="N531" s="1028"/>
      <c r="O531" s="1028"/>
      <c r="P531" s="1028"/>
      <c r="Q531" s="1028"/>
      <c r="R531" s="1028"/>
      <c r="S531" s="592">
        <v>4.141</v>
      </c>
      <c r="T531" s="990">
        <v>4.2999999999999997E-2</v>
      </c>
      <c r="U531" s="473">
        <v>0</v>
      </c>
      <c r="V531" s="592">
        <v>0</v>
      </c>
      <c r="W531" s="592"/>
      <c r="X531" s="592"/>
      <c r="Y531" s="592">
        <f t="shared" si="16"/>
        <v>30.341000000000001</v>
      </c>
      <c r="Z531" s="592"/>
      <c r="AA531" s="592"/>
      <c r="AB531" s="592">
        <v>341.1</v>
      </c>
      <c r="AC531" s="592">
        <v>0</v>
      </c>
      <c r="AD531" s="592"/>
      <c r="AE531" s="592"/>
      <c r="AF531" s="592">
        <v>354.69</v>
      </c>
      <c r="AG531" s="592">
        <v>0</v>
      </c>
    </row>
    <row r="532" spans="1:33" x14ac:dyDescent="0.2">
      <c r="A532" s="988">
        <v>37048</v>
      </c>
      <c r="B532" s="592">
        <v>25.99</v>
      </c>
      <c r="C532" s="592"/>
      <c r="D532" s="592">
        <v>10.154</v>
      </c>
      <c r="E532" s="592"/>
      <c r="F532" s="1028">
        <f t="shared" si="17"/>
        <v>36.143999999999998</v>
      </c>
      <c r="G532" s="1028"/>
      <c r="H532" s="1028"/>
      <c r="I532" s="1028"/>
      <c r="J532" s="1028"/>
      <c r="K532" s="1028"/>
      <c r="L532" s="1028"/>
      <c r="M532" s="1028"/>
      <c r="N532" s="1028"/>
      <c r="O532" s="1028"/>
      <c r="P532" s="1028"/>
      <c r="Q532" s="1028"/>
      <c r="R532" s="1028"/>
      <c r="S532" s="592">
        <v>4.01</v>
      </c>
      <c r="T532" s="990">
        <v>8.7999999999999995E-2</v>
      </c>
      <c r="U532" s="473">
        <v>0</v>
      </c>
      <c r="V532" s="592">
        <v>0</v>
      </c>
      <c r="W532" s="592"/>
      <c r="X532" s="592"/>
      <c r="Y532" s="592">
        <f t="shared" si="16"/>
        <v>32.045999999999999</v>
      </c>
      <c r="Z532" s="592"/>
      <c r="AA532" s="592"/>
      <c r="AB532" s="592">
        <v>341</v>
      </c>
      <c r="AC532" s="592">
        <v>0.15</v>
      </c>
      <c r="AD532" s="592"/>
      <c r="AE532" s="592"/>
      <c r="AF532" s="592">
        <v>354.65</v>
      </c>
      <c r="AG532" s="592">
        <v>0</v>
      </c>
    </row>
    <row r="533" spans="1:33" x14ac:dyDescent="0.2">
      <c r="A533" s="988">
        <v>37049</v>
      </c>
      <c r="B533" s="592">
        <v>24.542999999999999</v>
      </c>
      <c r="C533" s="592"/>
      <c r="D533" s="592">
        <v>9.5030000000000001</v>
      </c>
      <c r="E533" s="592"/>
      <c r="F533" s="1028">
        <f t="shared" si="17"/>
        <v>34.045999999999999</v>
      </c>
      <c r="G533" s="1028"/>
      <c r="H533" s="1028"/>
      <c r="I533" s="1028"/>
      <c r="J533" s="1028"/>
      <c r="K533" s="1028"/>
      <c r="L533" s="1028"/>
      <c r="M533" s="1028"/>
      <c r="N533" s="1028"/>
      <c r="O533" s="1028"/>
      <c r="P533" s="1028"/>
      <c r="Q533" s="1028"/>
      <c r="R533" s="1028"/>
      <c r="S533" s="592">
        <v>4.22</v>
      </c>
      <c r="T533" s="990">
        <v>8.4000000000000005E-2</v>
      </c>
      <c r="U533" s="473">
        <v>0</v>
      </c>
      <c r="V533" s="592">
        <v>0</v>
      </c>
      <c r="W533" s="592"/>
      <c r="X533" s="592"/>
      <c r="Y533" s="592">
        <f t="shared" si="16"/>
        <v>29.742000000000001</v>
      </c>
      <c r="Z533" s="592"/>
      <c r="AA533" s="592"/>
      <c r="AB533" s="592">
        <v>341</v>
      </c>
      <c r="AC533" s="592">
        <v>0</v>
      </c>
      <c r="AD533" s="592"/>
      <c r="AE533" s="592"/>
      <c r="AF533" s="592">
        <v>354.6</v>
      </c>
      <c r="AG533" s="592">
        <v>0.02</v>
      </c>
    </row>
    <row r="534" spans="1:33" x14ac:dyDescent="0.2">
      <c r="A534" s="988">
        <v>37050</v>
      </c>
      <c r="B534" s="592">
        <v>24.337</v>
      </c>
      <c r="C534" s="592"/>
      <c r="D534" s="1000">
        <v>10.08</v>
      </c>
      <c r="E534" s="1000"/>
      <c r="F534" s="1028">
        <f t="shared" si="17"/>
        <v>34.417000000000002</v>
      </c>
      <c r="G534" s="1028"/>
      <c r="H534" s="1028"/>
      <c r="I534" s="1028"/>
      <c r="J534" s="1028"/>
      <c r="K534" s="1028"/>
      <c r="L534" s="1028"/>
      <c r="M534" s="1028"/>
      <c r="N534" s="1028"/>
      <c r="O534" s="1028"/>
      <c r="P534" s="1028"/>
      <c r="Q534" s="1028"/>
      <c r="R534" s="1028"/>
      <c r="S534" s="592">
        <v>4.3099999999999996</v>
      </c>
      <c r="T534" s="990">
        <v>7.4999999999999997E-2</v>
      </c>
      <c r="U534" s="473">
        <v>0</v>
      </c>
      <c r="V534" s="592">
        <v>0</v>
      </c>
      <c r="W534" s="592"/>
      <c r="X534" s="592"/>
      <c r="Y534" s="592">
        <f t="shared" si="16"/>
        <v>30.032000000000004</v>
      </c>
      <c r="Z534" s="592"/>
      <c r="AA534" s="592"/>
      <c r="AB534" s="592">
        <v>341.1</v>
      </c>
      <c r="AC534" s="592">
        <v>0</v>
      </c>
      <c r="AD534" s="592"/>
      <c r="AE534" s="592"/>
      <c r="AF534" s="1000">
        <v>354.49</v>
      </c>
      <c r="AG534" s="592">
        <v>0</v>
      </c>
    </row>
    <row r="535" spans="1:33" x14ac:dyDescent="0.2">
      <c r="A535" s="988">
        <v>37051</v>
      </c>
      <c r="B535" s="592">
        <v>23.568000000000001</v>
      </c>
      <c r="C535" s="592"/>
      <c r="D535" s="631">
        <v>9.1460000000000008</v>
      </c>
      <c r="E535" s="631"/>
      <c r="F535" s="1028">
        <f t="shared" si="17"/>
        <v>32.713999999999999</v>
      </c>
      <c r="G535" s="1028"/>
      <c r="H535" s="1028"/>
      <c r="I535" s="1028"/>
      <c r="J535" s="1028"/>
      <c r="K535" s="1028"/>
      <c r="L535" s="1028"/>
      <c r="M535" s="1028"/>
      <c r="N535" s="1028"/>
      <c r="O535" s="1028"/>
      <c r="P535" s="1028"/>
      <c r="Q535" s="1028"/>
      <c r="R535" s="1028"/>
      <c r="S535" s="592">
        <v>4.1760000000000002</v>
      </c>
      <c r="T535" s="990">
        <v>8.2000000000000003E-2</v>
      </c>
      <c r="U535" s="473">
        <v>0</v>
      </c>
      <c r="V535" s="1023">
        <v>0</v>
      </c>
      <c r="W535" s="1023"/>
      <c r="X535" s="1023"/>
      <c r="Y535" s="592">
        <f t="shared" ref="Y535:Y598" si="18">+F535-S535-T535-U535-V535</f>
        <v>28.455999999999996</v>
      </c>
      <c r="Z535" s="592"/>
      <c r="AA535" s="592"/>
      <c r="AB535" s="592">
        <v>341</v>
      </c>
      <c r="AC535" s="592">
        <v>0</v>
      </c>
      <c r="AD535" s="592"/>
      <c r="AE535" s="592"/>
      <c r="AF535" s="1000">
        <v>354.47</v>
      </c>
      <c r="AG535" s="592">
        <v>0</v>
      </c>
    </row>
    <row r="536" spans="1:33" x14ac:dyDescent="0.2">
      <c r="A536" s="988">
        <v>37052</v>
      </c>
      <c r="B536" s="592">
        <v>24.443999999999999</v>
      </c>
      <c r="C536" s="592"/>
      <c r="D536" s="1000">
        <v>8.49</v>
      </c>
      <c r="E536" s="1000"/>
      <c r="F536" s="1028">
        <f t="shared" si="17"/>
        <v>32.933999999999997</v>
      </c>
      <c r="G536" s="1028"/>
      <c r="H536" s="1028"/>
      <c r="I536" s="1028"/>
      <c r="J536" s="1028"/>
      <c r="K536" s="1028"/>
      <c r="L536" s="1028"/>
      <c r="M536" s="1028"/>
      <c r="N536" s="1028"/>
      <c r="O536" s="1028"/>
      <c r="P536" s="1028"/>
      <c r="Q536" s="1028"/>
      <c r="R536" s="1028"/>
      <c r="S536" s="592">
        <v>4.24</v>
      </c>
      <c r="T536" s="990">
        <v>8.1000000000000003E-2</v>
      </c>
      <c r="U536" s="473">
        <v>0</v>
      </c>
      <c r="V536" s="592">
        <v>0</v>
      </c>
      <c r="W536" s="592"/>
      <c r="X536" s="592"/>
      <c r="Y536" s="592">
        <f t="shared" si="18"/>
        <v>28.612999999999996</v>
      </c>
      <c r="Z536" s="592"/>
      <c r="AA536" s="592"/>
      <c r="AB536" s="631">
        <v>341</v>
      </c>
      <c r="AC536" s="631">
        <v>0</v>
      </c>
      <c r="AD536" s="631"/>
      <c r="AE536" s="631"/>
      <c r="AF536" s="592">
        <v>354.35</v>
      </c>
      <c r="AG536" s="592">
        <v>0</v>
      </c>
    </row>
    <row r="537" spans="1:33" x14ac:dyDescent="0.2">
      <c r="A537" s="988">
        <v>37053</v>
      </c>
      <c r="B537" s="592">
        <v>26.972999999999999</v>
      </c>
      <c r="C537" s="592"/>
      <c r="D537" s="592">
        <v>9.6690000000000005</v>
      </c>
      <c r="E537" s="592"/>
      <c r="F537" s="1028">
        <f t="shared" si="17"/>
        <v>36.641999999999996</v>
      </c>
      <c r="G537" s="1028"/>
      <c r="H537" s="1028"/>
      <c r="I537" s="1028"/>
      <c r="J537" s="1028"/>
      <c r="K537" s="1028"/>
      <c r="L537" s="1028"/>
      <c r="M537" s="1028"/>
      <c r="N537" s="1028"/>
      <c r="O537" s="1028"/>
      <c r="P537" s="1028"/>
      <c r="Q537" s="1028"/>
      <c r="R537" s="1028"/>
      <c r="S537" s="592">
        <v>4.1909999999999998</v>
      </c>
      <c r="T537" s="990">
        <v>6.6000000000000003E-2</v>
      </c>
      <c r="U537" s="473">
        <v>0</v>
      </c>
      <c r="V537" s="592">
        <v>0</v>
      </c>
      <c r="W537" s="592"/>
      <c r="X537" s="592"/>
      <c r="Y537" s="592">
        <f t="shared" si="18"/>
        <v>32.384999999999991</v>
      </c>
      <c r="Z537" s="592"/>
      <c r="AA537" s="592"/>
      <c r="AB537" s="592">
        <v>340.9</v>
      </c>
      <c r="AC537" s="592">
        <v>0</v>
      </c>
      <c r="AD537" s="592"/>
      <c r="AE537" s="592"/>
      <c r="AF537" s="1000">
        <v>354.21</v>
      </c>
      <c r="AG537" s="592">
        <v>0</v>
      </c>
    </row>
    <row r="538" spans="1:33" x14ac:dyDescent="0.2">
      <c r="A538" s="988">
        <v>37054</v>
      </c>
      <c r="B538" s="592">
        <v>28.818000000000001</v>
      </c>
      <c r="C538" s="592"/>
      <c r="D538" s="592">
        <v>6.7460000000000004</v>
      </c>
      <c r="E538" s="592"/>
      <c r="F538" s="1028">
        <f t="shared" si="17"/>
        <v>35.564</v>
      </c>
      <c r="G538" s="1028"/>
      <c r="H538" s="1028"/>
      <c r="I538" s="1028"/>
      <c r="J538" s="1028"/>
      <c r="K538" s="1028"/>
      <c r="L538" s="1028"/>
      <c r="M538" s="1028"/>
      <c r="N538" s="1028"/>
      <c r="O538" s="1028"/>
      <c r="P538" s="1028"/>
      <c r="Q538" s="1028"/>
      <c r="R538" s="1028"/>
      <c r="S538" s="592">
        <v>0.88800000000000001</v>
      </c>
      <c r="T538" s="990">
        <v>8.5999999999999993E-2</v>
      </c>
      <c r="U538" s="473">
        <v>0</v>
      </c>
      <c r="V538" s="592">
        <v>0</v>
      </c>
      <c r="W538" s="592"/>
      <c r="X538" s="592"/>
      <c r="Y538" s="592">
        <f t="shared" si="18"/>
        <v>34.590000000000003</v>
      </c>
      <c r="Z538" s="592"/>
      <c r="AA538" s="592"/>
      <c r="AB538" s="592">
        <v>340.8</v>
      </c>
      <c r="AC538" s="592">
        <v>0</v>
      </c>
      <c r="AD538" s="592"/>
      <c r="AE538" s="592"/>
      <c r="AF538" s="592">
        <v>354.12</v>
      </c>
      <c r="AG538" s="592">
        <v>0</v>
      </c>
    </row>
    <row r="539" spans="1:33" x14ac:dyDescent="0.2">
      <c r="A539" s="988">
        <v>37055</v>
      </c>
      <c r="B539" s="592">
        <v>24.9</v>
      </c>
      <c r="C539" s="592"/>
      <c r="D539" s="592">
        <v>7.0270000000000001</v>
      </c>
      <c r="E539" s="592"/>
      <c r="F539" s="1028">
        <f t="shared" si="17"/>
        <v>31.927</v>
      </c>
      <c r="G539" s="1028"/>
      <c r="H539" s="1028"/>
      <c r="I539" s="1028"/>
      <c r="J539" s="1028"/>
      <c r="K539" s="1028"/>
      <c r="L539" s="1028"/>
      <c r="M539" s="1028"/>
      <c r="N539" s="1028"/>
      <c r="O539" s="1028"/>
      <c r="P539" s="1028"/>
      <c r="Q539" s="1028"/>
      <c r="R539" s="1028"/>
      <c r="S539" s="592">
        <v>3.2410000000000001</v>
      </c>
      <c r="T539" s="990">
        <v>6.6000000000000003E-2</v>
      </c>
      <c r="U539" s="473">
        <v>0</v>
      </c>
      <c r="V539" s="592">
        <v>0</v>
      </c>
      <c r="W539" s="592"/>
      <c r="X539" s="592"/>
      <c r="Y539" s="592">
        <f t="shared" si="18"/>
        <v>28.62</v>
      </c>
      <c r="Z539" s="592"/>
      <c r="AA539" s="592"/>
      <c r="AB539" s="592">
        <v>340.7</v>
      </c>
      <c r="AC539" s="592">
        <v>0.2</v>
      </c>
      <c r="AD539" s="592"/>
      <c r="AE539" s="592"/>
      <c r="AF539" s="592">
        <v>354.09</v>
      </c>
      <c r="AG539" s="592">
        <v>0.34</v>
      </c>
    </row>
    <row r="540" spans="1:33" x14ac:dyDescent="0.2">
      <c r="A540" s="988">
        <v>37056</v>
      </c>
      <c r="B540" s="592">
        <v>24.771999999999998</v>
      </c>
      <c r="C540" s="592"/>
      <c r="D540" s="592">
        <v>8.4860000000000007</v>
      </c>
      <c r="E540" s="592"/>
      <c r="F540" s="1028">
        <f t="shared" si="17"/>
        <v>33.257999999999996</v>
      </c>
      <c r="G540" s="1028"/>
      <c r="H540" s="1028"/>
      <c r="I540" s="1028"/>
      <c r="J540" s="1028"/>
      <c r="K540" s="1028"/>
      <c r="L540" s="1028"/>
      <c r="M540" s="1028"/>
      <c r="N540" s="1028"/>
      <c r="O540" s="1028"/>
      <c r="P540" s="1028"/>
      <c r="Q540" s="1028"/>
      <c r="R540" s="1028"/>
      <c r="S540" s="592">
        <v>4.266</v>
      </c>
      <c r="T540" s="990">
        <v>8.6999999999999994E-2</v>
      </c>
      <c r="U540" s="473">
        <v>0</v>
      </c>
      <c r="V540" s="592">
        <v>0</v>
      </c>
      <c r="W540" s="592"/>
      <c r="X540" s="592"/>
      <c r="Y540" s="592">
        <f t="shared" si="18"/>
        <v>28.904999999999998</v>
      </c>
      <c r="Z540" s="592"/>
      <c r="AA540" s="592"/>
      <c r="AB540" s="592">
        <v>340.7</v>
      </c>
      <c r="AC540" s="592">
        <v>0.3</v>
      </c>
      <c r="AD540" s="592"/>
      <c r="AE540" s="592"/>
      <c r="AF540" s="592">
        <v>354.26</v>
      </c>
      <c r="AG540" s="592">
        <v>0.36</v>
      </c>
    </row>
    <row r="541" spans="1:33" x14ac:dyDescent="0.2">
      <c r="A541" s="988">
        <v>37057</v>
      </c>
      <c r="B541" s="592">
        <v>21.832000000000001</v>
      </c>
      <c r="C541" s="592"/>
      <c r="D541" s="592">
        <v>9.33</v>
      </c>
      <c r="E541" s="592"/>
      <c r="F541" s="1028">
        <f t="shared" si="17"/>
        <v>31.161999999999999</v>
      </c>
      <c r="G541" s="1028"/>
      <c r="H541" s="1028"/>
      <c r="I541" s="1028"/>
      <c r="J541" s="1028"/>
      <c r="K541" s="1028"/>
      <c r="L541" s="1028"/>
      <c r="M541" s="1028"/>
      <c r="N541" s="1028"/>
      <c r="O541" s="1028"/>
      <c r="P541" s="1028"/>
      <c r="Q541" s="1028"/>
      <c r="R541" s="1028"/>
      <c r="S541" s="592">
        <v>4.2779999999999996</v>
      </c>
      <c r="T541" s="990">
        <v>4.7E-2</v>
      </c>
      <c r="U541" s="473">
        <v>0</v>
      </c>
      <c r="V541" s="592">
        <v>0</v>
      </c>
      <c r="W541" s="592"/>
      <c r="X541" s="592"/>
      <c r="Y541" s="592">
        <f t="shared" si="18"/>
        <v>26.837</v>
      </c>
      <c r="Z541" s="592"/>
      <c r="AA541" s="592"/>
      <c r="AB541" s="592">
        <v>340.8</v>
      </c>
      <c r="AC541" s="592">
        <v>0.03</v>
      </c>
      <c r="AD541" s="592"/>
      <c r="AE541" s="592"/>
      <c r="AF541" s="592">
        <v>354.2</v>
      </c>
      <c r="AG541" s="592">
        <v>0.02</v>
      </c>
    </row>
    <row r="542" spans="1:33" x14ac:dyDescent="0.2">
      <c r="A542" s="988">
        <v>37058</v>
      </c>
      <c r="B542" s="592">
        <v>21.838999999999999</v>
      </c>
      <c r="C542" s="592"/>
      <c r="D542" s="1000">
        <v>9.81</v>
      </c>
      <c r="E542" s="1000"/>
      <c r="F542" s="1028">
        <f t="shared" si="17"/>
        <v>31.649000000000001</v>
      </c>
      <c r="G542" s="1028"/>
      <c r="H542" s="1028"/>
      <c r="I542" s="1028"/>
      <c r="J542" s="1028"/>
      <c r="K542" s="1028"/>
      <c r="L542" s="1028"/>
      <c r="M542" s="1028"/>
      <c r="N542" s="1028"/>
      <c r="O542" s="1028"/>
      <c r="P542" s="1028"/>
      <c r="Q542" s="1028"/>
      <c r="R542" s="1028"/>
      <c r="S542" s="592">
        <v>4.157</v>
      </c>
      <c r="T542" s="990">
        <v>8.6999999999999994E-2</v>
      </c>
      <c r="U542" s="473">
        <v>0</v>
      </c>
      <c r="V542" s="592">
        <v>0</v>
      </c>
      <c r="W542" s="592"/>
      <c r="X542" s="592"/>
      <c r="Y542" s="592">
        <f t="shared" si="18"/>
        <v>27.405000000000001</v>
      </c>
      <c r="Z542" s="592"/>
      <c r="AA542" s="592"/>
      <c r="AB542" s="592">
        <v>340.7</v>
      </c>
      <c r="AC542" s="592">
        <v>0.05</v>
      </c>
      <c r="AD542" s="592"/>
      <c r="AE542" s="592"/>
      <c r="AF542" s="1000">
        <v>354.18</v>
      </c>
      <c r="AG542" s="592">
        <v>0.02</v>
      </c>
    </row>
    <row r="543" spans="1:33" x14ac:dyDescent="0.2">
      <c r="A543" s="988">
        <v>37059</v>
      </c>
      <c r="B543" s="592">
        <v>21.742999999999999</v>
      </c>
      <c r="C543" s="592"/>
      <c r="D543" s="592">
        <v>9.9</v>
      </c>
      <c r="E543" s="592"/>
      <c r="F543" s="1028">
        <f t="shared" si="17"/>
        <v>31.643000000000001</v>
      </c>
      <c r="G543" s="1028"/>
      <c r="H543" s="1028"/>
      <c r="I543" s="1028"/>
      <c r="J543" s="1028"/>
      <c r="K543" s="1028"/>
      <c r="L543" s="1028"/>
      <c r="M543" s="1028"/>
      <c r="N543" s="1028"/>
      <c r="O543" s="1028"/>
      <c r="P543" s="1028"/>
      <c r="Q543" s="1028"/>
      <c r="R543" s="1028"/>
      <c r="S543" s="592">
        <v>4.2359999999999998</v>
      </c>
      <c r="T543" s="990">
        <v>1.7999999999999999E-2</v>
      </c>
      <c r="U543" s="473">
        <v>0</v>
      </c>
      <c r="V543" s="592">
        <v>0</v>
      </c>
      <c r="W543" s="592"/>
      <c r="X543" s="592"/>
      <c r="Y543" s="592">
        <f t="shared" si="18"/>
        <v>27.388999999999999</v>
      </c>
      <c r="Z543" s="592"/>
      <c r="AA543" s="592"/>
      <c r="AB543" s="592">
        <v>340.7</v>
      </c>
      <c r="AC543" s="592">
        <v>0</v>
      </c>
      <c r="AD543" s="592"/>
      <c r="AE543" s="592"/>
      <c r="AF543" s="592">
        <v>354.05</v>
      </c>
      <c r="AG543" s="592">
        <v>0</v>
      </c>
    </row>
    <row r="544" spans="1:33" x14ac:dyDescent="0.2">
      <c r="A544" s="988">
        <v>37060</v>
      </c>
      <c r="B544" s="592">
        <v>25.457000000000001</v>
      </c>
      <c r="C544" s="592"/>
      <c r="D544" s="592">
        <v>9.7260000000000009</v>
      </c>
      <c r="E544" s="592"/>
      <c r="F544" s="1028">
        <f t="shared" si="17"/>
        <v>35.183</v>
      </c>
      <c r="G544" s="1028"/>
      <c r="H544" s="1028"/>
      <c r="I544" s="1028"/>
      <c r="J544" s="1028"/>
      <c r="K544" s="1028"/>
      <c r="L544" s="1028"/>
      <c r="M544" s="1028"/>
      <c r="N544" s="1028"/>
      <c r="O544" s="1028"/>
      <c r="P544" s="1028"/>
      <c r="Q544" s="1028"/>
      <c r="R544" s="1028"/>
      <c r="S544" s="592">
        <v>4.3090000000000002</v>
      </c>
      <c r="T544" s="990">
        <v>6.9000000000000006E-2</v>
      </c>
      <c r="U544" s="473">
        <v>0</v>
      </c>
      <c r="V544" s="592">
        <v>0</v>
      </c>
      <c r="W544" s="592"/>
      <c r="X544" s="592"/>
      <c r="Y544" s="592">
        <f t="shared" si="18"/>
        <v>30.805</v>
      </c>
      <c r="Z544" s="592"/>
      <c r="AA544" s="592"/>
      <c r="AB544" s="592">
        <v>340.6</v>
      </c>
      <c r="AC544" s="592">
        <v>0</v>
      </c>
      <c r="AD544" s="592"/>
      <c r="AE544" s="592"/>
      <c r="AF544" s="592">
        <v>353.92</v>
      </c>
      <c r="AG544" s="592">
        <v>0</v>
      </c>
    </row>
    <row r="545" spans="1:33" x14ac:dyDescent="0.2">
      <c r="A545" s="988">
        <v>37061</v>
      </c>
      <c r="B545" s="592">
        <v>27.651</v>
      </c>
      <c r="C545" s="592"/>
      <c r="D545" s="592">
        <v>9.92</v>
      </c>
      <c r="E545" s="592"/>
      <c r="F545" s="1028">
        <f t="shared" si="17"/>
        <v>37.570999999999998</v>
      </c>
      <c r="G545" s="1028"/>
      <c r="H545" s="1028"/>
      <c r="I545" s="1028"/>
      <c r="J545" s="1028"/>
      <c r="K545" s="1028"/>
      <c r="L545" s="1028"/>
      <c r="M545" s="1028"/>
      <c r="N545" s="1028"/>
      <c r="O545" s="1028"/>
      <c r="P545" s="1028"/>
      <c r="Q545" s="1028"/>
      <c r="R545" s="1028"/>
      <c r="S545" s="592">
        <v>4.306</v>
      </c>
      <c r="T545" s="990">
        <v>3.6999999999999998E-2</v>
      </c>
      <c r="U545" s="473">
        <v>0</v>
      </c>
      <c r="V545" s="592">
        <v>0</v>
      </c>
      <c r="W545" s="592"/>
      <c r="X545" s="592"/>
      <c r="Y545" s="592">
        <f t="shared" si="18"/>
        <v>33.228000000000002</v>
      </c>
      <c r="Z545" s="592"/>
      <c r="AA545" s="592"/>
      <c r="AB545" s="592">
        <v>340.4</v>
      </c>
      <c r="AC545" s="592">
        <v>0</v>
      </c>
      <c r="AD545" s="592"/>
      <c r="AE545" s="592"/>
      <c r="AF545" s="592">
        <v>353.79</v>
      </c>
      <c r="AG545" s="592">
        <v>0</v>
      </c>
    </row>
    <row r="546" spans="1:33" x14ac:dyDescent="0.2">
      <c r="A546" s="988">
        <v>37062</v>
      </c>
      <c r="B546" s="592">
        <v>26.285</v>
      </c>
      <c r="C546" s="592"/>
      <c r="D546" s="592">
        <v>10.324</v>
      </c>
      <c r="E546" s="592"/>
      <c r="F546" s="1028">
        <f t="shared" si="17"/>
        <v>36.609000000000002</v>
      </c>
      <c r="G546" s="1028"/>
      <c r="H546" s="1028"/>
      <c r="I546" s="1028"/>
      <c r="J546" s="1028"/>
      <c r="K546" s="1028"/>
      <c r="L546" s="1028"/>
      <c r="M546" s="1028"/>
      <c r="N546" s="1028"/>
      <c r="O546" s="1028"/>
      <c r="P546" s="1028"/>
      <c r="Q546" s="1028"/>
      <c r="R546" s="1028"/>
      <c r="S546" s="592">
        <v>4.1399999999999997</v>
      </c>
      <c r="T546" s="990">
        <v>0.108</v>
      </c>
      <c r="U546" s="473">
        <v>0</v>
      </c>
      <c r="V546" s="592">
        <v>0</v>
      </c>
      <c r="W546" s="592"/>
      <c r="X546" s="592"/>
      <c r="Y546" s="592">
        <f t="shared" si="18"/>
        <v>32.361000000000004</v>
      </c>
      <c r="Z546" s="592"/>
      <c r="AA546" s="592"/>
      <c r="AB546" s="592">
        <v>340.3</v>
      </c>
      <c r="AC546" s="592">
        <v>0</v>
      </c>
      <c r="AD546" s="592"/>
      <c r="AE546" s="592"/>
      <c r="AF546" s="631">
        <v>353.65</v>
      </c>
      <c r="AG546" s="631">
        <v>0</v>
      </c>
    </row>
    <row r="547" spans="1:33" x14ac:dyDescent="0.2">
      <c r="A547" s="988">
        <v>37063</v>
      </c>
      <c r="B547" s="592">
        <v>29.335000000000001</v>
      </c>
      <c r="C547" s="592"/>
      <c r="D547" s="592">
        <v>9.6020000000000003</v>
      </c>
      <c r="E547" s="592"/>
      <c r="F547" s="1028">
        <f t="shared" si="17"/>
        <v>38.936999999999998</v>
      </c>
      <c r="G547" s="1028"/>
      <c r="H547" s="1028"/>
      <c r="I547" s="1028"/>
      <c r="J547" s="1028"/>
      <c r="K547" s="1028"/>
      <c r="L547" s="1028"/>
      <c r="M547" s="1028"/>
      <c r="N547" s="1028"/>
      <c r="O547" s="1028"/>
      <c r="P547" s="1028"/>
      <c r="Q547" s="1028"/>
      <c r="R547" s="1028"/>
      <c r="S547" s="592">
        <v>4.266</v>
      </c>
      <c r="T547" s="990">
        <v>6.6000000000000003E-2</v>
      </c>
      <c r="U547" s="473">
        <v>0</v>
      </c>
      <c r="V547" s="592">
        <v>0</v>
      </c>
      <c r="W547" s="592"/>
      <c r="X547" s="592"/>
      <c r="Y547" s="592">
        <f t="shared" si="18"/>
        <v>34.604999999999997</v>
      </c>
      <c r="Z547" s="592"/>
      <c r="AA547" s="592"/>
      <c r="AB547" s="592">
        <v>340.2</v>
      </c>
      <c r="AC547" s="592">
        <v>0</v>
      </c>
      <c r="AD547" s="592"/>
      <c r="AE547" s="592"/>
      <c r="AF547" s="592">
        <v>353.53</v>
      </c>
      <c r="AG547" s="592">
        <v>0</v>
      </c>
    </row>
    <row r="548" spans="1:33" x14ac:dyDescent="0.2">
      <c r="A548" s="988">
        <v>37064</v>
      </c>
      <c r="B548" s="592">
        <v>24.919</v>
      </c>
      <c r="C548" s="592"/>
      <c r="D548" s="592">
        <v>10.096</v>
      </c>
      <c r="E548" s="592"/>
      <c r="F548" s="1028">
        <f t="shared" si="17"/>
        <v>35.015000000000001</v>
      </c>
      <c r="G548" s="1028"/>
      <c r="H548" s="1028"/>
      <c r="I548" s="1028"/>
      <c r="J548" s="1028"/>
      <c r="K548" s="1028"/>
      <c r="L548" s="1028"/>
      <c r="M548" s="1028"/>
      <c r="N548" s="1028"/>
      <c r="O548" s="1028"/>
      <c r="P548" s="1028"/>
      <c r="Q548" s="1028"/>
      <c r="R548" s="1028"/>
      <c r="S548" s="592">
        <v>4.3150000000000004</v>
      </c>
      <c r="T548" s="990">
        <v>8.8999999999999996E-2</v>
      </c>
      <c r="U548" s="473">
        <v>0</v>
      </c>
      <c r="V548" s="592">
        <v>0</v>
      </c>
      <c r="W548" s="592"/>
      <c r="X548" s="592"/>
      <c r="Y548" s="592">
        <f t="shared" si="18"/>
        <v>30.611000000000001</v>
      </c>
      <c r="Z548" s="592"/>
      <c r="AA548" s="592"/>
      <c r="AB548" s="592">
        <v>340.1</v>
      </c>
      <c r="AC548" s="592">
        <v>1.5</v>
      </c>
      <c r="AD548" s="592"/>
      <c r="AE548" s="592"/>
      <c r="AF548" s="592">
        <v>353.46</v>
      </c>
      <c r="AG548" s="592">
        <v>1.2</v>
      </c>
    </row>
    <row r="549" spans="1:33" x14ac:dyDescent="0.2">
      <c r="A549" s="988">
        <v>37065</v>
      </c>
      <c r="B549" s="592">
        <v>22.370999999999999</v>
      </c>
      <c r="C549" s="592"/>
      <c r="D549" s="592">
        <v>9.5640000000000001</v>
      </c>
      <c r="E549" s="592"/>
      <c r="F549" s="1028">
        <f t="shared" ref="F549:F612" si="19">+B549+D549</f>
        <v>31.934999999999999</v>
      </c>
      <c r="G549" s="1028"/>
      <c r="H549" s="1028"/>
      <c r="I549" s="1028"/>
      <c r="J549" s="1028"/>
      <c r="K549" s="1028"/>
      <c r="L549" s="1028"/>
      <c r="M549" s="1028"/>
      <c r="N549" s="1028"/>
      <c r="O549" s="1028"/>
      <c r="P549" s="1028"/>
      <c r="Q549" s="1028"/>
      <c r="R549" s="1028"/>
      <c r="S549" s="592">
        <v>4.2510000000000003</v>
      </c>
      <c r="T549" s="990">
        <v>8.3000000000000004E-2</v>
      </c>
      <c r="U549" s="473">
        <v>0</v>
      </c>
      <c r="V549" s="592">
        <v>0</v>
      </c>
      <c r="W549" s="592"/>
      <c r="X549" s="592"/>
      <c r="Y549" s="592">
        <f t="shared" si="18"/>
        <v>27.600999999999999</v>
      </c>
      <c r="Z549" s="592"/>
      <c r="AA549" s="592"/>
      <c r="AB549" s="592">
        <v>340</v>
      </c>
      <c r="AC549" s="592">
        <v>0</v>
      </c>
      <c r="AD549" s="592"/>
      <c r="AE549" s="592"/>
      <c r="AF549" s="592">
        <v>353.52</v>
      </c>
      <c r="AG549" s="592">
        <v>0</v>
      </c>
    </row>
    <row r="550" spans="1:33" x14ac:dyDescent="0.2">
      <c r="A550" s="988">
        <v>37066</v>
      </c>
      <c r="B550" s="592">
        <v>21.806000000000001</v>
      </c>
      <c r="C550" s="592"/>
      <c r="D550" s="592">
        <v>9.3089999999999993</v>
      </c>
      <c r="E550" s="592"/>
      <c r="F550" s="1028">
        <f t="shared" si="19"/>
        <v>31.115000000000002</v>
      </c>
      <c r="G550" s="1028"/>
      <c r="H550" s="1028"/>
      <c r="I550" s="1028"/>
      <c r="J550" s="1028"/>
      <c r="K550" s="1028"/>
      <c r="L550" s="1028"/>
      <c r="M550" s="1028"/>
      <c r="N550" s="1028"/>
      <c r="O550" s="1028"/>
      <c r="P550" s="1028"/>
      <c r="Q550" s="1028"/>
      <c r="R550" s="1028"/>
      <c r="S550" s="592">
        <v>4.3419999999999996</v>
      </c>
      <c r="T550" s="990">
        <v>4.4999999999999998E-2</v>
      </c>
      <c r="U550" s="473">
        <v>0</v>
      </c>
      <c r="V550" s="592">
        <v>0</v>
      </c>
      <c r="W550" s="592"/>
      <c r="X550" s="592"/>
      <c r="Y550" s="592">
        <f t="shared" si="18"/>
        <v>26.728000000000002</v>
      </c>
      <c r="Z550" s="592"/>
      <c r="AA550" s="592"/>
      <c r="AB550" s="592">
        <v>339.9</v>
      </c>
      <c r="AC550" s="592">
        <v>0.01</v>
      </c>
      <c r="AD550" s="592"/>
      <c r="AE550" s="592"/>
      <c r="AF550" s="592">
        <v>353.37</v>
      </c>
      <c r="AG550" s="592">
        <v>0.06</v>
      </c>
    </row>
    <row r="551" spans="1:33" x14ac:dyDescent="0.2">
      <c r="A551" s="988">
        <v>37067</v>
      </c>
      <c r="B551" s="592">
        <v>23.908000000000001</v>
      </c>
      <c r="C551" s="592"/>
      <c r="D551" s="592">
        <v>9.4600000000000009</v>
      </c>
      <c r="E551" s="592"/>
      <c r="F551" s="1028">
        <f t="shared" si="19"/>
        <v>33.368000000000002</v>
      </c>
      <c r="G551" s="1028"/>
      <c r="H551" s="1028"/>
      <c r="I551" s="1028"/>
      <c r="J551" s="1028"/>
      <c r="K551" s="1028"/>
      <c r="L551" s="1028"/>
      <c r="M551" s="1028"/>
      <c r="N551" s="1028"/>
      <c r="O551" s="1028"/>
      <c r="P551" s="1028"/>
      <c r="Q551" s="1028"/>
      <c r="R551" s="1028"/>
      <c r="S551" s="592">
        <v>4.3339999999999996</v>
      </c>
      <c r="T551" s="990">
        <v>6.6000000000000003E-2</v>
      </c>
      <c r="U551" s="473">
        <v>0</v>
      </c>
      <c r="V551" s="592">
        <v>0</v>
      </c>
      <c r="W551" s="592"/>
      <c r="X551" s="592"/>
      <c r="Y551" s="592">
        <f t="shared" si="18"/>
        <v>28.968000000000004</v>
      </c>
      <c r="Z551" s="592"/>
      <c r="AA551" s="592"/>
      <c r="AB551" s="592">
        <v>339.8</v>
      </c>
      <c r="AC551" s="592">
        <v>0</v>
      </c>
      <c r="AD551" s="592"/>
      <c r="AE551" s="592"/>
      <c r="AF551" s="592">
        <v>353.26</v>
      </c>
      <c r="AG551" s="592">
        <v>0</v>
      </c>
    </row>
    <row r="552" spans="1:33" x14ac:dyDescent="0.2">
      <c r="A552" s="988">
        <v>37068</v>
      </c>
      <c r="B552" s="592">
        <v>25.228000000000002</v>
      </c>
      <c r="C552" s="592"/>
      <c r="D552" s="592">
        <v>9.593</v>
      </c>
      <c r="E552" s="592"/>
      <c r="F552" s="1028">
        <f t="shared" si="19"/>
        <v>34.820999999999998</v>
      </c>
      <c r="G552" s="1028"/>
      <c r="H552" s="1028"/>
      <c r="I552" s="1028"/>
      <c r="J552" s="1028"/>
      <c r="K552" s="1028"/>
      <c r="L552" s="1028"/>
      <c r="M552" s="1028"/>
      <c r="N552" s="1028"/>
      <c r="O552" s="1028"/>
      <c r="P552" s="1028"/>
      <c r="Q552" s="1028"/>
      <c r="R552" s="1028"/>
      <c r="S552" s="592">
        <v>4.2240000000000002</v>
      </c>
      <c r="T552" s="990">
        <v>7.3999999999999996E-2</v>
      </c>
      <c r="U552" s="473">
        <v>0</v>
      </c>
      <c r="V552" s="592">
        <v>0</v>
      </c>
      <c r="W552" s="592"/>
      <c r="X552" s="592"/>
      <c r="Y552" s="592">
        <f t="shared" si="18"/>
        <v>30.522999999999996</v>
      </c>
      <c r="Z552" s="592"/>
      <c r="AA552" s="592"/>
      <c r="AB552" s="592">
        <v>339.7</v>
      </c>
      <c r="AC552" s="592">
        <v>0.06</v>
      </c>
      <c r="AD552" s="592"/>
      <c r="AE552" s="592"/>
      <c r="AF552" s="592">
        <v>353.13</v>
      </c>
      <c r="AG552" s="592">
        <v>7.0000000000000007E-2</v>
      </c>
    </row>
    <row r="553" spans="1:33" x14ac:dyDescent="0.2">
      <c r="A553" s="988">
        <v>37069</v>
      </c>
      <c r="B553" s="592">
        <v>25.885000000000002</v>
      </c>
      <c r="C553" s="592"/>
      <c r="D553" s="592">
        <v>9.8859999999999992</v>
      </c>
      <c r="E553" s="592"/>
      <c r="F553" s="1028">
        <f t="shared" si="19"/>
        <v>35.771000000000001</v>
      </c>
      <c r="G553" s="1028"/>
      <c r="H553" s="1028"/>
      <c r="I553" s="1028"/>
      <c r="J553" s="1028"/>
      <c r="K553" s="1028"/>
      <c r="L553" s="1028"/>
      <c r="M553" s="1028"/>
      <c r="N553" s="1028"/>
      <c r="O553" s="1028"/>
      <c r="P553" s="1028"/>
      <c r="Q553" s="1028"/>
      <c r="R553" s="1028"/>
      <c r="S553" s="592">
        <v>4.2910000000000004</v>
      </c>
      <c r="T553" s="990">
        <v>0.12</v>
      </c>
      <c r="U553" s="679">
        <v>0</v>
      </c>
      <c r="V553" s="592">
        <v>0</v>
      </c>
      <c r="W553" s="592"/>
      <c r="X553" s="592"/>
      <c r="Y553" s="592">
        <f t="shared" si="18"/>
        <v>31.36</v>
      </c>
      <c r="Z553" s="592"/>
      <c r="AA553" s="592"/>
      <c r="AB553" s="592">
        <v>339.5</v>
      </c>
      <c r="AC553" s="592">
        <v>0</v>
      </c>
      <c r="AD553" s="592"/>
      <c r="AE553" s="592"/>
      <c r="AF553" s="592">
        <v>353.01</v>
      </c>
      <c r="AG553" s="592">
        <v>0</v>
      </c>
    </row>
    <row r="554" spans="1:33" x14ac:dyDescent="0.2">
      <c r="A554" s="988">
        <v>37070</v>
      </c>
      <c r="B554" s="592">
        <v>26.212</v>
      </c>
      <c r="C554" s="592"/>
      <c r="D554" s="592">
        <v>11.321999999999999</v>
      </c>
      <c r="E554" s="592"/>
      <c r="F554" s="1028">
        <f t="shared" si="19"/>
        <v>37.533999999999999</v>
      </c>
      <c r="G554" s="1028"/>
      <c r="H554" s="1028"/>
      <c r="I554" s="1028"/>
      <c r="J554" s="1028"/>
      <c r="K554" s="1028"/>
      <c r="L554" s="1028"/>
      <c r="M554" s="1028"/>
      <c r="N554" s="1028"/>
      <c r="O554" s="1028"/>
      <c r="P554" s="1028"/>
      <c r="Q554" s="1028"/>
      <c r="R554" s="1028"/>
      <c r="S554" s="592">
        <v>4.2060000000000004</v>
      </c>
      <c r="T554" s="990">
        <v>5.0000000000000001E-3</v>
      </c>
      <c r="U554" s="679">
        <v>0</v>
      </c>
      <c r="V554" s="592">
        <v>0</v>
      </c>
      <c r="W554" s="592"/>
      <c r="X554" s="592"/>
      <c r="Y554" s="592">
        <f t="shared" si="18"/>
        <v>33.322999999999993</v>
      </c>
      <c r="Z554" s="592"/>
      <c r="AA554" s="592"/>
      <c r="AB554" s="592">
        <v>339.3</v>
      </c>
      <c r="AC554" s="592">
        <v>0</v>
      </c>
      <c r="AD554" s="592"/>
      <c r="AE554" s="592"/>
      <c r="AF554" s="592">
        <v>352.87</v>
      </c>
      <c r="AG554" s="592">
        <v>0</v>
      </c>
    </row>
    <row r="555" spans="1:33" x14ac:dyDescent="0.2">
      <c r="A555" s="988">
        <v>37071</v>
      </c>
      <c r="B555" s="592">
        <v>27.812999999999999</v>
      </c>
      <c r="C555" s="592"/>
      <c r="D555" s="1000">
        <v>14.55</v>
      </c>
      <c r="E555" s="1000"/>
      <c r="F555" s="1028">
        <f t="shared" si="19"/>
        <v>42.363</v>
      </c>
      <c r="G555" s="1028"/>
      <c r="H555" s="1028"/>
      <c r="I555" s="1028"/>
      <c r="J555" s="1028"/>
      <c r="K555" s="1028"/>
      <c r="L555" s="1028"/>
      <c r="M555" s="1028"/>
      <c r="N555" s="1028"/>
      <c r="O555" s="1028"/>
      <c r="P555" s="1028"/>
      <c r="Q555" s="1028"/>
      <c r="R555" s="1028"/>
      <c r="S555" s="592">
        <v>4.2510000000000003</v>
      </c>
      <c r="T555" s="990">
        <v>0.1</v>
      </c>
      <c r="U555" s="679">
        <v>0</v>
      </c>
      <c r="V555" s="592">
        <v>0</v>
      </c>
      <c r="W555" s="592"/>
      <c r="X555" s="592"/>
      <c r="Y555" s="592">
        <f t="shared" si="18"/>
        <v>38.012</v>
      </c>
      <c r="Z555" s="592"/>
      <c r="AA555" s="592"/>
      <c r="AB555" s="592">
        <v>339.1</v>
      </c>
      <c r="AC555" s="592">
        <v>0</v>
      </c>
      <c r="AD555" s="592"/>
      <c r="AE555" s="592"/>
      <c r="AF555" s="1000">
        <v>352.69</v>
      </c>
      <c r="AG555" s="592">
        <v>0</v>
      </c>
    </row>
    <row r="556" spans="1:33" x14ac:dyDescent="0.2">
      <c r="A556" s="988">
        <v>37072</v>
      </c>
      <c r="B556" s="592">
        <v>24.108000000000001</v>
      </c>
      <c r="C556" s="592"/>
      <c r="D556" s="592">
        <v>11.662000000000001</v>
      </c>
      <c r="E556" s="592"/>
      <c r="F556" s="1028">
        <f t="shared" si="19"/>
        <v>35.770000000000003</v>
      </c>
      <c r="G556" s="1028"/>
      <c r="H556" s="1028"/>
      <c r="I556" s="1028"/>
      <c r="J556" s="1028"/>
      <c r="K556" s="1028"/>
      <c r="L556" s="1028"/>
      <c r="M556" s="1028"/>
      <c r="N556" s="1028"/>
      <c r="O556" s="1028"/>
      <c r="P556" s="1028"/>
      <c r="Q556" s="1028"/>
      <c r="R556" s="1028"/>
      <c r="S556" s="592">
        <v>4.2370000000000001</v>
      </c>
      <c r="T556" s="990">
        <v>0.16300000000000001</v>
      </c>
      <c r="U556" s="679">
        <v>0</v>
      </c>
      <c r="V556" s="592">
        <v>0</v>
      </c>
      <c r="W556" s="592"/>
      <c r="X556" s="592"/>
      <c r="Y556" s="592">
        <f t="shared" si="18"/>
        <v>31.37</v>
      </c>
      <c r="Z556" s="592"/>
      <c r="AA556" s="592"/>
      <c r="AB556" s="592">
        <v>339</v>
      </c>
      <c r="AC556" s="592">
        <v>0</v>
      </c>
      <c r="AD556" s="592"/>
      <c r="AE556" s="592"/>
      <c r="AF556" s="1000">
        <v>352.56</v>
      </c>
      <c r="AG556" s="592">
        <v>0</v>
      </c>
    </row>
    <row r="557" spans="1:33" x14ac:dyDescent="0.2">
      <c r="A557" s="988">
        <v>37073</v>
      </c>
      <c r="B557" s="592">
        <v>26.247</v>
      </c>
      <c r="C557" s="592"/>
      <c r="D557" s="592">
        <v>11.266</v>
      </c>
      <c r="E557" s="592"/>
      <c r="F557" s="1028">
        <f t="shared" si="19"/>
        <v>37.512999999999998</v>
      </c>
      <c r="G557" s="1028"/>
      <c r="H557" s="1028"/>
      <c r="I557" s="1028"/>
      <c r="J557" s="1028"/>
      <c r="K557" s="1028"/>
      <c r="L557" s="1028"/>
      <c r="M557" s="1028"/>
      <c r="N557" s="1028"/>
      <c r="O557" s="1028"/>
      <c r="P557" s="1028"/>
      <c r="Q557" s="1028"/>
      <c r="R557" s="1028"/>
      <c r="S557" s="592">
        <v>4.165</v>
      </c>
      <c r="T557" s="1037">
        <v>8.1000000000000003E-2</v>
      </c>
      <c r="U557" s="473">
        <v>0</v>
      </c>
      <c r="V557" s="592">
        <v>0</v>
      </c>
      <c r="W557" s="592"/>
      <c r="X557" s="592"/>
      <c r="Y557" s="592">
        <f t="shared" si="18"/>
        <v>33.266999999999996</v>
      </c>
      <c r="Z557" s="592"/>
      <c r="AA557" s="592"/>
      <c r="AB557" s="592">
        <v>338.8</v>
      </c>
      <c r="AC557" s="592">
        <v>0.2</v>
      </c>
      <c r="AD557" s="592"/>
      <c r="AE557" s="592"/>
      <c r="AF557" s="592">
        <v>352.31</v>
      </c>
      <c r="AG557" s="592">
        <v>0</v>
      </c>
    </row>
    <row r="558" spans="1:33" x14ac:dyDescent="0.2">
      <c r="A558" s="988">
        <v>37074</v>
      </c>
      <c r="B558" s="592">
        <v>26.558</v>
      </c>
      <c r="C558" s="592"/>
      <c r="D558" s="592">
        <v>11.407999999999999</v>
      </c>
      <c r="E558" s="592"/>
      <c r="F558" s="1028">
        <f t="shared" si="19"/>
        <v>37.966000000000001</v>
      </c>
      <c r="G558" s="1028"/>
      <c r="H558" s="1028"/>
      <c r="I558" s="1028"/>
      <c r="J558" s="1028"/>
      <c r="K558" s="1028"/>
      <c r="L558" s="1028"/>
      <c r="M558" s="1028"/>
      <c r="N558" s="1028"/>
      <c r="O558" s="1028"/>
      <c r="P558" s="1028"/>
      <c r="Q558" s="1028"/>
      <c r="R558" s="1028"/>
      <c r="S558" s="592">
        <v>4.2489999999999997</v>
      </c>
      <c r="T558" s="1037">
        <v>0.123</v>
      </c>
      <c r="U558" s="473">
        <v>0</v>
      </c>
      <c r="V558" s="592">
        <v>0</v>
      </c>
      <c r="W558" s="592"/>
      <c r="X558" s="592"/>
      <c r="Y558" s="592">
        <f t="shared" si="18"/>
        <v>33.594000000000001</v>
      </c>
      <c r="Z558" s="592"/>
      <c r="AA558" s="592"/>
      <c r="AB558" s="592">
        <v>338.7</v>
      </c>
      <c r="AC558" s="592">
        <v>0</v>
      </c>
      <c r="AD558" s="592"/>
      <c r="AE558" s="592"/>
      <c r="AF558" s="592">
        <v>352.24</v>
      </c>
      <c r="AG558" s="592">
        <v>0</v>
      </c>
    </row>
    <row r="559" spans="1:33" x14ac:dyDescent="0.2">
      <c r="A559" s="988">
        <v>37075</v>
      </c>
      <c r="B559" s="993">
        <v>24.922999999999998</v>
      </c>
      <c r="C559" s="993"/>
      <c r="D559" s="592">
        <v>10.987</v>
      </c>
      <c r="E559" s="592"/>
      <c r="F559" s="1028">
        <f t="shared" si="19"/>
        <v>35.909999999999997</v>
      </c>
      <c r="G559" s="1028"/>
      <c r="H559" s="1028"/>
      <c r="I559" s="1028"/>
      <c r="J559" s="1028"/>
      <c r="K559" s="1028"/>
      <c r="L559" s="1028"/>
      <c r="M559" s="1028"/>
      <c r="N559" s="1028"/>
      <c r="O559" s="1028"/>
      <c r="P559" s="1028"/>
      <c r="Q559" s="1028"/>
      <c r="R559" s="1028"/>
      <c r="S559" s="592">
        <v>4.2519999999999998</v>
      </c>
      <c r="T559" s="1037">
        <v>0.115</v>
      </c>
      <c r="U559" s="473">
        <v>0</v>
      </c>
      <c r="V559" s="592">
        <v>0</v>
      </c>
      <c r="W559" s="592"/>
      <c r="X559" s="592"/>
      <c r="Y559" s="592">
        <f t="shared" si="18"/>
        <v>31.542999999999999</v>
      </c>
      <c r="Z559" s="592"/>
      <c r="AA559" s="592"/>
      <c r="AB559" s="592">
        <v>338.5</v>
      </c>
      <c r="AC559" s="592">
        <v>0</v>
      </c>
      <c r="AD559" s="592"/>
      <c r="AE559" s="592"/>
      <c r="AF559" s="592">
        <v>352.16</v>
      </c>
      <c r="AG559" s="592">
        <v>0</v>
      </c>
    </row>
    <row r="560" spans="1:33" x14ac:dyDescent="0.2">
      <c r="A560" s="988">
        <v>37076</v>
      </c>
      <c r="B560" s="592">
        <v>24.812000000000001</v>
      </c>
      <c r="C560" s="592"/>
      <c r="D560" s="592">
        <v>7.89</v>
      </c>
      <c r="E560" s="592"/>
      <c r="F560" s="1028">
        <f t="shared" si="19"/>
        <v>32.701999999999998</v>
      </c>
      <c r="G560" s="1028"/>
      <c r="H560" s="1028"/>
      <c r="I560" s="1028"/>
      <c r="J560" s="1028"/>
      <c r="K560" s="1028"/>
      <c r="L560" s="1028"/>
      <c r="M560" s="1028"/>
      <c r="N560" s="1028"/>
      <c r="O560" s="1028"/>
      <c r="P560" s="1028"/>
      <c r="Q560" s="1028"/>
      <c r="R560" s="1028"/>
      <c r="S560" s="592">
        <v>4.2889999999999997</v>
      </c>
      <c r="T560" s="1037">
        <v>0</v>
      </c>
      <c r="U560" s="473">
        <v>0</v>
      </c>
      <c r="V560" s="592">
        <v>0</v>
      </c>
      <c r="W560" s="592"/>
      <c r="X560" s="592"/>
      <c r="Y560" s="592">
        <f t="shared" si="18"/>
        <v>28.412999999999997</v>
      </c>
      <c r="Z560" s="592"/>
      <c r="AA560" s="592"/>
      <c r="AB560" s="592">
        <v>338.4</v>
      </c>
      <c r="AC560" s="592">
        <v>1.1499999999999999</v>
      </c>
      <c r="AD560" s="592"/>
      <c r="AE560" s="592"/>
      <c r="AF560" s="592">
        <v>352.1</v>
      </c>
      <c r="AG560" s="592">
        <v>0.52</v>
      </c>
    </row>
    <row r="561" spans="1:33" x14ac:dyDescent="0.2">
      <c r="A561" s="988">
        <v>37077</v>
      </c>
      <c r="B561" s="592">
        <v>26.771000000000001</v>
      </c>
      <c r="C561" s="592"/>
      <c r="D561" s="592">
        <v>6.5940000000000003</v>
      </c>
      <c r="E561" s="592"/>
      <c r="F561" s="1028">
        <f t="shared" si="19"/>
        <v>33.365000000000002</v>
      </c>
      <c r="G561" s="1028"/>
      <c r="H561" s="1028"/>
      <c r="I561" s="1028"/>
      <c r="J561" s="1028"/>
      <c r="K561" s="1028"/>
      <c r="L561" s="1028"/>
      <c r="M561" s="1028"/>
      <c r="N561" s="1028"/>
      <c r="O561" s="1028"/>
      <c r="P561" s="1028"/>
      <c r="Q561" s="1028"/>
      <c r="R561" s="1028"/>
      <c r="S561" s="592">
        <v>4.1100000000000003</v>
      </c>
      <c r="T561" s="1037">
        <v>5.6000000000000001E-2</v>
      </c>
      <c r="U561" s="473">
        <v>0</v>
      </c>
      <c r="V561" s="592">
        <v>0</v>
      </c>
      <c r="W561" s="592"/>
      <c r="X561" s="592"/>
      <c r="Y561" s="592">
        <f t="shared" si="18"/>
        <v>29.199000000000002</v>
      </c>
      <c r="Z561" s="592"/>
      <c r="AA561" s="592"/>
      <c r="AB561" s="592">
        <v>338.2</v>
      </c>
      <c r="AC561" s="592">
        <v>0</v>
      </c>
      <c r="AD561" s="592"/>
      <c r="AE561" s="592"/>
      <c r="AF561" s="592">
        <v>352.07</v>
      </c>
      <c r="AG561" s="592">
        <v>0.01</v>
      </c>
    </row>
    <row r="562" spans="1:33" x14ac:dyDescent="0.2">
      <c r="A562" s="988">
        <v>37078</v>
      </c>
      <c r="B562" s="592">
        <v>24.620999999999999</v>
      </c>
      <c r="C562" s="592"/>
      <c r="D562" s="592">
        <v>11.557</v>
      </c>
      <c r="E562" s="592"/>
      <c r="F562" s="1028">
        <f t="shared" si="19"/>
        <v>36.177999999999997</v>
      </c>
      <c r="G562" s="1028"/>
      <c r="H562" s="1028"/>
      <c r="I562" s="1028"/>
      <c r="J562" s="1028"/>
      <c r="K562" s="1028"/>
      <c r="L562" s="1028"/>
      <c r="M562" s="1028"/>
      <c r="N562" s="1028"/>
      <c r="O562" s="1028"/>
      <c r="P562" s="1028"/>
      <c r="Q562" s="1028"/>
      <c r="R562" s="1028"/>
      <c r="S562" s="592">
        <v>4.2140000000000004</v>
      </c>
      <c r="T562" s="1037">
        <v>0.06</v>
      </c>
      <c r="U562" s="473">
        <v>0</v>
      </c>
      <c r="V562" s="592">
        <v>0</v>
      </c>
      <c r="W562" s="592"/>
      <c r="X562" s="592"/>
      <c r="Y562" s="592">
        <f t="shared" si="18"/>
        <v>31.904</v>
      </c>
      <c r="Z562" s="592"/>
      <c r="AA562" s="592"/>
      <c r="AB562" s="592">
        <v>337.9</v>
      </c>
      <c r="AC562" s="592">
        <v>0</v>
      </c>
      <c r="AD562" s="592"/>
      <c r="AE562" s="592"/>
      <c r="AF562" s="592">
        <v>352.02</v>
      </c>
      <c r="AG562" s="592">
        <v>0</v>
      </c>
    </row>
    <row r="563" spans="1:33" x14ac:dyDescent="0.2">
      <c r="A563" s="988">
        <v>37079</v>
      </c>
      <c r="B563" s="592">
        <v>24.125</v>
      </c>
      <c r="C563" s="592"/>
      <c r="D563" s="592">
        <v>10.502000000000001</v>
      </c>
      <c r="E563" s="592"/>
      <c r="F563" s="1028">
        <f t="shared" si="19"/>
        <v>34.627000000000002</v>
      </c>
      <c r="G563" s="1028"/>
      <c r="H563" s="1028"/>
      <c r="I563" s="1028"/>
      <c r="J563" s="1028"/>
      <c r="K563" s="1028"/>
      <c r="L563" s="1028"/>
      <c r="M563" s="1028"/>
      <c r="N563" s="1028"/>
      <c r="O563" s="1028"/>
      <c r="P563" s="1028"/>
      <c r="Q563" s="1028"/>
      <c r="R563" s="1028"/>
      <c r="S563" s="592">
        <v>4.3090000000000002</v>
      </c>
      <c r="T563" s="1037">
        <v>9.7000000000000003E-2</v>
      </c>
      <c r="U563" s="473">
        <v>0</v>
      </c>
      <c r="V563" s="592">
        <v>0</v>
      </c>
      <c r="W563" s="592"/>
      <c r="X563" s="592"/>
      <c r="Y563" s="592">
        <f t="shared" si="18"/>
        <v>30.221</v>
      </c>
      <c r="Z563" s="592"/>
      <c r="AA563" s="592"/>
      <c r="AB563" s="592">
        <v>337.8</v>
      </c>
      <c r="AC563" s="592">
        <v>0.15</v>
      </c>
      <c r="AD563" s="592"/>
      <c r="AE563" s="592"/>
      <c r="AF563" s="592">
        <v>351.93</v>
      </c>
      <c r="AG563" s="592">
        <v>0</v>
      </c>
    </row>
    <row r="564" spans="1:33" x14ac:dyDescent="0.2">
      <c r="A564" s="988">
        <v>37080</v>
      </c>
      <c r="B564" s="592">
        <v>22.292000000000002</v>
      </c>
      <c r="C564" s="592"/>
      <c r="D564" s="592">
        <v>10.282</v>
      </c>
      <c r="E564" s="592"/>
      <c r="F564" s="1028">
        <f t="shared" si="19"/>
        <v>32.573999999999998</v>
      </c>
      <c r="G564" s="1028"/>
      <c r="H564" s="1028"/>
      <c r="I564" s="1028"/>
      <c r="J564" s="1028"/>
      <c r="K564" s="1028"/>
      <c r="L564" s="1028"/>
      <c r="M564" s="1028"/>
      <c r="N564" s="1028"/>
      <c r="O564" s="1028"/>
      <c r="P564" s="1028"/>
      <c r="Q564" s="1028"/>
      <c r="R564" s="1028"/>
      <c r="S564" s="592">
        <v>4.2519999999999998</v>
      </c>
      <c r="T564" s="1037">
        <v>6.4000000000000001E-2</v>
      </c>
      <c r="U564" s="473">
        <v>0</v>
      </c>
      <c r="V564" s="592">
        <v>0</v>
      </c>
      <c r="W564" s="592"/>
      <c r="X564" s="592"/>
      <c r="Y564" s="592">
        <f t="shared" si="18"/>
        <v>28.257999999999999</v>
      </c>
      <c r="Z564" s="592"/>
      <c r="AA564" s="592"/>
      <c r="AB564" s="592">
        <v>337.7</v>
      </c>
      <c r="AC564" s="592">
        <v>0</v>
      </c>
      <c r="AD564" s="592"/>
      <c r="AE564" s="592"/>
      <c r="AF564" s="1000">
        <v>351.89</v>
      </c>
      <c r="AG564" s="592">
        <v>0</v>
      </c>
    </row>
    <row r="565" spans="1:33" x14ac:dyDescent="0.2">
      <c r="A565" s="988">
        <v>37081</v>
      </c>
      <c r="B565" s="592">
        <v>22.933</v>
      </c>
      <c r="C565" s="592"/>
      <c r="D565" s="592">
        <v>10.815</v>
      </c>
      <c r="E565" s="592"/>
      <c r="F565" s="1028">
        <f t="shared" si="19"/>
        <v>33.747999999999998</v>
      </c>
      <c r="G565" s="1028"/>
      <c r="H565" s="1028"/>
      <c r="I565" s="1028"/>
      <c r="J565" s="1028"/>
      <c r="K565" s="1028"/>
      <c r="L565" s="1028"/>
      <c r="M565" s="1028"/>
      <c r="N565" s="1028"/>
      <c r="O565" s="1028"/>
      <c r="P565" s="1028"/>
      <c r="Q565" s="1028"/>
      <c r="R565" s="1028"/>
      <c r="S565" s="592">
        <v>4.2469999999999999</v>
      </c>
      <c r="T565" s="1037">
        <v>9.2999999999999999E-2</v>
      </c>
      <c r="U565" s="473">
        <v>0</v>
      </c>
      <c r="V565" s="1023">
        <v>0</v>
      </c>
      <c r="W565" s="1023"/>
      <c r="X565" s="1023"/>
      <c r="Y565" s="592">
        <f t="shared" si="18"/>
        <v>29.407999999999998</v>
      </c>
      <c r="Z565" s="592"/>
      <c r="AA565" s="592"/>
      <c r="AB565" s="592">
        <v>337.5</v>
      </c>
      <c r="AC565" s="592">
        <v>0.2</v>
      </c>
      <c r="AD565" s="592"/>
      <c r="AE565" s="592"/>
      <c r="AF565" s="1000">
        <v>351.77</v>
      </c>
      <c r="AG565" s="592">
        <v>0.32</v>
      </c>
    </row>
    <row r="566" spans="1:33" x14ac:dyDescent="0.2">
      <c r="A566" s="988">
        <v>37082</v>
      </c>
      <c r="B566" s="592">
        <v>23.116</v>
      </c>
      <c r="C566" s="592"/>
      <c r="D566" s="592">
        <v>12.585000000000001</v>
      </c>
      <c r="E566" s="592"/>
      <c r="F566" s="1028">
        <f t="shared" si="19"/>
        <v>35.701000000000001</v>
      </c>
      <c r="G566" s="1028"/>
      <c r="H566" s="1028"/>
      <c r="I566" s="1028"/>
      <c r="J566" s="1028"/>
      <c r="K566" s="1028"/>
      <c r="L566" s="1028"/>
      <c r="M566" s="1028"/>
      <c r="N566" s="1028"/>
      <c r="O566" s="1028"/>
      <c r="P566" s="1028"/>
      <c r="Q566" s="1028"/>
      <c r="R566" s="1028"/>
      <c r="S566" s="592">
        <v>2.282</v>
      </c>
      <c r="T566" s="1037">
        <v>6.4000000000000001E-2</v>
      </c>
      <c r="U566" s="473">
        <v>0</v>
      </c>
      <c r="V566" s="592">
        <v>0</v>
      </c>
      <c r="W566" s="592"/>
      <c r="X566" s="592"/>
      <c r="Y566" s="592">
        <f t="shared" si="18"/>
        <v>33.354999999999997</v>
      </c>
      <c r="Z566" s="592"/>
      <c r="AA566" s="592"/>
      <c r="AB566" s="592">
        <v>337.6</v>
      </c>
      <c r="AC566" s="592">
        <v>0</v>
      </c>
      <c r="AD566" s="592"/>
      <c r="AE566" s="592"/>
      <c r="AF566" s="592">
        <v>351.73</v>
      </c>
      <c r="AG566" s="592">
        <v>0</v>
      </c>
    </row>
    <row r="567" spans="1:33" x14ac:dyDescent="0.2">
      <c r="A567" s="988">
        <v>37083</v>
      </c>
      <c r="B567" s="592">
        <v>21.175000000000001</v>
      </c>
      <c r="C567" s="592"/>
      <c r="D567" s="592">
        <v>14.407</v>
      </c>
      <c r="E567" s="592"/>
      <c r="F567" s="1028">
        <f t="shared" si="19"/>
        <v>35.582000000000001</v>
      </c>
      <c r="G567" s="1028"/>
      <c r="H567" s="1028"/>
      <c r="I567" s="1028"/>
      <c r="J567" s="1028"/>
      <c r="K567" s="1028"/>
      <c r="L567" s="1028"/>
      <c r="M567" s="1028"/>
      <c r="N567" s="1028"/>
      <c r="O567" s="1028"/>
      <c r="P567" s="1028"/>
      <c r="Q567" s="1028"/>
      <c r="R567" s="1028"/>
      <c r="S567" s="592">
        <v>1.212</v>
      </c>
      <c r="T567" s="1037">
        <v>0</v>
      </c>
      <c r="U567" s="473">
        <v>0</v>
      </c>
      <c r="V567" s="592">
        <v>0</v>
      </c>
      <c r="W567" s="592"/>
      <c r="X567" s="592"/>
      <c r="Y567" s="592">
        <f t="shared" si="18"/>
        <v>34.369999999999997</v>
      </c>
      <c r="Z567" s="592"/>
      <c r="AA567" s="592"/>
      <c r="AB567" s="592">
        <v>337.7</v>
      </c>
      <c r="AC567" s="592">
        <v>0</v>
      </c>
      <c r="AD567" s="592"/>
      <c r="AE567" s="592"/>
      <c r="AF567" s="1029">
        <v>351.62</v>
      </c>
      <c r="AG567" s="592">
        <v>0.04</v>
      </c>
    </row>
    <row r="568" spans="1:33" x14ac:dyDescent="0.2">
      <c r="A568" s="988">
        <v>37084</v>
      </c>
      <c r="B568" s="592">
        <v>22.673999999999999</v>
      </c>
      <c r="C568" s="592"/>
      <c r="D568" s="592">
        <v>12.318</v>
      </c>
      <c r="E568" s="592"/>
      <c r="F568" s="1028">
        <f t="shared" si="19"/>
        <v>34.991999999999997</v>
      </c>
      <c r="G568" s="1028"/>
      <c r="H568" s="1028"/>
      <c r="I568" s="1028"/>
      <c r="J568" s="1028"/>
      <c r="K568" s="1028"/>
      <c r="L568" s="1028"/>
      <c r="M568" s="1028"/>
      <c r="N568" s="1028"/>
      <c r="O568" s="1028"/>
      <c r="P568" s="1028"/>
      <c r="Q568" s="1028"/>
      <c r="R568" s="1028"/>
      <c r="S568" s="592">
        <v>2.9710000000000001</v>
      </c>
      <c r="T568" s="1037">
        <v>0.184</v>
      </c>
      <c r="U568" s="473">
        <v>0</v>
      </c>
      <c r="V568" s="592">
        <v>0</v>
      </c>
      <c r="W568" s="592"/>
      <c r="X568" s="592"/>
      <c r="Y568" s="592">
        <f t="shared" si="18"/>
        <v>31.837</v>
      </c>
      <c r="Z568" s="592"/>
      <c r="AA568" s="592"/>
      <c r="AB568" s="592">
        <v>337.7</v>
      </c>
      <c r="AC568" s="592">
        <v>0.16</v>
      </c>
      <c r="AD568" s="592"/>
      <c r="AE568" s="592"/>
      <c r="AF568" s="631">
        <v>351.42</v>
      </c>
      <c r="AG568" s="631">
        <v>0.01</v>
      </c>
    </row>
    <row r="569" spans="1:33" x14ac:dyDescent="0.2">
      <c r="A569" s="988">
        <v>37085</v>
      </c>
      <c r="B569" s="592">
        <v>22.853999999999999</v>
      </c>
      <c r="C569" s="592"/>
      <c r="D569" s="592">
        <v>12.644</v>
      </c>
      <c r="E569" s="592"/>
      <c r="F569" s="1028">
        <f t="shared" si="19"/>
        <v>35.497999999999998</v>
      </c>
      <c r="G569" s="1028"/>
      <c r="H569" s="1028"/>
      <c r="I569" s="1028"/>
      <c r="J569" s="1028"/>
      <c r="K569" s="1028"/>
      <c r="L569" s="1028"/>
      <c r="M569" s="1028"/>
      <c r="N569" s="1028"/>
      <c r="O569" s="1028"/>
      <c r="P569" s="1028"/>
      <c r="Q569" s="1028"/>
      <c r="R569" s="1028"/>
      <c r="S569" s="592">
        <v>4.1340000000000003</v>
      </c>
      <c r="T569" s="1037">
        <v>8.8999999999999996E-2</v>
      </c>
      <c r="U569" s="473">
        <v>0</v>
      </c>
      <c r="V569" s="592">
        <v>0</v>
      </c>
      <c r="W569" s="592"/>
      <c r="X569" s="592"/>
      <c r="Y569" s="592">
        <f t="shared" si="18"/>
        <v>31.274999999999999</v>
      </c>
      <c r="Z569" s="592"/>
      <c r="AA569" s="592"/>
      <c r="AB569" s="631">
        <v>337.8</v>
      </c>
      <c r="AC569" s="631">
        <v>0</v>
      </c>
      <c r="AD569" s="631"/>
      <c r="AE569" s="631"/>
      <c r="AF569" s="631">
        <v>351.2</v>
      </c>
      <c r="AG569" s="631">
        <v>0</v>
      </c>
    </row>
    <row r="570" spans="1:33" x14ac:dyDescent="0.2">
      <c r="A570" s="988">
        <v>37086</v>
      </c>
      <c r="B570" s="592">
        <v>22.242000000000001</v>
      </c>
      <c r="C570" s="592"/>
      <c r="D570" s="592">
        <v>14.523999999999999</v>
      </c>
      <c r="E570" s="592"/>
      <c r="F570" s="1028">
        <f t="shared" si="19"/>
        <v>36.765999999999998</v>
      </c>
      <c r="G570" s="1028"/>
      <c r="H570" s="1028"/>
      <c r="I570" s="1028"/>
      <c r="J570" s="1028"/>
      <c r="K570" s="1028"/>
      <c r="L570" s="1028"/>
      <c r="M570" s="1028"/>
      <c r="N570" s="1028"/>
      <c r="O570" s="1028"/>
      <c r="P570" s="1028"/>
      <c r="Q570" s="1028"/>
      <c r="R570" s="1028"/>
      <c r="S570" s="592">
        <v>4.2350000000000003</v>
      </c>
      <c r="T570" s="1037">
        <v>0</v>
      </c>
      <c r="U570" s="473">
        <v>0</v>
      </c>
      <c r="V570" s="592">
        <v>0</v>
      </c>
      <c r="W570" s="592"/>
      <c r="X570" s="592"/>
      <c r="Y570" s="592">
        <f t="shared" si="18"/>
        <v>32.530999999999999</v>
      </c>
      <c r="Z570" s="592"/>
      <c r="AA570" s="592"/>
      <c r="AB570" s="631">
        <v>337.8</v>
      </c>
      <c r="AC570" s="631">
        <v>0</v>
      </c>
      <c r="AD570" s="631"/>
      <c r="AE570" s="631"/>
      <c r="AF570" s="631">
        <v>350.91</v>
      </c>
      <c r="AG570" s="631">
        <v>0</v>
      </c>
    </row>
    <row r="571" spans="1:33" x14ac:dyDescent="0.2">
      <c r="A571" s="988">
        <v>37087</v>
      </c>
      <c r="B571" s="592">
        <v>22.422999999999998</v>
      </c>
      <c r="C571" s="592"/>
      <c r="D571" s="592">
        <v>13.135999999999999</v>
      </c>
      <c r="E571" s="592"/>
      <c r="F571" s="1028">
        <f t="shared" si="19"/>
        <v>35.558999999999997</v>
      </c>
      <c r="G571" s="1028"/>
      <c r="H571" s="1028"/>
      <c r="I571" s="1028"/>
      <c r="J571" s="1028"/>
      <c r="K571" s="1028"/>
      <c r="L571" s="1028"/>
      <c r="M571" s="1028"/>
      <c r="N571" s="1028"/>
      <c r="O571" s="1028"/>
      <c r="P571" s="1028"/>
      <c r="Q571" s="1028"/>
      <c r="R571" s="1028"/>
      <c r="S571" s="592">
        <v>4.3109999999999999</v>
      </c>
      <c r="T571" s="1037">
        <v>0.13200000000000001</v>
      </c>
      <c r="U571" s="473">
        <v>0</v>
      </c>
      <c r="V571" s="592">
        <v>0</v>
      </c>
      <c r="W571" s="592"/>
      <c r="X571" s="592"/>
      <c r="Y571" s="592">
        <f t="shared" si="18"/>
        <v>31.115999999999996</v>
      </c>
      <c r="Z571" s="592"/>
      <c r="AA571" s="592"/>
      <c r="AB571" s="631">
        <v>337.8</v>
      </c>
      <c r="AC571" s="631">
        <v>0</v>
      </c>
      <c r="AD571" s="631"/>
      <c r="AE571" s="631"/>
      <c r="AF571" s="631">
        <v>350.64</v>
      </c>
      <c r="AG571" s="631">
        <v>0</v>
      </c>
    </row>
    <row r="572" spans="1:33" x14ac:dyDescent="0.2">
      <c r="A572" s="988">
        <v>37088</v>
      </c>
      <c r="B572" s="592">
        <v>25.622</v>
      </c>
      <c r="C572" s="592"/>
      <c r="D572" s="592">
        <v>13.773</v>
      </c>
      <c r="E572" s="592"/>
      <c r="F572" s="1028">
        <f t="shared" si="19"/>
        <v>39.394999999999996</v>
      </c>
      <c r="G572" s="1028"/>
      <c r="H572" s="1028"/>
      <c r="I572" s="1028"/>
      <c r="J572" s="1028"/>
      <c r="K572" s="1028"/>
      <c r="L572" s="1028"/>
      <c r="M572" s="1028"/>
      <c r="N572" s="1028"/>
      <c r="O572" s="1028"/>
      <c r="P572" s="1028"/>
      <c r="Q572" s="1028"/>
      <c r="R572" s="1028"/>
      <c r="S572" s="592">
        <v>4.1230000000000002</v>
      </c>
      <c r="T572" s="1037">
        <v>4.9000000000000002E-2</v>
      </c>
      <c r="U572" s="473">
        <v>0</v>
      </c>
      <c r="V572" s="592">
        <v>0</v>
      </c>
      <c r="W572" s="592"/>
      <c r="X572" s="592"/>
      <c r="Y572" s="592">
        <f t="shared" si="18"/>
        <v>35.222999999999999</v>
      </c>
      <c r="Z572" s="592"/>
      <c r="AA572" s="592"/>
      <c r="AB572" s="592">
        <v>337.9</v>
      </c>
      <c r="AC572" s="592">
        <v>0</v>
      </c>
      <c r="AD572" s="592"/>
      <c r="AE572" s="592"/>
      <c r="AF572" s="631">
        <v>350.4</v>
      </c>
      <c r="AG572" s="631">
        <v>0</v>
      </c>
    </row>
    <row r="573" spans="1:33" x14ac:dyDescent="0.2">
      <c r="A573" s="988">
        <v>37089</v>
      </c>
      <c r="B573" s="592">
        <v>26.401</v>
      </c>
      <c r="C573" s="592"/>
      <c r="D573" s="592">
        <v>12.507999999999999</v>
      </c>
      <c r="E573" s="592"/>
      <c r="F573" s="1028">
        <f t="shared" si="19"/>
        <v>38.908999999999999</v>
      </c>
      <c r="G573" s="1028"/>
      <c r="H573" s="1028"/>
      <c r="I573" s="1028"/>
      <c r="J573" s="1028"/>
      <c r="K573" s="1028"/>
      <c r="L573" s="1028"/>
      <c r="M573" s="1028"/>
      <c r="N573" s="1028"/>
      <c r="O573" s="1028"/>
      <c r="P573" s="1028"/>
      <c r="Q573" s="1028"/>
      <c r="R573" s="1028"/>
      <c r="S573" s="592">
        <v>0.77600000000000002</v>
      </c>
      <c r="T573" s="1037">
        <v>0.13900000000000001</v>
      </c>
      <c r="U573" s="473">
        <v>0</v>
      </c>
      <c r="V573" s="592">
        <v>0</v>
      </c>
      <c r="W573" s="592"/>
      <c r="X573" s="592"/>
      <c r="Y573" s="592">
        <f t="shared" si="18"/>
        <v>37.993999999999993</v>
      </c>
      <c r="Z573" s="592"/>
      <c r="AA573" s="592"/>
      <c r="AB573" s="592">
        <v>337.9</v>
      </c>
      <c r="AC573" s="592">
        <v>0</v>
      </c>
      <c r="AD573" s="592"/>
      <c r="AE573" s="592"/>
      <c r="AF573" s="592">
        <v>350.16</v>
      </c>
      <c r="AG573" s="592">
        <v>0</v>
      </c>
    </row>
    <row r="574" spans="1:33" x14ac:dyDescent="0.2">
      <c r="A574" s="988">
        <v>37090</v>
      </c>
      <c r="B574" s="592">
        <v>23.952000000000002</v>
      </c>
      <c r="C574" s="592"/>
      <c r="D574" s="592">
        <v>13.869</v>
      </c>
      <c r="E574" s="592"/>
      <c r="F574" s="1028">
        <f t="shared" si="19"/>
        <v>37.820999999999998</v>
      </c>
      <c r="G574" s="1028"/>
      <c r="H574" s="1028"/>
      <c r="I574" s="1028"/>
      <c r="J574" s="1028"/>
      <c r="K574" s="1028"/>
      <c r="L574" s="1028"/>
      <c r="M574" s="1028"/>
      <c r="N574" s="1028"/>
      <c r="O574" s="1028"/>
      <c r="P574" s="1028"/>
      <c r="Q574" s="1028"/>
      <c r="R574" s="1028"/>
      <c r="S574" s="592">
        <v>4.1100000000000003</v>
      </c>
      <c r="T574" s="1037">
        <v>9.6000000000000002E-2</v>
      </c>
      <c r="U574" s="473">
        <v>0</v>
      </c>
      <c r="V574" s="592">
        <v>0</v>
      </c>
      <c r="W574" s="592"/>
      <c r="X574" s="592"/>
      <c r="Y574" s="592">
        <f t="shared" si="18"/>
        <v>33.615000000000002</v>
      </c>
      <c r="Z574" s="592"/>
      <c r="AA574" s="592"/>
      <c r="AB574" s="592">
        <v>338</v>
      </c>
      <c r="AC574" s="592">
        <v>0.61</v>
      </c>
      <c r="AD574" s="592"/>
      <c r="AE574" s="592"/>
      <c r="AF574" s="592">
        <v>350.96</v>
      </c>
      <c r="AG574" s="592">
        <v>0.03</v>
      </c>
    </row>
    <row r="575" spans="1:33" x14ac:dyDescent="0.2">
      <c r="A575" s="988">
        <v>37091</v>
      </c>
      <c r="B575" s="592">
        <v>23.712</v>
      </c>
      <c r="C575" s="592"/>
      <c r="D575" s="592">
        <v>11.449</v>
      </c>
      <c r="E575" s="592"/>
      <c r="F575" s="1028">
        <f t="shared" si="19"/>
        <v>35.161000000000001</v>
      </c>
      <c r="G575" s="1028"/>
      <c r="H575" s="1028"/>
      <c r="I575" s="1028"/>
      <c r="J575" s="1028"/>
      <c r="K575" s="1028"/>
      <c r="L575" s="1028"/>
      <c r="M575" s="1028"/>
      <c r="N575" s="1028"/>
      <c r="O575" s="1028"/>
      <c r="P575" s="1028"/>
      <c r="Q575" s="1028"/>
      <c r="R575" s="1028"/>
      <c r="S575" s="592">
        <v>1.3879999999999999</v>
      </c>
      <c r="T575" s="1037">
        <v>0.22600000000000001</v>
      </c>
      <c r="U575" s="473">
        <v>0</v>
      </c>
      <c r="V575" s="592">
        <v>0</v>
      </c>
      <c r="W575" s="592"/>
      <c r="X575" s="592"/>
      <c r="Y575" s="592">
        <f t="shared" si="18"/>
        <v>33.547000000000004</v>
      </c>
      <c r="Z575" s="592"/>
      <c r="AA575" s="592"/>
      <c r="AB575" s="592">
        <v>338</v>
      </c>
      <c r="AC575" s="592">
        <v>0</v>
      </c>
      <c r="AD575" s="592"/>
      <c r="AE575" s="592"/>
      <c r="AF575" s="592">
        <v>349.71</v>
      </c>
      <c r="AG575" s="592">
        <v>0</v>
      </c>
    </row>
    <row r="576" spans="1:33" x14ac:dyDescent="0.2">
      <c r="A576" s="988">
        <v>37092</v>
      </c>
      <c r="B576" s="592">
        <v>22.227</v>
      </c>
      <c r="C576" s="592"/>
      <c r="D576" s="592">
        <v>13.835000000000001</v>
      </c>
      <c r="E576" s="592"/>
      <c r="F576" s="1028">
        <f t="shared" si="19"/>
        <v>36.061999999999998</v>
      </c>
      <c r="G576" s="1028"/>
      <c r="H576" s="1028"/>
      <c r="I576" s="1028"/>
      <c r="J576" s="1028"/>
      <c r="K576" s="1028"/>
      <c r="L576" s="1028"/>
      <c r="M576" s="1028"/>
      <c r="N576" s="1028"/>
      <c r="O576" s="1028"/>
      <c r="P576" s="1028"/>
      <c r="Q576" s="1028"/>
      <c r="R576" s="1028"/>
      <c r="S576" s="592">
        <v>3.8839999999999999</v>
      </c>
      <c r="T576" s="1037">
        <v>0.22600000000000001</v>
      </c>
      <c r="U576" s="473">
        <v>0</v>
      </c>
      <c r="V576" s="592">
        <v>0</v>
      </c>
      <c r="W576" s="592"/>
      <c r="X576" s="592"/>
      <c r="Y576" s="592">
        <f t="shared" si="18"/>
        <v>31.951999999999998</v>
      </c>
      <c r="Z576" s="592"/>
      <c r="AA576" s="592"/>
      <c r="AB576" s="592">
        <v>338</v>
      </c>
      <c r="AC576" s="592">
        <v>0</v>
      </c>
      <c r="AD576" s="592"/>
      <c r="AE576" s="592"/>
      <c r="AF576" s="631">
        <v>349.41</v>
      </c>
      <c r="AG576" s="631">
        <v>0</v>
      </c>
    </row>
    <row r="577" spans="1:33" x14ac:dyDescent="0.2">
      <c r="A577" s="988">
        <v>37093</v>
      </c>
      <c r="B577" s="592">
        <v>21.414999999999999</v>
      </c>
      <c r="C577" s="592"/>
      <c r="D577" s="592">
        <v>13.82</v>
      </c>
      <c r="E577" s="592"/>
      <c r="F577" s="1028">
        <f t="shared" si="19"/>
        <v>35.234999999999999</v>
      </c>
      <c r="G577" s="1028"/>
      <c r="H577" s="1028"/>
      <c r="I577" s="1028"/>
      <c r="J577" s="1028"/>
      <c r="K577" s="1028"/>
      <c r="L577" s="1028"/>
      <c r="M577" s="1028"/>
      <c r="N577" s="1028"/>
      <c r="O577" s="1028"/>
      <c r="P577" s="1028"/>
      <c r="Q577" s="1028"/>
      <c r="R577" s="1028"/>
      <c r="S577" s="592">
        <v>4.0819999999999999</v>
      </c>
      <c r="T577" s="1037">
        <v>7.4999999999999997E-2</v>
      </c>
      <c r="U577" s="473">
        <v>0</v>
      </c>
      <c r="V577" s="592">
        <v>0</v>
      </c>
      <c r="W577" s="592"/>
      <c r="X577" s="592"/>
      <c r="Y577" s="592">
        <f t="shared" si="18"/>
        <v>31.077999999999999</v>
      </c>
      <c r="Z577" s="592"/>
      <c r="AA577" s="592"/>
      <c r="AB577" s="592">
        <v>338</v>
      </c>
      <c r="AC577" s="592">
        <v>0</v>
      </c>
      <c r="AD577" s="592"/>
      <c r="AE577" s="592"/>
      <c r="AF577" s="592">
        <v>349.09</v>
      </c>
      <c r="AG577" s="592">
        <v>0</v>
      </c>
    </row>
    <row r="578" spans="1:33" x14ac:dyDescent="0.2">
      <c r="A578" s="988">
        <v>37094</v>
      </c>
      <c r="B578" s="592">
        <v>22.567</v>
      </c>
      <c r="C578" s="592"/>
      <c r="D578" s="592">
        <v>12.573</v>
      </c>
      <c r="E578" s="592"/>
      <c r="F578" s="1028">
        <f t="shared" si="19"/>
        <v>35.14</v>
      </c>
      <c r="G578" s="1028"/>
      <c r="H578" s="1028"/>
      <c r="I578" s="1028"/>
      <c r="J578" s="1028"/>
      <c r="K578" s="1028"/>
      <c r="L578" s="1028"/>
      <c r="M578" s="1028"/>
      <c r="N578" s="1028"/>
      <c r="O578" s="1028"/>
      <c r="P578" s="1028"/>
      <c r="Q578" s="1028"/>
      <c r="R578" s="1028"/>
      <c r="S578" s="592">
        <v>3.8839999999999999</v>
      </c>
      <c r="T578" s="1037">
        <v>5.6000000000000001E-2</v>
      </c>
      <c r="U578" s="473">
        <v>0</v>
      </c>
      <c r="V578" s="592">
        <v>0</v>
      </c>
      <c r="W578" s="592"/>
      <c r="X578" s="592"/>
      <c r="Y578" s="592">
        <f t="shared" si="18"/>
        <v>31.2</v>
      </c>
      <c r="Z578" s="592"/>
      <c r="AA578" s="592"/>
      <c r="AB578" s="592">
        <v>338</v>
      </c>
      <c r="AC578" s="592">
        <v>0</v>
      </c>
      <c r="AD578" s="592"/>
      <c r="AE578" s="592"/>
      <c r="AF578" s="592">
        <v>348.87</v>
      </c>
      <c r="AG578" s="592">
        <v>0</v>
      </c>
    </row>
    <row r="579" spans="1:33" x14ac:dyDescent="0.2">
      <c r="A579" s="988">
        <v>37095</v>
      </c>
      <c r="B579" s="592">
        <v>25.741</v>
      </c>
      <c r="C579" s="592"/>
      <c r="D579" s="592">
        <v>12.651999999999999</v>
      </c>
      <c r="E579" s="592"/>
      <c r="F579" s="1028">
        <f t="shared" si="19"/>
        <v>38.393000000000001</v>
      </c>
      <c r="G579" s="1028"/>
      <c r="H579" s="1028"/>
      <c r="I579" s="1028"/>
      <c r="J579" s="1028"/>
      <c r="K579" s="1028"/>
      <c r="L579" s="1028"/>
      <c r="M579" s="1028"/>
      <c r="N579" s="1028"/>
      <c r="O579" s="1028"/>
      <c r="P579" s="1028"/>
      <c r="Q579" s="1028"/>
      <c r="R579" s="1028"/>
      <c r="S579" s="592">
        <v>4.0599999999999996</v>
      </c>
      <c r="T579" s="1037">
        <v>0.06</v>
      </c>
      <c r="U579" s="679">
        <v>0</v>
      </c>
      <c r="V579" s="592">
        <v>0</v>
      </c>
      <c r="W579" s="592"/>
      <c r="X579" s="592"/>
      <c r="Y579" s="592">
        <f t="shared" si="18"/>
        <v>34.272999999999996</v>
      </c>
      <c r="Z579" s="592"/>
      <c r="AA579" s="592"/>
      <c r="AB579" s="592">
        <v>338.1</v>
      </c>
      <c r="AC579" s="592">
        <v>0.4</v>
      </c>
      <c r="AD579" s="592"/>
      <c r="AE579" s="592"/>
      <c r="AF579" s="592">
        <v>348.61</v>
      </c>
      <c r="AG579" s="592">
        <v>0.12</v>
      </c>
    </row>
    <row r="580" spans="1:33" x14ac:dyDescent="0.2">
      <c r="A580" s="988">
        <v>37096</v>
      </c>
      <c r="B580" s="592">
        <v>22.638999999999999</v>
      </c>
      <c r="C580" s="592"/>
      <c r="D580" s="1000">
        <v>13.13</v>
      </c>
      <c r="E580" s="1000"/>
      <c r="F580" s="1028">
        <f t="shared" si="19"/>
        <v>35.768999999999998</v>
      </c>
      <c r="G580" s="1028"/>
      <c r="H580" s="1028"/>
      <c r="I580" s="1028"/>
      <c r="J580" s="1028"/>
      <c r="K580" s="1028"/>
      <c r="L580" s="1028"/>
      <c r="M580" s="1028"/>
      <c r="N580" s="1028"/>
      <c r="O580" s="1028"/>
      <c r="P580" s="1028"/>
      <c r="Q580" s="1028"/>
      <c r="R580" s="1028"/>
      <c r="S580" s="592">
        <v>4.1580000000000004</v>
      </c>
      <c r="T580" s="1037">
        <v>7.1999999999999995E-2</v>
      </c>
      <c r="U580" s="679">
        <v>0</v>
      </c>
      <c r="V580" s="592">
        <v>0</v>
      </c>
      <c r="W580" s="592"/>
      <c r="X580" s="592"/>
      <c r="Y580" s="592">
        <f t="shared" si="18"/>
        <v>31.538999999999998</v>
      </c>
      <c r="Z580" s="592"/>
      <c r="AA580" s="592"/>
      <c r="AB580" s="592">
        <v>338.1</v>
      </c>
      <c r="AC580" s="592">
        <v>0.1</v>
      </c>
      <c r="AD580" s="592"/>
      <c r="AE580" s="592"/>
      <c r="AF580" s="592">
        <v>348.4</v>
      </c>
      <c r="AG580" s="592">
        <v>0.09</v>
      </c>
    </row>
    <row r="581" spans="1:33" x14ac:dyDescent="0.2">
      <c r="A581" s="988">
        <v>37097</v>
      </c>
      <c r="B581" s="592">
        <v>24.806999999999999</v>
      </c>
      <c r="C581" s="592"/>
      <c r="D581" s="592">
        <v>11.518000000000001</v>
      </c>
      <c r="E581" s="592"/>
      <c r="F581" s="1028">
        <f t="shared" si="19"/>
        <v>36.325000000000003</v>
      </c>
      <c r="G581" s="1028"/>
      <c r="H581" s="1028"/>
      <c r="I581" s="1028"/>
      <c r="J581" s="1028"/>
      <c r="K581" s="1028"/>
      <c r="L581" s="1028"/>
      <c r="M581" s="1028"/>
      <c r="N581" s="1028"/>
      <c r="O581" s="1028"/>
      <c r="P581" s="1028"/>
      <c r="Q581" s="1028"/>
      <c r="R581" s="1028"/>
      <c r="S581" s="592">
        <v>2.871</v>
      </c>
      <c r="T581" s="1037">
        <v>1E-3</v>
      </c>
      <c r="U581" s="679">
        <v>0</v>
      </c>
      <c r="V581" s="592">
        <v>0</v>
      </c>
      <c r="W581" s="592"/>
      <c r="X581" s="592"/>
      <c r="Y581" s="592">
        <f t="shared" si="18"/>
        <v>33.453000000000003</v>
      </c>
      <c r="Z581" s="592"/>
      <c r="AA581" s="592"/>
      <c r="AB581" s="592">
        <v>338.1</v>
      </c>
      <c r="AC581" s="592">
        <v>0.4</v>
      </c>
      <c r="AD581" s="592"/>
      <c r="AE581" s="592"/>
      <c r="AF581" s="592">
        <v>348.16</v>
      </c>
      <c r="AG581" s="592">
        <v>0.44</v>
      </c>
    </row>
    <row r="582" spans="1:33" x14ac:dyDescent="0.2">
      <c r="A582" s="988">
        <v>37098</v>
      </c>
      <c r="B582" s="592">
        <v>18.100999999999999</v>
      </c>
      <c r="C582" s="592"/>
      <c r="D582" s="592">
        <v>13.781000000000001</v>
      </c>
      <c r="E582" s="592"/>
      <c r="F582" s="1028">
        <f t="shared" si="19"/>
        <v>31.881999999999998</v>
      </c>
      <c r="G582" s="1028"/>
      <c r="H582" s="1028"/>
      <c r="I582" s="1028"/>
      <c r="J582" s="1028"/>
      <c r="K582" s="1028"/>
      <c r="L582" s="1028"/>
      <c r="M582" s="1028"/>
      <c r="N582" s="1028"/>
      <c r="O582" s="1028"/>
      <c r="P582" s="1028"/>
      <c r="Q582" s="1028"/>
      <c r="R582" s="1028"/>
      <c r="S582" s="592">
        <v>2.0259999999999998</v>
      </c>
      <c r="T582" s="1037">
        <v>1.4E-2</v>
      </c>
      <c r="U582" s="679">
        <v>0</v>
      </c>
      <c r="V582" s="592">
        <v>0</v>
      </c>
      <c r="W582" s="592"/>
      <c r="X582" s="592"/>
      <c r="Y582" s="592">
        <f t="shared" si="18"/>
        <v>29.841999999999999</v>
      </c>
      <c r="Z582" s="592"/>
      <c r="AA582" s="592"/>
      <c r="AB582" s="592">
        <v>341.2</v>
      </c>
      <c r="AC582" s="592">
        <v>4.25</v>
      </c>
      <c r="AD582" s="592"/>
      <c r="AE582" s="592"/>
      <c r="AF582" s="592">
        <v>350.04</v>
      </c>
      <c r="AG582" s="592">
        <v>3.8</v>
      </c>
    </row>
    <row r="583" spans="1:33" x14ac:dyDescent="0.2">
      <c r="A583" s="988">
        <v>37099</v>
      </c>
      <c r="B583" s="592">
        <v>22.158999999999999</v>
      </c>
      <c r="C583" s="592"/>
      <c r="D583" s="592">
        <v>11.678000000000001</v>
      </c>
      <c r="E583" s="592"/>
      <c r="F583" s="1028">
        <f t="shared" si="19"/>
        <v>33.837000000000003</v>
      </c>
      <c r="G583" s="1028"/>
      <c r="H583" s="1028"/>
      <c r="I583" s="1028"/>
      <c r="J583" s="1028"/>
      <c r="K583" s="1028"/>
      <c r="L583" s="1028"/>
      <c r="M583" s="1028"/>
      <c r="N583" s="1028"/>
      <c r="O583" s="1028"/>
      <c r="P583" s="1028"/>
      <c r="Q583" s="1028"/>
      <c r="R583" s="1028"/>
      <c r="S583" s="592">
        <v>3.19</v>
      </c>
      <c r="T583" s="1037">
        <v>0.05</v>
      </c>
      <c r="U583" s="679">
        <v>0</v>
      </c>
      <c r="V583" s="592">
        <v>0</v>
      </c>
      <c r="W583" s="592"/>
      <c r="X583" s="592"/>
      <c r="Y583" s="592">
        <f t="shared" si="18"/>
        <v>30.597000000000001</v>
      </c>
      <c r="Z583" s="592"/>
      <c r="AA583" s="592"/>
      <c r="AB583" s="592">
        <v>341.6</v>
      </c>
      <c r="AC583" s="592">
        <v>0.06</v>
      </c>
      <c r="AD583" s="592"/>
      <c r="AE583" s="592"/>
      <c r="AF583" s="592">
        <v>350.98</v>
      </c>
      <c r="AG583" s="592">
        <v>0.06</v>
      </c>
    </row>
    <row r="584" spans="1:33" x14ac:dyDescent="0.2">
      <c r="A584" s="988">
        <v>37100</v>
      </c>
      <c r="B584" s="592">
        <v>21.468</v>
      </c>
      <c r="C584" s="592"/>
      <c r="D584" s="592">
        <v>9.0619999999999994</v>
      </c>
      <c r="E584" s="592"/>
      <c r="F584" s="1028">
        <f t="shared" si="19"/>
        <v>30.53</v>
      </c>
      <c r="G584" s="1028"/>
      <c r="H584" s="1028"/>
      <c r="I584" s="1028"/>
      <c r="J584" s="1028"/>
      <c r="K584" s="1028"/>
      <c r="L584" s="1028"/>
      <c r="M584" s="1028"/>
      <c r="N584" s="1028"/>
      <c r="O584" s="1028"/>
      <c r="P584" s="1028"/>
      <c r="Q584" s="1028"/>
      <c r="R584" s="1028"/>
      <c r="S584" s="592">
        <v>2.93</v>
      </c>
      <c r="T584" s="1037">
        <v>0.09</v>
      </c>
      <c r="U584" s="679">
        <v>0</v>
      </c>
      <c r="V584" s="592">
        <v>0</v>
      </c>
      <c r="W584" s="592"/>
      <c r="X584" s="592"/>
      <c r="Y584" s="592">
        <f t="shared" si="18"/>
        <v>27.51</v>
      </c>
      <c r="Z584" s="592"/>
      <c r="AA584" s="592"/>
      <c r="AB584" s="592">
        <v>341.4</v>
      </c>
      <c r="AC584" s="592">
        <v>7.0000000000000007E-2</v>
      </c>
      <c r="AD584" s="592"/>
      <c r="AE584" s="592"/>
      <c r="AF584" s="592">
        <v>351.25</v>
      </c>
      <c r="AG584" s="592">
        <v>0.02</v>
      </c>
    </row>
    <row r="585" spans="1:33" x14ac:dyDescent="0.2">
      <c r="A585" s="988">
        <v>37101</v>
      </c>
      <c r="B585" s="592">
        <v>19.998999999999999</v>
      </c>
      <c r="C585" s="592"/>
      <c r="D585" s="1000">
        <v>8.18</v>
      </c>
      <c r="E585" s="1000"/>
      <c r="F585" s="1028">
        <f t="shared" si="19"/>
        <v>28.178999999999998</v>
      </c>
      <c r="G585" s="1028"/>
      <c r="H585" s="1028"/>
      <c r="I585" s="1028"/>
      <c r="J585" s="1028"/>
      <c r="K585" s="1028"/>
      <c r="L585" s="1028"/>
      <c r="M585" s="1028"/>
      <c r="N585" s="1028"/>
      <c r="O585" s="1028"/>
      <c r="P585" s="1028"/>
      <c r="Q585" s="1028"/>
      <c r="R585" s="1028"/>
      <c r="S585" s="592">
        <v>2.9729999999999999</v>
      </c>
      <c r="T585" s="1037">
        <v>6.9000000000000006E-2</v>
      </c>
      <c r="U585" s="679">
        <v>0</v>
      </c>
      <c r="V585" s="592">
        <v>0</v>
      </c>
      <c r="W585" s="592"/>
      <c r="X585" s="592"/>
      <c r="Y585" s="592">
        <f t="shared" si="18"/>
        <v>25.137</v>
      </c>
      <c r="Z585" s="592"/>
      <c r="AA585" s="592"/>
      <c r="AB585" s="592">
        <v>341.7</v>
      </c>
      <c r="AC585" s="592">
        <v>0.7</v>
      </c>
      <c r="AD585" s="592"/>
      <c r="AE585" s="592"/>
      <c r="AF585" s="1000">
        <v>351.29</v>
      </c>
      <c r="AG585" s="592">
        <v>0.52</v>
      </c>
    </row>
    <row r="586" spans="1:33" x14ac:dyDescent="0.2">
      <c r="A586" s="988">
        <v>37102</v>
      </c>
      <c r="B586" s="592">
        <v>22.370999999999999</v>
      </c>
      <c r="C586" s="592"/>
      <c r="D586" s="592">
        <v>10.586</v>
      </c>
      <c r="E586" s="592"/>
      <c r="F586" s="1028">
        <f t="shared" si="19"/>
        <v>32.957000000000001</v>
      </c>
      <c r="G586" s="1028"/>
      <c r="H586" s="1028"/>
      <c r="I586" s="1028"/>
      <c r="J586" s="1028"/>
      <c r="K586" s="1028"/>
      <c r="L586" s="1028"/>
      <c r="M586" s="1028"/>
      <c r="N586" s="1028"/>
      <c r="O586" s="1028"/>
      <c r="P586" s="1028"/>
      <c r="Q586" s="1028"/>
      <c r="R586" s="1028"/>
      <c r="S586" s="592">
        <v>0.32300000000000001</v>
      </c>
      <c r="T586" s="1037">
        <v>4.9000000000000002E-2</v>
      </c>
      <c r="U586" s="679">
        <v>0</v>
      </c>
      <c r="V586" s="592">
        <v>0</v>
      </c>
      <c r="W586" s="592"/>
      <c r="X586" s="592"/>
      <c r="Y586" s="592">
        <f t="shared" si="18"/>
        <v>32.585000000000001</v>
      </c>
      <c r="Z586" s="592"/>
      <c r="AA586" s="592"/>
      <c r="AB586" s="592">
        <v>341.4</v>
      </c>
      <c r="AC586" s="592">
        <v>0</v>
      </c>
      <c r="AD586" s="592"/>
      <c r="AE586" s="592"/>
      <c r="AF586" s="1000">
        <v>351.72</v>
      </c>
      <c r="AG586" s="592">
        <v>0.02</v>
      </c>
    </row>
    <row r="587" spans="1:33" x14ac:dyDescent="0.2">
      <c r="A587" s="988">
        <v>37103</v>
      </c>
      <c r="B587" s="592">
        <v>20.277999999999999</v>
      </c>
      <c r="C587" s="592"/>
      <c r="D587" s="592">
        <v>10.173</v>
      </c>
      <c r="E587" s="592"/>
      <c r="F587" s="1028">
        <f t="shared" si="19"/>
        <v>30.451000000000001</v>
      </c>
      <c r="G587" s="1028"/>
      <c r="H587" s="1028"/>
      <c r="I587" s="1028"/>
      <c r="J587" s="1028"/>
      <c r="K587" s="1028"/>
      <c r="L587" s="1028"/>
      <c r="M587" s="1028"/>
      <c r="N587" s="1028"/>
      <c r="O587" s="1028"/>
      <c r="P587" s="1028"/>
      <c r="Q587" s="1028"/>
      <c r="R587" s="1028"/>
      <c r="S587" s="592">
        <v>2.8519999999999999</v>
      </c>
      <c r="T587" s="1037">
        <v>0.10199999999999999</v>
      </c>
      <c r="U587" s="679">
        <v>0</v>
      </c>
      <c r="V587" s="592">
        <v>0</v>
      </c>
      <c r="W587" s="592"/>
      <c r="X587" s="592"/>
      <c r="Y587" s="592">
        <f t="shared" si="18"/>
        <v>27.497</v>
      </c>
      <c r="Z587" s="592"/>
      <c r="AA587" s="592"/>
      <c r="AB587" s="592">
        <v>341.3</v>
      </c>
      <c r="AC587" s="592">
        <v>0</v>
      </c>
      <c r="AD587" s="592"/>
      <c r="AE587" s="592"/>
      <c r="AF587" s="592">
        <v>351.74</v>
      </c>
      <c r="AG587" s="592">
        <v>0</v>
      </c>
    </row>
    <row r="588" spans="1:33" x14ac:dyDescent="0.2">
      <c r="A588" s="988">
        <v>37104</v>
      </c>
      <c r="B588" s="592">
        <v>22.626999999999999</v>
      </c>
      <c r="C588" s="592"/>
      <c r="D588" s="592">
        <v>9.0908999999999995</v>
      </c>
      <c r="E588" s="592"/>
      <c r="F588" s="1028">
        <f t="shared" si="19"/>
        <v>31.7179</v>
      </c>
      <c r="G588" s="1028"/>
      <c r="H588" s="1028"/>
      <c r="I588" s="1028"/>
      <c r="J588" s="1028"/>
      <c r="K588" s="1028"/>
      <c r="L588" s="1028"/>
      <c r="M588" s="1028"/>
      <c r="N588" s="1028"/>
      <c r="O588" s="1028"/>
      <c r="P588" s="1028"/>
      <c r="Q588" s="1028"/>
      <c r="R588" s="1028"/>
      <c r="S588" s="592">
        <v>2.2879999999999998</v>
      </c>
      <c r="T588" s="990">
        <v>7.0000000000000007E-2</v>
      </c>
      <c r="U588" s="473">
        <v>0</v>
      </c>
      <c r="V588" s="592">
        <v>0</v>
      </c>
      <c r="W588" s="592"/>
      <c r="X588" s="592"/>
      <c r="Y588" s="592">
        <f t="shared" si="18"/>
        <v>29.3599</v>
      </c>
      <c r="Z588" s="592"/>
      <c r="AA588" s="592"/>
      <c r="AB588" s="592">
        <v>341.2</v>
      </c>
      <c r="AC588" s="592">
        <v>0</v>
      </c>
      <c r="AD588" s="592"/>
      <c r="AE588" s="592"/>
      <c r="AF588" s="592">
        <v>351.62</v>
      </c>
      <c r="AG588" s="592">
        <v>0</v>
      </c>
    </row>
    <row r="589" spans="1:33" x14ac:dyDescent="0.2">
      <c r="A589" s="988">
        <v>37105</v>
      </c>
      <c r="B589" s="1000">
        <v>25.05</v>
      </c>
      <c r="C589" s="1000"/>
      <c r="D589" s="592">
        <v>10.484</v>
      </c>
      <c r="E589" s="592"/>
      <c r="F589" s="1028">
        <f t="shared" si="19"/>
        <v>35.533999999999999</v>
      </c>
      <c r="G589" s="1028"/>
      <c r="H589" s="1028"/>
      <c r="I589" s="1028"/>
      <c r="J589" s="1028"/>
      <c r="K589" s="1028"/>
      <c r="L589" s="1028"/>
      <c r="M589" s="1028"/>
      <c r="N589" s="1028"/>
      <c r="O589" s="1028"/>
      <c r="P589" s="1028"/>
      <c r="Q589" s="1028"/>
      <c r="R589" s="1028"/>
      <c r="S589" s="592">
        <v>3.5350000000000001</v>
      </c>
      <c r="T589" s="990">
        <v>8.5999999999999993E-2</v>
      </c>
      <c r="U589" s="473">
        <v>0</v>
      </c>
      <c r="V589" s="592">
        <v>0</v>
      </c>
      <c r="W589" s="592"/>
      <c r="X589" s="592"/>
      <c r="Y589" s="592">
        <f t="shared" si="18"/>
        <v>31.913</v>
      </c>
      <c r="Z589" s="592"/>
      <c r="AA589" s="592"/>
      <c r="AB589" s="592">
        <v>341.2</v>
      </c>
      <c r="AC589" s="592">
        <v>0</v>
      </c>
      <c r="AD589" s="592"/>
      <c r="AE589" s="592"/>
      <c r="AF589" s="592">
        <v>351.45</v>
      </c>
      <c r="AG589" s="592">
        <v>0</v>
      </c>
    </row>
    <row r="590" spans="1:33" x14ac:dyDescent="0.2">
      <c r="A590" s="988">
        <v>37106</v>
      </c>
      <c r="B590" s="993">
        <v>26.605</v>
      </c>
      <c r="C590" s="993"/>
      <c r="D590" s="592">
        <v>9.3539999999999992</v>
      </c>
      <c r="E590" s="592"/>
      <c r="F590" s="1028">
        <f t="shared" si="19"/>
        <v>35.959000000000003</v>
      </c>
      <c r="G590" s="1028"/>
      <c r="H590" s="1028"/>
      <c r="I590" s="1028"/>
      <c r="J590" s="1028"/>
      <c r="K590" s="1028"/>
      <c r="L590" s="1028"/>
      <c r="M590" s="1028"/>
      <c r="N590" s="1028"/>
      <c r="O590" s="1028"/>
      <c r="P590" s="1028"/>
      <c r="Q590" s="1028"/>
      <c r="R590" s="1028"/>
      <c r="S590" s="592">
        <v>3.22</v>
      </c>
      <c r="T590" s="990">
        <v>0.104</v>
      </c>
      <c r="U590" s="473">
        <v>0</v>
      </c>
      <c r="V590" s="592">
        <v>0</v>
      </c>
      <c r="W590" s="592"/>
      <c r="X590" s="592"/>
      <c r="Y590" s="592">
        <f t="shared" si="18"/>
        <v>32.635000000000005</v>
      </c>
      <c r="Z590" s="592"/>
      <c r="AA590" s="592"/>
      <c r="AB590" s="592">
        <v>341.2</v>
      </c>
      <c r="AC590" s="592">
        <v>0</v>
      </c>
      <c r="AD590" s="592"/>
      <c r="AE590" s="592"/>
      <c r="AF590" s="592">
        <v>341.29</v>
      </c>
      <c r="AG590" s="592">
        <v>0</v>
      </c>
    </row>
    <row r="591" spans="1:33" x14ac:dyDescent="0.2">
      <c r="A591" s="988">
        <v>37107</v>
      </c>
      <c r="B591" s="592">
        <v>21.588999999999999</v>
      </c>
      <c r="C591" s="592"/>
      <c r="D591" s="592">
        <v>14.079000000000001</v>
      </c>
      <c r="E591" s="592"/>
      <c r="F591" s="1028">
        <f t="shared" si="19"/>
        <v>35.667999999999999</v>
      </c>
      <c r="G591" s="1028"/>
      <c r="H591" s="1028"/>
      <c r="I591" s="1028"/>
      <c r="J591" s="1028"/>
      <c r="K591" s="1028"/>
      <c r="L591" s="1028"/>
      <c r="M591" s="1028"/>
      <c r="N591" s="1028"/>
      <c r="O591" s="1028"/>
      <c r="P591" s="1028"/>
      <c r="Q591" s="1028"/>
      <c r="R591" s="1028"/>
      <c r="S591" s="592">
        <v>3.262</v>
      </c>
      <c r="T591" s="990">
        <v>7.2999999999999995E-2</v>
      </c>
      <c r="U591" s="473">
        <v>0</v>
      </c>
      <c r="V591" s="592">
        <v>0</v>
      </c>
      <c r="W591" s="592"/>
      <c r="X591" s="592"/>
      <c r="Y591" s="592">
        <f t="shared" si="18"/>
        <v>32.332999999999998</v>
      </c>
      <c r="Z591" s="592"/>
      <c r="AA591" s="592"/>
      <c r="AB591" s="592">
        <v>341.2</v>
      </c>
      <c r="AC591" s="592">
        <v>0</v>
      </c>
      <c r="AD591" s="592"/>
      <c r="AE591" s="592"/>
      <c r="AF591" s="592">
        <v>351.09</v>
      </c>
      <c r="AG591" s="592">
        <v>0</v>
      </c>
    </row>
    <row r="592" spans="1:33" x14ac:dyDescent="0.2">
      <c r="A592" s="988">
        <v>37108</v>
      </c>
      <c r="B592" s="592">
        <v>20.507000000000001</v>
      </c>
      <c r="C592" s="592"/>
      <c r="D592" s="592">
        <v>13.201000000000001</v>
      </c>
      <c r="E592" s="592"/>
      <c r="F592" s="1028">
        <f t="shared" si="19"/>
        <v>33.707999999999998</v>
      </c>
      <c r="G592" s="1028"/>
      <c r="H592" s="1028"/>
      <c r="I592" s="1028"/>
      <c r="J592" s="1028"/>
      <c r="K592" s="1028"/>
      <c r="L592" s="1028"/>
      <c r="M592" s="1028"/>
      <c r="N592" s="1028"/>
      <c r="O592" s="1028"/>
      <c r="P592" s="1028"/>
      <c r="Q592" s="1028"/>
      <c r="R592" s="1028"/>
      <c r="S592" s="592">
        <v>3.2269999999999999</v>
      </c>
      <c r="T592" s="990">
        <v>6.2E-2</v>
      </c>
      <c r="U592" s="473">
        <v>0</v>
      </c>
      <c r="V592" s="592">
        <v>0</v>
      </c>
      <c r="W592" s="592"/>
      <c r="X592" s="592"/>
      <c r="Y592" s="592">
        <f t="shared" si="18"/>
        <v>30.418999999999997</v>
      </c>
      <c r="Z592" s="592"/>
      <c r="AA592" s="592"/>
      <c r="AB592" s="592">
        <v>341.2</v>
      </c>
      <c r="AC592" s="592">
        <v>0</v>
      </c>
      <c r="AD592" s="592"/>
      <c r="AE592" s="592"/>
      <c r="AF592" s="592">
        <v>350.88</v>
      </c>
      <c r="AG592" s="592">
        <v>0</v>
      </c>
    </row>
    <row r="593" spans="1:33" x14ac:dyDescent="0.2">
      <c r="A593" s="988">
        <v>37109</v>
      </c>
      <c r="B593" s="592">
        <v>24.673999999999999</v>
      </c>
      <c r="C593" s="592"/>
      <c r="D593" s="592">
        <v>12.896000000000001</v>
      </c>
      <c r="E593" s="592"/>
      <c r="F593" s="1028">
        <f t="shared" si="19"/>
        <v>37.57</v>
      </c>
      <c r="G593" s="1028"/>
      <c r="H593" s="1028"/>
      <c r="I593" s="1028"/>
      <c r="J593" s="1028"/>
      <c r="K593" s="1028"/>
      <c r="L593" s="1028"/>
      <c r="M593" s="1028"/>
      <c r="N593" s="1028"/>
      <c r="O593" s="1028"/>
      <c r="P593" s="1028"/>
      <c r="Q593" s="1028"/>
      <c r="R593" s="1028"/>
      <c r="S593" s="592">
        <v>3.7650000000000001</v>
      </c>
      <c r="T593" s="990">
        <v>8.3000000000000004E-2</v>
      </c>
      <c r="U593" s="473">
        <v>0</v>
      </c>
      <c r="V593" s="592">
        <v>0</v>
      </c>
      <c r="W593" s="592"/>
      <c r="X593" s="592"/>
      <c r="Y593" s="592">
        <f t="shared" si="18"/>
        <v>33.722000000000001</v>
      </c>
      <c r="Z593" s="592"/>
      <c r="AA593" s="592"/>
      <c r="AB593" s="592">
        <v>341.2</v>
      </c>
      <c r="AC593" s="592">
        <v>0</v>
      </c>
      <c r="AD593" s="592"/>
      <c r="AE593" s="592"/>
      <c r="AF593" s="592">
        <v>350.69</v>
      </c>
      <c r="AG593" s="592">
        <v>0</v>
      </c>
    </row>
    <row r="594" spans="1:33" x14ac:dyDescent="0.2">
      <c r="A594" s="988">
        <v>37110</v>
      </c>
      <c r="B594" s="592">
        <v>24.141999999999999</v>
      </c>
      <c r="C594" s="592"/>
      <c r="D594" s="592">
        <v>14.028</v>
      </c>
      <c r="E594" s="592"/>
      <c r="F594" s="1028">
        <f t="shared" si="19"/>
        <v>38.17</v>
      </c>
      <c r="G594" s="1028"/>
      <c r="H594" s="1028"/>
      <c r="I594" s="1028"/>
      <c r="J594" s="1028"/>
      <c r="K594" s="1028"/>
      <c r="L594" s="1028"/>
      <c r="M594" s="1028"/>
      <c r="N594" s="1028"/>
      <c r="O594" s="1028"/>
      <c r="P594" s="1028"/>
      <c r="Q594" s="1028"/>
      <c r="R594" s="1028"/>
      <c r="S594" s="592">
        <v>1.8839999999999999</v>
      </c>
      <c r="T594" s="990">
        <v>0.05</v>
      </c>
      <c r="U594" s="473">
        <v>0</v>
      </c>
      <c r="V594" s="592">
        <v>0</v>
      </c>
      <c r="W594" s="592"/>
      <c r="X594" s="592"/>
      <c r="Y594" s="592">
        <f t="shared" si="18"/>
        <v>36.236000000000004</v>
      </c>
      <c r="Z594" s="592"/>
      <c r="AA594" s="592"/>
      <c r="AB594" s="592">
        <v>341.2</v>
      </c>
      <c r="AC594" s="592">
        <v>0</v>
      </c>
      <c r="AD594" s="592"/>
      <c r="AE594" s="592"/>
      <c r="AF594" s="592">
        <v>350.49</v>
      </c>
      <c r="AG594" s="592">
        <v>0</v>
      </c>
    </row>
    <row r="595" spans="1:33" x14ac:dyDescent="0.2">
      <c r="A595" s="988">
        <v>37111</v>
      </c>
      <c r="B595" s="592">
        <v>25.248999999999999</v>
      </c>
      <c r="C595" s="592"/>
      <c r="D595" s="592">
        <v>13.641</v>
      </c>
      <c r="E595" s="592"/>
      <c r="F595" s="1028">
        <f t="shared" si="19"/>
        <v>38.89</v>
      </c>
      <c r="G595" s="1028"/>
      <c r="H595" s="1028"/>
      <c r="I595" s="1028"/>
      <c r="J595" s="1028"/>
      <c r="K595" s="1028"/>
      <c r="L595" s="1028"/>
      <c r="M595" s="1028"/>
      <c r="N595" s="1028"/>
      <c r="O595" s="1028"/>
      <c r="P595" s="1028"/>
      <c r="Q595" s="1028"/>
      <c r="R595" s="1028"/>
      <c r="S595" s="592">
        <v>4.04</v>
      </c>
      <c r="T595" s="990">
        <v>0.1</v>
      </c>
      <c r="U595" s="473">
        <v>0</v>
      </c>
      <c r="V595" s="592">
        <v>0</v>
      </c>
      <c r="W595" s="592"/>
      <c r="X595" s="592"/>
      <c r="Y595" s="592">
        <f t="shared" si="18"/>
        <v>34.75</v>
      </c>
      <c r="Z595" s="592"/>
      <c r="AA595" s="592"/>
      <c r="AB595" s="592">
        <v>341.1</v>
      </c>
      <c r="AC595" s="592">
        <v>0</v>
      </c>
      <c r="AD595" s="592"/>
      <c r="AE595" s="592"/>
      <c r="AF595" s="1000">
        <v>350.3</v>
      </c>
      <c r="AG595" s="592">
        <v>0</v>
      </c>
    </row>
    <row r="596" spans="1:33" x14ac:dyDescent="0.2">
      <c r="A596" s="988">
        <v>37112</v>
      </c>
      <c r="B596" s="592">
        <v>27.513000000000002</v>
      </c>
      <c r="C596" s="592"/>
      <c r="D596" s="1000">
        <v>14.07</v>
      </c>
      <c r="E596" s="1000"/>
      <c r="F596" s="1028">
        <f t="shared" si="19"/>
        <v>41.582999999999998</v>
      </c>
      <c r="G596" s="1028"/>
      <c r="H596" s="1028"/>
      <c r="I596" s="1028"/>
      <c r="J596" s="1028"/>
      <c r="K596" s="1028"/>
      <c r="L596" s="1028"/>
      <c r="M596" s="1028"/>
      <c r="N596" s="1028"/>
      <c r="O596" s="1028"/>
      <c r="P596" s="1028"/>
      <c r="Q596" s="1028"/>
      <c r="R596" s="1028"/>
      <c r="S596" s="592">
        <v>4.0519999999999996</v>
      </c>
      <c r="T596" s="990">
        <v>2.9000000000000001E-2</v>
      </c>
      <c r="U596" s="473">
        <v>0</v>
      </c>
      <c r="V596" s="1023">
        <v>0</v>
      </c>
      <c r="W596" s="1023"/>
      <c r="X596" s="1023"/>
      <c r="Y596" s="592">
        <f t="shared" si="18"/>
        <v>37.501999999999995</v>
      </c>
      <c r="Z596" s="592"/>
      <c r="AA596" s="592"/>
      <c r="AB596" s="592">
        <v>341.2</v>
      </c>
      <c r="AC596" s="592">
        <v>0</v>
      </c>
      <c r="AD596" s="592"/>
      <c r="AE596" s="592"/>
      <c r="AF596" s="1000">
        <v>350.09</v>
      </c>
      <c r="AG596" s="592">
        <v>0</v>
      </c>
    </row>
    <row r="597" spans="1:33" x14ac:dyDescent="0.2">
      <c r="A597" s="988">
        <v>37113</v>
      </c>
      <c r="B597" s="592">
        <v>24.475999999999999</v>
      </c>
      <c r="C597" s="592"/>
      <c r="D597" s="1000">
        <v>14.93</v>
      </c>
      <c r="E597" s="1000"/>
      <c r="F597" s="1028">
        <f t="shared" si="19"/>
        <v>39.405999999999999</v>
      </c>
      <c r="G597" s="1028"/>
      <c r="H597" s="1028"/>
      <c r="I597" s="1028"/>
      <c r="J597" s="1028"/>
      <c r="K597" s="1028"/>
      <c r="L597" s="1028"/>
      <c r="M597" s="1028"/>
      <c r="N597" s="1028"/>
      <c r="O597" s="1028"/>
      <c r="P597" s="1028"/>
      <c r="Q597" s="1028"/>
      <c r="R597" s="1028"/>
      <c r="S597" s="592">
        <v>4.0830000000000002</v>
      </c>
      <c r="T597" s="990">
        <v>5.2999999999999999E-2</v>
      </c>
      <c r="U597" s="473">
        <v>0</v>
      </c>
      <c r="V597" s="592">
        <v>0</v>
      </c>
      <c r="W597" s="592"/>
      <c r="X597" s="592"/>
      <c r="Y597" s="592">
        <f t="shared" si="18"/>
        <v>35.270000000000003</v>
      </c>
      <c r="Z597" s="592"/>
      <c r="AA597" s="592"/>
      <c r="AB597" s="592">
        <v>341.2</v>
      </c>
      <c r="AC597" s="592">
        <v>0.1</v>
      </c>
      <c r="AD597" s="592"/>
      <c r="AE597" s="592"/>
      <c r="AF597" s="592">
        <v>349.87</v>
      </c>
      <c r="AG597" s="592">
        <v>0.02</v>
      </c>
    </row>
    <row r="598" spans="1:33" x14ac:dyDescent="0.2">
      <c r="A598" s="988">
        <v>37114</v>
      </c>
      <c r="B598" s="592">
        <v>20.425000000000001</v>
      </c>
      <c r="C598" s="592"/>
      <c r="D598" s="592">
        <v>13.593999999999999</v>
      </c>
      <c r="E598" s="592"/>
      <c r="F598" s="1028">
        <f t="shared" si="19"/>
        <v>34.018999999999998</v>
      </c>
      <c r="G598" s="1028"/>
      <c r="H598" s="1028"/>
      <c r="I598" s="1028"/>
      <c r="J598" s="1028"/>
      <c r="K598" s="1028"/>
      <c r="L598" s="1028"/>
      <c r="M598" s="1028"/>
      <c r="N598" s="1028"/>
      <c r="O598" s="1028"/>
      <c r="P598" s="1028"/>
      <c r="Q598" s="1028"/>
      <c r="R598" s="1028"/>
      <c r="S598" s="592">
        <v>4.0069999999999997</v>
      </c>
      <c r="T598" s="990">
        <v>0.06</v>
      </c>
      <c r="U598" s="473">
        <v>0</v>
      </c>
      <c r="V598" s="592">
        <v>0</v>
      </c>
      <c r="W598" s="592"/>
      <c r="X598" s="592"/>
      <c r="Y598" s="592">
        <f t="shared" si="18"/>
        <v>29.952000000000002</v>
      </c>
      <c r="Z598" s="592"/>
      <c r="AA598" s="592"/>
      <c r="AB598" s="592">
        <v>341.3</v>
      </c>
      <c r="AC598" s="592">
        <v>1.5</v>
      </c>
      <c r="AD598" s="592"/>
      <c r="AE598" s="592"/>
      <c r="AF598" s="1000">
        <v>349.74</v>
      </c>
      <c r="AG598" s="592">
        <v>1.1499999999999999</v>
      </c>
    </row>
    <row r="599" spans="1:33" x14ac:dyDescent="0.2">
      <c r="A599" s="988">
        <v>37115</v>
      </c>
      <c r="B599" s="592">
        <v>19.736999999999998</v>
      </c>
      <c r="C599" s="592"/>
      <c r="D599" s="592">
        <v>12.225</v>
      </c>
      <c r="E599" s="592"/>
      <c r="F599" s="1028">
        <f t="shared" si="19"/>
        <v>31.961999999999996</v>
      </c>
      <c r="G599" s="1028"/>
      <c r="H599" s="1028"/>
      <c r="I599" s="1028"/>
      <c r="J599" s="1028"/>
      <c r="K599" s="1028"/>
      <c r="L599" s="1028"/>
      <c r="M599" s="1028"/>
      <c r="N599" s="1028"/>
      <c r="O599" s="1028"/>
      <c r="P599" s="1028"/>
      <c r="Q599" s="1028"/>
      <c r="R599" s="1028"/>
      <c r="S599" s="592">
        <v>4.101</v>
      </c>
      <c r="T599" s="990">
        <v>0.05</v>
      </c>
      <c r="U599" s="473">
        <v>0</v>
      </c>
      <c r="V599" s="592">
        <v>0</v>
      </c>
      <c r="W599" s="592"/>
      <c r="X599" s="592"/>
      <c r="Y599" s="592">
        <f t="shared" ref="Y599:Y662" si="20">+F599-S599-T599-U599-V599</f>
        <v>27.810999999999996</v>
      </c>
      <c r="Z599" s="592"/>
      <c r="AA599" s="592"/>
      <c r="AB599" s="592">
        <v>341.3</v>
      </c>
      <c r="AC599" s="592">
        <v>0</v>
      </c>
      <c r="AD599" s="592"/>
      <c r="AE599" s="592"/>
      <c r="AF599" s="592">
        <v>349.54</v>
      </c>
      <c r="AG599" s="592">
        <v>0.05</v>
      </c>
    </row>
    <row r="600" spans="1:33" x14ac:dyDescent="0.2">
      <c r="A600" s="988">
        <v>37116</v>
      </c>
      <c r="B600" s="592">
        <v>22.2</v>
      </c>
      <c r="C600" s="592"/>
      <c r="D600" s="592">
        <v>11.728</v>
      </c>
      <c r="E600" s="592"/>
      <c r="F600" s="1028">
        <f t="shared" si="19"/>
        <v>33.927999999999997</v>
      </c>
      <c r="G600" s="1028"/>
      <c r="H600" s="1028"/>
      <c r="I600" s="1028"/>
      <c r="J600" s="1028"/>
      <c r="K600" s="1028"/>
      <c r="L600" s="1028"/>
      <c r="M600" s="1028"/>
      <c r="N600" s="1028"/>
      <c r="O600" s="1028"/>
      <c r="P600" s="1028"/>
      <c r="Q600" s="1028"/>
      <c r="R600" s="1028"/>
      <c r="S600" s="592">
        <v>3.8759999999999999</v>
      </c>
      <c r="T600" s="990">
        <v>5.3999999999999999E-2</v>
      </c>
      <c r="U600" s="473">
        <v>0</v>
      </c>
      <c r="V600" s="592">
        <v>0</v>
      </c>
      <c r="W600" s="592"/>
      <c r="X600" s="592"/>
      <c r="Y600" s="592">
        <f t="shared" si="20"/>
        <v>29.997999999999998</v>
      </c>
      <c r="Z600" s="592"/>
      <c r="AA600" s="592"/>
      <c r="AB600" s="592">
        <v>341.2</v>
      </c>
      <c r="AC600" s="592">
        <v>0.02</v>
      </c>
      <c r="AD600" s="592"/>
      <c r="AE600" s="592"/>
      <c r="AF600" s="592">
        <v>349.44</v>
      </c>
      <c r="AG600" s="592">
        <v>0.24</v>
      </c>
    </row>
    <row r="601" spans="1:33" x14ac:dyDescent="0.2">
      <c r="A601" s="988">
        <v>37117</v>
      </c>
      <c r="B601" s="592">
        <v>25.141999999999999</v>
      </c>
      <c r="C601" s="592"/>
      <c r="D601" s="592">
        <v>10.97</v>
      </c>
      <c r="E601" s="592"/>
      <c r="F601" s="1028">
        <f t="shared" si="19"/>
        <v>36.112000000000002</v>
      </c>
      <c r="G601" s="1028"/>
      <c r="H601" s="1028"/>
      <c r="I601" s="1028"/>
      <c r="J601" s="1028"/>
      <c r="K601" s="1028"/>
      <c r="L601" s="1028"/>
      <c r="M601" s="1028"/>
      <c r="N601" s="1028"/>
      <c r="O601" s="1028"/>
      <c r="P601" s="1028"/>
      <c r="Q601" s="1028"/>
      <c r="R601" s="1028"/>
      <c r="S601" s="592">
        <v>3.9249999999999998</v>
      </c>
      <c r="T601" s="990">
        <v>2.5000000000000001E-2</v>
      </c>
      <c r="U601" s="473">
        <v>0</v>
      </c>
      <c r="V601" s="592">
        <v>0</v>
      </c>
      <c r="W601" s="592"/>
      <c r="X601" s="592"/>
      <c r="Y601" s="592">
        <f t="shared" si="20"/>
        <v>32.162000000000006</v>
      </c>
      <c r="Z601" s="592"/>
      <c r="AA601" s="592"/>
      <c r="AB601" s="592">
        <v>341.2</v>
      </c>
      <c r="AC601" s="592">
        <v>0</v>
      </c>
      <c r="AD601" s="592"/>
      <c r="AE601" s="592"/>
      <c r="AF601" s="592">
        <v>349.27</v>
      </c>
      <c r="AG601" s="592">
        <v>0</v>
      </c>
    </row>
    <row r="602" spans="1:33" x14ac:dyDescent="0.2">
      <c r="A602" s="988">
        <v>37118</v>
      </c>
      <c r="B602" s="592">
        <v>23.922999999999998</v>
      </c>
      <c r="C602" s="592"/>
      <c r="D602" s="592">
        <v>12.042999999999999</v>
      </c>
      <c r="E602" s="592"/>
      <c r="F602" s="1028">
        <f t="shared" si="19"/>
        <v>35.965999999999994</v>
      </c>
      <c r="G602" s="1028"/>
      <c r="H602" s="1028"/>
      <c r="I602" s="1028"/>
      <c r="J602" s="1028"/>
      <c r="K602" s="1028"/>
      <c r="L602" s="1028"/>
      <c r="M602" s="1028"/>
      <c r="N602" s="1028"/>
      <c r="O602" s="1028"/>
      <c r="P602" s="1028"/>
      <c r="Q602" s="1028"/>
      <c r="R602" s="1028"/>
      <c r="S602" s="592">
        <v>3.78</v>
      </c>
      <c r="T602" s="990">
        <v>5.6000000000000001E-2</v>
      </c>
      <c r="U602" s="473">
        <v>0</v>
      </c>
      <c r="V602" s="592">
        <v>0</v>
      </c>
      <c r="W602" s="592"/>
      <c r="X602" s="592"/>
      <c r="Y602" s="592">
        <f t="shared" si="20"/>
        <v>32.129999999999995</v>
      </c>
      <c r="Z602" s="592"/>
      <c r="AA602" s="592"/>
      <c r="AB602" s="592">
        <v>341.1</v>
      </c>
      <c r="AC602" s="592">
        <v>0</v>
      </c>
      <c r="AD602" s="592"/>
      <c r="AE602" s="592"/>
      <c r="AF602" s="592">
        <v>349.04</v>
      </c>
      <c r="AG602" s="592">
        <v>0</v>
      </c>
    </row>
    <row r="603" spans="1:33" x14ac:dyDescent="0.2">
      <c r="A603" s="988">
        <v>37119</v>
      </c>
      <c r="B603" s="592">
        <v>22.004000000000001</v>
      </c>
      <c r="C603" s="592"/>
      <c r="D603" s="592">
        <v>12.237</v>
      </c>
      <c r="E603" s="592"/>
      <c r="F603" s="1028">
        <f t="shared" si="19"/>
        <v>34.241</v>
      </c>
      <c r="G603" s="1028"/>
      <c r="H603" s="1028"/>
      <c r="I603" s="1028"/>
      <c r="J603" s="1028"/>
      <c r="K603" s="1028"/>
      <c r="L603" s="1028"/>
      <c r="M603" s="1028"/>
      <c r="N603" s="1028"/>
      <c r="O603" s="1028"/>
      <c r="P603" s="1028"/>
      <c r="Q603" s="1028"/>
      <c r="R603" s="1028"/>
      <c r="S603" s="592">
        <v>0.27200000000000002</v>
      </c>
      <c r="T603" s="990">
        <v>0</v>
      </c>
      <c r="U603" s="473">
        <v>0</v>
      </c>
      <c r="V603" s="592">
        <v>0</v>
      </c>
      <c r="W603" s="592"/>
      <c r="X603" s="592"/>
      <c r="Y603" s="592">
        <f t="shared" si="20"/>
        <v>33.969000000000001</v>
      </c>
      <c r="Z603" s="592"/>
      <c r="AA603" s="592"/>
      <c r="AB603" s="592">
        <v>341</v>
      </c>
      <c r="AC603" s="592">
        <v>0</v>
      </c>
      <c r="AD603" s="592"/>
      <c r="AE603" s="592"/>
      <c r="AF603" s="1000">
        <v>348.86</v>
      </c>
      <c r="AG603" s="592">
        <v>0</v>
      </c>
    </row>
    <row r="604" spans="1:33" x14ac:dyDescent="0.2">
      <c r="A604" s="988">
        <v>37120</v>
      </c>
      <c r="B604" s="592">
        <v>23.475000000000001</v>
      </c>
      <c r="C604" s="592"/>
      <c r="D604" s="592">
        <v>12.177</v>
      </c>
      <c r="E604" s="592"/>
      <c r="F604" s="1028">
        <f t="shared" si="19"/>
        <v>35.652000000000001</v>
      </c>
      <c r="G604" s="1028"/>
      <c r="H604" s="1028"/>
      <c r="I604" s="1028"/>
      <c r="J604" s="1028"/>
      <c r="K604" s="1028"/>
      <c r="L604" s="1028"/>
      <c r="M604" s="1028"/>
      <c r="N604" s="1028"/>
      <c r="O604" s="1028"/>
      <c r="P604" s="1028"/>
      <c r="Q604" s="1028"/>
      <c r="R604" s="1028"/>
      <c r="S604" s="592">
        <v>4.0919999999999996</v>
      </c>
      <c r="T604" s="990">
        <v>0</v>
      </c>
      <c r="U604" s="473">
        <v>0</v>
      </c>
      <c r="V604" s="592">
        <v>0</v>
      </c>
      <c r="W604" s="592"/>
      <c r="X604" s="592"/>
      <c r="Y604" s="592">
        <f t="shared" si="20"/>
        <v>31.560000000000002</v>
      </c>
      <c r="Z604" s="592"/>
      <c r="AA604" s="592"/>
      <c r="AB604" s="592">
        <v>341</v>
      </c>
      <c r="AC604" s="592">
        <v>0</v>
      </c>
      <c r="AD604" s="592"/>
      <c r="AE604" s="592"/>
      <c r="AF604" s="592">
        <v>348.72</v>
      </c>
      <c r="AG604" s="592">
        <v>0</v>
      </c>
    </row>
    <row r="605" spans="1:33" x14ac:dyDescent="0.2">
      <c r="A605" s="988">
        <v>37121</v>
      </c>
      <c r="B605" s="592">
        <v>21.248000000000001</v>
      </c>
      <c r="C605" s="592"/>
      <c r="D605" s="592">
        <v>12.206</v>
      </c>
      <c r="E605" s="592"/>
      <c r="F605" s="1028">
        <f t="shared" si="19"/>
        <v>33.454000000000001</v>
      </c>
      <c r="G605" s="1028"/>
      <c r="H605" s="1028"/>
      <c r="I605" s="1028"/>
      <c r="J605" s="1028"/>
      <c r="K605" s="1028"/>
      <c r="L605" s="1028"/>
      <c r="M605" s="1028"/>
      <c r="N605" s="1028"/>
      <c r="O605" s="1028"/>
      <c r="P605" s="1028"/>
      <c r="Q605" s="1028"/>
      <c r="R605" s="1028"/>
      <c r="S605" s="592">
        <v>4.0549999999999997</v>
      </c>
      <c r="T605" s="990">
        <v>0.188</v>
      </c>
      <c r="U605" s="473">
        <v>0</v>
      </c>
      <c r="V605" s="592">
        <v>0</v>
      </c>
      <c r="W605" s="592"/>
      <c r="X605" s="592"/>
      <c r="Y605" s="592">
        <f t="shared" si="20"/>
        <v>29.211000000000002</v>
      </c>
      <c r="Z605" s="592"/>
      <c r="AA605" s="592"/>
      <c r="AB605" s="592">
        <v>341</v>
      </c>
      <c r="AC605" s="592">
        <v>0.35</v>
      </c>
      <c r="AD605" s="592"/>
      <c r="AE605" s="592"/>
      <c r="AF605" s="592">
        <v>348.48</v>
      </c>
      <c r="AG605" s="592">
        <v>0.28999999999999998</v>
      </c>
    </row>
    <row r="606" spans="1:33" x14ac:dyDescent="0.2">
      <c r="A606" s="988">
        <v>37122</v>
      </c>
      <c r="B606" s="592">
        <v>13.951000000000001</v>
      </c>
      <c r="C606" s="592"/>
      <c r="D606" s="592">
        <v>11.481</v>
      </c>
      <c r="E606" s="592"/>
      <c r="F606" s="1028">
        <f t="shared" si="19"/>
        <v>25.432000000000002</v>
      </c>
      <c r="G606" s="1028"/>
      <c r="H606" s="1028"/>
      <c r="I606" s="1028"/>
      <c r="J606" s="1028"/>
      <c r="K606" s="1028"/>
      <c r="L606" s="1028"/>
      <c r="M606" s="1028"/>
      <c r="N606" s="1028"/>
      <c r="O606" s="1028"/>
      <c r="P606" s="1028"/>
      <c r="Q606" s="1028"/>
      <c r="R606" s="1028"/>
      <c r="S606" s="592">
        <v>4.0789999999999997</v>
      </c>
      <c r="T606" s="990">
        <v>5.1999999999999998E-2</v>
      </c>
      <c r="U606" s="473">
        <v>0</v>
      </c>
      <c r="V606" s="592">
        <v>0</v>
      </c>
      <c r="W606" s="592"/>
      <c r="X606" s="592"/>
      <c r="Y606" s="592">
        <f t="shared" si="20"/>
        <v>21.301000000000002</v>
      </c>
      <c r="Z606" s="592"/>
      <c r="AA606" s="592"/>
      <c r="AB606" s="592">
        <v>341</v>
      </c>
      <c r="AC606" s="592">
        <v>0</v>
      </c>
      <c r="AD606" s="592"/>
      <c r="AE606" s="592"/>
      <c r="AF606" s="592">
        <v>348.19</v>
      </c>
      <c r="AG606" s="592">
        <v>0</v>
      </c>
    </row>
    <row r="607" spans="1:33" x14ac:dyDescent="0.2">
      <c r="A607" s="988">
        <v>37123</v>
      </c>
      <c r="B607" s="592">
        <v>22.684999999999999</v>
      </c>
      <c r="C607" s="592"/>
      <c r="D607" s="592">
        <v>13.340999999999999</v>
      </c>
      <c r="E607" s="592"/>
      <c r="F607" s="1028">
        <f t="shared" si="19"/>
        <v>36.025999999999996</v>
      </c>
      <c r="G607" s="1028"/>
      <c r="H607" s="1028"/>
      <c r="I607" s="1028"/>
      <c r="J607" s="1028"/>
      <c r="K607" s="1028"/>
      <c r="L607" s="1028"/>
      <c r="M607" s="1028"/>
      <c r="N607" s="1028"/>
      <c r="O607" s="1028"/>
      <c r="P607" s="1028"/>
      <c r="Q607" s="1028"/>
      <c r="R607" s="1028"/>
      <c r="S607" s="592">
        <v>4.16</v>
      </c>
      <c r="T607" s="990">
        <v>4.7E-2</v>
      </c>
      <c r="U607" s="679">
        <v>0</v>
      </c>
      <c r="V607" s="592">
        <v>0</v>
      </c>
      <c r="W607" s="592"/>
      <c r="X607" s="592"/>
      <c r="Y607" s="592">
        <f t="shared" si="20"/>
        <v>31.818999999999996</v>
      </c>
      <c r="Z607" s="592"/>
      <c r="AA607" s="592"/>
      <c r="AB607" s="592">
        <v>341</v>
      </c>
      <c r="AC607" s="592">
        <v>0</v>
      </c>
      <c r="AD607" s="592"/>
      <c r="AE607" s="592"/>
      <c r="AF607" s="631">
        <v>348.01</v>
      </c>
      <c r="AG607" s="631">
        <v>0</v>
      </c>
    </row>
    <row r="608" spans="1:33" x14ac:dyDescent="0.2">
      <c r="A608" s="988">
        <v>37124</v>
      </c>
      <c r="B608" s="592">
        <v>23.774000000000001</v>
      </c>
      <c r="C608" s="592"/>
      <c r="D608" s="592">
        <v>9.8439999999999994</v>
      </c>
      <c r="E608" s="592"/>
      <c r="F608" s="1028">
        <f t="shared" si="19"/>
        <v>33.618000000000002</v>
      </c>
      <c r="G608" s="1028"/>
      <c r="H608" s="1028"/>
      <c r="I608" s="1028"/>
      <c r="J608" s="1028"/>
      <c r="K608" s="1028"/>
      <c r="L608" s="1028"/>
      <c r="M608" s="1028"/>
      <c r="N608" s="1028"/>
      <c r="O608" s="1028"/>
      <c r="P608" s="1028"/>
      <c r="Q608" s="1028"/>
      <c r="R608" s="1028"/>
      <c r="S608" s="592">
        <v>4.0229999999999997</v>
      </c>
      <c r="T608" s="990">
        <v>2.8000000000000001E-2</v>
      </c>
      <c r="U608" s="679">
        <v>0</v>
      </c>
      <c r="V608" s="592">
        <v>0</v>
      </c>
      <c r="W608" s="592"/>
      <c r="X608" s="592"/>
      <c r="Y608" s="592">
        <f t="shared" si="20"/>
        <v>29.567000000000004</v>
      </c>
      <c r="Z608" s="592"/>
      <c r="AA608" s="592"/>
      <c r="AB608" s="592">
        <v>341</v>
      </c>
      <c r="AC608" s="592">
        <v>0</v>
      </c>
      <c r="AD608" s="592"/>
      <c r="AE608" s="592"/>
      <c r="AF608" s="592">
        <v>347.82</v>
      </c>
      <c r="AG608" s="592">
        <v>0</v>
      </c>
    </row>
    <row r="609" spans="1:33" x14ac:dyDescent="0.2">
      <c r="A609" s="988">
        <v>37125</v>
      </c>
      <c r="B609" s="592">
        <v>24.294</v>
      </c>
      <c r="C609" s="592"/>
      <c r="D609" s="1000">
        <v>12.14</v>
      </c>
      <c r="E609" s="1000"/>
      <c r="F609" s="1028">
        <f t="shared" si="19"/>
        <v>36.433999999999997</v>
      </c>
      <c r="G609" s="1028"/>
      <c r="H609" s="1028"/>
      <c r="I609" s="1028"/>
      <c r="J609" s="1028"/>
      <c r="K609" s="1028"/>
      <c r="L609" s="1028"/>
      <c r="M609" s="1028"/>
      <c r="N609" s="1028"/>
      <c r="O609" s="1028"/>
      <c r="P609" s="1028"/>
      <c r="Q609" s="1028"/>
      <c r="R609" s="1028"/>
      <c r="S609" s="592">
        <v>4.1230000000000002</v>
      </c>
      <c r="T609" s="990">
        <v>6.2E-2</v>
      </c>
      <c r="U609" s="679">
        <v>0</v>
      </c>
      <c r="V609" s="592">
        <v>0</v>
      </c>
      <c r="W609" s="592"/>
      <c r="X609" s="592"/>
      <c r="Y609" s="592">
        <f t="shared" si="20"/>
        <v>32.249000000000002</v>
      </c>
      <c r="Z609" s="592"/>
      <c r="AA609" s="592"/>
      <c r="AB609" s="592">
        <v>341.1</v>
      </c>
      <c r="AC609" s="592">
        <v>0</v>
      </c>
      <c r="AD609" s="592"/>
      <c r="AE609" s="592"/>
      <c r="AF609" s="592">
        <v>347.63</v>
      </c>
      <c r="AG609" s="592">
        <v>0</v>
      </c>
    </row>
    <row r="610" spans="1:33" x14ac:dyDescent="0.2">
      <c r="A610" s="988">
        <v>37126</v>
      </c>
      <c r="B610" s="592">
        <v>24.478999999999999</v>
      </c>
      <c r="C610" s="592"/>
      <c r="D610" s="592">
        <v>11.686999999999999</v>
      </c>
      <c r="E610" s="592"/>
      <c r="F610" s="1028">
        <f t="shared" si="19"/>
        <v>36.165999999999997</v>
      </c>
      <c r="G610" s="1028"/>
      <c r="H610" s="1028"/>
      <c r="I610" s="1028"/>
      <c r="J610" s="1028"/>
      <c r="K610" s="1028"/>
      <c r="L610" s="1028"/>
      <c r="M610" s="1028"/>
      <c r="N610" s="1028"/>
      <c r="O610" s="1028"/>
      <c r="P610" s="1028"/>
      <c r="Q610" s="1028"/>
      <c r="R610" s="1028"/>
      <c r="S610" s="592">
        <v>3.9420000000000002</v>
      </c>
      <c r="T610" s="990">
        <v>4.2000000000000003E-2</v>
      </c>
      <c r="U610" s="679">
        <v>0</v>
      </c>
      <c r="V610" s="592">
        <v>0</v>
      </c>
      <c r="W610" s="592"/>
      <c r="X610" s="592"/>
      <c r="Y610" s="592">
        <f t="shared" si="20"/>
        <v>32.181999999999995</v>
      </c>
      <c r="Z610" s="592"/>
      <c r="AA610" s="592"/>
      <c r="AB610" s="592">
        <v>341</v>
      </c>
      <c r="AC610" s="592">
        <v>0.21</v>
      </c>
      <c r="AD610" s="592"/>
      <c r="AE610" s="592"/>
      <c r="AF610" s="592">
        <v>347.32</v>
      </c>
      <c r="AG610" s="592">
        <v>0.16</v>
      </c>
    </row>
    <row r="611" spans="1:33" x14ac:dyDescent="0.2">
      <c r="A611" s="988">
        <v>37127</v>
      </c>
      <c r="B611" s="1000">
        <v>24.84</v>
      </c>
      <c r="C611" s="1000"/>
      <c r="D611" s="592">
        <v>11.709</v>
      </c>
      <c r="E611" s="592"/>
      <c r="F611" s="1028">
        <f t="shared" si="19"/>
        <v>36.548999999999999</v>
      </c>
      <c r="G611" s="1028"/>
      <c r="H611" s="1028"/>
      <c r="I611" s="1028"/>
      <c r="J611" s="1028"/>
      <c r="K611" s="1028"/>
      <c r="L611" s="1028"/>
      <c r="M611" s="1028"/>
      <c r="N611" s="1028"/>
      <c r="O611" s="1028"/>
      <c r="P611" s="1028"/>
      <c r="Q611" s="1028"/>
      <c r="R611" s="1028"/>
      <c r="S611" s="592">
        <v>3.984</v>
      </c>
      <c r="T611" s="990">
        <v>8.2000000000000003E-2</v>
      </c>
      <c r="U611" s="679">
        <v>0</v>
      </c>
      <c r="V611" s="592">
        <v>0</v>
      </c>
      <c r="W611" s="592"/>
      <c r="X611" s="592"/>
      <c r="Y611" s="592">
        <f t="shared" si="20"/>
        <v>32.482999999999997</v>
      </c>
      <c r="Z611" s="592"/>
      <c r="AA611" s="592"/>
      <c r="AB611" s="592">
        <v>341</v>
      </c>
      <c r="AC611" s="592">
        <v>0</v>
      </c>
      <c r="AD611" s="592"/>
      <c r="AE611" s="592"/>
      <c r="AF611" s="592">
        <v>347.16</v>
      </c>
      <c r="AG611" s="592">
        <v>0</v>
      </c>
    </row>
    <row r="612" spans="1:33" x14ac:dyDescent="0.2">
      <c r="A612" s="988">
        <v>37128</v>
      </c>
      <c r="B612" s="592">
        <v>22.82</v>
      </c>
      <c r="C612" s="592"/>
      <c r="D612" s="592">
        <v>10.276999999999999</v>
      </c>
      <c r="E612" s="592"/>
      <c r="F612" s="1028">
        <f t="shared" si="19"/>
        <v>33.097000000000001</v>
      </c>
      <c r="G612" s="1028"/>
      <c r="H612" s="1028"/>
      <c r="I612" s="1028"/>
      <c r="J612" s="1028"/>
      <c r="K612" s="1028"/>
      <c r="L612" s="1028"/>
      <c r="M612" s="1028"/>
      <c r="N612" s="1028"/>
      <c r="O612" s="1028"/>
      <c r="P612" s="1028"/>
      <c r="Q612" s="1028"/>
      <c r="R612" s="1028"/>
      <c r="S612" s="592">
        <v>4.0190000000000001</v>
      </c>
      <c r="T612" s="990">
        <v>0</v>
      </c>
      <c r="U612" s="679">
        <v>0</v>
      </c>
      <c r="V612" s="592">
        <v>0</v>
      </c>
      <c r="W612" s="592"/>
      <c r="X612" s="592"/>
      <c r="Y612" s="592">
        <f t="shared" si="20"/>
        <v>29.078000000000003</v>
      </c>
      <c r="Z612" s="592"/>
      <c r="AA612" s="592"/>
      <c r="AB612" s="592">
        <v>341</v>
      </c>
      <c r="AC612" s="592">
        <v>0</v>
      </c>
      <c r="AD612" s="592"/>
      <c r="AE612" s="592"/>
      <c r="AF612" s="592">
        <v>346.85</v>
      </c>
      <c r="AG612" s="592">
        <v>0</v>
      </c>
    </row>
    <row r="613" spans="1:33" x14ac:dyDescent="0.2">
      <c r="A613" s="988">
        <v>37129</v>
      </c>
      <c r="B613" s="592">
        <v>24.6</v>
      </c>
      <c r="C613" s="592"/>
      <c r="D613" s="592">
        <v>11.173999999999999</v>
      </c>
      <c r="E613" s="592"/>
      <c r="F613" s="1028">
        <f t="shared" ref="F613:F676" si="21">+B613+D613</f>
        <v>35.774000000000001</v>
      </c>
      <c r="G613" s="1028"/>
      <c r="H613" s="1028"/>
      <c r="I613" s="1028"/>
      <c r="J613" s="1028"/>
      <c r="K613" s="1028"/>
      <c r="L613" s="1028"/>
      <c r="M613" s="1028"/>
      <c r="N613" s="1028"/>
      <c r="O613" s="1028"/>
      <c r="P613" s="1028"/>
      <c r="Q613" s="1028"/>
      <c r="R613" s="1028"/>
      <c r="S613" s="592">
        <v>4.101</v>
      </c>
      <c r="T613" s="990">
        <v>3.5999999999999997E-2</v>
      </c>
      <c r="U613" s="679">
        <v>0</v>
      </c>
      <c r="V613" s="592">
        <v>0</v>
      </c>
      <c r="W613" s="592"/>
      <c r="X613" s="592"/>
      <c r="Y613" s="592">
        <f t="shared" si="20"/>
        <v>31.637</v>
      </c>
      <c r="Z613" s="592"/>
      <c r="AA613" s="592"/>
      <c r="AB613" s="592">
        <v>341</v>
      </c>
      <c r="AC613" s="592">
        <v>0</v>
      </c>
      <c r="AD613" s="592"/>
      <c r="AE613" s="592"/>
      <c r="AF613" s="592">
        <v>346.61</v>
      </c>
      <c r="AG613" s="592">
        <v>0</v>
      </c>
    </row>
    <row r="614" spans="1:33" x14ac:dyDescent="0.2">
      <c r="A614" s="988">
        <v>37130</v>
      </c>
      <c r="B614" s="592">
        <v>22.65</v>
      </c>
      <c r="C614" s="592"/>
      <c r="D614" s="592">
        <v>14.108000000000001</v>
      </c>
      <c r="E614" s="592"/>
      <c r="F614" s="1028">
        <f t="shared" si="21"/>
        <v>36.757999999999996</v>
      </c>
      <c r="G614" s="1028"/>
      <c r="H614" s="1028"/>
      <c r="I614" s="1028"/>
      <c r="J614" s="1028"/>
      <c r="K614" s="1028"/>
      <c r="L614" s="1028"/>
      <c r="M614" s="1028"/>
      <c r="N614" s="1028"/>
      <c r="O614" s="1028"/>
      <c r="P614" s="1028"/>
      <c r="Q614" s="1028"/>
      <c r="R614" s="1028"/>
      <c r="S614" s="592">
        <v>3.9649999999999999</v>
      </c>
      <c r="T614" s="990">
        <v>6.2E-2</v>
      </c>
      <c r="U614" s="679">
        <v>0</v>
      </c>
      <c r="V614" s="592">
        <v>0</v>
      </c>
      <c r="W614" s="592"/>
      <c r="X614" s="592"/>
      <c r="Y614" s="592">
        <f t="shared" si="20"/>
        <v>32.730999999999995</v>
      </c>
      <c r="Z614" s="592"/>
      <c r="AA614" s="592"/>
      <c r="AB614" s="592">
        <v>341.1</v>
      </c>
      <c r="AC614" s="592">
        <v>0</v>
      </c>
      <c r="AD614" s="592"/>
      <c r="AE614" s="592"/>
      <c r="AF614" s="592">
        <v>346.5</v>
      </c>
      <c r="AG614" s="592">
        <v>0.6</v>
      </c>
    </row>
    <row r="615" spans="1:33" x14ac:dyDescent="0.2">
      <c r="A615" s="988">
        <v>37131</v>
      </c>
      <c r="B615" s="592">
        <v>22.488</v>
      </c>
      <c r="C615" s="592"/>
      <c r="D615" s="592">
        <v>11.643000000000001</v>
      </c>
      <c r="E615" s="592"/>
      <c r="F615" s="1028">
        <f t="shared" si="21"/>
        <v>34.131</v>
      </c>
      <c r="G615" s="1028"/>
      <c r="H615" s="1028"/>
      <c r="I615" s="1028"/>
      <c r="J615" s="1028"/>
      <c r="K615" s="1028"/>
      <c r="L615" s="1028"/>
      <c r="M615" s="1028"/>
      <c r="N615" s="1028"/>
      <c r="O615" s="1028"/>
      <c r="P615" s="1028"/>
      <c r="Q615" s="1028"/>
      <c r="R615" s="1028"/>
      <c r="S615" s="592">
        <v>4.0199999999999996</v>
      </c>
      <c r="T615" s="990">
        <v>0.04</v>
      </c>
      <c r="U615" s="679">
        <v>0</v>
      </c>
      <c r="V615" s="592">
        <v>0</v>
      </c>
      <c r="W615" s="592"/>
      <c r="X615" s="592"/>
      <c r="Y615" s="592">
        <f t="shared" si="20"/>
        <v>30.071000000000002</v>
      </c>
      <c r="Z615" s="592"/>
      <c r="AA615" s="592"/>
      <c r="AB615" s="592">
        <v>341</v>
      </c>
      <c r="AC615" s="592">
        <v>0</v>
      </c>
      <c r="AD615" s="592"/>
      <c r="AE615" s="592"/>
      <c r="AF615" s="592">
        <v>346.29</v>
      </c>
      <c r="AG615" s="592">
        <v>0.2</v>
      </c>
    </row>
    <row r="616" spans="1:33" x14ac:dyDescent="0.2">
      <c r="A616" s="988">
        <v>37132</v>
      </c>
      <c r="B616" s="592">
        <v>22.817</v>
      </c>
      <c r="C616" s="592"/>
      <c r="D616" s="592">
        <v>12.695</v>
      </c>
      <c r="E616" s="592"/>
      <c r="F616" s="1028">
        <f t="shared" si="21"/>
        <v>35.512</v>
      </c>
      <c r="G616" s="1028"/>
      <c r="H616" s="1028"/>
      <c r="I616" s="1028"/>
      <c r="J616" s="1028"/>
      <c r="K616" s="1028"/>
      <c r="L616" s="1028"/>
      <c r="M616" s="1028"/>
      <c r="N616" s="1028"/>
      <c r="O616" s="1028"/>
      <c r="P616" s="1028"/>
      <c r="Q616" s="1028"/>
      <c r="R616" s="1028"/>
      <c r="S616" s="592">
        <v>4.0670000000000002</v>
      </c>
      <c r="T616" s="990">
        <v>0.06</v>
      </c>
      <c r="U616" s="679">
        <v>0</v>
      </c>
      <c r="V616" s="592">
        <v>0</v>
      </c>
      <c r="W616" s="592"/>
      <c r="X616" s="592"/>
      <c r="Y616" s="592">
        <f t="shared" si="20"/>
        <v>31.385000000000002</v>
      </c>
      <c r="Z616" s="592"/>
      <c r="AA616" s="592"/>
      <c r="AB616" s="592">
        <v>341.1</v>
      </c>
      <c r="AC616" s="592">
        <v>0</v>
      </c>
      <c r="AD616" s="592"/>
      <c r="AE616" s="592"/>
      <c r="AF616" s="1000">
        <v>346.12</v>
      </c>
      <c r="AG616" s="592">
        <v>0</v>
      </c>
    </row>
    <row r="617" spans="1:33" x14ac:dyDescent="0.2">
      <c r="A617" s="988">
        <v>37133</v>
      </c>
      <c r="B617" s="592">
        <v>22.091999999999999</v>
      </c>
      <c r="C617" s="592"/>
      <c r="D617" s="592">
        <v>12.526</v>
      </c>
      <c r="E617" s="592"/>
      <c r="F617" s="1028">
        <f t="shared" si="21"/>
        <v>34.617999999999995</v>
      </c>
      <c r="G617" s="1028"/>
      <c r="H617" s="1028"/>
      <c r="I617" s="1028"/>
      <c r="J617" s="1028"/>
      <c r="K617" s="1028"/>
      <c r="L617" s="1028"/>
      <c r="M617" s="1028"/>
      <c r="N617" s="1028"/>
      <c r="O617" s="1028"/>
      <c r="P617" s="1028"/>
      <c r="Q617" s="1028"/>
      <c r="R617" s="1028"/>
      <c r="S617" s="592">
        <v>4.0220000000000002</v>
      </c>
      <c r="T617" s="990">
        <v>0.04</v>
      </c>
      <c r="U617" s="679">
        <v>0</v>
      </c>
      <c r="V617" s="592">
        <v>0</v>
      </c>
      <c r="W617" s="592"/>
      <c r="X617" s="592"/>
      <c r="Y617" s="592">
        <f t="shared" si="20"/>
        <v>30.555999999999997</v>
      </c>
      <c r="Z617" s="592"/>
      <c r="AA617" s="592"/>
      <c r="AB617" s="631">
        <v>341.2</v>
      </c>
      <c r="AC617" s="631">
        <v>0.3</v>
      </c>
      <c r="AD617" s="631"/>
      <c r="AE617" s="631"/>
      <c r="AF617" s="1000">
        <v>345.81</v>
      </c>
      <c r="AG617" s="592">
        <v>1.3</v>
      </c>
    </row>
    <row r="618" spans="1:33" x14ac:dyDescent="0.2">
      <c r="A618" s="988">
        <v>37134</v>
      </c>
      <c r="B618" s="1000">
        <v>22.63</v>
      </c>
      <c r="C618" s="1000"/>
      <c r="D618" s="1000">
        <v>12.33</v>
      </c>
      <c r="E618" s="1000"/>
      <c r="F618" s="1028">
        <f t="shared" si="21"/>
        <v>34.96</v>
      </c>
      <c r="G618" s="1028"/>
      <c r="H618" s="1028"/>
      <c r="I618" s="1028"/>
      <c r="J618" s="1028"/>
      <c r="K618" s="1028"/>
      <c r="L618" s="1028"/>
      <c r="M618" s="1028"/>
      <c r="N618" s="1028"/>
      <c r="O618" s="1028"/>
      <c r="P618" s="1028"/>
      <c r="Q618" s="1028"/>
      <c r="R618" s="1028"/>
      <c r="S618" s="592">
        <v>3.7970000000000002</v>
      </c>
      <c r="T618" s="990">
        <v>4.1000000000000002E-2</v>
      </c>
      <c r="U618" s="679">
        <v>0</v>
      </c>
      <c r="V618" s="592">
        <v>0</v>
      </c>
      <c r="W618" s="592"/>
      <c r="X618" s="592"/>
      <c r="Y618" s="592">
        <f t="shared" si="20"/>
        <v>31.122</v>
      </c>
      <c r="Z618" s="592"/>
      <c r="AA618" s="592"/>
      <c r="AB618" s="592">
        <v>341</v>
      </c>
      <c r="AC618" s="592">
        <v>0.28000000000000003</v>
      </c>
      <c r="AD618" s="592"/>
      <c r="AE618" s="592"/>
      <c r="AF618" s="592">
        <v>345.55</v>
      </c>
      <c r="AG618" s="592">
        <v>0.17</v>
      </c>
    </row>
    <row r="619" spans="1:33" x14ac:dyDescent="0.2">
      <c r="A619" s="988">
        <v>37135</v>
      </c>
      <c r="B619" s="592">
        <v>16.66</v>
      </c>
      <c r="C619" s="592"/>
      <c r="D619" s="592">
        <v>12.975</v>
      </c>
      <c r="E619" s="592"/>
      <c r="F619" s="1028">
        <f t="shared" si="21"/>
        <v>29.634999999999998</v>
      </c>
      <c r="G619" s="1028"/>
      <c r="H619" s="1028"/>
      <c r="I619" s="1028"/>
      <c r="J619" s="1028"/>
      <c r="K619" s="1028"/>
      <c r="L619" s="1028"/>
      <c r="M619" s="1028"/>
      <c r="N619" s="1028"/>
      <c r="O619" s="1028"/>
      <c r="P619" s="1028"/>
      <c r="Q619" s="1028"/>
      <c r="R619" s="1028"/>
      <c r="S619" s="592">
        <v>3.9409999999999998</v>
      </c>
      <c r="T619" s="990">
        <v>4.3999999999999997E-2</v>
      </c>
      <c r="U619" s="473">
        <v>0</v>
      </c>
      <c r="V619" s="592">
        <v>0</v>
      </c>
      <c r="W619" s="592"/>
      <c r="X619" s="592"/>
      <c r="Y619" s="592">
        <f t="shared" si="20"/>
        <v>25.65</v>
      </c>
      <c r="Z619" s="592"/>
      <c r="AA619" s="592"/>
      <c r="AB619" s="592">
        <v>341</v>
      </c>
      <c r="AC619" s="592">
        <v>0</v>
      </c>
      <c r="AD619" s="592"/>
      <c r="AE619" s="592"/>
      <c r="AF619" s="592">
        <v>348.38</v>
      </c>
      <c r="AG619" s="592">
        <v>0.16</v>
      </c>
    </row>
    <row r="620" spans="1:33" x14ac:dyDescent="0.2">
      <c r="A620" s="988">
        <v>37136</v>
      </c>
      <c r="B620" s="1000">
        <v>18.78</v>
      </c>
      <c r="C620" s="1000"/>
      <c r="D620" s="592">
        <v>11.22</v>
      </c>
      <c r="E620" s="592"/>
      <c r="F620" s="1028">
        <f t="shared" si="21"/>
        <v>30</v>
      </c>
      <c r="G620" s="1028"/>
      <c r="H620" s="1028"/>
      <c r="I620" s="1028"/>
      <c r="J620" s="1028"/>
      <c r="K620" s="1028"/>
      <c r="L620" s="1028"/>
      <c r="M620" s="1028"/>
      <c r="N620" s="1028"/>
      <c r="O620" s="1028"/>
      <c r="P620" s="1028"/>
      <c r="Q620" s="1028"/>
      <c r="R620" s="1028"/>
      <c r="S620" s="592">
        <v>3.8839999999999999</v>
      </c>
      <c r="T620" s="990">
        <v>5.1999999999999998E-2</v>
      </c>
      <c r="U620" s="473">
        <v>0</v>
      </c>
      <c r="V620" s="592">
        <v>0</v>
      </c>
      <c r="W620" s="592"/>
      <c r="X620" s="592"/>
      <c r="Y620" s="592">
        <f t="shared" si="20"/>
        <v>26.064</v>
      </c>
      <c r="Z620" s="592"/>
      <c r="AA620" s="592"/>
      <c r="AB620" s="592">
        <v>341</v>
      </c>
      <c r="AC620" s="592">
        <v>0.1</v>
      </c>
      <c r="AD620" s="592"/>
      <c r="AE620" s="592"/>
      <c r="AF620" s="592">
        <v>345.22</v>
      </c>
      <c r="AG620" s="592">
        <v>0.02</v>
      </c>
    </row>
    <row r="621" spans="1:33" x14ac:dyDescent="0.2">
      <c r="A621" s="988">
        <v>37137</v>
      </c>
      <c r="B621" s="993">
        <v>20.94</v>
      </c>
      <c r="C621" s="993"/>
      <c r="D621" s="592">
        <v>10.076000000000001</v>
      </c>
      <c r="E621" s="592"/>
      <c r="F621" s="1028">
        <f t="shared" si="21"/>
        <v>31.016000000000002</v>
      </c>
      <c r="G621" s="1028"/>
      <c r="H621" s="1028"/>
      <c r="I621" s="1028"/>
      <c r="J621" s="1028"/>
      <c r="K621" s="1028"/>
      <c r="L621" s="1028"/>
      <c r="M621" s="1028"/>
      <c r="N621" s="1028"/>
      <c r="O621" s="1028"/>
      <c r="P621" s="1028"/>
      <c r="Q621" s="1028"/>
      <c r="R621" s="1028"/>
      <c r="S621" s="592">
        <v>3.8620000000000001</v>
      </c>
      <c r="T621" s="990">
        <v>7.1999999999999995E-2</v>
      </c>
      <c r="U621" s="473">
        <v>0</v>
      </c>
      <c r="V621" s="592">
        <v>0</v>
      </c>
      <c r="W621" s="592"/>
      <c r="X621" s="592"/>
      <c r="Y621" s="592">
        <f t="shared" si="20"/>
        <v>27.082000000000004</v>
      </c>
      <c r="Z621" s="592"/>
      <c r="AA621" s="592"/>
      <c r="AB621" s="592">
        <v>341.1</v>
      </c>
      <c r="AC621" s="592">
        <v>0</v>
      </c>
      <c r="AD621" s="592"/>
      <c r="AE621" s="592"/>
      <c r="AF621" s="592">
        <v>345.06</v>
      </c>
      <c r="AG621" s="592">
        <v>0.02</v>
      </c>
    </row>
    <row r="622" spans="1:33" x14ac:dyDescent="0.2">
      <c r="A622" s="988">
        <v>37138</v>
      </c>
      <c r="B622" s="592">
        <v>22.323</v>
      </c>
      <c r="C622" s="592"/>
      <c r="D622" s="592">
        <v>12.1</v>
      </c>
      <c r="E622" s="592"/>
      <c r="F622" s="1028">
        <f t="shared" si="21"/>
        <v>34.423000000000002</v>
      </c>
      <c r="G622" s="1028"/>
      <c r="H622" s="1028"/>
      <c r="I622" s="1028"/>
      <c r="J622" s="1028"/>
      <c r="K622" s="1028"/>
      <c r="L622" s="1028"/>
      <c r="M622" s="1028"/>
      <c r="N622" s="1028"/>
      <c r="O622" s="1028"/>
      <c r="P622" s="1028"/>
      <c r="Q622" s="1028"/>
      <c r="R622" s="1028"/>
      <c r="S622" s="592">
        <v>3.8239999999999998</v>
      </c>
      <c r="T622" s="990">
        <v>6.0999999999999999E-2</v>
      </c>
      <c r="U622" s="473">
        <v>0</v>
      </c>
      <c r="V622" s="592">
        <v>0</v>
      </c>
      <c r="W622" s="592"/>
      <c r="X622" s="592"/>
      <c r="Y622" s="592">
        <f t="shared" si="20"/>
        <v>30.538000000000004</v>
      </c>
      <c r="Z622" s="592"/>
      <c r="AA622" s="592"/>
      <c r="AB622" s="592">
        <v>341.1</v>
      </c>
      <c r="AC622" s="592">
        <v>0</v>
      </c>
      <c r="AD622" s="592"/>
      <c r="AE622" s="592"/>
      <c r="AF622" s="592">
        <v>344.82</v>
      </c>
      <c r="AG622" s="592">
        <v>0</v>
      </c>
    </row>
    <row r="623" spans="1:33" x14ac:dyDescent="0.2">
      <c r="A623" s="988">
        <v>37139</v>
      </c>
      <c r="B623" s="592">
        <v>22.442</v>
      </c>
      <c r="C623" s="592"/>
      <c r="D623" s="592">
        <v>13.606</v>
      </c>
      <c r="E623" s="592"/>
      <c r="F623" s="1028">
        <f t="shared" si="21"/>
        <v>36.048000000000002</v>
      </c>
      <c r="G623" s="1028"/>
      <c r="H623" s="1028"/>
      <c r="I623" s="1028"/>
      <c r="J623" s="1028"/>
      <c r="K623" s="1028"/>
      <c r="L623" s="1028"/>
      <c r="M623" s="1028"/>
      <c r="N623" s="1028"/>
      <c r="O623" s="1028"/>
      <c r="P623" s="1028"/>
      <c r="Q623" s="1028"/>
      <c r="R623" s="1028"/>
      <c r="S623" s="592">
        <v>3.85</v>
      </c>
      <c r="T623" s="990">
        <v>6.3E-2</v>
      </c>
      <c r="U623" s="473">
        <v>0</v>
      </c>
      <c r="V623" s="592">
        <v>0</v>
      </c>
      <c r="W623" s="592"/>
      <c r="X623" s="592"/>
      <c r="Y623" s="592">
        <f t="shared" si="20"/>
        <v>32.134999999999998</v>
      </c>
      <c r="Z623" s="592"/>
      <c r="AA623" s="592"/>
      <c r="AB623" s="592">
        <v>340.9</v>
      </c>
      <c r="AC623" s="592">
        <v>0</v>
      </c>
      <c r="AD623" s="592"/>
      <c r="AE623" s="592"/>
      <c r="AF623" s="592">
        <v>344.16</v>
      </c>
      <c r="AG623" s="592">
        <v>0</v>
      </c>
    </row>
    <row r="624" spans="1:33" x14ac:dyDescent="0.2">
      <c r="A624" s="988">
        <v>37140</v>
      </c>
      <c r="B624" s="592">
        <v>21.510999999999999</v>
      </c>
      <c r="C624" s="592"/>
      <c r="D624" s="592">
        <v>12.4</v>
      </c>
      <c r="E624" s="592"/>
      <c r="F624" s="1028">
        <f t="shared" si="21"/>
        <v>33.911000000000001</v>
      </c>
      <c r="G624" s="1028"/>
      <c r="H624" s="1028"/>
      <c r="I624" s="1028"/>
      <c r="J624" s="1028"/>
      <c r="K624" s="1028"/>
      <c r="L624" s="1028"/>
      <c r="M624" s="1028"/>
      <c r="N624" s="1028"/>
      <c r="O624" s="1028"/>
      <c r="P624" s="1028"/>
      <c r="Q624" s="1028"/>
      <c r="R624" s="1028"/>
      <c r="S624" s="592">
        <v>3.8540000000000001</v>
      </c>
      <c r="T624" s="990">
        <v>0.05</v>
      </c>
      <c r="U624" s="473">
        <v>0</v>
      </c>
      <c r="V624" s="592">
        <v>0</v>
      </c>
      <c r="W624" s="592"/>
      <c r="X624" s="592"/>
      <c r="Y624" s="592">
        <f t="shared" si="20"/>
        <v>30.007000000000001</v>
      </c>
      <c r="Z624" s="592"/>
      <c r="AA624" s="592"/>
      <c r="AB624" s="631">
        <v>340.6</v>
      </c>
      <c r="AC624" s="631">
        <v>0</v>
      </c>
      <c r="AD624" s="631"/>
      <c r="AE624" s="631"/>
      <c r="AF624" s="631">
        <v>343.95</v>
      </c>
      <c r="AG624" s="631">
        <v>0</v>
      </c>
    </row>
    <row r="625" spans="1:33" x14ac:dyDescent="0.2">
      <c r="A625" s="988">
        <v>37141</v>
      </c>
      <c r="B625" s="592">
        <v>22.977</v>
      </c>
      <c r="C625" s="592"/>
      <c r="D625" s="592">
        <v>12.106</v>
      </c>
      <c r="E625" s="592"/>
      <c r="F625" s="1028">
        <f t="shared" si="21"/>
        <v>35.082999999999998</v>
      </c>
      <c r="G625" s="1028"/>
      <c r="H625" s="1028"/>
      <c r="I625" s="1028"/>
      <c r="J625" s="1028"/>
      <c r="K625" s="1028"/>
      <c r="L625" s="1028"/>
      <c r="M625" s="1028"/>
      <c r="N625" s="1028"/>
      <c r="O625" s="1028"/>
      <c r="P625" s="1028"/>
      <c r="Q625" s="1028"/>
      <c r="R625" s="1028"/>
      <c r="S625" s="592">
        <v>3.7690000000000001</v>
      </c>
      <c r="T625" s="990">
        <v>0.11</v>
      </c>
      <c r="U625" s="473">
        <v>0</v>
      </c>
      <c r="V625" s="592">
        <v>0</v>
      </c>
      <c r="W625" s="592"/>
      <c r="X625" s="592"/>
      <c r="Y625" s="592">
        <f t="shared" si="20"/>
        <v>31.204000000000001</v>
      </c>
      <c r="Z625" s="592"/>
      <c r="AA625" s="592"/>
      <c r="AB625" s="631">
        <v>340.6</v>
      </c>
      <c r="AC625" s="631">
        <v>0</v>
      </c>
      <c r="AD625" s="631"/>
      <c r="AE625" s="631"/>
      <c r="AF625" s="592">
        <v>342.45</v>
      </c>
      <c r="AG625" s="592">
        <v>0</v>
      </c>
    </row>
    <row r="626" spans="1:33" x14ac:dyDescent="0.2">
      <c r="A626" s="988">
        <v>37142</v>
      </c>
      <c r="B626" s="592">
        <v>20.440000000000001</v>
      </c>
      <c r="C626" s="592"/>
      <c r="D626" s="592">
        <v>12.404999999999999</v>
      </c>
      <c r="E626" s="592"/>
      <c r="F626" s="1028">
        <f t="shared" si="21"/>
        <v>32.844999999999999</v>
      </c>
      <c r="G626" s="1028"/>
      <c r="H626" s="1028"/>
      <c r="I626" s="1028"/>
      <c r="J626" s="1028"/>
      <c r="K626" s="1028"/>
      <c r="L626" s="1028"/>
      <c r="M626" s="1028"/>
      <c r="N626" s="1028"/>
      <c r="O626" s="1028"/>
      <c r="P626" s="1028"/>
      <c r="Q626" s="1028"/>
      <c r="R626" s="1028"/>
      <c r="S626" s="592">
        <v>3.8759999999999999</v>
      </c>
      <c r="T626" s="990">
        <v>4.4999999999999998E-2</v>
      </c>
      <c r="U626" s="473">
        <v>0</v>
      </c>
      <c r="V626" s="592">
        <v>0</v>
      </c>
      <c r="W626" s="592"/>
      <c r="X626" s="592"/>
      <c r="Y626" s="592">
        <f t="shared" si="20"/>
        <v>28.923999999999996</v>
      </c>
      <c r="Z626" s="592"/>
      <c r="AA626" s="592"/>
      <c r="AB626" s="631">
        <v>340.6</v>
      </c>
      <c r="AC626" s="631">
        <v>0</v>
      </c>
      <c r="AD626" s="631"/>
      <c r="AE626" s="631"/>
      <c r="AF626" s="1000">
        <v>340.53</v>
      </c>
      <c r="AG626" s="592">
        <v>0</v>
      </c>
    </row>
    <row r="627" spans="1:33" x14ac:dyDescent="0.2">
      <c r="A627" s="988">
        <v>37143</v>
      </c>
      <c r="B627" s="592">
        <v>21.135000000000002</v>
      </c>
      <c r="C627" s="592"/>
      <c r="D627" s="592">
        <v>8.8290000000000006</v>
      </c>
      <c r="E627" s="592"/>
      <c r="F627" s="1028">
        <f t="shared" si="21"/>
        <v>29.964000000000002</v>
      </c>
      <c r="G627" s="1028"/>
      <c r="H627" s="1028"/>
      <c r="I627" s="1028"/>
      <c r="J627" s="1028"/>
      <c r="K627" s="1028"/>
      <c r="L627" s="1028"/>
      <c r="M627" s="1028"/>
      <c r="N627" s="1028"/>
      <c r="O627" s="1028"/>
      <c r="P627" s="1028"/>
      <c r="Q627" s="1028"/>
      <c r="R627" s="1028"/>
      <c r="S627" s="592">
        <v>3.8330000000000002</v>
      </c>
      <c r="T627" s="990">
        <v>0.06</v>
      </c>
      <c r="U627" s="473">
        <v>0</v>
      </c>
      <c r="V627" s="1023">
        <v>0</v>
      </c>
      <c r="W627" s="1023"/>
      <c r="X627" s="1023"/>
      <c r="Y627" s="592">
        <f t="shared" si="20"/>
        <v>26.071000000000002</v>
      </c>
      <c r="Z627" s="592"/>
      <c r="AA627" s="592"/>
      <c r="AB627" s="592">
        <v>340.6</v>
      </c>
      <c r="AC627" s="592">
        <v>0</v>
      </c>
      <c r="AD627" s="592"/>
      <c r="AE627" s="592"/>
      <c r="AF627" s="1000">
        <v>340.08</v>
      </c>
      <c r="AG627" s="592">
        <v>0</v>
      </c>
    </row>
    <row r="628" spans="1:33" x14ac:dyDescent="0.2">
      <c r="A628" s="988">
        <v>37144</v>
      </c>
      <c r="B628" s="592">
        <v>22.632000000000001</v>
      </c>
      <c r="C628" s="592"/>
      <c r="D628" s="592">
        <v>11.95</v>
      </c>
      <c r="E628" s="592"/>
      <c r="F628" s="1028">
        <f t="shared" si="21"/>
        <v>34.582000000000001</v>
      </c>
      <c r="G628" s="1028"/>
      <c r="H628" s="1028"/>
      <c r="I628" s="1028"/>
      <c r="J628" s="1028"/>
      <c r="K628" s="1028"/>
      <c r="L628" s="1028"/>
      <c r="M628" s="1028"/>
      <c r="N628" s="1028"/>
      <c r="O628" s="1028"/>
      <c r="P628" s="1028"/>
      <c r="Q628" s="1028"/>
      <c r="R628" s="1028"/>
      <c r="S628" s="592">
        <v>3.7850000000000001</v>
      </c>
      <c r="T628" s="990">
        <v>8.1000000000000003E-2</v>
      </c>
      <c r="U628" s="473">
        <v>0</v>
      </c>
      <c r="V628" s="592">
        <v>0</v>
      </c>
      <c r="W628" s="592"/>
      <c r="X628" s="592"/>
      <c r="Y628" s="592">
        <f t="shared" si="20"/>
        <v>30.716000000000001</v>
      </c>
      <c r="Z628" s="592"/>
      <c r="AA628" s="592"/>
      <c r="AB628" s="592">
        <v>340.7</v>
      </c>
      <c r="AC628" s="592">
        <v>0.08</v>
      </c>
      <c r="AD628" s="592"/>
      <c r="AE628" s="592"/>
      <c r="AF628" s="592">
        <v>339.88</v>
      </c>
      <c r="AG628" s="592">
        <v>0.72</v>
      </c>
    </row>
    <row r="629" spans="1:33" x14ac:dyDescent="0.2">
      <c r="A629" s="988">
        <v>37145</v>
      </c>
      <c r="B629" s="592">
        <v>22.542999999999999</v>
      </c>
      <c r="C629" s="592"/>
      <c r="D629" s="592">
        <v>12.522</v>
      </c>
      <c r="E629" s="592"/>
      <c r="F629" s="1028">
        <f t="shared" si="21"/>
        <v>35.064999999999998</v>
      </c>
      <c r="G629" s="1028"/>
      <c r="H629" s="1028"/>
      <c r="I629" s="1028"/>
      <c r="J629" s="1028"/>
      <c r="K629" s="1028"/>
      <c r="L629" s="1028"/>
      <c r="M629" s="1028"/>
      <c r="N629" s="1028"/>
      <c r="O629" s="1028"/>
      <c r="P629" s="1028"/>
      <c r="Q629" s="1028"/>
      <c r="R629" s="1028"/>
      <c r="S629" s="592">
        <v>3.8809999999999998</v>
      </c>
      <c r="T629" s="990">
        <v>9.6000000000000002E-2</v>
      </c>
      <c r="U629" s="473">
        <v>0</v>
      </c>
      <c r="V629" s="592">
        <v>0</v>
      </c>
      <c r="W629" s="592"/>
      <c r="X629" s="592"/>
      <c r="Y629" s="592">
        <f t="shared" si="20"/>
        <v>31.087999999999997</v>
      </c>
      <c r="Z629" s="592"/>
      <c r="AA629" s="592"/>
      <c r="AB629" s="592">
        <v>340.7</v>
      </c>
      <c r="AC629" s="592">
        <v>0</v>
      </c>
      <c r="AD629" s="592"/>
      <c r="AE629" s="592"/>
      <c r="AF629" s="1000">
        <v>339.66</v>
      </c>
      <c r="AG629" s="592">
        <v>0</v>
      </c>
    </row>
    <row r="630" spans="1:33" x14ac:dyDescent="0.2">
      <c r="A630" s="988">
        <v>37146</v>
      </c>
      <c r="B630" s="592">
        <v>22.988</v>
      </c>
      <c r="C630" s="592"/>
      <c r="D630" s="592">
        <v>10.228999999999999</v>
      </c>
      <c r="E630" s="592"/>
      <c r="F630" s="1028">
        <f t="shared" si="21"/>
        <v>33.216999999999999</v>
      </c>
      <c r="G630" s="1028"/>
      <c r="H630" s="1028"/>
      <c r="I630" s="1028"/>
      <c r="J630" s="1028"/>
      <c r="K630" s="1028"/>
      <c r="L630" s="1028"/>
      <c r="M630" s="1028"/>
      <c r="N630" s="1028"/>
      <c r="O630" s="1028"/>
      <c r="P630" s="1028"/>
      <c r="Q630" s="1028"/>
      <c r="R630" s="1028"/>
      <c r="S630" s="592">
        <v>3.8340000000000001</v>
      </c>
      <c r="T630" s="990">
        <v>9.6000000000000002E-2</v>
      </c>
      <c r="U630" s="473">
        <v>0</v>
      </c>
      <c r="V630" s="592">
        <v>0</v>
      </c>
      <c r="W630" s="592"/>
      <c r="X630" s="592"/>
      <c r="Y630" s="592">
        <f t="shared" si="20"/>
        <v>29.286999999999999</v>
      </c>
      <c r="Z630" s="592"/>
      <c r="AA630" s="592"/>
      <c r="AB630" s="592">
        <v>340.5</v>
      </c>
      <c r="AC630" s="592">
        <v>0</v>
      </c>
      <c r="AD630" s="592"/>
      <c r="AE630" s="592"/>
      <c r="AF630" s="592">
        <v>339.45</v>
      </c>
      <c r="AG630" s="592">
        <v>0</v>
      </c>
    </row>
    <row r="631" spans="1:33" x14ac:dyDescent="0.2">
      <c r="A631" s="988">
        <v>37147</v>
      </c>
      <c r="B631" s="592">
        <v>22.946999999999999</v>
      </c>
      <c r="C631" s="592"/>
      <c r="D631" s="592">
        <v>12.798999999999999</v>
      </c>
      <c r="E631" s="592"/>
      <c r="F631" s="1028">
        <f t="shared" si="21"/>
        <v>35.745999999999995</v>
      </c>
      <c r="G631" s="1028"/>
      <c r="H631" s="1028"/>
      <c r="I631" s="1028"/>
      <c r="J631" s="1028"/>
      <c r="K631" s="1028"/>
      <c r="L631" s="1028"/>
      <c r="M631" s="1028"/>
      <c r="N631" s="1028"/>
      <c r="O631" s="1028"/>
      <c r="P631" s="1028"/>
      <c r="Q631" s="1028"/>
      <c r="R631" s="1028"/>
      <c r="S631" s="592">
        <v>3.7850000000000001</v>
      </c>
      <c r="T631" s="990">
        <v>9.9000000000000005E-2</v>
      </c>
      <c r="U631" s="473">
        <v>0</v>
      </c>
      <c r="V631" s="592">
        <v>0</v>
      </c>
      <c r="W631" s="592"/>
      <c r="X631" s="592"/>
      <c r="Y631" s="592">
        <f t="shared" si="20"/>
        <v>31.861999999999995</v>
      </c>
      <c r="Z631" s="592"/>
      <c r="AA631" s="592"/>
      <c r="AB631" s="592">
        <v>340.2</v>
      </c>
      <c r="AC631" s="592">
        <v>0</v>
      </c>
      <c r="AD631" s="592"/>
      <c r="AE631" s="592"/>
      <c r="AF631" s="592">
        <v>339.28</v>
      </c>
      <c r="AG631" s="592">
        <v>0</v>
      </c>
    </row>
    <row r="632" spans="1:33" x14ac:dyDescent="0.2">
      <c r="A632" s="988">
        <v>37148</v>
      </c>
      <c r="B632" s="592">
        <v>22.675999999999998</v>
      </c>
      <c r="C632" s="592"/>
      <c r="D632" s="592">
        <v>12.029</v>
      </c>
      <c r="E632" s="592"/>
      <c r="F632" s="1028">
        <f t="shared" si="21"/>
        <v>34.704999999999998</v>
      </c>
      <c r="G632" s="1028"/>
      <c r="H632" s="1028"/>
      <c r="I632" s="1028"/>
      <c r="J632" s="1028"/>
      <c r="K632" s="1028"/>
      <c r="L632" s="1028"/>
      <c r="M632" s="1028"/>
      <c r="N632" s="1028"/>
      <c r="O632" s="1028"/>
      <c r="P632" s="1028"/>
      <c r="Q632" s="1028"/>
      <c r="R632" s="1028"/>
      <c r="S632" s="592">
        <v>3.9260000000000002</v>
      </c>
      <c r="T632" s="990">
        <v>9.7000000000000003E-2</v>
      </c>
      <c r="U632" s="473">
        <v>0</v>
      </c>
      <c r="V632" s="592">
        <v>0</v>
      </c>
      <c r="W632" s="592"/>
      <c r="X632" s="592"/>
      <c r="Y632" s="592">
        <f t="shared" si="20"/>
        <v>30.681999999999995</v>
      </c>
      <c r="Z632" s="592"/>
      <c r="AA632" s="592"/>
      <c r="AB632" s="592">
        <v>340.3</v>
      </c>
      <c r="AC632" s="592">
        <v>0</v>
      </c>
      <c r="AD632" s="592"/>
      <c r="AE632" s="592"/>
      <c r="AF632" s="592">
        <v>339.06</v>
      </c>
      <c r="AG632" s="592">
        <v>0</v>
      </c>
    </row>
    <row r="633" spans="1:33" x14ac:dyDescent="0.2">
      <c r="A633" s="988">
        <v>37149</v>
      </c>
      <c r="B633" s="592">
        <v>21.465</v>
      </c>
      <c r="C633" s="592"/>
      <c r="D633" s="592">
        <v>10.942</v>
      </c>
      <c r="E633" s="592"/>
      <c r="F633" s="1028">
        <f t="shared" si="21"/>
        <v>32.406999999999996</v>
      </c>
      <c r="G633" s="1028"/>
      <c r="H633" s="1028"/>
      <c r="I633" s="1028"/>
      <c r="J633" s="1028"/>
      <c r="K633" s="1028"/>
      <c r="L633" s="1028"/>
      <c r="M633" s="1028"/>
      <c r="N633" s="1028"/>
      <c r="O633" s="1028"/>
      <c r="P633" s="1028"/>
      <c r="Q633" s="1028"/>
      <c r="R633" s="1028"/>
      <c r="S633" s="592">
        <v>3.8439999999999999</v>
      </c>
      <c r="T633" s="990">
        <v>6.6000000000000003E-2</v>
      </c>
      <c r="U633" s="473">
        <v>0</v>
      </c>
      <c r="V633" s="592">
        <v>0</v>
      </c>
      <c r="W633" s="592"/>
      <c r="X633" s="592"/>
      <c r="Y633" s="592">
        <f t="shared" si="20"/>
        <v>28.496999999999996</v>
      </c>
      <c r="Z633" s="592"/>
      <c r="AA633" s="592"/>
      <c r="AB633" s="592">
        <v>340</v>
      </c>
      <c r="AC633" s="592">
        <v>0</v>
      </c>
      <c r="AD633" s="592"/>
      <c r="AE633" s="592"/>
      <c r="AF633" s="592">
        <v>338.4</v>
      </c>
      <c r="AG633" s="592">
        <v>0</v>
      </c>
    </row>
    <row r="634" spans="1:33" x14ac:dyDescent="0.2">
      <c r="A634" s="988">
        <v>37150</v>
      </c>
      <c r="B634" s="592">
        <v>20.881</v>
      </c>
      <c r="C634" s="592"/>
      <c r="D634" s="592">
        <v>12.702999999999999</v>
      </c>
      <c r="E634" s="592"/>
      <c r="F634" s="1028">
        <f t="shared" si="21"/>
        <v>33.584000000000003</v>
      </c>
      <c r="G634" s="1028"/>
      <c r="H634" s="1028"/>
      <c r="I634" s="1028"/>
      <c r="J634" s="1028"/>
      <c r="K634" s="1028"/>
      <c r="L634" s="1028"/>
      <c r="M634" s="1028"/>
      <c r="N634" s="1028"/>
      <c r="O634" s="1028"/>
      <c r="P634" s="1028"/>
      <c r="Q634" s="1028"/>
      <c r="R634" s="1028"/>
      <c r="S634" s="592">
        <v>3.718</v>
      </c>
      <c r="T634" s="990">
        <v>9.0999999999999998E-2</v>
      </c>
      <c r="U634" s="473">
        <v>0</v>
      </c>
      <c r="V634" s="592">
        <v>0</v>
      </c>
      <c r="W634" s="592"/>
      <c r="X634" s="592"/>
      <c r="Y634" s="592">
        <f t="shared" si="20"/>
        <v>29.775000000000002</v>
      </c>
      <c r="Z634" s="592"/>
      <c r="AA634" s="592"/>
      <c r="AB634" s="592">
        <v>339.9</v>
      </c>
      <c r="AC634" s="592">
        <v>0</v>
      </c>
      <c r="AD634" s="592"/>
      <c r="AE634" s="592"/>
      <c r="AF634" s="1000">
        <v>337.85</v>
      </c>
      <c r="AG634" s="592">
        <v>0</v>
      </c>
    </row>
    <row r="635" spans="1:33" x14ac:dyDescent="0.2">
      <c r="A635" s="988">
        <v>37151</v>
      </c>
      <c r="B635" s="592">
        <v>22.12</v>
      </c>
      <c r="C635" s="592"/>
      <c r="D635" s="592">
        <v>12.651</v>
      </c>
      <c r="E635" s="592"/>
      <c r="F635" s="1028">
        <f t="shared" si="21"/>
        <v>34.771000000000001</v>
      </c>
      <c r="G635" s="1028"/>
      <c r="H635" s="1028"/>
      <c r="I635" s="1028"/>
      <c r="J635" s="1028"/>
      <c r="K635" s="1028"/>
      <c r="L635" s="1028"/>
      <c r="M635" s="1028"/>
      <c r="N635" s="1028"/>
      <c r="O635" s="1028"/>
      <c r="P635" s="1028"/>
      <c r="Q635" s="1028"/>
      <c r="R635" s="1028"/>
      <c r="S635" s="592">
        <v>3.7919999999999998</v>
      </c>
      <c r="T635" s="990">
        <v>7.9000000000000001E-2</v>
      </c>
      <c r="U635" s="473">
        <v>0</v>
      </c>
      <c r="V635" s="592">
        <v>0</v>
      </c>
      <c r="W635" s="592"/>
      <c r="X635" s="592"/>
      <c r="Y635" s="592">
        <f t="shared" si="20"/>
        <v>30.9</v>
      </c>
      <c r="Z635" s="592"/>
      <c r="AA635" s="592"/>
      <c r="AB635" s="592">
        <v>339.9</v>
      </c>
      <c r="AC635" s="592">
        <v>0</v>
      </c>
      <c r="AD635" s="592"/>
      <c r="AE635" s="592"/>
      <c r="AF635" s="592">
        <v>337.09</v>
      </c>
      <c r="AG635" s="592">
        <v>0</v>
      </c>
    </row>
    <row r="636" spans="1:33" x14ac:dyDescent="0.2">
      <c r="A636" s="988">
        <v>37152</v>
      </c>
      <c r="B636" s="592">
        <v>23.986000000000001</v>
      </c>
      <c r="C636" s="592"/>
      <c r="D636" s="592">
        <v>13.407</v>
      </c>
      <c r="E636" s="592"/>
      <c r="F636" s="1028">
        <f t="shared" si="21"/>
        <v>37.393000000000001</v>
      </c>
      <c r="G636" s="1028"/>
      <c r="H636" s="1028"/>
      <c r="I636" s="1028"/>
      <c r="J636" s="1028"/>
      <c r="K636" s="1028"/>
      <c r="L636" s="1028"/>
      <c r="M636" s="1028"/>
      <c r="N636" s="1028"/>
      <c r="O636" s="1028"/>
      <c r="P636" s="1028"/>
      <c r="Q636" s="1028"/>
      <c r="R636" s="1028"/>
      <c r="S636" s="592">
        <v>3.7690000000000001</v>
      </c>
      <c r="T636" s="990">
        <v>0.89</v>
      </c>
      <c r="U636" s="473">
        <v>0</v>
      </c>
      <c r="V636" s="592">
        <v>0</v>
      </c>
      <c r="W636" s="592"/>
      <c r="X636" s="592"/>
      <c r="Y636" s="592">
        <f t="shared" si="20"/>
        <v>32.734000000000002</v>
      </c>
      <c r="Z636" s="592"/>
      <c r="AA636" s="592"/>
      <c r="AB636" s="631">
        <v>339.7</v>
      </c>
      <c r="AC636" s="631">
        <v>0</v>
      </c>
      <c r="AD636" s="631"/>
      <c r="AE636" s="631"/>
      <c r="AF636" s="631">
        <v>336.38</v>
      </c>
      <c r="AG636" s="631">
        <v>0</v>
      </c>
    </row>
    <row r="637" spans="1:33" x14ac:dyDescent="0.2">
      <c r="A637" s="988">
        <v>37153</v>
      </c>
      <c r="B637" s="592">
        <v>21.981000000000002</v>
      </c>
      <c r="C637" s="592"/>
      <c r="D637" s="218">
        <v>11.48</v>
      </c>
      <c r="E637" s="218"/>
      <c r="F637" s="1028">
        <f t="shared" si="21"/>
        <v>33.460999999999999</v>
      </c>
      <c r="G637" s="1028"/>
      <c r="H637" s="1028"/>
      <c r="I637" s="1028"/>
      <c r="J637" s="1028"/>
      <c r="K637" s="1028"/>
      <c r="L637" s="1028"/>
      <c r="M637" s="1028"/>
      <c r="N637" s="1028"/>
      <c r="O637" s="1028"/>
      <c r="P637" s="1028"/>
      <c r="Q637" s="1028"/>
      <c r="R637" s="1028"/>
      <c r="S637" s="592">
        <v>3.7429999999999999</v>
      </c>
      <c r="T637" s="990">
        <v>6.4000000000000001E-2</v>
      </c>
      <c r="U637" s="473">
        <v>0</v>
      </c>
      <c r="V637" s="592">
        <v>0</v>
      </c>
      <c r="W637" s="592"/>
      <c r="X637" s="592"/>
      <c r="Y637" s="592">
        <f t="shared" si="20"/>
        <v>29.654</v>
      </c>
      <c r="Z637" s="592"/>
      <c r="AA637" s="592"/>
      <c r="AB637" s="631">
        <v>339.7</v>
      </c>
      <c r="AC637" s="631">
        <v>0</v>
      </c>
      <c r="AD637" s="631"/>
      <c r="AE637" s="631"/>
      <c r="AF637" s="631">
        <v>335.66</v>
      </c>
      <c r="AG637" s="631">
        <v>0</v>
      </c>
    </row>
    <row r="638" spans="1:33" x14ac:dyDescent="0.2">
      <c r="A638" s="988">
        <v>37154</v>
      </c>
      <c r="B638" s="592">
        <v>22.88</v>
      </c>
      <c r="C638" s="592"/>
      <c r="D638" s="592">
        <v>10.023</v>
      </c>
      <c r="E638" s="592"/>
      <c r="F638" s="1028">
        <f t="shared" si="21"/>
        <v>32.902999999999999</v>
      </c>
      <c r="G638" s="1028"/>
      <c r="H638" s="1028"/>
      <c r="I638" s="1028"/>
      <c r="J638" s="1028"/>
      <c r="K638" s="1028"/>
      <c r="L638" s="1028"/>
      <c r="M638" s="1028"/>
      <c r="N638" s="1028"/>
      <c r="O638" s="1028"/>
      <c r="P638" s="1028"/>
      <c r="Q638" s="1028"/>
      <c r="R638" s="1028"/>
      <c r="S638" s="592">
        <v>3.7869999999999999</v>
      </c>
      <c r="T638" s="990">
        <v>4.7E-2</v>
      </c>
      <c r="U638" s="473">
        <v>0</v>
      </c>
      <c r="V638" s="592">
        <v>0</v>
      </c>
      <c r="W638" s="592"/>
      <c r="X638" s="592"/>
      <c r="Y638" s="592">
        <f t="shared" si="20"/>
        <v>29.068999999999999</v>
      </c>
      <c r="Z638" s="592"/>
      <c r="AA638" s="592"/>
      <c r="AB638" s="631">
        <v>339.5</v>
      </c>
      <c r="AC638" s="631">
        <v>0.08</v>
      </c>
      <c r="AD638" s="631"/>
      <c r="AE638" s="631"/>
      <c r="AF638" s="631">
        <v>335.94</v>
      </c>
      <c r="AG638" s="631">
        <v>0.15</v>
      </c>
    </row>
    <row r="639" spans="1:33" x14ac:dyDescent="0.2">
      <c r="A639" s="988">
        <v>37155</v>
      </c>
      <c r="B639" s="592">
        <v>23.47</v>
      </c>
      <c r="C639" s="592"/>
      <c r="D639" s="592">
        <v>11.042999999999999</v>
      </c>
      <c r="E639" s="592"/>
      <c r="F639" s="1028">
        <f t="shared" si="21"/>
        <v>34.512999999999998</v>
      </c>
      <c r="G639" s="1028"/>
      <c r="H639" s="1028"/>
      <c r="I639" s="1028"/>
      <c r="J639" s="1028"/>
      <c r="K639" s="1028"/>
      <c r="L639" s="1028"/>
      <c r="M639" s="1028"/>
      <c r="N639" s="1028"/>
      <c r="O639" s="1028"/>
      <c r="P639" s="1028"/>
      <c r="Q639" s="1028"/>
      <c r="R639" s="1028"/>
      <c r="S639" s="592">
        <v>3.7629999999999999</v>
      </c>
      <c r="T639" s="990">
        <v>8.6999999999999994E-2</v>
      </c>
      <c r="U639" s="473">
        <v>0</v>
      </c>
      <c r="V639" s="592">
        <v>0</v>
      </c>
      <c r="W639" s="592"/>
      <c r="X639" s="592"/>
      <c r="Y639" s="592">
        <f t="shared" si="20"/>
        <v>30.663</v>
      </c>
      <c r="Z639" s="592"/>
      <c r="AA639" s="592"/>
      <c r="AB639" s="631">
        <v>339.5</v>
      </c>
      <c r="AC639" s="631">
        <v>0</v>
      </c>
      <c r="AD639" s="631"/>
      <c r="AE639" s="631"/>
      <c r="AF639" s="631">
        <v>334.96</v>
      </c>
      <c r="AG639" s="631">
        <v>0.01</v>
      </c>
    </row>
    <row r="640" spans="1:33" x14ac:dyDescent="0.2">
      <c r="A640" s="988">
        <v>37156</v>
      </c>
      <c r="B640" s="592">
        <v>22.946000000000002</v>
      </c>
      <c r="C640" s="592"/>
      <c r="D640" s="592">
        <v>11.848000000000001</v>
      </c>
      <c r="E640" s="592"/>
      <c r="F640" s="1028">
        <f t="shared" si="21"/>
        <v>34.794000000000004</v>
      </c>
      <c r="G640" s="1028"/>
      <c r="H640" s="1028"/>
      <c r="I640" s="1028"/>
      <c r="J640" s="1028"/>
      <c r="K640" s="1028"/>
      <c r="L640" s="1028"/>
      <c r="M640" s="1028"/>
      <c r="N640" s="1028"/>
      <c r="O640" s="1028"/>
      <c r="P640" s="1028"/>
      <c r="Q640" s="1028"/>
      <c r="R640" s="1028"/>
      <c r="S640" s="592">
        <v>3.8559999999999999</v>
      </c>
      <c r="T640" s="997">
        <v>0.30099999999999999</v>
      </c>
      <c r="U640" s="473">
        <v>0</v>
      </c>
      <c r="V640" s="592">
        <v>0</v>
      </c>
      <c r="W640" s="592"/>
      <c r="X640" s="592"/>
      <c r="Y640" s="592">
        <f t="shared" si="20"/>
        <v>30.637000000000004</v>
      </c>
      <c r="Z640" s="592"/>
      <c r="AA640" s="592"/>
      <c r="AB640" s="631">
        <v>339.5</v>
      </c>
      <c r="AC640" s="631">
        <v>0</v>
      </c>
      <c r="AD640" s="631"/>
      <c r="AE640" s="631"/>
      <c r="AF640" s="631">
        <v>334.31</v>
      </c>
      <c r="AG640" s="631">
        <v>0</v>
      </c>
    </row>
    <row r="641" spans="1:33" x14ac:dyDescent="0.2">
      <c r="A641" s="988">
        <v>37157</v>
      </c>
      <c r="B641" s="592">
        <v>21.873000000000001</v>
      </c>
      <c r="C641" s="592"/>
      <c r="D641" s="592">
        <v>12.428000000000001</v>
      </c>
      <c r="E641" s="592"/>
      <c r="F641" s="1028">
        <f t="shared" si="21"/>
        <v>34.301000000000002</v>
      </c>
      <c r="G641" s="1028"/>
      <c r="H641" s="1028"/>
      <c r="I641" s="1028"/>
      <c r="J641" s="1028"/>
      <c r="K641" s="1028"/>
      <c r="L641" s="1028"/>
      <c r="M641" s="1028"/>
      <c r="N641" s="1028"/>
      <c r="O641" s="1028"/>
      <c r="P641" s="1028"/>
      <c r="Q641" s="1028"/>
      <c r="R641" s="1028"/>
      <c r="S641" s="592">
        <v>3.9209999999999998</v>
      </c>
      <c r="T641" s="997">
        <v>0.11600000000000001</v>
      </c>
      <c r="U641" s="473">
        <v>0</v>
      </c>
      <c r="V641" s="592">
        <v>0</v>
      </c>
      <c r="W641" s="592"/>
      <c r="X641" s="592"/>
      <c r="Y641" s="592">
        <f t="shared" si="20"/>
        <v>30.264000000000003</v>
      </c>
      <c r="Z641" s="592"/>
      <c r="AA641" s="592"/>
      <c r="AB641" s="631">
        <v>339.3</v>
      </c>
      <c r="AC641" s="631">
        <v>0</v>
      </c>
      <c r="AD641" s="631"/>
      <c r="AE641" s="631"/>
      <c r="AF641" s="631">
        <v>333.68</v>
      </c>
      <c r="AG641" s="631">
        <v>0</v>
      </c>
    </row>
    <row r="642" spans="1:33" x14ac:dyDescent="0.2">
      <c r="A642" s="988">
        <v>37158</v>
      </c>
      <c r="B642" s="592">
        <v>22.899000000000001</v>
      </c>
      <c r="C642" s="592"/>
      <c r="D642" s="592">
        <v>11.135999999999999</v>
      </c>
      <c r="E642" s="592"/>
      <c r="F642" s="1028">
        <f t="shared" si="21"/>
        <v>34.034999999999997</v>
      </c>
      <c r="G642" s="1028"/>
      <c r="H642" s="1028"/>
      <c r="I642" s="1028"/>
      <c r="J642" s="1028"/>
      <c r="K642" s="1028"/>
      <c r="L642" s="1028"/>
      <c r="M642" s="1028"/>
      <c r="N642" s="1028"/>
      <c r="O642" s="1028"/>
      <c r="P642" s="1028"/>
      <c r="Q642" s="1028"/>
      <c r="R642" s="1028"/>
      <c r="S642" s="592">
        <v>3.8650000000000002</v>
      </c>
      <c r="T642" s="990">
        <v>4.9000000000000002E-2</v>
      </c>
      <c r="U642" s="679">
        <v>0</v>
      </c>
      <c r="V642" s="592">
        <v>0</v>
      </c>
      <c r="W642" s="592"/>
      <c r="X642" s="592"/>
      <c r="Y642" s="592">
        <f t="shared" si="20"/>
        <v>30.120999999999995</v>
      </c>
      <c r="Z642" s="592"/>
      <c r="AA642" s="592"/>
      <c r="AB642" s="592">
        <v>339.2</v>
      </c>
      <c r="AC642" s="592">
        <v>0.9</v>
      </c>
      <c r="AD642" s="592"/>
      <c r="AE642" s="592"/>
      <c r="AF642" s="592">
        <v>333.07</v>
      </c>
      <c r="AG642" s="592">
        <v>0.08</v>
      </c>
    </row>
    <row r="643" spans="1:33" x14ac:dyDescent="0.2">
      <c r="A643" s="988">
        <v>37159</v>
      </c>
      <c r="B643" s="631">
        <v>23.489000000000001</v>
      </c>
      <c r="C643" s="631"/>
      <c r="D643" s="631">
        <v>12.789</v>
      </c>
      <c r="E643" s="631"/>
      <c r="F643" s="1028">
        <f t="shared" si="21"/>
        <v>36.277999999999999</v>
      </c>
      <c r="G643" s="1028"/>
      <c r="H643" s="1028"/>
      <c r="I643" s="1028"/>
      <c r="J643" s="1028"/>
      <c r="K643" s="1028"/>
      <c r="L643" s="1028"/>
      <c r="M643" s="1028"/>
      <c r="N643" s="1028"/>
      <c r="O643" s="1028"/>
      <c r="P643" s="1028"/>
      <c r="Q643" s="1028"/>
      <c r="R643" s="1028"/>
      <c r="S643" s="592">
        <v>3.8380000000000001</v>
      </c>
      <c r="T643" s="990">
        <v>5.6000000000000001E-2</v>
      </c>
      <c r="U643" s="679">
        <v>0</v>
      </c>
      <c r="V643" s="592">
        <v>0</v>
      </c>
      <c r="W643" s="592"/>
      <c r="X643" s="592"/>
      <c r="Y643" s="592">
        <f t="shared" si="20"/>
        <v>32.384</v>
      </c>
      <c r="Z643" s="592"/>
      <c r="AA643" s="592"/>
      <c r="AB643" s="592">
        <v>339.3</v>
      </c>
      <c r="AC643" s="592">
        <v>0</v>
      </c>
      <c r="AD643" s="592"/>
      <c r="AE643" s="592"/>
      <c r="AF643" s="592">
        <v>332.76</v>
      </c>
      <c r="AG643" s="592">
        <v>0</v>
      </c>
    </row>
    <row r="644" spans="1:33" x14ac:dyDescent="0.2">
      <c r="A644" s="988">
        <v>37160</v>
      </c>
      <c r="B644" s="592">
        <v>23.170999999999999</v>
      </c>
      <c r="C644" s="592"/>
      <c r="D644" s="592">
        <v>10.441000000000001</v>
      </c>
      <c r="E644" s="592"/>
      <c r="F644" s="1028">
        <f t="shared" si="21"/>
        <v>33.612000000000002</v>
      </c>
      <c r="G644" s="1028"/>
      <c r="H644" s="1028"/>
      <c r="I644" s="1028"/>
      <c r="J644" s="1028"/>
      <c r="K644" s="1028"/>
      <c r="L644" s="1028"/>
      <c r="M644" s="1028"/>
      <c r="N644" s="1028"/>
      <c r="O644" s="1028"/>
      <c r="P644" s="1028"/>
      <c r="Q644" s="1028"/>
      <c r="R644" s="1028"/>
      <c r="S644" s="592">
        <v>4.077</v>
      </c>
      <c r="T644" s="997">
        <v>0</v>
      </c>
      <c r="U644" s="679">
        <v>0</v>
      </c>
      <c r="V644" s="592">
        <v>0</v>
      </c>
      <c r="W644" s="592"/>
      <c r="X644" s="592"/>
      <c r="Y644" s="592">
        <f t="shared" si="20"/>
        <v>29.535000000000004</v>
      </c>
      <c r="Z644" s="592"/>
      <c r="AA644" s="592"/>
      <c r="AB644" s="592">
        <v>339.1</v>
      </c>
      <c r="AC644" s="592">
        <v>0</v>
      </c>
      <c r="AD644" s="592"/>
      <c r="AE644" s="592"/>
      <c r="AF644" s="631">
        <v>332.01</v>
      </c>
      <c r="AG644" s="592">
        <v>0</v>
      </c>
    </row>
    <row r="645" spans="1:33" x14ac:dyDescent="0.2">
      <c r="A645" s="988">
        <v>37161</v>
      </c>
      <c r="B645" s="592">
        <v>23.946999999999999</v>
      </c>
      <c r="C645" s="592"/>
      <c r="D645" s="1000">
        <v>9.93</v>
      </c>
      <c r="E645" s="1000"/>
      <c r="F645" s="1028">
        <f t="shared" si="21"/>
        <v>33.876999999999995</v>
      </c>
      <c r="G645" s="1028"/>
      <c r="H645" s="1028"/>
      <c r="I645" s="1028"/>
      <c r="J645" s="1028"/>
      <c r="K645" s="1028"/>
      <c r="L645" s="1028"/>
      <c r="M645" s="1028"/>
      <c r="N645" s="1028"/>
      <c r="O645" s="1028"/>
      <c r="P645" s="1028"/>
      <c r="Q645" s="1028"/>
      <c r="R645" s="1028"/>
      <c r="S645" s="592">
        <v>3.8450000000000002</v>
      </c>
      <c r="T645" s="997">
        <v>0.13500000000000001</v>
      </c>
      <c r="U645" s="679">
        <v>0</v>
      </c>
      <c r="V645" s="592">
        <v>0</v>
      </c>
      <c r="W645" s="592"/>
      <c r="X645" s="592"/>
      <c r="Y645" s="592">
        <f t="shared" si="20"/>
        <v>29.896999999999995</v>
      </c>
      <c r="Z645" s="592"/>
      <c r="AA645" s="592"/>
      <c r="AB645" s="592">
        <v>339.1</v>
      </c>
      <c r="AC645" s="592">
        <v>0</v>
      </c>
      <c r="AD645" s="592"/>
      <c r="AE645" s="592"/>
      <c r="AF645" s="592">
        <v>331.68</v>
      </c>
      <c r="AG645" s="592">
        <v>0</v>
      </c>
    </row>
    <row r="646" spans="1:33" x14ac:dyDescent="0.2">
      <c r="A646" s="988">
        <v>37162</v>
      </c>
      <c r="B646" s="592">
        <v>22.268999999999998</v>
      </c>
      <c r="C646" s="592"/>
      <c r="D646" s="592">
        <v>12.294</v>
      </c>
      <c r="E646" s="592"/>
      <c r="F646" s="1028">
        <f t="shared" si="21"/>
        <v>34.563000000000002</v>
      </c>
      <c r="G646" s="1028"/>
      <c r="H646" s="1028"/>
      <c r="I646" s="1028"/>
      <c r="J646" s="1028"/>
      <c r="K646" s="1028"/>
      <c r="L646" s="1028"/>
      <c r="M646" s="1028"/>
      <c r="N646" s="1028"/>
      <c r="O646" s="1028"/>
      <c r="P646" s="1028"/>
      <c r="Q646" s="1028"/>
      <c r="R646" s="1028"/>
      <c r="S646" s="592">
        <v>3.964</v>
      </c>
      <c r="T646" s="990">
        <v>6.6000000000000003E-2</v>
      </c>
      <c r="U646" s="679">
        <v>0</v>
      </c>
      <c r="V646" s="592">
        <v>0</v>
      </c>
      <c r="W646" s="592"/>
      <c r="X646" s="592"/>
      <c r="Y646" s="592">
        <f t="shared" si="20"/>
        <v>30.533000000000005</v>
      </c>
      <c r="Z646" s="592"/>
      <c r="AA646" s="592"/>
      <c r="AB646" s="1001"/>
      <c r="AC646" s="1001"/>
      <c r="AD646" s="1001"/>
      <c r="AE646" s="1001"/>
      <c r="AF646" s="592">
        <v>330.87</v>
      </c>
      <c r="AG646" s="592">
        <v>0</v>
      </c>
    </row>
    <row r="647" spans="1:33" x14ac:dyDescent="0.2">
      <c r="A647" s="988">
        <v>37163</v>
      </c>
      <c r="B647" s="592">
        <v>20.283999999999999</v>
      </c>
      <c r="C647" s="592"/>
      <c r="D647" s="592">
        <v>11.619</v>
      </c>
      <c r="E647" s="592"/>
      <c r="F647" s="1028">
        <f t="shared" si="21"/>
        <v>31.902999999999999</v>
      </c>
      <c r="G647" s="1028"/>
      <c r="H647" s="1028"/>
      <c r="I647" s="1028"/>
      <c r="J647" s="1028"/>
      <c r="K647" s="1028"/>
      <c r="L647" s="1028"/>
      <c r="M647" s="1028"/>
      <c r="N647" s="1028"/>
      <c r="O647" s="1028"/>
      <c r="P647" s="1028"/>
      <c r="Q647" s="1028"/>
      <c r="R647" s="1028"/>
      <c r="S647" s="592">
        <v>3.9289999999999998</v>
      </c>
      <c r="T647" s="990">
        <v>4.9000000000000002E-2</v>
      </c>
      <c r="U647" s="679">
        <v>0</v>
      </c>
      <c r="V647" s="592">
        <v>0</v>
      </c>
      <c r="W647" s="592"/>
      <c r="X647" s="592"/>
      <c r="Y647" s="592">
        <f t="shared" si="20"/>
        <v>27.925000000000001</v>
      </c>
      <c r="Z647" s="592"/>
      <c r="AA647" s="592"/>
      <c r="AB647" s="592">
        <v>338.9</v>
      </c>
      <c r="AC647" s="592">
        <v>0</v>
      </c>
      <c r="AD647" s="592"/>
      <c r="AE647" s="592"/>
      <c r="AF647" s="1000">
        <v>330.09</v>
      </c>
      <c r="AG647" s="592">
        <v>0</v>
      </c>
    </row>
    <row r="648" spans="1:33" x14ac:dyDescent="0.2">
      <c r="A648" s="988">
        <v>37164</v>
      </c>
      <c r="B648" s="1000">
        <v>20.93</v>
      </c>
      <c r="C648" s="1000"/>
      <c r="D648" s="592">
        <v>12.106999999999999</v>
      </c>
      <c r="E648" s="592"/>
      <c r="F648" s="1028">
        <f t="shared" si="21"/>
        <v>33.036999999999999</v>
      </c>
      <c r="G648" s="1028"/>
      <c r="H648" s="1028"/>
      <c r="I648" s="1028"/>
      <c r="J648" s="1028"/>
      <c r="K648" s="1028"/>
      <c r="L648" s="1028"/>
      <c r="M648" s="1028"/>
      <c r="N648" s="1028"/>
      <c r="O648" s="1028"/>
      <c r="P648" s="1028"/>
      <c r="Q648" s="1028"/>
      <c r="R648" s="1028"/>
      <c r="S648" s="592">
        <v>3.8849999999999998</v>
      </c>
      <c r="T648" s="990">
        <v>7.1999999999999995E-2</v>
      </c>
      <c r="U648" s="679">
        <v>0</v>
      </c>
      <c r="V648" s="592">
        <v>0</v>
      </c>
      <c r="W648" s="592"/>
      <c r="X648" s="592"/>
      <c r="Y648" s="592">
        <f t="shared" si="20"/>
        <v>29.080000000000002</v>
      </c>
      <c r="Z648" s="592"/>
      <c r="AA648" s="592"/>
      <c r="AB648" s="631">
        <v>338.7</v>
      </c>
      <c r="AC648" s="631">
        <v>0</v>
      </c>
      <c r="AD648" s="631"/>
      <c r="AE648" s="631"/>
      <c r="AF648" s="1000">
        <v>329.65</v>
      </c>
      <c r="AG648" s="592">
        <v>0</v>
      </c>
    </row>
    <row r="649" spans="1:33" x14ac:dyDescent="0.2">
      <c r="A649" s="988">
        <v>37165</v>
      </c>
      <c r="B649" s="592">
        <v>23.448</v>
      </c>
      <c r="C649" s="592"/>
      <c r="D649" s="592">
        <v>10.436999999999999</v>
      </c>
      <c r="E649" s="592"/>
      <c r="F649" s="1028">
        <f t="shared" si="21"/>
        <v>33.884999999999998</v>
      </c>
      <c r="G649" s="1028"/>
      <c r="H649" s="1028"/>
      <c r="I649" s="1028"/>
      <c r="J649" s="1028"/>
      <c r="K649" s="1028"/>
      <c r="L649" s="1028"/>
      <c r="M649" s="1028"/>
      <c r="N649" s="1028"/>
      <c r="O649" s="1028"/>
      <c r="P649" s="1028"/>
      <c r="Q649" s="1028"/>
      <c r="R649" s="1028"/>
      <c r="S649" s="592">
        <v>3.9449999999999998</v>
      </c>
      <c r="T649" s="990">
        <v>0.10199999999999999</v>
      </c>
      <c r="U649" s="473">
        <v>0</v>
      </c>
      <c r="V649" s="592">
        <v>0</v>
      </c>
      <c r="W649" s="592"/>
      <c r="X649" s="592"/>
      <c r="Y649" s="592">
        <f t="shared" si="20"/>
        <v>29.837999999999997</v>
      </c>
      <c r="Z649" s="592"/>
      <c r="AA649" s="592"/>
      <c r="AB649" s="592">
        <v>338.7</v>
      </c>
      <c r="AC649" s="592">
        <v>0</v>
      </c>
      <c r="AD649" s="592"/>
      <c r="AE649" s="592"/>
      <c r="AF649" s="592">
        <v>329.32</v>
      </c>
      <c r="AG649" s="592">
        <v>0</v>
      </c>
    </row>
    <row r="650" spans="1:33" x14ac:dyDescent="0.2">
      <c r="A650" s="988">
        <v>37166</v>
      </c>
      <c r="B650" s="592">
        <v>23.588000000000001</v>
      </c>
      <c r="C650" s="592"/>
      <c r="D650" s="592">
        <v>11.959</v>
      </c>
      <c r="E650" s="592"/>
      <c r="F650" s="1028">
        <f t="shared" si="21"/>
        <v>35.546999999999997</v>
      </c>
      <c r="G650" s="1028"/>
      <c r="H650" s="1028"/>
      <c r="I650" s="1028"/>
      <c r="J650" s="1028"/>
      <c r="K650" s="1028"/>
      <c r="L650" s="1028"/>
      <c r="M650" s="1028"/>
      <c r="N650" s="1028"/>
      <c r="O650" s="1028"/>
      <c r="P650" s="1028"/>
      <c r="Q650" s="1028"/>
      <c r="R650" s="1028"/>
      <c r="S650" s="592">
        <v>3.931</v>
      </c>
      <c r="T650" s="990">
        <v>1.0999999999999999E-2</v>
      </c>
      <c r="U650" s="473">
        <v>0</v>
      </c>
      <c r="V650" s="592">
        <v>0</v>
      </c>
      <c r="W650" s="592"/>
      <c r="X650" s="592"/>
      <c r="Y650" s="592">
        <f t="shared" si="20"/>
        <v>31.604999999999997</v>
      </c>
      <c r="Z650" s="592"/>
      <c r="AA650" s="592"/>
      <c r="AB650" s="592">
        <v>338.5</v>
      </c>
      <c r="AC650" s="592">
        <v>0</v>
      </c>
      <c r="AD650" s="592"/>
      <c r="AE650" s="592"/>
      <c r="AF650" s="592">
        <v>329.14</v>
      </c>
      <c r="AG650" s="592">
        <v>0</v>
      </c>
    </row>
    <row r="651" spans="1:33" x14ac:dyDescent="0.2">
      <c r="A651" s="988">
        <v>37167</v>
      </c>
      <c r="B651" s="993">
        <v>24.795000000000002</v>
      </c>
      <c r="C651" s="993"/>
      <c r="D651" s="592">
        <v>11.365</v>
      </c>
      <c r="E651" s="592"/>
      <c r="F651" s="1028">
        <f t="shared" si="21"/>
        <v>36.160000000000004</v>
      </c>
      <c r="G651" s="1028"/>
      <c r="H651" s="1028"/>
      <c r="I651" s="1028"/>
      <c r="J651" s="1028"/>
      <c r="K651" s="1028"/>
      <c r="L651" s="1028"/>
      <c r="M651" s="1028"/>
      <c r="N651" s="1028"/>
      <c r="O651" s="1028"/>
      <c r="P651" s="1028"/>
      <c r="Q651" s="1028"/>
      <c r="R651" s="1028"/>
      <c r="S651" s="592">
        <v>2.6669999999999998</v>
      </c>
      <c r="T651" s="990">
        <v>5.8000000000000003E-2</v>
      </c>
      <c r="U651" s="473">
        <v>0</v>
      </c>
      <c r="V651" s="592">
        <v>0</v>
      </c>
      <c r="W651" s="592"/>
      <c r="X651" s="592"/>
      <c r="Y651" s="592">
        <f t="shared" si="20"/>
        <v>33.435000000000002</v>
      </c>
      <c r="Z651" s="592"/>
      <c r="AA651" s="592"/>
      <c r="AB651" s="592">
        <v>338.4</v>
      </c>
      <c r="AC651" s="592">
        <v>0</v>
      </c>
      <c r="AD651" s="592"/>
      <c r="AE651" s="592"/>
      <c r="AF651" s="592">
        <v>328.89</v>
      </c>
      <c r="AG651" s="592">
        <v>0</v>
      </c>
    </row>
    <row r="652" spans="1:33" x14ac:dyDescent="0.2">
      <c r="A652" s="988">
        <v>37168</v>
      </c>
      <c r="B652" s="592">
        <v>24.907</v>
      </c>
      <c r="C652" s="592"/>
      <c r="D652" s="592">
        <v>11.272</v>
      </c>
      <c r="E652" s="592"/>
      <c r="F652" s="1028">
        <f t="shared" si="21"/>
        <v>36.179000000000002</v>
      </c>
      <c r="G652" s="1028"/>
      <c r="H652" s="1028"/>
      <c r="I652" s="1028"/>
      <c r="J652" s="1028"/>
      <c r="K652" s="1028"/>
      <c r="L652" s="1028"/>
      <c r="M652" s="1028"/>
      <c r="N652" s="1028"/>
      <c r="O652" s="1028"/>
      <c r="P652" s="1028"/>
      <c r="Q652" s="1028"/>
      <c r="R652" s="1028"/>
      <c r="S652" s="592">
        <v>2.3109999999999999</v>
      </c>
      <c r="T652" s="990">
        <v>6.5000000000000002E-2</v>
      </c>
      <c r="U652" s="473">
        <v>0</v>
      </c>
      <c r="V652" s="592">
        <v>0</v>
      </c>
      <c r="W652" s="592"/>
      <c r="X652" s="592"/>
      <c r="Y652" s="592">
        <f t="shared" si="20"/>
        <v>33.803000000000004</v>
      </c>
      <c r="Z652" s="592"/>
      <c r="AA652" s="592"/>
      <c r="AB652" s="592">
        <v>338.3</v>
      </c>
      <c r="AC652" s="592">
        <v>0</v>
      </c>
      <c r="AD652" s="592"/>
      <c r="AE652" s="592"/>
      <c r="AF652" s="592">
        <v>328.8</v>
      </c>
      <c r="AG652" s="592">
        <v>0</v>
      </c>
    </row>
    <row r="653" spans="1:33" x14ac:dyDescent="0.2">
      <c r="A653" s="988">
        <v>37169</v>
      </c>
      <c r="B653" s="592">
        <v>24.731999999999999</v>
      </c>
      <c r="C653" s="592"/>
      <c r="D653" s="592">
        <v>12.747999999999999</v>
      </c>
      <c r="E653" s="592"/>
      <c r="F653" s="1028">
        <f t="shared" si="21"/>
        <v>37.479999999999997</v>
      </c>
      <c r="G653" s="1028"/>
      <c r="H653" s="1028"/>
      <c r="I653" s="1028"/>
      <c r="J653" s="1028"/>
      <c r="K653" s="1028"/>
      <c r="L653" s="1028"/>
      <c r="M653" s="1028"/>
      <c r="N653" s="1028"/>
      <c r="O653" s="1028"/>
      <c r="P653" s="1028"/>
      <c r="Q653" s="1028"/>
      <c r="R653" s="1028"/>
      <c r="S653" s="592">
        <v>3.82</v>
      </c>
      <c r="T653" s="990">
        <v>4.0000000000000001E-3</v>
      </c>
      <c r="U653" s="473">
        <v>0</v>
      </c>
      <c r="V653" s="592">
        <v>0</v>
      </c>
      <c r="W653" s="592"/>
      <c r="X653" s="592"/>
      <c r="Y653" s="592">
        <f t="shared" si="20"/>
        <v>33.655999999999999</v>
      </c>
      <c r="Z653" s="592"/>
      <c r="AA653" s="592"/>
      <c r="AB653" s="592">
        <v>338.1</v>
      </c>
      <c r="AC653" s="592">
        <v>0.2</v>
      </c>
      <c r="AD653" s="592"/>
      <c r="AE653" s="592"/>
      <c r="AF653" s="592">
        <v>328.72</v>
      </c>
      <c r="AG653" s="592">
        <v>0.24</v>
      </c>
    </row>
    <row r="654" spans="1:33" x14ac:dyDescent="0.2">
      <c r="A654" s="988">
        <v>37170</v>
      </c>
      <c r="B654" s="592">
        <v>20.655999999999999</v>
      </c>
      <c r="C654" s="592"/>
      <c r="D654" s="592">
        <v>11.163</v>
      </c>
      <c r="E654" s="592"/>
      <c r="F654" s="1028">
        <f t="shared" si="21"/>
        <v>31.818999999999999</v>
      </c>
      <c r="G654" s="1028"/>
      <c r="H654" s="1028"/>
      <c r="I654" s="1028"/>
      <c r="J654" s="1028"/>
      <c r="K654" s="1028"/>
      <c r="L654" s="1028"/>
      <c r="M654" s="1028"/>
      <c r="N654" s="1028"/>
      <c r="O654" s="1028"/>
      <c r="P654" s="1028"/>
      <c r="Q654" s="1028"/>
      <c r="R654" s="1028"/>
      <c r="S654" s="592">
        <v>3.9169999999999998</v>
      </c>
      <c r="T654" s="990">
        <v>0.104</v>
      </c>
      <c r="U654" s="473">
        <v>0</v>
      </c>
      <c r="V654" s="592">
        <v>0</v>
      </c>
      <c r="W654" s="592"/>
      <c r="X654" s="592"/>
      <c r="Y654" s="592">
        <f t="shared" si="20"/>
        <v>27.798000000000002</v>
      </c>
      <c r="Z654" s="592"/>
      <c r="AA654" s="592"/>
      <c r="AB654" s="592">
        <v>337.8</v>
      </c>
      <c r="AC654" s="592">
        <v>0</v>
      </c>
      <c r="AD654" s="592"/>
      <c r="AE654" s="592"/>
      <c r="AF654" s="592">
        <v>328.68</v>
      </c>
      <c r="AG654" s="592">
        <v>0</v>
      </c>
    </row>
    <row r="655" spans="1:33" x14ac:dyDescent="0.2">
      <c r="A655" s="988">
        <v>37171</v>
      </c>
      <c r="B655" s="592">
        <v>19.795000000000002</v>
      </c>
      <c r="C655" s="592"/>
      <c r="D655" s="592">
        <v>10.920999999999999</v>
      </c>
      <c r="E655" s="592"/>
      <c r="F655" s="1028">
        <f t="shared" si="21"/>
        <v>30.716000000000001</v>
      </c>
      <c r="G655" s="1028"/>
      <c r="H655" s="1028"/>
      <c r="I655" s="1028"/>
      <c r="J655" s="1028"/>
      <c r="K655" s="1028"/>
      <c r="L655" s="1028"/>
      <c r="M655" s="1028"/>
      <c r="N655" s="1028"/>
      <c r="O655" s="1028"/>
      <c r="P655" s="1028"/>
      <c r="Q655" s="1028"/>
      <c r="R655" s="1028"/>
      <c r="S655" s="592">
        <v>3.931</v>
      </c>
      <c r="T655" s="990">
        <v>5.6000000000000001E-2</v>
      </c>
      <c r="U655" s="473">
        <v>0</v>
      </c>
      <c r="V655" s="592">
        <v>0</v>
      </c>
      <c r="W655" s="592"/>
      <c r="X655" s="592"/>
      <c r="Y655" s="592">
        <f t="shared" si="20"/>
        <v>26.728999999999999</v>
      </c>
      <c r="Z655" s="592"/>
      <c r="AA655" s="592"/>
      <c r="AB655" s="592">
        <v>337.9</v>
      </c>
      <c r="AC655" s="592">
        <v>0</v>
      </c>
      <c r="AD655" s="592"/>
      <c r="AE655" s="592"/>
      <c r="AF655" s="592">
        <v>328.51</v>
      </c>
      <c r="AG655" s="592">
        <v>0</v>
      </c>
    </row>
    <row r="656" spans="1:33" x14ac:dyDescent="0.2">
      <c r="A656" s="988">
        <v>37172</v>
      </c>
      <c r="B656" s="592">
        <v>23.454999999999998</v>
      </c>
      <c r="C656" s="592"/>
      <c r="D656" s="592">
        <v>12.272</v>
      </c>
      <c r="E656" s="592"/>
      <c r="F656" s="1028">
        <f t="shared" si="21"/>
        <v>35.726999999999997</v>
      </c>
      <c r="G656" s="1028"/>
      <c r="H656" s="1028"/>
      <c r="I656" s="1028"/>
      <c r="J656" s="1028"/>
      <c r="K656" s="1028"/>
      <c r="L656" s="1028"/>
      <c r="M656" s="1028"/>
      <c r="N656" s="1028"/>
      <c r="O656" s="1028"/>
      <c r="P656" s="1028"/>
      <c r="Q656" s="1028"/>
      <c r="R656" s="1028"/>
      <c r="S656" s="592">
        <v>3.8180000000000001</v>
      </c>
      <c r="T656" s="990">
        <v>6.3E-2</v>
      </c>
      <c r="U656" s="473">
        <v>0</v>
      </c>
      <c r="V656" s="592">
        <v>0</v>
      </c>
      <c r="W656" s="592"/>
      <c r="X656" s="592"/>
      <c r="Y656" s="592">
        <f t="shared" si="20"/>
        <v>31.845999999999997</v>
      </c>
      <c r="Z656" s="592"/>
      <c r="AA656" s="592"/>
      <c r="AB656" s="592">
        <v>337.6</v>
      </c>
      <c r="AC656" s="592">
        <v>0</v>
      </c>
      <c r="AD656" s="592"/>
      <c r="AE656" s="592"/>
      <c r="AF656" s="1000">
        <v>328.36</v>
      </c>
      <c r="AG656" s="592">
        <v>0</v>
      </c>
    </row>
    <row r="657" spans="1:33" x14ac:dyDescent="0.2">
      <c r="A657" s="988">
        <v>37173</v>
      </c>
      <c r="B657" s="592">
        <v>23.155000000000001</v>
      </c>
      <c r="C657" s="592"/>
      <c r="D657" s="592">
        <v>10.741</v>
      </c>
      <c r="E657" s="592"/>
      <c r="F657" s="1028">
        <f t="shared" si="21"/>
        <v>33.896000000000001</v>
      </c>
      <c r="G657" s="1028"/>
      <c r="H657" s="1028"/>
      <c r="I657" s="1028"/>
      <c r="J657" s="1028"/>
      <c r="K657" s="1028"/>
      <c r="L657" s="1028"/>
      <c r="M657" s="1028"/>
      <c r="N657" s="1028"/>
      <c r="O657" s="1028"/>
      <c r="P657" s="1028"/>
      <c r="Q657" s="1028"/>
      <c r="R657" s="1028"/>
      <c r="S657" s="592">
        <v>3.9169999999999998</v>
      </c>
      <c r="T657" s="990">
        <v>4.3999999999999997E-2</v>
      </c>
      <c r="U657" s="473">
        <v>0</v>
      </c>
      <c r="V657" s="1023">
        <v>0</v>
      </c>
      <c r="W657" s="1023"/>
      <c r="X657" s="1023"/>
      <c r="Y657" s="592">
        <f t="shared" si="20"/>
        <v>29.934999999999999</v>
      </c>
      <c r="Z657" s="592"/>
      <c r="AA657" s="592"/>
      <c r="AB657" s="592">
        <v>337.5</v>
      </c>
      <c r="AC657" s="592">
        <v>0</v>
      </c>
      <c r="AD657" s="592"/>
      <c r="AE657" s="592"/>
      <c r="AF657" s="1000">
        <v>328.32</v>
      </c>
      <c r="AG657" s="592">
        <v>0</v>
      </c>
    </row>
    <row r="658" spans="1:33" x14ac:dyDescent="0.2">
      <c r="A658" s="988">
        <v>37174</v>
      </c>
      <c r="B658" s="592">
        <v>22.67</v>
      </c>
      <c r="C658" s="592"/>
      <c r="D658" s="592">
        <v>11.614000000000001</v>
      </c>
      <c r="E658" s="592"/>
      <c r="F658" s="1028">
        <f t="shared" si="21"/>
        <v>34.284000000000006</v>
      </c>
      <c r="G658" s="1028"/>
      <c r="H658" s="1028"/>
      <c r="I658" s="1028"/>
      <c r="J658" s="1028"/>
      <c r="K658" s="1028"/>
      <c r="L658" s="1028"/>
      <c r="M658" s="1028"/>
      <c r="N658" s="1028"/>
      <c r="O658" s="1028"/>
      <c r="P658" s="1028"/>
      <c r="Q658" s="1028"/>
      <c r="R658" s="1028"/>
      <c r="S658" s="592">
        <v>3.9060000000000001</v>
      </c>
      <c r="T658" s="990">
        <v>0</v>
      </c>
      <c r="U658" s="473">
        <v>0</v>
      </c>
      <c r="V658" s="592">
        <v>0</v>
      </c>
      <c r="W658" s="592"/>
      <c r="X658" s="592"/>
      <c r="Y658" s="592">
        <f t="shared" si="20"/>
        <v>30.378000000000007</v>
      </c>
      <c r="Z658" s="592"/>
      <c r="AA658" s="592"/>
      <c r="AB658" s="592">
        <v>337.3</v>
      </c>
      <c r="AC658" s="592">
        <v>0</v>
      </c>
      <c r="AD658" s="592"/>
      <c r="AE658" s="592"/>
      <c r="AF658" s="592">
        <v>328.34</v>
      </c>
      <c r="AG658" s="592">
        <v>0</v>
      </c>
    </row>
    <row r="659" spans="1:33" x14ac:dyDescent="0.2">
      <c r="A659" s="988">
        <v>37175</v>
      </c>
      <c r="B659" s="592">
        <v>24.684999999999999</v>
      </c>
      <c r="C659" s="592"/>
      <c r="D659" s="592">
        <v>11.097</v>
      </c>
      <c r="E659" s="592"/>
      <c r="F659" s="1028">
        <f t="shared" si="21"/>
        <v>35.781999999999996</v>
      </c>
      <c r="G659" s="1028"/>
      <c r="H659" s="1028"/>
      <c r="I659" s="1028"/>
      <c r="J659" s="1028"/>
      <c r="K659" s="1028"/>
      <c r="L659" s="1028"/>
      <c r="M659" s="1028"/>
      <c r="N659" s="1028"/>
      <c r="O659" s="1028"/>
      <c r="P659" s="1028"/>
      <c r="Q659" s="1028"/>
      <c r="R659" s="1028"/>
      <c r="S659" s="592">
        <v>3.7069999999999999</v>
      </c>
      <c r="T659" s="990">
        <v>0</v>
      </c>
      <c r="U659" s="473">
        <v>0</v>
      </c>
      <c r="V659" s="592">
        <v>0</v>
      </c>
      <c r="W659" s="592"/>
      <c r="X659" s="592"/>
      <c r="Y659" s="592">
        <f t="shared" si="20"/>
        <v>32.074999999999996</v>
      </c>
      <c r="Z659" s="592"/>
      <c r="AA659" s="592"/>
      <c r="AB659" s="592">
        <v>337.1</v>
      </c>
      <c r="AC659" s="592">
        <v>0</v>
      </c>
      <c r="AD659" s="592"/>
      <c r="AE659" s="592"/>
      <c r="AF659" s="1000">
        <v>328.42</v>
      </c>
      <c r="AG659" s="592">
        <v>0</v>
      </c>
    </row>
    <row r="660" spans="1:33" x14ac:dyDescent="0.2">
      <c r="A660" s="988">
        <v>37176</v>
      </c>
      <c r="B660" s="592">
        <v>24.233000000000001</v>
      </c>
      <c r="C660" s="592"/>
      <c r="D660" s="1000">
        <v>11.47</v>
      </c>
      <c r="E660" s="1000"/>
      <c r="F660" s="1028">
        <f t="shared" si="21"/>
        <v>35.703000000000003</v>
      </c>
      <c r="G660" s="1028"/>
      <c r="H660" s="1028"/>
      <c r="I660" s="1028"/>
      <c r="J660" s="1028"/>
      <c r="K660" s="1028"/>
      <c r="L660" s="1028"/>
      <c r="M660" s="1028"/>
      <c r="N660" s="1028"/>
      <c r="O660" s="1028"/>
      <c r="P660" s="1028"/>
      <c r="Q660" s="1028"/>
      <c r="R660" s="1028"/>
      <c r="S660" s="592">
        <v>3.899</v>
      </c>
      <c r="T660" s="990">
        <v>0</v>
      </c>
      <c r="U660" s="473">
        <v>0</v>
      </c>
      <c r="V660" s="592">
        <v>0</v>
      </c>
      <c r="W660" s="592"/>
      <c r="X660" s="592"/>
      <c r="Y660" s="592">
        <f t="shared" si="20"/>
        <v>31.804000000000002</v>
      </c>
      <c r="Z660" s="592"/>
      <c r="AA660" s="592"/>
      <c r="AB660" s="592">
        <v>336.8</v>
      </c>
      <c r="AC660" s="592">
        <v>0</v>
      </c>
      <c r="AD660" s="592"/>
      <c r="AE660" s="592"/>
      <c r="AF660" s="592">
        <v>328.41</v>
      </c>
      <c r="AG660" s="592">
        <v>0</v>
      </c>
    </row>
    <row r="661" spans="1:33" x14ac:dyDescent="0.2">
      <c r="A661" s="988">
        <v>37177</v>
      </c>
      <c r="B661" s="592">
        <v>22.318999999999999</v>
      </c>
      <c r="C661" s="592"/>
      <c r="D661" s="592">
        <v>11.465999999999999</v>
      </c>
      <c r="E661" s="592"/>
      <c r="F661" s="1028">
        <f t="shared" si="21"/>
        <v>33.784999999999997</v>
      </c>
      <c r="G661" s="1028"/>
      <c r="H661" s="1028"/>
      <c r="I661" s="1028"/>
      <c r="J661" s="1028"/>
      <c r="K661" s="1028"/>
      <c r="L661" s="1028"/>
      <c r="M661" s="1028"/>
      <c r="N661" s="1028"/>
      <c r="O661" s="1028"/>
      <c r="P661" s="1028"/>
      <c r="Q661" s="1028"/>
      <c r="R661" s="1028"/>
      <c r="S661" s="592">
        <v>3.8740000000000001</v>
      </c>
      <c r="T661" s="990">
        <v>0.16800000000000001</v>
      </c>
      <c r="U661" s="473">
        <v>0</v>
      </c>
      <c r="V661" s="592">
        <v>0</v>
      </c>
      <c r="W661" s="592"/>
      <c r="X661" s="592"/>
      <c r="Y661" s="592">
        <f t="shared" si="20"/>
        <v>29.742999999999999</v>
      </c>
      <c r="Z661" s="592"/>
      <c r="AA661" s="592"/>
      <c r="AB661" s="592">
        <v>336.6</v>
      </c>
      <c r="AC661" s="592">
        <v>0</v>
      </c>
      <c r="AD661" s="592"/>
      <c r="AE661" s="592"/>
      <c r="AF661" s="592">
        <v>328.44</v>
      </c>
      <c r="AG661" s="592">
        <v>0</v>
      </c>
    </row>
    <row r="662" spans="1:33" x14ac:dyDescent="0.2">
      <c r="A662" s="988">
        <v>37178</v>
      </c>
      <c r="B662" s="1000">
        <v>20.34</v>
      </c>
      <c r="C662" s="1000"/>
      <c r="D662" s="592">
        <v>11.425000000000001</v>
      </c>
      <c r="E662" s="592"/>
      <c r="F662" s="1028">
        <f t="shared" si="21"/>
        <v>31.765000000000001</v>
      </c>
      <c r="G662" s="1028"/>
      <c r="H662" s="1028"/>
      <c r="I662" s="1028"/>
      <c r="J662" s="1028"/>
      <c r="K662" s="1028"/>
      <c r="L662" s="1028"/>
      <c r="M662" s="1028"/>
      <c r="N662" s="1028"/>
      <c r="O662" s="1028"/>
      <c r="P662" s="1028"/>
      <c r="Q662" s="1028"/>
      <c r="R662" s="1028"/>
      <c r="S662" s="592">
        <v>3.7639999999999998</v>
      </c>
      <c r="T662" s="990">
        <v>4.5999999999999999E-2</v>
      </c>
      <c r="U662" s="473">
        <v>0</v>
      </c>
      <c r="V662" s="592">
        <v>0</v>
      </c>
      <c r="W662" s="592"/>
      <c r="X662" s="592"/>
      <c r="Y662" s="592">
        <f t="shared" si="20"/>
        <v>27.955000000000002</v>
      </c>
      <c r="Z662" s="592"/>
      <c r="AA662" s="592"/>
      <c r="AB662" s="592">
        <v>336.5</v>
      </c>
      <c r="AC662" s="592">
        <v>0.2</v>
      </c>
      <c r="AD662" s="592"/>
      <c r="AE662" s="592"/>
      <c r="AF662" s="592">
        <v>328.46</v>
      </c>
      <c r="AG662" s="592">
        <v>1.1000000000000001</v>
      </c>
    </row>
    <row r="663" spans="1:33" x14ac:dyDescent="0.2">
      <c r="A663" s="988">
        <v>37179</v>
      </c>
      <c r="B663" s="1000">
        <v>22.14</v>
      </c>
      <c r="C663" s="1000"/>
      <c r="D663" s="592">
        <v>10.321</v>
      </c>
      <c r="E663" s="592"/>
      <c r="F663" s="1028">
        <f t="shared" si="21"/>
        <v>32.460999999999999</v>
      </c>
      <c r="G663" s="1028"/>
      <c r="H663" s="1028"/>
      <c r="I663" s="1028"/>
      <c r="J663" s="1028"/>
      <c r="K663" s="1028"/>
      <c r="L663" s="1028"/>
      <c r="M663" s="1028"/>
      <c r="N663" s="1028"/>
      <c r="O663" s="1028"/>
      <c r="P663" s="1028"/>
      <c r="Q663" s="1028"/>
      <c r="R663" s="1028"/>
      <c r="S663" s="592">
        <v>3.93</v>
      </c>
      <c r="T663" s="990">
        <v>4.5999999999999999E-2</v>
      </c>
      <c r="U663" s="473">
        <v>0</v>
      </c>
      <c r="V663" s="592">
        <v>0</v>
      </c>
      <c r="W663" s="592"/>
      <c r="X663" s="592"/>
      <c r="Y663" s="592">
        <f t="shared" ref="Y663:Y726" si="22">+F663-S663-T663-U663-V663</f>
        <v>28.484999999999999</v>
      </c>
      <c r="Z663" s="592"/>
      <c r="AA663" s="592"/>
      <c r="AB663" s="592">
        <v>336.3</v>
      </c>
      <c r="AC663" s="592">
        <v>0</v>
      </c>
      <c r="AD663" s="592"/>
      <c r="AE663" s="592"/>
      <c r="AF663" s="592">
        <v>328.54</v>
      </c>
      <c r="AG663" s="592">
        <v>0</v>
      </c>
    </row>
    <row r="664" spans="1:33" x14ac:dyDescent="0.2">
      <c r="A664" s="988">
        <v>37180</v>
      </c>
      <c r="B664" s="592">
        <v>21.625</v>
      </c>
      <c r="C664" s="592"/>
      <c r="D664" s="1000">
        <v>10.89</v>
      </c>
      <c r="E664" s="1000"/>
      <c r="F664" s="1028">
        <f t="shared" si="21"/>
        <v>32.515000000000001</v>
      </c>
      <c r="G664" s="1028"/>
      <c r="H664" s="1028"/>
      <c r="I664" s="1028"/>
      <c r="J664" s="1028"/>
      <c r="K664" s="1028"/>
      <c r="L664" s="1028"/>
      <c r="M664" s="1028"/>
      <c r="N664" s="1028"/>
      <c r="O664" s="1028"/>
      <c r="P664" s="1028"/>
      <c r="Q664" s="1028"/>
      <c r="R664" s="1028"/>
      <c r="S664" s="592">
        <v>3.92</v>
      </c>
      <c r="T664" s="990">
        <v>5.3999999999999999E-2</v>
      </c>
      <c r="U664" s="473">
        <v>0</v>
      </c>
      <c r="V664" s="592">
        <v>0</v>
      </c>
      <c r="W664" s="592"/>
      <c r="X664" s="592"/>
      <c r="Y664" s="592">
        <f t="shared" si="22"/>
        <v>28.541</v>
      </c>
      <c r="Z664" s="592"/>
      <c r="AA664" s="592"/>
      <c r="AB664" s="592">
        <v>336</v>
      </c>
      <c r="AC664" s="592">
        <v>0</v>
      </c>
      <c r="AD664" s="592"/>
      <c r="AE664" s="592"/>
      <c r="AF664" s="1000">
        <v>328.57</v>
      </c>
      <c r="AG664" s="592">
        <v>0</v>
      </c>
    </row>
    <row r="665" spans="1:33" x14ac:dyDescent="0.2">
      <c r="A665" s="988">
        <v>37181</v>
      </c>
      <c r="B665" s="592">
        <v>23.62</v>
      </c>
      <c r="C665" s="592"/>
      <c r="D665" s="592">
        <v>9.3970000000000002</v>
      </c>
      <c r="E665" s="592"/>
      <c r="F665" s="1028">
        <f t="shared" si="21"/>
        <v>33.017000000000003</v>
      </c>
      <c r="G665" s="1028"/>
      <c r="H665" s="1028"/>
      <c r="I665" s="1028"/>
      <c r="J665" s="1028"/>
      <c r="K665" s="1028"/>
      <c r="L665" s="1028"/>
      <c r="M665" s="1028"/>
      <c r="N665" s="1028"/>
      <c r="O665" s="1028"/>
      <c r="P665" s="1028"/>
      <c r="Q665" s="1028"/>
      <c r="R665" s="1028"/>
      <c r="S665" s="592">
        <v>3.8119999999999998</v>
      </c>
      <c r="T665" s="990">
        <v>5.1999999999999998E-2</v>
      </c>
      <c r="U665" s="473">
        <v>0</v>
      </c>
      <c r="V665" s="592">
        <v>0</v>
      </c>
      <c r="W665" s="592"/>
      <c r="X665" s="592"/>
      <c r="Y665" s="592">
        <f t="shared" si="22"/>
        <v>29.153000000000002</v>
      </c>
      <c r="Z665" s="592"/>
      <c r="AA665" s="592"/>
      <c r="AB665" s="592">
        <v>335.7</v>
      </c>
      <c r="AC665" s="592">
        <v>0</v>
      </c>
      <c r="AD665" s="592"/>
      <c r="AE665" s="592"/>
      <c r="AF665" s="592">
        <v>328.61</v>
      </c>
      <c r="AG665" s="592">
        <v>0</v>
      </c>
    </row>
    <row r="666" spans="1:33" x14ac:dyDescent="0.2">
      <c r="A666" s="988">
        <v>37182</v>
      </c>
      <c r="B666" s="592">
        <v>23.960999999999999</v>
      </c>
      <c r="C666" s="592"/>
      <c r="D666" s="592">
        <v>10.577999999999999</v>
      </c>
      <c r="E666" s="592"/>
      <c r="F666" s="1028">
        <f t="shared" si="21"/>
        <v>34.539000000000001</v>
      </c>
      <c r="G666" s="1028"/>
      <c r="H666" s="1028"/>
      <c r="I666" s="1028"/>
      <c r="J666" s="1028"/>
      <c r="K666" s="1028"/>
      <c r="L666" s="1028"/>
      <c r="M666" s="1028"/>
      <c r="N666" s="1028"/>
      <c r="O666" s="1028"/>
      <c r="P666" s="1028"/>
      <c r="Q666" s="1028"/>
      <c r="R666" s="1028"/>
      <c r="S666" s="592">
        <v>3.891</v>
      </c>
      <c r="T666" s="990">
        <v>3.9E-2</v>
      </c>
      <c r="U666" s="473">
        <v>0</v>
      </c>
      <c r="V666" s="592">
        <v>0</v>
      </c>
      <c r="W666" s="592"/>
      <c r="X666" s="592"/>
      <c r="Y666" s="592">
        <f t="shared" si="22"/>
        <v>30.609000000000002</v>
      </c>
      <c r="Z666" s="592"/>
      <c r="AA666" s="592"/>
      <c r="AB666" s="592">
        <v>335.6</v>
      </c>
      <c r="AC666" s="592">
        <v>0</v>
      </c>
      <c r="AD666" s="592"/>
      <c r="AE666" s="592"/>
      <c r="AF666" s="592">
        <v>328.61</v>
      </c>
      <c r="AG666" s="592">
        <v>0</v>
      </c>
    </row>
    <row r="667" spans="1:33" x14ac:dyDescent="0.2">
      <c r="A667" s="988">
        <v>37183</v>
      </c>
      <c r="B667" s="592">
        <v>22.372</v>
      </c>
      <c r="C667" s="592"/>
      <c r="D667" s="592">
        <v>11.571999999999999</v>
      </c>
      <c r="E667" s="592"/>
      <c r="F667" s="1028">
        <f t="shared" si="21"/>
        <v>33.944000000000003</v>
      </c>
      <c r="G667" s="1028"/>
      <c r="H667" s="1028"/>
      <c r="I667" s="1028"/>
      <c r="J667" s="1028"/>
      <c r="K667" s="1028"/>
      <c r="L667" s="1028"/>
      <c r="M667" s="1028"/>
      <c r="N667" s="1028"/>
      <c r="O667" s="1028"/>
      <c r="P667" s="1028"/>
      <c r="Q667" s="1028"/>
      <c r="R667" s="1028"/>
      <c r="S667" s="592">
        <v>3.8570000000000002</v>
      </c>
      <c r="T667" s="990">
        <v>0.04</v>
      </c>
      <c r="U667" s="473">
        <v>0</v>
      </c>
      <c r="V667" s="592">
        <v>0</v>
      </c>
      <c r="W667" s="592"/>
      <c r="X667" s="592"/>
      <c r="Y667" s="592">
        <f t="shared" si="22"/>
        <v>30.047000000000004</v>
      </c>
      <c r="Z667" s="592"/>
      <c r="AA667" s="592"/>
      <c r="AB667" s="592">
        <v>335.5</v>
      </c>
      <c r="AC667" s="592">
        <v>0</v>
      </c>
      <c r="AD667" s="592"/>
      <c r="AE667" s="592"/>
      <c r="AF667" s="592">
        <v>328.57</v>
      </c>
      <c r="AG667" s="592">
        <v>0</v>
      </c>
    </row>
    <row r="668" spans="1:33" x14ac:dyDescent="0.2">
      <c r="A668" s="988">
        <v>37184</v>
      </c>
      <c r="B668" s="592">
        <v>22.672000000000001</v>
      </c>
      <c r="C668" s="592"/>
      <c r="D668" s="592">
        <v>10.151</v>
      </c>
      <c r="E668" s="592"/>
      <c r="F668" s="1028">
        <f t="shared" si="21"/>
        <v>32.823</v>
      </c>
      <c r="G668" s="1028"/>
      <c r="H668" s="1028"/>
      <c r="I668" s="1028"/>
      <c r="J668" s="1028"/>
      <c r="K668" s="1028"/>
      <c r="L668" s="1028"/>
      <c r="M668" s="1028"/>
      <c r="N668" s="1028"/>
      <c r="O668" s="1028"/>
      <c r="P668" s="1028"/>
      <c r="Q668" s="1028"/>
      <c r="R668" s="1028"/>
      <c r="S668" s="592">
        <v>2.0750000000000002</v>
      </c>
      <c r="T668" s="990">
        <v>0.08</v>
      </c>
      <c r="U668" s="679">
        <v>0</v>
      </c>
      <c r="V668" s="592">
        <v>0</v>
      </c>
      <c r="W668" s="592"/>
      <c r="X668" s="592"/>
      <c r="Y668" s="592">
        <f t="shared" si="22"/>
        <v>30.668000000000003</v>
      </c>
      <c r="Z668" s="592"/>
      <c r="AA668" s="592"/>
      <c r="AB668" s="592">
        <v>335.3</v>
      </c>
      <c r="AC668" s="592">
        <v>0</v>
      </c>
      <c r="AD668" s="592"/>
      <c r="AE668" s="592"/>
      <c r="AF668" s="631">
        <v>328.57</v>
      </c>
      <c r="AG668" s="631">
        <v>0</v>
      </c>
    </row>
    <row r="669" spans="1:33" x14ac:dyDescent="0.2">
      <c r="A669" s="988">
        <v>37185</v>
      </c>
      <c r="B669" s="592">
        <v>20.202999999999999</v>
      </c>
      <c r="C669" s="592"/>
      <c r="D669" s="592">
        <v>7.9580000000000002</v>
      </c>
      <c r="E669" s="592"/>
      <c r="F669" s="1028">
        <f t="shared" si="21"/>
        <v>28.161000000000001</v>
      </c>
      <c r="G669" s="1028"/>
      <c r="H669" s="1028"/>
      <c r="I669" s="1028"/>
      <c r="J669" s="1028"/>
      <c r="K669" s="1028"/>
      <c r="L669" s="1028"/>
      <c r="M669" s="1028"/>
      <c r="N669" s="1028"/>
      <c r="O669" s="1028"/>
      <c r="P669" s="1028"/>
      <c r="Q669" s="1028"/>
      <c r="R669" s="1028"/>
      <c r="S669" s="592">
        <v>2.6869999999999998</v>
      </c>
      <c r="T669" s="990">
        <v>7.1999999999999995E-2</v>
      </c>
      <c r="U669" s="679">
        <v>0</v>
      </c>
      <c r="V669" s="592">
        <v>0</v>
      </c>
      <c r="W669" s="592"/>
      <c r="X669" s="592"/>
      <c r="Y669" s="592">
        <f t="shared" si="22"/>
        <v>25.402000000000001</v>
      </c>
      <c r="Z669" s="592"/>
      <c r="AA669" s="592"/>
      <c r="AB669" s="592">
        <v>335</v>
      </c>
      <c r="AC669" s="592">
        <v>0</v>
      </c>
      <c r="AD669" s="592"/>
      <c r="AE669" s="592"/>
      <c r="AF669" s="592">
        <v>328.56</v>
      </c>
      <c r="AG669" s="592">
        <v>0</v>
      </c>
    </row>
    <row r="670" spans="1:33" x14ac:dyDescent="0.2">
      <c r="A670" s="988">
        <v>37186</v>
      </c>
      <c r="B670" s="592">
        <v>23.805</v>
      </c>
      <c r="C670" s="592"/>
      <c r="D670" s="592">
        <v>11.842000000000001</v>
      </c>
      <c r="E670" s="592"/>
      <c r="F670" s="1028">
        <f t="shared" si="21"/>
        <v>35.646999999999998</v>
      </c>
      <c r="G670" s="1028"/>
      <c r="H670" s="1028"/>
      <c r="I670" s="1028"/>
      <c r="J670" s="1028"/>
      <c r="K670" s="1028"/>
      <c r="L670" s="1028"/>
      <c r="M670" s="1028"/>
      <c r="N670" s="1028"/>
      <c r="O670" s="1028"/>
      <c r="P670" s="1028"/>
      <c r="Q670" s="1028"/>
      <c r="R670" s="1028"/>
      <c r="S670" s="592">
        <v>3.7869999999999999</v>
      </c>
      <c r="T670" s="990">
        <v>0.04</v>
      </c>
      <c r="U670" s="679">
        <v>0</v>
      </c>
      <c r="V670" s="592">
        <v>0</v>
      </c>
      <c r="W670" s="592"/>
      <c r="X670" s="592"/>
      <c r="Y670" s="592">
        <f t="shared" si="22"/>
        <v>31.82</v>
      </c>
      <c r="Z670" s="592"/>
      <c r="AA670" s="592"/>
      <c r="AB670" s="592">
        <v>334.8</v>
      </c>
      <c r="AC670" s="592">
        <v>0</v>
      </c>
      <c r="AD670" s="592"/>
      <c r="AE670" s="592"/>
      <c r="AF670" s="592">
        <v>328.56</v>
      </c>
      <c r="AG670" s="592">
        <v>0</v>
      </c>
    </row>
    <row r="671" spans="1:33" x14ac:dyDescent="0.2">
      <c r="A671" s="988">
        <v>37187</v>
      </c>
      <c r="B671" s="592">
        <v>23.678000000000001</v>
      </c>
      <c r="C671" s="592"/>
      <c r="D671" s="592">
        <v>10.981</v>
      </c>
      <c r="E671" s="592"/>
      <c r="F671" s="1028">
        <f t="shared" si="21"/>
        <v>34.658999999999999</v>
      </c>
      <c r="G671" s="1028"/>
      <c r="H671" s="1028"/>
      <c r="I671" s="1028"/>
      <c r="J671" s="1028"/>
      <c r="K671" s="1028"/>
      <c r="L671" s="1028"/>
      <c r="M671" s="1028"/>
      <c r="N671" s="1028"/>
      <c r="O671" s="1028"/>
      <c r="P671" s="1028"/>
      <c r="Q671" s="1028"/>
      <c r="R671" s="1028"/>
      <c r="S671" s="592">
        <v>3.726</v>
      </c>
      <c r="T671" s="990">
        <v>5.5E-2</v>
      </c>
      <c r="U671" s="679">
        <v>0</v>
      </c>
      <c r="V671" s="592">
        <v>0</v>
      </c>
      <c r="W671" s="592"/>
      <c r="X671" s="592"/>
      <c r="Y671" s="592">
        <f t="shared" si="22"/>
        <v>30.878</v>
      </c>
      <c r="Z671" s="592"/>
      <c r="AA671" s="592"/>
      <c r="AB671" s="592">
        <v>334.5</v>
      </c>
      <c r="AC671" s="592">
        <v>0</v>
      </c>
      <c r="AD671" s="592"/>
      <c r="AE671" s="592"/>
      <c r="AF671" s="592">
        <v>328.57</v>
      </c>
      <c r="AG671" s="592">
        <v>0</v>
      </c>
    </row>
    <row r="672" spans="1:33" x14ac:dyDescent="0.2">
      <c r="A672" s="988">
        <v>37188</v>
      </c>
      <c r="B672" s="592">
        <v>23.760999999999999</v>
      </c>
      <c r="C672" s="592"/>
      <c r="D672" s="592">
        <v>13.496</v>
      </c>
      <c r="E672" s="592"/>
      <c r="F672" s="1028">
        <f t="shared" si="21"/>
        <v>37.256999999999998</v>
      </c>
      <c r="G672" s="1028"/>
      <c r="H672" s="1028"/>
      <c r="I672" s="1028"/>
      <c r="J672" s="1028"/>
      <c r="K672" s="1028"/>
      <c r="L672" s="1028"/>
      <c r="M672" s="1028"/>
      <c r="N672" s="1028"/>
      <c r="O672" s="1028"/>
      <c r="P672" s="1028"/>
      <c r="Q672" s="1028"/>
      <c r="R672" s="1028"/>
      <c r="S672" s="592">
        <v>3.7250000000000001</v>
      </c>
      <c r="T672" s="997">
        <v>0</v>
      </c>
      <c r="U672" s="679">
        <v>0</v>
      </c>
      <c r="V672" s="592">
        <v>0</v>
      </c>
      <c r="W672" s="592"/>
      <c r="X672" s="592"/>
      <c r="Y672" s="592">
        <f t="shared" si="22"/>
        <v>33.531999999999996</v>
      </c>
      <c r="Z672" s="592"/>
      <c r="AA672" s="592"/>
      <c r="AB672" s="592">
        <v>334.3</v>
      </c>
      <c r="AC672" s="592">
        <v>0.02</v>
      </c>
      <c r="AD672" s="592"/>
      <c r="AE672" s="592"/>
      <c r="AF672" s="592">
        <v>328.66</v>
      </c>
      <c r="AG672" s="592">
        <v>0</v>
      </c>
    </row>
    <row r="673" spans="1:33" x14ac:dyDescent="0.2">
      <c r="A673" s="988">
        <v>37189</v>
      </c>
      <c r="B673" s="592">
        <v>23.254999999999999</v>
      </c>
      <c r="C673" s="592"/>
      <c r="D673" s="592">
        <v>12.064</v>
      </c>
      <c r="E673" s="592"/>
      <c r="F673" s="1028">
        <f t="shared" si="21"/>
        <v>35.319000000000003</v>
      </c>
      <c r="G673" s="1028"/>
      <c r="H673" s="1028"/>
      <c r="I673" s="1028"/>
      <c r="J673" s="1028"/>
      <c r="K673" s="1028"/>
      <c r="L673" s="1028"/>
      <c r="M673" s="1028"/>
      <c r="N673" s="1028"/>
      <c r="O673" s="1028"/>
      <c r="P673" s="1028"/>
      <c r="Q673" s="1028"/>
      <c r="R673" s="1028"/>
      <c r="S673" s="592">
        <v>3.827</v>
      </c>
      <c r="T673" s="997">
        <v>0</v>
      </c>
      <c r="U673" s="679">
        <v>0</v>
      </c>
      <c r="V673" s="592">
        <v>0</v>
      </c>
      <c r="W673" s="592"/>
      <c r="X673" s="592"/>
      <c r="Y673" s="592">
        <f t="shared" si="22"/>
        <v>31.492000000000004</v>
      </c>
      <c r="Z673" s="592"/>
      <c r="AA673" s="592"/>
      <c r="AB673" s="592">
        <v>333.9</v>
      </c>
      <c r="AC673" s="592">
        <v>0</v>
      </c>
      <c r="AD673" s="592"/>
      <c r="AE673" s="592"/>
      <c r="AF673" s="592">
        <v>328.8</v>
      </c>
      <c r="AG673" s="592">
        <v>0</v>
      </c>
    </row>
    <row r="674" spans="1:33" x14ac:dyDescent="0.2">
      <c r="A674" s="988">
        <v>37190</v>
      </c>
      <c r="B674" s="592">
        <v>23.312000000000001</v>
      </c>
      <c r="C674" s="592"/>
      <c r="D674" s="592">
        <v>11.759</v>
      </c>
      <c r="E674" s="592"/>
      <c r="F674" s="1028">
        <f t="shared" si="21"/>
        <v>35.070999999999998</v>
      </c>
      <c r="G674" s="1028"/>
      <c r="H674" s="1028"/>
      <c r="I674" s="1028"/>
      <c r="J674" s="1028"/>
      <c r="K674" s="1028"/>
      <c r="L674" s="1028"/>
      <c r="M674" s="1028"/>
      <c r="N674" s="1028"/>
      <c r="O674" s="1028"/>
      <c r="P674" s="1028"/>
      <c r="Q674" s="1028"/>
      <c r="R674" s="1028"/>
      <c r="S674" s="592">
        <v>3.71</v>
      </c>
      <c r="T674" s="990">
        <v>0</v>
      </c>
      <c r="U674" s="679">
        <v>0</v>
      </c>
      <c r="V674" s="592">
        <v>0</v>
      </c>
      <c r="W674" s="592"/>
      <c r="X674" s="592"/>
      <c r="Y674" s="592">
        <f t="shared" si="22"/>
        <v>31.360999999999997</v>
      </c>
      <c r="Z674" s="592"/>
      <c r="AA674" s="592"/>
      <c r="AB674" s="592">
        <v>333</v>
      </c>
      <c r="AC674" s="592">
        <v>0</v>
      </c>
      <c r="AD674" s="592"/>
      <c r="AE674" s="592"/>
      <c r="AF674" s="592">
        <v>328.56</v>
      </c>
      <c r="AG674" s="592">
        <v>0</v>
      </c>
    </row>
    <row r="675" spans="1:33" x14ac:dyDescent="0.2">
      <c r="A675" s="988">
        <v>37191</v>
      </c>
      <c r="B675" s="592">
        <v>22.173999999999999</v>
      </c>
      <c r="C675" s="592"/>
      <c r="D675" s="592">
        <v>10.798</v>
      </c>
      <c r="E675" s="592"/>
      <c r="F675" s="1028">
        <f t="shared" si="21"/>
        <v>32.972000000000001</v>
      </c>
      <c r="G675" s="1028"/>
      <c r="H675" s="1028"/>
      <c r="I675" s="1028"/>
      <c r="J675" s="1028"/>
      <c r="K675" s="1028"/>
      <c r="L675" s="1028"/>
      <c r="M675" s="1028"/>
      <c r="N675" s="1028"/>
      <c r="O675" s="1028"/>
      <c r="P675" s="1028"/>
      <c r="Q675" s="1028"/>
      <c r="R675" s="1028"/>
      <c r="S675" s="592">
        <v>4.0039999999999996</v>
      </c>
      <c r="T675" s="990">
        <v>0</v>
      </c>
      <c r="U675" s="679">
        <v>0</v>
      </c>
      <c r="V675" s="592">
        <v>0</v>
      </c>
      <c r="W675" s="592"/>
      <c r="X675" s="592"/>
      <c r="Y675" s="592">
        <f t="shared" si="22"/>
        <v>28.968000000000004</v>
      </c>
      <c r="Z675" s="592"/>
      <c r="AA675" s="592"/>
      <c r="AB675" s="592">
        <v>333.2</v>
      </c>
      <c r="AC675" s="592">
        <v>0</v>
      </c>
      <c r="AD675" s="592"/>
      <c r="AE675" s="592"/>
      <c r="AF675" s="592">
        <v>328.6</v>
      </c>
      <c r="AG675" s="592">
        <v>0</v>
      </c>
    </row>
    <row r="676" spans="1:33" x14ac:dyDescent="0.2">
      <c r="A676" s="988">
        <v>37192</v>
      </c>
      <c r="B676" s="592">
        <v>22.509</v>
      </c>
      <c r="C676" s="592"/>
      <c r="D676" s="592">
        <v>14.984999999999999</v>
      </c>
      <c r="E676" s="592"/>
      <c r="F676" s="1028">
        <f t="shared" si="21"/>
        <v>37.494</v>
      </c>
      <c r="G676" s="1028"/>
      <c r="H676" s="1028"/>
      <c r="I676" s="1028"/>
      <c r="J676" s="1028"/>
      <c r="K676" s="1028"/>
      <c r="L676" s="1028"/>
      <c r="M676" s="1028"/>
      <c r="N676" s="1028"/>
      <c r="O676" s="1028"/>
      <c r="P676" s="1028"/>
      <c r="Q676" s="1028"/>
      <c r="R676" s="1028"/>
      <c r="S676" s="592">
        <v>3.87</v>
      </c>
      <c r="T676" s="990">
        <v>0.192</v>
      </c>
      <c r="U676" s="679">
        <v>0</v>
      </c>
      <c r="V676" s="592">
        <v>0</v>
      </c>
      <c r="W676" s="592"/>
      <c r="X676" s="592"/>
      <c r="Y676" s="592">
        <f t="shared" si="22"/>
        <v>33.432000000000002</v>
      </c>
      <c r="Z676" s="592"/>
      <c r="AA676" s="592"/>
      <c r="AB676" s="592">
        <v>333.5</v>
      </c>
      <c r="AC676" s="592">
        <v>0</v>
      </c>
      <c r="AD676" s="592"/>
      <c r="AE676" s="592"/>
      <c r="AF676" s="592">
        <v>328.62</v>
      </c>
      <c r="AG676" s="592">
        <v>0</v>
      </c>
    </row>
    <row r="677" spans="1:33" x14ac:dyDescent="0.2">
      <c r="A677" s="988">
        <v>37193</v>
      </c>
      <c r="B677" s="592">
        <v>21.14</v>
      </c>
      <c r="C677" s="592"/>
      <c r="D677" s="592">
        <v>11.141</v>
      </c>
      <c r="E677" s="592"/>
      <c r="F677" s="1028">
        <f t="shared" ref="F677:F740" si="23">+B677+D677</f>
        <v>32.280999999999999</v>
      </c>
      <c r="G677" s="1028"/>
      <c r="H677" s="1028"/>
      <c r="I677" s="1028"/>
      <c r="J677" s="1028"/>
      <c r="K677" s="1028"/>
      <c r="L677" s="1028"/>
      <c r="M677" s="1028"/>
      <c r="N677" s="1028"/>
      <c r="O677" s="1028"/>
      <c r="P677" s="1028"/>
      <c r="Q677" s="1028"/>
      <c r="R677" s="1028"/>
      <c r="S677" s="592">
        <v>3.9409999999999998</v>
      </c>
      <c r="T677" s="990">
        <v>5.6000000000000001E-2</v>
      </c>
      <c r="U677" s="679">
        <v>0</v>
      </c>
      <c r="V677" s="592">
        <v>0</v>
      </c>
      <c r="W677" s="592"/>
      <c r="X677" s="592"/>
      <c r="Y677" s="592">
        <f t="shared" si="22"/>
        <v>28.283999999999999</v>
      </c>
      <c r="Z677" s="592"/>
      <c r="AA677" s="592"/>
      <c r="AB677" s="592">
        <v>332.9</v>
      </c>
      <c r="AC677" s="592">
        <v>0</v>
      </c>
      <c r="AD677" s="592"/>
      <c r="AE677" s="592"/>
      <c r="AF677" s="1000">
        <v>328.54</v>
      </c>
      <c r="AG677" s="592">
        <v>0</v>
      </c>
    </row>
    <row r="678" spans="1:33" x14ac:dyDescent="0.2">
      <c r="A678" s="988">
        <v>37194</v>
      </c>
      <c r="B678" s="592">
        <v>21.2</v>
      </c>
      <c r="C678" s="592"/>
      <c r="D678" s="631">
        <v>11.744999999999999</v>
      </c>
      <c r="E678" s="631"/>
      <c r="F678" s="1028">
        <f t="shared" si="23"/>
        <v>32.945</v>
      </c>
      <c r="G678" s="1028"/>
      <c r="H678" s="1028"/>
      <c r="I678" s="1028"/>
      <c r="J678" s="1028"/>
      <c r="K678" s="1028"/>
      <c r="L678" s="1028"/>
      <c r="M678" s="1028"/>
      <c r="N678" s="1028"/>
      <c r="O678" s="1028"/>
      <c r="P678" s="1028"/>
      <c r="Q678" s="1028"/>
      <c r="R678" s="1028"/>
      <c r="S678" s="592">
        <v>3.8530000000000002</v>
      </c>
      <c r="T678" s="990">
        <v>5.6000000000000001E-2</v>
      </c>
      <c r="U678" s="679">
        <v>0</v>
      </c>
      <c r="V678" s="592">
        <v>0</v>
      </c>
      <c r="W678" s="592"/>
      <c r="X678" s="592"/>
      <c r="Y678" s="592">
        <f t="shared" si="22"/>
        <v>29.035999999999998</v>
      </c>
      <c r="Z678" s="592"/>
      <c r="AA678" s="592"/>
      <c r="AB678" s="592">
        <v>332.6</v>
      </c>
      <c r="AC678" s="592">
        <v>0</v>
      </c>
      <c r="AD678" s="592"/>
      <c r="AE678" s="592"/>
      <c r="AF678" s="1000">
        <v>328.53</v>
      </c>
      <c r="AG678" s="592">
        <v>0</v>
      </c>
    </row>
    <row r="679" spans="1:33" x14ac:dyDescent="0.2">
      <c r="A679" s="988">
        <v>37195</v>
      </c>
      <c r="B679" s="592">
        <v>21.315999999999999</v>
      </c>
      <c r="C679" s="592"/>
      <c r="D679" s="1000">
        <v>11.51</v>
      </c>
      <c r="E679" s="1000"/>
      <c r="F679" s="1028">
        <f t="shared" si="23"/>
        <v>32.826000000000001</v>
      </c>
      <c r="G679" s="1028"/>
      <c r="H679" s="1028"/>
      <c r="I679" s="1028"/>
      <c r="J679" s="1028"/>
      <c r="K679" s="1028"/>
      <c r="L679" s="1028"/>
      <c r="M679" s="1028"/>
      <c r="N679" s="1028"/>
      <c r="O679" s="1028"/>
      <c r="P679" s="1028"/>
      <c r="Q679" s="1028"/>
      <c r="R679" s="1028"/>
      <c r="S679" s="592">
        <v>3.8210000000000002</v>
      </c>
      <c r="T679" s="990">
        <v>5.1999999999999998E-2</v>
      </c>
      <c r="U679" s="679">
        <v>0</v>
      </c>
      <c r="V679" s="592">
        <v>0</v>
      </c>
      <c r="W679" s="592"/>
      <c r="X679" s="592"/>
      <c r="Y679" s="592">
        <f t="shared" si="22"/>
        <v>28.952999999999999</v>
      </c>
      <c r="Z679" s="592"/>
      <c r="AA679" s="592"/>
      <c r="AB679" s="1026"/>
      <c r="AC679" s="1001"/>
      <c r="AD679" s="1001"/>
      <c r="AE679" s="1001"/>
      <c r="AF679" s="592">
        <v>328.55</v>
      </c>
      <c r="AG679" s="592">
        <v>0</v>
      </c>
    </row>
    <row r="680" spans="1:33" x14ac:dyDescent="0.2">
      <c r="A680" s="988">
        <v>37196</v>
      </c>
      <c r="B680" s="592">
        <v>23.649000000000001</v>
      </c>
      <c r="C680" s="592"/>
      <c r="D680" s="592">
        <v>11.215999999999999</v>
      </c>
      <c r="E680" s="592"/>
      <c r="F680" s="1028">
        <f t="shared" si="23"/>
        <v>34.865000000000002</v>
      </c>
      <c r="G680" s="1028"/>
      <c r="H680" s="1028"/>
      <c r="I680" s="1028"/>
      <c r="J680" s="1028"/>
      <c r="K680" s="1028"/>
      <c r="L680" s="1028"/>
      <c r="M680" s="1028"/>
      <c r="N680" s="1028"/>
      <c r="O680" s="1028"/>
      <c r="P680" s="1028"/>
      <c r="Q680" s="1028"/>
      <c r="R680" s="1028"/>
      <c r="S680" s="592">
        <v>3.8370000000000002</v>
      </c>
      <c r="T680" s="990">
        <v>4.8000000000000001E-2</v>
      </c>
      <c r="U680" s="473">
        <v>0</v>
      </c>
      <c r="V680" s="592">
        <v>0</v>
      </c>
      <c r="W680" s="592"/>
      <c r="X680" s="592"/>
      <c r="Y680" s="592">
        <f t="shared" si="22"/>
        <v>30.980000000000004</v>
      </c>
      <c r="Z680" s="592"/>
      <c r="AA680" s="592"/>
      <c r="AB680" s="631">
        <v>332.1</v>
      </c>
      <c r="AC680" s="631">
        <v>0</v>
      </c>
      <c r="AD680" s="631"/>
      <c r="AE680" s="631"/>
      <c r="AF680" s="631">
        <v>328.57</v>
      </c>
      <c r="AG680" s="631">
        <v>0</v>
      </c>
    </row>
    <row r="681" spans="1:33" x14ac:dyDescent="0.2">
      <c r="A681" s="988">
        <v>37197</v>
      </c>
      <c r="B681" s="592">
        <v>22</v>
      </c>
      <c r="C681" s="592"/>
      <c r="D681" s="592">
        <v>12.778</v>
      </c>
      <c r="E681" s="592"/>
      <c r="F681" s="1028">
        <f t="shared" si="23"/>
        <v>34.777999999999999</v>
      </c>
      <c r="G681" s="1028"/>
      <c r="H681" s="1028"/>
      <c r="I681" s="1028"/>
      <c r="J681" s="1028"/>
      <c r="K681" s="1028"/>
      <c r="L681" s="1028"/>
      <c r="M681" s="1028"/>
      <c r="N681" s="1028"/>
      <c r="O681" s="1028"/>
      <c r="P681" s="1028"/>
      <c r="Q681" s="1028"/>
      <c r="R681" s="1028"/>
      <c r="S681" s="592">
        <v>3.8090000000000002</v>
      </c>
      <c r="T681" s="990">
        <v>0.06</v>
      </c>
      <c r="U681" s="473">
        <v>0</v>
      </c>
      <c r="V681" s="592">
        <v>0</v>
      </c>
      <c r="W681" s="592"/>
      <c r="X681" s="592"/>
      <c r="Y681" s="592">
        <f t="shared" si="22"/>
        <v>30.908999999999999</v>
      </c>
      <c r="Z681" s="592"/>
      <c r="AA681" s="592"/>
      <c r="AB681" s="592">
        <v>331.7</v>
      </c>
      <c r="AC681" s="592">
        <v>0</v>
      </c>
      <c r="AD681" s="592"/>
      <c r="AE681" s="592"/>
      <c r="AF681" s="592">
        <v>328.62</v>
      </c>
      <c r="AG681" s="592">
        <v>0</v>
      </c>
    </row>
    <row r="682" spans="1:33" x14ac:dyDescent="0.2">
      <c r="A682" s="988">
        <v>37198</v>
      </c>
      <c r="B682" s="993">
        <v>22.67</v>
      </c>
      <c r="C682" s="993"/>
      <c r="D682" s="592">
        <v>10.419</v>
      </c>
      <c r="E682" s="592"/>
      <c r="F682" s="1028">
        <f t="shared" si="23"/>
        <v>33.088999999999999</v>
      </c>
      <c r="G682" s="1028"/>
      <c r="H682" s="1028"/>
      <c r="I682" s="1028"/>
      <c r="J682" s="1028"/>
      <c r="K682" s="1028"/>
      <c r="L682" s="1028"/>
      <c r="M682" s="1028"/>
      <c r="N682" s="1028"/>
      <c r="O682" s="1028"/>
      <c r="P682" s="1028"/>
      <c r="Q682" s="1028"/>
      <c r="R682" s="1028"/>
      <c r="S682" s="592">
        <v>2.5310000000000001</v>
      </c>
      <c r="T682" s="990">
        <v>5.5E-2</v>
      </c>
      <c r="U682" s="473">
        <v>0</v>
      </c>
      <c r="V682" s="592">
        <v>0</v>
      </c>
      <c r="W682" s="592"/>
      <c r="X682" s="592"/>
      <c r="Y682" s="592">
        <f t="shared" si="22"/>
        <v>30.503</v>
      </c>
      <c r="Z682" s="592"/>
      <c r="AA682" s="592"/>
      <c r="AB682" s="592">
        <v>331.6</v>
      </c>
      <c r="AC682" s="592">
        <v>0</v>
      </c>
      <c r="AD682" s="592"/>
      <c r="AE682" s="592"/>
      <c r="AF682" s="592">
        <v>328.55</v>
      </c>
      <c r="AG682" s="592">
        <v>0</v>
      </c>
    </row>
    <row r="683" spans="1:33" x14ac:dyDescent="0.2">
      <c r="A683" s="988">
        <v>37199</v>
      </c>
      <c r="B683" s="592">
        <v>20.300999999999998</v>
      </c>
      <c r="C683" s="592"/>
      <c r="D683" s="592">
        <v>12.484999999999999</v>
      </c>
      <c r="E683" s="592"/>
      <c r="F683" s="1028">
        <f t="shared" si="23"/>
        <v>32.786000000000001</v>
      </c>
      <c r="G683" s="1028"/>
      <c r="H683" s="1028"/>
      <c r="I683" s="1028"/>
      <c r="J683" s="1028"/>
      <c r="K683" s="1028"/>
      <c r="L683" s="1028"/>
      <c r="M683" s="1028"/>
      <c r="N683" s="1028"/>
      <c r="O683" s="1028"/>
      <c r="P683" s="1028"/>
      <c r="Q683" s="1028"/>
      <c r="R683" s="1028"/>
      <c r="S683" s="592">
        <v>3.7050000000000001</v>
      </c>
      <c r="T683" s="990">
        <v>0</v>
      </c>
      <c r="U683" s="473">
        <v>0</v>
      </c>
      <c r="V683" s="592">
        <v>0</v>
      </c>
      <c r="W683" s="592"/>
      <c r="X683" s="592"/>
      <c r="Y683" s="592">
        <f t="shared" si="22"/>
        <v>29.081000000000003</v>
      </c>
      <c r="Z683" s="592"/>
      <c r="AA683" s="592"/>
      <c r="AB683" s="592">
        <v>331.4</v>
      </c>
      <c r="AC683" s="592">
        <v>0</v>
      </c>
      <c r="AD683" s="592"/>
      <c r="AE683" s="592"/>
      <c r="AF683" s="592">
        <v>328.56</v>
      </c>
      <c r="AG683" s="592">
        <v>0</v>
      </c>
    </row>
    <row r="684" spans="1:33" x14ac:dyDescent="0.2">
      <c r="A684" s="988">
        <v>37200</v>
      </c>
      <c r="B684" s="592">
        <v>23.425999999999998</v>
      </c>
      <c r="C684" s="592"/>
      <c r="D684" s="592">
        <v>11.929</v>
      </c>
      <c r="E684" s="592"/>
      <c r="F684" s="1028">
        <f t="shared" si="23"/>
        <v>35.354999999999997</v>
      </c>
      <c r="G684" s="1028"/>
      <c r="H684" s="1028"/>
      <c r="I684" s="1028"/>
      <c r="J684" s="1028"/>
      <c r="K684" s="1028"/>
      <c r="L684" s="1028"/>
      <c r="M684" s="1028"/>
      <c r="N684" s="1028"/>
      <c r="O684" s="1028"/>
      <c r="P684" s="1028"/>
      <c r="Q684" s="1028"/>
      <c r="R684" s="1028"/>
      <c r="S684" s="592">
        <v>3.7629999999999999</v>
      </c>
      <c r="T684" s="990">
        <v>0</v>
      </c>
      <c r="U684" s="473">
        <v>0</v>
      </c>
      <c r="V684" s="592">
        <v>0</v>
      </c>
      <c r="W684" s="592"/>
      <c r="X684" s="592"/>
      <c r="Y684" s="592">
        <f t="shared" si="22"/>
        <v>31.591999999999999</v>
      </c>
      <c r="Z684" s="592"/>
      <c r="AA684" s="592"/>
      <c r="AB684" s="592">
        <v>331</v>
      </c>
      <c r="AC684" s="592">
        <v>0</v>
      </c>
      <c r="AD684" s="592"/>
      <c r="AE684" s="592"/>
      <c r="AF684" s="592">
        <v>328.56</v>
      </c>
      <c r="AG684" s="592">
        <v>0</v>
      </c>
    </row>
    <row r="685" spans="1:33" x14ac:dyDescent="0.2">
      <c r="A685" s="988">
        <v>37201</v>
      </c>
      <c r="B685" s="592">
        <v>21.260999999999999</v>
      </c>
      <c r="C685" s="592"/>
      <c r="D685" s="592">
        <v>15.151</v>
      </c>
      <c r="E685" s="592"/>
      <c r="F685" s="1028">
        <f t="shared" si="23"/>
        <v>36.411999999999999</v>
      </c>
      <c r="G685" s="1028"/>
      <c r="H685" s="1028"/>
      <c r="I685" s="1028"/>
      <c r="J685" s="1028"/>
      <c r="K685" s="1028"/>
      <c r="L685" s="1028"/>
      <c r="M685" s="1028"/>
      <c r="N685" s="1028"/>
      <c r="O685" s="1028"/>
      <c r="P685" s="1028"/>
      <c r="Q685" s="1028"/>
      <c r="R685" s="1028"/>
      <c r="S685" s="592">
        <v>3.891</v>
      </c>
      <c r="T685" s="990">
        <v>0.16700000000000001</v>
      </c>
      <c r="U685" s="473">
        <v>0</v>
      </c>
      <c r="V685" s="592">
        <v>0</v>
      </c>
      <c r="W685" s="592"/>
      <c r="X685" s="592"/>
      <c r="Y685" s="592">
        <f t="shared" si="22"/>
        <v>32.353999999999999</v>
      </c>
      <c r="Z685" s="592"/>
      <c r="AA685" s="592"/>
      <c r="AB685" s="592">
        <v>330.8</v>
      </c>
      <c r="AC685" s="592">
        <v>0</v>
      </c>
      <c r="AD685" s="592"/>
      <c r="AE685" s="592"/>
      <c r="AF685" s="592">
        <v>328.57</v>
      </c>
      <c r="AG685" s="592">
        <v>0</v>
      </c>
    </row>
    <row r="686" spans="1:33" x14ac:dyDescent="0.2">
      <c r="A686" s="988">
        <v>37202</v>
      </c>
      <c r="B686" s="592">
        <v>21.87</v>
      </c>
      <c r="C686" s="592"/>
      <c r="D686" s="592">
        <v>12.74</v>
      </c>
      <c r="E686" s="592"/>
      <c r="F686" s="1028">
        <f t="shared" si="23"/>
        <v>34.61</v>
      </c>
      <c r="G686" s="1028"/>
      <c r="H686" s="1028"/>
      <c r="I686" s="1028"/>
      <c r="J686" s="1028"/>
      <c r="K686" s="1028"/>
      <c r="L686" s="1028"/>
      <c r="M686" s="1028"/>
      <c r="N686" s="1028"/>
      <c r="O686" s="1028"/>
      <c r="P686" s="1028"/>
      <c r="Q686" s="1028"/>
      <c r="R686" s="1028"/>
      <c r="S686" s="592">
        <v>3.8820000000000001</v>
      </c>
      <c r="T686" s="990">
        <v>7.4999999999999997E-2</v>
      </c>
      <c r="U686" s="473">
        <v>0</v>
      </c>
      <c r="V686" s="592">
        <v>0</v>
      </c>
      <c r="W686" s="592"/>
      <c r="X686" s="592"/>
      <c r="Y686" s="592">
        <f t="shared" si="22"/>
        <v>30.652999999999999</v>
      </c>
      <c r="Z686" s="592"/>
      <c r="AA686" s="592"/>
      <c r="AB686" s="592">
        <v>330.4</v>
      </c>
      <c r="AC686" s="592">
        <v>0</v>
      </c>
      <c r="AD686" s="592"/>
      <c r="AE686" s="592"/>
      <c r="AF686" s="592">
        <v>328.56</v>
      </c>
      <c r="AG686" s="592">
        <v>0</v>
      </c>
    </row>
    <row r="687" spans="1:33" x14ac:dyDescent="0.2">
      <c r="A687" s="988">
        <v>37203</v>
      </c>
      <c r="B687" s="592">
        <v>22.956</v>
      </c>
      <c r="C687" s="592"/>
      <c r="D687" s="592">
        <v>11.443</v>
      </c>
      <c r="E687" s="592"/>
      <c r="F687" s="1028">
        <f t="shared" si="23"/>
        <v>34.399000000000001</v>
      </c>
      <c r="G687" s="1028"/>
      <c r="H687" s="1028"/>
      <c r="I687" s="1028"/>
      <c r="J687" s="1028"/>
      <c r="K687" s="1028"/>
      <c r="L687" s="1028"/>
      <c r="M687" s="1028"/>
      <c r="N687" s="1028"/>
      <c r="O687" s="1028"/>
      <c r="P687" s="1028"/>
      <c r="Q687" s="1028"/>
      <c r="R687" s="1028"/>
      <c r="S687" s="592">
        <v>3.8010000000000002</v>
      </c>
      <c r="T687" s="990">
        <v>9.9000000000000005E-2</v>
      </c>
      <c r="U687" s="473">
        <v>0</v>
      </c>
      <c r="V687" s="592">
        <v>0</v>
      </c>
      <c r="W687" s="592"/>
      <c r="X687" s="592"/>
      <c r="Y687" s="592">
        <f t="shared" si="22"/>
        <v>30.498999999999999</v>
      </c>
      <c r="Z687" s="592"/>
      <c r="AA687" s="592"/>
      <c r="AB687" s="592">
        <v>330.1</v>
      </c>
      <c r="AC687" s="592">
        <v>0</v>
      </c>
      <c r="AD687" s="592"/>
      <c r="AE687" s="592"/>
      <c r="AF687" s="1000">
        <v>328.56</v>
      </c>
      <c r="AG687" s="592">
        <v>0</v>
      </c>
    </row>
    <row r="688" spans="1:33" x14ac:dyDescent="0.2">
      <c r="A688" s="988">
        <v>37204</v>
      </c>
      <c r="B688" s="592">
        <v>22.545000000000002</v>
      </c>
      <c r="C688" s="592"/>
      <c r="D688" s="592">
        <v>12.02</v>
      </c>
      <c r="E688" s="592"/>
      <c r="F688" s="1028">
        <f t="shared" si="23"/>
        <v>34.564999999999998</v>
      </c>
      <c r="G688" s="1028"/>
      <c r="H688" s="1028"/>
      <c r="I688" s="1028"/>
      <c r="J688" s="1028"/>
      <c r="K688" s="1028"/>
      <c r="L688" s="1028"/>
      <c r="M688" s="1028"/>
      <c r="N688" s="1028"/>
      <c r="O688" s="1028"/>
      <c r="P688" s="1028"/>
      <c r="Q688" s="1028"/>
      <c r="R688" s="1028"/>
      <c r="S688" s="592">
        <v>3.8140000000000001</v>
      </c>
      <c r="T688" s="990">
        <v>0.24</v>
      </c>
      <c r="U688" s="473">
        <v>0</v>
      </c>
      <c r="V688" s="1023">
        <v>0</v>
      </c>
      <c r="W688" s="1023"/>
      <c r="X688" s="1023"/>
      <c r="Y688" s="592">
        <f t="shared" si="22"/>
        <v>30.510999999999999</v>
      </c>
      <c r="Z688" s="592"/>
      <c r="AA688" s="592"/>
      <c r="AB688" s="592">
        <v>328.56</v>
      </c>
      <c r="AC688" s="592">
        <v>0</v>
      </c>
      <c r="AD688" s="592"/>
      <c r="AE688" s="592"/>
      <c r="AF688" s="1000">
        <v>329.8</v>
      </c>
      <c r="AG688" s="592">
        <v>0</v>
      </c>
    </row>
    <row r="689" spans="1:33" x14ac:dyDescent="0.2">
      <c r="A689" s="988">
        <v>37205</v>
      </c>
      <c r="B689" s="592">
        <v>22.071000000000002</v>
      </c>
      <c r="C689" s="592"/>
      <c r="D689" s="592">
        <v>12.1</v>
      </c>
      <c r="E689" s="592"/>
      <c r="F689" s="1028">
        <f t="shared" si="23"/>
        <v>34.170999999999999</v>
      </c>
      <c r="G689" s="1028"/>
      <c r="H689" s="1028"/>
      <c r="I689" s="1028"/>
      <c r="J689" s="1028"/>
      <c r="K689" s="1028"/>
      <c r="L689" s="1028"/>
      <c r="M689" s="1028"/>
      <c r="N689" s="1028"/>
      <c r="O689" s="1028"/>
      <c r="P689" s="1028"/>
      <c r="Q689" s="1028"/>
      <c r="R689" s="1028"/>
      <c r="S689" s="592">
        <v>3.9009999999999998</v>
      </c>
      <c r="T689" s="990">
        <v>5.7000000000000002E-2</v>
      </c>
      <c r="U689" s="473">
        <v>0</v>
      </c>
      <c r="V689" s="592">
        <v>0</v>
      </c>
      <c r="W689" s="592"/>
      <c r="X689" s="592"/>
      <c r="Y689" s="592">
        <f t="shared" si="22"/>
        <v>30.213000000000001</v>
      </c>
      <c r="Z689" s="592"/>
      <c r="AA689" s="592"/>
      <c r="AB689" s="1000">
        <v>328.57</v>
      </c>
      <c r="AC689" s="592">
        <v>0</v>
      </c>
      <c r="AD689" s="592"/>
      <c r="AE689" s="592"/>
      <c r="AF689" s="592">
        <v>329.5</v>
      </c>
      <c r="AG689" s="592">
        <v>0</v>
      </c>
    </row>
    <row r="690" spans="1:33" x14ac:dyDescent="0.2">
      <c r="A690" s="988">
        <v>37206</v>
      </c>
      <c r="B690" s="592">
        <v>20.574000000000002</v>
      </c>
      <c r="C690" s="592"/>
      <c r="D690" s="592">
        <v>12.3</v>
      </c>
      <c r="E690" s="592"/>
      <c r="F690" s="1028">
        <f t="shared" si="23"/>
        <v>32.874000000000002</v>
      </c>
      <c r="G690" s="1028"/>
      <c r="H690" s="1028"/>
      <c r="I690" s="1028"/>
      <c r="J690" s="1028"/>
      <c r="K690" s="1028"/>
      <c r="L690" s="1028"/>
      <c r="M690" s="1028"/>
      <c r="N690" s="1028"/>
      <c r="O690" s="1028"/>
      <c r="P690" s="1028"/>
      <c r="Q690" s="1028"/>
      <c r="R690" s="1028"/>
      <c r="S690" s="592">
        <v>3</v>
      </c>
      <c r="T690" s="990">
        <v>5.5E-2</v>
      </c>
      <c r="U690" s="473">
        <v>0</v>
      </c>
      <c r="V690" s="592">
        <v>0</v>
      </c>
      <c r="W690" s="592"/>
      <c r="X690" s="592"/>
      <c r="Y690" s="592">
        <f t="shared" si="22"/>
        <v>29.819000000000003</v>
      </c>
      <c r="Z690" s="592"/>
      <c r="AA690" s="592"/>
      <c r="AB690" s="592">
        <v>328.57</v>
      </c>
      <c r="AC690" s="592">
        <v>0</v>
      </c>
      <c r="AD690" s="592"/>
      <c r="AE690" s="592"/>
      <c r="AF690" s="1000">
        <v>329.2</v>
      </c>
      <c r="AG690" s="592">
        <v>0</v>
      </c>
    </row>
    <row r="691" spans="1:33" x14ac:dyDescent="0.2">
      <c r="A691" s="988">
        <v>37207</v>
      </c>
      <c r="B691" s="592">
        <v>21.87</v>
      </c>
      <c r="C691" s="592"/>
      <c r="D691" s="592">
        <v>12.69</v>
      </c>
      <c r="E691" s="592"/>
      <c r="F691" s="1028">
        <f t="shared" si="23"/>
        <v>34.56</v>
      </c>
      <c r="G691" s="1028"/>
      <c r="H691" s="1028"/>
      <c r="I691" s="1028"/>
      <c r="J691" s="1028"/>
      <c r="K691" s="1028"/>
      <c r="L691" s="1028"/>
      <c r="M691" s="1028"/>
      <c r="N691" s="1028"/>
      <c r="O691" s="1028"/>
      <c r="P691" s="1028"/>
      <c r="Q691" s="1028"/>
      <c r="R691" s="1028"/>
      <c r="S691" s="592">
        <v>3.7589999999999999</v>
      </c>
      <c r="T691" s="990">
        <v>0</v>
      </c>
      <c r="U691" s="473">
        <v>0</v>
      </c>
      <c r="V691" s="592">
        <v>0</v>
      </c>
      <c r="W691" s="592"/>
      <c r="X691" s="592"/>
      <c r="Y691" s="592">
        <f t="shared" si="22"/>
        <v>30.801000000000002</v>
      </c>
      <c r="Z691" s="592"/>
      <c r="AA691" s="592"/>
      <c r="AB691" s="592">
        <v>328.9</v>
      </c>
      <c r="AC691" s="592">
        <v>0</v>
      </c>
      <c r="AD691" s="592"/>
      <c r="AE691" s="592"/>
      <c r="AF691" s="592">
        <v>328.57</v>
      </c>
      <c r="AG691" s="592">
        <v>0</v>
      </c>
    </row>
    <row r="692" spans="1:33" x14ac:dyDescent="0.2">
      <c r="A692" s="988">
        <v>37208</v>
      </c>
      <c r="B692" s="592">
        <v>22.571000000000002</v>
      </c>
      <c r="C692" s="592"/>
      <c r="D692" s="592">
        <v>12.194000000000001</v>
      </c>
      <c r="E692" s="592"/>
      <c r="F692" s="1028">
        <f t="shared" si="23"/>
        <v>34.765000000000001</v>
      </c>
      <c r="G692" s="1028"/>
      <c r="H692" s="1028"/>
      <c r="I692" s="1028"/>
      <c r="J692" s="1028"/>
      <c r="K692" s="1028"/>
      <c r="L692" s="1028"/>
      <c r="M692" s="1028"/>
      <c r="N692" s="1028"/>
      <c r="O692" s="1028"/>
      <c r="P692" s="1028"/>
      <c r="Q692" s="1028"/>
      <c r="R692" s="1028"/>
      <c r="S692" s="592">
        <v>3.851</v>
      </c>
      <c r="T692" s="990">
        <v>0.107</v>
      </c>
      <c r="U692" s="473">
        <v>0</v>
      </c>
      <c r="V692" s="592">
        <v>0</v>
      </c>
      <c r="W692" s="592"/>
      <c r="X692" s="592"/>
      <c r="Y692" s="592">
        <f t="shared" si="22"/>
        <v>30.807000000000002</v>
      </c>
      <c r="Z692" s="592"/>
      <c r="AA692" s="592"/>
      <c r="AB692" s="592">
        <v>328.57</v>
      </c>
      <c r="AC692" s="592">
        <v>0</v>
      </c>
      <c r="AD692" s="592"/>
      <c r="AE692" s="592"/>
      <c r="AF692" s="592">
        <v>328.6</v>
      </c>
      <c r="AG692" s="592">
        <v>0</v>
      </c>
    </row>
    <row r="693" spans="1:33" x14ac:dyDescent="0.2">
      <c r="A693" s="988">
        <v>37209</v>
      </c>
      <c r="B693" s="592">
        <v>21.045999999999999</v>
      </c>
      <c r="C693" s="592"/>
      <c r="D693" s="592">
        <v>10.531000000000001</v>
      </c>
      <c r="E693" s="592"/>
      <c r="F693" s="1028">
        <f t="shared" si="23"/>
        <v>31.576999999999998</v>
      </c>
      <c r="G693" s="1028"/>
      <c r="H693" s="1028"/>
      <c r="I693" s="1028"/>
      <c r="J693" s="1028"/>
      <c r="K693" s="1028"/>
      <c r="L693" s="1028"/>
      <c r="M693" s="1028"/>
      <c r="N693" s="1028"/>
      <c r="O693" s="1028"/>
      <c r="P693" s="1028"/>
      <c r="Q693" s="1028"/>
      <c r="R693" s="1028"/>
      <c r="S693" s="592">
        <v>3.7869999999999999</v>
      </c>
      <c r="T693" s="990">
        <v>0.06</v>
      </c>
      <c r="U693" s="473">
        <v>0</v>
      </c>
      <c r="V693" s="592">
        <v>0</v>
      </c>
      <c r="W693" s="592"/>
      <c r="X693" s="592"/>
      <c r="Y693" s="592">
        <f t="shared" si="22"/>
        <v>27.73</v>
      </c>
      <c r="Z693" s="592"/>
      <c r="AA693" s="592"/>
      <c r="AB693" s="631">
        <v>328.2</v>
      </c>
      <c r="AC693" s="631">
        <v>0</v>
      </c>
      <c r="AD693" s="631"/>
      <c r="AE693" s="631"/>
      <c r="AF693" s="631">
        <v>328.57</v>
      </c>
      <c r="AG693" s="631">
        <v>0</v>
      </c>
    </row>
    <row r="694" spans="1:33" x14ac:dyDescent="0.2">
      <c r="A694" s="988">
        <v>37210</v>
      </c>
      <c r="B694" s="592">
        <v>22.614999999999998</v>
      </c>
      <c r="C694" s="592"/>
      <c r="D694" s="592">
        <v>11.39</v>
      </c>
      <c r="E694" s="592"/>
      <c r="F694" s="1028">
        <f t="shared" si="23"/>
        <v>34.004999999999995</v>
      </c>
      <c r="G694" s="1028"/>
      <c r="H694" s="1028"/>
      <c r="I694" s="1028"/>
      <c r="J694" s="1028"/>
      <c r="K694" s="1028"/>
      <c r="L694" s="1028"/>
      <c r="M694" s="1028"/>
      <c r="N694" s="1028"/>
      <c r="O694" s="1028"/>
      <c r="P694" s="1028"/>
      <c r="Q694" s="1028"/>
      <c r="R694" s="1028"/>
      <c r="S694" s="592">
        <v>3.8260000000000001</v>
      </c>
      <c r="T694" s="990">
        <v>8.5999999999999993E-2</v>
      </c>
      <c r="U694" s="473">
        <v>0</v>
      </c>
      <c r="V694" s="592">
        <v>0</v>
      </c>
      <c r="W694" s="592"/>
      <c r="X694" s="592"/>
      <c r="Y694" s="592">
        <f t="shared" si="22"/>
        <v>30.092999999999996</v>
      </c>
      <c r="Z694" s="592"/>
      <c r="AA694" s="592"/>
      <c r="AB694" s="592">
        <v>328</v>
      </c>
      <c r="AC694" s="592">
        <v>0</v>
      </c>
      <c r="AD694" s="592"/>
      <c r="AE694" s="592"/>
      <c r="AF694" s="592">
        <v>328.57</v>
      </c>
      <c r="AG694" s="592">
        <v>0</v>
      </c>
    </row>
    <row r="695" spans="1:33" x14ac:dyDescent="0.2">
      <c r="A695" s="988">
        <v>37211</v>
      </c>
      <c r="B695" s="592">
        <v>23.29</v>
      </c>
      <c r="C695" s="592"/>
      <c r="D695" s="592">
        <v>11.795</v>
      </c>
      <c r="E695" s="592"/>
      <c r="F695" s="1028">
        <f t="shared" si="23"/>
        <v>35.085000000000001</v>
      </c>
      <c r="G695" s="1028"/>
      <c r="H695" s="1028"/>
      <c r="I695" s="1028"/>
      <c r="J695" s="1028"/>
      <c r="K695" s="1028"/>
      <c r="L695" s="1028"/>
      <c r="M695" s="1028"/>
      <c r="N695" s="1028"/>
      <c r="O695" s="1028"/>
      <c r="P695" s="1028"/>
      <c r="Q695" s="1028"/>
      <c r="R695" s="1028"/>
      <c r="S695" s="592">
        <v>3.8370000000000002</v>
      </c>
      <c r="T695" s="990">
        <v>3.6999999999999998E-2</v>
      </c>
      <c r="U695" s="473">
        <v>0</v>
      </c>
      <c r="V695" s="592">
        <v>0</v>
      </c>
      <c r="W695" s="592"/>
      <c r="X695" s="592"/>
      <c r="Y695" s="592">
        <f t="shared" si="22"/>
        <v>31.211000000000002</v>
      </c>
      <c r="Z695" s="592"/>
      <c r="AA695" s="592"/>
      <c r="AB695" s="1000">
        <v>327.5</v>
      </c>
      <c r="AC695" s="592">
        <v>0</v>
      </c>
      <c r="AD695" s="592"/>
      <c r="AE695" s="592"/>
      <c r="AF695" s="1000">
        <v>328.57</v>
      </c>
      <c r="AG695" s="592">
        <v>0</v>
      </c>
    </row>
    <row r="696" spans="1:33" x14ac:dyDescent="0.2">
      <c r="A696" s="988">
        <v>37212</v>
      </c>
      <c r="B696" s="592">
        <v>21.86</v>
      </c>
      <c r="C696" s="592"/>
      <c r="D696" s="592">
        <v>12.37</v>
      </c>
      <c r="E696" s="592"/>
      <c r="F696" s="1028">
        <f t="shared" si="23"/>
        <v>34.229999999999997</v>
      </c>
      <c r="G696" s="1028"/>
      <c r="H696" s="1028"/>
      <c r="I696" s="1028"/>
      <c r="J696" s="1028"/>
      <c r="K696" s="1028"/>
      <c r="L696" s="1028"/>
      <c r="M696" s="1028"/>
      <c r="N696" s="1028"/>
      <c r="O696" s="1028"/>
      <c r="P696" s="1028"/>
      <c r="Q696" s="1028"/>
      <c r="R696" s="1028"/>
      <c r="S696" s="592">
        <v>3.7130000000000001</v>
      </c>
      <c r="T696" s="990">
        <v>5.2999999999999999E-2</v>
      </c>
      <c r="U696" s="473">
        <v>0</v>
      </c>
      <c r="V696" s="592">
        <v>0</v>
      </c>
      <c r="W696" s="592"/>
      <c r="X696" s="592"/>
      <c r="Y696" s="592">
        <f t="shared" si="22"/>
        <v>30.463999999999995</v>
      </c>
      <c r="Z696" s="592"/>
      <c r="AA696" s="592"/>
      <c r="AB696" s="592">
        <v>327.2</v>
      </c>
      <c r="AC696" s="592">
        <v>0</v>
      </c>
      <c r="AD696" s="592"/>
      <c r="AE696" s="592"/>
      <c r="AF696" s="592">
        <v>328.57</v>
      </c>
      <c r="AG696" s="592">
        <v>0</v>
      </c>
    </row>
    <row r="697" spans="1:33" x14ac:dyDescent="0.2">
      <c r="A697" s="988">
        <v>37213</v>
      </c>
      <c r="B697" s="592">
        <v>20.37</v>
      </c>
      <c r="C697" s="592"/>
      <c r="D697" s="592">
        <v>12.916</v>
      </c>
      <c r="E697" s="592"/>
      <c r="F697" s="1028">
        <f t="shared" si="23"/>
        <v>33.286000000000001</v>
      </c>
      <c r="G697" s="1028"/>
      <c r="H697" s="1028"/>
      <c r="I697" s="1028"/>
      <c r="J697" s="1028"/>
      <c r="K697" s="1028"/>
      <c r="L697" s="1028"/>
      <c r="M697" s="1028"/>
      <c r="N697" s="1028"/>
      <c r="O697" s="1028"/>
      <c r="P697" s="1028"/>
      <c r="Q697" s="1028"/>
      <c r="R697" s="1028"/>
      <c r="S697" s="592">
        <v>3.7949999999999999</v>
      </c>
      <c r="T697" s="990">
        <v>4.9000000000000002E-2</v>
      </c>
      <c r="U697" s="473">
        <v>0</v>
      </c>
      <c r="V697" s="592">
        <v>0</v>
      </c>
      <c r="W697" s="592"/>
      <c r="X697" s="592"/>
      <c r="Y697" s="592">
        <f t="shared" si="22"/>
        <v>29.442</v>
      </c>
      <c r="Z697" s="592"/>
      <c r="AA697" s="592"/>
      <c r="AB697" s="592">
        <v>327.10000000000002</v>
      </c>
      <c r="AC697" s="592">
        <v>0</v>
      </c>
      <c r="AD697" s="592"/>
      <c r="AE697" s="592"/>
      <c r="AF697" s="592">
        <v>328.57</v>
      </c>
      <c r="AG697" s="592">
        <v>0</v>
      </c>
    </row>
    <row r="698" spans="1:33" x14ac:dyDescent="0.2">
      <c r="A698" s="988">
        <v>37214</v>
      </c>
      <c r="B698" s="592">
        <v>22.655000000000001</v>
      </c>
      <c r="C698" s="592"/>
      <c r="D698" s="592">
        <v>10.88</v>
      </c>
      <c r="E698" s="592"/>
      <c r="F698" s="1028">
        <f t="shared" si="23"/>
        <v>33.535000000000004</v>
      </c>
      <c r="G698" s="1028"/>
      <c r="H698" s="1028"/>
      <c r="I698" s="1028"/>
      <c r="J698" s="1028"/>
      <c r="K698" s="1028"/>
      <c r="L698" s="1028"/>
      <c r="M698" s="1028"/>
      <c r="N698" s="1028"/>
      <c r="O698" s="1028"/>
      <c r="P698" s="1028"/>
      <c r="Q698" s="1028"/>
      <c r="R698" s="1028"/>
      <c r="S698" s="592">
        <v>3.79</v>
      </c>
      <c r="T698" s="990">
        <v>6.5000000000000002E-2</v>
      </c>
      <c r="U698" s="473">
        <v>0</v>
      </c>
      <c r="V698" s="592">
        <v>0</v>
      </c>
      <c r="W698" s="592"/>
      <c r="X698" s="592"/>
      <c r="Y698" s="592">
        <f t="shared" si="22"/>
        <v>29.680000000000003</v>
      </c>
      <c r="Z698" s="592"/>
      <c r="AA698" s="592"/>
      <c r="AB698" s="218">
        <v>326.7</v>
      </c>
      <c r="AC698" s="218">
        <v>0</v>
      </c>
      <c r="AD698" s="218"/>
      <c r="AE698" s="218"/>
      <c r="AF698" s="218">
        <v>328.57</v>
      </c>
      <c r="AG698" s="218">
        <v>0</v>
      </c>
    </row>
    <row r="699" spans="1:33" x14ac:dyDescent="0.2">
      <c r="A699" s="988">
        <v>37215</v>
      </c>
      <c r="B699" s="592">
        <v>22.713000000000001</v>
      </c>
      <c r="C699" s="592"/>
      <c r="D699" s="592">
        <v>10.959</v>
      </c>
      <c r="E699" s="592"/>
      <c r="F699" s="1028">
        <f t="shared" si="23"/>
        <v>33.671999999999997</v>
      </c>
      <c r="G699" s="1028"/>
      <c r="H699" s="1028"/>
      <c r="I699" s="1028"/>
      <c r="J699" s="1028"/>
      <c r="K699" s="1028"/>
      <c r="L699" s="1028"/>
      <c r="M699" s="1028"/>
      <c r="N699" s="1028"/>
      <c r="O699" s="1028"/>
      <c r="P699" s="1028"/>
      <c r="Q699" s="1028"/>
      <c r="R699" s="1028"/>
      <c r="S699" s="592">
        <v>3.8159999999999998</v>
      </c>
      <c r="T699" s="990">
        <v>0</v>
      </c>
      <c r="U699" s="473">
        <v>0</v>
      </c>
      <c r="V699" s="592">
        <v>0</v>
      </c>
      <c r="W699" s="592"/>
      <c r="X699" s="592"/>
      <c r="Y699" s="592">
        <f t="shared" si="22"/>
        <v>29.855999999999998</v>
      </c>
      <c r="Z699" s="592"/>
      <c r="AA699" s="592"/>
      <c r="AB699" s="592">
        <v>326.39999999999998</v>
      </c>
      <c r="AC699" s="592">
        <v>0</v>
      </c>
      <c r="AD699" s="592"/>
      <c r="AE699" s="592"/>
      <c r="AF699" s="592">
        <v>328.57</v>
      </c>
      <c r="AG699" s="592">
        <v>0</v>
      </c>
    </row>
    <row r="700" spans="1:33" x14ac:dyDescent="0.2">
      <c r="A700" s="988">
        <v>37216</v>
      </c>
      <c r="B700" s="592">
        <v>23.228999999999999</v>
      </c>
      <c r="C700" s="592"/>
      <c r="D700" s="592">
        <v>9.7420000000000009</v>
      </c>
      <c r="E700" s="592"/>
      <c r="F700" s="1028">
        <f t="shared" si="23"/>
        <v>32.971000000000004</v>
      </c>
      <c r="G700" s="1028"/>
      <c r="H700" s="1028"/>
      <c r="I700" s="1028"/>
      <c r="J700" s="1028"/>
      <c r="K700" s="1028"/>
      <c r="L700" s="1028"/>
      <c r="M700" s="1028"/>
      <c r="N700" s="1028"/>
      <c r="O700" s="1028"/>
      <c r="P700" s="1028"/>
      <c r="Q700" s="1028"/>
      <c r="R700" s="1028"/>
      <c r="S700" s="592">
        <v>3.8519999999999999</v>
      </c>
      <c r="T700" s="990">
        <v>0</v>
      </c>
      <c r="U700" s="473">
        <v>0</v>
      </c>
      <c r="V700" s="592">
        <v>0</v>
      </c>
      <c r="W700" s="592"/>
      <c r="X700" s="592"/>
      <c r="Y700" s="592">
        <f t="shared" si="22"/>
        <v>29.119000000000003</v>
      </c>
      <c r="Z700" s="592"/>
      <c r="AA700" s="592"/>
      <c r="AB700" s="592">
        <v>326</v>
      </c>
      <c r="AC700" s="592">
        <v>0</v>
      </c>
      <c r="AD700" s="592"/>
      <c r="AE700" s="592"/>
      <c r="AF700" s="592">
        <v>328.57</v>
      </c>
      <c r="AG700" s="592">
        <v>0</v>
      </c>
    </row>
    <row r="701" spans="1:33" x14ac:dyDescent="0.2">
      <c r="A701" s="988">
        <v>37217</v>
      </c>
      <c r="B701" s="592">
        <v>18.364999999999998</v>
      </c>
      <c r="C701" s="592"/>
      <c r="D701" s="592">
        <v>10.007999999999999</v>
      </c>
      <c r="E701" s="592"/>
      <c r="F701" s="1028">
        <f t="shared" si="23"/>
        <v>28.372999999999998</v>
      </c>
      <c r="G701" s="1028"/>
      <c r="H701" s="1028"/>
      <c r="I701" s="1028"/>
      <c r="J701" s="1028"/>
      <c r="K701" s="1028"/>
      <c r="L701" s="1028"/>
      <c r="M701" s="1028"/>
      <c r="N701" s="1028"/>
      <c r="O701" s="1028"/>
      <c r="P701" s="1028"/>
      <c r="Q701" s="1028"/>
      <c r="R701" s="1028"/>
      <c r="S701" s="592">
        <v>4.0060000000000002</v>
      </c>
      <c r="T701" s="990">
        <v>0.14799999999999999</v>
      </c>
      <c r="U701" s="473">
        <v>0</v>
      </c>
      <c r="V701" s="592">
        <v>0</v>
      </c>
      <c r="W701" s="592"/>
      <c r="X701" s="592"/>
      <c r="Y701" s="592">
        <f t="shared" si="22"/>
        <v>24.218999999999998</v>
      </c>
      <c r="Z701" s="592"/>
      <c r="AA701" s="592"/>
      <c r="AB701" s="592">
        <v>325.60000000000002</v>
      </c>
      <c r="AC701" s="592">
        <v>0</v>
      </c>
      <c r="AD701" s="592"/>
      <c r="AE701" s="592"/>
      <c r="AF701" s="592">
        <v>328.57</v>
      </c>
      <c r="AG701" s="592">
        <v>0</v>
      </c>
    </row>
    <row r="702" spans="1:33" x14ac:dyDescent="0.2">
      <c r="A702" s="988">
        <v>37218</v>
      </c>
      <c r="B702" s="592">
        <v>19.806000000000001</v>
      </c>
      <c r="C702" s="592"/>
      <c r="D702" s="1000">
        <v>8.76</v>
      </c>
      <c r="E702" s="1000"/>
      <c r="F702" s="1028">
        <f t="shared" si="23"/>
        <v>28.566000000000003</v>
      </c>
      <c r="G702" s="1028"/>
      <c r="H702" s="1028"/>
      <c r="I702" s="1028"/>
      <c r="J702" s="1028"/>
      <c r="K702" s="1028"/>
      <c r="L702" s="1028"/>
      <c r="M702" s="1028"/>
      <c r="N702" s="1028"/>
      <c r="O702" s="1028"/>
      <c r="P702" s="1028"/>
      <c r="Q702" s="1028"/>
      <c r="R702" s="1028"/>
      <c r="S702" s="592">
        <v>3.8660000000000001</v>
      </c>
      <c r="T702" s="990">
        <v>7.2999999999999995E-2</v>
      </c>
      <c r="U702" s="473">
        <v>0</v>
      </c>
      <c r="V702" s="592">
        <v>0</v>
      </c>
      <c r="W702" s="592"/>
      <c r="X702" s="592"/>
      <c r="Y702" s="592">
        <f t="shared" si="22"/>
        <v>24.627000000000002</v>
      </c>
      <c r="Z702" s="592"/>
      <c r="AA702" s="592"/>
      <c r="AB702" s="592">
        <v>325.3</v>
      </c>
      <c r="AC702" s="592">
        <v>0</v>
      </c>
      <c r="AD702" s="592"/>
      <c r="AE702" s="592"/>
      <c r="AF702" s="592">
        <v>328.59</v>
      </c>
      <c r="AG702" s="592">
        <v>0</v>
      </c>
    </row>
    <row r="703" spans="1:33" x14ac:dyDescent="0.2">
      <c r="A703" s="988">
        <v>37219</v>
      </c>
      <c r="B703" s="592">
        <v>16.875</v>
      </c>
      <c r="C703" s="592"/>
      <c r="D703" s="592">
        <v>9.8249999999999993</v>
      </c>
      <c r="E703" s="592"/>
      <c r="F703" s="1028">
        <f t="shared" si="23"/>
        <v>26.7</v>
      </c>
      <c r="G703" s="1028"/>
      <c r="H703" s="1028"/>
      <c r="I703" s="1028"/>
      <c r="J703" s="1028"/>
      <c r="K703" s="1028"/>
      <c r="L703" s="1028"/>
      <c r="M703" s="1028"/>
      <c r="N703" s="1028"/>
      <c r="O703" s="1028"/>
      <c r="P703" s="1028"/>
      <c r="Q703" s="1028"/>
      <c r="R703" s="1028"/>
      <c r="S703" s="592">
        <v>3.88</v>
      </c>
      <c r="T703" s="990">
        <v>4.2999999999999997E-2</v>
      </c>
      <c r="U703" s="473">
        <v>0</v>
      </c>
      <c r="V703" s="592">
        <v>0</v>
      </c>
      <c r="W703" s="592"/>
      <c r="X703" s="592"/>
      <c r="Y703" s="592">
        <f t="shared" si="22"/>
        <v>22.777000000000001</v>
      </c>
      <c r="Z703" s="592"/>
      <c r="AA703" s="592"/>
      <c r="AB703" s="592">
        <v>325.10000000000002</v>
      </c>
      <c r="AC703" s="592">
        <v>0</v>
      </c>
      <c r="AD703" s="592"/>
      <c r="AE703" s="592"/>
      <c r="AF703" s="592">
        <v>328.69</v>
      </c>
      <c r="AG703" s="592">
        <v>0</v>
      </c>
    </row>
    <row r="704" spans="1:33" x14ac:dyDescent="0.2">
      <c r="A704" s="988">
        <v>37220</v>
      </c>
      <c r="B704" s="592">
        <v>18.995999999999999</v>
      </c>
      <c r="C704" s="592"/>
      <c r="D704" s="592">
        <v>8.923</v>
      </c>
      <c r="E704" s="592"/>
      <c r="F704" s="1028">
        <f t="shared" si="23"/>
        <v>27.918999999999997</v>
      </c>
      <c r="G704" s="1028"/>
      <c r="H704" s="1028"/>
      <c r="I704" s="1028"/>
      <c r="J704" s="1028"/>
      <c r="K704" s="1028"/>
      <c r="L704" s="1028"/>
      <c r="M704" s="1028"/>
      <c r="N704" s="1028"/>
      <c r="O704" s="1028"/>
      <c r="P704" s="1028"/>
      <c r="Q704" s="1028"/>
      <c r="R704" s="1028"/>
      <c r="S704" s="592">
        <v>3.7749999999999999</v>
      </c>
      <c r="T704" s="990">
        <v>2.9000000000000001E-2</v>
      </c>
      <c r="U704" s="473">
        <v>0</v>
      </c>
      <c r="V704" s="592">
        <v>0</v>
      </c>
      <c r="W704" s="592"/>
      <c r="X704" s="592"/>
      <c r="Y704" s="592">
        <f t="shared" si="22"/>
        <v>24.114999999999998</v>
      </c>
      <c r="Z704" s="592"/>
      <c r="AA704" s="592"/>
      <c r="AB704" s="592">
        <v>324.7</v>
      </c>
      <c r="AC704" s="592">
        <v>0.05</v>
      </c>
      <c r="AD704" s="592"/>
      <c r="AE704" s="592"/>
      <c r="AF704" s="592">
        <v>328.71</v>
      </c>
      <c r="AG704" s="592">
        <v>0.02</v>
      </c>
    </row>
    <row r="705" spans="1:33" x14ac:dyDescent="0.2">
      <c r="A705" s="988">
        <v>37221</v>
      </c>
      <c r="B705" s="592">
        <v>19.914000000000001</v>
      </c>
      <c r="C705" s="592"/>
      <c r="D705" s="592">
        <v>11.009</v>
      </c>
      <c r="E705" s="592"/>
      <c r="F705" s="1028">
        <f t="shared" si="23"/>
        <v>30.923000000000002</v>
      </c>
      <c r="G705" s="1028"/>
      <c r="H705" s="1028"/>
      <c r="I705" s="1028"/>
      <c r="J705" s="1028"/>
      <c r="K705" s="1028"/>
      <c r="L705" s="1028"/>
      <c r="M705" s="1028"/>
      <c r="N705" s="1028"/>
      <c r="O705" s="1028"/>
      <c r="P705" s="1028"/>
      <c r="Q705" s="1028"/>
      <c r="R705" s="1028"/>
      <c r="S705" s="592">
        <v>0.40300000000000002</v>
      </c>
      <c r="T705" s="990">
        <v>3.4000000000000002E-2</v>
      </c>
      <c r="U705" s="679">
        <v>0</v>
      </c>
      <c r="V705" s="592">
        <v>0</v>
      </c>
      <c r="W705" s="592"/>
      <c r="X705" s="592"/>
      <c r="Y705" s="592">
        <f t="shared" si="22"/>
        <v>30.486000000000004</v>
      </c>
      <c r="Z705" s="592"/>
      <c r="AA705" s="592"/>
      <c r="AB705" s="592">
        <v>324.5</v>
      </c>
      <c r="AC705" s="592">
        <v>0</v>
      </c>
      <c r="AD705" s="592"/>
      <c r="AE705" s="592"/>
      <c r="AF705" s="592">
        <v>328.71</v>
      </c>
      <c r="AG705" s="592">
        <v>0</v>
      </c>
    </row>
    <row r="706" spans="1:33" x14ac:dyDescent="0.2">
      <c r="A706" s="988">
        <v>37222</v>
      </c>
      <c r="B706" s="592">
        <v>19.827999999999999</v>
      </c>
      <c r="C706" s="592"/>
      <c r="D706" s="592">
        <v>11.397</v>
      </c>
      <c r="E706" s="592"/>
      <c r="F706" s="1028">
        <f t="shared" si="23"/>
        <v>31.225000000000001</v>
      </c>
      <c r="G706" s="1028"/>
      <c r="H706" s="1028"/>
      <c r="I706" s="1028"/>
      <c r="J706" s="1028"/>
      <c r="K706" s="1028"/>
      <c r="L706" s="1028"/>
      <c r="M706" s="1028"/>
      <c r="N706" s="1028"/>
      <c r="O706" s="1028"/>
      <c r="P706" s="1028"/>
      <c r="Q706" s="1028"/>
      <c r="R706" s="1028"/>
      <c r="S706" s="592">
        <v>0</v>
      </c>
      <c r="T706" s="990">
        <v>6.2E-2</v>
      </c>
      <c r="U706" s="679">
        <v>0</v>
      </c>
      <c r="V706" s="592">
        <v>0</v>
      </c>
      <c r="W706" s="592"/>
      <c r="X706" s="592"/>
      <c r="Y706" s="592">
        <f t="shared" si="22"/>
        <v>31.163</v>
      </c>
      <c r="Z706" s="592"/>
      <c r="AA706" s="592"/>
      <c r="AB706" s="592">
        <v>324.2</v>
      </c>
      <c r="AC706" s="592">
        <v>0</v>
      </c>
      <c r="AD706" s="592"/>
      <c r="AE706" s="592"/>
      <c r="AF706" s="592">
        <v>328.72</v>
      </c>
      <c r="AG706" s="592">
        <v>0</v>
      </c>
    </row>
    <row r="707" spans="1:33" x14ac:dyDescent="0.2">
      <c r="A707" s="988">
        <v>37223</v>
      </c>
      <c r="B707" s="592">
        <v>19.581</v>
      </c>
      <c r="C707" s="592"/>
      <c r="D707" s="592">
        <v>10.846</v>
      </c>
      <c r="E707" s="592"/>
      <c r="F707" s="1028">
        <f t="shared" si="23"/>
        <v>30.427</v>
      </c>
      <c r="G707" s="1028"/>
      <c r="H707" s="1028"/>
      <c r="I707" s="1028"/>
      <c r="J707" s="1028"/>
      <c r="K707" s="1028"/>
      <c r="L707" s="1028"/>
      <c r="M707" s="1028"/>
      <c r="N707" s="1028"/>
      <c r="O707" s="1028"/>
      <c r="P707" s="1028"/>
      <c r="Q707" s="1028"/>
      <c r="R707" s="1028"/>
      <c r="S707" s="592">
        <v>0</v>
      </c>
      <c r="T707" s="990">
        <v>0</v>
      </c>
      <c r="U707" s="679">
        <v>0</v>
      </c>
      <c r="V707" s="592">
        <v>0</v>
      </c>
      <c r="W707" s="592"/>
      <c r="X707" s="592"/>
      <c r="Y707" s="592">
        <f t="shared" si="22"/>
        <v>30.427</v>
      </c>
      <c r="Z707" s="592"/>
      <c r="AA707" s="592"/>
      <c r="AB707" s="592">
        <v>324</v>
      </c>
      <c r="AC707" s="592">
        <v>0</v>
      </c>
      <c r="AD707" s="592"/>
      <c r="AE707" s="592"/>
      <c r="AF707" s="592">
        <v>328.72</v>
      </c>
      <c r="AG707" s="592">
        <v>0</v>
      </c>
    </row>
    <row r="708" spans="1:33" x14ac:dyDescent="0.2">
      <c r="A708" s="988">
        <v>37224</v>
      </c>
      <c r="B708" s="592">
        <v>20.411000000000001</v>
      </c>
      <c r="C708" s="592"/>
      <c r="D708" s="1000">
        <v>8.0299999999999994</v>
      </c>
      <c r="E708" s="1000"/>
      <c r="F708" s="1028">
        <f t="shared" si="23"/>
        <v>28.441000000000003</v>
      </c>
      <c r="G708" s="1028"/>
      <c r="H708" s="1028"/>
      <c r="I708" s="1028"/>
      <c r="J708" s="1028"/>
      <c r="K708" s="1028"/>
      <c r="L708" s="1028"/>
      <c r="M708" s="1028"/>
      <c r="N708" s="1028"/>
      <c r="O708" s="1028"/>
      <c r="P708" s="1028"/>
      <c r="Q708" s="1028"/>
      <c r="R708" s="1028"/>
      <c r="S708" s="592">
        <v>0</v>
      </c>
      <c r="T708" s="990">
        <v>0</v>
      </c>
      <c r="U708" s="679">
        <v>0</v>
      </c>
      <c r="V708" s="592">
        <v>0</v>
      </c>
      <c r="W708" s="592"/>
      <c r="X708" s="592"/>
      <c r="Y708" s="592">
        <f t="shared" si="22"/>
        <v>28.441000000000003</v>
      </c>
      <c r="Z708" s="592"/>
      <c r="AA708" s="592"/>
      <c r="AB708" s="592">
        <v>323.7</v>
      </c>
      <c r="AC708" s="592">
        <v>0</v>
      </c>
      <c r="AD708" s="592"/>
      <c r="AE708" s="592"/>
      <c r="AF708" s="1000">
        <v>328.72</v>
      </c>
      <c r="AG708" s="592">
        <v>0.01</v>
      </c>
    </row>
    <row r="709" spans="1:33" x14ac:dyDescent="0.2">
      <c r="A709" s="988">
        <v>37225</v>
      </c>
      <c r="B709" s="592">
        <v>19.131</v>
      </c>
      <c r="C709" s="592"/>
      <c r="D709" s="592">
        <v>8.1820000000000004</v>
      </c>
      <c r="E709" s="592"/>
      <c r="F709" s="1028">
        <f t="shared" si="23"/>
        <v>27.313000000000002</v>
      </c>
      <c r="G709" s="1028"/>
      <c r="H709" s="1028"/>
      <c r="I709" s="1028"/>
      <c r="J709" s="1028"/>
      <c r="K709" s="1028"/>
      <c r="L709" s="1028"/>
      <c r="M709" s="1028"/>
      <c r="N709" s="1028"/>
      <c r="O709" s="1028"/>
      <c r="P709" s="1028"/>
      <c r="Q709" s="1028"/>
      <c r="R709" s="1028"/>
      <c r="S709" s="592">
        <v>0</v>
      </c>
      <c r="T709" s="990">
        <v>0</v>
      </c>
      <c r="U709" s="679">
        <v>0</v>
      </c>
      <c r="V709" s="592">
        <v>0</v>
      </c>
      <c r="W709" s="592"/>
      <c r="X709" s="592"/>
      <c r="Y709" s="592">
        <f t="shared" si="22"/>
        <v>27.313000000000002</v>
      </c>
      <c r="Z709" s="592"/>
      <c r="AA709" s="592"/>
      <c r="AB709" s="592">
        <v>323.60000000000002</v>
      </c>
      <c r="AC709" s="592">
        <v>0</v>
      </c>
      <c r="AD709" s="592"/>
      <c r="AE709" s="592"/>
      <c r="AF709" s="1000">
        <v>328.72</v>
      </c>
      <c r="AG709" s="592">
        <v>0</v>
      </c>
    </row>
    <row r="710" spans="1:33" x14ac:dyDescent="0.2">
      <c r="A710" s="988">
        <v>37226</v>
      </c>
      <c r="B710" s="592">
        <v>19.184999999999999</v>
      </c>
      <c r="C710" s="592"/>
      <c r="D710" s="592">
        <v>7.5780000000000003</v>
      </c>
      <c r="E710" s="592"/>
      <c r="F710" s="1028">
        <f t="shared" si="23"/>
        <v>26.762999999999998</v>
      </c>
      <c r="G710" s="1028"/>
      <c r="H710" s="1028"/>
      <c r="I710" s="1028"/>
      <c r="J710" s="1028"/>
      <c r="K710" s="1028"/>
      <c r="L710" s="1028"/>
      <c r="M710" s="1028"/>
      <c r="N710" s="1028"/>
      <c r="O710" s="1028"/>
      <c r="P710" s="1028"/>
      <c r="Q710" s="1028"/>
      <c r="R710" s="1028"/>
      <c r="S710" s="592">
        <v>0</v>
      </c>
      <c r="T710" s="990">
        <v>0</v>
      </c>
      <c r="U710" s="473">
        <v>0</v>
      </c>
      <c r="V710" s="592">
        <v>0</v>
      </c>
      <c r="W710" s="592"/>
      <c r="X710" s="592"/>
      <c r="Y710" s="592">
        <f t="shared" si="22"/>
        <v>26.762999999999998</v>
      </c>
      <c r="Z710" s="592"/>
      <c r="AA710" s="592"/>
      <c r="AB710" s="592">
        <v>323.10000000000002</v>
      </c>
      <c r="AC710" s="592">
        <v>0</v>
      </c>
      <c r="AD710" s="592"/>
      <c r="AE710" s="592"/>
      <c r="AF710" s="592">
        <v>328.72</v>
      </c>
      <c r="AG710" s="592">
        <v>0</v>
      </c>
    </row>
    <row r="711" spans="1:33" x14ac:dyDescent="0.2">
      <c r="A711" s="988">
        <v>37227</v>
      </c>
      <c r="B711" s="592">
        <v>17.448</v>
      </c>
      <c r="C711" s="592"/>
      <c r="D711" s="592">
        <v>7.1840000000000002</v>
      </c>
      <c r="E711" s="592"/>
      <c r="F711" s="1028">
        <f t="shared" si="23"/>
        <v>24.632000000000001</v>
      </c>
      <c r="G711" s="1028"/>
      <c r="H711" s="1028"/>
      <c r="I711" s="1028"/>
      <c r="J711" s="1028"/>
      <c r="K711" s="1028"/>
      <c r="L711" s="1028"/>
      <c r="M711" s="1028"/>
      <c r="N711" s="1028"/>
      <c r="O711" s="1028"/>
      <c r="P711" s="1028"/>
      <c r="Q711" s="1028"/>
      <c r="R711" s="1028"/>
      <c r="S711" s="592">
        <v>0</v>
      </c>
      <c r="T711" s="990">
        <v>0</v>
      </c>
      <c r="U711" s="473">
        <v>0</v>
      </c>
      <c r="V711" s="592">
        <v>0</v>
      </c>
      <c r="W711" s="592"/>
      <c r="X711" s="592"/>
      <c r="Y711" s="592">
        <f t="shared" si="22"/>
        <v>24.632000000000001</v>
      </c>
      <c r="Z711" s="592"/>
      <c r="AA711" s="592"/>
      <c r="AB711" s="592">
        <v>322.89999999999998</v>
      </c>
      <c r="AC711" s="592">
        <v>0</v>
      </c>
      <c r="AD711" s="592"/>
      <c r="AE711" s="592"/>
      <c r="AF711" s="592">
        <v>328.72</v>
      </c>
      <c r="AG711" s="592">
        <v>0</v>
      </c>
    </row>
    <row r="712" spans="1:33" x14ac:dyDescent="0.2">
      <c r="A712" s="988">
        <v>37228</v>
      </c>
      <c r="B712" s="993">
        <v>19.803999999999998</v>
      </c>
      <c r="C712" s="993"/>
      <c r="D712" s="592">
        <v>7.6609999999999996</v>
      </c>
      <c r="E712" s="592"/>
      <c r="F712" s="1028">
        <f t="shared" si="23"/>
        <v>27.464999999999996</v>
      </c>
      <c r="G712" s="1028"/>
      <c r="H712" s="1028"/>
      <c r="I712" s="1028"/>
      <c r="J712" s="1028"/>
      <c r="K712" s="1028"/>
      <c r="L712" s="1028"/>
      <c r="M712" s="1028"/>
      <c r="N712" s="1028"/>
      <c r="O712" s="1028"/>
      <c r="P712" s="1028"/>
      <c r="Q712" s="1028"/>
      <c r="R712" s="1028"/>
      <c r="S712" s="592">
        <v>0</v>
      </c>
      <c r="T712" s="990">
        <v>0</v>
      </c>
      <c r="U712" s="473">
        <v>0</v>
      </c>
      <c r="V712" s="592">
        <v>0</v>
      </c>
      <c r="W712" s="592"/>
      <c r="X712" s="592"/>
      <c r="Y712" s="592">
        <f t="shared" si="22"/>
        <v>27.464999999999996</v>
      </c>
      <c r="Z712" s="592"/>
      <c r="AA712" s="592"/>
      <c r="AB712" s="592">
        <v>322.89999999999998</v>
      </c>
      <c r="AC712" s="592">
        <v>0</v>
      </c>
      <c r="AD712" s="592"/>
      <c r="AE712" s="592"/>
      <c r="AF712" s="592">
        <v>328.72</v>
      </c>
      <c r="AG712" s="592">
        <v>0</v>
      </c>
    </row>
    <row r="713" spans="1:33" x14ac:dyDescent="0.2">
      <c r="A713" s="988">
        <v>37229</v>
      </c>
      <c r="B713" s="592">
        <v>21.146000000000001</v>
      </c>
      <c r="C713" s="592"/>
      <c r="D713" s="592">
        <v>6.5030000000000001</v>
      </c>
      <c r="E713" s="592"/>
      <c r="F713" s="1028">
        <f t="shared" si="23"/>
        <v>27.649000000000001</v>
      </c>
      <c r="G713" s="1028"/>
      <c r="H713" s="1028"/>
      <c r="I713" s="1028"/>
      <c r="J713" s="1028"/>
      <c r="K713" s="1028"/>
      <c r="L713" s="1028"/>
      <c r="M713" s="1028"/>
      <c r="N713" s="1028"/>
      <c r="O713" s="1028"/>
      <c r="P713" s="1028"/>
      <c r="Q713" s="1028"/>
      <c r="R713" s="1028"/>
      <c r="S713" s="592">
        <v>0</v>
      </c>
      <c r="T713" s="990">
        <v>0</v>
      </c>
      <c r="U713" s="473">
        <v>0</v>
      </c>
      <c r="V713" s="592">
        <v>0</v>
      </c>
      <c r="W713" s="592"/>
      <c r="X713" s="592"/>
      <c r="Y713" s="592">
        <f t="shared" si="22"/>
        <v>27.649000000000001</v>
      </c>
      <c r="Z713" s="592"/>
      <c r="AA713" s="592"/>
      <c r="AB713" s="592">
        <v>322.10000000000002</v>
      </c>
      <c r="AC713" s="592">
        <v>0</v>
      </c>
      <c r="AD713" s="592"/>
      <c r="AE713" s="592"/>
      <c r="AF713" s="592">
        <v>328.72</v>
      </c>
      <c r="AG713" s="592">
        <v>0</v>
      </c>
    </row>
    <row r="714" spans="1:33" x14ac:dyDescent="0.2">
      <c r="A714" s="988">
        <v>37230</v>
      </c>
      <c r="B714" s="592">
        <v>20.369</v>
      </c>
      <c r="C714" s="592"/>
      <c r="D714" s="592">
        <v>6.4560000000000004</v>
      </c>
      <c r="E714" s="592"/>
      <c r="F714" s="1028">
        <f t="shared" si="23"/>
        <v>26.824999999999999</v>
      </c>
      <c r="G714" s="1028"/>
      <c r="H714" s="1028"/>
      <c r="I714" s="1028"/>
      <c r="J714" s="1028"/>
      <c r="K714" s="1028"/>
      <c r="L714" s="1028"/>
      <c r="M714" s="1028"/>
      <c r="N714" s="1028"/>
      <c r="O714" s="1028"/>
      <c r="P714" s="1028"/>
      <c r="Q714" s="1028"/>
      <c r="R714" s="1028"/>
      <c r="S714" s="592">
        <v>0</v>
      </c>
      <c r="T714" s="990">
        <v>0</v>
      </c>
      <c r="U714" s="473">
        <v>0</v>
      </c>
      <c r="V714" s="592">
        <v>0</v>
      </c>
      <c r="W714" s="592"/>
      <c r="X714" s="592"/>
      <c r="Y714" s="592">
        <f t="shared" si="22"/>
        <v>26.824999999999999</v>
      </c>
      <c r="Z714" s="592"/>
      <c r="AA714" s="592"/>
      <c r="AB714" s="592">
        <v>322</v>
      </c>
      <c r="AC714" s="592">
        <v>0</v>
      </c>
      <c r="AD714" s="592"/>
      <c r="AE714" s="592"/>
      <c r="AF714" s="592">
        <v>328.72</v>
      </c>
      <c r="AG714" s="592">
        <v>0</v>
      </c>
    </row>
    <row r="715" spans="1:33" x14ac:dyDescent="0.2">
      <c r="A715" s="988">
        <v>37231</v>
      </c>
      <c r="B715" s="592">
        <v>20.23</v>
      </c>
      <c r="C715" s="592"/>
      <c r="D715" s="592">
        <v>8.3279999999999994</v>
      </c>
      <c r="E715" s="592"/>
      <c r="F715" s="1028">
        <f t="shared" si="23"/>
        <v>28.558</v>
      </c>
      <c r="G715" s="1028"/>
      <c r="H715" s="1028"/>
      <c r="I715" s="1028"/>
      <c r="J715" s="1028"/>
      <c r="K715" s="1028"/>
      <c r="L715" s="1028"/>
      <c r="M715" s="1028"/>
      <c r="N715" s="1028"/>
      <c r="O715" s="1028"/>
      <c r="P715" s="1028"/>
      <c r="Q715" s="1028"/>
      <c r="R715" s="1028"/>
      <c r="S715" s="592">
        <v>0</v>
      </c>
      <c r="T715" s="990">
        <v>0</v>
      </c>
      <c r="U715" s="473">
        <v>0</v>
      </c>
      <c r="V715" s="592">
        <v>0</v>
      </c>
      <c r="W715" s="592"/>
      <c r="X715" s="592"/>
      <c r="Y715" s="592">
        <f t="shared" si="22"/>
        <v>28.558</v>
      </c>
      <c r="Z715" s="592"/>
      <c r="AA715" s="592"/>
      <c r="AB715" s="592">
        <v>321.7</v>
      </c>
      <c r="AC715" s="592">
        <v>0</v>
      </c>
      <c r="AD715" s="592"/>
      <c r="AE715" s="592"/>
      <c r="AF715" s="592">
        <v>328.72</v>
      </c>
      <c r="AG715" s="592">
        <v>0</v>
      </c>
    </row>
    <row r="716" spans="1:33" x14ac:dyDescent="0.2">
      <c r="A716" s="988">
        <v>37232</v>
      </c>
      <c r="B716" s="592">
        <v>20.141999999999999</v>
      </c>
      <c r="C716" s="592"/>
      <c r="D716" s="592">
        <v>7.3339999999999996</v>
      </c>
      <c r="E716" s="592"/>
      <c r="F716" s="1028">
        <f t="shared" si="23"/>
        <v>27.475999999999999</v>
      </c>
      <c r="G716" s="1028"/>
      <c r="H716" s="1028"/>
      <c r="I716" s="1028"/>
      <c r="J716" s="1028"/>
      <c r="K716" s="1028"/>
      <c r="L716" s="1028"/>
      <c r="M716" s="1028"/>
      <c r="N716" s="1028"/>
      <c r="O716" s="1028"/>
      <c r="P716" s="1028"/>
      <c r="Q716" s="1028"/>
      <c r="R716" s="1028"/>
      <c r="S716" s="592">
        <v>0</v>
      </c>
      <c r="T716" s="990">
        <v>0</v>
      </c>
      <c r="U716" s="473">
        <v>0</v>
      </c>
      <c r="V716" s="592">
        <v>0</v>
      </c>
      <c r="W716" s="592"/>
      <c r="X716" s="592"/>
      <c r="Y716" s="592">
        <f t="shared" si="22"/>
        <v>27.475999999999999</v>
      </c>
      <c r="Z716" s="592"/>
      <c r="AA716" s="592"/>
      <c r="AB716" s="592">
        <v>321.39999999999998</v>
      </c>
      <c r="AC716" s="592">
        <v>0</v>
      </c>
      <c r="AD716" s="592"/>
      <c r="AE716" s="592"/>
      <c r="AF716" s="592">
        <v>328.72</v>
      </c>
      <c r="AG716" s="592">
        <v>0</v>
      </c>
    </row>
    <row r="717" spans="1:33" x14ac:dyDescent="0.2">
      <c r="A717" s="988">
        <v>37233</v>
      </c>
      <c r="B717" s="592">
        <v>16.57</v>
      </c>
      <c r="C717" s="592"/>
      <c r="D717" s="592">
        <v>7.2009999999999996</v>
      </c>
      <c r="E717" s="592"/>
      <c r="F717" s="1028">
        <f t="shared" si="23"/>
        <v>23.771000000000001</v>
      </c>
      <c r="G717" s="1028"/>
      <c r="H717" s="1028"/>
      <c r="I717" s="1028"/>
      <c r="J717" s="1028"/>
      <c r="K717" s="1028"/>
      <c r="L717" s="1028"/>
      <c r="M717" s="1028"/>
      <c r="N717" s="1028"/>
      <c r="O717" s="1028"/>
      <c r="P717" s="1028"/>
      <c r="Q717" s="1028"/>
      <c r="R717" s="1028"/>
      <c r="S717" s="592">
        <v>0</v>
      </c>
      <c r="T717" s="990">
        <v>0</v>
      </c>
      <c r="U717" s="473">
        <v>0</v>
      </c>
      <c r="V717" s="592">
        <v>0</v>
      </c>
      <c r="W717" s="592"/>
      <c r="X717" s="592"/>
      <c r="Y717" s="592">
        <f t="shared" si="22"/>
        <v>23.771000000000001</v>
      </c>
      <c r="Z717" s="592"/>
      <c r="AA717" s="592"/>
      <c r="AB717" s="592">
        <v>321</v>
      </c>
      <c r="AC717" s="592">
        <v>0</v>
      </c>
      <c r="AD717" s="592"/>
      <c r="AE717" s="592"/>
      <c r="AF717" s="1000">
        <v>328.72</v>
      </c>
      <c r="AG717" s="592">
        <v>0</v>
      </c>
    </row>
    <row r="718" spans="1:33" x14ac:dyDescent="0.2">
      <c r="A718" s="988">
        <v>37234</v>
      </c>
      <c r="B718" s="592">
        <v>16.617000000000001</v>
      </c>
      <c r="C718" s="592"/>
      <c r="D718" s="592">
        <v>7.1970000000000001</v>
      </c>
      <c r="E718" s="592"/>
      <c r="F718" s="1028">
        <f t="shared" si="23"/>
        <v>23.814</v>
      </c>
      <c r="G718" s="1028"/>
      <c r="H718" s="1028"/>
      <c r="I718" s="1028"/>
      <c r="J718" s="1028"/>
      <c r="K718" s="1028"/>
      <c r="L718" s="1028"/>
      <c r="M718" s="1028"/>
      <c r="N718" s="1028"/>
      <c r="O718" s="1028"/>
      <c r="P718" s="1028"/>
      <c r="Q718" s="1028"/>
      <c r="R718" s="1028"/>
      <c r="S718" s="592">
        <v>0</v>
      </c>
      <c r="T718" s="990">
        <v>0</v>
      </c>
      <c r="U718" s="473">
        <v>0</v>
      </c>
      <c r="V718" s="1023">
        <v>0</v>
      </c>
      <c r="W718" s="1023"/>
      <c r="X718" s="1023"/>
      <c r="Y718" s="592">
        <f t="shared" si="22"/>
        <v>23.814</v>
      </c>
      <c r="Z718" s="592"/>
      <c r="AA718" s="592"/>
      <c r="AB718" s="592">
        <v>320.5</v>
      </c>
      <c r="AC718" s="592">
        <v>0</v>
      </c>
      <c r="AD718" s="592"/>
      <c r="AE718" s="592"/>
      <c r="AF718" s="1000">
        <v>328.72</v>
      </c>
      <c r="AG718" s="592">
        <v>0</v>
      </c>
    </row>
    <row r="719" spans="1:33" x14ac:dyDescent="0.2">
      <c r="A719" s="988">
        <v>37235</v>
      </c>
      <c r="B719" s="592">
        <v>17.783999999999999</v>
      </c>
      <c r="C719" s="592"/>
      <c r="D719" s="1000">
        <v>7.23</v>
      </c>
      <c r="E719" s="1000"/>
      <c r="F719" s="1028">
        <f t="shared" si="23"/>
        <v>25.013999999999999</v>
      </c>
      <c r="G719" s="1028"/>
      <c r="H719" s="1028"/>
      <c r="I719" s="1028"/>
      <c r="J719" s="1028"/>
      <c r="K719" s="1028"/>
      <c r="L719" s="1028"/>
      <c r="M719" s="1028"/>
      <c r="N719" s="1028"/>
      <c r="O719" s="1028"/>
      <c r="P719" s="1028"/>
      <c r="Q719" s="1028"/>
      <c r="R719" s="1028"/>
      <c r="S719" s="592">
        <v>0</v>
      </c>
      <c r="T719" s="990">
        <v>0</v>
      </c>
      <c r="U719" s="473">
        <v>0</v>
      </c>
      <c r="V719" s="1023">
        <v>0</v>
      </c>
      <c r="W719" s="1023"/>
      <c r="X719" s="1023"/>
      <c r="Y719" s="592">
        <f t="shared" si="22"/>
        <v>25.013999999999999</v>
      </c>
      <c r="Z719" s="592"/>
      <c r="AA719" s="592"/>
      <c r="AB719" s="592">
        <v>320.60000000000002</v>
      </c>
      <c r="AC719" s="592">
        <v>1.35</v>
      </c>
      <c r="AD719" s="592"/>
      <c r="AE719" s="592"/>
      <c r="AF719" s="592">
        <v>328.99</v>
      </c>
      <c r="AG719" s="592">
        <v>1.4</v>
      </c>
    </row>
    <row r="720" spans="1:33" x14ac:dyDescent="0.2">
      <c r="A720" s="988">
        <v>37236</v>
      </c>
      <c r="B720" s="592">
        <v>16.718</v>
      </c>
      <c r="C720" s="592"/>
      <c r="D720" s="592">
        <v>8.1</v>
      </c>
      <c r="E720" s="592"/>
      <c r="F720" s="1028">
        <f t="shared" si="23"/>
        <v>24.817999999999998</v>
      </c>
      <c r="G720" s="1028"/>
      <c r="H720" s="1028"/>
      <c r="I720" s="1028"/>
      <c r="J720" s="1028"/>
      <c r="K720" s="1028"/>
      <c r="L720" s="1028"/>
      <c r="M720" s="1028"/>
      <c r="N720" s="1028"/>
      <c r="O720" s="1028"/>
      <c r="P720" s="1028"/>
      <c r="Q720" s="1028"/>
      <c r="R720" s="1028"/>
      <c r="S720" s="592">
        <v>0</v>
      </c>
      <c r="T720" s="990">
        <v>0</v>
      </c>
      <c r="U720" s="473">
        <v>0</v>
      </c>
      <c r="V720" s="1023">
        <v>0</v>
      </c>
      <c r="W720" s="1023"/>
      <c r="X720" s="1023"/>
      <c r="Y720" s="592">
        <f t="shared" si="22"/>
        <v>24.817999999999998</v>
      </c>
      <c r="Z720" s="592"/>
      <c r="AA720" s="592"/>
      <c r="AB720" s="592">
        <v>320.8</v>
      </c>
      <c r="AC720" s="592">
        <v>0.03</v>
      </c>
      <c r="AD720" s="592"/>
      <c r="AE720" s="592"/>
      <c r="AF720" s="1000">
        <v>329.13</v>
      </c>
      <c r="AG720" s="592">
        <v>0.05</v>
      </c>
    </row>
    <row r="721" spans="1:33" x14ac:dyDescent="0.2">
      <c r="A721" s="988">
        <v>37237</v>
      </c>
      <c r="B721" s="592">
        <v>18.167999999999999</v>
      </c>
      <c r="C721" s="592"/>
      <c r="D721" s="592">
        <v>7.2140000000000004</v>
      </c>
      <c r="E721" s="592"/>
      <c r="F721" s="1028">
        <f t="shared" si="23"/>
        <v>25.381999999999998</v>
      </c>
      <c r="G721" s="1028"/>
      <c r="H721" s="1028"/>
      <c r="I721" s="1028"/>
      <c r="J721" s="1028"/>
      <c r="K721" s="1028"/>
      <c r="L721" s="1028"/>
      <c r="M721" s="1028"/>
      <c r="N721" s="1028"/>
      <c r="O721" s="1028"/>
      <c r="P721" s="1028"/>
      <c r="Q721" s="1028"/>
      <c r="R721" s="1028"/>
      <c r="S721" s="592">
        <v>0</v>
      </c>
      <c r="T721" s="990">
        <v>0</v>
      </c>
      <c r="U721" s="473">
        <v>0</v>
      </c>
      <c r="V721" s="592">
        <v>0</v>
      </c>
      <c r="W721" s="592"/>
      <c r="X721" s="592"/>
      <c r="Y721" s="592">
        <f t="shared" si="22"/>
        <v>25.381999999999998</v>
      </c>
      <c r="Z721" s="592"/>
      <c r="AA721" s="592"/>
      <c r="AB721" s="592">
        <v>320.60000000000002</v>
      </c>
      <c r="AC721" s="592">
        <v>0.03</v>
      </c>
      <c r="AD721" s="592"/>
      <c r="AE721" s="592"/>
      <c r="AF721" s="592">
        <v>329.15</v>
      </c>
      <c r="AG721" s="592">
        <v>0.02</v>
      </c>
    </row>
    <row r="722" spans="1:33" x14ac:dyDescent="0.2">
      <c r="A722" s="988">
        <v>37238</v>
      </c>
      <c r="B722" s="592">
        <v>18.581</v>
      </c>
      <c r="C722" s="592"/>
      <c r="D722" s="592">
        <v>7.657</v>
      </c>
      <c r="E722" s="592"/>
      <c r="F722" s="1028">
        <f t="shared" si="23"/>
        <v>26.238</v>
      </c>
      <c r="G722" s="1028"/>
      <c r="H722" s="1028"/>
      <c r="I722" s="1028"/>
      <c r="J722" s="1028"/>
      <c r="K722" s="1028"/>
      <c r="L722" s="1028"/>
      <c r="M722" s="1028"/>
      <c r="N722" s="1028"/>
      <c r="O722" s="1028"/>
      <c r="P722" s="1028"/>
      <c r="Q722" s="1028"/>
      <c r="R722" s="1028"/>
      <c r="S722" s="592">
        <v>0</v>
      </c>
      <c r="T722" s="990">
        <v>0</v>
      </c>
      <c r="U722" s="473">
        <v>0</v>
      </c>
      <c r="V722" s="592">
        <v>0</v>
      </c>
      <c r="W722" s="592"/>
      <c r="X722" s="592"/>
      <c r="Y722" s="592">
        <f t="shared" si="22"/>
        <v>26.238</v>
      </c>
      <c r="Z722" s="592"/>
      <c r="AA722" s="592"/>
      <c r="AB722" s="592">
        <v>320.5</v>
      </c>
      <c r="AC722" s="592">
        <v>0.02</v>
      </c>
      <c r="AD722" s="592"/>
      <c r="AE722" s="592"/>
      <c r="AF722" s="592">
        <v>329.11</v>
      </c>
      <c r="AG722" s="592">
        <v>0.01</v>
      </c>
    </row>
    <row r="723" spans="1:33" x14ac:dyDescent="0.2">
      <c r="A723" s="988">
        <v>37239</v>
      </c>
      <c r="B723" s="592">
        <v>18.212</v>
      </c>
      <c r="C723" s="592"/>
      <c r="D723" s="592">
        <v>7.8040000000000003</v>
      </c>
      <c r="E723" s="592"/>
      <c r="F723" s="1028">
        <f t="shared" si="23"/>
        <v>26.015999999999998</v>
      </c>
      <c r="G723" s="1028"/>
      <c r="H723" s="1028"/>
      <c r="I723" s="1028"/>
      <c r="J723" s="1028"/>
      <c r="K723" s="1028"/>
      <c r="L723" s="1028"/>
      <c r="M723" s="1028"/>
      <c r="N723" s="1028"/>
      <c r="O723" s="1028"/>
      <c r="P723" s="1028"/>
      <c r="Q723" s="1028"/>
      <c r="R723" s="1028"/>
      <c r="S723" s="592">
        <v>0</v>
      </c>
      <c r="T723" s="990">
        <v>0</v>
      </c>
      <c r="U723" s="473">
        <v>0</v>
      </c>
      <c r="V723" s="592">
        <v>0</v>
      </c>
      <c r="W723" s="592"/>
      <c r="X723" s="592"/>
      <c r="Y723" s="592">
        <f t="shared" si="22"/>
        <v>26.015999999999998</v>
      </c>
      <c r="Z723" s="592"/>
      <c r="AA723" s="592"/>
      <c r="AB723" s="592">
        <v>320.2</v>
      </c>
      <c r="AC723" s="592">
        <v>0</v>
      </c>
      <c r="AD723" s="592"/>
      <c r="AE723" s="592"/>
      <c r="AF723" s="592">
        <v>329.02</v>
      </c>
      <c r="AG723" s="592">
        <v>0.01</v>
      </c>
    </row>
    <row r="724" spans="1:33" x14ac:dyDescent="0.2">
      <c r="A724" s="988">
        <v>37240</v>
      </c>
      <c r="B724" s="592">
        <v>18.751999999999999</v>
      </c>
      <c r="C724" s="592"/>
      <c r="D724" s="592">
        <v>5.1340000000000003</v>
      </c>
      <c r="E724" s="592"/>
      <c r="F724" s="1028">
        <f t="shared" si="23"/>
        <v>23.885999999999999</v>
      </c>
      <c r="G724" s="1028"/>
      <c r="H724" s="1028"/>
      <c r="I724" s="1028"/>
      <c r="J724" s="1028"/>
      <c r="K724" s="1028"/>
      <c r="L724" s="1028"/>
      <c r="M724" s="1028"/>
      <c r="N724" s="1028"/>
      <c r="O724" s="1028"/>
      <c r="P724" s="1028"/>
      <c r="Q724" s="1028"/>
      <c r="R724" s="1028"/>
      <c r="S724" s="592">
        <v>0</v>
      </c>
      <c r="T724" s="990">
        <v>0</v>
      </c>
      <c r="U724" s="473">
        <v>0</v>
      </c>
      <c r="V724" s="592">
        <v>0</v>
      </c>
      <c r="W724" s="592"/>
      <c r="X724" s="592"/>
      <c r="Y724" s="592">
        <f t="shared" si="22"/>
        <v>23.885999999999999</v>
      </c>
      <c r="Z724" s="592"/>
      <c r="AA724" s="592"/>
      <c r="AB724" s="592">
        <v>320.2</v>
      </c>
      <c r="AC724" s="592">
        <v>0</v>
      </c>
      <c r="AD724" s="592"/>
      <c r="AE724" s="592"/>
      <c r="AF724" s="592">
        <v>329.17</v>
      </c>
      <c r="AG724" s="592">
        <v>0</v>
      </c>
    </row>
    <row r="725" spans="1:33" x14ac:dyDescent="0.2">
      <c r="A725" s="988">
        <v>37241</v>
      </c>
      <c r="B725" s="592">
        <v>16.027000000000001</v>
      </c>
      <c r="C725" s="592"/>
      <c r="D725" s="592">
        <v>6.7190000000000003</v>
      </c>
      <c r="E725" s="592"/>
      <c r="F725" s="1028">
        <f t="shared" si="23"/>
        <v>22.746000000000002</v>
      </c>
      <c r="G725" s="1028"/>
      <c r="H725" s="1028"/>
      <c r="I725" s="1028"/>
      <c r="J725" s="1028"/>
      <c r="K725" s="1028"/>
      <c r="L725" s="1028"/>
      <c r="M725" s="1028"/>
      <c r="N725" s="1028"/>
      <c r="O725" s="1028"/>
      <c r="P725" s="1028"/>
      <c r="Q725" s="1028"/>
      <c r="R725" s="1028"/>
      <c r="S725" s="592">
        <v>0</v>
      </c>
      <c r="T725" s="990">
        <v>0</v>
      </c>
      <c r="U725" s="473">
        <v>0</v>
      </c>
      <c r="V725" s="592">
        <v>0</v>
      </c>
      <c r="W725" s="592"/>
      <c r="X725" s="592"/>
      <c r="Y725" s="592">
        <f t="shared" si="22"/>
        <v>22.746000000000002</v>
      </c>
      <c r="Z725" s="592"/>
      <c r="AA725" s="592"/>
      <c r="AB725" s="592">
        <v>320.10000000000002</v>
      </c>
      <c r="AC725" s="592">
        <v>0</v>
      </c>
      <c r="AD725" s="592"/>
      <c r="AE725" s="592"/>
      <c r="AF725" s="1000">
        <v>328.99</v>
      </c>
      <c r="AG725" s="592">
        <v>0</v>
      </c>
    </row>
    <row r="726" spans="1:33" x14ac:dyDescent="0.2">
      <c r="A726" s="988">
        <v>37242</v>
      </c>
      <c r="B726" s="592">
        <v>20.201000000000001</v>
      </c>
      <c r="C726" s="592"/>
      <c r="D726" s="592">
        <v>5.3129999999999997</v>
      </c>
      <c r="E726" s="592"/>
      <c r="F726" s="1028">
        <f t="shared" si="23"/>
        <v>25.513999999999999</v>
      </c>
      <c r="G726" s="1028"/>
      <c r="H726" s="1028"/>
      <c r="I726" s="1028"/>
      <c r="J726" s="1028"/>
      <c r="K726" s="1028"/>
      <c r="L726" s="1028"/>
      <c r="M726" s="1028"/>
      <c r="N726" s="1028"/>
      <c r="O726" s="1028"/>
      <c r="P726" s="1028"/>
      <c r="Q726" s="1028"/>
      <c r="R726" s="1028"/>
      <c r="S726" s="592">
        <v>0</v>
      </c>
      <c r="T726" s="990">
        <v>0</v>
      </c>
      <c r="U726" s="473">
        <v>0</v>
      </c>
      <c r="V726" s="592">
        <v>0</v>
      </c>
      <c r="W726" s="592"/>
      <c r="X726" s="592"/>
      <c r="Y726" s="592">
        <f t="shared" si="22"/>
        <v>25.513999999999999</v>
      </c>
      <c r="Z726" s="592"/>
      <c r="AA726" s="592"/>
      <c r="AB726" s="592">
        <v>320</v>
      </c>
      <c r="AC726" s="592">
        <v>0.34</v>
      </c>
      <c r="AD726" s="592"/>
      <c r="AE726" s="592"/>
      <c r="AF726" s="592">
        <v>329</v>
      </c>
      <c r="AG726" s="592">
        <v>0.36</v>
      </c>
    </row>
    <row r="727" spans="1:33" x14ac:dyDescent="0.2">
      <c r="A727" s="988">
        <v>37243</v>
      </c>
      <c r="B727" s="592">
        <v>19.036000000000001</v>
      </c>
      <c r="C727" s="592"/>
      <c r="D727" s="592">
        <v>7.0629999999999997</v>
      </c>
      <c r="E727" s="592"/>
      <c r="F727" s="1028">
        <f t="shared" si="23"/>
        <v>26.099</v>
      </c>
      <c r="G727" s="1028"/>
      <c r="H727" s="1028"/>
      <c r="I727" s="1028"/>
      <c r="J727" s="1028"/>
      <c r="K727" s="1028"/>
      <c r="L727" s="1028"/>
      <c r="M727" s="1028"/>
      <c r="N727" s="1028"/>
      <c r="O727" s="1028"/>
      <c r="P727" s="1028"/>
      <c r="Q727" s="1028"/>
      <c r="R727" s="1028"/>
      <c r="S727" s="592">
        <v>0</v>
      </c>
      <c r="T727" s="990">
        <v>0</v>
      </c>
      <c r="U727" s="473">
        <v>0</v>
      </c>
      <c r="V727" s="592">
        <v>0</v>
      </c>
      <c r="W727" s="592"/>
      <c r="X727" s="592"/>
      <c r="Y727" s="592">
        <f t="shared" ref="Y727:Y790" si="24">+F727-S727-T727-U727-V727</f>
        <v>26.099</v>
      </c>
      <c r="Z727" s="592"/>
      <c r="AA727" s="592"/>
      <c r="AB727" s="592">
        <v>319.7</v>
      </c>
      <c r="AC727" s="592">
        <v>0</v>
      </c>
      <c r="AD727" s="592"/>
      <c r="AE727" s="592"/>
      <c r="AF727" s="592">
        <v>328.94</v>
      </c>
      <c r="AG727" s="592">
        <v>0.02</v>
      </c>
    </row>
    <row r="728" spans="1:33" x14ac:dyDescent="0.2">
      <c r="A728" s="988">
        <v>37244</v>
      </c>
      <c r="B728" s="1000">
        <v>19.670000000000002</v>
      </c>
      <c r="C728" s="1000"/>
      <c r="D728" s="592">
        <v>4.7290000000000001</v>
      </c>
      <c r="E728" s="592"/>
      <c r="F728" s="1028">
        <f t="shared" si="23"/>
        <v>24.399000000000001</v>
      </c>
      <c r="G728" s="1028"/>
      <c r="H728" s="1028"/>
      <c r="I728" s="1028"/>
      <c r="J728" s="1028"/>
      <c r="K728" s="1028"/>
      <c r="L728" s="1028"/>
      <c r="M728" s="1028"/>
      <c r="N728" s="1028"/>
      <c r="O728" s="1028"/>
      <c r="P728" s="1028"/>
      <c r="Q728" s="1028"/>
      <c r="R728" s="1028"/>
      <c r="S728" s="592">
        <v>0</v>
      </c>
      <c r="T728" s="990">
        <v>0</v>
      </c>
      <c r="U728" s="473">
        <v>0</v>
      </c>
      <c r="V728" s="592">
        <v>0</v>
      </c>
      <c r="W728" s="592"/>
      <c r="X728" s="592"/>
      <c r="Y728" s="592">
        <f t="shared" si="24"/>
        <v>24.399000000000001</v>
      </c>
      <c r="Z728" s="592"/>
      <c r="AA728" s="592"/>
      <c r="AB728" s="592">
        <v>319.60000000000002</v>
      </c>
      <c r="AC728" s="592">
        <v>0</v>
      </c>
      <c r="AD728" s="592"/>
      <c r="AE728" s="592"/>
      <c r="AF728" s="592">
        <v>328.95</v>
      </c>
      <c r="AG728" s="592">
        <v>0</v>
      </c>
    </row>
    <row r="729" spans="1:33" x14ac:dyDescent="0.2">
      <c r="A729" s="988">
        <v>37245</v>
      </c>
      <c r="B729" s="592">
        <v>16.38</v>
      </c>
      <c r="C729" s="592"/>
      <c r="D729" s="592">
        <v>7.61</v>
      </c>
      <c r="E729" s="592"/>
      <c r="F729" s="1028">
        <f t="shared" si="23"/>
        <v>23.99</v>
      </c>
      <c r="G729" s="1028"/>
      <c r="H729" s="1028"/>
      <c r="I729" s="1028"/>
      <c r="J729" s="1028"/>
      <c r="K729" s="1028"/>
      <c r="L729" s="1028"/>
      <c r="M729" s="1028"/>
      <c r="N729" s="1028"/>
      <c r="O729" s="1028"/>
      <c r="P729" s="1028"/>
      <c r="Q729" s="1028"/>
      <c r="R729" s="1028"/>
      <c r="S729" s="592">
        <v>0</v>
      </c>
      <c r="T729" s="990">
        <v>0</v>
      </c>
      <c r="U729" s="679">
        <v>0</v>
      </c>
      <c r="V729" s="592">
        <v>0</v>
      </c>
      <c r="W729" s="592"/>
      <c r="X729" s="592"/>
      <c r="Y729" s="592">
        <f t="shared" si="24"/>
        <v>23.99</v>
      </c>
      <c r="Z729" s="592"/>
      <c r="AA729" s="592"/>
      <c r="AB729" s="592">
        <v>319.39999999999998</v>
      </c>
      <c r="AC729" s="592">
        <v>0</v>
      </c>
      <c r="AD729" s="592"/>
      <c r="AE729" s="592"/>
      <c r="AF729" s="631">
        <v>328.87</v>
      </c>
      <c r="AG729" s="631">
        <v>0</v>
      </c>
    </row>
    <row r="730" spans="1:33" x14ac:dyDescent="0.2">
      <c r="A730" s="988">
        <v>37246</v>
      </c>
      <c r="B730" s="592">
        <v>17.38</v>
      </c>
      <c r="C730" s="592"/>
      <c r="D730" s="592">
        <v>7.9290000000000003</v>
      </c>
      <c r="E730" s="592"/>
      <c r="F730" s="1028">
        <f t="shared" si="23"/>
        <v>25.308999999999997</v>
      </c>
      <c r="G730" s="1028"/>
      <c r="H730" s="1028"/>
      <c r="I730" s="1028"/>
      <c r="J730" s="1028"/>
      <c r="K730" s="1028"/>
      <c r="L730" s="1028"/>
      <c r="M730" s="1028"/>
      <c r="N730" s="1028"/>
      <c r="O730" s="1028"/>
      <c r="P730" s="1028"/>
      <c r="Q730" s="1028"/>
      <c r="R730" s="1028"/>
      <c r="S730" s="592">
        <v>0</v>
      </c>
      <c r="T730" s="990">
        <v>0</v>
      </c>
      <c r="U730" s="679">
        <v>0</v>
      </c>
      <c r="V730" s="592">
        <v>0</v>
      </c>
      <c r="W730" s="592"/>
      <c r="X730" s="592"/>
      <c r="Y730" s="592">
        <f t="shared" si="24"/>
        <v>25.308999999999997</v>
      </c>
      <c r="Z730" s="592"/>
      <c r="AA730" s="592"/>
      <c r="AB730" s="592">
        <v>319.2</v>
      </c>
      <c r="AC730" s="592">
        <v>0</v>
      </c>
      <c r="AD730" s="592"/>
      <c r="AE730" s="592"/>
      <c r="AF730" s="592">
        <v>328.89</v>
      </c>
      <c r="AG730" s="592">
        <v>0</v>
      </c>
    </row>
    <row r="731" spans="1:33" x14ac:dyDescent="0.2">
      <c r="A731" s="988">
        <v>37247</v>
      </c>
      <c r="B731" s="592">
        <v>17.265000000000001</v>
      </c>
      <c r="C731" s="592"/>
      <c r="D731" s="592">
        <v>9.1039999999999992</v>
      </c>
      <c r="E731" s="592"/>
      <c r="F731" s="1028">
        <f t="shared" si="23"/>
        <v>26.369</v>
      </c>
      <c r="G731" s="1028"/>
      <c r="H731" s="1028"/>
      <c r="I731" s="1028"/>
      <c r="J731" s="1028"/>
      <c r="K731" s="1028"/>
      <c r="L731" s="1028"/>
      <c r="M731" s="1028"/>
      <c r="N731" s="1028"/>
      <c r="O731" s="1028"/>
      <c r="P731" s="1028"/>
      <c r="Q731" s="1028"/>
      <c r="R731" s="1028"/>
      <c r="S731" s="592">
        <v>0</v>
      </c>
      <c r="T731" s="990">
        <v>0</v>
      </c>
      <c r="U731" s="679">
        <v>0</v>
      </c>
      <c r="V731" s="592">
        <v>0</v>
      </c>
      <c r="W731" s="592"/>
      <c r="X731" s="592"/>
      <c r="Y731" s="592">
        <f t="shared" si="24"/>
        <v>26.369</v>
      </c>
      <c r="Z731" s="592"/>
      <c r="AA731" s="592"/>
      <c r="AB731" s="592">
        <v>319</v>
      </c>
      <c r="AC731" s="592">
        <v>0</v>
      </c>
      <c r="AD731" s="592"/>
      <c r="AE731" s="592"/>
      <c r="AF731" s="592">
        <v>328.85</v>
      </c>
      <c r="AG731" s="592">
        <v>0</v>
      </c>
    </row>
    <row r="732" spans="1:33" x14ac:dyDescent="0.2">
      <c r="A732" s="988">
        <v>37248</v>
      </c>
      <c r="B732" s="592">
        <v>15.717000000000001</v>
      </c>
      <c r="C732" s="592"/>
      <c r="D732" s="592">
        <v>5.484</v>
      </c>
      <c r="E732" s="592"/>
      <c r="F732" s="1028">
        <f t="shared" si="23"/>
        <v>21.201000000000001</v>
      </c>
      <c r="G732" s="1028"/>
      <c r="H732" s="1028"/>
      <c r="I732" s="1028"/>
      <c r="J732" s="1028"/>
      <c r="K732" s="1028"/>
      <c r="L732" s="1028"/>
      <c r="M732" s="1028"/>
      <c r="N732" s="1028"/>
      <c r="O732" s="1028"/>
      <c r="P732" s="1028"/>
      <c r="Q732" s="1028"/>
      <c r="R732" s="1028"/>
      <c r="S732" s="592">
        <v>0</v>
      </c>
      <c r="T732" s="990">
        <v>0</v>
      </c>
      <c r="U732" s="679">
        <v>0</v>
      </c>
      <c r="V732" s="592">
        <v>0</v>
      </c>
      <c r="W732" s="592"/>
      <c r="X732" s="592"/>
      <c r="Y732" s="592">
        <f t="shared" si="24"/>
        <v>21.201000000000001</v>
      </c>
      <c r="Z732" s="592"/>
      <c r="AA732" s="592"/>
      <c r="AB732" s="592">
        <v>318.89999999999998</v>
      </c>
      <c r="AC732" s="592">
        <v>0.24</v>
      </c>
      <c r="AD732" s="592"/>
      <c r="AE732" s="592"/>
      <c r="AF732" s="592">
        <v>328.81</v>
      </c>
      <c r="AG732" s="592">
        <v>0.2</v>
      </c>
    </row>
    <row r="733" spans="1:33" x14ac:dyDescent="0.2">
      <c r="A733" s="988">
        <v>37249</v>
      </c>
      <c r="B733" s="592">
        <v>15.648</v>
      </c>
      <c r="C733" s="592"/>
      <c r="D733" s="592">
        <v>5.1719999999999997</v>
      </c>
      <c r="E733" s="592"/>
      <c r="F733" s="1028">
        <f t="shared" si="23"/>
        <v>20.82</v>
      </c>
      <c r="G733" s="1028"/>
      <c r="H733" s="1028"/>
      <c r="I733" s="1028"/>
      <c r="J733" s="1028"/>
      <c r="K733" s="1028"/>
      <c r="L733" s="1028"/>
      <c r="M733" s="1028"/>
      <c r="N733" s="1028"/>
      <c r="O733" s="1028"/>
      <c r="P733" s="1028"/>
      <c r="Q733" s="1028"/>
      <c r="R733" s="1028"/>
      <c r="S733" s="592">
        <v>0</v>
      </c>
      <c r="T733" s="990">
        <v>0</v>
      </c>
      <c r="U733" s="679">
        <v>0</v>
      </c>
      <c r="V733" s="592">
        <v>0</v>
      </c>
      <c r="W733" s="592"/>
      <c r="X733" s="592"/>
      <c r="Y733" s="592">
        <f t="shared" si="24"/>
        <v>20.82</v>
      </c>
      <c r="Z733" s="592"/>
      <c r="AA733" s="592"/>
      <c r="AB733" s="592">
        <v>318.8</v>
      </c>
      <c r="AC733" s="592">
        <v>0</v>
      </c>
      <c r="AD733" s="592"/>
      <c r="AE733" s="592"/>
      <c r="AF733" s="592">
        <v>328.75</v>
      </c>
      <c r="AG733" s="592">
        <v>0</v>
      </c>
    </row>
    <row r="734" spans="1:33" x14ac:dyDescent="0.2">
      <c r="A734" s="988">
        <v>37250</v>
      </c>
      <c r="B734" s="592">
        <v>9.7810000000000006</v>
      </c>
      <c r="C734" s="592"/>
      <c r="D734" s="592">
        <v>6.26</v>
      </c>
      <c r="E734" s="592"/>
      <c r="F734" s="1028">
        <f t="shared" si="23"/>
        <v>16.041</v>
      </c>
      <c r="G734" s="1028"/>
      <c r="H734" s="1028"/>
      <c r="I734" s="1028"/>
      <c r="J734" s="1028"/>
      <c r="K734" s="1028"/>
      <c r="L734" s="1028"/>
      <c r="M734" s="1028"/>
      <c r="N734" s="1028"/>
      <c r="O734" s="1028"/>
      <c r="P734" s="1028"/>
      <c r="Q734" s="1028"/>
      <c r="R734" s="1028"/>
      <c r="S734" s="592">
        <v>0</v>
      </c>
      <c r="T734" s="990">
        <v>0</v>
      </c>
      <c r="U734" s="679">
        <v>0</v>
      </c>
      <c r="V734" s="592">
        <v>0</v>
      </c>
      <c r="W734" s="592"/>
      <c r="X734" s="592"/>
      <c r="Y734" s="592">
        <f t="shared" si="24"/>
        <v>16.041</v>
      </c>
      <c r="Z734" s="592"/>
      <c r="AA734" s="592"/>
      <c r="AB734" s="592">
        <v>318.7</v>
      </c>
      <c r="AC734" s="592">
        <v>0</v>
      </c>
      <c r="AD734" s="592"/>
      <c r="AE734" s="592"/>
      <c r="AF734" s="592">
        <v>328.61</v>
      </c>
      <c r="AG734" s="592">
        <v>0</v>
      </c>
    </row>
    <row r="735" spans="1:33" x14ac:dyDescent="0.2">
      <c r="A735" s="988">
        <v>37251</v>
      </c>
      <c r="B735" s="592">
        <v>16.434000000000001</v>
      </c>
      <c r="C735" s="592"/>
      <c r="D735" s="592">
        <v>8.9090000000000007</v>
      </c>
      <c r="E735" s="592"/>
      <c r="F735" s="1028">
        <f t="shared" si="23"/>
        <v>25.343000000000004</v>
      </c>
      <c r="G735" s="1028"/>
      <c r="H735" s="1028"/>
      <c r="I735" s="1028"/>
      <c r="J735" s="1028"/>
      <c r="K735" s="1028"/>
      <c r="L735" s="1028"/>
      <c r="M735" s="1028"/>
      <c r="N735" s="1028"/>
      <c r="O735" s="1028"/>
      <c r="P735" s="1028"/>
      <c r="Q735" s="1028"/>
      <c r="R735" s="1028"/>
      <c r="S735" s="592">
        <v>0</v>
      </c>
      <c r="T735" s="990">
        <v>0</v>
      </c>
      <c r="U735" s="679">
        <v>0</v>
      </c>
      <c r="V735" s="592">
        <v>0</v>
      </c>
      <c r="W735" s="592"/>
      <c r="X735" s="592"/>
      <c r="Y735" s="592">
        <f t="shared" si="24"/>
        <v>25.343000000000004</v>
      </c>
      <c r="Z735" s="592"/>
      <c r="AA735" s="592"/>
      <c r="AB735" s="592">
        <v>318.2</v>
      </c>
      <c r="AC735" s="592">
        <v>0</v>
      </c>
      <c r="AD735" s="592"/>
      <c r="AE735" s="592"/>
      <c r="AF735" s="592">
        <v>328.6</v>
      </c>
      <c r="AG735" s="592">
        <v>0</v>
      </c>
    </row>
    <row r="736" spans="1:33" x14ac:dyDescent="0.2">
      <c r="A736" s="988">
        <v>37252</v>
      </c>
      <c r="B736" s="592">
        <v>17.991</v>
      </c>
      <c r="C736" s="592"/>
      <c r="D736" s="592">
        <v>4.8810000000000002</v>
      </c>
      <c r="E736" s="592"/>
      <c r="F736" s="1028">
        <f t="shared" si="23"/>
        <v>22.872</v>
      </c>
      <c r="G736" s="1028"/>
      <c r="H736" s="1028"/>
      <c r="I736" s="1028"/>
      <c r="J736" s="1028"/>
      <c r="K736" s="1028"/>
      <c r="L736" s="1028"/>
      <c r="M736" s="1028"/>
      <c r="N736" s="1028"/>
      <c r="O736" s="1028"/>
      <c r="P736" s="1028"/>
      <c r="Q736" s="1028"/>
      <c r="R736" s="1028"/>
      <c r="S736" s="592">
        <v>0</v>
      </c>
      <c r="T736" s="990">
        <v>0</v>
      </c>
      <c r="U736" s="679">
        <v>0</v>
      </c>
      <c r="V736" s="592">
        <v>0</v>
      </c>
      <c r="W736" s="592"/>
      <c r="X736" s="592"/>
      <c r="Y736" s="592">
        <f t="shared" si="24"/>
        <v>22.872</v>
      </c>
      <c r="Z736" s="592"/>
      <c r="AA736" s="592"/>
      <c r="AB736" s="592">
        <v>318.3</v>
      </c>
      <c r="AC736" s="592">
        <v>0</v>
      </c>
      <c r="AD736" s="592"/>
      <c r="AE736" s="592"/>
      <c r="AF736" s="592">
        <v>328.64</v>
      </c>
      <c r="AG736" s="592">
        <v>0</v>
      </c>
    </row>
    <row r="737" spans="1:33" x14ac:dyDescent="0.2">
      <c r="A737" s="988">
        <v>37253</v>
      </c>
      <c r="B737" s="592">
        <v>18.763999999999999</v>
      </c>
      <c r="C737" s="592"/>
      <c r="D737" s="592">
        <v>5.2930000000000001</v>
      </c>
      <c r="E737" s="592"/>
      <c r="F737" s="1028">
        <f t="shared" si="23"/>
        <v>24.056999999999999</v>
      </c>
      <c r="G737" s="1028"/>
      <c r="H737" s="1028"/>
      <c r="I737" s="1028"/>
      <c r="J737" s="1028"/>
      <c r="K737" s="1028"/>
      <c r="L737" s="1028"/>
      <c r="M737" s="1028"/>
      <c r="N737" s="1028"/>
      <c r="O737" s="1028"/>
      <c r="P737" s="1028"/>
      <c r="Q737" s="1028"/>
      <c r="R737" s="1028"/>
      <c r="S737" s="592">
        <v>0</v>
      </c>
      <c r="T737" s="990">
        <v>0</v>
      </c>
      <c r="U737" s="679">
        <v>0</v>
      </c>
      <c r="V737" s="592">
        <v>0</v>
      </c>
      <c r="W737" s="592"/>
      <c r="X737" s="592"/>
      <c r="Y737" s="592">
        <f t="shared" si="24"/>
        <v>24.056999999999999</v>
      </c>
      <c r="Z737" s="592"/>
      <c r="AA737" s="592"/>
      <c r="AB737" s="592">
        <v>318.3</v>
      </c>
      <c r="AC737" s="592">
        <v>0</v>
      </c>
      <c r="AD737" s="592"/>
      <c r="AE737" s="592"/>
      <c r="AF737" s="592">
        <v>328.55</v>
      </c>
      <c r="AG737" s="592">
        <v>0</v>
      </c>
    </row>
    <row r="738" spans="1:33" x14ac:dyDescent="0.2">
      <c r="A738" s="988">
        <v>37254</v>
      </c>
      <c r="B738" s="592">
        <v>15.624000000000001</v>
      </c>
      <c r="C738" s="592"/>
      <c r="D738" s="592">
        <v>6.3609999999999998</v>
      </c>
      <c r="E738" s="592"/>
      <c r="F738" s="1028">
        <f t="shared" si="23"/>
        <v>21.984999999999999</v>
      </c>
      <c r="G738" s="1028"/>
      <c r="H738" s="1028"/>
      <c r="I738" s="1028"/>
      <c r="J738" s="1028"/>
      <c r="K738" s="1028"/>
      <c r="L738" s="1028"/>
      <c r="M738" s="1028"/>
      <c r="N738" s="1028"/>
      <c r="O738" s="1028"/>
      <c r="P738" s="1028"/>
      <c r="Q738" s="1028"/>
      <c r="R738" s="1028"/>
      <c r="S738" s="592">
        <v>0</v>
      </c>
      <c r="T738" s="990">
        <v>0</v>
      </c>
      <c r="U738" s="679">
        <v>0</v>
      </c>
      <c r="V738" s="592">
        <v>0</v>
      </c>
      <c r="W738" s="592"/>
      <c r="X738" s="592"/>
      <c r="Y738" s="592">
        <f t="shared" si="24"/>
        <v>21.984999999999999</v>
      </c>
      <c r="Z738" s="592"/>
      <c r="AA738" s="592"/>
      <c r="AB738" s="592">
        <v>318.3</v>
      </c>
      <c r="AC738" s="592">
        <v>0</v>
      </c>
      <c r="AD738" s="592"/>
      <c r="AE738" s="592"/>
      <c r="AF738" s="1000">
        <v>328.36</v>
      </c>
      <c r="AG738" s="592">
        <v>0</v>
      </c>
    </row>
    <row r="739" spans="1:33" x14ac:dyDescent="0.2">
      <c r="A739" s="988">
        <v>37255</v>
      </c>
      <c r="B739" s="592">
        <v>16.279</v>
      </c>
      <c r="C739" s="592"/>
      <c r="D739" s="592">
        <v>5.319</v>
      </c>
      <c r="E739" s="592"/>
      <c r="F739" s="1028">
        <f t="shared" si="23"/>
        <v>21.597999999999999</v>
      </c>
      <c r="G739" s="1028"/>
      <c r="H739" s="1028"/>
      <c r="I739" s="1028"/>
      <c r="J739" s="1028"/>
      <c r="K739" s="1028"/>
      <c r="L739" s="1028"/>
      <c r="M739" s="1028"/>
      <c r="N739" s="1028"/>
      <c r="O739" s="1028"/>
      <c r="P739" s="1028"/>
      <c r="Q739" s="1028"/>
      <c r="R739" s="1028"/>
      <c r="S739" s="592">
        <v>0</v>
      </c>
      <c r="T739" s="990">
        <v>0</v>
      </c>
      <c r="U739" s="679">
        <v>0</v>
      </c>
      <c r="V739" s="592">
        <v>0</v>
      </c>
      <c r="W739" s="592"/>
      <c r="X739" s="592"/>
      <c r="Y739" s="592">
        <f t="shared" si="24"/>
        <v>21.597999999999999</v>
      </c>
      <c r="Z739" s="592"/>
      <c r="AA739" s="592"/>
      <c r="AB739" s="1000">
        <v>318.39999999999998</v>
      </c>
      <c r="AC739" s="592">
        <v>0</v>
      </c>
      <c r="AD739" s="592"/>
      <c r="AE739" s="592"/>
      <c r="AF739" s="1000">
        <v>328.24</v>
      </c>
      <c r="AG739" s="592">
        <v>0</v>
      </c>
    </row>
    <row r="740" spans="1:33" x14ac:dyDescent="0.2">
      <c r="A740" s="988">
        <v>37256</v>
      </c>
      <c r="B740" s="592">
        <v>18.863</v>
      </c>
      <c r="C740" s="592"/>
      <c r="D740" s="592">
        <v>6.9619999999999997</v>
      </c>
      <c r="E740" s="592"/>
      <c r="F740" s="1028">
        <f t="shared" si="23"/>
        <v>25.824999999999999</v>
      </c>
      <c r="G740" s="1028"/>
      <c r="H740" s="1028"/>
      <c r="I740" s="1028"/>
      <c r="J740" s="1028"/>
      <c r="K740" s="1028"/>
      <c r="L740" s="1028"/>
      <c r="M740" s="1028"/>
      <c r="N740" s="1028"/>
      <c r="O740" s="1028"/>
      <c r="P740" s="1028"/>
      <c r="Q740" s="1028"/>
      <c r="R740" s="1028"/>
      <c r="S740" s="592">
        <v>0</v>
      </c>
      <c r="T740" s="990">
        <v>0</v>
      </c>
      <c r="U740" s="679">
        <v>0</v>
      </c>
      <c r="V740" s="592">
        <v>0</v>
      </c>
      <c r="W740" s="592"/>
      <c r="X740" s="592"/>
      <c r="Y740" s="592">
        <f t="shared" si="24"/>
        <v>25.824999999999999</v>
      </c>
      <c r="Z740" s="592"/>
      <c r="AA740" s="592"/>
      <c r="AB740" s="592">
        <v>318.39999999999998</v>
      </c>
      <c r="AC740" s="592">
        <v>0</v>
      </c>
      <c r="AD740" s="592"/>
      <c r="AE740" s="592"/>
      <c r="AF740" s="592">
        <v>328.02</v>
      </c>
      <c r="AG740" s="592">
        <v>0</v>
      </c>
    </row>
    <row r="741" spans="1:33" x14ac:dyDescent="0.2">
      <c r="A741" s="988">
        <v>37257</v>
      </c>
      <c r="B741" s="592">
        <v>13.835000000000001</v>
      </c>
      <c r="C741" s="592"/>
      <c r="D741" s="592">
        <v>7.2709999999999999</v>
      </c>
      <c r="E741" s="592"/>
      <c r="F741" s="1028">
        <f t="shared" ref="F741:F804" si="25">+B741+D741</f>
        <v>21.106000000000002</v>
      </c>
      <c r="G741" s="1028"/>
      <c r="H741" s="1028"/>
      <c r="I741" s="1028"/>
      <c r="J741" s="1028"/>
      <c r="K741" s="1028"/>
      <c r="L741" s="1028"/>
      <c r="M741" s="1028"/>
      <c r="N741" s="1028"/>
      <c r="O741" s="1028"/>
      <c r="P741" s="1028"/>
      <c r="Q741" s="1028"/>
      <c r="R741" s="1028"/>
      <c r="S741" s="592">
        <v>0</v>
      </c>
      <c r="T741" s="990">
        <v>0</v>
      </c>
      <c r="U741" s="473">
        <v>0</v>
      </c>
      <c r="V741" s="592">
        <v>0</v>
      </c>
      <c r="W741" s="592"/>
      <c r="X741" s="592"/>
      <c r="Y741" s="592">
        <f t="shared" si="24"/>
        <v>21.106000000000002</v>
      </c>
      <c r="Z741" s="592"/>
      <c r="AA741" s="592"/>
      <c r="AB741" s="631">
        <v>318.7</v>
      </c>
      <c r="AC741" s="592">
        <v>2.75</v>
      </c>
      <c r="AD741" s="592"/>
      <c r="AE741" s="592"/>
      <c r="AF741" s="631">
        <v>327.86</v>
      </c>
      <c r="AG741" s="592">
        <v>0</v>
      </c>
    </row>
    <row r="742" spans="1:33" x14ac:dyDescent="0.2">
      <c r="A742" s="988">
        <v>37258</v>
      </c>
      <c r="B742" s="592">
        <v>18.420999999999999</v>
      </c>
      <c r="C742" s="592"/>
      <c r="D742" s="592">
        <v>7.0010000000000003</v>
      </c>
      <c r="E742" s="592"/>
      <c r="F742" s="1028">
        <f t="shared" si="25"/>
        <v>25.422000000000001</v>
      </c>
      <c r="G742" s="1028"/>
      <c r="H742" s="1028"/>
      <c r="I742" s="1028"/>
      <c r="J742" s="1028"/>
      <c r="K742" s="1028"/>
      <c r="L742" s="1028"/>
      <c r="M742" s="1028"/>
      <c r="N742" s="1028"/>
      <c r="O742" s="1028"/>
      <c r="P742" s="1028"/>
      <c r="Q742" s="1028"/>
      <c r="R742" s="1028"/>
      <c r="S742" s="592">
        <v>0</v>
      </c>
      <c r="T742" s="990">
        <v>0</v>
      </c>
      <c r="U742" s="473">
        <v>0</v>
      </c>
      <c r="V742" s="592">
        <v>0</v>
      </c>
      <c r="W742" s="592"/>
      <c r="X742" s="592"/>
      <c r="Y742" s="592">
        <f t="shared" si="24"/>
        <v>25.422000000000001</v>
      </c>
      <c r="Z742" s="592"/>
      <c r="AA742" s="592"/>
      <c r="AB742" s="592">
        <v>318.5</v>
      </c>
      <c r="AC742" s="592">
        <v>0.4</v>
      </c>
      <c r="AD742" s="592"/>
      <c r="AE742" s="592"/>
      <c r="AF742" s="631">
        <v>327.43</v>
      </c>
      <c r="AG742" s="631">
        <v>0</v>
      </c>
    </row>
    <row r="743" spans="1:33" x14ac:dyDescent="0.2">
      <c r="A743" s="988">
        <v>37259</v>
      </c>
      <c r="B743" s="993">
        <v>17.838999999999999</v>
      </c>
      <c r="C743" s="993"/>
      <c r="D743" s="592">
        <v>4.016</v>
      </c>
      <c r="E743" s="592"/>
      <c r="F743" s="1028">
        <f t="shared" si="25"/>
        <v>21.854999999999997</v>
      </c>
      <c r="G743" s="1028"/>
      <c r="H743" s="1028"/>
      <c r="I743" s="1028"/>
      <c r="J743" s="1028"/>
      <c r="K743" s="1028"/>
      <c r="L743" s="1028"/>
      <c r="M743" s="1028"/>
      <c r="N743" s="1028"/>
      <c r="O743" s="1028"/>
      <c r="P743" s="1028"/>
      <c r="Q743" s="1028"/>
      <c r="R743" s="1028"/>
      <c r="S743" s="592">
        <v>0</v>
      </c>
      <c r="T743" s="990">
        <v>0</v>
      </c>
      <c r="U743" s="473">
        <v>0</v>
      </c>
      <c r="V743" s="592">
        <v>0</v>
      </c>
      <c r="W743" s="592"/>
      <c r="X743" s="592"/>
      <c r="Y743" s="592">
        <f t="shared" si="24"/>
        <v>21.854999999999997</v>
      </c>
      <c r="Z743" s="592"/>
      <c r="AA743" s="592"/>
      <c r="AB743" s="631">
        <v>318.60000000000002</v>
      </c>
      <c r="AC743" s="592">
        <v>0</v>
      </c>
      <c r="AD743" s="592"/>
      <c r="AE743" s="592"/>
      <c r="AF743" s="592">
        <v>327.08999999999997</v>
      </c>
      <c r="AG743" s="592">
        <v>0.02</v>
      </c>
    </row>
    <row r="744" spans="1:33" x14ac:dyDescent="0.2">
      <c r="A744" s="988">
        <v>37260</v>
      </c>
      <c r="B744" s="592">
        <v>16.446999999999999</v>
      </c>
      <c r="C744" s="592"/>
      <c r="D744" s="631">
        <v>6.6550000000000002</v>
      </c>
      <c r="E744" s="631"/>
      <c r="F744" s="1028">
        <f t="shared" si="25"/>
        <v>23.102</v>
      </c>
      <c r="G744" s="1028"/>
      <c r="H744" s="1028"/>
      <c r="I744" s="1028"/>
      <c r="J744" s="1028"/>
      <c r="K744" s="1028"/>
      <c r="L744" s="1028"/>
      <c r="M744" s="1028"/>
      <c r="N744" s="1028"/>
      <c r="O744" s="1028"/>
      <c r="P744" s="1028"/>
      <c r="Q744" s="1028"/>
      <c r="R744" s="1028"/>
      <c r="S744" s="592">
        <v>0</v>
      </c>
      <c r="T744" s="990">
        <v>0</v>
      </c>
      <c r="U744" s="473">
        <v>0</v>
      </c>
      <c r="V744" s="592">
        <v>0</v>
      </c>
      <c r="W744" s="592"/>
      <c r="X744" s="592"/>
      <c r="Y744" s="592">
        <f t="shared" si="24"/>
        <v>23.102</v>
      </c>
      <c r="Z744" s="592"/>
      <c r="AA744" s="592"/>
      <c r="AB744" s="592">
        <v>318.8</v>
      </c>
      <c r="AC744" s="592">
        <v>0</v>
      </c>
      <c r="AD744" s="592"/>
      <c r="AE744" s="592"/>
      <c r="AF744" s="592">
        <v>326.95</v>
      </c>
      <c r="AG744" s="592">
        <v>7.0000000000000007E-2</v>
      </c>
    </row>
    <row r="745" spans="1:33" x14ac:dyDescent="0.2">
      <c r="A745" s="988">
        <v>37261</v>
      </c>
      <c r="B745" s="592">
        <v>17.908000000000001</v>
      </c>
      <c r="C745" s="592"/>
      <c r="D745" s="631">
        <v>6.4619999999999997</v>
      </c>
      <c r="E745" s="631"/>
      <c r="F745" s="1028">
        <f t="shared" si="25"/>
        <v>24.37</v>
      </c>
      <c r="G745" s="1028"/>
      <c r="H745" s="1028"/>
      <c r="I745" s="1028"/>
      <c r="J745" s="1028"/>
      <c r="K745" s="1028"/>
      <c r="L745" s="1028"/>
      <c r="M745" s="1028"/>
      <c r="N745" s="1028"/>
      <c r="O745" s="1028"/>
      <c r="P745" s="1028"/>
      <c r="Q745" s="1028"/>
      <c r="R745" s="1028"/>
      <c r="S745" s="592">
        <v>0</v>
      </c>
      <c r="T745" s="990">
        <v>0</v>
      </c>
      <c r="U745" s="473">
        <v>0</v>
      </c>
      <c r="V745" s="592">
        <v>0</v>
      </c>
      <c r="W745" s="592"/>
      <c r="X745" s="592"/>
      <c r="Y745" s="592">
        <f t="shared" si="24"/>
        <v>24.37</v>
      </c>
      <c r="Z745" s="592"/>
      <c r="AA745" s="592"/>
      <c r="AB745" s="592">
        <v>319</v>
      </c>
      <c r="AC745" s="592">
        <v>0</v>
      </c>
      <c r="AD745" s="592"/>
      <c r="AE745" s="592"/>
      <c r="AF745" s="592">
        <v>326.85000000000002</v>
      </c>
      <c r="AG745" s="592">
        <v>0.52</v>
      </c>
    </row>
    <row r="746" spans="1:33" x14ac:dyDescent="0.2">
      <c r="A746" s="988">
        <v>37262</v>
      </c>
      <c r="B746" s="592">
        <v>17.731999999999999</v>
      </c>
      <c r="C746" s="592"/>
      <c r="D746" s="631">
        <v>5.891</v>
      </c>
      <c r="E746" s="631"/>
      <c r="F746" s="1028">
        <f t="shared" si="25"/>
        <v>23.622999999999998</v>
      </c>
      <c r="G746" s="1028"/>
      <c r="H746" s="1028"/>
      <c r="I746" s="1028"/>
      <c r="J746" s="1028"/>
      <c r="K746" s="1028"/>
      <c r="L746" s="1028"/>
      <c r="M746" s="1028"/>
      <c r="N746" s="1028"/>
      <c r="O746" s="1028"/>
      <c r="P746" s="1028"/>
      <c r="Q746" s="1028"/>
      <c r="R746" s="1028"/>
      <c r="S746" s="592">
        <v>0</v>
      </c>
      <c r="T746" s="990">
        <v>0</v>
      </c>
      <c r="U746" s="473">
        <v>0</v>
      </c>
      <c r="V746" s="592">
        <v>0</v>
      </c>
      <c r="W746" s="592"/>
      <c r="X746" s="592"/>
      <c r="Y746" s="592">
        <f t="shared" si="24"/>
        <v>23.622999999999998</v>
      </c>
      <c r="Z746" s="592"/>
      <c r="AA746" s="592"/>
      <c r="AB746" s="592">
        <v>318.8</v>
      </c>
      <c r="AC746" s="592">
        <v>0</v>
      </c>
      <c r="AD746" s="592"/>
      <c r="AE746" s="592"/>
      <c r="AF746" s="592">
        <v>326.60000000000002</v>
      </c>
      <c r="AG746" s="592">
        <v>0.2</v>
      </c>
    </row>
    <row r="747" spans="1:33" x14ac:dyDescent="0.2">
      <c r="A747" s="988">
        <v>37263</v>
      </c>
      <c r="B747" s="592">
        <v>18.097000000000001</v>
      </c>
      <c r="C747" s="592"/>
      <c r="D747" s="592">
        <v>7.6239999999999997</v>
      </c>
      <c r="E747" s="592"/>
      <c r="F747" s="1028">
        <f t="shared" si="25"/>
        <v>25.721</v>
      </c>
      <c r="G747" s="1028"/>
      <c r="H747" s="1028"/>
      <c r="I747" s="1028"/>
      <c r="J747" s="1028"/>
      <c r="K747" s="1028"/>
      <c r="L747" s="1028"/>
      <c r="M747" s="1028"/>
      <c r="N747" s="1028"/>
      <c r="O747" s="1028"/>
      <c r="P747" s="1028"/>
      <c r="Q747" s="1028"/>
      <c r="R747" s="1028"/>
      <c r="S747" s="592">
        <v>0</v>
      </c>
      <c r="T747" s="990">
        <v>0</v>
      </c>
      <c r="U747" s="473">
        <v>0</v>
      </c>
      <c r="V747" s="592">
        <v>0</v>
      </c>
      <c r="W747" s="592"/>
      <c r="X747" s="592"/>
      <c r="Y747" s="592">
        <f t="shared" si="24"/>
        <v>25.721</v>
      </c>
      <c r="Z747" s="592"/>
      <c r="AA747" s="592"/>
      <c r="AB747" s="592">
        <v>319</v>
      </c>
      <c r="AC747" s="592">
        <v>0</v>
      </c>
      <c r="AD747" s="592"/>
      <c r="AE747" s="592"/>
      <c r="AF747" s="592">
        <v>326.79000000000002</v>
      </c>
      <c r="AG747" s="592">
        <v>0</v>
      </c>
    </row>
    <row r="748" spans="1:33" x14ac:dyDescent="0.2">
      <c r="A748" s="988">
        <v>37264</v>
      </c>
      <c r="B748" s="592">
        <v>17.495999999999999</v>
      </c>
      <c r="C748" s="592"/>
      <c r="D748" s="592">
        <v>7.3650000000000002</v>
      </c>
      <c r="E748" s="592"/>
      <c r="F748" s="1028">
        <f t="shared" si="25"/>
        <v>24.860999999999997</v>
      </c>
      <c r="G748" s="1028"/>
      <c r="H748" s="1028"/>
      <c r="I748" s="1028"/>
      <c r="J748" s="1028"/>
      <c r="K748" s="1028"/>
      <c r="L748" s="1028"/>
      <c r="M748" s="1028"/>
      <c r="N748" s="1028"/>
      <c r="O748" s="1028"/>
      <c r="P748" s="1028"/>
      <c r="Q748" s="1028"/>
      <c r="R748" s="1028"/>
      <c r="S748" s="592">
        <v>0</v>
      </c>
      <c r="T748" s="990">
        <v>0</v>
      </c>
      <c r="U748" s="473">
        <v>0</v>
      </c>
      <c r="V748" s="592">
        <v>0</v>
      </c>
      <c r="W748" s="592"/>
      <c r="X748" s="592"/>
      <c r="Y748" s="592">
        <f t="shared" si="24"/>
        <v>24.860999999999997</v>
      </c>
      <c r="Z748" s="592"/>
      <c r="AA748" s="592"/>
      <c r="AB748" s="592">
        <v>319.8</v>
      </c>
      <c r="AC748" s="592">
        <v>0</v>
      </c>
      <c r="AD748" s="592"/>
      <c r="AE748" s="592"/>
      <c r="AF748" s="592">
        <v>326.89999999999998</v>
      </c>
      <c r="AG748" s="592">
        <v>0</v>
      </c>
    </row>
    <row r="749" spans="1:33" x14ac:dyDescent="0.2">
      <c r="A749" s="988">
        <v>37265</v>
      </c>
      <c r="B749" s="592">
        <v>18.478999999999999</v>
      </c>
      <c r="C749" s="592"/>
      <c r="D749" s="592">
        <v>8.1110000000000007</v>
      </c>
      <c r="E749" s="592"/>
      <c r="F749" s="1028">
        <f t="shared" si="25"/>
        <v>26.59</v>
      </c>
      <c r="G749" s="1028"/>
      <c r="H749" s="1028"/>
      <c r="I749" s="1028"/>
      <c r="J749" s="1028"/>
      <c r="K749" s="1028"/>
      <c r="L749" s="1028"/>
      <c r="M749" s="1028"/>
      <c r="N749" s="1028"/>
      <c r="O749" s="1028"/>
      <c r="P749" s="1028"/>
      <c r="Q749" s="1028"/>
      <c r="R749" s="1028"/>
      <c r="S749" s="592">
        <v>0</v>
      </c>
      <c r="T749" s="990">
        <v>0</v>
      </c>
      <c r="U749" s="473">
        <v>0</v>
      </c>
      <c r="V749" s="592">
        <v>0</v>
      </c>
      <c r="W749" s="592"/>
      <c r="X749" s="592"/>
      <c r="Y749" s="592">
        <f t="shared" si="24"/>
        <v>26.59</v>
      </c>
      <c r="Z749" s="592"/>
      <c r="AA749" s="592"/>
      <c r="AB749" s="592">
        <v>319.89999999999998</v>
      </c>
      <c r="AC749" s="592">
        <v>0</v>
      </c>
      <c r="AD749" s="592"/>
      <c r="AE749" s="592"/>
      <c r="AF749" s="996">
        <v>326.97000000000003</v>
      </c>
      <c r="AG749" s="631">
        <v>0</v>
      </c>
    </row>
    <row r="750" spans="1:33" x14ac:dyDescent="0.2">
      <c r="A750" s="988">
        <v>37266</v>
      </c>
      <c r="B750" s="592">
        <v>17.516999999999999</v>
      </c>
      <c r="C750" s="592"/>
      <c r="D750" s="592">
        <v>8.3780000000000001</v>
      </c>
      <c r="E750" s="592"/>
      <c r="F750" s="1028">
        <f t="shared" si="25"/>
        <v>25.895</v>
      </c>
      <c r="G750" s="1028"/>
      <c r="H750" s="1028"/>
      <c r="I750" s="1028"/>
      <c r="J750" s="1028"/>
      <c r="K750" s="1028"/>
      <c r="L750" s="1028"/>
      <c r="M750" s="1028"/>
      <c r="N750" s="1028"/>
      <c r="O750" s="1028"/>
      <c r="P750" s="1028"/>
      <c r="Q750" s="1028"/>
      <c r="R750" s="1028"/>
      <c r="S750" s="592">
        <v>0</v>
      </c>
      <c r="T750" s="990">
        <v>0</v>
      </c>
      <c r="U750" s="473">
        <v>0</v>
      </c>
      <c r="V750" s="592">
        <v>0</v>
      </c>
      <c r="W750" s="592"/>
      <c r="X750" s="592"/>
      <c r="Y750" s="592">
        <f t="shared" si="24"/>
        <v>25.895</v>
      </c>
      <c r="Z750" s="592"/>
      <c r="AA750" s="592"/>
      <c r="AB750" s="592">
        <v>319.89999999999998</v>
      </c>
      <c r="AC750" s="592">
        <v>0</v>
      </c>
      <c r="AD750" s="592"/>
      <c r="AE750" s="592"/>
      <c r="AF750" s="631">
        <v>327.2</v>
      </c>
      <c r="AG750" s="631">
        <v>0</v>
      </c>
    </row>
    <row r="751" spans="1:33" x14ac:dyDescent="0.2">
      <c r="A751" s="988">
        <v>37267</v>
      </c>
      <c r="B751" s="592">
        <v>18.391999999999999</v>
      </c>
      <c r="C751" s="592"/>
      <c r="D751" s="592">
        <v>7.91</v>
      </c>
      <c r="E751" s="592"/>
      <c r="F751" s="1028">
        <f t="shared" si="25"/>
        <v>26.302</v>
      </c>
      <c r="G751" s="1028"/>
      <c r="H751" s="1028"/>
      <c r="I751" s="1028"/>
      <c r="J751" s="1028"/>
      <c r="K751" s="1028"/>
      <c r="L751" s="1028"/>
      <c r="M751" s="1028"/>
      <c r="N751" s="1028"/>
      <c r="O751" s="1028"/>
      <c r="P751" s="1028"/>
      <c r="Q751" s="1028"/>
      <c r="R751" s="1028"/>
      <c r="S751" s="592">
        <v>0</v>
      </c>
      <c r="T751" s="990">
        <v>0</v>
      </c>
      <c r="U751" s="473">
        <v>0</v>
      </c>
      <c r="V751" s="592">
        <v>0</v>
      </c>
      <c r="W751" s="592"/>
      <c r="X751" s="592"/>
      <c r="Y751" s="592">
        <f t="shared" si="24"/>
        <v>26.302</v>
      </c>
      <c r="Z751" s="592"/>
      <c r="AA751" s="592"/>
      <c r="AB751" s="592">
        <v>319.8</v>
      </c>
      <c r="AC751" s="592">
        <v>0</v>
      </c>
      <c r="AD751" s="592"/>
      <c r="AE751" s="592"/>
      <c r="AF751" s="1000">
        <v>327.35000000000002</v>
      </c>
      <c r="AG751" s="592">
        <v>0</v>
      </c>
    </row>
    <row r="752" spans="1:33" x14ac:dyDescent="0.2">
      <c r="A752" s="988">
        <v>37268</v>
      </c>
      <c r="B752" s="592">
        <v>18.968</v>
      </c>
      <c r="C752" s="592"/>
      <c r="D752" s="1000">
        <v>8.24</v>
      </c>
      <c r="E752" s="1000"/>
      <c r="F752" s="1028">
        <f t="shared" si="25"/>
        <v>27.207999999999998</v>
      </c>
      <c r="G752" s="1028"/>
      <c r="H752" s="1028"/>
      <c r="I752" s="1028"/>
      <c r="J752" s="1028"/>
      <c r="K752" s="1028"/>
      <c r="L752" s="1028"/>
      <c r="M752" s="1028"/>
      <c r="N752" s="1028"/>
      <c r="O752" s="1028"/>
      <c r="P752" s="1028"/>
      <c r="Q752" s="1028"/>
      <c r="R752" s="1028"/>
      <c r="S752" s="592">
        <v>0</v>
      </c>
      <c r="T752" s="990">
        <v>0</v>
      </c>
      <c r="U752" s="473">
        <v>0</v>
      </c>
      <c r="V752" s="592">
        <v>0</v>
      </c>
      <c r="W752" s="592"/>
      <c r="X752" s="592"/>
      <c r="Y752" s="592">
        <f t="shared" si="24"/>
        <v>27.207999999999998</v>
      </c>
      <c r="Z752" s="592"/>
      <c r="AA752" s="592"/>
      <c r="AB752" s="592">
        <v>319.89999999999998</v>
      </c>
      <c r="AC752" s="592">
        <v>0.32</v>
      </c>
      <c r="AD752" s="592"/>
      <c r="AE752" s="592"/>
      <c r="AF752" s="592">
        <v>327.42</v>
      </c>
      <c r="AG752" s="592">
        <v>0.22</v>
      </c>
    </row>
    <row r="753" spans="1:33" x14ac:dyDescent="0.2">
      <c r="A753" s="988">
        <v>37269</v>
      </c>
      <c r="B753" s="592">
        <v>15.946999999999999</v>
      </c>
      <c r="C753" s="592"/>
      <c r="D753" s="592">
        <v>7.8879999999999999</v>
      </c>
      <c r="E753" s="592"/>
      <c r="F753" s="1028">
        <f t="shared" si="25"/>
        <v>23.835000000000001</v>
      </c>
      <c r="G753" s="1028"/>
      <c r="H753" s="1028"/>
      <c r="I753" s="1028"/>
      <c r="J753" s="1028"/>
      <c r="K753" s="1028"/>
      <c r="L753" s="1028"/>
      <c r="M753" s="1028"/>
      <c r="N753" s="1028"/>
      <c r="O753" s="1028"/>
      <c r="P753" s="1028"/>
      <c r="Q753" s="1028"/>
      <c r="R753" s="1028"/>
      <c r="S753" s="592">
        <v>0</v>
      </c>
      <c r="T753" s="990">
        <v>0</v>
      </c>
      <c r="U753" s="473">
        <v>0</v>
      </c>
      <c r="V753" s="592">
        <v>0</v>
      </c>
      <c r="W753" s="592"/>
      <c r="X753" s="592"/>
      <c r="Y753" s="592">
        <f t="shared" si="24"/>
        <v>23.835000000000001</v>
      </c>
      <c r="Z753" s="592"/>
      <c r="AA753" s="592"/>
      <c r="AB753" s="592">
        <v>320</v>
      </c>
      <c r="AC753" s="592">
        <v>0</v>
      </c>
      <c r="AD753" s="592"/>
      <c r="AE753" s="592"/>
      <c r="AF753" s="592">
        <v>327.45999999999998</v>
      </c>
      <c r="AG753" s="592">
        <v>0.01</v>
      </c>
    </row>
    <row r="754" spans="1:33" x14ac:dyDescent="0.2">
      <c r="A754" s="988">
        <v>37270</v>
      </c>
      <c r="B754" s="592">
        <v>19.559000000000001</v>
      </c>
      <c r="C754" s="592"/>
      <c r="D754" s="592">
        <v>7.3330000000000002</v>
      </c>
      <c r="E754" s="592"/>
      <c r="F754" s="1028">
        <f t="shared" si="25"/>
        <v>26.892000000000003</v>
      </c>
      <c r="G754" s="1028"/>
      <c r="H754" s="1028"/>
      <c r="I754" s="1028"/>
      <c r="J754" s="1028"/>
      <c r="K754" s="1028"/>
      <c r="L754" s="1028"/>
      <c r="M754" s="1028"/>
      <c r="N754" s="1028"/>
      <c r="O754" s="1028"/>
      <c r="P754" s="1028"/>
      <c r="Q754" s="1028"/>
      <c r="R754" s="1028"/>
      <c r="S754" s="592">
        <v>0</v>
      </c>
      <c r="T754" s="990">
        <v>0</v>
      </c>
      <c r="U754" s="473">
        <v>0</v>
      </c>
      <c r="V754" s="592">
        <v>0</v>
      </c>
      <c r="W754" s="592"/>
      <c r="X754" s="592"/>
      <c r="Y754" s="592">
        <f t="shared" si="24"/>
        <v>26.892000000000003</v>
      </c>
      <c r="Z754" s="592"/>
      <c r="AA754" s="592"/>
      <c r="AB754" s="592">
        <v>320.3</v>
      </c>
      <c r="AC754" s="592">
        <v>0</v>
      </c>
      <c r="AD754" s="592"/>
      <c r="AE754" s="592"/>
      <c r="AF754" s="592">
        <v>327.44</v>
      </c>
      <c r="AG754" s="592">
        <v>0</v>
      </c>
    </row>
    <row r="755" spans="1:33" x14ac:dyDescent="0.2">
      <c r="A755" s="988">
        <v>37271</v>
      </c>
      <c r="B755" s="592">
        <v>15.747999999999999</v>
      </c>
      <c r="C755" s="592"/>
      <c r="D755" s="592">
        <v>9.4120000000000008</v>
      </c>
      <c r="E755" s="592"/>
      <c r="F755" s="1028">
        <f t="shared" si="25"/>
        <v>25.16</v>
      </c>
      <c r="G755" s="1028"/>
      <c r="H755" s="1028"/>
      <c r="I755" s="1028"/>
      <c r="J755" s="1028"/>
      <c r="K755" s="1028"/>
      <c r="L755" s="1028"/>
      <c r="M755" s="1028"/>
      <c r="N755" s="1028"/>
      <c r="O755" s="1028"/>
      <c r="P755" s="1028"/>
      <c r="Q755" s="1028"/>
      <c r="R755" s="1028"/>
      <c r="S755" s="592">
        <v>0</v>
      </c>
      <c r="T755" s="990">
        <v>0</v>
      </c>
      <c r="U755" s="473">
        <v>0</v>
      </c>
      <c r="V755" s="592">
        <v>0</v>
      </c>
      <c r="W755" s="592"/>
      <c r="X755" s="592"/>
      <c r="Y755" s="592">
        <f t="shared" si="24"/>
        <v>25.16</v>
      </c>
      <c r="Z755" s="592"/>
      <c r="AA755" s="592"/>
      <c r="AB755" s="592">
        <v>320.3</v>
      </c>
      <c r="AC755" s="592">
        <v>0</v>
      </c>
      <c r="AD755" s="592"/>
      <c r="AE755" s="592"/>
      <c r="AF755" s="592">
        <v>327.39999999999998</v>
      </c>
      <c r="AG755" s="592">
        <v>0</v>
      </c>
    </row>
    <row r="756" spans="1:33" x14ac:dyDescent="0.2">
      <c r="A756" s="988">
        <v>37272</v>
      </c>
      <c r="B756" s="592">
        <v>16.634</v>
      </c>
      <c r="C756" s="592"/>
      <c r="D756" s="592">
        <v>8.968</v>
      </c>
      <c r="E756" s="592"/>
      <c r="F756" s="1028">
        <f t="shared" si="25"/>
        <v>25.602</v>
      </c>
      <c r="G756" s="1028"/>
      <c r="H756" s="1028"/>
      <c r="I756" s="1028"/>
      <c r="J756" s="1028"/>
      <c r="K756" s="1028"/>
      <c r="L756" s="1028"/>
      <c r="M756" s="1028"/>
      <c r="N756" s="1028"/>
      <c r="O756" s="1028"/>
      <c r="P756" s="1028"/>
      <c r="Q756" s="1028"/>
      <c r="R756" s="1028"/>
      <c r="S756" s="592">
        <v>0</v>
      </c>
      <c r="T756" s="990">
        <v>0</v>
      </c>
      <c r="U756" s="473">
        <v>0</v>
      </c>
      <c r="V756" s="592">
        <v>0</v>
      </c>
      <c r="W756" s="592"/>
      <c r="X756" s="592"/>
      <c r="Y756" s="592">
        <f t="shared" si="24"/>
        <v>25.602</v>
      </c>
      <c r="Z756" s="592"/>
      <c r="AA756" s="592"/>
      <c r="AB756" s="592">
        <v>320.2</v>
      </c>
      <c r="AC756" s="592">
        <v>0</v>
      </c>
      <c r="AD756" s="592"/>
      <c r="AE756" s="592"/>
      <c r="AF756" s="1000">
        <v>327.35000000000002</v>
      </c>
      <c r="AG756" s="592">
        <v>0</v>
      </c>
    </row>
    <row r="757" spans="1:33" x14ac:dyDescent="0.2">
      <c r="A757" s="988">
        <v>37273</v>
      </c>
      <c r="B757" s="592">
        <v>17.184999999999999</v>
      </c>
      <c r="C757" s="592"/>
      <c r="D757" s="592">
        <v>8.3119999999999994</v>
      </c>
      <c r="E757" s="592"/>
      <c r="F757" s="1028">
        <f t="shared" si="25"/>
        <v>25.497</v>
      </c>
      <c r="G757" s="1028"/>
      <c r="H757" s="1028"/>
      <c r="I757" s="1028"/>
      <c r="J757" s="1028"/>
      <c r="K757" s="1028"/>
      <c r="L757" s="1028"/>
      <c r="M757" s="1028"/>
      <c r="N757" s="1028"/>
      <c r="O757" s="1028"/>
      <c r="P757" s="1028"/>
      <c r="Q757" s="1028"/>
      <c r="R757" s="1028"/>
      <c r="S757" s="592">
        <v>0</v>
      </c>
      <c r="T757" s="990">
        <v>0</v>
      </c>
      <c r="U757" s="473">
        <v>0</v>
      </c>
      <c r="V757" s="592">
        <v>0</v>
      </c>
      <c r="W757" s="592"/>
      <c r="X757" s="592"/>
      <c r="Y757" s="592">
        <f t="shared" si="24"/>
        <v>25.497</v>
      </c>
      <c r="Z757" s="592"/>
      <c r="AA757" s="592"/>
      <c r="AB757" s="592">
        <v>320.39999999999998</v>
      </c>
      <c r="AC757" s="592">
        <v>0.03</v>
      </c>
      <c r="AD757" s="592"/>
      <c r="AE757" s="592"/>
      <c r="AF757" s="592">
        <v>327.19</v>
      </c>
      <c r="AG757" s="592">
        <v>0.01</v>
      </c>
    </row>
    <row r="758" spans="1:33" x14ac:dyDescent="0.2">
      <c r="A758" s="988">
        <v>37274</v>
      </c>
      <c r="B758" s="592">
        <v>17.57</v>
      </c>
      <c r="C758" s="592"/>
      <c r="D758" s="592">
        <v>8.7789999999999999</v>
      </c>
      <c r="E758" s="592"/>
      <c r="F758" s="1028">
        <f t="shared" si="25"/>
        <v>26.349</v>
      </c>
      <c r="G758" s="1028"/>
      <c r="H758" s="1028"/>
      <c r="I758" s="1028"/>
      <c r="J758" s="1028"/>
      <c r="K758" s="1028"/>
      <c r="L758" s="1028"/>
      <c r="M758" s="1028"/>
      <c r="N758" s="1028"/>
      <c r="O758" s="1028"/>
      <c r="P758" s="1028"/>
      <c r="Q758" s="1028"/>
      <c r="R758" s="1028"/>
      <c r="S758" s="592">
        <v>0</v>
      </c>
      <c r="T758" s="990">
        <v>0</v>
      </c>
      <c r="U758" s="473">
        <v>0</v>
      </c>
      <c r="V758" s="592">
        <v>0</v>
      </c>
      <c r="W758" s="592"/>
      <c r="X758" s="592"/>
      <c r="Y758" s="592">
        <f t="shared" si="24"/>
        <v>26.349</v>
      </c>
      <c r="Z758" s="592"/>
      <c r="AA758" s="592"/>
      <c r="AB758" s="592">
        <v>320.3</v>
      </c>
      <c r="AC758" s="592">
        <v>0.46</v>
      </c>
      <c r="AD758" s="592"/>
      <c r="AE758" s="592"/>
      <c r="AF758" s="592">
        <v>327.16000000000003</v>
      </c>
      <c r="AG758" s="592">
        <v>0.23</v>
      </c>
    </row>
    <row r="759" spans="1:33" x14ac:dyDescent="0.2">
      <c r="A759" s="988">
        <v>37275</v>
      </c>
      <c r="B759" s="592">
        <v>17.766999999999999</v>
      </c>
      <c r="C759" s="592"/>
      <c r="D759" s="592">
        <v>4.9950000000000001</v>
      </c>
      <c r="E759" s="592"/>
      <c r="F759" s="1028">
        <f t="shared" si="25"/>
        <v>22.762</v>
      </c>
      <c r="G759" s="1028"/>
      <c r="H759" s="1028"/>
      <c r="I759" s="1028"/>
      <c r="J759" s="1028"/>
      <c r="K759" s="1028"/>
      <c r="L759" s="1028"/>
      <c r="M759" s="1028"/>
      <c r="N759" s="1028"/>
      <c r="O759" s="1028"/>
      <c r="P759" s="1028"/>
      <c r="Q759" s="1028"/>
      <c r="R759" s="1028"/>
      <c r="S759" s="592">
        <v>0</v>
      </c>
      <c r="T759" s="990">
        <v>0</v>
      </c>
      <c r="U759" s="473">
        <v>0</v>
      </c>
      <c r="V759" s="592">
        <v>0</v>
      </c>
      <c r="W759" s="592"/>
      <c r="X759" s="592"/>
      <c r="Y759" s="592">
        <f t="shared" si="24"/>
        <v>22.762</v>
      </c>
      <c r="Z759" s="592"/>
      <c r="AA759" s="592"/>
      <c r="AB759" s="592">
        <v>322.89999999999998</v>
      </c>
      <c r="AC759" s="592">
        <v>1.1000000000000001</v>
      </c>
      <c r="AD759" s="592"/>
      <c r="AE759" s="592"/>
      <c r="AF759" s="592">
        <v>329.67</v>
      </c>
      <c r="AG759" s="592">
        <v>1.45</v>
      </c>
    </row>
    <row r="760" spans="1:33" x14ac:dyDescent="0.2">
      <c r="A760" s="988">
        <v>37276</v>
      </c>
      <c r="B760" s="592">
        <v>15.7</v>
      </c>
      <c r="C760" s="592"/>
      <c r="D760" s="592">
        <v>5.5750000000000002</v>
      </c>
      <c r="E760" s="592"/>
      <c r="F760" s="1028">
        <f t="shared" si="25"/>
        <v>21.274999999999999</v>
      </c>
      <c r="G760" s="1028"/>
      <c r="H760" s="1028"/>
      <c r="I760" s="1028"/>
      <c r="J760" s="1028"/>
      <c r="K760" s="1028"/>
      <c r="L760" s="1028"/>
      <c r="M760" s="1028"/>
      <c r="N760" s="1028"/>
      <c r="O760" s="1028"/>
      <c r="P760" s="1028"/>
      <c r="Q760" s="1028"/>
      <c r="R760" s="1028"/>
      <c r="S760" s="592">
        <v>0</v>
      </c>
      <c r="T760" s="990">
        <v>0</v>
      </c>
      <c r="U760" s="473">
        <v>0</v>
      </c>
      <c r="V760" s="592">
        <v>0</v>
      </c>
      <c r="W760" s="592"/>
      <c r="X760" s="592"/>
      <c r="Y760" s="592">
        <f t="shared" si="24"/>
        <v>21.274999999999999</v>
      </c>
      <c r="Z760" s="592"/>
      <c r="AA760" s="592"/>
      <c r="AB760" s="592">
        <v>326.3</v>
      </c>
      <c r="AC760" s="592">
        <v>0.15</v>
      </c>
      <c r="AD760" s="592"/>
      <c r="AE760" s="592"/>
      <c r="AF760" s="631">
        <v>331.32</v>
      </c>
      <c r="AG760" s="631">
        <v>0.06</v>
      </c>
    </row>
    <row r="761" spans="1:33" x14ac:dyDescent="0.2">
      <c r="A761" s="988">
        <v>37277</v>
      </c>
      <c r="B761" s="592">
        <v>16.329000000000001</v>
      </c>
      <c r="C761" s="592"/>
      <c r="D761" s="592">
        <v>8.6989999999999998</v>
      </c>
      <c r="E761" s="592"/>
      <c r="F761" s="1028">
        <f t="shared" si="25"/>
        <v>25.027999999999999</v>
      </c>
      <c r="G761" s="1028"/>
      <c r="H761" s="1028"/>
      <c r="I761" s="1028"/>
      <c r="J761" s="1028"/>
      <c r="K761" s="1028"/>
      <c r="L761" s="1028"/>
      <c r="M761" s="1028"/>
      <c r="N761" s="1028"/>
      <c r="O761" s="1028"/>
      <c r="P761" s="1028"/>
      <c r="Q761" s="1028"/>
      <c r="R761" s="1028"/>
      <c r="S761" s="592">
        <v>0</v>
      </c>
      <c r="T761" s="990">
        <v>0</v>
      </c>
      <c r="U761" s="473">
        <v>0</v>
      </c>
      <c r="V761" s="592">
        <v>0</v>
      </c>
      <c r="W761" s="592"/>
      <c r="X761" s="592"/>
      <c r="Y761" s="592">
        <f t="shared" si="24"/>
        <v>25.027999999999999</v>
      </c>
      <c r="Z761" s="592"/>
      <c r="AA761" s="592"/>
      <c r="AB761" s="592">
        <v>327</v>
      </c>
      <c r="AC761" s="592">
        <v>0.14000000000000001</v>
      </c>
      <c r="AD761" s="592"/>
      <c r="AE761" s="592"/>
      <c r="AF761" s="592">
        <v>331.9</v>
      </c>
      <c r="AG761" s="592">
        <v>0.24</v>
      </c>
    </row>
    <row r="762" spans="1:33" x14ac:dyDescent="0.2">
      <c r="A762" s="988">
        <v>37278</v>
      </c>
      <c r="B762" s="592">
        <v>16.071999999999999</v>
      </c>
      <c r="C762" s="592"/>
      <c r="D762" s="1000">
        <v>9.26</v>
      </c>
      <c r="E762" s="1000"/>
      <c r="F762" s="1028">
        <f t="shared" si="25"/>
        <v>25.332000000000001</v>
      </c>
      <c r="G762" s="1028"/>
      <c r="H762" s="1028"/>
      <c r="I762" s="1028"/>
      <c r="J762" s="1028"/>
      <c r="K762" s="1028"/>
      <c r="L762" s="1028"/>
      <c r="M762" s="1028"/>
      <c r="N762" s="1028"/>
      <c r="O762" s="1028"/>
      <c r="P762" s="1028"/>
      <c r="Q762" s="1028"/>
      <c r="R762" s="1028"/>
      <c r="S762" s="592">
        <v>0</v>
      </c>
      <c r="T762" s="990">
        <v>0</v>
      </c>
      <c r="U762" s="473">
        <v>0</v>
      </c>
      <c r="V762" s="592">
        <v>0</v>
      </c>
      <c r="W762" s="592"/>
      <c r="X762" s="592"/>
      <c r="Y762" s="592">
        <f t="shared" si="24"/>
        <v>25.332000000000001</v>
      </c>
      <c r="Z762" s="592"/>
      <c r="AA762" s="592"/>
      <c r="AB762" s="592">
        <v>327.60000000000002</v>
      </c>
      <c r="AC762" s="592">
        <v>0.4</v>
      </c>
      <c r="AD762" s="592"/>
      <c r="AE762" s="592"/>
      <c r="AF762" s="592">
        <v>332.18</v>
      </c>
      <c r="AG762" s="592">
        <v>0.22</v>
      </c>
    </row>
    <row r="763" spans="1:33" x14ac:dyDescent="0.2">
      <c r="A763" s="988">
        <v>37279</v>
      </c>
      <c r="B763" s="592">
        <v>15.949</v>
      </c>
      <c r="C763" s="592"/>
      <c r="D763" s="592">
        <v>9.1259999999999994</v>
      </c>
      <c r="E763" s="592"/>
      <c r="F763" s="1028">
        <f t="shared" si="25"/>
        <v>25.074999999999999</v>
      </c>
      <c r="G763" s="1028"/>
      <c r="H763" s="1028"/>
      <c r="I763" s="1028"/>
      <c r="J763" s="1028"/>
      <c r="K763" s="1028"/>
      <c r="L763" s="1028"/>
      <c r="M763" s="1028"/>
      <c r="N763" s="1028"/>
      <c r="O763" s="1028"/>
      <c r="P763" s="1028"/>
      <c r="Q763" s="1028"/>
      <c r="R763" s="1028"/>
      <c r="S763" s="592">
        <v>0</v>
      </c>
      <c r="T763" s="990">
        <v>0</v>
      </c>
      <c r="U763" s="679">
        <v>0</v>
      </c>
      <c r="V763" s="592">
        <v>0</v>
      </c>
      <c r="W763" s="592"/>
      <c r="X763" s="592"/>
      <c r="Y763" s="592">
        <f t="shared" si="24"/>
        <v>25.074999999999999</v>
      </c>
      <c r="Z763" s="592"/>
      <c r="AA763" s="592"/>
      <c r="AB763" s="592">
        <v>329.4</v>
      </c>
      <c r="AC763" s="592">
        <v>0.39</v>
      </c>
      <c r="AD763" s="592"/>
      <c r="AE763" s="592"/>
      <c r="AF763" s="592">
        <v>334.04</v>
      </c>
      <c r="AG763" s="592">
        <v>0.52</v>
      </c>
    </row>
    <row r="764" spans="1:33" x14ac:dyDescent="0.2">
      <c r="A764" s="988">
        <v>37280</v>
      </c>
      <c r="B764" s="1000">
        <v>23.65</v>
      </c>
      <c r="C764" s="1000"/>
      <c r="D764" s="592">
        <v>2.3580000000000001</v>
      </c>
      <c r="E764" s="592"/>
      <c r="F764" s="1028">
        <f t="shared" si="25"/>
        <v>26.007999999999999</v>
      </c>
      <c r="G764" s="1028"/>
      <c r="H764" s="1028"/>
      <c r="I764" s="1028"/>
      <c r="J764" s="1028"/>
      <c r="K764" s="1028"/>
      <c r="L764" s="1028"/>
      <c r="M764" s="1028"/>
      <c r="N764" s="1028"/>
      <c r="O764" s="1028"/>
      <c r="P764" s="1028"/>
      <c r="Q764" s="1028"/>
      <c r="R764" s="1028"/>
      <c r="S764" s="1029">
        <v>0</v>
      </c>
      <c r="T764" s="1030">
        <v>0</v>
      </c>
      <c r="U764" s="1031">
        <v>0</v>
      </c>
      <c r="V764" s="1029">
        <v>0</v>
      </c>
      <c r="W764" s="1029"/>
      <c r="X764" s="1029"/>
      <c r="Y764" s="592">
        <f t="shared" si="24"/>
        <v>26.007999999999999</v>
      </c>
      <c r="Z764" s="592"/>
      <c r="AA764" s="592"/>
      <c r="AB764" s="592">
        <v>331.6</v>
      </c>
      <c r="AC764" s="592">
        <v>0.3</v>
      </c>
      <c r="AD764" s="592"/>
      <c r="AE764" s="592"/>
      <c r="AF764" s="592">
        <v>335.25</v>
      </c>
      <c r="AG764" s="592">
        <v>0.28000000000000003</v>
      </c>
    </row>
    <row r="765" spans="1:33" x14ac:dyDescent="0.2">
      <c r="A765" s="988">
        <v>37281</v>
      </c>
      <c r="B765" s="592">
        <v>17.536000000000001</v>
      </c>
      <c r="C765" s="592"/>
      <c r="D765" s="592">
        <v>8.4290000000000003</v>
      </c>
      <c r="E765" s="592"/>
      <c r="F765" s="1028">
        <f t="shared" si="25"/>
        <v>25.965000000000003</v>
      </c>
      <c r="G765" s="1028"/>
      <c r="H765" s="1028"/>
      <c r="I765" s="1028"/>
      <c r="J765" s="1028"/>
      <c r="K765" s="1028"/>
      <c r="L765" s="1028"/>
      <c r="M765" s="1028"/>
      <c r="N765" s="1028"/>
      <c r="O765" s="1028"/>
      <c r="P765" s="1028"/>
      <c r="Q765" s="1028"/>
      <c r="R765" s="1028"/>
      <c r="S765" s="1029">
        <v>0</v>
      </c>
      <c r="T765" s="1030">
        <v>0</v>
      </c>
      <c r="U765" s="1031">
        <v>0</v>
      </c>
      <c r="V765" s="1029">
        <v>0</v>
      </c>
      <c r="W765" s="1029"/>
      <c r="X765" s="1029"/>
      <c r="Y765" s="592">
        <f t="shared" si="24"/>
        <v>25.965000000000003</v>
      </c>
      <c r="Z765" s="592"/>
      <c r="AA765" s="592"/>
      <c r="AB765" s="592">
        <v>333</v>
      </c>
      <c r="AC765" s="592">
        <v>0</v>
      </c>
      <c r="AD765" s="592"/>
      <c r="AE765" s="592"/>
      <c r="AF765" s="592">
        <v>336.23</v>
      </c>
      <c r="AG765" s="592">
        <v>0.02</v>
      </c>
    </row>
    <row r="766" spans="1:33" x14ac:dyDescent="0.2">
      <c r="A766" s="988">
        <v>37282</v>
      </c>
      <c r="B766" s="592">
        <v>16.556999999999999</v>
      </c>
      <c r="C766" s="592"/>
      <c r="D766" s="592">
        <v>6.4740000000000002</v>
      </c>
      <c r="E766" s="592"/>
      <c r="F766" s="1028">
        <f t="shared" si="25"/>
        <v>23.030999999999999</v>
      </c>
      <c r="G766" s="1028"/>
      <c r="H766" s="1028"/>
      <c r="I766" s="1028"/>
      <c r="J766" s="1028"/>
      <c r="K766" s="1028"/>
      <c r="L766" s="1028"/>
      <c r="M766" s="1028"/>
      <c r="N766" s="1028"/>
      <c r="O766" s="1028"/>
      <c r="P766" s="1028"/>
      <c r="Q766" s="1028"/>
      <c r="R766" s="1028"/>
      <c r="S766" s="1029">
        <v>0</v>
      </c>
      <c r="T766" s="1030">
        <v>0</v>
      </c>
      <c r="U766" s="1031">
        <v>0</v>
      </c>
      <c r="V766" s="1029">
        <v>0</v>
      </c>
      <c r="W766" s="1029"/>
      <c r="X766" s="1029"/>
      <c r="Y766" s="592">
        <f t="shared" si="24"/>
        <v>23.030999999999999</v>
      </c>
      <c r="Z766" s="592"/>
      <c r="AA766" s="592"/>
      <c r="AB766" s="592">
        <v>333.6</v>
      </c>
      <c r="AC766" s="592">
        <v>0</v>
      </c>
      <c r="AD766" s="592"/>
      <c r="AE766" s="592"/>
      <c r="AF766" s="592">
        <v>336.64</v>
      </c>
      <c r="AG766" s="592">
        <v>0</v>
      </c>
    </row>
    <row r="767" spans="1:33" x14ac:dyDescent="0.2">
      <c r="A767" s="988">
        <v>37283</v>
      </c>
      <c r="B767" s="592">
        <v>18.02</v>
      </c>
      <c r="C767" s="592"/>
      <c r="D767" s="592">
        <v>6.5620000000000003</v>
      </c>
      <c r="E767" s="592"/>
      <c r="F767" s="1028">
        <f t="shared" si="25"/>
        <v>24.582000000000001</v>
      </c>
      <c r="G767" s="1028"/>
      <c r="H767" s="1028"/>
      <c r="I767" s="1028"/>
      <c r="J767" s="1028"/>
      <c r="K767" s="1028"/>
      <c r="L767" s="1028"/>
      <c r="M767" s="1028"/>
      <c r="N767" s="1028"/>
      <c r="O767" s="1028"/>
      <c r="P767" s="1028"/>
      <c r="Q767" s="1028"/>
      <c r="R767" s="1028"/>
      <c r="S767" s="1029">
        <v>0</v>
      </c>
      <c r="T767" s="1030">
        <v>0</v>
      </c>
      <c r="U767" s="1031">
        <v>0</v>
      </c>
      <c r="V767" s="1029">
        <v>0</v>
      </c>
      <c r="W767" s="1029"/>
      <c r="X767" s="1029"/>
      <c r="Y767" s="592">
        <f t="shared" si="24"/>
        <v>24.582000000000001</v>
      </c>
      <c r="Z767" s="592"/>
      <c r="AA767" s="592"/>
      <c r="AB767" s="592">
        <v>333.7</v>
      </c>
      <c r="AC767" s="592">
        <v>0</v>
      </c>
      <c r="AD767" s="592"/>
      <c r="AE767" s="592"/>
      <c r="AF767" s="592">
        <v>336.77</v>
      </c>
      <c r="AG767" s="592">
        <v>0</v>
      </c>
    </row>
    <row r="768" spans="1:33" x14ac:dyDescent="0.2">
      <c r="A768" s="988">
        <v>37284</v>
      </c>
      <c r="B768" s="592">
        <v>19.329000000000001</v>
      </c>
      <c r="C768" s="592"/>
      <c r="D768" s="592">
        <v>7.5229999999999997</v>
      </c>
      <c r="E768" s="592"/>
      <c r="F768" s="1028">
        <f t="shared" si="25"/>
        <v>26.852</v>
      </c>
      <c r="G768" s="1028"/>
      <c r="H768" s="1028"/>
      <c r="I768" s="1028"/>
      <c r="J768" s="1028"/>
      <c r="K768" s="1028"/>
      <c r="L768" s="1028"/>
      <c r="M768" s="1028"/>
      <c r="N768" s="1028"/>
      <c r="O768" s="1028"/>
      <c r="P768" s="1028"/>
      <c r="Q768" s="1028"/>
      <c r="R768" s="1028"/>
      <c r="S768" s="1029">
        <v>0</v>
      </c>
      <c r="T768" s="1030">
        <v>0</v>
      </c>
      <c r="U768" s="1031">
        <v>0</v>
      </c>
      <c r="V768" s="1029">
        <v>0</v>
      </c>
      <c r="W768" s="1029"/>
      <c r="X768" s="1029"/>
      <c r="Y768" s="592">
        <f t="shared" si="24"/>
        <v>26.852</v>
      </c>
      <c r="Z768" s="592"/>
      <c r="AA768" s="592"/>
      <c r="AB768" s="592">
        <v>334.9</v>
      </c>
      <c r="AC768" s="592">
        <v>0</v>
      </c>
      <c r="AD768" s="592"/>
      <c r="AE768" s="592"/>
      <c r="AF768" s="592">
        <v>337</v>
      </c>
      <c r="AG768" s="592">
        <v>0</v>
      </c>
    </row>
    <row r="769" spans="1:33" x14ac:dyDescent="0.2">
      <c r="A769" s="988">
        <v>37285</v>
      </c>
      <c r="B769" s="592">
        <v>18.297000000000001</v>
      </c>
      <c r="C769" s="592"/>
      <c r="D769" s="592">
        <v>7.2249999999999996</v>
      </c>
      <c r="E769" s="592"/>
      <c r="F769" s="1028">
        <f t="shared" si="25"/>
        <v>25.521999999999998</v>
      </c>
      <c r="G769" s="1028"/>
      <c r="H769" s="1028"/>
      <c r="I769" s="1028"/>
      <c r="J769" s="1028"/>
      <c r="K769" s="1028"/>
      <c r="L769" s="1028"/>
      <c r="M769" s="1028"/>
      <c r="N769" s="1028"/>
      <c r="O769" s="1028"/>
      <c r="P769" s="1028"/>
      <c r="Q769" s="1028"/>
      <c r="R769" s="1028"/>
      <c r="S769" s="1029">
        <v>0</v>
      </c>
      <c r="T769" s="1030">
        <v>0</v>
      </c>
      <c r="U769" s="1031">
        <v>0</v>
      </c>
      <c r="V769" s="1029">
        <v>0</v>
      </c>
      <c r="W769" s="1029"/>
      <c r="X769" s="1029"/>
      <c r="Y769" s="592">
        <f t="shared" si="24"/>
        <v>25.521999999999998</v>
      </c>
      <c r="Z769" s="592"/>
      <c r="AA769" s="592"/>
      <c r="AB769" s="592">
        <v>334.2</v>
      </c>
      <c r="AC769" s="592">
        <v>0</v>
      </c>
      <c r="AD769" s="592"/>
      <c r="AE769" s="592"/>
      <c r="AF769" s="996">
        <v>337.21</v>
      </c>
      <c r="AG769" s="631">
        <v>0</v>
      </c>
    </row>
    <row r="770" spans="1:33" x14ac:dyDescent="0.2">
      <c r="A770" s="988">
        <v>37286</v>
      </c>
      <c r="B770" s="592">
        <v>24.202000000000002</v>
      </c>
      <c r="C770" s="592"/>
      <c r="D770" s="592">
        <v>3.661</v>
      </c>
      <c r="E770" s="592"/>
      <c r="F770" s="1028">
        <f t="shared" si="25"/>
        <v>27.863000000000003</v>
      </c>
      <c r="G770" s="1028"/>
      <c r="H770" s="1028"/>
      <c r="I770" s="1028"/>
      <c r="J770" s="1028"/>
      <c r="K770" s="1028"/>
      <c r="L770" s="1028"/>
      <c r="M770" s="1028"/>
      <c r="N770" s="1028"/>
      <c r="O770" s="1028"/>
      <c r="P770" s="1028"/>
      <c r="Q770" s="1028"/>
      <c r="R770" s="1028"/>
      <c r="S770" s="1029">
        <v>0</v>
      </c>
      <c r="T770" s="1030">
        <v>0</v>
      </c>
      <c r="U770" s="1031">
        <v>0</v>
      </c>
      <c r="V770" s="1029">
        <v>0</v>
      </c>
      <c r="W770" s="1029"/>
      <c r="X770" s="1029"/>
      <c r="Y770" s="592">
        <f t="shared" si="24"/>
        <v>27.863000000000003</v>
      </c>
      <c r="Z770" s="592"/>
      <c r="AA770" s="592"/>
      <c r="AB770" s="592">
        <v>334.3</v>
      </c>
      <c r="AC770" s="592">
        <v>0</v>
      </c>
      <c r="AD770" s="592"/>
      <c r="AE770" s="592"/>
      <c r="AF770" s="1000">
        <v>337.41</v>
      </c>
      <c r="AG770" s="592">
        <v>0</v>
      </c>
    </row>
    <row r="771" spans="1:33" x14ac:dyDescent="0.2">
      <c r="A771" s="988">
        <v>37287</v>
      </c>
      <c r="B771" s="592">
        <v>20.975999999999999</v>
      </c>
      <c r="C771" s="592"/>
      <c r="D771" s="592">
        <v>5.093</v>
      </c>
      <c r="E771" s="592"/>
      <c r="F771" s="1028">
        <f t="shared" si="25"/>
        <v>26.068999999999999</v>
      </c>
      <c r="G771" s="1028"/>
      <c r="H771" s="1028"/>
      <c r="I771" s="1028"/>
      <c r="J771" s="1028"/>
      <c r="K771" s="1028"/>
      <c r="L771" s="1028"/>
      <c r="M771" s="1028"/>
      <c r="N771" s="1028"/>
      <c r="O771" s="1028"/>
      <c r="P771" s="1028"/>
      <c r="Q771" s="1028"/>
      <c r="R771" s="1028"/>
      <c r="S771" s="1029">
        <v>0</v>
      </c>
      <c r="T771" s="1030">
        <v>0</v>
      </c>
      <c r="U771" s="1031">
        <v>0</v>
      </c>
      <c r="V771" s="1029">
        <v>0</v>
      </c>
      <c r="W771" s="1029"/>
      <c r="X771" s="1029"/>
      <c r="Y771" s="592">
        <f t="shared" si="24"/>
        <v>26.068999999999999</v>
      </c>
      <c r="Z771" s="592"/>
      <c r="AA771" s="592"/>
      <c r="AB771" s="592">
        <v>334.5</v>
      </c>
      <c r="AC771" s="592">
        <v>0</v>
      </c>
      <c r="AD771" s="592"/>
      <c r="AE771" s="592"/>
      <c r="AF771" s="592">
        <v>337.56</v>
      </c>
      <c r="AG771" s="592">
        <v>0</v>
      </c>
    </row>
    <row r="772" spans="1:33" x14ac:dyDescent="0.2">
      <c r="A772" s="988">
        <v>37288</v>
      </c>
      <c r="B772" s="592">
        <v>20.831</v>
      </c>
      <c r="C772" s="592"/>
      <c r="D772" s="592">
        <v>7.2789999999999999</v>
      </c>
      <c r="E772" s="592"/>
      <c r="F772" s="1028">
        <f t="shared" si="25"/>
        <v>28.11</v>
      </c>
      <c r="G772" s="1028"/>
      <c r="H772" s="1028"/>
      <c r="I772" s="1028"/>
      <c r="J772" s="1028"/>
      <c r="K772" s="1028"/>
      <c r="L772" s="1028"/>
      <c r="M772" s="1028"/>
      <c r="N772" s="1028"/>
      <c r="O772" s="1028"/>
      <c r="P772" s="1028"/>
      <c r="Q772" s="1028"/>
      <c r="R772" s="1028"/>
      <c r="S772" s="592">
        <v>0</v>
      </c>
      <c r="T772" s="990">
        <v>0</v>
      </c>
      <c r="U772" s="473">
        <v>0</v>
      </c>
      <c r="V772" s="592">
        <v>0</v>
      </c>
      <c r="W772" s="592"/>
      <c r="X772" s="592"/>
      <c r="Y772" s="592">
        <f t="shared" si="24"/>
        <v>28.11</v>
      </c>
      <c r="Z772" s="592"/>
      <c r="AA772" s="592"/>
      <c r="AB772" s="592">
        <v>334.5</v>
      </c>
      <c r="AC772" s="592">
        <v>0</v>
      </c>
      <c r="AD772" s="592"/>
      <c r="AE772" s="592"/>
      <c r="AF772" s="592">
        <v>337.65</v>
      </c>
      <c r="AG772" s="592">
        <v>0</v>
      </c>
    </row>
    <row r="773" spans="1:33" x14ac:dyDescent="0.2">
      <c r="A773" s="988">
        <v>37289</v>
      </c>
      <c r="B773" s="592">
        <v>17.675000000000001</v>
      </c>
      <c r="C773" s="592"/>
      <c r="D773" s="592">
        <v>6.8380000000000001</v>
      </c>
      <c r="E773" s="592"/>
      <c r="F773" s="1028">
        <f t="shared" si="25"/>
        <v>24.513000000000002</v>
      </c>
      <c r="G773" s="1028"/>
      <c r="H773" s="1028"/>
      <c r="I773" s="1028"/>
      <c r="J773" s="1028"/>
      <c r="K773" s="1028"/>
      <c r="L773" s="1028"/>
      <c r="M773" s="1028"/>
      <c r="N773" s="1028"/>
      <c r="O773" s="1028"/>
      <c r="P773" s="1028"/>
      <c r="Q773" s="1028"/>
      <c r="R773" s="1028"/>
      <c r="S773" s="592">
        <v>0</v>
      </c>
      <c r="T773" s="990">
        <v>0</v>
      </c>
      <c r="U773" s="473">
        <v>0</v>
      </c>
      <c r="V773" s="592">
        <v>0</v>
      </c>
      <c r="W773" s="592"/>
      <c r="X773" s="592"/>
      <c r="Y773" s="592">
        <f t="shared" si="24"/>
        <v>24.513000000000002</v>
      </c>
      <c r="Z773" s="592"/>
      <c r="AA773" s="592"/>
      <c r="AB773" s="592">
        <v>334.5</v>
      </c>
      <c r="AC773" s="592">
        <v>0</v>
      </c>
      <c r="AD773" s="592"/>
      <c r="AE773" s="592"/>
      <c r="AF773" s="592">
        <v>337.74</v>
      </c>
      <c r="AG773" s="592">
        <v>0</v>
      </c>
    </row>
    <row r="774" spans="1:33" x14ac:dyDescent="0.2">
      <c r="A774" s="988">
        <v>37290</v>
      </c>
      <c r="B774" s="993">
        <v>18.367999999999999</v>
      </c>
      <c r="C774" s="993"/>
      <c r="D774" s="592">
        <v>6.4749999999999996</v>
      </c>
      <c r="E774" s="592"/>
      <c r="F774" s="1028">
        <f t="shared" si="25"/>
        <v>24.842999999999996</v>
      </c>
      <c r="G774" s="1028"/>
      <c r="H774" s="1028"/>
      <c r="I774" s="1028"/>
      <c r="J774" s="1028"/>
      <c r="K774" s="1028"/>
      <c r="L774" s="1028"/>
      <c r="M774" s="1028"/>
      <c r="N774" s="1028"/>
      <c r="O774" s="1028"/>
      <c r="P774" s="1028"/>
      <c r="Q774" s="1028"/>
      <c r="R774" s="1028"/>
      <c r="S774" s="592">
        <v>0</v>
      </c>
      <c r="T774" s="990">
        <v>0</v>
      </c>
      <c r="U774" s="473">
        <v>0</v>
      </c>
      <c r="V774" s="592">
        <v>0</v>
      </c>
      <c r="W774" s="592"/>
      <c r="X774" s="592"/>
      <c r="Y774" s="592">
        <f t="shared" si="24"/>
        <v>24.842999999999996</v>
      </c>
      <c r="Z774" s="592"/>
      <c r="AA774" s="592"/>
      <c r="AB774" s="592">
        <v>334.5</v>
      </c>
      <c r="AC774" s="592">
        <v>0</v>
      </c>
      <c r="AD774" s="592"/>
      <c r="AE774" s="592"/>
      <c r="AF774" s="592">
        <v>337.88</v>
      </c>
      <c r="AG774" s="592">
        <v>0</v>
      </c>
    </row>
    <row r="775" spans="1:33" x14ac:dyDescent="0.2">
      <c r="A775" s="988">
        <v>37291</v>
      </c>
      <c r="B775" s="592">
        <v>20.341000000000001</v>
      </c>
      <c r="C775" s="592"/>
      <c r="D775" s="592">
        <v>5.88</v>
      </c>
      <c r="E775" s="592"/>
      <c r="F775" s="1028">
        <f t="shared" si="25"/>
        <v>26.221</v>
      </c>
      <c r="G775" s="1028"/>
      <c r="H775" s="1028"/>
      <c r="I775" s="1028"/>
      <c r="J775" s="1028"/>
      <c r="K775" s="1028"/>
      <c r="L775" s="1028"/>
      <c r="M775" s="1028"/>
      <c r="N775" s="1028"/>
      <c r="O775" s="1028"/>
      <c r="P775" s="1028"/>
      <c r="Q775" s="1028"/>
      <c r="R775" s="1028"/>
      <c r="S775" s="592">
        <v>0</v>
      </c>
      <c r="T775" s="990">
        <v>0</v>
      </c>
      <c r="U775" s="473">
        <v>0</v>
      </c>
      <c r="V775" s="592">
        <v>0</v>
      </c>
      <c r="W775" s="592"/>
      <c r="X775" s="592"/>
      <c r="Y775" s="592">
        <f t="shared" si="24"/>
        <v>26.221</v>
      </c>
      <c r="Z775" s="592"/>
      <c r="AA775" s="592"/>
      <c r="AB775" s="592">
        <v>334.65</v>
      </c>
      <c r="AC775" s="592">
        <v>0</v>
      </c>
      <c r="AD775" s="592"/>
      <c r="AE775" s="592"/>
      <c r="AF775" s="592">
        <v>337.95</v>
      </c>
      <c r="AG775" s="592">
        <v>0</v>
      </c>
    </row>
    <row r="776" spans="1:33" x14ac:dyDescent="0.2">
      <c r="A776" s="988">
        <v>37292</v>
      </c>
      <c r="B776" s="592">
        <v>19.251000000000001</v>
      </c>
      <c r="C776" s="592"/>
      <c r="D776" s="592">
        <v>6.6630000000000003</v>
      </c>
      <c r="E776" s="592"/>
      <c r="F776" s="1028">
        <f t="shared" si="25"/>
        <v>25.914000000000001</v>
      </c>
      <c r="G776" s="1028"/>
      <c r="H776" s="1028"/>
      <c r="I776" s="1028"/>
      <c r="J776" s="1028"/>
      <c r="K776" s="1028"/>
      <c r="L776" s="1028"/>
      <c r="M776" s="1028"/>
      <c r="N776" s="1028"/>
      <c r="O776" s="1028"/>
      <c r="P776" s="1028"/>
      <c r="Q776" s="1028"/>
      <c r="R776" s="1028"/>
      <c r="S776" s="592">
        <v>0</v>
      </c>
      <c r="T776" s="990">
        <v>0</v>
      </c>
      <c r="U776" s="473">
        <v>0</v>
      </c>
      <c r="V776" s="592">
        <v>0</v>
      </c>
      <c r="W776" s="592"/>
      <c r="X776" s="592"/>
      <c r="Y776" s="592">
        <f t="shared" si="24"/>
        <v>25.914000000000001</v>
      </c>
      <c r="Z776" s="592"/>
      <c r="AA776" s="592"/>
      <c r="AB776" s="592">
        <v>334.6</v>
      </c>
      <c r="AC776" s="592">
        <v>0</v>
      </c>
      <c r="AD776" s="592"/>
      <c r="AE776" s="592"/>
      <c r="AF776" s="631">
        <v>337.95</v>
      </c>
      <c r="AG776" s="631">
        <v>0</v>
      </c>
    </row>
    <row r="777" spans="1:33" x14ac:dyDescent="0.2">
      <c r="A777" s="988">
        <v>37293</v>
      </c>
      <c r="B777" s="592">
        <v>17.303999999999998</v>
      </c>
      <c r="C777" s="592"/>
      <c r="D777" s="592">
        <v>6.7279999999999998</v>
      </c>
      <c r="E777" s="592"/>
      <c r="F777" s="1028">
        <f t="shared" si="25"/>
        <v>24.031999999999996</v>
      </c>
      <c r="G777" s="1028"/>
      <c r="H777" s="1028"/>
      <c r="I777" s="1028"/>
      <c r="J777" s="1028"/>
      <c r="K777" s="1028"/>
      <c r="L777" s="1028"/>
      <c r="M777" s="1028"/>
      <c r="N777" s="1028"/>
      <c r="O777" s="1028"/>
      <c r="P777" s="1028"/>
      <c r="Q777" s="1028"/>
      <c r="R777" s="1028"/>
      <c r="S777" s="592">
        <v>0</v>
      </c>
      <c r="T777" s="990">
        <v>0</v>
      </c>
      <c r="U777" s="473">
        <v>0</v>
      </c>
      <c r="V777" s="592">
        <v>0</v>
      </c>
      <c r="W777" s="592"/>
      <c r="X777" s="592"/>
      <c r="Y777" s="592">
        <f t="shared" si="24"/>
        <v>24.031999999999996</v>
      </c>
      <c r="Z777" s="592"/>
      <c r="AA777" s="1032"/>
      <c r="AB777" s="592">
        <v>334.7</v>
      </c>
      <c r="AC777" s="592">
        <v>0.8</v>
      </c>
      <c r="AD777" s="592"/>
      <c r="AE777" s="592"/>
      <c r="AF777" s="592">
        <v>337.99</v>
      </c>
      <c r="AG777" s="592">
        <v>0.9</v>
      </c>
    </row>
    <row r="778" spans="1:33" x14ac:dyDescent="0.2">
      <c r="A778" s="988">
        <v>37294</v>
      </c>
      <c r="B778" s="592">
        <v>23.913</v>
      </c>
      <c r="C778" s="592"/>
      <c r="D778" s="592">
        <v>2.6739999999999999</v>
      </c>
      <c r="E778" s="592"/>
      <c r="F778" s="1028">
        <f t="shared" si="25"/>
        <v>26.587</v>
      </c>
      <c r="G778" s="1028"/>
      <c r="H778" s="1028"/>
      <c r="I778" s="1028"/>
      <c r="J778" s="1028"/>
      <c r="K778" s="1028"/>
      <c r="L778" s="1028"/>
      <c r="M778" s="1028"/>
      <c r="N778" s="1028"/>
      <c r="O778" s="1028"/>
      <c r="P778" s="1028"/>
      <c r="Q778" s="1028"/>
      <c r="R778" s="1028"/>
      <c r="S778" s="592">
        <v>0</v>
      </c>
      <c r="T778" s="990">
        <v>0</v>
      </c>
      <c r="U778" s="473">
        <v>0</v>
      </c>
      <c r="V778" s="592">
        <v>0</v>
      </c>
      <c r="W778" s="592"/>
      <c r="X778" s="592"/>
      <c r="Y778" s="592">
        <f t="shared" si="24"/>
        <v>26.587</v>
      </c>
      <c r="Z778" s="592"/>
      <c r="AA778" s="631">
        <v>1.2649999999999999</v>
      </c>
      <c r="AB778" s="592">
        <v>335.3</v>
      </c>
      <c r="AC778" s="592">
        <v>0.17</v>
      </c>
      <c r="AD778" s="592"/>
      <c r="AE778" s="592"/>
      <c r="AF778" s="592">
        <v>338.55</v>
      </c>
      <c r="AG778" s="592">
        <v>0.1</v>
      </c>
    </row>
    <row r="779" spans="1:33" x14ac:dyDescent="0.2">
      <c r="A779" s="988">
        <v>37295</v>
      </c>
      <c r="B779" s="592">
        <v>14.898</v>
      </c>
      <c r="C779" s="592"/>
      <c r="D779" s="1000">
        <v>7.58</v>
      </c>
      <c r="E779" s="1000"/>
      <c r="F779" s="1028">
        <f t="shared" si="25"/>
        <v>22.478000000000002</v>
      </c>
      <c r="G779" s="1028"/>
      <c r="H779" s="1028"/>
      <c r="I779" s="1028"/>
      <c r="J779" s="1028"/>
      <c r="K779" s="1028"/>
      <c r="L779" s="1028"/>
      <c r="M779" s="1028"/>
      <c r="N779" s="1028"/>
      <c r="O779" s="1028"/>
      <c r="P779" s="1028"/>
      <c r="Q779" s="1028"/>
      <c r="R779" s="1028"/>
      <c r="S779" s="592">
        <v>0</v>
      </c>
      <c r="T779" s="990">
        <v>0</v>
      </c>
      <c r="U779" s="473">
        <v>0</v>
      </c>
      <c r="V779" s="592">
        <v>0</v>
      </c>
      <c r="W779" s="592"/>
      <c r="X779" s="592"/>
      <c r="Y779" s="592">
        <f t="shared" si="24"/>
        <v>22.478000000000002</v>
      </c>
      <c r="Z779" s="592"/>
      <c r="AA779" s="592">
        <v>1.25</v>
      </c>
      <c r="AB779" s="592">
        <v>335.9</v>
      </c>
      <c r="AC779" s="592">
        <v>0.03</v>
      </c>
      <c r="AD779" s="592"/>
      <c r="AE779" s="592"/>
      <c r="AF779" s="592">
        <v>339.2</v>
      </c>
      <c r="AG779" s="592">
        <v>0</v>
      </c>
    </row>
    <row r="780" spans="1:33" x14ac:dyDescent="0.2">
      <c r="A780" s="988">
        <v>37296</v>
      </c>
      <c r="B780" s="1000">
        <v>17.29</v>
      </c>
      <c r="C780" s="1000"/>
      <c r="D780" s="592">
        <v>6.7</v>
      </c>
      <c r="E780" s="592"/>
      <c r="F780" s="1028">
        <f t="shared" si="25"/>
        <v>23.99</v>
      </c>
      <c r="G780" s="1028"/>
      <c r="H780" s="1028"/>
      <c r="I780" s="1028"/>
      <c r="J780" s="1028"/>
      <c r="K780" s="1028"/>
      <c r="L780" s="1028"/>
      <c r="M780" s="1028"/>
      <c r="N780" s="1028"/>
      <c r="O780" s="1028"/>
      <c r="P780" s="1028"/>
      <c r="Q780" s="1028"/>
      <c r="R780" s="1028"/>
      <c r="S780" s="592">
        <v>0</v>
      </c>
      <c r="T780" s="990">
        <v>0</v>
      </c>
      <c r="U780" s="473">
        <v>0</v>
      </c>
      <c r="V780" s="592">
        <v>0</v>
      </c>
      <c r="W780" s="592"/>
      <c r="X780" s="592"/>
      <c r="Y780" s="592">
        <f t="shared" si="24"/>
        <v>23.99</v>
      </c>
      <c r="Z780" s="592"/>
      <c r="AA780" s="592">
        <v>1.81</v>
      </c>
      <c r="AB780" s="592">
        <v>336.1</v>
      </c>
      <c r="AC780" s="592">
        <v>0</v>
      </c>
      <c r="AD780" s="592"/>
      <c r="AE780" s="592"/>
      <c r="AF780" s="1000">
        <v>339.52</v>
      </c>
      <c r="AG780" s="592">
        <v>0</v>
      </c>
    </row>
    <row r="781" spans="1:33" x14ac:dyDescent="0.2">
      <c r="A781" s="988">
        <v>37297</v>
      </c>
      <c r="B781" s="592">
        <v>16.760000000000002</v>
      </c>
      <c r="C781" s="592"/>
      <c r="D781" s="1000">
        <v>6.67</v>
      </c>
      <c r="E781" s="1000"/>
      <c r="F781" s="1028">
        <f t="shared" si="25"/>
        <v>23.43</v>
      </c>
      <c r="G781" s="1028"/>
      <c r="H781" s="1028"/>
      <c r="I781" s="1028"/>
      <c r="J781" s="1028"/>
      <c r="K781" s="1028"/>
      <c r="L781" s="1028"/>
      <c r="M781" s="1028"/>
      <c r="N781" s="1028"/>
      <c r="O781" s="1028"/>
      <c r="P781" s="1028"/>
      <c r="Q781" s="1028"/>
      <c r="R781" s="1028"/>
      <c r="S781" s="592">
        <v>0</v>
      </c>
      <c r="T781" s="990">
        <v>0</v>
      </c>
      <c r="U781" s="473">
        <v>0</v>
      </c>
      <c r="V781" s="592">
        <v>0</v>
      </c>
      <c r="W781" s="592"/>
      <c r="X781" s="592"/>
      <c r="Y781" s="592">
        <f t="shared" si="24"/>
        <v>23.43</v>
      </c>
      <c r="Z781" s="592"/>
      <c r="AA781" s="631">
        <v>4.6500000000000004</v>
      </c>
      <c r="AB781" s="592">
        <v>336.2</v>
      </c>
      <c r="AC781" s="592">
        <v>0</v>
      </c>
      <c r="AD781" s="592"/>
      <c r="AE781" s="592"/>
      <c r="AF781" s="592">
        <v>339.69</v>
      </c>
      <c r="AG781" s="592">
        <v>0</v>
      </c>
    </row>
    <row r="782" spans="1:33" x14ac:dyDescent="0.2">
      <c r="A782" s="988">
        <v>37298</v>
      </c>
      <c r="B782" s="592">
        <v>20.399999999999999</v>
      </c>
      <c r="C782" s="592"/>
      <c r="D782" s="592">
        <v>6.85</v>
      </c>
      <c r="E782" s="592"/>
      <c r="F782" s="1028">
        <f t="shared" si="25"/>
        <v>27.25</v>
      </c>
      <c r="G782" s="1028"/>
      <c r="H782" s="1028"/>
      <c r="I782" s="1028"/>
      <c r="J782" s="1028"/>
      <c r="K782" s="1028"/>
      <c r="L782" s="1028"/>
      <c r="M782" s="1028"/>
      <c r="N782" s="1028"/>
      <c r="O782" s="1028"/>
      <c r="P782" s="1028"/>
      <c r="Q782" s="1028"/>
      <c r="R782" s="1028"/>
      <c r="S782" s="592">
        <v>0</v>
      </c>
      <c r="T782" s="990">
        <v>0</v>
      </c>
      <c r="U782" s="473">
        <v>0</v>
      </c>
      <c r="V782" s="592">
        <v>0</v>
      </c>
      <c r="W782" s="592"/>
      <c r="X782" s="592"/>
      <c r="Y782" s="592">
        <f t="shared" si="24"/>
        <v>27.25</v>
      </c>
      <c r="Z782" s="592"/>
      <c r="AA782" s="592">
        <v>3.6059999999999999</v>
      </c>
      <c r="AB782" s="592">
        <v>336.3</v>
      </c>
      <c r="AC782" s="592">
        <v>0</v>
      </c>
      <c r="AD782" s="592"/>
      <c r="AE782" s="592"/>
      <c r="AF782" s="1000">
        <v>339.89</v>
      </c>
      <c r="AG782" s="592">
        <v>0</v>
      </c>
    </row>
    <row r="783" spans="1:33" x14ac:dyDescent="0.2">
      <c r="A783" s="988">
        <v>37299</v>
      </c>
      <c r="B783" s="592">
        <v>25.706</v>
      </c>
      <c r="C783" s="592"/>
      <c r="D783" s="1000">
        <v>2.0499999999999998</v>
      </c>
      <c r="E783" s="1000"/>
      <c r="F783" s="1028">
        <f t="shared" si="25"/>
        <v>27.756</v>
      </c>
      <c r="G783" s="1028"/>
      <c r="H783" s="1028"/>
      <c r="I783" s="1028"/>
      <c r="J783" s="1028"/>
      <c r="K783" s="1028"/>
      <c r="L783" s="1028"/>
      <c r="M783" s="1028"/>
      <c r="N783" s="1028"/>
      <c r="O783" s="1028"/>
      <c r="P783" s="1028"/>
      <c r="Q783" s="1028"/>
      <c r="R783" s="1028"/>
      <c r="S783" s="592">
        <v>0</v>
      </c>
      <c r="T783" s="990">
        <v>0</v>
      </c>
      <c r="U783" s="473">
        <v>0</v>
      </c>
      <c r="V783" s="592">
        <v>0</v>
      </c>
      <c r="W783" s="592"/>
      <c r="X783" s="592"/>
      <c r="Y783" s="592">
        <f t="shared" si="24"/>
        <v>27.756</v>
      </c>
      <c r="Z783" s="592"/>
      <c r="AA783" s="592">
        <v>4.0579999999999998</v>
      </c>
      <c r="AB783" s="592">
        <v>336.5</v>
      </c>
      <c r="AC783" s="592">
        <v>0</v>
      </c>
      <c r="AD783" s="592"/>
      <c r="AE783" s="592"/>
      <c r="AF783" s="592">
        <v>340.07</v>
      </c>
      <c r="AG783" s="592">
        <v>0</v>
      </c>
    </row>
    <row r="784" spans="1:33" x14ac:dyDescent="0.2">
      <c r="A784" s="988">
        <v>37300</v>
      </c>
      <c r="B784" s="592">
        <v>18.899999999999999</v>
      </c>
      <c r="C784" s="592"/>
      <c r="D784" s="592">
        <v>5.4210000000000003</v>
      </c>
      <c r="E784" s="592"/>
      <c r="F784" s="1028">
        <f t="shared" si="25"/>
        <v>24.320999999999998</v>
      </c>
      <c r="G784" s="1028"/>
      <c r="H784" s="1028"/>
      <c r="I784" s="1028"/>
      <c r="J784" s="1028"/>
      <c r="K784" s="1028"/>
      <c r="L784" s="1028"/>
      <c r="M784" s="1028"/>
      <c r="N784" s="1028"/>
      <c r="O784" s="1028"/>
      <c r="P784" s="1028"/>
      <c r="Q784" s="1028"/>
      <c r="R784" s="1028"/>
      <c r="S784" s="592">
        <v>0</v>
      </c>
      <c r="T784" s="990">
        <v>0</v>
      </c>
      <c r="U784" s="473">
        <v>0</v>
      </c>
      <c r="V784" s="592">
        <v>0</v>
      </c>
      <c r="W784" s="592"/>
      <c r="X784" s="592"/>
      <c r="Y784" s="592">
        <f t="shared" si="24"/>
        <v>24.320999999999998</v>
      </c>
      <c r="Z784" s="592"/>
      <c r="AA784" s="592">
        <v>4.49</v>
      </c>
      <c r="AB784" s="592">
        <v>336.5</v>
      </c>
      <c r="AC784" s="592">
        <v>0</v>
      </c>
      <c r="AD784" s="592"/>
      <c r="AE784" s="592"/>
      <c r="AF784" s="592">
        <v>340.19</v>
      </c>
      <c r="AG784" s="592">
        <v>0</v>
      </c>
    </row>
    <row r="785" spans="1:33" x14ac:dyDescent="0.2">
      <c r="A785" s="988">
        <v>37301</v>
      </c>
      <c r="B785" s="1000">
        <v>19.39</v>
      </c>
      <c r="C785" s="1000"/>
      <c r="D785" s="592">
        <v>5.5910000000000002</v>
      </c>
      <c r="E785" s="592"/>
      <c r="F785" s="1028">
        <f t="shared" si="25"/>
        <v>24.981000000000002</v>
      </c>
      <c r="G785" s="1028"/>
      <c r="H785" s="1028"/>
      <c r="I785" s="1028"/>
      <c r="J785" s="1028"/>
      <c r="K785" s="1028"/>
      <c r="L785" s="1028"/>
      <c r="M785" s="1028"/>
      <c r="N785" s="1028"/>
      <c r="O785" s="1028"/>
      <c r="P785" s="1028"/>
      <c r="Q785" s="1028"/>
      <c r="R785" s="1028"/>
      <c r="S785" s="592">
        <v>0</v>
      </c>
      <c r="T785" s="997">
        <v>0.28599999999999998</v>
      </c>
      <c r="U785" s="473">
        <v>0</v>
      </c>
      <c r="V785" s="592">
        <v>0</v>
      </c>
      <c r="W785" s="592"/>
      <c r="X785" s="592"/>
      <c r="Y785" s="592">
        <f t="shared" si="24"/>
        <v>24.695</v>
      </c>
      <c r="Z785" s="592"/>
      <c r="AA785" s="592">
        <v>4.9160000000000004</v>
      </c>
      <c r="AB785" s="592">
        <v>336.5</v>
      </c>
      <c r="AC785" s="592">
        <v>0</v>
      </c>
      <c r="AD785" s="592"/>
      <c r="AE785" s="592"/>
      <c r="AF785" s="592">
        <v>340.31</v>
      </c>
      <c r="AG785" s="592">
        <v>0</v>
      </c>
    </row>
    <row r="786" spans="1:33" x14ac:dyDescent="0.2">
      <c r="A786" s="988">
        <v>37302</v>
      </c>
      <c r="B786" s="592">
        <v>19.501000000000001</v>
      </c>
      <c r="C786" s="592"/>
      <c r="D786" s="592">
        <v>6.5780000000000003</v>
      </c>
      <c r="E786" s="592"/>
      <c r="F786" s="1028">
        <f t="shared" si="25"/>
        <v>26.079000000000001</v>
      </c>
      <c r="G786" s="1028"/>
      <c r="H786" s="1028"/>
      <c r="I786" s="1028"/>
      <c r="J786" s="1028"/>
      <c r="K786" s="1028"/>
      <c r="L786" s="1028"/>
      <c r="M786" s="1028"/>
      <c r="N786" s="1028"/>
      <c r="O786" s="1028"/>
      <c r="P786" s="1028"/>
      <c r="Q786" s="1028"/>
      <c r="R786" s="1028"/>
      <c r="S786" s="592">
        <v>0</v>
      </c>
      <c r="T786" s="990">
        <v>8.1000000000000003E-2</v>
      </c>
      <c r="U786" s="473">
        <v>0</v>
      </c>
      <c r="V786" s="592">
        <v>0</v>
      </c>
      <c r="W786" s="592"/>
      <c r="X786" s="592"/>
      <c r="Y786" s="592">
        <f t="shared" si="24"/>
        <v>25.998000000000001</v>
      </c>
      <c r="Z786" s="592"/>
      <c r="AA786" s="631">
        <v>4.8959999999999999</v>
      </c>
      <c r="AB786" s="592">
        <v>336.7</v>
      </c>
      <c r="AC786" s="592">
        <v>0</v>
      </c>
      <c r="AD786" s="592"/>
      <c r="AE786" s="592"/>
      <c r="AF786" s="592">
        <v>340.46</v>
      </c>
      <c r="AG786" s="592">
        <v>0</v>
      </c>
    </row>
    <row r="787" spans="1:33" x14ac:dyDescent="0.2">
      <c r="A787" s="988">
        <v>37303</v>
      </c>
      <c r="B787" s="592">
        <v>17.074000000000002</v>
      </c>
      <c r="C787" s="592"/>
      <c r="D787" s="592">
        <v>6.6959999999999997</v>
      </c>
      <c r="E787" s="592"/>
      <c r="F787" s="1028">
        <f t="shared" si="25"/>
        <v>23.770000000000003</v>
      </c>
      <c r="G787" s="1028"/>
      <c r="H787" s="1028"/>
      <c r="I787" s="1028"/>
      <c r="J787" s="1028"/>
      <c r="K787" s="1028"/>
      <c r="L787" s="1028"/>
      <c r="M787" s="1028"/>
      <c r="N787" s="1028"/>
      <c r="O787" s="1028"/>
      <c r="P787" s="1028"/>
      <c r="Q787" s="1028"/>
      <c r="R787" s="1028"/>
      <c r="S787" s="592">
        <v>0</v>
      </c>
      <c r="T787" s="990">
        <v>3.7999999999999999E-2</v>
      </c>
      <c r="U787" s="473">
        <v>0</v>
      </c>
      <c r="V787" s="592">
        <v>0</v>
      </c>
      <c r="W787" s="592"/>
      <c r="X787" s="592"/>
      <c r="Y787" s="592">
        <f t="shared" si="24"/>
        <v>23.732000000000003</v>
      </c>
      <c r="Z787" s="592"/>
      <c r="AA787" s="631">
        <v>4.9089999999999998</v>
      </c>
      <c r="AB787" s="592">
        <v>336.6</v>
      </c>
      <c r="AC787" s="592">
        <v>0</v>
      </c>
      <c r="AD787" s="592"/>
      <c r="AE787" s="592"/>
      <c r="AF787" s="1000">
        <v>340.55</v>
      </c>
      <c r="AG787" s="592">
        <v>0</v>
      </c>
    </row>
    <row r="788" spans="1:33" x14ac:dyDescent="0.2">
      <c r="A788" s="988">
        <v>37304</v>
      </c>
      <c r="B788" s="592">
        <v>17.366</v>
      </c>
      <c r="C788" s="592"/>
      <c r="D788" s="592">
        <v>6.3579999999999997</v>
      </c>
      <c r="E788" s="592"/>
      <c r="F788" s="1028">
        <f t="shared" si="25"/>
        <v>23.724</v>
      </c>
      <c r="G788" s="1028"/>
      <c r="H788" s="1028"/>
      <c r="I788" s="1028"/>
      <c r="J788" s="1028"/>
      <c r="K788" s="1028"/>
      <c r="L788" s="1028"/>
      <c r="M788" s="1028"/>
      <c r="N788" s="1028"/>
      <c r="O788" s="1028"/>
      <c r="P788" s="1028"/>
      <c r="Q788" s="1028"/>
      <c r="R788" s="1028"/>
      <c r="S788" s="592">
        <v>0</v>
      </c>
      <c r="T788" s="990">
        <v>2.5999999999999999E-2</v>
      </c>
      <c r="U788" s="473">
        <v>0</v>
      </c>
      <c r="V788" s="592">
        <v>0</v>
      </c>
      <c r="W788" s="592"/>
      <c r="X788" s="592"/>
      <c r="Y788" s="592">
        <f t="shared" si="24"/>
        <v>23.698</v>
      </c>
      <c r="Z788" s="592"/>
      <c r="AA788" s="631">
        <v>3.6549999999999998</v>
      </c>
      <c r="AB788" s="592">
        <v>336.58</v>
      </c>
      <c r="AC788" s="592">
        <v>0</v>
      </c>
      <c r="AD788" s="592"/>
      <c r="AE788" s="592"/>
      <c r="AF788" s="592">
        <v>340.71</v>
      </c>
      <c r="AG788" s="592">
        <v>0</v>
      </c>
    </row>
    <row r="789" spans="1:33" x14ac:dyDescent="0.2">
      <c r="A789" s="988">
        <v>37305</v>
      </c>
      <c r="B789" s="592">
        <v>19.116</v>
      </c>
      <c r="C789" s="592"/>
      <c r="D789" s="592">
        <v>7.5149999999999997</v>
      </c>
      <c r="E789" s="592"/>
      <c r="F789" s="1028">
        <f t="shared" si="25"/>
        <v>26.631</v>
      </c>
      <c r="G789" s="1028"/>
      <c r="H789" s="1028"/>
      <c r="I789" s="1028"/>
      <c r="J789" s="1028"/>
      <c r="K789" s="1028"/>
      <c r="L789" s="1028"/>
      <c r="M789" s="1028"/>
      <c r="N789" s="1028"/>
      <c r="O789" s="1028"/>
      <c r="P789" s="1028"/>
      <c r="Q789" s="1028"/>
      <c r="R789" s="1028"/>
      <c r="S789" s="592">
        <v>0</v>
      </c>
      <c r="T789" s="997">
        <v>2.7E-2</v>
      </c>
      <c r="U789" s="473">
        <v>0</v>
      </c>
      <c r="V789" s="592">
        <v>0</v>
      </c>
      <c r="W789" s="592"/>
      <c r="X789" s="592"/>
      <c r="Y789" s="592">
        <f t="shared" si="24"/>
        <v>26.603999999999999</v>
      </c>
      <c r="Z789" s="592"/>
      <c r="AA789" s="631">
        <v>5.0140000000000002</v>
      </c>
      <c r="AB789" s="592">
        <v>336.53</v>
      </c>
      <c r="AC789" s="592">
        <v>0</v>
      </c>
      <c r="AD789" s="592"/>
      <c r="AE789" s="592"/>
      <c r="AF789" s="592">
        <v>340.68</v>
      </c>
      <c r="AG789" s="592">
        <v>0</v>
      </c>
    </row>
    <row r="790" spans="1:33" x14ac:dyDescent="0.2">
      <c r="A790" s="988">
        <v>37306</v>
      </c>
      <c r="B790" s="1000">
        <v>20.69</v>
      </c>
      <c r="C790" s="1000"/>
      <c r="D790" s="631">
        <v>7.6130000000000004</v>
      </c>
      <c r="E790" s="631"/>
      <c r="F790" s="1028">
        <f t="shared" si="25"/>
        <v>28.303000000000001</v>
      </c>
      <c r="G790" s="1028"/>
      <c r="H790" s="1028"/>
      <c r="I790" s="1028"/>
      <c r="J790" s="1028"/>
      <c r="K790" s="1028"/>
      <c r="L790" s="1028"/>
      <c r="M790" s="1028"/>
      <c r="N790" s="1028"/>
      <c r="O790" s="1028"/>
      <c r="P790" s="1028"/>
      <c r="Q790" s="1028"/>
      <c r="R790" s="1028"/>
      <c r="S790" s="592">
        <v>3.6110000000000002</v>
      </c>
      <c r="T790" s="990">
        <v>5.2999999999999999E-2</v>
      </c>
      <c r="U790" s="473">
        <v>0</v>
      </c>
      <c r="V790" s="592">
        <v>0</v>
      </c>
      <c r="W790" s="592"/>
      <c r="X790" s="592"/>
      <c r="Y790" s="592">
        <f t="shared" si="24"/>
        <v>24.638999999999999</v>
      </c>
      <c r="Z790" s="592"/>
      <c r="AA790" s="631">
        <v>4.9180000000000001</v>
      </c>
      <c r="AB790" s="592">
        <v>336.63</v>
      </c>
      <c r="AC790" s="592">
        <v>0</v>
      </c>
      <c r="AD790" s="592"/>
      <c r="AE790" s="592"/>
      <c r="AF790" s="592">
        <v>340.76</v>
      </c>
      <c r="AG790" s="592">
        <v>0</v>
      </c>
    </row>
    <row r="791" spans="1:33" x14ac:dyDescent="0.2">
      <c r="A791" s="988">
        <v>37307</v>
      </c>
      <c r="B791" s="592">
        <v>20.962</v>
      </c>
      <c r="C791" s="592"/>
      <c r="D791" s="592">
        <v>8.8160000000000007</v>
      </c>
      <c r="E791" s="592"/>
      <c r="F791" s="1028">
        <f t="shared" si="25"/>
        <v>29.777999999999999</v>
      </c>
      <c r="G791" s="1028"/>
      <c r="H791" s="1028"/>
      <c r="I791" s="1028"/>
      <c r="J791" s="1028"/>
      <c r="K791" s="1028"/>
      <c r="L791" s="1028"/>
      <c r="M791" s="1028"/>
      <c r="N791" s="1028"/>
      <c r="O791" s="1028"/>
      <c r="P791" s="1028"/>
      <c r="Q791" s="1028"/>
      <c r="R791" s="1028"/>
      <c r="S791" s="592">
        <v>3.734</v>
      </c>
      <c r="T791" s="990">
        <v>5.0000000000000001E-3</v>
      </c>
      <c r="U791" s="679">
        <v>0</v>
      </c>
      <c r="V791" s="592">
        <v>0</v>
      </c>
      <c r="W791" s="592"/>
      <c r="X791" s="592"/>
      <c r="Y791" s="592">
        <f t="shared" ref="Y791:Y830" si="26">+F791-S791-T791-U791-V791</f>
        <v>26.038999999999998</v>
      </c>
      <c r="Z791" s="592"/>
      <c r="AA791" s="592">
        <v>5.0460000000000003</v>
      </c>
      <c r="AB791" s="592">
        <v>336.61</v>
      </c>
      <c r="AC791" s="592">
        <v>0</v>
      </c>
      <c r="AD791" s="592"/>
      <c r="AE791" s="592"/>
      <c r="AF791" s="631">
        <v>340.85</v>
      </c>
      <c r="AG791" s="631">
        <v>0</v>
      </c>
    </row>
    <row r="792" spans="1:33" x14ac:dyDescent="0.2">
      <c r="A792" s="988">
        <v>37308</v>
      </c>
      <c r="B792" s="592">
        <v>21.72</v>
      </c>
      <c r="C792" s="592"/>
      <c r="D792" s="592">
        <v>9.5129999999999999</v>
      </c>
      <c r="E792" s="592"/>
      <c r="F792" s="1028">
        <f t="shared" si="25"/>
        <v>31.232999999999997</v>
      </c>
      <c r="G792" s="1028"/>
      <c r="H792" s="1028"/>
      <c r="I792" s="1028"/>
      <c r="J792" s="1028"/>
      <c r="K792" s="1028"/>
      <c r="L792" s="1028"/>
      <c r="M792" s="1028"/>
      <c r="N792" s="1028"/>
      <c r="O792" s="1028"/>
      <c r="P792" s="1028"/>
      <c r="Q792" s="1028"/>
      <c r="R792" s="1028"/>
      <c r="S792" s="592">
        <v>3.6339999999999999</v>
      </c>
      <c r="T792" s="990">
        <v>1.6E-2</v>
      </c>
      <c r="U792" s="679">
        <v>0</v>
      </c>
      <c r="V792" s="592">
        <v>0</v>
      </c>
      <c r="W792" s="592"/>
      <c r="X792" s="592"/>
      <c r="Y792" s="592">
        <f t="shared" si="26"/>
        <v>27.582999999999998</v>
      </c>
      <c r="Z792" s="592"/>
      <c r="AA792" s="592">
        <v>5.0339999999999998</v>
      </c>
      <c r="AB792" s="592">
        <v>336.34</v>
      </c>
      <c r="AC792" s="592">
        <v>0</v>
      </c>
      <c r="AD792" s="592"/>
      <c r="AE792" s="592"/>
      <c r="AF792" s="592">
        <v>340.96</v>
      </c>
      <c r="AG792" s="592">
        <v>0</v>
      </c>
    </row>
    <row r="793" spans="1:33" x14ac:dyDescent="0.2">
      <c r="A793" s="988">
        <v>37309</v>
      </c>
      <c r="B793" s="592">
        <v>21.521999999999998</v>
      </c>
      <c r="C793" s="592"/>
      <c r="D793" s="592">
        <v>7.1929999999999996</v>
      </c>
      <c r="E793" s="592"/>
      <c r="F793" s="1028">
        <f t="shared" si="25"/>
        <v>28.714999999999996</v>
      </c>
      <c r="G793" s="1028"/>
      <c r="H793" s="1028"/>
      <c r="I793" s="1028"/>
      <c r="J793" s="1028"/>
      <c r="K793" s="1028"/>
      <c r="L793" s="1028"/>
      <c r="M793" s="1028"/>
      <c r="N793" s="1028"/>
      <c r="O793" s="1028"/>
      <c r="P793" s="1028"/>
      <c r="Q793" s="1028"/>
      <c r="R793" s="1028"/>
      <c r="S793" s="592">
        <v>3.7109999999999999</v>
      </c>
      <c r="T793" s="990">
        <v>2.3E-2</v>
      </c>
      <c r="U793" s="679">
        <v>0</v>
      </c>
      <c r="V793" s="592">
        <v>0</v>
      </c>
      <c r="W793" s="592"/>
      <c r="X793" s="592"/>
      <c r="Y793" s="592">
        <f t="shared" si="26"/>
        <v>24.980999999999998</v>
      </c>
      <c r="Z793" s="592"/>
      <c r="AA793" s="592">
        <v>3.1</v>
      </c>
      <c r="AB793" s="592">
        <v>336.42</v>
      </c>
      <c r="AC793" s="592">
        <v>0</v>
      </c>
      <c r="AD793" s="592"/>
      <c r="AE793" s="592"/>
      <c r="AF793" s="592">
        <v>341.03</v>
      </c>
      <c r="AG793" s="592">
        <v>0</v>
      </c>
    </row>
    <row r="794" spans="1:33" x14ac:dyDescent="0.2">
      <c r="A794" s="988">
        <v>37310</v>
      </c>
      <c r="B794" s="592">
        <v>20.489000000000001</v>
      </c>
      <c r="C794" s="592"/>
      <c r="D794" s="592">
        <v>7.0910000000000002</v>
      </c>
      <c r="E794" s="592"/>
      <c r="F794" s="1028">
        <f t="shared" si="25"/>
        <v>27.580000000000002</v>
      </c>
      <c r="G794" s="1028"/>
      <c r="H794" s="1028"/>
      <c r="I794" s="1028"/>
      <c r="J794" s="1028"/>
      <c r="K794" s="1028"/>
      <c r="L794" s="1028"/>
      <c r="M794" s="1028"/>
      <c r="N794" s="1028"/>
      <c r="O794" s="1028"/>
      <c r="P794" s="1028"/>
      <c r="Q794" s="1028"/>
      <c r="R794" s="1028"/>
      <c r="S794" s="592">
        <v>3.86</v>
      </c>
      <c r="T794" s="990">
        <v>1.4999999999999999E-2</v>
      </c>
      <c r="U794" s="679">
        <v>0</v>
      </c>
      <c r="V794" s="592">
        <v>0</v>
      </c>
      <c r="W794" s="592"/>
      <c r="X794" s="592"/>
      <c r="Y794" s="592">
        <f t="shared" si="26"/>
        <v>23.705000000000002</v>
      </c>
      <c r="Z794" s="592"/>
      <c r="AA794" s="592">
        <v>4.2</v>
      </c>
      <c r="AB794" s="592">
        <v>336.34</v>
      </c>
      <c r="AC794" s="592">
        <v>0</v>
      </c>
      <c r="AD794" s="592"/>
      <c r="AE794" s="592"/>
      <c r="AF794" s="592">
        <v>341.07</v>
      </c>
      <c r="AG794" s="592">
        <v>0</v>
      </c>
    </row>
    <row r="795" spans="1:33" x14ac:dyDescent="0.2">
      <c r="A795" s="988">
        <v>37311</v>
      </c>
      <c r="B795" s="592">
        <v>20.826000000000001</v>
      </c>
      <c r="C795" s="592"/>
      <c r="D795" s="592">
        <v>6.8869999999999996</v>
      </c>
      <c r="E795" s="592"/>
      <c r="F795" s="1028">
        <f t="shared" si="25"/>
        <v>27.713000000000001</v>
      </c>
      <c r="G795" s="1028"/>
      <c r="H795" s="1028"/>
      <c r="I795" s="1028"/>
      <c r="J795" s="1028"/>
      <c r="K795" s="1028"/>
      <c r="L795" s="1028"/>
      <c r="M795" s="1028"/>
      <c r="N795" s="1028"/>
      <c r="O795" s="1028"/>
      <c r="P795" s="1028"/>
      <c r="Q795" s="1028"/>
      <c r="R795" s="1028"/>
      <c r="S795" s="592">
        <v>3.4790000000000001</v>
      </c>
      <c r="T795" s="990">
        <v>8.9999999999999993E-3</v>
      </c>
      <c r="U795" s="679">
        <v>0</v>
      </c>
      <c r="V795" s="592">
        <v>0</v>
      </c>
      <c r="W795" s="592"/>
      <c r="X795" s="592"/>
      <c r="Y795" s="592">
        <f t="shared" si="26"/>
        <v>24.225000000000001</v>
      </c>
      <c r="Z795" s="592"/>
      <c r="AA795" s="592">
        <v>5.12</v>
      </c>
      <c r="AB795" s="592">
        <v>336.32</v>
      </c>
      <c r="AC795" s="592">
        <v>0</v>
      </c>
      <c r="AD795" s="592"/>
      <c r="AE795" s="592"/>
      <c r="AF795" s="631">
        <v>341.11</v>
      </c>
      <c r="AG795" s="631">
        <v>0</v>
      </c>
    </row>
    <row r="796" spans="1:33" x14ac:dyDescent="0.2">
      <c r="A796" s="988">
        <v>37312</v>
      </c>
      <c r="B796" s="592">
        <v>22.367999999999999</v>
      </c>
      <c r="C796" s="592"/>
      <c r="D796" s="592">
        <v>8.3919999999999995</v>
      </c>
      <c r="E796" s="592"/>
      <c r="F796" s="1028">
        <f t="shared" si="25"/>
        <v>30.759999999999998</v>
      </c>
      <c r="G796" s="1028"/>
      <c r="H796" s="1028"/>
      <c r="I796" s="1028"/>
      <c r="J796" s="1028"/>
      <c r="K796" s="1028"/>
      <c r="L796" s="1028"/>
      <c r="M796" s="1028"/>
      <c r="N796" s="1028"/>
      <c r="O796" s="1028"/>
      <c r="P796" s="1028"/>
      <c r="Q796" s="1028"/>
      <c r="R796" s="1028"/>
      <c r="S796" s="592">
        <v>3.556</v>
      </c>
      <c r="T796" s="990">
        <v>1.0999999999999999E-2</v>
      </c>
      <c r="U796" s="679">
        <v>0</v>
      </c>
      <c r="V796" s="592">
        <v>0</v>
      </c>
      <c r="W796" s="592"/>
      <c r="X796" s="592"/>
      <c r="Y796" s="592">
        <f t="shared" si="26"/>
        <v>27.192999999999998</v>
      </c>
      <c r="Z796" s="592"/>
      <c r="AA796" s="592">
        <v>4.5730000000000004</v>
      </c>
      <c r="AB796" s="592">
        <v>336.26</v>
      </c>
      <c r="AC796" s="592">
        <v>0</v>
      </c>
      <c r="AD796" s="592"/>
      <c r="AE796" s="592"/>
      <c r="AF796" s="592">
        <v>341.19</v>
      </c>
      <c r="AG796" s="592">
        <v>0</v>
      </c>
    </row>
    <row r="797" spans="1:33" x14ac:dyDescent="0.2">
      <c r="A797" s="988">
        <v>37313</v>
      </c>
      <c r="B797" s="592">
        <v>23.234000000000002</v>
      </c>
      <c r="C797" s="592"/>
      <c r="D797" s="592">
        <v>10.128</v>
      </c>
      <c r="E797" s="592"/>
      <c r="F797" s="1028">
        <f t="shared" si="25"/>
        <v>33.362000000000002</v>
      </c>
      <c r="G797" s="1028"/>
      <c r="H797" s="1028"/>
      <c r="I797" s="1028"/>
      <c r="J797" s="1028"/>
      <c r="K797" s="1028"/>
      <c r="L797" s="1028"/>
      <c r="M797" s="1028"/>
      <c r="N797" s="1028"/>
      <c r="O797" s="1028"/>
      <c r="P797" s="1028"/>
      <c r="Q797" s="1028"/>
      <c r="R797" s="1028"/>
      <c r="S797" s="592">
        <v>3.1</v>
      </c>
      <c r="T797" s="990">
        <v>6.0000000000000001E-3</v>
      </c>
      <c r="U797" s="679">
        <v>0</v>
      </c>
      <c r="V797" s="592">
        <v>2.2400000000000002</v>
      </c>
      <c r="W797" s="592"/>
      <c r="X797" s="592"/>
      <c r="Y797" s="592">
        <f t="shared" si="26"/>
        <v>28.015999999999998</v>
      </c>
      <c r="Z797" s="592"/>
      <c r="AA797" s="592">
        <v>4.415</v>
      </c>
      <c r="AB797" s="592">
        <v>336.22</v>
      </c>
      <c r="AC797" s="631">
        <v>0</v>
      </c>
      <c r="AD797" s="631"/>
      <c r="AE797" s="631"/>
      <c r="AF797" s="631">
        <v>341.26</v>
      </c>
      <c r="AG797" s="631">
        <v>0</v>
      </c>
    </row>
    <row r="798" spans="1:33" x14ac:dyDescent="0.2">
      <c r="A798" s="988">
        <v>37314</v>
      </c>
      <c r="B798" s="592">
        <v>18.809999999999999</v>
      </c>
      <c r="C798" s="592"/>
      <c r="D798" s="592">
        <v>10.598000000000001</v>
      </c>
      <c r="E798" s="592"/>
      <c r="F798" s="1028">
        <f t="shared" si="25"/>
        <v>29.408000000000001</v>
      </c>
      <c r="G798" s="1028"/>
      <c r="H798" s="1028"/>
      <c r="I798" s="1028"/>
      <c r="J798" s="1028"/>
      <c r="K798" s="1028"/>
      <c r="L798" s="1028"/>
      <c r="M798" s="1028"/>
      <c r="N798" s="1028"/>
      <c r="O798" s="1028"/>
      <c r="P798" s="1028"/>
      <c r="Q798" s="1028"/>
      <c r="R798" s="1028"/>
      <c r="S798" s="592">
        <v>3.69</v>
      </c>
      <c r="T798" s="990">
        <v>0.13</v>
      </c>
      <c r="U798" s="679">
        <v>0</v>
      </c>
      <c r="V798" s="592">
        <v>0</v>
      </c>
      <c r="W798" s="592"/>
      <c r="X798" s="592"/>
      <c r="Y798" s="592">
        <f t="shared" si="26"/>
        <v>25.588000000000001</v>
      </c>
      <c r="Z798" s="592"/>
      <c r="AA798" s="592">
        <v>4</v>
      </c>
      <c r="AB798" s="592">
        <v>336.18</v>
      </c>
      <c r="AC798" s="592">
        <v>0</v>
      </c>
      <c r="AD798" s="592"/>
      <c r="AE798" s="592"/>
      <c r="AF798" s="592">
        <v>341.3</v>
      </c>
      <c r="AG798" s="592">
        <v>0</v>
      </c>
    </row>
    <row r="799" spans="1:33" x14ac:dyDescent="0.2">
      <c r="A799" s="988">
        <v>37315</v>
      </c>
      <c r="B799" s="592">
        <v>18.152000000000001</v>
      </c>
      <c r="C799" s="592"/>
      <c r="D799" s="592">
        <v>10.125</v>
      </c>
      <c r="E799" s="592"/>
      <c r="F799" s="1028">
        <f t="shared" si="25"/>
        <v>28.277000000000001</v>
      </c>
      <c r="G799" s="1028"/>
      <c r="H799" s="1028"/>
      <c r="I799" s="1028"/>
      <c r="J799" s="1028"/>
      <c r="K799" s="1028"/>
      <c r="L799" s="1028"/>
      <c r="M799" s="1028"/>
      <c r="N799" s="1028"/>
      <c r="O799" s="1028"/>
      <c r="P799" s="1028"/>
      <c r="Q799" s="1028"/>
      <c r="R799" s="1028"/>
      <c r="S799" s="592">
        <v>2.359</v>
      </c>
      <c r="T799" s="990">
        <v>2.9000000000000001E-2</v>
      </c>
      <c r="U799" s="679">
        <v>0</v>
      </c>
      <c r="V799" s="592">
        <v>0</v>
      </c>
      <c r="W799" s="592"/>
      <c r="X799" s="592"/>
      <c r="Y799" s="592">
        <f t="shared" si="26"/>
        <v>25.888999999999999</v>
      </c>
      <c r="Z799" s="592"/>
      <c r="AA799" s="592">
        <v>3.355</v>
      </c>
      <c r="AB799" s="592">
        <v>335.98</v>
      </c>
      <c r="AC799" s="592">
        <v>0</v>
      </c>
      <c r="AD799" s="592"/>
      <c r="AE799" s="592"/>
      <c r="AF799" s="592">
        <v>341.33</v>
      </c>
      <c r="AG799" s="592">
        <v>0</v>
      </c>
    </row>
    <row r="800" spans="1:33" x14ac:dyDescent="0.2">
      <c r="A800" s="988">
        <v>37316</v>
      </c>
      <c r="B800" s="592">
        <v>19.041</v>
      </c>
      <c r="C800" s="592"/>
      <c r="D800" s="592">
        <v>8.3450000000000006</v>
      </c>
      <c r="E800" s="592"/>
      <c r="F800" s="1028">
        <f t="shared" si="25"/>
        <v>27.386000000000003</v>
      </c>
      <c r="G800" s="1028"/>
      <c r="H800" s="1028"/>
      <c r="I800" s="1028"/>
      <c r="J800" s="1028"/>
      <c r="K800" s="1028"/>
      <c r="L800" s="1028"/>
      <c r="M800" s="1028"/>
      <c r="N800" s="1028"/>
      <c r="O800" s="1028"/>
      <c r="P800" s="1028"/>
      <c r="Q800" s="1028"/>
      <c r="R800" s="1028"/>
      <c r="S800" s="631">
        <v>0</v>
      </c>
      <c r="T800" s="990">
        <v>8.1000000000000003E-2</v>
      </c>
      <c r="U800" s="473">
        <v>0</v>
      </c>
      <c r="V800" s="592">
        <v>0</v>
      </c>
      <c r="W800" s="592"/>
      <c r="X800" s="592"/>
      <c r="Y800" s="592">
        <f t="shared" si="26"/>
        <v>27.305000000000003</v>
      </c>
      <c r="Z800" s="592"/>
      <c r="AA800" s="592">
        <v>4.6360000000000001</v>
      </c>
      <c r="AB800" s="592">
        <v>336.2</v>
      </c>
      <c r="AC800" s="592">
        <v>0.5</v>
      </c>
      <c r="AD800" s="592"/>
      <c r="AE800" s="592"/>
      <c r="AF800" s="592">
        <v>341.37</v>
      </c>
      <c r="AG800" s="592">
        <v>0</v>
      </c>
    </row>
    <row r="801" spans="1:33" x14ac:dyDescent="0.2">
      <c r="A801" s="988">
        <v>37317</v>
      </c>
      <c r="B801" s="592">
        <v>15.861000000000001</v>
      </c>
      <c r="C801" s="592"/>
      <c r="D801" s="592">
        <v>6.6829999999999998</v>
      </c>
      <c r="E801" s="592"/>
      <c r="F801" s="1028">
        <f t="shared" si="25"/>
        <v>22.544</v>
      </c>
      <c r="G801" s="1028"/>
      <c r="H801" s="1028"/>
      <c r="I801" s="1028"/>
      <c r="J801" s="1028"/>
      <c r="K801" s="1028"/>
      <c r="L801" s="1028"/>
      <c r="M801" s="1028"/>
      <c r="N801" s="1028"/>
      <c r="O801" s="1028"/>
      <c r="P801" s="1028"/>
      <c r="Q801" s="1028"/>
      <c r="R801" s="1028"/>
      <c r="S801" s="631">
        <v>0</v>
      </c>
      <c r="T801" s="990">
        <v>0</v>
      </c>
      <c r="U801" s="473">
        <v>0</v>
      </c>
      <c r="V801" s="592">
        <v>0</v>
      </c>
      <c r="W801" s="592"/>
      <c r="X801" s="592"/>
      <c r="Y801" s="592">
        <f t="shared" si="26"/>
        <v>22.544</v>
      </c>
      <c r="Z801" s="592"/>
      <c r="AA801" s="592">
        <v>2.6859999999999999</v>
      </c>
      <c r="AB801" s="592">
        <v>336.4</v>
      </c>
      <c r="AC801" s="592">
        <v>0.36</v>
      </c>
      <c r="AD801" s="592"/>
      <c r="AE801" s="592"/>
      <c r="AF801" s="592">
        <v>341.73</v>
      </c>
      <c r="AG801" s="592">
        <v>0.94</v>
      </c>
    </row>
    <row r="802" spans="1:33" x14ac:dyDescent="0.2">
      <c r="A802" s="988">
        <v>37318</v>
      </c>
      <c r="B802" s="993">
        <v>18.091999999999999</v>
      </c>
      <c r="C802" s="993"/>
      <c r="D802" s="592">
        <v>7.1950000000000003</v>
      </c>
      <c r="E802" s="592"/>
      <c r="F802" s="1028">
        <f t="shared" si="25"/>
        <v>25.286999999999999</v>
      </c>
      <c r="G802" s="1028"/>
      <c r="H802" s="1028"/>
      <c r="I802" s="1028"/>
      <c r="J802" s="1028"/>
      <c r="K802" s="1028"/>
      <c r="L802" s="1028"/>
      <c r="M802" s="1028"/>
      <c r="N802" s="1028"/>
      <c r="O802" s="1028"/>
      <c r="P802" s="1028"/>
      <c r="Q802" s="1028"/>
      <c r="R802" s="1028"/>
      <c r="S802" s="631">
        <v>0</v>
      </c>
      <c r="T802" s="990">
        <v>0</v>
      </c>
      <c r="U802" s="473">
        <v>0</v>
      </c>
      <c r="V802" s="592">
        <v>0</v>
      </c>
      <c r="W802" s="592"/>
      <c r="X802" s="592"/>
      <c r="Y802" s="592">
        <f t="shared" si="26"/>
        <v>25.286999999999999</v>
      </c>
      <c r="Z802" s="592"/>
      <c r="AA802" s="592">
        <v>3.2839999999999998</v>
      </c>
      <c r="AB802" s="592">
        <v>337.42</v>
      </c>
      <c r="AC802" s="592">
        <v>0.05</v>
      </c>
      <c r="AD802" s="592"/>
      <c r="AE802" s="592"/>
      <c r="AF802" s="592">
        <v>342.57</v>
      </c>
      <c r="AG802" s="592">
        <v>0.06</v>
      </c>
    </row>
    <row r="803" spans="1:33" x14ac:dyDescent="0.2">
      <c r="A803" s="988">
        <v>37319</v>
      </c>
      <c r="B803" s="592">
        <v>17.346</v>
      </c>
      <c r="C803" s="592"/>
      <c r="D803" s="592">
        <v>9.8190000000000008</v>
      </c>
      <c r="E803" s="592"/>
      <c r="F803" s="1028">
        <f t="shared" si="25"/>
        <v>27.164999999999999</v>
      </c>
      <c r="G803" s="1028"/>
      <c r="H803" s="1028"/>
      <c r="I803" s="1028"/>
      <c r="J803" s="1028"/>
      <c r="K803" s="1028"/>
      <c r="L803" s="1028"/>
      <c r="M803" s="1028"/>
      <c r="N803" s="1028"/>
      <c r="O803" s="1028"/>
      <c r="P803" s="1028"/>
      <c r="Q803" s="1028"/>
      <c r="R803" s="1028"/>
      <c r="S803" s="592">
        <v>0</v>
      </c>
      <c r="T803" s="990">
        <v>0.158</v>
      </c>
      <c r="U803" s="473">
        <v>0</v>
      </c>
      <c r="V803" s="592">
        <v>0</v>
      </c>
      <c r="W803" s="592"/>
      <c r="X803" s="592"/>
      <c r="Y803" s="592">
        <f t="shared" si="26"/>
        <v>27.006999999999998</v>
      </c>
      <c r="Z803" s="592"/>
      <c r="AA803" s="592">
        <v>1.69</v>
      </c>
      <c r="AB803" s="592">
        <v>338.22</v>
      </c>
      <c r="AC803" s="592">
        <v>0</v>
      </c>
      <c r="AD803" s="592"/>
      <c r="AE803" s="592"/>
      <c r="AF803" s="631">
        <v>343.45</v>
      </c>
      <c r="AG803" s="592">
        <v>0</v>
      </c>
    </row>
    <row r="804" spans="1:33" x14ac:dyDescent="0.2">
      <c r="A804" s="988">
        <v>37320</v>
      </c>
      <c r="B804" s="592">
        <v>16.808</v>
      </c>
      <c r="C804" s="592"/>
      <c r="D804" s="592">
        <v>7.5720000000000001</v>
      </c>
      <c r="E804" s="592"/>
      <c r="F804" s="1028">
        <f t="shared" si="25"/>
        <v>24.38</v>
      </c>
      <c r="G804" s="1028"/>
      <c r="H804" s="1028"/>
      <c r="I804" s="1028"/>
      <c r="J804" s="1028"/>
      <c r="K804" s="1028"/>
      <c r="L804" s="1028"/>
      <c r="M804" s="1028"/>
      <c r="N804" s="1028"/>
      <c r="O804" s="1028"/>
      <c r="P804" s="1028"/>
      <c r="Q804" s="1028"/>
      <c r="R804" s="1028"/>
      <c r="S804" s="592">
        <v>0</v>
      </c>
      <c r="T804" s="990">
        <v>7.8E-2</v>
      </c>
      <c r="U804" s="473">
        <v>0</v>
      </c>
      <c r="V804" s="592">
        <v>0</v>
      </c>
      <c r="W804" s="592"/>
      <c r="X804" s="592"/>
      <c r="Y804" s="592">
        <f t="shared" si="26"/>
        <v>24.302</v>
      </c>
      <c r="Z804" s="592"/>
      <c r="AA804" s="592">
        <v>0</v>
      </c>
      <c r="AB804" s="592">
        <v>338.56</v>
      </c>
      <c r="AC804" s="592">
        <v>0</v>
      </c>
      <c r="AD804" s="592"/>
      <c r="AE804" s="592"/>
      <c r="AF804" s="631">
        <v>343.34</v>
      </c>
      <c r="AG804" s="631">
        <v>0</v>
      </c>
    </row>
    <row r="805" spans="1:33" x14ac:dyDescent="0.2">
      <c r="A805" s="988">
        <v>37321</v>
      </c>
      <c r="B805" s="592">
        <v>18.024000000000001</v>
      </c>
      <c r="C805" s="592"/>
      <c r="D805" s="592">
        <v>8.3979999999999997</v>
      </c>
      <c r="E805" s="592"/>
      <c r="F805" s="1028">
        <f t="shared" ref="F805:F830" si="27">+B805+D805</f>
        <v>26.422000000000001</v>
      </c>
      <c r="G805" s="1028"/>
      <c r="H805" s="1028"/>
      <c r="I805" s="1028"/>
      <c r="J805" s="1028"/>
      <c r="K805" s="1028"/>
      <c r="L805" s="1028"/>
      <c r="M805" s="1028"/>
      <c r="N805" s="1028"/>
      <c r="O805" s="1028"/>
      <c r="P805" s="1028"/>
      <c r="Q805" s="1028"/>
      <c r="R805" s="1028"/>
      <c r="S805" s="592">
        <v>0</v>
      </c>
      <c r="T805" s="990">
        <v>7.4999999999999997E-2</v>
      </c>
      <c r="U805" s="473">
        <v>0</v>
      </c>
      <c r="V805" s="592">
        <v>0</v>
      </c>
      <c r="W805" s="592"/>
      <c r="X805" s="592"/>
      <c r="Y805" s="592">
        <f t="shared" si="26"/>
        <v>26.347000000000001</v>
      </c>
      <c r="Z805" s="592"/>
      <c r="AA805" s="631">
        <v>4.1020000000000003</v>
      </c>
      <c r="AB805" s="592">
        <v>338.74</v>
      </c>
      <c r="AC805" s="592">
        <v>0</v>
      </c>
      <c r="AD805" s="592"/>
      <c r="AE805" s="592"/>
      <c r="AF805" s="592">
        <v>343.51</v>
      </c>
      <c r="AG805" s="592">
        <v>0</v>
      </c>
    </row>
    <row r="806" spans="1:33" x14ac:dyDescent="0.2">
      <c r="A806" s="988">
        <v>37322</v>
      </c>
      <c r="B806" s="592">
        <v>17.346</v>
      </c>
      <c r="C806" s="592"/>
      <c r="D806" s="592">
        <v>6.306</v>
      </c>
      <c r="E806" s="592"/>
      <c r="F806" s="1028">
        <f t="shared" si="27"/>
        <v>23.652000000000001</v>
      </c>
      <c r="G806" s="1028"/>
      <c r="H806" s="1028"/>
      <c r="I806" s="1028"/>
      <c r="J806" s="1028"/>
      <c r="K806" s="1028"/>
      <c r="L806" s="1028"/>
      <c r="M806" s="1028"/>
      <c r="N806" s="1028"/>
      <c r="O806" s="1028"/>
      <c r="P806" s="1028"/>
      <c r="Q806" s="1028"/>
      <c r="R806" s="1028"/>
      <c r="S806" s="592">
        <v>0</v>
      </c>
      <c r="T806" s="990">
        <v>5.2999999999999999E-2</v>
      </c>
      <c r="U806" s="473">
        <v>0</v>
      </c>
      <c r="V806" s="592">
        <v>0</v>
      </c>
      <c r="W806" s="592"/>
      <c r="X806" s="592"/>
      <c r="Y806" s="592">
        <f t="shared" si="26"/>
        <v>23.599</v>
      </c>
      <c r="Z806" s="592"/>
      <c r="AA806" s="592">
        <v>2.2400000000000002</v>
      </c>
      <c r="AB806" s="592">
        <v>338.83</v>
      </c>
      <c r="AC806" s="592">
        <v>0</v>
      </c>
      <c r="AD806" s="592"/>
      <c r="AE806" s="592"/>
      <c r="AF806" s="592">
        <v>343.67</v>
      </c>
      <c r="AG806" s="592">
        <v>0</v>
      </c>
    </row>
    <row r="807" spans="1:33" x14ac:dyDescent="0.2">
      <c r="A807" s="988">
        <v>37323</v>
      </c>
      <c r="B807" s="592">
        <v>20.07</v>
      </c>
      <c r="C807" s="592"/>
      <c r="D807" s="592">
        <v>6.3369999999999997</v>
      </c>
      <c r="E807" s="592"/>
      <c r="F807" s="1028">
        <f t="shared" si="27"/>
        <v>26.407</v>
      </c>
      <c r="G807" s="1028"/>
      <c r="H807" s="1028"/>
      <c r="I807" s="1028"/>
      <c r="J807" s="1028"/>
      <c r="K807" s="1028"/>
      <c r="L807" s="1028"/>
      <c r="M807" s="1028"/>
      <c r="N807" s="1028"/>
      <c r="O807" s="1028"/>
      <c r="P807" s="1028"/>
      <c r="Q807" s="1028"/>
      <c r="R807" s="1028"/>
      <c r="S807" s="592">
        <v>0</v>
      </c>
      <c r="T807" s="990">
        <v>6.4000000000000001E-2</v>
      </c>
      <c r="U807" s="473">
        <v>0</v>
      </c>
      <c r="V807" s="592">
        <v>0</v>
      </c>
      <c r="W807" s="592"/>
      <c r="X807" s="592"/>
      <c r="Y807" s="592">
        <f t="shared" si="26"/>
        <v>26.343</v>
      </c>
      <c r="Z807" s="592"/>
      <c r="AA807" s="592">
        <v>2.2389999999999999</v>
      </c>
      <c r="AB807" s="592">
        <v>338.95</v>
      </c>
      <c r="AC807" s="592">
        <v>0.06</v>
      </c>
      <c r="AD807" s="592"/>
      <c r="AE807" s="592"/>
      <c r="AF807" s="1000">
        <v>343.83</v>
      </c>
      <c r="AG807" s="592">
        <v>0.06</v>
      </c>
    </row>
    <row r="808" spans="1:33" x14ac:dyDescent="0.2">
      <c r="A808" s="988">
        <v>37324</v>
      </c>
      <c r="B808" s="592">
        <v>18.030999999999999</v>
      </c>
      <c r="C808" s="592"/>
      <c r="D808" s="592">
        <v>6.8</v>
      </c>
      <c r="E808" s="592"/>
      <c r="F808" s="1028">
        <f t="shared" si="27"/>
        <v>24.831</v>
      </c>
      <c r="G808" s="1028"/>
      <c r="H808" s="1028"/>
      <c r="I808" s="1028"/>
      <c r="J808" s="1028"/>
      <c r="K808" s="1028"/>
      <c r="L808" s="1028"/>
      <c r="M808" s="1028"/>
      <c r="N808" s="1028"/>
      <c r="O808" s="1028"/>
      <c r="P808" s="1028"/>
      <c r="Q808" s="1028"/>
      <c r="R808" s="1028"/>
      <c r="S808" s="592">
        <v>0</v>
      </c>
      <c r="T808" s="990">
        <v>0</v>
      </c>
      <c r="U808" s="473">
        <v>0</v>
      </c>
      <c r="V808" s="1023">
        <v>0</v>
      </c>
      <c r="W808" s="1023"/>
      <c r="X808" s="1023"/>
      <c r="Y808" s="592">
        <f t="shared" si="26"/>
        <v>24.831</v>
      </c>
      <c r="Z808" s="592"/>
      <c r="AA808" s="592">
        <v>3.7429999999999999</v>
      </c>
      <c r="AB808" s="592">
        <v>339</v>
      </c>
      <c r="AC808" s="592">
        <v>0</v>
      </c>
      <c r="AD808" s="592"/>
      <c r="AE808" s="592"/>
      <c r="AF808" s="1000">
        <v>343.95</v>
      </c>
      <c r="AG808" s="592">
        <v>0.05</v>
      </c>
    </row>
    <row r="809" spans="1:33" x14ac:dyDescent="0.2">
      <c r="A809" s="988">
        <v>37325</v>
      </c>
      <c r="B809" s="592">
        <v>16.128</v>
      </c>
      <c r="C809" s="592"/>
      <c r="D809" s="592">
        <v>5.9329999999999998</v>
      </c>
      <c r="E809" s="592"/>
      <c r="F809" s="1028">
        <f t="shared" si="27"/>
        <v>22.061</v>
      </c>
      <c r="G809" s="1028"/>
      <c r="H809" s="1028"/>
      <c r="I809" s="1028"/>
      <c r="J809" s="1028"/>
      <c r="K809" s="1028"/>
      <c r="L809" s="1028"/>
      <c r="M809" s="1028"/>
      <c r="N809" s="1028"/>
      <c r="O809" s="1028"/>
      <c r="P809" s="1028"/>
      <c r="Q809" s="1028"/>
      <c r="R809" s="1028"/>
      <c r="S809" s="592">
        <v>0</v>
      </c>
      <c r="T809" s="990">
        <v>0.115</v>
      </c>
      <c r="U809" s="473">
        <v>0</v>
      </c>
      <c r="V809" s="592">
        <v>0</v>
      </c>
      <c r="W809" s="592"/>
      <c r="X809" s="592"/>
      <c r="Y809" s="592">
        <f t="shared" si="26"/>
        <v>21.946000000000002</v>
      </c>
      <c r="Z809" s="592"/>
      <c r="AA809" s="592">
        <v>1.857</v>
      </c>
      <c r="AB809" s="1000">
        <v>339.05</v>
      </c>
      <c r="AC809" s="592">
        <v>0</v>
      </c>
      <c r="AD809" s="592"/>
      <c r="AE809" s="592"/>
      <c r="AF809" s="592">
        <v>344.03</v>
      </c>
      <c r="AG809" s="592">
        <v>0</v>
      </c>
    </row>
    <row r="810" spans="1:33" x14ac:dyDescent="0.2">
      <c r="A810" s="988">
        <v>37326</v>
      </c>
      <c r="B810" s="592">
        <v>18.388999999999999</v>
      </c>
      <c r="C810" s="592"/>
      <c r="D810" s="592">
        <v>6.7930000000000001</v>
      </c>
      <c r="E810" s="592"/>
      <c r="F810" s="1028">
        <f t="shared" si="27"/>
        <v>25.181999999999999</v>
      </c>
      <c r="G810" s="1028"/>
      <c r="H810" s="1028"/>
      <c r="I810" s="1028"/>
      <c r="J810" s="1028"/>
      <c r="K810" s="1028"/>
      <c r="L810" s="1028"/>
      <c r="M810" s="1028"/>
      <c r="N810" s="1028"/>
      <c r="O810" s="1028"/>
      <c r="P810" s="1028"/>
      <c r="Q810" s="1028"/>
      <c r="R810" s="1028"/>
      <c r="S810" s="592">
        <v>0</v>
      </c>
      <c r="T810" s="990">
        <v>3.6999999999999998E-2</v>
      </c>
      <c r="U810" s="473">
        <v>0</v>
      </c>
      <c r="V810" s="592">
        <v>0</v>
      </c>
      <c r="W810" s="592"/>
      <c r="X810" s="592"/>
      <c r="Y810" s="592">
        <f t="shared" si="26"/>
        <v>25.145</v>
      </c>
      <c r="Z810" s="592"/>
      <c r="AA810" s="592">
        <v>2.8180000000000001</v>
      </c>
      <c r="AB810" s="592">
        <v>339.04</v>
      </c>
      <c r="AC810" s="592">
        <v>0</v>
      </c>
      <c r="AD810" s="592"/>
      <c r="AE810" s="592"/>
      <c r="AF810" s="1000">
        <v>344.38</v>
      </c>
      <c r="AG810" s="592">
        <v>0</v>
      </c>
    </row>
    <row r="811" spans="1:33" x14ac:dyDescent="0.2">
      <c r="A811" s="988">
        <v>37327</v>
      </c>
      <c r="B811" s="592">
        <v>17.902000000000001</v>
      </c>
      <c r="C811" s="592"/>
      <c r="D811" s="592">
        <v>5.9820000000000002</v>
      </c>
      <c r="E811" s="592"/>
      <c r="F811" s="1028">
        <f t="shared" si="27"/>
        <v>23.884</v>
      </c>
      <c r="G811" s="1028"/>
      <c r="H811" s="1028"/>
      <c r="I811" s="1028"/>
      <c r="J811" s="1028"/>
      <c r="K811" s="1028"/>
      <c r="L811" s="1028"/>
      <c r="M811" s="1028"/>
      <c r="N811" s="1028"/>
      <c r="O811" s="1028"/>
      <c r="P811" s="1028"/>
      <c r="Q811" s="1028"/>
      <c r="R811" s="1028"/>
      <c r="S811" s="592">
        <v>0</v>
      </c>
      <c r="T811" s="990">
        <v>5.2999999999999999E-2</v>
      </c>
      <c r="U811" s="473">
        <v>0</v>
      </c>
      <c r="V811" s="592">
        <v>0</v>
      </c>
      <c r="W811" s="592"/>
      <c r="X811" s="592"/>
      <c r="Y811" s="592">
        <f t="shared" si="26"/>
        <v>23.831</v>
      </c>
      <c r="Z811" s="592"/>
      <c r="AA811" s="592">
        <v>0.85599999999999998</v>
      </c>
      <c r="AB811" s="592">
        <v>339.1</v>
      </c>
      <c r="AC811" s="592">
        <v>0.31</v>
      </c>
      <c r="AD811" s="592"/>
      <c r="AE811" s="592"/>
      <c r="AF811" s="592">
        <v>344.26</v>
      </c>
      <c r="AG811" s="592">
        <v>0.38</v>
      </c>
    </row>
    <row r="812" spans="1:33" x14ac:dyDescent="0.2">
      <c r="A812" s="988">
        <v>37328</v>
      </c>
      <c r="B812" s="592">
        <v>17.638999999999999</v>
      </c>
      <c r="C812" s="592"/>
      <c r="D812" s="592">
        <v>7.125</v>
      </c>
      <c r="E812" s="592"/>
      <c r="F812" s="1028">
        <f t="shared" si="27"/>
        <v>24.763999999999999</v>
      </c>
      <c r="G812" s="1028"/>
      <c r="H812" s="1028"/>
      <c r="I812" s="1028"/>
      <c r="J812" s="1028"/>
      <c r="K812" s="1028"/>
      <c r="L812" s="1028"/>
      <c r="M812" s="1028"/>
      <c r="N812" s="1028"/>
      <c r="O812" s="1028"/>
      <c r="P812" s="1028"/>
      <c r="Q812" s="1028"/>
      <c r="R812" s="1028"/>
      <c r="S812" s="592">
        <v>0</v>
      </c>
      <c r="T812" s="990">
        <v>4.2000000000000003E-2</v>
      </c>
      <c r="U812" s="473">
        <v>0</v>
      </c>
      <c r="V812" s="592">
        <v>0</v>
      </c>
      <c r="W812" s="592"/>
      <c r="X812" s="592"/>
      <c r="Y812" s="592">
        <f t="shared" si="26"/>
        <v>24.721999999999998</v>
      </c>
      <c r="Z812" s="592"/>
      <c r="AA812" s="592">
        <v>3.4929999999999999</v>
      </c>
      <c r="AB812" s="592">
        <v>339.14</v>
      </c>
      <c r="AC812" s="592">
        <v>0.05</v>
      </c>
      <c r="AD812" s="592"/>
      <c r="AE812" s="592"/>
      <c r="AF812" s="592">
        <v>344.37</v>
      </c>
      <c r="AG812" s="592">
        <v>0.05</v>
      </c>
    </row>
    <row r="813" spans="1:33" x14ac:dyDescent="0.2">
      <c r="A813" s="988">
        <v>37329</v>
      </c>
      <c r="B813" s="592">
        <v>18.823</v>
      </c>
      <c r="C813" s="592"/>
      <c r="D813" s="592">
        <v>6.6950000000000003</v>
      </c>
      <c r="E813" s="592"/>
      <c r="F813" s="1028">
        <f t="shared" si="27"/>
        <v>25.518000000000001</v>
      </c>
      <c r="G813" s="1028"/>
      <c r="H813" s="1028"/>
      <c r="I813" s="1028"/>
      <c r="J813" s="1028"/>
      <c r="K813" s="1028"/>
      <c r="L813" s="1028"/>
      <c r="M813" s="1028"/>
      <c r="N813" s="1028"/>
      <c r="O813" s="1028"/>
      <c r="P813" s="1028"/>
      <c r="Q813" s="1028"/>
      <c r="R813" s="1028"/>
      <c r="S813" s="592">
        <v>0</v>
      </c>
      <c r="T813" s="990">
        <v>4.2000000000000003E-2</v>
      </c>
      <c r="U813" s="473">
        <v>0</v>
      </c>
      <c r="V813" s="592">
        <v>0</v>
      </c>
      <c r="W813" s="592"/>
      <c r="X813" s="592"/>
      <c r="Y813" s="592">
        <f t="shared" si="26"/>
        <v>25.475999999999999</v>
      </c>
      <c r="Z813" s="592"/>
      <c r="AA813" s="592">
        <v>3.9790000000000001</v>
      </c>
      <c r="AB813" s="592">
        <v>339.19</v>
      </c>
      <c r="AC813" s="592">
        <v>0.01</v>
      </c>
      <c r="AD813" s="592"/>
      <c r="AE813" s="592"/>
      <c r="AF813" s="592">
        <v>344.49</v>
      </c>
      <c r="AG813" s="592">
        <v>0</v>
      </c>
    </row>
    <row r="814" spans="1:33" x14ac:dyDescent="0.2">
      <c r="A814" s="988">
        <v>37330</v>
      </c>
      <c r="B814" s="592">
        <v>21.849</v>
      </c>
      <c r="C814" s="592"/>
      <c r="D814" s="592">
        <v>6.4729999999999999</v>
      </c>
      <c r="E814" s="592"/>
      <c r="F814" s="1028">
        <f t="shared" si="27"/>
        <v>28.321999999999999</v>
      </c>
      <c r="G814" s="1028"/>
      <c r="H814" s="1028"/>
      <c r="I814" s="1028"/>
      <c r="J814" s="1028"/>
      <c r="K814" s="1028"/>
      <c r="L814" s="1028"/>
      <c r="M814" s="1028"/>
      <c r="N814" s="1028"/>
      <c r="O814" s="1028"/>
      <c r="P814" s="1028"/>
      <c r="Q814" s="1028"/>
      <c r="R814" s="1028"/>
      <c r="S814" s="592">
        <v>0</v>
      </c>
      <c r="T814" s="990">
        <v>5.2999999999999999E-2</v>
      </c>
      <c r="U814" s="473">
        <v>0</v>
      </c>
      <c r="V814" s="592">
        <v>0</v>
      </c>
      <c r="W814" s="592"/>
      <c r="X814" s="592"/>
      <c r="Y814" s="592">
        <f t="shared" si="26"/>
        <v>28.268999999999998</v>
      </c>
      <c r="Z814" s="592"/>
      <c r="AA814" s="592">
        <v>5.44</v>
      </c>
      <c r="AB814" s="592">
        <v>339.23</v>
      </c>
      <c r="AC814" s="592">
        <v>0</v>
      </c>
      <c r="AD814" s="592"/>
      <c r="AE814" s="592"/>
      <c r="AF814" s="592">
        <v>344.56</v>
      </c>
      <c r="AG814" s="592">
        <v>0</v>
      </c>
    </row>
    <row r="815" spans="1:33" x14ac:dyDescent="0.2">
      <c r="A815" s="988">
        <v>37331</v>
      </c>
      <c r="B815" s="592">
        <v>18.422999999999998</v>
      </c>
      <c r="C815" s="592"/>
      <c r="D815" s="592">
        <v>6.4809999999999999</v>
      </c>
      <c r="E815" s="592"/>
      <c r="F815" s="1028">
        <f t="shared" si="27"/>
        <v>24.903999999999996</v>
      </c>
      <c r="G815" s="1028"/>
      <c r="H815" s="1028"/>
      <c r="I815" s="1028"/>
      <c r="J815" s="1028"/>
      <c r="K815" s="1028"/>
      <c r="L815" s="1028"/>
      <c r="M815" s="1028"/>
      <c r="N815" s="1028"/>
      <c r="O815" s="1028"/>
      <c r="P815" s="1028"/>
      <c r="Q815" s="1028"/>
      <c r="R815" s="1028"/>
      <c r="S815" s="592">
        <v>0</v>
      </c>
      <c r="T815" s="990">
        <v>5.3999999999999999E-2</v>
      </c>
      <c r="U815" s="473">
        <v>0</v>
      </c>
      <c r="V815" s="592">
        <v>0</v>
      </c>
      <c r="W815" s="592"/>
      <c r="X815" s="592"/>
      <c r="Y815" s="592">
        <f t="shared" si="26"/>
        <v>24.849999999999998</v>
      </c>
      <c r="Z815" s="592"/>
      <c r="AA815" s="592">
        <v>4.8</v>
      </c>
      <c r="AB815" s="1000">
        <v>339.42</v>
      </c>
      <c r="AC815" s="592">
        <v>0.4</v>
      </c>
      <c r="AD815" s="592"/>
      <c r="AE815" s="592"/>
      <c r="AF815" s="1000">
        <v>344.74</v>
      </c>
      <c r="AG815" s="592">
        <v>0.5</v>
      </c>
    </row>
    <row r="816" spans="1:33" x14ac:dyDescent="0.2">
      <c r="A816" s="988">
        <v>37332</v>
      </c>
      <c r="B816" s="592">
        <v>16.260000000000002</v>
      </c>
      <c r="C816" s="592"/>
      <c r="D816" s="592">
        <v>6.7130000000000001</v>
      </c>
      <c r="E816" s="592"/>
      <c r="F816" s="1028">
        <f t="shared" si="27"/>
        <v>22.973000000000003</v>
      </c>
      <c r="G816" s="1028"/>
      <c r="H816" s="1028"/>
      <c r="I816" s="1028"/>
      <c r="J816" s="1028"/>
      <c r="K816" s="1028"/>
      <c r="L816" s="1028"/>
      <c r="M816" s="1028"/>
      <c r="N816" s="1028"/>
      <c r="O816" s="1028"/>
      <c r="P816" s="1028"/>
      <c r="Q816" s="1028"/>
      <c r="R816" s="1028"/>
      <c r="S816" s="592">
        <v>0</v>
      </c>
      <c r="T816" s="990">
        <v>9.7000000000000003E-2</v>
      </c>
      <c r="U816" s="473">
        <v>0</v>
      </c>
      <c r="V816" s="592">
        <v>0</v>
      </c>
      <c r="W816" s="592"/>
      <c r="X816" s="592"/>
      <c r="Y816" s="592">
        <f t="shared" si="26"/>
        <v>22.876000000000001</v>
      </c>
      <c r="Z816" s="592"/>
      <c r="AA816" s="592">
        <v>2.3479999999999999</v>
      </c>
      <c r="AB816" s="592">
        <v>339.5</v>
      </c>
      <c r="AC816" s="592">
        <v>0.24</v>
      </c>
      <c r="AD816" s="592"/>
      <c r="AE816" s="592"/>
      <c r="AF816" s="592">
        <v>344.9</v>
      </c>
      <c r="AG816" s="592">
        <v>0.18</v>
      </c>
    </row>
    <row r="817" spans="1:33" x14ac:dyDescent="0.2">
      <c r="A817" s="988">
        <v>37333</v>
      </c>
      <c r="B817" s="592">
        <v>19.934000000000001</v>
      </c>
      <c r="C817" s="592"/>
      <c r="D817" s="592">
        <v>5.8650000000000002</v>
      </c>
      <c r="E817" s="592"/>
      <c r="F817" s="1028">
        <f t="shared" si="27"/>
        <v>25.798999999999999</v>
      </c>
      <c r="G817" s="1028"/>
      <c r="H817" s="1028"/>
      <c r="I817" s="1028"/>
      <c r="J817" s="1028"/>
      <c r="K817" s="1028"/>
      <c r="L817" s="1028"/>
      <c r="M817" s="1028"/>
      <c r="N817" s="1028"/>
      <c r="O817" s="1028"/>
      <c r="P817" s="1028"/>
      <c r="Q817" s="1028"/>
      <c r="R817" s="1028"/>
      <c r="S817" s="592">
        <v>0</v>
      </c>
      <c r="T817" s="990">
        <v>5.8000000000000003E-2</v>
      </c>
      <c r="U817" s="473">
        <v>0</v>
      </c>
      <c r="V817" s="592">
        <v>0</v>
      </c>
      <c r="W817" s="592"/>
      <c r="X817" s="592"/>
      <c r="Y817" s="592">
        <f t="shared" si="26"/>
        <v>25.741</v>
      </c>
      <c r="Z817" s="592"/>
      <c r="AA817" s="592">
        <v>5.9829999999999997</v>
      </c>
      <c r="AB817" s="592">
        <v>340.17</v>
      </c>
      <c r="AC817" s="592">
        <v>0.3</v>
      </c>
      <c r="AD817" s="592"/>
      <c r="AE817" s="592"/>
      <c r="AF817" s="592">
        <v>345.18</v>
      </c>
      <c r="AG817" s="592">
        <v>0.04</v>
      </c>
    </row>
    <row r="818" spans="1:33" x14ac:dyDescent="0.2">
      <c r="A818" s="988">
        <v>37334</v>
      </c>
      <c r="B818" s="592">
        <v>19.841000000000001</v>
      </c>
      <c r="C818" s="592"/>
      <c r="D818" s="592">
        <v>5.34</v>
      </c>
      <c r="E818" s="592"/>
      <c r="F818" s="1028">
        <f t="shared" si="27"/>
        <v>25.181000000000001</v>
      </c>
      <c r="G818" s="1028"/>
      <c r="H818" s="1028"/>
      <c r="I818" s="1028"/>
      <c r="J818" s="1028"/>
      <c r="K818" s="1028"/>
      <c r="L818" s="1028"/>
      <c r="M818" s="1028"/>
      <c r="N818" s="1028"/>
      <c r="O818" s="1028"/>
      <c r="P818" s="1028"/>
      <c r="Q818" s="1028"/>
      <c r="R818" s="1028"/>
      <c r="S818" s="592">
        <v>0</v>
      </c>
      <c r="T818" s="990">
        <v>5.8999999999999997E-2</v>
      </c>
      <c r="U818" s="473">
        <v>0</v>
      </c>
      <c r="V818" s="592">
        <v>0</v>
      </c>
      <c r="W818" s="592"/>
      <c r="X818" s="592"/>
      <c r="Y818" s="592">
        <f t="shared" si="26"/>
        <v>25.122</v>
      </c>
      <c r="Z818" s="592"/>
      <c r="AA818" s="592">
        <v>5.1929999999999996</v>
      </c>
      <c r="AB818" s="592">
        <v>340.87</v>
      </c>
      <c r="AC818" s="592">
        <v>0.08</v>
      </c>
      <c r="AD818" s="592"/>
      <c r="AE818" s="592"/>
      <c r="AF818" s="592">
        <v>345.55</v>
      </c>
      <c r="AG818" s="592">
        <v>0.08</v>
      </c>
    </row>
    <row r="819" spans="1:33" x14ac:dyDescent="0.2">
      <c r="A819" s="988">
        <v>37335</v>
      </c>
      <c r="B819" s="592">
        <v>19.393999999999998</v>
      </c>
      <c r="C819" s="592"/>
      <c r="D819" s="592">
        <v>6.5540000000000003</v>
      </c>
      <c r="E819" s="592"/>
      <c r="F819" s="1028">
        <f t="shared" si="27"/>
        <v>25.948</v>
      </c>
      <c r="G819" s="1028"/>
      <c r="H819" s="1028"/>
      <c r="I819" s="1028"/>
      <c r="J819" s="1028"/>
      <c r="K819" s="1028"/>
      <c r="L819" s="1028"/>
      <c r="M819" s="1028"/>
      <c r="N819" s="1028"/>
      <c r="O819" s="1028"/>
      <c r="P819" s="1028"/>
      <c r="Q819" s="1028"/>
      <c r="R819" s="1028"/>
      <c r="S819" s="592">
        <v>0</v>
      </c>
      <c r="T819" s="990">
        <v>0.08</v>
      </c>
      <c r="U819" s="679">
        <v>0</v>
      </c>
      <c r="V819" s="592">
        <v>0</v>
      </c>
      <c r="W819" s="592"/>
      <c r="X819" s="592"/>
      <c r="Y819" s="592">
        <f t="shared" si="26"/>
        <v>25.868000000000002</v>
      </c>
      <c r="Z819" s="592"/>
      <c r="AA819" s="592">
        <v>5.2389999999999999</v>
      </c>
      <c r="AB819" s="592">
        <v>341.19</v>
      </c>
      <c r="AC819" s="592">
        <v>0.15</v>
      </c>
      <c r="AD819" s="592"/>
      <c r="AE819" s="592"/>
      <c r="AF819" s="631">
        <v>345.84</v>
      </c>
      <c r="AG819" s="631">
        <v>0.19</v>
      </c>
    </row>
    <row r="820" spans="1:33" x14ac:dyDescent="0.2">
      <c r="A820" s="988">
        <v>37336</v>
      </c>
      <c r="B820" s="592">
        <v>19.867999999999999</v>
      </c>
      <c r="C820" s="592"/>
      <c r="D820" s="592">
        <v>6.1760000000000002</v>
      </c>
      <c r="E820" s="592"/>
      <c r="F820" s="1028">
        <f t="shared" si="27"/>
        <v>26.043999999999997</v>
      </c>
      <c r="G820" s="1028"/>
      <c r="H820" s="1028"/>
      <c r="I820" s="1028"/>
      <c r="J820" s="1028"/>
      <c r="K820" s="1028"/>
      <c r="L820" s="1028"/>
      <c r="M820" s="1028"/>
      <c r="N820" s="1028"/>
      <c r="O820" s="1028"/>
      <c r="P820" s="1028"/>
      <c r="Q820" s="1028"/>
      <c r="R820" s="1028"/>
      <c r="S820" s="592">
        <v>0</v>
      </c>
      <c r="T820" s="997">
        <v>0</v>
      </c>
      <c r="U820" s="679">
        <v>0</v>
      </c>
      <c r="V820" s="592">
        <v>0</v>
      </c>
      <c r="W820" s="592"/>
      <c r="X820" s="592"/>
      <c r="Y820" s="592">
        <f t="shared" si="26"/>
        <v>26.043999999999997</v>
      </c>
      <c r="Z820" s="592"/>
      <c r="AA820" s="592">
        <v>5.1260000000000003</v>
      </c>
      <c r="AB820" s="592">
        <v>341.26</v>
      </c>
      <c r="AC820" s="592">
        <v>0.15</v>
      </c>
      <c r="AD820" s="592"/>
      <c r="AE820" s="592"/>
      <c r="AF820" s="592">
        <v>346.08</v>
      </c>
      <c r="AG820" s="592">
        <v>0.13</v>
      </c>
    </row>
    <row r="821" spans="1:33" x14ac:dyDescent="0.2">
      <c r="A821" s="988">
        <v>37337</v>
      </c>
      <c r="B821" s="592">
        <v>20.010999999999999</v>
      </c>
      <c r="C821" s="592"/>
      <c r="D821" s="592">
        <v>5.9850000000000003</v>
      </c>
      <c r="E821" s="592"/>
      <c r="F821" s="1028">
        <f t="shared" si="27"/>
        <v>25.995999999999999</v>
      </c>
      <c r="G821" s="1028"/>
      <c r="H821" s="1028"/>
      <c r="I821" s="1028"/>
      <c r="J821" s="1028"/>
      <c r="K821" s="1028"/>
      <c r="L821" s="1028"/>
      <c r="M821" s="1028"/>
      <c r="N821" s="1028"/>
      <c r="O821" s="1028"/>
      <c r="P821" s="1028"/>
      <c r="Q821" s="1028"/>
      <c r="R821" s="1028"/>
      <c r="S821" s="592">
        <v>0</v>
      </c>
      <c r="T821" s="990">
        <v>0.13200000000000001</v>
      </c>
      <c r="U821" s="679">
        <v>0</v>
      </c>
      <c r="V821" s="592">
        <v>0</v>
      </c>
      <c r="W821" s="592"/>
      <c r="X821" s="592"/>
      <c r="Y821" s="592">
        <f t="shared" si="26"/>
        <v>25.863999999999997</v>
      </c>
      <c r="Z821" s="592"/>
      <c r="AA821" s="592">
        <v>4.5149999999999997</v>
      </c>
      <c r="AB821" s="592">
        <v>341.22</v>
      </c>
      <c r="AC821" s="592">
        <v>0.02</v>
      </c>
      <c r="AD821" s="592"/>
      <c r="AE821" s="592"/>
      <c r="AF821" s="592">
        <v>346.25</v>
      </c>
      <c r="AG821" s="592">
        <v>0</v>
      </c>
    </row>
    <row r="822" spans="1:33" x14ac:dyDescent="0.2">
      <c r="A822" s="988">
        <v>37338</v>
      </c>
      <c r="B822" s="592">
        <v>17.420999999999999</v>
      </c>
      <c r="C822" s="592"/>
      <c r="D822" s="592">
        <v>6.7279999999999998</v>
      </c>
      <c r="E822" s="592"/>
      <c r="F822" s="1028">
        <f t="shared" si="27"/>
        <v>24.149000000000001</v>
      </c>
      <c r="G822" s="1028"/>
      <c r="H822" s="1028"/>
      <c r="I822" s="1028"/>
      <c r="J822" s="1028"/>
      <c r="K822" s="1028"/>
      <c r="L822" s="1028"/>
      <c r="M822" s="1028"/>
      <c r="N822" s="1028"/>
      <c r="O822" s="1028"/>
      <c r="P822" s="1028"/>
      <c r="Q822" s="1028"/>
      <c r="R822" s="1028"/>
      <c r="S822" s="592">
        <v>0</v>
      </c>
      <c r="T822" s="990">
        <v>4.2999999999999997E-2</v>
      </c>
      <c r="U822" s="679">
        <v>0</v>
      </c>
      <c r="V822" s="592">
        <v>0</v>
      </c>
      <c r="W822" s="592"/>
      <c r="X822" s="592"/>
      <c r="Y822" s="592">
        <f t="shared" si="26"/>
        <v>24.106000000000002</v>
      </c>
      <c r="Z822" s="592"/>
      <c r="AA822" s="592">
        <v>4.5629999999999997</v>
      </c>
      <c r="AB822" s="592">
        <v>341.19</v>
      </c>
      <c r="AC822" s="592">
        <v>0</v>
      </c>
      <c r="AD822" s="592"/>
      <c r="AE822" s="592"/>
      <c r="AF822" s="592">
        <v>346.45</v>
      </c>
      <c r="AG822" s="592">
        <v>0</v>
      </c>
    </row>
    <row r="823" spans="1:33" x14ac:dyDescent="0.2">
      <c r="A823" s="988">
        <v>37339</v>
      </c>
      <c r="B823" s="592">
        <v>18.396999999999998</v>
      </c>
      <c r="C823" s="592"/>
      <c r="D823" s="592">
        <v>6.8049999999999997</v>
      </c>
      <c r="E823" s="592"/>
      <c r="F823" s="1028">
        <f t="shared" si="27"/>
        <v>25.201999999999998</v>
      </c>
      <c r="G823" s="1028"/>
      <c r="H823" s="1028"/>
      <c r="I823" s="1028"/>
      <c r="J823" s="1028"/>
      <c r="K823" s="1028"/>
      <c r="L823" s="1028"/>
      <c r="M823" s="1028"/>
      <c r="N823" s="1028"/>
      <c r="O823" s="1028"/>
      <c r="P823" s="1028"/>
      <c r="Q823" s="1028"/>
      <c r="R823" s="1028"/>
      <c r="S823" s="592">
        <v>0</v>
      </c>
      <c r="T823" s="990">
        <v>7.0000000000000007E-2</v>
      </c>
      <c r="U823" s="679">
        <v>0</v>
      </c>
      <c r="V823" s="592">
        <v>0</v>
      </c>
      <c r="W823" s="592"/>
      <c r="X823" s="592"/>
      <c r="Y823" s="592">
        <f t="shared" si="26"/>
        <v>25.131999999999998</v>
      </c>
      <c r="Z823" s="592"/>
      <c r="AA823" s="592">
        <v>5.3390000000000004</v>
      </c>
      <c r="AB823" s="592">
        <v>341.17</v>
      </c>
      <c r="AC823" s="592">
        <v>0</v>
      </c>
      <c r="AD823" s="592"/>
      <c r="AE823" s="592"/>
      <c r="AF823" s="592">
        <v>346.55</v>
      </c>
      <c r="AG823" s="592">
        <v>0</v>
      </c>
    </row>
    <row r="824" spans="1:33" x14ac:dyDescent="0.2">
      <c r="A824" s="988">
        <v>37340</v>
      </c>
      <c r="B824" s="592">
        <v>20.849</v>
      </c>
      <c r="C824" s="592"/>
      <c r="D824" s="592">
        <v>6.4</v>
      </c>
      <c r="E824" s="592"/>
      <c r="F824" s="1028">
        <f t="shared" si="27"/>
        <v>27.249000000000002</v>
      </c>
      <c r="G824" s="1028"/>
      <c r="H824" s="1028"/>
      <c r="I824" s="1028"/>
      <c r="J824" s="1028"/>
      <c r="K824" s="1028"/>
      <c r="L824" s="1028"/>
      <c r="M824" s="1028"/>
      <c r="N824" s="1028"/>
      <c r="O824" s="1028"/>
      <c r="P824" s="1028"/>
      <c r="Q824" s="1028"/>
      <c r="R824" s="1028"/>
      <c r="S824" s="592">
        <v>0</v>
      </c>
      <c r="T824" s="990">
        <v>6.2E-2</v>
      </c>
      <c r="U824" s="679">
        <v>0</v>
      </c>
      <c r="V824" s="592">
        <v>0</v>
      </c>
      <c r="W824" s="592"/>
      <c r="X824" s="592"/>
      <c r="Y824" s="592">
        <f t="shared" si="26"/>
        <v>27.187000000000001</v>
      </c>
      <c r="Z824" s="592"/>
      <c r="AA824" s="592">
        <v>5.1180000000000003</v>
      </c>
      <c r="AB824" s="592">
        <v>341.18</v>
      </c>
      <c r="AC824" s="592">
        <v>0</v>
      </c>
      <c r="AD824" s="592"/>
      <c r="AE824" s="592"/>
      <c r="AF824" s="592">
        <v>346.64</v>
      </c>
      <c r="AG824" s="592">
        <v>0</v>
      </c>
    </row>
    <row r="825" spans="1:33" x14ac:dyDescent="0.2">
      <c r="A825" s="988">
        <v>37341</v>
      </c>
      <c r="B825" s="592">
        <v>19.937999999999999</v>
      </c>
      <c r="C825" s="592"/>
      <c r="D825" s="592">
        <v>7.0119999999999996</v>
      </c>
      <c r="E825" s="592"/>
      <c r="F825" s="1028">
        <f t="shared" si="27"/>
        <v>26.95</v>
      </c>
      <c r="G825" s="1028"/>
      <c r="H825" s="1028"/>
      <c r="I825" s="1028"/>
      <c r="J825" s="1028"/>
      <c r="K825" s="1028"/>
      <c r="L825" s="1028"/>
      <c r="M825" s="1028"/>
      <c r="N825" s="1028"/>
      <c r="O825" s="1028"/>
      <c r="P825" s="1028"/>
      <c r="Q825" s="1028"/>
      <c r="R825" s="1028"/>
      <c r="S825" s="592">
        <v>0</v>
      </c>
      <c r="T825" s="990">
        <v>5.8999999999999997E-2</v>
      </c>
      <c r="U825" s="679">
        <v>0</v>
      </c>
      <c r="V825" s="592">
        <v>0</v>
      </c>
      <c r="W825" s="592"/>
      <c r="X825" s="592"/>
      <c r="Y825" s="592">
        <f t="shared" si="26"/>
        <v>26.890999999999998</v>
      </c>
      <c r="Z825" s="592"/>
      <c r="AA825" s="592">
        <v>4.9870000000000001</v>
      </c>
      <c r="AB825" s="592">
        <v>341.23</v>
      </c>
      <c r="AC825" s="592">
        <v>0.61</v>
      </c>
      <c r="AD825" s="592"/>
      <c r="AE825" s="592"/>
      <c r="AF825" s="592">
        <v>346.83</v>
      </c>
      <c r="AG825" s="592">
        <v>0.61</v>
      </c>
    </row>
    <row r="826" spans="1:33" x14ac:dyDescent="0.2">
      <c r="A826" s="988">
        <v>37342</v>
      </c>
      <c r="B826" s="592">
        <v>17.925000000000001</v>
      </c>
      <c r="C826" s="592"/>
      <c r="D826" s="1000">
        <v>9.41</v>
      </c>
      <c r="E826" s="1000"/>
      <c r="F826" s="1028">
        <f t="shared" si="27"/>
        <v>27.335000000000001</v>
      </c>
      <c r="G826" s="1028"/>
      <c r="H826" s="1028"/>
      <c r="I826" s="1028"/>
      <c r="J826" s="1028"/>
      <c r="K826" s="1028"/>
      <c r="L826" s="1028"/>
      <c r="M826" s="1028"/>
      <c r="N826" s="1028"/>
      <c r="O826" s="1028"/>
      <c r="P826" s="1028"/>
      <c r="Q826" s="1028"/>
      <c r="R826" s="1028"/>
      <c r="S826" s="592">
        <v>0</v>
      </c>
      <c r="T826" s="990">
        <v>0.1</v>
      </c>
      <c r="U826" s="679">
        <v>0</v>
      </c>
      <c r="V826" s="592">
        <v>0</v>
      </c>
      <c r="W826" s="592"/>
      <c r="X826" s="592"/>
      <c r="Y826" s="592">
        <f t="shared" si="26"/>
        <v>27.234999999999999</v>
      </c>
      <c r="Z826" s="592"/>
      <c r="AA826" s="592">
        <v>4.2889999999999997</v>
      </c>
      <c r="AB826" s="592">
        <v>341.36</v>
      </c>
      <c r="AC826" s="592">
        <v>0</v>
      </c>
      <c r="AD826" s="592"/>
      <c r="AE826" s="592"/>
      <c r="AF826" s="592">
        <v>347.1</v>
      </c>
      <c r="AG826" s="592">
        <v>0</v>
      </c>
    </row>
    <row r="827" spans="1:33" x14ac:dyDescent="0.2">
      <c r="A827" s="988">
        <v>37343</v>
      </c>
      <c r="B827" s="592">
        <v>19.268999999999998</v>
      </c>
      <c r="C827" s="592"/>
      <c r="D827" s="592">
        <v>6.0640000000000001</v>
      </c>
      <c r="E827" s="592"/>
      <c r="F827" s="1028">
        <f t="shared" si="27"/>
        <v>25.332999999999998</v>
      </c>
      <c r="G827" s="1028"/>
      <c r="H827" s="1028"/>
      <c r="I827" s="1028"/>
      <c r="J827" s="1028"/>
      <c r="K827" s="1028"/>
      <c r="L827" s="1028"/>
      <c r="M827" s="1028"/>
      <c r="N827" s="1028"/>
      <c r="O827" s="1028"/>
      <c r="P827" s="1028"/>
      <c r="Q827" s="1028"/>
      <c r="R827" s="1028"/>
      <c r="S827" s="592">
        <v>0</v>
      </c>
      <c r="T827" s="990">
        <v>0.05</v>
      </c>
      <c r="U827" s="679">
        <v>0</v>
      </c>
      <c r="V827" s="592">
        <v>0</v>
      </c>
      <c r="W827" s="592"/>
      <c r="X827" s="592"/>
      <c r="Y827" s="592">
        <f t="shared" si="26"/>
        <v>25.282999999999998</v>
      </c>
      <c r="Z827" s="592"/>
      <c r="AA827" s="592">
        <v>5.01</v>
      </c>
      <c r="AB827" s="592">
        <v>341.39</v>
      </c>
      <c r="AC827" s="592">
        <v>0</v>
      </c>
      <c r="AD827" s="592"/>
      <c r="AE827" s="592"/>
      <c r="AF827" s="592">
        <v>347.33</v>
      </c>
      <c r="AG827" s="592">
        <v>0</v>
      </c>
    </row>
    <row r="828" spans="1:33" x14ac:dyDescent="0.2">
      <c r="A828" s="988">
        <v>37344</v>
      </c>
      <c r="B828" s="592">
        <v>11.019</v>
      </c>
      <c r="C828" s="592"/>
      <c r="D828" s="592">
        <v>12.608000000000001</v>
      </c>
      <c r="E828" s="592"/>
      <c r="F828" s="1028">
        <f t="shared" si="27"/>
        <v>23.627000000000002</v>
      </c>
      <c r="G828" s="1028"/>
      <c r="H828" s="1028"/>
      <c r="I828" s="1028"/>
      <c r="J828" s="1028"/>
      <c r="K828" s="1028"/>
      <c r="L828" s="1028"/>
      <c r="M828" s="1028"/>
      <c r="N828" s="1028"/>
      <c r="O828" s="1028"/>
      <c r="P828" s="1028"/>
      <c r="Q828" s="1028"/>
      <c r="R828" s="1028"/>
      <c r="S828" s="592">
        <v>0</v>
      </c>
      <c r="T828" s="990">
        <v>8.5000000000000006E-2</v>
      </c>
      <c r="U828" s="679">
        <v>0</v>
      </c>
      <c r="V828" s="592">
        <v>0</v>
      </c>
      <c r="W828" s="592"/>
      <c r="X828" s="592"/>
      <c r="Y828" s="592">
        <f t="shared" si="26"/>
        <v>23.542000000000002</v>
      </c>
      <c r="Z828" s="592"/>
      <c r="AA828" s="592">
        <v>4.99</v>
      </c>
      <c r="AB828" s="631">
        <v>341.25</v>
      </c>
      <c r="AC828" s="631">
        <v>0</v>
      </c>
      <c r="AD828" s="631"/>
      <c r="AE828" s="631"/>
      <c r="AF828" s="1000">
        <v>347.46</v>
      </c>
      <c r="AG828" s="592">
        <v>0</v>
      </c>
    </row>
    <row r="829" spans="1:33" x14ac:dyDescent="0.2">
      <c r="A829" s="988">
        <v>37345</v>
      </c>
      <c r="B829" s="592">
        <v>19.369</v>
      </c>
      <c r="C829" s="592"/>
      <c r="D829" s="592">
        <v>5.117</v>
      </c>
      <c r="E829" s="592"/>
      <c r="F829" s="1028">
        <f t="shared" si="27"/>
        <v>24.486000000000001</v>
      </c>
      <c r="G829" s="1028"/>
      <c r="H829" s="1028"/>
      <c r="I829" s="1028"/>
      <c r="J829" s="1028"/>
      <c r="K829" s="1028"/>
      <c r="L829" s="1028"/>
      <c r="M829" s="1028"/>
      <c r="N829" s="1028"/>
      <c r="O829" s="1028"/>
      <c r="P829" s="1028"/>
      <c r="Q829" s="1028"/>
      <c r="R829" s="1028"/>
      <c r="S829" s="592">
        <v>0</v>
      </c>
      <c r="T829" s="990">
        <v>7.0000000000000007E-2</v>
      </c>
      <c r="U829" s="679">
        <v>0</v>
      </c>
      <c r="V829" s="592">
        <v>0</v>
      </c>
      <c r="W829" s="592"/>
      <c r="X829" s="592"/>
      <c r="Y829" s="592">
        <f t="shared" si="26"/>
        <v>24.416</v>
      </c>
      <c r="Z829" s="592"/>
      <c r="AA829" s="592">
        <v>4.6900000000000004</v>
      </c>
      <c r="AB829" s="1000">
        <v>341.38</v>
      </c>
      <c r="AC829" s="592">
        <v>0.04</v>
      </c>
      <c r="AD829" s="592"/>
      <c r="AE829" s="592"/>
      <c r="AF829" s="1000">
        <v>347.58</v>
      </c>
      <c r="AG829" s="592">
        <v>0.05</v>
      </c>
    </row>
    <row r="830" spans="1:33" x14ac:dyDescent="0.2">
      <c r="A830" s="988">
        <v>37346</v>
      </c>
      <c r="B830" s="592">
        <v>17.687999999999999</v>
      </c>
      <c r="C830" s="592"/>
      <c r="D830" s="592">
        <v>5.1280000000000001</v>
      </c>
      <c r="E830" s="592"/>
      <c r="F830" s="1028">
        <f t="shared" si="27"/>
        <v>22.815999999999999</v>
      </c>
      <c r="G830" s="1028"/>
      <c r="H830" s="1028"/>
      <c r="I830" s="1028"/>
      <c r="J830" s="1028"/>
      <c r="K830" s="1028"/>
      <c r="L830" s="1028"/>
      <c r="M830" s="1028"/>
      <c r="N830" s="1028"/>
      <c r="O830" s="1028"/>
      <c r="P830" s="1028"/>
      <c r="Q830" s="1028"/>
      <c r="R830" s="1028"/>
      <c r="S830" s="1028">
        <v>0</v>
      </c>
      <c r="T830" s="990">
        <v>0</v>
      </c>
      <c r="U830" s="679">
        <v>0</v>
      </c>
      <c r="V830" s="592">
        <v>0</v>
      </c>
      <c r="W830" s="592"/>
      <c r="X830" s="592"/>
      <c r="Y830" s="592">
        <f t="shared" si="26"/>
        <v>22.815999999999999</v>
      </c>
      <c r="Z830" s="592"/>
      <c r="AA830" s="592">
        <v>5.1710000000000003</v>
      </c>
      <c r="AB830" s="996">
        <v>341.21</v>
      </c>
      <c r="AC830" s="631">
        <v>0.49</v>
      </c>
      <c r="AD830" s="631"/>
      <c r="AE830" s="631"/>
      <c r="AF830" s="631">
        <v>347.9</v>
      </c>
      <c r="AG830" s="631">
        <v>0.59</v>
      </c>
    </row>
    <row r="831" spans="1:33" x14ac:dyDescent="0.2">
      <c r="A831" s="988">
        <v>37347</v>
      </c>
      <c r="B831" s="592">
        <v>19.916</v>
      </c>
      <c r="C831" s="592"/>
      <c r="D831" s="592">
        <v>6.3650000000000002</v>
      </c>
      <c r="E831" s="592"/>
      <c r="F831" s="1028">
        <v>26.280999999999999</v>
      </c>
      <c r="G831" s="1028"/>
      <c r="H831" s="1028"/>
      <c r="I831" s="1028"/>
      <c r="J831" s="1028"/>
      <c r="K831" s="1028"/>
      <c r="L831" s="1028"/>
      <c r="M831" s="1028"/>
      <c r="N831" s="1028"/>
      <c r="O831" s="1028"/>
      <c r="P831" s="1028"/>
      <c r="Q831" s="1028"/>
      <c r="R831" s="1028"/>
      <c r="S831" s="592">
        <v>2.9489999999999998</v>
      </c>
      <c r="T831" s="990">
        <v>0.13900000000000001</v>
      </c>
      <c r="U831" s="473">
        <v>0</v>
      </c>
      <c r="V831" s="592">
        <v>0</v>
      </c>
      <c r="W831" s="592"/>
      <c r="X831" s="592"/>
      <c r="Y831" s="592">
        <v>23.193000000000001</v>
      </c>
      <c r="Z831" s="592"/>
      <c r="AA831" s="592">
        <v>5.1459999999999999</v>
      </c>
      <c r="AB831" s="592">
        <v>341.29</v>
      </c>
      <c r="AC831" s="592">
        <v>0.01</v>
      </c>
      <c r="AD831" s="592"/>
      <c r="AE831" s="592"/>
      <c r="AF831" s="1033">
        <v>348</v>
      </c>
      <c r="AG831" s="592">
        <v>0</v>
      </c>
    </row>
    <row r="832" spans="1:33" x14ac:dyDescent="0.2">
      <c r="A832" s="988">
        <v>37348</v>
      </c>
      <c r="B832" s="592">
        <v>23.007999999999999</v>
      </c>
      <c r="C832" s="592"/>
      <c r="D832" s="592">
        <v>6.9459999999999997</v>
      </c>
      <c r="E832" s="592"/>
      <c r="F832" s="1028">
        <v>29.954000000000001</v>
      </c>
      <c r="G832" s="1028"/>
      <c r="H832" s="1028"/>
      <c r="I832" s="1028"/>
      <c r="J832" s="1028"/>
      <c r="K832" s="1028"/>
      <c r="L832" s="1028"/>
      <c r="M832" s="1028"/>
      <c r="N832" s="1028"/>
      <c r="O832" s="1028"/>
      <c r="P832" s="1028"/>
      <c r="Q832" s="1028"/>
      <c r="R832" s="1028"/>
      <c r="S832" s="592">
        <v>3.6560000000000001</v>
      </c>
      <c r="T832" s="990">
        <v>6.0999999999999999E-2</v>
      </c>
      <c r="U832" s="473">
        <v>0</v>
      </c>
      <c r="V832" s="592">
        <v>0</v>
      </c>
      <c r="W832" s="592"/>
      <c r="X832" s="592"/>
      <c r="Y832" s="592">
        <v>26.237000000000002</v>
      </c>
      <c r="Z832" s="592"/>
      <c r="AA832" s="592">
        <v>4.5679999999999996</v>
      </c>
      <c r="AB832" s="592">
        <v>341.26</v>
      </c>
      <c r="AC832" s="592">
        <v>0</v>
      </c>
      <c r="AD832" s="592"/>
      <c r="AE832" s="592"/>
      <c r="AF832" s="592">
        <v>348.25</v>
      </c>
      <c r="AG832" s="592">
        <v>0</v>
      </c>
    </row>
    <row r="833" spans="1:33" x14ac:dyDescent="0.2">
      <c r="A833" s="988">
        <v>37349</v>
      </c>
      <c r="B833" s="993">
        <v>22.51</v>
      </c>
      <c r="C833" s="993"/>
      <c r="D833" s="592">
        <v>8.2149999999999999</v>
      </c>
      <c r="E833" s="592"/>
      <c r="F833" s="1028">
        <v>30.725000000000001</v>
      </c>
      <c r="G833" s="1028"/>
      <c r="H833" s="1028"/>
      <c r="I833" s="1028"/>
      <c r="J833" s="1028"/>
      <c r="K833" s="1028"/>
      <c r="L833" s="1028"/>
      <c r="M833" s="1028"/>
      <c r="N833" s="1028"/>
      <c r="O833" s="1028"/>
      <c r="P833" s="1028"/>
      <c r="Q833" s="1028"/>
      <c r="R833" s="1028"/>
      <c r="S833" s="592">
        <v>3.68</v>
      </c>
      <c r="T833" s="990">
        <v>0.06</v>
      </c>
      <c r="U833" s="473">
        <v>0</v>
      </c>
      <c r="V833" s="592">
        <v>0</v>
      </c>
      <c r="W833" s="592"/>
      <c r="X833" s="592"/>
      <c r="Y833" s="592">
        <v>26.984999999999999</v>
      </c>
      <c r="Z833" s="592"/>
      <c r="AA833" s="592">
        <v>4.8609999999999998</v>
      </c>
      <c r="AB833" s="592">
        <v>341.18</v>
      </c>
      <c r="AC833" s="592">
        <v>0.02</v>
      </c>
      <c r="AD833" s="592"/>
      <c r="AE833" s="592"/>
      <c r="AF833" s="592">
        <v>348.35</v>
      </c>
      <c r="AG833" s="592">
        <v>0</v>
      </c>
    </row>
    <row r="834" spans="1:33" x14ac:dyDescent="0.2">
      <c r="A834" s="988">
        <v>37350</v>
      </c>
      <c r="B834" s="592">
        <v>22.736999999999998</v>
      </c>
      <c r="C834" s="592"/>
      <c r="D834" s="592">
        <v>8.8979999999999997</v>
      </c>
      <c r="E834" s="592"/>
      <c r="F834" s="1028">
        <v>31.635000000000002</v>
      </c>
      <c r="G834" s="1028"/>
      <c r="H834" s="1028"/>
      <c r="I834" s="1028"/>
      <c r="J834" s="1028"/>
      <c r="K834" s="1028"/>
      <c r="L834" s="1028"/>
      <c r="M834" s="1028"/>
      <c r="N834" s="1028"/>
      <c r="O834" s="1028"/>
      <c r="P834" s="1028"/>
      <c r="Q834" s="1028"/>
      <c r="R834" s="1028"/>
      <c r="S834" s="592">
        <v>3.71</v>
      </c>
      <c r="T834" s="990">
        <v>8.4000000000000005E-2</v>
      </c>
      <c r="U834" s="473">
        <v>0</v>
      </c>
      <c r="V834" s="592">
        <v>0</v>
      </c>
      <c r="W834" s="592"/>
      <c r="X834" s="592"/>
      <c r="Y834" s="592">
        <v>27.840999999999998</v>
      </c>
      <c r="Z834" s="592"/>
      <c r="AA834" s="592">
        <v>4.9850000000000003</v>
      </c>
      <c r="AB834" s="592">
        <v>341.15</v>
      </c>
      <c r="AC834" s="592">
        <v>0</v>
      </c>
      <c r="AD834" s="592"/>
      <c r="AE834" s="592"/>
      <c r="AF834" s="592">
        <v>348.5</v>
      </c>
      <c r="AG834" s="592">
        <v>0</v>
      </c>
    </row>
    <row r="835" spans="1:33" x14ac:dyDescent="0.2">
      <c r="A835" s="988">
        <v>37351</v>
      </c>
      <c r="B835" s="592">
        <v>22.052</v>
      </c>
      <c r="C835" s="592"/>
      <c r="D835" s="592">
        <v>8.4329999999999998</v>
      </c>
      <c r="E835" s="592"/>
      <c r="F835" s="1028">
        <v>30.484999999999999</v>
      </c>
      <c r="G835" s="1028"/>
      <c r="H835" s="1028"/>
      <c r="I835" s="1028"/>
      <c r="J835" s="1028"/>
      <c r="K835" s="1028"/>
      <c r="L835" s="1028"/>
      <c r="M835" s="1028"/>
      <c r="N835" s="1028"/>
      <c r="O835" s="1028"/>
      <c r="P835" s="1028"/>
      <c r="Q835" s="1028"/>
      <c r="R835" s="1028"/>
      <c r="S835" s="592">
        <v>3.66</v>
      </c>
      <c r="T835" s="990">
        <v>5.0999999999999997E-2</v>
      </c>
      <c r="U835" s="473">
        <v>0</v>
      </c>
      <c r="V835" s="592">
        <v>0</v>
      </c>
      <c r="W835" s="592"/>
      <c r="X835" s="592"/>
      <c r="Y835" s="592">
        <v>26.774000000000001</v>
      </c>
      <c r="Z835" s="592"/>
      <c r="AA835" s="592">
        <v>4.88</v>
      </c>
      <c r="AB835" s="592">
        <v>341.3</v>
      </c>
      <c r="AC835" s="592">
        <v>0</v>
      </c>
      <c r="AD835" s="592"/>
      <c r="AE835" s="592"/>
      <c r="AF835" s="631">
        <v>348.5</v>
      </c>
      <c r="AG835" s="631">
        <v>0</v>
      </c>
    </row>
    <row r="836" spans="1:33" x14ac:dyDescent="0.2">
      <c r="A836" s="988">
        <v>37352</v>
      </c>
      <c r="B836" s="592">
        <v>21.042000000000002</v>
      </c>
      <c r="C836" s="592"/>
      <c r="D836" s="592">
        <v>8.3680000000000003</v>
      </c>
      <c r="E836" s="592"/>
      <c r="F836" s="1028">
        <v>29.41</v>
      </c>
      <c r="G836" s="1028"/>
      <c r="H836" s="1028"/>
      <c r="I836" s="1028"/>
      <c r="J836" s="1028"/>
      <c r="K836" s="1028"/>
      <c r="L836" s="1028"/>
      <c r="M836" s="1028"/>
      <c r="N836" s="1028"/>
      <c r="O836" s="1028"/>
      <c r="P836" s="1028"/>
      <c r="Q836" s="1028"/>
      <c r="R836" s="1028"/>
      <c r="S836" s="592">
        <v>3.516</v>
      </c>
      <c r="T836" s="990">
        <v>7.2999999999999995E-2</v>
      </c>
      <c r="U836" s="473">
        <v>0</v>
      </c>
      <c r="V836" s="592">
        <v>0</v>
      </c>
      <c r="W836" s="592"/>
      <c r="X836" s="592"/>
      <c r="Y836" s="592">
        <v>25.821000000000005</v>
      </c>
      <c r="Z836" s="592"/>
      <c r="AA836" s="592">
        <v>4.9800000000000004</v>
      </c>
      <c r="AB836" s="592">
        <v>341.07</v>
      </c>
      <c r="AC836" s="592">
        <v>0</v>
      </c>
      <c r="AD836" s="592"/>
      <c r="AE836" s="592"/>
      <c r="AF836" s="592">
        <v>348.55</v>
      </c>
      <c r="AG836" s="592">
        <v>0</v>
      </c>
    </row>
    <row r="837" spans="1:33" x14ac:dyDescent="0.2">
      <c r="A837" s="988">
        <v>37353</v>
      </c>
      <c r="B837" s="592">
        <v>19.791</v>
      </c>
      <c r="C837" s="592"/>
      <c r="D837" s="592">
        <v>9.2509999999999994</v>
      </c>
      <c r="E837" s="592"/>
      <c r="F837" s="1028">
        <v>29.042000000000002</v>
      </c>
      <c r="G837" s="1028"/>
      <c r="H837" s="1028"/>
      <c r="I837" s="1028"/>
      <c r="J837" s="1028"/>
      <c r="K837" s="1028"/>
      <c r="L837" s="1028"/>
      <c r="M837" s="1028"/>
      <c r="N837" s="1028"/>
      <c r="O837" s="1028"/>
      <c r="P837" s="1028"/>
      <c r="Q837" s="1028"/>
      <c r="R837" s="1028"/>
      <c r="S837" s="592">
        <v>3.746</v>
      </c>
      <c r="T837" s="990">
        <v>4.7E-2</v>
      </c>
      <c r="U837" s="473">
        <v>0</v>
      </c>
      <c r="V837" s="592">
        <v>0</v>
      </c>
      <c r="W837" s="592"/>
      <c r="X837" s="592"/>
      <c r="Y837" s="592">
        <v>25.249000000000002</v>
      </c>
      <c r="Z837" s="592"/>
      <c r="AA837" s="592">
        <v>4.75</v>
      </c>
      <c r="AB837" s="592">
        <v>341.04</v>
      </c>
      <c r="AC837" s="592">
        <v>0</v>
      </c>
      <c r="AD837" s="592"/>
      <c r="AE837" s="592"/>
      <c r="AF837" s="592">
        <v>348.65</v>
      </c>
      <c r="AG837" s="592">
        <v>0</v>
      </c>
    </row>
    <row r="838" spans="1:33" x14ac:dyDescent="0.2">
      <c r="A838" s="988">
        <v>37354</v>
      </c>
      <c r="B838" s="592">
        <v>21.053999999999998</v>
      </c>
      <c r="C838" s="592"/>
      <c r="D838" s="1000">
        <v>7.63</v>
      </c>
      <c r="E838" s="1000"/>
      <c r="F838" s="1028">
        <v>28.683999999999997</v>
      </c>
      <c r="G838" s="1028"/>
      <c r="H838" s="1028"/>
      <c r="I838" s="1028"/>
      <c r="J838" s="1028"/>
      <c r="K838" s="1028"/>
      <c r="L838" s="1028"/>
      <c r="M838" s="1028"/>
      <c r="N838" s="1028"/>
      <c r="O838" s="1028"/>
      <c r="P838" s="1028"/>
      <c r="Q838" s="1028"/>
      <c r="R838" s="1028"/>
      <c r="S838" s="592">
        <v>3.7109999999999999</v>
      </c>
      <c r="T838" s="990">
        <v>6.9000000000000006E-2</v>
      </c>
      <c r="U838" s="473">
        <v>0</v>
      </c>
      <c r="V838" s="592">
        <v>0</v>
      </c>
      <c r="W838" s="592"/>
      <c r="X838" s="592"/>
      <c r="Y838" s="592">
        <v>24.904</v>
      </c>
      <c r="Z838" s="592"/>
      <c r="AA838" s="592">
        <v>5.1210000000000004</v>
      </c>
      <c r="AB838" s="592">
        <v>341.05</v>
      </c>
      <c r="AC838" s="592">
        <v>0</v>
      </c>
      <c r="AD838" s="592"/>
      <c r="AE838" s="592"/>
      <c r="AF838" s="1000">
        <v>348.66</v>
      </c>
      <c r="AG838" s="592">
        <v>0</v>
      </c>
    </row>
    <row r="839" spans="1:33" x14ac:dyDescent="0.2">
      <c r="A839" s="988">
        <v>37355</v>
      </c>
      <c r="B839" s="592">
        <v>21.922000000000001</v>
      </c>
      <c r="C839" s="592"/>
      <c r="D839" s="592">
        <v>9.782</v>
      </c>
      <c r="E839" s="592"/>
      <c r="F839" s="1028">
        <v>31.704000000000001</v>
      </c>
      <c r="G839" s="1028"/>
      <c r="H839" s="1028"/>
      <c r="I839" s="1028"/>
      <c r="J839" s="1028"/>
      <c r="K839" s="1028"/>
      <c r="L839" s="1028"/>
      <c r="M839" s="1028"/>
      <c r="N839" s="1028"/>
      <c r="O839" s="1028"/>
      <c r="P839" s="1028"/>
      <c r="Q839" s="1028"/>
      <c r="R839" s="1028"/>
      <c r="S839" s="592">
        <v>3.6320000000000001</v>
      </c>
      <c r="T839" s="990">
        <v>8.3000000000000004E-2</v>
      </c>
      <c r="U839" s="473">
        <v>0</v>
      </c>
      <c r="V839" s="1023">
        <v>0</v>
      </c>
      <c r="W839" s="1023"/>
      <c r="X839" s="1023"/>
      <c r="Y839" s="592">
        <v>27.989000000000001</v>
      </c>
      <c r="Z839" s="592"/>
      <c r="AA839" s="592">
        <v>4.6150000000000002</v>
      </c>
      <c r="AB839" s="592">
        <v>341.08</v>
      </c>
      <c r="AC839" s="592">
        <v>0.32</v>
      </c>
      <c r="AD839" s="592"/>
      <c r="AE839" s="592"/>
      <c r="AF839" s="1000">
        <v>348.76</v>
      </c>
      <c r="AG839" s="592">
        <v>0.49</v>
      </c>
    </row>
    <row r="840" spans="1:33" x14ac:dyDescent="0.2">
      <c r="A840" s="988">
        <v>37356</v>
      </c>
      <c r="B840" s="592">
        <v>20.149000000000001</v>
      </c>
      <c r="C840" s="592"/>
      <c r="D840" s="592">
        <v>7.7590000000000003</v>
      </c>
      <c r="E840" s="592"/>
      <c r="F840" s="1028">
        <v>27.908000000000001</v>
      </c>
      <c r="G840" s="1028"/>
      <c r="H840" s="1028"/>
      <c r="I840" s="1028"/>
      <c r="J840" s="1028"/>
      <c r="K840" s="1028"/>
      <c r="L840" s="1028"/>
      <c r="M840" s="1028"/>
      <c r="N840" s="1028"/>
      <c r="O840" s="1028"/>
      <c r="P840" s="1028"/>
      <c r="Q840" s="1028"/>
      <c r="R840" s="1028"/>
      <c r="S840" s="592">
        <v>3.7509999999999999</v>
      </c>
      <c r="T840" s="990">
        <v>5.3999999999999999E-2</v>
      </c>
      <c r="U840" s="473">
        <v>0</v>
      </c>
      <c r="V840" s="592">
        <v>0</v>
      </c>
      <c r="W840" s="592"/>
      <c r="X840" s="592"/>
      <c r="Y840" s="592">
        <v>24.103000000000002</v>
      </c>
      <c r="Z840" s="592"/>
      <c r="AA840" s="592">
        <v>1.1080000000000001</v>
      </c>
      <c r="AB840" s="1000">
        <v>341.04</v>
      </c>
      <c r="AC840" s="592">
        <v>0</v>
      </c>
      <c r="AD840" s="592"/>
      <c r="AE840" s="592"/>
      <c r="AF840" s="592">
        <v>348.86</v>
      </c>
      <c r="AG840" s="592">
        <v>0</v>
      </c>
    </row>
    <row r="841" spans="1:33" x14ac:dyDescent="0.2">
      <c r="A841" s="988">
        <v>37357</v>
      </c>
      <c r="B841" s="592">
        <v>24.449000000000002</v>
      </c>
      <c r="C841" s="592"/>
      <c r="D841" s="592">
        <v>7.1849999999999996</v>
      </c>
      <c r="E841" s="592"/>
      <c r="F841" s="1028">
        <v>31.634</v>
      </c>
      <c r="G841" s="1028"/>
      <c r="H841" s="1028"/>
      <c r="I841" s="1028"/>
      <c r="J841" s="1028"/>
      <c r="K841" s="1028"/>
      <c r="L841" s="1028"/>
      <c r="M841" s="1028"/>
      <c r="N841" s="1028"/>
      <c r="O841" s="1028"/>
      <c r="P841" s="1028"/>
      <c r="Q841" s="1028"/>
      <c r="R841" s="1028"/>
      <c r="S841" s="592">
        <v>1.2470000000000001</v>
      </c>
      <c r="T841" s="990">
        <v>6.5000000000000002E-2</v>
      </c>
      <c r="U841" s="473">
        <v>0</v>
      </c>
      <c r="V841" s="592">
        <v>0</v>
      </c>
      <c r="W841" s="592"/>
      <c r="X841" s="592"/>
      <c r="Y841" s="592">
        <v>30.321999999999999</v>
      </c>
      <c r="Z841" s="592"/>
      <c r="AA841" s="592" t="s">
        <v>116</v>
      </c>
      <c r="AB841" s="592">
        <v>341.06</v>
      </c>
      <c r="AC841" s="592">
        <v>0</v>
      </c>
      <c r="AD841" s="592"/>
      <c r="AE841" s="592"/>
      <c r="AF841" s="592">
        <v>348.9</v>
      </c>
      <c r="AG841" s="592">
        <v>0</v>
      </c>
    </row>
    <row r="842" spans="1:33" x14ac:dyDescent="0.2">
      <c r="A842" s="988">
        <v>37358</v>
      </c>
      <c r="B842" s="592">
        <v>19.956</v>
      </c>
      <c r="C842" s="592"/>
      <c r="D842" s="1000">
        <v>8.8000000000000007</v>
      </c>
      <c r="E842" s="1000"/>
      <c r="F842" s="1028">
        <v>28.756</v>
      </c>
      <c r="G842" s="1028"/>
      <c r="H842" s="1028"/>
      <c r="I842" s="1028"/>
      <c r="J842" s="1028"/>
      <c r="K842" s="1028"/>
      <c r="L842" s="1028"/>
      <c r="M842" s="1028"/>
      <c r="N842" s="1028"/>
      <c r="O842" s="1028"/>
      <c r="P842" s="1028"/>
      <c r="Q842" s="1028"/>
      <c r="R842" s="1028"/>
      <c r="S842" s="592">
        <v>3.3439999999999999</v>
      </c>
      <c r="T842" s="990">
        <v>7.2999999999999995E-2</v>
      </c>
      <c r="U842" s="473">
        <v>0</v>
      </c>
      <c r="V842" s="592">
        <v>0</v>
      </c>
      <c r="W842" s="592"/>
      <c r="X842" s="592"/>
      <c r="Y842" s="592">
        <v>25.338999999999999</v>
      </c>
      <c r="Z842" s="592"/>
      <c r="AA842" s="592" t="s">
        <v>116</v>
      </c>
      <c r="AB842" s="592">
        <v>341.06</v>
      </c>
      <c r="AC842" s="592">
        <v>0</v>
      </c>
      <c r="AD842" s="592"/>
      <c r="AE842" s="592"/>
      <c r="AF842" s="592">
        <v>348.88</v>
      </c>
      <c r="AG842" s="592" t="s">
        <v>110</v>
      </c>
    </row>
    <row r="843" spans="1:33" x14ac:dyDescent="0.2">
      <c r="A843" s="988">
        <v>37359</v>
      </c>
      <c r="B843" s="592">
        <v>20.966999999999999</v>
      </c>
      <c r="C843" s="592"/>
      <c r="D843" s="1028">
        <v>10.419</v>
      </c>
      <c r="E843" s="1028"/>
      <c r="F843" s="1028">
        <v>31.385999999999999</v>
      </c>
      <c r="G843" s="1028"/>
      <c r="H843" s="1028"/>
      <c r="I843" s="1028"/>
      <c r="J843" s="1028"/>
      <c r="K843" s="1028"/>
      <c r="L843" s="1028"/>
      <c r="M843" s="1028"/>
      <c r="N843" s="1028"/>
      <c r="O843" s="1028"/>
      <c r="P843" s="1028"/>
      <c r="Q843" s="1028"/>
      <c r="R843" s="1028"/>
      <c r="S843" s="592">
        <v>3.7949999999999999</v>
      </c>
      <c r="T843" s="990">
        <v>7.1999999999999995E-2</v>
      </c>
      <c r="U843" s="473">
        <v>0</v>
      </c>
      <c r="V843" s="592">
        <v>0</v>
      </c>
      <c r="W843" s="592"/>
      <c r="X843" s="592"/>
      <c r="Y843" s="592">
        <v>27.519000000000002</v>
      </c>
      <c r="Z843" s="592"/>
      <c r="AA843" s="592" t="s">
        <v>116</v>
      </c>
      <c r="AB843" s="592">
        <v>341.06</v>
      </c>
      <c r="AC843" s="592">
        <v>0</v>
      </c>
      <c r="AD843" s="592"/>
      <c r="AE843" s="592"/>
      <c r="AF843" s="592">
        <v>349</v>
      </c>
      <c r="AG843" s="592">
        <v>0</v>
      </c>
    </row>
    <row r="844" spans="1:33" x14ac:dyDescent="0.2">
      <c r="A844" s="988">
        <v>37360</v>
      </c>
      <c r="B844" s="592">
        <v>20.693999999999999</v>
      </c>
      <c r="C844" s="592"/>
      <c r="D844" s="1028">
        <v>10.85</v>
      </c>
      <c r="E844" s="1028"/>
      <c r="F844" s="1028">
        <v>31.543999999999997</v>
      </c>
      <c r="G844" s="1028"/>
      <c r="H844" s="1028"/>
      <c r="I844" s="1028"/>
      <c r="J844" s="1028"/>
      <c r="K844" s="1028"/>
      <c r="L844" s="1028"/>
      <c r="M844" s="1028"/>
      <c r="N844" s="1028"/>
      <c r="O844" s="1028"/>
      <c r="P844" s="1028"/>
      <c r="Q844" s="1028"/>
      <c r="R844" s="1028"/>
      <c r="S844" s="592">
        <v>3.673</v>
      </c>
      <c r="T844" s="990">
        <v>7.1999999999999995E-2</v>
      </c>
      <c r="U844" s="473">
        <v>0</v>
      </c>
      <c r="V844" s="592">
        <v>0</v>
      </c>
      <c r="W844" s="592"/>
      <c r="X844" s="592"/>
      <c r="Y844" s="592">
        <v>27.798999999999996</v>
      </c>
      <c r="Z844" s="592"/>
      <c r="AA844" s="592" t="s">
        <v>116</v>
      </c>
      <c r="AB844" s="592">
        <v>340.99</v>
      </c>
      <c r="AC844" s="592">
        <v>0</v>
      </c>
      <c r="AD844" s="592"/>
      <c r="AE844" s="592"/>
      <c r="AF844" s="592">
        <v>349.06</v>
      </c>
      <c r="AG844" s="592">
        <v>0</v>
      </c>
    </row>
    <row r="845" spans="1:33" x14ac:dyDescent="0.2">
      <c r="A845" s="988">
        <v>37361</v>
      </c>
      <c r="B845" s="592">
        <v>22.295999999999999</v>
      </c>
      <c r="C845" s="592"/>
      <c r="D845" s="592">
        <v>9.3680000000000003</v>
      </c>
      <c r="E845" s="592"/>
      <c r="F845" s="1028">
        <v>31.664000000000001</v>
      </c>
      <c r="G845" s="1028"/>
      <c r="H845" s="1028"/>
      <c r="I845" s="1028"/>
      <c r="J845" s="1028"/>
      <c r="K845" s="1028"/>
      <c r="L845" s="1028"/>
      <c r="M845" s="1028"/>
      <c r="N845" s="1028"/>
      <c r="O845" s="1028"/>
      <c r="P845" s="1028"/>
      <c r="Q845" s="1028"/>
      <c r="R845" s="1028"/>
      <c r="S845" s="631">
        <v>3.109</v>
      </c>
      <c r="T845" s="990">
        <v>7.3999999999999996E-2</v>
      </c>
      <c r="U845" s="473">
        <v>0</v>
      </c>
      <c r="V845" s="592">
        <v>0</v>
      </c>
      <c r="W845" s="592"/>
      <c r="X845" s="592"/>
      <c r="Y845" s="592">
        <v>28.480999999999998</v>
      </c>
      <c r="Z845" s="592"/>
      <c r="AA845" s="592" t="s">
        <v>116</v>
      </c>
      <c r="AB845" s="592">
        <v>340.93</v>
      </c>
      <c r="AC845" s="592">
        <v>0</v>
      </c>
      <c r="AD845" s="592"/>
      <c r="AE845" s="592"/>
      <c r="AF845" s="592">
        <v>349.05</v>
      </c>
      <c r="AG845" s="592">
        <v>0</v>
      </c>
    </row>
    <row r="846" spans="1:33" x14ac:dyDescent="0.2">
      <c r="A846" s="988">
        <v>37362</v>
      </c>
      <c r="B846" s="592">
        <v>23.093</v>
      </c>
      <c r="C846" s="592"/>
      <c r="D846" s="592">
        <v>10.936999999999999</v>
      </c>
      <c r="E846" s="592"/>
      <c r="F846" s="1028">
        <v>34.03</v>
      </c>
      <c r="G846" s="1028"/>
      <c r="H846" s="1028"/>
      <c r="I846" s="1028"/>
      <c r="J846" s="1028"/>
      <c r="K846" s="1028"/>
      <c r="L846" s="1028"/>
      <c r="M846" s="1028"/>
      <c r="N846" s="1028"/>
      <c r="O846" s="1028"/>
      <c r="P846" s="1028"/>
      <c r="Q846" s="1028"/>
      <c r="R846" s="1028"/>
      <c r="S846" s="592">
        <v>3.1</v>
      </c>
      <c r="T846" s="990">
        <v>7.6999999999999999E-2</v>
      </c>
      <c r="U846" s="473">
        <v>0</v>
      </c>
      <c r="V846" s="592">
        <v>0</v>
      </c>
      <c r="W846" s="592"/>
      <c r="X846" s="592"/>
      <c r="Y846" s="592">
        <v>30.852999999999998</v>
      </c>
      <c r="Z846" s="592"/>
      <c r="AA846" s="592" t="s">
        <v>116</v>
      </c>
      <c r="AB846" s="1000">
        <v>340.88</v>
      </c>
      <c r="AC846" s="592">
        <v>0</v>
      </c>
      <c r="AD846" s="592"/>
      <c r="AE846" s="592"/>
      <c r="AF846" s="1000">
        <v>349.15</v>
      </c>
      <c r="AG846" s="592">
        <v>0</v>
      </c>
    </row>
    <row r="847" spans="1:33" x14ac:dyDescent="0.2">
      <c r="A847" s="988">
        <v>37363</v>
      </c>
      <c r="B847" s="592">
        <v>22.245999999999999</v>
      </c>
      <c r="C847" s="592"/>
      <c r="D847" s="592">
        <v>13.87</v>
      </c>
      <c r="E847" s="592"/>
      <c r="F847" s="1028">
        <v>36.116</v>
      </c>
      <c r="G847" s="1028"/>
      <c r="H847" s="1028"/>
      <c r="I847" s="1028"/>
      <c r="J847" s="1028"/>
      <c r="K847" s="1028"/>
      <c r="L847" s="1028"/>
      <c r="M847" s="1028"/>
      <c r="N847" s="1028"/>
      <c r="O847" s="1028"/>
      <c r="P847" s="1028"/>
      <c r="Q847" s="1028"/>
      <c r="R847" s="1028"/>
      <c r="S847" s="592">
        <v>2.79</v>
      </c>
      <c r="T847" s="990">
        <v>0.10299999999999999</v>
      </c>
      <c r="U847" s="473">
        <v>0</v>
      </c>
      <c r="V847" s="592">
        <v>0</v>
      </c>
      <c r="W847" s="592"/>
      <c r="X847" s="592"/>
      <c r="Y847" s="592">
        <v>33.222999999999999</v>
      </c>
      <c r="Z847" s="592"/>
      <c r="AA847" s="592" t="s">
        <v>116</v>
      </c>
      <c r="AB847" s="592">
        <v>340.85</v>
      </c>
      <c r="AC847" s="592">
        <v>0</v>
      </c>
      <c r="AD847" s="592"/>
      <c r="AE847" s="592"/>
      <c r="AF847" s="592">
        <v>349.15</v>
      </c>
      <c r="AG847" s="592">
        <v>0.03</v>
      </c>
    </row>
    <row r="848" spans="1:33" x14ac:dyDescent="0.2">
      <c r="A848" s="988">
        <v>37364</v>
      </c>
      <c r="B848" s="592">
        <v>22.875</v>
      </c>
      <c r="C848" s="592"/>
      <c r="D848" s="592">
        <v>13.273</v>
      </c>
      <c r="E848" s="592"/>
      <c r="F848" s="1028">
        <v>36.147999999999996</v>
      </c>
      <c r="G848" s="1028"/>
      <c r="H848" s="1028"/>
      <c r="I848" s="1028"/>
      <c r="J848" s="1028"/>
      <c r="K848" s="1028"/>
      <c r="L848" s="1028"/>
      <c r="M848" s="1028"/>
      <c r="N848" s="1028"/>
      <c r="O848" s="1028"/>
      <c r="P848" s="1028"/>
      <c r="Q848" s="1028"/>
      <c r="R848" s="1028"/>
      <c r="S848" s="592">
        <v>2.8479999999999999</v>
      </c>
      <c r="T848" s="990">
        <v>0</v>
      </c>
      <c r="U848" s="473">
        <v>0</v>
      </c>
      <c r="V848" s="592">
        <v>0</v>
      </c>
      <c r="W848" s="592"/>
      <c r="X848" s="592"/>
      <c r="Y848" s="592">
        <v>33.299999999999997</v>
      </c>
      <c r="Z848" s="592"/>
      <c r="AA848" s="592" t="s">
        <v>116</v>
      </c>
      <c r="AB848" s="592">
        <v>340.69</v>
      </c>
      <c r="AC848" s="592">
        <v>0</v>
      </c>
      <c r="AD848" s="592"/>
      <c r="AE848" s="592"/>
      <c r="AF848" s="592">
        <v>349.16</v>
      </c>
      <c r="AG848" s="592">
        <v>0</v>
      </c>
    </row>
    <row r="849" spans="1:33" x14ac:dyDescent="0.2">
      <c r="A849" s="988">
        <v>37365</v>
      </c>
      <c r="B849" s="1000">
        <v>19.315999999999999</v>
      </c>
      <c r="C849" s="1000"/>
      <c r="D849" s="592">
        <v>18.443999999999999</v>
      </c>
      <c r="E849" s="592"/>
      <c r="F849" s="1028">
        <v>37.76</v>
      </c>
      <c r="G849" s="1028"/>
      <c r="H849" s="1028"/>
      <c r="I849" s="1028"/>
      <c r="J849" s="1028"/>
      <c r="K849" s="1028"/>
      <c r="L849" s="1028"/>
      <c r="M849" s="1028"/>
      <c r="N849" s="1028"/>
      <c r="O849" s="1028"/>
      <c r="P849" s="1028"/>
      <c r="Q849" s="1028"/>
      <c r="R849" s="1028"/>
      <c r="S849" s="592">
        <v>3.5179999999999998</v>
      </c>
      <c r="T849" s="990">
        <v>0.221</v>
      </c>
      <c r="U849" s="473">
        <v>0</v>
      </c>
      <c r="V849" s="592">
        <v>0</v>
      </c>
      <c r="W849" s="592"/>
      <c r="X849" s="592"/>
      <c r="Y849" s="592">
        <v>34.021000000000001</v>
      </c>
      <c r="Z849" s="592"/>
      <c r="AA849" s="592" t="s">
        <v>116</v>
      </c>
      <c r="AB849" s="592">
        <v>340.59</v>
      </c>
      <c r="AC849" s="592">
        <v>0.03</v>
      </c>
      <c r="AD849" s="592"/>
      <c r="AE849" s="592"/>
      <c r="AF849" s="592">
        <v>349.4</v>
      </c>
      <c r="AG849" s="592">
        <v>0.05</v>
      </c>
    </row>
    <row r="850" spans="1:33" x14ac:dyDescent="0.2">
      <c r="A850" s="988">
        <v>37366</v>
      </c>
      <c r="B850" s="592">
        <v>19.576000000000001</v>
      </c>
      <c r="C850" s="592"/>
      <c r="D850" s="592">
        <v>13.5</v>
      </c>
      <c r="E850" s="592"/>
      <c r="F850" s="1028">
        <v>33.076000000000001</v>
      </c>
      <c r="G850" s="1028"/>
      <c r="H850" s="1028"/>
      <c r="I850" s="1028"/>
      <c r="J850" s="1028"/>
      <c r="K850" s="1028"/>
      <c r="L850" s="1028"/>
      <c r="M850" s="1028"/>
      <c r="N850" s="1028"/>
      <c r="O850" s="1028"/>
      <c r="P850" s="1028"/>
      <c r="Q850" s="1028"/>
      <c r="R850" s="1028"/>
      <c r="S850" s="592">
        <v>3.766</v>
      </c>
      <c r="T850" s="990">
        <v>2.7E-2</v>
      </c>
      <c r="U850" s="679">
        <v>0</v>
      </c>
      <c r="V850" s="592">
        <v>0</v>
      </c>
      <c r="W850" s="592"/>
      <c r="X850" s="592"/>
      <c r="Y850" s="592">
        <v>29.283000000000001</v>
      </c>
      <c r="Z850" s="592"/>
      <c r="AA850" s="592" t="s">
        <v>116</v>
      </c>
      <c r="AB850" s="592">
        <v>340.52</v>
      </c>
      <c r="AC850" s="592">
        <v>0</v>
      </c>
      <c r="AD850" s="592"/>
      <c r="AE850" s="592"/>
      <c r="AF850" s="631">
        <v>349.25</v>
      </c>
      <c r="AG850" s="631">
        <v>0</v>
      </c>
    </row>
    <row r="851" spans="1:33" x14ac:dyDescent="0.2">
      <c r="A851" s="988">
        <v>37367</v>
      </c>
      <c r="B851" s="592">
        <v>20.501999999999999</v>
      </c>
      <c r="C851" s="592"/>
      <c r="D851" s="592">
        <v>11.9</v>
      </c>
      <c r="E851" s="592"/>
      <c r="F851" s="1028">
        <v>32.402000000000001</v>
      </c>
      <c r="G851" s="1028"/>
      <c r="H851" s="1028"/>
      <c r="I851" s="1028"/>
      <c r="J851" s="1028"/>
      <c r="K851" s="1028"/>
      <c r="L851" s="1028"/>
      <c r="M851" s="1028"/>
      <c r="N851" s="1028"/>
      <c r="O851" s="1028"/>
      <c r="P851" s="1028"/>
      <c r="Q851" s="1028"/>
      <c r="R851" s="1028"/>
      <c r="S851" s="592">
        <v>3.7010000000000001</v>
      </c>
      <c r="T851" s="990">
        <v>1.9E-2</v>
      </c>
      <c r="U851" s="679">
        <v>0</v>
      </c>
      <c r="V851" s="592">
        <v>0</v>
      </c>
      <c r="W851" s="592"/>
      <c r="X851" s="592"/>
      <c r="Y851" s="592">
        <v>28.682000000000002</v>
      </c>
      <c r="Z851" s="592"/>
      <c r="AA851" s="592" t="s">
        <v>116</v>
      </c>
      <c r="AB851" s="592">
        <v>340.46</v>
      </c>
      <c r="AC851" s="592">
        <v>0</v>
      </c>
      <c r="AD851" s="592"/>
      <c r="AE851" s="592"/>
      <c r="AF851" s="592">
        <v>349.26</v>
      </c>
      <c r="AG851" s="592">
        <v>0</v>
      </c>
    </row>
    <row r="852" spans="1:33" x14ac:dyDescent="0.2">
      <c r="A852" s="988">
        <v>37368</v>
      </c>
      <c r="B852" s="592">
        <v>22.238</v>
      </c>
      <c r="C852" s="592"/>
      <c r="D852" s="592">
        <v>15.8</v>
      </c>
      <c r="E852" s="592"/>
      <c r="F852" s="1028">
        <v>38.037999999999997</v>
      </c>
      <c r="G852" s="1028"/>
      <c r="H852" s="1028"/>
      <c r="I852" s="1028"/>
      <c r="J852" s="1028"/>
      <c r="K852" s="1028"/>
      <c r="L852" s="1028"/>
      <c r="M852" s="1028"/>
      <c r="N852" s="1028"/>
      <c r="O852" s="1028"/>
      <c r="P852" s="1028"/>
      <c r="Q852" s="1028"/>
      <c r="R852" s="1028"/>
      <c r="S852" s="592">
        <v>3.6549999999999998</v>
      </c>
      <c r="T852" s="990">
        <v>0</v>
      </c>
      <c r="U852" s="679">
        <v>0</v>
      </c>
      <c r="V852" s="592">
        <v>0</v>
      </c>
      <c r="W852" s="592"/>
      <c r="X852" s="592"/>
      <c r="Y852" s="592">
        <v>34.382999999999996</v>
      </c>
      <c r="Z852" s="592"/>
      <c r="AA852" s="592" t="s">
        <v>117</v>
      </c>
      <c r="AB852" s="592">
        <v>340.37</v>
      </c>
      <c r="AC852" s="592">
        <v>0</v>
      </c>
      <c r="AD852" s="592"/>
      <c r="AE852" s="592"/>
      <c r="AF852" s="592">
        <v>349.26</v>
      </c>
      <c r="AG852" s="592">
        <v>0</v>
      </c>
    </row>
    <row r="853" spans="1:33" x14ac:dyDescent="0.2">
      <c r="A853" s="988">
        <v>37369</v>
      </c>
      <c r="B853" s="592">
        <v>24.81</v>
      </c>
      <c r="C853" s="592"/>
      <c r="D853" s="631">
        <v>9.4209999999999994</v>
      </c>
      <c r="E853" s="631"/>
      <c r="F853" s="1028">
        <v>34.230999999999995</v>
      </c>
      <c r="G853" s="1028"/>
      <c r="H853" s="1028"/>
      <c r="I853" s="1028"/>
      <c r="J853" s="1028"/>
      <c r="K853" s="1028"/>
      <c r="L853" s="1028"/>
      <c r="M853" s="1028"/>
      <c r="N853" s="1028"/>
      <c r="O853" s="1028"/>
      <c r="P853" s="1028"/>
      <c r="Q853" s="1028"/>
      <c r="R853" s="1028"/>
      <c r="S853" s="592">
        <v>3.8279999999999998</v>
      </c>
      <c r="T853" s="990">
        <v>2.1000000000000001E-2</v>
      </c>
      <c r="U853" s="679">
        <v>0</v>
      </c>
      <c r="V853" s="592">
        <v>0</v>
      </c>
      <c r="W853" s="592"/>
      <c r="X853" s="592"/>
      <c r="Y853" s="592">
        <v>30.381999999999994</v>
      </c>
      <c r="Z853" s="592"/>
      <c r="AA853" s="592" t="s">
        <v>117</v>
      </c>
      <c r="AB853" s="592">
        <v>340.22</v>
      </c>
      <c r="AC853" s="592">
        <v>0</v>
      </c>
      <c r="AD853" s="592"/>
      <c r="AE853" s="592"/>
      <c r="AF853" s="592">
        <v>349.26</v>
      </c>
      <c r="AG853" s="592">
        <v>0</v>
      </c>
    </row>
    <row r="854" spans="1:33" x14ac:dyDescent="0.2">
      <c r="A854" s="988">
        <v>37370</v>
      </c>
      <c r="B854" s="592">
        <v>23.353000000000002</v>
      </c>
      <c r="C854" s="592"/>
      <c r="D854" s="592">
        <v>10.391999999999999</v>
      </c>
      <c r="E854" s="592"/>
      <c r="F854" s="1028">
        <v>33.744999999999997</v>
      </c>
      <c r="G854" s="1028"/>
      <c r="H854" s="1028"/>
      <c r="I854" s="1028"/>
      <c r="J854" s="1028"/>
      <c r="K854" s="1028"/>
      <c r="L854" s="1028"/>
      <c r="M854" s="1028"/>
      <c r="N854" s="1028"/>
      <c r="O854" s="1028"/>
      <c r="P854" s="1028"/>
      <c r="Q854" s="1028"/>
      <c r="R854" s="1028"/>
      <c r="S854" s="592">
        <v>3.802</v>
      </c>
      <c r="T854" s="990">
        <v>2.5999999999999999E-2</v>
      </c>
      <c r="U854" s="679">
        <v>0</v>
      </c>
      <c r="V854" s="592">
        <v>0</v>
      </c>
      <c r="W854" s="592"/>
      <c r="X854" s="592"/>
      <c r="Y854" s="592">
        <v>29.917000000000005</v>
      </c>
      <c r="Z854" s="592"/>
      <c r="AA854" s="592" t="s">
        <v>117</v>
      </c>
      <c r="AB854" s="592">
        <v>340.11</v>
      </c>
      <c r="AC854" s="592">
        <v>7.0000000000000007E-2</v>
      </c>
      <c r="AD854" s="592"/>
      <c r="AE854" s="592"/>
      <c r="AF854" s="592">
        <v>349.27</v>
      </c>
      <c r="AG854" s="592">
        <v>0.05</v>
      </c>
    </row>
    <row r="855" spans="1:33" x14ac:dyDescent="0.2">
      <c r="A855" s="988">
        <v>37371</v>
      </c>
      <c r="B855" s="592">
        <v>20.47</v>
      </c>
      <c r="C855" s="592"/>
      <c r="D855" s="592">
        <v>11.555999999999999</v>
      </c>
      <c r="E855" s="592"/>
      <c r="F855" s="1028">
        <v>32.025999999999996</v>
      </c>
      <c r="G855" s="1028"/>
      <c r="H855" s="1028"/>
      <c r="I855" s="1028"/>
      <c r="J855" s="1028"/>
      <c r="K855" s="1028"/>
      <c r="L855" s="1028"/>
      <c r="M855" s="1028"/>
      <c r="N855" s="1028"/>
      <c r="O855" s="1028"/>
      <c r="P855" s="1028"/>
      <c r="Q855" s="1028"/>
      <c r="R855" s="1028"/>
      <c r="S855" s="592">
        <v>3.7559999999999998</v>
      </c>
      <c r="T855" s="990">
        <v>3.5000000000000003E-2</v>
      </c>
      <c r="U855" s="679">
        <v>0</v>
      </c>
      <c r="V855" s="592">
        <v>0</v>
      </c>
      <c r="W855" s="592"/>
      <c r="X855" s="592"/>
      <c r="Y855" s="592">
        <v>28.234999999999999</v>
      </c>
      <c r="Z855" s="592"/>
      <c r="AA855" s="592" t="s">
        <v>117</v>
      </c>
      <c r="AB855" s="592">
        <v>339.7</v>
      </c>
      <c r="AC855" s="592">
        <v>0</v>
      </c>
      <c r="AD855" s="592"/>
      <c r="AE855" s="592"/>
      <c r="AF855" s="592">
        <v>349.25</v>
      </c>
      <c r="AG855" s="592">
        <v>0</v>
      </c>
    </row>
    <row r="856" spans="1:33" x14ac:dyDescent="0.2">
      <c r="A856" s="988">
        <v>37372</v>
      </c>
      <c r="B856" s="1000">
        <v>22.78</v>
      </c>
      <c r="C856" s="1000"/>
      <c r="D856" s="1000">
        <v>9.84</v>
      </c>
      <c r="E856" s="1000"/>
      <c r="F856" s="1028">
        <v>32.619999999999997</v>
      </c>
      <c r="G856" s="1028"/>
      <c r="H856" s="1028"/>
      <c r="I856" s="1028"/>
      <c r="J856" s="1028"/>
      <c r="K856" s="1028"/>
      <c r="L856" s="1028"/>
      <c r="M856" s="1028"/>
      <c r="N856" s="1028"/>
      <c r="O856" s="1028"/>
      <c r="P856" s="1028"/>
      <c r="Q856" s="1028"/>
      <c r="R856" s="1028"/>
      <c r="S856" s="592">
        <v>3.7069999999999999</v>
      </c>
      <c r="T856" s="997">
        <v>3.3000000000000002E-2</v>
      </c>
      <c r="U856" s="679">
        <v>0</v>
      </c>
      <c r="V856" s="592">
        <v>0</v>
      </c>
      <c r="W856" s="592"/>
      <c r="X856" s="592"/>
      <c r="Y856" s="592">
        <v>28.88</v>
      </c>
      <c r="Z856" s="592"/>
      <c r="AA856" s="592" t="s">
        <v>117</v>
      </c>
      <c r="AB856" s="592">
        <v>339.9</v>
      </c>
      <c r="AC856" s="592">
        <v>0</v>
      </c>
      <c r="AD856" s="592"/>
      <c r="AE856" s="592"/>
      <c r="AF856" s="592">
        <v>349.3</v>
      </c>
      <c r="AG856" s="592">
        <v>0</v>
      </c>
    </row>
    <row r="857" spans="1:33" x14ac:dyDescent="0.2">
      <c r="A857" s="988">
        <v>37373</v>
      </c>
      <c r="B857" s="592">
        <v>21.21</v>
      </c>
      <c r="C857" s="592"/>
      <c r="D857" s="592">
        <v>5.3109999999999999</v>
      </c>
      <c r="E857" s="592"/>
      <c r="F857" s="1028">
        <v>26.521000000000001</v>
      </c>
      <c r="G857" s="1028"/>
      <c r="H857" s="1028"/>
      <c r="I857" s="1028"/>
      <c r="J857" s="1028"/>
      <c r="K857" s="1028"/>
      <c r="L857" s="1028"/>
      <c r="M857" s="1028"/>
      <c r="N857" s="1028"/>
      <c r="O857" s="1028"/>
      <c r="P857" s="1028"/>
      <c r="Q857" s="1028"/>
      <c r="R857" s="1028"/>
      <c r="S857" s="592">
        <v>3.7919999999999998</v>
      </c>
      <c r="T857" s="997">
        <v>6.2E-2</v>
      </c>
      <c r="U857" s="679">
        <v>0</v>
      </c>
      <c r="V857" s="592">
        <v>0</v>
      </c>
      <c r="W857" s="592"/>
      <c r="X857" s="592"/>
      <c r="Y857" s="592">
        <v>22.666999999999998</v>
      </c>
      <c r="Z857" s="592"/>
      <c r="AA857" s="592" t="s">
        <v>117</v>
      </c>
      <c r="AB857" s="592">
        <v>339.97</v>
      </c>
      <c r="AC857" s="592">
        <v>0.05</v>
      </c>
      <c r="AD857" s="592"/>
      <c r="AE857" s="592"/>
      <c r="AF857" s="592">
        <v>349.3</v>
      </c>
      <c r="AG857" s="592">
        <v>0.05</v>
      </c>
    </row>
    <row r="858" spans="1:33" x14ac:dyDescent="0.2">
      <c r="A858" s="988">
        <v>37374</v>
      </c>
      <c r="B858" s="592">
        <v>18.579000000000001</v>
      </c>
      <c r="C858" s="592"/>
      <c r="D858" s="592">
        <v>10.768000000000001</v>
      </c>
      <c r="E858" s="592"/>
      <c r="F858" s="1028">
        <v>29.347000000000001</v>
      </c>
      <c r="G858" s="1028"/>
      <c r="H858" s="1028"/>
      <c r="I858" s="1028"/>
      <c r="J858" s="1028"/>
      <c r="K858" s="1028"/>
      <c r="L858" s="1028"/>
      <c r="M858" s="1028"/>
      <c r="N858" s="1028"/>
      <c r="O858" s="1028"/>
      <c r="P858" s="1028"/>
      <c r="Q858" s="1028"/>
      <c r="R858" s="1028"/>
      <c r="S858" s="592">
        <v>3.681</v>
      </c>
      <c r="T858" s="997">
        <v>4.3999999999999997E-2</v>
      </c>
      <c r="U858" s="679">
        <v>0</v>
      </c>
      <c r="V858" s="592">
        <v>0</v>
      </c>
      <c r="W858" s="592"/>
      <c r="X858" s="592"/>
      <c r="Y858" s="592">
        <v>25.622</v>
      </c>
      <c r="Z858" s="592"/>
      <c r="AA858" s="592" t="s">
        <v>117</v>
      </c>
      <c r="AB858" s="592">
        <v>339.57</v>
      </c>
      <c r="AC858" s="592">
        <v>0</v>
      </c>
      <c r="AD858" s="592"/>
      <c r="AE858" s="592"/>
      <c r="AF858" s="592">
        <v>349.29</v>
      </c>
      <c r="AG858" s="592">
        <v>0</v>
      </c>
    </row>
    <row r="859" spans="1:33" x14ac:dyDescent="0.2">
      <c r="A859" s="988">
        <v>37375</v>
      </c>
      <c r="B859" s="592">
        <v>25.300999999999998</v>
      </c>
      <c r="C859" s="592"/>
      <c r="D859" s="592">
        <v>11.927</v>
      </c>
      <c r="E859" s="592"/>
      <c r="F859" s="1028">
        <v>37.227999999999994</v>
      </c>
      <c r="G859" s="1028"/>
      <c r="H859" s="1028"/>
      <c r="I859" s="1028"/>
      <c r="J859" s="1028"/>
      <c r="K859" s="1028"/>
      <c r="L859" s="1028"/>
      <c r="M859" s="1028"/>
      <c r="N859" s="1028"/>
      <c r="O859" s="1028"/>
      <c r="P859" s="1028"/>
      <c r="Q859" s="1028"/>
      <c r="R859" s="1028"/>
      <c r="S859" s="592">
        <v>3.6909999999999998</v>
      </c>
      <c r="T859" s="990">
        <v>3.7999999999999999E-2</v>
      </c>
      <c r="U859" s="679">
        <v>0</v>
      </c>
      <c r="V859" s="592">
        <v>0</v>
      </c>
      <c r="W859" s="592"/>
      <c r="X859" s="592"/>
      <c r="Y859" s="592">
        <v>33.498999999999995</v>
      </c>
      <c r="Z859" s="592"/>
      <c r="AA859" s="592" t="s">
        <v>117</v>
      </c>
      <c r="AB859" s="592">
        <v>339.4</v>
      </c>
      <c r="AC859" s="592">
        <v>0</v>
      </c>
      <c r="AD859" s="592"/>
      <c r="AE859" s="592"/>
      <c r="AF859" s="1000">
        <v>349.27</v>
      </c>
      <c r="AG859" s="592">
        <v>0</v>
      </c>
    </row>
    <row r="860" spans="1:33" x14ac:dyDescent="0.2">
      <c r="A860" s="988">
        <v>37376</v>
      </c>
      <c r="B860" s="592">
        <v>23.951000000000001</v>
      </c>
      <c r="C860" s="592"/>
      <c r="D860" s="592">
        <v>12.058999999999999</v>
      </c>
      <c r="E860" s="592"/>
      <c r="F860" s="1028">
        <v>36.01</v>
      </c>
      <c r="G860" s="1028"/>
      <c r="H860" s="1028"/>
      <c r="I860" s="1028"/>
      <c r="J860" s="1028"/>
      <c r="K860" s="1028"/>
      <c r="L860" s="1028"/>
      <c r="M860" s="1028"/>
      <c r="N860" s="1028"/>
      <c r="O860" s="1028"/>
      <c r="P860" s="1028"/>
      <c r="Q860" s="1028"/>
      <c r="R860" s="1028"/>
      <c r="S860" s="592">
        <v>3.673</v>
      </c>
      <c r="T860" s="990">
        <v>1.2999999999999999E-2</v>
      </c>
      <c r="U860" s="1034">
        <v>0</v>
      </c>
      <c r="V860" s="592">
        <v>0</v>
      </c>
      <c r="W860" s="592"/>
      <c r="X860" s="592"/>
      <c r="Y860" s="592">
        <v>32.323999999999998</v>
      </c>
      <c r="Z860" s="592"/>
      <c r="AA860" s="592" t="s">
        <v>117</v>
      </c>
      <c r="AB860" s="1000">
        <v>339.27</v>
      </c>
      <c r="AC860" s="592">
        <v>0</v>
      </c>
      <c r="AD860" s="592"/>
      <c r="AE860" s="592"/>
      <c r="AF860" s="1000">
        <v>349.26</v>
      </c>
      <c r="AG860" s="592">
        <v>0</v>
      </c>
    </row>
    <row r="861" spans="1:33" x14ac:dyDescent="0.2">
      <c r="A861" s="988">
        <v>37377</v>
      </c>
      <c r="B861" s="592">
        <v>25.472999999999999</v>
      </c>
      <c r="C861" s="592"/>
      <c r="D861" s="592">
        <v>11.667</v>
      </c>
      <c r="E861" s="592"/>
      <c r="F861" s="1028">
        <f t="shared" ref="F861:F924" si="28">+B861+D861</f>
        <v>37.14</v>
      </c>
      <c r="G861" s="1028"/>
      <c r="H861" s="1028"/>
      <c r="I861" s="1028"/>
      <c r="J861" s="1028"/>
      <c r="K861" s="1028"/>
      <c r="L861" s="1028"/>
      <c r="M861" s="1028"/>
      <c r="N861" s="1028"/>
      <c r="O861" s="1028"/>
      <c r="P861" s="1028"/>
      <c r="Q861" s="1028"/>
      <c r="R861" s="1028"/>
      <c r="S861" s="592">
        <v>3.431</v>
      </c>
      <c r="T861" s="990">
        <v>2.1000000000000001E-2</v>
      </c>
      <c r="U861" s="473">
        <v>0</v>
      </c>
      <c r="V861" s="592">
        <v>0</v>
      </c>
      <c r="W861" s="592"/>
      <c r="X861" s="592"/>
      <c r="Y861" s="592">
        <f t="shared" ref="Y861:Y876" si="29">+F861-S861-T861-U861-V861</f>
        <v>33.688000000000002</v>
      </c>
      <c r="Z861" s="592"/>
      <c r="AA861" s="592" t="s">
        <v>117</v>
      </c>
      <c r="AB861" s="592">
        <v>339.41</v>
      </c>
      <c r="AC861" s="592">
        <v>0.02</v>
      </c>
      <c r="AD861" s="592"/>
      <c r="AE861" s="592"/>
      <c r="AF861" s="592">
        <v>349.27</v>
      </c>
      <c r="AG861" s="592">
        <v>0.03</v>
      </c>
    </row>
    <row r="862" spans="1:33" x14ac:dyDescent="0.2">
      <c r="A862" s="988">
        <v>37378</v>
      </c>
      <c r="B862" s="592">
        <v>25.027999999999999</v>
      </c>
      <c r="C862" s="592"/>
      <c r="D862" s="592">
        <v>11.393000000000001</v>
      </c>
      <c r="E862" s="592"/>
      <c r="F862" s="1028">
        <f t="shared" si="28"/>
        <v>36.420999999999999</v>
      </c>
      <c r="G862" s="1028"/>
      <c r="H862" s="1028"/>
      <c r="I862" s="1028"/>
      <c r="J862" s="1028"/>
      <c r="K862" s="1028"/>
      <c r="L862" s="1028"/>
      <c r="M862" s="1028"/>
      <c r="N862" s="1028"/>
      <c r="O862" s="1028"/>
      <c r="P862" s="1028"/>
      <c r="Q862" s="1028"/>
      <c r="R862" s="1028"/>
      <c r="S862" s="592">
        <v>3.5459999999999998</v>
      </c>
      <c r="T862" s="990">
        <v>3.5999999999999997E-2</v>
      </c>
      <c r="U862" s="473">
        <v>0</v>
      </c>
      <c r="V862" s="592">
        <v>0</v>
      </c>
      <c r="W862" s="592"/>
      <c r="X862" s="592"/>
      <c r="Y862" s="592">
        <f t="shared" si="29"/>
        <v>32.838999999999999</v>
      </c>
      <c r="Z862" s="592"/>
      <c r="AA862" s="592" t="s">
        <v>117</v>
      </c>
      <c r="AB862" s="592">
        <v>339.19</v>
      </c>
      <c r="AC862" s="592">
        <v>0</v>
      </c>
      <c r="AD862" s="592"/>
      <c r="AE862" s="592"/>
      <c r="AF862" s="592">
        <v>349.19</v>
      </c>
      <c r="AG862" s="592">
        <v>0</v>
      </c>
    </row>
    <row r="863" spans="1:33" x14ac:dyDescent="0.2">
      <c r="A863" s="988">
        <v>37379</v>
      </c>
      <c r="B863" s="993">
        <v>23.78</v>
      </c>
      <c r="C863" s="993"/>
      <c r="D863" s="592">
        <v>10.760999999999999</v>
      </c>
      <c r="E863" s="592"/>
      <c r="F863" s="1028">
        <f t="shared" si="28"/>
        <v>34.540999999999997</v>
      </c>
      <c r="G863" s="1028"/>
      <c r="H863" s="1028"/>
      <c r="I863" s="1028"/>
      <c r="J863" s="1028"/>
      <c r="K863" s="1028"/>
      <c r="L863" s="1028"/>
      <c r="M863" s="1028"/>
      <c r="N863" s="1028"/>
      <c r="O863" s="1028"/>
      <c r="P863" s="1028"/>
      <c r="Q863" s="1028"/>
      <c r="R863" s="1028"/>
      <c r="S863" s="592">
        <v>3.7349999999999999</v>
      </c>
      <c r="T863" s="990">
        <v>1.4999999999999999E-2</v>
      </c>
      <c r="U863" s="473">
        <v>0</v>
      </c>
      <c r="V863" s="592">
        <v>0</v>
      </c>
      <c r="W863" s="592"/>
      <c r="X863" s="592"/>
      <c r="Y863" s="592">
        <f t="shared" si="29"/>
        <v>30.790999999999997</v>
      </c>
      <c r="Z863" s="592"/>
      <c r="AA863" s="592" t="s">
        <v>117</v>
      </c>
      <c r="AB863" s="592">
        <v>339.04</v>
      </c>
      <c r="AC863" s="592">
        <v>0.08</v>
      </c>
      <c r="AD863" s="592"/>
      <c r="AE863" s="592"/>
      <c r="AF863" s="592">
        <v>349.14</v>
      </c>
      <c r="AG863" s="592">
        <v>0.1</v>
      </c>
    </row>
    <row r="864" spans="1:33" x14ac:dyDescent="0.2">
      <c r="A864" s="988">
        <v>37380</v>
      </c>
      <c r="B864" s="592">
        <v>22.62</v>
      </c>
      <c r="C864" s="592"/>
      <c r="D864" s="592">
        <v>7.4580000000000002</v>
      </c>
      <c r="E864" s="592"/>
      <c r="F864" s="1028">
        <f t="shared" si="28"/>
        <v>30.078000000000003</v>
      </c>
      <c r="G864" s="1028"/>
      <c r="H864" s="1028"/>
      <c r="I864" s="1028"/>
      <c r="J864" s="1028"/>
      <c r="K864" s="1028"/>
      <c r="L864" s="1028"/>
      <c r="M864" s="1028"/>
      <c r="N864" s="1028"/>
      <c r="O864" s="1028"/>
      <c r="P864" s="1028"/>
      <c r="Q864" s="1028"/>
      <c r="R864" s="1028"/>
      <c r="S864" s="592">
        <v>3.6859999999999999</v>
      </c>
      <c r="T864" s="990">
        <v>3.4000000000000002E-2</v>
      </c>
      <c r="U864" s="473">
        <v>0</v>
      </c>
      <c r="V864" s="592">
        <v>0</v>
      </c>
      <c r="W864" s="592"/>
      <c r="X864" s="592"/>
      <c r="Y864" s="592">
        <f t="shared" si="29"/>
        <v>26.358000000000004</v>
      </c>
      <c r="Z864" s="592"/>
      <c r="AA864" s="592" t="s">
        <v>117</v>
      </c>
      <c r="AB864" s="592">
        <v>338.96</v>
      </c>
      <c r="AC864" s="592">
        <v>0.42</v>
      </c>
      <c r="AD864" s="592"/>
      <c r="AE864" s="592"/>
      <c r="AF864" s="592">
        <v>349.18</v>
      </c>
      <c r="AG864" s="592">
        <v>0.46</v>
      </c>
    </row>
    <row r="865" spans="1:33" x14ac:dyDescent="0.2">
      <c r="A865" s="988">
        <v>37381</v>
      </c>
      <c r="B865" s="592">
        <v>20.69</v>
      </c>
      <c r="C865" s="592"/>
      <c r="D865" s="631">
        <v>7.75</v>
      </c>
      <c r="E865" s="631"/>
      <c r="F865" s="1028">
        <f t="shared" si="28"/>
        <v>28.44</v>
      </c>
      <c r="G865" s="1028"/>
      <c r="H865" s="1028"/>
      <c r="I865" s="1028"/>
      <c r="J865" s="1028"/>
      <c r="K865" s="1028"/>
      <c r="L865" s="1028"/>
      <c r="M865" s="1028"/>
      <c r="N865" s="1028"/>
      <c r="O865" s="1028"/>
      <c r="P865" s="1028"/>
      <c r="Q865" s="1028"/>
      <c r="R865" s="1028"/>
      <c r="S865" s="592">
        <v>3.7690000000000001</v>
      </c>
      <c r="T865" s="990">
        <v>2.5000000000000001E-2</v>
      </c>
      <c r="U865" s="473">
        <v>0</v>
      </c>
      <c r="V865" s="592">
        <v>0</v>
      </c>
      <c r="W865" s="592"/>
      <c r="X865" s="592"/>
      <c r="Y865" s="592">
        <f t="shared" si="29"/>
        <v>24.646000000000001</v>
      </c>
      <c r="Z865" s="592"/>
      <c r="AA865" s="592" t="s">
        <v>117</v>
      </c>
      <c r="AB865" s="592">
        <v>338.83</v>
      </c>
      <c r="AC865" s="592">
        <v>0.03</v>
      </c>
      <c r="AD865" s="592"/>
      <c r="AE865" s="592"/>
      <c r="AF865" s="631">
        <v>349.2</v>
      </c>
      <c r="AG865" s="631">
        <v>0.03</v>
      </c>
    </row>
    <row r="866" spans="1:33" x14ac:dyDescent="0.2">
      <c r="A866" s="988">
        <v>37382</v>
      </c>
      <c r="B866" s="592">
        <v>23.838000000000001</v>
      </c>
      <c r="C866" s="592"/>
      <c r="D866" s="592">
        <v>8.66</v>
      </c>
      <c r="E866" s="592"/>
      <c r="F866" s="1028">
        <f t="shared" si="28"/>
        <v>32.498000000000005</v>
      </c>
      <c r="G866" s="1028"/>
      <c r="H866" s="1028"/>
      <c r="I866" s="1028"/>
      <c r="J866" s="1028"/>
      <c r="K866" s="1028"/>
      <c r="L866" s="1028"/>
      <c r="M866" s="1028"/>
      <c r="N866" s="1028"/>
      <c r="O866" s="1028"/>
      <c r="P866" s="1028"/>
      <c r="Q866" s="1028"/>
      <c r="R866" s="1028"/>
      <c r="S866" s="592">
        <v>3.6379999999999999</v>
      </c>
      <c r="T866" s="990">
        <v>2.7E-2</v>
      </c>
      <c r="U866" s="473">
        <v>0</v>
      </c>
      <c r="V866" s="592">
        <v>0</v>
      </c>
      <c r="W866" s="592"/>
      <c r="X866" s="592"/>
      <c r="Y866" s="592">
        <f t="shared" si="29"/>
        <v>28.833000000000006</v>
      </c>
      <c r="Z866" s="592"/>
      <c r="AA866" s="592" t="s">
        <v>117</v>
      </c>
      <c r="AB866" s="592">
        <v>338.81</v>
      </c>
      <c r="AC866" s="592">
        <v>0</v>
      </c>
      <c r="AD866" s="592"/>
      <c r="AE866" s="592"/>
      <c r="AF866" s="592">
        <v>349.18</v>
      </c>
      <c r="AG866" s="592">
        <v>0</v>
      </c>
    </row>
    <row r="867" spans="1:33" x14ac:dyDescent="0.2">
      <c r="A867" s="988">
        <v>37383</v>
      </c>
      <c r="B867" s="592">
        <v>25.177</v>
      </c>
      <c r="C867" s="592"/>
      <c r="D867" s="592">
        <v>9.8989999999999991</v>
      </c>
      <c r="E867" s="592"/>
      <c r="F867" s="1028">
        <f t="shared" si="28"/>
        <v>35.076000000000001</v>
      </c>
      <c r="G867" s="1028"/>
      <c r="H867" s="1028"/>
      <c r="I867" s="1028"/>
      <c r="J867" s="1028"/>
      <c r="K867" s="1028"/>
      <c r="L867" s="1028"/>
      <c r="M867" s="1028"/>
      <c r="N867" s="1028"/>
      <c r="O867" s="1028"/>
      <c r="P867" s="1028"/>
      <c r="Q867" s="1028"/>
      <c r="R867" s="1028"/>
      <c r="S867" s="592">
        <v>3.6789999999999998</v>
      </c>
      <c r="T867" s="990">
        <v>3.5999999999999997E-2</v>
      </c>
      <c r="U867" s="473">
        <v>0</v>
      </c>
      <c r="V867" s="592">
        <v>0</v>
      </c>
      <c r="W867" s="592"/>
      <c r="X867" s="592"/>
      <c r="Y867" s="592">
        <f t="shared" si="29"/>
        <v>31.361000000000001</v>
      </c>
      <c r="Z867" s="592"/>
      <c r="AA867" s="592" t="s">
        <v>117</v>
      </c>
      <c r="AB867" s="592">
        <v>338.69</v>
      </c>
      <c r="AC867" s="592">
        <v>0</v>
      </c>
      <c r="AD867" s="592"/>
      <c r="AE867" s="592"/>
      <c r="AF867" s="592">
        <v>349.2</v>
      </c>
      <c r="AG867" s="592">
        <v>0</v>
      </c>
    </row>
    <row r="868" spans="1:33" x14ac:dyDescent="0.2">
      <c r="A868" s="988">
        <v>37384</v>
      </c>
      <c r="B868" s="592">
        <v>25.446000000000002</v>
      </c>
      <c r="C868" s="592"/>
      <c r="D868" s="592">
        <v>10.154999999999999</v>
      </c>
      <c r="E868" s="592"/>
      <c r="F868" s="1028">
        <f t="shared" si="28"/>
        <v>35.600999999999999</v>
      </c>
      <c r="G868" s="1028"/>
      <c r="H868" s="1028"/>
      <c r="I868" s="1028"/>
      <c r="J868" s="1028"/>
      <c r="K868" s="1028"/>
      <c r="L868" s="1028"/>
      <c r="M868" s="1028"/>
      <c r="N868" s="1028"/>
      <c r="O868" s="1028"/>
      <c r="P868" s="1028"/>
      <c r="Q868" s="1028"/>
      <c r="R868" s="1028"/>
      <c r="S868" s="592">
        <v>3.5920000000000001</v>
      </c>
      <c r="T868" s="990">
        <v>0.03</v>
      </c>
      <c r="U868" s="473">
        <v>0</v>
      </c>
      <c r="V868" s="592">
        <v>0</v>
      </c>
      <c r="W868" s="592"/>
      <c r="X868" s="592"/>
      <c r="Y868" s="592">
        <f t="shared" si="29"/>
        <v>31.978999999999999</v>
      </c>
      <c r="Z868" s="592"/>
      <c r="AA868" s="592" t="s">
        <v>117</v>
      </c>
      <c r="AB868" s="592">
        <v>338.59</v>
      </c>
      <c r="AC868" s="592">
        <v>0</v>
      </c>
      <c r="AD868" s="592"/>
      <c r="AE868" s="592"/>
      <c r="AF868" s="1000">
        <v>349.12</v>
      </c>
      <c r="AG868" s="592">
        <v>0</v>
      </c>
    </row>
    <row r="869" spans="1:33" x14ac:dyDescent="0.2">
      <c r="A869" s="988">
        <v>37385</v>
      </c>
      <c r="B869" s="592">
        <v>28.094000000000001</v>
      </c>
      <c r="C869" s="592"/>
      <c r="D869" s="592">
        <v>9.7029999999999994</v>
      </c>
      <c r="E869" s="592"/>
      <c r="F869" s="1028">
        <f t="shared" si="28"/>
        <v>37.796999999999997</v>
      </c>
      <c r="G869" s="1028"/>
      <c r="H869" s="1028"/>
      <c r="I869" s="1028"/>
      <c r="J869" s="1028"/>
      <c r="K869" s="1028"/>
      <c r="L869" s="1028"/>
      <c r="M869" s="1028"/>
      <c r="N869" s="1028"/>
      <c r="O869" s="1028"/>
      <c r="P869" s="1028"/>
      <c r="Q869" s="1028"/>
      <c r="R869" s="1028"/>
      <c r="S869" s="592">
        <v>3.5339999999999998</v>
      </c>
      <c r="T869" s="990">
        <v>3.7999999999999999E-2</v>
      </c>
      <c r="U869" s="473">
        <v>0</v>
      </c>
      <c r="V869" s="1023">
        <v>0</v>
      </c>
      <c r="W869" s="1023"/>
      <c r="X869" s="1023"/>
      <c r="Y869" s="592">
        <f t="shared" si="29"/>
        <v>34.225000000000001</v>
      </c>
      <c r="Z869" s="592"/>
      <c r="AA869" s="592" t="s">
        <v>117</v>
      </c>
      <c r="AB869" s="592">
        <v>338.59</v>
      </c>
      <c r="AC869" s="592">
        <v>0</v>
      </c>
      <c r="AD869" s="592"/>
      <c r="AE869" s="592"/>
      <c r="AF869" s="1000">
        <v>349.04</v>
      </c>
      <c r="AG869" s="592">
        <v>0</v>
      </c>
    </row>
    <row r="870" spans="1:33" x14ac:dyDescent="0.2">
      <c r="A870" s="988">
        <v>37386</v>
      </c>
      <c r="B870" s="592">
        <v>24.65</v>
      </c>
      <c r="C870" s="592"/>
      <c r="D870" s="592">
        <v>15.32</v>
      </c>
      <c r="E870" s="592"/>
      <c r="F870" s="1028">
        <f t="shared" si="28"/>
        <v>39.97</v>
      </c>
      <c r="G870" s="1028"/>
      <c r="H870" s="1028"/>
      <c r="I870" s="1028"/>
      <c r="J870" s="1028"/>
      <c r="K870" s="1028"/>
      <c r="L870" s="1028"/>
      <c r="M870" s="1028"/>
      <c r="N870" s="1028"/>
      <c r="O870" s="1028"/>
      <c r="P870" s="1028"/>
      <c r="Q870" s="1028"/>
      <c r="R870" s="1028"/>
      <c r="S870" s="592">
        <v>3.3159999999999998</v>
      </c>
      <c r="T870" s="990">
        <v>0.02</v>
      </c>
      <c r="U870" s="473">
        <v>0</v>
      </c>
      <c r="V870" s="592">
        <v>0</v>
      </c>
      <c r="W870" s="592"/>
      <c r="X870" s="592"/>
      <c r="Y870" s="592">
        <f t="shared" si="29"/>
        <v>36.633999999999993</v>
      </c>
      <c r="Z870" s="592"/>
      <c r="AA870" s="592" t="s">
        <v>117</v>
      </c>
      <c r="AB870" s="592">
        <v>338.3</v>
      </c>
      <c r="AC870" s="592">
        <v>0.15</v>
      </c>
      <c r="AD870" s="592"/>
      <c r="AE870" s="592"/>
      <c r="AF870" s="592">
        <v>348.99</v>
      </c>
      <c r="AG870" s="592">
        <v>0.04</v>
      </c>
    </row>
    <row r="871" spans="1:33" x14ac:dyDescent="0.2">
      <c r="A871" s="988">
        <v>37387</v>
      </c>
      <c r="B871" s="592">
        <v>21.664999999999999</v>
      </c>
      <c r="C871" s="592"/>
      <c r="D871" s="592">
        <v>4.5789999999999997</v>
      </c>
      <c r="E871" s="592"/>
      <c r="F871" s="1028">
        <f t="shared" si="28"/>
        <v>26.244</v>
      </c>
      <c r="G871" s="1028"/>
      <c r="H871" s="1028"/>
      <c r="I871" s="1028"/>
      <c r="J871" s="1028"/>
      <c r="K871" s="1028"/>
      <c r="L871" s="1028"/>
      <c r="M871" s="1028"/>
      <c r="N871" s="1028"/>
      <c r="O871" s="1028"/>
      <c r="P871" s="1028"/>
      <c r="Q871" s="1028"/>
      <c r="R871" s="1028"/>
      <c r="S871" s="592">
        <v>3.4590000000000001</v>
      </c>
      <c r="T871" s="990">
        <v>2.3E-2</v>
      </c>
      <c r="U871" s="473">
        <v>0</v>
      </c>
      <c r="V871" s="592">
        <v>0</v>
      </c>
      <c r="W871" s="592"/>
      <c r="X871" s="592"/>
      <c r="Y871" s="592">
        <f t="shared" si="29"/>
        <v>22.762</v>
      </c>
      <c r="Z871" s="592"/>
      <c r="AA871" s="592" t="s">
        <v>117</v>
      </c>
      <c r="AB871" s="592">
        <v>338.24</v>
      </c>
      <c r="AC871" s="592">
        <v>0</v>
      </c>
      <c r="AD871" s="592"/>
      <c r="AE871" s="592"/>
      <c r="AF871" s="592">
        <v>349</v>
      </c>
      <c r="AG871" s="592">
        <v>0</v>
      </c>
    </row>
    <row r="872" spans="1:33" x14ac:dyDescent="0.2">
      <c r="A872" s="988">
        <v>37388</v>
      </c>
      <c r="B872" s="592">
        <v>20.971</v>
      </c>
      <c r="C872" s="592"/>
      <c r="D872" s="592">
        <v>14.013</v>
      </c>
      <c r="E872" s="592"/>
      <c r="F872" s="1028">
        <f t="shared" si="28"/>
        <v>34.984000000000002</v>
      </c>
      <c r="G872" s="1028"/>
      <c r="H872" s="1028"/>
      <c r="I872" s="1028"/>
      <c r="J872" s="1028"/>
      <c r="K872" s="1028"/>
      <c r="L872" s="1028"/>
      <c r="M872" s="1028"/>
      <c r="N872" s="1028"/>
      <c r="O872" s="1028"/>
      <c r="P872" s="1028"/>
      <c r="Q872" s="1028"/>
      <c r="R872" s="1028"/>
      <c r="S872" s="592">
        <v>3.2450000000000001</v>
      </c>
      <c r="T872" s="990">
        <v>5.5E-2</v>
      </c>
      <c r="U872" s="473">
        <v>0</v>
      </c>
      <c r="V872" s="592">
        <v>0</v>
      </c>
      <c r="W872" s="592"/>
      <c r="X872" s="592"/>
      <c r="Y872" s="592">
        <f t="shared" si="29"/>
        <v>31.684000000000001</v>
      </c>
      <c r="Z872" s="592"/>
      <c r="AA872" s="592" t="s">
        <v>117</v>
      </c>
      <c r="AB872" s="592">
        <v>338.15</v>
      </c>
      <c r="AC872" s="592">
        <v>0</v>
      </c>
      <c r="AD872" s="592"/>
      <c r="AE872" s="592"/>
      <c r="AF872" s="592">
        <v>348.99</v>
      </c>
      <c r="AG872" s="592">
        <v>0</v>
      </c>
    </row>
    <row r="873" spans="1:33" x14ac:dyDescent="0.2">
      <c r="A873" s="988">
        <v>37389</v>
      </c>
      <c r="B873" s="592">
        <v>23.786999999999999</v>
      </c>
      <c r="C873" s="592"/>
      <c r="D873" s="592">
        <v>13.087</v>
      </c>
      <c r="E873" s="592"/>
      <c r="F873" s="1028">
        <f t="shared" si="28"/>
        <v>36.873999999999995</v>
      </c>
      <c r="G873" s="1028"/>
      <c r="H873" s="1028"/>
      <c r="I873" s="1028"/>
      <c r="J873" s="1028"/>
      <c r="K873" s="1028"/>
      <c r="L873" s="1028"/>
      <c r="M873" s="1028"/>
      <c r="N873" s="1028"/>
      <c r="O873" s="1028"/>
      <c r="P873" s="1028"/>
      <c r="Q873" s="1028"/>
      <c r="R873" s="1028"/>
      <c r="S873" s="592">
        <v>2.1259999999999999</v>
      </c>
      <c r="T873" s="990">
        <v>9.1999999999999998E-2</v>
      </c>
      <c r="U873" s="473">
        <v>0</v>
      </c>
      <c r="V873" s="592">
        <v>0</v>
      </c>
      <c r="W873" s="592"/>
      <c r="X873" s="592"/>
      <c r="Y873" s="592">
        <f t="shared" si="29"/>
        <v>34.655999999999999</v>
      </c>
      <c r="Z873" s="592"/>
      <c r="AA873" s="592" t="s">
        <v>117</v>
      </c>
      <c r="AB873" s="592">
        <v>338.08</v>
      </c>
      <c r="AC873" s="592">
        <v>0.38</v>
      </c>
      <c r="AD873" s="592"/>
      <c r="AE873" s="592"/>
      <c r="AF873" s="592">
        <v>349.04</v>
      </c>
      <c r="AG873" s="592">
        <v>0.38</v>
      </c>
    </row>
    <row r="874" spans="1:33" x14ac:dyDescent="0.2">
      <c r="A874" s="988">
        <v>37390</v>
      </c>
      <c r="B874" s="592">
        <v>20.984000000000002</v>
      </c>
      <c r="C874" s="592"/>
      <c r="D874" s="592">
        <v>7.3339999999999996</v>
      </c>
      <c r="E874" s="592"/>
      <c r="F874" s="1028">
        <f t="shared" si="28"/>
        <v>28.318000000000001</v>
      </c>
      <c r="G874" s="1028"/>
      <c r="H874" s="1028"/>
      <c r="I874" s="1028"/>
      <c r="J874" s="1028"/>
      <c r="K874" s="1028"/>
      <c r="L874" s="1028"/>
      <c r="M874" s="1028"/>
      <c r="N874" s="1028"/>
      <c r="O874" s="1028"/>
      <c r="P874" s="1028"/>
      <c r="Q874" s="1028"/>
      <c r="R874" s="1028"/>
      <c r="S874" s="592">
        <v>3.1920000000000002</v>
      </c>
      <c r="T874" s="990">
        <v>3.9E-2</v>
      </c>
      <c r="U874" s="473">
        <v>0</v>
      </c>
      <c r="V874" s="592">
        <v>0</v>
      </c>
      <c r="W874" s="592"/>
      <c r="X874" s="592"/>
      <c r="Y874" s="592">
        <f t="shared" si="29"/>
        <v>25.087</v>
      </c>
      <c r="Z874" s="592"/>
      <c r="AA874" s="592" t="s">
        <v>117</v>
      </c>
      <c r="AB874" s="592">
        <v>337.95</v>
      </c>
      <c r="AC874" s="592">
        <v>0</v>
      </c>
      <c r="AD874" s="592"/>
      <c r="AE874" s="592"/>
      <c r="AF874" s="592">
        <v>349.01</v>
      </c>
      <c r="AG874" s="592">
        <v>0</v>
      </c>
    </row>
    <row r="875" spans="1:33" x14ac:dyDescent="0.2">
      <c r="A875" s="988">
        <v>37391</v>
      </c>
      <c r="B875" s="592">
        <v>24.065000000000001</v>
      </c>
      <c r="C875" s="592"/>
      <c r="D875" s="592">
        <v>11.791</v>
      </c>
      <c r="E875" s="592"/>
      <c r="F875" s="1028">
        <f t="shared" si="28"/>
        <v>35.856000000000002</v>
      </c>
      <c r="G875" s="1028"/>
      <c r="H875" s="1028"/>
      <c r="I875" s="1028"/>
      <c r="J875" s="1028"/>
      <c r="K875" s="1028"/>
      <c r="L875" s="1028"/>
      <c r="M875" s="1028"/>
      <c r="N875" s="1028"/>
      <c r="O875" s="1028"/>
      <c r="P875" s="1028"/>
      <c r="Q875" s="1028"/>
      <c r="R875" s="1028"/>
      <c r="S875" s="592">
        <v>3.8410000000000002</v>
      </c>
      <c r="T875" s="990">
        <v>4.3999999999999997E-2</v>
      </c>
      <c r="U875" s="473">
        <v>0</v>
      </c>
      <c r="V875" s="592">
        <v>0</v>
      </c>
      <c r="W875" s="592"/>
      <c r="X875" s="592"/>
      <c r="Y875" s="592">
        <f t="shared" si="29"/>
        <v>31.971</v>
      </c>
      <c r="Z875" s="592"/>
      <c r="AA875" s="592" t="s">
        <v>117</v>
      </c>
      <c r="AB875" s="592">
        <v>337.85</v>
      </c>
      <c r="AC875" s="592">
        <v>0</v>
      </c>
      <c r="AD875" s="592"/>
      <c r="AE875" s="592"/>
      <c r="AF875" s="592">
        <v>348.88</v>
      </c>
      <c r="AG875" s="592">
        <v>0</v>
      </c>
    </row>
    <row r="876" spans="1:33" x14ac:dyDescent="0.2">
      <c r="A876" s="988">
        <v>37392</v>
      </c>
      <c r="B876" s="592">
        <v>26.125</v>
      </c>
      <c r="C876" s="592"/>
      <c r="D876" s="592">
        <v>10.28</v>
      </c>
      <c r="E876" s="592"/>
      <c r="F876" s="1028">
        <f t="shared" si="28"/>
        <v>36.405000000000001</v>
      </c>
      <c r="G876" s="1028"/>
      <c r="H876" s="1028"/>
      <c r="I876" s="1028"/>
      <c r="J876" s="1028"/>
      <c r="K876" s="1028"/>
      <c r="L876" s="1028"/>
      <c r="M876" s="1028"/>
      <c r="N876" s="1028"/>
      <c r="O876" s="1028"/>
      <c r="P876" s="1028"/>
      <c r="Q876" s="1028"/>
      <c r="R876" s="1028"/>
      <c r="S876" s="592">
        <v>3.742</v>
      </c>
      <c r="T876" s="990">
        <v>0</v>
      </c>
      <c r="U876" s="473">
        <v>0</v>
      </c>
      <c r="V876" s="592">
        <v>0</v>
      </c>
      <c r="W876" s="592"/>
      <c r="X876" s="592"/>
      <c r="Y876" s="592">
        <f t="shared" si="29"/>
        <v>32.663000000000004</v>
      </c>
      <c r="Z876" s="592"/>
      <c r="AA876" s="592" t="s">
        <v>117</v>
      </c>
      <c r="AB876" s="1000">
        <v>337.73</v>
      </c>
      <c r="AC876" s="592">
        <v>0</v>
      </c>
      <c r="AD876" s="592"/>
      <c r="AE876" s="592"/>
      <c r="AF876" s="1000">
        <v>348.85</v>
      </c>
      <c r="AG876" s="592">
        <v>0</v>
      </c>
    </row>
    <row r="877" spans="1:33" x14ac:dyDescent="0.2">
      <c r="A877" s="988">
        <v>37393</v>
      </c>
      <c r="B877" s="592">
        <v>26.152999999999999</v>
      </c>
      <c r="C877" s="592"/>
      <c r="D877" s="592">
        <v>4.4349999999999996</v>
      </c>
      <c r="E877" s="592"/>
      <c r="F877" s="1028">
        <f t="shared" si="28"/>
        <v>30.587999999999997</v>
      </c>
      <c r="G877" s="1028"/>
      <c r="H877" s="1028"/>
      <c r="I877" s="1028"/>
      <c r="J877" s="1028"/>
      <c r="K877" s="1028"/>
      <c r="L877" s="1028"/>
      <c r="M877" s="1028"/>
      <c r="N877" s="1028"/>
      <c r="O877" s="1028"/>
      <c r="P877" s="1028"/>
      <c r="Q877" s="1028"/>
      <c r="R877" s="1028"/>
      <c r="S877" s="631">
        <v>3.69</v>
      </c>
      <c r="T877" s="990">
        <v>9.6000000000000002E-2</v>
      </c>
      <c r="U877" s="473">
        <v>0</v>
      </c>
      <c r="V877" s="592">
        <v>0</v>
      </c>
      <c r="W877" s="592"/>
      <c r="X877" s="592"/>
      <c r="Y877" s="592">
        <f>AVERAGE(Y861:Y876)</f>
        <v>30.636062500000005</v>
      </c>
      <c r="Z877" s="592"/>
      <c r="AA877" s="592" t="s">
        <v>117</v>
      </c>
      <c r="AB877" s="592">
        <v>337.61</v>
      </c>
      <c r="AC877" s="592">
        <v>0.05</v>
      </c>
      <c r="AD877" s="592"/>
      <c r="AE877" s="592"/>
      <c r="AF877" s="592">
        <v>348.85</v>
      </c>
      <c r="AG877" s="592">
        <v>0.03</v>
      </c>
    </row>
    <row r="878" spans="1:33" x14ac:dyDescent="0.2">
      <c r="A878" s="988">
        <v>37394</v>
      </c>
      <c r="B878" s="592">
        <v>21.632000000000001</v>
      </c>
      <c r="C878" s="592"/>
      <c r="D878" s="592">
        <v>9.7520000000000007</v>
      </c>
      <c r="E878" s="592"/>
      <c r="F878" s="1028">
        <f t="shared" si="28"/>
        <v>31.384</v>
      </c>
      <c r="G878" s="1028"/>
      <c r="H878" s="1028"/>
      <c r="I878" s="1028"/>
      <c r="J878" s="1028"/>
      <c r="K878" s="1028"/>
      <c r="L878" s="1028"/>
      <c r="M878" s="1028"/>
      <c r="N878" s="1028"/>
      <c r="O878" s="1028"/>
      <c r="P878" s="1028"/>
      <c r="Q878" s="1028"/>
      <c r="R878" s="1028"/>
      <c r="S878" s="631">
        <v>3.77</v>
      </c>
      <c r="T878" s="990">
        <v>2.8000000000000001E-2</v>
      </c>
      <c r="U878" s="473">
        <v>0</v>
      </c>
      <c r="V878" s="592">
        <v>0</v>
      </c>
      <c r="W878" s="592"/>
      <c r="X878" s="592"/>
      <c r="Y878" s="592">
        <f t="shared" ref="Y878:Y921" si="30">+F878-S878-T878-U878-V878</f>
        <v>27.586000000000002</v>
      </c>
      <c r="Z878" s="592"/>
      <c r="AA878" s="592" t="s">
        <v>117</v>
      </c>
      <c r="AB878" s="592">
        <v>337.42</v>
      </c>
      <c r="AC878" s="592">
        <v>0.09</v>
      </c>
      <c r="AD878" s="592"/>
      <c r="AE878" s="592"/>
      <c r="AF878" s="592">
        <v>348.81</v>
      </c>
      <c r="AG878" s="592">
        <v>7.0000000000000007E-2</v>
      </c>
    </row>
    <row r="879" spans="1:33" x14ac:dyDescent="0.2">
      <c r="A879" s="988">
        <v>37395</v>
      </c>
      <c r="B879" s="592">
        <v>21.911999999999999</v>
      </c>
      <c r="C879" s="592"/>
      <c r="D879" s="592">
        <v>4.3789999999999996</v>
      </c>
      <c r="E879" s="592"/>
      <c r="F879" s="1028">
        <f t="shared" si="28"/>
        <v>26.290999999999997</v>
      </c>
      <c r="G879" s="1028"/>
      <c r="H879" s="1028"/>
      <c r="I879" s="1028"/>
      <c r="J879" s="1028"/>
      <c r="K879" s="1028"/>
      <c r="L879" s="1028"/>
      <c r="M879" s="1028"/>
      <c r="N879" s="1028"/>
      <c r="O879" s="1028"/>
      <c r="P879" s="1028"/>
      <c r="Q879" s="1028"/>
      <c r="R879" s="1028"/>
      <c r="S879" s="631">
        <v>3.9550000000000001</v>
      </c>
      <c r="T879" s="990">
        <v>4.2999999999999997E-2</v>
      </c>
      <c r="U879" s="473">
        <v>0</v>
      </c>
      <c r="V879" s="592">
        <v>0</v>
      </c>
      <c r="W879" s="592"/>
      <c r="X879" s="592"/>
      <c r="Y879" s="592">
        <f t="shared" si="30"/>
        <v>22.292999999999999</v>
      </c>
      <c r="Z879" s="592"/>
      <c r="AA879" s="592" t="s">
        <v>117</v>
      </c>
      <c r="AB879" s="592">
        <v>337.26</v>
      </c>
      <c r="AC879" s="592">
        <v>0</v>
      </c>
      <c r="AD879" s="592"/>
      <c r="AE879" s="592"/>
      <c r="AF879" s="592">
        <v>348.77</v>
      </c>
      <c r="AG879" s="592">
        <v>0</v>
      </c>
    </row>
    <row r="880" spans="1:33" x14ac:dyDescent="0.2">
      <c r="A880" s="988">
        <v>37396</v>
      </c>
      <c r="B880" s="592">
        <v>26.798999999999999</v>
      </c>
      <c r="C880" s="592"/>
      <c r="D880" s="592">
        <v>8.6</v>
      </c>
      <c r="E880" s="592"/>
      <c r="F880" s="1028">
        <f t="shared" si="28"/>
        <v>35.399000000000001</v>
      </c>
      <c r="G880" s="1028"/>
      <c r="H880" s="1028"/>
      <c r="I880" s="1028"/>
      <c r="J880" s="1028"/>
      <c r="K880" s="1028"/>
      <c r="L880" s="1028"/>
      <c r="M880" s="1028"/>
      <c r="N880" s="1028"/>
      <c r="O880" s="1028"/>
      <c r="P880" s="1028"/>
      <c r="Q880" s="1028"/>
      <c r="R880" s="1028"/>
      <c r="S880" s="631">
        <v>3.7549999999999999</v>
      </c>
      <c r="T880" s="990">
        <v>3.2000000000000001E-2</v>
      </c>
      <c r="U880" s="679">
        <v>0</v>
      </c>
      <c r="V880" s="592">
        <v>0</v>
      </c>
      <c r="W880" s="592"/>
      <c r="X880" s="592"/>
      <c r="Y880" s="592">
        <f t="shared" si="30"/>
        <v>31.612000000000002</v>
      </c>
      <c r="Z880" s="592"/>
      <c r="AA880" s="592" t="s">
        <v>117</v>
      </c>
      <c r="AB880" s="592">
        <v>337.11</v>
      </c>
      <c r="AC880" s="592">
        <v>0.02</v>
      </c>
      <c r="AD880" s="592"/>
      <c r="AE880" s="592"/>
      <c r="AF880" s="631">
        <v>348.75</v>
      </c>
      <c r="AG880" s="631">
        <v>0.01</v>
      </c>
    </row>
    <row r="881" spans="1:33" x14ac:dyDescent="0.2">
      <c r="A881" s="988">
        <v>37397</v>
      </c>
      <c r="B881" s="592">
        <v>23.34</v>
      </c>
      <c r="C881" s="592"/>
      <c r="D881" s="592">
        <v>12.853999999999999</v>
      </c>
      <c r="E881" s="592"/>
      <c r="F881" s="1028">
        <f t="shared" si="28"/>
        <v>36.194000000000003</v>
      </c>
      <c r="G881" s="1028"/>
      <c r="H881" s="1028"/>
      <c r="I881" s="1028"/>
      <c r="J881" s="1028"/>
      <c r="K881" s="1028"/>
      <c r="L881" s="1028"/>
      <c r="M881" s="1028"/>
      <c r="N881" s="1028"/>
      <c r="O881" s="1028"/>
      <c r="P881" s="1028"/>
      <c r="Q881" s="1028"/>
      <c r="R881" s="1028"/>
      <c r="S881" s="631">
        <v>3.7890000000000001</v>
      </c>
      <c r="T881" s="990">
        <v>3.1E-2</v>
      </c>
      <c r="U881" s="679">
        <v>0</v>
      </c>
      <c r="V881" s="592">
        <v>0</v>
      </c>
      <c r="W881" s="592"/>
      <c r="X881" s="592"/>
      <c r="Y881" s="592">
        <f t="shared" si="30"/>
        <v>32.374000000000002</v>
      </c>
      <c r="Z881" s="592"/>
      <c r="AA881" s="592" t="s">
        <v>117</v>
      </c>
      <c r="AB881" s="592">
        <v>336.93</v>
      </c>
      <c r="AC881" s="592">
        <v>0</v>
      </c>
      <c r="AD881" s="592"/>
      <c r="AE881" s="592"/>
      <c r="AF881" s="592">
        <v>348.73</v>
      </c>
      <c r="AG881" s="592">
        <v>0</v>
      </c>
    </row>
    <row r="882" spans="1:33" x14ac:dyDescent="0.2">
      <c r="A882" s="988">
        <v>37398</v>
      </c>
      <c r="B882" s="592">
        <v>25.312999999999999</v>
      </c>
      <c r="C882" s="592"/>
      <c r="D882" s="592">
        <v>12.4</v>
      </c>
      <c r="E882" s="592"/>
      <c r="F882" s="1028">
        <f t="shared" si="28"/>
        <v>37.713000000000001</v>
      </c>
      <c r="G882" s="1028"/>
      <c r="H882" s="1028"/>
      <c r="I882" s="1028"/>
      <c r="J882" s="1028"/>
      <c r="K882" s="1028"/>
      <c r="L882" s="1028"/>
      <c r="M882" s="1028"/>
      <c r="N882" s="1028"/>
      <c r="O882" s="1028"/>
      <c r="P882" s="1028"/>
      <c r="Q882" s="1028"/>
      <c r="R882" s="1028"/>
      <c r="S882" s="592">
        <v>2.6150000000000002</v>
      </c>
      <c r="T882" s="990">
        <v>4.1000000000000002E-2</v>
      </c>
      <c r="U882" s="679">
        <v>0</v>
      </c>
      <c r="V882" s="592">
        <v>0</v>
      </c>
      <c r="W882" s="592"/>
      <c r="X882" s="592"/>
      <c r="Y882" s="592">
        <f t="shared" si="30"/>
        <v>35.057000000000002</v>
      </c>
      <c r="Z882" s="592"/>
      <c r="AA882" s="592" t="s">
        <v>117</v>
      </c>
      <c r="AB882" s="592">
        <v>336.75</v>
      </c>
      <c r="AC882" s="592">
        <v>0</v>
      </c>
      <c r="AD882" s="592"/>
      <c r="AE882" s="592"/>
      <c r="AF882" s="592">
        <v>348.67</v>
      </c>
      <c r="AG882" s="592">
        <v>0</v>
      </c>
    </row>
    <row r="883" spans="1:33" x14ac:dyDescent="0.2">
      <c r="A883" s="988">
        <v>37399</v>
      </c>
      <c r="B883" s="592">
        <v>25.236000000000001</v>
      </c>
      <c r="C883" s="592"/>
      <c r="D883" s="592">
        <v>10.7</v>
      </c>
      <c r="E883" s="592"/>
      <c r="F883" s="1028">
        <f t="shared" si="28"/>
        <v>35.936</v>
      </c>
      <c r="G883" s="1028"/>
      <c r="H883" s="1028"/>
      <c r="I883" s="1028"/>
      <c r="J883" s="1028"/>
      <c r="K883" s="1028"/>
      <c r="L883" s="1028"/>
      <c r="M883" s="1028"/>
      <c r="N883" s="1028"/>
      <c r="O883" s="1028"/>
      <c r="P883" s="1028"/>
      <c r="Q883" s="1028"/>
      <c r="R883" s="1028"/>
      <c r="S883" s="592">
        <v>2.871</v>
      </c>
      <c r="T883" s="990">
        <v>0.03</v>
      </c>
      <c r="U883" s="679">
        <v>0</v>
      </c>
      <c r="V883" s="592">
        <v>0</v>
      </c>
      <c r="W883" s="592"/>
      <c r="X883" s="592"/>
      <c r="Y883" s="592">
        <f t="shared" si="30"/>
        <v>33.034999999999997</v>
      </c>
      <c r="Z883" s="592"/>
      <c r="AA883" s="592" t="s">
        <v>117</v>
      </c>
      <c r="AB883" s="592">
        <v>336.6</v>
      </c>
      <c r="AC883" s="592">
        <v>0</v>
      </c>
      <c r="AD883" s="592"/>
      <c r="AE883" s="592"/>
      <c r="AF883" s="592">
        <v>348.55</v>
      </c>
      <c r="AG883" s="592">
        <v>0</v>
      </c>
    </row>
    <row r="884" spans="1:33" x14ac:dyDescent="0.2">
      <c r="A884" s="988">
        <v>37400</v>
      </c>
      <c r="B884" s="592">
        <v>27.859000000000002</v>
      </c>
      <c r="C884" s="592"/>
      <c r="D884" s="592">
        <v>12.339</v>
      </c>
      <c r="E884" s="592"/>
      <c r="F884" s="1028">
        <f t="shared" si="28"/>
        <v>40.198</v>
      </c>
      <c r="G884" s="1028"/>
      <c r="H884" s="1028"/>
      <c r="I884" s="1028"/>
      <c r="J884" s="1028"/>
      <c r="K884" s="1028"/>
      <c r="L884" s="1028"/>
      <c r="M884" s="1028"/>
      <c r="N884" s="1028"/>
      <c r="O884" s="1028"/>
      <c r="P884" s="1028"/>
      <c r="Q884" s="1028"/>
      <c r="R884" s="1028"/>
      <c r="S884" s="592">
        <v>3.86</v>
      </c>
      <c r="T884" s="990">
        <v>0.04</v>
      </c>
      <c r="U884" s="679">
        <v>0</v>
      </c>
      <c r="V884" s="592">
        <v>0</v>
      </c>
      <c r="W884" s="592"/>
      <c r="X884" s="592"/>
      <c r="Y884" s="592">
        <f t="shared" si="30"/>
        <v>36.298000000000002</v>
      </c>
      <c r="Z884" s="592"/>
      <c r="AA884" s="592" t="s">
        <v>117</v>
      </c>
      <c r="AB884" s="592">
        <v>336.39</v>
      </c>
      <c r="AC884" s="592">
        <v>0</v>
      </c>
      <c r="AD884" s="592"/>
      <c r="AE884" s="592"/>
      <c r="AF884" s="592">
        <v>348.51</v>
      </c>
      <c r="AG884" s="592">
        <v>0</v>
      </c>
    </row>
    <row r="885" spans="1:33" x14ac:dyDescent="0.2">
      <c r="A885" s="988">
        <v>37401</v>
      </c>
      <c r="B885" s="592">
        <v>25.879000000000001</v>
      </c>
      <c r="C885" s="592"/>
      <c r="D885" s="592">
        <v>12.055999999999999</v>
      </c>
      <c r="E885" s="592"/>
      <c r="F885" s="1028">
        <f t="shared" si="28"/>
        <v>37.935000000000002</v>
      </c>
      <c r="G885" s="1028"/>
      <c r="H885" s="1028"/>
      <c r="I885" s="1028"/>
      <c r="J885" s="1028"/>
      <c r="K885" s="1028"/>
      <c r="L885" s="1028"/>
      <c r="M885" s="1028"/>
      <c r="N885" s="1028"/>
      <c r="O885" s="1028"/>
      <c r="P885" s="1028"/>
      <c r="Q885" s="1028"/>
      <c r="R885" s="1028"/>
      <c r="S885" s="592">
        <v>3.5569999999999999</v>
      </c>
      <c r="T885" s="990">
        <v>4.1000000000000002E-2</v>
      </c>
      <c r="U885" s="679">
        <v>0</v>
      </c>
      <c r="V885" s="592">
        <v>0</v>
      </c>
      <c r="W885" s="592"/>
      <c r="X885" s="592"/>
      <c r="Y885" s="592">
        <f t="shared" si="30"/>
        <v>34.337000000000003</v>
      </c>
      <c r="Z885" s="592"/>
      <c r="AA885" s="592" t="s">
        <v>117</v>
      </c>
      <c r="AB885" s="592">
        <v>336.22</v>
      </c>
      <c r="AC885" s="592">
        <v>0</v>
      </c>
      <c r="AD885" s="592"/>
      <c r="AE885" s="592"/>
      <c r="AF885" s="592">
        <v>348.5</v>
      </c>
      <c r="AG885" s="592">
        <v>0</v>
      </c>
    </row>
    <row r="886" spans="1:33" x14ac:dyDescent="0.2">
      <c r="A886" s="988">
        <v>37402</v>
      </c>
      <c r="B886" s="592">
        <v>24.335000000000001</v>
      </c>
      <c r="C886" s="592"/>
      <c r="D886" s="592">
        <v>10.6</v>
      </c>
      <c r="E886" s="592"/>
      <c r="F886" s="1028">
        <f t="shared" si="28"/>
        <v>34.935000000000002</v>
      </c>
      <c r="G886" s="1028"/>
      <c r="H886" s="1028"/>
      <c r="I886" s="1028"/>
      <c r="J886" s="1028"/>
      <c r="K886" s="1028"/>
      <c r="L886" s="1028"/>
      <c r="M886" s="1028"/>
      <c r="N886" s="1028"/>
      <c r="O886" s="1028"/>
      <c r="P886" s="1028"/>
      <c r="Q886" s="1028"/>
      <c r="R886" s="1028"/>
      <c r="S886" s="592">
        <v>3.77</v>
      </c>
      <c r="T886" s="990">
        <v>2.4E-2</v>
      </c>
      <c r="U886" s="1034">
        <v>0</v>
      </c>
      <c r="V886" s="592">
        <v>0</v>
      </c>
      <c r="W886" s="592"/>
      <c r="X886" s="592"/>
      <c r="Y886" s="592">
        <f t="shared" si="30"/>
        <v>31.141000000000002</v>
      </c>
      <c r="Z886" s="592"/>
      <c r="AA886" s="592" t="s">
        <v>117</v>
      </c>
      <c r="AB886" s="592">
        <v>336.02</v>
      </c>
      <c r="AC886" s="592">
        <v>0</v>
      </c>
      <c r="AD886" s="592"/>
      <c r="AE886" s="592"/>
      <c r="AF886" s="592">
        <v>348.41</v>
      </c>
      <c r="AG886" s="592">
        <v>0</v>
      </c>
    </row>
    <row r="887" spans="1:33" x14ac:dyDescent="0.2">
      <c r="A887" s="988">
        <v>37403</v>
      </c>
      <c r="B887" s="592">
        <v>28.018000000000001</v>
      </c>
      <c r="C887" s="592"/>
      <c r="D887" s="631">
        <v>8.8239999999999998</v>
      </c>
      <c r="E887" s="631"/>
      <c r="F887" s="1028">
        <f t="shared" si="28"/>
        <v>36.841999999999999</v>
      </c>
      <c r="G887" s="1028"/>
      <c r="H887" s="1028"/>
      <c r="I887" s="1028"/>
      <c r="J887" s="1028"/>
      <c r="K887" s="1028"/>
      <c r="L887" s="1028"/>
      <c r="M887" s="1028"/>
      <c r="N887" s="1028"/>
      <c r="O887" s="1028"/>
      <c r="P887" s="1028"/>
      <c r="Q887" s="1028"/>
      <c r="R887" s="1028"/>
      <c r="S887" s="592">
        <v>3.6659999999999999</v>
      </c>
      <c r="T887" s="990">
        <v>3.3000000000000002E-2</v>
      </c>
      <c r="U887" s="1034">
        <v>0</v>
      </c>
      <c r="V887" s="592">
        <v>0</v>
      </c>
      <c r="W887" s="592"/>
      <c r="X887" s="592"/>
      <c r="Y887" s="592">
        <f t="shared" si="30"/>
        <v>33.143000000000001</v>
      </c>
      <c r="Z887" s="592"/>
      <c r="AA887" s="592" t="s">
        <v>117</v>
      </c>
      <c r="AB887" s="592">
        <v>335.86</v>
      </c>
      <c r="AC887" s="592">
        <v>0</v>
      </c>
      <c r="AD887" s="592"/>
      <c r="AE887" s="592"/>
      <c r="AF887" s="592">
        <v>348.33</v>
      </c>
      <c r="AG887" s="592">
        <v>0</v>
      </c>
    </row>
    <row r="888" spans="1:33" x14ac:dyDescent="0.2">
      <c r="A888" s="988">
        <v>37404</v>
      </c>
      <c r="B888" s="592">
        <v>27.305</v>
      </c>
      <c r="C888" s="592"/>
      <c r="D888" s="592">
        <v>10.305</v>
      </c>
      <c r="E888" s="592"/>
      <c r="F888" s="1028">
        <f t="shared" si="28"/>
        <v>37.61</v>
      </c>
      <c r="G888" s="1028"/>
      <c r="H888" s="1028"/>
      <c r="I888" s="1028"/>
      <c r="J888" s="1028"/>
      <c r="K888" s="1028"/>
      <c r="L888" s="1028"/>
      <c r="M888" s="1028"/>
      <c r="N888" s="1028"/>
      <c r="O888" s="1028"/>
      <c r="P888" s="1028"/>
      <c r="Q888" s="1028"/>
      <c r="R888" s="1028"/>
      <c r="S888" s="592">
        <v>3.7320000000000002</v>
      </c>
      <c r="T888" s="990">
        <v>0.02</v>
      </c>
      <c r="U888" s="1034">
        <v>0</v>
      </c>
      <c r="V888" s="592">
        <v>0</v>
      </c>
      <c r="W888" s="592"/>
      <c r="X888" s="592"/>
      <c r="Y888" s="592">
        <f t="shared" si="30"/>
        <v>33.857999999999997</v>
      </c>
      <c r="Z888" s="592"/>
      <c r="AA888" s="592" t="s">
        <v>117</v>
      </c>
      <c r="AB888" s="592">
        <v>335.68</v>
      </c>
      <c r="AC888" s="592">
        <v>0</v>
      </c>
      <c r="AD888" s="592"/>
      <c r="AE888" s="592"/>
      <c r="AF888" s="592">
        <v>348.24</v>
      </c>
      <c r="AG888" s="592">
        <v>0</v>
      </c>
    </row>
    <row r="889" spans="1:33" x14ac:dyDescent="0.2">
      <c r="A889" s="988">
        <v>37405</v>
      </c>
      <c r="B889" s="592">
        <v>29.39</v>
      </c>
      <c r="C889" s="592"/>
      <c r="D889" s="592">
        <v>9.3970000000000002</v>
      </c>
      <c r="E889" s="592"/>
      <c r="F889" s="1028">
        <f t="shared" si="28"/>
        <v>38.786999999999999</v>
      </c>
      <c r="G889" s="1028"/>
      <c r="H889" s="1028"/>
      <c r="I889" s="1028"/>
      <c r="J889" s="1028"/>
      <c r="K889" s="1028"/>
      <c r="L889" s="1028"/>
      <c r="M889" s="1028"/>
      <c r="N889" s="1028"/>
      <c r="O889" s="1028"/>
      <c r="P889" s="1028"/>
      <c r="Q889" s="1028"/>
      <c r="R889" s="1028"/>
      <c r="S889" s="592">
        <v>3.569</v>
      </c>
      <c r="T889" s="990">
        <v>2.8000000000000001E-2</v>
      </c>
      <c r="U889" s="1034">
        <v>0</v>
      </c>
      <c r="V889" s="592">
        <v>0</v>
      </c>
      <c r="W889" s="592"/>
      <c r="X889" s="592"/>
      <c r="Y889" s="592">
        <f t="shared" si="30"/>
        <v>35.19</v>
      </c>
      <c r="Z889" s="592"/>
      <c r="AA889" s="592" t="s">
        <v>117</v>
      </c>
      <c r="AB889" s="592">
        <v>335.57</v>
      </c>
      <c r="AC889" s="592">
        <v>0</v>
      </c>
      <c r="AD889" s="592"/>
      <c r="AE889" s="592"/>
      <c r="AF889" s="1000">
        <v>348.09</v>
      </c>
      <c r="AG889" s="592">
        <v>0</v>
      </c>
    </row>
    <row r="890" spans="1:33" x14ac:dyDescent="0.2">
      <c r="A890" s="988">
        <v>37406</v>
      </c>
      <c r="B890" s="1000">
        <v>30.151</v>
      </c>
      <c r="C890" s="1000"/>
      <c r="D890" s="592">
        <v>6.1959999999999997</v>
      </c>
      <c r="E890" s="592"/>
      <c r="F890" s="1028">
        <f t="shared" si="28"/>
        <v>36.347000000000001</v>
      </c>
      <c r="G890" s="1028"/>
      <c r="H890" s="1028"/>
      <c r="I890" s="1028"/>
      <c r="J890" s="1028"/>
      <c r="K890" s="1028"/>
      <c r="L890" s="1028"/>
      <c r="M890" s="1028"/>
      <c r="N890" s="1028"/>
      <c r="O890" s="1028"/>
      <c r="P890" s="1028"/>
      <c r="Q890" s="1028"/>
      <c r="R890" s="1028"/>
      <c r="S890" s="592">
        <v>3.5640000000000001</v>
      </c>
      <c r="T890" s="990">
        <v>2.9000000000000001E-2</v>
      </c>
      <c r="U890" s="1034">
        <v>0</v>
      </c>
      <c r="V890" s="592">
        <v>0</v>
      </c>
      <c r="W890" s="592"/>
      <c r="X890" s="592"/>
      <c r="Y890" s="592">
        <f t="shared" si="30"/>
        <v>32.753999999999998</v>
      </c>
      <c r="Z890" s="592"/>
      <c r="AA890" s="592" t="s">
        <v>117</v>
      </c>
      <c r="AB890" s="1000">
        <v>335.37</v>
      </c>
      <c r="AC890" s="592">
        <v>0</v>
      </c>
      <c r="AD890" s="592"/>
      <c r="AE890" s="592"/>
      <c r="AF890" s="1000">
        <v>348.03</v>
      </c>
      <c r="AG890" s="592">
        <v>0</v>
      </c>
    </row>
    <row r="891" spans="1:33" x14ac:dyDescent="0.2">
      <c r="A891" s="988">
        <v>37407</v>
      </c>
      <c r="B891" s="592">
        <v>23.274999999999999</v>
      </c>
      <c r="C891" s="592"/>
      <c r="D891" s="592">
        <v>10.07</v>
      </c>
      <c r="E891" s="592"/>
      <c r="F891" s="1028">
        <f t="shared" si="28"/>
        <v>33.344999999999999</v>
      </c>
      <c r="G891" s="1028"/>
      <c r="H891" s="1028"/>
      <c r="I891" s="1028"/>
      <c r="J891" s="1028"/>
      <c r="K891" s="1028"/>
      <c r="L891" s="1028"/>
      <c r="M891" s="1028"/>
      <c r="N891" s="1028"/>
      <c r="O891" s="1028"/>
      <c r="P891" s="1028"/>
      <c r="Q891" s="1028"/>
      <c r="R891" s="1028"/>
      <c r="S891" s="592">
        <v>3.6269999999999998</v>
      </c>
      <c r="T891" s="990">
        <v>2.1000000000000001E-2</v>
      </c>
      <c r="U891" s="1034">
        <v>0</v>
      </c>
      <c r="V891" s="592">
        <v>0</v>
      </c>
      <c r="W891" s="592"/>
      <c r="X891" s="592"/>
      <c r="Y891" s="592">
        <f t="shared" si="30"/>
        <v>29.696999999999999</v>
      </c>
      <c r="Z891" s="592"/>
      <c r="AA891" s="592" t="s">
        <v>117</v>
      </c>
      <c r="AB891" s="1000">
        <v>335.13</v>
      </c>
      <c r="AC891" s="592">
        <v>0</v>
      </c>
      <c r="AD891" s="592"/>
      <c r="AE891" s="592"/>
      <c r="AF891" s="592">
        <v>347.93</v>
      </c>
      <c r="AG891" s="592">
        <v>0</v>
      </c>
    </row>
    <row r="892" spans="1:33" x14ac:dyDescent="0.2">
      <c r="A892" s="988">
        <v>37408</v>
      </c>
      <c r="B892" s="592">
        <v>26.393999999999998</v>
      </c>
      <c r="C892" s="592"/>
      <c r="D892" s="592">
        <v>12.882999999999999</v>
      </c>
      <c r="E892" s="592"/>
      <c r="F892" s="1028">
        <f t="shared" si="28"/>
        <v>39.277000000000001</v>
      </c>
      <c r="G892" s="1028"/>
      <c r="H892" s="1028"/>
      <c r="I892" s="1028"/>
      <c r="J892" s="1028"/>
      <c r="K892" s="1028"/>
      <c r="L892" s="1028"/>
      <c r="M892" s="1028"/>
      <c r="N892" s="1028"/>
      <c r="O892" s="1028"/>
      <c r="P892" s="1028"/>
      <c r="Q892" s="1028"/>
      <c r="R892" s="1028"/>
      <c r="S892" s="592">
        <v>0</v>
      </c>
      <c r="T892" s="990"/>
      <c r="U892" s="473">
        <v>0</v>
      </c>
      <c r="V892" s="592">
        <v>0</v>
      </c>
      <c r="W892" s="592"/>
      <c r="X892" s="592"/>
      <c r="Y892" s="592">
        <f t="shared" si="30"/>
        <v>39.277000000000001</v>
      </c>
      <c r="Z892" s="592"/>
      <c r="AA892" s="592">
        <v>0</v>
      </c>
      <c r="AB892" s="592">
        <v>335.01</v>
      </c>
      <c r="AC892" s="592">
        <v>0.2</v>
      </c>
      <c r="AD892" s="592"/>
      <c r="AE892" s="592"/>
      <c r="AF892" s="592">
        <v>347.89</v>
      </c>
      <c r="AG892" s="592">
        <v>0.22</v>
      </c>
    </row>
    <row r="893" spans="1:33" x14ac:dyDescent="0.2">
      <c r="A893" s="988">
        <v>37409</v>
      </c>
      <c r="B893" s="592">
        <v>23.274999999999999</v>
      </c>
      <c r="C893" s="592"/>
      <c r="D893" s="592">
        <v>12.321</v>
      </c>
      <c r="E893" s="592"/>
      <c r="F893" s="1028">
        <f t="shared" si="28"/>
        <v>35.595999999999997</v>
      </c>
      <c r="G893" s="1028"/>
      <c r="H893" s="1028"/>
      <c r="I893" s="1028"/>
      <c r="J893" s="1028"/>
      <c r="K893" s="1028"/>
      <c r="L893" s="1028"/>
      <c r="M893" s="1028"/>
      <c r="N893" s="1028"/>
      <c r="O893" s="1028"/>
      <c r="P893" s="1028"/>
      <c r="Q893" s="1028"/>
      <c r="R893" s="1028"/>
      <c r="S893" s="592">
        <v>0</v>
      </c>
      <c r="T893" s="990">
        <v>4.3999999999999997E-2</v>
      </c>
      <c r="U893" s="473">
        <v>0</v>
      </c>
      <c r="V893" s="592">
        <v>0</v>
      </c>
      <c r="W893" s="592"/>
      <c r="X893" s="592"/>
      <c r="Y893" s="592">
        <f t="shared" si="30"/>
        <v>35.552</v>
      </c>
      <c r="Z893" s="592"/>
      <c r="AA893" s="592">
        <v>0</v>
      </c>
      <c r="AB893" s="592">
        <v>335.13</v>
      </c>
      <c r="AC893" s="592">
        <v>0</v>
      </c>
      <c r="AD893" s="592"/>
      <c r="AE893" s="592"/>
      <c r="AF893" s="592">
        <v>347.8</v>
      </c>
      <c r="AG893" s="592">
        <v>0</v>
      </c>
    </row>
    <row r="894" spans="1:33" x14ac:dyDescent="0.2">
      <c r="A894" s="988">
        <v>37410</v>
      </c>
      <c r="B894" s="993">
        <v>23.225999999999999</v>
      </c>
      <c r="C894" s="993"/>
      <c r="D894" s="592">
        <v>14.56</v>
      </c>
      <c r="E894" s="592"/>
      <c r="F894" s="1028">
        <f t="shared" si="28"/>
        <v>37.786000000000001</v>
      </c>
      <c r="G894" s="1028"/>
      <c r="H894" s="1028"/>
      <c r="I894" s="1028"/>
      <c r="J894" s="1028"/>
      <c r="K894" s="1028"/>
      <c r="L894" s="1028"/>
      <c r="M894" s="1028"/>
      <c r="N894" s="1028"/>
      <c r="O894" s="1028"/>
      <c r="P894" s="1028"/>
      <c r="Q894" s="1028"/>
      <c r="R894" s="1028"/>
      <c r="S894" s="592">
        <v>0</v>
      </c>
      <c r="T894" s="990">
        <v>0.04</v>
      </c>
      <c r="U894" s="473">
        <v>0</v>
      </c>
      <c r="V894" s="592">
        <v>0</v>
      </c>
      <c r="W894" s="592"/>
      <c r="X894" s="592"/>
      <c r="Y894" s="592">
        <f t="shared" si="30"/>
        <v>37.746000000000002</v>
      </c>
      <c r="Z894" s="592"/>
      <c r="AA894" s="592">
        <v>0</v>
      </c>
      <c r="AB894" s="592">
        <v>334.61</v>
      </c>
      <c r="AC894" s="592">
        <v>0</v>
      </c>
      <c r="AD894" s="592"/>
      <c r="AE894" s="592"/>
      <c r="AF894" s="592">
        <v>347.89</v>
      </c>
      <c r="AG894" s="592">
        <v>0</v>
      </c>
    </row>
    <row r="895" spans="1:33" x14ac:dyDescent="0.2">
      <c r="A895" s="988">
        <v>37411</v>
      </c>
      <c r="B895" s="592">
        <v>24.42</v>
      </c>
      <c r="C895" s="592"/>
      <c r="D895" s="592">
        <v>10.76</v>
      </c>
      <c r="E895" s="592"/>
      <c r="F895" s="1028">
        <f t="shared" si="28"/>
        <v>35.18</v>
      </c>
      <c r="G895" s="1028"/>
      <c r="H895" s="1028"/>
      <c r="I895" s="1028"/>
      <c r="J895" s="1028"/>
      <c r="K895" s="1028"/>
      <c r="L895" s="1028"/>
      <c r="M895" s="1028"/>
      <c r="N895" s="1028"/>
      <c r="O895" s="1028"/>
      <c r="P895" s="1028"/>
      <c r="Q895" s="1028"/>
      <c r="R895" s="1028"/>
      <c r="S895" s="592">
        <v>0</v>
      </c>
      <c r="T895" s="990">
        <v>3.9E-2</v>
      </c>
      <c r="U895" s="473">
        <v>0</v>
      </c>
      <c r="V895" s="592">
        <v>0</v>
      </c>
      <c r="W895" s="592"/>
      <c r="X895" s="592"/>
      <c r="Y895" s="592">
        <f t="shared" si="30"/>
        <v>35.140999999999998</v>
      </c>
      <c r="Z895" s="592"/>
      <c r="AA895" s="592">
        <v>0</v>
      </c>
      <c r="AB895" s="592">
        <v>334.37</v>
      </c>
      <c r="AC895" s="592">
        <v>0</v>
      </c>
      <c r="AD895" s="592"/>
      <c r="AE895" s="592"/>
      <c r="AF895" s="592">
        <v>347.79</v>
      </c>
      <c r="AG895" s="592">
        <v>0</v>
      </c>
    </row>
    <row r="896" spans="1:33" x14ac:dyDescent="0.2">
      <c r="A896" s="988">
        <v>37412</v>
      </c>
      <c r="B896" s="592">
        <v>28.202000000000002</v>
      </c>
      <c r="C896" s="592"/>
      <c r="D896" s="592">
        <v>7.2850000000000001</v>
      </c>
      <c r="E896" s="592"/>
      <c r="F896" s="1028">
        <f t="shared" si="28"/>
        <v>35.487000000000002</v>
      </c>
      <c r="G896" s="1028"/>
      <c r="H896" s="1028"/>
      <c r="I896" s="1028"/>
      <c r="J896" s="1028"/>
      <c r="K896" s="1028"/>
      <c r="L896" s="1028"/>
      <c r="M896" s="1028"/>
      <c r="N896" s="1028"/>
      <c r="O896" s="1028"/>
      <c r="P896" s="1028"/>
      <c r="Q896" s="1028"/>
      <c r="R896" s="1028"/>
      <c r="S896" s="592">
        <v>0</v>
      </c>
      <c r="T896" s="990">
        <v>3.5999999999999997E-2</v>
      </c>
      <c r="U896" s="473">
        <v>0</v>
      </c>
      <c r="V896" s="592">
        <v>0</v>
      </c>
      <c r="W896" s="592"/>
      <c r="X896" s="592"/>
      <c r="Y896" s="592">
        <f t="shared" si="30"/>
        <v>35.451000000000001</v>
      </c>
      <c r="Z896" s="592"/>
      <c r="AA896" s="592">
        <v>0</v>
      </c>
      <c r="AB896" s="592">
        <v>334.17</v>
      </c>
      <c r="AC896" s="592">
        <v>0</v>
      </c>
      <c r="AD896" s="592"/>
      <c r="AE896" s="592"/>
      <c r="AF896" s="631">
        <v>347.72</v>
      </c>
      <c r="AG896" s="631">
        <v>0</v>
      </c>
    </row>
    <row r="897" spans="1:33" x14ac:dyDescent="0.2">
      <c r="A897" s="988">
        <v>37413</v>
      </c>
      <c r="B897" s="592">
        <v>26.675999999999998</v>
      </c>
      <c r="C897" s="592"/>
      <c r="D897" s="592">
        <v>11.917999999999999</v>
      </c>
      <c r="E897" s="592"/>
      <c r="F897" s="1028">
        <f t="shared" si="28"/>
        <v>38.593999999999994</v>
      </c>
      <c r="G897" s="1028"/>
      <c r="H897" s="1028"/>
      <c r="I897" s="1028"/>
      <c r="J897" s="1028"/>
      <c r="K897" s="1028"/>
      <c r="L897" s="1028"/>
      <c r="M897" s="1028"/>
      <c r="N897" s="1028"/>
      <c r="O897" s="1028"/>
      <c r="P897" s="1028"/>
      <c r="Q897" s="1028"/>
      <c r="R897" s="1028"/>
      <c r="S897" s="592">
        <v>0</v>
      </c>
      <c r="T897" s="990">
        <v>4.4999999999999998E-2</v>
      </c>
      <c r="U897" s="473">
        <v>0</v>
      </c>
      <c r="V897" s="592">
        <v>0</v>
      </c>
      <c r="W897" s="592"/>
      <c r="X897" s="592"/>
      <c r="Y897" s="592">
        <f t="shared" si="30"/>
        <v>38.548999999999992</v>
      </c>
      <c r="Z897" s="592"/>
      <c r="AA897" s="592">
        <v>0</v>
      </c>
      <c r="AB897" s="592">
        <v>333.89</v>
      </c>
      <c r="AC897" s="592">
        <v>0</v>
      </c>
      <c r="AD897" s="592"/>
      <c r="AE897" s="592"/>
      <c r="AF897" s="631">
        <v>347.7</v>
      </c>
      <c r="AG897" s="631" t="s">
        <v>110</v>
      </c>
    </row>
    <row r="898" spans="1:33" x14ac:dyDescent="0.2">
      <c r="A898" s="988">
        <v>37414</v>
      </c>
      <c r="B898" s="592">
        <v>22.945</v>
      </c>
      <c r="C898" s="592"/>
      <c r="D898" s="592">
        <v>9.8000000000000007</v>
      </c>
      <c r="E898" s="592"/>
      <c r="F898" s="1028">
        <f t="shared" si="28"/>
        <v>32.745000000000005</v>
      </c>
      <c r="G898" s="1028"/>
      <c r="H898" s="1028"/>
      <c r="I898" s="1028"/>
      <c r="J898" s="1028"/>
      <c r="K898" s="1028"/>
      <c r="L898" s="1028"/>
      <c r="M898" s="1028"/>
      <c r="N898" s="1028"/>
      <c r="O898" s="1028"/>
      <c r="P898" s="1028"/>
      <c r="Q898" s="1028"/>
      <c r="R898" s="1028"/>
      <c r="S898" s="592">
        <v>0</v>
      </c>
      <c r="T898" s="990">
        <v>5.3999999999999999E-2</v>
      </c>
      <c r="U898" s="473">
        <v>0</v>
      </c>
      <c r="V898" s="592">
        <v>0</v>
      </c>
      <c r="W898" s="592"/>
      <c r="X898" s="592"/>
      <c r="Y898" s="592">
        <f t="shared" si="30"/>
        <v>32.691000000000003</v>
      </c>
      <c r="Z898" s="592"/>
      <c r="AA898" s="592">
        <v>0</v>
      </c>
      <c r="AB898" s="592">
        <v>333.73</v>
      </c>
      <c r="AC898" s="592">
        <v>0</v>
      </c>
      <c r="AD898" s="592"/>
      <c r="AE898" s="592"/>
      <c r="AF898" s="592">
        <v>347.59</v>
      </c>
      <c r="AG898" s="592">
        <v>0</v>
      </c>
    </row>
    <row r="899" spans="1:33" x14ac:dyDescent="0.2">
      <c r="A899" s="988">
        <v>37415</v>
      </c>
      <c r="B899" s="592">
        <v>23.24</v>
      </c>
      <c r="C899" s="592"/>
      <c r="D899" s="592">
        <v>10.968999999999999</v>
      </c>
      <c r="E899" s="592"/>
      <c r="F899" s="1028">
        <f t="shared" si="28"/>
        <v>34.208999999999996</v>
      </c>
      <c r="G899" s="1028"/>
      <c r="H899" s="1028"/>
      <c r="I899" s="1028"/>
      <c r="J899" s="1028"/>
      <c r="K899" s="1028"/>
      <c r="L899" s="1028"/>
      <c r="M899" s="1028"/>
      <c r="N899" s="1028"/>
      <c r="O899" s="1028"/>
      <c r="P899" s="1028"/>
      <c r="Q899" s="1028"/>
      <c r="R899" s="1028"/>
      <c r="S899" s="592">
        <v>0</v>
      </c>
      <c r="T899" s="990">
        <v>4.5999999999999999E-2</v>
      </c>
      <c r="U899" s="473">
        <v>0</v>
      </c>
      <c r="V899" s="592">
        <v>0</v>
      </c>
      <c r="W899" s="592"/>
      <c r="X899" s="592"/>
      <c r="Y899" s="592">
        <f t="shared" si="30"/>
        <v>34.162999999999997</v>
      </c>
      <c r="Z899" s="592"/>
      <c r="AA899" s="592">
        <v>0</v>
      </c>
      <c r="AB899" s="631">
        <v>333.48</v>
      </c>
      <c r="AC899" s="592">
        <v>0</v>
      </c>
      <c r="AD899" s="592"/>
      <c r="AE899" s="592"/>
      <c r="AF899" s="1000">
        <v>347.57</v>
      </c>
      <c r="AG899" s="592">
        <v>0</v>
      </c>
    </row>
    <row r="900" spans="1:33" x14ac:dyDescent="0.2">
      <c r="A900" s="988">
        <v>37416</v>
      </c>
      <c r="B900" s="592">
        <v>22.503</v>
      </c>
      <c r="C900" s="592"/>
      <c r="D900" s="592">
        <v>11.689</v>
      </c>
      <c r="E900" s="592"/>
      <c r="F900" s="1028">
        <f t="shared" si="28"/>
        <v>34.192</v>
      </c>
      <c r="G900" s="1028"/>
      <c r="H900" s="1028"/>
      <c r="I900" s="1028"/>
      <c r="J900" s="1028"/>
      <c r="K900" s="1028"/>
      <c r="L900" s="1028"/>
      <c r="M900" s="1028"/>
      <c r="N900" s="1028"/>
      <c r="O900" s="1028"/>
      <c r="P900" s="1028"/>
      <c r="Q900" s="1028"/>
      <c r="R900" s="1028"/>
      <c r="S900" s="592">
        <v>0</v>
      </c>
      <c r="T900" s="990">
        <v>3.5999999999999997E-2</v>
      </c>
      <c r="U900" s="473">
        <v>0</v>
      </c>
      <c r="V900" s="1023">
        <v>0</v>
      </c>
      <c r="W900" s="1023"/>
      <c r="X900" s="1023"/>
      <c r="Y900" s="592">
        <f t="shared" si="30"/>
        <v>34.155999999999999</v>
      </c>
      <c r="Z900" s="592"/>
      <c r="AA900" s="592">
        <v>0</v>
      </c>
      <c r="AB900" s="592">
        <v>333.29</v>
      </c>
      <c r="AC900" s="592">
        <v>0</v>
      </c>
      <c r="AD900" s="592"/>
      <c r="AE900" s="592"/>
      <c r="AF900" s="1000">
        <v>347.45</v>
      </c>
      <c r="AG900" s="592">
        <v>0</v>
      </c>
    </row>
    <row r="901" spans="1:33" x14ac:dyDescent="0.2">
      <c r="A901" s="988">
        <v>37417</v>
      </c>
      <c r="B901" s="592">
        <v>27.097000000000001</v>
      </c>
      <c r="C901" s="592"/>
      <c r="D901" s="592">
        <v>12.349</v>
      </c>
      <c r="E901" s="592"/>
      <c r="F901" s="1028">
        <f t="shared" si="28"/>
        <v>39.445999999999998</v>
      </c>
      <c r="G901" s="1028"/>
      <c r="H901" s="1028"/>
      <c r="I901" s="1028"/>
      <c r="J901" s="1028"/>
      <c r="K901" s="1028"/>
      <c r="L901" s="1028"/>
      <c r="M901" s="1028"/>
      <c r="N901" s="1028"/>
      <c r="O901" s="1028"/>
      <c r="P901" s="1028"/>
      <c r="Q901" s="1028"/>
      <c r="R901" s="1028"/>
      <c r="S901" s="592">
        <v>0</v>
      </c>
      <c r="T901" s="990">
        <v>5.6000000000000001E-2</v>
      </c>
      <c r="U901" s="473">
        <v>0</v>
      </c>
      <c r="V901" s="592">
        <v>0</v>
      </c>
      <c r="W901" s="592"/>
      <c r="X901" s="592"/>
      <c r="Y901" s="592">
        <f t="shared" si="30"/>
        <v>39.39</v>
      </c>
      <c r="Z901" s="592"/>
      <c r="AA901" s="592">
        <v>0</v>
      </c>
      <c r="AB901" s="1000">
        <v>332.98</v>
      </c>
      <c r="AC901" s="592">
        <v>0</v>
      </c>
      <c r="AD901" s="592"/>
      <c r="AE901" s="592"/>
      <c r="AF901" s="592">
        <v>347.43</v>
      </c>
      <c r="AG901" s="592">
        <v>0</v>
      </c>
    </row>
    <row r="902" spans="1:33" x14ac:dyDescent="0.2">
      <c r="A902" s="988">
        <v>37418</v>
      </c>
      <c r="B902" s="592">
        <v>27.242000000000001</v>
      </c>
      <c r="C902" s="592"/>
      <c r="D902" s="592">
        <v>12.523999999999999</v>
      </c>
      <c r="E902" s="592"/>
      <c r="F902" s="1028">
        <f t="shared" si="28"/>
        <v>39.765999999999998</v>
      </c>
      <c r="G902" s="1028"/>
      <c r="H902" s="1028"/>
      <c r="I902" s="1028"/>
      <c r="J902" s="1028"/>
      <c r="K902" s="1028"/>
      <c r="L902" s="1028"/>
      <c r="M902" s="1028"/>
      <c r="N902" s="1028"/>
      <c r="O902" s="1028"/>
      <c r="P902" s="1028"/>
      <c r="Q902" s="1028"/>
      <c r="R902" s="1028"/>
      <c r="S902" s="592">
        <v>0</v>
      </c>
      <c r="T902" s="990">
        <v>5.5E-2</v>
      </c>
      <c r="U902" s="473">
        <v>0</v>
      </c>
      <c r="V902" s="592">
        <v>0</v>
      </c>
      <c r="W902" s="592"/>
      <c r="X902" s="592"/>
      <c r="Y902" s="592">
        <f t="shared" si="30"/>
        <v>39.710999999999999</v>
      </c>
      <c r="Z902" s="592"/>
      <c r="AA902" s="592">
        <v>0</v>
      </c>
      <c r="AB902" s="592">
        <v>332.75</v>
      </c>
      <c r="AC902" s="592">
        <v>0</v>
      </c>
      <c r="AD902" s="592"/>
      <c r="AE902" s="592"/>
      <c r="AF902" s="1000">
        <v>347.38</v>
      </c>
      <c r="AG902" s="592">
        <v>0</v>
      </c>
    </row>
    <row r="903" spans="1:33" x14ac:dyDescent="0.2">
      <c r="A903" s="988">
        <v>37419</v>
      </c>
      <c r="B903" s="592">
        <v>28.547000000000001</v>
      </c>
      <c r="C903" s="592"/>
      <c r="D903" s="631">
        <v>12.7</v>
      </c>
      <c r="E903" s="631"/>
      <c r="F903" s="1028">
        <f t="shared" si="28"/>
        <v>41.247</v>
      </c>
      <c r="G903" s="1028"/>
      <c r="H903" s="1028"/>
      <c r="I903" s="1028"/>
      <c r="J903" s="1028"/>
      <c r="K903" s="1028"/>
      <c r="L903" s="1028"/>
      <c r="M903" s="1028"/>
      <c r="N903" s="1028"/>
      <c r="O903" s="1028"/>
      <c r="P903" s="1028"/>
      <c r="Q903" s="1028"/>
      <c r="R903" s="1028"/>
      <c r="S903" s="592">
        <v>0</v>
      </c>
      <c r="T903" s="990">
        <v>8.0000000000000002E-3</v>
      </c>
      <c r="U903" s="473">
        <v>0</v>
      </c>
      <c r="V903" s="592">
        <v>0</v>
      </c>
      <c r="W903" s="592"/>
      <c r="X903" s="592"/>
      <c r="Y903" s="592">
        <f t="shared" si="30"/>
        <v>41.238999999999997</v>
      </c>
      <c r="Z903" s="592"/>
      <c r="AA903" s="592">
        <v>0</v>
      </c>
      <c r="AB903" s="592">
        <v>332.49</v>
      </c>
      <c r="AC903" s="592">
        <v>0</v>
      </c>
      <c r="AD903" s="592"/>
      <c r="AE903" s="592"/>
      <c r="AF903" s="592">
        <v>347.25</v>
      </c>
      <c r="AG903" s="592">
        <v>0</v>
      </c>
    </row>
    <row r="904" spans="1:33" x14ac:dyDescent="0.2">
      <c r="A904" s="988">
        <v>37420</v>
      </c>
      <c r="B904" s="592">
        <v>27.073</v>
      </c>
      <c r="C904" s="592"/>
      <c r="D904" s="592">
        <v>12.5</v>
      </c>
      <c r="E904" s="592"/>
      <c r="F904" s="1028">
        <f t="shared" si="28"/>
        <v>39.573</v>
      </c>
      <c r="G904" s="1028"/>
      <c r="H904" s="1028"/>
      <c r="I904" s="1028"/>
      <c r="J904" s="1028"/>
      <c r="K904" s="1028"/>
      <c r="L904" s="1028"/>
      <c r="M904" s="1028"/>
      <c r="N904" s="1028"/>
      <c r="O904" s="1028"/>
      <c r="P904" s="1028"/>
      <c r="Q904" s="1028"/>
      <c r="R904" s="1028"/>
      <c r="S904" s="592">
        <v>0</v>
      </c>
      <c r="T904" s="997">
        <v>0.52300000000000002</v>
      </c>
      <c r="U904" s="473">
        <v>0</v>
      </c>
      <c r="V904" s="592">
        <v>0</v>
      </c>
      <c r="W904" s="592"/>
      <c r="X904" s="592"/>
      <c r="Y904" s="592">
        <f t="shared" si="30"/>
        <v>39.049999999999997</v>
      </c>
      <c r="Z904" s="592"/>
      <c r="AA904" s="592">
        <v>0</v>
      </c>
      <c r="AB904" s="592">
        <v>332.25</v>
      </c>
      <c r="AC904" s="592">
        <v>0</v>
      </c>
      <c r="AD904" s="592"/>
      <c r="AE904" s="592"/>
      <c r="AF904" s="592">
        <v>347.18</v>
      </c>
      <c r="AG904" s="592">
        <v>0</v>
      </c>
    </row>
    <row r="905" spans="1:33" x14ac:dyDescent="0.2">
      <c r="A905" s="988">
        <v>37421</v>
      </c>
      <c r="B905" s="592">
        <v>27.082000000000001</v>
      </c>
      <c r="C905" s="592"/>
      <c r="D905" s="592">
        <v>10.6</v>
      </c>
      <c r="E905" s="592"/>
      <c r="F905" s="1028">
        <f t="shared" si="28"/>
        <v>37.682000000000002</v>
      </c>
      <c r="G905" s="1028"/>
      <c r="H905" s="1028"/>
      <c r="I905" s="1028"/>
      <c r="J905" s="1028"/>
      <c r="K905" s="1028"/>
      <c r="L905" s="1028"/>
      <c r="M905" s="1028"/>
      <c r="N905" s="1028"/>
      <c r="O905" s="1028"/>
      <c r="P905" s="1028"/>
      <c r="Q905" s="1028"/>
      <c r="R905" s="1028"/>
      <c r="S905" s="592">
        <v>0</v>
      </c>
      <c r="T905" s="990">
        <v>0</v>
      </c>
      <c r="U905" s="473">
        <v>0</v>
      </c>
      <c r="V905" s="592">
        <v>0</v>
      </c>
      <c r="W905" s="592"/>
      <c r="X905" s="592"/>
      <c r="Y905" s="592">
        <f t="shared" si="30"/>
        <v>37.682000000000002</v>
      </c>
      <c r="Z905" s="592"/>
      <c r="AA905" s="592">
        <v>0</v>
      </c>
      <c r="AB905" s="592">
        <v>332.01</v>
      </c>
      <c r="AC905" s="592">
        <v>0</v>
      </c>
      <c r="AD905" s="592"/>
      <c r="AE905" s="592"/>
      <c r="AF905" s="592">
        <v>347.01</v>
      </c>
      <c r="AG905" s="592">
        <v>0</v>
      </c>
    </row>
    <row r="906" spans="1:33" x14ac:dyDescent="0.2">
      <c r="A906" s="988">
        <v>37422</v>
      </c>
      <c r="B906" s="592">
        <v>24.859000000000002</v>
      </c>
      <c r="C906" s="592"/>
      <c r="D906" s="592">
        <v>11.1</v>
      </c>
      <c r="E906" s="592"/>
      <c r="F906" s="1028">
        <f t="shared" si="28"/>
        <v>35.959000000000003</v>
      </c>
      <c r="G906" s="1028"/>
      <c r="H906" s="1028"/>
      <c r="I906" s="1028"/>
      <c r="J906" s="1028"/>
      <c r="K906" s="1028"/>
      <c r="L906" s="1028"/>
      <c r="M906" s="1028"/>
      <c r="N906" s="1028"/>
      <c r="O906" s="1028"/>
      <c r="P906" s="1028"/>
      <c r="Q906" s="1028"/>
      <c r="R906" s="1028"/>
      <c r="S906" s="592">
        <v>0</v>
      </c>
      <c r="T906" s="990">
        <v>0.20699999999999999</v>
      </c>
      <c r="U906" s="473">
        <v>0</v>
      </c>
      <c r="V906" s="592">
        <v>0</v>
      </c>
      <c r="W906" s="592"/>
      <c r="X906" s="592"/>
      <c r="Y906" s="592">
        <f t="shared" si="30"/>
        <v>35.752000000000002</v>
      </c>
      <c r="Z906" s="592"/>
      <c r="AA906" s="592">
        <v>0</v>
      </c>
      <c r="AB906" s="592">
        <v>331.74</v>
      </c>
      <c r="AC906" s="592">
        <v>0</v>
      </c>
      <c r="AD906" s="592"/>
      <c r="AE906" s="592"/>
      <c r="AF906" s="592">
        <v>346.98</v>
      </c>
      <c r="AG906" s="592">
        <v>0</v>
      </c>
    </row>
    <row r="907" spans="1:33" x14ac:dyDescent="0.2">
      <c r="A907" s="988">
        <v>37423</v>
      </c>
      <c r="B907" s="592">
        <v>21.954000000000001</v>
      </c>
      <c r="C907" s="592"/>
      <c r="D907" s="592">
        <v>16.7</v>
      </c>
      <c r="E907" s="592"/>
      <c r="F907" s="1028">
        <f t="shared" si="28"/>
        <v>38.653999999999996</v>
      </c>
      <c r="G907" s="1028"/>
      <c r="H907" s="1028"/>
      <c r="I907" s="1028"/>
      <c r="J907" s="1028"/>
      <c r="K907" s="1028"/>
      <c r="L907" s="1028"/>
      <c r="M907" s="1028"/>
      <c r="N907" s="1028"/>
      <c r="O907" s="1028"/>
      <c r="P907" s="1028"/>
      <c r="Q907" s="1028"/>
      <c r="R907" s="1028"/>
      <c r="S907" s="592">
        <v>0</v>
      </c>
      <c r="T907" s="990">
        <v>0.09</v>
      </c>
      <c r="U907" s="473">
        <v>0</v>
      </c>
      <c r="V907" s="592">
        <v>0</v>
      </c>
      <c r="W907" s="592"/>
      <c r="X907" s="592"/>
      <c r="Y907" s="592">
        <f t="shared" si="30"/>
        <v>38.563999999999993</v>
      </c>
      <c r="Z907" s="592"/>
      <c r="AA907" s="592">
        <v>0</v>
      </c>
      <c r="AB907" s="1000">
        <v>331.48</v>
      </c>
      <c r="AC907" s="592">
        <v>0</v>
      </c>
      <c r="AD907" s="592"/>
      <c r="AE907" s="592"/>
      <c r="AF907" s="1000">
        <v>346.97</v>
      </c>
      <c r="AG907" s="592">
        <v>0</v>
      </c>
    </row>
    <row r="908" spans="1:33" x14ac:dyDescent="0.2">
      <c r="A908" s="988">
        <v>37424</v>
      </c>
      <c r="B908" s="592">
        <v>28.166</v>
      </c>
      <c r="C908" s="592"/>
      <c r="D908" s="592">
        <v>10.14</v>
      </c>
      <c r="E908" s="592"/>
      <c r="F908" s="1028">
        <f t="shared" si="28"/>
        <v>38.305999999999997</v>
      </c>
      <c r="G908" s="1028"/>
      <c r="H908" s="1028"/>
      <c r="I908" s="1028"/>
      <c r="J908" s="1028"/>
      <c r="K908" s="1028"/>
      <c r="L908" s="1028"/>
      <c r="M908" s="1028"/>
      <c r="N908" s="1028"/>
      <c r="O908" s="1028"/>
      <c r="P908" s="1028"/>
      <c r="Q908" s="1028"/>
      <c r="R908" s="1028"/>
      <c r="S908" s="592">
        <v>0</v>
      </c>
      <c r="T908" s="990">
        <v>6.9000000000000006E-2</v>
      </c>
      <c r="U908" s="473">
        <v>0</v>
      </c>
      <c r="V908" s="592">
        <v>0</v>
      </c>
      <c r="W908" s="592"/>
      <c r="X908" s="592"/>
      <c r="Y908" s="592">
        <f t="shared" si="30"/>
        <v>38.236999999999995</v>
      </c>
      <c r="Z908" s="592"/>
      <c r="AA908" s="592">
        <v>0</v>
      </c>
      <c r="AB908" s="592">
        <v>331.19</v>
      </c>
      <c r="AC908" s="592">
        <v>0</v>
      </c>
      <c r="AD908" s="592"/>
      <c r="AE908" s="592"/>
      <c r="AF908" s="592">
        <v>346.86</v>
      </c>
      <c r="AG908" s="592">
        <v>0</v>
      </c>
    </row>
    <row r="909" spans="1:33" x14ac:dyDescent="0.2">
      <c r="A909" s="988">
        <v>37425</v>
      </c>
      <c r="B909" s="592">
        <v>30.356000000000002</v>
      </c>
      <c r="C909" s="592"/>
      <c r="D909" s="592">
        <v>5.625</v>
      </c>
      <c r="E909" s="592"/>
      <c r="F909" s="1028">
        <f t="shared" si="28"/>
        <v>35.981000000000002</v>
      </c>
      <c r="G909" s="1028"/>
      <c r="H909" s="1028"/>
      <c r="I909" s="1028"/>
      <c r="J909" s="1028"/>
      <c r="K909" s="1028"/>
      <c r="L909" s="1028"/>
      <c r="M909" s="1028"/>
      <c r="N909" s="1028"/>
      <c r="O909" s="1028"/>
      <c r="P909" s="1028"/>
      <c r="Q909" s="1028"/>
      <c r="R909" s="1028"/>
      <c r="S909" s="592">
        <v>0</v>
      </c>
      <c r="T909" s="990">
        <v>0.111</v>
      </c>
      <c r="U909" s="473">
        <v>0</v>
      </c>
      <c r="V909" s="592">
        <v>0</v>
      </c>
      <c r="W909" s="592"/>
      <c r="X909" s="592"/>
      <c r="Y909" s="592">
        <f t="shared" si="30"/>
        <v>35.870000000000005</v>
      </c>
      <c r="Z909" s="592"/>
      <c r="AA909" s="592">
        <v>0</v>
      </c>
      <c r="AB909" s="592">
        <v>330.91</v>
      </c>
      <c r="AC909" s="592">
        <v>0</v>
      </c>
      <c r="AD909" s="592"/>
      <c r="AE909" s="592"/>
      <c r="AF909" s="592">
        <v>346.84</v>
      </c>
      <c r="AG909" s="592">
        <v>0</v>
      </c>
    </row>
    <row r="910" spans="1:33" x14ac:dyDescent="0.2">
      <c r="A910" s="988">
        <v>37426</v>
      </c>
      <c r="B910" s="592">
        <v>25.706</v>
      </c>
      <c r="C910" s="592"/>
      <c r="D910" s="592">
        <v>10.4</v>
      </c>
      <c r="E910" s="592"/>
      <c r="F910" s="1028">
        <f t="shared" si="28"/>
        <v>36.106000000000002</v>
      </c>
      <c r="G910" s="1028"/>
      <c r="H910" s="1028"/>
      <c r="I910" s="1028"/>
      <c r="J910" s="1028"/>
      <c r="K910" s="1028"/>
      <c r="L910" s="1028"/>
      <c r="M910" s="1028"/>
      <c r="N910" s="1028"/>
      <c r="O910" s="1028"/>
      <c r="P910" s="1028"/>
      <c r="Q910" s="1028"/>
      <c r="R910" s="1028"/>
      <c r="S910" s="592">
        <v>0</v>
      </c>
      <c r="T910" s="990">
        <v>9.7000000000000003E-2</v>
      </c>
      <c r="U910" s="473">
        <v>0</v>
      </c>
      <c r="V910" s="592">
        <v>0</v>
      </c>
      <c r="W910" s="592"/>
      <c r="X910" s="592"/>
      <c r="Y910" s="592">
        <f t="shared" si="30"/>
        <v>36.009</v>
      </c>
      <c r="Z910" s="592"/>
      <c r="AA910" s="592">
        <v>0</v>
      </c>
      <c r="AB910" s="592">
        <v>330.67</v>
      </c>
      <c r="AC910" s="592">
        <v>0</v>
      </c>
      <c r="AD910" s="592"/>
      <c r="AE910" s="592"/>
      <c r="AF910" s="592">
        <v>346.71</v>
      </c>
      <c r="AG910" s="592">
        <v>0</v>
      </c>
    </row>
    <row r="911" spans="1:33" x14ac:dyDescent="0.2">
      <c r="A911" s="988">
        <v>37427</v>
      </c>
      <c r="B911" s="592">
        <v>30.068999999999999</v>
      </c>
      <c r="C911" s="592"/>
      <c r="D911" s="631">
        <v>10.077</v>
      </c>
      <c r="E911" s="631"/>
      <c r="F911" s="1028">
        <f t="shared" si="28"/>
        <v>40.146000000000001</v>
      </c>
      <c r="G911" s="1028"/>
      <c r="H911" s="1028"/>
      <c r="I911" s="1028"/>
      <c r="J911" s="1028"/>
      <c r="K911" s="1028"/>
      <c r="L911" s="1028"/>
      <c r="M911" s="1028"/>
      <c r="N911" s="1028"/>
      <c r="O911" s="1028"/>
      <c r="P911" s="1028"/>
      <c r="Q911" s="1028"/>
      <c r="R911" s="1028"/>
      <c r="S911" s="592">
        <v>0</v>
      </c>
      <c r="T911" s="990">
        <v>9.8000000000000004E-2</v>
      </c>
      <c r="U911" s="679">
        <v>0</v>
      </c>
      <c r="V911" s="592">
        <v>0</v>
      </c>
      <c r="W911" s="592"/>
      <c r="X911" s="592"/>
      <c r="Y911" s="592">
        <f t="shared" si="30"/>
        <v>40.048000000000002</v>
      </c>
      <c r="Z911" s="592"/>
      <c r="AA911" s="592">
        <v>0</v>
      </c>
      <c r="AB911" s="592">
        <v>330.49</v>
      </c>
      <c r="AC911" s="592">
        <v>0</v>
      </c>
      <c r="AD911" s="592"/>
      <c r="AE911" s="592"/>
      <c r="AF911" s="631">
        <v>346.43</v>
      </c>
      <c r="AG911" s="631">
        <v>0</v>
      </c>
    </row>
    <row r="912" spans="1:33" x14ac:dyDescent="0.2">
      <c r="A912" s="988">
        <v>37428</v>
      </c>
      <c r="B912" s="592">
        <v>27.497</v>
      </c>
      <c r="C912" s="592"/>
      <c r="D912" s="592">
        <v>10.545999999999999</v>
      </c>
      <c r="E912" s="592"/>
      <c r="F912" s="1028">
        <f t="shared" si="28"/>
        <v>38.042999999999999</v>
      </c>
      <c r="G912" s="1028"/>
      <c r="H912" s="1028"/>
      <c r="I912" s="1028"/>
      <c r="J912" s="1028"/>
      <c r="K912" s="1028"/>
      <c r="L912" s="1028"/>
      <c r="M912" s="1028"/>
      <c r="N912" s="1028"/>
      <c r="O912" s="1028"/>
      <c r="P912" s="1028"/>
      <c r="Q912" s="1028"/>
      <c r="R912" s="1028"/>
      <c r="S912" s="592">
        <v>0</v>
      </c>
      <c r="T912" s="990">
        <v>0.08</v>
      </c>
      <c r="U912" s="679">
        <v>0</v>
      </c>
      <c r="V912" s="592">
        <v>0</v>
      </c>
      <c r="W912" s="592"/>
      <c r="X912" s="592"/>
      <c r="Y912" s="592">
        <f t="shared" si="30"/>
        <v>37.963000000000001</v>
      </c>
      <c r="Z912" s="592"/>
      <c r="AA912" s="592">
        <v>0</v>
      </c>
      <c r="AB912" s="592">
        <v>330.49</v>
      </c>
      <c r="AC912" s="592">
        <v>0</v>
      </c>
      <c r="AD912" s="592"/>
      <c r="AE912" s="592"/>
      <c r="AF912" s="592">
        <v>346.26</v>
      </c>
      <c r="AG912" s="592">
        <v>0</v>
      </c>
    </row>
    <row r="913" spans="1:34" x14ac:dyDescent="0.2">
      <c r="A913" s="988">
        <v>37429</v>
      </c>
      <c r="B913" s="592">
        <v>23.463000000000001</v>
      </c>
      <c r="C913" s="592"/>
      <c r="D913" s="592">
        <v>11.836</v>
      </c>
      <c r="E913" s="592"/>
      <c r="F913" s="1028">
        <f t="shared" si="28"/>
        <v>35.298999999999999</v>
      </c>
      <c r="G913" s="1028"/>
      <c r="H913" s="1028"/>
      <c r="I913" s="1028"/>
      <c r="J913" s="1028"/>
      <c r="K913" s="1028"/>
      <c r="L913" s="1028"/>
      <c r="M913" s="1028"/>
      <c r="N913" s="1028"/>
      <c r="O913" s="1028"/>
      <c r="P913" s="1028"/>
      <c r="Q913" s="1028"/>
      <c r="R913" s="1028"/>
      <c r="S913" s="592">
        <v>0</v>
      </c>
      <c r="T913" s="990">
        <v>0.13300000000000001</v>
      </c>
      <c r="U913" s="679">
        <v>0</v>
      </c>
      <c r="V913" s="592">
        <v>0</v>
      </c>
      <c r="W913" s="592"/>
      <c r="X913" s="592"/>
      <c r="Y913" s="592">
        <f t="shared" si="30"/>
        <v>35.165999999999997</v>
      </c>
      <c r="Z913" s="592"/>
      <c r="AA913" s="592">
        <v>0</v>
      </c>
      <c r="AB913" s="592">
        <v>330.49</v>
      </c>
      <c r="AC913" s="592">
        <v>0</v>
      </c>
      <c r="AD913" s="592"/>
      <c r="AE913" s="592"/>
      <c r="AF913" s="592">
        <v>346.1</v>
      </c>
      <c r="AG913" s="592">
        <v>0</v>
      </c>
    </row>
    <row r="914" spans="1:34" x14ac:dyDescent="0.2">
      <c r="A914" s="988">
        <v>37430</v>
      </c>
      <c r="B914" s="592">
        <v>23.920999999999999</v>
      </c>
      <c r="C914" s="592"/>
      <c r="D914" s="592">
        <v>11.426</v>
      </c>
      <c r="E914" s="592"/>
      <c r="F914" s="1028">
        <f t="shared" si="28"/>
        <v>35.347000000000001</v>
      </c>
      <c r="G914" s="1028"/>
      <c r="H914" s="1028"/>
      <c r="I914" s="1028"/>
      <c r="J914" s="1028"/>
      <c r="K914" s="1028"/>
      <c r="L914" s="1028"/>
      <c r="M914" s="1028"/>
      <c r="N914" s="1028"/>
      <c r="O914" s="1028"/>
      <c r="P914" s="1028"/>
      <c r="Q914" s="1028"/>
      <c r="R914" s="1028"/>
      <c r="S914" s="592">
        <v>0</v>
      </c>
      <c r="T914" s="990">
        <v>0.08</v>
      </c>
      <c r="U914" s="679">
        <v>0</v>
      </c>
      <c r="V914" s="592">
        <v>0</v>
      </c>
      <c r="W914" s="592"/>
      <c r="X914" s="592"/>
      <c r="Y914" s="592">
        <f t="shared" si="30"/>
        <v>35.267000000000003</v>
      </c>
      <c r="Z914" s="592"/>
      <c r="AA914" s="592">
        <v>0</v>
      </c>
      <c r="AB914" s="592">
        <v>330.48</v>
      </c>
      <c r="AC914" s="592">
        <v>0</v>
      </c>
      <c r="AD914" s="592"/>
      <c r="AE914" s="592"/>
      <c r="AF914" s="592">
        <v>345.81</v>
      </c>
      <c r="AG914" s="592">
        <v>0</v>
      </c>
    </row>
    <row r="915" spans="1:34" x14ac:dyDescent="0.2">
      <c r="A915" s="988">
        <v>37431</v>
      </c>
      <c r="B915" s="592">
        <v>26.658000000000001</v>
      </c>
      <c r="C915" s="592"/>
      <c r="D915" s="592">
        <v>11.227</v>
      </c>
      <c r="E915" s="592"/>
      <c r="F915" s="1028">
        <f t="shared" si="28"/>
        <v>37.885000000000005</v>
      </c>
      <c r="G915" s="1028"/>
      <c r="H915" s="1028"/>
      <c r="I915" s="1028"/>
      <c r="J915" s="1028"/>
      <c r="K915" s="1028"/>
      <c r="L915" s="1028"/>
      <c r="M915" s="1028"/>
      <c r="N915" s="1028"/>
      <c r="O915" s="1028"/>
      <c r="P915" s="1028"/>
      <c r="Q915" s="1028"/>
      <c r="R915" s="1028"/>
      <c r="S915" s="592">
        <v>0</v>
      </c>
      <c r="T915" s="990">
        <v>0.104</v>
      </c>
      <c r="U915" s="679">
        <v>0</v>
      </c>
      <c r="V915" s="592">
        <v>0</v>
      </c>
      <c r="W915" s="592"/>
      <c r="X915" s="592"/>
      <c r="Y915" s="592">
        <f t="shared" si="30"/>
        <v>37.781000000000006</v>
      </c>
      <c r="Z915" s="592"/>
      <c r="AA915" s="592">
        <v>0</v>
      </c>
      <c r="AB915" s="631">
        <v>330.3</v>
      </c>
      <c r="AC915" s="592">
        <v>0</v>
      </c>
      <c r="AD915" s="592"/>
      <c r="AE915" s="592"/>
      <c r="AF915" s="592">
        <v>345.64</v>
      </c>
      <c r="AG915" s="592">
        <v>0</v>
      </c>
    </row>
    <row r="916" spans="1:34" x14ac:dyDescent="0.2">
      <c r="A916" s="988">
        <v>37432</v>
      </c>
      <c r="B916" s="592">
        <v>28.358000000000001</v>
      </c>
      <c r="C916" s="592"/>
      <c r="D916" s="592">
        <v>11.227</v>
      </c>
      <c r="E916" s="592"/>
      <c r="F916" s="1028">
        <f t="shared" si="28"/>
        <v>39.585000000000001</v>
      </c>
      <c r="G916" s="1028"/>
      <c r="H916" s="1028"/>
      <c r="I916" s="1028"/>
      <c r="J916" s="1028"/>
      <c r="K916" s="1028"/>
      <c r="L916" s="1028"/>
      <c r="M916" s="1028"/>
      <c r="N916" s="1028"/>
      <c r="O916" s="1028"/>
      <c r="P916" s="1028"/>
      <c r="Q916" s="1028"/>
      <c r="R916" s="1028"/>
      <c r="S916" s="592">
        <v>0</v>
      </c>
      <c r="T916" s="990">
        <v>0.113</v>
      </c>
      <c r="U916" s="679">
        <v>0</v>
      </c>
      <c r="V916" s="592">
        <v>0</v>
      </c>
      <c r="W916" s="592"/>
      <c r="X916" s="592"/>
      <c r="Y916" s="592">
        <f t="shared" si="30"/>
        <v>39.472000000000001</v>
      </c>
      <c r="Z916" s="592"/>
      <c r="AA916" s="592">
        <v>0</v>
      </c>
      <c r="AB916" s="592">
        <v>330</v>
      </c>
      <c r="AC916" s="592">
        <v>0</v>
      </c>
      <c r="AD916" s="592"/>
      <c r="AE916" s="592"/>
      <c r="AF916" s="592">
        <v>345.42</v>
      </c>
      <c r="AG916" s="592">
        <v>0</v>
      </c>
    </row>
    <row r="917" spans="1:34" x14ac:dyDescent="0.2">
      <c r="A917" s="988">
        <v>37433</v>
      </c>
      <c r="B917" s="592">
        <v>26.593</v>
      </c>
      <c r="C917" s="592"/>
      <c r="D917" s="592">
        <v>9.7810000000000006</v>
      </c>
      <c r="E917" s="592"/>
      <c r="F917" s="1028">
        <f t="shared" si="28"/>
        <v>36.374000000000002</v>
      </c>
      <c r="G917" s="1028"/>
      <c r="H917" s="1028"/>
      <c r="I917" s="1028"/>
      <c r="J917" s="1028"/>
      <c r="K917" s="1028"/>
      <c r="L917" s="1028"/>
      <c r="M917" s="1028"/>
      <c r="N917" s="1028"/>
      <c r="O917" s="1028"/>
      <c r="P917" s="1028"/>
      <c r="Q917" s="1028"/>
      <c r="R917" s="1028"/>
      <c r="S917" s="592">
        <v>0</v>
      </c>
      <c r="T917" s="990">
        <v>0.10199999999999999</v>
      </c>
      <c r="U917" s="679">
        <v>0</v>
      </c>
      <c r="V917" s="592">
        <v>0</v>
      </c>
      <c r="W917" s="592"/>
      <c r="X917" s="592"/>
      <c r="Y917" s="592">
        <f t="shared" si="30"/>
        <v>36.272000000000006</v>
      </c>
      <c r="Z917" s="592"/>
      <c r="AA917" s="592">
        <v>0</v>
      </c>
      <c r="AB917" s="592">
        <v>330.1</v>
      </c>
      <c r="AC917" s="592">
        <v>1.05</v>
      </c>
      <c r="AD917" s="592"/>
      <c r="AE917" s="592"/>
      <c r="AF917" s="592">
        <v>345.52</v>
      </c>
      <c r="AG917" s="592">
        <v>0.3</v>
      </c>
      <c r="AH917" s="1035"/>
    </row>
    <row r="918" spans="1:34" x14ac:dyDescent="0.2">
      <c r="A918" s="988">
        <v>37434</v>
      </c>
      <c r="B918" s="592">
        <v>24.091999999999999</v>
      </c>
      <c r="C918" s="592"/>
      <c r="D918" s="592">
        <v>8.6590000000000007</v>
      </c>
      <c r="E918" s="592"/>
      <c r="F918" s="1028">
        <f t="shared" si="28"/>
        <v>32.750999999999998</v>
      </c>
      <c r="G918" s="1028"/>
      <c r="H918" s="1028"/>
      <c r="I918" s="1028"/>
      <c r="J918" s="1028"/>
      <c r="K918" s="1028"/>
      <c r="L918" s="1028"/>
      <c r="M918" s="1028"/>
      <c r="N918" s="1028"/>
      <c r="O918" s="1028"/>
      <c r="P918" s="1028"/>
      <c r="Q918" s="1028"/>
      <c r="R918" s="1028"/>
      <c r="S918" s="592">
        <v>0</v>
      </c>
      <c r="T918" s="990">
        <v>9.9000000000000005E-2</v>
      </c>
      <c r="U918" s="679">
        <v>0</v>
      </c>
      <c r="V918" s="592">
        <v>0</v>
      </c>
      <c r="W918" s="592"/>
      <c r="X918" s="592"/>
      <c r="Y918" s="592">
        <f t="shared" si="30"/>
        <v>32.652000000000001</v>
      </c>
      <c r="Z918" s="592"/>
      <c r="AA918" s="592">
        <v>0</v>
      </c>
      <c r="AB918" s="592">
        <v>330.06</v>
      </c>
      <c r="AC918" s="592">
        <v>0.15</v>
      </c>
      <c r="AD918" s="592"/>
      <c r="AE918" s="592"/>
      <c r="AF918" s="592">
        <v>345.59</v>
      </c>
      <c r="AG918" s="592">
        <v>0.06</v>
      </c>
      <c r="AH918" s="3"/>
    </row>
    <row r="919" spans="1:34" x14ac:dyDescent="0.2">
      <c r="A919" s="988">
        <v>37435</v>
      </c>
      <c r="B919" s="592">
        <v>19.709</v>
      </c>
      <c r="C919" s="592"/>
      <c r="D919" s="592">
        <v>7.6079999999999997</v>
      </c>
      <c r="E919" s="592"/>
      <c r="F919" s="1028">
        <f t="shared" si="28"/>
        <v>27.317</v>
      </c>
      <c r="G919" s="1028"/>
      <c r="H919" s="1028"/>
      <c r="I919" s="1028"/>
      <c r="J919" s="1028"/>
      <c r="K919" s="1028"/>
      <c r="L919" s="1028"/>
      <c r="M919" s="1028"/>
      <c r="N919" s="1028"/>
      <c r="O919" s="1028"/>
      <c r="P919" s="1028"/>
      <c r="Q919" s="1028"/>
      <c r="R919" s="1028"/>
      <c r="S919" s="592">
        <v>0</v>
      </c>
      <c r="T919" s="990">
        <v>0.20300000000000001</v>
      </c>
      <c r="U919" s="1034">
        <v>0</v>
      </c>
      <c r="V919" s="592">
        <v>0</v>
      </c>
      <c r="W919" s="592"/>
      <c r="X919" s="592"/>
      <c r="Y919" s="592">
        <f t="shared" si="30"/>
        <v>27.114000000000001</v>
      </c>
      <c r="Z919" s="592"/>
      <c r="AA919" s="592">
        <v>0</v>
      </c>
      <c r="AB919" s="592">
        <v>330</v>
      </c>
      <c r="AC919" s="592">
        <v>0.8</v>
      </c>
      <c r="AD919" s="592"/>
      <c r="AE919" s="592"/>
      <c r="AF919" s="592">
        <v>345.67</v>
      </c>
      <c r="AG919" s="592">
        <v>0.36</v>
      </c>
    </row>
    <row r="920" spans="1:34" x14ac:dyDescent="0.2">
      <c r="A920" s="988">
        <v>37436</v>
      </c>
      <c r="B920" s="592">
        <v>20.472000000000001</v>
      </c>
      <c r="C920" s="592"/>
      <c r="D920" s="1000">
        <v>8.8800000000000008</v>
      </c>
      <c r="E920" s="1000"/>
      <c r="F920" s="1028">
        <f t="shared" si="28"/>
        <v>29.352000000000004</v>
      </c>
      <c r="G920" s="1028"/>
      <c r="H920" s="1028"/>
      <c r="I920" s="1028"/>
      <c r="J920" s="1028"/>
      <c r="K920" s="1028"/>
      <c r="L920" s="1028"/>
      <c r="M920" s="1028"/>
      <c r="N920" s="1028"/>
      <c r="O920" s="1028"/>
      <c r="P920" s="1028"/>
      <c r="Q920" s="1028"/>
      <c r="R920" s="1028"/>
      <c r="S920" s="592">
        <v>0</v>
      </c>
      <c r="T920" s="990">
        <v>0.20300000000000001</v>
      </c>
      <c r="U920" s="1034">
        <v>0</v>
      </c>
      <c r="V920" s="592">
        <v>0</v>
      </c>
      <c r="W920" s="592"/>
      <c r="X920" s="592"/>
      <c r="Y920" s="592">
        <f t="shared" si="30"/>
        <v>29.149000000000004</v>
      </c>
      <c r="Z920" s="592"/>
      <c r="AA920" s="592">
        <v>0</v>
      </c>
      <c r="AB920" s="592">
        <v>329.75</v>
      </c>
      <c r="AC920" s="592">
        <v>0</v>
      </c>
      <c r="AD920" s="592"/>
      <c r="AE920" s="592"/>
      <c r="AF920" s="1000">
        <v>345.69</v>
      </c>
      <c r="AG920" s="592">
        <v>0</v>
      </c>
    </row>
    <row r="921" spans="1:34" x14ac:dyDescent="0.2">
      <c r="A921" s="988">
        <v>37437</v>
      </c>
      <c r="B921" s="592">
        <v>15.988</v>
      </c>
      <c r="C921" s="592"/>
      <c r="D921" s="1000">
        <v>10.37</v>
      </c>
      <c r="E921" s="1000"/>
      <c r="F921" s="1028">
        <f t="shared" si="28"/>
        <v>26.357999999999997</v>
      </c>
      <c r="G921" s="1028"/>
      <c r="H921" s="1028"/>
      <c r="I921" s="1028"/>
      <c r="J921" s="1028"/>
      <c r="K921" s="1028"/>
      <c r="L921" s="1028"/>
      <c r="M921" s="1028"/>
      <c r="N921" s="1028"/>
      <c r="O921" s="1028"/>
      <c r="P921" s="1028"/>
      <c r="Q921" s="1028"/>
      <c r="R921" s="1028"/>
      <c r="S921" s="592">
        <v>0</v>
      </c>
      <c r="T921" s="990">
        <v>0.14599999999999999</v>
      </c>
      <c r="U921" s="1034">
        <v>0</v>
      </c>
      <c r="V921" s="592">
        <v>0</v>
      </c>
      <c r="W921" s="592"/>
      <c r="X921" s="592"/>
      <c r="Y921" s="592">
        <f t="shared" si="30"/>
        <v>26.211999999999996</v>
      </c>
      <c r="Z921" s="592"/>
      <c r="AA921" s="592">
        <v>0</v>
      </c>
      <c r="AB921" s="1000">
        <v>329.65</v>
      </c>
      <c r="AC921" s="592">
        <v>0</v>
      </c>
      <c r="AD921" s="592"/>
      <c r="AE921" s="592"/>
      <c r="AF921" s="1000">
        <v>345.59</v>
      </c>
      <c r="AG921" s="592">
        <v>0</v>
      </c>
    </row>
    <row r="922" spans="1:34" x14ac:dyDescent="0.2">
      <c r="A922" s="988">
        <v>37438</v>
      </c>
      <c r="B922" s="592">
        <v>22.419</v>
      </c>
      <c r="C922" s="592"/>
      <c r="D922" s="592">
        <v>8.1349999999999998</v>
      </c>
      <c r="E922" s="592"/>
      <c r="F922" s="1028">
        <f t="shared" si="28"/>
        <v>30.554000000000002</v>
      </c>
      <c r="G922" s="1028"/>
      <c r="H922" s="1028"/>
      <c r="I922" s="1028"/>
      <c r="J922" s="1028"/>
      <c r="K922" s="1028"/>
      <c r="L922" s="1028"/>
      <c r="M922" s="1028"/>
      <c r="N922" s="1028"/>
      <c r="O922" s="1028"/>
      <c r="P922" s="1028"/>
      <c r="Q922" s="1028"/>
      <c r="R922" s="1028"/>
      <c r="S922" s="592">
        <v>0</v>
      </c>
      <c r="T922" s="990">
        <v>0.17299999999999999</v>
      </c>
      <c r="U922" s="473">
        <v>0</v>
      </c>
      <c r="V922" s="592">
        <v>0</v>
      </c>
      <c r="W922" s="592">
        <v>0</v>
      </c>
      <c r="X922" s="592"/>
      <c r="Y922" s="592">
        <f t="shared" ref="Y922:Y985" si="31">+F922-S922-T922-U922-V922+W922</f>
        <v>30.381000000000004</v>
      </c>
      <c r="Z922" s="592"/>
      <c r="AA922" s="592">
        <v>0</v>
      </c>
      <c r="AB922" s="592">
        <v>329.38</v>
      </c>
      <c r="AC922" s="592">
        <v>0</v>
      </c>
      <c r="AD922" s="592"/>
      <c r="AE922" s="592"/>
      <c r="AF922" s="592">
        <v>345.6</v>
      </c>
      <c r="AG922" s="592">
        <v>0</v>
      </c>
    </row>
    <row r="923" spans="1:34" x14ac:dyDescent="0.2">
      <c r="A923" s="988">
        <v>37439</v>
      </c>
      <c r="B923" s="592">
        <v>17.940999999999999</v>
      </c>
      <c r="C923" s="592"/>
      <c r="D923" s="592">
        <v>10.43</v>
      </c>
      <c r="E923" s="592"/>
      <c r="F923" s="1028">
        <f t="shared" si="28"/>
        <v>28.370999999999999</v>
      </c>
      <c r="G923" s="1028"/>
      <c r="H923" s="1028"/>
      <c r="I923" s="1028"/>
      <c r="J923" s="1028"/>
      <c r="K923" s="1028"/>
      <c r="L923" s="1028"/>
      <c r="M923" s="1028"/>
      <c r="N923" s="1028"/>
      <c r="O923" s="1028"/>
      <c r="P923" s="1028"/>
      <c r="Q923" s="1028"/>
      <c r="R923" s="1028"/>
      <c r="S923" s="592">
        <v>0</v>
      </c>
      <c r="T923" s="990">
        <v>0.23599999999999999</v>
      </c>
      <c r="U923" s="473">
        <v>0</v>
      </c>
      <c r="V923" s="592">
        <v>0</v>
      </c>
      <c r="W923" s="592">
        <v>0</v>
      </c>
      <c r="X923" s="592"/>
      <c r="Y923" s="592">
        <f t="shared" si="31"/>
        <v>28.134999999999998</v>
      </c>
      <c r="Z923" s="592"/>
      <c r="AA923" s="592">
        <v>0</v>
      </c>
      <c r="AB923" s="592">
        <v>329.2</v>
      </c>
      <c r="AC923" s="592">
        <v>0.08</v>
      </c>
      <c r="AD923" s="592"/>
      <c r="AE923" s="592"/>
      <c r="AF923" s="631">
        <v>345.54</v>
      </c>
      <c r="AG923" s="631">
        <v>0.01</v>
      </c>
    </row>
    <row r="924" spans="1:34" x14ac:dyDescent="0.2">
      <c r="A924" s="988">
        <v>37440</v>
      </c>
      <c r="B924" s="993">
        <v>25.901</v>
      </c>
      <c r="C924" s="993"/>
      <c r="D924" s="592">
        <v>9.6539999999999999</v>
      </c>
      <c r="E924" s="592"/>
      <c r="F924" s="1028">
        <f t="shared" si="28"/>
        <v>35.555</v>
      </c>
      <c r="G924" s="1028"/>
      <c r="H924" s="1028"/>
      <c r="I924" s="1028"/>
      <c r="J924" s="1028"/>
      <c r="K924" s="1028"/>
      <c r="L924" s="1028"/>
      <c r="M924" s="1028"/>
      <c r="N924" s="1028"/>
      <c r="O924" s="1028"/>
      <c r="P924" s="1028"/>
      <c r="Q924" s="1028"/>
      <c r="R924" s="1028"/>
      <c r="S924" s="592">
        <v>0</v>
      </c>
      <c r="T924" s="990">
        <v>0.17699999999999999</v>
      </c>
      <c r="U924" s="473">
        <v>0</v>
      </c>
      <c r="V924" s="592">
        <v>0</v>
      </c>
      <c r="W924" s="592">
        <v>0.153</v>
      </c>
      <c r="X924" s="592"/>
      <c r="Y924" s="592">
        <f t="shared" si="31"/>
        <v>35.530999999999999</v>
      </c>
      <c r="Z924" s="592"/>
      <c r="AA924" s="592">
        <v>0</v>
      </c>
      <c r="AB924" s="592">
        <v>329.05</v>
      </c>
      <c r="AC924" s="592">
        <v>0.01</v>
      </c>
      <c r="AD924" s="592"/>
      <c r="AE924" s="592"/>
      <c r="AF924" s="592">
        <v>345.46</v>
      </c>
      <c r="AG924" s="592">
        <v>0</v>
      </c>
    </row>
    <row r="925" spans="1:34" x14ac:dyDescent="0.2">
      <c r="A925" s="988">
        <v>37441</v>
      </c>
      <c r="B925" s="592">
        <v>19.600000000000001</v>
      </c>
      <c r="C925" s="592"/>
      <c r="D925" s="592">
        <v>7.7830000000000004</v>
      </c>
      <c r="E925" s="592"/>
      <c r="F925" s="1028">
        <f t="shared" ref="F925:F988" si="32">+B925+D925</f>
        <v>27.383000000000003</v>
      </c>
      <c r="G925" s="1028"/>
      <c r="H925" s="1028"/>
      <c r="I925" s="1028"/>
      <c r="J925" s="1028"/>
      <c r="K925" s="1028"/>
      <c r="L925" s="1028"/>
      <c r="M925" s="1028"/>
      <c r="N925" s="1028"/>
      <c r="O925" s="1028"/>
      <c r="P925" s="1028"/>
      <c r="Q925" s="1028"/>
      <c r="R925" s="1028"/>
      <c r="S925" s="592">
        <v>0</v>
      </c>
      <c r="T925" s="990">
        <v>0.19600000000000001</v>
      </c>
      <c r="U925" s="473">
        <v>0</v>
      </c>
      <c r="V925" s="592">
        <v>0</v>
      </c>
      <c r="W925" s="592">
        <v>0.54600000000000004</v>
      </c>
      <c r="X925" s="592"/>
      <c r="Y925" s="592">
        <f t="shared" si="31"/>
        <v>27.733000000000001</v>
      </c>
      <c r="Z925" s="592"/>
      <c r="AA925" s="592">
        <v>0</v>
      </c>
      <c r="AB925" s="592">
        <v>328.85</v>
      </c>
      <c r="AC925" s="592">
        <v>0</v>
      </c>
      <c r="AD925" s="592"/>
      <c r="AE925" s="592"/>
      <c r="AF925" s="592">
        <v>345.32</v>
      </c>
      <c r="AG925" s="592">
        <v>0</v>
      </c>
    </row>
    <row r="926" spans="1:34" x14ac:dyDescent="0.2">
      <c r="A926" s="988">
        <v>37442</v>
      </c>
      <c r="B926" s="592">
        <v>17.844999999999999</v>
      </c>
      <c r="C926" s="592"/>
      <c r="D926" s="592">
        <v>7.3639999999999999</v>
      </c>
      <c r="E926" s="592"/>
      <c r="F926" s="1028">
        <f t="shared" si="32"/>
        <v>25.209</v>
      </c>
      <c r="G926" s="1028"/>
      <c r="H926" s="1028"/>
      <c r="I926" s="1028"/>
      <c r="J926" s="1028"/>
      <c r="K926" s="1028"/>
      <c r="L926" s="1028"/>
      <c r="M926" s="1028"/>
      <c r="N926" s="1028"/>
      <c r="O926" s="1028"/>
      <c r="P926" s="1028"/>
      <c r="Q926" s="1028"/>
      <c r="R926" s="1028"/>
      <c r="S926" s="592">
        <v>0</v>
      </c>
      <c r="T926" s="990">
        <v>0.186</v>
      </c>
      <c r="U926" s="473">
        <v>0</v>
      </c>
      <c r="V926" s="592">
        <v>0</v>
      </c>
      <c r="W926" s="592">
        <v>0</v>
      </c>
      <c r="X926" s="592"/>
      <c r="Y926" s="592">
        <f t="shared" si="31"/>
        <v>25.023</v>
      </c>
      <c r="Z926" s="592"/>
      <c r="AA926" s="592">
        <v>0</v>
      </c>
      <c r="AB926" s="592">
        <v>328.65</v>
      </c>
      <c r="AC926" s="592">
        <v>0</v>
      </c>
      <c r="AD926" s="592"/>
      <c r="AE926" s="592"/>
      <c r="AF926" s="631">
        <v>345.25</v>
      </c>
      <c r="AG926" s="631">
        <v>0</v>
      </c>
    </row>
    <row r="927" spans="1:34" x14ac:dyDescent="0.2">
      <c r="A927" s="988">
        <v>37443</v>
      </c>
      <c r="B927" s="592">
        <v>24.032</v>
      </c>
      <c r="C927" s="592"/>
      <c r="D927" s="592">
        <v>11.651999999999999</v>
      </c>
      <c r="E927" s="592"/>
      <c r="F927" s="1028">
        <f t="shared" si="32"/>
        <v>35.683999999999997</v>
      </c>
      <c r="G927" s="1028"/>
      <c r="H927" s="1028"/>
      <c r="I927" s="1028"/>
      <c r="J927" s="1028"/>
      <c r="K927" s="1028"/>
      <c r="L927" s="1028"/>
      <c r="M927" s="1028"/>
      <c r="N927" s="1028"/>
      <c r="O927" s="1028"/>
      <c r="P927" s="1028"/>
      <c r="Q927" s="1028"/>
      <c r="R927" s="1028"/>
      <c r="S927" s="592">
        <v>0</v>
      </c>
      <c r="T927" s="990">
        <v>0.252</v>
      </c>
      <c r="U927" s="473">
        <v>0</v>
      </c>
      <c r="V927" s="592">
        <v>0</v>
      </c>
      <c r="W927" s="592">
        <v>0</v>
      </c>
      <c r="X927" s="592"/>
      <c r="Y927" s="592">
        <f t="shared" si="31"/>
        <v>35.431999999999995</v>
      </c>
      <c r="Z927" s="592"/>
      <c r="AA927" s="592">
        <v>0</v>
      </c>
      <c r="AB927" s="592">
        <v>328.43</v>
      </c>
      <c r="AC927" s="592">
        <v>0</v>
      </c>
      <c r="AD927" s="592"/>
      <c r="AE927" s="592"/>
      <c r="AF927" s="592">
        <v>345.14</v>
      </c>
      <c r="AG927" s="592">
        <v>0</v>
      </c>
    </row>
    <row r="928" spans="1:34" x14ac:dyDescent="0.2">
      <c r="A928" s="988">
        <v>37444</v>
      </c>
      <c r="B928" s="592">
        <v>18.259</v>
      </c>
      <c r="C928" s="592"/>
      <c r="D928" s="592">
        <v>6.9180000000000001</v>
      </c>
      <c r="E928" s="592"/>
      <c r="F928" s="1028">
        <f t="shared" si="32"/>
        <v>25.177</v>
      </c>
      <c r="G928" s="1028"/>
      <c r="H928" s="1028"/>
      <c r="I928" s="1028"/>
      <c r="J928" s="1028"/>
      <c r="K928" s="1028"/>
      <c r="L928" s="1028"/>
      <c r="M928" s="1028"/>
      <c r="N928" s="1028"/>
      <c r="O928" s="1028"/>
      <c r="P928" s="1028"/>
      <c r="Q928" s="1028"/>
      <c r="R928" s="1028"/>
      <c r="S928" s="592">
        <v>0</v>
      </c>
      <c r="T928" s="990">
        <v>0.252</v>
      </c>
      <c r="U928" s="473">
        <v>0</v>
      </c>
      <c r="V928" s="592">
        <v>0</v>
      </c>
      <c r="W928" s="592">
        <v>0</v>
      </c>
      <c r="X928" s="592"/>
      <c r="Y928" s="592">
        <f t="shared" si="31"/>
        <v>24.925000000000001</v>
      </c>
      <c r="Z928" s="592"/>
      <c r="AA928" s="592">
        <v>0</v>
      </c>
      <c r="AB928" s="592">
        <v>328.19</v>
      </c>
      <c r="AC928" s="592">
        <v>0</v>
      </c>
      <c r="AD928" s="592"/>
      <c r="AE928" s="592"/>
      <c r="AF928" s="592">
        <v>345.12</v>
      </c>
      <c r="AG928" s="592">
        <v>0</v>
      </c>
    </row>
    <row r="929" spans="1:33" x14ac:dyDescent="0.2">
      <c r="A929" s="988">
        <v>37445</v>
      </c>
      <c r="B929" s="631">
        <v>21.672000000000001</v>
      </c>
      <c r="C929" s="631"/>
      <c r="D929" s="1000">
        <v>8.57</v>
      </c>
      <c r="E929" s="1000"/>
      <c r="F929" s="1028">
        <f t="shared" si="32"/>
        <v>30.242000000000001</v>
      </c>
      <c r="G929" s="1028"/>
      <c r="H929" s="1028"/>
      <c r="I929" s="1028"/>
      <c r="J929" s="1028"/>
      <c r="K929" s="1028"/>
      <c r="L929" s="1028"/>
      <c r="M929" s="1028"/>
      <c r="N929" s="1028"/>
      <c r="O929" s="1028"/>
      <c r="P929" s="1028"/>
      <c r="Q929" s="1028"/>
      <c r="R929" s="1028"/>
      <c r="S929" s="592">
        <v>0</v>
      </c>
      <c r="T929" s="990">
        <v>0.218</v>
      </c>
      <c r="U929" s="473">
        <v>0</v>
      </c>
      <c r="V929" s="592">
        <v>0</v>
      </c>
      <c r="W929" s="592">
        <v>0</v>
      </c>
      <c r="X929" s="592"/>
      <c r="Y929" s="592">
        <f t="shared" si="31"/>
        <v>30.024000000000001</v>
      </c>
      <c r="Z929" s="592"/>
      <c r="AA929" s="592">
        <v>0</v>
      </c>
      <c r="AB929" s="592">
        <v>327.87</v>
      </c>
      <c r="AC929" s="592">
        <v>0</v>
      </c>
      <c r="AD929" s="592"/>
      <c r="AE929" s="592"/>
      <c r="AF929" s="1000">
        <v>345.07</v>
      </c>
      <c r="AG929" s="592">
        <v>0</v>
      </c>
    </row>
    <row r="930" spans="1:33" x14ac:dyDescent="0.2">
      <c r="A930" s="988">
        <v>37446</v>
      </c>
      <c r="B930" s="592">
        <v>20.523</v>
      </c>
      <c r="C930" s="592"/>
      <c r="D930" s="592">
        <v>8.6460000000000008</v>
      </c>
      <c r="E930" s="592"/>
      <c r="F930" s="1028">
        <f t="shared" si="32"/>
        <v>29.169</v>
      </c>
      <c r="G930" s="1028"/>
      <c r="H930" s="1028"/>
      <c r="I930" s="1028"/>
      <c r="J930" s="1028"/>
      <c r="K930" s="1028"/>
      <c r="L930" s="1028"/>
      <c r="M930" s="1028"/>
      <c r="N930" s="1028"/>
      <c r="O930" s="1028"/>
      <c r="P930" s="1028"/>
      <c r="Q930" s="1028"/>
      <c r="R930" s="1028"/>
      <c r="S930" s="592">
        <v>0</v>
      </c>
      <c r="T930" s="990">
        <v>0.23899999999999999</v>
      </c>
      <c r="U930" s="473">
        <v>0</v>
      </c>
      <c r="V930" s="1023">
        <v>0</v>
      </c>
      <c r="W930" s="1023">
        <v>0</v>
      </c>
      <c r="X930" s="1023"/>
      <c r="Y930" s="592">
        <f t="shared" si="31"/>
        <v>28.93</v>
      </c>
      <c r="Z930" s="592"/>
      <c r="AA930" s="592">
        <v>0</v>
      </c>
      <c r="AB930" s="592">
        <v>327.62</v>
      </c>
      <c r="AC930" s="592">
        <v>0</v>
      </c>
      <c r="AD930" s="592"/>
      <c r="AE930" s="592"/>
      <c r="AF930" s="1000">
        <v>345.03</v>
      </c>
      <c r="AG930" s="592">
        <v>0</v>
      </c>
    </row>
    <row r="931" spans="1:33" x14ac:dyDescent="0.2">
      <c r="A931" s="988">
        <v>37447</v>
      </c>
      <c r="B931" s="592">
        <v>24.015000000000001</v>
      </c>
      <c r="C931" s="592"/>
      <c r="D931" s="592">
        <v>11.468</v>
      </c>
      <c r="E931" s="592"/>
      <c r="F931" s="1028">
        <f t="shared" si="32"/>
        <v>35.483000000000004</v>
      </c>
      <c r="G931" s="1028"/>
      <c r="H931" s="1028"/>
      <c r="I931" s="1028"/>
      <c r="J931" s="1028"/>
      <c r="K931" s="1028"/>
      <c r="L931" s="1028"/>
      <c r="M931" s="1028"/>
      <c r="N931" s="1028"/>
      <c r="O931" s="1028"/>
      <c r="P931" s="1028"/>
      <c r="Q931" s="1028"/>
      <c r="R931" s="1028"/>
      <c r="S931" s="592">
        <v>0</v>
      </c>
      <c r="T931" s="990">
        <v>0.17499999999999999</v>
      </c>
      <c r="U931" s="473">
        <v>0</v>
      </c>
      <c r="V931" s="592">
        <v>0</v>
      </c>
      <c r="W931" s="592">
        <v>0</v>
      </c>
      <c r="X931" s="592"/>
      <c r="Y931" s="592">
        <f t="shared" si="31"/>
        <v>35.308000000000007</v>
      </c>
      <c r="Z931" s="592"/>
      <c r="AA931" s="592">
        <v>0</v>
      </c>
      <c r="AB931" s="1000">
        <v>327.55</v>
      </c>
      <c r="AC931" s="592">
        <v>0.81</v>
      </c>
      <c r="AD931" s="592"/>
      <c r="AE931" s="592"/>
      <c r="AF931" s="592">
        <v>345.01</v>
      </c>
      <c r="AG931" s="592">
        <v>0.76</v>
      </c>
    </row>
    <row r="932" spans="1:33" x14ac:dyDescent="0.2">
      <c r="A932" s="988">
        <v>37448</v>
      </c>
      <c r="B932" s="592">
        <v>20.196000000000002</v>
      </c>
      <c r="C932" s="592"/>
      <c r="D932" s="592">
        <v>7.8639999999999999</v>
      </c>
      <c r="E932" s="592"/>
      <c r="F932" s="1028">
        <f t="shared" si="32"/>
        <v>28.060000000000002</v>
      </c>
      <c r="G932" s="1028"/>
      <c r="H932" s="1028"/>
      <c r="I932" s="1028"/>
      <c r="J932" s="1028"/>
      <c r="K932" s="1028"/>
      <c r="L932" s="1028"/>
      <c r="M932" s="1028"/>
      <c r="N932" s="1028"/>
      <c r="O932" s="1028"/>
      <c r="P932" s="1028"/>
      <c r="Q932" s="1028"/>
      <c r="R932" s="1028"/>
      <c r="S932" s="592">
        <v>0</v>
      </c>
      <c r="T932" s="1025">
        <v>0.21199999999999999</v>
      </c>
      <c r="U932" s="473">
        <v>0</v>
      </c>
      <c r="V932" s="592">
        <v>0</v>
      </c>
      <c r="W932" s="592">
        <v>0</v>
      </c>
      <c r="X932" s="592"/>
      <c r="Y932" s="592">
        <f t="shared" si="31"/>
        <v>27.848000000000003</v>
      </c>
      <c r="Z932" s="592"/>
      <c r="AA932" s="592">
        <v>0</v>
      </c>
      <c r="AB932" s="592">
        <v>327.3</v>
      </c>
      <c r="AC932" s="592">
        <v>0.21</v>
      </c>
      <c r="AD932" s="592"/>
      <c r="AE932" s="592"/>
      <c r="AF932" s="1000">
        <v>345.01</v>
      </c>
      <c r="AG932" s="592">
        <v>0</v>
      </c>
    </row>
    <row r="933" spans="1:33" x14ac:dyDescent="0.2">
      <c r="A933" s="988">
        <v>37449</v>
      </c>
      <c r="B933" s="592">
        <v>19.608000000000001</v>
      </c>
      <c r="C933" s="592"/>
      <c r="D933" s="592">
        <v>7.2640000000000002</v>
      </c>
      <c r="E933" s="592"/>
      <c r="F933" s="1028">
        <f t="shared" si="32"/>
        <v>26.872</v>
      </c>
      <c r="G933" s="1028"/>
      <c r="H933" s="1028"/>
      <c r="I933" s="1028"/>
      <c r="J933" s="1028"/>
      <c r="K933" s="1028"/>
      <c r="L933" s="1028"/>
      <c r="M933" s="1028"/>
      <c r="N933" s="1028"/>
      <c r="O933" s="1028"/>
      <c r="P933" s="1028"/>
      <c r="Q933" s="1028"/>
      <c r="R933" s="1028"/>
      <c r="S933" s="592">
        <v>0</v>
      </c>
      <c r="T933" s="990">
        <v>0.23200000000000001</v>
      </c>
      <c r="U933" s="473">
        <v>0</v>
      </c>
      <c r="V933" s="592">
        <v>0</v>
      </c>
      <c r="W933" s="592">
        <v>0</v>
      </c>
      <c r="X933" s="592"/>
      <c r="Y933" s="592">
        <f t="shared" si="31"/>
        <v>26.64</v>
      </c>
      <c r="Z933" s="592"/>
      <c r="AA933" s="592">
        <v>0</v>
      </c>
      <c r="AB933" s="592">
        <v>327.05</v>
      </c>
      <c r="AC933" s="592">
        <v>0</v>
      </c>
      <c r="AD933" s="592"/>
      <c r="AE933" s="592"/>
      <c r="AF933" s="592">
        <v>344.95</v>
      </c>
      <c r="AG933" s="592">
        <v>0</v>
      </c>
    </row>
    <row r="934" spans="1:33" x14ac:dyDescent="0.2">
      <c r="A934" s="988">
        <v>37450</v>
      </c>
      <c r="B934" s="592">
        <v>22.913</v>
      </c>
      <c r="C934" s="592"/>
      <c r="D934" s="592">
        <v>9.7789999999999999</v>
      </c>
      <c r="E934" s="592"/>
      <c r="F934" s="1028">
        <f t="shared" si="32"/>
        <v>32.692</v>
      </c>
      <c r="G934" s="1028"/>
      <c r="H934" s="1028"/>
      <c r="I934" s="1028"/>
      <c r="J934" s="1028"/>
      <c r="K934" s="1028"/>
      <c r="L934" s="1028"/>
      <c r="M934" s="1028"/>
      <c r="N934" s="1028"/>
      <c r="O934" s="1028"/>
      <c r="P934" s="1028"/>
      <c r="Q934" s="1028"/>
      <c r="R934" s="1028"/>
      <c r="S934" s="592">
        <v>0</v>
      </c>
      <c r="T934" s="990">
        <v>0.249</v>
      </c>
      <c r="U934" s="473">
        <v>0</v>
      </c>
      <c r="V934" s="592">
        <v>0</v>
      </c>
      <c r="W934" s="592">
        <v>0</v>
      </c>
      <c r="X934" s="592"/>
      <c r="Y934" s="592">
        <f t="shared" si="31"/>
        <v>32.442999999999998</v>
      </c>
      <c r="Z934" s="592"/>
      <c r="AA934" s="592">
        <v>0</v>
      </c>
      <c r="AB934" s="592">
        <v>326.82</v>
      </c>
      <c r="AC934" s="592">
        <v>0</v>
      </c>
      <c r="AD934" s="592"/>
      <c r="AE934" s="592"/>
      <c r="AF934" s="592">
        <v>344.91</v>
      </c>
      <c r="AG934" s="592">
        <v>0</v>
      </c>
    </row>
    <row r="935" spans="1:33" x14ac:dyDescent="0.2">
      <c r="A935" s="988">
        <v>37451</v>
      </c>
      <c r="B935" s="1000">
        <v>17.16</v>
      </c>
      <c r="C935" s="1000"/>
      <c r="D935" s="592">
        <v>7.6449999999999996</v>
      </c>
      <c r="E935" s="592"/>
      <c r="F935" s="1028">
        <f t="shared" si="32"/>
        <v>24.805</v>
      </c>
      <c r="G935" s="1028"/>
      <c r="H935" s="1028"/>
      <c r="I935" s="1028"/>
      <c r="J935" s="1028"/>
      <c r="K935" s="1028"/>
      <c r="L935" s="1028"/>
      <c r="M935" s="1028"/>
      <c r="N935" s="1028"/>
      <c r="O935" s="1028"/>
      <c r="P935" s="1028"/>
      <c r="Q935" s="1028"/>
      <c r="R935" s="1028"/>
      <c r="S935" s="592">
        <v>0</v>
      </c>
      <c r="T935" s="990">
        <v>0.21099999999999999</v>
      </c>
      <c r="U935" s="473">
        <v>0</v>
      </c>
      <c r="V935" s="592">
        <v>0</v>
      </c>
      <c r="W935" s="592">
        <v>0</v>
      </c>
      <c r="X935" s="592"/>
      <c r="Y935" s="592">
        <f t="shared" si="31"/>
        <v>24.594000000000001</v>
      </c>
      <c r="Z935" s="592"/>
      <c r="AA935" s="592">
        <v>0</v>
      </c>
      <c r="AB935" s="592">
        <v>326.64999999999998</v>
      </c>
      <c r="AC935" s="592">
        <v>0.11</v>
      </c>
      <c r="AD935" s="592"/>
      <c r="AE935" s="592"/>
      <c r="AF935" s="592">
        <v>344.7</v>
      </c>
      <c r="AG935" s="592">
        <v>0</v>
      </c>
    </row>
    <row r="936" spans="1:33" x14ac:dyDescent="0.2">
      <c r="A936" s="988">
        <v>37452</v>
      </c>
      <c r="B936" s="592">
        <v>19.852</v>
      </c>
      <c r="C936" s="592"/>
      <c r="D936" s="592">
        <v>7.8470000000000004</v>
      </c>
      <c r="E936" s="592"/>
      <c r="F936" s="1028">
        <f t="shared" si="32"/>
        <v>27.699000000000002</v>
      </c>
      <c r="G936" s="1028"/>
      <c r="H936" s="1028"/>
      <c r="I936" s="1028"/>
      <c r="J936" s="1028"/>
      <c r="K936" s="1028"/>
      <c r="L936" s="1028"/>
      <c r="M936" s="1028"/>
      <c r="N936" s="1028"/>
      <c r="O936" s="1028"/>
      <c r="P936" s="1028"/>
      <c r="Q936" s="1028"/>
      <c r="R936" s="1028"/>
      <c r="S936" s="592">
        <v>0</v>
      </c>
      <c r="T936" s="990">
        <v>0.14399999999999999</v>
      </c>
      <c r="U936" s="473">
        <v>0</v>
      </c>
      <c r="V936" s="592">
        <v>0</v>
      </c>
      <c r="W936" s="592">
        <v>0</v>
      </c>
      <c r="X936" s="592"/>
      <c r="Y936" s="592">
        <f t="shared" si="31"/>
        <v>27.555000000000003</v>
      </c>
      <c r="Z936" s="592"/>
      <c r="AA936" s="592">
        <v>0</v>
      </c>
      <c r="AB936" s="592">
        <v>326.45</v>
      </c>
      <c r="AC936" s="592">
        <v>0</v>
      </c>
      <c r="AD936" s="592"/>
      <c r="AE936" s="592"/>
      <c r="AF936" s="592">
        <v>344.69</v>
      </c>
      <c r="AG936" s="592">
        <v>0</v>
      </c>
    </row>
    <row r="937" spans="1:33" x14ac:dyDescent="0.2">
      <c r="A937" s="988">
        <v>37453</v>
      </c>
      <c r="B937" s="592">
        <v>19.57</v>
      </c>
      <c r="C937" s="592"/>
      <c r="D937" s="592">
        <v>7.742</v>
      </c>
      <c r="E937" s="592"/>
      <c r="F937" s="1028">
        <f t="shared" si="32"/>
        <v>27.312000000000001</v>
      </c>
      <c r="G937" s="1028"/>
      <c r="H937" s="1028"/>
      <c r="I937" s="1028"/>
      <c r="J937" s="1028"/>
      <c r="K937" s="1028"/>
      <c r="L937" s="1028"/>
      <c r="M937" s="1028"/>
      <c r="N937" s="1028"/>
      <c r="O937" s="1028"/>
      <c r="P937" s="1028"/>
      <c r="Q937" s="1028"/>
      <c r="R937" s="1028"/>
      <c r="S937" s="592">
        <v>0</v>
      </c>
      <c r="T937" s="990">
        <v>0.184</v>
      </c>
      <c r="U937" s="473">
        <v>0</v>
      </c>
      <c r="V937" s="592">
        <v>0</v>
      </c>
      <c r="W937" s="592">
        <v>0</v>
      </c>
      <c r="X937" s="592"/>
      <c r="Y937" s="592">
        <f t="shared" si="31"/>
        <v>27.128</v>
      </c>
      <c r="Z937" s="592"/>
      <c r="AA937" s="592">
        <v>0</v>
      </c>
      <c r="AB937" s="592">
        <v>326.2</v>
      </c>
      <c r="AC937" s="592">
        <v>0</v>
      </c>
      <c r="AD937" s="592"/>
      <c r="AE937" s="592"/>
      <c r="AF937" s="1000">
        <v>344.59</v>
      </c>
      <c r="AG937" s="592">
        <v>0</v>
      </c>
    </row>
    <row r="938" spans="1:33" x14ac:dyDescent="0.2">
      <c r="A938" s="988">
        <v>37454</v>
      </c>
      <c r="B938" s="592">
        <v>25.731999999999999</v>
      </c>
      <c r="C938" s="592"/>
      <c r="D938" s="592">
        <v>12.323</v>
      </c>
      <c r="E938" s="592"/>
      <c r="F938" s="1028">
        <f t="shared" si="32"/>
        <v>38.055</v>
      </c>
      <c r="G938" s="1028"/>
      <c r="H938" s="1028"/>
      <c r="I938" s="1028"/>
      <c r="J938" s="1028"/>
      <c r="K938" s="1028"/>
      <c r="L938" s="1028"/>
      <c r="M938" s="1028"/>
      <c r="N938" s="1028"/>
      <c r="O938" s="1028"/>
      <c r="P938" s="1028"/>
      <c r="Q938" s="1028"/>
      <c r="R938" s="1028"/>
      <c r="S938" s="592">
        <v>0</v>
      </c>
      <c r="T938" s="990">
        <v>0.191</v>
      </c>
      <c r="U938" s="473">
        <v>0</v>
      </c>
      <c r="V938" s="592">
        <v>0</v>
      </c>
      <c r="W938" s="592">
        <v>0.19700000000000001</v>
      </c>
      <c r="X938" s="592"/>
      <c r="Y938" s="592">
        <f t="shared" si="31"/>
        <v>38.061</v>
      </c>
      <c r="Z938" s="592"/>
      <c r="AA938" s="592">
        <v>0</v>
      </c>
      <c r="AB938" s="592">
        <v>326.05</v>
      </c>
      <c r="AC938" s="592">
        <v>0</v>
      </c>
      <c r="AD938" s="592"/>
      <c r="AE938" s="592"/>
      <c r="AF938" s="592">
        <v>344.53</v>
      </c>
      <c r="AG938" s="592">
        <v>0</v>
      </c>
    </row>
    <row r="939" spans="1:33" x14ac:dyDescent="0.2">
      <c r="A939" s="988">
        <v>37455</v>
      </c>
      <c r="B939" s="592">
        <v>22.067</v>
      </c>
      <c r="C939" s="592"/>
      <c r="D939" s="592">
        <v>8.3309999999999995</v>
      </c>
      <c r="E939" s="592"/>
      <c r="F939" s="1028">
        <f t="shared" si="32"/>
        <v>30.398</v>
      </c>
      <c r="G939" s="1028"/>
      <c r="H939" s="1028"/>
      <c r="I939" s="1028"/>
      <c r="J939" s="1028"/>
      <c r="K939" s="1028"/>
      <c r="L939" s="1028"/>
      <c r="M939" s="1028"/>
      <c r="N939" s="1028"/>
      <c r="O939" s="1028"/>
      <c r="P939" s="1028"/>
      <c r="Q939" s="1028"/>
      <c r="R939" s="1028"/>
      <c r="S939" s="592">
        <v>0</v>
      </c>
      <c r="T939" s="990">
        <v>0.127</v>
      </c>
      <c r="U939" s="473">
        <v>0</v>
      </c>
      <c r="V939" s="592">
        <v>0</v>
      </c>
      <c r="W939" s="592">
        <v>0.1201</v>
      </c>
      <c r="X939" s="592"/>
      <c r="Y939" s="592">
        <f t="shared" si="31"/>
        <v>30.391100000000002</v>
      </c>
      <c r="Z939" s="592"/>
      <c r="AA939" s="592">
        <v>0</v>
      </c>
      <c r="AB939" s="592">
        <v>325.72000000000003</v>
      </c>
      <c r="AC939" s="592">
        <v>0.17</v>
      </c>
      <c r="AD939" s="592"/>
      <c r="AE939" s="592"/>
      <c r="AF939" s="592">
        <v>344.46</v>
      </c>
      <c r="AG939" s="592">
        <v>0.5</v>
      </c>
    </row>
    <row r="940" spans="1:33" x14ac:dyDescent="0.2">
      <c r="A940" s="988">
        <v>37456</v>
      </c>
      <c r="B940" s="592">
        <v>21.148</v>
      </c>
      <c r="C940" s="592"/>
      <c r="D940" s="592">
        <v>7.585</v>
      </c>
      <c r="E940" s="592"/>
      <c r="F940" s="1028">
        <f t="shared" si="32"/>
        <v>28.733000000000001</v>
      </c>
      <c r="G940" s="1028"/>
      <c r="H940" s="1028"/>
      <c r="I940" s="1028"/>
      <c r="J940" s="1028"/>
      <c r="K940" s="1028"/>
      <c r="L940" s="1028"/>
      <c r="M940" s="1028"/>
      <c r="N940" s="1028"/>
      <c r="O940" s="1028"/>
      <c r="P940" s="1028"/>
      <c r="Q940" s="1028"/>
      <c r="R940" s="1028"/>
      <c r="S940" s="592">
        <v>0</v>
      </c>
      <c r="T940" s="997">
        <v>9.9000000000000005E-2</v>
      </c>
      <c r="U940" s="473">
        <v>0</v>
      </c>
      <c r="V940" s="592">
        <v>0</v>
      </c>
      <c r="W940" s="592">
        <v>0</v>
      </c>
      <c r="X940" s="592"/>
      <c r="Y940" s="592">
        <f t="shared" si="31"/>
        <v>28.634</v>
      </c>
      <c r="Z940" s="592"/>
      <c r="AA940" s="592">
        <v>0</v>
      </c>
      <c r="AB940" s="592">
        <v>325.3</v>
      </c>
      <c r="AC940" s="592">
        <v>0</v>
      </c>
      <c r="AD940" s="592"/>
      <c r="AE940" s="592"/>
      <c r="AF940" s="592">
        <v>344.43</v>
      </c>
      <c r="AG940" s="592">
        <v>0</v>
      </c>
    </row>
    <row r="941" spans="1:33" x14ac:dyDescent="0.2">
      <c r="A941" s="988">
        <v>37457</v>
      </c>
      <c r="B941" s="592">
        <v>20.28</v>
      </c>
      <c r="C941" s="592"/>
      <c r="D941" s="592">
        <v>10.036</v>
      </c>
      <c r="E941" s="592"/>
      <c r="F941" s="1028">
        <f t="shared" si="32"/>
        <v>30.316000000000003</v>
      </c>
      <c r="G941" s="1028"/>
      <c r="H941" s="1028"/>
      <c r="I941" s="1028"/>
      <c r="J941" s="1028"/>
      <c r="K941" s="1028"/>
      <c r="L941" s="1028"/>
      <c r="M941" s="1028"/>
      <c r="N941" s="1028"/>
      <c r="O941" s="1028"/>
      <c r="P941" s="1028"/>
      <c r="Q941" s="1028"/>
      <c r="R941" s="1028"/>
      <c r="S941" s="592">
        <v>0</v>
      </c>
      <c r="T941" s="997">
        <v>0</v>
      </c>
      <c r="U941" s="473">
        <v>0</v>
      </c>
      <c r="V941" s="592">
        <v>0</v>
      </c>
      <c r="W941" s="592">
        <v>0</v>
      </c>
      <c r="X941" s="592"/>
      <c r="Y941" s="592">
        <f t="shared" si="31"/>
        <v>30.316000000000003</v>
      </c>
      <c r="Z941" s="592"/>
      <c r="AA941" s="592">
        <v>0</v>
      </c>
      <c r="AB941" s="592">
        <v>325.01</v>
      </c>
      <c r="AC941" s="592">
        <v>0.49</v>
      </c>
      <c r="AD941" s="592"/>
      <c r="AE941" s="592"/>
      <c r="AF941" s="631">
        <v>344.05</v>
      </c>
      <c r="AG941" s="631">
        <v>0.91</v>
      </c>
    </row>
    <row r="942" spans="1:33" x14ac:dyDescent="0.2">
      <c r="A942" s="988">
        <v>37458</v>
      </c>
      <c r="B942" s="592">
        <v>17.202999999999999</v>
      </c>
      <c r="C942" s="592"/>
      <c r="D942" s="592">
        <v>8.1059999999999999</v>
      </c>
      <c r="E942" s="592"/>
      <c r="F942" s="1028">
        <f t="shared" si="32"/>
        <v>25.308999999999997</v>
      </c>
      <c r="G942" s="1028"/>
      <c r="H942" s="1028"/>
      <c r="I942" s="1028"/>
      <c r="J942" s="1028"/>
      <c r="K942" s="1028"/>
      <c r="L942" s="1028"/>
      <c r="M942" s="1028"/>
      <c r="N942" s="1028"/>
      <c r="O942" s="1028"/>
      <c r="P942" s="1028"/>
      <c r="Q942" s="1028"/>
      <c r="R942" s="1028"/>
      <c r="S942" s="592">
        <v>0</v>
      </c>
      <c r="T942" s="997">
        <v>0</v>
      </c>
      <c r="U942" s="473">
        <v>0</v>
      </c>
      <c r="V942" s="592">
        <v>0</v>
      </c>
      <c r="W942" s="592">
        <v>0</v>
      </c>
      <c r="X942" s="592"/>
      <c r="Y942" s="592">
        <f t="shared" si="31"/>
        <v>25.308999999999997</v>
      </c>
      <c r="Z942" s="592"/>
      <c r="AA942" s="592">
        <v>0</v>
      </c>
      <c r="AB942" s="592">
        <v>324.89999999999998</v>
      </c>
      <c r="AC942" s="592">
        <v>0</v>
      </c>
      <c r="AD942" s="592"/>
      <c r="AE942" s="592"/>
      <c r="AF942" s="592">
        <v>344.02</v>
      </c>
      <c r="AG942" s="592">
        <v>0</v>
      </c>
    </row>
    <row r="943" spans="1:33" x14ac:dyDescent="0.2">
      <c r="A943" s="988">
        <v>37459</v>
      </c>
      <c r="B943" s="592">
        <v>21.241</v>
      </c>
      <c r="C943" s="592"/>
      <c r="D943" s="592">
        <v>8.2520000000000007</v>
      </c>
      <c r="E943" s="592"/>
      <c r="F943" s="1028">
        <f t="shared" si="32"/>
        <v>29.493000000000002</v>
      </c>
      <c r="G943" s="1028"/>
      <c r="H943" s="1028"/>
      <c r="I943" s="1028"/>
      <c r="J943" s="1028"/>
      <c r="K943" s="1028"/>
      <c r="L943" s="1028"/>
      <c r="M943" s="1028"/>
      <c r="N943" s="1028"/>
      <c r="O943" s="1028"/>
      <c r="P943" s="1028"/>
      <c r="Q943" s="1028"/>
      <c r="R943" s="1028"/>
      <c r="S943" s="592">
        <v>0</v>
      </c>
      <c r="T943" s="990">
        <v>0.251</v>
      </c>
      <c r="U943" s="679">
        <v>0</v>
      </c>
      <c r="V943" s="592">
        <v>0</v>
      </c>
      <c r="W943" s="592">
        <v>0</v>
      </c>
      <c r="X943" s="592"/>
      <c r="Y943" s="592">
        <f t="shared" si="31"/>
        <v>29.242000000000001</v>
      </c>
      <c r="Z943" s="592"/>
      <c r="AA943" s="592">
        <v>0</v>
      </c>
      <c r="AB943" s="592">
        <v>324.55</v>
      </c>
      <c r="AC943" s="592">
        <v>0</v>
      </c>
      <c r="AD943" s="592"/>
      <c r="AE943" s="592"/>
      <c r="AF943" s="592">
        <v>344.39</v>
      </c>
      <c r="AG943" s="592">
        <v>0.05</v>
      </c>
    </row>
    <row r="944" spans="1:33" x14ac:dyDescent="0.2">
      <c r="A944" s="988">
        <v>37460</v>
      </c>
      <c r="B944" s="592">
        <v>19.824000000000002</v>
      </c>
      <c r="C944" s="592"/>
      <c r="D944" s="592">
        <v>6.7439999999999998</v>
      </c>
      <c r="E944" s="592"/>
      <c r="F944" s="1028">
        <f t="shared" si="32"/>
        <v>26.568000000000001</v>
      </c>
      <c r="G944" s="1028"/>
      <c r="H944" s="1028"/>
      <c r="I944" s="1028"/>
      <c r="J944" s="1028"/>
      <c r="K944" s="1028"/>
      <c r="L944" s="1028"/>
      <c r="M944" s="1028"/>
      <c r="N944" s="1028"/>
      <c r="O944" s="1028"/>
      <c r="P944" s="1028"/>
      <c r="Q944" s="1028"/>
      <c r="R944" s="1028"/>
      <c r="S944" s="592">
        <v>0</v>
      </c>
      <c r="T944" s="990">
        <v>9.5000000000000001E-2</v>
      </c>
      <c r="U944" s="679">
        <v>0</v>
      </c>
      <c r="V944" s="592">
        <v>0</v>
      </c>
      <c r="W944" s="592">
        <v>0</v>
      </c>
      <c r="X944" s="592"/>
      <c r="Y944" s="592">
        <f t="shared" si="31"/>
        <v>26.473000000000003</v>
      </c>
      <c r="Z944" s="592"/>
      <c r="AA944" s="592">
        <v>0</v>
      </c>
      <c r="AB944" s="592">
        <v>324.35000000000002</v>
      </c>
      <c r="AC944" s="592">
        <v>1.1000000000000001</v>
      </c>
      <c r="AD944" s="592"/>
      <c r="AE944" s="592"/>
      <c r="AF944" s="592">
        <v>344.57</v>
      </c>
      <c r="AG944" s="592">
        <v>0.68</v>
      </c>
    </row>
    <row r="945" spans="1:33" x14ac:dyDescent="0.2">
      <c r="A945" s="988">
        <v>37461</v>
      </c>
      <c r="B945" s="592">
        <v>18.213000000000001</v>
      </c>
      <c r="C945" s="592"/>
      <c r="D945" s="592">
        <v>9.7919999999999998</v>
      </c>
      <c r="E945" s="592"/>
      <c r="F945" s="1028">
        <f t="shared" si="32"/>
        <v>28.005000000000003</v>
      </c>
      <c r="G945" s="1028"/>
      <c r="H945" s="1028"/>
      <c r="I945" s="1028"/>
      <c r="J945" s="1028"/>
      <c r="K945" s="1028"/>
      <c r="L945" s="1028"/>
      <c r="M945" s="1028"/>
      <c r="N945" s="1028"/>
      <c r="O945" s="1028"/>
      <c r="P945" s="1028"/>
      <c r="Q945" s="1028"/>
      <c r="R945" s="1028"/>
      <c r="S945" s="592">
        <v>0</v>
      </c>
      <c r="T945" s="990">
        <v>7.3999999999999996E-2</v>
      </c>
      <c r="U945" s="679">
        <v>0</v>
      </c>
      <c r="V945" s="592">
        <v>0</v>
      </c>
      <c r="W945" s="592">
        <v>1.9179999999999999</v>
      </c>
      <c r="X945" s="592"/>
      <c r="Y945" s="592">
        <f t="shared" si="31"/>
        <v>29.849</v>
      </c>
      <c r="Z945" s="592"/>
      <c r="AA945" s="592">
        <v>0</v>
      </c>
      <c r="AB945" s="592">
        <v>324.20999999999998</v>
      </c>
      <c r="AC945" s="592">
        <v>0.26</v>
      </c>
      <c r="AD945" s="592"/>
      <c r="AE945" s="592"/>
      <c r="AF945" s="592">
        <v>344.51</v>
      </c>
      <c r="AG945" s="592">
        <v>0.46</v>
      </c>
    </row>
    <row r="946" spans="1:33" x14ac:dyDescent="0.2">
      <c r="A946" s="988">
        <v>37462</v>
      </c>
      <c r="B946" s="592">
        <v>17.417000000000002</v>
      </c>
      <c r="C946" s="592"/>
      <c r="D946" s="592">
        <v>6.5389999999999997</v>
      </c>
      <c r="E946" s="592"/>
      <c r="F946" s="1028">
        <f t="shared" si="32"/>
        <v>23.956000000000003</v>
      </c>
      <c r="G946" s="1028"/>
      <c r="H946" s="1028"/>
      <c r="I946" s="1028"/>
      <c r="J946" s="1028"/>
      <c r="K946" s="1028"/>
      <c r="L946" s="1028"/>
      <c r="M946" s="1028"/>
      <c r="N946" s="1028"/>
      <c r="O946" s="1028"/>
      <c r="P946" s="1028"/>
      <c r="Q946" s="1028"/>
      <c r="R946" s="1028"/>
      <c r="S946" s="592">
        <v>0</v>
      </c>
      <c r="T946" s="990">
        <v>2.7E-2</v>
      </c>
      <c r="U946" s="679">
        <v>0</v>
      </c>
      <c r="V946" s="592">
        <v>0</v>
      </c>
      <c r="W946" s="592">
        <v>3.0739999999999998</v>
      </c>
      <c r="X946" s="592"/>
      <c r="Y946" s="592">
        <f t="shared" si="31"/>
        <v>27.003</v>
      </c>
      <c r="Z946" s="592"/>
      <c r="AA946" s="592">
        <v>0</v>
      </c>
      <c r="AB946" s="592">
        <v>323.95</v>
      </c>
      <c r="AC946" s="592">
        <v>0.22</v>
      </c>
      <c r="AD946" s="592"/>
      <c r="AE946" s="592"/>
      <c r="AF946" s="592">
        <v>344.53</v>
      </c>
      <c r="AG946" s="592">
        <v>0.84</v>
      </c>
    </row>
    <row r="947" spans="1:33" x14ac:dyDescent="0.2">
      <c r="A947" s="988">
        <v>37463</v>
      </c>
      <c r="B947" s="592">
        <v>16.731999999999999</v>
      </c>
      <c r="C947" s="592"/>
      <c r="D947" s="592">
        <v>4.9829999999999997</v>
      </c>
      <c r="E947" s="592"/>
      <c r="F947" s="1028">
        <f t="shared" si="32"/>
        <v>21.715</v>
      </c>
      <c r="G947" s="1028"/>
      <c r="H947" s="1028"/>
      <c r="I947" s="1028"/>
      <c r="J947" s="1028"/>
      <c r="K947" s="1028"/>
      <c r="L947" s="1028"/>
      <c r="M947" s="1028"/>
      <c r="N947" s="1028"/>
      <c r="O947" s="1028"/>
      <c r="P947" s="1028"/>
      <c r="Q947" s="1028"/>
      <c r="R947" s="1028"/>
      <c r="S947" s="592">
        <v>0</v>
      </c>
      <c r="T947" s="990">
        <v>0</v>
      </c>
      <c r="U947" s="679">
        <v>0</v>
      </c>
      <c r="V947" s="592">
        <v>0</v>
      </c>
      <c r="W947" s="631">
        <v>3.3410000000000002</v>
      </c>
      <c r="X947" s="631"/>
      <c r="Y947" s="592">
        <f t="shared" si="31"/>
        <v>25.056000000000001</v>
      </c>
      <c r="Z947" s="592"/>
      <c r="AA947" s="592">
        <v>2.65</v>
      </c>
      <c r="AB947" s="592">
        <v>323.72000000000003</v>
      </c>
      <c r="AC947" s="592">
        <v>0.16</v>
      </c>
      <c r="AD947" s="592"/>
      <c r="AE947" s="592"/>
      <c r="AF947" s="592">
        <v>344.54</v>
      </c>
      <c r="AG947" s="592">
        <v>0.03</v>
      </c>
    </row>
    <row r="948" spans="1:33" x14ac:dyDescent="0.2">
      <c r="A948" s="988">
        <v>37464</v>
      </c>
      <c r="B948" s="592">
        <v>17.038</v>
      </c>
      <c r="C948" s="592"/>
      <c r="D948" s="1000">
        <v>8.7100000000000009</v>
      </c>
      <c r="E948" s="1000"/>
      <c r="F948" s="1028">
        <f t="shared" si="32"/>
        <v>25.748000000000001</v>
      </c>
      <c r="G948" s="1028"/>
      <c r="H948" s="1028"/>
      <c r="I948" s="1028"/>
      <c r="J948" s="1028"/>
      <c r="K948" s="1028"/>
      <c r="L948" s="1028"/>
      <c r="M948" s="1028"/>
      <c r="N948" s="1028"/>
      <c r="O948" s="1028"/>
      <c r="P948" s="1028"/>
      <c r="Q948" s="1028"/>
      <c r="R948" s="1028"/>
      <c r="S948" s="592">
        <v>0</v>
      </c>
      <c r="T948" s="990">
        <v>0</v>
      </c>
      <c r="U948" s="679">
        <v>0</v>
      </c>
      <c r="V948" s="592">
        <v>0</v>
      </c>
      <c r="W948" s="631">
        <v>3.492</v>
      </c>
      <c r="X948" s="631"/>
      <c r="Y948" s="592">
        <f t="shared" si="31"/>
        <v>29.240000000000002</v>
      </c>
      <c r="Z948" s="592"/>
      <c r="AA948" s="592">
        <v>1.3</v>
      </c>
      <c r="AB948" s="592">
        <v>323.51</v>
      </c>
      <c r="AC948" s="592">
        <v>0.04</v>
      </c>
      <c r="AD948" s="592"/>
      <c r="AE948" s="592"/>
      <c r="AF948" s="592">
        <v>344.53</v>
      </c>
      <c r="AG948" s="592">
        <v>0.03</v>
      </c>
    </row>
    <row r="949" spans="1:33" x14ac:dyDescent="0.2">
      <c r="A949" s="988">
        <v>37465</v>
      </c>
      <c r="B949" s="592">
        <v>17.824000000000002</v>
      </c>
      <c r="C949" s="592"/>
      <c r="D949" s="592">
        <v>4.7640000000000002</v>
      </c>
      <c r="E949" s="592"/>
      <c r="F949" s="1028">
        <f t="shared" si="32"/>
        <v>22.588000000000001</v>
      </c>
      <c r="G949" s="1028"/>
      <c r="H949" s="1028"/>
      <c r="I949" s="1028"/>
      <c r="J949" s="1028"/>
      <c r="K949" s="1028"/>
      <c r="L949" s="1028"/>
      <c r="M949" s="1028"/>
      <c r="N949" s="1028"/>
      <c r="O949" s="1028"/>
      <c r="P949" s="1028"/>
      <c r="Q949" s="1028"/>
      <c r="R949" s="1028"/>
      <c r="S949" s="592">
        <v>0</v>
      </c>
      <c r="T949" s="990">
        <v>0</v>
      </c>
      <c r="U949" s="679">
        <v>0</v>
      </c>
      <c r="V949" s="592">
        <v>0</v>
      </c>
      <c r="W949" s="631">
        <v>3.4620000000000002</v>
      </c>
      <c r="X949" s="631"/>
      <c r="Y949" s="592">
        <f t="shared" si="31"/>
        <v>26.05</v>
      </c>
      <c r="Z949" s="592"/>
      <c r="AA949" s="592">
        <v>0</v>
      </c>
      <c r="AB949" s="592">
        <v>323.39999999999998</v>
      </c>
      <c r="AC949" s="592">
        <v>0</v>
      </c>
      <c r="AD949" s="592"/>
      <c r="AE949" s="592"/>
      <c r="AF949" s="592">
        <v>344.51</v>
      </c>
      <c r="AG949" s="592">
        <v>0</v>
      </c>
    </row>
    <row r="950" spans="1:33" x14ac:dyDescent="0.2">
      <c r="A950" s="988">
        <v>37466</v>
      </c>
      <c r="B950" s="592">
        <v>18.786000000000001</v>
      </c>
      <c r="C950" s="592"/>
      <c r="D950" s="592">
        <v>6.7050000000000001</v>
      </c>
      <c r="E950" s="592"/>
      <c r="F950" s="1028">
        <f t="shared" si="32"/>
        <v>25.491</v>
      </c>
      <c r="G950" s="1028"/>
      <c r="H950" s="1028"/>
      <c r="I950" s="1028"/>
      <c r="J950" s="1028"/>
      <c r="K950" s="1028"/>
      <c r="L950" s="1028"/>
      <c r="M950" s="1028"/>
      <c r="N950" s="1028"/>
      <c r="O950" s="1028"/>
      <c r="P950" s="1028"/>
      <c r="Q950" s="1028"/>
      <c r="R950" s="1028"/>
      <c r="S950" s="592">
        <v>0</v>
      </c>
      <c r="T950" s="990">
        <v>0</v>
      </c>
      <c r="U950" s="679">
        <v>0</v>
      </c>
      <c r="V950" s="592">
        <v>0</v>
      </c>
      <c r="W950" s="631">
        <v>3.3919999999999999</v>
      </c>
      <c r="X950" s="631"/>
      <c r="Y950" s="592">
        <f t="shared" si="31"/>
        <v>28.882999999999999</v>
      </c>
      <c r="Z950" s="592"/>
      <c r="AA950" s="592">
        <v>0</v>
      </c>
      <c r="AB950" s="592">
        <v>323.29000000000002</v>
      </c>
      <c r="AC950" s="592">
        <v>0</v>
      </c>
      <c r="AD950" s="592"/>
      <c r="AE950" s="592"/>
      <c r="AF950" s="1000">
        <v>344.44</v>
      </c>
      <c r="AG950" s="592">
        <v>0</v>
      </c>
    </row>
    <row r="951" spans="1:33" x14ac:dyDescent="0.2">
      <c r="A951" s="988">
        <v>37467</v>
      </c>
      <c r="B951" s="1000">
        <v>17.690000000000001</v>
      </c>
      <c r="C951" s="1000"/>
      <c r="D951" s="592">
        <v>7.0460000000000003</v>
      </c>
      <c r="E951" s="592"/>
      <c r="F951" s="1028">
        <f t="shared" si="32"/>
        <v>24.736000000000001</v>
      </c>
      <c r="G951" s="1028"/>
      <c r="H951" s="1028"/>
      <c r="I951" s="1028"/>
      <c r="J951" s="1028"/>
      <c r="K951" s="1028"/>
      <c r="L951" s="1028"/>
      <c r="M951" s="1028"/>
      <c r="N951" s="1028"/>
      <c r="O951" s="1028"/>
      <c r="P951" s="1028"/>
      <c r="Q951" s="1028"/>
      <c r="R951" s="1028"/>
      <c r="S951" s="592">
        <v>0</v>
      </c>
      <c r="T951" s="990">
        <v>0</v>
      </c>
      <c r="U951" s="679">
        <v>0</v>
      </c>
      <c r="V951" s="592">
        <v>0</v>
      </c>
      <c r="W951" s="592">
        <v>3.3530000000000002</v>
      </c>
      <c r="X951" s="592"/>
      <c r="Y951" s="592">
        <f t="shared" si="31"/>
        <v>28.089000000000002</v>
      </c>
      <c r="Z951" s="592"/>
      <c r="AA951" s="592">
        <v>0</v>
      </c>
      <c r="AB951" s="1000">
        <v>323.14999999999998</v>
      </c>
      <c r="AC951" s="592">
        <v>0</v>
      </c>
      <c r="AD951" s="592"/>
      <c r="AE951" s="592"/>
      <c r="AF951" s="1000">
        <v>344.32</v>
      </c>
      <c r="AG951" s="592">
        <v>0</v>
      </c>
    </row>
    <row r="952" spans="1:33" x14ac:dyDescent="0.2">
      <c r="A952" s="988">
        <v>37468</v>
      </c>
      <c r="B952" s="592">
        <v>24.465</v>
      </c>
      <c r="C952" s="592"/>
      <c r="D952" s="592">
        <v>10.318</v>
      </c>
      <c r="E952" s="592"/>
      <c r="F952" s="1028">
        <f t="shared" si="32"/>
        <v>34.783000000000001</v>
      </c>
      <c r="G952" s="1028"/>
      <c r="H952" s="1028"/>
      <c r="I952" s="1028"/>
      <c r="J952" s="1028"/>
      <c r="K952" s="1028"/>
      <c r="L952" s="1028"/>
      <c r="M952" s="1028"/>
      <c r="N952" s="1028"/>
      <c r="O952" s="1028"/>
      <c r="P952" s="1028"/>
      <c r="Q952" s="1028"/>
      <c r="R952" s="1028"/>
      <c r="S952" s="592">
        <v>0</v>
      </c>
      <c r="T952" s="990">
        <v>0</v>
      </c>
      <c r="U952" s="679">
        <v>0</v>
      </c>
      <c r="V952" s="592">
        <v>0</v>
      </c>
      <c r="W952" s="592">
        <v>3.54</v>
      </c>
      <c r="X952" s="592"/>
      <c r="Y952" s="592">
        <f t="shared" si="31"/>
        <v>38.323</v>
      </c>
      <c r="Z952" s="592"/>
      <c r="AA952" s="592">
        <v>0</v>
      </c>
      <c r="AB952" s="1000">
        <v>322.72000000000003</v>
      </c>
      <c r="AC952" s="592">
        <v>0</v>
      </c>
      <c r="AD952" s="592"/>
      <c r="AE952" s="592"/>
      <c r="AF952" s="592">
        <v>344.22</v>
      </c>
      <c r="AG952" s="592">
        <v>0</v>
      </c>
    </row>
    <row r="953" spans="1:33" x14ac:dyDescent="0.2">
      <c r="A953" s="988">
        <v>37469</v>
      </c>
      <c r="B953" s="592">
        <v>16.988</v>
      </c>
      <c r="C953" s="592"/>
      <c r="D953" s="592">
        <v>7.476</v>
      </c>
      <c r="E953" s="592"/>
      <c r="F953" s="1028">
        <f t="shared" si="32"/>
        <v>24.463999999999999</v>
      </c>
      <c r="G953" s="1028"/>
      <c r="H953" s="1028"/>
      <c r="I953" s="1028"/>
      <c r="J953" s="1028"/>
      <c r="K953" s="1028"/>
      <c r="L953" s="1028"/>
      <c r="M953" s="1028"/>
      <c r="N953" s="1028"/>
      <c r="O953" s="1028"/>
      <c r="P953" s="1028"/>
      <c r="Q953" s="1028"/>
      <c r="R953" s="1028"/>
      <c r="S953" s="592">
        <v>0</v>
      </c>
      <c r="T953" s="990">
        <v>0</v>
      </c>
      <c r="U953" s="473">
        <v>0</v>
      </c>
      <c r="V953" s="592">
        <v>0</v>
      </c>
      <c r="W953" s="592">
        <v>3.4780000000000002</v>
      </c>
      <c r="X953" s="592"/>
      <c r="Y953" s="592">
        <f t="shared" si="31"/>
        <v>27.942</v>
      </c>
      <c r="Z953" s="592"/>
      <c r="AA953" s="592">
        <v>0</v>
      </c>
      <c r="AB953" s="592">
        <v>322.51</v>
      </c>
      <c r="AC953" s="592">
        <v>0</v>
      </c>
      <c r="AD953" s="592"/>
      <c r="AE953" s="592"/>
      <c r="AF953" s="592">
        <v>344.13</v>
      </c>
      <c r="AG953" s="592">
        <v>0</v>
      </c>
    </row>
    <row r="954" spans="1:33" x14ac:dyDescent="0.2">
      <c r="A954" s="988">
        <v>37470</v>
      </c>
      <c r="B954" s="592">
        <v>17.199000000000002</v>
      </c>
      <c r="C954" s="592"/>
      <c r="D954" s="592">
        <v>7.6429999999999998</v>
      </c>
      <c r="E954" s="592"/>
      <c r="F954" s="1028">
        <f t="shared" si="32"/>
        <v>24.842000000000002</v>
      </c>
      <c r="G954" s="1028"/>
      <c r="H954" s="1028"/>
      <c r="I954" s="1028"/>
      <c r="J954" s="1028"/>
      <c r="K954" s="1028"/>
      <c r="L954" s="1028"/>
      <c r="M954" s="1028"/>
      <c r="N954" s="1028"/>
      <c r="O954" s="1028"/>
      <c r="P954" s="1028"/>
      <c r="Q954" s="1028"/>
      <c r="R954" s="1028"/>
      <c r="S954" s="592">
        <v>0</v>
      </c>
      <c r="T954" s="990">
        <v>0</v>
      </c>
      <c r="U954" s="473">
        <v>0</v>
      </c>
      <c r="V954" s="592">
        <v>0</v>
      </c>
      <c r="W954" s="592">
        <v>3.3969999999999998</v>
      </c>
      <c r="X954" s="592"/>
      <c r="Y954" s="592">
        <f t="shared" si="31"/>
        <v>28.239000000000001</v>
      </c>
      <c r="Z954" s="592"/>
      <c r="AA954" s="592">
        <v>0</v>
      </c>
      <c r="AB954" s="592">
        <v>322</v>
      </c>
      <c r="AC954" s="592">
        <v>0.19</v>
      </c>
      <c r="AD954" s="592"/>
      <c r="AE954" s="592"/>
      <c r="AF954" s="631">
        <v>344.12</v>
      </c>
      <c r="AG954" s="631">
        <v>0.26</v>
      </c>
    </row>
    <row r="955" spans="1:33" x14ac:dyDescent="0.2">
      <c r="A955" s="988">
        <v>37471</v>
      </c>
      <c r="B955" s="993">
        <v>18.640999999999998</v>
      </c>
      <c r="C955" s="993"/>
      <c r="D955" s="592">
        <v>9.3170000000000002</v>
      </c>
      <c r="E955" s="592"/>
      <c r="F955" s="1028">
        <f t="shared" si="32"/>
        <v>27.957999999999998</v>
      </c>
      <c r="G955" s="1028"/>
      <c r="H955" s="1028"/>
      <c r="I955" s="1028"/>
      <c r="J955" s="1028"/>
      <c r="K955" s="1028"/>
      <c r="L955" s="1028"/>
      <c r="M955" s="1028"/>
      <c r="N955" s="1028"/>
      <c r="O955" s="1028"/>
      <c r="P955" s="1028"/>
      <c r="Q955" s="1028"/>
      <c r="R955" s="1028"/>
      <c r="S955" s="592">
        <v>0</v>
      </c>
      <c r="T955" s="990">
        <v>0</v>
      </c>
      <c r="U955" s="473">
        <v>0</v>
      </c>
      <c r="V955" s="592">
        <v>0</v>
      </c>
      <c r="W955" s="592">
        <v>3.5529999999999999</v>
      </c>
      <c r="X955" s="592"/>
      <c r="Y955" s="592">
        <f t="shared" si="31"/>
        <v>31.510999999999999</v>
      </c>
      <c r="Z955" s="592"/>
      <c r="AA955" s="592">
        <v>0</v>
      </c>
      <c r="AB955" s="631">
        <v>322.31</v>
      </c>
      <c r="AC955" s="592">
        <v>0</v>
      </c>
      <c r="AD955" s="592"/>
      <c r="AE955" s="592"/>
      <c r="AF955" s="592">
        <v>344.14</v>
      </c>
      <c r="AG955" s="592">
        <v>0</v>
      </c>
    </row>
    <row r="956" spans="1:33" x14ac:dyDescent="0.2">
      <c r="A956" s="988">
        <v>37472</v>
      </c>
      <c r="B956" s="592">
        <v>15.667</v>
      </c>
      <c r="C956" s="592"/>
      <c r="D956" s="592">
        <v>6.2359999999999998</v>
      </c>
      <c r="E956" s="592"/>
      <c r="F956" s="1028">
        <f t="shared" si="32"/>
        <v>21.902999999999999</v>
      </c>
      <c r="G956" s="1028"/>
      <c r="H956" s="1028"/>
      <c r="I956" s="1028"/>
      <c r="J956" s="1028"/>
      <c r="K956" s="1028"/>
      <c r="L956" s="1028"/>
      <c r="M956" s="1028"/>
      <c r="N956" s="1028"/>
      <c r="O956" s="1028"/>
      <c r="P956" s="1028"/>
      <c r="Q956" s="1028"/>
      <c r="R956" s="1028"/>
      <c r="S956" s="592">
        <v>0</v>
      </c>
      <c r="T956" s="990">
        <v>0</v>
      </c>
      <c r="U956" s="473">
        <v>0</v>
      </c>
      <c r="V956" s="592">
        <v>0</v>
      </c>
      <c r="W956" s="592">
        <v>3.57</v>
      </c>
      <c r="X956" s="592"/>
      <c r="Y956" s="592">
        <f t="shared" si="31"/>
        <v>25.472999999999999</v>
      </c>
      <c r="Z956" s="592"/>
      <c r="AA956" s="592">
        <v>0</v>
      </c>
      <c r="AB956" s="631">
        <v>322.14999999999998</v>
      </c>
      <c r="AC956" s="631">
        <v>0</v>
      </c>
      <c r="AD956" s="631"/>
      <c r="AE956" s="631"/>
      <c r="AF956" s="592">
        <v>343.91</v>
      </c>
      <c r="AG956" s="592">
        <v>0</v>
      </c>
    </row>
    <row r="957" spans="1:33" x14ac:dyDescent="0.2">
      <c r="A957" s="988">
        <v>37473</v>
      </c>
      <c r="B957" s="592">
        <v>17.277000000000001</v>
      </c>
      <c r="C957" s="592"/>
      <c r="D957" s="592">
        <v>7.8209999999999997</v>
      </c>
      <c r="E957" s="592"/>
      <c r="F957" s="1028">
        <f t="shared" si="32"/>
        <v>25.097999999999999</v>
      </c>
      <c r="G957" s="1028"/>
      <c r="H957" s="1028"/>
      <c r="I957" s="1028"/>
      <c r="J957" s="1028"/>
      <c r="K957" s="1028"/>
      <c r="L957" s="1028"/>
      <c r="M957" s="1028"/>
      <c r="N957" s="1028"/>
      <c r="O957" s="1028"/>
      <c r="P957" s="1028"/>
      <c r="Q957" s="1028"/>
      <c r="R957" s="1028"/>
      <c r="S957" s="592">
        <v>0</v>
      </c>
      <c r="T957" s="990">
        <v>0</v>
      </c>
      <c r="U957" s="473">
        <v>0</v>
      </c>
      <c r="V957" s="592">
        <v>0</v>
      </c>
      <c r="W957" s="631">
        <v>3.4329999999999998</v>
      </c>
      <c r="X957" s="631"/>
      <c r="Y957" s="592">
        <f t="shared" si="31"/>
        <v>28.530999999999999</v>
      </c>
      <c r="Z957" s="592"/>
      <c r="AA957" s="592">
        <v>0</v>
      </c>
      <c r="AB957" s="592">
        <v>322.02</v>
      </c>
      <c r="AC957" s="592">
        <v>0</v>
      </c>
      <c r="AD957" s="592"/>
      <c r="AE957" s="592"/>
      <c r="AF957" s="631">
        <v>343.84</v>
      </c>
      <c r="AG957" s="631">
        <v>0</v>
      </c>
    </row>
    <row r="958" spans="1:33" x14ac:dyDescent="0.2">
      <c r="A958" s="988">
        <v>37474</v>
      </c>
      <c r="B958" s="592">
        <v>17.562999999999999</v>
      </c>
      <c r="C958" s="592"/>
      <c r="D958" s="592">
        <v>6.7320000000000002</v>
      </c>
      <c r="E958" s="592"/>
      <c r="F958" s="1028">
        <f t="shared" si="32"/>
        <v>24.294999999999998</v>
      </c>
      <c r="G958" s="1028"/>
      <c r="H958" s="1028"/>
      <c r="I958" s="1028"/>
      <c r="J958" s="1028"/>
      <c r="K958" s="1028"/>
      <c r="L958" s="1028"/>
      <c r="M958" s="1028"/>
      <c r="N958" s="1028"/>
      <c r="O958" s="1028"/>
      <c r="P958" s="1028"/>
      <c r="Q958" s="1028"/>
      <c r="R958" s="1028"/>
      <c r="S958" s="592">
        <v>0</v>
      </c>
      <c r="T958" s="990">
        <v>0</v>
      </c>
      <c r="U958" s="473">
        <v>0</v>
      </c>
      <c r="V958" s="592">
        <v>0</v>
      </c>
      <c r="W958" s="592">
        <v>3.343</v>
      </c>
      <c r="X958" s="592"/>
      <c r="Y958" s="592">
        <f t="shared" si="31"/>
        <v>27.637999999999998</v>
      </c>
      <c r="Z958" s="592"/>
      <c r="AA958" s="592">
        <v>0</v>
      </c>
      <c r="AB958" s="592">
        <v>321.77999999999997</v>
      </c>
      <c r="AC958" s="592">
        <v>0</v>
      </c>
      <c r="AD958" s="592"/>
      <c r="AE958" s="592"/>
      <c r="AF958" s="592">
        <v>343.69</v>
      </c>
      <c r="AG958" s="592">
        <v>0</v>
      </c>
    </row>
    <row r="959" spans="1:33" x14ac:dyDescent="0.2">
      <c r="A959" s="988">
        <v>37475</v>
      </c>
      <c r="B959" s="592">
        <v>21.271999999999998</v>
      </c>
      <c r="C959" s="592"/>
      <c r="D959" s="592">
        <v>9.9120000000000008</v>
      </c>
      <c r="E959" s="592"/>
      <c r="F959" s="1028">
        <f t="shared" si="32"/>
        <v>31.183999999999997</v>
      </c>
      <c r="G959" s="1028"/>
      <c r="H959" s="1028"/>
      <c r="I959" s="1028"/>
      <c r="J959" s="1028"/>
      <c r="K959" s="1028"/>
      <c r="L959" s="1028"/>
      <c r="M959" s="1028"/>
      <c r="N959" s="1028"/>
      <c r="O959" s="1028"/>
      <c r="P959" s="1028"/>
      <c r="Q959" s="1028"/>
      <c r="R959" s="1028"/>
      <c r="S959" s="592">
        <v>0</v>
      </c>
      <c r="T959" s="990">
        <v>0</v>
      </c>
      <c r="U959" s="473">
        <v>0</v>
      </c>
      <c r="V959" s="592">
        <v>0</v>
      </c>
      <c r="W959" s="592">
        <v>3.4249999999999998</v>
      </c>
      <c r="X959" s="592"/>
      <c r="Y959" s="592">
        <f t="shared" si="31"/>
        <v>34.608999999999995</v>
      </c>
      <c r="Z959" s="592"/>
      <c r="AA959" s="592">
        <v>0</v>
      </c>
      <c r="AB959" s="592">
        <v>321.57</v>
      </c>
      <c r="AC959" s="592">
        <v>0</v>
      </c>
      <c r="AD959" s="592"/>
      <c r="AE959" s="592"/>
      <c r="AF959" s="592">
        <v>343.67</v>
      </c>
      <c r="AG959" s="592">
        <v>0</v>
      </c>
    </row>
    <row r="960" spans="1:33" x14ac:dyDescent="0.2">
      <c r="A960" s="988">
        <v>37476</v>
      </c>
      <c r="B960" s="631">
        <v>17.556000000000001</v>
      </c>
      <c r="C960" s="631"/>
      <c r="D960" s="592">
        <v>7.0309999999999997</v>
      </c>
      <c r="E960" s="592"/>
      <c r="F960" s="1028">
        <f t="shared" si="32"/>
        <v>24.587</v>
      </c>
      <c r="G960" s="1028"/>
      <c r="H960" s="1028"/>
      <c r="I960" s="1028"/>
      <c r="J960" s="1028"/>
      <c r="K960" s="1028"/>
      <c r="L960" s="1028"/>
      <c r="M960" s="1028"/>
      <c r="N960" s="1028"/>
      <c r="O960" s="1028"/>
      <c r="P960" s="1028"/>
      <c r="Q960" s="1028"/>
      <c r="R960" s="1028"/>
      <c r="S960" s="592">
        <v>0</v>
      </c>
      <c r="T960" s="990">
        <v>0</v>
      </c>
      <c r="U960" s="473">
        <v>0</v>
      </c>
      <c r="V960" s="592">
        <v>0</v>
      </c>
      <c r="W960" s="592">
        <v>3.2570000000000001</v>
      </c>
      <c r="X960" s="592"/>
      <c r="Y960" s="592">
        <f t="shared" si="31"/>
        <v>27.844000000000001</v>
      </c>
      <c r="Z960" s="592"/>
      <c r="AA960" s="592">
        <v>0</v>
      </c>
      <c r="AB960" s="592">
        <v>321.35000000000002</v>
      </c>
      <c r="AC960" s="592">
        <v>0</v>
      </c>
      <c r="AD960" s="592"/>
      <c r="AE960" s="592"/>
      <c r="AF960" s="1000">
        <v>343.56</v>
      </c>
      <c r="AG960" s="592">
        <v>0</v>
      </c>
    </row>
    <row r="961" spans="1:33" x14ac:dyDescent="0.2">
      <c r="A961" s="988">
        <v>37477</v>
      </c>
      <c r="B961" s="592">
        <v>16.204999999999998</v>
      </c>
      <c r="C961" s="592"/>
      <c r="D961" s="592">
        <v>6.2939999999999996</v>
      </c>
      <c r="E961" s="592"/>
      <c r="F961" s="1028">
        <f t="shared" si="32"/>
        <v>22.498999999999999</v>
      </c>
      <c r="G961" s="1028"/>
      <c r="H961" s="1028"/>
      <c r="I961" s="1028"/>
      <c r="J961" s="1028"/>
      <c r="K961" s="1028"/>
      <c r="L961" s="1028"/>
      <c r="M961" s="1028"/>
      <c r="N961" s="1028"/>
      <c r="O961" s="1028"/>
      <c r="P961" s="1028"/>
      <c r="Q961" s="1028"/>
      <c r="R961" s="1028"/>
      <c r="S961" s="592">
        <v>0</v>
      </c>
      <c r="T961" s="990">
        <v>0</v>
      </c>
      <c r="U961" s="473">
        <v>0</v>
      </c>
      <c r="V961" s="1023">
        <v>0</v>
      </c>
      <c r="W961" s="1023">
        <v>3.1890000000000001</v>
      </c>
      <c r="X961" s="1023"/>
      <c r="Y961" s="592">
        <f t="shared" si="31"/>
        <v>25.687999999999999</v>
      </c>
      <c r="Z961" s="592"/>
      <c r="AA961" s="592">
        <v>0</v>
      </c>
      <c r="AB961" s="592">
        <v>321.05</v>
      </c>
      <c r="AC961" s="592">
        <v>0</v>
      </c>
      <c r="AD961" s="592"/>
      <c r="AE961" s="592"/>
      <c r="AF961" s="1000">
        <v>343.57</v>
      </c>
      <c r="AG961" s="592">
        <v>0</v>
      </c>
    </row>
    <row r="962" spans="1:33" x14ac:dyDescent="0.2">
      <c r="A962" s="988">
        <v>37478</v>
      </c>
      <c r="B962" s="592">
        <v>20.742000000000001</v>
      </c>
      <c r="C962" s="592"/>
      <c r="D962" s="592">
        <v>9.3439999999999994</v>
      </c>
      <c r="E962" s="592"/>
      <c r="F962" s="1028">
        <f t="shared" si="32"/>
        <v>30.085999999999999</v>
      </c>
      <c r="G962" s="1028"/>
      <c r="H962" s="1028"/>
      <c r="I962" s="1028"/>
      <c r="J962" s="1028"/>
      <c r="K962" s="1028"/>
      <c r="L962" s="1028"/>
      <c r="M962" s="1028"/>
      <c r="N962" s="1028"/>
      <c r="O962" s="1028"/>
      <c r="P962" s="1028"/>
      <c r="Q962" s="1028"/>
      <c r="R962" s="1028"/>
      <c r="S962" s="592">
        <v>0</v>
      </c>
      <c r="T962" s="990">
        <v>0</v>
      </c>
      <c r="U962" s="473">
        <v>0</v>
      </c>
      <c r="V962" s="592">
        <v>0</v>
      </c>
      <c r="W962" s="592">
        <v>3.4279999999999999</v>
      </c>
      <c r="X962" s="592"/>
      <c r="Y962" s="592">
        <f t="shared" si="31"/>
        <v>33.513999999999996</v>
      </c>
      <c r="Z962" s="592"/>
      <c r="AA962" s="592">
        <v>0</v>
      </c>
      <c r="AB962" s="1000">
        <v>320.79000000000002</v>
      </c>
      <c r="AC962" s="592">
        <v>0</v>
      </c>
      <c r="AD962" s="592"/>
      <c r="AE962" s="592"/>
      <c r="AF962" s="592">
        <v>343.45</v>
      </c>
      <c r="AG962" s="592">
        <v>0</v>
      </c>
    </row>
    <row r="963" spans="1:33" x14ac:dyDescent="0.2">
      <c r="A963" s="988">
        <v>37479</v>
      </c>
      <c r="B963" s="592">
        <v>15.753</v>
      </c>
      <c r="C963" s="592"/>
      <c r="D963" s="592">
        <v>6.2770000000000001</v>
      </c>
      <c r="E963" s="592"/>
      <c r="F963" s="1028">
        <f t="shared" si="32"/>
        <v>22.03</v>
      </c>
      <c r="G963" s="1028"/>
      <c r="H963" s="1028"/>
      <c r="I963" s="1028"/>
      <c r="J963" s="1028"/>
      <c r="K963" s="1028"/>
      <c r="L963" s="1028"/>
      <c r="M963" s="1028"/>
      <c r="N963" s="1028"/>
      <c r="O963" s="1028"/>
      <c r="P963" s="1028"/>
      <c r="Q963" s="1028"/>
      <c r="R963" s="1028"/>
      <c r="S963" s="592">
        <v>0</v>
      </c>
      <c r="T963" s="1025">
        <v>0</v>
      </c>
      <c r="U963" s="473">
        <v>0</v>
      </c>
      <c r="V963" s="592">
        <v>0</v>
      </c>
      <c r="W963" s="592">
        <v>3.46</v>
      </c>
      <c r="X963" s="592"/>
      <c r="Y963" s="592">
        <f t="shared" si="31"/>
        <v>25.490000000000002</v>
      </c>
      <c r="Z963" s="592"/>
      <c r="AA963" s="592">
        <v>0</v>
      </c>
      <c r="AB963" s="592">
        <v>320.52</v>
      </c>
      <c r="AC963" s="592">
        <v>0</v>
      </c>
      <c r="AD963" s="592"/>
      <c r="AE963" s="592"/>
      <c r="AF963" s="1000">
        <v>343.39</v>
      </c>
      <c r="AG963" s="592">
        <v>0</v>
      </c>
    </row>
    <row r="964" spans="1:33" x14ac:dyDescent="0.2">
      <c r="A964" s="988">
        <v>37480</v>
      </c>
      <c r="B964" s="592">
        <v>17.707000000000001</v>
      </c>
      <c r="C964" s="592"/>
      <c r="D964" s="592">
        <v>6.4790000000000001</v>
      </c>
      <c r="E964" s="592"/>
      <c r="F964" s="1028">
        <f t="shared" si="32"/>
        <v>24.186</v>
      </c>
      <c r="G964" s="1028"/>
      <c r="H964" s="1028"/>
      <c r="I964" s="1028"/>
      <c r="J964" s="1028"/>
      <c r="K964" s="1028"/>
      <c r="L964" s="1028"/>
      <c r="M964" s="1028"/>
      <c r="N964" s="1028"/>
      <c r="O964" s="1028"/>
      <c r="P964" s="1028"/>
      <c r="Q964" s="1028"/>
      <c r="R964" s="1028"/>
      <c r="S964" s="592">
        <v>0</v>
      </c>
      <c r="T964" s="990">
        <v>0</v>
      </c>
      <c r="U964" s="473">
        <v>0</v>
      </c>
      <c r="V964" s="592">
        <v>0</v>
      </c>
      <c r="W964" s="631">
        <v>3.3540000000000001</v>
      </c>
      <c r="X964" s="631"/>
      <c r="Y964" s="592">
        <f t="shared" si="31"/>
        <v>27.54</v>
      </c>
      <c r="Z964" s="592"/>
      <c r="AA964" s="592">
        <v>0</v>
      </c>
      <c r="AB964" s="592">
        <v>320.31</v>
      </c>
      <c r="AC964" s="592">
        <v>0</v>
      </c>
      <c r="AD964" s="592"/>
      <c r="AE964" s="592"/>
      <c r="AF964" s="592">
        <v>343.34</v>
      </c>
      <c r="AG964" s="592">
        <v>0</v>
      </c>
    </row>
    <row r="965" spans="1:33" x14ac:dyDescent="0.2">
      <c r="A965" s="988">
        <v>37481</v>
      </c>
      <c r="B965" s="592">
        <v>18.548999999999999</v>
      </c>
      <c r="C965" s="592"/>
      <c r="D965" s="592">
        <v>6.4210000000000003</v>
      </c>
      <c r="E965" s="592"/>
      <c r="F965" s="1028">
        <f t="shared" si="32"/>
        <v>24.97</v>
      </c>
      <c r="G965" s="1028"/>
      <c r="H965" s="1028"/>
      <c r="I965" s="1028"/>
      <c r="J965" s="1028"/>
      <c r="K965" s="1028"/>
      <c r="L965" s="1028"/>
      <c r="M965" s="1028"/>
      <c r="N965" s="1028"/>
      <c r="O965" s="1028"/>
      <c r="P965" s="1028"/>
      <c r="Q965" s="1028"/>
      <c r="R965" s="1028"/>
      <c r="S965" s="592">
        <v>0</v>
      </c>
      <c r="T965" s="990">
        <v>0</v>
      </c>
      <c r="U965" s="473">
        <v>0</v>
      </c>
      <c r="V965" s="592">
        <v>0</v>
      </c>
      <c r="W965" s="592">
        <v>3.29</v>
      </c>
      <c r="X965" s="592"/>
      <c r="Y965" s="592">
        <f t="shared" si="31"/>
        <v>28.259999999999998</v>
      </c>
      <c r="Z965" s="592"/>
      <c r="AA965" s="592">
        <v>0</v>
      </c>
      <c r="AB965" s="592">
        <v>320.02999999999997</v>
      </c>
      <c r="AC965" s="592">
        <v>0</v>
      </c>
      <c r="AD965" s="592"/>
      <c r="AE965" s="592"/>
      <c r="AF965" s="592">
        <v>343.2</v>
      </c>
      <c r="AG965" s="592">
        <v>0</v>
      </c>
    </row>
    <row r="966" spans="1:33" x14ac:dyDescent="0.2">
      <c r="A966" s="988">
        <v>37482</v>
      </c>
      <c r="B966" s="592">
        <v>21.951000000000001</v>
      </c>
      <c r="C966" s="592"/>
      <c r="D966" s="592">
        <v>9.7530000000000001</v>
      </c>
      <c r="E966" s="592"/>
      <c r="F966" s="1028">
        <f t="shared" si="32"/>
        <v>31.704000000000001</v>
      </c>
      <c r="G966" s="1028"/>
      <c r="H966" s="1028"/>
      <c r="I966" s="1028"/>
      <c r="J966" s="1028"/>
      <c r="K966" s="1028"/>
      <c r="L966" s="1028"/>
      <c r="M966" s="1028"/>
      <c r="N966" s="1028"/>
      <c r="O966" s="1028"/>
      <c r="P966" s="1028"/>
      <c r="Q966" s="1028"/>
      <c r="R966" s="1028"/>
      <c r="S966" s="592">
        <v>0</v>
      </c>
      <c r="T966" s="990">
        <v>0</v>
      </c>
      <c r="U966" s="473">
        <v>0</v>
      </c>
      <c r="V966" s="592">
        <v>0</v>
      </c>
      <c r="W966" s="592">
        <v>3.3769999999999998</v>
      </c>
      <c r="X966" s="592"/>
      <c r="Y966" s="592">
        <f t="shared" si="31"/>
        <v>35.081000000000003</v>
      </c>
      <c r="Z966" s="592"/>
      <c r="AA966" s="592">
        <v>0</v>
      </c>
      <c r="AB966" s="592">
        <v>319.72000000000003</v>
      </c>
      <c r="AC966" s="592">
        <v>0.21</v>
      </c>
      <c r="AD966" s="592"/>
      <c r="AE966" s="592"/>
      <c r="AF966" s="592">
        <v>343.14</v>
      </c>
      <c r="AG966" s="592">
        <v>0.15</v>
      </c>
    </row>
    <row r="967" spans="1:33" x14ac:dyDescent="0.2">
      <c r="A967" s="988">
        <v>37483</v>
      </c>
      <c r="B967" s="592">
        <v>16.568000000000001</v>
      </c>
      <c r="C967" s="592"/>
      <c r="D967" s="592">
        <v>6.6529999999999996</v>
      </c>
      <c r="E967" s="592"/>
      <c r="F967" s="1028">
        <f t="shared" si="32"/>
        <v>23.221</v>
      </c>
      <c r="G967" s="1028"/>
      <c r="H967" s="1028"/>
      <c r="I967" s="1028"/>
      <c r="J967" s="1028"/>
      <c r="K967" s="1028"/>
      <c r="L967" s="1028"/>
      <c r="M967" s="1028"/>
      <c r="N967" s="1028"/>
      <c r="O967" s="1028"/>
      <c r="P967" s="1028"/>
      <c r="Q967" s="1028"/>
      <c r="R967" s="1028"/>
      <c r="S967" s="592">
        <v>0</v>
      </c>
      <c r="T967" s="990">
        <v>0</v>
      </c>
      <c r="U967" s="473">
        <v>0</v>
      </c>
      <c r="V967" s="592">
        <v>0</v>
      </c>
      <c r="W967" s="592">
        <v>3.27</v>
      </c>
      <c r="X967" s="592"/>
      <c r="Y967" s="592">
        <f t="shared" si="31"/>
        <v>26.491</v>
      </c>
      <c r="Z967" s="592"/>
      <c r="AA967" s="592">
        <v>0</v>
      </c>
      <c r="AB967" s="592">
        <v>319.56</v>
      </c>
      <c r="AC967" s="592">
        <v>0.11</v>
      </c>
      <c r="AD967" s="592"/>
      <c r="AE967" s="592"/>
      <c r="AF967" s="592">
        <v>343.13</v>
      </c>
      <c r="AG967" s="592">
        <v>0.4</v>
      </c>
    </row>
    <row r="968" spans="1:33" x14ac:dyDescent="0.2">
      <c r="A968" s="988">
        <v>37484</v>
      </c>
      <c r="B968" s="592">
        <v>16.734000000000002</v>
      </c>
      <c r="C968" s="592"/>
      <c r="D968" s="592">
        <v>6</v>
      </c>
      <c r="E968" s="592"/>
      <c r="F968" s="1028">
        <f t="shared" si="32"/>
        <v>22.734000000000002</v>
      </c>
      <c r="G968" s="1028"/>
      <c r="H968" s="1028"/>
      <c r="I968" s="1028"/>
      <c r="J968" s="1028"/>
      <c r="K968" s="1028"/>
      <c r="L968" s="1028"/>
      <c r="M968" s="1028"/>
      <c r="N968" s="1028"/>
      <c r="O968" s="1028"/>
      <c r="P968" s="1028"/>
      <c r="Q968" s="1028"/>
      <c r="R968" s="1028"/>
      <c r="S968" s="592">
        <v>0</v>
      </c>
      <c r="T968" s="990">
        <v>0</v>
      </c>
      <c r="U968" s="473">
        <v>0</v>
      </c>
      <c r="V968" s="592">
        <v>0</v>
      </c>
      <c r="W968" s="592">
        <v>3.2530000000000001</v>
      </c>
      <c r="X968" s="592"/>
      <c r="Y968" s="592">
        <f t="shared" si="31"/>
        <v>25.987000000000002</v>
      </c>
      <c r="Z968" s="592"/>
      <c r="AA968" s="592">
        <v>0</v>
      </c>
      <c r="AB968" s="592">
        <v>319.24</v>
      </c>
      <c r="AC968" s="592">
        <v>0</v>
      </c>
      <c r="AD968" s="592"/>
      <c r="AE968" s="592"/>
      <c r="AF968" s="1000">
        <v>343.12</v>
      </c>
      <c r="AG968" s="592">
        <v>0.03</v>
      </c>
    </row>
    <row r="969" spans="1:33" x14ac:dyDescent="0.2">
      <c r="A969" s="988">
        <v>37485</v>
      </c>
      <c r="B969" s="592">
        <v>17.698</v>
      </c>
      <c r="C969" s="592"/>
      <c r="D969" s="592">
        <v>8.8190000000000008</v>
      </c>
      <c r="E969" s="592"/>
      <c r="F969" s="1028">
        <f t="shared" si="32"/>
        <v>26.517000000000003</v>
      </c>
      <c r="G969" s="1028"/>
      <c r="H969" s="1028"/>
      <c r="I969" s="1028"/>
      <c r="J969" s="1028"/>
      <c r="K969" s="1028"/>
      <c r="L969" s="1028"/>
      <c r="M969" s="1028"/>
      <c r="N969" s="1028"/>
      <c r="O969" s="1028"/>
      <c r="P969" s="1028"/>
      <c r="Q969" s="1028"/>
      <c r="R969" s="1028"/>
      <c r="S969" s="592">
        <v>0</v>
      </c>
      <c r="T969" s="990">
        <v>0</v>
      </c>
      <c r="U969" s="473">
        <v>0</v>
      </c>
      <c r="V969" s="592">
        <v>0</v>
      </c>
      <c r="W969" s="592">
        <v>3.347</v>
      </c>
      <c r="X969" s="592"/>
      <c r="Y969" s="592">
        <f t="shared" si="31"/>
        <v>29.864000000000004</v>
      </c>
      <c r="Z969" s="592"/>
      <c r="AA969" s="592">
        <v>0</v>
      </c>
      <c r="AB969" s="592">
        <v>318.85000000000002</v>
      </c>
      <c r="AC969" s="592">
        <v>0.09</v>
      </c>
      <c r="AD969" s="592"/>
      <c r="AE969" s="592"/>
      <c r="AF969" s="592">
        <v>342.95</v>
      </c>
      <c r="AG969" s="592">
        <v>0.11</v>
      </c>
    </row>
    <row r="970" spans="1:33" x14ac:dyDescent="0.2">
      <c r="A970" s="988">
        <v>37486</v>
      </c>
      <c r="B970" s="592">
        <v>15.760999999999999</v>
      </c>
      <c r="C970" s="592"/>
      <c r="D970" s="592">
        <v>5.2229999999999999</v>
      </c>
      <c r="E970" s="592"/>
      <c r="F970" s="1028">
        <f t="shared" si="32"/>
        <v>20.983999999999998</v>
      </c>
      <c r="G970" s="1028"/>
      <c r="H970" s="1028"/>
      <c r="I970" s="1028"/>
      <c r="J970" s="1028"/>
      <c r="K970" s="1028"/>
      <c r="L970" s="1028"/>
      <c r="M970" s="1028"/>
      <c r="N970" s="1028"/>
      <c r="O970" s="1028"/>
      <c r="P970" s="1028"/>
      <c r="Q970" s="1028"/>
      <c r="R970" s="1028"/>
      <c r="S970" s="592">
        <v>0</v>
      </c>
      <c r="T970" s="990">
        <v>0</v>
      </c>
      <c r="U970" s="473">
        <v>0</v>
      </c>
      <c r="V970" s="592">
        <v>0</v>
      </c>
      <c r="W970" s="592">
        <v>3.3780000000000001</v>
      </c>
      <c r="X970" s="592"/>
      <c r="Y970" s="592">
        <f t="shared" si="31"/>
        <v>24.361999999999998</v>
      </c>
      <c r="Z970" s="592"/>
      <c r="AA970" s="592">
        <v>0</v>
      </c>
      <c r="AB970" s="592">
        <v>318.63</v>
      </c>
      <c r="AC970" s="592">
        <v>0.28000000000000003</v>
      </c>
      <c r="AD970" s="592"/>
      <c r="AE970" s="592"/>
      <c r="AF970" s="592">
        <v>343.31</v>
      </c>
      <c r="AG970" s="592">
        <v>0.54</v>
      </c>
    </row>
    <row r="971" spans="1:33" x14ac:dyDescent="0.2">
      <c r="A971" s="988">
        <v>37487</v>
      </c>
      <c r="B971" s="592">
        <v>16.991</v>
      </c>
      <c r="C971" s="592"/>
      <c r="D971" s="592">
        <v>5.97</v>
      </c>
      <c r="E971" s="592"/>
      <c r="F971" s="1028">
        <f t="shared" si="32"/>
        <v>22.960999999999999</v>
      </c>
      <c r="G971" s="1028"/>
      <c r="H971" s="1028"/>
      <c r="I971" s="1028"/>
      <c r="J971" s="1028"/>
      <c r="K971" s="1028"/>
      <c r="L971" s="1028"/>
      <c r="M971" s="1028"/>
      <c r="N971" s="1028"/>
      <c r="O971" s="1028"/>
      <c r="P971" s="1028"/>
      <c r="Q971" s="1028"/>
      <c r="R971" s="1028"/>
      <c r="S971" s="592">
        <v>0</v>
      </c>
      <c r="T971" s="997">
        <v>0</v>
      </c>
      <c r="U971" s="473">
        <v>0</v>
      </c>
      <c r="V971" s="592">
        <v>0</v>
      </c>
      <c r="W971" s="631">
        <v>3.2850000000000001</v>
      </c>
      <c r="X971" s="631"/>
      <c r="Y971" s="592">
        <f t="shared" si="31"/>
        <v>26.245999999999999</v>
      </c>
      <c r="Z971" s="592"/>
      <c r="AA971" s="592">
        <v>0</v>
      </c>
      <c r="AB971" s="592">
        <v>318.51</v>
      </c>
      <c r="AC971" s="592">
        <v>0.01</v>
      </c>
      <c r="AD971" s="592"/>
      <c r="AE971" s="592"/>
      <c r="AF971" s="592">
        <v>343.36</v>
      </c>
      <c r="AG971" s="592">
        <v>0</v>
      </c>
    </row>
    <row r="972" spans="1:33" x14ac:dyDescent="0.2">
      <c r="A972" s="988">
        <v>37488</v>
      </c>
      <c r="B972" s="592">
        <v>18.233000000000001</v>
      </c>
      <c r="C972" s="592"/>
      <c r="D972" s="592">
        <v>5.74</v>
      </c>
      <c r="E972" s="592"/>
      <c r="F972" s="1028">
        <f t="shared" si="32"/>
        <v>23.972999999999999</v>
      </c>
      <c r="G972" s="1028"/>
      <c r="H972" s="1028"/>
      <c r="I972" s="1028"/>
      <c r="J972" s="1028"/>
      <c r="K972" s="1028"/>
      <c r="L972" s="1028"/>
      <c r="M972" s="1028"/>
      <c r="N972" s="1028"/>
      <c r="O972" s="1028"/>
      <c r="P972" s="1028"/>
      <c r="Q972" s="1028"/>
      <c r="R972" s="1028"/>
      <c r="S972" s="592">
        <v>0</v>
      </c>
      <c r="T972" s="997">
        <v>0</v>
      </c>
      <c r="U972" s="473">
        <v>0</v>
      </c>
      <c r="V972" s="592">
        <v>0</v>
      </c>
      <c r="W972" s="592">
        <v>3.3140000000000001</v>
      </c>
      <c r="X972" s="592"/>
      <c r="Y972" s="592">
        <f t="shared" si="31"/>
        <v>27.286999999999999</v>
      </c>
      <c r="Z972" s="592"/>
      <c r="AA972" s="592">
        <v>0</v>
      </c>
      <c r="AB972" s="592">
        <v>318.27999999999997</v>
      </c>
      <c r="AC972" s="592">
        <v>0</v>
      </c>
      <c r="AD972" s="592"/>
      <c r="AE972" s="592"/>
      <c r="AF972" s="631">
        <v>343.22</v>
      </c>
      <c r="AG972" s="631">
        <v>0</v>
      </c>
    </row>
    <row r="973" spans="1:33" x14ac:dyDescent="0.2">
      <c r="A973" s="988">
        <v>37489</v>
      </c>
      <c r="B973" s="592">
        <v>23.978000000000002</v>
      </c>
      <c r="C973" s="592"/>
      <c r="D973" s="592">
        <v>9.4700000000000006</v>
      </c>
      <c r="E973" s="592"/>
      <c r="F973" s="1028">
        <f t="shared" si="32"/>
        <v>33.448</v>
      </c>
      <c r="G973" s="1028"/>
      <c r="H973" s="1028"/>
      <c r="I973" s="1028"/>
      <c r="J973" s="1028"/>
      <c r="K973" s="1028"/>
      <c r="L973" s="1028"/>
      <c r="M973" s="1028"/>
      <c r="N973" s="1028"/>
      <c r="O973" s="1028"/>
      <c r="P973" s="1028"/>
      <c r="Q973" s="1028"/>
      <c r="R973" s="1028"/>
      <c r="S973" s="592">
        <v>0</v>
      </c>
      <c r="T973" s="997">
        <v>0</v>
      </c>
      <c r="U973" s="473">
        <v>0</v>
      </c>
      <c r="V973" s="592">
        <v>0</v>
      </c>
      <c r="W973" s="592">
        <v>3.387</v>
      </c>
      <c r="X973" s="592"/>
      <c r="Y973" s="592">
        <f t="shared" si="31"/>
        <v>36.835000000000001</v>
      </c>
      <c r="Z973" s="592"/>
      <c r="AA973" s="592">
        <v>0</v>
      </c>
      <c r="AB973" s="592">
        <v>317.92</v>
      </c>
      <c r="AC973" s="592">
        <v>0</v>
      </c>
      <c r="AD973" s="592"/>
      <c r="AE973" s="592"/>
      <c r="AF973" s="592">
        <v>343.2</v>
      </c>
      <c r="AG973" s="592">
        <v>0</v>
      </c>
    </row>
    <row r="974" spans="1:33" x14ac:dyDescent="0.2">
      <c r="A974" s="988">
        <v>37490</v>
      </c>
      <c r="B974" s="592">
        <v>18.883900000000001</v>
      </c>
      <c r="C974" s="592"/>
      <c r="D974" s="592">
        <v>6.3419999999999996</v>
      </c>
      <c r="E974" s="592"/>
      <c r="F974" s="1028">
        <f t="shared" si="32"/>
        <v>25.225899999999999</v>
      </c>
      <c r="G974" s="1028"/>
      <c r="H974" s="1028"/>
      <c r="I974" s="1028"/>
      <c r="J974" s="1028"/>
      <c r="K974" s="1028"/>
      <c r="L974" s="1028"/>
      <c r="M974" s="1028"/>
      <c r="N974" s="1028"/>
      <c r="O974" s="1028"/>
      <c r="P974" s="1028"/>
      <c r="Q974" s="1028"/>
      <c r="R974" s="1028"/>
      <c r="S974" s="592">
        <v>0</v>
      </c>
      <c r="T974" s="990">
        <v>0</v>
      </c>
      <c r="U974" s="679">
        <v>0</v>
      </c>
      <c r="V974" s="592">
        <v>0</v>
      </c>
      <c r="W974" s="592">
        <v>3.2810000000000001</v>
      </c>
      <c r="X974" s="592"/>
      <c r="Y974" s="592">
        <f t="shared" si="31"/>
        <v>28.506899999999998</v>
      </c>
      <c r="Z974" s="592"/>
      <c r="AA974" s="592">
        <v>0</v>
      </c>
      <c r="AB974" s="592">
        <v>317.76</v>
      </c>
      <c r="AC974" s="592">
        <v>0</v>
      </c>
      <c r="AD974" s="592"/>
      <c r="AE974" s="592"/>
      <c r="AF974" s="592">
        <v>343.04</v>
      </c>
      <c r="AG974" s="592">
        <v>0</v>
      </c>
    </row>
    <row r="975" spans="1:33" x14ac:dyDescent="0.2">
      <c r="A975" s="988">
        <v>37491</v>
      </c>
      <c r="B975" s="592">
        <v>18.329999999999998</v>
      </c>
      <c r="C975" s="592"/>
      <c r="D975" s="592">
        <v>6.13</v>
      </c>
      <c r="E975" s="592"/>
      <c r="F975" s="1028">
        <f t="shared" si="32"/>
        <v>24.459999999999997</v>
      </c>
      <c r="G975" s="1028"/>
      <c r="H975" s="1028"/>
      <c r="I975" s="1028"/>
      <c r="J975" s="1028"/>
      <c r="K975" s="1028"/>
      <c r="L975" s="1028"/>
      <c r="M975" s="1028"/>
      <c r="N975" s="1028"/>
      <c r="O975" s="1028"/>
      <c r="P975" s="1028"/>
      <c r="Q975" s="1028"/>
      <c r="R975" s="1028"/>
      <c r="S975" s="592">
        <v>0</v>
      </c>
      <c r="T975" s="990">
        <v>0</v>
      </c>
      <c r="U975" s="679">
        <v>0</v>
      </c>
      <c r="V975" s="592">
        <v>0</v>
      </c>
      <c r="W975" s="592">
        <v>3.2149999999999999</v>
      </c>
      <c r="X975" s="592"/>
      <c r="Y975" s="592">
        <f t="shared" si="31"/>
        <v>27.674999999999997</v>
      </c>
      <c r="Z975" s="592"/>
      <c r="AA975" s="592">
        <v>0</v>
      </c>
      <c r="AB975" s="592">
        <v>317.75</v>
      </c>
      <c r="AC975" s="592">
        <v>0</v>
      </c>
      <c r="AD975" s="592"/>
      <c r="AE975" s="592"/>
      <c r="AF975" s="592">
        <v>342.83</v>
      </c>
      <c r="AG975" s="592">
        <v>0</v>
      </c>
    </row>
    <row r="976" spans="1:33" x14ac:dyDescent="0.2">
      <c r="A976" s="988">
        <v>37492</v>
      </c>
      <c r="B976" s="592">
        <v>21.25</v>
      </c>
      <c r="C976" s="592"/>
      <c r="D976" s="592">
        <v>7.89</v>
      </c>
      <c r="E976" s="592"/>
      <c r="F976" s="1028">
        <f t="shared" si="32"/>
        <v>29.14</v>
      </c>
      <c r="G976" s="1028"/>
      <c r="H976" s="1028"/>
      <c r="I976" s="1028"/>
      <c r="J976" s="1028"/>
      <c r="K976" s="1028"/>
      <c r="L976" s="1028"/>
      <c r="M976" s="1028"/>
      <c r="N976" s="1028"/>
      <c r="O976" s="1028"/>
      <c r="P976" s="1028"/>
      <c r="Q976" s="1028"/>
      <c r="R976" s="1028"/>
      <c r="S976" s="592">
        <v>0</v>
      </c>
      <c r="T976" s="990">
        <v>0</v>
      </c>
      <c r="U976" s="679">
        <v>0</v>
      </c>
      <c r="V976" s="592">
        <v>0</v>
      </c>
      <c r="W976" s="592">
        <v>3.2989999999999999</v>
      </c>
      <c r="X976" s="592"/>
      <c r="Y976" s="592">
        <f t="shared" si="31"/>
        <v>32.439</v>
      </c>
      <c r="Z976" s="592"/>
      <c r="AA976" s="592">
        <v>0</v>
      </c>
      <c r="AB976" s="1033">
        <v>317.68</v>
      </c>
      <c r="AC976" s="592">
        <v>0.02</v>
      </c>
      <c r="AD976" s="592"/>
      <c r="AE976" s="592"/>
      <c r="AF976" s="592">
        <v>342.61</v>
      </c>
      <c r="AG976" s="592">
        <v>0</v>
      </c>
    </row>
    <row r="977" spans="1:33" x14ac:dyDescent="0.2">
      <c r="A977" s="988">
        <v>37493</v>
      </c>
      <c r="B977" s="592">
        <v>14.5</v>
      </c>
      <c r="C977" s="592"/>
      <c r="D977" s="592">
        <v>5.82</v>
      </c>
      <c r="E977" s="592"/>
      <c r="F977" s="1028">
        <f t="shared" si="32"/>
        <v>20.32</v>
      </c>
      <c r="G977" s="1028"/>
      <c r="H977" s="1028"/>
      <c r="I977" s="1028"/>
      <c r="J977" s="1028"/>
      <c r="K977" s="1028"/>
      <c r="L977" s="1028"/>
      <c r="M977" s="1028"/>
      <c r="N977" s="1028"/>
      <c r="O977" s="1028"/>
      <c r="P977" s="1028"/>
      <c r="Q977" s="1028"/>
      <c r="R977" s="1028"/>
      <c r="S977" s="592">
        <v>0</v>
      </c>
      <c r="T977" s="990">
        <v>0</v>
      </c>
      <c r="U977" s="679">
        <v>0</v>
      </c>
      <c r="V977" s="592">
        <v>0</v>
      </c>
      <c r="W977" s="592">
        <v>3.34</v>
      </c>
      <c r="X977" s="592"/>
      <c r="Y977" s="592">
        <f t="shared" si="31"/>
        <v>23.66</v>
      </c>
      <c r="Z977" s="592"/>
      <c r="AA977" s="592">
        <v>0</v>
      </c>
      <c r="AB977" s="592">
        <v>317.75</v>
      </c>
      <c r="AC977" s="592">
        <v>0.59</v>
      </c>
      <c r="AD977" s="592"/>
      <c r="AE977" s="592"/>
      <c r="AF977" s="592">
        <v>342.31</v>
      </c>
      <c r="AG977" s="592">
        <v>0.3</v>
      </c>
    </row>
    <row r="978" spans="1:33" x14ac:dyDescent="0.2">
      <c r="A978" s="988">
        <v>37494</v>
      </c>
      <c r="B978" s="592">
        <v>15.946</v>
      </c>
      <c r="C978" s="592"/>
      <c r="D978" s="592">
        <v>6.8360000000000003</v>
      </c>
      <c r="E978" s="592"/>
      <c r="F978" s="1028">
        <f t="shared" si="32"/>
        <v>22.782</v>
      </c>
      <c r="G978" s="1028"/>
      <c r="H978" s="1028"/>
      <c r="I978" s="1028"/>
      <c r="J978" s="1028"/>
      <c r="K978" s="1028"/>
      <c r="L978" s="1028"/>
      <c r="M978" s="1028"/>
      <c r="N978" s="1028"/>
      <c r="O978" s="1028"/>
      <c r="P978" s="1028"/>
      <c r="Q978" s="1028"/>
      <c r="R978" s="1028"/>
      <c r="S978" s="592">
        <v>0</v>
      </c>
      <c r="T978" s="990">
        <v>0</v>
      </c>
      <c r="U978" s="679">
        <v>0</v>
      </c>
      <c r="V978" s="592">
        <v>0</v>
      </c>
      <c r="W978" s="631">
        <v>3.1339999999999999</v>
      </c>
      <c r="X978" s="631"/>
      <c r="Y978" s="592">
        <f t="shared" si="31"/>
        <v>25.916</v>
      </c>
      <c r="Z978" s="592"/>
      <c r="AA978" s="592">
        <v>0</v>
      </c>
      <c r="AB978" s="592">
        <v>318.02</v>
      </c>
      <c r="AC978" s="592">
        <v>1.3</v>
      </c>
      <c r="AD978" s="592"/>
      <c r="AE978" s="592"/>
      <c r="AF978" s="592">
        <v>342.39</v>
      </c>
      <c r="AG978" s="592">
        <v>0.6</v>
      </c>
    </row>
    <row r="979" spans="1:33" x14ac:dyDescent="0.2">
      <c r="A979" s="988">
        <v>37495</v>
      </c>
      <c r="B979" s="592">
        <v>14.243</v>
      </c>
      <c r="C979" s="592"/>
      <c r="D979" s="592">
        <v>6.4279999999999999</v>
      </c>
      <c r="E979" s="592"/>
      <c r="F979" s="1028">
        <f t="shared" si="32"/>
        <v>20.670999999999999</v>
      </c>
      <c r="G979" s="1028"/>
      <c r="H979" s="1028"/>
      <c r="I979" s="1028"/>
      <c r="J979" s="1028"/>
      <c r="K979" s="1028"/>
      <c r="L979" s="1028"/>
      <c r="M979" s="1028"/>
      <c r="N979" s="1028"/>
      <c r="O979" s="1028"/>
      <c r="P979" s="1028"/>
      <c r="Q979" s="1028"/>
      <c r="R979" s="1028"/>
      <c r="S979" s="592">
        <v>0</v>
      </c>
      <c r="T979" s="990">
        <v>0</v>
      </c>
      <c r="U979" s="679">
        <v>0</v>
      </c>
      <c r="V979" s="592">
        <v>0</v>
      </c>
      <c r="W979" s="631">
        <v>3.1579999999999999</v>
      </c>
      <c r="X979" s="631"/>
      <c r="Y979" s="592">
        <f t="shared" si="31"/>
        <v>23.829000000000001</v>
      </c>
      <c r="Z979" s="592"/>
      <c r="AA979" s="592">
        <v>0</v>
      </c>
      <c r="AB979" s="592">
        <v>318.73</v>
      </c>
      <c r="AC979" s="592">
        <v>0.81</v>
      </c>
      <c r="AD979" s="592"/>
      <c r="AE979" s="592"/>
      <c r="AF979" s="592">
        <v>342.24</v>
      </c>
      <c r="AG979" s="592">
        <v>0.5</v>
      </c>
    </row>
    <row r="980" spans="1:33" x14ac:dyDescent="0.2">
      <c r="A980" s="988">
        <v>37496</v>
      </c>
      <c r="B980" s="592">
        <v>17.227</v>
      </c>
      <c r="C980" s="592"/>
      <c r="D980" s="592">
        <v>6.0650000000000004</v>
      </c>
      <c r="E980" s="592"/>
      <c r="F980" s="1028">
        <f t="shared" si="32"/>
        <v>23.292000000000002</v>
      </c>
      <c r="G980" s="1028"/>
      <c r="H980" s="1028"/>
      <c r="I980" s="1028"/>
      <c r="J980" s="1028"/>
      <c r="K980" s="1028"/>
      <c r="L980" s="1028"/>
      <c r="M980" s="1028"/>
      <c r="N980" s="1028"/>
      <c r="O980" s="1028"/>
      <c r="P980" s="1028"/>
      <c r="Q980" s="1028"/>
      <c r="R980" s="1028"/>
      <c r="S980" s="592">
        <v>0</v>
      </c>
      <c r="T980" s="990">
        <v>0</v>
      </c>
      <c r="U980" s="679">
        <v>0</v>
      </c>
      <c r="V980" s="592">
        <v>0</v>
      </c>
      <c r="W980" s="631">
        <v>3.1680000000000001</v>
      </c>
      <c r="X980" s="631"/>
      <c r="Y980" s="592">
        <f t="shared" si="31"/>
        <v>26.46</v>
      </c>
      <c r="Z980" s="592"/>
      <c r="AA980" s="592">
        <v>0</v>
      </c>
      <c r="AB980" s="592">
        <v>318.75</v>
      </c>
      <c r="AC980" s="592">
        <v>0.04</v>
      </c>
      <c r="AD980" s="592"/>
      <c r="AE980" s="592"/>
      <c r="AF980" s="592">
        <v>342.12</v>
      </c>
      <c r="AG980" s="592">
        <v>0.03</v>
      </c>
    </row>
    <row r="981" spans="1:33" x14ac:dyDescent="0.2">
      <c r="A981" s="988">
        <v>37497</v>
      </c>
      <c r="B981" s="631">
        <v>14.648</v>
      </c>
      <c r="C981" s="631"/>
      <c r="D981" s="592">
        <v>6.5389999999999997</v>
      </c>
      <c r="E981" s="592"/>
      <c r="F981" s="1028">
        <f t="shared" si="32"/>
        <v>21.186999999999998</v>
      </c>
      <c r="G981" s="1028"/>
      <c r="H981" s="1028"/>
      <c r="I981" s="1028"/>
      <c r="J981" s="1028"/>
      <c r="K981" s="1028"/>
      <c r="L981" s="1028"/>
      <c r="M981" s="1028"/>
      <c r="N981" s="1028"/>
      <c r="O981" s="1028"/>
      <c r="P981" s="1028"/>
      <c r="Q981" s="1028"/>
      <c r="R981" s="1028"/>
      <c r="S981" s="592">
        <v>0</v>
      </c>
      <c r="T981" s="990">
        <v>0</v>
      </c>
      <c r="U981" s="679">
        <v>0</v>
      </c>
      <c r="V981" s="592">
        <v>0</v>
      </c>
      <c r="W981" s="631">
        <v>3.1659999999999999</v>
      </c>
      <c r="X981" s="631"/>
      <c r="Y981" s="592">
        <f t="shared" si="31"/>
        <v>24.352999999999998</v>
      </c>
      <c r="Z981" s="592"/>
      <c r="AA981" s="592">
        <v>0</v>
      </c>
      <c r="AB981" s="592">
        <v>318.7</v>
      </c>
      <c r="AC981" s="592">
        <v>0.13</v>
      </c>
      <c r="AD981" s="592"/>
      <c r="AE981" s="592"/>
      <c r="AF981" s="1036">
        <v>341.95</v>
      </c>
      <c r="AG981" s="592">
        <v>0.54</v>
      </c>
    </row>
    <row r="982" spans="1:33" x14ac:dyDescent="0.2">
      <c r="A982" s="988">
        <v>37498</v>
      </c>
      <c r="B982" s="592">
        <v>14.967000000000001</v>
      </c>
      <c r="C982" s="592"/>
      <c r="D982" s="592">
        <v>6.016</v>
      </c>
      <c r="E982" s="592"/>
      <c r="F982" s="1028">
        <f t="shared" si="32"/>
        <v>20.983000000000001</v>
      </c>
      <c r="G982" s="1028"/>
      <c r="H982" s="1028"/>
      <c r="I982" s="1028"/>
      <c r="J982" s="1028"/>
      <c r="K982" s="1028"/>
      <c r="L982" s="1028"/>
      <c r="M982" s="1028"/>
      <c r="N982" s="1028"/>
      <c r="O982" s="1028"/>
      <c r="P982" s="1028"/>
      <c r="Q982" s="1028"/>
      <c r="R982" s="1028"/>
      <c r="S982" s="592">
        <v>0</v>
      </c>
      <c r="T982" s="990">
        <v>0</v>
      </c>
      <c r="U982" s="679">
        <v>0</v>
      </c>
      <c r="V982" s="592">
        <v>0</v>
      </c>
      <c r="W982" s="631">
        <v>3.1379999999999999</v>
      </c>
      <c r="X982" s="631"/>
      <c r="Y982" s="592">
        <f t="shared" si="31"/>
        <v>24.121000000000002</v>
      </c>
      <c r="Z982" s="592"/>
      <c r="AA982" s="592">
        <v>0</v>
      </c>
      <c r="AB982" s="1000">
        <v>318.75</v>
      </c>
      <c r="AC982" s="592">
        <v>2.4500000000000002</v>
      </c>
      <c r="AD982" s="592"/>
      <c r="AE982" s="592"/>
      <c r="AF982" s="1000">
        <v>342.34</v>
      </c>
      <c r="AG982" s="592">
        <v>1.1499999999999999</v>
      </c>
    </row>
    <row r="983" spans="1:33" x14ac:dyDescent="0.2">
      <c r="A983" s="988">
        <v>37499</v>
      </c>
      <c r="B983" s="592">
        <v>14.141999999999999</v>
      </c>
      <c r="C983" s="592"/>
      <c r="D983" s="592">
        <v>6.8179999999999996</v>
      </c>
      <c r="E983" s="592"/>
      <c r="F983" s="1028">
        <f t="shared" si="32"/>
        <v>20.96</v>
      </c>
      <c r="G983" s="1028"/>
      <c r="H983" s="1028"/>
      <c r="I983" s="1028"/>
      <c r="J983" s="1028"/>
      <c r="K983" s="1028"/>
      <c r="L983" s="1028"/>
      <c r="M983" s="1028"/>
      <c r="N983" s="1028"/>
      <c r="O983" s="1028"/>
      <c r="P983" s="1028"/>
      <c r="Q983" s="1028"/>
      <c r="R983" s="1028"/>
      <c r="S983" s="592">
        <v>0</v>
      </c>
      <c r="T983" s="990">
        <v>0</v>
      </c>
      <c r="U983" s="679">
        <v>0</v>
      </c>
      <c r="V983" s="592">
        <v>0</v>
      </c>
      <c r="W983" s="631">
        <v>3.161</v>
      </c>
      <c r="X983" s="631"/>
      <c r="Y983" s="592">
        <f t="shared" si="31"/>
        <v>24.121000000000002</v>
      </c>
      <c r="Z983" s="592"/>
      <c r="AA983" s="592">
        <v>0</v>
      </c>
      <c r="AB983" s="1000">
        <v>322.43</v>
      </c>
      <c r="AC983" s="592" t="s">
        <v>118</v>
      </c>
      <c r="AD983" s="592"/>
      <c r="AE983" s="592"/>
      <c r="AF983" s="592">
        <v>345.1</v>
      </c>
      <c r="AG983" s="592">
        <v>1.7</v>
      </c>
    </row>
    <row r="984" spans="1:33" x14ac:dyDescent="0.2">
      <c r="A984" s="988">
        <v>37500</v>
      </c>
      <c r="B984" s="592">
        <v>10.994</v>
      </c>
      <c r="C984" s="592"/>
      <c r="D984" s="592">
        <v>6.4870000000000001</v>
      </c>
      <c r="E984" s="592"/>
      <c r="F984" s="1028">
        <f t="shared" si="32"/>
        <v>17.481000000000002</v>
      </c>
      <c r="G984" s="1028"/>
      <c r="H984" s="1028"/>
      <c r="I984" s="1028"/>
      <c r="J984" s="1028"/>
      <c r="K984" s="1028"/>
      <c r="L984" s="1028"/>
      <c r="M984" s="1028"/>
      <c r="N984" s="1028"/>
      <c r="O984" s="1028"/>
      <c r="P984" s="1028"/>
      <c r="Q984" s="1028"/>
      <c r="R984" s="1028"/>
      <c r="S984" s="592">
        <v>0</v>
      </c>
      <c r="T984" s="990">
        <v>0</v>
      </c>
      <c r="U984" s="473">
        <v>0</v>
      </c>
      <c r="V984" s="592">
        <v>0</v>
      </c>
      <c r="W984" s="592">
        <v>3.1389999999999998</v>
      </c>
      <c r="X984" s="592"/>
      <c r="Y984" s="592">
        <f t="shared" si="31"/>
        <v>20.62</v>
      </c>
      <c r="Z984" s="592"/>
      <c r="AA984" s="592">
        <v>0</v>
      </c>
      <c r="AB984" s="592">
        <v>326.76</v>
      </c>
      <c r="AC984" s="592">
        <v>0.02</v>
      </c>
      <c r="AD984" s="592"/>
      <c r="AE984" s="592"/>
      <c r="AF984" s="592">
        <v>345.95</v>
      </c>
      <c r="AG984" s="592">
        <v>0.02</v>
      </c>
    </row>
    <row r="985" spans="1:33" x14ac:dyDescent="0.2">
      <c r="A985" s="988">
        <v>37501</v>
      </c>
      <c r="B985" s="592">
        <v>12.973000000000001</v>
      </c>
      <c r="C985" s="592"/>
      <c r="D985" s="592">
        <v>6.2359999999999998</v>
      </c>
      <c r="E985" s="592"/>
      <c r="F985" s="1028">
        <f t="shared" si="32"/>
        <v>19.209</v>
      </c>
      <c r="G985" s="1028"/>
      <c r="H985" s="1028"/>
      <c r="I985" s="1028"/>
      <c r="J985" s="1028"/>
      <c r="K985" s="1028"/>
      <c r="L985" s="1028"/>
      <c r="M985" s="1028"/>
      <c r="N985" s="1028"/>
      <c r="O985" s="1028"/>
      <c r="P985" s="1028"/>
      <c r="Q985" s="1028"/>
      <c r="R985" s="1028"/>
      <c r="S985" s="592">
        <v>0</v>
      </c>
      <c r="T985" s="990">
        <v>0</v>
      </c>
      <c r="U985" s="473">
        <v>0</v>
      </c>
      <c r="V985" s="592">
        <v>0</v>
      </c>
      <c r="W985" s="592">
        <v>3.1480000000000001</v>
      </c>
      <c r="X985" s="592"/>
      <c r="Y985" s="592">
        <f t="shared" si="31"/>
        <v>22.356999999999999</v>
      </c>
      <c r="Z985" s="592"/>
      <c r="AA985" s="592">
        <v>0</v>
      </c>
      <c r="AB985" s="592">
        <v>327.32</v>
      </c>
      <c r="AC985" s="592">
        <v>0</v>
      </c>
      <c r="AD985" s="592"/>
      <c r="AE985" s="592"/>
      <c r="AF985" s="631">
        <v>346.1</v>
      </c>
      <c r="AG985" s="631">
        <v>0</v>
      </c>
    </row>
    <row r="986" spans="1:33" x14ac:dyDescent="0.2">
      <c r="A986" s="988">
        <v>37502</v>
      </c>
      <c r="B986" s="993">
        <v>15.829000000000001</v>
      </c>
      <c r="C986" s="993"/>
      <c r="D986" s="592">
        <v>6.7009999999999996</v>
      </c>
      <c r="E986" s="592"/>
      <c r="F986" s="1028">
        <f t="shared" si="32"/>
        <v>22.53</v>
      </c>
      <c r="G986" s="1028"/>
      <c r="H986" s="1028"/>
      <c r="I986" s="1028"/>
      <c r="J986" s="1028"/>
      <c r="K986" s="1028"/>
      <c r="L986" s="1028"/>
      <c r="M986" s="1028"/>
      <c r="N986" s="1028"/>
      <c r="O986" s="1028"/>
      <c r="P986" s="1028"/>
      <c r="Q986" s="1028"/>
      <c r="R986" s="1028"/>
      <c r="S986" s="592">
        <v>0</v>
      </c>
      <c r="T986" s="990">
        <v>0</v>
      </c>
      <c r="U986" s="473">
        <v>0</v>
      </c>
      <c r="V986" s="592">
        <v>0</v>
      </c>
      <c r="W986" s="592">
        <v>1.6220000000000001</v>
      </c>
      <c r="X986" s="592"/>
      <c r="Y986" s="592">
        <f t="shared" ref="Y986:Y1049" si="33">+F986-S986-T986-U986-V986+W986</f>
        <v>24.152000000000001</v>
      </c>
      <c r="Z986" s="592"/>
      <c r="AA986" s="592">
        <v>0</v>
      </c>
      <c r="AB986" s="592">
        <v>327.74</v>
      </c>
      <c r="AC986" s="592">
        <v>0</v>
      </c>
      <c r="AD986" s="592"/>
      <c r="AE986" s="592"/>
      <c r="AF986" s="592">
        <v>345.95</v>
      </c>
      <c r="AG986" s="592">
        <v>0</v>
      </c>
    </row>
    <row r="987" spans="1:33" x14ac:dyDescent="0.2">
      <c r="A987" s="988">
        <v>37503</v>
      </c>
      <c r="B987" s="592">
        <v>20.498000000000001</v>
      </c>
      <c r="C987" s="592"/>
      <c r="D987" s="592">
        <v>7.7350000000000003</v>
      </c>
      <c r="E987" s="592"/>
      <c r="F987" s="1028">
        <f t="shared" si="32"/>
        <v>28.233000000000001</v>
      </c>
      <c r="G987" s="1028"/>
      <c r="H987" s="1028"/>
      <c r="I987" s="1028"/>
      <c r="J987" s="1028"/>
      <c r="K987" s="1028"/>
      <c r="L987" s="1028"/>
      <c r="M987" s="1028"/>
      <c r="N987" s="1028"/>
      <c r="O987" s="1028"/>
      <c r="P987" s="1028"/>
      <c r="Q987" s="1028"/>
      <c r="R987" s="1028"/>
      <c r="S987" s="592">
        <v>0</v>
      </c>
      <c r="T987" s="990">
        <v>0</v>
      </c>
      <c r="U987" s="473">
        <v>0</v>
      </c>
      <c r="V987" s="592">
        <v>0</v>
      </c>
      <c r="W987" s="631">
        <v>0</v>
      </c>
      <c r="X987" s="631"/>
      <c r="Y987" s="592">
        <f t="shared" si="33"/>
        <v>28.233000000000001</v>
      </c>
      <c r="Z987" s="592"/>
      <c r="AA987" s="631">
        <v>0</v>
      </c>
      <c r="AB987" s="592">
        <v>328.11</v>
      </c>
      <c r="AC987" s="592">
        <v>0</v>
      </c>
      <c r="AD987" s="592"/>
      <c r="AE987" s="592"/>
      <c r="AF987" s="592">
        <v>345.96</v>
      </c>
      <c r="AG987" s="592">
        <v>0</v>
      </c>
    </row>
    <row r="988" spans="1:33" x14ac:dyDescent="0.2">
      <c r="A988" s="988">
        <v>37504</v>
      </c>
      <c r="B988" s="592">
        <v>19.516999999999999</v>
      </c>
      <c r="C988" s="592"/>
      <c r="D988" s="592">
        <v>9.2379999999999995</v>
      </c>
      <c r="E988" s="592"/>
      <c r="F988" s="1028">
        <f t="shared" si="32"/>
        <v>28.754999999999999</v>
      </c>
      <c r="G988" s="1028"/>
      <c r="H988" s="1028"/>
      <c r="I988" s="1028"/>
      <c r="J988" s="1028"/>
      <c r="K988" s="1028"/>
      <c r="L988" s="1028"/>
      <c r="M988" s="1028"/>
      <c r="N988" s="1028"/>
      <c r="O988" s="1028"/>
      <c r="P988" s="1028"/>
      <c r="Q988" s="1028"/>
      <c r="R988" s="1028"/>
      <c r="S988" s="592">
        <v>0</v>
      </c>
      <c r="T988" s="990">
        <v>0</v>
      </c>
      <c r="U988" s="473">
        <v>0</v>
      </c>
      <c r="V988" s="592">
        <v>0</v>
      </c>
      <c r="W988" s="592">
        <v>0</v>
      </c>
      <c r="X988" s="592"/>
      <c r="Y988" s="592">
        <f t="shared" si="33"/>
        <v>28.754999999999999</v>
      </c>
      <c r="Z988" s="592"/>
      <c r="AA988" s="592">
        <v>0</v>
      </c>
      <c r="AB988" s="592">
        <v>328.09</v>
      </c>
      <c r="AC988" s="592">
        <v>0</v>
      </c>
      <c r="AD988" s="592"/>
      <c r="AE988" s="592"/>
      <c r="AF988" s="631">
        <v>345.79</v>
      </c>
      <c r="AG988" s="631">
        <v>0</v>
      </c>
    </row>
    <row r="989" spans="1:33" x14ac:dyDescent="0.2">
      <c r="A989" s="988">
        <v>37505</v>
      </c>
      <c r="B989" s="592">
        <v>17.744</v>
      </c>
      <c r="C989" s="592"/>
      <c r="D989" s="592">
        <v>6.8209999999999997</v>
      </c>
      <c r="E989" s="592"/>
      <c r="F989" s="1028">
        <f t="shared" ref="F989:F1052" si="34">+B989+D989</f>
        <v>24.564999999999998</v>
      </c>
      <c r="G989" s="1028"/>
      <c r="H989" s="1028"/>
      <c r="I989" s="1028"/>
      <c r="J989" s="1028"/>
      <c r="K989" s="1028"/>
      <c r="L989" s="1028"/>
      <c r="M989" s="1028"/>
      <c r="N989" s="1028"/>
      <c r="O989" s="1028"/>
      <c r="P989" s="1028"/>
      <c r="Q989" s="1028"/>
      <c r="R989" s="1028"/>
      <c r="S989" s="592">
        <v>0</v>
      </c>
      <c r="T989" s="990">
        <v>0</v>
      </c>
      <c r="U989" s="473">
        <v>0</v>
      </c>
      <c r="V989" s="592">
        <v>0</v>
      </c>
      <c r="W989" s="592">
        <v>0</v>
      </c>
      <c r="X989" s="592"/>
      <c r="Y989" s="592">
        <f t="shared" si="33"/>
        <v>24.564999999999998</v>
      </c>
      <c r="Z989" s="592"/>
      <c r="AA989" s="592">
        <v>0</v>
      </c>
      <c r="AB989" s="592">
        <v>328.11</v>
      </c>
      <c r="AC989" s="592">
        <v>0</v>
      </c>
      <c r="AD989" s="592"/>
      <c r="AE989" s="592"/>
      <c r="AF989" s="592">
        <v>345.53</v>
      </c>
      <c r="AG989" s="592">
        <v>0</v>
      </c>
    </row>
    <row r="990" spans="1:33" x14ac:dyDescent="0.2">
      <c r="A990" s="988">
        <v>37506</v>
      </c>
      <c r="B990" s="592">
        <v>19.088000000000001</v>
      </c>
      <c r="C990" s="592"/>
      <c r="D990" s="592">
        <v>9.3629999999999995</v>
      </c>
      <c r="E990" s="592"/>
      <c r="F990" s="1028">
        <f t="shared" si="34"/>
        <v>28.451000000000001</v>
      </c>
      <c r="G990" s="1028"/>
      <c r="H990" s="1028"/>
      <c r="I990" s="1028"/>
      <c r="J990" s="1028"/>
      <c r="K990" s="1028"/>
      <c r="L990" s="1028"/>
      <c r="M990" s="1028"/>
      <c r="N990" s="1028"/>
      <c r="O990" s="1028"/>
      <c r="P990" s="1028"/>
      <c r="Q990" s="1028"/>
      <c r="R990" s="1028"/>
      <c r="S990" s="592">
        <v>0</v>
      </c>
      <c r="T990" s="990">
        <v>0</v>
      </c>
      <c r="U990" s="473">
        <v>0</v>
      </c>
      <c r="V990" s="592">
        <v>0</v>
      </c>
      <c r="W990" s="592">
        <v>0</v>
      </c>
      <c r="X990" s="592"/>
      <c r="Y990" s="592">
        <f t="shared" si="33"/>
        <v>28.451000000000001</v>
      </c>
      <c r="Z990" s="592"/>
      <c r="AA990" s="592">
        <v>0</v>
      </c>
      <c r="AB990" s="592">
        <v>328.08</v>
      </c>
      <c r="AC990" s="592">
        <v>0</v>
      </c>
      <c r="AD990" s="592"/>
      <c r="AE990" s="592"/>
      <c r="AF990" s="592">
        <v>345.31</v>
      </c>
      <c r="AG990" s="592">
        <v>0</v>
      </c>
    </row>
    <row r="991" spans="1:33" x14ac:dyDescent="0.2">
      <c r="A991" s="988">
        <v>37507</v>
      </c>
      <c r="B991" s="631">
        <v>15.494999999999999</v>
      </c>
      <c r="C991" s="631"/>
      <c r="D991" s="592">
        <v>7.5810000000000004</v>
      </c>
      <c r="E991" s="592"/>
      <c r="F991" s="1028">
        <f t="shared" si="34"/>
        <v>23.076000000000001</v>
      </c>
      <c r="G991" s="1028"/>
      <c r="H991" s="1028"/>
      <c r="I991" s="1028"/>
      <c r="J991" s="1028"/>
      <c r="K991" s="1028"/>
      <c r="L991" s="1028"/>
      <c r="M991" s="1028"/>
      <c r="N991" s="1028"/>
      <c r="O991" s="1028"/>
      <c r="P991" s="1028"/>
      <c r="Q991" s="1028"/>
      <c r="R991" s="1028"/>
      <c r="S991" s="592">
        <v>0</v>
      </c>
      <c r="T991" s="990">
        <v>0</v>
      </c>
      <c r="U991" s="473">
        <v>0</v>
      </c>
      <c r="V991" s="592">
        <v>0</v>
      </c>
      <c r="W991" s="592">
        <v>0</v>
      </c>
      <c r="X991" s="592"/>
      <c r="Y991" s="592">
        <f t="shared" si="33"/>
        <v>23.076000000000001</v>
      </c>
      <c r="Z991" s="592"/>
      <c r="AA991" s="592">
        <v>0</v>
      </c>
      <c r="AB991" s="592">
        <v>328.08</v>
      </c>
      <c r="AC991" s="592">
        <v>0</v>
      </c>
      <c r="AD991" s="592"/>
      <c r="AE991" s="592"/>
      <c r="AF991" s="1000">
        <v>345.18</v>
      </c>
      <c r="AG991" s="592">
        <v>0</v>
      </c>
    </row>
    <row r="992" spans="1:33" x14ac:dyDescent="0.2">
      <c r="A992" s="988">
        <v>37508</v>
      </c>
      <c r="B992" s="592">
        <v>19.585999999999999</v>
      </c>
      <c r="C992" s="592"/>
      <c r="D992" s="592">
        <v>7.23</v>
      </c>
      <c r="E992" s="592"/>
      <c r="F992" s="1028">
        <f t="shared" si="34"/>
        <v>26.815999999999999</v>
      </c>
      <c r="G992" s="1028"/>
      <c r="H992" s="1028"/>
      <c r="I992" s="1028"/>
      <c r="J992" s="1028"/>
      <c r="K992" s="1028"/>
      <c r="L992" s="1028"/>
      <c r="M992" s="1028"/>
      <c r="N992" s="1028"/>
      <c r="O992" s="1028"/>
      <c r="P992" s="1028"/>
      <c r="Q992" s="1028"/>
      <c r="R992" s="1028"/>
      <c r="S992" s="592">
        <v>0</v>
      </c>
      <c r="T992" s="990">
        <v>0</v>
      </c>
      <c r="U992" s="473">
        <v>0</v>
      </c>
      <c r="V992" s="1023">
        <v>0</v>
      </c>
      <c r="W992" s="1023">
        <v>0</v>
      </c>
      <c r="X992" s="1023"/>
      <c r="Y992" s="592">
        <f t="shared" si="33"/>
        <v>26.815999999999999</v>
      </c>
      <c r="Z992" s="592"/>
      <c r="AA992" s="592">
        <v>0</v>
      </c>
      <c r="AB992" s="592">
        <v>328.08</v>
      </c>
      <c r="AC992" s="592">
        <v>0</v>
      </c>
      <c r="AD992" s="592"/>
      <c r="AE992" s="592"/>
      <c r="AF992" s="1000">
        <v>344.97</v>
      </c>
      <c r="AG992" s="592">
        <v>0</v>
      </c>
    </row>
    <row r="993" spans="1:33" x14ac:dyDescent="0.2">
      <c r="A993" s="988">
        <v>37509</v>
      </c>
      <c r="B993" s="592">
        <v>19.655999999999999</v>
      </c>
      <c r="C993" s="592"/>
      <c r="D993" s="592">
        <v>6.1989999999999998</v>
      </c>
      <c r="E993" s="592"/>
      <c r="F993" s="1028">
        <f t="shared" si="34"/>
        <v>25.854999999999997</v>
      </c>
      <c r="G993" s="1028"/>
      <c r="H993" s="1028"/>
      <c r="I993" s="1028"/>
      <c r="J993" s="1028"/>
      <c r="K993" s="1028"/>
      <c r="L993" s="1028"/>
      <c r="M993" s="1028"/>
      <c r="N993" s="1028"/>
      <c r="O993" s="1028"/>
      <c r="P993" s="1028"/>
      <c r="Q993" s="1028"/>
      <c r="R993" s="1028"/>
      <c r="S993" s="592">
        <v>0</v>
      </c>
      <c r="T993" s="990">
        <v>0</v>
      </c>
      <c r="U993" s="473">
        <v>0</v>
      </c>
      <c r="V993" s="592">
        <v>0</v>
      </c>
      <c r="W993" s="592">
        <v>0</v>
      </c>
      <c r="X993" s="592"/>
      <c r="Y993" s="592">
        <f t="shared" si="33"/>
        <v>25.854999999999997</v>
      </c>
      <c r="Z993" s="592"/>
      <c r="AA993" s="592">
        <v>0</v>
      </c>
      <c r="AB993" s="1000">
        <v>328.08</v>
      </c>
      <c r="AC993" s="592">
        <v>0</v>
      </c>
      <c r="AD993" s="592"/>
      <c r="AE993" s="592"/>
      <c r="AF993" s="592">
        <v>344.85</v>
      </c>
      <c r="AG993" s="592">
        <v>0</v>
      </c>
    </row>
    <row r="994" spans="1:33" x14ac:dyDescent="0.2">
      <c r="A994" s="988">
        <v>37510</v>
      </c>
      <c r="B994" s="592">
        <v>24.077000000000002</v>
      </c>
      <c r="C994" s="592"/>
      <c r="D994" s="592">
        <v>6.1989999999999998</v>
      </c>
      <c r="E994" s="592"/>
      <c r="F994" s="1028">
        <f t="shared" si="34"/>
        <v>30.276000000000003</v>
      </c>
      <c r="G994" s="1028"/>
      <c r="H994" s="1028"/>
      <c r="I994" s="1028"/>
      <c r="J994" s="1028"/>
      <c r="K994" s="1028"/>
      <c r="L994" s="1028"/>
      <c r="M994" s="1028"/>
      <c r="N994" s="1028"/>
      <c r="O994" s="1028"/>
      <c r="P994" s="1028"/>
      <c r="Q994" s="1028"/>
      <c r="R994" s="1028"/>
      <c r="S994" s="592">
        <v>0</v>
      </c>
      <c r="T994" s="1025">
        <v>0</v>
      </c>
      <c r="U994" s="473">
        <v>0</v>
      </c>
      <c r="V994" s="592">
        <v>0</v>
      </c>
      <c r="W994" s="592">
        <v>0</v>
      </c>
      <c r="X994" s="592"/>
      <c r="Y994" s="592">
        <f t="shared" si="33"/>
        <v>30.276000000000003</v>
      </c>
      <c r="Z994" s="592"/>
      <c r="AA994" s="592">
        <v>0</v>
      </c>
      <c r="AB994" s="592">
        <v>328.07</v>
      </c>
      <c r="AC994" s="592">
        <v>0</v>
      </c>
      <c r="AD994" s="592"/>
      <c r="AE994" s="592"/>
      <c r="AF994" s="1000">
        <v>344.66</v>
      </c>
      <c r="AG994" s="592">
        <v>0</v>
      </c>
    </row>
    <row r="995" spans="1:33" x14ac:dyDescent="0.2">
      <c r="A995" s="988">
        <v>37511</v>
      </c>
      <c r="B995" s="592">
        <v>18.792000000000002</v>
      </c>
      <c r="C995" s="592"/>
      <c r="D995" s="592">
        <v>7.149</v>
      </c>
      <c r="E995" s="592"/>
      <c r="F995" s="1028">
        <f t="shared" si="34"/>
        <v>25.941000000000003</v>
      </c>
      <c r="G995" s="1028"/>
      <c r="H995" s="1028"/>
      <c r="I995" s="1028"/>
      <c r="J995" s="1028"/>
      <c r="K995" s="1028"/>
      <c r="L995" s="1028"/>
      <c r="M995" s="1028"/>
      <c r="N995" s="1028"/>
      <c r="O995" s="1028"/>
      <c r="P995" s="1028"/>
      <c r="Q995" s="1028"/>
      <c r="R995" s="1028"/>
      <c r="S995" s="592">
        <v>0</v>
      </c>
      <c r="T995" s="990">
        <v>0</v>
      </c>
      <c r="U995" s="473">
        <v>0</v>
      </c>
      <c r="V995" s="592">
        <v>0</v>
      </c>
      <c r="W995" s="592">
        <v>0</v>
      </c>
      <c r="X995" s="592"/>
      <c r="Y995" s="592">
        <f t="shared" si="33"/>
        <v>25.941000000000003</v>
      </c>
      <c r="Z995" s="592"/>
      <c r="AA995" s="592">
        <v>0</v>
      </c>
      <c r="AB995" s="592">
        <v>328.07</v>
      </c>
      <c r="AC995" s="592">
        <v>0</v>
      </c>
      <c r="AD995" s="592"/>
      <c r="AE995" s="592"/>
      <c r="AF995" s="631">
        <v>344.51</v>
      </c>
      <c r="AG995" s="592">
        <v>0</v>
      </c>
    </row>
    <row r="996" spans="1:33" x14ac:dyDescent="0.2">
      <c r="A996" s="988">
        <v>37512</v>
      </c>
      <c r="B996" s="592">
        <v>18.207000000000001</v>
      </c>
      <c r="C996" s="592"/>
      <c r="D996" s="592">
        <v>8.984</v>
      </c>
      <c r="E996" s="592"/>
      <c r="F996" s="1028">
        <f t="shared" si="34"/>
        <v>27.191000000000003</v>
      </c>
      <c r="G996" s="1028"/>
      <c r="H996" s="1028"/>
      <c r="I996" s="1028"/>
      <c r="J996" s="1028"/>
      <c r="K996" s="1028"/>
      <c r="L996" s="1028"/>
      <c r="M996" s="1028"/>
      <c r="N996" s="1028"/>
      <c r="O996" s="1028"/>
      <c r="P996" s="1028"/>
      <c r="Q996" s="1028"/>
      <c r="R996" s="1028"/>
      <c r="S996" s="592">
        <v>0</v>
      </c>
      <c r="T996" s="990">
        <v>0</v>
      </c>
      <c r="U996" s="473">
        <v>0</v>
      </c>
      <c r="V996" s="592">
        <v>0</v>
      </c>
      <c r="W996" s="631">
        <v>0.94</v>
      </c>
      <c r="X996" s="631"/>
      <c r="Y996" s="592">
        <f t="shared" si="33"/>
        <v>28.131000000000004</v>
      </c>
      <c r="Z996" s="592"/>
      <c r="AA996" s="592">
        <v>0</v>
      </c>
      <c r="AB996" s="592">
        <v>328.05</v>
      </c>
      <c r="AC996" s="592">
        <v>0</v>
      </c>
      <c r="AD996" s="592"/>
      <c r="AE996" s="592"/>
      <c r="AF996" s="631">
        <v>344.51</v>
      </c>
      <c r="AG996" s="631">
        <v>0</v>
      </c>
    </row>
    <row r="997" spans="1:33" x14ac:dyDescent="0.2">
      <c r="A997" s="988">
        <v>37513</v>
      </c>
      <c r="B997" s="592">
        <v>16.411999999999999</v>
      </c>
      <c r="C997" s="592"/>
      <c r="D997" s="592">
        <v>8.0969999999999995</v>
      </c>
      <c r="E997" s="592"/>
      <c r="F997" s="1028">
        <f t="shared" si="34"/>
        <v>24.509</v>
      </c>
      <c r="G997" s="1028"/>
      <c r="H997" s="1028"/>
      <c r="I997" s="1028"/>
      <c r="J997" s="1028"/>
      <c r="K997" s="1028"/>
      <c r="L997" s="1028"/>
      <c r="M997" s="1028"/>
      <c r="N997" s="1028"/>
      <c r="O997" s="1028"/>
      <c r="P997" s="1028"/>
      <c r="Q997" s="1028"/>
      <c r="R997" s="1028"/>
      <c r="S997" s="592">
        <v>0</v>
      </c>
      <c r="T997" s="990">
        <v>0</v>
      </c>
      <c r="U997" s="473">
        <v>0</v>
      </c>
      <c r="V997" s="592">
        <v>0</v>
      </c>
      <c r="W997" s="631">
        <v>3.3340000000000001</v>
      </c>
      <c r="X997" s="631"/>
      <c r="Y997" s="592">
        <f t="shared" si="33"/>
        <v>27.843</v>
      </c>
      <c r="Z997" s="592"/>
      <c r="AA997" s="592">
        <v>0</v>
      </c>
      <c r="AB997" s="592">
        <v>328.22</v>
      </c>
      <c r="AC997" s="592">
        <v>1.1000000000000001</v>
      </c>
      <c r="AD997" s="592"/>
      <c r="AE997" s="592"/>
      <c r="AF997" s="592">
        <v>344.25</v>
      </c>
      <c r="AG997" s="592">
        <v>0.26</v>
      </c>
    </row>
    <row r="998" spans="1:33" x14ac:dyDescent="0.2">
      <c r="A998" s="988">
        <v>37514</v>
      </c>
      <c r="B998" s="592">
        <v>15.239000000000001</v>
      </c>
      <c r="C998" s="592"/>
      <c r="D998" s="592">
        <v>6.59</v>
      </c>
      <c r="E998" s="592"/>
      <c r="F998" s="1028">
        <f t="shared" si="34"/>
        <v>21.829000000000001</v>
      </c>
      <c r="G998" s="1028"/>
      <c r="H998" s="1028"/>
      <c r="I998" s="1028"/>
      <c r="J998" s="1028"/>
      <c r="K998" s="1028"/>
      <c r="L998" s="1028"/>
      <c r="M998" s="1028"/>
      <c r="N998" s="1028"/>
      <c r="O998" s="1028"/>
      <c r="P998" s="1028"/>
      <c r="Q998" s="1028"/>
      <c r="R998" s="1028"/>
      <c r="S998" s="592">
        <v>0</v>
      </c>
      <c r="T998" s="990">
        <v>0</v>
      </c>
      <c r="U998" s="473">
        <v>0</v>
      </c>
      <c r="V998" s="592">
        <v>0</v>
      </c>
      <c r="W998" s="631">
        <v>3.7349999999999999</v>
      </c>
      <c r="X998" s="631"/>
      <c r="Y998" s="592">
        <f t="shared" si="33"/>
        <v>25.564</v>
      </c>
      <c r="Z998" s="592"/>
      <c r="AA998" s="592">
        <v>0</v>
      </c>
      <c r="AB998" s="592">
        <v>328.36</v>
      </c>
      <c r="AC998" s="592">
        <v>0.24</v>
      </c>
      <c r="AD998" s="592"/>
      <c r="AE998" s="592"/>
      <c r="AF998" s="592">
        <v>344.14</v>
      </c>
      <c r="AG998" s="592">
        <v>0.94</v>
      </c>
    </row>
    <row r="999" spans="1:33" x14ac:dyDescent="0.2">
      <c r="A999" s="988">
        <v>37515</v>
      </c>
      <c r="B999" s="592">
        <v>19.693000000000001</v>
      </c>
      <c r="C999" s="592"/>
      <c r="D999" s="592">
        <v>7.0979999999999999</v>
      </c>
      <c r="E999" s="592"/>
      <c r="F999" s="1028">
        <f t="shared" si="34"/>
        <v>26.791</v>
      </c>
      <c r="G999" s="1028"/>
      <c r="H999" s="1028"/>
      <c r="I999" s="1028"/>
      <c r="J999" s="1028"/>
      <c r="K999" s="1028"/>
      <c r="L999" s="1028"/>
      <c r="M999" s="1028"/>
      <c r="N999" s="1028"/>
      <c r="O999" s="1028"/>
      <c r="P999" s="1028"/>
      <c r="Q999" s="1028"/>
      <c r="R999" s="1028"/>
      <c r="S999" s="592">
        <v>0</v>
      </c>
      <c r="T999" s="990">
        <v>0</v>
      </c>
      <c r="U999" s="473">
        <v>0</v>
      </c>
      <c r="V999" s="592">
        <v>0</v>
      </c>
      <c r="W999" s="592">
        <v>0</v>
      </c>
      <c r="X999" s="592"/>
      <c r="Y999" s="592">
        <f t="shared" si="33"/>
        <v>26.791</v>
      </c>
      <c r="Z999" s="592"/>
      <c r="AA999" s="592">
        <v>0</v>
      </c>
      <c r="AB999" s="592">
        <v>328.39</v>
      </c>
      <c r="AC999" s="592">
        <v>0.18</v>
      </c>
      <c r="AD999" s="592"/>
      <c r="AE999" s="592"/>
      <c r="AF999" s="1000">
        <v>344.06</v>
      </c>
      <c r="AG999" s="592">
        <v>0.3</v>
      </c>
    </row>
    <row r="1000" spans="1:33" x14ac:dyDescent="0.2">
      <c r="A1000" s="988">
        <v>37516</v>
      </c>
      <c r="B1000" s="592">
        <v>19.988</v>
      </c>
      <c r="C1000" s="592"/>
      <c r="D1000" s="592">
        <v>6.452</v>
      </c>
      <c r="E1000" s="592"/>
      <c r="F1000" s="1028">
        <f t="shared" si="34"/>
        <v>26.439999999999998</v>
      </c>
      <c r="G1000" s="1028"/>
      <c r="H1000" s="1028"/>
      <c r="I1000" s="1028"/>
      <c r="J1000" s="1028"/>
      <c r="K1000" s="1028"/>
      <c r="L1000" s="1028"/>
      <c r="M1000" s="1028"/>
      <c r="N1000" s="1028"/>
      <c r="O1000" s="1028"/>
      <c r="P1000" s="1028"/>
      <c r="Q1000" s="1028"/>
      <c r="R1000" s="1028"/>
      <c r="S1000" s="592">
        <v>0</v>
      </c>
      <c r="T1000" s="990">
        <v>0</v>
      </c>
      <c r="U1000" s="473">
        <v>0</v>
      </c>
      <c r="V1000" s="592">
        <v>0</v>
      </c>
      <c r="W1000" s="592">
        <v>0</v>
      </c>
      <c r="X1000" s="592"/>
      <c r="Y1000" s="592">
        <f t="shared" si="33"/>
        <v>26.439999999999998</v>
      </c>
      <c r="Z1000" s="592"/>
      <c r="AA1000" s="592">
        <v>0</v>
      </c>
      <c r="AB1000" s="592">
        <v>328.35</v>
      </c>
      <c r="AC1000" s="592">
        <v>0</v>
      </c>
      <c r="AD1000" s="592"/>
      <c r="AE1000" s="592"/>
      <c r="AF1000" s="592">
        <v>343.97</v>
      </c>
      <c r="AG1000" s="592">
        <v>0.12</v>
      </c>
    </row>
    <row r="1001" spans="1:33" x14ac:dyDescent="0.2">
      <c r="A1001" s="988">
        <v>37517</v>
      </c>
      <c r="B1001" s="592">
        <v>21.893999999999998</v>
      </c>
      <c r="C1001" s="592"/>
      <c r="D1001" s="592">
        <v>6.6070000000000002</v>
      </c>
      <c r="E1001" s="592"/>
      <c r="F1001" s="1028">
        <f t="shared" si="34"/>
        <v>28.500999999999998</v>
      </c>
      <c r="G1001" s="1028"/>
      <c r="H1001" s="1028"/>
      <c r="I1001" s="1028"/>
      <c r="J1001" s="1028"/>
      <c r="K1001" s="1028"/>
      <c r="L1001" s="1028"/>
      <c r="M1001" s="1028"/>
      <c r="N1001" s="1028"/>
      <c r="O1001" s="1028"/>
      <c r="P1001" s="1028"/>
      <c r="Q1001" s="1028"/>
      <c r="R1001" s="1028"/>
      <c r="S1001" s="592">
        <v>0</v>
      </c>
      <c r="T1001" s="990">
        <v>0</v>
      </c>
      <c r="U1001" s="473">
        <v>0</v>
      </c>
      <c r="V1001" s="592">
        <v>0</v>
      </c>
      <c r="W1001" s="592">
        <v>0</v>
      </c>
      <c r="X1001" s="592"/>
      <c r="Y1001" s="592">
        <f t="shared" si="33"/>
        <v>28.500999999999998</v>
      </c>
      <c r="Z1001" s="592"/>
      <c r="AA1001" s="592">
        <v>0</v>
      </c>
      <c r="AB1001" s="592">
        <v>328.18</v>
      </c>
      <c r="AC1001" s="592">
        <v>0.05</v>
      </c>
      <c r="AD1001" s="592"/>
      <c r="AE1001" s="592"/>
      <c r="AF1001" s="592">
        <v>343.92</v>
      </c>
      <c r="AG1001" s="592">
        <v>0</v>
      </c>
    </row>
    <row r="1002" spans="1:33" x14ac:dyDescent="0.2">
      <c r="A1002" s="988">
        <v>37518</v>
      </c>
      <c r="B1002" s="592">
        <v>19.16</v>
      </c>
      <c r="C1002" s="592"/>
      <c r="D1002" s="592">
        <v>6.9909999999999997</v>
      </c>
      <c r="E1002" s="592"/>
      <c r="F1002" s="1028">
        <f t="shared" si="34"/>
        <v>26.151</v>
      </c>
      <c r="G1002" s="1028"/>
      <c r="H1002" s="1028"/>
      <c r="I1002" s="1028"/>
      <c r="J1002" s="1028"/>
      <c r="K1002" s="1028"/>
      <c r="L1002" s="1028"/>
      <c r="M1002" s="1028"/>
      <c r="N1002" s="1028"/>
      <c r="O1002" s="1028"/>
      <c r="P1002" s="1028"/>
      <c r="Q1002" s="1028"/>
      <c r="R1002" s="1028"/>
      <c r="S1002" s="592">
        <v>0</v>
      </c>
      <c r="T1002" s="997">
        <v>0</v>
      </c>
      <c r="U1002" s="473">
        <v>0</v>
      </c>
      <c r="V1002" s="592">
        <v>0</v>
      </c>
      <c r="W1002" s="592">
        <v>0</v>
      </c>
      <c r="X1002" s="592"/>
      <c r="Y1002" s="592">
        <f t="shared" si="33"/>
        <v>26.151</v>
      </c>
      <c r="Z1002" s="592"/>
      <c r="AA1002" s="592">
        <v>0</v>
      </c>
      <c r="AB1002" s="592">
        <v>328.09</v>
      </c>
      <c r="AC1002" s="592">
        <v>0</v>
      </c>
      <c r="AD1002" s="592"/>
      <c r="AE1002" s="592"/>
      <c r="AF1002" s="592">
        <v>343.64</v>
      </c>
      <c r="AG1002" s="592">
        <v>0</v>
      </c>
    </row>
    <row r="1003" spans="1:33" x14ac:dyDescent="0.2">
      <c r="A1003" s="988">
        <v>37519</v>
      </c>
      <c r="B1003" s="592">
        <v>17.021000000000001</v>
      </c>
      <c r="C1003" s="592"/>
      <c r="D1003" s="592">
        <v>8.1</v>
      </c>
      <c r="E1003" s="592"/>
      <c r="F1003" s="1028">
        <f t="shared" si="34"/>
        <v>25.121000000000002</v>
      </c>
      <c r="G1003" s="1028"/>
      <c r="H1003" s="1028"/>
      <c r="I1003" s="1028"/>
      <c r="J1003" s="1028"/>
      <c r="K1003" s="1028"/>
      <c r="L1003" s="1028"/>
      <c r="M1003" s="1028"/>
      <c r="N1003" s="1028"/>
      <c r="O1003" s="1028"/>
      <c r="P1003" s="1028"/>
      <c r="Q1003" s="1028"/>
      <c r="R1003" s="1028"/>
      <c r="S1003" s="592">
        <v>0</v>
      </c>
      <c r="T1003" s="997">
        <v>0</v>
      </c>
      <c r="U1003" s="473">
        <v>0</v>
      </c>
      <c r="V1003" s="592">
        <v>0</v>
      </c>
      <c r="W1003" s="592">
        <v>0</v>
      </c>
      <c r="X1003" s="592"/>
      <c r="Y1003" s="592">
        <f t="shared" si="33"/>
        <v>25.121000000000002</v>
      </c>
      <c r="Z1003" s="592"/>
      <c r="AA1003" s="592">
        <v>0</v>
      </c>
      <c r="AB1003" s="592">
        <v>328.05</v>
      </c>
      <c r="AC1003" s="592">
        <v>0</v>
      </c>
      <c r="AD1003" s="592"/>
      <c r="AE1003" s="592"/>
      <c r="AF1003" s="631">
        <v>343.4</v>
      </c>
      <c r="AG1003" s="631">
        <v>0</v>
      </c>
    </row>
    <row r="1004" spans="1:33" x14ac:dyDescent="0.2">
      <c r="A1004" s="988">
        <v>37520</v>
      </c>
      <c r="B1004" s="592">
        <v>19.771999999999998</v>
      </c>
      <c r="C1004" s="592"/>
      <c r="D1004" s="592">
        <v>8.2929999999999993</v>
      </c>
      <c r="E1004" s="592"/>
      <c r="F1004" s="1028">
        <f t="shared" si="34"/>
        <v>28.064999999999998</v>
      </c>
      <c r="G1004" s="1028"/>
      <c r="H1004" s="1028"/>
      <c r="I1004" s="1028"/>
      <c r="J1004" s="1028"/>
      <c r="K1004" s="1028"/>
      <c r="L1004" s="1028"/>
      <c r="M1004" s="1028"/>
      <c r="N1004" s="1028"/>
      <c r="O1004" s="1028"/>
      <c r="P1004" s="1028"/>
      <c r="Q1004" s="1028"/>
      <c r="R1004" s="1028"/>
      <c r="S1004" s="592">
        <v>0</v>
      </c>
      <c r="T1004" s="997">
        <v>0</v>
      </c>
      <c r="U1004" s="473">
        <v>0</v>
      </c>
      <c r="V1004" s="592">
        <v>0</v>
      </c>
      <c r="W1004" s="592">
        <v>0</v>
      </c>
      <c r="X1004" s="592"/>
      <c r="Y1004" s="592">
        <f t="shared" si="33"/>
        <v>28.064999999999998</v>
      </c>
      <c r="Z1004" s="592"/>
      <c r="AA1004" s="592">
        <v>0</v>
      </c>
      <c r="AB1004" s="592">
        <v>328.05</v>
      </c>
      <c r="AC1004" s="592">
        <v>0</v>
      </c>
      <c r="AD1004" s="592"/>
      <c r="AE1004" s="592"/>
      <c r="AF1004" s="592">
        <v>343.2</v>
      </c>
      <c r="AG1004" s="592">
        <v>0</v>
      </c>
    </row>
    <row r="1005" spans="1:33" x14ac:dyDescent="0.2">
      <c r="A1005" s="988">
        <v>37521</v>
      </c>
      <c r="B1005" s="592">
        <v>19.026</v>
      </c>
      <c r="C1005" s="592"/>
      <c r="D1005" s="592">
        <v>6.4939999999999998</v>
      </c>
      <c r="E1005" s="592"/>
      <c r="F1005" s="1028">
        <f t="shared" si="34"/>
        <v>25.52</v>
      </c>
      <c r="G1005" s="1028"/>
      <c r="H1005" s="1028"/>
      <c r="I1005" s="1028"/>
      <c r="J1005" s="1028"/>
      <c r="K1005" s="1028"/>
      <c r="L1005" s="1028"/>
      <c r="M1005" s="1028"/>
      <c r="N1005" s="1028"/>
      <c r="O1005" s="1028"/>
      <c r="P1005" s="1028"/>
      <c r="Q1005" s="1028"/>
      <c r="R1005" s="1028"/>
      <c r="S1005" s="592">
        <v>0</v>
      </c>
      <c r="T1005" s="990">
        <v>0</v>
      </c>
      <c r="U1005" s="679">
        <v>0</v>
      </c>
      <c r="V1005" s="592">
        <v>0</v>
      </c>
      <c r="W1005" s="592">
        <v>0</v>
      </c>
      <c r="X1005" s="592"/>
      <c r="Y1005" s="592">
        <f t="shared" si="33"/>
        <v>25.52</v>
      </c>
      <c r="Z1005" s="592"/>
      <c r="AA1005" s="592">
        <v>0</v>
      </c>
      <c r="AB1005" s="592">
        <v>328.09</v>
      </c>
      <c r="AC1005" s="592">
        <v>0</v>
      </c>
      <c r="AD1005" s="592"/>
      <c r="AE1005" s="592"/>
      <c r="AF1005" s="592">
        <v>343.02</v>
      </c>
      <c r="AG1005" s="592">
        <v>0</v>
      </c>
    </row>
    <row r="1006" spans="1:33" x14ac:dyDescent="0.2">
      <c r="A1006" s="988">
        <v>37522</v>
      </c>
      <c r="B1006" s="592">
        <v>18.521999999999998</v>
      </c>
      <c r="C1006" s="592"/>
      <c r="D1006" s="592">
        <v>6.9050000000000002</v>
      </c>
      <c r="E1006" s="592"/>
      <c r="F1006" s="1028">
        <f t="shared" si="34"/>
        <v>25.427</v>
      </c>
      <c r="G1006" s="1028"/>
      <c r="H1006" s="1028"/>
      <c r="I1006" s="1028"/>
      <c r="J1006" s="1028"/>
      <c r="K1006" s="1028"/>
      <c r="L1006" s="1028"/>
      <c r="M1006" s="1028"/>
      <c r="N1006" s="1028"/>
      <c r="O1006" s="1028"/>
      <c r="P1006" s="1028"/>
      <c r="Q1006" s="1028"/>
      <c r="R1006" s="1028"/>
      <c r="S1006" s="592">
        <v>0</v>
      </c>
      <c r="T1006" s="990">
        <v>0</v>
      </c>
      <c r="U1006" s="679">
        <v>0</v>
      </c>
      <c r="V1006" s="592">
        <v>0</v>
      </c>
      <c r="W1006" s="592">
        <v>0</v>
      </c>
      <c r="X1006" s="592"/>
      <c r="Y1006" s="592">
        <f t="shared" si="33"/>
        <v>25.427</v>
      </c>
      <c r="Z1006" s="592"/>
      <c r="AA1006" s="592">
        <v>0</v>
      </c>
      <c r="AB1006" s="592">
        <v>328.1</v>
      </c>
      <c r="AC1006" s="592">
        <v>0</v>
      </c>
      <c r="AD1006" s="592"/>
      <c r="AE1006" s="592"/>
      <c r="AF1006" s="592">
        <v>342.87</v>
      </c>
      <c r="AG1006" s="592">
        <v>0</v>
      </c>
    </row>
    <row r="1007" spans="1:33" x14ac:dyDescent="0.2">
      <c r="A1007" s="988">
        <v>37523</v>
      </c>
      <c r="B1007" s="592">
        <v>18.762</v>
      </c>
      <c r="C1007" s="592"/>
      <c r="D1007" s="592">
        <v>6.7130000000000001</v>
      </c>
      <c r="E1007" s="592"/>
      <c r="F1007" s="1028">
        <f t="shared" si="34"/>
        <v>25.475000000000001</v>
      </c>
      <c r="G1007" s="1028"/>
      <c r="H1007" s="1028"/>
      <c r="I1007" s="1028"/>
      <c r="J1007" s="1028"/>
      <c r="K1007" s="1028"/>
      <c r="L1007" s="1028"/>
      <c r="M1007" s="1028"/>
      <c r="N1007" s="1028"/>
      <c r="O1007" s="1028"/>
      <c r="P1007" s="1028"/>
      <c r="Q1007" s="1028"/>
      <c r="R1007" s="1028"/>
      <c r="S1007" s="592">
        <v>0</v>
      </c>
      <c r="T1007" s="990">
        <v>0</v>
      </c>
      <c r="U1007" s="679">
        <v>0</v>
      </c>
      <c r="V1007" s="592">
        <v>0</v>
      </c>
      <c r="W1007" s="592">
        <v>0</v>
      </c>
      <c r="X1007" s="592"/>
      <c r="Y1007" s="592">
        <f t="shared" si="33"/>
        <v>25.475000000000001</v>
      </c>
      <c r="Z1007" s="592"/>
      <c r="AA1007" s="592">
        <v>0</v>
      </c>
      <c r="AB1007" s="592">
        <v>328.07</v>
      </c>
      <c r="AC1007" s="592">
        <v>0</v>
      </c>
      <c r="AD1007" s="592"/>
      <c r="AE1007" s="592"/>
      <c r="AF1007" s="631">
        <v>342.67</v>
      </c>
      <c r="AG1007" s="631">
        <v>0</v>
      </c>
    </row>
    <row r="1008" spans="1:33" x14ac:dyDescent="0.2">
      <c r="A1008" s="988">
        <v>37524</v>
      </c>
      <c r="B1008" s="592">
        <v>20.071999999999999</v>
      </c>
      <c r="C1008" s="592"/>
      <c r="D1008" s="592">
        <v>6.7130000000000001</v>
      </c>
      <c r="E1008" s="592"/>
      <c r="F1008" s="1028">
        <f t="shared" si="34"/>
        <v>26.785</v>
      </c>
      <c r="G1008" s="1028"/>
      <c r="H1008" s="1028"/>
      <c r="I1008" s="1028"/>
      <c r="J1008" s="1028"/>
      <c r="K1008" s="1028"/>
      <c r="L1008" s="1028"/>
      <c r="M1008" s="1028"/>
      <c r="N1008" s="1028"/>
      <c r="O1008" s="1028"/>
      <c r="P1008" s="1028"/>
      <c r="Q1008" s="1028"/>
      <c r="R1008" s="1028"/>
      <c r="S1008" s="592">
        <v>0</v>
      </c>
      <c r="T1008" s="990">
        <v>0</v>
      </c>
      <c r="U1008" s="679">
        <v>0</v>
      </c>
      <c r="V1008" s="592">
        <v>0</v>
      </c>
      <c r="W1008" s="592">
        <v>0</v>
      </c>
      <c r="X1008" s="592"/>
      <c r="Y1008" s="592">
        <f t="shared" si="33"/>
        <v>26.785</v>
      </c>
      <c r="Z1008" s="592"/>
      <c r="AA1008" s="592">
        <v>0</v>
      </c>
      <c r="AB1008" s="631">
        <v>327.97</v>
      </c>
      <c r="AC1008" s="631">
        <v>0.09</v>
      </c>
      <c r="AD1008" s="631"/>
      <c r="AE1008" s="631"/>
      <c r="AF1008" s="592">
        <v>342.65</v>
      </c>
      <c r="AG1008" s="592">
        <v>0.05</v>
      </c>
    </row>
    <row r="1009" spans="1:33" x14ac:dyDescent="0.2">
      <c r="A1009" s="988">
        <v>37525</v>
      </c>
      <c r="B1009" s="592">
        <v>17.75</v>
      </c>
      <c r="C1009" s="592"/>
      <c r="D1009" s="592">
        <v>6.6580000000000004</v>
      </c>
      <c r="E1009" s="592"/>
      <c r="F1009" s="1028">
        <f t="shared" si="34"/>
        <v>24.408000000000001</v>
      </c>
      <c r="G1009" s="1028"/>
      <c r="H1009" s="1028"/>
      <c r="I1009" s="1028"/>
      <c r="J1009" s="1028"/>
      <c r="K1009" s="1028"/>
      <c r="L1009" s="1028"/>
      <c r="M1009" s="1028"/>
      <c r="N1009" s="1028"/>
      <c r="O1009" s="1028"/>
      <c r="P1009" s="1028"/>
      <c r="Q1009" s="1028"/>
      <c r="R1009" s="1028"/>
      <c r="S1009" s="592">
        <v>0</v>
      </c>
      <c r="T1009" s="990">
        <v>0</v>
      </c>
      <c r="U1009" s="679">
        <v>0</v>
      </c>
      <c r="V1009" s="592">
        <v>0</v>
      </c>
      <c r="W1009" s="631">
        <v>0</v>
      </c>
      <c r="X1009" s="631"/>
      <c r="Y1009" s="592">
        <f t="shared" si="33"/>
        <v>24.408000000000001</v>
      </c>
      <c r="Z1009" s="592"/>
      <c r="AA1009" s="592">
        <v>0</v>
      </c>
      <c r="AB1009" s="1001">
        <v>328.11</v>
      </c>
      <c r="AC1009" s="1001">
        <v>0.06</v>
      </c>
      <c r="AD1009" s="1001"/>
      <c r="AE1009" s="1001"/>
      <c r="AF1009" s="631">
        <v>342.32</v>
      </c>
      <c r="AG1009" s="592">
        <v>0.1</v>
      </c>
    </row>
    <row r="1010" spans="1:33" x14ac:dyDescent="0.2">
      <c r="A1010" s="988">
        <v>37526</v>
      </c>
      <c r="B1010" s="592">
        <v>19.207999999999998</v>
      </c>
      <c r="C1010" s="592"/>
      <c r="D1010" s="1000">
        <v>7.05</v>
      </c>
      <c r="E1010" s="1000"/>
      <c r="F1010" s="1028">
        <f t="shared" si="34"/>
        <v>26.257999999999999</v>
      </c>
      <c r="G1010" s="1028"/>
      <c r="H1010" s="1028"/>
      <c r="I1010" s="1028"/>
      <c r="J1010" s="1028"/>
      <c r="K1010" s="1028"/>
      <c r="L1010" s="1028"/>
      <c r="M1010" s="1028"/>
      <c r="N1010" s="1028"/>
      <c r="O1010" s="1028"/>
      <c r="P1010" s="1028"/>
      <c r="Q1010" s="1028"/>
      <c r="R1010" s="1028"/>
      <c r="S1010" s="592">
        <v>0</v>
      </c>
      <c r="T1010" s="990">
        <v>0</v>
      </c>
      <c r="U1010" s="679">
        <v>0</v>
      </c>
      <c r="V1010" s="592">
        <v>0</v>
      </c>
      <c r="W1010" s="631">
        <v>0</v>
      </c>
      <c r="X1010" s="631"/>
      <c r="Y1010" s="592">
        <f t="shared" si="33"/>
        <v>26.257999999999999</v>
      </c>
      <c r="Z1010" s="592"/>
      <c r="AA1010" s="592">
        <v>0</v>
      </c>
      <c r="AB1010" s="592">
        <v>328.86</v>
      </c>
      <c r="AC1010" s="592">
        <v>0.05</v>
      </c>
      <c r="AD1010" s="592"/>
      <c r="AE1010" s="592"/>
      <c r="AF1010" s="592">
        <v>342.21</v>
      </c>
      <c r="AG1010" s="592">
        <v>0.05</v>
      </c>
    </row>
    <row r="1011" spans="1:33" x14ac:dyDescent="0.2">
      <c r="A1011" s="988">
        <v>37527</v>
      </c>
      <c r="B1011" s="592">
        <v>20.015000000000001</v>
      </c>
      <c r="C1011" s="592"/>
      <c r="D1011" s="592">
        <v>6.9619999999999997</v>
      </c>
      <c r="E1011" s="592"/>
      <c r="F1011" s="1028">
        <f t="shared" si="34"/>
        <v>26.977</v>
      </c>
      <c r="G1011" s="1028"/>
      <c r="H1011" s="1028"/>
      <c r="I1011" s="1028"/>
      <c r="J1011" s="1028"/>
      <c r="K1011" s="1028"/>
      <c r="L1011" s="1028"/>
      <c r="M1011" s="1028"/>
      <c r="N1011" s="1028"/>
      <c r="O1011" s="1028"/>
      <c r="P1011" s="1028"/>
      <c r="Q1011" s="1028"/>
      <c r="R1011" s="1028"/>
      <c r="S1011" s="592">
        <v>0</v>
      </c>
      <c r="T1011" s="990">
        <v>0</v>
      </c>
      <c r="U1011" s="679">
        <v>0</v>
      </c>
      <c r="V1011" s="592">
        <v>0</v>
      </c>
      <c r="W1011" s="631">
        <v>0</v>
      </c>
      <c r="X1011" s="631"/>
      <c r="Y1011" s="592">
        <f t="shared" si="33"/>
        <v>26.977</v>
      </c>
      <c r="Z1011" s="592"/>
      <c r="AA1011" s="592">
        <v>0</v>
      </c>
      <c r="AB1011" s="592">
        <v>328.87</v>
      </c>
      <c r="AC1011" s="592">
        <v>0</v>
      </c>
      <c r="AD1011" s="592"/>
      <c r="AE1011" s="592"/>
      <c r="AF1011" s="592">
        <v>341.9</v>
      </c>
      <c r="AG1011" s="592">
        <v>0</v>
      </c>
    </row>
    <row r="1012" spans="1:33" x14ac:dyDescent="0.2">
      <c r="A1012" s="988">
        <v>37528</v>
      </c>
      <c r="B1012" s="592">
        <v>18.177</v>
      </c>
      <c r="C1012" s="592"/>
      <c r="D1012" s="592">
        <v>6.5590000000000002</v>
      </c>
      <c r="E1012" s="592"/>
      <c r="F1012" s="1028">
        <f t="shared" si="34"/>
        <v>24.736000000000001</v>
      </c>
      <c r="G1012" s="1028"/>
      <c r="H1012" s="1028"/>
      <c r="I1012" s="1028"/>
      <c r="J1012" s="1028"/>
      <c r="K1012" s="1028"/>
      <c r="L1012" s="1028"/>
      <c r="M1012" s="1028"/>
      <c r="N1012" s="1028"/>
      <c r="O1012" s="1028"/>
      <c r="P1012" s="1028"/>
      <c r="Q1012" s="1028"/>
      <c r="R1012" s="1028"/>
      <c r="S1012" s="592">
        <v>0</v>
      </c>
      <c r="T1012" s="990">
        <v>0</v>
      </c>
      <c r="U1012" s="679">
        <v>0</v>
      </c>
      <c r="V1012" s="592">
        <v>0</v>
      </c>
      <c r="W1012" s="631">
        <v>0</v>
      </c>
      <c r="X1012" s="631"/>
      <c r="Y1012" s="592">
        <f t="shared" si="33"/>
        <v>24.736000000000001</v>
      </c>
      <c r="Z1012" s="592"/>
      <c r="AA1012" s="592">
        <v>0</v>
      </c>
      <c r="AB1012" s="592">
        <v>328.87</v>
      </c>
      <c r="AC1012" s="592">
        <v>0</v>
      </c>
      <c r="AD1012" s="592"/>
      <c r="AE1012" s="592"/>
      <c r="AF1012" s="1000">
        <v>341.63</v>
      </c>
      <c r="AG1012" s="592">
        <v>0</v>
      </c>
    </row>
    <row r="1013" spans="1:33" x14ac:dyDescent="0.2">
      <c r="A1013" s="988">
        <v>37529</v>
      </c>
      <c r="B1013" s="592">
        <v>19.100999999999999</v>
      </c>
      <c r="C1013" s="592"/>
      <c r="D1013" s="592">
        <v>6.7690000000000001</v>
      </c>
      <c r="E1013" s="592"/>
      <c r="F1013" s="1028">
        <f t="shared" si="34"/>
        <v>25.869999999999997</v>
      </c>
      <c r="G1013" s="1028"/>
      <c r="H1013" s="1028"/>
      <c r="I1013" s="1028"/>
      <c r="J1013" s="1028"/>
      <c r="K1013" s="1028"/>
      <c r="L1013" s="1028"/>
      <c r="M1013" s="1028"/>
      <c r="N1013" s="1028"/>
      <c r="O1013" s="1028"/>
      <c r="P1013" s="1028"/>
      <c r="Q1013" s="1028"/>
      <c r="R1013" s="1028"/>
      <c r="S1013" s="592">
        <v>0</v>
      </c>
      <c r="T1013" s="990">
        <v>0</v>
      </c>
      <c r="U1013" s="679">
        <v>0</v>
      </c>
      <c r="V1013" s="592">
        <v>0</v>
      </c>
      <c r="W1013" s="592">
        <v>0</v>
      </c>
      <c r="X1013" s="592"/>
      <c r="Y1013" s="592">
        <f t="shared" si="33"/>
        <v>25.869999999999997</v>
      </c>
      <c r="Z1013" s="592"/>
      <c r="AA1013" s="592">
        <v>0</v>
      </c>
      <c r="AB1013" s="1000">
        <v>328.87</v>
      </c>
      <c r="AC1013" s="592">
        <v>0</v>
      </c>
      <c r="AD1013" s="592"/>
      <c r="AE1013" s="592"/>
      <c r="AF1013" s="1036">
        <v>341.31</v>
      </c>
      <c r="AG1013" s="592">
        <v>0</v>
      </c>
    </row>
    <row r="1014" spans="1:33" x14ac:dyDescent="0.2">
      <c r="A1014" s="988">
        <v>37530</v>
      </c>
      <c r="B1014" s="592">
        <v>18.126999999999999</v>
      </c>
      <c r="C1014" s="592"/>
      <c r="D1014" s="592">
        <v>6.8470000000000004</v>
      </c>
      <c r="E1014" s="592"/>
      <c r="F1014" s="1028">
        <f t="shared" si="34"/>
        <v>24.974</v>
      </c>
      <c r="G1014" s="1028"/>
      <c r="H1014" s="1028"/>
      <c r="I1014" s="1028"/>
      <c r="J1014" s="1028"/>
      <c r="K1014" s="1028"/>
      <c r="L1014" s="1028"/>
      <c r="M1014" s="1028"/>
      <c r="N1014" s="1028"/>
      <c r="O1014" s="1028"/>
      <c r="P1014" s="1028"/>
      <c r="Q1014" s="1028"/>
      <c r="R1014" s="1028"/>
      <c r="S1014" s="592">
        <v>0</v>
      </c>
      <c r="T1014" s="990">
        <v>0</v>
      </c>
      <c r="U1014" s="473">
        <v>0</v>
      </c>
      <c r="V1014" s="592">
        <v>0</v>
      </c>
      <c r="W1014" s="592">
        <v>0</v>
      </c>
      <c r="X1014" s="592"/>
      <c r="Y1014" s="592">
        <f t="shared" si="33"/>
        <v>24.974</v>
      </c>
      <c r="Z1014" s="592"/>
      <c r="AA1014" s="592">
        <v>0</v>
      </c>
      <c r="AB1014" s="592">
        <v>328.85</v>
      </c>
      <c r="AC1014" s="592">
        <v>0</v>
      </c>
      <c r="AD1014" s="592"/>
      <c r="AE1014" s="592"/>
      <c r="AF1014" s="592">
        <v>341.23</v>
      </c>
      <c r="AG1014" s="592">
        <v>0</v>
      </c>
    </row>
    <row r="1015" spans="1:33" x14ac:dyDescent="0.2">
      <c r="A1015" s="988">
        <v>37531</v>
      </c>
      <c r="B1015" s="592">
        <v>23.323</v>
      </c>
      <c r="C1015" s="592"/>
      <c r="D1015" s="592">
        <v>9.766</v>
      </c>
      <c r="E1015" s="592"/>
      <c r="F1015" s="1028">
        <f t="shared" si="34"/>
        <v>33.088999999999999</v>
      </c>
      <c r="G1015" s="1028"/>
      <c r="H1015" s="1028"/>
      <c r="I1015" s="1028"/>
      <c r="J1015" s="1028"/>
      <c r="K1015" s="1028"/>
      <c r="L1015" s="1028"/>
      <c r="M1015" s="1028"/>
      <c r="N1015" s="1028"/>
      <c r="O1015" s="1028"/>
      <c r="P1015" s="1028"/>
      <c r="Q1015" s="1028"/>
      <c r="R1015" s="1028"/>
      <c r="S1015" s="592">
        <v>0</v>
      </c>
      <c r="T1015" s="990">
        <v>0</v>
      </c>
      <c r="U1015" s="473">
        <v>0</v>
      </c>
      <c r="V1015" s="592">
        <v>0</v>
      </c>
      <c r="W1015" s="592">
        <v>0</v>
      </c>
      <c r="X1015" s="592"/>
      <c r="Y1015" s="592">
        <f t="shared" si="33"/>
        <v>33.088999999999999</v>
      </c>
      <c r="Z1015" s="592"/>
      <c r="AA1015" s="592">
        <v>0</v>
      </c>
      <c r="AB1015" s="592">
        <v>327.95</v>
      </c>
      <c r="AC1015" s="592">
        <v>0</v>
      </c>
      <c r="AD1015" s="592"/>
      <c r="AE1015" s="592"/>
      <c r="AF1015" s="631">
        <v>341.22</v>
      </c>
      <c r="AG1015" s="631">
        <v>0</v>
      </c>
    </row>
    <row r="1016" spans="1:33" x14ac:dyDescent="0.2">
      <c r="A1016" s="988">
        <v>37532</v>
      </c>
      <c r="B1016" s="993">
        <v>19.783999999999999</v>
      </c>
      <c r="C1016" s="993"/>
      <c r="D1016" s="592">
        <v>6.8529999999999998</v>
      </c>
      <c r="E1016" s="592"/>
      <c r="F1016" s="1028">
        <f t="shared" si="34"/>
        <v>26.637</v>
      </c>
      <c r="G1016" s="1028"/>
      <c r="H1016" s="1028"/>
      <c r="I1016" s="1028"/>
      <c r="J1016" s="1028"/>
      <c r="K1016" s="1028"/>
      <c r="L1016" s="1028"/>
      <c r="M1016" s="1028"/>
      <c r="N1016" s="1028"/>
      <c r="O1016" s="1028"/>
      <c r="P1016" s="1028"/>
      <c r="Q1016" s="1028"/>
      <c r="R1016" s="1028"/>
      <c r="S1016" s="592">
        <v>0</v>
      </c>
      <c r="T1016" s="990">
        <v>0</v>
      </c>
      <c r="U1016" s="473">
        <v>0</v>
      </c>
      <c r="V1016" s="592">
        <v>0</v>
      </c>
      <c r="W1016" s="592">
        <v>0</v>
      </c>
      <c r="X1016" s="592"/>
      <c r="Y1016" s="592">
        <f t="shared" si="33"/>
        <v>26.637</v>
      </c>
      <c r="Z1016" s="592"/>
      <c r="AA1016" s="592">
        <v>0</v>
      </c>
      <c r="AB1016" s="592">
        <v>327.93</v>
      </c>
      <c r="AC1016" s="592">
        <v>0</v>
      </c>
      <c r="AD1016" s="592"/>
      <c r="AE1016" s="592"/>
      <c r="AF1016" s="631">
        <v>341.02</v>
      </c>
      <c r="AG1016" s="631">
        <v>0</v>
      </c>
    </row>
    <row r="1017" spans="1:33" x14ac:dyDescent="0.2">
      <c r="A1017" s="988">
        <v>37533</v>
      </c>
      <c r="B1017" s="592">
        <v>19.602</v>
      </c>
      <c r="C1017" s="592"/>
      <c r="D1017" s="631">
        <v>7.2469999999999999</v>
      </c>
      <c r="E1017" s="631"/>
      <c r="F1017" s="1028">
        <f t="shared" si="34"/>
        <v>26.849</v>
      </c>
      <c r="G1017" s="1028"/>
      <c r="H1017" s="1028"/>
      <c r="I1017" s="1028"/>
      <c r="J1017" s="1028"/>
      <c r="K1017" s="1028"/>
      <c r="L1017" s="1028"/>
      <c r="M1017" s="1028"/>
      <c r="N1017" s="1028"/>
      <c r="O1017" s="1028"/>
      <c r="P1017" s="1028"/>
      <c r="Q1017" s="1028"/>
      <c r="R1017" s="1028"/>
      <c r="S1017" s="592">
        <v>0</v>
      </c>
      <c r="T1017" s="990">
        <v>0</v>
      </c>
      <c r="U1017" s="473">
        <v>0</v>
      </c>
      <c r="V1017" s="592">
        <v>0</v>
      </c>
      <c r="W1017" s="592">
        <v>0</v>
      </c>
      <c r="X1017" s="592"/>
      <c r="Y1017" s="592">
        <f t="shared" si="33"/>
        <v>26.849</v>
      </c>
      <c r="Z1017" s="592"/>
      <c r="AA1017" s="592">
        <v>0</v>
      </c>
      <c r="AB1017" s="592">
        <v>327.88</v>
      </c>
      <c r="AC1017" s="592">
        <v>0</v>
      </c>
      <c r="AD1017" s="592"/>
      <c r="AE1017" s="592"/>
      <c r="AF1017" s="592">
        <v>340.69</v>
      </c>
      <c r="AG1017" s="592">
        <v>0</v>
      </c>
    </row>
    <row r="1018" spans="1:33" x14ac:dyDescent="0.2">
      <c r="A1018" s="988">
        <v>37534</v>
      </c>
      <c r="B1018" s="592">
        <v>21.882000000000001</v>
      </c>
      <c r="C1018" s="592"/>
      <c r="D1018" s="631">
        <v>9.7560000000000002</v>
      </c>
      <c r="E1018" s="631"/>
      <c r="F1018" s="1028">
        <f t="shared" si="34"/>
        <v>31.638000000000002</v>
      </c>
      <c r="G1018" s="1028"/>
      <c r="H1018" s="1028"/>
      <c r="I1018" s="1028"/>
      <c r="J1018" s="1028"/>
      <c r="K1018" s="1028"/>
      <c r="L1018" s="1028"/>
      <c r="M1018" s="1028"/>
      <c r="N1018" s="1028"/>
      <c r="O1018" s="1028"/>
      <c r="P1018" s="1028"/>
      <c r="Q1018" s="1028"/>
      <c r="R1018" s="1028"/>
      <c r="S1018" s="592">
        <v>0</v>
      </c>
      <c r="T1018" s="990">
        <v>0</v>
      </c>
      <c r="U1018" s="473">
        <v>0</v>
      </c>
      <c r="V1018" s="592">
        <v>0</v>
      </c>
      <c r="W1018" s="592">
        <v>0</v>
      </c>
      <c r="X1018" s="592"/>
      <c r="Y1018" s="592">
        <f t="shared" si="33"/>
        <v>31.638000000000002</v>
      </c>
      <c r="Z1018" s="592"/>
      <c r="AA1018" s="592">
        <v>0</v>
      </c>
      <c r="AB1018" s="592">
        <v>327.86</v>
      </c>
      <c r="AC1018" s="592">
        <v>0</v>
      </c>
      <c r="AD1018" s="592"/>
      <c r="AE1018" s="592"/>
      <c r="AF1018" s="631">
        <v>340.51</v>
      </c>
      <c r="AG1018" s="631">
        <v>0</v>
      </c>
    </row>
    <row r="1019" spans="1:33" x14ac:dyDescent="0.2">
      <c r="A1019" s="988">
        <v>37535</v>
      </c>
      <c r="B1019" s="592">
        <v>18.905000000000001</v>
      </c>
      <c r="C1019" s="592"/>
      <c r="D1019" s="631">
        <v>6.6</v>
      </c>
      <c r="E1019" s="631"/>
      <c r="F1019" s="1028">
        <f t="shared" si="34"/>
        <v>25.505000000000003</v>
      </c>
      <c r="G1019" s="1028"/>
      <c r="H1019" s="1028"/>
      <c r="I1019" s="1028"/>
      <c r="J1019" s="1028"/>
      <c r="K1019" s="1028"/>
      <c r="L1019" s="1028"/>
      <c r="M1019" s="1028"/>
      <c r="N1019" s="1028"/>
      <c r="O1019" s="1028"/>
      <c r="P1019" s="1028"/>
      <c r="Q1019" s="1028"/>
      <c r="R1019" s="1028"/>
      <c r="S1019" s="592">
        <v>0</v>
      </c>
      <c r="T1019" s="990">
        <v>0</v>
      </c>
      <c r="U1019" s="473">
        <v>0</v>
      </c>
      <c r="V1019" s="592">
        <v>0</v>
      </c>
      <c r="W1019" s="592">
        <v>0</v>
      </c>
      <c r="X1019" s="592"/>
      <c r="Y1019" s="592">
        <f t="shared" si="33"/>
        <v>25.505000000000003</v>
      </c>
      <c r="Z1019" s="592"/>
      <c r="AA1019" s="592">
        <v>0</v>
      </c>
      <c r="AB1019" s="592">
        <v>327.85</v>
      </c>
      <c r="AC1019" s="592">
        <v>0</v>
      </c>
      <c r="AD1019" s="592"/>
      <c r="AE1019" s="592"/>
      <c r="AF1019" s="592">
        <v>340.24</v>
      </c>
      <c r="AG1019" s="592">
        <v>0</v>
      </c>
    </row>
    <row r="1020" spans="1:33" x14ac:dyDescent="0.2">
      <c r="A1020" s="988">
        <v>37536</v>
      </c>
      <c r="B1020" s="592">
        <v>18.454000000000001</v>
      </c>
      <c r="C1020" s="592"/>
      <c r="D1020" s="592">
        <v>6.7919999999999998</v>
      </c>
      <c r="E1020" s="592"/>
      <c r="F1020" s="1028">
        <f t="shared" si="34"/>
        <v>25.246000000000002</v>
      </c>
      <c r="G1020" s="1028"/>
      <c r="H1020" s="1028"/>
      <c r="I1020" s="1028"/>
      <c r="J1020" s="1028"/>
      <c r="K1020" s="1028"/>
      <c r="L1020" s="1028"/>
      <c r="M1020" s="1028"/>
      <c r="N1020" s="1028"/>
      <c r="O1020" s="1028"/>
      <c r="P1020" s="1028"/>
      <c r="Q1020" s="1028"/>
      <c r="R1020" s="1028"/>
      <c r="S1020" s="592">
        <v>0</v>
      </c>
      <c r="T1020" s="990">
        <v>0</v>
      </c>
      <c r="U1020" s="473">
        <v>0</v>
      </c>
      <c r="V1020" s="592">
        <v>0</v>
      </c>
      <c r="W1020" s="592">
        <v>0</v>
      </c>
      <c r="X1020" s="592"/>
      <c r="Y1020" s="592">
        <f t="shared" si="33"/>
        <v>25.246000000000002</v>
      </c>
      <c r="Z1020" s="592"/>
      <c r="AA1020" s="592">
        <v>0</v>
      </c>
      <c r="AB1020" s="592">
        <v>327.86</v>
      </c>
      <c r="AC1020" s="592">
        <v>0</v>
      </c>
      <c r="AD1020" s="592"/>
      <c r="AE1020" s="592"/>
      <c r="AF1020" s="592">
        <v>340.19</v>
      </c>
      <c r="AG1020" s="592">
        <v>0</v>
      </c>
    </row>
    <row r="1021" spans="1:33" x14ac:dyDescent="0.2">
      <c r="A1021" s="988">
        <v>37537</v>
      </c>
      <c r="B1021" s="631">
        <v>17.317</v>
      </c>
      <c r="C1021" s="631"/>
      <c r="D1021" s="1000">
        <v>7.02</v>
      </c>
      <c r="E1021" s="1000"/>
      <c r="F1021" s="1028">
        <f t="shared" si="34"/>
        <v>24.337</v>
      </c>
      <c r="G1021" s="1028"/>
      <c r="H1021" s="1028"/>
      <c r="I1021" s="1028"/>
      <c r="J1021" s="1028"/>
      <c r="K1021" s="1028"/>
      <c r="L1021" s="1028"/>
      <c r="M1021" s="1028"/>
      <c r="N1021" s="1028"/>
      <c r="O1021" s="1028"/>
      <c r="P1021" s="1028"/>
      <c r="Q1021" s="1028"/>
      <c r="R1021" s="1028"/>
      <c r="S1021" s="592">
        <v>0</v>
      </c>
      <c r="T1021" s="990">
        <v>0</v>
      </c>
      <c r="U1021" s="473">
        <v>0</v>
      </c>
      <c r="V1021" s="592">
        <v>0</v>
      </c>
      <c r="W1021" s="592">
        <v>0</v>
      </c>
      <c r="X1021" s="592"/>
      <c r="Y1021" s="592">
        <f t="shared" si="33"/>
        <v>24.337</v>
      </c>
      <c r="Z1021" s="592"/>
      <c r="AA1021" s="592">
        <v>0</v>
      </c>
      <c r="AB1021" s="592">
        <v>327.86</v>
      </c>
      <c r="AC1021" s="592">
        <v>0</v>
      </c>
      <c r="AD1021" s="592"/>
      <c r="AE1021" s="592"/>
      <c r="AF1021" s="1000">
        <v>340.15</v>
      </c>
      <c r="AG1021" s="592">
        <v>0</v>
      </c>
    </row>
    <row r="1022" spans="1:33" x14ac:dyDescent="0.2">
      <c r="A1022" s="988">
        <v>37538</v>
      </c>
      <c r="B1022" s="592">
        <v>21.114999999999998</v>
      </c>
      <c r="C1022" s="592"/>
      <c r="D1022" s="592">
        <v>8.7850000000000001</v>
      </c>
      <c r="E1022" s="592"/>
      <c r="F1022" s="1028">
        <f t="shared" si="34"/>
        <v>29.9</v>
      </c>
      <c r="G1022" s="1028"/>
      <c r="H1022" s="1028"/>
      <c r="I1022" s="1028"/>
      <c r="J1022" s="1028"/>
      <c r="K1022" s="1028"/>
      <c r="L1022" s="1028"/>
      <c r="M1022" s="1028"/>
      <c r="N1022" s="1028"/>
      <c r="O1022" s="1028"/>
      <c r="P1022" s="1028"/>
      <c r="Q1022" s="1028"/>
      <c r="R1022" s="1028"/>
      <c r="S1022" s="592">
        <v>0</v>
      </c>
      <c r="T1022" s="990">
        <v>0</v>
      </c>
      <c r="U1022" s="473">
        <v>0</v>
      </c>
      <c r="V1022" s="1023">
        <v>0</v>
      </c>
      <c r="W1022" s="1023">
        <v>0</v>
      </c>
      <c r="X1022" s="1023"/>
      <c r="Y1022" s="592">
        <f t="shared" si="33"/>
        <v>29.9</v>
      </c>
      <c r="Z1022" s="592"/>
      <c r="AA1022" s="592">
        <v>0</v>
      </c>
      <c r="AB1022" s="592">
        <v>327.85</v>
      </c>
      <c r="AC1022" s="592">
        <v>0</v>
      </c>
      <c r="AD1022" s="592"/>
      <c r="AE1022" s="592"/>
      <c r="AF1022" s="1000">
        <v>339.9</v>
      </c>
      <c r="AG1022" s="592">
        <v>0</v>
      </c>
    </row>
    <row r="1023" spans="1:33" x14ac:dyDescent="0.2">
      <c r="A1023" s="988">
        <v>37539</v>
      </c>
      <c r="B1023" s="592">
        <v>19.638999999999999</v>
      </c>
      <c r="C1023" s="592"/>
      <c r="D1023" s="592">
        <v>8.7850000000000001</v>
      </c>
      <c r="E1023" s="592"/>
      <c r="F1023" s="1028">
        <f t="shared" si="34"/>
        <v>28.423999999999999</v>
      </c>
      <c r="G1023" s="1028"/>
      <c r="H1023" s="1028"/>
      <c r="I1023" s="1028"/>
      <c r="J1023" s="1028"/>
      <c r="K1023" s="1028"/>
      <c r="L1023" s="1028"/>
      <c r="M1023" s="1028"/>
      <c r="N1023" s="1028"/>
      <c r="O1023" s="1028"/>
      <c r="P1023" s="1028"/>
      <c r="Q1023" s="1028"/>
      <c r="R1023" s="1028"/>
      <c r="S1023" s="592">
        <v>0</v>
      </c>
      <c r="T1023" s="990">
        <v>0</v>
      </c>
      <c r="U1023" s="473">
        <v>0</v>
      </c>
      <c r="V1023" s="592">
        <v>0</v>
      </c>
      <c r="W1023" s="592">
        <v>0</v>
      </c>
      <c r="X1023" s="592"/>
      <c r="Y1023" s="592">
        <f t="shared" si="33"/>
        <v>28.423999999999999</v>
      </c>
      <c r="Z1023" s="592"/>
      <c r="AA1023" s="592">
        <v>0</v>
      </c>
      <c r="AB1023" s="1000">
        <v>328.24</v>
      </c>
      <c r="AC1023" s="592">
        <v>2.25</v>
      </c>
      <c r="AD1023" s="592"/>
      <c r="AE1023" s="592"/>
      <c r="AF1023" s="1033">
        <v>339.8</v>
      </c>
      <c r="AG1023" s="592">
        <v>3.2</v>
      </c>
    </row>
    <row r="1024" spans="1:33" x14ac:dyDescent="0.2">
      <c r="A1024" s="988">
        <v>37540</v>
      </c>
      <c r="B1024" s="592">
        <v>17.736000000000001</v>
      </c>
      <c r="C1024" s="592"/>
      <c r="D1024" s="592">
        <v>6.508</v>
      </c>
      <c r="E1024" s="592"/>
      <c r="F1024" s="1028">
        <f t="shared" si="34"/>
        <v>24.244</v>
      </c>
      <c r="G1024" s="1028"/>
      <c r="H1024" s="1028"/>
      <c r="I1024" s="1028"/>
      <c r="J1024" s="1028"/>
      <c r="K1024" s="1028"/>
      <c r="L1024" s="1028"/>
      <c r="M1024" s="1028"/>
      <c r="N1024" s="1028"/>
      <c r="O1024" s="1028"/>
      <c r="P1024" s="1028"/>
      <c r="Q1024" s="1028"/>
      <c r="R1024" s="1028"/>
      <c r="S1024" s="592">
        <v>0</v>
      </c>
      <c r="T1024" s="990">
        <v>0</v>
      </c>
      <c r="U1024" s="473">
        <v>0</v>
      </c>
      <c r="V1024" s="592">
        <v>0</v>
      </c>
      <c r="W1024" s="592">
        <v>0</v>
      </c>
      <c r="X1024" s="592"/>
      <c r="Y1024" s="592">
        <f t="shared" si="33"/>
        <v>24.244</v>
      </c>
      <c r="Z1024" s="592"/>
      <c r="AA1024" s="592">
        <v>0</v>
      </c>
      <c r="AB1024" s="592">
        <v>342.5</v>
      </c>
      <c r="AC1024" s="592">
        <v>5.15</v>
      </c>
      <c r="AD1024" s="592"/>
      <c r="AE1024" s="592"/>
      <c r="AF1024" s="1000">
        <v>356.32</v>
      </c>
      <c r="AG1024" s="592">
        <v>4.5</v>
      </c>
    </row>
    <row r="1025" spans="1:33" x14ac:dyDescent="0.2">
      <c r="A1025" s="988">
        <v>37541</v>
      </c>
      <c r="B1025" s="592">
        <v>19.597000000000001</v>
      </c>
      <c r="C1025" s="592"/>
      <c r="D1025" s="592">
        <v>6.649</v>
      </c>
      <c r="E1025" s="592"/>
      <c r="F1025" s="1028">
        <f t="shared" si="34"/>
        <v>26.246000000000002</v>
      </c>
      <c r="G1025" s="1028"/>
      <c r="H1025" s="1028"/>
      <c r="I1025" s="1028"/>
      <c r="J1025" s="1028"/>
      <c r="K1025" s="1028"/>
      <c r="L1025" s="1028"/>
      <c r="M1025" s="1028"/>
      <c r="N1025" s="1028"/>
      <c r="O1025" s="1028"/>
      <c r="P1025" s="1028"/>
      <c r="Q1025" s="1028"/>
      <c r="R1025" s="1028"/>
      <c r="S1025" s="592">
        <v>0</v>
      </c>
      <c r="T1025" s="990">
        <v>0</v>
      </c>
      <c r="U1025" s="473">
        <v>0</v>
      </c>
      <c r="V1025" s="592">
        <v>0</v>
      </c>
      <c r="W1025" s="592">
        <v>0</v>
      </c>
      <c r="X1025" s="592"/>
      <c r="Y1025" s="592">
        <f t="shared" si="33"/>
        <v>26.246000000000002</v>
      </c>
      <c r="Z1025" s="592"/>
      <c r="AA1025" s="592">
        <v>0</v>
      </c>
      <c r="AB1025" s="592">
        <v>341.55</v>
      </c>
      <c r="AC1025" s="592">
        <v>0</v>
      </c>
      <c r="AD1025" s="592"/>
      <c r="AE1025" s="592"/>
      <c r="AF1025" s="592">
        <v>355.36</v>
      </c>
      <c r="AG1025" s="592">
        <v>0.02</v>
      </c>
    </row>
    <row r="1026" spans="1:33" x14ac:dyDescent="0.2">
      <c r="A1026" s="988">
        <v>37542</v>
      </c>
      <c r="B1026" s="592">
        <v>17.388000000000002</v>
      </c>
      <c r="C1026" s="592"/>
      <c r="D1026" s="592">
        <v>6.4560000000000004</v>
      </c>
      <c r="E1026" s="592"/>
      <c r="F1026" s="1028">
        <f t="shared" si="34"/>
        <v>23.844000000000001</v>
      </c>
      <c r="G1026" s="1028"/>
      <c r="H1026" s="1028"/>
      <c r="I1026" s="1028"/>
      <c r="J1026" s="1028"/>
      <c r="K1026" s="1028"/>
      <c r="L1026" s="1028"/>
      <c r="M1026" s="1028"/>
      <c r="N1026" s="1028"/>
      <c r="O1026" s="1028"/>
      <c r="P1026" s="1028"/>
      <c r="Q1026" s="1028"/>
      <c r="R1026" s="1028"/>
      <c r="S1026" s="592">
        <v>0</v>
      </c>
      <c r="T1026" s="990">
        <v>0</v>
      </c>
      <c r="U1026" s="473">
        <v>0</v>
      </c>
      <c r="V1026" s="592">
        <v>0</v>
      </c>
      <c r="W1026" s="592">
        <v>0</v>
      </c>
      <c r="X1026" s="592"/>
      <c r="Y1026" s="592">
        <f t="shared" si="33"/>
        <v>23.844000000000001</v>
      </c>
      <c r="Z1026" s="592"/>
      <c r="AA1026" s="592">
        <v>0</v>
      </c>
      <c r="AB1026" s="592">
        <v>341.46</v>
      </c>
      <c r="AC1026" s="592">
        <v>0.03</v>
      </c>
      <c r="AD1026" s="592"/>
      <c r="AE1026" s="592"/>
      <c r="AF1026" s="592">
        <v>355.17</v>
      </c>
      <c r="AG1026" s="592">
        <v>0.1</v>
      </c>
    </row>
    <row r="1027" spans="1:33" x14ac:dyDescent="0.2">
      <c r="A1027" s="988">
        <v>37543</v>
      </c>
      <c r="B1027" s="592">
        <v>15.439</v>
      </c>
      <c r="C1027" s="592"/>
      <c r="D1027" s="592">
        <v>6.5250000000000004</v>
      </c>
      <c r="E1027" s="592"/>
      <c r="F1027" s="1028">
        <f t="shared" si="34"/>
        <v>21.963999999999999</v>
      </c>
      <c r="G1027" s="1028"/>
      <c r="H1027" s="1028"/>
      <c r="I1027" s="1028"/>
      <c r="J1027" s="1028"/>
      <c r="K1027" s="1028"/>
      <c r="L1027" s="1028"/>
      <c r="M1027" s="1028"/>
      <c r="N1027" s="1028"/>
      <c r="O1027" s="1028"/>
      <c r="P1027" s="1028"/>
      <c r="Q1027" s="1028"/>
      <c r="R1027" s="1028"/>
      <c r="S1027" s="592">
        <v>0</v>
      </c>
      <c r="T1027" s="990">
        <v>0</v>
      </c>
      <c r="U1027" s="473">
        <v>0</v>
      </c>
      <c r="V1027" s="592">
        <v>0</v>
      </c>
      <c r="W1027" s="592">
        <v>0</v>
      </c>
      <c r="X1027" s="592"/>
      <c r="Y1027" s="592">
        <f t="shared" si="33"/>
        <v>21.963999999999999</v>
      </c>
      <c r="Z1027" s="592"/>
      <c r="AA1027" s="592">
        <v>0</v>
      </c>
      <c r="AB1027" s="592">
        <v>341.35</v>
      </c>
      <c r="AC1027" s="592">
        <v>0.02</v>
      </c>
      <c r="AD1027" s="592"/>
      <c r="AE1027" s="592"/>
      <c r="AF1027" s="592">
        <v>355.12</v>
      </c>
      <c r="AG1027" s="592">
        <v>0.03</v>
      </c>
    </row>
    <row r="1028" spans="1:33" x14ac:dyDescent="0.2">
      <c r="A1028" s="988">
        <v>37544</v>
      </c>
      <c r="B1028" s="592">
        <v>16.420999999999999</v>
      </c>
      <c r="C1028" s="592"/>
      <c r="D1028" s="592">
        <v>6.5979999999999999</v>
      </c>
      <c r="E1028" s="592"/>
      <c r="F1028" s="1028">
        <f t="shared" si="34"/>
        <v>23.018999999999998</v>
      </c>
      <c r="G1028" s="1028"/>
      <c r="H1028" s="1028"/>
      <c r="I1028" s="1028"/>
      <c r="J1028" s="1028"/>
      <c r="K1028" s="1028"/>
      <c r="L1028" s="1028"/>
      <c r="M1028" s="1028"/>
      <c r="N1028" s="1028"/>
      <c r="O1028" s="1028"/>
      <c r="P1028" s="1028"/>
      <c r="Q1028" s="1028"/>
      <c r="R1028" s="1028"/>
      <c r="S1028" s="592">
        <v>0</v>
      </c>
      <c r="T1028" s="990">
        <v>0</v>
      </c>
      <c r="U1028" s="473">
        <v>0</v>
      </c>
      <c r="V1028" s="592">
        <v>0</v>
      </c>
      <c r="W1028" s="592">
        <v>0</v>
      </c>
      <c r="X1028" s="592"/>
      <c r="Y1028" s="592">
        <f t="shared" si="33"/>
        <v>23.018999999999998</v>
      </c>
      <c r="Z1028" s="592"/>
      <c r="AA1028" s="592">
        <v>0</v>
      </c>
      <c r="AB1028" s="592">
        <v>341.52</v>
      </c>
      <c r="AC1028" s="592">
        <v>0.92</v>
      </c>
      <c r="AD1028" s="592"/>
      <c r="AE1028" s="592"/>
      <c r="AF1028" s="592">
        <v>355.24</v>
      </c>
      <c r="AG1028" s="592">
        <v>1</v>
      </c>
    </row>
    <row r="1029" spans="1:33" x14ac:dyDescent="0.2">
      <c r="A1029" s="988">
        <v>37545</v>
      </c>
      <c r="B1029" s="592">
        <v>19.928999999999998</v>
      </c>
      <c r="C1029" s="592"/>
      <c r="D1029" s="592">
        <v>5.7009999999999996</v>
      </c>
      <c r="E1029" s="592"/>
      <c r="F1029" s="1028">
        <f t="shared" si="34"/>
        <v>25.63</v>
      </c>
      <c r="G1029" s="1028"/>
      <c r="H1029" s="1028"/>
      <c r="I1029" s="1028"/>
      <c r="J1029" s="1028"/>
      <c r="K1029" s="1028"/>
      <c r="L1029" s="1028"/>
      <c r="M1029" s="1028"/>
      <c r="N1029" s="1028"/>
      <c r="O1029" s="1028"/>
      <c r="P1029" s="1028"/>
      <c r="Q1029" s="1028"/>
      <c r="R1029" s="1028"/>
      <c r="S1029" s="592">
        <v>0</v>
      </c>
      <c r="T1029" s="990">
        <v>0</v>
      </c>
      <c r="U1029" s="473">
        <v>0</v>
      </c>
      <c r="V1029" s="592">
        <v>0</v>
      </c>
      <c r="W1029" s="592">
        <v>0</v>
      </c>
      <c r="X1029" s="592"/>
      <c r="Y1029" s="592">
        <f t="shared" si="33"/>
        <v>25.63</v>
      </c>
      <c r="Z1029" s="592"/>
      <c r="AA1029" s="592">
        <v>0</v>
      </c>
      <c r="AB1029" s="592">
        <v>341.95</v>
      </c>
      <c r="AC1029" s="592">
        <v>0.15</v>
      </c>
      <c r="AD1029" s="592"/>
      <c r="AE1029" s="592"/>
      <c r="AF1029" s="1000">
        <v>355.4</v>
      </c>
      <c r="AG1029" s="592">
        <v>1</v>
      </c>
    </row>
    <row r="1030" spans="1:33" x14ac:dyDescent="0.2">
      <c r="A1030" s="988">
        <v>37546</v>
      </c>
      <c r="B1030" s="592">
        <v>19.384</v>
      </c>
      <c r="C1030" s="592"/>
      <c r="D1030" s="592">
        <v>5.3760000000000003</v>
      </c>
      <c r="E1030" s="592"/>
      <c r="F1030" s="1028">
        <f t="shared" si="34"/>
        <v>24.76</v>
      </c>
      <c r="G1030" s="1028"/>
      <c r="H1030" s="1028"/>
      <c r="I1030" s="1028"/>
      <c r="J1030" s="1028"/>
      <c r="K1030" s="1028"/>
      <c r="L1030" s="1028"/>
      <c r="M1030" s="1028"/>
      <c r="N1030" s="1028"/>
      <c r="O1030" s="1028"/>
      <c r="P1030" s="1028"/>
      <c r="Q1030" s="1028"/>
      <c r="R1030" s="1028"/>
      <c r="S1030" s="592">
        <v>0</v>
      </c>
      <c r="T1030" s="990">
        <v>0</v>
      </c>
      <c r="U1030" s="473">
        <v>0</v>
      </c>
      <c r="V1030" s="592">
        <v>0</v>
      </c>
      <c r="W1030" s="592">
        <v>0</v>
      </c>
      <c r="X1030" s="592"/>
      <c r="Y1030" s="592">
        <f t="shared" si="33"/>
        <v>24.76</v>
      </c>
      <c r="Z1030" s="592"/>
      <c r="AA1030" s="592">
        <v>0</v>
      </c>
      <c r="AB1030" s="592">
        <v>341.55</v>
      </c>
      <c r="AC1030" s="592">
        <v>0</v>
      </c>
      <c r="AD1030" s="592"/>
      <c r="AE1030" s="592"/>
      <c r="AF1030" s="592">
        <v>355.37</v>
      </c>
      <c r="AG1030" s="592">
        <v>0.05</v>
      </c>
    </row>
    <row r="1031" spans="1:33" x14ac:dyDescent="0.2">
      <c r="A1031" s="988">
        <v>37547</v>
      </c>
      <c r="B1031" s="592">
        <v>19.646000000000001</v>
      </c>
      <c r="C1031" s="592"/>
      <c r="D1031" s="592">
        <v>4.91</v>
      </c>
      <c r="E1031" s="592"/>
      <c r="F1031" s="1028">
        <f t="shared" si="34"/>
        <v>24.556000000000001</v>
      </c>
      <c r="G1031" s="1028"/>
      <c r="H1031" s="1028"/>
      <c r="I1031" s="1028"/>
      <c r="J1031" s="1028"/>
      <c r="K1031" s="1028"/>
      <c r="L1031" s="1028"/>
      <c r="M1031" s="1028"/>
      <c r="N1031" s="1028"/>
      <c r="O1031" s="1028"/>
      <c r="P1031" s="1028"/>
      <c r="Q1031" s="1028"/>
      <c r="R1031" s="1028"/>
      <c r="S1031" s="592">
        <v>0</v>
      </c>
      <c r="T1031" s="990">
        <v>0</v>
      </c>
      <c r="U1031" s="473">
        <v>0</v>
      </c>
      <c r="V1031" s="592">
        <v>0</v>
      </c>
      <c r="W1031" s="592">
        <v>0</v>
      </c>
      <c r="X1031" s="592"/>
      <c r="Y1031" s="592">
        <f t="shared" si="33"/>
        <v>24.556000000000001</v>
      </c>
      <c r="Z1031" s="592"/>
      <c r="AA1031" s="592">
        <v>0</v>
      </c>
      <c r="AB1031" s="592">
        <v>341.25</v>
      </c>
      <c r="AC1031" s="592">
        <v>0</v>
      </c>
      <c r="AD1031" s="592"/>
      <c r="AE1031" s="592"/>
      <c r="AF1031" s="592">
        <v>355.19</v>
      </c>
      <c r="AG1031" s="592">
        <v>0</v>
      </c>
    </row>
    <row r="1032" spans="1:33" x14ac:dyDescent="0.2">
      <c r="A1032" s="988">
        <v>37548</v>
      </c>
      <c r="B1032" s="592">
        <v>19.010000000000002</v>
      </c>
      <c r="C1032" s="592"/>
      <c r="D1032" s="592">
        <v>5.1879999999999997</v>
      </c>
      <c r="E1032" s="592"/>
      <c r="F1032" s="1028">
        <f t="shared" si="34"/>
        <v>24.198</v>
      </c>
      <c r="G1032" s="1028"/>
      <c r="H1032" s="1028"/>
      <c r="I1032" s="1028"/>
      <c r="J1032" s="1028"/>
      <c r="K1032" s="1028"/>
      <c r="L1032" s="1028"/>
      <c r="M1032" s="1028"/>
      <c r="N1032" s="1028"/>
      <c r="O1032" s="1028"/>
      <c r="P1032" s="1028"/>
      <c r="Q1032" s="1028"/>
      <c r="R1032" s="1028"/>
      <c r="S1032" s="592">
        <v>0</v>
      </c>
      <c r="T1032" s="997">
        <v>0</v>
      </c>
      <c r="U1032" s="473">
        <v>0</v>
      </c>
      <c r="V1032" s="592">
        <v>0</v>
      </c>
      <c r="W1032" s="592">
        <v>0</v>
      </c>
      <c r="X1032" s="592"/>
      <c r="Y1032" s="592">
        <f t="shared" si="33"/>
        <v>24.198</v>
      </c>
      <c r="Z1032" s="592"/>
      <c r="AA1032" s="592">
        <v>0</v>
      </c>
      <c r="AB1032" s="592">
        <v>341.18</v>
      </c>
      <c r="AC1032" s="592">
        <v>0</v>
      </c>
      <c r="AD1032" s="592"/>
      <c r="AE1032" s="592"/>
      <c r="AF1032" s="592">
        <v>355.19</v>
      </c>
      <c r="AG1032" s="592">
        <v>0</v>
      </c>
    </row>
    <row r="1033" spans="1:33" x14ac:dyDescent="0.2">
      <c r="A1033" s="988">
        <v>37549</v>
      </c>
      <c r="B1033" s="592">
        <v>19.21</v>
      </c>
      <c r="C1033" s="592"/>
      <c r="D1033" s="592">
        <v>5.1929999999999996</v>
      </c>
      <c r="E1033" s="592"/>
      <c r="F1033" s="1028">
        <f t="shared" si="34"/>
        <v>24.402999999999999</v>
      </c>
      <c r="G1033" s="1028"/>
      <c r="H1033" s="1028"/>
      <c r="I1033" s="1028"/>
      <c r="J1033" s="1028"/>
      <c r="K1033" s="1028"/>
      <c r="L1033" s="1028"/>
      <c r="M1033" s="1028"/>
      <c r="N1033" s="1028"/>
      <c r="O1033" s="1028"/>
      <c r="P1033" s="1028"/>
      <c r="Q1033" s="1028"/>
      <c r="R1033" s="1028"/>
      <c r="S1033" s="592">
        <v>0</v>
      </c>
      <c r="T1033" s="997">
        <v>0</v>
      </c>
      <c r="U1033" s="473">
        <v>0</v>
      </c>
      <c r="V1033" s="592">
        <v>0</v>
      </c>
      <c r="W1033" s="592">
        <v>0</v>
      </c>
      <c r="X1033" s="592"/>
      <c r="Y1033" s="592">
        <f t="shared" si="33"/>
        <v>24.402999999999999</v>
      </c>
      <c r="Z1033" s="592"/>
      <c r="AA1033" s="592">
        <v>0</v>
      </c>
      <c r="AB1033" s="592">
        <v>341.15</v>
      </c>
      <c r="AC1033" s="592">
        <v>0.12</v>
      </c>
      <c r="AD1033" s="592"/>
      <c r="AE1033" s="592"/>
      <c r="AF1033" s="631">
        <v>355.11</v>
      </c>
      <c r="AG1033" s="631">
        <v>0.1</v>
      </c>
    </row>
    <row r="1034" spans="1:33" x14ac:dyDescent="0.2">
      <c r="A1034" s="988">
        <v>37550</v>
      </c>
      <c r="B1034" s="592">
        <v>18.616</v>
      </c>
      <c r="C1034" s="592"/>
      <c r="D1034" s="592">
        <v>4.83</v>
      </c>
      <c r="E1034" s="592"/>
      <c r="F1034" s="1028">
        <f t="shared" si="34"/>
        <v>23.445999999999998</v>
      </c>
      <c r="G1034" s="1028"/>
      <c r="H1034" s="1028"/>
      <c r="I1034" s="1028"/>
      <c r="J1034" s="1028"/>
      <c r="K1034" s="1028"/>
      <c r="L1034" s="1028"/>
      <c r="M1034" s="1028"/>
      <c r="N1034" s="1028"/>
      <c r="O1034" s="1028"/>
      <c r="P1034" s="1028"/>
      <c r="Q1034" s="1028"/>
      <c r="R1034" s="1028"/>
      <c r="S1034" s="592">
        <v>0</v>
      </c>
      <c r="T1034" s="997">
        <v>0</v>
      </c>
      <c r="U1034" s="473">
        <v>0</v>
      </c>
      <c r="V1034" s="592">
        <v>0</v>
      </c>
      <c r="W1034" s="592">
        <v>0</v>
      </c>
      <c r="X1034" s="592"/>
      <c r="Y1034" s="592">
        <f t="shared" si="33"/>
        <v>23.445999999999998</v>
      </c>
      <c r="Z1034" s="592"/>
      <c r="AA1034" s="592">
        <v>0</v>
      </c>
      <c r="AB1034" s="592">
        <v>341.05</v>
      </c>
      <c r="AC1034" s="592">
        <v>0.3</v>
      </c>
      <c r="AD1034" s="592"/>
      <c r="AE1034" s="592"/>
      <c r="AF1034" s="592">
        <v>355.02</v>
      </c>
      <c r="AG1034" s="592">
        <v>0.3</v>
      </c>
    </row>
    <row r="1035" spans="1:33" x14ac:dyDescent="0.2">
      <c r="A1035" s="988">
        <v>37551</v>
      </c>
      <c r="B1035" s="592">
        <v>19.803999999999998</v>
      </c>
      <c r="C1035" s="592"/>
      <c r="D1035" s="592">
        <v>4.7880000000000003</v>
      </c>
      <c r="E1035" s="592"/>
      <c r="F1035" s="1028">
        <f t="shared" si="34"/>
        <v>24.591999999999999</v>
      </c>
      <c r="G1035" s="1028"/>
      <c r="H1035" s="1028"/>
      <c r="I1035" s="1028"/>
      <c r="J1035" s="1028"/>
      <c r="K1035" s="1028"/>
      <c r="L1035" s="1028"/>
      <c r="M1035" s="1028"/>
      <c r="N1035" s="1028"/>
      <c r="O1035" s="1028"/>
      <c r="P1035" s="1028"/>
      <c r="Q1035" s="1028"/>
      <c r="R1035" s="1028"/>
      <c r="S1035" s="592">
        <v>0</v>
      </c>
      <c r="T1035" s="990">
        <v>0</v>
      </c>
      <c r="U1035" s="679">
        <v>0</v>
      </c>
      <c r="V1035" s="592">
        <v>0</v>
      </c>
      <c r="W1035" s="592">
        <v>0</v>
      </c>
      <c r="X1035" s="592"/>
      <c r="Y1035" s="592">
        <f t="shared" si="33"/>
        <v>24.591999999999999</v>
      </c>
      <c r="Z1035" s="592"/>
      <c r="AA1035" s="592">
        <v>0</v>
      </c>
      <c r="AB1035" s="592">
        <v>341.08</v>
      </c>
      <c r="AC1035" s="592">
        <v>0.05</v>
      </c>
      <c r="AD1035" s="592"/>
      <c r="AE1035" s="592"/>
      <c r="AF1035" s="631">
        <v>355.15</v>
      </c>
      <c r="AG1035" s="631">
        <v>0.03</v>
      </c>
    </row>
    <row r="1036" spans="1:33" x14ac:dyDescent="0.2">
      <c r="A1036" s="988">
        <v>37552</v>
      </c>
      <c r="B1036" s="631">
        <v>20.315999999999999</v>
      </c>
      <c r="C1036" s="631"/>
      <c r="D1036" s="592">
        <v>5.5570000000000004</v>
      </c>
      <c r="E1036" s="592"/>
      <c r="F1036" s="1028">
        <f t="shared" si="34"/>
        <v>25.872999999999998</v>
      </c>
      <c r="G1036" s="1028"/>
      <c r="H1036" s="1028"/>
      <c r="I1036" s="1028"/>
      <c r="J1036" s="1028"/>
      <c r="K1036" s="1028"/>
      <c r="L1036" s="1028"/>
      <c r="M1036" s="1028"/>
      <c r="N1036" s="1028"/>
      <c r="O1036" s="1028"/>
      <c r="P1036" s="1028"/>
      <c r="Q1036" s="1028"/>
      <c r="R1036" s="1028"/>
      <c r="S1036" s="592">
        <v>0</v>
      </c>
      <c r="T1036" s="990">
        <v>0</v>
      </c>
      <c r="U1036" s="679">
        <v>0</v>
      </c>
      <c r="V1036" s="592">
        <v>0</v>
      </c>
      <c r="W1036" s="592">
        <v>0</v>
      </c>
      <c r="X1036" s="592"/>
      <c r="Y1036" s="592">
        <f t="shared" si="33"/>
        <v>25.872999999999998</v>
      </c>
      <c r="Z1036" s="592"/>
      <c r="AA1036" s="592">
        <v>0</v>
      </c>
      <c r="AB1036" s="592">
        <v>341.12</v>
      </c>
      <c r="AC1036" s="592">
        <v>0</v>
      </c>
      <c r="AD1036" s="592"/>
      <c r="AE1036" s="592"/>
      <c r="AF1036" s="631">
        <v>355.11</v>
      </c>
      <c r="AG1036" s="631">
        <v>0.03</v>
      </c>
    </row>
    <row r="1037" spans="1:33" x14ac:dyDescent="0.2">
      <c r="A1037" s="988">
        <v>37553</v>
      </c>
      <c r="B1037" s="592">
        <v>19.256</v>
      </c>
      <c r="C1037" s="592"/>
      <c r="D1037" s="592">
        <v>5.1159999999999997</v>
      </c>
      <c r="E1037" s="592"/>
      <c r="F1037" s="1028">
        <f t="shared" si="34"/>
        <v>24.372</v>
      </c>
      <c r="G1037" s="1028"/>
      <c r="H1037" s="1028"/>
      <c r="I1037" s="1028"/>
      <c r="J1037" s="1028"/>
      <c r="K1037" s="1028"/>
      <c r="L1037" s="1028"/>
      <c r="M1037" s="1028"/>
      <c r="N1037" s="1028"/>
      <c r="O1037" s="1028"/>
      <c r="P1037" s="1028"/>
      <c r="Q1037" s="1028"/>
      <c r="R1037" s="1028"/>
      <c r="S1037" s="592">
        <v>0</v>
      </c>
      <c r="T1037" s="990">
        <v>0</v>
      </c>
      <c r="U1037" s="679">
        <v>0</v>
      </c>
      <c r="V1037" s="592">
        <v>0</v>
      </c>
      <c r="W1037" s="592">
        <v>0</v>
      </c>
      <c r="X1037" s="592"/>
      <c r="Y1037" s="592">
        <f t="shared" si="33"/>
        <v>24.372</v>
      </c>
      <c r="Z1037" s="592"/>
      <c r="AA1037" s="592">
        <v>0</v>
      </c>
      <c r="AB1037" s="592">
        <v>341.07</v>
      </c>
      <c r="AC1037" s="592">
        <v>0.01</v>
      </c>
      <c r="AD1037" s="592"/>
      <c r="AE1037" s="592"/>
      <c r="AF1037" s="592">
        <v>355.13</v>
      </c>
      <c r="AG1037" s="592">
        <v>0</v>
      </c>
    </row>
    <row r="1038" spans="1:33" x14ac:dyDescent="0.2">
      <c r="A1038" s="988">
        <v>37554</v>
      </c>
      <c r="B1038" s="592">
        <v>18.670000000000002</v>
      </c>
      <c r="C1038" s="592"/>
      <c r="D1038" s="592">
        <v>6.0060000000000002</v>
      </c>
      <c r="E1038" s="592"/>
      <c r="F1038" s="1028">
        <f t="shared" si="34"/>
        <v>24.676000000000002</v>
      </c>
      <c r="G1038" s="1028"/>
      <c r="H1038" s="1028"/>
      <c r="I1038" s="1028"/>
      <c r="J1038" s="1028"/>
      <c r="K1038" s="1028"/>
      <c r="L1038" s="1028"/>
      <c r="M1038" s="1028"/>
      <c r="N1038" s="1028"/>
      <c r="O1038" s="1028"/>
      <c r="P1038" s="1028"/>
      <c r="Q1038" s="1028"/>
      <c r="R1038" s="1028"/>
      <c r="S1038" s="592">
        <v>0</v>
      </c>
      <c r="T1038" s="990">
        <v>0</v>
      </c>
      <c r="U1038" s="679">
        <v>0</v>
      </c>
      <c r="V1038" s="592">
        <v>0</v>
      </c>
      <c r="W1038" s="592">
        <v>0</v>
      </c>
      <c r="X1038" s="592"/>
      <c r="Y1038" s="592">
        <f t="shared" si="33"/>
        <v>24.676000000000002</v>
      </c>
      <c r="Z1038" s="592"/>
      <c r="AA1038" s="592">
        <v>0</v>
      </c>
      <c r="AB1038" s="592">
        <v>341.05</v>
      </c>
      <c r="AC1038" s="592">
        <v>0.04</v>
      </c>
      <c r="AD1038" s="592"/>
      <c r="AE1038" s="592"/>
      <c r="AF1038" s="592">
        <v>355.14</v>
      </c>
      <c r="AG1038" s="592">
        <v>0.02</v>
      </c>
    </row>
    <row r="1039" spans="1:33" x14ac:dyDescent="0.2">
      <c r="A1039" s="988">
        <v>37555</v>
      </c>
      <c r="B1039" s="592">
        <v>19.027999999999999</v>
      </c>
      <c r="C1039" s="592"/>
      <c r="D1039" s="592">
        <v>4.5369999999999999</v>
      </c>
      <c r="E1039" s="592"/>
      <c r="F1039" s="1028">
        <f t="shared" si="34"/>
        <v>23.564999999999998</v>
      </c>
      <c r="G1039" s="1028"/>
      <c r="H1039" s="1028"/>
      <c r="I1039" s="1028"/>
      <c r="J1039" s="1028"/>
      <c r="K1039" s="1028"/>
      <c r="L1039" s="1028"/>
      <c r="M1039" s="1028"/>
      <c r="N1039" s="1028"/>
      <c r="O1039" s="1028"/>
      <c r="P1039" s="1028"/>
      <c r="Q1039" s="1028"/>
      <c r="R1039" s="1028"/>
      <c r="S1039" s="592">
        <v>0</v>
      </c>
      <c r="T1039" s="990">
        <v>0</v>
      </c>
      <c r="U1039" s="679">
        <v>0</v>
      </c>
      <c r="V1039" s="592">
        <v>0</v>
      </c>
      <c r="W1039" s="631">
        <v>0</v>
      </c>
      <c r="X1039" s="631"/>
      <c r="Y1039" s="592">
        <f t="shared" si="33"/>
        <v>23.564999999999998</v>
      </c>
      <c r="Z1039" s="592"/>
      <c r="AA1039" s="592">
        <v>0</v>
      </c>
      <c r="AB1039" s="592">
        <v>341.01</v>
      </c>
      <c r="AC1039" s="592">
        <v>0</v>
      </c>
      <c r="AD1039" s="592"/>
      <c r="AE1039" s="592"/>
      <c r="AF1039" s="592">
        <v>355.09</v>
      </c>
      <c r="AG1039" s="592">
        <v>0</v>
      </c>
    </row>
    <row r="1040" spans="1:33" x14ac:dyDescent="0.2">
      <c r="A1040" s="988">
        <v>37556</v>
      </c>
      <c r="B1040" s="592">
        <v>21.495000000000001</v>
      </c>
      <c r="C1040" s="592"/>
      <c r="D1040" s="592">
        <v>5.1909999999999998</v>
      </c>
      <c r="E1040" s="592"/>
      <c r="F1040" s="1028">
        <f t="shared" si="34"/>
        <v>26.686</v>
      </c>
      <c r="G1040" s="1028"/>
      <c r="H1040" s="1028"/>
      <c r="I1040" s="1028"/>
      <c r="J1040" s="1028"/>
      <c r="K1040" s="1028"/>
      <c r="L1040" s="1028"/>
      <c r="M1040" s="1028"/>
      <c r="N1040" s="1028"/>
      <c r="O1040" s="1028"/>
      <c r="P1040" s="1028"/>
      <c r="Q1040" s="1028"/>
      <c r="R1040" s="1028"/>
      <c r="S1040" s="592">
        <v>0</v>
      </c>
      <c r="T1040" s="990">
        <v>0</v>
      </c>
      <c r="U1040" s="679">
        <v>0</v>
      </c>
      <c r="V1040" s="592">
        <v>0</v>
      </c>
      <c r="W1040" s="631">
        <v>0</v>
      </c>
      <c r="X1040" s="631"/>
      <c r="Y1040" s="592">
        <f t="shared" si="33"/>
        <v>26.686</v>
      </c>
      <c r="Z1040" s="592"/>
      <c r="AA1040" s="592">
        <v>0</v>
      </c>
      <c r="AB1040" s="592">
        <v>340.96</v>
      </c>
      <c r="AC1040" s="592">
        <v>0</v>
      </c>
      <c r="AD1040" s="592"/>
      <c r="AE1040" s="592"/>
      <c r="AF1040" s="631">
        <v>355.05</v>
      </c>
      <c r="AG1040" s="631">
        <v>0.2</v>
      </c>
    </row>
    <row r="1041" spans="1:33" x14ac:dyDescent="0.2">
      <c r="A1041" s="988">
        <v>37557</v>
      </c>
      <c r="B1041" s="592">
        <v>18.616</v>
      </c>
      <c r="C1041" s="592"/>
      <c r="D1041" s="592">
        <v>5.2530000000000001</v>
      </c>
      <c r="E1041" s="592"/>
      <c r="F1041" s="1028">
        <f t="shared" si="34"/>
        <v>23.869</v>
      </c>
      <c r="G1041" s="1028"/>
      <c r="H1041" s="1028"/>
      <c r="I1041" s="1028"/>
      <c r="J1041" s="1028"/>
      <c r="K1041" s="1028"/>
      <c r="L1041" s="1028"/>
      <c r="M1041" s="1028"/>
      <c r="N1041" s="1028"/>
      <c r="O1041" s="1028"/>
      <c r="P1041" s="1028"/>
      <c r="Q1041" s="1028"/>
      <c r="R1041" s="1028"/>
      <c r="S1041" s="592">
        <v>0</v>
      </c>
      <c r="T1041" s="990">
        <v>0</v>
      </c>
      <c r="U1041" s="679">
        <v>0</v>
      </c>
      <c r="V1041" s="592">
        <v>0</v>
      </c>
      <c r="W1041" s="631">
        <v>0</v>
      </c>
      <c r="X1041" s="631"/>
      <c r="Y1041" s="592">
        <f t="shared" si="33"/>
        <v>23.869</v>
      </c>
      <c r="Z1041" s="592"/>
      <c r="AA1041" s="592">
        <v>0</v>
      </c>
      <c r="AB1041" s="592">
        <v>341.86</v>
      </c>
      <c r="AC1041" s="592">
        <v>1.25</v>
      </c>
      <c r="AD1041" s="592"/>
      <c r="AE1041" s="592"/>
      <c r="AF1041" s="592">
        <v>355.72</v>
      </c>
      <c r="AG1041" s="592">
        <v>1.1499999999999999</v>
      </c>
    </row>
    <row r="1042" spans="1:33" x14ac:dyDescent="0.2">
      <c r="A1042" s="988">
        <v>37558</v>
      </c>
      <c r="B1042" s="592">
        <v>18.266999999999999</v>
      </c>
      <c r="C1042" s="592"/>
      <c r="D1042" s="592">
        <v>5.524</v>
      </c>
      <c r="E1042" s="592"/>
      <c r="F1042" s="1028">
        <f t="shared" si="34"/>
        <v>23.791</v>
      </c>
      <c r="G1042" s="1028"/>
      <c r="H1042" s="1028"/>
      <c r="I1042" s="1028"/>
      <c r="J1042" s="1028"/>
      <c r="K1042" s="1028"/>
      <c r="L1042" s="1028"/>
      <c r="M1042" s="1028"/>
      <c r="N1042" s="1028"/>
      <c r="O1042" s="1028"/>
      <c r="P1042" s="1028"/>
      <c r="Q1042" s="1028"/>
      <c r="R1042" s="1028"/>
      <c r="S1042" s="592">
        <v>0</v>
      </c>
      <c r="T1042" s="990">
        <v>0</v>
      </c>
      <c r="U1042" s="679">
        <v>0</v>
      </c>
      <c r="V1042" s="592">
        <v>0</v>
      </c>
      <c r="W1042" s="631">
        <v>0</v>
      </c>
      <c r="X1042" s="631"/>
      <c r="Y1042" s="592">
        <f t="shared" si="33"/>
        <v>23.791</v>
      </c>
      <c r="Z1042" s="592"/>
      <c r="AA1042" s="592">
        <v>0</v>
      </c>
      <c r="AB1042" s="592">
        <v>342.15</v>
      </c>
      <c r="AC1042" s="592">
        <v>0.52</v>
      </c>
      <c r="AD1042" s="592"/>
      <c r="AE1042" s="592"/>
      <c r="AF1042" s="1000">
        <v>355.71</v>
      </c>
      <c r="AG1042" s="592">
        <v>0.52</v>
      </c>
    </row>
    <row r="1043" spans="1:33" x14ac:dyDescent="0.2">
      <c r="A1043" s="988">
        <v>37559</v>
      </c>
      <c r="B1043" s="592">
        <v>17.545999999999999</v>
      </c>
      <c r="C1043" s="592"/>
      <c r="D1043" s="592">
        <v>6.12</v>
      </c>
      <c r="E1043" s="592"/>
      <c r="F1043" s="1028">
        <f t="shared" si="34"/>
        <v>23.666</v>
      </c>
      <c r="G1043" s="1028"/>
      <c r="H1043" s="1028"/>
      <c r="I1043" s="1028"/>
      <c r="J1043" s="1028"/>
      <c r="K1043" s="1028"/>
      <c r="L1043" s="1028"/>
      <c r="M1043" s="1028"/>
      <c r="N1043" s="1028"/>
      <c r="O1043" s="1028"/>
      <c r="P1043" s="1028"/>
      <c r="Q1043" s="1028"/>
      <c r="R1043" s="1028"/>
      <c r="S1043" s="592">
        <v>0</v>
      </c>
      <c r="T1043" s="990">
        <v>0</v>
      </c>
      <c r="U1043" s="679">
        <v>0</v>
      </c>
      <c r="V1043" s="592">
        <v>0</v>
      </c>
      <c r="W1043" s="592">
        <v>0</v>
      </c>
      <c r="X1043" s="592"/>
      <c r="Y1043" s="592">
        <f t="shared" si="33"/>
        <v>23.666</v>
      </c>
      <c r="Z1043" s="592"/>
      <c r="AA1043" s="592">
        <v>0</v>
      </c>
      <c r="AB1043" s="1000">
        <v>341.75</v>
      </c>
      <c r="AC1043" s="592">
        <v>0.05</v>
      </c>
      <c r="AD1043" s="592"/>
      <c r="AE1043" s="592"/>
      <c r="AF1043" s="1000">
        <v>355.35</v>
      </c>
      <c r="AG1043" s="592">
        <v>0.03</v>
      </c>
    </row>
    <row r="1044" spans="1:33" x14ac:dyDescent="0.2">
      <c r="A1044" s="988">
        <v>37560</v>
      </c>
      <c r="B1044" s="592">
        <v>18.338999999999999</v>
      </c>
      <c r="C1044" s="592"/>
      <c r="D1044" s="592">
        <v>6.3890000000000002</v>
      </c>
      <c r="E1044" s="592"/>
      <c r="F1044" s="1028">
        <f t="shared" si="34"/>
        <v>24.727999999999998</v>
      </c>
      <c r="G1044" s="1028"/>
      <c r="H1044" s="1028"/>
      <c r="I1044" s="1028"/>
      <c r="J1044" s="1028"/>
      <c r="K1044" s="1028"/>
      <c r="L1044" s="1028"/>
      <c r="M1044" s="1028"/>
      <c r="N1044" s="1028"/>
      <c r="O1044" s="1028"/>
      <c r="P1044" s="1028"/>
      <c r="Q1044" s="1028"/>
      <c r="R1044" s="1028"/>
      <c r="S1044" s="592">
        <v>0</v>
      </c>
      <c r="T1044" s="990">
        <v>0</v>
      </c>
      <c r="U1044" s="679">
        <v>0</v>
      </c>
      <c r="V1044" s="592">
        <v>0</v>
      </c>
      <c r="W1044" s="592">
        <v>0</v>
      </c>
      <c r="X1044" s="592"/>
      <c r="Y1044" s="592">
        <f t="shared" si="33"/>
        <v>24.727999999999998</v>
      </c>
      <c r="Z1044" s="592"/>
      <c r="AA1044" s="592">
        <v>0</v>
      </c>
      <c r="AB1044" s="1000">
        <v>341.62</v>
      </c>
      <c r="AC1044" s="592">
        <v>0</v>
      </c>
      <c r="AD1044" s="592"/>
      <c r="AE1044" s="592"/>
      <c r="AF1044" s="592">
        <v>355.34</v>
      </c>
      <c r="AG1044" s="592">
        <v>0</v>
      </c>
    </row>
    <row r="1045" spans="1:33" x14ac:dyDescent="0.2">
      <c r="A1045" s="988">
        <v>37561</v>
      </c>
      <c r="B1045" s="592">
        <v>16.608000000000001</v>
      </c>
      <c r="C1045" s="592"/>
      <c r="D1045" s="592">
        <v>6.2519999999999998</v>
      </c>
      <c r="E1045" s="592"/>
      <c r="F1045" s="1028">
        <f t="shared" si="34"/>
        <v>22.86</v>
      </c>
      <c r="G1045" s="1028"/>
      <c r="H1045" s="1028"/>
      <c r="I1045" s="1028"/>
      <c r="J1045" s="1028"/>
      <c r="K1045" s="1028"/>
      <c r="L1045" s="1028"/>
      <c r="M1045" s="1028"/>
      <c r="N1045" s="1028"/>
      <c r="O1045" s="1028"/>
      <c r="P1045" s="1028"/>
      <c r="Q1045" s="1028"/>
      <c r="R1045" s="1028"/>
      <c r="S1045" s="592">
        <v>0</v>
      </c>
      <c r="T1045" s="990">
        <v>0</v>
      </c>
      <c r="U1045" s="473">
        <v>0</v>
      </c>
      <c r="V1045" s="592">
        <v>0</v>
      </c>
      <c r="W1045" s="592">
        <v>0</v>
      </c>
      <c r="X1045" s="592"/>
      <c r="Y1045" s="592">
        <f t="shared" si="33"/>
        <v>22.86</v>
      </c>
      <c r="Z1045" s="592"/>
      <c r="AA1045" s="592">
        <v>0</v>
      </c>
      <c r="AB1045" s="592">
        <v>341.46</v>
      </c>
      <c r="AC1045" s="592">
        <v>0</v>
      </c>
      <c r="AD1045" s="592"/>
      <c r="AE1045" s="592"/>
      <c r="AF1045" s="592">
        <v>355.25</v>
      </c>
      <c r="AG1045" s="592">
        <v>0</v>
      </c>
    </row>
    <row r="1046" spans="1:33" x14ac:dyDescent="0.2">
      <c r="A1046" s="988">
        <v>37562</v>
      </c>
      <c r="B1046" s="592">
        <v>16.663</v>
      </c>
      <c r="C1046" s="592"/>
      <c r="D1046" s="592">
        <v>5.8310000000000004</v>
      </c>
      <c r="E1046" s="592"/>
      <c r="F1046" s="1028">
        <f t="shared" si="34"/>
        <v>22.494</v>
      </c>
      <c r="G1046" s="1028"/>
      <c r="H1046" s="1028"/>
      <c r="I1046" s="1028"/>
      <c r="J1046" s="1028"/>
      <c r="K1046" s="1028"/>
      <c r="L1046" s="1028"/>
      <c r="M1046" s="1028"/>
      <c r="N1046" s="1028"/>
      <c r="O1046" s="1028"/>
      <c r="P1046" s="1028"/>
      <c r="Q1046" s="1028"/>
      <c r="R1046" s="1028"/>
      <c r="S1046" s="592">
        <v>0</v>
      </c>
      <c r="T1046" s="990">
        <v>0</v>
      </c>
      <c r="U1046" s="473">
        <v>0</v>
      </c>
      <c r="V1046" s="592">
        <v>0</v>
      </c>
      <c r="W1046" s="592">
        <v>0</v>
      </c>
      <c r="X1046" s="592"/>
      <c r="Y1046" s="592">
        <f t="shared" si="33"/>
        <v>22.494</v>
      </c>
      <c r="Z1046" s="592"/>
      <c r="AA1046" s="592">
        <v>0</v>
      </c>
      <c r="AB1046" s="592">
        <v>341.2</v>
      </c>
      <c r="AC1046" s="592">
        <v>0</v>
      </c>
      <c r="AD1046" s="592"/>
      <c r="AE1046" s="592"/>
      <c r="AF1046" s="631">
        <v>355.21</v>
      </c>
      <c r="AG1046" s="631">
        <v>0</v>
      </c>
    </row>
    <row r="1047" spans="1:33" x14ac:dyDescent="0.2">
      <c r="A1047" s="988">
        <v>37563</v>
      </c>
      <c r="B1047" s="993">
        <v>16.225000000000001</v>
      </c>
      <c r="C1047" s="993"/>
      <c r="D1047" s="592">
        <v>6.2779999999999996</v>
      </c>
      <c r="E1047" s="592"/>
      <c r="F1047" s="1028">
        <f t="shared" si="34"/>
        <v>22.503</v>
      </c>
      <c r="G1047" s="1028"/>
      <c r="H1047" s="1028"/>
      <c r="I1047" s="1028"/>
      <c r="J1047" s="1028"/>
      <c r="K1047" s="1028"/>
      <c r="L1047" s="1028"/>
      <c r="M1047" s="1028"/>
      <c r="N1047" s="1028"/>
      <c r="O1047" s="1028"/>
      <c r="P1047" s="1028"/>
      <c r="Q1047" s="1028"/>
      <c r="R1047" s="1028"/>
      <c r="S1047" s="592">
        <v>0</v>
      </c>
      <c r="T1047" s="990">
        <v>0</v>
      </c>
      <c r="U1047" s="473">
        <v>0</v>
      </c>
      <c r="V1047" s="592">
        <v>0</v>
      </c>
      <c r="W1047" s="592">
        <v>0</v>
      </c>
      <c r="X1047" s="592"/>
      <c r="Y1047" s="592">
        <f t="shared" si="33"/>
        <v>22.503</v>
      </c>
      <c r="Z1047" s="592"/>
      <c r="AA1047" s="592">
        <v>0</v>
      </c>
      <c r="AB1047" s="592">
        <v>341.15</v>
      </c>
      <c r="AC1047" s="592">
        <v>0.11</v>
      </c>
      <c r="AD1047" s="592"/>
      <c r="AE1047" s="592"/>
      <c r="AF1047" s="592">
        <v>355.19</v>
      </c>
      <c r="AG1047" s="592">
        <v>0.1</v>
      </c>
    </row>
    <row r="1048" spans="1:33" x14ac:dyDescent="0.2">
      <c r="A1048" s="988">
        <v>37564</v>
      </c>
      <c r="B1048" s="592">
        <v>17.568999999999999</v>
      </c>
      <c r="C1048" s="592"/>
      <c r="D1048" s="592">
        <v>6.44</v>
      </c>
      <c r="E1048" s="592"/>
      <c r="F1048" s="1028">
        <f t="shared" si="34"/>
        <v>24.009</v>
      </c>
      <c r="G1048" s="1028"/>
      <c r="H1048" s="1028"/>
      <c r="I1048" s="1028"/>
      <c r="J1048" s="1028"/>
      <c r="K1048" s="1028"/>
      <c r="L1048" s="1028"/>
      <c r="M1048" s="1028"/>
      <c r="N1048" s="1028"/>
      <c r="O1048" s="1028"/>
      <c r="P1048" s="1028"/>
      <c r="Q1048" s="1028"/>
      <c r="R1048" s="1028"/>
      <c r="S1048" s="592">
        <v>0</v>
      </c>
      <c r="T1048" s="990">
        <v>0</v>
      </c>
      <c r="U1048" s="473">
        <v>0</v>
      </c>
      <c r="V1048" s="592">
        <v>0</v>
      </c>
      <c r="W1048" s="592">
        <v>0</v>
      </c>
      <c r="X1048" s="592"/>
      <c r="Y1048" s="592">
        <f t="shared" si="33"/>
        <v>24.009</v>
      </c>
      <c r="Z1048" s="592"/>
      <c r="AA1048" s="592">
        <v>0</v>
      </c>
      <c r="AB1048" s="592">
        <v>341.09</v>
      </c>
      <c r="AC1048" s="592">
        <v>0</v>
      </c>
      <c r="AD1048" s="592"/>
      <c r="AE1048" s="592"/>
      <c r="AF1048" s="592">
        <v>355.15</v>
      </c>
      <c r="AG1048" s="592">
        <v>0</v>
      </c>
    </row>
    <row r="1049" spans="1:33" x14ac:dyDescent="0.2">
      <c r="A1049" s="988">
        <v>37565</v>
      </c>
      <c r="B1049" s="592">
        <v>17.699000000000002</v>
      </c>
      <c r="C1049" s="592"/>
      <c r="D1049" s="592">
        <v>6.1050000000000004</v>
      </c>
      <c r="E1049" s="592"/>
      <c r="F1049" s="1028">
        <f t="shared" si="34"/>
        <v>23.804000000000002</v>
      </c>
      <c r="G1049" s="1028"/>
      <c r="H1049" s="1028"/>
      <c r="I1049" s="1028"/>
      <c r="J1049" s="1028"/>
      <c r="K1049" s="1028"/>
      <c r="L1049" s="1028"/>
      <c r="M1049" s="1028"/>
      <c r="N1049" s="1028"/>
      <c r="O1049" s="1028"/>
      <c r="P1049" s="1028"/>
      <c r="Q1049" s="1028"/>
      <c r="R1049" s="1028"/>
      <c r="S1049" s="592">
        <v>0</v>
      </c>
      <c r="T1049" s="990">
        <v>0</v>
      </c>
      <c r="U1049" s="473">
        <v>0</v>
      </c>
      <c r="V1049" s="592">
        <v>0</v>
      </c>
      <c r="W1049" s="592">
        <v>0</v>
      </c>
      <c r="X1049" s="592"/>
      <c r="Y1049" s="592">
        <f t="shared" si="33"/>
        <v>23.804000000000002</v>
      </c>
      <c r="Z1049" s="592"/>
      <c r="AA1049" s="592">
        <v>0</v>
      </c>
      <c r="AB1049" s="592">
        <v>341.31</v>
      </c>
      <c r="AC1049" s="592">
        <v>0.9</v>
      </c>
      <c r="AD1049" s="592"/>
      <c r="AE1049" s="592"/>
      <c r="AF1049" s="631">
        <v>355.25</v>
      </c>
      <c r="AG1049" s="631">
        <v>0.8</v>
      </c>
    </row>
    <row r="1050" spans="1:33" x14ac:dyDescent="0.2">
      <c r="A1050" s="988">
        <v>37566</v>
      </c>
      <c r="B1050" s="592">
        <v>17.18</v>
      </c>
      <c r="C1050" s="592"/>
      <c r="D1050" s="592">
        <v>6.2789999999999999</v>
      </c>
      <c r="E1050" s="592"/>
      <c r="F1050" s="1028">
        <f t="shared" si="34"/>
        <v>23.459</v>
      </c>
      <c r="G1050" s="1028"/>
      <c r="H1050" s="1028"/>
      <c r="I1050" s="1028"/>
      <c r="J1050" s="1028"/>
      <c r="K1050" s="1028"/>
      <c r="L1050" s="1028"/>
      <c r="M1050" s="1028"/>
      <c r="N1050" s="1028"/>
      <c r="O1050" s="1028"/>
      <c r="P1050" s="1028"/>
      <c r="Q1050" s="1028"/>
      <c r="R1050" s="1028"/>
      <c r="S1050" s="592">
        <v>0</v>
      </c>
      <c r="T1050" s="990">
        <v>0</v>
      </c>
      <c r="U1050" s="473">
        <v>0</v>
      </c>
      <c r="V1050" s="592">
        <v>0</v>
      </c>
      <c r="W1050" s="592">
        <v>0</v>
      </c>
      <c r="X1050" s="592"/>
      <c r="Y1050" s="592">
        <f t="shared" ref="Y1050:Y1113" si="35">+F1050-S1050-T1050-U1050-V1050+W1050</f>
        <v>23.459</v>
      </c>
      <c r="Z1050" s="592"/>
      <c r="AA1050" s="592">
        <v>0</v>
      </c>
      <c r="AB1050" s="592">
        <v>341.75</v>
      </c>
      <c r="AC1050" s="592">
        <v>0.06</v>
      </c>
      <c r="AD1050" s="592"/>
      <c r="AE1050" s="592"/>
      <c r="AF1050" s="592">
        <v>355.53</v>
      </c>
      <c r="AG1050" s="592">
        <v>7.0000000000000007E-2</v>
      </c>
    </row>
    <row r="1051" spans="1:33" x14ac:dyDescent="0.2">
      <c r="A1051" s="988">
        <v>37567</v>
      </c>
      <c r="B1051" s="592">
        <v>17.617000000000001</v>
      </c>
      <c r="C1051" s="592"/>
      <c r="D1051" s="592">
        <v>6.9779999999999998</v>
      </c>
      <c r="E1051" s="592"/>
      <c r="F1051" s="1028">
        <f t="shared" si="34"/>
        <v>24.594999999999999</v>
      </c>
      <c r="G1051" s="1028"/>
      <c r="H1051" s="1028"/>
      <c r="I1051" s="1028"/>
      <c r="J1051" s="1028"/>
      <c r="K1051" s="1028"/>
      <c r="L1051" s="1028"/>
      <c r="M1051" s="1028"/>
      <c r="N1051" s="1028"/>
      <c r="O1051" s="1028"/>
      <c r="P1051" s="1028"/>
      <c r="Q1051" s="1028"/>
      <c r="R1051" s="1028"/>
      <c r="S1051" s="592">
        <v>0</v>
      </c>
      <c r="T1051" s="990">
        <v>0</v>
      </c>
      <c r="U1051" s="473">
        <v>0</v>
      </c>
      <c r="V1051" s="592">
        <v>0</v>
      </c>
      <c r="W1051" s="592">
        <v>0</v>
      </c>
      <c r="X1051" s="592"/>
      <c r="Y1051" s="592">
        <f t="shared" si="35"/>
        <v>24.594999999999999</v>
      </c>
      <c r="Z1051" s="592"/>
      <c r="AA1051" s="592">
        <v>0</v>
      </c>
      <c r="AB1051" s="592">
        <v>341.58</v>
      </c>
      <c r="AC1051" s="592">
        <v>0</v>
      </c>
      <c r="AD1051" s="592"/>
      <c r="AE1051" s="592"/>
      <c r="AF1051" s="592">
        <v>355.32</v>
      </c>
      <c r="AG1051" s="592">
        <v>0.02</v>
      </c>
    </row>
    <row r="1052" spans="1:33" x14ac:dyDescent="0.2">
      <c r="A1052" s="988">
        <v>37568</v>
      </c>
      <c r="B1052" s="631">
        <v>17.102</v>
      </c>
      <c r="C1052" s="631"/>
      <c r="D1052" s="592">
        <v>6.484</v>
      </c>
      <c r="E1052" s="592"/>
      <c r="F1052" s="1028">
        <f t="shared" si="34"/>
        <v>23.585999999999999</v>
      </c>
      <c r="G1052" s="1028"/>
      <c r="H1052" s="1028"/>
      <c r="I1052" s="1028"/>
      <c r="J1052" s="1028"/>
      <c r="K1052" s="1028"/>
      <c r="L1052" s="1028"/>
      <c r="M1052" s="1028"/>
      <c r="N1052" s="1028"/>
      <c r="O1052" s="1028"/>
      <c r="P1052" s="1028"/>
      <c r="Q1052" s="1028"/>
      <c r="R1052" s="1028"/>
      <c r="S1052" s="592">
        <v>0</v>
      </c>
      <c r="T1052" s="990">
        <v>0</v>
      </c>
      <c r="U1052" s="473">
        <v>0</v>
      </c>
      <c r="V1052" s="592">
        <v>0</v>
      </c>
      <c r="W1052" s="592">
        <v>0</v>
      </c>
      <c r="X1052" s="592"/>
      <c r="Y1052" s="592">
        <f t="shared" si="35"/>
        <v>23.585999999999999</v>
      </c>
      <c r="Z1052" s="592"/>
      <c r="AA1052" s="592">
        <v>0</v>
      </c>
      <c r="AB1052" s="592">
        <v>341.34</v>
      </c>
      <c r="AC1052" s="592">
        <v>0</v>
      </c>
      <c r="AD1052" s="592"/>
      <c r="AE1052" s="592"/>
      <c r="AF1052" s="1000">
        <v>355.26</v>
      </c>
      <c r="AG1052" s="592">
        <v>0</v>
      </c>
    </row>
    <row r="1053" spans="1:33" x14ac:dyDescent="0.2">
      <c r="A1053" s="988">
        <v>37569</v>
      </c>
      <c r="B1053" s="592">
        <v>17.754000000000001</v>
      </c>
      <c r="C1053" s="592"/>
      <c r="D1053" s="592">
        <v>6.141</v>
      </c>
      <c r="E1053" s="592"/>
      <c r="F1053" s="1028">
        <f t="shared" ref="F1053:F1116" si="36">+B1053+D1053</f>
        <v>23.895000000000003</v>
      </c>
      <c r="G1053" s="1028"/>
      <c r="H1053" s="1028"/>
      <c r="I1053" s="1028"/>
      <c r="J1053" s="1028"/>
      <c r="K1053" s="1028"/>
      <c r="L1053" s="1028"/>
      <c r="M1053" s="1028"/>
      <c r="N1053" s="1028"/>
      <c r="O1053" s="1028"/>
      <c r="P1053" s="1028"/>
      <c r="Q1053" s="1028"/>
      <c r="R1053" s="1028"/>
      <c r="S1053" s="592">
        <v>0</v>
      </c>
      <c r="T1053" s="990">
        <v>0</v>
      </c>
      <c r="U1053" s="473">
        <v>0</v>
      </c>
      <c r="V1053" s="1023">
        <v>0</v>
      </c>
      <c r="W1053" s="1023">
        <v>0</v>
      </c>
      <c r="X1053" s="1023"/>
      <c r="Y1053" s="592">
        <f t="shared" si="35"/>
        <v>23.895000000000003</v>
      </c>
      <c r="Z1053" s="592"/>
      <c r="AA1053" s="592">
        <v>0</v>
      </c>
      <c r="AB1053" s="592">
        <v>341.18</v>
      </c>
      <c r="AC1053" s="592">
        <v>0</v>
      </c>
      <c r="AD1053" s="592"/>
      <c r="AE1053" s="592"/>
      <c r="AF1053" s="1000">
        <v>355.18</v>
      </c>
      <c r="AG1053" s="592">
        <v>0</v>
      </c>
    </row>
    <row r="1054" spans="1:33" x14ac:dyDescent="0.2">
      <c r="A1054" s="988">
        <v>37570</v>
      </c>
      <c r="B1054" s="592">
        <v>17.646000000000001</v>
      </c>
      <c r="C1054" s="592"/>
      <c r="D1054" s="592">
        <v>5.2149999999999999</v>
      </c>
      <c r="E1054" s="592"/>
      <c r="F1054" s="1028">
        <f t="shared" si="36"/>
        <v>22.861000000000001</v>
      </c>
      <c r="G1054" s="1028"/>
      <c r="H1054" s="1028"/>
      <c r="I1054" s="1028"/>
      <c r="J1054" s="1028"/>
      <c r="K1054" s="1028"/>
      <c r="L1054" s="1028"/>
      <c r="M1054" s="1028"/>
      <c r="N1054" s="1028"/>
      <c r="O1054" s="1028"/>
      <c r="P1054" s="1028"/>
      <c r="Q1054" s="1028"/>
      <c r="R1054" s="1028"/>
      <c r="S1054" s="592">
        <v>0</v>
      </c>
      <c r="T1054" s="990">
        <v>0</v>
      </c>
      <c r="U1054" s="473">
        <v>0</v>
      </c>
      <c r="V1054" s="592">
        <v>0</v>
      </c>
      <c r="W1054" s="592">
        <v>0</v>
      </c>
      <c r="X1054" s="592"/>
      <c r="Y1054" s="592">
        <f t="shared" si="35"/>
        <v>22.861000000000001</v>
      </c>
      <c r="Z1054" s="592"/>
      <c r="AA1054" s="592">
        <v>0</v>
      </c>
      <c r="AB1054" s="1000">
        <v>341.15</v>
      </c>
      <c r="AC1054" s="592">
        <v>0</v>
      </c>
      <c r="AD1054" s="592"/>
      <c r="AE1054" s="592"/>
      <c r="AF1054" s="592">
        <v>355.16</v>
      </c>
      <c r="AG1054" s="592">
        <v>0</v>
      </c>
    </row>
    <row r="1055" spans="1:33" x14ac:dyDescent="0.2">
      <c r="A1055" s="988">
        <v>37571</v>
      </c>
      <c r="B1055" s="592">
        <v>18.364999999999998</v>
      </c>
      <c r="C1055" s="592"/>
      <c r="D1055" s="592">
        <v>6.6639999999999997</v>
      </c>
      <c r="E1055" s="592"/>
      <c r="F1055" s="1028">
        <f t="shared" si="36"/>
        <v>25.028999999999996</v>
      </c>
      <c r="G1055" s="1028"/>
      <c r="H1055" s="1028"/>
      <c r="I1055" s="1028"/>
      <c r="J1055" s="1028"/>
      <c r="K1055" s="1028"/>
      <c r="L1055" s="1028"/>
      <c r="M1055" s="1028"/>
      <c r="N1055" s="1028"/>
      <c r="O1055" s="1028"/>
      <c r="P1055" s="1028"/>
      <c r="Q1055" s="1028"/>
      <c r="R1055" s="1028"/>
      <c r="S1055" s="592">
        <v>0</v>
      </c>
      <c r="T1055" s="1025">
        <v>0</v>
      </c>
      <c r="U1055" s="473">
        <v>0</v>
      </c>
      <c r="V1055" s="592">
        <v>0</v>
      </c>
      <c r="W1055" s="592">
        <v>0</v>
      </c>
      <c r="X1055" s="592"/>
      <c r="Y1055" s="592">
        <f t="shared" si="35"/>
        <v>25.028999999999996</v>
      </c>
      <c r="Z1055" s="592"/>
      <c r="AA1055" s="592">
        <v>0</v>
      </c>
      <c r="AB1055" s="592">
        <v>341.11</v>
      </c>
      <c r="AC1055" s="592">
        <v>0.28000000000000003</v>
      </c>
      <c r="AD1055" s="592"/>
      <c r="AE1055" s="592"/>
      <c r="AF1055" s="1000">
        <v>355.15</v>
      </c>
      <c r="AG1055" s="592">
        <v>0.3</v>
      </c>
    </row>
    <row r="1056" spans="1:33" x14ac:dyDescent="0.2">
      <c r="A1056" s="988">
        <v>37572</v>
      </c>
      <c r="B1056" s="592">
        <v>17.158999999999999</v>
      </c>
      <c r="C1056" s="592"/>
      <c r="D1056" s="592">
        <v>6.29</v>
      </c>
      <c r="E1056" s="592"/>
      <c r="F1056" s="1028">
        <f t="shared" si="36"/>
        <v>23.448999999999998</v>
      </c>
      <c r="G1056" s="1028"/>
      <c r="H1056" s="1028"/>
      <c r="I1056" s="1028"/>
      <c r="J1056" s="1028"/>
      <c r="K1056" s="1028"/>
      <c r="L1056" s="1028"/>
      <c r="M1056" s="1028"/>
      <c r="N1056" s="1028"/>
      <c r="O1056" s="1028"/>
      <c r="P1056" s="1028"/>
      <c r="Q1056" s="1028"/>
      <c r="R1056" s="1028"/>
      <c r="S1056" s="592">
        <v>0</v>
      </c>
      <c r="T1056" s="990">
        <v>0</v>
      </c>
      <c r="U1056" s="473">
        <v>0</v>
      </c>
      <c r="V1056" s="592">
        <v>0</v>
      </c>
      <c r="W1056" s="592">
        <v>0</v>
      </c>
      <c r="X1056" s="592"/>
      <c r="Y1056" s="592">
        <f t="shared" si="35"/>
        <v>23.448999999999998</v>
      </c>
      <c r="Z1056" s="592"/>
      <c r="AA1056" s="592">
        <v>0</v>
      </c>
      <c r="AB1056" s="592">
        <v>342.15</v>
      </c>
      <c r="AC1056" s="592">
        <v>0.97</v>
      </c>
      <c r="AD1056" s="592"/>
      <c r="AE1056" s="592"/>
      <c r="AF1056" s="592">
        <v>355.85</v>
      </c>
      <c r="AG1056" s="592">
        <v>1</v>
      </c>
    </row>
    <row r="1057" spans="1:33" x14ac:dyDescent="0.2">
      <c r="A1057" s="988">
        <v>37573</v>
      </c>
      <c r="B1057" s="592">
        <v>17.675000000000001</v>
      </c>
      <c r="C1057" s="592"/>
      <c r="D1057" s="592">
        <v>6.8579999999999997</v>
      </c>
      <c r="E1057" s="592"/>
      <c r="F1057" s="1028">
        <f t="shared" si="36"/>
        <v>24.533000000000001</v>
      </c>
      <c r="G1057" s="1028"/>
      <c r="H1057" s="1028"/>
      <c r="I1057" s="1028"/>
      <c r="J1057" s="1028"/>
      <c r="K1057" s="1028"/>
      <c r="L1057" s="1028"/>
      <c r="M1057" s="1028"/>
      <c r="N1057" s="1028"/>
      <c r="O1057" s="1028"/>
      <c r="P1057" s="1028"/>
      <c r="Q1057" s="1028"/>
      <c r="R1057" s="1028"/>
      <c r="S1057" s="592">
        <v>0</v>
      </c>
      <c r="T1057" s="990">
        <v>0</v>
      </c>
      <c r="U1057" s="473">
        <v>0</v>
      </c>
      <c r="V1057" s="592">
        <v>0</v>
      </c>
      <c r="W1057" s="592">
        <v>0</v>
      </c>
      <c r="X1057" s="592"/>
      <c r="Y1057" s="592">
        <f t="shared" si="35"/>
        <v>24.533000000000001</v>
      </c>
      <c r="Z1057" s="592"/>
      <c r="AA1057" s="592">
        <v>0</v>
      </c>
      <c r="AB1057" s="592">
        <v>341.65</v>
      </c>
      <c r="AC1057" s="592">
        <v>0.03</v>
      </c>
      <c r="AD1057" s="592"/>
      <c r="AE1057" s="592"/>
      <c r="AF1057" s="592">
        <v>355.56</v>
      </c>
      <c r="AG1057" s="592">
        <v>0.05</v>
      </c>
    </row>
    <row r="1058" spans="1:33" x14ac:dyDescent="0.2">
      <c r="A1058" s="988">
        <v>37574</v>
      </c>
      <c r="B1058" s="1000">
        <v>17.59</v>
      </c>
      <c r="C1058" s="1000"/>
      <c r="D1058" s="592">
        <v>5.3239999999999998</v>
      </c>
      <c r="E1058" s="592"/>
      <c r="F1058" s="1028">
        <f t="shared" si="36"/>
        <v>22.914000000000001</v>
      </c>
      <c r="G1058" s="1028"/>
      <c r="H1058" s="1028"/>
      <c r="I1058" s="1028"/>
      <c r="J1058" s="1028"/>
      <c r="K1058" s="1028"/>
      <c r="L1058" s="1028"/>
      <c r="M1058" s="1028"/>
      <c r="N1058" s="1028"/>
      <c r="O1058" s="1028"/>
      <c r="P1058" s="1028"/>
      <c r="Q1058" s="1028"/>
      <c r="R1058" s="1028"/>
      <c r="S1058" s="592">
        <v>0</v>
      </c>
      <c r="T1058" s="990">
        <v>0</v>
      </c>
      <c r="U1058" s="473">
        <v>0</v>
      </c>
      <c r="V1058" s="592">
        <v>0</v>
      </c>
      <c r="W1058" s="592">
        <v>0</v>
      </c>
      <c r="X1058" s="592"/>
      <c r="Y1058" s="592">
        <f t="shared" si="35"/>
        <v>22.914000000000001</v>
      </c>
      <c r="Z1058" s="592"/>
      <c r="AA1058" s="592">
        <v>0</v>
      </c>
      <c r="AB1058" s="592">
        <v>341.6</v>
      </c>
      <c r="AC1058" s="592">
        <v>0</v>
      </c>
      <c r="AD1058" s="592"/>
      <c r="AE1058" s="592"/>
      <c r="AF1058" s="631">
        <v>355.33</v>
      </c>
      <c r="AG1058" s="592">
        <v>0</v>
      </c>
    </row>
    <row r="1059" spans="1:33" x14ac:dyDescent="0.2">
      <c r="A1059" s="988">
        <v>37575</v>
      </c>
      <c r="B1059" s="592">
        <v>17.558</v>
      </c>
      <c r="C1059" s="592"/>
      <c r="D1059" s="592">
        <v>5.899</v>
      </c>
      <c r="E1059" s="592"/>
      <c r="F1059" s="1028">
        <f t="shared" si="36"/>
        <v>23.457000000000001</v>
      </c>
      <c r="G1059" s="1028"/>
      <c r="H1059" s="1028"/>
      <c r="I1059" s="1028"/>
      <c r="J1059" s="1028"/>
      <c r="K1059" s="1028"/>
      <c r="L1059" s="1028"/>
      <c r="M1059" s="1028"/>
      <c r="N1059" s="1028"/>
      <c r="O1059" s="1028"/>
      <c r="P1059" s="1028"/>
      <c r="Q1059" s="1028"/>
      <c r="R1059" s="1028"/>
      <c r="S1059" s="592">
        <v>0</v>
      </c>
      <c r="T1059" s="990">
        <v>0</v>
      </c>
      <c r="U1059" s="473">
        <v>0</v>
      </c>
      <c r="V1059" s="592">
        <v>0</v>
      </c>
      <c r="W1059" s="592">
        <v>0</v>
      </c>
      <c r="X1059" s="592"/>
      <c r="Y1059" s="592">
        <f t="shared" si="35"/>
        <v>23.457000000000001</v>
      </c>
      <c r="Z1059" s="592"/>
      <c r="AA1059" s="592">
        <v>0</v>
      </c>
      <c r="AB1059" s="592">
        <v>341.28</v>
      </c>
      <c r="AC1059" s="592">
        <v>0.01</v>
      </c>
      <c r="AD1059" s="592"/>
      <c r="AE1059" s="592"/>
      <c r="AF1059" s="592">
        <v>355.27</v>
      </c>
      <c r="AG1059" s="592">
        <v>0.03</v>
      </c>
    </row>
    <row r="1060" spans="1:33" x14ac:dyDescent="0.2">
      <c r="A1060" s="988">
        <v>37576</v>
      </c>
      <c r="B1060" s="592">
        <v>16.071000000000002</v>
      </c>
      <c r="C1060" s="592"/>
      <c r="D1060" s="592">
        <v>6.0209999999999999</v>
      </c>
      <c r="E1060" s="592"/>
      <c r="F1060" s="1028">
        <f t="shared" si="36"/>
        <v>22.092000000000002</v>
      </c>
      <c r="G1060" s="1028"/>
      <c r="H1060" s="1028"/>
      <c r="I1060" s="1028"/>
      <c r="J1060" s="1028"/>
      <c r="K1060" s="1028"/>
      <c r="L1060" s="1028"/>
      <c r="M1060" s="1028"/>
      <c r="N1060" s="1028"/>
      <c r="O1060" s="1028"/>
      <c r="P1060" s="1028"/>
      <c r="Q1060" s="1028"/>
      <c r="R1060" s="1028"/>
      <c r="S1060" s="592">
        <v>0</v>
      </c>
      <c r="T1060" s="990">
        <v>0</v>
      </c>
      <c r="U1060" s="473">
        <v>0</v>
      </c>
      <c r="V1060" s="592">
        <v>0</v>
      </c>
      <c r="W1060" s="592">
        <v>0</v>
      </c>
      <c r="X1060" s="592"/>
      <c r="Y1060" s="592">
        <f t="shared" si="35"/>
        <v>22.092000000000002</v>
      </c>
      <c r="Z1060" s="592"/>
      <c r="AA1060" s="592">
        <v>0</v>
      </c>
      <c r="AB1060" s="592">
        <v>341.75</v>
      </c>
      <c r="AC1060" s="592">
        <v>0.7</v>
      </c>
      <c r="AD1060" s="592"/>
      <c r="AE1060" s="592"/>
      <c r="AF1060" s="1000">
        <v>355.67</v>
      </c>
      <c r="AG1060" s="592">
        <v>0.9</v>
      </c>
    </row>
    <row r="1061" spans="1:33" x14ac:dyDescent="0.2">
      <c r="A1061" s="988">
        <v>37577</v>
      </c>
      <c r="B1061" s="592">
        <v>15.477</v>
      </c>
      <c r="C1061" s="592"/>
      <c r="D1061" s="592">
        <v>6.4710000000000001</v>
      </c>
      <c r="E1061" s="592"/>
      <c r="F1061" s="1028">
        <f t="shared" si="36"/>
        <v>21.948</v>
      </c>
      <c r="G1061" s="1028"/>
      <c r="H1061" s="1028"/>
      <c r="I1061" s="1028"/>
      <c r="J1061" s="1028"/>
      <c r="K1061" s="1028"/>
      <c r="L1061" s="1028"/>
      <c r="M1061" s="1028"/>
      <c r="N1061" s="1028"/>
      <c r="O1061" s="1028"/>
      <c r="P1061" s="1028"/>
      <c r="Q1061" s="1028"/>
      <c r="R1061" s="1028"/>
      <c r="S1061" s="592">
        <v>0</v>
      </c>
      <c r="T1061" s="990">
        <v>0</v>
      </c>
      <c r="U1061" s="473">
        <v>0</v>
      </c>
      <c r="V1061" s="592">
        <v>0</v>
      </c>
      <c r="W1061" s="592">
        <v>0</v>
      </c>
      <c r="X1061" s="592"/>
      <c r="Y1061" s="592">
        <f t="shared" si="35"/>
        <v>21.948</v>
      </c>
      <c r="Z1061" s="592"/>
      <c r="AA1061" s="592">
        <v>0</v>
      </c>
      <c r="AB1061" s="592">
        <v>342.45</v>
      </c>
      <c r="AC1061" s="592">
        <v>0.34</v>
      </c>
      <c r="AD1061" s="592"/>
      <c r="AE1061" s="592"/>
      <c r="AF1061" s="592">
        <v>356.01</v>
      </c>
      <c r="AG1061" s="592">
        <v>0.2</v>
      </c>
    </row>
    <row r="1062" spans="1:33" x14ac:dyDescent="0.2">
      <c r="A1062" s="988">
        <v>37578</v>
      </c>
      <c r="B1062" s="592">
        <v>17.437999999999999</v>
      </c>
      <c r="C1062" s="592"/>
      <c r="D1062" s="592">
        <v>5.9249999999999998</v>
      </c>
      <c r="E1062" s="592"/>
      <c r="F1062" s="1028">
        <f t="shared" si="36"/>
        <v>23.363</v>
      </c>
      <c r="G1062" s="1028"/>
      <c r="H1062" s="1028"/>
      <c r="I1062" s="1028"/>
      <c r="J1062" s="1028"/>
      <c r="K1062" s="1028"/>
      <c r="L1062" s="1028"/>
      <c r="M1062" s="1028"/>
      <c r="N1062" s="1028"/>
      <c r="O1062" s="1028"/>
      <c r="P1062" s="1028"/>
      <c r="Q1062" s="1028"/>
      <c r="R1062" s="1028"/>
      <c r="S1062" s="592">
        <v>0</v>
      </c>
      <c r="T1062" s="990">
        <v>0</v>
      </c>
      <c r="U1062" s="473">
        <v>0</v>
      </c>
      <c r="V1062" s="592">
        <v>0</v>
      </c>
      <c r="W1062" s="592">
        <v>0</v>
      </c>
      <c r="X1062" s="592"/>
      <c r="Y1062" s="592">
        <f t="shared" si="35"/>
        <v>23.363</v>
      </c>
      <c r="Z1062" s="592"/>
      <c r="AA1062" s="592">
        <v>0</v>
      </c>
      <c r="AB1062" s="592">
        <v>341.72</v>
      </c>
      <c r="AC1062" s="592">
        <v>0</v>
      </c>
      <c r="AD1062" s="592"/>
      <c r="AE1062" s="592"/>
      <c r="AF1062" s="592">
        <v>355.54</v>
      </c>
      <c r="AG1062" s="592">
        <v>0.02</v>
      </c>
    </row>
    <row r="1063" spans="1:33" x14ac:dyDescent="0.2">
      <c r="A1063" s="988">
        <v>37579</v>
      </c>
      <c r="B1063" s="592">
        <v>16.991</v>
      </c>
      <c r="C1063" s="592"/>
      <c r="D1063" s="592">
        <v>6.0549999999999997</v>
      </c>
      <c r="E1063" s="592"/>
      <c r="F1063" s="1028">
        <f t="shared" si="36"/>
        <v>23.045999999999999</v>
      </c>
      <c r="G1063" s="1028"/>
      <c r="H1063" s="1028"/>
      <c r="I1063" s="1028"/>
      <c r="J1063" s="1028"/>
      <c r="K1063" s="1028"/>
      <c r="L1063" s="1028"/>
      <c r="M1063" s="1028"/>
      <c r="N1063" s="1028"/>
      <c r="O1063" s="1028"/>
      <c r="P1063" s="1028"/>
      <c r="Q1063" s="1028"/>
      <c r="R1063" s="1028"/>
      <c r="S1063" s="592">
        <v>0</v>
      </c>
      <c r="T1063" s="997">
        <v>0</v>
      </c>
      <c r="U1063" s="473">
        <v>0</v>
      </c>
      <c r="V1063" s="592">
        <v>0</v>
      </c>
      <c r="W1063" s="592">
        <v>0</v>
      </c>
      <c r="X1063" s="592"/>
      <c r="Y1063" s="592">
        <f t="shared" si="35"/>
        <v>23.045999999999999</v>
      </c>
      <c r="Z1063" s="592"/>
      <c r="AA1063" s="592">
        <v>0</v>
      </c>
      <c r="AB1063" s="592">
        <v>341.58</v>
      </c>
      <c r="AC1063" s="592">
        <v>0</v>
      </c>
      <c r="AD1063" s="592"/>
      <c r="AE1063" s="592"/>
      <c r="AF1063" s="592">
        <v>355.32</v>
      </c>
      <c r="AG1063" s="592">
        <v>0</v>
      </c>
    </row>
    <row r="1064" spans="1:33" x14ac:dyDescent="0.2">
      <c r="A1064" s="988">
        <v>37580</v>
      </c>
      <c r="B1064" s="592">
        <v>16.771000000000001</v>
      </c>
      <c r="C1064" s="592"/>
      <c r="D1064" s="592">
        <v>6.8529999999999998</v>
      </c>
      <c r="E1064" s="592"/>
      <c r="F1064" s="1028">
        <f t="shared" si="36"/>
        <v>23.624000000000002</v>
      </c>
      <c r="G1064" s="1028"/>
      <c r="H1064" s="1028"/>
      <c r="I1064" s="1028"/>
      <c r="J1064" s="1028"/>
      <c r="K1064" s="1028"/>
      <c r="L1064" s="1028"/>
      <c r="M1064" s="1028"/>
      <c r="N1064" s="1028"/>
      <c r="O1064" s="1028"/>
      <c r="P1064" s="1028"/>
      <c r="Q1064" s="1028"/>
      <c r="R1064" s="1028"/>
      <c r="S1064" s="592">
        <v>0</v>
      </c>
      <c r="T1064" s="997">
        <v>0</v>
      </c>
      <c r="U1064" s="473">
        <v>0</v>
      </c>
      <c r="V1064" s="592">
        <v>0</v>
      </c>
      <c r="W1064" s="592">
        <v>0</v>
      </c>
      <c r="X1064" s="592"/>
      <c r="Y1064" s="592">
        <f t="shared" si="35"/>
        <v>23.624000000000002</v>
      </c>
      <c r="Z1064" s="592"/>
      <c r="AA1064" s="592">
        <v>0</v>
      </c>
      <c r="AB1064" s="592">
        <v>341.32</v>
      </c>
      <c r="AC1064" s="592">
        <v>0</v>
      </c>
      <c r="AD1064" s="592"/>
      <c r="AE1064" s="592"/>
      <c r="AF1064" s="631">
        <v>355.09</v>
      </c>
      <c r="AG1064" s="631">
        <v>0</v>
      </c>
    </row>
    <row r="1065" spans="1:33" x14ac:dyDescent="0.2">
      <c r="A1065" s="988">
        <v>37581</v>
      </c>
      <c r="B1065" s="592">
        <v>16.315000000000001</v>
      </c>
      <c r="C1065" s="592"/>
      <c r="D1065" s="592">
        <v>6.8470000000000004</v>
      </c>
      <c r="E1065" s="592"/>
      <c r="F1065" s="1028">
        <f t="shared" si="36"/>
        <v>23.162000000000003</v>
      </c>
      <c r="G1065" s="1028"/>
      <c r="H1065" s="1028"/>
      <c r="I1065" s="1028"/>
      <c r="J1065" s="1028"/>
      <c r="K1065" s="1028"/>
      <c r="L1065" s="1028"/>
      <c r="M1065" s="1028"/>
      <c r="N1065" s="1028"/>
      <c r="O1065" s="1028"/>
      <c r="P1065" s="1028"/>
      <c r="Q1065" s="1028"/>
      <c r="R1065" s="1028"/>
      <c r="S1065" s="592">
        <v>0</v>
      </c>
      <c r="T1065" s="997">
        <v>0</v>
      </c>
      <c r="U1065" s="473">
        <v>0</v>
      </c>
      <c r="V1065" s="592">
        <v>0</v>
      </c>
      <c r="W1065" s="592">
        <v>0</v>
      </c>
      <c r="X1065" s="592"/>
      <c r="Y1065" s="592">
        <f t="shared" si="35"/>
        <v>23.162000000000003</v>
      </c>
      <c r="Z1065" s="592"/>
      <c r="AA1065" s="592">
        <v>0</v>
      </c>
      <c r="AB1065" s="592">
        <v>341.28</v>
      </c>
      <c r="AC1065" s="592">
        <v>0</v>
      </c>
      <c r="AD1065" s="592"/>
      <c r="AE1065" s="592"/>
      <c r="AF1065" s="592">
        <v>355.25</v>
      </c>
      <c r="AG1065" s="592">
        <v>0</v>
      </c>
    </row>
    <row r="1066" spans="1:33" x14ac:dyDescent="0.2">
      <c r="A1066" s="988">
        <v>37582</v>
      </c>
      <c r="B1066" s="592">
        <v>18.635000000000002</v>
      </c>
      <c r="C1066" s="592"/>
      <c r="D1066" s="592">
        <v>6.1230000000000002</v>
      </c>
      <c r="E1066" s="592"/>
      <c r="F1066" s="1028">
        <f t="shared" si="36"/>
        <v>24.758000000000003</v>
      </c>
      <c r="G1066" s="1028"/>
      <c r="H1066" s="1028"/>
      <c r="I1066" s="1028"/>
      <c r="J1066" s="1028"/>
      <c r="K1066" s="1028"/>
      <c r="L1066" s="1028"/>
      <c r="M1066" s="1028"/>
      <c r="N1066" s="1028"/>
      <c r="O1066" s="1028"/>
      <c r="P1066" s="1028"/>
      <c r="Q1066" s="1028"/>
      <c r="R1066" s="1028"/>
      <c r="S1066" s="592">
        <v>0</v>
      </c>
      <c r="T1066" s="990">
        <v>0</v>
      </c>
      <c r="U1066" s="679">
        <v>0</v>
      </c>
      <c r="V1066" s="592">
        <v>0</v>
      </c>
      <c r="W1066" s="592">
        <v>0</v>
      </c>
      <c r="X1066" s="592"/>
      <c r="Y1066" s="592">
        <f t="shared" si="35"/>
        <v>24.758000000000003</v>
      </c>
      <c r="Z1066" s="592"/>
      <c r="AA1066" s="592">
        <v>0</v>
      </c>
      <c r="AB1066" s="592">
        <v>341.2</v>
      </c>
      <c r="AC1066" s="592">
        <v>0</v>
      </c>
      <c r="AD1066" s="592"/>
      <c r="AE1066" s="592"/>
      <c r="AF1066" s="592">
        <v>355.17</v>
      </c>
      <c r="AG1066" s="592">
        <v>0</v>
      </c>
    </row>
    <row r="1067" spans="1:33" x14ac:dyDescent="0.2">
      <c r="A1067" s="988">
        <v>37583</v>
      </c>
      <c r="B1067" s="592">
        <v>17.465</v>
      </c>
      <c r="C1067" s="592"/>
      <c r="D1067" s="592">
        <v>6.2149999999999999</v>
      </c>
      <c r="E1067" s="592"/>
      <c r="F1067" s="1028">
        <f t="shared" si="36"/>
        <v>23.68</v>
      </c>
      <c r="G1067" s="1028"/>
      <c r="H1067" s="1028"/>
      <c r="I1067" s="1028"/>
      <c r="J1067" s="1028"/>
      <c r="K1067" s="1028"/>
      <c r="L1067" s="1028"/>
      <c r="M1067" s="1028"/>
      <c r="N1067" s="1028"/>
      <c r="O1067" s="1028"/>
      <c r="P1067" s="1028"/>
      <c r="Q1067" s="1028"/>
      <c r="R1067" s="1028"/>
      <c r="S1067" s="592">
        <v>0</v>
      </c>
      <c r="T1067" s="990">
        <v>0</v>
      </c>
      <c r="U1067" s="679">
        <v>0</v>
      </c>
      <c r="V1067" s="592">
        <v>0</v>
      </c>
      <c r="W1067" s="592">
        <v>0</v>
      </c>
      <c r="X1067" s="592"/>
      <c r="Y1067" s="592">
        <f t="shared" si="35"/>
        <v>23.68</v>
      </c>
      <c r="Z1067" s="592"/>
      <c r="AA1067" s="592">
        <v>0</v>
      </c>
      <c r="AB1067" s="592">
        <v>341.15</v>
      </c>
      <c r="AC1067" s="592">
        <v>0</v>
      </c>
      <c r="AD1067" s="592"/>
      <c r="AE1067" s="592"/>
      <c r="AF1067" s="592">
        <v>355.14</v>
      </c>
      <c r="AG1067" s="592">
        <v>0</v>
      </c>
    </row>
    <row r="1068" spans="1:33" x14ac:dyDescent="0.2">
      <c r="A1068" s="988">
        <v>37584</v>
      </c>
      <c r="B1068" s="592">
        <v>16.440999999999999</v>
      </c>
      <c r="C1068" s="592"/>
      <c r="D1068" s="592">
        <v>6.29</v>
      </c>
      <c r="E1068" s="592"/>
      <c r="F1068" s="1028">
        <f t="shared" si="36"/>
        <v>22.730999999999998</v>
      </c>
      <c r="G1068" s="1028"/>
      <c r="H1068" s="1028"/>
      <c r="I1068" s="1028"/>
      <c r="J1068" s="1028"/>
      <c r="K1068" s="1028"/>
      <c r="L1068" s="1028"/>
      <c r="M1068" s="1028"/>
      <c r="N1068" s="1028"/>
      <c r="O1068" s="1028"/>
      <c r="P1068" s="1028"/>
      <c r="Q1068" s="1028"/>
      <c r="R1068" s="1028"/>
      <c r="S1068" s="592">
        <v>0</v>
      </c>
      <c r="T1068" s="990">
        <v>0</v>
      </c>
      <c r="U1068" s="679">
        <v>0</v>
      </c>
      <c r="V1068" s="592">
        <v>0</v>
      </c>
      <c r="W1068" s="592">
        <v>0</v>
      </c>
      <c r="X1068" s="592"/>
      <c r="Y1068" s="592">
        <f t="shared" si="35"/>
        <v>22.730999999999998</v>
      </c>
      <c r="Z1068" s="592"/>
      <c r="AA1068" s="592">
        <v>0</v>
      </c>
      <c r="AB1068" s="592">
        <v>341.08</v>
      </c>
      <c r="AC1068" s="592">
        <v>0</v>
      </c>
      <c r="AD1068" s="592"/>
      <c r="AE1068" s="592"/>
      <c r="AF1068" s="592">
        <v>355.14</v>
      </c>
      <c r="AG1068" s="592">
        <v>0</v>
      </c>
    </row>
    <row r="1069" spans="1:33" x14ac:dyDescent="0.2">
      <c r="A1069" s="988">
        <v>37585</v>
      </c>
      <c r="B1069" s="592">
        <v>18.236000000000001</v>
      </c>
      <c r="C1069" s="592"/>
      <c r="D1069" s="592">
        <v>6.633</v>
      </c>
      <c r="E1069" s="592"/>
      <c r="F1069" s="1028">
        <f t="shared" si="36"/>
        <v>24.869</v>
      </c>
      <c r="G1069" s="1028"/>
      <c r="H1069" s="1028"/>
      <c r="I1069" s="1028"/>
      <c r="J1069" s="1028"/>
      <c r="K1069" s="1028"/>
      <c r="L1069" s="1028"/>
      <c r="M1069" s="1028"/>
      <c r="N1069" s="1028"/>
      <c r="O1069" s="1028"/>
      <c r="P1069" s="1028"/>
      <c r="Q1069" s="1028"/>
      <c r="R1069" s="1028"/>
      <c r="S1069" s="592">
        <v>0</v>
      </c>
      <c r="T1069" s="990">
        <v>0</v>
      </c>
      <c r="U1069" s="679">
        <v>0</v>
      </c>
      <c r="V1069" s="592">
        <v>0</v>
      </c>
      <c r="W1069" s="592">
        <v>0</v>
      </c>
      <c r="X1069" s="592"/>
      <c r="Y1069" s="592">
        <f t="shared" si="35"/>
        <v>24.869</v>
      </c>
      <c r="Z1069" s="592"/>
      <c r="AA1069" s="592">
        <v>0</v>
      </c>
      <c r="AB1069" s="592">
        <v>341.04</v>
      </c>
      <c r="AC1069" s="592">
        <v>0</v>
      </c>
      <c r="AD1069" s="592"/>
      <c r="AE1069" s="592"/>
      <c r="AF1069" s="592">
        <v>355.12</v>
      </c>
      <c r="AG1069" s="592">
        <v>0</v>
      </c>
    </row>
    <row r="1070" spans="1:33" x14ac:dyDescent="0.2">
      <c r="A1070" s="988">
        <v>37586</v>
      </c>
      <c r="B1070" s="592">
        <v>17.645</v>
      </c>
      <c r="C1070" s="592"/>
      <c r="D1070" s="592">
        <v>6.1070000000000002</v>
      </c>
      <c r="E1070" s="592"/>
      <c r="F1070" s="1028">
        <f t="shared" si="36"/>
        <v>23.751999999999999</v>
      </c>
      <c r="G1070" s="1028"/>
      <c r="H1070" s="1028"/>
      <c r="I1070" s="1028"/>
      <c r="J1070" s="1028"/>
      <c r="K1070" s="1028"/>
      <c r="L1070" s="1028"/>
      <c r="M1070" s="1028"/>
      <c r="N1070" s="1028"/>
      <c r="O1070" s="1028"/>
      <c r="P1070" s="1028"/>
      <c r="Q1070" s="1028"/>
      <c r="R1070" s="1028"/>
      <c r="S1070" s="592">
        <v>0</v>
      </c>
      <c r="T1070" s="990">
        <v>0</v>
      </c>
      <c r="U1070" s="679">
        <v>0</v>
      </c>
      <c r="V1070" s="592">
        <v>0</v>
      </c>
      <c r="W1070" s="631">
        <v>0</v>
      </c>
      <c r="X1070" s="631"/>
      <c r="Y1070" s="592">
        <f t="shared" si="35"/>
        <v>23.751999999999999</v>
      </c>
      <c r="Z1070" s="592"/>
      <c r="AA1070" s="592">
        <v>0</v>
      </c>
      <c r="AB1070" s="592">
        <v>341.02</v>
      </c>
      <c r="AC1070" s="592">
        <v>0</v>
      </c>
      <c r="AD1070" s="592"/>
      <c r="AE1070" s="592"/>
      <c r="AF1070" s="592">
        <v>355.08</v>
      </c>
      <c r="AG1070" s="592">
        <v>0</v>
      </c>
    </row>
    <row r="1071" spans="1:33" x14ac:dyDescent="0.2">
      <c r="A1071" s="988">
        <v>37587</v>
      </c>
      <c r="B1071" s="592">
        <v>18.026</v>
      </c>
      <c r="C1071" s="592"/>
      <c r="D1071" s="592">
        <v>6.1589999999999998</v>
      </c>
      <c r="E1071" s="592"/>
      <c r="F1071" s="1028">
        <f t="shared" si="36"/>
        <v>24.184999999999999</v>
      </c>
      <c r="G1071" s="1028"/>
      <c r="H1071" s="1028"/>
      <c r="I1071" s="1028"/>
      <c r="J1071" s="1028"/>
      <c r="K1071" s="1028"/>
      <c r="L1071" s="1028"/>
      <c r="M1071" s="1028"/>
      <c r="N1071" s="1028"/>
      <c r="O1071" s="1028"/>
      <c r="P1071" s="1028"/>
      <c r="Q1071" s="1028"/>
      <c r="R1071" s="1028"/>
      <c r="S1071" s="592">
        <v>0</v>
      </c>
      <c r="T1071" s="990">
        <v>0</v>
      </c>
      <c r="U1071" s="679">
        <v>0</v>
      </c>
      <c r="V1071" s="592">
        <v>0</v>
      </c>
      <c r="W1071" s="631">
        <v>0</v>
      </c>
      <c r="X1071" s="631"/>
      <c r="Y1071" s="592">
        <f t="shared" si="35"/>
        <v>24.184999999999999</v>
      </c>
      <c r="Z1071" s="592"/>
      <c r="AA1071" s="592">
        <v>0</v>
      </c>
      <c r="AB1071" s="592">
        <v>341.02</v>
      </c>
      <c r="AC1071" s="592">
        <v>0</v>
      </c>
      <c r="AD1071" s="592"/>
      <c r="AE1071" s="592"/>
      <c r="AF1071" s="592">
        <v>355.15</v>
      </c>
      <c r="AG1071" s="592">
        <v>0</v>
      </c>
    </row>
    <row r="1072" spans="1:33" x14ac:dyDescent="0.2">
      <c r="A1072" s="988">
        <v>37588</v>
      </c>
      <c r="B1072" s="592">
        <v>15.866</v>
      </c>
      <c r="C1072" s="592"/>
      <c r="D1072" s="592">
        <v>6.3479999999999999</v>
      </c>
      <c r="E1072" s="592"/>
      <c r="F1072" s="1028">
        <f t="shared" si="36"/>
        <v>22.213999999999999</v>
      </c>
      <c r="G1072" s="1028"/>
      <c r="H1072" s="1028"/>
      <c r="I1072" s="1028"/>
      <c r="J1072" s="1028"/>
      <c r="K1072" s="1028"/>
      <c r="L1072" s="1028"/>
      <c r="M1072" s="1028"/>
      <c r="N1072" s="1028"/>
      <c r="O1072" s="1028"/>
      <c r="P1072" s="1028"/>
      <c r="Q1072" s="1028"/>
      <c r="R1072" s="1028"/>
      <c r="S1072" s="592">
        <v>0</v>
      </c>
      <c r="T1072" s="990">
        <v>0</v>
      </c>
      <c r="U1072" s="679">
        <v>0</v>
      </c>
      <c r="V1072" s="592">
        <v>0</v>
      </c>
      <c r="W1072" s="631">
        <v>0</v>
      </c>
      <c r="X1072" s="631"/>
      <c r="Y1072" s="592">
        <f t="shared" si="35"/>
        <v>22.213999999999999</v>
      </c>
      <c r="Z1072" s="592"/>
      <c r="AA1072" s="592">
        <v>0</v>
      </c>
      <c r="AB1072" s="592">
        <v>341.01</v>
      </c>
      <c r="AC1072" s="592">
        <v>0</v>
      </c>
      <c r="AD1072" s="592"/>
      <c r="AE1072" s="592"/>
      <c r="AF1072" s="592">
        <v>355.13</v>
      </c>
      <c r="AG1072" s="592">
        <v>0</v>
      </c>
    </row>
    <row r="1073" spans="1:34" x14ac:dyDescent="0.2">
      <c r="A1073" s="988">
        <v>37589</v>
      </c>
      <c r="B1073" s="592">
        <v>15.067</v>
      </c>
      <c r="C1073" s="592"/>
      <c r="D1073" s="592">
        <v>6.1589999999999998</v>
      </c>
      <c r="E1073" s="592"/>
      <c r="F1073" s="1028">
        <f t="shared" si="36"/>
        <v>21.225999999999999</v>
      </c>
      <c r="G1073" s="1028"/>
      <c r="H1073" s="1028"/>
      <c r="I1073" s="1028"/>
      <c r="J1073" s="1028"/>
      <c r="K1073" s="1028"/>
      <c r="L1073" s="1028"/>
      <c r="M1073" s="1028"/>
      <c r="N1073" s="1028"/>
      <c r="O1073" s="1028"/>
      <c r="P1073" s="1028"/>
      <c r="Q1073" s="1028"/>
      <c r="R1073" s="1028"/>
      <c r="S1073" s="592">
        <v>0</v>
      </c>
      <c r="T1073" s="990">
        <v>0</v>
      </c>
      <c r="U1073" s="679">
        <v>0</v>
      </c>
      <c r="V1073" s="592">
        <v>0</v>
      </c>
      <c r="W1073" s="631">
        <v>0</v>
      </c>
      <c r="X1073" s="631"/>
      <c r="Y1073" s="592">
        <f t="shared" si="35"/>
        <v>21.225999999999999</v>
      </c>
      <c r="Z1073" s="592"/>
      <c r="AA1073" s="592">
        <v>0</v>
      </c>
      <c r="AB1073" s="592">
        <v>341.05</v>
      </c>
      <c r="AC1073" s="592">
        <v>0</v>
      </c>
      <c r="AD1073" s="592"/>
      <c r="AE1073" s="592"/>
      <c r="AF1073" s="592">
        <v>355.1</v>
      </c>
      <c r="AG1073" s="592">
        <v>0</v>
      </c>
    </row>
    <row r="1074" spans="1:34" x14ac:dyDescent="0.2">
      <c r="A1074" s="988">
        <v>37590</v>
      </c>
      <c r="B1074" s="592">
        <v>15.180999999999999</v>
      </c>
      <c r="C1074" s="592"/>
      <c r="D1074" s="592">
        <v>5.9939999999999998</v>
      </c>
      <c r="E1074" s="592"/>
      <c r="F1074" s="1028">
        <f t="shared" si="36"/>
        <v>21.174999999999997</v>
      </c>
      <c r="G1074" s="1028"/>
      <c r="H1074" s="1028"/>
      <c r="I1074" s="1028"/>
      <c r="J1074" s="1028"/>
      <c r="K1074" s="1028"/>
      <c r="L1074" s="1028"/>
      <c r="M1074" s="1028"/>
      <c r="N1074" s="1028"/>
      <c r="O1074" s="1028"/>
      <c r="P1074" s="1028"/>
      <c r="Q1074" s="1028"/>
      <c r="R1074" s="1028"/>
      <c r="S1074" s="592">
        <v>0</v>
      </c>
      <c r="T1074" s="990">
        <v>0</v>
      </c>
      <c r="U1074" s="679">
        <v>0</v>
      </c>
      <c r="V1074" s="592">
        <v>0</v>
      </c>
      <c r="W1074" s="631">
        <v>0</v>
      </c>
      <c r="X1074" s="631"/>
      <c r="Y1074" s="592">
        <f t="shared" si="35"/>
        <v>21.174999999999997</v>
      </c>
      <c r="Z1074" s="592"/>
      <c r="AA1074" s="592">
        <v>0</v>
      </c>
      <c r="AB1074" s="1000">
        <v>341.03</v>
      </c>
      <c r="AC1074" s="592">
        <v>0</v>
      </c>
      <c r="AD1074" s="592"/>
      <c r="AE1074" s="592"/>
      <c r="AF1074" s="1000">
        <v>355.14</v>
      </c>
      <c r="AG1074" s="592">
        <v>0</v>
      </c>
    </row>
    <row r="1075" spans="1:34" x14ac:dyDescent="0.2">
      <c r="A1075" s="988">
        <v>37591</v>
      </c>
      <c r="B1075" s="592">
        <v>15.301</v>
      </c>
      <c r="C1075" s="592"/>
      <c r="D1075" s="592">
        <v>5.8490000000000002</v>
      </c>
      <c r="E1075" s="592"/>
      <c r="F1075" s="1028">
        <f t="shared" si="36"/>
        <v>21.15</v>
      </c>
      <c r="G1075" s="1028"/>
      <c r="H1075" s="1028"/>
      <c r="I1075" s="1028"/>
      <c r="J1075" s="1028"/>
      <c r="K1075" s="1028"/>
      <c r="L1075" s="1028"/>
      <c r="M1075" s="1028"/>
      <c r="N1075" s="1028"/>
      <c r="O1075" s="1028"/>
      <c r="P1075" s="1028"/>
      <c r="Q1075" s="1028"/>
      <c r="R1075" s="1028"/>
      <c r="S1075" s="592">
        <v>0</v>
      </c>
      <c r="T1075" s="990">
        <v>0</v>
      </c>
      <c r="U1075" s="473">
        <v>0</v>
      </c>
      <c r="V1075" s="592">
        <v>0</v>
      </c>
      <c r="W1075" s="592">
        <v>0</v>
      </c>
      <c r="X1075" s="592"/>
      <c r="Y1075" s="592">
        <f t="shared" si="35"/>
        <v>21.15</v>
      </c>
      <c r="Z1075" s="592"/>
      <c r="AA1075" s="592">
        <v>0</v>
      </c>
      <c r="AB1075" s="592">
        <v>341</v>
      </c>
      <c r="AC1075" s="592">
        <v>0</v>
      </c>
      <c r="AD1075" s="592"/>
      <c r="AE1075" s="592"/>
      <c r="AF1075" s="592">
        <v>355.04</v>
      </c>
      <c r="AG1075" s="592">
        <v>0</v>
      </c>
    </row>
    <row r="1076" spans="1:34" x14ac:dyDescent="0.2">
      <c r="A1076" s="988">
        <v>37592</v>
      </c>
      <c r="B1076" s="631">
        <v>16.452000000000002</v>
      </c>
      <c r="C1076" s="631"/>
      <c r="D1076" s="592">
        <v>6.3280000000000003</v>
      </c>
      <c r="E1076" s="592"/>
      <c r="F1076" s="1028">
        <f t="shared" si="36"/>
        <v>22.78</v>
      </c>
      <c r="G1076" s="1028"/>
      <c r="H1076" s="1028"/>
      <c r="I1076" s="1028"/>
      <c r="J1076" s="1028"/>
      <c r="K1076" s="1028"/>
      <c r="L1076" s="1028"/>
      <c r="M1076" s="1028"/>
      <c r="N1076" s="1028"/>
      <c r="O1076" s="1028"/>
      <c r="P1076" s="1028"/>
      <c r="Q1076" s="1028"/>
      <c r="R1076" s="1028"/>
      <c r="S1076" s="592">
        <v>0</v>
      </c>
      <c r="T1076" s="990">
        <v>0</v>
      </c>
      <c r="U1076" s="473">
        <v>0</v>
      </c>
      <c r="V1076" s="592">
        <v>0</v>
      </c>
      <c r="W1076" s="592">
        <v>0</v>
      </c>
      <c r="X1076" s="592"/>
      <c r="Y1076" s="592">
        <f t="shared" si="35"/>
        <v>22.78</v>
      </c>
      <c r="Z1076" s="592"/>
      <c r="AA1076" s="592">
        <v>0</v>
      </c>
      <c r="AB1076" s="592">
        <v>340.97</v>
      </c>
      <c r="AC1076" s="592">
        <v>0</v>
      </c>
      <c r="AD1076" s="592"/>
      <c r="AE1076" s="592"/>
      <c r="AF1076" s="631">
        <v>355.17</v>
      </c>
      <c r="AG1076" s="631">
        <v>0</v>
      </c>
    </row>
    <row r="1077" spans="1:34" x14ac:dyDescent="0.2">
      <c r="A1077" s="988">
        <v>37593</v>
      </c>
      <c r="B1077" s="993">
        <v>17.417999999999999</v>
      </c>
      <c r="C1077" s="993"/>
      <c r="D1077" s="592">
        <v>6.5919999999999996</v>
      </c>
      <c r="E1077" s="592"/>
      <c r="F1077" s="1028">
        <f t="shared" si="36"/>
        <v>24.009999999999998</v>
      </c>
      <c r="G1077" s="1028"/>
      <c r="H1077" s="1028"/>
      <c r="I1077" s="1028"/>
      <c r="J1077" s="1028"/>
      <c r="K1077" s="1028"/>
      <c r="L1077" s="1028"/>
      <c r="M1077" s="1028"/>
      <c r="N1077" s="1028"/>
      <c r="O1077" s="1028"/>
      <c r="P1077" s="1028"/>
      <c r="Q1077" s="1028"/>
      <c r="R1077" s="1028"/>
      <c r="S1077" s="592">
        <v>0</v>
      </c>
      <c r="T1077" s="990">
        <v>0</v>
      </c>
      <c r="U1077" s="473">
        <v>0</v>
      </c>
      <c r="V1077" s="592">
        <v>0</v>
      </c>
      <c r="W1077" s="592">
        <v>0</v>
      </c>
      <c r="X1077" s="592"/>
      <c r="Y1077" s="592">
        <f t="shared" si="35"/>
        <v>24.009999999999998</v>
      </c>
      <c r="Z1077" s="592"/>
      <c r="AA1077" s="592">
        <v>0</v>
      </c>
      <c r="AB1077" s="592">
        <v>340.92</v>
      </c>
      <c r="AC1077" s="592">
        <v>0</v>
      </c>
      <c r="AD1077" s="592"/>
      <c r="AE1077" s="592"/>
      <c r="AF1077" s="592">
        <v>355.02</v>
      </c>
      <c r="AG1077" s="592">
        <v>0</v>
      </c>
    </row>
    <row r="1078" spans="1:34" x14ac:dyDescent="0.2">
      <c r="A1078" s="988">
        <v>37594</v>
      </c>
      <c r="B1078" s="592">
        <v>16.091999999999999</v>
      </c>
      <c r="C1078" s="592"/>
      <c r="D1078" s="592">
        <v>6.4610000000000003</v>
      </c>
      <c r="E1078" s="592"/>
      <c r="F1078" s="1028">
        <f t="shared" si="36"/>
        <v>22.552999999999997</v>
      </c>
      <c r="G1078" s="1028"/>
      <c r="H1078" s="1028"/>
      <c r="I1078" s="1028"/>
      <c r="J1078" s="1028"/>
      <c r="K1078" s="1028"/>
      <c r="L1078" s="1028"/>
      <c r="M1078" s="1028"/>
      <c r="N1078" s="1028"/>
      <c r="O1078" s="1028"/>
      <c r="P1078" s="1028"/>
      <c r="Q1078" s="1028"/>
      <c r="R1078" s="1028"/>
      <c r="S1078" s="592">
        <v>0</v>
      </c>
      <c r="T1078" s="990">
        <v>0</v>
      </c>
      <c r="U1078" s="473">
        <v>0</v>
      </c>
      <c r="V1078" s="592">
        <v>0</v>
      </c>
      <c r="W1078" s="592">
        <v>0</v>
      </c>
      <c r="X1078" s="592"/>
      <c r="Y1078" s="592">
        <f t="shared" si="35"/>
        <v>22.552999999999997</v>
      </c>
      <c r="Z1078" s="592"/>
      <c r="AA1078" s="592">
        <v>0</v>
      </c>
      <c r="AB1078" s="592">
        <v>341.15</v>
      </c>
      <c r="AC1078" s="592">
        <v>2.25</v>
      </c>
      <c r="AD1078" s="592"/>
      <c r="AE1078" s="592"/>
      <c r="AF1078" s="592">
        <v>355.3</v>
      </c>
      <c r="AG1078" s="592">
        <v>2</v>
      </c>
      <c r="AH1078" s="907"/>
    </row>
    <row r="1079" spans="1:34" x14ac:dyDescent="0.2">
      <c r="A1079" s="988">
        <v>37595</v>
      </c>
      <c r="B1079" s="631">
        <v>9.4920000000000009</v>
      </c>
      <c r="C1079" s="631"/>
      <c r="D1079" s="592">
        <v>7.3289999999999997</v>
      </c>
      <c r="E1079" s="592"/>
      <c r="F1079" s="1028">
        <f t="shared" si="36"/>
        <v>16.821000000000002</v>
      </c>
      <c r="G1079" s="1028"/>
      <c r="H1079" s="1028"/>
      <c r="I1079" s="1028"/>
      <c r="J1079" s="1028"/>
      <c r="K1079" s="1028"/>
      <c r="L1079" s="1028"/>
      <c r="M1079" s="1028"/>
      <c r="N1079" s="1028"/>
      <c r="O1079" s="1028"/>
      <c r="P1079" s="1028"/>
      <c r="Q1079" s="1028"/>
      <c r="R1079" s="1028"/>
      <c r="S1079" s="592">
        <v>0</v>
      </c>
      <c r="T1079" s="990">
        <v>0</v>
      </c>
      <c r="U1079" s="473">
        <v>0</v>
      </c>
      <c r="V1079" s="592">
        <v>0</v>
      </c>
      <c r="W1079" s="592">
        <v>0</v>
      </c>
      <c r="X1079" s="592"/>
      <c r="Y1079" s="592">
        <f t="shared" si="35"/>
        <v>16.821000000000002</v>
      </c>
      <c r="Z1079" s="592"/>
      <c r="AA1079" s="592">
        <v>0</v>
      </c>
      <c r="AB1079" s="592">
        <v>341.71</v>
      </c>
      <c r="AC1079" s="592">
        <v>0</v>
      </c>
      <c r="AD1079" s="592"/>
      <c r="AE1079" s="592"/>
      <c r="AF1079" s="631">
        <v>355.62</v>
      </c>
      <c r="AG1079" s="631">
        <v>0</v>
      </c>
    </row>
    <row r="1080" spans="1:34" x14ac:dyDescent="0.2">
      <c r="A1080" s="988">
        <v>37596</v>
      </c>
      <c r="B1080" s="631">
        <v>11.945</v>
      </c>
      <c r="C1080" s="631"/>
      <c r="D1080" s="592">
        <v>4.5309999999999997</v>
      </c>
      <c r="E1080" s="592"/>
      <c r="F1080" s="1028">
        <f t="shared" si="36"/>
        <v>16.475999999999999</v>
      </c>
      <c r="G1080" s="1028"/>
      <c r="H1080" s="1028"/>
      <c r="I1080" s="1028"/>
      <c r="J1080" s="1028"/>
      <c r="K1080" s="1028"/>
      <c r="L1080" s="1028"/>
      <c r="M1080" s="1028"/>
      <c r="N1080" s="1028"/>
      <c r="O1080" s="1028"/>
      <c r="P1080" s="1028"/>
      <c r="Q1080" s="1028"/>
      <c r="R1080" s="1028"/>
      <c r="S1080" s="592">
        <v>0</v>
      </c>
      <c r="T1080" s="990">
        <v>0</v>
      </c>
      <c r="U1080" s="473">
        <v>0</v>
      </c>
      <c r="V1080" s="592">
        <v>0</v>
      </c>
      <c r="W1080" s="592">
        <v>0</v>
      </c>
      <c r="X1080" s="592"/>
      <c r="Y1080" s="592">
        <f t="shared" si="35"/>
        <v>16.475999999999999</v>
      </c>
      <c r="Z1080" s="592"/>
      <c r="AA1080" s="592">
        <v>0</v>
      </c>
      <c r="AB1080" s="592">
        <v>342.13</v>
      </c>
      <c r="AC1080" s="592">
        <v>0</v>
      </c>
      <c r="AD1080" s="592"/>
      <c r="AE1080" s="592"/>
      <c r="AF1080" s="592">
        <v>355.76</v>
      </c>
      <c r="AG1080" s="592">
        <v>0</v>
      </c>
    </row>
    <row r="1081" spans="1:34" x14ac:dyDescent="0.2">
      <c r="A1081" s="988">
        <v>37597</v>
      </c>
      <c r="B1081" s="592">
        <v>13.505000000000001</v>
      </c>
      <c r="C1081" s="592"/>
      <c r="D1081" s="592">
        <v>7.44</v>
      </c>
      <c r="E1081" s="592"/>
      <c r="F1081" s="1028">
        <f t="shared" si="36"/>
        <v>20.945</v>
      </c>
      <c r="G1081" s="1028"/>
      <c r="H1081" s="1028"/>
      <c r="I1081" s="1028"/>
      <c r="J1081" s="1028"/>
      <c r="K1081" s="1028"/>
      <c r="L1081" s="1028"/>
      <c r="M1081" s="1028"/>
      <c r="N1081" s="1028"/>
      <c r="O1081" s="1028"/>
      <c r="P1081" s="1028"/>
      <c r="Q1081" s="1028"/>
      <c r="R1081" s="1028"/>
      <c r="S1081" s="592">
        <v>0</v>
      </c>
      <c r="T1081" s="990">
        <v>0</v>
      </c>
      <c r="U1081" s="473">
        <v>0</v>
      </c>
      <c r="V1081" s="592">
        <v>0</v>
      </c>
      <c r="W1081" s="592">
        <v>0</v>
      </c>
      <c r="X1081" s="592"/>
      <c r="Y1081" s="592">
        <f t="shared" si="35"/>
        <v>20.945</v>
      </c>
      <c r="Z1081" s="592"/>
      <c r="AA1081" s="592">
        <v>0</v>
      </c>
      <c r="AB1081" s="592">
        <v>341.62</v>
      </c>
      <c r="AC1081" s="592">
        <v>0</v>
      </c>
      <c r="AD1081" s="592"/>
      <c r="AE1081" s="592"/>
      <c r="AF1081" s="592">
        <v>355.54</v>
      </c>
      <c r="AG1081" s="592">
        <v>0</v>
      </c>
    </row>
    <row r="1082" spans="1:34" x14ac:dyDescent="0.2">
      <c r="A1082" s="988">
        <v>37598</v>
      </c>
      <c r="B1082" s="631">
        <v>15.266999999999999</v>
      </c>
      <c r="C1082" s="631"/>
      <c r="D1082" s="592">
        <v>6.6890000000000001</v>
      </c>
      <c r="E1082" s="592"/>
      <c r="F1082" s="1028">
        <f t="shared" si="36"/>
        <v>21.956</v>
      </c>
      <c r="G1082" s="1028"/>
      <c r="H1082" s="1028"/>
      <c r="I1082" s="1028"/>
      <c r="J1082" s="1028"/>
      <c r="K1082" s="1028"/>
      <c r="L1082" s="1028"/>
      <c r="M1082" s="1028"/>
      <c r="N1082" s="1028"/>
      <c r="O1082" s="1028"/>
      <c r="P1082" s="1028"/>
      <c r="Q1082" s="1028"/>
      <c r="R1082" s="1028"/>
      <c r="S1082" s="592">
        <v>0</v>
      </c>
      <c r="T1082" s="990">
        <v>0</v>
      </c>
      <c r="U1082" s="473">
        <v>0</v>
      </c>
      <c r="V1082" s="592">
        <v>0</v>
      </c>
      <c r="W1082" s="592">
        <v>0</v>
      </c>
      <c r="X1082" s="592"/>
      <c r="Y1082" s="592">
        <f t="shared" si="35"/>
        <v>21.956</v>
      </c>
      <c r="Z1082" s="592"/>
      <c r="AA1082" s="592">
        <v>0</v>
      </c>
      <c r="AB1082" s="592">
        <v>341.54</v>
      </c>
      <c r="AC1082" s="592">
        <v>0</v>
      </c>
      <c r="AD1082" s="592"/>
      <c r="AE1082" s="592"/>
      <c r="AF1082" s="1000">
        <v>355.45</v>
      </c>
      <c r="AG1082" s="592">
        <v>0</v>
      </c>
    </row>
    <row r="1083" spans="1:34" x14ac:dyDescent="0.2">
      <c r="A1083" s="988">
        <v>37599</v>
      </c>
      <c r="B1083" s="592">
        <v>18.821000000000002</v>
      </c>
      <c r="C1083" s="592"/>
      <c r="D1083" s="592">
        <v>6.8079999999999998</v>
      </c>
      <c r="E1083" s="592"/>
      <c r="F1083" s="1028">
        <f t="shared" si="36"/>
        <v>25.629000000000001</v>
      </c>
      <c r="G1083" s="1028"/>
      <c r="H1083" s="1028"/>
      <c r="I1083" s="1028"/>
      <c r="J1083" s="1028"/>
      <c r="K1083" s="1028"/>
      <c r="L1083" s="1028"/>
      <c r="M1083" s="1028"/>
      <c r="N1083" s="1028"/>
      <c r="O1083" s="1028"/>
      <c r="P1083" s="1028"/>
      <c r="Q1083" s="1028"/>
      <c r="R1083" s="1028"/>
      <c r="S1083" s="592">
        <v>0</v>
      </c>
      <c r="T1083" s="990">
        <v>0</v>
      </c>
      <c r="U1083" s="473">
        <v>0</v>
      </c>
      <c r="V1083" s="592">
        <v>0</v>
      </c>
      <c r="W1083" s="592">
        <v>0</v>
      </c>
      <c r="X1083" s="592"/>
      <c r="Y1083" s="592">
        <f t="shared" si="35"/>
        <v>25.629000000000001</v>
      </c>
      <c r="Z1083" s="592"/>
      <c r="AA1083" s="592">
        <v>0</v>
      </c>
      <c r="AB1083" s="592">
        <v>341.45</v>
      </c>
      <c r="AC1083" s="592">
        <v>0</v>
      </c>
      <c r="AD1083" s="592"/>
      <c r="AE1083" s="592"/>
      <c r="AF1083" s="1000">
        <v>355.42</v>
      </c>
      <c r="AG1083" s="592">
        <v>0</v>
      </c>
    </row>
    <row r="1084" spans="1:34" x14ac:dyDescent="0.2">
      <c r="A1084" s="988">
        <v>37600</v>
      </c>
      <c r="B1084" s="592">
        <v>15.512</v>
      </c>
      <c r="C1084" s="592"/>
      <c r="D1084" s="592">
        <v>8.4120000000000008</v>
      </c>
      <c r="E1084" s="592"/>
      <c r="F1084" s="1028">
        <f t="shared" si="36"/>
        <v>23.923999999999999</v>
      </c>
      <c r="G1084" s="1028"/>
      <c r="H1084" s="1028"/>
      <c r="I1084" s="1028"/>
      <c r="J1084" s="1028"/>
      <c r="K1084" s="1028"/>
      <c r="L1084" s="1028"/>
      <c r="M1084" s="1028"/>
      <c r="N1084" s="1028"/>
      <c r="O1084" s="1028"/>
      <c r="P1084" s="1028"/>
      <c r="Q1084" s="1028"/>
      <c r="R1084" s="1028"/>
      <c r="S1084" s="592">
        <v>0</v>
      </c>
      <c r="T1084" s="990">
        <v>0</v>
      </c>
      <c r="U1084" s="473">
        <v>0</v>
      </c>
      <c r="V1084" s="592">
        <v>0</v>
      </c>
      <c r="W1084" s="592">
        <v>0</v>
      </c>
      <c r="X1084" s="592"/>
      <c r="Y1084" s="592">
        <f t="shared" si="35"/>
        <v>23.923999999999999</v>
      </c>
      <c r="Z1084" s="592"/>
      <c r="AA1084" s="592">
        <v>0</v>
      </c>
      <c r="AB1084" s="1000">
        <v>341.42</v>
      </c>
      <c r="AC1084" s="592">
        <v>0.13</v>
      </c>
      <c r="AD1084" s="592"/>
      <c r="AE1084" s="592"/>
      <c r="AF1084" s="592">
        <v>355.34</v>
      </c>
      <c r="AG1084" s="592">
        <v>0.22</v>
      </c>
    </row>
    <row r="1085" spans="1:34" x14ac:dyDescent="0.2">
      <c r="A1085" s="988">
        <v>37601</v>
      </c>
      <c r="B1085" s="592">
        <v>16.61</v>
      </c>
      <c r="C1085" s="592"/>
      <c r="D1085" s="592">
        <v>8.2370000000000001</v>
      </c>
      <c r="E1085" s="592"/>
      <c r="F1085" s="1028">
        <f t="shared" si="36"/>
        <v>24.847000000000001</v>
      </c>
      <c r="G1085" s="1028"/>
      <c r="H1085" s="1028"/>
      <c r="I1085" s="1028"/>
      <c r="J1085" s="1028"/>
      <c r="K1085" s="1028"/>
      <c r="L1085" s="1028"/>
      <c r="M1085" s="1028"/>
      <c r="N1085" s="1028"/>
      <c r="O1085" s="1028"/>
      <c r="P1085" s="1028"/>
      <c r="Q1085" s="1028"/>
      <c r="R1085" s="1028"/>
      <c r="S1085" s="592">
        <v>0</v>
      </c>
      <c r="T1085" s="1025">
        <v>0</v>
      </c>
      <c r="U1085" s="473">
        <v>0</v>
      </c>
      <c r="V1085" s="592">
        <v>0</v>
      </c>
      <c r="W1085" s="592">
        <v>0</v>
      </c>
      <c r="X1085" s="592"/>
      <c r="Y1085" s="592">
        <f t="shared" si="35"/>
        <v>24.847000000000001</v>
      </c>
      <c r="Z1085" s="592"/>
      <c r="AA1085" s="592">
        <v>0</v>
      </c>
      <c r="AB1085" s="592">
        <v>342.1</v>
      </c>
      <c r="AC1085" s="592">
        <v>0.28000000000000003</v>
      </c>
      <c r="AD1085" s="592"/>
      <c r="AE1085" s="592"/>
      <c r="AF1085" s="592">
        <v>355.7</v>
      </c>
      <c r="AG1085" s="592">
        <v>0.18</v>
      </c>
    </row>
    <row r="1086" spans="1:34" x14ac:dyDescent="0.2">
      <c r="A1086" s="988">
        <v>37602</v>
      </c>
      <c r="B1086" s="592">
        <v>18.850000000000001</v>
      </c>
      <c r="C1086" s="592"/>
      <c r="D1086" s="592">
        <v>7.0810000000000004</v>
      </c>
      <c r="E1086" s="592"/>
      <c r="F1086" s="1028">
        <f t="shared" si="36"/>
        <v>25.931000000000001</v>
      </c>
      <c r="G1086" s="1028"/>
      <c r="H1086" s="1028"/>
      <c r="I1086" s="1028"/>
      <c r="J1086" s="1028"/>
      <c r="K1086" s="1028"/>
      <c r="L1086" s="1028"/>
      <c r="M1086" s="1028"/>
      <c r="N1086" s="1028"/>
      <c r="O1086" s="1028"/>
      <c r="P1086" s="1028"/>
      <c r="Q1086" s="1028"/>
      <c r="R1086" s="1028"/>
      <c r="S1086" s="592">
        <v>0</v>
      </c>
      <c r="T1086" s="990">
        <v>0</v>
      </c>
      <c r="U1086" s="473">
        <v>0</v>
      </c>
      <c r="V1086" s="592">
        <v>0</v>
      </c>
      <c r="W1086" s="592">
        <v>0</v>
      </c>
      <c r="X1086" s="592"/>
      <c r="Y1086" s="592">
        <f t="shared" si="35"/>
        <v>25.931000000000001</v>
      </c>
      <c r="Z1086" s="592"/>
      <c r="AA1086" s="592">
        <v>0</v>
      </c>
      <c r="AB1086" s="592">
        <v>341.6</v>
      </c>
      <c r="AC1086" s="592" t="s">
        <v>110</v>
      </c>
      <c r="AD1086" s="592"/>
      <c r="AE1086" s="592"/>
      <c r="AF1086" s="592">
        <v>355.48</v>
      </c>
      <c r="AG1086" s="592">
        <v>0.22</v>
      </c>
    </row>
    <row r="1087" spans="1:34" x14ac:dyDescent="0.2">
      <c r="A1087" s="988">
        <v>37603</v>
      </c>
      <c r="B1087" s="592">
        <v>16.172000000000001</v>
      </c>
      <c r="C1087" s="592"/>
      <c r="D1087" s="631">
        <v>7.2859999999999996</v>
      </c>
      <c r="E1087" s="631"/>
      <c r="F1087" s="1028">
        <f t="shared" si="36"/>
        <v>23.457999999999998</v>
      </c>
      <c r="G1087" s="1028"/>
      <c r="H1087" s="1028"/>
      <c r="I1087" s="1028"/>
      <c r="J1087" s="1028"/>
      <c r="K1087" s="1028"/>
      <c r="L1087" s="1028"/>
      <c r="M1087" s="1028"/>
      <c r="N1087" s="1028"/>
      <c r="O1087" s="1028"/>
      <c r="P1087" s="1028"/>
      <c r="Q1087" s="1028"/>
      <c r="R1087" s="1028"/>
      <c r="S1087" s="592">
        <v>0</v>
      </c>
      <c r="T1087" s="990">
        <v>0</v>
      </c>
      <c r="U1087" s="473">
        <v>0</v>
      </c>
      <c r="V1087" s="592">
        <v>0</v>
      </c>
      <c r="W1087" s="592">
        <v>0</v>
      </c>
      <c r="X1087" s="592"/>
      <c r="Y1087" s="592">
        <f t="shared" si="35"/>
        <v>23.457999999999998</v>
      </c>
      <c r="Z1087" s="592"/>
      <c r="AA1087" s="592">
        <v>0</v>
      </c>
      <c r="AB1087" s="592">
        <v>342.51</v>
      </c>
      <c r="AC1087" s="592">
        <v>1.05</v>
      </c>
      <c r="AD1087" s="592"/>
      <c r="AE1087" s="592"/>
      <c r="AF1087" s="592">
        <v>355.79</v>
      </c>
      <c r="AG1087" s="592">
        <v>1.1499999999999999</v>
      </c>
    </row>
    <row r="1088" spans="1:34" x14ac:dyDescent="0.2">
      <c r="A1088" s="988">
        <v>37604</v>
      </c>
      <c r="B1088" s="592">
        <v>20.186</v>
      </c>
      <c r="C1088" s="592"/>
      <c r="D1088" s="631">
        <v>4.3899999999999997</v>
      </c>
      <c r="E1088" s="631"/>
      <c r="F1088" s="1028">
        <f t="shared" si="36"/>
        <v>24.576000000000001</v>
      </c>
      <c r="G1088" s="1028"/>
      <c r="H1088" s="1028"/>
      <c r="I1088" s="1028"/>
      <c r="J1088" s="1028"/>
      <c r="K1088" s="1028"/>
      <c r="L1088" s="1028"/>
      <c r="M1088" s="1028"/>
      <c r="N1088" s="1028"/>
      <c r="O1088" s="1028"/>
      <c r="P1088" s="1028"/>
      <c r="Q1088" s="1028"/>
      <c r="R1088" s="1028"/>
      <c r="S1088" s="592">
        <v>0</v>
      </c>
      <c r="T1088" s="990">
        <v>0</v>
      </c>
      <c r="U1088" s="473">
        <v>0</v>
      </c>
      <c r="V1088" s="592">
        <v>0</v>
      </c>
      <c r="W1088" s="592">
        <v>0</v>
      </c>
      <c r="X1088" s="592"/>
      <c r="Y1088" s="592">
        <f t="shared" si="35"/>
        <v>24.576000000000001</v>
      </c>
      <c r="Z1088" s="592"/>
      <c r="AA1088" s="592">
        <v>0</v>
      </c>
      <c r="AB1088" s="592">
        <v>342.12</v>
      </c>
      <c r="AC1088" s="592">
        <v>0</v>
      </c>
      <c r="AD1088" s="592"/>
      <c r="AE1088" s="592"/>
      <c r="AF1088" s="592">
        <v>354.18</v>
      </c>
      <c r="AG1088" s="592">
        <v>0.05</v>
      </c>
    </row>
    <row r="1089" spans="1:33" x14ac:dyDescent="0.2">
      <c r="A1089" s="988">
        <v>37605</v>
      </c>
      <c r="B1089" s="592">
        <v>16.152000000000001</v>
      </c>
      <c r="C1089" s="592"/>
      <c r="D1089" s="592">
        <v>5.8239999999999998</v>
      </c>
      <c r="E1089" s="592"/>
      <c r="F1089" s="1028">
        <f t="shared" si="36"/>
        <v>21.975999999999999</v>
      </c>
      <c r="G1089" s="1028"/>
      <c r="H1089" s="1028"/>
      <c r="I1089" s="1028"/>
      <c r="J1089" s="1028"/>
      <c r="K1089" s="1028"/>
      <c r="L1089" s="1028"/>
      <c r="M1089" s="1028"/>
      <c r="N1089" s="1028"/>
      <c r="O1089" s="1028"/>
      <c r="P1089" s="1028"/>
      <c r="Q1089" s="1028"/>
      <c r="R1089" s="1028"/>
      <c r="S1089" s="592">
        <v>0</v>
      </c>
      <c r="T1089" s="990">
        <v>0</v>
      </c>
      <c r="U1089" s="473">
        <v>0</v>
      </c>
      <c r="V1089" s="592">
        <v>0</v>
      </c>
      <c r="W1089" s="592">
        <v>0</v>
      </c>
      <c r="X1089" s="592"/>
      <c r="Y1089" s="592">
        <f t="shared" si="35"/>
        <v>21.975999999999999</v>
      </c>
      <c r="Z1089" s="592"/>
      <c r="AA1089" s="592">
        <v>0</v>
      </c>
      <c r="AB1089" s="592">
        <v>341.69</v>
      </c>
      <c r="AC1089" s="592">
        <v>0</v>
      </c>
      <c r="AD1089" s="592"/>
      <c r="AE1089" s="592"/>
      <c r="AF1089" s="592">
        <v>354.55</v>
      </c>
      <c r="AG1089" s="592">
        <v>0</v>
      </c>
    </row>
    <row r="1090" spans="1:33" x14ac:dyDescent="0.2">
      <c r="A1090" s="988">
        <v>37606</v>
      </c>
      <c r="B1090" s="592">
        <v>14.603</v>
      </c>
      <c r="C1090" s="592"/>
      <c r="D1090" s="592">
        <v>8.452</v>
      </c>
      <c r="E1090" s="592"/>
      <c r="F1090" s="1028">
        <f t="shared" si="36"/>
        <v>23.055</v>
      </c>
      <c r="G1090" s="1028"/>
      <c r="H1090" s="1028"/>
      <c r="I1090" s="1028"/>
      <c r="J1090" s="1028"/>
      <c r="K1090" s="1028"/>
      <c r="L1090" s="1028"/>
      <c r="M1090" s="1028"/>
      <c r="N1090" s="1028"/>
      <c r="O1090" s="1028"/>
      <c r="P1090" s="1028"/>
      <c r="Q1090" s="1028"/>
      <c r="R1090" s="1028"/>
      <c r="S1090" s="592">
        <v>0</v>
      </c>
      <c r="T1090" s="990">
        <v>0</v>
      </c>
      <c r="U1090" s="473">
        <v>0</v>
      </c>
      <c r="V1090" s="592">
        <v>0</v>
      </c>
      <c r="W1090" s="592">
        <v>0</v>
      </c>
      <c r="X1090" s="592"/>
      <c r="Y1090" s="592">
        <f t="shared" si="35"/>
        <v>23.055</v>
      </c>
      <c r="Z1090" s="592"/>
      <c r="AA1090" s="592">
        <v>0</v>
      </c>
      <c r="AB1090" s="592">
        <v>341.52</v>
      </c>
      <c r="AC1090" s="592">
        <v>0</v>
      </c>
      <c r="AD1090" s="592"/>
      <c r="AE1090" s="592"/>
      <c r="AF1090" s="592">
        <v>355.1</v>
      </c>
      <c r="AG1090" s="592">
        <v>0</v>
      </c>
    </row>
    <row r="1091" spans="1:33" x14ac:dyDescent="0.2">
      <c r="A1091" s="988">
        <v>37607</v>
      </c>
      <c r="B1091" s="592">
        <v>17.131</v>
      </c>
      <c r="C1091" s="592"/>
      <c r="D1091" s="631">
        <v>6.8659999999999997</v>
      </c>
      <c r="E1091" s="631"/>
      <c r="F1091" s="1028">
        <f t="shared" si="36"/>
        <v>23.997</v>
      </c>
      <c r="G1091" s="1028"/>
      <c r="H1091" s="1028"/>
      <c r="I1091" s="1028"/>
      <c r="J1091" s="1028"/>
      <c r="K1091" s="1028"/>
      <c r="L1091" s="1028"/>
      <c r="M1091" s="1028"/>
      <c r="N1091" s="1028"/>
      <c r="O1091" s="1028"/>
      <c r="P1091" s="1028"/>
      <c r="Q1091" s="1028"/>
      <c r="R1091" s="1028"/>
      <c r="S1091" s="592">
        <v>0</v>
      </c>
      <c r="T1091" s="990">
        <v>0</v>
      </c>
      <c r="U1091" s="473">
        <v>0</v>
      </c>
      <c r="V1091" s="592">
        <v>0</v>
      </c>
      <c r="W1091" s="592">
        <v>0</v>
      </c>
      <c r="X1091" s="592"/>
      <c r="Y1091" s="592">
        <f t="shared" si="35"/>
        <v>23.997</v>
      </c>
      <c r="Z1091" s="592"/>
      <c r="AA1091" s="592">
        <v>0</v>
      </c>
      <c r="AB1091" s="592">
        <v>341.47</v>
      </c>
      <c r="AC1091" s="592">
        <v>0</v>
      </c>
      <c r="AD1091" s="592"/>
      <c r="AE1091" s="592"/>
      <c r="AF1091" s="592">
        <v>354.92</v>
      </c>
      <c r="AG1091" s="592">
        <v>0</v>
      </c>
    </row>
    <row r="1092" spans="1:33" x14ac:dyDescent="0.2">
      <c r="A1092" s="988">
        <v>37608</v>
      </c>
      <c r="B1092" s="592">
        <v>17.178999999999998</v>
      </c>
      <c r="C1092" s="592"/>
      <c r="D1092" s="592">
        <v>6.5640000000000001</v>
      </c>
      <c r="E1092" s="592"/>
      <c r="F1092" s="1028">
        <f t="shared" si="36"/>
        <v>23.742999999999999</v>
      </c>
      <c r="G1092" s="1028"/>
      <c r="H1092" s="1028"/>
      <c r="I1092" s="1028"/>
      <c r="J1092" s="1028"/>
      <c r="K1092" s="1028"/>
      <c r="L1092" s="1028"/>
      <c r="M1092" s="1028"/>
      <c r="N1092" s="1028"/>
      <c r="O1092" s="1028"/>
      <c r="P1092" s="1028"/>
      <c r="Q1092" s="1028"/>
      <c r="R1092" s="1028"/>
      <c r="S1092" s="592">
        <v>0</v>
      </c>
      <c r="T1092" s="990">
        <v>0</v>
      </c>
      <c r="U1092" s="473">
        <v>0</v>
      </c>
      <c r="V1092" s="592">
        <v>0</v>
      </c>
      <c r="W1092" s="592">
        <v>0</v>
      </c>
      <c r="X1092" s="592"/>
      <c r="Y1092" s="592">
        <f t="shared" si="35"/>
        <v>23.742999999999999</v>
      </c>
      <c r="Z1092" s="592"/>
      <c r="AA1092" s="592">
        <v>0</v>
      </c>
      <c r="AB1092" s="592">
        <v>341.35</v>
      </c>
      <c r="AC1092" s="592">
        <v>0</v>
      </c>
      <c r="AD1092" s="592"/>
      <c r="AE1092" s="592"/>
      <c r="AF1092" s="592">
        <v>354.61</v>
      </c>
      <c r="AG1092" s="592">
        <v>0</v>
      </c>
    </row>
    <row r="1093" spans="1:33" x14ac:dyDescent="0.2">
      <c r="A1093" s="988">
        <v>37609</v>
      </c>
      <c r="B1093" s="592">
        <v>16.393999999999998</v>
      </c>
      <c r="C1093" s="592"/>
      <c r="D1093" s="592">
        <v>6.4669999999999996</v>
      </c>
      <c r="E1093" s="592"/>
      <c r="F1093" s="1028">
        <f t="shared" si="36"/>
        <v>22.860999999999997</v>
      </c>
      <c r="G1093" s="1028"/>
      <c r="H1093" s="1028"/>
      <c r="I1093" s="1028"/>
      <c r="J1093" s="1028"/>
      <c r="K1093" s="1028"/>
      <c r="L1093" s="1028"/>
      <c r="M1093" s="1028"/>
      <c r="N1093" s="1028"/>
      <c r="O1093" s="1028"/>
      <c r="P1093" s="1028"/>
      <c r="Q1093" s="1028"/>
      <c r="R1093" s="1028"/>
      <c r="S1093" s="592">
        <v>0</v>
      </c>
      <c r="T1093" s="997">
        <v>0</v>
      </c>
      <c r="U1093" s="473">
        <v>0</v>
      </c>
      <c r="V1093" s="592">
        <v>0</v>
      </c>
      <c r="W1093" s="592">
        <v>0</v>
      </c>
      <c r="X1093" s="592"/>
      <c r="Y1093" s="592">
        <f t="shared" si="35"/>
        <v>22.860999999999997</v>
      </c>
      <c r="Z1093" s="592"/>
      <c r="AA1093" s="592">
        <v>0</v>
      </c>
      <c r="AB1093" s="592">
        <v>341.56</v>
      </c>
      <c r="AC1093" s="592">
        <v>0.42</v>
      </c>
      <c r="AD1093" s="592"/>
      <c r="AE1093" s="592"/>
      <c r="AF1093" s="592">
        <v>354.66</v>
      </c>
      <c r="AG1093" s="592">
        <v>0.5</v>
      </c>
    </row>
    <row r="1094" spans="1:33" x14ac:dyDescent="0.2">
      <c r="A1094" s="988">
        <v>37610</v>
      </c>
      <c r="B1094" s="592">
        <v>15.91</v>
      </c>
      <c r="C1094" s="592"/>
      <c r="D1094" s="592">
        <v>10.8</v>
      </c>
      <c r="E1094" s="592"/>
      <c r="F1094" s="1028">
        <f t="shared" si="36"/>
        <v>26.71</v>
      </c>
      <c r="G1094" s="1028"/>
      <c r="H1094" s="1028"/>
      <c r="I1094" s="1028"/>
      <c r="J1094" s="1028"/>
      <c r="K1094" s="1028"/>
      <c r="L1094" s="1028"/>
      <c r="M1094" s="1028"/>
      <c r="N1094" s="1028"/>
      <c r="O1094" s="1028"/>
      <c r="P1094" s="1028"/>
      <c r="Q1094" s="1028"/>
      <c r="R1094" s="1028"/>
      <c r="S1094" s="592">
        <v>0</v>
      </c>
      <c r="T1094" s="997">
        <v>0</v>
      </c>
      <c r="U1094" s="473">
        <v>0</v>
      </c>
      <c r="V1094" s="592">
        <v>0</v>
      </c>
      <c r="W1094" s="592">
        <v>0</v>
      </c>
      <c r="X1094" s="592"/>
      <c r="Y1094" s="592">
        <f t="shared" si="35"/>
        <v>26.71</v>
      </c>
      <c r="Z1094" s="592"/>
      <c r="AA1094" s="592">
        <v>0</v>
      </c>
      <c r="AB1094" s="592">
        <v>341.51</v>
      </c>
      <c r="AC1094" s="592">
        <v>0.08</v>
      </c>
      <c r="AD1094" s="592"/>
      <c r="AE1094" s="592"/>
      <c r="AF1094" s="631">
        <v>355.36</v>
      </c>
      <c r="AG1094" s="631">
        <v>0.05</v>
      </c>
    </row>
    <row r="1095" spans="1:33" x14ac:dyDescent="0.2">
      <c r="A1095" s="988">
        <v>37611</v>
      </c>
      <c r="B1095" s="592">
        <v>14.42</v>
      </c>
      <c r="C1095" s="592"/>
      <c r="D1095" s="592">
        <v>7.09</v>
      </c>
      <c r="E1095" s="592"/>
      <c r="F1095" s="1028">
        <f t="shared" si="36"/>
        <v>21.509999999999998</v>
      </c>
      <c r="G1095" s="1028"/>
      <c r="H1095" s="1028"/>
      <c r="I1095" s="1028"/>
      <c r="J1095" s="1028"/>
      <c r="K1095" s="1028"/>
      <c r="L1095" s="1028"/>
      <c r="M1095" s="1028"/>
      <c r="N1095" s="1028"/>
      <c r="O1095" s="1028"/>
      <c r="P1095" s="1028"/>
      <c r="Q1095" s="1028"/>
      <c r="R1095" s="1028"/>
      <c r="S1095" s="592">
        <v>0</v>
      </c>
      <c r="T1095" s="997">
        <v>0</v>
      </c>
      <c r="U1095" s="473">
        <v>0</v>
      </c>
      <c r="V1095" s="592">
        <v>0</v>
      </c>
      <c r="W1095" s="592">
        <v>0</v>
      </c>
      <c r="X1095" s="592"/>
      <c r="Y1095" s="592">
        <f t="shared" si="35"/>
        <v>21.509999999999998</v>
      </c>
      <c r="Z1095" s="592"/>
      <c r="AA1095" s="592">
        <v>0</v>
      </c>
      <c r="AB1095" s="592">
        <v>341.43</v>
      </c>
      <c r="AC1095" s="592">
        <v>0</v>
      </c>
      <c r="AD1095" s="592"/>
      <c r="AE1095" s="592"/>
      <c r="AF1095" s="592">
        <v>355.31</v>
      </c>
      <c r="AG1095" s="592">
        <v>0</v>
      </c>
    </row>
    <row r="1096" spans="1:33" x14ac:dyDescent="0.2">
      <c r="A1096" s="988">
        <v>37612</v>
      </c>
      <c r="B1096" s="592">
        <v>14.02</v>
      </c>
      <c r="C1096" s="592"/>
      <c r="D1096" s="592">
        <v>6.3</v>
      </c>
      <c r="E1096" s="592"/>
      <c r="F1096" s="1028">
        <f t="shared" si="36"/>
        <v>20.32</v>
      </c>
      <c r="G1096" s="1028"/>
      <c r="H1096" s="1028"/>
      <c r="I1096" s="1028"/>
      <c r="J1096" s="1028"/>
      <c r="K1096" s="1028"/>
      <c r="L1096" s="1028"/>
      <c r="M1096" s="1028"/>
      <c r="N1096" s="1028"/>
      <c r="O1096" s="1028"/>
      <c r="P1096" s="1028"/>
      <c r="Q1096" s="1028"/>
      <c r="R1096" s="1028"/>
      <c r="S1096" s="592">
        <v>0</v>
      </c>
      <c r="T1096" s="990">
        <v>0</v>
      </c>
      <c r="U1096" s="679">
        <v>0</v>
      </c>
      <c r="V1096" s="592">
        <v>0</v>
      </c>
      <c r="W1096" s="592">
        <v>0</v>
      </c>
      <c r="X1096" s="592"/>
      <c r="Y1096" s="592">
        <f t="shared" si="35"/>
        <v>20.32</v>
      </c>
      <c r="Z1096" s="592"/>
      <c r="AA1096" s="592">
        <v>0</v>
      </c>
      <c r="AB1096" s="592">
        <v>341.3</v>
      </c>
      <c r="AC1096" s="592">
        <v>0</v>
      </c>
      <c r="AD1096" s="592"/>
      <c r="AE1096" s="592"/>
      <c r="AF1096" s="592">
        <v>355.22</v>
      </c>
      <c r="AG1096" s="592">
        <v>0</v>
      </c>
    </row>
    <row r="1097" spans="1:33" x14ac:dyDescent="0.2">
      <c r="A1097" s="988">
        <v>37613</v>
      </c>
      <c r="B1097" s="592">
        <v>15.94</v>
      </c>
      <c r="C1097" s="592"/>
      <c r="D1097" s="592">
        <v>6.55</v>
      </c>
      <c r="E1097" s="592"/>
      <c r="F1097" s="1028">
        <f t="shared" si="36"/>
        <v>22.49</v>
      </c>
      <c r="G1097" s="1028"/>
      <c r="H1097" s="1028"/>
      <c r="I1097" s="1028"/>
      <c r="J1097" s="1028"/>
      <c r="K1097" s="1028"/>
      <c r="L1097" s="1028"/>
      <c r="M1097" s="1028"/>
      <c r="N1097" s="1028"/>
      <c r="O1097" s="1028"/>
      <c r="P1097" s="1028"/>
      <c r="Q1097" s="1028"/>
      <c r="R1097" s="1028"/>
      <c r="S1097" s="592">
        <v>0</v>
      </c>
      <c r="T1097" s="990">
        <v>0</v>
      </c>
      <c r="U1097" s="679">
        <v>0</v>
      </c>
      <c r="V1097" s="592">
        <v>0</v>
      </c>
      <c r="W1097" s="592">
        <v>0</v>
      </c>
      <c r="X1097" s="592"/>
      <c r="Y1097" s="592">
        <f t="shared" si="35"/>
        <v>22.49</v>
      </c>
      <c r="Z1097" s="592"/>
      <c r="AA1097" s="592">
        <v>0</v>
      </c>
      <c r="AB1097" s="592">
        <v>341.25</v>
      </c>
      <c r="AC1097" s="592">
        <v>0.31</v>
      </c>
      <c r="AD1097" s="592"/>
      <c r="AE1097" s="592"/>
      <c r="AF1097" s="592">
        <v>355.23</v>
      </c>
      <c r="AG1097" s="592">
        <v>0.6</v>
      </c>
    </row>
    <row r="1098" spans="1:33" x14ac:dyDescent="0.2">
      <c r="A1098" s="988">
        <v>37614</v>
      </c>
      <c r="B1098" s="592">
        <v>14.83</v>
      </c>
      <c r="C1098" s="592"/>
      <c r="D1098" s="592">
        <v>6.21</v>
      </c>
      <c r="E1098" s="592"/>
      <c r="F1098" s="1028">
        <f t="shared" si="36"/>
        <v>21.04</v>
      </c>
      <c r="G1098" s="1028"/>
      <c r="H1098" s="1028"/>
      <c r="I1098" s="1028"/>
      <c r="J1098" s="1028"/>
      <c r="K1098" s="1028"/>
      <c r="L1098" s="1028"/>
      <c r="M1098" s="1028"/>
      <c r="N1098" s="1028"/>
      <c r="O1098" s="1028"/>
      <c r="P1098" s="1028"/>
      <c r="Q1098" s="1028"/>
      <c r="R1098" s="1028"/>
      <c r="S1098" s="592">
        <v>0</v>
      </c>
      <c r="T1098" s="990">
        <v>0</v>
      </c>
      <c r="U1098" s="679">
        <v>0</v>
      </c>
      <c r="V1098" s="592">
        <v>0</v>
      </c>
      <c r="W1098" s="592">
        <v>0</v>
      </c>
      <c r="X1098" s="592"/>
      <c r="Y1098" s="592">
        <f t="shared" si="35"/>
        <v>21.04</v>
      </c>
      <c r="Z1098" s="592"/>
      <c r="AA1098" s="592">
        <v>0</v>
      </c>
      <c r="AB1098" s="592">
        <v>342.73</v>
      </c>
      <c r="AC1098" s="592">
        <v>0.92</v>
      </c>
      <c r="AD1098" s="592"/>
      <c r="AE1098" s="592"/>
      <c r="AF1098" s="592">
        <v>356.15</v>
      </c>
      <c r="AG1098" s="592">
        <v>1.2</v>
      </c>
    </row>
    <row r="1099" spans="1:33" x14ac:dyDescent="0.2">
      <c r="A1099" s="988">
        <v>37615</v>
      </c>
      <c r="B1099" s="592">
        <v>14.45</v>
      </c>
      <c r="C1099" s="592"/>
      <c r="D1099" s="592">
        <v>5.77</v>
      </c>
      <c r="E1099" s="592"/>
      <c r="F1099" s="1028">
        <f t="shared" si="36"/>
        <v>20.22</v>
      </c>
      <c r="G1099" s="1028"/>
      <c r="H1099" s="1028"/>
      <c r="I1099" s="1028"/>
      <c r="J1099" s="1028"/>
      <c r="K1099" s="1028"/>
      <c r="L1099" s="1028"/>
      <c r="M1099" s="1028"/>
      <c r="N1099" s="1028"/>
      <c r="O1099" s="1028"/>
      <c r="P1099" s="1028"/>
      <c r="Q1099" s="1028"/>
      <c r="R1099" s="1028"/>
      <c r="S1099" s="592">
        <v>0</v>
      </c>
      <c r="T1099" s="990">
        <v>0</v>
      </c>
      <c r="U1099" s="679">
        <v>0</v>
      </c>
      <c r="V1099" s="592">
        <v>0</v>
      </c>
      <c r="W1099" s="592">
        <v>0</v>
      </c>
      <c r="X1099" s="592"/>
      <c r="Y1099" s="592">
        <f t="shared" si="35"/>
        <v>20.22</v>
      </c>
      <c r="Z1099" s="592"/>
      <c r="AA1099" s="592">
        <v>0</v>
      </c>
      <c r="AB1099" s="592">
        <v>342.26</v>
      </c>
      <c r="AC1099" s="592">
        <v>0</v>
      </c>
      <c r="AD1099" s="592"/>
      <c r="AE1099" s="592"/>
      <c r="AF1099" s="592">
        <v>355.4</v>
      </c>
      <c r="AG1099" s="592">
        <v>0</v>
      </c>
    </row>
    <row r="1100" spans="1:33" x14ac:dyDescent="0.2">
      <c r="A1100" s="988">
        <v>37616</v>
      </c>
      <c r="B1100" s="592">
        <v>15.9</v>
      </c>
      <c r="C1100" s="592"/>
      <c r="D1100" s="592">
        <v>9.14</v>
      </c>
      <c r="E1100" s="592"/>
      <c r="F1100" s="1028">
        <f t="shared" si="36"/>
        <v>25.04</v>
      </c>
      <c r="G1100" s="1028"/>
      <c r="H1100" s="1028"/>
      <c r="I1100" s="1028"/>
      <c r="J1100" s="1028"/>
      <c r="K1100" s="1028"/>
      <c r="L1100" s="1028"/>
      <c r="M1100" s="1028"/>
      <c r="N1100" s="1028"/>
      <c r="O1100" s="1028"/>
      <c r="P1100" s="1028"/>
      <c r="Q1100" s="1028"/>
      <c r="R1100" s="1028"/>
      <c r="S1100" s="592">
        <v>0</v>
      </c>
      <c r="T1100" s="990">
        <v>0</v>
      </c>
      <c r="U1100" s="679">
        <v>0</v>
      </c>
      <c r="V1100" s="592">
        <v>0</v>
      </c>
      <c r="W1100" s="631">
        <v>0</v>
      </c>
      <c r="X1100" s="631"/>
      <c r="Y1100" s="592">
        <f t="shared" si="35"/>
        <v>25.04</v>
      </c>
      <c r="Z1100" s="592"/>
      <c r="AA1100" s="592">
        <v>0</v>
      </c>
      <c r="AB1100" s="592">
        <v>341.72</v>
      </c>
      <c r="AC1100" s="592">
        <v>0</v>
      </c>
      <c r="AD1100" s="592"/>
      <c r="AE1100" s="592"/>
      <c r="AF1100" s="592">
        <v>355.45</v>
      </c>
      <c r="AG1100" s="592">
        <v>0</v>
      </c>
    </row>
    <row r="1101" spans="1:33" x14ac:dyDescent="0.2">
      <c r="A1101" s="988">
        <v>37617</v>
      </c>
      <c r="B1101" s="592">
        <v>15.58</v>
      </c>
      <c r="C1101" s="592"/>
      <c r="D1101" s="592">
        <v>5.99</v>
      </c>
      <c r="E1101" s="592"/>
      <c r="F1101" s="1028">
        <f t="shared" si="36"/>
        <v>21.57</v>
      </c>
      <c r="G1101" s="1028"/>
      <c r="H1101" s="1028"/>
      <c r="I1101" s="1028"/>
      <c r="J1101" s="1028"/>
      <c r="K1101" s="1028"/>
      <c r="L1101" s="1028"/>
      <c r="M1101" s="1028"/>
      <c r="N1101" s="1028"/>
      <c r="O1101" s="1028"/>
      <c r="P1101" s="1028"/>
      <c r="Q1101" s="1028"/>
      <c r="R1101" s="1028"/>
      <c r="S1101" s="592">
        <v>0</v>
      </c>
      <c r="T1101" s="990">
        <v>0</v>
      </c>
      <c r="U1101" s="679">
        <v>0</v>
      </c>
      <c r="V1101" s="592">
        <v>0</v>
      </c>
      <c r="W1101" s="631">
        <v>0</v>
      </c>
      <c r="X1101" s="631"/>
      <c r="Y1101" s="592">
        <f t="shared" si="35"/>
        <v>21.57</v>
      </c>
      <c r="Z1101" s="592"/>
      <c r="AA1101" s="592">
        <v>0</v>
      </c>
      <c r="AB1101" s="592">
        <v>341.39</v>
      </c>
      <c r="AC1101" s="592">
        <v>0</v>
      </c>
      <c r="AD1101" s="592"/>
      <c r="AE1101" s="592"/>
      <c r="AF1101" s="592">
        <v>355.39</v>
      </c>
      <c r="AG1101" s="592">
        <v>0</v>
      </c>
    </row>
    <row r="1102" spans="1:33" x14ac:dyDescent="0.2">
      <c r="A1102" s="988">
        <v>37618</v>
      </c>
      <c r="B1102" s="592">
        <v>15.01</v>
      </c>
      <c r="C1102" s="592"/>
      <c r="D1102" s="592">
        <v>5.23</v>
      </c>
      <c r="E1102" s="592"/>
      <c r="F1102" s="1028">
        <f t="shared" si="36"/>
        <v>20.240000000000002</v>
      </c>
      <c r="G1102" s="1028"/>
      <c r="H1102" s="1028"/>
      <c r="I1102" s="1028"/>
      <c r="J1102" s="1028"/>
      <c r="K1102" s="1028"/>
      <c r="L1102" s="1028"/>
      <c r="M1102" s="1028"/>
      <c r="N1102" s="1028"/>
      <c r="O1102" s="1028"/>
      <c r="P1102" s="1028"/>
      <c r="Q1102" s="1028"/>
      <c r="R1102" s="1028"/>
      <c r="S1102" s="592">
        <v>0</v>
      </c>
      <c r="T1102" s="990">
        <v>0</v>
      </c>
      <c r="U1102" s="679">
        <v>0</v>
      </c>
      <c r="V1102" s="592">
        <v>0</v>
      </c>
      <c r="W1102" s="631">
        <v>0</v>
      </c>
      <c r="X1102" s="631"/>
      <c r="Y1102" s="592">
        <f t="shared" si="35"/>
        <v>20.240000000000002</v>
      </c>
      <c r="Z1102" s="592"/>
      <c r="AA1102" s="592">
        <v>0</v>
      </c>
      <c r="AB1102" s="592">
        <v>341.28</v>
      </c>
      <c r="AC1102" s="592">
        <v>0</v>
      </c>
      <c r="AD1102" s="592"/>
      <c r="AE1102" s="592"/>
      <c r="AF1102" s="592">
        <v>355.28</v>
      </c>
      <c r="AG1102" s="592">
        <v>0</v>
      </c>
    </row>
    <row r="1103" spans="1:33" x14ac:dyDescent="0.2">
      <c r="A1103" s="988">
        <v>37619</v>
      </c>
      <c r="B1103" s="592">
        <v>14.68</v>
      </c>
      <c r="C1103" s="592"/>
      <c r="D1103" s="592">
        <v>5.93</v>
      </c>
      <c r="E1103" s="592"/>
      <c r="F1103" s="1028">
        <f t="shared" si="36"/>
        <v>20.61</v>
      </c>
      <c r="G1103" s="1028"/>
      <c r="H1103" s="1028"/>
      <c r="I1103" s="1028"/>
      <c r="J1103" s="1028"/>
      <c r="K1103" s="1028"/>
      <c r="L1103" s="1028"/>
      <c r="M1103" s="1028"/>
      <c r="N1103" s="1028"/>
      <c r="O1103" s="1028"/>
      <c r="P1103" s="1028"/>
      <c r="Q1103" s="1028"/>
      <c r="R1103" s="1028"/>
      <c r="S1103" s="592">
        <v>0</v>
      </c>
      <c r="T1103" s="990">
        <v>0</v>
      </c>
      <c r="U1103" s="679">
        <v>0</v>
      </c>
      <c r="V1103" s="592">
        <v>0</v>
      </c>
      <c r="W1103" s="631">
        <v>0</v>
      </c>
      <c r="X1103" s="631"/>
      <c r="Y1103" s="592">
        <f t="shared" si="35"/>
        <v>20.61</v>
      </c>
      <c r="Z1103" s="592"/>
      <c r="AA1103" s="592">
        <v>0</v>
      </c>
      <c r="AB1103" s="592">
        <v>341.25</v>
      </c>
      <c r="AC1103" s="592">
        <v>0</v>
      </c>
      <c r="AD1103" s="592"/>
      <c r="AE1103" s="592"/>
      <c r="AF1103" s="1000">
        <v>355.24</v>
      </c>
      <c r="AG1103" s="592">
        <v>0</v>
      </c>
    </row>
    <row r="1104" spans="1:33" x14ac:dyDescent="0.2">
      <c r="A1104" s="988">
        <v>37620</v>
      </c>
      <c r="B1104" s="592">
        <v>17.305</v>
      </c>
      <c r="C1104" s="592"/>
      <c r="D1104" s="592">
        <v>6.6420000000000003</v>
      </c>
      <c r="E1104" s="592"/>
      <c r="F1104" s="1028">
        <f t="shared" si="36"/>
        <v>23.946999999999999</v>
      </c>
      <c r="G1104" s="1028"/>
      <c r="H1104" s="1028"/>
      <c r="I1104" s="1028"/>
      <c r="J1104" s="1028"/>
      <c r="K1104" s="1028"/>
      <c r="L1104" s="1028"/>
      <c r="M1104" s="1028"/>
      <c r="N1104" s="1028"/>
      <c r="O1104" s="1028"/>
      <c r="P1104" s="1028"/>
      <c r="Q1104" s="1028"/>
      <c r="R1104" s="1028"/>
      <c r="S1104" s="592">
        <v>0</v>
      </c>
      <c r="T1104" s="990">
        <v>0</v>
      </c>
      <c r="U1104" s="679">
        <v>0</v>
      </c>
      <c r="V1104" s="592">
        <v>0</v>
      </c>
      <c r="W1104" s="592">
        <v>0</v>
      </c>
      <c r="X1104" s="592"/>
      <c r="Y1104" s="592">
        <f t="shared" si="35"/>
        <v>23.946999999999999</v>
      </c>
      <c r="Z1104" s="592"/>
      <c r="AA1104" s="592">
        <v>0</v>
      </c>
      <c r="AB1104" s="1000">
        <v>341.22</v>
      </c>
      <c r="AC1104" s="592">
        <v>0</v>
      </c>
      <c r="AD1104" s="592"/>
      <c r="AE1104" s="592"/>
      <c r="AF1104" s="1000">
        <v>355.25</v>
      </c>
      <c r="AG1104" s="592">
        <v>0</v>
      </c>
    </row>
    <row r="1105" spans="1:33" x14ac:dyDescent="0.2">
      <c r="A1105" s="988">
        <v>37621</v>
      </c>
      <c r="B1105" s="592">
        <v>16.835000000000001</v>
      </c>
      <c r="C1105" s="592"/>
      <c r="D1105" s="592">
        <v>6.7080000000000002</v>
      </c>
      <c r="E1105" s="592"/>
      <c r="F1105" s="1028">
        <f t="shared" si="36"/>
        <v>23.542999999999999</v>
      </c>
      <c r="G1105" s="1028"/>
      <c r="H1105" s="1028"/>
      <c r="I1105" s="1028"/>
      <c r="J1105" s="1028"/>
      <c r="K1105" s="1028"/>
      <c r="L1105" s="1028"/>
      <c r="M1105" s="1028"/>
      <c r="N1105" s="1028"/>
      <c r="O1105" s="1028"/>
      <c r="P1105" s="1028"/>
      <c r="Q1105" s="1028"/>
      <c r="R1105" s="1028"/>
      <c r="S1105" s="592">
        <v>0</v>
      </c>
      <c r="T1105" s="990">
        <v>0</v>
      </c>
      <c r="U1105" s="679">
        <v>0</v>
      </c>
      <c r="V1105" s="592">
        <v>0</v>
      </c>
      <c r="W1105" s="592">
        <v>0</v>
      </c>
      <c r="X1105" s="592"/>
      <c r="Y1105" s="592">
        <f t="shared" si="35"/>
        <v>23.542999999999999</v>
      </c>
      <c r="Z1105" s="592"/>
      <c r="AA1105" s="592">
        <v>0</v>
      </c>
      <c r="AB1105" s="1000">
        <v>341.32</v>
      </c>
      <c r="AC1105" s="592">
        <v>0.42</v>
      </c>
      <c r="AD1105" s="592"/>
      <c r="AE1105" s="592"/>
      <c r="AF1105" s="592">
        <v>355.35</v>
      </c>
      <c r="AG1105" s="592">
        <v>0.64</v>
      </c>
    </row>
    <row r="1106" spans="1:33" x14ac:dyDescent="0.2">
      <c r="A1106" s="988">
        <v>37622</v>
      </c>
      <c r="B1106" s="592">
        <v>14.324</v>
      </c>
      <c r="C1106" s="592"/>
      <c r="D1106" s="592">
        <v>6.4749999999999996</v>
      </c>
      <c r="E1106" s="592"/>
      <c r="F1106" s="592">
        <f t="shared" si="36"/>
        <v>20.798999999999999</v>
      </c>
      <c r="G1106" s="592"/>
      <c r="H1106" s="592"/>
      <c r="I1106" s="592"/>
      <c r="J1106" s="592"/>
      <c r="K1106" s="592"/>
      <c r="L1106" s="592"/>
      <c r="M1106" s="592"/>
      <c r="N1106" s="592"/>
      <c r="O1106" s="592"/>
      <c r="P1106" s="592"/>
      <c r="Q1106" s="592"/>
      <c r="R1106" s="592"/>
      <c r="S1106" s="592">
        <v>0</v>
      </c>
      <c r="T1106" s="990">
        <v>0</v>
      </c>
      <c r="U1106" s="473">
        <v>0</v>
      </c>
      <c r="V1106" s="592">
        <v>0</v>
      </c>
      <c r="W1106" s="592">
        <v>0</v>
      </c>
      <c r="X1106" s="592"/>
      <c r="Y1106" s="592">
        <f t="shared" si="35"/>
        <v>20.798999999999999</v>
      </c>
      <c r="Z1106" s="592"/>
      <c r="AA1106" s="592">
        <v>0</v>
      </c>
      <c r="AB1106" s="592">
        <v>341.65</v>
      </c>
      <c r="AC1106" s="592">
        <v>0.12</v>
      </c>
      <c r="AD1106" s="592"/>
      <c r="AE1106" s="592"/>
      <c r="AF1106" s="592">
        <v>355.37</v>
      </c>
      <c r="AG1106" s="592">
        <v>0.09</v>
      </c>
    </row>
    <row r="1107" spans="1:33" x14ac:dyDescent="0.2">
      <c r="A1107" s="988">
        <v>37623</v>
      </c>
      <c r="B1107" s="592">
        <v>16.888999999999999</v>
      </c>
      <c r="C1107" s="592"/>
      <c r="D1107" s="592">
        <v>6.1909999999999998</v>
      </c>
      <c r="E1107" s="592"/>
      <c r="F1107" s="592">
        <f t="shared" si="36"/>
        <v>23.08</v>
      </c>
      <c r="G1107" s="592"/>
      <c r="H1107" s="592"/>
      <c r="I1107" s="592"/>
      <c r="J1107" s="592"/>
      <c r="K1107" s="592"/>
      <c r="L1107" s="592"/>
      <c r="M1107" s="592"/>
      <c r="N1107" s="592"/>
      <c r="O1107" s="592"/>
      <c r="P1107" s="592"/>
      <c r="Q1107" s="592"/>
      <c r="R1107" s="592"/>
      <c r="S1107" s="592">
        <v>0</v>
      </c>
      <c r="T1107" s="990">
        <v>0</v>
      </c>
      <c r="U1107" s="473">
        <v>0</v>
      </c>
      <c r="V1107" s="592">
        <v>0</v>
      </c>
      <c r="W1107" s="592">
        <v>0</v>
      </c>
      <c r="X1107" s="592"/>
      <c r="Y1107" s="592">
        <f t="shared" si="35"/>
        <v>23.08</v>
      </c>
      <c r="Z1107" s="592"/>
      <c r="AA1107" s="592">
        <v>0</v>
      </c>
      <c r="AB1107" s="592">
        <v>341.71</v>
      </c>
      <c r="AC1107" s="592">
        <v>0.14000000000000001</v>
      </c>
      <c r="AD1107" s="592"/>
      <c r="AE1107" s="592"/>
      <c r="AF1107" s="631">
        <v>355.41</v>
      </c>
      <c r="AG1107" s="631">
        <v>0.19</v>
      </c>
    </row>
    <row r="1108" spans="1:33" x14ac:dyDescent="0.2">
      <c r="A1108" s="988">
        <v>37624</v>
      </c>
      <c r="B1108" s="993">
        <v>16.901</v>
      </c>
      <c r="C1108" s="993"/>
      <c r="D1108" s="592">
        <v>6.2210000000000001</v>
      </c>
      <c r="E1108" s="592"/>
      <c r="F1108" s="592">
        <f t="shared" si="36"/>
        <v>23.122</v>
      </c>
      <c r="G1108" s="592"/>
      <c r="H1108" s="592"/>
      <c r="I1108" s="592"/>
      <c r="J1108" s="592"/>
      <c r="K1108" s="592"/>
      <c r="L1108" s="592"/>
      <c r="M1108" s="592"/>
      <c r="N1108" s="592"/>
      <c r="O1108" s="592"/>
      <c r="P1108" s="592"/>
      <c r="Q1108" s="592"/>
      <c r="R1108" s="592"/>
      <c r="S1108" s="592">
        <v>0</v>
      </c>
      <c r="T1108" s="990">
        <v>0</v>
      </c>
      <c r="U1108" s="473">
        <v>0</v>
      </c>
      <c r="V1108" s="592">
        <v>0</v>
      </c>
      <c r="W1108" s="592">
        <v>0</v>
      </c>
      <c r="X1108" s="592"/>
      <c r="Y1108" s="592">
        <f t="shared" si="35"/>
        <v>23.122</v>
      </c>
      <c r="Z1108" s="592"/>
      <c r="AA1108" s="592">
        <v>0</v>
      </c>
      <c r="AB1108" s="592">
        <v>341.55</v>
      </c>
      <c r="AC1108" s="592">
        <v>0.1</v>
      </c>
      <c r="AD1108" s="592"/>
      <c r="AE1108" s="592"/>
      <c r="AF1108" s="592">
        <v>355.43</v>
      </c>
      <c r="AG1108" s="592">
        <v>7.0000000000000007E-2</v>
      </c>
    </row>
    <row r="1109" spans="1:33" x14ac:dyDescent="0.2">
      <c r="A1109" s="988">
        <v>37625</v>
      </c>
      <c r="B1109" s="592">
        <v>15.829000000000001</v>
      </c>
      <c r="C1109" s="592"/>
      <c r="D1109" s="592">
        <v>6.7119999999999997</v>
      </c>
      <c r="E1109" s="592"/>
      <c r="F1109" s="592">
        <f t="shared" si="36"/>
        <v>22.541</v>
      </c>
      <c r="G1109" s="592"/>
      <c r="H1109" s="592"/>
      <c r="I1109" s="592"/>
      <c r="J1109" s="592"/>
      <c r="K1109" s="592"/>
      <c r="L1109" s="592"/>
      <c r="M1109" s="592"/>
      <c r="N1109" s="592"/>
      <c r="O1109" s="592"/>
      <c r="P1109" s="592"/>
      <c r="Q1109" s="592"/>
      <c r="R1109" s="592"/>
      <c r="S1109" s="592">
        <v>0</v>
      </c>
      <c r="T1109" s="990">
        <v>0</v>
      </c>
      <c r="U1109" s="473">
        <v>0</v>
      </c>
      <c r="V1109" s="592">
        <v>0</v>
      </c>
      <c r="W1109" s="592">
        <v>0</v>
      </c>
      <c r="X1109" s="592"/>
      <c r="Y1109" s="592">
        <f t="shared" si="35"/>
        <v>22.541</v>
      </c>
      <c r="Z1109" s="592"/>
      <c r="AA1109" s="592">
        <v>0</v>
      </c>
      <c r="AB1109" s="592">
        <v>341.47</v>
      </c>
      <c r="AC1109" s="592">
        <v>0</v>
      </c>
      <c r="AD1109" s="592"/>
      <c r="AE1109" s="592"/>
      <c r="AF1109" s="592">
        <v>355.32</v>
      </c>
      <c r="AG1109" s="592">
        <v>0</v>
      </c>
    </row>
    <row r="1110" spans="1:33" x14ac:dyDescent="0.2">
      <c r="A1110" s="988">
        <v>37626</v>
      </c>
      <c r="B1110" s="592">
        <v>15.37</v>
      </c>
      <c r="C1110" s="592"/>
      <c r="D1110" s="592">
        <v>6.3680000000000003</v>
      </c>
      <c r="E1110" s="592"/>
      <c r="F1110" s="592">
        <f t="shared" si="36"/>
        <v>21.738</v>
      </c>
      <c r="G1110" s="592"/>
      <c r="H1110" s="592"/>
      <c r="I1110" s="592"/>
      <c r="J1110" s="592"/>
      <c r="K1110" s="592"/>
      <c r="L1110" s="592"/>
      <c r="M1110" s="592"/>
      <c r="N1110" s="592"/>
      <c r="O1110" s="592"/>
      <c r="P1110" s="592"/>
      <c r="Q1110" s="592"/>
      <c r="R1110" s="592"/>
      <c r="S1110" s="592">
        <v>0</v>
      </c>
      <c r="T1110" s="990">
        <v>0</v>
      </c>
      <c r="U1110" s="473">
        <v>0</v>
      </c>
      <c r="V1110" s="592">
        <v>0</v>
      </c>
      <c r="W1110" s="592">
        <v>0</v>
      </c>
      <c r="X1110" s="592"/>
      <c r="Y1110" s="592">
        <f t="shared" si="35"/>
        <v>21.738</v>
      </c>
      <c r="Z1110" s="592"/>
      <c r="AA1110" s="592">
        <v>0</v>
      </c>
      <c r="AB1110" s="592">
        <v>341.39</v>
      </c>
      <c r="AC1110" s="592">
        <v>0</v>
      </c>
      <c r="AD1110" s="592"/>
      <c r="AE1110" s="592"/>
      <c r="AF1110" s="631">
        <v>355.32</v>
      </c>
      <c r="AG1110" s="631">
        <v>0</v>
      </c>
    </row>
    <row r="1111" spans="1:33" x14ac:dyDescent="0.2">
      <c r="A1111" s="988">
        <v>37627</v>
      </c>
      <c r="B1111" s="592">
        <v>17.349</v>
      </c>
      <c r="C1111" s="592"/>
      <c r="D1111" s="592">
        <v>6.5960000000000001</v>
      </c>
      <c r="E1111" s="592"/>
      <c r="F1111" s="592">
        <f t="shared" si="36"/>
        <v>23.945</v>
      </c>
      <c r="G1111" s="592"/>
      <c r="H1111" s="592"/>
      <c r="I1111" s="592"/>
      <c r="J1111" s="592"/>
      <c r="K1111" s="592"/>
      <c r="L1111" s="592"/>
      <c r="M1111" s="592"/>
      <c r="N1111" s="592"/>
      <c r="O1111" s="592"/>
      <c r="P1111" s="592"/>
      <c r="Q1111" s="592"/>
      <c r="R1111" s="592"/>
      <c r="S1111" s="592">
        <v>0</v>
      </c>
      <c r="T1111" s="990">
        <v>0</v>
      </c>
      <c r="U1111" s="473">
        <v>0</v>
      </c>
      <c r="V1111" s="592">
        <v>0</v>
      </c>
      <c r="W1111" s="592">
        <v>0</v>
      </c>
      <c r="X1111" s="592"/>
      <c r="Y1111" s="592">
        <f t="shared" si="35"/>
        <v>23.945</v>
      </c>
      <c r="Z1111" s="592"/>
      <c r="AA1111" s="592">
        <v>0</v>
      </c>
      <c r="AB1111" s="592">
        <v>341.34</v>
      </c>
      <c r="AC1111" s="592">
        <v>0</v>
      </c>
      <c r="AD1111" s="592"/>
      <c r="AE1111" s="592"/>
      <c r="AF1111" s="592">
        <v>355.25</v>
      </c>
      <c r="AG1111" s="592">
        <v>0</v>
      </c>
    </row>
    <row r="1112" spans="1:33" x14ac:dyDescent="0.2">
      <c r="A1112" s="988">
        <v>37628</v>
      </c>
      <c r="B1112" s="592">
        <v>17.388999999999999</v>
      </c>
      <c r="C1112" s="592"/>
      <c r="D1112" s="592">
        <v>6.4029999999999996</v>
      </c>
      <c r="E1112" s="592"/>
      <c r="F1112" s="592">
        <f t="shared" si="36"/>
        <v>23.791999999999998</v>
      </c>
      <c r="G1112" s="592"/>
      <c r="H1112" s="592"/>
      <c r="I1112" s="592"/>
      <c r="J1112" s="592"/>
      <c r="K1112" s="592"/>
      <c r="L1112" s="592"/>
      <c r="M1112" s="592"/>
      <c r="N1112" s="592"/>
      <c r="O1112" s="592"/>
      <c r="P1112" s="592"/>
      <c r="Q1112" s="592"/>
      <c r="R1112" s="592"/>
      <c r="S1112" s="592">
        <v>0</v>
      </c>
      <c r="T1112" s="990">
        <v>0</v>
      </c>
      <c r="U1112" s="473">
        <v>0</v>
      </c>
      <c r="V1112" s="592">
        <v>0</v>
      </c>
      <c r="W1112" s="592">
        <v>0</v>
      </c>
      <c r="X1112" s="592"/>
      <c r="Y1112" s="592">
        <f t="shared" si="35"/>
        <v>23.791999999999998</v>
      </c>
      <c r="Z1112" s="592"/>
      <c r="AA1112" s="592">
        <v>0</v>
      </c>
      <c r="AB1112" s="592">
        <v>341.29</v>
      </c>
      <c r="AC1112" s="592">
        <v>0</v>
      </c>
      <c r="AD1112" s="592"/>
      <c r="AE1112" s="592"/>
      <c r="AF1112" s="592">
        <v>355.22</v>
      </c>
      <c r="AG1112" s="592">
        <v>0</v>
      </c>
    </row>
    <row r="1113" spans="1:33" x14ac:dyDescent="0.2">
      <c r="A1113" s="988">
        <v>37629</v>
      </c>
      <c r="B1113" s="631">
        <v>16.576000000000001</v>
      </c>
      <c r="C1113" s="631"/>
      <c r="D1113" s="592">
        <v>6.8730000000000002</v>
      </c>
      <c r="E1113" s="592"/>
      <c r="F1113" s="592">
        <f t="shared" si="36"/>
        <v>23.449000000000002</v>
      </c>
      <c r="G1113" s="592"/>
      <c r="H1113" s="592"/>
      <c r="I1113" s="592"/>
      <c r="J1113" s="592"/>
      <c r="K1113" s="592"/>
      <c r="L1113" s="592"/>
      <c r="M1113" s="592"/>
      <c r="N1113" s="592"/>
      <c r="O1113" s="592"/>
      <c r="P1113" s="592"/>
      <c r="Q1113" s="592"/>
      <c r="R1113" s="592"/>
      <c r="S1113" s="592">
        <v>0</v>
      </c>
      <c r="T1113" s="990">
        <v>0</v>
      </c>
      <c r="U1113" s="473">
        <v>0</v>
      </c>
      <c r="V1113" s="592">
        <v>0</v>
      </c>
      <c r="W1113" s="592">
        <v>0</v>
      </c>
      <c r="X1113" s="592"/>
      <c r="Y1113" s="592">
        <f t="shared" si="35"/>
        <v>23.449000000000002</v>
      </c>
      <c r="Z1113" s="592"/>
      <c r="AA1113" s="592">
        <v>0</v>
      </c>
      <c r="AB1113" s="592">
        <v>341.27</v>
      </c>
      <c r="AC1113" s="592">
        <v>0</v>
      </c>
      <c r="AD1113" s="592"/>
      <c r="AE1113" s="592"/>
      <c r="AF1113" s="592">
        <v>355.2</v>
      </c>
      <c r="AG1113" s="592">
        <v>0</v>
      </c>
    </row>
    <row r="1114" spans="1:33" x14ac:dyDescent="0.2">
      <c r="A1114" s="988">
        <v>37630</v>
      </c>
      <c r="B1114" s="592">
        <v>17.751999999999999</v>
      </c>
      <c r="C1114" s="592"/>
      <c r="D1114" s="631">
        <v>6.8369999999999997</v>
      </c>
      <c r="E1114" s="631"/>
      <c r="F1114" s="592">
        <f t="shared" si="36"/>
        <v>24.588999999999999</v>
      </c>
      <c r="G1114" s="592"/>
      <c r="H1114" s="592"/>
      <c r="I1114" s="592"/>
      <c r="J1114" s="592"/>
      <c r="K1114" s="592"/>
      <c r="L1114" s="592"/>
      <c r="M1114" s="592"/>
      <c r="N1114" s="592"/>
      <c r="O1114" s="592"/>
      <c r="P1114" s="592"/>
      <c r="Q1114" s="592"/>
      <c r="R1114" s="592"/>
      <c r="S1114" s="592">
        <v>0</v>
      </c>
      <c r="T1114" s="990">
        <v>0</v>
      </c>
      <c r="U1114" s="473">
        <v>0</v>
      </c>
      <c r="V1114" s="1023">
        <v>0</v>
      </c>
      <c r="W1114" s="1023">
        <v>0</v>
      </c>
      <c r="X1114" s="1023"/>
      <c r="Y1114" s="592">
        <f t="shared" ref="Y1114:Y1177" si="37">+F1114-S1114-T1114-U1114-V1114+W1114</f>
        <v>24.588999999999999</v>
      </c>
      <c r="Z1114" s="592"/>
      <c r="AA1114" s="592">
        <v>0</v>
      </c>
      <c r="AB1114" s="592">
        <v>341.27</v>
      </c>
      <c r="AC1114" s="592">
        <v>0</v>
      </c>
      <c r="AD1114" s="592"/>
      <c r="AE1114" s="592"/>
      <c r="AF1114" s="1000">
        <v>355.18</v>
      </c>
      <c r="AG1114" s="592">
        <v>0</v>
      </c>
    </row>
    <row r="1115" spans="1:33" x14ac:dyDescent="0.2">
      <c r="A1115" s="988">
        <v>37631</v>
      </c>
      <c r="B1115" s="592">
        <v>18.89</v>
      </c>
      <c r="C1115" s="592"/>
      <c r="D1115" s="592">
        <v>6.702</v>
      </c>
      <c r="E1115" s="592"/>
      <c r="F1115" s="592">
        <f t="shared" si="36"/>
        <v>25.591999999999999</v>
      </c>
      <c r="G1115" s="592"/>
      <c r="H1115" s="592"/>
      <c r="I1115" s="592"/>
      <c r="J1115" s="592"/>
      <c r="K1115" s="592"/>
      <c r="L1115" s="592"/>
      <c r="M1115" s="592"/>
      <c r="N1115" s="592"/>
      <c r="O1115" s="592"/>
      <c r="P1115" s="592"/>
      <c r="Q1115" s="592"/>
      <c r="R1115" s="592"/>
      <c r="S1115" s="592">
        <v>0</v>
      </c>
      <c r="T1115" s="990">
        <v>0</v>
      </c>
      <c r="U1115" s="473">
        <v>0</v>
      </c>
      <c r="V1115" s="592">
        <v>0</v>
      </c>
      <c r="W1115" s="592">
        <v>0</v>
      </c>
      <c r="X1115" s="592"/>
      <c r="Y1115" s="592">
        <f t="shared" si="37"/>
        <v>25.591999999999999</v>
      </c>
      <c r="Z1115" s="592"/>
      <c r="AA1115" s="592">
        <v>0</v>
      </c>
      <c r="AB1115" s="1000">
        <v>341.2</v>
      </c>
      <c r="AC1115" s="592">
        <v>0</v>
      </c>
      <c r="AD1115" s="592"/>
      <c r="AE1115" s="592"/>
      <c r="AF1115" s="592">
        <v>355.17</v>
      </c>
      <c r="AG1115" s="592">
        <v>0</v>
      </c>
    </row>
    <row r="1116" spans="1:33" x14ac:dyDescent="0.2">
      <c r="A1116" s="988">
        <v>37632</v>
      </c>
      <c r="B1116" s="592">
        <v>15.981999999999999</v>
      </c>
      <c r="C1116" s="592"/>
      <c r="D1116" s="592">
        <v>6.5919999999999996</v>
      </c>
      <c r="E1116" s="592"/>
      <c r="F1116" s="592">
        <f t="shared" si="36"/>
        <v>22.573999999999998</v>
      </c>
      <c r="G1116" s="592"/>
      <c r="H1116" s="592"/>
      <c r="I1116" s="592"/>
      <c r="J1116" s="592"/>
      <c r="K1116" s="592"/>
      <c r="L1116" s="592"/>
      <c r="M1116" s="592"/>
      <c r="N1116" s="592"/>
      <c r="O1116" s="592"/>
      <c r="P1116" s="592"/>
      <c r="Q1116" s="592"/>
      <c r="R1116" s="592"/>
      <c r="S1116" s="592">
        <v>0</v>
      </c>
      <c r="T1116" s="1025">
        <v>0</v>
      </c>
      <c r="U1116" s="473">
        <v>0</v>
      </c>
      <c r="V1116" s="592">
        <v>0</v>
      </c>
      <c r="W1116" s="592">
        <v>0</v>
      </c>
      <c r="X1116" s="592"/>
      <c r="Y1116" s="592">
        <f t="shared" si="37"/>
        <v>22.573999999999998</v>
      </c>
      <c r="Z1116" s="592"/>
      <c r="AA1116" s="592">
        <v>0</v>
      </c>
      <c r="AB1116" s="592">
        <v>341.14</v>
      </c>
      <c r="AC1116" s="592">
        <v>0</v>
      </c>
      <c r="AD1116" s="592"/>
      <c r="AE1116" s="592"/>
      <c r="AF1116" s="1000">
        <v>355.16</v>
      </c>
      <c r="AG1116" s="592">
        <v>0</v>
      </c>
    </row>
    <row r="1117" spans="1:33" x14ac:dyDescent="0.2">
      <c r="A1117" s="988">
        <v>37633</v>
      </c>
      <c r="B1117" s="592">
        <v>15.182</v>
      </c>
      <c r="C1117" s="592"/>
      <c r="D1117" s="592">
        <v>6.7389999999999999</v>
      </c>
      <c r="E1117" s="592"/>
      <c r="F1117" s="592">
        <f t="shared" ref="F1117:F1180" si="38">+B1117+D1117</f>
        <v>21.920999999999999</v>
      </c>
      <c r="G1117" s="592"/>
      <c r="H1117" s="592"/>
      <c r="I1117" s="592"/>
      <c r="J1117" s="592"/>
      <c r="K1117" s="592"/>
      <c r="L1117" s="592"/>
      <c r="M1117" s="592"/>
      <c r="N1117" s="592"/>
      <c r="O1117" s="592"/>
      <c r="P1117" s="592"/>
      <c r="Q1117" s="592"/>
      <c r="R1117" s="592"/>
      <c r="S1117" s="592">
        <v>0</v>
      </c>
      <c r="T1117" s="990">
        <v>0</v>
      </c>
      <c r="U1117" s="473">
        <v>0</v>
      </c>
      <c r="V1117" s="592">
        <v>0</v>
      </c>
      <c r="W1117" s="592">
        <v>0</v>
      </c>
      <c r="X1117" s="592"/>
      <c r="Y1117" s="592">
        <f t="shared" si="37"/>
        <v>21.920999999999999</v>
      </c>
      <c r="Z1117" s="592"/>
      <c r="AA1117" s="592">
        <v>0</v>
      </c>
      <c r="AB1117" s="592">
        <v>341.09</v>
      </c>
      <c r="AC1117" s="592">
        <v>0</v>
      </c>
      <c r="AD1117" s="592"/>
      <c r="AE1117" s="592"/>
      <c r="AF1117" s="592">
        <v>355.16</v>
      </c>
      <c r="AG1117" s="592">
        <v>0</v>
      </c>
    </row>
    <row r="1118" spans="1:33" x14ac:dyDescent="0.2">
      <c r="A1118" s="988">
        <v>37634</v>
      </c>
      <c r="B1118" s="592">
        <v>17.710999999999999</v>
      </c>
      <c r="C1118" s="592"/>
      <c r="D1118" s="592">
        <v>6.944</v>
      </c>
      <c r="E1118" s="592"/>
      <c r="F1118" s="592">
        <f t="shared" si="38"/>
        <v>24.654999999999998</v>
      </c>
      <c r="G1118" s="592"/>
      <c r="H1118" s="592"/>
      <c r="I1118" s="592"/>
      <c r="J1118" s="592"/>
      <c r="K1118" s="592"/>
      <c r="L1118" s="592"/>
      <c r="M1118" s="592"/>
      <c r="N1118" s="592"/>
      <c r="O1118" s="592"/>
      <c r="P1118" s="592"/>
      <c r="Q1118" s="592"/>
      <c r="R1118" s="592"/>
      <c r="S1118" s="592">
        <v>0</v>
      </c>
      <c r="T1118" s="990">
        <v>0</v>
      </c>
      <c r="U1118" s="473">
        <v>0</v>
      </c>
      <c r="V1118" s="592">
        <v>0</v>
      </c>
      <c r="W1118" s="592">
        <v>0</v>
      </c>
      <c r="X1118" s="592"/>
      <c r="Y1118" s="592">
        <f t="shared" si="37"/>
        <v>24.654999999999998</v>
      </c>
      <c r="Z1118" s="592"/>
      <c r="AA1118" s="592">
        <v>0</v>
      </c>
      <c r="AB1118" s="592">
        <v>341.07</v>
      </c>
      <c r="AC1118" s="592">
        <v>0</v>
      </c>
      <c r="AD1118" s="592"/>
      <c r="AE1118" s="592"/>
      <c r="AF1118" s="592">
        <v>355.17</v>
      </c>
      <c r="AG1118" s="592">
        <v>0</v>
      </c>
    </row>
    <row r="1119" spans="1:33" x14ac:dyDescent="0.2">
      <c r="A1119" s="988">
        <v>37635</v>
      </c>
      <c r="B1119" s="592">
        <v>16.927</v>
      </c>
      <c r="C1119" s="592"/>
      <c r="D1119" s="592">
        <v>6.8179999999999996</v>
      </c>
      <c r="E1119" s="592"/>
      <c r="F1119" s="592">
        <f t="shared" si="38"/>
        <v>23.744999999999997</v>
      </c>
      <c r="G1119" s="592"/>
      <c r="H1119" s="592"/>
      <c r="I1119" s="592"/>
      <c r="J1119" s="592"/>
      <c r="K1119" s="592"/>
      <c r="L1119" s="592"/>
      <c r="M1119" s="592"/>
      <c r="N1119" s="592"/>
      <c r="O1119" s="592"/>
      <c r="P1119" s="592"/>
      <c r="Q1119" s="592"/>
      <c r="R1119" s="592"/>
      <c r="S1119" s="592">
        <v>0</v>
      </c>
      <c r="T1119" s="990">
        <v>0</v>
      </c>
      <c r="U1119" s="473">
        <v>0</v>
      </c>
      <c r="V1119" s="592">
        <v>0</v>
      </c>
      <c r="W1119" s="592">
        <v>0</v>
      </c>
      <c r="X1119" s="592"/>
      <c r="Y1119" s="592">
        <f t="shared" si="37"/>
        <v>23.744999999999997</v>
      </c>
      <c r="Z1119" s="592"/>
      <c r="AA1119" s="592">
        <v>0</v>
      </c>
      <c r="AB1119" s="592">
        <v>341.05</v>
      </c>
      <c r="AC1119" s="592">
        <v>0</v>
      </c>
      <c r="AD1119" s="592"/>
      <c r="AE1119" s="592"/>
      <c r="AF1119" s="592">
        <v>355.12</v>
      </c>
      <c r="AG1119" s="592">
        <v>0</v>
      </c>
    </row>
    <row r="1120" spans="1:33" x14ac:dyDescent="0.2">
      <c r="A1120" s="988">
        <v>37636</v>
      </c>
      <c r="B1120" s="592">
        <v>16.213999999999999</v>
      </c>
      <c r="C1120" s="592"/>
      <c r="D1120" s="592">
        <v>5.2859999999999996</v>
      </c>
      <c r="E1120" s="592"/>
      <c r="F1120" s="592">
        <f t="shared" si="38"/>
        <v>21.5</v>
      </c>
      <c r="G1120" s="592"/>
      <c r="H1120" s="592"/>
      <c r="I1120" s="592"/>
      <c r="J1120" s="592"/>
      <c r="K1120" s="592"/>
      <c r="L1120" s="592"/>
      <c r="M1120" s="592"/>
      <c r="N1120" s="592"/>
      <c r="O1120" s="592"/>
      <c r="P1120" s="592"/>
      <c r="Q1120" s="592"/>
      <c r="R1120" s="592"/>
      <c r="S1120" s="592">
        <v>0</v>
      </c>
      <c r="T1120" s="990">
        <v>0</v>
      </c>
      <c r="U1120" s="473">
        <v>0</v>
      </c>
      <c r="V1120" s="592">
        <v>0</v>
      </c>
      <c r="W1120" s="592">
        <v>0</v>
      </c>
      <c r="X1120" s="592"/>
      <c r="Y1120" s="592">
        <f t="shared" si="37"/>
        <v>21.5</v>
      </c>
      <c r="Z1120" s="592"/>
      <c r="AA1120" s="592">
        <v>0</v>
      </c>
      <c r="AB1120" s="592">
        <v>341.04</v>
      </c>
      <c r="AC1120" s="592">
        <v>0</v>
      </c>
      <c r="AD1120" s="592"/>
      <c r="AE1120" s="592"/>
      <c r="AF1120" s="592">
        <v>355.05</v>
      </c>
      <c r="AG1120" s="592">
        <v>0</v>
      </c>
    </row>
    <row r="1121" spans="1:33" x14ac:dyDescent="0.2">
      <c r="A1121" s="988">
        <v>37637</v>
      </c>
      <c r="B1121" s="592">
        <v>16.748999999999999</v>
      </c>
      <c r="C1121" s="592"/>
      <c r="D1121" s="592">
        <v>6.6829999999999998</v>
      </c>
      <c r="E1121" s="592"/>
      <c r="F1121" s="592">
        <f t="shared" si="38"/>
        <v>23.431999999999999</v>
      </c>
      <c r="G1121" s="592"/>
      <c r="H1121" s="592"/>
      <c r="I1121" s="592"/>
      <c r="J1121" s="592"/>
      <c r="K1121" s="592"/>
      <c r="L1121" s="592"/>
      <c r="M1121" s="592"/>
      <c r="N1121" s="592"/>
      <c r="O1121" s="592"/>
      <c r="P1121" s="592"/>
      <c r="Q1121" s="592"/>
      <c r="R1121" s="592"/>
      <c r="S1121" s="592">
        <v>0</v>
      </c>
      <c r="T1121" s="990">
        <v>0</v>
      </c>
      <c r="U1121" s="473">
        <v>0</v>
      </c>
      <c r="V1121" s="592">
        <v>0</v>
      </c>
      <c r="W1121" s="592">
        <v>0</v>
      </c>
      <c r="X1121" s="592"/>
      <c r="Y1121" s="592">
        <f t="shared" si="37"/>
        <v>23.431999999999999</v>
      </c>
      <c r="Z1121" s="592"/>
      <c r="AA1121" s="592">
        <v>0</v>
      </c>
      <c r="AB1121" s="592">
        <v>341.02</v>
      </c>
      <c r="AC1121" s="592">
        <v>0.05</v>
      </c>
      <c r="AD1121" s="592"/>
      <c r="AE1121" s="592"/>
      <c r="AF1121" s="592">
        <v>355.1</v>
      </c>
      <c r="AG1121" s="592">
        <v>0.02</v>
      </c>
    </row>
    <row r="1122" spans="1:33" x14ac:dyDescent="0.2">
      <c r="A1122" s="988">
        <v>37638</v>
      </c>
      <c r="B1122" s="592">
        <v>17.468</v>
      </c>
      <c r="C1122" s="592"/>
      <c r="D1122" s="592">
        <v>6.7830000000000004</v>
      </c>
      <c r="E1122" s="592"/>
      <c r="F1122" s="592">
        <f t="shared" si="38"/>
        <v>24.251000000000001</v>
      </c>
      <c r="G1122" s="592"/>
      <c r="H1122" s="592"/>
      <c r="I1122" s="592"/>
      <c r="J1122" s="592"/>
      <c r="K1122" s="592"/>
      <c r="L1122" s="592"/>
      <c r="M1122" s="592"/>
      <c r="N1122" s="592"/>
      <c r="O1122" s="592"/>
      <c r="P1122" s="592"/>
      <c r="Q1122" s="592"/>
      <c r="R1122" s="592"/>
      <c r="S1122" s="592">
        <v>0</v>
      </c>
      <c r="T1122" s="990">
        <v>0</v>
      </c>
      <c r="U1122" s="473">
        <v>0</v>
      </c>
      <c r="V1122" s="592">
        <v>0</v>
      </c>
      <c r="W1122" s="592">
        <v>0</v>
      </c>
      <c r="X1122" s="592"/>
      <c r="Y1122" s="592">
        <f t="shared" si="37"/>
        <v>24.251000000000001</v>
      </c>
      <c r="Z1122" s="592"/>
      <c r="AA1122" s="592">
        <v>0</v>
      </c>
      <c r="AB1122" s="592">
        <v>341.12</v>
      </c>
      <c r="AC1122" s="592">
        <v>0</v>
      </c>
      <c r="AD1122" s="592"/>
      <c r="AE1122" s="592"/>
      <c r="AF1122" s="592">
        <v>355.14</v>
      </c>
      <c r="AG1122" s="592">
        <v>0</v>
      </c>
    </row>
    <row r="1123" spans="1:33" x14ac:dyDescent="0.2">
      <c r="A1123" s="988">
        <v>37639</v>
      </c>
      <c r="B1123" s="592">
        <v>15.413</v>
      </c>
      <c r="C1123" s="592"/>
      <c r="D1123" s="592">
        <v>6.7350000000000003</v>
      </c>
      <c r="E1123" s="592"/>
      <c r="F1123" s="592">
        <f t="shared" si="38"/>
        <v>22.148</v>
      </c>
      <c r="G1123" s="592"/>
      <c r="H1123" s="592"/>
      <c r="I1123" s="592"/>
      <c r="J1123" s="592"/>
      <c r="K1123" s="592"/>
      <c r="L1123" s="592"/>
      <c r="M1123" s="592"/>
      <c r="N1123" s="592"/>
      <c r="O1123" s="592"/>
      <c r="P1123" s="592"/>
      <c r="Q1123" s="592"/>
      <c r="R1123" s="592"/>
      <c r="S1123" s="592">
        <v>0</v>
      </c>
      <c r="T1123" s="990">
        <v>0</v>
      </c>
      <c r="U1123" s="473">
        <v>0</v>
      </c>
      <c r="V1123" s="592">
        <v>0</v>
      </c>
      <c r="W1123" s="592">
        <v>0</v>
      </c>
      <c r="X1123" s="592"/>
      <c r="Y1123" s="592">
        <f t="shared" si="37"/>
        <v>22.148</v>
      </c>
      <c r="Z1123" s="592"/>
      <c r="AA1123" s="592">
        <v>0</v>
      </c>
      <c r="AB1123" s="592">
        <v>341.1</v>
      </c>
      <c r="AC1123" s="592">
        <v>0</v>
      </c>
      <c r="AD1123" s="592"/>
      <c r="AE1123" s="592"/>
      <c r="AF1123" s="592">
        <v>355.12</v>
      </c>
      <c r="AG1123" s="592">
        <v>0</v>
      </c>
    </row>
    <row r="1124" spans="1:33" x14ac:dyDescent="0.2">
      <c r="A1124" s="988">
        <v>37640</v>
      </c>
      <c r="B1124" s="592">
        <v>17.103999999999999</v>
      </c>
      <c r="C1124" s="592"/>
      <c r="D1124" s="592">
        <v>6.9059999999999997</v>
      </c>
      <c r="E1124" s="592"/>
      <c r="F1124" s="592">
        <f t="shared" si="38"/>
        <v>24.009999999999998</v>
      </c>
      <c r="G1124" s="592"/>
      <c r="H1124" s="592"/>
      <c r="I1124" s="592"/>
      <c r="J1124" s="592"/>
      <c r="K1124" s="592"/>
      <c r="L1124" s="592"/>
      <c r="M1124" s="592"/>
      <c r="N1124" s="592"/>
      <c r="O1124" s="592"/>
      <c r="P1124" s="592"/>
      <c r="Q1124" s="592"/>
      <c r="R1124" s="592"/>
      <c r="S1124" s="592">
        <v>0</v>
      </c>
      <c r="T1124" s="997">
        <v>0</v>
      </c>
      <c r="U1124" s="473">
        <v>0</v>
      </c>
      <c r="V1124" s="592">
        <v>0</v>
      </c>
      <c r="W1124" s="592">
        <v>0</v>
      </c>
      <c r="X1124" s="592"/>
      <c r="Y1124" s="592">
        <f t="shared" si="37"/>
        <v>24.009999999999998</v>
      </c>
      <c r="Z1124" s="592"/>
      <c r="AA1124" s="592">
        <v>0</v>
      </c>
      <c r="AB1124" s="592">
        <v>341.1</v>
      </c>
      <c r="AC1124" s="592">
        <v>0</v>
      </c>
      <c r="AD1124" s="592"/>
      <c r="AE1124" s="592"/>
      <c r="AF1124" s="592">
        <v>355.09</v>
      </c>
      <c r="AG1124" s="592">
        <v>0</v>
      </c>
    </row>
    <row r="1125" spans="1:33" x14ac:dyDescent="0.2">
      <c r="A1125" s="988">
        <v>37641</v>
      </c>
      <c r="B1125" s="592">
        <v>19.09</v>
      </c>
      <c r="C1125" s="592"/>
      <c r="D1125" s="592">
        <v>6.69</v>
      </c>
      <c r="E1125" s="592"/>
      <c r="F1125" s="592">
        <f t="shared" si="38"/>
        <v>25.78</v>
      </c>
      <c r="G1125" s="592"/>
      <c r="H1125" s="592"/>
      <c r="I1125" s="592"/>
      <c r="J1125" s="592"/>
      <c r="K1125" s="592"/>
      <c r="L1125" s="592"/>
      <c r="M1125" s="592"/>
      <c r="N1125" s="592"/>
      <c r="O1125" s="592"/>
      <c r="P1125" s="592"/>
      <c r="Q1125" s="592"/>
      <c r="R1125" s="592"/>
      <c r="S1125" s="592">
        <v>0</v>
      </c>
      <c r="T1125" s="997">
        <v>0</v>
      </c>
      <c r="U1125" s="473">
        <v>0</v>
      </c>
      <c r="V1125" s="592">
        <v>0</v>
      </c>
      <c r="W1125" s="592">
        <v>0</v>
      </c>
      <c r="X1125" s="592"/>
      <c r="Y1125" s="592">
        <f t="shared" si="37"/>
        <v>25.78</v>
      </c>
      <c r="Z1125" s="592"/>
      <c r="AA1125" s="592">
        <v>0</v>
      </c>
      <c r="AB1125" s="592">
        <v>341.09</v>
      </c>
      <c r="AC1125" s="592">
        <v>0</v>
      </c>
      <c r="AD1125" s="592"/>
      <c r="AE1125" s="592"/>
      <c r="AF1125" s="631">
        <v>355.14</v>
      </c>
      <c r="AG1125" s="631">
        <v>0</v>
      </c>
    </row>
    <row r="1126" spans="1:33" x14ac:dyDescent="0.2">
      <c r="A1126" s="988">
        <v>37642</v>
      </c>
      <c r="B1126" s="592">
        <v>18.646999999999998</v>
      </c>
      <c r="C1126" s="592"/>
      <c r="D1126" s="592">
        <v>6.8289999999999997</v>
      </c>
      <c r="E1126" s="592"/>
      <c r="F1126" s="592">
        <f t="shared" si="38"/>
        <v>25.475999999999999</v>
      </c>
      <c r="G1126" s="592"/>
      <c r="H1126" s="592"/>
      <c r="I1126" s="592"/>
      <c r="J1126" s="592"/>
      <c r="K1126" s="592"/>
      <c r="L1126" s="592"/>
      <c r="M1126" s="592"/>
      <c r="N1126" s="592"/>
      <c r="O1126" s="592"/>
      <c r="P1126" s="592"/>
      <c r="Q1126" s="592"/>
      <c r="R1126" s="592"/>
      <c r="S1126" s="592">
        <v>0</v>
      </c>
      <c r="T1126" s="997">
        <v>0</v>
      </c>
      <c r="U1126" s="473">
        <v>0</v>
      </c>
      <c r="V1126" s="592">
        <v>0</v>
      </c>
      <c r="W1126" s="592">
        <v>0</v>
      </c>
      <c r="X1126" s="592"/>
      <c r="Y1126" s="592">
        <f t="shared" si="37"/>
        <v>25.475999999999999</v>
      </c>
      <c r="Z1126" s="592"/>
      <c r="AA1126" s="592">
        <v>0</v>
      </c>
      <c r="AB1126" s="592">
        <v>341.08</v>
      </c>
      <c r="AC1126" s="592">
        <v>0</v>
      </c>
      <c r="AD1126" s="592"/>
      <c r="AE1126" s="592"/>
      <c r="AF1126" s="592">
        <v>355.14</v>
      </c>
      <c r="AG1126" s="592">
        <v>0</v>
      </c>
    </row>
    <row r="1127" spans="1:33" x14ac:dyDescent="0.2">
      <c r="A1127" s="988">
        <v>37643</v>
      </c>
      <c r="B1127" s="592">
        <v>18.277999999999999</v>
      </c>
      <c r="C1127" s="592"/>
      <c r="D1127" s="592">
        <v>7.0289999999999999</v>
      </c>
      <c r="E1127" s="592"/>
      <c r="F1127" s="592">
        <f t="shared" si="38"/>
        <v>25.306999999999999</v>
      </c>
      <c r="G1127" s="592"/>
      <c r="H1127" s="592"/>
      <c r="I1127" s="592"/>
      <c r="J1127" s="592"/>
      <c r="K1127" s="592"/>
      <c r="L1127" s="592"/>
      <c r="M1127" s="592"/>
      <c r="N1127" s="592"/>
      <c r="O1127" s="592"/>
      <c r="P1127" s="592"/>
      <c r="Q1127" s="592"/>
      <c r="R1127" s="592"/>
      <c r="S1127" s="592">
        <v>0</v>
      </c>
      <c r="T1127" s="990">
        <v>0</v>
      </c>
      <c r="U1127" s="679">
        <v>0</v>
      </c>
      <c r="V1127" s="592">
        <v>0</v>
      </c>
      <c r="W1127" s="592">
        <v>0</v>
      </c>
      <c r="X1127" s="592"/>
      <c r="Y1127" s="592">
        <f t="shared" si="37"/>
        <v>25.306999999999999</v>
      </c>
      <c r="Z1127" s="592"/>
      <c r="AA1127" s="592">
        <v>0</v>
      </c>
      <c r="AB1127" s="592">
        <v>341.06</v>
      </c>
      <c r="AC1127" s="592">
        <v>0.12</v>
      </c>
      <c r="AD1127" s="592"/>
      <c r="AE1127" s="592"/>
      <c r="AF1127" s="592">
        <v>355.17</v>
      </c>
      <c r="AG1127" s="592">
        <v>0.85</v>
      </c>
    </row>
    <row r="1128" spans="1:33" x14ac:dyDescent="0.2">
      <c r="A1128" s="988">
        <v>37644</v>
      </c>
      <c r="B1128" s="592">
        <v>17.209</v>
      </c>
      <c r="C1128" s="592"/>
      <c r="D1128" s="592">
        <v>6.7380000000000004</v>
      </c>
      <c r="E1128" s="592"/>
      <c r="F1128" s="592">
        <f t="shared" si="38"/>
        <v>23.946999999999999</v>
      </c>
      <c r="G1128" s="592"/>
      <c r="H1128" s="592"/>
      <c r="I1128" s="592"/>
      <c r="J1128" s="592"/>
      <c r="K1128" s="592"/>
      <c r="L1128" s="592"/>
      <c r="M1128" s="592"/>
      <c r="N1128" s="592"/>
      <c r="O1128" s="592"/>
      <c r="P1128" s="592"/>
      <c r="Q1128" s="592"/>
      <c r="R1128" s="592"/>
      <c r="S1128" s="592">
        <v>0</v>
      </c>
      <c r="T1128" s="990">
        <v>0</v>
      </c>
      <c r="U1128" s="679">
        <v>0</v>
      </c>
      <c r="V1128" s="592">
        <v>0</v>
      </c>
      <c r="W1128" s="592">
        <v>0</v>
      </c>
      <c r="X1128" s="592"/>
      <c r="Y1128" s="592">
        <f t="shared" si="37"/>
        <v>23.946999999999999</v>
      </c>
      <c r="Z1128" s="592"/>
      <c r="AA1128" s="592">
        <v>0</v>
      </c>
      <c r="AB1128" s="592">
        <v>341.05</v>
      </c>
      <c r="AC1128" s="592">
        <v>0.06</v>
      </c>
      <c r="AD1128" s="592"/>
      <c r="AE1128" s="592"/>
      <c r="AF1128" s="592">
        <v>355.11</v>
      </c>
      <c r="AG1128" s="592">
        <v>0.1</v>
      </c>
    </row>
    <row r="1129" spans="1:33" x14ac:dyDescent="0.2">
      <c r="A1129" s="988">
        <v>37645</v>
      </c>
      <c r="B1129" s="592">
        <v>18.713999999999999</v>
      </c>
      <c r="C1129" s="592"/>
      <c r="D1129" s="592">
        <v>7.4539999999999997</v>
      </c>
      <c r="E1129" s="592"/>
      <c r="F1129" s="592">
        <f t="shared" si="38"/>
        <v>26.167999999999999</v>
      </c>
      <c r="G1129" s="592"/>
      <c r="H1129" s="592"/>
      <c r="I1129" s="592"/>
      <c r="J1129" s="592"/>
      <c r="K1129" s="592"/>
      <c r="L1129" s="592"/>
      <c r="M1129" s="592"/>
      <c r="N1129" s="592"/>
      <c r="O1129" s="592"/>
      <c r="P1129" s="592"/>
      <c r="Q1129" s="592"/>
      <c r="R1129" s="592"/>
      <c r="S1129" s="592">
        <v>0</v>
      </c>
      <c r="T1129" s="990">
        <v>0</v>
      </c>
      <c r="U1129" s="679">
        <v>0</v>
      </c>
      <c r="V1129" s="592">
        <v>0</v>
      </c>
      <c r="W1129" s="592">
        <v>0</v>
      </c>
      <c r="X1129" s="592"/>
      <c r="Y1129" s="592">
        <f t="shared" si="37"/>
        <v>26.167999999999999</v>
      </c>
      <c r="Z1129" s="592"/>
      <c r="AA1129" s="592">
        <v>0</v>
      </c>
      <c r="AB1129" s="592">
        <v>341.08</v>
      </c>
      <c r="AC1129" s="592">
        <v>0</v>
      </c>
      <c r="AD1129" s="592"/>
      <c r="AE1129" s="592"/>
      <c r="AF1129" s="592">
        <v>355.1</v>
      </c>
      <c r="AG1129" s="592">
        <v>0</v>
      </c>
    </row>
    <row r="1130" spans="1:33" x14ac:dyDescent="0.2">
      <c r="A1130" s="988">
        <v>37646</v>
      </c>
      <c r="B1130" s="592">
        <v>20.172000000000001</v>
      </c>
      <c r="C1130" s="592"/>
      <c r="D1130" s="592">
        <v>6.7409999999999997</v>
      </c>
      <c r="E1130" s="592"/>
      <c r="F1130" s="592">
        <f t="shared" si="38"/>
        <v>26.913</v>
      </c>
      <c r="G1130" s="592"/>
      <c r="H1130" s="592"/>
      <c r="I1130" s="592"/>
      <c r="J1130" s="592"/>
      <c r="K1130" s="592"/>
      <c r="L1130" s="592"/>
      <c r="M1130" s="592"/>
      <c r="N1130" s="592"/>
      <c r="O1130" s="592"/>
      <c r="P1130" s="592"/>
      <c r="Q1130" s="592"/>
      <c r="R1130" s="592"/>
      <c r="S1130" s="592">
        <v>0</v>
      </c>
      <c r="T1130" s="990">
        <v>0</v>
      </c>
      <c r="U1130" s="679">
        <v>0</v>
      </c>
      <c r="V1130" s="592">
        <v>0</v>
      </c>
      <c r="W1130" s="592">
        <v>0</v>
      </c>
      <c r="X1130" s="592"/>
      <c r="Y1130" s="592">
        <f t="shared" si="37"/>
        <v>26.913</v>
      </c>
      <c r="Z1130" s="592"/>
      <c r="AA1130" s="592">
        <v>0</v>
      </c>
      <c r="AB1130" s="592">
        <v>341.1</v>
      </c>
      <c r="AC1130" s="592">
        <v>0</v>
      </c>
      <c r="AD1130" s="592"/>
      <c r="AE1130" s="592"/>
      <c r="AF1130" s="592">
        <v>355.13</v>
      </c>
      <c r="AG1130" s="592">
        <v>0</v>
      </c>
    </row>
    <row r="1131" spans="1:33" x14ac:dyDescent="0.2">
      <c r="A1131" s="988">
        <v>37647</v>
      </c>
      <c r="B1131" s="592">
        <v>21.077000000000002</v>
      </c>
      <c r="C1131" s="592"/>
      <c r="D1131" s="592">
        <v>6.7</v>
      </c>
      <c r="E1131" s="592"/>
      <c r="F1131" s="592">
        <f t="shared" si="38"/>
        <v>27.777000000000001</v>
      </c>
      <c r="G1131" s="592"/>
      <c r="H1131" s="592"/>
      <c r="I1131" s="592"/>
      <c r="J1131" s="592"/>
      <c r="K1131" s="592"/>
      <c r="L1131" s="592"/>
      <c r="M1131" s="592"/>
      <c r="N1131" s="592"/>
      <c r="O1131" s="592"/>
      <c r="P1131" s="592"/>
      <c r="Q1131" s="592"/>
      <c r="R1131" s="592"/>
      <c r="S1131" s="592">
        <v>0</v>
      </c>
      <c r="T1131" s="990">
        <v>0</v>
      </c>
      <c r="U1131" s="679">
        <v>0</v>
      </c>
      <c r="V1131" s="592">
        <v>0</v>
      </c>
      <c r="W1131" s="631">
        <v>0</v>
      </c>
      <c r="X1131" s="631"/>
      <c r="Y1131" s="592">
        <f t="shared" si="37"/>
        <v>27.777000000000001</v>
      </c>
      <c r="Z1131" s="592"/>
      <c r="AA1131" s="592">
        <v>0</v>
      </c>
      <c r="AB1131" s="592">
        <v>341.12</v>
      </c>
      <c r="AC1131" s="592">
        <v>0</v>
      </c>
      <c r="AD1131" s="592"/>
      <c r="AE1131" s="592"/>
      <c r="AF1131" s="592">
        <v>355.1</v>
      </c>
      <c r="AG1131" s="592">
        <v>0</v>
      </c>
    </row>
    <row r="1132" spans="1:33" x14ac:dyDescent="0.2">
      <c r="A1132" s="988">
        <v>37648</v>
      </c>
      <c r="B1132" s="592">
        <v>21.756</v>
      </c>
      <c r="C1132" s="592"/>
      <c r="D1132" s="592">
        <v>7.0590000000000002</v>
      </c>
      <c r="E1132" s="592"/>
      <c r="F1132" s="592">
        <f t="shared" si="38"/>
        <v>28.815000000000001</v>
      </c>
      <c r="G1132" s="592"/>
      <c r="H1132" s="592"/>
      <c r="I1132" s="592"/>
      <c r="J1132" s="592"/>
      <c r="K1132" s="592"/>
      <c r="L1132" s="592"/>
      <c r="M1132" s="592"/>
      <c r="N1132" s="592"/>
      <c r="O1132" s="592"/>
      <c r="P1132" s="592"/>
      <c r="Q1132" s="592"/>
      <c r="R1132" s="592"/>
      <c r="S1132" s="592">
        <v>0</v>
      </c>
      <c r="T1132" s="990">
        <v>0</v>
      </c>
      <c r="U1132" s="679">
        <v>0</v>
      </c>
      <c r="V1132" s="592">
        <v>0</v>
      </c>
      <c r="W1132" s="631">
        <v>0</v>
      </c>
      <c r="X1132" s="631"/>
      <c r="Y1132" s="592">
        <f t="shared" si="37"/>
        <v>28.815000000000001</v>
      </c>
      <c r="Z1132" s="592"/>
      <c r="AA1132" s="592">
        <v>0</v>
      </c>
      <c r="AB1132" s="592">
        <v>341.08</v>
      </c>
      <c r="AC1132" s="592">
        <v>0</v>
      </c>
      <c r="AD1132" s="592"/>
      <c r="AE1132" s="592"/>
      <c r="AF1132" s="592">
        <v>355.03</v>
      </c>
      <c r="AG1132" s="592">
        <v>0</v>
      </c>
    </row>
    <row r="1133" spans="1:33" x14ac:dyDescent="0.2">
      <c r="A1133" s="988">
        <v>37649</v>
      </c>
      <c r="B1133" s="592">
        <v>17.227</v>
      </c>
      <c r="C1133" s="592"/>
      <c r="D1133" s="592">
        <v>7.149</v>
      </c>
      <c r="E1133" s="592"/>
      <c r="F1133" s="592">
        <f t="shared" si="38"/>
        <v>24.376000000000001</v>
      </c>
      <c r="G1133" s="592"/>
      <c r="H1133" s="592"/>
      <c r="I1133" s="592"/>
      <c r="J1133" s="592"/>
      <c r="K1133" s="592"/>
      <c r="L1133" s="592"/>
      <c r="M1133" s="592"/>
      <c r="N1133" s="592"/>
      <c r="O1133" s="592"/>
      <c r="P1133" s="592"/>
      <c r="Q1133" s="592"/>
      <c r="R1133" s="592"/>
      <c r="S1133" s="592">
        <v>0</v>
      </c>
      <c r="T1133" s="990">
        <v>0</v>
      </c>
      <c r="U1133" s="679">
        <v>0</v>
      </c>
      <c r="V1133" s="592">
        <v>0</v>
      </c>
      <c r="W1133" s="631">
        <v>0</v>
      </c>
      <c r="X1133" s="631"/>
      <c r="Y1133" s="592">
        <f t="shared" si="37"/>
        <v>24.376000000000001</v>
      </c>
      <c r="Z1133" s="592"/>
      <c r="AA1133" s="592">
        <v>0</v>
      </c>
      <c r="AB1133" s="592">
        <v>341.06</v>
      </c>
      <c r="AC1133" s="592">
        <v>0</v>
      </c>
      <c r="AD1133" s="592"/>
      <c r="AE1133" s="592"/>
      <c r="AF1133" s="592">
        <v>355</v>
      </c>
      <c r="AG1133" s="592">
        <v>0</v>
      </c>
    </row>
    <row r="1134" spans="1:33" x14ac:dyDescent="0.2">
      <c r="A1134" s="988">
        <v>37650</v>
      </c>
      <c r="B1134" s="592">
        <v>20.193999999999999</v>
      </c>
      <c r="C1134" s="592"/>
      <c r="D1134" s="592">
        <v>6.5270000000000001</v>
      </c>
      <c r="E1134" s="592"/>
      <c r="F1134" s="592">
        <f t="shared" si="38"/>
        <v>26.721</v>
      </c>
      <c r="G1134" s="592"/>
      <c r="H1134" s="592"/>
      <c r="I1134" s="592"/>
      <c r="J1134" s="592"/>
      <c r="K1134" s="592"/>
      <c r="L1134" s="592"/>
      <c r="M1134" s="592"/>
      <c r="N1134" s="592"/>
      <c r="O1134" s="592"/>
      <c r="P1134" s="592"/>
      <c r="Q1134" s="592"/>
      <c r="R1134" s="592"/>
      <c r="S1134" s="592">
        <v>0</v>
      </c>
      <c r="T1134" s="990">
        <v>0</v>
      </c>
      <c r="U1134" s="679">
        <v>0</v>
      </c>
      <c r="V1134" s="592">
        <v>0</v>
      </c>
      <c r="W1134" s="631">
        <v>0</v>
      </c>
      <c r="X1134" s="631"/>
      <c r="Y1134" s="592">
        <f t="shared" si="37"/>
        <v>26.721</v>
      </c>
      <c r="Z1134" s="592"/>
      <c r="AA1134" s="592">
        <v>0</v>
      </c>
      <c r="AB1134" s="592">
        <v>341.15</v>
      </c>
      <c r="AC1134" s="592">
        <v>0.2</v>
      </c>
      <c r="AD1134" s="592"/>
      <c r="AE1134" s="592"/>
      <c r="AF1134" s="1000">
        <v>355.02</v>
      </c>
      <c r="AG1134" s="592">
        <v>0.4</v>
      </c>
    </row>
    <row r="1135" spans="1:33" x14ac:dyDescent="0.2">
      <c r="A1135" s="988">
        <v>37651</v>
      </c>
      <c r="B1135" s="592">
        <v>18.867999999999999</v>
      </c>
      <c r="C1135" s="592"/>
      <c r="D1135" s="592">
        <v>6.9470000000000001</v>
      </c>
      <c r="E1135" s="592"/>
      <c r="F1135" s="592">
        <f t="shared" si="38"/>
        <v>25.814999999999998</v>
      </c>
      <c r="G1135" s="592"/>
      <c r="H1135" s="592"/>
      <c r="I1135" s="592"/>
      <c r="J1135" s="592"/>
      <c r="K1135" s="592"/>
      <c r="L1135" s="592"/>
      <c r="M1135" s="592"/>
      <c r="N1135" s="592"/>
      <c r="O1135" s="592"/>
      <c r="P1135" s="592"/>
      <c r="Q1135" s="592"/>
      <c r="R1135" s="592"/>
      <c r="S1135" s="592">
        <v>0</v>
      </c>
      <c r="T1135" s="990">
        <v>0</v>
      </c>
      <c r="U1135" s="679">
        <v>0</v>
      </c>
      <c r="V1135" s="592">
        <v>0</v>
      </c>
      <c r="W1135" s="592">
        <v>0</v>
      </c>
      <c r="X1135" s="592"/>
      <c r="Y1135" s="592">
        <f t="shared" si="37"/>
        <v>25.814999999999998</v>
      </c>
      <c r="Z1135" s="592"/>
      <c r="AA1135" s="592">
        <v>0</v>
      </c>
      <c r="AB1135" s="996">
        <v>342.41</v>
      </c>
      <c r="AC1135" s="592">
        <v>0.89</v>
      </c>
      <c r="AD1135" s="592"/>
      <c r="AE1135" s="592"/>
      <c r="AF1135" s="1000">
        <v>355.84</v>
      </c>
      <c r="AG1135" s="592">
        <v>0.88</v>
      </c>
    </row>
    <row r="1136" spans="1:33" x14ac:dyDescent="0.2">
      <c r="A1136" s="988">
        <v>37652</v>
      </c>
      <c r="B1136" s="631">
        <v>20.288</v>
      </c>
      <c r="C1136" s="631"/>
      <c r="D1136" s="592">
        <v>6.98</v>
      </c>
      <c r="E1136" s="592"/>
      <c r="F1136" s="592">
        <f t="shared" si="38"/>
        <v>27.268000000000001</v>
      </c>
      <c r="G1136" s="592"/>
      <c r="H1136" s="592"/>
      <c r="I1136" s="592"/>
      <c r="J1136" s="592"/>
      <c r="K1136" s="592"/>
      <c r="L1136" s="592"/>
      <c r="M1136" s="592"/>
      <c r="N1136" s="592"/>
      <c r="O1136" s="592"/>
      <c r="P1136" s="592"/>
      <c r="Q1136" s="592"/>
      <c r="R1136" s="592"/>
      <c r="S1136" s="592">
        <v>0</v>
      </c>
      <c r="T1136" s="990">
        <v>0</v>
      </c>
      <c r="U1136" s="679">
        <v>0</v>
      </c>
      <c r="V1136" s="592">
        <v>0</v>
      </c>
      <c r="W1136" s="592">
        <v>0</v>
      </c>
      <c r="X1136" s="592"/>
      <c r="Y1136" s="592">
        <f t="shared" si="37"/>
        <v>27.268000000000001</v>
      </c>
      <c r="Z1136" s="592"/>
      <c r="AA1136" s="592">
        <v>0</v>
      </c>
      <c r="AB1136" s="1000">
        <v>342.03</v>
      </c>
      <c r="AC1136" s="592">
        <v>0.05</v>
      </c>
      <c r="AD1136" s="592"/>
      <c r="AE1136" s="592"/>
      <c r="AF1136" s="592">
        <v>355.5</v>
      </c>
      <c r="AG1136" s="592">
        <v>0.03</v>
      </c>
    </row>
    <row r="1137" spans="1:33" x14ac:dyDescent="0.2">
      <c r="A1137" s="988">
        <v>37653</v>
      </c>
      <c r="B1137" s="631">
        <v>17.739999999999998</v>
      </c>
      <c r="C1137" s="631"/>
      <c r="D1137" s="592">
        <v>6.89</v>
      </c>
      <c r="E1137" s="592"/>
      <c r="F1137" s="592">
        <f t="shared" si="38"/>
        <v>24.63</v>
      </c>
      <c r="G1137" s="592"/>
      <c r="H1137" s="592"/>
      <c r="I1137" s="592"/>
      <c r="J1137" s="592"/>
      <c r="K1137" s="592"/>
      <c r="L1137" s="592"/>
      <c r="M1137" s="592"/>
      <c r="N1137" s="592"/>
      <c r="O1137" s="592"/>
      <c r="P1137" s="592"/>
      <c r="Q1137" s="592"/>
      <c r="R1137" s="592"/>
      <c r="S1137" s="592">
        <v>0</v>
      </c>
      <c r="T1137" s="990">
        <v>0</v>
      </c>
      <c r="U1137" s="473">
        <v>0</v>
      </c>
      <c r="V1137" s="592">
        <v>0</v>
      </c>
      <c r="W1137" s="592">
        <v>0</v>
      </c>
      <c r="X1137" s="592"/>
      <c r="Y1137" s="592">
        <f t="shared" si="37"/>
        <v>24.63</v>
      </c>
      <c r="Z1137" s="592"/>
      <c r="AA1137" s="592">
        <v>0</v>
      </c>
      <c r="AB1137" s="592">
        <v>341.81</v>
      </c>
      <c r="AC1137" s="592">
        <v>0</v>
      </c>
      <c r="AD1137" s="592"/>
      <c r="AE1137" s="592"/>
      <c r="AF1137" s="592">
        <v>355.31</v>
      </c>
      <c r="AG1137" s="592">
        <v>0</v>
      </c>
    </row>
    <row r="1138" spans="1:33" x14ac:dyDescent="0.2">
      <c r="A1138" s="988">
        <v>37654</v>
      </c>
      <c r="B1138" s="631">
        <v>17.773</v>
      </c>
      <c r="C1138" s="631"/>
      <c r="D1138" s="592">
        <v>6.2240000000000002</v>
      </c>
      <c r="E1138" s="592"/>
      <c r="F1138" s="592">
        <f t="shared" si="38"/>
        <v>23.997</v>
      </c>
      <c r="G1138" s="592"/>
      <c r="H1138" s="592"/>
      <c r="I1138" s="592"/>
      <c r="J1138" s="592"/>
      <c r="K1138" s="592"/>
      <c r="L1138" s="592"/>
      <c r="M1138" s="592"/>
      <c r="N1138" s="592"/>
      <c r="O1138" s="592"/>
      <c r="P1138" s="592"/>
      <c r="Q1138" s="592"/>
      <c r="R1138" s="592"/>
      <c r="S1138" s="592">
        <v>0</v>
      </c>
      <c r="T1138" s="990">
        <v>0</v>
      </c>
      <c r="U1138" s="473">
        <v>0</v>
      </c>
      <c r="V1138" s="592">
        <v>0</v>
      </c>
      <c r="W1138" s="592">
        <v>0</v>
      </c>
      <c r="X1138" s="592"/>
      <c r="Y1138" s="592">
        <f t="shared" si="37"/>
        <v>23.997</v>
      </c>
      <c r="Z1138" s="592"/>
      <c r="AA1138" s="592">
        <v>0</v>
      </c>
      <c r="AB1138" s="592">
        <v>341.64</v>
      </c>
      <c r="AC1138" s="592">
        <v>0</v>
      </c>
      <c r="AD1138" s="592"/>
      <c r="AE1138" s="592"/>
      <c r="AF1138" s="631">
        <v>355.25</v>
      </c>
      <c r="AG1138" s="631">
        <v>0</v>
      </c>
    </row>
    <row r="1139" spans="1:33" x14ac:dyDescent="0.2">
      <c r="A1139" s="988">
        <v>37655</v>
      </c>
      <c r="B1139" s="993">
        <v>19.152999999999999</v>
      </c>
      <c r="C1139" s="993"/>
      <c r="D1139" s="592">
        <v>6.7060000000000004</v>
      </c>
      <c r="E1139" s="592"/>
      <c r="F1139" s="592">
        <f t="shared" si="38"/>
        <v>25.858999999999998</v>
      </c>
      <c r="G1139" s="592"/>
      <c r="H1139" s="592"/>
      <c r="I1139" s="592"/>
      <c r="J1139" s="592"/>
      <c r="K1139" s="592"/>
      <c r="L1139" s="592"/>
      <c r="M1139" s="592"/>
      <c r="N1139" s="592"/>
      <c r="O1139" s="592"/>
      <c r="P1139" s="592"/>
      <c r="Q1139" s="592"/>
      <c r="R1139" s="592"/>
      <c r="S1139" s="592">
        <v>0</v>
      </c>
      <c r="T1139" s="990">
        <v>0</v>
      </c>
      <c r="U1139" s="473">
        <v>0</v>
      </c>
      <c r="V1139" s="592">
        <v>0</v>
      </c>
      <c r="W1139" s="592">
        <v>0</v>
      </c>
      <c r="X1139" s="592"/>
      <c r="Y1139" s="592">
        <f t="shared" si="37"/>
        <v>25.858999999999998</v>
      </c>
      <c r="Z1139" s="592"/>
      <c r="AA1139" s="592">
        <v>0</v>
      </c>
      <c r="AB1139" s="592">
        <v>341.62</v>
      </c>
      <c r="AC1139" s="592">
        <v>0</v>
      </c>
      <c r="AD1139" s="592"/>
      <c r="AE1139" s="592"/>
      <c r="AF1139" s="592">
        <v>355.23</v>
      </c>
      <c r="AG1139" s="592">
        <v>0</v>
      </c>
    </row>
    <row r="1140" spans="1:33" x14ac:dyDescent="0.2">
      <c r="A1140" s="988">
        <v>37656</v>
      </c>
      <c r="B1140" s="592">
        <v>18.670999999999999</v>
      </c>
      <c r="C1140" s="592"/>
      <c r="D1140" s="592">
        <v>6.5869999999999997</v>
      </c>
      <c r="E1140" s="592"/>
      <c r="F1140" s="592">
        <f t="shared" si="38"/>
        <v>25.257999999999999</v>
      </c>
      <c r="G1140" s="592"/>
      <c r="H1140" s="592"/>
      <c r="I1140" s="592"/>
      <c r="J1140" s="592"/>
      <c r="K1140" s="592"/>
      <c r="L1140" s="592"/>
      <c r="M1140" s="592"/>
      <c r="N1140" s="592"/>
      <c r="O1140" s="592"/>
      <c r="P1140" s="592"/>
      <c r="Q1140" s="592"/>
      <c r="R1140" s="592"/>
      <c r="S1140" s="592">
        <v>0</v>
      </c>
      <c r="T1140" s="990">
        <v>0</v>
      </c>
      <c r="U1140" s="473">
        <v>0</v>
      </c>
      <c r="V1140" s="592">
        <v>0</v>
      </c>
      <c r="W1140" s="592">
        <v>0</v>
      </c>
      <c r="X1140" s="592"/>
      <c r="Y1140" s="592">
        <f t="shared" si="37"/>
        <v>25.257999999999999</v>
      </c>
      <c r="Z1140" s="592"/>
      <c r="AA1140" s="592">
        <v>0</v>
      </c>
      <c r="AB1140" s="592">
        <v>341.52</v>
      </c>
      <c r="AC1140" s="592">
        <v>0.08</v>
      </c>
      <c r="AD1140" s="592"/>
      <c r="AE1140" s="592"/>
      <c r="AF1140" s="592">
        <v>355.2</v>
      </c>
      <c r="AG1140" s="592">
        <v>0</v>
      </c>
    </row>
    <row r="1141" spans="1:33" x14ac:dyDescent="0.2">
      <c r="A1141" s="988">
        <v>37657</v>
      </c>
      <c r="B1141" s="592">
        <v>18.811</v>
      </c>
      <c r="C1141" s="592"/>
      <c r="D1141" s="592">
        <v>6.4530000000000003</v>
      </c>
      <c r="E1141" s="592"/>
      <c r="F1141" s="592">
        <f t="shared" si="38"/>
        <v>25.263999999999999</v>
      </c>
      <c r="G1141" s="592"/>
      <c r="H1141" s="592"/>
      <c r="I1141" s="592"/>
      <c r="J1141" s="592"/>
      <c r="K1141" s="592"/>
      <c r="L1141" s="592"/>
      <c r="M1141" s="592"/>
      <c r="N1141" s="592"/>
      <c r="O1141" s="592"/>
      <c r="P1141" s="592"/>
      <c r="Q1141" s="592"/>
      <c r="R1141" s="592"/>
      <c r="S1141" s="592">
        <v>0</v>
      </c>
      <c r="T1141" s="990">
        <v>0</v>
      </c>
      <c r="U1141" s="473">
        <v>0</v>
      </c>
      <c r="V1141" s="592">
        <v>0</v>
      </c>
      <c r="W1141" s="592">
        <v>0</v>
      </c>
      <c r="X1141" s="592"/>
      <c r="Y1141" s="592">
        <f t="shared" si="37"/>
        <v>25.263999999999999</v>
      </c>
      <c r="Z1141" s="592"/>
      <c r="AA1141" s="592">
        <v>0</v>
      </c>
      <c r="AB1141" s="592">
        <v>341.45</v>
      </c>
      <c r="AC1141" s="592">
        <v>0</v>
      </c>
      <c r="AD1141" s="592"/>
      <c r="AE1141" s="592"/>
      <c r="AF1141" s="631">
        <v>355.17</v>
      </c>
      <c r="AG1141" s="631">
        <v>0</v>
      </c>
    </row>
    <row r="1142" spans="1:33" x14ac:dyDescent="0.2">
      <c r="A1142" s="988">
        <v>37658</v>
      </c>
      <c r="B1142" s="592">
        <v>18.239999999999998</v>
      </c>
      <c r="C1142" s="592"/>
      <c r="D1142" s="592">
        <v>6.6950000000000003</v>
      </c>
      <c r="E1142" s="592"/>
      <c r="F1142" s="592">
        <f t="shared" si="38"/>
        <v>24.934999999999999</v>
      </c>
      <c r="G1142" s="592"/>
      <c r="H1142" s="592"/>
      <c r="I1142" s="592"/>
      <c r="J1142" s="592"/>
      <c r="K1142" s="592"/>
      <c r="L1142" s="592"/>
      <c r="M1142" s="592"/>
      <c r="N1142" s="592"/>
      <c r="O1142" s="592"/>
      <c r="P1142" s="592"/>
      <c r="Q1142" s="592"/>
      <c r="R1142" s="592"/>
      <c r="S1142" s="592">
        <v>0</v>
      </c>
      <c r="T1142" s="990">
        <v>0</v>
      </c>
      <c r="U1142" s="473">
        <v>0</v>
      </c>
      <c r="V1142" s="592">
        <v>0</v>
      </c>
      <c r="W1142" s="592">
        <v>0</v>
      </c>
      <c r="X1142" s="592"/>
      <c r="Y1142" s="592">
        <f t="shared" si="37"/>
        <v>24.934999999999999</v>
      </c>
      <c r="Z1142" s="592"/>
      <c r="AA1142" s="592">
        <v>0</v>
      </c>
      <c r="AB1142" s="592">
        <v>341.68</v>
      </c>
      <c r="AC1142" s="592">
        <v>0.98</v>
      </c>
      <c r="AD1142" s="592"/>
      <c r="AE1142" s="592"/>
      <c r="AF1142" s="592">
        <v>355.44</v>
      </c>
      <c r="AG1142" s="592">
        <v>1</v>
      </c>
    </row>
    <row r="1143" spans="1:33" x14ac:dyDescent="0.2">
      <c r="A1143" s="988">
        <v>37659</v>
      </c>
      <c r="B1143" s="592">
        <v>17.373999999999999</v>
      </c>
      <c r="C1143" s="592"/>
      <c r="D1143" s="592">
        <v>7.2080000000000002</v>
      </c>
      <c r="E1143" s="592"/>
      <c r="F1143" s="592">
        <f t="shared" si="38"/>
        <v>24.582000000000001</v>
      </c>
      <c r="G1143" s="592"/>
      <c r="H1143" s="592"/>
      <c r="I1143" s="592"/>
      <c r="J1143" s="592"/>
      <c r="K1143" s="592"/>
      <c r="L1143" s="592"/>
      <c r="M1143" s="592"/>
      <c r="N1143" s="592"/>
      <c r="O1143" s="592"/>
      <c r="P1143" s="592"/>
      <c r="Q1143" s="592"/>
      <c r="R1143" s="592"/>
      <c r="S1143" s="592">
        <v>0</v>
      </c>
      <c r="T1143" s="990">
        <v>0</v>
      </c>
      <c r="U1143" s="473">
        <v>0</v>
      </c>
      <c r="V1143" s="592">
        <v>0</v>
      </c>
      <c r="W1143" s="592">
        <v>0</v>
      </c>
      <c r="X1143" s="592"/>
      <c r="Y1143" s="592">
        <f t="shared" si="37"/>
        <v>24.582000000000001</v>
      </c>
      <c r="Z1143" s="592"/>
      <c r="AA1143" s="592">
        <v>0</v>
      </c>
      <c r="AB1143" s="592">
        <v>341.95</v>
      </c>
      <c r="AC1143" s="592">
        <v>0</v>
      </c>
      <c r="AD1143" s="592"/>
      <c r="AE1143" s="592"/>
      <c r="AF1143" s="592">
        <v>355.74</v>
      </c>
      <c r="AG1143" s="592">
        <v>0.04</v>
      </c>
    </row>
    <row r="1144" spans="1:33" x14ac:dyDescent="0.2">
      <c r="A1144" s="988">
        <v>37660</v>
      </c>
      <c r="B1144" s="631">
        <v>16.751999999999999</v>
      </c>
      <c r="C1144" s="631"/>
      <c r="D1144" s="592">
        <v>6.359</v>
      </c>
      <c r="E1144" s="592"/>
      <c r="F1144" s="592">
        <f t="shared" si="38"/>
        <v>23.110999999999997</v>
      </c>
      <c r="G1144" s="592"/>
      <c r="H1144" s="592"/>
      <c r="I1144" s="592"/>
      <c r="J1144" s="592"/>
      <c r="K1144" s="592"/>
      <c r="L1144" s="592"/>
      <c r="M1144" s="592"/>
      <c r="N1144" s="592"/>
      <c r="O1144" s="592"/>
      <c r="P1144" s="592"/>
      <c r="Q1144" s="592"/>
      <c r="R1144" s="592"/>
      <c r="S1144" s="592">
        <v>0</v>
      </c>
      <c r="T1144" s="990">
        <v>0</v>
      </c>
      <c r="U1144" s="473">
        <v>0</v>
      </c>
      <c r="V1144" s="592">
        <v>0</v>
      </c>
      <c r="W1144" s="592">
        <v>0</v>
      </c>
      <c r="X1144" s="592"/>
      <c r="Y1144" s="592">
        <f t="shared" si="37"/>
        <v>23.110999999999997</v>
      </c>
      <c r="Z1144" s="592"/>
      <c r="AA1144" s="592">
        <v>0</v>
      </c>
      <c r="AB1144" s="592">
        <v>341.73</v>
      </c>
      <c r="AC1144" s="592">
        <v>0</v>
      </c>
      <c r="AD1144" s="592"/>
      <c r="AE1144" s="592"/>
      <c r="AF1144" s="1000">
        <v>355.47</v>
      </c>
      <c r="AG1144" s="592">
        <v>0.03</v>
      </c>
    </row>
    <row r="1145" spans="1:33" x14ac:dyDescent="0.2">
      <c r="A1145" s="988">
        <v>37661</v>
      </c>
      <c r="B1145" s="592">
        <v>15.859</v>
      </c>
      <c r="C1145" s="592"/>
      <c r="D1145" s="592">
        <v>7.1459999999999999</v>
      </c>
      <c r="E1145" s="592"/>
      <c r="F1145" s="592">
        <f t="shared" si="38"/>
        <v>23.004999999999999</v>
      </c>
      <c r="G1145" s="592"/>
      <c r="H1145" s="592"/>
      <c r="I1145" s="592"/>
      <c r="J1145" s="592"/>
      <c r="K1145" s="592"/>
      <c r="L1145" s="592"/>
      <c r="M1145" s="592"/>
      <c r="N1145" s="592"/>
      <c r="O1145" s="592"/>
      <c r="P1145" s="592"/>
      <c r="Q1145" s="592"/>
      <c r="R1145" s="592"/>
      <c r="S1145" s="592">
        <v>0</v>
      </c>
      <c r="T1145" s="990">
        <v>0</v>
      </c>
      <c r="U1145" s="473">
        <v>0</v>
      </c>
      <c r="V1145" s="1023">
        <v>0</v>
      </c>
      <c r="W1145" s="1023">
        <v>0</v>
      </c>
      <c r="X1145" s="1023"/>
      <c r="Y1145" s="592">
        <f t="shared" si="37"/>
        <v>23.004999999999999</v>
      </c>
      <c r="Z1145" s="592"/>
      <c r="AA1145" s="592">
        <v>0</v>
      </c>
      <c r="AB1145" s="592">
        <v>341.62</v>
      </c>
      <c r="AC1145" s="592">
        <v>0</v>
      </c>
      <c r="AD1145" s="592"/>
      <c r="AE1145" s="592"/>
      <c r="AF1145" s="1000">
        <v>355.33</v>
      </c>
      <c r="AG1145" s="592">
        <v>0.15</v>
      </c>
    </row>
    <row r="1146" spans="1:33" x14ac:dyDescent="0.2">
      <c r="A1146" s="988">
        <v>37662</v>
      </c>
      <c r="B1146" s="592">
        <v>18.050999999999998</v>
      </c>
      <c r="C1146" s="592"/>
      <c r="D1146" s="592">
        <v>6.7759999999999998</v>
      </c>
      <c r="E1146" s="592"/>
      <c r="F1146" s="592">
        <f t="shared" si="38"/>
        <v>24.826999999999998</v>
      </c>
      <c r="G1146" s="592"/>
      <c r="H1146" s="592"/>
      <c r="I1146" s="592"/>
      <c r="J1146" s="592"/>
      <c r="K1146" s="592"/>
      <c r="L1146" s="592"/>
      <c r="M1146" s="592"/>
      <c r="N1146" s="592"/>
      <c r="O1146" s="592"/>
      <c r="P1146" s="592"/>
      <c r="Q1146" s="592"/>
      <c r="R1146" s="592"/>
      <c r="S1146" s="592">
        <v>0</v>
      </c>
      <c r="T1146" s="990">
        <v>0</v>
      </c>
      <c r="U1146" s="473">
        <v>0</v>
      </c>
      <c r="V1146" s="592">
        <v>0</v>
      </c>
      <c r="W1146" s="592">
        <v>0</v>
      </c>
      <c r="X1146" s="592"/>
      <c r="Y1146" s="592">
        <f t="shared" si="37"/>
        <v>24.826999999999998</v>
      </c>
      <c r="Z1146" s="592"/>
      <c r="AA1146" s="592">
        <v>0</v>
      </c>
      <c r="AB1146" s="1000">
        <v>341.42</v>
      </c>
      <c r="AC1146" s="592">
        <v>0</v>
      </c>
      <c r="AD1146" s="592"/>
      <c r="AE1146" s="592"/>
      <c r="AF1146" s="592">
        <v>355.35</v>
      </c>
      <c r="AG1146" s="592">
        <v>0.05</v>
      </c>
    </row>
    <row r="1147" spans="1:33" x14ac:dyDescent="0.2">
      <c r="A1147" s="988">
        <v>37663</v>
      </c>
      <c r="B1147" s="592">
        <v>17.352</v>
      </c>
      <c r="C1147" s="592"/>
      <c r="D1147" s="592">
        <v>7.407</v>
      </c>
      <c r="E1147" s="592"/>
      <c r="F1147" s="592">
        <f t="shared" si="38"/>
        <v>24.759</v>
      </c>
      <c r="G1147" s="592"/>
      <c r="H1147" s="592"/>
      <c r="I1147" s="592"/>
      <c r="J1147" s="592"/>
      <c r="K1147" s="592"/>
      <c r="L1147" s="592"/>
      <c r="M1147" s="592"/>
      <c r="N1147" s="592"/>
      <c r="O1147" s="592"/>
      <c r="P1147" s="592"/>
      <c r="Q1147" s="592"/>
      <c r="R1147" s="592"/>
      <c r="S1147" s="592">
        <v>0</v>
      </c>
      <c r="T1147" s="1025">
        <v>0</v>
      </c>
      <c r="U1147" s="473">
        <v>0</v>
      </c>
      <c r="V1147" s="592">
        <v>0</v>
      </c>
      <c r="W1147" s="592">
        <v>0</v>
      </c>
      <c r="X1147" s="592"/>
      <c r="Y1147" s="592">
        <f t="shared" si="37"/>
        <v>24.759</v>
      </c>
      <c r="Z1147" s="592"/>
      <c r="AA1147" s="592">
        <v>0</v>
      </c>
      <c r="AB1147" s="592">
        <v>341.38</v>
      </c>
      <c r="AC1147" s="592">
        <v>0</v>
      </c>
      <c r="AD1147" s="592"/>
      <c r="AE1147" s="592"/>
      <c r="AF1147" s="1000">
        <v>355.31</v>
      </c>
      <c r="AG1147" s="592">
        <v>0</v>
      </c>
    </row>
    <row r="1148" spans="1:33" x14ac:dyDescent="0.2">
      <c r="A1148" s="988">
        <v>37664</v>
      </c>
      <c r="B1148" s="592">
        <v>18.382999999999999</v>
      </c>
      <c r="C1148" s="592"/>
      <c r="D1148" s="592">
        <v>6.7229999999999999</v>
      </c>
      <c r="E1148" s="592"/>
      <c r="F1148" s="592">
        <f t="shared" si="38"/>
        <v>25.105999999999998</v>
      </c>
      <c r="G1148" s="592"/>
      <c r="H1148" s="592"/>
      <c r="I1148" s="592"/>
      <c r="J1148" s="592"/>
      <c r="K1148" s="592"/>
      <c r="L1148" s="592"/>
      <c r="M1148" s="592"/>
      <c r="N1148" s="592"/>
      <c r="O1148" s="592"/>
      <c r="P1148" s="592"/>
      <c r="Q1148" s="592"/>
      <c r="R1148" s="592"/>
      <c r="S1148" s="592">
        <v>0</v>
      </c>
      <c r="T1148" s="990">
        <v>0</v>
      </c>
      <c r="U1148" s="473">
        <v>0</v>
      </c>
      <c r="V1148" s="592">
        <v>0</v>
      </c>
      <c r="W1148" s="592">
        <v>0</v>
      </c>
      <c r="X1148" s="592"/>
      <c r="Y1148" s="592">
        <f t="shared" si="37"/>
        <v>25.105999999999998</v>
      </c>
      <c r="Z1148" s="592"/>
      <c r="AA1148" s="592">
        <v>0</v>
      </c>
      <c r="AB1148" s="592">
        <v>341.31</v>
      </c>
      <c r="AC1148" s="592">
        <v>0</v>
      </c>
      <c r="AD1148" s="592"/>
      <c r="AE1148" s="592"/>
      <c r="AF1148" s="631">
        <v>355.23</v>
      </c>
      <c r="AG1148" s="592">
        <v>0</v>
      </c>
    </row>
    <row r="1149" spans="1:33" x14ac:dyDescent="0.2">
      <c r="A1149" s="988">
        <v>37665</v>
      </c>
      <c r="B1149" s="592">
        <v>19.452000000000002</v>
      </c>
      <c r="C1149" s="592"/>
      <c r="D1149" s="592">
        <v>6.9089999999999998</v>
      </c>
      <c r="E1149" s="592"/>
      <c r="F1149" s="592">
        <f t="shared" si="38"/>
        <v>26.361000000000001</v>
      </c>
      <c r="G1149" s="592"/>
      <c r="H1149" s="592"/>
      <c r="I1149" s="592"/>
      <c r="J1149" s="592"/>
      <c r="K1149" s="592"/>
      <c r="L1149" s="592"/>
      <c r="M1149" s="592"/>
      <c r="N1149" s="592"/>
      <c r="O1149" s="592"/>
      <c r="P1149" s="592"/>
      <c r="Q1149" s="592"/>
      <c r="R1149" s="592"/>
      <c r="S1149" s="592">
        <v>0</v>
      </c>
      <c r="T1149" s="990">
        <v>0</v>
      </c>
      <c r="U1149" s="473">
        <v>0</v>
      </c>
      <c r="V1149" s="592">
        <v>0</v>
      </c>
      <c r="W1149" s="592">
        <v>0</v>
      </c>
      <c r="X1149" s="592"/>
      <c r="Y1149" s="592">
        <f t="shared" si="37"/>
        <v>26.361000000000001</v>
      </c>
      <c r="Z1149" s="592"/>
      <c r="AA1149" s="592">
        <v>0</v>
      </c>
      <c r="AB1149" s="592">
        <v>341.3</v>
      </c>
      <c r="AC1149" s="592">
        <v>0</v>
      </c>
      <c r="AD1149" s="592"/>
      <c r="AE1149" s="592"/>
      <c r="AF1149" s="592">
        <v>355.16</v>
      </c>
      <c r="AG1149" s="592">
        <v>0</v>
      </c>
    </row>
    <row r="1150" spans="1:33" x14ac:dyDescent="0.2">
      <c r="A1150" s="988">
        <v>37666</v>
      </c>
      <c r="B1150" s="592">
        <v>17.815999999999999</v>
      </c>
      <c r="C1150" s="592"/>
      <c r="D1150" s="592">
        <v>6.9969999999999999</v>
      </c>
      <c r="E1150" s="592"/>
      <c r="F1150" s="592">
        <f t="shared" si="38"/>
        <v>24.812999999999999</v>
      </c>
      <c r="G1150" s="592"/>
      <c r="H1150" s="592"/>
      <c r="I1150" s="592"/>
      <c r="J1150" s="592"/>
      <c r="K1150" s="592"/>
      <c r="L1150" s="592"/>
      <c r="M1150" s="592"/>
      <c r="N1150" s="592"/>
      <c r="O1150" s="592"/>
      <c r="P1150" s="592"/>
      <c r="Q1150" s="592"/>
      <c r="R1150" s="592"/>
      <c r="S1150" s="592">
        <v>0</v>
      </c>
      <c r="T1150" s="990">
        <v>0</v>
      </c>
      <c r="U1150" s="473">
        <v>0</v>
      </c>
      <c r="V1150" s="592">
        <v>0</v>
      </c>
      <c r="W1150" s="592">
        <v>0</v>
      </c>
      <c r="X1150" s="592"/>
      <c r="Y1150" s="592">
        <f t="shared" si="37"/>
        <v>24.812999999999999</v>
      </c>
      <c r="Z1150" s="592"/>
      <c r="AA1150" s="592">
        <v>0</v>
      </c>
      <c r="AB1150" s="592">
        <v>341.28</v>
      </c>
      <c r="AC1150" s="592">
        <v>0.15</v>
      </c>
      <c r="AD1150" s="592"/>
      <c r="AE1150" s="592"/>
      <c r="AF1150" s="592">
        <v>355.24</v>
      </c>
      <c r="AG1150" s="592">
        <v>0.15</v>
      </c>
    </row>
    <row r="1151" spans="1:33" x14ac:dyDescent="0.2">
      <c r="A1151" s="988">
        <v>37667</v>
      </c>
      <c r="B1151" s="592">
        <v>16.86</v>
      </c>
      <c r="C1151" s="592"/>
      <c r="D1151" s="592">
        <v>6.8239999999999998</v>
      </c>
      <c r="E1151" s="592"/>
      <c r="F1151" s="592">
        <f t="shared" si="38"/>
        <v>23.683999999999997</v>
      </c>
      <c r="G1151" s="592"/>
      <c r="H1151" s="592"/>
      <c r="I1151" s="592"/>
      <c r="J1151" s="592"/>
      <c r="K1151" s="592"/>
      <c r="L1151" s="592"/>
      <c r="M1151" s="592"/>
      <c r="N1151" s="592"/>
      <c r="O1151" s="592"/>
      <c r="P1151" s="592"/>
      <c r="Q1151" s="592"/>
      <c r="R1151" s="592"/>
      <c r="S1151" s="592">
        <v>0</v>
      </c>
      <c r="T1151" s="990">
        <v>0</v>
      </c>
      <c r="U1151" s="473">
        <v>0</v>
      </c>
      <c r="V1151" s="592">
        <v>0</v>
      </c>
      <c r="W1151" s="592">
        <v>0</v>
      </c>
      <c r="X1151" s="592"/>
      <c r="Y1151" s="592">
        <f t="shared" si="37"/>
        <v>23.683999999999997</v>
      </c>
      <c r="Z1151" s="592"/>
      <c r="AA1151" s="592">
        <v>0</v>
      </c>
      <c r="AB1151" s="592">
        <v>341.35</v>
      </c>
      <c r="AC1151" s="592">
        <v>0.1</v>
      </c>
      <c r="AD1151" s="592"/>
      <c r="AE1151" s="592"/>
      <c r="AF1151" s="592">
        <v>355.25</v>
      </c>
      <c r="AG1151" s="592">
        <v>0.2</v>
      </c>
    </row>
    <row r="1152" spans="1:33" x14ac:dyDescent="0.2">
      <c r="A1152" s="988">
        <v>37668</v>
      </c>
      <c r="B1152" s="592">
        <v>15.82</v>
      </c>
      <c r="C1152" s="592"/>
      <c r="D1152" s="592">
        <v>6.875</v>
      </c>
      <c r="E1152" s="592"/>
      <c r="F1152" s="592">
        <f t="shared" si="38"/>
        <v>22.695</v>
      </c>
      <c r="G1152" s="592"/>
      <c r="H1152" s="592"/>
      <c r="I1152" s="592"/>
      <c r="J1152" s="592"/>
      <c r="K1152" s="592"/>
      <c r="L1152" s="592"/>
      <c r="M1152" s="592"/>
      <c r="N1152" s="592"/>
      <c r="O1152" s="592"/>
      <c r="P1152" s="592"/>
      <c r="Q1152" s="592"/>
      <c r="R1152" s="592"/>
      <c r="S1152" s="592">
        <v>0</v>
      </c>
      <c r="T1152" s="990">
        <v>0</v>
      </c>
      <c r="U1152" s="473">
        <v>0</v>
      </c>
      <c r="V1152" s="592">
        <v>0</v>
      </c>
      <c r="W1152" s="592">
        <v>0</v>
      </c>
      <c r="X1152" s="592"/>
      <c r="Y1152" s="592">
        <f t="shared" si="37"/>
        <v>22.695</v>
      </c>
      <c r="Z1152" s="592"/>
      <c r="AA1152" s="592">
        <v>0</v>
      </c>
      <c r="AB1152" s="592">
        <v>341.5</v>
      </c>
      <c r="AC1152" s="592">
        <v>0.61</v>
      </c>
      <c r="AD1152" s="592"/>
      <c r="AE1152" s="592"/>
      <c r="AF1152" s="1000">
        <v>355.26</v>
      </c>
      <c r="AG1152" s="592">
        <v>1.05</v>
      </c>
    </row>
    <row r="1153" spans="1:33" x14ac:dyDescent="0.2">
      <c r="A1153" s="988">
        <v>37669</v>
      </c>
      <c r="B1153" s="592">
        <v>15.356999999999999</v>
      </c>
      <c r="C1153" s="592"/>
      <c r="D1153" s="592">
        <v>6.8710000000000004</v>
      </c>
      <c r="E1153" s="592"/>
      <c r="F1153" s="592">
        <f t="shared" si="38"/>
        <v>22.228000000000002</v>
      </c>
      <c r="G1153" s="592"/>
      <c r="H1153" s="592"/>
      <c r="I1153" s="592"/>
      <c r="J1153" s="592"/>
      <c r="K1153" s="592"/>
      <c r="L1153" s="592"/>
      <c r="M1153" s="592"/>
      <c r="N1153" s="592"/>
      <c r="O1153" s="592"/>
      <c r="P1153" s="592"/>
      <c r="Q1153" s="592"/>
      <c r="R1153" s="592"/>
      <c r="S1153" s="592">
        <v>0</v>
      </c>
      <c r="T1153" s="990">
        <v>0</v>
      </c>
      <c r="U1153" s="473">
        <v>0</v>
      </c>
      <c r="V1153" s="592">
        <v>0</v>
      </c>
      <c r="W1153" s="592">
        <v>0</v>
      </c>
      <c r="X1153" s="592"/>
      <c r="Y1153" s="592">
        <f t="shared" si="37"/>
        <v>22.228000000000002</v>
      </c>
      <c r="Z1153" s="592"/>
      <c r="AA1153" s="592">
        <v>0</v>
      </c>
      <c r="AB1153" s="592">
        <v>341.45</v>
      </c>
      <c r="AC1153" s="592">
        <v>0</v>
      </c>
      <c r="AD1153" s="592"/>
      <c r="AE1153" s="592"/>
      <c r="AF1153" s="592">
        <v>355.25</v>
      </c>
      <c r="AG1153" s="592">
        <v>0</v>
      </c>
    </row>
    <row r="1154" spans="1:33" x14ac:dyDescent="0.2">
      <c r="A1154" s="988">
        <v>37670</v>
      </c>
      <c r="B1154" s="592">
        <v>17.568000000000001</v>
      </c>
      <c r="C1154" s="592"/>
      <c r="D1154" s="592">
        <v>6.569</v>
      </c>
      <c r="E1154" s="592"/>
      <c r="F1154" s="592">
        <f t="shared" si="38"/>
        <v>24.137</v>
      </c>
      <c r="G1154" s="592"/>
      <c r="H1154" s="592"/>
      <c r="I1154" s="592"/>
      <c r="J1154" s="592"/>
      <c r="K1154" s="592"/>
      <c r="L1154" s="592"/>
      <c r="M1154" s="592"/>
      <c r="N1154" s="592"/>
      <c r="O1154" s="592"/>
      <c r="P1154" s="592"/>
      <c r="Q1154" s="592"/>
      <c r="R1154" s="592"/>
      <c r="S1154" s="592">
        <v>0</v>
      </c>
      <c r="T1154" s="990">
        <v>0</v>
      </c>
      <c r="U1154" s="473">
        <v>0</v>
      </c>
      <c r="V1154" s="592">
        <v>0</v>
      </c>
      <c r="W1154" s="592">
        <v>0</v>
      </c>
      <c r="X1154" s="592"/>
      <c r="Y1154" s="592">
        <f t="shared" si="37"/>
        <v>24.137</v>
      </c>
      <c r="Z1154" s="592"/>
      <c r="AA1154" s="592">
        <v>0</v>
      </c>
      <c r="AB1154" s="592">
        <v>341.76</v>
      </c>
      <c r="AC1154" s="592">
        <v>0</v>
      </c>
      <c r="AD1154" s="592"/>
      <c r="AE1154" s="592"/>
      <c r="AF1154" s="631">
        <v>355.5</v>
      </c>
      <c r="AG1154" s="631">
        <v>0</v>
      </c>
    </row>
    <row r="1155" spans="1:33" x14ac:dyDescent="0.2">
      <c r="A1155" s="988">
        <v>37671</v>
      </c>
      <c r="B1155" s="592">
        <v>18.114000000000001</v>
      </c>
      <c r="C1155" s="592"/>
      <c r="D1155" s="592">
        <v>7.1449999999999996</v>
      </c>
      <c r="E1155" s="592"/>
      <c r="F1155" s="592">
        <f t="shared" si="38"/>
        <v>25.259</v>
      </c>
      <c r="G1155" s="592"/>
      <c r="H1155" s="592"/>
      <c r="I1155" s="592"/>
      <c r="J1155" s="592"/>
      <c r="K1155" s="592"/>
      <c r="L1155" s="592"/>
      <c r="M1155" s="592"/>
      <c r="N1155" s="592"/>
      <c r="O1155" s="592"/>
      <c r="P1155" s="592"/>
      <c r="Q1155" s="592"/>
      <c r="R1155" s="592"/>
      <c r="S1155" s="592">
        <v>0</v>
      </c>
      <c r="T1155" s="997">
        <v>0</v>
      </c>
      <c r="U1155" s="473">
        <v>0</v>
      </c>
      <c r="V1155" s="592">
        <v>0</v>
      </c>
      <c r="W1155" s="592">
        <v>0</v>
      </c>
      <c r="X1155" s="592"/>
      <c r="Y1155" s="592">
        <f t="shared" si="37"/>
        <v>25.259</v>
      </c>
      <c r="Z1155" s="592"/>
      <c r="AA1155" s="592">
        <v>0</v>
      </c>
      <c r="AB1155" s="592">
        <v>341.71</v>
      </c>
      <c r="AC1155" s="592">
        <v>0</v>
      </c>
      <c r="AD1155" s="592"/>
      <c r="AE1155" s="592"/>
      <c r="AF1155" s="592">
        <v>355.45</v>
      </c>
      <c r="AG1155" s="592">
        <v>0</v>
      </c>
    </row>
    <row r="1156" spans="1:33" x14ac:dyDescent="0.2">
      <c r="A1156" s="988">
        <v>37672</v>
      </c>
      <c r="B1156" s="592">
        <v>18.957999999999998</v>
      </c>
      <c r="C1156" s="592"/>
      <c r="D1156" s="592">
        <v>6.8819999999999997</v>
      </c>
      <c r="E1156" s="592"/>
      <c r="F1156" s="592">
        <f t="shared" si="38"/>
        <v>25.839999999999996</v>
      </c>
      <c r="G1156" s="592"/>
      <c r="H1156" s="592"/>
      <c r="I1156" s="592"/>
      <c r="J1156" s="592"/>
      <c r="K1156" s="592"/>
      <c r="L1156" s="592"/>
      <c r="M1156" s="592"/>
      <c r="N1156" s="592"/>
      <c r="O1156" s="592"/>
      <c r="P1156" s="592"/>
      <c r="Q1156" s="592"/>
      <c r="R1156" s="592"/>
      <c r="S1156" s="592">
        <v>0</v>
      </c>
      <c r="T1156" s="997">
        <v>0</v>
      </c>
      <c r="U1156" s="473">
        <v>0</v>
      </c>
      <c r="V1156" s="592">
        <v>0</v>
      </c>
      <c r="W1156" s="592">
        <v>0</v>
      </c>
      <c r="X1156" s="592"/>
      <c r="Y1156" s="592">
        <f t="shared" si="37"/>
        <v>25.839999999999996</v>
      </c>
      <c r="Z1156" s="592"/>
      <c r="AA1156" s="592">
        <v>0</v>
      </c>
      <c r="AB1156" s="592">
        <v>341.63</v>
      </c>
      <c r="AC1156" s="592">
        <v>0</v>
      </c>
      <c r="AD1156" s="592"/>
      <c r="AE1156" s="592"/>
      <c r="AF1156" s="631">
        <v>355.45</v>
      </c>
      <c r="AG1156" s="631">
        <v>0</v>
      </c>
    </row>
    <row r="1157" spans="1:33" x14ac:dyDescent="0.2">
      <c r="A1157" s="988">
        <v>37673</v>
      </c>
      <c r="B1157" s="592">
        <v>17.850000000000001</v>
      </c>
      <c r="C1157" s="592"/>
      <c r="D1157" s="592">
        <v>6.9640000000000004</v>
      </c>
      <c r="E1157" s="592"/>
      <c r="F1157" s="592">
        <f t="shared" si="38"/>
        <v>24.814</v>
      </c>
      <c r="G1157" s="592"/>
      <c r="H1157" s="592"/>
      <c r="I1157" s="592"/>
      <c r="J1157" s="592"/>
      <c r="K1157" s="592"/>
      <c r="L1157" s="592"/>
      <c r="M1157" s="592"/>
      <c r="N1157" s="592"/>
      <c r="O1157" s="592"/>
      <c r="P1157" s="592"/>
      <c r="Q1157" s="592"/>
      <c r="R1157" s="592"/>
      <c r="S1157" s="592">
        <v>0</v>
      </c>
      <c r="T1157" s="997">
        <v>0</v>
      </c>
      <c r="U1157" s="473">
        <v>0</v>
      </c>
      <c r="V1157" s="592">
        <v>0</v>
      </c>
      <c r="W1157" s="592">
        <v>0</v>
      </c>
      <c r="X1157" s="592"/>
      <c r="Y1157" s="592">
        <f t="shared" si="37"/>
        <v>24.814</v>
      </c>
      <c r="Z1157" s="592"/>
      <c r="AA1157" s="592">
        <v>0</v>
      </c>
      <c r="AB1157" s="592">
        <v>341.85</v>
      </c>
      <c r="AC1157" s="592">
        <v>0.32</v>
      </c>
      <c r="AD1157" s="592"/>
      <c r="AE1157" s="592"/>
      <c r="AF1157" s="592">
        <v>355.55</v>
      </c>
      <c r="AG1157" s="592">
        <v>0.4</v>
      </c>
    </row>
    <row r="1158" spans="1:33" x14ac:dyDescent="0.2">
      <c r="A1158" s="988">
        <v>37674</v>
      </c>
      <c r="B1158" s="592">
        <v>16.905000000000001</v>
      </c>
      <c r="C1158" s="592"/>
      <c r="D1158" s="592">
        <v>5.8730000000000002</v>
      </c>
      <c r="E1158" s="592"/>
      <c r="F1158" s="592">
        <f t="shared" si="38"/>
        <v>22.778000000000002</v>
      </c>
      <c r="G1158" s="592"/>
      <c r="H1158" s="592"/>
      <c r="I1158" s="592"/>
      <c r="J1158" s="592"/>
      <c r="K1158" s="592"/>
      <c r="L1158" s="592"/>
      <c r="M1158" s="592"/>
      <c r="N1158" s="592"/>
      <c r="O1158" s="592"/>
      <c r="P1158" s="592"/>
      <c r="Q1158" s="592"/>
      <c r="R1158" s="592"/>
      <c r="S1158" s="592">
        <v>0</v>
      </c>
      <c r="T1158" s="990">
        <v>0</v>
      </c>
      <c r="U1158" s="679">
        <v>0</v>
      </c>
      <c r="V1158" s="592">
        <v>0</v>
      </c>
      <c r="W1158" s="592">
        <v>0</v>
      </c>
      <c r="X1158" s="592"/>
      <c r="Y1158" s="592">
        <f t="shared" si="37"/>
        <v>22.778000000000002</v>
      </c>
      <c r="Z1158" s="592"/>
      <c r="AA1158" s="592">
        <v>0</v>
      </c>
      <c r="AB1158" s="592">
        <v>342.46</v>
      </c>
      <c r="AC1158" s="592">
        <v>0.75</v>
      </c>
      <c r="AD1158" s="592"/>
      <c r="AE1158" s="592"/>
      <c r="AF1158" s="592">
        <v>355.76</v>
      </c>
      <c r="AG1158" s="592">
        <v>0.56000000000000005</v>
      </c>
    </row>
    <row r="1159" spans="1:33" x14ac:dyDescent="0.2">
      <c r="A1159" s="988">
        <v>37675</v>
      </c>
      <c r="B1159" s="592">
        <v>15.708</v>
      </c>
      <c r="C1159" s="592"/>
      <c r="D1159" s="592">
        <v>6.8029999999999999</v>
      </c>
      <c r="E1159" s="592"/>
      <c r="F1159" s="592">
        <f t="shared" si="38"/>
        <v>22.510999999999999</v>
      </c>
      <c r="G1159" s="592"/>
      <c r="H1159" s="592"/>
      <c r="I1159" s="592"/>
      <c r="J1159" s="592"/>
      <c r="K1159" s="592"/>
      <c r="L1159" s="592"/>
      <c r="M1159" s="592"/>
      <c r="N1159" s="592"/>
      <c r="O1159" s="592"/>
      <c r="P1159" s="592"/>
      <c r="Q1159" s="592"/>
      <c r="R1159" s="592"/>
      <c r="S1159" s="592">
        <v>0</v>
      </c>
      <c r="T1159" s="990">
        <v>0</v>
      </c>
      <c r="U1159" s="679">
        <v>0</v>
      </c>
      <c r="V1159" s="592">
        <v>0</v>
      </c>
      <c r="W1159" s="592">
        <v>0</v>
      </c>
      <c r="X1159" s="592"/>
      <c r="Y1159" s="592">
        <f t="shared" si="37"/>
        <v>22.510999999999999</v>
      </c>
      <c r="Z1159" s="592"/>
      <c r="AA1159" s="592">
        <v>0</v>
      </c>
      <c r="AB1159" s="592">
        <v>341.95</v>
      </c>
      <c r="AC1159" s="592">
        <v>0</v>
      </c>
      <c r="AD1159" s="592"/>
      <c r="AE1159" s="592"/>
      <c r="AF1159" s="592">
        <v>355.56</v>
      </c>
      <c r="AG1159" s="592">
        <v>0.03</v>
      </c>
    </row>
    <row r="1160" spans="1:33" x14ac:dyDescent="0.2">
      <c r="A1160" s="988">
        <v>37676</v>
      </c>
      <c r="B1160" s="592">
        <v>18.803000000000001</v>
      </c>
      <c r="C1160" s="592"/>
      <c r="D1160" s="592">
        <v>6.9420000000000002</v>
      </c>
      <c r="E1160" s="592"/>
      <c r="F1160" s="592">
        <f t="shared" si="38"/>
        <v>25.745000000000001</v>
      </c>
      <c r="G1160" s="592"/>
      <c r="H1160" s="592"/>
      <c r="I1160" s="592"/>
      <c r="J1160" s="592"/>
      <c r="K1160" s="592"/>
      <c r="L1160" s="592"/>
      <c r="M1160" s="592"/>
      <c r="N1160" s="592"/>
      <c r="O1160" s="592"/>
      <c r="P1160" s="592"/>
      <c r="Q1160" s="592"/>
      <c r="R1160" s="592"/>
      <c r="S1160" s="592">
        <v>0</v>
      </c>
      <c r="T1160" s="990">
        <v>0</v>
      </c>
      <c r="U1160" s="679">
        <v>0</v>
      </c>
      <c r="V1160" s="592">
        <v>0</v>
      </c>
      <c r="W1160" s="592">
        <v>0</v>
      </c>
      <c r="X1160" s="592"/>
      <c r="Y1160" s="592">
        <f t="shared" si="37"/>
        <v>25.745000000000001</v>
      </c>
      <c r="Z1160" s="592"/>
      <c r="AA1160" s="592">
        <v>0</v>
      </c>
      <c r="AB1160" s="592">
        <v>341.78</v>
      </c>
      <c r="AC1160" s="592">
        <v>0</v>
      </c>
      <c r="AD1160" s="592"/>
      <c r="AE1160" s="592"/>
      <c r="AF1160" s="631">
        <v>355.39</v>
      </c>
      <c r="AG1160" s="631">
        <v>0</v>
      </c>
    </row>
    <row r="1161" spans="1:33" x14ac:dyDescent="0.2">
      <c r="A1161" s="988">
        <v>37677</v>
      </c>
      <c r="B1161" s="592">
        <v>17.335000000000001</v>
      </c>
      <c r="C1161" s="592"/>
      <c r="D1161" s="592">
        <v>6.9489999999999998</v>
      </c>
      <c r="E1161" s="592"/>
      <c r="F1161" s="592">
        <f t="shared" si="38"/>
        <v>24.283999999999999</v>
      </c>
      <c r="G1161" s="592"/>
      <c r="H1161" s="592"/>
      <c r="I1161" s="592"/>
      <c r="J1161" s="592"/>
      <c r="K1161" s="592"/>
      <c r="L1161" s="592"/>
      <c r="M1161" s="592"/>
      <c r="N1161" s="592"/>
      <c r="O1161" s="592"/>
      <c r="P1161" s="592"/>
      <c r="Q1161" s="592"/>
      <c r="R1161" s="592"/>
      <c r="S1161" s="592">
        <v>0</v>
      </c>
      <c r="T1161" s="990">
        <v>0</v>
      </c>
      <c r="U1161" s="679">
        <v>0</v>
      </c>
      <c r="V1161" s="592">
        <v>0</v>
      </c>
      <c r="W1161" s="592">
        <v>0</v>
      </c>
      <c r="X1161" s="592"/>
      <c r="Y1161" s="592">
        <f t="shared" si="37"/>
        <v>24.283999999999999</v>
      </c>
      <c r="Z1161" s="592"/>
      <c r="AA1161" s="592">
        <v>0</v>
      </c>
      <c r="AB1161" s="592">
        <v>341.59</v>
      </c>
      <c r="AC1161" s="592">
        <v>0</v>
      </c>
      <c r="AD1161" s="592"/>
      <c r="AE1161" s="592"/>
      <c r="AF1161" s="592">
        <v>355.32</v>
      </c>
      <c r="AG1161" s="592">
        <v>0</v>
      </c>
    </row>
    <row r="1162" spans="1:33" x14ac:dyDescent="0.2">
      <c r="A1162" s="988">
        <v>37678</v>
      </c>
      <c r="B1162" s="592">
        <v>16.808</v>
      </c>
      <c r="C1162" s="592"/>
      <c r="D1162" s="592">
        <v>6.5039999999999996</v>
      </c>
      <c r="E1162" s="592"/>
      <c r="F1162" s="592">
        <f t="shared" si="38"/>
        <v>23.311999999999998</v>
      </c>
      <c r="G1162" s="592"/>
      <c r="H1162" s="592"/>
      <c r="I1162" s="592"/>
      <c r="J1162" s="592"/>
      <c r="K1162" s="592"/>
      <c r="L1162" s="592"/>
      <c r="M1162" s="592"/>
      <c r="N1162" s="592"/>
      <c r="O1162" s="592"/>
      <c r="P1162" s="592"/>
      <c r="Q1162" s="592"/>
      <c r="R1162" s="592"/>
      <c r="S1162" s="592">
        <v>0</v>
      </c>
      <c r="T1162" s="990">
        <v>0</v>
      </c>
      <c r="U1162" s="679">
        <v>0</v>
      </c>
      <c r="V1162" s="592">
        <v>0</v>
      </c>
      <c r="W1162" s="631">
        <v>0</v>
      </c>
      <c r="X1162" s="631"/>
      <c r="Y1162" s="592">
        <f t="shared" si="37"/>
        <v>23.311999999999998</v>
      </c>
      <c r="Z1162" s="592"/>
      <c r="AA1162" s="592">
        <v>0</v>
      </c>
      <c r="AB1162" s="592">
        <v>341.62</v>
      </c>
      <c r="AC1162" s="592">
        <v>0.31</v>
      </c>
      <c r="AD1162" s="592"/>
      <c r="AE1162" s="592"/>
      <c r="AF1162" s="592">
        <v>355.28</v>
      </c>
      <c r="AG1162" s="592">
        <v>0</v>
      </c>
    </row>
    <row r="1163" spans="1:33" x14ac:dyDescent="0.2">
      <c r="A1163" s="988">
        <v>37679</v>
      </c>
      <c r="B1163" s="592">
        <v>17.094000000000001</v>
      </c>
      <c r="C1163" s="592"/>
      <c r="D1163" s="592">
        <v>6.9909999999999997</v>
      </c>
      <c r="E1163" s="592"/>
      <c r="F1163" s="592">
        <f t="shared" si="38"/>
        <v>24.085000000000001</v>
      </c>
      <c r="G1163" s="592"/>
      <c r="H1163" s="592"/>
      <c r="I1163" s="592"/>
      <c r="J1163" s="592"/>
      <c r="K1163" s="592"/>
      <c r="L1163" s="592"/>
      <c r="M1163" s="592"/>
      <c r="N1163" s="592"/>
      <c r="O1163" s="592"/>
      <c r="P1163" s="592"/>
      <c r="Q1163" s="592"/>
      <c r="R1163" s="592"/>
      <c r="S1163" s="592">
        <v>0</v>
      </c>
      <c r="T1163" s="990">
        <v>0</v>
      </c>
      <c r="U1163" s="679">
        <v>0</v>
      </c>
      <c r="V1163" s="592">
        <v>0</v>
      </c>
      <c r="W1163" s="631">
        <v>0</v>
      </c>
      <c r="X1163" s="631"/>
      <c r="Y1163" s="592">
        <f t="shared" si="37"/>
        <v>24.085000000000001</v>
      </c>
      <c r="Z1163" s="592"/>
      <c r="AA1163" s="592">
        <v>0</v>
      </c>
      <c r="AB1163" s="592">
        <v>342.86</v>
      </c>
      <c r="AC1163" s="592">
        <v>1.26</v>
      </c>
      <c r="AD1163" s="592"/>
      <c r="AE1163" s="592"/>
      <c r="AF1163" s="592">
        <v>355.86</v>
      </c>
      <c r="AG1163" s="631">
        <v>1.05</v>
      </c>
    </row>
    <row r="1164" spans="1:33" x14ac:dyDescent="0.2">
      <c r="A1164" s="988">
        <v>37680</v>
      </c>
      <c r="B1164" s="592">
        <v>17.251000000000001</v>
      </c>
      <c r="C1164" s="592"/>
      <c r="D1164" s="592">
        <v>6.9409999999999998</v>
      </c>
      <c r="E1164" s="592"/>
      <c r="F1164" s="592">
        <f t="shared" si="38"/>
        <v>24.192</v>
      </c>
      <c r="G1164" s="592"/>
      <c r="H1164" s="592"/>
      <c r="I1164" s="592"/>
      <c r="J1164" s="592"/>
      <c r="K1164" s="592"/>
      <c r="L1164" s="592"/>
      <c r="M1164" s="592"/>
      <c r="N1164" s="592"/>
      <c r="O1164" s="592"/>
      <c r="P1164" s="592"/>
      <c r="Q1164" s="592"/>
      <c r="R1164" s="592"/>
      <c r="S1164" s="592">
        <v>0</v>
      </c>
      <c r="T1164" s="990">
        <v>0</v>
      </c>
      <c r="U1164" s="679">
        <v>0</v>
      </c>
      <c r="V1164" s="592">
        <v>0</v>
      </c>
      <c r="W1164" s="631">
        <v>0</v>
      </c>
      <c r="X1164" s="631"/>
      <c r="Y1164" s="592">
        <f t="shared" si="37"/>
        <v>24.192</v>
      </c>
      <c r="Z1164" s="592"/>
      <c r="AA1164" s="592">
        <v>0</v>
      </c>
      <c r="AB1164" s="592">
        <v>342.25</v>
      </c>
      <c r="AC1164" s="592">
        <v>0</v>
      </c>
      <c r="AD1164" s="592"/>
      <c r="AE1164" s="592"/>
      <c r="AF1164" s="592">
        <v>355.82</v>
      </c>
      <c r="AG1164" s="592">
        <v>0</v>
      </c>
    </row>
    <row r="1165" spans="1:33" x14ac:dyDescent="0.2">
      <c r="A1165" s="988">
        <v>37681</v>
      </c>
      <c r="B1165" s="592">
        <v>16.169</v>
      </c>
      <c r="C1165" s="592"/>
      <c r="D1165" s="592">
        <v>6.39</v>
      </c>
      <c r="E1165" s="592"/>
      <c r="F1165" s="592">
        <f t="shared" si="38"/>
        <v>22.559000000000001</v>
      </c>
      <c r="G1165" s="592"/>
      <c r="H1165" s="592"/>
      <c r="I1165" s="592"/>
      <c r="J1165" s="592"/>
      <c r="K1165" s="592"/>
      <c r="L1165" s="592"/>
      <c r="M1165" s="592"/>
      <c r="N1165" s="592"/>
      <c r="O1165" s="592"/>
      <c r="P1165" s="592"/>
      <c r="Q1165" s="592"/>
      <c r="R1165" s="592"/>
      <c r="S1165" s="592">
        <v>0</v>
      </c>
      <c r="T1165" s="990">
        <v>0</v>
      </c>
      <c r="U1165" s="473">
        <v>0</v>
      </c>
      <c r="V1165" s="592">
        <v>0</v>
      </c>
      <c r="W1165" s="592">
        <v>0</v>
      </c>
      <c r="X1165" s="592"/>
      <c r="Y1165" s="592">
        <f t="shared" si="37"/>
        <v>22.559000000000001</v>
      </c>
      <c r="Z1165" s="592"/>
      <c r="AA1165" s="592">
        <v>0</v>
      </c>
      <c r="AB1165" s="592">
        <v>342.92</v>
      </c>
      <c r="AC1165" s="592">
        <v>0.42</v>
      </c>
      <c r="AD1165" s="592"/>
      <c r="AE1165" s="592"/>
      <c r="AF1165" s="592">
        <v>355.85</v>
      </c>
      <c r="AG1165" s="592">
        <v>0.34</v>
      </c>
    </row>
    <row r="1166" spans="1:33" x14ac:dyDescent="0.2">
      <c r="A1166" s="988">
        <v>37682</v>
      </c>
      <c r="B1166" s="592">
        <v>20.013999999999999</v>
      </c>
      <c r="C1166" s="592"/>
      <c r="D1166" s="592">
        <v>6.5179999999999998</v>
      </c>
      <c r="E1166" s="592"/>
      <c r="F1166" s="592">
        <f t="shared" si="38"/>
        <v>26.532</v>
      </c>
      <c r="G1166" s="592"/>
      <c r="H1166" s="592"/>
      <c r="I1166" s="592"/>
      <c r="J1166" s="592"/>
      <c r="K1166" s="592"/>
      <c r="L1166" s="592"/>
      <c r="M1166" s="592"/>
      <c r="N1166" s="592"/>
      <c r="O1166" s="592"/>
      <c r="P1166" s="592"/>
      <c r="Q1166" s="592"/>
      <c r="R1166" s="592"/>
      <c r="S1166" s="592">
        <v>0</v>
      </c>
      <c r="T1166" s="990">
        <v>0</v>
      </c>
      <c r="U1166" s="473">
        <v>0</v>
      </c>
      <c r="V1166" s="592">
        <v>0</v>
      </c>
      <c r="W1166" s="592">
        <v>0</v>
      </c>
      <c r="X1166" s="592"/>
      <c r="Y1166" s="592">
        <f t="shared" si="37"/>
        <v>26.532</v>
      </c>
      <c r="Z1166" s="592"/>
      <c r="AA1166" s="592">
        <v>0</v>
      </c>
      <c r="AB1166" s="592">
        <v>342.58</v>
      </c>
      <c r="AC1166" s="592">
        <v>0</v>
      </c>
      <c r="AD1166" s="592"/>
      <c r="AE1166" s="592"/>
      <c r="AF1166" s="631">
        <v>355.58</v>
      </c>
      <c r="AG1166" s="631">
        <v>0.03</v>
      </c>
    </row>
    <row r="1167" spans="1:33" x14ac:dyDescent="0.2">
      <c r="A1167" s="988">
        <v>37683</v>
      </c>
      <c r="B1167" s="993">
        <v>19.251999999999999</v>
      </c>
      <c r="C1167" s="993"/>
      <c r="D1167" s="592">
        <v>6.7960000000000003</v>
      </c>
      <c r="E1167" s="592"/>
      <c r="F1167" s="592">
        <f t="shared" si="38"/>
        <v>26.047999999999998</v>
      </c>
      <c r="G1167" s="592"/>
      <c r="H1167" s="592"/>
      <c r="I1167" s="592"/>
      <c r="J1167" s="592"/>
      <c r="K1167" s="592"/>
      <c r="L1167" s="592"/>
      <c r="M1167" s="592"/>
      <c r="N1167" s="592"/>
      <c r="O1167" s="592"/>
      <c r="P1167" s="592"/>
      <c r="Q1167" s="592"/>
      <c r="R1167" s="592"/>
      <c r="S1167" s="592">
        <v>0</v>
      </c>
      <c r="T1167" s="990">
        <v>0</v>
      </c>
      <c r="U1167" s="473">
        <v>0</v>
      </c>
      <c r="V1167" s="592">
        <v>0</v>
      </c>
      <c r="W1167" s="592">
        <v>0</v>
      </c>
      <c r="X1167" s="592"/>
      <c r="Y1167" s="592">
        <f t="shared" si="37"/>
        <v>26.047999999999998</v>
      </c>
      <c r="Z1167" s="592"/>
      <c r="AA1167" s="592">
        <v>0</v>
      </c>
      <c r="AB1167" s="592">
        <v>341.82</v>
      </c>
      <c r="AC1167" s="592">
        <v>0</v>
      </c>
      <c r="AD1167" s="592"/>
      <c r="AE1167" s="592"/>
      <c r="AF1167" s="592">
        <v>355.42</v>
      </c>
      <c r="AG1167" s="592">
        <v>0</v>
      </c>
    </row>
    <row r="1168" spans="1:33" x14ac:dyDescent="0.2">
      <c r="A1168" s="988">
        <v>37684</v>
      </c>
      <c r="B1168" s="592">
        <v>20.222000000000001</v>
      </c>
      <c r="C1168" s="592"/>
      <c r="D1168" s="592">
        <v>6.8460000000000001</v>
      </c>
      <c r="E1168" s="592"/>
      <c r="F1168" s="592">
        <f t="shared" si="38"/>
        <v>27.068000000000001</v>
      </c>
      <c r="G1168" s="592"/>
      <c r="H1168" s="592"/>
      <c r="I1168" s="592"/>
      <c r="J1168" s="592"/>
      <c r="K1168" s="592"/>
      <c r="L1168" s="592"/>
      <c r="M1168" s="592"/>
      <c r="N1168" s="592"/>
      <c r="O1168" s="592"/>
      <c r="P1168" s="592"/>
      <c r="Q1168" s="592"/>
      <c r="R1168" s="592"/>
      <c r="S1168" s="592">
        <v>0</v>
      </c>
      <c r="T1168" s="990">
        <v>0</v>
      </c>
      <c r="U1168" s="473">
        <v>0</v>
      </c>
      <c r="V1168" s="592">
        <v>0</v>
      </c>
      <c r="W1168" s="592">
        <v>0</v>
      </c>
      <c r="X1168" s="592"/>
      <c r="Y1168" s="592">
        <f t="shared" si="37"/>
        <v>27.068000000000001</v>
      </c>
      <c r="Z1168" s="592"/>
      <c r="AA1168" s="592">
        <v>0</v>
      </c>
      <c r="AB1168" s="592">
        <v>341.76</v>
      </c>
      <c r="AC1168" s="592">
        <v>0.12</v>
      </c>
      <c r="AD1168" s="592"/>
      <c r="AE1168" s="592"/>
      <c r="AF1168" s="592">
        <v>355.43</v>
      </c>
      <c r="AG1168" s="592">
        <v>0.15</v>
      </c>
    </row>
    <row r="1169" spans="1:33" x14ac:dyDescent="0.2">
      <c r="A1169" s="988">
        <v>37685</v>
      </c>
      <c r="B1169" s="592">
        <v>19.562999999999999</v>
      </c>
      <c r="C1169" s="592"/>
      <c r="D1169" s="592">
        <v>6.7489999999999997</v>
      </c>
      <c r="E1169" s="592"/>
      <c r="F1169" s="592">
        <f t="shared" si="38"/>
        <v>26.311999999999998</v>
      </c>
      <c r="G1169" s="592"/>
      <c r="H1169" s="592"/>
      <c r="I1169" s="592"/>
      <c r="J1169" s="592"/>
      <c r="K1169" s="592"/>
      <c r="L1169" s="592"/>
      <c r="M1169" s="592"/>
      <c r="N1169" s="592"/>
      <c r="O1169" s="592"/>
      <c r="P1169" s="592"/>
      <c r="Q1169" s="592"/>
      <c r="R1169" s="592"/>
      <c r="S1169" s="592">
        <v>0</v>
      </c>
      <c r="T1169" s="990">
        <v>0</v>
      </c>
      <c r="U1169" s="473">
        <v>0</v>
      </c>
      <c r="V1169" s="592">
        <v>0</v>
      </c>
      <c r="W1169" s="592">
        <v>0</v>
      </c>
      <c r="X1169" s="592"/>
      <c r="Y1169" s="592">
        <f t="shared" si="37"/>
        <v>26.311999999999998</v>
      </c>
      <c r="Z1169" s="592"/>
      <c r="AA1169" s="592">
        <v>0</v>
      </c>
      <c r="AB1169" s="592">
        <v>341.82</v>
      </c>
      <c r="AC1169" s="592">
        <v>0.52</v>
      </c>
      <c r="AD1169" s="592"/>
      <c r="AE1169" s="592"/>
      <c r="AF1169" s="631">
        <v>355.55</v>
      </c>
      <c r="AG1169" s="631">
        <v>0.6</v>
      </c>
    </row>
    <row r="1170" spans="1:33" x14ac:dyDescent="0.2">
      <c r="A1170" s="988">
        <v>37686</v>
      </c>
      <c r="B1170" s="592">
        <v>19.809000000000001</v>
      </c>
      <c r="C1170" s="592"/>
      <c r="D1170" s="592">
        <v>7.1970000000000001</v>
      </c>
      <c r="E1170" s="592"/>
      <c r="F1170" s="592">
        <f t="shared" si="38"/>
        <v>27.006</v>
      </c>
      <c r="G1170" s="592"/>
      <c r="H1170" s="592"/>
      <c r="I1170" s="592"/>
      <c r="J1170" s="592"/>
      <c r="K1170" s="592"/>
      <c r="L1170" s="592"/>
      <c r="M1170" s="592"/>
      <c r="N1170" s="592"/>
      <c r="O1170" s="592"/>
      <c r="P1170" s="592"/>
      <c r="Q1170" s="592"/>
      <c r="R1170" s="592"/>
      <c r="S1170" s="592">
        <v>0</v>
      </c>
      <c r="T1170" s="990">
        <v>0</v>
      </c>
      <c r="U1170" s="473">
        <v>0</v>
      </c>
      <c r="V1170" s="592">
        <v>0</v>
      </c>
      <c r="W1170" s="592">
        <v>0</v>
      </c>
      <c r="X1170" s="592"/>
      <c r="Y1170" s="592">
        <f t="shared" si="37"/>
        <v>27.006</v>
      </c>
      <c r="Z1170" s="592"/>
      <c r="AA1170" s="592">
        <v>0</v>
      </c>
      <c r="AB1170" s="592">
        <v>341.92</v>
      </c>
      <c r="AC1170" s="592">
        <v>0.09</v>
      </c>
      <c r="AD1170" s="592"/>
      <c r="AE1170" s="592"/>
      <c r="AF1170" s="592">
        <v>355.7</v>
      </c>
      <c r="AG1170" s="592">
        <v>0.03</v>
      </c>
    </row>
    <row r="1171" spans="1:33" x14ac:dyDescent="0.2">
      <c r="A1171" s="988">
        <v>37687</v>
      </c>
      <c r="B1171" s="592">
        <v>17.818999999999999</v>
      </c>
      <c r="C1171" s="592"/>
      <c r="D1171" s="592">
        <v>6.7889999999999997</v>
      </c>
      <c r="E1171" s="592"/>
      <c r="F1171" s="592">
        <f t="shared" si="38"/>
        <v>24.607999999999997</v>
      </c>
      <c r="G1171" s="592"/>
      <c r="H1171" s="592"/>
      <c r="I1171" s="592"/>
      <c r="J1171" s="592"/>
      <c r="K1171" s="592"/>
      <c r="L1171" s="592"/>
      <c r="M1171" s="592"/>
      <c r="N1171" s="592"/>
      <c r="O1171" s="592"/>
      <c r="P1171" s="592"/>
      <c r="Q1171" s="592"/>
      <c r="R1171" s="592"/>
      <c r="S1171" s="592">
        <v>0</v>
      </c>
      <c r="T1171" s="990">
        <v>0</v>
      </c>
      <c r="U1171" s="473">
        <v>0</v>
      </c>
      <c r="V1171" s="592">
        <v>0</v>
      </c>
      <c r="W1171" s="592">
        <v>0</v>
      </c>
      <c r="X1171" s="592"/>
      <c r="Y1171" s="592">
        <f t="shared" si="37"/>
        <v>24.607999999999997</v>
      </c>
      <c r="Z1171" s="592"/>
      <c r="AA1171" s="592">
        <v>0</v>
      </c>
      <c r="AB1171" s="592">
        <v>341.55</v>
      </c>
      <c r="AC1171" s="592">
        <v>0</v>
      </c>
      <c r="AD1171" s="592"/>
      <c r="AE1171" s="592"/>
      <c r="AF1171" s="592">
        <v>355.44</v>
      </c>
      <c r="AG1171" s="592">
        <v>0</v>
      </c>
    </row>
    <row r="1172" spans="1:33" x14ac:dyDescent="0.2">
      <c r="A1172" s="988">
        <v>37688</v>
      </c>
      <c r="B1172" s="631">
        <v>19.501000000000001</v>
      </c>
      <c r="C1172" s="631"/>
      <c r="D1172" s="592">
        <v>6.9640000000000004</v>
      </c>
      <c r="E1172" s="592"/>
      <c r="F1172" s="592">
        <f t="shared" si="38"/>
        <v>26.465000000000003</v>
      </c>
      <c r="G1172" s="592"/>
      <c r="H1172" s="592"/>
      <c r="I1172" s="592"/>
      <c r="J1172" s="592"/>
      <c r="K1172" s="592"/>
      <c r="L1172" s="592"/>
      <c r="M1172" s="592"/>
      <c r="N1172" s="592"/>
      <c r="O1172" s="592"/>
      <c r="P1172" s="592"/>
      <c r="Q1172" s="592"/>
      <c r="R1172" s="592"/>
      <c r="S1172" s="592">
        <v>0</v>
      </c>
      <c r="T1172" s="990">
        <v>0</v>
      </c>
      <c r="U1172" s="473">
        <v>0</v>
      </c>
      <c r="V1172" s="592">
        <v>0</v>
      </c>
      <c r="W1172" s="592">
        <v>0</v>
      </c>
      <c r="X1172" s="592"/>
      <c r="Y1172" s="592">
        <f t="shared" si="37"/>
        <v>26.465000000000003</v>
      </c>
      <c r="Z1172" s="592"/>
      <c r="AA1172" s="592">
        <v>0</v>
      </c>
      <c r="AB1172" s="592">
        <v>341.61</v>
      </c>
      <c r="AC1172" s="592">
        <v>0</v>
      </c>
      <c r="AD1172" s="592"/>
      <c r="AE1172" s="592"/>
      <c r="AF1172" s="1000">
        <v>355.35</v>
      </c>
      <c r="AG1172" s="592">
        <v>0</v>
      </c>
    </row>
    <row r="1173" spans="1:33" x14ac:dyDescent="0.2">
      <c r="A1173" s="988">
        <v>37689</v>
      </c>
      <c r="B1173" s="592">
        <v>16.959</v>
      </c>
      <c r="C1173" s="592"/>
      <c r="D1173" s="592">
        <v>6.5780000000000003</v>
      </c>
      <c r="E1173" s="592"/>
      <c r="F1173" s="592">
        <f t="shared" si="38"/>
        <v>23.536999999999999</v>
      </c>
      <c r="G1173" s="592"/>
      <c r="H1173" s="592"/>
      <c r="I1173" s="592"/>
      <c r="J1173" s="592"/>
      <c r="K1173" s="592"/>
      <c r="L1173" s="592"/>
      <c r="M1173" s="592"/>
      <c r="N1173" s="592"/>
      <c r="O1173" s="592"/>
      <c r="P1173" s="592"/>
      <c r="Q1173" s="592"/>
      <c r="R1173" s="592"/>
      <c r="S1173" s="592">
        <v>0</v>
      </c>
      <c r="T1173" s="990">
        <v>0</v>
      </c>
      <c r="U1173" s="473">
        <v>0</v>
      </c>
      <c r="V1173" s="1023">
        <v>0</v>
      </c>
      <c r="W1173" s="1023">
        <v>0</v>
      </c>
      <c r="X1173" s="1023"/>
      <c r="Y1173" s="592">
        <f t="shared" si="37"/>
        <v>23.536999999999999</v>
      </c>
      <c r="Z1173" s="592"/>
      <c r="AA1173" s="592">
        <v>0</v>
      </c>
      <c r="AB1173" s="592">
        <v>341.68</v>
      </c>
      <c r="AC1173" s="592">
        <v>0</v>
      </c>
      <c r="AD1173" s="592"/>
      <c r="AE1173" s="592"/>
      <c r="AF1173" s="1000">
        <v>355.28</v>
      </c>
      <c r="AG1173" s="592">
        <v>0</v>
      </c>
    </row>
    <row r="1174" spans="1:33" x14ac:dyDescent="0.2">
      <c r="A1174" s="988">
        <v>37690</v>
      </c>
      <c r="B1174" s="592">
        <v>19.709</v>
      </c>
      <c r="C1174" s="592"/>
      <c r="D1174" s="592">
        <v>6.9370000000000003</v>
      </c>
      <c r="E1174" s="592"/>
      <c r="F1174" s="592">
        <f t="shared" si="38"/>
        <v>26.646000000000001</v>
      </c>
      <c r="G1174" s="592"/>
      <c r="H1174" s="592"/>
      <c r="I1174" s="592"/>
      <c r="J1174" s="592"/>
      <c r="K1174" s="592"/>
      <c r="L1174" s="592"/>
      <c r="M1174" s="592"/>
      <c r="N1174" s="592"/>
      <c r="O1174" s="592"/>
      <c r="P1174" s="592"/>
      <c r="Q1174" s="592"/>
      <c r="R1174" s="592"/>
      <c r="S1174" s="592">
        <v>0</v>
      </c>
      <c r="T1174" s="990">
        <v>0</v>
      </c>
      <c r="U1174" s="473">
        <v>0</v>
      </c>
      <c r="V1174" s="592">
        <v>0</v>
      </c>
      <c r="W1174" s="592">
        <v>0</v>
      </c>
      <c r="X1174" s="592"/>
      <c r="Y1174" s="592">
        <f t="shared" si="37"/>
        <v>26.646000000000001</v>
      </c>
      <c r="Z1174" s="592"/>
      <c r="AA1174" s="592">
        <v>0</v>
      </c>
      <c r="AB1174" s="1000">
        <v>341.48</v>
      </c>
      <c r="AC1174" s="592">
        <v>0</v>
      </c>
      <c r="AD1174" s="592"/>
      <c r="AE1174" s="592"/>
      <c r="AF1174" s="592">
        <v>355.28</v>
      </c>
      <c r="AG1174" s="592">
        <v>0</v>
      </c>
    </row>
    <row r="1175" spans="1:33" x14ac:dyDescent="0.2">
      <c r="A1175" s="988">
        <v>37691</v>
      </c>
      <c r="B1175" s="592">
        <v>17.350000000000001</v>
      </c>
      <c r="C1175" s="592"/>
      <c r="D1175" s="592">
        <v>6.7350000000000003</v>
      </c>
      <c r="E1175" s="592"/>
      <c r="F1175" s="592">
        <f t="shared" si="38"/>
        <v>24.085000000000001</v>
      </c>
      <c r="G1175" s="592"/>
      <c r="H1175" s="592"/>
      <c r="I1175" s="592"/>
      <c r="J1175" s="592"/>
      <c r="K1175" s="592"/>
      <c r="L1175" s="592"/>
      <c r="M1175" s="592"/>
      <c r="N1175" s="592"/>
      <c r="O1175" s="592"/>
      <c r="P1175" s="592"/>
      <c r="Q1175" s="592"/>
      <c r="R1175" s="592"/>
      <c r="S1175" s="592">
        <v>0</v>
      </c>
      <c r="T1175" s="1025">
        <v>0</v>
      </c>
      <c r="U1175" s="473">
        <v>0</v>
      </c>
      <c r="V1175" s="592">
        <v>0</v>
      </c>
      <c r="W1175" s="592">
        <v>0</v>
      </c>
      <c r="X1175" s="592"/>
      <c r="Y1175" s="592">
        <f t="shared" si="37"/>
        <v>24.085000000000001</v>
      </c>
      <c r="Z1175" s="592"/>
      <c r="AA1175" s="592">
        <v>0</v>
      </c>
      <c r="AB1175" s="592">
        <v>341.42</v>
      </c>
      <c r="AC1175" s="592">
        <v>0</v>
      </c>
      <c r="AD1175" s="592"/>
      <c r="AE1175" s="592"/>
      <c r="AF1175" s="1000">
        <v>355.23</v>
      </c>
      <c r="AG1175" s="592">
        <v>0</v>
      </c>
    </row>
    <row r="1176" spans="1:33" x14ac:dyDescent="0.2">
      <c r="A1176" s="988">
        <v>37692</v>
      </c>
      <c r="B1176" s="592">
        <v>18.456</v>
      </c>
      <c r="C1176" s="592"/>
      <c r="D1176" s="592">
        <v>6.742</v>
      </c>
      <c r="E1176" s="592"/>
      <c r="F1176" s="592">
        <f t="shared" si="38"/>
        <v>25.198</v>
      </c>
      <c r="G1176" s="592"/>
      <c r="H1176" s="592"/>
      <c r="I1176" s="592"/>
      <c r="J1176" s="592"/>
      <c r="K1176" s="592"/>
      <c r="L1176" s="592"/>
      <c r="M1176" s="592"/>
      <c r="N1176" s="592"/>
      <c r="O1176" s="592"/>
      <c r="P1176" s="592"/>
      <c r="Q1176" s="592"/>
      <c r="R1176" s="592"/>
      <c r="S1176" s="592">
        <v>0</v>
      </c>
      <c r="T1176" s="990">
        <v>0</v>
      </c>
      <c r="U1176" s="473">
        <v>0</v>
      </c>
      <c r="V1176" s="592">
        <v>0</v>
      </c>
      <c r="W1176" s="592">
        <v>0</v>
      </c>
      <c r="X1176" s="592"/>
      <c r="Y1176" s="592">
        <f t="shared" si="37"/>
        <v>25.198</v>
      </c>
      <c r="Z1176" s="592"/>
      <c r="AA1176" s="592">
        <v>0</v>
      </c>
      <c r="AB1176" s="592">
        <v>341.39</v>
      </c>
      <c r="AC1176" s="592">
        <v>0</v>
      </c>
      <c r="AD1176" s="592"/>
      <c r="AE1176" s="592"/>
      <c r="AF1176" s="592">
        <v>355.23</v>
      </c>
      <c r="AG1176" s="592">
        <v>0</v>
      </c>
    </row>
    <row r="1177" spans="1:33" x14ac:dyDescent="0.2">
      <c r="A1177" s="988">
        <v>37693</v>
      </c>
      <c r="B1177" s="592">
        <v>18.571999999999999</v>
      </c>
      <c r="C1177" s="592"/>
      <c r="D1177" s="592">
        <v>6.8559999999999999</v>
      </c>
      <c r="E1177" s="592"/>
      <c r="F1177" s="592">
        <f t="shared" si="38"/>
        <v>25.427999999999997</v>
      </c>
      <c r="G1177" s="592"/>
      <c r="H1177" s="592"/>
      <c r="I1177" s="592"/>
      <c r="J1177" s="592"/>
      <c r="K1177" s="592"/>
      <c r="L1177" s="592"/>
      <c r="M1177" s="592"/>
      <c r="N1177" s="592"/>
      <c r="O1177" s="592"/>
      <c r="P1177" s="592"/>
      <c r="Q1177" s="592"/>
      <c r="R1177" s="592"/>
      <c r="S1177" s="592">
        <v>0</v>
      </c>
      <c r="T1177" s="990">
        <v>0</v>
      </c>
      <c r="U1177" s="473">
        <v>0</v>
      </c>
      <c r="V1177" s="592">
        <v>0</v>
      </c>
      <c r="W1177" s="592">
        <v>0</v>
      </c>
      <c r="X1177" s="592"/>
      <c r="Y1177" s="592">
        <f t="shared" si="37"/>
        <v>25.427999999999997</v>
      </c>
      <c r="Z1177" s="592"/>
      <c r="AA1177" s="592">
        <v>0</v>
      </c>
      <c r="AB1177" s="592">
        <v>341.36</v>
      </c>
      <c r="AC1177" s="592">
        <v>0.16</v>
      </c>
      <c r="AD1177" s="592"/>
      <c r="AE1177" s="592"/>
      <c r="AF1177" s="631">
        <v>355.23</v>
      </c>
      <c r="AG1177" s="631">
        <v>0</v>
      </c>
    </row>
    <row r="1178" spans="1:33" x14ac:dyDescent="0.2">
      <c r="A1178" s="988">
        <v>37694</v>
      </c>
      <c r="B1178" s="592">
        <v>18.585999999999999</v>
      </c>
      <c r="C1178" s="592"/>
      <c r="D1178" s="592">
        <v>6.9029999999999996</v>
      </c>
      <c r="E1178" s="592"/>
      <c r="F1178" s="592">
        <f t="shared" si="38"/>
        <v>25.488999999999997</v>
      </c>
      <c r="G1178" s="592"/>
      <c r="H1178" s="592"/>
      <c r="I1178" s="592"/>
      <c r="J1178" s="592"/>
      <c r="K1178" s="592"/>
      <c r="L1178" s="592"/>
      <c r="M1178" s="592"/>
      <c r="N1178" s="592"/>
      <c r="O1178" s="592"/>
      <c r="P1178" s="592"/>
      <c r="Q1178" s="592"/>
      <c r="R1178" s="592"/>
      <c r="S1178" s="592">
        <v>0</v>
      </c>
      <c r="T1178" s="990">
        <v>0</v>
      </c>
      <c r="U1178" s="473">
        <v>0</v>
      </c>
      <c r="V1178" s="592">
        <v>0</v>
      </c>
      <c r="W1178" s="592">
        <v>0</v>
      </c>
      <c r="X1178" s="592"/>
      <c r="Y1178" s="592">
        <f t="shared" ref="Y1178:Y1241" si="39">+F1178-S1178-T1178-U1178-V1178+W1178</f>
        <v>25.488999999999997</v>
      </c>
      <c r="Z1178" s="592"/>
      <c r="AA1178" s="592">
        <v>0</v>
      </c>
      <c r="AB1178" s="631">
        <v>341.45</v>
      </c>
      <c r="AC1178" s="631">
        <v>0</v>
      </c>
      <c r="AD1178" s="631"/>
      <c r="AE1178" s="631"/>
      <c r="AF1178" s="592">
        <v>355.26</v>
      </c>
      <c r="AG1178" s="592">
        <v>0.15</v>
      </c>
    </row>
    <row r="1179" spans="1:33" x14ac:dyDescent="0.2">
      <c r="A1179" s="988">
        <v>37695</v>
      </c>
      <c r="B1179" s="592">
        <v>14.385999999999999</v>
      </c>
      <c r="C1179" s="592"/>
      <c r="D1179" s="592">
        <v>6.8330000000000002</v>
      </c>
      <c r="E1179" s="592"/>
      <c r="F1179" s="592">
        <f t="shared" si="38"/>
        <v>21.219000000000001</v>
      </c>
      <c r="G1179" s="592"/>
      <c r="H1179" s="592"/>
      <c r="I1179" s="592"/>
      <c r="J1179" s="592"/>
      <c r="K1179" s="592"/>
      <c r="L1179" s="592"/>
      <c r="M1179" s="592"/>
      <c r="N1179" s="592"/>
      <c r="O1179" s="592"/>
      <c r="P1179" s="592"/>
      <c r="Q1179" s="592"/>
      <c r="R1179" s="592"/>
      <c r="S1179" s="592">
        <v>0</v>
      </c>
      <c r="T1179" s="990">
        <v>0</v>
      </c>
      <c r="U1179" s="473">
        <v>0</v>
      </c>
      <c r="V1179" s="592">
        <v>0</v>
      </c>
      <c r="W1179" s="592">
        <v>0</v>
      </c>
      <c r="X1179" s="592"/>
      <c r="Y1179" s="592">
        <f t="shared" si="39"/>
        <v>21.219000000000001</v>
      </c>
      <c r="Z1179" s="592"/>
      <c r="AA1179" s="592">
        <v>0</v>
      </c>
      <c r="AB1179" s="592">
        <v>341.47</v>
      </c>
      <c r="AC1179" s="592">
        <v>0.66</v>
      </c>
      <c r="AD1179" s="592"/>
      <c r="AE1179" s="592"/>
      <c r="AF1179" s="592">
        <v>355.48</v>
      </c>
      <c r="AG1179" s="592">
        <v>0.8</v>
      </c>
    </row>
    <row r="1180" spans="1:33" x14ac:dyDescent="0.2">
      <c r="A1180" s="988">
        <v>37696</v>
      </c>
      <c r="B1180" s="592">
        <v>15.053000000000001</v>
      </c>
      <c r="C1180" s="592"/>
      <c r="D1180" s="592">
        <v>6.798</v>
      </c>
      <c r="E1180" s="592"/>
      <c r="F1180" s="592">
        <f t="shared" si="38"/>
        <v>21.850999999999999</v>
      </c>
      <c r="G1180" s="592"/>
      <c r="H1180" s="592"/>
      <c r="I1180" s="592"/>
      <c r="J1180" s="592"/>
      <c r="K1180" s="592"/>
      <c r="L1180" s="592"/>
      <c r="M1180" s="592"/>
      <c r="N1180" s="592"/>
      <c r="O1180" s="592"/>
      <c r="P1180" s="592"/>
      <c r="Q1180" s="592"/>
      <c r="R1180" s="592"/>
      <c r="S1180" s="592">
        <v>0</v>
      </c>
      <c r="T1180" s="990">
        <v>0</v>
      </c>
      <c r="U1180" s="473">
        <v>0</v>
      </c>
      <c r="V1180" s="592">
        <v>0</v>
      </c>
      <c r="W1180" s="592">
        <v>0</v>
      </c>
      <c r="X1180" s="592"/>
      <c r="Y1180" s="592">
        <f t="shared" si="39"/>
        <v>21.850999999999999</v>
      </c>
      <c r="Z1180" s="592"/>
      <c r="AA1180" s="592">
        <v>0</v>
      </c>
      <c r="AB1180" s="592">
        <v>342.2</v>
      </c>
      <c r="AC1180" s="592">
        <v>0.05</v>
      </c>
      <c r="AD1180" s="592"/>
      <c r="AE1180" s="592"/>
      <c r="AF1180" s="996">
        <v>355.91</v>
      </c>
      <c r="AG1180" s="631">
        <v>0.03</v>
      </c>
    </row>
    <row r="1181" spans="1:33" x14ac:dyDescent="0.2">
      <c r="A1181" s="988">
        <v>37697</v>
      </c>
      <c r="B1181" s="592">
        <v>17.172999999999998</v>
      </c>
      <c r="C1181" s="592"/>
      <c r="D1181" s="592">
        <v>6.9020000000000001</v>
      </c>
      <c r="E1181" s="592"/>
      <c r="F1181" s="592">
        <f t="shared" ref="F1181:F1244" si="40">+B1181+D1181</f>
        <v>24.074999999999999</v>
      </c>
      <c r="G1181" s="592"/>
      <c r="H1181" s="592"/>
      <c r="I1181" s="592"/>
      <c r="J1181" s="592"/>
      <c r="K1181" s="592"/>
      <c r="L1181" s="592"/>
      <c r="M1181" s="592"/>
      <c r="N1181" s="592"/>
      <c r="O1181" s="592"/>
      <c r="P1181" s="592"/>
      <c r="Q1181" s="592"/>
      <c r="R1181" s="592"/>
      <c r="S1181" s="592">
        <v>0</v>
      </c>
      <c r="T1181" s="990">
        <v>0</v>
      </c>
      <c r="U1181" s="473">
        <v>0</v>
      </c>
      <c r="V1181" s="592">
        <v>0</v>
      </c>
      <c r="W1181" s="592">
        <v>0</v>
      </c>
      <c r="X1181" s="592"/>
      <c r="Y1181" s="592">
        <f t="shared" si="39"/>
        <v>24.074999999999999</v>
      </c>
      <c r="Z1181" s="592"/>
      <c r="AA1181" s="592">
        <v>0</v>
      </c>
      <c r="AB1181" s="592">
        <v>341.82</v>
      </c>
      <c r="AC1181" s="592">
        <v>0</v>
      </c>
      <c r="AD1181" s="592"/>
      <c r="AE1181" s="592"/>
      <c r="AF1181" s="631">
        <v>355.53</v>
      </c>
      <c r="AG1181" s="631">
        <v>0</v>
      </c>
    </row>
    <row r="1182" spans="1:33" x14ac:dyDescent="0.2">
      <c r="A1182" s="988">
        <v>37698</v>
      </c>
      <c r="B1182" s="592">
        <v>17.521000000000001</v>
      </c>
      <c r="C1182" s="592"/>
      <c r="D1182" s="592">
        <v>6.9870000000000001</v>
      </c>
      <c r="E1182" s="592"/>
      <c r="F1182" s="592">
        <f t="shared" si="40"/>
        <v>24.508000000000003</v>
      </c>
      <c r="G1182" s="592"/>
      <c r="H1182" s="592"/>
      <c r="I1182" s="592"/>
      <c r="J1182" s="592"/>
      <c r="K1182" s="592"/>
      <c r="L1182" s="592"/>
      <c r="M1182" s="592"/>
      <c r="N1182" s="592"/>
      <c r="O1182" s="592"/>
      <c r="P1182" s="592"/>
      <c r="Q1182" s="592"/>
      <c r="R1182" s="592"/>
      <c r="S1182" s="592">
        <v>0</v>
      </c>
      <c r="T1182" s="990">
        <v>0</v>
      </c>
      <c r="U1182" s="473">
        <v>0</v>
      </c>
      <c r="V1182" s="592">
        <v>0</v>
      </c>
      <c r="W1182" s="592">
        <v>0</v>
      </c>
      <c r="X1182" s="592"/>
      <c r="Y1182" s="592">
        <f t="shared" si="39"/>
        <v>24.508000000000003</v>
      </c>
      <c r="Z1182" s="592"/>
      <c r="AA1182" s="592">
        <v>0</v>
      </c>
      <c r="AB1182" s="592">
        <v>341.67</v>
      </c>
      <c r="AC1182" s="592">
        <v>0.05</v>
      </c>
      <c r="AD1182" s="592"/>
      <c r="AE1182" s="592"/>
      <c r="AF1182" s="592">
        <v>355.38</v>
      </c>
      <c r="AG1182" s="592">
        <v>0</v>
      </c>
    </row>
    <row r="1183" spans="1:33" x14ac:dyDescent="0.2">
      <c r="A1183" s="988">
        <v>37699</v>
      </c>
      <c r="B1183" s="592">
        <v>16.263999999999999</v>
      </c>
      <c r="C1183" s="592"/>
      <c r="D1183" s="592">
        <v>6.8090000000000002</v>
      </c>
      <c r="E1183" s="592"/>
      <c r="F1183" s="592">
        <f t="shared" si="40"/>
        <v>23.073</v>
      </c>
      <c r="G1183" s="592"/>
      <c r="H1183" s="592"/>
      <c r="I1183" s="592"/>
      <c r="J1183" s="592"/>
      <c r="K1183" s="592"/>
      <c r="L1183" s="592"/>
      <c r="M1183" s="592"/>
      <c r="N1183" s="592"/>
      <c r="O1183" s="592"/>
      <c r="P1183" s="592"/>
      <c r="Q1183" s="592"/>
      <c r="R1183" s="592"/>
      <c r="S1183" s="592">
        <v>0</v>
      </c>
      <c r="T1183" s="997">
        <v>0</v>
      </c>
      <c r="U1183" s="473">
        <v>0</v>
      </c>
      <c r="V1183" s="592">
        <v>0</v>
      </c>
      <c r="W1183" s="592">
        <v>0</v>
      </c>
      <c r="X1183" s="592"/>
      <c r="Y1183" s="592">
        <f t="shared" si="39"/>
        <v>23.073</v>
      </c>
      <c r="Z1183" s="592"/>
      <c r="AA1183" s="592">
        <v>0</v>
      </c>
      <c r="AB1183" s="592">
        <v>342.21</v>
      </c>
      <c r="AC1183" s="592">
        <v>1.25</v>
      </c>
      <c r="AD1183" s="592"/>
      <c r="AE1183" s="592"/>
      <c r="AF1183" s="592">
        <v>356.03</v>
      </c>
      <c r="AG1183" s="592">
        <v>1.25</v>
      </c>
    </row>
    <row r="1184" spans="1:33" x14ac:dyDescent="0.2">
      <c r="A1184" s="988">
        <v>37700</v>
      </c>
      <c r="B1184" s="592">
        <v>17.47</v>
      </c>
      <c r="C1184" s="592"/>
      <c r="D1184" s="592">
        <v>6.3449999999999998</v>
      </c>
      <c r="E1184" s="592"/>
      <c r="F1184" s="592">
        <f t="shared" si="40"/>
        <v>23.814999999999998</v>
      </c>
      <c r="G1184" s="592"/>
      <c r="H1184" s="592"/>
      <c r="I1184" s="592"/>
      <c r="J1184" s="592"/>
      <c r="K1184" s="592"/>
      <c r="L1184" s="592"/>
      <c r="M1184" s="592"/>
      <c r="N1184" s="592"/>
      <c r="O1184" s="592"/>
      <c r="P1184" s="592"/>
      <c r="Q1184" s="592"/>
      <c r="R1184" s="592"/>
      <c r="S1184" s="592">
        <v>0</v>
      </c>
      <c r="T1184" s="997">
        <v>0</v>
      </c>
      <c r="U1184" s="473">
        <v>0</v>
      </c>
      <c r="V1184" s="592">
        <v>0</v>
      </c>
      <c r="W1184" s="592">
        <v>0</v>
      </c>
      <c r="X1184" s="592"/>
      <c r="Y1184" s="592">
        <f t="shared" si="39"/>
        <v>23.814999999999998</v>
      </c>
      <c r="Z1184" s="592"/>
      <c r="AA1184" s="592">
        <v>0</v>
      </c>
      <c r="AB1184" s="592">
        <v>344.05</v>
      </c>
      <c r="AC1184" s="592">
        <v>0.9</v>
      </c>
      <c r="AD1184" s="592"/>
      <c r="AE1184" s="592"/>
      <c r="AF1184" s="631">
        <v>355.7</v>
      </c>
      <c r="AG1184" s="631">
        <v>1</v>
      </c>
    </row>
    <row r="1185" spans="1:33" x14ac:dyDescent="0.2">
      <c r="A1185" s="988">
        <v>37701</v>
      </c>
      <c r="B1185" s="592">
        <v>15.853999999999999</v>
      </c>
      <c r="C1185" s="592"/>
      <c r="D1185" s="592">
        <v>6.9249999999999998</v>
      </c>
      <c r="E1185" s="592"/>
      <c r="F1185" s="592">
        <f t="shared" si="40"/>
        <v>22.779</v>
      </c>
      <c r="G1185" s="592"/>
      <c r="H1185" s="592"/>
      <c r="I1185" s="592"/>
      <c r="J1185" s="592"/>
      <c r="K1185" s="592"/>
      <c r="L1185" s="592"/>
      <c r="M1185" s="592"/>
      <c r="N1185" s="592"/>
      <c r="O1185" s="592"/>
      <c r="P1185" s="592"/>
      <c r="Q1185" s="592"/>
      <c r="R1185" s="592"/>
      <c r="S1185" s="592">
        <v>0</v>
      </c>
      <c r="T1185" s="997">
        <v>0</v>
      </c>
      <c r="U1185" s="473">
        <v>0</v>
      </c>
      <c r="V1185" s="592">
        <v>0</v>
      </c>
      <c r="W1185" s="592">
        <v>0</v>
      </c>
      <c r="X1185" s="592"/>
      <c r="Y1185" s="592">
        <f t="shared" si="39"/>
        <v>22.779</v>
      </c>
      <c r="Z1185" s="592"/>
      <c r="AA1185" s="592">
        <v>0</v>
      </c>
      <c r="AB1185" s="592">
        <v>341.89</v>
      </c>
      <c r="AC1185" s="592">
        <v>0.03</v>
      </c>
      <c r="AD1185" s="592"/>
      <c r="AE1185" s="592"/>
      <c r="AF1185" s="592">
        <v>355.75</v>
      </c>
      <c r="AG1185" s="592">
        <v>0.05</v>
      </c>
    </row>
    <row r="1186" spans="1:33" x14ac:dyDescent="0.2">
      <c r="A1186" s="988">
        <v>37702</v>
      </c>
      <c r="B1186" s="592">
        <v>18.355</v>
      </c>
      <c r="C1186" s="592"/>
      <c r="D1186" s="592">
        <v>6.3929999999999998</v>
      </c>
      <c r="E1186" s="592"/>
      <c r="F1186" s="592">
        <f t="shared" si="40"/>
        <v>24.748000000000001</v>
      </c>
      <c r="G1186" s="592"/>
      <c r="H1186" s="592"/>
      <c r="I1186" s="592"/>
      <c r="J1186" s="592"/>
      <c r="K1186" s="592"/>
      <c r="L1186" s="592"/>
      <c r="M1186" s="592"/>
      <c r="N1186" s="592"/>
      <c r="O1186" s="592"/>
      <c r="P1186" s="592"/>
      <c r="Q1186" s="592"/>
      <c r="R1186" s="592"/>
      <c r="S1186" s="592">
        <v>0</v>
      </c>
      <c r="T1186" s="990">
        <v>0</v>
      </c>
      <c r="U1186" s="679">
        <v>0</v>
      </c>
      <c r="V1186" s="592">
        <v>0</v>
      </c>
      <c r="W1186" s="592">
        <v>0</v>
      </c>
      <c r="X1186" s="592"/>
      <c r="Y1186" s="592">
        <f t="shared" si="39"/>
        <v>24.748000000000001</v>
      </c>
      <c r="Z1186" s="592"/>
      <c r="AA1186" s="592">
        <v>0</v>
      </c>
      <c r="AB1186" s="592">
        <v>341.81</v>
      </c>
      <c r="AC1186" s="592">
        <v>0</v>
      </c>
      <c r="AD1186" s="592"/>
      <c r="AE1186" s="592"/>
      <c r="AF1186" s="592">
        <v>355.57</v>
      </c>
      <c r="AG1186" s="592">
        <v>0</v>
      </c>
    </row>
    <row r="1187" spans="1:33" x14ac:dyDescent="0.2">
      <c r="A1187" s="988">
        <v>37703</v>
      </c>
      <c r="B1187" s="592">
        <v>16.509</v>
      </c>
      <c r="C1187" s="592"/>
      <c r="D1187" s="592">
        <v>6.056</v>
      </c>
      <c r="E1187" s="592"/>
      <c r="F1187" s="592">
        <f t="shared" si="40"/>
        <v>22.565000000000001</v>
      </c>
      <c r="G1187" s="592"/>
      <c r="H1187" s="592"/>
      <c r="I1187" s="592"/>
      <c r="J1187" s="592"/>
      <c r="K1187" s="592"/>
      <c r="L1187" s="592"/>
      <c r="M1187" s="592"/>
      <c r="N1187" s="592"/>
      <c r="O1187" s="592"/>
      <c r="P1187" s="592"/>
      <c r="Q1187" s="592"/>
      <c r="R1187" s="592"/>
      <c r="S1187" s="592">
        <v>0</v>
      </c>
      <c r="T1187" s="990">
        <v>0</v>
      </c>
      <c r="U1187" s="679">
        <v>0</v>
      </c>
      <c r="V1187" s="592">
        <v>0</v>
      </c>
      <c r="W1187" s="592">
        <v>0</v>
      </c>
      <c r="X1187" s="592"/>
      <c r="Y1187" s="592">
        <f t="shared" si="39"/>
        <v>22.565000000000001</v>
      </c>
      <c r="Z1187" s="592"/>
      <c r="AA1187" s="592">
        <v>0</v>
      </c>
      <c r="AB1187" s="592">
        <v>341.74</v>
      </c>
      <c r="AC1187" s="592">
        <v>0</v>
      </c>
      <c r="AD1187" s="592"/>
      <c r="AE1187" s="592"/>
      <c r="AF1187" s="592">
        <v>355.49</v>
      </c>
      <c r="AG1187" s="592">
        <v>0</v>
      </c>
    </row>
    <row r="1188" spans="1:33" x14ac:dyDescent="0.2">
      <c r="A1188" s="988">
        <v>37704</v>
      </c>
      <c r="B1188" s="592">
        <v>18.356000000000002</v>
      </c>
      <c r="C1188" s="592"/>
      <c r="D1188" s="592">
        <v>6.2510000000000003</v>
      </c>
      <c r="E1188" s="592"/>
      <c r="F1188" s="592">
        <f t="shared" si="40"/>
        <v>24.607000000000003</v>
      </c>
      <c r="G1188" s="592"/>
      <c r="H1188" s="592"/>
      <c r="I1188" s="592"/>
      <c r="J1188" s="592"/>
      <c r="K1188" s="592"/>
      <c r="L1188" s="592"/>
      <c r="M1188" s="592"/>
      <c r="N1188" s="592"/>
      <c r="O1188" s="592"/>
      <c r="P1188" s="592"/>
      <c r="Q1188" s="592"/>
      <c r="R1188" s="592"/>
      <c r="S1188" s="592">
        <v>0</v>
      </c>
      <c r="T1188" s="990">
        <v>0</v>
      </c>
      <c r="U1188" s="679">
        <v>0</v>
      </c>
      <c r="V1188" s="592">
        <v>0</v>
      </c>
      <c r="W1188" s="592">
        <v>0</v>
      </c>
      <c r="X1188" s="592"/>
      <c r="Y1188" s="592">
        <f t="shared" si="39"/>
        <v>24.607000000000003</v>
      </c>
      <c r="Z1188" s="592"/>
      <c r="AA1188" s="592">
        <v>0</v>
      </c>
      <c r="AB1188" s="592">
        <v>341.66</v>
      </c>
      <c r="AC1188" s="592">
        <v>0</v>
      </c>
      <c r="AD1188" s="592"/>
      <c r="AE1188" s="592"/>
      <c r="AF1188" s="592">
        <v>355.45</v>
      </c>
      <c r="AG1188" s="592">
        <v>0</v>
      </c>
    </row>
    <row r="1189" spans="1:33" x14ac:dyDescent="0.2">
      <c r="A1189" s="988">
        <v>37705</v>
      </c>
      <c r="B1189" s="592">
        <v>16.989000000000001</v>
      </c>
      <c r="C1189" s="592"/>
      <c r="D1189" s="592">
        <v>7.8079999999999998</v>
      </c>
      <c r="E1189" s="592"/>
      <c r="F1189" s="592">
        <f t="shared" si="40"/>
        <v>24.797000000000001</v>
      </c>
      <c r="G1189" s="592"/>
      <c r="H1189" s="592"/>
      <c r="I1189" s="592"/>
      <c r="J1189" s="592"/>
      <c r="K1189" s="592"/>
      <c r="L1189" s="592"/>
      <c r="M1189" s="592"/>
      <c r="N1189" s="592"/>
      <c r="O1189" s="592"/>
      <c r="P1189" s="592"/>
      <c r="Q1189" s="592"/>
      <c r="R1189" s="592"/>
      <c r="S1189" s="592">
        <v>0</v>
      </c>
      <c r="T1189" s="990">
        <v>0</v>
      </c>
      <c r="U1189" s="679">
        <v>0</v>
      </c>
      <c r="V1189" s="592">
        <v>0</v>
      </c>
      <c r="W1189" s="592">
        <v>0</v>
      </c>
      <c r="X1189" s="592"/>
      <c r="Y1189" s="592">
        <f t="shared" si="39"/>
        <v>24.797000000000001</v>
      </c>
      <c r="Z1189" s="592"/>
      <c r="AA1189" s="592">
        <v>0</v>
      </c>
      <c r="AB1189" s="592">
        <v>341.6</v>
      </c>
      <c r="AC1189" s="592">
        <v>0</v>
      </c>
      <c r="AD1189" s="592"/>
      <c r="AE1189" s="592"/>
      <c r="AF1189" s="592">
        <v>355.4</v>
      </c>
      <c r="AG1189" s="592">
        <v>0</v>
      </c>
    </row>
    <row r="1190" spans="1:33" x14ac:dyDescent="0.2">
      <c r="A1190" s="988">
        <v>37706</v>
      </c>
      <c r="B1190" s="592">
        <v>25.045000000000002</v>
      </c>
      <c r="C1190" s="592"/>
      <c r="D1190" s="592">
        <v>1.3580000000000001</v>
      </c>
      <c r="E1190" s="592"/>
      <c r="F1190" s="592">
        <f t="shared" si="40"/>
        <v>26.403000000000002</v>
      </c>
      <c r="G1190" s="592"/>
      <c r="H1190" s="592"/>
      <c r="I1190" s="592"/>
      <c r="J1190" s="592"/>
      <c r="K1190" s="592"/>
      <c r="L1190" s="592"/>
      <c r="M1190" s="592"/>
      <c r="N1190" s="592"/>
      <c r="O1190" s="592"/>
      <c r="P1190" s="592"/>
      <c r="Q1190" s="592"/>
      <c r="R1190" s="592"/>
      <c r="S1190" s="592">
        <v>0</v>
      </c>
      <c r="T1190" s="990">
        <v>0</v>
      </c>
      <c r="U1190" s="679">
        <v>0</v>
      </c>
      <c r="V1190" s="592">
        <v>0</v>
      </c>
      <c r="W1190" s="631">
        <v>0</v>
      </c>
      <c r="X1190" s="631"/>
      <c r="Y1190" s="592">
        <f t="shared" si="39"/>
        <v>26.403000000000002</v>
      </c>
      <c r="Z1190" s="592"/>
      <c r="AA1190" s="592">
        <v>0</v>
      </c>
      <c r="AB1190" s="592">
        <v>341.45</v>
      </c>
      <c r="AC1190" s="592" t="s">
        <v>110</v>
      </c>
      <c r="AD1190" s="592"/>
      <c r="AE1190" s="592"/>
      <c r="AF1190" s="592">
        <v>355.39</v>
      </c>
      <c r="AG1190" s="592">
        <v>0.01</v>
      </c>
    </row>
    <row r="1191" spans="1:33" x14ac:dyDescent="0.2">
      <c r="A1191" s="988">
        <v>37707</v>
      </c>
      <c r="B1191" s="592">
        <v>19.393999999999998</v>
      </c>
      <c r="C1191" s="592"/>
      <c r="D1191" s="592">
        <v>6.3879999999999999</v>
      </c>
      <c r="E1191" s="592"/>
      <c r="F1191" s="592">
        <f t="shared" si="40"/>
        <v>25.781999999999996</v>
      </c>
      <c r="G1191" s="592"/>
      <c r="H1191" s="592"/>
      <c r="I1191" s="592"/>
      <c r="J1191" s="592"/>
      <c r="K1191" s="592"/>
      <c r="L1191" s="592"/>
      <c r="M1191" s="592"/>
      <c r="N1191" s="592"/>
      <c r="O1191" s="592"/>
      <c r="P1191" s="592"/>
      <c r="Q1191" s="592"/>
      <c r="R1191" s="592"/>
      <c r="S1191" s="592">
        <v>0</v>
      </c>
      <c r="T1191" s="990">
        <v>0</v>
      </c>
      <c r="U1191" s="679">
        <v>0</v>
      </c>
      <c r="V1191" s="592">
        <v>0</v>
      </c>
      <c r="W1191" s="631">
        <v>0</v>
      </c>
      <c r="X1191" s="631"/>
      <c r="Y1191" s="592">
        <f t="shared" si="39"/>
        <v>25.781999999999996</v>
      </c>
      <c r="Z1191" s="592"/>
      <c r="AA1191" s="592">
        <v>0</v>
      </c>
      <c r="AB1191" s="592">
        <v>341.48</v>
      </c>
      <c r="AC1191" s="592">
        <v>0</v>
      </c>
      <c r="AD1191" s="592"/>
      <c r="AE1191" s="592"/>
      <c r="AF1191" s="592">
        <v>355.41</v>
      </c>
      <c r="AG1191" s="592">
        <v>0</v>
      </c>
    </row>
    <row r="1192" spans="1:33" x14ac:dyDescent="0.2">
      <c r="A1192" s="988">
        <v>37708</v>
      </c>
      <c r="B1192" s="592">
        <v>20.042999999999999</v>
      </c>
      <c r="C1192" s="592"/>
      <c r="D1192" s="592">
        <v>5.9130000000000003</v>
      </c>
      <c r="E1192" s="592"/>
      <c r="F1192" s="592">
        <f t="shared" si="40"/>
        <v>25.956</v>
      </c>
      <c r="G1192" s="592"/>
      <c r="H1192" s="592"/>
      <c r="I1192" s="592"/>
      <c r="J1192" s="592"/>
      <c r="K1192" s="592"/>
      <c r="L1192" s="592"/>
      <c r="M1192" s="592"/>
      <c r="N1192" s="592"/>
      <c r="O1192" s="592"/>
      <c r="P1192" s="592"/>
      <c r="Q1192" s="592"/>
      <c r="R1192" s="592"/>
      <c r="S1192" s="592">
        <v>0</v>
      </c>
      <c r="T1192" s="990">
        <v>0</v>
      </c>
      <c r="U1192" s="679">
        <v>0</v>
      </c>
      <c r="V1192" s="592">
        <v>0</v>
      </c>
      <c r="W1192" s="631">
        <v>0</v>
      </c>
      <c r="X1192" s="631"/>
      <c r="Y1192" s="592">
        <f t="shared" si="39"/>
        <v>25.956</v>
      </c>
      <c r="Z1192" s="592"/>
      <c r="AA1192" s="592">
        <v>0</v>
      </c>
      <c r="AB1192" s="592">
        <v>341.44</v>
      </c>
      <c r="AC1192" s="592">
        <v>0.1</v>
      </c>
      <c r="AD1192" s="592"/>
      <c r="AE1192" s="592"/>
      <c r="AF1192" s="592">
        <v>355.46</v>
      </c>
      <c r="AG1192" s="592">
        <v>0.19</v>
      </c>
    </row>
    <row r="1193" spans="1:33" x14ac:dyDescent="0.2">
      <c r="A1193" s="988">
        <v>37709</v>
      </c>
      <c r="B1193" s="592">
        <v>16.759</v>
      </c>
      <c r="C1193" s="592"/>
      <c r="D1193" s="592">
        <v>6.68</v>
      </c>
      <c r="E1193" s="592"/>
      <c r="F1193" s="592">
        <f t="shared" si="40"/>
        <v>23.439</v>
      </c>
      <c r="G1193" s="592"/>
      <c r="H1193" s="592"/>
      <c r="I1193" s="592"/>
      <c r="J1193" s="592"/>
      <c r="K1193" s="592"/>
      <c r="L1193" s="592"/>
      <c r="M1193" s="592"/>
      <c r="N1193" s="592"/>
      <c r="O1193" s="592"/>
      <c r="P1193" s="592"/>
      <c r="Q1193" s="592"/>
      <c r="R1193" s="592"/>
      <c r="S1193" s="592">
        <v>0</v>
      </c>
      <c r="T1193" s="990">
        <v>0</v>
      </c>
      <c r="U1193" s="679">
        <v>0</v>
      </c>
      <c r="V1193" s="592">
        <v>0</v>
      </c>
      <c r="W1193" s="631">
        <v>0</v>
      </c>
      <c r="X1193" s="631"/>
      <c r="Y1193" s="592">
        <f t="shared" si="39"/>
        <v>23.439</v>
      </c>
      <c r="Z1193" s="592"/>
      <c r="AA1193" s="592">
        <v>0</v>
      </c>
      <c r="AB1193" s="592">
        <v>341.79</v>
      </c>
      <c r="AC1193" s="592">
        <v>1.35</v>
      </c>
      <c r="AD1193" s="592"/>
      <c r="AE1193" s="592"/>
      <c r="AF1193" s="1000">
        <v>355.95</v>
      </c>
      <c r="AG1193" s="592">
        <v>1.65</v>
      </c>
    </row>
    <row r="1194" spans="1:33" x14ac:dyDescent="0.2">
      <c r="A1194" s="988">
        <v>37710</v>
      </c>
      <c r="B1194" s="592">
        <v>14.361000000000001</v>
      </c>
      <c r="C1194" s="592"/>
      <c r="D1194" s="592">
        <v>5.9470000000000001</v>
      </c>
      <c r="E1194" s="592"/>
      <c r="F1194" s="592">
        <f t="shared" si="40"/>
        <v>20.308</v>
      </c>
      <c r="G1194" s="592"/>
      <c r="H1194" s="592"/>
      <c r="I1194" s="592"/>
      <c r="J1194" s="592"/>
      <c r="K1194" s="592"/>
      <c r="L1194" s="592"/>
      <c r="M1194" s="592"/>
      <c r="N1194" s="592"/>
      <c r="O1194" s="592"/>
      <c r="P1194" s="592"/>
      <c r="Q1194" s="592"/>
      <c r="R1194" s="592"/>
      <c r="S1194" s="592">
        <v>0</v>
      </c>
      <c r="T1194" s="990">
        <v>0</v>
      </c>
      <c r="U1194" s="679">
        <v>0</v>
      </c>
      <c r="V1194" s="592">
        <v>0</v>
      </c>
      <c r="W1194" s="592">
        <v>0</v>
      </c>
      <c r="X1194" s="592"/>
      <c r="Y1194" s="592">
        <f t="shared" si="39"/>
        <v>20.308</v>
      </c>
      <c r="Z1194" s="592"/>
      <c r="AA1194" s="592">
        <v>0</v>
      </c>
      <c r="AB1194" s="1000">
        <v>342.65</v>
      </c>
      <c r="AC1194" s="592">
        <v>0.15</v>
      </c>
      <c r="AD1194" s="592"/>
      <c r="AE1194" s="592"/>
      <c r="AF1194" s="1000">
        <v>356.35</v>
      </c>
      <c r="AG1194" s="592">
        <v>0.18</v>
      </c>
    </row>
    <row r="1195" spans="1:33" x14ac:dyDescent="0.2">
      <c r="A1195" s="988">
        <v>37711</v>
      </c>
      <c r="B1195" s="592">
        <v>18.806999999999999</v>
      </c>
      <c r="C1195" s="592"/>
      <c r="D1195" s="592">
        <v>5.5830000000000002</v>
      </c>
      <c r="E1195" s="592"/>
      <c r="F1195" s="592">
        <f t="shared" si="40"/>
        <v>24.39</v>
      </c>
      <c r="G1195" s="592"/>
      <c r="H1195" s="592"/>
      <c r="I1195" s="592"/>
      <c r="J1195" s="592"/>
      <c r="K1195" s="592"/>
      <c r="L1195" s="592"/>
      <c r="M1195" s="592"/>
      <c r="N1195" s="592"/>
      <c r="O1195" s="592"/>
      <c r="P1195" s="592"/>
      <c r="Q1195" s="592"/>
      <c r="R1195" s="592"/>
      <c r="S1195" s="592">
        <v>0</v>
      </c>
      <c r="T1195" s="990">
        <v>0</v>
      </c>
      <c r="U1195" s="679">
        <v>0</v>
      </c>
      <c r="V1195" s="592">
        <v>0</v>
      </c>
      <c r="W1195" s="592">
        <v>0</v>
      </c>
      <c r="X1195" s="592"/>
      <c r="Y1195" s="592">
        <f t="shared" si="39"/>
        <v>24.39</v>
      </c>
      <c r="Z1195" s="592"/>
      <c r="AA1195" s="592">
        <v>0</v>
      </c>
      <c r="AB1195" s="1000">
        <v>341.95</v>
      </c>
      <c r="AC1195" s="592">
        <v>0</v>
      </c>
      <c r="AD1195" s="592"/>
      <c r="AE1195" s="592"/>
      <c r="AF1195" s="592">
        <v>355.65</v>
      </c>
      <c r="AG1195" s="592">
        <v>0</v>
      </c>
    </row>
    <row r="1196" spans="1:33" x14ac:dyDescent="0.2">
      <c r="A1196" s="988">
        <v>37712</v>
      </c>
      <c r="B1196" s="592">
        <v>20.114999999999998</v>
      </c>
      <c r="C1196" s="592"/>
      <c r="D1196" s="592">
        <v>5.5490000000000004</v>
      </c>
      <c r="E1196" s="592"/>
      <c r="F1196" s="592">
        <f t="shared" si="40"/>
        <v>25.663999999999998</v>
      </c>
      <c r="G1196" s="592"/>
      <c r="H1196" s="592"/>
      <c r="I1196" s="592"/>
      <c r="J1196" s="592"/>
      <c r="K1196" s="592"/>
      <c r="L1196" s="592"/>
      <c r="M1196" s="592"/>
      <c r="N1196" s="592"/>
      <c r="O1196" s="592"/>
      <c r="P1196" s="592"/>
      <c r="Q1196" s="592"/>
      <c r="R1196" s="592"/>
      <c r="S1196" s="592">
        <v>0</v>
      </c>
      <c r="T1196" s="990">
        <v>0</v>
      </c>
      <c r="U1196" s="473">
        <v>0</v>
      </c>
      <c r="V1196" s="592">
        <v>0</v>
      </c>
      <c r="W1196" s="592">
        <v>0</v>
      </c>
      <c r="X1196" s="592"/>
      <c r="Y1196" s="592">
        <f t="shared" si="39"/>
        <v>25.663999999999998</v>
      </c>
      <c r="Z1196" s="592"/>
      <c r="AA1196" s="592">
        <v>0</v>
      </c>
      <c r="AB1196" s="592">
        <v>341.68</v>
      </c>
      <c r="AC1196" s="592">
        <v>0</v>
      </c>
      <c r="AD1196" s="592"/>
      <c r="AE1196" s="592"/>
      <c r="AF1196" s="592">
        <v>355.44</v>
      </c>
      <c r="AG1196" s="592">
        <v>0</v>
      </c>
    </row>
    <row r="1197" spans="1:33" x14ac:dyDescent="0.2">
      <c r="A1197" s="988">
        <v>37713</v>
      </c>
      <c r="B1197" s="592">
        <v>20.25</v>
      </c>
      <c r="C1197" s="592"/>
      <c r="D1197" s="592">
        <v>6.2</v>
      </c>
      <c r="E1197" s="592"/>
      <c r="F1197" s="592">
        <f t="shared" si="40"/>
        <v>26.45</v>
      </c>
      <c r="G1197" s="592"/>
      <c r="H1197" s="592"/>
      <c r="I1197" s="592"/>
      <c r="J1197" s="592"/>
      <c r="K1197" s="592"/>
      <c r="L1197" s="592"/>
      <c r="M1197" s="592"/>
      <c r="N1197" s="592"/>
      <c r="O1197" s="592"/>
      <c r="P1197" s="592"/>
      <c r="Q1197" s="592"/>
      <c r="R1197" s="592"/>
      <c r="S1197" s="592">
        <v>0</v>
      </c>
      <c r="T1197" s="990">
        <v>0</v>
      </c>
      <c r="U1197" s="473">
        <v>0</v>
      </c>
      <c r="V1197" s="592">
        <v>0</v>
      </c>
      <c r="W1197" s="592">
        <v>0</v>
      </c>
      <c r="X1197" s="592"/>
      <c r="Y1197" s="592">
        <f t="shared" si="39"/>
        <v>26.45</v>
      </c>
      <c r="Z1197" s="592"/>
      <c r="AA1197" s="592">
        <v>0</v>
      </c>
      <c r="AB1197" s="592">
        <v>341.61</v>
      </c>
      <c r="AC1197" s="592">
        <v>0</v>
      </c>
      <c r="AD1197" s="592"/>
      <c r="AE1197" s="592"/>
      <c r="AF1197" s="631">
        <v>355.36</v>
      </c>
      <c r="AG1197" s="631">
        <v>0</v>
      </c>
    </row>
    <row r="1198" spans="1:33" x14ac:dyDescent="0.2">
      <c r="A1198" s="988">
        <v>37714</v>
      </c>
      <c r="B1198" s="993">
        <v>21.716999999999999</v>
      </c>
      <c r="C1198" s="993"/>
      <c r="D1198" s="592">
        <v>6.2130000000000001</v>
      </c>
      <c r="E1198" s="592"/>
      <c r="F1198" s="592">
        <f t="shared" si="40"/>
        <v>27.93</v>
      </c>
      <c r="G1198" s="592"/>
      <c r="H1198" s="592"/>
      <c r="I1198" s="592"/>
      <c r="J1198" s="592"/>
      <c r="K1198" s="592"/>
      <c r="L1198" s="592"/>
      <c r="M1198" s="592"/>
      <c r="N1198" s="592"/>
      <c r="O1198" s="592"/>
      <c r="P1198" s="592"/>
      <c r="Q1198" s="592"/>
      <c r="R1198" s="592"/>
      <c r="S1198" s="592">
        <v>0</v>
      </c>
      <c r="T1198" s="990">
        <v>0</v>
      </c>
      <c r="U1198" s="473">
        <v>0</v>
      </c>
      <c r="V1198" s="592">
        <v>0</v>
      </c>
      <c r="W1198" s="592">
        <v>0</v>
      </c>
      <c r="X1198" s="592"/>
      <c r="Y1198" s="592">
        <f t="shared" si="39"/>
        <v>27.93</v>
      </c>
      <c r="Z1198" s="592"/>
      <c r="AA1198" s="592">
        <v>0</v>
      </c>
      <c r="AB1198" s="592">
        <v>341.54</v>
      </c>
      <c r="AC1198" s="592">
        <v>0</v>
      </c>
      <c r="AD1198" s="592"/>
      <c r="AE1198" s="592"/>
      <c r="AF1198" s="592">
        <v>355.31</v>
      </c>
      <c r="AG1198" s="592">
        <v>0</v>
      </c>
    </row>
    <row r="1199" spans="1:33" x14ac:dyDescent="0.2">
      <c r="A1199" s="988">
        <v>37715</v>
      </c>
      <c r="B1199" s="592">
        <v>20.16</v>
      </c>
      <c r="C1199" s="592"/>
      <c r="D1199" s="592">
        <v>6.5880000000000001</v>
      </c>
      <c r="E1199" s="592"/>
      <c r="F1199" s="592">
        <f t="shared" si="40"/>
        <v>26.748000000000001</v>
      </c>
      <c r="G1199" s="592"/>
      <c r="H1199" s="592"/>
      <c r="I1199" s="592"/>
      <c r="J1199" s="592"/>
      <c r="K1199" s="592"/>
      <c r="L1199" s="592"/>
      <c r="M1199" s="592"/>
      <c r="N1199" s="592"/>
      <c r="O1199" s="592"/>
      <c r="P1199" s="592"/>
      <c r="Q1199" s="592"/>
      <c r="R1199" s="592"/>
      <c r="S1199" s="592">
        <v>0</v>
      </c>
      <c r="T1199" s="990">
        <v>0</v>
      </c>
      <c r="U1199" s="473">
        <v>0</v>
      </c>
      <c r="V1199" s="592">
        <v>0</v>
      </c>
      <c r="W1199" s="592">
        <v>0</v>
      </c>
      <c r="X1199" s="592"/>
      <c r="Y1199" s="592">
        <f t="shared" si="39"/>
        <v>26.748000000000001</v>
      </c>
      <c r="Z1199" s="592"/>
      <c r="AA1199" s="592">
        <v>0</v>
      </c>
      <c r="AB1199" s="592">
        <v>341.5</v>
      </c>
      <c r="AC1199" s="592">
        <v>0.05</v>
      </c>
      <c r="AD1199" s="592"/>
      <c r="AE1199" s="592"/>
      <c r="AF1199" s="592">
        <v>355.26</v>
      </c>
      <c r="AG1199" s="592">
        <v>0.06</v>
      </c>
    </row>
    <row r="1200" spans="1:33" x14ac:dyDescent="0.2">
      <c r="A1200" s="988">
        <v>37716</v>
      </c>
      <c r="B1200" s="592">
        <v>18.393999999999998</v>
      </c>
      <c r="C1200" s="592"/>
      <c r="D1200" s="592">
        <v>6.2169999999999996</v>
      </c>
      <c r="E1200" s="592"/>
      <c r="F1200" s="592">
        <f t="shared" si="40"/>
        <v>24.610999999999997</v>
      </c>
      <c r="G1200" s="592"/>
      <c r="H1200" s="592"/>
      <c r="I1200" s="592"/>
      <c r="J1200" s="592"/>
      <c r="K1200" s="592"/>
      <c r="L1200" s="592"/>
      <c r="M1200" s="592"/>
      <c r="N1200" s="592"/>
      <c r="O1200" s="592"/>
      <c r="P1200" s="592"/>
      <c r="Q1200" s="592"/>
      <c r="R1200" s="592"/>
      <c r="S1200" s="592">
        <v>0</v>
      </c>
      <c r="T1200" s="990">
        <v>0</v>
      </c>
      <c r="U1200" s="473">
        <v>0</v>
      </c>
      <c r="V1200" s="592">
        <v>0</v>
      </c>
      <c r="W1200" s="592">
        <v>0</v>
      </c>
      <c r="X1200" s="592"/>
      <c r="Y1200" s="592">
        <f t="shared" si="39"/>
        <v>24.610999999999997</v>
      </c>
      <c r="Z1200" s="592"/>
      <c r="AA1200" s="592">
        <v>0</v>
      </c>
      <c r="AB1200" s="592">
        <v>341.47</v>
      </c>
      <c r="AC1200" s="592">
        <v>0.08</v>
      </c>
      <c r="AD1200" s="592"/>
      <c r="AE1200" s="592"/>
      <c r="AF1200" s="631">
        <v>355.34</v>
      </c>
      <c r="AG1200" s="631">
        <v>0.02</v>
      </c>
    </row>
    <row r="1201" spans="1:33" x14ac:dyDescent="0.2">
      <c r="A1201" s="988">
        <v>37717</v>
      </c>
      <c r="B1201" s="592">
        <v>16.216999999999999</v>
      </c>
      <c r="C1201" s="592"/>
      <c r="D1201" s="592">
        <v>5.9340000000000002</v>
      </c>
      <c r="E1201" s="592"/>
      <c r="F1201" s="592">
        <f t="shared" si="40"/>
        <v>22.151</v>
      </c>
      <c r="G1201" s="592"/>
      <c r="H1201" s="592"/>
      <c r="I1201" s="592"/>
      <c r="J1201" s="592"/>
      <c r="K1201" s="592"/>
      <c r="L1201" s="592"/>
      <c r="M1201" s="592"/>
      <c r="N1201" s="592"/>
      <c r="O1201" s="592"/>
      <c r="P1201" s="592"/>
      <c r="Q1201" s="592"/>
      <c r="R1201" s="592"/>
      <c r="S1201" s="592">
        <v>0</v>
      </c>
      <c r="T1201" s="990">
        <v>0</v>
      </c>
      <c r="U1201" s="473">
        <v>0</v>
      </c>
      <c r="V1201" s="592">
        <v>0</v>
      </c>
      <c r="W1201" s="592">
        <v>0</v>
      </c>
      <c r="X1201" s="592"/>
      <c r="Y1201" s="592">
        <f t="shared" si="39"/>
        <v>22.151</v>
      </c>
      <c r="Z1201" s="592"/>
      <c r="AA1201" s="592">
        <v>0</v>
      </c>
      <c r="AB1201" s="592">
        <v>341.55</v>
      </c>
      <c r="AC1201" s="592">
        <v>0.82</v>
      </c>
      <c r="AD1201" s="592"/>
      <c r="AE1201" s="592"/>
      <c r="AF1201" s="592">
        <v>355.36</v>
      </c>
      <c r="AG1201" s="592">
        <v>1.02</v>
      </c>
    </row>
    <row r="1202" spans="1:33" x14ac:dyDescent="0.2">
      <c r="A1202" s="988">
        <v>37718</v>
      </c>
      <c r="B1202" s="592">
        <v>18.864999999999998</v>
      </c>
      <c r="C1202" s="592"/>
      <c r="D1202" s="592">
        <v>6.625</v>
      </c>
      <c r="E1202" s="592"/>
      <c r="F1202" s="592">
        <f t="shared" si="40"/>
        <v>25.49</v>
      </c>
      <c r="G1202" s="592"/>
      <c r="H1202" s="592"/>
      <c r="I1202" s="592"/>
      <c r="J1202" s="592"/>
      <c r="K1202" s="592"/>
      <c r="L1202" s="592"/>
      <c r="M1202" s="592"/>
      <c r="N1202" s="592"/>
      <c r="O1202" s="592"/>
      <c r="P1202" s="592"/>
      <c r="Q1202" s="592"/>
      <c r="R1202" s="592"/>
      <c r="S1202" s="592">
        <v>0</v>
      </c>
      <c r="T1202" s="990">
        <v>0</v>
      </c>
      <c r="U1202" s="473">
        <v>0</v>
      </c>
      <c r="V1202" s="592">
        <v>0</v>
      </c>
      <c r="W1202" s="592">
        <v>0</v>
      </c>
      <c r="X1202" s="592"/>
      <c r="Y1202" s="592">
        <f t="shared" si="39"/>
        <v>25.49</v>
      </c>
      <c r="Z1202" s="592"/>
      <c r="AA1202" s="592">
        <v>0</v>
      </c>
      <c r="AB1202" s="592">
        <v>343.24</v>
      </c>
      <c r="AC1202" s="592">
        <v>0.94</v>
      </c>
      <c r="AD1202" s="592"/>
      <c r="AE1202" s="592"/>
      <c r="AF1202" s="592">
        <v>356.28</v>
      </c>
      <c r="AG1202" s="592">
        <v>0.6</v>
      </c>
    </row>
    <row r="1203" spans="1:33" x14ac:dyDescent="0.2">
      <c r="A1203" s="988">
        <v>37719</v>
      </c>
      <c r="B1203" s="631">
        <v>16.885000000000002</v>
      </c>
      <c r="C1203" s="631"/>
      <c r="D1203" s="592">
        <v>6.3259999999999996</v>
      </c>
      <c r="E1203" s="592"/>
      <c r="F1203" s="592">
        <f t="shared" si="40"/>
        <v>23.211000000000002</v>
      </c>
      <c r="G1203" s="592"/>
      <c r="H1203" s="592"/>
      <c r="I1203" s="592"/>
      <c r="J1203" s="592"/>
      <c r="K1203" s="592"/>
      <c r="L1203" s="592"/>
      <c r="M1203" s="592"/>
      <c r="N1203" s="592"/>
      <c r="O1203" s="592"/>
      <c r="P1203" s="592"/>
      <c r="Q1203" s="592"/>
      <c r="R1203" s="592"/>
      <c r="S1203" s="592">
        <v>0</v>
      </c>
      <c r="T1203" s="990">
        <v>0</v>
      </c>
      <c r="U1203" s="473">
        <v>0</v>
      </c>
      <c r="V1203" s="592">
        <v>0</v>
      </c>
      <c r="W1203" s="592">
        <v>0</v>
      </c>
      <c r="X1203" s="592"/>
      <c r="Y1203" s="592">
        <f t="shared" si="39"/>
        <v>23.211000000000002</v>
      </c>
      <c r="Z1203" s="592"/>
      <c r="AA1203" s="592">
        <v>0</v>
      </c>
      <c r="AB1203" s="592">
        <v>343.68</v>
      </c>
      <c r="AC1203" s="592">
        <v>1.76</v>
      </c>
      <c r="AD1203" s="592"/>
      <c r="AE1203" s="592"/>
      <c r="AF1203" s="1000">
        <v>356.64</v>
      </c>
      <c r="AG1203" s="592">
        <v>1.78</v>
      </c>
    </row>
    <row r="1204" spans="1:33" x14ac:dyDescent="0.2">
      <c r="A1204" s="988">
        <v>37720</v>
      </c>
      <c r="B1204" s="592">
        <v>17.510000000000002</v>
      </c>
      <c r="C1204" s="592"/>
      <c r="D1204" s="592">
        <v>6.1289999999999996</v>
      </c>
      <c r="E1204" s="592"/>
      <c r="F1204" s="592">
        <f t="shared" si="40"/>
        <v>23.639000000000003</v>
      </c>
      <c r="G1204" s="592"/>
      <c r="H1204" s="592"/>
      <c r="I1204" s="592"/>
      <c r="J1204" s="592"/>
      <c r="K1204" s="592"/>
      <c r="L1204" s="592"/>
      <c r="M1204" s="592"/>
      <c r="N1204" s="592"/>
      <c r="O1204" s="592"/>
      <c r="P1204" s="592"/>
      <c r="Q1204" s="592"/>
      <c r="R1204" s="592"/>
      <c r="S1204" s="592">
        <v>0</v>
      </c>
      <c r="T1204" s="990">
        <v>0</v>
      </c>
      <c r="U1204" s="473">
        <v>0</v>
      </c>
      <c r="V1204" s="1023">
        <v>0</v>
      </c>
      <c r="W1204" s="1023">
        <v>0</v>
      </c>
      <c r="X1204" s="1023"/>
      <c r="Y1204" s="592">
        <f t="shared" si="39"/>
        <v>23.639000000000003</v>
      </c>
      <c r="Z1204" s="592"/>
      <c r="AA1204" s="592">
        <v>0</v>
      </c>
      <c r="AB1204" s="592">
        <v>343.13</v>
      </c>
      <c r="AC1204" s="592">
        <v>0.52</v>
      </c>
      <c r="AD1204" s="592"/>
      <c r="AE1204" s="592"/>
      <c r="AF1204" s="1000">
        <v>355.4</v>
      </c>
      <c r="AG1204" s="592">
        <v>0.8</v>
      </c>
    </row>
    <row r="1205" spans="1:33" x14ac:dyDescent="0.2">
      <c r="A1205" s="988">
        <v>37721</v>
      </c>
      <c r="B1205" s="592">
        <v>17.521000000000001</v>
      </c>
      <c r="C1205" s="592"/>
      <c r="D1205" s="592">
        <v>6.57</v>
      </c>
      <c r="E1205" s="592"/>
      <c r="F1205" s="592">
        <f t="shared" si="40"/>
        <v>24.091000000000001</v>
      </c>
      <c r="G1205" s="592"/>
      <c r="H1205" s="592"/>
      <c r="I1205" s="592"/>
      <c r="J1205" s="592"/>
      <c r="K1205" s="592"/>
      <c r="L1205" s="592"/>
      <c r="M1205" s="592"/>
      <c r="N1205" s="592"/>
      <c r="O1205" s="592"/>
      <c r="P1205" s="592"/>
      <c r="Q1205" s="592"/>
      <c r="R1205" s="592"/>
      <c r="S1205" s="592">
        <v>0</v>
      </c>
      <c r="T1205" s="990">
        <v>0</v>
      </c>
      <c r="U1205" s="473">
        <v>0</v>
      </c>
      <c r="V1205" s="592">
        <v>0</v>
      </c>
      <c r="W1205" s="592">
        <v>0</v>
      </c>
      <c r="X1205" s="592"/>
      <c r="Y1205" s="592">
        <f t="shared" si="39"/>
        <v>24.091000000000001</v>
      </c>
      <c r="Z1205" s="592"/>
      <c r="AA1205" s="592">
        <v>0</v>
      </c>
      <c r="AB1205" s="1000">
        <v>343.57</v>
      </c>
      <c r="AC1205" s="592">
        <v>0.35</v>
      </c>
      <c r="AD1205" s="592"/>
      <c r="AE1205" s="592"/>
      <c r="AF1205" s="592">
        <v>355.5</v>
      </c>
      <c r="AG1205" s="592">
        <v>0.4</v>
      </c>
    </row>
    <row r="1206" spans="1:33" x14ac:dyDescent="0.2">
      <c r="A1206" s="988">
        <v>37722</v>
      </c>
      <c r="B1206" s="592">
        <v>17.437999999999999</v>
      </c>
      <c r="C1206" s="592"/>
      <c r="D1206" s="592">
        <v>6.3209999999999997</v>
      </c>
      <c r="E1206" s="592"/>
      <c r="F1206" s="592">
        <f t="shared" si="40"/>
        <v>23.759</v>
      </c>
      <c r="G1206" s="592"/>
      <c r="H1206" s="592"/>
      <c r="I1206" s="592"/>
      <c r="J1206" s="592"/>
      <c r="K1206" s="592"/>
      <c r="L1206" s="592"/>
      <c r="M1206" s="592"/>
      <c r="N1206" s="592"/>
      <c r="O1206" s="592"/>
      <c r="P1206" s="592"/>
      <c r="Q1206" s="592"/>
      <c r="R1206" s="592"/>
      <c r="S1206" s="592">
        <v>0</v>
      </c>
      <c r="T1206" s="1025">
        <v>0</v>
      </c>
      <c r="U1206" s="473">
        <v>0</v>
      </c>
      <c r="V1206" s="592">
        <v>0</v>
      </c>
      <c r="W1206" s="592">
        <v>0</v>
      </c>
      <c r="X1206" s="592"/>
      <c r="Y1206" s="592">
        <f t="shared" si="39"/>
        <v>23.759</v>
      </c>
      <c r="Z1206" s="592"/>
      <c r="AA1206" s="592">
        <v>0</v>
      </c>
      <c r="AB1206" s="592">
        <v>341.79</v>
      </c>
      <c r="AC1206" s="592">
        <v>0</v>
      </c>
      <c r="AD1206" s="592"/>
      <c r="AE1206" s="592"/>
      <c r="AF1206" s="1000">
        <v>355.75</v>
      </c>
      <c r="AG1206" s="592">
        <v>0.03</v>
      </c>
    </row>
    <row r="1207" spans="1:33" x14ac:dyDescent="0.2">
      <c r="A1207" s="988">
        <v>37723</v>
      </c>
      <c r="B1207" s="592">
        <v>16.277000000000001</v>
      </c>
      <c r="C1207" s="592"/>
      <c r="D1207" s="592">
        <v>6.5880000000000001</v>
      </c>
      <c r="E1207" s="592"/>
      <c r="F1207" s="592">
        <f t="shared" si="40"/>
        <v>22.865000000000002</v>
      </c>
      <c r="G1207" s="592"/>
      <c r="H1207" s="592"/>
      <c r="I1207" s="592"/>
      <c r="J1207" s="592"/>
      <c r="K1207" s="592"/>
      <c r="L1207" s="592"/>
      <c r="M1207" s="592"/>
      <c r="N1207" s="592"/>
      <c r="O1207" s="592"/>
      <c r="P1207" s="592"/>
      <c r="Q1207" s="592"/>
      <c r="R1207" s="592"/>
      <c r="S1207" s="592">
        <v>0</v>
      </c>
      <c r="T1207" s="990">
        <v>0</v>
      </c>
      <c r="U1207" s="473">
        <v>0</v>
      </c>
      <c r="V1207" s="592">
        <v>0</v>
      </c>
      <c r="W1207" s="592">
        <v>0</v>
      </c>
      <c r="X1207" s="592"/>
      <c r="Y1207" s="592">
        <f t="shared" si="39"/>
        <v>22.865000000000002</v>
      </c>
      <c r="Z1207" s="592"/>
      <c r="AA1207" s="592">
        <v>0</v>
      </c>
      <c r="AB1207" s="592">
        <v>341.75</v>
      </c>
      <c r="AC1207" s="592">
        <v>0</v>
      </c>
      <c r="AD1207" s="592"/>
      <c r="AE1207" s="592"/>
      <c r="AF1207" s="592">
        <v>355.56</v>
      </c>
      <c r="AG1207" s="592">
        <v>0</v>
      </c>
    </row>
    <row r="1208" spans="1:33" x14ac:dyDescent="0.2">
      <c r="A1208" s="988">
        <v>37724</v>
      </c>
      <c r="B1208" s="592">
        <v>14.962</v>
      </c>
      <c r="C1208" s="592"/>
      <c r="D1208" s="592">
        <v>6.2839999999999998</v>
      </c>
      <c r="E1208" s="592"/>
      <c r="F1208" s="592">
        <f t="shared" si="40"/>
        <v>21.245999999999999</v>
      </c>
      <c r="G1208" s="592"/>
      <c r="H1208" s="592"/>
      <c r="I1208" s="592"/>
      <c r="J1208" s="592"/>
      <c r="K1208" s="592"/>
      <c r="L1208" s="592"/>
      <c r="M1208" s="592"/>
      <c r="N1208" s="592"/>
      <c r="O1208" s="592"/>
      <c r="P1208" s="592"/>
      <c r="Q1208" s="592"/>
      <c r="R1208" s="592"/>
      <c r="S1208" s="592">
        <v>0</v>
      </c>
      <c r="T1208" s="990">
        <v>0</v>
      </c>
      <c r="U1208" s="473">
        <v>0</v>
      </c>
      <c r="V1208" s="592">
        <v>0</v>
      </c>
      <c r="W1208" s="592">
        <v>0</v>
      </c>
      <c r="X1208" s="592"/>
      <c r="Y1208" s="592">
        <f t="shared" si="39"/>
        <v>21.245999999999999</v>
      </c>
      <c r="Z1208" s="592"/>
      <c r="AA1208" s="592">
        <v>0</v>
      </c>
      <c r="AB1208" s="592">
        <v>341.73</v>
      </c>
      <c r="AC1208" s="592">
        <v>0</v>
      </c>
      <c r="AD1208" s="592"/>
      <c r="AE1208" s="592"/>
      <c r="AF1208" s="592">
        <v>355.45</v>
      </c>
      <c r="AG1208" s="592">
        <v>0</v>
      </c>
    </row>
    <row r="1209" spans="1:33" x14ac:dyDescent="0.2">
      <c r="A1209" s="988">
        <v>37725</v>
      </c>
      <c r="B1209" s="592">
        <v>18.780999999999999</v>
      </c>
      <c r="C1209" s="592"/>
      <c r="D1209" s="592">
        <v>6.734</v>
      </c>
      <c r="E1209" s="592"/>
      <c r="F1209" s="592">
        <f t="shared" si="40"/>
        <v>25.515000000000001</v>
      </c>
      <c r="G1209" s="592"/>
      <c r="H1209" s="592"/>
      <c r="I1209" s="592"/>
      <c r="J1209" s="592"/>
      <c r="K1209" s="592"/>
      <c r="L1209" s="592"/>
      <c r="M1209" s="592"/>
      <c r="N1209" s="592"/>
      <c r="O1209" s="592"/>
      <c r="P1209" s="592"/>
      <c r="Q1209" s="592"/>
      <c r="R1209" s="592"/>
      <c r="S1209" s="592">
        <v>0</v>
      </c>
      <c r="T1209" s="990">
        <v>0</v>
      </c>
      <c r="U1209" s="473">
        <v>0</v>
      </c>
      <c r="V1209" s="592">
        <v>0</v>
      </c>
      <c r="W1209" s="592">
        <v>0</v>
      </c>
      <c r="X1209" s="592"/>
      <c r="Y1209" s="592">
        <f t="shared" si="39"/>
        <v>25.515000000000001</v>
      </c>
      <c r="Z1209" s="592"/>
      <c r="AA1209" s="592">
        <v>0</v>
      </c>
      <c r="AB1209" s="592">
        <v>341.67</v>
      </c>
      <c r="AC1209" s="592">
        <v>0</v>
      </c>
      <c r="AD1209" s="592"/>
      <c r="AE1209" s="592"/>
      <c r="AF1209" s="592">
        <v>355.4</v>
      </c>
      <c r="AG1209" s="592">
        <v>0</v>
      </c>
    </row>
    <row r="1210" spans="1:33" x14ac:dyDescent="0.2">
      <c r="A1210" s="988">
        <v>37726</v>
      </c>
      <c r="B1210" s="592">
        <v>19.222999999999999</v>
      </c>
      <c r="C1210" s="592"/>
      <c r="D1210" s="592">
        <v>6.4379999999999997</v>
      </c>
      <c r="E1210" s="592"/>
      <c r="F1210" s="592">
        <f t="shared" si="40"/>
        <v>25.660999999999998</v>
      </c>
      <c r="G1210" s="592"/>
      <c r="H1210" s="592"/>
      <c r="I1210" s="592"/>
      <c r="J1210" s="592"/>
      <c r="K1210" s="592"/>
      <c r="L1210" s="592"/>
      <c r="M1210" s="592"/>
      <c r="N1210" s="592"/>
      <c r="O1210" s="592"/>
      <c r="P1210" s="592"/>
      <c r="Q1210" s="592"/>
      <c r="R1210" s="592"/>
      <c r="S1210" s="592">
        <v>0</v>
      </c>
      <c r="T1210" s="990">
        <v>0</v>
      </c>
      <c r="U1210" s="473">
        <v>0</v>
      </c>
      <c r="V1210" s="592">
        <v>0</v>
      </c>
      <c r="W1210" s="592">
        <v>0</v>
      </c>
      <c r="X1210" s="592"/>
      <c r="Y1210" s="592">
        <f t="shared" si="39"/>
        <v>25.660999999999998</v>
      </c>
      <c r="Z1210" s="592"/>
      <c r="AA1210" s="592">
        <v>0</v>
      </c>
      <c r="AB1210" s="592">
        <v>341.62</v>
      </c>
      <c r="AC1210" s="592">
        <v>0</v>
      </c>
      <c r="AD1210" s="592"/>
      <c r="AE1210" s="592"/>
      <c r="AF1210" s="592">
        <v>355.35</v>
      </c>
      <c r="AG1210" s="592">
        <v>0</v>
      </c>
    </row>
    <row r="1211" spans="1:33" x14ac:dyDescent="0.2">
      <c r="A1211" s="988">
        <v>37727</v>
      </c>
      <c r="B1211" s="592">
        <v>21.812999999999999</v>
      </c>
      <c r="C1211" s="592"/>
      <c r="D1211" s="592">
        <v>6.3739999999999997</v>
      </c>
      <c r="E1211" s="592"/>
      <c r="F1211" s="592">
        <f t="shared" si="40"/>
        <v>28.186999999999998</v>
      </c>
      <c r="G1211" s="592"/>
      <c r="H1211" s="592"/>
      <c r="I1211" s="592"/>
      <c r="J1211" s="592"/>
      <c r="K1211" s="592"/>
      <c r="L1211" s="592"/>
      <c r="M1211" s="592"/>
      <c r="N1211" s="592"/>
      <c r="O1211" s="592"/>
      <c r="P1211" s="592"/>
      <c r="Q1211" s="592"/>
      <c r="R1211" s="592"/>
      <c r="S1211" s="592">
        <v>0</v>
      </c>
      <c r="T1211" s="990">
        <v>0</v>
      </c>
      <c r="U1211" s="473">
        <v>0</v>
      </c>
      <c r="V1211" s="592">
        <v>0</v>
      </c>
      <c r="W1211" s="592">
        <v>0</v>
      </c>
      <c r="X1211" s="592"/>
      <c r="Y1211" s="592">
        <f t="shared" si="39"/>
        <v>28.186999999999998</v>
      </c>
      <c r="Z1211" s="592"/>
      <c r="AA1211" s="592">
        <v>0</v>
      </c>
      <c r="AB1211" s="592">
        <v>341.58</v>
      </c>
      <c r="AC1211" s="592">
        <v>0</v>
      </c>
      <c r="AD1211" s="592"/>
      <c r="AE1211" s="592"/>
      <c r="AF1211" s="1000">
        <v>355.3</v>
      </c>
      <c r="AG1211" s="592">
        <v>0</v>
      </c>
    </row>
    <row r="1212" spans="1:33" x14ac:dyDescent="0.2">
      <c r="A1212" s="988">
        <v>37728</v>
      </c>
      <c r="B1212" s="592">
        <v>17.257000000000001</v>
      </c>
      <c r="C1212" s="592"/>
      <c r="D1212" s="592">
        <v>8.9499999999999993</v>
      </c>
      <c r="E1212" s="592"/>
      <c r="F1212" s="592">
        <f t="shared" si="40"/>
        <v>26.207000000000001</v>
      </c>
      <c r="G1212" s="592"/>
      <c r="H1212" s="592"/>
      <c r="I1212" s="592"/>
      <c r="J1212" s="592"/>
      <c r="K1212" s="592"/>
      <c r="L1212" s="592"/>
      <c r="M1212" s="592"/>
      <c r="N1212" s="592"/>
      <c r="O1212" s="592"/>
      <c r="P1212" s="592"/>
      <c r="Q1212" s="592"/>
      <c r="R1212" s="592"/>
      <c r="S1212" s="592">
        <v>0</v>
      </c>
      <c r="T1212" s="990">
        <v>0</v>
      </c>
      <c r="U1212" s="473">
        <v>0</v>
      </c>
      <c r="V1212" s="592">
        <v>0</v>
      </c>
      <c r="W1212" s="592">
        <v>0</v>
      </c>
      <c r="X1212" s="592"/>
      <c r="Y1212" s="592">
        <f t="shared" si="39"/>
        <v>26.207000000000001</v>
      </c>
      <c r="Z1212" s="592"/>
      <c r="AA1212" s="592">
        <v>0</v>
      </c>
      <c r="AB1212" s="592">
        <v>341.42</v>
      </c>
      <c r="AC1212" s="592">
        <v>0.01</v>
      </c>
      <c r="AD1212" s="592"/>
      <c r="AE1212" s="592"/>
      <c r="AF1212" s="592">
        <v>355.25</v>
      </c>
      <c r="AG1212" s="592">
        <v>0</v>
      </c>
    </row>
    <row r="1213" spans="1:33" x14ac:dyDescent="0.2">
      <c r="A1213" s="988">
        <v>37729</v>
      </c>
      <c r="B1213" s="592">
        <v>16.119</v>
      </c>
      <c r="C1213" s="592"/>
      <c r="D1213" s="592">
        <v>7.008</v>
      </c>
      <c r="E1213" s="592"/>
      <c r="F1213" s="592">
        <f t="shared" si="40"/>
        <v>23.126999999999999</v>
      </c>
      <c r="G1213" s="592"/>
      <c r="H1213" s="592"/>
      <c r="I1213" s="592"/>
      <c r="J1213" s="592"/>
      <c r="K1213" s="592"/>
      <c r="L1213" s="592"/>
      <c r="M1213" s="592"/>
      <c r="N1213" s="592"/>
      <c r="O1213" s="592"/>
      <c r="P1213" s="592"/>
      <c r="Q1213" s="592"/>
      <c r="R1213" s="592"/>
      <c r="S1213" s="592">
        <v>0</v>
      </c>
      <c r="T1213" s="990">
        <v>0</v>
      </c>
      <c r="U1213" s="473">
        <v>0</v>
      </c>
      <c r="V1213" s="592">
        <v>0</v>
      </c>
      <c r="W1213" s="592">
        <v>0</v>
      </c>
      <c r="X1213" s="592"/>
      <c r="Y1213" s="592">
        <f t="shared" si="39"/>
        <v>23.126999999999999</v>
      </c>
      <c r="Z1213" s="592"/>
      <c r="AA1213" s="592">
        <v>0</v>
      </c>
      <c r="AB1213" s="592">
        <v>341.39</v>
      </c>
      <c r="AC1213" s="592">
        <v>0.11</v>
      </c>
      <c r="AD1213" s="592"/>
      <c r="AE1213" s="592"/>
      <c r="AF1213" s="592">
        <v>355.31</v>
      </c>
      <c r="AG1213" s="592">
        <v>0.1</v>
      </c>
    </row>
    <row r="1214" spans="1:33" x14ac:dyDescent="0.2">
      <c r="A1214" s="988">
        <v>37730</v>
      </c>
      <c r="B1214" s="592">
        <v>13.526</v>
      </c>
      <c r="C1214" s="592"/>
      <c r="D1214" s="592">
        <v>6.9850000000000003</v>
      </c>
      <c r="E1214" s="592"/>
      <c r="F1214" s="592">
        <f t="shared" si="40"/>
        <v>20.510999999999999</v>
      </c>
      <c r="G1214" s="592"/>
      <c r="H1214" s="592"/>
      <c r="I1214" s="592"/>
      <c r="J1214" s="592"/>
      <c r="K1214" s="592"/>
      <c r="L1214" s="592"/>
      <c r="M1214" s="592"/>
      <c r="N1214" s="592"/>
      <c r="O1214" s="592"/>
      <c r="P1214" s="592"/>
      <c r="Q1214" s="592"/>
      <c r="R1214" s="592"/>
      <c r="S1214" s="592">
        <v>0</v>
      </c>
      <c r="T1214" s="997">
        <v>0</v>
      </c>
      <c r="U1214" s="473">
        <v>0</v>
      </c>
      <c r="V1214" s="592">
        <v>0</v>
      </c>
      <c r="W1214" s="592">
        <v>0</v>
      </c>
      <c r="X1214" s="592"/>
      <c r="Y1214" s="592">
        <f t="shared" si="39"/>
        <v>20.510999999999999</v>
      </c>
      <c r="Z1214" s="592"/>
      <c r="AA1214" s="592">
        <v>0</v>
      </c>
      <c r="AB1214" s="592">
        <v>341.35</v>
      </c>
      <c r="AC1214" s="592">
        <v>0</v>
      </c>
      <c r="AD1214" s="592"/>
      <c r="AE1214" s="592"/>
      <c r="AF1214" s="592">
        <v>355.3</v>
      </c>
      <c r="AG1214" s="592">
        <v>0</v>
      </c>
    </row>
    <row r="1215" spans="1:33" x14ac:dyDescent="0.2">
      <c r="A1215" s="988">
        <v>37731</v>
      </c>
      <c r="B1215" s="592">
        <v>15.757</v>
      </c>
      <c r="C1215" s="592"/>
      <c r="D1215" s="592">
        <v>7.0389999999999997</v>
      </c>
      <c r="E1215" s="592"/>
      <c r="F1215" s="592">
        <f t="shared" si="40"/>
        <v>22.795999999999999</v>
      </c>
      <c r="G1215" s="592"/>
      <c r="H1215" s="592"/>
      <c r="I1215" s="592"/>
      <c r="J1215" s="592"/>
      <c r="K1215" s="592"/>
      <c r="L1215" s="592"/>
      <c r="M1215" s="592"/>
      <c r="N1215" s="592"/>
      <c r="O1215" s="592"/>
      <c r="P1215" s="592"/>
      <c r="Q1215" s="592"/>
      <c r="R1215" s="592"/>
      <c r="S1215" s="592">
        <v>0</v>
      </c>
      <c r="T1215" s="997">
        <v>0</v>
      </c>
      <c r="U1215" s="473">
        <v>0</v>
      </c>
      <c r="V1215" s="592">
        <v>0</v>
      </c>
      <c r="W1215" s="592">
        <v>0</v>
      </c>
      <c r="X1215" s="592"/>
      <c r="Y1215" s="592">
        <f t="shared" si="39"/>
        <v>22.795999999999999</v>
      </c>
      <c r="Z1215" s="592"/>
      <c r="AA1215" s="592">
        <v>0</v>
      </c>
      <c r="AB1215" s="592">
        <v>341.32</v>
      </c>
      <c r="AC1215" s="592">
        <v>0</v>
      </c>
      <c r="AD1215" s="592"/>
      <c r="AE1215" s="592"/>
      <c r="AF1215" s="631">
        <v>355.29</v>
      </c>
      <c r="AG1215" s="631">
        <v>0</v>
      </c>
    </row>
    <row r="1216" spans="1:33" x14ac:dyDescent="0.2">
      <c r="A1216" s="988">
        <v>37732</v>
      </c>
      <c r="B1216" s="592">
        <v>17.864000000000001</v>
      </c>
      <c r="C1216" s="592"/>
      <c r="D1216" s="592">
        <v>6.5750000000000002</v>
      </c>
      <c r="E1216" s="592"/>
      <c r="F1216" s="592">
        <f t="shared" si="40"/>
        <v>24.439</v>
      </c>
      <c r="G1216" s="592"/>
      <c r="H1216" s="592"/>
      <c r="I1216" s="592"/>
      <c r="J1216" s="592"/>
      <c r="K1216" s="592"/>
      <c r="L1216" s="592"/>
      <c r="M1216" s="592"/>
      <c r="N1216" s="592"/>
      <c r="O1216" s="592"/>
      <c r="P1216" s="592"/>
      <c r="Q1216" s="592"/>
      <c r="R1216" s="592"/>
      <c r="S1216" s="592">
        <v>0</v>
      </c>
      <c r="T1216" s="997">
        <v>0</v>
      </c>
      <c r="U1216" s="473">
        <v>0</v>
      </c>
      <c r="V1216" s="592">
        <v>0</v>
      </c>
      <c r="W1216" s="592">
        <v>0</v>
      </c>
      <c r="X1216" s="592"/>
      <c r="Y1216" s="592">
        <f t="shared" si="39"/>
        <v>24.439</v>
      </c>
      <c r="Z1216" s="592"/>
      <c r="AA1216" s="592">
        <v>0</v>
      </c>
      <c r="AB1216" s="592">
        <v>341.31</v>
      </c>
      <c r="AC1216" s="592">
        <v>0.03</v>
      </c>
      <c r="AD1216" s="592"/>
      <c r="AE1216" s="592"/>
      <c r="AF1216" s="592">
        <v>355.28</v>
      </c>
      <c r="AG1216" s="592">
        <v>0.05</v>
      </c>
    </row>
    <row r="1217" spans="1:33" x14ac:dyDescent="0.2">
      <c r="A1217" s="988">
        <v>37733</v>
      </c>
      <c r="B1217" s="592">
        <v>18.84</v>
      </c>
      <c r="C1217" s="592"/>
      <c r="D1217" s="592">
        <v>6.3680000000000003</v>
      </c>
      <c r="E1217" s="592"/>
      <c r="F1217" s="592">
        <f t="shared" si="40"/>
        <v>25.207999999999998</v>
      </c>
      <c r="G1217" s="592"/>
      <c r="H1217" s="592"/>
      <c r="I1217" s="592"/>
      <c r="J1217" s="592"/>
      <c r="K1217" s="592"/>
      <c r="L1217" s="592"/>
      <c r="M1217" s="592"/>
      <c r="N1217" s="592"/>
      <c r="O1217" s="592"/>
      <c r="P1217" s="592"/>
      <c r="Q1217" s="592"/>
      <c r="R1217" s="592"/>
      <c r="S1217" s="592">
        <v>0</v>
      </c>
      <c r="T1217" s="990">
        <v>0</v>
      </c>
      <c r="U1217" s="679">
        <v>0</v>
      </c>
      <c r="V1217" s="592">
        <v>0</v>
      </c>
      <c r="W1217" s="592">
        <v>0</v>
      </c>
      <c r="X1217" s="592"/>
      <c r="Y1217" s="592">
        <f t="shared" si="39"/>
        <v>25.207999999999998</v>
      </c>
      <c r="Z1217" s="592"/>
      <c r="AA1217" s="592">
        <v>0</v>
      </c>
      <c r="AB1217" s="592">
        <v>341.29</v>
      </c>
      <c r="AC1217" s="592">
        <v>0</v>
      </c>
      <c r="AD1217" s="592"/>
      <c r="AE1217" s="592"/>
      <c r="AF1217" s="592">
        <v>355.26</v>
      </c>
      <c r="AG1217" s="592">
        <v>0</v>
      </c>
    </row>
    <row r="1218" spans="1:33" x14ac:dyDescent="0.2">
      <c r="A1218" s="988">
        <v>37734</v>
      </c>
      <c r="B1218" s="592">
        <v>20.94</v>
      </c>
      <c r="C1218" s="592"/>
      <c r="D1218" s="592">
        <v>6.3550000000000004</v>
      </c>
      <c r="E1218" s="592"/>
      <c r="F1218" s="592">
        <f t="shared" si="40"/>
        <v>27.295000000000002</v>
      </c>
      <c r="G1218" s="592"/>
      <c r="H1218" s="592"/>
      <c r="I1218" s="592"/>
      <c r="J1218" s="592"/>
      <c r="K1218" s="592"/>
      <c r="L1218" s="592"/>
      <c r="M1218" s="592"/>
      <c r="N1218" s="592"/>
      <c r="O1218" s="592"/>
      <c r="P1218" s="592"/>
      <c r="Q1218" s="592"/>
      <c r="R1218" s="592"/>
      <c r="S1218" s="592">
        <v>0</v>
      </c>
      <c r="T1218" s="990">
        <v>0</v>
      </c>
      <c r="U1218" s="679">
        <v>0</v>
      </c>
      <c r="V1218" s="592">
        <v>0</v>
      </c>
      <c r="W1218" s="592">
        <v>0</v>
      </c>
      <c r="X1218" s="592"/>
      <c r="Y1218" s="592">
        <f t="shared" si="39"/>
        <v>27.295000000000002</v>
      </c>
      <c r="Z1218" s="592"/>
      <c r="AA1218" s="592">
        <v>0</v>
      </c>
      <c r="AB1218" s="592">
        <v>341.24</v>
      </c>
      <c r="AC1218" s="592">
        <v>0</v>
      </c>
      <c r="AD1218" s="592"/>
      <c r="AE1218" s="592"/>
      <c r="AF1218" s="592">
        <v>355.23</v>
      </c>
      <c r="AG1218" s="592">
        <v>0</v>
      </c>
    </row>
    <row r="1219" spans="1:33" x14ac:dyDescent="0.2">
      <c r="A1219" s="988">
        <v>37735</v>
      </c>
      <c r="B1219" s="592">
        <v>19.084</v>
      </c>
      <c r="C1219" s="592"/>
      <c r="D1219" s="592">
        <v>7.25</v>
      </c>
      <c r="E1219" s="592"/>
      <c r="F1219" s="592">
        <f t="shared" si="40"/>
        <v>26.334</v>
      </c>
      <c r="G1219" s="592"/>
      <c r="H1219" s="592"/>
      <c r="I1219" s="592"/>
      <c r="J1219" s="592"/>
      <c r="K1219" s="592"/>
      <c r="L1219" s="592"/>
      <c r="M1219" s="592"/>
      <c r="N1219" s="592"/>
      <c r="O1219" s="592"/>
      <c r="P1219" s="592"/>
      <c r="Q1219" s="592"/>
      <c r="R1219" s="592"/>
      <c r="S1219" s="592">
        <v>0</v>
      </c>
      <c r="T1219" s="990">
        <v>0</v>
      </c>
      <c r="U1219" s="679">
        <v>0</v>
      </c>
      <c r="V1219" s="592">
        <v>0</v>
      </c>
      <c r="W1219" s="592">
        <v>0</v>
      </c>
      <c r="X1219" s="592"/>
      <c r="Y1219" s="592">
        <f t="shared" si="39"/>
        <v>26.334</v>
      </c>
      <c r="Z1219" s="592"/>
      <c r="AA1219" s="592">
        <v>0</v>
      </c>
      <c r="AB1219" s="592">
        <v>341.19</v>
      </c>
      <c r="AC1219" s="592">
        <v>0.01</v>
      </c>
      <c r="AD1219" s="592"/>
      <c r="AE1219" s="592"/>
      <c r="AF1219" s="631">
        <v>355.21</v>
      </c>
      <c r="AG1219" s="592">
        <v>0.02</v>
      </c>
    </row>
    <row r="1220" spans="1:33" x14ac:dyDescent="0.2">
      <c r="A1220" s="988">
        <v>37736</v>
      </c>
      <c r="B1220" s="592">
        <v>18.02</v>
      </c>
      <c r="C1220" s="592"/>
      <c r="D1220" s="592">
        <v>6.8259999999999996</v>
      </c>
      <c r="E1220" s="592"/>
      <c r="F1220" s="592">
        <f t="shared" si="40"/>
        <v>24.846</v>
      </c>
      <c r="G1220" s="592"/>
      <c r="H1220" s="592"/>
      <c r="I1220" s="592"/>
      <c r="J1220" s="592"/>
      <c r="K1220" s="592"/>
      <c r="L1220" s="592"/>
      <c r="M1220" s="592"/>
      <c r="N1220" s="592"/>
      <c r="O1220" s="592"/>
      <c r="P1220" s="592"/>
      <c r="Q1220" s="592"/>
      <c r="R1220" s="592"/>
      <c r="S1220" s="592">
        <v>0</v>
      </c>
      <c r="T1220" s="990">
        <v>0</v>
      </c>
      <c r="U1220" s="679">
        <v>0</v>
      </c>
      <c r="V1220" s="592">
        <v>0</v>
      </c>
      <c r="W1220" s="592">
        <v>0</v>
      </c>
      <c r="X1220" s="592"/>
      <c r="Y1220" s="592">
        <f t="shared" si="39"/>
        <v>24.846</v>
      </c>
      <c r="Z1220" s="592"/>
      <c r="AA1220" s="592">
        <v>0</v>
      </c>
      <c r="AB1220" s="592">
        <v>341.25</v>
      </c>
      <c r="AC1220" s="592">
        <v>0.22</v>
      </c>
      <c r="AD1220" s="592"/>
      <c r="AE1220" s="592"/>
      <c r="AF1220" s="592">
        <v>355.24</v>
      </c>
      <c r="AG1220" s="592">
        <v>0.26</v>
      </c>
    </row>
    <row r="1221" spans="1:33" x14ac:dyDescent="0.2">
      <c r="A1221" s="988">
        <v>37737</v>
      </c>
      <c r="B1221" s="592">
        <v>16.672000000000001</v>
      </c>
      <c r="C1221" s="592"/>
      <c r="D1221" s="592">
        <v>6.4119999999999999</v>
      </c>
      <c r="E1221" s="592"/>
      <c r="F1221" s="592">
        <f t="shared" si="40"/>
        <v>23.084</v>
      </c>
      <c r="G1221" s="592"/>
      <c r="H1221" s="592"/>
      <c r="I1221" s="592"/>
      <c r="J1221" s="592"/>
      <c r="K1221" s="592"/>
      <c r="L1221" s="592"/>
      <c r="M1221" s="592"/>
      <c r="N1221" s="592"/>
      <c r="O1221" s="592"/>
      <c r="P1221" s="592"/>
      <c r="Q1221" s="592"/>
      <c r="R1221" s="592"/>
      <c r="S1221" s="592">
        <v>0</v>
      </c>
      <c r="T1221" s="990">
        <v>0</v>
      </c>
      <c r="U1221" s="679">
        <v>0</v>
      </c>
      <c r="V1221" s="592">
        <v>0</v>
      </c>
      <c r="W1221" s="631">
        <v>0</v>
      </c>
      <c r="X1221" s="631"/>
      <c r="Y1221" s="592">
        <f t="shared" si="39"/>
        <v>23.084</v>
      </c>
      <c r="Z1221" s="592"/>
      <c r="AA1221" s="592">
        <v>0</v>
      </c>
      <c r="AB1221" s="592">
        <v>341.85</v>
      </c>
      <c r="AC1221" s="592">
        <v>0.14000000000000001</v>
      </c>
      <c r="AD1221" s="592"/>
      <c r="AE1221" s="592"/>
      <c r="AF1221" s="592">
        <v>355.27</v>
      </c>
      <c r="AG1221" s="592">
        <v>0.54</v>
      </c>
    </row>
    <row r="1222" spans="1:33" x14ac:dyDescent="0.2">
      <c r="A1222" s="988">
        <v>37738</v>
      </c>
      <c r="B1222" s="592">
        <v>17.105</v>
      </c>
      <c r="C1222" s="592"/>
      <c r="D1222" s="592">
        <v>6.1790000000000003</v>
      </c>
      <c r="E1222" s="592"/>
      <c r="F1222" s="592">
        <f t="shared" si="40"/>
        <v>23.283999999999999</v>
      </c>
      <c r="G1222" s="592"/>
      <c r="H1222" s="592"/>
      <c r="I1222" s="592"/>
      <c r="J1222" s="592"/>
      <c r="K1222" s="592"/>
      <c r="L1222" s="592"/>
      <c r="M1222" s="592"/>
      <c r="N1222" s="592"/>
      <c r="O1222" s="592"/>
      <c r="P1222" s="592"/>
      <c r="Q1222" s="592"/>
      <c r="R1222" s="592"/>
      <c r="S1222" s="592">
        <v>0</v>
      </c>
      <c r="T1222" s="990">
        <v>0</v>
      </c>
      <c r="U1222" s="679">
        <v>0</v>
      </c>
      <c r="V1222" s="592">
        <v>0</v>
      </c>
      <c r="W1222" s="631">
        <v>0</v>
      </c>
      <c r="X1222" s="631"/>
      <c r="Y1222" s="592">
        <f t="shared" si="39"/>
        <v>23.283999999999999</v>
      </c>
      <c r="Z1222" s="592"/>
      <c r="AA1222" s="592">
        <v>0</v>
      </c>
      <c r="AB1222" s="592">
        <v>341.79</v>
      </c>
      <c r="AC1222" s="592">
        <v>0</v>
      </c>
      <c r="AD1222" s="592"/>
      <c r="AE1222" s="592"/>
      <c r="AF1222" s="631">
        <v>355.27</v>
      </c>
      <c r="AG1222" s="631">
        <v>0</v>
      </c>
    </row>
    <row r="1223" spans="1:33" x14ac:dyDescent="0.2">
      <c r="A1223" s="988">
        <v>37739</v>
      </c>
      <c r="B1223" s="592">
        <v>19.632999999999999</v>
      </c>
      <c r="C1223" s="592"/>
      <c r="D1223" s="592">
        <v>6.6840000000000002</v>
      </c>
      <c r="E1223" s="592"/>
      <c r="F1223" s="592">
        <f t="shared" si="40"/>
        <v>26.317</v>
      </c>
      <c r="G1223" s="592"/>
      <c r="H1223" s="592"/>
      <c r="I1223" s="592"/>
      <c r="J1223" s="592"/>
      <c r="K1223" s="592"/>
      <c r="L1223" s="592"/>
      <c r="M1223" s="592"/>
      <c r="N1223" s="592"/>
      <c r="O1223" s="592"/>
      <c r="P1223" s="592"/>
      <c r="Q1223" s="592"/>
      <c r="R1223" s="592"/>
      <c r="S1223" s="592">
        <v>0</v>
      </c>
      <c r="T1223" s="990">
        <v>0</v>
      </c>
      <c r="U1223" s="679">
        <v>0</v>
      </c>
      <c r="V1223" s="592">
        <v>0</v>
      </c>
      <c r="W1223" s="631">
        <v>0</v>
      </c>
      <c r="X1223" s="631"/>
      <c r="Y1223" s="592">
        <f t="shared" si="39"/>
        <v>26.317</v>
      </c>
      <c r="Z1223" s="592"/>
      <c r="AA1223" s="592">
        <v>0</v>
      </c>
      <c r="AB1223" s="592">
        <v>341.57</v>
      </c>
      <c r="AC1223" s="592">
        <v>0</v>
      </c>
      <c r="AD1223" s="592"/>
      <c r="AE1223" s="592"/>
      <c r="AF1223" s="592">
        <v>355.25</v>
      </c>
      <c r="AG1223" s="592">
        <v>0.02</v>
      </c>
    </row>
    <row r="1224" spans="1:33" x14ac:dyDescent="0.2">
      <c r="A1224" s="988">
        <v>37740</v>
      </c>
      <c r="B1224" s="592">
        <v>19.664000000000001</v>
      </c>
      <c r="C1224" s="592"/>
      <c r="D1224" s="592">
        <v>7.12</v>
      </c>
      <c r="E1224" s="592"/>
      <c r="F1224" s="592">
        <f t="shared" si="40"/>
        <v>26.784000000000002</v>
      </c>
      <c r="G1224" s="592"/>
      <c r="H1224" s="592"/>
      <c r="I1224" s="592"/>
      <c r="J1224" s="592"/>
      <c r="K1224" s="592"/>
      <c r="L1224" s="592"/>
      <c r="M1224" s="592"/>
      <c r="N1224" s="592"/>
      <c r="O1224" s="592"/>
      <c r="P1224" s="592"/>
      <c r="Q1224" s="592"/>
      <c r="R1224" s="592"/>
      <c r="S1224" s="592">
        <v>0</v>
      </c>
      <c r="T1224" s="990">
        <v>0</v>
      </c>
      <c r="U1224" s="679">
        <v>0</v>
      </c>
      <c r="V1224" s="592">
        <v>0</v>
      </c>
      <c r="W1224" s="631">
        <v>0</v>
      </c>
      <c r="X1224" s="631"/>
      <c r="Y1224" s="592">
        <f t="shared" si="39"/>
        <v>26.784000000000002</v>
      </c>
      <c r="Z1224" s="592"/>
      <c r="AA1224" s="592">
        <v>0</v>
      </c>
      <c r="AB1224" s="592">
        <v>341.43</v>
      </c>
      <c r="AC1224" s="592">
        <v>0</v>
      </c>
      <c r="AD1224" s="592"/>
      <c r="AE1224" s="592"/>
      <c r="AF1224" s="592">
        <v>355.2</v>
      </c>
      <c r="AG1224" s="592">
        <v>0</v>
      </c>
    </row>
    <row r="1225" spans="1:33" x14ac:dyDescent="0.2">
      <c r="A1225" s="988">
        <v>37741</v>
      </c>
      <c r="B1225" s="1000">
        <v>20.283999999999999</v>
      </c>
      <c r="C1225" s="1000"/>
      <c r="D1225" s="592">
        <v>6.8949999999999996</v>
      </c>
      <c r="E1225" s="592"/>
      <c r="F1225" s="592">
        <f t="shared" si="40"/>
        <v>27.178999999999998</v>
      </c>
      <c r="G1225" s="592"/>
      <c r="H1225" s="592"/>
      <c r="I1225" s="592"/>
      <c r="J1225" s="592"/>
      <c r="K1225" s="592"/>
      <c r="L1225" s="592"/>
      <c r="M1225" s="592"/>
      <c r="N1225" s="592"/>
      <c r="O1225" s="592"/>
      <c r="P1225" s="592"/>
      <c r="Q1225" s="592"/>
      <c r="R1225" s="592"/>
      <c r="S1225" s="592">
        <v>0</v>
      </c>
      <c r="T1225" s="990">
        <v>0</v>
      </c>
      <c r="U1225" s="679">
        <v>0</v>
      </c>
      <c r="V1225" s="592">
        <v>0</v>
      </c>
      <c r="W1225" s="592">
        <v>0</v>
      </c>
      <c r="X1225" s="592"/>
      <c r="Y1225" s="592">
        <f t="shared" si="39"/>
        <v>27.178999999999998</v>
      </c>
      <c r="Z1225" s="592"/>
      <c r="AA1225" s="592">
        <v>0</v>
      </c>
      <c r="AB1225" s="1000">
        <v>341.58</v>
      </c>
      <c r="AC1225" s="592">
        <v>0.12</v>
      </c>
      <c r="AD1225" s="592"/>
      <c r="AE1225" s="592"/>
      <c r="AF1225" s="1000">
        <v>355.16</v>
      </c>
      <c r="AG1225" s="592">
        <v>0.04</v>
      </c>
    </row>
    <row r="1226" spans="1:33" x14ac:dyDescent="0.2">
      <c r="A1226" s="988">
        <v>37742</v>
      </c>
      <c r="B1226" s="592">
        <v>20.856999999999999</v>
      </c>
      <c r="C1226" s="592"/>
      <c r="D1226" s="592">
        <v>7.351</v>
      </c>
      <c r="E1226" s="592"/>
      <c r="F1226" s="592">
        <f t="shared" si="40"/>
        <v>28.207999999999998</v>
      </c>
      <c r="G1226" s="592"/>
      <c r="H1226" s="592"/>
      <c r="I1226" s="592"/>
      <c r="J1226" s="592"/>
      <c r="K1226" s="592"/>
      <c r="L1226" s="592"/>
      <c r="M1226" s="592"/>
      <c r="N1226" s="592"/>
      <c r="O1226" s="592"/>
      <c r="P1226" s="592"/>
      <c r="Q1226" s="592"/>
      <c r="R1226" s="592"/>
      <c r="S1226" s="592">
        <v>0</v>
      </c>
      <c r="T1226" s="990">
        <v>0</v>
      </c>
      <c r="U1226" s="473">
        <v>0</v>
      </c>
      <c r="V1226" s="592">
        <v>0</v>
      </c>
      <c r="W1226" s="592">
        <v>0</v>
      </c>
      <c r="X1226" s="592"/>
      <c r="Y1226" s="592">
        <f t="shared" si="39"/>
        <v>28.207999999999998</v>
      </c>
      <c r="Z1226" s="592"/>
      <c r="AA1226" s="592">
        <v>0</v>
      </c>
      <c r="AB1226" s="592">
        <v>341.53</v>
      </c>
      <c r="AC1226" s="592">
        <v>0</v>
      </c>
      <c r="AD1226" s="592"/>
      <c r="AE1226" s="592"/>
      <c r="AF1226" s="592">
        <v>355.23</v>
      </c>
      <c r="AG1226" s="592">
        <v>0.04</v>
      </c>
    </row>
    <row r="1227" spans="1:33" x14ac:dyDescent="0.2">
      <c r="A1227" s="988">
        <v>37743</v>
      </c>
      <c r="B1227" s="592">
        <v>20</v>
      </c>
      <c r="C1227" s="592"/>
      <c r="D1227" s="592">
        <v>6.85</v>
      </c>
      <c r="E1227" s="592"/>
      <c r="F1227" s="592">
        <f t="shared" si="40"/>
        <v>26.85</v>
      </c>
      <c r="G1227" s="592"/>
      <c r="H1227" s="592"/>
      <c r="I1227" s="592"/>
      <c r="J1227" s="592"/>
      <c r="K1227" s="592"/>
      <c r="L1227" s="592"/>
      <c r="M1227" s="592"/>
      <c r="N1227" s="592"/>
      <c r="O1227" s="592"/>
      <c r="P1227" s="592"/>
      <c r="Q1227" s="592"/>
      <c r="R1227" s="592"/>
      <c r="S1227" s="592">
        <v>0</v>
      </c>
      <c r="T1227" s="990">
        <v>0</v>
      </c>
      <c r="U1227" s="473">
        <v>0</v>
      </c>
      <c r="V1227" s="592">
        <v>0</v>
      </c>
      <c r="W1227" s="592">
        <v>0</v>
      </c>
      <c r="X1227" s="592"/>
      <c r="Y1227" s="592">
        <f t="shared" si="39"/>
        <v>26.85</v>
      </c>
      <c r="Z1227" s="592"/>
      <c r="AA1227" s="592">
        <v>0</v>
      </c>
      <c r="AB1227" s="592">
        <v>341.35</v>
      </c>
      <c r="AC1227" s="592">
        <v>0</v>
      </c>
      <c r="AD1227" s="592"/>
      <c r="AE1227" s="592"/>
      <c r="AF1227" s="631">
        <v>355.17</v>
      </c>
      <c r="AG1227" s="631">
        <v>0</v>
      </c>
    </row>
    <row r="1228" spans="1:33" x14ac:dyDescent="0.2">
      <c r="A1228" s="988">
        <v>37744</v>
      </c>
      <c r="B1228" s="993">
        <v>18.297999999999998</v>
      </c>
      <c r="C1228" s="993"/>
      <c r="D1228" s="592">
        <v>7.35</v>
      </c>
      <c r="E1228" s="592"/>
      <c r="F1228" s="592">
        <f t="shared" si="40"/>
        <v>25.647999999999996</v>
      </c>
      <c r="G1228" s="592"/>
      <c r="H1228" s="592"/>
      <c r="I1228" s="592"/>
      <c r="J1228" s="592"/>
      <c r="K1228" s="592"/>
      <c r="L1228" s="592"/>
      <c r="M1228" s="592"/>
      <c r="N1228" s="592"/>
      <c r="O1228" s="592"/>
      <c r="P1228" s="592"/>
      <c r="Q1228" s="592"/>
      <c r="R1228" s="592"/>
      <c r="S1228" s="592">
        <v>0</v>
      </c>
      <c r="T1228" s="990">
        <v>0</v>
      </c>
      <c r="U1228" s="473">
        <v>0</v>
      </c>
      <c r="V1228" s="592">
        <v>0</v>
      </c>
      <c r="W1228" s="592">
        <v>0</v>
      </c>
      <c r="X1228" s="592"/>
      <c r="Y1228" s="592">
        <f t="shared" si="39"/>
        <v>25.647999999999996</v>
      </c>
      <c r="Z1228" s="592"/>
      <c r="AA1228" s="592">
        <v>0</v>
      </c>
      <c r="AB1228" s="592">
        <v>341.29</v>
      </c>
      <c r="AC1228" s="592">
        <v>0</v>
      </c>
      <c r="AD1228" s="592"/>
      <c r="AE1228" s="592"/>
      <c r="AF1228" s="592">
        <v>355.2</v>
      </c>
      <c r="AG1228" s="592">
        <v>0</v>
      </c>
    </row>
    <row r="1229" spans="1:33" x14ac:dyDescent="0.2">
      <c r="A1229" s="988">
        <v>37745</v>
      </c>
      <c r="B1229" s="592">
        <v>15.904</v>
      </c>
      <c r="C1229" s="592"/>
      <c r="D1229" s="592">
        <v>6.6539999999999999</v>
      </c>
      <c r="E1229" s="592"/>
      <c r="F1229" s="592">
        <f t="shared" si="40"/>
        <v>22.558</v>
      </c>
      <c r="G1229" s="592"/>
      <c r="H1229" s="592"/>
      <c r="I1229" s="592"/>
      <c r="J1229" s="592"/>
      <c r="K1229" s="592"/>
      <c r="L1229" s="592"/>
      <c r="M1229" s="592"/>
      <c r="N1229" s="592"/>
      <c r="O1229" s="592"/>
      <c r="P1229" s="592"/>
      <c r="Q1229" s="592"/>
      <c r="R1229" s="592"/>
      <c r="S1229" s="592">
        <v>0</v>
      </c>
      <c r="T1229" s="990">
        <v>0</v>
      </c>
      <c r="U1229" s="473">
        <v>0</v>
      </c>
      <c r="V1229" s="592">
        <v>0</v>
      </c>
      <c r="W1229" s="592">
        <v>0</v>
      </c>
      <c r="X1229" s="592"/>
      <c r="Y1229" s="592">
        <f t="shared" si="39"/>
        <v>22.558</v>
      </c>
      <c r="Z1229" s="592"/>
      <c r="AA1229" s="592">
        <v>0</v>
      </c>
      <c r="AB1229" s="592">
        <v>341.25</v>
      </c>
      <c r="AC1229" s="592">
        <v>0</v>
      </c>
      <c r="AD1229" s="592"/>
      <c r="AE1229" s="592"/>
      <c r="AF1229" s="592">
        <v>355.17</v>
      </c>
      <c r="AG1229" s="592">
        <v>0</v>
      </c>
    </row>
    <row r="1230" spans="1:33" x14ac:dyDescent="0.2">
      <c r="A1230" s="988">
        <v>37746</v>
      </c>
      <c r="B1230" s="592">
        <v>18.146999999999998</v>
      </c>
      <c r="C1230" s="592"/>
      <c r="D1230" s="592">
        <v>7.0110000000000001</v>
      </c>
      <c r="E1230" s="592"/>
      <c r="F1230" s="592">
        <f t="shared" si="40"/>
        <v>25.157999999999998</v>
      </c>
      <c r="G1230" s="592"/>
      <c r="H1230" s="592"/>
      <c r="I1230" s="592"/>
      <c r="J1230" s="592"/>
      <c r="K1230" s="592"/>
      <c r="L1230" s="592"/>
      <c r="M1230" s="592"/>
      <c r="N1230" s="592"/>
      <c r="O1230" s="592"/>
      <c r="P1230" s="592"/>
      <c r="Q1230" s="592"/>
      <c r="R1230" s="592"/>
      <c r="S1230" s="592">
        <v>0</v>
      </c>
      <c r="T1230" s="990">
        <v>0</v>
      </c>
      <c r="U1230" s="473">
        <v>0</v>
      </c>
      <c r="V1230" s="592">
        <v>0</v>
      </c>
      <c r="W1230" s="592">
        <v>0</v>
      </c>
      <c r="X1230" s="592"/>
      <c r="Y1230" s="592">
        <f t="shared" si="39"/>
        <v>25.157999999999998</v>
      </c>
      <c r="Z1230" s="592"/>
      <c r="AA1230" s="592">
        <v>0</v>
      </c>
      <c r="AB1230" s="592">
        <v>341.24</v>
      </c>
      <c r="AC1230" s="592">
        <v>0.33</v>
      </c>
      <c r="AD1230" s="592"/>
      <c r="AE1230" s="592"/>
      <c r="AF1230" s="631">
        <v>355.17</v>
      </c>
      <c r="AG1230" s="631">
        <v>0.4</v>
      </c>
    </row>
    <row r="1231" spans="1:33" x14ac:dyDescent="0.2">
      <c r="A1231" s="988">
        <v>37747</v>
      </c>
      <c r="B1231" s="592">
        <v>18.766999999999999</v>
      </c>
      <c r="C1231" s="592"/>
      <c r="D1231" s="592">
        <v>6.2320000000000002</v>
      </c>
      <c r="E1231" s="592"/>
      <c r="F1231" s="592">
        <f t="shared" si="40"/>
        <v>24.998999999999999</v>
      </c>
      <c r="G1231" s="592"/>
      <c r="H1231" s="592"/>
      <c r="I1231" s="592"/>
      <c r="J1231" s="592"/>
      <c r="K1231" s="592"/>
      <c r="L1231" s="592"/>
      <c r="M1231" s="592"/>
      <c r="N1231" s="592"/>
      <c r="O1231" s="592"/>
      <c r="P1231" s="592"/>
      <c r="Q1231" s="592"/>
      <c r="R1231" s="592"/>
      <c r="S1231" s="592">
        <v>0</v>
      </c>
      <c r="T1231" s="990">
        <v>0</v>
      </c>
      <c r="U1231" s="473">
        <v>0</v>
      </c>
      <c r="V1231" s="592">
        <v>0</v>
      </c>
      <c r="W1231" s="592">
        <v>0</v>
      </c>
      <c r="X1231" s="592"/>
      <c r="Y1231" s="592">
        <f t="shared" si="39"/>
        <v>24.998999999999999</v>
      </c>
      <c r="Z1231" s="592"/>
      <c r="AA1231" s="592">
        <v>0</v>
      </c>
      <c r="AB1231" s="592">
        <v>341.31</v>
      </c>
      <c r="AC1231" s="592">
        <v>0.1</v>
      </c>
      <c r="AD1231" s="592"/>
      <c r="AE1231" s="592"/>
      <c r="AF1231" s="592">
        <v>355.18</v>
      </c>
      <c r="AG1231" s="592">
        <v>0</v>
      </c>
    </row>
    <row r="1232" spans="1:33" x14ac:dyDescent="0.2">
      <c r="A1232" s="988">
        <v>37748</v>
      </c>
      <c r="B1232" s="592">
        <v>19.599</v>
      </c>
      <c r="C1232" s="592"/>
      <c r="D1232" s="592">
        <v>6.95</v>
      </c>
      <c r="E1232" s="592"/>
      <c r="F1232" s="592">
        <f t="shared" si="40"/>
        <v>26.548999999999999</v>
      </c>
      <c r="G1232" s="592"/>
      <c r="H1232" s="592"/>
      <c r="I1232" s="592"/>
      <c r="J1232" s="592"/>
      <c r="K1232" s="592"/>
      <c r="L1232" s="592"/>
      <c r="M1232" s="592"/>
      <c r="N1232" s="592"/>
      <c r="O1232" s="592"/>
      <c r="P1232" s="592"/>
      <c r="Q1232" s="592"/>
      <c r="R1232" s="592"/>
      <c r="S1232" s="592">
        <v>0</v>
      </c>
      <c r="T1232" s="990">
        <v>0</v>
      </c>
      <c r="U1232" s="473">
        <v>0</v>
      </c>
      <c r="V1232" s="592">
        <v>0</v>
      </c>
      <c r="W1232" s="592">
        <v>0</v>
      </c>
      <c r="X1232" s="592"/>
      <c r="Y1232" s="592">
        <f t="shared" si="39"/>
        <v>26.548999999999999</v>
      </c>
      <c r="Z1232" s="592"/>
      <c r="AA1232" s="592">
        <v>0</v>
      </c>
      <c r="AB1232" s="592">
        <v>341.25</v>
      </c>
      <c r="AC1232" s="592">
        <v>0.03</v>
      </c>
      <c r="AD1232" s="592"/>
      <c r="AE1232" s="592"/>
      <c r="AF1232" s="592">
        <v>355.19</v>
      </c>
      <c r="AG1232" s="592">
        <v>0</v>
      </c>
    </row>
    <row r="1233" spans="1:33" x14ac:dyDescent="0.2">
      <c r="A1233" s="988">
        <v>37749</v>
      </c>
      <c r="B1233" s="631">
        <v>20.814</v>
      </c>
      <c r="C1233" s="631"/>
      <c r="D1233" s="592">
        <v>7.0430000000000001</v>
      </c>
      <c r="E1233" s="592"/>
      <c r="F1233" s="592">
        <f t="shared" si="40"/>
        <v>27.856999999999999</v>
      </c>
      <c r="G1233" s="592"/>
      <c r="H1233" s="592"/>
      <c r="I1233" s="592"/>
      <c r="J1233" s="592"/>
      <c r="K1233" s="592"/>
      <c r="L1233" s="592"/>
      <c r="M1233" s="592"/>
      <c r="N1233" s="592"/>
      <c r="O1233" s="592"/>
      <c r="P1233" s="592"/>
      <c r="Q1233" s="592"/>
      <c r="R1233" s="592"/>
      <c r="S1233" s="592">
        <v>0</v>
      </c>
      <c r="T1233" s="990">
        <v>0</v>
      </c>
      <c r="U1233" s="473">
        <v>0</v>
      </c>
      <c r="V1233" s="592">
        <v>0</v>
      </c>
      <c r="W1233" s="592">
        <v>0</v>
      </c>
      <c r="X1233" s="592"/>
      <c r="Y1233" s="592">
        <f t="shared" si="39"/>
        <v>27.856999999999999</v>
      </c>
      <c r="Z1233" s="592"/>
      <c r="AA1233" s="592">
        <v>0</v>
      </c>
      <c r="AB1233" s="592">
        <v>341.18</v>
      </c>
      <c r="AC1233" s="592">
        <v>0</v>
      </c>
      <c r="AD1233" s="592"/>
      <c r="AE1233" s="592"/>
      <c r="AF1233" s="1000">
        <v>355.13</v>
      </c>
      <c r="AG1233" s="592">
        <v>0</v>
      </c>
    </row>
    <row r="1234" spans="1:33" x14ac:dyDescent="0.2">
      <c r="A1234" s="988">
        <v>37750</v>
      </c>
      <c r="B1234" s="592">
        <v>21.97</v>
      </c>
      <c r="C1234" s="592"/>
      <c r="D1234" s="592">
        <v>7.0709999999999997</v>
      </c>
      <c r="E1234" s="592"/>
      <c r="F1234" s="592">
        <f t="shared" si="40"/>
        <v>29.040999999999997</v>
      </c>
      <c r="G1234" s="592"/>
      <c r="H1234" s="592"/>
      <c r="I1234" s="592"/>
      <c r="J1234" s="592"/>
      <c r="K1234" s="592"/>
      <c r="L1234" s="592"/>
      <c r="M1234" s="592"/>
      <c r="N1234" s="592"/>
      <c r="O1234" s="592"/>
      <c r="P1234" s="592"/>
      <c r="Q1234" s="592"/>
      <c r="R1234" s="592"/>
      <c r="S1234" s="592">
        <v>0</v>
      </c>
      <c r="T1234" s="990">
        <v>0</v>
      </c>
      <c r="U1234" s="473">
        <v>0</v>
      </c>
      <c r="V1234" s="1023">
        <v>0</v>
      </c>
      <c r="W1234" s="1023">
        <v>0</v>
      </c>
      <c r="X1234" s="1023"/>
      <c r="Y1234" s="592">
        <f t="shared" si="39"/>
        <v>29.040999999999997</v>
      </c>
      <c r="Z1234" s="592"/>
      <c r="AA1234" s="592">
        <v>0</v>
      </c>
      <c r="AB1234" s="592">
        <v>341.16</v>
      </c>
      <c r="AC1234" s="592">
        <v>0</v>
      </c>
      <c r="AD1234" s="592"/>
      <c r="AE1234" s="592"/>
      <c r="AF1234" s="1000">
        <v>355.14</v>
      </c>
      <c r="AG1234" s="592">
        <v>0.03</v>
      </c>
    </row>
    <row r="1235" spans="1:33" x14ac:dyDescent="0.2">
      <c r="A1235" s="988">
        <v>37751</v>
      </c>
      <c r="B1235" s="592">
        <v>20.341999999999999</v>
      </c>
      <c r="C1235" s="592"/>
      <c r="D1235" s="592">
        <v>7.8079999999999998</v>
      </c>
      <c r="E1235" s="592"/>
      <c r="F1235" s="592">
        <f t="shared" si="40"/>
        <v>28.15</v>
      </c>
      <c r="G1235" s="592"/>
      <c r="H1235" s="592"/>
      <c r="I1235" s="592"/>
      <c r="J1235" s="592"/>
      <c r="K1235" s="592"/>
      <c r="L1235" s="592"/>
      <c r="M1235" s="592"/>
      <c r="N1235" s="592"/>
      <c r="O1235" s="592"/>
      <c r="P1235" s="592"/>
      <c r="Q1235" s="592"/>
      <c r="R1235" s="592"/>
      <c r="S1235" s="592">
        <v>0</v>
      </c>
      <c r="T1235" s="990">
        <v>0</v>
      </c>
      <c r="U1235" s="473">
        <v>0</v>
      </c>
      <c r="V1235" s="592">
        <v>0</v>
      </c>
      <c r="W1235" s="592">
        <v>0</v>
      </c>
      <c r="X1235" s="592"/>
      <c r="Y1235" s="592">
        <f t="shared" si="39"/>
        <v>28.15</v>
      </c>
      <c r="Z1235" s="592"/>
      <c r="AA1235" s="592">
        <v>0</v>
      </c>
      <c r="AB1235" s="1000">
        <v>341.16</v>
      </c>
      <c r="AC1235" s="592">
        <v>0</v>
      </c>
      <c r="AD1235" s="592"/>
      <c r="AE1235" s="592"/>
      <c r="AF1235" s="592">
        <v>355.15</v>
      </c>
      <c r="AG1235" s="592">
        <v>0</v>
      </c>
    </row>
    <row r="1236" spans="1:33" x14ac:dyDescent="0.2">
      <c r="A1236" s="988">
        <v>37752</v>
      </c>
      <c r="B1236" s="592">
        <v>18.638000000000002</v>
      </c>
      <c r="C1236" s="592"/>
      <c r="D1236" s="592">
        <v>6.85</v>
      </c>
      <c r="E1236" s="592"/>
      <c r="F1236" s="592">
        <f t="shared" si="40"/>
        <v>25.488</v>
      </c>
      <c r="G1236" s="592"/>
      <c r="H1236" s="592"/>
      <c r="I1236" s="592"/>
      <c r="J1236" s="592"/>
      <c r="K1236" s="592"/>
      <c r="L1236" s="592"/>
      <c r="M1236" s="592"/>
      <c r="N1236" s="592"/>
      <c r="O1236" s="592"/>
      <c r="P1236" s="592"/>
      <c r="Q1236" s="592"/>
      <c r="R1236" s="592"/>
      <c r="S1236" s="592">
        <v>0</v>
      </c>
      <c r="T1236" s="1025">
        <v>0</v>
      </c>
      <c r="U1236" s="473">
        <v>0</v>
      </c>
      <c r="V1236" s="592">
        <v>0</v>
      </c>
      <c r="W1236" s="592">
        <v>0</v>
      </c>
      <c r="X1236" s="592"/>
      <c r="Y1236" s="592">
        <f t="shared" si="39"/>
        <v>25.488</v>
      </c>
      <c r="Z1236" s="592"/>
      <c r="AA1236" s="592">
        <v>0</v>
      </c>
      <c r="AB1236" s="592">
        <v>341.14</v>
      </c>
      <c r="AC1236" s="592">
        <v>0</v>
      </c>
      <c r="AD1236" s="592"/>
      <c r="AE1236" s="592"/>
      <c r="AF1236" s="592">
        <v>355.1</v>
      </c>
      <c r="AG1236" s="592">
        <v>0</v>
      </c>
    </row>
    <row r="1237" spans="1:33" x14ac:dyDescent="0.2">
      <c r="A1237" s="988">
        <v>37753</v>
      </c>
      <c r="B1237" s="592">
        <v>23.614999999999998</v>
      </c>
      <c r="C1237" s="592"/>
      <c r="D1237" s="592">
        <v>5.7450000000000001</v>
      </c>
      <c r="E1237" s="592"/>
      <c r="F1237" s="592">
        <f t="shared" si="40"/>
        <v>29.36</v>
      </c>
      <c r="G1237" s="592"/>
      <c r="H1237" s="592"/>
      <c r="I1237" s="592"/>
      <c r="J1237" s="592"/>
      <c r="K1237" s="592"/>
      <c r="L1237" s="592"/>
      <c r="M1237" s="592"/>
      <c r="N1237" s="592"/>
      <c r="O1237" s="592"/>
      <c r="P1237" s="592"/>
      <c r="Q1237" s="592"/>
      <c r="R1237" s="592"/>
      <c r="S1237" s="592">
        <v>0</v>
      </c>
      <c r="T1237" s="990">
        <v>0</v>
      </c>
      <c r="U1237" s="473">
        <v>0</v>
      </c>
      <c r="V1237" s="592">
        <v>0</v>
      </c>
      <c r="W1237" s="592">
        <v>0</v>
      </c>
      <c r="X1237" s="592"/>
      <c r="Y1237" s="592">
        <f t="shared" si="39"/>
        <v>29.36</v>
      </c>
      <c r="Z1237" s="592"/>
      <c r="AA1237" s="592">
        <v>0</v>
      </c>
      <c r="AB1237" s="592">
        <v>341.11</v>
      </c>
      <c r="AC1237" s="592">
        <v>0</v>
      </c>
      <c r="AD1237" s="592"/>
      <c r="AE1237" s="592"/>
      <c r="AF1237" s="592">
        <v>355.03</v>
      </c>
      <c r="AG1237" s="592">
        <v>0</v>
      </c>
    </row>
    <row r="1238" spans="1:33" x14ac:dyDescent="0.2">
      <c r="A1238" s="988">
        <v>37754</v>
      </c>
      <c r="B1238" s="592">
        <v>22.282</v>
      </c>
      <c r="C1238" s="592"/>
      <c r="D1238" s="592">
        <v>7.7539999999999996</v>
      </c>
      <c r="E1238" s="592"/>
      <c r="F1238" s="592">
        <f t="shared" si="40"/>
        <v>30.036000000000001</v>
      </c>
      <c r="G1238" s="592"/>
      <c r="H1238" s="592"/>
      <c r="I1238" s="592"/>
      <c r="J1238" s="592"/>
      <c r="K1238" s="592"/>
      <c r="L1238" s="592"/>
      <c r="M1238" s="592"/>
      <c r="N1238" s="592"/>
      <c r="O1238" s="592"/>
      <c r="P1238" s="592"/>
      <c r="Q1238" s="592"/>
      <c r="R1238" s="592"/>
      <c r="S1238" s="592">
        <v>0</v>
      </c>
      <c r="T1238" s="990">
        <v>0</v>
      </c>
      <c r="U1238" s="473">
        <v>0</v>
      </c>
      <c r="V1238" s="592">
        <v>0</v>
      </c>
      <c r="W1238" s="592">
        <v>0</v>
      </c>
      <c r="X1238" s="592"/>
      <c r="Y1238" s="592">
        <f t="shared" si="39"/>
        <v>30.036000000000001</v>
      </c>
      <c r="Z1238" s="592"/>
      <c r="AA1238" s="592">
        <v>0</v>
      </c>
      <c r="AB1238" s="592">
        <v>341.07</v>
      </c>
      <c r="AC1238" s="592">
        <v>0</v>
      </c>
      <c r="AD1238" s="592"/>
      <c r="AE1238" s="592"/>
      <c r="AF1238" s="592">
        <v>355.01</v>
      </c>
      <c r="AG1238" s="592">
        <v>0</v>
      </c>
    </row>
    <row r="1239" spans="1:33" x14ac:dyDescent="0.2">
      <c r="A1239" s="988">
        <v>37755</v>
      </c>
      <c r="B1239" s="592">
        <v>23.314</v>
      </c>
      <c r="C1239" s="592"/>
      <c r="D1239" s="592">
        <v>7.4349999999999996</v>
      </c>
      <c r="E1239" s="592"/>
      <c r="F1239" s="592">
        <f t="shared" si="40"/>
        <v>30.748999999999999</v>
      </c>
      <c r="G1239" s="592"/>
      <c r="H1239" s="592"/>
      <c r="I1239" s="592"/>
      <c r="J1239" s="592"/>
      <c r="K1239" s="592"/>
      <c r="L1239" s="592"/>
      <c r="M1239" s="592"/>
      <c r="N1239" s="592"/>
      <c r="O1239" s="592"/>
      <c r="P1239" s="592"/>
      <c r="Q1239" s="592"/>
      <c r="R1239" s="592"/>
      <c r="S1239" s="592">
        <v>0</v>
      </c>
      <c r="T1239" s="990">
        <v>0</v>
      </c>
      <c r="U1239" s="473">
        <v>0</v>
      </c>
      <c r="V1239" s="592">
        <v>0</v>
      </c>
      <c r="W1239" s="592">
        <v>0</v>
      </c>
      <c r="X1239" s="592"/>
      <c r="Y1239" s="592">
        <f t="shared" si="39"/>
        <v>30.748999999999999</v>
      </c>
      <c r="Z1239" s="592"/>
      <c r="AA1239" s="592">
        <v>0</v>
      </c>
      <c r="AB1239" s="592">
        <v>341.02</v>
      </c>
      <c r="AC1239" s="592">
        <v>0</v>
      </c>
      <c r="AD1239" s="592"/>
      <c r="AE1239" s="592"/>
      <c r="AF1239" s="592">
        <v>355</v>
      </c>
      <c r="AG1239" s="592">
        <v>0</v>
      </c>
    </row>
    <row r="1240" spans="1:33" x14ac:dyDescent="0.2">
      <c r="A1240" s="988">
        <v>37756</v>
      </c>
      <c r="B1240" s="592">
        <v>20.138000000000002</v>
      </c>
      <c r="C1240" s="592"/>
      <c r="D1240" s="592">
        <v>7.4139999999999997</v>
      </c>
      <c r="E1240" s="592"/>
      <c r="F1240" s="592">
        <f t="shared" si="40"/>
        <v>27.552</v>
      </c>
      <c r="G1240" s="592"/>
      <c r="H1240" s="592"/>
      <c r="I1240" s="592"/>
      <c r="J1240" s="592"/>
      <c r="K1240" s="592"/>
      <c r="L1240" s="592"/>
      <c r="M1240" s="592"/>
      <c r="N1240" s="592"/>
      <c r="O1240" s="592"/>
      <c r="P1240" s="592"/>
      <c r="Q1240" s="592"/>
      <c r="R1240" s="592"/>
      <c r="S1240" s="592">
        <v>0</v>
      </c>
      <c r="T1240" s="990">
        <v>0</v>
      </c>
      <c r="U1240" s="473">
        <v>0</v>
      </c>
      <c r="V1240" s="592">
        <v>0</v>
      </c>
      <c r="W1240" s="592">
        <v>0</v>
      </c>
      <c r="X1240" s="592"/>
      <c r="Y1240" s="592">
        <f t="shared" si="39"/>
        <v>27.552</v>
      </c>
      <c r="Z1240" s="592"/>
      <c r="AA1240" s="592">
        <v>0</v>
      </c>
      <c r="AB1240" s="592">
        <v>341.22</v>
      </c>
      <c r="AC1240" s="592">
        <v>1.05</v>
      </c>
      <c r="AD1240" s="592"/>
      <c r="AE1240" s="592"/>
      <c r="AF1240" s="592">
        <v>355.1</v>
      </c>
      <c r="AG1240" s="592">
        <v>0.94</v>
      </c>
    </row>
    <row r="1241" spans="1:33" x14ac:dyDescent="0.2">
      <c r="A1241" s="988">
        <v>37757</v>
      </c>
      <c r="B1241" s="592">
        <v>19.09</v>
      </c>
      <c r="C1241" s="592"/>
      <c r="D1241" s="592">
        <v>7.29</v>
      </c>
      <c r="E1241" s="592"/>
      <c r="F1241" s="592">
        <f t="shared" si="40"/>
        <v>26.38</v>
      </c>
      <c r="G1241" s="592"/>
      <c r="H1241" s="592"/>
      <c r="I1241" s="592"/>
      <c r="J1241" s="592"/>
      <c r="K1241" s="592"/>
      <c r="L1241" s="592"/>
      <c r="M1241" s="592"/>
      <c r="N1241" s="592"/>
      <c r="O1241" s="592"/>
      <c r="P1241" s="592"/>
      <c r="Q1241" s="592"/>
      <c r="R1241" s="592"/>
      <c r="S1241" s="592">
        <v>0</v>
      </c>
      <c r="T1241" s="990">
        <v>0</v>
      </c>
      <c r="U1241" s="473">
        <v>0</v>
      </c>
      <c r="V1241" s="592">
        <v>0</v>
      </c>
      <c r="W1241" s="592">
        <v>0</v>
      </c>
      <c r="X1241" s="592"/>
      <c r="Y1241" s="592">
        <f t="shared" si="39"/>
        <v>26.38</v>
      </c>
      <c r="Z1241" s="592"/>
      <c r="AA1241" s="592">
        <v>0</v>
      </c>
      <c r="AB1241" s="592">
        <v>341.25</v>
      </c>
      <c r="AC1241" s="592">
        <v>0.04</v>
      </c>
      <c r="AD1241" s="592"/>
      <c r="AE1241" s="592"/>
      <c r="AF1241" s="1000">
        <v>355.2</v>
      </c>
      <c r="AG1241" s="592">
        <v>0</v>
      </c>
    </row>
    <row r="1242" spans="1:33" x14ac:dyDescent="0.2">
      <c r="A1242" s="988">
        <v>37758</v>
      </c>
      <c r="B1242" s="592">
        <v>18.13</v>
      </c>
      <c r="C1242" s="592"/>
      <c r="D1242" s="592">
        <v>7.1239999999999997</v>
      </c>
      <c r="E1242" s="592"/>
      <c r="F1242" s="592">
        <f t="shared" si="40"/>
        <v>25.253999999999998</v>
      </c>
      <c r="G1242" s="592"/>
      <c r="H1242" s="592"/>
      <c r="I1242" s="592"/>
      <c r="J1242" s="592"/>
      <c r="K1242" s="592"/>
      <c r="L1242" s="592"/>
      <c r="M1242" s="592"/>
      <c r="N1242" s="592"/>
      <c r="O1242" s="592"/>
      <c r="P1242" s="592"/>
      <c r="Q1242" s="592"/>
      <c r="R1242" s="592"/>
      <c r="S1242" s="592">
        <v>0</v>
      </c>
      <c r="T1242" s="990">
        <v>0</v>
      </c>
      <c r="U1242" s="473">
        <v>0</v>
      </c>
      <c r="V1242" s="592">
        <v>0</v>
      </c>
      <c r="W1242" s="592">
        <v>0</v>
      </c>
      <c r="X1242" s="592"/>
      <c r="Y1242" s="592">
        <f t="shared" ref="Y1242:Y1305" si="41">+F1242-S1242-T1242-U1242-V1242+W1242</f>
        <v>25.253999999999998</v>
      </c>
      <c r="Z1242" s="592"/>
      <c r="AA1242" s="592">
        <v>0</v>
      </c>
      <c r="AB1242" s="592">
        <v>341.21</v>
      </c>
      <c r="AC1242" s="592">
        <v>0.03</v>
      </c>
      <c r="AD1242" s="592"/>
      <c r="AE1242" s="592"/>
      <c r="AF1242" s="592">
        <v>355.17</v>
      </c>
      <c r="AG1242" s="592">
        <v>0.12</v>
      </c>
    </row>
    <row r="1243" spans="1:33" x14ac:dyDescent="0.2">
      <c r="A1243" s="988">
        <v>37759</v>
      </c>
      <c r="B1243" s="592">
        <v>17.408999999999999</v>
      </c>
      <c r="C1243" s="592"/>
      <c r="D1243" s="592">
        <v>6.9329999999999998</v>
      </c>
      <c r="E1243" s="592"/>
      <c r="F1243" s="592">
        <f t="shared" si="40"/>
        <v>24.341999999999999</v>
      </c>
      <c r="G1243" s="592"/>
      <c r="H1243" s="592"/>
      <c r="I1243" s="592"/>
      <c r="J1243" s="592"/>
      <c r="K1243" s="592"/>
      <c r="L1243" s="592"/>
      <c r="M1243" s="592"/>
      <c r="N1243" s="592"/>
      <c r="O1243" s="592"/>
      <c r="P1243" s="592"/>
      <c r="Q1243" s="592"/>
      <c r="R1243" s="592"/>
      <c r="S1243" s="592">
        <v>0</v>
      </c>
      <c r="T1243" s="990">
        <v>0</v>
      </c>
      <c r="U1243" s="473">
        <v>0</v>
      </c>
      <c r="V1243" s="592">
        <v>0</v>
      </c>
      <c r="W1243" s="592">
        <v>0</v>
      </c>
      <c r="X1243" s="592"/>
      <c r="Y1243" s="592">
        <f t="shared" si="41"/>
        <v>24.341999999999999</v>
      </c>
      <c r="Z1243" s="592"/>
      <c r="AA1243" s="592">
        <v>0</v>
      </c>
      <c r="AB1243" s="592">
        <v>341.76</v>
      </c>
      <c r="AC1243" s="592">
        <v>1.26</v>
      </c>
      <c r="AD1243" s="592"/>
      <c r="AE1243" s="592"/>
      <c r="AF1243" s="592">
        <v>355.37</v>
      </c>
      <c r="AG1243" s="592">
        <v>1.4</v>
      </c>
    </row>
    <row r="1244" spans="1:33" x14ac:dyDescent="0.2">
      <c r="A1244" s="988">
        <v>37760</v>
      </c>
      <c r="B1244" s="592">
        <v>18.798999999999999</v>
      </c>
      <c r="C1244" s="592"/>
      <c r="D1244" s="592">
        <v>7.1609999999999996</v>
      </c>
      <c r="E1244" s="592"/>
      <c r="F1244" s="592">
        <f t="shared" si="40"/>
        <v>25.96</v>
      </c>
      <c r="G1244" s="592"/>
      <c r="H1244" s="592"/>
      <c r="I1244" s="592"/>
      <c r="J1244" s="592"/>
      <c r="K1244" s="592"/>
      <c r="L1244" s="592"/>
      <c r="M1244" s="592"/>
      <c r="N1244" s="592"/>
      <c r="O1244" s="592"/>
      <c r="P1244" s="592"/>
      <c r="Q1244" s="592"/>
      <c r="R1244" s="592"/>
      <c r="S1244" s="592">
        <v>0</v>
      </c>
      <c r="T1244" s="997">
        <v>0</v>
      </c>
      <c r="U1244" s="473">
        <v>0</v>
      </c>
      <c r="V1244" s="592">
        <v>0</v>
      </c>
      <c r="W1244" s="592">
        <v>0</v>
      </c>
      <c r="X1244" s="592"/>
      <c r="Y1244" s="592">
        <f t="shared" si="41"/>
        <v>25.96</v>
      </c>
      <c r="Z1244" s="592"/>
      <c r="AA1244" s="592">
        <v>0</v>
      </c>
      <c r="AB1244" s="592">
        <v>341.81</v>
      </c>
      <c r="AC1244" s="592">
        <v>0</v>
      </c>
      <c r="AD1244" s="592"/>
      <c r="AE1244" s="592"/>
      <c r="AF1244" s="592">
        <v>355.41</v>
      </c>
      <c r="AG1244" s="592">
        <v>0</v>
      </c>
    </row>
    <row r="1245" spans="1:33" x14ac:dyDescent="0.2">
      <c r="A1245" s="988">
        <v>37761</v>
      </c>
      <c r="B1245" s="592">
        <v>19.422000000000001</v>
      </c>
      <c r="C1245" s="592"/>
      <c r="D1245" s="592">
        <v>6.6669999999999998</v>
      </c>
      <c r="E1245" s="592"/>
      <c r="F1245" s="592">
        <f t="shared" ref="F1245:F1308" si="42">+B1245+D1245</f>
        <v>26.088999999999999</v>
      </c>
      <c r="G1245" s="592"/>
      <c r="H1245" s="592"/>
      <c r="I1245" s="592"/>
      <c r="J1245" s="592"/>
      <c r="K1245" s="592"/>
      <c r="L1245" s="592"/>
      <c r="M1245" s="592"/>
      <c r="N1245" s="592"/>
      <c r="O1245" s="592"/>
      <c r="P1245" s="592"/>
      <c r="Q1245" s="592"/>
      <c r="R1245" s="592"/>
      <c r="S1245" s="592">
        <v>0</v>
      </c>
      <c r="T1245" s="997">
        <v>0</v>
      </c>
      <c r="U1245" s="473">
        <v>0</v>
      </c>
      <c r="V1245" s="592">
        <v>0</v>
      </c>
      <c r="W1245" s="592">
        <v>0</v>
      </c>
      <c r="X1245" s="592"/>
      <c r="Y1245" s="592">
        <f t="shared" si="41"/>
        <v>26.088999999999999</v>
      </c>
      <c r="Z1245" s="592"/>
      <c r="AA1245" s="592">
        <v>0</v>
      </c>
      <c r="AB1245" s="592">
        <v>341.74</v>
      </c>
      <c r="AC1245" s="592">
        <v>0</v>
      </c>
      <c r="AD1245" s="592"/>
      <c r="AE1245" s="592"/>
      <c r="AF1245" s="631">
        <v>355.29</v>
      </c>
      <c r="AG1245" s="631">
        <v>0</v>
      </c>
    </row>
    <row r="1246" spans="1:33" x14ac:dyDescent="0.2">
      <c r="A1246" s="988">
        <v>37762</v>
      </c>
      <c r="B1246" s="592">
        <v>22.21</v>
      </c>
      <c r="C1246" s="592"/>
      <c r="D1246" s="592">
        <v>8.7959999999999994</v>
      </c>
      <c r="E1246" s="592"/>
      <c r="F1246" s="592">
        <f t="shared" si="42"/>
        <v>31.006</v>
      </c>
      <c r="G1246" s="592"/>
      <c r="H1246" s="592"/>
      <c r="I1246" s="592"/>
      <c r="J1246" s="592"/>
      <c r="K1246" s="592"/>
      <c r="L1246" s="592"/>
      <c r="M1246" s="592"/>
      <c r="N1246" s="592"/>
      <c r="O1246" s="592"/>
      <c r="P1246" s="592"/>
      <c r="Q1246" s="592"/>
      <c r="R1246" s="592"/>
      <c r="S1246" s="592">
        <v>0</v>
      </c>
      <c r="T1246" s="997">
        <v>0</v>
      </c>
      <c r="U1246" s="473">
        <v>0</v>
      </c>
      <c r="V1246" s="592">
        <v>0</v>
      </c>
      <c r="W1246" s="592">
        <v>0</v>
      </c>
      <c r="X1246" s="592"/>
      <c r="Y1246" s="592">
        <f t="shared" si="41"/>
        <v>31.006</v>
      </c>
      <c r="Z1246" s="592"/>
      <c r="AA1246" s="592">
        <v>0</v>
      </c>
      <c r="AB1246" s="592">
        <v>341.92</v>
      </c>
      <c r="AC1246" s="592">
        <v>0.78</v>
      </c>
      <c r="AD1246" s="592"/>
      <c r="AE1246" s="592"/>
      <c r="AF1246" s="592">
        <v>355.39</v>
      </c>
      <c r="AG1246" s="592">
        <v>1</v>
      </c>
    </row>
    <row r="1247" spans="1:33" x14ac:dyDescent="0.2">
      <c r="A1247" s="988">
        <v>37763</v>
      </c>
      <c r="B1247" s="592">
        <v>17.108000000000001</v>
      </c>
      <c r="C1247" s="592"/>
      <c r="D1247" s="592">
        <v>9.1440000000000001</v>
      </c>
      <c r="E1247" s="592"/>
      <c r="F1247" s="592">
        <f t="shared" si="42"/>
        <v>26.252000000000002</v>
      </c>
      <c r="G1247" s="592"/>
      <c r="H1247" s="592"/>
      <c r="I1247" s="592"/>
      <c r="J1247" s="592"/>
      <c r="K1247" s="592"/>
      <c r="L1247" s="592"/>
      <c r="M1247" s="592"/>
      <c r="N1247" s="592"/>
      <c r="O1247" s="592"/>
      <c r="P1247" s="592"/>
      <c r="Q1247" s="592"/>
      <c r="R1247" s="592"/>
      <c r="S1247" s="592">
        <v>0</v>
      </c>
      <c r="T1247" s="990">
        <v>0</v>
      </c>
      <c r="U1247" s="679">
        <v>0</v>
      </c>
      <c r="V1247" s="592">
        <v>0</v>
      </c>
      <c r="W1247" s="592">
        <v>0</v>
      </c>
      <c r="X1247" s="592"/>
      <c r="Y1247" s="592">
        <f t="shared" si="41"/>
        <v>26.252000000000002</v>
      </c>
      <c r="Z1247" s="592"/>
      <c r="AA1247" s="592">
        <v>0</v>
      </c>
      <c r="AB1247" s="592">
        <v>343.12</v>
      </c>
      <c r="AC1247" s="592">
        <v>1.1499999999999999</v>
      </c>
      <c r="AD1247" s="592"/>
      <c r="AE1247" s="592"/>
      <c r="AF1247" s="592">
        <v>356</v>
      </c>
      <c r="AG1247" s="592">
        <v>1.25</v>
      </c>
    </row>
    <row r="1248" spans="1:33" x14ac:dyDescent="0.2">
      <c r="A1248" s="988">
        <v>37764</v>
      </c>
      <c r="B1248" s="592">
        <v>17.756</v>
      </c>
      <c r="C1248" s="592"/>
      <c r="D1248" s="592">
        <v>7.44</v>
      </c>
      <c r="E1248" s="592"/>
      <c r="F1248" s="592">
        <f t="shared" si="42"/>
        <v>25.196000000000002</v>
      </c>
      <c r="G1248" s="592"/>
      <c r="H1248" s="592"/>
      <c r="I1248" s="592"/>
      <c r="J1248" s="592"/>
      <c r="K1248" s="592"/>
      <c r="L1248" s="592"/>
      <c r="M1248" s="592"/>
      <c r="N1248" s="592"/>
      <c r="O1248" s="592"/>
      <c r="P1248" s="592"/>
      <c r="Q1248" s="592"/>
      <c r="R1248" s="592"/>
      <c r="S1248" s="592">
        <v>0</v>
      </c>
      <c r="T1248" s="990">
        <v>0</v>
      </c>
      <c r="U1248" s="679">
        <v>0</v>
      </c>
      <c r="V1248" s="592">
        <v>0</v>
      </c>
      <c r="W1248" s="592">
        <v>0</v>
      </c>
      <c r="X1248" s="592"/>
      <c r="Y1248" s="592">
        <f t="shared" si="41"/>
        <v>25.196000000000002</v>
      </c>
      <c r="Z1248" s="592"/>
      <c r="AA1248" s="592">
        <v>0</v>
      </c>
      <c r="AB1248" s="592">
        <v>342.44</v>
      </c>
      <c r="AC1248" s="592">
        <v>0.22</v>
      </c>
      <c r="AD1248" s="592"/>
      <c r="AE1248" s="592"/>
      <c r="AF1248" s="592">
        <v>355.87</v>
      </c>
      <c r="AG1248" s="592">
        <v>0.15</v>
      </c>
    </row>
    <row r="1249" spans="1:33" x14ac:dyDescent="0.2">
      <c r="A1249" s="988">
        <v>37765</v>
      </c>
      <c r="B1249" s="592">
        <v>17.091000000000001</v>
      </c>
      <c r="C1249" s="592"/>
      <c r="D1249" s="592">
        <v>6.6619999999999999</v>
      </c>
      <c r="E1249" s="592"/>
      <c r="F1249" s="592">
        <f t="shared" si="42"/>
        <v>23.753</v>
      </c>
      <c r="G1249" s="592"/>
      <c r="H1249" s="592"/>
      <c r="I1249" s="592"/>
      <c r="J1249" s="592"/>
      <c r="K1249" s="592"/>
      <c r="L1249" s="592"/>
      <c r="M1249" s="592"/>
      <c r="N1249" s="592"/>
      <c r="O1249" s="592"/>
      <c r="P1249" s="592"/>
      <c r="Q1249" s="592"/>
      <c r="R1249" s="592"/>
      <c r="S1249" s="592">
        <v>0</v>
      </c>
      <c r="T1249" s="990">
        <v>0</v>
      </c>
      <c r="U1249" s="679">
        <v>0</v>
      </c>
      <c r="V1249" s="592">
        <v>0</v>
      </c>
      <c r="W1249" s="592">
        <v>0</v>
      </c>
      <c r="X1249" s="592"/>
      <c r="Y1249" s="592">
        <f t="shared" si="41"/>
        <v>23.753</v>
      </c>
      <c r="Z1249" s="592"/>
      <c r="AA1249" s="592">
        <v>0</v>
      </c>
      <c r="AB1249" s="592">
        <v>341.78</v>
      </c>
      <c r="AC1249" s="592">
        <v>0.41</v>
      </c>
      <c r="AD1249" s="592"/>
      <c r="AE1249" s="592"/>
      <c r="AF1249" s="592">
        <v>355.7</v>
      </c>
      <c r="AG1249" s="592">
        <v>0.42</v>
      </c>
    </row>
    <row r="1250" spans="1:33" x14ac:dyDescent="0.2">
      <c r="A1250" s="988">
        <v>37766</v>
      </c>
      <c r="B1250" s="592">
        <v>17.059999999999999</v>
      </c>
      <c r="C1250" s="592"/>
      <c r="D1250" s="592">
        <v>6.6079999999999997</v>
      </c>
      <c r="E1250" s="592"/>
      <c r="F1250" s="592">
        <f t="shared" si="42"/>
        <v>23.667999999999999</v>
      </c>
      <c r="G1250" s="592"/>
      <c r="H1250" s="592"/>
      <c r="I1250" s="592"/>
      <c r="J1250" s="592"/>
      <c r="K1250" s="592"/>
      <c r="L1250" s="592"/>
      <c r="M1250" s="592"/>
      <c r="N1250" s="592"/>
      <c r="O1250" s="592"/>
      <c r="P1250" s="592"/>
      <c r="Q1250" s="592"/>
      <c r="R1250" s="592"/>
      <c r="S1250" s="592">
        <v>0</v>
      </c>
      <c r="T1250" s="990">
        <v>0</v>
      </c>
      <c r="U1250" s="679">
        <v>0</v>
      </c>
      <c r="V1250" s="592">
        <v>0</v>
      </c>
      <c r="W1250" s="592">
        <v>0</v>
      </c>
      <c r="X1250" s="592"/>
      <c r="Y1250" s="592">
        <f t="shared" si="41"/>
        <v>23.667999999999999</v>
      </c>
      <c r="Z1250" s="592"/>
      <c r="AA1250" s="592">
        <v>0</v>
      </c>
      <c r="AB1250" s="592">
        <v>342.81</v>
      </c>
      <c r="AC1250" s="592">
        <v>0.28000000000000003</v>
      </c>
      <c r="AD1250" s="592"/>
      <c r="AE1250" s="592"/>
      <c r="AF1250" s="592">
        <v>356.4</v>
      </c>
      <c r="AG1250" s="592">
        <v>0.24</v>
      </c>
    </row>
    <row r="1251" spans="1:33" x14ac:dyDescent="0.2">
      <c r="A1251" s="988">
        <v>37767</v>
      </c>
      <c r="B1251" s="592">
        <v>19.593</v>
      </c>
      <c r="C1251" s="592"/>
      <c r="D1251" s="592">
        <v>7.5780000000000003</v>
      </c>
      <c r="E1251" s="592"/>
      <c r="F1251" s="592">
        <f t="shared" si="42"/>
        <v>27.170999999999999</v>
      </c>
      <c r="G1251" s="592"/>
      <c r="H1251" s="592"/>
      <c r="I1251" s="592"/>
      <c r="J1251" s="592"/>
      <c r="K1251" s="592"/>
      <c r="L1251" s="592"/>
      <c r="M1251" s="592"/>
      <c r="N1251" s="592"/>
      <c r="O1251" s="592"/>
      <c r="P1251" s="592"/>
      <c r="Q1251" s="592"/>
      <c r="R1251" s="592"/>
      <c r="S1251" s="592">
        <v>0</v>
      </c>
      <c r="T1251" s="990">
        <v>0</v>
      </c>
      <c r="U1251" s="679">
        <v>0</v>
      </c>
      <c r="V1251" s="592">
        <v>0</v>
      </c>
      <c r="W1251" s="592">
        <v>0</v>
      </c>
      <c r="X1251" s="592"/>
      <c r="Y1251" s="592">
        <f t="shared" si="41"/>
        <v>27.170999999999999</v>
      </c>
      <c r="Z1251" s="592"/>
      <c r="AA1251" s="592">
        <v>0</v>
      </c>
      <c r="AB1251" s="592">
        <v>342.24</v>
      </c>
      <c r="AC1251" s="592">
        <v>0</v>
      </c>
      <c r="AD1251" s="592"/>
      <c r="AE1251" s="592"/>
      <c r="AF1251" s="631">
        <v>354.92</v>
      </c>
      <c r="AG1251" s="631">
        <v>0.02</v>
      </c>
    </row>
    <row r="1252" spans="1:33" x14ac:dyDescent="0.2">
      <c r="A1252" s="988">
        <v>37768</v>
      </c>
      <c r="B1252" s="592">
        <v>18.286000000000001</v>
      </c>
      <c r="C1252" s="592"/>
      <c r="D1252" s="592">
        <v>6.992</v>
      </c>
      <c r="E1252" s="592"/>
      <c r="F1252" s="592">
        <f t="shared" si="42"/>
        <v>25.278000000000002</v>
      </c>
      <c r="G1252" s="592"/>
      <c r="H1252" s="592"/>
      <c r="I1252" s="592"/>
      <c r="J1252" s="592"/>
      <c r="K1252" s="592"/>
      <c r="L1252" s="592"/>
      <c r="M1252" s="592"/>
      <c r="N1252" s="592"/>
      <c r="O1252" s="592"/>
      <c r="P1252" s="592"/>
      <c r="Q1252" s="592"/>
      <c r="R1252" s="592"/>
      <c r="S1252" s="592">
        <v>0</v>
      </c>
      <c r="T1252" s="990">
        <v>0</v>
      </c>
      <c r="U1252" s="679">
        <v>0</v>
      </c>
      <c r="V1252" s="592">
        <v>0</v>
      </c>
      <c r="W1252" s="631">
        <v>0</v>
      </c>
      <c r="X1252" s="631"/>
      <c r="Y1252" s="592">
        <f t="shared" si="41"/>
        <v>25.278000000000002</v>
      </c>
      <c r="Z1252" s="592"/>
      <c r="AA1252" s="592">
        <v>0</v>
      </c>
      <c r="AB1252" s="592">
        <v>341.91</v>
      </c>
      <c r="AC1252" s="592">
        <v>0.05</v>
      </c>
      <c r="AD1252" s="592"/>
      <c r="AE1252" s="592"/>
      <c r="AF1252" s="592">
        <v>355.46</v>
      </c>
      <c r="AG1252" s="592">
        <v>0.03</v>
      </c>
    </row>
    <row r="1253" spans="1:33" x14ac:dyDescent="0.2">
      <c r="A1253" s="988">
        <v>37769</v>
      </c>
      <c r="B1253" s="592">
        <v>19.268000000000001</v>
      </c>
      <c r="C1253" s="592"/>
      <c r="D1253" s="592">
        <v>6.742</v>
      </c>
      <c r="E1253" s="592"/>
      <c r="F1253" s="592">
        <f t="shared" si="42"/>
        <v>26.01</v>
      </c>
      <c r="G1253" s="592"/>
      <c r="H1253" s="592"/>
      <c r="I1253" s="592"/>
      <c r="J1253" s="592"/>
      <c r="K1253" s="592"/>
      <c r="L1253" s="592"/>
      <c r="M1253" s="592"/>
      <c r="N1253" s="592"/>
      <c r="O1253" s="592"/>
      <c r="P1253" s="592"/>
      <c r="Q1253" s="592"/>
      <c r="R1253" s="592"/>
      <c r="S1253" s="592">
        <v>0</v>
      </c>
      <c r="T1253" s="990">
        <v>0</v>
      </c>
      <c r="U1253" s="679">
        <v>0</v>
      </c>
      <c r="V1253" s="592">
        <v>0</v>
      </c>
      <c r="W1253" s="631">
        <v>0</v>
      </c>
      <c r="X1253" s="631"/>
      <c r="Y1253" s="592">
        <f t="shared" si="41"/>
        <v>26.01</v>
      </c>
      <c r="Z1253" s="592"/>
      <c r="AA1253" s="592">
        <v>0</v>
      </c>
      <c r="AB1253" s="592">
        <v>341.84</v>
      </c>
      <c r="AC1253" s="592">
        <v>0</v>
      </c>
      <c r="AD1253" s="592"/>
      <c r="AE1253" s="592"/>
      <c r="AF1253" s="592">
        <v>355.4</v>
      </c>
      <c r="AG1253" s="592">
        <v>0</v>
      </c>
    </row>
    <row r="1254" spans="1:33" x14ac:dyDescent="0.2">
      <c r="A1254" s="988">
        <v>37770</v>
      </c>
      <c r="B1254" s="592">
        <v>20.49</v>
      </c>
      <c r="C1254" s="592"/>
      <c r="D1254" s="592">
        <v>6.7530000000000001</v>
      </c>
      <c r="E1254" s="592"/>
      <c r="F1254" s="592">
        <f t="shared" si="42"/>
        <v>27.242999999999999</v>
      </c>
      <c r="G1254" s="592"/>
      <c r="H1254" s="592"/>
      <c r="I1254" s="592"/>
      <c r="J1254" s="592"/>
      <c r="K1254" s="592"/>
      <c r="L1254" s="592"/>
      <c r="M1254" s="592"/>
      <c r="N1254" s="592"/>
      <c r="O1254" s="592"/>
      <c r="P1254" s="592"/>
      <c r="Q1254" s="592"/>
      <c r="R1254" s="592"/>
      <c r="S1254" s="592">
        <v>0</v>
      </c>
      <c r="T1254" s="990">
        <v>0</v>
      </c>
      <c r="U1254" s="679">
        <v>0</v>
      </c>
      <c r="V1254" s="592">
        <v>0</v>
      </c>
      <c r="W1254" s="631">
        <v>0</v>
      </c>
      <c r="X1254" s="631"/>
      <c r="Y1254" s="592">
        <f t="shared" si="41"/>
        <v>27.242999999999999</v>
      </c>
      <c r="Z1254" s="592"/>
      <c r="AA1254" s="592">
        <v>0</v>
      </c>
      <c r="AB1254" s="592">
        <v>341.79</v>
      </c>
      <c r="AC1254" s="592">
        <v>0.02</v>
      </c>
      <c r="AD1254" s="592"/>
      <c r="AE1254" s="592"/>
      <c r="AF1254" s="1000">
        <v>355.41</v>
      </c>
      <c r="AG1254" s="592">
        <v>0.1</v>
      </c>
    </row>
    <row r="1255" spans="1:33" x14ac:dyDescent="0.2">
      <c r="A1255" s="988">
        <v>37771</v>
      </c>
      <c r="B1255" s="592">
        <v>17.756</v>
      </c>
      <c r="C1255" s="592"/>
      <c r="D1255" s="592">
        <v>5.77</v>
      </c>
      <c r="E1255" s="592"/>
      <c r="F1255" s="592">
        <f t="shared" si="42"/>
        <v>23.526</v>
      </c>
      <c r="G1255" s="592"/>
      <c r="H1255" s="592"/>
      <c r="I1255" s="592"/>
      <c r="J1255" s="592"/>
      <c r="K1255" s="592"/>
      <c r="L1255" s="592"/>
      <c r="M1255" s="592"/>
      <c r="N1255" s="592"/>
      <c r="O1255" s="592"/>
      <c r="P1255" s="592"/>
      <c r="Q1255" s="592"/>
      <c r="R1255" s="592"/>
      <c r="S1255" s="592">
        <v>0</v>
      </c>
      <c r="T1255" s="990">
        <v>0</v>
      </c>
      <c r="U1255" s="679">
        <v>0</v>
      </c>
      <c r="V1255" s="592">
        <v>0</v>
      </c>
      <c r="W1255" s="592">
        <v>0</v>
      </c>
      <c r="X1255" s="592"/>
      <c r="Y1255" s="592">
        <f t="shared" si="41"/>
        <v>23.526</v>
      </c>
      <c r="Z1255" s="592"/>
      <c r="AA1255" s="592">
        <v>0</v>
      </c>
      <c r="AB1255" s="1000">
        <v>341.57</v>
      </c>
      <c r="AC1255" s="592">
        <v>0.19</v>
      </c>
      <c r="AD1255" s="592"/>
      <c r="AE1255" s="592"/>
      <c r="AF1255" s="1000">
        <v>355.27</v>
      </c>
      <c r="AG1255" s="592">
        <v>0.05</v>
      </c>
    </row>
    <row r="1256" spans="1:33" x14ac:dyDescent="0.2">
      <c r="A1256" s="988">
        <v>37772</v>
      </c>
      <c r="B1256" s="592">
        <v>18.818000000000001</v>
      </c>
      <c r="C1256" s="592"/>
      <c r="D1256" s="592">
        <v>6.6589999999999998</v>
      </c>
      <c r="E1256" s="592"/>
      <c r="F1256" s="592">
        <f t="shared" si="42"/>
        <v>25.477</v>
      </c>
      <c r="G1256" s="592"/>
      <c r="H1256" s="592"/>
      <c r="I1256" s="592"/>
      <c r="J1256" s="592"/>
      <c r="K1256" s="592"/>
      <c r="L1256" s="592"/>
      <c r="M1256" s="592"/>
      <c r="N1256" s="592"/>
      <c r="O1256" s="592"/>
      <c r="P1256" s="592"/>
      <c r="Q1256" s="592"/>
      <c r="R1256" s="592"/>
      <c r="S1256" s="592">
        <v>0</v>
      </c>
      <c r="T1256" s="990">
        <v>0</v>
      </c>
      <c r="U1256" s="679">
        <v>0</v>
      </c>
      <c r="V1256" s="592">
        <v>0</v>
      </c>
      <c r="W1256" s="592">
        <v>0</v>
      </c>
      <c r="X1256" s="592"/>
      <c r="Y1256" s="592">
        <f t="shared" si="41"/>
        <v>25.477</v>
      </c>
      <c r="Z1256" s="592"/>
      <c r="AA1256" s="592">
        <v>0</v>
      </c>
      <c r="AB1256" s="1000">
        <v>341.42</v>
      </c>
      <c r="AC1256" s="592">
        <v>0</v>
      </c>
      <c r="AD1256" s="592"/>
      <c r="AE1256" s="592"/>
      <c r="AF1256" s="592">
        <v>355.23</v>
      </c>
      <c r="AG1256" s="592">
        <v>0</v>
      </c>
    </row>
    <row r="1257" spans="1:33" x14ac:dyDescent="0.2">
      <c r="A1257" s="988">
        <v>37773</v>
      </c>
      <c r="B1257" s="592">
        <v>17.428000000000001</v>
      </c>
      <c r="C1257" s="592"/>
      <c r="D1257" s="592">
        <v>6.2309999999999999</v>
      </c>
      <c r="E1257" s="592"/>
      <c r="F1257" s="592">
        <f t="shared" si="42"/>
        <v>23.658999999999999</v>
      </c>
      <c r="G1257" s="592"/>
      <c r="H1257" s="592"/>
      <c r="I1257" s="592"/>
      <c r="J1257" s="592"/>
      <c r="K1257" s="592"/>
      <c r="L1257" s="592"/>
      <c r="M1257" s="592"/>
      <c r="N1257" s="592"/>
      <c r="O1257" s="592"/>
      <c r="P1257" s="592"/>
      <c r="Q1257" s="592"/>
      <c r="R1257" s="592"/>
      <c r="S1257" s="592">
        <v>0</v>
      </c>
      <c r="T1257" s="990">
        <v>0</v>
      </c>
      <c r="U1257" s="473">
        <v>0</v>
      </c>
      <c r="V1257" s="592">
        <v>0</v>
      </c>
      <c r="W1257" s="592">
        <v>0</v>
      </c>
      <c r="X1257" s="592"/>
      <c r="Y1257" s="592">
        <f t="shared" si="41"/>
        <v>23.658999999999999</v>
      </c>
      <c r="Z1257" s="592"/>
      <c r="AA1257" s="592">
        <v>0</v>
      </c>
      <c r="AB1257" s="592">
        <v>341.38</v>
      </c>
      <c r="AC1257" s="592">
        <v>0</v>
      </c>
      <c r="AD1257" s="592"/>
      <c r="AE1257" s="592"/>
      <c r="AF1257" s="592">
        <v>355.2</v>
      </c>
      <c r="AG1257" s="592">
        <v>0</v>
      </c>
    </row>
    <row r="1258" spans="1:33" x14ac:dyDescent="0.2">
      <c r="A1258" s="988">
        <v>37774</v>
      </c>
      <c r="B1258" s="592">
        <v>17.963000000000001</v>
      </c>
      <c r="C1258" s="592"/>
      <c r="D1258" s="592">
        <v>7.71</v>
      </c>
      <c r="E1258" s="592"/>
      <c r="F1258" s="592">
        <f t="shared" si="42"/>
        <v>25.673000000000002</v>
      </c>
      <c r="G1258" s="592"/>
      <c r="H1258" s="592"/>
      <c r="I1258" s="592"/>
      <c r="J1258" s="592"/>
      <c r="K1258" s="592"/>
      <c r="L1258" s="592"/>
      <c r="M1258" s="592"/>
      <c r="N1258" s="592"/>
      <c r="O1258" s="592"/>
      <c r="P1258" s="592"/>
      <c r="Q1258" s="592"/>
      <c r="R1258" s="592"/>
      <c r="S1258" s="592">
        <v>0</v>
      </c>
      <c r="T1258" s="990">
        <v>0</v>
      </c>
      <c r="U1258" s="473">
        <v>0</v>
      </c>
      <c r="V1258" s="592">
        <v>0</v>
      </c>
      <c r="W1258" s="592">
        <v>0</v>
      </c>
      <c r="X1258" s="592"/>
      <c r="Y1258" s="592">
        <f t="shared" si="41"/>
        <v>25.673000000000002</v>
      </c>
      <c r="Z1258" s="592"/>
      <c r="AA1258" s="592">
        <v>0</v>
      </c>
      <c r="AB1258" s="592">
        <v>341.35</v>
      </c>
      <c r="AC1258" s="592">
        <v>0</v>
      </c>
      <c r="AD1258" s="592"/>
      <c r="AE1258" s="592"/>
      <c r="AF1258" s="631">
        <v>355.19</v>
      </c>
      <c r="AG1258" s="631">
        <v>0</v>
      </c>
    </row>
    <row r="1259" spans="1:33" x14ac:dyDescent="0.2">
      <c r="A1259" s="988">
        <v>37775</v>
      </c>
      <c r="B1259" s="993">
        <v>18.882000000000001</v>
      </c>
      <c r="C1259" s="993"/>
      <c r="D1259" s="592">
        <v>6.9989999999999997</v>
      </c>
      <c r="E1259" s="592"/>
      <c r="F1259" s="592">
        <f t="shared" si="42"/>
        <v>25.881</v>
      </c>
      <c r="G1259" s="592"/>
      <c r="H1259" s="592"/>
      <c r="I1259" s="592"/>
      <c r="J1259" s="592"/>
      <c r="K1259" s="592"/>
      <c r="L1259" s="592"/>
      <c r="M1259" s="592"/>
      <c r="N1259" s="592"/>
      <c r="O1259" s="592"/>
      <c r="P1259" s="592"/>
      <c r="Q1259" s="592"/>
      <c r="R1259" s="592"/>
      <c r="S1259" s="592">
        <v>0</v>
      </c>
      <c r="T1259" s="990">
        <v>0</v>
      </c>
      <c r="U1259" s="473">
        <v>0</v>
      </c>
      <c r="V1259" s="592">
        <v>0</v>
      </c>
      <c r="W1259" s="592">
        <v>0</v>
      </c>
      <c r="X1259" s="592"/>
      <c r="Y1259" s="592">
        <f t="shared" si="41"/>
        <v>25.881</v>
      </c>
      <c r="Z1259" s="592"/>
      <c r="AA1259" s="592">
        <v>0</v>
      </c>
      <c r="AB1259" s="592">
        <v>341.28</v>
      </c>
      <c r="AC1259" s="592">
        <v>0.18</v>
      </c>
      <c r="AD1259" s="592"/>
      <c r="AE1259" s="592"/>
      <c r="AF1259" s="592">
        <v>355.23</v>
      </c>
      <c r="AG1259" s="592">
        <v>0.15</v>
      </c>
    </row>
    <row r="1260" spans="1:33" x14ac:dyDescent="0.2">
      <c r="A1260" s="988">
        <v>37776</v>
      </c>
      <c r="B1260" s="592">
        <v>19.702999999999999</v>
      </c>
      <c r="C1260" s="592"/>
      <c r="D1260" s="592">
        <v>6.7460000000000004</v>
      </c>
      <c r="E1260" s="592"/>
      <c r="F1260" s="592">
        <f t="shared" si="42"/>
        <v>26.448999999999998</v>
      </c>
      <c r="G1260" s="592"/>
      <c r="H1260" s="592"/>
      <c r="I1260" s="592"/>
      <c r="J1260" s="592"/>
      <c r="K1260" s="592"/>
      <c r="L1260" s="592"/>
      <c r="M1260" s="592"/>
      <c r="N1260" s="592"/>
      <c r="O1260" s="592"/>
      <c r="P1260" s="592"/>
      <c r="Q1260" s="592"/>
      <c r="R1260" s="592"/>
      <c r="S1260" s="592">
        <v>0</v>
      </c>
      <c r="T1260" s="990">
        <v>0</v>
      </c>
      <c r="U1260" s="473">
        <v>0</v>
      </c>
      <c r="V1260" s="592">
        <v>0</v>
      </c>
      <c r="W1260" s="592">
        <v>0</v>
      </c>
      <c r="X1260" s="592"/>
      <c r="Y1260" s="592">
        <f t="shared" si="41"/>
        <v>26.448999999999998</v>
      </c>
      <c r="Z1260" s="592"/>
      <c r="AA1260" s="592">
        <v>0</v>
      </c>
      <c r="AB1260" s="592">
        <v>341.76</v>
      </c>
      <c r="AC1260" s="592">
        <v>0.23</v>
      </c>
      <c r="AD1260" s="592"/>
      <c r="AE1260" s="592"/>
      <c r="AF1260" s="592">
        <v>355.68</v>
      </c>
      <c r="AG1260" s="592">
        <v>0.15</v>
      </c>
    </row>
    <row r="1261" spans="1:33" x14ac:dyDescent="0.2">
      <c r="A1261" s="988">
        <v>37777</v>
      </c>
      <c r="B1261" s="592">
        <v>19.48</v>
      </c>
      <c r="C1261" s="592"/>
      <c r="D1261" s="592">
        <v>6.883</v>
      </c>
      <c r="E1261" s="592"/>
      <c r="F1261" s="592">
        <f t="shared" si="42"/>
        <v>26.363</v>
      </c>
      <c r="G1261" s="592"/>
      <c r="H1261" s="592"/>
      <c r="I1261" s="592"/>
      <c r="J1261" s="592"/>
      <c r="K1261" s="592"/>
      <c r="L1261" s="592"/>
      <c r="M1261" s="592"/>
      <c r="N1261" s="592"/>
      <c r="O1261" s="592"/>
      <c r="P1261" s="592"/>
      <c r="Q1261" s="592"/>
      <c r="R1261" s="592"/>
      <c r="S1261" s="592">
        <v>0</v>
      </c>
      <c r="T1261" s="990">
        <v>0</v>
      </c>
      <c r="U1261" s="473">
        <v>0</v>
      </c>
      <c r="V1261" s="592">
        <v>0</v>
      </c>
      <c r="W1261" s="592">
        <v>0</v>
      </c>
      <c r="X1261" s="592"/>
      <c r="Y1261" s="592">
        <f t="shared" si="41"/>
        <v>26.363</v>
      </c>
      <c r="Z1261" s="592"/>
      <c r="AA1261" s="592">
        <v>0</v>
      </c>
      <c r="AB1261" s="592">
        <v>341.65</v>
      </c>
      <c r="AC1261" s="592">
        <v>0</v>
      </c>
      <c r="AD1261" s="592"/>
      <c r="AE1261" s="592"/>
      <c r="AF1261" s="631">
        <v>355.4</v>
      </c>
      <c r="AG1261" s="631">
        <v>0</v>
      </c>
    </row>
    <row r="1262" spans="1:33" x14ac:dyDescent="0.2">
      <c r="A1262" s="988">
        <v>37778</v>
      </c>
      <c r="B1262" s="592">
        <v>20.387</v>
      </c>
      <c r="C1262" s="592"/>
      <c r="D1262" s="592">
        <v>6.4729999999999999</v>
      </c>
      <c r="E1262" s="592"/>
      <c r="F1262" s="592">
        <f t="shared" si="42"/>
        <v>26.86</v>
      </c>
      <c r="G1262" s="592"/>
      <c r="H1262" s="592"/>
      <c r="I1262" s="592"/>
      <c r="J1262" s="592"/>
      <c r="K1262" s="592"/>
      <c r="L1262" s="592"/>
      <c r="M1262" s="592"/>
      <c r="N1262" s="592"/>
      <c r="O1262" s="592"/>
      <c r="P1262" s="592"/>
      <c r="Q1262" s="592"/>
      <c r="R1262" s="592"/>
      <c r="S1262" s="592">
        <v>0</v>
      </c>
      <c r="T1262" s="990">
        <v>0</v>
      </c>
      <c r="U1262" s="473">
        <v>0</v>
      </c>
      <c r="V1262" s="592">
        <v>0</v>
      </c>
      <c r="W1262" s="592">
        <v>0</v>
      </c>
      <c r="X1262" s="592"/>
      <c r="Y1262" s="592">
        <f t="shared" si="41"/>
        <v>26.86</v>
      </c>
      <c r="Z1262" s="592"/>
      <c r="AA1262" s="592">
        <v>0</v>
      </c>
      <c r="AB1262" s="592">
        <v>341</v>
      </c>
      <c r="AC1262" s="592">
        <v>0.88</v>
      </c>
      <c r="AD1262" s="592"/>
      <c r="AE1262" s="592"/>
      <c r="AF1262" s="592">
        <v>355.26</v>
      </c>
      <c r="AG1262" s="592">
        <v>0.32</v>
      </c>
    </row>
    <row r="1263" spans="1:33" x14ac:dyDescent="0.2">
      <c r="A1263" s="988">
        <v>37779</v>
      </c>
      <c r="B1263" s="592">
        <v>16.184999999999999</v>
      </c>
      <c r="C1263" s="592"/>
      <c r="D1263" s="592">
        <v>6.9870000000000001</v>
      </c>
      <c r="E1263" s="592"/>
      <c r="F1263" s="592">
        <f t="shared" si="42"/>
        <v>23.171999999999997</v>
      </c>
      <c r="G1263" s="592"/>
      <c r="H1263" s="592"/>
      <c r="I1263" s="592"/>
      <c r="J1263" s="592"/>
      <c r="K1263" s="592"/>
      <c r="L1263" s="592"/>
      <c r="M1263" s="592"/>
      <c r="N1263" s="592"/>
      <c r="O1263" s="592"/>
      <c r="P1263" s="592"/>
      <c r="Q1263" s="592"/>
      <c r="R1263" s="592"/>
      <c r="S1263" s="592">
        <v>0</v>
      </c>
      <c r="T1263" s="990">
        <v>0</v>
      </c>
      <c r="U1263" s="473">
        <v>0</v>
      </c>
      <c r="V1263" s="592">
        <v>0</v>
      </c>
      <c r="W1263" s="592">
        <v>0</v>
      </c>
      <c r="X1263" s="592"/>
      <c r="Y1263" s="592">
        <f t="shared" si="41"/>
        <v>23.171999999999997</v>
      </c>
      <c r="Z1263" s="592"/>
      <c r="AA1263" s="592">
        <v>0</v>
      </c>
      <c r="AB1263" s="592">
        <v>342.85</v>
      </c>
      <c r="AC1263" s="592">
        <v>0.71</v>
      </c>
      <c r="AD1263" s="592"/>
      <c r="AE1263" s="592"/>
      <c r="AF1263" s="592">
        <v>356.28</v>
      </c>
      <c r="AG1263" s="592">
        <v>0.72</v>
      </c>
    </row>
    <row r="1264" spans="1:33" x14ac:dyDescent="0.2">
      <c r="A1264" s="988">
        <v>37780</v>
      </c>
      <c r="B1264" s="631">
        <v>16.491</v>
      </c>
      <c r="C1264" s="631"/>
      <c r="D1264" s="592">
        <v>6.4829999999999997</v>
      </c>
      <c r="E1264" s="592"/>
      <c r="F1264" s="592">
        <f t="shared" si="42"/>
        <v>22.974</v>
      </c>
      <c r="G1264" s="592"/>
      <c r="H1264" s="592"/>
      <c r="I1264" s="592"/>
      <c r="J1264" s="592"/>
      <c r="K1264" s="592"/>
      <c r="L1264" s="592"/>
      <c r="M1264" s="592"/>
      <c r="N1264" s="592"/>
      <c r="O1264" s="592"/>
      <c r="P1264" s="592"/>
      <c r="Q1264" s="592"/>
      <c r="R1264" s="592"/>
      <c r="S1264" s="592">
        <v>0</v>
      </c>
      <c r="T1264" s="990">
        <v>0</v>
      </c>
      <c r="U1264" s="473">
        <v>0</v>
      </c>
      <c r="V1264" s="592">
        <v>0</v>
      </c>
      <c r="W1264" s="592">
        <v>0</v>
      </c>
      <c r="X1264" s="592"/>
      <c r="Y1264" s="592">
        <f t="shared" si="41"/>
        <v>22.974</v>
      </c>
      <c r="Z1264" s="592"/>
      <c r="AA1264" s="592">
        <v>0</v>
      </c>
      <c r="AB1264" s="592">
        <v>342.51</v>
      </c>
      <c r="AC1264" s="592">
        <v>0.61</v>
      </c>
      <c r="AD1264" s="592"/>
      <c r="AE1264" s="592"/>
      <c r="AF1264" s="592">
        <v>355.5</v>
      </c>
      <c r="AG1264" s="592">
        <v>0.28999999999999998</v>
      </c>
    </row>
    <row r="1265" spans="1:33" x14ac:dyDescent="0.2">
      <c r="A1265" s="988">
        <v>37781</v>
      </c>
      <c r="B1265" s="592">
        <v>20.475999999999999</v>
      </c>
      <c r="C1265" s="592"/>
      <c r="D1265" s="592">
        <v>6.6079999999999997</v>
      </c>
      <c r="E1265" s="592"/>
      <c r="F1265" s="592">
        <f t="shared" si="42"/>
        <v>27.084</v>
      </c>
      <c r="G1265" s="592"/>
      <c r="H1265" s="592"/>
      <c r="I1265" s="592"/>
      <c r="J1265" s="592"/>
      <c r="K1265" s="592"/>
      <c r="L1265" s="592"/>
      <c r="M1265" s="592"/>
      <c r="N1265" s="592"/>
      <c r="O1265" s="592"/>
      <c r="P1265" s="592"/>
      <c r="Q1265" s="592"/>
      <c r="R1265" s="592"/>
      <c r="S1265" s="592">
        <v>0</v>
      </c>
      <c r="T1265" s="990">
        <v>0</v>
      </c>
      <c r="U1265" s="473">
        <v>0</v>
      </c>
      <c r="V1265" s="1023">
        <v>0</v>
      </c>
      <c r="W1265" s="1023">
        <v>0</v>
      </c>
      <c r="X1265" s="1023"/>
      <c r="Y1265" s="592">
        <f t="shared" si="41"/>
        <v>27.084</v>
      </c>
      <c r="Z1265" s="592"/>
      <c r="AA1265" s="592">
        <v>0</v>
      </c>
      <c r="AB1265" s="592">
        <v>342.25</v>
      </c>
      <c r="AC1265" s="592">
        <v>0</v>
      </c>
      <c r="AD1265" s="592"/>
      <c r="AE1265" s="592"/>
      <c r="AF1265" s="1000">
        <v>355.75</v>
      </c>
      <c r="AG1265" s="592">
        <v>0</v>
      </c>
    </row>
    <row r="1266" spans="1:33" x14ac:dyDescent="0.2">
      <c r="A1266" s="988">
        <v>37782</v>
      </c>
      <c r="B1266" s="592">
        <v>17.571000000000002</v>
      </c>
      <c r="C1266" s="592"/>
      <c r="D1266" s="592">
        <v>9.5950000000000006</v>
      </c>
      <c r="E1266" s="592"/>
      <c r="F1266" s="592">
        <f t="shared" si="42"/>
        <v>27.166000000000004</v>
      </c>
      <c r="G1266" s="592"/>
      <c r="H1266" s="592"/>
      <c r="I1266" s="592"/>
      <c r="J1266" s="592"/>
      <c r="K1266" s="592"/>
      <c r="L1266" s="592"/>
      <c r="M1266" s="592"/>
      <c r="N1266" s="592"/>
      <c r="O1266" s="592"/>
      <c r="P1266" s="592"/>
      <c r="Q1266" s="592"/>
      <c r="R1266" s="592"/>
      <c r="S1266" s="592">
        <v>0</v>
      </c>
      <c r="T1266" s="990">
        <v>0</v>
      </c>
      <c r="U1266" s="473">
        <v>0</v>
      </c>
      <c r="V1266" s="592">
        <v>0</v>
      </c>
      <c r="W1266" s="592">
        <v>0</v>
      </c>
      <c r="X1266" s="592"/>
      <c r="Y1266" s="592">
        <f t="shared" si="41"/>
        <v>27.166000000000004</v>
      </c>
      <c r="Z1266" s="592"/>
      <c r="AA1266" s="592">
        <v>0</v>
      </c>
      <c r="AB1266" s="1000">
        <v>341.89</v>
      </c>
      <c r="AC1266" s="592">
        <v>0</v>
      </c>
      <c r="AD1266" s="592"/>
      <c r="AE1266" s="592"/>
      <c r="AF1266" s="592">
        <v>355.46</v>
      </c>
      <c r="AG1266" s="592">
        <v>0</v>
      </c>
    </row>
    <row r="1267" spans="1:33" x14ac:dyDescent="0.2">
      <c r="A1267" s="988">
        <v>37783</v>
      </c>
      <c r="B1267" s="592">
        <v>21.803000000000001</v>
      </c>
      <c r="C1267" s="592"/>
      <c r="D1267" s="592">
        <v>6.7249999999999996</v>
      </c>
      <c r="E1267" s="592"/>
      <c r="F1267" s="592">
        <f t="shared" si="42"/>
        <v>28.527999999999999</v>
      </c>
      <c r="G1267" s="592"/>
      <c r="H1267" s="592"/>
      <c r="I1267" s="592"/>
      <c r="J1267" s="592"/>
      <c r="K1267" s="592"/>
      <c r="L1267" s="592"/>
      <c r="M1267" s="592"/>
      <c r="N1267" s="592"/>
      <c r="O1267" s="592"/>
      <c r="P1267" s="592"/>
      <c r="Q1267" s="592"/>
      <c r="R1267" s="592"/>
      <c r="S1267" s="592">
        <v>0</v>
      </c>
      <c r="T1267" s="1025">
        <v>0</v>
      </c>
      <c r="U1267" s="473">
        <v>0</v>
      </c>
      <c r="V1267" s="592">
        <v>0</v>
      </c>
      <c r="W1267" s="592">
        <v>0</v>
      </c>
      <c r="X1267" s="592"/>
      <c r="Y1267" s="592">
        <f t="shared" si="41"/>
        <v>28.527999999999999</v>
      </c>
      <c r="Z1267" s="592"/>
      <c r="AA1267" s="592">
        <v>0</v>
      </c>
      <c r="AB1267" s="592">
        <v>341.66</v>
      </c>
      <c r="AC1267" s="592">
        <v>0</v>
      </c>
      <c r="AD1267" s="592"/>
      <c r="AE1267" s="592"/>
      <c r="AF1267" s="1000">
        <v>355.35</v>
      </c>
      <c r="AG1267" s="592">
        <v>0</v>
      </c>
    </row>
    <row r="1268" spans="1:33" x14ac:dyDescent="0.2">
      <c r="A1268" s="988">
        <v>37784</v>
      </c>
      <c r="B1268" s="592">
        <v>21.911000000000001</v>
      </c>
      <c r="C1268" s="592"/>
      <c r="D1268" s="592">
        <v>7.04</v>
      </c>
      <c r="E1268" s="592"/>
      <c r="F1268" s="592">
        <f t="shared" si="42"/>
        <v>28.951000000000001</v>
      </c>
      <c r="G1268" s="592"/>
      <c r="H1268" s="592"/>
      <c r="I1268" s="592"/>
      <c r="J1268" s="592"/>
      <c r="K1268" s="592"/>
      <c r="L1268" s="592"/>
      <c r="M1268" s="592"/>
      <c r="N1268" s="592"/>
      <c r="O1268" s="592"/>
      <c r="P1268" s="592"/>
      <c r="Q1268" s="592"/>
      <c r="R1268" s="592"/>
      <c r="S1268" s="592">
        <v>0</v>
      </c>
      <c r="T1268" s="990">
        <v>0</v>
      </c>
      <c r="U1268" s="473">
        <v>0</v>
      </c>
      <c r="V1268" s="592">
        <v>0</v>
      </c>
      <c r="W1268" s="592">
        <v>0</v>
      </c>
      <c r="X1268" s="592"/>
      <c r="Y1268" s="592">
        <f t="shared" si="41"/>
        <v>28.951000000000001</v>
      </c>
      <c r="Z1268" s="592"/>
      <c r="AA1268" s="592">
        <v>0</v>
      </c>
      <c r="AB1268" s="592">
        <v>341.51</v>
      </c>
      <c r="AC1268" s="592">
        <v>0.13</v>
      </c>
      <c r="AD1268" s="592"/>
      <c r="AE1268" s="592"/>
      <c r="AF1268" s="592">
        <v>355.34</v>
      </c>
      <c r="AG1268" s="592">
        <v>0.21</v>
      </c>
    </row>
    <row r="1269" spans="1:33" x14ac:dyDescent="0.2">
      <c r="A1269" s="988">
        <v>37785</v>
      </c>
      <c r="B1269" s="592">
        <v>20.651</v>
      </c>
      <c r="C1269" s="592"/>
      <c r="D1269" s="592">
        <v>7.3310000000000004</v>
      </c>
      <c r="E1269" s="592"/>
      <c r="F1269" s="592">
        <f t="shared" si="42"/>
        <v>27.981999999999999</v>
      </c>
      <c r="G1269" s="592"/>
      <c r="H1269" s="592"/>
      <c r="I1269" s="592"/>
      <c r="J1269" s="592"/>
      <c r="K1269" s="592"/>
      <c r="L1269" s="592"/>
      <c r="M1269" s="592"/>
      <c r="N1269" s="592"/>
      <c r="O1269" s="592"/>
      <c r="P1269" s="592"/>
      <c r="Q1269" s="592"/>
      <c r="R1269" s="592"/>
      <c r="S1269" s="592">
        <v>0</v>
      </c>
      <c r="T1269" s="990">
        <v>0</v>
      </c>
      <c r="U1269" s="473">
        <v>0</v>
      </c>
      <c r="V1269" s="592">
        <v>0</v>
      </c>
      <c r="W1269" s="592">
        <v>0</v>
      </c>
      <c r="X1269" s="592"/>
      <c r="Y1269" s="592">
        <f t="shared" si="41"/>
        <v>27.981999999999999</v>
      </c>
      <c r="Z1269" s="592"/>
      <c r="AA1269" s="592">
        <v>0</v>
      </c>
      <c r="AB1269" s="592">
        <v>341.46</v>
      </c>
      <c r="AC1269" s="592">
        <v>0.05</v>
      </c>
      <c r="AD1269" s="592"/>
      <c r="AE1269" s="592"/>
      <c r="AF1269" s="592">
        <v>355.45</v>
      </c>
      <c r="AG1269" s="592">
        <v>0.06</v>
      </c>
    </row>
    <row r="1270" spans="1:33" x14ac:dyDescent="0.2">
      <c r="A1270" s="988">
        <v>37786</v>
      </c>
      <c r="B1270" s="592">
        <v>20.048999999999999</v>
      </c>
      <c r="C1270" s="592"/>
      <c r="D1270" s="592">
        <v>6.8970000000000002</v>
      </c>
      <c r="E1270" s="592"/>
      <c r="F1270" s="592">
        <f t="shared" si="42"/>
        <v>26.945999999999998</v>
      </c>
      <c r="G1270" s="592"/>
      <c r="H1270" s="592"/>
      <c r="I1270" s="592"/>
      <c r="J1270" s="592"/>
      <c r="K1270" s="592"/>
      <c r="L1270" s="592"/>
      <c r="M1270" s="592"/>
      <c r="N1270" s="592"/>
      <c r="O1270" s="592"/>
      <c r="P1270" s="592"/>
      <c r="Q1270" s="592"/>
      <c r="R1270" s="592"/>
      <c r="S1270" s="592">
        <v>0</v>
      </c>
      <c r="T1270" s="990">
        <v>0</v>
      </c>
      <c r="U1270" s="473">
        <v>0</v>
      </c>
      <c r="V1270" s="592">
        <v>0</v>
      </c>
      <c r="W1270" s="592">
        <v>0</v>
      </c>
      <c r="X1270" s="592"/>
      <c r="Y1270" s="592">
        <f t="shared" si="41"/>
        <v>26.945999999999998</v>
      </c>
      <c r="Z1270" s="592"/>
      <c r="AA1270" s="592">
        <v>0</v>
      </c>
      <c r="AB1270" s="592">
        <v>341.4</v>
      </c>
      <c r="AC1270" s="592">
        <v>0</v>
      </c>
      <c r="AD1270" s="592"/>
      <c r="AE1270" s="592"/>
      <c r="AF1270" s="592">
        <v>355.3</v>
      </c>
      <c r="AG1270" s="592">
        <v>0</v>
      </c>
    </row>
    <row r="1271" spans="1:33" x14ac:dyDescent="0.2">
      <c r="A1271" s="988">
        <v>37787</v>
      </c>
      <c r="B1271" s="592">
        <v>19.376999999999999</v>
      </c>
      <c r="C1271" s="592"/>
      <c r="D1271" s="592">
        <v>5.915</v>
      </c>
      <c r="E1271" s="592"/>
      <c r="F1271" s="592">
        <f t="shared" si="42"/>
        <v>25.291999999999998</v>
      </c>
      <c r="G1271" s="592"/>
      <c r="H1271" s="592"/>
      <c r="I1271" s="592"/>
      <c r="J1271" s="592"/>
      <c r="K1271" s="592"/>
      <c r="L1271" s="592"/>
      <c r="M1271" s="592"/>
      <c r="N1271" s="592"/>
      <c r="O1271" s="592"/>
      <c r="P1271" s="592"/>
      <c r="Q1271" s="592"/>
      <c r="R1271" s="592"/>
      <c r="S1271" s="592">
        <v>0</v>
      </c>
      <c r="T1271" s="990">
        <v>0</v>
      </c>
      <c r="U1271" s="473">
        <v>0</v>
      </c>
      <c r="V1271" s="592">
        <v>0</v>
      </c>
      <c r="W1271" s="592">
        <v>0</v>
      </c>
      <c r="X1271" s="592"/>
      <c r="Y1271" s="592">
        <f t="shared" si="41"/>
        <v>25.291999999999998</v>
      </c>
      <c r="Z1271" s="592"/>
      <c r="AA1271" s="592">
        <v>0</v>
      </c>
      <c r="AB1271" s="592">
        <v>342.15</v>
      </c>
      <c r="AC1271" s="592">
        <v>0.1</v>
      </c>
      <c r="AD1271" s="592"/>
      <c r="AE1271" s="592"/>
      <c r="AF1271" s="592">
        <v>355.35</v>
      </c>
      <c r="AG1271" s="592">
        <v>0.23</v>
      </c>
    </row>
    <row r="1272" spans="1:33" x14ac:dyDescent="0.2">
      <c r="A1272" s="988">
        <v>37788</v>
      </c>
      <c r="B1272" s="592">
        <v>19.385000000000002</v>
      </c>
      <c r="C1272" s="592"/>
      <c r="D1272" s="592">
        <v>6.74</v>
      </c>
      <c r="E1272" s="592"/>
      <c r="F1272" s="592">
        <f t="shared" si="42"/>
        <v>26.125</v>
      </c>
      <c r="G1272" s="592"/>
      <c r="H1272" s="592"/>
      <c r="I1272" s="592"/>
      <c r="J1272" s="592"/>
      <c r="K1272" s="592"/>
      <c r="L1272" s="592"/>
      <c r="M1272" s="592"/>
      <c r="N1272" s="592"/>
      <c r="O1272" s="592"/>
      <c r="P1272" s="592"/>
      <c r="Q1272" s="592"/>
      <c r="R1272" s="592"/>
      <c r="S1272" s="592">
        <v>0</v>
      </c>
      <c r="T1272" s="990">
        <v>0</v>
      </c>
      <c r="U1272" s="473">
        <v>0</v>
      </c>
      <c r="V1272" s="592">
        <v>0</v>
      </c>
      <c r="W1272" s="592">
        <v>0</v>
      </c>
      <c r="X1272" s="592"/>
      <c r="Y1272" s="592">
        <f t="shared" si="41"/>
        <v>26.125</v>
      </c>
      <c r="Z1272" s="592"/>
      <c r="AA1272" s="592">
        <v>0</v>
      </c>
      <c r="AB1272" s="592">
        <v>342.38</v>
      </c>
      <c r="AC1272" s="592">
        <v>0.22</v>
      </c>
      <c r="AD1272" s="592"/>
      <c r="AE1272" s="592"/>
      <c r="AF1272" s="1000">
        <v>356.16</v>
      </c>
      <c r="AG1272" s="592">
        <v>0.3</v>
      </c>
    </row>
    <row r="1273" spans="1:33" x14ac:dyDescent="0.2">
      <c r="A1273" s="988">
        <v>37789</v>
      </c>
      <c r="B1273" s="592">
        <v>18.869</v>
      </c>
      <c r="C1273" s="592"/>
      <c r="D1273" s="592">
        <v>6.6289999999999996</v>
      </c>
      <c r="E1273" s="592"/>
      <c r="F1273" s="592">
        <f t="shared" si="42"/>
        <v>25.497999999999998</v>
      </c>
      <c r="G1273" s="592"/>
      <c r="H1273" s="592"/>
      <c r="I1273" s="592"/>
      <c r="J1273" s="592"/>
      <c r="K1273" s="592"/>
      <c r="L1273" s="592"/>
      <c r="M1273" s="592"/>
      <c r="N1273" s="592"/>
      <c r="O1273" s="592"/>
      <c r="P1273" s="592"/>
      <c r="Q1273" s="592"/>
      <c r="R1273" s="592"/>
      <c r="S1273" s="592">
        <v>0</v>
      </c>
      <c r="T1273" s="990">
        <v>0</v>
      </c>
      <c r="U1273" s="473">
        <v>0</v>
      </c>
      <c r="V1273" s="592">
        <v>0</v>
      </c>
      <c r="W1273" s="592">
        <v>0</v>
      </c>
      <c r="X1273" s="592"/>
      <c r="Y1273" s="592">
        <f t="shared" si="41"/>
        <v>25.497999999999998</v>
      </c>
      <c r="Z1273" s="592"/>
      <c r="AA1273" s="592">
        <v>0</v>
      </c>
      <c r="AB1273" s="592">
        <v>341.96</v>
      </c>
      <c r="AC1273" s="592">
        <v>0.03</v>
      </c>
      <c r="AD1273" s="592"/>
      <c r="AE1273" s="592"/>
      <c r="AF1273" s="592">
        <v>355.37</v>
      </c>
      <c r="AG1273" s="592">
        <v>0.03</v>
      </c>
    </row>
    <row r="1274" spans="1:33" x14ac:dyDescent="0.2">
      <c r="A1274" s="988">
        <v>37790</v>
      </c>
      <c r="B1274" s="592">
        <v>19.190999999999999</v>
      </c>
      <c r="C1274" s="592"/>
      <c r="D1274" s="592">
        <v>6.7869999999999999</v>
      </c>
      <c r="E1274" s="592"/>
      <c r="F1274" s="592">
        <f t="shared" si="42"/>
        <v>25.977999999999998</v>
      </c>
      <c r="G1274" s="592"/>
      <c r="H1274" s="592"/>
      <c r="I1274" s="592"/>
      <c r="J1274" s="592"/>
      <c r="K1274" s="592"/>
      <c r="L1274" s="592"/>
      <c r="M1274" s="592"/>
      <c r="N1274" s="592"/>
      <c r="O1274" s="592"/>
      <c r="P1274" s="592"/>
      <c r="Q1274" s="592"/>
      <c r="R1274" s="592"/>
      <c r="S1274" s="592">
        <v>0</v>
      </c>
      <c r="T1274" s="990">
        <v>0</v>
      </c>
      <c r="U1274" s="473">
        <v>0</v>
      </c>
      <c r="V1274" s="592">
        <v>0</v>
      </c>
      <c r="W1274" s="592">
        <v>0</v>
      </c>
      <c r="X1274" s="592"/>
      <c r="Y1274" s="592">
        <f t="shared" si="41"/>
        <v>25.977999999999998</v>
      </c>
      <c r="Z1274" s="592"/>
      <c r="AA1274" s="592">
        <v>0</v>
      </c>
      <c r="AB1274" s="592">
        <v>341.51</v>
      </c>
      <c r="AC1274" s="592">
        <v>0.4</v>
      </c>
      <c r="AD1274" s="592"/>
      <c r="AE1274" s="592"/>
      <c r="AF1274" s="592">
        <v>355.42</v>
      </c>
      <c r="AG1274" s="592">
        <v>0.34</v>
      </c>
    </row>
    <row r="1275" spans="1:33" x14ac:dyDescent="0.2">
      <c r="A1275" s="988">
        <v>37791</v>
      </c>
      <c r="B1275" s="592">
        <v>18.542000000000002</v>
      </c>
      <c r="C1275" s="592"/>
      <c r="D1275" s="592">
        <v>7.03</v>
      </c>
      <c r="E1275" s="592"/>
      <c r="F1275" s="592">
        <f t="shared" si="42"/>
        <v>25.572000000000003</v>
      </c>
      <c r="G1275" s="592"/>
      <c r="H1275" s="592"/>
      <c r="I1275" s="592"/>
      <c r="J1275" s="592"/>
      <c r="K1275" s="592"/>
      <c r="L1275" s="592"/>
      <c r="M1275" s="592"/>
      <c r="N1275" s="592"/>
      <c r="O1275" s="592"/>
      <c r="P1275" s="592"/>
      <c r="Q1275" s="592"/>
      <c r="R1275" s="592"/>
      <c r="S1275" s="592">
        <v>0</v>
      </c>
      <c r="T1275" s="997">
        <v>0</v>
      </c>
      <c r="U1275" s="473">
        <v>0</v>
      </c>
      <c r="V1275" s="592">
        <v>0</v>
      </c>
      <c r="W1275" s="592">
        <v>0</v>
      </c>
      <c r="X1275" s="592"/>
      <c r="Y1275" s="592">
        <f t="shared" si="41"/>
        <v>25.572000000000003</v>
      </c>
      <c r="Z1275" s="592"/>
      <c r="AA1275" s="592">
        <v>0</v>
      </c>
      <c r="AB1275" s="592">
        <v>341.6</v>
      </c>
      <c r="AC1275" s="592">
        <v>0.21</v>
      </c>
      <c r="AD1275" s="592"/>
      <c r="AE1275" s="592"/>
      <c r="AF1275" s="592">
        <v>355.4</v>
      </c>
      <c r="AG1275" s="592">
        <v>0.06</v>
      </c>
    </row>
    <row r="1276" spans="1:33" x14ac:dyDescent="0.2">
      <c r="A1276" s="988">
        <v>37792</v>
      </c>
      <c r="B1276" s="592">
        <v>19.756</v>
      </c>
      <c r="C1276" s="592"/>
      <c r="D1276" s="592">
        <v>6.867</v>
      </c>
      <c r="E1276" s="592"/>
      <c r="F1276" s="592">
        <f t="shared" si="42"/>
        <v>26.623000000000001</v>
      </c>
      <c r="G1276" s="592"/>
      <c r="H1276" s="592"/>
      <c r="I1276" s="592"/>
      <c r="J1276" s="592"/>
      <c r="K1276" s="592"/>
      <c r="L1276" s="592"/>
      <c r="M1276" s="592"/>
      <c r="N1276" s="592"/>
      <c r="O1276" s="592"/>
      <c r="P1276" s="592"/>
      <c r="Q1276" s="592"/>
      <c r="R1276" s="592"/>
      <c r="S1276" s="592">
        <v>0</v>
      </c>
      <c r="T1276" s="997">
        <v>0</v>
      </c>
      <c r="U1276" s="473">
        <v>0</v>
      </c>
      <c r="V1276" s="592">
        <v>0</v>
      </c>
      <c r="W1276" s="592">
        <v>0</v>
      </c>
      <c r="X1276" s="592"/>
      <c r="Y1276" s="592">
        <f t="shared" si="41"/>
        <v>26.623000000000001</v>
      </c>
      <c r="Z1276" s="592"/>
      <c r="AA1276" s="592">
        <v>0</v>
      </c>
      <c r="AB1276" s="592">
        <v>341.29</v>
      </c>
      <c r="AC1276" s="592">
        <v>0</v>
      </c>
      <c r="AD1276" s="592"/>
      <c r="AE1276" s="592"/>
      <c r="AF1276" s="631">
        <v>355.32</v>
      </c>
      <c r="AG1276" s="631">
        <v>0.05</v>
      </c>
    </row>
    <row r="1277" spans="1:33" x14ac:dyDescent="0.2">
      <c r="A1277" s="988">
        <v>37793</v>
      </c>
      <c r="B1277" s="592">
        <v>17.329000000000001</v>
      </c>
      <c r="C1277" s="592"/>
      <c r="D1277" s="592">
        <v>6.79</v>
      </c>
      <c r="E1277" s="592"/>
      <c r="F1277" s="592">
        <f t="shared" si="42"/>
        <v>24.119</v>
      </c>
      <c r="G1277" s="592"/>
      <c r="H1277" s="592"/>
      <c r="I1277" s="592"/>
      <c r="J1277" s="592"/>
      <c r="K1277" s="592"/>
      <c r="L1277" s="592"/>
      <c r="M1277" s="592"/>
      <c r="N1277" s="592"/>
      <c r="O1277" s="592"/>
      <c r="P1277" s="592"/>
      <c r="Q1277" s="592"/>
      <c r="R1277" s="592"/>
      <c r="S1277" s="592">
        <v>0</v>
      </c>
      <c r="T1277" s="997">
        <v>0</v>
      </c>
      <c r="U1277" s="473">
        <v>0</v>
      </c>
      <c r="V1277" s="592">
        <v>0</v>
      </c>
      <c r="W1277" s="592">
        <v>0</v>
      </c>
      <c r="X1277" s="592"/>
      <c r="Y1277" s="592">
        <f t="shared" si="41"/>
        <v>24.119</v>
      </c>
      <c r="Z1277" s="592"/>
      <c r="AA1277" s="592">
        <v>0</v>
      </c>
      <c r="AB1277" s="592">
        <v>341.32</v>
      </c>
      <c r="AC1277" s="592">
        <v>7.0000000000000007E-2</v>
      </c>
      <c r="AD1277" s="592"/>
      <c r="AE1277" s="592"/>
      <c r="AF1277" s="592">
        <v>355.27</v>
      </c>
      <c r="AG1277" s="592">
        <v>0</v>
      </c>
    </row>
    <row r="1278" spans="1:33" x14ac:dyDescent="0.2">
      <c r="A1278" s="988">
        <v>37794</v>
      </c>
      <c r="B1278" s="592">
        <v>17.155000000000001</v>
      </c>
      <c r="C1278" s="592"/>
      <c r="D1278" s="592">
        <v>6.4569999999999999</v>
      </c>
      <c r="E1278" s="592"/>
      <c r="F1278" s="592">
        <f t="shared" si="42"/>
        <v>23.612000000000002</v>
      </c>
      <c r="G1278" s="592"/>
      <c r="H1278" s="592"/>
      <c r="I1278" s="592"/>
      <c r="J1278" s="592"/>
      <c r="K1278" s="592"/>
      <c r="L1278" s="592"/>
      <c r="M1278" s="592"/>
      <c r="N1278" s="592"/>
      <c r="O1278" s="592"/>
      <c r="P1278" s="592"/>
      <c r="Q1278" s="592"/>
      <c r="R1278" s="592"/>
      <c r="S1278" s="592">
        <v>0</v>
      </c>
      <c r="T1278" s="990">
        <v>0</v>
      </c>
      <c r="U1278" s="679">
        <v>0</v>
      </c>
      <c r="V1278" s="592">
        <v>0</v>
      </c>
      <c r="W1278" s="592">
        <v>0</v>
      </c>
      <c r="X1278" s="592"/>
      <c r="Y1278" s="592">
        <f t="shared" si="41"/>
        <v>23.612000000000002</v>
      </c>
      <c r="Z1278" s="592"/>
      <c r="AA1278" s="592">
        <v>0</v>
      </c>
      <c r="AB1278" s="592">
        <v>341.26</v>
      </c>
      <c r="AC1278" s="592">
        <v>0</v>
      </c>
      <c r="AD1278" s="592"/>
      <c r="AE1278" s="592"/>
      <c r="AF1278" s="592">
        <v>355.23</v>
      </c>
      <c r="AG1278" s="592">
        <v>0</v>
      </c>
    </row>
    <row r="1279" spans="1:33" x14ac:dyDescent="0.2">
      <c r="A1279" s="988">
        <v>37795</v>
      </c>
      <c r="B1279" s="592">
        <v>20.469000000000001</v>
      </c>
      <c r="C1279" s="592"/>
      <c r="D1279" s="592">
        <v>6.6639999999999997</v>
      </c>
      <c r="E1279" s="592"/>
      <c r="F1279" s="592">
        <f t="shared" si="42"/>
        <v>27.133000000000003</v>
      </c>
      <c r="G1279" s="592"/>
      <c r="H1279" s="592"/>
      <c r="I1279" s="592"/>
      <c r="J1279" s="592"/>
      <c r="K1279" s="592"/>
      <c r="L1279" s="592"/>
      <c r="M1279" s="592"/>
      <c r="N1279" s="592"/>
      <c r="O1279" s="592"/>
      <c r="P1279" s="592"/>
      <c r="Q1279" s="592"/>
      <c r="R1279" s="592"/>
      <c r="S1279" s="592">
        <v>0</v>
      </c>
      <c r="T1279" s="990">
        <v>0</v>
      </c>
      <c r="U1279" s="679">
        <v>0</v>
      </c>
      <c r="V1279" s="592">
        <v>0</v>
      </c>
      <c r="W1279" s="592">
        <v>0</v>
      </c>
      <c r="X1279" s="592"/>
      <c r="Y1279" s="592">
        <f t="shared" si="41"/>
        <v>27.133000000000003</v>
      </c>
      <c r="Z1279" s="592"/>
      <c r="AA1279" s="592">
        <v>0</v>
      </c>
      <c r="AB1279" s="592">
        <v>341.25</v>
      </c>
      <c r="AC1279" s="592">
        <v>0</v>
      </c>
      <c r="AD1279" s="592"/>
      <c r="AE1279" s="592"/>
      <c r="AF1279" s="592">
        <v>355.21</v>
      </c>
      <c r="AG1279" s="592">
        <v>0</v>
      </c>
    </row>
    <row r="1280" spans="1:33" x14ac:dyDescent="0.2">
      <c r="A1280" s="988">
        <v>37796</v>
      </c>
      <c r="B1280" s="592">
        <v>19.873000000000001</v>
      </c>
      <c r="C1280" s="592"/>
      <c r="D1280" s="592">
        <v>7.984</v>
      </c>
      <c r="E1280" s="592"/>
      <c r="F1280" s="592">
        <f t="shared" si="42"/>
        <v>27.856999999999999</v>
      </c>
      <c r="G1280" s="592"/>
      <c r="H1280" s="592"/>
      <c r="I1280" s="592"/>
      <c r="J1280" s="592"/>
      <c r="K1280" s="592"/>
      <c r="L1280" s="592"/>
      <c r="M1280" s="592"/>
      <c r="N1280" s="592"/>
      <c r="O1280" s="592"/>
      <c r="P1280" s="592"/>
      <c r="Q1280" s="592"/>
      <c r="R1280" s="592"/>
      <c r="S1280" s="592">
        <v>0</v>
      </c>
      <c r="T1280" s="990">
        <v>0</v>
      </c>
      <c r="U1280" s="679">
        <v>0</v>
      </c>
      <c r="V1280" s="592">
        <v>0</v>
      </c>
      <c r="W1280" s="592">
        <v>0</v>
      </c>
      <c r="X1280" s="592"/>
      <c r="Y1280" s="592">
        <f t="shared" si="41"/>
        <v>27.856999999999999</v>
      </c>
      <c r="Z1280" s="592"/>
      <c r="AA1280" s="592">
        <v>0</v>
      </c>
      <c r="AB1280" s="631">
        <v>341.21</v>
      </c>
      <c r="AC1280" s="631">
        <v>0</v>
      </c>
      <c r="AD1280" s="631"/>
      <c r="AE1280" s="631"/>
      <c r="AF1280" s="592">
        <v>355.16</v>
      </c>
      <c r="AG1280" s="592">
        <v>0</v>
      </c>
    </row>
    <row r="1281" spans="1:33" x14ac:dyDescent="0.2">
      <c r="A1281" s="988">
        <v>37797</v>
      </c>
      <c r="B1281" s="592">
        <v>23.724</v>
      </c>
      <c r="C1281" s="592"/>
      <c r="D1281" s="592">
        <v>7.2469999999999999</v>
      </c>
      <c r="E1281" s="592"/>
      <c r="F1281" s="592">
        <f t="shared" si="42"/>
        <v>30.971</v>
      </c>
      <c r="G1281" s="592"/>
      <c r="H1281" s="592"/>
      <c r="I1281" s="592"/>
      <c r="J1281" s="592"/>
      <c r="K1281" s="592"/>
      <c r="L1281" s="592"/>
      <c r="M1281" s="592"/>
      <c r="N1281" s="592"/>
      <c r="O1281" s="592"/>
      <c r="P1281" s="592"/>
      <c r="Q1281" s="592"/>
      <c r="R1281" s="592"/>
      <c r="S1281" s="592">
        <v>0</v>
      </c>
      <c r="T1281" s="990">
        <v>0</v>
      </c>
      <c r="U1281" s="679">
        <v>0</v>
      </c>
      <c r="V1281" s="592">
        <v>0</v>
      </c>
      <c r="W1281" s="592">
        <v>0</v>
      </c>
      <c r="X1281" s="592"/>
      <c r="Y1281" s="592">
        <f t="shared" si="41"/>
        <v>30.971</v>
      </c>
      <c r="Z1281" s="592"/>
      <c r="AA1281" s="592">
        <v>0</v>
      </c>
      <c r="AB1281" s="592">
        <v>341.21</v>
      </c>
      <c r="AC1281" s="592">
        <v>0</v>
      </c>
      <c r="AD1281" s="592"/>
      <c r="AE1281" s="592"/>
      <c r="AF1281" s="592">
        <v>355.17</v>
      </c>
      <c r="AG1281" s="592">
        <v>0</v>
      </c>
    </row>
    <row r="1282" spans="1:33" x14ac:dyDescent="0.2">
      <c r="A1282" s="988">
        <v>37798</v>
      </c>
      <c r="B1282" s="592">
        <v>21.050999999999998</v>
      </c>
      <c r="C1282" s="592"/>
      <c r="D1282" s="592">
        <v>9.84</v>
      </c>
      <c r="E1282" s="592"/>
      <c r="F1282" s="592">
        <f t="shared" si="42"/>
        <v>30.890999999999998</v>
      </c>
      <c r="G1282" s="592"/>
      <c r="H1282" s="592"/>
      <c r="I1282" s="592"/>
      <c r="J1282" s="592"/>
      <c r="K1282" s="592"/>
      <c r="L1282" s="592"/>
      <c r="M1282" s="592"/>
      <c r="N1282" s="592"/>
      <c r="O1282" s="592"/>
      <c r="P1282" s="592"/>
      <c r="Q1282" s="592"/>
      <c r="R1282" s="592"/>
      <c r="S1282" s="592">
        <v>0</v>
      </c>
      <c r="T1282" s="990">
        <v>0</v>
      </c>
      <c r="U1282" s="679">
        <v>0</v>
      </c>
      <c r="V1282" s="592">
        <v>0</v>
      </c>
      <c r="W1282" s="631">
        <v>0</v>
      </c>
      <c r="X1282" s="631"/>
      <c r="Y1282" s="592">
        <f t="shared" si="41"/>
        <v>30.890999999999998</v>
      </c>
      <c r="Z1282" s="592"/>
      <c r="AA1282" s="592">
        <v>0</v>
      </c>
      <c r="AB1282" s="592">
        <v>341.15</v>
      </c>
      <c r="AC1282" s="592">
        <v>0</v>
      </c>
      <c r="AD1282" s="592"/>
      <c r="AE1282" s="592"/>
      <c r="AF1282" s="592">
        <v>355.13</v>
      </c>
      <c r="AG1282" s="592">
        <v>0</v>
      </c>
    </row>
    <row r="1283" spans="1:33" x14ac:dyDescent="0.2">
      <c r="A1283" s="988">
        <v>37799</v>
      </c>
      <c r="B1283" s="592">
        <v>22.372</v>
      </c>
      <c r="C1283" s="592"/>
      <c r="D1283" s="1000">
        <v>9.85</v>
      </c>
      <c r="E1283" s="1000"/>
      <c r="F1283" s="592">
        <f t="shared" si="42"/>
        <v>32.222000000000001</v>
      </c>
      <c r="G1283" s="592"/>
      <c r="H1283" s="592"/>
      <c r="I1283" s="592"/>
      <c r="J1283" s="592"/>
      <c r="K1283" s="592"/>
      <c r="L1283" s="592"/>
      <c r="M1283" s="592"/>
      <c r="N1283" s="592"/>
      <c r="O1283" s="592"/>
      <c r="P1283" s="592"/>
      <c r="Q1283" s="592"/>
      <c r="R1283" s="592"/>
      <c r="S1283" s="592">
        <v>0</v>
      </c>
      <c r="T1283" s="990">
        <v>0</v>
      </c>
      <c r="U1283" s="679">
        <v>0</v>
      </c>
      <c r="V1283" s="592">
        <v>0</v>
      </c>
      <c r="W1283" s="631">
        <v>0</v>
      </c>
      <c r="X1283" s="631"/>
      <c r="Y1283" s="592">
        <f t="shared" si="41"/>
        <v>32.222000000000001</v>
      </c>
      <c r="Z1283" s="592"/>
      <c r="AA1283" s="592">
        <v>0</v>
      </c>
      <c r="AB1283" s="592">
        <v>341.11</v>
      </c>
      <c r="AC1283" s="592">
        <v>0</v>
      </c>
      <c r="AD1283" s="592"/>
      <c r="AE1283" s="592"/>
      <c r="AF1283" s="592">
        <v>355.15</v>
      </c>
      <c r="AG1283" s="592">
        <v>0</v>
      </c>
    </row>
    <row r="1284" spans="1:33" x14ac:dyDescent="0.2">
      <c r="A1284" s="988">
        <v>37800</v>
      </c>
      <c r="B1284" s="592">
        <v>20.992000000000001</v>
      </c>
      <c r="C1284" s="592"/>
      <c r="D1284" s="592">
        <v>7.49</v>
      </c>
      <c r="E1284" s="592"/>
      <c r="F1284" s="592">
        <f t="shared" si="42"/>
        <v>28.481999999999999</v>
      </c>
      <c r="G1284" s="592"/>
      <c r="H1284" s="592"/>
      <c r="I1284" s="592"/>
      <c r="J1284" s="592"/>
      <c r="K1284" s="592"/>
      <c r="L1284" s="592"/>
      <c r="M1284" s="592"/>
      <c r="N1284" s="592"/>
      <c r="O1284" s="592"/>
      <c r="P1284" s="592"/>
      <c r="Q1284" s="592"/>
      <c r="R1284" s="592"/>
      <c r="S1284" s="592">
        <v>0</v>
      </c>
      <c r="T1284" s="990">
        <v>0</v>
      </c>
      <c r="U1284" s="679">
        <v>0</v>
      </c>
      <c r="V1284" s="592">
        <v>0</v>
      </c>
      <c r="W1284" s="631">
        <v>0</v>
      </c>
      <c r="X1284" s="631"/>
      <c r="Y1284" s="592">
        <f t="shared" si="41"/>
        <v>28.481999999999999</v>
      </c>
      <c r="Z1284" s="592"/>
      <c r="AA1284" s="592">
        <v>0</v>
      </c>
      <c r="AB1284" s="592">
        <v>341.23</v>
      </c>
      <c r="AC1284" s="592">
        <v>0</v>
      </c>
      <c r="AD1284" s="592"/>
      <c r="AE1284" s="592"/>
      <c r="AF1284" s="592">
        <v>355.14</v>
      </c>
      <c r="AG1284" s="592">
        <v>0</v>
      </c>
    </row>
    <row r="1285" spans="1:33" x14ac:dyDescent="0.2">
      <c r="A1285" s="988">
        <v>37801</v>
      </c>
      <c r="B1285" s="592">
        <v>11.928000000000001</v>
      </c>
      <c r="C1285" s="592"/>
      <c r="D1285" s="592">
        <v>13.99</v>
      </c>
      <c r="E1285" s="592"/>
      <c r="F1285" s="592">
        <f t="shared" si="42"/>
        <v>25.917999999999999</v>
      </c>
      <c r="G1285" s="592"/>
      <c r="H1285" s="592"/>
      <c r="I1285" s="592"/>
      <c r="J1285" s="592"/>
      <c r="K1285" s="592"/>
      <c r="L1285" s="592"/>
      <c r="M1285" s="592"/>
      <c r="N1285" s="592"/>
      <c r="O1285" s="592"/>
      <c r="P1285" s="592"/>
      <c r="Q1285" s="592"/>
      <c r="R1285" s="592"/>
      <c r="S1285" s="592">
        <v>0</v>
      </c>
      <c r="T1285" s="990">
        <v>0</v>
      </c>
      <c r="U1285" s="679">
        <v>0</v>
      </c>
      <c r="V1285" s="592">
        <v>0</v>
      </c>
      <c r="W1285" s="631">
        <v>0</v>
      </c>
      <c r="X1285" s="631"/>
      <c r="Y1285" s="592">
        <f t="shared" si="41"/>
        <v>25.917999999999999</v>
      </c>
      <c r="Z1285" s="592"/>
      <c r="AA1285" s="592">
        <v>0</v>
      </c>
      <c r="AB1285" s="592">
        <v>341.18</v>
      </c>
      <c r="AC1285" s="592">
        <v>0</v>
      </c>
      <c r="AD1285" s="592"/>
      <c r="AE1285" s="592"/>
      <c r="AF1285" s="1000">
        <v>355.13</v>
      </c>
      <c r="AG1285" s="592">
        <v>0</v>
      </c>
    </row>
    <row r="1286" spans="1:33" x14ac:dyDescent="0.2">
      <c r="A1286" s="988">
        <v>37802</v>
      </c>
      <c r="B1286" s="1000">
        <v>22.661000000000001</v>
      </c>
      <c r="C1286" s="1000"/>
      <c r="D1286" s="592">
        <v>7.9340000000000002</v>
      </c>
      <c r="E1286" s="592"/>
      <c r="F1286" s="592">
        <f t="shared" si="42"/>
        <v>30.595000000000002</v>
      </c>
      <c r="G1286" s="592"/>
      <c r="H1286" s="592"/>
      <c r="I1286" s="592"/>
      <c r="J1286" s="592"/>
      <c r="K1286" s="592"/>
      <c r="L1286" s="592"/>
      <c r="M1286" s="592"/>
      <c r="N1286" s="592"/>
      <c r="O1286" s="592"/>
      <c r="P1286" s="592"/>
      <c r="Q1286" s="592"/>
      <c r="R1286" s="592"/>
      <c r="S1286" s="592">
        <v>0</v>
      </c>
      <c r="T1286" s="990">
        <v>0</v>
      </c>
      <c r="U1286" s="679">
        <v>0</v>
      </c>
      <c r="V1286" s="592">
        <v>0</v>
      </c>
      <c r="W1286" s="592">
        <v>0</v>
      </c>
      <c r="X1286" s="592"/>
      <c r="Y1286" s="592">
        <f t="shared" si="41"/>
        <v>30.595000000000002</v>
      </c>
      <c r="Z1286" s="592"/>
      <c r="AA1286" s="592">
        <v>0</v>
      </c>
      <c r="AB1286" s="1000">
        <v>341.19</v>
      </c>
      <c r="AC1286" s="592">
        <v>0.17</v>
      </c>
      <c r="AD1286" s="592"/>
      <c r="AE1286" s="592"/>
      <c r="AF1286" s="1000">
        <v>355.27</v>
      </c>
      <c r="AG1286" s="592">
        <v>0.44</v>
      </c>
    </row>
    <row r="1287" spans="1:33" x14ac:dyDescent="0.2">
      <c r="A1287" s="988">
        <v>37803</v>
      </c>
      <c r="B1287" s="592">
        <v>19.088000000000001</v>
      </c>
      <c r="C1287" s="592"/>
      <c r="D1287" s="631">
        <v>7.63</v>
      </c>
      <c r="E1287" s="631"/>
      <c r="F1287" s="592">
        <f t="shared" si="42"/>
        <v>26.718</v>
      </c>
      <c r="G1287" s="592"/>
      <c r="H1287" s="592"/>
      <c r="I1287" s="592"/>
      <c r="J1287" s="592"/>
      <c r="K1287" s="592"/>
      <c r="L1287" s="592"/>
      <c r="M1287" s="592"/>
      <c r="N1287" s="592"/>
      <c r="O1287" s="592"/>
      <c r="P1287" s="592"/>
      <c r="Q1287" s="592"/>
      <c r="R1287" s="592"/>
      <c r="S1287" s="592">
        <v>0</v>
      </c>
      <c r="T1287" s="990">
        <v>0</v>
      </c>
      <c r="U1287" s="473">
        <v>0</v>
      </c>
      <c r="V1287" s="592">
        <v>0</v>
      </c>
      <c r="W1287" s="592">
        <v>0</v>
      </c>
      <c r="X1287" s="592"/>
      <c r="Y1287" s="592">
        <f t="shared" si="41"/>
        <v>26.718</v>
      </c>
      <c r="Z1287" s="592"/>
      <c r="AA1287" s="592">
        <v>0</v>
      </c>
      <c r="AB1287" s="592">
        <v>341.84</v>
      </c>
      <c r="AC1287" s="592">
        <v>0.51</v>
      </c>
      <c r="AD1287" s="592"/>
      <c r="AE1287" s="592"/>
      <c r="AF1287" s="592">
        <v>355.42</v>
      </c>
      <c r="AG1287" s="592">
        <v>0.6</v>
      </c>
    </row>
    <row r="1288" spans="1:33" x14ac:dyDescent="0.2">
      <c r="A1288" s="988">
        <v>37804</v>
      </c>
      <c r="B1288" s="592">
        <v>18.62</v>
      </c>
      <c r="C1288" s="592"/>
      <c r="D1288" s="592">
        <v>7.51</v>
      </c>
      <c r="E1288" s="592"/>
      <c r="F1288" s="592">
        <f t="shared" si="42"/>
        <v>26.130000000000003</v>
      </c>
      <c r="G1288" s="592"/>
      <c r="H1288" s="592"/>
      <c r="I1288" s="592"/>
      <c r="J1288" s="592"/>
      <c r="K1288" s="592"/>
      <c r="L1288" s="592"/>
      <c r="M1288" s="592"/>
      <c r="N1288" s="592"/>
      <c r="O1288" s="592"/>
      <c r="P1288" s="592"/>
      <c r="Q1288" s="592"/>
      <c r="R1288" s="592"/>
      <c r="S1288" s="592">
        <v>0</v>
      </c>
      <c r="T1288" s="990">
        <v>0</v>
      </c>
      <c r="U1288" s="473">
        <v>0</v>
      </c>
      <c r="V1288" s="592">
        <v>0</v>
      </c>
      <c r="W1288" s="592">
        <v>0</v>
      </c>
      <c r="X1288" s="592"/>
      <c r="Y1288" s="592">
        <f t="shared" si="41"/>
        <v>26.130000000000003</v>
      </c>
      <c r="Z1288" s="592"/>
      <c r="AA1288" s="592">
        <v>0</v>
      </c>
      <c r="AB1288" s="592">
        <v>343.42</v>
      </c>
      <c r="AC1288" s="592">
        <v>1.6</v>
      </c>
      <c r="AD1288" s="592"/>
      <c r="AE1288" s="592"/>
      <c r="AF1288" s="631">
        <v>356.3</v>
      </c>
      <c r="AG1288" s="631">
        <v>1.44</v>
      </c>
    </row>
    <row r="1289" spans="1:33" x14ac:dyDescent="0.2">
      <c r="A1289" s="988">
        <v>37805</v>
      </c>
      <c r="B1289" s="993">
        <v>19.315999999999999</v>
      </c>
      <c r="C1289" s="993"/>
      <c r="D1289" s="592">
        <v>9.1479999999999997</v>
      </c>
      <c r="E1289" s="592"/>
      <c r="F1289" s="592">
        <f t="shared" si="42"/>
        <v>28.463999999999999</v>
      </c>
      <c r="G1289" s="592"/>
      <c r="H1289" s="592"/>
      <c r="I1289" s="592"/>
      <c r="J1289" s="592"/>
      <c r="K1289" s="592"/>
      <c r="L1289" s="592"/>
      <c r="M1289" s="592"/>
      <c r="N1289" s="592"/>
      <c r="O1289" s="592"/>
      <c r="P1289" s="592"/>
      <c r="Q1289" s="592"/>
      <c r="R1289" s="592"/>
      <c r="S1289" s="592">
        <v>0</v>
      </c>
      <c r="T1289" s="990">
        <v>0</v>
      </c>
      <c r="U1289" s="473">
        <v>0</v>
      </c>
      <c r="V1289" s="592">
        <v>0</v>
      </c>
      <c r="W1289" s="592">
        <v>0</v>
      </c>
      <c r="X1289" s="592"/>
      <c r="Y1289" s="592">
        <f t="shared" si="41"/>
        <v>28.463999999999999</v>
      </c>
      <c r="Z1289" s="592"/>
      <c r="AA1289" s="592">
        <v>0</v>
      </c>
      <c r="AB1289" s="592">
        <v>341.82</v>
      </c>
      <c r="AC1289" s="592">
        <v>0.08</v>
      </c>
      <c r="AD1289" s="592"/>
      <c r="AE1289" s="592"/>
      <c r="AF1289" s="592">
        <v>355.55</v>
      </c>
      <c r="AG1289" s="592">
        <v>0.04</v>
      </c>
    </row>
    <row r="1290" spans="1:33" x14ac:dyDescent="0.2">
      <c r="A1290" s="988">
        <v>37806</v>
      </c>
      <c r="B1290" s="592">
        <v>19.079000000000001</v>
      </c>
      <c r="C1290" s="592"/>
      <c r="D1290" s="592">
        <v>7.29</v>
      </c>
      <c r="E1290" s="592"/>
      <c r="F1290" s="592">
        <f t="shared" si="42"/>
        <v>26.369</v>
      </c>
      <c r="G1290" s="592"/>
      <c r="H1290" s="592"/>
      <c r="I1290" s="592"/>
      <c r="J1290" s="592"/>
      <c r="K1290" s="592"/>
      <c r="L1290" s="592"/>
      <c r="M1290" s="592"/>
      <c r="N1290" s="592"/>
      <c r="O1290" s="592"/>
      <c r="P1290" s="592"/>
      <c r="Q1290" s="592"/>
      <c r="R1290" s="592"/>
      <c r="S1290" s="592">
        <v>0</v>
      </c>
      <c r="T1290" s="990">
        <v>0</v>
      </c>
      <c r="U1290" s="473">
        <v>0</v>
      </c>
      <c r="V1290" s="592">
        <v>0</v>
      </c>
      <c r="W1290" s="592">
        <v>0</v>
      </c>
      <c r="X1290" s="592"/>
      <c r="Y1290" s="592">
        <f t="shared" si="41"/>
        <v>26.369</v>
      </c>
      <c r="Z1290" s="592"/>
      <c r="AA1290" s="592">
        <v>0</v>
      </c>
      <c r="AB1290" s="592">
        <v>341.65</v>
      </c>
      <c r="AC1290" s="592">
        <v>0</v>
      </c>
      <c r="AD1290" s="592"/>
      <c r="AE1290" s="592"/>
      <c r="AF1290" s="592">
        <v>355.31</v>
      </c>
      <c r="AG1290" s="592">
        <v>0</v>
      </c>
    </row>
    <row r="1291" spans="1:33" x14ac:dyDescent="0.2">
      <c r="A1291" s="988">
        <v>37807</v>
      </c>
      <c r="B1291" s="592">
        <v>14.569000000000001</v>
      </c>
      <c r="C1291" s="592"/>
      <c r="D1291" s="592">
        <v>10.895</v>
      </c>
      <c r="E1291" s="592"/>
      <c r="F1291" s="592">
        <f t="shared" si="42"/>
        <v>25.463999999999999</v>
      </c>
      <c r="G1291" s="592"/>
      <c r="H1291" s="592"/>
      <c r="I1291" s="592"/>
      <c r="J1291" s="592"/>
      <c r="K1291" s="592"/>
      <c r="L1291" s="592"/>
      <c r="M1291" s="592"/>
      <c r="N1291" s="592"/>
      <c r="O1291" s="592"/>
      <c r="P1291" s="592"/>
      <c r="Q1291" s="592"/>
      <c r="R1291" s="592"/>
      <c r="S1291" s="592">
        <v>0</v>
      </c>
      <c r="T1291" s="990">
        <v>0</v>
      </c>
      <c r="U1291" s="473">
        <v>0</v>
      </c>
      <c r="V1291" s="592">
        <v>0</v>
      </c>
      <c r="W1291" s="592">
        <v>0</v>
      </c>
      <c r="X1291" s="592"/>
      <c r="Y1291" s="592">
        <f t="shared" si="41"/>
        <v>25.463999999999999</v>
      </c>
      <c r="Z1291" s="592"/>
      <c r="AA1291" s="592">
        <v>0</v>
      </c>
      <c r="AB1291" s="592">
        <v>341.44</v>
      </c>
      <c r="AC1291" s="592">
        <v>0</v>
      </c>
      <c r="AD1291" s="592"/>
      <c r="AE1291" s="592"/>
      <c r="AF1291" s="631">
        <v>355.23</v>
      </c>
      <c r="AG1291" s="631">
        <v>0</v>
      </c>
    </row>
    <row r="1292" spans="1:33" x14ac:dyDescent="0.2">
      <c r="A1292" s="988">
        <v>37808</v>
      </c>
      <c r="B1292" s="592">
        <v>19.065999999999999</v>
      </c>
      <c r="C1292" s="592"/>
      <c r="D1292" s="592">
        <v>7.8369999999999997</v>
      </c>
      <c r="E1292" s="592"/>
      <c r="F1292" s="592">
        <f t="shared" si="42"/>
        <v>26.902999999999999</v>
      </c>
      <c r="G1292" s="592"/>
      <c r="H1292" s="592"/>
      <c r="I1292" s="592"/>
      <c r="J1292" s="592"/>
      <c r="K1292" s="592"/>
      <c r="L1292" s="592"/>
      <c r="M1292" s="592"/>
      <c r="N1292" s="592"/>
      <c r="O1292" s="592"/>
      <c r="P1292" s="592"/>
      <c r="Q1292" s="592"/>
      <c r="R1292" s="592"/>
      <c r="S1292" s="592">
        <v>0</v>
      </c>
      <c r="T1292" s="990">
        <v>0</v>
      </c>
      <c r="U1292" s="473">
        <v>0</v>
      </c>
      <c r="V1292" s="592">
        <v>0</v>
      </c>
      <c r="W1292" s="592">
        <v>0</v>
      </c>
      <c r="X1292" s="592"/>
      <c r="Y1292" s="592">
        <f t="shared" si="41"/>
        <v>26.902999999999999</v>
      </c>
      <c r="Z1292" s="592"/>
      <c r="AA1292" s="592">
        <v>0</v>
      </c>
      <c r="AB1292" s="592">
        <v>341.39</v>
      </c>
      <c r="AC1292" s="592">
        <v>0</v>
      </c>
      <c r="AD1292" s="592"/>
      <c r="AE1292" s="592"/>
      <c r="AF1292" s="592">
        <v>355.18</v>
      </c>
      <c r="AG1292" s="592">
        <v>0</v>
      </c>
    </row>
    <row r="1293" spans="1:33" x14ac:dyDescent="0.2">
      <c r="A1293" s="988">
        <v>37809</v>
      </c>
      <c r="B1293" s="592">
        <v>20.052</v>
      </c>
      <c r="C1293" s="592"/>
      <c r="D1293" s="592">
        <v>10.15</v>
      </c>
      <c r="E1293" s="592"/>
      <c r="F1293" s="592">
        <f t="shared" si="42"/>
        <v>30.201999999999998</v>
      </c>
      <c r="G1293" s="592"/>
      <c r="H1293" s="592"/>
      <c r="I1293" s="592"/>
      <c r="J1293" s="592"/>
      <c r="K1293" s="592"/>
      <c r="L1293" s="592"/>
      <c r="M1293" s="592"/>
      <c r="N1293" s="592"/>
      <c r="O1293" s="592"/>
      <c r="P1293" s="592"/>
      <c r="Q1293" s="592"/>
      <c r="R1293" s="592"/>
      <c r="S1293" s="592">
        <v>0</v>
      </c>
      <c r="T1293" s="990">
        <v>0</v>
      </c>
      <c r="U1293" s="473">
        <v>0</v>
      </c>
      <c r="V1293" s="592">
        <v>0</v>
      </c>
      <c r="W1293" s="592">
        <v>0</v>
      </c>
      <c r="X1293" s="592"/>
      <c r="Y1293" s="592">
        <f t="shared" si="41"/>
        <v>30.201999999999998</v>
      </c>
      <c r="Z1293" s="592"/>
      <c r="AA1293" s="592">
        <v>0</v>
      </c>
      <c r="AB1293" s="592">
        <v>341.34</v>
      </c>
      <c r="AC1293" s="592">
        <v>0</v>
      </c>
      <c r="AD1293" s="592"/>
      <c r="AE1293" s="592"/>
      <c r="AF1293" s="592">
        <v>355.17</v>
      </c>
      <c r="AG1293" s="592">
        <v>0</v>
      </c>
    </row>
    <row r="1294" spans="1:33" x14ac:dyDescent="0.2">
      <c r="A1294" s="988">
        <v>37810</v>
      </c>
      <c r="B1294" s="631">
        <v>22.646999999999998</v>
      </c>
      <c r="C1294" s="631"/>
      <c r="D1294" s="592">
        <v>10.959</v>
      </c>
      <c r="E1294" s="592"/>
      <c r="F1294" s="592">
        <f t="shared" si="42"/>
        <v>33.605999999999995</v>
      </c>
      <c r="G1294" s="592"/>
      <c r="H1294" s="592"/>
      <c r="I1294" s="592"/>
      <c r="J1294" s="592"/>
      <c r="K1294" s="592"/>
      <c r="L1294" s="592"/>
      <c r="M1294" s="592"/>
      <c r="N1294" s="592"/>
      <c r="O1294" s="592"/>
      <c r="P1294" s="592"/>
      <c r="Q1294" s="592"/>
      <c r="R1294" s="592"/>
      <c r="S1294" s="592">
        <v>0</v>
      </c>
      <c r="T1294" s="990">
        <v>0</v>
      </c>
      <c r="U1294" s="473">
        <v>0</v>
      </c>
      <c r="V1294" s="592">
        <v>0</v>
      </c>
      <c r="W1294" s="592">
        <v>0</v>
      </c>
      <c r="X1294" s="592"/>
      <c r="Y1294" s="592">
        <f t="shared" si="41"/>
        <v>33.605999999999995</v>
      </c>
      <c r="Z1294" s="592"/>
      <c r="AA1294" s="592">
        <v>0</v>
      </c>
      <c r="AB1294" s="592">
        <v>341.28</v>
      </c>
      <c r="AC1294" s="592">
        <v>0</v>
      </c>
      <c r="AD1294" s="592"/>
      <c r="AE1294" s="592"/>
      <c r="AF1294" s="1000">
        <v>355.11</v>
      </c>
      <c r="AG1294" s="592">
        <v>0</v>
      </c>
    </row>
    <row r="1295" spans="1:33" x14ac:dyDescent="0.2">
      <c r="A1295" s="988">
        <v>37811</v>
      </c>
      <c r="B1295" s="592">
        <v>21.597000000000001</v>
      </c>
      <c r="C1295" s="592"/>
      <c r="D1295" s="592">
        <v>12.44</v>
      </c>
      <c r="E1295" s="592"/>
      <c r="F1295" s="592">
        <f t="shared" si="42"/>
        <v>34.036999999999999</v>
      </c>
      <c r="G1295" s="592"/>
      <c r="H1295" s="592"/>
      <c r="I1295" s="592"/>
      <c r="J1295" s="592"/>
      <c r="K1295" s="592"/>
      <c r="L1295" s="592"/>
      <c r="M1295" s="592"/>
      <c r="N1295" s="592"/>
      <c r="O1295" s="592"/>
      <c r="P1295" s="592"/>
      <c r="Q1295" s="592"/>
      <c r="R1295" s="592"/>
      <c r="S1295" s="592">
        <v>0</v>
      </c>
      <c r="T1295" s="990">
        <v>0</v>
      </c>
      <c r="U1295" s="473">
        <v>0</v>
      </c>
      <c r="V1295" s="1023">
        <v>0</v>
      </c>
      <c r="W1295" s="1023">
        <v>0</v>
      </c>
      <c r="X1295" s="1023"/>
      <c r="Y1295" s="592">
        <f t="shared" si="41"/>
        <v>34.036999999999999</v>
      </c>
      <c r="Z1295" s="592"/>
      <c r="AA1295" s="592">
        <v>0</v>
      </c>
      <c r="AB1295" s="592">
        <v>341.3</v>
      </c>
      <c r="AC1295" s="592">
        <v>0.13</v>
      </c>
      <c r="AD1295" s="592"/>
      <c r="AE1295" s="592"/>
      <c r="AF1295" s="1000">
        <v>355.06</v>
      </c>
      <c r="AG1295" s="592">
        <v>0.09</v>
      </c>
    </row>
    <row r="1296" spans="1:33" x14ac:dyDescent="0.2">
      <c r="A1296" s="988">
        <v>37812</v>
      </c>
      <c r="B1296" s="592">
        <v>20.469000000000001</v>
      </c>
      <c r="C1296" s="592"/>
      <c r="D1296" s="592">
        <v>7.61</v>
      </c>
      <c r="E1296" s="592"/>
      <c r="F1296" s="592">
        <f t="shared" si="42"/>
        <v>28.079000000000001</v>
      </c>
      <c r="G1296" s="592"/>
      <c r="H1296" s="592"/>
      <c r="I1296" s="592"/>
      <c r="J1296" s="592"/>
      <c r="K1296" s="592"/>
      <c r="L1296" s="592"/>
      <c r="M1296" s="592"/>
      <c r="N1296" s="592"/>
      <c r="O1296" s="592"/>
      <c r="P1296" s="592"/>
      <c r="Q1296" s="592"/>
      <c r="R1296" s="592"/>
      <c r="S1296" s="592">
        <v>0</v>
      </c>
      <c r="T1296" s="990">
        <v>0</v>
      </c>
      <c r="U1296" s="473">
        <v>0</v>
      </c>
      <c r="V1296" s="592">
        <v>0</v>
      </c>
      <c r="W1296" s="592">
        <v>0</v>
      </c>
      <c r="X1296" s="592"/>
      <c r="Y1296" s="592">
        <f t="shared" si="41"/>
        <v>28.079000000000001</v>
      </c>
      <c r="Z1296" s="592"/>
      <c r="AA1296" s="592">
        <v>0</v>
      </c>
      <c r="AB1296" s="1000">
        <v>341.33</v>
      </c>
      <c r="AC1296" s="592">
        <v>0.1</v>
      </c>
      <c r="AD1296" s="592"/>
      <c r="AE1296" s="592"/>
      <c r="AF1296" s="592">
        <v>355.04</v>
      </c>
      <c r="AG1296" s="592">
        <v>0</v>
      </c>
    </row>
    <row r="1297" spans="1:33" x14ac:dyDescent="0.2">
      <c r="A1297" s="988">
        <v>37813</v>
      </c>
      <c r="B1297" s="592">
        <v>20.13</v>
      </c>
      <c r="C1297" s="592"/>
      <c r="D1297" s="592">
        <v>11.59</v>
      </c>
      <c r="E1297" s="592"/>
      <c r="F1297" s="592">
        <f t="shared" si="42"/>
        <v>31.72</v>
      </c>
      <c r="G1297" s="592"/>
      <c r="H1297" s="592"/>
      <c r="I1297" s="592"/>
      <c r="J1297" s="592"/>
      <c r="K1297" s="592"/>
      <c r="L1297" s="592"/>
      <c r="M1297" s="592"/>
      <c r="N1297" s="592"/>
      <c r="O1297" s="592"/>
      <c r="P1297" s="592"/>
      <c r="Q1297" s="592"/>
      <c r="R1297" s="592"/>
      <c r="S1297" s="592">
        <v>0</v>
      </c>
      <c r="T1297" s="1025">
        <v>0</v>
      </c>
      <c r="U1297" s="473">
        <v>0</v>
      </c>
      <c r="V1297" s="592">
        <v>0</v>
      </c>
      <c r="W1297" s="592">
        <v>0</v>
      </c>
      <c r="X1297" s="592"/>
      <c r="Y1297" s="592">
        <f t="shared" si="41"/>
        <v>31.72</v>
      </c>
      <c r="Z1297" s="592"/>
      <c r="AA1297" s="592">
        <v>0</v>
      </c>
      <c r="AB1297" s="592">
        <v>341.21</v>
      </c>
      <c r="AC1297" s="592">
        <v>0.33</v>
      </c>
      <c r="AD1297" s="592"/>
      <c r="AE1297" s="592"/>
      <c r="AF1297" s="1000">
        <v>355.15</v>
      </c>
      <c r="AG1297" s="592">
        <v>0.52</v>
      </c>
    </row>
    <row r="1298" spans="1:33" x14ac:dyDescent="0.2">
      <c r="A1298" s="988">
        <v>37814</v>
      </c>
      <c r="B1298" s="592">
        <v>14.9</v>
      </c>
      <c r="C1298" s="592"/>
      <c r="D1298" s="592">
        <v>12.4</v>
      </c>
      <c r="E1298" s="592"/>
      <c r="F1298" s="592">
        <f t="shared" si="42"/>
        <v>27.3</v>
      </c>
      <c r="G1298" s="592"/>
      <c r="H1298" s="592"/>
      <c r="I1298" s="592"/>
      <c r="J1298" s="592"/>
      <c r="K1298" s="592"/>
      <c r="L1298" s="592"/>
      <c r="M1298" s="592"/>
      <c r="N1298" s="592"/>
      <c r="O1298" s="592"/>
      <c r="P1298" s="592"/>
      <c r="Q1298" s="592"/>
      <c r="R1298" s="592"/>
      <c r="S1298" s="592">
        <v>0</v>
      </c>
      <c r="T1298" s="990">
        <v>0</v>
      </c>
      <c r="U1298" s="473">
        <v>0</v>
      </c>
      <c r="V1298" s="592">
        <v>0</v>
      </c>
      <c r="W1298" s="592">
        <v>0</v>
      </c>
      <c r="X1298" s="592"/>
      <c r="Y1298" s="592">
        <f t="shared" si="41"/>
        <v>27.3</v>
      </c>
      <c r="Z1298" s="592"/>
      <c r="AA1298" s="592">
        <v>0</v>
      </c>
      <c r="AB1298" s="592">
        <v>341.13</v>
      </c>
      <c r="AC1298" s="592">
        <v>0.06</v>
      </c>
      <c r="AD1298" s="592"/>
      <c r="AE1298" s="592"/>
      <c r="AF1298" s="592">
        <v>355.16</v>
      </c>
      <c r="AG1298" s="592">
        <v>0.05</v>
      </c>
    </row>
    <row r="1299" spans="1:33" x14ac:dyDescent="0.2">
      <c r="A1299" s="988">
        <v>37815</v>
      </c>
      <c r="B1299" s="592">
        <v>13.4</v>
      </c>
      <c r="C1299" s="592"/>
      <c r="D1299" s="592">
        <v>11.33</v>
      </c>
      <c r="E1299" s="592"/>
      <c r="F1299" s="592">
        <f t="shared" si="42"/>
        <v>24.73</v>
      </c>
      <c r="G1299" s="592"/>
      <c r="H1299" s="592"/>
      <c r="I1299" s="592"/>
      <c r="J1299" s="592"/>
      <c r="K1299" s="592"/>
      <c r="L1299" s="592"/>
      <c r="M1299" s="592"/>
      <c r="N1299" s="592"/>
      <c r="O1299" s="592"/>
      <c r="P1299" s="592"/>
      <c r="Q1299" s="592"/>
      <c r="R1299" s="592"/>
      <c r="S1299" s="592">
        <v>0</v>
      </c>
      <c r="T1299" s="990">
        <v>0</v>
      </c>
      <c r="U1299" s="473">
        <v>0</v>
      </c>
      <c r="V1299" s="592">
        <v>0</v>
      </c>
      <c r="W1299" s="592">
        <v>0</v>
      </c>
      <c r="X1299" s="592"/>
      <c r="Y1299" s="592">
        <f t="shared" si="41"/>
        <v>24.73</v>
      </c>
      <c r="Z1299" s="592"/>
      <c r="AA1299" s="592">
        <v>0</v>
      </c>
      <c r="AB1299" s="592">
        <v>341.17</v>
      </c>
      <c r="AC1299" s="592">
        <v>0.51</v>
      </c>
      <c r="AD1299" s="592"/>
      <c r="AE1299" s="592"/>
      <c r="AF1299" s="592">
        <v>355.21</v>
      </c>
      <c r="AG1299" s="592">
        <v>1.05</v>
      </c>
    </row>
    <row r="1300" spans="1:33" x14ac:dyDescent="0.2">
      <c r="A1300" s="988">
        <v>37816</v>
      </c>
      <c r="B1300" s="592">
        <v>17.091000000000001</v>
      </c>
      <c r="C1300" s="592"/>
      <c r="D1300" s="592">
        <v>11.08</v>
      </c>
      <c r="E1300" s="592"/>
      <c r="F1300" s="592">
        <f t="shared" si="42"/>
        <v>28.170999999999999</v>
      </c>
      <c r="G1300" s="592"/>
      <c r="H1300" s="592"/>
      <c r="I1300" s="592"/>
      <c r="J1300" s="592"/>
      <c r="K1300" s="592"/>
      <c r="L1300" s="592"/>
      <c r="M1300" s="592"/>
      <c r="N1300" s="592"/>
      <c r="O1300" s="592"/>
      <c r="P1300" s="592"/>
      <c r="Q1300" s="592"/>
      <c r="R1300" s="592"/>
      <c r="S1300" s="592">
        <v>0</v>
      </c>
      <c r="T1300" s="990">
        <v>0</v>
      </c>
      <c r="U1300" s="473">
        <v>0</v>
      </c>
      <c r="V1300" s="592">
        <v>0</v>
      </c>
      <c r="W1300" s="592">
        <v>0</v>
      </c>
      <c r="X1300" s="592"/>
      <c r="Y1300" s="592">
        <f t="shared" si="41"/>
        <v>28.170999999999999</v>
      </c>
      <c r="Z1300" s="592"/>
      <c r="AA1300" s="592">
        <v>0</v>
      </c>
      <c r="AB1300" s="592">
        <v>341.17</v>
      </c>
      <c r="AC1300" s="592">
        <v>0.02</v>
      </c>
      <c r="AD1300" s="592"/>
      <c r="AE1300" s="592"/>
      <c r="AF1300" s="592">
        <v>355.3</v>
      </c>
      <c r="AG1300" s="592">
        <v>0.03</v>
      </c>
    </row>
    <row r="1301" spans="1:33" x14ac:dyDescent="0.2">
      <c r="A1301" s="988">
        <v>37817</v>
      </c>
      <c r="B1301" s="592">
        <v>16.62</v>
      </c>
      <c r="C1301" s="592"/>
      <c r="D1301" s="592">
        <v>10.705</v>
      </c>
      <c r="E1301" s="592"/>
      <c r="F1301" s="592">
        <f t="shared" si="42"/>
        <v>27.325000000000003</v>
      </c>
      <c r="G1301" s="592"/>
      <c r="H1301" s="592"/>
      <c r="I1301" s="592"/>
      <c r="J1301" s="592"/>
      <c r="K1301" s="592"/>
      <c r="L1301" s="592"/>
      <c r="M1301" s="592"/>
      <c r="N1301" s="592"/>
      <c r="O1301" s="592"/>
      <c r="P1301" s="592"/>
      <c r="Q1301" s="592"/>
      <c r="R1301" s="592"/>
      <c r="S1301" s="592">
        <v>0</v>
      </c>
      <c r="T1301" s="990">
        <v>0</v>
      </c>
      <c r="U1301" s="473">
        <v>0</v>
      </c>
      <c r="V1301" s="592">
        <v>0</v>
      </c>
      <c r="W1301" s="592">
        <v>0</v>
      </c>
      <c r="X1301" s="592"/>
      <c r="Y1301" s="592">
        <f t="shared" si="41"/>
        <v>27.325000000000003</v>
      </c>
      <c r="Z1301" s="592"/>
      <c r="AA1301" s="592">
        <v>0</v>
      </c>
      <c r="AB1301" s="592">
        <v>341.12</v>
      </c>
      <c r="AC1301" s="592">
        <v>0</v>
      </c>
      <c r="AD1301" s="592"/>
      <c r="AE1301" s="592"/>
      <c r="AF1301" s="592">
        <v>355.21</v>
      </c>
      <c r="AG1301" s="592">
        <v>0</v>
      </c>
    </row>
    <row r="1302" spans="1:33" x14ac:dyDescent="0.2">
      <c r="A1302" s="988">
        <v>37818</v>
      </c>
      <c r="B1302" s="592">
        <v>20.645</v>
      </c>
      <c r="C1302" s="592"/>
      <c r="D1302" s="592">
        <v>10.159000000000001</v>
      </c>
      <c r="E1302" s="592"/>
      <c r="F1302" s="592">
        <f t="shared" si="42"/>
        <v>30.804000000000002</v>
      </c>
      <c r="G1302" s="592"/>
      <c r="H1302" s="592"/>
      <c r="I1302" s="592"/>
      <c r="J1302" s="592"/>
      <c r="K1302" s="592"/>
      <c r="L1302" s="592"/>
      <c r="M1302" s="592"/>
      <c r="N1302" s="592"/>
      <c r="O1302" s="592"/>
      <c r="P1302" s="592"/>
      <c r="Q1302" s="592"/>
      <c r="R1302" s="592"/>
      <c r="S1302" s="592">
        <v>0</v>
      </c>
      <c r="T1302" s="990">
        <v>0</v>
      </c>
      <c r="U1302" s="473">
        <v>0</v>
      </c>
      <c r="V1302" s="592">
        <v>0</v>
      </c>
      <c r="W1302" s="592">
        <v>0</v>
      </c>
      <c r="X1302" s="592"/>
      <c r="Y1302" s="592">
        <f t="shared" si="41"/>
        <v>30.804000000000002</v>
      </c>
      <c r="Z1302" s="592"/>
      <c r="AA1302" s="592">
        <v>0</v>
      </c>
      <c r="AB1302" s="592">
        <v>341.2</v>
      </c>
      <c r="AC1302" s="592">
        <v>0.15</v>
      </c>
      <c r="AD1302" s="592"/>
      <c r="AE1302" s="592"/>
      <c r="AF1302" s="1000">
        <v>355.17</v>
      </c>
      <c r="AG1302" s="592">
        <v>0.2</v>
      </c>
    </row>
    <row r="1303" spans="1:33" x14ac:dyDescent="0.2">
      <c r="A1303" s="988">
        <v>37819</v>
      </c>
      <c r="B1303" s="592">
        <v>21.702999999999999</v>
      </c>
      <c r="C1303" s="592"/>
      <c r="D1303" s="592">
        <v>8.7859999999999996</v>
      </c>
      <c r="E1303" s="592"/>
      <c r="F1303" s="592">
        <f t="shared" si="42"/>
        <v>30.488999999999997</v>
      </c>
      <c r="G1303" s="592"/>
      <c r="H1303" s="592"/>
      <c r="I1303" s="592"/>
      <c r="J1303" s="592"/>
      <c r="K1303" s="592"/>
      <c r="L1303" s="592"/>
      <c r="M1303" s="592"/>
      <c r="N1303" s="592"/>
      <c r="O1303" s="592"/>
      <c r="P1303" s="592"/>
      <c r="Q1303" s="592"/>
      <c r="R1303" s="592"/>
      <c r="S1303" s="592">
        <v>0</v>
      </c>
      <c r="T1303" s="990">
        <v>0</v>
      </c>
      <c r="U1303" s="473">
        <v>0</v>
      </c>
      <c r="V1303" s="592">
        <v>0</v>
      </c>
      <c r="W1303" s="592">
        <v>0</v>
      </c>
      <c r="X1303" s="592"/>
      <c r="Y1303" s="592">
        <f t="shared" si="41"/>
        <v>30.488999999999997</v>
      </c>
      <c r="Z1303" s="592"/>
      <c r="AA1303" s="592">
        <v>0</v>
      </c>
      <c r="AB1303" s="592">
        <v>341.17</v>
      </c>
      <c r="AC1303" s="592">
        <v>0</v>
      </c>
      <c r="AD1303" s="592"/>
      <c r="AE1303" s="592"/>
      <c r="AF1303" s="592">
        <v>355.14</v>
      </c>
      <c r="AG1303" s="592">
        <v>0</v>
      </c>
    </row>
    <row r="1304" spans="1:33" x14ac:dyDescent="0.2">
      <c r="A1304" s="988">
        <v>37820</v>
      </c>
      <c r="B1304" s="592">
        <v>20.033000000000001</v>
      </c>
      <c r="C1304" s="592"/>
      <c r="D1304" s="592">
        <v>10</v>
      </c>
      <c r="E1304" s="592"/>
      <c r="F1304" s="592">
        <f t="shared" si="42"/>
        <v>30.033000000000001</v>
      </c>
      <c r="G1304" s="592"/>
      <c r="H1304" s="592"/>
      <c r="I1304" s="592"/>
      <c r="J1304" s="592"/>
      <c r="K1304" s="592"/>
      <c r="L1304" s="592"/>
      <c r="M1304" s="592"/>
      <c r="N1304" s="592"/>
      <c r="O1304" s="592"/>
      <c r="P1304" s="592"/>
      <c r="Q1304" s="592"/>
      <c r="R1304" s="592"/>
      <c r="S1304" s="592">
        <v>0</v>
      </c>
      <c r="T1304" s="990">
        <v>0</v>
      </c>
      <c r="U1304" s="473">
        <v>0</v>
      </c>
      <c r="V1304" s="592">
        <v>0</v>
      </c>
      <c r="W1304" s="592">
        <v>0</v>
      </c>
      <c r="X1304" s="592"/>
      <c r="Y1304" s="592">
        <f t="shared" si="41"/>
        <v>30.033000000000001</v>
      </c>
      <c r="Z1304" s="592"/>
      <c r="AA1304" s="592">
        <v>0</v>
      </c>
      <c r="AB1304" s="592">
        <v>341.16</v>
      </c>
      <c r="AC1304" s="592">
        <v>0.02</v>
      </c>
      <c r="AD1304" s="592"/>
      <c r="AE1304" s="592"/>
      <c r="AF1304" s="592">
        <v>355.1</v>
      </c>
      <c r="AG1304" s="592">
        <v>0</v>
      </c>
    </row>
    <row r="1305" spans="1:33" x14ac:dyDescent="0.2">
      <c r="A1305" s="988">
        <v>37821</v>
      </c>
      <c r="B1305" s="592">
        <v>19.236999999999998</v>
      </c>
      <c r="C1305" s="592"/>
      <c r="D1305" s="592">
        <v>10.130000000000001</v>
      </c>
      <c r="E1305" s="592"/>
      <c r="F1305" s="592">
        <f t="shared" si="42"/>
        <v>29.366999999999997</v>
      </c>
      <c r="G1305" s="592"/>
      <c r="H1305" s="592"/>
      <c r="I1305" s="592"/>
      <c r="J1305" s="592"/>
      <c r="K1305" s="592"/>
      <c r="L1305" s="592"/>
      <c r="M1305" s="592"/>
      <c r="N1305" s="592"/>
      <c r="O1305" s="592"/>
      <c r="P1305" s="592"/>
      <c r="Q1305" s="592"/>
      <c r="R1305" s="592"/>
      <c r="S1305" s="592">
        <v>0</v>
      </c>
      <c r="T1305" s="997">
        <v>0</v>
      </c>
      <c r="U1305" s="473">
        <v>0</v>
      </c>
      <c r="V1305" s="592">
        <v>0</v>
      </c>
      <c r="W1305" s="592">
        <v>0</v>
      </c>
      <c r="X1305" s="592"/>
      <c r="Y1305" s="592">
        <f t="shared" si="41"/>
        <v>29.366999999999997</v>
      </c>
      <c r="Z1305" s="592"/>
      <c r="AA1305" s="592">
        <v>0</v>
      </c>
      <c r="AB1305" s="592">
        <v>341.12</v>
      </c>
      <c r="AC1305" s="592">
        <v>0</v>
      </c>
      <c r="AD1305" s="592"/>
      <c r="AE1305" s="592"/>
      <c r="AF1305" s="592">
        <v>355.1</v>
      </c>
      <c r="AG1305" s="592">
        <v>0</v>
      </c>
    </row>
    <row r="1306" spans="1:33" x14ac:dyDescent="0.2">
      <c r="A1306" s="988">
        <v>37822</v>
      </c>
      <c r="B1306" s="592">
        <v>18.016999999999999</v>
      </c>
      <c r="C1306" s="592"/>
      <c r="D1306" s="592">
        <v>9.6739999999999995</v>
      </c>
      <c r="E1306" s="592"/>
      <c r="F1306" s="592">
        <f t="shared" si="42"/>
        <v>27.690999999999999</v>
      </c>
      <c r="G1306" s="592"/>
      <c r="H1306" s="592"/>
      <c r="I1306" s="592"/>
      <c r="J1306" s="592"/>
      <c r="K1306" s="592"/>
      <c r="L1306" s="592"/>
      <c r="M1306" s="592"/>
      <c r="N1306" s="592"/>
      <c r="O1306" s="592"/>
      <c r="P1306" s="592"/>
      <c r="Q1306" s="592"/>
      <c r="R1306" s="592"/>
      <c r="S1306" s="592">
        <v>0</v>
      </c>
      <c r="T1306" s="997">
        <v>0</v>
      </c>
      <c r="U1306" s="473">
        <v>0</v>
      </c>
      <c r="V1306" s="592">
        <v>0</v>
      </c>
      <c r="W1306" s="592">
        <v>0</v>
      </c>
      <c r="X1306" s="592"/>
      <c r="Y1306" s="592">
        <f t="shared" ref="Y1306:Y1348" si="43">+F1306-S1306-T1306-U1306-V1306+W1306</f>
        <v>27.690999999999999</v>
      </c>
      <c r="Z1306" s="592"/>
      <c r="AA1306" s="592">
        <v>0</v>
      </c>
      <c r="AB1306" s="592">
        <v>341.1</v>
      </c>
      <c r="AC1306" s="592">
        <v>0</v>
      </c>
      <c r="AD1306" s="592"/>
      <c r="AE1306" s="592"/>
      <c r="AF1306" s="631">
        <v>355.17</v>
      </c>
      <c r="AG1306" s="631">
        <v>0.05</v>
      </c>
    </row>
    <row r="1307" spans="1:33" x14ac:dyDescent="0.2">
      <c r="A1307" s="988">
        <v>37823</v>
      </c>
      <c r="B1307" s="592">
        <v>21.294</v>
      </c>
      <c r="C1307" s="592"/>
      <c r="D1307" s="592">
        <v>10.807</v>
      </c>
      <c r="E1307" s="592"/>
      <c r="F1307" s="592">
        <f t="shared" si="42"/>
        <v>32.100999999999999</v>
      </c>
      <c r="G1307" s="592"/>
      <c r="H1307" s="592"/>
      <c r="I1307" s="592"/>
      <c r="J1307" s="592"/>
      <c r="K1307" s="592"/>
      <c r="L1307" s="592"/>
      <c r="M1307" s="592"/>
      <c r="N1307" s="592"/>
      <c r="O1307" s="592"/>
      <c r="P1307" s="592"/>
      <c r="Q1307" s="592"/>
      <c r="R1307" s="592"/>
      <c r="S1307" s="592">
        <v>0</v>
      </c>
      <c r="T1307" s="997">
        <v>0</v>
      </c>
      <c r="U1307" s="473">
        <v>0</v>
      </c>
      <c r="V1307" s="592">
        <v>0</v>
      </c>
      <c r="W1307" s="592">
        <v>0</v>
      </c>
      <c r="X1307" s="592"/>
      <c r="Y1307" s="592">
        <f t="shared" si="43"/>
        <v>32.100999999999999</v>
      </c>
      <c r="Z1307" s="592"/>
      <c r="AA1307" s="592">
        <v>0</v>
      </c>
      <c r="AB1307" s="592">
        <v>341.06</v>
      </c>
      <c r="AC1307" s="592">
        <v>0</v>
      </c>
      <c r="AD1307" s="592"/>
      <c r="AE1307" s="592"/>
      <c r="AF1307" s="592">
        <v>355.06</v>
      </c>
      <c r="AG1307" s="592">
        <v>0</v>
      </c>
    </row>
    <row r="1308" spans="1:33" x14ac:dyDescent="0.2">
      <c r="A1308" s="988">
        <v>37824</v>
      </c>
      <c r="B1308" s="592">
        <v>20.065999999999999</v>
      </c>
      <c r="C1308" s="592"/>
      <c r="D1308" s="592">
        <v>10.784000000000001</v>
      </c>
      <c r="E1308" s="592"/>
      <c r="F1308" s="592">
        <f t="shared" si="42"/>
        <v>30.85</v>
      </c>
      <c r="G1308" s="592"/>
      <c r="H1308" s="592"/>
      <c r="I1308" s="592"/>
      <c r="J1308" s="592"/>
      <c r="K1308" s="592"/>
      <c r="L1308" s="592"/>
      <c r="M1308" s="592"/>
      <c r="N1308" s="592"/>
      <c r="O1308" s="592"/>
      <c r="P1308" s="592"/>
      <c r="Q1308" s="592"/>
      <c r="R1308" s="592"/>
      <c r="S1308" s="592">
        <v>0</v>
      </c>
      <c r="T1308" s="990">
        <v>0</v>
      </c>
      <c r="U1308" s="679">
        <v>0</v>
      </c>
      <c r="V1308" s="592">
        <v>0</v>
      </c>
      <c r="W1308" s="592">
        <v>0</v>
      </c>
      <c r="X1308" s="592"/>
      <c r="Y1308" s="592">
        <f t="shared" si="43"/>
        <v>30.85</v>
      </c>
      <c r="Z1308" s="592"/>
      <c r="AA1308" s="592">
        <v>0</v>
      </c>
      <c r="AB1308" s="592">
        <v>341.22</v>
      </c>
      <c r="AC1308" s="592">
        <v>0.68</v>
      </c>
      <c r="AD1308" s="592"/>
      <c r="AE1308" s="592"/>
      <c r="AF1308" s="592">
        <v>355.37</v>
      </c>
      <c r="AG1308" s="592">
        <v>0.62</v>
      </c>
    </row>
    <row r="1309" spans="1:33" x14ac:dyDescent="0.2">
      <c r="A1309" s="988">
        <v>37825</v>
      </c>
      <c r="B1309" s="592">
        <v>18.859000000000002</v>
      </c>
      <c r="C1309" s="592"/>
      <c r="D1309" s="592">
        <v>9.4710000000000001</v>
      </c>
      <c r="E1309" s="592"/>
      <c r="F1309" s="592">
        <f t="shared" ref="F1309:F1348" si="44">+B1309+D1309</f>
        <v>28.330000000000002</v>
      </c>
      <c r="G1309" s="592"/>
      <c r="H1309" s="592"/>
      <c r="I1309" s="592"/>
      <c r="J1309" s="592"/>
      <c r="K1309" s="592"/>
      <c r="L1309" s="592"/>
      <c r="M1309" s="592"/>
      <c r="N1309" s="592"/>
      <c r="O1309" s="592"/>
      <c r="P1309" s="592"/>
      <c r="Q1309" s="592"/>
      <c r="R1309" s="592"/>
      <c r="S1309" s="592">
        <v>0</v>
      </c>
      <c r="T1309" s="990">
        <v>0</v>
      </c>
      <c r="U1309" s="679">
        <v>0</v>
      </c>
      <c r="V1309" s="592">
        <v>0</v>
      </c>
      <c r="W1309" s="592">
        <v>0</v>
      </c>
      <c r="X1309" s="592"/>
      <c r="Y1309" s="592">
        <f t="shared" si="43"/>
        <v>28.330000000000002</v>
      </c>
      <c r="Z1309" s="592"/>
      <c r="AA1309" s="592">
        <v>0</v>
      </c>
      <c r="AB1309" s="592">
        <v>341.57</v>
      </c>
      <c r="AC1309" s="592">
        <v>0.2</v>
      </c>
      <c r="AD1309" s="592"/>
      <c r="AE1309" s="592"/>
      <c r="AF1309" s="592">
        <v>355.35</v>
      </c>
      <c r="AG1309" s="592">
        <v>0.11</v>
      </c>
    </row>
    <row r="1310" spans="1:33" x14ac:dyDescent="0.2">
      <c r="A1310" s="988">
        <v>37826</v>
      </c>
      <c r="B1310" s="592">
        <v>18.562999999999999</v>
      </c>
      <c r="C1310" s="592"/>
      <c r="D1310" s="592">
        <v>10.198</v>
      </c>
      <c r="E1310" s="592"/>
      <c r="F1310" s="592">
        <f t="shared" si="44"/>
        <v>28.760999999999999</v>
      </c>
      <c r="G1310" s="592"/>
      <c r="H1310" s="592"/>
      <c r="I1310" s="592"/>
      <c r="J1310" s="592"/>
      <c r="K1310" s="592"/>
      <c r="L1310" s="592"/>
      <c r="M1310" s="592"/>
      <c r="N1310" s="592"/>
      <c r="O1310" s="592"/>
      <c r="P1310" s="592"/>
      <c r="Q1310" s="592"/>
      <c r="R1310" s="592"/>
      <c r="S1310" s="592">
        <v>0</v>
      </c>
      <c r="T1310" s="990">
        <v>0</v>
      </c>
      <c r="U1310" s="679">
        <v>0</v>
      </c>
      <c r="V1310" s="592">
        <v>0</v>
      </c>
      <c r="W1310" s="592">
        <v>0</v>
      </c>
      <c r="X1310" s="592"/>
      <c r="Y1310" s="592">
        <f t="shared" si="43"/>
        <v>28.760999999999999</v>
      </c>
      <c r="Z1310" s="592"/>
      <c r="AA1310" s="592">
        <v>0</v>
      </c>
      <c r="AB1310" s="592">
        <v>341.54</v>
      </c>
      <c r="AC1310" s="592">
        <v>0</v>
      </c>
      <c r="AD1310" s="592"/>
      <c r="AE1310" s="592"/>
      <c r="AF1310" s="592">
        <v>355.25</v>
      </c>
      <c r="AG1310" s="592">
        <v>0</v>
      </c>
    </row>
    <row r="1311" spans="1:33" x14ac:dyDescent="0.2">
      <c r="A1311" s="988">
        <v>37827</v>
      </c>
      <c r="B1311" s="592">
        <v>17.975999999999999</v>
      </c>
      <c r="C1311" s="592"/>
      <c r="D1311" s="592">
        <v>10.465999999999999</v>
      </c>
      <c r="E1311" s="592"/>
      <c r="F1311" s="592">
        <f t="shared" si="44"/>
        <v>28.442</v>
      </c>
      <c r="G1311" s="592"/>
      <c r="H1311" s="592"/>
      <c r="I1311" s="592"/>
      <c r="J1311" s="592"/>
      <c r="K1311" s="592"/>
      <c r="L1311" s="592"/>
      <c r="M1311" s="592"/>
      <c r="N1311" s="592"/>
      <c r="O1311" s="592"/>
      <c r="P1311" s="592"/>
      <c r="Q1311" s="592"/>
      <c r="R1311" s="592"/>
      <c r="S1311" s="592">
        <v>0</v>
      </c>
      <c r="T1311" s="990">
        <v>0</v>
      </c>
      <c r="U1311" s="679">
        <v>0</v>
      </c>
      <c r="V1311" s="592">
        <v>0</v>
      </c>
      <c r="W1311" s="592">
        <v>0</v>
      </c>
      <c r="X1311" s="592"/>
      <c r="Y1311" s="592">
        <f t="shared" si="43"/>
        <v>28.442</v>
      </c>
      <c r="Z1311" s="592"/>
      <c r="AA1311" s="592">
        <v>0</v>
      </c>
      <c r="AB1311" s="592">
        <v>341.34</v>
      </c>
      <c r="AC1311" s="592">
        <v>0</v>
      </c>
      <c r="AD1311" s="592"/>
      <c r="AE1311" s="592"/>
      <c r="AF1311" s="592">
        <v>355.16</v>
      </c>
      <c r="AG1311" s="592">
        <v>0</v>
      </c>
    </row>
    <row r="1312" spans="1:33" x14ac:dyDescent="0.2">
      <c r="A1312" s="988">
        <v>37828</v>
      </c>
      <c r="B1312" s="592">
        <v>19.154</v>
      </c>
      <c r="C1312" s="592"/>
      <c r="D1312" s="592">
        <v>10.537000000000001</v>
      </c>
      <c r="E1312" s="592"/>
      <c r="F1312" s="592">
        <f t="shared" si="44"/>
        <v>29.691000000000003</v>
      </c>
      <c r="G1312" s="592"/>
      <c r="H1312" s="592"/>
      <c r="I1312" s="592"/>
      <c r="J1312" s="592"/>
      <c r="K1312" s="592"/>
      <c r="L1312" s="592"/>
      <c r="M1312" s="592"/>
      <c r="N1312" s="592"/>
      <c r="O1312" s="592"/>
      <c r="P1312" s="592"/>
      <c r="Q1312" s="592"/>
      <c r="R1312" s="592"/>
      <c r="S1312" s="592">
        <v>0</v>
      </c>
      <c r="T1312" s="990">
        <v>0</v>
      </c>
      <c r="U1312" s="679">
        <v>0</v>
      </c>
      <c r="V1312" s="592">
        <v>0</v>
      </c>
      <c r="W1312" s="631">
        <v>0</v>
      </c>
      <c r="X1312" s="631"/>
      <c r="Y1312" s="592">
        <f t="shared" si="43"/>
        <v>29.691000000000003</v>
      </c>
      <c r="Z1312" s="592"/>
      <c r="AA1312" s="592">
        <v>0</v>
      </c>
      <c r="AB1312" s="592">
        <v>341.12</v>
      </c>
      <c r="AC1312" s="592">
        <v>0</v>
      </c>
      <c r="AD1312" s="592"/>
      <c r="AE1312" s="592"/>
      <c r="AF1312" s="592">
        <v>355.16</v>
      </c>
      <c r="AG1312" s="592">
        <v>0</v>
      </c>
    </row>
    <row r="1313" spans="1:33" x14ac:dyDescent="0.2">
      <c r="A1313" s="988">
        <v>37829</v>
      </c>
      <c r="B1313" s="592">
        <v>18.177</v>
      </c>
      <c r="C1313" s="592"/>
      <c r="D1313" s="592">
        <v>10.254</v>
      </c>
      <c r="E1313" s="592"/>
      <c r="F1313" s="592">
        <f t="shared" si="44"/>
        <v>28.430999999999997</v>
      </c>
      <c r="G1313" s="592"/>
      <c r="H1313" s="592"/>
      <c r="I1313" s="592"/>
      <c r="J1313" s="592"/>
      <c r="K1313" s="592"/>
      <c r="L1313" s="592"/>
      <c r="M1313" s="592"/>
      <c r="N1313" s="592"/>
      <c r="O1313" s="592"/>
      <c r="P1313" s="592"/>
      <c r="Q1313" s="592"/>
      <c r="R1313" s="592"/>
      <c r="S1313" s="592">
        <v>0</v>
      </c>
      <c r="T1313" s="990">
        <v>0</v>
      </c>
      <c r="U1313" s="679">
        <v>0</v>
      </c>
      <c r="V1313" s="592">
        <v>0</v>
      </c>
      <c r="W1313" s="631">
        <v>0</v>
      </c>
      <c r="X1313" s="631"/>
      <c r="Y1313" s="592">
        <f t="shared" si="43"/>
        <v>28.430999999999997</v>
      </c>
      <c r="Z1313" s="592"/>
      <c r="AA1313" s="592">
        <v>0</v>
      </c>
      <c r="AB1313" s="592">
        <v>341.06</v>
      </c>
      <c r="AC1313" s="592">
        <v>0</v>
      </c>
      <c r="AD1313" s="592"/>
      <c r="AE1313" s="592"/>
      <c r="AF1313" s="592">
        <v>355.1</v>
      </c>
      <c r="AG1313" s="592">
        <v>0</v>
      </c>
    </row>
    <row r="1314" spans="1:33" x14ac:dyDescent="0.2">
      <c r="A1314" s="988">
        <v>37830</v>
      </c>
      <c r="B1314" s="592">
        <v>21.863</v>
      </c>
      <c r="C1314" s="592"/>
      <c r="D1314" s="592">
        <v>11.94</v>
      </c>
      <c r="E1314" s="592"/>
      <c r="F1314" s="592">
        <f t="shared" si="44"/>
        <v>33.802999999999997</v>
      </c>
      <c r="G1314" s="592"/>
      <c r="H1314" s="592"/>
      <c r="I1314" s="592"/>
      <c r="J1314" s="592"/>
      <c r="K1314" s="592"/>
      <c r="L1314" s="592"/>
      <c r="M1314" s="592"/>
      <c r="N1314" s="592"/>
      <c r="O1314" s="592"/>
      <c r="P1314" s="592"/>
      <c r="Q1314" s="592"/>
      <c r="R1314" s="592"/>
      <c r="S1314" s="592">
        <v>0</v>
      </c>
      <c r="T1314" s="990">
        <v>0</v>
      </c>
      <c r="U1314" s="679">
        <v>0</v>
      </c>
      <c r="V1314" s="592">
        <v>0</v>
      </c>
      <c r="W1314" s="631">
        <v>0</v>
      </c>
      <c r="X1314" s="631"/>
      <c r="Y1314" s="592">
        <f t="shared" si="43"/>
        <v>33.802999999999997</v>
      </c>
      <c r="Z1314" s="592"/>
      <c r="AA1314" s="592">
        <v>0</v>
      </c>
      <c r="AB1314" s="592">
        <v>341.04</v>
      </c>
      <c r="AC1314" s="592">
        <v>0</v>
      </c>
      <c r="AD1314" s="592"/>
      <c r="AE1314" s="592"/>
      <c r="AF1314" s="592">
        <v>355.05</v>
      </c>
      <c r="AG1314" s="592">
        <v>0</v>
      </c>
    </row>
    <row r="1315" spans="1:33" x14ac:dyDescent="0.2">
      <c r="A1315" s="988">
        <v>37831</v>
      </c>
      <c r="B1315" s="592">
        <v>20.536999999999999</v>
      </c>
      <c r="C1315" s="592"/>
      <c r="D1315" s="592">
        <v>8.5039999999999996</v>
      </c>
      <c r="E1315" s="592"/>
      <c r="F1315" s="592">
        <f t="shared" si="44"/>
        <v>29.040999999999997</v>
      </c>
      <c r="G1315" s="592"/>
      <c r="H1315" s="592"/>
      <c r="I1315" s="592"/>
      <c r="J1315" s="592"/>
      <c r="K1315" s="592"/>
      <c r="L1315" s="592"/>
      <c r="M1315" s="592"/>
      <c r="N1315" s="592"/>
      <c r="O1315" s="592"/>
      <c r="P1315" s="592"/>
      <c r="Q1315" s="592"/>
      <c r="R1315" s="592"/>
      <c r="S1315" s="592">
        <v>0</v>
      </c>
      <c r="T1315" s="990">
        <v>0</v>
      </c>
      <c r="U1315" s="679">
        <v>0</v>
      </c>
      <c r="V1315" s="592">
        <v>0</v>
      </c>
      <c r="W1315" s="631">
        <v>0</v>
      </c>
      <c r="X1315" s="631"/>
      <c r="Y1315" s="592">
        <f t="shared" si="43"/>
        <v>29.040999999999997</v>
      </c>
      <c r="Z1315" s="592"/>
      <c r="AA1315" s="592">
        <v>0</v>
      </c>
      <c r="AB1315" s="592">
        <v>341.11</v>
      </c>
      <c r="AC1315" s="592">
        <v>0.41</v>
      </c>
      <c r="AD1315" s="592"/>
      <c r="AE1315" s="592"/>
      <c r="AF1315" s="1000">
        <v>354.97</v>
      </c>
      <c r="AG1315" s="592">
        <v>0.15</v>
      </c>
    </row>
    <row r="1316" spans="1:33" x14ac:dyDescent="0.2">
      <c r="A1316" s="988">
        <v>37832</v>
      </c>
      <c r="B1316" s="592">
        <v>18.148</v>
      </c>
      <c r="C1316" s="592"/>
      <c r="D1316" s="592">
        <v>11.742000000000001</v>
      </c>
      <c r="E1316" s="592"/>
      <c r="F1316" s="592">
        <f t="shared" si="44"/>
        <v>29.89</v>
      </c>
      <c r="G1316" s="592"/>
      <c r="H1316" s="592"/>
      <c r="I1316" s="592"/>
      <c r="J1316" s="592"/>
      <c r="K1316" s="592"/>
      <c r="L1316" s="592"/>
      <c r="M1316" s="592"/>
      <c r="N1316" s="592"/>
      <c r="O1316" s="592"/>
      <c r="P1316" s="592"/>
      <c r="Q1316" s="592"/>
      <c r="R1316" s="592"/>
      <c r="S1316" s="592">
        <v>0</v>
      </c>
      <c r="T1316" s="990">
        <v>0</v>
      </c>
      <c r="U1316" s="679">
        <v>0</v>
      </c>
      <c r="V1316" s="592">
        <v>0</v>
      </c>
      <c r="W1316" s="592">
        <v>0</v>
      </c>
      <c r="X1316" s="592"/>
      <c r="Y1316" s="592">
        <f t="shared" si="43"/>
        <v>29.89</v>
      </c>
      <c r="Z1316" s="592"/>
      <c r="AA1316" s="592">
        <v>0</v>
      </c>
      <c r="AB1316" s="1000">
        <v>341.02</v>
      </c>
      <c r="AC1316" s="592">
        <v>0</v>
      </c>
      <c r="AD1316" s="592"/>
      <c r="AE1316" s="592"/>
      <c r="AF1316" s="1000">
        <v>354.97</v>
      </c>
      <c r="AG1316" s="592">
        <v>0.02</v>
      </c>
    </row>
    <row r="1317" spans="1:33" x14ac:dyDescent="0.2">
      <c r="A1317" s="988">
        <v>37833</v>
      </c>
      <c r="B1317" s="592">
        <v>18.015999999999998</v>
      </c>
      <c r="C1317" s="592"/>
      <c r="D1317" s="592">
        <v>7.2549999999999999</v>
      </c>
      <c r="E1317" s="592"/>
      <c r="F1317" s="592">
        <f t="shared" si="44"/>
        <v>25.270999999999997</v>
      </c>
      <c r="G1317" s="592"/>
      <c r="H1317" s="592"/>
      <c r="I1317" s="592"/>
      <c r="J1317" s="592"/>
      <c r="K1317" s="592"/>
      <c r="L1317" s="592"/>
      <c r="M1317" s="592"/>
      <c r="N1317" s="592"/>
      <c r="O1317" s="592"/>
      <c r="P1317" s="592"/>
      <c r="Q1317" s="592"/>
      <c r="R1317" s="592"/>
      <c r="S1317" s="592">
        <v>0</v>
      </c>
      <c r="T1317" s="990">
        <v>0</v>
      </c>
      <c r="U1317" s="679">
        <v>0</v>
      </c>
      <c r="V1317" s="592">
        <v>0</v>
      </c>
      <c r="W1317" s="592">
        <v>0</v>
      </c>
      <c r="X1317" s="592"/>
      <c r="Y1317" s="592">
        <f t="shared" si="43"/>
        <v>25.270999999999997</v>
      </c>
      <c r="Z1317" s="592"/>
      <c r="AA1317" s="592">
        <v>0</v>
      </c>
      <c r="AB1317" s="1000">
        <v>341</v>
      </c>
      <c r="AC1317" s="592">
        <v>0</v>
      </c>
      <c r="AD1317" s="592"/>
      <c r="AE1317" s="592"/>
      <c r="AF1317" s="592">
        <v>354.95</v>
      </c>
      <c r="AG1317" s="592">
        <v>0</v>
      </c>
    </row>
    <row r="1318" spans="1:33" x14ac:dyDescent="0.2">
      <c r="A1318" s="988">
        <v>37834</v>
      </c>
      <c r="B1318" s="592">
        <v>20.585000000000001</v>
      </c>
      <c r="C1318" s="592"/>
      <c r="D1318" s="592">
        <v>13.44</v>
      </c>
      <c r="E1318" s="592"/>
      <c r="F1318" s="592">
        <f t="shared" si="44"/>
        <v>34.024999999999999</v>
      </c>
      <c r="G1318" s="592"/>
      <c r="H1318" s="592"/>
      <c r="I1318" s="592"/>
      <c r="J1318" s="592"/>
      <c r="K1318" s="592"/>
      <c r="L1318" s="592"/>
      <c r="M1318" s="592"/>
      <c r="N1318" s="592"/>
      <c r="O1318" s="592"/>
      <c r="P1318" s="592"/>
      <c r="Q1318" s="592"/>
      <c r="R1318" s="592"/>
      <c r="S1318" s="592">
        <v>0</v>
      </c>
      <c r="T1318" s="990">
        <v>0</v>
      </c>
      <c r="U1318" s="473">
        <v>0</v>
      </c>
      <c r="V1318" s="592">
        <v>0</v>
      </c>
      <c r="W1318" s="592">
        <v>0</v>
      </c>
      <c r="X1318" s="592"/>
      <c r="Y1318" s="592">
        <f t="shared" si="43"/>
        <v>34.024999999999999</v>
      </c>
      <c r="Z1318" s="592"/>
      <c r="AA1318" s="592">
        <v>0</v>
      </c>
      <c r="AB1318" s="592">
        <v>341.09</v>
      </c>
      <c r="AC1318" s="592">
        <v>0.18</v>
      </c>
      <c r="AD1318" s="592"/>
      <c r="AE1318" s="592"/>
      <c r="AF1318" s="592">
        <v>355.07</v>
      </c>
      <c r="AG1318" s="592">
        <v>0.13</v>
      </c>
    </row>
    <row r="1319" spans="1:33" x14ac:dyDescent="0.2">
      <c r="A1319" s="988">
        <v>37835</v>
      </c>
      <c r="B1319" s="592">
        <v>15.007999999999999</v>
      </c>
      <c r="C1319" s="592"/>
      <c r="D1319" s="592">
        <v>10.771000000000001</v>
      </c>
      <c r="E1319" s="592"/>
      <c r="F1319" s="592">
        <f t="shared" si="44"/>
        <v>25.779</v>
      </c>
      <c r="G1319" s="592"/>
      <c r="H1319" s="592"/>
      <c r="I1319" s="592"/>
      <c r="J1319" s="592"/>
      <c r="K1319" s="592"/>
      <c r="L1319" s="592"/>
      <c r="M1319" s="592"/>
      <c r="N1319" s="592"/>
      <c r="O1319" s="592"/>
      <c r="P1319" s="592"/>
      <c r="Q1319" s="592"/>
      <c r="R1319" s="592"/>
      <c r="S1319" s="592">
        <v>0</v>
      </c>
      <c r="T1319" s="990">
        <v>0</v>
      </c>
      <c r="U1319" s="473">
        <v>0</v>
      </c>
      <c r="V1319" s="592">
        <v>0</v>
      </c>
      <c r="W1319" s="592">
        <v>0</v>
      </c>
      <c r="X1319" s="592"/>
      <c r="Y1319" s="592">
        <f t="shared" si="43"/>
        <v>25.779</v>
      </c>
      <c r="Z1319" s="592"/>
      <c r="AA1319" s="592">
        <v>0</v>
      </c>
      <c r="AB1319" s="592">
        <v>341.09</v>
      </c>
      <c r="AC1319" s="592">
        <v>0.08</v>
      </c>
      <c r="AD1319" s="592"/>
      <c r="AE1319" s="592"/>
      <c r="AF1319" s="631">
        <v>355.13</v>
      </c>
      <c r="AG1319" s="631">
        <v>0.1</v>
      </c>
    </row>
    <row r="1320" spans="1:33" x14ac:dyDescent="0.2">
      <c r="A1320" s="988">
        <v>37836</v>
      </c>
      <c r="B1320" s="993">
        <v>17.081</v>
      </c>
      <c r="C1320" s="993"/>
      <c r="D1320" s="592">
        <v>5.9320000000000004</v>
      </c>
      <c r="E1320" s="592"/>
      <c r="F1320" s="592">
        <f t="shared" si="44"/>
        <v>23.012999999999998</v>
      </c>
      <c r="G1320" s="592"/>
      <c r="H1320" s="592"/>
      <c r="I1320" s="592"/>
      <c r="J1320" s="592"/>
      <c r="K1320" s="592"/>
      <c r="L1320" s="592"/>
      <c r="M1320" s="592"/>
      <c r="N1320" s="592"/>
      <c r="O1320" s="592"/>
      <c r="P1320" s="592"/>
      <c r="Q1320" s="592"/>
      <c r="R1320" s="592"/>
      <c r="S1320" s="592">
        <v>0</v>
      </c>
      <c r="T1320" s="990">
        <v>0</v>
      </c>
      <c r="U1320" s="473">
        <v>0</v>
      </c>
      <c r="V1320" s="592">
        <v>0</v>
      </c>
      <c r="W1320" s="592">
        <v>0</v>
      </c>
      <c r="X1320" s="592"/>
      <c r="Y1320" s="592">
        <f t="shared" si="43"/>
        <v>23.012999999999998</v>
      </c>
      <c r="Z1320" s="592"/>
      <c r="AA1320" s="592">
        <v>0</v>
      </c>
      <c r="AB1320" s="631">
        <v>341.06</v>
      </c>
      <c r="AC1320" s="631">
        <v>0.28000000000000003</v>
      </c>
      <c r="AD1320" s="631"/>
      <c r="AE1320" s="631"/>
      <c r="AF1320" s="592">
        <v>355.11</v>
      </c>
      <c r="AG1320" s="592">
        <v>0.02</v>
      </c>
    </row>
    <row r="1321" spans="1:33" x14ac:dyDescent="0.2">
      <c r="A1321" s="988">
        <v>37837</v>
      </c>
      <c r="B1321" s="592">
        <v>19.109000000000002</v>
      </c>
      <c r="C1321" s="592"/>
      <c r="D1321" s="592">
        <v>9.9949999999999992</v>
      </c>
      <c r="E1321" s="592"/>
      <c r="F1321" s="592">
        <f t="shared" si="44"/>
        <v>29.103999999999999</v>
      </c>
      <c r="G1321" s="592"/>
      <c r="H1321" s="592"/>
      <c r="I1321" s="592"/>
      <c r="J1321" s="592"/>
      <c r="K1321" s="592"/>
      <c r="L1321" s="592"/>
      <c r="M1321" s="592"/>
      <c r="N1321" s="592"/>
      <c r="O1321" s="592"/>
      <c r="P1321" s="592"/>
      <c r="Q1321" s="592"/>
      <c r="R1321" s="592"/>
      <c r="S1321" s="592">
        <v>0</v>
      </c>
      <c r="T1321" s="990">
        <v>0</v>
      </c>
      <c r="U1321" s="473">
        <v>0</v>
      </c>
      <c r="V1321" s="592">
        <v>0</v>
      </c>
      <c r="W1321" s="592">
        <v>0</v>
      </c>
      <c r="X1321" s="592"/>
      <c r="Y1321" s="592">
        <f t="shared" si="43"/>
        <v>29.103999999999999</v>
      </c>
      <c r="Z1321" s="592"/>
      <c r="AA1321" s="592">
        <v>0</v>
      </c>
      <c r="AB1321" s="592">
        <v>341.15</v>
      </c>
      <c r="AC1321" s="592">
        <v>0.32</v>
      </c>
      <c r="AD1321" s="592"/>
      <c r="AE1321" s="592"/>
      <c r="AF1321" s="592">
        <v>355.13</v>
      </c>
      <c r="AG1321" s="592">
        <v>0.26</v>
      </c>
    </row>
    <row r="1322" spans="1:33" x14ac:dyDescent="0.2">
      <c r="A1322" s="988">
        <v>37838</v>
      </c>
      <c r="B1322" s="592">
        <v>17.582999999999998</v>
      </c>
      <c r="C1322" s="592"/>
      <c r="D1322" s="592">
        <v>10.75</v>
      </c>
      <c r="E1322" s="592"/>
      <c r="F1322" s="592">
        <f t="shared" si="44"/>
        <v>28.332999999999998</v>
      </c>
      <c r="G1322" s="592"/>
      <c r="H1322" s="592"/>
      <c r="I1322" s="592"/>
      <c r="J1322" s="592"/>
      <c r="K1322" s="592"/>
      <c r="L1322" s="592"/>
      <c r="M1322" s="592"/>
      <c r="N1322" s="592"/>
      <c r="O1322" s="592"/>
      <c r="P1322" s="592"/>
      <c r="Q1322" s="592"/>
      <c r="R1322" s="592"/>
      <c r="S1322" s="592">
        <v>0</v>
      </c>
      <c r="T1322" s="990">
        <v>0</v>
      </c>
      <c r="U1322" s="473">
        <v>0</v>
      </c>
      <c r="V1322" s="592">
        <v>0</v>
      </c>
      <c r="W1322" s="592">
        <v>0</v>
      </c>
      <c r="X1322" s="592"/>
      <c r="Y1322" s="592">
        <f t="shared" si="43"/>
        <v>28.332999999999998</v>
      </c>
      <c r="Z1322" s="592"/>
      <c r="AA1322" s="592">
        <v>0</v>
      </c>
      <c r="AB1322" s="592">
        <v>341.18</v>
      </c>
      <c r="AC1322" s="592">
        <v>0.36</v>
      </c>
      <c r="AD1322" s="592"/>
      <c r="AE1322" s="592"/>
      <c r="AF1322" s="631">
        <v>355.09</v>
      </c>
      <c r="AG1322" s="631">
        <v>0.32</v>
      </c>
    </row>
    <row r="1323" spans="1:33" x14ac:dyDescent="0.2">
      <c r="A1323" s="988">
        <v>37839</v>
      </c>
      <c r="B1323" s="592">
        <v>20.853000000000002</v>
      </c>
      <c r="C1323" s="592"/>
      <c r="D1323" s="592">
        <v>6.59</v>
      </c>
      <c r="E1323" s="592"/>
      <c r="F1323" s="592">
        <f t="shared" si="44"/>
        <v>27.443000000000001</v>
      </c>
      <c r="G1323" s="592"/>
      <c r="H1323" s="592"/>
      <c r="I1323" s="592"/>
      <c r="J1323" s="592"/>
      <c r="K1323" s="592"/>
      <c r="L1323" s="592"/>
      <c r="M1323" s="592"/>
      <c r="N1323" s="592"/>
      <c r="O1323" s="592"/>
      <c r="P1323" s="592"/>
      <c r="Q1323" s="592"/>
      <c r="R1323" s="592"/>
      <c r="S1323" s="592">
        <v>0</v>
      </c>
      <c r="T1323" s="990">
        <v>0</v>
      </c>
      <c r="U1323" s="473">
        <v>0</v>
      </c>
      <c r="V1323" s="592">
        <v>0</v>
      </c>
      <c r="W1323" s="592">
        <v>0</v>
      </c>
      <c r="X1323" s="592"/>
      <c r="Y1323" s="592">
        <f t="shared" si="43"/>
        <v>27.443000000000001</v>
      </c>
      <c r="Z1323" s="592"/>
      <c r="AA1323" s="592">
        <v>0</v>
      </c>
      <c r="AB1323" s="592">
        <v>341.21</v>
      </c>
      <c r="AC1323" s="592">
        <v>0.52</v>
      </c>
      <c r="AD1323" s="592"/>
      <c r="AE1323" s="592"/>
      <c r="AF1323" s="592">
        <v>355.11</v>
      </c>
      <c r="AG1323" s="592">
        <v>0.2</v>
      </c>
    </row>
    <row r="1324" spans="1:33" x14ac:dyDescent="0.2">
      <c r="A1324" s="988">
        <v>37840</v>
      </c>
      <c r="B1324" s="592">
        <v>18.978999999999999</v>
      </c>
      <c r="C1324" s="592"/>
      <c r="D1324" s="592">
        <v>9.77</v>
      </c>
      <c r="E1324" s="592"/>
      <c r="F1324" s="592">
        <f t="shared" si="44"/>
        <v>28.748999999999999</v>
      </c>
      <c r="G1324" s="592"/>
      <c r="H1324" s="592"/>
      <c r="I1324" s="592"/>
      <c r="J1324" s="592"/>
      <c r="K1324" s="592"/>
      <c r="L1324" s="592"/>
      <c r="M1324" s="592"/>
      <c r="N1324" s="592"/>
      <c r="O1324" s="592"/>
      <c r="P1324" s="592"/>
      <c r="Q1324" s="592"/>
      <c r="R1324" s="592"/>
      <c r="S1324" s="592">
        <v>0</v>
      </c>
      <c r="T1324" s="990">
        <v>0</v>
      </c>
      <c r="U1324" s="473">
        <v>0</v>
      </c>
      <c r="V1324" s="592">
        <v>0</v>
      </c>
      <c r="W1324" s="592">
        <v>0</v>
      </c>
      <c r="X1324" s="592"/>
      <c r="Y1324" s="592">
        <f t="shared" si="43"/>
        <v>28.748999999999999</v>
      </c>
      <c r="Z1324" s="592"/>
      <c r="AA1324" s="592">
        <v>0</v>
      </c>
      <c r="AB1324" s="592">
        <v>341.16</v>
      </c>
      <c r="AC1324" s="592">
        <v>0.42</v>
      </c>
      <c r="AD1324" s="592"/>
      <c r="AE1324" s="592"/>
      <c r="AF1324" s="592">
        <v>355.17</v>
      </c>
      <c r="AG1324" s="592">
        <v>0.5</v>
      </c>
    </row>
    <row r="1325" spans="1:33" x14ac:dyDescent="0.2">
      <c r="A1325" s="988">
        <v>37841</v>
      </c>
      <c r="B1325" s="631">
        <v>16.471</v>
      </c>
      <c r="C1325" s="631"/>
      <c r="D1325" s="592">
        <v>11.704000000000001</v>
      </c>
      <c r="E1325" s="592"/>
      <c r="F1325" s="592">
        <f t="shared" si="44"/>
        <v>28.175000000000001</v>
      </c>
      <c r="G1325" s="592"/>
      <c r="H1325" s="592"/>
      <c r="I1325" s="592"/>
      <c r="J1325" s="592"/>
      <c r="K1325" s="592"/>
      <c r="L1325" s="592"/>
      <c r="M1325" s="592"/>
      <c r="N1325" s="592"/>
      <c r="O1325" s="592"/>
      <c r="P1325" s="592"/>
      <c r="Q1325" s="592"/>
      <c r="R1325" s="592"/>
      <c r="S1325" s="592">
        <v>0</v>
      </c>
      <c r="T1325" s="990">
        <v>0</v>
      </c>
      <c r="U1325" s="473">
        <v>0</v>
      </c>
      <c r="V1325" s="592">
        <v>0</v>
      </c>
      <c r="W1325" s="592">
        <v>0</v>
      </c>
      <c r="X1325" s="592"/>
      <c r="Y1325" s="592">
        <f t="shared" si="43"/>
        <v>28.175000000000001</v>
      </c>
      <c r="Z1325" s="592"/>
      <c r="AA1325" s="592">
        <v>0</v>
      </c>
      <c r="AB1325" s="592">
        <v>341.25</v>
      </c>
      <c r="AC1325" s="592">
        <v>0.36</v>
      </c>
      <c r="AD1325" s="592"/>
      <c r="AE1325" s="592"/>
      <c r="AF1325" s="1000">
        <v>355.15</v>
      </c>
      <c r="AG1325" s="592">
        <v>0.4</v>
      </c>
    </row>
    <row r="1326" spans="1:33" x14ac:dyDescent="0.2">
      <c r="A1326" s="988">
        <v>37842</v>
      </c>
      <c r="B1326" s="592">
        <v>19.678000000000001</v>
      </c>
      <c r="C1326" s="592"/>
      <c r="D1326" s="592">
        <v>6.9359999999999999</v>
      </c>
      <c r="E1326" s="592"/>
      <c r="F1326" s="592">
        <f t="shared" si="44"/>
        <v>26.614000000000001</v>
      </c>
      <c r="G1326" s="592"/>
      <c r="H1326" s="592"/>
      <c r="I1326" s="592"/>
      <c r="J1326" s="592"/>
      <c r="K1326" s="592"/>
      <c r="L1326" s="592"/>
      <c r="M1326" s="592"/>
      <c r="N1326" s="592"/>
      <c r="O1326" s="592"/>
      <c r="P1326" s="592"/>
      <c r="Q1326" s="592"/>
      <c r="R1326" s="592"/>
      <c r="S1326" s="592">
        <v>0</v>
      </c>
      <c r="T1326" s="990">
        <v>0</v>
      </c>
      <c r="U1326" s="473">
        <v>0</v>
      </c>
      <c r="V1326" s="1023">
        <v>0</v>
      </c>
      <c r="W1326" s="1023">
        <v>0</v>
      </c>
      <c r="X1326" s="1023"/>
      <c r="Y1326" s="592">
        <f t="shared" si="43"/>
        <v>26.614000000000001</v>
      </c>
      <c r="Z1326" s="592"/>
      <c r="AA1326" s="592">
        <v>0</v>
      </c>
      <c r="AB1326" s="592">
        <v>343.45</v>
      </c>
      <c r="AC1326" s="592">
        <v>2.0699999999999998</v>
      </c>
      <c r="AD1326" s="592"/>
      <c r="AE1326" s="592"/>
      <c r="AF1326" s="1000">
        <v>356.72</v>
      </c>
      <c r="AG1326" s="592">
        <v>2.35</v>
      </c>
    </row>
    <row r="1327" spans="1:33" x14ac:dyDescent="0.2">
      <c r="A1327" s="988">
        <v>37843</v>
      </c>
      <c r="B1327" s="592">
        <v>17.704000000000001</v>
      </c>
      <c r="C1327" s="592"/>
      <c r="D1327" s="592">
        <v>7.06</v>
      </c>
      <c r="E1327" s="592"/>
      <c r="F1327" s="592">
        <f t="shared" si="44"/>
        <v>24.763999999999999</v>
      </c>
      <c r="G1327" s="592"/>
      <c r="H1327" s="592"/>
      <c r="I1327" s="592"/>
      <c r="J1327" s="592"/>
      <c r="K1327" s="592"/>
      <c r="L1327" s="592"/>
      <c r="M1327" s="592"/>
      <c r="N1327" s="592"/>
      <c r="O1327" s="592"/>
      <c r="P1327" s="592"/>
      <c r="Q1327" s="592"/>
      <c r="R1327" s="592"/>
      <c r="S1327" s="592">
        <v>0</v>
      </c>
      <c r="T1327" s="990">
        <v>0</v>
      </c>
      <c r="U1327" s="473">
        <v>0</v>
      </c>
      <c r="V1327" s="592">
        <v>0</v>
      </c>
      <c r="W1327" s="592">
        <v>0</v>
      </c>
      <c r="X1327" s="592"/>
      <c r="Y1327" s="592">
        <f t="shared" si="43"/>
        <v>24.763999999999999</v>
      </c>
      <c r="Z1327" s="592"/>
      <c r="AA1327" s="592">
        <v>0</v>
      </c>
      <c r="AB1327" s="1000">
        <v>341.75</v>
      </c>
      <c r="AC1327" s="592">
        <v>0.16</v>
      </c>
      <c r="AD1327" s="592"/>
      <c r="AE1327" s="592"/>
      <c r="AF1327" s="592">
        <v>354.95</v>
      </c>
      <c r="AG1327" s="592">
        <v>0.16</v>
      </c>
    </row>
    <row r="1328" spans="1:33" x14ac:dyDescent="0.2">
      <c r="A1328" s="988">
        <v>37844</v>
      </c>
      <c r="B1328" s="592">
        <v>21.155000000000001</v>
      </c>
      <c r="C1328" s="592"/>
      <c r="D1328" s="592">
        <v>6.8449999999999998</v>
      </c>
      <c r="E1328" s="592"/>
      <c r="F1328" s="592">
        <f t="shared" si="44"/>
        <v>28</v>
      </c>
      <c r="G1328" s="592"/>
      <c r="H1328" s="592"/>
      <c r="I1328" s="592"/>
      <c r="J1328" s="592"/>
      <c r="K1328" s="592"/>
      <c r="L1328" s="592"/>
      <c r="M1328" s="592"/>
      <c r="N1328" s="592"/>
      <c r="O1328" s="592"/>
      <c r="P1328" s="592"/>
      <c r="Q1328" s="592"/>
      <c r="R1328" s="592"/>
      <c r="S1328" s="592">
        <v>0</v>
      </c>
      <c r="T1328" s="1025">
        <v>0</v>
      </c>
      <c r="U1328" s="473">
        <v>0</v>
      </c>
      <c r="V1328" s="592">
        <v>0</v>
      </c>
      <c r="W1328" s="592">
        <v>0</v>
      </c>
      <c r="X1328" s="592"/>
      <c r="Y1328" s="592">
        <f t="shared" si="43"/>
        <v>28</v>
      </c>
      <c r="Z1328" s="592"/>
      <c r="AA1328" s="592">
        <v>0</v>
      </c>
      <c r="AB1328" s="592">
        <v>341.37</v>
      </c>
      <c r="AC1328" s="592">
        <v>0.03</v>
      </c>
      <c r="AD1328" s="592"/>
      <c r="AE1328" s="592"/>
      <c r="AF1328" s="1000">
        <v>355.33</v>
      </c>
      <c r="AG1328" s="592">
        <v>0</v>
      </c>
    </row>
    <row r="1329" spans="1:33" x14ac:dyDescent="0.2">
      <c r="A1329" s="988">
        <v>37845</v>
      </c>
      <c r="B1329" s="592">
        <v>20.5</v>
      </c>
      <c r="C1329" s="592"/>
      <c r="D1329" s="592">
        <v>7.68</v>
      </c>
      <c r="E1329" s="592"/>
      <c r="F1329" s="592">
        <f t="shared" si="44"/>
        <v>28.18</v>
      </c>
      <c r="G1329" s="592"/>
      <c r="H1329" s="592"/>
      <c r="I1329" s="592"/>
      <c r="J1329" s="592"/>
      <c r="K1329" s="592"/>
      <c r="L1329" s="592"/>
      <c r="M1329" s="592"/>
      <c r="N1329" s="592"/>
      <c r="O1329" s="592"/>
      <c r="P1329" s="592"/>
      <c r="Q1329" s="592"/>
      <c r="R1329" s="592"/>
      <c r="S1329" s="592">
        <v>0</v>
      </c>
      <c r="T1329" s="990">
        <v>0</v>
      </c>
      <c r="U1329" s="473">
        <v>0</v>
      </c>
      <c r="V1329" s="592">
        <v>0</v>
      </c>
      <c r="W1329" s="592">
        <v>0</v>
      </c>
      <c r="X1329" s="592"/>
      <c r="Y1329" s="592">
        <f t="shared" si="43"/>
        <v>28.18</v>
      </c>
      <c r="Z1329" s="592"/>
      <c r="AA1329" s="592">
        <v>0</v>
      </c>
      <c r="AB1329" s="592">
        <v>341.25</v>
      </c>
      <c r="AC1329" s="592">
        <v>0.04</v>
      </c>
      <c r="AD1329" s="592"/>
      <c r="AE1329" s="592"/>
      <c r="AF1329" s="592">
        <v>355.3</v>
      </c>
      <c r="AG1329" s="592">
        <v>7.0000000000000007E-2</v>
      </c>
    </row>
    <row r="1330" spans="1:33" x14ac:dyDescent="0.2">
      <c r="A1330" s="988">
        <v>37846</v>
      </c>
      <c r="B1330" s="592">
        <v>21.713999999999999</v>
      </c>
      <c r="C1330" s="592"/>
      <c r="D1330" s="592">
        <v>6.9059999999999997</v>
      </c>
      <c r="E1330" s="592"/>
      <c r="F1330" s="592">
        <f t="shared" si="44"/>
        <v>28.619999999999997</v>
      </c>
      <c r="G1330" s="592"/>
      <c r="H1330" s="592"/>
      <c r="I1330" s="592"/>
      <c r="J1330" s="592"/>
      <c r="K1330" s="592"/>
      <c r="L1330" s="592"/>
      <c r="M1330" s="592"/>
      <c r="N1330" s="592"/>
      <c r="O1330" s="592"/>
      <c r="P1330" s="592"/>
      <c r="Q1330" s="592"/>
      <c r="R1330" s="592"/>
      <c r="S1330" s="592">
        <v>0</v>
      </c>
      <c r="T1330" s="990">
        <v>0</v>
      </c>
      <c r="U1330" s="473">
        <v>0</v>
      </c>
      <c r="V1330" s="592">
        <v>0</v>
      </c>
      <c r="W1330" s="592">
        <v>0</v>
      </c>
      <c r="X1330" s="592"/>
      <c r="Y1330" s="592">
        <f t="shared" si="43"/>
        <v>28.619999999999997</v>
      </c>
      <c r="Z1330" s="592"/>
      <c r="AA1330" s="592">
        <v>0</v>
      </c>
      <c r="AB1330" s="592">
        <v>341.21</v>
      </c>
      <c r="AC1330" s="592">
        <v>0.06</v>
      </c>
      <c r="AD1330" s="592"/>
      <c r="AE1330" s="592"/>
      <c r="AF1330" s="592">
        <v>355.26</v>
      </c>
      <c r="AG1330" s="592">
        <v>0.2</v>
      </c>
    </row>
    <row r="1331" spans="1:33" x14ac:dyDescent="0.2">
      <c r="A1331" s="988">
        <v>37847</v>
      </c>
      <c r="B1331" s="592">
        <v>22.625</v>
      </c>
      <c r="C1331" s="592"/>
      <c r="D1331" s="592">
        <v>6.8940000000000001</v>
      </c>
      <c r="E1331" s="592"/>
      <c r="F1331" s="592">
        <f t="shared" si="44"/>
        <v>29.518999999999998</v>
      </c>
      <c r="G1331" s="592"/>
      <c r="H1331" s="592"/>
      <c r="I1331" s="592"/>
      <c r="J1331" s="592"/>
      <c r="K1331" s="592"/>
      <c r="L1331" s="592"/>
      <c r="M1331" s="592"/>
      <c r="N1331" s="592"/>
      <c r="O1331" s="592"/>
      <c r="P1331" s="592"/>
      <c r="Q1331" s="592"/>
      <c r="R1331" s="592"/>
      <c r="S1331" s="592">
        <v>0</v>
      </c>
      <c r="T1331" s="990">
        <v>0</v>
      </c>
      <c r="U1331" s="473">
        <v>0</v>
      </c>
      <c r="V1331" s="592">
        <v>0</v>
      </c>
      <c r="W1331" s="592">
        <v>0</v>
      </c>
      <c r="X1331" s="592"/>
      <c r="Y1331" s="592">
        <f t="shared" si="43"/>
        <v>29.518999999999998</v>
      </c>
      <c r="Z1331" s="592"/>
      <c r="AA1331" s="592">
        <v>0</v>
      </c>
      <c r="AB1331" s="592">
        <v>341.19</v>
      </c>
      <c r="AC1331" s="592">
        <v>0</v>
      </c>
      <c r="AD1331" s="592"/>
      <c r="AE1331" s="592"/>
      <c r="AF1331" s="592">
        <v>355.45</v>
      </c>
      <c r="AG1331" s="592">
        <v>0</v>
      </c>
    </row>
    <row r="1332" spans="1:33" x14ac:dyDescent="0.2">
      <c r="A1332" s="988">
        <v>37848</v>
      </c>
      <c r="B1332" s="592">
        <v>22.332999999999998</v>
      </c>
      <c r="C1332" s="592"/>
      <c r="D1332" s="592">
        <v>7.1619999999999999</v>
      </c>
      <c r="E1332" s="592"/>
      <c r="F1332" s="592">
        <f t="shared" si="44"/>
        <v>29.494999999999997</v>
      </c>
      <c r="G1332" s="592"/>
      <c r="H1332" s="592"/>
      <c r="I1332" s="592"/>
      <c r="J1332" s="592"/>
      <c r="K1332" s="592"/>
      <c r="L1332" s="592"/>
      <c r="M1332" s="592"/>
      <c r="N1332" s="592"/>
      <c r="O1332" s="592"/>
      <c r="P1332" s="592"/>
      <c r="Q1332" s="592"/>
      <c r="R1332" s="592"/>
      <c r="S1332" s="592">
        <v>0</v>
      </c>
      <c r="T1332" s="990">
        <v>0</v>
      </c>
      <c r="U1332" s="473">
        <v>0</v>
      </c>
      <c r="V1332" s="592">
        <v>0</v>
      </c>
      <c r="W1332" s="592">
        <v>0</v>
      </c>
      <c r="X1332" s="592"/>
      <c r="Y1332" s="592">
        <f t="shared" si="43"/>
        <v>29.494999999999997</v>
      </c>
      <c r="Z1332" s="592"/>
      <c r="AA1332" s="592">
        <v>0</v>
      </c>
      <c r="AB1332" s="592">
        <v>341.15</v>
      </c>
      <c r="AC1332" s="592">
        <v>0</v>
      </c>
      <c r="AD1332" s="592"/>
      <c r="AE1332" s="592"/>
      <c r="AF1332" s="592">
        <v>355.29</v>
      </c>
      <c r="AG1332" s="592">
        <v>0.1</v>
      </c>
    </row>
    <row r="1333" spans="1:33" x14ac:dyDescent="0.2">
      <c r="A1333" s="988">
        <v>37849</v>
      </c>
      <c r="B1333" s="592">
        <v>19.661999999999999</v>
      </c>
      <c r="C1333" s="592"/>
      <c r="D1333" s="592">
        <v>6.899</v>
      </c>
      <c r="E1333" s="592"/>
      <c r="F1333" s="592">
        <f t="shared" si="44"/>
        <v>26.561</v>
      </c>
      <c r="G1333" s="592"/>
      <c r="H1333" s="592"/>
      <c r="I1333" s="592"/>
      <c r="J1333" s="592"/>
      <c r="K1333" s="592"/>
      <c r="L1333" s="592"/>
      <c r="M1333" s="592"/>
      <c r="N1333" s="592"/>
      <c r="O1333" s="592"/>
      <c r="P1333" s="592"/>
      <c r="Q1333" s="592"/>
      <c r="R1333" s="592"/>
      <c r="S1333" s="592">
        <v>0</v>
      </c>
      <c r="T1333" s="990">
        <v>0</v>
      </c>
      <c r="U1333" s="473">
        <v>0</v>
      </c>
      <c r="V1333" s="592">
        <v>0</v>
      </c>
      <c r="W1333" s="592">
        <v>0</v>
      </c>
      <c r="X1333" s="592"/>
      <c r="Y1333" s="592">
        <f t="shared" si="43"/>
        <v>26.561</v>
      </c>
      <c r="Z1333" s="592"/>
      <c r="AA1333" s="592">
        <v>0</v>
      </c>
      <c r="AB1333" s="592">
        <v>341.11</v>
      </c>
      <c r="AC1333" s="592">
        <v>0.16</v>
      </c>
      <c r="AD1333" s="592"/>
      <c r="AE1333" s="592"/>
      <c r="AF1333" s="1000">
        <v>355.53</v>
      </c>
      <c r="AG1333" s="592">
        <v>0</v>
      </c>
    </row>
    <row r="1334" spans="1:33" x14ac:dyDescent="0.2">
      <c r="A1334" s="988">
        <v>37850</v>
      </c>
      <c r="B1334" s="592">
        <v>19.558</v>
      </c>
      <c r="C1334" s="592"/>
      <c r="D1334" s="592">
        <v>6.8239999999999998</v>
      </c>
      <c r="E1334" s="592"/>
      <c r="F1334" s="592">
        <f t="shared" si="44"/>
        <v>26.381999999999998</v>
      </c>
      <c r="G1334" s="592"/>
      <c r="H1334" s="592"/>
      <c r="I1334" s="592"/>
      <c r="J1334" s="592"/>
      <c r="K1334" s="592"/>
      <c r="L1334" s="592"/>
      <c r="M1334" s="592"/>
      <c r="N1334" s="592"/>
      <c r="O1334" s="592"/>
      <c r="P1334" s="592"/>
      <c r="Q1334" s="592"/>
      <c r="R1334" s="592"/>
      <c r="S1334" s="592">
        <v>0</v>
      </c>
      <c r="T1334" s="990">
        <v>0</v>
      </c>
      <c r="U1334" s="473">
        <v>0</v>
      </c>
      <c r="V1334" s="592">
        <v>0</v>
      </c>
      <c r="W1334" s="592">
        <v>0</v>
      </c>
      <c r="X1334" s="592"/>
      <c r="Y1334" s="592">
        <f t="shared" si="43"/>
        <v>26.381999999999998</v>
      </c>
      <c r="Z1334" s="592"/>
      <c r="AA1334" s="592">
        <v>0</v>
      </c>
      <c r="AB1334" s="592">
        <v>341.08</v>
      </c>
      <c r="AC1334" s="592">
        <v>0.03</v>
      </c>
      <c r="AD1334" s="592"/>
      <c r="AE1334" s="592"/>
      <c r="AF1334" s="592">
        <v>355.35</v>
      </c>
      <c r="AG1334" s="592">
        <v>0</v>
      </c>
    </row>
    <row r="1335" spans="1:33" x14ac:dyDescent="0.2">
      <c r="A1335" s="988">
        <v>37851</v>
      </c>
      <c r="B1335" s="592">
        <v>22.745000000000001</v>
      </c>
      <c r="C1335" s="592"/>
      <c r="D1335" s="592">
        <v>6.8129999999999997</v>
      </c>
      <c r="E1335" s="592"/>
      <c r="F1335" s="592">
        <f t="shared" si="44"/>
        <v>29.558</v>
      </c>
      <c r="G1335" s="592"/>
      <c r="H1335" s="592"/>
      <c r="I1335" s="592"/>
      <c r="J1335" s="592"/>
      <c r="K1335" s="592"/>
      <c r="L1335" s="592"/>
      <c r="M1335" s="592"/>
      <c r="N1335" s="592"/>
      <c r="O1335" s="592"/>
      <c r="P1335" s="592"/>
      <c r="Q1335" s="592"/>
      <c r="R1335" s="592"/>
      <c r="S1335" s="592">
        <v>0</v>
      </c>
      <c r="T1335" s="990">
        <v>0</v>
      </c>
      <c r="U1335" s="473">
        <v>0</v>
      </c>
      <c r="V1335" s="592">
        <v>0</v>
      </c>
      <c r="W1335" s="592">
        <v>0</v>
      </c>
      <c r="X1335" s="592"/>
      <c r="Y1335" s="592">
        <f t="shared" si="43"/>
        <v>29.558</v>
      </c>
      <c r="Z1335" s="592"/>
      <c r="AA1335" s="592">
        <v>0</v>
      </c>
      <c r="AB1335" s="592">
        <v>341.06</v>
      </c>
      <c r="AC1335" s="592">
        <v>0</v>
      </c>
      <c r="AD1335" s="592"/>
      <c r="AE1335" s="592"/>
      <c r="AF1335" s="592">
        <v>355.04</v>
      </c>
      <c r="AG1335" s="592">
        <v>0</v>
      </c>
    </row>
    <row r="1336" spans="1:33" x14ac:dyDescent="0.2">
      <c r="A1336" s="988">
        <v>37852</v>
      </c>
      <c r="B1336" s="592">
        <v>20.832999999999998</v>
      </c>
      <c r="C1336" s="592"/>
      <c r="D1336" s="592">
        <v>7.5659999999999998</v>
      </c>
      <c r="E1336" s="592"/>
      <c r="F1336" s="592">
        <f t="shared" si="44"/>
        <v>28.398999999999997</v>
      </c>
      <c r="G1336" s="592"/>
      <c r="H1336" s="592"/>
      <c r="I1336" s="592"/>
      <c r="J1336" s="592"/>
      <c r="K1336" s="592"/>
      <c r="L1336" s="592"/>
      <c r="M1336" s="592"/>
      <c r="N1336" s="592"/>
      <c r="O1336" s="592"/>
      <c r="P1336" s="592"/>
      <c r="Q1336" s="592"/>
      <c r="R1336" s="592"/>
      <c r="S1336" s="592">
        <v>0</v>
      </c>
      <c r="T1336" s="997">
        <v>0</v>
      </c>
      <c r="U1336" s="473">
        <v>0</v>
      </c>
      <c r="V1336" s="592">
        <v>0</v>
      </c>
      <c r="W1336" s="592">
        <v>0</v>
      </c>
      <c r="X1336" s="592"/>
      <c r="Y1336" s="592">
        <f t="shared" si="43"/>
        <v>28.398999999999997</v>
      </c>
      <c r="Z1336" s="592"/>
      <c r="AA1336" s="592">
        <v>0</v>
      </c>
      <c r="AB1336" s="592">
        <v>341.03</v>
      </c>
      <c r="AC1336" s="592">
        <v>0</v>
      </c>
      <c r="AD1336" s="592"/>
      <c r="AE1336" s="592"/>
      <c r="AF1336" s="592">
        <v>355</v>
      </c>
      <c r="AG1336" s="592">
        <v>0</v>
      </c>
    </row>
    <row r="1337" spans="1:33" x14ac:dyDescent="0.2">
      <c r="A1337" s="988">
        <v>37853</v>
      </c>
      <c r="B1337" s="592">
        <v>20.885999999999999</v>
      </c>
      <c r="C1337" s="592"/>
      <c r="D1337" s="592">
        <v>8.99</v>
      </c>
      <c r="E1337" s="592"/>
      <c r="F1337" s="592">
        <f t="shared" si="44"/>
        <v>29.875999999999998</v>
      </c>
      <c r="G1337" s="592"/>
      <c r="H1337" s="592"/>
      <c r="I1337" s="592"/>
      <c r="J1337" s="592"/>
      <c r="K1337" s="592"/>
      <c r="L1337" s="592"/>
      <c r="M1337" s="592"/>
      <c r="N1337" s="592"/>
      <c r="O1337" s="592"/>
      <c r="P1337" s="592"/>
      <c r="Q1337" s="592"/>
      <c r="R1337" s="592"/>
      <c r="S1337" s="592">
        <v>0</v>
      </c>
      <c r="T1337" s="997">
        <v>0</v>
      </c>
      <c r="U1337" s="473">
        <v>0</v>
      </c>
      <c r="V1337" s="592">
        <v>0</v>
      </c>
      <c r="W1337" s="592">
        <v>0</v>
      </c>
      <c r="X1337" s="592"/>
      <c r="Y1337" s="592">
        <f t="shared" si="43"/>
        <v>29.875999999999998</v>
      </c>
      <c r="Z1337" s="592"/>
      <c r="AA1337" s="592">
        <v>0</v>
      </c>
      <c r="AB1337" s="592">
        <v>341.01</v>
      </c>
      <c r="AC1337" s="592">
        <v>0</v>
      </c>
      <c r="AD1337" s="592"/>
      <c r="AE1337" s="592"/>
      <c r="AF1337" s="631">
        <v>355</v>
      </c>
      <c r="AG1337" s="631">
        <v>0</v>
      </c>
    </row>
    <row r="1338" spans="1:33" x14ac:dyDescent="0.2">
      <c r="A1338" s="988">
        <v>37854</v>
      </c>
      <c r="B1338" s="592">
        <v>21.43</v>
      </c>
      <c r="C1338" s="592"/>
      <c r="D1338" s="592">
        <v>8.9160000000000004</v>
      </c>
      <c r="E1338" s="592"/>
      <c r="F1338" s="592">
        <f t="shared" si="44"/>
        <v>30.346</v>
      </c>
      <c r="G1338" s="592"/>
      <c r="H1338" s="592"/>
      <c r="I1338" s="592"/>
      <c r="J1338" s="592"/>
      <c r="K1338" s="592"/>
      <c r="L1338" s="592"/>
      <c r="M1338" s="592"/>
      <c r="N1338" s="592"/>
      <c r="O1338" s="592"/>
      <c r="P1338" s="592"/>
      <c r="Q1338" s="592"/>
      <c r="R1338" s="592"/>
      <c r="S1338" s="592">
        <v>0</v>
      </c>
      <c r="T1338" s="997">
        <v>0</v>
      </c>
      <c r="U1338" s="473">
        <v>0</v>
      </c>
      <c r="V1338" s="592">
        <v>0</v>
      </c>
      <c r="W1338" s="592">
        <v>0</v>
      </c>
      <c r="X1338" s="592"/>
      <c r="Y1338" s="592">
        <f t="shared" si="43"/>
        <v>30.346</v>
      </c>
      <c r="Z1338" s="592"/>
      <c r="AA1338" s="592">
        <v>0</v>
      </c>
      <c r="AB1338" s="592">
        <v>340.98</v>
      </c>
      <c r="AC1338" s="592">
        <v>0</v>
      </c>
      <c r="AD1338" s="592"/>
      <c r="AE1338" s="592"/>
      <c r="AF1338" s="592">
        <v>354.98</v>
      </c>
      <c r="AG1338" s="592">
        <v>0</v>
      </c>
    </row>
    <row r="1339" spans="1:33" x14ac:dyDescent="0.2">
      <c r="A1339" s="988">
        <v>37855</v>
      </c>
      <c r="B1339" s="592">
        <v>19.59</v>
      </c>
      <c r="C1339" s="592"/>
      <c r="D1339" s="592">
        <v>9.1389999999999993</v>
      </c>
      <c r="E1339" s="592"/>
      <c r="F1339" s="592">
        <f t="shared" si="44"/>
        <v>28.728999999999999</v>
      </c>
      <c r="G1339" s="592"/>
      <c r="H1339" s="592"/>
      <c r="I1339" s="592"/>
      <c r="J1339" s="592"/>
      <c r="K1339" s="592"/>
      <c r="L1339" s="592"/>
      <c r="M1339" s="592"/>
      <c r="N1339" s="592"/>
      <c r="O1339" s="592"/>
      <c r="P1339" s="592"/>
      <c r="Q1339" s="592"/>
      <c r="R1339" s="592"/>
      <c r="S1339" s="592">
        <v>0</v>
      </c>
      <c r="T1339" s="990">
        <v>0</v>
      </c>
      <c r="U1339" s="679">
        <v>0</v>
      </c>
      <c r="V1339" s="592">
        <v>0</v>
      </c>
      <c r="W1339" s="592">
        <v>0</v>
      </c>
      <c r="X1339" s="592"/>
      <c r="Y1339" s="592">
        <f t="shared" si="43"/>
        <v>28.728999999999999</v>
      </c>
      <c r="Z1339" s="592"/>
      <c r="AA1339" s="592">
        <v>0</v>
      </c>
      <c r="AB1339" s="592">
        <v>340.92</v>
      </c>
      <c r="AC1339" s="592">
        <v>0</v>
      </c>
      <c r="AD1339" s="592"/>
      <c r="AE1339" s="592"/>
      <c r="AF1339" s="592">
        <v>354.92</v>
      </c>
      <c r="AG1339" s="592">
        <v>0</v>
      </c>
    </row>
    <row r="1340" spans="1:33" x14ac:dyDescent="0.2">
      <c r="A1340" s="988">
        <v>37856</v>
      </c>
      <c r="B1340" s="592">
        <v>19.97</v>
      </c>
      <c r="C1340" s="592"/>
      <c r="D1340" s="592">
        <v>9.1349999999999998</v>
      </c>
      <c r="E1340" s="592"/>
      <c r="F1340" s="592">
        <f t="shared" si="44"/>
        <v>29.104999999999997</v>
      </c>
      <c r="G1340" s="592"/>
      <c r="H1340" s="592"/>
      <c r="I1340" s="592"/>
      <c r="J1340" s="592"/>
      <c r="K1340" s="592"/>
      <c r="L1340" s="592"/>
      <c r="M1340" s="592"/>
      <c r="N1340" s="592"/>
      <c r="O1340" s="592"/>
      <c r="P1340" s="592"/>
      <c r="Q1340" s="592"/>
      <c r="R1340" s="592"/>
      <c r="S1340" s="592">
        <v>0</v>
      </c>
      <c r="T1340" s="990">
        <v>0</v>
      </c>
      <c r="U1340" s="679">
        <v>0</v>
      </c>
      <c r="V1340" s="592">
        <v>0</v>
      </c>
      <c r="W1340" s="592">
        <v>0</v>
      </c>
      <c r="X1340" s="592"/>
      <c r="Y1340" s="592">
        <f t="shared" si="43"/>
        <v>29.104999999999997</v>
      </c>
      <c r="Z1340" s="592"/>
      <c r="AA1340" s="592">
        <v>0</v>
      </c>
      <c r="AB1340" s="592">
        <v>340.85</v>
      </c>
      <c r="AC1340" s="592">
        <v>0</v>
      </c>
      <c r="AD1340" s="592"/>
      <c r="AE1340" s="592"/>
      <c r="AF1340" s="592">
        <v>354.96</v>
      </c>
      <c r="AG1340" s="592">
        <v>0</v>
      </c>
    </row>
    <row r="1341" spans="1:33" x14ac:dyDescent="0.2">
      <c r="A1341" s="988">
        <v>37857</v>
      </c>
      <c r="B1341" s="592">
        <v>18.73</v>
      </c>
      <c r="C1341" s="592"/>
      <c r="D1341" s="592">
        <v>9.01</v>
      </c>
      <c r="E1341" s="592"/>
      <c r="F1341" s="592">
        <f t="shared" si="44"/>
        <v>27.740000000000002</v>
      </c>
      <c r="G1341" s="592"/>
      <c r="H1341" s="592"/>
      <c r="I1341" s="592"/>
      <c r="J1341" s="592"/>
      <c r="K1341" s="592"/>
      <c r="L1341" s="592"/>
      <c r="M1341" s="592"/>
      <c r="N1341" s="592"/>
      <c r="O1341" s="592"/>
      <c r="P1341" s="592"/>
      <c r="Q1341" s="592"/>
      <c r="R1341" s="592"/>
      <c r="S1341" s="592">
        <v>0</v>
      </c>
      <c r="T1341" s="990">
        <v>0</v>
      </c>
      <c r="U1341" s="679">
        <v>0</v>
      </c>
      <c r="V1341" s="592">
        <v>0</v>
      </c>
      <c r="W1341" s="592">
        <v>0</v>
      </c>
      <c r="X1341" s="592"/>
      <c r="Y1341" s="592">
        <f t="shared" si="43"/>
        <v>27.740000000000002</v>
      </c>
      <c r="Z1341" s="592"/>
      <c r="AA1341" s="592">
        <v>0</v>
      </c>
      <c r="AB1341" s="592">
        <v>340.79</v>
      </c>
      <c r="AC1341" s="592">
        <v>0</v>
      </c>
      <c r="AD1341" s="592"/>
      <c r="AE1341" s="592"/>
      <c r="AF1341" s="592">
        <v>354.94</v>
      </c>
      <c r="AG1341" s="592">
        <v>0</v>
      </c>
    </row>
    <row r="1342" spans="1:33" x14ac:dyDescent="0.2">
      <c r="A1342" s="988">
        <v>37858</v>
      </c>
      <c r="B1342" s="592">
        <v>21.603000000000002</v>
      </c>
      <c r="C1342" s="592"/>
      <c r="D1342" s="592">
        <v>9.4380000000000006</v>
      </c>
      <c r="E1342" s="592"/>
      <c r="F1342" s="592">
        <f t="shared" si="44"/>
        <v>31.041000000000004</v>
      </c>
      <c r="G1342" s="592"/>
      <c r="H1342" s="592"/>
      <c r="I1342" s="592"/>
      <c r="J1342" s="592"/>
      <c r="K1342" s="592"/>
      <c r="L1342" s="592"/>
      <c r="M1342" s="592"/>
      <c r="N1342" s="592"/>
      <c r="O1342" s="592"/>
      <c r="P1342" s="592"/>
      <c r="Q1342" s="592"/>
      <c r="R1342" s="592"/>
      <c r="S1342" s="592">
        <v>0</v>
      </c>
      <c r="T1342" s="990">
        <v>0</v>
      </c>
      <c r="U1342" s="679">
        <v>0</v>
      </c>
      <c r="V1342" s="592">
        <v>0</v>
      </c>
      <c r="W1342" s="592">
        <v>0</v>
      </c>
      <c r="X1342" s="592"/>
      <c r="Y1342" s="592">
        <f t="shared" si="43"/>
        <v>31.041000000000004</v>
      </c>
      <c r="Z1342" s="592"/>
      <c r="AA1342" s="592">
        <v>0</v>
      </c>
      <c r="AB1342" s="592">
        <v>340.62</v>
      </c>
      <c r="AC1342" s="592">
        <v>0</v>
      </c>
      <c r="AD1342" s="592"/>
      <c r="AE1342" s="592"/>
      <c r="AF1342" s="592">
        <v>354.93</v>
      </c>
      <c r="AG1342" s="592">
        <v>0</v>
      </c>
    </row>
    <row r="1343" spans="1:33" x14ac:dyDescent="0.2">
      <c r="A1343" s="988">
        <v>37859</v>
      </c>
      <c r="B1343" s="592">
        <v>23.933</v>
      </c>
      <c r="C1343" s="592"/>
      <c r="D1343" s="592">
        <v>8.4190000000000005</v>
      </c>
      <c r="E1343" s="592"/>
      <c r="F1343" s="592">
        <f t="shared" si="44"/>
        <v>32.352000000000004</v>
      </c>
      <c r="G1343" s="592"/>
      <c r="H1343" s="592"/>
      <c r="I1343" s="592"/>
      <c r="J1343" s="592"/>
      <c r="K1343" s="592"/>
      <c r="L1343" s="592"/>
      <c r="M1343" s="592"/>
      <c r="N1343" s="592"/>
      <c r="O1343" s="592"/>
      <c r="P1343" s="592"/>
      <c r="Q1343" s="592"/>
      <c r="R1343" s="592"/>
      <c r="S1343" s="592">
        <v>0</v>
      </c>
      <c r="T1343" s="990">
        <v>0</v>
      </c>
      <c r="U1343" s="679">
        <v>0</v>
      </c>
      <c r="V1343" s="592">
        <v>0</v>
      </c>
      <c r="W1343" s="631">
        <v>0</v>
      </c>
      <c r="X1343" s="631"/>
      <c r="Y1343" s="592">
        <f t="shared" si="43"/>
        <v>32.352000000000004</v>
      </c>
      <c r="Z1343" s="592"/>
      <c r="AA1343" s="592">
        <v>0</v>
      </c>
      <c r="AB1343" s="592">
        <v>340.51</v>
      </c>
      <c r="AC1343" s="592">
        <v>0</v>
      </c>
      <c r="AD1343" s="592"/>
      <c r="AE1343" s="592"/>
      <c r="AF1343" s="592">
        <v>354.88</v>
      </c>
      <c r="AG1343" s="592">
        <v>0</v>
      </c>
    </row>
    <row r="1344" spans="1:33" x14ac:dyDescent="0.2">
      <c r="A1344" s="988">
        <v>37860</v>
      </c>
      <c r="B1344" s="592">
        <v>24.695</v>
      </c>
      <c r="C1344" s="592"/>
      <c r="D1344" s="592">
        <v>9.3030000000000008</v>
      </c>
      <c r="E1344" s="592"/>
      <c r="F1344" s="592">
        <f t="shared" si="44"/>
        <v>33.998000000000005</v>
      </c>
      <c r="G1344" s="592"/>
      <c r="H1344" s="592"/>
      <c r="I1344" s="592"/>
      <c r="J1344" s="592"/>
      <c r="K1344" s="592"/>
      <c r="L1344" s="592"/>
      <c r="M1344" s="592"/>
      <c r="N1344" s="592"/>
      <c r="O1344" s="592"/>
      <c r="P1344" s="592"/>
      <c r="Q1344" s="592"/>
      <c r="R1344" s="592"/>
      <c r="S1344" s="592">
        <v>0</v>
      </c>
      <c r="T1344" s="990">
        <v>0</v>
      </c>
      <c r="U1344" s="679">
        <v>0</v>
      </c>
      <c r="V1344" s="592">
        <v>0</v>
      </c>
      <c r="W1344" s="631">
        <v>0</v>
      </c>
      <c r="X1344" s="631"/>
      <c r="Y1344" s="592">
        <f t="shared" si="43"/>
        <v>33.998000000000005</v>
      </c>
      <c r="Z1344" s="592"/>
      <c r="AA1344" s="592">
        <v>0</v>
      </c>
      <c r="AB1344" s="592">
        <v>340.42</v>
      </c>
      <c r="AC1344" s="592">
        <v>0</v>
      </c>
      <c r="AD1344" s="592"/>
      <c r="AE1344" s="592"/>
      <c r="AF1344" s="592">
        <v>354.87</v>
      </c>
      <c r="AG1344" s="592">
        <v>0</v>
      </c>
    </row>
    <row r="1345" spans="1:33" x14ac:dyDescent="0.2">
      <c r="A1345" s="988">
        <v>37861</v>
      </c>
      <c r="B1345" s="592">
        <v>23.465</v>
      </c>
      <c r="C1345" s="592"/>
      <c r="D1345" s="592">
        <v>10.14</v>
      </c>
      <c r="E1345" s="592"/>
      <c r="F1345" s="592">
        <f t="shared" si="44"/>
        <v>33.605000000000004</v>
      </c>
      <c r="G1345" s="592"/>
      <c r="H1345" s="592"/>
      <c r="I1345" s="592"/>
      <c r="J1345" s="592"/>
      <c r="K1345" s="592"/>
      <c r="L1345" s="592"/>
      <c r="M1345" s="592"/>
      <c r="N1345" s="592"/>
      <c r="O1345" s="592"/>
      <c r="P1345" s="592"/>
      <c r="Q1345" s="592"/>
      <c r="R1345" s="592"/>
      <c r="S1345" s="592">
        <v>0</v>
      </c>
      <c r="T1345" s="990">
        <v>0</v>
      </c>
      <c r="U1345" s="679">
        <v>0</v>
      </c>
      <c r="V1345" s="592">
        <v>0</v>
      </c>
      <c r="W1345" s="631">
        <v>0</v>
      </c>
      <c r="X1345" s="631"/>
      <c r="Y1345" s="592">
        <f t="shared" si="43"/>
        <v>33.605000000000004</v>
      </c>
      <c r="Z1345" s="592"/>
      <c r="AA1345" s="592">
        <v>0</v>
      </c>
      <c r="AB1345" s="592">
        <v>340.25</v>
      </c>
      <c r="AC1345" s="592">
        <v>0</v>
      </c>
      <c r="AD1345" s="592"/>
      <c r="AE1345" s="592"/>
      <c r="AF1345" s="592">
        <v>354.78</v>
      </c>
      <c r="AG1345" s="592">
        <v>0</v>
      </c>
    </row>
    <row r="1346" spans="1:33" x14ac:dyDescent="0.2">
      <c r="A1346" s="988">
        <v>37862</v>
      </c>
      <c r="B1346" s="592">
        <v>25.501000000000001</v>
      </c>
      <c r="C1346" s="592"/>
      <c r="D1346" s="592">
        <v>10.378</v>
      </c>
      <c r="E1346" s="592"/>
      <c r="F1346" s="592">
        <f t="shared" si="44"/>
        <v>35.879000000000005</v>
      </c>
      <c r="G1346" s="592"/>
      <c r="H1346" s="592"/>
      <c r="I1346" s="592"/>
      <c r="J1346" s="592"/>
      <c r="K1346" s="592"/>
      <c r="L1346" s="592"/>
      <c r="M1346" s="592"/>
      <c r="N1346" s="592"/>
      <c r="O1346" s="592"/>
      <c r="P1346" s="592"/>
      <c r="Q1346" s="592"/>
      <c r="R1346" s="592"/>
      <c r="S1346" s="592">
        <v>0</v>
      </c>
      <c r="T1346" s="990">
        <v>0</v>
      </c>
      <c r="U1346" s="679">
        <v>0</v>
      </c>
      <c r="V1346" s="592">
        <v>0</v>
      </c>
      <c r="W1346" s="631">
        <v>0</v>
      </c>
      <c r="X1346" s="631"/>
      <c r="Y1346" s="592">
        <f t="shared" si="43"/>
        <v>35.879000000000005</v>
      </c>
      <c r="Z1346" s="592"/>
      <c r="AA1346" s="592">
        <v>0</v>
      </c>
      <c r="AB1346" s="592">
        <v>340.09</v>
      </c>
      <c r="AC1346" s="592">
        <v>0</v>
      </c>
      <c r="AD1346" s="592"/>
      <c r="AE1346" s="592"/>
      <c r="AF1346" s="1000">
        <v>354.74</v>
      </c>
      <c r="AG1346" s="592">
        <v>0</v>
      </c>
    </row>
    <row r="1347" spans="1:33" x14ac:dyDescent="0.2">
      <c r="A1347" s="988">
        <v>37863</v>
      </c>
      <c r="B1347" s="592">
        <v>24.073</v>
      </c>
      <c r="C1347" s="592"/>
      <c r="D1347" s="592">
        <v>9.08</v>
      </c>
      <c r="E1347" s="592"/>
      <c r="F1347" s="592">
        <f t="shared" si="44"/>
        <v>33.152999999999999</v>
      </c>
      <c r="G1347" s="592"/>
      <c r="H1347" s="592"/>
      <c r="I1347" s="592"/>
      <c r="J1347" s="592"/>
      <c r="K1347" s="592"/>
      <c r="L1347" s="592"/>
      <c r="M1347" s="592"/>
      <c r="N1347" s="592"/>
      <c r="O1347" s="592"/>
      <c r="P1347" s="592"/>
      <c r="Q1347" s="592"/>
      <c r="R1347" s="592"/>
      <c r="S1347" s="592">
        <v>0</v>
      </c>
      <c r="T1347" s="990">
        <v>0</v>
      </c>
      <c r="U1347" s="679">
        <v>0</v>
      </c>
      <c r="V1347" s="592">
        <v>0</v>
      </c>
      <c r="W1347" s="592">
        <v>0</v>
      </c>
      <c r="X1347" s="592"/>
      <c r="Y1347" s="592">
        <f t="shared" si="43"/>
        <v>33.152999999999999</v>
      </c>
      <c r="Z1347" s="592"/>
      <c r="AA1347" s="592">
        <v>0</v>
      </c>
      <c r="AB1347" s="1000">
        <v>339.94</v>
      </c>
      <c r="AC1347" s="592">
        <v>0.03</v>
      </c>
      <c r="AD1347" s="592"/>
      <c r="AE1347" s="592"/>
      <c r="AF1347" s="1000">
        <v>354.64</v>
      </c>
      <c r="AG1347" s="592">
        <v>0.05</v>
      </c>
    </row>
    <row r="1348" spans="1:33" x14ac:dyDescent="0.2">
      <c r="A1348" s="988">
        <v>37864</v>
      </c>
      <c r="B1348" s="592">
        <v>17.66</v>
      </c>
      <c r="C1348" s="592"/>
      <c r="D1348" s="592">
        <v>9.59</v>
      </c>
      <c r="E1348" s="592"/>
      <c r="F1348" s="592">
        <f t="shared" si="44"/>
        <v>27.25</v>
      </c>
      <c r="G1348" s="592"/>
      <c r="H1348" s="592"/>
      <c r="I1348" s="592"/>
      <c r="J1348" s="592"/>
      <c r="K1348" s="592"/>
      <c r="L1348" s="592"/>
      <c r="M1348" s="592"/>
      <c r="N1348" s="592"/>
      <c r="O1348" s="592"/>
      <c r="P1348" s="592"/>
      <c r="Q1348" s="592"/>
      <c r="R1348" s="592"/>
      <c r="S1348" s="592">
        <v>0</v>
      </c>
      <c r="T1348" s="990">
        <v>0</v>
      </c>
      <c r="U1348" s="679">
        <v>0</v>
      </c>
      <c r="V1348" s="592">
        <v>0</v>
      </c>
      <c r="W1348" s="592">
        <v>0</v>
      </c>
      <c r="X1348" s="592"/>
      <c r="Y1348" s="592">
        <f t="shared" si="43"/>
        <v>27.25</v>
      </c>
      <c r="Z1348" s="592"/>
      <c r="AA1348" s="592">
        <v>0</v>
      </c>
      <c r="AB1348" s="1000">
        <v>340.34</v>
      </c>
      <c r="AC1348" s="592">
        <v>0.31</v>
      </c>
      <c r="AD1348" s="592"/>
      <c r="AE1348" s="592"/>
      <c r="AF1348" s="592">
        <v>355.62</v>
      </c>
      <c r="AG1348" s="592">
        <v>0.6</v>
      </c>
    </row>
    <row r="1349" spans="1:33" x14ac:dyDescent="0.2">
      <c r="A1349" s="988">
        <v>37865</v>
      </c>
      <c r="B1349" s="592">
        <v>20.978000000000002</v>
      </c>
      <c r="C1349" s="592"/>
      <c r="D1349" s="592">
        <v>9.0340000000000007</v>
      </c>
      <c r="E1349" s="592"/>
      <c r="F1349" s="592">
        <v>30.012</v>
      </c>
      <c r="G1349" s="592"/>
      <c r="H1349" s="592"/>
      <c r="I1349" s="592"/>
      <c r="J1349" s="592"/>
      <c r="K1349" s="592"/>
      <c r="L1349" s="592"/>
      <c r="M1349" s="592"/>
      <c r="N1349" s="592"/>
      <c r="O1349" s="592"/>
      <c r="P1349" s="592"/>
      <c r="Q1349" s="592"/>
      <c r="R1349" s="592"/>
      <c r="S1349" s="592">
        <v>0</v>
      </c>
      <c r="T1349" s="990">
        <v>0</v>
      </c>
      <c r="U1349" s="473">
        <v>0</v>
      </c>
      <c r="V1349" s="592">
        <v>0</v>
      </c>
      <c r="W1349" s="592">
        <v>0</v>
      </c>
      <c r="X1349" s="592"/>
      <c r="Y1349" s="592">
        <v>30.012</v>
      </c>
      <c r="Z1349" s="592"/>
      <c r="AA1349" s="592">
        <v>0</v>
      </c>
      <c r="AB1349" s="592">
        <v>340.64</v>
      </c>
      <c r="AC1349" s="592">
        <v>0.01</v>
      </c>
      <c r="AD1349" s="592"/>
      <c r="AE1349" s="592"/>
      <c r="AF1349" s="592">
        <v>355.26</v>
      </c>
      <c r="AG1349" s="592">
        <v>0.02</v>
      </c>
    </row>
    <row r="1350" spans="1:33" x14ac:dyDescent="0.2">
      <c r="A1350" s="988">
        <v>37866</v>
      </c>
      <c r="B1350" s="592">
        <v>20.646999999999998</v>
      </c>
      <c r="C1350" s="592"/>
      <c r="D1350" s="592">
        <v>10.132</v>
      </c>
      <c r="E1350" s="592"/>
      <c r="F1350" s="592">
        <v>30.778999999999996</v>
      </c>
      <c r="G1350" s="592"/>
      <c r="H1350" s="592"/>
      <c r="I1350" s="592"/>
      <c r="J1350" s="592"/>
      <c r="K1350" s="592"/>
      <c r="L1350" s="592"/>
      <c r="M1350" s="592"/>
      <c r="N1350" s="592"/>
      <c r="O1350" s="592"/>
      <c r="P1350" s="592"/>
      <c r="Q1350" s="592"/>
      <c r="R1350" s="592"/>
      <c r="S1350" s="592">
        <v>0</v>
      </c>
      <c r="T1350" s="990">
        <v>0</v>
      </c>
      <c r="U1350" s="473">
        <v>0</v>
      </c>
      <c r="V1350" s="592">
        <v>0</v>
      </c>
      <c r="W1350" s="592">
        <v>0</v>
      </c>
      <c r="X1350" s="592"/>
      <c r="Y1350" s="592">
        <v>30.778999999999996</v>
      </c>
      <c r="Z1350" s="592"/>
      <c r="AA1350" s="592">
        <v>0</v>
      </c>
      <c r="AB1350" s="592">
        <v>340.65</v>
      </c>
      <c r="AC1350" s="592">
        <v>0</v>
      </c>
      <c r="AD1350" s="592"/>
      <c r="AE1350" s="592"/>
      <c r="AF1350" s="631">
        <v>355.04</v>
      </c>
      <c r="AG1350" s="631">
        <v>0</v>
      </c>
    </row>
    <row r="1351" spans="1:33" x14ac:dyDescent="0.2">
      <c r="A1351" s="988">
        <v>37867</v>
      </c>
      <c r="B1351" s="993">
        <v>22.713999999999999</v>
      </c>
      <c r="C1351" s="993"/>
      <c r="D1351" s="592">
        <v>10.220000000000001</v>
      </c>
      <c r="E1351" s="592"/>
      <c r="F1351" s="592">
        <v>32.933999999999997</v>
      </c>
      <c r="G1351" s="592"/>
      <c r="H1351" s="592"/>
      <c r="I1351" s="592"/>
      <c r="J1351" s="592"/>
      <c r="K1351" s="592"/>
      <c r="L1351" s="592"/>
      <c r="M1351" s="592"/>
      <c r="N1351" s="592"/>
      <c r="O1351" s="592"/>
      <c r="P1351" s="592"/>
      <c r="Q1351" s="592"/>
      <c r="R1351" s="592"/>
      <c r="S1351" s="592">
        <v>0</v>
      </c>
      <c r="T1351" s="990">
        <v>0</v>
      </c>
      <c r="U1351" s="473">
        <v>0</v>
      </c>
      <c r="V1351" s="592">
        <v>0</v>
      </c>
      <c r="W1351" s="592">
        <v>0</v>
      </c>
      <c r="X1351" s="592"/>
      <c r="Y1351" s="592">
        <v>32.933999999999997</v>
      </c>
      <c r="Z1351" s="592"/>
      <c r="AA1351" s="592">
        <v>0</v>
      </c>
      <c r="AB1351" s="592">
        <v>340.6</v>
      </c>
      <c r="AC1351" s="592">
        <v>0.02</v>
      </c>
      <c r="AD1351" s="592"/>
      <c r="AE1351" s="592"/>
      <c r="AF1351" s="592">
        <v>354.98</v>
      </c>
      <c r="AG1351" s="592">
        <v>0</v>
      </c>
    </row>
    <row r="1352" spans="1:33" x14ac:dyDescent="0.2">
      <c r="A1352" s="988">
        <v>37868</v>
      </c>
      <c r="B1352" s="592">
        <v>19.774999999999999</v>
      </c>
      <c r="C1352" s="592"/>
      <c r="D1352" s="592">
        <v>10.08</v>
      </c>
      <c r="E1352" s="592"/>
      <c r="F1352" s="592">
        <v>29.855</v>
      </c>
      <c r="G1352" s="592"/>
      <c r="H1352" s="592"/>
      <c r="I1352" s="592"/>
      <c r="J1352" s="592"/>
      <c r="K1352" s="592"/>
      <c r="L1352" s="592"/>
      <c r="M1352" s="592"/>
      <c r="N1352" s="592"/>
      <c r="O1352" s="592"/>
      <c r="P1352" s="592"/>
      <c r="Q1352" s="592"/>
      <c r="R1352" s="592"/>
      <c r="S1352" s="592">
        <v>0</v>
      </c>
      <c r="T1352" s="990">
        <v>0</v>
      </c>
      <c r="U1352" s="473">
        <v>0</v>
      </c>
      <c r="V1352" s="592">
        <v>0</v>
      </c>
      <c r="W1352" s="592">
        <v>0</v>
      </c>
      <c r="X1352" s="592"/>
      <c r="Y1352" s="592">
        <v>29.855</v>
      </c>
      <c r="Z1352" s="592"/>
      <c r="AA1352" s="592">
        <v>0</v>
      </c>
      <c r="AB1352" s="592">
        <v>341.48</v>
      </c>
      <c r="AC1352" s="592">
        <v>0.59</v>
      </c>
      <c r="AD1352" s="592"/>
      <c r="AE1352" s="592"/>
      <c r="AF1352" s="592">
        <v>355.87</v>
      </c>
      <c r="AG1352" s="592">
        <v>0.64</v>
      </c>
    </row>
    <row r="1353" spans="1:33" x14ac:dyDescent="0.2">
      <c r="A1353" s="988">
        <v>37869</v>
      </c>
      <c r="B1353" s="592">
        <v>21.925999999999998</v>
      </c>
      <c r="C1353" s="592"/>
      <c r="D1353" s="592">
        <v>6.7460000000000004</v>
      </c>
      <c r="E1353" s="592"/>
      <c r="F1353" s="592">
        <v>28.671999999999997</v>
      </c>
      <c r="G1353" s="592"/>
      <c r="H1353" s="592"/>
      <c r="I1353" s="592"/>
      <c r="J1353" s="592"/>
      <c r="K1353" s="592"/>
      <c r="L1353" s="592"/>
      <c r="M1353" s="592"/>
      <c r="N1353" s="592"/>
      <c r="O1353" s="592"/>
      <c r="P1353" s="592"/>
      <c r="Q1353" s="592"/>
      <c r="R1353" s="592"/>
      <c r="S1353" s="592">
        <v>0</v>
      </c>
      <c r="T1353" s="990">
        <v>0</v>
      </c>
      <c r="U1353" s="473">
        <v>0</v>
      </c>
      <c r="V1353" s="592">
        <v>0</v>
      </c>
      <c r="W1353" s="592">
        <v>0</v>
      </c>
      <c r="X1353" s="592"/>
      <c r="Y1353" s="592">
        <v>28.671999999999997</v>
      </c>
      <c r="Z1353" s="592"/>
      <c r="AA1353" s="592">
        <v>0</v>
      </c>
      <c r="AB1353" s="592">
        <v>341.27</v>
      </c>
      <c r="AC1353" s="592">
        <v>0.02</v>
      </c>
      <c r="AD1353" s="592"/>
      <c r="AE1353" s="592"/>
      <c r="AF1353" s="631">
        <v>355.26</v>
      </c>
      <c r="AG1353" s="631">
        <v>0.03</v>
      </c>
    </row>
    <row r="1354" spans="1:33" x14ac:dyDescent="0.2">
      <c r="A1354" s="988">
        <v>37870</v>
      </c>
      <c r="B1354" s="592">
        <v>19.943000000000001</v>
      </c>
      <c r="C1354" s="592"/>
      <c r="D1354" s="592">
        <v>6.9320000000000004</v>
      </c>
      <c r="E1354" s="592"/>
      <c r="F1354" s="592">
        <v>26.875</v>
      </c>
      <c r="G1354" s="592"/>
      <c r="H1354" s="592"/>
      <c r="I1354" s="592"/>
      <c r="J1354" s="592"/>
      <c r="K1354" s="592"/>
      <c r="L1354" s="592"/>
      <c r="M1354" s="592"/>
      <c r="N1354" s="592"/>
      <c r="O1354" s="592"/>
      <c r="P1354" s="592"/>
      <c r="Q1354" s="592"/>
      <c r="R1354" s="592"/>
      <c r="S1354" s="592">
        <v>0</v>
      </c>
      <c r="T1354" s="990">
        <v>0</v>
      </c>
      <c r="U1354" s="473">
        <v>0</v>
      </c>
      <c r="V1354" s="592">
        <v>0</v>
      </c>
      <c r="W1354" s="592">
        <v>0</v>
      </c>
      <c r="X1354" s="592"/>
      <c r="Y1354" s="592">
        <v>26.875</v>
      </c>
      <c r="Z1354" s="592"/>
      <c r="AA1354" s="592">
        <v>0</v>
      </c>
      <c r="AB1354" s="592">
        <v>341.15</v>
      </c>
      <c r="AC1354" s="592">
        <v>0</v>
      </c>
      <c r="AD1354" s="592"/>
      <c r="AE1354" s="592"/>
      <c r="AF1354" s="592">
        <v>355.1</v>
      </c>
      <c r="AG1354" s="592">
        <v>0</v>
      </c>
    </row>
    <row r="1355" spans="1:33" x14ac:dyDescent="0.2">
      <c r="A1355" s="988">
        <v>37871</v>
      </c>
      <c r="B1355" s="592">
        <v>19.847999999999999</v>
      </c>
      <c r="C1355" s="592"/>
      <c r="D1355" s="592">
        <v>7.0010000000000003</v>
      </c>
      <c r="E1355" s="592"/>
      <c r="F1355" s="592">
        <v>26.849</v>
      </c>
      <c r="G1355" s="592"/>
      <c r="H1355" s="592"/>
      <c r="I1355" s="592"/>
      <c r="J1355" s="592"/>
      <c r="K1355" s="592"/>
      <c r="L1355" s="592"/>
      <c r="M1355" s="592"/>
      <c r="N1355" s="592"/>
      <c r="O1355" s="592"/>
      <c r="P1355" s="592"/>
      <c r="Q1355" s="592"/>
      <c r="R1355" s="592"/>
      <c r="S1355" s="592">
        <v>0</v>
      </c>
      <c r="T1355" s="990">
        <v>0</v>
      </c>
      <c r="U1355" s="473">
        <v>0</v>
      </c>
      <c r="V1355" s="592">
        <v>0</v>
      </c>
      <c r="W1355" s="592">
        <v>0</v>
      </c>
      <c r="X1355" s="592"/>
      <c r="Y1355" s="592">
        <v>26.849</v>
      </c>
      <c r="Z1355" s="592"/>
      <c r="AA1355" s="592">
        <v>0</v>
      </c>
      <c r="AB1355" s="592">
        <v>341.05</v>
      </c>
      <c r="AC1355" s="592">
        <v>0</v>
      </c>
      <c r="AD1355" s="592"/>
      <c r="AE1355" s="592"/>
      <c r="AF1355" s="592">
        <v>355.05</v>
      </c>
      <c r="AG1355" s="592">
        <v>0</v>
      </c>
    </row>
    <row r="1356" spans="1:33" x14ac:dyDescent="0.2">
      <c r="A1356" s="988">
        <v>37872</v>
      </c>
      <c r="B1356" s="631">
        <v>18.956</v>
      </c>
      <c r="C1356" s="631"/>
      <c r="D1356" s="592">
        <v>9.9009999999999998</v>
      </c>
      <c r="E1356" s="592"/>
      <c r="F1356" s="592">
        <v>28.856999999999999</v>
      </c>
      <c r="G1356" s="592"/>
      <c r="H1356" s="592"/>
      <c r="I1356" s="592"/>
      <c r="J1356" s="592"/>
      <c r="K1356" s="592"/>
      <c r="L1356" s="592"/>
      <c r="M1356" s="592"/>
      <c r="N1356" s="592"/>
      <c r="O1356" s="592"/>
      <c r="P1356" s="592"/>
      <c r="Q1356" s="592"/>
      <c r="R1356" s="592"/>
      <c r="S1356" s="592">
        <v>0</v>
      </c>
      <c r="T1356" s="990">
        <v>0</v>
      </c>
      <c r="U1356" s="473">
        <v>0</v>
      </c>
      <c r="V1356" s="592">
        <v>0</v>
      </c>
      <c r="W1356" s="592">
        <v>0</v>
      </c>
      <c r="X1356" s="592"/>
      <c r="Y1356" s="592">
        <v>28.856999999999999</v>
      </c>
      <c r="Z1356" s="592"/>
      <c r="AA1356" s="592">
        <v>0</v>
      </c>
      <c r="AB1356" s="592">
        <v>341.09</v>
      </c>
      <c r="AC1356" s="592">
        <v>0.32</v>
      </c>
      <c r="AD1356" s="592"/>
      <c r="AE1356" s="592"/>
      <c r="AF1356" s="1000">
        <v>355.22</v>
      </c>
      <c r="AG1356" s="592">
        <v>0.25</v>
      </c>
    </row>
    <row r="1357" spans="1:33" x14ac:dyDescent="0.2">
      <c r="A1357" s="988">
        <v>37873</v>
      </c>
      <c r="B1357" s="592">
        <v>17.603000000000002</v>
      </c>
      <c r="C1357" s="592"/>
      <c r="D1357" s="592">
        <v>8.2110000000000003</v>
      </c>
      <c r="E1357" s="592"/>
      <c r="F1357" s="592">
        <v>25.814</v>
      </c>
      <c r="G1357" s="592"/>
      <c r="H1357" s="592"/>
      <c r="I1357" s="592"/>
      <c r="J1357" s="592"/>
      <c r="K1357" s="592"/>
      <c r="L1357" s="592"/>
      <c r="M1357" s="592"/>
      <c r="N1357" s="592"/>
      <c r="O1357" s="592"/>
      <c r="P1357" s="592"/>
      <c r="Q1357" s="592"/>
      <c r="R1357" s="592"/>
      <c r="S1357" s="592">
        <v>0</v>
      </c>
      <c r="T1357" s="990">
        <v>0</v>
      </c>
      <c r="U1357" s="473">
        <v>0</v>
      </c>
      <c r="V1357" s="1023">
        <v>0</v>
      </c>
      <c r="W1357" s="1023">
        <v>0</v>
      </c>
      <c r="X1357" s="1023"/>
      <c r="Y1357" s="592">
        <v>25.814</v>
      </c>
      <c r="Z1357" s="592"/>
      <c r="AA1357" s="592">
        <v>0</v>
      </c>
      <c r="AB1357" s="592">
        <v>341.03</v>
      </c>
      <c r="AC1357" s="592">
        <v>0</v>
      </c>
      <c r="AD1357" s="592"/>
      <c r="AE1357" s="592"/>
      <c r="AF1357" s="1000">
        <v>355.13</v>
      </c>
      <c r="AG1357" s="592">
        <v>0.04</v>
      </c>
    </row>
    <row r="1358" spans="1:33" x14ac:dyDescent="0.2">
      <c r="A1358" s="988">
        <v>37874</v>
      </c>
      <c r="B1358" s="592">
        <v>19.895</v>
      </c>
      <c r="C1358" s="592"/>
      <c r="D1358" s="592">
        <v>7.149</v>
      </c>
      <c r="E1358" s="592"/>
      <c r="F1358" s="592">
        <v>27.044</v>
      </c>
      <c r="G1358" s="592"/>
      <c r="H1358" s="592"/>
      <c r="I1358" s="592"/>
      <c r="J1358" s="592"/>
      <c r="K1358" s="592"/>
      <c r="L1358" s="592"/>
      <c r="M1358" s="592"/>
      <c r="N1358" s="592"/>
      <c r="O1358" s="592"/>
      <c r="P1358" s="592"/>
      <c r="Q1358" s="592"/>
      <c r="R1358" s="592"/>
      <c r="S1358" s="592">
        <v>0</v>
      </c>
      <c r="T1358" s="990">
        <v>0</v>
      </c>
      <c r="U1358" s="473">
        <v>0</v>
      </c>
      <c r="V1358" s="592">
        <v>0</v>
      </c>
      <c r="W1358" s="592">
        <v>0</v>
      </c>
      <c r="X1358" s="592"/>
      <c r="Y1358" s="592">
        <v>27.044</v>
      </c>
      <c r="Z1358" s="592"/>
      <c r="AA1358" s="592">
        <v>0</v>
      </c>
      <c r="AB1358" s="1000">
        <v>340.95</v>
      </c>
      <c r="AC1358" s="592">
        <v>0</v>
      </c>
      <c r="AD1358" s="592"/>
      <c r="AE1358" s="592"/>
      <c r="AF1358" s="592">
        <v>355.1</v>
      </c>
      <c r="AG1358" s="592">
        <v>0</v>
      </c>
    </row>
    <row r="1359" spans="1:33" x14ac:dyDescent="0.2">
      <c r="A1359" s="988">
        <v>37875</v>
      </c>
      <c r="B1359" s="592">
        <v>21.523</v>
      </c>
      <c r="C1359" s="592"/>
      <c r="D1359" s="592">
        <v>7.0839999999999996</v>
      </c>
      <c r="E1359" s="592"/>
      <c r="F1359" s="592">
        <v>28.606999999999999</v>
      </c>
      <c r="G1359" s="592"/>
      <c r="H1359" s="592"/>
      <c r="I1359" s="592"/>
      <c r="J1359" s="592"/>
      <c r="K1359" s="592"/>
      <c r="L1359" s="592"/>
      <c r="M1359" s="592"/>
      <c r="N1359" s="592"/>
      <c r="O1359" s="592"/>
      <c r="P1359" s="592"/>
      <c r="Q1359" s="592"/>
      <c r="R1359" s="592"/>
      <c r="S1359" s="592">
        <v>0</v>
      </c>
      <c r="T1359" s="1025">
        <v>0</v>
      </c>
      <c r="U1359" s="473">
        <v>0</v>
      </c>
      <c r="V1359" s="592">
        <v>0</v>
      </c>
      <c r="W1359" s="592">
        <v>0</v>
      </c>
      <c r="X1359" s="592"/>
      <c r="Y1359" s="592">
        <v>28.606999999999999</v>
      </c>
      <c r="Z1359" s="592"/>
      <c r="AA1359" s="592">
        <v>0</v>
      </c>
      <c r="AB1359" s="592">
        <v>340.82</v>
      </c>
      <c r="AC1359" s="592">
        <v>0</v>
      </c>
      <c r="AD1359" s="592"/>
      <c r="AE1359" s="592"/>
      <c r="AF1359" s="1000">
        <v>355.13</v>
      </c>
      <c r="AG1359" s="592">
        <v>0</v>
      </c>
    </row>
    <row r="1360" spans="1:33" x14ac:dyDescent="0.2">
      <c r="A1360" s="988">
        <v>37876</v>
      </c>
      <c r="B1360" s="592">
        <v>21.888000000000002</v>
      </c>
      <c r="C1360" s="592"/>
      <c r="D1360" s="592">
        <v>7.1</v>
      </c>
      <c r="E1360" s="592"/>
      <c r="F1360" s="592">
        <v>28.988</v>
      </c>
      <c r="G1360" s="592"/>
      <c r="H1360" s="592"/>
      <c r="I1360" s="592"/>
      <c r="J1360" s="592"/>
      <c r="K1360" s="592"/>
      <c r="L1360" s="592"/>
      <c r="M1360" s="592"/>
      <c r="N1360" s="592"/>
      <c r="O1360" s="592"/>
      <c r="P1360" s="592"/>
      <c r="Q1360" s="592"/>
      <c r="R1360" s="592"/>
      <c r="S1360" s="592">
        <v>0</v>
      </c>
      <c r="T1360" s="990">
        <v>0</v>
      </c>
      <c r="U1360" s="473">
        <v>0</v>
      </c>
      <c r="V1360" s="592">
        <v>0</v>
      </c>
      <c r="W1360" s="592">
        <v>0</v>
      </c>
      <c r="X1360" s="592"/>
      <c r="Y1360" s="592">
        <v>28.988</v>
      </c>
      <c r="Z1360" s="592"/>
      <c r="AA1360" s="592">
        <v>0</v>
      </c>
      <c r="AB1360" s="592">
        <v>340.71</v>
      </c>
      <c r="AC1360" s="592">
        <v>0.31</v>
      </c>
      <c r="AD1360" s="592"/>
      <c r="AE1360" s="592"/>
      <c r="AF1360" s="592">
        <v>355.12</v>
      </c>
      <c r="AG1360" s="592">
        <v>0.05</v>
      </c>
    </row>
    <row r="1361" spans="1:33" x14ac:dyDescent="0.2">
      <c r="A1361" s="988">
        <v>37877</v>
      </c>
      <c r="B1361" s="592">
        <v>19.934999999999999</v>
      </c>
      <c r="C1361" s="592"/>
      <c r="D1361" s="592">
        <v>6.8579999999999997</v>
      </c>
      <c r="E1361" s="592"/>
      <c r="F1361" s="592">
        <v>26.792999999999999</v>
      </c>
      <c r="G1361" s="592"/>
      <c r="H1361" s="592"/>
      <c r="I1361" s="592"/>
      <c r="J1361" s="592"/>
      <c r="K1361" s="592"/>
      <c r="L1361" s="592"/>
      <c r="M1361" s="592"/>
      <c r="N1361" s="592"/>
      <c r="O1361" s="592"/>
      <c r="P1361" s="592"/>
      <c r="Q1361" s="592"/>
      <c r="R1361" s="592"/>
      <c r="S1361" s="592">
        <v>0</v>
      </c>
      <c r="T1361" s="990">
        <v>0</v>
      </c>
      <c r="U1361" s="473">
        <v>0</v>
      </c>
      <c r="V1361" s="592">
        <v>0</v>
      </c>
      <c r="W1361" s="592">
        <v>0</v>
      </c>
      <c r="X1361" s="592"/>
      <c r="Y1361" s="592">
        <v>26.792999999999999</v>
      </c>
      <c r="Z1361" s="592"/>
      <c r="AA1361" s="592">
        <v>0</v>
      </c>
      <c r="AB1361" s="592">
        <v>340.62</v>
      </c>
      <c r="AC1361" s="592">
        <v>7.0000000000000007E-2</v>
      </c>
      <c r="AD1361" s="592"/>
      <c r="AE1361" s="592"/>
      <c r="AF1361" s="592">
        <v>355.12</v>
      </c>
      <c r="AG1361" s="592">
        <v>0.05</v>
      </c>
    </row>
    <row r="1362" spans="1:33" x14ac:dyDescent="0.2">
      <c r="A1362" s="988">
        <v>37878</v>
      </c>
      <c r="B1362" s="592">
        <v>18.085000000000001</v>
      </c>
      <c r="C1362" s="592"/>
      <c r="D1362" s="592">
        <v>8.8109999999999999</v>
      </c>
      <c r="E1362" s="592"/>
      <c r="F1362" s="592">
        <v>26.896000000000001</v>
      </c>
      <c r="G1362" s="592"/>
      <c r="H1362" s="592"/>
      <c r="I1362" s="592"/>
      <c r="J1362" s="592"/>
      <c r="K1362" s="592"/>
      <c r="L1362" s="592"/>
      <c r="M1362" s="592"/>
      <c r="N1362" s="592"/>
      <c r="O1362" s="592"/>
      <c r="P1362" s="592"/>
      <c r="Q1362" s="592"/>
      <c r="R1362" s="592"/>
      <c r="S1362" s="592">
        <v>0</v>
      </c>
      <c r="T1362" s="990">
        <v>0</v>
      </c>
      <c r="U1362" s="473">
        <v>0</v>
      </c>
      <c r="V1362" s="592">
        <v>0</v>
      </c>
      <c r="W1362" s="592">
        <v>0</v>
      </c>
      <c r="X1362" s="592"/>
      <c r="Y1362" s="592">
        <v>26.896000000000001</v>
      </c>
      <c r="Z1362" s="592"/>
      <c r="AA1362" s="592">
        <v>0</v>
      </c>
      <c r="AB1362" s="592">
        <v>340.55</v>
      </c>
      <c r="AC1362" s="592">
        <v>0</v>
      </c>
      <c r="AD1362" s="592"/>
      <c r="AE1362" s="592"/>
      <c r="AF1362" s="631">
        <v>355.06</v>
      </c>
      <c r="AG1362" s="631">
        <v>0</v>
      </c>
    </row>
    <row r="1363" spans="1:33" x14ac:dyDescent="0.2">
      <c r="A1363" s="988">
        <v>37879</v>
      </c>
      <c r="B1363" s="592">
        <v>20.437000000000001</v>
      </c>
      <c r="C1363" s="592"/>
      <c r="D1363" s="592">
        <v>8.8109999999999999</v>
      </c>
      <c r="E1363" s="592"/>
      <c r="F1363" s="592">
        <v>29.248000000000001</v>
      </c>
      <c r="G1363" s="592"/>
      <c r="H1363" s="592"/>
      <c r="I1363" s="592"/>
      <c r="J1363" s="592"/>
      <c r="K1363" s="592"/>
      <c r="L1363" s="592"/>
      <c r="M1363" s="592"/>
      <c r="N1363" s="592"/>
      <c r="O1363" s="592"/>
      <c r="P1363" s="592"/>
      <c r="Q1363" s="592"/>
      <c r="R1363" s="592"/>
      <c r="S1363" s="592">
        <v>0</v>
      </c>
      <c r="T1363" s="990">
        <v>0</v>
      </c>
      <c r="U1363" s="473">
        <v>0</v>
      </c>
      <c r="V1363" s="592">
        <v>0</v>
      </c>
      <c r="W1363" s="592">
        <v>0</v>
      </c>
      <c r="X1363" s="592"/>
      <c r="Y1363" s="592">
        <v>29.248000000000001</v>
      </c>
      <c r="Z1363" s="592"/>
      <c r="AA1363" s="592">
        <v>0</v>
      </c>
      <c r="AB1363" s="592">
        <v>340.48</v>
      </c>
      <c r="AC1363" s="592">
        <v>0</v>
      </c>
      <c r="AD1363" s="592"/>
      <c r="AE1363" s="592"/>
      <c r="AF1363" s="592">
        <v>355.03</v>
      </c>
      <c r="AG1363" s="592">
        <v>0.01</v>
      </c>
    </row>
    <row r="1364" spans="1:33" x14ac:dyDescent="0.2">
      <c r="A1364" s="988">
        <v>37880</v>
      </c>
      <c r="B1364" s="592">
        <v>19.001000000000001</v>
      </c>
      <c r="C1364" s="592"/>
      <c r="D1364" s="592">
        <v>8.9329999999999998</v>
      </c>
      <c r="E1364" s="592"/>
      <c r="F1364" s="592">
        <v>27.934000000000001</v>
      </c>
      <c r="G1364" s="592"/>
      <c r="H1364" s="592"/>
      <c r="I1364" s="592"/>
      <c r="J1364" s="592"/>
      <c r="K1364" s="592"/>
      <c r="L1364" s="592"/>
      <c r="M1364" s="592"/>
      <c r="N1364" s="592"/>
      <c r="O1364" s="592"/>
      <c r="P1364" s="592"/>
      <c r="Q1364" s="592"/>
      <c r="R1364" s="592"/>
      <c r="S1364" s="592">
        <v>0</v>
      </c>
      <c r="T1364" s="990">
        <v>0</v>
      </c>
      <c r="U1364" s="473">
        <v>0</v>
      </c>
      <c r="V1364" s="592">
        <v>0</v>
      </c>
      <c r="W1364" s="592">
        <v>0</v>
      </c>
      <c r="X1364" s="592"/>
      <c r="Y1364" s="592">
        <v>27.934000000000001</v>
      </c>
      <c r="Z1364" s="592"/>
      <c r="AA1364" s="592">
        <v>0</v>
      </c>
      <c r="AB1364" s="631">
        <v>340.4</v>
      </c>
      <c r="AC1364" s="592">
        <v>0</v>
      </c>
      <c r="AD1364" s="592"/>
      <c r="AE1364" s="592"/>
      <c r="AF1364" s="1000">
        <v>355.06</v>
      </c>
      <c r="AG1364" s="592">
        <v>0</v>
      </c>
    </row>
    <row r="1365" spans="1:33" x14ac:dyDescent="0.2">
      <c r="A1365" s="988">
        <v>37881</v>
      </c>
      <c r="B1365" s="592">
        <v>18.55</v>
      </c>
      <c r="C1365" s="592"/>
      <c r="D1365" s="592">
        <v>9.06</v>
      </c>
      <c r="E1365" s="592"/>
      <c r="F1365" s="592">
        <v>27.61</v>
      </c>
      <c r="G1365" s="592"/>
      <c r="H1365" s="592"/>
      <c r="I1365" s="592"/>
      <c r="J1365" s="592"/>
      <c r="K1365" s="592"/>
      <c r="L1365" s="592"/>
      <c r="M1365" s="592"/>
      <c r="N1365" s="592"/>
      <c r="O1365" s="592"/>
      <c r="P1365" s="592"/>
      <c r="Q1365" s="592"/>
      <c r="R1365" s="592"/>
      <c r="S1365" s="592">
        <v>0</v>
      </c>
      <c r="T1365" s="990">
        <v>0</v>
      </c>
      <c r="U1365" s="473">
        <v>0</v>
      </c>
      <c r="V1365" s="592">
        <v>0</v>
      </c>
      <c r="W1365" s="592">
        <v>0</v>
      </c>
      <c r="X1365" s="592"/>
      <c r="Y1365" s="592">
        <v>27.61</v>
      </c>
      <c r="Z1365" s="592"/>
      <c r="AA1365" s="592">
        <v>0</v>
      </c>
      <c r="AB1365" s="631">
        <v>340.45</v>
      </c>
      <c r="AC1365" s="631">
        <v>0</v>
      </c>
      <c r="AD1365" s="631"/>
      <c r="AE1365" s="631"/>
      <c r="AF1365" s="592">
        <v>355.01</v>
      </c>
      <c r="AG1365" s="592">
        <v>0.05</v>
      </c>
    </row>
    <row r="1366" spans="1:33" x14ac:dyDescent="0.2">
      <c r="A1366" s="988">
        <v>37882</v>
      </c>
      <c r="B1366" s="592">
        <v>17.21</v>
      </c>
      <c r="C1366" s="592"/>
      <c r="D1366" s="592">
        <v>7.91</v>
      </c>
      <c r="E1366" s="592"/>
      <c r="F1366" s="592">
        <v>25.12</v>
      </c>
      <c r="G1366" s="592"/>
      <c r="H1366" s="592"/>
      <c r="I1366" s="592"/>
      <c r="J1366" s="592"/>
      <c r="K1366" s="592"/>
      <c r="L1366" s="592"/>
      <c r="M1366" s="592"/>
      <c r="N1366" s="592"/>
      <c r="O1366" s="592"/>
      <c r="P1366" s="592"/>
      <c r="Q1366" s="592"/>
      <c r="R1366" s="592"/>
      <c r="S1366" s="592">
        <v>0</v>
      </c>
      <c r="T1366" s="990">
        <v>0</v>
      </c>
      <c r="U1366" s="473">
        <v>0</v>
      </c>
      <c r="V1366" s="592">
        <v>0</v>
      </c>
      <c r="W1366" s="592">
        <v>0</v>
      </c>
      <c r="X1366" s="592"/>
      <c r="Y1366" s="592">
        <v>25.12</v>
      </c>
      <c r="Z1366" s="592"/>
      <c r="AA1366" s="592">
        <v>0</v>
      </c>
      <c r="AB1366" s="592">
        <v>341.95</v>
      </c>
      <c r="AC1366" s="592">
        <v>1.35</v>
      </c>
      <c r="AD1366" s="592"/>
      <c r="AE1366" s="592"/>
      <c r="AF1366" s="631">
        <v>354.88</v>
      </c>
      <c r="AG1366" s="631">
        <v>1.25</v>
      </c>
    </row>
    <row r="1367" spans="1:33" x14ac:dyDescent="0.2">
      <c r="A1367" s="988">
        <v>37883</v>
      </c>
      <c r="B1367" s="592">
        <v>15.73</v>
      </c>
      <c r="C1367" s="592"/>
      <c r="D1367" s="592">
        <v>6.4</v>
      </c>
      <c r="E1367" s="592"/>
      <c r="F1367" s="592">
        <v>22.13</v>
      </c>
      <c r="G1367" s="592"/>
      <c r="H1367" s="592"/>
      <c r="I1367" s="592"/>
      <c r="J1367" s="592"/>
      <c r="K1367" s="592"/>
      <c r="L1367" s="592"/>
      <c r="M1367" s="592"/>
      <c r="N1367" s="592"/>
      <c r="O1367" s="592"/>
      <c r="P1367" s="592"/>
      <c r="Q1367" s="592"/>
      <c r="R1367" s="592"/>
      <c r="S1367" s="592">
        <v>0</v>
      </c>
      <c r="T1367" s="997">
        <v>0</v>
      </c>
      <c r="U1367" s="473">
        <v>0</v>
      </c>
      <c r="V1367" s="592">
        <v>0</v>
      </c>
      <c r="W1367" s="592">
        <v>0</v>
      </c>
      <c r="X1367" s="592"/>
      <c r="Y1367" s="592">
        <v>22.13</v>
      </c>
      <c r="Z1367" s="592"/>
      <c r="AA1367" s="592">
        <v>0</v>
      </c>
      <c r="AB1367" s="592">
        <v>341.45</v>
      </c>
      <c r="AC1367" s="592">
        <v>0</v>
      </c>
      <c r="AD1367" s="592"/>
      <c r="AE1367" s="592"/>
      <c r="AF1367" s="592">
        <v>355.28</v>
      </c>
      <c r="AG1367" s="592">
        <v>0</v>
      </c>
    </row>
    <row r="1368" spans="1:33" x14ac:dyDescent="0.2">
      <c r="A1368" s="988">
        <v>37884</v>
      </c>
      <c r="B1368" s="592">
        <v>18.399999999999999</v>
      </c>
      <c r="C1368" s="592"/>
      <c r="D1368" s="592">
        <v>7.25</v>
      </c>
      <c r="E1368" s="592"/>
      <c r="F1368" s="592">
        <v>25.65</v>
      </c>
      <c r="G1368" s="592"/>
      <c r="H1368" s="592"/>
      <c r="I1368" s="592"/>
      <c r="J1368" s="592"/>
      <c r="K1368" s="592"/>
      <c r="L1368" s="592"/>
      <c r="M1368" s="592"/>
      <c r="N1368" s="592"/>
      <c r="O1368" s="592"/>
      <c r="P1368" s="592"/>
      <c r="Q1368" s="592"/>
      <c r="R1368" s="592"/>
      <c r="S1368" s="592">
        <v>0</v>
      </c>
      <c r="T1368" s="997">
        <v>0</v>
      </c>
      <c r="U1368" s="473">
        <v>0</v>
      </c>
      <c r="V1368" s="592">
        <v>0</v>
      </c>
      <c r="W1368" s="592">
        <v>0</v>
      </c>
      <c r="X1368" s="592"/>
      <c r="Y1368" s="592">
        <v>25.65</v>
      </c>
      <c r="Z1368" s="592"/>
      <c r="AA1368" s="592">
        <v>0</v>
      </c>
      <c r="AB1368" s="592">
        <v>341.32</v>
      </c>
      <c r="AC1368" s="592">
        <v>0</v>
      </c>
      <c r="AD1368" s="592"/>
      <c r="AE1368" s="592"/>
      <c r="AF1368" s="631">
        <v>355.2</v>
      </c>
      <c r="AG1368" s="631">
        <v>0</v>
      </c>
    </row>
    <row r="1369" spans="1:33" x14ac:dyDescent="0.2">
      <c r="A1369" s="988">
        <v>37885</v>
      </c>
      <c r="B1369" s="592">
        <v>18.93</v>
      </c>
      <c r="C1369" s="592"/>
      <c r="D1369" s="592">
        <v>6.87</v>
      </c>
      <c r="E1369" s="592"/>
      <c r="F1369" s="592">
        <v>25.8</v>
      </c>
      <c r="G1369" s="592"/>
      <c r="H1369" s="592"/>
      <c r="I1369" s="592"/>
      <c r="J1369" s="592"/>
      <c r="K1369" s="592"/>
      <c r="L1369" s="592"/>
      <c r="M1369" s="592"/>
      <c r="N1369" s="592"/>
      <c r="O1369" s="592"/>
      <c r="P1369" s="592"/>
      <c r="Q1369" s="592"/>
      <c r="R1369" s="592"/>
      <c r="S1369" s="592">
        <v>0</v>
      </c>
      <c r="T1369" s="997">
        <v>0</v>
      </c>
      <c r="U1369" s="473">
        <v>0</v>
      </c>
      <c r="V1369" s="592">
        <v>0</v>
      </c>
      <c r="W1369" s="592">
        <v>0</v>
      </c>
      <c r="X1369" s="592"/>
      <c r="Y1369" s="592">
        <v>25.8</v>
      </c>
      <c r="Z1369" s="592"/>
      <c r="AA1369" s="592">
        <v>0</v>
      </c>
      <c r="AB1369" s="592">
        <v>341.26</v>
      </c>
      <c r="AC1369" s="592">
        <v>0</v>
      </c>
      <c r="AD1369" s="592"/>
      <c r="AE1369" s="592"/>
      <c r="AF1369" s="592">
        <v>355.13</v>
      </c>
      <c r="AG1369" s="592">
        <v>0</v>
      </c>
    </row>
    <row r="1370" spans="1:33" x14ac:dyDescent="0.2">
      <c r="A1370" s="988">
        <v>37886</v>
      </c>
      <c r="B1370" s="592">
        <v>19.849</v>
      </c>
      <c r="C1370" s="592"/>
      <c r="D1370" s="592">
        <v>7.46</v>
      </c>
      <c r="E1370" s="592"/>
      <c r="F1370" s="592">
        <v>27.309000000000001</v>
      </c>
      <c r="G1370" s="592"/>
      <c r="H1370" s="592"/>
      <c r="I1370" s="592"/>
      <c r="J1370" s="592"/>
      <c r="K1370" s="592"/>
      <c r="L1370" s="592"/>
      <c r="M1370" s="592"/>
      <c r="N1370" s="592"/>
      <c r="O1370" s="592"/>
      <c r="P1370" s="592"/>
      <c r="Q1370" s="592"/>
      <c r="R1370" s="592"/>
      <c r="S1370" s="592">
        <v>0</v>
      </c>
      <c r="T1370" s="990">
        <v>0</v>
      </c>
      <c r="U1370" s="679">
        <v>0</v>
      </c>
      <c r="V1370" s="592">
        <v>0</v>
      </c>
      <c r="W1370" s="592">
        <v>0</v>
      </c>
      <c r="X1370" s="592"/>
      <c r="Y1370" s="592">
        <v>27.309000000000001</v>
      </c>
      <c r="Z1370" s="592"/>
      <c r="AA1370" s="592">
        <v>0</v>
      </c>
      <c r="AB1370" s="592">
        <v>341.52</v>
      </c>
      <c r="AC1370" s="592">
        <v>1.75</v>
      </c>
      <c r="AD1370" s="592"/>
      <c r="AE1370" s="592"/>
      <c r="AF1370" s="592">
        <v>355.51</v>
      </c>
      <c r="AG1370" s="592">
        <v>1.75</v>
      </c>
    </row>
    <row r="1371" spans="1:33" x14ac:dyDescent="0.2">
      <c r="A1371" s="988">
        <v>37887</v>
      </c>
      <c r="B1371" s="592">
        <v>19.95</v>
      </c>
      <c r="C1371" s="592"/>
      <c r="D1371" s="592">
        <v>6.93</v>
      </c>
      <c r="E1371" s="592"/>
      <c r="F1371" s="592">
        <v>26.88</v>
      </c>
      <c r="G1371" s="592"/>
      <c r="H1371" s="592"/>
      <c r="I1371" s="592"/>
      <c r="J1371" s="592"/>
      <c r="K1371" s="592"/>
      <c r="L1371" s="592"/>
      <c r="M1371" s="592"/>
      <c r="N1371" s="592"/>
      <c r="O1371" s="592"/>
      <c r="P1371" s="592"/>
      <c r="Q1371" s="592"/>
      <c r="R1371" s="592"/>
      <c r="S1371" s="592">
        <v>0</v>
      </c>
      <c r="T1371" s="990">
        <v>0</v>
      </c>
      <c r="U1371" s="679">
        <v>0</v>
      </c>
      <c r="V1371" s="592">
        <v>0</v>
      </c>
      <c r="W1371" s="592">
        <v>0</v>
      </c>
      <c r="X1371" s="592"/>
      <c r="Y1371" s="592">
        <v>26.88</v>
      </c>
      <c r="Z1371" s="592"/>
      <c r="AA1371" s="592">
        <v>0</v>
      </c>
      <c r="AB1371" s="592">
        <v>341.91</v>
      </c>
      <c r="AC1371" s="592">
        <v>0.03</v>
      </c>
      <c r="AD1371" s="592"/>
      <c r="AE1371" s="592"/>
      <c r="AF1371" s="592">
        <v>355</v>
      </c>
      <c r="AG1371" s="592">
        <v>0.06</v>
      </c>
    </row>
    <row r="1372" spans="1:33" x14ac:dyDescent="0.2">
      <c r="A1372" s="988">
        <v>37888</v>
      </c>
      <c r="B1372" s="592">
        <v>20.169</v>
      </c>
      <c r="C1372" s="592"/>
      <c r="D1372" s="592">
        <v>6.4290000000000003</v>
      </c>
      <c r="E1372" s="592"/>
      <c r="F1372" s="592">
        <v>26.597999999999999</v>
      </c>
      <c r="G1372" s="592"/>
      <c r="H1372" s="592"/>
      <c r="I1372" s="592"/>
      <c r="J1372" s="592"/>
      <c r="K1372" s="592"/>
      <c r="L1372" s="592"/>
      <c r="M1372" s="592"/>
      <c r="N1372" s="592"/>
      <c r="O1372" s="592"/>
      <c r="P1372" s="592"/>
      <c r="Q1372" s="592"/>
      <c r="R1372" s="592"/>
      <c r="S1372" s="592">
        <v>0</v>
      </c>
      <c r="T1372" s="990">
        <v>0</v>
      </c>
      <c r="U1372" s="679">
        <v>0</v>
      </c>
      <c r="V1372" s="592">
        <v>0</v>
      </c>
      <c r="W1372" s="592">
        <v>0</v>
      </c>
      <c r="X1372" s="592"/>
      <c r="Y1372" s="592">
        <v>26.597999999999999</v>
      </c>
      <c r="Z1372" s="592"/>
      <c r="AA1372" s="592">
        <v>0</v>
      </c>
      <c r="AB1372" s="592">
        <v>341.69</v>
      </c>
      <c r="AC1372" s="592">
        <v>0</v>
      </c>
      <c r="AD1372" s="592"/>
      <c r="AE1372" s="592"/>
      <c r="AF1372" s="592">
        <v>355.38</v>
      </c>
      <c r="AG1372" s="592">
        <v>0</v>
      </c>
    </row>
    <row r="1373" spans="1:33" x14ac:dyDescent="0.2">
      <c r="A1373" s="988">
        <v>37889</v>
      </c>
      <c r="B1373" s="592">
        <v>15.824</v>
      </c>
      <c r="C1373" s="592"/>
      <c r="D1373" s="592">
        <v>10.106999999999999</v>
      </c>
      <c r="E1373" s="592"/>
      <c r="F1373" s="592">
        <v>25.930999999999997</v>
      </c>
      <c r="G1373" s="592"/>
      <c r="H1373" s="592"/>
      <c r="I1373" s="592"/>
      <c r="J1373" s="592"/>
      <c r="K1373" s="592"/>
      <c r="L1373" s="592"/>
      <c r="M1373" s="592"/>
      <c r="N1373" s="592"/>
      <c r="O1373" s="592"/>
      <c r="P1373" s="592"/>
      <c r="Q1373" s="592"/>
      <c r="R1373" s="592"/>
      <c r="S1373" s="592">
        <v>0</v>
      </c>
      <c r="T1373" s="990">
        <v>0</v>
      </c>
      <c r="U1373" s="679">
        <v>0</v>
      </c>
      <c r="V1373" s="592">
        <v>0</v>
      </c>
      <c r="W1373" s="592">
        <v>0</v>
      </c>
      <c r="X1373" s="592"/>
      <c r="Y1373" s="592">
        <v>25.930999999999997</v>
      </c>
      <c r="Z1373" s="592"/>
      <c r="AA1373" s="592">
        <v>0</v>
      </c>
      <c r="AB1373" s="592">
        <v>341.54</v>
      </c>
      <c r="AC1373" s="592">
        <v>0</v>
      </c>
      <c r="AD1373" s="592"/>
      <c r="AE1373" s="592"/>
      <c r="AF1373" s="592">
        <v>355.2</v>
      </c>
      <c r="AG1373" s="592">
        <v>0</v>
      </c>
    </row>
    <row r="1374" spans="1:33" x14ac:dyDescent="0.2">
      <c r="A1374" s="988">
        <v>37890</v>
      </c>
      <c r="B1374" s="592">
        <v>18.66</v>
      </c>
      <c r="C1374" s="592"/>
      <c r="D1374" s="631">
        <v>8.391</v>
      </c>
      <c r="E1374" s="631"/>
      <c r="F1374" s="592">
        <v>27.051000000000002</v>
      </c>
      <c r="G1374" s="592"/>
      <c r="H1374" s="592"/>
      <c r="I1374" s="592"/>
      <c r="J1374" s="592"/>
      <c r="K1374" s="592"/>
      <c r="L1374" s="592"/>
      <c r="M1374" s="592"/>
      <c r="N1374" s="592"/>
      <c r="O1374" s="592"/>
      <c r="P1374" s="592"/>
      <c r="Q1374" s="592"/>
      <c r="R1374" s="592"/>
      <c r="S1374" s="592">
        <v>0</v>
      </c>
      <c r="T1374" s="990">
        <v>0</v>
      </c>
      <c r="U1374" s="679">
        <v>0</v>
      </c>
      <c r="V1374" s="592">
        <v>0</v>
      </c>
      <c r="W1374" s="631">
        <v>0</v>
      </c>
      <c r="X1374" s="631"/>
      <c r="Y1374" s="592">
        <v>27.051000000000002</v>
      </c>
      <c r="Z1374" s="592"/>
      <c r="AA1374" s="592">
        <v>0</v>
      </c>
      <c r="AB1374" s="592">
        <v>341.35</v>
      </c>
      <c r="AC1374" s="592">
        <v>0</v>
      </c>
      <c r="AD1374" s="592"/>
      <c r="AE1374" s="592"/>
      <c r="AF1374" s="592">
        <v>355.14</v>
      </c>
      <c r="AG1374" s="592">
        <v>0</v>
      </c>
    </row>
    <row r="1375" spans="1:33" x14ac:dyDescent="0.2">
      <c r="A1375" s="988">
        <v>37891</v>
      </c>
      <c r="B1375" s="592">
        <v>18.030999999999999</v>
      </c>
      <c r="C1375" s="592"/>
      <c r="D1375" s="592">
        <v>7.7889999999999997</v>
      </c>
      <c r="E1375" s="592"/>
      <c r="F1375" s="592">
        <v>25.82</v>
      </c>
      <c r="G1375" s="592"/>
      <c r="H1375" s="592"/>
      <c r="I1375" s="592"/>
      <c r="J1375" s="592"/>
      <c r="K1375" s="592"/>
      <c r="L1375" s="592"/>
      <c r="M1375" s="592"/>
      <c r="N1375" s="592"/>
      <c r="O1375" s="592"/>
      <c r="P1375" s="592"/>
      <c r="Q1375" s="592"/>
      <c r="R1375" s="592"/>
      <c r="S1375" s="592">
        <v>0</v>
      </c>
      <c r="T1375" s="990">
        <v>0</v>
      </c>
      <c r="U1375" s="679">
        <v>0</v>
      </c>
      <c r="V1375" s="592">
        <v>0</v>
      </c>
      <c r="W1375" s="631">
        <v>0</v>
      </c>
      <c r="X1375" s="631"/>
      <c r="Y1375" s="592">
        <v>25.82</v>
      </c>
      <c r="Z1375" s="592"/>
      <c r="AA1375" s="592">
        <v>0</v>
      </c>
      <c r="AB1375" s="592">
        <v>341.18</v>
      </c>
      <c r="AC1375" s="592">
        <v>0</v>
      </c>
      <c r="AD1375" s="592"/>
      <c r="AE1375" s="592"/>
      <c r="AF1375" s="592">
        <v>355.05</v>
      </c>
      <c r="AG1375" s="592">
        <v>0</v>
      </c>
    </row>
    <row r="1376" spans="1:33" x14ac:dyDescent="0.2">
      <c r="A1376" s="988">
        <v>37892</v>
      </c>
      <c r="B1376" s="592">
        <v>18.568000000000001</v>
      </c>
      <c r="C1376" s="592"/>
      <c r="D1376" s="592">
        <v>6.8179999999999996</v>
      </c>
      <c r="E1376" s="592"/>
      <c r="F1376" s="592">
        <v>25.386000000000003</v>
      </c>
      <c r="G1376" s="592"/>
      <c r="H1376" s="592"/>
      <c r="I1376" s="592"/>
      <c r="J1376" s="592"/>
      <c r="K1376" s="592"/>
      <c r="L1376" s="592"/>
      <c r="M1376" s="592"/>
      <c r="N1376" s="592"/>
      <c r="O1376" s="592"/>
      <c r="P1376" s="592"/>
      <c r="Q1376" s="592"/>
      <c r="R1376" s="592"/>
      <c r="S1376" s="592">
        <v>0</v>
      </c>
      <c r="T1376" s="990">
        <v>0</v>
      </c>
      <c r="U1376" s="679">
        <v>0</v>
      </c>
      <c r="V1376" s="592">
        <v>0</v>
      </c>
      <c r="W1376" s="631">
        <v>0</v>
      </c>
      <c r="X1376" s="631"/>
      <c r="Y1376" s="592">
        <v>25.386000000000003</v>
      </c>
      <c r="Z1376" s="592"/>
      <c r="AA1376" s="592">
        <v>0</v>
      </c>
      <c r="AB1376" s="592">
        <v>341.09</v>
      </c>
      <c r="AC1376" s="592">
        <v>0</v>
      </c>
      <c r="AD1376" s="592"/>
      <c r="AE1376" s="592"/>
      <c r="AF1376" s="592">
        <v>355</v>
      </c>
      <c r="AG1376" s="592">
        <v>0</v>
      </c>
    </row>
    <row r="1377" spans="1:33" x14ac:dyDescent="0.2">
      <c r="A1377" s="988">
        <v>37893</v>
      </c>
      <c r="B1377" s="592">
        <v>21.062999999999999</v>
      </c>
      <c r="C1377" s="592"/>
      <c r="D1377" s="592">
        <v>6.7119999999999997</v>
      </c>
      <c r="E1377" s="592"/>
      <c r="F1377" s="592">
        <v>27.774999999999999</v>
      </c>
      <c r="G1377" s="592"/>
      <c r="H1377" s="592"/>
      <c r="I1377" s="592"/>
      <c r="J1377" s="592"/>
      <c r="K1377" s="592"/>
      <c r="L1377" s="592"/>
      <c r="M1377" s="592"/>
      <c r="N1377" s="592"/>
      <c r="O1377" s="592"/>
      <c r="P1377" s="592"/>
      <c r="Q1377" s="592"/>
      <c r="R1377" s="592"/>
      <c r="S1377" s="592">
        <v>0</v>
      </c>
      <c r="T1377" s="990">
        <v>0</v>
      </c>
      <c r="U1377" s="679">
        <v>0</v>
      </c>
      <c r="V1377" s="592">
        <v>0</v>
      </c>
      <c r="W1377" s="631">
        <v>0</v>
      </c>
      <c r="X1377" s="631"/>
      <c r="Y1377" s="592">
        <v>27.774999999999999</v>
      </c>
      <c r="Z1377" s="592"/>
      <c r="AA1377" s="592">
        <v>0</v>
      </c>
      <c r="AB1377" s="592">
        <v>341.04</v>
      </c>
      <c r="AC1377" s="592">
        <v>0</v>
      </c>
      <c r="AD1377" s="592"/>
      <c r="AE1377" s="592"/>
      <c r="AF1377" s="592">
        <v>354.9</v>
      </c>
      <c r="AG1377" s="592">
        <v>0</v>
      </c>
    </row>
    <row r="1378" spans="1:33" x14ac:dyDescent="0.2">
      <c r="A1378" s="988">
        <v>37894</v>
      </c>
      <c r="B1378" s="592">
        <v>19.323</v>
      </c>
      <c r="C1378" s="592"/>
      <c r="D1378" s="592">
        <v>7.95</v>
      </c>
      <c r="E1378" s="592"/>
      <c r="F1378" s="592">
        <v>27.273</v>
      </c>
      <c r="G1378" s="592"/>
      <c r="H1378" s="592"/>
      <c r="I1378" s="592"/>
      <c r="J1378" s="592"/>
      <c r="K1378" s="592"/>
      <c r="L1378" s="592"/>
      <c r="M1378" s="592"/>
      <c r="N1378" s="592"/>
      <c r="O1378" s="592"/>
      <c r="P1378" s="592"/>
      <c r="Q1378" s="592"/>
      <c r="R1378" s="592"/>
      <c r="S1378" s="592">
        <v>0</v>
      </c>
      <c r="T1378" s="990">
        <v>0</v>
      </c>
      <c r="U1378" s="679">
        <v>0</v>
      </c>
      <c r="V1378" s="592">
        <v>0</v>
      </c>
      <c r="W1378" s="592">
        <v>0</v>
      </c>
      <c r="X1378" s="592"/>
      <c r="Y1378" s="592">
        <v>27.273</v>
      </c>
      <c r="Z1378" s="592"/>
      <c r="AA1378" s="592">
        <v>0</v>
      </c>
      <c r="AB1378" s="1000">
        <v>341.03</v>
      </c>
      <c r="AC1378" s="592">
        <v>0</v>
      </c>
      <c r="AD1378" s="592"/>
      <c r="AE1378" s="592"/>
      <c r="AF1378" s="1000">
        <v>354.89</v>
      </c>
      <c r="AG1378" s="592">
        <v>0</v>
      </c>
    </row>
    <row r="1379" spans="1:33" x14ac:dyDescent="0.2">
      <c r="A1379" s="988">
        <v>37895</v>
      </c>
      <c r="B1379" s="592">
        <v>20.41</v>
      </c>
      <c r="C1379" s="592"/>
      <c r="D1379" s="592">
        <v>7.08</v>
      </c>
      <c r="E1379" s="592"/>
      <c r="F1379" s="592">
        <f t="shared" ref="F1379:F1442" si="45">+B1379+D1379</f>
        <v>27.490000000000002</v>
      </c>
      <c r="G1379" s="592"/>
      <c r="H1379" s="592"/>
      <c r="I1379" s="592"/>
      <c r="J1379" s="592"/>
      <c r="K1379" s="592"/>
      <c r="L1379" s="592"/>
      <c r="M1379" s="592"/>
      <c r="N1379" s="592"/>
      <c r="O1379" s="592"/>
      <c r="P1379" s="592"/>
      <c r="Q1379" s="592"/>
      <c r="R1379" s="592"/>
      <c r="S1379" s="592">
        <v>0</v>
      </c>
      <c r="T1379" s="990">
        <v>0</v>
      </c>
      <c r="U1379" s="473">
        <v>0</v>
      </c>
      <c r="V1379" s="592">
        <v>0</v>
      </c>
      <c r="W1379" s="592">
        <v>0</v>
      </c>
      <c r="X1379" s="592"/>
      <c r="Y1379" s="592">
        <f t="shared" ref="Y1379:Y1442" si="46">+F1379-S1379-T1379-U1379-V1379+W1379</f>
        <v>27.490000000000002</v>
      </c>
      <c r="Z1379" s="592"/>
      <c r="AA1379" s="592">
        <v>0</v>
      </c>
      <c r="AB1379" s="592">
        <v>341.01</v>
      </c>
      <c r="AC1379" s="592">
        <v>0</v>
      </c>
      <c r="AD1379" s="592"/>
      <c r="AE1379" s="592"/>
      <c r="AF1379" s="592">
        <v>354.9</v>
      </c>
      <c r="AG1379" s="592">
        <v>0</v>
      </c>
    </row>
    <row r="1380" spans="1:33" x14ac:dyDescent="0.2">
      <c r="A1380" s="988">
        <v>37896</v>
      </c>
      <c r="B1380" s="592">
        <v>20.32</v>
      </c>
      <c r="C1380" s="592"/>
      <c r="D1380" s="592">
        <v>7.0579999999999998</v>
      </c>
      <c r="E1380" s="592"/>
      <c r="F1380" s="592">
        <f t="shared" si="45"/>
        <v>27.378</v>
      </c>
      <c r="G1380" s="592"/>
      <c r="H1380" s="592"/>
      <c r="I1380" s="592"/>
      <c r="J1380" s="592"/>
      <c r="K1380" s="592"/>
      <c r="L1380" s="592"/>
      <c r="M1380" s="592"/>
      <c r="N1380" s="592"/>
      <c r="O1380" s="592"/>
      <c r="P1380" s="592"/>
      <c r="Q1380" s="592"/>
      <c r="R1380" s="592"/>
      <c r="S1380" s="592">
        <v>0</v>
      </c>
      <c r="T1380" s="990">
        <v>0</v>
      </c>
      <c r="U1380" s="473">
        <v>0</v>
      </c>
      <c r="V1380" s="592">
        <v>0</v>
      </c>
      <c r="W1380" s="592">
        <v>0</v>
      </c>
      <c r="X1380" s="592"/>
      <c r="Y1380" s="592">
        <f t="shared" si="46"/>
        <v>27.378</v>
      </c>
      <c r="Z1380" s="592"/>
      <c r="AA1380" s="592">
        <v>0</v>
      </c>
      <c r="AB1380" s="592">
        <v>340.98</v>
      </c>
      <c r="AC1380" s="592">
        <v>0</v>
      </c>
      <c r="AD1380" s="592"/>
      <c r="AE1380" s="592"/>
      <c r="AF1380" s="631">
        <v>354.88</v>
      </c>
      <c r="AG1380" s="631">
        <v>0</v>
      </c>
    </row>
    <row r="1381" spans="1:33" x14ac:dyDescent="0.2">
      <c r="A1381" s="988">
        <v>37897</v>
      </c>
      <c r="B1381" s="993">
        <v>19.288</v>
      </c>
      <c r="C1381" s="993"/>
      <c r="D1381" s="592">
        <v>9.2669999999999995</v>
      </c>
      <c r="E1381" s="592"/>
      <c r="F1381" s="592">
        <f t="shared" si="45"/>
        <v>28.555</v>
      </c>
      <c r="G1381" s="592"/>
      <c r="H1381" s="592"/>
      <c r="I1381" s="592"/>
      <c r="J1381" s="592"/>
      <c r="K1381" s="592"/>
      <c r="L1381" s="592"/>
      <c r="M1381" s="592"/>
      <c r="N1381" s="592"/>
      <c r="O1381" s="592"/>
      <c r="P1381" s="592"/>
      <c r="Q1381" s="592"/>
      <c r="R1381" s="592"/>
      <c r="S1381" s="592">
        <v>0</v>
      </c>
      <c r="T1381" s="990">
        <v>0</v>
      </c>
      <c r="U1381" s="473">
        <v>0</v>
      </c>
      <c r="V1381" s="592">
        <v>0</v>
      </c>
      <c r="W1381" s="592">
        <v>0</v>
      </c>
      <c r="X1381" s="592"/>
      <c r="Y1381" s="592">
        <f t="shared" si="46"/>
        <v>28.555</v>
      </c>
      <c r="Z1381" s="592"/>
      <c r="AA1381" s="592">
        <v>0</v>
      </c>
      <c r="AB1381" s="592">
        <v>341</v>
      </c>
      <c r="AC1381" s="592">
        <v>0</v>
      </c>
      <c r="AD1381" s="592"/>
      <c r="AE1381" s="592"/>
      <c r="AF1381" s="592">
        <v>354.94</v>
      </c>
      <c r="AG1381" s="592">
        <v>0</v>
      </c>
    </row>
    <row r="1382" spans="1:33" x14ac:dyDescent="0.2">
      <c r="A1382" s="988">
        <v>37898</v>
      </c>
      <c r="B1382" s="592">
        <v>18.39</v>
      </c>
      <c r="C1382" s="592"/>
      <c r="D1382" s="592">
        <v>6.8140000000000001</v>
      </c>
      <c r="E1382" s="592"/>
      <c r="F1382" s="592">
        <f t="shared" si="45"/>
        <v>25.204000000000001</v>
      </c>
      <c r="G1382" s="592"/>
      <c r="H1382" s="592"/>
      <c r="I1382" s="592"/>
      <c r="J1382" s="592"/>
      <c r="K1382" s="592"/>
      <c r="L1382" s="592"/>
      <c r="M1382" s="592"/>
      <c r="N1382" s="592"/>
      <c r="O1382" s="592"/>
      <c r="P1382" s="592"/>
      <c r="Q1382" s="592"/>
      <c r="R1382" s="592"/>
      <c r="S1382" s="592">
        <v>0</v>
      </c>
      <c r="T1382" s="990">
        <v>0</v>
      </c>
      <c r="U1382" s="473">
        <v>0</v>
      </c>
      <c r="V1382" s="592">
        <v>0</v>
      </c>
      <c r="W1382" s="592">
        <v>0</v>
      </c>
      <c r="X1382" s="592"/>
      <c r="Y1382" s="592">
        <f t="shared" si="46"/>
        <v>25.204000000000001</v>
      </c>
      <c r="Z1382" s="592"/>
      <c r="AA1382" s="592">
        <v>0</v>
      </c>
      <c r="AB1382" s="592">
        <v>340.98</v>
      </c>
      <c r="AC1382" s="592">
        <v>0</v>
      </c>
      <c r="AD1382" s="592"/>
      <c r="AE1382" s="592"/>
      <c r="AF1382" s="592">
        <v>354.94</v>
      </c>
      <c r="AG1382" s="592">
        <v>0</v>
      </c>
    </row>
    <row r="1383" spans="1:33" x14ac:dyDescent="0.2">
      <c r="A1383" s="988">
        <v>37899</v>
      </c>
      <c r="B1383" s="592">
        <v>19.209</v>
      </c>
      <c r="C1383" s="592"/>
      <c r="D1383" s="592">
        <v>6.7720000000000002</v>
      </c>
      <c r="E1383" s="592"/>
      <c r="F1383" s="592">
        <f t="shared" si="45"/>
        <v>25.981000000000002</v>
      </c>
      <c r="G1383" s="592"/>
      <c r="H1383" s="592"/>
      <c r="I1383" s="592"/>
      <c r="J1383" s="592"/>
      <c r="K1383" s="592"/>
      <c r="L1383" s="592"/>
      <c r="M1383" s="592"/>
      <c r="N1383" s="592"/>
      <c r="O1383" s="592"/>
      <c r="P1383" s="592"/>
      <c r="Q1383" s="592"/>
      <c r="R1383" s="592"/>
      <c r="S1383" s="592">
        <v>0</v>
      </c>
      <c r="T1383" s="990">
        <v>0</v>
      </c>
      <c r="U1383" s="473">
        <v>0</v>
      </c>
      <c r="V1383" s="592">
        <v>0</v>
      </c>
      <c r="W1383" s="592">
        <v>0</v>
      </c>
      <c r="X1383" s="592"/>
      <c r="Y1383" s="592">
        <f t="shared" si="46"/>
        <v>25.981000000000002</v>
      </c>
      <c r="Z1383" s="592"/>
      <c r="AA1383" s="592">
        <v>0</v>
      </c>
      <c r="AB1383" s="592">
        <v>340.96</v>
      </c>
      <c r="AC1383" s="592">
        <v>0</v>
      </c>
      <c r="AD1383" s="592"/>
      <c r="AE1383" s="592"/>
      <c r="AF1383" s="631">
        <v>354.9</v>
      </c>
      <c r="AG1383" s="631">
        <v>0</v>
      </c>
    </row>
    <row r="1384" spans="1:33" x14ac:dyDescent="0.2">
      <c r="A1384" s="988">
        <v>37900</v>
      </c>
      <c r="B1384" s="631">
        <v>21.922999999999998</v>
      </c>
      <c r="C1384" s="631"/>
      <c r="D1384" s="592">
        <v>7.6</v>
      </c>
      <c r="E1384" s="592"/>
      <c r="F1384" s="592">
        <f t="shared" si="45"/>
        <v>29.522999999999996</v>
      </c>
      <c r="G1384" s="592"/>
      <c r="H1384" s="592"/>
      <c r="I1384" s="592"/>
      <c r="J1384" s="592"/>
      <c r="K1384" s="592"/>
      <c r="L1384" s="592"/>
      <c r="M1384" s="592"/>
      <c r="N1384" s="592"/>
      <c r="O1384" s="592"/>
      <c r="P1384" s="592"/>
      <c r="Q1384" s="592"/>
      <c r="R1384" s="592"/>
      <c r="S1384" s="592">
        <v>0</v>
      </c>
      <c r="T1384" s="990">
        <v>0</v>
      </c>
      <c r="U1384" s="473">
        <v>0</v>
      </c>
      <c r="V1384" s="592">
        <v>0</v>
      </c>
      <c r="W1384" s="592">
        <v>0</v>
      </c>
      <c r="X1384" s="592"/>
      <c r="Y1384" s="592">
        <f t="shared" si="46"/>
        <v>29.522999999999996</v>
      </c>
      <c r="Z1384" s="592"/>
      <c r="AA1384" s="592">
        <v>0</v>
      </c>
      <c r="AB1384" s="592">
        <v>340.93</v>
      </c>
      <c r="AC1384" s="592">
        <v>0</v>
      </c>
      <c r="AD1384" s="592"/>
      <c r="AE1384" s="592"/>
      <c r="AF1384" s="592">
        <v>354.89</v>
      </c>
      <c r="AG1384" s="592">
        <v>0</v>
      </c>
    </row>
    <row r="1385" spans="1:33" x14ac:dyDescent="0.2">
      <c r="A1385" s="988">
        <v>37901</v>
      </c>
      <c r="B1385" s="592">
        <v>19.561</v>
      </c>
      <c r="C1385" s="592"/>
      <c r="D1385" s="592">
        <v>7.3</v>
      </c>
      <c r="E1385" s="592"/>
      <c r="F1385" s="592">
        <f t="shared" si="45"/>
        <v>26.861000000000001</v>
      </c>
      <c r="G1385" s="592"/>
      <c r="H1385" s="592"/>
      <c r="I1385" s="592"/>
      <c r="J1385" s="592"/>
      <c r="K1385" s="592"/>
      <c r="L1385" s="592"/>
      <c r="M1385" s="592"/>
      <c r="N1385" s="592"/>
      <c r="O1385" s="592"/>
      <c r="P1385" s="592"/>
      <c r="Q1385" s="592"/>
      <c r="R1385" s="592"/>
      <c r="S1385" s="592">
        <v>0</v>
      </c>
      <c r="T1385" s="990">
        <v>0</v>
      </c>
      <c r="U1385" s="473">
        <v>0</v>
      </c>
      <c r="V1385" s="592">
        <v>0</v>
      </c>
      <c r="W1385" s="592">
        <v>0</v>
      </c>
      <c r="X1385" s="592"/>
      <c r="Y1385" s="592">
        <f t="shared" si="46"/>
        <v>26.861000000000001</v>
      </c>
      <c r="Z1385" s="592"/>
      <c r="AA1385" s="592">
        <v>0</v>
      </c>
      <c r="AB1385" s="592">
        <v>340.89</v>
      </c>
      <c r="AC1385" s="592">
        <v>0</v>
      </c>
      <c r="AD1385" s="592"/>
      <c r="AE1385" s="592"/>
      <c r="AF1385" s="592">
        <v>354.89</v>
      </c>
      <c r="AG1385" s="592">
        <v>0</v>
      </c>
    </row>
    <row r="1386" spans="1:33" x14ac:dyDescent="0.2">
      <c r="A1386" s="988">
        <v>37902</v>
      </c>
      <c r="B1386" s="631">
        <v>19.622</v>
      </c>
      <c r="C1386" s="631"/>
      <c r="D1386" s="592">
        <v>6.8220000000000001</v>
      </c>
      <c r="E1386" s="592"/>
      <c r="F1386" s="592">
        <f t="shared" si="45"/>
        <v>26.443999999999999</v>
      </c>
      <c r="G1386" s="592"/>
      <c r="H1386" s="592"/>
      <c r="I1386" s="592"/>
      <c r="J1386" s="592"/>
      <c r="K1386" s="592"/>
      <c r="L1386" s="592"/>
      <c r="M1386" s="592"/>
      <c r="N1386" s="592"/>
      <c r="O1386" s="592"/>
      <c r="P1386" s="592"/>
      <c r="Q1386" s="592"/>
      <c r="R1386" s="592"/>
      <c r="S1386" s="592">
        <v>0</v>
      </c>
      <c r="T1386" s="990">
        <v>0</v>
      </c>
      <c r="U1386" s="473">
        <v>0</v>
      </c>
      <c r="V1386" s="592">
        <v>0</v>
      </c>
      <c r="W1386" s="592">
        <v>0</v>
      </c>
      <c r="X1386" s="592"/>
      <c r="Y1386" s="592">
        <f t="shared" si="46"/>
        <v>26.443999999999999</v>
      </c>
      <c r="Z1386" s="592"/>
      <c r="AA1386" s="592">
        <v>0</v>
      </c>
      <c r="AB1386" s="592">
        <v>340.98</v>
      </c>
      <c r="AC1386" s="592">
        <v>0</v>
      </c>
      <c r="AD1386" s="592"/>
      <c r="AE1386" s="592"/>
      <c r="AF1386" s="1000">
        <v>354.89</v>
      </c>
      <c r="AG1386" s="592">
        <v>0.4</v>
      </c>
    </row>
    <row r="1387" spans="1:33" x14ac:dyDescent="0.2">
      <c r="A1387" s="988">
        <v>37903</v>
      </c>
      <c r="B1387" s="592">
        <v>19.303999999999998</v>
      </c>
      <c r="C1387" s="592"/>
      <c r="D1387" s="592">
        <v>6.8920000000000003</v>
      </c>
      <c r="E1387" s="592"/>
      <c r="F1387" s="592">
        <f t="shared" si="45"/>
        <v>26.195999999999998</v>
      </c>
      <c r="G1387" s="592"/>
      <c r="H1387" s="592"/>
      <c r="I1387" s="592"/>
      <c r="J1387" s="592"/>
      <c r="K1387" s="592"/>
      <c r="L1387" s="592"/>
      <c r="M1387" s="592"/>
      <c r="N1387" s="592"/>
      <c r="O1387" s="592"/>
      <c r="P1387" s="592"/>
      <c r="Q1387" s="592"/>
      <c r="R1387" s="592"/>
      <c r="S1387" s="592">
        <v>0</v>
      </c>
      <c r="T1387" s="990">
        <v>0</v>
      </c>
      <c r="U1387" s="473">
        <v>0</v>
      </c>
      <c r="V1387" s="1023">
        <v>0</v>
      </c>
      <c r="W1387" s="1023">
        <v>0</v>
      </c>
      <c r="X1387" s="1023"/>
      <c r="Y1387" s="592">
        <f t="shared" si="46"/>
        <v>26.195999999999998</v>
      </c>
      <c r="Z1387" s="592"/>
      <c r="AA1387" s="592">
        <v>0</v>
      </c>
      <c r="AB1387" s="592">
        <v>340.96</v>
      </c>
      <c r="AC1387" s="592">
        <v>0.14000000000000001</v>
      </c>
      <c r="AD1387" s="592"/>
      <c r="AE1387" s="592"/>
      <c r="AF1387" s="1000">
        <v>354.98</v>
      </c>
      <c r="AG1387" s="592">
        <v>0.06</v>
      </c>
    </row>
    <row r="1388" spans="1:33" x14ac:dyDescent="0.2">
      <c r="A1388" s="988">
        <v>37904</v>
      </c>
      <c r="B1388" s="592">
        <v>18.462</v>
      </c>
      <c r="C1388" s="592"/>
      <c r="D1388" s="592">
        <v>7.2229999999999999</v>
      </c>
      <c r="E1388" s="592"/>
      <c r="F1388" s="592">
        <f t="shared" si="45"/>
        <v>25.684999999999999</v>
      </c>
      <c r="G1388" s="592"/>
      <c r="H1388" s="592"/>
      <c r="I1388" s="592"/>
      <c r="J1388" s="592"/>
      <c r="K1388" s="592"/>
      <c r="L1388" s="592"/>
      <c r="M1388" s="592"/>
      <c r="N1388" s="592"/>
      <c r="O1388" s="592"/>
      <c r="P1388" s="592"/>
      <c r="Q1388" s="592"/>
      <c r="R1388" s="592"/>
      <c r="S1388" s="592">
        <v>0</v>
      </c>
      <c r="T1388" s="990">
        <v>0</v>
      </c>
      <c r="U1388" s="473">
        <v>0</v>
      </c>
      <c r="V1388" s="592">
        <v>0</v>
      </c>
      <c r="W1388" s="592">
        <v>0</v>
      </c>
      <c r="X1388" s="592"/>
      <c r="Y1388" s="592">
        <f t="shared" si="46"/>
        <v>25.684999999999999</v>
      </c>
      <c r="Z1388" s="592"/>
      <c r="AA1388" s="592">
        <v>0</v>
      </c>
      <c r="AB1388" s="1000">
        <v>341.02</v>
      </c>
      <c r="AC1388" s="592">
        <v>0.39</v>
      </c>
      <c r="AD1388" s="592"/>
      <c r="AE1388" s="592"/>
      <c r="AF1388" s="592">
        <v>355.1</v>
      </c>
      <c r="AG1388" s="631">
        <v>0.52</v>
      </c>
    </row>
    <row r="1389" spans="1:33" x14ac:dyDescent="0.2">
      <c r="A1389" s="988">
        <v>37905</v>
      </c>
      <c r="B1389" s="592">
        <v>16.152000000000001</v>
      </c>
      <c r="C1389" s="592"/>
      <c r="D1389" s="592">
        <v>6.8369999999999997</v>
      </c>
      <c r="E1389" s="592"/>
      <c r="F1389" s="592">
        <f t="shared" si="45"/>
        <v>22.989000000000001</v>
      </c>
      <c r="G1389" s="592"/>
      <c r="H1389" s="592"/>
      <c r="I1389" s="592"/>
      <c r="J1389" s="592"/>
      <c r="K1389" s="592"/>
      <c r="L1389" s="592"/>
      <c r="M1389" s="592"/>
      <c r="N1389" s="592"/>
      <c r="O1389" s="592"/>
      <c r="P1389" s="592"/>
      <c r="Q1389" s="592"/>
      <c r="R1389" s="592"/>
      <c r="S1389" s="592">
        <v>0</v>
      </c>
      <c r="T1389" s="1025">
        <v>0</v>
      </c>
      <c r="U1389" s="473">
        <v>0</v>
      </c>
      <c r="V1389" s="592">
        <v>0</v>
      </c>
      <c r="W1389" s="592">
        <v>0</v>
      </c>
      <c r="X1389" s="592"/>
      <c r="Y1389" s="592">
        <f t="shared" si="46"/>
        <v>22.989000000000001</v>
      </c>
      <c r="Z1389" s="592"/>
      <c r="AA1389" s="592">
        <v>0</v>
      </c>
      <c r="AB1389" s="592">
        <v>341.05</v>
      </c>
      <c r="AC1389" s="592">
        <v>0</v>
      </c>
      <c r="AD1389" s="592"/>
      <c r="AE1389" s="592"/>
      <c r="AF1389" s="1000">
        <v>355.14</v>
      </c>
      <c r="AG1389" s="592">
        <v>0.02</v>
      </c>
    </row>
    <row r="1390" spans="1:33" x14ac:dyDescent="0.2">
      <c r="A1390" s="988">
        <v>37906</v>
      </c>
      <c r="B1390" s="592">
        <v>15.58</v>
      </c>
      <c r="C1390" s="592"/>
      <c r="D1390" s="592">
        <v>6.6760000000000002</v>
      </c>
      <c r="E1390" s="592"/>
      <c r="F1390" s="592">
        <f t="shared" si="45"/>
        <v>22.256</v>
      </c>
      <c r="G1390" s="592"/>
      <c r="H1390" s="592"/>
      <c r="I1390" s="592"/>
      <c r="J1390" s="592"/>
      <c r="K1390" s="592"/>
      <c r="L1390" s="592"/>
      <c r="M1390" s="592"/>
      <c r="N1390" s="592"/>
      <c r="O1390" s="592"/>
      <c r="P1390" s="592"/>
      <c r="Q1390" s="592"/>
      <c r="R1390" s="592"/>
      <c r="S1390" s="592">
        <v>0</v>
      </c>
      <c r="T1390" s="990">
        <v>0</v>
      </c>
      <c r="U1390" s="473">
        <v>0</v>
      </c>
      <c r="V1390" s="592">
        <v>0</v>
      </c>
      <c r="W1390" s="592">
        <v>0</v>
      </c>
      <c r="X1390" s="592"/>
      <c r="Y1390" s="592">
        <f t="shared" si="46"/>
        <v>22.256</v>
      </c>
      <c r="Z1390" s="592"/>
      <c r="AA1390" s="592">
        <v>0</v>
      </c>
      <c r="AB1390" s="592">
        <v>341.04</v>
      </c>
      <c r="AC1390" s="592">
        <v>0</v>
      </c>
      <c r="AD1390" s="592"/>
      <c r="AE1390" s="592"/>
      <c r="AF1390" s="592">
        <v>355.1</v>
      </c>
      <c r="AG1390" s="592">
        <v>0</v>
      </c>
    </row>
    <row r="1391" spans="1:33" x14ac:dyDescent="0.2">
      <c r="A1391" s="988">
        <v>37907</v>
      </c>
      <c r="B1391" s="592">
        <v>20.63</v>
      </c>
      <c r="C1391" s="592"/>
      <c r="D1391" s="592">
        <v>6.83</v>
      </c>
      <c r="E1391" s="592"/>
      <c r="F1391" s="592">
        <f t="shared" si="45"/>
        <v>27.46</v>
      </c>
      <c r="G1391" s="592"/>
      <c r="H1391" s="592"/>
      <c r="I1391" s="592"/>
      <c r="J1391" s="592"/>
      <c r="K1391" s="592"/>
      <c r="L1391" s="592"/>
      <c r="M1391" s="592"/>
      <c r="N1391" s="592"/>
      <c r="O1391" s="592"/>
      <c r="P1391" s="592"/>
      <c r="Q1391" s="592"/>
      <c r="R1391" s="592"/>
      <c r="S1391" s="592">
        <v>0</v>
      </c>
      <c r="T1391" s="990">
        <v>0</v>
      </c>
      <c r="U1391" s="473">
        <v>0</v>
      </c>
      <c r="V1391" s="592">
        <v>0</v>
      </c>
      <c r="W1391" s="592">
        <v>0</v>
      </c>
      <c r="X1391" s="592"/>
      <c r="Y1391" s="592">
        <f t="shared" si="46"/>
        <v>27.46</v>
      </c>
      <c r="Z1391" s="592"/>
      <c r="AA1391" s="592">
        <v>0</v>
      </c>
      <c r="AB1391" s="592">
        <v>341.02</v>
      </c>
      <c r="AC1391" s="592">
        <v>0</v>
      </c>
      <c r="AD1391" s="592"/>
      <c r="AE1391" s="592"/>
      <c r="AF1391" s="592">
        <v>355.06</v>
      </c>
      <c r="AG1391" s="592">
        <v>0</v>
      </c>
    </row>
    <row r="1392" spans="1:33" x14ac:dyDescent="0.2">
      <c r="A1392" s="988">
        <v>37908</v>
      </c>
      <c r="B1392" s="592">
        <v>18.157</v>
      </c>
      <c r="C1392" s="592"/>
      <c r="D1392" s="592">
        <v>7.1020000000000003</v>
      </c>
      <c r="E1392" s="592"/>
      <c r="F1392" s="592">
        <f t="shared" si="45"/>
        <v>25.259</v>
      </c>
      <c r="G1392" s="592"/>
      <c r="H1392" s="592"/>
      <c r="I1392" s="592"/>
      <c r="J1392" s="592"/>
      <c r="K1392" s="592"/>
      <c r="L1392" s="592"/>
      <c r="M1392" s="592"/>
      <c r="N1392" s="592"/>
      <c r="O1392" s="592"/>
      <c r="P1392" s="592"/>
      <c r="Q1392" s="592"/>
      <c r="R1392" s="592"/>
      <c r="S1392" s="592">
        <v>0</v>
      </c>
      <c r="T1392" s="990">
        <v>0</v>
      </c>
      <c r="U1392" s="473">
        <v>0</v>
      </c>
      <c r="V1392" s="592">
        <v>0</v>
      </c>
      <c r="W1392" s="592">
        <v>0</v>
      </c>
      <c r="X1392" s="592"/>
      <c r="Y1392" s="592">
        <f t="shared" si="46"/>
        <v>25.259</v>
      </c>
      <c r="Z1392" s="592"/>
      <c r="AA1392" s="592">
        <v>0</v>
      </c>
      <c r="AB1392" s="592">
        <v>341.11</v>
      </c>
      <c r="AC1392" s="592">
        <v>0.51</v>
      </c>
      <c r="AD1392" s="592"/>
      <c r="AE1392" s="592"/>
      <c r="AF1392" s="592">
        <v>355.08</v>
      </c>
      <c r="AG1392" s="592">
        <v>0.52</v>
      </c>
    </row>
    <row r="1393" spans="1:33" x14ac:dyDescent="0.2">
      <c r="A1393" s="988">
        <v>37909</v>
      </c>
      <c r="B1393" s="592">
        <v>18.997</v>
      </c>
      <c r="C1393" s="592"/>
      <c r="D1393" s="592">
        <v>7.1020000000000003</v>
      </c>
      <c r="E1393" s="592"/>
      <c r="F1393" s="592">
        <f t="shared" si="45"/>
        <v>26.099</v>
      </c>
      <c r="G1393" s="592"/>
      <c r="H1393" s="592"/>
      <c r="I1393" s="592"/>
      <c r="J1393" s="592"/>
      <c r="K1393" s="592"/>
      <c r="L1393" s="592"/>
      <c r="M1393" s="592"/>
      <c r="N1393" s="592"/>
      <c r="O1393" s="592"/>
      <c r="P1393" s="592"/>
      <c r="Q1393" s="592"/>
      <c r="R1393" s="592"/>
      <c r="S1393" s="592">
        <v>0</v>
      </c>
      <c r="T1393" s="990">
        <v>0</v>
      </c>
      <c r="U1393" s="473">
        <v>0</v>
      </c>
      <c r="V1393" s="592">
        <v>0</v>
      </c>
      <c r="W1393" s="592">
        <v>0</v>
      </c>
      <c r="X1393" s="592"/>
      <c r="Y1393" s="592">
        <f t="shared" si="46"/>
        <v>26.099</v>
      </c>
      <c r="Z1393" s="592"/>
      <c r="AA1393" s="592">
        <v>0</v>
      </c>
      <c r="AB1393" s="592">
        <v>341.08</v>
      </c>
      <c r="AC1393" s="592">
        <v>0</v>
      </c>
      <c r="AD1393" s="592"/>
      <c r="AE1393" s="592"/>
      <c r="AF1393" s="592">
        <v>355.08</v>
      </c>
      <c r="AG1393" s="592">
        <v>0.04</v>
      </c>
    </row>
    <row r="1394" spans="1:33" x14ac:dyDescent="0.2">
      <c r="A1394" s="988">
        <v>37910</v>
      </c>
      <c r="B1394" s="592">
        <v>19.207999999999998</v>
      </c>
      <c r="C1394" s="592"/>
      <c r="D1394" s="592">
        <v>6.798</v>
      </c>
      <c r="E1394" s="592"/>
      <c r="F1394" s="592">
        <f t="shared" si="45"/>
        <v>26.006</v>
      </c>
      <c r="G1394" s="592"/>
      <c r="H1394" s="592"/>
      <c r="I1394" s="592"/>
      <c r="J1394" s="592"/>
      <c r="K1394" s="592"/>
      <c r="L1394" s="592"/>
      <c r="M1394" s="592"/>
      <c r="N1394" s="592"/>
      <c r="O1394" s="592"/>
      <c r="P1394" s="592"/>
      <c r="Q1394" s="592"/>
      <c r="R1394" s="592"/>
      <c r="S1394" s="592">
        <v>0</v>
      </c>
      <c r="T1394" s="990">
        <v>0</v>
      </c>
      <c r="U1394" s="473">
        <v>0</v>
      </c>
      <c r="V1394" s="592">
        <v>0</v>
      </c>
      <c r="W1394" s="592">
        <v>0</v>
      </c>
      <c r="X1394" s="592"/>
      <c r="Y1394" s="592">
        <f t="shared" si="46"/>
        <v>26.006</v>
      </c>
      <c r="Z1394" s="592"/>
      <c r="AA1394" s="592">
        <v>0</v>
      </c>
      <c r="AB1394" s="592">
        <v>341.02</v>
      </c>
      <c r="AC1394" s="592">
        <v>0</v>
      </c>
      <c r="AD1394" s="592"/>
      <c r="AE1394" s="592"/>
      <c r="AF1394" s="1000">
        <v>355.18</v>
      </c>
      <c r="AG1394" s="592">
        <v>0</v>
      </c>
    </row>
    <row r="1395" spans="1:33" x14ac:dyDescent="0.2">
      <c r="A1395" s="988">
        <v>37911</v>
      </c>
      <c r="B1395" s="592">
        <v>21.151</v>
      </c>
      <c r="C1395" s="592"/>
      <c r="D1395" s="592">
        <v>6.8949999999999996</v>
      </c>
      <c r="E1395" s="592"/>
      <c r="F1395" s="592">
        <f t="shared" si="45"/>
        <v>28.045999999999999</v>
      </c>
      <c r="G1395" s="592"/>
      <c r="H1395" s="592"/>
      <c r="I1395" s="592"/>
      <c r="J1395" s="592"/>
      <c r="K1395" s="592"/>
      <c r="L1395" s="592"/>
      <c r="M1395" s="592"/>
      <c r="N1395" s="592"/>
      <c r="O1395" s="592"/>
      <c r="P1395" s="592"/>
      <c r="Q1395" s="592"/>
      <c r="R1395" s="592"/>
      <c r="S1395" s="592">
        <v>0</v>
      </c>
      <c r="T1395" s="990">
        <v>0</v>
      </c>
      <c r="U1395" s="473">
        <v>0</v>
      </c>
      <c r="V1395" s="592">
        <v>0</v>
      </c>
      <c r="W1395" s="592">
        <v>0</v>
      </c>
      <c r="X1395" s="592"/>
      <c r="Y1395" s="592">
        <f t="shared" si="46"/>
        <v>28.045999999999999</v>
      </c>
      <c r="Z1395" s="592"/>
      <c r="AA1395" s="592">
        <v>0</v>
      </c>
      <c r="AB1395" s="592">
        <v>341.02</v>
      </c>
      <c r="AC1395" s="592">
        <v>0</v>
      </c>
      <c r="AD1395" s="592"/>
      <c r="AE1395" s="592"/>
      <c r="AF1395" s="592">
        <v>355.12</v>
      </c>
      <c r="AG1395" s="592">
        <v>0.1</v>
      </c>
    </row>
    <row r="1396" spans="1:33" x14ac:dyDescent="0.2">
      <c r="A1396" s="988">
        <v>37912</v>
      </c>
      <c r="B1396" s="592">
        <v>17.13</v>
      </c>
      <c r="C1396" s="592"/>
      <c r="D1396" s="592">
        <v>6.681</v>
      </c>
      <c r="E1396" s="592"/>
      <c r="F1396" s="592">
        <f t="shared" si="45"/>
        <v>23.811</v>
      </c>
      <c r="G1396" s="592"/>
      <c r="H1396" s="592"/>
      <c r="I1396" s="592"/>
      <c r="J1396" s="592"/>
      <c r="K1396" s="592"/>
      <c r="L1396" s="592"/>
      <c r="M1396" s="592"/>
      <c r="N1396" s="592"/>
      <c r="O1396" s="592"/>
      <c r="P1396" s="592"/>
      <c r="Q1396" s="592"/>
      <c r="R1396" s="592"/>
      <c r="S1396" s="592">
        <v>0</v>
      </c>
      <c r="T1396" s="990">
        <v>0</v>
      </c>
      <c r="U1396" s="473">
        <v>0</v>
      </c>
      <c r="V1396" s="592">
        <v>0</v>
      </c>
      <c r="W1396" s="592">
        <v>0</v>
      </c>
      <c r="X1396" s="592"/>
      <c r="Y1396" s="592">
        <f t="shared" si="46"/>
        <v>23.811</v>
      </c>
      <c r="Z1396" s="592"/>
      <c r="AA1396" s="592">
        <v>0</v>
      </c>
      <c r="AB1396" s="592">
        <v>341.01</v>
      </c>
      <c r="AC1396" s="592">
        <v>0</v>
      </c>
      <c r="AD1396" s="592"/>
      <c r="AE1396" s="592"/>
      <c r="AF1396" s="592">
        <v>355.1</v>
      </c>
      <c r="AG1396" s="592">
        <v>0</v>
      </c>
    </row>
    <row r="1397" spans="1:33" x14ac:dyDescent="0.2">
      <c r="A1397" s="988">
        <v>37913</v>
      </c>
      <c r="B1397" s="592">
        <v>17.667999999999999</v>
      </c>
      <c r="C1397" s="592"/>
      <c r="D1397" s="592">
        <v>6.8780000000000001</v>
      </c>
      <c r="E1397" s="592"/>
      <c r="F1397" s="592">
        <f t="shared" si="45"/>
        <v>24.545999999999999</v>
      </c>
      <c r="G1397" s="592"/>
      <c r="H1397" s="592"/>
      <c r="I1397" s="592"/>
      <c r="J1397" s="592"/>
      <c r="K1397" s="592"/>
      <c r="L1397" s="592"/>
      <c r="M1397" s="592"/>
      <c r="N1397" s="592"/>
      <c r="O1397" s="592"/>
      <c r="P1397" s="592"/>
      <c r="Q1397" s="592"/>
      <c r="R1397" s="592"/>
      <c r="S1397" s="592">
        <v>0</v>
      </c>
      <c r="T1397" s="997">
        <v>0</v>
      </c>
      <c r="U1397" s="473">
        <v>0</v>
      </c>
      <c r="V1397" s="592">
        <v>0</v>
      </c>
      <c r="W1397" s="592">
        <v>0</v>
      </c>
      <c r="X1397" s="592"/>
      <c r="Y1397" s="592">
        <f t="shared" si="46"/>
        <v>24.545999999999999</v>
      </c>
      <c r="Z1397" s="592"/>
      <c r="AA1397" s="592">
        <v>0</v>
      </c>
      <c r="AB1397" s="592">
        <v>340.99</v>
      </c>
      <c r="AC1397" s="592">
        <v>0</v>
      </c>
      <c r="AD1397" s="592"/>
      <c r="AE1397" s="592"/>
      <c r="AF1397" s="592">
        <v>355.09</v>
      </c>
      <c r="AG1397" s="592">
        <v>0</v>
      </c>
    </row>
    <row r="1398" spans="1:33" x14ac:dyDescent="0.2">
      <c r="A1398" s="988">
        <v>37914</v>
      </c>
      <c r="B1398" s="592">
        <v>21.212</v>
      </c>
      <c r="C1398" s="592"/>
      <c r="D1398" s="592">
        <v>7.2140000000000004</v>
      </c>
      <c r="E1398" s="592"/>
      <c r="F1398" s="592">
        <f t="shared" si="45"/>
        <v>28.426000000000002</v>
      </c>
      <c r="G1398" s="592"/>
      <c r="H1398" s="592"/>
      <c r="I1398" s="592"/>
      <c r="J1398" s="592"/>
      <c r="K1398" s="592"/>
      <c r="L1398" s="592"/>
      <c r="M1398" s="592"/>
      <c r="N1398" s="592"/>
      <c r="O1398" s="592"/>
      <c r="P1398" s="592"/>
      <c r="Q1398" s="592"/>
      <c r="R1398" s="592"/>
      <c r="S1398" s="592">
        <v>0</v>
      </c>
      <c r="T1398" s="997">
        <v>0</v>
      </c>
      <c r="U1398" s="473">
        <v>0</v>
      </c>
      <c r="V1398" s="592">
        <v>0</v>
      </c>
      <c r="W1398" s="592">
        <v>0</v>
      </c>
      <c r="X1398" s="592"/>
      <c r="Y1398" s="592">
        <f t="shared" si="46"/>
        <v>28.426000000000002</v>
      </c>
      <c r="Z1398" s="592"/>
      <c r="AA1398" s="592">
        <v>0</v>
      </c>
      <c r="AB1398" s="592">
        <v>340.95</v>
      </c>
      <c r="AC1398" s="592">
        <v>0</v>
      </c>
      <c r="AD1398" s="592"/>
      <c r="AE1398" s="592"/>
      <c r="AF1398" s="631">
        <v>355.08</v>
      </c>
      <c r="AG1398" s="631">
        <v>0</v>
      </c>
    </row>
    <row r="1399" spans="1:33" x14ac:dyDescent="0.2">
      <c r="A1399" s="988">
        <v>37915</v>
      </c>
      <c r="B1399" s="592">
        <v>23.29</v>
      </c>
      <c r="C1399" s="592"/>
      <c r="D1399" s="592">
        <v>4.1520000000000001</v>
      </c>
      <c r="E1399" s="592"/>
      <c r="F1399" s="592">
        <f t="shared" si="45"/>
        <v>27.442</v>
      </c>
      <c r="G1399" s="592"/>
      <c r="H1399" s="592"/>
      <c r="I1399" s="592"/>
      <c r="J1399" s="592"/>
      <c r="K1399" s="592"/>
      <c r="L1399" s="592"/>
      <c r="M1399" s="592"/>
      <c r="N1399" s="592"/>
      <c r="O1399" s="592"/>
      <c r="P1399" s="592"/>
      <c r="Q1399" s="592"/>
      <c r="R1399" s="592"/>
      <c r="S1399" s="592">
        <v>0</v>
      </c>
      <c r="T1399" s="997">
        <v>0</v>
      </c>
      <c r="U1399" s="473">
        <v>0</v>
      </c>
      <c r="V1399" s="592">
        <v>0</v>
      </c>
      <c r="W1399" s="592">
        <v>0</v>
      </c>
      <c r="X1399" s="592"/>
      <c r="Y1399" s="592">
        <f t="shared" si="46"/>
        <v>27.442</v>
      </c>
      <c r="Z1399" s="592"/>
      <c r="AA1399" s="592">
        <v>0</v>
      </c>
      <c r="AB1399" s="631">
        <v>340.93</v>
      </c>
      <c r="AC1399" s="631">
        <v>0</v>
      </c>
      <c r="AD1399" s="631"/>
      <c r="AE1399" s="631"/>
      <c r="AF1399" s="592">
        <v>355.06</v>
      </c>
      <c r="AG1399" s="592">
        <v>0</v>
      </c>
    </row>
    <row r="1400" spans="1:33" x14ac:dyDescent="0.2">
      <c r="A1400" s="988">
        <v>37916</v>
      </c>
      <c r="B1400" s="592">
        <v>20.355</v>
      </c>
      <c r="C1400" s="592"/>
      <c r="D1400" s="592">
        <v>6.8289999999999997</v>
      </c>
      <c r="E1400" s="592"/>
      <c r="F1400" s="592">
        <f t="shared" si="45"/>
        <v>27.184000000000001</v>
      </c>
      <c r="G1400" s="592"/>
      <c r="H1400" s="592"/>
      <c r="I1400" s="592"/>
      <c r="J1400" s="592"/>
      <c r="K1400" s="592"/>
      <c r="L1400" s="592"/>
      <c r="M1400" s="592"/>
      <c r="N1400" s="592"/>
      <c r="O1400" s="592"/>
      <c r="P1400" s="592"/>
      <c r="Q1400" s="592"/>
      <c r="R1400" s="592"/>
      <c r="S1400" s="592">
        <v>0</v>
      </c>
      <c r="T1400" s="990">
        <v>0</v>
      </c>
      <c r="U1400" s="679">
        <v>0</v>
      </c>
      <c r="V1400" s="592">
        <v>0</v>
      </c>
      <c r="W1400" s="592">
        <v>0</v>
      </c>
      <c r="X1400" s="592"/>
      <c r="Y1400" s="592">
        <f t="shared" si="46"/>
        <v>27.184000000000001</v>
      </c>
      <c r="Z1400" s="592"/>
      <c r="AA1400" s="592">
        <v>0</v>
      </c>
      <c r="AB1400" s="592">
        <v>340.88</v>
      </c>
      <c r="AC1400" s="592">
        <v>0</v>
      </c>
      <c r="AD1400" s="592"/>
      <c r="AE1400" s="592"/>
      <c r="AF1400" s="592">
        <v>355.03</v>
      </c>
      <c r="AG1400" s="592">
        <v>0</v>
      </c>
    </row>
    <row r="1401" spans="1:33" x14ac:dyDescent="0.2">
      <c r="A1401" s="988">
        <v>37917</v>
      </c>
      <c r="B1401" s="592">
        <v>21.835000000000001</v>
      </c>
      <c r="C1401" s="592"/>
      <c r="D1401" s="592">
        <v>5.4409999999999998</v>
      </c>
      <c r="E1401" s="592"/>
      <c r="F1401" s="592">
        <f t="shared" si="45"/>
        <v>27.276</v>
      </c>
      <c r="G1401" s="592"/>
      <c r="H1401" s="592"/>
      <c r="I1401" s="592"/>
      <c r="J1401" s="592"/>
      <c r="K1401" s="592"/>
      <c r="L1401" s="592"/>
      <c r="M1401" s="592"/>
      <c r="N1401" s="592"/>
      <c r="O1401" s="592"/>
      <c r="P1401" s="592"/>
      <c r="Q1401" s="592"/>
      <c r="R1401" s="592"/>
      <c r="S1401" s="592">
        <v>0</v>
      </c>
      <c r="T1401" s="990">
        <v>0</v>
      </c>
      <c r="U1401" s="679">
        <v>0</v>
      </c>
      <c r="V1401" s="592">
        <v>0</v>
      </c>
      <c r="W1401" s="592">
        <v>0</v>
      </c>
      <c r="X1401" s="592"/>
      <c r="Y1401" s="592">
        <f t="shared" si="46"/>
        <v>27.276</v>
      </c>
      <c r="Z1401" s="592"/>
      <c r="AA1401" s="592">
        <v>0</v>
      </c>
      <c r="AB1401" s="592">
        <v>340.84</v>
      </c>
      <c r="AC1401" s="592">
        <v>0</v>
      </c>
      <c r="AD1401" s="592"/>
      <c r="AE1401" s="592"/>
      <c r="AF1401" s="592">
        <v>355</v>
      </c>
      <c r="AG1401" s="592">
        <v>0</v>
      </c>
    </row>
    <row r="1402" spans="1:33" x14ac:dyDescent="0.2">
      <c r="A1402" s="988">
        <v>37918</v>
      </c>
      <c r="B1402" s="592">
        <v>19.763999999999999</v>
      </c>
      <c r="C1402" s="592"/>
      <c r="D1402" s="592">
        <v>7.6360000000000001</v>
      </c>
      <c r="E1402" s="592"/>
      <c r="F1402" s="592">
        <f t="shared" si="45"/>
        <v>27.4</v>
      </c>
      <c r="G1402" s="592"/>
      <c r="H1402" s="592"/>
      <c r="I1402" s="592"/>
      <c r="J1402" s="592"/>
      <c r="K1402" s="592"/>
      <c r="L1402" s="592"/>
      <c r="M1402" s="592"/>
      <c r="N1402" s="592"/>
      <c r="O1402" s="592"/>
      <c r="P1402" s="592"/>
      <c r="Q1402" s="592"/>
      <c r="R1402" s="592"/>
      <c r="S1402" s="592">
        <v>0</v>
      </c>
      <c r="T1402" s="990">
        <v>0</v>
      </c>
      <c r="U1402" s="679">
        <v>0</v>
      </c>
      <c r="V1402" s="592">
        <v>0</v>
      </c>
      <c r="W1402" s="592">
        <v>0</v>
      </c>
      <c r="X1402" s="592"/>
      <c r="Y1402" s="592">
        <f t="shared" si="46"/>
        <v>27.4</v>
      </c>
      <c r="Z1402" s="592"/>
      <c r="AA1402" s="592">
        <v>0</v>
      </c>
      <c r="AB1402" s="592">
        <v>340.78</v>
      </c>
      <c r="AC1402" s="592">
        <v>0</v>
      </c>
      <c r="AD1402" s="592"/>
      <c r="AE1402" s="592"/>
      <c r="AF1402" s="592">
        <v>354.96</v>
      </c>
      <c r="AG1402" s="592">
        <v>0</v>
      </c>
    </row>
    <row r="1403" spans="1:33" x14ac:dyDescent="0.2">
      <c r="A1403" s="988">
        <v>37919</v>
      </c>
      <c r="B1403" s="592">
        <v>18.106000000000002</v>
      </c>
      <c r="C1403" s="592"/>
      <c r="D1403" s="592">
        <v>9.1110000000000007</v>
      </c>
      <c r="E1403" s="592"/>
      <c r="F1403" s="592">
        <f t="shared" si="45"/>
        <v>27.217000000000002</v>
      </c>
      <c r="G1403" s="592"/>
      <c r="H1403" s="592"/>
      <c r="I1403" s="592"/>
      <c r="J1403" s="592"/>
      <c r="K1403" s="592"/>
      <c r="L1403" s="592"/>
      <c r="M1403" s="592"/>
      <c r="N1403" s="592"/>
      <c r="O1403" s="592"/>
      <c r="P1403" s="592"/>
      <c r="Q1403" s="592"/>
      <c r="R1403" s="592"/>
      <c r="S1403" s="592">
        <v>0</v>
      </c>
      <c r="T1403" s="990">
        <v>0</v>
      </c>
      <c r="U1403" s="679">
        <v>0</v>
      </c>
      <c r="V1403" s="592">
        <v>0</v>
      </c>
      <c r="W1403" s="592">
        <v>0</v>
      </c>
      <c r="X1403" s="592"/>
      <c r="Y1403" s="592">
        <f t="shared" si="46"/>
        <v>27.217000000000002</v>
      </c>
      <c r="Z1403" s="592"/>
      <c r="AA1403" s="592">
        <v>0</v>
      </c>
      <c r="AB1403" s="592">
        <v>340.7</v>
      </c>
      <c r="AC1403" s="592">
        <v>0</v>
      </c>
      <c r="AD1403" s="592"/>
      <c r="AE1403" s="592"/>
      <c r="AF1403" s="592">
        <v>354.95</v>
      </c>
      <c r="AG1403" s="592">
        <v>0.05</v>
      </c>
    </row>
    <row r="1404" spans="1:33" x14ac:dyDescent="0.2">
      <c r="A1404" s="988">
        <v>37920</v>
      </c>
      <c r="B1404" s="592">
        <v>17.658999999999999</v>
      </c>
      <c r="C1404" s="592"/>
      <c r="D1404" s="592">
        <v>11.108000000000001</v>
      </c>
      <c r="E1404" s="592"/>
      <c r="F1404" s="592">
        <f t="shared" si="45"/>
        <v>28.766999999999999</v>
      </c>
      <c r="G1404" s="592"/>
      <c r="H1404" s="592"/>
      <c r="I1404" s="592"/>
      <c r="J1404" s="592"/>
      <c r="K1404" s="592"/>
      <c r="L1404" s="592"/>
      <c r="M1404" s="592"/>
      <c r="N1404" s="592"/>
      <c r="O1404" s="592"/>
      <c r="P1404" s="592"/>
      <c r="Q1404" s="592"/>
      <c r="R1404" s="592"/>
      <c r="S1404" s="592">
        <v>0</v>
      </c>
      <c r="T1404" s="990">
        <v>0</v>
      </c>
      <c r="U1404" s="679">
        <v>0</v>
      </c>
      <c r="V1404" s="592">
        <v>0</v>
      </c>
      <c r="W1404" s="592">
        <v>0</v>
      </c>
      <c r="X1404" s="592"/>
      <c r="Y1404" s="592">
        <f t="shared" si="46"/>
        <v>28.766999999999999</v>
      </c>
      <c r="Z1404" s="592"/>
      <c r="AA1404" s="592">
        <v>0</v>
      </c>
      <c r="AB1404" s="592">
        <v>340.64</v>
      </c>
      <c r="AC1404" s="592">
        <v>0.41</v>
      </c>
      <c r="AD1404" s="592"/>
      <c r="AE1404" s="592"/>
      <c r="AF1404" s="592">
        <v>354.94</v>
      </c>
      <c r="AG1404" s="592">
        <v>0.3</v>
      </c>
    </row>
    <row r="1405" spans="1:33" x14ac:dyDescent="0.2">
      <c r="A1405" s="988">
        <v>37921</v>
      </c>
      <c r="B1405" s="592">
        <v>18.099</v>
      </c>
      <c r="C1405" s="592"/>
      <c r="D1405" s="592">
        <v>6.9980000000000002</v>
      </c>
      <c r="E1405" s="592"/>
      <c r="F1405" s="592">
        <f t="shared" si="45"/>
        <v>25.097000000000001</v>
      </c>
      <c r="G1405" s="592"/>
      <c r="H1405" s="592"/>
      <c r="I1405" s="592"/>
      <c r="J1405" s="592"/>
      <c r="K1405" s="592"/>
      <c r="L1405" s="592"/>
      <c r="M1405" s="592"/>
      <c r="N1405" s="592"/>
      <c r="O1405" s="592"/>
      <c r="P1405" s="592"/>
      <c r="Q1405" s="592"/>
      <c r="R1405" s="592"/>
      <c r="S1405" s="592">
        <v>0</v>
      </c>
      <c r="T1405" s="990">
        <v>0</v>
      </c>
      <c r="U1405" s="679">
        <v>0</v>
      </c>
      <c r="V1405" s="592">
        <v>0</v>
      </c>
      <c r="W1405" s="631">
        <v>0</v>
      </c>
      <c r="X1405" s="631"/>
      <c r="Y1405" s="592">
        <f t="shared" si="46"/>
        <v>25.097000000000001</v>
      </c>
      <c r="Z1405" s="592"/>
      <c r="AA1405" s="592">
        <v>0</v>
      </c>
      <c r="AB1405" s="592">
        <v>340.6</v>
      </c>
      <c r="AC1405" s="592">
        <v>0.04</v>
      </c>
      <c r="AD1405" s="592"/>
      <c r="AE1405" s="592"/>
      <c r="AF1405" s="631">
        <v>354.99</v>
      </c>
      <c r="AG1405" s="631">
        <v>0.03</v>
      </c>
    </row>
    <row r="1406" spans="1:33" x14ac:dyDescent="0.2">
      <c r="A1406" s="988">
        <v>37922</v>
      </c>
      <c r="B1406" s="592">
        <v>17.986999999999998</v>
      </c>
      <c r="C1406" s="592"/>
      <c r="D1406" s="592">
        <v>7.2910000000000004</v>
      </c>
      <c r="E1406" s="592"/>
      <c r="F1406" s="592">
        <f t="shared" si="45"/>
        <v>25.277999999999999</v>
      </c>
      <c r="G1406" s="592"/>
      <c r="H1406" s="592"/>
      <c r="I1406" s="592"/>
      <c r="J1406" s="592"/>
      <c r="K1406" s="592"/>
      <c r="L1406" s="592"/>
      <c r="M1406" s="592"/>
      <c r="N1406" s="592"/>
      <c r="O1406" s="592"/>
      <c r="P1406" s="592"/>
      <c r="Q1406" s="592"/>
      <c r="R1406" s="592"/>
      <c r="S1406" s="592">
        <v>0</v>
      </c>
      <c r="T1406" s="990">
        <v>0</v>
      </c>
      <c r="U1406" s="679">
        <v>0</v>
      </c>
      <c r="V1406" s="592">
        <v>0</v>
      </c>
      <c r="W1406" s="631">
        <v>0</v>
      </c>
      <c r="X1406" s="631"/>
      <c r="Y1406" s="592">
        <f t="shared" si="46"/>
        <v>25.277999999999999</v>
      </c>
      <c r="Z1406" s="592"/>
      <c r="AA1406" s="592">
        <v>0</v>
      </c>
      <c r="AB1406" s="592">
        <v>340.65</v>
      </c>
      <c r="AC1406" s="592">
        <v>1.1000000000000001</v>
      </c>
      <c r="AD1406" s="592"/>
      <c r="AE1406" s="592"/>
      <c r="AF1406" s="592">
        <v>355.83</v>
      </c>
      <c r="AG1406" s="592">
        <v>1.1499999999999999</v>
      </c>
    </row>
    <row r="1407" spans="1:33" x14ac:dyDescent="0.2">
      <c r="A1407" s="988">
        <v>37923</v>
      </c>
      <c r="B1407" s="592">
        <v>18.050999999999998</v>
      </c>
      <c r="C1407" s="592"/>
      <c r="D1407" s="592">
        <v>6.9080000000000004</v>
      </c>
      <c r="E1407" s="592"/>
      <c r="F1407" s="592">
        <f t="shared" si="45"/>
        <v>24.959</v>
      </c>
      <c r="G1407" s="592"/>
      <c r="H1407" s="592"/>
      <c r="I1407" s="592"/>
      <c r="J1407" s="592"/>
      <c r="K1407" s="592"/>
      <c r="L1407" s="592"/>
      <c r="M1407" s="592"/>
      <c r="N1407" s="592"/>
      <c r="O1407" s="592"/>
      <c r="P1407" s="592"/>
      <c r="Q1407" s="592"/>
      <c r="R1407" s="592"/>
      <c r="S1407" s="592">
        <v>0</v>
      </c>
      <c r="T1407" s="990">
        <v>0</v>
      </c>
      <c r="U1407" s="679">
        <v>0</v>
      </c>
      <c r="V1407" s="592">
        <v>0</v>
      </c>
      <c r="W1407" s="631">
        <v>0</v>
      </c>
      <c r="X1407" s="631"/>
      <c r="Y1407" s="592">
        <f t="shared" si="46"/>
        <v>24.959</v>
      </c>
      <c r="Z1407" s="592"/>
      <c r="AA1407" s="592">
        <v>0</v>
      </c>
      <c r="AB1407" s="592">
        <v>341.49</v>
      </c>
      <c r="AC1407" s="592">
        <v>0.05</v>
      </c>
      <c r="AD1407" s="592"/>
      <c r="AE1407" s="592"/>
      <c r="AF1407" s="1000">
        <v>356.41</v>
      </c>
      <c r="AG1407" s="592">
        <v>0.03</v>
      </c>
    </row>
    <row r="1408" spans="1:33" x14ac:dyDescent="0.2">
      <c r="A1408" s="988">
        <v>37924</v>
      </c>
      <c r="B1408" s="592">
        <v>18.327999999999999</v>
      </c>
      <c r="C1408" s="592"/>
      <c r="D1408" s="592">
        <v>7.1269999999999998</v>
      </c>
      <c r="E1408" s="592"/>
      <c r="F1408" s="592">
        <f t="shared" si="45"/>
        <v>25.454999999999998</v>
      </c>
      <c r="G1408" s="592"/>
      <c r="H1408" s="592"/>
      <c r="I1408" s="592"/>
      <c r="J1408" s="592"/>
      <c r="K1408" s="592"/>
      <c r="L1408" s="592"/>
      <c r="M1408" s="592"/>
      <c r="N1408" s="592"/>
      <c r="O1408" s="592"/>
      <c r="P1408" s="592"/>
      <c r="Q1408" s="592"/>
      <c r="R1408" s="592"/>
      <c r="S1408" s="592">
        <v>0</v>
      </c>
      <c r="T1408" s="990">
        <v>0</v>
      </c>
      <c r="U1408" s="679">
        <v>0</v>
      </c>
      <c r="V1408" s="592">
        <v>0</v>
      </c>
      <c r="W1408" s="592">
        <v>0</v>
      </c>
      <c r="X1408" s="592"/>
      <c r="Y1408" s="592">
        <f t="shared" si="46"/>
        <v>25.454999999999998</v>
      </c>
      <c r="Z1408" s="592"/>
      <c r="AA1408" s="592">
        <v>0</v>
      </c>
      <c r="AB1408" s="1000">
        <v>341.48</v>
      </c>
      <c r="AC1408" s="592">
        <v>0</v>
      </c>
      <c r="AD1408" s="592"/>
      <c r="AE1408" s="592"/>
      <c r="AF1408" s="1000">
        <v>355.25</v>
      </c>
      <c r="AG1408" s="592">
        <v>0</v>
      </c>
    </row>
    <row r="1409" spans="1:33" x14ac:dyDescent="0.2">
      <c r="A1409" s="988">
        <v>37925</v>
      </c>
      <c r="B1409" s="592">
        <v>18.492000000000001</v>
      </c>
      <c r="C1409" s="592"/>
      <c r="D1409" s="592">
        <v>6.9029999999999996</v>
      </c>
      <c r="E1409" s="592"/>
      <c r="F1409" s="592">
        <f t="shared" si="45"/>
        <v>25.395</v>
      </c>
      <c r="G1409" s="592"/>
      <c r="H1409" s="592"/>
      <c r="I1409" s="592"/>
      <c r="J1409" s="592"/>
      <c r="K1409" s="592"/>
      <c r="L1409" s="592"/>
      <c r="M1409" s="592"/>
      <c r="N1409" s="592"/>
      <c r="O1409" s="592"/>
      <c r="P1409" s="592"/>
      <c r="Q1409" s="592"/>
      <c r="R1409" s="592"/>
      <c r="S1409" s="592">
        <v>0</v>
      </c>
      <c r="T1409" s="990">
        <v>0</v>
      </c>
      <c r="U1409" s="679">
        <v>0</v>
      </c>
      <c r="V1409" s="592">
        <v>0</v>
      </c>
      <c r="W1409" s="592">
        <v>0</v>
      </c>
      <c r="X1409" s="592"/>
      <c r="Y1409" s="592">
        <f t="shared" si="46"/>
        <v>25.395</v>
      </c>
      <c r="Z1409" s="592"/>
      <c r="AA1409" s="592">
        <v>0</v>
      </c>
      <c r="AB1409" s="1000">
        <v>341.21</v>
      </c>
      <c r="AC1409" s="592">
        <v>0</v>
      </c>
      <c r="AD1409" s="592"/>
      <c r="AE1409" s="592"/>
      <c r="AF1409" s="592">
        <v>355.19</v>
      </c>
      <c r="AG1409" s="592">
        <v>0</v>
      </c>
    </row>
    <row r="1410" spans="1:33" x14ac:dyDescent="0.2">
      <c r="A1410" s="988">
        <v>37926</v>
      </c>
      <c r="B1410" s="592">
        <v>17.613</v>
      </c>
      <c r="C1410" s="592"/>
      <c r="D1410" s="592">
        <v>6.9029999999999996</v>
      </c>
      <c r="E1410" s="592"/>
      <c r="F1410" s="592">
        <f t="shared" si="45"/>
        <v>24.515999999999998</v>
      </c>
      <c r="G1410" s="592"/>
      <c r="H1410" s="592"/>
      <c r="I1410" s="592"/>
      <c r="J1410" s="592"/>
      <c r="K1410" s="592"/>
      <c r="L1410" s="592"/>
      <c r="M1410" s="592"/>
      <c r="N1410" s="592"/>
      <c r="O1410" s="592"/>
      <c r="P1410" s="592"/>
      <c r="Q1410" s="592"/>
      <c r="R1410" s="592"/>
      <c r="S1410" s="592">
        <v>0</v>
      </c>
      <c r="T1410" s="990">
        <v>0</v>
      </c>
      <c r="U1410" s="473">
        <v>0</v>
      </c>
      <c r="V1410" s="592">
        <v>0</v>
      </c>
      <c r="W1410" s="592">
        <v>0</v>
      </c>
      <c r="X1410" s="592"/>
      <c r="Y1410" s="592">
        <f t="shared" si="46"/>
        <v>24.515999999999998</v>
      </c>
      <c r="Z1410" s="592"/>
      <c r="AA1410" s="592">
        <v>0</v>
      </c>
      <c r="AB1410" s="592">
        <v>341.16</v>
      </c>
      <c r="AC1410" s="592">
        <v>0</v>
      </c>
      <c r="AD1410" s="592"/>
      <c r="AE1410" s="592"/>
      <c r="AF1410" s="592">
        <v>355.19</v>
      </c>
      <c r="AG1410" s="592">
        <v>0</v>
      </c>
    </row>
    <row r="1411" spans="1:33" x14ac:dyDescent="0.2">
      <c r="A1411" s="988">
        <v>37927</v>
      </c>
      <c r="B1411" s="592">
        <v>18.931999999999999</v>
      </c>
      <c r="C1411" s="592"/>
      <c r="D1411" s="592">
        <v>6.6020000000000003</v>
      </c>
      <c r="E1411" s="592"/>
      <c r="F1411" s="592">
        <f t="shared" si="45"/>
        <v>25.533999999999999</v>
      </c>
      <c r="G1411" s="592"/>
      <c r="H1411" s="592"/>
      <c r="I1411" s="592"/>
      <c r="J1411" s="592"/>
      <c r="K1411" s="592"/>
      <c r="L1411" s="592"/>
      <c r="M1411" s="592"/>
      <c r="N1411" s="592"/>
      <c r="O1411" s="592"/>
      <c r="P1411" s="592"/>
      <c r="Q1411" s="592"/>
      <c r="R1411" s="592"/>
      <c r="S1411" s="592">
        <v>0</v>
      </c>
      <c r="T1411" s="990">
        <v>0</v>
      </c>
      <c r="U1411" s="473">
        <v>0</v>
      </c>
      <c r="V1411" s="592">
        <v>0</v>
      </c>
      <c r="W1411" s="592">
        <v>0</v>
      </c>
      <c r="X1411" s="592"/>
      <c r="Y1411" s="592">
        <f t="shared" si="46"/>
        <v>25.533999999999999</v>
      </c>
      <c r="Z1411" s="592"/>
      <c r="AA1411" s="592">
        <v>0</v>
      </c>
      <c r="AB1411" s="592">
        <v>341.14</v>
      </c>
      <c r="AC1411" s="592">
        <v>0</v>
      </c>
      <c r="AD1411" s="592"/>
      <c r="AE1411" s="592"/>
      <c r="AF1411" s="631">
        <v>355.17</v>
      </c>
      <c r="AG1411" s="631">
        <v>0</v>
      </c>
    </row>
    <row r="1412" spans="1:33" x14ac:dyDescent="0.2">
      <c r="A1412" s="988">
        <v>37928</v>
      </c>
      <c r="B1412" s="993">
        <v>20.25</v>
      </c>
      <c r="C1412" s="993"/>
      <c r="D1412" s="592">
        <v>6.109</v>
      </c>
      <c r="E1412" s="592"/>
      <c r="F1412" s="592">
        <f t="shared" si="45"/>
        <v>26.359000000000002</v>
      </c>
      <c r="G1412" s="592"/>
      <c r="H1412" s="592"/>
      <c r="I1412" s="592"/>
      <c r="J1412" s="592"/>
      <c r="K1412" s="592"/>
      <c r="L1412" s="592"/>
      <c r="M1412" s="592"/>
      <c r="N1412" s="592"/>
      <c r="O1412" s="592"/>
      <c r="P1412" s="592"/>
      <c r="Q1412" s="592"/>
      <c r="R1412" s="592"/>
      <c r="S1412" s="592">
        <v>0</v>
      </c>
      <c r="T1412" s="990">
        <v>0</v>
      </c>
      <c r="U1412" s="473">
        <v>0</v>
      </c>
      <c r="V1412" s="592">
        <v>0</v>
      </c>
      <c r="W1412" s="592">
        <v>0</v>
      </c>
      <c r="X1412" s="592"/>
      <c r="Y1412" s="592">
        <f t="shared" si="46"/>
        <v>26.359000000000002</v>
      </c>
      <c r="Z1412" s="592"/>
      <c r="AA1412" s="592">
        <v>0</v>
      </c>
      <c r="AB1412" s="592">
        <v>341.11</v>
      </c>
      <c r="AC1412" s="592">
        <v>0</v>
      </c>
      <c r="AD1412" s="592"/>
      <c r="AE1412" s="592"/>
      <c r="AF1412" s="592">
        <v>355.14</v>
      </c>
      <c r="AG1412" s="592">
        <v>0</v>
      </c>
    </row>
    <row r="1413" spans="1:33" x14ac:dyDescent="0.2">
      <c r="A1413" s="988">
        <v>37929</v>
      </c>
      <c r="B1413" s="592">
        <v>23.989000000000001</v>
      </c>
      <c r="C1413" s="592"/>
      <c r="D1413" s="592">
        <v>3.2360000000000002</v>
      </c>
      <c r="E1413" s="592"/>
      <c r="F1413" s="592">
        <f t="shared" si="45"/>
        <v>27.225000000000001</v>
      </c>
      <c r="G1413" s="592"/>
      <c r="H1413" s="592"/>
      <c r="I1413" s="592"/>
      <c r="J1413" s="592"/>
      <c r="K1413" s="592"/>
      <c r="L1413" s="592"/>
      <c r="M1413" s="592"/>
      <c r="N1413" s="592"/>
      <c r="O1413" s="592"/>
      <c r="P1413" s="592"/>
      <c r="Q1413" s="592"/>
      <c r="R1413" s="592"/>
      <c r="S1413" s="592">
        <v>0</v>
      </c>
      <c r="T1413" s="990">
        <v>0</v>
      </c>
      <c r="U1413" s="473">
        <v>0</v>
      </c>
      <c r="V1413" s="592">
        <v>0</v>
      </c>
      <c r="W1413" s="592">
        <v>0</v>
      </c>
      <c r="X1413" s="592"/>
      <c r="Y1413" s="592">
        <f t="shared" si="46"/>
        <v>27.225000000000001</v>
      </c>
      <c r="Z1413" s="592"/>
      <c r="AA1413" s="592">
        <v>0</v>
      </c>
      <c r="AB1413" s="592">
        <v>341.07</v>
      </c>
      <c r="AC1413" s="592">
        <v>0</v>
      </c>
      <c r="AD1413" s="592"/>
      <c r="AE1413" s="592"/>
      <c r="AF1413" s="592">
        <v>355.13</v>
      </c>
      <c r="AG1413" s="592">
        <v>0</v>
      </c>
    </row>
    <row r="1414" spans="1:33" x14ac:dyDescent="0.2">
      <c r="A1414" s="988">
        <v>37930</v>
      </c>
      <c r="B1414" s="592">
        <v>23.234999999999999</v>
      </c>
      <c r="C1414" s="592"/>
      <c r="D1414" s="592">
        <v>5.1349999999999998</v>
      </c>
      <c r="E1414" s="592"/>
      <c r="F1414" s="592">
        <f t="shared" si="45"/>
        <v>28.369999999999997</v>
      </c>
      <c r="G1414" s="592"/>
      <c r="H1414" s="592"/>
      <c r="I1414" s="592"/>
      <c r="J1414" s="592"/>
      <c r="K1414" s="592"/>
      <c r="L1414" s="592"/>
      <c r="M1414" s="592"/>
      <c r="N1414" s="592"/>
      <c r="O1414" s="592"/>
      <c r="P1414" s="592"/>
      <c r="Q1414" s="592"/>
      <c r="R1414" s="592"/>
      <c r="S1414" s="592">
        <v>0</v>
      </c>
      <c r="T1414" s="990">
        <v>0</v>
      </c>
      <c r="U1414" s="473">
        <v>0</v>
      </c>
      <c r="V1414" s="592">
        <v>0</v>
      </c>
      <c r="W1414" s="592">
        <v>0</v>
      </c>
      <c r="X1414" s="592"/>
      <c r="Y1414" s="592">
        <f t="shared" si="46"/>
        <v>28.369999999999997</v>
      </c>
      <c r="Z1414" s="592"/>
      <c r="AA1414" s="592">
        <v>0</v>
      </c>
      <c r="AB1414" s="592">
        <v>341.14</v>
      </c>
      <c r="AC1414" s="592">
        <v>0.11</v>
      </c>
      <c r="AD1414" s="592"/>
      <c r="AE1414" s="592"/>
      <c r="AF1414" s="631">
        <v>355.11</v>
      </c>
      <c r="AG1414" s="631">
        <v>0.02</v>
      </c>
    </row>
    <row r="1415" spans="1:33" x14ac:dyDescent="0.2">
      <c r="A1415" s="988">
        <v>37931</v>
      </c>
      <c r="B1415" s="592">
        <v>19.678799999999999</v>
      </c>
      <c r="C1415" s="592"/>
      <c r="D1415" s="592">
        <v>7.0119999999999996</v>
      </c>
      <c r="E1415" s="592"/>
      <c r="F1415" s="592">
        <f t="shared" si="45"/>
        <v>26.690799999999999</v>
      </c>
      <c r="G1415" s="592"/>
      <c r="H1415" s="592"/>
      <c r="I1415" s="592"/>
      <c r="J1415" s="592"/>
      <c r="K1415" s="592"/>
      <c r="L1415" s="592"/>
      <c r="M1415" s="592"/>
      <c r="N1415" s="592"/>
      <c r="O1415" s="592"/>
      <c r="P1415" s="592"/>
      <c r="Q1415" s="592"/>
      <c r="R1415" s="592"/>
      <c r="S1415" s="592">
        <v>0</v>
      </c>
      <c r="T1415" s="990">
        <v>0</v>
      </c>
      <c r="U1415" s="473">
        <v>0</v>
      </c>
      <c r="V1415" s="592">
        <v>0</v>
      </c>
      <c r="W1415" s="592">
        <v>0</v>
      </c>
      <c r="X1415" s="592"/>
      <c r="Y1415" s="592">
        <f t="shared" si="46"/>
        <v>26.690799999999999</v>
      </c>
      <c r="Z1415" s="592"/>
      <c r="AA1415" s="592">
        <v>0</v>
      </c>
      <c r="AB1415" s="592">
        <v>341.17</v>
      </c>
      <c r="AC1415" s="592">
        <v>0.26</v>
      </c>
      <c r="AD1415" s="592"/>
      <c r="AE1415" s="592"/>
      <c r="AF1415" s="592">
        <v>355.15</v>
      </c>
      <c r="AG1415" s="592">
        <v>0.15</v>
      </c>
    </row>
    <row r="1416" spans="1:33" x14ac:dyDescent="0.2">
      <c r="A1416" s="988">
        <v>37932</v>
      </c>
      <c r="B1416" s="592">
        <v>20.257000000000001</v>
      </c>
      <c r="C1416" s="592"/>
      <c r="D1416" s="592">
        <v>6.9029999999999996</v>
      </c>
      <c r="E1416" s="592"/>
      <c r="F1416" s="592">
        <f t="shared" si="45"/>
        <v>27.16</v>
      </c>
      <c r="G1416" s="592"/>
      <c r="H1416" s="592"/>
      <c r="I1416" s="592"/>
      <c r="J1416" s="592"/>
      <c r="K1416" s="592"/>
      <c r="L1416" s="592"/>
      <c r="M1416" s="592"/>
      <c r="N1416" s="592"/>
      <c r="O1416" s="592"/>
      <c r="P1416" s="592"/>
      <c r="Q1416" s="592"/>
      <c r="R1416" s="592"/>
      <c r="S1416" s="592">
        <v>0</v>
      </c>
      <c r="T1416" s="990">
        <v>0</v>
      </c>
      <c r="U1416" s="473">
        <v>0</v>
      </c>
      <c r="V1416" s="592">
        <v>0</v>
      </c>
      <c r="W1416" s="592">
        <v>0</v>
      </c>
      <c r="X1416" s="592"/>
      <c r="Y1416" s="592">
        <f t="shared" si="46"/>
        <v>27.16</v>
      </c>
      <c r="Z1416" s="592"/>
      <c r="AA1416" s="592">
        <v>0</v>
      </c>
      <c r="AB1416" s="592">
        <v>341.19</v>
      </c>
      <c r="AC1416" s="592">
        <v>0.12</v>
      </c>
      <c r="AD1416" s="592"/>
      <c r="AE1416" s="592"/>
      <c r="AF1416" s="592">
        <v>355.15</v>
      </c>
      <c r="AG1416" s="592">
        <v>0.1</v>
      </c>
    </row>
    <row r="1417" spans="1:33" x14ac:dyDescent="0.2">
      <c r="A1417" s="988">
        <v>37933</v>
      </c>
      <c r="B1417" s="631">
        <v>17.02</v>
      </c>
      <c r="C1417" s="631"/>
      <c r="D1417" s="1000">
        <v>6.5490000000000004</v>
      </c>
      <c r="E1417" s="1000"/>
      <c r="F1417" s="592">
        <f t="shared" si="45"/>
        <v>23.568999999999999</v>
      </c>
      <c r="G1417" s="592"/>
      <c r="H1417" s="592"/>
      <c r="I1417" s="592"/>
      <c r="J1417" s="592"/>
      <c r="K1417" s="592"/>
      <c r="L1417" s="592"/>
      <c r="M1417" s="592"/>
      <c r="N1417" s="592"/>
      <c r="O1417" s="592"/>
      <c r="P1417" s="592"/>
      <c r="Q1417" s="592"/>
      <c r="R1417" s="592"/>
      <c r="S1417" s="592">
        <v>0</v>
      </c>
      <c r="T1417" s="990">
        <v>0</v>
      </c>
      <c r="U1417" s="473">
        <v>0</v>
      </c>
      <c r="V1417" s="592">
        <v>0</v>
      </c>
      <c r="W1417" s="592">
        <v>0</v>
      </c>
      <c r="X1417" s="592"/>
      <c r="Y1417" s="592">
        <f t="shared" si="46"/>
        <v>23.568999999999999</v>
      </c>
      <c r="Z1417" s="592"/>
      <c r="AA1417" s="592">
        <v>0</v>
      </c>
      <c r="AB1417" s="592">
        <v>341.12</v>
      </c>
      <c r="AC1417" s="592">
        <v>0</v>
      </c>
      <c r="AD1417" s="592"/>
      <c r="AE1417" s="592"/>
      <c r="AF1417" s="1000">
        <v>355.15</v>
      </c>
      <c r="AG1417" s="592">
        <v>0</v>
      </c>
    </row>
    <row r="1418" spans="1:33" x14ac:dyDescent="0.2">
      <c r="A1418" s="988">
        <v>37934</v>
      </c>
      <c r="B1418" s="592">
        <v>15.484</v>
      </c>
      <c r="C1418" s="592"/>
      <c r="D1418" s="592">
        <v>6.2320000000000002</v>
      </c>
      <c r="E1418" s="592"/>
      <c r="F1418" s="592">
        <f t="shared" si="45"/>
        <v>21.716000000000001</v>
      </c>
      <c r="G1418" s="592"/>
      <c r="H1418" s="592"/>
      <c r="I1418" s="592"/>
      <c r="J1418" s="592"/>
      <c r="K1418" s="592"/>
      <c r="L1418" s="592"/>
      <c r="M1418" s="592"/>
      <c r="N1418" s="592"/>
      <c r="O1418" s="592"/>
      <c r="P1418" s="592"/>
      <c r="Q1418" s="592"/>
      <c r="R1418" s="592"/>
      <c r="S1418" s="592">
        <v>0</v>
      </c>
      <c r="T1418" s="990">
        <v>0</v>
      </c>
      <c r="U1418" s="473">
        <v>0</v>
      </c>
      <c r="V1418" s="1023">
        <v>0</v>
      </c>
      <c r="W1418" s="1023">
        <v>0</v>
      </c>
      <c r="X1418" s="1023"/>
      <c r="Y1418" s="592">
        <f t="shared" si="46"/>
        <v>21.716000000000001</v>
      </c>
      <c r="Z1418" s="592"/>
      <c r="AA1418" s="592">
        <v>0</v>
      </c>
      <c r="AB1418" s="592">
        <v>341.11</v>
      </c>
      <c r="AC1418" s="592">
        <v>0</v>
      </c>
      <c r="AD1418" s="592"/>
      <c r="AE1418" s="592"/>
      <c r="AF1418" s="1000">
        <v>355.14</v>
      </c>
      <c r="AG1418" s="592">
        <v>0</v>
      </c>
    </row>
    <row r="1419" spans="1:33" x14ac:dyDescent="0.2">
      <c r="A1419" s="988">
        <v>37935</v>
      </c>
      <c r="B1419" s="592">
        <v>18.003</v>
      </c>
      <c r="C1419" s="592"/>
      <c r="D1419" s="592">
        <v>6.8170000000000002</v>
      </c>
      <c r="E1419" s="592"/>
      <c r="F1419" s="592">
        <f t="shared" si="45"/>
        <v>24.82</v>
      </c>
      <c r="G1419" s="592"/>
      <c r="H1419" s="592"/>
      <c r="I1419" s="592"/>
      <c r="J1419" s="592"/>
      <c r="K1419" s="592"/>
      <c r="L1419" s="592"/>
      <c r="M1419" s="592"/>
      <c r="N1419" s="592"/>
      <c r="O1419" s="592"/>
      <c r="P1419" s="592"/>
      <c r="Q1419" s="592"/>
      <c r="R1419" s="592"/>
      <c r="S1419" s="592">
        <v>0</v>
      </c>
      <c r="T1419" s="990">
        <v>0</v>
      </c>
      <c r="U1419" s="473">
        <v>0</v>
      </c>
      <c r="V1419" s="592">
        <v>0</v>
      </c>
      <c r="W1419" s="592">
        <v>0</v>
      </c>
      <c r="X1419" s="592"/>
      <c r="Y1419" s="592">
        <f t="shared" si="46"/>
        <v>24.82</v>
      </c>
      <c r="Z1419" s="592"/>
      <c r="AA1419" s="592">
        <v>0</v>
      </c>
      <c r="AB1419" s="1000">
        <v>341.08</v>
      </c>
      <c r="AC1419" s="592">
        <v>0</v>
      </c>
      <c r="AD1419" s="592"/>
      <c r="AE1419" s="592"/>
      <c r="AF1419" s="592">
        <v>355.13</v>
      </c>
      <c r="AG1419" s="592">
        <v>0</v>
      </c>
    </row>
    <row r="1420" spans="1:33" x14ac:dyDescent="0.2">
      <c r="A1420" s="988">
        <v>37936</v>
      </c>
      <c r="B1420" s="592">
        <v>18.709</v>
      </c>
      <c r="C1420" s="592"/>
      <c r="D1420" s="592">
        <v>6.7050000000000001</v>
      </c>
      <c r="E1420" s="592"/>
      <c r="F1420" s="592">
        <f t="shared" si="45"/>
        <v>25.414000000000001</v>
      </c>
      <c r="G1420" s="592"/>
      <c r="H1420" s="592"/>
      <c r="I1420" s="592"/>
      <c r="J1420" s="592"/>
      <c r="K1420" s="592"/>
      <c r="L1420" s="592"/>
      <c r="M1420" s="592"/>
      <c r="N1420" s="592"/>
      <c r="O1420" s="592"/>
      <c r="P1420" s="592"/>
      <c r="Q1420" s="592"/>
      <c r="R1420" s="592"/>
      <c r="S1420" s="592">
        <v>0</v>
      </c>
      <c r="T1420" s="1025">
        <v>0</v>
      </c>
      <c r="U1420" s="473">
        <v>0</v>
      </c>
      <c r="V1420" s="592">
        <v>0</v>
      </c>
      <c r="W1420" s="592">
        <v>0</v>
      </c>
      <c r="X1420" s="592"/>
      <c r="Y1420" s="592">
        <f t="shared" si="46"/>
        <v>25.414000000000001</v>
      </c>
      <c r="Z1420" s="592"/>
      <c r="AA1420" s="592">
        <v>0</v>
      </c>
      <c r="AB1420" s="592">
        <v>341.04</v>
      </c>
      <c r="AC1420" s="592">
        <v>0</v>
      </c>
      <c r="AD1420" s="592"/>
      <c r="AE1420" s="592"/>
      <c r="AF1420" s="1000">
        <v>355.13</v>
      </c>
      <c r="AG1420" s="592">
        <v>0</v>
      </c>
    </row>
    <row r="1421" spans="1:33" x14ac:dyDescent="0.2">
      <c r="A1421" s="988">
        <v>37937</v>
      </c>
      <c r="B1421" s="592">
        <v>19.289000000000001</v>
      </c>
      <c r="C1421" s="592"/>
      <c r="D1421" s="592">
        <v>6.8719999999999999</v>
      </c>
      <c r="E1421" s="592"/>
      <c r="F1421" s="592">
        <f t="shared" si="45"/>
        <v>26.161000000000001</v>
      </c>
      <c r="G1421" s="592"/>
      <c r="H1421" s="592"/>
      <c r="I1421" s="592"/>
      <c r="J1421" s="592"/>
      <c r="K1421" s="592"/>
      <c r="L1421" s="592"/>
      <c r="M1421" s="592"/>
      <c r="N1421" s="592"/>
      <c r="O1421" s="592"/>
      <c r="P1421" s="592"/>
      <c r="Q1421" s="592"/>
      <c r="R1421" s="592"/>
      <c r="S1421" s="592">
        <v>0</v>
      </c>
      <c r="T1421" s="990">
        <v>0</v>
      </c>
      <c r="U1421" s="473">
        <v>0</v>
      </c>
      <c r="V1421" s="592">
        <v>0</v>
      </c>
      <c r="W1421" s="592">
        <v>0</v>
      </c>
      <c r="X1421" s="592"/>
      <c r="Y1421" s="592">
        <f t="shared" si="46"/>
        <v>26.161000000000001</v>
      </c>
      <c r="Z1421" s="592"/>
      <c r="AA1421" s="592">
        <v>0</v>
      </c>
      <c r="AB1421" s="592">
        <v>341.01</v>
      </c>
      <c r="AC1421" s="592">
        <v>0</v>
      </c>
      <c r="AD1421" s="592"/>
      <c r="AE1421" s="592"/>
      <c r="AF1421" s="592">
        <v>355.12</v>
      </c>
      <c r="AG1421" s="592">
        <v>0</v>
      </c>
    </row>
    <row r="1422" spans="1:33" x14ac:dyDescent="0.2">
      <c r="A1422" s="988">
        <v>37938</v>
      </c>
      <c r="B1422" s="592">
        <v>19.292999999999999</v>
      </c>
      <c r="C1422" s="592"/>
      <c r="D1422" s="592">
        <v>6.8540000000000001</v>
      </c>
      <c r="E1422" s="592"/>
      <c r="F1422" s="592">
        <f t="shared" si="45"/>
        <v>26.146999999999998</v>
      </c>
      <c r="G1422" s="592"/>
      <c r="H1422" s="592"/>
      <c r="I1422" s="592"/>
      <c r="J1422" s="592"/>
      <c r="K1422" s="592"/>
      <c r="L1422" s="592"/>
      <c r="M1422" s="592"/>
      <c r="N1422" s="592"/>
      <c r="O1422" s="592"/>
      <c r="P1422" s="592"/>
      <c r="Q1422" s="592"/>
      <c r="R1422" s="592"/>
      <c r="S1422" s="592">
        <v>0</v>
      </c>
      <c r="T1422" s="990">
        <v>0</v>
      </c>
      <c r="U1422" s="473">
        <v>0</v>
      </c>
      <c r="V1422" s="592">
        <v>0</v>
      </c>
      <c r="W1422" s="592">
        <v>0</v>
      </c>
      <c r="X1422" s="592"/>
      <c r="Y1422" s="592">
        <f t="shared" si="46"/>
        <v>26.146999999999998</v>
      </c>
      <c r="Z1422" s="592"/>
      <c r="AA1422" s="592">
        <v>0</v>
      </c>
      <c r="AB1422" s="592">
        <v>340.97</v>
      </c>
      <c r="AC1422" s="592">
        <v>0</v>
      </c>
      <c r="AD1422" s="592"/>
      <c r="AE1422" s="592"/>
      <c r="AF1422" s="592">
        <v>355.09</v>
      </c>
      <c r="AG1422" s="592">
        <v>0</v>
      </c>
    </row>
    <row r="1423" spans="1:33" x14ac:dyDescent="0.2">
      <c r="A1423" s="988">
        <v>37939</v>
      </c>
      <c r="B1423" s="592">
        <v>19.774999999999999</v>
      </c>
      <c r="C1423" s="592"/>
      <c r="D1423" s="592">
        <v>10.039999999999999</v>
      </c>
      <c r="E1423" s="592"/>
      <c r="F1423" s="592">
        <f t="shared" si="45"/>
        <v>29.814999999999998</v>
      </c>
      <c r="G1423" s="592"/>
      <c r="H1423" s="592"/>
      <c r="I1423" s="592"/>
      <c r="J1423" s="592"/>
      <c r="K1423" s="592"/>
      <c r="L1423" s="592"/>
      <c r="M1423" s="592"/>
      <c r="N1423" s="592"/>
      <c r="O1423" s="592"/>
      <c r="P1423" s="592"/>
      <c r="Q1423" s="592"/>
      <c r="R1423" s="592"/>
      <c r="S1423" s="592">
        <v>0</v>
      </c>
      <c r="T1423" s="990">
        <v>0</v>
      </c>
      <c r="U1423" s="473">
        <v>0</v>
      </c>
      <c r="V1423" s="592">
        <v>0</v>
      </c>
      <c r="W1423" s="592">
        <v>0</v>
      </c>
      <c r="X1423" s="592"/>
      <c r="Y1423" s="592">
        <f t="shared" si="46"/>
        <v>29.814999999999998</v>
      </c>
      <c r="Z1423" s="592"/>
      <c r="AA1423" s="592">
        <v>0</v>
      </c>
      <c r="AB1423" s="592">
        <v>340.95</v>
      </c>
      <c r="AC1423" s="592">
        <v>0.02</v>
      </c>
      <c r="AD1423" s="592"/>
      <c r="AE1423" s="592"/>
      <c r="AF1423" s="592">
        <v>355.05</v>
      </c>
      <c r="AG1423" s="592">
        <v>0.01</v>
      </c>
    </row>
    <row r="1424" spans="1:33" x14ac:dyDescent="0.2">
      <c r="A1424" s="988">
        <v>37940</v>
      </c>
      <c r="B1424" s="592">
        <v>16.875</v>
      </c>
      <c r="C1424" s="592"/>
      <c r="D1424" s="592">
        <v>7.819</v>
      </c>
      <c r="E1424" s="592"/>
      <c r="F1424" s="592">
        <f t="shared" si="45"/>
        <v>24.693999999999999</v>
      </c>
      <c r="G1424" s="592"/>
      <c r="H1424" s="592"/>
      <c r="I1424" s="592"/>
      <c r="J1424" s="592"/>
      <c r="K1424" s="592"/>
      <c r="L1424" s="592"/>
      <c r="M1424" s="592"/>
      <c r="N1424" s="592"/>
      <c r="O1424" s="592"/>
      <c r="P1424" s="592"/>
      <c r="Q1424" s="592"/>
      <c r="R1424" s="592"/>
      <c r="S1424" s="592">
        <v>0</v>
      </c>
      <c r="T1424" s="990">
        <v>0</v>
      </c>
      <c r="U1424" s="473">
        <v>0</v>
      </c>
      <c r="V1424" s="592">
        <v>0</v>
      </c>
      <c r="W1424" s="592">
        <v>0</v>
      </c>
      <c r="X1424" s="592"/>
      <c r="Y1424" s="592">
        <f t="shared" si="46"/>
        <v>24.693999999999999</v>
      </c>
      <c r="Z1424" s="592"/>
      <c r="AA1424" s="592">
        <v>0</v>
      </c>
      <c r="AB1424" s="592">
        <v>340.92</v>
      </c>
      <c r="AC1424" s="592">
        <v>0</v>
      </c>
      <c r="AD1424" s="592"/>
      <c r="AE1424" s="592"/>
      <c r="AF1424" s="592">
        <v>354.99</v>
      </c>
      <c r="AG1424" s="592">
        <v>0</v>
      </c>
    </row>
    <row r="1425" spans="1:33" x14ac:dyDescent="0.2">
      <c r="A1425" s="988">
        <v>37941</v>
      </c>
      <c r="B1425" s="592">
        <v>17.088999999999999</v>
      </c>
      <c r="C1425" s="592"/>
      <c r="D1425" s="592">
        <v>7.11</v>
      </c>
      <c r="E1425" s="592"/>
      <c r="F1425" s="592">
        <f t="shared" si="45"/>
        <v>24.198999999999998</v>
      </c>
      <c r="G1425" s="592"/>
      <c r="H1425" s="592"/>
      <c r="I1425" s="592"/>
      <c r="J1425" s="592"/>
      <c r="K1425" s="592"/>
      <c r="L1425" s="592"/>
      <c r="M1425" s="592"/>
      <c r="N1425" s="592"/>
      <c r="O1425" s="592"/>
      <c r="P1425" s="592"/>
      <c r="Q1425" s="592"/>
      <c r="R1425" s="592"/>
      <c r="S1425" s="592">
        <v>0</v>
      </c>
      <c r="T1425" s="990">
        <v>0</v>
      </c>
      <c r="U1425" s="473">
        <v>0</v>
      </c>
      <c r="V1425" s="592">
        <v>0</v>
      </c>
      <c r="W1425" s="592">
        <v>0</v>
      </c>
      <c r="X1425" s="592"/>
      <c r="Y1425" s="592">
        <f t="shared" si="46"/>
        <v>24.198999999999998</v>
      </c>
      <c r="Z1425" s="592"/>
      <c r="AA1425" s="592">
        <v>0</v>
      </c>
      <c r="AB1425" s="592">
        <v>340.89</v>
      </c>
      <c r="AC1425" s="592">
        <v>0</v>
      </c>
      <c r="AD1425" s="592"/>
      <c r="AE1425" s="592"/>
      <c r="AF1425" s="1000">
        <v>354.97</v>
      </c>
      <c r="AG1425" s="592">
        <v>0</v>
      </c>
    </row>
    <row r="1426" spans="1:33" x14ac:dyDescent="0.2">
      <c r="A1426" s="988">
        <v>37942</v>
      </c>
      <c r="B1426" s="592">
        <v>18.904</v>
      </c>
      <c r="C1426" s="592"/>
      <c r="D1426" s="592">
        <v>6.8</v>
      </c>
      <c r="E1426" s="592"/>
      <c r="F1426" s="592">
        <f t="shared" si="45"/>
        <v>25.704000000000001</v>
      </c>
      <c r="G1426" s="592"/>
      <c r="H1426" s="592"/>
      <c r="I1426" s="592"/>
      <c r="J1426" s="592"/>
      <c r="K1426" s="592"/>
      <c r="L1426" s="592"/>
      <c r="M1426" s="592"/>
      <c r="N1426" s="592"/>
      <c r="O1426" s="592"/>
      <c r="P1426" s="592"/>
      <c r="Q1426" s="592"/>
      <c r="R1426" s="592"/>
      <c r="S1426" s="592">
        <v>0</v>
      </c>
      <c r="T1426" s="990">
        <v>0</v>
      </c>
      <c r="U1426" s="473">
        <v>0</v>
      </c>
      <c r="V1426" s="592">
        <v>0</v>
      </c>
      <c r="W1426" s="592">
        <v>0</v>
      </c>
      <c r="X1426" s="592"/>
      <c r="Y1426" s="592">
        <f t="shared" si="46"/>
        <v>25.704000000000001</v>
      </c>
      <c r="Z1426" s="592"/>
      <c r="AA1426" s="592">
        <v>0</v>
      </c>
      <c r="AB1426" s="592">
        <v>340.82</v>
      </c>
      <c r="AC1426" s="592">
        <v>0.01</v>
      </c>
      <c r="AD1426" s="592"/>
      <c r="AE1426" s="592"/>
      <c r="AF1426" s="592">
        <v>354.95</v>
      </c>
      <c r="AG1426" s="592">
        <v>0.02</v>
      </c>
    </row>
    <row r="1427" spans="1:33" x14ac:dyDescent="0.2">
      <c r="A1427" s="988">
        <v>37943</v>
      </c>
      <c r="B1427" s="592">
        <v>17.954000000000001</v>
      </c>
      <c r="C1427" s="592"/>
      <c r="D1427" s="592">
        <v>6.6280000000000001</v>
      </c>
      <c r="E1427" s="592"/>
      <c r="F1427" s="592">
        <f t="shared" si="45"/>
        <v>24.582000000000001</v>
      </c>
      <c r="G1427" s="592"/>
      <c r="H1427" s="592"/>
      <c r="I1427" s="592"/>
      <c r="J1427" s="592"/>
      <c r="K1427" s="592"/>
      <c r="L1427" s="592"/>
      <c r="M1427" s="592"/>
      <c r="N1427" s="592"/>
      <c r="O1427" s="592"/>
      <c r="P1427" s="592"/>
      <c r="Q1427" s="592"/>
      <c r="R1427" s="592"/>
      <c r="S1427" s="592">
        <v>0</v>
      </c>
      <c r="T1427" s="990">
        <v>0</v>
      </c>
      <c r="U1427" s="473">
        <v>0</v>
      </c>
      <c r="V1427" s="592">
        <v>0</v>
      </c>
      <c r="W1427" s="592">
        <v>0</v>
      </c>
      <c r="X1427" s="592"/>
      <c r="Y1427" s="592">
        <f t="shared" si="46"/>
        <v>24.582000000000001</v>
      </c>
      <c r="Z1427" s="592"/>
      <c r="AA1427" s="592">
        <v>0</v>
      </c>
      <c r="AB1427" s="592">
        <v>340.76</v>
      </c>
      <c r="AC1427" s="592">
        <v>0</v>
      </c>
      <c r="AD1427" s="592"/>
      <c r="AE1427" s="592"/>
      <c r="AF1427" s="592">
        <v>354.92</v>
      </c>
      <c r="AG1427" s="592">
        <v>0</v>
      </c>
    </row>
    <row r="1428" spans="1:33" x14ac:dyDescent="0.2">
      <c r="A1428" s="988">
        <v>37944</v>
      </c>
      <c r="B1428" s="592">
        <v>17.652000000000001</v>
      </c>
      <c r="C1428" s="592"/>
      <c r="D1428" s="592">
        <v>6.5620000000000003</v>
      </c>
      <c r="E1428" s="592"/>
      <c r="F1428" s="592">
        <f t="shared" si="45"/>
        <v>24.214000000000002</v>
      </c>
      <c r="G1428" s="592"/>
      <c r="H1428" s="592"/>
      <c r="I1428" s="592"/>
      <c r="J1428" s="592"/>
      <c r="K1428" s="592"/>
      <c r="L1428" s="592"/>
      <c r="M1428" s="592"/>
      <c r="N1428" s="592"/>
      <c r="O1428" s="592"/>
      <c r="P1428" s="592"/>
      <c r="Q1428" s="592"/>
      <c r="R1428" s="592"/>
      <c r="S1428" s="592">
        <v>0</v>
      </c>
      <c r="T1428" s="997">
        <v>0</v>
      </c>
      <c r="U1428" s="473">
        <v>0</v>
      </c>
      <c r="V1428" s="592">
        <v>0</v>
      </c>
      <c r="W1428" s="592">
        <v>0</v>
      </c>
      <c r="X1428" s="592"/>
      <c r="Y1428" s="592">
        <f t="shared" si="46"/>
        <v>24.214000000000002</v>
      </c>
      <c r="Z1428" s="592"/>
      <c r="AA1428" s="592">
        <v>0</v>
      </c>
      <c r="AB1428" s="592">
        <v>341.41</v>
      </c>
      <c r="AC1428" s="592">
        <v>1.24</v>
      </c>
      <c r="AD1428" s="592"/>
      <c r="AE1428" s="592"/>
      <c r="AF1428" s="592">
        <v>355.28</v>
      </c>
      <c r="AG1428" s="592">
        <v>1.1100000000000001</v>
      </c>
    </row>
    <row r="1429" spans="1:33" x14ac:dyDescent="0.2">
      <c r="A1429" s="988">
        <v>37945</v>
      </c>
      <c r="B1429" s="592">
        <v>17.693000000000001</v>
      </c>
      <c r="C1429" s="592"/>
      <c r="D1429" s="592">
        <v>8.2759999999999998</v>
      </c>
      <c r="E1429" s="592"/>
      <c r="F1429" s="592">
        <f t="shared" si="45"/>
        <v>25.969000000000001</v>
      </c>
      <c r="G1429" s="592"/>
      <c r="H1429" s="592"/>
      <c r="I1429" s="592"/>
      <c r="J1429" s="592"/>
      <c r="K1429" s="592"/>
      <c r="L1429" s="592"/>
      <c r="M1429" s="592"/>
      <c r="N1429" s="592"/>
      <c r="O1429" s="592"/>
      <c r="P1429" s="592"/>
      <c r="Q1429" s="592"/>
      <c r="R1429" s="592"/>
      <c r="S1429" s="592">
        <v>0</v>
      </c>
      <c r="T1429" s="997">
        <v>0</v>
      </c>
      <c r="U1429" s="473">
        <v>0</v>
      </c>
      <c r="V1429" s="592">
        <v>0</v>
      </c>
      <c r="W1429" s="592">
        <v>0</v>
      </c>
      <c r="X1429" s="592"/>
      <c r="Y1429" s="592">
        <f t="shared" si="46"/>
        <v>25.969000000000001</v>
      </c>
      <c r="Z1429" s="592"/>
      <c r="AA1429" s="592">
        <v>0</v>
      </c>
      <c r="AB1429" s="592">
        <v>341.4</v>
      </c>
      <c r="AC1429" s="592">
        <v>0</v>
      </c>
      <c r="AD1429" s="592"/>
      <c r="AE1429" s="592"/>
      <c r="AF1429" s="631">
        <v>355.3</v>
      </c>
      <c r="AG1429" s="631">
        <v>0</v>
      </c>
    </row>
    <row r="1430" spans="1:33" x14ac:dyDescent="0.2">
      <c r="A1430" s="988">
        <v>37946</v>
      </c>
      <c r="B1430" s="592">
        <v>16.651</v>
      </c>
      <c r="C1430" s="592"/>
      <c r="D1430" s="592">
        <v>7.5670000000000002</v>
      </c>
      <c r="E1430" s="592"/>
      <c r="F1430" s="592">
        <f t="shared" si="45"/>
        <v>24.218</v>
      </c>
      <c r="G1430" s="592"/>
      <c r="H1430" s="592"/>
      <c r="I1430" s="592"/>
      <c r="J1430" s="592"/>
      <c r="K1430" s="592"/>
      <c r="L1430" s="592"/>
      <c r="M1430" s="592"/>
      <c r="N1430" s="592"/>
      <c r="O1430" s="592"/>
      <c r="P1430" s="592"/>
      <c r="Q1430" s="592"/>
      <c r="R1430" s="592"/>
      <c r="S1430" s="592">
        <v>0</v>
      </c>
      <c r="T1430" s="997">
        <v>0</v>
      </c>
      <c r="U1430" s="473">
        <v>0</v>
      </c>
      <c r="V1430" s="592">
        <v>0</v>
      </c>
      <c r="W1430" s="592">
        <v>0</v>
      </c>
      <c r="X1430" s="592"/>
      <c r="Y1430" s="592">
        <f t="shared" si="46"/>
        <v>24.218</v>
      </c>
      <c r="Z1430" s="592"/>
      <c r="AA1430" s="592">
        <v>0</v>
      </c>
      <c r="AB1430" s="592">
        <v>341.21</v>
      </c>
      <c r="AC1430" s="592">
        <v>0</v>
      </c>
      <c r="AD1430" s="592"/>
      <c r="AE1430" s="592"/>
      <c r="AF1430" s="592">
        <v>355.21</v>
      </c>
      <c r="AG1430" s="592">
        <v>0</v>
      </c>
    </row>
    <row r="1431" spans="1:33" x14ac:dyDescent="0.2">
      <c r="A1431" s="988">
        <v>37947</v>
      </c>
      <c r="B1431" s="592">
        <v>15.481</v>
      </c>
      <c r="C1431" s="592"/>
      <c r="D1431" s="592">
        <v>16.242999999999999</v>
      </c>
      <c r="E1431" s="592"/>
      <c r="F1431" s="592">
        <f t="shared" si="45"/>
        <v>31.723999999999997</v>
      </c>
      <c r="G1431" s="592"/>
      <c r="H1431" s="592"/>
      <c r="I1431" s="592"/>
      <c r="J1431" s="592"/>
      <c r="K1431" s="592"/>
      <c r="L1431" s="592"/>
      <c r="M1431" s="592"/>
      <c r="N1431" s="592"/>
      <c r="O1431" s="592"/>
      <c r="P1431" s="592"/>
      <c r="Q1431" s="592"/>
      <c r="R1431" s="592"/>
      <c r="S1431" s="592">
        <v>0</v>
      </c>
      <c r="T1431" s="990">
        <v>0</v>
      </c>
      <c r="U1431" s="679">
        <v>0</v>
      </c>
      <c r="V1431" s="592">
        <v>0</v>
      </c>
      <c r="W1431" s="592">
        <v>0</v>
      </c>
      <c r="X1431" s="592"/>
      <c r="Y1431" s="592">
        <f t="shared" si="46"/>
        <v>31.723999999999997</v>
      </c>
      <c r="Z1431" s="592"/>
      <c r="AA1431" s="592">
        <v>0</v>
      </c>
      <c r="AB1431" s="592">
        <v>341.19</v>
      </c>
      <c r="AC1431" s="592">
        <v>0</v>
      </c>
      <c r="AD1431" s="592"/>
      <c r="AE1431" s="592"/>
      <c r="AF1431" s="592">
        <v>355.2</v>
      </c>
      <c r="AG1431" s="592">
        <v>0</v>
      </c>
    </row>
    <row r="1432" spans="1:33" x14ac:dyDescent="0.2">
      <c r="A1432" s="988">
        <v>37948</v>
      </c>
      <c r="B1432" s="592">
        <v>17.373999999999999</v>
      </c>
      <c r="C1432" s="592"/>
      <c r="D1432" s="592">
        <v>6.3250000000000002</v>
      </c>
      <c r="E1432" s="592"/>
      <c r="F1432" s="592">
        <f t="shared" si="45"/>
        <v>23.698999999999998</v>
      </c>
      <c r="G1432" s="592"/>
      <c r="H1432" s="592"/>
      <c r="I1432" s="592"/>
      <c r="J1432" s="592"/>
      <c r="K1432" s="592"/>
      <c r="L1432" s="592"/>
      <c r="M1432" s="592"/>
      <c r="N1432" s="592"/>
      <c r="O1432" s="592"/>
      <c r="P1432" s="592"/>
      <c r="Q1432" s="592"/>
      <c r="R1432" s="592"/>
      <c r="S1432" s="592">
        <v>0</v>
      </c>
      <c r="T1432" s="990">
        <v>0</v>
      </c>
      <c r="U1432" s="679">
        <v>0</v>
      </c>
      <c r="V1432" s="592">
        <v>0</v>
      </c>
      <c r="W1432" s="592">
        <v>0</v>
      </c>
      <c r="X1432" s="592"/>
      <c r="Y1432" s="592">
        <f t="shared" si="46"/>
        <v>23.698999999999998</v>
      </c>
      <c r="Z1432" s="592"/>
      <c r="AA1432" s="592">
        <v>0</v>
      </c>
      <c r="AB1432" s="592">
        <v>341.16</v>
      </c>
      <c r="AC1432" s="592">
        <v>0</v>
      </c>
      <c r="AD1432" s="592"/>
      <c r="AE1432" s="592"/>
      <c r="AF1432" s="592">
        <v>355.18</v>
      </c>
      <c r="AG1432" s="592">
        <v>0</v>
      </c>
    </row>
    <row r="1433" spans="1:33" x14ac:dyDescent="0.2">
      <c r="A1433" s="988">
        <v>37949</v>
      </c>
      <c r="B1433" s="592">
        <v>18.474</v>
      </c>
      <c r="C1433" s="592"/>
      <c r="D1433" s="592">
        <v>6.859</v>
      </c>
      <c r="E1433" s="592"/>
      <c r="F1433" s="592">
        <f t="shared" si="45"/>
        <v>25.332999999999998</v>
      </c>
      <c r="G1433" s="592"/>
      <c r="H1433" s="592"/>
      <c r="I1433" s="592"/>
      <c r="J1433" s="592"/>
      <c r="K1433" s="592"/>
      <c r="L1433" s="592"/>
      <c r="M1433" s="592"/>
      <c r="N1433" s="592"/>
      <c r="O1433" s="592"/>
      <c r="P1433" s="592"/>
      <c r="Q1433" s="592"/>
      <c r="R1433" s="592"/>
      <c r="S1433" s="592">
        <v>0</v>
      </c>
      <c r="T1433" s="990">
        <v>0</v>
      </c>
      <c r="U1433" s="679">
        <v>0</v>
      </c>
      <c r="V1433" s="592">
        <v>0</v>
      </c>
      <c r="W1433" s="592">
        <v>0</v>
      </c>
      <c r="X1433" s="592"/>
      <c r="Y1433" s="592">
        <f t="shared" si="46"/>
        <v>25.332999999999998</v>
      </c>
      <c r="Z1433" s="592"/>
      <c r="AA1433" s="592">
        <v>0</v>
      </c>
      <c r="AB1433" s="592">
        <v>341.12</v>
      </c>
      <c r="AC1433" s="592">
        <v>0.02</v>
      </c>
      <c r="AD1433" s="592"/>
      <c r="AE1433" s="592"/>
      <c r="AF1433" s="631">
        <v>355.14</v>
      </c>
      <c r="AG1433" s="592">
        <v>0.04</v>
      </c>
    </row>
    <row r="1434" spans="1:33" x14ac:dyDescent="0.2">
      <c r="A1434" s="988">
        <v>37950</v>
      </c>
      <c r="B1434" s="592">
        <v>16.491</v>
      </c>
      <c r="C1434" s="592"/>
      <c r="D1434" s="592">
        <v>6.7610000000000001</v>
      </c>
      <c r="E1434" s="592"/>
      <c r="F1434" s="592">
        <f t="shared" si="45"/>
        <v>23.251999999999999</v>
      </c>
      <c r="G1434" s="592"/>
      <c r="H1434" s="592"/>
      <c r="I1434" s="592"/>
      <c r="J1434" s="592"/>
      <c r="K1434" s="592"/>
      <c r="L1434" s="592"/>
      <c r="M1434" s="592"/>
      <c r="N1434" s="592"/>
      <c r="O1434" s="592"/>
      <c r="P1434" s="592"/>
      <c r="Q1434" s="592"/>
      <c r="R1434" s="592"/>
      <c r="S1434" s="592">
        <v>0</v>
      </c>
      <c r="T1434" s="990">
        <v>0</v>
      </c>
      <c r="U1434" s="679">
        <v>0</v>
      </c>
      <c r="V1434" s="592">
        <v>0</v>
      </c>
      <c r="W1434" s="592">
        <v>0</v>
      </c>
      <c r="X1434" s="592"/>
      <c r="Y1434" s="592">
        <f t="shared" si="46"/>
        <v>23.251999999999999</v>
      </c>
      <c r="Z1434" s="592"/>
      <c r="AA1434" s="592">
        <v>0</v>
      </c>
      <c r="AB1434" s="592">
        <v>341.1</v>
      </c>
      <c r="AC1434" s="592">
        <v>0</v>
      </c>
      <c r="AD1434" s="592"/>
      <c r="AE1434" s="592"/>
      <c r="AF1434" s="592">
        <v>355.11</v>
      </c>
      <c r="AG1434" s="592">
        <v>0</v>
      </c>
    </row>
    <row r="1435" spans="1:33" x14ac:dyDescent="0.2">
      <c r="A1435" s="988">
        <v>37951</v>
      </c>
      <c r="B1435" s="592">
        <v>16.302</v>
      </c>
      <c r="C1435" s="592"/>
      <c r="D1435" s="592">
        <v>6.7039999999999997</v>
      </c>
      <c r="E1435" s="592"/>
      <c r="F1435" s="592">
        <f t="shared" si="45"/>
        <v>23.006</v>
      </c>
      <c r="G1435" s="592"/>
      <c r="H1435" s="592"/>
      <c r="I1435" s="592"/>
      <c r="J1435" s="592"/>
      <c r="K1435" s="592"/>
      <c r="L1435" s="592"/>
      <c r="M1435" s="592"/>
      <c r="N1435" s="592"/>
      <c r="O1435" s="592"/>
      <c r="P1435" s="592"/>
      <c r="Q1435" s="592"/>
      <c r="R1435" s="592"/>
      <c r="S1435" s="592">
        <v>0</v>
      </c>
      <c r="T1435" s="990">
        <v>0</v>
      </c>
      <c r="U1435" s="679">
        <v>0</v>
      </c>
      <c r="V1435" s="592">
        <v>0</v>
      </c>
      <c r="W1435" s="592">
        <v>0</v>
      </c>
      <c r="X1435" s="592"/>
      <c r="Y1435" s="592">
        <f t="shared" si="46"/>
        <v>23.006</v>
      </c>
      <c r="Z1435" s="592"/>
      <c r="AA1435" s="592">
        <v>0</v>
      </c>
      <c r="AB1435" s="592">
        <v>341.09</v>
      </c>
      <c r="AC1435" s="592">
        <v>0</v>
      </c>
      <c r="AD1435" s="592"/>
      <c r="AE1435" s="592"/>
      <c r="AF1435" s="592">
        <v>355.1</v>
      </c>
      <c r="AG1435" s="592">
        <v>0</v>
      </c>
    </row>
    <row r="1436" spans="1:33" x14ac:dyDescent="0.2">
      <c r="A1436" s="988">
        <v>37952</v>
      </c>
      <c r="B1436" s="592">
        <v>14.693</v>
      </c>
      <c r="C1436" s="592"/>
      <c r="D1436" s="1000">
        <v>6.2629999999999999</v>
      </c>
      <c r="E1436" s="1000"/>
      <c r="F1436" s="592">
        <f t="shared" si="45"/>
        <v>20.956</v>
      </c>
      <c r="G1436" s="592"/>
      <c r="H1436" s="592"/>
      <c r="I1436" s="592"/>
      <c r="J1436" s="592"/>
      <c r="K1436" s="592"/>
      <c r="L1436" s="592"/>
      <c r="M1436" s="592"/>
      <c r="N1436" s="592"/>
      <c r="O1436" s="592"/>
      <c r="P1436" s="592"/>
      <c r="Q1436" s="592"/>
      <c r="R1436" s="592"/>
      <c r="S1436" s="592">
        <v>0</v>
      </c>
      <c r="T1436" s="990">
        <v>0</v>
      </c>
      <c r="U1436" s="679">
        <v>0</v>
      </c>
      <c r="V1436" s="592">
        <v>0</v>
      </c>
      <c r="W1436" s="592">
        <v>0</v>
      </c>
      <c r="X1436" s="592"/>
      <c r="Y1436" s="592">
        <f t="shared" si="46"/>
        <v>20.956</v>
      </c>
      <c r="Z1436" s="592"/>
      <c r="AA1436" s="592">
        <v>0</v>
      </c>
      <c r="AB1436" s="592">
        <v>341.06</v>
      </c>
      <c r="AC1436" s="592">
        <v>0</v>
      </c>
      <c r="AD1436" s="592"/>
      <c r="AE1436" s="592"/>
      <c r="AF1436" s="592">
        <v>355.08</v>
      </c>
      <c r="AG1436" s="592">
        <v>0</v>
      </c>
    </row>
    <row r="1437" spans="1:33" x14ac:dyDescent="0.2">
      <c r="A1437" s="988">
        <v>37953</v>
      </c>
      <c r="B1437" s="592">
        <v>13.1</v>
      </c>
      <c r="C1437" s="592"/>
      <c r="D1437" s="592">
        <v>6.5410000000000004</v>
      </c>
      <c r="E1437" s="592"/>
      <c r="F1437" s="592">
        <f t="shared" si="45"/>
        <v>19.640999999999998</v>
      </c>
      <c r="G1437" s="592"/>
      <c r="H1437" s="592"/>
      <c r="I1437" s="592"/>
      <c r="J1437" s="592"/>
      <c r="K1437" s="592"/>
      <c r="L1437" s="592"/>
      <c r="M1437" s="592"/>
      <c r="N1437" s="592"/>
      <c r="O1437" s="592"/>
      <c r="P1437" s="592"/>
      <c r="Q1437" s="592"/>
      <c r="R1437" s="592"/>
      <c r="S1437" s="592">
        <v>0</v>
      </c>
      <c r="T1437" s="990">
        <v>0</v>
      </c>
      <c r="U1437" s="679">
        <v>0</v>
      </c>
      <c r="V1437" s="592">
        <v>0</v>
      </c>
      <c r="W1437" s="592">
        <v>0</v>
      </c>
      <c r="X1437" s="592"/>
      <c r="Y1437" s="592">
        <f t="shared" si="46"/>
        <v>19.640999999999998</v>
      </c>
      <c r="Z1437" s="592"/>
      <c r="AA1437" s="592">
        <v>0</v>
      </c>
      <c r="AB1437" s="631">
        <v>341.19</v>
      </c>
      <c r="AC1437" s="592">
        <v>0.34</v>
      </c>
      <c r="AD1437" s="592"/>
      <c r="AE1437" s="592"/>
      <c r="AF1437" s="592">
        <v>355.24</v>
      </c>
      <c r="AG1437" s="592">
        <v>0.34</v>
      </c>
    </row>
    <row r="1438" spans="1:33" x14ac:dyDescent="0.2">
      <c r="A1438" s="988">
        <v>37954</v>
      </c>
      <c r="B1438" s="592">
        <v>12.49</v>
      </c>
      <c r="C1438" s="592"/>
      <c r="D1438" s="592">
        <v>6.7190000000000003</v>
      </c>
      <c r="E1438" s="592"/>
      <c r="F1438" s="592">
        <f t="shared" si="45"/>
        <v>19.209</v>
      </c>
      <c r="G1438" s="592"/>
      <c r="H1438" s="592"/>
      <c r="I1438" s="592"/>
      <c r="J1438" s="592"/>
      <c r="K1438" s="592"/>
      <c r="L1438" s="592"/>
      <c r="M1438" s="592"/>
      <c r="N1438" s="592"/>
      <c r="O1438" s="592"/>
      <c r="P1438" s="592"/>
      <c r="Q1438" s="592"/>
      <c r="R1438" s="592"/>
      <c r="S1438" s="592">
        <v>0</v>
      </c>
      <c r="T1438" s="990">
        <v>0</v>
      </c>
      <c r="U1438" s="679">
        <v>0</v>
      </c>
      <c r="V1438" s="592">
        <v>0</v>
      </c>
      <c r="W1438" s="592">
        <v>0</v>
      </c>
      <c r="X1438" s="592"/>
      <c r="Y1438" s="592">
        <f t="shared" si="46"/>
        <v>19.209</v>
      </c>
      <c r="Z1438" s="592"/>
      <c r="AA1438" s="592">
        <v>0</v>
      </c>
      <c r="AB1438" s="592">
        <v>341.17</v>
      </c>
      <c r="AC1438" s="592">
        <v>0</v>
      </c>
      <c r="AD1438" s="592"/>
      <c r="AE1438" s="592"/>
      <c r="AF1438" s="1000">
        <v>355.28</v>
      </c>
      <c r="AG1438" s="592">
        <v>0</v>
      </c>
    </row>
    <row r="1439" spans="1:33" x14ac:dyDescent="0.2">
      <c r="A1439" s="988">
        <v>37955</v>
      </c>
      <c r="B1439" s="592">
        <v>13.337999999999999</v>
      </c>
      <c r="C1439" s="592"/>
      <c r="D1439" s="592">
        <v>6.4089999999999998</v>
      </c>
      <c r="E1439" s="592"/>
      <c r="F1439" s="592">
        <f t="shared" si="45"/>
        <v>19.747</v>
      </c>
      <c r="G1439" s="592"/>
      <c r="H1439" s="592"/>
      <c r="I1439" s="592"/>
      <c r="J1439" s="592"/>
      <c r="K1439" s="592"/>
      <c r="L1439" s="592"/>
      <c r="M1439" s="592"/>
      <c r="N1439" s="592"/>
      <c r="O1439" s="592"/>
      <c r="P1439" s="592"/>
      <c r="Q1439" s="592"/>
      <c r="R1439" s="592"/>
      <c r="S1439" s="592">
        <v>0</v>
      </c>
      <c r="T1439" s="990">
        <v>0</v>
      </c>
      <c r="U1439" s="679">
        <v>0</v>
      </c>
      <c r="V1439" s="592">
        <v>0</v>
      </c>
      <c r="W1439" s="592">
        <v>0</v>
      </c>
      <c r="X1439" s="592"/>
      <c r="Y1439" s="592">
        <f t="shared" si="46"/>
        <v>19.747</v>
      </c>
      <c r="Z1439" s="592"/>
      <c r="AA1439" s="592">
        <v>0</v>
      </c>
      <c r="AB1439" s="1000">
        <v>341.16</v>
      </c>
      <c r="AC1439" s="592">
        <v>0</v>
      </c>
      <c r="AD1439" s="592"/>
      <c r="AE1439" s="592"/>
      <c r="AF1439" s="1000">
        <v>355.26</v>
      </c>
      <c r="AG1439" s="592">
        <v>0</v>
      </c>
    </row>
    <row r="1440" spans="1:33" x14ac:dyDescent="0.2">
      <c r="A1440" s="988">
        <v>37956</v>
      </c>
      <c r="B1440" s="592">
        <v>15.785</v>
      </c>
      <c r="C1440" s="592"/>
      <c r="D1440" s="592">
        <v>6.9279999999999999</v>
      </c>
      <c r="E1440" s="592"/>
      <c r="F1440" s="592">
        <f t="shared" si="45"/>
        <v>22.713000000000001</v>
      </c>
      <c r="G1440" s="592"/>
      <c r="H1440" s="592"/>
      <c r="I1440" s="592"/>
      <c r="J1440" s="592"/>
      <c r="K1440" s="592"/>
      <c r="L1440" s="592"/>
      <c r="M1440" s="592"/>
      <c r="N1440" s="592"/>
      <c r="O1440" s="592"/>
      <c r="P1440" s="592"/>
      <c r="Q1440" s="592"/>
      <c r="R1440" s="592"/>
      <c r="S1440" s="592">
        <v>0</v>
      </c>
      <c r="T1440" s="990">
        <v>0</v>
      </c>
      <c r="U1440" s="473">
        <v>0</v>
      </c>
      <c r="V1440" s="592">
        <v>0</v>
      </c>
      <c r="W1440" s="592">
        <v>0</v>
      </c>
      <c r="X1440" s="592"/>
      <c r="Y1440" s="592">
        <f t="shared" si="46"/>
        <v>22.713000000000001</v>
      </c>
      <c r="Z1440" s="592"/>
      <c r="AA1440" s="592">
        <v>0</v>
      </c>
      <c r="AB1440" s="592">
        <v>341.13</v>
      </c>
      <c r="AC1440" s="592">
        <v>0</v>
      </c>
      <c r="AD1440" s="592"/>
      <c r="AE1440" s="592"/>
      <c r="AF1440" s="592">
        <v>355.21</v>
      </c>
      <c r="AG1440" s="592">
        <v>0</v>
      </c>
    </row>
    <row r="1441" spans="1:33" x14ac:dyDescent="0.2">
      <c r="A1441" s="988">
        <v>37957</v>
      </c>
      <c r="B1441" s="592">
        <v>16.704000000000001</v>
      </c>
      <c r="C1441" s="592"/>
      <c r="D1441" s="592">
        <v>6.6909999999999998</v>
      </c>
      <c r="E1441" s="592"/>
      <c r="F1441" s="592">
        <f t="shared" si="45"/>
        <v>23.395</v>
      </c>
      <c r="G1441" s="592"/>
      <c r="H1441" s="592"/>
      <c r="I1441" s="592"/>
      <c r="J1441" s="592"/>
      <c r="K1441" s="592"/>
      <c r="L1441" s="592"/>
      <c r="M1441" s="592"/>
      <c r="N1441" s="592"/>
      <c r="O1441" s="592"/>
      <c r="P1441" s="592"/>
      <c r="Q1441" s="592"/>
      <c r="R1441" s="592"/>
      <c r="S1441" s="592">
        <v>0</v>
      </c>
      <c r="T1441" s="990">
        <v>0</v>
      </c>
      <c r="U1441" s="473">
        <v>0</v>
      </c>
      <c r="V1441" s="592">
        <v>0</v>
      </c>
      <c r="W1441" s="592">
        <v>0</v>
      </c>
      <c r="X1441" s="592"/>
      <c r="Y1441" s="592">
        <f t="shared" si="46"/>
        <v>23.395</v>
      </c>
      <c r="Z1441" s="592"/>
      <c r="AA1441" s="592">
        <v>0</v>
      </c>
      <c r="AB1441" s="592">
        <v>341.11</v>
      </c>
      <c r="AC1441" s="592">
        <v>0</v>
      </c>
      <c r="AD1441" s="592"/>
      <c r="AE1441" s="592"/>
      <c r="AF1441" s="631">
        <v>355.16</v>
      </c>
      <c r="AG1441" s="631">
        <v>0</v>
      </c>
    </row>
    <row r="1442" spans="1:33" x14ac:dyDescent="0.2">
      <c r="A1442" s="988">
        <v>37958</v>
      </c>
      <c r="B1442" s="993">
        <v>15.97</v>
      </c>
      <c r="C1442" s="993"/>
      <c r="D1442" s="592">
        <v>6.7350000000000003</v>
      </c>
      <c r="E1442" s="592"/>
      <c r="F1442" s="592">
        <f t="shared" si="45"/>
        <v>22.705000000000002</v>
      </c>
      <c r="G1442" s="592"/>
      <c r="H1442" s="592"/>
      <c r="I1442" s="592"/>
      <c r="J1442" s="592"/>
      <c r="K1442" s="592"/>
      <c r="L1442" s="592"/>
      <c r="M1442" s="592"/>
      <c r="N1442" s="592"/>
      <c r="O1442" s="592"/>
      <c r="P1442" s="592"/>
      <c r="Q1442" s="592"/>
      <c r="R1442" s="592"/>
      <c r="S1442" s="592">
        <v>0</v>
      </c>
      <c r="T1442" s="990">
        <v>0</v>
      </c>
      <c r="U1442" s="473">
        <v>0</v>
      </c>
      <c r="V1442" s="592">
        <v>0</v>
      </c>
      <c r="W1442" s="592">
        <v>0</v>
      </c>
      <c r="X1442" s="592"/>
      <c r="Y1442" s="592">
        <f t="shared" si="46"/>
        <v>22.705000000000002</v>
      </c>
      <c r="Z1442" s="592"/>
      <c r="AA1442" s="592">
        <v>0</v>
      </c>
      <c r="AB1442" s="592">
        <v>341.1</v>
      </c>
      <c r="AC1442" s="592">
        <v>0</v>
      </c>
      <c r="AD1442" s="592"/>
      <c r="AE1442" s="592"/>
      <c r="AF1442" s="592">
        <v>355.14</v>
      </c>
      <c r="AG1442" s="592">
        <v>0</v>
      </c>
    </row>
    <row r="1443" spans="1:33" x14ac:dyDescent="0.2">
      <c r="A1443" s="988">
        <v>37959</v>
      </c>
      <c r="B1443" s="592">
        <v>15.377000000000001</v>
      </c>
      <c r="C1443" s="592"/>
      <c r="D1443" s="592">
        <v>6.827</v>
      </c>
      <c r="E1443" s="592"/>
      <c r="F1443" s="592">
        <f t="shared" ref="F1443:F1506" si="47">+B1443+D1443</f>
        <v>22.204000000000001</v>
      </c>
      <c r="G1443" s="592"/>
      <c r="H1443" s="592"/>
      <c r="I1443" s="592"/>
      <c r="J1443" s="592"/>
      <c r="K1443" s="592"/>
      <c r="L1443" s="592"/>
      <c r="M1443" s="592"/>
      <c r="N1443" s="592"/>
      <c r="O1443" s="592"/>
      <c r="P1443" s="592"/>
      <c r="Q1443" s="592"/>
      <c r="R1443" s="592"/>
      <c r="S1443" s="592">
        <v>0</v>
      </c>
      <c r="T1443" s="990">
        <v>0</v>
      </c>
      <c r="U1443" s="473">
        <v>0</v>
      </c>
      <c r="V1443" s="592">
        <v>0</v>
      </c>
      <c r="W1443" s="592">
        <v>0</v>
      </c>
      <c r="X1443" s="592"/>
      <c r="Y1443" s="592">
        <f t="shared" ref="Y1443:Y1506" si="48">+F1443-S1443-T1443-U1443-V1443+W1443</f>
        <v>22.204000000000001</v>
      </c>
      <c r="Z1443" s="592"/>
      <c r="AA1443" s="592">
        <v>0</v>
      </c>
      <c r="AB1443" s="592">
        <v>341.31</v>
      </c>
      <c r="AC1443" s="592">
        <v>0.52</v>
      </c>
      <c r="AD1443" s="592"/>
      <c r="AE1443" s="592"/>
      <c r="AF1443" s="592">
        <v>355.23</v>
      </c>
      <c r="AG1443" s="592">
        <v>0.48</v>
      </c>
    </row>
    <row r="1444" spans="1:33" x14ac:dyDescent="0.2">
      <c r="A1444" s="988">
        <v>37960</v>
      </c>
      <c r="B1444" s="592">
        <v>16.72</v>
      </c>
      <c r="C1444" s="592"/>
      <c r="D1444" s="592">
        <v>6.6820000000000004</v>
      </c>
      <c r="E1444" s="592"/>
      <c r="F1444" s="592">
        <f t="shared" si="47"/>
        <v>23.402000000000001</v>
      </c>
      <c r="G1444" s="592"/>
      <c r="H1444" s="592"/>
      <c r="I1444" s="592"/>
      <c r="J1444" s="592"/>
      <c r="K1444" s="592"/>
      <c r="L1444" s="592"/>
      <c r="M1444" s="592"/>
      <c r="N1444" s="592"/>
      <c r="O1444" s="592"/>
      <c r="P1444" s="592"/>
      <c r="Q1444" s="592"/>
      <c r="R1444" s="592"/>
      <c r="S1444" s="592">
        <v>0</v>
      </c>
      <c r="T1444" s="990">
        <v>0</v>
      </c>
      <c r="U1444" s="473">
        <v>0</v>
      </c>
      <c r="V1444" s="592">
        <v>0</v>
      </c>
      <c r="W1444" s="592">
        <v>0</v>
      </c>
      <c r="X1444" s="592"/>
      <c r="Y1444" s="592">
        <f t="shared" si="48"/>
        <v>23.402000000000001</v>
      </c>
      <c r="Z1444" s="592"/>
      <c r="AA1444" s="592">
        <v>0</v>
      </c>
      <c r="AB1444" s="592">
        <v>341.33</v>
      </c>
      <c r="AC1444" s="592">
        <v>0.03</v>
      </c>
      <c r="AD1444" s="592"/>
      <c r="AE1444" s="592"/>
      <c r="AF1444" s="631">
        <v>355.25</v>
      </c>
      <c r="AG1444" s="631">
        <v>7.0000000000000007E-2</v>
      </c>
    </row>
    <row r="1445" spans="1:33" x14ac:dyDescent="0.2">
      <c r="A1445" s="988">
        <v>37961</v>
      </c>
      <c r="B1445" s="592">
        <v>14.832000000000001</v>
      </c>
      <c r="C1445" s="592"/>
      <c r="D1445" s="592">
        <v>6.44</v>
      </c>
      <c r="E1445" s="592"/>
      <c r="F1445" s="592">
        <f t="shared" si="47"/>
        <v>21.272000000000002</v>
      </c>
      <c r="G1445" s="592"/>
      <c r="H1445" s="592"/>
      <c r="I1445" s="592"/>
      <c r="J1445" s="592"/>
      <c r="K1445" s="592"/>
      <c r="L1445" s="592"/>
      <c r="M1445" s="592"/>
      <c r="N1445" s="592"/>
      <c r="O1445" s="592"/>
      <c r="P1445" s="592"/>
      <c r="Q1445" s="592"/>
      <c r="R1445" s="592"/>
      <c r="S1445" s="592">
        <v>0</v>
      </c>
      <c r="T1445" s="990">
        <v>0</v>
      </c>
      <c r="U1445" s="473">
        <v>0</v>
      </c>
      <c r="V1445" s="592">
        <v>0</v>
      </c>
      <c r="W1445" s="592">
        <v>0</v>
      </c>
      <c r="X1445" s="592"/>
      <c r="Y1445" s="592">
        <f t="shared" si="48"/>
        <v>21.272000000000002</v>
      </c>
      <c r="Z1445" s="592"/>
      <c r="AA1445" s="592">
        <v>0</v>
      </c>
      <c r="AB1445" s="592">
        <v>341.31</v>
      </c>
      <c r="AC1445" s="592">
        <v>0</v>
      </c>
      <c r="AD1445" s="592"/>
      <c r="AE1445" s="592"/>
      <c r="AF1445" s="592">
        <v>355.24</v>
      </c>
      <c r="AG1445" s="592">
        <v>0</v>
      </c>
    </row>
    <row r="1446" spans="1:33" x14ac:dyDescent="0.2">
      <c r="A1446" s="988">
        <v>37962</v>
      </c>
      <c r="B1446" s="592">
        <v>14.462999999999999</v>
      </c>
      <c r="C1446" s="592"/>
      <c r="D1446" s="592">
        <v>6.3280000000000003</v>
      </c>
      <c r="E1446" s="592"/>
      <c r="F1446" s="592">
        <f t="shared" si="47"/>
        <v>20.791</v>
      </c>
      <c r="G1446" s="592"/>
      <c r="H1446" s="592"/>
      <c r="I1446" s="592"/>
      <c r="J1446" s="592"/>
      <c r="K1446" s="592"/>
      <c r="L1446" s="592"/>
      <c r="M1446" s="592"/>
      <c r="N1446" s="592"/>
      <c r="O1446" s="592"/>
      <c r="P1446" s="592"/>
      <c r="Q1446" s="592"/>
      <c r="R1446" s="592"/>
      <c r="S1446" s="592">
        <v>0</v>
      </c>
      <c r="T1446" s="990">
        <v>0</v>
      </c>
      <c r="U1446" s="473">
        <v>0</v>
      </c>
      <c r="V1446" s="592">
        <v>0</v>
      </c>
      <c r="W1446" s="592">
        <v>0</v>
      </c>
      <c r="X1446" s="592"/>
      <c r="Y1446" s="592">
        <f t="shared" si="48"/>
        <v>20.791</v>
      </c>
      <c r="Z1446" s="592"/>
      <c r="AA1446" s="592">
        <v>0</v>
      </c>
      <c r="AB1446" s="592">
        <v>341.3</v>
      </c>
      <c r="AC1446" s="592">
        <v>0</v>
      </c>
      <c r="AD1446" s="592"/>
      <c r="AE1446" s="592"/>
      <c r="AF1446" s="592">
        <v>355.22</v>
      </c>
      <c r="AG1446" s="592">
        <v>0</v>
      </c>
    </row>
    <row r="1447" spans="1:33" x14ac:dyDescent="0.2">
      <c r="A1447" s="988">
        <v>37963</v>
      </c>
      <c r="B1447" s="631">
        <v>16.466000000000001</v>
      </c>
      <c r="C1447" s="631"/>
      <c r="D1447" s="1000">
        <v>6.8639999999999999</v>
      </c>
      <c r="E1447" s="1000"/>
      <c r="F1447" s="592">
        <f t="shared" si="47"/>
        <v>23.330000000000002</v>
      </c>
      <c r="G1447" s="592"/>
      <c r="H1447" s="592"/>
      <c r="I1447" s="592"/>
      <c r="J1447" s="592"/>
      <c r="K1447" s="592"/>
      <c r="L1447" s="592"/>
      <c r="M1447" s="592"/>
      <c r="N1447" s="592"/>
      <c r="O1447" s="592"/>
      <c r="P1447" s="592"/>
      <c r="Q1447" s="592"/>
      <c r="R1447" s="592"/>
      <c r="S1447" s="592">
        <v>0</v>
      </c>
      <c r="T1447" s="990">
        <v>0</v>
      </c>
      <c r="U1447" s="473">
        <v>0</v>
      </c>
      <c r="V1447" s="592">
        <v>0</v>
      </c>
      <c r="W1447" s="592">
        <v>0</v>
      </c>
      <c r="X1447" s="592"/>
      <c r="Y1447" s="592">
        <f t="shared" si="48"/>
        <v>23.330000000000002</v>
      </c>
      <c r="Z1447" s="592"/>
      <c r="AA1447" s="592">
        <v>0</v>
      </c>
      <c r="AB1447" s="592">
        <v>341.28</v>
      </c>
      <c r="AC1447" s="592">
        <v>0</v>
      </c>
      <c r="AD1447" s="592"/>
      <c r="AE1447" s="592"/>
      <c r="AF1447" s="1000">
        <v>355.23</v>
      </c>
      <c r="AG1447" s="592">
        <v>0</v>
      </c>
    </row>
    <row r="1448" spans="1:33" x14ac:dyDescent="0.2">
      <c r="A1448" s="988">
        <v>37964</v>
      </c>
      <c r="B1448" s="592">
        <v>17.254000000000001</v>
      </c>
      <c r="C1448" s="592"/>
      <c r="D1448" s="592">
        <v>6.5049999999999999</v>
      </c>
      <c r="E1448" s="592"/>
      <c r="F1448" s="592">
        <f t="shared" si="47"/>
        <v>23.759</v>
      </c>
      <c r="G1448" s="592"/>
      <c r="H1448" s="592"/>
      <c r="I1448" s="592"/>
      <c r="J1448" s="592"/>
      <c r="K1448" s="592"/>
      <c r="L1448" s="592"/>
      <c r="M1448" s="592"/>
      <c r="N1448" s="592"/>
      <c r="O1448" s="592"/>
      <c r="P1448" s="592"/>
      <c r="Q1448" s="592"/>
      <c r="R1448" s="592"/>
      <c r="S1448" s="592">
        <v>0</v>
      </c>
      <c r="T1448" s="990">
        <v>0</v>
      </c>
      <c r="U1448" s="473">
        <v>0</v>
      </c>
      <c r="V1448" s="1023">
        <v>0</v>
      </c>
      <c r="W1448" s="1023">
        <v>0</v>
      </c>
      <c r="X1448" s="1023"/>
      <c r="Y1448" s="592">
        <f t="shared" si="48"/>
        <v>23.759</v>
      </c>
      <c r="Z1448" s="592"/>
      <c r="AA1448" s="592">
        <v>0</v>
      </c>
      <c r="AB1448" s="592">
        <v>341.26</v>
      </c>
      <c r="AC1448" s="592">
        <v>0</v>
      </c>
      <c r="AD1448" s="592"/>
      <c r="AE1448" s="592"/>
      <c r="AF1448" s="1000">
        <v>355.21</v>
      </c>
      <c r="AG1448" s="592">
        <v>0</v>
      </c>
    </row>
    <row r="1449" spans="1:33" x14ac:dyDescent="0.2">
      <c r="A1449" s="988">
        <v>37965</v>
      </c>
      <c r="B1449" s="592">
        <v>16.425000000000001</v>
      </c>
      <c r="C1449" s="592"/>
      <c r="D1449" s="592">
        <v>6.7069999999999999</v>
      </c>
      <c r="E1449" s="592"/>
      <c r="F1449" s="592">
        <f t="shared" si="47"/>
        <v>23.132000000000001</v>
      </c>
      <c r="G1449" s="592"/>
      <c r="H1449" s="592"/>
      <c r="I1449" s="592"/>
      <c r="J1449" s="592"/>
      <c r="K1449" s="592"/>
      <c r="L1449" s="592"/>
      <c r="M1449" s="592"/>
      <c r="N1449" s="592"/>
      <c r="O1449" s="592"/>
      <c r="P1449" s="592"/>
      <c r="Q1449" s="592"/>
      <c r="R1449" s="592"/>
      <c r="S1449" s="592">
        <v>0</v>
      </c>
      <c r="T1449" s="990">
        <v>0</v>
      </c>
      <c r="U1449" s="473">
        <v>0</v>
      </c>
      <c r="V1449" s="592">
        <v>0</v>
      </c>
      <c r="W1449" s="592">
        <v>0</v>
      </c>
      <c r="X1449" s="592"/>
      <c r="Y1449" s="592">
        <f t="shared" si="48"/>
        <v>23.132000000000001</v>
      </c>
      <c r="Z1449" s="592"/>
      <c r="AA1449" s="592">
        <v>0</v>
      </c>
      <c r="AB1449" s="1000">
        <v>342.8</v>
      </c>
      <c r="AC1449" s="592">
        <v>1.03</v>
      </c>
      <c r="AD1449" s="592"/>
      <c r="AE1449" s="592"/>
      <c r="AF1449" s="592">
        <v>356.48</v>
      </c>
      <c r="AG1449" s="592">
        <v>1.2</v>
      </c>
    </row>
    <row r="1450" spans="1:33" x14ac:dyDescent="0.2">
      <c r="A1450" s="988">
        <v>37966</v>
      </c>
      <c r="B1450" s="592">
        <v>16.562000000000001</v>
      </c>
      <c r="C1450" s="592"/>
      <c r="D1450" s="592">
        <v>6.8239999999999998</v>
      </c>
      <c r="E1450" s="592"/>
      <c r="F1450" s="592">
        <f t="shared" si="47"/>
        <v>23.386000000000003</v>
      </c>
      <c r="G1450" s="592"/>
      <c r="H1450" s="592"/>
      <c r="I1450" s="592"/>
      <c r="J1450" s="592"/>
      <c r="K1450" s="592"/>
      <c r="L1450" s="592"/>
      <c r="M1450" s="592"/>
      <c r="N1450" s="592"/>
      <c r="O1450" s="592"/>
      <c r="P1450" s="592"/>
      <c r="Q1450" s="592"/>
      <c r="R1450" s="592"/>
      <c r="S1450" s="592">
        <v>0</v>
      </c>
      <c r="T1450" s="1025">
        <v>0</v>
      </c>
      <c r="U1450" s="473">
        <v>0</v>
      </c>
      <c r="V1450" s="592">
        <v>0</v>
      </c>
      <c r="W1450" s="592">
        <v>0</v>
      </c>
      <c r="X1450" s="592"/>
      <c r="Y1450" s="592">
        <f t="shared" si="48"/>
        <v>23.386000000000003</v>
      </c>
      <c r="Z1450" s="592"/>
      <c r="AA1450" s="592">
        <v>0</v>
      </c>
      <c r="AB1450" s="592">
        <v>341.94</v>
      </c>
      <c r="AC1450" s="592">
        <v>0</v>
      </c>
      <c r="AD1450" s="592"/>
      <c r="AE1450" s="592"/>
      <c r="AF1450" s="1000">
        <v>355.88</v>
      </c>
      <c r="AG1450" s="592">
        <v>0</v>
      </c>
    </row>
    <row r="1451" spans="1:33" x14ac:dyDescent="0.2">
      <c r="A1451" s="988">
        <v>37967</v>
      </c>
      <c r="B1451" s="592">
        <v>16.068000000000001</v>
      </c>
      <c r="C1451" s="592"/>
      <c r="D1451" s="592">
        <v>6.6529999999999996</v>
      </c>
      <c r="E1451" s="592"/>
      <c r="F1451" s="592">
        <f t="shared" si="47"/>
        <v>22.721</v>
      </c>
      <c r="G1451" s="592"/>
      <c r="H1451" s="592"/>
      <c r="I1451" s="592"/>
      <c r="J1451" s="592"/>
      <c r="K1451" s="592"/>
      <c r="L1451" s="592"/>
      <c r="M1451" s="592"/>
      <c r="N1451" s="592"/>
      <c r="O1451" s="592"/>
      <c r="P1451" s="592"/>
      <c r="Q1451" s="592"/>
      <c r="R1451" s="592"/>
      <c r="S1451" s="592">
        <v>0</v>
      </c>
      <c r="T1451" s="1025">
        <v>0</v>
      </c>
      <c r="U1451" s="473">
        <v>0</v>
      </c>
      <c r="V1451" s="592">
        <v>0</v>
      </c>
      <c r="W1451" s="592">
        <v>0</v>
      </c>
      <c r="X1451" s="592"/>
      <c r="Y1451" s="592">
        <f t="shared" si="48"/>
        <v>22.721</v>
      </c>
      <c r="Z1451" s="592"/>
      <c r="AA1451" s="592">
        <v>0</v>
      </c>
      <c r="AB1451" s="592">
        <v>341.45</v>
      </c>
      <c r="AC1451" s="592">
        <v>0</v>
      </c>
      <c r="AD1451" s="592"/>
      <c r="AE1451" s="592"/>
      <c r="AF1451" s="592">
        <v>355.42</v>
      </c>
      <c r="AG1451" s="592">
        <v>0</v>
      </c>
    </row>
    <row r="1452" spans="1:33" x14ac:dyDescent="0.2">
      <c r="A1452" s="988">
        <v>37968</v>
      </c>
      <c r="B1452" s="592">
        <v>13.531000000000001</v>
      </c>
      <c r="C1452" s="592"/>
      <c r="D1452" s="592">
        <v>6.899</v>
      </c>
      <c r="E1452" s="592"/>
      <c r="F1452" s="592">
        <f t="shared" si="47"/>
        <v>20.43</v>
      </c>
      <c r="G1452" s="592"/>
      <c r="H1452" s="592"/>
      <c r="I1452" s="592"/>
      <c r="J1452" s="592"/>
      <c r="K1452" s="592"/>
      <c r="L1452" s="592"/>
      <c r="M1452" s="592"/>
      <c r="N1452" s="592"/>
      <c r="O1452" s="592"/>
      <c r="P1452" s="592"/>
      <c r="Q1452" s="592"/>
      <c r="R1452" s="592"/>
      <c r="S1452" s="592">
        <v>0</v>
      </c>
      <c r="T1452" s="1025">
        <v>0</v>
      </c>
      <c r="U1452" s="473">
        <v>0</v>
      </c>
      <c r="V1452" s="592">
        <v>0</v>
      </c>
      <c r="W1452" s="592">
        <v>0</v>
      </c>
      <c r="X1452" s="592"/>
      <c r="Y1452" s="592">
        <f t="shared" si="48"/>
        <v>20.43</v>
      </c>
      <c r="Z1452" s="592"/>
      <c r="AA1452" s="592">
        <v>0</v>
      </c>
      <c r="AB1452" s="592">
        <v>342.15</v>
      </c>
      <c r="AC1452" s="592">
        <v>0.96</v>
      </c>
      <c r="AD1452" s="592"/>
      <c r="AE1452" s="592"/>
      <c r="AF1452" s="592">
        <v>356</v>
      </c>
      <c r="AG1452" s="592">
        <v>1.05</v>
      </c>
    </row>
    <row r="1453" spans="1:33" x14ac:dyDescent="0.2">
      <c r="A1453" s="988">
        <v>37969</v>
      </c>
      <c r="B1453" s="592">
        <v>11.869</v>
      </c>
      <c r="C1453" s="592"/>
      <c r="D1453" s="592">
        <v>6.6509999999999998</v>
      </c>
      <c r="E1453" s="592"/>
      <c r="F1453" s="592">
        <f t="shared" si="47"/>
        <v>18.52</v>
      </c>
      <c r="G1453" s="592"/>
      <c r="H1453" s="592"/>
      <c r="I1453" s="592"/>
      <c r="J1453" s="592"/>
      <c r="K1453" s="592"/>
      <c r="L1453" s="592"/>
      <c r="M1453" s="592"/>
      <c r="N1453" s="592"/>
      <c r="O1453" s="592"/>
      <c r="P1453" s="592"/>
      <c r="Q1453" s="592"/>
      <c r="R1453" s="592"/>
      <c r="S1453" s="592">
        <v>0</v>
      </c>
      <c r="T1453" s="1025">
        <v>0</v>
      </c>
      <c r="U1453" s="473">
        <v>0</v>
      </c>
      <c r="V1453" s="592">
        <v>0</v>
      </c>
      <c r="W1453" s="592">
        <v>0</v>
      </c>
      <c r="X1453" s="592"/>
      <c r="Y1453" s="592">
        <f t="shared" si="48"/>
        <v>18.52</v>
      </c>
      <c r="Z1453" s="592"/>
      <c r="AA1453" s="592">
        <v>0</v>
      </c>
      <c r="AB1453" s="592">
        <v>342.18</v>
      </c>
      <c r="AC1453" s="592">
        <v>0.05</v>
      </c>
      <c r="AD1453" s="592"/>
      <c r="AE1453" s="592"/>
      <c r="AF1453" s="592">
        <v>356.07</v>
      </c>
      <c r="AG1453" s="592">
        <v>0.05</v>
      </c>
    </row>
    <row r="1454" spans="1:33" x14ac:dyDescent="0.2">
      <c r="A1454" s="988">
        <v>37970</v>
      </c>
      <c r="B1454" s="592">
        <v>16.603999999999999</v>
      </c>
      <c r="C1454" s="592"/>
      <c r="D1454" s="592">
        <v>6.5979999999999999</v>
      </c>
      <c r="E1454" s="592"/>
      <c r="F1454" s="592">
        <f t="shared" si="47"/>
        <v>23.201999999999998</v>
      </c>
      <c r="G1454" s="592"/>
      <c r="H1454" s="592"/>
      <c r="I1454" s="592"/>
      <c r="J1454" s="592"/>
      <c r="K1454" s="592"/>
      <c r="L1454" s="592"/>
      <c r="M1454" s="592"/>
      <c r="N1454" s="592"/>
      <c r="O1454" s="592"/>
      <c r="P1454" s="592"/>
      <c r="Q1454" s="592"/>
      <c r="R1454" s="592"/>
      <c r="S1454" s="592">
        <v>0</v>
      </c>
      <c r="T1454" s="990">
        <v>0</v>
      </c>
      <c r="U1454" s="473">
        <v>0</v>
      </c>
      <c r="V1454" s="592">
        <v>0</v>
      </c>
      <c r="W1454" s="592">
        <v>0</v>
      </c>
      <c r="X1454" s="592"/>
      <c r="Y1454" s="592">
        <f t="shared" si="48"/>
        <v>23.201999999999998</v>
      </c>
      <c r="Z1454" s="592"/>
      <c r="AA1454" s="592">
        <v>0</v>
      </c>
      <c r="AB1454" s="592">
        <v>341.71</v>
      </c>
      <c r="AC1454" s="592">
        <v>0</v>
      </c>
      <c r="AD1454" s="592"/>
      <c r="AE1454" s="592"/>
      <c r="AF1454" s="592">
        <v>355.74</v>
      </c>
      <c r="AG1454" s="592">
        <v>0</v>
      </c>
    </row>
    <row r="1455" spans="1:33" x14ac:dyDescent="0.2">
      <c r="A1455" s="988">
        <v>37971</v>
      </c>
      <c r="B1455" s="592">
        <v>17.141999999999999</v>
      </c>
      <c r="C1455" s="592"/>
      <c r="D1455" s="592">
        <v>6.4139999999999997</v>
      </c>
      <c r="E1455" s="592"/>
      <c r="F1455" s="592">
        <f t="shared" si="47"/>
        <v>23.555999999999997</v>
      </c>
      <c r="G1455" s="592"/>
      <c r="H1455" s="592"/>
      <c r="I1455" s="592"/>
      <c r="J1455" s="592"/>
      <c r="K1455" s="592"/>
      <c r="L1455" s="592"/>
      <c r="M1455" s="592"/>
      <c r="N1455" s="592"/>
      <c r="O1455" s="592"/>
      <c r="P1455" s="592"/>
      <c r="Q1455" s="592"/>
      <c r="R1455" s="592"/>
      <c r="S1455" s="592">
        <v>0</v>
      </c>
      <c r="T1455" s="990">
        <v>0</v>
      </c>
      <c r="U1455" s="473">
        <v>0</v>
      </c>
      <c r="V1455" s="592">
        <v>0</v>
      </c>
      <c r="W1455" s="592">
        <v>0</v>
      </c>
      <c r="X1455" s="592"/>
      <c r="Y1455" s="592">
        <f t="shared" si="48"/>
        <v>23.555999999999997</v>
      </c>
      <c r="Z1455" s="592"/>
      <c r="AA1455" s="592">
        <v>0</v>
      </c>
      <c r="AB1455" s="592">
        <v>341.58</v>
      </c>
      <c r="AC1455" s="592">
        <v>0.22</v>
      </c>
      <c r="AD1455" s="592"/>
      <c r="AE1455" s="592"/>
      <c r="AF1455" s="1000">
        <v>355.45</v>
      </c>
      <c r="AG1455" s="592">
        <v>0.2</v>
      </c>
    </row>
    <row r="1456" spans="1:33" x14ac:dyDescent="0.2">
      <c r="A1456" s="988">
        <v>37972</v>
      </c>
      <c r="B1456" s="592">
        <v>16.335999999999999</v>
      </c>
      <c r="C1456" s="592"/>
      <c r="D1456" s="592">
        <v>6.4009999999999998</v>
      </c>
      <c r="E1456" s="592"/>
      <c r="F1456" s="592">
        <f t="shared" si="47"/>
        <v>22.736999999999998</v>
      </c>
      <c r="G1456" s="592"/>
      <c r="H1456" s="592"/>
      <c r="I1456" s="592"/>
      <c r="J1456" s="592"/>
      <c r="K1456" s="592"/>
      <c r="L1456" s="592"/>
      <c r="M1456" s="592"/>
      <c r="N1456" s="592"/>
      <c r="O1456" s="592"/>
      <c r="P1456" s="592"/>
      <c r="Q1456" s="592"/>
      <c r="R1456" s="592"/>
      <c r="S1456" s="592">
        <v>0</v>
      </c>
      <c r="T1456" s="990">
        <v>0</v>
      </c>
      <c r="U1456" s="473">
        <v>0</v>
      </c>
      <c r="V1456" s="592">
        <v>0</v>
      </c>
      <c r="W1456" s="592">
        <v>0</v>
      </c>
      <c r="X1456" s="592"/>
      <c r="Y1456" s="592">
        <f t="shared" si="48"/>
        <v>22.736999999999998</v>
      </c>
      <c r="Z1456" s="592"/>
      <c r="AA1456" s="592">
        <v>0</v>
      </c>
      <c r="AB1456" s="592">
        <v>341.65</v>
      </c>
      <c r="AC1456" s="592">
        <v>0.04</v>
      </c>
      <c r="AD1456" s="592"/>
      <c r="AE1456" s="592"/>
      <c r="AF1456" s="592">
        <v>355.57</v>
      </c>
      <c r="AG1456" s="592">
        <v>0.08</v>
      </c>
    </row>
    <row r="1457" spans="1:33" x14ac:dyDescent="0.2">
      <c r="A1457" s="988">
        <v>37973</v>
      </c>
      <c r="B1457" s="592">
        <v>16.2</v>
      </c>
      <c r="C1457" s="592"/>
      <c r="D1457" s="592">
        <v>6.3070000000000004</v>
      </c>
      <c r="E1457" s="592"/>
      <c r="F1457" s="592">
        <f t="shared" si="47"/>
        <v>22.506999999999998</v>
      </c>
      <c r="G1457" s="592"/>
      <c r="H1457" s="592"/>
      <c r="I1457" s="592"/>
      <c r="J1457" s="592"/>
      <c r="K1457" s="592"/>
      <c r="L1457" s="592"/>
      <c r="M1457" s="592"/>
      <c r="N1457" s="592"/>
      <c r="O1457" s="592"/>
      <c r="P1457" s="592"/>
      <c r="Q1457" s="592"/>
      <c r="R1457" s="592"/>
      <c r="S1457" s="592">
        <v>0</v>
      </c>
      <c r="T1457" s="990">
        <v>0</v>
      </c>
      <c r="U1457" s="473">
        <v>0</v>
      </c>
      <c r="V1457" s="592">
        <v>0</v>
      </c>
      <c r="W1457" s="592">
        <v>0</v>
      </c>
      <c r="X1457" s="592"/>
      <c r="Y1457" s="592">
        <f t="shared" si="48"/>
        <v>22.506999999999998</v>
      </c>
      <c r="Z1457" s="592"/>
      <c r="AA1457" s="592">
        <v>0</v>
      </c>
      <c r="AB1457" s="592">
        <v>341.51</v>
      </c>
      <c r="AC1457" s="592">
        <v>0</v>
      </c>
      <c r="AD1457" s="592"/>
      <c r="AE1457" s="592"/>
      <c r="AF1457" s="592">
        <v>355.49</v>
      </c>
      <c r="AG1457" s="592">
        <v>0</v>
      </c>
    </row>
    <row r="1458" spans="1:33" x14ac:dyDescent="0.2">
      <c r="A1458" s="988">
        <v>37974</v>
      </c>
      <c r="B1458" s="631">
        <v>16.356999999999999</v>
      </c>
      <c r="C1458" s="631"/>
      <c r="D1458" s="592">
        <v>5.7850000000000001</v>
      </c>
      <c r="E1458" s="592"/>
      <c r="F1458" s="592">
        <f t="shared" si="47"/>
        <v>22.141999999999999</v>
      </c>
      <c r="G1458" s="592"/>
      <c r="H1458" s="592"/>
      <c r="I1458" s="592"/>
      <c r="J1458" s="592"/>
      <c r="K1458" s="592"/>
      <c r="L1458" s="592"/>
      <c r="M1458" s="592"/>
      <c r="N1458" s="592"/>
      <c r="O1458" s="592"/>
      <c r="P1458" s="592"/>
      <c r="Q1458" s="592"/>
      <c r="R1458" s="592"/>
      <c r="S1458" s="592">
        <v>0</v>
      </c>
      <c r="T1458" s="1027">
        <v>0</v>
      </c>
      <c r="U1458" s="592">
        <v>0</v>
      </c>
      <c r="V1458" s="592">
        <v>0</v>
      </c>
      <c r="W1458" s="592">
        <v>0</v>
      </c>
      <c r="X1458" s="592"/>
      <c r="Y1458" s="592">
        <f t="shared" si="48"/>
        <v>22.141999999999999</v>
      </c>
      <c r="Z1458" s="592"/>
      <c r="AA1458" s="592">
        <v>0</v>
      </c>
      <c r="AB1458" s="592">
        <v>341.33</v>
      </c>
      <c r="AC1458" s="592">
        <v>0</v>
      </c>
      <c r="AD1458" s="592"/>
      <c r="AE1458" s="592"/>
      <c r="AF1458" s="592">
        <v>355.35</v>
      </c>
      <c r="AG1458" s="592">
        <v>0</v>
      </c>
    </row>
    <row r="1459" spans="1:33" x14ac:dyDescent="0.2">
      <c r="A1459" s="988">
        <v>37975</v>
      </c>
      <c r="B1459" s="592">
        <v>14.48</v>
      </c>
      <c r="C1459" s="592"/>
      <c r="D1459" s="592">
        <v>6.6749999999999998</v>
      </c>
      <c r="E1459" s="592"/>
      <c r="F1459" s="592">
        <f t="shared" si="47"/>
        <v>21.155000000000001</v>
      </c>
      <c r="G1459" s="592"/>
      <c r="H1459" s="592"/>
      <c r="I1459" s="592"/>
      <c r="J1459" s="592"/>
      <c r="K1459" s="592"/>
      <c r="L1459" s="592"/>
      <c r="M1459" s="592"/>
      <c r="N1459" s="592"/>
      <c r="O1459" s="592"/>
      <c r="P1459" s="592"/>
      <c r="Q1459" s="592"/>
      <c r="R1459" s="592"/>
      <c r="S1459" s="592">
        <v>0</v>
      </c>
      <c r="T1459" s="1027">
        <v>0</v>
      </c>
      <c r="U1459" s="592">
        <v>0</v>
      </c>
      <c r="V1459" s="592">
        <v>0</v>
      </c>
      <c r="W1459" s="592">
        <v>0</v>
      </c>
      <c r="X1459" s="592"/>
      <c r="Y1459" s="592">
        <f t="shared" si="48"/>
        <v>21.155000000000001</v>
      </c>
      <c r="Z1459" s="592"/>
      <c r="AA1459" s="592">
        <v>0</v>
      </c>
      <c r="AB1459" s="592">
        <v>341.26</v>
      </c>
      <c r="AC1459" s="592">
        <v>0</v>
      </c>
      <c r="AD1459" s="592"/>
      <c r="AE1459" s="592"/>
      <c r="AF1459" s="631">
        <v>355.29</v>
      </c>
      <c r="AG1459" s="631">
        <v>0</v>
      </c>
    </row>
    <row r="1460" spans="1:33" x14ac:dyDescent="0.2">
      <c r="A1460" s="988">
        <v>37976</v>
      </c>
      <c r="B1460" s="592">
        <v>13.042999999999999</v>
      </c>
      <c r="C1460" s="592"/>
      <c r="D1460" s="592">
        <v>6.11</v>
      </c>
      <c r="E1460" s="592"/>
      <c r="F1460" s="592">
        <f t="shared" si="47"/>
        <v>19.152999999999999</v>
      </c>
      <c r="G1460" s="592"/>
      <c r="H1460" s="592"/>
      <c r="I1460" s="592"/>
      <c r="J1460" s="592"/>
      <c r="K1460" s="592"/>
      <c r="L1460" s="592"/>
      <c r="M1460" s="592"/>
      <c r="N1460" s="592"/>
      <c r="O1460" s="592"/>
      <c r="P1460" s="592"/>
      <c r="Q1460" s="592"/>
      <c r="R1460" s="592"/>
      <c r="S1460" s="592">
        <v>0</v>
      </c>
      <c r="T1460" s="1027">
        <v>0</v>
      </c>
      <c r="U1460" s="592">
        <v>0</v>
      </c>
      <c r="V1460" s="592">
        <v>0</v>
      </c>
      <c r="W1460" s="592">
        <v>0</v>
      </c>
      <c r="X1460" s="592"/>
      <c r="Y1460" s="592">
        <f t="shared" si="48"/>
        <v>19.152999999999999</v>
      </c>
      <c r="Z1460" s="592"/>
      <c r="AA1460" s="592">
        <v>0</v>
      </c>
      <c r="AB1460" s="592">
        <v>341.21</v>
      </c>
      <c r="AC1460" s="592">
        <v>0</v>
      </c>
      <c r="AD1460" s="592"/>
      <c r="AE1460" s="592"/>
      <c r="AF1460" s="592">
        <v>355.25</v>
      </c>
      <c r="AG1460" s="592">
        <v>0</v>
      </c>
    </row>
    <row r="1461" spans="1:33" x14ac:dyDescent="0.2">
      <c r="A1461" s="988">
        <v>37977</v>
      </c>
      <c r="B1461" s="592">
        <v>16.564</v>
      </c>
      <c r="C1461" s="592"/>
      <c r="D1461" s="592">
        <v>5.9770000000000003</v>
      </c>
      <c r="E1461" s="592"/>
      <c r="F1461" s="592">
        <f t="shared" si="47"/>
        <v>22.541</v>
      </c>
      <c r="G1461" s="592"/>
      <c r="H1461" s="592"/>
      <c r="I1461" s="592"/>
      <c r="J1461" s="592"/>
      <c r="K1461" s="592"/>
      <c r="L1461" s="592"/>
      <c r="M1461" s="592"/>
      <c r="N1461" s="592"/>
      <c r="O1461" s="592"/>
      <c r="P1461" s="592"/>
      <c r="Q1461" s="592"/>
      <c r="R1461" s="592"/>
      <c r="S1461" s="592">
        <v>0</v>
      </c>
      <c r="T1461" s="1027">
        <v>0</v>
      </c>
      <c r="U1461" s="592">
        <v>0</v>
      </c>
      <c r="V1461" s="592">
        <v>0</v>
      </c>
      <c r="W1461" s="592">
        <v>0</v>
      </c>
      <c r="X1461" s="592"/>
      <c r="Y1461" s="592">
        <f t="shared" si="48"/>
        <v>22.541</v>
      </c>
      <c r="Z1461" s="592"/>
      <c r="AA1461" s="592">
        <v>0</v>
      </c>
      <c r="AB1461" s="592">
        <v>341.18</v>
      </c>
      <c r="AC1461" s="592">
        <v>0</v>
      </c>
      <c r="AD1461" s="592"/>
      <c r="AE1461" s="592"/>
      <c r="AF1461" s="592">
        <v>355.22</v>
      </c>
      <c r="AG1461" s="592">
        <v>0</v>
      </c>
    </row>
    <row r="1462" spans="1:33" x14ac:dyDescent="0.2">
      <c r="A1462" s="988">
        <v>37978</v>
      </c>
      <c r="B1462" s="592">
        <v>16.303999999999998</v>
      </c>
      <c r="C1462" s="592"/>
      <c r="D1462" s="592">
        <v>4.9909999999999997</v>
      </c>
      <c r="E1462" s="592"/>
      <c r="F1462" s="592">
        <f t="shared" si="47"/>
        <v>21.294999999999998</v>
      </c>
      <c r="G1462" s="592"/>
      <c r="H1462" s="592"/>
      <c r="I1462" s="592"/>
      <c r="J1462" s="592"/>
      <c r="K1462" s="592"/>
      <c r="L1462" s="592"/>
      <c r="M1462" s="592"/>
      <c r="N1462" s="592"/>
      <c r="O1462" s="592"/>
      <c r="P1462" s="592"/>
      <c r="Q1462" s="592"/>
      <c r="R1462" s="592"/>
      <c r="S1462" s="592">
        <v>0</v>
      </c>
      <c r="T1462" s="1027">
        <v>0</v>
      </c>
      <c r="U1462" s="592">
        <v>0</v>
      </c>
      <c r="V1462" s="592">
        <v>0</v>
      </c>
      <c r="W1462" s="592">
        <v>0</v>
      </c>
      <c r="X1462" s="592"/>
      <c r="Y1462" s="592">
        <f t="shared" si="48"/>
        <v>21.294999999999998</v>
      </c>
      <c r="Z1462" s="592"/>
      <c r="AA1462" s="592">
        <v>0</v>
      </c>
      <c r="AB1462" s="592">
        <v>341.25</v>
      </c>
      <c r="AC1462" s="592">
        <v>0.17</v>
      </c>
      <c r="AD1462" s="592"/>
      <c r="AE1462" s="592"/>
      <c r="AF1462" s="592">
        <v>355.29</v>
      </c>
      <c r="AG1462" s="592">
        <v>0.14000000000000001</v>
      </c>
    </row>
    <row r="1463" spans="1:33" x14ac:dyDescent="0.2">
      <c r="A1463" s="988">
        <v>37979</v>
      </c>
      <c r="B1463" s="592">
        <v>15.821</v>
      </c>
      <c r="C1463" s="592"/>
      <c r="D1463" s="592">
        <v>5.0979999999999999</v>
      </c>
      <c r="E1463" s="592"/>
      <c r="F1463" s="592">
        <f t="shared" si="47"/>
        <v>20.919</v>
      </c>
      <c r="G1463" s="592"/>
      <c r="H1463" s="592"/>
      <c r="I1463" s="592"/>
      <c r="J1463" s="592"/>
      <c r="K1463" s="592"/>
      <c r="L1463" s="592"/>
      <c r="M1463" s="592"/>
      <c r="N1463" s="592"/>
      <c r="O1463" s="592"/>
      <c r="P1463" s="592"/>
      <c r="Q1463" s="592"/>
      <c r="R1463" s="592"/>
      <c r="S1463" s="592">
        <v>0</v>
      </c>
      <c r="T1463" s="1027">
        <v>0</v>
      </c>
      <c r="U1463" s="592">
        <v>0</v>
      </c>
      <c r="V1463" s="592">
        <v>0</v>
      </c>
      <c r="W1463" s="592">
        <v>0</v>
      </c>
      <c r="X1463" s="592"/>
      <c r="Y1463" s="592">
        <f t="shared" si="48"/>
        <v>20.919</v>
      </c>
      <c r="Z1463" s="592"/>
      <c r="AA1463" s="592">
        <v>0</v>
      </c>
      <c r="AB1463" s="592">
        <v>341.16</v>
      </c>
      <c r="AC1463" s="592">
        <v>0</v>
      </c>
      <c r="AD1463" s="592"/>
      <c r="AE1463" s="592"/>
      <c r="AF1463" s="592">
        <v>355.26</v>
      </c>
      <c r="AG1463" s="592">
        <v>0</v>
      </c>
    </row>
    <row r="1464" spans="1:33" x14ac:dyDescent="0.2">
      <c r="A1464" s="988">
        <v>37980</v>
      </c>
      <c r="B1464" s="592">
        <v>13.590999999999999</v>
      </c>
      <c r="C1464" s="592"/>
      <c r="D1464" s="592">
        <v>4.6360000000000001</v>
      </c>
      <c r="E1464" s="592"/>
      <c r="F1464" s="592">
        <f t="shared" si="47"/>
        <v>18.227</v>
      </c>
      <c r="G1464" s="592"/>
      <c r="H1464" s="592"/>
      <c r="I1464" s="592"/>
      <c r="J1464" s="592"/>
      <c r="K1464" s="592"/>
      <c r="L1464" s="592"/>
      <c r="M1464" s="592"/>
      <c r="N1464" s="592"/>
      <c r="O1464" s="592"/>
      <c r="P1464" s="592"/>
      <c r="Q1464" s="592"/>
      <c r="R1464" s="592"/>
      <c r="S1464" s="592">
        <v>0</v>
      </c>
      <c r="T1464" s="1027">
        <v>0</v>
      </c>
      <c r="U1464" s="592">
        <v>0</v>
      </c>
      <c r="V1464" s="592">
        <v>0</v>
      </c>
      <c r="W1464" s="592">
        <v>0</v>
      </c>
      <c r="X1464" s="592"/>
      <c r="Y1464" s="592">
        <f t="shared" si="48"/>
        <v>18.227</v>
      </c>
      <c r="Z1464" s="592"/>
      <c r="AA1464" s="592">
        <v>0</v>
      </c>
      <c r="AB1464" s="631">
        <v>341.15</v>
      </c>
      <c r="AC1464" s="631">
        <v>0</v>
      </c>
      <c r="AD1464" s="631"/>
      <c r="AE1464" s="631"/>
      <c r="AF1464" s="631">
        <v>355.2</v>
      </c>
      <c r="AG1464" s="631">
        <v>0</v>
      </c>
    </row>
    <row r="1465" spans="1:33" x14ac:dyDescent="0.2">
      <c r="A1465" s="988">
        <v>37981</v>
      </c>
      <c r="B1465" s="592">
        <v>13.028</v>
      </c>
      <c r="C1465" s="592"/>
      <c r="D1465" s="592">
        <v>4.8520000000000003</v>
      </c>
      <c r="E1465" s="592"/>
      <c r="F1465" s="592">
        <f t="shared" si="47"/>
        <v>17.880000000000003</v>
      </c>
      <c r="G1465" s="592"/>
      <c r="H1465" s="592"/>
      <c r="I1465" s="592"/>
      <c r="J1465" s="592"/>
      <c r="K1465" s="592"/>
      <c r="L1465" s="592"/>
      <c r="M1465" s="592"/>
      <c r="N1465" s="592"/>
      <c r="O1465" s="592"/>
      <c r="P1465" s="592"/>
      <c r="Q1465" s="592"/>
      <c r="R1465" s="592"/>
      <c r="S1465" s="592">
        <v>0</v>
      </c>
      <c r="T1465" s="1027">
        <v>0</v>
      </c>
      <c r="U1465" s="592">
        <v>0</v>
      </c>
      <c r="V1465" s="592">
        <v>0</v>
      </c>
      <c r="W1465" s="592">
        <v>0</v>
      </c>
      <c r="X1465" s="592"/>
      <c r="Y1465" s="592">
        <f t="shared" si="48"/>
        <v>17.880000000000003</v>
      </c>
      <c r="Z1465" s="592"/>
      <c r="AA1465" s="592">
        <v>0</v>
      </c>
      <c r="AB1465" s="592">
        <v>341.19</v>
      </c>
      <c r="AC1465" s="592">
        <v>0.01</v>
      </c>
      <c r="AD1465" s="592"/>
      <c r="AE1465" s="592"/>
      <c r="AF1465" s="592">
        <v>355.24</v>
      </c>
      <c r="AG1465" s="592">
        <v>0.02</v>
      </c>
    </row>
    <row r="1466" spans="1:33" x14ac:dyDescent="0.2">
      <c r="A1466" s="988">
        <v>37982</v>
      </c>
      <c r="B1466" s="592">
        <v>12.475</v>
      </c>
      <c r="C1466" s="592"/>
      <c r="D1466" s="592">
        <v>7.1120000000000001</v>
      </c>
      <c r="E1466" s="592"/>
      <c r="F1466" s="592">
        <f t="shared" si="47"/>
        <v>19.587</v>
      </c>
      <c r="G1466" s="592"/>
      <c r="H1466" s="592"/>
      <c r="I1466" s="592"/>
      <c r="J1466" s="592"/>
      <c r="K1466" s="592"/>
      <c r="L1466" s="592"/>
      <c r="M1466" s="592"/>
      <c r="N1466" s="592"/>
      <c r="O1466" s="592"/>
      <c r="P1466" s="592"/>
      <c r="Q1466" s="592"/>
      <c r="R1466" s="592"/>
      <c r="S1466" s="592">
        <v>0</v>
      </c>
      <c r="T1466" s="1027">
        <v>0</v>
      </c>
      <c r="U1466" s="592">
        <v>0</v>
      </c>
      <c r="V1466" s="592">
        <v>0</v>
      </c>
      <c r="W1466" s="592">
        <v>0</v>
      </c>
      <c r="X1466" s="592"/>
      <c r="Y1466" s="592">
        <f t="shared" si="48"/>
        <v>19.587</v>
      </c>
      <c r="Z1466" s="592"/>
      <c r="AA1466" s="592">
        <v>0</v>
      </c>
      <c r="AB1466" s="631">
        <v>341.17</v>
      </c>
      <c r="AC1466" s="592">
        <v>0</v>
      </c>
      <c r="AD1466" s="592"/>
      <c r="AE1466" s="592"/>
      <c r="AF1466" s="592">
        <v>355.18</v>
      </c>
      <c r="AG1466" s="592">
        <v>0</v>
      </c>
    </row>
    <row r="1467" spans="1:33" x14ac:dyDescent="0.2">
      <c r="A1467" s="988">
        <v>37983</v>
      </c>
      <c r="B1467" s="592">
        <v>12.035</v>
      </c>
      <c r="C1467" s="592"/>
      <c r="D1467" s="592">
        <v>5.5519999999999996</v>
      </c>
      <c r="E1467" s="592"/>
      <c r="F1467" s="592">
        <f t="shared" si="47"/>
        <v>17.587</v>
      </c>
      <c r="G1467" s="592"/>
      <c r="H1467" s="592"/>
      <c r="I1467" s="592"/>
      <c r="J1467" s="592"/>
      <c r="K1467" s="592"/>
      <c r="L1467" s="592"/>
      <c r="M1467" s="592"/>
      <c r="N1467" s="592"/>
      <c r="O1467" s="592"/>
      <c r="P1467" s="592"/>
      <c r="Q1467" s="592"/>
      <c r="R1467" s="592"/>
      <c r="S1467" s="592">
        <v>0</v>
      </c>
      <c r="T1467" s="1027">
        <v>0</v>
      </c>
      <c r="U1467" s="592">
        <v>0</v>
      </c>
      <c r="V1467" s="592">
        <v>0</v>
      </c>
      <c r="W1467" s="592">
        <v>0</v>
      </c>
      <c r="X1467" s="592"/>
      <c r="Y1467" s="592">
        <f t="shared" si="48"/>
        <v>17.587</v>
      </c>
      <c r="Z1467" s="592"/>
      <c r="AA1467" s="592">
        <v>0</v>
      </c>
      <c r="AB1467" s="631">
        <v>341.14</v>
      </c>
      <c r="AC1467" s="631">
        <v>0</v>
      </c>
      <c r="AD1467" s="631"/>
      <c r="AE1467" s="631"/>
      <c r="AF1467" s="592">
        <v>355.16</v>
      </c>
      <c r="AG1467" s="592">
        <v>0</v>
      </c>
    </row>
    <row r="1468" spans="1:33" x14ac:dyDescent="0.2">
      <c r="A1468" s="988">
        <v>37984</v>
      </c>
      <c r="B1468" s="592">
        <v>15.726000000000001</v>
      </c>
      <c r="C1468" s="592"/>
      <c r="D1468" s="592">
        <v>5.6710000000000003</v>
      </c>
      <c r="E1468" s="592"/>
      <c r="F1468" s="592">
        <f t="shared" si="47"/>
        <v>21.397000000000002</v>
      </c>
      <c r="G1468" s="592"/>
      <c r="H1468" s="592"/>
      <c r="I1468" s="592"/>
      <c r="J1468" s="592"/>
      <c r="K1468" s="592"/>
      <c r="L1468" s="592"/>
      <c r="M1468" s="592"/>
      <c r="N1468" s="592"/>
      <c r="O1468" s="592"/>
      <c r="P1468" s="592"/>
      <c r="Q1468" s="592"/>
      <c r="R1468" s="592"/>
      <c r="S1468" s="592">
        <v>0</v>
      </c>
      <c r="T1468" s="990">
        <v>0</v>
      </c>
      <c r="U1468" s="679">
        <v>0</v>
      </c>
      <c r="V1468" s="592">
        <v>0</v>
      </c>
      <c r="W1468" s="631">
        <v>0</v>
      </c>
      <c r="X1468" s="631"/>
      <c r="Y1468" s="592">
        <f t="shared" si="48"/>
        <v>21.397000000000002</v>
      </c>
      <c r="Z1468" s="592"/>
      <c r="AA1468" s="592">
        <v>0</v>
      </c>
      <c r="AB1468" s="592">
        <v>341.18</v>
      </c>
      <c r="AC1468" s="592">
        <v>0.02</v>
      </c>
      <c r="AD1468" s="592"/>
      <c r="AE1468" s="592"/>
      <c r="AF1468" s="1000">
        <v>355.17</v>
      </c>
      <c r="AG1468" s="592">
        <v>0.01</v>
      </c>
    </row>
    <row r="1469" spans="1:33" x14ac:dyDescent="0.2">
      <c r="A1469" s="988">
        <v>37985</v>
      </c>
      <c r="B1469" s="592">
        <v>15.523</v>
      </c>
      <c r="C1469" s="592"/>
      <c r="D1469" s="592">
        <v>5.4530000000000003</v>
      </c>
      <c r="E1469" s="592"/>
      <c r="F1469" s="592">
        <f t="shared" si="47"/>
        <v>20.975999999999999</v>
      </c>
      <c r="G1469" s="592"/>
      <c r="H1469" s="592"/>
      <c r="I1469" s="592"/>
      <c r="J1469" s="592"/>
      <c r="K1469" s="592"/>
      <c r="L1469" s="592"/>
      <c r="M1469" s="592"/>
      <c r="N1469" s="592"/>
      <c r="O1469" s="592"/>
      <c r="P1469" s="592"/>
      <c r="Q1469" s="592"/>
      <c r="R1469" s="592"/>
      <c r="S1469" s="592">
        <v>0</v>
      </c>
      <c r="T1469" s="990">
        <v>0</v>
      </c>
      <c r="U1469" s="679">
        <v>0</v>
      </c>
      <c r="V1469" s="592">
        <v>0</v>
      </c>
      <c r="W1469" s="592">
        <v>0</v>
      </c>
      <c r="X1469" s="592"/>
      <c r="Y1469" s="592">
        <f t="shared" si="48"/>
        <v>20.975999999999999</v>
      </c>
      <c r="Z1469" s="592"/>
      <c r="AA1469" s="592">
        <v>0</v>
      </c>
      <c r="AB1469" s="1000">
        <v>341.16</v>
      </c>
      <c r="AC1469" s="592">
        <v>0</v>
      </c>
      <c r="AD1469" s="592"/>
      <c r="AE1469" s="592"/>
      <c r="AF1469" s="1000">
        <v>355.16</v>
      </c>
      <c r="AG1469" s="592">
        <v>0</v>
      </c>
    </row>
    <row r="1470" spans="1:33" x14ac:dyDescent="0.2">
      <c r="A1470" s="988">
        <v>37986</v>
      </c>
      <c r="B1470" s="592">
        <v>14.673999999999999</v>
      </c>
      <c r="C1470" s="592"/>
      <c r="D1470" s="592">
        <v>6.431</v>
      </c>
      <c r="E1470" s="592"/>
      <c r="F1470" s="592">
        <f t="shared" si="47"/>
        <v>21.105</v>
      </c>
      <c r="G1470" s="592"/>
      <c r="H1470" s="592"/>
      <c r="I1470" s="592"/>
      <c r="J1470" s="592"/>
      <c r="K1470" s="592"/>
      <c r="L1470" s="592"/>
      <c r="M1470" s="592"/>
      <c r="N1470" s="592"/>
      <c r="O1470" s="592"/>
      <c r="P1470" s="592"/>
      <c r="Q1470" s="592"/>
      <c r="R1470" s="592"/>
      <c r="S1470" s="592">
        <v>0</v>
      </c>
      <c r="T1470" s="990">
        <v>0</v>
      </c>
      <c r="U1470" s="679">
        <v>0</v>
      </c>
      <c r="V1470" s="592">
        <v>0</v>
      </c>
      <c r="W1470" s="592">
        <v>0</v>
      </c>
      <c r="X1470" s="592"/>
      <c r="Y1470" s="592">
        <f t="shared" si="48"/>
        <v>21.105</v>
      </c>
      <c r="Z1470" s="592"/>
      <c r="AA1470" s="592">
        <v>0</v>
      </c>
      <c r="AB1470" s="1000">
        <v>341.13</v>
      </c>
      <c r="AC1470" s="592">
        <v>0</v>
      </c>
      <c r="AD1470" s="592"/>
      <c r="AE1470" s="592"/>
      <c r="AF1470" s="592">
        <v>355.15</v>
      </c>
      <c r="AG1470" s="592">
        <v>0</v>
      </c>
    </row>
    <row r="1471" spans="1:33" x14ac:dyDescent="0.2">
      <c r="A1471" s="988">
        <v>37987</v>
      </c>
      <c r="B1471" s="592">
        <v>13.305</v>
      </c>
      <c r="C1471" s="592"/>
      <c r="D1471" s="592">
        <v>5.9530000000000003</v>
      </c>
      <c r="E1471" s="592"/>
      <c r="F1471" s="592">
        <f t="shared" si="47"/>
        <v>19.257999999999999</v>
      </c>
      <c r="G1471" s="592"/>
      <c r="H1471" s="592"/>
      <c r="I1471" s="592"/>
      <c r="J1471" s="592"/>
      <c r="K1471" s="592"/>
      <c r="L1471" s="592"/>
      <c r="M1471" s="592"/>
      <c r="N1471" s="592"/>
      <c r="O1471" s="592"/>
      <c r="P1471" s="592"/>
      <c r="Q1471" s="592"/>
      <c r="R1471" s="592"/>
      <c r="S1471" s="592">
        <v>0</v>
      </c>
      <c r="T1471" s="990">
        <v>0</v>
      </c>
      <c r="U1471" s="473">
        <v>0</v>
      </c>
      <c r="V1471" s="592">
        <v>0</v>
      </c>
      <c r="W1471" s="592">
        <v>0</v>
      </c>
      <c r="X1471" s="592"/>
      <c r="Y1471" s="592">
        <f t="shared" si="48"/>
        <v>19.257999999999999</v>
      </c>
      <c r="Z1471" s="592"/>
      <c r="AA1471" s="592">
        <v>0</v>
      </c>
      <c r="AB1471" s="592">
        <v>341.11</v>
      </c>
      <c r="AC1471" s="592">
        <v>0</v>
      </c>
      <c r="AD1471" s="592"/>
      <c r="AE1471" s="592"/>
      <c r="AF1471" s="592">
        <v>355.13</v>
      </c>
      <c r="AG1471" s="592">
        <v>0</v>
      </c>
    </row>
    <row r="1472" spans="1:33" x14ac:dyDescent="0.2">
      <c r="A1472" s="988">
        <v>37988</v>
      </c>
      <c r="B1472" s="592">
        <v>14.372</v>
      </c>
      <c r="C1472" s="592"/>
      <c r="D1472" s="592">
        <v>5.7430000000000003</v>
      </c>
      <c r="E1472" s="592"/>
      <c r="F1472" s="592">
        <f t="shared" si="47"/>
        <v>20.115000000000002</v>
      </c>
      <c r="G1472" s="592"/>
      <c r="H1472" s="592"/>
      <c r="I1472" s="592"/>
      <c r="J1472" s="592"/>
      <c r="K1472" s="592"/>
      <c r="L1472" s="592"/>
      <c r="M1472" s="592"/>
      <c r="N1472" s="592"/>
      <c r="O1472" s="592"/>
      <c r="P1472" s="592"/>
      <c r="Q1472" s="592"/>
      <c r="R1472" s="592"/>
      <c r="S1472" s="592">
        <v>0</v>
      </c>
      <c r="T1472" s="990">
        <v>0</v>
      </c>
      <c r="U1472" s="473">
        <v>0</v>
      </c>
      <c r="V1472" s="592">
        <v>0</v>
      </c>
      <c r="W1472" s="592">
        <v>0</v>
      </c>
      <c r="X1472" s="592"/>
      <c r="Y1472" s="592">
        <f t="shared" si="48"/>
        <v>20.115000000000002</v>
      </c>
      <c r="Z1472" s="592"/>
      <c r="AA1472" s="592">
        <v>0</v>
      </c>
      <c r="AB1472" s="592">
        <v>341.11</v>
      </c>
      <c r="AC1472" s="592">
        <v>0</v>
      </c>
      <c r="AD1472" s="592"/>
      <c r="AE1472" s="592"/>
      <c r="AF1472" s="631">
        <v>355.12</v>
      </c>
      <c r="AG1472" s="631">
        <v>0</v>
      </c>
    </row>
    <row r="1473" spans="1:79" x14ac:dyDescent="0.2">
      <c r="A1473" s="988">
        <v>37989</v>
      </c>
      <c r="B1473" s="993">
        <v>16.347999999999999</v>
      </c>
      <c r="C1473" s="993"/>
      <c r="D1473" s="592">
        <v>5.3479999999999999</v>
      </c>
      <c r="E1473" s="592"/>
      <c r="F1473" s="592">
        <f t="shared" si="47"/>
        <v>21.695999999999998</v>
      </c>
      <c r="G1473" s="592"/>
      <c r="H1473" s="592"/>
      <c r="I1473" s="592"/>
      <c r="J1473" s="592"/>
      <c r="K1473" s="592"/>
      <c r="L1473" s="592"/>
      <c r="M1473" s="592"/>
      <c r="N1473" s="592"/>
      <c r="O1473" s="592"/>
      <c r="P1473" s="592"/>
      <c r="Q1473" s="592"/>
      <c r="R1473" s="592"/>
      <c r="S1473" s="592">
        <v>0</v>
      </c>
      <c r="T1473" s="990">
        <v>0</v>
      </c>
      <c r="U1473" s="473">
        <v>0</v>
      </c>
      <c r="V1473" s="592">
        <v>0</v>
      </c>
      <c r="W1473" s="592">
        <v>0</v>
      </c>
      <c r="X1473" s="592"/>
      <c r="Y1473" s="592">
        <f t="shared" si="48"/>
        <v>21.695999999999998</v>
      </c>
      <c r="Z1473" s="592"/>
      <c r="AA1473" s="592">
        <v>0</v>
      </c>
      <c r="AB1473" s="592">
        <v>341.1</v>
      </c>
      <c r="AC1473" s="592">
        <v>0</v>
      </c>
      <c r="AD1473" s="592"/>
      <c r="AE1473" s="592"/>
      <c r="AF1473" s="592">
        <v>355.12</v>
      </c>
      <c r="AG1473" s="592">
        <v>0</v>
      </c>
    </row>
    <row r="1474" spans="1:79" x14ac:dyDescent="0.2">
      <c r="A1474" s="988">
        <v>37990</v>
      </c>
      <c r="B1474" s="592">
        <v>13.183999999999999</v>
      </c>
      <c r="C1474" s="592"/>
      <c r="D1474" s="592">
        <v>5.8769999999999998</v>
      </c>
      <c r="E1474" s="592"/>
      <c r="F1474" s="592">
        <f t="shared" si="47"/>
        <v>19.061</v>
      </c>
      <c r="G1474" s="592"/>
      <c r="H1474" s="592"/>
      <c r="I1474" s="592"/>
      <c r="J1474" s="592"/>
      <c r="K1474" s="592"/>
      <c r="L1474" s="592"/>
      <c r="M1474" s="592"/>
      <c r="N1474" s="592"/>
      <c r="O1474" s="592"/>
      <c r="P1474" s="592"/>
      <c r="Q1474" s="592"/>
      <c r="R1474" s="592"/>
      <c r="S1474" s="592">
        <v>0</v>
      </c>
      <c r="T1474" s="990">
        <v>0</v>
      </c>
      <c r="U1474" s="473">
        <v>0</v>
      </c>
      <c r="V1474" s="592">
        <v>0</v>
      </c>
      <c r="W1474" s="592">
        <v>0</v>
      </c>
      <c r="X1474" s="592"/>
      <c r="Y1474" s="592">
        <f t="shared" si="48"/>
        <v>19.061</v>
      </c>
      <c r="Z1474" s="592"/>
      <c r="AA1474" s="592">
        <v>0</v>
      </c>
      <c r="AB1474" s="592">
        <v>341.1</v>
      </c>
      <c r="AC1474" s="592">
        <v>0</v>
      </c>
      <c r="AD1474" s="592"/>
      <c r="AE1474" s="592"/>
      <c r="AF1474" s="592">
        <v>355.12</v>
      </c>
      <c r="AG1474" s="592">
        <v>0</v>
      </c>
    </row>
    <row r="1475" spans="1:79" x14ac:dyDescent="0.2">
      <c r="A1475" s="988">
        <v>37991</v>
      </c>
      <c r="B1475" s="592">
        <v>16.093</v>
      </c>
      <c r="C1475" s="592"/>
      <c r="D1475" s="592">
        <v>6.84</v>
      </c>
      <c r="E1475" s="592"/>
      <c r="F1475" s="592">
        <f t="shared" si="47"/>
        <v>22.933</v>
      </c>
      <c r="G1475" s="592"/>
      <c r="H1475" s="592"/>
      <c r="I1475" s="592"/>
      <c r="J1475" s="592"/>
      <c r="K1475" s="592"/>
      <c r="L1475" s="592"/>
      <c r="M1475" s="592"/>
      <c r="N1475" s="592"/>
      <c r="O1475" s="592"/>
      <c r="P1475" s="592"/>
      <c r="Q1475" s="592"/>
      <c r="R1475" s="592"/>
      <c r="S1475" s="592">
        <v>0</v>
      </c>
      <c r="T1475" s="990">
        <v>0</v>
      </c>
      <c r="U1475" s="473">
        <v>0</v>
      </c>
      <c r="V1475" s="592">
        <v>0</v>
      </c>
      <c r="W1475" s="592">
        <v>0</v>
      </c>
      <c r="X1475" s="592"/>
      <c r="Y1475" s="592">
        <f t="shared" si="48"/>
        <v>22.933</v>
      </c>
      <c r="Z1475" s="592"/>
      <c r="AA1475" s="592">
        <v>0</v>
      </c>
      <c r="AB1475" s="592">
        <v>341.25</v>
      </c>
      <c r="AC1475" s="592">
        <v>0.17</v>
      </c>
      <c r="AD1475" s="592"/>
      <c r="AE1475" s="592"/>
      <c r="AF1475" s="631">
        <v>355.21</v>
      </c>
      <c r="AG1475" s="631">
        <v>0.15</v>
      </c>
    </row>
    <row r="1476" spans="1:79" x14ac:dyDescent="0.2">
      <c r="A1476" s="988">
        <v>37992</v>
      </c>
      <c r="B1476" s="592">
        <v>15.736000000000001</v>
      </c>
      <c r="C1476" s="592"/>
      <c r="D1476" s="592">
        <v>6.2859999999999996</v>
      </c>
      <c r="E1476" s="592"/>
      <c r="F1476" s="592">
        <f t="shared" si="47"/>
        <v>22.021999999999998</v>
      </c>
      <c r="G1476" s="592"/>
      <c r="H1476" s="592"/>
      <c r="I1476" s="592"/>
      <c r="J1476" s="592"/>
      <c r="K1476" s="592"/>
      <c r="L1476" s="592"/>
      <c r="M1476" s="592"/>
      <c r="N1476" s="592"/>
      <c r="O1476" s="592"/>
      <c r="P1476" s="592"/>
      <c r="Q1476" s="592"/>
      <c r="R1476" s="592"/>
      <c r="S1476" s="592">
        <v>0</v>
      </c>
      <c r="T1476" s="990">
        <v>0</v>
      </c>
      <c r="U1476" s="473">
        <v>0</v>
      </c>
      <c r="V1476" s="592">
        <v>0</v>
      </c>
      <c r="W1476" s="592">
        <v>0</v>
      </c>
      <c r="X1476" s="592"/>
      <c r="Y1476" s="592">
        <f t="shared" si="48"/>
        <v>22.021999999999998</v>
      </c>
      <c r="Z1476" s="592"/>
      <c r="AA1476" s="592">
        <v>0</v>
      </c>
      <c r="AB1476" s="592">
        <v>341.27</v>
      </c>
      <c r="AC1476" s="592">
        <v>0</v>
      </c>
      <c r="AD1476" s="592"/>
      <c r="AE1476" s="592"/>
      <c r="AF1476" s="592">
        <v>355.21</v>
      </c>
      <c r="AG1476" s="592">
        <v>0</v>
      </c>
    </row>
    <row r="1477" spans="1:79" x14ac:dyDescent="0.2">
      <c r="A1477" s="988">
        <v>37993</v>
      </c>
      <c r="B1477" s="592">
        <v>15.586</v>
      </c>
      <c r="C1477" s="592"/>
      <c r="D1477" s="592">
        <v>7.1459999999999999</v>
      </c>
      <c r="E1477" s="592"/>
      <c r="F1477" s="592">
        <f t="shared" si="47"/>
        <v>22.731999999999999</v>
      </c>
      <c r="G1477" s="592"/>
      <c r="H1477" s="592"/>
      <c r="I1477" s="592"/>
      <c r="J1477" s="592"/>
      <c r="K1477" s="592"/>
      <c r="L1477" s="592"/>
      <c r="M1477" s="592"/>
      <c r="N1477" s="592"/>
      <c r="O1477" s="592"/>
      <c r="P1477" s="592"/>
      <c r="Q1477" s="592"/>
      <c r="R1477" s="592"/>
      <c r="S1477" s="592">
        <v>0</v>
      </c>
      <c r="T1477" s="990">
        <v>0</v>
      </c>
      <c r="U1477" s="473">
        <v>0</v>
      </c>
      <c r="V1477" s="592">
        <v>0</v>
      </c>
      <c r="W1477" s="592">
        <v>0</v>
      </c>
      <c r="X1477" s="592"/>
      <c r="Y1477" s="592">
        <f t="shared" si="48"/>
        <v>22.731999999999999</v>
      </c>
      <c r="Z1477" s="592"/>
      <c r="AA1477" s="592">
        <v>0</v>
      </c>
      <c r="AB1477" s="592">
        <v>341.22</v>
      </c>
      <c r="AC1477" s="592">
        <v>0</v>
      </c>
      <c r="AD1477" s="592"/>
      <c r="AE1477" s="592"/>
      <c r="AF1477" s="592">
        <v>355.12</v>
      </c>
      <c r="AG1477" s="592">
        <v>0</v>
      </c>
    </row>
    <row r="1478" spans="1:79" x14ac:dyDescent="0.2">
      <c r="A1478" s="988">
        <v>37994</v>
      </c>
      <c r="B1478" s="631">
        <v>15.491</v>
      </c>
      <c r="C1478" s="631"/>
      <c r="D1478" s="592">
        <v>6.6</v>
      </c>
      <c r="E1478" s="592"/>
      <c r="F1478" s="592">
        <f t="shared" si="47"/>
        <v>22.091000000000001</v>
      </c>
      <c r="G1478" s="592"/>
      <c r="H1478" s="592"/>
      <c r="I1478" s="592"/>
      <c r="J1478" s="592"/>
      <c r="K1478" s="592"/>
      <c r="L1478" s="592"/>
      <c r="M1478" s="592"/>
      <c r="N1478" s="592"/>
      <c r="O1478" s="592"/>
      <c r="P1478" s="592"/>
      <c r="Q1478" s="592"/>
      <c r="R1478" s="592"/>
      <c r="S1478" s="592">
        <v>0</v>
      </c>
      <c r="T1478" s="990">
        <v>0</v>
      </c>
      <c r="U1478" s="473">
        <v>0</v>
      </c>
      <c r="V1478" s="592">
        <v>0</v>
      </c>
      <c r="W1478" s="592">
        <v>0</v>
      </c>
      <c r="X1478" s="592"/>
      <c r="Y1478" s="592">
        <f t="shared" si="48"/>
        <v>22.091000000000001</v>
      </c>
      <c r="Z1478" s="592"/>
      <c r="AA1478" s="592">
        <v>0</v>
      </c>
      <c r="AB1478" s="592">
        <v>341.21</v>
      </c>
      <c r="AC1478" s="592">
        <v>0</v>
      </c>
      <c r="AD1478" s="592"/>
      <c r="AE1478" s="592"/>
      <c r="AF1478" s="592">
        <v>355.2</v>
      </c>
      <c r="AG1478" s="592">
        <v>0.5</v>
      </c>
      <c r="CA1478" t="s">
        <v>111</v>
      </c>
    </row>
    <row r="1479" spans="1:79" x14ac:dyDescent="0.2">
      <c r="A1479" s="988">
        <v>37995</v>
      </c>
      <c r="B1479" s="592">
        <v>13.962</v>
      </c>
      <c r="C1479" s="592"/>
      <c r="D1479" s="592">
        <v>6.9660000000000002</v>
      </c>
      <c r="E1479" s="592"/>
      <c r="F1479" s="592">
        <f t="shared" si="47"/>
        <v>20.928000000000001</v>
      </c>
      <c r="G1479" s="592"/>
      <c r="H1479" s="592"/>
      <c r="I1479" s="592"/>
      <c r="J1479" s="592"/>
      <c r="K1479" s="592"/>
      <c r="L1479" s="592"/>
      <c r="M1479" s="592"/>
      <c r="N1479" s="592"/>
      <c r="O1479" s="592"/>
      <c r="P1479" s="592"/>
      <c r="Q1479" s="592"/>
      <c r="R1479" s="592"/>
      <c r="S1479" s="592">
        <v>0</v>
      </c>
      <c r="T1479" s="990">
        <v>0</v>
      </c>
      <c r="U1479" s="473">
        <v>0</v>
      </c>
      <c r="V1479" s="592">
        <v>0</v>
      </c>
      <c r="W1479" s="592">
        <v>0</v>
      </c>
      <c r="X1479" s="592"/>
      <c r="Y1479" s="592">
        <f t="shared" si="48"/>
        <v>20.928000000000001</v>
      </c>
      <c r="Z1479" s="592"/>
      <c r="AA1479" s="592">
        <v>0</v>
      </c>
      <c r="AB1479" s="592">
        <v>341.17</v>
      </c>
      <c r="AC1479" s="592">
        <v>0.18</v>
      </c>
      <c r="AD1479" s="592"/>
      <c r="AE1479" s="592"/>
      <c r="AF1479" s="1000">
        <v>355.22</v>
      </c>
      <c r="AG1479" s="592">
        <v>0.8</v>
      </c>
      <c r="CA1479" t="s">
        <v>111</v>
      </c>
    </row>
    <row r="1480" spans="1:79" x14ac:dyDescent="0.2">
      <c r="A1480" s="988">
        <v>37996</v>
      </c>
      <c r="B1480" s="592">
        <v>13.308</v>
      </c>
      <c r="C1480" s="592"/>
      <c r="D1480" s="592">
        <v>5.9850000000000003</v>
      </c>
      <c r="E1480" s="592"/>
      <c r="F1480" s="592">
        <f t="shared" si="47"/>
        <v>19.292999999999999</v>
      </c>
      <c r="G1480" s="592"/>
      <c r="H1480" s="592"/>
      <c r="I1480" s="592"/>
      <c r="J1480" s="592"/>
      <c r="K1480" s="592"/>
      <c r="L1480" s="592"/>
      <c r="M1480" s="592"/>
      <c r="N1480" s="592"/>
      <c r="O1480" s="592"/>
      <c r="P1480" s="592"/>
      <c r="Q1480" s="592"/>
      <c r="R1480" s="592"/>
      <c r="S1480" s="592">
        <v>0</v>
      </c>
      <c r="T1480" s="990">
        <v>0</v>
      </c>
      <c r="U1480" s="473">
        <v>0</v>
      </c>
      <c r="V1480" s="592">
        <v>0</v>
      </c>
      <c r="W1480" s="592">
        <v>0</v>
      </c>
      <c r="X1480" s="592"/>
      <c r="Y1480" s="592">
        <f t="shared" si="48"/>
        <v>19.292999999999999</v>
      </c>
      <c r="Z1480" s="592"/>
      <c r="AA1480" s="592">
        <v>0</v>
      </c>
      <c r="AB1480" s="1000">
        <v>341.16</v>
      </c>
      <c r="AC1480" s="592">
        <v>0</v>
      </c>
      <c r="AD1480" s="592"/>
      <c r="AE1480" s="592"/>
      <c r="AF1480" s="592">
        <v>355.15</v>
      </c>
      <c r="AG1480" s="592">
        <v>0</v>
      </c>
    </row>
    <row r="1481" spans="1:79" x14ac:dyDescent="0.2">
      <c r="A1481" s="988">
        <v>37997</v>
      </c>
      <c r="B1481" s="592">
        <v>16.641999999999999</v>
      </c>
      <c r="C1481" s="592"/>
      <c r="D1481" s="592">
        <v>5.2430000000000003</v>
      </c>
      <c r="E1481" s="592"/>
      <c r="F1481" s="592">
        <f t="shared" si="47"/>
        <v>21.884999999999998</v>
      </c>
      <c r="G1481" s="592"/>
      <c r="H1481" s="592"/>
      <c r="I1481" s="592"/>
      <c r="J1481" s="592"/>
      <c r="K1481" s="592"/>
      <c r="L1481" s="592"/>
      <c r="M1481" s="592"/>
      <c r="N1481" s="592"/>
      <c r="O1481" s="592"/>
      <c r="P1481" s="592"/>
      <c r="Q1481" s="592"/>
      <c r="R1481" s="592"/>
      <c r="S1481" s="592">
        <v>0</v>
      </c>
      <c r="T1481" s="990">
        <v>0</v>
      </c>
      <c r="U1481" s="473">
        <v>0</v>
      </c>
      <c r="V1481" s="592">
        <v>0</v>
      </c>
      <c r="W1481" s="592">
        <v>0</v>
      </c>
      <c r="X1481" s="592"/>
      <c r="Y1481" s="592">
        <f t="shared" si="48"/>
        <v>21.884999999999998</v>
      </c>
      <c r="Z1481" s="592"/>
      <c r="AA1481" s="592">
        <v>0</v>
      </c>
      <c r="AB1481" s="592">
        <v>341.16</v>
      </c>
      <c r="AC1481" s="592">
        <v>0</v>
      </c>
      <c r="AD1481" s="592"/>
      <c r="AE1481" s="592"/>
      <c r="AF1481" s="1000">
        <v>355.15</v>
      </c>
      <c r="AG1481" s="592">
        <v>0</v>
      </c>
    </row>
    <row r="1482" spans="1:79" x14ac:dyDescent="0.2">
      <c r="A1482" s="988">
        <v>37998</v>
      </c>
      <c r="B1482" s="592">
        <v>18.297999999999998</v>
      </c>
      <c r="C1482" s="592"/>
      <c r="D1482" s="592">
        <v>6.1749999999999998</v>
      </c>
      <c r="E1482" s="592"/>
      <c r="F1482" s="592">
        <f t="shared" si="47"/>
        <v>24.472999999999999</v>
      </c>
      <c r="G1482" s="592"/>
      <c r="H1482" s="592"/>
      <c r="I1482" s="592"/>
      <c r="J1482" s="592"/>
      <c r="K1482" s="592"/>
      <c r="L1482" s="592"/>
      <c r="M1482" s="592"/>
      <c r="N1482" s="592"/>
      <c r="O1482" s="592"/>
      <c r="P1482" s="592"/>
      <c r="Q1482" s="592"/>
      <c r="R1482" s="592"/>
      <c r="S1482" s="592">
        <v>0</v>
      </c>
      <c r="T1482" s="990">
        <v>0</v>
      </c>
      <c r="U1482" s="473">
        <v>0</v>
      </c>
      <c r="V1482" s="592">
        <v>0</v>
      </c>
      <c r="W1482" s="592">
        <v>0</v>
      </c>
      <c r="X1482" s="592"/>
      <c r="Y1482" s="592">
        <f t="shared" si="48"/>
        <v>24.472999999999999</v>
      </c>
      <c r="Z1482" s="592"/>
      <c r="AA1482" s="592">
        <v>0</v>
      </c>
      <c r="AB1482" s="592">
        <v>341.16</v>
      </c>
      <c r="AC1482" s="592">
        <v>0</v>
      </c>
      <c r="AD1482" s="592"/>
      <c r="AE1482" s="592"/>
      <c r="AF1482" s="592">
        <v>355.17</v>
      </c>
      <c r="AG1482" s="592">
        <v>0</v>
      </c>
    </row>
    <row r="1483" spans="1:79" x14ac:dyDescent="0.2">
      <c r="A1483" s="988">
        <v>37999</v>
      </c>
      <c r="B1483" s="592">
        <v>16.393000000000001</v>
      </c>
      <c r="C1483" s="592"/>
      <c r="D1483" s="592">
        <v>8.8840000000000003</v>
      </c>
      <c r="E1483" s="592"/>
      <c r="F1483" s="592">
        <f t="shared" si="47"/>
        <v>25.277000000000001</v>
      </c>
      <c r="G1483" s="592"/>
      <c r="H1483" s="592"/>
      <c r="I1483" s="592"/>
      <c r="J1483" s="592"/>
      <c r="K1483" s="592"/>
      <c r="L1483" s="592"/>
      <c r="M1483" s="592"/>
      <c r="N1483" s="592"/>
      <c r="O1483" s="592"/>
      <c r="P1483" s="592"/>
      <c r="Q1483" s="592"/>
      <c r="R1483" s="592"/>
      <c r="S1483" s="592">
        <v>0</v>
      </c>
      <c r="T1483" s="990">
        <v>0</v>
      </c>
      <c r="U1483" s="473">
        <v>0</v>
      </c>
      <c r="V1483" s="592">
        <v>0</v>
      </c>
      <c r="W1483" s="592">
        <v>0</v>
      </c>
      <c r="X1483" s="592"/>
      <c r="Y1483" s="592">
        <f t="shared" si="48"/>
        <v>25.277000000000001</v>
      </c>
      <c r="Z1483" s="592"/>
      <c r="AA1483" s="592">
        <v>0</v>
      </c>
      <c r="AB1483" s="592">
        <v>341.14</v>
      </c>
      <c r="AC1483" s="592">
        <v>0</v>
      </c>
      <c r="AD1483" s="592"/>
      <c r="AE1483" s="592"/>
      <c r="AF1483" s="592">
        <v>355.18</v>
      </c>
      <c r="AG1483" s="592">
        <v>0</v>
      </c>
    </row>
    <row r="1484" spans="1:79" x14ac:dyDescent="0.2">
      <c r="A1484" s="988">
        <v>38000</v>
      </c>
      <c r="B1484" s="1000">
        <v>15.84</v>
      </c>
      <c r="C1484" s="1000"/>
      <c r="D1484" s="592">
        <v>6.9770000000000003</v>
      </c>
      <c r="E1484" s="592"/>
      <c r="F1484" s="592">
        <f t="shared" si="47"/>
        <v>22.817</v>
      </c>
      <c r="G1484" s="592"/>
      <c r="H1484" s="592"/>
      <c r="I1484" s="592"/>
      <c r="J1484" s="592"/>
      <c r="K1484" s="592"/>
      <c r="L1484" s="592"/>
      <c r="M1484" s="592"/>
      <c r="N1484" s="592"/>
      <c r="O1484" s="592"/>
      <c r="P1484" s="592"/>
      <c r="Q1484" s="592"/>
      <c r="R1484" s="592"/>
      <c r="S1484" s="592">
        <v>0</v>
      </c>
      <c r="T1484" s="990">
        <v>0</v>
      </c>
      <c r="U1484" s="473">
        <v>0</v>
      </c>
      <c r="V1484" s="592">
        <v>0</v>
      </c>
      <c r="W1484" s="592">
        <v>0</v>
      </c>
      <c r="X1484" s="592"/>
      <c r="Y1484" s="592">
        <f t="shared" si="48"/>
        <v>22.817</v>
      </c>
      <c r="Z1484" s="592"/>
      <c r="AA1484" s="592">
        <v>0</v>
      </c>
      <c r="AB1484" s="592">
        <v>341.13</v>
      </c>
      <c r="AC1484" s="592">
        <v>0</v>
      </c>
      <c r="AD1484" s="592"/>
      <c r="AE1484" s="592"/>
      <c r="AF1484" s="592">
        <v>355.21</v>
      </c>
      <c r="AG1484" s="592">
        <v>0</v>
      </c>
    </row>
    <row r="1485" spans="1:79" x14ac:dyDescent="0.2">
      <c r="A1485" s="988">
        <v>38001</v>
      </c>
      <c r="B1485" s="592">
        <v>17.233000000000001</v>
      </c>
      <c r="C1485" s="592"/>
      <c r="D1485" s="592">
        <v>6.4589999999999996</v>
      </c>
      <c r="E1485" s="592"/>
      <c r="F1485" s="592">
        <f t="shared" si="47"/>
        <v>23.692</v>
      </c>
      <c r="G1485" s="592"/>
      <c r="H1485" s="592"/>
      <c r="I1485" s="592"/>
      <c r="J1485" s="592"/>
      <c r="K1485" s="592"/>
      <c r="L1485" s="592"/>
      <c r="M1485" s="592"/>
      <c r="N1485" s="592"/>
      <c r="O1485" s="592"/>
      <c r="P1485" s="592"/>
      <c r="Q1485" s="592"/>
      <c r="R1485" s="592"/>
      <c r="S1485" s="592">
        <v>0</v>
      </c>
      <c r="T1485" s="990">
        <v>0</v>
      </c>
      <c r="U1485" s="473">
        <v>0</v>
      </c>
      <c r="V1485" s="592">
        <v>0</v>
      </c>
      <c r="W1485" s="592">
        <v>0</v>
      </c>
      <c r="X1485" s="592"/>
      <c r="Y1485" s="592">
        <f t="shared" si="48"/>
        <v>23.692</v>
      </c>
      <c r="Z1485" s="592"/>
      <c r="AA1485" s="592">
        <v>0</v>
      </c>
      <c r="AB1485" s="592">
        <v>341.13</v>
      </c>
      <c r="AC1485" s="592">
        <v>0</v>
      </c>
      <c r="AD1485" s="592"/>
      <c r="AE1485" s="592"/>
      <c r="AF1485" s="592">
        <v>355.17</v>
      </c>
      <c r="AG1485" s="592">
        <v>0</v>
      </c>
    </row>
    <row r="1486" spans="1:79" x14ac:dyDescent="0.2">
      <c r="A1486" s="988">
        <v>38002</v>
      </c>
      <c r="B1486" s="592">
        <v>16.591999999999999</v>
      </c>
      <c r="C1486" s="592"/>
      <c r="D1486" s="592">
        <v>6.141</v>
      </c>
      <c r="E1486" s="592"/>
      <c r="F1486" s="592">
        <f t="shared" si="47"/>
        <v>22.732999999999997</v>
      </c>
      <c r="G1486" s="592"/>
      <c r="H1486" s="592"/>
      <c r="I1486" s="592"/>
      <c r="J1486" s="592"/>
      <c r="K1486" s="592"/>
      <c r="L1486" s="592"/>
      <c r="M1486" s="592"/>
      <c r="N1486" s="592"/>
      <c r="O1486" s="592"/>
      <c r="P1486" s="592"/>
      <c r="Q1486" s="592"/>
      <c r="R1486" s="592"/>
      <c r="S1486" s="592">
        <v>0</v>
      </c>
      <c r="T1486" s="990">
        <v>0</v>
      </c>
      <c r="U1486" s="473">
        <v>0</v>
      </c>
      <c r="V1486" s="592">
        <v>0</v>
      </c>
      <c r="W1486" s="592">
        <v>0</v>
      </c>
      <c r="X1486" s="592"/>
      <c r="Y1486" s="592">
        <f t="shared" si="48"/>
        <v>22.732999999999997</v>
      </c>
      <c r="Z1486" s="592"/>
      <c r="AA1486" s="592">
        <v>0</v>
      </c>
      <c r="AB1486" s="631">
        <v>341.15</v>
      </c>
      <c r="AC1486" s="631">
        <v>0</v>
      </c>
      <c r="AD1486" s="631"/>
      <c r="AE1486" s="631"/>
      <c r="AF1486" s="1000">
        <v>355.16</v>
      </c>
      <c r="AG1486" s="592">
        <v>0</v>
      </c>
    </row>
    <row r="1487" spans="1:79" x14ac:dyDescent="0.2">
      <c r="A1487" s="988">
        <v>38003</v>
      </c>
      <c r="B1487" s="592">
        <v>14.49</v>
      </c>
      <c r="C1487" s="592"/>
      <c r="D1487" s="592">
        <v>6.8540000000000001</v>
      </c>
      <c r="E1487" s="592"/>
      <c r="F1487" s="592">
        <f t="shared" si="47"/>
        <v>21.344000000000001</v>
      </c>
      <c r="G1487" s="592"/>
      <c r="H1487" s="592"/>
      <c r="I1487" s="592"/>
      <c r="J1487" s="592"/>
      <c r="K1487" s="592"/>
      <c r="L1487" s="592"/>
      <c r="M1487" s="592"/>
      <c r="N1487" s="592"/>
      <c r="O1487" s="592"/>
      <c r="P1487" s="592"/>
      <c r="Q1487" s="592"/>
      <c r="R1487" s="592"/>
      <c r="S1487" s="592">
        <v>0</v>
      </c>
      <c r="T1487" s="990">
        <v>0</v>
      </c>
      <c r="U1487" s="473">
        <v>0</v>
      </c>
      <c r="V1487" s="592">
        <v>0</v>
      </c>
      <c r="W1487" s="592">
        <v>0</v>
      </c>
      <c r="X1487" s="592"/>
      <c r="Y1487" s="592">
        <f t="shared" si="48"/>
        <v>21.344000000000001</v>
      </c>
      <c r="Z1487" s="592"/>
      <c r="AA1487" s="592">
        <v>0</v>
      </c>
      <c r="AB1487" s="592">
        <v>341.16</v>
      </c>
      <c r="AC1487" s="592">
        <v>0.28999999999999998</v>
      </c>
      <c r="AD1487" s="592"/>
      <c r="AE1487" s="592"/>
      <c r="AF1487" s="592">
        <v>355.16</v>
      </c>
      <c r="AG1487" s="592">
        <v>0.3</v>
      </c>
    </row>
    <row r="1488" spans="1:79" x14ac:dyDescent="0.2">
      <c r="A1488" s="988">
        <v>38004</v>
      </c>
      <c r="B1488" s="592">
        <v>13.628</v>
      </c>
      <c r="C1488" s="592"/>
      <c r="D1488" s="592">
        <v>6.0279999999999996</v>
      </c>
      <c r="E1488" s="592"/>
      <c r="F1488" s="592">
        <f t="shared" si="47"/>
        <v>19.655999999999999</v>
      </c>
      <c r="G1488" s="592"/>
      <c r="H1488" s="592"/>
      <c r="I1488" s="592"/>
      <c r="J1488" s="592"/>
      <c r="K1488" s="592"/>
      <c r="L1488" s="592"/>
      <c r="M1488" s="592"/>
      <c r="N1488" s="592"/>
      <c r="O1488" s="592"/>
      <c r="P1488" s="592"/>
      <c r="Q1488" s="592"/>
      <c r="R1488" s="592"/>
      <c r="S1488" s="592">
        <v>0</v>
      </c>
      <c r="T1488" s="990">
        <v>0</v>
      </c>
      <c r="U1488" s="473">
        <v>0</v>
      </c>
      <c r="V1488" s="592">
        <v>0</v>
      </c>
      <c r="W1488" s="592">
        <v>0</v>
      </c>
      <c r="X1488" s="592"/>
      <c r="Y1488" s="592">
        <f t="shared" si="48"/>
        <v>19.655999999999999</v>
      </c>
      <c r="Z1488" s="592"/>
      <c r="AA1488" s="592">
        <v>0</v>
      </c>
      <c r="AB1488" s="592">
        <v>341.18</v>
      </c>
      <c r="AC1488" s="592">
        <v>0.03</v>
      </c>
      <c r="AD1488" s="592"/>
      <c r="AE1488" s="592"/>
      <c r="AF1488" s="592">
        <v>355.17</v>
      </c>
      <c r="AG1488" s="592">
        <v>0.04</v>
      </c>
    </row>
    <row r="1489" spans="1:79" x14ac:dyDescent="0.2">
      <c r="A1489" s="988">
        <v>38005</v>
      </c>
      <c r="B1489" s="592">
        <v>15.704000000000001</v>
      </c>
      <c r="C1489" s="592"/>
      <c r="D1489" s="592">
        <v>6.8550000000000004</v>
      </c>
      <c r="E1489" s="592"/>
      <c r="F1489" s="592">
        <f t="shared" si="47"/>
        <v>22.559000000000001</v>
      </c>
      <c r="G1489" s="592"/>
      <c r="H1489" s="592"/>
      <c r="I1489" s="592"/>
      <c r="J1489" s="592"/>
      <c r="K1489" s="592"/>
      <c r="L1489" s="592"/>
      <c r="M1489" s="592"/>
      <c r="N1489" s="592"/>
      <c r="O1489" s="592"/>
      <c r="P1489" s="592"/>
      <c r="Q1489" s="592"/>
      <c r="R1489" s="592"/>
      <c r="S1489" s="592">
        <v>0</v>
      </c>
      <c r="T1489" s="997">
        <v>0</v>
      </c>
      <c r="U1489" s="473">
        <v>0</v>
      </c>
      <c r="V1489" s="592">
        <v>0</v>
      </c>
      <c r="W1489" s="592">
        <v>0</v>
      </c>
      <c r="X1489" s="592"/>
      <c r="Y1489" s="592">
        <f t="shared" si="48"/>
        <v>22.559000000000001</v>
      </c>
      <c r="Z1489" s="592"/>
      <c r="AA1489" s="592">
        <v>0</v>
      </c>
      <c r="AB1489" s="592">
        <v>341.18</v>
      </c>
      <c r="AC1489" s="592">
        <v>0</v>
      </c>
      <c r="AD1489" s="592"/>
      <c r="AE1489" s="592"/>
      <c r="AF1489" s="592">
        <v>355.2</v>
      </c>
      <c r="AG1489" s="592">
        <v>0</v>
      </c>
    </row>
    <row r="1490" spans="1:79" x14ac:dyDescent="0.2">
      <c r="A1490" s="988">
        <v>38006</v>
      </c>
      <c r="B1490" s="592">
        <v>15.68</v>
      </c>
      <c r="C1490" s="592"/>
      <c r="D1490" s="592">
        <v>6.8170000000000002</v>
      </c>
      <c r="E1490" s="592"/>
      <c r="F1490" s="592">
        <f t="shared" si="47"/>
        <v>22.497</v>
      </c>
      <c r="G1490" s="592"/>
      <c r="H1490" s="592"/>
      <c r="I1490" s="592"/>
      <c r="J1490" s="592"/>
      <c r="K1490" s="592"/>
      <c r="L1490" s="592"/>
      <c r="M1490" s="592"/>
      <c r="N1490" s="592"/>
      <c r="O1490" s="592"/>
      <c r="P1490" s="592"/>
      <c r="Q1490" s="592"/>
      <c r="R1490" s="592"/>
      <c r="S1490" s="592">
        <v>0</v>
      </c>
      <c r="T1490" s="997">
        <v>0</v>
      </c>
      <c r="U1490" s="473">
        <v>0</v>
      </c>
      <c r="V1490" s="592">
        <v>0</v>
      </c>
      <c r="W1490" s="592">
        <v>0</v>
      </c>
      <c r="X1490" s="592"/>
      <c r="Y1490" s="592">
        <f t="shared" si="48"/>
        <v>22.497</v>
      </c>
      <c r="Z1490" s="592"/>
      <c r="AA1490" s="592">
        <v>0</v>
      </c>
      <c r="AB1490" s="592">
        <v>341.17</v>
      </c>
      <c r="AC1490" s="592">
        <v>0</v>
      </c>
      <c r="AD1490" s="592"/>
      <c r="AE1490" s="592"/>
      <c r="AF1490" s="631">
        <v>355.15</v>
      </c>
      <c r="AG1490" s="631">
        <v>0</v>
      </c>
    </row>
    <row r="1491" spans="1:79" x14ac:dyDescent="0.2">
      <c r="A1491" s="988">
        <v>38007</v>
      </c>
      <c r="B1491" s="592">
        <v>16.852</v>
      </c>
      <c r="C1491" s="592"/>
      <c r="D1491" s="592">
        <v>9.0570000000000004</v>
      </c>
      <c r="E1491" s="592"/>
      <c r="F1491" s="592">
        <f t="shared" si="47"/>
        <v>25.908999999999999</v>
      </c>
      <c r="G1491" s="592"/>
      <c r="H1491" s="592"/>
      <c r="I1491" s="592"/>
      <c r="J1491" s="592"/>
      <c r="K1491" s="592"/>
      <c r="L1491" s="592"/>
      <c r="M1491" s="592"/>
      <c r="N1491" s="592"/>
      <c r="O1491" s="592"/>
      <c r="P1491" s="592"/>
      <c r="Q1491" s="592"/>
      <c r="R1491" s="592"/>
      <c r="S1491" s="592">
        <v>0</v>
      </c>
      <c r="T1491" s="997">
        <v>0</v>
      </c>
      <c r="U1491" s="473">
        <v>0</v>
      </c>
      <c r="V1491" s="592">
        <v>0</v>
      </c>
      <c r="W1491" s="592">
        <v>0</v>
      </c>
      <c r="X1491" s="592"/>
      <c r="Y1491" s="592">
        <f t="shared" si="48"/>
        <v>25.908999999999999</v>
      </c>
      <c r="Z1491" s="592"/>
      <c r="AA1491" s="592">
        <v>0</v>
      </c>
      <c r="AB1491" s="592">
        <v>341.15</v>
      </c>
      <c r="AC1491" s="592">
        <v>0</v>
      </c>
      <c r="AD1491" s="592"/>
      <c r="AE1491" s="592"/>
      <c r="AF1491" s="592">
        <v>355.14</v>
      </c>
      <c r="AG1491" s="592">
        <v>0</v>
      </c>
    </row>
    <row r="1492" spans="1:79" x14ac:dyDescent="0.2">
      <c r="A1492" s="988">
        <v>38008</v>
      </c>
      <c r="B1492" s="592">
        <v>17.847999999999999</v>
      </c>
      <c r="C1492" s="592"/>
      <c r="D1492" s="592">
        <v>6.9320000000000004</v>
      </c>
      <c r="E1492" s="592"/>
      <c r="F1492" s="592">
        <f t="shared" si="47"/>
        <v>24.78</v>
      </c>
      <c r="G1492" s="592"/>
      <c r="H1492" s="592"/>
      <c r="I1492" s="592"/>
      <c r="J1492" s="592"/>
      <c r="K1492" s="592"/>
      <c r="L1492" s="592"/>
      <c r="M1492" s="592"/>
      <c r="N1492" s="592"/>
      <c r="O1492" s="592"/>
      <c r="P1492" s="592"/>
      <c r="Q1492" s="592"/>
      <c r="R1492" s="592"/>
      <c r="S1492" s="592">
        <v>0</v>
      </c>
      <c r="T1492" s="990">
        <v>0</v>
      </c>
      <c r="U1492" s="679">
        <v>0</v>
      </c>
      <c r="V1492" s="592">
        <v>0</v>
      </c>
      <c r="W1492" s="592">
        <v>0</v>
      </c>
      <c r="X1492" s="592"/>
      <c r="Y1492" s="592">
        <f t="shared" si="48"/>
        <v>24.78</v>
      </c>
      <c r="Z1492" s="592"/>
      <c r="AA1492" s="592">
        <v>0</v>
      </c>
      <c r="AB1492" s="592">
        <v>341.15</v>
      </c>
      <c r="AC1492" s="592">
        <v>0</v>
      </c>
      <c r="AD1492" s="592"/>
      <c r="AE1492" s="592"/>
      <c r="AF1492" s="592">
        <v>355.18</v>
      </c>
      <c r="AG1492" s="592">
        <v>0</v>
      </c>
    </row>
    <row r="1493" spans="1:79" x14ac:dyDescent="0.2">
      <c r="A1493" s="988">
        <v>38009</v>
      </c>
      <c r="B1493" s="592">
        <v>14.686</v>
      </c>
      <c r="C1493" s="592"/>
      <c r="D1493" s="592">
        <v>6.8789999999999996</v>
      </c>
      <c r="E1493" s="592"/>
      <c r="F1493" s="592">
        <f t="shared" si="47"/>
        <v>21.564999999999998</v>
      </c>
      <c r="G1493" s="592"/>
      <c r="H1493" s="592"/>
      <c r="I1493" s="592"/>
      <c r="J1493" s="592"/>
      <c r="K1493" s="592"/>
      <c r="L1493" s="592"/>
      <c r="M1493" s="592"/>
      <c r="N1493" s="592"/>
      <c r="O1493" s="592"/>
      <c r="P1493" s="592"/>
      <c r="Q1493" s="592"/>
      <c r="R1493" s="592"/>
      <c r="S1493" s="592">
        <v>0</v>
      </c>
      <c r="T1493" s="990">
        <v>0</v>
      </c>
      <c r="U1493" s="679">
        <v>0</v>
      </c>
      <c r="V1493" s="592">
        <v>0</v>
      </c>
      <c r="W1493" s="592">
        <v>0</v>
      </c>
      <c r="X1493" s="592"/>
      <c r="Y1493" s="592">
        <f t="shared" si="48"/>
        <v>21.564999999999998</v>
      </c>
      <c r="Z1493" s="592"/>
      <c r="AA1493" s="592">
        <v>0</v>
      </c>
      <c r="AB1493" s="592">
        <v>341.15</v>
      </c>
      <c r="AC1493" s="592">
        <v>0</v>
      </c>
      <c r="AD1493" s="592"/>
      <c r="AE1493" s="592"/>
      <c r="AF1493" s="592">
        <v>355.18</v>
      </c>
      <c r="AG1493" s="592">
        <v>0</v>
      </c>
    </row>
    <row r="1494" spans="1:79" x14ac:dyDescent="0.2">
      <c r="A1494" s="988">
        <v>38010</v>
      </c>
      <c r="B1494" s="592">
        <v>14.041</v>
      </c>
      <c r="C1494" s="592"/>
      <c r="D1494" s="592">
        <v>6.3390000000000004</v>
      </c>
      <c r="E1494" s="592"/>
      <c r="F1494" s="592">
        <f t="shared" si="47"/>
        <v>20.380000000000003</v>
      </c>
      <c r="G1494" s="592"/>
      <c r="H1494" s="592"/>
      <c r="I1494" s="592"/>
      <c r="J1494" s="592"/>
      <c r="K1494" s="592"/>
      <c r="L1494" s="592"/>
      <c r="M1494" s="592"/>
      <c r="N1494" s="592"/>
      <c r="O1494" s="592"/>
      <c r="P1494" s="592"/>
      <c r="Q1494" s="592"/>
      <c r="R1494" s="592"/>
      <c r="S1494" s="592">
        <v>0</v>
      </c>
      <c r="T1494" s="990">
        <v>0</v>
      </c>
      <c r="U1494" s="679">
        <v>0</v>
      </c>
      <c r="V1494" s="592">
        <v>0</v>
      </c>
      <c r="W1494" s="592">
        <v>0</v>
      </c>
      <c r="X1494" s="592"/>
      <c r="Y1494" s="592">
        <f t="shared" si="48"/>
        <v>20.380000000000003</v>
      </c>
      <c r="Z1494" s="592"/>
      <c r="AA1494" s="592">
        <v>0</v>
      </c>
      <c r="AB1494" s="592">
        <v>341.14</v>
      </c>
      <c r="AC1494" s="592">
        <v>0.05</v>
      </c>
      <c r="AD1494" s="592"/>
      <c r="AE1494" s="592"/>
      <c r="AF1494" s="592">
        <v>355.17</v>
      </c>
      <c r="AG1494" s="592">
        <v>0</v>
      </c>
    </row>
    <row r="1495" spans="1:79" x14ac:dyDescent="0.2">
      <c r="A1495" s="988">
        <v>38011</v>
      </c>
      <c r="B1495" s="592">
        <v>13.35</v>
      </c>
      <c r="C1495" s="592"/>
      <c r="D1495" s="592">
        <v>6.0579999999999998</v>
      </c>
      <c r="E1495" s="592"/>
      <c r="F1495" s="592">
        <f t="shared" si="47"/>
        <v>19.408000000000001</v>
      </c>
      <c r="G1495" s="592"/>
      <c r="H1495" s="592"/>
      <c r="I1495" s="592"/>
      <c r="J1495" s="592"/>
      <c r="K1495" s="592"/>
      <c r="L1495" s="592"/>
      <c r="M1495" s="592"/>
      <c r="N1495" s="592"/>
      <c r="O1495" s="592"/>
      <c r="P1495" s="592"/>
      <c r="Q1495" s="592"/>
      <c r="R1495" s="592"/>
      <c r="S1495" s="592">
        <v>0</v>
      </c>
      <c r="T1495" s="990">
        <v>0</v>
      </c>
      <c r="U1495" s="679">
        <v>0</v>
      </c>
      <c r="V1495" s="592">
        <v>0</v>
      </c>
      <c r="W1495" s="592">
        <v>0</v>
      </c>
      <c r="X1495" s="592"/>
      <c r="Y1495" s="592">
        <f t="shared" si="48"/>
        <v>19.408000000000001</v>
      </c>
      <c r="Z1495" s="592"/>
      <c r="AA1495" s="592">
        <v>0</v>
      </c>
      <c r="AB1495" s="592">
        <v>341.14</v>
      </c>
      <c r="AC1495" s="592">
        <v>0.53</v>
      </c>
      <c r="AD1495" s="592"/>
      <c r="AE1495" s="592"/>
      <c r="AF1495" s="592">
        <v>355.19</v>
      </c>
      <c r="AG1495" s="592">
        <v>0</v>
      </c>
    </row>
    <row r="1496" spans="1:79" x14ac:dyDescent="0.2">
      <c r="A1496" s="988">
        <v>38012</v>
      </c>
      <c r="B1496" s="592">
        <v>15.419</v>
      </c>
      <c r="C1496" s="592"/>
      <c r="D1496" s="592">
        <v>5.3890000000000002</v>
      </c>
      <c r="E1496" s="592"/>
      <c r="F1496" s="592">
        <f t="shared" si="47"/>
        <v>20.808</v>
      </c>
      <c r="G1496" s="592"/>
      <c r="H1496" s="592"/>
      <c r="I1496" s="592"/>
      <c r="J1496" s="592"/>
      <c r="K1496" s="592"/>
      <c r="L1496" s="592"/>
      <c r="M1496" s="592"/>
      <c r="N1496" s="592"/>
      <c r="O1496" s="592"/>
      <c r="P1496" s="592"/>
      <c r="Q1496" s="592"/>
      <c r="R1496" s="592"/>
      <c r="S1496" s="592">
        <v>0</v>
      </c>
      <c r="T1496" s="990">
        <v>0</v>
      </c>
      <c r="U1496" s="679">
        <v>0</v>
      </c>
      <c r="V1496" s="592">
        <v>0</v>
      </c>
      <c r="W1496" s="592">
        <v>0</v>
      </c>
      <c r="X1496" s="592"/>
      <c r="Y1496" s="592">
        <f t="shared" si="48"/>
        <v>20.808</v>
      </c>
      <c r="Z1496" s="592"/>
      <c r="AA1496" s="592">
        <v>0</v>
      </c>
      <c r="AB1496" s="592">
        <v>341.14</v>
      </c>
      <c r="AC1496" s="592">
        <v>0</v>
      </c>
      <c r="AD1496" s="592"/>
      <c r="AE1496" s="592"/>
      <c r="AF1496" s="592">
        <v>355.2</v>
      </c>
      <c r="AG1496" s="592">
        <v>0.9</v>
      </c>
    </row>
    <row r="1497" spans="1:79" x14ac:dyDescent="0.2">
      <c r="A1497" s="988">
        <v>38013</v>
      </c>
      <c r="B1497" s="592">
        <v>15.055999999999999</v>
      </c>
      <c r="C1497" s="592"/>
      <c r="D1497" s="592">
        <v>6.609</v>
      </c>
      <c r="E1497" s="592"/>
      <c r="F1497" s="592">
        <f t="shared" si="47"/>
        <v>21.664999999999999</v>
      </c>
      <c r="G1497" s="592"/>
      <c r="H1497" s="592"/>
      <c r="I1497" s="592"/>
      <c r="J1497" s="592"/>
      <c r="K1497" s="592"/>
      <c r="L1497" s="592"/>
      <c r="M1497" s="592"/>
      <c r="N1497" s="592"/>
      <c r="O1497" s="592"/>
      <c r="P1497" s="592"/>
      <c r="Q1497" s="592"/>
      <c r="R1497" s="592"/>
      <c r="S1497" s="592">
        <v>0</v>
      </c>
      <c r="T1497" s="990">
        <v>0</v>
      </c>
      <c r="U1497" s="679">
        <v>0</v>
      </c>
      <c r="V1497" s="592">
        <v>0</v>
      </c>
      <c r="W1497" s="631">
        <v>0</v>
      </c>
      <c r="X1497" s="631"/>
      <c r="Y1497" s="592">
        <f t="shared" si="48"/>
        <v>21.664999999999999</v>
      </c>
      <c r="Z1497" s="592"/>
      <c r="AA1497" s="592">
        <v>0</v>
      </c>
      <c r="AB1497" s="592">
        <v>341.14</v>
      </c>
      <c r="AC1497" s="592">
        <v>0</v>
      </c>
      <c r="AD1497" s="592"/>
      <c r="AE1497" s="592"/>
      <c r="AF1497" s="592">
        <v>355.19</v>
      </c>
      <c r="AG1497" s="592">
        <v>0</v>
      </c>
    </row>
    <row r="1498" spans="1:79" x14ac:dyDescent="0.2">
      <c r="A1498" s="988">
        <v>38014</v>
      </c>
      <c r="B1498" s="592">
        <v>16.965</v>
      </c>
      <c r="C1498" s="592"/>
      <c r="D1498" s="592">
        <v>6.8390000000000004</v>
      </c>
      <c r="E1498" s="592"/>
      <c r="F1498" s="592">
        <f t="shared" si="47"/>
        <v>23.804000000000002</v>
      </c>
      <c r="G1498" s="592"/>
      <c r="H1498" s="592"/>
      <c r="I1498" s="592"/>
      <c r="J1498" s="592"/>
      <c r="K1498" s="592"/>
      <c r="L1498" s="592"/>
      <c r="M1498" s="592"/>
      <c r="N1498" s="592"/>
      <c r="O1498" s="592"/>
      <c r="P1498" s="592"/>
      <c r="Q1498" s="592"/>
      <c r="R1498" s="592"/>
      <c r="S1498" s="592">
        <v>0</v>
      </c>
      <c r="T1498" s="990">
        <v>0</v>
      </c>
      <c r="U1498" s="679">
        <v>0</v>
      </c>
      <c r="V1498" s="592">
        <v>0</v>
      </c>
      <c r="W1498" s="631">
        <v>0</v>
      </c>
      <c r="X1498" s="631"/>
      <c r="Y1498" s="592">
        <f t="shared" si="48"/>
        <v>23.804000000000002</v>
      </c>
      <c r="Z1498" s="592"/>
      <c r="AA1498" s="592">
        <v>0</v>
      </c>
      <c r="AB1498" s="592">
        <v>341.15</v>
      </c>
      <c r="AC1498" s="592">
        <v>0</v>
      </c>
      <c r="AD1498" s="592"/>
      <c r="AE1498" s="592"/>
      <c r="AF1498" s="631">
        <v>0</v>
      </c>
      <c r="AG1498" s="592">
        <v>0</v>
      </c>
      <c r="CA1498" t="s">
        <v>112</v>
      </c>
    </row>
    <row r="1499" spans="1:79" x14ac:dyDescent="0.2">
      <c r="A1499" s="988">
        <v>38015</v>
      </c>
      <c r="B1499" s="592">
        <v>17.709</v>
      </c>
      <c r="C1499" s="592"/>
      <c r="D1499" s="592">
        <v>6.5359999999999996</v>
      </c>
      <c r="E1499" s="592"/>
      <c r="F1499" s="592">
        <f t="shared" si="47"/>
        <v>24.244999999999997</v>
      </c>
      <c r="G1499" s="592"/>
      <c r="H1499" s="592"/>
      <c r="I1499" s="592"/>
      <c r="J1499" s="592"/>
      <c r="K1499" s="592"/>
      <c r="L1499" s="592"/>
      <c r="M1499" s="592"/>
      <c r="N1499" s="592"/>
      <c r="O1499" s="592"/>
      <c r="P1499" s="592"/>
      <c r="Q1499" s="592"/>
      <c r="R1499" s="592"/>
      <c r="S1499" s="592">
        <v>0</v>
      </c>
      <c r="T1499" s="990">
        <v>0</v>
      </c>
      <c r="U1499" s="679">
        <v>0</v>
      </c>
      <c r="V1499" s="592">
        <v>0</v>
      </c>
      <c r="W1499" s="631">
        <v>0</v>
      </c>
      <c r="X1499" s="631"/>
      <c r="Y1499" s="592">
        <f t="shared" si="48"/>
        <v>24.244999999999997</v>
      </c>
      <c r="Z1499" s="592"/>
      <c r="AA1499" s="592">
        <v>0</v>
      </c>
      <c r="AB1499" s="592">
        <v>341.15</v>
      </c>
      <c r="AC1499" s="592">
        <v>0</v>
      </c>
      <c r="AD1499" s="592"/>
      <c r="AE1499" s="592"/>
      <c r="AF1499" s="996">
        <v>355.25</v>
      </c>
      <c r="AG1499" s="631">
        <v>0</v>
      </c>
      <c r="CA1499" t="s">
        <v>113</v>
      </c>
    </row>
    <row r="1500" spans="1:79" x14ac:dyDescent="0.2">
      <c r="A1500" s="988">
        <v>38016</v>
      </c>
      <c r="B1500" s="592">
        <v>16.120999999999999</v>
      </c>
      <c r="C1500" s="592"/>
      <c r="D1500" s="592">
        <v>7.0650000000000004</v>
      </c>
      <c r="E1500" s="592"/>
      <c r="F1500" s="592">
        <f t="shared" si="47"/>
        <v>23.186</v>
      </c>
      <c r="G1500" s="592"/>
      <c r="H1500" s="592"/>
      <c r="I1500" s="592"/>
      <c r="J1500" s="592"/>
      <c r="K1500" s="592"/>
      <c r="L1500" s="592"/>
      <c r="M1500" s="592"/>
      <c r="N1500" s="592"/>
      <c r="O1500" s="592"/>
      <c r="P1500" s="592"/>
      <c r="Q1500" s="592"/>
      <c r="R1500" s="592"/>
      <c r="S1500" s="592">
        <v>0</v>
      </c>
      <c r="T1500" s="990">
        <v>0</v>
      </c>
      <c r="U1500" s="679">
        <v>0</v>
      </c>
      <c r="V1500" s="592">
        <v>0</v>
      </c>
      <c r="W1500" s="592">
        <v>0</v>
      </c>
      <c r="X1500" s="592"/>
      <c r="Y1500" s="592">
        <f t="shared" si="48"/>
        <v>23.186</v>
      </c>
      <c r="Z1500" s="592"/>
      <c r="AA1500" s="592">
        <v>0</v>
      </c>
      <c r="AB1500" s="1000">
        <v>341.31</v>
      </c>
      <c r="AC1500" s="592">
        <v>0</v>
      </c>
      <c r="AD1500" s="592"/>
      <c r="AE1500" s="592"/>
      <c r="AF1500" s="1000">
        <v>355.22</v>
      </c>
      <c r="AG1500" s="592">
        <v>0</v>
      </c>
      <c r="CA1500" t="s">
        <v>114</v>
      </c>
    </row>
    <row r="1501" spans="1:79" x14ac:dyDescent="0.2">
      <c r="A1501" s="988">
        <v>38017</v>
      </c>
      <c r="B1501" s="592">
        <v>14.326000000000001</v>
      </c>
      <c r="C1501" s="592"/>
      <c r="D1501" s="592">
        <v>6.8479999999999999</v>
      </c>
      <c r="E1501" s="592"/>
      <c r="F1501" s="592">
        <f t="shared" si="47"/>
        <v>21.173999999999999</v>
      </c>
      <c r="G1501" s="592"/>
      <c r="H1501" s="592"/>
      <c r="I1501" s="592"/>
      <c r="J1501" s="592"/>
      <c r="K1501" s="592"/>
      <c r="L1501" s="592"/>
      <c r="M1501" s="592"/>
      <c r="N1501" s="592"/>
      <c r="O1501" s="592"/>
      <c r="P1501" s="592"/>
      <c r="Q1501" s="592"/>
      <c r="R1501" s="592"/>
      <c r="S1501" s="592">
        <v>0</v>
      </c>
      <c r="T1501" s="990">
        <v>0</v>
      </c>
      <c r="U1501" s="679">
        <v>0</v>
      </c>
      <c r="V1501" s="592">
        <v>0</v>
      </c>
      <c r="W1501" s="592">
        <v>0</v>
      </c>
      <c r="X1501" s="592"/>
      <c r="Y1501" s="592">
        <f t="shared" si="48"/>
        <v>21.173999999999999</v>
      </c>
      <c r="Z1501" s="592"/>
      <c r="AA1501" s="592">
        <v>0</v>
      </c>
      <c r="AB1501" s="1000">
        <v>341.36</v>
      </c>
      <c r="AC1501" s="592">
        <v>0</v>
      </c>
      <c r="AD1501" s="592"/>
      <c r="AE1501" s="592"/>
      <c r="AF1501" s="592">
        <v>355.18</v>
      </c>
      <c r="AG1501" s="592">
        <v>0</v>
      </c>
    </row>
    <row r="1502" spans="1:79" x14ac:dyDescent="0.2">
      <c r="A1502" s="988">
        <v>38018</v>
      </c>
      <c r="B1502" s="592">
        <v>15.452</v>
      </c>
      <c r="C1502" s="592"/>
      <c r="D1502" s="592">
        <v>6.7350000000000003</v>
      </c>
      <c r="E1502" s="592"/>
      <c r="F1502" s="592">
        <f t="shared" si="47"/>
        <v>22.187000000000001</v>
      </c>
      <c r="G1502" s="592"/>
      <c r="H1502" s="592"/>
      <c r="I1502" s="592"/>
      <c r="J1502" s="592"/>
      <c r="K1502" s="592"/>
      <c r="L1502" s="592"/>
      <c r="M1502" s="592"/>
      <c r="N1502" s="592"/>
      <c r="O1502" s="592"/>
      <c r="P1502" s="592"/>
      <c r="Q1502" s="592"/>
      <c r="R1502" s="592"/>
      <c r="S1502" s="592">
        <v>0</v>
      </c>
      <c r="T1502" s="997">
        <v>0</v>
      </c>
      <c r="U1502" s="473">
        <v>0</v>
      </c>
      <c r="V1502" s="592">
        <v>0</v>
      </c>
      <c r="W1502" s="592">
        <v>0</v>
      </c>
      <c r="X1502" s="592"/>
      <c r="Y1502" s="592">
        <f t="shared" si="48"/>
        <v>22.187000000000001</v>
      </c>
      <c r="Z1502" s="592"/>
      <c r="AA1502" s="592">
        <v>0</v>
      </c>
      <c r="AB1502" s="631">
        <v>341.25</v>
      </c>
      <c r="AC1502" s="631">
        <v>0</v>
      </c>
      <c r="AD1502" s="631"/>
      <c r="AE1502" s="631"/>
      <c r="AF1502" s="631">
        <v>355.24</v>
      </c>
      <c r="AG1502" s="631">
        <v>0</v>
      </c>
    </row>
    <row r="1503" spans="1:79" x14ac:dyDescent="0.2">
      <c r="A1503" s="988">
        <v>38019</v>
      </c>
      <c r="B1503" s="592">
        <v>18.315000000000001</v>
      </c>
      <c r="C1503" s="592"/>
      <c r="D1503" s="592">
        <v>5.8239999999999998</v>
      </c>
      <c r="E1503" s="592"/>
      <c r="F1503" s="592">
        <f t="shared" si="47"/>
        <v>24.139000000000003</v>
      </c>
      <c r="G1503" s="592"/>
      <c r="H1503" s="592"/>
      <c r="I1503" s="592"/>
      <c r="J1503" s="592"/>
      <c r="K1503" s="592"/>
      <c r="L1503" s="592"/>
      <c r="M1503" s="592"/>
      <c r="N1503" s="592"/>
      <c r="O1503" s="592"/>
      <c r="P1503" s="592"/>
      <c r="Q1503" s="592"/>
      <c r="R1503" s="592"/>
      <c r="S1503" s="592">
        <v>0</v>
      </c>
      <c r="T1503" s="997">
        <v>0</v>
      </c>
      <c r="U1503" s="473">
        <v>0</v>
      </c>
      <c r="V1503" s="592">
        <v>0</v>
      </c>
      <c r="W1503" s="592">
        <v>0</v>
      </c>
      <c r="X1503" s="592"/>
      <c r="Y1503" s="592">
        <f t="shared" si="48"/>
        <v>24.139000000000003</v>
      </c>
      <c r="Z1503" s="592"/>
      <c r="AA1503" s="592">
        <v>0</v>
      </c>
      <c r="AB1503" s="592">
        <v>341.27</v>
      </c>
      <c r="AC1503" s="592">
        <v>7.0000000000000007E-2</v>
      </c>
      <c r="AD1503" s="592"/>
      <c r="AE1503" s="592"/>
      <c r="AF1503" s="631">
        <v>355.3</v>
      </c>
      <c r="AG1503" s="631">
        <v>0.5</v>
      </c>
    </row>
    <row r="1504" spans="1:79" x14ac:dyDescent="0.2">
      <c r="A1504" s="988">
        <v>38020</v>
      </c>
      <c r="B1504" s="993">
        <v>16.637</v>
      </c>
      <c r="C1504" s="993"/>
      <c r="D1504" s="592">
        <v>6.6689999999999996</v>
      </c>
      <c r="E1504" s="592"/>
      <c r="F1504" s="592">
        <f t="shared" si="47"/>
        <v>23.306000000000001</v>
      </c>
      <c r="G1504" s="592"/>
      <c r="H1504" s="592"/>
      <c r="I1504" s="592"/>
      <c r="J1504" s="592"/>
      <c r="K1504" s="592"/>
      <c r="L1504" s="592"/>
      <c r="M1504" s="592"/>
      <c r="N1504" s="592"/>
      <c r="O1504" s="592"/>
      <c r="P1504" s="592"/>
      <c r="Q1504" s="592"/>
      <c r="R1504" s="592"/>
      <c r="S1504" s="592">
        <v>0</v>
      </c>
      <c r="T1504" s="997">
        <v>0</v>
      </c>
      <c r="U1504" s="473">
        <v>0</v>
      </c>
      <c r="V1504" s="592">
        <v>0</v>
      </c>
      <c r="W1504" s="592">
        <v>0</v>
      </c>
      <c r="X1504" s="592"/>
      <c r="Y1504" s="592">
        <f t="shared" si="48"/>
        <v>23.306000000000001</v>
      </c>
      <c r="Z1504" s="592"/>
      <c r="AA1504" s="592">
        <v>0</v>
      </c>
      <c r="AB1504" s="592">
        <v>342.14</v>
      </c>
      <c r="AC1504" s="592">
        <v>0.4</v>
      </c>
      <c r="AD1504" s="592"/>
      <c r="AE1504" s="592"/>
      <c r="AF1504" s="592">
        <v>355.85</v>
      </c>
      <c r="AG1504" s="592">
        <v>0</v>
      </c>
    </row>
    <row r="1505" spans="1:33" x14ac:dyDescent="0.2">
      <c r="A1505" s="988">
        <v>38021</v>
      </c>
      <c r="B1505" s="592">
        <v>17.076000000000001</v>
      </c>
      <c r="C1505" s="592"/>
      <c r="D1505" s="592">
        <v>6.5449999999999999</v>
      </c>
      <c r="E1505" s="592"/>
      <c r="F1505" s="592">
        <f t="shared" si="47"/>
        <v>23.621000000000002</v>
      </c>
      <c r="G1505" s="592"/>
      <c r="H1505" s="592"/>
      <c r="I1505" s="592"/>
      <c r="J1505" s="592"/>
      <c r="K1505" s="592"/>
      <c r="L1505" s="592"/>
      <c r="M1505" s="592"/>
      <c r="N1505" s="592"/>
      <c r="O1505" s="592"/>
      <c r="P1505" s="592"/>
      <c r="Q1505" s="592"/>
      <c r="R1505" s="592"/>
      <c r="S1505" s="592">
        <v>0</v>
      </c>
      <c r="T1505" s="997">
        <v>0</v>
      </c>
      <c r="U1505" s="473">
        <v>0</v>
      </c>
      <c r="V1505" s="592">
        <v>0</v>
      </c>
      <c r="W1505" s="592">
        <v>0</v>
      </c>
      <c r="X1505" s="592"/>
      <c r="Y1505" s="592">
        <f t="shared" si="48"/>
        <v>23.621000000000002</v>
      </c>
      <c r="Z1505" s="592"/>
      <c r="AA1505" s="592">
        <v>0</v>
      </c>
      <c r="AB1505" s="592">
        <v>341.78</v>
      </c>
      <c r="AC1505" s="592">
        <v>0</v>
      </c>
      <c r="AD1505" s="592"/>
      <c r="AE1505" s="592"/>
      <c r="AF1505" s="631">
        <v>355.5</v>
      </c>
      <c r="AG1505" s="592">
        <v>0</v>
      </c>
    </row>
    <row r="1506" spans="1:33" x14ac:dyDescent="0.2">
      <c r="A1506" s="988">
        <v>38022</v>
      </c>
      <c r="B1506" s="631">
        <v>18.387</v>
      </c>
      <c r="C1506" s="631"/>
      <c r="D1506" s="592">
        <v>6.657</v>
      </c>
      <c r="E1506" s="592"/>
      <c r="F1506" s="592">
        <f t="shared" si="47"/>
        <v>25.044</v>
      </c>
      <c r="G1506" s="592"/>
      <c r="H1506" s="592"/>
      <c r="I1506" s="592"/>
      <c r="J1506" s="592"/>
      <c r="K1506" s="592"/>
      <c r="L1506" s="592"/>
      <c r="M1506" s="592"/>
      <c r="N1506" s="592"/>
      <c r="O1506" s="592"/>
      <c r="P1506" s="592"/>
      <c r="Q1506" s="592"/>
      <c r="R1506" s="592"/>
      <c r="S1506" s="592">
        <v>0</v>
      </c>
      <c r="T1506" s="997">
        <v>0</v>
      </c>
      <c r="U1506" s="473">
        <v>0</v>
      </c>
      <c r="V1506" s="592">
        <v>0</v>
      </c>
      <c r="W1506" s="592">
        <v>0</v>
      </c>
      <c r="X1506" s="592"/>
      <c r="Y1506" s="592">
        <f t="shared" si="48"/>
        <v>25.044</v>
      </c>
      <c r="Z1506" s="592"/>
      <c r="AA1506" s="592">
        <v>0</v>
      </c>
      <c r="AB1506" s="592">
        <v>341.54</v>
      </c>
      <c r="AC1506" s="592">
        <v>0</v>
      </c>
      <c r="AD1506" s="592"/>
      <c r="AE1506" s="592"/>
      <c r="AF1506" s="631">
        <v>355.4</v>
      </c>
      <c r="AG1506" s="631">
        <v>0</v>
      </c>
    </row>
    <row r="1507" spans="1:33" x14ac:dyDescent="0.2">
      <c r="A1507" s="988">
        <v>38023</v>
      </c>
      <c r="B1507" s="592">
        <v>16.802</v>
      </c>
      <c r="C1507" s="592"/>
      <c r="D1507" s="592">
        <v>6.75</v>
      </c>
      <c r="E1507" s="592"/>
      <c r="F1507" s="592">
        <f t="shared" ref="F1507:F1570" si="49">+B1507+D1507</f>
        <v>23.552</v>
      </c>
      <c r="G1507" s="592"/>
      <c r="H1507" s="592"/>
      <c r="I1507" s="592"/>
      <c r="J1507" s="592"/>
      <c r="K1507" s="592"/>
      <c r="L1507" s="592"/>
      <c r="M1507" s="592"/>
      <c r="N1507" s="592"/>
      <c r="O1507" s="592"/>
      <c r="P1507" s="592"/>
      <c r="Q1507" s="592"/>
      <c r="R1507" s="592"/>
      <c r="S1507" s="592">
        <v>0</v>
      </c>
      <c r="T1507" s="997">
        <v>0</v>
      </c>
      <c r="U1507" s="473">
        <v>0</v>
      </c>
      <c r="V1507" s="592">
        <v>0</v>
      </c>
      <c r="W1507" s="592">
        <v>0</v>
      </c>
      <c r="X1507" s="592"/>
      <c r="Y1507" s="592">
        <f t="shared" ref="Y1507:Y1570" si="50">+F1507-S1507-T1507-U1507-V1507+W1507</f>
        <v>23.552</v>
      </c>
      <c r="Z1507" s="592"/>
      <c r="AA1507" s="592">
        <v>0</v>
      </c>
      <c r="AB1507" s="592">
        <v>342.07</v>
      </c>
      <c r="AC1507" s="592">
        <v>0.7</v>
      </c>
      <c r="AD1507" s="592"/>
      <c r="AE1507" s="592"/>
      <c r="AF1507" s="592">
        <v>355.81</v>
      </c>
      <c r="AG1507" s="592">
        <v>0.7</v>
      </c>
    </row>
    <row r="1508" spans="1:33" x14ac:dyDescent="0.2">
      <c r="A1508" s="988">
        <v>38024</v>
      </c>
      <c r="B1508" s="592">
        <v>15.49</v>
      </c>
      <c r="C1508" s="592"/>
      <c r="D1508" s="592">
        <v>6.4180000000000001</v>
      </c>
      <c r="E1508" s="592"/>
      <c r="F1508" s="592">
        <f t="shared" si="49"/>
        <v>21.908000000000001</v>
      </c>
      <c r="G1508" s="592"/>
      <c r="H1508" s="592"/>
      <c r="I1508" s="592"/>
      <c r="J1508" s="592"/>
      <c r="K1508" s="592"/>
      <c r="L1508" s="592"/>
      <c r="M1508" s="592"/>
      <c r="N1508" s="592"/>
      <c r="O1508" s="592"/>
      <c r="P1508" s="592"/>
      <c r="Q1508" s="592"/>
      <c r="R1508" s="592"/>
      <c r="S1508" s="592">
        <v>0</v>
      </c>
      <c r="T1508" s="997">
        <v>0</v>
      </c>
      <c r="U1508" s="473">
        <v>0</v>
      </c>
      <c r="V1508" s="592">
        <v>0</v>
      </c>
      <c r="W1508" s="592">
        <v>0</v>
      </c>
      <c r="X1508" s="592"/>
      <c r="Y1508" s="592">
        <f t="shared" si="50"/>
        <v>21.908000000000001</v>
      </c>
      <c r="Z1508" s="592"/>
      <c r="AA1508" s="592">
        <v>0</v>
      </c>
      <c r="AB1508" s="592">
        <v>341.79</v>
      </c>
      <c r="AC1508" s="592">
        <v>0</v>
      </c>
      <c r="AD1508" s="592"/>
      <c r="AE1508" s="592"/>
      <c r="AF1508" s="592">
        <v>355.75</v>
      </c>
      <c r="AG1508" s="592">
        <v>0.04</v>
      </c>
    </row>
    <row r="1509" spans="1:33" x14ac:dyDescent="0.2">
      <c r="A1509" s="988">
        <v>38025</v>
      </c>
      <c r="B1509" s="631">
        <v>15.034000000000001</v>
      </c>
      <c r="C1509" s="631"/>
      <c r="D1509" s="592">
        <v>6.194</v>
      </c>
      <c r="E1509" s="592"/>
      <c r="F1509" s="592">
        <f t="shared" si="49"/>
        <v>21.228000000000002</v>
      </c>
      <c r="G1509" s="592"/>
      <c r="H1509" s="592"/>
      <c r="I1509" s="592"/>
      <c r="J1509" s="592"/>
      <c r="K1509" s="592"/>
      <c r="L1509" s="592"/>
      <c r="M1509" s="592"/>
      <c r="N1509" s="592"/>
      <c r="O1509" s="592"/>
      <c r="P1509" s="592"/>
      <c r="Q1509" s="592"/>
      <c r="R1509" s="592"/>
      <c r="S1509" s="592">
        <v>0</v>
      </c>
      <c r="T1509" s="997">
        <v>0</v>
      </c>
      <c r="U1509" s="473">
        <v>0</v>
      </c>
      <c r="V1509" s="592">
        <v>0</v>
      </c>
      <c r="W1509" s="592">
        <v>0</v>
      </c>
      <c r="X1509" s="592"/>
      <c r="Y1509" s="592">
        <f t="shared" si="50"/>
        <v>21.228000000000002</v>
      </c>
      <c r="Z1509" s="592"/>
      <c r="AA1509" s="592">
        <v>0</v>
      </c>
      <c r="AB1509" s="592">
        <v>341.47</v>
      </c>
      <c r="AC1509" s="592">
        <v>0</v>
      </c>
      <c r="AD1509" s="592"/>
      <c r="AE1509" s="592"/>
      <c r="AF1509" s="1000">
        <v>355.4</v>
      </c>
      <c r="AG1509" s="592">
        <v>0</v>
      </c>
    </row>
    <row r="1510" spans="1:33" x14ac:dyDescent="0.2">
      <c r="A1510" s="988">
        <v>38026</v>
      </c>
      <c r="B1510" s="592">
        <v>16.265000000000001</v>
      </c>
      <c r="C1510" s="592"/>
      <c r="D1510" s="592">
        <v>6.8529999999999998</v>
      </c>
      <c r="E1510" s="592"/>
      <c r="F1510" s="592">
        <f t="shared" si="49"/>
        <v>23.118000000000002</v>
      </c>
      <c r="G1510" s="592"/>
      <c r="H1510" s="592"/>
      <c r="I1510" s="592"/>
      <c r="J1510" s="592"/>
      <c r="K1510" s="592"/>
      <c r="L1510" s="592"/>
      <c r="M1510" s="592"/>
      <c r="N1510" s="592"/>
      <c r="O1510" s="592"/>
      <c r="P1510" s="592"/>
      <c r="Q1510" s="592"/>
      <c r="R1510" s="592"/>
      <c r="S1510" s="592">
        <v>0</v>
      </c>
      <c r="T1510" s="997">
        <v>0</v>
      </c>
      <c r="U1510" s="473">
        <v>0</v>
      </c>
      <c r="V1510" s="1023">
        <v>0</v>
      </c>
      <c r="W1510" s="1023">
        <v>0</v>
      </c>
      <c r="X1510" s="1023"/>
      <c r="Y1510" s="592">
        <f t="shared" si="50"/>
        <v>23.118000000000002</v>
      </c>
      <c r="Z1510" s="592"/>
      <c r="AA1510" s="592">
        <v>0</v>
      </c>
      <c r="AB1510" s="631">
        <v>341.35</v>
      </c>
      <c r="AC1510" s="631">
        <v>0.03</v>
      </c>
      <c r="AD1510" s="631"/>
      <c r="AE1510" s="631"/>
      <c r="AF1510" s="1000">
        <v>355.32</v>
      </c>
      <c r="AG1510" s="592" t="s">
        <v>110</v>
      </c>
    </row>
    <row r="1511" spans="1:33" x14ac:dyDescent="0.2">
      <c r="A1511" s="988">
        <v>38027</v>
      </c>
      <c r="B1511" s="592">
        <v>17.364999999999998</v>
      </c>
      <c r="C1511" s="592"/>
      <c r="D1511" s="592">
        <v>6.38</v>
      </c>
      <c r="E1511" s="592"/>
      <c r="F1511" s="592">
        <f t="shared" si="49"/>
        <v>23.744999999999997</v>
      </c>
      <c r="G1511" s="592"/>
      <c r="H1511" s="592"/>
      <c r="I1511" s="592"/>
      <c r="J1511" s="592"/>
      <c r="K1511" s="592"/>
      <c r="L1511" s="592"/>
      <c r="M1511" s="592"/>
      <c r="N1511" s="592"/>
      <c r="O1511" s="592"/>
      <c r="P1511" s="592"/>
      <c r="Q1511" s="592"/>
      <c r="R1511" s="592"/>
      <c r="S1511" s="592">
        <v>0</v>
      </c>
      <c r="T1511" s="997">
        <v>0</v>
      </c>
      <c r="U1511" s="473">
        <v>0</v>
      </c>
      <c r="V1511" s="592">
        <v>0</v>
      </c>
      <c r="W1511" s="592">
        <v>0</v>
      </c>
      <c r="X1511" s="592"/>
      <c r="Y1511" s="592">
        <f t="shared" si="50"/>
        <v>23.744999999999997</v>
      </c>
      <c r="Z1511" s="592"/>
      <c r="AA1511" s="592">
        <v>0</v>
      </c>
      <c r="AB1511" s="1000">
        <v>341.32</v>
      </c>
      <c r="AC1511" s="592">
        <v>0</v>
      </c>
      <c r="AD1511" s="592"/>
      <c r="AE1511" s="592"/>
      <c r="AF1511" s="592">
        <v>355.3</v>
      </c>
      <c r="AG1511" s="592">
        <v>0</v>
      </c>
    </row>
    <row r="1512" spans="1:33" x14ac:dyDescent="0.2">
      <c r="A1512" s="988">
        <v>38028</v>
      </c>
      <c r="B1512" s="592">
        <v>17.064</v>
      </c>
      <c r="C1512" s="592"/>
      <c r="D1512" s="592">
        <v>6.9009999999999998</v>
      </c>
      <c r="E1512" s="592"/>
      <c r="F1512" s="592">
        <f t="shared" si="49"/>
        <v>23.965</v>
      </c>
      <c r="G1512" s="592"/>
      <c r="H1512" s="592"/>
      <c r="I1512" s="592"/>
      <c r="J1512" s="592"/>
      <c r="K1512" s="592"/>
      <c r="L1512" s="592"/>
      <c r="M1512" s="592"/>
      <c r="N1512" s="592"/>
      <c r="O1512" s="592"/>
      <c r="P1512" s="592"/>
      <c r="Q1512" s="592"/>
      <c r="R1512" s="592"/>
      <c r="S1512" s="592">
        <v>0</v>
      </c>
      <c r="T1512" s="1024">
        <v>0</v>
      </c>
      <c r="U1512" s="473">
        <v>0</v>
      </c>
      <c r="V1512" s="592">
        <v>0</v>
      </c>
      <c r="W1512" s="592">
        <v>0</v>
      </c>
      <c r="X1512" s="592"/>
      <c r="Y1512" s="592">
        <f t="shared" si="50"/>
        <v>23.965</v>
      </c>
      <c r="Z1512" s="592"/>
      <c r="AA1512" s="592">
        <v>0</v>
      </c>
      <c r="AB1512" s="592">
        <v>341.3</v>
      </c>
      <c r="AC1512" s="592">
        <v>0</v>
      </c>
      <c r="AD1512" s="592"/>
      <c r="AE1512" s="592"/>
      <c r="AF1512" s="1000">
        <v>355.3</v>
      </c>
      <c r="AG1512" s="592">
        <v>0.15</v>
      </c>
    </row>
    <row r="1513" spans="1:33" x14ac:dyDescent="0.2">
      <c r="A1513" s="988">
        <v>38029</v>
      </c>
      <c r="B1513" s="592">
        <v>16.27</v>
      </c>
      <c r="C1513" s="592"/>
      <c r="D1513" s="592">
        <v>6.7210000000000001</v>
      </c>
      <c r="E1513" s="592"/>
      <c r="F1513" s="592">
        <f t="shared" si="49"/>
        <v>22.991</v>
      </c>
      <c r="G1513" s="592"/>
      <c r="H1513" s="592"/>
      <c r="I1513" s="592"/>
      <c r="J1513" s="592"/>
      <c r="K1513" s="592"/>
      <c r="L1513" s="592"/>
      <c r="M1513" s="592"/>
      <c r="N1513" s="592"/>
      <c r="O1513" s="592"/>
      <c r="P1513" s="592"/>
      <c r="Q1513" s="592"/>
      <c r="R1513" s="592"/>
      <c r="S1513" s="592">
        <v>0</v>
      </c>
      <c r="T1513" s="997">
        <v>0</v>
      </c>
      <c r="U1513" s="473">
        <v>0</v>
      </c>
      <c r="V1513" s="592">
        <v>0</v>
      </c>
      <c r="W1513" s="592">
        <v>0</v>
      </c>
      <c r="X1513" s="592"/>
      <c r="Y1513" s="592">
        <f t="shared" si="50"/>
        <v>22.991</v>
      </c>
      <c r="Z1513" s="592"/>
      <c r="AA1513" s="592">
        <v>0</v>
      </c>
      <c r="AB1513" s="592">
        <v>341.38</v>
      </c>
      <c r="AC1513" s="592">
        <v>0.41</v>
      </c>
      <c r="AD1513" s="592"/>
      <c r="AE1513" s="592"/>
      <c r="AF1513" s="631">
        <v>355.33</v>
      </c>
      <c r="AG1513" s="592">
        <v>0.23</v>
      </c>
    </row>
    <row r="1514" spans="1:33" x14ac:dyDescent="0.2">
      <c r="A1514" s="988">
        <v>38030</v>
      </c>
      <c r="B1514" s="592">
        <v>18.786000000000001</v>
      </c>
      <c r="C1514" s="592"/>
      <c r="D1514" s="592">
        <v>6.5170000000000003</v>
      </c>
      <c r="E1514" s="592"/>
      <c r="F1514" s="592">
        <f t="shared" si="49"/>
        <v>25.303000000000001</v>
      </c>
      <c r="G1514" s="592"/>
      <c r="H1514" s="592"/>
      <c r="I1514" s="592"/>
      <c r="J1514" s="592"/>
      <c r="K1514" s="592"/>
      <c r="L1514" s="592"/>
      <c r="M1514" s="592"/>
      <c r="N1514" s="592"/>
      <c r="O1514" s="592"/>
      <c r="P1514" s="592"/>
      <c r="Q1514" s="592"/>
      <c r="R1514" s="592"/>
      <c r="S1514" s="592">
        <v>0</v>
      </c>
      <c r="T1514" s="997">
        <v>0</v>
      </c>
      <c r="U1514" s="473">
        <v>0</v>
      </c>
      <c r="V1514" s="592">
        <v>0</v>
      </c>
      <c r="W1514" s="592">
        <v>0</v>
      </c>
      <c r="X1514" s="592"/>
      <c r="Y1514" s="592">
        <f t="shared" si="50"/>
        <v>25.303000000000001</v>
      </c>
      <c r="Z1514" s="592"/>
      <c r="AA1514" s="592">
        <v>0</v>
      </c>
      <c r="AB1514" s="592">
        <v>341.35</v>
      </c>
      <c r="AC1514" s="592">
        <v>0</v>
      </c>
      <c r="AD1514" s="592"/>
      <c r="AE1514" s="592"/>
      <c r="AF1514" s="592">
        <v>355.35</v>
      </c>
      <c r="AG1514" s="592">
        <v>0.7</v>
      </c>
    </row>
    <row r="1515" spans="1:33" x14ac:dyDescent="0.2">
      <c r="A1515" s="988">
        <v>38031</v>
      </c>
      <c r="B1515" s="592">
        <v>15.391999999999999</v>
      </c>
      <c r="C1515" s="592"/>
      <c r="D1515" s="592">
        <v>6.5110000000000001</v>
      </c>
      <c r="E1515" s="592"/>
      <c r="F1515" s="592">
        <f t="shared" si="49"/>
        <v>21.902999999999999</v>
      </c>
      <c r="G1515" s="592"/>
      <c r="H1515" s="592"/>
      <c r="I1515" s="592"/>
      <c r="J1515" s="592"/>
      <c r="K1515" s="592"/>
      <c r="L1515" s="592"/>
      <c r="M1515" s="592"/>
      <c r="N1515" s="592"/>
      <c r="O1515" s="592"/>
      <c r="P1515" s="592"/>
      <c r="Q1515" s="592"/>
      <c r="R1515" s="592"/>
      <c r="S1515" s="592">
        <v>0</v>
      </c>
      <c r="T1515" s="997">
        <v>0</v>
      </c>
      <c r="U1515" s="473">
        <v>0</v>
      </c>
      <c r="V1515" s="592">
        <v>0</v>
      </c>
      <c r="W1515" s="592">
        <v>0</v>
      </c>
      <c r="X1515" s="592"/>
      <c r="Y1515" s="592">
        <f t="shared" si="50"/>
        <v>21.902999999999999</v>
      </c>
      <c r="Z1515" s="592"/>
      <c r="AA1515" s="592">
        <v>0</v>
      </c>
      <c r="AB1515" s="592">
        <v>341.35</v>
      </c>
      <c r="AC1515" s="592">
        <v>0</v>
      </c>
      <c r="AD1515" s="592"/>
      <c r="AE1515" s="592"/>
      <c r="AF1515" s="592">
        <v>355.32</v>
      </c>
      <c r="AG1515" s="592">
        <v>0.02</v>
      </c>
    </row>
    <row r="1516" spans="1:33" x14ac:dyDescent="0.2">
      <c r="A1516" s="988">
        <v>38032</v>
      </c>
      <c r="B1516" s="592">
        <v>15.862</v>
      </c>
      <c r="C1516" s="592"/>
      <c r="D1516" s="592">
        <v>6.3380000000000001</v>
      </c>
      <c r="E1516" s="592"/>
      <c r="F1516" s="592">
        <f t="shared" si="49"/>
        <v>22.2</v>
      </c>
      <c r="G1516" s="592"/>
      <c r="H1516" s="592"/>
      <c r="I1516" s="592"/>
      <c r="J1516" s="592"/>
      <c r="K1516" s="592"/>
      <c r="L1516" s="592"/>
      <c r="M1516" s="592"/>
      <c r="N1516" s="592"/>
      <c r="O1516" s="592"/>
      <c r="P1516" s="592"/>
      <c r="Q1516" s="592"/>
      <c r="R1516" s="592"/>
      <c r="S1516" s="592">
        <v>0</v>
      </c>
      <c r="T1516" s="997">
        <v>1.0249999999999999</v>
      </c>
      <c r="U1516" s="473">
        <v>0</v>
      </c>
      <c r="V1516" s="592">
        <v>0</v>
      </c>
      <c r="W1516" s="592">
        <v>0</v>
      </c>
      <c r="X1516" s="592"/>
      <c r="Y1516" s="592">
        <f t="shared" si="50"/>
        <v>21.175000000000001</v>
      </c>
      <c r="Z1516" s="592"/>
      <c r="AA1516" s="592">
        <v>0</v>
      </c>
      <c r="AB1516" s="592">
        <v>341.32</v>
      </c>
      <c r="AC1516" s="592">
        <v>0.05</v>
      </c>
      <c r="AD1516" s="592"/>
      <c r="AE1516" s="592"/>
      <c r="AF1516" s="631">
        <v>355.35</v>
      </c>
      <c r="AG1516" s="631">
        <v>0.33</v>
      </c>
    </row>
    <row r="1517" spans="1:33" x14ac:dyDescent="0.2">
      <c r="A1517" s="988">
        <v>38033</v>
      </c>
      <c r="B1517" s="592">
        <v>17.977</v>
      </c>
      <c r="C1517" s="592"/>
      <c r="D1517" s="592">
        <v>6.3159999999999998</v>
      </c>
      <c r="E1517" s="592"/>
      <c r="F1517" s="592">
        <f t="shared" si="49"/>
        <v>24.292999999999999</v>
      </c>
      <c r="G1517" s="592"/>
      <c r="H1517" s="592"/>
      <c r="I1517" s="592"/>
      <c r="J1517" s="592"/>
      <c r="K1517" s="592"/>
      <c r="L1517" s="592"/>
      <c r="M1517" s="592"/>
      <c r="N1517" s="592"/>
      <c r="O1517" s="592"/>
      <c r="P1517" s="592"/>
      <c r="Q1517" s="592"/>
      <c r="R1517" s="592"/>
      <c r="S1517" s="592">
        <v>0</v>
      </c>
      <c r="T1517" s="997">
        <v>0.52600000000000002</v>
      </c>
      <c r="U1517" s="473">
        <v>0</v>
      </c>
      <c r="V1517" s="592">
        <v>0</v>
      </c>
      <c r="W1517" s="592">
        <v>0</v>
      </c>
      <c r="X1517" s="592"/>
      <c r="Y1517" s="592">
        <f t="shared" si="50"/>
        <v>23.766999999999999</v>
      </c>
      <c r="Z1517" s="592"/>
      <c r="AA1517" s="592">
        <v>0</v>
      </c>
      <c r="AB1517" s="592">
        <v>341.37</v>
      </c>
      <c r="AC1517" s="592">
        <v>0</v>
      </c>
      <c r="AD1517" s="592"/>
      <c r="AE1517" s="592"/>
      <c r="AF1517" s="996">
        <v>355.38</v>
      </c>
      <c r="AG1517" s="631">
        <v>0</v>
      </c>
    </row>
    <row r="1518" spans="1:33" x14ac:dyDescent="0.2">
      <c r="A1518" s="988">
        <v>38034</v>
      </c>
      <c r="B1518" s="592">
        <v>17.940000000000001</v>
      </c>
      <c r="C1518" s="592"/>
      <c r="D1518" s="592">
        <v>6.7990000000000004</v>
      </c>
      <c r="E1518" s="592"/>
      <c r="F1518" s="592">
        <f t="shared" si="49"/>
        <v>24.739000000000001</v>
      </c>
      <c r="G1518" s="592"/>
      <c r="H1518" s="592"/>
      <c r="I1518" s="592"/>
      <c r="J1518" s="592"/>
      <c r="K1518" s="592"/>
      <c r="L1518" s="592"/>
      <c r="M1518" s="592"/>
      <c r="N1518" s="592"/>
      <c r="O1518" s="592"/>
      <c r="P1518" s="592"/>
      <c r="Q1518" s="592"/>
      <c r="R1518" s="592"/>
      <c r="S1518" s="592">
        <v>0</v>
      </c>
      <c r="T1518" s="997">
        <v>9.4E-2</v>
      </c>
      <c r="U1518" s="473">
        <v>0</v>
      </c>
      <c r="V1518" s="592">
        <v>0</v>
      </c>
      <c r="W1518" s="592">
        <v>0</v>
      </c>
      <c r="X1518" s="592"/>
      <c r="Y1518" s="592">
        <f t="shared" si="50"/>
        <v>24.645</v>
      </c>
      <c r="Z1518" s="592"/>
      <c r="AA1518" s="592">
        <v>0</v>
      </c>
      <c r="AB1518" s="592">
        <v>341.38</v>
      </c>
      <c r="AC1518" s="592">
        <v>0.12</v>
      </c>
      <c r="AD1518" s="592"/>
      <c r="AE1518" s="592"/>
      <c r="AF1518" s="631">
        <v>355.35</v>
      </c>
      <c r="AG1518" s="592">
        <v>7.0000000000000007E-2</v>
      </c>
    </row>
    <row r="1519" spans="1:33" x14ac:dyDescent="0.2">
      <c r="A1519" s="988">
        <v>38035</v>
      </c>
      <c r="B1519" s="592">
        <v>17.443999999999999</v>
      </c>
      <c r="C1519" s="592"/>
      <c r="D1519" s="592">
        <v>7.125</v>
      </c>
      <c r="E1519" s="592"/>
      <c r="F1519" s="592">
        <f t="shared" si="49"/>
        <v>24.568999999999999</v>
      </c>
      <c r="G1519" s="592"/>
      <c r="H1519" s="592"/>
      <c r="I1519" s="592"/>
      <c r="J1519" s="592"/>
      <c r="K1519" s="592"/>
      <c r="L1519" s="592"/>
      <c r="M1519" s="592"/>
      <c r="N1519" s="592"/>
      <c r="O1519" s="592"/>
      <c r="P1519" s="592"/>
      <c r="Q1519" s="592"/>
      <c r="R1519" s="592"/>
      <c r="S1519" s="592">
        <v>0</v>
      </c>
      <c r="T1519" s="997">
        <v>3.0000000000000001E-3</v>
      </c>
      <c r="U1519" s="473">
        <v>0</v>
      </c>
      <c r="V1519" s="592">
        <v>0</v>
      </c>
      <c r="W1519" s="592">
        <v>0</v>
      </c>
      <c r="X1519" s="592"/>
      <c r="Y1519" s="592">
        <f t="shared" si="50"/>
        <v>24.565999999999999</v>
      </c>
      <c r="Z1519" s="592"/>
      <c r="AA1519" s="592">
        <v>0</v>
      </c>
      <c r="AB1519" s="592">
        <v>341.34</v>
      </c>
      <c r="AC1519" s="592">
        <v>0</v>
      </c>
      <c r="AD1519" s="592"/>
      <c r="AE1519" s="592"/>
      <c r="AF1519" s="631">
        <v>355.34</v>
      </c>
      <c r="AG1519" s="631">
        <v>0</v>
      </c>
    </row>
    <row r="1520" spans="1:33" x14ac:dyDescent="0.2">
      <c r="A1520" s="988">
        <v>38036</v>
      </c>
      <c r="B1520" s="592">
        <v>19.372</v>
      </c>
      <c r="C1520" s="592"/>
      <c r="D1520" s="592">
        <v>7.3869999999999996</v>
      </c>
      <c r="E1520" s="592"/>
      <c r="F1520" s="592">
        <f t="shared" si="49"/>
        <v>26.759</v>
      </c>
      <c r="G1520" s="592"/>
      <c r="H1520" s="592"/>
      <c r="I1520" s="592"/>
      <c r="J1520" s="592"/>
      <c r="K1520" s="592"/>
      <c r="L1520" s="592"/>
      <c r="M1520" s="592"/>
      <c r="N1520" s="592"/>
      <c r="O1520" s="592"/>
      <c r="P1520" s="592"/>
      <c r="Q1520" s="592"/>
      <c r="R1520" s="592"/>
      <c r="S1520" s="592">
        <v>0</v>
      </c>
      <c r="T1520" s="997">
        <v>0.13200000000000001</v>
      </c>
      <c r="U1520" s="473">
        <v>0</v>
      </c>
      <c r="V1520" s="592">
        <v>0</v>
      </c>
      <c r="W1520" s="592">
        <v>0</v>
      </c>
      <c r="X1520" s="592"/>
      <c r="Y1520" s="592">
        <f t="shared" si="50"/>
        <v>26.626999999999999</v>
      </c>
      <c r="Z1520" s="592"/>
      <c r="AA1520" s="592">
        <v>0</v>
      </c>
      <c r="AB1520" s="592">
        <v>341.33</v>
      </c>
      <c r="AC1520" s="592">
        <v>0</v>
      </c>
      <c r="AD1520" s="592"/>
      <c r="AE1520" s="592"/>
      <c r="AF1520" s="592">
        <v>355.34</v>
      </c>
      <c r="AG1520" s="592">
        <v>0</v>
      </c>
    </row>
    <row r="1521" spans="1:33" x14ac:dyDescent="0.2">
      <c r="A1521" s="988">
        <v>38037</v>
      </c>
      <c r="B1521" s="592">
        <v>17.420999999999999</v>
      </c>
      <c r="C1521" s="592"/>
      <c r="D1521" s="592">
        <v>8.5190000000000001</v>
      </c>
      <c r="E1521" s="592"/>
      <c r="F1521" s="592">
        <f t="shared" si="49"/>
        <v>25.939999999999998</v>
      </c>
      <c r="G1521" s="592"/>
      <c r="H1521" s="592"/>
      <c r="I1521" s="592"/>
      <c r="J1521" s="592"/>
      <c r="K1521" s="592"/>
      <c r="L1521" s="592"/>
      <c r="M1521" s="592"/>
      <c r="N1521" s="592"/>
      <c r="O1521" s="592"/>
      <c r="P1521" s="592"/>
      <c r="Q1521" s="592"/>
      <c r="R1521" s="592"/>
      <c r="S1521" s="592">
        <v>0</v>
      </c>
      <c r="T1521" s="997">
        <v>0.12</v>
      </c>
      <c r="U1521" s="473">
        <v>0</v>
      </c>
      <c r="V1521" s="592">
        <v>0</v>
      </c>
      <c r="W1521" s="592">
        <v>0</v>
      </c>
      <c r="X1521" s="592"/>
      <c r="Y1521" s="592">
        <f t="shared" si="50"/>
        <v>25.819999999999997</v>
      </c>
      <c r="Z1521" s="592"/>
      <c r="AA1521" s="592">
        <v>0</v>
      </c>
      <c r="AB1521" s="631">
        <v>341.3</v>
      </c>
      <c r="AC1521" s="631">
        <v>0</v>
      </c>
      <c r="AD1521" s="631"/>
      <c r="AE1521" s="631"/>
      <c r="AF1521" s="631">
        <v>355.31</v>
      </c>
      <c r="AG1521" s="631">
        <v>0</v>
      </c>
    </row>
    <row r="1522" spans="1:33" x14ac:dyDescent="0.2">
      <c r="A1522" s="988">
        <v>38038</v>
      </c>
      <c r="B1522" s="592">
        <v>15.12</v>
      </c>
      <c r="C1522" s="592"/>
      <c r="D1522" s="592">
        <v>6.6879999999999997</v>
      </c>
      <c r="E1522" s="592"/>
      <c r="F1522" s="592">
        <f t="shared" si="49"/>
        <v>21.808</v>
      </c>
      <c r="G1522" s="592"/>
      <c r="H1522" s="592"/>
      <c r="I1522" s="592"/>
      <c r="J1522" s="592"/>
      <c r="K1522" s="592"/>
      <c r="L1522" s="592"/>
      <c r="M1522" s="592"/>
      <c r="N1522" s="592"/>
      <c r="O1522" s="592"/>
      <c r="P1522" s="592"/>
      <c r="Q1522" s="592"/>
      <c r="R1522" s="592"/>
      <c r="S1522" s="592">
        <v>0</v>
      </c>
      <c r="T1522" s="997">
        <v>0</v>
      </c>
      <c r="U1522" s="473">
        <v>0</v>
      </c>
      <c r="V1522" s="592">
        <v>0</v>
      </c>
      <c r="W1522" s="592">
        <v>0</v>
      </c>
      <c r="X1522" s="592"/>
      <c r="Y1522" s="592">
        <f t="shared" si="50"/>
        <v>21.808</v>
      </c>
      <c r="Z1522" s="592"/>
      <c r="AA1522" s="592">
        <v>0</v>
      </c>
      <c r="AB1522" s="592">
        <v>341.3</v>
      </c>
      <c r="AC1522" s="592">
        <v>0</v>
      </c>
      <c r="AD1522" s="592"/>
      <c r="AE1522" s="592"/>
      <c r="AF1522" s="592">
        <v>355.28</v>
      </c>
      <c r="AG1522" s="592">
        <v>0</v>
      </c>
    </row>
    <row r="1523" spans="1:33" x14ac:dyDescent="0.2">
      <c r="A1523" s="988">
        <v>38039</v>
      </c>
      <c r="B1523" s="592">
        <v>14.997</v>
      </c>
      <c r="C1523" s="592"/>
      <c r="D1523" s="592">
        <v>6.9370000000000003</v>
      </c>
      <c r="E1523" s="592"/>
      <c r="F1523" s="592">
        <f t="shared" si="49"/>
        <v>21.934000000000001</v>
      </c>
      <c r="G1523" s="592"/>
      <c r="H1523" s="592"/>
      <c r="I1523" s="592"/>
      <c r="J1523" s="592"/>
      <c r="K1523" s="592"/>
      <c r="L1523" s="592"/>
      <c r="M1523" s="592"/>
      <c r="N1523" s="592"/>
      <c r="O1523" s="592"/>
      <c r="P1523" s="592"/>
      <c r="Q1523" s="592"/>
      <c r="R1523" s="592"/>
      <c r="S1523" s="592">
        <v>0</v>
      </c>
      <c r="T1523" s="997">
        <v>4.0000000000000001E-3</v>
      </c>
      <c r="U1523" s="473">
        <v>0</v>
      </c>
      <c r="V1523" s="592">
        <v>0</v>
      </c>
      <c r="W1523" s="592">
        <v>0</v>
      </c>
      <c r="X1523" s="592"/>
      <c r="Y1523" s="592">
        <f t="shared" si="50"/>
        <v>21.93</v>
      </c>
      <c r="Z1523" s="592"/>
      <c r="AA1523" s="592">
        <v>0</v>
      </c>
      <c r="AB1523" s="592">
        <v>341.3</v>
      </c>
      <c r="AC1523" s="592">
        <v>0</v>
      </c>
      <c r="AD1523" s="592"/>
      <c r="AE1523" s="592"/>
      <c r="AF1523" s="631">
        <v>355.27</v>
      </c>
      <c r="AG1523" s="631">
        <v>0</v>
      </c>
    </row>
    <row r="1524" spans="1:33" x14ac:dyDescent="0.2">
      <c r="A1524" s="988">
        <v>38040</v>
      </c>
      <c r="B1524" s="592">
        <v>16.221</v>
      </c>
      <c r="C1524" s="592"/>
      <c r="D1524" s="592">
        <v>10.303000000000001</v>
      </c>
      <c r="E1524" s="592"/>
      <c r="F1524" s="592">
        <f t="shared" si="49"/>
        <v>26.524000000000001</v>
      </c>
      <c r="G1524" s="592"/>
      <c r="H1524" s="592"/>
      <c r="I1524" s="592"/>
      <c r="J1524" s="592"/>
      <c r="K1524" s="592"/>
      <c r="L1524" s="592"/>
      <c r="M1524" s="592"/>
      <c r="N1524" s="592"/>
      <c r="O1524" s="592"/>
      <c r="P1524" s="592"/>
      <c r="Q1524" s="592"/>
      <c r="R1524" s="592"/>
      <c r="S1524" s="592">
        <v>0</v>
      </c>
      <c r="T1524" s="997">
        <v>0.11</v>
      </c>
      <c r="U1524" s="679">
        <v>0</v>
      </c>
      <c r="V1524" s="592">
        <v>0</v>
      </c>
      <c r="W1524" s="592">
        <v>0</v>
      </c>
      <c r="X1524" s="592"/>
      <c r="Y1524" s="592">
        <f t="shared" si="50"/>
        <v>26.414000000000001</v>
      </c>
      <c r="Z1524" s="592"/>
      <c r="AA1524" s="592">
        <v>0</v>
      </c>
      <c r="AB1524" s="592">
        <v>341.3</v>
      </c>
      <c r="AC1524" s="592">
        <v>0</v>
      </c>
      <c r="AD1524" s="592"/>
      <c r="AE1524" s="592"/>
      <c r="AF1524" s="631">
        <v>355.25</v>
      </c>
      <c r="AG1524" s="631">
        <v>0</v>
      </c>
    </row>
    <row r="1525" spans="1:33" x14ac:dyDescent="0.2">
      <c r="A1525" s="988">
        <v>38041</v>
      </c>
      <c r="B1525" s="592">
        <v>14.478999999999999</v>
      </c>
      <c r="C1525" s="592"/>
      <c r="D1525" s="592">
        <v>9.3190000000000008</v>
      </c>
      <c r="E1525" s="592"/>
      <c r="F1525" s="592">
        <f t="shared" si="49"/>
        <v>23.798000000000002</v>
      </c>
      <c r="G1525" s="592"/>
      <c r="H1525" s="592"/>
      <c r="I1525" s="592"/>
      <c r="J1525" s="592"/>
      <c r="K1525" s="592"/>
      <c r="L1525" s="592"/>
      <c r="M1525" s="592"/>
      <c r="N1525" s="592"/>
      <c r="O1525" s="592"/>
      <c r="P1525" s="592"/>
      <c r="Q1525" s="592"/>
      <c r="R1525" s="592"/>
      <c r="S1525" s="592">
        <v>0</v>
      </c>
      <c r="T1525" s="997">
        <v>0.48799999999999999</v>
      </c>
      <c r="U1525" s="679">
        <v>0</v>
      </c>
      <c r="V1525" s="592">
        <v>0</v>
      </c>
      <c r="W1525" s="592">
        <v>0</v>
      </c>
      <c r="X1525" s="592"/>
      <c r="Y1525" s="592">
        <f t="shared" si="50"/>
        <v>23.310000000000002</v>
      </c>
      <c r="Z1525" s="592"/>
      <c r="AA1525" s="592">
        <v>0</v>
      </c>
      <c r="AB1525" s="592">
        <v>341.22</v>
      </c>
      <c r="AC1525" s="592">
        <v>0</v>
      </c>
      <c r="AD1525" s="592"/>
      <c r="AE1525" s="592"/>
      <c r="AF1525" s="631">
        <v>355.24</v>
      </c>
      <c r="AG1525" s="631">
        <v>0</v>
      </c>
    </row>
    <row r="1526" spans="1:33" x14ac:dyDescent="0.2">
      <c r="A1526" s="988">
        <v>38042</v>
      </c>
      <c r="B1526" s="592">
        <v>17.611000000000001</v>
      </c>
      <c r="C1526" s="592"/>
      <c r="D1526" s="592">
        <v>8.6170000000000009</v>
      </c>
      <c r="E1526" s="592"/>
      <c r="F1526" s="592">
        <f t="shared" si="49"/>
        <v>26.228000000000002</v>
      </c>
      <c r="G1526" s="592"/>
      <c r="H1526" s="592"/>
      <c r="I1526" s="592"/>
      <c r="J1526" s="592"/>
      <c r="K1526" s="592"/>
      <c r="L1526" s="592"/>
      <c r="M1526" s="592"/>
      <c r="N1526" s="592"/>
      <c r="O1526" s="592"/>
      <c r="P1526" s="592"/>
      <c r="Q1526" s="592"/>
      <c r="R1526" s="592"/>
      <c r="S1526" s="592">
        <v>0</v>
      </c>
      <c r="T1526" s="997">
        <v>0.85399999999999998</v>
      </c>
      <c r="U1526" s="679">
        <v>0</v>
      </c>
      <c r="V1526" s="592">
        <v>0</v>
      </c>
      <c r="W1526" s="592">
        <v>0</v>
      </c>
      <c r="X1526" s="592"/>
      <c r="Y1526" s="592">
        <f t="shared" si="50"/>
        <v>25.374000000000002</v>
      </c>
      <c r="Z1526" s="592"/>
      <c r="AA1526" s="592">
        <v>0</v>
      </c>
      <c r="AB1526" s="631">
        <v>341.21</v>
      </c>
      <c r="AC1526" s="631">
        <v>0</v>
      </c>
      <c r="AD1526" s="631"/>
      <c r="AE1526" s="631"/>
      <c r="AF1526" s="592">
        <v>355.28</v>
      </c>
      <c r="AG1526" s="592">
        <v>0</v>
      </c>
    </row>
    <row r="1527" spans="1:33" x14ac:dyDescent="0.2">
      <c r="A1527" s="988">
        <v>38043</v>
      </c>
      <c r="B1527" s="592">
        <v>16.895</v>
      </c>
      <c r="C1527" s="592"/>
      <c r="D1527" s="592">
        <v>6.3490000000000002</v>
      </c>
      <c r="E1527" s="592"/>
      <c r="F1527" s="592">
        <f t="shared" si="49"/>
        <v>23.244</v>
      </c>
      <c r="G1527" s="592"/>
      <c r="H1527" s="592"/>
      <c r="I1527" s="592"/>
      <c r="J1527" s="592"/>
      <c r="K1527" s="592"/>
      <c r="L1527" s="592"/>
      <c r="M1527" s="592"/>
      <c r="N1527" s="592"/>
      <c r="O1527" s="592"/>
      <c r="P1527" s="592"/>
      <c r="Q1527" s="592"/>
      <c r="R1527" s="592"/>
      <c r="S1527" s="592">
        <v>0</v>
      </c>
      <c r="T1527" s="997">
        <v>0</v>
      </c>
      <c r="U1527" s="679">
        <v>0</v>
      </c>
      <c r="V1527" s="592">
        <v>0</v>
      </c>
      <c r="W1527" s="631">
        <v>0</v>
      </c>
      <c r="X1527" s="631"/>
      <c r="Y1527" s="592">
        <f t="shared" si="50"/>
        <v>23.244</v>
      </c>
      <c r="Z1527" s="592"/>
      <c r="AA1527" s="592">
        <v>0</v>
      </c>
      <c r="AB1527" s="592">
        <v>341.21</v>
      </c>
      <c r="AC1527" s="592">
        <v>0.23</v>
      </c>
      <c r="AD1527" s="592"/>
      <c r="AE1527" s="592"/>
      <c r="AF1527" s="592">
        <v>355.25</v>
      </c>
      <c r="AG1527" s="592">
        <v>0</v>
      </c>
    </row>
    <row r="1528" spans="1:33" x14ac:dyDescent="0.2">
      <c r="A1528" s="988">
        <v>38044</v>
      </c>
      <c r="B1528" s="592">
        <v>18.106999999999999</v>
      </c>
      <c r="C1528" s="592"/>
      <c r="D1528" s="592">
        <v>6.758</v>
      </c>
      <c r="E1528" s="592"/>
      <c r="F1528" s="592">
        <f t="shared" si="49"/>
        <v>24.864999999999998</v>
      </c>
      <c r="G1528" s="592"/>
      <c r="H1528" s="592"/>
      <c r="I1528" s="592"/>
      <c r="J1528" s="592"/>
      <c r="K1528" s="592"/>
      <c r="L1528" s="592"/>
      <c r="M1528" s="592"/>
      <c r="N1528" s="592"/>
      <c r="O1528" s="592"/>
      <c r="P1528" s="592"/>
      <c r="Q1528" s="592"/>
      <c r="R1528" s="592"/>
      <c r="S1528" s="592">
        <v>0</v>
      </c>
      <c r="T1528" s="997">
        <v>0</v>
      </c>
      <c r="U1528" s="679">
        <v>0</v>
      </c>
      <c r="V1528" s="592">
        <v>0</v>
      </c>
      <c r="W1528" s="631">
        <v>0</v>
      </c>
      <c r="X1528" s="631"/>
      <c r="Y1528" s="592">
        <f t="shared" si="50"/>
        <v>24.864999999999998</v>
      </c>
      <c r="Z1528" s="592"/>
      <c r="AA1528" s="592">
        <v>0</v>
      </c>
      <c r="AB1528" s="592">
        <v>341.19</v>
      </c>
      <c r="AC1528" s="592">
        <v>0.14000000000000001</v>
      </c>
      <c r="AD1528" s="592"/>
      <c r="AE1528" s="592"/>
      <c r="AF1528" s="592">
        <v>355.25</v>
      </c>
      <c r="AG1528" s="592">
        <v>0.08</v>
      </c>
    </row>
    <row r="1529" spans="1:33" x14ac:dyDescent="0.2">
      <c r="A1529" s="988">
        <v>38045</v>
      </c>
      <c r="B1529" s="592">
        <v>16.936</v>
      </c>
      <c r="C1529" s="592"/>
      <c r="D1529" s="592">
        <v>6.7919999999999998</v>
      </c>
      <c r="E1529" s="592"/>
      <c r="F1529" s="592">
        <f t="shared" si="49"/>
        <v>23.728000000000002</v>
      </c>
      <c r="G1529" s="592"/>
      <c r="H1529" s="592"/>
      <c r="I1529" s="592"/>
      <c r="J1529" s="592"/>
      <c r="K1529" s="592"/>
      <c r="L1529" s="592"/>
      <c r="M1529" s="592"/>
      <c r="N1529" s="592"/>
      <c r="O1529" s="592"/>
      <c r="P1529" s="592"/>
      <c r="Q1529" s="592"/>
      <c r="R1529" s="592"/>
      <c r="S1529" s="592">
        <v>0</v>
      </c>
      <c r="T1529" s="997">
        <v>0</v>
      </c>
      <c r="U1529" s="679">
        <v>0</v>
      </c>
      <c r="V1529" s="592">
        <v>0</v>
      </c>
      <c r="W1529" s="631">
        <v>0</v>
      </c>
      <c r="X1529" s="631"/>
      <c r="Y1529" s="592">
        <f t="shared" si="50"/>
        <v>23.728000000000002</v>
      </c>
      <c r="Z1529" s="592"/>
      <c r="AA1529" s="592">
        <v>0</v>
      </c>
      <c r="AB1529" s="592">
        <v>341.18</v>
      </c>
      <c r="AC1529" s="592">
        <v>0</v>
      </c>
      <c r="AD1529" s="592"/>
      <c r="AE1529" s="592"/>
      <c r="AF1529" s="592">
        <v>355.24</v>
      </c>
      <c r="AG1529" s="592">
        <v>0</v>
      </c>
    </row>
    <row r="1530" spans="1:33" x14ac:dyDescent="0.2">
      <c r="A1530" s="988">
        <v>38046</v>
      </c>
      <c r="B1530" s="592">
        <v>15.933999999999999</v>
      </c>
      <c r="C1530" s="592"/>
      <c r="D1530" s="592">
        <v>6.5119999999999996</v>
      </c>
      <c r="E1530" s="592"/>
      <c r="F1530" s="592">
        <f t="shared" si="49"/>
        <v>22.445999999999998</v>
      </c>
      <c r="G1530" s="592"/>
      <c r="H1530" s="592"/>
      <c r="I1530" s="592"/>
      <c r="J1530" s="592"/>
      <c r="K1530" s="592"/>
      <c r="L1530" s="592"/>
      <c r="M1530" s="592"/>
      <c r="N1530" s="592"/>
      <c r="O1530" s="592"/>
      <c r="P1530" s="592"/>
      <c r="Q1530" s="592"/>
      <c r="R1530" s="592"/>
      <c r="S1530" s="592">
        <v>0</v>
      </c>
      <c r="T1530" s="997">
        <v>0</v>
      </c>
      <c r="U1530" s="679">
        <v>0</v>
      </c>
      <c r="V1530" s="592">
        <v>0</v>
      </c>
      <c r="W1530" s="631">
        <v>0</v>
      </c>
      <c r="X1530" s="631"/>
      <c r="Y1530" s="592">
        <f t="shared" si="50"/>
        <v>22.445999999999998</v>
      </c>
      <c r="Z1530" s="592"/>
      <c r="AA1530" s="592">
        <v>0</v>
      </c>
      <c r="AB1530" s="631">
        <v>341.17</v>
      </c>
      <c r="AC1530" s="631">
        <v>0</v>
      </c>
      <c r="AD1530" s="631"/>
      <c r="AE1530" s="631"/>
      <c r="AF1530" s="996">
        <v>355.29</v>
      </c>
      <c r="AG1530" s="631">
        <v>0</v>
      </c>
    </row>
    <row r="1531" spans="1:33" x14ac:dyDescent="0.2">
      <c r="A1531" s="988">
        <v>38047</v>
      </c>
      <c r="B1531" s="592">
        <v>19.164000000000001</v>
      </c>
      <c r="C1531" s="592"/>
      <c r="D1531" s="592">
        <v>6.7370000000000001</v>
      </c>
      <c r="E1531" s="592"/>
      <c r="F1531" s="592">
        <f t="shared" si="49"/>
        <v>25.901000000000003</v>
      </c>
      <c r="G1531" s="592"/>
      <c r="H1531" s="592"/>
      <c r="I1531" s="592"/>
      <c r="J1531" s="592"/>
      <c r="K1531" s="592"/>
      <c r="L1531" s="592"/>
      <c r="M1531" s="592"/>
      <c r="N1531" s="592"/>
      <c r="O1531" s="592"/>
      <c r="P1531" s="592"/>
      <c r="Q1531" s="592"/>
      <c r="R1531" s="592"/>
      <c r="S1531" s="592">
        <v>0</v>
      </c>
      <c r="T1531" s="1009">
        <v>0.85399999999999998</v>
      </c>
      <c r="U1531" s="473">
        <v>0</v>
      </c>
      <c r="V1531" s="592">
        <v>0</v>
      </c>
      <c r="W1531" s="592">
        <v>0</v>
      </c>
      <c r="X1531" s="592"/>
      <c r="Y1531" s="592">
        <f t="shared" si="50"/>
        <v>25.047000000000004</v>
      </c>
      <c r="Z1531" s="592"/>
      <c r="AA1531" s="592">
        <v>0</v>
      </c>
      <c r="AB1531" s="592">
        <v>341.17</v>
      </c>
      <c r="AC1531" s="592">
        <v>0</v>
      </c>
      <c r="AD1531" s="592"/>
      <c r="AE1531" s="592"/>
      <c r="AF1531" s="631">
        <v>355.28</v>
      </c>
      <c r="AG1531" s="631">
        <v>0</v>
      </c>
    </row>
    <row r="1532" spans="1:33" x14ac:dyDescent="0.2">
      <c r="A1532" s="988">
        <v>38048</v>
      </c>
      <c r="B1532" s="592">
        <v>18.22</v>
      </c>
      <c r="C1532" s="592"/>
      <c r="D1532" s="592">
        <v>6.7560000000000002</v>
      </c>
      <c r="E1532" s="592"/>
      <c r="F1532" s="592">
        <f t="shared" si="49"/>
        <v>24.975999999999999</v>
      </c>
      <c r="G1532" s="592"/>
      <c r="H1532" s="592"/>
      <c r="I1532" s="592"/>
      <c r="J1532" s="592"/>
      <c r="K1532" s="592"/>
      <c r="L1532" s="592"/>
      <c r="M1532" s="592"/>
      <c r="N1532" s="592"/>
      <c r="O1532" s="592"/>
      <c r="P1532" s="592"/>
      <c r="Q1532" s="592"/>
      <c r="R1532" s="592"/>
      <c r="S1532" s="592">
        <v>0</v>
      </c>
      <c r="T1532" s="1009">
        <v>0.85399999999999998</v>
      </c>
      <c r="U1532" s="473">
        <v>0</v>
      </c>
      <c r="V1532" s="592">
        <v>0</v>
      </c>
      <c r="W1532" s="592">
        <v>0</v>
      </c>
      <c r="X1532" s="592"/>
      <c r="Y1532" s="592">
        <f t="shared" si="50"/>
        <v>24.122</v>
      </c>
      <c r="Z1532" s="592"/>
      <c r="AA1532" s="592">
        <v>0</v>
      </c>
      <c r="AB1532" s="592">
        <v>341.21</v>
      </c>
      <c r="AC1532" s="592">
        <v>0.22</v>
      </c>
      <c r="AD1532" s="592"/>
      <c r="AE1532" s="592"/>
      <c r="AF1532" s="631">
        <v>355.27</v>
      </c>
      <c r="AG1532" s="631">
        <v>0.15</v>
      </c>
    </row>
    <row r="1533" spans="1:33" x14ac:dyDescent="0.2">
      <c r="A1533" s="988">
        <v>38049</v>
      </c>
      <c r="B1533" s="993">
        <v>17.888999999999999</v>
      </c>
      <c r="C1533" s="993"/>
      <c r="D1533" s="592">
        <v>8.1460000000000008</v>
      </c>
      <c r="E1533" s="592"/>
      <c r="F1533" s="592">
        <f t="shared" si="49"/>
        <v>26.035</v>
      </c>
      <c r="G1533" s="592"/>
      <c r="H1533" s="592"/>
      <c r="I1533" s="592"/>
      <c r="J1533" s="592"/>
      <c r="K1533" s="592"/>
      <c r="L1533" s="592"/>
      <c r="M1533" s="592"/>
      <c r="N1533" s="592"/>
      <c r="O1533" s="592"/>
      <c r="P1533" s="592"/>
      <c r="Q1533" s="592"/>
      <c r="R1533" s="592"/>
      <c r="S1533" s="592">
        <v>0</v>
      </c>
      <c r="T1533" s="1009">
        <v>0.85399999999999998</v>
      </c>
      <c r="U1533" s="473">
        <v>0</v>
      </c>
      <c r="V1533" s="592">
        <v>0</v>
      </c>
      <c r="W1533" s="592">
        <v>0</v>
      </c>
      <c r="X1533" s="592"/>
      <c r="Y1533" s="592">
        <f t="shared" si="50"/>
        <v>25.181000000000001</v>
      </c>
      <c r="Z1533" s="592"/>
      <c r="AA1533" s="592">
        <v>0</v>
      </c>
      <c r="AB1533" s="631">
        <v>341.24</v>
      </c>
      <c r="AC1533" s="631">
        <v>0.02</v>
      </c>
      <c r="AD1533" s="631"/>
      <c r="AE1533" s="631"/>
      <c r="AF1533" s="592">
        <v>355.3</v>
      </c>
      <c r="AG1533" s="592">
        <v>0</v>
      </c>
    </row>
    <row r="1534" spans="1:33" x14ac:dyDescent="0.2">
      <c r="A1534" s="988">
        <v>38050</v>
      </c>
      <c r="B1534" s="592">
        <v>18.936</v>
      </c>
      <c r="C1534" s="592"/>
      <c r="D1534" s="592">
        <v>7.23</v>
      </c>
      <c r="E1534" s="592"/>
      <c r="F1534" s="592">
        <f t="shared" si="49"/>
        <v>26.166</v>
      </c>
      <c r="G1534" s="592"/>
      <c r="H1534" s="592"/>
      <c r="I1534" s="592"/>
      <c r="J1534" s="592"/>
      <c r="K1534" s="592"/>
      <c r="L1534" s="592"/>
      <c r="M1534" s="592"/>
      <c r="N1534" s="592"/>
      <c r="O1534" s="592"/>
      <c r="P1534" s="592"/>
      <c r="Q1534" s="592"/>
      <c r="R1534" s="592"/>
      <c r="S1534" s="592">
        <v>0</v>
      </c>
      <c r="T1534" s="1009">
        <v>0.85399999999999998</v>
      </c>
      <c r="U1534" s="473">
        <v>0</v>
      </c>
      <c r="V1534" s="592">
        <v>0</v>
      </c>
      <c r="W1534" s="592">
        <v>0</v>
      </c>
      <c r="X1534" s="592"/>
      <c r="Y1534" s="592">
        <f t="shared" si="50"/>
        <v>25.312000000000001</v>
      </c>
      <c r="Z1534" s="592"/>
      <c r="AA1534" s="592">
        <v>0</v>
      </c>
      <c r="AB1534" s="592">
        <v>341.23</v>
      </c>
      <c r="AC1534" s="592">
        <v>0</v>
      </c>
      <c r="AD1534" s="592"/>
      <c r="AE1534" s="592"/>
      <c r="AF1534" s="631">
        <v>355.25</v>
      </c>
      <c r="AG1534" s="631">
        <v>0</v>
      </c>
    </row>
    <row r="1535" spans="1:33" x14ac:dyDescent="0.2">
      <c r="A1535" s="988">
        <v>38051</v>
      </c>
      <c r="B1535" s="592">
        <v>18.228000000000002</v>
      </c>
      <c r="C1535" s="592"/>
      <c r="D1535" s="592">
        <v>7.0810000000000004</v>
      </c>
      <c r="E1535" s="592"/>
      <c r="F1535" s="592">
        <f t="shared" si="49"/>
        <v>25.309000000000001</v>
      </c>
      <c r="G1535" s="592"/>
      <c r="H1535" s="592"/>
      <c r="I1535" s="592"/>
      <c r="J1535" s="592"/>
      <c r="K1535" s="592"/>
      <c r="L1535" s="592"/>
      <c r="M1535" s="592"/>
      <c r="N1535" s="592"/>
      <c r="O1535" s="592"/>
      <c r="P1535" s="592"/>
      <c r="Q1535" s="592"/>
      <c r="R1535" s="592"/>
      <c r="S1535" s="592">
        <v>0</v>
      </c>
      <c r="T1535" s="990">
        <v>0.435</v>
      </c>
      <c r="U1535" s="473">
        <v>0</v>
      </c>
      <c r="V1535" s="592">
        <v>0</v>
      </c>
      <c r="W1535" s="592">
        <v>0</v>
      </c>
      <c r="X1535" s="592"/>
      <c r="Y1535" s="592">
        <f t="shared" si="50"/>
        <v>24.874000000000002</v>
      </c>
      <c r="Z1535" s="592"/>
      <c r="AA1535" s="592">
        <v>0</v>
      </c>
      <c r="AB1535" s="592">
        <v>341.22</v>
      </c>
      <c r="AC1535" s="592">
        <v>0.05</v>
      </c>
      <c r="AD1535" s="592"/>
      <c r="AE1535" s="592"/>
      <c r="AF1535" s="631">
        <v>355.21</v>
      </c>
      <c r="AG1535" s="631">
        <v>0</v>
      </c>
    </row>
    <row r="1536" spans="1:33" x14ac:dyDescent="0.2">
      <c r="A1536" s="988">
        <v>38052</v>
      </c>
      <c r="B1536" s="592">
        <v>16.405000000000001</v>
      </c>
      <c r="C1536" s="592"/>
      <c r="D1536" s="592">
        <v>6.9569999999999999</v>
      </c>
      <c r="E1536" s="592"/>
      <c r="F1536" s="592">
        <f t="shared" si="49"/>
        <v>23.362000000000002</v>
      </c>
      <c r="G1536" s="592"/>
      <c r="H1536" s="592"/>
      <c r="I1536" s="592"/>
      <c r="J1536" s="592"/>
      <c r="K1536" s="592"/>
      <c r="L1536" s="592"/>
      <c r="M1536" s="592"/>
      <c r="N1536" s="592"/>
      <c r="O1536" s="592"/>
      <c r="P1536" s="592"/>
      <c r="Q1536" s="592"/>
      <c r="R1536" s="592"/>
      <c r="S1536" s="592">
        <v>0</v>
      </c>
      <c r="T1536" s="990">
        <v>0</v>
      </c>
      <c r="U1536" s="473">
        <v>0</v>
      </c>
      <c r="V1536" s="592">
        <v>0</v>
      </c>
      <c r="W1536" s="592">
        <v>0</v>
      </c>
      <c r="X1536" s="592"/>
      <c r="Y1536" s="592">
        <f t="shared" si="50"/>
        <v>23.362000000000002</v>
      </c>
      <c r="Z1536" s="592"/>
      <c r="AA1536" s="592">
        <v>0</v>
      </c>
      <c r="AB1536" s="592">
        <v>341.21</v>
      </c>
      <c r="AC1536" s="592">
        <v>0</v>
      </c>
      <c r="AD1536" s="592"/>
      <c r="AE1536" s="592"/>
      <c r="AF1536" s="592">
        <v>355.22</v>
      </c>
      <c r="AG1536" s="592">
        <v>7.0000000000000007E-2</v>
      </c>
    </row>
    <row r="1537" spans="1:33" x14ac:dyDescent="0.2">
      <c r="A1537" s="988">
        <v>38053</v>
      </c>
      <c r="B1537" s="592">
        <v>14.574</v>
      </c>
      <c r="C1537" s="592"/>
      <c r="D1537" s="592">
        <v>7.7960000000000003</v>
      </c>
      <c r="E1537" s="592"/>
      <c r="F1537" s="592">
        <f t="shared" si="49"/>
        <v>22.37</v>
      </c>
      <c r="G1537" s="592"/>
      <c r="H1537" s="592"/>
      <c r="I1537" s="592"/>
      <c r="J1537" s="592"/>
      <c r="K1537" s="592"/>
      <c r="L1537" s="592"/>
      <c r="M1537" s="592"/>
      <c r="N1537" s="592"/>
      <c r="O1537" s="592"/>
      <c r="P1537" s="592"/>
      <c r="Q1537" s="592"/>
      <c r="R1537" s="592"/>
      <c r="S1537" s="592">
        <v>0</v>
      </c>
      <c r="T1537" s="990">
        <v>0.84799999999999998</v>
      </c>
      <c r="U1537" s="473">
        <v>0</v>
      </c>
      <c r="V1537" s="592">
        <v>0</v>
      </c>
      <c r="W1537" s="592">
        <v>0</v>
      </c>
      <c r="X1537" s="592"/>
      <c r="Y1537" s="592">
        <f t="shared" si="50"/>
        <v>21.522000000000002</v>
      </c>
      <c r="Z1537" s="592"/>
      <c r="AA1537" s="592">
        <v>0</v>
      </c>
      <c r="AB1537" s="592">
        <v>341.21</v>
      </c>
      <c r="AC1537" s="592" t="s">
        <v>110</v>
      </c>
      <c r="AD1537" s="592"/>
      <c r="AE1537" s="592"/>
      <c r="AF1537" s="592">
        <v>355.25</v>
      </c>
      <c r="AG1537" s="592" t="s">
        <v>110</v>
      </c>
    </row>
    <row r="1538" spans="1:33" x14ac:dyDescent="0.2">
      <c r="A1538" s="988">
        <v>38054</v>
      </c>
      <c r="B1538" s="631">
        <v>12.388999999999999</v>
      </c>
      <c r="C1538" s="631"/>
      <c r="D1538" s="592">
        <v>11.444000000000001</v>
      </c>
      <c r="E1538" s="592"/>
      <c r="F1538" s="592">
        <f t="shared" si="49"/>
        <v>23.832999999999998</v>
      </c>
      <c r="G1538" s="592"/>
      <c r="H1538" s="592"/>
      <c r="I1538" s="592"/>
      <c r="J1538" s="592"/>
      <c r="K1538" s="592"/>
      <c r="L1538" s="592"/>
      <c r="M1538" s="592"/>
      <c r="N1538" s="592"/>
      <c r="O1538" s="592"/>
      <c r="P1538" s="592"/>
      <c r="Q1538" s="592"/>
      <c r="R1538" s="592"/>
      <c r="S1538" s="592">
        <v>0</v>
      </c>
      <c r="T1538" s="990">
        <v>0.61899999999999999</v>
      </c>
      <c r="U1538" s="473">
        <v>0</v>
      </c>
      <c r="V1538" s="592">
        <v>0</v>
      </c>
      <c r="W1538" s="592">
        <v>0</v>
      </c>
      <c r="X1538" s="592"/>
      <c r="Y1538" s="592">
        <f t="shared" si="50"/>
        <v>23.213999999999999</v>
      </c>
      <c r="Z1538" s="592"/>
      <c r="AA1538" s="592">
        <v>0</v>
      </c>
      <c r="AB1538" s="592">
        <v>341.19</v>
      </c>
      <c r="AC1538" s="592">
        <v>0</v>
      </c>
      <c r="AD1538" s="592"/>
      <c r="AE1538" s="592"/>
      <c r="AF1538" s="1000">
        <v>355.16</v>
      </c>
      <c r="AG1538" s="592">
        <v>0</v>
      </c>
    </row>
    <row r="1539" spans="1:33" x14ac:dyDescent="0.2">
      <c r="A1539" s="988">
        <v>38055</v>
      </c>
      <c r="B1539" s="592">
        <v>18.652000000000001</v>
      </c>
      <c r="C1539" s="592"/>
      <c r="D1539" s="592">
        <v>6.7670000000000003</v>
      </c>
      <c r="E1539" s="592"/>
      <c r="F1539" s="592">
        <f t="shared" si="49"/>
        <v>25.419</v>
      </c>
      <c r="G1539" s="592"/>
      <c r="H1539" s="592"/>
      <c r="I1539" s="592"/>
      <c r="J1539" s="592"/>
      <c r="K1539" s="592"/>
      <c r="L1539" s="592"/>
      <c r="M1539" s="592"/>
      <c r="N1539" s="592"/>
      <c r="O1539" s="592"/>
      <c r="P1539" s="592"/>
      <c r="Q1539" s="592"/>
      <c r="R1539" s="592"/>
      <c r="S1539" s="592">
        <v>0</v>
      </c>
      <c r="T1539" s="997">
        <v>1.137</v>
      </c>
      <c r="U1539" s="473">
        <v>0</v>
      </c>
      <c r="V1539" s="1023">
        <v>0</v>
      </c>
      <c r="W1539" s="1023">
        <v>0</v>
      </c>
      <c r="X1539" s="1023"/>
      <c r="Y1539" s="592">
        <f t="shared" si="50"/>
        <v>24.282</v>
      </c>
      <c r="Z1539" s="592"/>
      <c r="AA1539" s="592">
        <v>0</v>
      </c>
      <c r="AB1539" s="592">
        <v>341.18</v>
      </c>
      <c r="AC1539" s="592">
        <v>0</v>
      </c>
      <c r="AD1539" s="592"/>
      <c r="AE1539" s="592"/>
      <c r="AF1539" s="996">
        <v>355.16</v>
      </c>
      <c r="AG1539" s="631">
        <v>0</v>
      </c>
    </row>
    <row r="1540" spans="1:33" x14ac:dyDescent="0.2">
      <c r="A1540" s="988">
        <v>38056</v>
      </c>
      <c r="B1540" s="592">
        <v>18.422999999999998</v>
      </c>
      <c r="C1540" s="592"/>
      <c r="D1540" s="592">
        <v>6.9710000000000001</v>
      </c>
      <c r="E1540" s="592"/>
      <c r="F1540" s="592">
        <f t="shared" si="49"/>
        <v>25.393999999999998</v>
      </c>
      <c r="G1540" s="592"/>
      <c r="H1540" s="592"/>
      <c r="I1540" s="592"/>
      <c r="J1540" s="592"/>
      <c r="K1540" s="592"/>
      <c r="L1540" s="592"/>
      <c r="M1540" s="592"/>
      <c r="N1540" s="592"/>
      <c r="O1540" s="592"/>
      <c r="P1540" s="592"/>
      <c r="Q1540" s="592"/>
      <c r="R1540" s="592"/>
      <c r="S1540" s="592">
        <v>0</v>
      </c>
      <c r="T1540" s="990">
        <v>0.752</v>
      </c>
      <c r="U1540" s="473">
        <v>0</v>
      </c>
      <c r="V1540" s="592">
        <v>0</v>
      </c>
      <c r="W1540" s="592">
        <v>0</v>
      </c>
      <c r="X1540" s="592"/>
      <c r="Y1540" s="592">
        <f t="shared" si="50"/>
        <v>24.641999999999999</v>
      </c>
      <c r="Z1540" s="592"/>
      <c r="AA1540" s="592">
        <v>0</v>
      </c>
      <c r="AB1540" s="1000">
        <v>341.18</v>
      </c>
      <c r="AC1540" s="592">
        <v>0</v>
      </c>
      <c r="AD1540" s="592"/>
      <c r="AE1540" s="592"/>
      <c r="AF1540" s="631">
        <v>355.16</v>
      </c>
      <c r="AG1540" s="631">
        <v>0</v>
      </c>
    </row>
    <row r="1541" spans="1:33" x14ac:dyDescent="0.2">
      <c r="A1541" s="988">
        <v>38057</v>
      </c>
      <c r="B1541" s="592">
        <v>19.282</v>
      </c>
      <c r="C1541" s="592"/>
      <c r="D1541" s="592">
        <v>6.8949999999999996</v>
      </c>
      <c r="E1541" s="592"/>
      <c r="F1541" s="592">
        <f t="shared" si="49"/>
        <v>26.177</v>
      </c>
      <c r="G1541" s="592"/>
      <c r="H1541" s="592"/>
      <c r="I1541" s="592"/>
      <c r="J1541" s="592"/>
      <c r="K1541" s="592"/>
      <c r="L1541" s="592"/>
      <c r="M1541" s="592"/>
      <c r="N1541" s="592"/>
      <c r="O1541" s="592"/>
      <c r="P1541" s="592"/>
      <c r="Q1541" s="592"/>
      <c r="R1541" s="592"/>
      <c r="S1541" s="592">
        <v>0</v>
      </c>
      <c r="T1541" s="1025">
        <v>0.99</v>
      </c>
      <c r="U1541" s="473">
        <v>0</v>
      </c>
      <c r="V1541" s="592">
        <v>0</v>
      </c>
      <c r="W1541" s="592">
        <v>0</v>
      </c>
      <c r="X1541" s="592"/>
      <c r="Y1541" s="592">
        <f t="shared" si="50"/>
        <v>25.187000000000001</v>
      </c>
      <c r="Z1541" s="592"/>
      <c r="AA1541" s="592">
        <v>0</v>
      </c>
      <c r="AB1541" s="592">
        <v>341.17</v>
      </c>
      <c r="AC1541" s="592">
        <v>0</v>
      </c>
      <c r="AD1541" s="592"/>
      <c r="AE1541" s="592"/>
      <c r="AF1541" s="631">
        <v>355.2</v>
      </c>
      <c r="AG1541" s="631">
        <v>0</v>
      </c>
    </row>
    <row r="1542" spans="1:33" x14ac:dyDescent="0.2">
      <c r="A1542" s="988">
        <v>38058</v>
      </c>
      <c r="B1542" s="592">
        <v>18.864999999999998</v>
      </c>
      <c r="C1542" s="592"/>
      <c r="D1542" s="592">
        <v>7.9009999999999998</v>
      </c>
      <c r="E1542" s="592"/>
      <c r="F1542" s="592">
        <f t="shared" si="49"/>
        <v>26.765999999999998</v>
      </c>
      <c r="G1542" s="592"/>
      <c r="H1542" s="592"/>
      <c r="I1542" s="592"/>
      <c r="J1542" s="592"/>
      <c r="K1542" s="592"/>
      <c r="L1542" s="592"/>
      <c r="M1542" s="592"/>
      <c r="N1542" s="592"/>
      <c r="O1542" s="592"/>
      <c r="P1542" s="592"/>
      <c r="Q1542" s="592"/>
      <c r="R1542" s="592"/>
      <c r="S1542" s="592">
        <v>0</v>
      </c>
      <c r="T1542" s="990">
        <v>2.6520000000000001</v>
      </c>
      <c r="U1542" s="473">
        <v>0</v>
      </c>
      <c r="V1542" s="592">
        <v>0</v>
      </c>
      <c r="W1542" s="592">
        <v>0</v>
      </c>
      <c r="X1542" s="592"/>
      <c r="Y1542" s="592">
        <f t="shared" si="50"/>
        <v>24.113999999999997</v>
      </c>
      <c r="Z1542" s="592"/>
      <c r="AA1542" s="592">
        <v>0</v>
      </c>
      <c r="AB1542" s="592">
        <v>341.15</v>
      </c>
      <c r="AC1542" s="592">
        <v>0</v>
      </c>
      <c r="AD1542" s="592"/>
      <c r="AE1542" s="592"/>
      <c r="AF1542" s="592">
        <v>355.16</v>
      </c>
      <c r="AG1542" s="592">
        <v>0</v>
      </c>
    </row>
    <row r="1543" spans="1:33" x14ac:dyDescent="0.2">
      <c r="A1543" s="988">
        <v>38059</v>
      </c>
      <c r="B1543" s="592">
        <v>17.914000000000001</v>
      </c>
      <c r="C1543" s="592"/>
      <c r="D1543" s="592">
        <v>6.64</v>
      </c>
      <c r="E1543" s="592"/>
      <c r="F1543" s="592">
        <f t="shared" si="49"/>
        <v>24.554000000000002</v>
      </c>
      <c r="G1543" s="592"/>
      <c r="H1543" s="592"/>
      <c r="I1543" s="592"/>
      <c r="J1543" s="592"/>
      <c r="K1543" s="592"/>
      <c r="L1543" s="592"/>
      <c r="M1543" s="592"/>
      <c r="N1543" s="592"/>
      <c r="O1543" s="592"/>
      <c r="P1543" s="592"/>
      <c r="Q1543" s="592"/>
      <c r="R1543" s="592"/>
      <c r="S1543" s="592">
        <v>0</v>
      </c>
      <c r="T1543" s="990">
        <v>0</v>
      </c>
      <c r="U1543" s="473">
        <v>0</v>
      </c>
      <c r="V1543" s="592">
        <v>0</v>
      </c>
      <c r="W1543" s="592">
        <v>0</v>
      </c>
      <c r="X1543" s="592"/>
      <c r="Y1543" s="592">
        <f t="shared" si="50"/>
        <v>24.554000000000002</v>
      </c>
      <c r="Z1543" s="592"/>
      <c r="AA1543" s="592">
        <v>0</v>
      </c>
      <c r="AB1543" s="592">
        <v>341.14</v>
      </c>
      <c r="AC1543" s="592">
        <v>0</v>
      </c>
      <c r="AD1543" s="592"/>
      <c r="AE1543" s="592"/>
      <c r="AF1543" s="592">
        <v>355.17</v>
      </c>
      <c r="AG1543" s="592">
        <v>0</v>
      </c>
    </row>
    <row r="1544" spans="1:33" x14ac:dyDescent="0.2">
      <c r="A1544" s="988">
        <v>38060</v>
      </c>
      <c r="B1544" s="592">
        <v>18.853000000000002</v>
      </c>
      <c r="C1544" s="592"/>
      <c r="D1544" s="592">
        <v>6.6340000000000003</v>
      </c>
      <c r="E1544" s="592"/>
      <c r="F1544" s="592">
        <f t="shared" si="49"/>
        <v>25.487000000000002</v>
      </c>
      <c r="G1544" s="592"/>
      <c r="H1544" s="592"/>
      <c r="I1544" s="592"/>
      <c r="J1544" s="592"/>
      <c r="K1544" s="592"/>
      <c r="L1544" s="592"/>
      <c r="M1544" s="592"/>
      <c r="N1544" s="592"/>
      <c r="O1544" s="592"/>
      <c r="P1544" s="592"/>
      <c r="Q1544" s="592"/>
      <c r="R1544" s="592"/>
      <c r="S1544" s="592">
        <v>0</v>
      </c>
      <c r="T1544" s="990">
        <v>0</v>
      </c>
      <c r="U1544" s="473">
        <v>0</v>
      </c>
      <c r="V1544" s="592">
        <v>0</v>
      </c>
      <c r="W1544" s="592">
        <v>0</v>
      </c>
      <c r="X1544" s="592"/>
      <c r="Y1544" s="592">
        <f t="shared" si="50"/>
        <v>25.487000000000002</v>
      </c>
      <c r="Z1544" s="592"/>
      <c r="AA1544" s="592">
        <v>0</v>
      </c>
      <c r="AB1544" s="592">
        <v>341.13</v>
      </c>
      <c r="AC1544" s="592">
        <v>0.15</v>
      </c>
      <c r="AD1544" s="592"/>
      <c r="AE1544" s="592"/>
      <c r="AF1544" s="631">
        <v>355</v>
      </c>
      <c r="AG1544" s="631">
        <v>0.18</v>
      </c>
    </row>
    <row r="1545" spans="1:33" x14ac:dyDescent="0.2">
      <c r="A1545" s="988">
        <v>38061</v>
      </c>
      <c r="B1545" s="592">
        <v>18.120999999999999</v>
      </c>
      <c r="C1545" s="592"/>
      <c r="D1545" s="592">
        <v>7.3620000000000001</v>
      </c>
      <c r="E1545" s="592"/>
      <c r="F1545" s="592">
        <f t="shared" si="49"/>
        <v>25.482999999999997</v>
      </c>
      <c r="G1545" s="592"/>
      <c r="H1545" s="592"/>
      <c r="I1545" s="592"/>
      <c r="J1545" s="592"/>
      <c r="K1545" s="592"/>
      <c r="L1545" s="592"/>
      <c r="M1545" s="592"/>
      <c r="N1545" s="592"/>
      <c r="O1545" s="592"/>
      <c r="P1545" s="592"/>
      <c r="Q1545" s="592"/>
      <c r="R1545" s="592"/>
      <c r="S1545" s="592">
        <v>0</v>
      </c>
      <c r="T1545" s="990">
        <v>0.503</v>
      </c>
      <c r="U1545" s="473">
        <v>0</v>
      </c>
      <c r="V1545" s="592">
        <v>0</v>
      </c>
      <c r="W1545" s="592">
        <v>0</v>
      </c>
      <c r="X1545" s="592"/>
      <c r="Y1545" s="592">
        <f t="shared" si="50"/>
        <v>24.979999999999997</v>
      </c>
      <c r="Z1545" s="592"/>
      <c r="AA1545" s="592">
        <v>0</v>
      </c>
      <c r="AB1545" s="631">
        <v>341.15</v>
      </c>
      <c r="AC1545" s="631">
        <v>0.32</v>
      </c>
      <c r="AD1545" s="631"/>
      <c r="AE1545" s="631"/>
      <c r="AF1545" s="592">
        <v>355.22</v>
      </c>
      <c r="AG1545" s="592">
        <v>0.36</v>
      </c>
    </row>
    <row r="1546" spans="1:33" x14ac:dyDescent="0.2">
      <c r="A1546" s="988">
        <v>38062</v>
      </c>
      <c r="B1546" s="592">
        <v>18.315999999999999</v>
      </c>
      <c r="C1546" s="592"/>
      <c r="D1546" s="592">
        <v>6.36</v>
      </c>
      <c r="E1546" s="592"/>
      <c r="F1546" s="592">
        <f t="shared" si="49"/>
        <v>24.675999999999998</v>
      </c>
      <c r="G1546" s="592"/>
      <c r="H1546" s="592"/>
      <c r="I1546" s="592"/>
      <c r="J1546" s="592"/>
      <c r="K1546" s="592"/>
      <c r="L1546" s="592"/>
      <c r="M1546" s="592"/>
      <c r="N1546" s="592"/>
      <c r="O1546" s="592"/>
      <c r="P1546" s="592"/>
      <c r="Q1546" s="592"/>
      <c r="R1546" s="592"/>
      <c r="S1546" s="592">
        <v>0</v>
      </c>
      <c r="T1546" s="990">
        <v>0.59699999999999998</v>
      </c>
      <c r="U1546" s="473">
        <v>0</v>
      </c>
      <c r="V1546" s="592">
        <v>0</v>
      </c>
      <c r="W1546" s="592">
        <v>0</v>
      </c>
      <c r="X1546" s="592"/>
      <c r="Y1546" s="592">
        <f t="shared" si="50"/>
        <v>24.078999999999997</v>
      </c>
      <c r="Z1546" s="592"/>
      <c r="AA1546" s="592">
        <v>0</v>
      </c>
      <c r="AB1546" s="592">
        <v>341.18</v>
      </c>
      <c r="AC1546" s="592">
        <v>0.32</v>
      </c>
      <c r="AD1546" s="592"/>
      <c r="AE1546" s="592"/>
      <c r="AF1546" s="1000">
        <v>355.25</v>
      </c>
      <c r="AG1546" s="592">
        <v>0.3</v>
      </c>
    </row>
    <row r="1547" spans="1:33" x14ac:dyDescent="0.2">
      <c r="A1547" s="988">
        <v>38063</v>
      </c>
      <c r="B1547" s="592">
        <v>19.937999999999999</v>
      </c>
      <c r="C1547" s="592"/>
      <c r="D1547" s="592">
        <v>6.024</v>
      </c>
      <c r="E1547" s="592"/>
      <c r="F1547" s="592">
        <f t="shared" si="49"/>
        <v>25.962</v>
      </c>
      <c r="G1547" s="592"/>
      <c r="H1547" s="592"/>
      <c r="I1547" s="592"/>
      <c r="J1547" s="592"/>
      <c r="K1547" s="592"/>
      <c r="L1547" s="592"/>
      <c r="M1547" s="592"/>
      <c r="N1547" s="592"/>
      <c r="O1547" s="592"/>
      <c r="P1547" s="592"/>
      <c r="Q1547" s="592"/>
      <c r="R1547" s="592"/>
      <c r="S1547" s="592">
        <v>0</v>
      </c>
      <c r="T1547" s="990">
        <v>0.61099999999999999</v>
      </c>
      <c r="U1547" s="473">
        <v>0</v>
      </c>
      <c r="V1547" s="592">
        <v>0</v>
      </c>
      <c r="W1547" s="592">
        <v>0</v>
      </c>
      <c r="X1547" s="592"/>
      <c r="Y1547" s="592">
        <f t="shared" si="50"/>
        <v>25.350999999999999</v>
      </c>
      <c r="Z1547" s="592"/>
      <c r="AA1547" s="592">
        <v>0</v>
      </c>
      <c r="AB1547" s="592">
        <v>341.35</v>
      </c>
      <c r="AC1547" s="592">
        <v>0.05</v>
      </c>
      <c r="AD1547" s="592"/>
      <c r="AE1547" s="592"/>
      <c r="AF1547" s="592">
        <v>355.22</v>
      </c>
      <c r="AG1547" s="592">
        <v>0</v>
      </c>
    </row>
    <row r="1548" spans="1:33" x14ac:dyDescent="0.2">
      <c r="A1548" s="988">
        <v>38064</v>
      </c>
      <c r="B1548" s="592">
        <v>20.437999999999999</v>
      </c>
      <c r="C1548" s="592"/>
      <c r="D1548" s="592">
        <v>6.4459999999999997</v>
      </c>
      <c r="E1548" s="592"/>
      <c r="F1548" s="592">
        <f t="shared" si="49"/>
        <v>26.884</v>
      </c>
      <c r="G1548" s="592"/>
      <c r="H1548" s="592"/>
      <c r="I1548" s="592"/>
      <c r="J1548" s="592"/>
      <c r="K1548" s="592"/>
      <c r="L1548" s="592"/>
      <c r="M1548" s="592"/>
      <c r="N1548" s="592"/>
      <c r="O1548" s="592"/>
      <c r="P1548" s="592"/>
      <c r="Q1548" s="592"/>
      <c r="R1548" s="592"/>
      <c r="S1548" s="592">
        <v>0</v>
      </c>
      <c r="T1548" s="990">
        <v>0.66</v>
      </c>
      <c r="U1548" s="473">
        <v>0</v>
      </c>
      <c r="V1548" s="592">
        <v>0</v>
      </c>
      <c r="W1548" s="592">
        <v>0</v>
      </c>
      <c r="X1548" s="592"/>
      <c r="Y1548" s="592">
        <f t="shared" si="50"/>
        <v>26.224</v>
      </c>
      <c r="Z1548" s="592"/>
      <c r="AA1548" s="592">
        <v>0</v>
      </c>
      <c r="AB1548" s="592">
        <v>341.33</v>
      </c>
      <c r="AC1548" s="592">
        <v>0</v>
      </c>
      <c r="AD1548" s="592"/>
      <c r="AE1548" s="592"/>
      <c r="AF1548" s="592">
        <v>355.22</v>
      </c>
      <c r="AG1548" s="592">
        <v>0.1</v>
      </c>
    </row>
    <row r="1549" spans="1:33" x14ac:dyDescent="0.2">
      <c r="A1549" s="988">
        <v>38065</v>
      </c>
      <c r="B1549" s="592">
        <v>19.373000000000001</v>
      </c>
      <c r="C1549" s="592"/>
      <c r="D1549" s="592">
        <v>6.7539999999999996</v>
      </c>
      <c r="E1549" s="592"/>
      <c r="F1549" s="592">
        <f t="shared" si="49"/>
        <v>26.127000000000002</v>
      </c>
      <c r="G1549" s="592"/>
      <c r="H1549" s="592"/>
      <c r="I1549" s="592"/>
      <c r="J1549" s="592"/>
      <c r="K1549" s="592"/>
      <c r="L1549" s="592"/>
      <c r="M1549" s="592"/>
      <c r="N1549" s="592"/>
      <c r="O1549" s="592"/>
      <c r="P1549" s="592"/>
      <c r="Q1549" s="592"/>
      <c r="R1549" s="592"/>
      <c r="S1549" s="592">
        <v>0</v>
      </c>
      <c r="T1549" s="997">
        <v>0.752</v>
      </c>
      <c r="U1549" s="473">
        <v>0</v>
      </c>
      <c r="V1549" s="592">
        <v>0</v>
      </c>
      <c r="W1549" s="592">
        <v>0</v>
      </c>
      <c r="X1549" s="592"/>
      <c r="Y1549" s="592">
        <f t="shared" si="50"/>
        <v>25.375000000000004</v>
      </c>
      <c r="Z1549" s="592"/>
      <c r="AA1549" s="592">
        <v>0</v>
      </c>
      <c r="AB1549" s="631">
        <v>341.28</v>
      </c>
      <c r="AC1549" s="631">
        <v>0</v>
      </c>
      <c r="AD1549" s="631"/>
      <c r="AE1549" s="631"/>
      <c r="AF1549" s="592">
        <v>355.23</v>
      </c>
      <c r="AG1549" s="592">
        <v>0</v>
      </c>
    </row>
    <row r="1550" spans="1:33" x14ac:dyDescent="0.2">
      <c r="A1550" s="988">
        <v>38066</v>
      </c>
      <c r="B1550" s="592">
        <v>18.852</v>
      </c>
      <c r="C1550" s="592"/>
      <c r="D1550" s="592">
        <v>7.0170000000000003</v>
      </c>
      <c r="E1550" s="592"/>
      <c r="F1550" s="592">
        <f t="shared" si="49"/>
        <v>25.869</v>
      </c>
      <c r="G1550" s="592"/>
      <c r="H1550" s="592"/>
      <c r="I1550" s="592"/>
      <c r="J1550" s="592"/>
      <c r="K1550" s="592"/>
      <c r="L1550" s="592"/>
      <c r="M1550" s="592"/>
      <c r="N1550" s="592"/>
      <c r="O1550" s="592"/>
      <c r="P1550" s="592"/>
      <c r="Q1550" s="592"/>
      <c r="R1550" s="592"/>
      <c r="S1550" s="592">
        <v>0</v>
      </c>
      <c r="T1550" s="997">
        <v>0.57199999999999995</v>
      </c>
      <c r="U1550" s="473">
        <v>0</v>
      </c>
      <c r="V1550" s="592">
        <v>0</v>
      </c>
      <c r="W1550" s="592">
        <v>0</v>
      </c>
      <c r="X1550" s="592"/>
      <c r="Y1550" s="592">
        <f t="shared" si="50"/>
        <v>25.297000000000001</v>
      </c>
      <c r="Z1550" s="592"/>
      <c r="AA1550" s="592">
        <v>0</v>
      </c>
      <c r="AB1550" s="592">
        <v>341.25</v>
      </c>
      <c r="AC1550" s="592">
        <v>0</v>
      </c>
      <c r="AD1550" s="592"/>
      <c r="AE1550" s="592"/>
      <c r="AF1550" s="631">
        <v>355.22</v>
      </c>
      <c r="AG1550" s="631">
        <v>0</v>
      </c>
    </row>
    <row r="1551" spans="1:33" x14ac:dyDescent="0.2">
      <c r="A1551" s="988">
        <v>38067</v>
      </c>
      <c r="B1551" s="592">
        <v>17.428999999999998</v>
      </c>
      <c r="C1551" s="592"/>
      <c r="D1551" s="592">
        <v>6.5919999999999996</v>
      </c>
      <c r="E1551" s="592"/>
      <c r="F1551" s="592">
        <f t="shared" si="49"/>
        <v>24.020999999999997</v>
      </c>
      <c r="G1551" s="592"/>
      <c r="H1551" s="592"/>
      <c r="I1551" s="592"/>
      <c r="J1551" s="592"/>
      <c r="K1551" s="592"/>
      <c r="L1551" s="592"/>
      <c r="M1551" s="592"/>
      <c r="N1551" s="592"/>
      <c r="O1551" s="592"/>
      <c r="P1551" s="592"/>
      <c r="Q1551" s="592"/>
      <c r="R1551" s="592"/>
      <c r="S1551" s="592">
        <v>0</v>
      </c>
      <c r="T1551" s="997">
        <v>0.55000000000000004</v>
      </c>
      <c r="U1551" s="473">
        <v>0</v>
      </c>
      <c r="V1551" s="592">
        <v>0</v>
      </c>
      <c r="W1551" s="592">
        <v>0</v>
      </c>
      <c r="X1551" s="592"/>
      <c r="Y1551" s="592">
        <f t="shared" si="50"/>
        <v>23.470999999999997</v>
      </c>
      <c r="Z1551" s="592"/>
      <c r="AA1551" s="592">
        <v>0</v>
      </c>
      <c r="AB1551" s="592">
        <v>341.22</v>
      </c>
      <c r="AC1551" s="592">
        <v>0</v>
      </c>
      <c r="AD1551" s="592"/>
      <c r="AE1551" s="592"/>
      <c r="AF1551" s="631">
        <v>355.24</v>
      </c>
      <c r="AG1551" s="631">
        <v>0</v>
      </c>
    </row>
    <row r="1552" spans="1:33" x14ac:dyDescent="0.2">
      <c r="A1552" s="988">
        <v>38068</v>
      </c>
      <c r="B1552" s="592">
        <v>19.329000000000001</v>
      </c>
      <c r="C1552" s="592"/>
      <c r="D1552" s="592">
        <v>6.26</v>
      </c>
      <c r="E1552" s="592"/>
      <c r="F1552" s="592">
        <f t="shared" si="49"/>
        <v>25.588999999999999</v>
      </c>
      <c r="G1552" s="592"/>
      <c r="H1552" s="592"/>
      <c r="I1552" s="592"/>
      <c r="J1552" s="592"/>
      <c r="K1552" s="592"/>
      <c r="L1552" s="592"/>
      <c r="M1552" s="592"/>
      <c r="N1552" s="592"/>
      <c r="O1552" s="592"/>
      <c r="P1552" s="592"/>
      <c r="Q1552" s="592"/>
      <c r="R1552" s="592"/>
      <c r="S1552" s="592">
        <v>0</v>
      </c>
      <c r="T1552" s="990">
        <v>0.02</v>
      </c>
      <c r="U1552" s="679">
        <v>0</v>
      </c>
      <c r="V1552" s="592">
        <v>0</v>
      </c>
      <c r="W1552" s="592">
        <v>0</v>
      </c>
      <c r="X1552" s="592"/>
      <c r="Y1552" s="592">
        <f t="shared" si="50"/>
        <v>25.568999999999999</v>
      </c>
      <c r="Z1552" s="592"/>
      <c r="AA1552" s="592">
        <v>0</v>
      </c>
      <c r="AB1552" s="592">
        <v>341.2</v>
      </c>
      <c r="AC1552" s="592">
        <v>0</v>
      </c>
      <c r="AD1552" s="592"/>
      <c r="AE1552" s="592"/>
      <c r="AF1552" s="592">
        <v>355.15</v>
      </c>
      <c r="AG1552" s="592">
        <v>0</v>
      </c>
    </row>
    <row r="1553" spans="1:33" x14ac:dyDescent="0.2">
      <c r="A1553" s="988">
        <v>38069</v>
      </c>
      <c r="B1553" s="592">
        <v>19.992000000000001</v>
      </c>
      <c r="C1553" s="592"/>
      <c r="D1553" s="592">
        <v>6.0270000000000001</v>
      </c>
      <c r="E1553" s="592"/>
      <c r="F1553" s="592">
        <f t="shared" si="49"/>
        <v>26.019000000000002</v>
      </c>
      <c r="G1553" s="592"/>
      <c r="H1553" s="592"/>
      <c r="I1553" s="592"/>
      <c r="J1553" s="592"/>
      <c r="K1553" s="592"/>
      <c r="L1553" s="592"/>
      <c r="M1553" s="592"/>
      <c r="N1553" s="592"/>
      <c r="O1553" s="592"/>
      <c r="P1553" s="592"/>
      <c r="Q1553" s="592"/>
      <c r="R1553" s="592"/>
      <c r="S1553" s="592">
        <v>0</v>
      </c>
      <c r="T1553" s="997">
        <v>2E-3</v>
      </c>
      <c r="U1553" s="679">
        <v>0</v>
      </c>
      <c r="V1553" s="592">
        <v>0</v>
      </c>
      <c r="W1553" s="592">
        <v>0</v>
      </c>
      <c r="X1553" s="592"/>
      <c r="Y1553" s="592">
        <f t="shared" si="50"/>
        <v>26.017000000000003</v>
      </c>
      <c r="Z1553" s="592"/>
      <c r="AA1553" s="592">
        <v>0</v>
      </c>
      <c r="AB1553" s="592">
        <v>341.19</v>
      </c>
      <c r="AC1553" s="592">
        <v>0</v>
      </c>
      <c r="AD1553" s="592"/>
      <c r="AE1553" s="592"/>
      <c r="AF1553" s="592">
        <v>355.18</v>
      </c>
      <c r="AG1553" s="592">
        <v>0</v>
      </c>
    </row>
    <row r="1554" spans="1:33" x14ac:dyDescent="0.2">
      <c r="A1554" s="988">
        <v>38070</v>
      </c>
      <c r="B1554" s="592">
        <v>20.247</v>
      </c>
      <c r="C1554" s="592"/>
      <c r="D1554" s="592">
        <v>5.9989999999999997</v>
      </c>
      <c r="E1554" s="592"/>
      <c r="F1554" s="592">
        <f t="shared" si="49"/>
        <v>26.245999999999999</v>
      </c>
      <c r="G1554" s="592"/>
      <c r="H1554" s="592"/>
      <c r="I1554" s="592"/>
      <c r="J1554" s="592"/>
      <c r="K1554" s="592"/>
      <c r="L1554" s="592"/>
      <c r="M1554" s="592"/>
      <c r="N1554" s="592"/>
      <c r="O1554" s="592"/>
      <c r="P1554" s="592"/>
      <c r="Q1554" s="592"/>
      <c r="R1554" s="592"/>
      <c r="S1554" s="592">
        <v>0</v>
      </c>
      <c r="T1554" s="997">
        <v>0</v>
      </c>
      <c r="U1554" s="679">
        <v>0</v>
      </c>
      <c r="V1554" s="592">
        <v>0</v>
      </c>
      <c r="W1554" s="592">
        <v>0</v>
      </c>
      <c r="X1554" s="592"/>
      <c r="Y1554" s="592">
        <f t="shared" si="50"/>
        <v>26.245999999999999</v>
      </c>
      <c r="Z1554" s="592"/>
      <c r="AA1554" s="592">
        <v>0</v>
      </c>
      <c r="AB1554" s="592">
        <v>341.17</v>
      </c>
      <c r="AC1554" s="592">
        <v>0</v>
      </c>
      <c r="AD1554" s="592"/>
      <c r="AE1554" s="592"/>
      <c r="AF1554" s="592">
        <v>355.17</v>
      </c>
      <c r="AG1554" s="592">
        <v>0</v>
      </c>
    </row>
    <row r="1555" spans="1:33" x14ac:dyDescent="0.2">
      <c r="A1555" s="988">
        <v>38071</v>
      </c>
      <c r="B1555" s="592">
        <v>20.904</v>
      </c>
      <c r="C1555" s="592"/>
      <c r="D1555" s="592">
        <v>5.7590000000000003</v>
      </c>
      <c r="E1555" s="592"/>
      <c r="F1555" s="592">
        <f t="shared" si="49"/>
        <v>26.663</v>
      </c>
      <c r="G1555" s="592"/>
      <c r="H1555" s="592"/>
      <c r="I1555" s="592"/>
      <c r="J1555" s="592"/>
      <c r="K1555" s="592"/>
      <c r="L1555" s="592"/>
      <c r="M1555" s="592"/>
      <c r="N1555" s="592"/>
      <c r="O1555" s="592"/>
      <c r="P1555" s="592"/>
      <c r="Q1555" s="592"/>
      <c r="R1555" s="592"/>
      <c r="S1555" s="592">
        <v>0</v>
      </c>
      <c r="T1555" s="990">
        <v>0</v>
      </c>
      <c r="U1555" s="679">
        <v>0</v>
      </c>
      <c r="V1555" s="592">
        <v>0</v>
      </c>
      <c r="W1555" s="592">
        <v>0</v>
      </c>
      <c r="X1555" s="592"/>
      <c r="Y1555" s="592">
        <f t="shared" si="50"/>
        <v>26.663</v>
      </c>
      <c r="Z1555" s="592"/>
      <c r="AA1555" s="592">
        <v>0</v>
      </c>
      <c r="AB1555" s="592">
        <v>341.14</v>
      </c>
      <c r="AC1555" s="592">
        <v>0</v>
      </c>
      <c r="AD1555" s="592"/>
      <c r="AE1555" s="592"/>
      <c r="AF1555" s="592">
        <v>355.12</v>
      </c>
      <c r="AG1555" s="592">
        <v>0</v>
      </c>
    </row>
    <row r="1556" spans="1:33" x14ac:dyDescent="0.2">
      <c r="A1556" s="988">
        <v>38072</v>
      </c>
      <c r="B1556" s="592">
        <v>21.27</v>
      </c>
      <c r="C1556" s="592"/>
      <c r="D1556" s="592">
        <v>5.6390000000000002</v>
      </c>
      <c r="E1556" s="592"/>
      <c r="F1556" s="592">
        <f t="shared" si="49"/>
        <v>26.908999999999999</v>
      </c>
      <c r="G1556" s="592"/>
      <c r="H1556" s="592"/>
      <c r="I1556" s="592"/>
      <c r="J1556" s="592"/>
      <c r="K1556" s="592"/>
      <c r="L1556" s="592"/>
      <c r="M1556" s="592"/>
      <c r="N1556" s="592"/>
      <c r="O1556" s="592"/>
      <c r="P1556" s="592"/>
      <c r="Q1556" s="592"/>
      <c r="R1556" s="592"/>
      <c r="S1556" s="592">
        <v>0</v>
      </c>
      <c r="T1556" s="990">
        <v>0</v>
      </c>
      <c r="U1556" s="679">
        <v>0</v>
      </c>
      <c r="V1556" s="592">
        <v>0</v>
      </c>
      <c r="W1556" s="592">
        <v>0</v>
      </c>
      <c r="X1556" s="592"/>
      <c r="Y1556" s="592">
        <f t="shared" si="50"/>
        <v>26.908999999999999</v>
      </c>
      <c r="Z1556" s="592"/>
      <c r="AA1556" s="592">
        <v>0</v>
      </c>
      <c r="AB1556" s="592">
        <v>340.95</v>
      </c>
      <c r="AC1556" s="592">
        <v>0.03</v>
      </c>
      <c r="AD1556" s="592"/>
      <c r="AE1556" s="592"/>
      <c r="AF1556" s="592">
        <v>355.1</v>
      </c>
      <c r="AG1556" s="592">
        <v>0</v>
      </c>
    </row>
    <row r="1557" spans="1:33" x14ac:dyDescent="0.2">
      <c r="A1557" s="988">
        <v>38073</v>
      </c>
      <c r="B1557" s="592">
        <v>19.088999999999999</v>
      </c>
      <c r="C1557" s="592"/>
      <c r="D1557" s="592">
        <v>7.1790000000000003</v>
      </c>
      <c r="E1557" s="592"/>
      <c r="F1557" s="592">
        <f t="shared" si="49"/>
        <v>26.268000000000001</v>
      </c>
      <c r="G1557" s="592"/>
      <c r="H1557" s="592"/>
      <c r="I1557" s="592"/>
      <c r="J1557" s="592"/>
      <c r="K1557" s="592"/>
      <c r="L1557" s="592"/>
      <c r="M1557" s="592"/>
      <c r="N1557" s="592"/>
      <c r="O1557" s="592"/>
      <c r="P1557" s="592"/>
      <c r="Q1557" s="592"/>
      <c r="R1557" s="592"/>
      <c r="S1557" s="592">
        <v>0</v>
      </c>
      <c r="T1557" s="990">
        <v>0</v>
      </c>
      <c r="U1557" s="679">
        <v>0</v>
      </c>
      <c r="V1557" s="592">
        <v>0</v>
      </c>
      <c r="W1557" s="592">
        <v>0</v>
      </c>
      <c r="X1557" s="592"/>
      <c r="Y1557" s="592">
        <f t="shared" si="50"/>
        <v>26.268000000000001</v>
      </c>
      <c r="Z1557" s="592"/>
      <c r="AA1557" s="592">
        <v>0</v>
      </c>
      <c r="AB1557" s="592">
        <v>340.99</v>
      </c>
      <c r="AC1557" s="592">
        <v>0</v>
      </c>
      <c r="AD1557" s="592"/>
      <c r="AE1557" s="592"/>
      <c r="AF1557" s="592">
        <v>355.18</v>
      </c>
      <c r="AG1557" s="592">
        <v>0</v>
      </c>
    </row>
    <row r="1558" spans="1:33" x14ac:dyDescent="0.2">
      <c r="A1558" s="988">
        <v>38074</v>
      </c>
      <c r="B1558" s="592">
        <v>18.698</v>
      </c>
      <c r="C1558" s="592"/>
      <c r="D1558" s="592">
        <v>6.0759999999999996</v>
      </c>
      <c r="E1558" s="592"/>
      <c r="F1558" s="592">
        <f t="shared" si="49"/>
        <v>24.774000000000001</v>
      </c>
      <c r="G1558" s="592"/>
      <c r="H1558" s="592"/>
      <c r="I1558" s="592"/>
      <c r="J1558" s="592"/>
      <c r="K1558" s="592"/>
      <c r="L1558" s="592"/>
      <c r="M1558" s="592"/>
      <c r="N1558" s="592"/>
      <c r="O1558" s="592"/>
      <c r="P1558" s="592"/>
      <c r="Q1558" s="592"/>
      <c r="R1558" s="592"/>
      <c r="S1558" s="592">
        <v>0</v>
      </c>
      <c r="T1558" s="990">
        <v>0</v>
      </c>
      <c r="U1558" s="679">
        <v>0</v>
      </c>
      <c r="V1558" s="592">
        <v>0</v>
      </c>
      <c r="W1558" s="592">
        <v>0</v>
      </c>
      <c r="X1558" s="592"/>
      <c r="Y1558" s="592">
        <f t="shared" si="50"/>
        <v>24.774000000000001</v>
      </c>
      <c r="Z1558" s="592"/>
      <c r="AA1558" s="592">
        <v>0</v>
      </c>
      <c r="AB1558" s="592">
        <v>340.93</v>
      </c>
      <c r="AC1558" s="592">
        <v>0</v>
      </c>
      <c r="AD1558" s="592"/>
      <c r="AE1558" s="592"/>
      <c r="AF1558" s="592">
        <v>355.2</v>
      </c>
      <c r="AG1558" s="592">
        <v>0</v>
      </c>
    </row>
    <row r="1559" spans="1:33" x14ac:dyDescent="0.2">
      <c r="A1559" s="988">
        <v>38075</v>
      </c>
      <c r="B1559" s="592">
        <v>19.978000000000002</v>
      </c>
      <c r="C1559" s="592"/>
      <c r="D1559" s="592">
        <v>6.1580000000000004</v>
      </c>
      <c r="E1559" s="592"/>
      <c r="F1559" s="592">
        <f t="shared" si="49"/>
        <v>26.136000000000003</v>
      </c>
      <c r="G1559" s="592"/>
      <c r="H1559" s="592"/>
      <c r="I1559" s="592"/>
      <c r="J1559" s="592"/>
      <c r="K1559" s="592"/>
      <c r="L1559" s="592"/>
      <c r="M1559" s="592"/>
      <c r="N1559" s="592"/>
      <c r="O1559" s="592"/>
      <c r="P1559" s="592"/>
      <c r="Q1559" s="592"/>
      <c r="R1559" s="592"/>
      <c r="S1559" s="592">
        <v>0</v>
      </c>
      <c r="T1559" s="990">
        <v>0</v>
      </c>
      <c r="U1559" s="679">
        <v>0</v>
      </c>
      <c r="V1559" s="592">
        <v>0</v>
      </c>
      <c r="W1559" s="631">
        <v>0</v>
      </c>
      <c r="X1559" s="631"/>
      <c r="Y1559" s="592">
        <f t="shared" si="50"/>
        <v>26.136000000000003</v>
      </c>
      <c r="Z1559" s="592"/>
      <c r="AA1559" s="592">
        <v>0</v>
      </c>
      <c r="AB1559" s="592">
        <v>340.88</v>
      </c>
      <c r="AC1559" s="592">
        <v>0</v>
      </c>
      <c r="AD1559" s="592"/>
      <c r="AE1559" s="592"/>
      <c r="AF1559" s="996">
        <v>355.19</v>
      </c>
      <c r="AG1559" s="631">
        <v>0</v>
      </c>
    </row>
    <row r="1560" spans="1:33" x14ac:dyDescent="0.2">
      <c r="A1560" s="988">
        <v>38076</v>
      </c>
      <c r="B1560" s="592">
        <v>19.161000000000001</v>
      </c>
      <c r="C1560" s="592"/>
      <c r="D1560" s="592">
        <v>7.1559999999999997</v>
      </c>
      <c r="E1560" s="592"/>
      <c r="F1560" s="592">
        <f t="shared" si="49"/>
        <v>26.317</v>
      </c>
      <c r="G1560" s="592"/>
      <c r="H1560" s="592"/>
      <c r="I1560" s="592"/>
      <c r="J1560" s="592"/>
      <c r="K1560" s="592"/>
      <c r="L1560" s="592"/>
      <c r="M1560" s="592"/>
      <c r="N1560" s="592"/>
      <c r="O1560" s="592"/>
      <c r="P1560" s="592"/>
      <c r="Q1560" s="592"/>
      <c r="R1560" s="592"/>
      <c r="S1560" s="592">
        <v>0</v>
      </c>
      <c r="T1560" s="990">
        <v>0</v>
      </c>
      <c r="U1560" s="679">
        <v>0</v>
      </c>
      <c r="V1560" s="592">
        <v>0</v>
      </c>
      <c r="W1560" s="592">
        <v>0</v>
      </c>
      <c r="X1560" s="592"/>
      <c r="Y1560" s="592">
        <f t="shared" si="50"/>
        <v>26.317</v>
      </c>
      <c r="Z1560" s="592"/>
      <c r="AA1560" s="592">
        <v>0</v>
      </c>
      <c r="AB1560" s="1000">
        <v>340.89</v>
      </c>
      <c r="AC1560" s="592">
        <v>0.06</v>
      </c>
      <c r="AD1560" s="592"/>
      <c r="AE1560" s="592"/>
      <c r="AF1560" s="996">
        <v>355.16</v>
      </c>
      <c r="AG1560" s="631">
        <v>0.12</v>
      </c>
    </row>
    <row r="1561" spans="1:33" x14ac:dyDescent="0.2">
      <c r="A1561" s="988">
        <v>38077</v>
      </c>
      <c r="B1561" s="592">
        <v>19.577999999999999</v>
      </c>
      <c r="C1561" s="592"/>
      <c r="D1561" s="592">
        <v>6.3940000000000001</v>
      </c>
      <c r="E1561" s="592"/>
      <c r="F1561" s="592">
        <f t="shared" si="49"/>
        <v>25.972000000000001</v>
      </c>
      <c r="G1561" s="592"/>
      <c r="H1561" s="592"/>
      <c r="I1561" s="592"/>
      <c r="J1561" s="592"/>
      <c r="K1561" s="592"/>
      <c r="L1561" s="592"/>
      <c r="M1561" s="592"/>
      <c r="N1561" s="592"/>
      <c r="O1561" s="592"/>
      <c r="P1561" s="592"/>
      <c r="Q1561" s="592"/>
      <c r="R1561" s="592"/>
      <c r="S1561" s="592">
        <v>0</v>
      </c>
      <c r="T1561" s="990">
        <v>0</v>
      </c>
      <c r="U1561" s="679">
        <v>0</v>
      </c>
      <c r="V1561" s="592">
        <v>0</v>
      </c>
      <c r="W1561" s="592">
        <v>0</v>
      </c>
      <c r="X1561" s="592"/>
      <c r="Y1561" s="592">
        <f t="shared" si="50"/>
        <v>25.972000000000001</v>
      </c>
      <c r="Z1561" s="592"/>
      <c r="AA1561" s="592">
        <v>0</v>
      </c>
      <c r="AB1561" s="1000">
        <v>340.96</v>
      </c>
      <c r="AC1561" s="592">
        <v>0.81</v>
      </c>
      <c r="AD1561" s="592"/>
      <c r="AE1561" s="592"/>
      <c r="AF1561" s="592">
        <v>355.36</v>
      </c>
      <c r="AG1561" s="592">
        <v>0.8</v>
      </c>
    </row>
    <row r="1562" spans="1:33" x14ac:dyDescent="0.2">
      <c r="A1562" s="988">
        <v>38078</v>
      </c>
      <c r="B1562" s="592">
        <v>18.018999999999998</v>
      </c>
      <c r="C1562" s="592"/>
      <c r="D1562" s="592">
        <v>6.8949999999999996</v>
      </c>
      <c r="E1562" s="592"/>
      <c r="F1562" s="592">
        <f t="shared" si="49"/>
        <v>24.913999999999998</v>
      </c>
      <c r="G1562" s="592"/>
      <c r="H1562" s="592"/>
      <c r="I1562" s="592"/>
      <c r="J1562" s="592"/>
      <c r="K1562" s="592"/>
      <c r="L1562" s="592"/>
      <c r="M1562" s="592"/>
      <c r="N1562" s="592"/>
      <c r="O1562" s="592"/>
      <c r="P1562" s="592"/>
      <c r="Q1562" s="592"/>
      <c r="R1562" s="592"/>
      <c r="S1562" s="592">
        <v>0</v>
      </c>
      <c r="T1562" s="990">
        <v>0</v>
      </c>
      <c r="U1562" s="473">
        <v>0</v>
      </c>
      <c r="V1562" s="592">
        <v>0</v>
      </c>
      <c r="W1562" s="592">
        <v>0</v>
      </c>
      <c r="X1562" s="592"/>
      <c r="Y1562" s="592">
        <f t="shared" si="50"/>
        <v>24.913999999999998</v>
      </c>
      <c r="Z1562" s="592"/>
      <c r="AA1562" s="592">
        <v>0</v>
      </c>
      <c r="AB1562" s="592">
        <v>341.92</v>
      </c>
      <c r="AC1562" s="592">
        <v>0.12</v>
      </c>
      <c r="AD1562" s="592"/>
      <c r="AE1562" s="592"/>
      <c r="AF1562" s="631">
        <v>355.6</v>
      </c>
      <c r="AG1562" s="631">
        <v>0.05</v>
      </c>
    </row>
    <row r="1563" spans="1:33" x14ac:dyDescent="0.2">
      <c r="A1563" s="988">
        <v>38079</v>
      </c>
      <c r="B1563" s="592">
        <v>18.247</v>
      </c>
      <c r="C1563" s="592"/>
      <c r="D1563" s="592">
        <v>5.673</v>
      </c>
      <c r="E1563" s="592"/>
      <c r="F1563" s="592">
        <f t="shared" si="49"/>
        <v>23.92</v>
      </c>
      <c r="G1563" s="592"/>
      <c r="H1563" s="592"/>
      <c r="I1563" s="592"/>
      <c r="J1563" s="592"/>
      <c r="K1563" s="592"/>
      <c r="L1563" s="592"/>
      <c r="M1563" s="592"/>
      <c r="N1563" s="592"/>
      <c r="O1563" s="592"/>
      <c r="P1563" s="592"/>
      <c r="Q1563" s="592"/>
      <c r="R1563" s="592"/>
      <c r="S1563" s="592">
        <v>0</v>
      </c>
      <c r="T1563" s="990">
        <v>0</v>
      </c>
      <c r="U1563" s="473">
        <v>0</v>
      </c>
      <c r="V1563" s="592">
        <v>0</v>
      </c>
      <c r="W1563" s="592">
        <v>0</v>
      </c>
      <c r="X1563" s="592"/>
      <c r="Y1563" s="592">
        <f t="shared" si="50"/>
        <v>23.92</v>
      </c>
      <c r="Z1563" s="592"/>
      <c r="AA1563" s="592">
        <v>0</v>
      </c>
      <c r="AB1563" s="592">
        <v>341.5</v>
      </c>
      <c r="AC1563" s="592">
        <v>0</v>
      </c>
      <c r="AD1563" s="592"/>
      <c r="AE1563" s="592"/>
      <c r="AF1563" s="631">
        <v>355.37</v>
      </c>
      <c r="AG1563" s="631">
        <v>0</v>
      </c>
    </row>
    <row r="1564" spans="1:33" x14ac:dyDescent="0.2">
      <c r="A1564" s="988">
        <v>38080</v>
      </c>
      <c r="B1564" s="993">
        <v>15.526</v>
      </c>
      <c r="C1564" s="993"/>
      <c r="D1564" s="592">
        <v>6.0380000000000003</v>
      </c>
      <c r="E1564" s="592"/>
      <c r="F1564" s="592">
        <f t="shared" si="49"/>
        <v>21.564</v>
      </c>
      <c r="G1564" s="592"/>
      <c r="H1564" s="592"/>
      <c r="I1564" s="592"/>
      <c r="J1564" s="592"/>
      <c r="K1564" s="592"/>
      <c r="L1564" s="592"/>
      <c r="M1564" s="592"/>
      <c r="N1564" s="592"/>
      <c r="O1564" s="592"/>
      <c r="P1564" s="592"/>
      <c r="Q1564" s="592"/>
      <c r="R1564" s="592"/>
      <c r="S1564" s="592">
        <v>0</v>
      </c>
      <c r="T1564" s="990">
        <v>0</v>
      </c>
      <c r="U1564" s="473">
        <v>0</v>
      </c>
      <c r="V1564" s="592">
        <v>0</v>
      </c>
      <c r="W1564" s="592">
        <v>0</v>
      </c>
      <c r="X1564" s="592"/>
      <c r="Y1564" s="592">
        <f t="shared" si="50"/>
        <v>21.564</v>
      </c>
      <c r="Z1564" s="592"/>
      <c r="AA1564" s="592">
        <v>0</v>
      </c>
      <c r="AB1564" s="592">
        <v>341.3</v>
      </c>
      <c r="AC1564" s="592">
        <v>0</v>
      </c>
      <c r="AD1564" s="592"/>
      <c r="AE1564" s="592"/>
      <c r="AF1564" s="592">
        <v>355.37</v>
      </c>
      <c r="AG1564" s="592">
        <v>0</v>
      </c>
    </row>
    <row r="1565" spans="1:33" x14ac:dyDescent="0.2">
      <c r="A1565" s="988">
        <v>38081</v>
      </c>
      <c r="B1565" s="592">
        <v>16.010000000000002</v>
      </c>
      <c r="C1565" s="592"/>
      <c r="D1565" s="592">
        <v>5.6769999999999996</v>
      </c>
      <c r="E1565" s="592"/>
      <c r="F1565" s="592">
        <f t="shared" si="49"/>
        <v>21.687000000000001</v>
      </c>
      <c r="G1565" s="592"/>
      <c r="H1565" s="592"/>
      <c r="I1565" s="592"/>
      <c r="J1565" s="592"/>
      <c r="K1565" s="592"/>
      <c r="L1565" s="592"/>
      <c r="M1565" s="592"/>
      <c r="N1565" s="592"/>
      <c r="O1565" s="592"/>
      <c r="P1565" s="592"/>
      <c r="Q1565" s="592"/>
      <c r="R1565" s="592"/>
      <c r="S1565" s="592">
        <v>0</v>
      </c>
      <c r="T1565" s="990">
        <v>0</v>
      </c>
      <c r="U1565" s="473">
        <v>0</v>
      </c>
      <c r="V1565" s="592">
        <v>0</v>
      </c>
      <c r="W1565" s="592">
        <v>0</v>
      </c>
      <c r="X1565" s="592"/>
      <c r="Y1565" s="592">
        <f t="shared" si="50"/>
        <v>21.687000000000001</v>
      </c>
      <c r="Z1565" s="592"/>
      <c r="AA1565" s="592">
        <v>0</v>
      </c>
      <c r="AB1565" s="592">
        <v>341.4</v>
      </c>
      <c r="AC1565" s="592">
        <v>0</v>
      </c>
      <c r="AD1565" s="592"/>
      <c r="AE1565" s="592"/>
      <c r="AF1565" s="592">
        <v>355.25</v>
      </c>
      <c r="AG1565" s="592">
        <v>0</v>
      </c>
    </row>
    <row r="1566" spans="1:33" x14ac:dyDescent="0.2">
      <c r="A1566" s="988">
        <v>38082</v>
      </c>
      <c r="B1566" s="592">
        <v>19.006</v>
      </c>
      <c r="C1566" s="592"/>
      <c r="D1566" s="592">
        <v>6.532</v>
      </c>
      <c r="E1566" s="592"/>
      <c r="F1566" s="592">
        <f t="shared" si="49"/>
        <v>25.538</v>
      </c>
      <c r="G1566" s="592"/>
      <c r="H1566" s="592"/>
      <c r="I1566" s="592"/>
      <c r="J1566" s="592"/>
      <c r="K1566" s="592"/>
      <c r="L1566" s="592"/>
      <c r="M1566" s="592"/>
      <c r="N1566" s="592"/>
      <c r="O1566" s="592"/>
      <c r="P1566" s="592"/>
      <c r="Q1566" s="592"/>
      <c r="R1566" s="592"/>
      <c r="S1566" s="592">
        <v>0</v>
      </c>
      <c r="T1566" s="990">
        <v>0</v>
      </c>
      <c r="U1566" s="473">
        <v>0</v>
      </c>
      <c r="V1566" s="592">
        <v>0</v>
      </c>
      <c r="W1566" s="592">
        <v>0</v>
      </c>
      <c r="X1566" s="592"/>
      <c r="Y1566" s="592">
        <f t="shared" si="50"/>
        <v>25.538</v>
      </c>
      <c r="Z1566" s="592"/>
      <c r="AA1566" s="592">
        <v>0</v>
      </c>
      <c r="AB1566" s="592">
        <v>341.36</v>
      </c>
      <c r="AC1566" s="592">
        <v>0</v>
      </c>
      <c r="AD1566" s="592"/>
      <c r="AE1566" s="592"/>
      <c r="AF1566" s="631">
        <v>355.24</v>
      </c>
      <c r="AG1566" s="631">
        <v>0</v>
      </c>
    </row>
    <row r="1567" spans="1:33" x14ac:dyDescent="0.2">
      <c r="A1567" s="988">
        <v>38083</v>
      </c>
      <c r="B1567" s="592">
        <v>20.326000000000001</v>
      </c>
      <c r="C1567" s="592"/>
      <c r="D1567" s="592">
        <v>6.0460000000000003</v>
      </c>
      <c r="E1567" s="592"/>
      <c r="F1567" s="592">
        <f t="shared" si="49"/>
        <v>26.372</v>
      </c>
      <c r="G1567" s="592"/>
      <c r="H1567" s="592"/>
      <c r="I1567" s="592"/>
      <c r="J1567" s="592"/>
      <c r="K1567" s="592"/>
      <c r="L1567" s="592"/>
      <c r="M1567" s="592"/>
      <c r="N1567" s="592"/>
      <c r="O1567" s="592"/>
      <c r="P1567" s="592"/>
      <c r="Q1567" s="592"/>
      <c r="R1567" s="592"/>
      <c r="S1567" s="592">
        <v>0</v>
      </c>
      <c r="T1567" s="990">
        <v>0</v>
      </c>
      <c r="U1567" s="473">
        <v>0</v>
      </c>
      <c r="V1567" s="592">
        <v>0</v>
      </c>
      <c r="W1567" s="592">
        <v>0</v>
      </c>
      <c r="X1567" s="592"/>
      <c r="Y1567" s="592">
        <f t="shared" si="50"/>
        <v>26.372</v>
      </c>
      <c r="Z1567" s="592"/>
      <c r="AA1567" s="592">
        <v>0</v>
      </c>
      <c r="AB1567" s="592">
        <v>341.29</v>
      </c>
      <c r="AC1567" s="592">
        <v>0</v>
      </c>
      <c r="AD1567" s="592"/>
      <c r="AE1567" s="592"/>
      <c r="AF1567" s="631">
        <v>355.19</v>
      </c>
      <c r="AG1567" s="631">
        <v>0</v>
      </c>
    </row>
    <row r="1568" spans="1:33" x14ac:dyDescent="0.2">
      <c r="A1568" s="988">
        <v>38084</v>
      </c>
      <c r="B1568" s="592">
        <v>20.259</v>
      </c>
      <c r="C1568" s="592"/>
      <c r="D1568" s="592">
        <v>6.23</v>
      </c>
      <c r="E1568" s="592"/>
      <c r="F1568" s="592">
        <f t="shared" si="49"/>
        <v>26.489000000000001</v>
      </c>
      <c r="G1568" s="592"/>
      <c r="H1568" s="592"/>
      <c r="I1568" s="592"/>
      <c r="J1568" s="592"/>
      <c r="K1568" s="592"/>
      <c r="L1568" s="592"/>
      <c r="M1568" s="592"/>
      <c r="N1568" s="592"/>
      <c r="O1568" s="592"/>
      <c r="P1568" s="592"/>
      <c r="Q1568" s="592"/>
      <c r="R1568" s="592"/>
      <c r="S1568" s="592">
        <v>0</v>
      </c>
      <c r="T1568" s="990">
        <v>0</v>
      </c>
      <c r="U1568" s="473">
        <v>0</v>
      </c>
      <c r="V1568" s="592">
        <v>0</v>
      </c>
      <c r="W1568" s="592">
        <v>0</v>
      </c>
      <c r="X1568" s="592"/>
      <c r="Y1568" s="592">
        <f t="shared" si="50"/>
        <v>26.489000000000001</v>
      </c>
      <c r="Z1568" s="592"/>
      <c r="AA1568" s="592">
        <v>0</v>
      </c>
      <c r="AB1568" s="592">
        <v>341.22</v>
      </c>
      <c r="AC1568" s="592">
        <v>0</v>
      </c>
      <c r="AD1568" s="592"/>
      <c r="AE1568" s="592"/>
      <c r="AF1568" s="592">
        <v>355.19</v>
      </c>
      <c r="AG1568" s="592">
        <v>0</v>
      </c>
    </row>
    <row r="1569" spans="1:33" x14ac:dyDescent="0.2">
      <c r="A1569" s="988">
        <v>38085</v>
      </c>
      <c r="B1569" s="631">
        <v>21.193999999999999</v>
      </c>
      <c r="C1569" s="631"/>
      <c r="D1569" s="592">
        <v>6.407</v>
      </c>
      <c r="E1569" s="592"/>
      <c r="F1569" s="592">
        <f t="shared" si="49"/>
        <v>27.600999999999999</v>
      </c>
      <c r="G1569" s="592"/>
      <c r="H1569" s="592"/>
      <c r="I1569" s="592"/>
      <c r="J1569" s="592"/>
      <c r="K1569" s="592"/>
      <c r="L1569" s="592"/>
      <c r="M1569" s="592"/>
      <c r="N1569" s="592"/>
      <c r="O1569" s="592"/>
      <c r="P1569" s="592"/>
      <c r="Q1569" s="592"/>
      <c r="R1569" s="592"/>
      <c r="S1569" s="592">
        <v>0</v>
      </c>
      <c r="T1569" s="990">
        <v>0</v>
      </c>
      <c r="U1569" s="473">
        <v>0</v>
      </c>
      <c r="V1569" s="592">
        <v>0</v>
      </c>
      <c r="W1569" s="592">
        <v>0</v>
      </c>
      <c r="X1569" s="592"/>
      <c r="Y1569" s="592">
        <f t="shared" si="50"/>
        <v>27.600999999999999</v>
      </c>
      <c r="Z1569" s="592"/>
      <c r="AA1569" s="592">
        <v>0</v>
      </c>
      <c r="AB1569" s="592">
        <v>341.17</v>
      </c>
      <c r="AC1569" s="592">
        <v>0</v>
      </c>
      <c r="AD1569" s="592"/>
      <c r="AE1569" s="592"/>
      <c r="AF1569" s="1000">
        <v>355.15</v>
      </c>
      <c r="AG1569" s="592">
        <v>0</v>
      </c>
    </row>
    <row r="1570" spans="1:33" x14ac:dyDescent="0.2">
      <c r="A1570" s="988">
        <v>38086</v>
      </c>
      <c r="B1570" s="592">
        <v>20.53</v>
      </c>
      <c r="C1570" s="592"/>
      <c r="D1570" s="592">
        <v>7.0960000000000001</v>
      </c>
      <c r="E1570" s="592"/>
      <c r="F1570" s="592">
        <f t="shared" si="49"/>
        <v>27.626000000000001</v>
      </c>
      <c r="G1570" s="592"/>
      <c r="H1570" s="592"/>
      <c r="I1570" s="592"/>
      <c r="J1570" s="592"/>
      <c r="K1570" s="592"/>
      <c r="L1570" s="592"/>
      <c r="M1570" s="592"/>
      <c r="N1570" s="592"/>
      <c r="O1570" s="592"/>
      <c r="P1570" s="592"/>
      <c r="Q1570" s="592"/>
      <c r="R1570" s="592"/>
      <c r="S1570" s="592">
        <v>0</v>
      </c>
      <c r="T1570" s="990">
        <v>0</v>
      </c>
      <c r="U1570" s="473">
        <v>0</v>
      </c>
      <c r="V1570" s="592">
        <v>0</v>
      </c>
      <c r="W1570" s="592">
        <v>0</v>
      </c>
      <c r="X1570" s="592"/>
      <c r="Y1570" s="592">
        <f t="shared" si="50"/>
        <v>27.626000000000001</v>
      </c>
      <c r="Z1570" s="592"/>
      <c r="AA1570" s="592">
        <v>0</v>
      </c>
      <c r="AB1570" s="592">
        <v>341.13</v>
      </c>
      <c r="AC1570" s="592">
        <v>0</v>
      </c>
      <c r="AD1570" s="592"/>
      <c r="AE1570" s="592"/>
      <c r="AF1570" s="1000">
        <v>355.19</v>
      </c>
      <c r="AG1570" s="592">
        <v>0</v>
      </c>
    </row>
    <row r="1571" spans="1:33" x14ac:dyDescent="0.2">
      <c r="A1571" s="988">
        <v>38087</v>
      </c>
      <c r="B1571" s="592">
        <v>18.041</v>
      </c>
      <c r="C1571" s="592"/>
      <c r="D1571" s="592">
        <v>5.8869999999999996</v>
      </c>
      <c r="E1571" s="592"/>
      <c r="F1571" s="592">
        <f t="shared" ref="F1571:F1634" si="51">+B1571+D1571</f>
        <v>23.928000000000001</v>
      </c>
      <c r="G1571" s="592"/>
      <c r="H1571" s="592"/>
      <c r="I1571" s="592"/>
      <c r="J1571" s="592"/>
      <c r="K1571" s="592"/>
      <c r="L1571" s="592"/>
      <c r="M1571" s="592"/>
      <c r="N1571" s="592"/>
      <c r="O1571" s="592"/>
      <c r="P1571" s="592"/>
      <c r="Q1571" s="592"/>
      <c r="R1571" s="592"/>
      <c r="S1571" s="592">
        <v>0</v>
      </c>
      <c r="T1571" s="990">
        <v>0</v>
      </c>
      <c r="U1571" s="473">
        <v>0</v>
      </c>
      <c r="V1571" s="592">
        <v>0</v>
      </c>
      <c r="W1571" s="592">
        <v>0</v>
      </c>
      <c r="X1571" s="592"/>
      <c r="Y1571" s="592">
        <f t="shared" ref="Y1571:Y1634" si="52">+F1571-S1571-T1571-U1571-V1571+W1571</f>
        <v>23.928000000000001</v>
      </c>
      <c r="Z1571" s="592"/>
      <c r="AA1571" s="592">
        <v>0</v>
      </c>
      <c r="AB1571" s="1000">
        <v>341.1</v>
      </c>
      <c r="AC1571" s="592">
        <v>0</v>
      </c>
      <c r="AD1571" s="592"/>
      <c r="AE1571" s="592"/>
      <c r="AF1571" s="592">
        <v>355.16</v>
      </c>
      <c r="AG1571" s="592">
        <v>0</v>
      </c>
    </row>
    <row r="1572" spans="1:33" x14ac:dyDescent="0.2">
      <c r="A1572" s="988">
        <v>38088</v>
      </c>
      <c r="B1572" s="592">
        <v>16.143000000000001</v>
      </c>
      <c r="C1572" s="592"/>
      <c r="D1572" s="592">
        <v>5.9560000000000004</v>
      </c>
      <c r="E1572" s="592"/>
      <c r="F1572" s="592">
        <f t="shared" si="51"/>
        <v>22.099</v>
      </c>
      <c r="G1572" s="592"/>
      <c r="H1572" s="592"/>
      <c r="I1572" s="592"/>
      <c r="J1572" s="592"/>
      <c r="K1572" s="592"/>
      <c r="L1572" s="592"/>
      <c r="M1572" s="592"/>
      <c r="N1572" s="592"/>
      <c r="O1572" s="592"/>
      <c r="P1572" s="592"/>
      <c r="Q1572" s="592"/>
      <c r="R1572" s="592"/>
      <c r="S1572" s="592">
        <v>0</v>
      </c>
      <c r="T1572" s="990">
        <v>0</v>
      </c>
      <c r="U1572" s="473">
        <v>0</v>
      </c>
      <c r="V1572" s="592">
        <v>0</v>
      </c>
      <c r="W1572" s="592">
        <v>0</v>
      </c>
      <c r="X1572" s="592"/>
      <c r="Y1572" s="592">
        <f t="shared" si="52"/>
        <v>22.099</v>
      </c>
      <c r="Z1572" s="592"/>
      <c r="AA1572" s="592">
        <v>0</v>
      </c>
      <c r="AB1572" s="592">
        <v>341.21</v>
      </c>
      <c r="AC1572" s="592">
        <v>0.28999999999999998</v>
      </c>
      <c r="AD1572" s="592"/>
      <c r="AE1572" s="592"/>
      <c r="AF1572" s="592">
        <v>355.2</v>
      </c>
      <c r="AG1572" s="592">
        <v>0.36</v>
      </c>
    </row>
    <row r="1573" spans="1:33" x14ac:dyDescent="0.2">
      <c r="A1573" s="988">
        <v>38089</v>
      </c>
      <c r="B1573" s="592">
        <v>17.123999999999999</v>
      </c>
      <c r="C1573" s="592"/>
      <c r="D1573" s="592">
        <v>6.6779999999999999</v>
      </c>
      <c r="E1573" s="592"/>
      <c r="F1573" s="592">
        <f t="shared" si="51"/>
        <v>23.802</v>
      </c>
      <c r="G1573" s="592"/>
      <c r="H1573" s="592"/>
      <c r="I1573" s="592"/>
      <c r="J1573" s="592"/>
      <c r="K1573" s="592"/>
      <c r="L1573" s="592"/>
      <c r="M1573" s="592"/>
      <c r="N1573" s="592"/>
      <c r="O1573" s="592"/>
      <c r="P1573" s="592"/>
      <c r="Q1573" s="592"/>
      <c r="R1573" s="592"/>
      <c r="S1573" s="592">
        <v>0</v>
      </c>
      <c r="T1573" s="990">
        <v>0</v>
      </c>
      <c r="U1573" s="473">
        <v>0</v>
      </c>
      <c r="V1573" s="592">
        <v>0</v>
      </c>
      <c r="W1573" s="592">
        <v>0</v>
      </c>
      <c r="X1573" s="592"/>
      <c r="Y1573" s="592">
        <f t="shared" si="52"/>
        <v>23.802</v>
      </c>
      <c r="Z1573" s="592"/>
      <c r="AA1573" s="592">
        <v>0</v>
      </c>
      <c r="AB1573" s="592">
        <v>341.46</v>
      </c>
      <c r="AC1573" s="592">
        <v>0.48</v>
      </c>
      <c r="AD1573" s="592"/>
      <c r="AE1573" s="592"/>
      <c r="AF1573" s="592">
        <v>355.37</v>
      </c>
      <c r="AG1573" s="592">
        <v>0.46</v>
      </c>
    </row>
    <row r="1574" spans="1:33" x14ac:dyDescent="0.2">
      <c r="A1574" s="988">
        <v>38090</v>
      </c>
      <c r="B1574" s="592">
        <v>16.818999999999999</v>
      </c>
      <c r="C1574" s="592"/>
      <c r="D1574" s="592">
        <v>6.742</v>
      </c>
      <c r="E1574" s="592"/>
      <c r="F1574" s="592">
        <f t="shared" si="51"/>
        <v>23.561</v>
      </c>
      <c r="G1574" s="592"/>
      <c r="H1574" s="592"/>
      <c r="I1574" s="592"/>
      <c r="J1574" s="592"/>
      <c r="K1574" s="592"/>
      <c r="L1574" s="592"/>
      <c r="M1574" s="592"/>
      <c r="N1574" s="592"/>
      <c r="O1574" s="592"/>
      <c r="P1574" s="592"/>
      <c r="Q1574" s="592"/>
      <c r="R1574" s="592"/>
      <c r="S1574" s="592">
        <v>0</v>
      </c>
      <c r="T1574" s="990">
        <v>0</v>
      </c>
      <c r="U1574" s="473">
        <v>0</v>
      </c>
      <c r="V1574" s="592">
        <v>0</v>
      </c>
      <c r="W1574" s="592">
        <v>0</v>
      </c>
      <c r="X1574" s="592"/>
      <c r="Y1574" s="592">
        <f t="shared" si="52"/>
        <v>23.561</v>
      </c>
      <c r="Z1574" s="592"/>
      <c r="AA1574" s="592">
        <v>0</v>
      </c>
      <c r="AB1574" s="592">
        <v>341.55</v>
      </c>
      <c r="AC1574" s="592">
        <v>0.26</v>
      </c>
      <c r="AD1574" s="592"/>
      <c r="AE1574" s="592"/>
      <c r="AF1574" s="592">
        <v>355.46</v>
      </c>
      <c r="AG1574" s="592">
        <v>0.23</v>
      </c>
    </row>
    <row r="1575" spans="1:33" x14ac:dyDescent="0.2">
      <c r="A1575" s="988">
        <v>38091</v>
      </c>
      <c r="B1575" s="592">
        <v>15.914</v>
      </c>
      <c r="C1575" s="592"/>
      <c r="D1575" s="592">
        <v>6.86</v>
      </c>
      <c r="E1575" s="592"/>
      <c r="F1575" s="592">
        <f t="shared" si="51"/>
        <v>22.774000000000001</v>
      </c>
      <c r="G1575" s="592"/>
      <c r="H1575" s="592"/>
      <c r="I1575" s="592"/>
      <c r="J1575" s="592"/>
      <c r="K1575" s="592"/>
      <c r="L1575" s="592"/>
      <c r="M1575" s="592"/>
      <c r="N1575" s="592"/>
      <c r="O1575" s="592"/>
      <c r="P1575" s="592"/>
      <c r="Q1575" s="592"/>
      <c r="R1575" s="592"/>
      <c r="S1575" s="592">
        <v>0</v>
      </c>
      <c r="T1575" s="990">
        <v>0</v>
      </c>
      <c r="U1575" s="473">
        <v>0</v>
      </c>
      <c r="V1575" s="592">
        <v>0</v>
      </c>
      <c r="W1575" s="592">
        <v>0</v>
      </c>
      <c r="X1575" s="592"/>
      <c r="Y1575" s="592">
        <f t="shared" si="52"/>
        <v>22.774000000000001</v>
      </c>
      <c r="Z1575" s="592"/>
      <c r="AA1575" s="592">
        <v>0</v>
      </c>
      <c r="AB1575" s="592">
        <v>341.62</v>
      </c>
      <c r="AC1575" s="592">
        <v>0</v>
      </c>
      <c r="AD1575" s="592"/>
      <c r="AE1575" s="592"/>
      <c r="AF1575" s="592">
        <v>355.4</v>
      </c>
      <c r="AG1575" s="592">
        <v>0.04</v>
      </c>
    </row>
    <row r="1576" spans="1:33" x14ac:dyDescent="0.2">
      <c r="A1576" s="988">
        <v>38092</v>
      </c>
      <c r="B1576" s="592">
        <v>19.283999999999999</v>
      </c>
      <c r="C1576" s="592"/>
      <c r="D1576" s="592">
        <v>7.0419999999999998</v>
      </c>
      <c r="E1576" s="592"/>
      <c r="F1576" s="592">
        <f t="shared" si="51"/>
        <v>26.326000000000001</v>
      </c>
      <c r="G1576" s="592"/>
      <c r="H1576" s="592"/>
      <c r="I1576" s="592"/>
      <c r="J1576" s="592"/>
      <c r="K1576" s="592"/>
      <c r="L1576" s="592"/>
      <c r="M1576" s="592"/>
      <c r="N1576" s="592"/>
      <c r="O1576" s="592"/>
      <c r="P1576" s="592"/>
      <c r="Q1576" s="592"/>
      <c r="R1576" s="592"/>
      <c r="S1576" s="592">
        <v>0</v>
      </c>
      <c r="T1576" s="990">
        <v>0</v>
      </c>
      <c r="U1576" s="473">
        <v>0</v>
      </c>
      <c r="V1576" s="592">
        <v>0</v>
      </c>
      <c r="W1576" s="592">
        <v>0</v>
      </c>
      <c r="X1576" s="592"/>
      <c r="Y1576" s="592">
        <f t="shared" si="52"/>
        <v>26.326000000000001</v>
      </c>
      <c r="Z1576" s="592"/>
      <c r="AA1576" s="592">
        <v>0</v>
      </c>
      <c r="AB1576" s="592">
        <v>341.55</v>
      </c>
      <c r="AC1576" s="592">
        <v>0</v>
      </c>
      <c r="AD1576" s="592"/>
      <c r="AE1576" s="592"/>
      <c r="AF1576" s="631">
        <v>355.34</v>
      </c>
      <c r="AG1576" s="592">
        <v>0</v>
      </c>
    </row>
    <row r="1577" spans="1:33" x14ac:dyDescent="0.2">
      <c r="A1577" s="988">
        <v>38093</v>
      </c>
      <c r="B1577" s="592">
        <v>18.411999999999999</v>
      </c>
      <c r="C1577" s="592"/>
      <c r="D1577" s="592">
        <v>6.7530000000000001</v>
      </c>
      <c r="E1577" s="592"/>
      <c r="F1577" s="592">
        <f t="shared" si="51"/>
        <v>25.164999999999999</v>
      </c>
      <c r="G1577" s="592"/>
      <c r="H1577" s="592"/>
      <c r="I1577" s="592"/>
      <c r="J1577" s="592"/>
      <c r="K1577" s="592"/>
      <c r="L1577" s="592"/>
      <c r="M1577" s="592"/>
      <c r="N1577" s="592"/>
      <c r="O1577" s="592"/>
      <c r="P1577" s="592"/>
      <c r="Q1577" s="592"/>
      <c r="R1577" s="592"/>
      <c r="S1577" s="592">
        <v>0</v>
      </c>
      <c r="T1577" s="990">
        <v>0</v>
      </c>
      <c r="U1577" s="473">
        <v>0</v>
      </c>
      <c r="V1577" s="592">
        <v>0</v>
      </c>
      <c r="W1577" s="592">
        <v>0</v>
      </c>
      <c r="X1577" s="592"/>
      <c r="Y1577" s="592">
        <f t="shared" si="52"/>
        <v>25.164999999999999</v>
      </c>
      <c r="Z1577" s="592"/>
      <c r="AA1577" s="592">
        <v>0</v>
      </c>
      <c r="AB1577" s="592">
        <v>341.28</v>
      </c>
      <c r="AC1577" s="592">
        <v>0</v>
      </c>
      <c r="AD1577" s="592"/>
      <c r="AE1577" s="592"/>
      <c r="AF1577" s="1000">
        <v>355.24</v>
      </c>
      <c r="AG1577" s="592">
        <v>0</v>
      </c>
    </row>
    <row r="1578" spans="1:33" x14ac:dyDescent="0.2">
      <c r="A1578" s="988">
        <v>38094</v>
      </c>
      <c r="B1578" s="592">
        <v>19.684999999999999</v>
      </c>
      <c r="C1578" s="592"/>
      <c r="D1578" s="592">
        <v>6.75</v>
      </c>
      <c r="E1578" s="592"/>
      <c r="F1578" s="592">
        <f t="shared" si="51"/>
        <v>26.434999999999999</v>
      </c>
      <c r="G1578" s="592"/>
      <c r="H1578" s="592"/>
      <c r="I1578" s="592"/>
      <c r="J1578" s="592"/>
      <c r="K1578" s="592"/>
      <c r="L1578" s="592"/>
      <c r="M1578" s="592"/>
      <c r="N1578" s="592"/>
      <c r="O1578" s="592"/>
      <c r="P1578" s="592"/>
      <c r="Q1578" s="592"/>
      <c r="R1578" s="592"/>
      <c r="S1578" s="592">
        <v>0</v>
      </c>
      <c r="T1578" s="990">
        <v>0</v>
      </c>
      <c r="U1578" s="473">
        <v>0</v>
      </c>
      <c r="V1578" s="592">
        <v>0</v>
      </c>
      <c r="W1578" s="592">
        <v>0</v>
      </c>
      <c r="X1578" s="592"/>
      <c r="Y1578" s="592">
        <f t="shared" si="52"/>
        <v>26.434999999999999</v>
      </c>
      <c r="Z1578" s="592"/>
      <c r="AA1578" s="592">
        <v>0</v>
      </c>
      <c r="AB1578" s="592">
        <v>341.24</v>
      </c>
      <c r="AC1578" s="592">
        <v>0</v>
      </c>
      <c r="AD1578" s="592"/>
      <c r="AE1578" s="592"/>
      <c r="AF1578" s="592">
        <v>355.2</v>
      </c>
      <c r="AG1578" s="592">
        <v>0</v>
      </c>
    </row>
    <row r="1579" spans="1:33" x14ac:dyDescent="0.2">
      <c r="A1579" s="988">
        <v>38095</v>
      </c>
      <c r="B1579" s="592">
        <v>18.670000000000002</v>
      </c>
      <c r="C1579" s="592"/>
      <c r="D1579" s="592">
        <v>6.6159999999999997</v>
      </c>
      <c r="E1579" s="592"/>
      <c r="F1579" s="592">
        <f t="shared" si="51"/>
        <v>25.286000000000001</v>
      </c>
      <c r="G1579" s="592"/>
      <c r="H1579" s="592"/>
      <c r="I1579" s="592"/>
      <c r="J1579" s="592"/>
      <c r="K1579" s="592"/>
      <c r="L1579" s="592"/>
      <c r="M1579" s="592"/>
      <c r="N1579" s="592"/>
      <c r="O1579" s="592"/>
      <c r="P1579" s="592"/>
      <c r="Q1579" s="592"/>
      <c r="R1579" s="592"/>
      <c r="S1579" s="592">
        <v>0</v>
      </c>
      <c r="T1579" s="990">
        <v>0</v>
      </c>
      <c r="U1579" s="473">
        <v>0</v>
      </c>
      <c r="V1579" s="592">
        <v>0</v>
      </c>
      <c r="W1579" s="592">
        <v>0</v>
      </c>
      <c r="X1579" s="592"/>
      <c r="Y1579" s="592">
        <f t="shared" si="52"/>
        <v>25.286000000000001</v>
      </c>
      <c r="Z1579" s="592"/>
      <c r="AA1579" s="592">
        <v>0</v>
      </c>
      <c r="AB1579" s="592">
        <v>341.22</v>
      </c>
      <c r="AC1579" s="592">
        <v>0</v>
      </c>
      <c r="AD1579" s="592"/>
      <c r="AE1579" s="592"/>
      <c r="AF1579" s="592">
        <v>355.23</v>
      </c>
      <c r="AG1579" s="592">
        <v>0</v>
      </c>
    </row>
    <row r="1580" spans="1:33" x14ac:dyDescent="0.2">
      <c r="A1580" s="988">
        <v>38096</v>
      </c>
      <c r="B1580" s="592">
        <v>21.882000000000001</v>
      </c>
      <c r="C1580" s="592"/>
      <c r="D1580" s="592">
        <v>7.359</v>
      </c>
      <c r="E1580" s="592"/>
      <c r="F1580" s="592">
        <f t="shared" si="51"/>
        <v>29.241</v>
      </c>
      <c r="G1580" s="592"/>
      <c r="H1580" s="592"/>
      <c r="I1580" s="592"/>
      <c r="J1580" s="592"/>
      <c r="K1580" s="592"/>
      <c r="L1580" s="592"/>
      <c r="M1580" s="592"/>
      <c r="N1580" s="592"/>
      <c r="O1580" s="592"/>
      <c r="P1580" s="592"/>
      <c r="Q1580" s="592"/>
      <c r="R1580" s="592"/>
      <c r="S1580" s="592">
        <v>0</v>
      </c>
      <c r="T1580" s="997">
        <v>0</v>
      </c>
      <c r="U1580" s="473">
        <v>0</v>
      </c>
      <c r="V1580" s="592">
        <v>0</v>
      </c>
      <c r="W1580" s="592">
        <v>0</v>
      </c>
      <c r="X1580" s="592"/>
      <c r="Y1580" s="592">
        <f t="shared" si="52"/>
        <v>29.241</v>
      </c>
      <c r="Z1580" s="592"/>
      <c r="AA1580" s="592">
        <v>0</v>
      </c>
      <c r="AB1580" s="592">
        <v>341.19</v>
      </c>
      <c r="AC1580" s="592">
        <v>0</v>
      </c>
      <c r="AD1580" s="592"/>
      <c r="AE1580" s="592"/>
      <c r="AF1580" s="592">
        <v>355.17</v>
      </c>
      <c r="AG1580" s="592">
        <v>0</v>
      </c>
    </row>
    <row r="1581" spans="1:33" x14ac:dyDescent="0.2">
      <c r="A1581" s="988">
        <v>38097</v>
      </c>
      <c r="B1581" s="592">
        <v>22.303000000000001</v>
      </c>
      <c r="C1581" s="592"/>
      <c r="D1581" s="592">
        <v>7.0789999999999997</v>
      </c>
      <c r="E1581" s="592"/>
      <c r="F1581" s="592">
        <f t="shared" si="51"/>
        <v>29.382000000000001</v>
      </c>
      <c r="G1581" s="592"/>
      <c r="H1581" s="592"/>
      <c r="I1581" s="592"/>
      <c r="J1581" s="592"/>
      <c r="K1581" s="592"/>
      <c r="L1581" s="592"/>
      <c r="M1581" s="592"/>
      <c r="N1581" s="592"/>
      <c r="O1581" s="592"/>
      <c r="P1581" s="592"/>
      <c r="Q1581" s="592"/>
      <c r="R1581" s="592"/>
      <c r="S1581" s="592">
        <v>0</v>
      </c>
      <c r="T1581" s="997">
        <v>0</v>
      </c>
      <c r="U1581" s="473">
        <v>0</v>
      </c>
      <c r="V1581" s="592">
        <v>0</v>
      </c>
      <c r="W1581" s="592">
        <v>0</v>
      </c>
      <c r="X1581" s="592"/>
      <c r="Y1581" s="592">
        <f t="shared" si="52"/>
        <v>29.382000000000001</v>
      </c>
      <c r="Z1581" s="592"/>
      <c r="AA1581" s="592">
        <v>0</v>
      </c>
      <c r="AB1581" s="592">
        <v>341.17</v>
      </c>
      <c r="AC1581" s="592">
        <v>0</v>
      </c>
      <c r="AD1581" s="592"/>
      <c r="AE1581" s="592"/>
      <c r="AF1581" s="631">
        <v>355.14</v>
      </c>
      <c r="AG1581" s="631">
        <v>0</v>
      </c>
    </row>
    <row r="1582" spans="1:33" x14ac:dyDescent="0.2">
      <c r="A1582" s="988">
        <v>38098</v>
      </c>
      <c r="B1582" s="592">
        <v>23.48</v>
      </c>
      <c r="C1582" s="592"/>
      <c r="D1582" s="592">
        <v>6.9039999999999999</v>
      </c>
      <c r="E1582" s="592"/>
      <c r="F1582" s="592">
        <f t="shared" si="51"/>
        <v>30.384</v>
      </c>
      <c r="G1582" s="592"/>
      <c r="H1582" s="592"/>
      <c r="I1582" s="592"/>
      <c r="J1582" s="592"/>
      <c r="K1582" s="592"/>
      <c r="L1582" s="592"/>
      <c r="M1582" s="592"/>
      <c r="N1582" s="592"/>
      <c r="O1582" s="592"/>
      <c r="P1582" s="592"/>
      <c r="Q1582" s="592"/>
      <c r="R1582" s="592"/>
      <c r="S1582" s="592">
        <v>0</v>
      </c>
      <c r="T1582" s="997">
        <v>0</v>
      </c>
      <c r="U1582" s="473">
        <v>0</v>
      </c>
      <c r="V1582" s="592">
        <v>0</v>
      </c>
      <c r="W1582" s="592">
        <v>0</v>
      </c>
      <c r="X1582" s="592"/>
      <c r="Y1582" s="592">
        <f t="shared" si="52"/>
        <v>30.384</v>
      </c>
      <c r="Z1582" s="592"/>
      <c r="AA1582" s="592">
        <v>0</v>
      </c>
      <c r="AB1582" s="592">
        <v>341.13</v>
      </c>
      <c r="AC1582" s="592">
        <v>0</v>
      </c>
      <c r="AD1582" s="592"/>
      <c r="AE1582" s="592"/>
      <c r="AF1582" s="592">
        <v>355.16</v>
      </c>
      <c r="AG1582" s="592">
        <v>0</v>
      </c>
    </row>
    <row r="1583" spans="1:33" x14ac:dyDescent="0.2">
      <c r="A1583" s="988">
        <v>38099</v>
      </c>
      <c r="B1583" s="592">
        <v>23.654</v>
      </c>
      <c r="C1583" s="592"/>
      <c r="D1583" s="592">
        <v>7.3449999999999998</v>
      </c>
      <c r="E1583" s="592"/>
      <c r="F1583" s="592">
        <f t="shared" si="51"/>
        <v>30.998999999999999</v>
      </c>
      <c r="G1583" s="592"/>
      <c r="H1583" s="592"/>
      <c r="I1583" s="592"/>
      <c r="J1583" s="592"/>
      <c r="K1583" s="592"/>
      <c r="L1583" s="592"/>
      <c r="M1583" s="592"/>
      <c r="N1583" s="592"/>
      <c r="O1583" s="592"/>
      <c r="P1583" s="592"/>
      <c r="Q1583" s="592"/>
      <c r="R1583" s="592"/>
      <c r="S1583" s="592">
        <v>0</v>
      </c>
      <c r="T1583" s="990">
        <v>0</v>
      </c>
      <c r="U1583" s="679">
        <v>0</v>
      </c>
      <c r="V1583" s="592">
        <v>0</v>
      </c>
      <c r="W1583" s="592">
        <v>0</v>
      </c>
      <c r="X1583" s="592"/>
      <c r="Y1583" s="592">
        <f t="shared" si="52"/>
        <v>30.998999999999999</v>
      </c>
      <c r="Z1583" s="592"/>
      <c r="AA1583" s="592">
        <v>0</v>
      </c>
      <c r="AB1583" s="592">
        <v>341.1</v>
      </c>
      <c r="AC1583" s="592">
        <v>0</v>
      </c>
      <c r="AD1583" s="592"/>
      <c r="AE1583" s="592"/>
      <c r="AF1583" s="592">
        <v>355.14</v>
      </c>
      <c r="AG1583" s="592">
        <v>0</v>
      </c>
    </row>
    <row r="1584" spans="1:33" x14ac:dyDescent="0.2">
      <c r="A1584" s="988">
        <v>38100</v>
      </c>
      <c r="B1584" s="592">
        <v>23.611000000000001</v>
      </c>
      <c r="C1584" s="592"/>
      <c r="D1584" s="592">
        <v>6.8940000000000001</v>
      </c>
      <c r="E1584" s="592"/>
      <c r="F1584" s="592">
        <f t="shared" si="51"/>
        <v>30.505000000000003</v>
      </c>
      <c r="G1584" s="592"/>
      <c r="H1584" s="592"/>
      <c r="I1584" s="592"/>
      <c r="J1584" s="592"/>
      <c r="K1584" s="592"/>
      <c r="L1584" s="592"/>
      <c r="M1584" s="592"/>
      <c r="N1584" s="592"/>
      <c r="O1584" s="592"/>
      <c r="P1584" s="592"/>
      <c r="Q1584" s="592"/>
      <c r="R1584" s="592"/>
      <c r="S1584" s="592">
        <v>0</v>
      </c>
      <c r="T1584" s="990">
        <v>0</v>
      </c>
      <c r="U1584" s="679">
        <v>0</v>
      </c>
      <c r="V1584" s="592">
        <v>0</v>
      </c>
      <c r="W1584" s="592">
        <v>0</v>
      </c>
      <c r="X1584" s="592"/>
      <c r="Y1584" s="592">
        <f t="shared" si="52"/>
        <v>30.505000000000003</v>
      </c>
      <c r="Z1584" s="592"/>
      <c r="AA1584" s="592">
        <v>0</v>
      </c>
      <c r="AB1584" s="592">
        <v>341.06</v>
      </c>
      <c r="AC1584" s="592">
        <v>0</v>
      </c>
      <c r="AD1584" s="592"/>
      <c r="AE1584" s="592"/>
      <c r="AF1584" s="592">
        <v>355.15</v>
      </c>
      <c r="AG1584" s="592">
        <v>0</v>
      </c>
    </row>
    <row r="1585" spans="1:33" x14ac:dyDescent="0.2">
      <c r="A1585" s="988">
        <v>38101</v>
      </c>
      <c r="B1585" s="592">
        <v>23.277999999999999</v>
      </c>
      <c r="C1585" s="592"/>
      <c r="D1585" s="592">
        <v>7.3810000000000002</v>
      </c>
      <c r="E1585" s="592"/>
      <c r="F1585" s="592">
        <f t="shared" si="51"/>
        <v>30.658999999999999</v>
      </c>
      <c r="G1585" s="592"/>
      <c r="H1585" s="592"/>
      <c r="I1585" s="592"/>
      <c r="J1585" s="592"/>
      <c r="K1585" s="592"/>
      <c r="L1585" s="592"/>
      <c r="M1585" s="592"/>
      <c r="N1585" s="592"/>
      <c r="O1585" s="592"/>
      <c r="P1585" s="592"/>
      <c r="Q1585" s="592"/>
      <c r="R1585" s="592"/>
      <c r="S1585" s="592">
        <v>0</v>
      </c>
      <c r="T1585" s="990">
        <v>0</v>
      </c>
      <c r="U1585" s="679">
        <v>0</v>
      </c>
      <c r="V1585" s="592">
        <v>0</v>
      </c>
      <c r="W1585" s="592">
        <v>0</v>
      </c>
      <c r="X1585" s="592"/>
      <c r="Y1585" s="592">
        <f t="shared" si="52"/>
        <v>30.658999999999999</v>
      </c>
      <c r="Z1585" s="592"/>
      <c r="AA1585" s="592">
        <v>0</v>
      </c>
      <c r="AB1585" s="592">
        <v>341.04</v>
      </c>
      <c r="AC1585" s="592">
        <v>0</v>
      </c>
      <c r="AD1585" s="592"/>
      <c r="AE1585" s="592"/>
      <c r="AF1585" s="592">
        <v>355.07</v>
      </c>
      <c r="AG1585" s="592">
        <v>0</v>
      </c>
    </row>
    <row r="1586" spans="1:33" x14ac:dyDescent="0.2">
      <c r="A1586" s="988">
        <v>38102</v>
      </c>
      <c r="B1586" s="592">
        <v>19.670999999999999</v>
      </c>
      <c r="C1586" s="592"/>
      <c r="D1586" s="592">
        <v>9.5190000000000001</v>
      </c>
      <c r="E1586" s="592"/>
      <c r="F1586" s="592">
        <f t="shared" si="51"/>
        <v>29.189999999999998</v>
      </c>
      <c r="G1586" s="592"/>
      <c r="H1586" s="592"/>
      <c r="I1586" s="592"/>
      <c r="J1586" s="592"/>
      <c r="K1586" s="592"/>
      <c r="L1586" s="592"/>
      <c r="M1586" s="592"/>
      <c r="N1586" s="592"/>
      <c r="O1586" s="592"/>
      <c r="P1586" s="592"/>
      <c r="Q1586" s="592"/>
      <c r="R1586" s="592"/>
      <c r="S1586" s="592">
        <v>0</v>
      </c>
      <c r="T1586" s="990">
        <v>0</v>
      </c>
      <c r="U1586" s="679">
        <v>0</v>
      </c>
      <c r="V1586" s="592">
        <v>0</v>
      </c>
      <c r="W1586" s="592">
        <v>0</v>
      </c>
      <c r="X1586" s="592"/>
      <c r="Y1586" s="592">
        <f t="shared" si="52"/>
        <v>29.189999999999998</v>
      </c>
      <c r="Z1586" s="592"/>
      <c r="AA1586" s="592">
        <v>0</v>
      </c>
      <c r="AB1586" s="592">
        <v>341.01</v>
      </c>
      <c r="AC1586" s="592">
        <v>0</v>
      </c>
      <c r="AD1586" s="592"/>
      <c r="AE1586" s="592"/>
      <c r="AF1586" s="592">
        <v>355</v>
      </c>
      <c r="AG1586" s="592">
        <v>0</v>
      </c>
    </row>
    <row r="1587" spans="1:33" x14ac:dyDescent="0.2">
      <c r="A1587" s="988">
        <v>38103</v>
      </c>
      <c r="B1587" s="592">
        <v>21.366</v>
      </c>
      <c r="C1587" s="592"/>
      <c r="D1587" s="592">
        <v>7.45</v>
      </c>
      <c r="E1587" s="592"/>
      <c r="F1587" s="592">
        <f t="shared" si="51"/>
        <v>28.815999999999999</v>
      </c>
      <c r="G1587" s="592"/>
      <c r="H1587" s="592"/>
      <c r="I1587" s="592"/>
      <c r="J1587" s="592"/>
      <c r="K1587" s="592"/>
      <c r="L1587" s="592"/>
      <c r="M1587" s="592"/>
      <c r="N1587" s="592"/>
      <c r="O1587" s="592"/>
      <c r="P1587" s="592"/>
      <c r="Q1587" s="592"/>
      <c r="R1587" s="592"/>
      <c r="S1587" s="592">
        <v>0</v>
      </c>
      <c r="T1587" s="990">
        <v>0</v>
      </c>
      <c r="U1587" s="679">
        <v>0</v>
      </c>
      <c r="V1587" s="592">
        <v>0</v>
      </c>
      <c r="W1587" s="631">
        <v>0</v>
      </c>
      <c r="X1587" s="631"/>
      <c r="Y1587" s="592">
        <f t="shared" si="52"/>
        <v>28.815999999999999</v>
      </c>
      <c r="Z1587" s="592"/>
      <c r="AA1587" s="592">
        <v>0</v>
      </c>
      <c r="AB1587" s="592">
        <v>341.03</v>
      </c>
      <c r="AC1587" s="592">
        <v>0.24</v>
      </c>
      <c r="AD1587" s="592"/>
      <c r="AE1587" s="592"/>
      <c r="AF1587" s="592">
        <v>355.27</v>
      </c>
      <c r="AG1587" s="592">
        <v>0.22</v>
      </c>
    </row>
    <row r="1588" spans="1:33" x14ac:dyDescent="0.2">
      <c r="A1588" s="988">
        <v>38104</v>
      </c>
      <c r="B1588" s="592">
        <v>25.521000000000001</v>
      </c>
      <c r="C1588" s="592"/>
      <c r="D1588" s="1000">
        <v>0.32800000000000001</v>
      </c>
      <c r="E1588" s="1000"/>
      <c r="F1588" s="592">
        <f t="shared" si="51"/>
        <v>25.849</v>
      </c>
      <c r="G1588" s="592"/>
      <c r="H1588" s="592"/>
      <c r="I1588" s="592"/>
      <c r="J1588" s="592"/>
      <c r="K1588" s="592"/>
      <c r="L1588" s="592"/>
      <c r="M1588" s="592"/>
      <c r="N1588" s="592"/>
      <c r="O1588" s="592"/>
      <c r="P1588" s="592"/>
      <c r="Q1588" s="592"/>
      <c r="R1588" s="592"/>
      <c r="S1588" s="592">
        <v>0</v>
      </c>
      <c r="T1588" s="990">
        <v>0</v>
      </c>
      <c r="U1588" s="679">
        <v>0</v>
      </c>
      <c r="V1588" s="592">
        <v>0</v>
      </c>
      <c r="W1588" s="631">
        <v>0</v>
      </c>
      <c r="X1588" s="631"/>
      <c r="Y1588" s="592">
        <f t="shared" si="52"/>
        <v>25.849</v>
      </c>
      <c r="Z1588" s="592"/>
      <c r="AA1588" s="592">
        <v>0</v>
      </c>
      <c r="AB1588" s="592">
        <v>341.02</v>
      </c>
      <c r="AC1588" s="592">
        <v>0</v>
      </c>
      <c r="AD1588" s="592"/>
      <c r="AE1588" s="592"/>
      <c r="AF1588" s="592">
        <v>355.06</v>
      </c>
      <c r="AG1588" s="592">
        <v>0</v>
      </c>
    </row>
    <row r="1589" spans="1:33" x14ac:dyDescent="0.2">
      <c r="A1589" s="988">
        <v>38105</v>
      </c>
      <c r="B1589" s="592">
        <v>22.881</v>
      </c>
      <c r="C1589" s="592"/>
      <c r="D1589" s="592">
        <v>5.3289999999999997</v>
      </c>
      <c r="E1589" s="592"/>
      <c r="F1589" s="592">
        <f t="shared" si="51"/>
        <v>28.21</v>
      </c>
      <c r="G1589" s="592"/>
      <c r="H1589" s="592"/>
      <c r="I1589" s="592"/>
      <c r="J1589" s="592"/>
      <c r="K1589" s="592"/>
      <c r="L1589" s="592"/>
      <c r="M1589" s="592"/>
      <c r="N1589" s="592"/>
      <c r="O1589" s="592"/>
      <c r="P1589" s="592"/>
      <c r="Q1589" s="592"/>
      <c r="R1589" s="592"/>
      <c r="S1589" s="592">
        <v>0</v>
      </c>
      <c r="T1589" s="990">
        <v>0</v>
      </c>
      <c r="U1589" s="679">
        <v>0</v>
      </c>
      <c r="V1589" s="592">
        <v>0</v>
      </c>
      <c r="W1589" s="631">
        <v>0</v>
      </c>
      <c r="X1589" s="631"/>
      <c r="Y1589" s="592">
        <f t="shared" si="52"/>
        <v>28.21</v>
      </c>
      <c r="Z1589" s="592"/>
      <c r="AA1589" s="592">
        <v>0</v>
      </c>
      <c r="AB1589" s="592">
        <v>341.02</v>
      </c>
      <c r="AC1589" s="592">
        <v>0</v>
      </c>
      <c r="AD1589" s="592"/>
      <c r="AE1589" s="592"/>
      <c r="AF1589" s="592">
        <v>355.05</v>
      </c>
      <c r="AG1589" s="592">
        <v>0</v>
      </c>
    </row>
    <row r="1590" spans="1:33" x14ac:dyDescent="0.2">
      <c r="A1590" s="988">
        <v>38106</v>
      </c>
      <c r="B1590" s="592">
        <v>22.76</v>
      </c>
      <c r="C1590" s="592"/>
      <c r="D1590" s="592">
        <v>7</v>
      </c>
      <c r="E1590" s="592"/>
      <c r="F1590" s="592">
        <f t="shared" si="51"/>
        <v>29.76</v>
      </c>
      <c r="G1590" s="592"/>
      <c r="H1590" s="592"/>
      <c r="I1590" s="592"/>
      <c r="J1590" s="592"/>
      <c r="K1590" s="592"/>
      <c r="L1590" s="592"/>
      <c r="M1590" s="592"/>
      <c r="N1590" s="592"/>
      <c r="O1590" s="592"/>
      <c r="P1590" s="592"/>
      <c r="Q1590" s="592"/>
      <c r="R1590" s="592"/>
      <c r="S1590" s="592">
        <v>0</v>
      </c>
      <c r="T1590" s="990">
        <v>0</v>
      </c>
      <c r="U1590" s="679">
        <v>0</v>
      </c>
      <c r="V1590" s="592">
        <v>0</v>
      </c>
      <c r="W1590" s="631">
        <v>0</v>
      </c>
      <c r="X1590" s="631"/>
      <c r="Y1590" s="592">
        <f t="shared" si="52"/>
        <v>29.76</v>
      </c>
      <c r="Z1590" s="592"/>
      <c r="AA1590" s="592">
        <v>0</v>
      </c>
      <c r="AB1590" s="592">
        <v>341.01</v>
      </c>
      <c r="AC1590" s="592">
        <v>0</v>
      </c>
      <c r="AD1590" s="592"/>
      <c r="AE1590" s="592"/>
      <c r="AF1590" s="1000">
        <v>355.05</v>
      </c>
      <c r="AG1590" s="592">
        <v>0</v>
      </c>
    </row>
    <row r="1591" spans="1:33" x14ac:dyDescent="0.2">
      <c r="A1591" s="988">
        <v>38107</v>
      </c>
      <c r="B1591" s="592">
        <v>22.364999999999998</v>
      </c>
      <c r="C1591" s="592"/>
      <c r="D1591" s="592">
        <v>8.1140000000000008</v>
      </c>
      <c r="E1591" s="592"/>
      <c r="F1591" s="592">
        <f t="shared" si="51"/>
        <v>30.478999999999999</v>
      </c>
      <c r="G1591" s="592"/>
      <c r="H1591" s="592"/>
      <c r="I1591" s="592"/>
      <c r="J1591" s="592"/>
      <c r="K1591" s="592"/>
      <c r="L1591" s="592"/>
      <c r="M1591" s="592"/>
      <c r="N1591" s="592"/>
      <c r="O1591" s="592"/>
      <c r="P1591" s="592"/>
      <c r="Q1591" s="592"/>
      <c r="R1591" s="592"/>
      <c r="S1591" s="592">
        <v>0</v>
      </c>
      <c r="T1591" s="990">
        <v>0</v>
      </c>
      <c r="U1591" s="679">
        <v>0</v>
      </c>
      <c r="V1591" s="592">
        <v>0</v>
      </c>
      <c r="W1591" s="592">
        <v>0</v>
      </c>
      <c r="X1591" s="592"/>
      <c r="Y1591" s="592">
        <f t="shared" si="52"/>
        <v>30.478999999999999</v>
      </c>
      <c r="Z1591" s="592"/>
      <c r="AA1591" s="592">
        <v>0</v>
      </c>
      <c r="AB1591" s="1000">
        <v>341.01</v>
      </c>
      <c r="AC1591" s="592">
        <v>0</v>
      </c>
      <c r="AD1591" s="592"/>
      <c r="AE1591" s="592"/>
      <c r="AF1591" s="1000">
        <v>354.98</v>
      </c>
      <c r="AG1591" s="592">
        <v>0</v>
      </c>
    </row>
    <row r="1592" spans="1:33" x14ac:dyDescent="0.2">
      <c r="A1592" s="988">
        <v>38108</v>
      </c>
      <c r="B1592" s="592">
        <v>18.709</v>
      </c>
      <c r="C1592" s="592"/>
      <c r="D1592" s="592">
        <v>7.8579999999999997</v>
      </c>
      <c r="E1592" s="592"/>
      <c r="F1592" s="592">
        <f t="shared" si="51"/>
        <v>26.567</v>
      </c>
      <c r="G1592" s="592"/>
      <c r="H1592" s="592"/>
      <c r="I1592" s="592"/>
      <c r="J1592" s="592"/>
      <c r="K1592" s="592"/>
      <c r="L1592" s="592"/>
      <c r="M1592" s="592"/>
      <c r="N1592" s="592"/>
      <c r="O1592" s="592"/>
      <c r="P1592" s="592"/>
      <c r="Q1592" s="592"/>
      <c r="R1592" s="592"/>
      <c r="S1592" s="592">
        <v>0</v>
      </c>
      <c r="T1592" s="990">
        <v>0</v>
      </c>
      <c r="U1592" s="473">
        <v>0</v>
      </c>
      <c r="V1592" s="592">
        <v>0</v>
      </c>
      <c r="W1592" s="592">
        <v>0</v>
      </c>
      <c r="X1592" s="592"/>
      <c r="Y1592" s="592">
        <f t="shared" si="52"/>
        <v>26.567</v>
      </c>
      <c r="Z1592" s="592"/>
      <c r="AA1592" s="592">
        <v>0</v>
      </c>
      <c r="AB1592" s="592">
        <v>341.11</v>
      </c>
      <c r="AC1592" s="592">
        <v>0.52</v>
      </c>
      <c r="AD1592" s="592"/>
      <c r="AE1592" s="592"/>
      <c r="AF1592" s="631">
        <v>355</v>
      </c>
      <c r="AG1592" s="631">
        <v>0.7</v>
      </c>
    </row>
    <row r="1593" spans="1:33" x14ac:dyDescent="0.2">
      <c r="A1593" s="988">
        <v>38109</v>
      </c>
      <c r="B1593" s="592">
        <v>16.353000000000002</v>
      </c>
      <c r="C1593" s="592"/>
      <c r="D1593" s="592">
        <v>6.3470000000000004</v>
      </c>
      <c r="E1593" s="592"/>
      <c r="F1593" s="592">
        <f t="shared" si="51"/>
        <v>22.700000000000003</v>
      </c>
      <c r="G1593" s="592"/>
      <c r="H1593" s="592"/>
      <c r="I1593" s="592"/>
      <c r="J1593" s="592"/>
      <c r="K1593" s="592"/>
      <c r="L1593" s="592"/>
      <c r="M1593" s="592"/>
      <c r="N1593" s="592"/>
      <c r="O1593" s="592"/>
      <c r="P1593" s="592"/>
      <c r="Q1593" s="592"/>
      <c r="R1593" s="592"/>
      <c r="S1593" s="592">
        <v>0</v>
      </c>
      <c r="T1593" s="990">
        <v>0</v>
      </c>
      <c r="U1593" s="473">
        <v>0</v>
      </c>
      <c r="V1593" s="592">
        <v>0</v>
      </c>
      <c r="W1593" s="592">
        <v>0</v>
      </c>
      <c r="X1593" s="592"/>
      <c r="Y1593" s="592">
        <f t="shared" si="52"/>
        <v>22.700000000000003</v>
      </c>
      <c r="Z1593" s="592"/>
      <c r="AA1593" s="592">
        <v>0</v>
      </c>
      <c r="AB1593" s="592">
        <v>341.25</v>
      </c>
      <c r="AC1593" s="592">
        <v>1.48</v>
      </c>
      <c r="AD1593" s="592"/>
      <c r="AE1593" s="592"/>
      <c r="AF1593" s="631">
        <v>355.25</v>
      </c>
      <c r="AG1593" s="631">
        <v>2.2000000000000002</v>
      </c>
    </row>
    <row r="1594" spans="1:33" x14ac:dyDescent="0.2">
      <c r="A1594" s="988">
        <v>38110</v>
      </c>
      <c r="B1594" s="993">
        <v>18.495999999999999</v>
      </c>
      <c r="C1594" s="993"/>
      <c r="D1594" s="592">
        <v>6.968</v>
      </c>
      <c r="E1594" s="592"/>
      <c r="F1594" s="592">
        <f t="shared" si="51"/>
        <v>25.463999999999999</v>
      </c>
      <c r="G1594" s="592"/>
      <c r="H1594" s="592"/>
      <c r="I1594" s="592"/>
      <c r="J1594" s="592"/>
      <c r="K1594" s="592"/>
      <c r="L1594" s="592"/>
      <c r="M1594" s="592"/>
      <c r="N1594" s="592"/>
      <c r="O1594" s="592"/>
      <c r="P1594" s="592"/>
      <c r="Q1594" s="592"/>
      <c r="R1594" s="592"/>
      <c r="S1594" s="592">
        <v>0</v>
      </c>
      <c r="T1594" s="990">
        <v>0</v>
      </c>
      <c r="U1594" s="473">
        <v>0</v>
      </c>
      <c r="V1594" s="592">
        <v>0</v>
      </c>
      <c r="W1594" s="592">
        <v>0</v>
      </c>
      <c r="X1594" s="592"/>
      <c r="Y1594" s="592">
        <f t="shared" si="52"/>
        <v>25.463999999999999</v>
      </c>
      <c r="Z1594" s="592"/>
      <c r="AA1594" s="592">
        <v>0</v>
      </c>
      <c r="AB1594" s="592">
        <v>341.46</v>
      </c>
      <c r="AC1594" s="592">
        <v>0.08</v>
      </c>
      <c r="AD1594" s="592"/>
      <c r="AE1594" s="592"/>
      <c r="AF1594" s="592">
        <v>355.33</v>
      </c>
      <c r="AG1594" s="592">
        <v>0.08</v>
      </c>
    </row>
    <row r="1595" spans="1:33" x14ac:dyDescent="0.2">
      <c r="A1595" s="988">
        <v>38111</v>
      </c>
      <c r="B1595" s="592">
        <v>18.219000000000001</v>
      </c>
      <c r="C1595" s="592"/>
      <c r="D1595" s="592">
        <v>6.66</v>
      </c>
      <c r="E1595" s="592"/>
      <c r="F1595" s="592">
        <f t="shared" si="51"/>
        <v>24.879000000000001</v>
      </c>
      <c r="G1595" s="592"/>
      <c r="H1595" s="592"/>
      <c r="I1595" s="592"/>
      <c r="J1595" s="592"/>
      <c r="K1595" s="592"/>
      <c r="L1595" s="592"/>
      <c r="M1595" s="592"/>
      <c r="N1595" s="592"/>
      <c r="O1595" s="592"/>
      <c r="P1595" s="592"/>
      <c r="Q1595" s="592"/>
      <c r="R1595" s="592"/>
      <c r="S1595" s="592">
        <v>0</v>
      </c>
      <c r="T1595" s="990">
        <v>0</v>
      </c>
      <c r="U1595" s="473">
        <v>0</v>
      </c>
      <c r="V1595" s="592">
        <v>0</v>
      </c>
      <c r="W1595" s="592">
        <v>0</v>
      </c>
      <c r="X1595" s="592"/>
      <c r="Y1595" s="592">
        <f t="shared" si="52"/>
        <v>24.879000000000001</v>
      </c>
      <c r="Z1595" s="592"/>
      <c r="AA1595" s="592">
        <v>0</v>
      </c>
      <c r="AB1595" s="592">
        <v>341.43</v>
      </c>
      <c r="AC1595" s="592">
        <v>0</v>
      </c>
      <c r="AD1595" s="592"/>
      <c r="AE1595" s="592"/>
      <c r="AF1595" s="592">
        <v>355.2</v>
      </c>
      <c r="AG1595" s="592">
        <v>0</v>
      </c>
    </row>
    <row r="1596" spans="1:33" x14ac:dyDescent="0.2">
      <c r="A1596" s="988">
        <v>38112</v>
      </c>
      <c r="B1596" s="592">
        <v>20.539000000000001</v>
      </c>
      <c r="C1596" s="592"/>
      <c r="D1596" s="592">
        <v>6.5270000000000001</v>
      </c>
      <c r="E1596" s="592"/>
      <c r="F1596" s="592">
        <f t="shared" si="51"/>
        <v>27.066000000000003</v>
      </c>
      <c r="G1596" s="592"/>
      <c r="H1596" s="592"/>
      <c r="I1596" s="592"/>
      <c r="J1596" s="592"/>
      <c r="K1596" s="592"/>
      <c r="L1596" s="592"/>
      <c r="M1596" s="592"/>
      <c r="N1596" s="592"/>
      <c r="O1596" s="592"/>
      <c r="P1596" s="592"/>
      <c r="Q1596" s="592"/>
      <c r="R1596" s="592"/>
      <c r="S1596" s="592">
        <v>0</v>
      </c>
      <c r="T1596" s="990">
        <v>0</v>
      </c>
      <c r="U1596" s="473">
        <v>0</v>
      </c>
      <c r="V1596" s="592">
        <v>0</v>
      </c>
      <c r="W1596" s="592">
        <v>0</v>
      </c>
      <c r="X1596" s="592"/>
      <c r="Y1596" s="592">
        <f t="shared" si="52"/>
        <v>27.066000000000003</v>
      </c>
      <c r="Z1596" s="592"/>
      <c r="AA1596" s="592">
        <v>0</v>
      </c>
      <c r="AB1596" s="592">
        <v>341.38</v>
      </c>
      <c r="AC1596" s="592">
        <v>0</v>
      </c>
      <c r="AD1596" s="592"/>
      <c r="AE1596" s="592"/>
      <c r="AF1596" s="631">
        <v>355.17</v>
      </c>
      <c r="AG1596" s="631">
        <v>0</v>
      </c>
    </row>
    <row r="1597" spans="1:33" x14ac:dyDescent="0.2">
      <c r="A1597" s="988">
        <v>38113</v>
      </c>
      <c r="B1597" s="592">
        <v>22.119</v>
      </c>
      <c r="C1597" s="592"/>
      <c r="D1597" s="592">
        <v>7.194</v>
      </c>
      <c r="E1597" s="592"/>
      <c r="F1597" s="592">
        <f t="shared" si="51"/>
        <v>29.312999999999999</v>
      </c>
      <c r="G1597" s="592"/>
      <c r="H1597" s="592"/>
      <c r="I1597" s="592"/>
      <c r="J1597" s="592"/>
      <c r="K1597" s="592"/>
      <c r="L1597" s="592"/>
      <c r="M1597" s="592"/>
      <c r="N1597" s="592"/>
      <c r="O1597" s="592"/>
      <c r="P1597" s="592"/>
      <c r="Q1597" s="592"/>
      <c r="R1597" s="592"/>
      <c r="S1597" s="592">
        <v>0</v>
      </c>
      <c r="T1597" s="990">
        <v>0</v>
      </c>
      <c r="U1597" s="473">
        <v>0</v>
      </c>
      <c r="V1597" s="592">
        <v>0</v>
      </c>
      <c r="W1597" s="592">
        <v>0</v>
      </c>
      <c r="X1597" s="592"/>
      <c r="Y1597" s="592">
        <f t="shared" si="52"/>
        <v>29.312999999999999</v>
      </c>
      <c r="Z1597" s="592"/>
      <c r="AA1597" s="592">
        <v>0</v>
      </c>
      <c r="AB1597" s="592">
        <v>341.3</v>
      </c>
      <c r="AC1597" s="592">
        <v>0</v>
      </c>
      <c r="AD1597" s="592"/>
      <c r="AE1597" s="592"/>
      <c r="AF1597" s="592">
        <v>355.15</v>
      </c>
      <c r="AG1597" s="592">
        <v>0</v>
      </c>
    </row>
    <row r="1598" spans="1:33" x14ac:dyDescent="0.2">
      <c r="A1598" s="988">
        <v>38114</v>
      </c>
      <c r="B1598" s="592">
        <v>22.472000000000001</v>
      </c>
      <c r="C1598" s="592"/>
      <c r="D1598" s="592">
        <v>7.9909999999999997</v>
      </c>
      <c r="E1598" s="592"/>
      <c r="F1598" s="592">
        <f t="shared" si="51"/>
        <v>30.463000000000001</v>
      </c>
      <c r="G1598" s="592"/>
      <c r="H1598" s="592"/>
      <c r="I1598" s="592"/>
      <c r="J1598" s="592"/>
      <c r="K1598" s="592"/>
      <c r="L1598" s="592"/>
      <c r="M1598" s="592"/>
      <c r="N1598" s="592"/>
      <c r="O1598" s="592"/>
      <c r="P1598" s="592"/>
      <c r="Q1598" s="592"/>
      <c r="R1598" s="592"/>
      <c r="S1598" s="592">
        <v>0</v>
      </c>
      <c r="T1598" s="990">
        <v>0</v>
      </c>
      <c r="U1598" s="473">
        <v>0</v>
      </c>
      <c r="V1598" s="592">
        <v>0</v>
      </c>
      <c r="W1598" s="592">
        <v>0</v>
      </c>
      <c r="X1598" s="592"/>
      <c r="Y1598" s="592">
        <f t="shared" si="52"/>
        <v>30.463000000000001</v>
      </c>
      <c r="Z1598" s="592"/>
      <c r="AA1598" s="592">
        <v>0</v>
      </c>
      <c r="AB1598" s="592">
        <v>341.2</v>
      </c>
      <c r="AC1598" s="592">
        <v>0</v>
      </c>
      <c r="AD1598" s="592"/>
      <c r="AE1598" s="592"/>
      <c r="AF1598" s="592">
        <v>355.04</v>
      </c>
      <c r="AG1598" s="592">
        <v>0</v>
      </c>
    </row>
    <row r="1599" spans="1:33" x14ac:dyDescent="0.2">
      <c r="A1599" s="988">
        <v>38115</v>
      </c>
      <c r="B1599" s="631">
        <v>22.57</v>
      </c>
      <c r="C1599" s="631"/>
      <c r="D1599" s="592">
        <v>7.4930000000000003</v>
      </c>
      <c r="E1599" s="592"/>
      <c r="F1599" s="592">
        <f t="shared" si="51"/>
        <v>30.063000000000002</v>
      </c>
      <c r="G1599" s="592"/>
      <c r="H1599" s="592"/>
      <c r="I1599" s="592"/>
      <c r="J1599" s="592"/>
      <c r="K1599" s="592"/>
      <c r="L1599" s="592"/>
      <c r="M1599" s="592"/>
      <c r="N1599" s="592"/>
      <c r="O1599" s="592"/>
      <c r="P1599" s="592"/>
      <c r="Q1599" s="592"/>
      <c r="R1599" s="592"/>
      <c r="S1599" s="592">
        <v>0</v>
      </c>
      <c r="T1599" s="990">
        <v>0</v>
      </c>
      <c r="U1599" s="473">
        <v>0</v>
      </c>
      <c r="V1599" s="592">
        <v>0</v>
      </c>
      <c r="W1599" s="592">
        <v>0</v>
      </c>
      <c r="X1599" s="592"/>
      <c r="Y1599" s="592">
        <f t="shared" si="52"/>
        <v>30.063000000000002</v>
      </c>
      <c r="Z1599" s="592"/>
      <c r="AA1599" s="592">
        <v>0</v>
      </c>
      <c r="AB1599" s="592">
        <v>341.08</v>
      </c>
      <c r="AC1599" s="592">
        <v>0</v>
      </c>
      <c r="AD1599" s="592"/>
      <c r="AE1599" s="592"/>
      <c r="AF1599" s="1000">
        <v>355.08</v>
      </c>
      <c r="AG1599" s="592">
        <v>0</v>
      </c>
    </row>
    <row r="1600" spans="1:33" x14ac:dyDescent="0.2">
      <c r="A1600" s="988">
        <v>38116</v>
      </c>
      <c r="B1600" s="592">
        <v>20.376999999999999</v>
      </c>
      <c r="C1600" s="592"/>
      <c r="D1600" s="592">
        <v>7.0490000000000004</v>
      </c>
      <c r="E1600" s="592"/>
      <c r="F1600" s="592">
        <f t="shared" si="51"/>
        <v>27.425999999999998</v>
      </c>
      <c r="G1600" s="592"/>
      <c r="H1600" s="592"/>
      <c r="I1600" s="592"/>
      <c r="J1600" s="592"/>
      <c r="K1600" s="592"/>
      <c r="L1600" s="592"/>
      <c r="M1600" s="592"/>
      <c r="N1600" s="592"/>
      <c r="O1600" s="592"/>
      <c r="P1600" s="592"/>
      <c r="Q1600" s="592"/>
      <c r="R1600" s="592"/>
      <c r="S1600" s="592">
        <v>0</v>
      </c>
      <c r="T1600" s="990">
        <v>0</v>
      </c>
      <c r="U1600" s="473">
        <v>0</v>
      </c>
      <c r="V1600" s="1023">
        <v>0</v>
      </c>
      <c r="W1600" s="1023">
        <v>0</v>
      </c>
      <c r="X1600" s="1023"/>
      <c r="Y1600" s="592">
        <f t="shared" si="52"/>
        <v>27.425999999999998</v>
      </c>
      <c r="Z1600" s="592"/>
      <c r="AA1600" s="592">
        <v>0</v>
      </c>
      <c r="AB1600" s="592">
        <v>341.01</v>
      </c>
      <c r="AC1600" s="592">
        <v>0</v>
      </c>
      <c r="AD1600" s="592"/>
      <c r="AE1600" s="592"/>
      <c r="AF1600" s="996">
        <v>355.05</v>
      </c>
      <c r="AG1600" s="631">
        <v>0</v>
      </c>
    </row>
    <row r="1601" spans="1:33" x14ac:dyDescent="0.2">
      <c r="A1601" s="988">
        <v>38117</v>
      </c>
      <c r="B1601" s="592">
        <v>24.75</v>
      </c>
      <c r="C1601" s="592"/>
      <c r="D1601" s="592">
        <v>8.93</v>
      </c>
      <c r="E1601" s="592"/>
      <c r="F1601" s="592">
        <f t="shared" si="51"/>
        <v>33.68</v>
      </c>
      <c r="G1601" s="592"/>
      <c r="H1601" s="592"/>
      <c r="I1601" s="592"/>
      <c r="J1601" s="592"/>
      <c r="K1601" s="592"/>
      <c r="L1601" s="592"/>
      <c r="M1601" s="592"/>
      <c r="N1601" s="592"/>
      <c r="O1601" s="592"/>
      <c r="P1601" s="592"/>
      <c r="Q1601" s="592"/>
      <c r="R1601" s="592"/>
      <c r="S1601" s="592">
        <v>0</v>
      </c>
      <c r="T1601" s="990">
        <v>0</v>
      </c>
      <c r="U1601" s="473">
        <v>0</v>
      </c>
      <c r="V1601" s="592">
        <v>0</v>
      </c>
      <c r="W1601" s="592">
        <v>0</v>
      </c>
      <c r="X1601" s="592"/>
      <c r="Y1601" s="592">
        <f t="shared" si="52"/>
        <v>33.68</v>
      </c>
      <c r="Z1601" s="592"/>
      <c r="AA1601" s="592">
        <v>0</v>
      </c>
      <c r="AB1601" s="1000">
        <v>340.99</v>
      </c>
      <c r="AC1601" s="592">
        <v>0</v>
      </c>
      <c r="AD1601" s="592"/>
      <c r="AE1601" s="592"/>
      <c r="AF1601" s="592">
        <v>354.95</v>
      </c>
      <c r="AG1601" s="592">
        <v>0</v>
      </c>
    </row>
    <row r="1602" spans="1:33" x14ac:dyDescent="0.2">
      <c r="A1602" s="988">
        <v>38118</v>
      </c>
      <c r="B1602" s="592">
        <v>25.78</v>
      </c>
      <c r="C1602" s="592"/>
      <c r="D1602" s="592">
        <v>8.234</v>
      </c>
      <c r="E1602" s="592"/>
      <c r="F1602" s="592">
        <f t="shared" si="51"/>
        <v>34.014000000000003</v>
      </c>
      <c r="G1602" s="592"/>
      <c r="H1602" s="592"/>
      <c r="I1602" s="592"/>
      <c r="J1602" s="592"/>
      <c r="K1602" s="592"/>
      <c r="L1602" s="592"/>
      <c r="M1602" s="592"/>
      <c r="N1602" s="592"/>
      <c r="O1602" s="592"/>
      <c r="P1602" s="592"/>
      <c r="Q1602" s="592"/>
      <c r="R1602" s="592"/>
      <c r="S1602" s="592">
        <v>0</v>
      </c>
      <c r="T1602" s="1025">
        <v>0</v>
      </c>
      <c r="U1602" s="473">
        <v>0</v>
      </c>
      <c r="V1602" s="592">
        <v>0</v>
      </c>
      <c r="W1602" s="592">
        <v>0</v>
      </c>
      <c r="X1602" s="592"/>
      <c r="Y1602" s="592">
        <f t="shared" si="52"/>
        <v>34.014000000000003</v>
      </c>
      <c r="Z1602" s="592"/>
      <c r="AA1602" s="592">
        <v>0</v>
      </c>
      <c r="AB1602" s="592">
        <v>340.95</v>
      </c>
      <c r="AC1602" s="592">
        <v>0</v>
      </c>
      <c r="AD1602" s="592"/>
      <c r="AE1602" s="592"/>
      <c r="AF1602" s="1000">
        <v>354.91</v>
      </c>
      <c r="AG1602" s="592">
        <v>0</v>
      </c>
    </row>
    <row r="1603" spans="1:33" x14ac:dyDescent="0.2">
      <c r="A1603" s="988">
        <v>38119</v>
      </c>
      <c r="B1603" s="592">
        <v>28.14</v>
      </c>
      <c r="C1603" s="592"/>
      <c r="D1603" s="592">
        <v>7.1890000000000001</v>
      </c>
      <c r="E1603" s="592"/>
      <c r="F1603" s="592">
        <f t="shared" si="51"/>
        <v>35.329000000000001</v>
      </c>
      <c r="G1603" s="592"/>
      <c r="H1603" s="592"/>
      <c r="I1603" s="592"/>
      <c r="J1603" s="592"/>
      <c r="K1603" s="592"/>
      <c r="L1603" s="592"/>
      <c r="M1603" s="592"/>
      <c r="N1603" s="592"/>
      <c r="O1603" s="592"/>
      <c r="P1603" s="592"/>
      <c r="Q1603" s="592"/>
      <c r="R1603" s="592"/>
      <c r="S1603" s="592">
        <v>0</v>
      </c>
      <c r="T1603" s="990">
        <v>0</v>
      </c>
      <c r="U1603" s="473">
        <v>0</v>
      </c>
      <c r="V1603" s="592">
        <v>0</v>
      </c>
      <c r="W1603" s="592">
        <v>0</v>
      </c>
      <c r="X1603" s="592"/>
      <c r="Y1603" s="592">
        <f t="shared" si="52"/>
        <v>35.329000000000001</v>
      </c>
      <c r="Z1603" s="592"/>
      <c r="AA1603" s="592">
        <v>0</v>
      </c>
      <c r="AB1603" s="592">
        <v>340.91</v>
      </c>
      <c r="AC1603" s="592">
        <v>0</v>
      </c>
      <c r="AD1603" s="592"/>
      <c r="AE1603" s="592"/>
      <c r="AF1603" s="631">
        <v>354.83</v>
      </c>
      <c r="AG1603" s="631">
        <v>0</v>
      </c>
    </row>
    <row r="1604" spans="1:33" x14ac:dyDescent="0.2">
      <c r="A1604" s="988">
        <v>38120</v>
      </c>
      <c r="B1604" s="592">
        <v>27.83</v>
      </c>
      <c r="C1604" s="592"/>
      <c r="D1604" s="592">
        <v>7.0309999999999997</v>
      </c>
      <c r="E1604" s="592"/>
      <c r="F1604" s="592">
        <f t="shared" si="51"/>
        <v>34.860999999999997</v>
      </c>
      <c r="G1604" s="592"/>
      <c r="H1604" s="592"/>
      <c r="I1604" s="592"/>
      <c r="J1604" s="592"/>
      <c r="K1604" s="592"/>
      <c r="L1604" s="592"/>
      <c r="M1604" s="592"/>
      <c r="N1604" s="592"/>
      <c r="O1604" s="592"/>
      <c r="P1604" s="592"/>
      <c r="Q1604" s="592"/>
      <c r="R1604" s="592"/>
      <c r="S1604" s="592">
        <v>0</v>
      </c>
      <c r="T1604" s="990">
        <v>0</v>
      </c>
      <c r="U1604" s="473">
        <v>0</v>
      </c>
      <c r="V1604" s="592">
        <v>0</v>
      </c>
      <c r="W1604" s="592">
        <v>0</v>
      </c>
      <c r="X1604" s="592"/>
      <c r="Y1604" s="592">
        <f t="shared" si="52"/>
        <v>34.860999999999997</v>
      </c>
      <c r="Z1604" s="592"/>
      <c r="AA1604" s="592">
        <v>0</v>
      </c>
      <c r="AB1604" s="592">
        <v>340.89</v>
      </c>
      <c r="AC1604" s="592">
        <v>0</v>
      </c>
      <c r="AD1604" s="592"/>
      <c r="AE1604" s="592"/>
      <c r="AF1604" s="592">
        <v>354.79</v>
      </c>
      <c r="AG1604" s="592">
        <v>0</v>
      </c>
    </row>
    <row r="1605" spans="1:33" x14ac:dyDescent="0.2">
      <c r="A1605" s="988">
        <v>38121</v>
      </c>
      <c r="B1605" s="592">
        <v>26.14</v>
      </c>
      <c r="C1605" s="592"/>
      <c r="D1605" s="592">
        <v>8.5229999999999997</v>
      </c>
      <c r="E1605" s="592"/>
      <c r="F1605" s="592">
        <f t="shared" si="51"/>
        <v>34.662999999999997</v>
      </c>
      <c r="G1605" s="592"/>
      <c r="H1605" s="592"/>
      <c r="I1605" s="592"/>
      <c r="J1605" s="592"/>
      <c r="K1605" s="592"/>
      <c r="L1605" s="592"/>
      <c r="M1605" s="592"/>
      <c r="N1605" s="592"/>
      <c r="O1605" s="592"/>
      <c r="P1605" s="592"/>
      <c r="Q1605" s="592"/>
      <c r="R1605" s="592"/>
      <c r="S1605" s="592">
        <v>0</v>
      </c>
      <c r="T1605" s="990">
        <v>0</v>
      </c>
      <c r="U1605" s="473">
        <v>0</v>
      </c>
      <c r="V1605" s="592">
        <v>0</v>
      </c>
      <c r="W1605" s="592">
        <v>0</v>
      </c>
      <c r="X1605" s="592"/>
      <c r="Y1605" s="592">
        <f t="shared" si="52"/>
        <v>34.662999999999997</v>
      </c>
      <c r="Z1605" s="592"/>
      <c r="AA1605" s="592">
        <v>0</v>
      </c>
      <c r="AB1605" s="592">
        <v>340.8</v>
      </c>
      <c r="AC1605" s="592">
        <v>0</v>
      </c>
      <c r="AD1605" s="592"/>
      <c r="AE1605" s="592"/>
      <c r="AF1605" s="592">
        <v>354.73</v>
      </c>
      <c r="AG1605" s="592">
        <v>0</v>
      </c>
    </row>
    <row r="1606" spans="1:33" x14ac:dyDescent="0.2">
      <c r="A1606" s="988">
        <v>38122</v>
      </c>
      <c r="B1606" s="592">
        <v>23.446000000000002</v>
      </c>
      <c r="C1606" s="592"/>
      <c r="D1606" s="592">
        <v>7.8819999999999997</v>
      </c>
      <c r="E1606" s="592"/>
      <c r="F1606" s="592">
        <f t="shared" si="51"/>
        <v>31.328000000000003</v>
      </c>
      <c r="G1606" s="592"/>
      <c r="H1606" s="592"/>
      <c r="I1606" s="592"/>
      <c r="J1606" s="592"/>
      <c r="K1606" s="592"/>
      <c r="L1606" s="592"/>
      <c r="M1606" s="592"/>
      <c r="N1606" s="592"/>
      <c r="O1606" s="592"/>
      <c r="P1606" s="592"/>
      <c r="Q1606" s="592"/>
      <c r="R1606" s="592"/>
      <c r="S1606" s="592">
        <v>0</v>
      </c>
      <c r="T1606" s="990">
        <v>0</v>
      </c>
      <c r="U1606" s="473">
        <v>0</v>
      </c>
      <c r="V1606" s="592">
        <v>0</v>
      </c>
      <c r="W1606" s="592">
        <v>0</v>
      </c>
      <c r="X1606" s="592"/>
      <c r="Y1606" s="592">
        <f t="shared" si="52"/>
        <v>31.328000000000003</v>
      </c>
      <c r="Z1606" s="592"/>
      <c r="AA1606" s="592">
        <v>0</v>
      </c>
      <c r="AB1606" s="592">
        <v>340.68</v>
      </c>
      <c r="AC1606" s="592">
        <v>0</v>
      </c>
      <c r="AD1606" s="592"/>
      <c r="AE1606" s="592"/>
      <c r="AF1606" s="592">
        <v>354.62</v>
      </c>
      <c r="AG1606" s="592">
        <v>0</v>
      </c>
    </row>
    <row r="1607" spans="1:33" x14ac:dyDescent="0.2">
      <c r="A1607" s="988">
        <v>38123</v>
      </c>
      <c r="B1607" s="592">
        <v>21.751999999999999</v>
      </c>
      <c r="C1607" s="592"/>
      <c r="D1607" s="592">
        <v>10.449</v>
      </c>
      <c r="E1607" s="592"/>
      <c r="F1607" s="592">
        <f t="shared" si="51"/>
        <v>32.201000000000001</v>
      </c>
      <c r="G1607" s="592"/>
      <c r="H1607" s="592"/>
      <c r="I1607" s="592"/>
      <c r="J1607" s="592"/>
      <c r="K1607" s="592"/>
      <c r="L1607" s="592"/>
      <c r="M1607" s="592"/>
      <c r="N1607" s="592"/>
      <c r="O1607" s="592"/>
      <c r="P1607" s="592"/>
      <c r="Q1607" s="592"/>
      <c r="R1607" s="592"/>
      <c r="S1607" s="592">
        <v>0</v>
      </c>
      <c r="T1607" s="990">
        <v>0</v>
      </c>
      <c r="U1607" s="473">
        <v>0</v>
      </c>
      <c r="V1607" s="592">
        <v>0</v>
      </c>
      <c r="W1607" s="592">
        <v>0</v>
      </c>
      <c r="X1607" s="592"/>
      <c r="Y1607" s="592">
        <f t="shared" si="52"/>
        <v>32.201000000000001</v>
      </c>
      <c r="Z1607" s="592"/>
      <c r="AA1607" s="592">
        <v>0</v>
      </c>
      <c r="AB1607" s="592">
        <v>340.55</v>
      </c>
      <c r="AC1607" s="592">
        <v>0</v>
      </c>
      <c r="AD1607" s="592"/>
      <c r="AE1607" s="592"/>
      <c r="AF1607" s="1000">
        <v>354.52</v>
      </c>
      <c r="AG1607" s="592">
        <v>0</v>
      </c>
    </row>
    <row r="1608" spans="1:33" x14ac:dyDescent="0.2">
      <c r="A1608" s="988">
        <v>38124</v>
      </c>
      <c r="B1608" s="592">
        <v>25.91</v>
      </c>
      <c r="C1608" s="592"/>
      <c r="D1608" s="592">
        <v>9.32</v>
      </c>
      <c r="E1608" s="592"/>
      <c r="F1608" s="592">
        <f t="shared" si="51"/>
        <v>35.230000000000004</v>
      </c>
      <c r="G1608" s="592"/>
      <c r="H1608" s="592"/>
      <c r="I1608" s="592"/>
      <c r="J1608" s="592"/>
      <c r="K1608" s="592"/>
      <c r="L1608" s="592"/>
      <c r="M1608" s="592"/>
      <c r="N1608" s="592"/>
      <c r="O1608" s="592"/>
      <c r="P1608" s="592"/>
      <c r="Q1608" s="592"/>
      <c r="R1608" s="592"/>
      <c r="S1608" s="592">
        <v>0</v>
      </c>
      <c r="T1608" s="990">
        <v>0</v>
      </c>
      <c r="U1608" s="473">
        <v>0</v>
      </c>
      <c r="V1608" s="592">
        <v>0</v>
      </c>
      <c r="W1608" s="592">
        <v>0</v>
      </c>
      <c r="X1608" s="592"/>
      <c r="Y1608" s="592">
        <f t="shared" si="52"/>
        <v>35.230000000000004</v>
      </c>
      <c r="Z1608" s="592"/>
      <c r="AA1608" s="592">
        <v>0</v>
      </c>
      <c r="AB1608" s="592">
        <v>340.49</v>
      </c>
      <c r="AC1608" s="592">
        <v>0</v>
      </c>
      <c r="AD1608" s="592"/>
      <c r="AE1608" s="592"/>
      <c r="AF1608" s="592">
        <v>354.52</v>
      </c>
      <c r="AG1608" s="592">
        <v>0</v>
      </c>
    </row>
    <row r="1609" spans="1:33" x14ac:dyDescent="0.2">
      <c r="A1609" s="988">
        <v>38125</v>
      </c>
      <c r="B1609" s="592">
        <v>26.89</v>
      </c>
      <c r="C1609" s="592"/>
      <c r="D1609" s="592">
        <v>10.162000000000001</v>
      </c>
      <c r="E1609" s="592"/>
      <c r="F1609" s="592">
        <f t="shared" si="51"/>
        <v>37.052</v>
      </c>
      <c r="G1609" s="592"/>
      <c r="H1609" s="592"/>
      <c r="I1609" s="592"/>
      <c r="J1609" s="592"/>
      <c r="K1609" s="592"/>
      <c r="L1609" s="592"/>
      <c r="M1609" s="592"/>
      <c r="N1609" s="592"/>
      <c r="O1609" s="592"/>
      <c r="P1609" s="592"/>
      <c r="Q1609" s="592"/>
      <c r="R1609" s="592"/>
      <c r="S1609" s="592">
        <v>0</v>
      </c>
      <c r="T1609" s="990">
        <v>0</v>
      </c>
      <c r="U1609" s="473">
        <v>0</v>
      </c>
      <c r="V1609" s="592">
        <v>0</v>
      </c>
      <c r="W1609" s="592">
        <v>0</v>
      </c>
      <c r="X1609" s="592"/>
      <c r="Y1609" s="592">
        <f t="shared" si="52"/>
        <v>37.052</v>
      </c>
      <c r="Z1609" s="592"/>
      <c r="AA1609" s="592">
        <v>0</v>
      </c>
      <c r="AB1609" s="592">
        <v>340.65</v>
      </c>
      <c r="AC1609" s="592">
        <v>0.04</v>
      </c>
      <c r="AD1609" s="592"/>
      <c r="AE1609" s="592"/>
      <c r="AF1609" s="592">
        <v>354.34</v>
      </c>
      <c r="AG1609" s="592">
        <v>0</v>
      </c>
    </row>
    <row r="1610" spans="1:33" x14ac:dyDescent="0.2">
      <c r="A1610" s="988">
        <v>38126</v>
      </c>
      <c r="B1610" s="592">
        <v>25.16</v>
      </c>
      <c r="C1610" s="592"/>
      <c r="D1610" s="592">
        <v>11.116</v>
      </c>
      <c r="E1610" s="592"/>
      <c r="F1610" s="592">
        <f t="shared" si="51"/>
        <v>36.275999999999996</v>
      </c>
      <c r="G1610" s="592"/>
      <c r="H1610" s="592"/>
      <c r="I1610" s="592"/>
      <c r="J1610" s="592"/>
      <c r="K1610" s="592"/>
      <c r="L1610" s="592"/>
      <c r="M1610" s="592"/>
      <c r="N1610" s="592"/>
      <c r="O1610" s="592"/>
      <c r="P1610" s="592"/>
      <c r="Q1610" s="592"/>
      <c r="R1610" s="592"/>
      <c r="S1610" s="592">
        <v>0</v>
      </c>
      <c r="T1610" s="997">
        <v>0</v>
      </c>
      <c r="U1610" s="473">
        <v>0</v>
      </c>
      <c r="V1610" s="592">
        <v>0</v>
      </c>
      <c r="W1610" s="592">
        <v>0</v>
      </c>
      <c r="X1610" s="592"/>
      <c r="Y1610" s="592">
        <f t="shared" si="52"/>
        <v>36.275999999999996</v>
      </c>
      <c r="Z1610" s="592"/>
      <c r="AA1610" s="592">
        <v>0</v>
      </c>
      <c r="AB1610" s="592">
        <v>340.58</v>
      </c>
      <c r="AC1610" s="592">
        <v>0.02</v>
      </c>
      <c r="AD1610" s="592"/>
      <c r="AE1610" s="592"/>
      <c r="AF1610" s="592">
        <v>354.24</v>
      </c>
      <c r="AG1610" s="592">
        <v>0</v>
      </c>
    </row>
    <row r="1611" spans="1:33" x14ac:dyDescent="0.2">
      <c r="A1611" s="988">
        <v>38127</v>
      </c>
      <c r="B1611" s="592">
        <v>21.405999999999999</v>
      </c>
      <c r="C1611" s="592"/>
      <c r="D1611" s="592">
        <v>10.669</v>
      </c>
      <c r="E1611" s="592"/>
      <c r="F1611" s="592">
        <f t="shared" si="51"/>
        <v>32.075000000000003</v>
      </c>
      <c r="G1611" s="592"/>
      <c r="H1611" s="592"/>
      <c r="I1611" s="592"/>
      <c r="J1611" s="592"/>
      <c r="K1611" s="592"/>
      <c r="L1611" s="592"/>
      <c r="M1611" s="592"/>
      <c r="N1611" s="592"/>
      <c r="O1611" s="592"/>
      <c r="P1611" s="592"/>
      <c r="Q1611" s="592"/>
      <c r="R1611" s="592"/>
      <c r="S1611" s="592">
        <v>0</v>
      </c>
      <c r="T1611" s="997">
        <v>0</v>
      </c>
      <c r="U1611" s="473">
        <v>0</v>
      </c>
      <c r="V1611" s="592">
        <v>0</v>
      </c>
      <c r="W1611" s="592">
        <v>0</v>
      </c>
      <c r="X1611" s="592"/>
      <c r="Y1611" s="592">
        <f t="shared" si="52"/>
        <v>32.075000000000003</v>
      </c>
      <c r="Z1611" s="592"/>
      <c r="AA1611" s="592">
        <v>0</v>
      </c>
      <c r="AB1611" s="592">
        <v>340.51</v>
      </c>
      <c r="AC1611" s="592">
        <v>0</v>
      </c>
      <c r="AD1611" s="592"/>
      <c r="AE1611" s="592"/>
      <c r="AF1611" s="631">
        <v>354.2</v>
      </c>
      <c r="AG1611" s="631">
        <v>0</v>
      </c>
    </row>
    <row r="1612" spans="1:33" x14ac:dyDescent="0.2">
      <c r="A1612" s="988">
        <v>38128</v>
      </c>
      <c r="B1612" s="592">
        <v>27.58</v>
      </c>
      <c r="C1612" s="592"/>
      <c r="D1612" s="592">
        <v>10.992000000000001</v>
      </c>
      <c r="E1612" s="592"/>
      <c r="F1612" s="592">
        <f t="shared" si="51"/>
        <v>38.572000000000003</v>
      </c>
      <c r="G1612" s="592"/>
      <c r="H1612" s="592"/>
      <c r="I1612" s="592"/>
      <c r="J1612" s="592"/>
      <c r="K1612" s="592"/>
      <c r="L1612" s="592"/>
      <c r="M1612" s="592"/>
      <c r="N1612" s="592"/>
      <c r="O1612" s="592"/>
      <c r="P1612" s="592"/>
      <c r="Q1612" s="592"/>
      <c r="R1612" s="592"/>
      <c r="S1612" s="592">
        <v>0</v>
      </c>
      <c r="T1612" s="997">
        <v>0</v>
      </c>
      <c r="U1612" s="473">
        <v>0</v>
      </c>
      <c r="V1612" s="592">
        <v>0</v>
      </c>
      <c r="W1612" s="592">
        <v>0</v>
      </c>
      <c r="X1612" s="592"/>
      <c r="Y1612" s="592">
        <f t="shared" si="52"/>
        <v>38.572000000000003</v>
      </c>
      <c r="Z1612" s="592"/>
      <c r="AA1612" s="592">
        <v>0</v>
      </c>
      <c r="AB1612" s="592">
        <v>340.34</v>
      </c>
      <c r="AC1612" s="592">
        <v>0</v>
      </c>
      <c r="AD1612" s="592"/>
      <c r="AE1612" s="592"/>
      <c r="AF1612" s="592">
        <v>354.09</v>
      </c>
      <c r="AG1612" s="592" t="s">
        <v>115</v>
      </c>
    </row>
    <row r="1613" spans="1:33" x14ac:dyDescent="0.2">
      <c r="A1613" s="988">
        <v>38129</v>
      </c>
      <c r="B1613" s="592">
        <v>23.890999999999998</v>
      </c>
      <c r="C1613" s="592"/>
      <c r="D1613" s="592">
        <v>10.76</v>
      </c>
      <c r="E1613" s="592"/>
      <c r="F1613" s="592">
        <f t="shared" si="51"/>
        <v>34.650999999999996</v>
      </c>
      <c r="G1613" s="592"/>
      <c r="H1613" s="592"/>
      <c r="I1613" s="592"/>
      <c r="J1613" s="592"/>
      <c r="K1613" s="592"/>
      <c r="L1613" s="592"/>
      <c r="M1613" s="592"/>
      <c r="N1613" s="592"/>
      <c r="O1613" s="592"/>
      <c r="P1613" s="592"/>
      <c r="Q1613" s="592"/>
      <c r="R1613" s="592"/>
      <c r="S1613" s="592">
        <v>0</v>
      </c>
      <c r="T1613" s="990">
        <v>0</v>
      </c>
      <c r="U1613" s="679">
        <v>0</v>
      </c>
      <c r="V1613" s="592">
        <v>0</v>
      </c>
      <c r="W1613" s="592">
        <v>0</v>
      </c>
      <c r="X1613" s="592"/>
      <c r="Y1613" s="592">
        <f t="shared" si="52"/>
        <v>34.650999999999996</v>
      </c>
      <c r="Z1613" s="592"/>
      <c r="AA1613" s="592">
        <v>0</v>
      </c>
      <c r="AB1613" s="631">
        <v>340.3</v>
      </c>
      <c r="AC1613" s="631">
        <v>0.4</v>
      </c>
      <c r="AD1613" s="631"/>
      <c r="AE1613" s="631"/>
      <c r="AF1613" s="592">
        <v>354.03</v>
      </c>
      <c r="AG1613" s="592">
        <v>1.25</v>
      </c>
    </row>
    <row r="1614" spans="1:33" x14ac:dyDescent="0.2">
      <c r="A1614" s="988">
        <v>38130</v>
      </c>
      <c r="B1614" s="592">
        <v>26.39</v>
      </c>
      <c r="C1614" s="592"/>
      <c r="D1614" s="592">
        <v>10.038</v>
      </c>
      <c r="E1614" s="592"/>
      <c r="F1614" s="592">
        <f t="shared" si="51"/>
        <v>36.427999999999997</v>
      </c>
      <c r="G1614" s="592"/>
      <c r="H1614" s="592"/>
      <c r="I1614" s="592"/>
      <c r="J1614" s="592"/>
      <c r="K1614" s="592"/>
      <c r="L1614" s="592"/>
      <c r="M1614" s="592"/>
      <c r="N1614" s="592"/>
      <c r="O1614" s="592"/>
      <c r="P1614" s="592"/>
      <c r="Q1614" s="592"/>
      <c r="R1614" s="592"/>
      <c r="S1614" s="592">
        <v>0</v>
      </c>
      <c r="T1614" s="990">
        <v>0</v>
      </c>
      <c r="U1614" s="679">
        <v>0</v>
      </c>
      <c r="V1614" s="592">
        <v>0</v>
      </c>
      <c r="W1614" s="592">
        <v>0</v>
      </c>
      <c r="X1614" s="592"/>
      <c r="Y1614" s="592">
        <f t="shared" si="52"/>
        <v>36.427999999999997</v>
      </c>
      <c r="Z1614" s="592"/>
      <c r="AA1614" s="592">
        <v>0</v>
      </c>
      <c r="AB1614" s="592">
        <v>340.28</v>
      </c>
      <c r="AC1614" s="592">
        <v>0.8</v>
      </c>
      <c r="AD1614" s="592"/>
      <c r="AE1614" s="592"/>
      <c r="AF1614" s="592">
        <v>354.18</v>
      </c>
      <c r="AG1614" s="592">
        <v>0.4</v>
      </c>
    </row>
    <row r="1615" spans="1:33" x14ac:dyDescent="0.2">
      <c r="A1615" s="988">
        <v>38131</v>
      </c>
      <c r="B1615" s="592">
        <v>24.89</v>
      </c>
      <c r="C1615" s="592"/>
      <c r="D1615" s="592">
        <v>7.5389999999999997</v>
      </c>
      <c r="E1615" s="592"/>
      <c r="F1615" s="592">
        <f t="shared" si="51"/>
        <v>32.429000000000002</v>
      </c>
      <c r="G1615" s="592"/>
      <c r="H1615" s="592"/>
      <c r="I1615" s="592"/>
      <c r="J1615" s="592"/>
      <c r="K1615" s="592"/>
      <c r="L1615" s="592"/>
      <c r="M1615" s="592"/>
      <c r="N1615" s="592"/>
      <c r="O1615" s="592"/>
      <c r="P1615" s="592"/>
      <c r="Q1615" s="592"/>
      <c r="R1615" s="592"/>
      <c r="S1615" s="592">
        <v>0</v>
      </c>
      <c r="T1615" s="990">
        <v>0</v>
      </c>
      <c r="U1615" s="679">
        <v>0</v>
      </c>
      <c r="V1615" s="592">
        <v>0</v>
      </c>
      <c r="W1615" s="592">
        <v>0</v>
      </c>
      <c r="X1615" s="592"/>
      <c r="Y1615" s="592">
        <f t="shared" si="52"/>
        <v>32.429000000000002</v>
      </c>
      <c r="Z1615" s="592"/>
      <c r="AA1615" s="592">
        <v>0</v>
      </c>
      <c r="AB1615" s="592">
        <v>340.25</v>
      </c>
      <c r="AC1615" s="592">
        <v>0</v>
      </c>
      <c r="AD1615" s="592"/>
      <c r="AE1615" s="592"/>
      <c r="AF1615" s="592">
        <v>353.85</v>
      </c>
      <c r="AG1615" s="592">
        <v>0.02</v>
      </c>
    </row>
    <row r="1616" spans="1:33" x14ac:dyDescent="0.2">
      <c r="A1616" s="988">
        <v>38132</v>
      </c>
      <c r="B1616" s="592">
        <v>26.89</v>
      </c>
      <c r="C1616" s="592"/>
      <c r="D1616" s="592">
        <v>6.8339999999999996</v>
      </c>
      <c r="E1616" s="592"/>
      <c r="F1616" s="592">
        <f t="shared" si="51"/>
        <v>33.724000000000004</v>
      </c>
      <c r="G1616" s="592"/>
      <c r="H1616" s="592"/>
      <c r="I1616" s="592"/>
      <c r="J1616" s="592"/>
      <c r="K1616" s="592"/>
      <c r="L1616" s="592"/>
      <c r="M1616" s="592"/>
      <c r="N1616" s="592"/>
      <c r="O1616" s="592"/>
      <c r="P1616" s="592"/>
      <c r="Q1616" s="592"/>
      <c r="R1616" s="592"/>
      <c r="S1616" s="592">
        <v>0</v>
      </c>
      <c r="T1616" s="990">
        <v>0</v>
      </c>
      <c r="U1616" s="679">
        <v>0</v>
      </c>
      <c r="V1616" s="592">
        <v>0</v>
      </c>
      <c r="W1616" s="592">
        <v>0</v>
      </c>
      <c r="X1616" s="592"/>
      <c r="Y1616" s="592">
        <f t="shared" si="52"/>
        <v>33.724000000000004</v>
      </c>
      <c r="Z1616" s="592"/>
      <c r="AA1616" s="592">
        <v>0</v>
      </c>
      <c r="AB1616" s="631">
        <v>340.11</v>
      </c>
      <c r="AC1616" s="631">
        <v>0</v>
      </c>
      <c r="AD1616" s="631"/>
      <c r="AE1616" s="631"/>
      <c r="AF1616" s="592">
        <v>353.78</v>
      </c>
      <c r="AG1616" s="592">
        <v>0</v>
      </c>
    </row>
    <row r="1617" spans="1:33" x14ac:dyDescent="0.2">
      <c r="A1617" s="988">
        <v>38133</v>
      </c>
      <c r="B1617" s="592">
        <v>33.08</v>
      </c>
      <c r="C1617" s="592"/>
      <c r="D1617" s="592">
        <v>11.683</v>
      </c>
      <c r="E1617" s="592"/>
      <c r="F1617" s="592">
        <f t="shared" si="51"/>
        <v>44.762999999999998</v>
      </c>
      <c r="G1617" s="592"/>
      <c r="H1617" s="592"/>
      <c r="I1617" s="592"/>
      <c r="J1617" s="592"/>
      <c r="K1617" s="592"/>
      <c r="L1617" s="592"/>
      <c r="M1617" s="592"/>
      <c r="N1617" s="592"/>
      <c r="O1617" s="592"/>
      <c r="P1617" s="592"/>
      <c r="Q1617" s="592"/>
      <c r="R1617" s="592"/>
      <c r="S1617" s="631">
        <v>2.9</v>
      </c>
      <c r="T1617" s="990">
        <v>0</v>
      </c>
      <c r="U1617" s="538">
        <v>0</v>
      </c>
      <c r="V1617" s="592">
        <v>0</v>
      </c>
      <c r="W1617" s="631">
        <v>0</v>
      </c>
      <c r="X1617" s="631"/>
      <c r="Y1617" s="592">
        <f t="shared" si="52"/>
        <v>41.863</v>
      </c>
      <c r="Z1617" s="592"/>
      <c r="AA1617" s="592">
        <v>0</v>
      </c>
      <c r="AB1617" s="592">
        <v>339.96</v>
      </c>
      <c r="AC1617" s="592">
        <v>0.06</v>
      </c>
      <c r="AD1617" s="592"/>
      <c r="AE1617" s="592"/>
      <c r="AF1617" s="592">
        <v>353.62</v>
      </c>
      <c r="AG1617" s="592">
        <v>0.05</v>
      </c>
    </row>
    <row r="1618" spans="1:33" x14ac:dyDescent="0.2">
      <c r="A1618" s="988">
        <v>38134</v>
      </c>
      <c r="B1618" s="592">
        <v>26.42</v>
      </c>
      <c r="C1618" s="592"/>
      <c r="D1618" s="592">
        <v>11.097</v>
      </c>
      <c r="E1618" s="592"/>
      <c r="F1618" s="592">
        <f t="shared" si="51"/>
        <v>37.517000000000003</v>
      </c>
      <c r="G1618" s="592"/>
      <c r="H1618" s="592"/>
      <c r="I1618" s="592"/>
      <c r="J1618" s="592"/>
      <c r="K1618" s="592"/>
      <c r="L1618" s="592"/>
      <c r="M1618" s="592"/>
      <c r="N1618" s="592"/>
      <c r="O1618" s="592"/>
      <c r="P1618" s="592"/>
      <c r="Q1618" s="592"/>
      <c r="R1618" s="592"/>
      <c r="S1618" s="592">
        <v>3.5739999999999998</v>
      </c>
      <c r="T1618" s="990">
        <v>0</v>
      </c>
      <c r="U1618" s="679">
        <v>0</v>
      </c>
      <c r="V1618" s="592">
        <v>0</v>
      </c>
      <c r="W1618" s="631">
        <v>0</v>
      </c>
      <c r="X1618" s="631"/>
      <c r="Y1618" s="592">
        <f t="shared" si="52"/>
        <v>33.943000000000005</v>
      </c>
      <c r="Z1618" s="592"/>
      <c r="AA1618" s="592">
        <v>0</v>
      </c>
      <c r="AB1618" s="592">
        <v>339.84</v>
      </c>
      <c r="AC1618" s="592">
        <v>0</v>
      </c>
      <c r="AD1618" s="592"/>
      <c r="AE1618" s="592"/>
      <c r="AF1618" s="592">
        <v>353.58</v>
      </c>
      <c r="AG1618" s="592">
        <v>0.02</v>
      </c>
    </row>
    <row r="1619" spans="1:33" x14ac:dyDescent="0.2">
      <c r="A1619" s="988">
        <v>38135</v>
      </c>
      <c r="B1619" s="592">
        <v>26.56</v>
      </c>
      <c r="C1619" s="592"/>
      <c r="D1619" s="592">
        <v>8.827</v>
      </c>
      <c r="E1619" s="592"/>
      <c r="F1619" s="592">
        <f t="shared" si="51"/>
        <v>35.387</v>
      </c>
      <c r="G1619" s="592"/>
      <c r="H1619" s="592"/>
      <c r="I1619" s="592"/>
      <c r="J1619" s="592"/>
      <c r="K1619" s="592"/>
      <c r="L1619" s="592"/>
      <c r="M1619" s="592"/>
      <c r="N1619" s="592"/>
      <c r="O1619" s="592"/>
      <c r="P1619" s="592"/>
      <c r="Q1619" s="592"/>
      <c r="R1619" s="592"/>
      <c r="S1619" s="592">
        <v>1.7470000000000001</v>
      </c>
      <c r="T1619" s="990">
        <v>0</v>
      </c>
      <c r="U1619" s="679">
        <v>0</v>
      </c>
      <c r="V1619" s="592">
        <v>0</v>
      </c>
      <c r="W1619" s="631">
        <v>0</v>
      </c>
      <c r="X1619" s="631"/>
      <c r="Y1619" s="592">
        <f t="shared" si="52"/>
        <v>33.64</v>
      </c>
      <c r="Z1619" s="592"/>
      <c r="AA1619" s="592">
        <v>0</v>
      </c>
      <c r="AB1619" s="592">
        <v>339.8</v>
      </c>
      <c r="AC1619" s="592">
        <v>0</v>
      </c>
      <c r="AD1619" s="592"/>
      <c r="AE1619" s="592"/>
      <c r="AF1619" s="592">
        <v>353.41</v>
      </c>
      <c r="AG1619" s="592">
        <v>0</v>
      </c>
    </row>
    <row r="1620" spans="1:33" x14ac:dyDescent="0.2">
      <c r="A1620" s="988">
        <v>38136</v>
      </c>
      <c r="B1620" s="592">
        <v>23.41</v>
      </c>
      <c r="C1620" s="592"/>
      <c r="D1620" s="592">
        <v>9.2149999999999999</v>
      </c>
      <c r="E1620" s="592"/>
      <c r="F1620" s="592">
        <f t="shared" si="51"/>
        <v>32.625</v>
      </c>
      <c r="G1620" s="592"/>
      <c r="H1620" s="592"/>
      <c r="I1620" s="592"/>
      <c r="J1620" s="592"/>
      <c r="K1620" s="592"/>
      <c r="L1620" s="592"/>
      <c r="M1620" s="592"/>
      <c r="N1620" s="592"/>
      <c r="O1620" s="592"/>
      <c r="P1620" s="592"/>
      <c r="Q1620" s="592"/>
      <c r="R1620" s="592"/>
      <c r="S1620" s="592">
        <v>0</v>
      </c>
      <c r="T1620" s="990">
        <v>0</v>
      </c>
      <c r="U1620" s="679">
        <v>0</v>
      </c>
      <c r="V1620" s="592">
        <v>0</v>
      </c>
      <c r="W1620" s="631">
        <v>0</v>
      </c>
      <c r="X1620" s="631"/>
      <c r="Y1620" s="592">
        <f t="shared" si="52"/>
        <v>32.625</v>
      </c>
      <c r="Z1620" s="592"/>
      <c r="AA1620" s="592">
        <v>0</v>
      </c>
      <c r="AB1620" s="592">
        <v>339.78</v>
      </c>
      <c r="AC1620" s="592">
        <v>0.72</v>
      </c>
      <c r="AD1620" s="592"/>
      <c r="AE1620" s="592"/>
      <c r="AF1620" s="1000">
        <v>353.31</v>
      </c>
      <c r="AG1620" s="592">
        <v>0.5</v>
      </c>
    </row>
    <row r="1621" spans="1:33" x14ac:dyDescent="0.2">
      <c r="A1621" s="988">
        <v>38137</v>
      </c>
      <c r="B1621" s="592">
        <v>16.289000000000001</v>
      </c>
      <c r="C1621" s="592"/>
      <c r="D1621" s="592">
        <v>8.86</v>
      </c>
      <c r="E1621" s="592"/>
      <c r="F1621" s="592">
        <f t="shared" si="51"/>
        <v>25.149000000000001</v>
      </c>
      <c r="G1621" s="592"/>
      <c r="H1621" s="592"/>
      <c r="I1621" s="592"/>
      <c r="J1621" s="592"/>
      <c r="K1621" s="592"/>
      <c r="L1621" s="592"/>
      <c r="M1621" s="592"/>
      <c r="N1621" s="592"/>
      <c r="O1621" s="592"/>
      <c r="P1621" s="592"/>
      <c r="Q1621" s="592"/>
      <c r="R1621" s="592"/>
      <c r="S1621" s="592">
        <v>0</v>
      </c>
      <c r="T1621" s="990">
        <v>0</v>
      </c>
      <c r="U1621" s="679">
        <v>0</v>
      </c>
      <c r="V1621" s="592">
        <v>0</v>
      </c>
      <c r="W1621" s="631">
        <v>0</v>
      </c>
      <c r="X1621" s="631"/>
      <c r="Y1621" s="592">
        <f t="shared" si="52"/>
        <v>25.149000000000001</v>
      </c>
      <c r="Z1621" s="592"/>
      <c r="AA1621" s="592">
        <v>0</v>
      </c>
      <c r="AB1621" s="1000">
        <v>339.72</v>
      </c>
      <c r="AC1621" s="592">
        <v>0</v>
      </c>
      <c r="AD1621" s="592"/>
      <c r="AE1621" s="592"/>
      <c r="AF1621" s="1000">
        <v>353.3</v>
      </c>
      <c r="AG1621" s="592">
        <v>0.2</v>
      </c>
    </row>
    <row r="1622" spans="1:33" x14ac:dyDescent="0.2">
      <c r="A1622" s="988">
        <v>38138</v>
      </c>
      <c r="B1622" s="592">
        <v>20.885999999999999</v>
      </c>
      <c r="C1622" s="592"/>
      <c r="D1622" s="592">
        <v>8.4760000000000009</v>
      </c>
      <c r="E1622" s="592"/>
      <c r="F1622" s="592">
        <f t="shared" si="51"/>
        <v>29.362000000000002</v>
      </c>
      <c r="G1622" s="592"/>
      <c r="H1622" s="592"/>
      <c r="I1622" s="592"/>
      <c r="J1622" s="592"/>
      <c r="K1622" s="592"/>
      <c r="L1622" s="592"/>
      <c r="M1622" s="592"/>
      <c r="N1622" s="592"/>
      <c r="O1622" s="592"/>
      <c r="P1622" s="592"/>
      <c r="Q1622" s="592"/>
      <c r="R1622" s="592"/>
      <c r="S1622" s="592">
        <v>0</v>
      </c>
      <c r="T1622" s="990">
        <v>0</v>
      </c>
      <c r="U1622" s="679">
        <v>0</v>
      </c>
      <c r="V1622" s="592">
        <v>0</v>
      </c>
      <c r="W1622" s="631">
        <v>0</v>
      </c>
      <c r="X1622" s="631"/>
      <c r="Y1622" s="592">
        <f t="shared" si="52"/>
        <v>29.362000000000002</v>
      </c>
      <c r="Z1622" s="592"/>
      <c r="AA1622" s="592">
        <v>0</v>
      </c>
      <c r="AB1622" s="1000">
        <v>339.69</v>
      </c>
      <c r="AC1622" s="592">
        <v>0</v>
      </c>
      <c r="AD1622" s="592"/>
      <c r="AE1622" s="592"/>
      <c r="AF1622" s="592">
        <v>353.28</v>
      </c>
      <c r="AG1622" s="592">
        <v>0.02</v>
      </c>
    </row>
    <row r="1623" spans="1:33" x14ac:dyDescent="0.2">
      <c r="A1623" s="988">
        <v>38139</v>
      </c>
      <c r="B1623" s="592">
        <v>22.539000000000001</v>
      </c>
      <c r="C1623" s="592"/>
      <c r="D1623" s="592">
        <v>9.2910000000000004</v>
      </c>
      <c r="E1623" s="592"/>
      <c r="F1623" s="592">
        <f t="shared" si="51"/>
        <v>31.830000000000002</v>
      </c>
      <c r="G1623" s="592"/>
      <c r="H1623" s="592"/>
      <c r="I1623" s="592"/>
      <c r="J1623" s="592"/>
      <c r="K1623" s="592"/>
      <c r="L1623" s="592"/>
      <c r="M1623" s="592"/>
      <c r="N1623" s="592"/>
      <c r="O1623" s="592"/>
      <c r="P1623" s="592"/>
      <c r="Q1623" s="592"/>
      <c r="R1623" s="592"/>
      <c r="S1623" s="592">
        <v>0</v>
      </c>
      <c r="T1623" s="990">
        <v>0</v>
      </c>
      <c r="U1623" s="473">
        <v>0</v>
      </c>
      <c r="V1623" s="592">
        <v>0</v>
      </c>
      <c r="W1623" s="592">
        <v>0</v>
      </c>
      <c r="X1623" s="592"/>
      <c r="Y1623" s="592">
        <f t="shared" si="52"/>
        <v>31.830000000000002</v>
      </c>
      <c r="Z1623" s="592"/>
      <c r="AA1623" s="592">
        <v>0</v>
      </c>
      <c r="AB1623" s="592">
        <v>339.59</v>
      </c>
      <c r="AC1623" s="592">
        <v>0</v>
      </c>
      <c r="AD1623" s="592"/>
      <c r="AE1623" s="592"/>
      <c r="AF1623" s="631">
        <v>353.12</v>
      </c>
      <c r="AG1623" s="631">
        <v>0</v>
      </c>
    </row>
    <row r="1624" spans="1:33" x14ac:dyDescent="0.2">
      <c r="A1624" s="988">
        <v>38140</v>
      </c>
      <c r="B1624" s="592">
        <v>22.672000000000001</v>
      </c>
      <c r="C1624" s="592"/>
      <c r="D1624" s="592">
        <v>11.042</v>
      </c>
      <c r="E1624" s="592"/>
      <c r="F1624" s="592">
        <f t="shared" si="51"/>
        <v>33.713999999999999</v>
      </c>
      <c r="G1624" s="592"/>
      <c r="H1624" s="592"/>
      <c r="I1624" s="592"/>
      <c r="J1624" s="592"/>
      <c r="K1624" s="592"/>
      <c r="L1624" s="592"/>
      <c r="M1624" s="592"/>
      <c r="N1624" s="592"/>
      <c r="O1624" s="592"/>
      <c r="P1624" s="592"/>
      <c r="Q1624" s="592"/>
      <c r="R1624" s="592"/>
      <c r="S1624" s="592">
        <v>0</v>
      </c>
      <c r="T1624" s="990">
        <v>0</v>
      </c>
      <c r="U1624" s="473">
        <v>0</v>
      </c>
      <c r="V1624" s="592">
        <v>0</v>
      </c>
      <c r="W1624" s="592">
        <v>0</v>
      </c>
      <c r="X1624" s="592"/>
      <c r="Y1624" s="592">
        <f t="shared" si="52"/>
        <v>33.713999999999999</v>
      </c>
      <c r="Z1624" s="592"/>
      <c r="AA1624" s="592">
        <v>0</v>
      </c>
      <c r="AB1624" s="592">
        <v>339.45</v>
      </c>
      <c r="AC1624" s="592">
        <v>0</v>
      </c>
      <c r="AD1624" s="592"/>
      <c r="AE1624" s="592"/>
      <c r="AF1624" s="631">
        <v>353.03</v>
      </c>
      <c r="AG1624" s="631">
        <v>0</v>
      </c>
    </row>
    <row r="1625" spans="1:33" x14ac:dyDescent="0.2">
      <c r="A1625" s="988">
        <v>38141</v>
      </c>
      <c r="B1625" s="993">
        <v>23.364000000000001</v>
      </c>
      <c r="C1625" s="993"/>
      <c r="D1625" s="592">
        <v>10.835000000000001</v>
      </c>
      <c r="E1625" s="592"/>
      <c r="F1625" s="592">
        <f t="shared" si="51"/>
        <v>34.198999999999998</v>
      </c>
      <c r="G1625" s="592"/>
      <c r="H1625" s="592"/>
      <c r="I1625" s="592"/>
      <c r="J1625" s="592"/>
      <c r="K1625" s="592"/>
      <c r="L1625" s="592"/>
      <c r="M1625" s="592"/>
      <c r="N1625" s="592"/>
      <c r="O1625" s="592"/>
      <c r="P1625" s="592"/>
      <c r="Q1625" s="592"/>
      <c r="R1625" s="592"/>
      <c r="S1625" s="592">
        <v>0</v>
      </c>
      <c r="T1625" s="990">
        <v>0</v>
      </c>
      <c r="U1625" s="473">
        <v>0</v>
      </c>
      <c r="V1625" s="592">
        <v>0</v>
      </c>
      <c r="W1625" s="592">
        <v>0</v>
      </c>
      <c r="X1625" s="592"/>
      <c r="Y1625" s="592">
        <f t="shared" si="52"/>
        <v>34.198999999999998</v>
      </c>
      <c r="Z1625" s="592"/>
      <c r="AA1625" s="592">
        <v>0</v>
      </c>
      <c r="AB1625" s="592">
        <v>339.44</v>
      </c>
      <c r="AC1625" s="592">
        <v>0</v>
      </c>
      <c r="AD1625" s="592"/>
      <c r="AE1625" s="592"/>
      <c r="AF1625" s="592">
        <v>353.14</v>
      </c>
      <c r="AG1625" s="592">
        <v>0</v>
      </c>
    </row>
    <row r="1626" spans="1:33" x14ac:dyDescent="0.2">
      <c r="A1626" s="988">
        <v>38142</v>
      </c>
      <c r="B1626" s="592">
        <v>21.202000000000002</v>
      </c>
      <c r="C1626" s="592"/>
      <c r="D1626" s="592">
        <v>9.5079999999999991</v>
      </c>
      <c r="E1626" s="592"/>
      <c r="F1626" s="592">
        <f t="shared" si="51"/>
        <v>30.71</v>
      </c>
      <c r="G1626" s="592"/>
      <c r="H1626" s="592"/>
      <c r="I1626" s="592"/>
      <c r="J1626" s="592"/>
      <c r="K1626" s="592"/>
      <c r="L1626" s="592"/>
      <c r="M1626" s="592"/>
      <c r="N1626" s="592"/>
      <c r="O1626" s="592"/>
      <c r="P1626" s="592"/>
      <c r="Q1626" s="592"/>
      <c r="R1626" s="592"/>
      <c r="S1626" s="592">
        <v>0</v>
      </c>
      <c r="T1626" s="990">
        <v>0</v>
      </c>
      <c r="U1626" s="473">
        <v>0</v>
      </c>
      <c r="V1626" s="592">
        <v>0</v>
      </c>
      <c r="W1626" s="592">
        <v>0</v>
      </c>
      <c r="X1626" s="592"/>
      <c r="Y1626" s="592">
        <f t="shared" si="52"/>
        <v>30.71</v>
      </c>
      <c r="Z1626" s="592"/>
      <c r="AA1626" s="592">
        <v>0</v>
      </c>
      <c r="AB1626" s="631">
        <v>339.45</v>
      </c>
      <c r="AC1626" s="631">
        <v>0.36</v>
      </c>
      <c r="AD1626" s="631"/>
      <c r="AE1626" s="631"/>
      <c r="AF1626" s="592">
        <v>352.81</v>
      </c>
      <c r="AG1626" s="592">
        <v>0.4</v>
      </c>
    </row>
    <row r="1627" spans="1:33" x14ac:dyDescent="0.2">
      <c r="A1627" s="988">
        <v>38143</v>
      </c>
      <c r="B1627" s="592">
        <v>18.742000000000001</v>
      </c>
      <c r="C1627" s="592"/>
      <c r="D1627" s="592">
        <v>6.8769999999999998</v>
      </c>
      <c r="E1627" s="592"/>
      <c r="F1627" s="592">
        <f t="shared" si="51"/>
        <v>25.619</v>
      </c>
      <c r="G1627" s="592"/>
      <c r="H1627" s="592"/>
      <c r="I1627" s="592"/>
      <c r="J1627" s="592"/>
      <c r="K1627" s="592"/>
      <c r="L1627" s="592"/>
      <c r="M1627" s="592"/>
      <c r="N1627" s="592"/>
      <c r="O1627" s="592"/>
      <c r="P1627" s="592"/>
      <c r="Q1627" s="592"/>
      <c r="R1627" s="592"/>
      <c r="S1627" s="592">
        <v>0</v>
      </c>
      <c r="T1627" s="990">
        <v>0</v>
      </c>
      <c r="U1627" s="473">
        <v>0</v>
      </c>
      <c r="V1627" s="592">
        <v>0</v>
      </c>
      <c r="W1627" s="592">
        <v>0</v>
      </c>
      <c r="X1627" s="592"/>
      <c r="Y1627" s="592">
        <f t="shared" si="52"/>
        <v>25.619</v>
      </c>
      <c r="Z1627" s="592"/>
      <c r="AA1627" s="592">
        <v>0</v>
      </c>
      <c r="AB1627" s="592">
        <v>340.31</v>
      </c>
      <c r="AC1627" s="592">
        <v>0.02</v>
      </c>
      <c r="AD1627" s="592"/>
      <c r="AE1627" s="592"/>
      <c r="AF1627" s="631">
        <v>352.76</v>
      </c>
      <c r="AG1627" s="631">
        <v>0.02</v>
      </c>
    </row>
    <row r="1628" spans="1:33" x14ac:dyDescent="0.2">
      <c r="A1628" s="988">
        <v>38144</v>
      </c>
      <c r="B1628" s="592">
        <v>18.52</v>
      </c>
      <c r="C1628" s="592"/>
      <c r="D1628" s="592">
        <v>9.2279999999999998</v>
      </c>
      <c r="E1628" s="592"/>
      <c r="F1628" s="592">
        <f t="shared" si="51"/>
        <v>27.747999999999998</v>
      </c>
      <c r="G1628" s="592"/>
      <c r="H1628" s="592"/>
      <c r="I1628" s="592"/>
      <c r="J1628" s="592"/>
      <c r="K1628" s="592"/>
      <c r="L1628" s="592"/>
      <c r="M1628" s="592"/>
      <c r="N1628" s="592"/>
      <c r="O1628" s="592"/>
      <c r="P1628" s="592"/>
      <c r="Q1628" s="592"/>
      <c r="R1628" s="592"/>
      <c r="S1628" s="592">
        <v>0</v>
      </c>
      <c r="T1628" s="990">
        <v>0</v>
      </c>
      <c r="U1628" s="473">
        <v>0</v>
      </c>
      <c r="V1628" s="592">
        <v>0</v>
      </c>
      <c r="W1628" s="592">
        <v>0</v>
      </c>
      <c r="X1628" s="592"/>
      <c r="Y1628" s="592">
        <f t="shared" si="52"/>
        <v>27.747999999999998</v>
      </c>
      <c r="Z1628" s="592"/>
      <c r="AA1628" s="592">
        <v>0</v>
      </c>
      <c r="AB1628" s="592">
        <v>340.37</v>
      </c>
      <c r="AC1628" s="592">
        <v>0</v>
      </c>
      <c r="AD1628" s="592"/>
      <c r="AE1628" s="592"/>
      <c r="AF1628" s="592">
        <v>352.65</v>
      </c>
      <c r="AG1628" s="592">
        <v>0</v>
      </c>
    </row>
    <row r="1629" spans="1:33" x14ac:dyDescent="0.2">
      <c r="A1629" s="988">
        <v>38145</v>
      </c>
      <c r="B1629" s="592">
        <v>22.384</v>
      </c>
      <c r="C1629" s="592"/>
      <c r="D1629" s="592">
        <v>8.77</v>
      </c>
      <c r="E1629" s="592"/>
      <c r="F1629" s="592">
        <f t="shared" si="51"/>
        <v>31.154</v>
      </c>
      <c r="G1629" s="592"/>
      <c r="H1629" s="592"/>
      <c r="I1629" s="592"/>
      <c r="J1629" s="592"/>
      <c r="K1629" s="592"/>
      <c r="L1629" s="592"/>
      <c r="M1629" s="592"/>
      <c r="N1629" s="592"/>
      <c r="O1629" s="592"/>
      <c r="P1629" s="592"/>
      <c r="Q1629" s="592"/>
      <c r="R1629" s="592"/>
      <c r="S1629" s="592">
        <v>0</v>
      </c>
      <c r="T1629" s="990">
        <v>0</v>
      </c>
      <c r="U1629" s="473">
        <v>0</v>
      </c>
      <c r="V1629" s="592">
        <v>0</v>
      </c>
      <c r="W1629" s="592">
        <v>0</v>
      </c>
      <c r="X1629" s="592"/>
      <c r="Y1629" s="592">
        <f t="shared" si="52"/>
        <v>31.154</v>
      </c>
      <c r="Z1629" s="592"/>
      <c r="AA1629" s="592">
        <v>0</v>
      </c>
      <c r="AB1629" s="592">
        <v>340.4</v>
      </c>
      <c r="AC1629" s="592">
        <v>0</v>
      </c>
      <c r="AD1629" s="592"/>
      <c r="AE1629" s="592"/>
      <c r="AF1629" s="592">
        <v>352.65</v>
      </c>
      <c r="AG1629" s="592">
        <v>0</v>
      </c>
    </row>
    <row r="1630" spans="1:33" x14ac:dyDescent="0.2">
      <c r="A1630" s="988">
        <v>38146</v>
      </c>
      <c r="B1630" s="631">
        <v>22.672999999999998</v>
      </c>
      <c r="C1630" s="631"/>
      <c r="D1630" s="592">
        <v>6.9329999999999998</v>
      </c>
      <c r="E1630" s="592"/>
      <c r="F1630" s="592">
        <f t="shared" si="51"/>
        <v>29.605999999999998</v>
      </c>
      <c r="G1630" s="592"/>
      <c r="H1630" s="592"/>
      <c r="I1630" s="592"/>
      <c r="J1630" s="592"/>
      <c r="K1630" s="592"/>
      <c r="L1630" s="592"/>
      <c r="M1630" s="592"/>
      <c r="N1630" s="592"/>
      <c r="O1630" s="592"/>
      <c r="P1630" s="592"/>
      <c r="Q1630" s="592"/>
      <c r="R1630" s="592"/>
      <c r="S1630" s="592">
        <v>0</v>
      </c>
      <c r="T1630" s="990">
        <v>0</v>
      </c>
      <c r="U1630" s="473">
        <v>0</v>
      </c>
      <c r="V1630" s="592">
        <v>0</v>
      </c>
      <c r="W1630" s="592">
        <v>0</v>
      </c>
      <c r="X1630" s="592"/>
      <c r="Y1630" s="592">
        <f t="shared" si="52"/>
        <v>29.605999999999998</v>
      </c>
      <c r="Z1630" s="592"/>
      <c r="AA1630" s="592">
        <v>0</v>
      </c>
      <c r="AB1630" s="592">
        <v>340.68</v>
      </c>
      <c r="AC1630" s="592">
        <v>0.76</v>
      </c>
      <c r="AD1630" s="592"/>
      <c r="AE1630" s="592"/>
      <c r="AF1630" s="1000">
        <v>352.55</v>
      </c>
      <c r="AG1630" s="592">
        <v>0.32</v>
      </c>
    </row>
    <row r="1631" spans="1:33" x14ac:dyDescent="0.2">
      <c r="A1631" s="988">
        <v>38147</v>
      </c>
      <c r="B1631" s="592">
        <v>21.221</v>
      </c>
      <c r="C1631" s="592"/>
      <c r="D1631" s="592">
        <v>10.984999999999999</v>
      </c>
      <c r="E1631" s="592"/>
      <c r="F1631" s="592">
        <f t="shared" si="51"/>
        <v>32.206000000000003</v>
      </c>
      <c r="G1631" s="592"/>
      <c r="H1631" s="592"/>
      <c r="I1631" s="592"/>
      <c r="J1631" s="592"/>
      <c r="K1631" s="592"/>
      <c r="L1631" s="592"/>
      <c r="M1631" s="592"/>
      <c r="N1631" s="592"/>
      <c r="O1631" s="592"/>
      <c r="P1631" s="592"/>
      <c r="Q1631" s="592"/>
      <c r="R1631" s="592"/>
      <c r="S1631" s="592">
        <v>0</v>
      </c>
      <c r="T1631" s="990">
        <v>0</v>
      </c>
      <c r="U1631" s="473">
        <v>0</v>
      </c>
      <c r="V1631" s="1023">
        <v>0</v>
      </c>
      <c r="W1631" s="1023">
        <v>0</v>
      </c>
      <c r="X1631" s="1023"/>
      <c r="Y1631" s="592">
        <f t="shared" si="52"/>
        <v>32.206000000000003</v>
      </c>
      <c r="Z1631" s="592"/>
      <c r="AA1631" s="592">
        <v>0</v>
      </c>
      <c r="AB1631" s="631">
        <v>340.76</v>
      </c>
      <c r="AC1631" s="592">
        <v>0</v>
      </c>
      <c r="AD1631" s="592"/>
      <c r="AE1631" s="592"/>
      <c r="AF1631" s="1000">
        <v>352.34</v>
      </c>
      <c r="AG1631" s="592">
        <v>0</v>
      </c>
    </row>
    <row r="1632" spans="1:33" x14ac:dyDescent="0.2">
      <c r="A1632" s="988">
        <v>38148</v>
      </c>
      <c r="B1632" s="592">
        <v>22.561</v>
      </c>
      <c r="C1632" s="592"/>
      <c r="D1632" s="592">
        <v>11.476000000000001</v>
      </c>
      <c r="E1632" s="592"/>
      <c r="F1632" s="592">
        <f t="shared" si="51"/>
        <v>34.036999999999999</v>
      </c>
      <c r="G1632" s="592"/>
      <c r="H1632" s="592"/>
      <c r="I1632" s="592"/>
      <c r="J1632" s="592"/>
      <c r="K1632" s="592"/>
      <c r="L1632" s="592"/>
      <c r="M1632" s="592"/>
      <c r="N1632" s="592"/>
      <c r="O1632" s="592"/>
      <c r="P1632" s="592"/>
      <c r="Q1632" s="592"/>
      <c r="R1632" s="592"/>
      <c r="S1632" s="592">
        <v>0</v>
      </c>
      <c r="T1632" s="990">
        <v>0</v>
      </c>
      <c r="U1632" s="473">
        <v>0</v>
      </c>
      <c r="V1632" s="592">
        <v>0</v>
      </c>
      <c r="W1632" s="592">
        <v>0</v>
      </c>
      <c r="X1632" s="592"/>
      <c r="Y1632" s="592">
        <f t="shared" si="52"/>
        <v>34.036999999999999</v>
      </c>
      <c r="Z1632" s="592"/>
      <c r="AA1632" s="592">
        <v>0</v>
      </c>
      <c r="AB1632" s="1000">
        <v>340.79</v>
      </c>
      <c r="AC1632" s="592">
        <v>0.08</v>
      </c>
      <c r="AD1632" s="592"/>
      <c r="AE1632" s="592"/>
      <c r="AF1632" s="592">
        <v>352.24</v>
      </c>
      <c r="AG1632" s="592">
        <v>0</v>
      </c>
    </row>
    <row r="1633" spans="1:33" x14ac:dyDescent="0.2">
      <c r="A1633" s="988">
        <v>38149</v>
      </c>
      <c r="B1633" s="592">
        <v>24.085000000000001</v>
      </c>
      <c r="C1633" s="592"/>
      <c r="D1633" s="592">
        <v>10.042999999999999</v>
      </c>
      <c r="E1633" s="592"/>
      <c r="F1633" s="592">
        <f t="shared" si="51"/>
        <v>34.128</v>
      </c>
      <c r="G1633" s="592"/>
      <c r="H1633" s="592"/>
      <c r="I1633" s="592"/>
      <c r="J1633" s="592"/>
      <c r="K1633" s="592"/>
      <c r="L1633" s="592"/>
      <c r="M1633" s="592"/>
      <c r="N1633" s="592"/>
      <c r="O1633" s="592"/>
      <c r="P1633" s="592"/>
      <c r="Q1633" s="592"/>
      <c r="R1633" s="592"/>
      <c r="S1633" s="592">
        <v>0</v>
      </c>
      <c r="T1633" s="990">
        <v>0</v>
      </c>
      <c r="U1633" s="473">
        <v>0</v>
      </c>
      <c r="V1633" s="592">
        <v>0</v>
      </c>
      <c r="W1633" s="592">
        <v>0</v>
      </c>
      <c r="X1633" s="592"/>
      <c r="Y1633" s="592">
        <f t="shared" si="52"/>
        <v>34.128</v>
      </c>
      <c r="Z1633" s="592"/>
      <c r="AA1633" s="592">
        <v>0</v>
      </c>
      <c r="AB1633" s="592">
        <v>340.82</v>
      </c>
      <c r="AC1633" s="592">
        <v>0.24</v>
      </c>
      <c r="AD1633" s="592"/>
      <c r="AE1633" s="592"/>
      <c r="AF1633" s="1000">
        <v>352.22</v>
      </c>
      <c r="AG1633" s="592">
        <v>0.4</v>
      </c>
    </row>
    <row r="1634" spans="1:33" x14ac:dyDescent="0.2">
      <c r="A1634" s="988">
        <v>38150</v>
      </c>
      <c r="B1634" s="592">
        <v>19.652000000000001</v>
      </c>
      <c r="C1634" s="592"/>
      <c r="D1634" s="592">
        <v>6.593</v>
      </c>
      <c r="E1634" s="592"/>
      <c r="F1634" s="592">
        <f t="shared" si="51"/>
        <v>26.245000000000001</v>
      </c>
      <c r="G1634" s="592"/>
      <c r="H1634" s="592"/>
      <c r="I1634" s="592"/>
      <c r="J1634" s="592"/>
      <c r="K1634" s="592"/>
      <c r="L1634" s="592"/>
      <c r="M1634" s="592"/>
      <c r="N1634" s="592"/>
      <c r="O1634" s="592"/>
      <c r="P1634" s="592"/>
      <c r="Q1634" s="592"/>
      <c r="R1634" s="592"/>
      <c r="S1634" s="592">
        <v>0</v>
      </c>
      <c r="T1634" s="990">
        <v>0</v>
      </c>
      <c r="U1634" s="473">
        <v>0</v>
      </c>
      <c r="V1634" s="592">
        <v>0</v>
      </c>
      <c r="W1634" s="592">
        <v>0</v>
      </c>
      <c r="X1634" s="592"/>
      <c r="Y1634" s="592">
        <f t="shared" si="52"/>
        <v>26.245000000000001</v>
      </c>
      <c r="Z1634" s="592"/>
      <c r="AA1634" s="592">
        <v>0</v>
      </c>
      <c r="AB1634" s="631">
        <v>340.85</v>
      </c>
      <c r="AC1634" s="631">
        <v>0.01</v>
      </c>
      <c r="AD1634" s="631"/>
      <c r="AE1634" s="631"/>
      <c r="AF1634" s="592">
        <v>352.19</v>
      </c>
      <c r="AG1634" s="592">
        <v>0.02</v>
      </c>
    </row>
    <row r="1635" spans="1:33" x14ac:dyDescent="0.2">
      <c r="A1635" s="988">
        <v>38151</v>
      </c>
      <c r="B1635" s="592">
        <v>18.914000000000001</v>
      </c>
      <c r="C1635" s="592"/>
      <c r="D1635" s="592">
        <v>8.3840000000000003</v>
      </c>
      <c r="E1635" s="592"/>
      <c r="F1635" s="592">
        <f t="shared" ref="F1635:F1698" si="53">+B1635+D1635</f>
        <v>27.298000000000002</v>
      </c>
      <c r="G1635" s="592"/>
      <c r="H1635" s="592"/>
      <c r="I1635" s="592"/>
      <c r="J1635" s="592"/>
      <c r="K1635" s="592"/>
      <c r="L1635" s="592"/>
      <c r="M1635" s="592"/>
      <c r="N1635" s="592"/>
      <c r="O1635" s="592"/>
      <c r="P1635" s="592"/>
      <c r="Q1635" s="592"/>
      <c r="R1635" s="592"/>
      <c r="S1635" s="592">
        <v>0</v>
      </c>
      <c r="T1635" s="990">
        <v>0</v>
      </c>
      <c r="U1635" s="473">
        <v>0</v>
      </c>
      <c r="V1635" s="592">
        <v>0</v>
      </c>
      <c r="W1635" s="592">
        <v>0</v>
      </c>
      <c r="X1635" s="592"/>
      <c r="Y1635" s="592">
        <f t="shared" ref="Y1635:Y1698" si="54">+F1635-S1635-T1635-U1635-V1635+W1635</f>
        <v>27.298000000000002</v>
      </c>
      <c r="Z1635" s="592"/>
      <c r="AA1635" s="592">
        <v>0</v>
      </c>
      <c r="AB1635" s="592">
        <v>340.84</v>
      </c>
      <c r="AC1635" s="592">
        <v>0.02</v>
      </c>
      <c r="AD1635" s="592"/>
      <c r="AE1635" s="592"/>
      <c r="AF1635" s="592">
        <v>352.14</v>
      </c>
      <c r="AG1635" s="592">
        <v>0</v>
      </c>
    </row>
    <row r="1636" spans="1:33" x14ac:dyDescent="0.2">
      <c r="A1636" s="988">
        <v>38152</v>
      </c>
      <c r="B1636" s="592">
        <v>21.782</v>
      </c>
      <c r="C1636" s="592"/>
      <c r="D1636" s="592">
        <v>10.266999999999999</v>
      </c>
      <c r="E1636" s="592"/>
      <c r="F1636" s="592">
        <f t="shared" si="53"/>
        <v>32.048999999999999</v>
      </c>
      <c r="G1636" s="592"/>
      <c r="H1636" s="592"/>
      <c r="I1636" s="592"/>
      <c r="J1636" s="592"/>
      <c r="K1636" s="592"/>
      <c r="L1636" s="592"/>
      <c r="M1636" s="592"/>
      <c r="N1636" s="592"/>
      <c r="O1636" s="592"/>
      <c r="P1636" s="592"/>
      <c r="Q1636" s="592"/>
      <c r="R1636" s="592"/>
      <c r="S1636" s="592">
        <v>0</v>
      </c>
      <c r="T1636" s="990">
        <v>0</v>
      </c>
      <c r="U1636" s="473">
        <v>0</v>
      </c>
      <c r="V1636" s="592">
        <v>0</v>
      </c>
      <c r="W1636" s="592">
        <v>0</v>
      </c>
      <c r="X1636" s="592"/>
      <c r="Y1636" s="592">
        <f t="shared" si="54"/>
        <v>32.048999999999999</v>
      </c>
      <c r="Z1636" s="592"/>
      <c r="AA1636" s="592">
        <v>0</v>
      </c>
      <c r="AB1636" s="592">
        <v>340.82</v>
      </c>
      <c r="AC1636" s="592">
        <v>0</v>
      </c>
      <c r="AD1636" s="592"/>
      <c r="AE1636" s="592"/>
      <c r="AF1636" s="631">
        <v>352.04</v>
      </c>
      <c r="AG1636" s="631">
        <v>0</v>
      </c>
    </row>
    <row r="1637" spans="1:33" x14ac:dyDescent="0.2">
      <c r="A1637" s="988">
        <v>38153</v>
      </c>
      <c r="B1637" s="592">
        <v>21.010999999999999</v>
      </c>
      <c r="C1637" s="592"/>
      <c r="D1637" s="592">
        <v>10.337999999999999</v>
      </c>
      <c r="E1637" s="592"/>
      <c r="F1637" s="592">
        <f t="shared" si="53"/>
        <v>31.348999999999997</v>
      </c>
      <c r="G1637" s="592"/>
      <c r="H1637" s="592"/>
      <c r="I1637" s="592"/>
      <c r="J1637" s="592"/>
      <c r="K1637" s="592"/>
      <c r="L1637" s="592"/>
      <c r="M1637" s="592"/>
      <c r="N1637" s="592"/>
      <c r="O1637" s="592"/>
      <c r="P1637" s="592"/>
      <c r="Q1637" s="592"/>
      <c r="R1637" s="592"/>
      <c r="S1637" s="592">
        <v>0</v>
      </c>
      <c r="T1637" s="990">
        <v>0</v>
      </c>
      <c r="U1637" s="473">
        <v>0</v>
      </c>
      <c r="V1637" s="592">
        <v>0</v>
      </c>
      <c r="W1637" s="592">
        <v>0</v>
      </c>
      <c r="X1637" s="592"/>
      <c r="Y1637" s="592">
        <f t="shared" si="54"/>
        <v>31.348999999999997</v>
      </c>
      <c r="Z1637" s="592"/>
      <c r="AA1637" s="592">
        <v>0</v>
      </c>
      <c r="AB1637" s="631">
        <v>340.92</v>
      </c>
      <c r="AC1637" s="631">
        <v>0.17</v>
      </c>
      <c r="AD1637" s="631"/>
      <c r="AE1637" s="631"/>
      <c r="AF1637" s="592">
        <v>351.95</v>
      </c>
      <c r="AG1637" s="592">
        <v>0.2</v>
      </c>
    </row>
    <row r="1638" spans="1:33" x14ac:dyDescent="0.2">
      <c r="A1638" s="988">
        <v>38154</v>
      </c>
      <c r="B1638" s="592">
        <v>21.561</v>
      </c>
      <c r="C1638" s="592"/>
      <c r="D1638" s="592">
        <v>10.502000000000001</v>
      </c>
      <c r="E1638" s="592"/>
      <c r="F1638" s="592">
        <f t="shared" si="53"/>
        <v>32.063000000000002</v>
      </c>
      <c r="G1638" s="592"/>
      <c r="H1638" s="592"/>
      <c r="I1638" s="592"/>
      <c r="J1638" s="592"/>
      <c r="K1638" s="592"/>
      <c r="L1638" s="592"/>
      <c r="M1638" s="592"/>
      <c r="N1638" s="592"/>
      <c r="O1638" s="592"/>
      <c r="P1638" s="592"/>
      <c r="Q1638" s="592"/>
      <c r="R1638" s="592"/>
      <c r="S1638" s="592">
        <v>0</v>
      </c>
      <c r="T1638" s="990">
        <v>0</v>
      </c>
      <c r="U1638" s="473">
        <v>0</v>
      </c>
      <c r="V1638" s="592">
        <v>0</v>
      </c>
      <c r="W1638" s="592">
        <v>0</v>
      </c>
      <c r="X1638" s="592"/>
      <c r="Y1638" s="592">
        <f t="shared" si="54"/>
        <v>32.063000000000002</v>
      </c>
      <c r="Z1638" s="592"/>
      <c r="AA1638" s="592">
        <v>0</v>
      </c>
      <c r="AB1638" s="592">
        <v>340.96</v>
      </c>
      <c r="AC1638" s="592">
        <v>0.13</v>
      </c>
      <c r="AD1638" s="592"/>
      <c r="AE1638" s="592"/>
      <c r="AF1638" s="1000">
        <v>351.75</v>
      </c>
      <c r="AG1638" s="592">
        <v>0.4</v>
      </c>
    </row>
    <row r="1639" spans="1:33" x14ac:dyDescent="0.2">
      <c r="A1639" s="988">
        <v>38155</v>
      </c>
      <c r="B1639" s="592">
        <v>21.414000000000001</v>
      </c>
      <c r="C1639" s="592"/>
      <c r="D1639" s="592">
        <v>10.41</v>
      </c>
      <c r="E1639" s="592"/>
      <c r="F1639" s="592">
        <f t="shared" si="53"/>
        <v>31.824000000000002</v>
      </c>
      <c r="G1639" s="592"/>
      <c r="H1639" s="592"/>
      <c r="I1639" s="592"/>
      <c r="J1639" s="592"/>
      <c r="K1639" s="592"/>
      <c r="L1639" s="592"/>
      <c r="M1639" s="592"/>
      <c r="N1639" s="592"/>
      <c r="O1639" s="592"/>
      <c r="P1639" s="592"/>
      <c r="Q1639" s="592"/>
      <c r="R1639" s="592"/>
      <c r="S1639" s="592">
        <v>0</v>
      </c>
      <c r="T1639" s="990">
        <v>0</v>
      </c>
      <c r="U1639" s="473">
        <v>0</v>
      </c>
      <c r="V1639" s="592">
        <v>0</v>
      </c>
      <c r="W1639" s="592">
        <v>0</v>
      </c>
      <c r="X1639" s="592"/>
      <c r="Y1639" s="592">
        <f t="shared" si="54"/>
        <v>31.824000000000002</v>
      </c>
      <c r="Z1639" s="592"/>
      <c r="AA1639" s="592">
        <v>0</v>
      </c>
      <c r="AB1639" s="592">
        <v>340.97</v>
      </c>
      <c r="AC1639" s="592">
        <v>0</v>
      </c>
      <c r="AD1639" s="592"/>
      <c r="AE1639" s="592"/>
      <c r="AF1639" s="631">
        <v>351.73</v>
      </c>
      <c r="AG1639" s="631">
        <v>0</v>
      </c>
    </row>
    <row r="1640" spans="1:33" x14ac:dyDescent="0.2">
      <c r="A1640" s="988">
        <v>38156</v>
      </c>
      <c r="B1640" s="592">
        <v>23.114000000000001</v>
      </c>
      <c r="C1640" s="592"/>
      <c r="D1640" s="592">
        <v>10.77</v>
      </c>
      <c r="E1640" s="592"/>
      <c r="F1640" s="592">
        <f t="shared" si="53"/>
        <v>33.884</v>
      </c>
      <c r="G1640" s="592"/>
      <c r="H1640" s="592"/>
      <c r="I1640" s="592"/>
      <c r="J1640" s="592"/>
      <c r="K1640" s="592"/>
      <c r="L1640" s="592"/>
      <c r="M1640" s="592"/>
      <c r="N1640" s="592"/>
      <c r="O1640" s="592"/>
      <c r="P1640" s="592"/>
      <c r="Q1640" s="592"/>
      <c r="R1640" s="592"/>
      <c r="S1640" s="592">
        <v>0</v>
      </c>
      <c r="T1640" s="990">
        <v>0</v>
      </c>
      <c r="U1640" s="473">
        <v>0</v>
      </c>
      <c r="V1640" s="592">
        <v>0</v>
      </c>
      <c r="W1640" s="592">
        <v>0</v>
      </c>
      <c r="X1640" s="592"/>
      <c r="Y1640" s="592">
        <f t="shared" si="54"/>
        <v>33.884</v>
      </c>
      <c r="Z1640" s="592"/>
      <c r="AA1640" s="592">
        <v>0</v>
      </c>
      <c r="AB1640" s="592">
        <v>341</v>
      </c>
      <c r="AC1640" s="592">
        <v>0.02</v>
      </c>
      <c r="AD1640" s="592"/>
      <c r="AE1640" s="592"/>
      <c r="AF1640" s="592">
        <v>351.65</v>
      </c>
      <c r="AG1640" s="592">
        <v>0</v>
      </c>
    </row>
    <row r="1641" spans="1:33" x14ac:dyDescent="0.2">
      <c r="A1641" s="988">
        <v>38157</v>
      </c>
      <c r="B1641" s="592">
        <v>22.895</v>
      </c>
      <c r="C1641" s="592"/>
      <c r="D1641" s="592">
        <v>7.9729999999999999</v>
      </c>
      <c r="E1641" s="592"/>
      <c r="F1641" s="592">
        <f t="shared" si="53"/>
        <v>30.867999999999999</v>
      </c>
      <c r="G1641" s="592"/>
      <c r="H1641" s="592"/>
      <c r="I1641" s="592"/>
      <c r="J1641" s="592"/>
      <c r="K1641" s="592"/>
      <c r="L1641" s="592"/>
      <c r="M1641" s="592"/>
      <c r="N1641" s="592"/>
      <c r="O1641" s="592"/>
      <c r="P1641" s="592"/>
      <c r="Q1641" s="592"/>
      <c r="R1641" s="592"/>
      <c r="S1641" s="592">
        <v>0</v>
      </c>
      <c r="T1641" s="990">
        <v>0</v>
      </c>
      <c r="U1641" s="473">
        <v>0</v>
      </c>
      <c r="V1641" s="592">
        <v>0</v>
      </c>
      <c r="W1641" s="592">
        <v>0</v>
      </c>
      <c r="X1641" s="592"/>
      <c r="Y1641" s="592">
        <f t="shared" si="54"/>
        <v>30.867999999999999</v>
      </c>
      <c r="Z1641" s="592"/>
      <c r="AA1641" s="592">
        <v>0</v>
      </c>
      <c r="AB1641" s="631">
        <v>341.01</v>
      </c>
      <c r="AC1641" s="631">
        <v>0</v>
      </c>
      <c r="AD1641" s="631"/>
      <c r="AE1641" s="631"/>
      <c r="AF1641" s="592">
        <v>351.57</v>
      </c>
      <c r="AG1641" s="592">
        <v>0.02</v>
      </c>
    </row>
    <row r="1642" spans="1:33" x14ac:dyDescent="0.2">
      <c r="A1642" s="988">
        <v>38158</v>
      </c>
      <c r="B1642" s="592">
        <v>22.016999999999999</v>
      </c>
      <c r="C1642" s="592"/>
      <c r="D1642" s="592">
        <v>6.5979999999999999</v>
      </c>
      <c r="E1642" s="592"/>
      <c r="F1642" s="592">
        <f t="shared" si="53"/>
        <v>28.614999999999998</v>
      </c>
      <c r="G1642" s="592"/>
      <c r="H1642" s="592"/>
      <c r="I1642" s="592"/>
      <c r="J1642" s="592"/>
      <c r="K1642" s="592"/>
      <c r="L1642" s="592"/>
      <c r="M1642" s="592"/>
      <c r="N1642" s="592"/>
      <c r="O1642" s="592"/>
      <c r="P1642" s="592"/>
      <c r="Q1642" s="592"/>
      <c r="R1642" s="592"/>
      <c r="S1642" s="592">
        <v>0</v>
      </c>
      <c r="T1642" s="990">
        <v>0</v>
      </c>
      <c r="U1642" s="473">
        <v>0</v>
      </c>
      <c r="V1642" s="592">
        <v>0</v>
      </c>
      <c r="W1642" s="592">
        <v>0</v>
      </c>
      <c r="X1642" s="592"/>
      <c r="Y1642" s="592">
        <f t="shared" si="54"/>
        <v>28.614999999999998</v>
      </c>
      <c r="Z1642" s="592"/>
      <c r="AA1642" s="592">
        <v>0</v>
      </c>
      <c r="AB1642" s="592">
        <v>340.99</v>
      </c>
      <c r="AC1642" s="592">
        <v>0</v>
      </c>
      <c r="AD1642" s="592"/>
      <c r="AE1642" s="592"/>
      <c r="AF1642" s="631">
        <v>351.4</v>
      </c>
      <c r="AG1642" s="631">
        <v>0</v>
      </c>
    </row>
    <row r="1643" spans="1:33" x14ac:dyDescent="0.2">
      <c r="A1643" s="988">
        <v>38159</v>
      </c>
      <c r="B1643" s="592">
        <v>22.984000000000002</v>
      </c>
      <c r="C1643" s="592"/>
      <c r="D1643" s="592">
        <v>7.1959999999999997</v>
      </c>
      <c r="E1643" s="592"/>
      <c r="F1643" s="592">
        <f t="shared" si="53"/>
        <v>30.18</v>
      </c>
      <c r="G1643" s="592"/>
      <c r="H1643" s="592"/>
      <c r="I1643" s="592"/>
      <c r="J1643" s="592"/>
      <c r="K1643" s="592"/>
      <c r="L1643" s="592"/>
      <c r="M1643" s="592"/>
      <c r="N1643" s="592"/>
      <c r="O1643" s="592"/>
      <c r="P1643" s="592"/>
      <c r="Q1643" s="592"/>
      <c r="R1643" s="592"/>
      <c r="S1643" s="592">
        <v>0</v>
      </c>
      <c r="T1643" s="997">
        <v>0</v>
      </c>
      <c r="U1643" s="473">
        <v>0</v>
      </c>
      <c r="V1643" s="592">
        <v>0</v>
      </c>
      <c r="W1643" s="592">
        <v>0</v>
      </c>
      <c r="X1643" s="592"/>
      <c r="Y1643" s="592">
        <f t="shared" si="54"/>
        <v>30.18</v>
      </c>
      <c r="Z1643" s="592"/>
      <c r="AA1643" s="592">
        <v>0</v>
      </c>
      <c r="AB1643" s="592">
        <v>340.98</v>
      </c>
      <c r="AC1643" s="592">
        <v>0</v>
      </c>
      <c r="AD1643" s="592"/>
      <c r="AE1643" s="592"/>
      <c r="AF1643" s="592">
        <v>351.38</v>
      </c>
      <c r="AG1643" s="592">
        <v>0.02</v>
      </c>
    </row>
    <row r="1644" spans="1:33" x14ac:dyDescent="0.2">
      <c r="A1644" s="988">
        <v>38160</v>
      </c>
      <c r="B1644" s="592">
        <v>22.922000000000001</v>
      </c>
      <c r="C1644" s="592"/>
      <c r="D1644" s="592">
        <v>10.161</v>
      </c>
      <c r="E1644" s="592"/>
      <c r="F1644" s="592">
        <f t="shared" si="53"/>
        <v>33.082999999999998</v>
      </c>
      <c r="G1644" s="592"/>
      <c r="H1644" s="592"/>
      <c r="I1644" s="592"/>
      <c r="J1644" s="592"/>
      <c r="K1644" s="592"/>
      <c r="L1644" s="592"/>
      <c r="M1644" s="592"/>
      <c r="N1644" s="592"/>
      <c r="O1644" s="592"/>
      <c r="P1644" s="592"/>
      <c r="Q1644" s="592"/>
      <c r="R1644" s="592"/>
      <c r="S1644" s="592">
        <v>0</v>
      </c>
      <c r="T1644" s="990">
        <v>0</v>
      </c>
      <c r="U1644" s="679">
        <v>0</v>
      </c>
      <c r="V1644" s="592">
        <v>0</v>
      </c>
      <c r="W1644" s="592">
        <v>0</v>
      </c>
      <c r="X1644" s="592"/>
      <c r="Y1644" s="592">
        <f t="shared" si="54"/>
        <v>33.082999999999998</v>
      </c>
      <c r="Z1644" s="592"/>
      <c r="AA1644" s="592">
        <v>0</v>
      </c>
      <c r="AB1644" s="592">
        <v>340.98</v>
      </c>
      <c r="AC1644" s="592">
        <v>0</v>
      </c>
      <c r="AD1644" s="592"/>
      <c r="AE1644" s="592"/>
      <c r="AF1644" s="592">
        <v>351.3</v>
      </c>
      <c r="AG1644" s="592">
        <v>0</v>
      </c>
    </row>
    <row r="1645" spans="1:33" x14ac:dyDescent="0.2">
      <c r="A1645" s="988">
        <v>38161</v>
      </c>
      <c r="B1645" s="592">
        <v>21.957999999999998</v>
      </c>
      <c r="C1645" s="592"/>
      <c r="D1645" s="631">
        <v>11.696</v>
      </c>
      <c r="E1645" s="631"/>
      <c r="F1645" s="592">
        <f t="shared" si="53"/>
        <v>33.653999999999996</v>
      </c>
      <c r="G1645" s="592"/>
      <c r="H1645" s="592"/>
      <c r="I1645" s="592"/>
      <c r="J1645" s="592"/>
      <c r="K1645" s="592"/>
      <c r="L1645" s="592"/>
      <c r="M1645" s="592"/>
      <c r="N1645" s="592"/>
      <c r="O1645" s="592"/>
      <c r="P1645" s="592"/>
      <c r="Q1645" s="592"/>
      <c r="R1645" s="592"/>
      <c r="S1645" s="592">
        <v>0</v>
      </c>
      <c r="T1645" s="990">
        <v>0</v>
      </c>
      <c r="U1645" s="679">
        <v>0</v>
      </c>
      <c r="V1645" s="592">
        <v>0</v>
      </c>
      <c r="W1645" s="592">
        <v>0</v>
      </c>
      <c r="X1645" s="592"/>
      <c r="Y1645" s="592">
        <f t="shared" si="54"/>
        <v>33.653999999999996</v>
      </c>
      <c r="Z1645" s="592"/>
      <c r="AA1645" s="592">
        <v>0</v>
      </c>
      <c r="AB1645" s="592">
        <v>340.95</v>
      </c>
      <c r="AC1645" s="592">
        <v>0.4</v>
      </c>
      <c r="AD1645" s="592"/>
      <c r="AE1645" s="592"/>
      <c r="AF1645" s="592">
        <v>351.2</v>
      </c>
      <c r="AG1645" s="592">
        <v>0.6</v>
      </c>
    </row>
    <row r="1646" spans="1:33" x14ac:dyDescent="0.2">
      <c r="A1646" s="988">
        <v>38162</v>
      </c>
      <c r="B1646" s="592">
        <v>18.463999999999999</v>
      </c>
      <c r="C1646" s="592"/>
      <c r="D1646" s="592">
        <v>9.8510000000000009</v>
      </c>
      <c r="E1646" s="592"/>
      <c r="F1646" s="592">
        <f t="shared" si="53"/>
        <v>28.314999999999998</v>
      </c>
      <c r="G1646" s="592"/>
      <c r="H1646" s="592"/>
      <c r="I1646" s="592"/>
      <c r="J1646" s="592"/>
      <c r="K1646" s="592"/>
      <c r="L1646" s="592"/>
      <c r="M1646" s="592"/>
      <c r="N1646" s="592"/>
      <c r="O1646" s="592"/>
      <c r="P1646" s="592"/>
      <c r="Q1646" s="592"/>
      <c r="R1646" s="592"/>
      <c r="S1646" s="592">
        <v>0</v>
      </c>
      <c r="T1646" s="990">
        <v>0</v>
      </c>
      <c r="U1646" s="679">
        <v>0</v>
      </c>
      <c r="V1646" s="592">
        <v>0</v>
      </c>
      <c r="W1646" s="592">
        <v>0</v>
      </c>
      <c r="X1646" s="592"/>
      <c r="Y1646" s="592">
        <f t="shared" si="54"/>
        <v>28.314999999999998</v>
      </c>
      <c r="Z1646" s="592"/>
      <c r="AA1646" s="592">
        <v>0</v>
      </c>
      <c r="AB1646" s="592">
        <v>340.89</v>
      </c>
      <c r="AC1646" s="592">
        <v>0</v>
      </c>
      <c r="AD1646" s="592"/>
      <c r="AE1646" s="592"/>
      <c r="AF1646" s="592">
        <v>351.17</v>
      </c>
      <c r="AG1646" s="592">
        <v>0.03</v>
      </c>
    </row>
    <row r="1647" spans="1:33" x14ac:dyDescent="0.2">
      <c r="A1647" s="988">
        <v>38163</v>
      </c>
      <c r="B1647" s="592">
        <v>19.864999999999998</v>
      </c>
      <c r="C1647" s="592"/>
      <c r="D1647" s="592">
        <v>9.5879999999999992</v>
      </c>
      <c r="E1647" s="592"/>
      <c r="F1647" s="592">
        <f t="shared" si="53"/>
        <v>29.452999999999996</v>
      </c>
      <c r="G1647" s="592"/>
      <c r="H1647" s="592"/>
      <c r="I1647" s="592"/>
      <c r="J1647" s="592"/>
      <c r="K1647" s="592"/>
      <c r="L1647" s="592"/>
      <c r="M1647" s="592"/>
      <c r="N1647" s="592"/>
      <c r="O1647" s="592"/>
      <c r="P1647" s="592"/>
      <c r="Q1647" s="592"/>
      <c r="R1647" s="592"/>
      <c r="S1647" s="592">
        <v>0</v>
      </c>
      <c r="T1647" s="990">
        <v>0</v>
      </c>
      <c r="U1647" s="679">
        <v>0</v>
      </c>
      <c r="V1647" s="592">
        <v>0</v>
      </c>
      <c r="W1647" s="592">
        <v>0</v>
      </c>
      <c r="X1647" s="592"/>
      <c r="Y1647" s="592">
        <f t="shared" si="54"/>
        <v>29.452999999999996</v>
      </c>
      <c r="Z1647" s="592"/>
      <c r="AA1647" s="592">
        <v>0</v>
      </c>
      <c r="AB1647" s="592">
        <v>340.87</v>
      </c>
      <c r="AC1647" s="592">
        <v>0.7</v>
      </c>
      <c r="AD1647" s="592"/>
      <c r="AE1647" s="592"/>
      <c r="AF1647" s="592">
        <v>351.18</v>
      </c>
      <c r="AG1647" s="592">
        <v>0.09</v>
      </c>
    </row>
    <row r="1648" spans="1:33" x14ac:dyDescent="0.2">
      <c r="A1648" s="988">
        <v>38164</v>
      </c>
      <c r="B1648" s="592">
        <v>16.962</v>
      </c>
      <c r="C1648" s="592"/>
      <c r="D1648" s="592">
        <v>9.8239999999999998</v>
      </c>
      <c r="E1648" s="592"/>
      <c r="F1648" s="592">
        <f t="shared" si="53"/>
        <v>26.786000000000001</v>
      </c>
      <c r="G1648" s="592"/>
      <c r="H1648" s="592"/>
      <c r="I1648" s="592"/>
      <c r="J1648" s="592"/>
      <c r="K1648" s="592"/>
      <c r="L1648" s="592"/>
      <c r="M1648" s="592"/>
      <c r="N1648" s="592"/>
      <c r="O1648" s="592"/>
      <c r="P1648" s="592"/>
      <c r="Q1648" s="592"/>
      <c r="R1648" s="592"/>
      <c r="S1648" s="592">
        <v>0</v>
      </c>
      <c r="T1648" s="990">
        <v>0</v>
      </c>
      <c r="U1648" s="679">
        <v>0</v>
      </c>
      <c r="V1648" s="592">
        <v>0</v>
      </c>
      <c r="W1648" s="592">
        <v>0</v>
      </c>
      <c r="X1648" s="592"/>
      <c r="Y1648" s="592">
        <f t="shared" si="54"/>
        <v>26.786000000000001</v>
      </c>
      <c r="Z1648" s="592"/>
      <c r="AA1648" s="592">
        <v>0</v>
      </c>
      <c r="AB1648" s="592">
        <v>340.82</v>
      </c>
      <c r="AC1648" s="592">
        <v>0.09</v>
      </c>
      <c r="AD1648" s="592"/>
      <c r="AE1648" s="592"/>
      <c r="AF1648" s="592">
        <v>351.27</v>
      </c>
      <c r="AG1648" s="592">
        <v>0.41</v>
      </c>
    </row>
    <row r="1649" spans="1:33" x14ac:dyDescent="0.2">
      <c r="A1649" s="988">
        <v>38165</v>
      </c>
      <c r="B1649" s="592">
        <v>17.978999999999999</v>
      </c>
      <c r="C1649" s="592"/>
      <c r="D1649" s="592">
        <v>8.6069999999999993</v>
      </c>
      <c r="E1649" s="592"/>
      <c r="F1649" s="592">
        <f t="shared" si="53"/>
        <v>26.585999999999999</v>
      </c>
      <c r="G1649" s="592"/>
      <c r="H1649" s="592"/>
      <c r="I1649" s="592"/>
      <c r="J1649" s="592"/>
      <c r="K1649" s="592"/>
      <c r="L1649" s="592"/>
      <c r="M1649" s="592"/>
      <c r="N1649" s="592"/>
      <c r="O1649" s="592"/>
      <c r="P1649" s="592"/>
      <c r="Q1649" s="592"/>
      <c r="R1649" s="592"/>
      <c r="S1649" s="592">
        <v>0</v>
      </c>
      <c r="T1649" s="990">
        <v>0</v>
      </c>
      <c r="U1649" s="679">
        <v>0</v>
      </c>
      <c r="V1649" s="592">
        <v>0</v>
      </c>
      <c r="W1649" s="592">
        <v>0</v>
      </c>
      <c r="X1649" s="592"/>
      <c r="Y1649" s="592">
        <f t="shared" si="54"/>
        <v>26.585999999999999</v>
      </c>
      <c r="Z1649" s="592"/>
      <c r="AA1649" s="592">
        <v>0</v>
      </c>
      <c r="AB1649" s="592">
        <v>340.82</v>
      </c>
      <c r="AC1649" s="592">
        <v>0</v>
      </c>
      <c r="AD1649" s="592"/>
      <c r="AE1649" s="592"/>
      <c r="AF1649" s="592">
        <v>351.28</v>
      </c>
      <c r="AG1649" s="592">
        <v>0.03</v>
      </c>
    </row>
    <row r="1650" spans="1:33" x14ac:dyDescent="0.2">
      <c r="A1650" s="988">
        <v>38166</v>
      </c>
      <c r="B1650" s="592">
        <v>18.224</v>
      </c>
      <c r="C1650" s="592"/>
      <c r="D1650" s="592">
        <v>10.083</v>
      </c>
      <c r="E1650" s="592"/>
      <c r="F1650" s="592">
        <f t="shared" si="53"/>
        <v>28.307000000000002</v>
      </c>
      <c r="G1650" s="592"/>
      <c r="H1650" s="592"/>
      <c r="I1650" s="592"/>
      <c r="J1650" s="592"/>
      <c r="K1650" s="592"/>
      <c r="L1650" s="592"/>
      <c r="M1650" s="592"/>
      <c r="N1650" s="592"/>
      <c r="O1650" s="592"/>
      <c r="P1650" s="592"/>
      <c r="Q1650" s="592"/>
      <c r="R1650" s="592"/>
      <c r="S1650" s="592">
        <v>0</v>
      </c>
      <c r="T1650" s="990">
        <v>0</v>
      </c>
      <c r="U1650" s="679">
        <v>0</v>
      </c>
      <c r="V1650" s="592">
        <v>0</v>
      </c>
      <c r="W1650" s="631">
        <v>0</v>
      </c>
      <c r="X1650" s="631"/>
      <c r="Y1650" s="592">
        <f t="shared" si="54"/>
        <v>28.307000000000002</v>
      </c>
      <c r="Z1650" s="592"/>
      <c r="AA1650" s="592">
        <v>0</v>
      </c>
      <c r="AB1650" s="592">
        <v>340.74</v>
      </c>
      <c r="AC1650" s="592">
        <v>0.2</v>
      </c>
      <c r="AD1650" s="592"/>
      <c r="AE1650" s="592"/>
      <c r="AF1650" s="592">
        <v>351.23</v>
      </c>
      <c r="AG1650" s="592">
        <v>0.35</v>
      </c>
    </row>
    <row r="1651" spans="1:33" x14ac:dyDescent="0.2">
      <c r="A1651" s="988">
        <v>38167</v>
      </c>
      <c r="B1651" s="592">
        <v>18.524000000000001</v>
      </c>
      <c r="C1651" s="592"/>
      <c r="D1651" s="592">
        <v>9.82</v>
      </c>
      <c r="E1651" s="592"/>
      <c r="F1651" s="592">
        <f t="shared" si="53"/>
        <v>28.344000000000001</v>
      </c>
      <c r="G1651" s="592"/>
      <c r="H1651" s="592"/>
      <c r="I1651" s="592"/>
      <c r="J1651" s="592"/>
      <c r="K1651" s="592"/>
      <c r="L1651" s="592"/>
      <c r="M1651" s="592"/>
      <c r="N1651" s="592"/>
      <c r="O1651" s="592"/>
      <c r="P1651" s="592"/>
      <c r="Q1651" s="592"/>
      <c r="R1651" s="592"/>
      <c r="S1651" s="592">
        <v>0</v>
      </c>
      <c r="T1651" s="990">
        <v>0</v>
      </c>
      <c r="U1651" s="679">
        <v>0</v>
      </c>
      <c r="V1651" s="592">
        <v>0</v>
      </c>
      <c r="W1651" s="631">
        <v>0</v>
      </c>
      <c r="X1651" s="631"/>
      <c r="Y1651" s="592">
        <f t="shared" si="54"/>
        <v>28.344000000000001</v>
      </c>
      <c r="Z1651" s="592"/>
      <c r="AA1651" s="592">
        <v>0</v>
      </c>
      <c r="AB1651" s="592">
        <v>340.66</v>
      </c>
      <c r="AC1651" s="592">
        <v>0</v>
      </c>
      <c r="AD1651" s="592"/>
      <c r="AE1651" s="592"/>
      <c r="AF1651" s="1000">
        <v>351.21</v>
      </c>
      <c r="AG1651" s="592">
        <v>0</v>
      </c>
    </row>
    <row r="1652" spans="1:33" x14ac:dyDescent="0.2">
      <c r="A1652" s="988">
        <v>38168</v>
      </c>
      <c r="B1652" s="1000">
        <v>20.064</v>
      </c>
      <c r="C1652" s="1000"/>
      <c r="D1652" s="592">
        <v>10.079000000000001</v>
      </c>
      <c r="E1652" s="592"/>
      <c r="F1652" s="592">
        <f t="shared" si="53"/>
        <v>30.143000000000001</v>
      </c>
      <c r="G1652" s="592"/>
      <c r="H1652" s="592"/>
      <c r="I1652" s="592"/>
      <c r="J1652" s="592"/>
      <c r="K1652" s="592"/>
      <c r="L1652" s="592"/>
      <c r="M1652" s="592"/>
      <c r="N1652" s="592"/>
      <c r="O1652" s="592"/>
      <c r="P1652" s="592"/>
      <c r="Q1652" s="592"/>
      <c r="R1652" s="592"/>
      <c r="S1652" s="592">
        <v>0</v>
      </c>
      <c r="T1652" s="990">
        <v>0</v>
      </c>
      <c r="U1652" s="679">
        <v>0</v>
      </c>
      <c r="V1652" s="592">
        <v>0</v>
      </c>
      <c r="W1652" s="592">
        <v>0</v>
      </c>
      <c r="X1652" s="592"/>
      <c r="Y1652" s="592">
        <f t="shared" si="54"/>
        <v>30.143000000000001</v>
      </c>
      <c r="Z1652" s="592"/>
      <c r="AA1652" s="592">
        <v>0</v>
      </c>
      <c r="AB1652" s="1000">
        <v>340.61</v>
      </c>
      <c r="AC1652" s="592">
        <v>0</v>
      </c>
      <c r="AD1652" s="592"/>
      <c r="AE1652" s="592"/>
      <c r="AF1652" s="1000">
        <v>351.18</v>
      </c>
      <c r="AG1652" s="592">
        <v>0</v>
      </c>
    </row>
    <row r="1653" spans="1:33" x14ac:dyDescent="0.2">
      <c r="A1653" s="988">
        <v>38169</v>
      </c>
      <c r="B1653" s="592">
        <v>20.27</v>
      </c>
      <c r="C1653" s="592"/>
      <c r="D1653" s="592">
        <v>9.61</v>
      </c>
      <c r="E1653" s="592"/>
      <c r="F1653" s="592">
        <f t="shared" si="53"/>
        <v>29.88</v>
      </c>
      <c r="G1653" s="592"/>
      <c r="H1653" s="592"/>
      <c r="I1653" s="592"/>
      <c r="J1653" s="592"/>
      <c r="K1653" s="592"/>
      <c r="L1653" s="592"/>
      <c r="M1653" s="592"/>
      <c r="N1653" s="592"/>
      <c r="O1653" s="592"/>
      <c r="P1653" s="592"/>
      <c r="Q1653" s="592"/>
      <c r="R1653" s="592"/>
      <c r="S1653" s="592">
        <v>0</v>
      </c>
      <c r="T1653" s="990">
        <v>0</v>
      </c>
      <c r="U1653" s="473">
        <v>0</v>
      </c>
      <c r="V1653" s="592">
        <v>0</v>
      </c>
      <c r="W1653" s="592">
        <v>0</v>
      </c>
      <c r="X1653" s="592"/>
      <c r="Y1653" s="592">
        <f t="shared" si="54"/>
        <v>29.88</v>
      </c>
      <c r="Z1653" s="592"/>
      <c r="AA1653" s="592">
        <v>0</v>
      </c>
      <c r="AB1653" s="592">
        <v>340.54</v>
      </c>
      <c r="AC1653" s="592">
        <v>0</v>
      </c>
      <c r="AD1653" s="592"/>
      <c r="AE1653" s="592"/>
      <c r="AF1653" s="631">
        <v>351.15</v>
      </c>
      <c r="AG1653" s="631">
        <v>0</v>
      </c>
    </row>
    <row r="1654" spans="1:33" x14ac:dyDescent="0.2">
      <c r="A1654" s="988">
        <v>38170</v>
      </c>
      <c r="B1654" s="631">
        <v>14.88</v>
      </c>
      <c r="C1654" s="631"/>
      <c r="D1654" s="592">
        <v>9.5380000000000003</v>
      </c>
      <c r="E1654" s="592"/>
      <c r="F1654" s="592">
        <f t="shared" si="53"/>
        <v>24.417999999999999</v>
      </c>
      <c r="G1654" s="592"/>
      <c r="H1654" s="592"/>
      <c r="I1654" s="592"/>
      <c r="J1654" s="592"/>
      <c r="K1654" s="592"/>
      <c r="L1654" s="592"/>
      <c r="M1654" s="592"/>
      <c r="N1654" s="592"/>
      <c r="O1654" s="592"/>
      <c r="P1654" s="592"/>
      <c r="Q1654" s="592"/>
      <c r="R1654" s="592"/>
      <c r="S1654" s="592">
        <v>0</v>
      </c>
      <c r="T1654" s="990">
        <v>0</v>
      </c>
      <c r="U1654" s="473">
        <v>0</v>
      </c>
      <c r="V1654" s="592">
        <v>0</v>
      </c>
      <c r="W1654" s="592">
        <v>0</v>
      </c>
      <c r="X1654" s="592"/>
      <c r="Y1654" s="592">
        <f t="shared" si="54"/>
        <v>24.417999999999999</v>
      </c>
      <c r="Z1654" s="592"/>
      <c r="AA1654" s="592">
        <v>0</v>
      </c>
      <c r="AB1654" s="592">
        <v>340.45</v>
      </c>
      <c r="AC1654" s="592">
        <v>0</v>
      </c>
      <c r="AD1654" s="592"/>
      <c r="AE1654" s="592"/>
      <c r="AF1654" s="631">
        <v>351.13</v>
      </c>
      <c r="AG1654" s="631">
        <v>0</v>
      </c>
    </row>
    <row r="1655" spans="1:33" x14ac:dyDescent="0.2">
      <c r="A1655" s="988">
        <v>38171</v>
      </c>
      <c r="B1655" s="631">
        <v>18.79</v>
      </c>
      <c r="C1655" s="631"/>
      <c r="D1655" s="592">
        <v>7.3879999999999999</v>
      </c>
      <c r="E1655" s="592"/>
      <c r="F1655" s="592">
        <f t="shared" si="53"/>
        <v>26.177999999999997</v>
      </c>
      <c r="G1655" s="592"/>
      <c r="H1655" s="592"/>
      <c r="I1655" s="592"/>
      <c r="J1655" s="592"/>
      <c r="K1655" s="592"/>
      <c r="L1655" s="592"/>
      <c r="M1655" s="592"/>
      <c r="N1655" s="592"/>
      <c r="O1655" s="592"/>
      <c r="P1655" s="592"/>
      <c r="Q1655" s="592"/>
      <c r="R1655" s="592"/>
      <c r="S1655" s="592">
        <v>0</v>
      </c>
      <c r="T1655" s="990">
        <v>0</v>
      </c>
      <c r="U1655" s="473">
        <v>0</v>
      </c>
      <c r="V1655" s="592">
        <v>0</v>
      </c>
      <c r="W1655" s="592">
        <v>0</v>
      </c>
      <c r="X1655" s="592"/>
      <c r="Y1655" s="592">
        <f t="shared" si="54"/>
        <v>26.177999999999997</v>
      </c>
      <c r="Z1655" s="592"/>
      <c r="AA1655" s="592">
        <v>0</v>
      </c>
      <c r="AB1655" s="592">
        <v>340.3</v>
      </c>
      <c r="AC1655" s="592">
        <v>0</v>
      </c>
      <c r="AD1655" s="592"/>
      <c r="AE1655" s="592"/>
      <c r="AF1655" s="592">
        <v>351.12</v>
      </c>
      <c r="AG1655" s="592">
        <v>0</v>
      </c>
    </row>
    <row r="1656" spans="1:33" x14ac:dyDescent="0.2">
      <c r="A1656" s="988">
        <v>38172</v>
      </c>
      <c r="B1656" s="631">
        <v>19.29</v>
      </c>
      <c r="C1656" s="631"/>
      <c r="D1656" s="592">
        <v>6.7009999999999996</v>
      </c>
      <c r="E1656" s="592"/>
      <c r="F1656" s="592">
        <f t="shared" si="53"/>
        <v>25.991</v>
      </c>
      <c r="G1656" s="592"/>
      <c r="H1656" s="592"/>
      <c r="I1656" s="592"/>
      <c r="J1656" s="592"/>
      <c r="K1656" s="592"/>
      <c r="L1656" s="592"/>
      <c r="M1656" s="592"/>
      <c r="N1656" s="592"/>
      <c r="O1656" s="592"/>
      <c r="P1656" s="592"/>
      <c r="Q1656" s="592"/>
      <c r="R1656" s="592"/>
      <c r="S1656" s="592">
        <v>0</v>
      </c>
      <c r="T1656" s="990">
        <v>0</v>
      </c>
      <c r="U1656" s="473">
        <v>0</v>
      </c>
      <c r="V1656" s="592">
        <v>0</v>
      </c>
      <c r="W1656" s="592">
        <v>0</v>
      </c>
      <c r="X1656" s="592"/>
      <c r="Y1656" s="592">
        <f t="shared" si="54"/>
        <v>25.991</v>
      </c>
      <c r="Z1656" s="592"/>
      <c r="AA1656" s="592">
        <v>0</v>
      </c>
      <c r="AB1656" s="631">
        <v>340.25</v>
      </c>
      <c r="AC1656" s="631">
        <v>0</v>
      </c>
      <c r="AD1656" s="631"/>
      <c r="AE1656" s="631"/>
      <c r="AF1656" s="592">
        <v>351.09</v>
      </c>
      <c r="AG1656" s="592">
        <v>0</v>
      </c>
    </row>
    <row r="1657" spans="1:33" x14ac:dyDescent="0.2">
      <c r="A1657" s="988">
        <v>38173</v>
      </c>
      <c r="B1657" s="631">
        <v>21.471</v>
      </c>
      <c r="C1657" s="631"/>
      <c r="D1657" s="592">
        <v>9.8109999999999999</v>
      </c>
      <c r="E1657" s="592"/>
      <c r="F1657" s="592">
        <f t="shared" si="53"/>
        <v>31.282</v>
      </c>
      <c r="G1657" s="592"/>
      <c r="H1657" s="592"/>
      <c r="I1657" s="592"/>
      <c r="J1657" s="592"/>
      <c r="K1657" s="592"/>
      <c r="L1657" s="592"/>
      <c r="M1657" s="592"/>
      <c r="N1657" s="592"/>
      <c r="O1657" s="592"/>
      <c r="P1657" s="592"/>
      <c r="Q1657" s="592"/>
      <c r="R1657" s="592"/>
      <c r="S1657" s="592">
        <v>0</v>
      </c>
      <c r="T1657" s="990">
        <v>0</v>
      </c>
      <c r="U1657" s="473">
        <v>0</v>
      </c>
      <c r="V1657" s="592">
        <v>0</v>
      </c>
      <c r="W1657" s="592">
        <v>0</v>
      </c>
      <c r="X1657" s="592"/>
      <c r="Y1657" s="592">
        <f t="shared" si="54"/>
        <v>31.282</v>
      </c>
      <c r="Z1657" s="592"/>
      <c r="AA1657" s="592">
        <v>0</v>
      </c>
      <c r="AB1657" s="631">
        <v>340.15</v>
      </c>
      <c r="AC1657" s="631">
        <v>0</v>
      </c>
      <c r="AD1657" s="631"/>
      <c r="AE1657" s="631"/>
      <c r="AF1657" s="631">
        <v>351.05</v>
      </c>
      <c r="AG1657" s="631">
        <v>0</v>
      </c>
    </row>
    <row r="1658" spans="1:33" x14ac:dyDescent="0.2">
      <c r="A1658" s="988">
        <v>38174</v>
      </c>
      <c r="B1658" s="592">
        <v>23.712</v>
      </c>
      <c r="C1658" s="592"/>
      <c r="D1658" s="592">
        <v>9.8770000000000007</v>
      </c>
      <c r="E1658" s="592"/>
      <c r="F1658" s="592">
        <f t="shared" si="53"/>
        <v>33.588999999999999</v>
      </c>
      <c r="G1658" s="592"/>
      <c r="H1658" s="592"/>
      <c r="I1658" s="592"/>
      <c r="J1658" s="592"/>
      <c r="K1658" s="592"/>
      <c r="L1658" s="592"/>
      <c r="M1658" s="592"/>
      <c r="N1658" s="592"/>
      <c r="O1658" s="592"/>
      <c r="P1658" s="592"/>
      <c r="Q1658" s="592"/>
      <c r="R1658" s="592"/>
      <c r="S1658" s="592">
        <v>0</v>
      </c>
      <c r="T1658" s="990">
        <v>0</v>
      </c>
      <c r="U1658" s="473">
        <v>0</v>
      </c>
      <c r="V1658" s="592">
        <v>0</v>
      </c>
      <c r="W1658" s="592">
        <v>0</v>
      </c>
      <c r="X1658" s="592"/>
      <c r="Y1658" s="592">
        <f t="shared" si="54"/>
        <v>33.588999999999999</v>
      </c>
      <c r="Z1658" s="592"/>
      <c r="AA1658" s="592">
        <v>0</v>
      </c>
      <c r="AB1658" s="592">
        <v>340</v>
      </c>
      <c r="AC1658" s="592">
        <v>0</v>
      </c>
      <c r="AD1658" s="592"/>
      <c r="AE1658" s="592"/>
      <c r="AF1658" s="592">
        <v>351</v>
      </c>
      <c r="AG1658" s="592">
        <v>0</v>
      </c>
    </row>
    <row r="1659" spans="1:33" x14ac:dyDescent="0.2">
      <c r="A1659" s="988">
        <v>38175</v>
      </c>
      <c r="B1659" s="592">
        <v>26.079000000000001</v>
      </c>
      <c r="C1659" s="592"/>
      <c r="D1659" s="592">
        <v>10.032999999999999</v>
      </c>
      <c r="E1659" s="592"/>
      <c r="F1659" s="592">
        <f t="shared" si="53"/>
        <v>36.112000000000002</v>
      </c>
      <c r="G1659" s="592"/>
      <c r="H1659" s="592"/>
      <c r="I1659" s="592"/>
      <c r="J1659" s="592"/>
      <c r="K1659" s="592"/>
      <c r="L1659" s="592"/>
      <c r="M1659" s="592"/>
      <c r="N1659" s="592"/>
      <c r="O1659" s="592"/>
      <c r="P1659" s="592"/>
      <c r="Q1659" s="592"/>
      <c r="R1659" s="592"/>
      <c r="S1659" s="592">
        <v>0</v>
      </c>
      <c r="T1659" s="990">
        <v>0</v>
      </c>
      <c r="U1659" s="473">
        <v>0</v>
      </c>
      <c r="V1659" s="592">
        <v>0</v>
      </c>
      <c r="W1659" s="592">
        <v>0</v>
      </c>
      <c r="X1659" s="592"/>
      <c r="Y1659" s="592">
        <f t="shared" si="54"/>
        <v>36.112000000000002</v>
      </c>
      <c r="Z1659" s="592"/>
      <c r="AA1659" s="592">
        <v>0</v>
      </c>
      <c r="AB1659" s="592">
        <v>339.9</v>
      </c>
      <c r="AC1659" s="592">
        <v>0</v>
      </c>
      <c r="AD1659" s="592"/>
      <c r="AE1659" s="592"/>
      <c r="AF1659" s="631">
        <v>350.9</v>
      </c>
      <c r="AG1659" s="631">
        <v>0</v>
      </c>
    </row>
    <row r="1660" spans="1:33" x14ac:dyDescent="0.2">
      <c r="A1660" s="988">
        <v>38176</v>
      </c>
      <c r="B1660" s="631">
        <v>24.431999999999999</v>
      </c>
      <c r="C1660" s="631"/>
      <c r="D1660" s="592">
        <v>11.013</v>
      </c>
      <c r="E1660" s="592"/>
      <c r="F1660" s="592">
        <f t="shared" si="53"/>
        <v>35.445</v>
      </c>
      <c r="G1660" s="592"/>
      <c r="H1660" s="592"/>
      <c r="I1660" s="592"/>
      <c r="J1660" s="592"/>
      <c r="K1660" s="592"/>
      <c r="L1660" s="592"/>
      <c r="M1660" s="592"/>
      <c r="N1660" s="592"/>
      <c r="O1660" s="592"/>
      <c r="P1660" s="592"/>
      <c r="Q1660" s="592"/>
      <c r="R1660" s="592"/>
      <c r="S1660" s="592">
        <v>0</v>
      </c>
      <c r="T1660" s="990">
        <v>0</v>
      </c>
      <c r="U1660" s="473">
        <v>0</v>
      </c>
      <c r="V1660" s="592">
        <v>0</v>
      </c>
      <c r="W1660" s="592">
        <v>0</v>
      </c>
      <c r="X1660" s="592"/>
      <c r="Y1660" s="592">
        <f t="shared" si="54"/>
        <v>35.445</v>
      </c>
      <c r="Z1660" s="592"/>
      <c r="AA1660" s="592">
        <v>0</v>
      </c>
      <c r="AB1660" s="592">
        <v>339.8</v>
      </c>
      <c r="AC1660" s="592">
        <v>0</v>
      </c>
      <c r="AD1660" s="592"/>
      <c r="AE1660" s="592"/>
      <c r="AF1660" s="1000">
        <v>350.75</v>
      </c>
      <c r="AG1660" s="592">
        <v>0</v>
      </c>
    </row>
    <row r="1661" spans="1:33" x14ac:dyDescent="0.2">
      <c r="A1661" s="988">
        <v>38177</v>
      </c>
      <c r="B1661" s="592">
        <v>25.17</v>
      </c>
      <c r="C1661" s="592"/>
      <c r="D1661" s="592">
        <v>10.688000000000001</v>
      </c>
      <c r="E1661" s="592"/>
      <c r="F1661" s="592">
        <f t="shared" si="53"/>
        <v>35.858000000000004</v>
      </c>
      <c r="G1661" s="592"/>
      <c r="H1661" s="592"/>
      <c r="I1661" s="592"/>
      <c r="J1661" s="592"/>
      <c r="K1661" s="592"/>
      <c r="L1661" s="592"/>
      <c r="M1661" s="592"/>
      <c r="N1661" s="592"/>
      <c r="O1661" s="592"/>
      <c r="P1661" s="592"/>
      <c r="Q1661" s="592"/>
      <c r="R1661" s="592"/>
      <c r="S1661" s="592">
        <v>0</v>
      </c>
      <c r="T1661" s="990">
        <v>0</v>
      </c>
      <c r="U1661" s="473">
        <v>0</v>
      </c>
      <c r="V1661" s="592">
        <v>0</v>
      </c>
      <c r="W1661" s="592">
        <v>0</v>
      </c>
      <c r="X1661" s="592"/>
      <c r="Y1661" s="592">
        <f t="shared" si="54"/>
        <v>35.858000000000004</v>
      </c>
      <c r="Z1661" s="592"/>
      <c r="AA1661" s="592">
        <v>0</v>
      </c>
      <c r="AB1661" s="631">
        <v>339.7</v>
      </c>
      <c r="AC1661" s="592">
        <v>0</v>
      </c>
      <c r="AD1661" s="592"/>
      <c r="AE1661" s="592"/>
      <c r="AF1661" s="1000">
        <v>350.73</v>
      </c>
      <c r="AG1661" s="592">
        <v>0</v>
      </c>
    </row>
    <row r="1662" spans="1:33" x14ac:dyDescent="0.2">
      <c r="A1662" s="988">
        <v>38178</v>
      </c>
      <c r="B1662" s="592">
        <v>24.687999999999999</v>
      </c>
      <c r="C1662" s="592"/>
      <c r="D1662" s="592">
        <v>10.755000000000001</v>
      </c>
      <c r="E1662" s="592"/>
      <c r="F1662" s="592">
        <f t="shared" si="53"/>
        <v>35.442999999999998</v>
      </c>
      <c r="G1662" s="592"/>
      <c r="H1662" s="592"/>
      <c r="I1662" s="592"/>
      <c r="J1662" s="592"/>
      <c r="K1662" s="592"/>
      <c r="L1662" s="592"/>
      <c r="M1662" s="592"/>
      <c r="N1662" s="592"/>
      <c r="O1662" s="592"/>
      <c r="P1662" s="592"/>
      <c r="Q1662" s="592"/>
      <c r="R1662" s="592"/>
      <c r="S1662" s="592">
        <v>0</v>
      </c>
      <c r="T1662" s="990">
        <v>0</v>
      </c>
      <c r="U1662" s="473">
        <v>0</v>
      </c>
      <c r="V1662" s="592">
        <v>0</v>
      </c>
      <c r="W1662" s="592">
        <v>0</v>
      </c>
      <c r="X1662" s="592"/>
      <c r="Y1662" s="592">
        <f t="shared" si="54"/>
        <v>35.442999999999998</v>
      </c>
      <c r="Z1662" s="592"/>
      <c r="AA1662" s="592">
        <v>0</v>
      </c>
      <c r="AB1662" s="1000">
        <v>339.57</v>
      </c>
      <c r="AC1662" s="592">
        <v>0</v>
      </c>
      <c r="AD1662" s="592"/>
      <c r="AE1662" s="592"/>
      <c r="AF1662" s="592">
        <v>350.66</v>
      </c>
      <c r="AG1662" s="592">
        <v>0.04</v>
      </c>
    </row>
    <row r="1663" spans="1:33" x14ac:dyDescent="0.2">
      <c r="A1663" s="988">
        <v>38179</v>
      </c>
      <c r="B1663" s="592">
        <v>22.71</v>
      </c>
      <c r="C1663" s="592"/>
      <c r="D1663" s="592">
        <v>10.038</v>
      </c>
      <c r="E1663" s="592"/>
      <c r="F1663" s="592">
        <f t="shared" si="53"/>
        <v>32.748000000000005</v>
      </c>
      <c r="G1663" s="592"/>
      <c r="H1663" s="592"/>
      <c r="I1663" s="592"/>
      <c r="J1663" s="592"/>
      <c r="K1663" s="592"/>
      <c r="L1663" s="592"/>
      <c r="M1663" s="592"/>
      <c r="N1663" s="592"/>
      <c r="O1663" s="592"/>
      <c r="P1663" s="592"/>
      <c r="Q1663" s="592"/>
      <c r="R1663" s="592"/>
      <c r="S1663" s="592">
        <v>0</v>
      </c>
      <c r="T1663" s="990">
        <v>0</v>
      </c>
      <c r="U1663" s="473">
        <v>0</v>
      </c>
      <c r="V1663" s="592">
        <v>0</v>
      </c>
      <c r="W1663" s="592">
        <v>0</v>
      </c>
      <c r="X1663" s="592"/>
      <c r="Y1663" s="592">
        <f t="shared" si="54"/>
        <v>32.748000000000005</v>
      </c>
      <c r="Z1663" s="592"/>
      <c r="AA1663" s="592">
        <v>0</v>
      </c>
      <c r="AB1663" s="592">
        <v>339.3</v>
      </c>
      <c r="AC1663" s="592">
        <v>0</v>
      </c>
      <c r="AD1663" s="592"/>
      <c r="AE1663" s="592"/>
      <c r="AF1663" s="592">
        <v>350.6</v>
      </c>
      <c r="AG1663" s="592">
        <v>0</v>
      </c>
    </row>
    <row r="1664" spans="1:33" x14ac:dyDescent="0.2">
      <c r="A1664" s="988">
        <v>38180</v>
      </c>
      <c r="B1664" s="592">
        <v>22.422999999999998</v>
      </c>
      <c r="C1664" s="592"/>
      <c r="D1664" s="592">
        <v>11.771000000000001</v>
      </c>
      <c r="E1664" s="592"/>
      <c r="F1664" s="592">
        <f t="shared" si="53"/>
        <v>34.194000000000003</v>
      </c>
      <c r="G1664" s="592"/>
      <c r="H1664" s="592"/>
      <c r="I1664" s="592"/>
      <c r="J1664" s="592"/>
      <c r="K1664" s="592"/>
      <c r="L1664" s="592"/>
      <c r="M1664" s="592"/>
      <c r="N1664" s="592"/>
      <c r="O1664" s="592"/>
      <c r="P1664" s="592"/>
      <c r="Q1664" s="592"/>
      <c r="R1664" s="592"/>
      <c r="S1664" s="592">
        <v>0</v>
      </c>
      <c r="T1664" s="990">
        <v>0</v>
      </c>
      <c r="U1664" s="473">
        <v>0</v>
      </c>
      <c r="V1664" s="592">
        <v>0</v>
      </c>
      <c r="W1664" s="592">
        <v>0</v>
      </c>
      <c r="X1664" s="592"/>
      <c r="Y1664" s="592">
        <f t="shared" si="54"/>
        <v>34.194000000000003</v>
      </c>
      <c r="Z1664" s="592"/>
      <c r="AA1664" s="592">
        <v>0</v>
      </c>
      <c r="AB1664" s="631">
        <v>339.1</v>
      </c>
      <c r="AC1664" s="631">
        <v>0.05</v>
      </c>
      <c r="AD1664" s="631"/>
      <c r="AE1664" s="631"/>
      <c r="AF1664" s="592">
        <v>350.5</v>
      </c>
      <c r="AG1664" s="592">
        <v>0.5</v>
      </c>
    </row>
    <row r="1665" spans="1:33" x14ac:dyDescent="0.2">
      <c r="A1665" s="988">
        <v>38181</v>
      </c>
      <c r="B1665" s="592">
        <v>20.908999999999999</v>
      </c>
      <c r="C1665" s="592"/>
      <c r="D1665" s="592">
        <v>12.090999999999999</v>
      </c>
      <c r="E1665" s="592"/>
      <c r="F1665" s="592">
        <f t="shared" si="53"/>
        <v>33</v>
      </c>
      <c r="G1665" s="592"/>
      <c r="H1665" s="592"/>
      <c r="I1665" s="592"/>
      <c r="J1665" s="592"/>
      <c r="K1665" s="592"/>
      <c r="L1665" s="592"/>
      <c r="M1665" s="592"/>
      <c r="N1665" s="592"/>
      <c r="O1665" s="592"/>
      <c r="P1665" s="592"/>
      <c r="Q1665" s="592"/>
      <c r="R1665" s="592"/>
      <c r="S1665" s="592">
        <v>0</v>
      </c>
      <c r="T1665" s="990">
        <v>0</v>
      </c>
      <c r="U1665" s="473">
        <v>0</v>
      </c>
      <c r="V1665" s="592">
        <v>0</v>
      </c>
      <c r="W1665" s="592">
        <v>0</v>
      </c>
      <c r="X1665" s="592"/>
      <c r="Y1665" s="592">
        <f t="shared" si="54"/>
        <v>33</v>
      </c>
      <c r="Z1665" s="592"/>
      <c r="AA1665" s="592">
        <v>0</v>
      </c>
      <c r="AB1665" s="592">
        <v>339</v>
      </c>
      <c r="AC1665" s="592">
        <v>0</v>
      </c>
      <c r="AD1665" s="592"/>
      <c r="AE1665" s="592"/>
      <c r="AF1665" s="592">
        <v>350.43</v>
      </c>
      <c r="AG1665" s="592">
        <v>0</v>
      </c>
    </row>
    <row r="1666" spans="1:33" x14ac:dyDescent="0.2">
      <c r="A1666" s="988">
        <v>38182</v>
      </c>
      <c r="B1666" s="592">
        <v>22.58</v>
      </c>
      <c r="C1666" s="592"/>
      <c r="D1666" s="592">
        <v>10.93</v>
      </c>
      <c r="E1666" s="592"/>
      <c r="F1666" s="592">
        <f t="shared" si="53"/>
        <v>33.51</v>
      </c>
      <c r="G1666" s="592"/>
      <c r="H1666" s="592"/>
      <c r="I1666" s="592"/>
      <c r="J1666" s="592"/>
      <c r="K1666" s="592"/>
      <c r="L1666" s="592"/>
      <c r="M1666" s="592"/>
      <c r="N1666" s="592"/>
      <c r="O1666" s="592"/>
      <c r="P1666" s="592"/>
      <c r="Q1666" s="592"/>
      <c r="R1666" s="592"/>
      <c r="S1666" s="592">
        <v>0</v>
      </c>
      <c r="T1666" s="990">
        <v>0</v>
      </c>
      <c r="U1666" s="473">
        <v>0</v>
      </c>
      <c r="V1666" s="592">
        <v>0</v>
      </c>
      <c r="W1666" s="592">
        <v>0</v>
      </c>
      <c r="X1666" s="592"/>
      <c r="Y1666" s="592">
        <f t="shared" si="54"/>
        <v>33.51</v>
      </c>
      <c r="Z1666" s="592"/>
      <c r="AA1666" s="592">
        <v>0</v>
      </c>
      <c r="AB1666" s="592">
        <v>338.9</v>
      </c>
      <c r="AC1666" s="592">
        <v>0</v>
      </c>
      <c r="AD1666" s="592"/>
      <c r="AE1666" s="592"/>
      <c r="AF1666" s="631">
        <v>350.3</v>
      </c>
      <c r="AG1666" s="631">
        <v>0.05</v>
      </c>
    </row>
    <row r="1667" spans="1:33" x14ac:dyDescent="0.2">
      <c r="A1667" s="988">
        <v>38183</v>
      </c>
      <c r="B1667" s="592">
        <v>22.991</v>
      </c>
      <c r="C1667" s="592"/>
      <c r="D1667" s="592">
        <v>10.895</v>
      </c>
      <c r="E1667" s="592"/>
      <c r="F1667" s="592">
        <f t="shared" si="53"/>
        <v>33.885999999999996</v>
      </c>
      <c r="G1667" s="592"/>
      <c r="H1667" s="592"/>
      <c r="I1667" s="592"/>
      <c r="J1667" s="592"/>
      <c r="K1667" s="592"/>
      <c r="L1667" s="592"/>
      <c r="M1667" s="592"/>
      <c r="N1667" s="592"/>
      <c r="O1667" s="592"/>
      <c r="P1667" s="592"/>
      <c r="Q1667" s="592"/>
      <c r="R1667" s="592"/>
      <c r="S1667" s="592">
        <v>0</v>
      </c>
      <c r="T1667" s="990">
        <v>0</v>
      </c>
      <c r="U1667" s="473">
        <v>0</v>
      </c>
      <c r="V1667" s="592">
        <v>0</v>
      </c>
      <c r="W1667" s="592">
        <v>0</v>
      </c>
      <c r="X1667" s="592"/>
      <c r="Y1667" s="592">
        <f t="shared" si="54"/>
        <v>33.885999999999996</v>
      </c>
      <c r="Z1667" s="592"/>
      <c r="AA1667" s="592">
        <v>0</v>
      </c>
      <c r="AB1667" s="631">
        <v>338.85</v>
      </c>
      <c r="AC1667" s="631">
        <v>0</v>
      </c>
      <c r="AD1667" s="631"/>
      <c r="AE1667" s="631"/>
      <c r="AF1667" s="592">
        <v>350.2</v>
      </c>
      <c r="AG1667" s="592">
        <v>0</v>
      </c>
    </row>
    <row r="1668" spans="1:33" x14ac:dyDescent="0.2">
      <c r="A1668" s="988">
        <v>38184</v>
      </c>
      <c r="B1668" s="592">
        <v>25.053000000000001</v>
      </c>
      <c r="C1668" s="592"/>
      <c r="D1668" s="592">
        <v>10.654</v>
      </c>
      <c r="E1668" s="592"/>
      <c r="F1668" s="592">
        <f t="shared" si="53"/>
        <v>35.707000000000001</v>
      </c>
      <c r="G1668" s="592"/>
      <c r="H1668" s="592"/>
      <c r="I1668" s="592"/>
      <c r="J1668" s="592"/>
      <c r="K1668" s="592"/>
      <c r="L1668" s="592"/>
      <c r="M1668" s="592"/>
      <c r="N1668" s="592"/>
      <c r="O1668" s="592"/>
      <c r="P1668" s="592"/>
      <c r="Q1668" s="592"/>
      <c r="R1668" s="592"/>
      <c r="S1668" s="592">
        <v>0</v>
      </c>
      <c r="T1668" s="990">
        <v>0</v>
      </c>
      <c r="U1668" s="473">
        <v>0</v>
      </c>
      <c r="V1668" s="592">
        <v>0</v>
      </c>
      <c r="W1668" s="592">
        <v>0</v>
      </c>
      <c r="X1668" s="592"/>
      <c r="Y1668" s="592">
        <f t="shared" si="54"/>
        <v>35.707000000000001</v>
      </c>
      <c r="Z1668" s="592"/>
      <c r="AA1668" s="592">
        <v>0</v>
      </c>
      <c r="AB1668" s="631">
        <v>338.8</v>
      </c>
      <c r="AC1668" s="592">
        <v>0</v>
      </c>
      <c r="AD1668" s="592"/>
      <c r="AE1668" s="592"/>
      <c r="AF1668" s="1026">
        <v>350.18</v>
      </c>
      <c r="AG1668" s="592">
        <v>0</v>
      </c>
    </row>
    <row r="1669" spans="1:33" x14ac:dyDescent="0.2">
      <c r="A1669" s="988">
        <v>38185</v>
      </c>
      <c r="B1669" s="592">
        <v>21.966000000000001</v>
      </c>
      <c r="C1669" s="592"/>
      <c r="D1669" s="592">
        <v>9.8510000000000009</v>
      </c>
      <c r="E1669" s="592"/>
      <c r="F1669" s="592">
        <f t="shared" si="53"/>
        <v>31.817</v>
      </c>
      <c r="G1669" s="592"/>
      <c r="H1669" s="592"/>
      <c r="I1669" s="592"/>
      <c r="J1669" s="592"/>
      <c r="K1669" s="592"/>
      <c r="L1669" s="592"/>
      <c r="M1669" s="592"/>
      <c r="N1669" s="592"/>
      <c r="O1669" s="592"/>
      <c r="P1669" s="592"/>
      <c r="Q1669" s="592"/>
      <c r="R1669" s="592"/>
      <c r="S1669" s="592">
        <v>0</v>
      </c>
      <c r="T1669" s="990">
        <v>0</v>
      </c>
      <c r="U1669" s="473">
        <v>0</v>
      </c>
      <c r="V1669" s="592">
        <v>0</v>
      </c>
      <c r="W1669" s="592">
        <v>0</v>
      </c>
      <c r="X1669" s="592"/>
      <c r="Y1669" s="592">
        <f t="shared" si="54"/>
        <v>31.817</v>
      </c>
      <c r="Z1669" s="592"/>
      <c r="AA1669" s="592">
        <v>0</v>
      </c>
      <c r="AB1669" s="592">
        <v>337.65</v>
      </c>
      <c r="AC1669" s="592">
        <v>0.36</v>
      </c>
      <c r="AD1669" s="592"/>
      <c r="AE1669" s="592"/>
      <c r="AF1669" s="631">
        <v>350.18</v>
      </c>
      <c r="AG1669" s="631">
        <v>0</v>
      </c>
    </row>
    <row r="1670" spans="1:33" x14ac:dyDescent="0.2">
      <c r="A1670" s="988">
        <v>38186</v>
      </c>
      <c r="B1670" s="592">
        <v>17.53</v>
      </c>
      <c r="C1670" s="592"/>
      <c r="D1670" s="592">
        <v>8.9339999999999993</v>
      </c>
      <c r="E1670" s="592"/>
      <c r="F1670" s="592">
        <f t="shared" si="53"/>
        <v>26.463999999999999</v>
      </c>
      <c r="G1670" s="592"/>
      <c r="H1670" s="592"/>
      <c r="I1670" s="592"/>
      <c r="J1670" s="592"/>
      <c r="K1670" s="592"/>
      <c r="L1670" s="592"/>
      <c r="M1670" s="592"/>
      <c r="N1670" s="592"/>
      <c r="O1670" s="592"/>
      <c r="P1670" s="592"/>
      <c r="Q1670" s="592"/>
      <c r="R1670" s="592"/>
      <c r="S1670" s="592">
        <v>0</v>
      </c>
      <c r="T1670" s="990">
        <v>0</v>
      </c>
      <c r="U1670" s="473">
        <v>0</v>
      </c>
      <c r="V1670" s="592">
        <v>0</v>
      </c>
      <c r="W1670" s="592">
        <v>0</v>
      </c>
      <c r="X1670" s="592"/>
      <c r="Y1670" s="592">
        <f t="shared" si="54"/>
        <v>26.463999999999999</v>
      </c>
      <c r="Z1670" s="592"/>
      <c r="AA1670" s="592">
        <v>0</v>
      </c>
      <c r="AB1670" s="592">
        <v>338.54</v>
      </c>
      <c r="AC1670" s="592">
        <v>0</v>
      </c>
      <c r="AD1670" s="592"/>
      <c r="AE1670" s="592"/>
      <c r="AF1670" s="631">
        <v>350.07</v>
      </c>
      <c r="AG1670" s="631">
        <v>0</v>
      </c>
    </row>
    <row r="1671" spans="1:33" x14ac:dyDescent="0.2">
      <c r="A1671" s="988">
        <v>38187</v>
      </c>
      <c r="B1671" s="592">
        <v>21.111000000000001</v>
      </c>
      <c r="C1671" s="592"/>
      <c r="D1671" s="592">
        <v>9.7279999999999998</v>
      </c>
      <c r="E1671" s="592"/>
      <c r="F1671" s="592">
        <f t="shared" si="53"/>
        <v>30.838999999999999</v>
      </c>
      <c r="G1671" s="592"/>
      <c r="H1671" s="592"/>
      <c r="I1671" s="592"/>
      <c r="J1671" s="592"/>
      <c r="K1671" s="592"/>
      <c r="L1671" s="592"/>
      <c r="M1671" s="592"/>
      <c r="N1671" s="592"/>
      <c r="O1671" s="592"/>
      <c r="P1671" s="592"/>
      <c r="Q1671" s="592"/>
      <c r="R1671" s="592"/>
      <c r="S1671" s="592">
        <v>0</v>
      </c>
      <c r="T1671" s="990">
        <v>0</v>
      </c>
      <c r="U1671" s="473">
        <v>0</v>
      </c>
      <c r="V1671" s="592">
        <v>0</v>
      </c>
      <c r="W1671" s="592">
        <v>0</v>
      </c>
      <c r="X1671" s="592"/>
      <c r="Y1671" s="592">
        <f t="shared" si="54"/>
        <v>30.838999999999999</v>
      </c>
      <c r="Z1671" s="592"/>
      <c r="AA1671" s="592">
        <v>0</v>
      </c>
      <c r="AB1671" s="631">
        <v>338.45</v>
      </c>
      <c r="AC1671" s="631">
        <v>0.5</v>
      </c>
      <c r="AD1671" s="631"/>
      <c r="AE1671" s="631"/>
      <c r="AF1671" s="592">
        <v>350.03</v>
      </c>
      <c r="AG1671" s="592">
        <v>1</v>
      </c>
    </row>
    <row r="1672" spans="1:33" x14ac:dyDescent="0.2">
      <c r="A1672" s="988">
        <v>38188</v>
      </c>
      <c r="B1672" s="631">
        <v>20.9</v>
      </c>
      <c r="C1672" s="631"/>
      <c r="D1672" s="592">
        <v>10.224</v>
      </c>
      <c r="E1672" s="592"/>
      <c r="F1672" s="592">
        <f t="shared" si="53"/>
        <v>31.123999999999999</v>
      </c>
      <c r="G1672" s="592"/>
      <c r="H1672" s="592"/>
      <c r="I1672" s="592"/>
      <c r="J1672" s="592"/>
      <c r="K1672" s="592"/>
      <c r="L1672" s="592"/>
      <c r="M1672" s="592"/>
      <c r="N1672" s="592"/>
      <c r="O1672" s="592"/>
      <c r="P1672" s="592"/>
      <c r="Q1672" s="592"/>
      <c r="R1672" s="592"/>
      <c r="S1672" s="592">
        <v>0</v>
      </c>
      <c r="T1672" s="990">
        <v>0</v>
      </c>
      <c r="U1672" s="473">
        <v>0</v>
      </c>
      <c r="V1672" s="592">
        <v>0</v>
      </c>
      <c r="W1672" s="592">
        <v>0</v>
      </c>
      <c r="X1672" s="592"/>
      <c r="Y1672" s="592">
        <f t="shared" si="54"/>
        <v>31.123999999999999</v>
      </c>
      <c r="Z1672" s="592"/>
      <c r="AA1672" s="592">
        <v>0</v>
      </c>
      <c r="AB1672" s="592">
        <v>338.25</v>
      </c>
      <c r="AC1672" s="592">
        <v>0</v>
      </c>
      <c r="AD1672" s="592"/>
      <c r="AE1672" s="592"/>
      <c r="AF1672" s="631">
        <v>350.01</v>
      </c>
      <c r="AG1672" s="631">
        <v>0</v>
      </c>
    </row>
    <row r="1673" spans="1:33" x14ac:dyDescent="0.2">
      <c r="A1673" s="988">
        <v>38189</v>
      </c>
      <c r="B1673" s="592">
        <v>21.425000000000001</v>
      </c>
      <c r="C1673" s="592"/>
      <c r="D1673" s="592">
        <v>10.147</v>
      </c>
      <c r="E1673" s="592"/>
      <c r="F1673" s="592">
        <f t="shared" si="53"/>
        <v>31.572000000000003</v>
      </c>
      <c r="G1673" s="592"/>
      <c r="H1673" s="592"/>
      <c r="I1673" s="592"/>
      <c r="J1673" s="592"/>
      <c r="K1673" s="592"/>
      <c r="L1673" s="592"/>
      <c r="M1673" s="592"/>
      <c r="N1673" s="592"/>
      <c r="O1673" s="592"/>
      <c r="P1673" s="592"/>
      <c r="Q1673" s="592"/>
      <c r="R1673" s="592"/>
      <c r="S1673" s="592">
        <v>0</v>
      </c>
      <c r="T1673" s="997">
        <v>0</v>
      </c>
      <c r="U1673" s="473">
        <v>0</v>
      </c>
      <c r="V1673" s="592">
        <v>0</v>
      </c>
      <c r="W1673" s="592">
        <v>0</v>
      </c>
      <c r="X1673" s="592"/>
      <c r="Y1673" s="592">
        <f t="shared" si="54"/>
        <v>31.572000000000003</v>
      </c>
      <c r="Z1673" s="592"/>
      <c r="AA1673" s="592">
        <v>0</v>
      </c>
      <c r="AB1673" s="631">
        <v>338.21</v>
      </c>
      <c r="AC1673" s="631">
        <v>0</v>
      </c>
      <c r="AD1673" s="631"/>
      <c r="AE1673" s="631"/>
      <c r="AF1673" s="592">
        <v>350.01</v>
      </c>
      <c r="AG1673" s="592">
        <v>0</v>
      </c>
    </row>
    <row r="1674" spans="1:33" x14ac:dyDescent="0.2">
      <c r="A1674" s="988">
        <v>38190</v>
      </c>
      <c r="B1674" s="592">
        <v>22.556999999999999</v>
      </c>
      <c r="C1674" s="592"/>
      <c r="D1674" s="592">
        <v>10.218999999999999</v>
      </c>
      <c r="E1674" s="592"/>
      <c r="F1674" s="592">
        <f t="shared" si="53"/>
        <v>32.775999999999996</v>
      </c>
      <c r="G1674" s="592"/>
      <c r="H1674" s="592"/>
      <c r="I1674" s="592"/>
      <c r="J1674" s="592"/>
      <c r="K1674" s="592"/>
      <c r="L1674" s="592"/>
      <c r="M1674" s="592"/>
      <c r="N1674" s="592"/>
      <c r="O1674" s="592"/>
      <c r="P1674" s="592"/>
      <c r="Q1674" s="592"/>
      <c r="R1674" s="592"/>
      <c r="S1674" s="592">
        <v>0</v>
      </c>
      <c r="T1674" s="990">
        <v>0</v>
      </c>
      <c r="U1674" s="679">
        <v>0</v>
      </c>
      <c r="V1674" s="592">
        <v>0</v>
      </c>
      <c r="W1674" s="592">
        <v>0</v>
      </c>
      <c r="X1674" s="592"/>
      <c r="Y1674" s="592">
        <f t="shared" si="54"/>
        <v>32.775999999999996</v>
      </c>
      <c r="Z1674" s="592"/>
      <c r="AA1674" s="592">
        <v>0</v>
      </c>
      <c r="AB1674" s="631">
        <v>338.22</v>
      </c>
      <c r="AC1674" s="631">
        <v>0.62</v>
      </c>
      <c r="AD1674" s="631"/>
      <c r="AE1674" s="631"/>
      <c r="AF1674" s="592">
        <v>350.11</v>
      </c>
      <c r="AG1674" s="592">
        <v>0.05</v>
      </c>
    </row>
    <row r="1675" spans="1:33" x14ac:dyDescent="0.2">
      <c r="A1675" s="988">
        <v>38191</v>
      </c>
      <c r="B1675" s="631">
        <v>19.977</v>
      </c>
      <c r="C1675" s="631"/>
      <c r="D1675" s="631">
        <v>10.156000000000001</v>
      </c>
      <c r="E1675" s="631"/>
      <c r="F1675" s="592">
        <f t="shared" si="53"/>
        <v>30.133000000000003</v>
      </c>
      <c r="G1675" s="592"/>
      <c r="H1675" s="592"/>
      <c r="I1675" s="592"/>
      <c r="J1675" s="592"/>
      <c r="K1675" s="592"/>
      <c r="L1675" s="592"/>
      <c r="M1675" s="592"/>
      <c r="N1675" s="592"/>
      <c r="O1675" s="592"/>
      <c r="P1675" s="592"/>
      <c r="Q1675" s="592"/>
      <c r="R1675" s="592"/>
      <c r="S1675" s="592">
        <v>0</v>
      </c>
      <c r="T1675" s="990">
        <v>0</v>
      </c>
      <c r="U1675" s="679">
        <v>0</v>
      </c>
      <c r="V1675" s="592">
        <v>0</v>
      </c>
      <c r="W1675" s="592">
        <v>0</v>
      </c>
      <c r="X1675" s="592"/>
      <c r="Y1675" s="592">
        <f t="shared" si="54"/>
        <v>30.133000000000003</v>
      </c>
      <c r="Z1675" s="592"/>
      <c r="AA1675" s="592">
        <v>0</v>
      </c>
      <c r="AB1675" s="631">
        <v>338.15</v>
      </c>
      <c r="AC1675" s="592">
        <v>0.22</v>
      </c>
      <c r="AD1675" s="592"/>
      <c r="AE1675" s="592"/>
      <c r="AF1675" s="592">
        <v>350</v>
      </c>
      <c r="AG1675" s="592">
        <v>0.1</v>
      </c>
    </row>
    <row r="1676" spans="1:33" x14ac:dyDescent="0.2">
      <c r="A1676" s="988">
        <v>38192</v>
      </c>
      <c r="B1676" s="631">
        <v>20.010999999999999</v>
      </c>
      <c r="C1676" s="631"/>
      <c r="D1676" s="631">
        <v>7.71</v>
      </c>
      <c r="E1676" s="631"/>
      <c r="F1676" s="592">
        <f t="shared" si="53"/>
        <v>27.721</v>
      </c>
      <c r="G1676" s="592"/>
      <c r="H1676" s="592"/>
      <c r="I1676" s="592"/>
      <c r="J1676" s="592"/>
      <c r="K1676" s="592"/>
      <c r="L1676" s="592"/>
      <c r="M1676" s="592"/>
      <c r="N1676" s="592"/>
      <c r="O1676" s="592"/>
      <c r="P1676" s="592"/>
      <c r="Q1676" s="592"/>
      <c r="R1676" s="592"/>
      <c r="S1676" s="592">
        <v>0</v>
      </c>
      <c r="T1676" s="990">
        <v>0</v>
      </c>
      <c r="U1676" s="679">
        <v>0</v>
      </c>
      <c r="V1676" s="592">
        <v>0</v>
      </c>
      <c r="W1676" s="592">
        <v>0</v>
      </c>
      <c r="X1676" s="592"/>
      <c r="Y1676" s="592">
        <f t="shared" si="54"/>
        <v>27.721</v>
      </c>
      <c r="Z1676" s="592"/>
      <c r="AA1676" s="592">
        <v>0</v>
      </c>
      <c r="AB1676" s="592">
        <v>338.14</v>
      </c>
      <c r="AC1676" s="592">
        <v>0.04</v>
      </c>
      <c r="AD1676" s="592"/>
      <c r="AE1676" s="592"/>
      <c r="AF1676" s="592">
        <v>350</v>
      </c>
      <c r="AG1676" s="592">
        <v>0.01</v>
      </c>
    </row>
    <row r="1677" spans="1:33" x14ac:dyDescent="0.2">
      <c r="A1677" s="988">
        <v>38193</v>
      </c>
      <c r="B1677" s="631">
        <v>16.827999999999999</v>
      </c>
      <c r="C1677" s="631"/>
      <c r="D1677" s="631">
        <v>9.75</v>
      </c>
      <c r="E1677" s="631"/>
      <c r="F1677" s="592">
        <f t="shared" si="53"/>
        <v>26.577999999999999</v>
      </c>
      <c r="G1677" s="592"/>
      <c r="H1677" s="592"/>
      <c r="I1677" s="592"/>
      <c r="J1677" s="592"/>
      <c r="K1677" s="592"/>
      <c r="L1677" s="592"/>
      <c r="M1677" s="592"/>
      <c r="N1677" s="592"/>
      <c r="O1677" s="592"/>
      <c r="P1677" s="592"/>
      <c r="Q1677" s="592"/>
      <c r="R1677" s="592"/>
      <c r="S1677" s="592">
        <v>0</v>
      </c>
      <c r="T1677" s="990">
        <v>0</v>
      </c>
      <c r="U1677" s="679">
        <v>0</v>
      </c>
      <c r="V1677" s="592">
        <v>0</v>
      </c>
      <c r="W1677" s="592">
        <v>0</v>
      </c>
      <c r="X1677" s="592"/>
      <c r="Y1677" s="592">
        <f t="shared" si="54"/>
        <v>26.577999999999999</v>
      </c>
      <c r="Z1677" s="592"/>
      <c r="AA1677" s="592">
        <v>0</v>
      </c>
      <c r="AB1677" s="631">
        <v>338.02</v>
      </c>
      <c r="AC1677" s="631">
        <v>0.02</v>
      </c>
      <c r="AD1677" s="631"/>
      <c r="AE1677" s="631"/>
      <c r="AF1677" s="592">
        <v>349.85</v>
      </c>
      <c r="AG1677" s="592">
        <v>0</v>
      </c>
    </row>
    <row r="1678" spans="1:33" x14ac:dyDescent="0.2">
      <c r="A1678" s="988">
        <v>38194</v>
      </c>
      <c r="B1678" s="592">
        <v>20.864000000000001</v>
      </c>
      <c r="C1678" s="592"/>
      <c r="D1678" s="592">
        <v>10.349</v>
      </c>
      <c r="E1678" s="592"/>
      <c r="F1678" s="592">
        <f t="shared" si="53"/>
        <v>31.213000000000001</v>
      </c>
      <c r="G1678" s="592"/>
      <c r="H1678" s="592"/>
      <c r="I1678" s="592"/>
      <c r="J1678" s="592"/>
      <c r="K1678" s="592"/>
      <c r="L1678" s="592"/>
      <c r="M1678" s="592"/>
      <c r="N1678" s="592"/>
      <c r="O1678" s="592"/>
      <c r="P1678" s="592"/>
      <c r="Q1678" s="592"/>
      <c r="R1678" s="592"/>
      <c r="S1678" s="592">
        <v>0</v>
      </c>
      <c r="T1678" s="990">
        <v>0</v>
      </c>
      <c r="U1678" s="679">
        <v>0</v>
      </c>
      <c r="V1678" s="592">
        <v>0</v>
      </c>
      <c r="W1678" s="592">
        <v>0</v>
      </c>
      <c r="X1678" s="592"/>
      <c r="Y1678" s="592">
        <f t="shared" si="54"/>
        <v>31.213000000000001</v>
      </c>
      <c r="Z1678" s="592"/>
      <c r="AA1678" s="592">
        <v>0</v>
      </c>
      <c r="AB1678" s="631">
        <v>337.99</v>
      </c>
      <c r="AC1678" s="631">
        <v>0</v>
      </c>
      <c r="AD1678" s="631"/>
      <c r="AE1678" s="631"/>
      <c r="AF1678" s="592">
        <v>349.8</v>
      </c>
      <c r="AG1678" s="592">
        <v>0</v>
      </c>
    </row>
    <row r="1679" spans="1:33" x14ac:dyDescent="0.2">
      <c r="A1679" s="988">
        <v>38195</v>
      </c>
      <c r="B1679" s="592">
        <v>21.302</v>
      </c>
      <c r="C1679" s="592"/>
      <c r="D1679" s="592">
        <v>9.8019999999999996</v>
      </c>
      <c r="E1679" s="592"/>
      <c r="F1679" s="592">
        <f t="shared" si="53"/>
        <v>31.103999999999999</v>
      </c>
      <c r="G1679" s="592"/>
      <c r="H1679" s="592"/>
      <c r="I1679" s="592"/>
      <c r="J1679" s="592"/>
      <c r="K1679" s="592"/>
      <c r="L1679" s="592"/>
      <c r="M1679" s="592"/>
      <c r="N1679" s="592"/>
      <c r="O1679" s="592"/>
      <c r="P1679" s="592"/>
      <c r="Q1679" s="592"/>
      <c r="R1679" s="592"/>
      <c r="S1679" s="592">
        <v>0</v>
      </c>
      <c r="T1679" s="990">
        <v>0</v>
      </c>
      <c r="U1679" s="679">
        <v>0</v>
      </c>
      <c r="V1679" s="592">
        <v>0</v>
      </c>
      <c r="W1679" s="592">
        <v>0</v>
      </c>
      <c r="X1679" s="592"/>
      <c r="Y1679" s="592">
        <f t="shared" si="54"/>
        <v>31.103999999999999</v>
      </c>
      <c r="Z1679" s="592"/>
      <c r="AA1679" s="592">
        <v>0</v>
      </c>
      <c r="AB1679" s="631">
        <v>337.95</v>
      </c>
      <c r="AC1679" s="631">
        <v>0.62</v>
      </c>
      <c r="AD1679" s="631"/>
      <c r="AE1679" s="631"/>
      <c r="AF1679" s="592">
        <v>349.78</v>
      </c>
      <c r="AG1679" s="592">
        <v>1.25</v>
      </c>
    </row>
    <row r="1680" spans="1:33" x14ac:dyDescent="0.2">
      <c r="A1680" s="988">
        <v>38196</v>
      </c>
      <c r="B1680" s="592">
        <v>19.949000000000002</v>
      </c>
      <c r="C1680" s="592"/>
      <c r="D1680" s="592">
        <v>9.9540000000000006</v>
      </c>
      <c r="E1680" s="592"/>
      <c r="F1680" s="592">
        <f t="shared" si="53"/>
        <v>29.903000000000002</v>
      </c>
      <c r="G1680" s="592"/>
      <c r="H1680" s="592"/>
      <c r="I1680" s="592"/>
      <c r="J1680" s="592"/>
      <c r="K1680" s="592"/>
      <c r="L1680" s="592"/>
      <c r="M1680" s="592"/>
      <c r="N1680" s="592"/>
      <c r="O1680" s="592"/>
      <c r="P1680" s="592"/>
      <c r="Q1680" s="592"/>
      <c r="R1680" s="592"/>
      <c r="S1680" s="592">
        <v>0</v>
      </c>
      <c r="T1680" s="990">
        <v>0</v>
      </c>
      <c r="U1680" s="679">
        <v>0</v>
      </c>
      <c r="V1680" s="592">
        <v>0</v>
      </c>
      <c r="W1680" s="631">
        <v>0</v>
      </c>
      <c r="X1680" s="631"/>
      <c r="Y1680" s="592">
        <f t="shared" si="54"/>
        <v>29.903000000000002</v>
      </c>
      <c r="Z1680" s="592"/>
      <c r="AA1680" s="592">
        <v>0</v>
      </c>
      <c r="AB1680" s="592">
        <v>337.92</v>
      </c>
      <c r="AC1680" s="592">
        <v>0</v>
      </c>
      <c r="AD1680" s="592"/>
      <c r="AE1680" s="592"/>
      <c r="AF1680" s="592">
        <v>349.7</v>
      </c>
      <c r="AG1680" s="592">
        <v>0.1</v>
      </c>
    </row>
    <row r="1681" spans="1:33" x14ac:dyDescent="0.2">
      <c r="A1681" s="988">
        <v>38197</v>
      </c>
      <c r="B1681" s="592">
        <v>19.548999999999999</v>
      </c>
      <c r="C1681" s="592"/>
      <c r="D1681" s="592">
        <v>10.284000000000001</v>
      </c>
      <c r="E1681" s="592"/>
      <c r="F1681" s="592">
        <f t="shared" si="53"/>
        <v>29.832999999999998</v>
      </c>
      <c r="G1681" s="592"/>
      <c r="H1681" s="592"/>
      <c r="I1681" s="592"/>
      <c r="J1681" s="592"/>
      <c r="K1681" s="592"/>
      <c r="L1681" s="592"/>
      <c r="M1681" s="592"/>
      <c r="N1681" s="592"/>
      <c r="O1681" s="592"/>
      <c r="P1681" s="592"/>
      <c r="Q1681" s="592"/>
      <c r="R1681" s="592"/>
      <c r="S1681" s="592">
        <v>0</v>
      </c>
      <c r="T1681" s="990">
        <v>0</v>
      </c>
      <c r="U1681" s="679">
        <v>0</v>
      </c>
      <c r="V1681" s="592">
        <v>0</v>
      </c>
      <c r="W1681" s="631">
        <v>0</v>
      </c>
      <c r="X1681" s="631"/>
      <c r="Y1681" s="592">
        <f t="shared" si="54"/>
        <v>29.832999999999998</v>
      </c>
      <c r="Z1681" s="592"/>
      <c r="AA1681" s="592">
        <v>0</v>
      </c>
      <c r="AB1681" s="592">
        <v>338.35</v>
      </c>
      <c r="AC1681" s="592">
        <v>0.42</v>
      </c>
      <c r="AD1681" s="592"/>
      <c r="AE1681" s="592"/>
      <c r="AF1681" s="592">
        <v>350.4</v>
      </c>
      <c r="AG1681" s="592">
        <v>0.5</v>
      </c>
    </row>
    <row r="1682" spans="1:33" x14ac:dyDescent="0.2">
      <c r="A1682" s="988">
        <v>38198</v>
      </c>
      <c r="B1682" s="592">
        <v>21.539000000000001</v>
      </c>
      <c r="C1682" s="592"/>
      <c r="D1682" s="592">
        <v>10.153</v>
      </c>
      <c r="E1682" s="592"/>
      <c r="F1682" s="592">
        <f t="shared" si="53"/>
        <v>31.692</v>
      </c>
      <c r="G1682" s="592"/>
      <c r="H1682" s="592"/>
      <c r="I1682" s="592"/>
      <c r="J1682" s="592"/>
      <c r="K1682" s="592"/>
      <c r="L1682" s="592"/>
      <c r="M1682" s="592"/>
      <c r="N1682" s="592"/>
      <c r="O1682" s="592"/>
      <c r="P1682" s="592"/>
      <c r="Q1682" s="592"/>
      <c r="R1682" s="592"/>
      <c r="S1682" s="592">
        <v>0</v>
      </c>
      <c r="T1682" s="990">
        <v>0</v>
      </c>
      <c r="U1682" s="679">
        <v>0</v>
      </c>
      <c r="V1682" s="592">
        <v>0</v>
      </c>
      <c r="W1682" s="592">
        <v>0</v>
      </c>
      <c r="X1682" s="592"/>
      <c r="Y1682" s="592">
        <f t="shared" si="54"/>
        <v>31.692</v>
      </c>
      <c r="Z1682" s="592"/>
      <c r="AA1682" s="592">
        <v>0</v>
      </c>
      <c r="AB1682" s="1000">
        <v>338.81</v>
      </c>
      <c r="AC1682" s="592">
        <v>0.02</v>
      </c>
      <c r="AD1682" s="592"/>
      <c r="AE1682" s="592"/>
      <c r="AF1682" s="1000">
        <v>350.61</v>
      </c>
      <c r="AG1682" s="592">
        <v>0.04</v>
      </c>
    </row>
    <row r="1683" spans="1:33" x14ac:dyDescent="0.2">
      <c r="A1683" s="988">
        <v>38199</v>
      </c>
      <c r="B1683" s="592">
        <v>21.117999999999999</v>
      </c>
      <c r="C1683" s="592"/>
      <c r="D1683" s="592">
        <v>7.4169999999999998</v>
      </c>
      <c r="E1683" s="592"/>
      <c r="F1683" s="592">
        <f t="shared" si="53"/>
        <v>28.534999999999997</v>
      </c>
      <c r="G1683" s="592"/>
      <c r="H1683" s="592"/>
      <c r="I1683" s="592"/>
      <c r="J1683" s="592"/>
      <c r="K1683" s="592"/>
      <c r="L1683" s="592"/>
      <c r="M1683" s="592"/>
      <c r="N1683" s="592"/>
      <c r="O1683" s="592"/>
      <c r="P1683" s="592"/>
      <c r="Q1683" s="592"/>
      <c r="R1683" s="592"/>
      <c r="S1683" s="592">
        <v>0</v>
      </c>
      <c r="T1683" s="990">
        <v>0</v>
      </c>
      <c r="U1683" s="679">
        <v>0</v>
      </c>
      <c r="V1683" s="592">
        <v>0</v>
      </c>
      <c r="W1683" s="592">
        <v>0</v>
      </c>
      <c r="X1683" s="592"/>
      <c r="Y1683" s="592">
        <f t="shared" si="54"/>
        <v>28.534999999999997</v>
      </c>
      <c r="Z1683" s="592"/>
      <c r="AA1683" s="592">
        <v>0</v>
      </c>
      <c r="AB1683" s="1000">
        <v>338.82</v>
      </c>
      <c r="AC1683" s="592">
        <v>7.0000000000000007E-2</v>
      </c>
      <c r="AD1683" s="592"/>
      <c r="AE1683" s="592"/>
      <c r="AF1683" s="592">
        <v>350.56</v>
      </c>
      <c r="AG1683" s="592">
        <v>0.05</v>
      </c>
    </row>
    <row r="1684" spans="1:33" x14ac:dyDescent="0.2">
      <c r="A1684" s="988">
        <v>38200</v>
      </c>
      <c r="B1684" s="592">
        <v>21.552</v>
      </c>
      <c r="C1684" s="592"/>
      <c r="D1684" s="592">
        <v>6.2729999999999997</v>
      </c>
      <c r="E1684" s="592"/>
      <c r="F1684" s="592">
        <f t="shared" si="53"/>
        <v>27.824999999999999</v>
      </c>
      <c r="G1684" s="592"/>
      <c r="H1684" s="592"/>
      <c r="I1684" s="592"/>
      <c r="J1684" s="592"/>
      <c r="K1684" s="592"/>
      <c r="L1684" s="592"/>
      <c r="M1684" s="592"/>
      <c r="N1684" s="592"/>
      <c r="O1684" s="592"/>
      <c r="P1684" s="592"/>
      <c r="Q1684" s="592"/>
      <c r="R1684" s="592"/>
      <c r="S1684" s="592">
        <v>0</v>
      </c>
      <c r="T1684" s="990">
        <v>0</v>
      </c>
      <c r="U1684" s="473">
        <v>0</v>
      </c>
      <c r="V1684" s="592">
        <v>0</v>
      </c>
      <c r="W1684" s="592">
        <v>0</v>
      </c>
      <c r="X1684" s="592"/>
      <c r="Y1684" s="592">
        <f t="shared" si="54"/>
        <v>27.824999999999999</v>
      </c>
      <c r="Z1684" s="592"/>
      <c r="AA1684" s="592">
        <v>0</v>
      </c>
      <c r="AB1684" s="592">
        <v>339.04</v>
      </c>
      <c r="AC1684" s="592">
        <v>0.7</v>
      </c>
      <c r="AD1684" s="592"/>
      <c r="AE1684" s="592"/>
      <c r="AF1684" s="631">
        <v>350.6</v>
      </c>
      <c r="AG1684" s="631">
        <v>0</v>
      </c>
    </row>
    <row r="1685" spans="1:33" x14ac:dyDescent="0.2">
      <c r="A1685" s="988">
        <v>38201</v>
      </c>
      <c r="B1685" s="631">
        <v>21.917999999999999</v>
      </c>
      <c r="C1685" s="631"/>
      <c r="D1685" s="592">
        <v>7.0010000000000003</v>
      </c>
      <c r="E1685" s="592"/>
      <c r="F1685" s="592">
        <f t="shared" si="53"/>
        <v>28.919</v>
      </c>
      <c r="G1685" s="592"/>
      <c r="H1685" s="592"/>
      <c r="I1685" s="592"/>
      <c r="J1685" s="592"/>
      <c r="K1685" s="592"/>
      <c r="L1685" s="592"/>
      <c r="M1685" s="592"/>
      <c r="N1685" s="592"/>
      <c r="O1685" s="592"/>
      <c r="P1685" s="592"/>
      <c r="Q1685" s="592"/>
      <c r="R1685" s="592"/>
      <c r="S1685" s="592">
        <v>0</v>
      </c>
      <c r="T1685" s="990">
        <v>0</v>
      </c>
      <c r="U1685" s="473">
        <v>0</v>
      </c>
      <c r="V1685" s="592">
        <v>0</v>
      </c>
      <c r="W1685" s="592">
        <v>0</v>
      </c>
      <c r="X1685" s="592"/>
      <c r="Y1685" s="592">
        <f t="shared" si="54"/>
        <v>28.919</v>
      </c>
      <c r="Z1685" s="592"/>
      <c r="AA1685" s="592">
        <v>0</v>
      </c>
      <c r="AB1685" s="592">
        <v>341.38</v>
      </c>
      <c r="AC1685" s="592">
        <v>1.2</v>
      </c>
      <c r="AD1685" s="592"/>
      <c r="AE1685" s="592"/>
      <c r="AF1685" s="631">
        <v>351.3</v>
      </c>
      <c r="AG1685" s="631">
        <v>2</v>
      </c>
    </row>
    <row r="1686" spans="1:33" x14ac:dyDescent="0.2">
      <c r="A1686" s="988">
        <v>38202</v>
      </c>
      <c r="B1686" s="993">
        <v>19.003</v>
      </c>
      <c r="C1686" s="993"/>
      <c r="D1686" s="592">
        <v>10.148</v>
      </c>
      <c r="E1686" s="592"/>
      <c r="F1686" s="592">
        <f t="shared" si="53"/>
        <v>29.151</v>
      </c>
      <c r="G1686" s="592"/>
      <c r="H1686" s="592"/>
      <c r="I1686" s="592"/>
      <c r="J1686" s="592"/>
      <c r="K1686" s="592"/>
      <c r="L1686" s="592"/>
      <c r="M1686" s="592"/>
      <c r="N1686" s="592"/>
      <c r="O1686" s="592"/>
      <c r="P1686" s="592"/>
      <c r="Q1686" s="592"/>
      <c r="R1686" s="592"/>
      <c r="S1686" s="592">
        <v>0</v>
      </c>
      <c r="T1686" s="990">
        <v>0</v>
      </c>
      <c r="U1686" s="473">
        <v>0</v>
      </c>
      <c r="V1686" s="592">
        <v>0</v>
      </c>
      <c r="W1686" s="592">
        <v>0</v>
      </c>
      <c r="X1686" s="592"/>
      <c r="Y1686" s="592">
        <f t="shared" si="54"/>
        <v>29.151</v>
      </c>
      <c r="Z1686" s="592"/>
      <c r="AA1686" s="592">
        <v>0</v>
      </c>
      <c r="AB1686" s="592">
        <v>341.46</v>
      </c>
      <c r="AC1686" s="592">
        <v>0.04</v>
      </c>
      <c r="AD1686" s="592"/>
      <c r="AE1686" s="592"/>
      <c r="AF1686" s="592">
        <v>351.65</v>
      </c>
      <c r="AG1686" s="592">
        <v>0.04</v>
      </c>
    </row>
    <row r="1687" spans="1:33" x14ac:dyDescent="0.2">
      <c r="A1687" s="988">
        <v>38203</v>
      </c>
      <c r="B1687" s="592">
        <v>20.463999999999999</v>
      </c>
      <c r="C1687" s="592"/>
      <c r="D1687" s="592">
        <v>13.292999999999999</v>
      </c>
      <c r="E1687" s="592"/>
      <c r="F1687" s="592">
        <f t="shared" si="53"/>
        <v>33.756999999999998</v>
      </c>
      <c r="G1687" s="592"/>
      <c r="H1687" s="592"/>
      <c r="I1687" s="592"/>
      <c r="J1687" s="592"/>
      <c r="K1687" s="592"/>
      <c r="L1687" s="592"/>
      <c r="M1687" s="592"/>
      <c r="N1687" s="592"/>
      <c r="O1687" s="592"/>
      <c r="P1687" s="592"/>
      <c r="Q1687" s="592"/>
      <c r="R1687" s="592"/>
      <c r="S1687" s="592">
        <v>0</v>
      </c>
      <c r="T1687" s="990">
        <v>0</v>
      </c>
      <c r="U1687" s="473">
        <v>0</v>
      </c>
      <c r="V1687" s="592">
        <v>0</v>
      </c>
      <c r="W1687" s="592">
        <v>0</v>
      </c>
      <c r="X1687" s="592"/>
      <c r="Y1687" s="592">
        <f t="shared" si="54"/>
        <v>33.756999999999998</v>
      </c>
      <c r="Z1687" s="592"/>
      <c r="AA1687" s="592">
        <v>0</v>
      </c>
      <c r="AB1687" s="592">
        <v>341.4</v>
      </c>
      <c r="AC1687" s="592">
        <v>0</v>
      </c>
      <c r="AD1687" s="592"/>
      <c r="AE1687" s="592"/>
      <c r="AF1687" s="592">
        <v>351.65</v>
      </c>
      <c r="AG1687" s="592">
        <v>0</v>
      </c>
    </row>
    <row r="1688" spans="1:33" x14ac:dyDescent="0.2">
      <c r="A1688" s="988">
        <v>38204</v>
      </c>
      <c r="B1688" s="592">
        <v>19.96</v>
      </c>
      <c r="C1688" s="592"/>
      <c r="D1688" s="592">
        <v>9.4</v>
      </c>
      <c r="E1688" s="592"/>
      <c r="F1688" s="592">
        <f t="shared" si="53"/>
        <v>29.36</v>
      </c>
      <c r="G1688" s="592"/>
      <c r="H1688" s="592"/>
      <c r="I1688" s="592"/>
      <c r="J1688" s="592"/>
      <c r="K1688" s="592"/>
      <c r="L1688" s="592"/>
      <c r="M1688" s="592"/>
      <c r="N1688" s="592"/>
      <c r="O1688" s="592"/>
      <c r="P1688" s="592"/>
      <c r="Q1688" s="592"/>
      <c r="R1688" s="592"/>
      <c r="S1688" s="592">
        <v>0</v>
      </c>
      <c r="T1688" s="990">
        <v>0</v>
      </c>
      <c r="U1688" s="473">
        <v>0</v>
      </c>
      <c r="V1688" s="592">
        <v>0</v>
      </c>
      <c r="W1688" s="592">
        <v>0</v>
      </c>
      <c r="X1688" s="592"/>
      <c r="Y1688" s="592">
        <f t="shared" si="54"/>
        <v>29.36</v>
      </c>
      <c r="Z1688" s="592"/>
      <c r="AA1688" s="592">
        <v>0</v>
      </c>
      <c r="AB1688" s="592">
        <v>341.21</v>
      </c>
      <c r="AC1688" s="592">
        <v>0.42</v>
      </c>
      <c r="AD1688" s="592"/>
      <c r="AE1688" s="592"/>
      <c r="AF1688" s="631">
        <v>351.67</v>
      </c>
      <c r="AG1688" s="631">
        <v>0.4</v>
      </c>
    </row>
    <row r="1689" spans="1:33" x14ac:dyDescent="0.2">
      <c r="A1689" s="988">
        <v>38205</v>
      </c>
      <c r="B1689" s="592">
        <v>20.125</v>
      </c>
      <c r="C1689" s="592"/>
      <c r="D1689" s="592">
        <v>6.9340000000000002</v>
      </c>
      <c r="E1689" s="592"/>
      <c r="F1689" s="592">
        <f t="shared" si="53"/>
        <v>27.059000000000001</v>
      </c>
      <c r="G1689" s="592"/>
      <c r="H1689" s="592"/>
      <c r="I1689" s="592"/>
      <c r="J1689" s="592"/>
      <c r="K1689" s="592"/>
      <c r="L1689" s="592"/>
      <c r="M1689" s="592"/>
      <c r="N1689" s="592"/>
      <c r="O1689" s="592"/>
      <c r="P1689" s="592"/>
      <c r="Q1689" s="592"/>
      <c r="R1689" s="592"/>
      <c r="S1689" s="592">
        <v>0</v>
      </c>
      <c r="T1689" s="990">
        <v>0</v>
      </c>
      <c r="U1689" s="473">
        <v>0</v>
      </c>
      <c r="V1689" s="592">
        <v>0</v>
      </c>
      <c r="W1689" s="592">
        <v>0</v>
      </c>
      <c r="X1689" s="592"/>
      <c r="Y1689" s="592">
        <f t="shared" si="54"/>
        <v>27.059000000000001</v>
      </c>
      <c r="Z1689" s="592"/>
      <c r="AA1689" s="592">
        <v>0</v>
      </c>
      <c r="AB1689" s="592">
        <v>341.09</v>
      </c>
      <c r="AC1689" s="592">
        <v>0</v>
      </c>
      <c r="AD1689" s="592"/>
      <c r="AE1689" s="592"/>
      <c r="AF1689" s="592">
        <v>351.61</v>
      </c>
      <c r="AG1689" s="592">
        <v>0.02</v>
      </c>
    </row>
    <row r="1690" spans="1:33" x14ac:dyDescent="0.2">
      <c r="A1690" s="988">
        <v>38206</v>
      </c>
      <c r="B1690" s="592">
        <v>18.916</v>
      </c>
      <c r="C1690" s="592"/>
      <c r="D1690" s="592">
        <v>7.9340000000000002</v>
      </c>
      <c r="E1690" s="592"/>
      <c r="F1690" s="592">
        <f t="shared" si="53"/>
        <v>26.85</v>
      </c>
      <c r="G1690" s="592"/>
      <c r="H1690" s="592"/>
      <c r="I1690" s="592"/>
      <c r="J1690" s="592"/>
      <c r="K1690" s="592"/>
      <c r="L1690" s="592"/>
      <c r="M1690" s="592"/>
      <c r="N1690" s="592"/>
      <c r="O1690" s="592"/>
      <c r="P1690" s="592"/>
      <c r="Q1690" s="592"/>
      <c r="R1690" s="592"/>
      <c r="S1690" s="592">
        <v>0</v>
      </c>
      <c r="T1690" s="990">
        <v>0</v>
      </c>
      <c r="U1690" s="473">
        <v>0</v>
      </c>
      <c r="V1690" s="592">
        <v>0</v>
      </c>
      <c r="W1690" s="592">
        <v>0</v>
      </c>
      <c r="X1690" s="592"/>
      <c r="Y1690" s="592">
        <f t="shared" si="54"/>
        <v>26.85</v>
      </c>
      <c r="Z1690" s="592"/>
      <c r="AA1690" s="592">
        <v>0</v>
      </c>
      <c r="AB1690" s="592">
        <v>341.05</v>
      </c>
      <c r="AC1690" s="592">
        <v>0</v>
      </c>
      <c r="AD1690" s="592"/>
      <c r="AE1690" s="592"/>
      <c r="AF1690" s="592">
        <v>351.65</v>
      </c>
      <c r="AG1690" s="592">
        <v>0</v>
      </c>
    </row>
    <row r="1691" spans="1:33" x14ac:dyDescent="0.2">
      <c r="A1691" s="988">
        <v>38207</v>
      </c>
      <c r="B1691" s="631">
        <v>17.693999999999999</v>
      </c>
      <c r="C1691" s="631"/>
      <c r="D1691" s="592">
        <v>7.9089999999999998</v>
      </c>
      <c r="E1691" s="592"/>
      <c r="F1691" s="592">
        <f t="shared" si="53"/>
        <v>25.602999999999998</v>
      </c>
      <c r="G1691" s="592"/>
      <c r="H1691" s="592"/>
      <c r="I1691" s="592"/>
      <c r="J1691" s="592"/>
      <c r="K1691" s="592"/>
      <c r="L1691" s="592"/>
      <c r="M1691" s="592"/>
      <c r="N1691" s="592"/>
      <c r="O1691" s="592"/>
      <c r="P1691" s="592"/>
      <c r="Q1691" s="592"/>
      <c r="R1691" s="592"/>
      <c r="S1691" s="592">
        <v>0</v>
      </c>
      <c r="T1691" s="990">
        <v>0</v>
      </c>
      <c r="U1691" s="473">
        <v>0</v>
      </c>
      <c r="V1691" s="592">
        <v>0</v>
      </c>
      <c r="W1691" s="592">
        <v>0</v>
      </c>
      <c r="X1691" s="592"/>
      <c r="Y1691" s="592">
        <f t="shared" si="54"/>
        <v>25.602999999999998</v>
      </c>
      <c r="Z1691" s="592"/>
      <c r="AA1691" s="592">
        <v>0</v>
      </c>
      <c r="AB1691" s="592">
        <v>341</v>
      </c>
      <c r="AC1691" s="592">
        <v>0</v>
      </c>
      <c r="AD1691" s="592"/>
      <c r="AE1691" s="592"/>
      <c r="AF1691" s="996">
        <v>351.54</v>
      </c>
      <c r="AG1691" s="631">
        <v>0</v>
      </c>
    </row>
    <row r="1692" spans="1:33" x14ac:dyDescent="0.2">
      <c r="A1692" s="988">
        <v>38208</v>
      </c>
      <c r="B1692" s="592">
        <v>20.617999999999999</v>
      </c>
      <c r="C1692" s="592"/>
      <c r="D1692" s="592">
        <v>8.6329999999999991</v>
      </c>
      <c r="E1692" s="592"/>
      <c r="F1692" s="592">
        <f t="shared" si="53"/>
        <v>29.250999999999998</v>
      </c>
      <c r="G1692" s="592"/>
      <c r="H1692" s="592"/>
      <c r="I1692" s="592"/>
      <c r="J1692" s="592"/>
      <c r="K1692" s="592"/>
      <c r="L1692" s="592"/>
      <c r="M1692" s="592"/>
      <c r="N1692" s="592"/>
      <c r="O1692" s="592"/>
      <c r="P1692" s="592"/>
      <c r="Q1692" s="592"/>
      <c r="R1692" s="592"/>
      <c r="S1692" s="592">
        <v>0</v>
      </c>
      <c r="T1692" s="990">
        <v>0</v>
      </c>
      <c r="U1692" s="473">
        <v>0</v>
      </c>
      <c r="V1692" s="1023">
        <v>0</v>
      </c>
      <c r="W1692" s="1023">
        <v>0</v>
      </c>
      <c r="X1692" s="1023"/>
      <c r="Y1692" s="592">
        <f t="shared" si="54"/>
        <v>29.250999999999998</v>
      </c>
      <c r="Z1692" s="592"/>
      <c r="AA1692" s="592">
        <v>0</v>
      </c>
      <c r="AB1692" s="592">
        <v>341</v>
      </c>
      <c r="AC1692" s="592">
        <v>0</v>
      </c>
      <c r="AD1692" s="592"/>
      <c r="AE1692" s="592"/>
      <c r="AF1692" s="592">
        <v>351.4</v>
      </c>
      <c r="AG1692" s="592">
        <v>0</v>
      </c>
    </row>
    <row r="1693" spans="1:33" x14ac:dyDescent="0.2">
      <c r="A1693" s="988">
        <v>38209</v>
      </c>
      <c r="B1693" s="592">
        <v>20.16</v>
      </c>
      <c r="C1693" s="592"/>
      <c r="D1693" s="631">
        <v>8.2799999999999994</v>
      </c>
      <c r="E1693" s="631"/>
      <c r="F1693" s="592">
        <f t="shared" si="53"/>
        <v>28.439999999999998</v>
      </c>
      <c r="G1693" s="592"/>
      <c r="H1693" s="592"/>
      <c r="I1693" s="592"/>
      <c r="J1693" s="592"/>
      <c r="K1693" s="592"/>
      <c r="L1693" s="592"/>
      <c r="M1693" s="592"/>
      <c r="N1693" s="592"/>
      <c r="O1693" s="592"/>
      <c r="P1693" s="592"/>
      <c r="Q1693" s="592"/>
      <c r="R1693" s="592"/>
      <c r="S1693" s="592">
        <v>0</v>
      </c>
      <c r="T1693" s="990">
        <v>0</v>
      </c>
      <c r="U1693" s="473">
        <v>0</v>
      </c>
      <c r="V1693" s="592">
        <v>0</v>
      </c>
      <c r="W1693" s="592">
        <v>0</v>
      </c>
      <c r="X1693" s="592"/>
      <c r="Y1693" s="592">
        <f t="shared" si="54"/>
        <v>28.439999999999998</v>
      </c>
      <c r="Z1693" s="592"/>
      <c r="AA1693" s="592">
        <v>0</v>
      </c>
      <c r="AB1693" s="1000">
        <v>340.79</v>
      </c>
      <c r="AC1693" s="592">
        <v>0</v>
      </c>
      <c r="AD1693" s="592"/>
      <c r="AE1693" s="592"/>
      <c r="AF1693" s="592">
        <v>351.27</v>
      </c>
      <c r="AG1693" s="592">
        <v>0</v>
      </c>
    </row>
    <row r="1694" spans="1:33" x14ac:dyDescent="0.2">
      <c r="A1694" s="988">
        <v>38210</v>
      </c>
      <c r="B1694" s="592">
        <v>22.536000000000001</v>
      </c>
      <c r="C1694" s="592"/>
      <c r="D1694" s="592">
        <v>10.29</v>
      </c>
      <c r="E1694" s="592"/>
      <c r="F1694" s="592">
        <f t="shared" si="53"/>
        <v>32.826000000000001</v>
      </c>
      <c r="G1694" s="592"/>
      <c r="H1694" s="592"/>
      <c r="I1694" s="592"/>
      <c r="J1694" s="592"/>
      <c r="K1694" s="592"/>
      <c r="L1694" s="592"/>
      <c r="M1694" s="592"/>
      <c r="N1694" s="592"/>
      <c r="O1694" s="592"/>
      <c r="P1694" s="592"/>
      <c r="Q1694" s="592"/>
      <c r="R1694" s="592"/>
      <c r="S1694" s="592">
        <v>0</v>
      </c>
      <c r="T1694" s="990">
        <v>0</v>
      </c>
      <c r="U1694" s="473">
        <v>0</v>
      </c>
      <c r="V1694" s="592">
        <v>0</v>
      </c>
      <c r="W1694" s="592">
        <v>0</v>
      </c>
      <c r="X1694" s="592"/>
      <c r="Y1694" s="592">
        <f t="shared" si="54"/>
        <v>32.826000000000001</v>
      </c>
      <c r="Z1694" s="592"/>
      <c r="AA1694" s="592">
        <v>0</v>
      </c>
      <c r="AB1694" s="592">
        <v>340.57</v>
      </c>
      <c r="AC1694" s="592">
        <v>0</v>
      </c>
      <c r="AD1694" s="592"/>
      <c r="AE1694" s="592"/>
      <c r="AF1694" s="592">
        <v>351.2</v>
      </c>
      <c r="AG1694" s="592">
        <v>0</v>
      </c>
    </row>
    <row r="1695" spans="1:33" x14ac:dyDescent="0.2">
      <c r="A1695" s="988">
        <v>38211</v>
      </c>
      <c r="B1695" s="592">
        <v>20.501000000000001</v>
      </c>
      <c r="C1695" s="592"/>
      <c r="D1695" s="592">
        <v>8.6449999999999996</v>
      </c>
      <c r="E1695" s="592"/>
      <c r="F1695" s="592">
        <f t="shared" si="53"/>
        <v>29.146000000000001</v>
      </c>
      <c r="G1695" s="592"/>
      <c r="H1695" s="592"/>
      <c r="I1695" s="592"/>
      <c r="J1695" s="592"/>
      <c r="K1695" s="592"/>
      <c r="L1695" s="592"/>
      <c r="M1695" s="592"/>
      <c r="N1695" s="592"/>
      <c r="O1695" s="592"/>
      <c r="P1695" s="592"/>
      <c r="Q1695" s="592"/>
      <c r="R1695" s="592"/>
      <c r="S1695" s="592">
        <v>0</v>
      </c>
      <c r="T1695" s="990">
        <v>0</v>
      </c>
      <c r="U1695" s="473">
        <v>0</v>
      </c>
      <c r="V1695" s="592">
        <v>0</v>
      </c>
      <c r="W1695" s="592">
        <v>0</v>
      </c>
      <c r="X1695" s="592"/>
      <c r="Y1695" s="592">
        <f t="shared" si="54"/>
        <v>29.146000000000001</v>
      </c>
      <c r="Z1695" s="592"/>
      <c r="AA1695" s="592">
        <v>0</v>
      </c>
      <c r="AB1695" s="592">
        <v>340.45</v>
      </c>
      <c r="AC1695" s="592">
        <v>0.7</v>
      </c>
      <c r="AD1695" s="592"/>
      <c r="AE1695" s="592"/>
      <c r="AF1695" s="592">
        <v>351.26</v>
      </c>
      <c r="AG1695" s="592">
        <v>0.9</v>
      </c>
    </row>
    <row r="1696" spans="1:33" x14ac:dyDescent="0.2">
      <c r="A1696" s="988">
        <v>38212</v>
      </c>
      <c r="B1696" s="592">
        <v>19.943999999999999</v>
      </c>
      <c r="C1696" s="592"/>
      <c r="D1696" s="592">
        <v>7.8540000000000001</v>
      </c>
      <c r="E1696" s="592"/>
      <c r="F1696" s="592">
        <f t="shared" si="53"/>
        <v>27.797999999999998</v>
      </c>
      <c r="G1696" s="592"/>
      <c r="H1696" s="592"/>
      <c r="I1696" s="592"/>
      <c r="J1696" s="592"/>
      <c r="K1696" s="592"/>
      <c r="L1696" s="592"/>
      <c r="M1696" s="592"/>
      <c r="N1696" s="592"/>
      <c r="O1696" s="592"/>
      <c r="P1696" s="592"/>
      <c r="Q1696" s="592"/>
      <c r="R1696" s="592"/>
      <c r="S1696" s="592">
        <v>0</v>
      </c>
      <c r="T1696" s="990">
        <v>0</v>
      </c>
      <c r="U1696" s="473">
        <v>0</v>
      </c>
      <c r="V1696" s="592">
        <v>0</v>
      </c>
      <c r="W1696" s="592">
        <v>0</v>
      </c>
      <c r="X1696" s="592"/>
      <c r="Y1696" s="592">
        <f t="shared" si="54"/>
        <v>27.797999999999998</v>
      </c>
      <c r="Z1696" s="592"/>
      <c r="AA1696" s="592">
        <v>0</v>
      </c>
      <c r="AB1696" s="592">
        <v>340.62</v>
      </c>
      <c r="AC1696" s="592">
        <v>1.4</v>
      </c>
      <c r="AD1696" s="592"/>
      <c r="AE1696" s="592"/>
      <c r="AF1696" s="592">
        <v>351.52</v>
      </c>
      <c r="AG1696" s="592">
        <v>1.75</v>
      </c>
    </row>
    <row r="1697" spans="1:33" x14ac:dyDescent="0.2">
      <c r="A1697" s="988">
        <v>38213</v>
      </c>
      <c r="B1697" s="592">
        <v>16.446999999999999</v>
      </c>
      <c r="C1697" s="592"/>
      <c r="D1697" s="592">
        <v>9.0429999999999993</v>
      </c>
      <c r="E1697" s="592"/>
      <c r="F1697" s="592">
        <f t="shared" si="53"/>
        <v>25.49</v>
      </c>
      <c r="G1697" s="592"/>
      <c r="H1697" s="592"/>
      <c r="I1697" s="592"/>
      <c r="J1697" s="592"/>
      <c r="K1697" s="592"/>
      <c r="L1697" s="592"/>
      <c r="M1697" s="592"/>
      <c r="N1697" s="592"/>
      <c r="O1697" s="592"/>
      <c r="P1697" s="592"/>
      <c r="Q1697" s="592"/>
      <c r="R1697" s="592"/>
      <c r="S1697" s="592">
        <v>0</v>
      </c>
      <c r="T1697" s="990">
        <v>0</v>
      </c>
      <c r="U1697" s="473">
        <v>0</v>
      </c>
      <c r="V1697" s="592">
        <v>0</v>
      </c>
      <c r="W1697" s="592">
        <v>0</v>
      </c>
      <c r="X1697" s="592"/>
      <c r="Y1697" s="592">
        <f t="shared" si="54"/>
        <v>25.49</v>
      </c>
      <c r="Z1697" s="592"/>
      <c r="AA1697" s="592">
        <v>0</v>
      </c>
      <c r="AB1697" s="592">
        <v>341.8</v>
      </c>
      <c r="AC1697" s="592">
        <v>0.52</v>
      </c>
      <c r="AD1697" s="592"/>
      <c r="AE1697" s="592"/>
      <c r="AF1697" s="592">
        <v>353.36</v>
      </c>
      <c r="AG1697" s="592">
        <v>0.5</v>
      </c>
    </row>
    <row r="1698" spans="1:33" x14ac:dyDescent="0.2">
      <c r="A1698" s="988">
        <v>38214</v>
      </c>
      <c r="B1698" s="592">
        <v>17.658000000000001</v>
      </c>
      <c r="C1698" s="592"/>
      <c r="D1698" s="592">
        <v>10</v>
      </c>
      <c r="E1698" s="592"/>
      <c r="F1698" s="592">
        <f t="shared" si="53"/>
        <v>27.658000000000001</v>
      </c>
      <c r="G1698" s="592"/>
      <c r="H1698" s="592"/>
      <c r="I1698" s="592"/>
      <c r="J1698" s="592"/>
      <c r="K1698" s="592"/>
      <c r="L1698" s="592"/>
      <c r="M1698" s="592"/>
      <c r="N1698" s="592"/>
      <c r="O1698" s="592"/>
      <c r="P1698" s="592"/>
      <c r="Q1698" s="592"/>
      <c r="R1698" s="592"/>
      <c r="S1698" s="592">
        <v>0</v>
      </c>
      <c r="T1698" s="990">
        <v>0</v>
      </c>
      <c r="U1698" s="473">
        <v>0</v>
      </c>
      <c r="V1698" s="592">
        <v>0</v>
      </c>
      <c r="W1698" s="592">
        <v>0</v>
      </c>
      <c r="X1698" s="592"/>
      <c r="Y1698" s="592">
        <f t="shared" si="54"/>
        <v>27.658000000000001</v>
      </c>
      <c r="Z1698" s="592"/>
      <c r="AA1698" s="592">
        <v>0</v>
      </c>
      <c r="AB1698" s="592">
        <v>341.4</v>
      </c>
      <c r="AC1698" s="592">
        <v>0.06</v>
      </c>
      <c r="AD1698" s="592"/>
      <c r="AE1698" s="592"/>
      <c r="AF1698" s="592">
        <v>353.8</v>
      </c>
      <c r="AG1698" s="592">
        <v>0.4</v>
      </c>
    </row>
    <row r="1699" spans="1:33" x14ac:dyDescent="0.2">
      <c r="A1699" s="988">
        <v>38215</v>
      </c>
      <c r="B1699" s="592">
        <v>19.856999999999999</v>
      </c>
      <c r="C1699" s="592"/>
      <c r="D1699" s="592">
        <v>7.1459999999999999</v>
      </c>
      <c r="E1699" s="592"/>
      <c r="F1699" s="592">
        <f t="shared" ref="F1699:F1762" si="55">+B1699+D1699</f>
        <v>27.003</v>
      </c>
      <c r="G1699" s="592"/>
      <c r="H1699" s="592"/>
      <c r="I1699" s="592"/>
      <c r="J1699" s="592"/>
      <c r="K1699" s="592"/>
      <c r="L1699" s="592"/>
      <c r="M1699" s="592"/>
      <c r="N1699" s="592"/>
      <c r="O1699" s="592"/>
      <c r="P1699" s="592"/>
      <c r="Q1699" s="592"/>
      <c r="R1699" s="592"/>
      <c r="S1699" s="592">
        <v>0</v>
      </c>
      <c r="T1699" s="990">
        <v>0</v>
      </c>
      <c r="U1699" s="473">
        <v>0</v>
      </c>
      <c r="V1699" s="592">
        <v>0</v>
      </c>
      <c r="W1699" s="592">
        <v>0</v>
      </c>
      <c r="X1699" s="592"/>
      <c r="Y1699" s="592">
        <f t="shared" ref="Y1699:Y1762" si="56">+F1699-S1699-T1699-U1699-V1699+W1699</f>
        <v>27.003</v>
      </c>
      <c r="Z1699" s="592"/>
      <c r="AA1699" s="592">
        <v>0</v>
      </c>
      <c r="AB1699" s="592">
        <v>341.28</v>
      </c>
      <c r="AC1699" s="592">
        <v>0</v>
      </c>
      <c r="AD1699" s="592"/>
      <c r="AE1699" s="592"/>
      <c r="AF1699" s="1000">
        <v>353.88</v>
      </c>
      <c r="AG1699" s="592">
        <v>0</v>
      </c>
    </row>
    <row r="1700" spans="1:33" x14ac:dyDescent="0.2">
      <c r="A1700" s="988">
        <v>38216</v>
      </c>
      <c r="B1700" s="592">
        <v>20.832000000000001</v>
      </c>
      <c r="C1700" s="592"/>
      <c r="D1700" s="592">
        <v>7.6440000000000001</v>
      </c>
      <c r="E1700" s="592"/>
      <c r="F1700" s="592">
        <f t="shared" si="55"/>
        <v>28.475999999999999</v>
      </c>
      <c r="G1700" s="592"/>
      <c r="H1700" s="592"/>
      <c r="I1700" s="592"/>
      <c r="J1700" s="592"/>
      <c r="K1700" s="592"/>
      <c r="L1700" s="592"/>
      <c r="M1700" s="592"/>
      <c r="N1700" s="592"/>
      <c r="O1700" s="592"/>
      <c r="P1700" s="592"/>
      <c r="Q1700" s="592"/>
      <c r="R1700" s="592"/>
      <c r="S1700" s="592">
        <v>0</v>
      </c>
      <c r="T1700" s="990">
        <v>0</v>
      </c>
      <c r="U1700" s="473">
        <v>0</v>
      </c>
      <c r="V1700" s="592">
        <v>0</v>
      </c>
      <c r="W1700" s="592">
        <v>0</v>
      </c>
      <c r="X1700" s="592"/>
      <c r="Y1700" s="592">
        <f t="shared" si="56"/>
        <v>28.475999999999999</v>
      </c>
      <c r="Z1700" s="592"/>
      <c r="AA1700" s="592">
        <v>0</v>
      </c>
      <c r="AB1700" s="592">
        <v>341.15</v>
      </c>
      <c r="AC1700" s="592">
        <v>0.02</v>
      </c>
      <c r="AD1700" s="592"/>
      <c r="AE1700" s="592"/>
      <c r="AF1700" s="592">
        <v>353.95</v>
      </c>
      <c r="AG1700" s="592">
        <v>0.03</v>
      </c>
    </row>
    <row r="1701" spans="1:33" x14ac:dyDescent="0.2">
      <c r="A1701" s="988">
        <v>38217</v>
      </c>
      <c r="B1701" s="592">
        <v>21.106999999999999</v>
      </c>
      <c r="C1701" s="592"/>
      <c r="D1701" s="592">
        <v>6.7320000000000002</v>
      </c>
      <c r="E1701" s="592"/>
      <c r="F1701" s="592">
        <f t="shared" si="55"/>
        <v>27.838999999999999</v>
      </c>
      <c r="G1701" s="592"/>
      <c r="H1701" s="592"/>
      <c r="I1701" s="592"/>
      <c r="J1701" s="592"/>
      <c r="K1701" s="592"/>
      <c r="L1701" s="592"/>
      <c r="M1701" s="592"/>
      <c r="N1701" s="592"/>
      <c r="O1701" s="592"/>
      <c r="P1701" s="592"/>
      <c r="Q1701" s="592"/>
      <c r="R1701" s="592"/>
      <c r="S1701" s="592">
        <v>0</v>
      </c>
      <c r="T1701" s="990">
        <v>0</v>
      </c>
      <c r="U1701" s="473">
        <v>0</v>
      </c>
      <c r="V1701" s="592">
        <v>0</v>
      </c>
      <c r="W1701" s="592">
        <v>0</v>
      </c>
      <c r="X1701" s="592"/>
      <c r="Y1701" s="592">
        <f t="shared" si="56"/>
        <v>27.838999999999999</v>
      </c>
      <c r="Z1701" s="592"/>
      <c r="AA1701" s="592">
        <v>0</v>
      </c>
      <c r="AB1701" s="592">
        <v>341.08</v>
      </c>
      <c r="AC1701" s="592">
        <v>0</v>
      </c>
      <c r="AD1701" s="592"/>
      <c r="AE1701" s="592"/>
      <c r="AF1701" s="592">
        <v>353.95</v>
      </c>
      <c r="AG1701" s="592">
        <v>0</v>
      </c>
    </row>
    <row r="1702" spans="1:33" x14ac:dyDescent="0.2">
      <c r="A1702" s="988">
        <v>38218</v>
      </c>
      <c r="B1702" s="592">
        <v>22.344000000000001</v>
      </c>
      <c r="C1702" s="592"/>
      <c r="D1702" s="592">
        <v>6.9809999999999999</v>
      </c>
      <c r="E1702" s="592"/>
      <c r="F1702" s="592">
        <f t="shared" si="55"/>
        <v>29.325000000000003</v>
      </c>
      <c r="G1702" s="592"/>
      <c r="H1702" s="592"/>
      <c r="I1702" s="592"/>
      <c r="J1702" s="592"/>
      <c r="K1702" s="592"/>
      <c r="L1702" s="592"/>
      <c r="M1702" s="592"/>
      <c r="N1702" s="592"/>
      <c r="O1702" s="592"/>
      <c r="P1702" s="592"/>
      <c r="Q1702" s="592"/>
      <c r="R1702" s="592"/>
      <c r="S1702" s="592">
        <v>0</v>
      </c>
      <c r="T1702" s="997">
        <v>0</v>
      </c>
      <c r="U1702" s="473">
        <v>0</v>
      </c>
      <c r="V1702" s="592">
        <v>0</v>
      </c>
      <c r="W1702" s="592">
        <v>0</v>
      </c>
      <c r="X1702" s="592"/>
      <c r="Y1702" s="592">
        <f t="shared" si="56"/>
        <v>29.325000000000003</v>
      </c>
      <c r="Z1702" s="592"/>
      <c r="AA1702" s="592">
        <v>0</v>
      </c>
      <c r="AB1702" s="592">
        <v>341.01</v>
      </c>
      <c r="AC1702" s="592">
        <v>0</v>
      </c>
      <c r="AD1702" s="592"/>
      <c r="AE1702" s="592"/>
      <c r="AF1702" s="592">
        <v>353.88</v>
      </c>
      <c r="AG1702" s="592">
        <v>0</v>
      </c>
    </row>
    <row r="1703" spans="1:33" x14ac:dyDescent="0.2">
      <c r="A1703" s="988">
        <v>38219</v>
      </c>
      <c r="B1703" s="592">
        <v>21.042000000000002</v>
      </c>
      <c r="C1703" s="592"/>
      <c r="D1703" s="592">
        <v>8.5670000000000002</v>
      </c>
      <c r="E1703" s="592"/>
      <c r="F1703" s="592">
        <f t="shared" si="55"/>
        <v>29.609000000000002</v>
      </c>
      <c r="G1703" s="592"/>
      <c r="H1703" s="592"/>
      <c r="I1703" s="592"/>
      <c r="J1703" s="592"/>
      <c r="K1703" s="592"/>
      <c r="L1703" s="592"/>
      <c r="M1703" s="592"/>
      <c r="N1703" s="592"/>
      <c r="O1703" s="592"/>
      <c r="P1703" s="592"/>
      <c r="Q1703" s="592"/>
      <c r="R1703" s="592"/>
      <c r="S1703" s="592">
        <v>0</v>
      </c>
      <c r="T1703" s="997">
        <v>0</v>
      </c>
      <c r="U1703" s="473">
        <v>0</v>
      </c>
      <c r="V1703" s="592">
        <v>0</v>
      </c>
      <c r="W1703" s="592">
        <v>0</v>
      </c>
      <c r="X1703" s="592"/>
      <c r="Y1703" s="592">
        <f t="shared" si="56"/>
        <v>29.609000000000002</v>
      </c>
      <c r="Z1703" s="592"/>
      <c r="AA1703" s="592">
        <v>0</v>
      </c>
      <c r="AB1703" s="592">
        <v>340.92</v>
      </c>
      <c r="AC1703" s="592">
        <v>0</v>
      </c>
      <c r="AD1703" s="592"/>
      <c r="AE1703" s="592"/>
      <c r="AF1703" s="631">
        <v>353.84</v>
      </c>
      <c r="AG1703" s="631">
        <v>0</v>
      </c>
    </row>
    <row r="1704" spans="1:33" x14ac:dyDescent="0.2">
      <c r="A1704" s="988">
        <v>38220</v>
      </c>
      <c r="B1704" s="592">
        <v>21.414000000000001</v>
      </c>
      <c r="C1704" s="592"/>
      <c r="D1704" s="592">
        <v>7.194</v>
      </c>
      <c r="E1704" s="592"/>
      <c r="F1704" s="592">
        <f t="shared" si="55"/>
        <v>28.608000000000001</v>
      </c>
      <c r="G1704" s="592"/>
      <c r="H1704" s="592"/>
      <c r="I1704" s="592"/>
      <c r="J1704" s="592"/>
      <c r="K1704" s="592"/>
      <c r="L1704" s="592"/>
      <c r="M1704" s="592"/>
      <c r="N1704" s="592"/>
      <c r="O1704" s="592"/>
      <c r="P1704" s="592"/>
      <c r="Q1704" s="592"/>
      <c r="R1704" s="592"/>
      <c r="S1704" s="592">
        <v>0</v>
      </c>
      <c r="T1704" s="997">
        <v>0</v>
      </c>
      <c r="U1704" s="473">
        <v>0</v>
      </c>
      <c r="V1704" s="592">
        <v>0</v>
      </c>
      <c r="W1704" s="592">
        <v>0</v>
      </c>
      <c r="X1704" s="592"/>
      <c r="Y1704" s="592">
        <f t="shared" si="56"/>
        <v>28.608000000000001</v>
      </c>
      <c r="Z1704" s="592"/>
      <c r="AA1704" s="592">
        <v>0</v>
      </c>
      <c r="AB1704" s="592">
        <v>340.95</v>
      </c>
      <c r="AC1704" s="592">
        <v>1.05</v>
      </c>
      <c r="AD1704" s="592"/>
      <c r="AE1704" s="592"/>
      <c r="AF1704" s="592">
        <v>354.07</v>
      </c>
      <c r="AG1704" s="592">
        <v>1.25</v>
      </c>
    </row>
    <row r="1705" spans="1:33" x14ac:dyDescent="0.2">
      <c r="A1705" s="988">
        <v>38221</v>
      </c>
      <c r="B1705" s="592">
        <v>20.102</v>
      </c>
      <c r="C1705" s="592"/>
      <c r="D1705" s="592">
        <v>6.4379999999999997</v>
      </c>
      <c r="E1705" s="592"/>
      <c r="F1705" s="592">
        <f t="shared" si="55"/>
        <v>26.54</v>
      </c>
      <c r="G1705" s="592"/>
      <c r="H1705" s="592"/>
      <c r="I1705" s="592"/>
      <c r="J1705" s="592"/>
      <c r="K1705" s="592"/>
      <c r="L1705" s="592"/>
      <c r="M1705" s="592"/>
      <c r="N1705" s="592"/>
      <c r="O1705" s="592"/>
      <c r="P1705" s="592"/>
      <c r="Q1705" s="592"/>
      <c r="R1705" s="592"/>
      <c r="S1705" s="592">
        <v>0</v>
      </c>
      <c r="T1705" s="997">
        <v>0</v>
      </c>
      <c r="U1705" s="473">
        <v>0</v>
      </c>
      <c r="V1705" s="592">
        <v>0</v>
      </c>
      <c r="W1705" s="592">
        <v>0</v>
      </c>
      <c r="X1705" s="592"/>
      <c r="Y1705" s="592">
        <f t="shared" si="56"/>
        <v>26.54</v>
      </c>
      <c r="Z1705" s="592"/>
      <c r="AA1705" s="592">
        <v>0</v>
      </c>
      <c r="AB1705" s="592">
        <v>340.91</v>
      </c>
      <c r="AC1705" s="592">
        <v>0</v>
      </c>
      <c r="AD1705" s="592"/>
      <c r="AE1705" s="592"/>
      <c r="AF1705" s="631">
        <v>354</v>
      </c>
      <c r="AG1705" s="631">
        <v>0</v>
      </c>
    </row>
    <row r="1706" spans="1:33" x14ac:dyDescent="0.2">
      <c r="A1706" s="988">
        <v>38222</v>
      </c>
      <c r="B1706" s="592">
        <v>22.013999999999999</v>
      </c>
      <c r="C1706" s="592"/>
      <c r="D1706" s="592">
        <v>6.8150000000000004</v>
      </c>
      <c r="E1706" s="592"/>
      <c r="F1706" s="592">
        <f t="shared" si="55"/>
        <v>28.829000000000001</v>
      </c>
      <c r="G1706" s="592"/>
      <c r="H1706" s="592"/>
      <c r="I1706" s="592"/>
      <c r="J1706" s="592"/>
      <c r="K1706" s="592"/>
      <c r="L1706" s="592"/>
      <c r="M1706" s="592"/>
      <c r="N1706" s="592"/>
      <c r="O1706" s="592"/>
      <c r="P1706" s="592"/>
      <c r="Q1706" s="592"/>
      <c r="R1706" s="592"/>
      <c r="S1706" s="592">
        <v>0</v>
      </c>
      <c r="T1706" s="990">
        <v>0</v>
      </c>
      <c r="U1706" s="679">
        <v>0</v>
      </c>
      <c r="V1706" s="592">
        <v>0</v>
      </c>
      <c r="W1706" s="592">
        <v>0</v>
      </c>
      <c r="X1706" s="592"/>
      <c r="Y1706" s="592">
        <f t="shared" si="56"/>
        <v>28.829000000000001</v>
      </c>
      <c r="Z1706" s="592"/>
      <c r="AA1706" s="592">
        <v>0</v>
      </c>
      <c r="AB1706" s="592">
        <v>340.86</v>
      </c>
      <c r="AC1706" s="592">
        <v>0</v>
      </c>
      <c r="AD1706" s="592"/>
      <c r="AE1706" s="592"/>
      <c r="AF1706" s="592">
        <v>353.97</v>
      </c>
      <c r="AG1706" s="592">
        <v>0</v>
      </c>
    </row>
    <row r="1707" spans="1:33" x14ac:dyDescent="0.2">
      <c r="A1707" s="988">
        <v>38223</v>
      </c>
      <c r="B1707" s="592">
        <v>20.98</v>
      </c>
      <c r="C1707" s="592"/>
      <c r="D1707" s="592">
        <v>7.8470000000000004</v>
      </c>
      <c r="E1707" s="592"/>
      <c r="F1707" s="592">
        <f t="shared" si="55"/>
        <v>28.827000000000002</v>
      </c>
      <c r="G1707" s="592"/>
      <c r="H1707" s="592"/>
      <c r="I1707" s="592"/>
      <c r="J1707" s="592"/>
      <c r="K1707" s="592"/>
      <c r="L1707" s="592"/>
      <c r="M1707" s="592"/>
      <c r="N1707" s="592"/>
      <c r="O1707" s="592"/>
      <c r="P1707" s="592"/>
      <c r="Q1707" s="592"/>
      <c r="R1707" s="592"/>
      <c r="S1707" s="592">
        <v>0</v>
      </c>
      <c r="T1707" s="990">
        <v>0</v>
      </c>
      <c r="U1707" s="679">
        <v>0</v>
      </c>
      <c r="V1707" s="592">
        <v>0</v>
      </c>
      <c r="W1707" s="592">
        <v>0</v>
      </c>
      <c r="X1707" s="592"/>
      <c r="Y1707" s="592">
        <f t="shared" si="56"/>
        <v>28.827000000000002</v>
      </c>
      <c r="Z1707" s="592"/>
      <c r="AA1707" s="592">
        <v>0</v>
      </c>
      <c r="AB1707" s="592">
        <v>340.79</v>
      </c>
      <c r="AC1707" s="592">
        <v>0</v>
      </c>
      <c r="AD1707" s="592"/>
      <c r="AE1707" s="592"/>
      <c r="AF1707" s="592">
        <v>353.91</v>
      </c>
      <c r="AG1707" s="592">
        <v>0</v>
      </c>
    </row>
    <row r="1708" spans="1:33" x14ac:dyDescent="0.2">
      <c r="A1708" s="988">
        <v>38224</v>
      </c>
      <c r="B1708" s="592">
        <v>22.904</v>
      </c>
      <c r="C1708" s="592"/>
      <c r="D1708" s="592">
        <v>6.9779999999999998</v>
      </c>
      <c r="E1708" s="592"/>
      <c r="F1708" s="592">
        <f t="shared" si="55"/>
        <v>29.881999999999998</v>
      </c>
      <c r="G1708" s="592"/>
      <c r="H1708" s="592"/>
      <c r="I1708" s="592"/>
      <c r="J1708" s="592"/>
      <c r="K1708" s="592"/>
      <c r="L1708" s="592"/>
      <c r="M1708" s="592"/>
      <c r="N1708" s="592"/>
      <c r="O1708" s="592"/>
      <c r="P1708" s="592"/>
      <c r="Q1708" s="592"/>
      <c r="R1708" s="592"/>
      <c r="S1708" s="592">
        <v>0</v>
      </c>
      <c r="T1708" s="990">
        <v>0</v>
      </c>
      <c r="U1708" s="679">
        <v>0</v>
      </c>
      <c r="V1708" s="592">
        <v>0</v>
      </c>
      <c r="W1708" s="592">
        <v>0</v>
      </c>
      <c r="X1708" s="592"/>
      <c r="Y1708" s="592">
        <f t="shared" si="56"/>
        <v>29.881999999999998</v>
      </c>
      <c r="Z1708" s="592"/>
      <c r="AA1708" s="592">
        <v>0</v>
      </c>
      <c r="AB1708" s="592">
        <v>340.68</v>
      </c>
      <c r="AC1708" s="592">
        <v>0</v>
      </c>
      <c r="AD1708" s="592"/>
      <c r="AE1708" s="592"/>
      <c r="AF1708" s="592">
        <v>353.82</v>
      </c>
      <c r="AG1708" s="592">
        <v>0</v>
      </c>
    </row>
    <row r="1709" spans="1:33" x14ac:dyDescent="0.2">
      <c r="A1709" s="988">
        <v>38225</v>
      </c>
      <c r="B1709" s="592">
        <v>24.143000000000001</v>
      </c>
      <c r="C1709" s="592"/>
      <c r="D1709" s="592">
        <v>6.7370000000000001</v>
      </c>
      <c r="E1709" s="592"/>
      <c r="F1709" s="592">
        <f t="shared" si="55"/>
        <v>30.880000000000003</v>
      </c>
      <c r="G1709" s="592"/>
      <c r="H1709" s="592"/>
      <c r="I1709" s="592"/>
      <c r="J1709" s="592"/>
      <c r="K1709" s="592"/>
      <c r="L1709" s="592"/>
      <c r="M1709" s="592"/>
      <c r="N1709" s="592"/>
      <c r="O1709" s="592"/>
      <c r="P1709" s="592"/>
      <c r="Q1709" s="592"/>
      <c r="R1709" s="592"/>
      <c r="S1709" s="592">
        <v>0</v>
      </c>
      <c r="T1709" s="990">
        <v>0</v>
      </c>
      <c r="U1709" s="679">
        <v>0</v>
      </c>
      <c r="V1709" s="592">
        <v>0</v>
      </c>
      <c r="W1709" s="631">
        <v>0</v>
      </c>
      <c r="X1709" s="631"/>
      <c r="Y1709" s="592">
        <f t="shared" si="56"/>
        <v>30.880000000000003</v>
      </c>
      <c r="Z1709" s="592"/>
      <c r="AA1709" s="592">
        <v>0</v>
      </c>
      <c r="AB1709" s="592">
        <v>340.56</v>
      </c>
      <c r="AC1709" s="592">
        <v>0</v>
      </c>
      <c r="AD1709" s="592"/>
      <c r="AE1709" s="592"/>
      <c r="AF1709" s="592">
        <v>353.72</v>
      </c>
      <c r="AG1709" s="592">
        <v>0</v>
      </c>
    </row>
    <row r="1710" spans="1:33" x14ac:dyDescent="0.2">
      <c r="A1710" s="988">
        <v>38226</v>
      </c>
      <c r="B1710" s="592">
        <v>23.704000000000001</v>
      </c>
      <c r="C1710" s="592"/>
      <c r="D1710" s="592">
        <v>7.0380000000000003</v>
      </c>
      <c r="E1710" s="592"/>
      <c r="F1710" s="592">
        <f t="shared" si="55"/>
        <v>30.742000000000001</v>
      </c>
      <c r="G1710" s="592"/>
      <c r="H1710" s="592"/>
      <c r="I1710" s="592"/>
      <c r="J1710" s="592"/>
      <c r="K1710" s="592"/>
      <c r="L1710" s="592"/>
      <c r="M1710" s="592"/>
      <c r="N1710" s="592"/>
      <c r="O1710" s="592"/>
      <c r="P1710" s="592"/>
      <c r="Q1710" s="592"/>
      <c r="R1710" s="592"/>
      <c r="S1710" s="592">
        <v>0</v>
      </c>
      <c r="T1710" s="990">
        <v>0</v>
      </c>
      <c r="U1710" s="679">
        <v>0</v>
      </c>
      <c r="V1710" s="592">
        <v>0</v>
      </c>
      <c r="W1710" s="631">
        <v>0</v>
      </c>
      <c r="X1710" s="631"/>
      <c r="Y1710" s="592">
        <f t="shared" si="56"/>
        <v>30.742000000000001</v>
      </c>
      <c r="Z1710" s="592"/>
      <c r="AA1710" s="592">
        <v>0</v>
      </c>
      <c r="AB1710" s="592">
        <v>340.31</v>
      </c>
      <c r="AC1710" s="592">
        <v>0</v>
      </c>
      <c r="AD1710" s="592"/>
      <c r="AE1710" s="592"/>
      <c r="AF1710" s="592">
        <v>353.67</v>
      </c>
      <c r="AG1710" s="592">
        <v>0</v>
      </c>
    </row>
    <row r="1711" spans="1:33" x14ac:dyDescent="0.2">
      <c r="A1711" s="988">
        <v>38227</v>
      </c>
      <c r="B1711" s="592">
        <v>21.332000000000001</v>
      </c>
      <c r="C1711" s="592"/>
      <c r="D1711" s="592">
        <v>9.02</v>
      </c>
      <c r="E1711" s="592"/>
      <c r="F1711" s="592">
        <f t="shared" si="55"/>
        <v>30.352</v>
      </c>
      <c r="G1711" s="592"/>
      <c r="H1711" s="592"/>
      <c r="I1711" s="592"/>
      <c r="J1711" s="592"/>
      <c r="K1711" s="592"/>
      <c r="L1711" s="592"/>
      <c r="M1711" s="592"/>
      <c r="N1711" s="592"/>
      <c r="O1711" s="592"/>
      <c r="P1711" s="592"/>
      <c r="Q1711" s="592"/>
      <c r="R1711" s="592"/>
      <c r="S1711" s="592">
        <v>0</v>
      </c>
      <c r="T1711" s="990">
        <v>0</v>
      </c>
      <c r="U1711" s="679">
        <v>0</v>
      </c>
      <c r="V1711" s="592">
        <v>0</v>
      </c>
      <c r="W1711" s="631">
        <v>0</v>
      </c>
      <c r="X1711" s="631"/>
      <c r="Y1711" s="592">
        <f t="shared" si="56"/>
        <v>30.352</v>
      </c>
      <c r="Z1711" s="592"/>
      <c r="AA1711" s="592">
        <v>0</v>
      </c>
      <c r="AB1711" s="592">
        <v>340.05</v>
      </c>
      <c r="AC1711" s="592">
        <v>0</v>
      </c>
      <c r="AD1711" s="592"/>
      <c r="AE1711" s="592"/>
      <c r="AF1711" s="592">
        <v>353.59</v>
      </c>
      <c r="AG1711" s="592">
        <v>0</v>
      </c>
    </row>
    <row r="1712" spans="1:33" x14ac:dyDescent="0.2">
      <c r="A1712" s="988">
        <v>38228</v>
      </c>
      <c r="B1712" s="592">
        <v>20.805</v>
      </c>
      <c r="C1712" s="592"/>
      <c r="D1712" s="592">
        <v>6.851</v>
      </c>
      <c r="E1712" s="592"/>
      <c r="F1712" s="592">
        <f t="shared" si="55"/>
        <v>27.655999999999999</v>
      </c>
      <c r="G1712" s="592"/>
      <c r="H1712" s="592"/>
      <c r="I1712" s="592"/>
      <c r="J1712" s="592"/>
      <c r="K1712" s="592"/>
      <c r="L1712" s="592"/>
      <c r="M1712" s="592"/>
      <c r="N1712" s="592"/>
      <c r="O1712" s="592"/>
      <c r="P1712" s="592"/>
      <c r="Q1712" s="592"/>
      <c r="R1712" s="592"/>
      <c r="S1712" s="592">
        <v>0</v>
      </c>
      <c r="T1712" s="990">
        <v>0</v>
      </c>
      <c r="U1712" s="679">
        <v>0</v>
      </c>
      <c r="V1712" s="592">
        <v>0</v>
      </c>
      <c r="W1712" s="631">
        <v>0</v>
      </c>
      <c r="X1712" s="631"/>
      <c r="Y1712" s="592">
        <f t="shared" si="56"/>
        <v>27.655999999999999</v>
      </c>
      <c r="Z1712" s="592"/>
      <c r="AA1712" s="592">
        <v>0</v>
      </c>
      <c r="AB1712" s="592">
        <v>339.96</v>
      </c>
      <c r="AC1712" s="592">
        <v>0.52</v>
      </c>
      <c r="AD1712" s="592"/>
      <c r="AE1712" s="592"/>
      <c r="AF1712" s="592">
        <v>353.5</v>
      </c>
      <c r="AG1712" s="592">
        <v>1.25</v>
      </c>
    </row>
    <row r="1713" spans="1:33" x14ac:dyDescent="0.2">
      <c r="A1713" s="988">
        <v>38229</v>
      </c>
      <c r="B1713" s="592">
        <v>21.984000000000002</v>
      </c>
      <c r="C1713" s="592"/>
      <c r="D1713" s="592">
        <v>6.69</v>
      </c>
      <c r="E1713" s="592"/>
      <c r="F1713" s="592">
        <f t="shared" si="55"/>
        <v>28.674000000000003</v>
      </c>
      <c r="G1713" s="592"/>
      <c r="H1713" s="592"/>
      <c r="I1713" s="592"/>
      <c r="J1713" s="592"/>
      <c r="K1713" s="592"/>
      <c r="L1713" s="592"/>
      <c r="M1713" s="592"/>
      <c r="N1713" s="592"/>
      <c r="O1713" s="592"/>
      <c r="P1713" s="592"/>
      <c r="Q1713" s="592"/>
      <c r="R1713" s="592"/>
      <c r="S1713" s="592">
        <v>0</v>
      </c>
      <c r="T1713" s="990">
        <v>0</v>
      </c>
      <c r="U1713" s="679">
        <v>0</v>
      </c>
      <c r="V1713" s="592">
        <v>0</v>
      </c>
      <c r="W1713" s="592">
        <v>0</v>
      </c>
      <c r="X1713" s="592"/>
      <c r="Y1713" s="592">
        <f t="shared" si="56"/>
        <v>28.674000000000003</v>
      </c>
      <c r="Z1713" s="592"/>
      <c r="AA1713" s="592">
        <v>0</v>
      </c>
      <c r="AB1713" s="1000">
        <v>343.33</v>
      </c>
      <c r="AC1713" s="592">
        <v>1.52</v>
      </c>
      <c r="AD1713" s="592"/>
      <c r="AE1713" s="592"/>
      <c r="AF1713" s="592">
        <v>356.1</v>
      </c>
      <c r="AG1713" s="592">
        <v>1.2</v>
      </c>
    </row>
    <row r="1714" spans="1:33" x14ac:dyDescent="0.2">
      <c r="A1714" s="988">
        <v>38230</v>
      </c>
      <c r="B1714" s="592">
        <v>21.341999999999999</v>
      </c>
      <c r="C1714" s="592"/>
      <c r="D1714" s="592">
        <v>6.7370000000000001</v>
      </c>
      <c r="E1714" s="592"/>
      <c r="F1714" s="592">
        <f t="shared" si="55"/>
        <v>28.079000000000001</v>
      </c>
      <c r="G1714" s="592"/>
      <c r="H1714" s="592"/>
      <c r="I1714" s="592"/>
      <c r="J1714" s="592"/>
      <c r="K1714" s="592"/>
      <c r="L1714" s="592"/>
      <c r="M1714" s="592"/>
      <c r="N1714" s="592"/>
      <c r="O1714" s="592"/>
      <c r="P1714" s="592"/>
      <c r="Q1714" s="592"/>
      <c r="R1714" s="592"/>
      <c r="S1714" s="592">
        <v>0</v>
      </c>
      <c r="T1714" s="990">
        <v>0</v>
      </c>
      <c r="U1714" s="679">
        <v>0</v>
      </c>
      <c r="V1714" s="592">
        <v>0</v>
      </c>
      <c r="W1714" s="592">
        <v>0</v>
      </c>
      <c r="X1714" s="592"/>
      <c r="Y1714" s="592">
        <f t="shared" si="56"/>
        <v>28.079000000000001</v>
      </c>
      <c r="Z1714" s="592"/>
      <c r="AA1714" s="592">
        <v>0</v>
      </c>
      <c r="AB1714" s="1000">
        <v>341.87</v>
      </c>
      <c r="AC1714" s="592">
        <v>0</v>
      </c>
      <c r="AD1714" s="592"/>
      <c r="AE1714" s="592"/>
      <c r="AF1714" s="592">
        <v>355</v>
      </c>
      <c r="AG1714" s="592">
        <v>0</v>
      </c>
    </row>
    <row r="1715" spans="1:33" x14ac:dyDescent="0.2">
      <c r="A1715" s="988">
        <v>38231</v>
      </c>
      <c r="B1715" s="592">
        <v>20.998000000000001</v>
      </c>
      <c r="C1715" s="592"/>
      <c r="D1715" s="592">
        <v>6.7430000000000003</v>
      </c>
      <c r="E1715" s="592"/>
      <c r="F1715" s="592">
        <f t="shared" si="55"/>
        <v>27.741</v>
      </c>
      <c r="G1715" s="592"/>
      <c r="H1715" s="592"/>
      <c r="I1715" s="592"/>
      <c r="J1715" s="592"/>
      <c r="K1715" s="592"/>
      <c r="L1715" s="592"/>
      <c r="M1715" s="592"/>
      <c r="N1715" s="592"/>
      <c r="O1715" s="592"/>
      <c r="P1715" s="592"/>
      <c r="Q1715" s="592"/>
      <c r="R1715" s="592"/>
      <c r="S1715" s="592">
        <v>0</v>
      </c>
      <c r="T1715" s="990">
        <v>0</v>
      </c>
      <c r="U1715" s="473">
        <v>0</v>
      </c>
      <c r="V1715" s="592">
        <v>0</v>
      </c>
      <c r="W1715" s="592">
        <v>0</v>
      </c>
      <c r="X1715" s="592"/>
      <c r="Y1715" s="592">
        <f t="shared" si="56"/>
        <v>27.741</v>
      </c>
      <c r="Z1715" s="592"/>
      <c r="AA1715" s="592">
        <v>0</v>
      </c>
      <c r="AB1715" s="592">
        <v>341.46</v>
      </c>
      <c r="AC1715" s="592">
        <v>0</v>
      </c>
      <c r="AD1715" s="592"/>
      <c r="AE1715" s="592"/>
      <c r="AF1715" s="631">
        <v>355.23</v>
      </c>
      <c r="AG1715" s="631">
        <v>0</v>
      </c>
    </row>
    <row r="1716" spans="1:33" x14ac:dyDescent="0.2">
      <c r="A1716" s="988">
        <v>38232</v>
      </c>
      <c r="B1716" s="631">
        <v>21.940999999999999</v>
      </c>
      <c r="C1716" s="631"/>
      <c r="D1716" s="592">
        <v>7.0019999999999998</v>
      </c>
      <c r="E1716" s="592"/>
      <c r="F1716" s="592">
        <f t="shared" si="55"/>
        <v>28.942999999999998</v>
      </c>
      <c r="G1716" s="592"/>
      <c r="H1716" s="592"/>
      <c r="I1716" s="592"/>
      <c r="J1716" s="592"/>
      <c r="K1716" s="592"/>
      <c r="L1716" s="592"/>
      <c r="M1716" s="592"/>
      <c r="N1716" s="592"/>
      <c r="O1716" s="592"/>
      <c r="P1716" s="592"/>
      <c r="Q1716" s="592"/>
      <c r="R1716" s="592"/>
      <c r="S1716" s="592">
        <v>0</v>
      </c>
      <c r="T1716" s="990">
        <v>0</v>
      </c>
      <c r="U1716" s="473">
        <v>0</v>
      </c>
      <c r="V1716" s="592">
        <v>0</v>
      </c>
      <c r="W1716" s="592">
        <v>0</v>
      </c>
      <c r="X1716" s="592"/>
      <c r="Y1716" s="592">
        <f t="shared" si="56"/>
        <v>28.942999999999998</v>
      </c>
      <c r="Z1716" s="592"/>
      <c r="AA1716" s="592">
        <v>0</v>
      </c>
      <c r="AB1716" s="592">
        <v>341.32</v>
      </c>
      <c r="AC1716" s="592">
        <v>0</v>
      </c>
      <c r="AD1716" s="592"/>
      <c r="AE1716" s="592"/>
      <c r="AF1716" s="631">
        <v>355.2</v>
      </c>
      <c r="AG1716" s="631">
        <v>0</v>
      </c>
    </row>
    <row r="1717" spans="1:33" x14ac:dyDescent="0.2">
      <c r="A1717" s="988">
        <v>38233</v>
      </c>
      <c r="B1717" s="993">
        <v>20.698</v>
      </c>
      <c r="C1717" s="993"/>
      <c r="D1717" s="592">
        <v>7.01</v>
      </c>
      <c r="E1717" s="592"/>
      <c r="F1717" s="592">
        <f t="shared" si="55"/>
        <v>27.707999999999998</v>
      </c>
      <c r="G1717" s="592"/>
      <c r="H1717" s="592"/>
      <c r="I1717" s="592"/>
      <c r="J1717" s="592"/>
      <c r="K1717" s="592"/>
      <c r="L1717" s="592"/>
      <c r="M1717" s="592"/>
      <c r="N1717" s="592"/>
      <c r="O1717" s="592"/>
      <c r="P1717" s="592"/>
      <c r="Q1717" s="592"/>
      <c r="R1717" s="592"/>
      <c r="S1717" s="592">
        <v>0</v>
      </c>
      <c r="T1717" s="990">
        <v>0</v>
      </c>
      <c r="U1717" s="473">
        <v>0</v>
      </c>
      <c r="V1717" s="592">
        <v>0</v>
      </c>
      <c r="W1717" s="592">
        <v>0</v>
      </c>
      <c r="X1717" s="592"/>
      <c r="Y1717" s="592">
        <f t="shared" si="56"/>
        <v>27.707999999999998</v>
      </c>
      <c r="Z1717" s="592"/>
      <c r="AA1717" s="592">
        <v>0</v>
      </c>
      <c r="AB1717" s="592">
        <v>341.14</v>
      </c>
      <c r="AC1717" s="592">
        <v>0.02</v>
      </c>
      <c r="AD1717" s="592"/>
      <c r="AE1717" s="592"/>
      <c r="AF1717" s="592">
        <v>355.13</v>
      </c>
      <c r="AG1717" s="592">
        <v>0</v>
      </c>
    </row>
    <row r="1718" spans="1:33" x14ac:dyDescent="0.2">
      <c r="A1718" s="988">
        <v>38234</v>
      </c>
      <c r="B1718" s="592">
        <v>20.309000000000001</v>
      </c>
      <c r="C1718" s="592"/>
      <c r="D1718" s="592">
        <v>6.8339999999999996</v>
      </c>
      <c r="E1718" s="592"/>
      <c r="F1718" s="592">
        <f t="shared" si="55"/>
        <v>27.143000000000001</v>
      </c>
      <c r="G1718" s="592"/>
      <c r="H1718" s="592"/>
      <c r="I1718" s="592"/>
      <c r="J1718" s="592"/>
      <c r="K1718" s="592"/>
      <c r="L1718" s="592"/>
      <c r="M1718" s="592"/>
      <c r="N1718" s="592"/>
      <c r="O1718" s="592"/>
      <c r="P1718" s="592"/>
      <c r="Q1718" s="592"/>
      <c r="R1718" s="592"/>
      <c r="S1718" s="592">
        <v>0</v>
      </c>
      <c r="T1718" s="990">
        <v>0</v>
      </c>
      <c r="U1718" s="473">
        <v>0</v>
      </c>
      <c r="V1718" s="592">
        <v>0</v>
      </c>
      <c r="W1718" s="592">
        <v>0</v>
      </c>
      <c r="X1718" s="592"/>
      <c r="Y1718" s="592">
        <f t="shared" si="56"/>
        <v>27.143000000000001</v>
      </c>
      <c r="Z1718" s="592"/>
      <c r="AA1718" s="592">
        <v>0</v>
      </c>
      <c r="AB1718" s="592">
        <v>341.08</v>
      </c>
      <c r="AC1718" s="592">
        <v>0</v>
      </c>
      <c r="AD1718" s="592"/>
      <c r="AE1718" s="592"/>
      <c r="AF1718" s="592">
        <v>355.1</v>
      </c>
      <c r="AG1718" s="592">
        <v>0</v>
      </c>
    </row>
    <row r="1719" spans="1:33" x14ac:dyDescent="0.2">
      <c r="A1719" s="988">
        <v>38235</v>
      </c>
      <c r="B1719" s="592">
        <v>19.629000000000001</v>
      </c>
      <c r="C1719" s="592"/>
      <c r="D1719" s="592">
        <v>6.6710000000000003</v>
      </c>
      <c r="E1719" s="592"/>
      <c r="F1719" s="592">
        <f t="shared" si="55"/>
        <v>26.3</v>
      </c>
      <c r="G1719" s="592"/>
      <c r="H1719" s="592"/>
      <c r="I1719" s="592"/>
      <c r="J1719" s="592"/>
      <c r="K1719" s="592"/>
      <c r="L1719" s="592"/>
      <c r="M1719" s="592"/>
      <c r="N1719" s="592"/>
      <c r="O1719" s="592"/>
      <c r="P1719" s="592"/>
      <c r="Q1719" s="592"/>
      <c r="R1719" s="592"/>
      <c r="S1719" s="592">
        <v>0</v>
      </c>
      <c r="T1719" s="990">
        <v>0</v>
      </c>
      <c r="U1719" s="473">
        <v>0</v>
      </c>
      <c r="V1719" s="592">
        <v>0</v>
      </c>
      <c r="W1719" s="592">
        <v>0</v>
      </c>
      <c r="X1719" s="592"/>
      <c r="Y1719" s="592">
        <f t="shared" si="56"/>
        <v>26.3</v>
      </c>
      <c r="Z1719" s="592"/>
      <c r="AA1719" s="592">
        <v>0</v>
      </c>
      <c r="AB1719" s="592">
        <v>341.01</v>
      </c>
      <c r="AC1719" s="592">
        <v>0</v>
      </c>
      <c r="AD1719" s="592"/>
      <c r="AE1719" s="592"/>
      <c r="AF1719" s="631">
        <v>355.11</v>
      </c>
      <c r="AG1719" s="631">
        <v>0.03</v>
      </c>
    </row>
    <row r="1720" spans="1:33" x14ac:dyDescent="0.2">
      <c r="A1720" s="988">
        <v>38236</v>
      </c>
      <c r="B1720" s="592">
        <v>20.417999999999999</v>
      </c>
      <c r="C1720" s="592"/>
      <c r="D1720" s="592">
        <v>7.22</v>
      </c>
      <c r="E1720" s="592"/>
      <c r="F1720" s="592">
        <f t="shared" si="55"/>
        <v>27.637999999999998</v>
      </c>
      <c r="G1720" s="592"/>
      <c r="H1720" s="592"/>
      <c r="I1720" s="592"/>
      <c r="J1720" s="592"/>
      <c r="K1720" s="592"/>
      <c r="L1720" s="592"/>
      <c r="M1720" s="592"/>
      <c r="N1720" s="592"/>
      <c r="O1720" s="592"/>
      <c r="P1720" s="592"/>
      <c r="Q1720" s="592"/>
      <c r="R1720" s="592"/>
      <c r="S1720" s="592">
        <v>0</v>
      </c>
      <c r="T1720" s="990">
        <v>0</v>
      </c>
      <c r="U1720" s="473">
        <v>0</v>
      </c>
      <c r="V1720" s="592">
        <v>0</v>
      </c>
      <c r="W1720" s="592">
        <v>0</v>
      </c>
      <c r="X1720" s="592"/>
      <c r="Y1720" s="592">
        <f t="shared" si="56"/>
        <v>27.637999999999998</v>
      </c>
      <c r="Z1720" s="592"/>
      <c r="AA1720" s="592">
        <v>0</v>
      </c>
      <c r="AB1720" s="592">
        <v>341.1</v>
      </c>
      <c r="AC1720" s="592">
        <v>0.52</v>
      </c>
      <c r="AD1720" s="592"/>
      <c r="AE1720" s="592"/>
      <c r="AF1720" s="631">
        <v>355.12</v>
      </c>
      <c r="AG1720" s="631">
        <v>0.7</v>
      </c>
    </row>
    <row r="1721" spans="1:33" x14ac:dyDescent="0.2">
      <c r="A1721" s="988">
        <v>38237</v>
      </c>
      <c r="B1721" s="592">
        <v>20.126999999999999</v>
      </c>
      <c r="C1721" s="592"/>
      <c r="D1721" s="592">
        <v>6.7140000000000004</v>
      </c>
      <c r="E1721" s="592"/>
      <c r="F1721" s="592">
        <f t="shared" si="55"/>
        <v>26.841000000000001</v>
      </c>
      <c r="G1721" s="592"/>
      <c r="H1721" s="592"/>
      <c r="I1721" s="592"/>
      <c r="J1721" s="592"/>
      <c r="K1721" s="592"/>
      <c r="L1721" s="592"/>
      <c r="M1721" s="592"/>
      <c r="N1721" s="592"/>
      <c r="O1721" s="592"/>
      <c r="P1721" s="592"/>
      <c r="Q1721" s="592"/>
      <c r="R1721" s="592"/>
      <c r="S1721" s="592">
        <v>0</v>
      </c>
      <c r="T1721" s="990">
        <v>0</v>
      </c>
      <c r="U1721" s="473">
        <v>0</v>
      </c>
      <c r="V1721" s="592">
        <v>0</v>
      </c>
      <c r="W1721" s="592">
        <v>0</v>
      </c>
      <c r="X1721" s="592"/>
      <c r="Y1721" s="592">
        <f t="shared" si="56"/>
        <v>26.841000000000001</v>
      </c>
      <c r="Z1721" s="592"/>
      <c r="AA1721" s="592">
        <v>0</v>
      </c>
      <c r="AB1721" s="592">
        <v>341.27</v>
      </c>
      <c r="AC1721" s="592">
        <v>0.84</v>
      </c>
      <c r="AD1721" s="592"/>
      <c r="AE1721" s="592"/>
      <c r="AF1721" s="592">
        <v>355.23</v>
      </c>
      <c r="AG1721" s="592">
        <v>1.1000000000000001</v>
      </c>
    </row>
    <row r="1722" spans="1:33" x14ac:dyDescent="0.2">
      <c r="A1722" s="988">
        <v>38238</v>
      </c>
      <c r="B1722" s="631">
        <v>20.827999999999999</v>
      </c>
      <c r="C1722" s="631"/>
      <c r="D1722" s="592">
        <v>6.8319999999999999</v>
      </c>
      <c r="E1722" s="592"/>
      <c r="F1722" s="592">
        <f t="shared" si="55"/>
        <v>27.66</v>
      </c>
      <c r="G1722" s="592"/>
      <c r="H1722" s="592"/>
      <c r="I1722" s="592"/>
      <c r="J1722" s="592"/>
      <c r="K1722" s="592"/>
      <c r="L1722" s="592"/>
      <c r="M1722" s="592"/>
      <c r="N1722" s="592"/>
      <c r="O1722" s="592"/>
      <c r="P1722" s="592"/>
      <c r="Q1722" s="592"/>
      <c r="R1722" s="592"/>
      <c r="S1722" s="592">
        <v>0</v>
      </c>
      <c r="T1722" s="990">
        <v>0</v>
      </c>
      <c r="U1722" s="473">
        <v>0</v>
      </c>
      <c r="V1722" s="592">
        <v>0</v>
      </c>
      <c r="W1722" s="592">
        <v>0</v>
      </c>
      <c r="X1722" s="592"/>
      <c r="Y1722" s="592">
        <f t="shared" si="56"/>
        <v>27.66</v>
      </c>
      <c r="Z1722" s="592"/>
      <c r="AA1722" s="592">
        <v>0</v>
      </c>
      <c r="AB1722" s="592">
        <v>341.95</v>
      </c>
      <c r="AC1722" s="592">
        <v>0.08</v>
      </c>
      <c r="AD1722" s="592"/>
      <c r="AE1722" s="592"/>
      <c r="AF1722" s="996">
        <v>355.72</v>
      </c>
      <c r="AG1722" s="631">
        <v>0.05</v>
      </c>
    </row>
    <row r="1723" spans="1:33" x14ac:dyDescent="0.2">
      <c r="A1723" s="988">
        <v>38239</v>
      </c>
      <c r="B1723" s="592">
        <v>21.594000000000001</v>
      </c>
      <c r="C1723" s="592"/>
      <c r="D1723" s="592">
        <v>6.8440000000000003</v>
      </c>
      <c r="E1723" s="592"/>
      <c r="F1723" s="592">
        <f t="shared" si="55"/>
        <v>28.438000000000002</v>
      </c>
      <c r="G1723" s="592"/>
      <c r="H1723" s="592"/>
      <c r="I1723" s="592"/>
      <c r="J1723" s="592"/>
      <c r="K1723" s="592"/>
      <c r="L1723" s="592"/>
      <c r="M1723" s="592"/>
      <c r="N1723" s="592"/>
      <c r="O1723" s="592"/>
      <c r="P1723" s="592"/>
      <c r="Q1723" s="592"/>
      <c r="R1723" s="592"/>
      <c r="S1723" s="592">
        <v>0</v>
      </c>
      <c r="T1723" s="990">
        <v>0</v>
      </c>
      <c r="U1723" s="473">
        <v>0</v>
      </c>
      <c r="V1723" s="1023">
        <v>0</v>
      </c>
      <c r="W1723" s="1023">
        <v>0</v>
      </c>
      <c r="X1723" s="1023"/>
      <c r="Y1723" s="592">
        <f t="shared" si="56"/>
        <v>28.438000000000002</v>
      </c>
      <c r="Z1723" s="592"/>
      <c r="AA1723" s="592">
        <v>0</v>
      </c>
      <c r="AB1723" s="592">
        <v>341.62</v>
      </c>
      <c r="AC1723" s="592">
        <v>0</v>
      </c>
      <c r="AD1723" s="592"/>
      <c r="AE1723" s="592"/>
      <c r="AF1723" s="592">
        <v>355.38</v>
      </c>
      <c r="AG1723" s="592">
        <v>1.4999999999999999E-2</v>
      </c>
    </row>
    <row r="1724" spans="1:33" x14ac:dyDescent="0.2">
      <c r="A1724" s="988">
        <v>38240</v>
      </c>
      <c r="B1724" s="592">
        <v>20.859000000000002</v>
      </c>
      <c r="C1724" s="592"/>
      <c r="D1724" s="631">
        <v>6.8380000000000001</v>
      </c>
      <c r="E1724" s="631"/>
      <c r="F1724" s="592">
        <f t="shared" si="55"/>
        <v>27.697000000000003</v>
      </c>
      <c r="G1724" s="592"/>
      <c r="H1724" s="592"/>
      <c r="I1724" s="592"/>
      <c r="J1724" s="592"/>
      <c r="K1724" s="592"/>
      <c r="L1724" s="592"/>
      <c r="M1724" s="592"/>
      <c r="N1724" s="592"/>
      <c r="O1724" s="592"/>
      <c r="P1724" s="592"/>
      <c r="Q1724" s="592"/>
      <c r="R1724" s="592"/>
      <c r="S1724" s="592">
        <v>0</v>
      </c>
      <c r="T1724" s="990">
        <v>0</v>
      </c>
      <c r="U1724" s="473">
        <v>0</v>
      </c>
      <c r="V1724" s="1023">
        <v>0</v>
      </c>
      <c r="W1724" s="1023">
        <v>0</v>
      </c>
      <c r="X1724" s="1023"/>
      <c r="Y1724" s="592">
        <f t="shared" si="56"/>
        <v>27.697000000000003</v>
      </c>
      <c r="Z1724" s="592"/>
      <c r="AA1724" s="592">
        <v>0</v>
      </c>
      <c r="AB1724" s="996">
        <v>341.18</v>
      </c>
      <c r="AC1724" s="631">
        <v>0</v>
      </c>
      <c r="AD1724" s="631"/>
      <c r="AE1724" s="631"/>
      <c r="AF1724" s="592">
        <v>355.23</v>
      </c>
      <c r="AG1724" s="592">
        <v>0</v>
      </c>
    </row>
    <row r="1725" spans="1:33" x14ac:dyDescent="0.2">
      <c r="A1725" s="988">
        <v>38241</v>
      </c>
      <c r="B1725" s="592">
        <v>18.161000000000001</v>
      </c>
      <c r="C1725" s="592"/>
      <c r="D1725" s="592">
        <v>6.7539999999999996</v>
      </c>
      <c r="E1725" s="592"/>
      <c r="F1725" s="592">
        <f t="shared" si="55"/>
        <v>24.914999999999999</v>
      </c>
      <c r="G1725" s="592"/>
      <c r="H1725" s="592"/>
      <c r="I1725" s="592"/>
      <c r="J1725" s="592"/>
      <c r="K1725" s="592"/>
      <c r="L1725" s="592"/>
      <c r="M1725" s="592"/>
      <c r="N1725" s="592"/>
      <c r="O1725" s="592"/>
      <c r="P1725" s="592"/>
      <c r="Q1725" s="592"/>
      <c r="R1725" s="592"/>
      <c r="S1725" s="592">
        <v>0</v>
      </c>
      <c r="T1725" s="990">
        <v>0</v>
      </c>
      <c r="U1725" s="473">
        <v>0</v>
      </c>
      <c r="V1725" s="1023">
        <v>0</v>
      </c>
      <c r="W1725" s="1023">
        <v>0</v>
      </c>
      <c r="X1725" s="1023"/>
      <c r="Y1725" s="592">
        <f t="shared" si="56"/>
        <v>24.914999999999999</v>
      </c>
      <c r="Z1725" s="592"/>
      <c r="AA1725" s="592">
        <v>0</v>
      </c>
      <c r="AB1725" s="592">
        <v>341.1</v>
      </c>
      <c r="AC1725" s="592">
        <v>0</v>
      </c>
      <c r="AD1725" s="592"/>
      <c r="AE1725" s="592"/>
      <c r="AF1725" s="592">
        <v>355.16</v>
      </c>
      <c r="AG1725" s="592">
        <v>0</v>
      </c>
    </row>
    <row r="1726" spans="1:33" x14ac:dyDescent="0.2">
      <c r="A1726" s="988">
        <v>38242</v>
      </c>
      <c r="B1726" s="592">
        <v>20.045000000000002</v>
      </c>
      <c r="C1726" s="592"/>
      <c r="D1726" s="592">
        <v>6.5190000000000001</v>
      </c>
      <c r="E1726" s="592"/>
      <c r="F1726" s="592">
        <f t="shared" si="55"/>
        <v>26.564</v>
      </c>
      <c r="G1726" s="592"/>
      <c r="H1726" s="592"/>
      <c r="I1726" s="592"/>
      <c r="J1726" s="592"/>
      <c r="K1726" s="592"/>
      <c r="L1726" s="592"/>
      <c r="M1726" s="592"/>
      <c r="N1726" s="592"/>
      <c r="O1726" s="592"/>
      <c r="P1726" s="592"/>
      <c r="Q1726" s="592"/>
      <c r="R1726" s="592"/>
      <c r="S1726" s="592">
        <v>0</v>
      </c>
      <c r="T1726" s="990">
        <v>0</v>
      </c>
      <c r="U1726" s="473">
        <v>0</v>
      </c>
      <c r="V1726" s="1023">
        <v>0</v>
      </c>
      <c r="W1726" s="1023">
        <v>0</v>
      </c>
      <c r="X1726" s="1023"/>
      <c r="Y1726" s="592">
        <f t="shared" si="56"/>
        <v>26.564</v>
      </c>
      <c r="Z1726" s="592"/>
      <c r="AA1726" s="592">
        <v>0</v>
      </c>
      <c r="AB1726" s="592">
        <v>341.03</v>
      </c>
      <c r="AC1726" s="592">
        <v>0</v>
      </c>
      <c r="AD1726" s="592"/>
      <c r="AE1726" s="592"/>
      <c r="AF1726" s="592">
        <v>355.1</v>
      </c>
      <c r="AG1726" s="592">
        <v>0</v>
      </c>
    </row>
    <row r="1727" spans="1:33" x14ac:dyDescent="0.2">
      <c r="A1727" s="988">
        <v>38243</v>
      </c>
      <c r="B1727" s="592">
        <v>20.824000000000002</v>
      </c>
      <c r="C1727" s="592"/>
      <c r="D1727" s="592">
        <v>6.6589999999999998</v>
      </c>
      <c r="E1727" s="592"/>
      <c r="F1727" s="592">
        <f t="shared" si="55"/>
        <v>27.483000000000001</v>
      </c>
      <c r="G1727" s="592"/>
      <c r="H1727" s="592"/>
      <c r="I1727" s="592"/>
      <c r="J1727" s="592"/>
      <c r="K1727" s="592"/>
      <c r="L1727" s="592"/>
      <c r="M1727" s="592"/>
      <c r="N1727" s="592"/>
      <c r="O1727" s="592"/>
      <c r="P1727" s="592"/>
      <c r="Q1727" s="592"/>
      <c r="R1727" s="592"/>
      <c r="S1727" s="592">
        <v>0</v>
      </c>
      <c r="T1727" s="990">
        <v>0</v>
      </c>
      <c r="U1727" s="473">
        <v>0</v>
      </c>
      <c r="V1727" s="592">
        <v>0</v>
      </c>
      <c r="W1727" s="592">
        <v>0</v>
      </c>
      <c r="X1727" s="592"/>
      <c r="Y1727" s="592">
        <f t="shared" si="56"/>
        <v>27.483000000000001</v>
      </c>
      <c r="Z1727" s="592"/>
      <c r="AA1727" s="592">
        <v>0</v>
      </c>
      <c r="AB1727" s="592">
        <v>341</v>
      </c>
      <c r="AC1727" s="592">
        <v>0</v>
      </c>
      <c r="AD1727" s="592"/>
      <c r="AE1727" s="592"/>
      <c r="AF1727" s="592">
        <v>355.09</v>
      </c>
      <c r="AG1727" s="592">
        <v>0</v>
      </c>
    </row>
    <row r="1728" spans="1:33" x14ac:dyDescent="0.2">
      <c r="A1728" s="988">
        <v>38244</v>
      </c>
      <c r="B1728" s="592">
        <v>20.122</v>
      </c>
      <c r="C1728" s="592"/>
      <c r="D1728" s="592">
        <v>6.7140000000000004</v>
      </c>
      <c r="E1728" s="592"/>
      <c r="F1728" s="592">
        <f t="shared" si="55"/>
        <v>26.835999999999999</v>
      </c>
      <c r="G1728" s="592"/>
      <c r="H1728" s="592"/>
      <c r="I1728" s="592"/>
      <c r="J1728" s="592"/>
      <c r="K1728" s="592"/>
      <c r="L1728" s="592"/>
      <c r="M1728" s="592"/>
      <c r="N1728" s="592"/>
      <c r="O1728" s="592"/>
      <c r="P1728" s="592"/>
      <c r="Q1728" s="592"/>
      <c r="R1728" s="592"/>
      <c r="S1728" s="592">
        <v>0</v>
      </c>
      <c r="T1728" s="990">
        <v>0</v>
      </c>
      <c r="U1728" s="473">
        <v>0</v>
      </c>
      <c r="V1728" s="592">
        <v>0</v>
      </c>
      <c r="W1728" s="592">
        <v>0</v>
      </c>
      <c r="X1728" s="592"/>
      <c r="Y1728" s="592">
        <f t="shared" si="56"/>
        <v>26.835999999999999</v>
      </c>
      <c r="Z1728" s="592"/>
      <c r="AA1728" s="592">
        <v>0</v>
      </c>
      <c r="AB1728" s="592">
        <v>341</v>
      </c>
      <c r="AC1728" s="592">
        <v>0.17</v>
      </c>
      <c r="AD1728" s="592"/>
      <c r="AE1728" s="592"/>
      <c r="AF1728" s="592">
        <v>355.13</v>
      </c>
      <c r="AG1728" s="592">
        <v>0.2</v>
      </c>
    </row>
    <row r="1729" spans="1:33" x14ac:dyDescent="0.2">
      <c r="A1729" s="988">
        <v>38245</v>
      </c>
      <c r="B1729" s="592">
        <v>20.106000000000002</v>
      </c>
      <c r="C1729" s="592"/>
      <c r="D1729" s="592">
        <v>6.8150000000000004</v>
      </c>
      <c r="E1729" s="592"/>
      <c r="F1729" s="592">
        <f t="shared" si="55"/>
        <v>26.921000000000003</v>
      </c>
      <c r="G1729" s="592"/>
      <c r="H1729" s="592"/>
      <c r="I1729" s="592"/>
      <c r="J1729" s="592"/>
      <c r="K1729" s="592"/>
      <c r="L1729" s="592"/>
      <c r="M1729" s="592"/>
      <c r="N1729" s="592"/>
      <c r="O1729" s="592"/>
      <c r="P1729" s="592"/>
      <c r="Q1729" s="592"/>
      <c r="R1729" s="592"/>
      <c r="S1729" s="592">
        <v>0</v>
      </c>
      <c r="T1729" s="990">
        <v>0</v>
      </c>
      <c r="U1729" s="473">
        <v>0</v>
      </c>
      <c r="V1729" s="592">
        <v>0</v>
      </c>
      <c r="W1729" s="592">
        <v>0</v>
      </c>
      <c r="X1729" s="592"/>
      <c r="Y1729" s="592">
        <f t="shared" si="56"/>
        <v>26.921000000000003</v>
      </c>
      <c r="Z1729" s="592"/>
      <c r="AA1729" s="592">
        <v>0</v>
      </c>
      <c r="AB1729" s="592">
        <v>340.97</v>
      </c>
      <c r="AC1729" s="592">
        <v>0.13</v>
      </c>
      <c r="AD1729" s="592"/>
      <c r="AE1729" s="592"/>
      <c r="AF1729" s="592">
        <v>355.07</v>
      </c>
      <c r="AG1729" s="592">
        <v>0</v>
      </c>
    </row>
    <row r="1730" spans="1:33" x14ac:dyDescent="0.2">
      <c r="A1730" s="988">
        <v>38246</v>
      </c>
      <c r="B1730" s="592">
        <v>20.446000000000002</v>
      </c>
      <c r="C1730" s="592"/>
      <c r="D1730" s="592">
        <v>7.0679999999999996</v>
      </c>
      <c r="E1730" s="592"/>
      <c r="F1730" s="592">
        <f t="shared" si="55"/>
        <v>27.514000000000003</v>
      </c>
      <c r="G1730" s="592"/>
      <c r="H1730" s="592"/>
      <c r="I1730" s="592"/>
      <c r="J1730" s="592"/>
      <c r="K1730" s="592"/>
      <c r="L1730" s="592"/>
      <c r="M1730" s="592"/>
      <c r="N1730" s="592"/>
      <c r="O1730" s="592"/>
      <c r="P1730" s="592"/>
      <c r="Q1730" s="592"/>
      <c r="R1730" s="592"/>
      <c r="S1730" s="592">
        <v>0</v>
      </c>
      <c r="T1730" s="990">
        <v>0</v>
      </c>
      <c r="U1730" s="473">
        <v>0</v>
      </c>
      <c r="V1730" s="592">
        <v>0</v>
      </c>
      <c r="W1730" s="592">
        <v>0</v>
      </c>
      <c r="X1730" s="592"/>
      <c r="Y1730" s="592">
        <f t="shared" si="56"/>
        <v>27.514000000000003</v>
      </c>
      <c r="Z1730" s="592"/>
      <c r="AA1730" s="592">
        <v>0</v>
      </c>
      <c r="AB1730" s="592">
        <v>340.95</v>
      </c>
      <c r="AC1730" s="592">
        <v>0</v>
      </c>
      <c r="AD1730" s="592"/>
      <c r="AE1730" s="592"/>
      <c r="AF1730" s="1000">
        <v>355.12</v>
      </c>
      <c r="AG1730" s="592">
        <v>0</v>
      </c>
    </row>
    <row r="1731" spans="1:33" x14ac:dyDescent="0.2">
      <c r="A1731" s="988">
        <v>38247</v>
      </c>
      <c r="B1731" s="592">
        <v>21.506</v>
      </c>
      <c r="C1731" s="592"/>
      <c r="D1731" s="592">
        <v>6.7539999999999996</v>
      </c>
      <c r="E1731" s="592"/>
      <c r="F1731" s="592">
        <f t="shared" si="55"/>
        <v>28.259999999999998</v>
      </c>
      <c r="G1731" s="592"/>
      <c r="H1731" s="592"/>
      <c r="I1731" s="592"/>
      <c r="J1731" s="592"/>
      <c r="K1731" s="592"/>
      <c r="L1731" s="592"/>
      <c r="M1731" s="592"/>
      <c r="N1731" s="592"/>
      <c r="O1731" s="592"/>
      <c r="P1731" s="592"/>
      <c r="Q1731" s="592"/>
      <c r="R1731" s="592"/>
      <c r="S1731" s="592">
        <v>0</v>
      </c>
      <c r="T1731" s="990">
        <v>0</v>
      </c>
      <c r="U1731" s="473">
        <v>0</v>
      </c>
      <c r="V1731" s="592">
        <v>0</v>
      </c>
      <c r="W1731" s="592">
        <v>0</v>
      </c>
      <c r="X1731" s="592"/>
      <c r="Y1731" s="592">
        <f t="shared" si="56"/>
        <v>28.259999999999998</v>
      </c>
      <c r="Z1731" s="592"/>
      <c r="AA1731" s="592">
        <v>0</v>
      </c>
      <c r="AB1731" s="592">
        <v>341.62</v>
      </c>
      <c r="AC1731" s="592">
        <v>2.25</v>
      </c>
      <c r="AD1731" s="592"/>
      <c r="AE1731" s="592"/>
      <c r="AF1731" s="592">
        <v>355.39</v>
      </c>
      <c r="AG1731" s="592">
        <v>1.8</v>
      </c>
    </row>
    <row r="1732" spans="1:33" x14ac:dyDescent="0.2">
      <c r="A1732" s="988">
        <v>38248</v>
      </c>
      <c r="B1732" s="592">
        <v>18.724</v>
      </c>
      <c r="C1732" s="592"/>
      <c r="D1732" s="592">
        <v>6.8289999999999997</v>
      </c>
      <c r="E1732" s="592"/>
      <c r="F1732" s="592">
        <f t="shared" si="55"/>
        <v>25.553000000000001</v>
      </c>
      <c r="G1732" s="592"/>
      <c r="H1732" s="592"/>
      <c r="I1732" s="592"/>
      <c r="J1732" s="592"/>
      <c r="K1732" s="592"/>
      <c r="L1732" s="592"/>
      <c r="M1732" s="592"/>
      <c r="N1732" s="592"/>
      <c r="O1732" s="592"/>
      <c r="P1732" s="592"/>
      <c r="Q1732" s="592"/>
      <c r="R1732" s="592"/>
      <c r="S1732" s="592">
        <v>0</v>
      </c>
      <c r="T1732" s="990">
        <v>0</v>
      </c>
      <c r="U1732" s="473">
        <v>0</v>
      </c>
      <c r="V1732" s="592">
        <v>0</v>
      </c>
      <c r="W1732" s="592">
        <v>0</v>
      </c>
      <c r="X1732" s="592"/>
      <c r="Y1732" s="592">
        <f t="shared" si="56"/>
        <v>25.553000000000001</v>
      </c>
      <c r="Z1732" s="592"/>
      <c r="AA1732" s="592">
        <v>0</v>
      </c>
      <c r="AB1732" s="631">
        <v>341.59</v>
      </c>
      <c r="AC1732" s="631">
        <v>0.03</v>
      </c>
      <c r="AD1732" s="631"/>
      <c r="AE1732" s="631"/>
      <c r="AF1732" s="631">
        <v>355.45</v>
      </c>
      <c r="AG1732" s="631">
        <v>0.15</v>
      </c>
    </row>
    <row r="1733" spans="1:33" x14ac:dyDescent="0.2">
      <c r="A1733" s="988">
        <v>38249</v>
      </c>
      <c r="B1733" s="592">
        <v>17.760999999999999</v>
      </c>
      <c r="C1733" s="592"/>
      <c r="D1733" s="592">
        <v>6.4509999999999996</v>
      </c>
      <c r="E1733" s="592"/>
      <c r="F1733" s="592">
        <f t="shared" si="55"/>
        <v>24.212</v>
      </c>
      <c r="G1733" s="592"/>
      <c r="H1733" s="592"/>
      <c r="I1733" s="592"/>
      <c r="J1733" s="592"/>
      <c r="K1733" s="592"/>
      <c r="L1733" s="592"/>
      <c r="M1733" s="592"/>
      <c r="N1733" s="592"/>
      <c r="O1733" s="592"/>
      <c r="P1733" s="592"/>
      <c r="Q1733" s="592"/>
      <c r="R1733" s="592"/>
      <c r="S1733" s="592">
        <v>0</v>
      </c>
      <c r="T1733" s="990">
        <v>0</v>
      </c>
      <c r="U1733" s="473">
        <v>0</v>
      </c>
      <c r="V1733" s="592">
        <v>0</v>
      </c>
      <c r="W1733" s="592">
        <v>0</v>
      </c>
      <c r="X1733" s="592"/>
      <c r="Y1733" s="592">
        <f t="shared" si="56"/>
        <v>24.212</v>
      </c>
      <c r="Z1733" s="592"/>
      <c r="AA1733" s="592">
        <v>0</v>
      </c>
      <c r="AB1733" s="631">
        <v>341.51</v>
      </c>
      <c r="AC1733" s="631">
        <v>0</v>
      </c>
      <c r="AD1733" s="631"/>
      <c r="AE1733" s="631"/>
      <c r="AF1733" s="631">
        <v>355.27</v>
      </c>
      <c r="AG1733" s="631">
        <v>0.01</v>
      </c>
    </row>
    <row r="1734" spans="1:33" x14ac:dyDescent="0.2">
      <c r="A1734" s="988">
        <v>38250</v>
      </c>
      <c r="B1734" s="592">
        <v>19.004000000000001</v>
      </c>
      <c r="C1734" s="592"/>
      <c r="D1734" s="592">
        <v>6.7060000000000004</v>
      </c>
      <c r="E1734" s="592"/>
      <c r="F1734" s="592">
        <f t="shared" si="55"/>
        <v>25.71</v>
      </c>
      <c r="G1734" s="592"/>
      <c r="H1734" s="592"/>
      <c r="I1734" s="592"/>
      <c r="J1734" s="592"/>
      <c r="K1734" s="592"/>
      <c r="L1734" s="592"/>
      <c r="M1734" s="592"/>
      <c r="N1734" s="592"/>
      <c r="O1734" s="592"/>
      <c r="P1734" s="592"/>
      <c r="Q1734" s="592"/>
      <c r="R1734" s="592"/>
      <c r="S1734" s="592">
        <v>0</v>
      </c>
      <c r="T1734" s="997">
        <v>0</v>
      </c>
      <c r="U1734" s="473">
        <v>0</v>
      </c>
      <c r="V1734" s="592">
        <v>0</v>
      </c>
      <c r="W1734" s="592">
        <v>0</v>
      </c>
      <c r="X1734" s="592"/>
      <c r="Y1734" s="592">
        <f t="shared" si="56"/>
        <v>25.71</v>
      </c>
      <c r="Z1734" s="592"/>
      <c r="AA1734" s="592">
        <v>0</v>
      </c>
      <c r="AB1734" s="592">
        <v>341.43</v>
      </c>
      <c r="AC1734" s="592">
        <v>0</v>
      </c>
      <c r="AD1734" s="592"/>
      <c r="AE1734" s="592"/>
      <c r="AF1734" s="631">
        <v>355.1</v>
      </c>
      <c r="AG1734" s="631">
        <v>0</v>
      </c>
    </row>
    <row r="1735" spans="1:33" x14ac:dyDescent="0.2">
      <c r="A1735" s="988">
        <v>38251</v>
      </c>
      <c r="B1735" s="592">
        <v>16.297999999999998</v>
      </c>
      <c r="C1735" s="592"/>
      <c r="D1735" s="592">
        <v>11.286</v>
      </c>
      <c r="E1735" s="592"/>
      <c r="F1735" s="592">
        <f t="shared" si="55"/>
        <v>27.583999999999996</v>
      </c>
      <c r="G1735" s="592"/>
      <c r="H1735" s="592"/>
      <c r="I1735" s="592"/>
      <c r="J1735" s="592"/>
      <c r="K1735" s="592"/>
      <c r="L1735" s="592"/>
      <c r="M1735" s="592"/>
      <c r="N1735" s="592"/>
      <c r="O1735" s="592"/>
      <c r="P1735" s="592"/>
      <c r="Q1735" s="592"/>
      <c r="R1735" s="592"/>
      <c r="S1735" s="592">
        <v>0</v>
      </c>
      <c r="T1735" s="997">
        <v>0</v>
      </c>
      <c r="U1735" s="473">
        <v>0</v>
      </c>
      <c r="V1735" s="592">
        <v>0</v>
      </c>
      <c r="W1735" s="592">
        <v>0</v>
      </c>
      <c r="X1735" s="592"/>
      <c r="Y1735" s="592">
        <f t="shared" si="56"/>
        <v>27.583999999999996</v>
      </c>
      <c r="Z1735" s="592"/>
      <c r="AA1735" s="592">
        <v>0</v>
      </c>
      <c r="AB1735" s="592">
        <v>341.12</v>
      </c>
      <c r="AC1735" s="592">
        <v>0</v>
      </c>
      <c r="AD1735" s="592"/>
      <c r="AE1735" s="592"/>
      <c r="AF1735" s="592">
        <v>355.15</v>
      </c>
      <c r="AG1735" s="592">
        <v>0</v>
      </c>
    </row>
    <row r="1736" spans="1:33" x14ac:dyDescent="0.2">
      <c r="A1736" s="988">
        <v>38252</v>
      </c>
      <c r="B1736" s="592">
        <v>18.274999999999999</v>
      </c>
      <c r="C1736" s="592"/>
      <c r="D1736" s="592">
        <v>5.0549999999999997</v>
      </c>
      <c r="E1736" s="592"/>
      <c r="F1736" s="592">
        <f t="shared" si="55"/>
        <v>23.33</v>
      </c>
      <c r="G1736" s="592"/>
      <c r="H1736" s="592"/>
      <c r="I1736" s="592"/>
      <c r="J1736" s="592"/>
      <c r="K1736" s="592"/>
      <c r="L1736" s="592"/>
      <c r="M1736" s="592"/>
      <c r="N1736" s="592"/>
      <c r="O1736" s="592"/>
      <c r="P1736" s="592"/>
      <c r="Q1736" s="592"/>
      <c r="R1736" s="592"/>
      <c r="S1736" s="592">
        <v>0</v>
      </c>
      <c r="T1736" s="997">
        <v>0</v>
      </c>
      <c r="U1736" s="473">
        <v>0</v>
      </c>
      <c r="V1736" s="592">
        <v>0</v>
      </c>
      <c r="W1736" s="592">
        <v>0</v>
      </c>
      <c r="X1736" s="592"/>
      <c r="Y1736" s="592">
        <f t="shared" si="56"/>
        <v>23.33</v>
      </c>
      <c r="Z1736" s="592"/>
      <c r="AA1736" s="592">
        <v>0</v>
      </c>
      <c r="AB1736" s="592">
        <v>341.06</v>
      </c>
      <c r="AC1736" s="592">
        <v>0</v>
      </c>
      <c r="AD1736" s="592"/>
      <c r="AE1736" s="592"/>
      <c r="AF1736" s="631">
        <v>355.14</v>
      </c>
      <c r="AG1736" s="631">
        <v>0</v>
      </c>
    </row>
    <row r="1737" spans="1:33" x14ac:dyDescent="0.2">
      <c r="A1737" s="988">
        <v>38253</v>
      </c>
      <c r="B1737" s="592">
        <v>21.09</v>
      </c>
      <c r="C1737" s="592"/>
      <c r="D1737" s="592">
        <v>6.7759999999999998</v>
      </c>
      <c r="E1737" s="592"/>
      <c r="F1737" s="592">
        <f t="shared" si="55"/>
        <v>27.866</v>
      </c>
      <c r="G1737" s="592"/>
      <c r="H1737" s="592"/>
      <c r="I1737" s="592"/>
      <c r="J1737" s="592"/>
      <c r="K1737" s="592"/>
      <c r="L1737" s="592"/>
      <c r="M1737" s="592"/>
      <c r="N1737" s="592"/>
      <c r="O1737" s="592"/>
      <c r="P1737" s="592"/>
      <c r="Q1737" s="592"/>
      <c r="R1737" s="592"/>
      <c r="S1737" s="592">
        <v>0</v>
      </c>
      <c r="T1737" s="990">
        <v>0</v>
      </c>
      <c r="U1737" s="679">
        <v>0</v>
      </c>
      <c r="V1737" s="592">
        <v>0</v>
      </c>
      <c r="W1737" s="592">
        <v>0</v>
      </c>
      <c r="X1737" s="592"/>
      <c r="Y1737" s="592">
        <f t="shared" si="56"/>
        <v>27.866</v>
      </c>
      <c r="Z1737" s="592"/>
      <c r="AA1737" s="592">
        <v>0</v>
      </c>
      <c r="AB1737" s="592">
        <v>341.01</v>
      </c>
      <c r="AC1737" s="592">
        <v>0</v>
      </c>
      <c r="AD1737" s="592"/>
      <c r="AE1737" s="592"/>
      <c r="AF1737" s="592">
        <v>355.16</v>
      </c>
      <c r="AG1737" s="592">
        <v>0</v>
      </c>
    </row>
    <row r="1738" spans="1:33" x14ac:dyDescent="0.2">
      <c r="A1738" s="988">
        <v>38254</v>
      </c>
      <c r="B1738" s="592">
        <v>18.751999999999999</v>
      </c>
      <c r="C1738" s="592"/>
      <c r="D1738" s="592">
        <v>6.7270000000000003</v>
      </c>
      <c r="E1738" s="592"/>
      <c r="F1738" s="592">
        <f t="shared" si="55"/>
        <v>25.478999999999999</v>
      </c>
      <c r="G1738" s="592"/>
      <c r="H1738" s="592"/>
      <c r="I1738" s="592"/>
      <c r="J1738" s="592"/>
      <c r="K1738" s="592"/>
      <c r="L1738" s="592"/>
      <c r="M1738" s="592"/>
      <c r="N1738" s="592"/>
      <c r="O1738" s="592"/>
      <c r="P1738" s="592"/>
      <c r="Q1738" s="592"/>
      <c r="R1738" s="592"/>
      <c r="S1738" s="592">
        <v>0</v>
      </c>
      <c r="T1738" s="990">
        <v>0</v>
      </c>
      <c r="U1738" s="679">
        <v>0</v>
      </c>
      <c r="V1738" s="592">
        <v>0</v>
      </c>
      <c r="W1738" s="592">
        <v>0</v>
      </c>
      <c r="X1738" s="592"/>
      <c r="Y1738" s="592">
        <f t="shared" si="56"/>
        <v>25.478999999999999</v>
      </c>
      <c r="Z1738" s="592"/>
      <c r="AA1738" s="592">
        <v>0</v>
      </c>
      <c r="AB1738" s="592">
        <v>340.95</v>
      </c>
      <c r="AC1738" s="592">
        <v>0</v>
      </c>
      <c r="AD1738" s="592"/>
      <c r="AE1738" s="592"/>
      <c r="AF1738" s="592">
        <v>355.05</v>
      </c>
      <c r="AG1738" s="592">
        <v>0</v>
      </c>
    </row>
    <row r="1739" spans="1:33" x14ac:dyDescent="0.2">
      <c r="A1739" s="988">
        <v>38255</v>
      </c>
      <c r="B1739" s="592">
        <v>21.18</v>
      </c>
      <c r="C1739" s="592"/>
      <c r="D1739" s="592">
        <v>6.5990000000000002</v>
      </c>
      <c r="E1739" s="592"/>
      <c r="F1739" s="592">
        <f t="shared" si="55"/>
        <v>27.779</v>
      </c>
      <c r="G1739" s="592"/>
      <c r="H1739" s="592"/>
      <c r="I1739" s="592"/>
      <c r="J1739" s="592"/>
      <c r="K1739" s="592"/>
      <c r="L1739" s="592"/>
      <c r="M1739" s="592"/>
      <c r="N1739" s="592"/>
      <c r="O1739" s="592"/>
      <c r="P1739" s="592"/>
      <c r="Q1739" s="592"/>
      <c r="R1739" s="592"/>
      <c r="S1739" s="592">
        <v>0</v>
      </c>
      <c r="T1739" s="990">
        <v>0</v>
      </c>
      <c r="U1739" s="679">
        <v>0</v>
      </c>
      <c r="V1739" s="592">
        <v>0</v>
      </c>
      <c r="W1739" s="592">
        <v>0</v>
      </c>
      <c r="X1739" s="592"/>
      <c r="Y1739" s="592">
        <f t="shared" si="56"/>
        <v>27.779</v>
      </c>
      <c r="Z1739" s="592"/>
      <c r="AA1739" s="592">
        <v>0</v>
      </c>
      <c r="AB1739" s="592">
        <v>340.89</v>
      </c>
      <c r="AC1739" s="592">
        <v>0</v>
      </c>
      <c r="AD1739" s="592"/>
      <c r="AE1739" s="592"/>
      <c r="AF1739" s="592">
        <v>355.05</v>
      </c>
      <c r="AG1739" s="592">
        <v>0</v>
      </c>
    </row>
    <row r="1740" spans="1:33" x14ac:dyDescent="0.2">
      <c r="A1740" s="988">
        <v>38256</v>
      </c>
      <c r="B1740" s="592">
        <v>21.896999999999998</v>
      </c>
      <c r="C1740" s="592"/>
      <c r="D1740" s="592">
        <v>6.8259999999999996</v>
      </c>
      <c r="E1740" s="592"/>
      <c r="F1740" s="592">
        <f t="shared" si="55"/>
        <v>28.722999999999999</v>
      </c>
      <c r="G1740" s="592"/>
      <c r="H1740" s="592"/>
      <c r="I1740" s="592"/>
      <c r="J1740" s="592"/>
      <c r="K1740" s="592"/>
      <c r="L1740" s="592"/>
      <c r="M1740" s="592"/>
      <c r="N1740" s="592"/>
      <c r="O1740" s="592"/>
      <c r="P1740" s="592"/>
      <c r="Q1740" s="592"/>
      <c r="R1740" s="592"/>
      <c r="S1740" s="592">
        <v>0</v>
      </c>
      <c r="T1740" s="990">
        <v>0</v>
      </c>
      <c r="U1740" s="679">
        <v>0</v>
      </c>
      <c r="V1740" s="592">
        <v>0</v>
      </c>
      <c r="W1740" s="631">
        <v>0</v>
      </c>
      <c r="X1740" s="631"/>
      <c r="Y1740" s="592">
        <f t="shared" si="56"/>
        <v>28.722999999999999</v>
      </c>
      <c r="Z1740" s="592"/>
      <c r="AA1740" s="592">
        <v>0</v>
      </c>
      <c r="AB1740" s="592">
        <v>340.86</v>
      </c>
      <c r="AC1740" s="592">
        <v>0</v>
      </c>
      <c r="AD1740" s="592"/>
      <c r="AE1740" s="592"/>
      <c r="AF1740" s="592">
        <v>355.05</v>
      </c>
      <c r="AG1740" s="592">
        <v>0.04</v>
      </c>
    </row>
    <row r="1741" spans="1:33" x14ac:dyDescent="0.2">
      <c r="A1741" s="988">
        <v>38257</v>
      </c>
      <c r="B1741" s="592">
        <v>19.422000000000001</v>
      </c>
      <c r="C1741" s="592"/>
      <c r="D1741" s="592">
        <v>6.5339999999999998</v>
      </c>
      <c r="E1741" s="592"/>
      <c r="F1741" s="592">
        <f t="shared" si="55"/>
        <v>25.956</v>
      </c>
      <c r="G1741" s="592"/>
      <c r="H1741" s="592"/>
      <c r="I1741" s="592"/>
      <c r="J1741" s="592"/>
      <c r="K1741" s="592"/>
      <c r="L1741" s="592"/>
      <c r="M1741" s="592"/>
      <c r="N1741" s="592"/>
      <c r="O1741" s="592"/>
      <c r="P1741" s="592"/>
      <c r="Q1741" s="592"/>
      <c r="R1741" s="592"/>
      <c r="S1741" s="592">
        <v>0</v>
      </c>
      <c r="T1741" s="990">
        <v>0</v>
      </c>
      <c r="U1741" s="679">
        <v>0</v>
      </c>
      <c r="V1741" s="592">
        <v>0</v>
      </c>
      <c r="W1741" s="631">
        <v>0</v>
      </c>
      <c r="X1741" s="631"/>
      <c r="Y1741" s="592">
        <f t="shared" si="56"/>
        <v>25.956</v>
      </c>
      <c r="Z1741" s="592"/>
      <c r="AA1741" s="592">
        <v>0</v>
      </c>
      <c r="AB1741" s="592">
        <v>340.83</v>
      </c>
      <c r="AC1741" s="592">
        <v>0.38</v>
      </c>
      <c r="AD1741" s="592"/>
      <c r="AE1741" s="592"/>
      <c r="AF1741" s="592">
        <v>355.05</v>
      </c>
      <c r="AG1741" s="592">
        <v>0.6</v>
      </c>
    </row>
    <row r="1742" spans="1:33" x14ac:dyDescent="0.2">
      <c r="A1742" s="988">
        <v>38258</v>
      </c>
      <c r="B1742" s="592">
        <v>18.806999999999999</v>
      </c>
      <c r="C1742" s="592"/>
      <c r="D1742" s="631">
        <v>6.806</v>
      </c>
      <c r="E1742" s="631"/>
      <c r="F1742" s="592">
        <f t="shared" si="55"/>
        <v>25.613</v>
      </c>
      <c r="G1742" s="592"/>
      <c r="H1742" s="592"/>
      <c r="I1742" s="592"/>
      <c r="J1742" s="592"/>
      <c r="K1742" s="592"/>
      <c r="L1742" s="592"/>
      <c r="M1742" s="592"/>
      <c r="N1742" s="592"/>
      <c r="O1742" s="592"/>
      <c r="P1742" s="592"/>
      <c r="Q1742" s="592"/>
      <c r="R1742" s="592"/>
      <c r="S1742" s="592">
        <v>0</v>
      </c>
      <c r="T1742" s="990">
        <v>0</v>
      </c>
      <c r="U1742" s="679">
        <v>0</v>
      </c>
      <c r="V1742" s="592">
        <v>0</v>
      </c>
      <c r="W1742" s="631">
        <v>0</v>
      </c>
      <c r="X1742" s="631"/>
      <c r="Y1742" s="592">
        <f t="shared" si="56"/>
        <v>25.613</v>
      </c>
      <c r="Z1742" s="592"/>
      <c r="AA1742" s="592">
        <v>0</v>
      </c>
      <c r="AB1742" s="592">
        <v>340.85</v>
      </c>
      <c r="AC1742" s="592">
        <v>0.3</v>
      </c>
      <c r="AD1742" s="592"/>
      <c r="AE1742" s="592"/>
      <c r="AF1742" s="592">
        <v>355.1</v>
      </c>
      <c r="AG1742" s="592">
        <v>0.26</v>
      </c>
    </row>
    <row r="1743" spans="1:33" x14ac:dyDescent="0.2">
      <c r="A1743" s="988">
        <v>38259</v>
      </c>
      <c r="B1743" s="592">
        <v>18.57</v>
      </c>
      <c r="C1743" s="592"/>
      <c r="D1743" s="592">
        <v>8.58</v>
      </c>
      <c r="E1743" s="592"/>
      <c r="F1743" s="592">
        <f t="shared" si="55"/>
        <v>27.15</v>
      </c>
      <c r="G1743" s="592"/>
      <c r="H1743" s="592"/>
      <c r="I1743" s="592"/>
      <c r="J1743" s="592"/>
      <c r="K1743" s="592"/>
      <c r="L1743" s="592"/>
      <c r="M1743" s="592"/>
      <c r="N1743" s="592"/>
      <c r="O1743" s="592"/>
      <c r="P1743" s="592"/>
      <c r="Q1743" s="592"/>
      <c r="R1743" s="592"/>
      <c r="S1743" s="592">
        <v>0</v>
      </c>
      <c r="T1743" s="990">
        <v>0</v>
      </c>
      <c r="U1743" s="679">
        <v>0</v>
      </c>
      <c r="V1743" s="592">
        <v>0</v>
      </c>
      <c r="W1743" s="631">
        <v>0</v>
      </c>
      <c r="X1743" s="631"/>
      <c r="Y1743" s="592">
        <f t="shared" si="56"/>
        <v>27.15</v>
      </c>
      <c r="Z1743" s="592"/>
      <c r="AA1743" s="592">
        <v>0</v>
      </c>
      <c r="AB1743" s="592">
        <v>340.85</v>
      </c>
      <c r="AC1743" s="592">
        <v>0</v>
      </c>
      <c r="AD1743" s="592"/>
      <c r="AE1743" s="592"/>
      <c r="AF1743" s="592">
        <v>355.11</v>
      </c>
      <c r="AG1743" s="592">
        <v>0</v>
      </c>
    </row>
    <row r="1744" spans="1:33" x14ac:dyDescent="0.2">
      <c r="A1744" s="988">
        <v>38260</v>
      </c>
      <c r="B1744" s="592">
        <v>19.370999999999999</v>
      </c>
      <c r="C1744" s="592"/>
      <c r="D1744" s="592">
        <v>6.9420000000000002</v>
      </c>
      <c r="E1744" s="592"/>
      <c r="F1744" s="592">
        <f t="shared" si="55"/>
        <v>26.312999999999999</v>
      </c>
      <c r="G1744" s="592"/>
      <c r="H1744" s="592"/>
      <c r="I1744" s="592"/>
      <c r="J1744" s="592"/>
      <c r="K1744" s="592"/>
      <c r="L1744" s="592"/>
      <c r="M1744" s="592"/>
      <c r="N1744" s="592"/>
      <c r="O1744" s="592"/>
      <c r="P1744" s="592"/>
      <c r="Q1744" s="592"/>
      <c r="R1744" s="592"/>
      <c r="S1744" s="592">
        <v>0</v>
      </c>
      <c r="T1744" s="990">
        <v>0</v>
      </c>
      <c r="U1744" s="679">
        <v>0</v>
      </c>
      <c r="V1744" s="592">
        <v>0</v>
      </c>
      <c r="W1744" s="592">
        <v>0</v>
      </c>
      <c r="X1744" s="592"/>
      <c r="Y1744" s="592">
        <f t="shared" si="56"/>
        <v>26.312999999999999</v>
      </c>
      <c r="Z1744" s="592"/>
      <c r="AA1744" s="592">
        <v>0</v>
      </c>
      <c r="AB1744" s="1000">
        <v>340.83</v>
      </c>
      <c r="AC1744" s="592">
        <v>0</v>
      </c>
      <c r="AD1744" s="592"/>
      <c r="AE1744" s="592"/>
      <c r="AF1744" s="592">
        <v>355.08</v>
      </c>
      <c r="AG1744" s="592">
        <v>0</v>
      </c>
    </row>
    <row r="1745" spans="1:33" x14ac:dyDescent="0.2">
      <c r="A1745" s="988">
        <v>38261</v>
      </c>
      <c r="B1745" s="592">
        <v>20.003</v>
      </c>
      <c r="C1745" s="592"/>
      <c r="D1745" s="592">
        <v>6.8280000000000003</v>
      </c>
      <c r="E1745" s="592"/>
      <c r="F1745" s="592">
        <f t="shared" si="55"/>
        <v>26.831</v>
      </c>
      <c r="G1745" s="592"/>
      <c r="H1745" s="592"/>
      <c r="I1745" s="592"/>
      <c r="J1745" s="592"/>
      <c r="K1745" s="592"/>
      <c r="L1745" s="592"/>
      <c r="M1745" s="592"/>
      <c r="N1745" s="592"/>
      <c r="O1745" s="592"/>
      <c r="P1745" s="592"/>
      <c r="Q1745" s="592"/>
      <c r="R1745" s="592"/>
      <c r="S1745" s="592">
        <v>0</v>
      </c>
      <c r="T1745" s="990">
        <v>0</v>
      </c>
      <c r="U1745" s="473">
        <v>0</v>
      </c>
      <c r="V1745" s="592">
        <v>0</v>
      </c>
      <c r="W1745" s="592">
        <v>0</v>
      </c>
      <c r="X1745" s="592"/>
      <c r="Y1745" s="592">
        <f t="shared" si="56"/>
        <v>26.831</v>
      </c>
      <c r="Z1745" s="592"/>
      <c r="AA1745" s="592">
        <v>0</v>
      </c>
      <c r="AB1745" s="631">
        <v>340.79</v>
      </c>
      <c r="AC1745" s="631">
        <v>0</v>
      </c>
      <c r="AD1745" s="631"/>
      <c r="AE1745" s="631"/>
      <c r="AF1745" s="631">
        <v>355.1</v>
      </c>
      <c r="AG1745" s="631">
        <v>0</v>
      </c>
    </row>
    <row r="1746" spans="1:33" x14ac:dyDescent="0.2">
      <c r="A1746" s="988">
        <v>38262</v>
      </c>
      <c r="B1746" s="592">
        <v>19.998000000000001</v>
      </c>
      <c r="C1746" s="592"/>
      <c r="D1746" s="592">
        <v>6.7320000000000002</v>
      </c>
      <c r="E1746" s="592"/>
      <c r="F1746" s="592">
        <f t="shared" si="55"/>
        <v>26.73</v>
      </c>
      <c r="G1746" s="592"/>
      <c r="H1746" s="592"/>
      <c r="I1746" s="592"/>
      <c r="J1746" s="592"/>
      <c r="K1746" s="592"/>
      <c r="L1746" s="592"/>
      <c r="M1746" s="592"/>
      <c r="N1746" s="592"/>
      <c r="O1746" s="592"/>
      <c r="P1746" s="592"/>
      <c r="Q1746" s="592"/>
      <c r="R1746" s="592"/>
      <c r="S1746" s="592">
        <v>0</v>
      </c>
      <c r="T1746" s="990">
        <v>0</v>
      </c>
      <c r="U1746" s="473">
        <v>0</v>
      </c>
      <c r="V1746" s="592">
        <v>0</v>
      </c>
      <c r="W1746" s="592">
        <v>0</v>
      </c>
      <c r="X1746" s="592"/>
      <c r="Y1746" s="592">
        <f t="shared" si="56"/>
        <v>26.73</v>
      </c>
      <c r="Z1746" s="592"/>
      <c r="AA1746" s="592">
        <v>0</v>
      </c>
      <c r="AB1746" s="592">
        <v>340.61</v>
      </c>
      <c r="AC1746" s="592">
        <v>0.39</v>
      </c>
      <c r="AD1746" s="592"/>
      <c r="AE1746" s="592"/>
      <c r="AF1746" s="631">
        <v>355.08</v>
      </c>
      <c r="AG1746" s="631">
        <v>0.19</v>
      </c>
    </row>
    <row r="1747" spans="1:33" x14ac:dyDescent="0.2">
      <c r="A1747" s="988">
        <v>38263</v>
      </c>
      <c r="B1747" s="993">
        <v>18.873999999999999</v>
      </c>
      <c r="C1747" s="993"/>
      <c r="D1747" s="592">
        <v>6.54</v>
      </c>
      <c r="E1747" s="592"/>
      <c r="F1747" s="592">
        <f t="shared" si="55"/>
        <v>25.413999999999998</v>
      </c>
      <c r="G1747" s="592"/>
      <c r="H1747" s="592"/>
      <c r="I1747" s="592"/>
      <c r="J1747" s="592"/>
      <c r="K1747" s="592"/>
      <c r="L1747" s="592"/>
      <c r="M1747" s="592"/>
      <c r="N1747" s="592"/>
      <c r="O1747" s="592"/>
      <c r="P1747" s="592"/>
      <c r="Q1747" s="592"/>
      <c r="R1747" s="592"/>
      <c r="S1747" s="592">
        <v>0</v>
      </c>
      <c r="T1747" s="990">
        <v>0</v>
      </c>
      <c r="U1747" s="473">
        <v>0</v>
      </c>
      <c r="V1747" s="592">
        <v>0</v>
      </c>
      <c r="W1747" s="592">
        <v>0</v>
      </c>
      <c r="X1747" s="592"/>
      <c r="Y1747" s="592">
        <f t="shared" si="56"/>
        <v>25.413999999999998</v>
      </c>
      <c r="Z1747" s="592"/>
      <c r="AA1747" s="592">
        <v>0</v>
      </c>
      <c r="AB1747" s="592">
        <v>340.55</v>
      </c>
      <c r="AC1747" s="592">
        <v>0</v>
      </c>
      <c r="AD1747" s="592"/>
      <c r="AE1747" s="592"/>
      <c r="AF1747" s="592">
        <v>355.05</v>
      </c>
      <c r="AG1747" s="592">
        <v>0.2</v>
      </c>
    </row>
    <row r="1748" spans="1:33" x14ac:dyDescent="0.2">
      <c r="A1748" s="988">
        <v>38264</v>
      </c>
      <c r="B1748" s="592">
        <v>18.989000000000001</v>
      </c>
      <c r="C1748" s="592"/>
      <c r="D1748" s="592">
        <v>6.5789999999999997</v>
      </c>
      <c r="E1748" s="592"/>
      <c r="F1748" s="592">
        <f t="shared" si="55"/>
        <v>25.568000000000001</v>
      </c>
      <c r="G1748" s="592"/>
      <c r="H1748" s="592"/>
      <c r="I1748" s="592"/>
      <c r="J1748" s="592"/>
      <c r="K1748" s="592"/>
      <c r="L1748" s="592"/>
      <c r="M1748" s="592"/>
      <c r="N1748" s="592"/>
      <c r="O1748" s="592"/>
      <c r="P1748" s="592"/>
      <c r="Q1748" s="592"/>
      <c r="R1748" s="592"/>
      <c r="S1748" s="592">
        <v>0</v>
      </c>
      <c r="T1748" s="990">
        <v>0</v>
      </c>
      <c r="U1748" s="473">
        <v>0</v>
      </c>
      <c r="V1748" s="592">
        <v>0</v>
      </c>
      <c r="W1748" s="592">
        <v>0</v>
      </c>
      <c r="X1748" s="592"/>
      <c r="Y1748" s="592">
        <f t="shared" si="56"/>
        <v>25.568000000000001</v>
      </c>
      <c r="Z1748" s="592"/>
      <c r="AA1748" s="592">
        <v>0</v>
      </c>
      <c r="AB1748" s="592">
        <v>340.51</v>
      </c>
      <c r="AC1748" s="592">
        <v>0</v>
      </c>
      <c r="AD1748" s="592"/>
      <c r="AE1748" s="592"/>
      <c r="AF1748" s="592">
        <v>355.03</v>
      </c>
      <c r="AG1748" s="592">
        <v>0</v>
      </c>
    </row>
    <row r="1749" spans="1:33" x14ac:dyDescent="0.2">
      <c r="A1749" s="988">
        <v>38265</v>
      </c>
      <c r="B1749" s="592">
        <v>20.202000000000002</v>
      </c>
      <c r="C1749" s="592"/>
      <c r="D1749" s="592">
        <v>6.7249999999999996</v>
      </c>
      <c r="E1749" s="592"/>
      <c r="F1749" s="592">
        <f t="shared" si="55"/>
        <v>26.927</v>
      </c>
      <c r="G1749" s="592"/>
      <c r="H1749" s="592"/>
      <c r="I1749" s="592"/>
      <c r="J1749" s="592"/>
      <c r="K1749" s="592"/>
      <c r="L1749" s="592"/>
      <c r="M1749" s="592"/>
      <c r="N1749" s="592"/>
      <c r="O1749" s="592"/>
      <c r="P1749" s="592"/>
      <c r="Q1749" s="592"/>
      <c r="R1749" s="592"/>
      <c r="S1749" s="592">
        <v>0</v>
      </c>
      <c r="T1749" s="990">
        <v>0</v>
      </c>
      <c r="U1749" s="473">
        <v>0</v>
      </c>
      <c r="V1749" s="592">
        <v>0</v>
      </c>
      <c r="W1749" s="592">
        <v>0</v>
      </c>
      <c r="X1749" s="592"/>
      <c r="Y1749" s="592">
        <f t="shared" si="56"/>
        <v>26.927</v>
      </c>
      <c r="Z1749" s="592"/>
      <c r="AA1749" s="592">
        <v>0</v>
      </c>
      <c r="AB1749" s="592">
        <v>340.3</v>
      </c>
      <c r="AC1749" s="592">
        <v>0</v>
      </c>
      <c r="AD1749" s="592"/>
      <c r="AE1749" s="592"/>
      <c r="AF1749" s="631">
        <v>355.03</v>
      </c>
      <c r="AG1749" s="631">
        <v>0</v>
      </c>
    </row>
    <row r="1750" spans="1:33" x14ac:dyDescent="0.2">
      <c r="A1750" s="988">
        <v>38266</v>
      </c>
      <c r="B1750" s="592">
        <v>20.245999999999999</v>
      </c>
      <c r="C1750" s="592"/>
      <c r="D1750" s="592">
        <v>6.6360000000000001</v>
      </c>
      <c r="E1750" s="592"/>
      <c r="F1750" s="592">
        <f t="shared" si="55"/>
        <v>26.881999999999998</v>
      </c>
      <c r="G1750" s="592"/>
      <c r="H1750" s="592"/>
      <c r="I1750" s="592"/>
      <c r="J1750" s="592"/>
      <c r="K1750" s="592"/>
      <c r="L1750" s="592"/>
      <c r="M1750" s="592"/>
      <c r="N1750" s="592"/>
      <c r="O1750" s="592"/>
      <c r="P1750" s="592"/>
      <c r="Q1750" s="592"/>
      <c r="R1750" s="592"/>
      <c r="S1750" s="592">
        <v>0</v>
      </c>
      <c r="T1750" s="990">
        <v>0</v>
      </c>
      <c r="U1750" s="473">
        <v>0</v>
      </c>
      <c r="V1750" s="592">
        <v>0</v>
      </c>
      <c r="W1750" s="592">
        <v>0</v>
      </c>
      <c r="X1750" s="592"/>
      <c r="Y1750" s="592">
        <f t="shared" si="56"/>
        <v>26.881999999999998</v>
      </c>
      <c r="Z1750" s="592"/>
      <c r="AA1750" s="592">
        <v>0</v>
      </c>
      <c r="AB1750" s="592">
        <v>340.24</v>
      </c>
      <c r="AC1750" s="592">
        <v>0</v>
      </c>
      <c r="AD1750" s="592"/>
      <c r="AE1750" s="592"/>
      <c r="AF1750" s="592">
        <v>355</v>
      </c>
      <c r="AG1750" s="592">
        <v>0</v>
      </c>
    </row>
    <row r="1751" spans="1:33" x14ac:dyDescent="0.2">
      <c r="A1751" s="988">
        <v>38267</v>
      </c>
      <c r="B1751" s="592">
        <v>22.225999999999999</v>
      </c>
      <c r="C1751" s="592"/>
      <c r="D1751" s="592">
        <v>6.6920000000000002</v>
      </c>
      <c r="E1751" s="592"/>
      <c r="F1751" s="592">
        <f t="shared" si="55"/>
        <v>28.917999999999999</v>
      </c>
      <c r="G1751" s="592"/>
      <c r="H1751" s="592"/>
      <c r="I1751" s="592"/>
      <c r="J1751" s="592"/>
      <c r="K1751" s="592"/>
      <c r="L1751" s="592"/>
      <c r="M1751" s="592"/>
      <c r="N1751" s="592"/>
      <c r="O1751" s="592"/>
      <c r="P1751" s="592"/>
      <c r="Q1751" s="592"/>
      <c r="R1751" s="592"/>
      <c r="S1751" s="592">
        <v>0</v>
      </c>
      <c r="T1751" s="990">
        <v>0</v>
      </c>
      <c r="U1751" s="473">
        <v>0</v>
      </c>
      <c r="V1751" s="592">
        <v>0</v>
      </c>
      <c r="W1751" s="592">
        <v>0</v>
      </c>
      <c r="X1751" s="592"/>
      <c r="Y1751" s="592">
        <f t="shared" si="56"/>
        <v>28.917999999999999</v>
      </c>
      <c r="Z1751" s="592"/>
      <c r="AA1751" s="592">
        <v>0</v>
      </c>
      <c r="AB1751" s="592">
        <v>340.2</v>
      </c>
      <c r="AC1751" s="592">
        <v>0</v>
      </c>
      <c r="AD1751" s="592"/>
      <c r="AE1751" s="592"/>
      <c r="AF1751" s="592">
        <v>354.95</v>
      </c>
      <c r="AG1751" s="592">
        <v>0</v>
      </c>
    </row>
    <row r="1752" spans="1:33" x14ac:dyDescent="0.2">
      <c r="A1752" s="988">
        <v>38268</v>
      </c>
      <c r="B1752" s="631">
        <v>21.05</v>
      </c>
      <c r="C1752" s="631"/>
      <c r="D1752" s="1000">
        <v>6.98</v>
      </c>
      <c r="E1752" s="1000"/>
      <c r="F1752" s="592">
        <f t="shared" si="55"/>
        <v>28.03</v>
      </c>
      <c r="G1752" s="592"/>
      <c r="H1752" s="592"/>
      <c r="I1752" s="592"/>
      <c r="J1752" s="592"/>
      <c r="K1752" s="592"/>
      <c r="L1752" s="592"/>
      <c r="M1752" s="592"/>
      <c r="N1752" s="592"/>
      <c r="O1752" s="592"/>
      <c r="P1752" s="592"/>
      <c r="Q1752" s="592"/>
      <c r="R1752" s="592"/>
      <c r="S1752" s="592">
        <v>0</v>
      </c>
      <c r="T1752" s="990">
        <v>0</v>
      </c>
      <c r="U1752" s="473">
        <v>0</v>
      </c>
      <c r="V1752" s="592">
        <v>0</v>
      </c>
      <c r="W1752" s="592">
        <v>0</v>
      </c>
      <c r="X1752" s="592"/>
      <c r="Y1752" s="592">
        <f t="shared" si="56"/>
        <v>28.03</v>
      </c>
      <c r="Z1752" s="592"/>
      <c r="AA1752" s="592">
        <v>0</v>
      </c>
      <c r="AB1752" s="592">
        <v>340.18</v>
      </c>
      <c r="AC1752" s="592">
        <v>0</v>
      </c>
      <c r="AD1752" s="592"/>
      <c r="AE1752" s="592"/>
      <c r="AF1752" s="1000">
        <v>354.89</v>
      </c>
      <c r="AG1752" s="592">
        <v>0</v>
      </c>
    </row>
    <row r="1753" spans="1:33" x14ac:dyDescent="0.2">
      <c r="A1753" s="988">
        <v>38269</v>
      </c>
      <c r="B1753" s="592">
        <v>19.07</v>
      </c>
      <c r="C1753" s="592"/>
      <c r="D1753" s="592">
        <v>6.532</v>
      </c>
      <c r="E1753" s="592"/>
      <c r="F1753" s="592">
        <f t="shared" si="55"/>
        <v>25.602</v>
      </c>
      <c r="G1753" s="592"/>
      <c r="H1753" s="592"/>
      <c r="I1753" s="592"/>
      <c r="J1753" s="592"/>
      <c r="K1753" s="592"/>
      <c r="L1753" s="592"/>
      <c r="M1753" s="592"/>
      <c r="N1753" s="592"/>
      <c r="O1753" s="592"/>
      <c r="P1753" s="592"/>
      <c r="Q1753" s="592"/>
      <c r="R1753" s="592"/>
      <c r="S1753" s="592">
        <v>0</v>
      </c>
      <c r="T1753" s="990">
        <v>0</v>
      </c>
      <c r="U1753" s="473">
        <v>0</v>
      </c>
      <c r="V1753" s="592">
        <v>0</v>
      </c>
      <c r="W1753" s="592">
        <v>0</v>
      </c>
      <c r="X1753" s="592"/>
      <c r="Y1753" s="592">
        <f t="shared" si="56"/>
        <v>25.602</v>
      </c>
      <c r="Z1753" s="592"/>
      <c r="AA1753" s="592">
        <v>0</v>
      </c>
      <c r="AB1753" s="631">
        <v>339.95</v>
      </c>
      <c r="AC1753" s="592">
        <v>0</v>
      </c>
      <c r="AD1753" s="592"/>
      <c r="AE1753" s="592"/>
      <c r="AF1753" s="1000">
        <v>354.84</v>
      </c>
      <c r="AG1753" s="592">
        <v>0</v>
      </c>
    </row>
    <row r="1754" spans="1:33" x14ac:dyDescent="0.2">
      <c r="A1754" s="988">
        <v>38270</v>
      </c>
      <c r="B1754" s="592">
        <v>19.866</v>
      </c>
      <c r="C1754" s="592"/>
      <c r="D1754" s="592">
        <v>6.4809999999999999</v>
      </c>
      <c r="E1754" s="592"/>
      <c r="F1754" s="592">
        <f t="shared" si="55"/>
        <v>26.347000000000001</v>
      </c>
      <c r="G1754" s="592"/>
      <c r="H1754" s="592"/>
      <c r="I1754" s="592"/>
      <c r="J1754" s="592"/>
      <c r="K1754" s="592"/>
      <c r="L1754" s="592"/>
      <c r="M1754" s="592"/>
      <c r="N1754" s="592"/>
      <c r="O1754" s="592"/>
      <c r="P1754" s="592"/>
      <c r="Q1754" s="592"/>
      <c r="R1754" s="592"/>
      <c r="S1754" s="592">
        <v>0</v>
      </c>
      <c r="T1754" s="990">
        <v>0</v>
      </c>
      <c r="U1754" s="473">
        <v>0</v>
      </c>
      <c r="V1754" s="592">
        <v>0</v>
      </c>
      <c r="W1754" s="592">
        <v>0</v>
      </c>
      <c r="X1754" s="592"/>
      <c r="Y1754" s="592">
        <f t="shared" si="56"/>
        <v>26.347000000000001</v>
      </c>
      <c r="Z1754" s="592"/>
      <c r="AA1754" s="592">
        <v>0</v>
      </c>
      <c r="AB1754" s="631">
        <v>339.8</v>
      </c>
      <c r="AC1754" s="592">
        <v>0</v>
      </c>
      <c r="AD1754" s="592"/>
      <c r="AE1754" s="592"/>
      <c r="AF1754" s="592">
        <v>354.8</v>
      </c>
      <c r="AG1754" s="592">
        <v>0</v>
      </c>
    </row>
    <row r="1755" spans="1:33" x14ac:dyDescent="0.2">
      <c r="A1755" s="988">
        <v>38271</v>
      </c>
      <c r="B1755" s="592">
        <v>19.346</v>
      </c>
      <c r="C1755" s="592"/>
      <c r="D1755" s="592">
        <v>6.5739999999999998</v>
      </c>
      <c r="E1755" s="592"/>
      <c r="F1755" s="592">
        <f t="shared" si="55"/>
        <v>25.92</v>
      </c>
      <c r="G1755" s="592"/>
      <c r="H1755" s="592"/>
      <c r="I1755" s="592"/>
      <c r="J1755" s="592"/>
      <c r="K1755" s="592"/>
      <c r="L1755" s="592"/>
      <c r="M1755" s="592"/>
      <c r="N1755" s="592"/>
      <c r="O1755" s="592"/>
      <c r="P1755" s="592"/>
      <c r="Q1755" s="592"/>
      <c r="R1755" s="592"/>
      <c r="S1755" s="592">
        <v>0</v>
      </c>
      <c r="T1755" s="1025">
        <v>0</v>
      </c>
      <c r="U1755" s="473">
        <v>0</v>
      </c>
      <c r="V1755" s="592">
        <v>0</v>
      </c>
      <c r="W1755" s="592">
        <v>0</v>
      </c>
      <c r="X1755" s="592"/>
      <c r="Y1755" s="592">
        <f t="shared" si="56"/>
        <v>25.92</v>
      </c>
      <c r="Z1755" s="592"/>
      <c r="AA1755" s="592">
        <v>0</v>
      </c>
      <c r="AB1755" s="592">
        <v>339.68</v>
      </c>
      <c r="AC1755" s="592">
        <v>0</v>
      </c>
      <c r="AD1755" s="592"/>
      <c r="AE1755" s="592"/>
      <c r="AF1755" s="1000">
        <v>354.14</v>
      </c>
      <c r="AG1755" s="592">
        <v>0</v>
      </c>
    </row>
    <row r="1756" spans="1:33" x14ac:dyDescent="0.2">
      <c r="A1756" s="988">
        <v>38272</v>
      </c>
      <c r="B1756" s="592">
        <v>20.667999999999999</v>
      </c>
      <c r="C1756" s="592"/>
      <c r="D1756" s="592">
        <v>6.5810000000000004</v>
      </c>
      <c r="E1756" s="592"/>
      <c r="F1756" s="592">
        <f t="shared" si="55"/>
        <v>27.248999999999999</v>
      </c>
      <c r="G1756" s="592"/>
      <c r="H1756" s="592"/>
      <c r="I1756" s="592"/>
      <c r="J1756" s="592"/>
      <c r="K1756" s="592"/>
      <c r="L1756" s="592"/>
      <c r="M1756" s="592"/>
      <c r="N1756" s="592"/>
      <c r="O1756" s="592"/>
      <c r="P1756" s="592"/>
      <c r="Q1756" s="592"/>
      <c r="R1756" s="592"/>
      <c r="S1756" s="592">
        <v>0</v>
      </c>
      <c r="T1756" s="990">
        <v>0</v>
      </c>
      <c r="U1756" s="473">
        <v>0</v>
      </c>
      <c r="V1756" s="592">
        <v>0</v>
      </c>
      <c r="W1756" s="592">
        <v>0</v>
      </c>
      <c r="X1756" s="592"/>
      <c r="Y1756" s="592">
        <f t="shared" si="56"/>
        <v>27.248999999999999</v>
      </c>
      <c r="Z1756" s="592"/>
      <c r="AA1756" s="592">
        <v>0</v>
      </c>
      <c r="AB1756" s="592">
        <v>339.49</v>
      </c>
      <c r="AC1756" s="592">
        <v>0.24</v>
      </c>
      <c r="AD1756" s="592"/>
      <c r="AE1756" s="592"/>
      <c r="AF1756" s="592">
        <v>354.67</v>
      </c>
      <c r="AG1756" s="592">
        <v>0.23</v>
      </c>
    </row>
    <row r="1757" spans="1:33" x14ac:dyDescent="0.2">
      <c r="A1757" s="988">
        <v>38273</v>
      </c>
      <c r="B1757" s="592">
        <v>21.143000000000001</v>
      </c>
      <c r="C1757" s="592"/>
      <c r="D1757" s="592">
        <v>6.8819999999999997</v>
      </c>
      <c r="E1757" s="592"/>
      <c r="F1757" s="592">
        <f t="shared" si="55"/>
        <v>28.024999999999999</v>
      </c>
      <c r="G1757" s="592"/>
      <c r="H1757" s="592"/>
      <c r="I1757" s="592"/>
      <c r="J1757" s="592"/>
      <c r="K1757" s="592"/>
      <c r="L1757" s="592"/>
      <c r="M1757" s="592"/>
      <c r="N1757" s="592"/>
      <c r="O1757" s="592"/>
      <c r="P1757" s="592"/>
      <c r="Q1757" s="592"/>
      <c r="R1757" s="592"/>
      <c r="S1757" s="592">
        <v>0</v>
      </c>
      <c r="T1757" s="990">
        <v>0</v>
      </c>
      <c r="U1757" s="473">
        <v>0</v>
      </c>
      <c r="V1757" s="592">
        <v>0</v>
      </c>
      <c r="W1757" s="592">
        <v>0</v>
      </c>
      <c r="X1757" s="592"/>
      <c r="Y1757" s="592">
        <f t="shared" si="56"/>
        <v>28.024999999999999</v>
      </c>
      <c r="Z1757" s="592"/>
      <c r="AA1757" s="592">
        <v>0</v>
      </c>
      <c r="AB1757" s="592">
        <v>339.75</v>
      </c>
      <c r="AC1757" s="592">
        <v>1.35</v>
      </c>
      <c r="AD1757" s="592"/>
      <c r="AE1757" s="592"/>
      <c r="AF1757" s="592">
        <v>355.06</v>
      </c>
      <c r="AG1757" s="592">
        <v>1.7</v>
      </c>
    </row>
    <row r="1758" spans="1:33" x14ac:dyDescent="0.2">
      <c r="A1758" s="988">
        <v>38274</v>
      </c>
      <c r="B1758" s="592">
        <v>18.846</v>
      </c>
      <c r="C1758" s="592"/>
      <c r="D1758" s="592">
        <v>7.0439999999999996</v>
      </c>
      <c r="E1758" s="592"/>
      <c r="F1758" s="592">
        <f t="shared" si="55"/>
        <v>25.89</v>
      </c>
      <c r="G1758" s="592"/>
      <c r="H1758" s="592"/>
      <c r="I1758" s="592"/>
      <c r="J1758" s="592"/>
      <c r="K1758" s="592"/>
      <c r="L1758" s="592"/>
      <c r="M1758" s="592"/>
      <c r="N1758" s="592"/>
      <c r="O1758" s="592"/>
      <c r="P1758" s="592"/>
      <c r="Q1758" s="592"/>
      <c r="R1758" s="592"/>
      <c r="S1758" s="592">
        <v>0</v>
      </c>
      <c r="T1758" s="990">
        <v>0</v>
      </c>
      <c r="U1758" s="473">
        <v>0</v>
      </c>
      <c r="V1758" s="592">
        <v>0</v>
      </c>
      <c r="W1758" s="592">
        <v>0</v>
      </c>
      <c r="X1758" s="592"/>
      <c r="Y1758" s="592">
        <f t="shared" si="56"/>
        <v>25.89</v>
      </c>
      <c r="Z1758" s="592"/>
      <c r="AA1758" s="592">
        <v>0</v>
      </c>
      <c r="AB1758" s="592">
        <v>339.81</v>
      </c>
      <c r="AC1758" s="592">
        <v>0.06</v>
      </c>
      <c r="AD1758" s="592"/>
      <c r="AE1758" s="592"/>
      <c r="AF1758" s="592">
        <v>355.16</v>
      </c>
      <c r="AG1758" s="592">
        <v>0.15</v>
      </c>
    </row>
    <row r="1759" spans="1:33" x14ac:dyDescent="0.2">
      <c r="A1759" s="988">
        <v>38275</v>
      </c>
      <c r="B1759" s="592">
        <v>18.196000000000002</v>
      </c>
      <c r="C1759" s="592"/>
      <c r="D1759" s="592">
        <v>6.9279999999999999</v>
      </c>
      <c r="E1759" s="592"/>
      <c r="F1759" s="592">
        <f t="shared" si="55"/>
        <v>25.124000000000002</v>
      </c>
      <c r="G1759" s="592"/>
      <c r="H1759" s="592"/>
      <c r="I1759" s="592"/>
      <c r="J1759" s="592"/>
      <c r="K1759" s="592"/>
      <c r="L1759" s="592"/>
      <c r="M1759" s="592"/>
      <c r="N1759" s="592"/>
      <c r="O1759" s="592"/>
      <c r="P1759" s="592"/>
      <c r="Q1759" s="592"/>
      <c r="R1759" s="592"/>
      <c r="S1759" s="592">
        <v>0</v>
      </c>
      <c r="T1759" s="990">
        <v>0</v>
      </c>
      <c r="U1759" s="473">
        <v>0</v>
      </c>
      <c r="V1759" s="592">
        <v>0</v>
      </c>
      <c r="W1759" s="592">
        <v>0</v>
      </c>
      <c r="X1759" s="592"/>
      <c r="Y1759" s="592">
        <f t="shared" si="56"/>
        <v>25.124000000000002</v>
      </c>
      <c r="Z1759" s="592"/>
      <c r="AA1759" s="592">
        <v>0</v>
      </c>
      <c r="AB1759" s="592">
        <v>339.69</v>
      </c>
      <c r="AC1759" s="592">
        <v>0.09</v>
      </c>
      <c r="AD1759" s="592"/>
      <c r="AE1759" s="592"/>
      <c r="AF1759" s="592">
        <v>355.13</v>
      </c>
      <c r="AG1759" s="592">
        <v>0.01</v>
      </c>
    </row>
    <row r="1760" spans="1:33" x14ac:dyDescent="0.2">
      <c r="A1760" s="988">
        <v>38276</v>
      </c>
      <c r="B1760" s="592">
        <v>17.614000000000001</v>
      </c>
      <c r="C1760" s="592"/>
      <c r="D1760" s="592">
        <v>6.8689999999999998</v>
      </c>
      <c r="E1760" s="592"/>
      <c r="F1760" s="592">
        <f t="shared" si="55"/>
        <v>24.483000000000001</v>
      </c>
      <c r="G1760" s="592"/>
      <c r="H1760" s="592"/>
      <c r="I1760" s="592"/>
      <c r="J1760" s="592"/>
      <c r="K1760" s="592"/>
      <c r="L1760" s="592"/>
      <c r="M1760" s="592"/>
      <c r="N1760" s="592"/>
      <c r="O1760" s="592"/>
      <c r="P1760" s="592"/>
      <c r="Q1760" s="592"/>
      <c r="R1760" s="592"/>
      <c r="S1760" s="592">
        <v>0</v>
      </c>
      <c r="T1760" s="990">
        <v>0</v>
      </c>
      <c r="U1760" s="473">
        <v>0</v>
      </c>
      <c r="V1760" s="592">
        <v>0</v>
      </c>
      <c r="W1760" s="592">
        <v>0</v>
      </c>
      <c r="X1760" s="592"/>
      <c r="Y1760" s="592">
        <f t="shared" si="56"/>
        <v>24.483000000000001</v>
      </c>
      <c r="Z1760" s="592"/>
      <c r="AA1760" s="592">
        <v>0</v>
      </c>
      <c r="AB1760" s="592">
        <v>339.53</v>
      </c>
      <c r="AC1760" s="592">
        <v>0</v>
      </c>
      <c r="AD1760" s="592"/>
      <c r="AE1760" s="592"/>
      <c r="AF1760" s="1000">
        <v>355.09</v>
      </c>
      <c r="AG1760" s="592">
        <v>0</v>
      </c>
    </row>
    <row r="1761" spans="1:33" x14ac:dyDescent="0.2">
      <c r="A1761" s="988">
        <v>38277</v>
      </c>
      <c r="B1761" s="592">
        <v>18.843</v>
      </c>
      <c r="C1761" s="592"/>
      <c r="D1761" s="592">
        <v>6.3369999999999997</v>
      </c>
      <c r="E1761" s="592"/>
      <c r="F1761" s="592">
        <f t="shared" si="55"/>
        <v>25.18</v>
      </c>
      <c r="G1761" s="592"/>
      <c r="H1761" s="592"/>
      <c r="I1761" s="592"/>
      <c r="J1761" s="592"/>
      <c r="K1761" s="592"/>
      <c r="L1761" s="592"/>
      <c r="M1761" s="592"/>
      <c r="N1761" s="592"/>
      <c r="O1761" s="592"/>
      <c r="P1761" s="592"/>
      <c r="Q1761" s="592"/>
      <c r="R1761" s="592"/>
      <c r="S1761" s="592">
        <v>0</v>
      </c>
      <c r="T1761" s="990">
        <v>0</v>
      </c>
      <c r="U1761" s="473">
        <v>0</v>
      </c>
      <c r="V1761" s="592">
        <v>0</v>
      </c>
      <c r="W1761" s="592">
        <v>0</v>
      </c>
      <c r="X1761" s="592"/>
      <c r="Y1761" s="592">
        <f t="shared" si="56"/>
        <v>25.18</v>
      </c>
      <c r="Z1761" s="592"/>
      <c r="AA1761" s="592">
        <v>0</v>
      </c>
      <c r="AB1761" s="592">
        <v>339.39</v>
      </c>
      <c r="AC1761" s="592">
        <v>0</v>
      </c>
      <c r="AD1761" s="592"/>
      <c r="AE1761" s="592"/>
      <c r="AF1761" s="592">
        <v>355</v>
      </c>
      <c r="AG1761" s="592">
        <v>0</v>
      </c>
    </row>
    <row r="1762" spans="1:33" x14ac:dyDescent="0.2">
      <c r="A1762" s="988">
        <v>38278</v>
      </c>
      <c r="B1762" s="592">
        <v>20.399999999999999</v>
      </c>
      <c r="C1762" s="592"/>
      <c r="D1762" s="592">
        <v>6.85</v>
      </c>
      <c r="E1762" s="592"/>
      <c r="F1762" s="592">
        <f t="shared" si="55"/>
        <v>27.25</v>
      </c>
      <c r="G1762" s="592"/>
      <c r="H1762" s="592"/>
      <c r="I1762" s="592"/>
      <c r="J1762" s="592"/>
      <c r="K1762" s="592"/>
      <c r="L1762" s="592"/>
      <c r="M1762" s="592"/>
      <c r="N1762" s="592"/>
      <c r="O1762" s="592"/>
      <c r="P1762" s="592"/>
      <c r="Q1762" s="592"/>
      <c r="R1762" s="592"/>
      <c r="S1762" s="592">
        <v>0</v>
      </c>
      <c r="T1762" s="990">
        <v>0</v>
      </c>
      <c r="U1762" s="473">
        <v>0</v>
      </c>
      <c r="V1762" s="592">
        <v>0</v>
      </c>
      <c r="W1762" s="592">
        <v>0</v>
      </c>
      <c r="X1762" s="592"/>
      <c r="Y1762" s="592">
        <f t="shared" si="56"/>
        <v>27.25</v>
      </c>
      <c r="Z1762" s="592"/>
      <c r="AA1762" s="592">
        <v>0</v>
      </c>
      <c r="AB1762" s="592">
        <v>339.24</v>
      </c>
      <c r="AC1762" s="592">
        <v>0</v>
      </c>
      <c r="AD1762" s="592"/>
      <c r="AE1762" s="592"/>
      <c r="AF1762" s="592">
        <v>355.02</v>
      </c>
      <c r="AG1762" s="592">
        <v>0</v>
      </c>
    </row>
    <row r="1763" spans="1:33" x14ac:dyDescent="0.2">
      <c r="A1763" s="988">
        <v>38279</v>
      </c>
      <c r="B1763" s="592">
        <v>19.882999999999999</v>
      </c>
      <c r="C1763" s="592"/>
      <c r="D1763" s="592">
        <v>7.5570000000000004</v>
      </c>
      <c r="E1763" s="592"/>
      <c r="F1763" s="592">
        <f t="shared" ref="F1763:F1826" si="57">+B1763+D1763</f>
        <v>27.439999999999998</v>
      </c>
      <c r="G1763" s="592"/>
      <c r="H1763" s="592"/>
      <c r="I1763" s="592"/>
      <c r="J1763" s="592"/>
      <c r="K1763" s="592"/>
      <c r="L1763" s="592"/>
      <c r="M1763" s="592"/>
      <c r="N1763" s="592"/>
      <c r="O1763" s="592"/>
      <c r="P1763" s="592"/>
      <c r="Q1763" s="592"/>
      <c r="R1763" s="592"/>
      <c r="S1763" s="592">
        <v>0</v>
      </c>
      <c r="T1763" s="997">
        <v>0</v>
      </c>
      <c r="U1763" s="473">
        <v>0</v>
      </c>
      <c r="V1763" s="592">
        <v>0</v>
      </c>
      <c r="W1763" s="592">
        <v>0</v>
      </c>
      <c r="X1763" s="592"/>
      <c r="Y1763" s="592">
        <f t="shared" ref="Y1763:Y1826" si="58">+F1763-S1763-T1763-U1763-V1763+W1763</f>
        <v>27.439999999999998</v>
      </c>
      <c r="Z1763" s="592"/>
      <c r="AA1763" s="592">
        <v>0</v>
      </c>
      <c r="AB1763" s="592">
        <v>339.75</v>
      </c>
      <c r="AC1763" s="592">
        <v>0.08</v>
      </c>
      <c r="AD1763" s="592"/>
      <c r="AE1763" s="592"/>
      <c r="AF1763" s="592">
        <v>355</v>
      </c>
      <c r="AG1763" s="592">
        <v>0</v>
      </c>
    </row>
    <row r="1764" spans="1:33" x14ac:dyDescent="0.2">
      <c r="A1764" s="988">
        <v>38280</v>
      </c>
      <c r="B1764" s="592">
        <v>19.934000000000001</v>
      </c>
      <c r="C1764" s="592"/>
      <c r="D1764" s="592">
        <v>6.3780000000000001</v>
      </c>
      <c r="E1764" s="592"/>
      <c r="F1764" s="592">
        <f t="shared" si="57"/>
        <v>26.312000000000001</v>
      </c>
      <c r="G1764" s="592"/>
      <c r="H1764" s="592"/>
      <c r="I1764" s="592"/>
      <c r="J1764" s="592"/>
      <c r="K1764" s="592"/>
      <c r="L1764" s="592"/>
      <c r="M1764" s="592"/>
      <c r="N1764" s="592"/>
      <c r="O1764" s="592"/>
      <c r="P1764" s="592"/>
      <c r="Q1764" s="592"/>
      <c r="R1764" s="592"/>
      <c r="S1764" s="592">
        <v>0</v>
      </c>
      <c r="T1764" s="997">
        <v>0</v>
      </c>
      <c r="U1764" s="473">
        <v>0</v>
      </c>
      <c r="V1764" s="592">
        <v>0</v>
      </c>
      <c r="W1764" s="592">
        <v>0</v>
      </c>
      <c r="X1764" s="592"/>
      <c r="Y1764" s="592">
        <f t="shared" si="58"/>
        <v>26.312000000000001</v>
      </c>
      <c r="Z1764" s="592"/>
      <c r="AA1764" s="592">
        <v>0</v>
      </c>
      <c r="AB1764" s="218">
        <v>340.72</v>
      </c>
      <c r="AC1764" s="592">
        <v>0</v>
      </c>
      <c r="AD1764" s="592"/>
      <c r="AE1764" s="592"/>
      <c r="AF1764" s="631">
        <v>355.02</v>
      </c>
      <c r="AG1764" s="631">
        <v>0</v>
      </c>
    </row>
    <row r="1765" spans="1:33" x14ac:dyDescent="0.2">
      <c r="A1765" s="988">
        <v>38281</v>
      </c>
      <c r="B1765" s="592">
        <v>18.521000000000001</v>
      </c>
      <c r="C1765" s="592"/>
      <c r="D1765" s="592">
        <v>6.5789999999999997</v>
      </c>
      <c r="E1765" s="592"/>
      <c r="F1765" s="592">
        <f t="shared" si="57"/>
        <v>25.1</v>
      </c>
      <c r="G1765" s="592"/>
      <c r="H1765" s="592"/>
      <c r="I1765" s="592"/>
      <c r="J1765" s="592"/>
      <c r="K1765" s="592"/>
      <c r="L1765" s="592"/>
      <c r="M1765" s="592"/>
      <c r="N1765" s="592"/>
      <c r="O1765" s="592"/>
      <c r="P1765" s="592"/>
      <c r="Q1765" s="592"/>
      <c r="R1765" s="592"/>
      <c r="S1765" s="592">
        <v>0</v>
      </c>
      <c r="T1765" s="997">
        <v>0</v>
      </c>
      <c r="U1765" s="473">
        <v>0</v>
      </c>
      <c r="V1765" s="592">
        <v>0</v>
      </c>
      <c r="W1765" s="592">
        <v>0</v>
      </c>
      <c r="X1765" s="592"/>
      <c r="Y1765" s="592">
        <f t="shared" si="58"/>
        <v>25.1</v>
      </c>
      <c r="Z1765" s="592"/>
      <c r="AA1765" s="592">
        <v>0</v>
      </c>
      <c r="AB1765" s="218">
        <v>340.9</v>
      </c>
      <c r="AC1765" s="592">
        <v>0</v>
      </c>
      <c r="AD1765" s="592"/>
      <c r="AE1765" s="592"/>
      <c r="AF1765" s="592">
        <v>355</v>
      </c>
      <c r="AG1765" s="592">
        <v>0.01</v>
      </c>
    </row>
    <row r="1766" spans="1:33" x14ac:dyDescent="0.2">
      <c r="A1766" s="988">
        <v>38282</v>
      </c>
      <c r="B1766" s="592">
        <v>20.684000000000001</v>
      </c>
      <c r="C1766" s="592"/>
      <c r="D1766" s="592">
        <v>7.28</v>
      </c>
      <c r="E1766" s="592"/>
      <c r="F1766" s="592">
        <f t="shared" si="57"/>
        <v>27.964000000000002</v>
      </c>
      <c r="G1766" s="592"/>
      <c r="H1766" s="592"/>
      <c r="I1766" s="592"/>
      <c r="J1766" s="592"/>
      <c r="K1766" s="592"/>
      <c r="L1766" s="592"/>
      <c r="M1766" s="592"/>
      <c r="N1766" s="592"/>
      <c r="O1766" s="592"/>
      <c r="P1766" s="592"/>
      <c r="Q1766" s="592"/>
      <c r="R1766" s="592"/>
      <c r="S1766" s="592">
        <v>0</v>
      </c>
      <c r="T1766" s="997">
        <v>0</v>
      </c>
      <c r="U1766" s="473">
        <v>0</v>
      </c>
      <c r="V1766" s="592">
        <v>0</v>
      </c>
      <c r="W1766" s="592">
        <v>0</v>
      </c>
      <c r="X1766" s="592"/>
      <c r="Y1766" s="592">
        <f t="shared" si="58"/>
        <v>27.964000000000002</v>
      </c>
      <c r="Z1766" s="592"/>
      <c r="AA1766" s="592">
        <v>0</v>
      </c>
      <c r="AB1766" s="218">
        <v>341.01</v>
      </c>
      <c r="AC1766" s="592">
        <v>0</v>
      </c>
      <c r="AD1766" s="592"/>
      <c r="AE1766" s="592"/>
      <c r="AF1766" s="592">
        <v>354.96</v>
      </c>
      <c r="AG1766" s="592">
        <v>0</v>
      </c>
    </row>
    <row r="1767" spans="1:33" x14ac:dyDescent="0.2">
      <c r="A1767" s="988">
        <v>38283</v>
      </c>
      <c r="B1767" s="592">
        <v>17.068999999999999</v>
      </c>
      <c r="C1767" s="592"/>
      <c r="D1767" s="592">
        <v>6.2480000000000002</v>
      </c>
      <c r="E1767" s="592"/>
      <c r="F1767" s="592">
        <f t="shared" si="57"/>
        <v>23.317</v>
      </c>
      <c r="G1767" s="592"/>
      <c r="H1767" s="592"/>
      <c r="I1767" s="592"/>
      <c r="J1767" s="592"/>
      <c r="K1767" s="592"/>
      <c r="L1767" s="592"/>
      <c r="M1767" s="592"/>
      <c r="N1767" s="592"/>
      <c r="O1767" s="592"/>
      <c r="P1767" s="592"/>
      <c r="Q1767" s="592"/>
      <c r="R1767" s="592"/>
      <c r="S1767" s="592">
        <v>0</v>
      </c>
      <c r="T1767" s="997">
        <v>0</v>
      </c>
      <c r="U1767" s="473">
        <v>0</v>
      </c>
      <c r="V1767" s="592">
        <v>0</v>
      </c>
      <c r="W1767" s="592">
        <v>0</v>
      </c>
      <c r="X1767" s="592"/>
      <c r="Y1767" s="592">
        <f t="shared" si="58"/>
        <v>23.317</v>
      </c>
      <c r="Z1767" s="592"/>
      <c r="AA1767" s="592">
        <v>0</v>
      </c>
      <c r="AB1767" s="218">
        <v>341</v>
      </c>
      <c r="AC1767" s="592">
        <v>0</v>
      </c>
      <c r="AD1767" s="592"/>
      <c r="AE1767" s="592"/>
      <c r="AF1767" s="592">
        <v>354.97</v>
      </c>
      <c r="AG1767" s="592">
        <v>0.02</v>
      </c>
    </row>
    <row r="1768" spans="1:33" x14ac:dyDescent="0.2">
      <c r="A1768" s="988">
        <v>38284</v>
      </c>
      <c r="B1768" s="592">
        <v>16.962</v>
      </c>
      <c r="C1768" s="592"/>
      <c r="D1768" s="592">
        <v>6.8239999999999998</v>
      </c>
      <c r="E1768" s="592"/>
      <c r="F1768" s="592">
        <f t="shared" si="57"/>
        <v>23.786000000000001</v>
      </c>
      <c r="G1768" s="592"/>
      <c r="H1768" s="592"/>
      <c r="I1768" s="592"/>
      <c r="J1768" s="592"/>
      <c r="K1768" s="592"/>
      <c r="L1768" s="592"/>
      <c r="M1768" s="592"/>
      <c r="N1768" s="592"/>
      <c r="O1768" s="592"/>
      <c r="P1768" s="592"/>
      <c r="Q1768" s="592"/>
      <c r="R1768" s="592"/>
      <c r="S1768" s="592">
        <v>0</v>
      </c>
      <c r="T1768" s="997">
        <v>0</v>
      </c>
      <c r="U1768" s="473">
        <v>0</v>
      </c>
      <c r="V1768" s="592">
        <v>0</v>
      </c>
      <c r="W1768" s="592">
        <v>0</v>
      </c>
      <c r="X1768" s="592"/>
      <c r="Y1768" s="592">
        <f t="shared" si="58"/>
        <v>23.786000000000001</v>
      </c>
      <c r="Z1768" s="592"/>
      <c r="AA1768" s="592">
        <v>0</v>
      </c>
      <c r="AB1768" s="218">
        <v>341.01</v>
      </c>
      <c r="AC1768" s="592">
        <v>0.05</v>
      </c>
      <c r="AD1768" s="592"/>
      <c r="AE1768" s="592"/>
      <c r="AF1768" s="592">
        <v>354.97</v>
      </c>
      <c r="AG1768" s="592">
        <v>7.0000000000000007E-2</v>
      </c>
    </row>
    <row r="1769" spans="1:33" x14ac:dyDescent="0.2">
      <c r="A1769" s="988">
        <v>38285</v>
      </c>
      <c r="B1769" s="592">
        <v>17.922000000000001</v>
      </c>
      <c r="C1769" s="592"/>
      <c r="D1769" s="592">
        <v>6.4560000000000004</v>
      </c>
      <c r="E1769" s="592"/>
      <c r="F1769" s="592">
        <f t="shared" si="57"/>
        <v>24.378</v>
      </c>
      <c r="G1769" s="592"/>
      <c r="H1769" s="592"/>
      <c r="I1769" s="592"/>
      <c r="J1769" s="592"/>
      <c r="K1769" s="592"/>
      <c r="L1769" s="592"/>
      <c r="M1769" s="592"/>
      <c r="N1769" s="592"/>
      <c r="O1769" s="592"/>
      <c r="P1769" s="592"/>
      <c r="Q1769" s="592"/>
      <c r="R1769" s="592"/>
      <c r="S1769" s="592">
        <v>0</v>
      </c>
      <c r="T1769" s="990">
        <v>0</v>
      </c>
      <c r="U1769" s="679">
        <v>0</v>
      </c>
      <c r="V1769" s="592">
        <v>0</v>
      </c>
      <c r="W1769" s="592">
        <v>0</v>
      </c>
      <c r="X1769" s="592"/>
      <c r="Y1769" s="592">
        <f t="shared" si="58"/>
        <v>24.378</v>
      </c>
      <c r="Z1769" s="592"/>
      <c r="AA1769" s="592">
        <v>0</v>
      </c>
      <c r="AB1769" s="592">
        <v>341.01</v>
      </c>
      <c r="AC1769" s="592">
        <v>0</v>
      </c>
      <c r="AD1769" s="592"/>
      <c r="AE1769" s="592"/>
      <c r="AF1769" s="592">
        <v>354.92</v>
      </c>
      <c r="AG1769" s="592">
        <v>1.4999999999999999E-2</v>
      </c>
    </row>
    <row r="1770" spans="1:33" x14ac:dyDescent="0.2">
      <c r="A1770" s="988">
        <v>38286</v>
      </c>
      <c r="B1770" s="592">
        <v>18.998000000000001</v>
      </c>
      <c r="C1770" s="592"/>
      <c r="D1770" s="592">
        <v>6.657</v>
      </c>
      <c r="E1770" s="592"/>
      <c r="F1770" s="592">
        <f t="shared" si="57"/>
        <v>25.655000000000001</v>
      </c>
      <c r="G1770" s="592"/>
      <c r="H1770" s="592"/>
      <c r="I1770" s="592"/>
      <c r="J1770" s="592"/>
      <c r="K1770" s="592"/>
      <c r="L1770" s="592"/>
      <c r="M1770" s="592"/>
      <c r="N1770" s="592"/>
      <c r="O1770" s="592"/>
      <c r="P1770" s="592"/>
      <c r="Q1770" s="592"/>
      <c r="R1770" s="592"/>
      <c r="S1770" s="592">
        <v>0</v>
      </c>
      <c r="T1770" s="990">
        <v>0</v>
      </c>
      <c r="U1770" s="679">
        <v>0</v>
      </c>
      <c r="V1770" s="592">
        <v>0</v>
      </c>
      <c r="W1770" s="631">
        <v>0</v>
      </c>
      <c r="X1770" s="631"/>
      <c r="Y1770" s="592">
        <f t="shared" si="58"/>
        <v>25.655000000000001</v>
      </c>
      <c r="Z1770" s="592"/>
      <c r="AA1770" s="592">
        <v>0</v>
      </c>
      <c r="AB1770" s="592">
        <v>340.92</v>
      </c>
      <c r="AC1770" s="592">
        <v>0</v>
      </c>
      <c r="AD1770" s="592"/>
      <c r="AE1770" s="592"/>
      <c r="AF1770" s="592">
        <v>354.87</v>
      </c>
      <c r="AG1770" s="592" t="s">
        <v>110</v>
      </c>
    </row>
    <row r="1771" spans="1:33" x14ac:dyDescent="0.2">
      <c r="A1771" s="988">
        <v>38287</v>
      </c>
      <c r="B1771" s="592">
        <v>19.335999999999999</v>
      </c>
      <c r="C1771" s="592"/>
      <c r="D1771" s="592">
        <v>5.9630000000000001</v>
      </c>
      <c r="E1771" s="592"/>
      <c r="F1771" s="592">
        <f t="shared" si="57"/>
        <v>25.298999999999999</v>
      </c>
      <c r="G1771" s="592"/>
      <c r="H1771" s="592"/>
      <c r="I1771" s="592"/>
      <c r="J1771" s="592"/>
      <c r="K1771" s="592"/>
      <c r="L1771" s="592"/>
      <c r="M1771" s="592"/>
      <c r="N1771" s="592"/>
      <c r="O1771" s="592"/>
      <c r="P1771" s="592"/>
      <c r="Q1771" s="592"/>
      <c r="R1771" s="592"/>
      <c r="S1771" s="592">
        <v>0</v>
      </c>
      <c r="T1771" s="990">
        <v>0</v>
      </c>
      <c r="U1771" s="679">
        <v>0</v>
      </c>
      <c r="V1771" s="592">
        <v>0</v>
      </c>
      <c r="W1771" s="631">
        <v>0</v>
      </c>
      <c r="X1771" s="631"/>
      <c r="Y1771" s="592">
        <f t="shared" si="58"/>
        <v>25.298999999999999</v>
      </c>
      <c r="Z1771" s="592"/>
      <c r="AA1771" s="592">
        <v>0</v>
      </c>
      <c r="AB1771" s="592">
        <v>340.78</v>
      </c>
      <c r="AC1771" s="592">
        <v>0</v>
      </c>
      <c r="AD1771" s="592"/>
      <c r="AE1771" s="592"/>
      <c r="AF1771" s="592">
        <v>354.88</v>
      </c>
      <c r="AG1771" s="592">
        <v>0</v>
      </c>
    </row>
    <row r="1772" spans="1:33" x14ac:dyDescent="0.2">
      <c r="A1772" s="988">
        <v>38288</v>
      </c>
      <c r="B1772" s="592">
        <v>19.507000000000001</v>
      </c>
      <c r="C1772" s="592"/>
      <c r="D1772" s="592">
        <v>6.5549999999999997</v>
      </c>
      <c r="E1772" s="592"/>
      <c r="F1772" s="592">
        <f t="shared" si="57"/>
        <v>26.062000000000001</v>
      </c>
      <c r="G1772" s="592"/>
      <c r="H1772" s="592"/>
      <c r="I1772" s="592"/>
      <c r="J1772" s="592"/>
      <c r="K1772" s="592"/>
      <c r="L1772" s="592"/>
      <c r="M1772" s="592"/>
      <c r="N1772" s="592"/>
      <c r="O1772" s="592"/>
      <c r="P1772" s="592"/>
      <c r="Q1772" s="592"/>
      <c r="R1772" s="592"/>
      <c r="S1772" s="592">
        <v>0</v>
      </c>
      <c r="T1772" s="990">
        <v>0</v>
      </c>
      <c r="U1772" s="679">
        <v>0</v>
      </c>
      <c r="V1772" s="592">
        <v>0</v>
      </c>
      <c r="W1772" s="631">
        <v>0</v>
      </c>
      <c r="X1772" s="631"/>
      <c r="Y1772" s="592">
        <f t="shared" si="58"/>
        <v>26.062000000000001</v>
      </c>
      <c r="Z1772" s="592"/>
      <c r="AA1772" s="592">
        <v>0</v>
      </c>
      <c r="AB1772" s="592">
        <v>340.69</v>
      </c>
      <c r="AC1772" s="592">
        <v>0</v>
      </c>
      <c r="AD1772" s="592"/>
      <c r="AE1772" s="592"/>
      <c r="AF1772" s="592">
        <v>354.85</v>
      </c>
      <c r="AG1772" s="592">
        <v>0</v>
      </c>
    </row>
    <row r="1773" spans="1:33" x14ac:dyDescent="0.2">
      <c r="A1773" s="988">
        <v>38289</v>
      </c>
      <c r="B1773" s="592">
        <v>18.882000000000001</v>
      </c>
      <c r="C1773" s="592"/>
      <c r="D1773" s="592">
        <v>6.6150000000000002</v>
      </c>
      <c r="E1773" s="592"/>
      <c r="F1773" s="592">
        <f t="shared" si="57"/>
        <v>25.497</v>
      </c>
      <c r="G1773" s="592"/>
      <c r="H1773" s="592"/>
      <c r="I1773" s="592"/>
      <c r="J1773" s="592"/>
      <c r="K1773" s="592"/>
      <c r="L1773" s="592"/>
      <c r="M1773" s="592"/>
      <c r="N1773" s="592"/>
      <c r="O1773" s="592"/>
      <c r="P1773" s="592"/>
      <c r="Q1773" s="592"/>
      <c r="R1773" s="592"/>
      <c r="S1773" s="592">
        <v>0</v>
      </c>
      <c r="T1773" s="990">
        <v>0</v>
      </c>
      <c r="U1773" s="679">
        <v>0</v>
      </c>
      <c r="V1773" s="592">
        <v>0</v>
      </c>
      <c r="W1773" s="631">
        <v>0</v>
      </c>
      <c r="X1773" s="631"/>
      <c r="Y1773" s="592">
        <f t="shared" si="58"/>
        <v>25.497</v>
      </c>
      <c r="Z1773" s="592"/>
      <c r="AA1773" s="592">
        <v>0</v>
      </c>
      <c r="AB1773" s="592">
        <v>340.58</v>
      </c>
      <c r="AC1773" s="592">
        <v>0</v>
      </c>
      <c r="AD1773" s="592"/>
      <c r="AE1773" s="592"/>
      <c r="AF1773" s="996">
        <v>354.84</v>
      </c>
      <c r="AG1773" s="592">
        <v>0</v>
      </c>
    </row>
    <row r="1774" spans="1:33" x14ac:dyDescent="0.2">
      <c r="A1774" s="988">
        <v>38290</v>
      </c>
      <c r="B1774" s="592">
        <v>19.507999999999999</v>
      </c>
      <c r="C1774" s="592"/>
      <c r="D1774" s="631">
        <v>6.4290000000000003</v>
      </c>
      <c r="E1774" s="631"/>
      <c r="F1774" s="592">
        <f t="shared" si="57"/>
        <v>25.936999999999998</v>
      </c>
      <c r="G1774" s="592"/>
      <c r="H1774" s="592"/>
      <c r="I1774" s="592"/>
      <c r="J1774" s="592"/>
      <c r="K1774" s="592"/>
      <c r="L1774" s="592"/>
      <c r="M1774" s="592"/>
      <c r="N1774" s="592"/>
      <c r="O1774" s="592"/>
      <c r="P1774" s="592"/>
      <c r="Q1774" s="592"/>
      <c r="R1774" s="592"/>
      <c r="S1774" s="592">
        <v>0</v>
      </c>
      <c r="T1774" s="990">
        <v>0</v>
      </c>
      <c r="U1774" s="679">
        <v>0</v>
      </c>
      <c r="V1774" s="592">
        <v>0</v>
      </c>
      <c r="W1774" s="631">
        <v>0</v>
      </c>
      <c r="X1774" s="631"/>
      <c r="Y1774" s="592">
        <f t="shared" si="58"/>
        <v>25.936999999999998</v>
      </c>
      <c r="Z1774" s="592"/>
      <c r="AA1774" s="592">
        <v>0</v>
      </c>
      <c r="AB1774" s="1000">
        <v>340.45</v>
      </c>
      <c r="AC1774" s="592">
        <v>0</v>
      </c>
      <c r="AD1774" s="592"/>
      <c r="AE1774" s="592"/>
      <c r="AF1774" s="1000">
        <v>354.82</v>
      </c>
      <c r="AG1774" s="592">
        <v>0</v>
      </c>
    </row>
    <row r="1775" spans="1:33" x14ac:dyDescent="0.2">
      <c r="A1775" s="988">
        <v>38291</v>
      </c>
      <c r="B1775" s="592">
        <v>18.468</v>
      </c>
      <c r="C1775" s="592"/>
      <c r="D1775" s="592">
        <v>6.6379999999999999</v>
      </c>
      <c r="E1775" s="592"/>
      <c r="F1775" s="592">
        <f t="shared" si="57"/>
        <v>25.106000000000002</v>
      </c>
      <c r="G1775" s="592"/>
      <c r="H1775" s="592"/>
      <c r="I1775" s="592"/>
      <c r="J1775" s="592"/>
      <c r="K1775" s="592"/>
      <c r="L1775" s="592"/>
      <c r="M1775" s="592"/>
      <c r="N1775" s="592"/>
      <c r="O1775" s="592"/>
      <c r="P1775" s="592"/>
      <c r="Q1775" s="592"/>
      <c r="R1775" s="592"/>
      <c r="S1775" s="592">
        <v>0</v>
      </c>
      <c r="T1775" s="990">
        <v>0</v>
      </c>
      <c r="U1775" s="679">
        <v>0</v>
      </c>
      <c r="V1775" s="592">
        <v>0</v>
      </c>
      <c r="W1775" s="631">
        <v>0</v>
      </c>
      <c r="X1775" s="631"/>
      <c r="Y1775" s="592">
        <f t="shared" si="58"/>
        <v>25.106000000000002</v>
      </c>
      <c r="Z1775" s="592"/>
      <c r="AA1775" s="592">
        <v>0</v>
      </c>
      <c r="AB1775" s="1000">
        <v>340.36</v>
      </c>
      <c r="AC1775" s="592">
        <v>0</v>
      </c>
      <c r="AD1775" s="592"/>
      <c r="AE1775" s="592"/>
      <c r="AF1775" s="592">
        <v>354.77</v>
      </c>
      <c r="AG1775" s="592">
        <v>0</v>
      </c>
    </row>
    <row r="1776" spans="1:33" x14ac:dyDescent="0.2">
      <c r="A1776" s="988">
        <v>38292</v>
      </c>
      <c r="B1776" s="592">
        <v>19.670000000000002</v>
      </c>
      <c r="C1776" s="592"/>
      <c r="D1776" s="592">
        <v>6.45</v>
      </c>
      <c r="E1776" s="592"/>
      <c r="F1776" s="592">
        <f t="shared" si="57"/>
        <v>26.12</v>
      </c>
      <c r="G1776" s="592"/>
      <c r="H1776" s="592"/>
      <c r="I1776" s="592"/>
      <c r="J1776" s="592"/>
      <c r="K1776" s="592"/>
      <c r="L1776" s="592"/>
      <c r="M1776" s="592"/>
      <c r="N1776" s="592"/>
      <c r="O1776" s="592"/>
      <c r="P1776" s="592"/>
      <c r="Q1776" s="592"/>
      <c r="R1776" s="592"/>
      <c r="S1776" s="592">
        <v>0</v>
      </c>
      <c r="T1776" s="990">
        <v>0</v>
      </c>
      <c r="U1776" s="473">
        <v>0</v>
      </c>
      <c r="V1776" s="592">
        <v>0</v>
      </c>
      <c r="W1776" s="592">
        <v>0</v>
      </c>
      <c r="X1776" s="592"/>
      <c r="Y1776" s="592">
        <f t="shared" si="58"/>
        <v>26.12</v>
      </c>
      <c r="Z1776" s="592"/>
      <c r="AA1776" s="592">
        <v>0</v>
      </c>
      <c r="AB1776" s="592">
        <v>340.69</v>
      </c>
      <c r="AC1776" s="592">
        <v>0</v>
      </c>
      <c r="AD1776" s="592"/>
      <c r="AE1776" s="592"/>
      <c r="AF1776" s="631">
        <v>354.73</v>
      </c>
      <c r="AG1776" s="631">
        <v>0</v>
      </c>
    </row>
    <row r="1777" spans="1:33" x14ac:dyDescent="0.2">
      <c r="A1777" s="988">
        <v>38293</v>
      </c>
      <c r="B1777" s="592">
        <v>19.978999999999999</v>
      </c>
      <c r="C1777" s="592"/>
      <c r="D1777" s="592">
        <v>6.5410000000000004</v>
      </c>
      <c r="E1777" s="592"/>
      <c r="F1777" s="592">
        <f t="shared" si="57"/>
        <v>26.52</v>
      </c>
      <c r="G1777" s="592"/>
      <c r="H1777" s="592"/>
      <c r="I1777" s="592"/>
      <c r="J1777" s="592"/>
      <c r="K1777" s="592"/>
      <c r="L1777" s="592"/>
      <c r="M1777" s="592"/>
      <c r="N1777" s="592"/>
      <c r="O1777" s="592"/>
      <c r="P1777" s="592"/>
      <c r="Q1777" s="592"/>
      <c r="R1777" s="592"/>
      <c r="S1777" s="592">
        <v>0</v>
      </c>
      <c r="T1777" s="990">
        <v>0</v>
      </c>
      <c r="U1777" s="473">
        <v>0</v>
      </c>
      <c r="V1777" s="592">
        <v>0</v>
      </c>
      <c r="W1777" s="592">
        <v>0</v>
      </c>
      <c r="X1777" s="592"/>
      <c r="Y1777" s="592">
        <f t="shared" si="58"/>
        <v>26.52</v>
      </c>
      <c r="Z1777" s="592"/>
      <c r="AA1777" s="592">
        <v>0</v>
      </c>
      <c r="AB1777" s="592">
        <v>340.2</v>
      </c>
      <c r="AC1777" s="592">
        <v>0</v>
      </c>
      <c r="AD1777" s="592"/>
      <c r="AE1777" s="592"/>
      <c r="AF1777" s="631">
        <v>354.65</v>
      </c>
      <c r="AG1777" s="631">
        <v>0</v>
      </c>
    </row>
    <row r="1778" spans="1:33" x14ac:dyDescent="0.2">
      <c r="A1778" s="988">
        <v>38294</v>
      </c>
      <c r="B1778" s="993">
        <v>19.541</v>
      </c>
      <c r="C1778" s="993"/>
      <c r="D1778" s="592">
        <v>6.6109999999999998</v>
      </c>
      <c r="E1778" s="592"/>
      <c r="F1778" s="592">
        <f t="shared" si="57"/>
        <v>26.152000000000001</v>
      </c>
      <c r="G1778" s="592"/>
      <c r="H1778" s="592"/>
      <c r="I1778" s="592"/>
      <c r="J1778" s="592"/>
      <c r="K1778" s="592"/>
      <c r="L1778" s="592"/>
      <c r="M1778" s="592"/>
      <c r="N1778" s="592"/>
      <c r="O1778" s="592"/>
      <c r="P1778" s="592"/>
      <c r="Q1778" s="592"/>
      <c r="R1778" s="592"/>
      <c r="S1778" s="592">
        <v>0</v>
      </c>
      <c r="T1778" s="990">
        <v>0</v>
      </c>
      <c r="U1778" s="473">
        <v>0</v>
      </c>
      <c r="V1778" s="592">
        <v>0</v>
      </c>
      <c r="W1778" s="592">
        <v>0</v>
      </c>
      <c r="X1778" s="592"/>
      <c r="Y1778" s="592">
        <f t="shared" si="58"/>
        <v>26.152000000000001</v>
      </c>
      <c r="Z1778" s="592"/>
      <c r="AA1778" s="592">
        <v>0</v>
      </c>
      <c r="AB1778" s="592">
        <v>340.1</v>
      </c>
      <c r="AC1778" s="592">
        <v>0.68</v>
      </c>
      <c r="AD1778" s="592"/>
      <c r="AE1778" s="592"/>
      <c r="AF1778" s="592">
        <v>354.65</v>
      </c>
      <c r="AG1778" s="592">
        <v>0.56000000000000005</v>
      </c>
    </row>
    <row r="1779" spans="1:33" x14ac:dyDescent="0.2">
      <c r="A1779" s="988">
        <v>38295</v>
      </c>
      <c r="B1779" s="592">
        <v>18.178999999999998</v>
      </c>
      <c r="C1779" s="592"/>
      <c r="D1779" s="592">
        <v>6.66</v>
      </c>
      <c r="E1779" s="592"/>
      <c r="F1779" s="592">
        <f t="shared" si="57"/>
        <v>24.838999999999999</v>
      </c>
      <c r="G1779" s="592"/>
      <c r="H1779" s="592"/>
      <c r="I1779" s="592"/>
      <c r="J1779" s="592"/>
      <c r="K1779" s="592"/>
      <c r="L1779" s="592"/>
      <c r="M1779" s="592"/>
      <c r="N1779" s="592"/>
      <c r="O1779" s="592"/>
      <c r="P1779" s="592"/>
      <c r="Q1779" s="592"/>
      <c r="R1779" s="592"/>
      <c r="S1779" s="592">
        <v>0</v>
      </c>
      <c r="T1779" s="990">
        <v>0</v>
      </c>
      <c r="U1779" s="473">
        <v>0</v>
      </c>
      <c r="V1779" s="592">
        <v>0</v>
      </c>
      <c r="W1779" s="592">
        <v>0</v>
      </c>
      <c r="X1779" s="592"/>
      <c r="Y1779" s="592">
        <f t="shared" si="58"/>
        <v>24.838999999999999</v>
      </c>
      <c r="Z1779" s="592"/>
      <c r="AA1779" s="592">
        <v>0</v>
      </c>
      <c r="AB1779" s="592">
        <v>340.73</v>
      </c>
      <c r="AC1779" s="592">
        <v>0.22</v>
      </c>
      <c r="AD1779" s="592"/>
      <c r="AE1779" s="592"/>
      <c r="AF1779" s="592">
        <v>354.82</v>
      </c>
      <c r="AG1779" s="592">
        <v>0.23</v>
      </c>
    </row>
    <row r="1780" spans="1:33" x14ac:dyDescent="0.2">
      <c r="A1780" s="988">
        <v>38296</v>
      </c>
      <c r="B1780" s="592">
        <v>17.053999999999998</v>
      </c>
      <c r="C1780" s="592"/>
      <c r="D1780" s="592">
        <v>7.6239999999999997</v>
      </c>
      <c r="E1780" s="592"/>
      <c r="F1780" s="592">
        <f t="shared" si="57"/>
        <v>24.677999999999997</v>
      </c>
      <c r="G1780" s="592"/>
      <c r="H1780" s="592"/>
      <c r="I1780" s="592"/>
      <c r="J1780" s="592"/>
      <c r="K1780" s="592"/>
      <c r="L1780" s="592"/>
      <c r="M1780" s="592"/>
      <c r="N1780" s="592"/>
      <c r="O1780" s="592"/>
      <c r="P1780" s="592"/>
      <c r="Q1780" s="592"/>
      <c r="R1780" s="592"/>
      <c r="S1780" s="592">
        <v>0</v>
      </c>
      <c r="T1780" s="990">
        <v>0</v>
      </c>
      <c r="U1780" s="473">
        <v>0</v>
      </c>
      <c r="V1780" s="592">
        <v>0</v>
      </c>
      <c r="W1780" s="592">
        <v>0</v>
      </c>
      <c r="X1780" s="592"/>
      <c r="Y1780" s="592">
        <f t="shared" si="58"/>
        <v>24.677999999999997</v>
      </c>
      <c r="Z1780" s="592"/>
      <c r="AA1780" s="592">
        <v>0</v>
      </c>
      <c r="AB1780" s="592">
        <v>340.1</v>
      </c>
      <c r="AC1780" s="592">
        <v>0</v>
      </c>
      <c r="AD1780" s="592"/>
      <c r="AE1780" s="592"/>
      <c r="AF1780" s="631">
        <v>354.92</v>
      </c>
      <c r="AG1780" s="631">
        <v>0.02</v>
      </c>
    </row>
    <row r="1781" spans="1:33" x14ac:dyDescent="0.2">
      <c r="A1781" s="988">
        <v>38297</v>
      </c>
      <c r="B1781" s="592">
        <v>16.934999999999999</v>
      </c>
      <c r="C1781" s="592"/>
      <c r="D1781" s="592">
        <v>7.4290000000000003</v>
      </c>
      <c r="E1781" s="592"/>
      <c r="F1781" s="592">
        <f t="shared" si="57"/>
        <v>24.363999999999997</v>
      </c>
      <c r="G1781" s="592"/>
      <c r="H1781" s="592"/>
      <c r="I1781" s="592"/>
      <c r="J1781" s="592"/>
      <c r="K1781" s="592"/>
      <c r="L1781" s="592"/>
      <c r="M1781" s="592"/>
      <c r="N1781" s="592"/>
      <c r="O1781" s="592"/>
      <c r="P1781" s="592"/>
      <c r="Q1781" s="592"/>
      <c r="R1781" s="592"/>
      <c r="S1781" s="592">
        <v>0</v>
      </c>
      <c r="T1781" s="990">
        <v>0</v>
      </c>
      <c r="U1781" s="473">
        <v>0</v>
      </c>
      <c r="V1781" s="592">
        <v>0</v>
      </c>
      <c r="W1781" s="592">
        <v>0</v>
      </c>
      <c r="X1781" s="592"/>
      <c r="Y1781" s="592">
        <f t="shared" si="58"/>
        <v>24.363999999999997</v>
      </c>
      <c r="Z1781" s="592"/>
      <c r="AA1781" s="592">
        <v>0</v>
      </c>
      <c r="AB1781" s="592">
        <v>341.09</v>
      </c>
      <c r="AC1781" s="592">
        <v>0</v>
      </c>
      <c r="AD1781" s="592"/>
      <c r="AE1781" s="592"/>
      <c r="AF1781" s="592">
        <v>354.94</v>
      </c>
      <c r="AG1781" s="592">
        <v>0</v>
      </c>
    </row>
    <row r="1782" spans="1:33" x14ac:dyDescent="0.2">
      <c r="A1782" s="988">
        <v>38298</v>
      </c>
      <c r="B1782" s="592">
        <v>16.074000000000002</v>
      </c>
      <c r="C1782" s="592"/>
      <c r="D1782" s="592">
        <v>6.7439999999999998</v>
      </c>
      <c r="E1782" s="592"/>
      <c r="F1782" s="592">
        <f t="shared" si="57"/>
        <v>22.818000000000001</v>
      </c>
      <c r="G1782" s="592"/>
      <c r="H1782" s="592"/>
      <c r="I1782" s="592"/>
      <c r="J1782" s="592"/>
      <c r="K1782" s="592"/>
      <c r="L1782" s="592"/>
      <c r="M1782" s="592"/>
      <c r="N1782" s="592"/>
      <c r="O1782" s="592"/>
      <c r="P1782" s="592"/>
      <c r="Q1782" s="592"/>
      <c r="R1782" s="592"/>
      <c r="S1782" s="592">
        <v>0</v>
      </c>
      <c r="T1782" s="990">
        <v>0</v>
      </c>
      <c r="U1782" s="473">
        <v>0</v>
      </c>
      <c r="V1782" s="592">
        <v>0</v>
      </c>
      <c r="W1782" s="592">
        <v>0</v>
      </c>
      <c r="X1782" s="592"/>
      <c r="Y1782" s="592">
        <f t="shared" si="58"/>
        <v>22.818000000000001</v>
      </c>
      <c r="Z1782" s="592"/>
      <c r="AA1782" s="592">
        <v>0</v>
      </c>
      <c r="AB1782" s="592">
        <v>341.04</v>
      </c>
      <c r="AC1782" s="592">
        <v>0</v>
      </c>
      <c r="AD1782" s="592"/>
      <c r="AE1782" s="592"/>
      <c r="AF1782" s="592">
        <v>354.92</v>
      </c>
      <c r="AG1782" s="592">
        <v>0</v>
      </c>
    </row>
    <row r="1783" spans="1:33" x14ac:dyDescent="0.2">
      <c r="A1783" s="988">
        <v>38299</v>
      </c>
      <c r="B1783" s="631">
        <v>16.984999999999999</v>
      </c>
      <c r="C1783" s="631"/>
      <c r="D1783" s="592">
        <v>6.4870000000000001</v>
      </c>
      <c r="E1783" s="592"/>
      <c r="F1783" s="592">
        <f t="shared" si="57"/>
        <v>23.472000000000001</v>
      </c>
      <c r="G1783" s="592"/>
      <c r="H1783" s="592"/>
      <c r="I1783" s="592"/>
      <c r="J1783" s="592"/>
      <c r="K1783" s="592"/>
      <c r="L1783" s="592"/>
      <c r="M1783" s="592"/>
      <c r="N1783" s="592"/>
      <c r="O1783" s="592"/>
      <c r="P1783" s="592"/>
      <c r="Q1783" s="592"/>
      <c r="R1783" s="592"/>
      <c r="S1783" s="592">
        <v>0</v>
      </c>
      <c r="T1783" s="990">
        <v>0</v>
      </c>
      <c r="U1783" s="473">
        <v>0</v>
      </c>
      <c r="V1783" s="592">
        <v>0</v>
      </c>
      <c r="W1783" s="592">
        <v>0</v>
      </c>
      <c r="X1783" s="592"/>
      <c r="Y1783" s="592">
        <f t="shared" si="58"/>
        <v>23.472000000000001</v>
      </c>
      <c r="Z1783" s="592"/>
      <c r="AA1783" s="592">
        <v>0</v>
      </c>
      <c r="AB1783" s="631">
        <v>341</v>
      </c>
      <c r="AC1783" s="631">
        <v>0</v>
      </c>
      <c r="AD1783" s="631"/>
      <c r="AE1783" s="631"/>
      <c r="AF1783" s="996">
        <v>354.86</v>
      </c>
      <c r="AG1783" s="631">
        <v>0</v>
      </c>
    </row>
    <row r="1784" spans="1:33" x14ac:dyDescent="0.2">
      <c r="A1784" s="988">
        <v>38300</v>
      </c>
      <c r="B1784" s="592">
        <v>18.018000000000001</v>
      </c>
      <c r="C1784" s="592"/>
      <c r="D1784" s="592">
        <v>6.9939999999999998</v>
      </c>
      <c r="E1784" s="592"/>
      <c r="F1784" s="592">
        <f t="shared" si="57"/>
        <v>25.012</v>
      </c>
      <c r="G1784" s="592"/>
      <c r="H1784" s="592"/>
      <c r="I1784" s="592"/>
      <c r="J1784" s="592"/>
      <c r="K1784" s="592"/>
      <c r="L1784" s="592"/>
      <c r="M1784" s="592"/>
      <c r="N1784" s="592"/>
      <c r="O1784" s="592"/>
      <c r="P1784" s="592"/>
      <c r="Q1784" s="592"/>
      <c r="R1784" s="592"/>
      <c r="S1784" s="592">
        <v>0</v>
      </c>
      <c r="T1784" s="990">
        <v>0</v>
      </c>
      <c r="U1784" s="473">
        <v>0</v>
      </c>
      <c r="V1784" s="1023">
        <v>0</v>
      </c>
      <c r="W1784" s="1023">
        <v>0</v>
      </c>
      <c r="X1784" s="1023"/>
      <c r="Y1784" s="592">
        <f t="shared" si="58"/>
        <v>25.012</v>
      </c>
      <c r="Z1784" s="592"/>
      <c r="AA1784" s="592">
        <v>0</v>
      </c>
      <c r="AB1784" s="592">
        <v>340.98</v>
      </c>
      <c r="AC1784" s="592">
        <v>0</v>
      </c>
      <c r="AD1784" s="592"/>
      <c r="AE1784" s="592"/>
      <c r="AF1784" s="1000">
        <v>354.88</v>
      </c>
      <c r="AG1784" s="592">
        <v>0</v>
      </c>
    </row>
    <row r="1785" spans="1:33" x14ac:dyDescent="0.2">
      <c r="A1785" s="988">
        <v>38301</v>
      </c>
      <c r="B1785" s="592">
        <v>17.989999999999998</v>
      </c>
      <c r="C1785" s="592"/>
      <c r="D1785" s="592">
        <v>6.657</v>
      </c>
      <c r="E1785" s="592"/>
      <c r="F1785" s="592">
        <f t="shared" si="57"/>
        <v>24.646999999999998</v>
      </c>
      <c r="G1785" s="592"/>
      <c r="H1785" s="592"/>
      <c r="I1785" s="592"/>
      <c r="J1785" s="592"/>
      <c r="K1785" s="592"/>
      <c r="L1785" s="592"/>
      <c r="M1785" s="592"/>
      <c r="N1785" s="592"/>
      <c r="O1785" s="592"/>
      <c r="P1785" s="592"/>
      <c r="Q1785" s="592"/>
      <c r="R1785" s="592"/>
      <c r="S1785" s="592">
        <v>0</v>
      </c>
      <c r="T1785" s="990">
        <v>0</v>
      </c>
      <c r="U1785" s="473">
        <v>0</v>
      </c>
      <c r="V1785" s="592">
        <v>0</v>
      </c>
      <c r="W1785" s="592">
        <v>0</v>
      </c>
      <c r="X1785" s="592"/>
      <c r="Y1785" s="592">
        <f t="shared" si="58"/>
        <v>24.646999999999998</v>
      </c>
      <c r="Z1785" s="592"/>
      <c r="AA1785" s="592">
        <v>0</v>
      </c>
      <c r="AB1785" s="1000">
        <v>340.92</v>
      </c>
      <c r="AC1785" s="592">
        <v>0</v>
      </c>
      <c r="AD1785" s="592"/>
      <c r="AE1785" s="592"/>
      <c r="AF1785" s="592">
        <v>354.8</v>
      </c>
      <c r="AG1785" s="592">
        <v>0</v>
      </c>
    </row>
    <row r="1786" spans="1:33" x14ac:dyDescent="0.2">
      <c r="A1786" s="988">
        <v>38302</v>
      </c>
      <c r="B1786" s="592">
        <v>18.324000000000002</v>
      </c>
      <c r="C1786" s="592"/>
      <c r="D1786" s="592">
        <v>6.5949999999999998</v>
      </c>
      <c r="E1786" s="592"/>
      <c r="F1786" s="592">
        <f t="shared" si="57"/>
        <v>24.919</v>
      </c>
      <c r="G1786" s="592"/>
      <c r="H1786" s="592"/>
      <c r="I1786" s="592"/>
      <c r="J1786" s="592"/>
      <c r="K1786" s="592"/>
      <c r="L1786" s="592"/>
      <c r="M1786" s="592"/>
      <c r="N1786" s="592"/>
      <c r="O1786" s="592"/>
      <c r="P1786" s="592"/>
      <c r="Q1786" s="592"/>
      <c r="R1786" s="592"/>
      <c r="S1786" s="592">
        <v>0</v>
      </c>
      <c r="T1786" s="1025">
        <v>0</v>
      </c>
      <c r="U1786" s="473">
        <v>0</v>
      </c>
      <c r="V1786" s="592">
        <v>0</v>
      </c>
      <c r="W1786" s="592">
        <v>0</v>
      </c>
      <c r="X1786" s="592"/>
      <c r="Y1786" s="592">
        <f t="shared" si="58"/>
        <v>24.919</v>
      </c>
      <c r="Z1786" s="592"/>
      <c r="AA1786" s="592">
        <v>0</v>
      </c>
      <c r="AB1786" s="592">
        <v>340.85</v>
      </c>
      <c r="AC1786" s="592">
        <v>0</v>
      </c>
      <c r="AD1786" s="592"/>
      <c r="AE1786" s="592"/>
      <c r="AF1786" s="996">
        <v>354.79</v>
      </c>
      <c r="AG1786" s="631">
        <v>0.04</v>
      </c>
    </row>
    <row r="1787" spans="1:33" x14ac:dyDescent="0.2">
      <c r="A1787" s="988">
        <v>38303</v>
      </c>
      <c r="B1787" s="592">
        <v>17.263000000000002</v>
      </c>
      <c r="C1787" s="592"/>
      <c r="D1787" s="592">
        <v>6.5149999999999997</v>
      </c>
      <c r="E1787" s="592"/>
      <c r="F1787" s="592">
        <f t="shared" si="57"/>
        <v>23.778000000000002</v>
      </c>
      <c r="G1787" s="592"/>
      <c r="H1787" s="592"/>
      <c r="I1787" s="592"/>
      <c r="J1787" s="592"/>
      <c r="K1787" s="592"/>
      <c r="L1787" s="592"/>
      <c r="M1787" s="592"/>
      <c r="N1787" s="592"/>
      <c r="O1787" s="592"/>
      <c r="P1787" s="592"/>
      <c r="Q1787" s="592"/>
      <c r="R1787" s="592"/>
      <c r="S1787" s="592">
        <v>0</v>
      </c>
      <c r="T1787" s="1025">
        <v>0</v>
      </c>
      <c r="U1787" s="473">
        <v>0</v>
      </c>
      <c r="V1787" s="592">
        <v>0</v>
      </c>
      <c r="W1787" s="592">
        <v>0</v>
      </c>
      <c r="X1787" s="592"/>
      <c r="Y1787" s="592">
        <f t="shared" si="58"/>
        <v>23.778000000000002</v>
      </c>
      <c r="Z1787" s="592"/>
      <c r="AA1787" s="592">
        <v>0</v>
      </c>
      <c r="AB1787" s="631">
        <v>342.4</v>
      </c>
      <c r="AC1787" s="592">
        <v>1.25</v>
      </c>
      <c r="AD1787" s="592"/>
      <c r="AE1787" s="592"/>
      <c r="AF1787" s="592">
        <v>355.5</v>
      </c>
      <c r="AG1787" s="592">
        <v>1.24</v>
      </c>
    </row>
    <row r="1788" spans="1:33" x14ac:dyDescent="0.2">
      <c r="A1788" s="988">
        <v>38304</v>
      </c>
      <c r="B1788" s="592">
        <v>15.669</v>
      </c>
      <c r="C1788" s="592"/>
      <c r="D1788" s="592">
        <v>8.0489999999999995</v>
      </c>
      <c r="E1788" s="592"/>
      <c r="F1788" s="592">
        <f t="shared" si="57"/>
        <v>23.718</v>
      </c>
      <c r="G1788" s="592"/>
      <c r="H1788" s="592"/>
      <c r="I1788" s="592"/>
      <c r="J1788" s="592"/>
      <c r="K1788" s="592"/>
      <c r="L1788" s="592"/>
      <c r="M1788" s="592"/>
      <c r="N1788" s="592"/>
      <c r="O1788" s="592"/>
      <c r="P1788" s="592"/>
      <c r="Q1788" s="592"/>
      <c r="R1788" s="592"/>
      <c r="S1788" s="592">
        <v>0</v>
      </c>
      <c r="T1788" s="1025">
        <v>0</v>
      </c>
      <c r="U1788" s="473">
        <v>0</v>
      </c>
      <c r="V1788" s="592">
        <v>0</v>
      </c>
      <c r="W1788" s="592">
        <v>0</v>
      </c>
      <c r="X1788" s="592"/>
      <c r="Y1788" s="592">
        <f t="shared" si="58"/>
        <v>23.718</v>
      </c>
      <c r="Z1788" s="592"/>
      <c r="AA1788" s="592">
        <v>0</v>
      </c>
      <c r="AB1788" s="592">
        <v>341.62</v>
      </c>
      <c r="AC1788" s="592">
        <v>0</v>
      </c>
      <c r="AD1788" s="592"/>
      <c r="AE1788" s="592"/>
      <c r="AF1788" s="592">
        <v>355.48</v>
      </c>
      <c r="AG1788" s="592">
        <v>0</v>
      </c>
    </row>
    <row r="1789" spans="1:33" x14ac:dyDescent="0.2">
      <c r="A1789" s="988">
        <v>38305</v>
      </c>
      <c r="B1789" s="592">
        <v>14.805999999999999</v>
      </c>
      <c r="C1789" s="592"/>
      <c r="D1789" s="592">
        <v>6.48</v>
      </c>
      <c r="E1789" s="592"/>
      <c r="F1789" s="592">
        <f t="shared" si="57"/>
        <v>21.286000000000001</v>
      </c>
      <c r="G1789" s="592"/>
      <c r="H1789" s="592"/>
      <c r="I1789" s="592"/>
      <c r="J1789" s="592"/>
      <c r="K1789" s="592"/>
      <c r="L1789" s="592"/>
      <c r="M1789" s="592"/>
      <c r="N1789" s="592"/>
      <c r="O1789" s="592"/>
      <c r="P1789" s="592"/>
      <c r="Q1789" s="592"/>
      <c r="R1789" s="592"/>
      <c r="S1789" s="592">
        <v>0</v>
      </c>
      <c r="T1789" s="1025">
        <v>0</v>
      </c>
      <c r="U1789" s="473">
        <v>0</v>
      </c>
      <c r="V1789" s="592">
        <v>0</v>
      </c>
      <c r="W1789" s="592">
        <v>0</v>
      </c>
      <c r="X1789" s="592"/>
      <c r="Y1789" s="592">
        <f t="shared" si="58"/>
        <v>21.286000000000001</v>
      </c>
      <c r="Z1789" s="592"/>
      <c r="AA1789" s="592">
        <v>0</v>
      </c>
      <c r="AB1789" s="592">
        <v>341.51</v>
      </c>
      <c r="AC1789" s="592">
        <v>0</v>
      </c>
      <c r="AD1789" s="592"/>
      <c r="AE1789" s="592"/>
      <c r="AF1789" s="592">
        <v>355.26</v>
      </c>
      <c r="AG1789" s="592">
        <v>0</v>
      </c>
    </row>
    <row r="1790" spans="1:33" x14ac:dyDescent="0.2">
      <c r="A1790" s="988">
        <v>38306</v>
      </c>
      <c r="B1790" s="592">
        <v>18.625</v>
      </c>
      <c r="C1790" s="592"/>
      <c r="D1790" s="592">
        <v>5.4770000000000003</v>
      </c>
      <c r="E1790" s="592"/>
      <c r="F1790" s="592">
        <f t="shared" si="57"/>
        <v>24.102</v>
      </c>
      <c r="G1790" s="592"/>
      <c r="H1790" s="592"/>
      <c r="I1790" s="592"/>
      <c r="J1790" s="592"/>
      <c r="K1790" s="592"/>
      <c r="L1790" s="592"/>
      <c r="M1790" s="592"/>
      <c r="N1790" s="592"/>
      <c r="O1790" s="592"/>
      <c r="P1790" s="592"/>
      <c r="Q1790" s="592"/>
      <c r="R1790" s="592"/>
      <c r="S1790" s="592">
        <v>0</v>
      </c>
      <c r="T1790" s="990">
        <v>0</v>
      </c>
      <c r="U1790" s="473">
        <v>0</v>
      </c>
      <c r="V1790" s="592">
        <v>0</v>
      </c>
      <c r="W1790" s="592">
        <v>0</v>
      </c>
      <c r="X1790" s="592"/>
      <c r="Y1790" s="592">
        <f t="shared" si="58"/>
        <v>24.102</v>
      </c>
      <c r="Z1790" s="592"/>
      <c r="AA1790" s="592">
        <v>0</v>
      </c>
      <c r="AB1790" s="592">
        <v>341.45</v>
      </c>
      <c r="AC1790" s="592">
        <v>0</v>
      </c>
      <c r="AD1790" s="592"/>
      <c r="AE1790" s="592"/>
      <c r="AF1790" s="592">
        <v>355.18</v>
      </c>
      <c r="AG1790" s="592">
        <v>0</v>
      </c>
    </row>
    <row r="1791" spans="1:33" x14ac:dyDescent="0.2">
      <c r="A1791" s="988">
        <v>38307</v>
      </c>
      <c r="B1791" s="592">
        <v>18.097000000000001</v>
      </c>
      <c r="C1791" s="592"/>
      <c r="D1791" s="592">
        <v>6.1269999999999998</v>
      </c>
      <c r="E1791" s="592"/>
      <c r="F1791" s="592">
        <f t="shared" si="57"/>
        <v>24.224</v>
      </c>
      <c r="G1791" s="592"/>
      <c r="H1791" s="592"/>
      <c r="I1791" s="592"/>
      <c r="J1791" s="592"/>
      <c r="K1791" s="592"/>
      <c r="L1791" s="592"/>
      <c r="M1791" s="592"/>
      <c r="N1791" s="592"/>
      <c r="O1791" s="592"/>
      <c r="P1791" s="592"/>
      <c r="Q1791" s="592"/>
      <c r="R1791" s="592"/>
      <c r="S1791" s="592">
        <v>0</v>
      </c>
      <c r="T1791" s="990">
        <v>0</v>
      </c>
      <c r="U1791" s="473">
        <v>0</v>
      </c>
      <c r="V1791" s="592">
        <v>0</v>
      </c>
      <c r="W1791" s="592">
        <v>0</v>
      </c>
      <c r="X1791" s="592"/>
      <c r="Y1791" s="592">
        <f t="shared" si="58"/>
        <v>24.224</v>
      </c>
      <c r="Z1791" s="592"/>
      <c r="AA1791" s="592">
        <v>0</v>
      </c>
      <c r="AB1791" s="592">
        <v>341.38</v>
      </c>
      <c r="AC1791" s="592">
        <v>0</v>
      </c>
      <c r="AD1791" s="592"/>
      <c r="AE1791" s="592"/>
      <c r="AF1791" s="1000">
        <v>355.25</v>
      </c>
      <c r="AG1791" s="592">
        <v>0</v>
      </c>
    </row>
    <row r="1792" spans="1:33" x14ac:dyDescent="0.2">
      <c r="A1792" s="988">
        <v>38308</v>
      </c>
      <c r="B1792" s="592">
        <v>19.312000000000001</v>
      </c>
      <c r="C1792" s="592"/>
      <c r="D1792" s="592">
        <v>6.5650000000000004</v>
      </c>
      <c r="E1792" s="592"/>
      <c r="F1792" s="592">
        <f t="shared" si="57"/>
        <v>25.877000000000002</v>
      </c>
      <c r="G1792" s="592"/>
      <c r="H1792" s="592"/>
      <c r="I1792" s="592"/>
      <c r="J1792" s="592"/>
      <c r="K1792" s="592"/>
      <c r="L1792" s="592"/>
      <c r="M1792" s="592"/>
      <c r="N1792" s="592"/>
      <c r="O1792" s="592"/>
      <c r="P1792" s="592"/>
      <c r="Q1792" s="592"/>
      <c r="R1792" s="592"/>
      <c r="S1792" s="592">
        <v>0</v>
      </c>
      <c r="T1792" s="990">
        <v>0</v>
      </c>
      <c r="U1792" s="473">
        <v>0</v>
      </c>
      <c r="V1792" s="592">
        <v>0</v>
      </c>
      <c r="W1792" s="592">
        <v>0</v>
      </c>
      <c r="X1792" s="592"/>
      <c r="Y1792" s="592">
        <f t="shared" si="58"/>
        <v>25.877000000000002</v>
      </c>
      <c r="Z1792" s="592"/>
      <c r="AA1792" s="592">
        <v>0</v>
      </c>
      <c r="AB1792" s="592">
        <v>341.3</v>
      </c>
      <c r="AC1792" s="592">
        <v>0</v>
      </c>
      <c r="AD1792" s="592"/>
      <c r="AE1792" s="592"/>
      <c r="AF1792" s="592">
        <v>355.15</v>
      </c>
      <c r="AG1792" s="592">
        <v>0</v>
      </c>
    </row>
    <row r="1793" spans="1:33" x14ac:dyDescent="0.2">
      <c r="A1793" s="988">
        <v>38309</v>
      </c>
      <c r="B1793" s="592">
        <v>18.986000000000001</v>
      </c>
      <c r="C1793" s="592"/>
      <c r="D1793" s="592">
        <v>6.3209999999999997</v>
      </c>
      <c r="E1793" s="592"/>
      <c r="F1793" s="592">
        <f t="shared" si="57"/>
        <v>25.307000000000002</v>
      </c>
      <c r="G1793" s="592"/>
      <c r="H1793" s="592"/>
      <c r="I1793" s="592"/>
      <c r="J1793" s="592"/>
      <c r="K1793" s="592"/>
      <c r="L1793" s="592"/>
      <c r="M1793" s="592"/>
      <c r="N1793" s="592"/>
      <c r="O1793" s="592"/>
      <c r="P1793" s="592"/>
      <c r="Q1793" s="592"/>
      <c r="R1793" s="592"/>
      <c r="S1793" s="592">
        <v>0</v>
      </c>
      <c r="T1793" s="990">
        <v>0</v>
      </c>
      <c r="U1793" s="473">
        <v>0</v>
      </c>
      <c r="V1793" s="592">
        <v>0</v>
      </c>
      <c r="W1793" s="592">
        <v>0</v>
      </c>
      <c r="X1793" s="592"/>
      <c r="Y1793" s="592">
        <f t="shared" si="58"/>
        <v>25.307000000000002</v>
      </c>
      <c r="Z1793" s="592"/>
      <c r="AA1793" s="592">
        <v>0</v>
      </c>
      <c r="AB1793" s="592">
        <v>341.25</v>
      </c>
      <c r="AC1793" s="592">
        <v>0</v>
      </c>
      <c r="AD1793" s="592"/>
      <c r="AE1793" s="592"/>
      <c r="AF1793" s="592">
        <v>355.12</v>
      </c>
      <c r="AG1793" s="592">
        <v>0</v>
      </c>
    </row>
    <row r="1794" spans="1:33" x14ac:dyDescent="0.2">
      <c r="A1794" s="988">
        <v>38310</v>
      </c>
      <c r="B1794" s="592">
        <v>18.077000000000002</v>
      </c>
      <c r="C1794" s="592"/>
      <c r="D1794" s="592">
        <v>7.524</v>
      </c>
      <c r="E1794" s="592"/>
      <c r="F1794" s="592">
        <f t="shared" si="57"/>
        <v>25.601000000000003</v>
      </c>
      <c r="G1794" s="592"/>
      <c r="H1794" s="592"/>
      <c r="I1794" s="592"/>
      <c r="J1794" s="592"/>
      <c r="K1794" s="592"/>
      <c r="L1794" s="592"/>
      <c r="M1794" s="592"/>
      <c r="N1794" s="592"/>
      <c r="O1794" s="592"/>
      <c r="P1794" s="592"/>
      <c r="Q1794" s="592"/>
      <c r="R1794" s="592"/>
      <c r="S1794" s="592">
        <v>0</v>
      </c>
      <c r="T1794" s="990">
        <v>0</v>
      </c>
      <c r="U1794" s="473">
        <v>0</v>
      </c>
      <c r="V1794" s="592">
        <v>0</v>
      </c>
      <c r="W1794" s="592">
        <v>0</v>
      </c>
      <c r="X1794" s="592"/>
      <c r="Y1794" s="592">
        <f t="shared" si="58"/>
        <v>25.601000000000003</v>
      </c>
      <c r="Z1794" s="592"/>
      <c r="AA1794" s="592">
        <v>0</v>
      </c>
      <c r="AB1794" s="592">
        <v>341.06</v>
      </c>
      <c r="AC1794" s="592">
        <v>0</v>
      </c>
      <c r="AD1794" s="592"/>
      <c r="AE1794" s="592"/>
      <c r="AF1794" s="592">
        <v>355.14</v>
      </c>
      <c r="AG1794" s="592">
        <v>1.4999999999999999E-2</v>
      </c>
    </row>
    <row r="1795" spans="1:33" x14ac:dyDescent="0.2">
      <c r="A1795" s="988">
        <v>38311</v>
      </c>
      <c r="B1795" s="592">
        <v>16.995000000000001</v>
      </c>
      <c r="C1795" s="592"/>
      <c r="D1795" s="592">
        <v>7.0739999999999998</v>
      </c>
      <c r="E1795" s="592"/>
      <c r="F1795" s="592">
        <f t="shared" si="57"/>
        <v>24.069000000000003</v>
      </c>
      <c r="G1795" s="592"/>
      <c r="H1795" s="592"/>
      <c r="I1795" s="592"/>
      <c r="J1795" s="592"/>
      <c r="K1795" s="592"/>
      <c r="L1795" s="592"/>
      <c r="M1795" s="592"/>
      <c r="N1795" s="592"/>
      <c r="O1795" s="592"/>
      <c r="P1795" s="592"/>
      <c r="Q1795" s="592"/>
      <c r="R1795" s="592"/>
      <c r="S1795" s="592">
        <v>0</v>
      </c>
      <c r="T1795" s="990">
        <v>0</v>
      </c>
      <c r="U1795" s="473">
        <v>0</v>
      </c>
      <c r="V1795" s="592">
        <v>0</v>
      </c>
      <c r="W1795" s="592">
        <v>0</v>
      </c>
      <c r="X1795" s="592"/>
      <c r="Y1795" s="592">
        <f t="shared" si="58"/>
        <v>24.069000000000003</v>
      </c>
      <c r="Z1795" s="592"/>
      <c r="AA1795" s="592">
        <v>0</v>
      </c>
      <c r="AB1795" s="592">
        <v>341.17</v>
      </c>
      <c r="AC1795" s="592">
        <v>0</v>
      </c>
      <c r="AD1795" s="592"/>
      <c r="AE1795" s="592"/>
      <c r="AF1795" s="631">
        <v>355.16</v>
      </c>
      <c r="AG1795" s="631">
        <v>0</v>
      </c>
    </row>
    <row r="1796" spans="1:33" x14ac:dyDescent="0.2">
      <c r="A1796" s="988">
        <v>38312</v>
      </c>
      <c r="B1796" s="592">
        <v>15.477</v>
      </c>
      <c r="C1796" s="592"/>
      <c r="D1796" s="592">
        <v>6.75</v>
      </c>
      <c r="E1796" s="592"/>
      <c r="F1796" s="592">
        <f t="shared" si="57"/>
        <v>22.227</v>
      </c>
      <c r="G1796" s="592"/>
      <c r="H1796" s="592"/>
      <c r="I1796" s="592"/>
      <c r="J1796" s="592"/>
      <c r="K1796" s="592"/>
      <c r="L1796" s="592"/>
      <c r="M1796" s="592"/>
      <c r="N1796" s="592"/>
      <c r="O1796" s="592"/>
      <c r="P1796" s="592"/>
      <c r="Q1796" s="592"/>
      <c r="R1796" s="592"/>
      <c r="S1796" s="592">
        <v>0</v>
      </c>
      <c r="T1796" s="997">
        <v>0</v>
      </c>
      <c r="U1796" s="473">
        <v>0</v>
      </c>
      <c r="V1796" s="592">
        <v>0</v>
      </c>
      <c r="W1796" s="592">
        <v>0</v>
      </c>
      <c r="X1796" s="592"/>
      <c r="Y1796" s="592">
        <f t="shared" si="58"/>
        <v>22.227</v>
      </c>
      <c r="Z1796" s="592"/>
      <c r="AA1796" s="592">
        <v>0</v>
      </c>
      <c r="AB1796" s="592">
        <v>341.08</v>
      </c>
      <c r="AC1796" s="592">
        <v>0</v>
      </c>
      <c r="AD1796" s="592"/>
      <c r="AE1796" s="592"/>
      <c r="AF1796" s="592">
        <v>355.14</v>
      </c>
      <c r="AG1796" s="592">
        <v>0</v>
      </c>
    </row>
    <row r="1797" spans="1:33" x14ac:dyDescent="0.2">
      <c r="A1797" s="988">
        <v>38313</v>
      </c>
      <c r="B1797" s="592">
        <v>18.152999999999999</v>
      </c>
      <c r="C1797" s="592"/>
      <c r="D1797" s="592">
        <v>6.1269999999999998</v>
      </c>
      <c r="E1797" s="592"/>
      <c r="F1797" s="592">
        <f t="shared" si="57"/>
        <v>24.279999999999998</v>
      </c>
      <c r="G1797" s="592"/>
      <c r="H1797" s="592"/>
      <c r="I1797" s="592"/>
      <c r="J1797" s="592"/>
      <c r="K1797" s="592"/>
      <c r="L1797" s="592"/>
      <c r="M1797" s="592"/>
      <c r="N1797" s="592"/>
      <c r="O1797" s="592"/>
      <c r="P1797" s="592"/>
      <c r="Q1797" s="592"/>
      <c r="R1797" s="592"/>
      <c r="S1797" s="592">
        <v>0</v>
      </c>
      <c r="T1797" s="990">
        <v>0</v>
      </c>
      <c r="U1797" s="679">
        <v>0</v>
      </c>
      <c r="V1797" s="592">
        <v>0</v>
      </c>
      <c r="W1797" s="592">
        <v>0</v>
      </c>
      <c r="X1797" s="592"/>
      <c r="Y1797" s="592">
        <f t="shared" si="58"/>
        <v>24.279999999999998</v>
      </c>
      <c r="Z1797" s="592"/>
      <c r="AA1797" s="592">
        <v>0</v>
      </c>
      <c r="AB1797" s="592">
        <v>341.14</v>
      </c>
      <c r="AC1797" s="592">
        <v>0.15</v>
      </c>
      <c r="AD1797" s="592"/>
      <c r="AE1797" s="592"/>
      <c r="AF1797" s="592">
        <v>355.17</v>
      </c>
      <c r="AG1797" s="592">
        <v>0.26</v>
      </c>
    </row>
    <row r="1798" spans="1:33" x14ac:dyDescent="0.2">
      <c r="A1798" s="988">
        <v>38314</v>
      </c>
      <c r="B1798" s="592">
        <v>17.808</v>
      </c>
      <c r="C1798" s="592"/>
      <c r="D1798" s="592">
        <v>6.6909999999999998</v>
      </c>
      <c r="E1798" s="592"/>
      <c r="F1798" s="592">
        <f t="shared" si="57"/>
        <v>24.498999999999999</v>
      </c>
      <c r="G1798" s="592"/>
      <c r="H1798" s="592"/>
      <c r="I1798" s="592"/>
      <c r="J1798" s="592"/>
      <c r="K1798" s="592"/>
      <c r="L1798" s="592"/>
      <c r="M1798" s="592"/>
      <c r="N1798" s="592"/>
      <c r="O1798" s="592"/>
      <c r="P1798" s="592"/>
      <c r="Q1798" s="592"/>
      <c r="R1798" s="592"/>
      <c r="S1798" s="592">
        <v>0</v>
      </c>
      <c r="T1798" s="990">
        <v>0</v>
      </c>
      <c r="U1798" s="679">
        <v>0</v>
      </c>
      <c r="V1798" s="592">
        <v>0</v>
      </c>
      <c r="W1798" s="592">
        <v>0</v>
      </c>
      <c r="X1798" s="592"/>
      <c r="Y1798" s="592">
        <f t="shared" si="58"/>
        <v>24.498999999999999</v>
      </c>
      <c r="Z1798" s="592"/>
      <c r="AA1798" s="592">
        <v>0</v>
      </c>
      <c r="AB1798" s="592">
        <v>341.27</v>
      </c>
      <c r="AC1798" s="592">
        <v>0.7</v>
      </c>
      <c r="AD1798" s="592"/>
      <c r="AE1798" s="592"/>
      <c r="AF1798" s="592">
        <v>355.6</v>
      </c>
      <c r="AG1798" s="592">
        <v>0.62</v>
      </c>
    </row>
    <row r="1799" spans="1:33" x14ac:dyDescent="0.2">
      <c r="A1799" s="988">
        <v>38315</v>
      </c>
      <c r="B1799" s="592">
        <v>17.64</v>
      </c>
      <c r="C1799" s="592"/>
      <c r="D1799" s="592">
        <v>6.53</v>
      </c>
      <c r="E1799" s="592"/>
      <c r="F1799" s="592">
        <f t="shared" si="57"/>
        <v>24.17</v>
      </c>
      <c r="G1799" s="592"/>
      <c r="H1799" s="592"/>
      <c r="I1799" s="592"/>
      <c r="J1799" s="592"/>
      <c r="K1799" s="592"/>
      <c r="L1799" s="592"/>
      <c r="M1799" s="592"/>
      <c r="N1799" s="592"/>
      <c r="O1799" s="592"/>
      <c r="P1799" s="592"/>
      <c r="Q1799" s="592"/>
      <c r="R1799" s="592"/>
      <c r="S1799" s="592">
        <v>0</v>
      </c>
      <c r="T1799" s="990">
        <v>0</v>
      </c>
      <c r="U1799" s="679">
        <v>0</v>
      </c>
      <c r="V1799" s="592">
        <v>0</v>
      </c>
      <c r="W1799" s="592">
        <v>0</v>
      </c>
      <c r="X1799" s="592"/>
      <c r="Y1799" s="592">
        <f t="shared" si="58"/>
        <v>24.17</v>
      </c>
      <c r="Z1799" s="592"/>
      <c r="AA1799" s="592">
        <v>0</v>
      </c>
      <c r="AB1799" s="592">
        <v>341.48</v>
      </c>
      <c r="AC1799" s="592">
        <v>0</v>
      </c>
      <c r="AD1799" s="592"/>
      <c r="AE1799" s="592"/>
      <c r="AF1799" s="592">
        <v>355.36</v>
      </c>
      <c r="AG1799" s="592">
        <v>0.3</v>
      </c>
    </row>
    <row r="1800" spans="1:33" x14ac:dyDescent="0.2">
      <c r="A1800" s="988">
        <v>38316</v>
      </c>
      <c r="B1800" s="592">
        <v>16.11</v>
      </c>
      <c r="C1800" s="592"/>
      <c r="D1800" s="592">
        <v>6.74</v>
      </c>
      <c r="E1800" s="592"/>
      <c r="F1800" s="592">
        <f t="shared" si="57"/>
        <v>22.85</v>
      </c>
      <c r="G1800" s="592"/>
      <c r="H1800" s="592"/>
      <c r="I1800" s="592"/>
      <c r="J1800" s="592"/>
      <c r="K1800" s="592"/>
      <c r="L1800" s="592"/>
      <c r="M1800" s="592"/>
      <c r="N1800" s="592"/>
      <c r="O1800" s="592"/>
      <c r="P1800" s="592"/>
      <c r="Q1800" s="592"/>
      <c r="R1800" s="592"/>
      <c r="S1800" s="592">
        <v>0</v>
      </c>
      <c r="T1800" s="990">
        <v>0</v>
      </c>
      <c r="U1800" s="679">
        <v>0</v>
      </c>
      <c r="V1800" s="592">
        <v>0</v>
      </c>
      <c r="W1800" s="592">
        <v>0</v>
      </c>
      <c r="X1800" s="592"/>
      <c r="Y1800" s="592">
        <f t="shared" si="58"/>
        <v>22.85</v>
      </c>
      <c r="Z1800" s="592"/>
      <c r="AA1800" s="592">
        <v>0</v>
      </c>
      <c r="AB1800" s="592">
        <v>341.35</v>
      </c>
      <c r="AC1800" s="592">
        <v>0</v>
      </c>
      <c r="AD1800" s="592"/>
      <c r="AE1800" s="592"/>
      <c r="AF1800" s="592">
        <v>355.33</v>
      </c>
      <c r="AG1800" s="592">
        <v>0</v>
      </c>
    </row>
    <row r="1801" spans="1:33" x14ac:dyDescent="0.2">
      <c r="A1801" s="988">
        <v>38317</v>
      </c>
      <c r="B1801" s="592">
        <v>14.09</v>
      </c>
      <c r="C1801" s="592"/>
      <c r="D1801" s="592">
        <v>6.51</v>
      </c>
      <c r="E1801" s="592"/>
      <c r="F1801" s="592">
        <f t="shared" si="57"/>
        <v>20.6</v>
      </c>
      <c r="G1801" s="592"/>
      <c r="H1801" s="592"/>
      <c r="I1801" s="592"/>
      <c r="J1801" s="592"/>
      <c r="K1801" s="592"/>
      <c r="L1801" s="592"/>
      <c r="M1801" s="592"/>
      <c r="N1801" s="592"/>
      <c r="O1801" s="592"/>
      <c r="P1801" s="592"/>
      <c r="Q1801" s="592"/>
      <c r="R1801" s="592"/>
      <c r="S1801" s="592">
        <v>0</v>
      </c>
      <c r="T1801" s="990">
        <v>0</v>
      </c>
      <c r="U1801" s="679">
        <v>0</v>
      </c>
      <c r="V1801" s="592">
        <v>0</v>
      </c>
      <c r="W1801" s="631">
        <v>0</v>
      </c>
      <c r="X1801" s="631"/>
      <c r="Y1801" s="592">
        <f t="shared" si="58"/>
        <v>20.6</v>
      </c>
      <c r="Z1801" s="592"/>
      <c r="AA1801" s="592">
        <v>0</v>
      </c>
      <c r="AB1801" s="592">
        <v>341.27</v>
      </c>
      <c r="AC1801" s="592">
        <v>0</v>
      </c>
      <c r="AD1801" s="592"/>
      <c r="AE1801" s="592"/>
      <c r="AF1801" s="592">
        <v>355.27</v>
      </c>
      <c r="AG1801" s="592">
        <v>0</v>
      </c>
    </row>
    <row r="1802" spans="1:33" x14ac:dyDescent="0.2">
      <c r="A1802" s="988">
        <v>38318</v>
      </c>
      <c r="B1802" s="592">
        <v>15.11</v>
      </c>
      <c r="C1802" s="592"/>
      <c r="D1802" s="592">
        <v>5.8860000000000001</v>
      </c>
      <c r="E1802" s="592"/>
      <c r="F1802" s="592">
        <f t="shared" si="57"/>
        <v>20.995999999999999</v>
      </c>
      <c r="G1802" s="592"/>
      <c r="H1802" s="592"/>
      <c r="I1802" s="592"/>
      <c r="J1802" s="592"/>
      <c r="K1802" s="592"/>
      <c r="L1802" s="592"/>
      <c r="M1802" s="592"/>
      <c r="N1802" s="592"/>
      <c r="O1802" s="592"/>
      <c r="P1802" s="592"/>
      <c r="Q1802" s="592"/>
      <c r="R1802" s="592"/>
      <c r="S1802" s="592">
        <v>0</v>
      </c>
      <c r="T1802" s="990">
        <v>0</v>
      </c>
      <c r="U1802" s="679">
        <v>0</v>
      </c>
      <c r="V1802" s="592">
        <v>0</v>
      </c>
      <c r="W1802" s="631">
        <v>0</v>
      </c>
      <c r="X1802" s="631"/>
      <c r="Y1802" s="592">
        <f t="shared" si="58"/>
        <v>20.995999999999999</v>
      </c>
      <c r="Z1802" s="592"/>
      <c r="AA1802" s="592">
        <v>0</v>
      </c>
      <c r="AB1802" s="592">
        <v>341.55</v>
      </c>
      <c r="AC1802" s="592">
        <v>0.74</v>
      </c>
      <c r="AD1802" s="592"/>
      <c r="AE1802" s="592"/>
      <c r="AF1802" s="592">
        <v>355.48</v>
      </c>
      <c r="AG1802" s="592">
        <v>0.9</v>
      </c>
    </row>
    <row r="1803" spans="1:33" x14ac:dyDescent="0.2">
      <c r="A1803" s="988">
        <v>38319</v>
      </c>
      <c r="B1803" s="592">
        <v>15.68</v>
      </c>
      <c r="C1803" s="592"/>
      <c r="D1803" s="592">
        <v>6</v>
      </c>
      <c r="E1803" s="592"/>
      <c r="F1803" s="592">
        <f t="shared" si="57"/>
        <v>21.68</v>
      </c>
      <c r="G1803" s="592"/>
      <c r="H1803" s="592"/>
      <c r="I1803" s="592"/>
      <c r="J1803" s="592"/>
      <c r="K1803" s="592"/>
      <c r="L1803" s="592"/>
      <c r="M1803" s="592"/>
      <c r="N1803" s="592"/>
      <c r="O1803" s="592"/>
      <c r="P1803" s="592"/>
      <c r="Q1803" s="592"/>
      <c r="R1803" s="592"/>
      <c r="S1803" s="592">
        <v>0</v>
      </c>
      <c r="T1803" s="990">
        <v>0</v>
      </c>
      <c r="U1803" s="679">
        <v>0</v>
      </c>
      <c r="V1803" s="592">
        <v>0</v>
      </c>
      <c r="W1803" s="631">
        <v>0</v>
      </c>
      <c r="X1803" s="631"/>
      <c r="Y1803" s="592">
        <f t="shared" si="58"/>
        <v>21.68</v>
      </c>
      <c r="Z1803" s="592"/>
      <c r="AA1803" s="592">
        <v>0</v>
      </c>
      <c r="AB1803" s="592">
        <v>341.37</v>
      </c>
      <c r="AC1803" s="592">
        <v>0</v>
      </c>
      <c r="AD1803" s="592"/>
      <c r="AE1803" s="592"/>
      <c r="AF1803" s="592">
        <v>355.46</v>
      </c>
      <c r="AG1803" s="592">
        <v>0</v>
      </c>
    </row>
    <row r="1804" spans="1:33" x14ac:dyDescent="0.2">
      <c r="A1804" s="988">
        <v>38320</v>
      </c>
      <c r="B1804" s="592">
        <v>18.498000000000001</v>
      </c>
      <c r="C1804" s="592"/>
      <c r="D1804" s="592">
        <v>6.3970000000000002</v>
      </c>
      <c r="E1804" s="592"/>
      <c r="F1804" s="592">
        <f t="shared" si="57"/>
        <v>24.895000000000003</v>
      </c>
      <c r="G1804" s="592"/>
      <c r="H1804" s="592"/>
      <c r="I1804" s="592"/>
      <c r="J1804" s="592"/>
      <c r="K1804" s="592"/>
      <c r="L1804" s="592"/>
      <c r="M1804" s="592"/>
      <c r="N1804" s="592"/>
      <c r="O1804" s="592"/>
      <c r="P1804" s="592"/>
      <c r="Q1804" s="592"/>
      <c r="R1804" s="592"/>
      <c r="S1804" s="592">
        <v>0</v>
      </c>
      <c r="T1804" s="990">
        <v>0</v>
      </c>
      <c r="U1804" s="679">
        <v>0</v>
      </c>
      <c r="V1804" s="592">
        <v>0</v>
      </c>
      <c r="W1804" s="631">
        <v>0</v>
      </c>
      <c r="X1804" s="631"/>
      <c r="Y1804" s="592">
        <f t="shared" si="58"/>
        <v>24.895000000000003</v>
      </c>
      <c r="Z1804" s="592"/>
      <c r="AA1804" s="592">
        <v>0</v>
      </c>
      <c r="AB1804" s="592">
        <v>341.31</v>
      </c>
      <c r="AC1804" s="592">
        <v>0</v>
      </c>
      <c r="AD1804" s="592"/>
      <c r="AE1804" s="592"/>
      <c r="AF1804" s="1000">
        <v>355.33</v>
      </c>
      <c r="AG1804" s="592">
        <v>0</v>
      </c>
    </row>
    <row r="1805" spans="1:33" x14ac:dyDescent="0.2">
      <c r="A1805" s="988">
        <v>38321</v>
      </c>
      <c r="B1805" s="592">
        <v>18.009</v>
      </c>
      <c r="C1805" s="592"/>
      <c r="D1805" s="592">
        <v>6.32</v>
      </c>
      <c r="E1805" s="592"/>
      <c r="F1805" s="592">
        <f t="shared" si="57"/>
        <v>24.329000000000001</v>
      </c>
      <c r="G1805" s="592"/>
      <c r="H1805" s="592"/>
      <c r="I1805" s="592"/>
      <c r="J1805" s="592"/>
      <c r="K1805" s="592"/>
      <c r="L1805" s="592"/>
      <c r="M1805" s="592"/>
      <c r="N1805" s="592"/>
      <c r="O1805" s="592"/>
      <c r="P1805" s="592"/>
      <c r="Q1805" s="592"/>
      <c r="R1805" s="592"/>
      <c r="S1805" s="592">
        <v>0</v>
      </c>
      <c r="T1805" s="990">
        <v>0</v>
      </c>
      <c r="U1805" s="679">
        <v>0</v>
      </c>
      <c r="V1805" s="592">
        <v>0</v>
      </c>
      <c r="W1805" s="592">
        <v>0</v>
      </c>
      <c r="X1805" s="592"/>
      <c r="Y1805" s="592">
        <f t="shared" si="58"/>
        <v>24.329000000000001</v>
      </c>
      <c r="Z1805" s="592"/>
      <c r="AA1805" s="592">
        <v>0</v>
      </c>
      <c r="AB1805" s="1000">
        <v>341.27</v>
      </c>
      <c r="AC1805" s="592">
        <v>7.0000000000000007E-2</v>
      </c>
      <c r="AD1805" s="592"/>
      <c r="AE1805" s="592"/>
      <c r="AF1805" s="1000">
        <v>355.28</v>
      </c>
      <c r="AG1805" s="592">
        <v>0.08</v>
      </c>
    </row>
    <row r="1806" spans="1:33" x14ac:dyDescent="0.2">
      <c r="A1806" s="988">
        <v>38322</v>
      </c>
      <c r="B1806" s="592">
        <v>18.16</v>
      </c>
      <c r="C1806" s="592"/>
      <c r="D1806" s="592">
        <v>6.5949999999999998</v>
      </c>
      <c r="E1806" s="592"/>
      <c r="F1806" s="592">
        <f t="shared" si="57"/>
        <v>24.754999999999999</v>
      </c>
      <c r="G1806" s="592"/>
      <c r="H1806" s="592"/>
      <c r="I1806" s="592"/>
      <c r="J1806" s="592"/>
      <c r="K1806" s="592"/>
      <c r="L1806" s="592"/>
      <c r="M1806" s="592"/>
      <c r="N1806" s="592"/>
      <c r="O1806" s="592"/>
      <c r="P1806" s="592"/>
      <c r="Q1806" s="592"/>
      <c r="R1806" s="592"/>
      <c r="S1806" s="592">
        <v>0</v>
      </c>
      <c r="T1806" s="990">
        <v>0</v>
      </c>
      <c r="U1806" s="473">
        <v>0</v>
      </c>
      <c r="V1806" s="592">
        <v>0</v>
      </c>
      <c r="W1806" s="592">
        <v>0</v>
      </c>
      <c r="X1806" s="592"/>
      <c r="Y1806" s="592">
        <f t="shared" si="58"/>
        <v>24.754999999999999</v>
      </c>
      <c r="Z1806" s="592"/>
      <c r="AA1806" s="592">
        <v>0</v>
      </c>
      <c r="AB1806" s="592">
        <v>341.22</v>
      </c>
      <c r="AC1806" s="592">
        <v>0.04</v>
      </c>
      <c r="AD1806" s="592"/>
      <c r="AE1806" s="592"/>
      <c r="AF1806" s="631">
        <v>355.22</v>
      </c>
      <c r="AG1806" s="631">
        <v>0.02</v>
      </c>
    </row>
    <row r="1807" spans="1:33" x14ac:dyDescent="0.2">
      <c r="A1807" s="988">
        <v>38323</v>
      </c>
      <c r="B1807" s="592">
        <v>18.251000000000001</v>
      </c>
      <c r="C1807" s="592"/>
      <c r="D1807" s="592">
        <v>6.8449999999999998</v>
      </c>
      <c r="E1807" s="592"/>
      <c r="F1807" s="592">
        <f t="shared" si="57"/>
        <v>25.096</v>
      </c>
      <c r="G1807" s="592"/>
      <c r="H1807" s="592"/>
      <c r="I1807" s="592"/>
      <c r="J1807" s="592"/>
      <c r="K1807" s="592"/>
      <c r="L1807" s="592"/>
      <c r="M1807" s="592"/>
      <c r="N1807" s="592"/>
      <c r="O1807" s="592"/>
      <c r="P1807" s="592"/>
      <c r="Q1807" s="592"/>
      <c r="R1807" s="592"/>
      <c r="S1807" s="592">
        <v>0</v>
      </c>
      <c r="T1807" s="990">
        <v>0</v>
      </c>
      <c r="U1807" s="473">
        <v>0</v>
      </c>
      <c r="V1807" s="592">
        <v>0</v>
      </c>
      <c r="W1807" s="592">
        <v>0</v>
      </c>
      <c r="X1807" s="592"/>
      <c r="Y1807" s="592">
        <f t="shared" si="58"/>
        <v>25.096</v>
      </c>
      <c r="Z1807" s="592"/>
      <c r="AA1807" s="592">
        <v>0</v>
      </c>
      <c r="AB1807" s="592">
        <v>341.2</v>
      </c>
      <c r="AC1807" s="592">
        <v>0</v>
      </c>
      <c r="AD1807" s="592"/>
      <c r="AE1807" s="592"/>
      <c r="AF1807" s="631">
        <v>355.21</v>
      </c>
      <c r="AG1807" s="631">
        <v>0</v>
      </c>
    </row>
    <row r="1808" spans="1:33" x14ac:dyDescent="0.2">
      <c r="A1808" s="988">
        <v>38324</v>
      </c>
      <c r="B1808" s="993">
        <v>17.251999999999999</v>
      </c>
      <c r="C1808" s="993"/>
      <c r="D1808" s="592">
        <v>6.782</v>
      </c>
      <c r="E1808" s="592"/>
      <c r="F1808" s="592">
        <f t="shared" si="57"/>
        <v>24.033999999999999</v>
      </c>
      <c r="G1808" s="592"/>
      <c r="H1808" s="592"/>
      <c r="I1808" s="592"/>
      <c r="J1808" s="592"/>
      <c r="K1808" s="592"/>
      <c r="L1808" s="592"/>
      <c r="M1808" s="592"/>
      <c r="N1808" s="592"/>
      <c r="O1808" s="592"/>
      <c r="P1808" s="592"/>
      <c r="Q1808" s="592"/>
      <c r="R1808" s="592"/>
      <c r="S1808" s="592">
        <v>0</v>
      </c>
      <c r="T1808" s="990">
        <v>0</v>
      </c>
      <c r="U1808" s="473">
        <v>0</v>
      </c>
      <c r="V1808" s="592">
        <v>0</v>
      </c>
      <c r="W1808" s="592">
        <v>0</v>
      </c>
      <c r="X1808" s="592"/>
      <c r="Y1808" s="592">
        <f t="shared" si="58"/>
        <v>24.033999999999999</v>
      </c>
      <c r="Z1808" s="592"/>
      <c r="AA1808" s="592">
        <v>0</v>
      </c>
      <c r="AB1808" s="592">
        <v>341.16</v>
      </c>
      <c r="AC1808" s="592">
        <v>0</v>
      </c>
      <c r="AD1808" s="592"/>
      <c r="AE1808" s="592"/>
      <c r="AF1808" s="592">
        <v>355.21</v>
      </c>
      <c r="AG1808" s="592">
        <v>0</v>
      </c>
    </row>
    <row r="1809" spans="1:33" x14ac:dyDescent="0.2">
      <c r="A1809" s="988">
        <v>38325</v>
      </c>
      <c r="B1809" s="592">
        <v>15.381</v>
      </c>
      <c r="C1809" s="592"/>
      <c r="D1809" s="592">
        <v>6.5460000000000003</v>
      </c>
      <c r="E1809" s="592"/>
      <c r="F1809" s="592">
        <f t="shared" si="57"/>
        <v>21.927</v>
      </c>
      <c r="G1809" s="592"/>
      <c r="H1809" s="592"/>
      <c r="I1809" s="592"/>
      <c r="J1809" s="592"/>
      <c r="K1809" s="592"/>
      <c r="L1809" s="592"/>
      <c r="M1809" s="592"/>
      <c r="N1809" s="592"/>
      <c r="O1809" s="592"/>
      <c r="P1809" s="592"/>
      <c r="Q1809" s="592"/>
      <c r="R1809" s="592"/>
      <c r="S1809" s="592">
        <v>0</v>
      </c>
      <c r="T1809" s="990">
        <v>0</v>
      </c>
      <c r="U1809" s="473">
        <v>0</v>
      </c>
      <c r="V1809" s="592">
        <v>0</v>
      </c>
      <c r="W1809" s="592">
        <v>0</v>
      </c>
      <c r="X1809" s="592"/>
      <c r="Y1809" s="592">
        <f t="shared" si="58"/>
        <v>21.927</v>
      </c>
      <c r="Z1809" s="592"/>
      <c r="AA1809" s="592">
        <v>0</v>
      </c>
      <c r="AB1809" s="592">
        <v>341.1</v>
      </c>
      <c r="AC1809" s="592">
        <v>0</v>
      </c>
      <c r="AD1809" s="592"/>
      <c r="AE1809" s="592"/>
      <c r="AF1809" s="592">
        <v>355.21</v>
      </c>
      <c r="AG1809" s="592">
        <v>0</v>
      </c>
    </row>
    <row r="1810" spans="1:33" x14ac:dyDescent="0.2">
      <c r="A1810" s="988">
        <v>38326</v>
      </c>
      <c r="B1810" s="592">
        <v>19.916</v>
      </c>
      <c r="C1810" s="592"/>
      <c r="D1810" s="592">
        <v>8.7949999999999999</v>
      </c>
      <c r="E1810" s="592"/>
      <c r="F1810" s="592">
        <f t="shared" si="57"/>
        <v>28.710999999999999</v>
      </c>
      <c r="G1810" s="592"/>
      <c r="H1810" s="592"/>
      <c r="I1810" s="592"/>
      <c r="J1810" s="592"/>
      <c r="K1810" s="592"/>
      <c r="L1810" s="592"/>
      <c r="M1810" s="592"/>
      <c r="N1810" s="592"/>
      <c r="O1810" s="592"/>
      <c r="P1810" s="592"/>
      <c r="Q1810" s="592"/>
      <c r="R1810" s="592"/>
      <c r="S1810" s="592">
        <v>0</v>
      </c>
      <c r="T1810" s="990">
        <v>0</v>
      </c>
      <c r="U1810" s="473">
        <v>0</v>
      </c>
      <c r="V1810" s="592">
        <v>0</v>
      </c>
      <c r="W1810" s="592">
        <v>0</v>
      </c>
      <c r="X1810" s="592"/>
      <c r="Y1810" s="592">
        <f t="shared" si="58"/>
        <v>28.710999999999999</v>
      </c>
      <c r="Z1810" s="592"/>
      <c r="AA1810" s="592">
        <v>0</v>
      </c>
      <c r="AB1810" s="592">
        <v>341.08</v>
      </c>
      <c r="AC1810" s="592">
        <v>0</v>
      </c>
      <c r="AD1810" s="592"/>
      <c r="AE1810" s="592"/>
      <c r="AF1810" s="631">
        <v>355.18</v>
      </c>
      <c r="AG1810" s="631">
        <v>0</v>
      </c>
    </row>
    <row r="1811" spans="1:33" x14ac:dyDescent="0.2">
      <c r="A1811" s="988">
        <v>38327</v>
      </c>
      <c r="B1811" s="592">
        <v>20.373000000000001</v>
      </c>
      <c r="C1811" s="592"/>
      <c r="D1811" s="592">
        <v>7.1159999999999997</v>
      </c>
      <c r="E1811" s="592"/>
      <c r="F1811" s="592">
        <f t="shared" si="57"/>
        <v>27.489000000000001</v>
      </c>
      <c r="G1811" s="592"/>
      <c r="H1811" s="592"/>
      <c r="I1811" s="592"/>
      <c r="J1811" s="592"/>
      <c r="K1811" s="592"/>
      <c r="L1811" s="592"/>
      <c r="M1811" s="592"/>
      <c r="N1811" s="592"/>
      <c r="O1811" s="592"/>
      <c r="P1811" s="592"/>
      <c r="Q1811" s="592"/>
      <c r="R1811" s="592"/>
      <c r="S1811" s="592">
        <v>0</v>
      </c>
      <c r="T1811" s="990">
        <v>0</v>
      </c>
      <c r="U1811" s="473">
        <v>0</v>
      </c>
      <c r="V1811" s="592">
        <v>0</v>
      </c>
      <c r="W1811" s="592">
        <v>0</v>
      </c>
      <c r="X1811" s="592"/>
      <c r="Y1811" s="592">
        <f t="shared" si="58"/>
        <v>27.489000000000001</v>
      </c>
      <c r="Z1811" s="592"/>
      <c r="AA1811" s="592">
        <v>0</v>
      </c>
      <c r="AB1811" s="592">
        <v>341.13</v>
      </c>
      <c r="AC1811" s="592">
        <v>0.13</v>
      </c>
      <c r="AD1811" s="592"/>
      <c r="AE1811" s="592"/>
      <c r="AF1811" s="592">
        <v>355.2</v>
      </c>
      <c r="AG1811" s="592">
        <v>0.22</v>
      </c>
    </row>
    <row r="1812" spans="1:33" x14ac:dyDescent="0.2">
      <c r="A1812" s="988">
        <v>38328</v>
      </c>
      <c r="B1812" s="592">
        <v>18.271999999999998</v>
      </c>
      <c r="C1812" s="592"/>
      <c r="D1812" s="592">
        <v>6.476</v>
      </c>
      <c r="E1812" s="592"/>
      <c r="F1812" s="592">
        <f t="shared" si="57"/>
        <v>24.747999999999998</v>
      </c>
      <c r="G1812" s="592"/>
      <c r="H1812" s="592"/>
      <c r="I1812" s="592"/>
      <c r="J1812" s="592"/>
      <c r="K1812" s="592"/>
      <c r="L1812" s="592"/>
      <c r="M1812" s="592"/>
      <c r="N1812" s="592"/>
      <c r="O1812" s="592"/>
      <c r="P1812" s="592"/>
      <c r="Q1812" s="592"/>
      <c r="R1812" s="592"/>
      <c r="S1812" s="592">
        <v>0</v>
      </c>
      <c r="T1812" s="990">
        <v>0</v>
      </c>
      <c r="U1812" s="473">
        <v>0</v>
      </c>
      <c r="V1812" s="592">
        <v>0</v>
      </c>
      <c r="W1812" s="592">
        <v>0</v>
      </c>
      <c r="X1812" s="592"/>
      <c r="Y1812" s="592">
        <f t="shared" si="58"/>
        <v>24.747999999999998</v>
      </c>
      <c r="Z1812" s="592"/>
      <c r="AA1812" s="592">
        <v>0</v>
      </c>
      <c r="AB1812" s="592">
        <v>341.1</v>
      </c>
      <c r="AC1812" s="592">
        <v>0</v>
      </c>
      <c r="AD1812" s="592"/>
      <c r="AE1812" s="592"/>
      <c r="AF1812" s="592">
        <v>355.21</v>
      </c>
      <c r="AG1812" s="592">
        <v>0</v>
      </c>
    </row>
    <row r="1813" spans="1:33" x14ac:dyDescent="0.2">
      <c r="A1813" s="988">
        <v>38329</v>
      </c>
      <c r="B1813" s="631">
        <v>18.963999999999999</v>
      </c>
      <c r="C1813" s="631"/>
      <c r="D1813" s="592">
        <v>6.3170000000000002</v>
      </c>
      <c r="E1813" s="592"/>
      <c r="F1813" s="592">
        <f t="shared" si="57"/>
        <v>25.280999999999999</v>
      </c>
      <c r="G1813" s="592"/>
      <c r="H1813" s="592"/>
      <c r="I1813" s="592"/>
      <c r="J1813" s="592"/>
      <c r="K1813" s="592"/>
      <c r="L1813" s="592"/>
      <c r="M1813" s="592"/>
      <c r="N1813" s="592"/>
      <c r="O1813" s="592"/>
      <c r="P1813" s="592"/>
      <c r="Q1813" s="592"/>
      <c r="R1813" s="592"/>
      <c r="S1813" s="592">
        <v>0</v>
      </c>
      <c r="T1813" s="990">
        <v>0</v>
      </c>
      <c r="U1813" s="473">
        <v>0</v>
      </c>
      <c r="V1813" s="592">
        <v>0</v>
      </c>
      <c r="W1813" s="592">
        <v>0</v>
      </c>
      <c r="X1813" s="592"/>
      <c r="Y1813" s="592">
        <f t="shared" si="58"/>
        <v>25.280999999999999</v>
      </c>
      <c r="Z1813" s="592"/>
      <c r="AA1813" s="592">
        <v>0</v>
      </c>
      <c r="AB1813" s="631">
        <v>341.08</v>
      </c>
      <c r="AC1813" s="631">
        <v>0</v>
      </c>
      <c r="AD1813" s="631"/>
      <c r="AE1813" s="631"/>
      <c r="AF1813" s="631">
        <v>355.2</v>
      </c>
      <c r="AG1813" s="631">
        <v>0</v>
      </c>
    </row>
    <row r="1814" spans="1:33" x14ac:dyDescent="0.2">
      <c r="A1814" s="988">
        <v>38330</v>
      </c>
      <c r="B1814" s="592">
        <v>18.106000000000002</v>
      </c>
      <c r="C1814" s="592"/>
      <c r="D1814" s="592">
        <v>6.508</v>
      </c>
      <c r="E1814" s="592"/>
      <c r="F1814" s="592">
        <f t="shared" si="57"/>
        <v>24.614000000000001</v>
      </c>
      <c r="G1814" s="592"/>
      <c r="H1814" s="592"/>
      <c r="I1814" s="592"/>
      <c r="J1814" s="592"/>
      <c r="K1814" s="592"/>
      <c r="L1814" s="592"/>
      <c r="M1814" s="592"/>
      <c r="N1814" s="592"/>
      <c r="O1814" s="592"/>
      <c r="P1814" s="592"/>
      <c r="Q1814" s="592"/>
      <c r="R1814" s="592"/>
      <c r="S1814" s="592">
        <v>0</v>
      </c>
      <c r="T1814" s="990">
        <v>0</v>
      </c>
      <c r="U1814" s="473">
        <v>0</v>
      </c>
      <c r="V1814" s="1023">
        <v>0</v>
      </c>
      <c r="W1814" s="1023">
        <v>0</v>
      </c>
      <c r="X1814" s="1023"/>
      <c r="Y1814" s="592">
        <f t="shared" si="58"/>
        <v>24.614000000000001</v>
      </c>
      <c r="Z1814" s="592"/>
      <c r="AA1814" s="592">
        <v>0</v>
      </c>
      <c r="AB1814" s="592">
        <v>341.2</v>
      </c>
      <c r="AC1814" s="592">
        <v>0</v>
      </c>
      <c r="AD1814" s="592"/>
      <c r="AE1814" s="592"/>
      <c r="AF1814" s="1000">
        <v>355.46</v>
      </c>
      <c r="AG1814" s="592">
        <v>0.72</v>
      </c>
    </row>
    <row r="1815" spans="1:33" x14ac:dyDescent="0.2">
      <c r="A1815" s="988">
        <v>38331</v>
      </c>
      <c r="B1815" s="592">
        <v>17.28</v>
      </c>
      <c r="C1815" s="592"/>
      <c r="D1815" s="592">
        <v>6.61</v>
      </c>
      <c r="E1815" s="592"/>
      <c r="F1815" s="592">
        <f t="shared" si="57"/>
        <v>23.89</v>
      </c>
      <c r="G1815" s="592"/>
      <c r="H1815" s="592"/>
      <c r="I1815" s="592"/>
      <c r="J1815" s="592"/>
      <c r="K1815" s="592"/>
      <c r="L1815" s="592"/>
      <c r="M1815" s="592"/>
      <c r="N1815" s="592"/>
      <c r="O1815" s="592"/>
      <c r="P1815" s="592"/>
      <c r="Q1815" s="592"/>
      <c r="R1815" s="592"/>
      <c r="S1815" s="592">
        <v>0</v>
      </c>
      <c r="T1815" s="990">
        <v>0</v>
      </c>
      <c r="U1815" s="473">
        <v>0</v>
      </c>
      <c r="V1815" s="1023">
        <v>0</v>
      </c>
      <c r="W1815" s="1023">
        <v>0</v>
      </c>
      <c r="X1815" s="1023"/>
      <c r="Y1815" s="592">
        <f t="shared" si="58"/>
        <v>23.89</v>
      </c>
      <c r="Z1815" s="592"/>
      <c r="AA1815" s="592">
        <v>0</v>
      </c>
      <c r="AB1815" s="1000">
        <v>343.27</v>
      </c>
      <c r="AC1815" s="592">
        <v>0.06</v>
      </c>
      <c r="AD1815" s="592"/>
      <c r="AE1815" s="592"/>
      <c r="AF1815" s="592">
        <v>355.84</v>
      </c>
      <c r="AG1815" s="592">
        <v>0.25</v>
      </c>
    </row>
    <row r="1816" spans="1:33" x14ac:dyDescent="0.2">
      <c r="A1816" s="988">
        <v>38332</v>
      </c>
      <c r="B1816" s="592">
        <v>15.567</v>
      </c>
      <c r="C1816" s="592"/>
      <c r="D1816" s="592">
        <v>7.4850000000000003</v>
      </c>
      <c r="E1816" s="592"/>
      <c r="F1816" s="592">
        <f t="shared" si="57"/>
        <v>23.052</v>
      </c>
      <c r="G1816" s="592"/>
      <c r="H1816" s="592"/>
      <c r="I1816" s="592"/>
      <c r="J1816" s="592"/>
      <c r="K1816" s="592"/>
      <c r="L1816" s="592"/>
      <c r="M1816" s="592"/>
      <c r="N1816" s="592"/>
      <c r="O1816" s="592"/>
      <c r="P1816" s="592"/>
      <c r="Q1816" s="592"/>
      <c r="R1816" s="592"/>
      <c r="S1816" s="592">
        <v>0</v>
      </c>
      <c r="T1816" s="990">
        <v>0</v>
      </c>
      <c r="U1816" s="473">
        <v>0</v>
      </c>
      <c r="V1816" s="1023">
        <v>0</v>
      </c>
      <c r="W1816" s="1023">
        <v>0</v>
      </c>
      <c r="X1816" s="1023"/>
      <c r="Y1816" s="592">
        <f t="shared" si="58"/>
        <v>23.052</v>
      </c>
      <c r="Z1816" s="592"/>
      <c r="AA1816" s="592">
        <v>0</v>
      </c>
      <c r="AB1816" s="592">
        <v>341.59</v>
      </c>
      <c r="AC1816" s="592">
        <v>0</v>
      </c>
      <c r="AD1816" s="592"/>
      <c r="AE1816" s="592"/>
      <c r="AF1816" s="996">
        <v>355.55</v>
      </c>
      <c r="AG1816" s="631">
        <v>0</v>
      </c>
    </row>
    <row r="1817" spans="1:33" x14ac:dyDescent="0.2">
      <c r="A1817" s="988">
        <v>38333</v>
      </c>
      <c r="B1817" s="592">
        <v>15.603999999999999</v>
      </c>
      <c r="C1817" s="592"/>
      <c r="D1817" s="592">
        <v>6.5190000000000001</v>
      </c>
      <c r="E1817" s="592"/>
      <c r="F1817" s="592">
        <f t="shared" si="57"/>
        <v>22.122999999999998</v>
      </c>
      <c r="G1817" s="592"/>
      <c r="H1817" s="592"/>
      <c r="I1817" s="592"/>
      <c r="J1817" s="592"/>
      <c r="K1817" s="592"/>
      <c r="L1817" s="592"/>
      <c r="M1817" s="592"/>
      <c r="N1817" s="592"/>
      <c r="O1817" s="592"/>
      <c r="P1817" s="592"/>
      <c r="Q1817" s="592"/>
      <c r="R1817" s="592"/>
      <c r="S1817" s="592">
        <v>0</v>
      </c>
      <c r="T1817" s="990">
        <v>0</v>
      </c>
      <c r="U1817" s="473">
        <v>0</v>
      </c>
      <c r="V1817" s="1023">
        <v>0</v>
      </c>
      <c r="W1817" s="1023">
        <v>0</v>
      </c>
      <c r="X1817" s="1023"/>
      <c r="Y1817" s="592">
        <f t="shared" si="58"/>
        <v>22.122999999999998</v>
      </c>
      <c r="Z1817" s="592"/>
      <c r="AA1817" s="592">
        <v>0</v>
      </c>
      <c r="AB1817" s="631">
        <v>341.55</v>
      </c>
      <c r="AC1817" s="592">
        <v>0</v>
      </c>
      <c r="AD1817" s="592"/>
      <c r="AE1817" s="592"/>
      <c r="AF1817" s="592">
        <v>355.37</v>
      </c>
      <c r="AG1817" s="592">
        <v>0</v>
      </c>
    </row>
    <row r="1818" spans="1:33" x14ac:dyDescent="0.2">
      <c r="A1818" s="988">
        <v>38334</v>
      </c>
      <c r="B1818" s="592">
        <v>16.515999999999998</v>
      </c>
      <c r="C1818" s="592"/>
      <c r="D1818" s="592">
        <v>6.5</v>
      </c>
      <c r="E1818" s="592"/>
      <c r="F1818" s="592">
        <f t="shared" si="57"/>
        <v>23.015999999999998</v>
      </c>
      <c r="G1818" s="592"/>
      <c r="H1818" s="592"/>
      <c r="I1818" s="592"/>
      <c r="J1818" s="592"/>
      <c r="K1818" s="592"/>
      <c r="L1818" s="592"/>
      <c r="M1818" s="592"/>
      <c r="N1818" s="592"/>
      <c r="O1818" s="592"/>
      <c r="P1818" s="592"/>
      <c r="Q1818" s="592"/>
      <c r="R1818" s="592"/>
      <c r="S1818" s="592">
        <v>0</v>
      </c>
      <c r="T1818" s="1025">
        <v>0</v>
      </c>
      <c r="U1818" s="473">
        <v>0</v>
      </c>
      <c r="V1818" s="592">
        <v>0</v>
      </c>
      <c r="W1818" s="592">
        <v>0</v>
      </c>
      <c r="X1818" s="592"/>
      <c r="Y1818" s="592">
        <f t="shared" si="58"/>
        <v>23.015999999999998</v>
      </c>
      <c r="Z1818" s="592"/>
      <c r="AA1818" s="592">
        <v>0</v>
      </c>
      <c r="AB1818" s="592">
        <v>341.49</v>
      </c>
      <c r="AC1818" s="592">
        <v>0</v>
      </c>
      <c r="AD1818" s="592"/>
      <c r="AE1818" s="592"/>
      <c r="AF1818" s="592">
        <v>355.4</v>
      </c>
      <c r="AG1818" s="592">
        <v>0</v>
      </c>
    </row>
    <row r="1819" spans="1:33" x14ac:dyDescent="0.2">
      <c r="A1819" s="988">
        <v>38335</v>
      </c>
      <c r="B1819" s="592">
        <v>17.285</v>
      </c>
      <c r="C1819" s="592"/>
      <c r="D1819" s="592">
        <v>6.8410000000000002</v>
      </c>
      <c r="E1819" s="592"/>
      <c r="F1819" s="592">
        <f t="shared" si="57"/>
        <v>24.126000000000001</v>
      </c>
      <c r="G1819" s="592"/>
      <c r="H1819" s="592"/>
      <c r="I1819" s="592"/>
      <c r="J1819" s="592"/>
      <c r="K1819" s="592"/>
      <c r="L1819" s="592"/>
      <c r="M1819" s="592"/>
      <c r="N1819" s="592"/>
      <c r="O1819" s="592"/>
      <c r="P1819" s="592"/>
      <c r="Q1819" s="592"/>
      <c r="R1819" s="592"/>
      <c r="S1819" s="592">
        <v>0</v>
      </c>
      <c r="T1819" s="1025">
        <v>0</v>
      </c>
      <c r="U1819" s="473">
        <v>0</v>
      </c>
      <c r="V1819" s="592">
        <v>0</v>
      </c>
      <c r="W1819" s="592">
        <v>0</v>
      </c>
      <c r="X1819" s="592"/>
      <c r="Y1819" s="592">
        <f t="shared" si="58"/>
        <v>24.126000000000001</v>
      </c>
      <c r="Z1819" s="592"/>
      <c r="AA1819" s="592">
        <v>0</v>
      </c>
      <c r="AB1819" s="592">
        <v>341.42</v>
      </c>
      <c r="AC1819" s="592">
        <v>0</v>
      </c>
      <c r="AD1819" s="592"/>
      <c r="AE1819" s="592"/>
      <c r="AF1819" s="592">
        <v>355.28</v>
      </c>
      <c r="AG1819" s="592">
        <v>0</v>
      </c>
    </row>
    <row r="1820" spans="1:33" x14ac:dyDescent="0.2">
      <c r="A1820" s="988">
        <v>38336</v>
      </c>
      <c r="B1820" s="592">
        <v>16.472999999999999</v>
      </c>
      <c r="C1820" s="592"/>
      <c r="D1820" s="592">
        <v>6.16</v>
      </c>
      <c r="E1820" s="592"/>
      <c r="F1820" s="592">
        <f t="shared" si="57"/>
        <v>22.632999999999999</v>
      </c>
      <c r="G1820" s="592"/>
      <c r="H1820" s="592"/>
      <c r="I1820" s="592"/>
      <c r="J1820" s="592"/>
      <c r="K1820" s="592"/>
      <c r="L1820" s="592"/>
      <c r="M1820" s="592"/>
      <c r="N1820" s="592"/>
      <c r="O1820" s="592"/>
      <c r="P1820" s="592"/>
      <c r="Q1820" s="592"/>
      <c r="R1820" s="592"/>
      <c r="S1820" s="592">
        <v>0</v>
      </c>
      <c r="T1820" s="990">
        <v>0</v>
      </c>
      <c r="U1820" s="473">
        <v>0</v>
      </c>
      <c r="V1820" s="592">
        <v>0</v>
      </c>
      <c r="W1820" s="592">
        <v>0</v>
      </c>
      <c r="X1820" s="592"/>
      <c r="Y1820" s="592">
        <f t="shared" si="58"/>
        <v>22.632999999999999</v>
      </c>
      <c r="Z1820" s="592"/>
      <c r="AA1820" s="592">
        <v>0</v>
      </c>
      <c r="AB1820" s="592">
        <v>341.37</v>
      </c>
      <c r="AC1820" s="592">
        <v>0</v>
      </c>
      <c r="AD1820" s="592"/>
      <c r="AE1820" s="592"/>
      <c r="AF1820" s="592">
        <v>355.22</v>
      </c>
      <c r="AG1820" s="592">
        <v>0</v>
      </c>
    </row>
    <row r="1821" spans="1:33" x14ac:dyDescent="0.2">
      <c r="A1821" s="988">
        <v>38337</v>
      </c>
      <c r="B1821" s="592">
        <v>17.309000000000001</v>
      </c>
      <c r="C1821" s="592"/>
      <c r="D1821" s="592">
        <v>6.7720000000000002</v>
      </c>
      <c r="E1821" s="592"/>
      <c r="F1821" s="592">
        <f t="shared" si="57"/>
        <v>24.081000000000003</v>
      </c>
      <c r="G1821" s="592"/>
      <c r="H1821" s="592"/>
      <c r="I1821" s="592"/>
      <c r="J1821" s="592"/>
      <c r="K1821" s="592"/>
      <c r="L1821" s="592"/>
      <c r="M1821" s="592"/>
      <c r="N1821" s="592"/>
      <c r="O1821" s="592"/>
      <c r="P1821" s="592"/>
      <c r="Q1821" s="592"/>
      <c r="R1821" s="592"/>
      <c r="S1821" s="592">
        <v>0</v>
      </c>
      <c r="T1821" s="990">
        <v>0</v>
      </c>
      <c r="U1821" s="473">
        <v>0</v>
      </c>
      <c r="V1821" s="592">
        <v>0</v>
      </c>
      <c r="W1821" s="592">
        <v>0</v>
      </c>
      <c r="X1821" s="592"/>
      <c r="Y1821" s="592">
        <f t="shared" si="58"/>
        <v>24.081000000000003</v>
      </c>
      <c r="Z1821" s="592"/>
      <c r="AA1821" s="592">
        <v>0</v>
      </c>
      <c r="AB1821" s="592">
        <v>341.29</v>
      </c>
      <c r="AC1821" s="592">
        <v>0</v>
      </c>
      <c r="AD1821" s="592"/>
      <c r="AE1821" s="592"/>
      <c r="AF1821" s="1000">
        <v>355.18</v>
      </c>
      <c r="AG1821" s="592">
        <v>0</v>
      </c>
    </row>
    <row r="1822" spans="1:33" x14ac:dyDescent="0.2">
      <c r="A1822" s="988">
        <v>38338</v>
      </c>
      <c r="B1822" s="592">
        <v>18.617000000000001</v>
      </c>
      <c r="C1822" s="592"/>
      <c r="D1822" s="592">
        <v>7.9420000000000002</v>
      </c>
      <c r="E1822" s="592"/>
      <c r="F1822" s="592">
        <f t="shared" si="57"/>
        <v>26.559000000000001</v>
      </c>
      <c r="G1822" s="592"/>
      <c r="H1822" s="592"/>
      <c r="I1822" s="592"/>
      <c r="J1822" s="592"/>
      <c r="K1822" s="592"/>
      <c r="L1822" s="592"/>
      <c r="M1822" s="592"/>
      <c r="N1822" s="592"/>
      <c r="O1822" s="592"/>
      <c r="P1822" s="592"/>
      <c r="Q1822" s="592"/>
      <c r="R1822" s="592"/>
      <c r="S1822" s="592">
        <v>0</v>
      </c>
      <c r="T1822" s="990">
        <v>0</v>
      </c>
      <c r="U1822" s="473">
        <v>0</v>
      </c>
      <c r="V1822" s="592">
        <v>0</v>
      </c>
      <c r="W1822" s="592">
        <v>0</v>
      </c>
      <c r="X1822" s="592"/>
      <c r="Y1822" s="592">
        <f t="shared" si="58"/>
        <v>26.559000000000001</v>
      </c>
      <c r="Z1822" s="592"/>
      <c r="AA1822" s="592">
        <v>0</v>
      </c>
      <c r="AB1822" s="592">
        <v>341.25</v>
      </c>
      <c r="AC1822" s="592">
        <v>0</v>
      </c>
      <c r="AD1822" s="592"/>
      <c r="AE1822" s="592"/>
      <c r="AF1822" s="592">
        <v>355.19</v>
      </c>
      <c r="AG1822" s="592">
        <v>0</v>
      </c>
    </row>
    <row r="1823" spans="1:33" x14ac:dyDescent="0.2">
      <c r="A1823" s="988">
        <v>38339</v>
      </c>
      <c r="B1823" s="592">
        <v>15.933</v>
      </c>
      <c r="C1823" s="592"/>
      <c r="D1823" s="592">
        <v>6.4539999999999997</v>
      </c>
      <c r="E1823" s="592"/>
      <c r="F1823" s="592">
        <f t="shared" si="57"/>
        <v>22.387</v>
      </c>
      <c r="G1823" s="592"/>
      <c r="H1823" s="592"/>
      <c r="I1823" s="592"/>
      <c r="J1823" s="592"/>
      <c r="K1823" s="592"/>
      <c r="L1823" s="592"/>
      <c r="M1823" s="592"/>
      <c r="N1823" s="592"/>
      <c r="O1823" s="592"/>
      <c r="P1823" s="592"/>
      <c r="Q1823" s="592"/>
      <c r="R1823" s="592"/>
      <c r="S1823" s="592">
        <v>0</v>
      </c>
      <c r="T1823" s="990">
        <v>0</v>
      </c>
      <c r="U1823" s="473">
        <v>0</v>
      </c>
      <c r="V1823" s="592">
        <v>0</v>
      </c>
      <c r="W1823" s="592">
        <v>0</v>
      </c>
      <c r="X1823" s="592"/>
      <c r="Y1823" s="592">
        <f t="shared" si="58"/>
        <v>22.387</v>
      </c>
      <c r="Z1823" s="592"/>
      <c r="AA1823" s="592">
        <v>0</v>
      </c>
      <c r="AB1823" s="592">
        <v>341.2</v>
      </c>
      <c r="AC1823" s="592">
        <v>0</v>
      </c>
      <c r="AD1823" s="592"/>
      <c r="AE1823" s="592"/>
      <c r="AF1823" s="592">
        <v>355.22</v>
      </c>
      <c r="AG1823" s="592">
        <v>0</v>
      </c>
    </row>
    <row r="1824" spans="1:33" x14ac:dyDescent="0.2">
      <c r="A1824" s="988">
        <v>38340</v>
      </c>
      <c r="B1824" s="592">
        <v>14.771000000000001</v>
      </c>
      <c r="C1824" s="592"/>
      <c r="D1824" s="592">
        <v>6.649</v>
      </c>
      <c r="E1824" s="592"/>
      <c r="F1824" s="592">
        <f t="shared" si="57"/>
        <v>21.42</v>
      </c>
      <c r="G1824" s="592"/>
      <c r="H1824" s="592"/>
      <c r="I1824" s="592"/>
      <c r="J1824" s="592"/>
      <c r="K1824" s="592"/>
      <c r="L1824" s="592"/>
      <c r="M1824" s="592"/>
      <c r="N1824" s="592"/>
      <c r="O1824" s="592"/>
      <c r="P1824" s="592"/>
      <c r="Q1824" s="592"/>
      <c r="R1824" s="592"/>
      <c r="S1824" s="592">
        <v>0</v>
      </c>
      <c r="T1824" s="990">
        <v>0</v>
      </c>
      <c r="U1824" s="473">
        <v>0</v>
      </c>
      <c r="V1824" s="592">
        <v>0</v>
      </c>
      <c r="W1824" s="592">
        <v>0</v>
      </c>
      <c r="X1824" s="592"/>
      <c r="Y1824" s="592">
        <f t="shared" si="58"/>
        <v>21.42</v>
      </c>
      <c r="Z1824" s="592"/>
      <c r="AA1824" s="592">
        <v>0</v>
      </c>
      <c r="AB1824" s="592">
        <v>341.2</v>
      </c>
      <c r="AC1824" s="592">
        <v>0.02</v>
      </c>
      <c r="AD1824" s="592"/>
      <c r="AE1824" s="592"/>
      <c r="AF1824" s="592">
        <v>355.2</v>
      </c>
      <c r="AG1824" s="592">
        <v>0.01</v>
      </c>
    </row>
    <row r="1825" spans="1:33" x14ac:dyDescent="0.2">
      <c r="A1825" s="988">
        <v>38341</v>
      </c>
      <c r="B1825" s="592">
        <v>17.123000000000001</v>
      </c>
      <c r="C1825" s="592"/>
      <c r="D1825" s="592">
        <v>6.2990000000000004</v>
      </c>
      <c r="E1825" s="592"/>
      <c r="F1825" s="592">
        <f t="shared" si="57"/>
        <v>23.422000000000001</v>
      </c>
      <c r="G1825" s="592"/>
      <c r="H1825" s="592"/>
      <c r="I1825" s="592"/>
      <c r="J1825" s="592"/>
      <c r="K1825" s="592"/>
      <c r="L1825" s="592"/>
      <c r="M1825" s="592"/>
      <c r="N1825" s="592"/>
      <c r="O1825" s="592"/>
      <c r="P1825" s="592"/>
      <c r="Q1825" s="592"/>
      <c r="R1825" s="592"/>
      <c r="S1825" s="592">
        <v>0</v>
      </c>
      <c r="T1825" s="990">
        <v>0</v>
      </c>
      <c r="U1825" s="473">
        <v>0</v>
      </c>
      <c r="V1825" s="592">
        <v>0</v>
      </c>
      <c r="W1825" s="592">
        <v>0</v>
      </c>
      <c r="X1825" s="592"/>
      <c r="Y1825" s="592">
        <f t="shared" si="58"/>
        <v>23.422000000000001</v>
      </c>
      <c r="Z1825" s="592"/>
      <c r="AA1825" s="592">
        <v>0</v>
      </c>
      <c r="AB1825" s="592">
        <v>341.14</v>
      </c>
      <c r="AC1825" s="592">
        <v>0</v>
      </c>
      <c r="AD1825" s="592"/>
      <c r="AE1825" s="592"/>
      <c r="AF1825" s="631">
        <v>355.2</v>
      </c>
      <c r="AG1825" s="631">
        <v>0</v>
      </c>
    </row>
    <row r="1826" spans="1:33" x14ac:dyDescent="0.2">
      <c r="A1826" s="988">
        <v>38342</v>
      </c>
      <c r="B1826" s="592">
        <v>18.483000000000001</v>
      </c>
      <c r="C1826" s="592"/>
      <c r="D1826" s="592">
        <v>6.6509999999999998</v>
      </c>
      <c r="E1826" s="592"/>
      <c r="F1826" s="592">
        <f t="shared" si="57"/>
        <v>25.134</v>
      </c>
      <c r="G1826" s="592"/>
      <c r="H1826" s="592"/>
      <c r="I1826" s="592"/>
      <c r="J1826" s="592"/>
      <c r="K1826" s="592"/>
      <c r="L1826" s="592"/>
      <c r="M1826" s="592"/>
      <c r="N1826" s="592"/>
      <c r="O1826" s="592"/>
      <c r="P1826" s="592"/>
      <c r="Q1826" s="592"/>
      <c r="R1826" s="592"/>
      <c r="S1826" s="592">
        <v>0</v>
      </c>
      <c r="T1826" s="997">
        <v>0</v>
      </c>
      <c r="U1826" s="473">
        <v>0</v>
      </c>
      <c r="V1826" s="592">
        <v>0</v>
      </c>
      <c r="W1826" s="592">
        <v>0</v>
      </c>
      <c r="X1826" s="592"/>
      <c r="Y1826" s="592">
        <f t="shared" si="58"/>
        <v>25.134</v>
      </c>
      <c r="Z1826" s="592"/>
      <c r="AA1826" s="592">
        <v>0</v>
      </c>
      <c r="AB1826" s="631">
        <v>341.12</v>
      </c>
      <c r="AC1826" s="631">
        <v>0</v>
      </c>
      <c r="AD1826" s="631"/>
      <c r="AE1826" s="631"/>
      <c r="AF1826" s="592">
        <v>355.16</v>
      </c>
      <c r="AG1826" s="592">
        <v>0</v>
      </c>
    </row>
    <row r="1827" spans="1:33" x14ac:dyDescent="0.2">
      <c r="A1827" s="988">
        <v>38343</v>
      </c>
      <c r="B1827" s="592">
        <v>19.302</v>
      </c>
      <c r="C1827" s="592"/>
      <c r="D1827" s="592">
        <v>6.6459999999999999</v>
      </c>
      <c r="E1827" s="592"/>
      <c r="F1827" s="592">
        <f t="shared" ref="F1827:F1895" si="59">+B1827+D1827</f>
        <v>25.948</v>
      </c>
      <c r="G1827" s="592"/>
      <c r="H1827" s="592"/>
      <c r="I1827" s="592"/>
      <c r="J1827" s="592"/>
      <c r="K1827" s="592"/>
      <c r="L1827" s="592"/>
      <c r="M1827" s="592"/>
      <c r="N1827" s="592"/>
      <c r="O1827" s="592"/>
      <c r="P1827" s="592"/>
      <c r="Q1827" s="592"/>
      <c r="R1827" s="592"/>
      <c r="S1827" s="592">
        <v>0</v>
      </c>
      <c r="T1827" s="990">
        <v>0</v>
      </c>
      <c r="U1827" s="679">
        <v>0</v>
      </c>
      <c r="V1827" s="592">
        <v>0</v>
      </c>
      <c r="W1827" s="592">
        <v>0</v>
      </c>
      <c r="X1827" s="592"/>
      <c r="Y1827" s="592">
        <f t="shared" ref="Y1827:Y1895" si="60">+F1827-S1827-T1827-U1827-V1827+W1827</f>
        <v>25.948</v>
      </c>
      <c r="Z1827" s="592"/>
      <c r="AA1827" s="592">
        <v>0</v>
      </c>
      <c r="AB1827" s="592">
        <v>341.1</v>
      </c>
      <c r="AC1827" s="592">
        <v>0</v>
      </c>
      <c r="AD1827" s="592"/>
      <c r="AE1827" s="592"/>
      <c r="AF1827" s="592">
        <v>355.2</v>
      </c>
      <c r="AG1827" s="592">
        <v>0.1</v>
      </c>
    </row>
    <row r="1828" spans="1:33" x14ac:dyDescent="0.2">
      <c r="A1828" s="988">
        <v>38344</v>
      </c>
      <c r="B1828" s="592">
        <v>18.146999999999998</v>
      </c>
      <c r="C1828" s="592"/>
      <c r="D1828" s="592">
        <v>7.0149999999999997</v>
      </c>
      <c r="E1828" s="592"/>
      <c r="F1828" s="592">
        <f t="shared" si="59"/>
        <v>25.161999999999999</v>
      </c>
      <c r="G1828" s="592"/>
      <c r="H1828" s="592"/>
      <c r="I1828" s="592"/>
      <c r="J1828" s="592"/>
      <c r="K1828" s="592"/>
      <c r="L1828" s="592"/>
      <c r="M1828" s="592"/>
      <c r="N1828" s="592"/>
      <c r="O1828" s="592"/>
      <c r="P1828" s="592"/>
      <c r="Q1828" s="592"/>
      <c r="R1828" s="592"/>
      <c r="S1828" s="592">
        <v>0</v>
      </c>
      <c r="T1828" s="990">
        <v>0</v>
      </c>
      <c r="U1828" s="679">
        <v>0</v>
      </c>
      <c r="V1828" s="592">
        <v>0</v>
      </c>
      <c r="W1828" s="592">
        <v>0</v>
      </c>
      <c r="X1828" s="592"/>
      <c r="Y1828" s="592">
        <f t="shared" si="60"/>
        <v>25.161999999999999</v>
      </c>
      <c r="Z1828" s="592"/>
      <c r="AA1828" s="592">
        <v>0</v>
      </c>
      <c r="AB1828" s="592">
        <v>341.1</v>
      </c>
      <c r="AC1828" s="592">
        <v>0</v>
      </c>
      <c r="AD1828" s="592"/>
      <c r="AE1828" s="592"/>
      <c r="AF1828" s="592">
        <v>355.21</v>
      </c>
      <c r="AG1828" s="592">
        <v>0.3</v>
      </c>
    </row>
    <row r="1829" spans="1:33" x14ac:dyDescent="0.2">
      <c r="A1829" s="988">
        <v>38345</v>
      </c>
      <c r="B1829" s="592">
        <v>16.692</v>
      </c>
      <c r="C1829" s="592"/>
      <c r="D1829" s="592">
        <v>6.6710000000000003</v>
      </c>
      <c r="E1829" s="592"/>
      <c r="F1829" s="592">
        <f t="shared" si="59"/>
        <v>23.363</v>
      </c>
      <c r="G1829" s="592"/>
      <c r="H1829" s="592"/>
      <c r="I1829" s="592"/>
      <c r="J1829" s="592"/>
      <c r="K1829" s="592"/>
      <c r="L1829" s="592"/>
      <c r="M1829" s="592"/>
      <c r="N1829" s="592"/>
      <c r="O1829" s="592"/>
      <c r="P1829" s="592"/>
      <c r="Q1829" s="592"/>
      <c r="R1829" s="592"/>
      <c r="S1829" s="592">
        <v>0</v>
      </c>
      <c r="T1829" s="990">
        <v>0</v>
      </c>
      <c r="U1829" s="679">
        <v>0</v>
      </c>
      <c r="V1829" s="592">
        <v>0</v>
      </c>
      <c r="W1829" s="592">
        <v>0</v>
      </c>
      <c r="X1829" s="592"/>
      <c r="Y1829" s="592">
        <f t="shared" si="60"/>
        <v>23.363</v>
      </c>
      <c r="Z1829" s="592"/>
      <c r="AA1829" s="592">
        <v>0</v>
      </c>
      <c r="AB1829" s="592">
        <v>341.32</v>
      </c>
      <c r="AC1829" s="592">
        <v>0.6</v>
      </c>
      <c r="AD1829" s="592"/>
      <c r="AE1829" s="592"/>
      <c r="AF1829" s="592">
        <v>355.25</v>
      </c>
      <c r="AG1829" s="592">
        <v>0.02</v>
      </c>
    </row>
    <row r="1830" spans="1:33" x14ac:dyDescent="0.2">
      <c r="A1830" s="988">
        <v>38346</v>
      </c>
      <c r="B1830" s="592">
        <v>15.125999999999999</v>
      </c>
      <c r="C1830" s="592"/>
      <c r="D1830" s="592">
        <v>6.181</v>
      </c>
      <c r="E1830" s="592"/>
      <c r="F1830" s="592">
        <f t="shared" si="59"/>
        <v>21.306999999999999</v>
      </c>
      <c r="G1830" s="592"/>
      <c r="H1830" s="592"/>
      <c r="I1830" s="592"/>
      <c r="J1830" s="592"/>
      <c r="K1830" s="592"/>
      <c r="L1830" s="592"/>
      <c r="M1830" s="592"/>
      <c r="N1830" s="592"/>
      <c r="O1830" s="592"/>
      <c r="P1830" s="592"/>
      <c r="Q1830" s="592"/>
      <c r="R1830" s="592"/>
      <c r="S1830" s="592">
        <v>0</v>
      </c>
      <c r="T1830" s="990">
        <v>0</v>
      </c>
      <c r="U1830" s="679">
        <v>0</v>
      </c>
      <c r="V1830" s="592">
        <v>0</v>
      </c>
      <c r="W1830" s="592">
        <v>0</v>
      </c>
      <c r="X1830" s="592"/>
      <c r="Y1830" s="592">
        <f t="shared" si="60"/>
        <v>21.306999999999999</v>
      </c>
      <c r="Z1830" s="592"/>
      <c r="AA1830" s="592">
        <v>0</v>
      </c>
      <c r="AB1830" s="592">
        <v>341.25</v>
      </c>
      <c r="AC1830" s="592">
        <v>0</v>
      </c>
      <c r="AD1830" s="592"/>
      <c r="AE1830" s="592"/>
      <c r="AF1830" s="592">
        <v>355.27</v>
      </c>
      <c r="AG1830" s="592">
        <v>0</v>
      </c>
    </row>
    <row r="1831" spans="1:33" x14ac:dyDescent="0.2">
      <c r="A1831" s="988">
        <v>38347</v>
      </c>
      <c r="B1831" s="592">
        <v>14.363</v>
      </c>
      <c r="C1831" s="592"/>
      <c r="D1831" s="592">
        <v>5.181</v>
      </c>
      <c r="E1831" s="592"/>
      <c r="F1831" s="592">
        <f t="shared" si="59"/>
        <v>19.544</v>
      </c>
      <c r="G1831" s="592"/>
      <c r="H1831" s="592"/>
      <c r="I1831" s="592"/>
      <c r="J1831" s="592"/>
      <c r="K1831" s="592"/>
      <c r="L1831" s="592"/>
      <c r="M1831" s="592"/>
      <c r="N1831" s="592"/>
      <c r="O1831" s="592"/>
      <c r="P1831" s="592"/>
      <c r="Q1831" s="592"/>
      <c r="R1831" s="592"/>
      <c r="S1831" s="592">
        <v>0</v>
      </c>
      <c r="T1831" s="990">
        <v>0</v>
      </c>
      <c r="U1831" s="679">
        <v>0</v>
      </c>
      <c r="V1831" s="592">
        <v>0</v>
      </c>
      <c r="W1831" s="592">
        <v>0</v>
      </c>
      <c r="X1831" s="592"/>
      <c r="Y1831" s="592">
        <f t="shared" si="60"/>
        <v>19.544</v>
      </c>
      <c r="Z1831" s="592"/>
      <c r="AA1831" s="592">
        <v>0</v>
      </c>
      <c r="AB1831" s="592">
        <v>341.2</v>
      </c>
      <c r="AC1831" s="592">
        <v>0</v>
      </c>
      <c r="AD1831" s="592"/>
      <c r="AE1831" s="592"/>
      <c r="AF1831" s="592">
        <v>355.22</v>
      </c>
      <c r="AG1831" s="592">
        <v>0</v>
      </c>
    </row>
    <row r="1832" spans="1:33" x14ac:dyDescent="0.2">
      <c r="A1832" s="988">
        <v>38348</v>
      </c>
      <c r="B1832" s="592">
        <v>16.388999999999999</v>
      </c>
      <c r="C1832" s="592"/>
      <c r="D1832" s="592">
        <v>6.5460000000000003</v>
      </c>
      <c r="E1832" s="592"/>
      <c r="F1832" s="592">
        <f t="shared" si="59"/>
        <v>22.934999999999999</v>
      </c>
      <c r="G1832" s="592"/>
      <c r="H1832" s="592"/>
      <c r="I1832" s="592"/>
      <c r="J1832" s="592"/>
      <c r="K1832" s="592"/>
      <c r="L1832" s="592"/>
      <c r="M1832" s="592"/>
      <c r="N1832" s="592"/>
      <c r="O1832" s="592"/>
      <c r="P1832" s="592"/>
      <c r="Q1832" s="592"/>
      <c r="R1832" s="592"/>
      <c r="S1832" s="592">
        <v>0</v>
      </c>
      <c r="T1832" s="990">
        <v>0</v>
      </c>
      <c r="U1832" s="679">
        <v>0</v>
      </c>
      <c r="V1832" s="592">
        <v>0</v>
      </c>
      <c r="W1832" s="592">
        <v>0</v>
      </c>
      <c r="X1832" s="592"/>
      <c r="Y1832" s="592">
        <f t="shared" si="60"/>
        <v>22.934999999999999</v>
      </c>
      <c r="Z1832" s="592"/>
      <c r="AA1832" s="592">
        <v>0</v>
      </c>
      <c r="AB1832" s="592">
        <v>341.17</v>
      </c>
      <c r="AC1832" s="592">
        <v>0</v>
      </c>
      <c r="AD1832" s="592"/>
      <c r="AE1832" s="592"/>
      <c r="AF1832" s="592">
        <v>355.19</v>
      </c>
      <c r="AG1832" s="592">
        <v>0</v>
      </c>
    </row>
    <row r="1833" spans="1:33" x14ac:dyDescent="0.2">
      <c r="A1833" s="988">
        <v>38349</v>
      </c>
      <c r="B1833" s="592">
        <v>16.686</v>
      </c>
      <c r="C1833" s="592"/>
      <c r="D1833" s="592">
        <v>6.5679999999999996</v>
      </c>
      <c r="E1833" s="592"/>
      <c r="F1833" s="592">
        <f t="shared" si="59"/>
        <v>23.253999999999998</v>
      </c>
      <c r="G1833" s="592"/>
      <c r="H1833" s="592"/>
      <c r="I1833" s="592"/>
      <c r="J1833" s="592"/>
      <c r="K1833" s="592"/>
      <c r="L1833" s="592"/>
      <c r="M1833" s="592"/>
      <c r="N1833" s="592"/>
      <c r="O1833" s="592"/>
      <c r="P1833" s="592"/>
      <c r="Q1833" s="592"/>
      <c r="R1833" s="592"/>
      <c r="S1833" s="592">
        <v>0</v>
      </c>
      <c r="T1833" s="990">
        <v>0</v>
      </c>
      <c r="U1833" s="679">
        <v>0</v>
      </c>
      <c r="V1833" s="592">
        <v>0</v>
      </c>
      <c r="W1833" s="631">
        <v>0</v>
      </c>
      <c r="X1833" s="631"/>
      <c r="Y1833" s="592">
        <f t="shared" si="60"/>
        <v>23.253999999999998</v>
      </c>
      <c r="Z1833" s="592"/>
      <c r="AA1833" s="592">
        <v>0</v>
      </c>
      <c r="AB1833" s="592">
        <v>341.13</v>
      </c>
      <c r="AC1833" s="592">
        <v>0</v>
      </c>
      <c r="AD1833" s="592"/>
      <c r="AE1833" s="592"/>
      <c r="AF1833" s="592">
        <v>355.18</v>
      </c>
      <c r="AG1833" s="592">
        <v>0</v>
      </c>
    </row>
    <row r="1834" spans="1:33" x14ac:dyDescent="0.2">
      <c r="A1834" s="988">
        <v>38350</v>
      </c>
      <c r="B1834" s="592">
        <v>16.617000000000001</v>
      </c>
      <c r="C1834" s="592"/>
      <c r="D1834" s="592">
        <v>6.532</v>
      </c>
      <c r="E1834" s="592"/>
      <c r="F1834" s="592">
        <f t="shared" si="59"/>
        <v>23.149000000000001</v>
      </c>
      <c r="G1834" s="592"/>
      <c r="H1834" s="592"/>
      <c r="I1834" s="592"/>
      <c r="J1834" s="592"/>
      <c r="K1834" s="592"/>
      <c r="L1834" s="592"/>
      <c r="M1834" s="592"/>
      <c r="N1834" s="592"/>
      <c r="O1834" s="592"/>
      <c r="P1834" s="592"/>
      <c r="Q1834" s="592"/>
      <c r="R1834" s="592"/>
      <c r="S1834" s="592">
        <v>0</v>
      </c>
      <c r="T1834" s="990">
        <v>0</v>
      </c>
      <c r="U1834" s="679">
        <v>0</v>
      </c>
      <c r="V1834" s="592">
        <v>0</v>
      </c>
      <c r="W1834" s="631">
        <v>0</v>
      </c>
      <c r="X1834" s="631"/>
      <c r="Y1834" s="592">
        <f t="shared" si="60"/>
        <v>23.149000000000001</v>
      </c>
      <c r="Z1834" s="592"/>
      <c r="AA1834" s="592">
        <v>0</v>
      </c>
      <c r="AB1834" s="592">
        <v>341.1</v>
      </c>
      <c r="AC1834" s="592">
        <v>0</v>
      </c>
      <c r="AD1834" s="592"/>
      <c r="AE1834" s="592"/>
      <c r="AF1834" s="1000">
        <v>355.16</v>
      </c>
      <c r="AG1834" s="592">
        <v>0</v>
      </c>
    </row>
    <row r="1835" spans="1:33" x14ac:dyDescent="0.2">
      <c r="A1835" s="988">
        <v>38351</v>
      </c>
      <c r="B1835" s="592">
        <v>15.872999999999999</v>
      </c>
      <c r="C1835" s="592"/>
      <c r="D1835" s="592">
        <v>6.625</v>
      </c>
      <c r="E1835" s="592"/>
      <c r="F1835" s="592">
        <f t="shared" si="59"/>
        <v>22.497999999999998</v>
      </c>
      <c r="G1835" s="592"/>
      <c r="H1835" s="592"/>
      <c r="I1835" s="592"/>
      <c r="J1835" s="592"/>
      <c r="K1835" s="592"/>
      <c r="L1835" s="592"/>
      <c r="M1835" s="592"/>
      <c r="N1835" s="592"/>
      <c r="O1835" s="592"/>
      <c r="P1835" s="592"/>
      <c r="Q1835" s="592"/>
      <c r="R1835" s="592"/>
      <c r="S1835" s="592">
        <v>0</v>
      </c>
      <c r="T1835" s="990">
        <v>0</v>
      </c>
      <c r="U1835" s="679">
        <v>0</v>
      </c>
      <c r="V1835" s="592">
        <v>0</v>
      </c>
      <c r="W1835" s="592">
        <v>0</v>
      </c>
      <c r="X1835" s="592"/>
      <c r="Y1835" s="592">
        <f t="shared" si="60"/>
        <v>22.497999999999998</v>
      </c>
      <c r="Z1835" s="592"/>
      <c r="AA1835" s="592">
        <v>0</v>
      </c>
      <c r="AB1835" s="1000">
        <v>341.1</v>
      </c>
      <c r="AC1835" s="592">
        <v>0</v>
      </c>
      <c r="AD1835" s="592"/>
      <c r="AE1835" s="592"/>
      <c r="AF1835" s="1000">
        <v>355.15</v>
      </c>
      <c r="AG1835" s="592">
        <v>0</v>
      </c>
    </row>
    <row r="1836" spans="1:33" x14ac:dyDescent="0.2">
      <c r="A1836" s="988">
        <v>38352</v>
      </c>
      <c r="B1836" s="592">
        <v>16.524999999999999</v>
      </c>
      <c r="C1836" s="592"/>
      <c r="D1836" s="592">
        <v>6.9489999999999998</v>
      </c>
      <c r="E1836" s="592"/>
      <c r="F1836" s="592">
        <f t="shared" si="59"/>
        <v>23.473999999999997</v>
      </c>
      <c r="G1836" s="592"/>
      <c r="H1836" s="592"/>
      <c r="I1836" s="592"/>
      <c r="J1836" s="592"/>
      <c r="K1836" s="592"/>
      <c r="L1836" s="592"/>
      <c r="M1836" s="592"/>
      <c r="N1836" s="592"/>
      <c r="O1836" s="592"/>
      <c r="P1836" s="592"/>
      <c r="Q1836" s="592"/>
      <c r="R1836" s="592"/>
      <c r="S1836" s="592">
        <v>0</v>
      </c>
      <c r="T1836" s="990">
        <v>0</v>
      </c>
      <c r="U1836" s="679">
        <v>0</v>
      </c>
      <c r="V1836" s="592">
        <v>0</v>
      </c>
      <c r="W1836" s="592">
        <v>0</v>
      </c>
      <c r="X1836" s="592"/>
      <c r="Y1836" s="592">
        <f t="shared" si="60"/>
        <v>23.473999999999997</v>
      </c>
      <c r="Z1836" s="592"/>
      <c r="AA1836" s="592">
        <v>0</v>
      </c>
      <c r="AB1836" s="1000">
        <v>341.1</v>
      </c>
      <c r="AC1836" s="592">
        <v>0</v>
      </c>
      <c r="AD1836" s="592"/>
      <c r="AE1836" s="592"/>
      <c r="AF1836" s="592">
        <v>355.18</v>
      </c>
      <c r="AG1836" s="592">
        <v>0</v>
      </c>
    </row>
    <row r="1837" spans="1:33" s="952" customFormat="1" x14ac:dyDescent="0.2">
      <c r="A1837" s="946">
        <v>38353</v>
      </c>
      <c r="B1837" s="947">
        <v>14.378</v>
      </c>
      <c r="C1837" s="947"/>
      <c r="D1837" s="947">
        <v>6.5030000000000001</v>
      </c>
      <c r="E1837" s="947"/>
      <c r="F1837" s="1013">
        <f t="shared" si="59"/>
        <v>20.881</v>
      </c>
      <c r="G1837" s="1013"/>
      <c r="H1837" s="1013"/>
      <c r="I1837" s="1013"/>
      <c r="J1837" s="1013"/>
      <c r="K1837" s="1013"/>
      <c r="L1837" s="1013"/>
      <c r="M1837" s="1013"/>
      <c r="N1837" s="1013"/>
      <c r="O1837" s="1013"/>
      <c r="P1837" s="1013"/>
      <c r="Q1837" s="1013"/>
      <c r="R1837" s="1013"/>
      <c r="S1837" s="947">
        <v>0</v>
      </c>
      <c r="T1837" s="948">
        <v>0</v>
      </c>
      <c r="U1837" s="949">
        <v>0</v>
      </c>
      <c r="V1837" s="947">
        <v>0</v>
      </c>
      <c r="W1837" s="947">
        <v>0</v>
      </c>
      <c r="X1837" s="947"/>
      <c r="Y1837" s="947">
        <f t="shared" si="60"/>
        <v>20.881</v>
      </c>
      <c r="Z1837" s="947"/>
      <c r="AA1837" s="947">
        <v>0</v>
      </c>
      <c r="AB1837" s="947">
        <v>341.09</v>
      </c>
      <c r="AC1837" s="947">
        <v>0</v>
      </c>
      <c r="AD1837" s="947"/>
      <c r="AE1837" s="947"/>
      <c r="AF1837" s="950">
        <v>355.18</v>
      </c>
      <c r="AG1837" s="950">
        <v>0</v>
      </c>
    </row>
    <row r="1838" spans="1:33" s="952" customFormat="1" x14ac:dyDescent="0.2">
      <c r="A1838" s="946">
        <v>38354</v>
      </c>
      <c r="B1838" s="947">
        <v>14.827999999999999</v>
      </c>
      <c r="C1838" s="947"/>
      <c r="D1838" s="947">
        <v>6.4180000000000001</v>
      </c>
      <c r="E1838" s="947"/>
      <c r="F1838" s="1013">
        <f t="shared" si="59"/>
        <v>21.245999999999999</v>
      </c>
      <c r="G1838" s="1013"/>
      <c r="H1838" s="1013"/>
      <c r="I1838" s="1013"/>
      <c r="J1838" s="1013"/>
      <c r="K1838" s="1013"/>
      <c r="L1838" s="1013"/>
      <c r="M1838" s="1013"/>
      <c r="N1838" s="1013"/>
      <c r="O1838" s="1013"/>
      <c r="P1838" s="1013"/>
      <c r="Q1838" s="1013"/>
      <c r="R1838" s="1013"/>
      <c r="S1838" s="947">
        <v>0</v>
      </c>
      <c r="T1838" s="948">
        <v>0</v>
      </c>
      <c r="U1838" s="949">
        <v>0</v>
      </c>
      <c r="V1838" s="947">
        <v>0</v>
      </c>
      <c r="W1838" s="947">
        <v>0</v>
      </c>
      <c r="X1838" s="947"/>
      <c r="Y1838" s="947">
        <f t="shared" si="60"/>
        <v>21.245999999999999</v>
      </c>
      <c r="Z1838" s="947"/>
      <c r="AA1838" s="947">
        <v>0</v>
      </c>
      <c r="AB1838" s="947">
        <v>341.08</v>
      </c>
      <c r="AC1838" s="947">
        <v>0</v>
      </c>
      <c r="AD1838" s="947"/>
      <c r="AE1838" s="947"/>
      <c r="AF1838" s="950">
        <v>355.17</v>
      </c>
      <c r="AG1838" s="950">
        <v>0</v>
      </c>
    </row>
    <row r="1839" spans="1:33" s="952" customFormat="1" x14ac:dyDescent="0.2">
      <c r="A1839" s="946">
        <v>38355</v>
      </c>
      <c r="B1839" s="953">
        <v>17.399000000000001</v>
      </c>
      <c r="C1839" s="953"/>
      <c r="D1839" s="947">
        <v>6.577</v>
      </c>
      <c r="E1839" s="947"/>
      <c r="F1839" s="1013">
        <f t="shared" si="59"/>
        <v>23.975999999999999</v>
      </c>
      <c r="G1839" s="1013"/>
      <c r="H1839" s="1013"/>
      <c r="I1839" s="1013"/>
      <c r="J1839" s="1013"/>
      <c r="K1839" s="1013"/>
      <c r="L1839" s="1013"/>
      <c r="M1839" s="1013"/>
      <c r="N1839" s="1013"/>
      <c r="O1839" s="1013"/>
      <c r="P1839" s="1013"/>
      <c r="Q1839" s="1013"/>
      <c r="R1839" s="1013"/>
      <c r="S1839" s="947">
        <v>0</v>
      </c>
      <c r="T1839" s="948">
        <v>0</v>
      </c>
      <c r="U1839" s="949">
        <v>0</v>
      </c>
      <c r="V1839" s="947">
        <v>0</v>
      </c>
      <c r="W1839" s="947">
        <v>0</v>
      </c>
      <c r="X1839" s="947"/>
      <c r="Y1839" s="947">
        <f t="shared" si="60"/>
        <v>23.975999999999999</v>
      </c>
      <c r="Z1839" s="947"/>
      <c r="AA1839" s="947">
        <v>0</v>
      </c>
      <c r="AB1839" s="947">
        <v>341.06</v>
      </c>
      <c r="AC1839" s="947">
        <v>0</v>
      </c>
      <c r="AD1839" s="947"/>
      <c r="AE1839" s="947"/>
      <c r="AF1839" s="947">
        <v>355.17</v>
      </c>
      <c r="AG1839" s="947">
        <v>0</v>
      </c>
    </row>
    <row r="1840" spans="1:33" s="952" customFormat="1" x14ac:dyDescent="0.2">
      <c r="A1840" s="946">
        <v>38356</v>
      </c>
      <c r="B1840" s="947">
        <v>18.233000000000001</v>
      </c>
      <c r="C1840" s="947"/>
      <c r="D1840" s="947">
        <v>6.6929999999999996</v>
      </c>
      <c r="E1840" s="947"/>
      <c r="F1840" s="1013">
        <f t="shared" si="59"/>
        <v>24.926000000000002</v>
      </c>
      <c r="G1840" s="1013"/>
      <c r="H1840" s="1013"/>
      <c r="I1840" s="1013"/>
      <c r="J1840" s="1013"/>
      <c r="K1840" s="1013"/>
      <c r="L1840" s="1013"/>
      <c r="M1840" s="1013"/>
      <c r="N1840" s="1013"/>
      <c r="O1840" s="1013"/>
      <c r="P1840" s="1013"/>
      <c r="Q1840" s="1013"/>
      <c r="R1840" s="1013"/>
      <c r="S1840" s="947">
        <v>0</v>
      </c>
      <c r="T1840" s="948">
        <v>0</v>
      </c>
      <c r="U1840" s="949">
        <v>0</v>
      </c>
      <c r="V1840" s="947">
        <v>0</v>
      </c>
      <c r="W1840" s="947">
        <v>0</v>
      </c>
      <c r="X1840" s="947"/>
      <c r="Y1840" s="947">
        <f t="shared" si="60"/>
        <v>24.926000000000002</v>
      </c>
      <c r="Z1840" s="947"/>
      <c r="AA1840" s="947">
        <v>0</v>
      </c>
      <c r="AB1840" s="947">
        <v>341.06</v>
      </c>
      <c r="AC1840" s="947">
        <v>0</v>
      </c>
      <c r="AD1840" s="947"/>
      <c r="AE1840" s="947"/>
      <c r="AF1840" s="947">
        <v>355.17</v>
      </c>
      <c r="AG1840" s="947">
        <v>0</v>
      </c>
    </row>
    <row r="1841" spans="1:33" s="952" customFormat="1" x14ac:dyDescent="0.2">
      <c r="A1841" s="946">
        <v>38357</v>
      </c>
      <c r="B1841" s="947">
        <v>17.725999999999999</v>
      </c>
      <c r="C1841" s="947"/>
      <c r="D1841" s="947">
        <v>6.64</v>
      </c>
      <c r="E1841" s="947"/>
      <c r="F1841" s="1013">
        <f t="shared" si="59"/>
        <v>24.366</v>
      </c>
      <c r="G1841" s="1013"/>
      <c r="H1841" s="1013"/>
      <c r="I1841" s="1013"/>
      <c r="J1841" s="1013"/>
      <c r="K1841" s="1013"/>
      <c r="L1841" s="1013"/>
      <c r="M1841" s="1013"/>
      <c r="N1841" s="1013"/>
      <c r="O1841" s="1013"/>
      <c r="P1841" s="1013"/>
      <c r="Q1841" s="1013"/>
      <c r="R1841" s="1013"/>
      <c r="S1841" s="947">
        <v>0</v>
      </c>
      <c r="T1841" s="948">
        <v>0</v>
      </c>
      <c r="U1841" s="949">
        <v>0</v>
      </c>
      <c r="V1841" s="947">
        <v>0</v>
      </c>
      <c r="W1841" s="947">
        <v>0</v>
      </c>
      <c r="X1841" s="947"/>
      <c r="Y1841" s="947">
        <f t="shared" si="60"/>
        <v>24.366</v>
      </c>
      <c r="Z1841" s="947"/>
      <c r="AA1841" s="947">
        <v>0</v>
      </c>
      <c r="AB1841" s="947">
        <v>341.05</v>
      </c>
      <c r="AC1841" s="947">
        <v>0</v>
      </c>
      <c r="AD1841" s="947"/>
      <c r="AE1841" s="947"/>
      <c r="AF1841" s="950">
        <v>355.17</v>
      </c>
      <c r="AG1841" s="950">
        <v>0</v>
      </c>
    </row>
    <row r="1842" spans="1:33" s="952" customFormat="1" x14ac:dyDescent="0.2">
      <c r="A1842" s="946">
        <v>38358</v>
      </c>
      <c r="B1842" s="947">
        <v>17.968</v>
      </c>
      <c r="C1842" s="947"/>
      <c r="D1842" s="947">
        <v>6.6680000000000001</v>
      </c>
      <c r="E1842" s="947"/>
      <c r="F1842" s="1013">
        <f t="shared" si="59"/>
        <v>24.635999999999999</v>
      </c>
      <c r="G1842" s="1013"/>
      <c r="H1842" s="1013"/>
      <c r="I1842" s="1013"/>
      <c r="J1842" s="1013"/>
      <c r="K1842" s="1013"/>
      <c r="L1842" s="1013"/>
      <c r="M1842" s="1013"/>
      <c r="N1842" s="1013"/>
      <c r="O1842" s="1013"/>
      <c r="P1842" s="1013"/>
      <c r="Q1842" s="1013"/>
      <c r="R1842" s="1013"/>
      <c r="S1842" s="947">
        <v>0</v>
      </c>
      <c r="T1842" s="948">
        <v>0</v>
      </c>
      <c r="U1842" s="949">
        <v>0</v>
      </c>
      <c r="V1842" s="947">
        <v>0</v>
      </c>
      <c r="W1842" s="947">
        <v>0</v>
      </c>
      <c r="X1842" s="947"/>
      <c r="Y1842" s="947">
        <f t="shared" si="60"/>
        <v>24.635999999999999</v>
      </c>
      <c r="Z1842" s="947"/>
      <c r="AA1842" s="947">
        <v>0</v>
      </c>
      <c r="AB1842" s="947">
        <v>341.05</v>
      </c>
      <c r="AC1842" s="947">
        <v>0</v>
      </c>
      <c r="AD1842" s="947"/>
      <c r="AE1842" s="947"/>
      <c r="AF1842" s="947">
        <v>355.16</v>
      </c>
      <c r="AG1842" s="947">
        <v>0</v>
      </c>
    </row>
    <row r="1843" spans="1:33" s="952" customFormat="1" x14ac:dyDescent="0.2">
      <c r="A1843" s="946">
        <v>38359</v>
      </c>
      <c r="B1843" s="947">
        <v>17.242000000000001</v>
      </c>
      <c r="C1843" s="947"/>
      <c r="D1843" s="947">
        <v>6.7119999999999997</v>
      </c>
      <c r="E1843" s="947"/>
      <c r="F1843" s="1013">
        <f t="shared" si="59"/>
        <v>23.954000000000001</v>
      </c>
      <c r="G1843" s="1013"/>
      <c r="H1843" s="1013"/>
      <c r="I1843" s="1013"/>
      <c r="J1843" s="1013"/>
      <c r="K1843" s="1013"/>
      <c r="L1843" s="1013"/>
      <c r="M1843" s="1013"/>
      <c r="N1843" s="1013"/>
      <c r="O1843" s="1013"/>
      <c r="P1843" s="1013"/>
      <c r="Q1843" s="1013"/>
      <c r="R1843" s="1013"/>
      <c r="S1843" s="947">
        <v>0</v>
      </c>
      <c r="T1843" s="948">
        <v>0</v>
      </c>
      <c r="U1843" s="949">
        <v>0</v>
      </c>
      <c r="V1843" s="947">
        <v>0</v>
      </c>
      <c r="W1843" s="947">
        <v>0</v>
      </c>
      <c r="X1843" s="947"/>
      <c r="Y1843" s="947">
        <f t="shared" si="60"/>
        <v>23.954000000000001</v>
      </c>
      <c r="Z1843" s="947"/>
      <c r="AA1843" s="947">
        <v>0</v>
      </c>
      <c r="AB1843" s="947">
        <v>341.05</v>
      </c>
      <c r="AC1843" s="947">
        <v>0</v>
      </c>
      <c r="AD1843" s="947"/>
      <c r="AE1843" s="947"/>
      <c r="AF1843" s="947">
        <v>355.18</v>
      </c>
      <c r="AG1843" s="947" t="s">
        <v>110</v>
      </c>
    </row>
    <row r="1844" spans="1:33" s="952" customFormat="1" x14ac:dyDescent="0.2">
      <c r="A1844" s="946">
        <v>38360</v>
      </c>
      <c r="B1844" s="950">
        <v>15.778</v>
      </c>
      <c r="C1844" s="950"/>
      <c r="D1844" s="947">
        <v>7.2089999999999996</v>
      </c>
      <c r="E1844" s="947"/>
      <c r="F1844" s="1013">
        <f t="shared" si="59"/>
        <v>22.987000000000002</v>
      </c>
      <c r="G1844" s="1013"/>
      <c r="H1844" s="1013"/>
      <c r="I1844" s="1013"/>
      <c r="J1844" s="1013"/>
      <c r="K1844" s="1013"/>
      <c r="L1844" s="1013"/>
      <c r="M1844" s="1013"/>
      <c r="N1844" s="1013"/>
      <c r="O1844" s="1013"/>
      <c r="P1844" s="1013"/>
      <c r="Q1844" s="1013"/>
      <c r="R1844" s="1013"/>
      <c r="S1844" s="947">
        <v>0</v>
      </c>
      <c r="T1844" s="948">
        <v>0</v>
      </c>
      <c r="U1844" s="949">
        <v>0</v>
      </c>
      <c r="V1844" s="947">
        <v>0</v>
      </c>
      <c r="W1844" s="947">
        <v>0</v>
      </c>
      <c r="X1844" s="947"/>
      <c r="Y1844" s="947">
        <f t="shared" si="60"/>
        <v>22.987000000000002</v>
      </c>
      <c r="Z1844" s="947"/>
      <c r="AA1844" s="947">
        <v>0</v>
      </c>
      <c r="AB1844" s="947">
        <v>341.05</v>
      </c>
      <c r="AC1844" s="947">
        <v>0</v>
      </c>
      <c r="AD1844" s="947"/>
      <c r="AE1844" s="947"/>
      <c r="AF1844" s="980">
        <v>355.16</v>
      </c>
      <c r="AG1844" s="947">
        <v>0.1</v>
      </c>
    </row>
    <row r="1845" spans="1:33" s="952" customFormat="1" x14ac:dyDescent="0.2">
      <c r="A1845" s="946">
        <v>38361</v>
      </c>
      <c r="B1845" s="947">
        <v>16.114999999999998</v>
      </c>
      <c r="C1845" s="947"/>
      <c r="D1845" s="947">
        <v>6.5049999999999999</v>
      </c>
      <c r="E1845" s="947"/>
      <c r="F1845" s="1013">
        <f t="shared" si="59"/>
        <v>22.619999999999997</v>
      </c>
      <c r="G1845" s="1013"/>
      <c r="H1845" s="1013"/>
      <c r="I1845" s="1013"/>
      <c r="J1845" s="1013"/>
      <c r="K1845" s="1013"/>
      <c r="L1845" s="1013"/>
      <c r="M1845" s="1013"/>
      <c r="N1845" s="1013"/>
      <c r="O1845" s="1013"/>
      <c r="P1845" s="1013"/>
      <c r="Q1845" s="1013"/>
      <c r="R1845" s="1013"/>
      <c r="S1845" s="947">
        <v>0</v>
      </c>
      <c r="T1845" s="948">
        <v>0</v>
      </c>
      <c r="U1845" s="949">
        <v>0</v>
      </c>
      <c r="V1845" s="947">
        <v>0</v>
      </c>
      <c r="W1845" s="947">
        <v>0</v>
      </c>
      <c r="X1845" s="947"/>
      <c r="Y1845" s="947">
        <f t="shared" si="60"/>
        <v>22.619999999999997</v>
      </c>
      <c r="Z1845" s="947"/>
      <c r="AA1845" s="947">
        <v>0</v>
      </c>
      <c r="AB1845" s="947">
        <v>341.04</v>
      </c>
      <c r="AC1845" s="947">
        <v>0</v>
      </c>
      <c r="AD1845" s="947"/>
      <c r="AE1845" s="947"/>
      <c r="AF1845" s="980">
        <v>355.16</v>
      </c>
      <c r="AG1845" s="947">
        <v>0</v>
      </c>
    </row>
    <row r="1846" spans="1:33" s="952" customFormat="1" x14ac:dyDescent="0.2">
      <c r="A1846" s="946">
        <v>38362</v>
      </c>
      <c r="B1846" s="947">
        <v>17.088000000000001</v>
      </c>
      <c r="C1846" s="947"/>
      <c r="D1846" s="947">
        <v>6.34</v>
      </c>
      <c r="E1846" s="947"/>
      <c r="F1846" s="1013">
        <f t="shared" si="59"/>
        <v>23.428000000000001</v>
      </c>
      <c r="G1846" s="1013"/>
      <c r="H1846" s="1013"/>
      <c r="I1846" s="1013"/>
      <c r="J1846" s="1013"/>
      <c r="K1846" s="1013"/>
      <c r="L1846" s="1013"/>
      <c r="M1846" s="1013"/>
      <c r="N1846" s="1013"/>
      <c r="O1846" s="1013"/>
      <c r="P1846" s="1013"/>
      <c r="Q1846" s="1013"/>
      <c r="R1846" s="1013"/>
      <c r="S1846" s="947">
        <v>0</v>
      </c>
      <c r="T1846" s="948">
        <v>0</v>
      </c>
      <c r="U1846" s="949">
        <v>0</v>
      </c>
      <c r="V1846" s="947">
        <v>0</v>
      </c>
      <c r="W1846" s="947">
        <v>0</v>
      </c>
      <c r="X1846" s="947"/>
      <c r="Y1846" s="947">
        <f t="shared" si="60"/>
        <v>23.428000000000001</v>
      </c>
      <c r="Z1846" s="947"/>
      <c r="AA1846" s="947">
        <v>0</v>
      </c>
      <c r="AB1846" s="980">
        <v>341.04</v>
      </c>
      <c r="AC1846" s="947">
        <v>0</v>
      </c>
      <c r="AD1846" s="947"/>
      <c r="AE1846" s="947"/>
      <c r="AF1846" s="947">
        <v>355.16</v>
      </c>
      <c r="AG1846" s="947">
        <v>0</v>
      </c>
    </row>
    <row r="1847" spans="1:33" s="952" customFormat="1" x14ac:dyDescent="0.2">
      <c r="A1847" s="946">
        <v>38363</v>
      </c>
      <c r="B1847" s="947">
        <v>17.7</v>
      </c>
      <c r="C1847" s="947"/>
      <c r="D1847" s="947">
        <v>6.6310000000000002</v>
      </c>
      <c r="E1847" s="947"/>
      <c r="F1847" s="1013">
        <f t="shared" si="59"/>
        <v>24.331</v>
      </c>
      <c r="G1847" s="1013"/>
      <c r="H1847" s="1013"/>
      <c r="I1847" s="1013"/>
      <c r="J1847" s="1013"/>
      <c r="K1847" s="1013"/>
      <c r="L1847" s="1013"/>
      <c r="M1847" s="1013"/>
      <c r="N1847" s="1013"/>
      <c r="O1847" s="1013"/>
      <c r="P1847" s="1013"/>
      <c r="Q1847" s="1013"/>
      <c r="R1847" s="1013"/>
      <c r="S1847" s="947">
        <v>0</v>
      </c>
      <c r="T1847" s="1015">
        <v>0</v>
      </c>
      <c r="U1847" s="949">
        <v>0</v>
      </c>
      <c r="V1847" s="947">
        <v>0</v>
      </c>
      <c r="W1847" s="947">
        <v>0</v>
      </c>
      <c r="X1847" s="947"/>
      <c r="Y1847" s="947">
        <f t="shared" si="60"/>
        <v>24.331</v>
      </c>
      <c r="Z1847" s="947"/>
      <c r="AA1847" s="947">
        <v>0</v>
      </c>
      <c r="AB1847" s="947">
        <v>341.02</v>
      </c>
      <c r="AC1847" s="947">
        <v>0</v>
      </c>
      <c r="AD1847" s="947"/>
      <c r="AE1847" s="947"/>
      <c r="AF1847" s="980">
        <v>355.16</v>
      </c>
      <c r="AG1847" s="947">
        <v>0</v>
      </c>
    </row>
    <row r="1848" spans="1:33" s="952" customFormat="1" x14ac:dyDescent="0.2">
      <c r="A1848" s="946">
        <v>38364</v>
      </c>
      <c r="B1848" s="947">
        <v>17.346</v>
      </c>
      <c r="C1848" s="947"/>
      <c r="D1848" s="947">
        <v>6.88</v>
      </c>
      <c r="E1848" s="947"/>
      <c r="F1848" s="1013">
        <f t="shared" si="59"/>
        <v>24.225999999999999</v>
      </c>
      <c r="G1848" s="1013"/>
      <c r="H1848" s="1013"/>
      <c r="I1848" s="1013"/>
      <c r="J1848" s="1013"/>
      <c r="K1848" s="1013"/>
      <c r="L1848" s="1013"/>
      <c r="M1848" s="1013"/>
      <c r="N1848" s="1013"/>
      <c r="O1848" s="1013"/>
      <c r="P1848" s="1013"/>
      <c r="Q1848" s="1013"/>
      <c r="R1848" s="1013"/>
      <c r="S1848" s="947">
        <v>0</v>
      </c>
      <c r="T1848" s="948">
        <v>0</v>
      </c>
      <c r="U1848" s="949">
        <v>0</v>
      </c>
      <c r="V1848" s="947">
        <v>0</v>
      </c>
      <c r="W1848" s="947">
        <v>0</v>
      </c>
      <c r="X1848" s="947"/>
      <c r="Y1848" s="947">
        <f t="shared" si="60"/>
        <v>24.225999999999999</v>
      </c>
      <c r="Z1848" s="947"/>
      <c r="AA1848" s="947">
        <v>0</v>
      </c>
      <c r="AB1848" s="947">
        <v>341</v>
      </c>
      <c r="AC1848" s="947">
        <v>0</v>
      </c>
      <c r="AD1848" s="947"/>
      <c r="AE1848" s="947"/>
      <c r="AF1848" s="947">
        <v>355.16</v>
      </c>
      <c r="AG1848" s="947" t="s">
        <v>110</v>
      </c>
    </row>
    <row r="1849" spans="1:33" s="952" customFormat="1" x14ac:dyDescent="0.2">
      <c r="A1849" s="946">
        <v>38365</v>
      </c>
      <c r="B1849" s="947">
        <v>18.992000000000001</v>
      </c>
      <c r="C1849" s="947"/>
      <c r="D1849" s="947">
        <v>6.7949999999999999</v>
      </c>
      <c r="E1849" s="947"/>
      <c r="F1849" s="1013">
        <f t="shared" si="59"/>
        <v>25.786999999999999</v>
      </c>
      <c r="G1849" s="1013"/>
      <c r="H1849" s="1013"/>
      <c r="I1849" s="1013"/>
      <c r="J1849" s="1013"/>
      <c r="K1849" s="1013"/>
      <c r="L1849" s="1013"/>
      <c r="M1849" s="1013"/>
      <c r="N1849" s="1013"/>
      <c r="O1849" s="1013"/>
      <c r="P1849" s="1013"/>
      <c r="Q1849" s="1013"/>
      <c r="R1849" s="1013"/>
      <c r="S1849" s="947">
        <v>0</v>
      </c>
      <c r="T1849" s="948">
        <v>0</v>
      </c>
      <c r="U1849" s="949">
        <v>0</v>
      </c>
      <c r="V1849" s="947">
        <v>0</v>
      </c>
      <c r="W1849" s="947">
        <v>0</v>
      </c>
      <c r="X1849" s="947"/>
      <c r="Y1849" s="947">
        <f t="shared" si="60"/>
        <v>25.786999999999999</v>
      </c>
      <c r="Z1849" s="947"/>
      <c r="AA1849" s="947">
        <v>0</v>
      </c>
      <c r="AB1849" s="947">
        <v>341.68</v>
      </c>
      <c r="AC1849" s="947">
        <v>1.55</v>
      </c>
      <c r="AD1849" s="947"/>
      <c r="AE1849" s="947"/>
      <c r="AF1849" s="947">
        <v>355.75</v>
      </c>
      <c r="AG1849" s="947">
        <v>2.23</v>
      </c>
    </row>
    <row r="1850" spans="1:33" s="952" customFormat="1" x14ac:dyDescent="0.2">
      <c r="A1850" s="946">
        <v>38366</v>
      </c>
      <c r="B1850" s="947">
        <v>19.478999999999999</v>
      </c>
      <c r="C1850" s="947"/>
      <c r="D1850" s="947">
        <v>6.8659999999999997</v>
      </c>
      <c r="E1850" s="947"/>
      <c r="F1850" s="1013">
        <f t="shared" si="59"/>
        <v>26.344999999999999</v>
      </c>
      <c r="G1850" s="1013"/>
      <c r="H1850" s="1013"/>
      <c r="I1850" s="1013"/>
      <c r="J1850" s="1013"/>
      <c r="K1850" s="1013"/>
      <c r="L1850" s="1013"/>
      <c r="M1850" s="1013"/>
      <c r="N1850" s="1013"/>
      <c r="O1850" s="1013"/>
      <c r="P1850" s="1013"/>
      <c r="Q1850" s="1013"/>
      <c r="R1850" s="1013"/>
      <c r="S1850" s="947">
        <v>0</v>
      </c>
      <c r="T1850" s="948">
        <v>0</v>
      </c>
      <c r="U1850" s="949">
        <v>0</v>
      </c>
      <c r="V1850" s="947">
        <v>0</v>
      </c>
      <c r="W1850" s="947">
        <v>0</v>
      </c>
      <c r="X1850" s="947"/>
      <c r="Y1850" s="947">
        <f t="shared" si="60"/>
        <v>26.344999999999999</v>
      </c>
      <c r="Z1850" s="947"/>
      <c r="AA1850" s="947">
        <v>0</v>
      </c>
      <c r="AB1850" s="947">
        <v>341.92</v>
      </c>
      <c r="AC1850" s="947">
        <v>0.28999999999999998</v>
      </c>
      <c r="AD1850" s="947"/>
      <c r="AE1850" s="947"/>
      <c r="AF1850" s="947">
        <v>355.76</v>
      </c>
      <c r="AG1850" s="947">
        <v>0.08</v>
      </c>
    </row>
    <row r="1851" spans="1:33" s="952" customFormat="1" x14ac:dyDescent="0.2">
      <c r="A1851" s="946">
        <v>38367</v>
      </c>
      <c r="B1851" s="947">
        <v>15.715</v>
      </c>
      <c r="C1851" s="947"/>
      <c r="D1851" s="947">
        <v>6.625</v>
      </c>
      <c r="E1851" s="947"/>
      <c r="F1851" s="1013">
        <f t="shared" si="59"/>
        <v>22.34</v>
      </c>
      <c r="G1851" s="1013"/>
      <c r="H1851" s="1013"/>
      <c r="I1851" s="1013"/>
      <c r="J1851" s="1013"/>
      <c r="K1851" s="1013"/>
      <c r="L1851" s="1013"/>
      <c r="M1851" s="1013"/>
      <c r="N1851" s="1013"/>
      <c r="O1851" s="1013"/>
      <c r="P1851" s="1013"/>
      <c r="Q1851" s="1013"/>
      <c r="R1851" s="1013"/>
      <c r="S1851" s="947">
        <v>0</v>
      </c>
      <c r="T1851" s="948">
        <v>0</v>
      </c>
      <c r="U1851" s="949">
        <v>0</v>
      </c>
      <c r="V1851" s="947">
        <v>0</v>
      </c>
      <c r="W1851" s="947">
        <v>0</v>
      </c>
      <c r="X1851" s="947"/>
      <c r="Y1851" s="947">
        <f t="shared" si="60"/>
        <v>22.34</v>
      </c>
      <c r="Z1851" s="947"/>
      <c r="AA1851" s="947">
        <v>0</v>
      </c>
      <c r="AB1851" s="947">
        <v>341.85</v>
      </c>
      <c r="AC1851" s="947">
        <v>0</v>
      </c>
      <c r="AD1851" s="947"/>
      <c r="AE1851" s="947"/>
      <c r="AF1851" s="947">
        <v>355.5</v>
      </c>
      <c r="AG1851" s="947">
        <v>0</v>
      </c>
    </row>
    <row r="1852" spans="1:33" s="952" customFormat="1" x14ac:dyDescent="0.2">
      <c r="A1852" s="946">
        <v>38368</v>
      </c>
      <c r="B1852" s="947">
        <v>14.997999999999999</v>
      </c>
      <c r="C1852" s="947"/>
      <c r="D1852" s="947">
        <v>6.37</v>
      </c>
      <c r="E1852" s="947"/>
      <c r="F1852" s="1013">
        <f t="shared" si="59"/>
        <v>21.367999999999999</v>
      </c>
      <c r="G1852" s="1013"/>
      <c r="H1852" s="1013"/>
      <c r="I1852" s="1013"/>
      <c r="J1852" s="1013"/>
      <c r="K1852" s="1013"/>
      <c r="L1852" s="1013"/>
      <c r="M1852" s="1013"/>
      <c r="N1852" s="1013"/>
      <c r="O1852" s="1013"/>
      <c r="P1852" s="1013"/>
      <c r="Q1852" s="1013"/>
      <c r="R1852" s="1013"/>
      <c r="S1852" s="947">
        <v>0</v>
      </c>
      <c r="T1852" s="948">
        <v>0</v>
      </c>
      <c r="U1852" s="949">
        <v>0</v>
      </c>
      <c r="V1852" s="947">
        <v>0</v>
      </c>
      <c r="W1852" s="947">
        <v>0</v>
      </c>
      <c r="X1852" s="947"/>
      <c r="Y1852" s="947">
        <f t="shared" si="60"/>
        <v>21.367999999999999</v>
      </c>
      <c r="Z1852" s="947"/>
      <c r="AA1852" s="947">
        <v>0</v>
      </c>
      <c r="AB1852" s="947">
        <v>341.72</v>
      </c>
      <c r="AC1852" s="947">
        <v>0</v>
      </c>
      <c r="AD1852" s="947"/>
      <c r="AE1852" s="947"/>
      <c r="AF1852" s="980">
        <v>355.45</v>
      </c>
      <c r="AG1852" s="947">
        <v>0</v>
      </c>
    </row>
    <row r="1853" spans="1:33" s="952" customFormat="1" x14ac:dyDescent="0.2">
      <c r="A1853" s="946">
        <v>38369</v>
      </c>
      <c r="B1853" s="947">
        <v>17.907</v>
      </c>
      <c r="C1853" s="947"/>
      <c r="D1853" s="947">
        <v>6.5019999999999998</v>
      </c>
      <c r="E1853" s="947"/>
      <c r="F1853" s="1013">
        <f t="shared" si="59"/>
        <v>24.408999999999999</v>
      </c>
      <c r="G1853" s="1013"/>
      <c r="H1853" s="1013"/>
      <c r="I1853" s="1013"/>
      <c r="J1853" s="1013"/>
      <c r="K1853" s="1013"/>
      <c r="L1853" s="1013"/>
      <c r="M1853" s="1013"/>
      <c r="N1853" s="1013"/>
      <c r="O1853" s="1013"/>
      <c r="P1853" s="1013"/>
      <c r="Q1853" s="1013"/>
      <c r="R1853" s="1013"/>
      <c r="S1853" s="947">
        <v>0</v>
      </c>
      <c r="T1853" s="948">
        <v>0</v>
      </c>
      <c r="U1853" s="949">
        <v>0</v>
      </c>
      <c r="V1853" s="947">
        <v>0</v>
      </c>
      <c r="W1853" s="947">
        <v>0</v>
      </c>
      <c r="X1853" s="947"/>
      <c r="Y1853" s="947">
        <f t="shared" si="60"/>
        <v>24.408999999999999</v>
      </c>
      <c r="Z1853" s="947"/>
      <c r="AA1853" s="947">
        <v>0</v>
      </c>
      <c r="AB1853" s="947">
        <v>341.51</v>
      </c>
      <c r="AC1853" s="947">
        <v>0</v>
      </c>
      <c r="AD1853" s="947"/>
      <c r="AE1853" s="947"/>
      <c r="AF1853" s="947">
        <v>355.35</v>
      </c>
      <c r="AG1853" s="947">
        <v>0</v>
      </c>
    </row>
    <row r="1854" spans="1:33" s="952" customFormat="1" x14ac:dyDescent="0.2">
      <c r="A1854" s="946">
        <v>38370</v>
      </c>
      <c r="B1854" s="947">
        <v>17.963999999999999</v>
      </c>
      <c r="C1854" s="947"/>
      <c r="D1854" s="947">
        <v>6.4939999999999998</v>
      </c>
      <c r="E1854" s="947"/>
      <c r="F1854" s="1013">
        <f t="shared" si="59"/>
        <v>24.457999999999998</v>
      </c>
      <c r="G1854" s="1013"/>
      <c r="H1854" s="1013"/>
      <c r="I1854" s="1013"/>
      <c r="J1854" s="1013"/>
      <c r="K1854" s="1013"/>
      <c r="L1854" s="1013"/>
      <c r="M1854" s="1013"/>
      <c r="N1854" s="1013"/>
      <c r="O1854" s="1013"/>
      <c r="P1854" s="1013"/>
      <c r="Q1854" s="1013"/>
      <c r="R1854" s="1013"/>
      <c r="S1854" s="947">
        <v>0</v>
      </c>
      <c r="T1854" s="948">
        <v>0</v>
      </c>
      <c r="U1854" s="949">
        <v>0</v>
      </c>
      <c r="V1854" s="947">
        <v>0</v>
      </c>
      <c r="W1854" s="947">
        <v>0</v>
      </c>
      <c r="X1854" s="947"/>
      <c r="Y1854" s="947">
        <f t="shared" si="60"/>
        <v>24.457999999999998</v>
      </c>
      <c r="Z1854" s="947"/>
      <c r="AA1854" s="947">
        <v>0</v>
      </c>
      <c r="AB1854" s="947">
        <v>341.45</v>
      </c>
      <c r="AC1854" s="947">
        <v>0</v>
      </c>
      <c r="AD1854" s="947"/>
      <c r="AE1854" s="947"/>
      <c r="AF1854" s="947">
        <v>355.27</v>
      </c>
      <c r="AG1854" s="947">
        <v>0</v>
      </c>
    </row>
    <row r="1855" spans="1:33" s="952" customFormat="1" x14ac:dyDescent="0.2">
      <c r="A1855" s="946">
        <v>38371</v>
      </c>
      <c r="B1855" s="947">
        <v>18.071000000000002</v>
      </c>
      <c r="C1855" s="947"/>
      <c r="D1855" s="947">
        <v>6.8170000000000002</v>
      </c>
      <c r="E1855" s="947"/>
      <c r="F1855" s="1013">
        <f t="shared" si="59"/>
        <v>24.888000000000002</v>
      </c>
      <c r="G1855" s="1013"/>
      <c r="H1855" s="1013"/>
      <c r="I1855" s="1013"/>
      <c r="J1855" s="1013"/>
      <c r="K1855" s="1013"/>
      <c r="L1855" s="1013"/>
      <c r="M1855" s="1013"/>
      <c r="N1855" s="1013"/>
      <c r="O1855" s="1013"/>
      <c r="P1855" s="1013"/>
      <c r="Q1855" s="1013"/>
      <c r="R1855" s="1013"/>
      <c r="S1855" s="947">
        <v>0</v>
      </c>
      <c r="T1855" s="958">
        <v>0</v>
      </c>
      <c r="U1855" s="949">
        <v>0</v>
      </c>
      <c r="V1855" s="947">
        <v>0</v>
      </c>
      <c r="W1855" s="947">
        <v>0</v>
      </c>
      <c r="X1855" s="947"/>
      <c r="Y1855" s="947">
        <f t="shared" si="60"/>
        <v>24.888000000000002</v>
      </c>
      <c r="Z1855" s="947"/>
      <c r="AA1855" s="947">
        <v>0</v>
      </c>
      <c r="AB1855" s="947">
        <v>341.37</v>
      </c>
      <c r="AC1855" s="947">
        <v>0.01</v>
      </c>
      <c r="AD1855" s="947"/>
      <c r="AE1855" s="947"/>
      <c r="AF1855" s="947">
        <v>355.21</v>
      </c>
      <c r="AG1855" s="947">
        <v>0</v>
      </c>
    </row>
    <row r="1856" spans="1:33" s="952" customFormat="1" x14ac:dyDescent="0.2">
      <c r="A1856" s="946">
        <v>38372</v>
      </c>
      <c r="B1856" s="947">
        <v>18.757000000000001</v>
      </c>
      <c r="C1856" s="947"/>
      <c r="D1856" s="947">
        <v>6.5330000000000004</v>
      </c>
      <c r="E1856" s="947"/>
      <c r="F1856" s="1013">
        <f t="shared" si="59"/>
        <v>25.290000000000003</v>
      </c>
      <c r="G1856" s="1013"/>
      <c r="H1856" s="1013"/>
      <c r="I1856" s="1013"/>
      <c r="J1856" s="1013"/>
      <c r="K1856" s="1013"/>
      <c r="L1856" s="1013"/>
      <c r="M1856" s="1013"/>
      <c r="N1856" s="1013"/>
      <c r="O1856" s="1013"/>
      <c r="P1856" s="1013"/>
      <c r="Q1856" s="1013"/>
      <c r="R1856" s="1013"/>
      <c r="S1856" s="947">
        <v>0</v>
      </c>
      <c r="T1856" s="958">
        <v>0</v>
      </c>
      <c r="U1856" s="949">
        <v>0</v>
      </c>
      <c r="V1856" s="947">
        <v>0</v>
      </c>
      <c r="W1856" s="947">
        <v>0</v>
      </c>
      <c r="X1856" s="947"/>
      <c r="Y1856" s="947">
        <f t="shared" si="60"/>
        <v>25.290000000000003</v>
      </c>
      <c r="Z1856" s="947"/>
      <c r="AA1856" s="947">
        <v>0</v>
      </c>
      <c r="AB1856" s="947">
        <v>341.4</v>
      </c>
      <c r="AC1856" s="947">
        <v>0.27</v>
      </c>
      <c r="AD1856" s="947"/>
      <c r="AE1856" s="947"/>
      <c r="AF1856" s="950">
        <v>355.25</v>
      </c>
      <c r="AG1856" s="950">
        <v>0.24</v>
      </c>
    </row>
    <row r="1857" spans="1:33" s="952" customFormat="1" x14ac:dyDescent="0.2">
      <c r="A1857" s="946">
        <v>38373</v>
      </c>
      <c r="B1857" s="947">
        <v>17.079000000000001</v>
      </c>
      <c r="C1857" s="947"/>
      <c r="D1857" s="947">
        <v>6.52</v>
      </c>
      <c r="E1857" s="947"/>
      <c r="F1857" s="1013">
        <f t="shared" si="59"/>
        <v>23.599</v>
      </c>
      <c r="G1857" s="1013"/>
      <c r="H1857" s="1013"/>
      <c r="I1857" s="1013"/>
      <c r="J1857" s="1013"/>
      <c r="K1857" s="1013"/>
      <c r="L1857" s="1013"/>
      <c r="M1857" s="1013"/>
      <c r="N1857" s="1013"/>
      <c r="O1857" s="1013"/>
      <c r="P1857" s="1013"/>
      <c r="Q1857" s="1013"/>
      <c r="R1857" s="1013"/>
      <c r="S1857" s="947">
        <v>0</v>
      </c>
      <c r="T1857" s="958">
        <v>0</v>
      </c>
      <c r="U1857" s="949">
        <v>0</v>
      </c>
      <c r="V1857" s="947">
        <v>0</v>
      </c>
      <c r="W1857" s="947">
        <v>0</v>
      </c>
      <c r="X1857" s="947"/>
      <c r="Y1857" s="947">
        <f t="shared" si="60"/>
        <v>23.599</v>
      </c>
      <c r="Z1857" s="947"/>
      <c r="AA1857" s="947">
        <v>0</v>
      </c>
      <c r="AB1857" s="947">
        <v>341.3</v>
      </c>
      <c r="AC1857" s="947">
        <v>0</v>
      </c>
      <c r="AD1857" s="947"/>
      <c r="AE1857" s="947"/>
      <c r="AF1857" s="947">
        <v>355.21</v>
      </c>
      <c r="AG1857" s="947">
        <v>0.04</v>
      </c>
    </row>
    <row r="1858" spans="1:33" s="952" customFormat="1" x14ac:dyDescent="0.2">
      <c r="A1858" s="946">
        <v>38374</v>
      </c>
      <c r="B1858" s="947">
        <v>18.396999999999998</v>
      </c>
      <c r="C1858" s="947"/>
      <c r="D1858" s="947">
        <v>6.5439999999999996</v>
      </c>
      <c r="E1858" s="947"/>
      <c r="F1858" s="1013">
        <f t="shared" si="59"/>
        <v>24.940999999999999</v>
      </c>
      <c r="G1858" s="1013"/>
      <c r="H1858" s="1013"/>
      <c r="I1858" s="1013"/>
      <c r="J1858" s="1013"/>
      <c r="K1858" s="1013"/>
      <c r="L1858" s="1013"/>
      <c r="M1858" s="1013"/>
      <c r="N1858" s="1013"/>
      <c r="O1858" s="1013"/>
      <c r="P1858" s="1013"/>
      <c r="Q1858" s="1013"/>
      <c r="R1858" s="1013"/>
      <c r="S1858" s="947">
        <v>0</v>
      </c>
      <c r="T1858" s="958">
        <v>0</v>
      </c>
      <c r="U1858" s="949">
        <v>0</v>
      </c>
      <c r="V1858" s="947">
        <v>0</v>
      </c>
      <c r="W1858" s="947">
        <v>0</v>
      </c>
      <c r="X1858" s="947"/>
      <c r="Y1858" s="947">
        <f t="shared" si="60"/>
        <v>24.940999999999999</v>
      </c>
      <c r="Z1858" s="947"/>
      <c r="AA1858" s="947">
        <v>0</v>
      </c>
      <c r="AB1858" s="947">
        <v>341.24</v>
      </c>
      <c r="AC1858" s="947">
        <v>0</v>
      </c>
      <c r="AD1858" s="947"/>
      <c r="AE1858" s="947"/>
      <c r="AF1858" s="947">
        <v>355.27</v>
      </c>
      <c r="AG1858" s="947">
        <v>0</v>
      </c>
    </row>
    <row r="1859" spans="1:33" s="952" customFormat="1" x14ac:dyDescent="0.2">
      <c r="A1859" s="946">
        <v>38375</v>
      </c>
      <c r="B1859" s="947">
        <v>18.172000000000001</v>
      </c>
      <c r="C1859" s="947"/>
      <c r="D1859" s="947">
        <v>6.61</v>
      </c>
      <c r="E1859" s="947"/>
      <c r="F1859" s="1013">
        <f t="shared" si="59"/>
        <v>24.782</v>
      </c>
      <c r="G1859" s="1013"/>
      <c r="H1859" s="1013"/>
      <c r="I1859" s="1013"/>
      <c r="J1859" s="1013"/>
      <c r="K1859" s="1013"/>
      <c r="L1859" s="1013"/>
      <c r="M1859" s="1013"/>
      <c r="N1859" s="1013"/>
      <c r="O1859" s="1013"/>
      <c r="P1859" s="1013"/>
      <c r="Q1859" s="1013"/>
      <c r="R1859" s="1013"/>
      <c r="S1859" s="947">
        <v>0</v>
      </c>
      <c r="T1859" s="958">
        <v>0</v>
      </c>
      <c r="U1859" s="949">
        <v>0</v>
      </c>
      <c r="V1859" s="947">
        <v>0</v>
      </c>
      <c r="W1859" s="947">
        <v>0</v>
      </c>
      <c r="X1859" s="947"/>
      <c r="Y1859" s="947">
        <f t="shared" si="60"/>
        <v>24.782</v>
      </c>
      <c r="Z1859" s="947"/>
      <c r="AA1859" s="947">
        <v>0</v>
      </c>
      <c r="AB1859" s="947">
        <v>341.2</v>
      </c>
      <c r="AC1859" s="947">
        <v>0</v>
      </c>
      <c r="AD1859" s="947"/>
      <c r="AE1859" s="947"/>
      <c r="AF1859" s="950">
        <v>355.2</v>
      </c>
      <c r="AG1859" s="950">
        <v>0</v>
      </c>
    </row>
    <row r="1860" spans="1:33" s="952" customFormat="1" x14ac:dyDescent="0.2">
      <c r="A1860" s="946">
        <v>38376</v>
      </c>
      <c r="B1860" s="947">
        <v>17.739000000000001</v>
      </c>
      <c r="C1860" s="947"/>
      <c r="D1860" s="947">
        <v>6.5129999999999999</v>
      </c>
      <c r="E1860" s="947"/>
      <c r="F1860" s="1013">
        <f t="shared" si="59"/>
        <v>24.252000000000002</v>
      </c>
      <c r="G1860" s="1013"/>
      <c r="H1860" s="1013"/>
      <c r="I1860" s="1013"/>
      <c r="J1860" s="1013"/>
      <c r="K1860" s="1013"/>
      <c r="L1860" s="1013"/>
      <c r="M1860" s="1013"/>
      <c r="N1860" s="1013"/>
      <c r="O1860" s="1013"/>
      <c r="P1860" s="1013"/>
      <c r="Q1860" s="1013"/>
      <c r="R1860" s="1013"/>
      <c r="S1860" s="947">
        <v>0</v>
      </c>
      <c r="T1860" s="948">
        <v>0</v>
      </c>
      <c r="U1860" s="981">
        <v>0</v>
      </c>
      <c r="V1860" s="947">
        <v>0</v>
      </c>
      <c r="W1860" s="947">
        <v>0</v>
      </c>
      <c r="X1860" s="947"/>
      <c r="Y1860" s="947">
        <f t="shared" si="60"/>
        <v>24.252000000000002</v>
      </c>
      <c r="Z1860" s="947"/>
      <c r="AA1860" s="947">
        <v>0</v>
      </c>
      <c r="AB1860" s="947">
        <v>341.19</v>
      </c>
      <c r="AC1860" s="947">
        <v>0</v>
      </c>
      <c r="AD1860" s="947"/>
      <c r="AE1860" s="947"/>
      <c r="AF1860" s="947">
        <v>355.21</v>
      </c>
      <c r="AG1860" s="947">
        <v>0</v>
      </c>
    </row>
    <row r="1861" spans="1:33" s="952" customFormat="1" x14ac:dyDescent="0.2">
      <c r="A1861" s="946">
        <v>38377</v>
      </c>
      <c r="B1861" s="947">
        <v>19.88</v>
      </c>
      <c r="C1861" s="947"/>
      <c r="D1861" s="947">
        <v>6.2320000000000002</v>
      </c>
      <c r="E1861" s="947"/>
      <c r="F1861" s="1013">
        <f t="shared" si="59"/>
        <v>26.111999999999998</v>
      </c>
      <c r="G1861" s="1013"/>
      <c r="H1861" s="1013"/>
      <c r="I1861" s="1013"/>
      <c r="J1861" s="1013"/>
      <c r="K1861" s="1013"/>
      <c r="L1861" s="1013"/>
      <c r="M1861" s="1013"/>
      <c r="N1861" s="1013"/>
      <c r="O1861" s="1013"/>
      <c r="P1861" s="1013"/>
      <c r="Q1861" s="1013"/>
      <c r="R1861" s="1013"/>
      <c r="S1861" s="947">
        <v>0</v>
      </c>
      <c r="T1861" s="948">
        <v>0</v>
      </c>
      <c r="U1861" s="981">
        <v>0</v>
      </c>
      <c r="V1861" s="947">
        <v>0</v>
      </c>
      <c r="W1861" s="947">
        <v>0</v>
      </c>
      <c r="X1861" s="947"/>
      <c r="Y1861" s="947">
        <f t="shared" si="60"/>
        <v>26.111999999999998</v>
      </c>
      <c r="Z1861" s="947"/>
      <c r="AA1861" s="947">
        <v>0</v>
      </c>
      <c r="AB1861" s="947">
        <v>341.14</v>
      </c>
      <c r="AC1861" s="947">
        <v>0</v>
      </c>
      <c r="AD1861" s="947"/>
      <c r="AE1861" s="947"/>
      <c r="AF1861" s="947">
        <v>355.22</v>
      </c>
      <c r="AG1861" s="947">
        <v>0.02</v>
      </c>
    </row>
    <row r="1862" spans="1:33" s="952" customFormat="1" x14ac:dyDescent="0.2">
      <c r="A1862" s="946">
        <v>38378</v>
      </c>
      <c r="B1862" s="947">
        <v>18.492000000000001</v>
      </c>
      <c r="C1862" s="947"/>
      <c r="D1862" s="947">
        <v>6.1</v>
      </c>
      <c r="E1862" s="947"/>
      <c r="F1862" s="1013">
        <f t="shared" si="59"/>
        <v>24.591999999999999</v>
      </c>
      <c r="G1862" s="1013"/>
      <c r="H1862" s="1013"/>
      <c r="I1862" s="1013"/>
      <c r="J1862" s="1013"/>
      <c r="K1862" s="1013"/>
      <c r="L1862" s="1013"/>
      <c r="M1862" s="1013"/>
      <c r="N1862" s="1013"/>
      <c r="O1862" s="1013"/>
      <c r="P1862" s="1013"/>
      <c r="Q1862" s="1013"/>
      <c r="R1862" s="1013"/>
      <c r="S1862" s="947">
        <v>0</v>
      </c>
      <c r="T1862" s="948">
        <v>0</v>
      </c>
      <c r="U1862" s="981">
        <v>0</v>
      </c>
      <c r="V1862" s="947">
        <v>0</v>
      </c>
      <c r="W1862" s="950">
        <v>0</v>
      </c>
      <c r="X1862" s="950"/>
      <c r="Y1862" s="947">
        <f t="shared" si="60"/>
        <v>24.591999999999999</v>
      </c>
      <c r="Z1862" s="947"/>
      <c r="AA1862" s="947">
        <v>0</v>
      </c>
      <c r="AB1862" s="947">
        <v>341.1</v>
      </c>
      <c r="AC1862" s="947">
        <v>0</v>
      </c>
      <c r="AD1862" s="947"/>
      <c r="AE1862" s="947"/>
      <c r="AF1862" s="947">
        <v>355.25</v>
      </c>
      <c r="AG1862" s="947">
        <v>0</v>
      </c>
    </row>
    <row r="1863" spans="1:33" s="952" customFormat="1" x14ac:dyDescent="0.2">
      <c r="A1863" s="946">
        <v>38379</v>
      </c>
      <c r="B1863" s="947">
        <v>18.943000000000001</v>
      </c>
      <c r="C1863" s="947"/>
      <c r="D1863" s="947">
        <v>6.7960000000000003</v>
      </c>
      <c r="E1863" s="947"/>
      <c r="F1863" s="1013">
        <f t="shared" si="59"/>
        <v>25.739000000000001</v>
      </c>
      <c r="G1863" s="1013"/>
      <c r="H1863" s="1013"/>
      <c r="I1863" s="1013"/>
      <c r="J1863" s="1013"/>
      <c r="K1863" s="1013"/>
      <c r="L1863" s="1013"/>
      <c r="M1863" s="1013"/>
      <c r="N1863" s="1013"/>
      <c r="O1863" s="1013"/>
      <c r="P1863" s="1013"/>
      <c r="Q1863" s="1013"/>
      <c r="R1863" s="1013"/>
      <c r="S1863" s="947">
        <v>0</v>
      </c>
      <c r="T1863" s="948">
        <v>0</v>
      </c>
      <c r="U1863" s="981">
        <v>0</v>
      </c>
      <c r="V1863" s="947">
        <v>0</v>
      </c>
      <c r="W1863" s="950">
        <v>0</v>
      </c>
      <c r="X1863" s="950"/>
      <c r="Y1863" s="947">
        <f t="shared" si="60"/>
        <v>25.739000000000001</v>
      </c>
      <c r="Z1863" s="947"/>
      <c r="AA1863" s="947">
        <v>0</v>
      </c>
      <c r="AB1863" s="947">
        <v>341.08</v>
      </c>
      <c r="AC1863" s="947">
        <v>0</v>
      </c>
      <c r="AD1863" s="947"/>
      <c r="AE1863" s="947"/>
      <c r="AF1863" s="947">
        <v>355.22</v>
      </c>
      <c r="AG1863" s="947">
        <v>0</v>
      </c>
    </row>
    <row r="1864" spans="1:33" s="952" customFormat="1" x14ac:dyDescent="0.2">
      <c r="A1864" s="946">
        <v>38380</v>
      </c>
      <c r="B1864" s="947">
        <v>18.466999999999999</v>
      </c>
      <c r="C1864" s="947"/>
      <c r="D1864" s="947">
        <v>6.3920000000000003</v>
      </c>
      <c r="E1864" s="947"/>
      <c r="F1864" s="1013">
        <f t="shared" si="59"/>
        <v>24.858999999999998</v>
      </c>
      <c r="G1864" s="1013"/>
      <c r="H1864" s="1013"/>
      <c r="I1864" s="1013"/>
      <c r="J1864" s="1013"/>
      <c r="K1864" s="1013"/>
      <c r="L1864" s="1013"/>
      <c r="M1864" s="1013"/>
      <c r="N1864" s="1013"/>
      <c r="O1864" s="1013"/>
      <c r="P1864" s="1013"/>
      <c r="Q1864" s="1013"/>
      <c r="R1864" s="1013"/>
      <c r="S1864" s="947">
        <v>0</v>
      </c>
      <c r="T1864" s="948">
        <v>0</v>
      </c>
      <c r="U1864" s="981">
        <v>0</v>
      </c>
      <c r="V1864" s="947">
        <v>0</v>
      </c>
      <c r="W1864" s="950">
        <v>0</v>
      </c>
      <c r="X1864" s="950"/>
      <c r="Y1864" s="947">
        <f t="shared" si="60"/>
        <v>24.858999999999998</v>
      </c>
      <c r="Z1864" s="947"/>
      <c r="AA1864" s="947">
        <v>0</v>
      </c>
      <c r="AB1864" s="947">
        <v>341.06</v>
      </c>
      <c r="AC1864" s="947">
        <v>0</v>
      </c>
      <c r="AD1864" s="947"/>
      <c r="AE1864" s="947"/>
      <c r="AF1864" s="947">
        <v>355.2</v>
      </c>
      <c r="AG1864" s="947">
        <v>0</v>
      </c>
    </row>
    <row r="1865" spans="1:33" s="952" customFormat="1" x14ac:dyDescent="0.2">
      <c r="A1865" s="946">
        <v>38381</v>
      </c>
      <c r="B1865" s="947">
        <v>16.86</v>
      </c>
      <c r="C1865" s="947"/>
      <c r="D1865" s="947">
        <v>6.585</v>
      </c>
      <c r="E1865" s="947"/>
      <c r="F1865" s="1013">
        <f t="shared" si="59"/>
        <v>23.445</v>
      </c>
      <c r="G1865" s="1013"/>
      <c r="H1865" s="1013"/>
      <c r="I1865" s="1013"/>
      <c r="J1865" s="1013"/>
      <c r="K1865" s="1013"/>
      <c r="L1865" s="1013"/>
      <c r="M1865" s="1013"/>
      <c r="N1865" s="1013"/>
      <c r="O1865" s="1013"/>
      <c r="P1865" s="1013"/>
      <c r="Q1865" s="1013"/>
      <c r="R1865" s="1013"/>
      <c r="S1865" s="947">
        <v>0</v>
      </c>
      <c r="T1865" s="948">
        <v>0</v>
      </c>
      <c r="U1865" s="981">
        <v>0</v>
      </c>
      <c r="V1865" s="947">
        <v>0</v>
      </c>
      <c r="W1865" s="950">
        <v>0</v>
      </c>
      <c r="X1865" s="950"/>
      <c r="Y1865" s="947">
        <f t="shared" si="60"/>
        <v>23.445</v>
      </c>
      <c r="Z1865" s="947"/>
      <c r="AA1865" s="947">
        <v>0</v>
      </c>
      <c r="AB1865" s="947">
        <v>341.14</v>
      </c>
      <c r="AC1865" s="947">
        <v>0.6</v>
      </c>
      <c r="AD1865" s="947"/>
      <c r="AE1865" s="947"/>
      <c r="AF1865" s="980">
        <v>355.26</v>
      </c>
      <c r="AG1865" s="947">
        <v>0.56999999999999995</v>
      </c>
    </row>
    <row r="1866" spans="1:33" s="952" customFormat="1" x14ac:dyDescent="0.2">
      <c r="A1866" s="946">
        <v>38382</v>
      </c>
      <c r="B1866" s="947">
        <v>15.756</v>
      </c>
      <c r="C1866" s="947"/>
      <c r="D1866" s="947">
        <v>6.6539999999999999</v>
      </c>
      <c r="E1866" s="947"/>
      <c r="F1866" s="1013">
        <f t="shared" si="59"/>
        <v>22.41</v>
      </c>
      <c r="G1866" s="1013"/>
      <c r="H1866" s="1013"/>
      <c r="I1866" s="1013"/>
      <c r="J1866" s="1013"/>
      <c r="K1866" s="1013"/>
      <c r="L1866" s="1013"/>
      <c r="M1866" s="1013"/>
      <c r="N1866" s="1013"/>
      <c r="O1866" s="1013"/>
      <c r="P1866" s="1013"/>
      <c r="Q1866" s="1013"/>
      <c r="R1866" s="1013"/>
      <c r="S1866" s="947">
        <v>0</v>
      </c>
      <c r="T1866" s="948">
        <v>0</v>
      </c>
      <c r="U1866" s="981">
        <v>0</v>
      </c>
      <c r="V1866" s="947">
        <v>0</v>
      </c>
      <c r="W1866" s="950">
        <v>0</v>
      </c>
      <c r="X1866" s="950"/>
      <c r="Y1866" s="947">
        <f t="shared" si="60"/>
        <v>22.41</v>
      </c>
      <c r="Z1866" s="947"/>
      <c r="AA1866" s="947">
        <v>0</v>
      </c>
      <c r="AB1866" s="980">
        <v>341.45</v>
      </c>
      <c r="AC1866" s="947">
        <v>0</v>
      </c>
      <c r="AD1866" s="947"/>
      <c r="AE1866" s="947"/>
      <c r="AF1866" s="950">
        <v>355.4</v>
      </c>
      <c r="AG1866" s="950">
        <v>0</v>
      </c>
    </row>
    <row r="1867" spans="1:33" s="952" customFormat="1" x14ac:dyDescent="0.2">
      <c r="A1867" s="946">
        <v>38383</v>
      </c>
      <c r="B1867" s="947">
        <v>18.317</v>
      </c>
      <c r="C1867" s="947"/>
      <c r="D1867" s="947">
        <v>7.0030000000000001</v>
      </c>
      <c r="E1867" s="947"/>
      <c r="F1867" s="1013">
        <f t="shared" si="59"/>
        <v>25.32</v>
      </c>
      <c r="G1867" s="1013"/>
      <c r="H1867" s="1013"/>
      <c r="I1867" s="1013"/>
      <c r="J1867" s="1013"/>
      <c r="K1867" s="1013"/>
      <c r="L1867" s="1013"/>
      <c r="M1867" s="1013"/>
      <c r="N1867" s="1013"/>
      <c r="O1867" s="1013"/>
      <c r="P1867" s="1013"/>
      <c r="Q1867" s="1013"/>
      <c r="R1867" s="1013"/>
      <c r="S1867" s="947">
        <v>0</v>
      </c>
      <c r="T1867" s="948">
        <v>0</v>
      </c>
      <c r="U1867" s="981">
        <v>0</v>
      </c>
      <c r="V1867" s="947">
        <v>0</v>
      </c>
      <c r="W1867" s="947">
        <v>0</v>
      </c>
      <c r="X1867" s="947"/>
      <c r="Y1867" s="947">
        <f t="shared" si="60"/>
        <v>25.32</v>
      </c>
      <c r="Z1867" s="947"/>
      <c r="AA1867" s="947">
        <v>0</v>
      </c>
      <c r="AB1867" s="980">
        <v>341.54</v>
      </c>
      <c r="AC1867" s="947">
        <v>0</v>
      </c>
      <c r="AD1867" s="947"/>
      <c r="AE1867" s="947"/>
      <c r="AF1867" s="947">
        <v>355.33</v>
      </c>
      <c r="AG1867" s="947">
        <v>0</v>
      </c>
    </row>
    <row r="1868" spans="1:33" s="952" customFormat="1" x14ac:dyDescent="0.2">
      <c r="A1868" s="946">
        <v>38384</v>
      </c>
      <c r="B1868" s="947">
        <v>18.16</v>
      </c>
      <c r="C1868" s="947"/>
      <c r="D1868" s="947">
        <v>5.9950000000000001</v>
      </c>
      <c r="E1868" s="947"/>
      <c r="F1868" s="1013">
        <f t="shared" si="59"/>
        <v>24.155000000000001</v>
      </c>
      <c r="G1868" s="1013"/>
      <c r="H1868" s="1013"/>
      <c r="I1868" s="1013"/>
      <c r="J1868" s="1013"/>
      <c r="K1868" s="1013"/>
      <c r="L1868" s="1013"/>
      <c r="M1868" s="1013"/>
      <c r="N1868" s="1013"/>
      <c r="O1868" s="1013"/>
      <c r="P1868" s="1013"/>
      <c r="Q1868" s="1013"/>
      <c r="R1868" s="1013"/>
      <c r="S1868" s="947">
        <v>0</v>
      </c>
      <c r="T1868" s="948">
        <v>0</v>
      </c>
      <c r="U1868" s="949">
        <v>0</v>
      </c>
      <c r="V1868" s="947">
        <v>0</v>
      </c>
      <c r="W1868" s="947">
        <v>0</v>
      </c>
      <c r="X1868" s="947"/>
      <c r="Y1868" s="947">
        <f t="shared" si="60"/>
        <v>24.155000000000001</v>
      </c>
      <c r="Z1868" s="947"/>
      <c r="AA1868" s="947">
        <v>0</v>
      </c>
      <c r="AB1868" s="947">
        <v>341.3</v>
      </c>
      <c r="AC1868" s="947">
        <v>0</v>
      </c>
      <c r="AD1868" s="947"/>
      <c r="AE1868" s="947"/>
      <c r="AF1868" s="950">
        <v>355.23</v>
      </c>
      <c r="AG1868" s="950">
        <v>0</v>
      </c>
    </row>
    <row r="1869" spans="1:33" s="952" customFormat="1" x14ac:dyDescent="0.2">
      <c r="A1869" s="946">
        <v>38385</v>
      </c>
      <c r="B1869" s="947">
        <v>18.568000000000001</v>
      </c>
      <c r="C1869" s="947"/>
      <c r="D1869" s="947">
        <v>6.2380000000000004</v>
      </c>
      <c r="E1869" s="947"/>
      <c r="F1869" s="1013">
        <f t="shared" si="59"/>
        <v>24.806000000000001</v>
      </c>
      <c r="G1869" s="1013"/>
      <c r="H1869" s="1013"/>
      <c r="I1869" s="1013"/>
      <c r="J1869" s="1013"/>
      <c r="K1869" s="1013"/>
      <c r="L1869" s="1013"/>
      <c r="M1869" s="1013"/>
      <c r="N1869" s="1013"/>
      <c r="O1869" s="1013"/>
      <c r="P1869" s="1013"/>
      <c r="Q1869" s="1013"/>
      <c r="R1869" s="1013"/>
      <c r="S1869" s="947">
        <v>0</v>
      </c>
      <c r="T1869" s="948">
        <v>0</v>
      </c>
      <c r="U1869" s="949">
        <v>0</v>
      </c>
      <c r="V1869" s="947">
        <v>0</v>
      </c>
      <c r="W1869" s="947">
        <v>0</v>
      </c>
      <c r="X1869" s="947"/>
      <c r="Y1869" s="947">
        <f t="shared" si="60"/>
        <v>24.806000000000001</v>
      </c>
      <c r="Z1869" s="947"/>
      <c r="AA1869" s="947">
        <v>0</v>
      </c>
      <c r="AB1869" s="947">
        <v>341.3</v>
      </c>
      <c r="AC1869" s="947">
        <v>0.05</v>
      </c>
      <c r="AD1869" s="947"/>
      <c r="AE1869" s="947"/>
      <c r="AF1869" s="950">
        <v>355.23</v>
      </c>
      <c r="AG1869" s="950">
        <v>0.06</v>
      </c>
    </row>
    <row r="1870" spans="1:33" s="952" customFormat="1" x14ac:dyDescent="0.2">
      <c r="A1870" s="946">
        <v>38386</v>
      </c>
      <c r="B1870" s="953">
        <v>17.518000000000001</v>
      </c>
      <c r="C1870" s="953"/>
      <c r="D1870" s="947">
        <v>6.1929999999999996</v>
      </c>
      <c r="E1870" s="947"/>
      <c r="F1870" s="1013">
        <f t="shared" si="59"/>
        <v>23.710999999999999</v>
      </c>
      <c r="G1870" s="1013"/>
      <c r="H1870" s="1013"/>
      <c r="I1870" s="1013"/>
      <c r="J1870" s="1013"/>
      <c r="K1870" s="1013"/>
      <c r="L1870" s="1013"/>
      <c r="M1870" s="1013"/>
      <c r="N1870" s="1013"/>
      <c r="O1870" s="1013"/>
      <c r="P1870" s="1013"/>
      <c r="Q1870" s="1013"/>
      <c r="R1870" s="1013"/>
      <c r="S1870" s="947">
        <v>0</v>
      </c>
      <c r="T1870" s="948">
        <v>0</v>
      </c>
      <c r="U1870" s="949">
        <v>0</v>
      </c>
      <c r="V1870" s="947">
        <v>0</v>
      </c>
      <c r="W1870" s="947">
        <v>0</v>
      </c>
      <c r="X1870" s="947"/>
      <c r="Y1870" s="947">
        <f t="shared" si="60"/>
        <v>23.710999999999999</v>
      </c>
      <c r="Z1870" s="947"/>
      <c r="AA1870" s="947">
        <v>0</v>
      </c>
      <c r="AB1870" s="947">
        <v>341.55</v>
      </c>
      <c r="AC1870" s="947">
        <v>0.62</v>
      </c>
      <c r="AD1870" s="947"/>
      <c r="AE1870" s="947"/>
      <c r="AF1870" s="947">
        <v>355.47</v>
      </c>
      <c r="AG1870" s="947">
        <v>0.4</v>
      </c>
    </row>
    <row r="1871" spans="1:33" s="952" customFormat="1" x14ac:dyDescent="0.2">
      <c r="A1871" s="946">
        <v>38387</v>
      </c>
      <c r="B1871" s="947">
        <v>18.175000000000001</v>
      </c>
      <c r="C1871" s="947"/>
      <c r="D1871" s="947">
        <v>6.2670000000000003</v>
      </c>
      <c r="E1871" s="947"/>
      <c r="F1871" s="1013">
        <f t="shared" si="59"/>
        <v>24.442</v>
      </c>
      <c r="G1871" s="1013"/>
      <c r="H1871" s="1013"/>
      <c r="I1871" s="1013"/>
      <c r="J1871" s="1013"/>
      <c r="K1871" s="1013"/>
      <c r="L1871" s="1013"/>
      <c r="M1871" s="1013"/>
      <c r="N1871" s="1013"/>
      <c r="O1871" s="1013"/>
      <c r="P1871" s="1013"/>
      <c r="Q1871" s="1013"/>
      <c r="R1871" s="1013"/>
      <c r="S1871" s="947">
        <v>0</v>
      </c>
      <c r="T1871" s="948">
        <v>0</v>
      </c>
      <c r="U1871" s="949">
        <v>0</v>
      </c>
      <c r="V1871" s="947">
        <v>0</v>
      </c>
      <c r="W1871" s="947">
        <v>0</v>
      </c>
      <c r="X1871" s="947"/>
      <c r="Y1871" s="947">
        <f t="shared" si="60"/>
        <v>24.442</v>
      </c>
      <c r="Z1871" s="947"/>
      <c r="AA1871" s="947">
        <v>0</v>
      </c>
      <c r="AB1871" s="947">
        <v>341.5</v>
      </c>
      <c r="AC1871" s="947">
        <v>0</v>
      </c>
      <c r="AD1871" s="947"/>
      <c r="AE1871" s="947"/>
      <c r="AF1871" s="947">
        <v>355.46</v>
      </c>
      <c r="AG1871" s="947">
        <v>0</v>
      </c>
    </row>
    <row r="1872" spans="1:33" s="952" customFormat="1" x14ac:dyDescent="0.2">
      <c r="A1872" s="946">
        <v>38388</v>
      </c>
      <c r="B1872" s="947">
        <v>17.472999999999999</v>
      </c>
      <c r="C1872" s="947"/>
      <c r="D1872" s="947">
        <v>5.8730000000000002</v>
      </c>
      <c r="E1872" s="947"/>
      <c r="F1872" s="1013">
        <f t="shared" si="59"/>
        <v>23.346</v>
      </c>
      <c r="G1872" s="1013"/>
      <c r="H1872" s="1013"/>
      <c r="I1872" s="1013"/>
      <c r="J1872" s="1013"/>
      <c r="K1872" s="1013"/>
      <c r="L1872" s="1013"/>
      <c r="M1872" s="1013"/>
      <c r="N1872" s="1013"/>
      <c r="O1872" s="1013"/>
      <c r="P1872" s="1013"/>
      <c r="Q1872" s="1013"/>
      <c r="R1872" s="1013"/>
      <c r="S1872" s="947">
        <v>0</v>
      </c>
      <c r="T1872" s="948">
        <v>0</v>
      </c>
      <c r="U1872" s="949">
        <v>0</v>
      </c>
      <c r="V1872" s="947">
        <v>0</v>
      </c>
      <c r="W1872" s="947">
        <v>0</v>
      </c>
      <c r="X1872" s="947"/>
      <c r="Y1872" s="947">
        <f t="shared" si="60"/>
        <v>23.346</v>
      </c>
      <c r="Z1872" s="947"/>
      <c r="AA1872" s="947">
        <v>0</v>
      </c>
      <c r="AB1872" s="947">
        <v>341.43</v>
      </c>
      <c r="AC1872" s="947">
        <v>0</v>
      </c>
      <c r="AD1872" s="947"/>
      <c r="AE1872" s="947"/>
      <c r="AF1872" s="950">
        <v>355.39</v>
      </c>
      <c r="AG1872" s="950">
        <v>0</v>
      </c>
    </row>
    <row r="1873" spans="1:33" s="952" customFormat="1" x14ac:dyDescent="0.2">
      <c r="A1873" s="946">
        <v>38389</v>
      </c>
      <c r="B1873" s="947">
        <v>17.422999999999998</v>
      </c>
      <c r="C1873" s="947"/>
      <c r="D1873" s="947">
        <v>6.2839999999999998</v>
      </c>
      <c r="E1873" s="947"/>
      <c r="F1873" s="1013">
        <f t="shared" si="59"/>
        <v>23.706999999999997</v>
      </c>
      <c r="G1873" s="1013"/>
      <c r="H1873" s="1013"/>
      <c r="I1873" s="1013"/>
      <c r="J1873" s="1013"/>
      <c r="K1873" s="1013"/>
      <c r="L1873" s="1013"/>
      <c r="M1873" s="1013"/>
      <c r="N1873" s="1013"/>
      <c r="O1873" s="1013"/>
      <c r="P1873" s="1013"/>
      <c r="Q1873" s="1013"/>
      <c r="R1873" s="1013"/>
      <c r="S1873" s="947">
        <v>0</v>
      </c>
      <c r="T1873" s="948">
        <v>0</v>
      </c>
      <c r="U1873" s="949">
        <v>0</v>
      </c>
      <c r="V1873" s="947">
        <v>0</v>
      </c>
      <c r="W1873" s="947">
        <v>0</v>
      </c>
      <c r="X1873" s="947"/>
      <c r="Y1873" s="947">
        <f t="shared" si="60"/>
        <v>23.706999999999997</v>
      </c>
      <c r="Z1873" s="947"/>
      <c r="AA1873" s="947">
        <v>0</v>
      </c>
      <c r="AB1873" s="947">
        <v>341.39</v>
      </c>
      <c r="AC1873" s="947">
        <v>0</v>
      </c>
      <c r="AD1873" s="947"/>
      <c r="AE1873" s="947"/>
      <c r="AF1873" s="947">
        <v>355.31</v>
      </c>
      <c r="AG1873" s="947">
        <v>0</v>
      </c>
    </row>
    <row r="1874" spans="1:33" s="952" customFormat="1" x14ac:dyDescent="0.2">
      <c r="A1874" s="946">
        <v>38390</v>
      </c>
      <c r="B1874" s="947">
        <v>18.298999999999999</v>
      </c>
      <c r="C1874" s="947"/>
      <c r="D1874" s="947">
        <v>6.0129999999999999</v>
      </c>
      <c r="E1874" s="947"/>
      <c r="F1874" s="1013">
        <f t="shared" si="59"/>
        <v>24.311999999999998</v>
      </c>
      <c r="G1874" s="1013"/>
      <c r="H1874" s="1013"/>
      <c r="I1874" s="1013"/>
      <c r="J1874" s="1013"/>
      <c r="K1874" s="1013"/>
      <c r="L1874" s="1013"/>
      <c r="M1874" s="1013"/>
      <c r="N1874" s="1013"/>
      <c r="O1874" s="1013"/>
      <c r="P1874" s="1013"/>
      <c r="Q1874" s="1013"/>
      <c r="R1874" s="1013"/>
      <c r="S1874" s="947">
        <v>0</v>
      </c>
      <c r="T1874" s="948">
        <v>0</v>
      </c>
      <c r="U1874" s="949">
        <v>0</v>
      </c>
      <c r="V1874" s="947">
        <v>0</v>
      </c>
      <c r="W1874" s="947">
        <v>0</v>
      </c>
      <c r="X1874" s="947"/>
      <c r="Y1874" s="947">
        <f t="shared" si="60"/>
        <v>24.311999999999998</v>
      </c>
      <c r="Z1874" s="947"/>
      <c r="AA1874" s="947">
        <v>0</v>
      </c>
      <c r="AB1874" s="947">
        <v>341.35</v>
      </c>
      <c r="AC1874" s="947">
        <v>0</v>
      </c>
      <c r="AD1874" s="947"/>
      <c r="AE1874" s="947"/>
      <c r="AF1874" s="947">
        <v>355.23</v>
      </c>
      <c r="AG1874" s="947">
        <v>0</v>
      </c>
    </row>
    <row r="1875" spans="1:33" s="952" customFormat="1" x14ac:dyDescent="0.2">
      <c r="A1875" s="946">
        <v>38391</v>
      </c>
      <c r="B1875" s="950">
        <v>18.196999999999999</v>
      </c>
      <c r="C1875" s="950"/>
      <c r="D1875" s="947">
        <v>6.2779999999999996</v>
      </c>
      <c r="E1875" s="947"/>
      <c r="F1875" s="1013">
        <f t="shared" si="59"/>
        <v>24.474999999999998</v>
      </c>
      <c r="G1875" s="1013"/>
      <c r="H1875" s="1013"/>
      <c r="I1875" s="1013"/>
      <c r="J1875" s="1013"/>
      <c r="K1875" s="1013"/>
      <c r="L1875" s="1013"/>
      <c r="M1875" s="1013"/>
      <c r="N1875" s="1013"/>
      <c r="O1875" s="1013"/>
      <c r="P1875" s="1013"/>
      <c r="Q1875" s="1013"/>
      <c r="R1875" s="1013"/>
      <c r="S1875" s="947">
        <v>0</v>
      </c>
      <c r="T1875" s="948">
        <v>0</v>
      </c>
      <c r="U1875" s="949">
        <v>0</v>
      </c>
      <c r="V1875" s="947">
        <v>0</v>
      </c>
      <c r="W1875" s="947">
        <v>0</v>
      </c>
      <c r="X1875" s="947"/>
      <c r="Y1875" s="947">
        <f t="shared" si="60"/>
        <v>24.474999999999998</v>
      </c>
      <c r="Z1875" s="947"/>
      <c r="AA1875" s="947">
        <v>0</v>
      </c>
      <c r="AB1875" s="947">
        <v>341.29</v>
      </c>
      <c r="AC1875" s="947">
        <v>0</v>
      </c>
      <c r="AD1875" s="947"/>
      <c r="AE1875" s="947"/>
      <c r="AF1875" s="980">
        <v>355.23</v>
      </c>
      <c r="AG1875" s="947">
        <v>0</v>
      </c>
    </row>
    <row r="1876" spans="1:33" s="952" customFormat="1" x14ac:dyDescent="0.2">
      <c r="A1876" s="946">
        <v>38392</v>
      </c>
      <c r="B1876" s="947">
        <v>17.95</v>
      </c>
      <c r="C1876" s="947"/>
      <c r="D1876" s="947">
        <v>6.25</v>
      </c>
      <c r="E1876" s="947"/>
      <c r="F1876" s="1013">
        <f t="shared" si="59"/>
        <v>24.2</v>
      </c>
      <c r="G1876" s="1013"/>
      <c r="H1876" s="1013"/>
      <c r="I1876" s="1013"/>
      <c r="J1876" s="1013"/>
      <c r="K1876" s="1013"/>
      <c r="L1876" s="1013"/>
      <c r="M1876" s="1013"/>
      <c r="N1876" s="1013"/>
      <c r="O1876" s="1013"/>
      <c r="P1876" s="1013"/>
      <c r="Q1876" s="1013"/>
      <c r="R1876" s="1013"/>
      <c r="S1876" s="947">
        <v>0</v>
      </c>
      <c r="T1876" s="948">
        <v>0</v>
      </c>
      <c r="U1876" s="949">
        <v>0</v>
      </c>
      <c r="V1876" s="1014">
        <v>0</v>
      </c>
      <c r="W1876" s="1014">
        <v>0</v>
      </c>
      <c r="X1876" s="1014"/>
      <c r="Y1876" s="947">
        <f t="shared" si="60"/>
        <v>24.2</v>
      </c>
      <c r="Z1876" s="947"/>
      <c r="AA1876" s="947">
        <v>0</v>
      </c>
      <c r="AB1876" s="947">
        <v>341.24</v>
      </c>
      <c r="AC1876" s="947">
        <v>0.05</v>
      </c>
      <c r="AD1876" s="947"/>
      <c r="AE1876" s="947"/>
      <c r="AF1876" s="947">
        <v>355.3</v>
      </c>
      <c r="AG1876" s="947">
        <v>0.05</v>
      </c>
    </row>
    <row r="1877" spans="1:33" s="952" customFormat="1" x14ac:dyDescent="0.2">
      <c r="A1877" s="946">
        <v>38393</v>
      </c>
      <c r="B1877" s="947">
        <v>18.355</v>
      </c>
      <c r="C1877" s="947"/>
      <c r="D1877" s="947">
        <v>6.3120000000000003</v>
      </c>
      <c r="E1877" s="947"/>
      <c r="F1877" s="1013">
        <f t="shared" si="59"/>
        <v>24.667000000000002</v>
      </c>
      <c r="G1877" s="1013"/>
      <c r="H1877" s="1013"/>
      <c r="I1877" s="1013"/>
      <c r="J1877" s="1013"/>
      <c r="K1877" s="1013"/>
      <c r="L1877" s="1013"/>
      <c r="M1877" s="1013"/>
      <c r="N1877" s="1013"/>
      <c r="O1877" s="1013"/>
      <c r="P1877" s="1013"/>
      <c r="Q1877" s="1013"/>
      <c r="R1877" s="1013"/>
      <c r="S1877" s="947">
        <v>0</v>
      </c>
      <c r="T1877" s="948">
        <v>0</v>
      </c>
      <c r="U1877" s="949">
        <v>0</v>
      </c>
      <c r="V1877" s="947">
        <v>0</v>
      </c>
      <c r="W1877" s="947">
        <v>0</v>
      </c>
      <c r="X1877" s="947"/>
      <c r="Y1877" s="947">
        <f t="shared" si="60"/>
        <v>24.667000000000002</v>
      </c>
      <c r="Z1877" s="947"/>
      <c r="AA1877" s="947">
        <v>0</v>
      </c>
      <c r="AB1877" s="980">
        <v>341.2</v>
      </c>
      <c r="AC1877" s="947">
        <v>0</v>
      </c>
      <c r="AD1877" s="947"/>
      <c r="AE1877" s="947"/>
      <c r="AF1877" s="947">
        <v>355.27</v>
      </c>
      <c r="AG1877" s="947">
        <v>0</v>
      </c>
    </row>
    <row r="1878" spans="1:33" s="952" customFormat="1" x14ac:dyDescent="0.2">
      <c r="A1878" s="946">
        <v>38394</v>
      </c>
      <c r="B1878" s="947">
        <v>17.707000000000001</v>
      </c>
      <c r="C1878" s="947"/>
      <c r="D1878" s="947">
        <v>6.51</v>
      </c>
      <c r="E1878" s="947"/>
      <c r="F1878" s="1013">
        <f t="shared" si="59"/>
        <v>24.216999999999999</v>
      </c>
      <c r="G1878" s="1013"/>
      <c r="H1878" s="1013"/>
      <c r="I1878" s="1013"/>
      <c r="J1878" s="1013"/>
      <c r="K1878" s="1013"/>
      <c r="L1878" s="1013"/>
      <c r="M1878" s="1013"/>
      <c r="N1878" s="1013"/>
      <c r="O1878" s="1013"/>
      <c r="P1878" s="1013"/>
      <c r="Q1878" s="1013"/>
      <c r="R1878" s="1013"/>
      <c r="S1878" s="947">
        <v>0</v>
      </c>
      <c r="T1878" s="948">
        <v>0</v>
      </c>
      <c r="U1878" s="949">
        <v>0</v>
      </c>
      <c r="V1878" s="947">
        <v>0</v>
      </c>
      <c r="W1878" s="947">
        <v>0</v>
      </c>
      <c r="X1878" s="947"/>
      <c r="Y1878" s="947">
        <f t="shared" si="60"/>
        <v>24.216999999999999</v>
      </c>
      <c r="Z1878" s="947"/>
      <c r="AA1878" s="947">
        <v>0</v>
      </c>
      <c r="AB1878" s="947">
        <v>341.2</v>
      </c>
      <c r="AC1878" s="947">
        <v>0</v>
      </c>
      <c r="AD1878" s="947"/>
      <c r="AE1878" s="947"/>
      <c r="AF1878" s="980">
        <v>355.21</v>
      </c>
      <c r="AG1878" s="947">
        <v>0</v>
      </c>
    </row>
    <row r="1879" spans="1:33" s="952" customFormat="1" x14ac:dyDescent="0.2">
      <c r="A1879" s="946">
        <v>38395</v>
      </c>
      <c r="B1879" s="947">
        <v>18.178000000000001</v>
      </c>
      <c r="C1879" s="947"/>
      <c r="D1879" s="947">
        <v>5.5640000000000001</v>
      </c>
      <c r="E1879" s="947"/>
      <c r="F1879" s="1013">
        <f t="shared" si="59"/>
        <v>23.742000000000001</v>
      </c>
      <c r="G1879" s="1013"/>
      <c r="H1879" s="1013"/>
      <c r="I1879" s="1013"/>
      <c r="J1879" s="1013"/>
      <c r="K1879" s="1013"/>
      <c r="L1879" s="1013"/>
      <c r="M1879" s="1013"/>
      <c r="N1879" s="1013"/>
      <c r="O1879" s="1013"/>
      <c r="P1879" s="1013"/>
      <c r="Q1879" s="1013"/>
      <c r="R1879" s="1013"/>
      <c r="S1879" s="947">
        <v>0</v>
      </c>
      <c r="T1879" s="948">
        <v>0</v>
      </c>
      <c r="U1879" s="949">
        <v>0</v>
      </c>
      <c r="V1879" s="947">
        <v>0</v>
      </c>
      <c r="W1879" s="947">
        <v>0</v>
      </c>
      <c r="X1879" s="947"/>
      <c r="Y1879" s="947">
        <f t="shared" si="60"/>
        <v>23.742000000000001</v>
      </c>
      <c r="Z1879" s="947"/>
      <c r="AA1879" s="947">
        <v>0</v>
      </c>
      <c r="AB1879" s="947">
        <v>341.2</v>
      </c>
      <c r="AC1879" s="947">
        <v>0</v>
      </c>
      <c r="AD1879" s="947"/>
      <c r="AE1879" s="947"/>
      <c r="AF1879" s="947">
        <v>355.22</v>
      </c>
      <c r="AG1879" s="947">
        <v>0</v>
      </c>
    </row>
    <row r="1880" spans="1:33" s="952" customFormat="1" x14ac:dyDescent="0.2">
      <c r="A1880" s="946">
        <v>38396</v>
      </c>
      <c r="B1880" s="947">
        <v>18.792999999999999</v>
      </c>
      <c r="C1880" s="947"/>
      <c r="D1880" s="947">
        <v>4.9169999999999998</v>
      </c>
      <c r="E1880" s="947"/>
      <c r="F1880" s="1013">
        <f t="shared" si="59"/>
        <v>23.71</v>
      </c>
      <c r="G1880" s="1013"/>
      <c r="H1880" s="1013"/>
      <c r="I1880" s="1013"/>
      <c r="J1880" s="1013"/>
      <c r="K1880" s="1013"/>
      <c r="L1880" s="1013"/>
      <c r="M1880" s="1013"/>
      <c r="N1880" s="1013"/>
      <c r="O1880" s="1013"/>
      <c r="P1880" s="1013"/>
      <c r="Q1880" s="1013"/>
      <c r="R1880" s="1013"/>
      <c r="S1880" s="947">
        <v>0</v>
      </c>
      <c r="T1880" s="948">
        <v>0</v>
      </c>
      <c r="U1880" s="949">
        <v>0</v>
      </c>
      <c r="V1880" s="947">
        <v>0</v>
      </c>
      <c r="W1880" s="947">
        <v>0</v>
      </c>
      <c r="X1880" s="947"/>
      <c r="Y1880" s="947">
        <f t="shared" si="60"/>
        <v>23.71</v>
      </c>
      <c r="Z1880" s="947"/>
      <c r="AA1880" s="947">
        <v>0</v>
      </c>
      <c r="AB1880" s="947">
        <v>341.2</v>
      </c>
      <c r="AC1880" s="947">
        <v>0.08</v>
      </c>
      <c r="AD1880" s="947"/>
      <c r="AE1880" s="947"/>
      <c r="AF1880" s="947">
        <v>355.23</v>
      </c>
      <c r="AG1880" s="947">
        <v>0.06</v>
      </c>
    </row>
    <row r="1881" spans="1:33" s="952" customFormat="1" x14ac:dyDescent="0.2">
      <c r="A1881" s="946">
        <v>38397</v>
      </c>
      <c r="B1881" s="947">
        <v>18.029</v>
      </c>
      <c r="C1881" s="947"/>
      <c r="D1881" s="947">
        <v>5.7640000000000002</v>
      </c>
      <c r="E1881" s="947"/>
      <c r="F1881" s="1013">
        <f t="shared" si="59"/>
        <v>23.792999999999999</v>
      </c>
      <c r="G1881" s="1013"/>
      <c r="H1881" s="1013"/>
      <c r="I1881" s="1013"/>
      <c r="J1881" s="1013"/>
      <c r="K1881" s="1013"/>
      <c r="L1881" s="1013"/>
      <c r="M1881" s="1013"/>
      <c r="N1881" s="1013"/>
      <c r="O1881" s="1013"/>
      <c r="P1881" s="1013"/>
      <c r="Q1881" s="1013"/>
      <c r="R1881" s="1013"/>
      <c r="S1881" s="947">
        <v>0</v>
      </c>
      <c r="T1881" s="948">
        <v>0</v>
      </c>
      <c r="U1881" s="949">
        <v>0</v>
      </c>
      <c r="V1881" s="947">
        <v>0</v>
      </c>
      <c r="W1881" s="947">
        <v>0</v>
      </c>
      <c r="X1881" s="947"/>
      <c r="Y1881" s="947">
        <f t="shared" si="60"/>
        <v>23.792999999999999</v>
      </c>
      <c r="Z1881" s="947"/>
      <c r="AA1881" s="947">
        <v>0</v>
      </c>
      <c r="AB1881" s="947">
        <v>341.21</v>
      </c>
      <c r="AC1881" s="947">
        <v>0.02</v>
      </c>
      <c r="AD1881" s="947"/>
      <c r="AE1881" s="947"/>
      <c r="AF1881" s="947">
        <v>355.24</v>
      </c>
      <c r="AG1881" s="947">
        <v>0.13</v>
      </c>
    </row>
    <row r="1882" spans="1:33" s="952" customFormat="1" x14ac:dyDescent="0.2">
      <c r="A1882" s="946">
        <v>38398</v>
      </c>
      <c r="B1882" s="947">
        <v>18.291</v>
      </c>
      <c r="C1882" s="947"/>
      <c r="D1882" s="947">
        <v>6.0759999999999996</v>
      </c>
      <c r="E1882" s="947"/>
      <c r="F1882" s="1013">
        <f t="shared" si="59"/>
        <v>24.367000000000001</v>
      </c>
      <c r="G1882" s="1013"/>
      <c r="H1882" s="1013"/>
      <c r="I1882" s="1013"/>
      <c r="J1882" s="1013"/>
      <c r="K1882" s="1013"/>
      <c r="L1882" s="1013"/>
      <c r="M1882" s="1013"/>
      <c r="N1882" s="1013"/>
      <c r="O1882" s="1013"/>
      <c r="P1882" s="1013"/>
      <c r="Q1882" s="1013"/>
      <c r="R1882" s="1013"/>
      <c r="S1882" s="947">
        <v>0</v>
      </c>
      <c r="T1882" s="948">
        <v>0</v>
      </c>
      <c r="U1882" s="949">
        <v>0</v>
      </c>
      <c r="V1882" s="947">
        <v>0</v>
      </c>
      <c r="W1882" s="947">
        <v>0</v>
      </c>
      <c r="X1882" s="947"/>
      <c r="Y1882" s="947">
        <f t="shared" si="60"/>
        <v>24.367000000000001</v>
      </c>
      <c r="Z1882" s="947"/>
      <c r="AA1882" s="947">
        <v>0</v>
      </c>
      <c r="AB1882" s="947">
        <v>341.27</v>
      </c>
      <c r="AC1882" s="947">
        <v>0</v>
      </c>
      <c r="AD1882" s="947"/>
      <c r="AE1882" s="947"/>
      <c r="AF1882" s="947">
        <v>355.25</v>
      </c>
      <c r="AG1882" s="947">
        <v>0.03</v>
      </c>
    </row>
    <row r="1883" spans="1:33" s="952" customFormat="1" x14ac:dyDescent="0.2">
      <c r="A1883" s="946">
        <v>38399</v>
      </c>
      <c r="B1883" s="947">
        <v>18.625</v>
      </c>
      <c r="C1883" s="947"/>
      <c r="D1883" s="947">
        <v>5.984</v>
      </c>
      <c r="E1883" s="947"/>
      <c r="F1883" s="1013">
        <f t="shared" si="59"/>
        <v>24.609000000000002</v>
      </c>
      <c r="G1883" s="1013"/>
      <c r="H1883" s="1013"/>
      <c r="I1883" s="1013"/>
      <c r="J1883" s="1013"/>
      <c r="K1883" s="1013"/>
      <c r="L1883" s="1013"/>
      <c r="M1883" s="1013"/>
      <c r="N1883" s="1013"/>
      <c r="O1883" s="1013"/>
      <c r="P1883" s="1013"/>
      <c r="Q1883" s="1013"/>
      <c r="R1883" s="1013"/>
      <c r="S1883" s="947">
        <v>0</v>
      </c>
      <c r="T1883" s="948">
        <v>0</v>
      </c>
      <c r="U1883" s="949">
        <v>0</v>
      </c>
      <c r="V1883" s="947">
        <v>0</v>
      </c>
      <c r="W1883" s="947">
        <v>0</v>
      </c>
      <c r="X1883" s="947"/>
      <c r="Y1883" s="947">
        <f t="shared" si="60"/>
        <v>24.609000000000002</v>
      </c>
      <c r="Z1883" s="947"/>
      <c r="AA1883" s="947">
        <v>0</v>
      </c>
      <c r="AB1883" s="947">
        <v>341.25</v>
      </c>
      <c r="AC1883" s="947">
        <v>0</v>
      </c>
      <c r="AD1883" s="947"/>
      <c r="AE1883" s="947"/>
      <c r="AF1883" s="980">
        <v>355.23</v>
      </c>
      <c r="AG1883" s="947">
        <v>0</v>
      </c>
    </row>
    <row r="1884" spans="1:33" s="952" customFormat="1" x14ac:dyDescent="0.2">
      <c r="A1884" s="946">
        <v>38400</v>
      </c>
      <c r="B1884" s="947">
        <v>18.928999999999998</v>
      </c>
      <c r="C1884" s="947"/>
      <c r="D1884" s="947">
        <v>6.2069999999999999</v>
      </c>
      <c r="E1884" s="947"/>
      <c r="F1884" s="1013">
        <f t="shared" si="59"/>
        <v>25.135999999999999</v>
      </c>
      <c r="G1884" s="1013"/>
      <c r="H1884" s="1013"/>
      <c r="I1884" s="1013"/>
      <c r="J1884" s="1013"/>
      <c r="K1884" s="1013"/>
      <c r="L1884" s="1013"/>
      <c r="M1884" s="1013"/>
      <c r="N1884" s="1013"/>
      <c r="O1884" s="1013"/>
      <c r="P1884" s="1013"/>
      <c r="Q1884" s="1013"/>
      <c r="R1884" s="1013"/>
      <c r="S1884" s="947">
        <v>0</v>
      </c>
      <c r="T1884" s="948">
        <v>0</v>
      </c>
      <c r="U1884" s="949">
        <v>0</v>
      </c>
      <c r="V1884" s="947">
        <v>0</v>
      </c>
      <c r="W1884" s="947">
        <v>0</v>
      </c>
      <c r="X1884" s="947"/>
      <c r="Y1884" s="947">
        <f t="shared" si="60"/>
        <v>25.135999999999999</v>
      </c>
      <c r="Z1884" s="947"/>
      <c r="AA1884" s="947">
        <v>0</v>
      </c>
      <c r="AB1884" s="947">
        <v>341.21</v>
      </c>
      <c r="AC1884" s="947">
        <v>0</v>
      </c>
      <c r="AD1884" s="947"/>
      <c r="AE1884" s="947"/>
      <c r="AF1884" s="947">
        <v>355.3</v>
      </c>
      <c r="AG1884" s="947">
        <v>0</v>
      </c>
    </row>
    <row r="1885" spans="1:33" s="952" customFormat="1" x14ac:dyDescent="0.2">
      <c r="A1885" s="946">
        <v>38401</v>
      </c>
      <c r="B1885" s="947">
        <v>27.55</v>
      </c>
      <c r="C1885" s="947"/>
      <c r="D1885" s="947">
        <v>1.94</v>
      </c>
      <c r="E1885" s="947"/>
      <c r="F1885" s="1013">
        <f t="shared" si="59"/>
        <v>29.490000000000002</v>
      </c>
      <c r="G1885" s="1013"/>
      <c r="H1885" s="1013"/>
      <c r="I1885" s="1013"/>
      <c r="J1885" s="1013"/>
      <c r="K1885" s="1013"/>
      <c r="L1885" s="1013"/>
      <c r="M1885" s="1013"/>
      <c r="N1885" s="1013"/>
      <c r="O1885" s="1013"/>
      <c r="P1885" s="1013"/>
      <c r="Q1885" s="1013"/>
      <c r="R1885" s="1013"/>
      <c r="S1885" s="947">
        <v>0</v>
      </c>
      <c r="T1885" s="948">
        <v>0</v>
      </c>
      <c r="U1885" s="949">
        <v>0</v>
      </c>
      <c r="V1885" s="947">
        <v>0</v>
      </c>
      <c r="W1885" s="947">
        <v>0</v>
      </c>
      <c r="X1885" s="947"/>
      <c r="Y1885" s="947">
        <f t="shared" si="60"/>
        <v>29.490000000000002</v>
      </c>
      <c r="Z1885" s="947"/>
      <c r="AA1885" s="947">
        <v>0</v>
      </c>
      <c r="AB1885" s="947">
        <v>341.2</v>
      </c>
      <c r="AC1885" s="947">
        <v>0</v>
      </c>
      <c r="AD1885" s="947"/>
      <c r="AE1885" s="947"/>
      <c r="AF1885" s="947">
        <v>355.21</v>
      </c>
      <c r="AG1885" s="947">
        <v>0</v>
      </c>
    </row>
    <row r="1886" spans="1:33" s="952" customFormat="1" x14ac:dyDescent="0.2">
      <c r="A1886" s="946">
        <v>38402</v>
      </c>
      <c r="B1886" s="947">
        <v>17.797999999999998</v>
      </c>
      <c r="C1886" s="947"/>
      <c r="D1886" s="947">
        <v>4.96</v>
      </c>
      <c r="E1886" s="947"/>
      <c r="F1886" s="1013">
        <f t="shared" si="59"/>
        <v>22.757999999999999</v>
      </c>
      <c r="G1886" s="1013"/>
      <c r="H1886" s="1013"/>
      <c r="I1886" s="1013"/>
      <c r="J1886" s="1013"/>
      <c r="K1886" s="1013"/>
      <c r="L1886" s="1013"/>
      <c r="M1886" s="1013"/>
      <c r="N1886" s="1013"/>
      <c r="O1886" s="1013"/>
      <c r="P1886" s="1013"/>
      <c r="Q1886" s="1013"/>
      <c r="R1886" s="1013"/>
      <c r="S1886" s="947">
        <v>0</v>
      </c>
      <c r="T1886" s="958">
        <v>0</v>
      </c>
      <c r="U1886" s="949">
        <v>0</v>
      </c>
      <c r="V1886" s="947">
        <v>0</v>
      </c>
      <c r="W1886" s="947">
        <v>0</v>
      </c>
      <c r="X1886" s="947"/>
      <c r="Y1886" s="947">
        <f t="shared" si="60"/>
        <v>22.757999999999999</v>
      </c>
      <c r="Z1886" s="947"/>
      <c r="AA1886" s="947">
        <v>0</v>
      </c>
      <c r="AB1886" s="947">
        <v>341.2</v>
      </c>
      <c r="AC1886" s="947">
        <v>0</v>
      </c>
      <c r="AD1886" s="947"/>
      <c r="AE1886" s="947"/>
      <c r="AF1886" s="947">
        <v>355.21</v>
      </c>
      <c r="AG1886" s="947">
        <v>0</v>
      </c>
    </row>
    <row r="1887" spans="1:33" s="952" customFormat="1" x14ac:dyDescent="0.2">
      <c r="A1887" s="946">
        <v>38403</v>
      </c>
      <c r="B1887" s="947">
        <v>15.272</v>
      </c>
      <c r="C1887" s="947"/>
      <c r="D1887" s="947">
        <v>6.4630000000000001</v>
      </c>
      <c r="E1887" s="947"/>
      <c r="F1887" s="1013">
        <f t="shared" si="59"/>
        <v>21.734999999999999</v>
      </c>
      <c r="G1887" s="1013"/>
      <c r="H1887" s="1013"/>
      <c r="I1887" s="1013"/>
      <c r="J1887" s="1013"/>
      <c r="K1887" s="1013"/>
      <c r="L1887" s="1013"/>
      <c r="M1887" s="1013"/>
      <c r="N1887" s="1013"/>
      <c r="O1887" s="1013"/>
      <c r="P1887" s="1013"/>
      <c r="Q1887" s="1013"/>
      <c r="R1887" s="1013"/>
      <c r="S1887" s="947">
        <v>0</v>
      </c>
      <c r="T1887" s="958">
        <v>0</v>
      </c>
      <c r="U1887" s="949">
        <v>0</v>
      </c>
      <c r="V1887" s="947">
        <v>0</v>
      </c>
      <c r="W1887" s="947">
        <v>0</v>
      </c>
      <c r="X1887" s="947"/>
      <c r="Y1887" s="947">
        <f t="shared" si="60"/>
        <v>21.734999999999999</v>
      </c>
      <c r="Z1887" s="947"/>
      <c r="AA1887" s="947">
        <v>0</v>
      </c>
      <c r="AB1887" s="947">
        <v>341.18</v>
      </c>
      <c r="AC1887" s="947">
        <v>0.06</v>
      </c>
      <c r="AD1887" s="947"/>
      <c r="AE1887" s="947"/>
      <c r="AF1887" s="950">
        <v>355.2</v>
      </c>
      <c r="AG1887" s="950">
        <v>7.0000000000000007E-2</v>
      </c>
    </row>
    <row r="1888" spans="1:33" s="952" customFormat="1" x14ac:dyDescent="0.2">
      <c r="A1888" s="946">
        <v>38404</v>
      </c>
      <c r="B1888" s="947">
        <v>17.510000000000002</v>
      </c>
      <c r="C1888" s="947"/>
      <c r="D1888" s="947">
        <v>6.7930000000000001</v>
      </c>
      <c r="E1888" s="947"/>
      <c r="F1888" s="1013">
        <f t="shared" si="59"/>
        <v>24.303000000000001</v>
      </c>
      <c r="G1888" s="1013"/>
      <c r="H1888" s="1013"/>
      <c r="I1888" s="1013"/>
      <c r="J1888" s="1013"/>
      <c r="K1888" s="1013"/>
      <c r="L1888" s="1013"/>
      <c r="M1888" s="1013"/>
      <c r="N1888" s="1013"/>
      <c r="O1888" s="1013"/>
      <c r="P1888" s="1013"/>
      <c r="Q1888" s="1013"/>
      <c r="R1888" s="1013"/>
      <c r="S1888" s="947">
        <v>0</v>
      </c>
      <c r="T1888" s="958">
        <v>0</v>
      </c>
      <c r="U1888" s="949">
        <v>0</v>
      </c>
      <c r="V1888" s="947">
        <v>0</v>
      </c>
      <c r="W1888" s="947">
        <v>0</v>
      </c>
      <c r="X1888" s="947"/>
      <c r="Y1888" s="947">
        <f t="shared" si="60"/>
        <v>24.303000000000001</v>
      </c>
      <c r="Z1888" s="947"/>
      <c r="AA1888" s="947">
        <v>0</v>
      </c>
      <c r="AB1888" s="947">
        <v>341.15</v>
      </c>
      <c r="AC1888" s="947">
        <v>0.08</v>
      </c>
      <c r="AD1888" s="947"/>
      <c r="AE1888" s="947"/>
      <c r="AF1888" s="947">
        <v>355.23</v>
      </c>
      <c r="AG1888" s="947">
        <v>0.01</v>
      </c>
    </row>
    <row r="1889" spans="1:33" s="952" customFormat="1" x14ac:dyDescent="0.2">
      <c r="A1889" s="946">
        <v>38405</v>
      </c>
      <c r="B1889" s="947">
        <v>17.581</v>
      </c>
      <c r="C1889" s="947"/>
      <c r="D1889" s="947">
        <v>6.4909999999999997</v>
      </c>
      <c r="E1889" s="947"/>
      <c r="F1889" s="1013">
        <f t="shared" si="59"/>
        <v>24.071999999999999</v>
      </c>
      <c r="G1889" s="1013"/>
      <c r="H1889" s="1013"/>
      <c r="I1889" s="1013"/>
      <c r="J1889" s="1013"/>
      <c r="K1889" s="1013"/>
      <c r="L1889" s="1013"/>
      <c r="M1889" s="1013"/>
      <c r="N1889" s="1013"/>
      <c r="O1889" s="1013"/>
      <c r="P1889" s="1013"/>
      <c r="Q1889" s="1013"/>
      <c r="R1889" s="1013"/>
      <c r="S1889" s="947">
        <v>0</v>
      </c>
      <c r="T1889" s="948">
        <v>0</v>
      </c>
      <c r="U1889" s="981">
        <v>0</v>
      </c>
      <c r="V1889" s="947">
        <v>0</v>
      </c>
      <c r="W1889" s="947">
        <v>0</v>
      </c>
      <c r="X1889" s="947"/>
      <c r="Y1889" s="947">
        <f t="shared" si="60"/>
        <v>24.071999999999999</v>
      </c>
      <c r="Z1889" s="947"/>
      <c r="AA1889" s="947">
        <v>0</v>
      </c>
      <c r="AB1889" s="947">
        <v>341.15</v>
      </c>
      <c r="AC1889" s="947">
        <v>0</v>
      </c>
      <c r="AD1889" s="947"/>
      <c r="AE1889" s="947"/>
      <c r="AF1889" s="947">
        <v>355.22</v>
      </c>
      <c r="AG1889" s="947">
        <v>0</v>
      </c>
    </row>
    <row r="1890" spans="1:33" s="952" customFormat="1" x14ac:dyDescent="0.2">
      <c r="A1890" s="946">
        <v>38406</v>
      </c>
      <c r="B1890" s="947">
        <v>16.7</v>
      </c>
      <c r="C1890" s="947"/>
      <c r="D1890" s="947">
        <v>6.6280000000000001</v>
      </c>
      <c r="E1890" s="947"/>
      <c r="F1890" s="1013">
        <f t="shared" si="59"/>
        <v>23.327999999999999</v>
      </c>
      <c r="G1890" s="1013"/>
      <c r="H1890" s="1013"/>
      <c r="I1890" s="1013"/>
      <c r="J1890" s="1013"/>
      <c r="K1890" s="1013"/>
      <c r="L1890" s="1013"/>
      <c r="M1890" s="1013"/>
      <c r="N1890" s="1013"/>
      <c r="O1890" s="1013"/>
      <c r="P1890" s="1013"/>
      <c r="Q1890" s="1013"/>
      <c r="R1890" s="1013"/>
      <c r="S1890" s="947">
        <v>0</v>
      </c>
      <c r="T1890" s="948">
        <v>0</v>
      </c>
      <c r="U1890" s="981">
        <v>0</v>
      </c>
      <c r="V1890" s="947">
        <v>0</v>
      </c>
      <c r="W1890" s="947">
        <v>0</v>
      </c>
      <c r="X1890" s="947"/>
      <c r="Y1890" s="947">
        <f t="shared" si="60"/>
        <v>23.327999999999999</v>
      </c>
      <c r="Z1890" s="947"/>
      <c r="AA1890" s="947">
        <v>0</v>
      </c>
      <c r="AB1890" s="947">
        <v>341.16</v>
      </c>
      <c r="AC1890" s="947">
        <v>0.18</v>
      </c>
      <c r="AD1890" s="947"/>
      <c r="AE1890" s="947"/>
      <c r="AF1890" s="947">
        <v>355.24</v>
      </c>
      <c r="AG1890" s="947">
        <v>0.4</v>
      </c>
    </row>
    <row r="1891" spans="1:33" s="952" customFormat="1" x14ac:dyDescent="0.2">
      <c r="A1891" s="946">
        <v>38407</v>
      </c>
      <c r="B1891" s="947">
        <v>16.481000000000002</v>
      </c>
      <c r="C1891" s="947"/>
      <c r="D1891" s="947">
        <v>6.6660000000000004</v>
      </c>
      <c r="E1891" s="947"/>
      <c r="F1891" s="1013">
        <f t="shared" si="59"/>
        <v>23.147000000000002</v>
      </c>
      <c r="G1891" s="1013"/>
      <c r="H1891" s="1013"/>
      <c r="I1891" s="1013"/>
      <c r="J1891" s="1013"/>
      <c r="K1891" s="1013"/>
      <c r="L1891" s="1013"/>
      <c r="M1891" s="1013"/>
      <c r="N1891" s="1013"/>
      <c r="O1891" s="1013"/>
      <c r="P1891" s="1013"/>
      <c r="Q1891" s="1013"/>
      <c r="R1891" s="1013"/>
      <c r="S1891" s="947">
        <v>0</v>
      </c>
      <c r="T1891" s="948">
        <v>0</v>
      </c>
      <c r="U1891" s="981">
        <v>0</v>
      </c>
      <c r="V1891" s="947">
        <v>0</v>
      </c>
      <c r="W1891" s="947">
        <v>0</v>
      </c>
      <c r="X1891" s="947"/>
      <c r="Y1891" s="947">
        <f t="shared" si="60"/>
        <v>23.147000000000002</v>
      </c>
      <c r="Z1891" s="947"/>
      <c r="AA1891" s="947">
        <v>0</v>
      </c>
      <c r="AB1891" s="947">
        <v>341.41</v>
      </c>
      <c r="AC1891" s="947">
        <v>0.26</v>
      </c>
      <c r="AD1891" s="947"/>
      <c r="AE1891" s="947"/>
      <c r="AF1891" s="947">
        <v>355.31</v>
      </c>
      <c r="AG1891" s="947">
        <v>0.2</v>
      </c>
    </row>
    <row r="1892" spans="1:33" s="952" customFormat="1" x14ac:dyDescent="0.2">
      <c r="A1892" s="946">
        <v>38408</v>
      </c>
      <c r="B1892" s="947">
        <v>15.786</v>
      </c>
      <c r="C1892" s="947"/>
      <c r="D1892" s="947">
        <v>6.4249999999999998</v>
      </c>
      <c r="E1892" s="947"/>
      <c r="F1892" s="1013">
        <f t="shared" si="59"/>
        <v>22.210999999999999</v>
      </c>
      <c r="G1892" s="1013"/>
      <c r="H1892" s="1013"/>
      <c r="I1892" s="1013"/>
      <c r="J1892" s="1013"/>
      <c r="K1892" s="1013"/>
      <c r="L1892" s="1013"/>
      <c r="M1892" s="1013"/>
      <c r="N1892" s="1013"/>
      <c r="O1892" s="1013"/>
      <c r="P1892" s="1013"/>
      <c r="Q1892" s="1013"/>
      <c r="R1892" s="1013"/>
      <c r="S1892" s="947">
        <v>0</v>
      </c>
      <c r="T1892" s="948">
        <v>0</v>
      </c>
      <c r="U1892" s="981">
        <v>0</v>
      </c>
      <c r="V1892" s="947">
        <v>0</v>
      </c>
      <c r="W1892" s="947">
        <v>0</v>
      </c>
      <c r="X1892" s="947"/>
      <c r="Y1892" s="947">
        <f t="shared" si="60"/>
        <v>22.210999999999999</v>
      </c>
      <c r="Z1892" s="947"/>
      <c r="AA1892" s="947">
        <v>0</v>
      </c>
      <c r="AB1892" s="947">
        <v>341.36</v>
      </c>
      <c r="AC1892" s="947">
        <v>0</v>
      </c>
      <c r="AD1892" s="947"/>
      <c r="AE1892" s="947"/>
      <c r="AF1892" s="947">
        <v>355.33</v>
      </c>
      <c r="AG1892" s="947">
        <v>0.08</v>
      </c>
    </row>
    <row r="1893" spans="1:33" s="952" customFormat="1" x14ac:dyDescent="0.2">
      <c r="A1893" s="946">
        <v>38409</v>
      </c>
      <c r="B1893" s="947">
        <v>15.244999999999999</v>
      </c>
      <c r="C1893" s="947"/>
      <c r="D1893" s="947">
        <v>6.5380000000000003</v>
      </c>
      <c r="E1893" s="947"/>
      <c r="F1893" s="1013">
        <f t="shared" si="59"/>
        <v>21.783000000000001</v>
      </c>
      <c r="G1893" s="1013"/>
      <c r="H1893" s="1013"/>
      <c r="I1893" s="1013"/>
      <c r="J1893" s="1013"/>
      <c r="K1893" s="1013"/>
      <c r="L1893" s="1013"/>
      <c r="M1893" s="1013"/>
      <c r="N1893" s="1013"/>
      <c r="O1893" s="1013"/>
      <c r="P1893" s="1013"/>
      <c r="Q1893" s="1013"/>
      <c r="R1893" s="1013"/>
      <c r="S1893" s="947">
        <v>0</v>
      </c>
      <c r="T1893" s="948">
        <v>0</v>
      </c>
      <c r="U1893" s="981">
        <v>0</v>
      </c>
      <c r="V1893" s="947">
        <v>0</v>
      </c>
      <c r="W1893" s="950">
        <v>0</v>
      </c>
      <c r="X1893" s="950"/>
      <c r="Y1893" s="947">
        <f t="shared" si="60"/>
        <v>21.783000000000001</v>
      </c>
      <c r="Z1893" s="947"/>
      <c r="AA1893" s="947">
        <v>0</v>
      </c>
      <c r="AB1893" s="947">
        <v>341.25</v>
      </c>
      <c r="AC1893" s="947">
        <v>0</v>
      </c>
      <c r="AD1893" s="947"/>
      <c r="AE1893" s="947"/>
      <c r="AF1893" s="947">
        <v>355.28</v>
      </c>
      <c r="AG1893" s="947">
        <v>0</v>
      </c>
    </row>
    <row r="1894" spans="1:33" s="952" customFormat="1" x14ac:dyDescent="0.2">
      <c r="A1894" s="946">
        <v>38410</v>
      </c>
      <c r="B1894" s="947">
        <v>14.326000000000001</v>
      </c>
      <c r="C1894" s="947"/>
      <c r="D1894" s="980">
        <v>6.39</v>
      </c>
      <c r="E1894" s="980"/>
      <c r="F1894" s="1013">
        <f t="shared" si="59"/>
        <v>20.716000000000001</v>
      </c>
      <c r="G1894" s="1013"/>
      <c r="H1894" s="1013"/>
      <c r="I1894" s="1013"/>
      <c r="J1894" s="1013"/>
      <c r="K1894" s="1013"/>
      <c r="L1894" s="1013"/>
      <c r="M1894" s="1013"/>
      <c r="N1894" s="1013"/>
      <c r="O1894" s="1013"/>
      <c r="P1894" s="1013"/>
      <c r="Q1894" s="1013"/>
      <c r="R1894" s="1013"/>
      <c r="S1894" s="947">
        <v>0</v>
      </c>
      <c r="T1894" s="948">
        <v>0</v>
      </c>
      <c r="U1894" s="981">
        <v>0</v>
      </c>
      <c r="V1894" s="947">
        <v>0</v>
      </c>
      <c r="W1894" s="950">
        <v>0</v>
      </c>
      <c r="X1894" s="950"/>
      <c r="Y1894" s="947">
        <f t="shared" si="60"/>
        <v>20.716000000000001</v>
      </c>
      <c r="Z1894" s="947"/>
      <c r="AA1894" s="947">
        <v>0</v>
      </c>
      <c r="AB1894" s="947">
        <v>341.42</v>
      </c>
      <c r="AC1894" s="947">
        <v>0.62</v>
      </c>
      <c r="AD1894" s="947"/>
      <c r="AE1894" s="947"/>
      <c r="AF1894" s="947">
        <v>355</v>
      </c>
      <c r="AG1894" s="947">
        <v>0.71</v>
      </c>
    </row>
    <row r="1895" spans="1:33" s="952" customFormat="1" x14ac:dyDescent="0.2">
      <c r="A1895" s="946">
        <v>38411</v>
      </c>
      <c r="B1895" s="947">
        <v>16.326000000000001</v>
      </c>
      <c r="C1895" s="947"/>
      <c r="D1895" s="947">
        <v>6.5380000000000003</v>
      </c>
      <c r="E1895" s="947"/>
      <c r="F1895" s="1013">
        <f t="shared" si="59"/>
        <v>22.864000000000001</v>
      </c>
      <c r="G1895" s="1013"/>
      <c r="H1895" s="1013"/>
      <c r="I1895" s="1013"/>
      <c r="J1895" s="1013"/>
      <c r="K1895" s="1013"/>
      <c r="L1895" s="1013"/>
      <c r="M1895" s="1013"/>
      <c r="N1895" s="1013"/>
      <c r="O1895" s="1013"/>
      <c r="P1895" s="1013"/>
      <c r="Q1895" s="1013"/>
      <c r="R1895" s="1013"/>
      <c r="S1895" s="947">
        <v>0</v>
      </c>
      <c r="T1895" s="948">
        <v>0</v>
      </c>
      <c r="U1895" s="981">
        <v>0</v>
      </c>
      <c r="V1895" s="947">
        <v>0</v>
      </c>
      <c r="W1895" s="950">
        <v>0</v>
      </c>
      <c r="X1895" s="950"/>
      <c r="Y1895" s="947">
        <f t="shared" si="60"/>
        <v>22.864000000000001</v>
      </c>
      <c r="Z1895" s="947"/>
      <c r="AA1895" s="947">
        <v>0</v>
      </c>
      <c r="AB1895" s="947">
        <v>342.05</v>
      </c>
      <c r="AC1895" s="947">
        <v>0.21</v>
      </c>
      <c r="AD1895" s="947"/>
      <c r="AE1895" s="947"/>
      <c r="AF1895" s="947">
        <v>355.8</v>
      </c>
      <c r="AG1895" s="947">
        <v>0.26</v>
      </c>
    </row>
    <row r="1896" spans="1:33" s="952" customFormat="1" x14ac:dyDescent="0.2">
      <c r="A1896" s="946">
        <v>38412</v>
      </c>
      <c r="B1896" s="947">
        <v>17.32</v>
      </c>
      <c r="C1896" s="947"/>
      <c r="D1896" s="947">
        <v>6.46</v>
      </c>
      <c r="E1896" s="947"/>
      <c r="F1896" s="1013">
        <v>23.8</v>
      </c>
      <c r="G1896" s="1013"/>
      <c r="H1896" s="1013"/>
      <c r="I1896" s="1013"/>
      <c r="J1896" s="1013"/>
      <c r="K1896" s="1013"/>
      <c r="L1896" s="1013"/>
      <c r="M1896" s="1013"/>
      <c r="N1896" s="1013"/>
      <c r="O1896" s="1013"/>
      <c r="P1896" s="1013"/>
      <c r="Q1896" s="1013"/>
      <c r="R1896" s="1013"/>
      <c r="S1896" s="947">
        <v>0</v>
      </c>
      <c r="T1896" s="948">
        <v>0</v>
      </c>
      <c r="U1896" s="949">
        <v>0</v>
      </c>
      <c r="V1896" s="947">
        <v>0</v>
      </c>
      <c r="W1896" s="947">
        <v>0</v>
      </c>
      <c r="X1896" s="947"/>
      <c r="Y1896" s="947">
        <v>23.79</v>
      </c>
      <c r="Z1896" s="947"/>
      <c r="AA1896" s="947">
        <v>0</v>
      </c>
      <c r="AB1896" s="947">
        <v>341.82</v>
      </c>
      <c r="AC1896" s="947">
        <v>0</v>
      </c>
      <c r="AD1896" s="947"/>
      <c r="AE1896" s="947"/>
      <c r="AF1896" s="950">
        <v>355.5</v>
      </c>
      <c r="AG1896" s="950">
        <v>0.02</v>
      </c>
    </row>
    <row r="1897" spans="1:33" s="952" customFormat="1" x14ac:dyDescent="0.2">
      <c r="A1897" s="946">
        <v>38413</v>
      </c>
      <c r="B1897" s="947">
        <v>16.297000000000001</v>
      </c>
      <c r="C1897" s="947"/>
      <c r="D1897" s="947">
        <v>6.6619999999999999</v>
      </c>
      <c r="E1897" s="947"/>
      <c r="F1897" s="1013">
        <f t="shared" ref="F1897:F1960" si="61">+B1897+D1897</f>
        <v>22.959</v>
      </c>
      <c r="G1897" s="1013"/>
      <c r="H1897" s="1013"/>
      <c r="I1897" s="1013"/>
      <c r="J1897" s="1013"/>
      <c r="K1897" s="1013"/>
      <c r="L1897" s="1013"/>
      <c r="M1897" s="1013"/>
      <c r="N1897" s="1013"/>
      <c r="O1897" s="1013"/>
      <c r="P1897" s="1013"/>
      <c r="Q1897" s="1013"/>
      <c r="R1897" s="1013"/>
      <c r="S1897" s="947">
        <v>0</v>
      </c>
      <c r="T1897" s="948">
        <v>0</v>
      </c>
      <c r="U1897" s="949">
        <v>0</v>
      </c>
      <c r="V1897" s="947">
        <v>0</v>
      </c>
      <c r="W1897" s="947">
        <v>0</v>
      </c>
      <c r="X1897" s="947"/>
      <c r="Y1897" s="947">
        <f t="shared" ref="Y1897:Y1960" si="62">+F1897-S1897-T1897-U1897-V1897+W1897</f>
        <v>22.959</v>
      </c>
      <c r="Z1897" s="947"/>
      <c r="AA1897" s="947">
        <v>0</v>
      </c>
      <c r="AB1897" s="947">
        <v>341.65</v>
      </c>
      <c r="AC1897" s="947">
        <v>0</v>
      </c>
      <c r="AD1897" s="947"/>
      <c r="AE1897" s="947"/>
      <c r="AF1897" s="950">
        <v>355.4</v>
      </c>
      <c r="AG1897" s="950">
        <v>0</v>
      </c>
    </row>
    <row r="1898" spans="1:33" s="952" customFormat="1" x14ac:dyDescent="0.2">
      <c r="A1898" s="946">
        <v>38414</v>
      </c>
      <c r="B1898" s="953">
        <v>18.329999999999998</v>
      </c>
      <c r="C1898" s="953"/>
      <c r="D1898" s="947">
        <v>6.641</v>
      </c>
      <c r="E1898" s="947"/>
      <c r="F1898" s="1013">
        <f t="shared" si="61"/>
        <v>24.970999999999997</v>
      </c>
      <c r="G1898" s="1013"/>
      <c r="H1898" s="1013"/>
      <c r="I1898" s="1013"/>
      <c r="J1898" s="1013"/>
      <c r="K1898" s="1013"/>
      <c r="L1898" s="1013"/>
      <c r="M1898" s="1013"/>
      <c r="N1898" s="1013"/>
      <c r="O1898" s="1013"/>
      <c r="P1898" s="1013"/>
      <c r="Q1898" s="1013"/>
      <c r="R1898" s="1013"/>
      <c r="S1898" s="947">
        <v>0</v>
      </c>
      <c r="T1898" s="948">
        <v>0</v>
      </c>
      <c r="U1898" s="949">
        <v>0</v>
      </c>
      <c r="V1898" s="947">
        <v>0</v>
      </c>
      <c r="W1898" s="947">
        <v>0</v>
      </c>
      <c r="X1898" s="947"/>
      <c r="Y1898" s="947">
        <f t="shared" si="62"/>
        <v>24.970999999999997</v>
      </c>
      <c r="Z1898" s="947"/>
      <c r="AA1898" s="947">
        <v>0</v>
      </c>
      <c r="AB1898" s="947">
        <v>341.42</v>
      </c>
      <c r="AC1898" s="947">
        <v>0</v>
      </c>
      <c r="AD1898" s="947"/>
      <c r="AE1898" s="947"/>
      <c r="AF1898" s="947">
        <v>355.3</v>
      </c>
      <c r="AG1898" s="947">
        <v>0</v>
      </c>
    </row>
    <row r="1899" spans="1:33" s="952" customFormat="1" x14ac:dyDescent="0.2">
      <c r="A1899" s="946">
        <v>38415</v>
      </c>
      <c r="B1899" s="947">
        <v>16.170000000000002</v>
      </c>
      <c r="C1899" s="947"/>
      <c r="D1899" s="947">
        <v>6.5380000000000003</v>
      </c>
      <c r="E1899" s="947"/>
      <c r="F1899" s="1013">
        <f t="shared" si="61"/>
        <v>22.708000000000002</v>
      </c>
      <c r="G1899" s="1013"/>
      <c r="H1899" s="1013"/>
      <c r="I1899" s="1013"/>
      <c r="J1899" s="1013"/>
      <c r="K1899" s="1013"/>
      <c r="L1899" s="1013"/>
      <c r="M1899" s="1013"/>
      <c r="N1899" s="1013"/>
      <c r="O1899" s="1013"/>
      <c r="P1899" s="1013"/>
      <c r="Q1899" s="1013"/>
      <c r="R1899" s="1013"/>
      <c r="S1899" s="947">
        <v>0</v>
      </c>
      <c r="T1899" s="948">
        <v>0</v>
      </c>
      <c r="U1899" s="949">
        <v>0</v>
      </c>
      <c r="V1899" s="947">
        <v>0</v>
      </c>
      <c r="W1899" s="947">
        <v>0</v>
      </c>
      <c r="X1899" s="947"/>
      <c r="Y1899" s="947">
        <f t="shared" si="62"/>
        <v>22.708000000000002</v>
      </c>
      <c r="Z1899" s="947"/>
      <c r="AA1899" s="947">
        <v>0</v>
      </c>
      <c r="AB1899" s="947">
        <v>341.31</v>
      </c>
      <c r="AC1899" s="947">
        <v>0.11</v>
      </c>
      <c r="AD1899" s="947"/>
      <c r="AE1899" s="947"/>
      <c r="AF1899" s="947">
        <v>355.27</v>
      </c>
      <c r="AG1899" s="947" t="s">
        <v>110</v>
      </c>
    </row>
    <row r="1900" spans="1:33" s="952" customFormat="1" x14ac:dyDescent="0.2">
      <c r="A1900" s="946">
        <v>38416</v>
      </c>
      <c r="B1900" s="947">
        <v>15.686999999999999</v>
      </c>
      <c r="C1900" s="947"/>
      <c r="D1900" s="947">
        <v>6.7389999999999999</v>
      </c>
      <c r="E1900" s="947"/>
      <c r="F1900" s="1013">
        <f t="shared" si="61"/>
        <v>22.425999999999998</v>
      </c>
      <c r="G1900" s="1013"/>
      <c r="H1900" s="1013"/>
      <c r="I1900" s="1013"/>
      <c r="J1900" s="1013"/>
      <c r="K1900" s="1013"/>
      <c r="L1900" s="1013"/>
      <c r="M1900" s="1013"/>
      <c r="N1900" s="1013"/>
      <c r="O1900" s="1013"/>
      <c r="P1900" s="1013"/>
      <c r="Q1900" s="1013"/>
      <c r="R1900" s="1013"/>
      <c r="S1900" s="947">
        <v>0</v>
      </c>
      <c r="T1900" s="948">
        <v>0</v>
      </c>
      <c r="U1900" s="949">
        <v>0</v>
      </c>
      <c r="V1900" s="947">
        <v>0</v>
      </c>
      <c r="W1900" s="947">
        <v>0</v>
      </c>
      <c r="X1900" s="947"/>
      <c r="Y1900" s="947">
        <f t="shared" si="62"/>
        <v>22.425999999999998</v>
      </c>
      <c r="Z1900" s="947"/>
      <c r="AA1900" s="947">
        <v>0</v>
      </c>
      <c r="AB1900" s="947">
        <v>341.24</v>
      </c>
      <c r="AC1900" s="947">
        <v>0</v>
      </c>
      <c r="AD1900" s="947"/>
      <c r="AE1900" s="947"/>
      <c r="AF1900" s="950">
        <v>355.26</v>
      </c>
      <c r="AG1900" s="950">
        <v>0.11</v>
      </c>
    </row>
    <row r="1901" spans="1:33" s="952" customFormat="1" x14ac:dyDescent="0.2">
      <c r="A1901" s="946">
        <v>38417</v>
      </c>
      <c r="B1901" s="947">
        <v>15.071</v>
      </c>
      <c r="C1901" s="947"/>
      <c r="D1901" s="947">
        <v>6.226</v>
      </c>
      <c r="E1901" s="947"/>
      <c r="F1901" s="1013">
        <f t="shared" si="61"/>
        <v>21.297000000000001</v>
      </c>
      <c r="G1901" s="1013"/>
      <c r="H1901" s="1013"/>
      <c r="I1901" s="1013"/>
      <c r="J1901" s="1013"/>
      <c r="K1901" s="1013"/>
      <c r="L1901" s="1013"/>
      <c r="M1901" s="1013"/>
      <c r="N1901" s="1013"/>
      <c r="O1901" s="1013"/>
      <c r="P1901" s="1013"/>
      <c r="Q1901" s="1013"/>
      <c r="R1901" s="1013"/>
      <c r="S1901" s="947">
        <v>0</v>
      </c>
      <c r="T1901" s="948">
        <v>0</v>
      </c>
      <c r="U1901" s="949">
        <v>0</v>
      </c>
      <c r="V1901" s="947">
        <v>0</v>
      </c>
      <c r="W1901" s="947">
        <v>0</v>
      </c>
      <c r="X1901" s="947"/>
      <c r="Y1901" s="947">
        <f t="shared" si="62"/>
        <v>21.297000000000001</v>
      </c>
      <c r="Z1901" s="947"/>
      <c r="AA1901" s="947">
        <v>0</v>
      </c>
      <c r="AB1901" s="947">
        <v>341.21</v>
      </c>
      <c r="AC1901" s="947">
        <v>0</v>
      </c>
      <c r="AD1901" s="947"/>
      <c r="AE1901" s="947"/>
      <c r="AF1901" s="947">
        <v>355.23</v>
      </c>
      <c r="AG1901" s="947">
        <v>0</v>
      </c>
    </row>
    <row r="1902" spans="1:33" s="952" customFormat="1" x14ac:dyDescent="0.2">
      <c r="A1902" s="946">
        <v>38418</v>
      </c>
      <c r="B1902" s="947">
        <v>19.102</v>
      </c>
      <c r="C1902" s="947"/>
      <c r="D1902" s="947">
        <v>6.6379999999999999</v>
      </c>
      <c r="E1902" s="947"/>
      <c r="F1902" s="1013">
        <f t="shared" si="61"/>
        <v>25.740000000000002</v>
      </c>
      <c r="G1902" s="1013"/>
      <c r="H1902" s="1013"/>
      <c r="I1902" s="1013"/>
      <c r="J1902" s="1013"/>
      <c r="K1902" s="1013"/>
      <c r="L1902" s="1013"/>
      <c r="M1902" s="1013"/>
      <c r="N1902" s="1013"/>
      <c r="O1902" s="1013"/>
      <c r="P1902" s="1013"/>
      <c r="Q1902" s="1013"/>
      <c r="R1902" s="1013"/>
      <c r="S1902" s="947">
        <v>0</v>
      </c>
      <c r="T1902" s="948">
        <v>0</v>
      </c>
      <c r="U1902" s="949">
        <v>0</v>
      </c>
      <c r="V1902" s="947">
        <v>0</v>
      </c>
      <c r="W1902" s="947">
        <v>0</v>
      </c>
      <c r="X1902" s="947"/>
      <c r="Y1902" s="947">
        <f t="shared" si="62"/>
        <v>25.740000000000002</v>
      </c>
      <c r="Z1902" s="947"/>
      <c r="AA1902" s="947">
        <v>0</v>
      </c>
      <c r="AB1902" s="947">
        <v>341.25</v>
      </c>
      <c r="AC1902" s="947">
        <v>0.34</v>
      </c>
      <c r="AD1902" s="947"/>
      <c r="AE1902" s="947"/>
      <c r="AF1902" s="947">
        <v>355.25</v>
      </c>
      <c r="AG1902" s="947">
        <v>0.48</v>
      </c>
    </row>
    <row r="1903" spans="1:33" s="952" customFormat="1" x14ac:dyDescent="0.2">
      <c r="A1903" s="946">
        <v>38419</v>
      </c>
      <c r="B1903" s="950">
        <v>17.824999999999999</v>
      </c>
      <c r="C1903" s="950"/>
      <c r="D1903" s="947">
        <v>6.5490000000000004</v>
      </c>
      <c r="E1903" s="947"/>
      <c r="F1903" s="1013">
        <f t="shared" si="61"/>
        <v>24.373999999999999</v>
      </c>
      <c r="G1903" s="1013"/>
      <c r="H1903" s="1013"/>
      <c r="I1903" s="1013"/>
      <c r="J1903" s="1013"/>
      <c r="K1903" s="1013"/>
      <c r="L1903" s="1013"/>
      <c r="M1903" s="1013"/>
      <c r="N1903" s="1013"/>
      <c r="O1903" s="1013"/>
      <c r="P1903" s="1013"/>
      <c r="Q1903" s="1013"/>
      <c r="R1903" s="1013"/>
      <c r="S1903" s="947">
        <v>0</v>
      </c>
      <c r="T1903" s="948">
        <v>0</v>
      </c>
      <c r="U1903" s="949">
        <v>0</v>
      </c>
      <c r="V1903" s="947">
        <v>0</v>
      </c>
      <c r="W1903" s="947">
        <v>0</v>
      </c>
      <c r="X1903" s="947"/>
      <c r="Y1903" s="947">
        <f t="shared" si="62"/>
        <v>24.373999999999999</v>
      </c>
      <c r="Z1903" s="947"/>
      <c r="AA1903" s="947">
        <v>0</v>
      </c>
      <c r="AB1903" s="947">
        <v>341.53</v>
      </c>
      <c r="AC1903" s="947">
        <v>0.32</v>
      </c>
      <c r="AD1903" s="947"/>
      <c r="AE1903" s="947"/>
      <c r="AF1903" s="947">
        <v>355.5</v>
      </c>
      <c r="AG1903" s="947">
        <v>0.26</v>
      </c>
    </row>
    <row r="1904" spans="1:33" s="952" customFormat="1" x14ac:dyDescent="0.2">
      <c r="A1904" s="946">
        <v>38420</v>
      </c>
      <c r="B1904" s="947">
        <v>18.315000000000001</v>
      </c>
      <c r="C1904" s="947"/>
      <c r="D1904" s="947">
        <v>6.6849999999999996</v>
      </c>
      <c r="E1904" s="947"/>
      <c r="F1904" s="1013">
        <f t="shared" si="61"/>
        <v>25</v>
      </c>
      <c r="G1904" s="1013"/>
      <c r="H1904" s="1013"/>
      <c r="I1904" s="1013"/>
      <c r="J1904" s="1013"/>
      <c r="K1904" s="1013"/>
      <c r="L1904" s="1013"/>
      <c r="M1904" s="1013"/>
      <c r="N1904" s="1013"/>
      <c r="O1904" s="1013"/>
      <c r="P1904" s="1013"/>
      <c r="Q1904" s="1013"/>
      <c r="R1904" s="1013"/>
      <c r="S1904" s="947">
        <v>0</v>
      </c>
      <c r="T1904" s="948">
        <v>0</v>
      </c>
      <c r="U1904" s="949">
        <v>0</v>
      </c>
      <c r="V1904" s="1014">
        <v>0</v>
      </c>
      <c r="W1904" s="1014">
        <v>0</v>
      </c>
      <c r="X1904" s="1014"/>
      <c r="Y1904" s="947">
        <f t="shared" si="62"/>
        <v>25</v>
      </c>
      <c r="Z1904" s="947"/>
      <c r="AA1904" s="947">
        <v>0</v>
      </c>
      <c r="AB1904" s="947">
        <v>341.46</v>
      </c>
      <c r="AC1904" s="947">
        <v>0</v>
      </c>
      <c r="AD1904" s="947"/>
      <c r="AE1904" s="947"/>
      <c r="AF1904" s="947">
        <v>355.4</v>
      </c>
      <c r="AG1904" s="947">
        <v>0</v>
      </c>
    </row>
    <row r="1905" spans="1:33" s="952" customFormat="1" x14ac:dyDescent="0.2">
      <c r="A1905" s="946">
        <v>38421</v>
      </c>
      <c r="B1905" s="947">
        <v>18.094000000000001</v>
      </c>
      <c r="C1905" s="947"/>
      <c r="D1905" s="947">
        <v>6.8310000000000004</v>
      </c>
      <c r="E1905" s="947"/>
      <c r="F1905" s="1013">
        <f t="shared" si="61"/>
        <v>24.925000000000001</v>
      </c>
      <c r="G1905" s="1013"/>
      <c r="H1905" s="1013"/>
      <c r="I1905" s="1013"/>
      <c r="J1905" s="1013"/>
      <c r="K1905" s="1013"/>
      <c r="L1905" s="1013"/>
      <c r="M1905" s="1013"/>
      <c r="N1905" s="1013"/>
      <c r="O1905" s="1013"/>
      <c r="P1905" s="1013"/>
      <c r="Q1905" s="1013"/>
      <c r="R1905" s="1013"/>
      <c r="S1905" s="947">
        <v>0</v>
      </c>
      <c r="T1905" s="948">
        <v>0</v>
      </c>
      <c r="U1905" s="949">
        <v>0</v>
      </c>
      <c r="V1905" s="947">
        <v>0</v>
      </c>
      <c r="W1905" s="947">
        <v>0</v>
      </c>
      <c r="X1905" s="947"/>
      <c r="Y1905" s="947">
        <f t="shared" si="62"/>
        <v>24.925000000000001</v>
      </c>
      <c r="Z1905" s="947"/>
      <c r="AA1905" s="947">
        <v>0</v>
      </c>
      <c r="AB1905" s="980">
        <v>341.39</v>
      </c>
      <c r="AC1905" s="947">
        <v>0</v>
      </c>
      <c r="AD1905" s="947"/>
      <c r="AE1905" s="947"/>
      <c r="AF1905" s="947">
        <v>355.3</v>
      </c>
      <c r="AG1905" s="947">
        <v>0</v>
      </c>
    </row>
    <row r="1906" spans="1:33" s="952" customFormat="1" x14ac:dyDescent="0.2">
      <c r="A1906" s="946">
        <v>38422</v>
      </c>
      <c r="B1906" s="947">
        <v>18.757000000000001</v>
      </c>
      <c r="C1906" s="947"/>
      <c r="D1906" s="947">
        <v>6.8959999999999999</v>
      </c>
      <c r="E1906" s="947"/>
      <c r="F1906" s="1013">
        <f t="shared" si="61"/>
        <v>25.653000000000002</v>
      </c>
      <c r="G1906" s="1013"/>
      <c r="H1906" s="1013"/>
      <c r="I1906" s="1013"/>
      <c r="J1906" s="1013"/>
      <c r="K1906" s="1013"/>
      <c r="L1906" s="1013"/>
      <c r="M1906" s="1013"/>
      <c r="N1906" s="1013"/>
      <c r="O1906" s="1013"/>
      <c r="P1906" s="1013"/>
      <c r="Q1906" s="1013"/>
      <c r="R1906" s="1013"/>
      <c r="S1906" s="947">
        <v>0</v>
      </c>
      <c r="T1906" s="948">
        <v>0</v>
      </c>
      <c r="U1906" s="949">
        <v>0</v>
      </c>
      <c r="V1906" s="947">
        <v>0</v>
      </c>
      <c r="W1906" s="947">
        <v>0</v>
      </c>
      <c r="X1906" s="947"/>
      <c r="Y1906" s="947">
        <f t="shared" si="62"/>
        <v>25.653000000000002</v>
      </c>
      <c r="Z1906" s="947"/>
      <c r="AA1906" s="947">
        <v>0</v>
      </c>
      <c r="AB1906" s="947">
        <v>341.31</v>
      </c>
      <c r="AC1906" s="947">
        <v>0.15</v>
      </c>
      <c r="AD1906" s="947"/>
      <c r="AE1906" s="947"/>
      <c r="AF1906" s="947">
        <v>355.3</v>
      </c>
      <c r="AG1906" s="947">
        <v>0.2</v>
      </c>
    </row>
    <row r="1907" spans="1:33" s="952" customFormat="1" x14ac:dyDescent="0.2">
      <c r="A1907" s="946">
        <v>38423</v>
      </c>
      <c r="B1907" s="947">
        <v>18.614000000000001</v>
      </c>
      <c r="C1907" s="947"/>
      <c r="D1907" s="947">
        <v>6.59</v>
      </c>
      <c r="E1907" s="947"/>
      <c r="F1907" s="1013">
        <f t="shared" si="61"/>
        <v>25.204000000000001</v>
      </c>
      <c r="G1907" s="1013"/>
      <c r="H1907" s="1013"/>
      <c r="I1907" s="1013"/>
      <c r="J1907" s="1013"/>
      <c r="K1907" s="1013"/>
      <c r="L1907" s="1013"/>
      <c r="M1907" s="1013"/>
      <c r="N1907" s="1013"/>
      <c r="O1907" s="1013"/>
      <c r="P1907" s="1013"/>
      <c r="Q1907" s="1013"/>
      <c r="R1907" s="1013"/>
      <c r="S1907" s="947">
        <v>0</v>
      </c>
      <c r="T1907" s="948">
        <v>0</v>
      </c>
      <c r="U1907" s="949">
        <v>0</v>
      </c>
      <c r="V1907" s="947">
        <v>0</v>
      </c>
      <c r="W1907" s="947">
        <v>0</v>
      </c>
      <c r="X1907" s="947"/>
      <c r="Y1907" s="947">
        <f t="shared" si="62"/>
        <v>25.204000000000001</v>
      </c>
      <c r="Z1907" s="947"/>
      <c r="AA1907" s="947">
        <v>0</v>
      </c>
      <c r="AB1907" s="947">
        <v>341.25</v>
      </c>
      <c r="AC1907" s="947">
        <v>0</v>
      </c>
      <c r="AD1907" s="947"/>
      <c r="AE1907" s="947"/>
      <c r="AF1907" s="947">
        <v>355.26</v>
      </c>
      <c r="AG1907" s="947">
        <v>0</v>
      </c>
    </row>
    <row r="1908" spans="1:33" s="952" customFormat="1" x14ac:dyDescent="0.2">
      <c r="A1908" s="946">
        <v>38424</v>
      </c>
      <c r="B1908" s="947">
        <v>14.906000000000001</v>
      </c>
      <c r="C1908" s="947"/>
      <c r="D1908" s="947">
        <v>6.3440000000000003</v>
      </c>
      <c r="E1908" s="947"/>
      <c r="F1908" s="1013">
        <f t="shared" si="61"/>
        <v>21.25</v>
      </c>
      <c r="G1908" s="1013"/>
      <c r="H1908" s="1013"/>
      <c r="I1908" s="1013"/>
      <c r="J1908" s="1013"/>
      <c r="K1908" s="1013"/>
      <c r="L1908" s="1013"/>
      <c r="M1908" s="1013"/>
      <c r="N1908" s="1013"/>
      <c r="O1908" s="1013"/>
      <c r="P1908" s="1013"/>
      <c r="Q1908" s="1013"/>
      <c r="R1908" s="1013"/>
      <c r="S1908" s="947">
        <v>0</v>
      </c>
      <c r="T1908" s="948">
        <v>0</v>
      </c>
      <c r="U1908" s="949">
        <v>0</v>
      </c>
      <c r="V1908" s="947">
        <v>0</v>
      </c>
      <c r="W1908" s="947">
        <v>0</v>
      </c>
      <c r="X1908" s="947"/>
      <c r="Y1908" s="947">
        <f t="shared" si="62"/>
        <v>21.25</v>
      </c>
      <c r="Z1908" s="947"/>
      <c r="AA1908" s="947">
        <v>0</v>
      </c>
      <c r="AB1908" s="947">
        <v>341.22</v>
      </c>
      <c r="AC1908" s="947">
        <v>0.1</v>
      </c>
      <c r="AD1908" s="947"/>
      <c r="AE1908" s="947"/>
      <c r="AF1908" s="947">
        <v>355.25</v>
      </c>
      <c r="AG1908" s="947">
        <v>0.11</v>
      </c>
    </row>
    <row r="1909" spans="1:33" s="952" customFormat="1" x14ac:dyDescent="0.2">
      <c r="A1909" s="946">
        <v>38425</v>
      </c>
      <c r="B1909" s="947">
        <v>17.513000000000002</v>
      </c>
      <c r="C1909" s="947"/>
      <c r="D1909" s="947">
        <v>6.55</v>
      </c>
      <c r="E1909" s="947"/>
      <c r="F1909" s="1013">
        <f t="shared" si="61"/>
        <v>24.063000000000002</v>
      </c>
      <c r="G1909" s="1013"/>
      <c r="H1909" s="1013"/>
      <c r="I1909" s="1013"/>
      <c r="J1909" s="1013"/>
      <c r="K1909" s="1013"/>
      <c r="L1909" s="1013"/>
      <c r="M1909" s="1013"/>
      <c r="N1909" s="1013"/>
      <c r="O1909" s="1013"/>
      <c r="P1909" s="1013"/>
      <c r="Q1909" s="1013"/>
      <c r="R1909" s="1013"/>
      <c r="S1909" s="947">
        <v>0</v>
      </c>
      <c r="T1909" s="948">
        <v>0</v>
      </c>
      <c r="U1909" s="949">
        <v>0</v>
      </c>
      <c r="V1909" s="947">
        <v>0</v>
      </c>
      <c r="W1909" s="947">
        <v>0</v>
      </c>
      <c r="X1909" s="947"/>
      <c r="Y1909" s="947">
        <f t="shared" si="62"/>
        <v>24.063000000000002</v>
      </c>
      <c r="Z1909" s="947"/>
      <c r="AA1909" s="947">
        <v>0</v>
      </c>
      <c r="AB1909" s="947">
        <v>341.18</v>
      </c>
      <c r="AC1909" s="947">
        <v>0</v>
      </c>
      <c r="AD1909" s="947"/>
      <c r="AE1909" s="947"/>
      <c r="AF1909" s="947">
        <v>355.26</v>
      </c>
      <c r="AG1909" s="947">
        <v>0</v>
      </c>
    </row>
    <row r="1910" spans="1:33" s="952" customFormat="1" x14ac:dyDescent="0.2">
      <c r="A1910" s="946">
        <v>38426</v>
      </c>
      <c r="B1910" s="947">
        <v>17.59</v>
      </c>
      <c r="C1910" s="947"/>
      <c r="D1910" s="947">
        <v>6.6029999999999998</v>
      </c>
      <c r="E1910" s="947"/>
      <c r="F1910" s="1013">
        <f t="shared" si="61"/>
        <v>24.192999999999998</v>
      </c>
      <c r="G1910" s="1013"/>
      <c r="H1910" s="1013"/>
      <c r="I1910" s="1013"/>
      <c r="J1910" s="1013"/>
      <c r="K1910" s="1013"/>
      <c r="L1910" s="1013"/>
      <c r="M1910" s="1013"/>
      <c r="N1910" s="1013"/>
      <c r="O1910" s="1013"/>
      <c r="P1910" s="1013"/>
      <c r="Q1910" s="1013"/>
      <c r="R1910" s="1013"/>
      <c r="S1910" s="947">
        <v>0</v>
      </c>
      <c r="T1910" s="948">
        <v>0</v>
      </c>
      <c r="U1910" s="949">
        <v>0</v>
      </c>
      <c r="V1910" s="947">
        <v>0</v>
      </c>
      <c r="W1910" s="947">
        <v>0</v>
      </c>
      <c r="X1910" s="947"/>
      <c r="Y1910" s="947">
        <f t="shared" si="62"/>
        <v>24.192999999999998</v>
      </c>
      <c r="Z1910" s="947"/>
      <c r="AA1910" s="947">
        <v>0</v>
      </c>
      <c r="AB1910" s="947">
        <v>341.21</v>
      </c>
      <c r="AC1910" s="947">
        <v>0.04</v>
      </c>
      <c r="AD1910" s="947"/>
      <c r="AE1910" s="947"/>
      <c r="AF1910" s="947">
        <v>355.26</v>
      </c>
      <c r="AG1910" s="947">
        <v>0.02</v>
      </c>
    </row>
    <row r="1911" spans="1:33" s="952" customFormat="1" x14ac:dyDescent="0.2">
      <c r="A1911" s="946">
        <v>38427</v>
      </c>
      <c r="B1911" s="947">
        <v>17.399000000000001</v>
      </c>
      <c r="C1911" s="947"/>
      <c r="D1911" s="947">
        <v>6.548</v>
      </c>
      <c r="E1911" s="947"/>
      <c r="F1911" s="1013">
        <f t="shared" si="61"/>
        <v>23.947000000000003</v>
      </c>
      <c r="G1911" s="1013"/>
      <c r="H1911" s="1013"/>
      <c r="I1911" s="1013"/>
      <c r="J1911" s="1013"/>
      <c r="K1911" s="1013"/>
      <c r="L1911" s="1013"/>
      <c r="M1911" s="1013"/>
      <c r="N1911" s="1013"/>
      <c r="O1911" s="1013"/>
      <c r="P1911" s="1013"/>
      <c r="Q1911" s="1013"/>
      <c r="R1911" s="1013"/>
      <c r="S1911" s="947">
        <v>0</v>
      </c>
      <c r="T1911" s="948">
        <v>0</v>
      </c>
      <c r="U1911" s="949">
        <v>0</v>
      </c>
      <c r="V1911" s="947">
        <v>0</v>
      </c>
      <c r="W1911" s="947">
        <v>0</v>
      </c>
      <c r="X1911" s="947"/>
      <c r="Y1911" s="947">
        <f t="shared" si="62"/>
        <v>23.947000000000003</v>
      </c>
      <c r="Z1911" s="947"/>
      <c r="AA1911" s="947">
        <v>0</v>
      </c>
      <c r="AB1911" s="947">
        <v>341.8</v>
      </c>
      <c r="AC1911" s="947">
        <v>0.8</v>
      </c>
      <c r="AD1911" s="947"/>
      <c r="AE1911" s="947"/>
      <c r="AF1911" s="980">
        <v>355.5</v>
      </c>
      <c r="AG1911" s="947">
        <v>0.91</v>
      </c>
    </row>
    <row r="1912" spans="1:33" s="952" customFormat="1" x14ac:dyDescent="0.2">
      <c r="A1912" s="946">
        <v>38428</v>
      </c>
      <c r="B1912" s="947">
        <v>18.100000000000001</v>
      </c>
      <c r="C1912" s="947"/>
      <c r="D1912" s="947">
        <v>6.9</v>
      </c>
      <c r="E1912" s="947"/>
      <c r="F1912" s="1013">
        <f t="shared" si="61"/>
        <v>25</v>
      </c>
      <c r="G1912" s="1013"/>
      <c r="H1912" s="1013"/>
      <c r="I1912" s="1013"/>
      <c r="J1912" s="1013"/>
      <c r="K1912" s="1013"/>
      <c r="L1912" s="1013"/>
      <c r="M1912" s="1013"/>
      <c r="N1912" s="1013"/>
      <c r="O1912" s="1013"/>
      <c r="P1912" s="1013"/>
      <c r="Q1912" s="1013"/>
      <c r="R1912" s="1013"/>
      <c r="S1912" s="947">
        <v>0</v>
      </c>
      <c r="T1912" s="948">
        <v>0</v>
      </c>
      <c r="U1912" s="949">
        <v>0</v>
      </c>
      <c r="V1912" s="947">
        <v>0</v>
      </c>
      <c r="W1912" s="947">
        <v>0</v>
      </c>
      <c r="X1912" s="947"/>
      <c r="Y1912" s="947">
        <f t="shared" si="62"/>
        <v>25</v>
      </c>
      <c r="Z1912" s="947"/>
      <c r="AA1912" s="947">
        <v>0</v>
      </c>
      <c r="AB1912" s="947">
        <v>342.04</v>
      </c>
      <c r="AC1912" s="947">
        <v>0.05</v>
      </c>
      <c r="AD1912" s="947"/>
      <c r="AE1912" s="947"/>
      <c r="AF1912" s="947">
        <v>355.8</v>
      </c>
      <c r="AG1912" s="947">
        <v>0.09</v>
      </c>
    </row>
    <row r="1913" spans="1:33" s="952" customFormat="1" x14ac:dyDescent="0.2">
      <c r="A1913" s="946">
        <v>38429</v>
      </c>
      <c r="B1913" s="947">
        <v>16.48</v>
      </c>
      <c r="C1913" s="947"/>
      <c r="D1913" s="947">
        <v>6.5529999999999999</v>
      </c>
      <c r="E1913" s="947"/>
      <c r="F1913" s="1013">
        <f t="shared" si="61"/>
        <v>23.033000000000001</v>
      </c>
      <c r="G1913" s="1013"/>
      <c r="H1913" s="1013"/>
      <c r="I1913" s="1013"/>
      <c r="J1913" s="1013"/>
      <c r="K1913" s="1013"/>
      <c r="L1913" s="1013"/>
      <c r="M1913" s="1013"/>
      <c r="N1913" s="1013"/>
      <c r="O1913" s="1013"/>
      <c r="P1913" s="1013"/>
      <c r="Q1913" s="1013"/>
      <c r="R1913" s="1013"/>
      <c r="S1913" s="947">
        <v>0</v>
      </c>
      <c r="T1913" s="948">
        <v>0</v>
      </c>
      <c r="U1913" s="949">
        <v>0</v>
      </c>
      <c r="V1913" s="947">
        <v>0</v>
      </c>
      <c r="W1913" s="947">
        <v>0</v>
      </c>
      <c r="X1913" s="947"/>
      <c r="Y1913" s="947">
        <f t="shared" si="62"/>
        <v>23.033000000000001</v>
      </c>
      <c r="Z1913" s="947"/>
      <c r="AA1913" s="947">
        <v>0</v>
      </c>
      <c r="AB1913" s="947">
        <v>341.98</v>
      </c>
      <c r="AC1913" s="947">
        <v>0</v>
      </c>
      <c r="AD1913" s="947"/>
      <c r="AE1913" s="947"/>
      <c r="AF1913" s="947">
        <v>355.54</v>
      </c>
      <c r="AG1913" s="947" t="s">
        <v>110</v>
      </c>
    </row>
    <row r="1914" spans="1:33" s="952" customFormat="1" x14ac:dyDescent="0.2">
      <c r="A1914" s="946">
        <v>38430</v>
      </c>
      <c r="B1914" s="947">
        <v>15.526</v>
      </c>
      <c r="C1914" s="947"/>
      <c r="D1914" s="947">
        <v>6.5919999999999996</v>
      </c>
      <c r="E1914" s="947"/>
      <c r="F1914" s="1013">
        <f t="shared" si="61"/>
        <v>22.117999999999999</v>
      </c>
      <c r="G1914" s="1013"/>
      <c r="H1914" s="1013"/>
      <c r="I1914" s="1013"/>
      <c r="J1914" s="1013"/>
      <c r="K1914" s="1013"/>
      <c r="L1914" s="1013"/>
      <c r="M1914" s="1013"/>
      <c r="N1914" s="1013"/>
      <c r="O1914" s="1013"/>
      <c r="P1914" s="1013"/>
      <c r="Q1914" s="1013"/>
      <c r="R1914" s="1013"/>
      <c r="S1914" s="947">
        <v>0</v>
      </c>
      <c r="T1914" s="958">
        <v>0</v>
      </c>
      <c r="U1914" s="949">
        <v>0</v>
      </c>
      <c r="V1914" s="947">
        <v>0</v>
      </c>
      <c r="W1914" s="947">
        <v>0</v>
      </c>
      <c r="X1914" s="947"/>
      <c r="Y1914" s="947">
        <f t="shared" si="62"/>
        <v>22.117999999999999</v>
      </c>
      <c r="Z1914" s="947"/>
      <c r="AA1914" s="947">
        <v>0</v>
      </c>
      <c r="AB1914" s="947">
        <v>341.72</v>
      </c>
      <c r="AC1914" s="947">
        <v>0</v>
      </c>
      <c r="AD1914" s="947"/>
      <c r="AE1914" s="947"/>
      <c r="AF1914" s="947">
        <v>355.44</v>
      </c>
      <c r="AG1914" s="947">
        <v>0</v>
      </c>
    </row>
    <row r="1915" spans="1:33" s="952" customFormat="1" x14ac:dyDescent="0.2">
      <c r="A1915" s="946">
        <v>38431</v>
      </c>
      <c r="B1915" s="947">
        <v>14.808999999999999</v>
      </c>
      <c r="C1915" s="947"/>
      <c r="D1915" s="947">
        <v>6.65</v>
      </c>
      <c r="E1915" s="947"/>
      <c r="F1915" s="1013">
        <f t="shared" si="61"/>
        <v>21.459</v>
      </c>
      <c r="G1915" s="1013"/>
      <c r="H1915" s="1013"/>
      <c r="I1915" s="1013"/>
      <c r="J1915" s="1013"/>
      <c r="K1915" s="1013"/>
      <c r="L1915" s="1013"/>
      <c r="M1915" s="1013"/>
      <c r="N1915" s="1013"/>
      <c r="O1915" s="1013"/>
      <c r="P1915" s="1013"/>
      <c r="Q1915" s="1013"/>
      <c r="R1915" s="1013"/>
      <c r="S1915" s="947">
        <v>0</v>
      </c>
      <c r="T1915" s="958">
        <v>0</v>
      </c>
      <c r="U1915" s="949">
        <v>0</v>
      </c>
      <c r="V1915" s="947">
        <v>0</v>
      </c>
      <c r="W1915" s="947">
        <v>0</v>
      </c>
      <c r="X1915" s="947"/>
      <c r="Y1915" s="947">
        <f t="shared" si="62"/>
        <v>21.459</v>
      </c>
      <c r="Z1915" s="947"/>
      <c r="AA1915" s="947">
        <v>0</v>
      </c>
      <c r="AB1915" s="947">
        <v>341.51</v>
      </c>
      <c r="AC1915" s="947">
        <v>0</v>
      </c>
      <c r="AD1915" s="947"/>
      <c r="AE1915" s="947"/>
      <c r="AF1915" s="950">
        <v>355.35</v>
      </c>
      <c r="AG1915" s="950">
        <v>0</v>
      </c>
    </row>
    <row r="1916" spans="1:33" s="952" customFormat="1" x14ac:dyDescent="0.2">
      <c r="A1916" s="946">
        <v>38432</v>
      </c>
      <c r="B1916" s="947">
        <v>16.587</v>
      </c>
      <c r="C1916" s="947"/>
      <c r="D1916" s="947">
        <v>6.5110000000000001</v>
      </c>
      <c r="E1916" s="947"/>
      <c r="F1916" s="1013">
        <f t="shared" si="61"/>
        <v>23.097999999999999</v>
      </c>
      <c r="G1916" s="1013"/>
      <c r="H1916" s="1013"/>
      <c r="I1916" s="1013"/>
      <c r="J1916" s="1013"/>
      <c r="K1916" s="1013"/>
      <c r="L1916" s="1013"/>
      <c r="M1916" s="1013"/>
      <c r="N1916" s="1013"/>
      <c r="O1916" s="1013"/>
      <c r="P1916" s="1013"/>
      <c r="Q1916" s="1013"/>
      <c r="R1916" s="1013"/>
      <c r="S1916" s="947">
        <v>0</v>
      </c>
      <c r="T1916" s="958">
        <v>0</v>
      </c>
      <c r="U1916" s="949">
        <v>0</v>
      </c>
      <c r="V1916" s="947">
        <v>0</v>
      </c>
      <c r="W1916" s="947">
        <v>0</v>
      </c>
      <c r="X1916" s="947"/>
      <c r="Y1916" s="947">
        <f t="shared" si="62"/>
        <v>23.097999999999999</v>
      </c>
      <c r="Z1916" s="947"/>
      <c r="AA1916" s="947">
        <v>0</v>
      </c>
      <c r="AB1916" s="947">
        <v>341.45</v>
      </c>
      <c r="AC1916" s="947">
        <v>0</v>
      </c>
      <c r="AD1916" s="947"/>
      <c r="AE1916" s="947"/>
      <c r="AF1916" s="947">
        <v>355.3</v>
      </c>
      <c r="AG1916" s="947">
        <v>0</v>
      </c>
    </row>
    <row r="1917" spans="1:33" s="952" customFormat="1" x14ac:dyDescent="0.2">
      <c r="A1917" s="946">
        <v>38433</v>
      </c>
      <c r="B1917" s="947">
        <v>18.41</v>
      </c>
      <c r="C1917" s="947"/>
      <c r="D1917" s="947">
        <v>6.5</v>
      </c>
      <c r="E1917" s="947"/>
      <c r="F1917" s="1013">
        <f t="shared" si="61"/>
        <v>24.91</v>
      </c>
      <c r="G1917" s="1013"/>
      <c r="H1917" s="1013"/>
      <c r="I1917" s="1013"/>
      <c r="J1917" s="1013"/>
      <c r="K1917" s="1013"/>
      <c r="L1917" s="1013"/>
      <c r="M1917" s="1013"/>
      <c r="N1917" s="1013"/>
      <c r="O1917" s="1013"/>
      <c r="P1917" s="1013"/>
      <c r="Q1917" s="1013"/>
      <c r="R1917" s="1013"/>
      <c r="S1917" s="947">
        <v>0</v>
      </c>
      <c r="T1917" s="948">
        <v>0</v>
      </c>
      <c r="U1917" s="981">
        <v>0</v>
      </c>
      <c r="V1917" s="947">
        <v>0</v>
      </c>
      <c r="W1917" s="947">
        <v>0</v>
      </c>
      <c r="X1917" s="947"/>
      <c r="Y1917" s="947">
        <f t="shared" si="62"/>
        <v>24.91</v>
      </c>
      <c r="Z1917" s="947"/>
      <c r="AA1917" s="947">
        <v>0</v>
      </c>
      <c r="AB1917" s="947">
        <v>341.32</v>
      </c>
      <c r="AC1917" s="947">
        <v>0.38</v>
      </c>
      <c r="AD1917" s="947"/>
      <c r="AE1917" s="947"/>
      <c r="AF1917" s="947">
        <v>355.3</v>
      </c>
      <c r="AG1917" s="947">
        <v>0.37</v>
      </c>
    </row>
    <row r="1918" spans="1:33" s="952" customFormat="1" x14ac:dyDescent="0.2">
      <c r="A1918" s="946">
        <v>38434</v>
      </c>
      <c r="B1918" s="947">
        <v>17.094000000000001</v>
      </c>
      <c r="C1918" s="947"/>
      <c r="D1918" s="947">
        <v>6.476</v>
      </c>
      <c r="E1918" s="947"/>
      <c r="F1918" s="1013">
        <f t="shared" si="61"/>
        <v>23.57</v>
      </c>
      <c r="G1918" s="1013"/>
      <c r="H1918" s="1013"/>
      <c r="I1918" s="1013"/>
      <c r="J1918" s="1013"/>
      <c r="K1918" s="1013"/>
      <c r="L1918" s="1013"/>
      <c r="M1918" s="1013"/>
      <c r="N1918" s="1013"/>
      <c r="O1918" s="1013"/>
      <c r="P1918" s="1013"/>
      <c r="Q1918" s="1013"/>
      <c r="R1918" s="1013"/>
      <c r="S1918" s="947">
        <v>0</v>
      </c>
      <c r="T1918" s="948">
        <v>0</v>
      </c>
      <c r="U1918" s="981">
        <v>0</v>
      </c>
      <c r="V1918" s="947">
        <v>0</v>
      </c>
      <c r="W1918" s="947">
        <v>0</v>
      </c>
      <c r="X1918" s="947"/>
      <c r="Y1918" s="947">
        <f t="shared" si="62"/>
        <v>23.57</v>
      </c>
      <c r="Z1918" s="947"/>
      <c r="AA1918" s="947">
        <v>0</v>
      </c>
      <c r="AB1918" s="947">
        <v>341.54</v>
      </c>
      <c r="AC1918" s="947">
        <v>0.39</v>
      </c>
      <c r="AD1918" s="947"/>
      <c r="AE1918" s="947"/>
      <c r="AF1918" s="947">
        <v>355.44</v>
      </c>
      <c r="AG1918" s="947">
        <v>0.3</v>
      </c>
    </row>
    <row r="1919" spans="1:33" s="952" customFormat="1" x14ac:dyDescent="0.2">
      <c r="A1919" s="946">
        <v>38435</v>
      </c>
      <c r="B1919" s="947">
        <v>17.404</v>
      </c>
      <c r="C1919" s="947"/>
      <c r="D1919" s="947">
        <v>6.5049999999999999</v>
      </c>
      <c r="E1919" s="947"/>
      <c r="F1919" s="1013">
        <f t="shared" si="61"/>
        <v>23.908999999999999</v>
      </c>
      <c r="G1919" s="1013"/>
      <c r="H1919" s="1013"/>
      <c r="I1919" s="1013"/>
      <c r="J1919" s="1013"/>
      <c r="K1919" s="1013"/>
      <c r="L1919" s="1013"/>
      <c r="M1919" s="1013"/>
      <c r="N1919" s="1013"/>
      <c r="O1919" s="1013"/>
      <c r="P1919" s="1013"/>
      <c r="Q1919" s="1013"/>
      <c r="R1919" s="1013"/>
      <c r="S1919" s="947">
        <v>0</v>
      </c>
      <c r="T1919" s="948">
        <v>0</v>
      </c>
      <c r="U1919" s="981">
        <v>0</v>
      </c>
      <c r="V1919" s="947">
        <v>0</v>
      </c>
      <c r="W1919" s="947">
        <v>0</v>
      </c>
      <c r="X1919" s="947"/>
      <c r="Y1919" s="947">
        <f t="shared" si="62"/>
        <v>23.908999999999999</v>
      </c>
      <c r="Z1919" s="947"/>
      <c r="AA1919" s="947">
        <v>0</v>
      </c>
      <c r="AB1919" s="947">
        <v>341.45</v>
      </c>
      <c r="AC1919" s="947">
        <v>0</v>
      </c>
      <c r="AD1919" s="947"/>
      <c r="AE1919" s="947"/>
      <c r="AF1919" s="947">
        <v>355.35</v>
      </c>
      <c r="AG1919" s="947">
        <v>0.01</v>
      </c>
    </row>
    <row r="1920" spans="1:33" s="952" customFormat="1" x14ac:dyDescent="0.2">
      <c r="A1920" s="946">
        <v>38436</v>
      </c>
      <c r="B1920" s="947">
        <v>17.652999999999999</v>
      </c>
      <c r="C1920" s="947"/>
      <c r="D1920" s="947">
        <v>6.4539999999999997</v>
      </c>
      <c r="E1920" s="947"/>
      <c r="F1920" s="1013">
        <f t="shared" si="61"/>
        <v>24.106999999999999</v>
      </c>
      <c r="G1920" s="1013"/>
      <c r="H1920" s="1013"/>
      <c r="I1920" s="1013"/>
      <c r="J1920" s="1013"/>
      <c r="K1920" s="1013"/>
      <c r="L1920" s="1013"/>
      <c r="M1920" s="1013"/>
      <c r="N1920" s="1013"/>
      <c r="O1920" s="1013"/>
      <c r="P1920" s="1013"/>
      <c r="Q1920" s="1013"/>
      <c r="R1920" s="1013"/>
      <c r="S1920" s="947">
        <v>0</v>
      </c>
      <c r="T1920" s="948">
        <v>0</v>
      </c>
      <c r="U1920" s="981">
        <v>0</v>
      </c>
      <c r="V1920" s="947">
        <v>0</v>
      </c>
      <c r="W1920" s="947">
        <v>0</v>
      </c>
      <c r="X1920" s="947"/>
      <c r="Y1920" s="947">
        <f t="shared" si="62"/>
        <v>24.106999999999999</v>
      </c>
      <c r="Z1920" s="947"/>
      <c r="AA1920" s="947">
        <v>0</v>
      </c>
      <c r="AB1920" s="947">
        <v>341.48</v>
      </c>
      <c r="AC1920" s="947">
        <v>0.05</v>
      </c>
      <c r="AD1920" s="947"/>
      <c r="AE1920" s="947"/>
      <c r="AF1920" s="947">
        <v>355.37</v>
      </c>
      <c r="AG1920" s="947">
        <v>0.01</v>
      </c>
    </row>
    <row r="1921" spans="1:33" s="952" customFormat="1" x14ac:dyDescent="0.2">
      <c r="A1921" s="946">
        <v>38437</v>
      </c>
      <c r="B1921" s="947">
        <v>13.792999999999999</v>
      </c>
      <c r="C1921" s="947"/>
      <c r="D1921" s="947">
        <v>6.4729999999999999</v>
      </c>
      <c r="E1921" s="947"/>
      <c r="F1921" s="1013">
        <f t="shared" si="61"/>
        <v>20.265999999999998</v>
      </c>
      <c r="G1921" s="1013"/>
      <c r="H1921" s="1013"/>
      <c r="I1921" s="1013"/>
      <c r="J1921" s="1013"/>
      <c r="K1921" s="1013"/>
      <c r="L1921" s="1013"/>
      <c r="M1921" s="1013"/>
      <c r="N1921" s="1013"/>
      <c r="O1921" s="1013"/>
      <c r="P1921" s="1013"/>
      <c r="Q1921" s="1013"/>
      <c r="R1921" s="1013"/>
      <c r="S1921" s="947">
        <v>0</v>
      </c>
      <c r="T1921" s="948">
        <v>0</v>
      </c>
      <c r="U1921" s="981">
        <v>0</v>
      </c>
      <c r="V1921" s="947">
        <v>0</v>
      </c>
      <c r="W1921" s="950">
        <v>0</v>
      </c>
      <c r="X1921" s="950"/>
      <c r="Y1921" s="947">
        <f t="shared" si="62"/>
        <v>20.265999999999998</v>
      </c>
      <c r="Z1921" s="947"/>
      <c r="AA1921" s="947">
        <v>0</v>
      </c>
      <c r="AB1921" s="947">
        <v>341.41</v>
      </c>
      <c r="AC1921" s="947">
        <v>0</v>
      </c>
      <c r="AD1921" s="947"/>
      <c r="AE1921" s="947"/>
      <c r="AF1921" s="947">
        <v>355.33</v>
      </c>
      <c r="AG1921" s="947">
        <v>0</v>
      </c>
    </row>
    <row r="1922" spans="1:33" s="952" customFormat="1" x14ac:dyDescent="0.2">
      <c r="A1922" s="946">
        <v>38438</v>
      </c>
      <c r="B1922" s="947">
        <v>14.52</v>
      </c>
      <c r="C1922" s="947"/>
      <c r="D1922" s="980">
        <v>6.36</v>
      </c>
      <c r="E1922" s="980"/>
      <c r="F1922" s="1013">
        <f t="shared" si="61"/>
        <v>20.88</v>
      </c>
      <c r="G1922" s="1013"/>
      <c r="H1922" s="1013"/>
      <c r="I1922" s="1013"/>
      <c r="J1922" s="1013"/>
      <c r="K1922" s="1013"/>
      <c r="L1922" s="1013"/>
      <c r="M1922" s="1013"/>
      <c r="N1922" s="1013"/>
      <c r="O1922" s="1013"/>
      <c r="P1922" s="1013"/>
      <c r="Q1922" s="1013"/>
      <c r="R1922" s="1013"/>
      <c r="S1922" s="947">
        <v>0</v>
      </c>
      <c r="T1922" s="948">
        <v>0</v>
      </c>
      <c r="U1922" s="981">
        <v>0</v>
      </c>
      <c r="V1922" s="947">
        <v>0</v>
      </c>
      <c r="W1922" s="950">
        <v>0</v>
      </c>
      <c r="X1922" s="950"/>
      <c r="Y1922" s="947">
        <f t="shared" si="62"/>
        <v>20.88</v>
      </c>
      <c r="Z1922" s="947"/>
      <c r="AA1922" s="947">
        <v>0</v>
      </c>
      <c r="AB1922" s="947">
        <v>341.36</v>
      </c>
      <c r="AC1922" s="947">
        <v>0.74</v>
      </c>
      <c r="AD1922" s="947"/>
      <c r="AE1922" s="947"/>
      <c r="AF1922" s="947">
        <v>355.45</v>
      </c>
      <c r="AG1922" s="947">
        <v>0.9</v>
      </c>
    </row>
    <row r="1923" spans="1:33" s="952" customFormat="1" x14ac:dyDescent="0.2">
      <c r="A1923" s="946">
        <v>38439</v>
      </c>
      <c r="B1923" s="947">
        <v>16.7</v>
      </c>
      <c r="C1923" s="947"/>
      <c r="D1923" s="947">
        <v>6.4630000000000001</v>
      </c>
      <c r="E1923" s="947"/>
      <c r="F1923" s="1013">
        <f t="shared" si="61"/>
        <v>23.163</v>
      </c>
      <c r="G1923" s="1013"/>
      <c r="H1923" s="1013"/>
      <c r="I1923" s="1013"/>
      <c r="J1923" s="1013"/>
      <c r="K1923" s="1013"/>
      <c r="L1923" s="1013"/>
      <c r="M1923" s="1013"/>
      <c r="N1923" s="1013"/>
      <c r="O1923" s="1013"/>
      <c r="P1923" s="1013"/>
      <c r="Q1923" s="1013"/>
      <c r="R1923" s="1013"/>
      <c r="S1923" s="947">
        <v>0</v>
      </c>
      <c r="T1923" s="948">
        <v>0</v>
      </c>
      <c r="U1923" s="981">
        <v>0</v>
      </c>
      <c r="V1923" s="947">
        <v>0</v>
      </c>
      <c r="W1923" s="950">
        <v>0</v>
      </c>
      <c r="X1923" s="950"/>
      <c r="Y1923" s="947">
        <f t="shared" si="62"/>
        <v>23.163</v>
      </c>
      <c r="Z1923" s="947"/>
      <c r="AA1923" s="947">
        <v>0</v>
      </c>
      <c r="AB1923" s="947">
        <v>342.19</v>
      </c>
      <c r="AC1923" s="947">
        <v>0.28000000000000003</v>
      </c>
      <c r="AD1923" s="947"/>
      <c r="AE1923" s="947"/>
      <c r="AF1923" s="947">
        <v>355.83</v>
      </c>
      <c r="AG1923" s="947">
        <v>0.26</v>
      </c>
    </row>
    <row r="1924" spans="1:33" s="952" customFormat="1" x14ac:dyDescent="0.2">
      <c r="A1924" s="946">
        <v>38440</v>
      </c>
      <c r="B1924" s="947">
        <v>17.606999999999999</v>
      </c>
      <c r="C1924" s="947"/>
      <c r="D1924" s="947">
        <v>6.5679999999999996</v>
      </c>
      <c r="E1924" s="947"/>
      <c r="F1924" s="1013">
        <f t="shared" si="61"/>
        <v>24.174999999999997</v>
      </c>
      <c r="G1924" s="1013"/>
      <c r="H1924" s="1013"/>
      <c r="I1924" s="1013"/>
      <c r="J1924" s="1013"/>
      <c r="K1924" s="1013"/>
      <c r="L1924" s="1013"/>
      <c r="M1924" s="1013"/>
      <c r="N1924" s="1013"/>
      <c r="O1924" s="1013"/>
      <c r="P1924" s="1013"/>
      <c r="Q1924" s="1013"/>
      <c r="R1924" s="1013"/>
      <c r="S1924" s="947">
        <v>0</v>
      </c>
      <c r="T1924" s="948">
        <v>0</v>
      </c>
      <c r="U1924" s="981">
        <v>0</v>
      </c>
      <c r="V1924" s="947">
        <v>0</v>
      </c>
      <c r="W1924" s="950">
        <v>0</v>
      </c>
      <c r="X1924" s="950"/>
      <c r="Y1924" s="947">
        <f t="shared" si="62"/>
        <v>24.174999999999997</v>
      </c>
      <c r="Z1924" s="947"/>
      <c r="AA1924" s="947">
        <v>0</v>
      </c>
      <c r="AB1924" s="947">
        <v>341.76</v>
      </c>
      <c r="AC1924" s="947">
        <v>0</v>
      </c>
      <c r="AD1924" s="947"/>
      <c r="AE1924" s="947"/>
      <c r="AF1924" s="980">
        <v>355.5</v>
      </c>
      <c r="AG1924" s="947">
        <v>0</v>
      </c>
    </row>
    <row r="1925" spans="1:33" s="952" customFormat="1" x14ac:dyDescent="0.2">
      <c r="A1925" s="946">
        <v>38441</v>
      </c>
      <c r="B1925" s="947">
        <v>17.904</v>
      </c>
      <c r="C1925" s="947"/>
      <c r="D1925" s="947">
        <v>6.5</v>
      </c>
      <c r="E1925" s="947"/>
      <c r="F1925" s="1013">
        <f t="shared" si="61"/>
        <v>24.404</v>
      </c>
      <c r="G1925" s="1013"/>
      <c r="H1925" s="1013"/>
      <c r="I1925" s="1013"/>
      <c r="J1925" s="1013"/>
      <c r="K1925" s="1013"/>
      <c r="L1925" s="1013"/>
      <c r="M1925" s="1013"/>
      <c r="N1925" s="1013"/>
      <c r="O1925" s="1013"/>
      <c r="P1925" s="1013"/>
      <c r="Q1925" s="1013"/>
      <c r="R1925" s="1013"/>
      <c r="S1925" s="947">
        <v>0</v>
      </c>
      <c r="T1925" s="948">
        <v>0</v>
      </c>
      <c r="U1925" s="981">
        <v>0</v>
      </c>
      <c r="V1925" s="947">
        <v>0</v>
      </c>
      <c r="W1925" s="947">
        <v>0</v>
      </c>
      <c r="X1925" s="947"/>
      <c r="Y1925" s="947">
        <f t="shared" si="62"/>
        <v>24.404</v>
      </c>
      <c r="Z1925" s="947"/>
      <c r="AA1925" s="947">
        <v>0</v>
      </c>
      <c r="AB1925" s="980">
        <v>341.69</v>
      </c>
      <c r="AC1925" s="947">
        <v>0</v>
      </c>
      <c r="AD1925" s="947"/>
      <c r="AE1925" s="947"/>
      <c r="AF1925" s="980">
        <v>355.51</v>
      </c>
      <c r="AG1925" s="947">
        <v>0</v>
      </c>
    </row>
    <row r="1926" spans="1:33" s="952" customFormat="1" x14ac:dyDescent="0.2">
      <c r="A1926" s="946">
        <v>38442</v>
      </c>
      <c r="B1926" s="950">
        <v>17.245000000000001</v>
      </c>
      <c r="C1926" s="950"/>
      <c r="D1926" s="947">
        <v>6.8419999999999996</v>
      </c>
      <c r="E1926" s="947"/>
      <c r="F1926" s="1013">
        <f t="shared" si="61"/>
        <v>24.087</v>
      </c>
      <c r="G1926" s="1013"/>
      <c r="H1926" s="1013"/>
      <c r="I1926" s="1013"/>
      <c r="J1926" s="1013"/>
      <c r="K1926" s="1013"/>
      <c r="L1926" s="1013"/>
      <c r="M1926" s="1013"/>
      <c r="N1926" s="1013"/>
      <c r="O1926" s="1013"/>
      <c r="P1926" s="1013"/>
      <c r="Q1926" s="1013"/>
      <c r="R1926" s="1013"/>
      <c r="S1926" s="947">
        <v>0</v>
      </c>
      <c r="T1926" s="948">
        <v>0</v>
      </c>
      <c r="U1926" s="981">
        <v>0</v>
      </c>
      <c r="V1926" s="947">
        <v>0</v>
      </c>
      <c r="W1926" s="947">
        <v>0</v>
      </c>
      <c r="X1926" s="947"/>
      <c r="Y1926" s="947">
        <f t="shared" si="62"/>
        <v>24.087</v>
      </c>
      <c r="Z1926" s="947">
        <f>AVERAGE(Y1896:Y1926)</f>
        <v>23.570290322580643</v>
      </c>
      <c r="AA1926" s="947">
        <v>0</v>
      </c>
      <c r="AB1926" s="980">
        <v>341.52</v>
      </c>
      <c r="AC1926" s="947">
        <v>0.02</v>
      </c>
      <c r="AD1926" s="947"/>
      <c r="AE1926" s="947"/>
      <c r="AF1926" s="947">
        <v>355.35</v>
      </c>
      <c r="AG1926" s="947">
        <v>0</v>
      </c>
    </row>
    <row r="1927" spans="1:33" s="952" customFormat="1" x14ac:dyDescent="0.2">
      <c r="A1927" s="946">
        <v>38443</v>
      </c>
      <c r="B1927" s="947">
        <v>17.7</v>
      </c>
      <c r="C1927" s="947"/>
      <c r="D1927" s="947">
        <v>6.5339999999999998</v>
      </c>
      <c r="E1927" s="947"/>
      <c r="F1927" s="1013">
        <f t="shared" si="61"/>
        <v>24.233999999999998</v>
      </c>
      <c r="G1927" s="1013"/>
      <c r="H1927" s="1013"/>
      <c r="I1927" s="1013"/>
      <c r="J1927" s="1013"/>
      <c r="K1927" s="1013"/>
      <c r="L1927" s="1013"/>
      <c r="M1927" s="1013"/>
      <c r="N1927" s="1013"/>
      <c r="O1927" s="1013"/>
      <c r="P1927" s="1013"/>
      <c r="Q1927" s="1013"/>
      <c r="R1927" s="1013"/>
      <c r="S1927" s="947">
        <v>0</v>
      </c>
      <c r="T1927" s="948">
        <v>0</v>
      </c>
      <c r="U1927" s="949">
        <v>0</v>
      </c>
      <c r="V1927" s="947">
        <v>0</v>
      </c>
      <c r="W1927" s="947">
        <v>0</v>
      </c>
      <c r="X1927" s="947"/>
      <c r="Y1927" s="947">
        <f t="shared" si="62"/>
        <v>24.233999999999998</v>
      </c>
      <c r="Z1927" s="947"/>
      <c r="AA1927" s="947">
        <v>0</v>
      </c>
      <c r="AB1927" s="947">
        <v>341.48</v>
      </c>
      <c r="AC1927" s="947">
        <v>0.05</v>
      </c>
      <c r="AD1927" s="947"/>
      <c r="AE1927" s="947"/>
      <c r="AF1927" s="950">
        <v>355.37</v>
      </c>
      <c r="AG1927" s="950">
        <v>0.4</v>
      </c>
    </row>
    <row r="1928" spans="1:33" s="952" customFormat="1" x14ac:dyDescent="0.2">
      <c r="A1928" s="946">
        <v>38444</v>
      </c>
      <c r="B1928" s="947">
        <v>15.701000000000001</v>
      </c>
      <c r="C1928" s="947"/>
      <c r="D1928" s="947">
        <v>6.6520000000000001</v>
      </c>
      <c r="E1928" s="947"/>
      <c r="F1928" s="1013">
        <f t="shared" si="61"/>
        <v>22.353000000000002</v>
      </c>
      <c r="G1928" s="1013"/>
      <c r="H1928" s="1013"/>
      <c r="I1928" s="1013"/>
      <c r="J1928" s="1013"/>
      <c r="K1928" s="1013"/>
      <c r="L1928" s="1013"/>
      <c r="M1928" s="1013"/>
      <c r="N1928" s="1013"/>
      <c r="O1928" s="1013"/>
      <c r="P1928" s="1013"/>
      <c r="Q1928" s="1013"/>
      <c r="R1928" s="1013"/>
      <c r="S1928" s="947">
        <v>0</v>
      </c>
      <c r="T1928" s="948">
        <v>0</v>
      </c>
      <c r="U1928" s="949">
        <v>0</v>
      </c>
      <c r="V1928" s="947">
        <v>0</v>
      </c>
      <c r="W1928" s="947">
        <v>0</v>
      </c>
      <c r="X1928" s="947"/>
      <c r="Y1928" s="947">
        <f t="shared" si="62"/>
        <v>22.353000000000002</v>
      </c>
      <c r="Z1928" s="947"/>
      <c r="AA1928" s="947">
        <v>0</v>
      </c>
      <c r="AB1928" s="947">
        <v>341.58</v>
      </c>
      <c r="AC1928" s="947">
        <v>0.62</v>
      </c>
      <c r="AD1928" s="947"/>
      <c r="AE1928" s="947"/>
      <c r="AF1928" s="950">
        <v>355.45</v>
      </c>
      <c r="AG1928" s="950">
        <v>0.35</v>
      </c>
    </row>
    <row r="1929" spans="1:33" s="952" customFormat="1" x14ac:dyDescent="0.2">
      <c r="A1929" s="946">
        <v>38445</v>
      </c>
      <c r="B1929" s="953">
        <v>14.439</v>
      </c>
      <c r="C1929" s="953"/>
      <c r="D1929" s="947">
        <v>5.9359999999999999</v>
      </c>
      <c r="E1929" s="947"/>
      <c r="F1929" s="1013">
        <f t="shared" si="61"/>
        <v>20.375</v>
      </c>
      <c r="G1929" s="1013"/>
      <c r="H1929" s="1013"/>
      <c r="I1929" s="1013"/>
      <c r="J1929" s="1013"/>
      <c r="K1929" s="1013"/>
      <c r="L1929" s="1013"/>
      <c r="M1929" s="1013"/>
      <c r="N1929" s="1013"/>
      <c r="O1929" s="1013"/>
      <c r="P1929" s="1013"/>
      <c r="Q1929" s="1013"/>
      <c r="R1929" s="1013"/>
      <c r="S1929" s="947">
        <v>0</v>
      </c>
      <c r="T1929" s="948">
        <v>0</v>
      </c>
      <c r="U1929" s="949">
        <v>0</v>
      </c>
      <c r="V1929" s="947">
        <v>0</v>
      </c>
      <c r="W1929" s="947">
        <v>0</v>
      </c>
      <c r="X1929" s="947"/>
      <c r="Y1929" s="947">
        <f t="shared" si="62"/>
        <v>20.375</v>
      </c>
      <c r="Z1929" s="947"/>
      <c r="AA1929" s="947">
        <v>0</v>
      </c>
      <c r="AB1929" s="947">
        <v>341.47</v>
      </c>
      <c r="AC1929" s="947">
        <v>0</v>
      </c>
      <c r="AD1929" s="947"/>
      <c r="AE1929" s="947"/>
      <c r="AF1929" s="950">
        <v>355.35</v>
      </c>
      <c r="AG1929" s="950">
        <v>0</v>
      </c>
    </row>
    <row r="1930" spans="1:33" s="952" customFormat="1" x14ac:dyDescent="0.2">
      <c r="A1930" s="946">
        <v>38446</v>
      </c>
      <c r="B1930" s="947">
        <v>18.577999999999999</v>
      </c>
      <c r="C1930" s="947"/>
      <c r="D1930" s="947">
        <v>7.4279999999999999</v>
      </c>
      <c r="E1930" s="947"/>
      <c r="F1930" s="1013">
        <f t="shared" si="61"/>
        <v>26.006</v>
      </c>
      <c r="G1930" s="1013"/>
      <c r="H1930" s="1013"/>
      <c r="I1930" s="1013"/>
      <c r="J1930" s="1013"/>
      <c r="K1930" s="1013"/>
      <c r="L1930" s="1013"/>
      <c r="M1930" s="1013"/>
      <c r="N1930" s="1013"/>
      <c r="O1930" s="1013"/>
      <c r="P1930" s="1013"/>
      <c r="Q1930" s="1013"/>
      <c r="R1930" s="1013"/>
      <c r="S1930" s="947">
        <v>0</v>
      </c>
      <c r="T1930" s="948">
        <v>0</v>
      </c>
      <c r="U1930" s="949">
        <v>0</v>
      </c>
      <c r="V1930" s="947">
        <v>0</v>
      </c>
      <c r="W1930" s="947">
        <v>0</v>
      </c>
      <c r="X1930" s="947"/>
      <c r="Y1930" s="947">
        <f t="shared" si="62"/>
        <v>26.006</v>
      </c>
      <c r="Z1930" s="947"/>
      <c r="AA1930" s="947">
        <v>0</v>
      </c>
      <c r="AB1930" s="947">
        <v>341.32</v>
      </c>
      <c r="AC1930" s="947">
        <v>0</v>
      </c>
      <c r="AD1930" s="947"/>
      <c r="AE1930" s="947"/>
      <c r="AF1930" s="947">
        <v>355.3</v>
      </c>
      <c r="AG1930" s="947">
        <v>0</v>
      </c>
    </row>
    <row r="1931" spans="1:33" s="952" customFormat="1" x14ac:dyDescent="0.2">
      <c r="A1931" s="946">
        <v>38447</v>
      </c>
      <c r="B1931" s="947">
        <v>16.024999999999999</v>
      </c>
      <c r="C1931" s="947"/>
      <c r="D1931" s="947">
        <v>8.2569999999999997</v>
      </c>
      <c r="E1931" s="947"/>
      <c r="F1931" s="1013">
        <f t="shared" si="61"/>
        <v>24.281999999999996</v>
      </c>
      <c r="G1931" s="1013"/>
      <c r="H1931" s="1013"/>
      <c r="I1931" s="1013"/>
      <c r="J1931" s="1013"/>
      <c r="K1931" s="1013"/>
      <c r="L1931" s="1013"/>
      <c r="M1931" s="1013"/>
      <c r="N1931" s="1013"/>
      <c r="O1931" s="1013"/>
      <c r="P1931" s="1013"/>
      <c r="Q1931" s="1013"/>
      <c r="R1931" s="1013"/>
      <c r="S1931" s="947">
        <v>0</v>
      </c>
      <c r="T1931" s="948">
        <v>0</v>
      </c>
      <c r="U1931" s="949">
        <v>0</v>
      </c>
      <c r="V1931" s="947">
        <v>0</v>
      </c>
      <c r="W1931" s="947">
        <v>0</v>
      </c>
      <c r="X1931" s="947"/>
      <c r="Y1931" s="947">
        <f t="shared" si="62"/>
        <v>24.281999999999996</v>
      </c>
      <c r="Z1931" s="947"/>
      <c r="AA1931" s="947">
        <v>0</v>
      </c>
      <c r="AB1931" s="947">
        <v>341.31</v>
      </c>
      <c r="AC1931" s="947">
        <v>0</v>
      </c>
      <c r="AD1931" s="947"/>
      <c r="AE1931" s="947"/>
      <c r="AF1931" s="950">
        <v>355.24</v>
      </c>
      <c r="AG1931" s="950">
        <v>0</v>
      </c>
    </row>
    <row r="1932" spans="1:33" s="952" customFormat="1" x14ac:dyDescent="0.2">
      <c r="A1932" s="946">
        <v>38448</v>
      </c>
      <c r="B1932" s="947">
        <v>19.329999999999998</v>
      </c>
      <c r="C1932" s="947"/>
      <c r="D1932" s="947">
        <v>6.6239999999999997</v>
      </c>
      <c r="E1932" s="947"/>
      <c r="F1932" s="1013">
        <f t="shared" si="61"/>
        <v>25.953999999999997</v>
      </c>
      <c r="G1932" s="1013"/>
      <c r="H1932" s="1013"/>
      <c r="I1932" s="1013"/>
      <c r="J1932" s="1013"/>
      <c r="K1932" s="1013"/>
      <c r="L1932" s="1013"/>
      <c r="M1932" s="1013"/>
      <c r="N1932" s="1013"/>
      <c r="O1932" s="1013"/>
      <c r="P1932" s="1013"/>
      <c r="Q1932" s="1013"/>
      <c r="R1932" s="1013"/>
      <c r="S1932" s="947">
        <v>0</v>
      </c>
      <c r="T1932" s="948">
        <v>0</v>
      </c>
      <c r="U1932" s="949">
        <v>0</v>
      </c>
      <c r="V1932" s="947">
        <v>0</v>
      </c>
      <c r="W1932" s="947">
        <v>0</v>
      </c>
      <c r="X1932" s="947"/>
      <c r="Y1932" s="947">
        <f t="shared" si="62"/>
        <v>25.953999999999997</v>
      </c>
      <c r="Z1932" s="947"/>
      <c r="AA1932" s="947">
        <v>0</v>
      </c>
      <c r="AB1932" s="947">
        <v>341.25</v>
      </c>
      <c r="AC1932" s="947">
        <v>0</v>
      </c>
      <c r="AD1932" s="947"/>
      <c r="AE1932" s="947"/>
      <c r="AF1932" s="947">
        <v>355.24</v>
      </c>
      <c r="AG1932" s="947">
        <v>0</v>
      </c>
    </row>
    <row r="1933" spans="1:33" s="952" customFormat="1" x14ac:dyDescent="0.2">
      <c r="A1933" s="946">
        <v>38449</v>
      </c>
      <c r="B1933" s="947">
        <v>17.751999999999999</v>
      </c>
      <c r="C1933" s="947"/>
      <c r="D1933" s="947">
        <v>8.26</v>
      </c>
      <c r="E1933" s="947"/>
      <c r="F1933" s="1013">
        <f t="shared" si="61"/>
        <v>26.012</v>
      </c>
      <c r="G1933" s="1013"/>
      <c r="H1933" s="1013"/>
      <c r="I1933" s="1013"/>
      <c r="J1933" s="1013"/>
      <c r="K1933" s="1013"/>
      <c r="L1933" s="1013"/>
      <c r="M1933" s="1013"/>
      <c r="N1933" s="1013"/>
      <c r="O1933" s="1013"/>
      <c r="P1933" s="1013"/>
      <c r="Q1933" s="1013"/>
      <c r="R1933" s="1013"/>
      <c r="S1933" s="947">
        <v>0</v>
      </c>
      <c r="T1933" s="1020">
        <v>9.9000000000000005E-2</v>
      </c>
      <c r="U1933" s="949">
        <v>0</v>
      </c>
      <c r="V1933" s="947">
        <v>0</v>
      </c>
      <c r="W1933" s="947">
        <v>0</v>
      </c>
      <c r="X1933" s="947"/>
      <c r="Y1933" s="947">
        <f t="shared" si="62"/>
        <v>25.913</v>
      </c>
      <c r="Z1933" s="947"/>
      <c r="AA1933" s="947">
        <v>0</v>
      </c>
      <c r="AB1933" s="947">
        <v>341.41</v>
      </c>
      <c r="AC1933" s="947">
        <v>0.57999999999999996</v>
      </c>
      <c r="AD1933" s="947"/>
      <c r="AE1933" s="947"/>
      <c r="AF1933" s="947">
        <v>355.4</v>
      </c>
      <c r="AG1933" s="947">
        <v>0.87</v>
      </c>
    </row>
    <row r="1934" spans="1:33" s="952" customFormat="1" x14ac:dyDescent="0.2">
      <c r="A1934" s="946">
        <v>38450</v>
      </c>
      <c r="B1934" s="950">
        <v>17.654</v>
      </c>
      <c r="C1934" s="950"/>
      <c r="D1934" s="947">
        <v>6.6369999999999996</v>
      </c>
      <c r="E1934" s="947"/>
      <c r="F1934" s="1013">
        <f t="shared" si="61"/>
        <v>24.291</v>
      </c>
      <c r="G1934" s="1013"/>
      <c r="H1934" s="1013"/>
      <c r="I1934" s="1013"/>
      <c r="J1934" s="1013"/>
      <c r="K1934" s="1013"/>
      <c r="L1934" s="1013"/>
      <c r="M1934" s="1013"/>
      <c r="N1934" s="1013"/>
      <c r="O1934" s="1013"/>
      <c r="P1934" s="1013"/>
      <c r="Q1934" s="1013"/>
      <c r="R1934" s="1013"/>
      <c r="S1934" s="947">
        <v>0</v>
      </c>
      <c r="T1934" s="1020">
        <v>4.7E-2</v>
      </c>
      <c r="U1934" s="949">
        <v>0</v>
      </c>
      <c r="V1934" s="947">
        <v>0</v>
      </c>
      <c r="W1934" s="947">
        <v>0</v>
      </c>
      <c r="X1934" s="947"/>
      <c r="Y1934" s="947">
        <f t="shared" si="62"/>
        <v>24.244</v>
      </c>
      <c r="Z1934" s="947"/>
      <c r="AA1934" s="947">
        <v>0</v>
      </c>
      <c r="AB1934" s="947">
        <v>341.35</v>
      </c>
      <c r="AC1934" s="947">
        <v>0.52</v>
      </c>
      <c r="AD1934" s="947"/>
      <c r="AE1934" s="947"/>
      <c r="AF1934" s="980">
        <v>355.52</v>
      </c>
      <c r="AG1934" s="947">
        <v>7.0000000000000007E-2</v>
      </c>
    </row>
    <row r="1935" spans="1:33" s="952" customFormat="1" x14ac:dyDescent="0.2">
      <c r="A1935" s="946">
        <v>38451</v>
      </c>
      <c r="B1935" s="947">
        <v>17.251999999999999</v>
      </c>
      <c r="C1935" s="947"/>
      <c r="D1935" s="947">
        <v>8.3840000000000003</v>
      </c>
      <c r="E1935" s="947"/>
      <c r="F1935" s="1013">
        <f t="shared" si="61"/>
        <v>25.635999999999999</v>
      </c>
      <c r="G1935" s="1013"/>
      <c r="H1935" s="1013"/>
      <c r="I1935" s="1013"/>
      <c r="J1935" s="1013"/>
      <c r="K1935" s="1013"/>
      <c r="L1935" s="1013"/>
      <c r="M1935" s="1013"/>
      <c r="N1935" s="1013"/>
      <c r="O1935" s="1013"/>
      <c r="P1935" s="1013"/>
      <c r="Q1935" s="1013"/>
      <c r="R1935" s="1013"/>
      <c r="S1935" s="947">
        <v>0</v>
      </c>
      <c r="T1935" s="1020">
        <v>4.7E-2</v>
      </c>
      <c r="U1935" s="949">
        <v>0</v>
      </c>
      <c r="V1935" s="1014">
        <v>0</v>
      </c>
      <c r="W1935" s="1014">
        <v>0</v>
      </c>
      <c r="X1935" s="1014"/>
      <c r="Y1935" s="947">
        <f t="shared" si="62"/>
        <v>25.588999999999999</v>
      </c>
      <c r="Z1935" s="947"/>
      <c r="AA1935" s="947">
        <v>0</v>
      </c>
      <c r="AB1935" s="947">
        <v>341.29</v>
      </c>
      <c r="AC1935" s="947">
        <v>0</v>
      </c>
      <c r="AD1935" s="947"/>
      <c r="AE1935" s="947"/>
      <c r="AF1935" s="980">
        <v>355.238</v>
      </c>
      <c r="AG1935" s="947">
        <v>0</v>
      </c>
    </row>
    <row r="1936" spans="1:33" s="952" customFormat="1" x14ac:dyDescent="0.2">
      <c r="A1936" s="946">
        <v>38452</v>
      </c>
      <c r="B1936" s="947">
        <v>15.973000000000001</v>
      </c>
      <c r="C1936" s="947"/>
      <c r="D1936" s="947">
        <v>10.074999999999999</v>
      </c>
      <c r="E1936" s="947"/>
      <c r="F1936" s="1013">
        <f t="shared" si="61"/>
        <v>26.048000000000002</v>
      </c>
      <c r="G1936" s="1013"/>
      <c r="H1936" s="1013"/>
      <c r="I1936" s="1013"/>
      <c r="J1936" s="1013"/>
      <c r="K1936" s="1013"/>
      <c r="L1936" s="1013"/>
      <c r="M1936" s="1013"/>
      <c r="N1936" s="1013"/>
      <c r="O1936" s="1013"/>
      <c r="P1936" s="1013"/>
      <c r="Q1936" s="1013"/>
      <c r="R1936" s="1013"/>
      <c r="S1936" s="947">
        <v>0</v>
      </c>
      <c r="T1936" s="1020">
        <v>4.7E-2</v>
      </c>
      <c r="U1936" s="949">
        <v>0</v>
      </c>
      <c r="V1936" s="947">
        <v>0</v>
      </c>
      <c r="W1936" s="947">
        <v>0</v>
      </c>
      <c r="X1936" s="947"/>
      <c r="Y1936" s="947">
        <f t="shared" si="62"/>
        <v>26.001000000000001</v>
      </c>
      <c r="Z1936" s="947"/>
      <c r="AA1936" s="947">
        <v>0</v>
      </c>
      <c r="AB1936" s="980">
        <v>341.25</v>
      </c>
      <c r="AC1936" s="947">
        <v>0</v>
      </c>
      <c r="AD1936" s="947"/>
      <c r="AE1936" s="947"/>
      <c r="AF1936" s="947">
        <v>355.3</v>
      </c>
      <c r="AG1936" s="947">
        <v>0</v>
      </c>
    </row>
    <row r="1937" spans="1:33" s="952" customFormat="1" x14ac:dyDescent="0.2">
      <c r="A1937" s="946">
        <v>38453</v>
      </c>
      <c r="B1937" s="947">
        <v>17.704999999999998</v>
      </c>
      <c r="C1937" s="947"/>
      <c r="D1937" s="947">
        <v>7.0250000000000004</v>
      </c>
      <c r="E1937" s="947"/>
      <c r="F1937" s="1013">
        <f t="shared" si="61"/>
        <v>24.729999999999997</v>
      </c>
      <c r="G1937" s="1013"/>
      <c r="H1937" s="1013"/>
      <c r="I1937" s="1013"/>
      <c r="J1937" s="1013"/>
      <c r="K1937" s="1013"/>
      <c r="L1937" s="1013"/>
      <c r="M1937" s="1013"/>
      <c r="N1937" s="1013"/>
      <c r="O1937" s="1013"/>
      <c r="P1937" s="1013"/>
      <c r="Q1937" s="1013"/>
      <c r="R1937" s="1013"/>
      <c r="S1937" s="947">
        <v>0</v>
      </c>
      <c r="T1937" s="1020">
        <v>4.7E-2</v>
      </c>
      <c r="U1937" s="949">
        <v>0</v>
      </c>
      <c r="V1937" s="947">
        <v>0</v>
      </c>
      <c r="W1937" s="947">
        <v>0</v>
      </c>
      <c r="X1937" s="947"/>
      <c r="Y1937" s="947">
        <f t="shared" si="62"/>
        <v>24.682999999999996</v>
      </c>
      <c r="Z1937" s="947"/>
      <c r="AA1937" s="947">
        <v>0</v>
      </c>
      <c r="AB1937" s="947">
        <v>341.2</v>
      </c>
      <c r="AC1937" s="947">
        <v>0</v>
      </c>
      <c r="AD1937" s="947"/>
      <c r="AE1937" s="947"/>
      <c r="AF1937" s="980">
        <v>355.27</v>
      </c>
      <c r="AG1937" s="947">
        <v>0</v>
      </c>
    </row>
    <row r="1938" spans="1:33" s="952" customFormat="1" x14ac:dyDescent="0.2">
      <c r="A1938" s="946">
        <v>38454</v>
      </c>
      <c r="B1938" s="947">
        <v>19.600000000000001</v>
      </c>
      <c r="C1938" s="947"/>
      <c r="D1938" s="947">
        <v>6.5030000000000001</v>
      </c>
      <c r="E1938" s="947"/>
      <c r="F1938" s="1013">
        <f t="shared" si="61"/>
        <v>26.103000000000002</v>
      </c>
      <c r="G1938" s="1013"/>
      <c r="H1938" s="1013"/>
      <c r="I1938" s="1013"/>
      <c r="J1938" s="1013"/>
      <c r="K1938" s="1013"/>
      <c r="L1938" s="1013"/>
      <c r="M1938" s="1013"/>
      <c r="N1938" s="1013"/>
      <c r="O1938" s="1013"/>
      <c r="P1938" s="1013"/>
      <c r="Q1938" s="1013"/>
      <c r="R1938" s="1013"/>
      <c r="S1938" s="947">
        <v>0</v>
      </c>
      <c r="T1938" s="1020">
        <v>4.7E-2</v>
      </c>
      <c r="U1938" s="949">
        <v>0</v>
      </c>
      <c r="V1938" s="947">
        <v>0</v>
      </c>
      <c r="W1938" s="947">
        <v>0</v>
      </c>
      <c r="X1938" s="947"/>
      <c r="Y1938" s="947">
        <f t="shared" si="62"/>
        <v>26.056000000000001</v>
      </c>
      <c r="Z1938" s="947"/>
      <c r="AA1938" s="947">
        <v>0</v>
      </c>
      <c r="AB1938" s="947">
        <v>341.21</v>
      </c>
      <c r="AC1938" s="947">
        <v>0.17</v>
      </c>
      <c r="AD1938" s="947"/>
      <c r="AE1938" s="947"/>
      <c r="AF1938" s="947">
        <v>355.25</v>
      </c>
      <c r="AG1938" s="947">
        <v>0.25</v>
      </c>
    </row>
    <row r="1939" spans="1:33" s="952" customFormat="1" x14ac:dyDescent="0.2">
      <c r="A1939" s="946">
        <v>38455</v>
      </c>
      <c r="B1939" s="947">
        <v>17.34</v>
      </c>
      <c r="C1939" s="947"/>
      <c r="D1939" s="947">
        <v>6.6390000000000002</v>
      </c>
      <c r="E1939" s="947"/>
      <c r="F1939" s="1013">
        <f t="shared" si="61"/>
        <v>23.978999999999999</v>
      </c>
      <c r="G1939" s="1013"/>
      <c r="H1939" s="1013"/>
      <c r="I1939" s="1013"/>
      <c r="J1939" s="1013"/>
      <c r="K1939" s="1013"/>
      <c r="L1939" s="1013"/>
      <c r="M1939" s="1013"/>
      <c r="N1939" s="1013"/>
      <c r="O1939" s="1013"/>
      <c r="P1939" s="1013"/>
      <c r="Q1939" s="1013"/>
      <c r="R1939" s="1013"/>
      <c r="S1939" s="947">
        <v>0</v>
      </c>
      <c r="T1939" s="1020">
        <v>4.8000000000000001E-2</v>
      </c>
      <c r="U1939" s="949">
        <v>0</v>
      </c>
      <c r="V1939" s="947">
        <v>0</v>
      </c>
      <c r="W1939" s="947">
        <v>0</v>
      </c>
      <c r="X1939" s="947"/>
      <c r="Y1939" s="947">
        <f t="shared" si="62"/>
        <v>23.931000000000001</v>
      </c>
      <c r="Z1939" s="947"/>
      <c r="AA1939" s="947">
        <v>0</v>
      </c>
      <c r="AB1939" s="947">
        <v>341.23</v>
      </c>
      <c r="AC1939" s="947">
        <v>0.05</v>
      </c>
      <c r="AD1939" s="947"/>
      <c r="AE1939" s="947"/>
      <c r="AF1939" s="947">
        <v>355.27</v>
      </c>
      <c r="AG1939" s="947">
        <v>0.09</v>
      </c>
    </row>
    <row r="1940" spans="1:33" s="952" customFormat="1" x14ac:dyDescent="0.2">
      <c r="A1940" s="946">
        <v>38456</v>
      </c>
      <c r="B1940" s="947">
        <v>18.449000000000002</v>
      </c>
      <c r="C1940" s="947"/>
      <c r="D1940" s="947">
        <v>6.8070000000000004</v>
      </c>
      <c r="E1940" s="947"/>
      <c r="F1940" s="1013">
        <f t="shared" si="61"/>
        <v>25.256</v>
      </c>
      <c r="G1940" s="1013"/>
      <c r="H1940" s="1013"/>
      <c r="I1940" s="1013"/>
      <c r="J1940" s="1013"/>
      <c r="K1940" s="1013"/>
      <c r="L1940" s="1013"/>
      <c r="M1940" s="1013"/>
      <c r="N1940" s="1013"/>
      <c r="O1940" s="1013"/>
      <c r="P1940" s="1013"/>
      <c r="Q1940" s="1013"/>
      <c r="R1940" s="1013"/>
      <c r="S1940" s="947">
        <v>0</v>
      </c>
      <c r="T1940" s="948">
        <v>0</v>
      </c>
      <c r="U1940" s="949">
        <v>0</v>
      </c>
      <c r="V1940" s="947">
        <v>0</v>
      </c>
      <c r="W1940" s="947">
        <v>0</v>
      </c>
      <c r="X1940" s="947"/>
      <c r="Y1940" s="947">
        <f t="shared" si="62"/>
        <v>25.256</v>
      </c>
      <c r="Z1940" s="947"/>
      <c r="AA1940" s="947">
        <v>0</v>
      </c>
      <c r="AB1940" s="947">
        <v>341.19</v>
      </c>
      <c r="AC1940" s="947">
        <v>0</v>
      </c>
      <c r="AD1940" s="947"/>
      <c r="AE1940" s="947"/>
      <c r="AF1940" s="947">
        <v>355.27</v>
      </c>
      <c r="AG1940" s="947">
        <v>0</v>
      </c>
    </row>
    <row r="1941" spans="1:33" s="952" customFormat="1" x14ac:dyDescent="0.2">
      <c r="A1941" s="946">
        <v>38457</v>
      </c>
      <c r="B1941" s="947">
        <v>16.855</v>
      </c>
      <c r="C1941" s="947"/>
      <c r="D1941" s="947">
        <v>7.6349999999999998</v>
      </c>
      <c r="E1941" s="947"/>
      <c r="F1941" s="1013">
        <f t="shared" si="61"/>
        <v>24.490000000000002</v>
      </c>
      <c r="G1941" s="1013"/>
      <c r="H1941" s="1013"/>
      <c r="I1941" s="1013"/>
      <c r="J1941" s="1013"/>
      <c r="K1941" s="1013"/>
      <c r="L1941" s="1013"/>
      <c r="M1941" s="1013"/>
      <c r="N1941" s="1013"/>
      <c r="O1941" s="1013"/>
      <c r="P1941" s="1013"/>
      <c r="Q1941" s="1013"/>
      <c r="R1941" s="1013"/>
      <c r="S1941" s="947">
        <v>0</v>
      </c>
      <c r="T1941" s="948">
        <v>0</v>
      </c>
      <c r="U1941" s="949">
        <v>0</v>
      </c>
      <c r="V1941" s="947">
        <v>0</v>
      </c>
      <c r="W1941" s="947">
        <v>0</v>
      </c>
      <c r="X1941" s="947"/>
      <c r="Y1941" s="947">
        <f t="shared" si="62"/>
        <v>24.490000000000002</v>
      </c>
      <c r="Z1941" s="947"/>
      <c r="AA1941" s="947">
        <v>0</v>
      </c>
      <c r="AB1941" s="947">
        <v>341.17</v>
      </c>
      <c r="AC1941" s="947">
        <v>0</v>
      </c>
      <c r="AD1941" s="947"/>
      <c r="AE1941" s="947"/>
      <c r="AF1941" s="947">
        <v>355.23</v>
      </c>
      <c r="AG1941" s="947">
        <v>0</v>
      </c>
    </row>
    <row r="1942" spans="1:33" s="952" customFormat="1" x14ac:dyDescent="0.2">
      <c r="A1942" s="946">
        <v>38458</v>
      </c>
      <c r="B1942" s="947">
        <v>16.780999999999999</v>
      </c>
      <c r="C1942" s="947"/>
      <c r="D1942" s="947">
        <v>6.625</v>
      </c>
      <c r="E1942" s="947"/>
      <c r="F1942" s="1013">
        <f t="shared" si="61"/>
        <v>23.405999999999999</v>
      </c>
      <c r="G1942" s="1013"/>
      <c r="H1942" s="1013"/>
      <c r="I1942" s="1013"/>
      <c r="J1942" s="1013"/>
      <c r="K1942" s="1013"/>
      <c r="L1942" s="1013"/>
      <c r="M1942" s="1013"/>
      <c r="N1942" s="1013"/>
      <c r="O1942" s="1013"/>
      <c r="P1942" s="1013"/>
      <c r="Q1942" s="1013"/>
      <c r="R1942" s="1013"/>
      <c r="S1942" s="947">
        <v>0</v>
      </c>
      <c r="T1942" s="948">
        <v>0</v>
      </c>
      <c r="U1942" s="949">
        <v>0</v>
      </c>
      <c r="V1942" s="947">
        <v>0</v>
      </c>
      <c r="W1942" s="947">
        <v>0</v>
      </c>
      <c r="X1942" s="947"/>
      <c r="Y1942" s="947">
        <f t="shared" si="62"/>
        <v>23.405999999999999</v>
      </c>
      <c r="Z1942" s="947"/>
      <c r="AA1942" s="947">
        <v>0</v>
      </c>
      <c r="AB1942" s="947">
        <v>341.15</v>
      </c>
      <c r="AC1942" s="947">
        <v>0</v>
      </c>
      <c r="AD1942" s="947"/>
      <c r="AE1942" s="947"/>
      <c r="AF1942" s="980">
        <v>355.25</v>
      </c>
      <c r="AG1942" s="947">
        <v>0</v>
      </c>
    </row>
    <row r="1943" spans="1:33" s="952" customFormat="1" x14ac:dyDescent="0.2">
      <c r="A1943" s="946">
        <v>38459</v>
      </c>
      <c r="B1943" s="947">
        <v>17.741</v>
      </c>
      <c r="C1943" s="947"/>
      <c r="D1943" s="947">
        <v>6.2859999999999996</v>
      </c>
      <c r="E1943" s="947"/>
      <c r="F1943" s="1013">
        <f t="shared" si="61"/>
        <v>24.027000000000001</v>
      </c>
      <c r="G1943" s="1013"/>
      <c r="H1943" s="1013"/>
      <c r="I1943" s="1013"/>
      <c r="J1943" s="1013"/>
      <c r="K1943" s="1013"/>
      <c r="L1943" s="1013"/>
      <c r="M1943" s="1013"/>
      <c r="N1943" s="1013"/>
      <c r="O1943" s="1013"/>
      <c r="P1943" s="1013"/>
      <c r="Q1943" s="1013"/>
      <c r="R1943" s="1013"/>
      <c r="S1943" s="947">
        <v>0</v>
      </c>
      <c r="T1943" s="948">
        <v>0</v>
      </c>
      <c r="U1943" s="949">
        <v>0</v>
      </c>
      <c r="V1943" s="947">
        <v>0</v>
      </c>
      <c r="W1943" s="947">
        <v>0</v>
      </c>
      <c r="X1943" s="947"/>
      <c r="Y1943" s="947">
        <f t="shared" si="62"/>
        <v>24.027000000000001</v>
      </c>
      <c r="Z1943" s="947"/>
      <c r="AA1943" s="947">
        <v>0</v>
      </c>
      <c r="AB1943" s="947">
        <v>341.12</v>
      </c>
      <c r="AC1943" s="947">
        <v>0</v>
      </c>
      <c r="AD1943" s="947"/>
      <c r="AE1943" s="947"/>
      <c r="AF1943" s="947">
        <v>355.2</v>
      </c>
      <c r="AG1943" s="947">
        <v>0</v>
      </c>
    </row>
    <row r="1944" spans="1:33" s="952" customFormat="1" x14ac:dyDescent="0.2">
      <c r="A1944" s="946">
        <v>38460</v>
      </c>
      <c r="B1944" s="947">
        <v>19.254000000000001</v>
      </c>
      <c r="C1944" s="947"/>
      <c r="D1944" s="947">
        <v>6.4809999999999999</v>
      </c>
      <c r="E1944" s="947"/>
      <c r="F1944" s="1013">
        <f t="shared" si="61"/>
        <v>25.734999999999999</v>
      </c>
      <c r="G1944" s="1013"/>
      <c r="H1944" s="1013"/>
      <c r="I1944" s="1013"/>
      <c r="J1944" s="1013"/>
      <c r="K1944" s="1013"/>
      <c r="L1944" s="1013"/>
      <c r="M1944" s="1013"/>
      <c r="N1944" s="1013"/>
      <c r="O1944" s="1013"/>
      <c r="P1944" s="1013"/>
      <c r="Q1944" s="1013"/>
      <c r="R1944" s="1013"/>
      <c r="S1944" s="947">
        <v>0</v>
      </c>
      <c r="T1944" s="948">
        <v>0</v>
      </c>
      <c r="U1944" s="949">
        <v>0</v>
      </c>
      <c r="V1944" s="947">
        <v>0</v>
      </c>
      <c r="W1944" s="947">
        <v>0</v>
      </c>
      <c r="X1944" s="947"/>
      <c r="Y1944" s="947">
        <f t="shared" si="62"/>
        <v>25.734999999999999</v>
      </c>
      <c r="Z1944" s="947"/>
      <c r="AA1944" s="947">
        <v>0</v>
      </c>
      <c r="AB1944" s="947">
        <v>341.1</v>
      </c>
      <c r="AC1944" s="947">
        <v>0</v>
      </c>
      <c r="AD1944" s="947"/>
      <c r="AE1944" s="947"/>
      <c r="AF1944" s="947">
        <v>355.2</v>
      </c>
      <c r="AG1944" s="947">
        <v>0</v>
      </c>
    </row>
    <row r="1945" spans="1:33" s="952" customFormat="1" x14ac:dyDescent="0.2">
      <c r="A1945" s="946">
        <v>38461</v>
      </c>
      <c r="B1945" s="947">
        <v>20.675999999999998</v>
      </c>
      <c r="C1945" s="947"/>
      <c r="D1945" s="947">
        <v>6.8319999999999999</v>
      </c>
      <c r="E1945" s="947"/>
      <c r="F1945" s="1013">
        <f t="shared" si="61"/>
        <v>27.507999999999999</v>
      </c>
      <c r="G1945" s="1013"/>
      <c r="H1945" s="1013"/>
      <c r="I1945" s="1013"/>
      <c r="J1945" s="1013"/>
      <c r="K1945" s="1013"/>
      <c r="L1945" s="1013"/>
      <c r="M1945" s="1013"/>
      <c r="N1945" s="1013"/>
      <c r="O1945" s="1013"/>
      <c r="P1945" s="1013"/>
      <c r="Q1945" s="1013"/>
      <c r="R1945" s="1013"/>
      <c r="S1945" s="947">
        <v>0</v>
      </c>
      <c r="T1945" s="958">
        <v>0</v>
      </c>
      <c r="U1945" s="949">
        <v>0</v>
      </c>
      <c r="V1945" s="947">
        <v>0</v>
      </c>
      <c r="W1945" s="947">
        <v>0</v>
      </c>
      <c r="X1945" s="947"/>
      <c r="Y1945" s="947">
        <f t="shared" si="62"/>
        <v>27.507999999999999</v>
      </c>
      <c r="Z1945" s="947"/>
      <c r="AA1945" s="947">
        <v>0</v>
      </c>
      <c r="AB1945" s="947">
        <v>341.09</v>
      </c>
      <c r="AC1945" s="947">
        <v>0</v>
      </c>
      <c r="AD1945" s="947"/>
      <c r="AE1945" s="947"/>
      <c r="AF1945" s="947">
        <v>355.18</v>
      </c>
      <c r="AG1945" s="947">
        <v>0</v>
      </c>
    </row>
    <row r="1946" spans="1:33" s="952" customFormat="1" x14ac:dyDescent="0.2">
      <c r="A1946" s="946">
        <v>38462</v>
      </c>
      <c r="B1946" s="947">
        <v>21.209</v>
      </c>
      <c r="C1946" s="947"/>
      <c r="D1946" s="947">
        <v>6.5149999999999997</v>
      </c>
      <c r="E1946" s="947"/>
      <c r="F1946" s="1013">
        <f t="shared" si="61"/>
        <v>27.724</v>
      </c>
      <c r="G1946" s="1013"/>
      <c r="H1946" s="1013"/>
      <c r="I1946" s="1013"/>
      <c r="J1946" s="1013"/>
      <c r="K1946" s="1013"/>
      <c r="L1946" s="1013"/>
      <c r="M1946" s="1013"/>
      <c r="N1946" s="1013"/>
      <c r="O1946" s="1013"/>
      <c r="P1946" s="1013"/>
      <c r="Q1946" s="1013"/>
      <c r="R1946" s="1013"/>
      <c r="S1946" s="947">
        <v>0</v>
      </c>
      <c r="T1946" s="958">
        <v>0</v>
      </c>
      <c r="U1946" s="949">
        <v>0</v>
      </c>
      <c r="V1946" s="947">
        <v>0</v>
      </c>
      <c r="W1946" s="947">
        <v>0</v>
      </c>
      <c r="X1946" s="947"/>
      <c r="Y1946" s="947">
        <f t="shared" si="62"/>
        <v>27.724</v>
      </c>
      <c r="Z1946" s="947"/>
      <c r="AA1946" s="947">
        <v>0</v>
      </c>
      <c r="AB1946" s="947">
        <v>341.07</v>
      </c>
      <c r="AC1946" s="947">
        <v>0</v>
      </c>
      <c r="AD1946" s="947"/>
      <c r="AE1946" s="947"/>
      <c r="AF1946" s="950">
        <v>355.19</v>
      </c>
      <c r="AG1946" s="950">
        <v>0</v>
      </c>
    </row>
    <row r="1947" spans="1:33" s="952" customFormat="1" x14ac:dyDescent="0.2">
      <c r="A1947" s="946">
        <v>38463</v>
      </c>
      <c r="B1947" s="947">
        <v>21.914999999999999</v>
      </c>
      <c r="C1947" s="947"/>
      <c r="D1947" s="947">
        <v>6.9710000000000001</v>
      </c>
      <c r="E1947" s="947"/>
      <c r="F1947" s="1013">
        <f t="shared" si="61"/>
        <v>28.885999999999999</v>
      </c>
      <c r="G1947" s="1013"/>
      <c r="H1947" s="1013"/>
      <c r="I1947" s="1013"/>
      <c r="J1947" s="1013"/>
      <c r="K1947" s="1013"/>
      <c r="L1947" s="1013"/>
      <c r="M1947" s="1013"/>
      <c r="N1947" s="1013"/>
      <c r="O1947" s="1013"/>
      <c r="P1947" s="1013"/>
      <c r="Q1947" s="1013"/>
      <c r="R1947" s="1013"/>
      <c r="S1947" s="947">
        <v>0</v>
      </c>
      <c r="T1947" s="958">
        <v>0</v>
      </c>
      <c r="U1947" s="949">
        <v>0</v>
      </c>
      <c r="V1947" s="947">
        <v>0</v>
      </c>
      <c r="W1947" s="947">
        <v>0</v>
      </c>
      <c r="X1947" s="947"/>
      <c r="Y1947" s="947">
        <f t="shared" si="62"/>
        <v>28.885999999999999</v>
      </c>
      <c r="Z1947" s="947"/>
      <c r="AA1947" s="947">
        <v>0</v>
      </c>
      <c r="AB1947" s="947">
        <v>341.05</v>
      </c>
      <c r="AC1947" s="947">
        <v>0</v>
      </c>
      <c r="AD1947" s="947"/>
      <c r="AE1947" s="947"/>
      <c r="AF1947" s="947">
        <v>355.15</v>
      </c>
      <c r="AG1947" s="947">
        <v>0</v>
      </c>
    </row>
    <row r="1948" spans="1:33" s="952" customFormat="1" x14ac:dyDescent="0.2">
      <c r="A1948" s="946">
        <v>38464</v>
      </c>
      <c r="B1948" s="947">
        <v>19.440000000000001</v>
      </c>
      <c r="C1948" s="947"/>
      <c r="D1948" s="947">
        <v>6.633</v>
      </c>
      <c r="E1948" s="947"/>
      <c r="F1948" s="1013">
        <f t="shared" si="61"/>
        <v>26.073</v>
      </c>
      <c r="G1948" s="1013"/>
      <c r="H1948" s="1013"/>
      <c r="I1948" s="1013"/>
      <c r="J1948" s="1013"/>
      <c r="K1948" s="1013"/>
      <c r="L1948" s="1013"/>
      <c r="M1948" s="1013"/>
      <c r="N1948" s="1013"/>
      <c r="O1948" s="1013"/>
      <c r="P1948" s="1013"/>
      <c r="Q1948" s="1013"/>
      <c r="R1948" s="1013"/>
      <c r="S1948" s="947">
        <v>0</v>
      </c>
      <c r="T1948" s="948">
        <v>0</v>
      </c>
      <c r="U1948" s="981">
        <v>0</v>
      </c>
      <c r="V1948" s="947">
        <v>0</v>
      </c>
      <c r="W1948" s="947">
        <v>0</v>
      </c>
      <c r="X1948" s="947"/>
      <c r="Y1948" s="947">
        <f t="shared" si="62"/>
        <v>26.073</v>
      </c>
      <c r="Z1948" s="947"/>
      <c r="AA1948" s="947">
        <v>0</v>
      </c>
      <c r="AB1948" s="947">
        <v>341.04</v>
      </c>
      <c r="AC1948" s="947">
        <v>0</v>
      </c>
      <c r="AD1948" s="947"/>
      <c r="AE1948" s="947"/>
      <c r="AF1948" s="947">
        <v>355.19</v>
      </c>
      <c r="AG1948" s="947">
        <v>0.1</v>
      </c>
    </row>
    <row r="1949" spans="1:33" s="952" customFormat="1" x14ac:dyDescent="0.2">
      <c r="A1949" s="946">
        <v>38465</v>
      </c>
      <c r="B1949" s="947">
        <v>18.221</v>
      </c>
      <c r="C1949" s="947"/>
      <c r="D1949" s="947">
        <v>6.28</v>
      </c>
      <c r="E1949" s="947"/>
      <c r="F1949" s="1013">
        <f t="shared" si="61"/>
        <v>24.501000000000001</v>
      </c>
      <c r="G1949" s="1013"/>
      <c r="H1949" s="1013"/>
      <c r="I1949" s="1013"/>
      <c r="J1949" s="1013"/>
      <c r="K1949" s="1013"/>
      <c r="L1949" s="1013"/>
      <c r="M1949" s="1013"/>
      <c r="N1949" s="1013"/>
      <c r="O1949" s="1013"/>
      <c r="P1949" s="1013"/>
      <c r="Q1949" s="1013"/>
      <c r="R1949" s="1013"/>
      <c r="S1949" s="947">
        <v>0</v>
      </c>
      <c r="T1949" s="948">
        <v>0</v>
      </c>
      <c r="U1949" s="981">
        <v>0</v>
      </c>
      <c r="V1949" s="947">
        <v>0</v>
      </c>
      <c r="W1949" s="947">
        <v>0</v>
      </c>
      <c r="X1949" s="947"/>
      <c r="Y1949" s="947">
        <f t="shared" si="62"/>
        <v>24.501000000000001</v>
      </c>
      <c r="Z1949" s="947"/>
      <c r="AA1949" s="947">
        <v>0</v>
      </c>
      <c r="AB1949" s="947">
        <v>341.07</v>
      </c>
      <c r="AC1949" s="947">
        <v>0.21</v>
      </c>
      <c r="AD1949" s="947"/>
      <c r="AE1949" s="947"/>
      <c r="AF1949" s="947">
        <v>355.21</v>
      </c>
      <c r="AG1949" s="947">
        <v>0.06</v>
      </c>
    </row>
    <row r="1950" spans="1:33" s="952" customFormat="1" x14ac:dyDescent="0.2">
      <c r="A1950" s="946">
        <v>38466</v>
      </c>
      <c r="B1950" s="947">
        <v>17.027000000000001</v>
      </c>
      <c r="C1950" s="947"/>
      <c r="D1950" s="947">
        <v>6.6779999999999999</v>
      </c>
      <c r="E1950" s="947"/>
      <c r="F1950" s="1013">
        <f t="shared" si="61"/>
        <v>23.705000000000002</v>
      </c>
      <c r="G1950" s="1013"/>
      <c r="H1950" s="1013"/>
      <c r="I1950" s="1013"/>
      <c r="J1950" s="1013"/>
      <c r="K1950" s="1013"/>
      <c r="L1950" s="1013"/>
      <c r="M1950" s="1013"/>
      <c r="N1950" s="1013"/>
      <c r="O1950" s="1013"/>
      <c r="P1950" s="1013"/>
      <c r="Q1950" s="1013"/>
      <c r="R1950" s="1013"/>
      <c r="S1950" s="947">
        <v>0</v>
      </c>
      <c r="T1950" s="948">
        <v>0</v>
      </c>
      <c r="U1950" s="981">
        <v>0</v>
      </c>
      <c r="V1950" s="947">
        <v>0</v>
      </c>
      <c r="W1950" s="947">
        <v>0</v>
      </c>
      <c r="X1950" s="947"/>
      <c r="Y1950" s="947">
        <f t="shared" si="62"/>
        <v>23.705000000000002</v>
      </c>
      <c r="Z1950" s="947"/>
      <c r="AA1950" s="947">
        <v>0</v>
      </c>
      <c r="AB1950" s="947">
        <v>341.05</v>
      </c>
      <c r="AC1950" s="950">
        <v>0</v>
      </c>
      <c r="AD1950" s="950"/>
      <c r="AE1950" s="950"/>
      <c r="AF1950" s="950">
        <v>355.15</v>
      </c>
      <c r="AG1950" s="950">
        <v>0</v>
      </c>
    </row>
    <row r="1951" spans="1:33" s="952" customFormat="1" x14ac:dyDescent="0.2">
      <c r="A1951" s="946">
        <v>38467</v>
      </c>
      <c r="B1951" s="947">
        <v>19.632000000000001</v>
      </c>
      <c r="C1951" s="947"/>
      <c r="D1951" s="947">
        <v>6.5940000000000003</v>
      </c>
      <c r="E1951" s="947"/>
      <c r="F1951" s="1013">
        <f t="shared" si="61"/>
        <v>26.226000000000003</v>
      </c>
      <c r="G1951" s="1013"/>
      <c r="H1951" s="1013"/>
      <c r="I1951" s="1013"/>
      <c r="J1951" s="1013"/>
      <c r="K1951" s="1013"/>
      <c r="L1951" s="1013"/>
      <c r="M1951" s="1013"/>
      <c r="N1951" s="1013"/>
      <c r="O1951" s="1013"/>
      <c r="P1951" s="1013"/>
      <c r="Q1951" s="1013"/>
      <c r="R1951" s="1013"/>
      <c r="S1951" s="947">
        <v>0</v>
      </c>
      <c r="T1951" s="948">
        <v>0</v>
      </c>
      <c r="U1951" s="981">
        <v>0</v>
      </c>
      <c r="V1951" s="947">
        <v>0</v>
      </c>
      <c r="W1951" s="947">
        <v>0</v>
      </c>
      <c r="X1951" s="947"/>
      <c r="Y1951" s="947">
        <f t="shared" si="62"/>
        <v>26.226000000000003</v>
      </c>
      <c r="Z1951" s="947"/>
      <c r="AA1951" s="947">
        <v>0</v>
      </c>
      <c r="AB1951" s="947">
        <v>341.03</v>
      </c>
      <c r="AC1951" s="947">
        <v>0</v>
      </c>
      <c r="AD1951" s="947"/>
      <c r="AE1951" s="947"/>
      <c r="AF1951" s="947">
        <v>355.12</v>
      </c>
      <c r="AG1951" s="947">
        <v>0</v>
      </c>
    </row>
    <row r="1952" spans="1:33" s="952" customFormat="1" x14ac:dyDescent="0.2">
      <c r="A1952" s="946">
        <v>38468</v>
      </c>
      <c r="B1952" s="947">
        <v>19.492000000000001</v>
      </c>
      <c r="C1952" s="947"/>
      <c r="D1952" s="947">
        <v>6.5549999999999997</v>
      </c>
      <c r="E1952" s="947"/>
      <c r="F1952" s="1013">
        <f t="shared" si="61"/>
        <v>26.047000000000001</v>
      </c>
      <c r="G1952" s="1013"/>
      <c r="H1952" s="1013"/>
      <c r="I1952" s="1013"/>
      <c r="J1952" s="1013"/>
      <c r="K1952" s="1013"/>
      <c r="L1952" s="1013"/>
      <c r="M1952" s="1013"/>
      <c r="N1952" s="1013"/>
      <c r="O1952" s="1013"/>
      <c r="P1952" s="1013"/>
      <c r="Q1952" s="1013"/>
      <c r="R1952" s="1013"/>
      <c r="S1952" s="947">
        <v>0</v>
      </c>
      <c r="T1952" s="948">
        <v>0</v>
      </c>
      <c r="U1952" s="981">
        <v>0</v>
      </c>
      <c r="V1952" s="947">
        <v>0</v>
      </c>
      <c r="W1952" s="950">
        <v>0</v>
      </c>
      <c r="X1952" s="950"/>
      <c r="Y1952" s="947">
        <f t="shared" si="62"/>
        <v>26.047000000000001</v>
      </c>
      <c r="Z1952" s="947"/>
      <c r="AA1952" s="947">
        <v>0</v>
      </c>
      <c r="AB1952" s="947">
        <v>341.02</v>
      </c>
      <c r="AC1952" s="947">
        <v>0</v>
      </c>
      <c r="AD1952" s="947"/>
      <c r="AE1952" s="947"/>
      <c r="AF1952" s="947">
        <v>355.18</v>
      </c>
      <c r="AG1952" s="947">
        <v>0</v>
      </c>
    </row>
    <row r="1953" spans="1:33" s="952" customFormat="1" x14ac:dyDescent="0.2">
      <c r="A1953" s="946">
        <v>38469</v>
      </c>
      <c r="B1953" s="947">
        <v>21.651</v>
      </c>
      <c r="C1953" s="947"/>
      <c r="D1953" s="947">
        <v>6.3860000000000001</v>
      </c>
      <c r="E1953" s="947"/>
      <c r="F1953" s="1013">
        <f t="shared" si="61"/>
        <v>28.036999999999999</v>
      </c>
      <c r="G1953" s="1013"/>
      <c r="H1953" s="1013"/>
      <c r="I1953" s="1013"/>
      <c r="J1953" s="1013"/>
      <c r="K1953" s="1013"/>
      <c r="L1953" s="1013"/>
      <c r="M1953" s="1013"/>
      <c r="N1953" s="1013"/>
      <c r="O1953" s="1013"/>
      <c r="P1953" s="1013"/>
      <c r="Q1953" s="1013"/>
      <c r="R1953" s="1013"/>
      <c r="S1953" s="947">
        <v>0</v>
      </c>
      <c r="T1953" s="948">
        <v>0</v>
      </c>
      <c r="U1953" s="981">
        <v>0</v>
      </c>
      <c r="V1953" s="947">
        <v>0</v>
      </c>
      <c r="W1953" s="950">
        <v>0</v>
      </c>
      <c r="X1953" s="950"/>
      <c r="Y1953" s="947">
        <f t="shared" si="62"/>
        <v>28.036999999999999</v>
      </c>
      <c r="Z1953" s="947"/>
      <c r="AA1953" s="947">
        <v>0</v>
      </c>
      <c r="AB1953" s="947">
        <v>341.01</v>
      </c>
      <c r="AC1953" s="947">
        <v>0</v>
      </c>
      <c r="AD1953" s="947"/>
      <c r="AE1953" s="947"/>
      <c r="AF1953" s="947">
        <v>355.17</v>
      </c>
      <c r="AG1953" s="947">
        <v>0</v>
      </c>
    </row>
    <row r="1954" spans="1:33" s="952" customFormat="1" x14ac:dyDescent="0.2">
      <c r="A1954" s="946">
        <v>38470</v>
      </c>
      <c r="B1954" s="947">
        <v>22.41</v>
      </c>
      <c r="C1954" s="947"/>
      <c r="D1954" s="947">
        <v>7.2910000000000004</v>
      </c>
      <c r="E1954" s="947"/>
      <c r="F1954" s="1013">
        <f t="shared" si="61"/>
        <v>29.701000000000001</v>
      </c>
      <c r="G1954" s="1013"/>
      <c r="H1954" s="1013"/>
      <c r="I1954" s="1013"/>
      <c r="J1954" s="1013"/>
      <c r="K1954" s="1013"/>
      <c r="L1954" s="1013"/>
      <c r="M1954" s="1013"/>
      <c r="N1954" s="1013"/>
      <c r="O1954" s="1013"/>
      <c r="P1954" s="1013"/>
      <c r="Q1954" s="1013"/>
      <c r="R1954" s="1013"/>
      <c r="S1954" s="947">
        <v>0</v>
      </c>
      <c r="T1954" s="948">
        <v>0</v>
      </c>
      <c r="U1954" s="981">
        <v>0</v>
      </c>
      <c r="V1954" s="947">
        <v>0</v>
      </c>
      <c r="W1954" s="950">
        <v>0</v>
      </c>
      <c r="X1954" s="950"/>
      <c r="Y1954" s="947">
        <f t="shared" si="62"/>
        <v>29.701000000000001</v>
      </c>
      <c r="Z1954" s="947"/>
      <c r="AA1954" s="947">
        <v>0</v>
      </c>
      <c r="AB1954" s="947">
        <v>341.01</v>
      </c>
      <c r="AC1954" s="947">
        <v>0.02</v>
      </c>
      <c r="AD1954" s="947"/>
      <c r="AE1954" s="947"/>
      <c r="AF1954" s="947">
        <v>355.18</v>
      </c>
      <c r="AG1954" s="947">
        <v>0.06</v>
      </c>
    </row>
    <row r="1955" spans="1:33" s="952" customFormat="1" x14ac:dyDescent="0.2">
      <c r="A1955" s="946">
        <v>38471</v>
      </c>
      <c r="B1955" s="947">
        <v>18.706</v>
      </c>
      <c r="C1955" s="947"/>
      <c r="D1955" s="947">
        <v>6.6740000000000004</v>
      </c>
      <c r="E1955" s="947"/>
      <c r="F1955" s="1013">
        <f t="shared" si="61"/>
        <v>25.38</v>
      </c>
      <c r="G1955" s="1013"/>
      <c r="H1955" s="1013"/>
      <c r="I1955" s="1013"/>
      <c r="J1955" s="1013"/>
      <c r="K1955" s="1013"/>
      <c r="L1955" s="1013"/>
      <c r="M1955" s="1013"/>
      <c r="N1955" s="1013"/>
      <c r="O1955" s="1013"/>
      <c r="P1955" s="1013"/>
      <c r="Q1955" s="1013"/>
      <c r="R1955" s="1013"/>
      <c r="S1955" s="947">
        <v>0</v>
      </c>
      <c r="T1955" s="948">
        <v>0</v>
      </c>
      <c r="U1955" s="981">
        <v>0</v>
      </c>
      <c r="V1955" s="947">
        <v>0</v>
      </c>
      <c r="W1955" s="950">
        <v>0</v>
      </c>
      <c r="X1955" s="950"/>
      <c r="Y1955" s="947">
        <f t="shared" si="62"/>
        <v>25.38</v>
      </c>
      <c r="Z1955" s="947"/>
      <c r="AA1955" s="947">
        <v>0</v>
      </c>
      <c r="AB1955" s="947">
        <v>341.1</v>
      </c>
      <c r="AC1955" s="947">
        <v>0.32</v>
      </c>
      <c r="AD1955" s="947"/>
      <c r="AE1955" s="947"/>
      <c r="AF1955" s="980">
        <v>355.13</v>
      </c>
      <c r="AG1955" s="947">
        <v>0.17</v>
      </c>
    </row>
    <row r="1956" spans="1:33" s="952" customFormat="1" x14ac:dyDescent="0.2">
      <c r="A1956" s="946">
        <v>38472</v>
      </c>
      <c r="B1956" s="947">
        <v>16.363</v>
      </c>
      <c r="C1956" s="947"/>
      <c r="D1956" s="947">
        <v>6.54</v>
      </c>
      <c r="E1956" s="947"/>
      <c r="F1956" s="1013">
        <f t="shared" si="61"/>
        <v>22.902999999999999</v>
      </c>
      <c r="G1956" s="1013"/>
      <c r="H1956" s="1013"/>
      <c r="I1956" s="1013"/>
      <c r="J1956" s="1013"/>
      <c r="K1956" s="1013"/>
      <c r="L1956" s="1013"/>
      <c r="M1956" s="1013"/>
      <c r="N1956" s="1013"/>
      <c r="O1956" s="1013"/>
      <c r="P1956" s="1013"/>
      <c r="Q1956" s="1013"/>
      <c r="R1956" s="1013"/>
      <c r="S1956" s="947">
        <v>0</v>
      </c>
      <c r="T1956" s="948">
        <v>0</v>
      </c>
      <c r="U1956" s="981">
        <v>0</v>
      </c>
      <c r="V1956" s="947">
        <v>0</v>
      </c>
      <c r="W1956" s="947">
        <v>0</v>
      </c>
      <c r="X1956" s="947"/>
      <c r="Y1956" s="947">
        <f t="shared" si="62"/>
        <v>22.902999999999999</v>
      </c>
      <c r="Z1956" s="947"/>
      <c r="AA1956" s="947">
        <v>0</v>
      </c>
      <c r="AB1956" s="980">
        <v>341.16</v>
      </c>
      <c r="AC1956" s="947">
        <v>0.42</v>
      </c>
      <c r="AD1956" s="947"/>
      <c r="AE1956" s="947"/>
      <c r="AF1956" s="980">
        <v>355.24</v>
      </c>
      <c r="AG1956" s="947">
        <v>0.39</v>
      </c>
    </row>
    <row r="1957" spans="1:33" s="952" customFormat="1" x14ac:dyDescent="0.2">
      <c r="A1957" s="946">
        <v>38473</v>
      </c>
      <c r="B1957" s="947">
        <v>17.263999999999999</v>
      </c>
      <c r="C1957" s="947"/>
      <c r="D1957" s="947">
        <v>6.3140000000000001</v>
      </c>
      <c r="E1957" s="947"/>
      <c r="F1957" s="1013">
        <f t="shared" si="61"/>
        <v>23.577999999999999</v>
      </c>
      <c r="G1957" s="1013"/>
      <c r="H1957" s="1013"/>
      <c r="I1957" s="1013"/>
      <c r="J1957" s="1013"/>
      <c r="K1957" s="1013"/>
      <c r="L1957" s="1013"/>
      <c r="M1957" s="1013"/>
      <c r="N1957" s="1013"/>
      <c r="O1957" s="1013"/>
      <c r="P1957" s="1013"/>
      <c r="Q1957" s="1013"/>
      <c r="R1957" s="1013"/>
      <c r="S1957" s="947">
        <v>0</v>
      </c>
      <c r="T1957" s="948">
        <v>0</v>
      </c>
      <c r="U1957" s="949">
        <v>0</v>
      </c>
      <c r="V1957" s="947">
        <v>0</v>
      </c>
      <c r="W1957" s="947">
        <v>0</v>
      </c>
      <c r="X1957" s="947"/>
      <c r="Y1957" s="947">
        <f t="shared" si="62"/>
        <v>23.577999999999999</v>
      </c>
      <c r="Z1957" s="947"/>
      <c r="AA1957" s="947">
        <v>0</v>
      </c>
      <c r="AB1957" s="947">
        <v>341.31</v>
      </c>
      <c r="AC1957" s="947">
        <v>0</v>
      </c>
      <c r="AD1957" s="947"/>
      <c r="AE1957" s="947"/>
      <c r="AF1957" s="950">
        <v>355.23</v>
      </c>
      <c r="AG1957" s="950">
        <v>0.03</v>
      </c>
    </row>
    <row r="1958" spans="1:33" s="952" customFormat="1" x14ac:dyDescent="0.2">
      <c r="A1958" s="946">
        <v>38474</v>
      </c>
      <c r="B1958" s="947">
        <v>19.312000000000001</v>
      </c>
      <c r="C1958" s="947"/>
      <c r="D1958" s="947">
        <v>6.4039999999999999</v>
      </c>
      <c r="E1958" s="947"/>
      <c r="F1958" s="1013">
        <f t="shared" si="61"/>
        <v>25.716000000000001</v>
      </c>
      <c r="G1958" s="1013"/>
      <c r="H1958" s="1013"/>
      <c r="I1958" s="1013"/>
      <c r="J1958" s="1013"/>
      <c r="K1958" s="1013"/>
      <c r="L1958" s="1013"/>
      <c r="M1958" s="1013"/>
      <c r="N1958" s="1013"/>
      <c r="O1958" s="1013"/>
      <c r="P1958" s="1013"/>
      <c r="Q1958" s="1013"/>
      <c r="R1958" s="1013"/>
      <c r="S1958" s="947">
        <v>0</v>
      </c>
      <c r="T1958" s="948">
        <v>0</v>
      </c>
      <c r="U1958" s="949">
        <v>0</v>
      </c>
      <c r="V1958" s="947">
        <v>0</v>
      </c>
      <c r="W1958" s="947">
        <v>0</v>
      </c>
      <c r="X1958" s="947"/>
      <c r="Y1958" s="947">
        <f t="shared" si="62"/>
        <v>25.716000000000001</v>
      </c>
      <c r="Z1958" s="947"/>
      <c r="AA1958" s="947">
        <v>0</v>
      </c>
      <c r="AB1958" s="947">
        <v>341.3</v>
      </c>
      <c r="AC1958" s="947">
        <v>0</v>
      </c>
      <c r="AD1958" s="947"/>
      <c r="AE1958" s="947"/>
      <c r="AF1958" s="950">
        <v>355.22</v>
      </c>
      <c r="AG1958" s="950">
        <v>0</v>
      </c>
    </row>
    <row r="1959" spans="1:33" s="952" customFormat="1" x14ac:dyDescent="0.2">
      <c r="A1959" s="946">
        <v>38475</v>
      </c>
      <c r="B1959" s="953">
        <v>19.963000000000001</v>
      </c>
      <c r="C1959" s="953"/>
      <c r="D1959" s="947">
        <v>6.6680000000000001</v>
      </c>
      <c r="E1959" s="947"/>
      <c r="F1959" s="1013">
        <f t="shared" si="61"/>
        <v>26.631</v>
      </c>
      <c r="G1959" s="1013"/>
      <c r="H1959" s="1013"/>
      <c r="I1959" s="1013"/>
      <c r="J1959" s="1013"/>
      <c r="K1959" s="1013"/>
      <c r="L1959" s="1013"/>
      <c r="M1959" s="1013"/>
      <c r="N1959" s="1013"/>
      <c r="O1959" s="1013"/>
      <c r="P1959" s="1013"/>
      <c r="Q1959" s="1013"/>
      <c r="R1959" s="1013"/>
      <c r="S1959" s="947">
        <v>0</v>
      </c>
      <c r="T1959" s="948">
        <v>0</v>
      </c>
      <c r="U1959" s="949">
        <v>0</v>
      </c>
      <c r="V1959" s="947">
        <v>0</v>
      </c>
      <c r="W1959" s="947">
        <v>0</v>
      </c>
      <c r="X1959" s="947"/>
      <c r="Y1959" s="947">
        <f t="shared" si="62"/>
        <v>26.631</v>
      </c>
      <c r="Z1959" s="947"/>
      <c r="AA1959" s="947">
        <v>0</v>
      </c>
      <c r="AB1959" s="947">
        <v>341.16</v>
      </c>
      <c r="AC1959" s="947">
        <v>0</v>
      </c>
      <c r="AD1959" s="947"/>
      <c r="AE1959" s="947"/>
      <c r="AF1959" s="947">
        <v>355.22</v>
      </c>
      <c r="AG1959" s="947">
        <v>0</v>
      </c>
    </row>
    <row r="1960" spans="1:33" s="952" customFormat="1" x14ac:dyDescent="0.2">
      <c r="A1960" s="946">
        <v>38476</v>
      </c>
      <c r="B1960" s="947">
        <v>20.414000000000001</v>
      </c>
      <c r="C1960" s="947"/>
      <c r="D1960" s="947">
        <v>6.7789999999999999</v>
      </c>
      <c r="E1960" s="947"/>
      <c r="F1960" s="1013">
        <f t="shared" si="61"/>
        <v>27.193000000000001</v>
      </c>
      <c r="G1960" s="1013"/>
      <c r="H1960" s="1013"/>
      <c r="I1960" s="1013"/>
      <c r="J1960" s="1013"/>
      <c r="K1960" s="1013"/>
      <c r="L1960" s="1013"/>
      <c r="M1960" s="1013"/>
      <c r="N1960" s="1013"/>
      <c r="O1960" s="1013"/>
      <c r="P1960" s="1013"/>
      <c r="Q1960" s="1013"/>
      <c r="R1960" s="1013"/>
      <c r="S1960" s="947">
        <v>0</v>
      </c>
      <c r="T1960" s="948">
        <v>0</v>
      </c>
      <c r="U1960" s="949">
        <v>0</v>
      </c>
      <c r="V1960" s="947">
        <v>0</v>
      </c>
      <c r="W1960" s="947">
        <v>0</v>
      </c>
      <c r="X1960" s="947"/>
      <c r="Y1960" s="947">
        <f t="shared" si="62"/>
        <v>27.193000000000001</v>
      </c>
      <c r="Z1960" s="947"/>
      <c r="AA1960" s="947">
        <v>0</v>
      </c>
      <c r="AB1960" s="947">
        <v>341.12</v>
      </c>
      <c r="AC1960" s="947">
        <v>0</v>
      </c>
      <c r="AD1960" s="947"/>
      <c r="AE1960" s="947"/>
      <c r="AF1960" s="947">
        <v>355.16</v>
      </c>
      <c r="AG1960" s="947">
        <v>0</v>
      </c>
    </row>
    <row r="1961" spans="1:33" s="952" customFormat="1" x14ac:dyDescent="0.2">
      <c r="A1961" s="946">
        <v>38477</v>
      </c>
      <c r="B1961" s="947">
        <v>19.379000000000001</v>
      </c>
      <c r="C1961" s="947"/>
      <c r="D1961" s="947">
        <v>7.3860000000000001</v>
      </c>
      <c r="E1961" s="947"/>
      <c r="F1961" s="1013">
        <f t="shared" ref="F1961:F2024" si="63">+B1961+D1961</f>
        <v>26.765000000000001</v>
      </c>
      <c r="G1961" s="1013"/>
      <c r="H1961" s="1013"/>
      <c r="I1961" s="1013"/>
      <c r="J1961" s="1013"/>
      <c r="K1961" s="1013"/>
      <c r="L1961" s="1013"/>
      <c r="M1961" s="1013"/>
      <c r="N1961" s="1013"/>
      <c r="O1961" s="1013"/>
      <c r="P1961" s="1013"/>
      <c r="Q1961" s="1013"/>
      <c r="R1961" s="1013"/>
      <c r="S1961" s="947">
        <v>0</v>
      </c>
      <c r="T1961" s="948">
        <v>0</v>
      </c>
      <c r="U1961" s="949">
        <v>0</v>
      </c>
      <c r="V1961" s="947">
        <v>0</v>
      </c>
      <c r="W1961" s="947">
        <v>0</v>
      </c>
      <c r="X1961" s="947"/>
      <c r="Y1961" s="947">
        <f t="shared" ref="Y1961:Y2024" si="64">+F1961-S1961-T1961-U1961-V1961+W1961</f>
        <v>26.765000000000001</v>
      </c>
      <c r="Z1961" s="947"/>
      <c r="AA1961" s="947">
        <v>0</v>
      </c>
      <c r="AB1961" s="947">
        <v>341.15</v>
      </c>
      <c r="AC1961" s="947">
        <v>0.28000000000000003</v>
      </c>
      <c r="AD1961" s="947"/>
      <c r="AE1961" s="947"/>
      <c r="AF1961" s="950">
        <v>355.19</v>
      </c>
      <c r="AG1961" s="950">
        <v>0.38</v>
      </c>
    </row>
    <row r="1962" spans="1:33" s="952" customFormat="1" x14ac:dyDescent="0.2">
      <c r="A1962" s="946">
        <v>38478</v>
      </c>
      <c r="B1962" s="947">
        <v>17.87</v>
      </c>
      <c r="C1962" s="947"/>
      <c r="D1962" s="947">
        <v>7.5549999999999997</v>
      </c>
      <c r="E1962" s="947"/>
      <c r="F1962" s="1013">
        <f t="shared" si="63"/>
        <v>25.425000000000001</v>
      </c>
      <c r="G1962" s="1013"/>
      <c r="H1962" s="1013"/>
      <c r="I1962" s="1013"/>
      <c r="J1962" s="1013"/>
      <c r="K1962" s="1013"/>
      <c r="L1962" s="1013"/>
      <c r="M1962" s="1013"/>
      <c r="N1962" s="1013"/>
      <c r="O1962" s="1013"/>
      <c r="P1962" s="1013"/>
      <c r="Q1962" s="1013"/>
      <c r="R1962" s="1013"/>
      <c r="S1962" s="947">
        <v>0</v>
      </c>
      <c r="T1962" s="948">
        <v>0</v>
      </c>
      <c r="U1962" s="949">
        <v>0</v>
      </c>
      <c r="V1962" s="947">
        <v>0</v>
      </c>
      <c r="W1962" s="947">
        <v>0</v>
      </c>
      <c r="X1962" s="947"/>
      <c r="Y1962" s="947">
        <f t="shared" si="64"/>
        <v>25.425000000000001</v>
      </c>
      <c r="Z1962" s="947"/>
      <c r="AA1962" s="947">
        <v>0</v>
      </c>
      <c r="AB1962" s="947">
        <v>341.11</v>
      </c>
      <c r="AC1962" s="947">
        <v>0.1</v>
      </c>
      <c r="AD1962" s="947"/>
      <c r="AE1962" s="947"/>
      <c r="AF1962" s="947">
        <v>355.19</v>
      </c>
      <c r="AG1962" s="947">
        <v>0.03</v>
      </c>
    </row>
    <row r="1963" spans="1:33" s="952" customFormat="1" x14ac:dyDescent="0.2">
      <c r="A1963" s="946">
        <v>38479</v>
      </c>
      <c r="B1963" s="947">
        <v>17.288</v>
      </c>
      <c r="C1963" s="947"/>
      <c r="D1963" s="947">
        <v>7.42</v>
      </c>
      <c r="E1963" s="947"/>
      <c r="F1963" s="1013">
        <f t="shared" si="63"/>
        <v>24.707999999999998</v>
      </c>
      <c r="G1963" s="1013"/>
      <c r="H1963" s="1013"/>
      <c r="I1963" s="1013"/>
      <c r="J1963" s="1013"/>
      <c r="K1963" s="1013"/>
      <c r="L1963" s="1013"/>
      <c r="M1963" s="1013"/>
      <c r="N1963" s="1013"/>
      <c r="O1963" s="1013"/>
      <c r="P1963" s="1013"/>
      <c r="Q1963" s="1013"/>
      <c r="R1963" s="1013"/>
      <c r="S1963" s="947">
        <v>0</v>
      </c>
      <c r="T1963" s="948">
        <v>0</v>
      </c>
      <c r="U1963" s="949">
        <v>0</v>
      </c>
      <c r="V1963" s="947">
        <v>0</v>
      </c>
      <c r="W1963" s="947">
        <v>0</v>
      </c>
      <c r="X1963" s="947"/>
      <c r="Y1963" s="947">
        <f t="shared" si="64"/>
        <v>24.707999999999998</v>
      </c>
      <c r="Z1963" s="947"/>
      <c r="AA1963" s="947">
        <v>0</v>
      </c>
      <c r="AB1963" s="947">
        <v>341.09</v>
      </c>
      <c r="AC1963" s="947">
        <v>0</v>
      </c>
      <c r="AD1963" s="947"/>
      <c r="AE1963" s="947"/>
      <c r="AF1963" s="947">
        <v>355.16</v>
      </c>
      <c r="AG1963" s="947" t="s">
        <v>110</v>
      </c>
    </row>
    <row r="1964" spans="1:33" s="952" customFormat="1" x14ac:dyDescent="0.2">
      <c r="A1964" s="946">
        <v>38480</v>
      </c>
      <c r="B1964" s="950">
        <v>17.664999999999999</v>
      </c>
      <c r="C1964" s="950"/>
      <c r="D1964" s="947">
        <v>7.843</v>
      </c>
      <c r="E1964" s="947"/>
      <c r="F1964" s="1013">
        <f t="shared" si="63"/>
        <v>25.507999999999999</v>
      </c>
      <c r="G1964" s="1013"/>
      <c r="H1964" s="1013"/>
      <c r="I1964" s="1013"/>
      <c r="J1964" s="1013"/>
      <c r="K1964" s="1013"/>
      <c r="L1964" s="1013"/>
      <c r="M1964" s="1013"/>
      <c r="N1964" s="1013"/>
      <c r="O1964" s="1013"/>
      <c r="P1964" s="1013"/>
      <c r="Q1964" s="1013"/>
      <c r="R1964" s="1013"/>
      <c r="S1964" s="947">
        <v>0</v>
      </c>
      <c r="T1964" s="948">
        <v>0</v>
      </c>
      <c r="U1964" s="949">
        <v>0</v>
      </c>
      <c r="V1964" s="947">
        <v>0</v>
      </c>
      <c r="W1964" s="947">
        <v>0</v>
      </c>
      <c r="X1964" s="947"/>
      <c r="Y1964" s="947">
        <f t="shared" si="64"/>
        <v>25.507999999999999</v>
      </c>
      <c r="Z1964" s="947"/>
      <c r="AA1964" s="947">
        <v>0</v>
      </c>
      <c r="AB1964" s="947">
        <v>341.07</v>
      </c>
      <c r="AC1964" s="947">
        <v>0</v>
      </c>
      <c r="AD1964" s="947"/>
      <c r="AE1964" s="947"/>
      <c r="AF1964" s="980">
        <v>355.14</v>
      </c>
      <c r="AG1964" s="947">
        <v>0</v>
      </c>
    </row>
    <row r="1965" spans="1:33" s="952" customFormat="1" x14ac:dyDescent="0.2">
      <c r="A1965" s="946">
        <v>38481</v>
      </c>
      <c r="B1965" s="947">
        <v>21.145</v>
      </c>
      <c r="C1965" s="947"/>
      <c r="D1965" s="947">
        <v>7.1219999999999999</v>
      </c>
      <c r="E1965" s="947"/>
      <c r="F1965" s="1013">
        <f t="shared" si="63"/>
        <v>28.266999999999999</v>
      </c>
      <c r="G1965" s="1013"/>
      <c r="H1965" s="1013"/>
      <c r="I1965" s="1013"/>
      <c r="J1965" s="1013"/>
      <c r="K1965" s="1013"/>
      <c r="L1965" s="1013"/>
      <c r="M1965" s="1013"/>
      <c r="N1965" s="1013"/>
      <c r="O1965" s="1013"/>
      <c r="P1965" s="1013"/>
      <c r="Q1965" s="1013"/>
      <c r="R1965" s="1013"/>
      <c r="S1965" s="947">
        <v>0</v>
      </c>
      <c r="T1965" s="948">
        <v>0</v>
      </c>
      <c r="U1965" s="949">
        <v>0</v>
      </c>
      <c r="V1965" s="1014">
        <v>0</v>
      </c>
      <c r="W1965" s="1014">
        <v>0</v>
      </c>
      <c r="X1965" s="1014"/>
      <c r="Y1965" s="947">
        <f t="shared" si="64"/>
        <v>28.266999999999999</v>
      </c>
      <c r="Z1965" s="947"/>
      <c r="AA1965" s="947">
        <v>0</v>
      </c>
      <c r="AB1965" s="947">
        <v>341.02</v>
      </c>
      <c r="AC1965" s="947">
        <v>0</v>
      </c>
      <c r="AD1965" s="947"/>
      <c r="AE1965" s="947"/>
      <c r="AF1965" s="947">
        <v>355.1</v>
      </c>
      <c r="AG1965" s="947">
        <v>0</v>
      </c>
    </row>
    <row r="1966" spans="1:33" s="952" customFormat="1" x14ac:dyDescent="0.2">
      <c r="A1966" s="946">
        <v>38482</v>
      </c>
      <c r="B1966" s="947">
        <v>22.395</v>
      </c>
      <c r="C1966" s="947"/>
      <c r="D1966" s="947">
        <v>7.0659999999999998</v>
      </c>
      <c r="E1966" s="947"/>
      <c r="F1966" s="1013">
        <f t="shared" si="63"/>
        <v>29.460999999999999</v>
      </c>
      <c r="G1966" s="1013"/>
      <c r="H1966" s="1013"/>
      <c r="I1966" s="1013"/>
      <c r="J1966" s="1013"/>
      <c r="K1966" s="1013"/>
      <c r="L1966" s="1013"/>
      <c r="M1966" s="1013"/>
      <c r="N1966" s="1013"/>
      <c r="O1966" s="1013"/>
      <c r="P1966" s="1013"/>
      <c r="Q1966" s="1013"/>
      <c r="R1966" s="1013"/>
      <c r="S1966" s="947">
        <v>0</v>
      </c>
      <c r="T1966" s="948">
        <v>0</v>
      </c>
      <c r="U1966" s="949">
        <v>0</v>
      </c>
      <c r="V1966" s="947">
        <v>0</v>
      </c>
      <c r="W1966" s="947">
        <v>0</v>
      </c>
      <c r="X1966" s="947"/>
      <c r="Y1966" s="947">
        <f t="shared" si="64"/>
        <v>29.460999999999999</v>
      </c>
      <c r="Z1966" s="947"/>
      <c r="AA1966" s="947">
        <v>0</v>
      </c>
      <c r="AB1966" s="980">
        <v>340.99</v>
      </c>
      <c r="AC1966" s="947">
        <v>0</v>
      </c>
      <c r="AD1966" s="947"/>
      <c r="AE1966" s="947"/>
      <c r="AF1966" s="947">
        <v>355.09</v>
      </c>
      <c r="AG1966" s="947">
        <v>0</v>
      </c>
    </row>
    <row r="1967" spans="1:33" s="952" customFormat="1" x14ac:dyDescent="0.2">
      <c r="A1967" s="946">
        <v>38483</v>
      </c>
      <c r="B1967" s="947">
        <v>22.48</v>
      </c>
      <c r="C1967" s="947"/>
      <c r="D1967" s="947">
        <v>6.8680000000000003</v>
      </c>
      <c r="E1967" s="947"/>
      <c r="F1967" s="1013">
        <f t="shared" si="63"/>
        <v>29.347999999999999</v>
      </c>
      <c r="G1967" s="1013"/>
      <c r="H1967" s="1013"/>
      <c r="I1967" s="1013"/>
      <c r="J1967" s="1013"/>
      <c r="K1967" s="1013"/>
      <c r="L1967" s="1013"/>
      <c r="M1967" s="1013"/>
      <c r="N1967" s="1013"/>
      <c r="O1967" s="1013"/>
      <c r="P1967" s="1013"/>
      <c r="Q1967" s="1013"/>
      <c r="R1967" s="1013"/>
      <c r="S1967" s="947">
        <v>0</v>
      </c>
      <c r="T1967" s="1015">
        <v>0</v>
      </c>
      <c r="U1967" s="949">
        <v>0</v>
      </c>
      <c r="V1967" s="947">
        <v>0</v>
      </c>
      <c r="W1967" s="947">
        <v>0</v>
      </c>
      <c r="X1967" s="947"/>
      <c r="Y1967" s="947">
        <f t="shared" si="64"/>
        <v>29.347999999999999</v>
      </c>
      <c r="Z1967" s="947"/>
      <c r="AA1967" s="947">
        <v>0</v>
      </c>
      <c r="AB1967" s="947">
        <v>340.96</v>
      </c>
      <c r="AC1967" s="947">
        <v>0</v>
      </c>
      <c r="AD1967" s="947"/>
      <c r="AE1967" s="947"/>
      <c r="AF1967" s="980">
        <v>355.05</v>
      </c>
      <c r="AG1967" s="947">
        <v>0</v>
      </c>
    </row>
    <row r="1968" spans="1:33" s="952" customFormat="1" x14ac:dyDescent="0.2">
      <c r="A1968" s="946">
        <v>38484</v>
      </c>
      <c r="B1968" s="947">
        <v>24.222000000000001</v>
      </c>
      <c r="C1968" s="947"/>
      <c r="D1968" s="947">
        <v>7.4909999999999997</v>
      </c>
      <c r="E1968" s="947"/>
      <c r="F1968" s="1013">
        <f t="shared" si="63"/>
        <v>31.713000000000001</v>
      </c>
      <c r="G1968" s="1013"/>
      <c r="H1968" s="1013"/>
      <c r="I1968" s="1013"/>
      <c r="J1968" s="1013"/>
      <c r="K1968" s="1013"/>
      <c r="L1968" s="1013"/>
      <c r="M1968" s="1013"/>
      <c r="N1968" s="1013"/>
      <c r="O1968" s="1013"/>
      <c r="P1968" s="1013"/>
      <c r="Q1968" s="1013"/>
      <c r="R1968" s="1013"/>
      <c r="S1968" s="947">
        <v>0</v>
      </c>
      <c r="T1968" s="948">
        <v>0</v>
      </c>
      <c r="U1968" s="949">
        <v>0</v>
      </c>
      <c r="V1968" s="947">
        <v>0</v>
      </c>
      <c r="W1968" s="947">
        <v>0</v>
      </c>
      <c r="X1968" s="947"/>
      <c r="Y1968" s="947">
        <f t="shared" si="64"/>
        <v>31.713000000000001</v>
      </c>
      <c r="Z1968" s="947"/>
      <c r="AA1968" s="947">
        <v>0</v>
      </c>
      <c r="AB1968" s="947">
        <v>340.98</v>
      </c>
      <c r="AC1968" s="947">
        <v>0.22</v>
      </c>
      <c r="AD1968" s="947"/>
      <c r="AE1968" s="947"/>
      <c r="AF1968" s="947">
        <v>355.02</v>
      </c>
      <c r="AG1968" s="947">
        <v>0.37</v>
      </c>
    </row>
    <row r="1969" spans="1:33" s="952" customFormat="1" x14ac:dyDescent="0.2">
      <c r="A1969" s="946">
        <v>38485</v>
      </c>
      <c r="B1969" s="947">
        <v>20.896999999999998</v>
      </c>
      <c r="C1969" s="947"/>
      <c r="D1969" s="947">
        <v>6.3419999999999996</v>
      </c>
      <c r="E1969" s="947"/>
      <c r="F1969" s="1013">
        <f t="shared" si="63"/>
        <v>27.238999999999997</v>
      </c>
      <c r="G1969" s="1013"/>
      <c r="H1969" s="1013"/>
      <c r="I1969" s="1013"/>
      <c r="J1969" s="1013"/>
      <c r="K1969" s="1013"/>
      <c r="L1969" s="1013"/>
      <c r="M1969" s="1013"/>
      <c r="N1969" s="1013"/>
      <c r="O1969" s="1013"/>
      <c r="P1969" s="1013"/>
      <c r="Q1969" s="1013"/>
      <c r="R1969" s="1013"/>
      <c r="S1969" s="947">
        <v>0</v>
      </c>
      <c r="T1969" s="948">
        <v>0</v>
      </c>
      <c r="U1969" s="949">
        <v>0</v>
      </c>
      <c r="V1969" s="947">
        <v>0</v>
      </c>
      <c r="W1969" s="947">
        <v>0</v>
      </c>
      <c r="X1969" s="947"/>
      <c r="Y1969" s="947">
        <f t="shared" si="64"/>
        <v>27.238999999999997</v>
      </c>
      <c r="Z1969" s="947"/>
      <c r="AA1969" s="947">
        <v>0</v>
      </c>
      <c r="AB1969" s="947">
        <v>340.95</v>
      </c>
      <c r="AC1969" s="947">
        <v>0</v>
      </c>
      <c r="AD1969" s="947"/>
      <c r="AE1969" s="947"/>
      <c r="AF1969" s="947">
        <v>355.02</v>
      </c>
      <c r="AG1969" s="947">
        <v>2.5000000000000001E-2</v>
      </c>
    </row>
    <row r="1970" spans="1:33" s="952" customFormat="1" x14ac:dyDescent="0.2">
      <c r="A1970" s="946">
        <v>38486</v>
      </c>
      <c r="B1970" s="947">
        <v>21.571999999999999</v>
      </c>
      <c r="C1970" s="947"/>
      <c r="D1970" s="947">
        <v>7.5620000000000003</v>
      </c>
      <c r="E1970" s="947"/>
      <c r="F1970" s="1013">
        <f t="shared" si="63"/>
        <v>29.134</v>
      </c>
      <c r="G1970" s="1013"/>
      <c r="H1970" s="1013"/>
      <c r="I1970" s="1013"/>
      <c r="J1970" s="1013"/>
      <c r="K1970" s="1013"/>
      <c r="L1970" s="1013"/>
      <c r="M1970" s="1013"/>
      <c r="N1970" s="1013"/>
      <c r="O1970" s="1013"/>
      <c r="P1970" s="1013"/>
      <c r="Q1970" s="1013"/>
      <c r="R1970" s="1013"/>
      <c r="S1970" s="947">
        <v>0</v>
      </c>
      <c r="T1970" s="948">
        <v>0</v>
      </c>
      <c r="U1970" s="949">
        <v>0</v>
      </c>
      <c r="V1970" s="947">
        <v>0</v>
      </c>
      <c r="W1970" s="947">
        <v>0</v>
      </c>
      <c r="X1970" s="947"/>
      <c r="Y1970" s="947">
        <f t="shared" si="64"/>
        <v>29.134</v>
      </c>
      <c r="Z1970" s="947"/>
      <c r="AA1970" s="947">
        <v>0</v>
      </c>
      <c r="AB1970" s="947">
        <v>340.89</v>
      </c>
      <c r="AC1970" s="947">
        <v>0.02</v>
      </c>
      <c r="AD1970" s="947"/>
      <c r="AE1970" s="947"/>
      <c r="AF1970" s="947">
        <v>354.94</v>
      </c>
      <c r="AG1970" s="947">
        <v>0</v>
      </c>
    </row>
    <row r="1971" spans="1:33" s="952" customFormat="1" x14ac:dyDescent="0.2">
      <c r="A1971" s="946">
        <v>38487</v>
      </c>
      <c r="B1971" s="947">
        <v>18.41</v>
      </c>
      <c r="C1971" s="947"/>
      <c r="D1971" s="947">
        <v>7.851</v>
      </c>
      <c r="E1971" s="947"/>
      <c r="F1971" s="1013">
        <f t="shared" si="63"/>
        <v>26.260999999999999</v>
      </c>
      <c r="G1971" s="1013"/>
      <c r="H1971" s="1013"/>
      <c r="I1971" s="1013"/>
      <c r="J1971" s="1013"/>
      <c r="K1971" s="1013"/>
      <c r="L1971" s="1013"/>
      <c r="M1971" s="1013"/>
      <c r="N1971" s="1013"/>
      <c r="O1971" s="1013"/>
      <c r="P1971" s="1013"/>
      <c r="Q1971" s="1013"/>
      <c r="R1971" s="1013"/>
      <c r="S1971" s="947">
        <v>0</v>
      </c>
      <c r="T1971" s="948">
        <v>0</v>
      </c>
      <c r="U1971" s="949">
        <v>0</v>
      </c>
      <c r="V1971" s="947">
        <v>0</v>
      </c>
      <c r="W1971" s="947">
        <v>0</v>
      </c>
      <c r="X1971" s="947"/>
      <c r="Y1971" s="947">
        <f t="shared" si="64"/>
        <v>26.260999999999999</v>
      </c>
      <c r="Z1971" s="947"/>
      <c r="AA1971" s="947">
        <v>0</v>
      </c>
      <c r="AB1971" s="947">
        <v>340.85</v>
      </c>
      <c r="AC1971" s="947">
        <v>0.01</v>
      </c>
      <c r="AD1971" s="947"/>
      <c r="AE1971" s="947"/>
      <c r="AF1971" s="950">
        <v>354.96</v>
      </c>
      <c r="AG1971" s="950">
        <v>0.02</v>
      </c>
    </row>
    <row r="1972" spans="1:33" s="952" customFormat="1" x14ac:dyDescent="0.2">
      <c r="A1972" s="946">
        <v>38488</v>
      </c>
      <c r="B1972" s="947">
        <v>21.850999999999999</v>
      </c>
      <c r="C1972" s="947"/>
      <c r="D1972" s="947">
        <v>7.9169999999999998</v>
      </c>
      <c r="E1972" s="947"/>
      <c r="F1972" s="1013">
        <f t="shared" si="63"/>
        <v>29.768000000000001</v>
      </c>
      <c r="G1972" s="1013"/>
      <c r="H1972" s="1013"/>
      <c r="I1972" s="1013"/>
      <c r="J1972" s="1013"/>
      <c r="K1972" s="1013"/>
      <c r="L1972" s="1013"/>
      <c r="M1972" s="1013"/>
      <c r="N1972" s="1013"/>
      <c r="O1972" s="1013"/>
      <c r="P1972" s="1013"/>
      <c r="Q1972" s="1013"/>
      <c r="R1972" s="1013"/>
      <c r="S1972" s="947">
        <v>0</v>
      </c>
      <c r="T1972" s="948">
        <v>0</v>
      </c>
      <c r="U1972" s="949">
        <v>0</v>
      </c>
      <c r="V1972" s="947">
        <v>0</v>
      </c>
      <c r="W1972" s="947">
        <v>0</v>
      </c>
      <c r="X1972" s="947"/>
      <c r="Y1972" s="947">
        <f t="shared" si="64"/>
        <v>29.768000000000001</v>
      </c>
      <c r="Z1972" s="947"/>
      <c r="AA1972" s="947">
        <v>0</v>
      </c>
      <c r="AB1972" s="947">
        <v>340.79</v>
      </c>
      <c r="AC1972" s="947">
        <v>0</v>
      </c>
      <c r="AD1972" s="947"/>
      <c r="AE1972" s="947"/>
      <c r="AF1972" s="980">
        <v>354.88</v>
      </c>
      <c r="AG1972" s="947">
        <v>0</v>
      </c>
    </row>
    <row r="1973" spans="1:33" s="952" customFormat="1" x14ac:dyDescent="0.2">
      <c r="A1973" s="946">
        <v>38489</v>
      </c>
      <c r="B1973" s="947">
        <v>22.056000000000001</v>
      </c>
      <c r="C1973" s="947"/>
      <c r="D1973" s="947">
        <v>7.4560000000000004</v>
      </c>
      <c r="E1973" s="947"/>
      <c r="F1973" s="1013">
        <f t="shared" si="63"/>
        <v>29.512</v>
      </c>
      <c r="G1973" s="1013"/>
      <c r="H1973" s="1013"/>
      <c r="I1973" s="1013"/>
      <c r="J1973" s="1013"/>
      <c r="K1973" s="1013"/>
      <c r="L1973" s="1013"/>
      <c r="M1973" s="1013"/>
      <c r="N1973" s="1013"/>
      <c r="O1973" s="1013"/>
      <c r="P1973" s="1013"/>
      <c r="Q1973" s="1013"/>
      <c r="R1973" s="1013"/>
      <c r="S1973" s="947">
        <v>0</v>
      </c>
      <c r="T1973" s="948">
        <v>0</v>
      </c>
      <c r="U1973" s="949">
        <v>0</v>
      </c>
      <c r="V1973" s="947">
        <v>0</v>
      </c>
      <c r="W1973" s="947">
        <v>0</v>
      </c>
      <c r="X1973" s="947"/>
      <c r="Y1973" s="947">
        <f t="shared" si="64"/>
        <v>29.512</v>
      </c>
      <c r="Z1973" s="947"/>
      <c r="AA1973" s="947">
        <v>0</v>
      </c>
      <c r="AB1973" s="947">
        <v>340.7</v>
      </c>
      <c r="AC1973" s="947">
        <v>0</v>
      </c>
      <c r="AD1973" s="947"/>
      <c r="AE1973" s="947"/>
      <c r="AF1973" s="947">
        <v>354.79</v>
      </c>
      <c r="AG1973" s="947">
        <v>0</v>
      </c>
    </row>
    <row r="1974" spans="1:33" s="952" customFormat="1" x14ac:dyDescent="0.2">
      <c r="A1974" s="946">
        <v>38490</v>
      </c>
      <c r="B1974" s="947">
        <v>22.681000000000001</v>
      </c>
      <c r="C1974" s="947"/>
      <c r="D1974" s="947">
        <v>7.8730000000000002</v>
      </c>
      <c r="E1974" s="947"/>
      <c r="F1974" s="1013">
        <f t="shared" si="63"/>
        <v>30.554000000000002</v>
      </c>
      <c r="G1974" s="1013"/>
      <c r="H1974" s="1013"/>
      <c r="I1974" s="1013"/>
      <c r="J1974" s="1013"/>
      <c r="K1974" s="1013"/>
      <c r="L1974" s="1013"/>
      <c r="M1974" s="1013"/>
      <c r="N1974" s="1013"/>
      <c r="O1974" s="1013"/>
      <c r="P1974" s="1013"/>
      <c r="Q1974" s="1013"/>
      <c r="R1974" s="1013"/>
      <c r="S1974" s="947">
        <v>0</v>
      </c>
      <c r="T1974" s="948">
        <v>0</v>
      </c>
      <c r="U1974" s="949">
        <v>0</v>
      </c>
      <c r="V1974" s="947">
        <v>0</v>
      </c>
      <c r="W1974" s="947">
        <v>0</v>
      </c>
      <c r="X1974" s="947"/>
      <c r="Y1974" s="947">
        <f t="shared" si="64"/>
        <v>30.554000000000002</v>
      </c>
      <c r="Z1974" s="947"/>
      <c r="AA1974" s="947">
        <v>0</v>
      </c>
      <c r="AB1974" s="947">
        <v>340.64</v>
      </c>
      <c r="AC1974" s="947">
        <v>0</v>
      </c>
      <c r="AD1974" s="947"/>
      <c r="AE1974" s="947"/>
      <c r="AF1974" s="947">
        <v>354.7</v>
      </c>
      <c r="AG1974" s="947">
        <v>0</v>
      </c>
    </row>
    <row r="1975" spans="1:33" s="952" customFormat="1" x14ac:dyDescent="0.2">
      <c r="A1975" s="946">
        <v>38491</v>
      </c>
      <c r="B1975" s="947">
        <v>21.643999999999998</v>
      </c>
      <c r="C1975" s="947"/>
      <c r="D1975" s="947">
        <v>7.8220000000000001</v>
      </c>
      <c r="E1975" s="947"/>
      <c r="F1975" s="1013">
        <f t="shared" si="63"/>
        <v>29.465999999999998</v>
      </c>
      <c r="G1975" s="1013"/>
      <c r="H1975" s="1013"/>
      <c r="I1975" s="1013"/>
      <c r="J1975" s="1013"/>
      <c r="K1975" s="1013"/>
      <c r="L1975" s="1013"/>
      <c r="M1975" s="1013"/>
      <c r="N1975" s="1013"/>
      <c r="O1975" s="1013"/>
      <c r="P1975" s="1013"/>
      <c r="Q1975" s="1013"/>
      <c r="R1975" s="1013"/>
      <c r="S1975" s="947">
        <v>0</v>
      </c>
      <c r="T1975" s="958">
        <v>0</v>
      </c>
      <c r="U1975" s="949">
        <v>0</v>
      </c>
      <c r="V1975" s="947">
        <v>0</v>
      </c>
      <c r="W1975" s="947">
        <v>0</v>
      </c>
      <c r="X1975" s="947"/>
      <c r="Y1975" s="947">
        <f t="shared" si="64"/>
        <v>29.465999999999998</v>
      </c>
      <c r="Z1975" s="947"/>
      <c r="AA1975" s="947">
        <v>0</v>
      </c>
      <c r="AB1975" s="947">
        <v>340.56</v>
      </c>
      <c r="AC1975" s="947">
        <v>0.2</v>
      </c>
      <c r="AD1975" s="947"/>
      <c r="AE1975" s="947"/>
      <c r="AF1975" s="947">
        <v>354.7</v>
      </c>
      <c r="AG1975" s="947">
        <v>0.19</v>
      </c>
    </row>
    <row r="1976" spans="1:33" s="952" customFormat="1" x14ac:dyDescent="0.2">
      <c r="A1976" s="946">
        <v>38492</v>
      </c>
      <c r="B1976" s="947">
        <v>19.869</v>
      </c>
      <c r="C1976" s="947"/>
      <c r="D1976" s="947">
        <v>7.6580000000000004</v>
      </c>
      <c r="E1976" s="947"/>
      <c r="F1976" s="1013">
        <f t="shared" si="63"/>
        <v>27.527000000000001</v>
      </c>
      <c r="G1976" s="1013"/>
      <c r="H1976" s="1013"/>
      <c r="I1976" s="1013"/>
      <c r="J1976" s="1013"/>
      <c r="K1976" s="1013"/>
      <c r="L1976" s="1013"/>
      <c r="M1976" s="1013"/>
      <c r="N1976" s="1013"/>
      <c r="O1976" s="1013"/>
      <c r="P1976" s="1013"/>
      <c r="Q1976" s="1013"/>
      <c r="R1976" s="1013"/>
      <c r="S1976" s="947">
        <v>0</v>
      </c>
      <c r="T1976" s="958">
        <v>0</v>
      </c>
      <c r="U1976" s="949">
        <v>0</v>
      </c>
      <c r="V1976" s="947">
        <v>0</v>
      </c>
      <c r="W1976" s="947">
        <v>0</v>
      </c>
      <c r="X1976" s="947"/>
      <c r="Y1976" s="947">
        <f t="shared" si="64"/>
        <v>27.527000000000001</v>
      </c>
      <c r="Z1976" s="947"/>
      <c r="AA1976" s="947">
        <v>0</v>
      </c>
      <c r="AB1976" s="947">
        <v>340.55</v>
      </c>
      <c r="AC1976" s="947">
        <v>0.26</v>
      </c>
      <c r="AD1976" s="947"/>
      <c r="AE1976" s="947"/>
      <c r="AF1976" s="950">
        <v>354.74</v>
      </c>
      <c r="AG1976" s="950">
        <v>0.3</v>
      </c>
    </row>
    <row r="1977" spans="1:33" s="952" customFormat="1" x14ac:dyDescent="0.2">
      <c r="A1977" s="946">
        <v>38493</v>
      </c>
      <c r="B1977" s="947">
        <v>18.797999999999998</v>
      </c>
      <c r="C1977" s="947"/>
      <c r="D1977" s="947">
        <v>6.61</v>
      </c>
      <c r="E1977" s="947"/>
      <c r="F1977" s="1013">
        <f t="shared" si="63"/>
        <v>25.407999999999998</v>
      </c>
      <c r="G1977" s="1013"/>
      <c r="H1977" s="1013"/>
      <c r="I1977" s="1013"/>
      <c r="J1977" s="1013"/>
      <c r="K1977" s="1013"/>
      <c r="L1977" s="1013"/>
      <c r="M1977" s="1013"/>
      <c r="N1977" s="1013"/>
      <c r="O1977" s="1013"/>
      <c r="P1977" s="1013"/>
      <c r="Q1977" s="1013"/>
      <c r="R1977" s="1013"/>
      <c r="S1977" s="947">
        <v>0</v>
      </c>
      <c r="T1977" s="958">
        <v>0</v>
      </c>
      <c r="U1977" s="949">
        <v>0</v>
      </c>
      <c r="V1977" s="947">
        <v>0</v>
      </c>
      <c r="W1977" s="947">
        <v>0</v>
      </c>
      <c r="X1977" s="947"/>
      <c r="Y1977" s="947">
        <f t="shared" si="64"/>
        <v>25.407999999999998</v>
      </c>
      <c r="Z1977" s="947"/>
      <c r="AA1977" s="947">
        <v>0</v>
      </c>
      <c r="AB1977" s="947">
        <v>340.5</v>
      </c>
      <c r="AC1977" s="947">
        <v>0</v>
      </c>
      <c r="AD1977" s="947"/>
      <c r="AE1977" s="947"/>
      <c r="AF1977" s="947">
        <v>354.68</v>
      </c>
      <c r="AG1977" s="947">
        <v>0</v>
      </c>
    </row>
    <row r="1978" spans="1:33" s="952" customFormat="1" x14ac:dyDescent="0.2">
      <c r="A1978" s="946">
        <v>38494</v>
      </c>
      <c r="B1978" s="947">
        <v>19.361999999999998</v>
      </c>
      <c r="C1978" s="947"/>
      <c r="D1978" s="947">
        <v>6.3550000000000004</v>
      </c>
      <c r="E1978" s="947"/>
      <c r="F1978" s="1013">
        <f t="shared" si="63"/>
        <v>25.716999999999999</v>
      </c>
      <c r="G1978" s="1013"/>
      <c r="H1978" s="1013"/>
      <c r="I1978" s="1013"/>
      <c r="J1978" s="1013"/>
      <c r="K1978" s="1013"/>
      <c r="L1978" s="1013"/>
      <c r="M1978" s="1013"/>
      <c r="N1978" s="1013"/>
      <c r="O1978" s="1013"/>
      <c r="P1978" s="1013"/>
      <c r="Q1978" s="1013"/>
      <c r="R1978" s="1013"/>
      <c r="S1978" s="947">
        <v>0</v>
      </c>
      <c r="T1978" s="948">
        <v>0</v>
      </c>
      <c r="U1978" s="981">
        <v>0</v>
      </c>
      <c r="V1978" s="947">
        <v>0</v>
      </c>
      <c r="W1978" s="947">
        <v>0</v>
      </c>
      <c r="X1978" s="947"/>
      <c r="Y1978" s="947">
        <f t="shared" si="64"/>
        <v>25.716999999999999</v>
      </c>
      <c r="Z1978" s="947"/>
      <c r="AA1978" s="947">
        <v>0</v>
      </c>
      <c r="AB1978" s="947">
        <v>340.45</v>
      </c>
      <c r="AC1978" s="947">
        <v>0.1</v>
      </c>
      <c r="AD1978" s="947"/>
      <c r="AE1978" s="947"/>
      <c r="AF1978" s="947">
        <v>354.63</v>
      </c>
      <c r="AG1978" s="947">
        <v>0</v>
      </c>
    </row>
    <row r="1979" spans="1:33" s="952" customFormat="1" x14ac:dyDescent="0.2">
      <c r="A1979" s="946">
        <v>38495</v>
      </c>
      <c r="B1979" s="947">
        <v>22.774000000000001</v>
      </c>
      <c r="C1979" s="947"/>
      <c r="D1979" s="947">
        <v>7.1760000000000002</v>
      </c>
      <c r="E1979" s="947"/>
      <c r="F1979" s="1013">
        <f t="shared" si="63"/>
        <v>29.950000000000003</v>
      </c>
      <c r="G1979" s="1013"/>
      <c r="H1979" s="1013"/>
      <c r="I1979" s="1013"/>
      <c r="J1979" s="1013"/>
      <c r="K1979" s="1013"/>
      <c r="L1979" s="1013"/>
      <c r="M1979" s="1013"/>
      <c r="N1979" s="1013"/>
      <c r="O1979" s="1013"/>
      <c r="P1979" s="1013"/>
      <c r="Q1979" s="1013"/>
      <c r="R1979" s="1013"/>
      <c r="S1979" s="947">
        <v>0</v>
      </c>
      <c r="T1979" s="948">
        <v>0</v>
      </c>
      <c r="U1979" s="981">
        <v>0</v>
      </c>
      <c r="V1979" s="947">
        <v>0</v>
      </c>
      <c r="W1979" s="947">
        <v>0</v>
      </c>
      <c r="X1979" s="947"/>
      <c r="Y1979" s="947">
        <f t="shared" si="64"/>
        <v>29.950000000000003</v>
      </c>
      <c r="Z1979" s="947"/>
      <c r="AA1979" s="947">
        <v>0</v>
      </c>
      <c r="AB1979" s="947">
        <v>340.39</v>
      </c>
      <c r="AC1979" s="947">
        <v>0</v>
      </c>
      <c r="AD1979" s="947"/>
      <c r="AE1979" s="947"/>
      <c r="AF1979" s="947">
        <v>354.55</v>
      </c>
      <c r="AG1979" s="947">
        <v>0.03</v>
      </c>
    </row>
    <row r="1980" spans="1:33" s="952" customFormat="1" x14ac:dyDescent="0.2">
      <c r="A1980" s="946">
        <v>38496</v>
      </c>
      <c r="B1980" s="947">
        <v>22.103999999999999</v>
      </c>
      <c r="C1980" s="947"/>
      <c r="D1980" s="947">
        <v>7.2779999999999996</v>
      </c>
      <c r="E1980" s="947"/>
      <c r="F1980" s="1013">
        <f t="shared" si="63"/>
        <v>29.381999999999998</v>
      </c>
      <c r="G1980" s="1013"/>
      <c r="H1980" s="1013"/>
      <c r="I1980" s="1013"/>
      <c r="J1980" s="1013"/>
      <c r="K1980" s="1013"/>
      <c r="L1980" s="1013"/>
      <c r="M1980" s="1013"/>
      <c r="N1980" s="1013"/>
      <c r="O1980" s="1013"/>
      <c r="P1980" s="1013"/>
      <c r="Q1980" s="1013"/>
      <c r="R1980" s="1013"/>
      <c r="S1980" s="947">
        <v>0</v>
      </c>
      <c r="T1980" s="948">
        <v>0</v>
      </c>
      <c r="U1980" s="981">
        <v>0</v>
      </c>
      <c r="V1980" s="947">
        <v>0</v>
      </c>
      <c r="W1980" s="947">
        <v>0</v>
      </c>
      <c r="X1980" s="947"/>
      <c r="Y1980" s="947">
        <f t="shared" si="64"/>
        <v>29.381999999999998</v>
      </c>
      <c r="Z1980" s="947"/>
      <c r="AA1980" s="947">
        <v>0</v>
      </c>
      <c r="AB1980" s="947">
        <v>340.35</v>
      </c>
      <c r="AC1980" s="947">
        <v>0.14000000000000001</v>
      </c>
      <c r="AD1980" s="947"/>
      <c r="AE1980" s="947"/>
      <c r="AF1980" s="947">
        <v>354.54</v>
      </c>
      <c r="AG1980" s="947">
        <v>0.2</v>
      </c>
    </row>
    <row r="1981" spans="1:33" s="952" customFormat="1" x14ac:dyDescent="0.2">
      <c r="A1981" s="946">
        <v>38497</v>
      </c>
      <c r="B1981" s="947">
        <v>20.762</v>
      </c>
      <c r="C1981" s="947"/>
      <c r="D1981" s="947">
        <v>6.3840000000000003</v>
      </c>
      <c r="E1981" s="947"/>
      <c r="F1981" s="1013">
        <f t="shared" si="63"/>
        <v>27.146000000000001</v>
      </c>
      <c r="G1981" s="1013"/>
      <c r="H1981" s="1013"/>
      <c r="I1981" s="1013"/>
      <c r="J1981" s="1013"/>
      <c r="K1981" s="1013"/>
      <c r="L1981" s="1013"/>
      <c r="M1981" s="1013"/>
      <c r="N1981" s="1013"/>
      <c r="O1981" s="1013"/>
      <c r="P1981" s="1013"/>
      <c r="Q1981" s="1013"/>
      <c r="R1981" s="1013"/>
      <c r="S1981" s="947">
        <v>0</v>
      </c>
      <c r="T1981" s="948">
        <v>0</v>
      </c>
      <c r="U1981" s="981">
        <v>0</v>
      </c>
      <c r="V1981" s="947">
        <v>0</v>
      </c>
      <c r="W1981" s="947">
        <v>0</v>
      </c>
      <c r="X1981" s="947"/>
      <c r="Y1981" s="947">
        <f t="shared" si="64"/>
        <v>27.146000000000001</v>
      </c>
      <c r="Z1981" s="947"/>
      <c r="AA1981" s="947">
        <v>0</v>
      </c>
      <c r="AB1981" s="947">
        <v>340.28</v>
      </c>
      <c r="AC1981" s="947">
        <v>0</v>
      </c>
      <c r="AD1981" s="947"/>
      <c r="AE1981" s="947"/>
      <c r="AF1981" s="947">
        <v>354.55</v>
      </c>
      <c r="AG1981" s="947">
        <v>0</v>
      </c>
    </row>
    <row r="1982" spans="1:33" s="952" customFormat="1" x14ac:dyDescent="0.2">
      <c r="A1982" s="946">
        <v>38498</v>
      </c>
      <c r="B1982" s="947">
        <v>21.885000000000002</v>
      </c>
      <c r="C1982" s="947"/>
      <c r="D1982" s="947">
        <v>7.06</v>
      </c>
      <c r="E1982" s="947"/>
      <c r="F1982" s="1013">
        <f t="shared" si="63"/>
        <v>28.945</v>
      </c>
      <c r="G1982" s="1013"/>
      <c r="H1982" s="1013"/>
      <c r="I1982" s="1013"/>
      <c r="J1982" s="1013"/>
      <c r="K1982" s="1013"/>
      <c r="L1982" s="1013"/>
      <c r="M1982" s="1013"/>
      <c r="N1982" s="1013"/>
      <c r="O1982" s="1013"/>
      <c r="P1982" s="1013"/>
      <c r="Q1982" s="1013"/>
      <c r="R1982" s="1013"/>
      <c r="S1982" s="947">
        <v>0</v>
      </c>
      <c r="T1982" s="948">
        <v>0</v>
      </c>
      <c r="U1982" s="981">
        <v>0</v>
      </c>
      <c r="V1982" s="947">
        <v>0</v>
      </c>
      <c r="W1982" s="950">
        <v>0</v>
      </c>
      <c r="X1982" s="950"/>
      <c r="Y1982" s="947">
        <f t="shared" si="64"/>
        <v>28.945</v>
      </c>
      <c r="Z1982" s="947"/>
      <c r="AA1982" s="947">
        <v>0</v>
      </c>
      <c r="AB1982" s="947">
        <v>340.22</v>
      </c>
      <c r="AC1982" s="947">
        <v>0</v>
      </c>
      <c r="AD1982" s="947"/>
      <c r="AE1982" s="947"/>
      <c r="AF1982" s="947">
        <v>354.42</v>
      </c>
      <c r="AG1982" s="947">
        <v>0</v>
      </c>
    </row>
    <row r="1983" spans="1:33" s="952" customFormat="1" x14ac:dyDescent="0.2">
      <c r="A1983" s="946">
        <v>38499</v>
      </c>
      <c r="B1983" s="947">
        <v>23.468</v>
      </c>
      <c r="C1983" s="947"/>
      <c r="D1983" s="947">
        <v>9.1980000000000004</v>
      </c>
      <c r="E1983" s="947"/>
      <c r="F1983" s="1013">
        <f t="shared" si="63"/>
        <v>32.665999999999997</v>
      </c>
      <c r="G1983" s="1013"/>
      <c r="H1983" s="1013"/>
      <c r="I1983" s="1013"/>
      <c r="J1983" s="1013"/>
      <c r="K1983" s="1013"/>
      <c r="L1983" s="1013"/>
      <c r="M1983" s="1013"/>
      <c r="N1983" s="1013"/>
      <c r="O1983" s="1013"/>
      <c r="P1983" s="1013"/>
      <c r="Q1983" s="1013"/>
      <c r="R1983" s="1013"/>
      <c r="S1983" s="947">
        <v>0</v>
      </c>
      <c r="T1983" s="948">
        <v>0</v>
      </c>
      <c r="U1983" s="981">
        <v>0</v>
      </c>
      <c r="V1983" s="947">
        <v>0</v>
      </c>
      <c r="W1983" s="950">
        <v>0</v>
      </c>
      <c r="X1983" s="950"/>
      <c r="Y1983" s="947">
        <f t="shared" si="64"/>
        <v>32.665999999999997</v>
      </c>
      <c r="Z1983" s="947"/>
      <c r="AA1983" s="947">
        <v>0</v>
      </c>
      <c r="AB1983" s="947">
        <v>340.1</v>
      </c>
      <c r="AC1983" s="947">
        <v>0</v>
      </c>
      <c r="AD1983" s="947"/>
      <c r="AE1983" s="947"/>
      <c r="AF1983" s="947">
        <v>354.34</v>
      </c>
      <c r="AG1983" s="947">
        <v>0</v>
      </c>
    </row>
    <row r="1984" spans="1:33" s="952" customFormat="1" x14ac:dyDescent="0.2">
      <c r="A1984" s="946">
        <v>38500</v>
      </c>
      <c r="B1984" s="947">
        <v>18.721</v>
      </c>
      <c r="C1984" s="947"/>
      <c r="D1984" s="947">
        <v>8.8360000000000003</v>
      </c>
      <c r="E1984" s="947"/>
      <c r="F1984" s="1013">
        <f t="shared" si="63"/>
        <v>27.557000000000002</v>
      </c>
      <c r="G1984" s="1013"/>
      <c r="H1984" s="1013"/>
      <c r="I1984" s="1013"/>
      <c r="J1984" s="1013"/>
      <c r="K1984" s="1013"/>
      <c r="L1984" s="1013"/>
      <c r="M1984" s="1013"/>
      <c r="N1984" s="1013"/>
      <c r="O1984" s="1013"/>
      <c r="P1984" s="1013"/>
      <c r="Q1984" s="1013"/>
      <c r="R1984" s="1013"/>
      <c r="S1984" s="947">
        <v>0</v>
      </c>
      <c r="T1984" s="948">
        <v>0</v>
      </c>
      <c r="U1984" s="981">
        <v>0</v>
      </c>
      <c r="V1984" s="947">
        <v>0</v>
      </c>
      <c r="W1984" s="950">
        <v>0</v>
      </c>
      <c r="X1984" s="950"/>
      <c r="Y1984" s="947">
        <f t="shared" si="64"/>
        <v>27.557000000000002</v>
      </c>
      <c r="Z1984" s="947"/>
      <c r="AA1984" s="947">
        <v>0</v>
      </c>
      <c r="AB1984" s="947">
        <v>339.93</v>
      </c>
      <c r="AC1984" s="947">
        <v>0</v>
      </c>
      <c r="AD1984" s="947"/>
      <c r="AE1984" s="947"/>
      <c r="AF1984" s="947">
        <v>354.3</v>
      </c>
      <c r="AG1984" s="947">
        <v>0</v>
      </c>
    </row>
    <row r="1985" spans="1:33" s="952" customFormat="1" x14ac:dyDescent="0.2">
      <c r="A1985" s="946">
        <v>38501</v>
      </c>
      <c r="B1985" s="947">
        <v>19.039000000000001</v>
      </c>
      <c r="C1985" s="947"/>
      <c r="D1985" s="947">
        <v>9.1470000000000002</v>
      </c>
      <c r="E1985" s="947"/>
      <c r="F1985" s="1013">
        <f t="shared" si="63"/>
        <v>28.186</v>
      </c>
      <c r="G1985" s="1013"/>
      <c r="H1985" s="1013"/>
      <c r="I1985" s="1013"/>
      <c r="J1985" s="1013"/>
      <c r="K1985" s="1013"/>
      <c r="L1985" s="1013"/>
      <c r="M1985" s="1013"/>
      <c r="N1985" s="1013"/>
      <c r="O1985" s="1013"/>
      <c r="P1985" s="1013"/>
      <c r="Q1985" s="1013"/>
      <c r="R1985" s="1013"/>
      <c r="S1985" s="947">
        <v>0</v>
      </c>
      <c r="T1985" s="948">
        <v>0</v>
      </c>
      <c r="U1985" s="981">
        <v>0</v>
      </c>
      <c r="V1985" s="947">
        <v>0</v>
      </c>
      <c r="W1985" s="950">
        <v>0</v>
      </c>
      <c r="X1985" s="950"/>
      <c r="Y1985" s="947">
        <f t="shared" si="64"/>
        <v>28.186</v>
      </c>
      <c r="Z1985" s="947"/>
      <c r="AA1985" s="947">
        <v>0</v>
      </c>
      <c r="AB1985" s="947">
        <v>339.81</v>
      </c>
      <c r="AC1985" s="947">
        <v>0</v>
      </c>
      <c r="AD1985" s="947"/>
      <c r="AE1985" s="947"/>
      <c r="AF1985" s="980">
        <v>354.23</v>
      </c>
      <c r="AG1985" s="947">
        <v>0</v>
      </c>
    </row>
    <row r="1986" spans="1:33" s="952" customFormat="1" x14ac:dyDescent="0.2">
      <c r="A1986" s="946">
        <v>38502</v>
      </c>
      <c r="B1986" s="947">
        <v>21.056000000000001</v>
      </c>
      <c r="C1986" s="947"/>
      <c r="D1986" s="947">
        <v>10.358000000000001</v>
      </c>
      <c r="E1986" s="947"/>
      <c r="F1986" s="1013">
        <f t="shared" si="63"/>
        <v>31.414000000000001</v>
      </c>
      <c r="G1986" s="1013"/>
      <c r="H1986" s="1013"/>
      <c r="I1986" s="1013"/>
      <c r="J1986" s="1013"/>
      <c r="K1986" s="1013"/>
      <c r="L1986" s="1013"/>
      <c r="M1986" s="1013"/>
      <c r="N1986" s="1013"/>
      <c r="O1986" s="1013"/>
      <c r="P1986" s="1013"/>
      <c r="Q1986" s="1013"/>
      <c r="R1986" s="1013"/>
      <c r="S1986" s="947">
        <v>0</v>
      </c>
      <c r="T1986" s="948">
        <v>0</v>
      </c>
      <c r="U1986" s="981">
        <v>0</v>
      </c>
      <c r="V1986" s="947">
        <v>0</v>
      </c>
      <c r="W1986" s="947">
        <v>0</v>
      </c>
      <c r="X1986" s="947"/>
      <c r="Y1986" s="947">
        <f t="shared" si="64"/>
        <v>31.414000000000001</v>
      </c>
      <c r="Z1986" s="947"/>
      <c r="AA1986" s="947">
        <v>0</v>
      </c>
      <c r="AB1986" s="980">
        <v>339.73</v>
      </c>
      <c r="AC1986" s="947">
        <v>0</v>
      </c>
      <c r="AD1986" s="947"/>
      <c r="AE1986" s="947"/>
      <c r="AF1986" s="947">
        <v>354.1</v>
      </c>
      <c r="AG1986" s="947">
        <v>0</v>
      </c>
    </row>
    <row r="1987" spans="1:33" s="952" customFormat="1" x14ac:dyDescent="0.2">
      <c r="A1987" s="946">
        <v>38503</v>
      </c>
      <c r="B1987" s="947">
        <v>23.36</v>
      </c>
      <c r="C1987" s="947"/>
      <c r="D1987" s="947">
        <v>7.7080000000000002</v>
      </c>
      <c r="E1987" s="947"/>
      <c r="F1987" s="1013">
        <f t="shared" si="63"/>
        <v>31.067999999999998</v>
      </c>
      <c r="G1987" s="1013"/>
      <c r="H1987" s="1013"/>
      <c r="I1987" s="1013"/>
      <c r="J1987" s="1013"/>
      <c r="K1987" s="1013"/>
      <c r="L1987" s="1013"/>
      <c r="M1987" s="1013"/>
      <c r="N1987" s="1013"/>
      <c r="O1987" s="1013"/>
      <c r="P1987" s="1013"/>
      <c r="Q1987" s="1013"/>
      <c r="R1987" s="1013"/>
      <c r="S1987" s="947">
        <v>0</v>
      </c>
      <c r="T1987" s="948">
        <v>0</v>
      </c>
      <c r="U1987" s="981">
        <v>0</v>
      </c>
      <c r="V1987" s="947">
        <v>0</v>
      </c>
      <c r="W1987" s="947">
        <v>0</v>
      </c>
      <c r="X1987" s="947"/>
      <c r="Y1987" s="947">
        <f t="shared" si="64"/>
        <v>31.067999999999998</v>
      </c>
      <c r="Z1987" s="947"/>
      <c r="AA1987" s="947">
        <v>0</v>
      </c>
      <c r="AB1987" s="980">
        <v>339.66</v>
      </c>
      <c r="AC1987" s="947">
        <v>0</v>
      </c>
      <c r="AD1987" s="947"/>
      <c r="AE1987" s="947"/>
      <c r="AF1987" s="947">
        <v>354.05</v>
      </c>
      <c r="AG1987" s="947">
        <v>0</v>
      </c>
    </row>
    <row r="1988" spans="1:33" s="952" customFormat="1" x14ac:dyDescent="0.2">
      <c r="A1988" s="946">
        <v>38504</v>
      </c>
      <c r="B1988" s="947">
        <v>25.337</v>
      </c>
      <c r="C1988" s="947"/>
      <c r="D1988" s="947">
        <v>9.3650000000000002</v>
      </c>
      <c r="E1988" s="947"/>
      <c r="F1988" s="1013">
        <f t="shared" si="63"/>
        <v>34.701999999999998</v>
      </c>
      <c r="G1988" s="1013"/>
      <c r="H1988" s="1013"/>
      <c r="I1988" s="1013"/>
      <c r="J1988" s="1013"/>
      <c r="K1988" s="1013"/>
      <c r="L1988" s="1013"/>
      <c r="M1988" s="1013"/>
      <c r="N1988" s="1013"/>
      <c r="O1988" s="1013"/>
      <c r="P1988" s="1013"/>
      <c r="Q1988" s="1013"/>
      <c r="R1988" s="1013"/>
      <c r="S1988" s="947">
        <v>0</v>
      </c>
      <c r="T1988" s="948">
        <v>0</v>
      </c>
      <c r="U1988" s="949">
        <v>0</v>
      </c>
      <c r="V1988" s="947">
        <v>0</v>
      </c>
      <c r="W1988" s="947">
        <v>0</v>
      </c>
      <c r="X1988" s="947"/>
      <c r="Y1988" s="947">
        <f t="shared" si="64"/>
        <v>34.701999999999998</v>
      </c>
      <c r="Z1988" s="947"/>
      <c r="AA1988" s="947">
        <v>0</v>
      </c>
      <c r="AB1988" s="947">
        <v>339.52</v>
      </c>
      <c r="AC1988" s="947">
        <v>0.3</v>
      </c>
      <c r="AD1988" s="947"/>
      <c r="AE1988" s="947"/>
      <c r="AF1988" s="950">
        <v>353.91</v>
      </c>
      <c r="AG1988" s="950">
        <v>0.37</v>
      </c>
    </row>
    <row r="1989" spans="1:33" s="952" customFormat="1" x14ac:dyDescent="0.2">
      <c r="A1989" s="946">
        <v>38505</v>
      </c>
      <c r="B1989" s="947">
        <v>18.763000000000002</v>
      </c>
      <c r="C1989" s="947"/>
      <c r="D1989" s="947">
        <v>7.3470000000000004</v>
      </c>
      <c r="E1989" s="947"/>
      <c r="F1989" s="1013">
        <f t="shared" si="63"/>
        <v>26.110000000000003</v>
      </c>
      <c r="G1989" s="1013"/>
      <c r="H1989" s="1013"/>
      <c r="I1989" s="1013"/>
      <c r="J1989" s="1013"/>
      <c r="K1989" s="1013"/>
      <c r="L1989" s="1013"/>
      <c r="M1989" s="1013"/>
      <c r="N1989" s="1013"/>
      <c r="O1989" s="1013"/>
      <c r="P1989" s="1013"/>
      <c r="Q1989" s="1013"/>
      <c r="R1989" s="1013"/>
      <c r="S1989" s="947">
        <v>0</v>
      </c>
      <c r="T1989" s="948">
        <v>0</v>
      </c>
      <c r="U1989" s="949">
        <v>0</v>
      </c>
      <c r="V1989" s="947">
        <v>0</v>
      </c>
      <c r="W1989" s="947">
        <v>0</v>
      </c>
      <c r="X1989" s="947"/>
      <c r="Y1989" s="947">
        <f t="shared" si="64"/>
        <v>26.110000000000003</v>
      </c>
      <c r="Z1989" s="947"/>
      <c r="AA1989" s="947">
        <v>0</v>
      </c>
      <c r="AB1989" s="947">
        <v>339.43</v>
      </c>
      <c r="AC1989" s="947">
        <v>0.17</v>
      </c>
      <c r="AD1989" s="947"/>
      <c r="AE1989" s="947"/>
      <c r="AF1989" s="950">
        <v>354.95</v>
      </c>
      <c r="AG1989" s="950">
        <v>0.24</v>
      </c>
    </row>
    <row r="1990" spans="1:33" s="952" customFormat="1" x14ac:dyDescent="0.2">
      <c r="A1990" s="946">
        <v>38506</v>
      </c>
      <c r="B1990" s="953">
        <v>20.59</v>
      </c>
      <c r="C1990" s="953"/>
      <c r="D1990" s="947">
        <v>5.8070000000000004</v>
      </c>
      <c r="E1990" s="947"/>
      <c r="F1990" s="1013">
        <f t="shared" si="63"/>
        <v>26.396999999999998</v>
      </c>
      <c r="G1990" s="1013"/>
      <c r="H1990" s="1013"/>
      <c r="I1990" s="1013"/>
      <c r="J1990" s="1013"/>
      <c r="K1990" s="1013"/>
      <c r="L1990" s="1013"/>
      <c r="M1990" s="1013"/>
      <c r="N1990" s="1013"/>
      <c r="O1990" s="1013"/>
      <c r="P1990" s="1013"/>
      <c r="Q1990" s="1013"/>
      <c r="R1990" s="1013"/>
      <c r="S1990" s="947">
        <v>0</v>
      </c>
      <c r="T1990" s="948">
        <v>0</v>
      </c>
      <c r="U1990" s="949">
        <v>0</v>
      </c>
      <c r="V1990" s="947">
        <v>0</v>
      </c>
      <c r="W1990" s="947">
        <v>0</v>
      </c>
      <c r="X1990" s="947"/>
      <c r="Y1990" s="947">
        <f t="shared" si="64"/>
        <v>26.396999999999998</v>
      </c>
      <c r="Z1990" s="947"/>
      <c r="AA1990" s="947">
        <v>0</v>
      </c>
      <c r="AB1990" s="947">
        <v>339.4</v>
      </c>
      <c r="AC1990" s="947">
        <v>0.44</v>
      </c>
      <c r="AD1990" s="947"/>
      <c r="AE1990" s="947"/>
      <c r="AF1990" s="947">
        <v>354.11</v>
      </c>
      <c r="AG1990" s="947">
        <v>0.69</v>
      </c>
    </row>
    <row r="1991" spans="1:33" s="952" customFormat="1" x14ac:dyDescent="0.2">
      <c r="A1991" s="946">
        <v>38507</v>
      </c>
      <c r="B1991" s="947">
        <v>19.004999999999999</v>
      </c>
      <c r="C1991" s="947"/>
      <c r="D1991" s="947">
        <v>7.819</v>
      </c>
      <c r="E1991" s="947"/>
      <c r="F1991" s="1013">
        <f t="shared" si="63"/>
        <v>26.823999999999998</v>
      </c>
      <c r="G1991" s="1013"/>
      <c r="H1991" s="1013"/>
      <c r="I1991" s="1013"/>
      <c r="J1991" s="1013"/>
      <c r="K1991" s="1013"/>
      <c r="L1991" s="1013"/>
      <c r="M1991" s="1013"/>
      <c r="N1991" s="1013"/>
      <c r="O1991" s="1013"/>
      <c r="P1991" s="1013"/>
      <c r="Q1991" s="1013"/>
      <c r="R1991" s="1013"/>
      <c r="S1991" s="947">
        <v>0</v>
      </c>
      <c r="T1991" s="948">
        <v>0</v>
      </c>
      <c r="U1991" s="949">
        <v>0</v>
      </c>
      <c r="V1991" s="947">
        <v>0</v>
      </c>
      <c r="W1991" s="947">
        <v>0</v>
      </c>
      <c r="X1991" s="947"/>
      <c r="Y1991" s="947">
        <f t="shared" si="64"/>
        <v>26.823999999999998</v>
      </c>
      <c r="Z1991" s="947"/>
      <c r="AA1991" s="947">
        <v>0</v>
      </c>
      <c r="AB1991" s="947">
        <v>339.57</v>
      </c>
      <c r="AC1991" s="947">
        <v>0</v>
      </c>
      <c r="AD1991" s="947"/>
      <c r="AE1991" s="947"/>
      <c r="AF1991" s="947">
        <v>354.13</v>
      </c>
      <c r="AG1991" s="947">
        <v>0</v>
      </c>
    </row>
    <row r="1992" spans="1:33" s="952" customFormat="1" x14ac:dyDescent="0.2">
      <c r="A1992" s="946">
        <v>38508</v>
      </c>
      <c r="B1992" s="947">
        <v>19.524999999999999</v>
      </c>
      <c r="C1992" s="947"/>
      <c r="D1992" s="947">
        <v>7.8129999999999997</v>
      </c>
      <c r="E1992" s="947"/>
      <c r="F1992" s="1013">
        <f t="shared" si="63"/>
        <v>27.337999999999997</v>
      </c>
      <c r="G1992" s="1013"/>
      <c r="H1992" s="1013"/>
      <c r="I1992" s="1013"/>
      <c r="J1992" s="1013"/>
      <c r="K1992" s="1013"/>
      <c r="L1992" s="1013"/>
      <c r="M1992" s="1013"/>
      <c r="N1992" s="1013"/>
      <c r="O1992" s="1013"/>
      <c r="P1992" s="1013"/>
      <c r="Q1992" s="1013"/>
      <c r="R1992" s="1013"/>
      <c r="S1992" s="947">
        <v>0</v>
      </c>
      <c r="T1992" s="948">
        <v>0</v>
      </c>
      <c r="U1992" s="949">
        <v>0</v>
      </c>
      <c r="V1992" s="947">
        <v>0</v>
      </c>
      <c r="W1992" s="947">
        <v>0</v>
      </c>
      <c r="X1992" s="947"/>
      <c r="Y1992" s="947">
        <f t="shared" si="64"/>
        <v>27.337999999999997</v>
      </c>
      <c r="Z1992" s="947"/>
      <c r="AA1992" s="947">
        <v>0</v>
      </c>
      <c r="AB1992" s="947">
        <v>339.53</v>
      </c>
      <c r="AC1992" s="947">
        <v>0</v>
      </c>
      <c r="AD1992" s="947"/>
      <c r="AE1992" s="947"/>
      <c r="AF1992" s="950">
        <v>354.08</v>
      </c>
      <c r="AG1992" s="950">
        <v>0</v>
      </c>
    </row>
    <row r="1993" spans="1:33" s="952" customFormat="1" x14ac:dyDescent="0.2">
      <c r="A1993" s="946">
        <v>38509</v>
      </c>
      <c r="B1993" s="947">
        <v>23.664999999999999</v>
      </c>
      <c r="C1993" s="947"/>
      <c r="D1993" s="947">
        <v>7.0629999999999997</v>
      </c>
      <c r="E1993" s="947"/>
      <c r="F1993" s="1013">
        <f t="shared" si="63"/>
        <v>30.727999999999998</v>
      </c>
      <c r="G1993" s="1013"/>
      <c r="H1993" s="1013"/>
      <c r="I1993" s="1013"/>
      <c r="J1993" s="1013"/>
      <c r="K1993" s="1013"/>
      <c r="L1993" s="1013"/>
      <c r="M1993" s="1013"/>
      <c r="N1993" s="1013"/>
      <c r="O1993" s="1013"/>
      <c r="P1993" s="1013"/>
      <c r="Q1993" s="1013"/>
      <c r="R1993" s="1013"/>
      <c r="S1993" s="947">
        <v>0</v>
      </c>
      <c r="T1993" s="948">
        <v>0</v>
      </c>
      <c r="U1993" s="949">
        <v>0</v>
      </c>
      <c r="V1993" s="947">
        <v>0</v>
      </c>
      <c r="W1993" s="947">
        <v>0</v>
      </c>
      <c r="X1993" s="947"/>
      <c r="Y1993" s="947">
        <f t="shared" si="64"/>
        <v>30.727999999999998</v>
      </c>
      <c r="Z1993" s="947"/>
      <c r="AA1993" s="947">
        <v>0</v>
      </c>
      <c r="AB1993" s="947">
        <v>339.46</v>
      </c>
      <c r="AC1993" s="947">
        <v>0</v>
      </c>
      <c r="AD1993" s="947"/>
      <c r="AE1993" s="947"/>
      <c r="AF1993" s="947">
        <v>354.02</v>
      </c>
      <c r="AG1993" s="947">
        <v>0</v>
      </c>
    </row>
    <row r="1994" spans="1:33" s="952" customFormat="1" x14ac:dyDescent="0.2">
      <c r="A1994" s="946">
        <v>38510</v>
      </c>
      <c r="B1994" s="947">
        <v>22.536999999999999</v>
      </c>
      <c r="C1994" s="947"/>
      <c r="D1994" s="947">
        <v>8.7590000000000003</v>
      </c>
      <c r="E1994" s="947"/>
      <c r="F1994" s="1013">
        <f t="shared" si="63"/>
        <v>31.295999999999999</v>
      </c>
      <c r="G1994" s="1013"/>
      <c r="H1994" s="1013"/>
      <c r="I1994" s="1013"/>
      <c r="J1994" s="1013"/>
      <c r="K1994" s="1013"/>
      <c r="L1994" s="1013"/>
      <c r="M1994" s="1013"/>
      <c r="N1994" s="1013"/>
      <c r="O1994" s="1013"/>
      <c r="P1994" s="1013"/>
      <c r="Q1994" s="1013"/>
      <c r="R1994" s="1013"/>
      <c r="S1994" s="947">
        <v>0</v>
      </c>
      <c r="T1994" s="948">
        <v>0</v>
      </c>
      <c r="U1994" s="949">
        <v>0</v>
      </c>
      <c r="V1994" s="947">
        <v>0</v>
      </c>
      <c r="W1994" s="947">
        <v>0</v>
      </c>
      <c r="X1994" s="947"/>
      <c r="Y1994" s="947">
        <f t="shared" si="64"/>
        <v>31.295999999999999</v>
      </c>
      <c r="Z1994" s="947"/>
      <c r="AA1994" s="947">
        <v>0</v>
      </c>
      <c r="AB1994" s="947">
        <v>339.35</v>
      </c>
      <c r="AC1994" s="947">
        <v>0.1</v>
      </c>
      <c r="AD1994" s="947"/>
      <c r="AE1994" s="947"/>
      <c r="AF1994" s="947">
        <v>353.97</v>
      </c>
      <c r="AG1994" s="947">
        <v>0.74</v>
      </c>
    </row>
    <row r="1995" spans="1:33" s="952" customFormat="1" x14ac:dyDescent="0.2">
      <c r="A1995" s="946">
        <v>38511</v>
      </c>
      <c r="B1995" s="950">
        <v>21.196999999999999</v>
      </c>
      <c r="C1995" s="950"/>
      <c r="D1995" s="947">
        <v>6.984</v>
      </c>
      <c r="E1995" s="947"/>
      <c r="F1995" s="1013">
        <f t="shared" si="63"/>
        <v>28.180999999999997</v>
      </c>
      <c r="G1995" s="1013"/>
      <c r="H1995" s="1013"/>
      <c r="I1995" s="1013"/>
      <c r="J1995" s="1013"/>
      <c r="K1995" s="1013"/>
      <c r="L1995" s="1013"/>
      <c r="M1995" s="1013"/>
      <c r="N1995" s="1013"/>
      <c r="O1995" s="1013"/>
      <c r="P1995" s="1013"/>
      <c r="Q1995" s="1013"/>
      <c r="R1995" s="1013"/>
      <c r="S1995" s="947">
        <v>0</v>
      </c>
      <c r="T1995" s="948">
        <v>0</v>
      </c>
      <c r="U1995" s="949">
        <v>0</v>
      </c>
      <c r="V1995" s="947">
        <v>0</v>
      </c>
      <c r="W1995" s="947">
        <v>0</v>
      </c>
      <c r="X1995" s="947"/>
      <c r="Y1995" s="947">
        <f t="shared" si="64"/>
        <v>28.180999999999997</v>
      </c>
      <c r="Z1995" s="947"/>
      <c r="AA1995" s="947">
        <v>0</v>
      </c>
      <c r="AB1995" s="947">
        <v>339.23</v>
      </c>
      <c r="AC1995" s="947">
        <v>0</v>
      </c>
      <c r="AD1995" s="947"/>
      <c r="AE1995" s="947"/>
      <c r="AF1995" s="980">
        <v>353.89</v>
      </c>
      <c r="AG1995" s="947">
        <v>0.02</v>
      </c>
    </row>
    <row r="1996" spans="1:33" s="952" customFormat="1" x14ac:dyDescent="0.2">
      <c r="A1996" s="946">
        <v>38512</v>
      </c>
      <c r="B1996" s="947">
        <v>20.93</v>
      </c>
      <c r="C1996" s="947"/>
      <c r="D1996" s="947">
        <v>8.5649999999999995</v>
      </c>
      <c r="E1996" s="947"/>
      <c r="F1996" s="1013">
        <f t="shared" si="63"/>
        <v>29.494999999999997</v>
      </c>
      <c r="G1996" s="1013"/>
      <c r="H1996" s="1013"/>
      <c r="I1996" s="1013"/>
      <c r="J1996" s="1013"/>
      <c r="K1996" s="1013"/>
      <c r="L1996" s="1013"/>
      <c r="M1996" s="1013"/>
      <c r="N1996" s="1013"/>
      <c r="O1996" s="1013"/>
      <c r="P1996" s="1013"/>
      <c r="Q1996" s="1013"/>
      <c r="R1996" s="1013"/>
      <c r="S1996" s="947">
        <v>0</v>
      </c>
      <c r="T1996" s="948">
        <v>0</v>
      </c>
      <c r="U1996" s="949">
        <v>0</v>
      </c>
      <c r="V1996" s="1014">
        <v>0</v>
      </c>
      <c r="W1996" s="1014">
        <v>0</v>
      </c>
      <c r="X1996" s="1014"/>
      <c r="Y1996" s="947">
        <f t="shared" si="64"/>
        <v>29.494999999999997</v>
      </c>
      <c r="Z1996" s="947"/>
      <c r="AA1996" s="947">
        <v>0</v>
      </c>
      <c r="AB1996" s="947">
        <v>339.3</v>
      </c>
      <c r="AC1996" s="947">
        <v>0.94</v>
      </c>
      <c r="AD1996" s="947"/>
      <c r="AE1996" s="947"/>
      <c r="AF1996" s="980">
        <v>355.25</v>
      </c>
      <c r="AG1996" s="947">
        <v>1.2</v>
      </c>
    </row>
    <row r="1997" spans="1:33" s="952" customFormat="1" x14ac:dyDescent="0.2">
      <c r="A1997" s="946">
        <v>38513</v>
      </c>
      <c r="B1997" s="947">
        <v>21.605</v>
      </c>
      <c r="C1997" s="947"/>
      <c r="D1997" s="947">
        <v>8.0690000000000008</v>
      </c>
      <c r="E1997" s="947"/>
      <c r="F1997" s="1013">
        <f t="shared" si="63"/>
        <v>29.673999999999999</v>
      </c>
      <c r="G1997" s="1013"/>
      <c r="H1997" s="1013"/>
      <c r="I1997" s="1013"/>
      <c r="J1997" s="1013"/>
      <c r="K1997" s="1013"/>
      <c r="L1997" s="1013"/>
      <c r="M1997" s="1013"/>
      <c r="N1997" s="1013"/>
      <c r="O1997" s="1013"/>
      <c r="P1997" s="1013"/>
      <c r="Q1997" s="1013"/>
      <c r="R1997" s="1013"/>
      <c r="S1997" s="947">
        <v>0</v>
      </c>
      <c r="T1997" s="948">
        <v>0</v>
      </c>
      <c r="U1997" s="949">
        <v>0</v>
      </c>
      <c r="V1997" s="1014">
        <v>0</v>
      </c>
      <c r="W1997" s="1014">
        <v>0</v>
      </c>
      <c r="X1997" s="1014"/>
      <c r="Y1997" s="947">
        <f t="shared" si="64"/>
        <v>29.673999999999999</v>
      </c>
      <c r="Z1997" s="947"/>
      <c r="AA1997" s="947">
        <v>0</v>
      </c>
      <c r="AB1997" s="980">
        <v>339.48</v>
      </c>
      <c r="AC1997" s="947">
        <v>0</v>
      </c>
      <c r="AD1997" s="947"/>
      <c r="AE1997" s="947"/>
      <c r="AF1997" s="947">
        <v>355.35</v>
      </c>
      <c r="AG1997" s="947">
        <v>0.54</v>
      </c>
    </row>
    <row r="1998" spans="1:33" s="952" customFormat="1" x14ac:dyDescent="0.2">
      <c r="A1998" s="946">
        <v>38514</v>
      </c>
      <c r="B1998" s="947">
        <v>21.838999999999999</v>
      </c>
      <c r="C1998" s="947"/>
      <c r="D1998" s="947">
        <v>6.6239999999999997</v>
      </c>
      <c r="E1998" s="947"/>
      <c r="F1998" s="1013">
        <f t="shared" si="63"/>
        <v>28.462999999999997</v>
      </c>
      <c r="G1998" s="1013"/>
      <c r="H1998" s="1013"/>
      <c r="I1998" s="1013"/>
      <c r="J1998" s="1013"/>
      <c r="K1998" s="1013"/>
      <c r="L1998" s="1013"/>
      <c r="M1998" s="1013"/>
      <c r="N1998" s="1013"/>
      <c r="O1998" s="1013"/>
      <c r="P1998" s="1013"/>
      <c r="Q1998" s="1013"/>
      <c r="R1998" s="1013"/>
      <c r="S1998" s="947">
        <v>0</v>
      </c>
      <c r="T1998" s="948">
        <v>0</v>
      </c>
      <c r="U1998" s="949">
        <v>0</v>
      </c>
      <c r="V1998" s="1014">
        <v>0</v>
      </c>
      <c r="W1998" s="1014">
        <v>0</v>
      </c>
      <c r="X1998" s="1014"/>
      <c r="Y1998" s="947">
        <f t="shared" si="64"/>
        <v>28.462999999999997</v>
      </c>
      <c r="Z1998" s="947"/>
      <c r="AA1998" s="947">
        <v>0</v>
      </c>
      <c r="AB1998" s="947">
        <v>339.4</v>
      </c>
      <c r="AC1998" s="947">
        <v>0</v>
      </c>
      <c r="AD1998" s="947"/>
      <c r="AE1998" s="947"/>
      <c r="AF1998" s="980">
        <v>355.22</v>
      </c>
      <c r="AG1998" s="947">
        <v>0</v>
      </c>
    </row>
    <row r="1999" spans="1:33" s="952" customFormat="1" x14ac:dyDescent="0.2">
      <c r="A1999" s="946">
        <v>38515</v>
      </c>
      <c r="B1999" s="947">
        <v>20.797000000000001</v>
      </c>
      <c r="C1999" s="947"/>
      <c r="D1999" s="947">
        <v>8.375</v>
      </c>
      <c r="E1999" s="947"/>
      <c r="F1999" s="1013">
        <f t="shared" si="63"/>
        <v>29.172000000000001</v>
      </c>
      <c r="G1999" s="1013"/>
      <c r="H1999" s="1013"/>
      <c r="I1999" s="1013"/>
      <c r="J1999" s="1013"/>
      <c r="K1999" s="1013"/>
      <c r="L1999" s="1013"/>
      <c r="M1999" s="1013"/>
      <c r="N1999" s="1013"/>
      <c r="O1999" s="1013"/>
      <c r="P1999" s="1013"/>
      <c r="Q1999" s="1013"/>
      <c r="R1999" s="1013"/>
      <c r="S1999" s="947">
        <v>0</v>
      </c>
      <c r="T1999" s="948">
        <v>0</v>
      </c>
      <c r="U1999" s="949">
        <v>0</v>
      </c>
      <c r="V1999" s="1014">
        <v>0</v>
      </c>
      <c r="W1999" s="1014">
        <v>0</v>
      </c>
      <c r="X1999" s="1014"/>
      <c r="Y1999" s="947">
        <f t="shared" si="64"/>
        <v>29.172000000000001</v>
      </c>
      <c r="Z1999" s="947"/>
      <c r="AA1999" s="947">
        <v>0</v>
      </c>
      <c r="AB1999" s="947">
        <v>339.28</v>
      </c>
      <c r="AC1999" s="947">
        <v>0</v>
      </c>
      <c r="AD1999" s="947"/>
      <c r="AE1999" s="947"/>
      <c r="AF1999" s="947">
        <v>355.13</v>
      </c>
      <c r="AG1999" s="947">
        <v>0</v>
      </c>
    </row>
    <row r="2000" spans="1:33" s="952" customFormat="1" x14ac:dyDescent="0.2">
      <c r="A2000" s="946">
        <v>38516</v>
      </c>
      <c r="B2000" s="947">
        <v>22.41</v>
      </c>
      <c r="C2000" s="947"/>
      <c r="D2000" s="947">
        <v>8.7140000000000004</v>
      </c>
      <c r="E2000" s="947"/>
      <c r="F2000" s="1013">
        <f t="shared" si="63"/>
        <v>31.124000000000002</v>
      </c>
      <c r="G2000" s="1013"/>
      <c r="H2000" s="1013"/>
      <c r="I2000" s="1013"/>
      <c r="J2000" s="1013"/>
      <c r="K2000" s="1013"/>
      <c r="L2000" s="1013"/>
      <c r="M2000" s="1013"/>
      <c r="N2000" s="1013"/>
      <c r="O2000" s="1013"/>
      <c r="P2000" s="1013"/>
      <c r="Q2000" s="1013"/>
      <c r="R2000" s="1013"/>
      <c r="S2000" s="947">
        <v>0</v>
      </c>
      <c r="T2000" s="948">
        <v>0</v>
      </c>
      <c r="U2000" s="949">
        <v>0</v>
      </c>
      <c r="V2000" s="947">
        <v>0</v>
      </c>
      <c r="W2000" s="947">
        <v>0</v>
      </c>
      <c r="X2000" s="947"/>
      <c r="Y2000" s="947">
        <f t="shared" si="64"/>
        <v>31.124000000000002</v>
      </c>
      <c r="Z2000" s="947"/>
      <c r="AA2000" s="947">
        <v>0</v>
      </c>
      <c r="AB2000" s="950">
        <v>339.2</v>
      </c>
      <c r="AC2000" s="950">
        <v>0.2</v>
      </c>
      <c r="AD2000" s="950"/>
      <c r="AE2000" s="950"/>
      <c r="AF2000" s="947">
        <v>355.1</v>
      </c>
      <c r="AG2000" s="947">
        <v>0.26</v>
      </c>
    </row>
    <row r="2001" spans="1:34" s="952" customFormat="1" x14ac:dyDescent="0.2">
      <c r="A2001" s="946">
        <v>38517</v>
      </c>
      <c r="B2001" s="947">
        <v>23.893000000000001</v>
      </c>
      <c r="C2001" s="947"/>
      <c r="D2001" s="947">
        <v>9.3510000000000009</v>
      </c>
      <c r="E2001" s="947"/>
      <c r="F2001" s="1013">
        <f t="shared" si="63"/>
        <v>33.244</v>
      </c>
      <c r="G2001" s="1013"/>
      <c r="H2001" s="1013"/>
      <c r="I2001" s="1013"/>
      <c r="J2001" s="1013"/>
      <c r="K2001" s="1013"/>
      <c r="L2001" s="1013"/>
      <c r="M2001" s="1013"/>
      <c r="N2001" s="1013"/>
      <c r="O2001" s="1013"/>
      <c r="P2001" s="1013"/>
      <c r="Q2001" s="1013"/>
      <c r="R2001" s="1013"/>
      <c r="S2001" s="947">
        <v>0</v>
      </c>
      <c r="T2001" s="948">
        <v>0</v>
      </c>
      <c r="U2001" s="949">
        <v>0</v>
      </c>
      <c r="V2001" s="947">
        <v>0</v>
      </c>
      <c r="W2001" s="947">
        <v>0</v>
      </c>
      <c r="X2001" s="947"/>
      <c r="Y2001" s="947">
        <f t="shared" si="64"/>
        <v>33.244</v>
      </c>
      <c r="Z2001" s="947"/>
      <c r="AA2001" s="947">
        <v>0</v>
      </c>
      <c r="AB2001" s="947">
        <v>339.11</v>
      </c>
      <c r="AC2001" s="947">
        <v>0</v>
      </c>
      <c r="AD2001" s="947"/>
      <c r="AE2001" s="947"/>
      <c r="AF2001" s="947">
        <v>355</v>
      </c>
      <c r="AG2001" s="947">
        <v>0</v>
      </c>
    </row>
    <row r="2002" spans="1:34" s="952" customFormat="1" x14ac:dyDescent="0.2">
      <c r="A2002" s="946">
        <v>38518</v>
      </c>
      <c r="B2002" s="947">
        <v>25.141999999999999</v>
      </c>
      <c r="C2002" s="947"/>
      <c r="D2002" s="947">
        <v>8.2859999999999996</v>
      </c>
      <c r="E2002" s="947"/>
      <c r="F2002" s="1013">
        <f t="shared" si="63"/>
        <v>33.427999999999997</v>
      </c>
      <c r="G2002" s="1013"/>
      <c r="H2002" s="1013"/>
      <c r="I2002" s="1013"/>
      <c r="J2002" s="1013"/>
      <c r="K2002" s="1013"/>
      <c r="L2002" s="1013"/>
      <c r="M2002" s="1013"/>
      <c r="N2002" s="1013"/>
      <c r="O2002" s="1013"/>
      <c r="P2002" s="1013"/>
      <c r="Q2002" s="1013"/>
      <c r="R2002" s="1013"/>
      <c r="S2002" s="947">
        <v>0</v>
      </c>
      <c r="T2002" s="948">
        <v>0</v>
      </c>
      <c r="U2002" s="949">
        <v>0</v>
      </c>
      <c r="V2002" s="947">
        <v>0</v>
      </c>
      <c r="W2002" s="947">
        <v>0</v>
      </c>
      <c r="X2002" s="947"/>
      <c r="Y2002" s="947">
        <f t="shared" si="64"/>
        <v>33.427999999999997</v>
      </c>
      <c r="Z2002" s="947"/>
      <c r="AA2002" s="947">
        <v>0</v>
      </c>
      <c r="AB2002" s="947">
        <v>339.02</v>
      </c>
      <c r="AC2002" s="947">
        <v>0</v>
      </c>
      <c r="AD2002" s="947"/>
      <c r="AE2002" s="947"/>
      <c r="AF2002" s="947">
        <v>354.93</v>
      </c>
      <c r="AG2002" s="947">
        <v>0</v>
      </c>
    </row>
    <row r="2003" spans="1:34" s="952" customFormat="1" x14ac:dyDescent="0.2">
      <c r="A2003" s="946">
        <v>38519</v>
      </c>
      <c r="B2003" s="947">
        <v>25.875</v>
      </c>
      <c r="C2003" s="947"/>
      <c r="D2003" s="947">
        <v>8.8949999999999996</v>
      </c>
      <c r="E2003" s="947"/>
      <c r="F2003" s="1013">
        <f t="shared" si="63"/>
        <v>34.769999999999996</v>
      </c>
      <c r="G2003" s="1013"/>
      <c r="H2003" s="1013"/>
      <c r="I2003" s="1013"/>
      <c r="J2003" s="1013"/>
      <c r="K2003" s="1013"/>
      <c r="L2003" s="1013"/>
      <c r="M2003" s="1013"/>
      <c r="N2003" s="1013"/>
      <c r="O2003" s="1013"/>
      <c r="P2003" s="1013"/>
      <c r="Q2003" s="1013"/>
      <c r="R2003" s="1013"/>
      <c r="S2003" s="947">
        <v>0</v>
      </c>
      <c r="T2003" s="948">
        <v>0</v>
      </c>
      <c r="U2003" s="949">
        <v>0</v>
      </c>
      <c r="V2003" s="947">
        <v>0</v>
      </c>
      <c r="W2003" s="947">
        <v>0</v>
      </c>
      <c r="X2003" s="947"/>
      <c r="Y2003" s="947">
        <f t="shared" si="64"/>
        <v>34.769999999999996</v>
      </c>
      <c r="Z2003" s="947"/>
      <c r="AA2003" s="947">
        <v>0</v>
      </c>
      <c r="AB2003" s="947">
        <v>338.82</v>
      </c>
      <c r="AC2003" s="947">
        <v>0</v>
      </c>
      <c r="AD2003" s="947"/>
      <c r="AE2003" s="947"/>
      <c r="AF2003" s="980">
        <v>354.85</v>
      </c>
      <c r="AG2003" s="947">
        <v>0</v>
      </c>
    </row>
    <row r="2004" spans="1:34" s="952" customFormat="1" x14ac:dyDescent="0.2">
      <c r="A2004" s="946">
        <v>38520</v>
      </c>
      <c r="B2004" s="947">
        <v>25.358000000000001</v>
      </c>
      <c r="C2004" s="947"/>
      <c r="D2004" s="947">
        <v>8.5879999999999992</v>
      </c>
      <c r="E2004" s="947"/>
      <c r="F2004" s="1013">
        <f t="shared" si="63"/>
        <v>33.945999999999998</v>
      </c>
      <c r="G2004" s="1013"/>
      <c r="H2004" s="1013"/>
      <c r="I2004" s="1013"/>
      <c r="J2004" s="1013"/>
      <c r="K2004" s="1013"/>
      <c r="L2004" s="1013"/>
      <c r="M2004" s="1013"/>
      <c r="N2004" s="1013"/>
      <c r="O2004" s="1013"/>
      <c r="P2004" s="1013"/>
      <c r="Q2004" s="1013"/>
      <c r="R2004" s="1013"/>
      <c r="S2004" s="947">
        <v>0</v>
      </c>
      <c r="T2004" s="948">
        <v>0</v>
      </c>
      <c r="U2004" s="949">
        <v>0</v>
      </c>
      <c r="V2004" s="947">
        <v>0</v>
      </c>
      <c r="W2004" s="947">
        <v>0</v>
      </c>
      <c r="X2004" s="947"/>
      <c r="Y2004" s="947">
        <f t="shared" si="64"/>
        <v>33.945999999999998</v>
      </c>
      <c r="Z2004" s="947"/>
      <c r="AA2004" s="947">
        <v>0</v>
      </c>
      <c r="AB2004" s="947">
        <v>338.64</v>
      </c>
      <c r="AC2004" s="947">
        <v>0</v>
      </c>
      <c r="AD2004" s="947"/>
      <c r="AE2004" s="947"/>
      <c r="AF2004" s="947">
        <v>354.78</v>
      </c>
      <c r="AG2004" s="947">
        <v>0</v>
      </c>
    </row>
    <row r="2005" spans="1:34" s="952" customFormat="1" x14ac:dyDescent="0.2">
      <c r="A2005" s="946">
        <v>38521</v>
      </c>
      <c r="B2005" s="947">
        <v>23.555</v>
      </c>
      <c r="C2005" s="947"/>
      <c r="D2005" s="947">
        <v>9.5730000000000004</v>
      </c>
      <c r="E2005" s="947"/>
      <c r="F2005" s="1013">
        <f t="shared" si="63"/>
        <v>33.128</v>
      </c>
      <c r="G2005" s="1013"/>
      <c r="H2005" s="1013"/>
      <c r="I2005" s="1013"/>
      <c r="J2005" s="1013"/>
      <c r="K2005" s="1013"/>
      <c r="L2005" s="1013"/>
      <c r="M2005" s="1013"/>
      <c r="N2005" s="1013"/>
      <c r="O2005" s="1013"/>
      <c r="P2005" s="1013"/>
      <c r="Q2005" s="1013"/>
      <c r="R2005" s="1013"/>
      <c r="S2005" s="947">
        <v>0</v>
      </c>
      <c r="T2005" s="948">
        <v>0</v>
      </c>
      <c r="U2005" s="949">
        <v>0</v>
      </c>
      <c r="V2005" s="947">
        <v>0</v>
      </c>
      <c r="W2005" s="947">
        <v>0</v>
      </c>
      <c r="X2005" s="947"/>
      <c r="Y2005" s="947">
        <f t="shared" si="64"/>
        <v>33.128</v>
      </c>
      <c r="Z2005" s="947"/>
      <c r="AA2005" s="947">
        <v>0</v>
      </c>
      <c r="AB2005" s="947">
        <v>338.41</v>
      </c>
      <c r="AC2005" s="947">
        <v>0</v>
      </c>
      <c r="AD2005" s="947"/>
      <c r="AE2005" s="947"/>
      <c r="AF2005" s="947">
        <v>354.68</v>
      </c>
      <c r="AG2005" s="947">
        <v>0</v>
      </c>
    </row>
    <row r="2006" spans="1:34" s="952" customFormat="1" x14ac:dyDescent="0.2">
      <c r="A2006" s="946">
        <v>38522</v>
      </c>
      <c r="B2006" s="947">
        <v>20.533000000000001</v>
      </c>
      <c r="C2006" s="947"/>
      <c r="D2006" s="947">
        <v>9.5990000000000002</v>
      </c>
      <c r="E2006" s="947"/>
      <c r="F2006" s="1013">
        <f t="shared" si="63"/>
        <v>30.132000000000001</v>
      </c>
      <c r="G2006" s="1013"/>
      <c r="H2006" s="1013"/>
      <c r="I2006" s="1013"/>
      <c r="J2006" s="1013"/>
      <c r="K2006" s="1013"/>
      <c r="L2006" s="1013"/>
      <c r="M2006" s="1013"/>
      <c r="N2006" s="1013"/>
      <c r="O2006" s="1013"/>
      <c r="P2006" s="1013"/>
      <c r="Q2006" s="1013"/>
      <c r="R2006" s="1013"/>
      <c r="S2006" s="947">
        <v>0</v>
      </c>
      <c r="T2006" s="948">
        <v>0</v>
      </c>
      <c r="U2006" s="949">
        <v>0</v>
      </c>
      <c r="V2006" s="947">
        <v>0</v>
      </c>
      <c r="W2006" s="947">
        <v>0</v>
      </c>
      <c r="X2006" s="947"/>
      <c r="Y2006" s="947">
        <f t="shared" si="64"/>
        <v>30.132000000000001</v>
      </c>
      <c r="Z2006" s="947"/>
      <c r="AA2006" s="947">
        <v>0</v>
      </c>
      <c r="AB2006" s="947">
        <v>338.25</v>
      </c>
      <c r="AC2006" s="947">
        <v>0</v>
      </c>
      <c r="AD2006" s="947"/>
      <c r="AE2006" s="947"/>
      <c r="AF2006" s="947">
        <v>354.61</v>
      </c>
      <c r="AG2006" s="947">
        <v>0.6</v>
      </c>
    </row>
    <row r="2007" spans="1:34" s="952" customFormat="1" x14ac:dyDescent="0.2">
      <c r="A2007" s="946">
        <v>38523</v>
      </c>
      <c r="B2007" s="947">
        <v>21.31</v>
      </c>
      <c r="C2007" s="947"/>
      <c r="D2007" s="947">
        <v>6.8650000000000002</v>
      </c>
      <c r="E2007" s="947"/>
      <c r="F2007" s="1013">
        <f t="shared" si="63"/>
        <v>28.174999999999997</v>
      </c>
      <c r="G2007" s="1013"/>
      <c r="H2007" s="1013"/>
      <c r="I2007" s="1013"/>
      <c r="J2007" s="1013"/>
      <c r="K2007" s="1013"/>
      <c r="L2007" s="1013"/>
      <c r="M2007" s="1013"/>
      <c r="N2007" s="1013"/>
      <c r="O2007" s="1013"/>
      <c r="P2007" s="1013"/>
      <c r="Q2007" s="1013"/>
      <c r="R2007" s="1013"/>
      <c r="S2007" s="947">
        <v>0</v>
      </c>
      <c r="T2007" s="958">
        <v>0</v>
      </c>
      <c r="U2007" s="949">
        <v>0</v>
      </c>
      <c r="V2007" s="947">
        <v>0</v>
      </c>
      <c r="W2007" s="947">
        <v>0</v>
      </c>
      <c r="X2007" s="947"/>
      <c r="Y2007" s="947">
        <f t="shared" si="64"/>
        <v>28.174999999999997</v>
      </c>
      <c r="Z2007" s="947"/>
      <c r="AA2007" s="947">
        <v>0</v>
      </c>
      <c r="AB2007" s="947">
        <v>338.05</v>
      </c>
      <c r="AC2007" s="947">
        <v>0</v>
      </c>
      <c r="AD2007" s="947"/>
      <c r="AE2007" s="947"/>
      <c r="AF2007" s="950">
        <v>354.55</v>
      </c>
      <c r="AG2007" s="950">
        <v>0</v>
      </c>
    </row>
    <row r="2008" spans="1:34" s="952" customFormat="1" x14ac:dyDescent="0.2">
      <c r="A2008" s="946">
        <v>38524</v>
      </c>
      <c r="B2008" s="947">
        <v>22.81</v>
      </c>
      <c r="C2008" s="947"/>
      <c r="D2008" s="947">
        <v>8.6430000000000007</v>
      </c>
      <c r="E2008" s="947"/>
      <c r="F2008" s="1013">
        <f t="shared" si="63"/>
        <v>31.452999999999999</v>
      </c>
      <c r="G2008" s="1013"/>
      <c r="H2008" s="1013"/>
      <c r="I2008" s="1013"/>
      <c r="J2008" s="1013"/>
      <c r="K2008" s="1013"/>
      <c r="L2008" s="1013"/>
      <c r="M2008" s="1013"/>
      <c r="N2008" s="1013"/>
      <c r="O2008" s="1013"/>
      <c r="P2008" s="1013"/>
      <c r="Q2008" s="1013"/>
      <c r="R2008" s="1013"/>
      <c r="S2008" s="947">
        <v>0</v>
      </c>
      <c r="T2008" s="958">
        <v>0</v>
      </c>
      <c r="U2008" s="949">
        <v>0</v>
      </c>
      <c r="V2008" s="947">
        <v>0</v>
      </c>
      <c r="W2008" s="947">
        <v>0</v>
      </c>
      <c r="X2008" s="947"/>
      <c r="Y2008" s="947">
        <f t="shared" si="64"/>
        <v>31.452999999999999</v>
      </c>
      <c r="Z2008" s="947"/>
      <c r="AA2008" s="947">
        <v>0</v>
      </c>
      <c r="AB2008" s="947">
        <v>337.93</v>
      </c>
      <c r="AC2008" s="947">
        <v>0</v>
      </c>
      <c r="AD2008" s="947"/>
      <c r="AE2008" s="947"/>
      <c r="AF2008" s="947">
        <v>354.42</v>
      </c>
      <c r="AG2008" s="947">
        <v>0</v>
      </c>
    </row>
    <row r="2009" spans="1:34" s="952" customFormat="1" x14ac:dyDescent="0.2">
      <c r="A2009" s="946">
        <v>38525</v>
      </c>
      <c r="B2009" s="947">
        <v>21.31</v>
      </c>
      <c r="C2009" s="947"/>
      <c r="D2009" s="947">
        <v>8.6620000000000008</v>
      </c>
      <c r="E2009" s="947"/>
      <c r="F2009" s="1013">
        <f t="shared" si="63"/>
        <v>29.972000000000001</v>
      </c>
      <c r="G2009" s="1013"/>
      <c r="H2009" s="1013"/>
      <c r="I2009" s="1013"/>
      <c r="J2009" s="1013"/>
      <c r="K2009" s="1013"/>
      <c r="L2009" s="1013"/>
      <c r="M2009" s="1013"/>
      <c r="N2009" s="1013"/>
      <c r="O2009" s="1013"/>
      <c r="P2009" s="1013"/>
      <c r="Q2009" s="1013"/>
      <c r="R2009" s="1013"/>
      <c r="S2009" s="947">
        <v>0</v>
      </c>
      <c r="T2009" s="948">
        <v>0</v>
      </c>
      <c r="U2009" s="981">
        <v>0</v>
      </c>
      <c r="V2009" s="947">
        <v>0</v>
      </c>
      <c r="W2009" s="947">
        <v>0</v>
      </c>
      <c r="X2009" s="947"/>
      <c r="Y2009" s="947">
        <f t="shared" si="64"/>
        <v>29.972000000000001</v>
      </c>
      <c r="Z2009" s="947"/>
      <c r="AA2009" s="947">
        <v>0</v>
      </c>
      <c r="AB2009" s="947">
        <v>337.91</v>
      </c>
      <c r="AC2009" s="947">
        <v>0.11</v>
      </c>
      <c r="AD2009" s="947"/>
      <c r="AE2009" s="947"/>
      <c r="AF2009" s="947">
        <v>354.26</v>
      </c>
      <c r="AG2009" s="947">
        <v>0</v>
      </c>
    </row>
    <row r="2010" spans="1:34" s="952" customFormat="1" x14ac:dyDescent="0.2">
      <c r="A2010" s="946">
        <v>38526</v>
      </c>
      <c r="B2010" s="947">
        <v>24.678000000000001</v>
      </c>
      <c r="C2010" s="947"/>
      <c r="D2010" s="947">
        <v>9.1609999999999996</v>
      </c>
      <c r="E2010" s="947"/>
      <c r="F2010" s="1013">
        <f t="shared" si="63"/>
        <v>33.838999999999999</v>
      </c>
      <c r="G2010" s="1013"/>
      <c r="H2010" s="1013"/>
      <c r="I2010" s="1013"/>
      <c r="J2010" s="1013"/>
      <c r="K2010" s="1013"/>
      <c r="L2010" s="1013"/>
      <c r="M2010" s="1013"/>
      <c r="N2010" s="1013"/>
      <c r="O2010" s="1013"/>
      <c r="P2010" s="1013"/>
      <c r="Q2010" s="1013"/>
      <c r="R2010" s="1013"/>
      <c r="S2010" s="947">
        <v>0</v>
      </c>
      <c r="T2010" s="948">
        <v>0</v>
      </c>
      <c r="U2010" s="981">
        <v>0</v>
      </c>
      <c r="V2010" s="947">
        <v>0</v>
      </c>
      <c r="W2010" s="947">
        <v>0</v>
      </c>
      <c r="X2010" s="947"/>
      <c r="Y2010" s="947">
        <f t="shared" si="64"/>
        <v>33.838999999999999</v>
      </c>
      <c r="Z2010" s="947"/>
      <c r="AA2010" s="947">
        <v>0</v>
      </c>
      <c r="AB2010" s="947">
        <v>337.88</v>
      </c>
      <c r="AC2010" s="947">
        <v>0</v>
      </c>
      <c r="AD2010" s="947"/>
      <c r="AE2010" s="947"/>
      <c r="AF2010" s="947">
        <v>354.17</v>
      </c>
      <c r="AG2010" s="947">
        <v>0</v>
      </c>
    </row>
    <row r="2011" spans="1:34" s="952" customFormat="1" x14ac:dyDescent="0.2">
      <c r="A2011" s="946">
        <v>38527</v>
      </c>
      <c r="B2011" s="947">
        <v>24.312000000000001</v>
      </c>
      <c r="C2011" s="947"/>
      <c r="D2011" s="947">
        <v>9.0609999999999999</v>
      </c>
      <c r="E2011" s="947"/>
      <c r="F2011" s="1013">
        <f t="shared" si="63"/>
        <v>33.373000000000005</v>
      </c>
      <c r="G2011" s="1013"/>
      <c r="H2011" s="1013"/>
      <c r="I2011" s="1013"/>
      <c r="J2011" s="1013"/>
      <c r="K2011" s="1013"/>
      <c r="L2011" s="1013"/>
      <c r="M2011" s="1013"/>
      <c r="N2011" s="1013"/>
      <c r="O2011" s="1013"/>
      <c r="P2011" s="1013"/>
      <c r="Q2011" s="1013"/>
      <c r="R2011" s="1013"/>
      <c r="S2011" s="947">
        <v>0</v>
      </c>
      <c r="T2011" s="948">
        <v>0</v>
      </c>
      <c r="U2011" s="981">
        <v>0</v>
      </c>
      <c r="V2011" s="947">
        <v>0</v>
      </c>
      <c r="W2011" s="947">
        <v>0</v>
      </c>
      <c r="X2011" s="947"/>
      <c r="Y2011" s="947">
        <f t="shared" si="64"/>
        <v>33.373000000000005</v>
      </c>
      <c r="Z2011" s="947"/>
      <c r="AA2011" s="947">
        <v>0</v>
      </c>
      <c r="AB2011" s="947">
        <v>337.83</v>
      </c>
      <c r="AC2011" s="947">
        <v>0</v>
      </c>
      <c r="AD2011" s="947"/>
      <c r="AE2011" s="947"/>
      <c r="AF2011" s="947">
        <v>354.2</v>
      </c>
      <c r="AG2011" s="947">
        <v>0</v>
      </c>
      <c r="AH2011" s="957"/>
    </row>
    <row r="2012" spans="1:34" s="952" customFormat="1" x14ac:dyDescent="0.2">
      <c r="A2012" s="946">
        <v>38528</v>
      </c>
      <c r="B2012" s="947">
        <v>24.539000000000001</v>
      </c>
      <c r="C2012" s="947"/>
      <c r="D2012" s="947">
        <v>11.034000000000001</v>
      </c>
      <c r="E2012" s="947"/>
      <c r="F2012" s="1013">
        <f t="shared" si="63"/>
        <v>35.573</v>
      </c>
      <c r="G2012" s="1013"/>
      <c r="H2012" s="1013"/>
      <c r="I2012" s="1013"/>
      <c r="J2012" s="1013"/>
      <c r="K2012" s="1013"/>
      <c r="L2012" s="1013"/>
      <c r="M2012" s="1013"/>
      <c r="N2012" s="1013"/>
      <c r="O2012" s="1013"/>
      <c r="P2012" s="1013"/>
      <c r="Q2012" s="1013"/>
      <c r="R2012" s="1013"/>
      <c r="S2012" s="947">
        <v>0</v>
      </c>
      <c r="T2012" s="948">
        <v>0</v>
      </c>
      <c r="U2012" s="981">
        <v>0</v>
      </c>
      <c r="V2012" s="947">
        <v>0</v>
      </c>
      <c r="W2012" s="947">
        <v>0</v>
      </c>
      <c r="X2012" s="947"/>
      <c r="Y2012" s="947">
        <f t="shared" si="64"/>
        <v>35.573</v>
      </c>
      <c r="Z2012" s="947"/>
      <c r="AA2012" s="947">
        <v>0</v>
      </c>
      <c r="AB2012" s="947">
        <v>337.8</v>
      </c>
      <c r="AC2012" s="947">
        <v>0</v>
      </c>
      <c r="AD2012" s="947"/>
      <c r="AE2012" s="947"/>
      <c r="AF2012" s="947">
        <v>353.95</v>
      </c>
      <c r="AG2012" s="947">
        <v>0</v>
      </c>
    </row>
    <row r="2013" spans="1:34" s="952" customFormat="1" x14ac:dyDescent="0.2">
      <c r="A2013" s="946">
        <v>38529</v>
      </c>
      <c r="B2013" s="947">
        <v>21.667000000000002</v>
      </c>
      <c r="C2013" s="947"/>
      <c r="D2013" s="947">
        <v>9.8260000000000005</v>
      </c>
      <c r="E2013" s="947"/>
      <c r="F2013" s="1013">
        <f t="shared" si="63"/>
        <v>31.493000000000002</v>
      </c>
      <c r="G2013" s="1013"/>
      <c r="H2013" s="1013"/>
      <c r="I2013" s="1013"/>
      <c r="J2013" s="1013"/>
      <c r="K2013" s="1013"/>
      <c r="L2013" s="1013"/>
      <c r="M2013" s="1013"/>
      <c r="N2013" s="1013"/>
      <c r="O2013" s="1013"/>
      <c r="P2013" s="1013"/>
      <c r="Q2013" s="1013"/>
      <c r="R2013" s="1013"/>
      <c r="S2013" s="947">
        <v>0</v>
      </c>
      <c r="T2013" s="948">
        <v>0</v>
      </c>
      <c r="U2013" s="981">
        <v>0</v>
      </c>
      <c r="V2013" s="947">
        <v>0</v>
      </c>
      <c r="W2013" s="947">
        <v>0</v>
      </c>
      <c r="X2013" s="947"/>
      <c r="Y2013" s="947">
        <f t="shared" si="64"/>
        <v>31.493000000000002</v>
      </c>
      <c r="Z2013" s="947"/>
      <c r="AA2013" s="947">
        <v>0</v>
      </c>
      <c r="AB2013" s="947">
        <v>337.74</v>
      </c>
      <c r="AC2013" s="947">
        <v>0</v>
      </c>
      <c r="AD2013" s="947"/>
      <c r="AE2013" s="947"/>
      <c r="AF2013" s="947">
        <v>353.85</v>
      </c>
      <c r="AG2013" s="947">
        <v>0.02</v>
      </c>
    </row>
    <row r="2014" spans="1:34" s="952" customFormat="1" x14ac:dyDescent="0.2">
      <c r="A2014" s="946">
        <v>38530</v>
      </c>
      <c r="B2014" s="947">
        <v>23.18</v>
      </c>
      <c r="C2014" s="947"/>
      <c r="D2014" s="947">
        <v>10.366</v>
      </c>
      <c r="E2014" s="947"/>
      <c r="F2014" s="1013">
        <f t="shared" si="63"/>
        <v>33.545999999999999</v>
      </c>
      <c r="G2014" s="1013"/>
      <c r="H2014" s="1013"/>
      <c r="I2014" s="1013"/>
      <c r="J2014" s="1013"/>
      <c r="K2014" s="1013"/>
      <c r="L2014" s="1013"/>
      <c r="M2014" s="1013"/>
      <c r="N2014" s="1013"/>
      <c r="O2014" s="1013"/>
      <c r="P2014" s="1013"/>
      <c r="Q2014" s="1013"/>
      <c r="R2014" s="1013"/>
      <c r="S2014" s="947">
        <v>0</v>
      </c>
      <c r="T2014" s="948">
        <v>0</v>
      </c>
      <c r="U2014" s="981">
        <v>0</v>
      </c>
      <c r="V2014" s="947">
        <v>0</v>
      </c>
      <c r="W2014" s="950">
        <v>0</v>
      </c>
      <c r="X2014" s="950"/>
      <c r="Y2014" s="947">
        <f t="shared" si="64"/>
        <v>33.545999999999999</v>
      </c>
      <c r="Z2014" s="947"/>
      <c r="AA2014" s="947">
        <v>0</v>
      </c>
      <c r="AB2014" s="947">
        <v>337.63</v>
      </c>
      <c r="AC2014" s="947">
        <v>0.1</v>
      </c>
      <c r="AD2014" s="947"/>
      <c r="AE2014" s="947"/>
      <c r="AF2014" s="947">
        <v>353.75</v>
      </c>
      <c r="AG2014" s="947">
        <v>0.32</v>
      </c>
    </row>
    <row r="2015" spans="1:34" s="952" customFormat="1" x14ac:dyDescent="0.2">
      <c r="A2015" s="946">
        <v>38531</v>
      </c>
      <c r="B2015" s="947">
        <v>23.896999999999998</v>
      </c>
      <c r="C2015" s="947"/>
      <c r="D2015" s="947">
        <v>8.5039999999999996</v>
      </c>
      <c r="E2015" s="947"/>
      <c r="F2015" s="1013">
        <f t="shared" si="63"/>
        <v>32.400999999999996</v>
      </c>
      <c r="G2015" s="1013"/>
      <c r="H2015" s="1013"/>
      <c r="I2015" s="1013"/>
      <c r="J2015" s="1013"/>
      <c r="K2015" s="1013"/>
      <c r="L2015" s="1013"/>
      <c r="M2015" s="1013"/>
      <c r="N2015" s="1013"/>
      <c r="O2015" s="1013"/>
      <c r="P2015" s="1013"/>
      <c r="Q2015" s="1013"/>
      <c r="R2015" s="1013"/>
      <c r="S2015" s="947">
        <v>0</v>
      </c>
      <c r="T2015" s="948">
        <v>0</v>
      </c>
      <c r="U2015" s="981">
        <v>0</v>
      </c>
      <c r="V2015" s="947">
        <v>0</v>
      </c>
      <c r="W2015" s="950">
        <v>0</v>
      </c>
      <c r="X2015" s="950"/>
      <c r="Y2015" s="947">
        <f t="shared" si="64"/>
        <v>32.400999999999996</v>
      </c>
      <c r="Z2015" s="947"/>
      <c r="AA2015" s="947">
        <v>0</v>
      </c>
      <c r="AB2015" s="947">
        <v>337.6</v>
      </c>
      <c r="AC2015" s="947">
        <v>0.14000000000000001</v>
      </c>
      <c r="AD2015" s="947"/>
      <c r="AE2015" s="947"/>
      <c r="AF2015" s="947">
        <v>353.74</v>
      </c>
      <c r="AG2015" s="947">
        <v>0.15</v>
      </c>
    </row>
    <row r="2016" spans="1:34" s="952" customFormat="1" x14ac:dyDescent="0.2">
      <c r="A2016" s="946">
        <v>38532</v>
      </c>
      <c r="B2016" s="947">
        <v>22.411000000000001</v>
      </c>
      <c r="C2016" s="947"/>
      <c r="D2016" s="947">
        <v>8.8230000000000004</v>
      </c>
      <c r="E2016" s="947"/>
      <c r="F2016" s="1013">
        <f t="shared" si="63"/>
        <v>31.234000000000002</v>
      </c>
      <c r="G2016" s="1013"/>
      <c r="H2016" s="1013"/>
      <c r="I2016" s="1013"/>
      <c r="J2016" s="1013"/>
      <c r="K2016" s="1013"/>
      <c r="L2016" s="1013"/>
      <c r="M2016" s="1013"/>
      <c r="N2016" s="1013"/>
      <c r="O2016" s="1013"/>
      <c r="P2016" s="1013"/>
      <c r="Q2016" s="1013"/>
      <c r="R2016" s="1013"/>
      <c r="S2016" s="947">
        <v>0</v>
      </c>
      <c r="T2016" s="948">
        <v>0</v>
      </c>
      <c r="U2016" s="981">
        <v>0</v>
      </c>
      <c r="V2016" s="947">
        <v>0</v>
      </c>
      <c r="W2016" s="950">
        <v>0</v>
      </c>
      <c r="X2016" s="950"/>
      <c r="Y2016" s="947">
        <f t="shared" si="64"/>
        <v>31.234000000000002</v>
      </c>
      <c r="Z2016" s="947"/>
      <c r="AA2016" s="947">
        <v>0</v>
      </c>
      <c r="AB2016" s="947">
        <v>337.63</v>
      </c>
      <c r="AC2016" s="947">
        <v>0</v>
      </c>
      <c r="AD2016" s="947"/>
      <c r="AE2016" s="947"/>
      <c r="AF2016" s="980">
        <v>353.62</v>
      </c>
      <c r="AG2016" s="947">
        <v>0.02</v>
      </c>
    </row>
    <row r="2017" spans="1:33" s="952" customFormat="1" x14ac:dyDescent="0.2">
      <c r="A2017" s="946">
        <v>38533</v>
      </c>
      <c r="B2017" s="980">
        <v>22.6</v>
      </c>
      <c r="C2017" s="980"/>
      <c r="D2017" s="947">
        <v>11.762</v>
      </c>
      <c r="E2017" s="947"/>
      <c r="F2017" s="1013">
        <f t="shared" si="63"/>
        <v>34.362000000000002</v>
      </c>
      <c r="G2017" s="1013"/>
      <c r="H2017" s="1013"/>
      <c r="I2017" s="1013"/>
      <c r="J2017" s="1013"/>
      <c r="K2017" s="1013"/>
      <c r="L2017" s="1013"/>
      <c r="M2017" s="1013"/>
      <c r="N2017" s="1013"/>
      <c r="O2017" s="1013"/>
      <c r="P2017" s="1013"/>
      <c r="Q2017" s="1013"/>
      <c r="R2017" s="1013"/>
      <c r="S2017" s="947">
        <v>0</v>
      </c>
      <c r="T2017" s="948">
        <v>0</v>
      </c>
      <c r="U2017" s="981">
        <v>0</v>
      </c>
      <c r="V2017" s="947">
        <v>0</v>
      </c>
      <c r="W2017" s="947">
        <v>0</v>
      </c>
      <c r="X2017" s="947"/>
      <c r="Y2017" s="947">
        <f t="shared" si="64"/>
        <v>34.362000000000002</v>
      </c>
      <c r="Z2017" s="947"/>
      <c r="AA2017" s="947">
        <v>0</v>
      </c>
      <c r="AB2017" s="980">
        <v>337.62</v>
      </c>
      <c r="AC2017" s="947">
        <v>0.02</v>
      </c>
      <c r="AD2017" s="947"/>
      <c r="AE2017" s="947"/>
      <c r="AF2017" s="980">
        <v>353.54</v>
      </c>
      <c r="AG2017" s="947">
        <v>0</v>
      </c>
    </row>
    <row r="2018" spans="1:33" s="952" customFormat="1" x14ac:dyDescent="0.2">
      <c r="A2018" s="946">
        <v>38534</v>
      </c>
      <c r="B2018" s="947">
        <v>24.79</v>
      </c>
      <c r="C2018" s="947"/>
      <c r="D2018" s="947">
        <v>10.327</v>
      </c>
      <c r="E2018" s="947"/>
      <c r="F2018" s="1013">
        <f t="shared" si="63"/>
        <v>35.116999999999997</v>
      </c>
      <c r="G2018" s="1013"/>
      <c r="H2018" s="1013"/>
      <c r="I2018" s="1013"/>
      <c r="J2018" s="1013"/>
      <c r="K2018" s="1013"/>
      <c r="L2018" s="1013"/>
      <c r="M2018" s="1013"/>
      <c r="N2018" s="1013"/>
      <c r="O2018" s="1013"/>
      <c r="P2018" s="1013"/>
      <c r="Q2018" s="1013"/>
      <c r="R2018" s="1013"/>
      <c r="S2018" s="947">
        <v>0</v>
      </c>
      <c r="T2018" s="948">
        <v>0</v>
      </c>
      <c r="U2018" s="949">
        <v>0</v>
      </c>
      <c r="V2018" s="947">
        <v>0</v>
      </c>
      <c r="W2018" s="947">
        <v>0</v>
      </c>
      <c r="X2018" s="947"/>
      <c r="Y2018" s="947">
        <f t="shared" si="64"/>
        <v>35.116999999999997</v>
      </c>
      <c r="Z2018" s="947"/>
      <c r="AA2018" s="947">
        <v>0</v>
      </c>
      <c r="AB2018" s="947">
        <v>337.55</v>
      </c>
      <c r="AC2018" s="947">
        <v>0</v>
      </c>
      <c r="AD2018" s="947"/>
      <c r="AE2018" s="947"/>
      <c r="AF2018" s="950">
        <v>353.41</v>
      </c>
      <c r="AG2018" s="950">
        <v>0.44</v>
      </c>
    </row>
    <row r="2019" spans="1:33" s="952" customFormat="1" x14ac:dyDescent="0.2">
      <c r="A2019" s="946">
        <v>38535</v>
      </c>
      <c r="B2019" s="947">
        <v>21.853999999999999</v>
      </c>
      <c r="C2019" s="947"/>
      <c r="D2019" s="947">
        <v>7.92</v>
      </c>
      <c r="E2019" s="947"/>
      <c r="F2019" s="1013">
        <f t="shared" si="63"/>
        <v>29.774000000000001</v>
      </c>
      <c r="G2019" s="1013"/>
      <c r="H2019" s="1013"/>
      <c r="I2019" s="1013"/>
      <c r="J2019" s="1013"/>
      <c r="K2019" s="1013"/>
      <c r="L2019" s="1013"/>
      <c r="M2019" s="1013"/>
      <c r="N2019" s="1013"/>
      <c r="O2019" s="1013"/>
      <c r="P2019" s="1013"/>
      <c r="Q2019" s="1013"/>
      <c r="R2019" s="1013"/>
      <c r="S2019" s="947">
        <v>0</v>
      </c>
      <c r="T2019" s="948">
        <v>0</v>
      </c>
      <c r="U2019" s="949">
        <v>0</v>
      </c>
      <c r="V2019" s="947">
        <v>0</v>
      </c>
      <c r="W2019" s="947">
        <v>0</v>
      </c>
      <c r="X2019" s="947"/>
      <c r="Y2019" s="947">
        <f t="shared" si="64"/>
        <v>29.774000000000001</v>
      </c>
      <c r="Z2019" s="947"/>
      <c r="AA2019" s="947">
        <v>0</v>
      </c>
      <c r="AB2019" s="947">
        <v>337.48</v>
      </c>
      <c r="AC2019" s="947">
        <v>0</v>
      </c>
      <c r="AD2019" s="947"/>
      <c r="AE2019" s="947"/>
      <c r="AF2019" s="950">
        <v>353.41</v>
      </c>
      <c r="AG2019" s="950">
        <v>0.42</v>
      </c>
    </row>
    <row r="2020" spans="1:33" s="952" customFormat="1" x14ac:dyDescent="0.2">
      <c r="A2020" s="946">
        <v>38536</v>
      </c>
      <c r="B2020" s="953">
        <v>18.861000000000001</v>
      </c>
      <c r="C2020" s="953"/>
      <c r="D2020" s="947">
        <v>9.65</v>
      </c>
      <c r="E2020" s="947"/>
      <c r="F2020" s="1013">
        <f t="shared" si="63"/>
        <v>28.511000000000003</v>
      </c>
      <c r="G2020" s="1013"/>
      <c r="H2020" s="1013"/>
      <c r="I2020" s="1013"/>
      <c r="J2020" s="1013"/>
      <c r="K2020" s="1013"/>
      <c r="L2020" s="1013"/>
      <c r="M2020" s="1013"/>
      <c r="N2020" s="1013"/>
      <c r="O2020" s="1013"/>
      <c r="P2020" s="1013"/>
      <c r="Q2020" s="1013"/>
      <c r="R2020" s="1013"/>
      <c r="S2020" s="947">
        <v>0</v>
      </c>
      <c r="T2020" s="948">
        <v>0</v>
      </c>
      <c r="U2020" s="949">
        <v>0</v>
      </c>
      <c r="V2020" s="947">
        <v>0</v>
      </c>
      <c r="W2020" s="947">
        <v>0</v>
      </c>
      <c r="X2020" s="947"/>
      <c r="Y2020" s="947">
        <f t="shared" si="64"/>
        <v>28.511000000000003</v>
      </c>
      <c r="Z2020" s="947"/>
      <c r="AA2020" s="947">
        <v>0</v>
      </c>
      <c r="AB2020" s="947">
        <v>337.39</v>
      </c>
      <c r="AC2020" s="947">
        <v>0</v>
      </c>
      <c r="AD2020" s="947"/>
      <c r="AE2020" s="947"/>
      <c r="AF2020" s="947">
        <v>353.39</v>
      </c>
      <c r="AG2020" s="947">
        <v>0</v>
      </c>
    </row>
    <row r="2021" spans="1:33" s="952" customFormat="1" x14ac:dyDescent="0.2">
      <c r="A2021" s="946">
        <v>38537</v>
      </c>
      <c r="B2021" s="947">
        <v>20.263000000000002</v>
      </c>
      <c r="C2021" s="947"/>
      <c r="D2021" s="947">
        <v>9.2110000000000003</v>
      </c>
      <c r="E2021" s="947"/>
      <c r="F2021" s="1013">
        <f t="shared" si="63"/>
        <v>29.474000000000004</v>
      </c>
      <c r="G2021" s="1013"/>
      <c r="H2021" s="1013"/>
      <c r="I2021" s="1013"/>
      <c r="J2021" s="1013"/>
      <c r="K2021" s="1013"/>
      <c r="L2021" s="1013"/>
      <c r="M2021" s="1013"/>
      <c r="N2021" s="1013"/>
      <c r="O2021" s="1013"/>
      <c r="P2021" s="1013"/>
      <c r="Q2021" s="1013"/>
      <c r="R2021" s="1013"/>
      <c r="S2021" s="947">
        <v>0</v>
      </c>
      <c r="T2021" s="948">
        <v>0</v>
      </c>
      <c r="U2021" s="949">
        <v>0</v>
      </c>
      <c r="V2021" s="947">
        <v>0</v>
      </c>
      <c r="W2021" s="947">
        <v>0</v>
      </c>
      <c r="X2021" s="947"/>
      <c r="Y2021" s="947">
        <f t="shared" si="64"/>
        <v>29.474000000000004</v>
      </c>
      <c r="Z2021" s="947"/>
      <c r="AA2021" s="947">
        <v>0</v>
      </c>
      <c r="AB2021" s="947">
        <v>337.32</v>
      </c>
      <c r="AC2021" s="947">
        <v>0.11</v>
      </c>
      <c r="AD2021" s="947"/>
      <c r="AE2021" s="947"/>
      <c r="AF2021" s="950">
        <v>353.32</v>
      </c>
      <c r="AG2021" s="950">
        <v>0.01</v>
      </c>
    </row>
    <row r="2022" spans="1:33" s="952" customFormat="1" x14ac:dyDescent="0.2">
      <c r="A2022" s="946">
        <v>38538</v>
      </c>
      <c r="B2022" s="947">
        <v>21.97</v>
      </c>
      <c r="C2022" s="947"/>
      <c r="D2022" s="947">
        <v>9.84</v>
      </c>
      <c r="E2022" s="947"/>
      <c r="F2022" s="1013">
        <f t="shared" si="63"/>
        <v>31.81</v>
      </c>
      <c r="G2022" s="1013"/>
      <c r="H2022" s="1013"/>
      <c r="I2022" s="1013"/>
      <c r="J2022" s="1013"/>
      <c r="K2022" s="1013"/>
      <c r="L2022" s="1013"/>
      <c r="M2022" s="1013"/>
      <c r="N2022" s="1013"/>
      <c r="O2022" s="1013"/>
      <c r="P2022" s="1013"/>
      <c r="Q2022" s="1013"/>
      <c r="R2022" s="1013"/>
      <c r="S2022" s="947">
        <v>0</v>
      </c>
      <c r="T2022" s="948">
        <v>0</v>
      </c>
      <c r="U2022" s="949">
        <v>0</v>
      </c>
      <c r="V2022" s="947">
        <v>0</v>
      </c>
      <c r="W2022" s="947">
        <v>0</v>
      </c>
      <c r="X2022" s="947"/>
      <c r="Y2022" s="947">
        <f t="shared" si="64"/>
        <v>31.81</v>
      </c>
      <c r="Z2022" s="947"/>
      <c r="AA2022" s="947">
        <v>0</v>
      </c>
      <c r="AB2022" s="947">
        <v>337.18</v>
      </c>
      <c r="AC2022" s="947">
        <v>0.03</v>
      </c>
      <c r="AD2022" s="947"/>
      <c r="AE2022" s="947"/>
      <c r="AF2022" s="950">
        <v>353.22</v>
      </c>
      <c r="AG2022" s="950">
        <v>0</v>
      </c>
    </row>
    <row r="2023" spans="1:33" s="952" customFormat="1" x14ac:dyDescent="0.2">
      <c r="A2023" s="946">
        <v>38539</v>
      </c>
      <c r="B2023" s="947">
        <v>24.157</v>
      </c>
      <c r="C2023" s="947"/>
      <c r="D2023" s="947">
        <v>9.1489999999999991</v>
      </c>
      <c r="E2023" s="947"/>
      <c r="F2023" s="1013">
        <f t="shared" si="63"/>
        <v>33.305999999999997</v>
      </c>
      <c r="G2023" s="1013"/>
      <c r="H2023" s="1013"/>
      <c r="I2023" s="1013"/>
      <c r="J2023" s="1013"/>
      <c r="K2023" s="1013"/>
      <c r="L2023" s="1013"/>
      <c r="M2023" s="1013"/>
      <c r="N2023" s="1013"/>
      <c r="O2023" s="1013"/>
      <c r="P2023" s="1013"/>
      <c r="Q2023" s="1013"/>
      <c r="R2023" s="1013"/>
      <c r="S2023" s="947">
        <v>0</v>
      </c>
      <c r="T2023" s="948">
        <v>0</v>
      </c>
      <c r="U2023" s="949">
        <v>0</v>
      </c>
      <c r="V2023" s="947">
        <v>0</v>
      </c>
      <c r="W2023" s="947">
        <v>0</v>
      </c>
      <c r="X2023" s="947"/>
      <c r="Y2023" s="947">
        <f t="shared" si="64"/>
        <v>33.305999999999997</v>
      </c>
      <c r="Z2023" s="947"/>
      <c r="AA2023" s="947">
        <v>0</v>
      </c>
      <c r="AB2023" s="947">
        <v>337.22</v>
      </c>
      <c r="AC2023" s="947">
        <v>0</v>
      </c>
      <c r="AD2023" s="947"/>
      <c r="AE2023" s="947"/>
      <c r="AF2023" s="947">
        <v>353.04</v>
      </c>
      <c r="AG2023" s="947">
        <v>0</v>
      </c>
    </row>
    <row r="2024" spans="1:33" s="952" customFormat="1" x14ac:dyDescent="0.2">
      <c r="A2024" s="946">
        <v>38540</v>
      </c>
      <c r="B2024" s="947">
        <v>23.14</v>
      </c>
      <c r="C2024" s="947"/>
      <c r="D2024" s="947">
        <v>9.33</v>
      </c>
      <c r="E2024" s="947"/>
      <c r="F2024" s="1013">
        <f t="shared" si="63"/>
        <v>32.47</v>
      </c>
      <c r="G2024" s="1013"/>
      <c r="H2024" s="1013"/>
      <c r="I2024" s="1013"/>
      <c r="J2024" s="1013"/>
      <c r="K2024" s="1013"/>
      <c r="L2024" s="1013"/>
      <c r="M2024" s="1013"/>
      <c r="N2024" s="1013"/>
      <c r="O2024" s="1013"/>
      <c r="P2024" s="1013"/>
      <c r="Q2024" s="1013"/>
      <c r="R2024" s="1013"/>
      <c r="S2024" s="947">
        <v>0</v>
      </c>
      <c r="T2024" s="948">
        <v>0</v>
      </c>
      <c r="U2024" s="949">
        <v>0</v>
      </c>
      <c r="V2024" s="947">
        <v>0</v>
      </c>
      <c r="W2024" s="947">
        <v>0</v>
      </c>
      <c r="X2024" s="947"/>
      <c r="Y2024" s="947">
        <f t="shared" si="64"/>
        <v>32.47</v>
      </c>
      <c r="Z2024" s="947"/>
      <c r="AA2024" s="947">
        <v>0</v>
      </c>
      <c r="AB2024" s="947">
        <v>337.22</v>
      </c>
      <c r="AC2024" s="947">
        <v>0.7</v>
      </c>
      <c r="AD2024" s="947"/>
      <c r="AE2024" s="947"/>
      <c r="AF2024" s="947">
        <v>353.05</v>
      </c>
      <c r="AG2024" s="947">
        <v>0.8</v>
      </c>
    </row>
    <row r="2025" spans="1:33" s="952" customFormat="1" x14ac:dyDescent="0.2">
      <c r="A2025" s="946">
        <v>38541</v>
      </c>
      <c r="B2025" s="950">
        <v>22.465</v>
      </c>
      <c r="C2025" s="950"/>
      <c r="D2025" s="947">
        <v>8.2059999999999995</v>
      </c>
      <c r="E2025" s="947"/>
      <c r="F2025" s="1013">
        <f t="shared" ref="F2025:F2088" si="65">+B2025+D2025</f>
        <v>30.670999999999999</v>
      </c>
      <c r="G2025" s="1013"/>
      <c r="H2025" s="1013"/>
      <c r="I2025" s="1013"/>
      <c r="J2025" s="1013"/>
      <c r="K2025" s="1013"/>
      <c r="L2025" s="1013"/>
      <c r="M2025" s="1013"/>
      <c r="N2025" s="1013"/>
      <c r="O2025" s="1013"/>
      <c r="P2025" s="1013"/>
      <c r="Q2025" s="1013"/>
      <c r="R2025" s="1013"/>
      <c r="S2025" s="947">
        <v>0</v>
      </c>
      <c r="T2025" s="948">
        <v>0</v>
      </c>
      <c r="U2025" s="949">
        <v>0</v>
      </c>
      <c r="V2025" s="947">
        <v>0</v>
      </c>
      <c r="W2025" s="947">
        <v>0</v>
      </c>
      <c r="X2025" s="947"/>
      <c r="Y2025" s="947">
        <f t="shared" ref="Y2025:Y2088" si="66">+F2025-S2025-T2025-U2025-V2025+W2025</f>
        <v>30.670999999999999</v>
      </c>
      <c r="Z2025" s="947"/>
      <c r="AA2025" s="947">
        <v>0</v>
      </c>
      <c r="AB2025" s="947">
        <v>337.45</v>
      </c>
      <c r="AC2025" s="947">
        <v>0</v>
      </c>
      <c r="AD2025" s="947"/>
      <c r="AE2025" s="947"/>
      <c r="AF2025" s="980">
        <v>352.9</v>
      </c>
      <c r="AG2025" s="947">
        <v>0</v>
      </c>
    </row>
    <row r="2026" spans="1:33" s="952" customFormat="1" x14ac:dyDescent="0.2">
      <c r="A2026" s="946">
        <v>38542</v>
      </c>
      <c r="B2026" s="947">
        <v>22.452000000000002</v>
      </c>
      <c r="C2026" s="947"/>
      <c r="D2026" s="947">
        <v>6.25</v>
      </c>
      <c r="E2026" s="947"/>
      <c r="F2026" s="1013">
        <f t="shared" si="65"/>
        <v>28.702000000000002</v>
      </c>
      <c r="G2026" s="1013"/>
      <c r="H2026" s="1013"/>
      <c r="I2026" s="1013"/>
      <c r="J2026" s="1013"/>
      <c r="K2026" s="1013"/>
      <c r="L2026" s="1013"/>
      <c r="M2026" s="1013"/>
      <c r="N2026" s="1013"/>
      <c r="O2026" s="1013"/>
      <c r="P2026" s="1013"/>
      <c r="Q2026" s="1013"/>
      <c r="R2026" s="1013"/>
      <c r="S2026" s="947">
        <v>0</v>
      </c>
      <c r="T2026" s="948">
        <v>0</v>
      </c>
      <c r="U2026" s="949">
        <v>0</v>
      </c>
      <c r="V2026" s="1014">
        <v>0</v>
      </c>
      <c r="W2026" s="1014">
        <v>0</v>
      </c>
      <c r="X2026" s="1014"/>
      <c r="Y2026" s="947">
        <f t="shared" si="66"/>
        <v>28.702000000000002</v>
      </c>
      <c r="Z2026" s="947"/>
      <c r="AA2026" s="947">
        <v>0</v>
      </c>
      <c r="AB2026" s="947">
        <v>337.52</v>
      </c>
      <c r="AC2026" s="947">
        <v>0</v>
      </c>
      <c r="AD2026" s="947"/>
      <c r="AE2026" s="947"/>
      <c r="AF2026" s="980">
        <v>352.79</v>
      </c>
      <c r="AG2026" s="947">
        <v>0</v>
      </c>
    </row>
    <row r="2027" spans="1:33" s="952" customFormat="1" x14ac:dyDescent="0.2">
      <c r="A2027" s="946">
        <v>38543</v>
      </c>
      <c r="B2027" s="947">
        <v>20.596</v>
      </c>
      <c r="C2027" s="947"/>
      <c r="D2027" s="947">
        <v>9.1660000000000004</v>
      </c>
      <c r="E2027" s="947"/>
      <c r="F2027" s="1013">
        <f t="shared" si="65"/>
        <v>29.762</v>
      </c>
      <c r="G2027" s="1013"/>
      <c r="H2027" s="1013"/>
      <c r="I2027" s="1013"/>
      <c r="J2027" s="1013"/>
      <c r="K2027" s="1013"/>
      <c r="L2027" s="1013"/>
      <c r="M2027" s="1013"/>
      <c r="N2027" s="1013"/>
      <c r="O2027" s="1013"/>
      <c r="P2027" s="1013"/>
      <c r="Q2027" s="1013"/>
      <c r="R2027" s="1013"/>
      <c r="S2027" s="947">
        <v>0</v>
      </c>
      <c r="T2027" s="948">
        <v>0</v>
      </c>
      <c r="U2027" s="949">
        <v>0</v>
      </c>
      <c r="V2027" s="947">
        <v>0</v>
      </c>
      <c r="W2027" s="947">
        <v>0</v>
      </c>
      <c r="X2027" s="947"/>
      <c r="Y2027" s="947">
        <f t="shared" si="66"/>
        <v>29.762</v>
      </c>
      <c r="Z2027" s="947"/>
      <c r="AA2027" s="947">
        <v>0</v>
      </c>
      <c r="AB2027" s="980">
        <v>337.48</v>
      </c>
      <c r="AC2027" s="947">
        <v>0</v>
      </c>
      <c r="AD2027" s="947"/>
      <c r="AE2027" s="947"/>
      <c r="AF2027" s="947">
        <v>352.79</v>
      </c>
      <c r="AG2027" s="947">
        <v>0</v>
      </c>
    </row>
    <row r="2028" spans="1:33" s="952" customFormat="1" x14ac:dyDescent="0.2">
      <c r="A2028" s="946">
        <v>38544</v>
      </c>
      <c r="B2028" s="947">
        <v>21.946999999999999</v>
      </c>
      <c r="C2028" s="947"/>
      <c r="D2028" s="947">
        <v>9.8049999999999997</v>
      </c>
      <c r="E2028" s="947"/>
      <c r="F2028" s="1013">
        <f t="shared" si="65"/>
        <v>31.751999999999999</v>
      </c>
      <c r="G2028" s="1013"/>
      <c r="H2028" s="1013"/>
      <c r="I2028" s="1013"/>
      <c r="J2028" s="1013"/>
      <c r="K2028" s="1013"/>
      <c r="L2028" s="1013"/>
      <c r="M2028" s="1013"/>
      <c r="N2028" s="1013"/>
      <c r="O2028" s="1013"/>
      <c r="P2028" s="1013"/>
      <c r="Q2028" s="1013"/>
      <c r="R2028" s="1013"/>
      <c r="S2028" s="947">
        <v>0</v>
      </c>
      <c r="T2028" s="1015">
        <v>0</v>
      </c>
      <c r="U2028" s="949">
        <v>0</v>
      </c>
      <c r="V2028" s="947">
        <v>0</v>
      </c>
      <c r="W2028" s="947">
        <v>0</v>
      </c>
      <c r="X2028" s="947"/>
      <c r="Y2028" s="947">
        <f t="shared" si="66"/>
        <v>31.751999999999999</v>
      </c>
      <c r="Z2028" s="947"/>
      <c r="AA2028" s="947">
        <v>0</v>
      </c>
      <c r="AB2028" s="947">
        <v>337.41</v>
      </c>
      <c r="AC2028" s="947">
        <v>0</v>
      </c>
      <c r="AD2028" s="947"/>
      <c r="AE2028" s="947"/>
      <c r="AF2028" s="980">
        <v>352.67</v>
      </c>
      <c r="AG2028" s="947">
        <v>0</v>
      </c>
    </row>
    <row r="2029" spans="1:33" s="952" customFormat="1" x14ac:dyDescent="0.2">
      <c r="A2029" s="946">
        <v>38545</v>
      </c>
      <c r="B2029" s="947">
        <v>23.01</v>
      </c>
      <c r="C2029" s="947"/>
      <c r="D2029" s="950">
        <v>8.891</v>
      </c>
      <c r="E2029" s="950"/>
      <c r="F2029" s="1013">
        <f t="shared" si="65"/>
        <v>31.901000000000003</v>
      </c>
      <c r="G2029" s="1013"/>
      <c r="H2029" s="1013"/>
      <c r="I2029" s="1013"/>
      <c r="J2029" s="1013"/>
      <c r="K2029" s="1013"/>
      <c r="L2029" s="1013"/>
      <c r="M2029" s="1013"/>
      <c r="N2029" s="1013"/>
      <c r="O2029" s="1013"/>
      <c r="P2029" s="1013"/>
      <c r="Q2029" s="1013"/>
      <c r="R2029" s="1013"/>
      <c r="S2029" s="947">
        <v>0</v>
      </c>
      <c r="T2029" s="948">
        <v>0</v>
      </c>
      <c r="U2029" s="949">
        <v>0</v>
      </c>
      <c r="V2029" s="947">
        <v>0</v>
      </c>
      <c r="W2029" s="947">
        <v>0</v>
      </c>
      <c r="X2029" s="947"/>
      <c r="Y2029" s="947">
        <f t="shared" si="66"/>
        <v>31.901000000000003</v>
      </c>
      <c r="Z2029" s="947"/>
      <c r="AA2029" s="947">
        <v>0</v>
      </c>
      <c r="AB2029" s="947">
        <v>337.37</v>
      </c>
      <c r="AC2029" s="947">
        <v>0</v>
      </c>
      <c r="AD2029" s="947"/>
      <c r="AE2029" s="947"/>
      <c r="AF2029" s="947">
        <v>352.51</v>
      </c>
      <c r="AG2029" s="947">
        <v>0</v>
      </c>
    </row>
    <row r="2030" spans="1:33" s="952" customFormat="1" x14ac:dyDescent="0.2">
      <c r="A2030" s="946">
        <v>38546</v>
      </c>
      <c r="B2030" s="947">
        <v>23.655999999999999</v>
      </c>
      <c r="C2030" s="947"/>
      <c r="D2030" s="947">
        <v>10.045999999999999</v>
      </c>
      <c r="E2030" s="947"/>
      <c r="F2030" s="1013">
        <f t="shared" si="65"/>
        <v>33.701999999999998</v>
      </c>
      <c r="G2030" s="1013"/>
      <c r="H2030" s="1013"/>
      <c r="I2030" s="1013"/>
      <c r="J2030" s="1013"/>
      <c r="K2030" s="1013"/>
      <c r="L2030" s="1013"/>
      <c r="M2030" s="1013"/>
      <c r="N2030" s="1013"/>
      <c r="O2030" s="1013"/>
      <c r="P2030" s="1013"/>
      <c r="Q2030" s="1013"/>
      <c r="R2030" s="1013"/>
      <c r="S2030" s="947">
        <v>0</v>
      </c>
      <c r="T2030" s="948">
        <v>0</v>
      </c>
      <c r="U2030" s="949">
        <v>0</v>
      </c>
      <c r="V2030" s="947">
        <v>0</v>
      </c>
      <c r="W2030" s="947">
        <v>0</v>
      </c>
      <c r="X2030" s="947"/>
      <c r="Y2030" s="947">
        <f t="shared" si="66"/>
        <v>33.701999999999998</v>
      </c>
      <c r="Z2030" s="947"/>
      <c r="AA2030" s="947">
        <v>0</v>
      </c>
      <c r="AB2030" s="950">
        <v>336.3</v>
      </c>
      <c r="AC2030" s="950">
        <v>0</v>
      </c>
      <c r="AD2030" s="950"/>
      <c r="AE2030" s="950"/>
      <c r="AF2030" s="947">
        <v>352.39</v>
      </c>
      <c r="AG2030" s="947">
        <v>0</v>
      </c>
    </row>
    <row r="2031" spans="1:33" s="952" customFormat="1" x14ac:dyDescent="0.2">
      <c r="A2031" s="946">
        <v>38547</v>
      </c>
      <c r="B2031" s="947">
        <v>22.477</v>
      </c>
      <c r="C2031" s="947"/>
      <c r="D2031" s="947">
        <v>9.0359999999999996</v>
      </c>
      <c r="E2031" s="947"/>
      <c r="F2031" s="1013">
        <f t="shared" si="65"/>
        <v>31.512999999999998</v>
      </c>
      <c r="G2031" s="1013"/>
      <c r="H2031" s="1013"/>
      <c r="I2031" s="1013"/>
      <c r="J2031" s="1013"/>
      <c r="K2031" s="1013"/>
      <c r="L2031" s="1013"/>
      <c r="M2031" s="1013"/>
      <c r="N2031" s="1013"/>
      <c r="O2031" s="1013"/>
      <c r="P2031" s="1013"/>
      <c r="Q2031" s="1013"/>
      <c r="R2031" s="1013"/>
      <c r="S2031" s="947">
        <v>0</v>
      </c>
      <c r="T2031" s="948">
        <v>0</v>
      </c>
      <c r="U2031" s="949">
        <v>0</v>
      </c>
      <c r="V2031" s="947">
        <v>0</v>
      </c>
      <c r="W2031" s="947">
        <v>0</v>
      </c>
      <c r="X2031" s="947"/>
      <c r="Y2031" s="947">
        <f t="shared" si="66"/>
        <v>31.512999999999998</v>
      </c>
      <c r="Z2031" s="947"/>
      <c r="AA2031" s="947">
        <v>0</v>
      </c>
      <c r="AB2031" s="947">
        <v>336.24</v>
      </c>
      <c r="AC2031" s="947">
        <v>0.42</v>
      </c>
      <c r="AD2031" s="947"/>
      <c r="AE2031" s="947"/>
      <c r="AF2031" s="950">
        <v>352.28</v>
      </c>
      <c r="AG2031" s="950">
        <v>0</v>
      </c>
    </row>
    <row r="2032" spans="1:33" s="952" customFormat="1" x14ac:dyDescent="0.2">
      <c r="A2032" s="946">
        <v>38548</v>
      </c>
      <c r="B2032" s="947">
        <v>23.835000000000001</v>
      </c>
      <c r="C2032" s="947"/>
      <c r="D2032" s="947">
        <v>9.5229999999999997</v>
      </c>
      <c r="E2032" s="947"/>
      <c r="F2032" s="1013">
        <f t="shared" si="65"/>
        <v>33.358000000000004</v>
      </c>
      <c r="G2032" s="1013"/>
      <c r="H2032" s="1013"/>
      <c r="I2032" s="1013"/>
      <c r="J2032" s="1013"/>
      <c r="K2032" s="1013"/>
      <c r="L2032" s="1013"/>
      <c r="M2032" s="1013"/>
      <c r="N2032" s="1013"/>
      <c r="O2032" s="1013"/>
      <c r="P2032" s="1013"/>
      <c r="Q2032" s="1013"/>
      <c r="R2032" s="1013"/>
      <c r="S2032" s="947">
        <v>0</v>
      </c>
      <c r="T2032" s="948">
        <v>0</v>
      </c>
      <c r="U2032" s="949">
        <v>0</v>
      </c>
      <c r="V2032" s="947">
        <v>0</v>
      </c>
      <c r="W2032" s="947">
        <v>0</v>
      </c>
      <c r="X2032" s="947"/>
      <c r="Y2032" s="947">
        <f t="shared" si="66"/>
        <v>33.358000000000004</v>
      </c>
      <c r="Z2032" s="947"/>
      <c r="AA2032" s="947">
        <v>0</v>
      </c>
      <c r="AB2032" s="947">
        <v>337.14</v>
      </c>
      <c r="AC2032" s="947">
        <v>0</v>
      </c>
      <c r="AD2032" s="947"/>
      <c r="AE2032" s="947"/>
      <c r="AF2032" s="950">
        <v>352.17</v>
      </c>
      <c r="AG2032" s="950">
        <v>0</v>
      </c>
    </row>
    <row r="2033" spans="1:33" s="952" customFormat="1" x14ac:dyDescent="0.2">
      <c r="A2033" s="946">
        <v>38549</v>
      </c>
      <c r="B2033" s="947">
        <v>23.347000000000001</v>
      </c>
      <c r="C2033" s="947"/>
      <c r="D2033" s="947">
        <v>10.423</v>
      </c>
      <c r="E2033" s="947"/>
      <c r="F2033" s="1013">
        <f t="shared" si="65"/>
        <v>33.770000000000003</v>
      </c>
      <c r="G2033" s="1013"/>
      <c r="H2033" s="1013"/>
      <c r="I2033" s="1013"/>
      <c r="J2033" s="1013"/>
      <c r="K2033" s="1013"/>
      <c r="L2033" s="1013"/>
      <c r="M2033" s="1013"/>
      <c r="N2033" s="1013"/>
      <c r="O2033" s="1013"/>
      <c r="P2033" s="1013"/>
      <c r="Q2033" s="1013"/>
      <c r="R2033" s="1013"/>
      <c r="S2033" s="947">
        <v>0</v>
      </c>
      <c r="T2033" s="948">
        <v>0</v>
      </c>
      <c r="U2033" s="949">
        <v>0</v>
      </c>
      <c r="V2033" s="947">
        <v>0</v>
      </c>
      <c r="W2033" s="947">
        <v>0</v>
      </c>
      <c r="X2033" s="947"/>
      <c r="Y2033" s="947">
        <f t="shared" si="66"/>
        <v>33.770000000000003</v>
      </c>
      <c r="Z2033" s="947"/>
      <c r="AA2033" s="947">
        <v>0</v>
      </c>
      <c r="AB2033" s="947">
        <v>337.06</v>
      </c>
      <c r="AC2033" s="947">
        <v>0</v>
      </c>
      <c r="AD2033" s="947"/>
      <c r="AE2033" s="947"/>
      <c r="AF2033" s="980">
        <v>352.07</v>
      </c>
      <c r="AG2033" s="947">
        <v>0</v>
      </c>
    </row>
    <row r="2034" spans="1:33" s="952" customFormat="1" x14ac:dyDescent="0.2">
      <c r="A2034" s="946">
        <v>38550</v>
      </c>
      <c r="B2034" s="947">
        <v>20.544</v>
      </c>
      <c r="C2034" s="947"/>
      <c r="D2034" s="947">
        <v>10.417</v>
      </c>
      <c r="E2034" s="947"/>
      <c r="F2034" s="1013">
        <f t="shared" si="65"/>
        <v>30.960999999999999</v>
      </c>
      <c r="G2034" s="1013"/>
      <c r="H2034" s="1013"/>
      <c r="I2034" s="1013"/>
      <c r="J2034" s="1013"/>
      <c r="K2034" s="1013"/>
      <c r="L2034" s="1013"/>
      <c r="M2034" s="1013"/>
      <c r="N2034" s="1013"/>
      <c r="O2034" s="1013"/>
      <c r="P2034" s="1013"/>
      <c r="Q2034" s="1013"/>
      <c r="R2034" s="1013"/>
      <c r="S2034" s="947">
        <v>0</v>
      </c>
      <c r="T2034" s="948">
        <v>0</v>
      </c>
      <c r="U2034" s="949">
        <v>0</v>
      </c>
      <c r="V2034" s="947">
        <v>0</v>
      </c>
      <c r="W2034" s="947">
        <v>0</v>
      </c>
      <c r="X2034" s="947"/>
      <c r="Y2034" s="947">
        <f t="shared" si="66"/>
        <v>30.960999999999999</v>
      </c>
      <c r="Z2034" s="947"/>
      <c r="AA2034" s="947">
        <v>0</v>
      </c>
      <c r="AB2034" s="947">
        <v>336.92</v>
      </c>
      <c r="AC2034" s="947">
        <v>0</v>
      </c>
      <c r="AD2034" s="947"/>
      <c r="AE2034" s="947"/>
      <c r="AF2034" s="947">
        <v>352.03</v>
      </c>
      <c r="AG2034" s="947">
        <v>0</v>
      </c>
    </row>
    <row r="2035" spans="1:33" s="952" customFormat="1" x14ac:dyDescent="0.2">
      <c r="A2035" s="946">
        <v>38551</v>
      </c>
      <c r="B2035" s="947">
        <v>21.905000000000001</v>
      </c>
      <c r="C2035" s="947"/>
      <c r="D2035" s="947">
        <v>9.9749999999999996</v>
      </c>
      <c r="E2035" s="947"/>
      <c r="F2035" s="1013">
        <f t="shared" si="65"/>
        <v>31.880000000000003</v>
      </c>
      <c r="G2035" s="1013"/>
      <c r="H2035" s="1013"/>
      <c r="I2035" s="1013"/>
      <c r="J2035" s="1013"/>
      <c r="K2035" s="1013"/>
      <c r="L2035" s="1013"/>
      <c r="M2035" s="1013"/>
      <c r="N2035" s="1013"/>
      <c r="O2035" s="1013"/>
      <c r="P2035" s="1013"/>
      <c r="Q2035" s="1013"/>
      <c r="R2035" s="1013"/>
      <c r="S2035" s="947">
        <v>0</v>
      </c>
      <c r="T2035" s="948">
        <v>0</v>
      </c>
      <c r="U2035" s="949">
        <v>0</v>
      </c>
      <c r="V2035" s="947">
        <v>0</v>
      </c>
      <c r="W2035" s="947">
        <v>0</v>
      </c>
      <c r="X2035" s="947"/>
      <c r="Y2035" s="947">
        <f t="shared" si="66"/>
        <v>31.880000000000003</v>
      </c>
      <c r="Z2035" s="947"/>
      <c r="AA2035" s="947">
        <v>0</v>
      </c>
      <c r="AB2035" s="947">
        <v>336.87</v>
      </c>
      <c r="AC2035" s="947">
        <v>0</v>
      </c>
      <c r="AD2035" s="947"/>
      <c r="AE2035" s="947"/>
      <c r="AF2035" s="947">
        <v>351.89</v>
      </c>
      <c r="AG2035" s="947">
        <v>0</v>
      </c>
    </row>
    <row r="2036" spans="1:33" s="952" customFormat="1" x14ac:dyDescent="0.2">
      <c r="A2036" s="946">
        <v>38552</v>
      </c>
      <c r="B2036" s="947">
        <v>22.597000000000001</v>
      </c>
      <c r="C2036" s="947"/>
      <c r="D2036" s="947">
        <v>10.054</v>
      </c>
      <c r="E2036" s="947"/>
      <c r="F2036" s="1013">
        <f t="shared" si="65"/>
        <v>32.651000000000003</v>
      </c>
      <c r="G2036" s="1013"/>
      <c r="H2036" s="1013"/>
      <c r="I2036" s="1013"/>
      <c r="J2036" s="1013"/>
      <c r="K2036" s="1013"/>
      <c r="L2036" s="1013"/>
      <c r="M2036" s="1013"/>
      <c r="N2036" s="1013"/>
      <c r="O2036" s="1013"/>
      <c r="P2036" s="1013"/>
      <c r="Q2036" s="1013"/>
      <c r="R2036" s="1013"/>
      <c r="S2036" s="947">
        <v>0</v>
      </c>
      <c r="T2036" s="958">
        <v>0</v>
      </c>
      <c r="U2036" s="949">
        <v>0</v>
      </c>
      <c r="V2036" s="947">
        <v>0</v>
      </c>
      <c r="W2036" s="947">
        <v>0</v>
      </c>
      <c r="X2036" s="947"/>
      <c r="Y2036" s="947">
        <f t="shared" si="66"/>
        <v>32.651000000000003</v>
      </c>
      <c r="Z2036" s="947"/>
      <c r="AA2036" s="947">
        <v>0</v>
      </c>
      <c r="AB2036" s="947">
        <v>336.75</v>
      </c>
      <c r="AC2036" s="947">
        <v>0</v>
      </c>
      <c r="AD2036" s="947"/>
      <c r="AE2036" s="947"/>
      <c r="AF2036" s="947">
        <v>351.81</v>
      </c>
      <c r="AG2036" s="947">
        <v>0.4</v>
      </c>
    </row>
    <row r="2037" spans="1:33" s="952" customFormat="1" x14ac:dyDescent="0.2">
      <c r="A2037" s="946">
        <v>38553</v>
      </c>
      <c r="B2037" s="947">
        <v>22.619</v>
      </c>
      <c r="C2037" s="947"/>
      <c r="D2037" s="947">
        <v>9.6980000000000004</v>
      </c>
      <c r="E2037" s="947"/>
      <c r="F2037" s="1013">
        <f t="shared" si="65"/>
        <v>32.317</v>
      </c>
      <c r="G2037" s="1013"/>
      <c r="H2037" s="1013"/>
      <c r="I2037" s="1013"/>
      <c r="J2037" s="1013"/>
      <c r="K2037" s="1013"/>
      <c r="L2037" s="1013"/>
      <c r="M2037" s="1013"/>
      <c r="N2037" s="1013"/>
      <c r="O2037" s="1013"/>
      <c r="P2037" s="1013"/>
      <c r="Q2037" s="1013"/>
      <c r="R2037" s="1013"/>
      <c r="S2037" s="947">
        <v>0</v>
      </c>
      <c r="T2037" s="958">
        <v>0</v>
      </c>
      <c r="U2037" s="949">
        <v>0</v>
      </c>
      <c r="V2037" s="947">
        <v>0</v>
      </c>
      <c r="W2037" s="947">
        <v>0</v>
      </c>
      <c r="X2037" s="947"/>
      <c r="Y2037" s="947">
        <f t="shared" si="66"/>
        <v>32.317</v>
      </c>
      <c r="Z2037" s="947"/>
      <c r="AA2037" s="947">
        <v>0</v>
      </c>
      <c r="AB2037" s="947">
        <v>336.63</v>
      </c>
      <c r="AC2037" s="947">
        <v>0</v>
      </c>
      <c r="AD2037" s="947"/>
      <c r="AE2037" s="947"/>
      <c r="AF2037" s="950">
        <v>351.7</v>
      </c>
      <c r="AG2037" s="950">
        <v>0</v>
      </c>
    </row>
    <row r="2038" spans="1:33" s="952" customFormat="1" x14ac:dyDescent="0.2">
      <c r="A2038" s="946">
        <v>38554</v>
      </c>
      <c r="B2038" s="947">
        <v>22.439</v>
      </c>
      <c r="C2038" s="947"/>
      <c r="D2038" s="947">
        <v>9.3450000000000006</v>
      </c>
      <c r="E2038" s="947"/>
      <c r="F2038" s="1013">
        <f t="shared" si="65"/>
        <v>31.783999999999999</v>
      </c>
      <c r="G2038" s="1013"/>
      <c r="H2038" s="1013"/>
      <c r="I2038" s="1013"/>
      <c r="J2038" s="1013"/>
      <c r="K2038" s="1013"/>
      <c r="L2038" s="1013"/>
      <c r="M2038" s="1013"/>
      <c r="N2038" s="1013"/>
      <c r="O2038" s="1013"/>
      <c r="P2038" s="1013"/>
      <c r="Q2038" s="1013"/>
      <c r="R2038" s="1013"/>
      <c r="S2038" s="947">
        <v>0</v>
      </c>
      <c r="T2038" s="958">
        <v>0</v>
      </c>
      <c r="U2038" s="949">
        <v>0</v>
      </c>
      <c r="V2038" s="947">
        <v>0</v>
      </c>
      <c r="W2038" s="947">
        <v>0</v>
      </c>
      <c r="X2038" s="947"/>
      <c r="Y2038" s="947">
        <f t="shared" si="66"/>
        <v>31.783999999999999</v>
      </c>
      <c r="Z2038" s="947"/>
      <c r="AA2038" s="947">
        <v>0</v>
      </c>
      <c r="AB2038" s="947">
        <v>336.49</v>
      </c>
      <c r="AC2038" s="947">
        <v>0</v>
      </c>
      <c r="AD2038" s="947"/>
      <c r="AE2038" s="947"/>
      <c r="AF2038" s="947">
        <v>351.62</v>
      </c>
      <c r="AG2038" s="947">
        <v>0</v>
      </c>
    </row>
    <row r="2039" spans="1:33" s="952" customFormat="1" x14ac:dyDescent="0.2">
      <c r="A2039" s="946">
        <v>38555</v>
      </c>
      <c r="B2039" s="947">
        <v>23.039000000000001</v>
      </c>
      <c r="C2039" s="947"/>
      <c r="D2039" s="947">
        <v>11.646000000000001</v>
      </c>
      <c r="E2039" s="947"/>
      <c r="F2039" s="1013">
        <f t="shared" si="65"/>
        <v>34.685000000000002</v>
      </c>
      <c r="G2039" s="1013"/>
      <c r="H2039" s="1013"/>
      <c r="I2039" s="1013"/>
      <c r="J2039" s="1013"/>
      <c r="K2039" s="1013"/>
      <c r="L2039" s="1013"/>
      <c r="M2039" s="1013"/>
      <c r="N2039" s="1013"/>
      <c r="O2039" s="1013"/>
      <c r="P2039" s="1013"/>
      <c r="Q2039" s="1013"/>
      <c r="R2039" s="1013"/>
      <c r="S2039" s="947">
        <v>0</v>
      </c>
      <c r="T2039" s="948">
        <v>0</v>
      </c>
      <c r="U2039" s="966">
        <v>0</v>
      </c>
      <c r="V2039" s="966">
        <v>0</v>
      </c>
      <c r="W2039" s="966">
        <v>0</v>
      </c>
      <c r="X2039" s="966"/>
      <c r="Y2039" s="947">
        <f t="shared" si="66"/>
        <v>34.685000000000002</v>
      </c>
      <c r="Z2039" s="947"/>
      <c r="AA2039" s="947">
        <v>0</v>
      </c>
      <c r="AB2039" s="947">
        <v>336.48</v>
      </c>
      <c r="AC2039" s="947">
        <v>1.5</v>
      </c>
      <c r="AD2039" s="947"/>
      <c r="AE2039" s="947"/>
      <c r="AF2039" s="947">
        <v>351.55</v>
      </c>
      <c r="AG2039" s="947">
        <v>7.0000000000000007E-2</v>
      </c>
    </row>
    <row r="2040" spans="1:33" s="952" customFormat="1" x14ac:dyDescent="0.2">
      <c r="A2040" s="946">
        <v>38556</v>
      </c>
      <c r="B2040" s="947">
        <v>22.35</v>
      </c>
      <c r="C2040" s="947"/>
      <c r="D2040" s="947">
        <v>10.68</v>
      </c>
      <c r="E2040" s="947"/>
      <c r="F2040" s="1013">
        <f t="shared" si="65"/>
        <v>33.03</v>
      </c>
      <c r="G2040" s="1013"/>
      <c r="H2040" s="1013"/>
      <c r="I2040" s="1013"/>
      <c r="J2040" s="1013"/>
      <c r="K2040" s="1013"/>
      <c r="L2040" s="1013"/>
      <c r="M2040" s="1013"/>
      <c r="N2040" s="1013"/>
      <c r="O2040" s="1013"/>
      <c r="P2040" s="1013"/>
      <c r="Q2040" s="1013"/>
      <c r="R2040" s="1013"/>
      <c r="S2040" s="947">
        <v>0</v>
      </c>
      <c r="T2040" s="948">
        <v>0</v>
      </c>
      <c r="U2040" s="966">
        <v>0</v>
      </c>
      <c r="V2040" s="966">
        <v>0</v>
      </c>
      <c r="W2040" s="966">
        <v>0</v>
      </c>
      <c r="X2040" s="966"/>
      <c r="Y2040" s="947">
        <f t="shared" si="66"/>
        <v>33.03</v>
      </c>
      <c r="Z2040" s="947"/>
      <c r="AA2040" s="947">
        <v>0</v>
      </c>
      <c r="AB2040" s="947">
        <v>336.41</v>
      </c>
      <c r="AC2040" s="947">
        <v>0</v>
      </c>
      <c r="AD2040" s="947"/>
      <c r="AE2040" s="947"/>
      <c r="AF2040" s="947">
        <v>351.47</v>
      </c>
      <c r="AG2040" s="947">
        <v>0</v>
      </c>
    </row>
    <row r="2041" spans="1:33" s="952" customFormat="1" x14ac:dyDescent="0.2">
      <c r="A2041" s="946">
        <v>38557</v>
      </c>
      <c r="B2041" s="947">
        <v>21.687000000000001</v>
      </c>
      <c r="C2041" s="947"/>
      <c r="D2041" s="947">
        <v>11.250999999999999</v>
      </c>
      <c r="E2041" s="947"/>
      <c r="F2041" s="1013">
        <f t="shared" si="65"/>
        <v>32.938000000000002</v>
      </c>
      <c r="G2041" s="1013"/>
      <c r="H2041" s="1013"/>
      <c r="I2041" s="1013"/>
      <c r="J2041" s="1013"/>
      <c r="K2041" s="1013"/>
      <c r="L2041" s="1013"/>
      <c r="M2041" s="1013"/>
      <c r="N2041" s="1013"/>
      <c r="O2041" s="1013"/>
      <c r="P2041" s="1013"/>
      <c r="Q2041" s="1013"/>
      <c r="R2041" s="1013"/>
      <c r="S2041" s="947">
        <v>0</v>
      </c>
      <c r="T2041" s="948">
        <v>0</v>
      </c>
      <c r="U2041" s="966">
        <v>0</v>
      </c>
      <c r="V2041" s="966">
        <v>0</v>
      </c>
      <c r="W2041" s="966">
        <v>0</v>
      </c>
      <c r="X2041" s="966"/>
      <c r="Y2041" s="947">
        <f t="shared" si="66"/>
        <v>32.938000000000002</v>
      </c>
      <c r="Z2041" s="947"/>
      <c r="AA2041" s="947">
        <v>0</v>
      </c>
      <c r="AB2041" s="947">
        <v>336.36</v>
      </c>
      <c r="AC2041" s="947">
        <v>0</v>
      </c>
      <c r="AD2041" s="947"/>
      <c r="AE2041" s="947"/>
      <c r="AF2041" s="947">
        <v>351.35</v>
      </c>
      <c r="AG2041" s="947">
        <v>0</v>
      </c>
    </row>
    <row r="2042" spans="1:33" s="952" customFormat="1" x14ac:dyDescent="0.2">
      <c r="A2042" s="946">
        <v>38558</v>
      </c>
      <c r="B2042" s="947">
        <v>22.117999999999999</v>
      </c>
      <c r="C2042" s="947"/>
      <c r="D2042" s="947">
        <v>12.981999999999999</v>
      </c>
      <c r="E2042" s="947"/>
      <c r="F2042" s="1013">
        <f t="shared" si="65"/>
        <v>35.099999999999994</v>
      </c>
      <c r="G2042" s="1013"/>
      <c r="H2042" s="1013"/>
      <c r="I2042" s="1013"/>
      <c r="J2042" s="1013"/>
      <c r="K2042" s="1013"/>
      <c r="L2042" s="1013"/>
      <c r="M2042" s="1013"/>
      <c r="N2042" s="1013"/>
      <c r="O2042" s="1013"/>
      <c r="P2042" s="1013"/>
      <c r="Q2042" s="1013"/>
      <c r="R2042" s="1013"/>
      <c r="S2042" s="947">
        <v>0</v>
      </c>
      <c r="T2042" s="948">
        <v>0</v>
      </c>
      <c r="U2042" s="981">
        <v>0</v>
      </c>
      <c r="V2042" s="947">
        <v>0</v>
      </c>
      <c r="W2042" s="947">
        <v>0</v>
      </c>
      <c r="X2042" s="947"/>
      <c r="Y2042" s="947">
        <f t="shared" si="66"/>
        <v>35.099999999999994</v>
      </c>
      <c r="Z2042" s="947"/>
      <c r="AA2042" s="947">
        <v>0</v>
      </c>
      <c r="AB2042" s="947">
        <v>336.21</v>
      </c>
      <c r="AC2042" s="947">
        <v>0</v>
      </c>
      <c r="AD2042" s="947"/>
      <c r="AE2042" s="947"/>
      <c r="AF2042" s="947">
        <v>351.25</v>
      </c>
      <c r="AG2042" s="947">
        <v>0</v>
      </c>
    </row>
    <row r="2043" spans="1:33" s="952" customFormat="1" x14ac:dyDescent="0.2">
      <c r="A2043" s="946">
        <v>38559</v>
      </c>
      <c r="B2043" s="947">
        <v>24.725000000000001</v>
      </c>
      <c r="C2043" s="947"/>
      <c r="D2043" s="947">
        <v>13.62</v>
      </c>
      <c r="E2043" s="947"/>
      <c r="F2043" s="1013">
        <f t="shared" si="65"/>
        <v>38.344999999999999</v>
      </c>
      <c r="G2043" s="1013"/>
      <c r="H2043" s="1013"/>
      <c r="I2043" s="1013"/>
      <c r="J2043" s="1013"/>
      <c r="K2043" s="1013"/>
      <c r="L2043" s="1013"/>
      <c r="M2043" s="1013"/>
      <c r="N2043" s="1013"/>
      <c r="O2043" s="1013"/>
      <c r="P2043" s="1013"/>
      <c r="Q2043" s="1013"/>
      <c r="R2043" s="1013"/>
      <c r="S2043" s="947">
        <v>0</v>
      </c>
      <c r="T2043" s="948">
        <v>0</v>
      </c>
      <c r="U2043" s="981">
        <v>0</v>
      </c>
      <c r="V2043" s="947">
        <v>0</v>
      </c>
      <c r="W2043" s="950">
        <v>0</v>
      </c>
      <c r="X2043" s="950"/>
      <c r="Y2043" s="947">
        <f t="shared" si="66"/>
        <v>38.344999999999999</v>
      </c>
      <c r="Z2043" s="947"/>
      <c r="AA2043" s="947">
        <v>0</v>
      </c>
      <c r="AB2043" s="947">
        <v>336.02</v>
      </c>
      <c r="AC2043" s="947">
        <v>0</v>
      </c>
      <c r="AD2043" s="947"/>
      <c r="AE2043" s="947"/>
      <c r="AF2043" s="947">
        <v>351.1</v>
      </c>
      <c r="AG2043" s="947">
        <v>0</v>
      </c>
    </row>
    <row r="2044" spans="1:33" s="952" customFormat="1" x14ac:dyDescent="0.2">
      <c r="A2044" s="946">
        <v>38560</v>
      </c>
      <c r="B2044" s="947">
        <v>23.564</v>
      </c>
      <c r="C2044" s="947"/>
      <c r="D2044" s="947">
        <v>14.286</v>
      </c>
      <c r="E2044" s="947"/>
      <c r="F2044" s="1013">
        <f t="shared" si="65"/>
        <v>37.85</v>
      </c>
      <c r="G2044" s="1013"/>
      <c r="H2044" s="1013"/>
      <c r="I2044" s="1013"/>
      <c r="J2044" s="1013"/>
      <c r="K2044" s="1013"/>
      <c r="L2044" s="1013"/>
      <c r="M2044" s="1013"/>
      <c r="N2044" s="1013"/>
      <c r="O2044" s="1013"/>
      <c r="P2044" s="1013"/>
      <c r="Q2044" s="1013"/>
      <c r="R2044" s="1013"/>
      <c r="S2044" s="947">
        <v>0</v>
      </c>
      <c r="T2044" s="948">
        <v>0</v>
      </c>
      <c r="U2044" s="981">
        <v>0</v>
      </c>
      <c r="V2044" s="947">
        <v>0</v>
      </c>
      <c r="W2044" s="950">
        <v>0</v>
      </c>
      <c r="X2044" s="950"/>
      <c r="Y2044" s="947">
        <f t="shared" si="66"/>
        <v>37.85</v>
      </c>
      <c r="Z2044" s="947"/>
      <c r="AA2044" s="947">
        <v>0</v>
      </c>
      <c r="AB2044" s="947">
        <v>335.85</v>
      </c>
      <c r="AC2044" s="947">
        <v>0</v>
      </c>
      <c r="AD2044" s="947"/>
      <c r="AE2044" s="947"/>
      <c r="AF2044" s="947">
        <v>350.97</v>
      </c>
      <c r="AG2044" s="947">
        <v>0</v>
      </c>
    </row>
    <row r="2045" spans="1:33" s="952" customFormat="1" x14ac:dyDescent="0.2">
      <c r="A2045" s="946">
        <v>38561</v>
      </c>
      <c r="B2045" s="947">
        <v>23.638999999999999</v>
      </c>
      <c r="C2045" s="947"/>
      <c r="D2045" s="947">
        <v>12.763999999999999</v>
      </c>
      <c r="E2045" s="947"/>
      <c r="F2045" s="1013">
        <f t="shared" si="65"/>
        <v>36.402999999999999</v>
      </c>
      <c r="G2045" s="1013"/>
      <c r="H2045" s="1013"/>
      <c r="I2045" s="1013"/>
      <c r="J2045" s="1013"/>
      <c r="K2045" s="1013"/>
      <c r="L2045" s="1013"/>
      <c r="M2045" s="1013"/>
      <c r="N2045" s="1013"/>
      <c r="O2045" s="1013"/>
      <c r="P2045" s="1013"/>
      <c r="Q2045" s="1013"/>
      <c r="R2045" s="1013"/>
      <c r="S2045" s="947">
        <v>0</v>
      </c>
      <c r="T2045" s="948">
        <v>0</v>
      </c>
      <c r="U2045" s="981">
        <v>0</v>
      </c>
      <c r="V2045" s="947">
        <v>0</v>
      </c>
      <c r="W2045" s="950">
        <v>0</v>
      </c>
      <c r="X2045" s="950"/>
      <c r="Y2045" s="947">
        <f t="shared" si="66"/>
        <v>36.402999999999999</v>
      </c>
      <c r="Z2045" s="947"/>
      <c r="AA2045" s="947">
        <v>0</v>
      </c>
      <c r="AB2045" s="947">
        <v>335.75</v>
      </c>
      <c r="AC2045" s="947">
        <v>0.51</v>
      </c>
      <c r="AD2045" s="947"/>
      <c r="AE2045" s="947"/>
      <c r="AF2045" s="947">
        <v>350.87</v>
      </c>
      <c r="AG2045" s="947">
        <v>0.49</v>
      </c>
    </row>
    <row r="2046" spans="1:33" s="952" customFormat="1" x14ac:dyDescent="0.2">
      <c r="A2046" s="946">
        <v>38562</v>
      </c>
      <c r="B2046" s="947">
        <v>20.190999999999999</v>
      </c>
      <c r="C2046" s="947"/>
      <c r="D2046" s="947">
        <v>10.327</v>
      </c>
      <c r="E2046" s="947"/>
      <c r="F2046" s="1013">
        <f t="shared" si="65"/>
        <v>30.518000000000001</v>
      </c>
      <c r="G2046" s="1013"/>
      <c r="H2046" s="1013"/>
      <c r="I2046" s="1013"/>
      <c r="J2046" s="1013"/>
      <c r="K2046" s="1013"/>
      <c r="L2046" s="1013"/>
      <c r="M2046" s="1013"/>
      <c r="N2046" s="1013"/>
      <c r="O2046" s="1013"/>
      <c r="P2046" s="1013"/>
      <c r="Q2046" s="1013"/>
      <c r="R2046" s="1013"/>
      <c r="S2046" s="947">
        <v>0</v>
      </c>
      <c r="T2046" s="948">
        <v>0</v>
      </c>
      <c r="U2046" s="981">
        <v>0</v>
      </c>
      <c r="V2046" s="947">
        <v>0</v>
      </c>
      <c r="W2046" s="950">
        <v>0</v>
      </c>
      <c r="X2046" s="950"/>
      <c r="Y2046" s="947">
        <f t="shared" si="66"/>
        <v>30.518000000000001</v>
      </c>
      <c r="Z2046" s="947"/>
      <c r="AA2046" s="947">
        <v>0</v>
      </c>
      <c r="AB2046" s="947">
        <v>335.68</v>
      </c>
      <c r="AC2046" s="947">
        <v>0.22</v>
      </c>
      <c r="AD2046" s="947"/>
      <c r="AE2046" s="947"/>
      <c r="AF2046" s="980">
        <v>350.8</v>
      </c>
      <c r="AG2046" s="947">
        <v>0.12</v>
      </c>
    </row>
    <row r="2047" spans="1:33" s="952" customFormat="1" x14ac:dyDescent="0.2">
      <c r="A2047" s="946">
        <v>38563</v>
      </c>
      <c r="B2047" s="947">
        <v>18.686</v>
      </c>
      <c r="C2047" s="947"/>
      <c r="D2047" s="947">
        <v>9.6150000000000002</v>
      </c>
      <c r="E2047" s="947"/>
      <c r="F2047" s="1013">
        <f t="shared" si="65"/>
        <v>28.301000000000002</v>
      </c>
      <c r="G2047" s="1013"/>
      <c r="H2047" s="1013"/>
      <c r="I2047" s="1013"/>
      <c r="J2047" s="1013"/>
      <c r="K2047" s="1013"/>
      <c r="L2047" s="1013"/>
      <c r="M2047" s="1013"/>
      <c r="N2047" s="1013"/>
      <c r="O2047" s="1013"/>
      <c r="P2047" s="1013"/>
      <c r="Q2047" s="1013"/>
      <c r="R2047" s="1013"/>
      <c r="S2047" s="947">
        <v>0</v>
      </c>
      <c r="T2047" s="948">
        <v>0</v>
      </c>
      <c r="U2047" s="981">
        <v>0</v>
      </c>
      <c r="V2047" s="947">
        <v>0</v>
      </c>
      <c r="W2047" s="947">
        <v>0</v>
      </c>
      <c r="X2047" s="947"/>
      <c r="Y2047" s="947">
        <f t="shared" si="66"/>
        <v>28.301000000000002</v>
      </c>
      <c r="Z2047" s="947"/>
      <c r="AA2047" s="947">
        <v>0</v>
      </c>
      <c r="AB2047" s="980">
        <v>335.64</v>
      </c>
      <c r="AC2047" s="947">
        <v>0</v>
      </c>
      <c r="AD2047" s="947"/>
      <c r="AE2047" s="947"/>
      <c r="AF2047" s="980">
        <v>350.69</v>
      </c>
      <c r="AG2047" s="947">
        <v>0.03</v>
      </c>
    </row>
    <row r="2048" spans="1:33" s="952" customFormat="1" x14ac:dyDescent="0.2">
      <c r="A2048" s="946">
        <v>38564</v>
      </c>
      <c r="B2048" s="947">
        <v>16.806000000000001</v>
      </c>
      <c r="C2048" s="947"/>
      <c r="D2048" s="947">
        <v>10.3</v>
      </c>
      <c r="E2048" s="947"/>
      <c r="F2048" s="1013">
        <f t="shared" si="65"/>
        <v>27.106000000000002</v>
      </c>
      <c r="G2048" s="1013"/>
      <c r="H2048" s="1013"/>
      <c r="I2048" s="1013"/>
      <c r="J2048" s="1013"/>
      <c r="K2048" s="1013"/>
      <c r="L2048" s="1013"/>
      <c r="M2048" s="1013"/>
      <c r="N2048" s="1013"/>
      <c r="O2048" s="1013"/>
      <c r="P2048" s="1013"/>
      <c r="Q2048" s="1013"/>
      <c r="R2048" s="1013"/>
      <c r="S2048" s="947">
        <v>0</v>
      </c>
      <c r="T2048" s="948">
        <v>0</v>
      </c>
      <c r="U2048" s="981">
        <v>0</v>
      </c>
      <c r="V2048" s="947">
        <v>0</v>
      </c>
      <c r="W2048" s="947">
        <v>0</v>
      </c>
      <c r="X2048" s="947"/>
      <c r="Y2048" s="947">
        <f t="shared" si="66"/>
        <v>27.106000000000002</v>
      </c>
      <c r="Z2048" s="947"/>
      <c r="AA2048" s="947">
        <v>0</v>
      </c>
      <c r="AB2048" s="980">
        <v>335.89</v>
      </c>
      <c r="AC2048" s="947">
        <v>0.22</v>
      </c>
      <c r="AD2048" s="947"/>
      <c r="AE2048" s="947"/>
      <c r="AF2048" s="950">
        <v>350.68</v>
      </c>
      <c r="AG2048" s="950">
        <v>7.0000000000000007E-2</v>
      </c>
    </row>
    <row r="2049" spans="1:33" s="952" customFormat="1" x14ac:dyDescent="0.2">
      <c r="A2049" s="946">
        <v>38565</v>
      </c>
      <c r="B2049" s="947">
        <v>20.484000000000002</v>
      </c>
      <c r="C2049" s="947"/>
      <c r="D2049" s="947">
        <v>10.191000000000001</v>
      </c>
      <c r="E2049" s="947"/>
      <c r="F2049" s="1013">
        <f t="shared" si="65"/>
        <v>30.675000000000004</v>
      </c>
      <c r="G2049" s="1013"/>
      <c r="H2049" s="1013"/>
      <c r="I2049" s="1013"/>
      <c r="J2049" s="1013"/>
      <c r="K2049" s="1013"/>
      <c r="L2049" s="1013"/>
      <c r="M2049" s="1013"/>
      <c r="N2049" s="1013"/>
      <c r="O2049" s="1013"/>
      <c r="P2049" s="1013"/>
      <c r="Q2049" s="1013"/>
      <c r="R2049" s="1013"/>
      <c r="S2049" s="947">
        <v>0</v>
      </c>
      <c r="T2049" s="948">
        <v>0</v>
      </c>
      <c r="U2049" s="949">
        <v>0</v>
      </c>
      <c r="V2049" s="947">
        <v>0</v>
      </c>
      <c r="W2049" s="947">
        <v>0</v>
      </c>
      <c r="X2049" s="947"/>
      <c r="Y2049" s="947">
        <f t="shared" si="66"/>
        <v>30.675000000000004</v>
      </c>
      <c r="Z2049" s="947"/>
      <c r="AA2049" s="947">
        <v>0</v>
      </c>
      <c r="AB2049" s="947">
        <v>335.95</v>
      </c>
      <c r="AC2049" s="947">
        <v>0.02</v>
      </c>
      <c r="AD2049" s="947"/>
      <c r="AE2049" s="947"/>
      <c r="AF2049" s="950">
        <v>350</v>
      </c>
      <c r="AG2049" s="950">
        <v>0</v>
      </c>
    </row>
    <row r="2050" spans="1:33" s="952" customFormat="1" x14ac:dyDescent="0.2">
      <c r="A2050" s="946">
        <v>38566</v>
      </c>
      <c r="B2050" s="947">
        <v>19.995000000000001</v>
      </c>
      <c r="C2050" s="947"/>
      <c r="D2050" s="947">
        <v>10.987</v>
      </c>
      <c r="E2050" s="947"/>
      <c r="F2050" s="1013">
        <f t="shared" si="65"/>
        <v>30.981999999999999</v>
      </c>
      <c r="G2050" s="1013"/>
      <c r="H2050" s="1013"/>
      <c r="I2050" s="1013"/>
      <c r="J2050" s="1013"/>
      <c r="K2050" s="1013"/>
      <c r="L2050" s="1013"/>
      <c r="M2050" s="1013"/>
      <c r="N2050" s="1013"/>
      <c r="O2050" s="1013"/>
      <c r="P2050" s="1013"/>
      <c r="Q2050" s="1013"/>
      <c r="R2050" s="1013"/>
      <c r="S2050" s="947">
        <v>0</v>
      </c>
      <c r="T2050" s="948">
        <v>0</v>
      </c>
      <c r="U2050" s="949">
        <v>0</v>
      </c>
      <c r="V2050" s="947">
        <v>0</v>
      </c>
      <c r="W2050" s="947">
        <v>0</v>
      </c>
      <c r="X2050" s="947"/>
      <c r="Y2050" s="947">
        <f t="shared" si="66"/>
        <v>30.981999999999999</v>
      </c>
      <c r="Z2050" s="947"/>
      <c r="AA2050" s="947">
        <v>0</v>
      </c>
      <c r="AB2050" s="947">
        <v>335.93</v>
      </c>
      <c r="AC2050" s="947">
        <v>0</v>
      </c>
      <c r="AD2050" s="947"/>
      <c r="AE2050" s="947"/>
      <c r="AF2050" s="950">
        <v>350.48</v>
      </c>
      <c r="AG2050" s="950">
        <v>0</v>
      </c>
    </row>
    <row r="2051" spans="1:33" s="952" customFormat="1" x14ac:dyDescent="0.2">
      <c r="A2051" s="946">
        <v>38567</v>
      </c>
      <c r="B2051" s="953">
        <v>21.907</v>
      </c>
      <c r="C2051" s="953"/>
      <c r="D2051" s="947">
        <v>11.879</v>
      </c>
      <c r="E2051" s="947"/>
      <c r="F2051" s="1013">
        <f t="shared" si="65"/>
        <v>33.786000000000001</v>
      </c>
      <c r="G2051" s="1013"/>
      <c r="H2051" s="1013"/>
      <c r="I2051" s="1013"/>
      <c r="J2051" s="1013"/>
      <c r="K2051" s="1013"/>
      <c r="L2051" s="1013"/>
      <c r="M2051" s="1013"/>
      <c r="N2051" s="1013"/>
      <c r="O2051" s="1013"/>
      <c r="P2051" s="1013"/>
      <c r="Q2051" s="1013"/>
      <c r="R2051" s="1013"/>
      <c r="S2051" s="947">
        <v>0</v>
      </c>
      <c r="T2051" s="948">
        <v>0</v>
      </c>
      <c r="U2051" s="949">
        <v>0</v>
      </c>
      <c r="V2051" s="947">
        <v>0</v>
      </c>
      <c r="W2051" s="947">
        <v>0</v>
      </c>
      <c r="X2051" s="947"/>
      <c r="Y2051" s="947">
        <f t="shared" si="66"/>
        <v>33.786000000000001</v>
      </c>
      <c r="Z2051" s="947"/>
      <c r="AA2051" s="947">
        <v>0</v>
      </c>
      <c r="AB2051" s="947">
        <v>335.88</v>
      </c>
      <c r="AC2051" s="947">
        <v>0</v>
      </c>
      <c r="AD2051" s="947"/>
      <c r="AE2051" s="947"/>
      <c r="AF2051" s="947">
        <v>350.38</v>
      </c>
      <c r="AG2051" s="947">
        <v>0</v>
      </c>
    </row>
    <row r="2052" spans="1:33" s="952" customFormat="1" x14ac:dyDescent="0.2">
      <c r="A2052" s="946">
        <v>38568</v>
      </c>
      <c r="B2052" s="947">
        <v>21.565999999999999</v>
      </c>
      <c r="C2052" s="947"/>
      <c r="D2052" s="947">
        <v>11.823</v>
      </c>
      <c r="E2052" s="947"/>
      <c r="F2052" s="1013">
        <f t="shared" si="65"/>
        <v>33.388999999999996</v>
      </c>
      <c r="G2052" s="1013"/>
      <c r="H2052" s="1013"/>
      <c r="I2052" s="1013"/>
      <c r="J2052" s="1013"/>
      <c r="K2052" s="1013"/>
      <c r="L2052" s="1013"/>
      <c r="M2052" s="1013"/>
      <c r="N2052" s="1013"/>
      <c r="O2052" s="1013"/>
      <c r="P2052" s="1013"/>
      <c r="Q2052" s="1013"/>
      <c r="R2052" s="1013"/>
      <c r="S2052" s="947">
        <v>0</v>
      </c>
      <c r="T2052" s="948">
        <v>0</v>
      </c>
      <c r="U2052" s="949">
        <v>0</v>
      </c>
      <c r="V2052" s="947">
        <v>0</v>
      </c>
      <c r="W2052" s="947">
        <v>0</v>
      </c>
      <c r="X2052" s="947"/>
      <c r="Y2052" s="947">
        <f t="shared" si="66"/>
        <v>33.388999999999996</v>
      </c>
      <c r="Z2052" s="947"/>
      <c r="AA2052" s="947">
        <v>0</v>
      </c>
      <c r="AB2052" s="947">
        <v>335.81</v>
      </c>
      <c r="AC2052" s="947">
        <v>0</v>
      </c>
      <c r="AD2052" s="947"/>
      <c r="AE2052" s="947"/>
      <c r="AF2052" s="947">
        <v>350.24</v>
      </c>
      <c r="AG2052" s="947">
        <v>0</v>
      </c>
    </row>
    <row r="2053" spans="1:33" s="952" customFormat="1" x14ac:dyDescent="0.2">
      <c r="A2053" s="946">
        <v>38569</v>
      </c>
      <c r="B2053" s="947">
        <v>22.472000000000001</v>
      </c>
      <c r="C2053" s="947"/>
      <c r="D2053" s="947">
        <v>11.257</v>
      </c>
      <c r="E2053" s="947"/>
      <c r="F2053" s="1013">
        <f t="shared" si="65"/>
        <v>33.728999999999999</v>
      </c>
      <c r="G2053" s="1013"/>
      <c r="H2053" s="1013"/>
      <c r="I2053" s="1013"/>
      <c r="J2053" s="1013"/>
      <c r="K2053" s="1013"/>
      <c r="L2053" s="1013"/>
      <c r="M2053" s="1013"/>
      <c r="N2053" s="1013"/>
      <c r="O2053" s="1013"/>
      <c r="P2053" s="1013"/>
      <c r="Q2053" s="1013"/>
      <c r="R2053" s="1013"/>
      <c r="S2053" s="947">
        <v>0</v>
      </c>
      <c r="T2053" s="948">
        <v>0</v>
      </c>
      <c r="U2053" s="949">
        <v>0</v>
      </c>
      <c r="V2053" s="947">
        <v>0</v>
      </c>
      <c r="W2053" s="947">
        <v>0</v>
      </c>
      <c r="X2053" s="947"/>
      <c r="Y2053" s="947">
        <f t="shared" si="66"/>
        <v>33.728999999999999</v>
      </c>
      <c r="Z2053" s="947"/>
      <c r="AA2053" s="947">
        <v>0</v>
      </c>
      <c r="AB2053" s="947">
        <v>335.65</v>
      </c>
      <c r="AC2053" s="947">
        <v>0</v>
      </c>
      <c r="AD2053" s="947"/>
      <c r="AE2053" s="947"/>
      <c r="AF2053" s="950">
        <v>350.13</v>
      </c>
      <c r="AG2053" s="950">
        <v>0</v>
      </c>
    </row>
    <row r="2054" spans="1:33" s="952" customFormat="1" x14ac:dyDescent="0.2">
      <c r="A2054" s="946">
        <v>38570</v>
      </c>
      <c r="B2054" s="947">
        <v>23.01</v>
      </c>
      <c r="C2054" s="947"/>
      <c r="D2054" s="947">
        <v>9.2729999999999997</v>
      </c>
      <c r="E2054" s="947"/>
      <c r="F2054" s="1013">
        <f t="shared" si="65"/>
        <v>32.283000000000001</v>
      </c>
      <c r="G2054" s="1013"/>
      <c r="H2054" s="1013"/>
      <c r="I2054" s="1013"/>
      <c r="J2054" s="1013"/>
      <c r="K2054" s="1013"/>
      <c r="L2054" s="1013"/>
      <c r="M2054" s="1013"/>
      <c r="N2054" s="1013"/>
      <c r="O2054" s="1013"/>
      <c r="P2054" s="1013"/>
      <c r="Q2054" s="1013"/>
      <c r="R2054" s="1013"/>
      <c r="S2054" s="947">
        <v>0</v>
      </c>
      <c r="T2054" s="948">
        <v>0</v>
      </c>
      <c r="U2054" s="949">
        <v>0</v>
      </c>
      <c r="V2054" s="947">
        <v>0</v>
      </c>
      <c r="W2054" s="947">
        <v>0</v>
      </c>
      <c r="X2054" s="947"/>
      <c r="Y2054" s="947">
        <f t="shared" si="66"/>
        <v>32.283000000000001</v>
      </c>
      <c r="Z2054" s="947"/>
      <c r="AA2054" s="947">
        <v>0</v>
      </c>
      <c r="AB2054" s="947">
        <v>335.53</v>
      </c>
      <c r="AC2054" s="947">
        <v>0</v>
      </c>
      <c r="AD2054" s="947"/>
      <c r="AE2054" s="947"/>
      <c r="AF2054" s="947">
        <v>350</v>
      </c>
      <c r="AG2054" s="947">
        <v>0</v>
      </c>
    </row>
    <row r="2055" spans="1:33" s="952" customFormat="1" x14ac:dyDescent="0.2">
      <c r="A2055" s="946">
        <v>38571</v>
      </c>
      <c r="B2055" s="947">
        <v>23.178999999999998</v>
      </c>
      <c r="C2055" s="947"/>
      <c r="D2055" s="947">
        <v>9.3140000000000001</v>
      </c>
      <c r="E2055" s="947"/>
      <c r="F2055" s="1013">
        <f t="shared" si="65"/>
        <v>32.492999999999995</v>
      </c>
      <c r="G2055" s="1013"/>
      <c r="H2055" s="1013"/>
      <c r="I2055" s="1013"/>
      <c r="J2055" s="1013"/>
      <c r="K2055" s="1013"/>
      <c r="L2055" s="1013"/>
      <c r="M2055" s="1013"/>
      <c r="N2055" s="1013"/>
      <c r="O2055" s="1013"/>
      <c r="P2055" s="1013"/>
      <c r="Q2055" s="1013"/>
      <c r="R2055" s="1013"/>
      <c r="S2055" s="947">
        <v>0</v>
      </c>
      <c r="T2055" s="948">
        <v>0</v>
      </c>
      <c r="U2055" s="949">
        <v>0</v>
      </c>
      <c r="V2055" s="947">
        <v>0</v>
      </c>
      <c r="W2055" s="947">
        <v>0</v>
      </c>
      <c r="X2055" s="947"/>
      <c r="Y2055" s="947">
        <f t="shared" si="66"/>
        <v>32.492999999999995</v>
      </c>
      <c r="Z2055" s="947"/>
      <c r="AA2055" s="947">
        <v>0</v>
      </c>
      <c r="AB2055" s="947">
        <v>335.41</v>
      </c>
      <c r="AC2055" s="947">
        <v>0</v>
      </c>
      <c r="AD2055" s="947"/>
      <c r="AE2055" s="947"/>
      <c r="AF2055" s="947">
        <v>349.94</v>
      </c>
      <c r="AG2055" s="947">
        <v>0.12</v>
      </c>
    </row>
    <row r="2056" spans="1:33" s="952" customFormat="1" x14ac:dyDescent="0.2">
      <c r="A2056" s="946">
        <v>38572</v>
      </c>
      <c r="B2056" s="950">
        <v>20.629000000000001</v>
      </c>
      <c r="C2056" s="950"/>
      <c r="D2056" s="947">
        <v>11.337</v>
      </c>
      <c r="E2056" s="947"/>
      <c r="F2056" s="1013">
        <f t="shared" si="65"/>
        <v>31.966000000000001</v>
      </c>
      <c r="G2056" s="1013"/>
      <c r="H2056" s="1013"/>
      <c r="I2056" s="1013"/>
      <c r="J2056" s="1013"/>
      <c r="K2056" s="1013"/>
      <c r="L2056" s="1013"/>
      <c r="M2056" s="1013"/>
      <c r="N2056" s="1013"/>
      <c r="O2056" s="1013"/>
      <c r="P2056" s="1013"/>
      <c r="Q2056" s="1013"/>
      <c r="R2056" s="1013"/>
      <c r="S2056" s="947">
        <v>0</v>
      </c>
      <c r="T2056" s="948">
        <v>0</v>
      </c>
      <c r="U2056" s="949">
        <v>0</v>
      </c>
      <c r="V2056" s="947">
        <v>0</v>
      </c>
      <c r="W2056" s="947">
        <v>0</v>
      </c>
      <c r="X2056" s="947"/>
      <c r="Y2056" s="947">
        <f t="shared" si="66"/>
        <v>31.966000000000001</v>
      </c>
      <c r="Z2056" s="947"/>
      <c r="AA2056" s="947">
        <v>0</v>
      </c>
      <c r="AB2056" s="947">
        <v>335.35</v>
      </c>
      <c r="AC2056" s="947">
        <v>0.05</v>
      </c>
      <c r="AD2056" s="947"/>
      <c r="AE2056" s="947"/>
      <c r="AF2056" s="980">
        <v>349.83</v>
      </c>
      <c r="AG2056" s="947">
        <v>0.04</v>
      </c>
    </row>
    <row r="2057" spans="1:33" s="952" customFormat="1" x14ac:dyDescent="0.2">
      <c r="A2057" s="946">
        <v>38573</v>
      </c>
      <c r="B2057" s="947">
        <v>20.402999999999999</v>
      </c>
      <c r="C2057" s="947"/>
      <c r="D2057" s="947">
        <v>9.5299999999999994</v>
      </c>
      <c r="E2057" s="947"/>
      <c r="F2057" s="1013">
        <f t="shared" si="65"/>
        <v>29.933</v>
      </c>
      <c r="G2057" s="1013"/>
      <c r="H2057" s="1013"/>
      <c r="I2057" s="1013"/>
      <c r="J2057" s="1013"/>
      <c r="K2057" s="1013"/>
      <c r="L2057" s="1013"/>
      <c r="M2057" s="1013"/>
      <c r="N2057" s="1013"/>
      <c r="O2057" s="1013"/>
      <c r="P2057" s="1013"/>
      <c r="Q2057" s="1013"/>
      <c r="R2057" s="1013"/>
      <c r="S2057" s="947">
        <v>0</v>
      </c>
      <c r="T2057" s="948">
        <v>0</v>
      </c>
      <c r="U2057" s="949">
        <v>0</v>
      </c>
      <c r="V2057" s="1014">
        <v>0</v>
      </c>
      <c r="W2057" s="1014">
        <v>0</v>
      </c>
      <c r="X2057" s="1014"/>
      <c r="Y2057" s="947">
        <f t="shared" si="66"/>
        <v>29.933</v>
      </c>
      <c r="Z2057" s="947"/>
      <c r="AA2057" s="947">
        <v>0</v>
      </c>
      <c r="AB2057" s="947">
        <v>335.34</v>
      </c>
      <c r="AC2057" s="947">
        <v>0.59</v>
      </c>
      <c r="AD2057" s="947"/>
      <c r="AE2057" s="947"/>
      <c r="AF2057" s="947">
        <v>350</v>
      </c>
      <c r="AG2057" s="947">
        <v>1.1000000000000001</v>
      </c>
    </row>
    <row r="2058" spans="1:33" s="952" customFormat="1" x14ac:dyDescent="0.2">
      <c r="A2058" s="946">
        <v>38574</v>
      </c>
      <c r="B2058" s="947">
        <v>19.460999999999999</v>
      </c>
      <c r="C2058" s="947"/>
      <c r="D2058" s="947">
        <v>10.651</v>
      </c>
      <c r="E2058" s="947"/>
      <c r="F2058" s="1013">
        <f t="shared" si="65"/>
        <v>30.111999999999998</v>
      </c>
      <c r="G2058" s="1013"/>
      <c r="H2058" s="1013"/>
      <c r="I2058" s="1013"/>
      <c r="J2058" s="1013"/>
      <c r="K2058" s="1013"/>
      <c r="L2058" s="1013"/>
      <c r="M2058" s="1013"/>
      <c r="N2058" s="1013"/>
      <c r="O2058" s="1013"/>
      <c r="P2058" s="1013"/>
      <c r="Q2058" s="1013"/>
      <c r="R2058" s="1013"/>
      <c r="S2058" s="947">
        <v>0</v>
      </c>
      <c r="T2058" s="948">
        <v>0</v>
      </c>
      <c r="U2058" s="949">
        <v>0</v>
      </c>
      <c r="V2058" s="947">
        <v>0</v>
      </c>
      <c r="W2058" s="947">
        <v>0</v>
      </c>
      <c r="X2058" s="947"/>
      <c r="Y2058" s="947">
        <f t="shared" si="66"/>
        <v>30.111999999999998</v>
      </c>
      <c r="Z2058" s="947"/>
      <c r="AA2058" s="947">
        <v>0</v>
      </c>
      <c r="AB2058" s="980">
        <v>335.3</v>
      </c>
      <c r="AC2058" s="947">
        <v>0</v>
      </c>
      <c r="AD2058" s="947"/>
      <c r="AE2058" s="947"/>
      <c r="AF2058" s="947">
        <v>349.9</v>
      </c>
      <c r="AG2058" s="947">
        <v>0.02</v>
      </c>
    </row>
    <row r="2059" spans="1:33" s="952" customFormat="1" x14ac:dyDescent="0.2">
      <c r="A2059" s="946">
        <v>38575</v>
      </c>
      <c r="B2059" s="947">
        <v>20.736000000000001</v>
      </c>
      <c r="C2059" s="947"/>
      <c r="D2059" s="947">
        <v>10.683999999999999</v>
      </c>
      <c r="E2059" s="947"/>
      <c r="F2059" s="1013">
        <f t="shared" si="65"/>
        <v>31.42</v>
      </c>
      <c r="G2059" s="1013"/>
      <c r="H2059" s="1013"/>
      <c r="I2059" s="1013"/>
      <c r="J2059" s="1013"/>
      <c r="K2059" s="1013"/>
      <c r="L2059" s="1013"/>
      <c r="M2059" s="1013"/>
      <c r="N2059" s="1013"/>
      <c r="O2059" s="1013"/>
      <c r="P2059" s="1013"/>
      <c r="Q2059" s="1013"/>
      <c r="R2059" s="1013"/>
      <c r="S2059" s="947">
        <v>0</v>
      </c>
      <c r="T2059" s="1015">
        <v>0</v>
      </c>
      <c r="U2059" s="949">
        <v>0</v>
      </c>
      <c r="V2059" s="947">
        <v>0</v>
      </c>
      <c r="W2059" s="947">
        <v>0</v>
      </c>
      <c r="X2059" s="947"/>
      <c r="Y2059" s="947">
        <f t="shared" si="66"/>
        <v>31.42</v>
      </c>
      <c r="Z2059" s="947"/>
      <c r="AA2059" s="947">
        <v>0</v>
      </c>
      <c r="AB2059" s="947">
        <v>335.23</v>
      </c>
      <c r="AC2059" s="947">
        <v>0</v>
      </c>
      <c r="AD2059" s="947"/>
      <c r="AE2059" s="947"/>
      <c r="AF2059" s="980">
        <v>349.89</v>
      </c>
      <c r="AG2059" s="947">
        <v>0</v>
      </c>
    </row>
    <row r="2060" spans="1:33" s="952" customFormat="1" x14ac:dyDescent="0.2">
      <c r="A2060" s="946">
        <v>38576</v>
      </c>
      <c r="B2060" s="947">
        <v>21.82</v>
      </c>
      <c r="C2060" s="947"/>
      <c r="D2060" s="947">
        <v>12.337</v>
      </c>
      <c r="E2060" s="947"/>
      <c r="F2060" s="1013">
        <f t="shared" si="65"/>
        <v>34.156999999999996</v>
      </c>
      <c r="G2060" s="1013"/>
      <c r="H2060" s="1013"/>
      <c r="I2060" s="1013"/>
      <c r="J2060" s="1013"/>
      <c r="K2060" s="1013"/>
      <c r="L2060" s="1013"/>
      <c r="M2060" s="1013"/>
      <c r="N2060" s="1013"/>
      <c r="O2060" s="1013"/>
      <c r="P2060" s="1013"/>
      <c r="Q2060" s="1013"/>
      <c r="R2060" s="1013"/>
      <c r="S2060" s="947">
        <v>0</v>
      </c>
      <c r="T2060" s="948">
        <v>0</v>
      </c>
      <c r="U2060" s="949">
        <v>0</v>
      </c>
      <c r="V2060" s="947">
        <v>0</v>
      </c>
      <c r="W2060" s="947">
        <v>0</v>
      </c>
      <c r="X2060" s="947"/>
      <c r="Y2060" s="947">
        <f t="shared" si="66"/>
        <v>34.156999999999996</v>
      </c>
      <c r="Z2060" s="947"/>
      <c r="AA2060" s="947">
        <v>0</v>
      </c>
      <c r="AB2060" s="947">
        <v>335.11</v>
      </c>
      <c r="AC2060" s="947">
        <v>0.02</v>
      </c>
      <c r="AD2060" s="947"/>
      <c r="AE2060" s="947"/>
      <c r="AF2060" s="947">
        <v>349.76</v>
      </c>
      <c r="AG2060" s="947">
        <v>0</v>
      </c>
    </row>
    <row r="2061" spans="1:33" s="952" customFormat="1" x14ac:dyDescent="0.2">
      <c r="A2061" s="946">
        <v>38577</v>
      </c>
      <c r="B2061" s="947">
        <v>21.683</v>
      </c>
      <c r="C2061" s="947"/>
      <c r="D2061" s="947">
        <v>10.557</v>
      </c>
      <c r="E2061" s="947"/>
      <c r="F2061" s="1013">
        <f t="shared" si="65"/>
        <v>32.24</v>
      </c>
      <c r="G2061" s="1013"/>
      <c r="H2061" s="1013"/>
      <c r="I2061" s="1013"/>
      <c r="J2061" s="1013"/>
      <c r="K2061" s="1013"/>
      <c r="L2061" s="1013"/>
      <c r="M2061" s="1013"/>
      <c r="N2061" s="1013"/>
      <c r="O2061" s="1013"/>
      <c r="P2061" s="1013"/>
      <c r="Q2061" s="1013"/>
      <c r="R2061" s="1013"/>
      <c r="S2061" s="947">
        <v>0</v>
      </c>
      <c r="T2061" s="948">
        <v>0</v>
      </c>
      <c r="U2061" s="949">
        <v>0</v>
      </c>
      <c r="V2061" s="947">
        <v>0</v>
      </c>
      <c r="W2061" s="947">
        <v>0</v>
      </c>
      <c r="X2061" s="947"/>
      <c r="Y2061" s="947">
        <f t="shared" si="66"/>
        <v>32.24</v>
      </c>
      <c r="Z2061" s="947"/>
      <c r="AA2061" s="947">
        <v>0</v>
      </c>
      <c r="AB2061" s="947">
        <v>334.96</v>
      </c>
      <c r="AC2061" s="947">
        <v>0</v>
      </c>
      <c r="AD2061" s="947"/>
      <c r="AE2061" s="947"/>
      <c r="AF2061" s="947">
        <v>349.76</v>
      </c>
      <c r="AG2061" s="947">
        <v>0.9</v>
      </c>
    </row>
    <row r="2062" spans="1:33" s="952" customFormat="1" x14ac:dyDescent="0.2">
      <c r="A2062" s="946">
        <v>38578</v>
      </c>
      <c r="B2062" s="947">
        <v>21.632000000000001</v>
      </c>
      <c r="C2062" s="947"/>
      <c r="D2062" s="947">
        <v>8.1470000000000002</v>
      </c>
      <c r="E2062" s="947"/>
      <c r="F2062" s="1013">
        <f t="shared" si="65"/>
        <v>29.779000000000003</v>
      </c>
      <c r="G2062" s="1013"/>
      <c r="H2062" s="1013"/>
      <c r="I2062" s="1013"/>
      <c r="J2062" s="1013"/>
      <c r="K2062" s="1013"/>
      <c r="L2062" s="1013"/>
      <c r="M2062" s="1013"/>
      <c r="N2062" s="1013"/>
      <c r="O2062" s="1013"/>
      <c r="P2062" s="1013"/>
      <c r="Q2062" s="1013"/>
      <c r="R2062" s="1013"/>
      <c r="S2062" s="947">
        <v>0</v>
      </c>
      <c r="T2062" s="948">
        <v>0</v>
      </c>
      <c r="U2062" s="949">
        <v>0</v>
      </c>
      <c r="V2062" s="947">
        <v>0</v>
      </c>
      <c r="W2062" s="947">
        <v>0</v>
      </c>
      <c r="X2062" s="947"/>
      <c r="Y2062" s="947">
        <f t="shared" si="66"/>
        <v>29.779000000000003</v>
      </c>
      <c r="Z2062" s="947"/>
      <c r="AA2062" s="947">
        <v>0</v>
      </c>
      <c r="AB2062" s="947">
        <v>334.94</v>
      </c>
      <c r="AC2062" s="947">
        <v>0</v>
      </c>
      <c r="AD2062" s="947"/>
      <c r="AE2062" s="947"/>
      <c r="AF2062" s="947">
        <v>349.7</v>
      </c>
      <c r="AG2062" s="947">
        <v>1.25</v>
      </c>
    </row>
    <row r="2063" spans="1:33" s="952" customFormat="1" x14ac:dyDescent="0.2">
      <c r="A2063" s="946">
        <v>38579</v>
      </c>
      <c r="B2063" s="947">
        <v>21.928999999999998</v>
      </c>
      <c r="C2063" s="947"/>
      <c r="D2063" s="947">
        <v>11.185</v>
      </c>
      <c r="E2063" s="947"/>
      <c r="F2063" s="1013">
        <f t="shared" si="65"/>
        <v>33.113999999999997</v>
      </c>
      <c r="G2063" s="1013"/>
      <c r="H2063" s="1013"/>
      <c r="I2063" s="1013"/>
      <c r="J2063" s="1013"/>
      <c r="K2063" s="1013"/>
      <c r="L2063" s="1013"/>
      <c r="M2063" s="1013"/>
      <c r="N2063" s="1013"/>
      <c r="O2063" s="1013"/>
      <c r="P2063" s="1013"/>
      <c r="Q2063" s="1013"/>
      <c r="R2063" s="1013"/>
      <c r="S2063" s="947">
        <v>0</v>
      </c>
      <c r="T2063" s="948">
        <v>0</v>
      </c>
      <c r="U2063" s="949">
        <v>0</v>
      </c>
      <c r="V2063" s="947">
        <v>0</v>
      </c>
      <c r="W2063" s="947">
        <v>0</v>
      </c>
      <c r="X2063" s="947"/>
      <c r="Y2063" s="947">
        <f t="shared" si="66"/>
        <v>33.113999999999997</v>
      </c>
      <c r="Z2063" s="947"/>
      <c r="AA2063" s="947">
        <v>0</v>
      </c>
      <c r="AB2063" s="947">
        <v>334.9</v>
      </c>
      <c r="AC2063" s="947">
        <v>0</v>
      </c>
      <c r="AD2063" s="947"/>
      <c r="AE2063" s="947"/>
      <c r="AF2063" s="947">
        <v>349.6</v>
      </c>
      <c r="AG2063" s="947">
        <v>0</v>
      </c>
    </row>
    <row r="2064" spans="1:33" s="952" customFormat="1" x14ac:dyDescent="0.2">
      <c r="A2064" s="946">
        <v>38580</v>
      </c>
      <c r="B2064" s="947">
        <v>21.161999999999999</v>
      </c>
      <c r="C2064" s="947"/>
      <c r="D2064" s="947">
        <v>12.741</v>
      </c>
      <c r="E2064" s="947"/>
      <c r="F2064" s="1013">
        <f t="shared" si="65"/>
        <v>33.902999999999999</v>
      </c>
      <c r="G2064" s="1013"/>
      <c r="H2064" s="1013"/>
      <c r="I2064" s="1013"/>
      <c r="J2064" s="1013"/>
      <c r="K2064" s="1013"/>
      <c r="L2064" s="1013"/>
      <c r="M2064" s="1013"/>
      <c r="N2064" s="1013"/>
      <c r="O2064" s="1013"/>
      <c r="P2064" s="1013"/>
      <c r="Q2064" s="1013"/>
      <c r="R2064" s="1013"/>
      <c r="S2064" s="947">
        <v>0</v>
      </c>
      <c r="T2064" s="948">
        <v>0</v>
      </c>
      <c r="U2064" s="949">
        <v>0</v>
      </c>
      <c r="V2064" s="947">
        <v>0</v>
      </c>
      <c r="W2064" s="947">
        <v>0</v>
      </c>
      <c r="X2064" s="947"/>
      <c r="Y2064" s="947">
        <f t="shared" si="66"/>
        <v>33.902999999999999</v>
      </c>
      <c r="Z2064" s="947"/>
      <c r="AA2064" s="947">
        <v>0</v>
      </c>
      <c r="AB2064" s="947">
        <v>334.8</v>
      </c>
      <c r="AC2064" s="947">
        <v>0.15</v>
      </c>
      <c r="AD2064" s="947"/>
      <c r="AE2064" s="947"/>
      <c r="AF2064" s="980">
        <v>349.52</v>
      </c>
      <c r="AG2064" s="947">
        <v>0.55000000000000004</v>
      </c>
    </row>
    <row r="2065" spans="1:33" s="952" customFormat="1" x14ac:dyDescent="0.2">
      <c r="A2065" s="946">
        <v>38581</v>
      </c>
      <c r="B2065" s="947">
        <v>21.869</v>
      </c>
      <c r="C2065" s="947"/>
      <c r="D2065" s="947">
        <v>10.755000000000001</v>
      </c>
      <c r="E2065" s="947"/>
      <c r="F2065" s="1013">
        <f t="shared" si="65"/>
        <v>32.624000000000002</v>
      </c>
      <c r="G2065" s="1013"/>
      <c r="H2065" s="1013"/>
      <c r="I2065" s="1013"/>
      <c r="J2065" s="1013"/>
      <c r="K2065" s="1013"/>
      <c r="L2065" s="1013"/>
      <c r="M2065" s="1013"/>
      <c r="N2065" s="1013"/>
      <c r="O2065" s="1013"/>
      <c r="P2065" s="1013"/>
      <c r="Q2065" s="1013"/>
      <c r="R2065" s="1013"/>
      <c r="S2065" s="947">
        <v>0</v>
      </c>
      <c r="T2065" s="948">
        <v>0</v>
      </c>
      <c r="U2065" s="949">
        <v>0</v>
      </c>
      <c r="V2065" s="947">
        <v>0</v>
      </c>
      <c r="W2065" s="947">
        <v>0</v>
      </c>
      <c r="X2065" s="947"/>
      <c r="Y2065" s="947">
        <f t="shared" si="66"/>
        <v>32.624000000000002</v>
      </c>
      <c r="Z2065" s="947"/>
      <c r="AA2065" s="947">
        <v>0</v>
      </c>
      <c r="AB2065" s="947">
        <v>334.71</v>
      </c>
      <c r="AC2065" s="947">
        <v>0</v>
      </c>
      <c r="AD2065" s="947"/>
      <c r="AE2065" s="947"/>
      <c r="AF2065" s="947">
        <v>349.45</v>
      </c>
      <c r="AG2065" s="947">
        <v>0</v>
      </c>
    </row>
    <row r="2066" spans="1:33" s="952" customFormat="1" x14ac:dyDescent="0.2">
      <c r="A2066" s="946">
        <v>38582</v>
      </c>
      <c r="B2066" s="947">
        <v>20.36</v>
      </c>
      <c r="C2066" s="947"/>
      <c r="D2066" s="947">
        <v>10.071</v>
      </c>
      <c r="E2066" s="947"/>
      <c r="F2066" s="1013">
        <f t="shared" si="65"/>
        <v>30.430999999999997</v>
      </c>
      <c r="G2066" s="1013"/>
      <c r="H2066" s="1013"/>
      <c r="I2066" s="1013"/>
      <c r="J2066" s="1013"/>
      <c r="K2066" s="1013"/>
      <c r="L2066" s="1013"/>
      <c r="M2066" s="1013"/>
      <c r="N2066" s="1013"/>
      <c r="O2066" s="1013"/>
      <c r="P2066" s="1013"/>
      <c r="Q2066" s="1013"/>
      <c r="R2066" s="1013"/>
      <c r="S2066" s="947">
        <v>0</v>
      </c>
      <c r="T2066" s="948">
        <v>0</v>
      </c>
      <c r="U2066" s="949">
        <v>0</v>
      </c>
      <c r="V2066" s="947">
        <v>0</v>
      </c>
      <c r="W2066" s="947">
        <v>0</v>
      </c>
      <c r="X2066" s="947"/>
      <c r="Y2066" s="947">
        <f t="shared" si="66"/>
        <v>30.430999999999997</v>
      </c>
      <c r="Z2066" s="947"/>
      <c r="AA2066" s="947">
        <v>0</v>
      </c>
      <c r="AB2066" s="947">
        <v>334.56</v>
      </c>
      <c r="AC2066" s="947">
        <v>0</v>
      </c>
      <c r="AD2066" s="947"/>
      <c r="AE2066" s="947"/>
      <c r="AF2066" s="947">
        <v>349.4</v>
      </c>
      <c r="AG2066" s="947">
        <v>0.02</v>
      </c>
    </row>
    <row r="2067" spans="1:33" s="952" customFormat="1" x14ac:dyDescent="0.2">
      <c r="A2067" s="946">
        <v>38583</v>
      </c>
      <c r="B2067" s="947">
        <v>23.172999999999998</v>
      </c>
      <c r="C2067" s="947"/>
      <c r="D2067" s="947">
        <v>9.5969999999999995</v>
      </c>
      <c r="E2067" s="947"/>
      <c r="F2067" s="1013">
        <f t="shared" si="65"/>
        <v>32.769999999999996</v>
      </c>
      <c r="G2067" s="1013"/>
      <c r="H2067" s="1013"/>
      <c r="I2067" s="1013"/>
      <c r="J2067" s="1013"/>
      <c r="K2067" s="1013"/>
      <c r="L2067" s="1013"/>
      <c r="M2067" s="1013"/>
      <c r="N2067" s="1013"/>
      <c r="O2067" s="1013"/>
      <c r="P2067" s="1013"/>
      <c r="Q2067" s="1013"/>
      <c r="R2067" s="1013"/>
      <c r="S2067" s="947">
        <v>0</v>
      </c>
      <c r="T2067" s="948">
        <v>0</v>
      </c>
      <c r="U2067" s="949">
        <v>0</v>
      </c>
      <c r="V2067" s="947">
        <v>0</v>
      </c>
      <c r="W2067" s="947">
        <v>0</v>
      </c>
      <c r="X2067" s="947"/>
      <c r="Y2067" s="947">
        <f t="shared" si="66"/>
        <v>32.769999999999996</v>
      </c>
      <c r="Z2067" s="947"/>
      <c r="AA2067" s="947">
        <v>0</v>
      </c>
      <c r="AB2067" s="947">
        <v>334.42</v>
      </c>
      <c r="AC2067" s="947">
        <v>0</v>
      </c>
      <c r="AD2067" s="947"/>
      <c r="AE2067" s="947"/>
      <c r="AF2067" s="947">
        <v>349.32</v>
      </c>
      <c r="AG2067" s="947">
        <v>0.02</v>
      </c>
    </row>
    <row r="2068" spans="1:33" s="952" customFormat="1" x14ac:dyDescent="0.2">
      <c r="A2068" s="946">
        <v>38584</v>
      </c>
      <c r="B2068" s="947">
        <v>21.096</v>
      </c>
      <c r="C2068" s="947"/>
      <c r="D2068" s="947">
        <v>10.679</v>
      </c>
      <c r="E2068" s="947"/>
      <c r="F2068" s="1013">
        <f t="shared" si="65"/>
        <v>31.774999999999999</v>
      </c>
      <c r="G2068" s="1013"/>
      <c r="H2068" s="1013"/>
      <c r="I2068" s="1013"/>
      <c r="J2068" s="1013"/>
      <c r="K2068" s="1013"/>
      <c r="L2068" s="1013"/>
      <c r="M2068" s="1013"/>
      <c r="N2068" s="1013"/>
      <c r="O2068" s="1013"/>
      <c r="P2068" s="1013"/>
      <c r="Q2068" s="1013"/>
      <c r="R2068" s="1013"/>
      <c r="S2068" s="947">
        <v>0</v>
      </c>
      <c r="T2068" s="948">
        <v>0</v>
      </c>
      <c r="U2068" s="949">
        <v>0</v>
      </c>
      <c r="V2068" s="947">
        <v>0</v>
      </c>
      <c r="W2068" s="947">
        <v>0</v>
      </c>
      <c r="X2068" s="947"/>
      <c r="Y2068" s="947">
        <f t="shared" si="66"/>
        <v>31.774999999999999</v>
      </c>
      <c r="Z2068" s="947"/>
      <c r="AA2068" s="947">
        <v>0</v>
      </c>
      <c r="AB2068" s="947">
        <v>334.27</v>
      </c>
      <c r="AC2068" s="947">
        <v>0</v>
      </c>
      <c r="AD2068" s="947"/>
      <c r="AE2068" s="947"/>
      <c r="AF2068" s="950">
        <v>349.26</v>
      </c>
      <c r="AG2068" s="950">
        <v>0</v>
      </c>
    </row>
    <row r="2069" spans="1:33" s="952" customFormat="1" x14ac:dyDescent="0.2">
      <c r="A2069" s="946">
        <v>38585</v>
      </c>
      <c r="B2069" s="947">
        <v>19.318999999999999</v>
      </c>
      <c r="C2069" s="947"/>
      <c r="D2069" s="947">
        <v>11.037000000000001</v>
      </c>
      <c r="E2069" s="947"/>
      <c r="F2069" s="1013">
        <f t="shared" si="65"/>
        <v>30.356000000000002</v>
      </c>
      <c r="G2069" s="1013"/>
      <c r="H2069" s="1013"/>
      <c r="I2069" s="1013"/>
      <c r="J2069" s="1013"/>
      <c r="K2069" s="1013"/>
      <c r="L2069" s="1013"/>
      <c r="M2069" s="1013"/>
      <c r="N2069" s="1013"/>
      <c r="O2069" s="1013"/>
      <c r="P2069" s="1013"/>
      <c r="Q2069" s="1013"/>
      <c r="R2069" s="1013"/>
      <c r="S2069" s="947">
        <v>0</v>
      </c>
      <c r="T2069" s="958">
        <v>0</v>
      </c>
      <c r="U2069" s="949">
        <v>0</v>
      </c>
      <c r="V2069" s="947">
        <v>0</v>
      </c>
      <c r="W2069" s="947">
        <v>0</v>
      </c>
      <c r="X2069" s="947"/>
      <c r="Y2069" s="947">
        <f t="shared" si="66"/>
        <v>30.356000000000002</v>
      </c>
      <c r="Z2069" s="947"/>
      <c r="AA2069" s="947">
        <v>0</v>
      </c>
      <c r="AB2069" s="947">
        <v>334.18</v>
      </c>
      <c r="AC2069" s="947">
        <v>0</v>
      </c>
      <c r="AD2069" s="947"/>
      <c r="AE2069" s="947"/>
      <c r="AF2069" s="947">
        <v>349.26</v>
      </c>
      <c r="AG2069" s="947">
        <v>0</v>
      </c>
    </row>
    <row r="2070" spans="1:33" s="952" customFormat="1" x14ac:dyDescent="0.2">
      <c r="A2070" s="946">
        <v>38586</v>
      </c>
      <c r="B2070" s="947">
        <v>21.63</v>
      </c>
      <c r="C2070" s="947"/>
      <c r="D2070" s="947">
        <v>11.266</v>
      </c>
      <c r="E2070" s="947"/>
      <c r="F2070" s="1013">
        <f t="shared" si="65"/>
        <v>32.896000000000001</v>
      </c>
      <c r="G2070" s="1013"/>
      <c r="H2070" s="1013"/>
      <c r="I2070" s="1013"/>
      <c r="J2070" s="1013"/>
      <c r="K2070" s="1013"/>
      <c r="L2070" s="1013"/>
      <c r="M2070" s="1013"/>
      <c r="N2070" s="1013"/>
      <c r="O2070" s="1013"/>
      <c r="P2070" s="1013"/>
      <c r="Q2070" s="1013"/>
      <c r="R2070" s="1013"/>
      <c r="S2070" s="947">
        <v>0</v>
      </c>
      <c r="T2070" s="948">
        <v>0</v>
      </c>
      <c r="U2070" s="981">
        <v>0</v>
      </c>
      <c r="V2070" s="947">
        <v>0</v>
      </c>
      <c r="W2070" s="947">
        <v>0</v>
      </c>
      <c r="X2070" s="947"/>
      <c r="Y2070" s="947">
        <f t="shared" si="66"/>
        <v>32.896000000000001</v>
      </c>
      <c r="Z2070" s="947"/>
      <c r="AA2070" s="947">
        <v>0</v>
      </c>
      <c r="AB2070" s="947">
        <v>334.15</v>
      </c>
      <c r="AC2070" s="947">
        <v>0.13</v>
      </c>
      <c r="AD2070" s="947"/>
      <c r="AE2070" s="947"/>
      <c r="AF2070" s="947">
        <v>349.15</v>
      </c>
      <c r="AG2070" s="947">
        <v>0.06</v>
      </c>
    </row>
    <row r="2071" spans="1:33" s="952" customFormat="1" x14ac:dyDescent="0.2">
      <c r="A2071" s="946">
        <v>38587</v>
      </c>
      <c r="B2071" s="947">
        <v>19.997</v>
      </c>
      <c r="C2071" s="947"/>
      <c r="D2071" s="947">
        <v>12.185</v>
      </c>
      <c r="E2071" s="947"/>
      <c r="F2071" s="1013">
        <f t="shared" si="65"/>
        <v>32.182000000000002</v>
      </c>
      <c r="G2071" s="1013"/>
      <c r="H2071" s="1013"/>
      <c r="I2071" s="1013"/>
      <c r="J2071" s="1013"/>
      <c r="K2071" s="1013"/>
      <c r="L2071" s="1013"/>
      <c r="M2071" s="1013"/>
      <c r="N2071" s="1013"/>
      <c r="O2071" s="1013"/>
      <c r="P2071" s="1013"/>
      <c r="Q2071" s="1013"/>
      <c r="R2071" s="1013"/>
      <c r="S2071" s="947">
        <v>0</v>
      </c>
      <c r="T2071" s="948">
        <v>0</v>
      </c>
      <c r="U2071" s="981">
        <v>0</v>
      </c>
      <c r="V2071" s="947">
        <v>0</v>
      </c>
      <c r="W2071" s="947">
        <v>0</v>
      </c>
      <c r="X2071" s="947"/>
      <c r="Y2071" s="947">
        <f t="shared" si="66"/>
        <v>32.182000000000002</v>
      </c>
      <c r="Z2071" s="947"/>
      <c r="AA2071" s="947">
        <v>0</v>
      </c>
      <c r="AB2071" s="947">
        <v>334.09</v>
      </c>
      <c r="AC2071" s="947">
        <v>0</v>
      </c>
      <c r="AD2071" s="947"/>
      <c r="AE2071" s="947"/>
      <c r="AF2071" s="947">
        <v>349.05</v>
      </c>
      <c r="AG2071" s="947">
        <v>0</v>
      </c>
    </row>
    <row r="2072" spans="1:33" s="952" customFormat="1" x14ac:dyDescent="0.2">
      <c r="A2072" s="946">
        <v>38588</v>
      </c>
      <c r="B2072" s="947">
        <v>20.852</v>
      </c>
      <c r="C2072" s="947"/>
      <c r="D2072" s="947">
        <v>10.728</v>
      </c>
      <c r="E2072" s="947"/>
      <c r="F2072" s="1013">
        <f t="shared" si="65"/>
        <v>31.58</v>
      </c>
      <c r="G2072" s="1013"/>
      <c r="H2072" s="1013"/>
      <c r="I2072" s="1013"/>
      <c r="J2072" s="1013"/>
      <c r="K2072" s="1013"/>
      <c r="L2072" s="1013"/>
      <c r="M2072" s="1013"/>
      <c r="N2072" s="1013"/>
      <c r="O2072" s="1013"/>
      <c r="P2072" s="1013"/>
      <c r="Q2072" s="1013"/>
      <c r="R2072" s="1013"/>
      <c r="S2072" s="947">
        <v>0</v>
      </c>
      <c r="T2072" s="948">
        <v>0</v>
      </c>
      <c r="U2072" s="981">
        <v>0</v>
      </c>
      <c r="V2072" s="947">
        <v>0</v>
      </c>
      <c r="W2072" s="947">
        <v>0</v>
      </c>
      <c r="X2072" s="947"/>
      <c r="Y2072" s="947">
        <f t="shared" si="66"/>
        <v>31.58</v>
      </c>
      <c r="Z2072" s="947"/>
      <c r="AA2072" s="947">
        <v>0</v>
      </c>
      <c r="AB2072" s="947">
        <v>333.9</v>
      </c>
      <c r="AC2072" s="947">
        <v>0</v>
      </c>
      <c r="AD2072" s="947"/>
      <c r="AE2072" s="947"/>
      <c r="AF2072" s="947">
        <v>348.9</v>
      </c>
      <c r="AG2072" s="947">
        <v>0</v>
      </c>
    </row>
    <row r="2073" spans="1:33" s="952" customFormat="1" x14ac:dyDescent="0.2">
      <c r="A2073" s="946">
        <v>38589</v>
      </c>
      <c r="B2073" s="947">
        <v>21.806000000000001</v>
      </c>
      <c r="C2073" s="947"/>
      <c r="D2073" s="947">
        <v>12.031000000000001</v>
      </c>
      <c r="E2073" s="947"/>
      <c r="F2073" s="1013">
        <f t="shared" si="65"/>
        <v>33.837000000000003</v>
      </c>
      <c r="G2073" s="1013"/>
      <c r="H2073" s="1013"/>
      <c r="I2073" s="1013"/>
      <c r="J2073" s="1013"/>
      <c r="K2073" s="1013"/>
      <c r="L2073" s="1013"/>
      <c r="M2073" s="1013"/>
      <c r="N2073" s="1013"/>
      <c r="O2073" s="1013"/>
      <c r="P2073" s="1013"/>
      <c r="Q2073" s="1013"/>
      <c r="R2073" s="1013"/>
      <c r="S2073" s="947">
        <v>0</v>
      </c>
      <c r="T2073" s="948">
        <v>0</v>
      </c>
      <c r="U2073" s="981">
        <v>0</v>
      </c>
      <c r="V2073" s="947">
        <v>0</v>
      </c>
      <c r="W2073" s="947">
        <v>0</v>
      </c>
      <c r="X2073" s="947"/>
      <c r="Y2073" s="947">
        <f t="shared" si="66"/>
        <v>33.837000000000003</v>
      </c>
      <c r="Z2073" s="947"/>
      <c r="AA2073" s="947">
        <v>0</v>
      </c>
      <c r="AB2073" s="947">
        <v>333.01</v>
      </c>
      <c r="AC2073" s="947">
        <v>0</v>
      </c>
      <c r="AD2073" s="947"/>
      <c r="AE2073" s="947"/>
      <c r="AF2073" s="947">
        <v>348.8</v>
      </c>
      <c r="AG2073" s="947">
        <v>0</v>
      </c>
    </row>
    <row r="2074" spans="1:33" s="952" customFormat="1" x14ac:dyDescent="0.2">
      <c r="A2074" s="946">
        <v>38590</v>
      </c>
      <c r="B2074" s="947">
        <v>22.2</v>
      </c>
      <c r="C2074" s="947"/>
      <c r="D2074" s="947">
        <v>11.73</v>
      </c>
      <c r="E2074" s="947"/>
      <c r="F2074" s="1013">
        <f t="shared" si="65"/>
        <v>33.93</v>
      </c>
      <c r="G2074" s="1013"/>
      <c r="H2074" s="1013"/>
      <c r="I2074" s="1013"/>
      <c r="J2074" s="1013"/>
      <c r="K2074" s="1013"/>
      <c r="L2074" s="1013"/>
      <c r="M2074" s="1013"/>
      <c r="N2074" s="1013"/>
      <c r="O2074" s="1013"/>
      <c r="P2074" s="1013"/>
      <c r="Q2074" s="1013"/>
      <c r="R2074" s="1013"/>
      <c r="S2074" s="947">
        <v>0</v>
      </c>
      <c r="T2074" s="948">
        <v>0</v>
      </c>
      <c r="U2074" s="981">
        <v>0</v>
      </c>
      <c r="V2074" s="947">
        <v>0</v>
      </c>
      <c r="W2074" s="950">
        <v>0</v>
      </c>
      <c r="X2074" s="950"/>
      <c r="Y2074" s="947">
        <f t="shared" si="66"/>
        <v>33.93</v>
      </c>
      <c r="Z2074" s="947"/>
      <c r="AA2074" s="947">
        <v>0</v>
      </c>
      <c r="AB2074" s="947">
        <v>333.75</v>
      </c>
      <c r="AC2074" s="947">
        <v>0</v>
      </c>
      <c r="AD2074" s="947"/>
      <c r="AE2074" s="947"/>
      <c r="AF2074" s="947">
        <v>348.63</v>
      </c>
      <c r="AG2074" s="947">
        <v>0</v>
      </c>
    </row>
    <row r="2075" spans="1:33" s="952" customFormat="1" x14ac:dyDescent="0.2">
      <c r="A2075" s="946">
        <v>38591</v>
      </c>
      <c r="B2075" s="947">
        <v>20.41</v>
      </c>
      <c r="C2075" s="947"/>
      <c r="D2075" s="980">
        <v>13.17</v>
      </c>
      <c r="E2075" s="980"/>
      <c r="F2075" s="1013">
        <f t="shared" si="65"/>
        <v>33.58</v>
      </c>
      <c r="G2075" s="1013"/>
      <c r="H2075" s="1013"/>
      <c r="I2075" s="1013"/>
      <c r="J2075" s="1013"/>
      <c r="K2075" s="1013"/>
      <c r="L2075" s="1013"/>
      <c r="M2075" s="1013"/>
      <c r="N2075" s="1013"/>
      <c r="O2075" s="1013"/>
      <c r="P2075" s="1013"/>
      <c r="Q2075" s="1013"/>
      <c r="R2075" s="1013"/>
      <c r="S2075" s="947">
        <v>0</v>
      </c>
      <c r="T2075" s="948">
        <v>0</v>
      </c>
      <c r="U2075" s="981">
        <v>0</v>
      </c>
      <c r="V2075" s="947">
        <v>0</v>
      </c>
      <c r="W2075" s="950">
        <v>0</v>
      </c>
      <c r="X2075" s="950"/>
      <c r="Y2075" s="947">
        <f t="shared" si="66"/>
        <v>33.58</v>
      </c>
      <c r="Z2075" s="947"/>
      <c r="AA2075" s="947">
        <v>0</v>
      </c>
      <c r="AB2075" s="947">
        <v>333.7</v>
      </c>
      <c r="AC2075" s="947">
        <v>0</v>
      </c>
      <c r="AD2075" s="947"/>
      <c r="AE2075" s="947"/>
      <c r="AF2075" s="947">
        <v>348.36</v>
      </c>
      <c r="AG2075" s="947">
        <v>0</v>
      </c>
    </row>
    <row r="2076" spans="1:33" s="952" customFormat="1" x14ac:dyDescent="0.2">
      <c r="A2076" s="946">
        <v>38592</v>
      </c>
      <c r="B2076" s="947">
        <v>18.649999999999999</v>
      </c>
      <c r="C2076" s="947"/>
      <c r="D2076" s="947">
        <v>11.18</v>
      </c>
      <c r="E2076" s="947"/>
      <c r="F2076" s="1013">
        <f t="shared" si="65"/>
        <v>29.83</v>
      </c>
      <c r="G2076" s="1013"/>
      <c r="H2076" s="1013"/>
      <c r="I2076" s="1013"/>
      <c r="J2076" s="1013"/>
      <c r="K2076" s="1013"/>
      <c r="L2076" s="1013"/>
      <c r="M2076" s="1013"/>
      <c r="N2076" s="1013"/>
      <c r="O2076" s="1013"/>
      <c r="P2076" s="1013"/>
      <c r="Q2076" s="1013"/>
      <c r="R2076" s="1013"/>
      <c r="S2076" s="947">
        <v>0</v>
      </c>
      <c r="T2076" s="948">
        <v>0</v>
      </c>
      <c r="U2076" s="981">
        <v>0</v>
      </c>
      <c r="V2076" s="947">
        <v>0</v>
      </c>
      <c r="W2076" s="950">
        <v>0</v>
      </c>
      <c r="X2076" s="950"/>
      <c r="Y2076" s="947">
        <f t="shared" si="66"/>
        <v>29.83</v>
      </c>
      <c r="Z2076" s="947"/>
      <c r="AA2076" s="947">
        <v>0</v>
      </c>
      <c r="AB2076" s="947">
        <v>333.69</v>
      </c>
      <c r="AC2076" s="947">
        <v>0</v>
      </c>
      <c r="AD2076" s="947"/>
      <c r="AE2076" s="947"/>
      <c r="AF2076" s="947">
        <v>348.1</v>
      </c>
      <c r="AG2076" s="947">
        <v>0</v>
      </c>
    </row>
    <row r="2077" spans="1:33" s="952" customFormat="1" x14ac:dyDescent="0.2">
      <c r="A2077" s="946">
        <v>38593</v>
      </c>
      <c r="B2077" s="947">
        <v>21.95</v>
      </c>
      <c r="C2077" s="947"/>
      <c r="D2077" s="947">
        <v>11.805</v>
      </c>
      <c r="E2077" s="947"/>
      <c r="F2077" s="1013">
        <f t="shared" si="65"/>
        <v>33.754999999999995</v>
      </c>
      <c r="G2077" s="1013"/>
      <c r="H2077" s="1013"/>
      <c r="I2077" s="1013"/>
      <c r="J2077" s="1013"/>
      <c r="K2077" s="1013"/>
      <c r="L2077" s="1013"/>
      <c r="M2077" s="1013"/>
      <c r="N2077" s="1013"/>
      <c r="O2077" s="1013"/>
      <c r="P2077" s="1013"/>
      <c r="Q2077" s="1013"/>
      <c r="R2077" s="1013"/>
      <c r="S2077" s="947">
        <v>0</v>
      </c>
      <c r="T2077" s="948">
        <v>0</v>
      </c>
      <c r="U2077" s="981">
        <v>0</v>
      </c>
      <c r="V2077" s="947">
        <v>0</v>
      </c>
      <c r="W2077" s="950">
        <v>0</v>
      </c>
      <c r="X2077" s="950"/>
      <c r="Y2077" s="947">
        <f t="shared" si="66"/>
        <v>33.754999999999995</v>
      </c>
      <c r="Z2077" s="947"/>
      <c r="AA2077" s="947">
        <v>0</v>
      </c>
      <c r="AB2077" s="947">
        <v>333.69</v>
      </c>
      <c r="AC2077" s="947">
        <v>0</v>
      </c>
      <c r="AD2077" s="947"/>
      <c r="AE2077" s="947"/>
      <c r="AF2077" s="980">
        <v>347.94</v>
      </c>
      <c r="AG2077" s="947">
        <v>0</v>
      </c>
    </row>
    <row r="2078" spans="1:33" s="952" customFormat="1" x14ac:dyDescent="0.2">
      <c r="A2078" s="946">
        <v>38594</v>
      </c>
      <c r="B2078" s="947">
        <v>22.164999999999999</v>
      </c>
      <c r="C2078" s="947"/>
      <c r="D2078" s="947">
        <v>12.98</v>
      </c>
      <c r="E2078" s="947"/>
      <c r="F2078" s="1013">
        <f t="shared" si="65"/>
        <v>35.144999999999996</v>
      </c>
      <c r="G2078" s="1013"/>
      <c r="H2078" s="1013"/>
      <c r="I2078" s="1013"/>
      <c r="J2078" s="1013"/>
      <c r="K2078" s="1013"/>
      <c r="L2078" s="1013"/>
      <c r="M2078" s="1013"/>
      <c r="N2078" s="1013"/>
      <c r="O2078" s="1013"/>
      <c r="P2078" s="1013"/>
      <c r="Q2078" s="1013"/>
      <c r="R2078" s="1013"/>
      <c r="S2078" s="947">
        <v>0</v>
      </c>
      <c r="T2078" s="948">
        <v>0</v>
      </c>
      <c r="U2078" s="981">
        <v>0</v>
      </c>
      <c r="V2078" s="947">
        <v>0</v>
      </c>
      <c r="W2078" s="947">
        <v>0</v>
      </c>
      <c r="X2078" s="947"/>
      <c r="Y2078" s="947">
        <f t="shared" si="66"/>
        <v>35.144999999999996</v>
      </c>
      <c r="Z2078" s="947"/>
      <c r="AA2078" s="947">
        <v>0</v>
      </c>
      <c r="AB2078" s="947">
        <v>333.7</v>
      </c>
      <c r="AC2078" s="947">
        <v>0</v>
      </c>
      <c r="AD2078" s="947"/>
      <c r="AE2078" s="947"/>
      <c r="AF2078" s="980">
        <v>347.72</v>
      </c>
      <c r="AG2078" s="947">
        <v>0</v>
      </c>
    </row>
    <row r="2079" spans="1:33" s="952" customFormat="1" x14ac:dyDescent="0.2">
      <c r="A2079" s="946">
        <v>38595</v>
      </c>
      <c r="B2079" s="947">
        <v>25.300999999999998</v>
      </c>
      <c r="C2079" s="947"/>
      <c r="D2079" s="947">
        <v>9.4600000000000009</v>
      </c>
      <c r="E2079" s="947"/>
      <c r="F2079" s="1013">
        <f t="shared" si="65"/>
        <v>34.760999999999996</v>
      </c>
      <c r="G2079" s="1013"/>
      <c r="H2079" s="1013"/>
      <c r="I2079" s="1013"/>
      <c r="J2079" s="1013"/>
      <c r="K2079" s="1013"/>
      <c r="L2079" s="1013"/>
      <c r="M2079" s="1013"/>
      <c r="N2079" s="1013"/>
      <c r="O2079" s="1013"/>
      <c r="P2079" s="1013"/>
      <c r="Q2079" s="1013"/>
      <c r="R2079" s="1013"/>
      <c r="S2079" s="947">
        <v>0</v>
      </c>
      <c r="T2079" s="948">
        <v>0</v>
      </c>
      <c r="U2079" s="981">
        <v>0</v>
      </c>
      <c r="V2079" s="947">
        <v>0</v>
      </c>
      <c r="W2079" s="947">
        <v>0</v>
      </c>
      <c r="X2079" s="947"/>
      <c r="Y2079" s="947">
        <f t="shared" si="66"/>
        <v>34.760999999999996</v>
      </c>
      <c r="Z2079" s="947"/>
      <c r="AA2079" s="947">
        <v>0</v>
      </c>
      <c r="AB2079" s="947">
        <v>333.7</v>
      </c>
      <c r="AC2079" s="947">
        <v>0</v>
      </c>
      <c r="AD2079" s="947"/>
      <c r="AE2079" s="947"/>
      <c r="AF2079" s="947">
        <v>347.32</v>
      </c>
      <c r="AG2079" s="947">
        <v>0</v>
      </c>
    </row>
    <row r="2080" spans="1:33" s="952" customFormat="1" x14ac:dyDescent="0.2">
      <c r="A2080" s="946">
        <v>38596</v>
      </c>
      <c r="B2080" s="947">
        <v>22.254000000000001</v>
      </c>
      <c r="C2080" s="947"/>
      <c r="D2080" s="947">
        <v>13.688000000000001</v>
      </c>
      <c r="E2080" s="947"/>
      <c r="F2080" s="1013">
        <f t="shared" si="65"/>
        <v>35.942</v>
      </c>
      <c r="G2080" s="1013"/>
      <c r="H2080" s="1013"/>
      <c r="I2080" s="1013"/>
      <c r="J2080" s="1013"/>
      <c r="K2080" s="1013"/>
      <c r="L2080" s="1013"/>
      <c r="M2080" s="1013"/>
      <c r="N2080" s="1013"/>
      <c r="O2080" s="1013"/>
      <c r="P2080" s="1013"/>
      <c r="Q2080" s="1013"/>
      <c r="R2080" s="1013"/>
      <c r="S2080" s="947">
        <v>0</v>
      </c>
      <c r="T2080" s="948">
        <v>0</v>
      </c>
      <c r="U2080" s="949">
        <v>0</v>
      </c>
      <c r="V2080" s="947">
        <v>0</v>
      </c>
      <c r="W2080" s="947">
        <v>0</v>
      </c>
      <c r="X2080" s="947"/>
      <c r="Y2080" s="947">
        <f t="shared" si="66"/>
        <v>35.942</v>
      </c>
      <c r="Z2080" s="947"/>
      <c r="AA2080" s="947">
        <v>0</v>
      </c>
      <c r="AB2080" s="947">
        <v>333.7</v>
      </c>
      <c r="AC2080" s="947">
        <v>0</v>
      </c>
      <c r="AD2080" s="947"/>
      <c r="AE2080" s="947"/>
      <c r="AF2080" s="950">
        <v>347.25</v>
      </c>
      <c r="AG2080" s="950">
        <v>0</v>
      </c>
    </row>
    <row r="2081" spans="1:33" s="952" customFormat="1" x14ac:dyDescent="0.2">
      <c r="A2081" s="946">
        <v>38597</v>
      </c>
      <c r="B2081" s="947">
        <v>25.326000000000001</v>
      </c>
      <c r="C2081" s="947"/>
      <c r="D2081" s="947">
        <v>8.4459999999999997</v>
      </c>
      <c r="E2081" s="947"/>
      <c r="F2081" s="1013">
        <f t="shared" si="65"/>
        <v>33.771999999999998</v>
      </c>
      <c r="G2081" s="1013"/>
      <c r="H2081" s="1013"/>
      <c r="I2081" s="1013"/>
      <c r="J2081" s="1013"/>
      <c r="K2081" s="1013"/>
      <c r="L2081" s="1013"/>
      <c r="M2081" s="1013"/>
      <c r="N2081" s="1013"/>
      <c r="O2081" s="1013"/>
      <c r="P2081" s="1013"/>
      <c r="Q2081" s="1013"/>
      <c r="R2081" s="1013"/>
      <c r="S2081" s="947">
        <v>0</v>
      </c>
      <c r="T2081" s="948">
        <v>0</v>
      </c>
      <c r="U2081" s="949">
        <v>0</v>
      </c>
      <c r="V2081" s="947">
        <v>0</v>
      </c>
      <c r="W2081" s="947">
        <v>0</v>
      </c>
      <c r="X2081" s="947"/>
      <c r="Y2081" s="947">
        <f t="shared" si="66"/>
        <v>33.771999999999998</v>
      </c>
      <c r="Z2081" s="947"/>
      <c r="AA2081" s="947">
        <v>0</v>
      </c>
      <c r="AB2081" s="947">
        <v>333.69</v>
      </c>
      <c r="AC2081" s="947">
        <v>0</v>
      </c>
      <c r="AD2081" s="947"/>
      <c r="AE2081" s="947"/>
      <c r="AF2081" s="950">
        <v>347.04</v>
      </c>
      <c r="AG2081" s="950">
        <v>0</v>
      </c>
    </row>
    <row r="2082" spans="1:33" s="952" customFormat="1" x14ac:dyDescent="0.2">
      <c r="A2082" s="946">
        <v>38598</v>
      </c>
      <c r="B2082" s="953">
        <v>21.838999999999999</v>
      </c>
      <c r="C2082" s="953"/>
      <c r="D2082" s="947">
        <v>13.497999999999999</v>
      </c>
      <c r="E2082" s="947"/>
      <c r="F2082" s="1013">
        <f t="shared" si="65"/>
        <v>35.336999999999996</v>
      </c>
      <c r="G2082" s="1013"/>
      <c r="H2082" s="1013"/>
      <c r="I2082" s="1013"/>
      <c r="J2082" s="1013"/>
      <c r="K2082" s="1013"/>
      <c r="L2082" s="1013"/>
      <c r="M2082" s="1013"/>
      <c r="N2082" s="1013"/>
      <c r="O2082" s="1013"/>
      <c r="P2082" s="1013"/>
      <c r="Q2082" s="1013"/>
      <c r="R2082" s="1013"/>
      <c r="S2082" s="947">
        <v>0</v>
      </c>
      <c r="T2082" s="948">
        <v>0</v>
      </c>
      <c r="U2082" s="949">
        <v>0</v>
      </c>
      <c r="V2082" s="947">
        <v>0</v>
      </c>
      <c r="W2082" s="947">
        <v>0</v>
      </c>
      <c r="X2082" s="947"/>
      <c r="Y2082" s="947">
        <f t="shared" si="66"/>
        <v>35.336999999999996</v>
      </c>
      <c r="Z2082" s="947"/>
      <c r="AA2082" s="947">
        <v>0</v>
      </c>
      <c r="AB2082" s="947">
        <v>333.69</v>
      </c>
      <c r="AC2082" s="947">
        <v>0</v>
      </c>
      <c r="AD2082" s="947"/>
      <c r="AE2082" s="947"/>
      <c r="AF2082" s="947">
        <v>346.68</v>
      </c>
      <c r="AG2082" s="947">
        <v>0</v>
      </c>
    </row>
    <row r="2083" spans="1:33" s="952" customFormat="1" x14ac:dyDescent="0.2">
      <c r="A2083" s="946">
        <v>38599</v>
      </c>
      <c r="B2083" s="947">
        <v>20.18</v>
      </c>
      <c r="C2083" s="947"/>
      <c r="D2083" s="947">
        <v>11.177</v>
      </c>
      <c r="E2083" s="947"/>
      <c r="F2083" s="1013">
        <f t="shared" si="65"/>
        <v>31.356999999999999</v>
      </c>
      <c r="G2083" s="1013"/>
      <c r="H2083" s="1013"/>
      <c r="I2083" s="1013"/>
      <c r="J2083" s="1013"/>
      <c r="K2083" s="1013"/>
      <c r="L2083" s="1013"/>
      <c r="M2083" s="1013"/>
      <c r="N2083" s="1013"/>
      <c r="O2083" s="1013"/>
      <c r="P2083" s="1013"/>
      <c r="Q2083" s="1013"/>
      <c r="R2083" s="1013"/>
      <c r="S2083" s="947">
        <v>0</v>
      </c>
      <c r="T2083" s="948">
        <v>0</v>
      </c>
      <c r="U2083" s="949">
        <v>0</v>
      </c>
      <c r="V2083" s="947">
        <v>0</v>
      </c>
      <c r="W2083" s="947">
        <v>0</v>
      </c>
      <c r="X2083" s="947"/>
      <c r="Y2083" s="947">
        <f t="shared" si="66"/>
        <v>31.356999999999999</v>
      </c>
      <c r="Z2083" s="947"/>
      <c r="AA2083" s="947">
        <v>0</v>
      </c>
      <c r="AB2083" s="947">
        <v>333.68</v>
      </c>
      <c r="AC2083" s="947">
        <v>0</v>
      </c>
      <c r="AD2083" s="947"/>
      <c r="AE2083" s="947"/>
      <c r="AF2083" s="947">
        <v>346.41</v>
      </c>
      <c r="AG2083" s="947">
        <v>0</v>
      </c>
    </row>
    <row r="2084" spans="1:33" s="952" customFormat="1" x14ac:dyDescent="0.2">
      <c r="A2084" s="946">
        <v>38600</v>
      </c>
      <c r="B2084" s="947">
        <v>20.178999999999998</v>
      </c>
      <c r="C2084" s="947"/>
      <c r="D2084" s="947">
        <v>11.599</v>
      </c>
      <c r="E2084" s="947"/>
      <c r="F2084" s="1013">
        <f t="shared" si="65"/>
        <v>31.777999999999999</v>
      </c>
      <c r="G2084" s="1013"/>
      <c r="H2084" s="1013"/>
      <c r="I2084" s="1013"/>
      <c r="J2084" s="1013"/>
      <c r="K2084" s="1013"/>
      <c r="L2084" s="1013"/>
      <c r="M2084" s="1013"/>
      <c r="N2084" s="1013"/>
      <c r="O2084" s="1013"/>
      <c r="P2084" s="1013"/>
      <c r="Q2084" s="1013"/>
      <c r="R2084" s="1013"/>
      <c r="S2084" s="947">
        <v>0</v>
      </c>
      <c r="T2084" s="948">
        <v>0</v>
      </c>
      <c r="U2084" s="949">
        <v>0</v>
      </c>
      <c r="V2084" s="947">
        <v>0</v>
      </c>
      <c r="W2084" s="947">
        <v>0</v>
      </c>
      <c r="X2084" s="947"/>
      <c r="Y2084" s="947">
        <f t="shared" si="66"/>
        <v>31.777999999999999</v>
      </c>
      <c r="Z2084" s="947"/>
      <c r="AA2084" s="947">
        <v>0</v>
      </c>
      <c r="AB2084" s="947">
        <v>333.68</v>
      </c>
      <c r="AC2084" s="947">
        <v>0</v>
      </c>
      <c r="AD2084" s="947"/>
      <c r="AE2084" s="947"/>
      <c r="AF2084" s="950">
        <v>346.17</v>
      </c>
      <c r="AG2084" s="950">
        <v>0</v>
      </c>
    </row>
    <row r="2085" spans="1:33" s="952" customFormat="1" x14ac:dyDescent="0.2">
      <c r="A2085" s="946">
        <v>38601</v>
      </c>
      <c r="B2085" s="947">
        <v>22.329000000000001</v>
      </c>
      <c r="C2085" s="947"/>
      <c r="D2085" s="947">
        <v>10.416</v>
      </c>
      <c r="E2085" s="947"/>
      <c r="F2085" s="1013">
        <f t="shared" si="65"/>
        <v>32.745000000000005</v>
      </c>
      <c r="G2085" s="1013"/>
      <c r="H2085" s="1013"/>
      <c r="I2085" s="1013"/>
      <c r="J2085" s="1013"/>
      <c r="K2085" s="1013"/>
      <c r="L2085" s="1013"/>
      <c r="M2085" s="1013"/>
      <c r="N2085" s="1013"/>
      <c r="O2085" s="1013"/>
      <c r="P2085" s="1013"/>
      <c r="Q2085" s="1013"/>
      <c r="R2085" s="1013"/>
      <c r="S2085" s="947">
        <v>0</v>
      </c>
      <c r="T2085" s="948">
        <v>0</v>
      </c>
      <c r="U2085" s="949">
        <v>0</v>
      </c>
      <c r="V2085" s="947">
        <v>0</v>
      </c>
      <c r="W2085" s="947">
        <v>0</v>
      </c>
      <c r="X2085" s="947"/>
      <c r="Y2085" s="947">
        <f t="shared" si="66"/>
        <v>32.745000000000005</v>
      </c>
      <c r="Z2085" s="947"/>
      <c r="AA2085" s="947">
        <v>0</v>
      </c>
      <c r="AB2085" s="947">
        <v>333.67</v>
      </c>
      <c r="AC2085" s="947">
        <v>0</v>
      </c>
      <c r="AD2085" s="947"/>
      <c r="AE2085" s="947"/>
      <c r="AF2085" s="1018">
        <v>345.92</v>
      </c>
      <c r="AG2085" s="1018">
        <v>0</v>
      </c>
    </row>
    <row r="2086" spans="1:33" s="952" customFormat="1" x14ac:dyDescent="0.2">
      <c r="A2086" s="946">
        <v>38602</v>
      </c>
      <c r="B2086" s="947">
        <v>23.81</v>
      </c>
      <c r="C2086" s="947"/>
      <c r="D2086" s="947">
        <v>10.233000000000001</v>
      </c>
      <c r="E2086" s="947"/>
      <c r="F2086" s="1013">
        <f t="shared" si="65"/>
        <v>34.042999999999999</v>
      </c>
      <c r="G2086" s="1013"/>
      <c r="H2086" s="1013"/>
      <c r="I2086" s="1013"/>
      <c r="J2086" s="1013"/>
      <c r="K2086" s="1013"/>
      <c r="L2086" s="1013"/>
      <c r="M2086" s="1013"/>
      <c r="N2086" s="1013"/>
      <c r="O2086" s="1013"/>
      <c r="P2086" s="1013"/>
      <c r="Q2086" s="1013"/>
      <c r="R2086" s="1013"/>
      <c r="S2086" s="947">
        <v>0</v>
      </c>
      <c r="T2086" s="948">
        <v>0</v>
      </c>
      <c r="U2086" s="949">
        <v>0</v>
      </c>
      <c r="V2086" s="947">
        <v>0</v>
      </c>
      <c r="W2086" s="947">
        <v>0</v>
      </c>
      <c r="X2086" s="947"/>
      <c r="Y2086" s="947">
        <f t="shared" si="66"/>
        <v>34.042999999999999</v>
      </c>
      <c r="Z2086" s="947"/>
      <c r="AA2086" s="947">
        <v>0</v>
      </c>
      <c r="AB2086" s="947">
        <v>333.67</v>
      </c>
      <c r="AC2086" s="947">
        <v>0</v>
      </c>
      <c r="AD2086" s="947"/>
      <c r="AE2086" s="947"/>
      <c r="AF2086" s="947">
        <v>345.75</v>
      </c>
      <c r="AG2086" s="947">
        <v>0</v>
      </c>
    </row>
    <row r="2087" spans="1:33" s="952" customFormat="1" x14ac:dyDescent="0.2">
      <c r="A2087" s="946">
        <v>38603</v>
      </c>
      <c r="B2087" s="950">
        <v>25.024999999999999</v>
      </c>
      <c r="C2087" s="950"/>
      <c r="D2087" s="947">
        <v>9.7739999999999991</v>
      </c>
      <c r="E2087" s="947"/>
      <c r="F2087" s="1013">
        <f t="shared" si="65"/>
        <v>34.798999999999999</v>
      </c>
      <c r="G2087" s="1013"/>
      <c r="H2087" s="1013"/>
      <c r="I2087" s="1013"/>
      <c r="J2087" s="1013"/>
      <c r="K2087" s="1013"/>
      <c r="L2087" s="1013"/>
      <c r="M2087" s="1013"/>
      <c r="N2087" s="1013"/>
      <c r="O2087" s="1013"/>
      <c r="P2087" s="1013"/>
      <c r="Q2087" s="1013"/>
      <c r="R2087" s="1013"/>
      <c r="S2087" s="947">
        <v>0</v>
      </c>
      <c r="T2087" s="948">
        <v>0</v>
      </c>
      <c r="U2087" s="949">
        <v>0</v>
      </c>
      <c r="V2087" s="947">
        <v>0</v>
      </c>
      <c r="W2087" s="947">
        <v>0</v>
      </c>
      <c r="X2087" s="947"/>
      <c r="Y2087" s="947">
        <f t="shared" si="66"/>
        <v>34.798999999999999</v>
      </c>
      <c r="Z2087" s="947"/>
      <c r="AA2087" s="947">
        <v>0</v>
      </c>
      <c r="AB2087" s="947">
        <v>333.66</v>
      </c>
      <c r="AC2087" s="947">
        <v>0</v>
      </c>
      <c r="AD2087" s="947"/>
      <c r="AE2087" s="947"/>
      <c r="AF2087" s="980">
        <v>345.49</v>
      </c>
      <c r="AG2087" s="947">
        <v>0</v>
      </c>
    </row>
    <row r="2088" spans="1:33" s="952" customFormat="1" x14ac:dyDescent="0.2">
      <c r="A2088" s="946">
        <v>38604</v>
      </c>
      <c r="B2088" s="947">
        <v>23.783999999999999</v>
      </c>
      <c r="C2088" s="947"/>
      <c r="D2088" s="947">
        <v>11.023999999999999</v>
      </c>
      <c r="E2088" s="947"/>
      <c r="F2088" s="1013">
        <f t="shared" si="65"/>
        <v>34.808</v>
      </c>
      <c r="G2088" s="1013"/>
      <c r="H2088" s="1013"/>
      <c r="I2088" s="1013"/>
      <c r="J2088" s="1013"/>
      <c r="K2088" s="1013"/>
      <c r="L2088" s="1013"/>
      <c r="M2088" s="1013"/>
      <c r="N2088" s="1013"/>
      <c r="O2088" s="1013"/>
      <c r="P2088" s="1013"/>
      <c r="Q2088" s="1013"/>
      <c r="R2088" s="1013"/>
      <c r="S2088" s="947">
        <v>0</v>
      </c>
      <c r="T2088" s="948">
        <v>0</v>
      </c>
      <c r="U2088" s="949">
        <v>0</v>
      </c>
      <c r="V2088" s="947">
        <v>0</v>
      </c>
      <c r="W2088" s="947">
        <v>0</v>
      </c>
      <c r="X2088" s="947"/>
      <c r="Y2088" s="947">
        <f t="shared" si="66"/>
        <v>34.808</v>
      </c>
      <c r="Z2088" s="947"/>
      <c r="AA2088" s="947">
        <v>0</v>
      </c>
      <c r="AB2088" s="947">
        <v>333.64</v>
      </c>
      <c r="AC2088" s="947">
        <v>0</v>
      </c>
      <c r="AD2088" s="947"/>
      <c r="AE2088" s="947"/>
      <c r="AF2088" s="980">
        <v>345.26</v>
      </c>
      <c r="AG2088" s="947">
        <v>0</v>
      </c>
    </row>
    <row r="2089" spans="1:33" s="952" customFormat="1" x14ac:dyDescent="0.2">
      <c r="A2089" s="946">
        <v>38605</v>
      </c>
      <c r="B2089" s="947">
        <v>21.638999999999999</v>
      </c>
      <c r="C2089" s="947"/>
      <c r="D2089" s="947">
        <v>13.15</v>
      </c>
      <c r="E2089" s="947"/>
      <c r="F2089" s="1013">
        <f t="shared" ref="F2089:F2152" si="67">+B2089+D2089</f>
        <v>34.789000000000001</v>
      </c>
      <c r="G2089" s="1013"/>
      <c r="H2089" s="1013"/>
      <c r="I2089" s="1013"/>
      <c r="J2089" s="1013"/>
      <c r="K2089" s="1013"/>
      <c r="L2089" s="1013"/>
      <c r="M2089" s="1013"/>
      <c r="N2089" s="1013"/>
      <c r="O2089" s="1013"/>
      <c r="P2089" s="1013"/>
      <c r="Q2089" s="1013"/>
      <c r="R2089" s="1013"/>
      <c r="S2089" s="947">
        <v>0</v>
      </c>
      <c r="T2089" s="948">
        <v>0</v>
      </c>
      <c r="U2089" s="949">
        <v>0</v>
      </c>
      <c r="V2089" s="947">
        <v>0</v>
      </c>
      <c r="W2089" s="947">
        <v>0</v>
      </c>
      <c r="X2089" s="947"/>
      <c r="Y2089" s="947">
        <f t="shared" ref="Y2089:Y2152" si="68">+F2089-S2089-T2089-U2089-V2089+W2089</f>
        <v>34.789000000000001</v>
      </c>
      <c r="Z2089" s="947"/>
      <c r="AA2089" s="947">
        <v>0</v>
      </c>
      <c r="AB2089" s="980">
        <v>333.62</v>
      </c>
      <c r="AC2089" s="947">
        <v>0</v>
      </c>
      <c r="AD2089" s="947"/>
      <c r="AE2089" s="947"/>
      <c r="AF2089" s="950">
        <v>344.93</v>
      </c>
      <c r="AG2089" s="947">
        <v>0</v>
      </c>
    </row>
    <row r="2090" spans="1:33" s="952" customFormat="1" x14ac:dyDescent="0.2">
      <c r="A2090" s="946">
        <v>38606</v>
      </c>
      <c r="B2090" s="947">
        <v>22.431000000000001</v>
      </c>
      <c r="C2090" s="947"/>
      <c r="D2090" s="947">
        <v>12.241</v>
      </c>
      <c r="E2090" s="947"/>
      <c r="F2090" s="1013">
        <f t="shared" si="67"/>
        <v>34.671999999999997</v>
      </c>
      <c r="G2090" s="1013"/>
      <c r="H2090" s="1013"/>
      <c r="I2090" s="1013"/>
      <c r="J2090" s="1013"/>
      <c r="K2090" s="1013"/>
      <c r="L2090" s="1013"/>
      <c r="M2090" s="1013"/>
      <c r="N2090" s="1013"/>
      <c r="O2090" s="1013"/>
      <c r="P2090" s="1013"/>
      <c r="Q2090" s="1013"/>
      <c r="R2090" s="1013"/>
      <c r="S2090" s="947">
        <v>0</v>
      </c>
      <c r="T2090" s="948">
        <v>0</v>
      </c>
      <c r="U2090" s="949">
        <v>0</v>
      </c>
      <c r="V2090" s="947">
        <v>0</v>
      </c>
      <c r="W2090" s="947">
        <v>0</v>
      </c>
      <c r="X2090" s="947"/>
      <c r="Y2090" s="947">
        <f t="shared" si="68"/>
        <v>34.671999999999997</v>
      </c>
      <c r="Z2090" s="947"/>
      <c r="AA2090" s="947">
        <v>0</v>
      </c>
      <c r="AB2090" s="947">
        <v>333.59</v>
      </c>
      <c r="AC2090" s="947">
        <v>0</v>
      </c>
      <c r="AD2090" s="947"/>
      <c r="AE2090" s="947"/>
      <c r="AF2090" s="980">
        <v>344.65</v>
      </c>
      <c r="AG2090" s="947">
        <v>0</v>
      </c>
    </row>
    <row r="2091" spans="1:33" s="952" customFormat="1" x14ac:dyDescent="0.2">
      <c r="A2091" s="946">
        <v>38607</v>
      </c>
      <c r="B2091" s="950">
        <v>22.698</v>
      </c>
      <c r="C2091" s="950"/>
      <c r="D2091" s="947">
        <v>11.122999999999999</v>
      </c>
      <c r="E2091" s="947"/>
      <c r="F2091" s="1013">
        <f t="shared" si="67"/>
        <v>33.820999999999998</v>
      </c>
      <c r="G2091" s="1013"/>
      <c r="H2091" s="1013"/>
      <c r="I2091" s="1013"/>
      <c r="J2091" s="1013"/>
      <c r="K2091" s="1013"/>
      <c r="L2091" s="1013"/>
      <c r="M2091" s="1013"/>
      <c r="N2091" s="1013"/>
      <c r="O2091" s="1013"/>
      <c r="P2091" s="1013"/>
      <c r="Q2091" s="1013"/>
      <c r="R2091" s="1013"/>
      <c r="S2091" s="947">
        <v>0</v>
      </c>
      <c r="T2091" s="948">
        <v>0</v>
      </c>
      <c r="U2091" s="949">
        <v>0</v>
      </c>
      <c r="V2091" s="947">
        <v>0</v>
      </c>
      <c r="W2091" s="947">
        <v>0</v>
      </c>
      <c r="X2091" s="947"/>
      <c r="Y2091" s="947">
        <f t="shared" si="68"/>
        <v>33.820999999999998</v>
      </c>
      <c r="Z2091" s="947"/>
      <c r="AA2091" s="947">
        <v>0</v>
      </c>
      <c r="AB2091" s="947">
        <v>333.57</v>
      </c>
      <c r="AC2091" s="947">
        <v>0</v>
      </c>
      <c r="AD2091" s="947"/>
      <c r="AE2091" s="947"/>
      <c r="AF2091" s="947">
        <v>344.43</v>
      </c>
      <c r="AG2091" s="947">
        <v>0</v>
      </c>
    </row>
    <row r="2092" spans="1:33" s="952" customFormat="1" x14ac:dyDescent="0.2">
      <c r="A2092" s="946">
        <v>38608</v>
      </c>
      <c r="B2092" s="947">
        <v>22.475999999999999</v>
      </c>
      <c r="C2092" s="947"/>
      <c r="D2092" s="947">
        <v>11.423</v>
      </c>
      <c r="E2092" s="947"/>
      <c r="F2092" s="1013">
        <f t="shared" si="67"/>
        <v>33.899000000000001</v>
      </c>
      <c r="G2092" s="1013"/>
      <c r="H2092" s="1013"/>
      <c r="I2092" s="1013"/>
      <c r="J2092" s="1013"/>
      <c r="K2092" s="1013"/>
      <c r="L2092" s="1013"/>
      <c r="M2092" s="1013"/>
      <c r="N2092" s="1013"/>
      <c r="O2092" s="1013"/>
      <c r="P2092" s="1013"/>
      <c r="Q2092" s="1013"/>
      <c r="R2092" s="1013"/>
      <c r="S2092" s="947">
        <v>0</v>
      </c>
      <c r="T2092" s="948">
        <v>0</v>
      </c>
      <c r="U2092" s="949">
        <v>0</v>
      </c>
      <c r="V2092" s="947">
        <v>0</v>
      </c>
      <c r="W2092" s="947">
        <v>0</v>
      </c>
      <c r="X2092" s="947"/>
      <c r="Y2092" s="947">
        <f t="shared" si="68"/>
        <v>33.899000000000001</v>
      </c>
      <c r="Z2092" s="947"/>
      <c r="AA2092" s="947">
        <v>0</v>
      </c>
      <c r="AB2092" s="947">
        <v>333.55</v>
      </c>
      <c r="AC2092" s="947">
        <v>0.13</v>
      </c>
      <c r="AD2092" s="947"/>
      <c r="AE2092" s="947"/>
      <c r="AF2092" s="947">
        <v>344.12</v>
      </c>
      <c r="AG2092" s="947">
        <v>0.14000000000000001</v>
      </c>
    </row>
    <row r="2093" spans="1:33" s="952" customFormat="1" x14ac:dyDescent="0.2">
      <c r="A2093" s="946">
        <v>38609</v>
      </c>
      <c r="B2093" s="947">
        <v>21.134</v>
      </c>
      <c r="C2093" s="947"/>
      <c r="D2093" s="947">
        <v>11.965999999999999</v>
      </c>
      <c r="E2093" s="947"/>
      <c r="F2093" s="1013">
        <f t="shared" si="67"/>
        <v>33.1</v>
      </c>
      <c r="G2093" s="1013"/>
      <c r="H2093" s="1013"/>
      <c r="I2093" s="1013"/>
      <c r="J2093" s="1013"/>
      <c r="K2093" s="1013"/>
      <c r="L2093" s="1013"/>
      <c r="M2093" s="1013"/>
      <c r="N2093" s="1013"/>
      <c r="O2093" s="1013"/>
      <c r="P2093" s="1013"/>
      <c r="Q2093" s="1013"/>
      <c r="R2093" s="1013"/>
      <c r="S2093" s="947">
        <v>0</v>
      </c>
      <c r="T2093" s="948">
        <v>0</v>
      </c>
      <c r="U2093" s="949">
        <v>0</v>
      </c>
      <c r="V2093" s="947">
        <v>0</v>
      </c>
      <c r="W2093" s="947">
        <v>0</v>
      </c>
      <c r="X2093" s="947"/>
      <c r="Y2093" s="947">
        <f t="shared" si="68"/>
        <v>33.1</v>
      </c>
      <c r="Z2093" s="947"/>
      <c r="AA2093" s="947">
        <v>0</v>
      </c>
      <c r="AB2093" s="947">
        <v>333.55</v>
      </c>
      <c r="AC2093" s="947">
        <v>0.05</v>
      </c>
      <c r="AD2093" s="947"/>
      <c r="AE2093" s="947"/>
      <c r="AF2093" s="947">
        <v>343.92</v>
      </c>
      <c r="AG2093" s="947">
        <v>0.09</v>
      </c>
    </row>
    <row r="2094" spans="1:33" s="952" customFormat="1" x14ac:dyDescent="0.2">
      <c r="A2094" s="946">
        <v>38610</v>
      </c>
      <c r="B2094" s="947">
        <v>21.6</v>
      </c>
      <c r="C2094" s="947"/>
      <c r="D2094" s="947">
        <v>10.726000000000001</v>
      </c>
      <c r="E2094" s="947"/>
      <c r="F2094" s="1013">
        <f t="shared" si="67"/>
        <v>32.326000000000001</v>
      </c>
      <c r="G2094" s="1013"/>
      <c r="H2094" s="1013"/>
      <c r="I2094" s="1013"/>
      <c r="J2094" s="1013"/>
      <c r="K2094" s="1013"/>
      <c r="L2094" s="1013"/>
      <c r="M2094" s="1013"/>
      <c r="N2094" s="1013"/>
      <c r="O2094" s="1013"/>
      <c r="P2094" s="1013"/>
      <c r="Q2094" s="1013"/>
      <c r="R2094" s="1013"/>
      <c r="S2094" s="947">
        <v>0</v>
      </c>
      <c r="T2094" s="948">
        <v>0</v>
      </c>
      <c r="U2094" s="949">
        <v>0</v>
      </c>
      <c r="V2094" s="947">
        <v>0</v>
      </c>
      <c r="W2094" s="947">
        <v>0</v>
      </c>
      <c r="X2094" s="947"/>
      <c r="Y2094" s="947">
        <f t="shared" si="68"/>
        <v>32.326000000000001</v>
      </c>
      <c r="Z2094" s="947"/>
      <c r="AA2094" s="947">
        <v>0</v>
      </c>
      <c r="AB2094" s="947">
        <v>333.54</v>
      </c>
      <c r="AC2094" s="947">
        <v>0</v>
      </c>
      <c r="AD2094" s="947"/>
      <c r="AE2094" s="947"/>
      <c r="AF2094" s="947">
        <v>343.61</v>
      </c>
      <c r="AG2094" s="947">
        <v>0</v>
      </c>
    </row>
    <row r="2095" spans="1:33" s="952" customFormat="1" x14ac:dyDescent="0.2">
      <c r="A2095" s="946">
        <v>38611</v>
      </c>
      <c r="B2095" s="947">
        <v>23.414999999999999</v>
      </c>
      <c r="C2095" s="947"/>
      <c r="D2095" s="947">
        <v>11.493</v>
      </c>
      <c r="E2095" s="947"/>
      <c r="F2095" s="1013">
        <f t="shared" si="67"/>
        <v>34.908000000000001</v>
      </c>
      <c r="G2095" s="1013"/>
      <c r="H2095" s="1013"/>
      <c r="I2095" s="1013"/>
      <c r="J2095" s="1013"/>
      <c r="K2095" s="1013"/>
      <c r="L2095" s="1013"/>
      <c r="M2095" s="1013"/>
      <c r="N2095" s="1013"/>
      <c r="O2095" s="1013"/>
      <c r="P2095" s="1013"/>
      <c r="Q2095" s="1013"/>
      <c r="R2095" s="1013"/>
      <c r="S2095" s="947">
        <v>0</v>
      </c>
      <c r="T2095" s="948">
        <v>0</v>
      </c>
      <c r="U2095" s="949">
        <v>0</v>
      </c>
      <c r="V2095" s="947">
        <v>0</v>
      </c>
      <c r="W2095" s="947">
        <v>0</v>
      </c>
      <c r="X2095" s="947"/>
      <c r="Y2095" s="947">
        <f t="shared" si="68"/>
        <v>34.908000000000001</v>
      </c>
      <c r="Z2095" s="947"/>
      <c r="AA2095" s="947">
        <v>0</v>
      </c>
      <c r="AB2095" s="947">
        <v>333.5</v>
      </c>
      <c r="AC2095" s="947">
        <v>0</v>
      </c>
      <c r="AD2095" s="947"/>
      <c r="AE2095" s="947"/>
      <c r="AF2095" s="980">
        <v>343.36</v>
      </c>
      <c r="AG2095" s="947">
        <v>0</v>
      </c>
    </row>
    <row r="2096" spans="1:33" s="952" customFormat="1" x14ac:dyDescent="0.2">
      <c r="A2096" s="946">
        <v>38612</v>
      </c>
      <c r="B2096" s="947">
        <v>21.292000000000002</v>
      </c>
      <c r="C2096" s="947"/>
      <c r="D2096" s="947">
        <v>12.989000000000001</v>
      </c>
      <c r="E2096" s="947"/>
      <c r="F2096" s="1013">
        <f t="shared" si="67"/>
        <v>34.281000000000006</v>
      </c>
      <c r="G2096" s="1013"/>
      <c r="H2096" s="1013"/>
      <c r="I2096" s="1013"/>
      <c r="J2096" s="1013"/>
      <c r="K2096" s="1013"/>
      <c r="L2096" s="1013"/>
      <c r="M2096" s="1013"/>
      <c r="N2096" s="1013"/>
      <c r="O2096" s="1013"/>
      <c r="P2096" s="1013"/>
      <c r="Q2096" s="1013"/>
      <c r="R2096" s="1013"/>
      <c r="S2096" s="947">
        <v>0</v>
      </c>
      <c r="T2096" s="948">
        <v>0</v>
      </c>
      <c r="U2096" s="949">
        <v>0</v>
      </c>
      <c r="V2096" s="947">
        <v>0</v>
      </c>
      <c r="W2096" s="947">
        <v>0</v>
      </c>
      <c r="X2096" s="947"/>
      <c r="Y2096" s="947">
        <f t="shared" si="68"/>
        <v>34.281000000000006</v>
      </c>
      <c r="Z2096" s="947"/>
      <c r="AA2096" s="947">
        <v>0</v>
      </c>
      <c r="AB2096" s="947">
        <v>333.46</v>
      </c>
      <c r="AC2096" s="947">
        <v>0</v>
      </c>
      <c r="AD2096" s="947"/>
      <c r="AE2096" s="947"/>
      <c r="AF2096" s="947">
        <v>343.04</v>
      </c>
      <c r="AG2096" s="947">
        <v>0.04</v>
      </c>
    </row>
    <row r="2097" spans="1:33" s="952" customFormat="1" x14ac:dyDescent="0.2">
      <c r="A2097" s="946">
        <v>38613</v>
      </c>
      <c r="B2097" s="947">
        <v>21.617000000000001</v>
      </c>
      <c r="C2097" s="947"/>
      <c r="D2097" s="947">
        <v>11.884</v>
      </c>
      <c r="E2097" s="947"/>
      <c r="F2097" s="1013">
        <f t="shared" si="67"/>
        <v>33.501000000000005</v>
      </c>
      <c r="G2097" s="1013"/>
      <c r="H2097" s="1013"/>
      <c r="I2097" s="1013"/>
      <c r="J2097" s="1013"/>
      <c r="K2097" s="1013"/>
      <c r="L2097" s="1013"/>
      <c r="M2097" s="1013"/>
      <c r="N2097" s="1013"/>
      <c r="O2097" s="1013"/>
      <c r="P2097" s="1013"/>
      <c r="Q2097" s="1013"/>
      <c r="R2097" s="1013"/>
      <c r="S2097" s="947">
        <v>0</v>
      </c>
      <c r="T2097" s="948">
        <v>0</v>
      </c>
      <c r="U2097" s="949">
        <v>0</v>
      </c>
      <c r="V2097" s="947">
        <v>0</v>
      </c>
      <c r="W2097" s="947">
        <v>0</v>
      </c>
      <c r="X2097" s="947"/>
      <c r="Y2097" s="947">
        <f t="shared" si="68"/>
        <v>33.501000000000005</v>
      </c>
      <c r="Z2097" s="947"/>
      <c r="AA2097" s="947">
        <v>0</v>
      </c>
      <c r="AB2097" s="947">
        <v>333.42</v>
      </c>
      <c r="AC2097" s="947">
        <v>0</v>
      </c>
      <c r="AD2097" s="947"/>
      <c r="AE2097" s="947"/>
      <c r="AF2097" s="947">
        <v>342.75</v>
      </c>
      <c r="AG2097" s="947">
        <v>0</v>
      </c>
    </row>
    <row r="2098" spans="1:33" s="952" customFormat="1" x14ac:dyDescent="0.2">
      <c r="A2098" s="946">
        <v>38614</v>
      </c>
      <c r="B2098" s="947">
        <v>21.286999999999999</v>
      </c>
      <c r="C2098" s="947"/>
      <c r="D2098" s="947">
        <v>13.428000000000001</v>
      </c>
      <c r="E2098" s="947"/>
      <c r="F2098" s="1013">
        <f t="shared" si="67"/>
        <v>34.715000000000003</v>
      </c>
      <c r="G2098" s="1013"/>
      <c r="H2098" s="1013"/>
      <c r="I2098" s="1013"/>
      <c r="J2098" s="1013"/>
      <c r="K2098" s="1013"/>
      <c r="L2098" s="1013"/>
      <c r="M2098" s="1013"/>
      <c r="N2098" s="1013"/>
      <c r="O2098" s="1013"/>
      <c r="P2098" s="1013"/>
      <c r="Q2098" s="1013"/>
      <c r="R2098" s="1013"/>
      <c r="S2098" s="947">
        <v>0</v>
      </c>
      <c r="T2098" s="948">
        <v>0</v>
      </c>
      <c r="U2098" s="949">
        <v>0</v>
      </c>
      <c r="V2098" s="947">
        <v>0</v>
      </c>
      <c r="W2098" s="947">
        <v>0</v>
      </c>
      <c r="X2098" s="947"/>
      <c r="Y2098" s="947">
        <f t="shared" si="68"/>
        <v>34.715000000000003</v>
      </c>
      <c r="Z2098" s="947"/>
      <c r="AA2098" s="947">
        <v>0</v>
      </c>
      <c r="AB2098" s="947">
        <v>333.32</v>
      </c>
      <c r="AC2098" s="947">
        <v>0</v>
      </c>
      <c r="AD2098" s="947"/>
      <c r="AE2098" s="947"/>
      <c r="AF2098" s="947">
        <v>342.5</v>
      </c>
      <c r="AG2098" s="947">
        <v>0</v>
      </c>
    </row>
    <row r="2099" spans="1:33" s="952" customFormat="1" x14ac:dyDescent="0.2">
      <c r="A2099" s="946">
        <v>38615</v>
      </c>
      <c r="B2099" s="947">
        <v>23.173999999999999</v>
      </c>
      <c r="C2099" s="947"/>
      <c r="D2099" s="947">
        <v>12.856</v>
      </c>
      <c r="E2099" s="947"/>
      <c r="F2099" s="1013">
        <f t="shared" si="67"/>
        <v>36.03</v>
      </c>
      <c r="G2099" s="1013"/>
      <c r="H2099" s="1013"/>
      <c r="I2099" s="1013"/>
      <c r="J2099" s="1013"/>
      <c r="K2099" s="1013"/>
      <c r="L2099" s="1013"/>
      <c r="M2099" s="1013"/>
      <c r="N2099" s="1013"/>
      <c r="O2099" s="1013"/>
      <c r="P2099" s="1013"/>
      <c r="Q2099" s="1013"/>
      <c r="R2099" s="1013"/>
      <c r="S2099" s="947">
        <v>0</v>
      </c>
      <c r="T2099" s="958">
        <v>0</v>
      </c>
      <c r="U2099" s="949">
        <v>0</v>
      </c>
      <c r="V2099" s="947">
        <v>0</v>
      </c>
      <c r="W2099" s="947">
        <v>0</v>
      </c>
      <c r="X2099" s="947"/>
      <c r="Y2099" s="947">
        <f t="shared" si="68"/>
        <v>36.03</v>
      </c>
      <c r="Z2099" s="947"/>
      <c r="AA2099" s="947">
        <v>0</v>
      </c>
      <c r="AB2099" s="947">
        <v>333.25</v>
      </c>
      <c r="AC2099" s="947">
        <v>0.22</v>
      </c>
      <c r="AD2099" s="947"/>
      <c r="AE2099" s="947"/>
      <c r="AF2099" s="950">
        <v>342.3</v>
      </c>
      <c r="AG2099" s="950">
        <v>0.69</v>
      </c>
    </row>
    <row r="2100" spans="1:33" s="952" customFormat="1" x14ac:dyDescent="0.2">
      <c r="A2100" s="946">
        <v>38616</v>
      </c>
      <c r="B2100" s="947">
        <v>19.931999999999999</v>
      </c>
      <c r="C2100" s="947"/>
      <c r="D2100" s="947">
        <v>11.7</v>
      </c>
      <c r="E2100" s="947"/>
      <c r="F2100" s="1013">
        <f t="shared" si="67"/>
        <v>31.631999999999998</v>
      </c>
      <c r="G2100" s="1013"/>
      <c r="H2100" s="1013"/>
      <c r="I2100" s="1013"/>
      <c r="J2100" s="1013"/>
      <c r="K2100" s="1013"/>
      <c r="L2100" s="1013"/>
      <c r="M2100" s="1013"/>
      <c r="N2100" s="1013"/>
      <c r="O2100" s="1013"/>
      <c r="P2100" s="1013"/>
      <c r="Q2100" s="1013"/>
      <c r="R2100" s="1013"/>
      <c r="S2100" s="947">
        <v>0</v>
      </c>
      <c r="T2100" s="958">
        <v>0</v>
      </c>
      <c r="U2100" s="949">
        <v>0</v>
      </c>
      <c r="V2100" s="947">
        <v>0</v>
      </c>
      <c r="W2100" s="947">
        <v>0</v>
      </c>
      <c r="X2100" s="947"/>
      <c r="Y2100" s="947">
        <f t="shared" si="68"/>
        <v>31.631999999999998</v>
      </c>
      <c r="Z2100" s="947"/>
      <c r="AA2100" s="947">
        <v>0</v>
      </c>
      <c r="AB2100" s="947">
        <v>333.2</v>
      </c>
      <c r="AC2100" s="947">
        <v>0.02</v>
      </c>
      <c r="AD2100" s="947"/>
      <c r="AE2100" s="947"/>
      <c r="AF2100" s="947">
        <v>342.05</v>
      </c>
      <c r="AG2100" s="947">
        <v>0</v>
      </c>
    </row>
    <row r="2101" spans="1:33" s="952" customFormat="1" x14ac:dyDescent="0.2">
      <c r="A2101" s="946">
        <v>38617</v>
      </c>
      <c r="B2101" s="947">
        <v>22.666</v>
      </c>
      <c r="C2101" s="947"/>
      <c r="D2101" s="947">
        <v>10.164</v>
      </c>
      <c r="E2101" s="947"/>
      <c r="F2101" s="1013">
        <f t="shared" si="67"/>
        <v>32.83</v>
      </c>
      <c r="G2101" s="1013"/>
      <c r="H2101" s="1013"/>
      <c r="I2101" s="1013"/>
      <c r="J2101" s="1013"/>
      <c r="K2101" s="1013"/>
      <c r="L2101" s="1013"/>
      <c r="M2101" s="1013"/>
      <c r="N2101" s="1013"/>
      <c r="O2101" s="1013"/>
      <c r="P2101" s="1013"/>
      <c r="Q2101" s="1013"/>
      <c r="R2101" s="1013"/>
      <c r="S2101" s="947">
        <v>0</v>
      </c>
      <c r="T2101" s="958">
        <v>0</v>
      </c>
      <c r="U2101" s="949">
        <v>0</v>
      </c>
      <c r="V2101" s="947">
        <v>0</v>
      </c>
      <c r="W2101" s="947">
        <v>0</v>
      </c>
      <c r="X2101" s="947"/>
      <c r="Y2101" s="947">
        <f t="shared" si="68"/>
        <v>32.83</v>
      </c>
      <c r="Z2101" s="947"/>
      <c r="AA2101" s="947">
        <v>0</v>
      </c>
      <c r="AB2101" s="947">
        <v>333.18</v>
      </c>
      <c r="AC2101" s="947">
        <v>0</v>
      </c>
      <c r="AD2101" s="947"/>
      <c r="AE2101" s="947"/>
      <c r="AF2101" s="947">
        <v>341.84</v>
      </c>
      <c r="AG2101" s="947">
        <v>0</v>
      </c>
    </row>
    <row r="2102" spans="1:33" s="952" customFormat="1" x14ac:dyDescent="0.2">
      <c r="A2102" s="946">
        <v>38618</v>
      </c>
      <c r="B2102" s="947">
        <v>22.77</v>
      </c>
      <c r="C2102" s="947"/>
      <c r="D2102" s="947">
        <v>12.193</v>
      </c>
      <c r="E2102" s="947"/>
      <c r="F2102" s="1013">
        <f t="shared" si="67"/>
        <v>34.963000000000001</v>
      </c>
      <c r="G2102" s="1013"/>
      <c r="H2102" s="1013"/>
      <c r="I2102" s="1013"/>
      <c r="J2102" s="1013"/>
      <c r="K2102" s="1013"/>
      <c r="L2102" s="1013"/>
      <c r="M2102" s="1013"/>
      <c r="N2102" s="1013"/>
      <c r="O2102" s="1013"/>
      <c r="P2102" s="1013"/>
      <c r="Q2102" s="1013"/>
      <c r="R2102" s="1013"/>
      <c r="S2102" s="947">
        <v>0</v>
      </c>
      <c r="T2102" s="958">
        <v>0</v>
      </c>
      <c r="U2102" s="949">
        <v>0</v>
      </c>
      <c r="V2102" s="947">
        <v>0</v>
      </c>
      <c r="W2102" s="947">
        <v>0</v>
      </c>
      <c r="X2102" s="947"/>
      <c r="Y2102" s="947">
        <f t="shared" si="68"/>
        <v>34.963000000000001</v>
      </c>
      <c r="Z2102" s="947"/>
      <c r="AA2102" s="947">
        <v>0</v>
      </c>
      <c r="AB2102" s="947">
        <v>333.18</v>
      </c>
      <c r="AC2102" s="947">
        <v>0</v>
      </c>
      <c r="AD2102" s="947"/>
      <c r="AE2102" s="947"/>
      <c r="AF2102" s="947">
        <v>341.47</v>
      </c>
      <c r="AG2102" s="947">
        <v>0</v>
      </c>
    </row>
    <row r="2103" spans="1:33" s="952" customFormat="1" x14ac:dyDescent="0.2">
      <c r="A2103" s="946">
        <v>38619</v>
      </c>
      <c r="B2103" s="947">
        <v>19.63</v>
      </c>
      <c r="C2103" s="947"/>
      <c r="D2103" s="947">
        <v>12.157</v>
      </c>
      <c r="E2103" s="947"/>
      <c r="F2103" s="1013">
        <f t="shared" si="67"/>
        <v>31.786999999999999</v>
      </c>
      <c r="G2103" s="1013"/>
      <c r="H2103" s="1013"/>
      <c r="I2103" s="1013"/>
      <c r="J2103" s="1013"/>
      <c r="K2103" s="1013"/>
      <c r="L2103" s="1013"/>
      <c r="M2103" s="1013"/>
      <c r="N2103" s="1013"/>
      <c r="O2103" s="1013"/>
      <c r="P2103" s="1013"/>
      <c r="Q2103" s="1013"/>
      <c r="R2103" s="1013"/>
      <c r="S2103" s="947">
        <v>0</v>
      </c>
      <c r="T2103" s="958">
        <v>0</v>
      </c>
      <c r="U2103" s="949">
        <v>0</v>
      </c>
      <c r="V2103" s="947">
        <v>0</v>
      </c>
      <c r="W2103" s="947">
        <v>0</v>
      </c>
      <c r="X2103" s="947"/>
      <c r="Y2103" s="947">
        <f t="shared" si="68"/>
        <v>31.786999999999999</v>
      </c>
      <c r="Z2103" s="947"/>
      <c r="AA2103" s="947">
        <v>0</v>
      </c>
      <c r="AB2103" s="947">
        <v>333.18</v>
      </c>
      <c r="AC2103" s="947">
        <v>0</v>
      </c>
      <c r="AD2103" s="947"/>
      <c r="AE2103" s="947"/>
      <c r="AF2103" s="947">
        <v>341.14</v>
      </c>
      <c r="AG2103" s="947">
        <v>0</v>
      </c>
    </row>
    <row r="2104" spans="1:33" s="952" customFormat="1" x14ac:dyDescent="0.2">
      <c r="A2104" s="946">
        <v>38620</v>
      </c>
      <c r="B2104" s="947">
        <v>20.279</v>
      </c>
      <c r="C2104" s="947"/>
      <c r="D2104" s="947">
        <v>10.760999999999999</v>
      </c>
      <c r="E2104" s="947"/>
      <c r="F2104" s="1013">
        <f t="shared" si="67"/>
        <v>31.04</v>
      </c>
      <c r="G2104" s="1013"/>
      <c r="H2104" s="1013"/>
      <c r="I2104" s="1013"/>
      <c r="J2104" s="1013"/>
      <c r="K2104" s="1013"/>
      <c r="L2104" s="1013"/>
      <c r="M2104" s="1013"/>
      <c r="N2104" s="1013"/>
      <c r="O2104" s="1013"/>
      <c r="P2104" s="1013"/>
      <c r="Q2104" s="1013"/>
      <c r="R2104" s="1013"/>
      <c r="S2104" s="947">
        <v>0</v>
      </c>
      <c r="T2104" s="958">
        <v>0</v>
      </c>
      <c r="U2104" s="949">
        <v>0</v>
      </c>
      <c r="V2104" s="947">
        <v>0</v>
      </c>
      <c r="W2104" s="947">
        <v>0</v>
      </c>
      <c r="X2104" s="947"/>
      <c r="Y2104" s="947">
        <f t="shared" si="68"/>
        <v>31.04</v>
      </c>
      <c r="Z2104" s="947"/>
      <c r="AA2104" s="947">
        <v>0</v>
      </c>
      <c r="AB2104" s="947">
        <v>333.17</v>
      </c>
      <c r="AC2104" s="947">
        <v>0</v>
      </c>
      <c r="AD2104" s="947"/>
      <c r="AE2104" s="947"/>
      <c r="AF2104" s="947">
        <v>340.77</v>
      </c>
      <c r="AG2104" s="947">
        <v>0</v>
      </c>
    </row>
    <row r="2105" spans="1:33" s="952" customFormat="1" x14ac:dyDescent="0.2">
      <c r="A2105" s="946">
        <v>38621</v>
      </c>
      <c r="B2105" s="947">
        <v>22.010999999999999</v>
      </c>
      <c r="C2105" s="947"/>
      <c r="D2105" s="947">
        <v>10.973000000000001</v>
      </c>
      <c r="E2105" s="947"/>
      <c r="F2105" s="1013">
        <f t="shared" si="67"/>
        <v>32.984000000000002</v>
      </c>
      <c r="G2105" s="1013"/>
      <c r="H2105" s="1013"/>
      <c r="I2105" s="1013"/>
      <c r="J2105" s="1013"/>
      <c r="K2105" s="1013"/>
      <c r="L2105" s="1013"/>
      <c r="M2105" s="1013"/>
      <c r="N2105" s="1013"/>
      <c r="O2105" s="1013"/>
      <c r="P2105" s="1013"/>
      <c r="Q2105" s="1013"/>
      <c r="R2105" s="1013"/>
      <c r="S2105" s="947">
        <v>0</v>
      </c>
      <c r="T2105" s="948">
        <v>0</v>
      </c>
      <c r="U2105" s="981">
        <v>0</v>
      </c>
      <c r="V2105" s="947">
        <v>0</v>
      </c>
      <c r="W2105" s="950">
        <v>0</v>
      </c>
      <c r="X2105" s="950"/>
      <c r="Y2105" s="947">
        <f t="shared" si="68"/>
        <v>32.984000000000002</v>
      </c>
      <c r="Z2105" s="947"/>
      <c r="AA2105" s="947">
        <v>0</v>
      </c>
      <c r="AB2105" s="947">
        <v>333.16</v>
      </c>
      <c r="AC2105" s="947">
        <v>0</v>
      </c>
      <c r="AD2105" s="947"/>
      <c r="AE2105" s="947"/>
      <c r="AF2105" s="947">
        <v>340.48</v>
      </c>
      <c r="AG2105" s="947">
        <v>2.5000000000000001E-2</v>
      </c>
    </row>
    <row r="2106" spans="1:33" s="952" customFormat="1" x14ac:dyDescent="0.2">
      <c r="A2106" s="946">
        <v>38622</v>
      </c>
      <c r="B2106" s="947">
        <v>21.552</v>
      </c>
      <c r="C2106" s="947"/>
      <c r="D2106" s="947">
        <v>9.7789999999999999</v>
      </c>
      <c r="E2106" s="947"/>
      <c r="F2106" s="1013">
        <f t="shared" si="67"/>
        <v>31.331</v>
      </c>
      <c r="G2106" s="1013"/>
      <c r="H2106" s="1013"/>
      <c r="I2106" s="1013"/>
      <c r="J2106" s="1013"/>
      <c r="K2106" s="1013"/>
      <c r="L2106" s="1013"/>
      <c r="M2106" s="1013"/>
      <c r="N2106" s="1013"/>
      <c r="O2106" s="1013"/>
      <c r="P2106" s="1013"/>
      <c r="Q2106" s="1013"/>
      <c r="R2106" s="1013"/>
      <c r="S2106" s="947">
        <v>0</v>
      </c>
      <c r="T2106" s="948">
        <v>0</v>
      </c>
      <c r="U2106" s="981">
        <v>0</v>
      </c>
      <c r="V2106" s="947">
        <v>0</v>
      </c>
      <c r="W2106" s="950">
        <v>0</v>
      </c>
      <c r="X2106" s="950"/>
      <c r="Y2106" s="947">
        <f t="shared" si="68"/>
        <v>31.331</v>
      </c>
      <c r="Z2106" s="947"/>
      <c r="AA2106" s="947">
        <v>0</v>
      </c>
      <c r="AB2106" s="947">
        <v>333.15</v>
      </c>
      <c r="AC2106" s="947">
        <v>0</v>
      </c>
      <c r="AD2106" s="947"/>
      <c r="AE2106" s="947"/>
      <c r="AF2106" s="947">
        <v>340.25</v>
      </c>
      <c r="AG2106" s="947">
        <v>0</v>
      </c>
    </row>
    <row r="2107" spans="1:33" s="952" customFormat="1" x14ac:dyDescent="0.2">
      <c r="A2107" s="946">
        <v>38623</v>
      </c>
      <c r="B2107" s="947">
        <v>20.88</v>
      </c>
      <c r="C2107" s="947"/>
      <c r="D2107" s="947">
        <v>11.263</v>
      </c>
      <c r="E2107" s="947"/>
      <c r="F2107" s="1013">
        <f t="shared" si="67"/>
        <v>32.143000000000001</v>
      </c>
      <c r="G2107" s="1013"/>
      <c r="H2107" s="1013"/>
      <c r="I2107" s="1013"/>
      <c r="J2107" s="1013"/>
      <c r="K2107" s="1013"/>
      <c r="L2107" s="1013"/>
      <c r="M2107" s="1013"/>
      <c r="N2107" s="1013"/>
      <c r="O2107" s="1013"/>
      <c r="P2107" s="1013"/>
      <c r="Q2107" s="1013"/>
      <c r="R2107" s="1013"/>
      <c r="S2107" s="947">
        <v>0</v>
      </c>
      <c r="T2107" s="948">
        <v>0</v>
      </c>
      <c r="U2107" s="981">
        <v>0</v>
      </c>
      <c r="V2107" s="947">
        <v>0</v>
      </c>
      <c r="W2107" s="950">
        <v>0</v>
      </c>
      <c r="X2107" s="950"/>
      <c r="Y2107" s="947">
        <f t="shared" si="68"/>
        <v>32.143000000000001</v>
      </c>
      <c r="Z2107" s="947"/>
      <c r="AA2107" s="947">
        <v>0</v>
      </c>
      <c r="AB2107" s="947">
        <v>333.15</v>
      </c>
      <c r="AC2107" s="947">
        <v>0</v>
      </c>
      <c r="AD2107" s="947"/>
      <c r="AE2107" s="947"/>
      <c r="AF2107" s="947">
        <v>339.94</v>
      </c>
      <c r="AG2107" s="947">
        <v>0</v>
      </c>
    </row>
    <row r="2108" spans="1:33" s="952" customFormat="1" x14ac:dyDescent="0.2">
      <c r="A2108" s="946">
        <v>38624</v>
      </c>
      <c r="B2108" s="947">
        <v>20.829000000000001</v>
      </c>
      <c r="C2108" s="947"/>
      <c r="D2108" s="947">
        <v>11.629</v>
      </c>
      <c r="E2108" s="947"/>
      <c r="F2108" s="1013">
        <f t="shared" si="67"/>
        <v>32.457999999999998</v>
      </c>
      <c r="G2108" s="1013"/>
      <c r="H2108" s="1013"/>
      <c r="I2108" s="1013"/>
      <c r="J2108" s="1013"/>
      <c r="K2108" s="1013"/>
      <c r="L2108" s="1013"/>
      <c r="M2108" s="1013"/>
      <c r="N2108" s="1013"/>
      <c r="O2108" s="1013"/>
      <c r="P2108" s="1013"/>
      <c r="Q2108" s="1013"/>
      <c r="R2108" s="1013"/>
      <c r="S2108" s="947">
        <v>0</v>
      </c>
      <c r="T2108" s="948">
        <v>0</v>
      </c>
      <c r="U2108" s="981">
        <v>0</v>
      </c>
      <c r="V2108" s="947">
        <v>0</v>
      </c>
      <c r="W2108" s="950">
        <v>0</v>
      </c>
      <c r="X2108" s="950"/>
      <c r="Y2108" s="947">
        <f t="shared" si="68"/>
        <v>32.457999999999998</v>
      </c>
      <c r="Z2108" s="947"/>
      <c r="AA2108" s="947">
        <v>0</v>
      </c>
      <c r="AB2108" s="947">
        <v>333.14</v>
      </c>
      <c r="AC2108" s="947">
        <v>0</v>
      </c>
      <c r="AD2108" s="947"/>
      <c r="AE2108" s="947"/>
      <c r="AF2108" s="980">
        <v>339.68</v>
      </c>
      <c r="AG2108" s="947">
        <v>0</v>
      </c>
    </row>
    <row r="2109" spans="1:33" s="952" customFormat="1" x14ac:dyDescent="0.2">
      <c r="A2109" s="946">
        <v>38625</v>
      </c>
      <c r="B2109" s="947">
        <v>21.414999999999999</v>
      </c>
      <c r="C2109" s="947"/>
      <c r="D2109" s="947">
        <v>11.81</v>
      </c>
      <c r="E2109" s="947"/>
      <c r="F2109" s="1013">
        <f t="shared" si="67"/>
        <v>33.225000000000001</v>
      </c>
      <c r="G2109" s="1013"/>
      <c r="H2109" s="1013"/>
      <c r="I2109" s="1013"/>
      <c r="J2109" s="1013"/>
      <c r="K2109" s="1013"/>
      <c r="L2109" s="1013"/>
      <c r="M2109" s="1013"/>
      <c r="N2109" s="1013"/>
      <c r="O2109" s="1013"/>
      <c r="P2109" s="1013"/>
      <c r="Q2109" s="1013"/>
      <c r="R2109" s="1013"/>
      <c r="S2109" s="947">
        <v>0</v>
      </c>
      <c r="T2109" s="948">
        <v>0</v>
      </c>
      <c r="U2109" s="981">
        <v>0</v>
      </c>
      <c r="V2109" s="947">
        <v>0</v>
      </c>
      <c r="W2109" s="947">
        <v>0</v>
      </c>
      <c r="X2109" s="947"/>
      <c r="Y2109" s="947">
        <f t="shared" si="68"/>
        <v>33.225000000000001</v>
      </c>
      <c r="Z2109" s="947"/>
      <c r="AA2109" s="947">
        <v>0</v>
      </c>
      <c r="AB2109" s="980">
        <v>333.14</v>
      </c>
      <c r="AC2109" s="947">
        <v>0</v>
      </c>
      <c r="AD2109" s="947"/>
      <c r="AE2109" s="947"/>
      <c r="AF2109" s="980">
        <v>339.41</v>
      </c>
      <c r="AG2109" s="947">
        <v>0</v>
      </c>
    </row>
    <row r="2110" spans="1:33" s="952" customFormat="1" x14ac:dyDescent="0.2">
      <c r="A2110" s="946">
        <v>38626</v>
      </c>
      <c r="B2110" s="947">
        <v>20.681000000000001</v>
      </c>
      <c r="C2110" s="947"/>
      <c r="D2110" s="947">
        <v>10.259</v>
      </c>
      <c r="E2110" s="947"/>
      <c r="F2110" s="947">
        <f t="shared" si="67"/>
        <v>30.94</v>
      </c>
      <c r="G2110" s="947"/>
      <c r="H2110" s="947"/>
      <c r="I2110" s="947"/>
      <c r="J2110" s="947"/>
      <c r="K2110" s="947"/>
      <c r="L2110" s="947"/>
      <c r="M2110" s="947"/>
      <c r="N2110" s="947"/>
      <c r="O2110" s="947"/>
      <c r="P2110" s="947"/>
      <c r="Q2110" s="947"/>
      <c r="R2110" s="947"/>
      <c r="S2110" s="947">
        <v>0</v>
      </c>
      <c r="T2110" s="948">
        <v>0</v>
      </c>
      <c r="U2110" s="949">
        <v>0</v>
      </c>
      <c r="V2110" s="947">
        <v>0</v>
      </c>
      <c r="W2110" s="947">
        <v>0</v>
      </c>
      <c r="X2110" s="947"/>
      <c r="Y2110" s="947">
        <f t="shared" si="68"/>
        <v>30.94</v>
      </c>
      <c r="Z2110" s="947"/>
      <c r="AA2110" s="947">
        <v>0</v>
      </c>
      <c r="AB2110" s="947">
        <v>333.14</v>
      </c>
      <c r="AC2110" s="947">
        <v>0</v>
      </c>
      <c r="AD2110" s="947"/>
      <c r="AE2110" s="947"/>
      <c r="AF2110" s="950">
        <v>339</v>
      </c>
      <c r="AG2110" s="950">
        <v>0</v>
      </c>
    </row>
    <row r="2111" spans="1:33" s="952" customFormat="1" x14ac:dyDescent="0.2">
      <c r="A2111" s="946">
        <v>38627</v>
      </c>
      <c r="B2111" s="947">
        <v>19.440999999999999</v>
      </c>
      <c r="C2111" s="947"/>
      <c r="D2111" s="947">
        <v>11.875999999999999</v>
      </c>
      <c r="E2111" s="947"/>
      <c r="F2111" s="947">
        <f t="shared" si="67"/>
        <v>31.317</v>
      </c>
      <c r="G2111" s="947"/>
      <c r="H2111" s="947"/>
      <c r="I2111" s="947"/>
      <c r="J2111" s="947"/>
      <c r="K2111" s="947"/>
      <c r="L2111" s="947"/>
      <c r="M2111" s="947"/>
      <c r="N2111" s="947"/>
      <c r="O2111" s="947"/>
      <c r="P2111" s="947"/>
      <c r="Q2111" s="947"/>
      <c r="R2111" s="947"/>
      <c r="S2111" s="947">
        <v>0</v>
      </c>
      <c r="T2111" s="948">
        <v>0</v>
      </c>
      <c r="U2111" s="949">
        <v>0</v>
      </c>
      <c r="V2111" s="947">
        <v>0</v>
      </c>
      <c r="W2111" s="947">
        <v>0</v>
      </c>
      <c r="X2111" s="947"/>
      <c r="Y2111" s="947">
        <f t="shared" si="68"/>
        <v>31.317</v>
      </c>
      <c r="Z2111" s="947"/>
      <c r="AA2111" s="947">
        <v>0</v>
      </c>
      <c r="AB2111" s="947">
        <v>333.13</v>
      </c>
      <c r="AC2111" s="947">
        <v>0</v>
      </c>
      <c r="AD2111" s="947"/>
      <c r="AE2111" s="947"/>
      <c r="AF2111" s="950">
        <v>338.99</v>
      </c>
      <c r="AG2111" s="950">
        <v>0</v>
      </c>
    </row>
    <row r="2112" spans="1:33" s="952" customFormat="1" x14ac:dyDescent="0.2">
      <c r="A2112" s="946">
        <v>38628</v>
      </c>
      <c r="B2112" s="953">
        <v>20.582000000000001</v>
      </c>
      <c r="C2112" s="953"/>
      <c r="D2112" s="947">
        <v>9.0860000000000003</v>
      </c>
      <c r="E2112" s="947"/>
      <c r="F2112" s="947">
        <f t="shared" si="67"/>
        <v>29.667999999999999</v>
      </c>
      <c r="G2112" s="947"/>
      <c r="H2112" s="947"/>
      <c r="I2112" s="947"/>
      <c r="J2112" s="947"/>
      <c r="K2112" s="947"/>
      <c r="L2112" s="947"/>
      <c r="M2112" s="947"/>
      <c r="N2112" s="947"/>
      <c r="O2112" s="947"/>
      <c r="P2112" s="947"/>
      <c r="Q2112" s="947"/>
      <c r="R2112" s="947"/>
      <c r="S2112" s="947">
        <v>0</v>
      </c>
      <c r="T2112" s="948">
        <v>0</v>
      </c>
      <c r="U2112" s="949">
        <v>0</v>
      </c>
      <c r="V2112" s="947">
        <v>0</v>
      </c>
      <c r="W2112" s="947">
        <v>0</v>
      </c>
      <c r="X2112" s="947"/>
      <c r="Y2112" s="947">
        <f t="shared" si="68"/>
        <v>29.667999999999999</v>
      </c>
      <c r="Z2112" s="947"/>
      <c r="AA2112" s="947">
        <v>0</v>
      </c>
      <c r="AB2112" s="947">
        <v>333.13</v>
      </c>
      <c r="AC2112" s="947">
        <v>0</v>
      </c>
      <c r="AD2112" s="947"/>
      <c r="AE2112" s="947"/>
      <c r="AF2112" s="947">
        <v>338.51</v>
      </c>
      <c r="AG2112" s="947">
        <v>0</v>
      </c>
    </row>
    <row r="2113" spans="1:33" s="952" customFormat="1" x14ac:dyDescent="0.2">
      <c r="A2113" s="946">
        <v>38629</v>
      </c>
      <c r="B2113" s="947">
        <v>20.030999999999999</v>
      </c>
      <c r="C2113" s="947"/>
      <c r="D2113" s="947">
        <v>11.29</v>
      </c>
      <c r="E2113" s="947"/>
      <c r="F2113" s="947">
        <f t="shared" si="67"/>
        <v>31.320999999999998</v>
      </c>
      <c r="G2113" s="947"/>
      <c r="H2113" s="947"/>
      <c r="I2113" s="947"/>
      <c r="J2113" s="947"/>
      <c r="K2113" s="947"/>
      <c r="L2113" s="947"/>
      <c r="M2113" s="947"/>
      <c r="N2113" s="947"/>
      <c r="O2113" s="947"/>
      <c r="P2113" s="947"/>
      <c r="Q2113" s="947"/>
      <c r="R2113" s="947"/>
      <c r="S2113" s="947">
        <v>0</v>
      </c>
      <c r="T2113" s="948">
        <v>0</v>
      </c>
      <c r="U2113" s="949">
        <v>0</v>
      </c>
      <c r="V2113" s="947">
        <v>0</v>
      </c>
      <c r="W2113" s="947">
        <v>0</v>
      </c>
      <c r="X2113" s="947"/>
      <c r="Y2113" s="947">
        <f t="shared" si="68"/>
        <v>31.320999999999998</v>
      </c>
      <c r="Z2113" s="947"/>
      <c r="AA2113" s="947">
        <v>0</v>
      </c>
      <c r="AB2113" s="947">
        <v>333.13</v>
      </c>
      <c r="AC2113" s="947">
        <v>0.01</v>
      </c>
      <c r="AD2113" s="947"/>
      <c r="AE2113" s="947"/>
      <c r="AF2113" s="947">
        <v>338.28</v>
      </c>
      <c r="AG2113" s="947">
        <v>0.01</v>
      </c>
    </row>
    <row r="2114" spans="1:33" s="952" customFormat="1" x14ac:dyDescent="0.2">
      <c r="A2114" s="946">
        <v>38630</v>
      </c>
      <c r="B2114" s="947">
        <v>20.651</v>
      </c>
      <c r="C2114" s="947"/>
      <c r="D2114" s="947">
        <v>10.895</v>
      </c>
      <c r="E2114" s="947"/>
      <c r="F2114" s="947">
        <f t="shared" si="67"/>
        <v>31.545999999999999</v>
      </c>
      <c r="G2114" s="947"/>
      <c r="H2114" s="947"/>
      <c r="I2114" s="947"/>
      <c r="J2114" s="947"/>
      <c r="K2114" s="947"/>
      <c r="L2114" s="947"/>
      <c r="M2114" s="947"/>
      <c r="N2114" s="947"/>
      <c r="O2114" s="947"/>
      <c r="P2114" s="947"/>
      <c r="Q2114" s="947"/>
      <c r="R2114" s="947"/>
      <c r="S2114" s="947">
        <v>0</v>
      </c>
      <c r="T2114" s="948">
        <v>0</v>
      </c>
      <c r="U2114" s="949">
        <v>0</v>
      </c>
      <c r="V2114" s="947">
        <v>0</v>
      </c>
      <c r="W2114" s="947">
        <v>0</v>
      </c>
      <c r="X2114" s="947"/>
      <c r="Y2114" s="947">
        <f t="shared" si="68"/>
        <v>31.545999999999999</v>
      </c>
      <c r="Z2114" s="947"/>
      <c r="AA2114" s="947">
        <v>0</v>
      </c>
      <c r="AB2114" s="947">
        <v>333.12</v>
      </c>
      <c r="AC2114" s="947">
        <v>0.05</v>
      </c>
      <c r="AD2114" s="947"/>
      <c r="AE2114" s="947"/>
      <c r="AF2114" s="950">
        <v>338</v>
      </c>
      <c r="AG2114" s="950">
        <v>0.04</v>
      </c>
    </row>
    <row r="2115" spans="1:33" s="952" customFormat="1" x14ac:dyDescent="0.2">
      <c r="A2115" s="946">
        <v>38631</v>
      </c>
      <c r="B2115" s="947">
        <v>20.626000000000001</v>
      </c>
      <c r="C2115" s="947"/>
      <c r="D2115" s="947">
        <v>9.7460000000000004</v>
      </c>
      <c r="E2115" s="947"/>
      <c r="F2115" s="947">
        <f t="shared" si="67"/>
        <v>30.372</v>
      </c>
      <c r="G2115" s="947"/>
      <c r="H2115" s="947"/>
      <c r="I2115" s="947"/>
      <c r="J2115" s="947"/>
      <c r="K2115" s="947"/>
      <c r="L2115" s="947"/>
      <c r="M2115" s="947"/>
      <c r="N2115" s="947"/>
      <c r="O2115" s="947"/>
      <c r="P2115" s="947"/>
      <c r="Q2115" s="947"/>
      <c r="R2115" s="947"/>
      <c r="S2115" s="947">
        <v>0</v>
      </c>
      <c r="T2115" s="948">
        <v>0</v>
      </c>
      <c r="U2115" s="949">
        <v>0</v>
      </c>
      <c r="V2115" s="947">
        <v>0</v>
      </c>
      <c r="W2115" s="947">
        <v>0</v>
      </c>
      <c r="X2115" s="947"/>
      <c r="Y2115" s="947">
        <f t="shared" si="68"/>
        <v>30.372</v>
      </c>
      <c r="Z2115" s="947"/>
      <c r="AA2115" s="947">
        <v>0</v>
      </c>
      <c r="AB2115" s="947">
        <v>333.18</v>
      </c>
      <c r="AC2115" s="947">
        <v>0.44</v>
      </c>
      <c r="AD2115" s="947"/>
      <c r="AE2115" s="947"/>
      <c r="AF2115" s="947">
        <v>337.75</v>
      </c>
      <c r="AG2115" s="947">
        <v>0.4</v>
      </c>
    </row>
    <row r="2116" spans="1:33" s="952" customFormat="1" x14ac:dyDescent="0.2">
      <c r="A2116" s="946">
        <v>38632</v>
      </c>
      <c r="B2116" s="947">
        <v>18.475999999999999</v>
      </c>
      <c r="C2116" s="947"/>
      <c r="D2116" s="947">
        <v>10.5</v>
      </c>
      <c r="E2116" s="947"/>
      <c r="F2116" s="947">
        <f t="shared" si="67"/>
        <v>28.975999999999999</v>
      </c>
      <c r="G2116" s="947"/>
      <c r="H2116" s="947"/>
      <c r="I2116" s="947"/>
      <c r="J2116" s="947"/>
      <c r="K2116" s="947"/>
      <c r="L2116" s="947"/>
      <c r="M2116" s="947"/>
      <c r="N2116" s="947"/>
      <c r="O2116" s="947"/>
      <c r="P2116" s="947"/>
      <c r="Q2116" s="947"/>
      <c r="R2116" s="947"/>
      <c r="S2116" s="947">
        <v>0</v>
      </c>
      <c r="T2116" s="948">
        <v>0</v>
      </c>
      <c r="U2116" s="949">
        <v>0</v>
      </c>
      <c r="V2116" s="949">
        <v>0</v>
      </c>
      <c r="W2116" s="949">
        <v>0</v>
      </c>
      <c r="X2116" s="949"/>
      <c r="Y2116" s="947">
        <f t="shared" si="68"/>
        <v>28.975999999999999</v>
      </c>
      <c r="Z2116" s="947"/>
      <c r="AA2116" s="947">
        <v>0</v>
      </c>
      <c r="AB2116" s="947">
        <v>333.3</v>
      </c>
      <c r="AC2116" s="947">
        <v>2.52</v>
      </c>
      <c r="AD2116" s="947"/>
      <c r="AE2116" s="947"/>
      <c r="AF2116" s="947">
        <v>337.62</v>
      </c>
      <c r="AG2116" s="947">
        <v>1.42</v>
      </c>
    </row>
    <row r="2117" spans="1:33" s="952" customFormat="1" x14ac:dyDescent="0.2">
      <c r="A2117" s="946">
        <v>38633</v>
      </c>
      <c r="B2117" s="950">
        <v>18.042000000000002</v>
      </c>
      <c r="C2117" s="950"/>
      <c r="D2117" s="947">
        <v>10.129</v>
      </c>
      <c r="E2117" s="947"/>
      <c r="F2117" s="947">
        <f t="shared" si="67"/>
        <v>28.170999999999999</v>
      </c>
      <c r="G2117" s="947"/>
      <c r="H2117" s="947"/>
      <c r="I2117" s="947"/>
      <c r="J2117" s="947"/>
      <c r="K2117" s="947"/>
      <c r="L2117" s="947"/>
      <c r="M2117" s="947"/>
      <c r="N2117" s="947"/>
      <c r="O2117" s="947"/>
      <c r="P2117" s="947"/>
      <c r="Q2117" s="947"/>
      <c r="R2117" s="947"/>
      <c r="S2117" s="947">
        <v>0</v>
      </c>
      <c r="T2117" s="948">
        <v>0</v>
      </c>
      <c r="U2117" s="949">
        <v>0</v>
      </c>
      <c r="V2117" s="949">
        <v>0</v>
      </c>
      <c r="W2117" s="949">
        <v>0</v>
      </c>
      <c r="X2117" s="949"/>
      <c r="Y2117" s="947">
        <f t="shared" si="68"/>
        <v>28.170999999999999</v>
      </c>
      <c r="Z2117" s="947"/>
      <c r="AA2117" s="947">
        <v>0</v>
      </c>
      <c r="AB2117" s="947">
        <v>333.33</v>
      </c>
      <c r="AC2117" s="947">
        <v>0.05</v>
      </c>
      <c r="AD2117" s="947"/>
      <c r="AE2117" s="947"/>
      <c r="AF2117" s="980">
        <v>337.27</v>
      </c>
      <c r="AG2117" s="947">
        <v>0.3</v>
      </c>
    </row>
    <row r="2118" spans="1:33" s="952" customFormat="1" x14ac:dyDescent="0.2">
      <c r="A2118" s="946">
        <v>38634</v>
      </c>
      <c r="B2118" s="947">
        <v>19.695</v>
      </c>
      <c r="C2118" s="947"/>
      <c r="D2118" s="947">
        <v>6.798</v>
      </c>
      <c r="E2118" s="947"/>
      <c r="F2118" s="947">
        <f t="shared" si="67"/>
        <v>26.493000000000002</v>
      </c>
      <c r="G2118" s="947"/>
      <c r="H2118" s="947"/>
      <c r="I2118" s="947"/>
      <c r="J2118" s="947"/>
      <c r="K2118" s="947"/>
      <c r="L2118" s="947"/>
      <c r="M2118" s="947"/>
      <c r="N2118" s="947"/>
      <c r="O2118" s="947"/>
      <c r="P2118" s="947"/>
      <c r="Q2118" s="947"/>
      <c r="R2118" s="947"/>
      <c r="S2118" s="947">
        <v>0</v>
      </c>
      <c r="T2118" s="948">
        <v>0</v>
      </c>
      <c r="U2118" s="949">
        <v>0</v>
      </c>
      <c r="V2118" s="949">
        <v>0</v>
      </c>
      <c r="W2118" s="949">
        <v>0</v>
      </c>
      <c r="X2118" s="949"/>
      <c r="Y2118" s="947">
        <f t="shared" si="68"/>
        <v>26.493000000000002</v>
      </c>
      <c r="Z2118" s="947"/>
      <c r="AA2118" s="947">
        <v>0</v>
      </c>
      <c r="AB2118" s="947">
        <v>333.36</v>
      </c>
      <c r="AC2118" s="947">
        <v>0.1</v>
      </c>
      <c r="AD2118" s="947"/>
      <c r="AE2118" s="947"/>
      <c r="AF2118" s="947">
        <v>337</v>
      </c>
      <c r="AG2118" s="947">
        <v>0.11</v>
      </c>
    </row>
    <row r="2119" spans="1:33" s="952" customFormat="1" x14ac:dyDescent="0.2">
      <c r="A2119" s="946">
        <v>38635</v>
      </c>
      <c r="B2119" s="1021">
        <v>17.629000000000001</v>
      </c>
      <c r="C2119" s="1021"/>
      <c r="D2119" s="947">
        <v>9.1270000000000007</v>
      </c>
      <c r="E2119" s="947"/>
      <c r="F2119" s="947">
        <f t="shared" si="67"/>
        <v>26.756</v>
      </c>
      <c r="G2119" s="947"/>
      <c r="H2119" s="947"/>
      <c r="I2119" s="947"/>
      <c r="J2119" s="947"/>
      <c r="K2119" s="947"/>
      <c r="L2119" s="947"/>
      <c r="M2119" s="947"/>
      <c r="N2119" s="947"/>
      <c r="O2119" s="947"/>
      <c r="P2119" s="947"/>
      <c r="Q2119" s="947"/>
      <c r="R2119" s="947"/>
      <c r="S2119" s="947">
        <v>0</v>
      </c>
      <c r="T2119" s="948">
        <v>0</v>
      </c>
      <c r="U2119" s="949">
        <v>0</v>
      </c>
      <c r="V2119" s="947">
        <v>0</v>
      </c>
      <c r="W2119" s="947">
        <v>0</v>
      </c>
      <c r="X2119" s="947"/>
      <c r="Y2119" s="947">
        <f t="shared" si="68"/>
        <v>26.756</v>
      </c>
      <c r="Z2119" s="947"/>
      <c r="AA2119" s="947">
        <v>0</v>
      </c>
      <c r="AB2119" s="980">
        <v>333.41</v>
      </c>
      <c r="AC2119" s="947">
        <v>0.23</v>
      </c>
      <c r="AD2119" s="947"/>
      <c r="AE2119" s="947"/>
      <c r="AF2119" s="947">
        <v>336.75</v>
      </c>
      <c r="AG2119" s="947">
        <v>0.15</v>
      </c>
    </row>
    <row r="2120" spans="1:33" s="952" customFormat="1" x14ac:dyDescent="0.2">
      <c r="A2120" s="946">
        <v>38636</v>
      </c>
      <c r="B2120" s="947">
        <v>18.88</v>
      </c>
      <c r="C2120" s="947"/>
      <c r="D2120" s="947">
        <v>8.1349999999999998</v>
      </c>
      <c r="E2120" s="947"/>
      <c r="F2120" s="947">
        <f t="shared" si="67"/>
        <v>27.015000000000001</v>
      </c>
      <c r="G2120" s="947"/>
      <c r="H2120" s="947"/>
      <c r="I2120" s="947"/>
      <c r="J2120" s="947"/>
      <c r="K2120" s="947"/>
      <c r="L2120" s="947"/>
      <c r="M2120" s="947"/>
      <c r="N2120" s="947"/>
      <c r="O2120" s="947"/>
      <c r="P2120" s="947"/>
      <c r="Q2120" s="947"/>
      <c r="R2120" s="947"/>
      <c r="S2120" s="947">
        <v>0</v>
      </c>
      <c r="T2120" s="1015">
        <v>0</v>
      </c>
      <c r="U2120" s="949">
        <v>0</v>
      </c>
      <c r="V2120" s="947">
        <v>0</v>
      </c>
      <c r="W2120" s="947">
        <v>0</v>
      </c>
      <c r="X2120" s="947"/>
      <c r="Y2120" s="947">
        <f t="shared" si="68"/>
        <v>27.015000000000001</v>
      </c>
      <c r="Z2120" s="947"/>
      <c r="AA2120" s="947">
        <v>0</v>
      </c>
      <c r="AB2120" s="947">
        <v>333.42</v>
      </c>
      <c r="AC2120" s="947">
        <v>0.04</v>
      </c>
      <c r="AD2120" s="947"/>
      <c r="AE2120" s="947"/>
      <c r="AF2120" s="980">
        <v>336.55</v>
      </c>
      <c r="AG2120" s="947">
        <v>0</v>
      </c>
    </row>
    <row r="2121" spans="1:33" s="952" customFormat="1" x14ac:dyDescent="0.2">
      <c r="A2121" s="946">
        <v>38637</v>
      </c>
      <c r="B2121" s="947">
        <v>18.545000000000002</v>
      </c>
      <c r="C2121" s="947"/>
      <c r="D2121" s="947">
        <v>10.161</v>
      </c>
      <c r="E2121" s="947"/>
      <c r="F2121" s="947">
        <f t="shared" si="67"/>
        <v>28.706000000000003</v>
      </c>
      <c r="G2121" s="947"/>
      <c r="H2121" s="947"/>
      <c r="I2121" s="947"/>
      <c r="J2121" s="947"/>
      <c r="K2121" s="947"/>
      <c r="L2121" s="947"/>
      <c r="M2121" s="947"/>
      <c r="N2121" s="947"/>
      <c r="O2121" s="947"/>
      <c r="P2121" s="947"/>
      <c r="Q2121" s="947"/>
      <c r="R2121" s="947"/>
      <c r="S2121" s="947">
        <v>0</v>
      </c>
      <c r="T2121" s="948">
        <v>0</v>
      </c>
      <c r="U2121" s="949">
        <v>0</v>
      </c>
      <c r="V2121" s="947">
        <v>0</v>
      </c>
      <c r="W2121" s="947">
        <v>0</v>
      </c>
      <c r="X2121" s="947"/>
      <c r="Y2121" s="947">
        <f t="shared" si="68"/>
        <v>28.706000000000003</v>
      </c>
      <c r="Z2121" s="947"/>
      <c r="AA2121" s="947">
        <v>0</v>
      </c>
      <c r="AB2121" s="947">
        <v>333.38</v>
      </c>
      <c r="AC2121" s="947">
        <v>0.01</v>
      </c>
      <c r="AD2121" s="947"/>
      <c r="AE2121" s="947"/>
      <c r="AF2121" s="947">
        <v>336.64</v>
      </c>
      <c r="AG2121" s="947">
        <v>2.5000000000000001E-2</v>
      </c>
    </row>
    <row r="2122" spans="1:33" s="952" customFormat="1" x14ac:dyDescent="0.2">
      <c r="A2122" s="946">
        <v>38638</v>
      </c>
      <c r="B2122" s="947">
        <v>18.434999999999999</v>
      </c>
      <c r="C2122" s="947"/>
      <c r="D2122" s="947">
        <v>10.220000000000001</v>
      </c>
      <c r="E2122" s="947"/>
      <c r="F2122" s="947">
        <f t="shared" si="67"/>
        <v>28.655000000000001</v>
      </c>
      <c r="G2122" s="947"/>
      <c r="H2122" s="947"/>
      <c r="I2122" s="947"/>
      <c r="J2122" s="947"/>
      <c r="K2122" s="947"/>
      <c r="L2122" s="947"/>
      <c r="M2122" s="947"/>
      <c r="N2122" s="947"/>
      <c r="O2122" s="947"/>
      <c r="P2122" s="947"/>
      <c r="Q2122" s="947"/>
      <c r="R2122" s="947"/>
      <c r="S2122" s="947">
        <v>0</v>
      </c>
      <c r="T2122" s="948">
        <v>0</v>
      </c>
      <c r="U2122" s="949">
        <v>0</v>
      </c>
      <c r="V2122" s="947">
        <v>0</v>
      </c>
      <c r="W2122" s="947">
        <v>0</v>
      </c>
      <c r="X2122" s="947"/>
      <c r="Y2122" s="947">
        <f t="shared" si="68"/>
        <v>28.655000000000001</v>
      </c>
      <c r="Z2122" s="947"/>
      <c r="AA2122" s="947">
        <v>0</v>
      </c>
      <c r="AB2122" s="947">
        <v>333.35</v>
      </c>
      <c r="AC2122" s="947">
        <v>0</v>
      </c>
      <c r="AD2122" s="947"/>
      <c r="AE2122" s="947"/>
      <c r="AF2122" s="947">
        <v>336.55</v>
      </c>
      <c r="AG2122" s="947">
        <v>0</v>
      </c>
    </row>
    <row r="2123" spans="1:33" s="952" customFormat="1" x14ac:dyDescent="0.2">
      <c r="A2123" s="946">
        <v>38639</v>
      </c>
      <c r="B2123" s="947">
        <v>18.140999999999998</v>
      </c>
      <c r="C2123" s="947"/>
      <c r="D2123" s="947">
        <v>9.5730000000000004</v>
      </c>
      <c r="E2123" s="947"/>
      <c r="F2123" s="947">
        <f t="shared" si="67"/>
        <v>27.713999999999999</v>
      </c>
      <c r="G2123" s="947"/>
      <c r="H2123" s="947"/>
      <c r="I2123" s="947"/>
      <c r="J2123" s="947"/>
      <c r="K2123" s="947"/>
      <c r="L2123" s="947"/>
      <c r="M2123" s="947"/>
      <c r="N2123" s="947"/>
      <c r="O2123" s="947"/>
      <c r="P2123" s="947"/>
      <c r="Q2123" s="947"/>
      <c r="R2123" s="947"/>
      <c r="S2123" s="947">
        <v>0</v>
      </c>
      <c r="T2123" s="948">
        <v>0</v>
      </c>
      <c r="U2123" s="949">
        <v>0</v>
      </c>
      <c r="V2123" s="947">
        <v>0</v>
      </c>
      <c r="W2123" s="947">
        <v>0</v>
      </c>
      <c r="X2123" s="947"/>
      <c r="Y2123" s="947">
        <f t="shared" si="68"/>
        <v>27.713999999999999</v>
      </c>
      <c r="Z2123" s="947"/>
      <c r="AA2123" s="947">
        <v>0</v>
      </c>
      <c r="AB2123" s="947">
        <v>332.91</v>
      </c>
      <c r="AC2123" s="947">
        <v>0</v>
      </c>
      <c r="AD2123" s="947"/>
      <c r="AE2123" s="947"/>
      <c r="AF2123" s="947">
        <v>336.24</v>
      </c>
      <c r="AG2123" s="947">
        <v>0</v>
      </c>
    </row>
    <row r="2124" spans="1:33" s="952" customFormat="1" x14ac:dyDescent="0.2">
      <c r="A2124" s="946">
        <v>38640</v>
      </c>
      <c r="B2124" s="947">
        <v>17.847999999999999</v>
      </c>
      <c r="C2124" s="947"/>
      <c r="D2124" s="947">
        <v>9.3569999999999993</v>
      </c>
      <c r="E2124" s="947"/>
      <c r="F2124" s="947">
        <f t="shared" si="67"/>
        <v>27.204999999999998</v>
      </c>
      <c r="G2124" s="947"/>
      <c r="H2124" s="947"/>
      <c r="I2124" s="947"/>
      <c r="J2124" s="947"/>
      <c r="K2124" s="947"/>
      <c r="L2124" s="947"/>
      <c r="M2124" s="947"/>
      <c r="N2124" s="947"/>
      <c r="O2124" s="947"/>
      <c r="P2124" s="947"/>
      <c r="Q2124" s="947"/>
      <c r="R2124" s="947"/>
      <c r="S2124" s="947">
        <v>0</v>
      </c>
      <c r="T2124" s="948">
        <v>0</v>
      </c>
      <c r="U2124" s="949">
        <v>0</v>
      </c>
      <c r="V2124" s="947">
        <v>0</v>
      </c>
      <c r="W2124" s="947">
        <v>0</v>
      </c>
      <c r="X2124" s="947"/>
      <c r="Y2124" s="947">
        <f t="shared" si="68"/>
        <v>27.204999999999998</v>
      </c>
      <c r="Z2124" s="947"/>
      <c r="AA2124" s="947">
        <v>0</v>
      </c>
      <c r="AB2124" s="947">
        <v>332.68</v>
      </c>
      <c r="AC2124" s="947">
        <v>0</v>
      </c>
      <c r="AD2124" s="947"/>
      <c r="AE2124" s="947"/>
      <c r="AF2124" s="947">
        <v>336.23</v>
      </c>
      <c r="AG2124" s="947">
        <v>0</v>
      </c>
    </row>
    <row r="2125" spans="1:33" s="952" customFormat="1" x14ac:dyDescent="0.2">
      <c r="A2125" s="946">
        <v>38641</v>
      </c>
      <c r="B2125" s="947">
        <v>18.704000000000001</v>
      </c>
      <c r="C2125" s="947"/>
      <c r="D2125" s="947">
        <v>8.0399999999999991</v>
      </c>
      <c r="E2125" s="947"/>
      <c r="F2125" s="947">
        <f t="shared" si="67"/>
        <v>26.744</v>
      </c>
      <c r="G2125" s="947"/>
      <c r="H2125" s="947"/>
      <c r="I2125" s="947"/>
      <c r="J2125" s="947"/>
      <c r="K2125" s="947"/>
      <c r="L2125" s="947"/>
      <c r="M2125" s="947"/>
      <c r="N2125" s="947"/>
      <c r="O2125" s="947"/>
      <c r="P2125" s="947"/>
      <c r="Q2125" s="947"/>
      <c r="R2125" s="947"/>
      <c r="S2125" s="947">
        <v>0</v>
      </c>
      <c r="T2125" s="948">
        <v>0</v>
      </c>
      <c r="U2125" s="949">
        <v>0</v>
      </c>
      <c r="V2125" s="947">
        <v>0</v>
      </c>
      <c r="W2125" s="947">
        <v>0</v>
      </c>
      <c r="X2125" s="947"/>
      <c r="Y2125" s="947">
        <f t="shared" si="68"/>
        <v>26.744</v>
      </c>
      <c r="Z2125" s="947"/>
      <c r="AA2125" s="947">
        <v>0</v>
      </c>
      <c r="AB2125" s="947">
        <v>332.56</v>
      </c>
      <c r="AC2125" s="947">
        <v>0</v>
      </c>
      <c r="AD2125" s="947"/>
      <c r="AE2125" s="947"/>
      <c r="AF2125" s="947">
        <v>336.2</v>
      </c>
      <c r="AG2125" s="947">
        <v>0</v>
      </c>
    </row>
    <row r="2126" spans="1:33" s="952" customFormat="1" x14ac:dyDescent="0.2">
      <c r="A2126" s="946">
        <v>38642</v>
      </c>
      <c r="B2126" s="947">
        <v>18.64</v>
      </c>
      <c r="C2126" s="947"/>
      <c r="D2126" s="947">
        <v>9.7249999999999996</v>
      </c>
      <c r="E2126" s="947"/>
      <c r="F2126" s="947">
        <f t="shared" si="67"/>
        <v>28.365000000000002</v>
      </c>
      <c r="G2126" s="947"/>
      <c r="H2126" s="947"/>
      <c r="I2126" s="947"/>
      <c r="J2126" s="947"/>
      <c r="K2126" s="947"/>
      <c r="L2126" s="947"/>
      <c r="M2126" s="947"/>
      <c r="N2126" s="947"/>
      <c r="O2126" s="947"/>
      <c r="P2126" s="947"/>
      <c r="Q2126" s="947"/>
      <c r="R2126" s="947"/>
      <c r="S2126" s="947">
        <v>0</v>
      </c>
      <c r="T2126" s="948">
        <v>0</v>
      </c>
      <c r="U2126" s="949">
        <v>0</v>
      </c>
      <c r="V2126" s="947">
        <v>0</v>
      </c>
      <c r="W2126" s="947">
        <v>0</v>
      </c>
      <c r="X2126" s="947"/>
      <c r="Y2126" s="947">
        <f t="shared" si="68"/>
        <v>28.365000000000002</v>
      </c>
      <c r="Z2126" s="947"/>
      <c r="AA2126" s="947">
        <v>0</v>
      </c>
      <c r="AB2126" s="947">
        <v>332.48</v>
      </c>
      <c r="AC2126" s="947">
        <v>0</v>
      </c>
      <c r="AD2126" s="947"/>
      <c r="AE2126" s="947"/>
      <c r="AF2126" s="947">
        <v>336.2</v>
      </c>
      <c r="AG2126" s="947">
        <v>0</v>
      </c>
    </row>
    <row r="2127" spans="1:33" s="952" customFormat="1" x14ac:dyDescent="0.2">
      <c r="A2127" s="946">
        <v>38643</v>
      </c>
      <c r="B2127" s="947">
        <v>19.785</v>
      </c>
      <c r="C2127" s="947"/>
      <c r="D2127" s="947">
        <v>7.96</v>
      </c>
      <c r="E2127" s="947"/>
      <c r="F2127" s="947">
        <f t="shared" si="67"/>
        <v>27.745000000000001</v>
      </c>
      <c r="G2127" s="947"/>
      <c r="H2127" s="947"/>
      <c r="I2127" s="947"/>
      <c r="J2127" s="947"/>
      <c r="K2127" s="947"/>
      <c r="L2127" s="947"/>
      <c r="M2127" s="947"/>
      <c r="N2127" s="947"/>
      <c r="O2127" s="947"/>
      <c r="P2127" s="947"/>
      <c r="Q2127" s="947"/>
      <c r="R2127" s="947"/>
      <c r="S2127" s="947">
        <v>0</v>
      </c>
      <c r="T2127" s="948">
        <v>0</v>
      </c>
      <c r="U2127" s="949">
        <v>0</v>
      </c>
      <c r="V2127" s="947">
        <v>0</v>
      </c>
      <c r="W2127" s="947">
        <v>0</v>
      </c>
      <c r="X2127" s="947"/>
      <c r="Y2127" s="947">
        <f t="shared" si="68"/>
        <v>27.745000000000001</v>
      </c>
      <c r="Z2127" s="947"/>
      <c r="AA2127" s="947">
        <v>0</v>
      </c>
      <c r="AB2127" s="947">
        <v>332.4</v>
      </c>
      <c r="AC2127" s="947">
        <v>0</v>
      </c>
      <c r="AD2127" s="947"/>
      <c r="AE2127" s="947"/>
      <c r="AF2127" s="947">
        <v>336.25</v>
      </c>
      <c r="AG2127" s="947">
        <v>0</v>
      </c>
    </row>
    <row r="2128" spans="1:33" s="952" customFormat="1" x14ac:dyDescent="0.2">
      <c r="A2128" s="946">
        <v>38644</v>
      </c>
      <c r="B2128" s="947">
        <v>21.026</v>
      </c>
      <c r="C2128" s="947"/>
      <c r="D2128" s="947">
        <v>9.9600000000000009</v>
      </c>
      <c r="E2128" s="947"/>
      <c r="F2128" s="947">
        <f t="shared" si="67"/>
        <v>30.986000000000001</v>
      </c>
      <c r="G2128" s="947"/>
      <c r="H2128" s="947"/>
      <c r="I2128" s="947"/>
      <c r="J2128" s="947"/>
      <c r="K2128" s="947"/>
      <c r="L2128" s="947"/>
      <c r="M2128" s="947"/>
      <c r="N2128" s="947"/>
      <c r="O2128" s="947"/>
      <c r="P2128" s="947"/>
      <c r="Q2128" s="947"/>
      <c r="R2128" s="947"/>
      <c r="S2128" s="947">
        <v>0</v>
      </c>
      <c r="T2128" s="958">
        <v>0</v>
      </c>
      <c r="U2128" s="949">
        <v>0</v>
      </c>
      <c r="V2128" s="947">
        <v>0</v>
      </c>
      <c r="W2128" s="947">
        <v>0</v>
      </c>
      <c r="X2128" s="947"/>
      <c r="Y2128" s="947">
        <f t="shared" si="68"/>
        <v>30.986000000000001</v>
      </c>
      <c r="Z2128" s="947"/>
      <c r="AA2128" s="947">
        <v>0</v>
      </c>
      <c r="AB2128" s="947">
        <v>332.29</v>
      </c>
      <c r="AC2128" s="947">
        <v>0</v>
      </c>
      <c r="AD2128" s="947"/>
      <c r="AE2128" s="947"/>
      <c r="AF2128" s="947">
        <v>336.23</v>
      </c>
      <c r="AG2128" s="947">
        <v>0</v>
      </c>
    </row>
    <row r="2129" spans="1:33" s="952" customFormat="1" x14ac:dyDescent="0.2">
      <c r="A2129" s="946">
        <v>38645</v>
      </c>
      <c r="B2129" s="947">
        <v>21.251999999999999</v>
      </c>
      <c r="C2129" s="947"/>
      <c r="D2129" s="947">
        <v>10.952999999999999</v>
      </c>
      <c r="E2129" s="947"/>
      <c r="F2129" s="947">
        <f t="shared" si="67"/>
        <v>32.204999999999998</v>
      </c>
      <c r="G2129" s="947"/>
      <c r="H2129" s="947"/>
      <c r="I2129" s="947"/>
      <c r="J2129" s="947"/>
      <c r="K2129" s="947"/>
      <c r="L2129" s="947"/>
      <c r="M2129" s="947"/>
      <c r="N2129" s="947"/>
      <c r="O2129" s="947"/>
      <c r="P2129" s="947"/>
      <c r="Q2129" s="947"/>
      <c r="R2129" s="947"/>
      <c r="S2129" s="947">
        <v>0</v>
      </c>
      <c r="T2129" s="958">
        <v>0</v>
      </c>
      <c r="U2129" s="949">
        <v>0</v>
      </c>
      <c r="V2129" s="947">
        <v>0</v>
      </c>
      <c r="W2129" s="947">
        <v>0</v>
      </c>
      <c r="X2129" s="947"/>
      <c r="Y2129" s="947">
        <f t="shared" si="68"/>
        <v>32.204999999999998</v>
      </c>
      <c r="Z2129" s="947"/>
      <c r="AA2129" s="947">
        <v>0</v>
      </c>
      <c r="AB2129" s="947">
        <v>332.18</v>
      </c>
      <c r="AC2129" s="947">
        <v>0</v>
      </c>
      <c r="AD2129" s="947"/>
      <c r="AE2129" s="947"/>
      <c r="AF2129" s="950">
        <v>336.2</v>
      </c>
      <c r="AG2129" s="950">
        <v>0</v>
      </c>
    </row>
    <row r="2130" spans="1:33" s="952" customFormat="1" x14ac:dyDescent="0.2">
      <c r="A2130" s="946">
        <v>38646</v>
      </c>
      <c r="B2130" s="947">
        <v>20.338999999999999</v>
      </c>
      <c r="C2130" s="947"/>
      <c r="D2130" s="947">
        <v>10.577999999999999</v>
      </c>
      <c r="E2130" s="947"/>
      <c r="F2130" s="947">
        <f t="shared" si="67"/>
        <v>30.916999999999998</v>
      </c>
      <c r="G2130" s="947"/>
      <c r="H2130" s="947"/>
      <c r="I2130" s="947"/>
      <c r="J2130" s="947"/>
      <c r="K2130" s="947"/>
      <c r="L2130" s="947"/>
      <c r="M2130" s="947"/>
      <c r="N2130" s="947"/>
      <c r="O2130" s="947"/>
      <c r="P2130" s="947"/>
      <c r="Q2130" s="947"/>
      <c r="R2130" s="947"/>
      <c r="S2130" s="947">
        <v>0</v>
      </c>
      <c r="T2130" s="958">
        <v>0</v>
      </c>
      <c r="U2130" s="949">
        <v>0</v>
      </c>
      <c r="V2130" s="947">
        <v>0</v>
      </c>
      <c r="W2130" s="947">
        <v>0</v>
      </c>
      <c r="X2130" s="947"/>
      <c r="Y2130" s="947">
        <f t="shared" si="68"/>
        <v>30.916999999999998</v>
      </c>
      <c r="Z2130" s="947"/>
      <c r="AA2130" s="947">
        <v>0</v>
      </c>
      <c r="AB2130" s="947">
        <v>331.85</v>
      </c>
      <c r="AC2130" s="947">
        <v>0.06</v>
      </c>
      <c r="AD2130" s="947"/>
      <c r="AE2130" s="947"/>
      <c r="AF2130" s="950">
        <v>335.98</v>
      </c>
      <c r="AG2130" s="950">
        <v>0.05</v>
      </c>
    </row>
    <row r="2131" spans="1:33" s="952" customFormat="1" x14ac:dyDescent="0.2">
      <c r="A2131" s="946">
        <v>38647</v>
      </c>
      <c r="B2131" s="947">
        <v>15.997999999999999</v>
      </c>
      <c r="C2131" s="947"/>
      <c r="D2131" s="947">
        <v>10.789</v>
      </c>
      <c r="E2131" s="947"/>
      <c r="F2131" s="947">
        <f t="shared" si="67"/>
        <v>26.786999999999999</v>
      </c>
      <c r="G2131" s="947"/>
      <c r="H2131" s="947"/>
      <c r="I2131" s="947"/>
      <c r="J2131" s="947"/>
      <c r="K2131" s="947"/>
      <c r="L2131" s="947"/>
      <c r="M2131" s="947"/>
      <c r="N2131" s="947"/>
      <c r="O2131" s="947"/>
      <c r="P2131" s="947"/>
      <c r="Q2131" s="947"/>
      <c r="R2131" s="947"/>
      <c r="S2131" s="947">
        <v>0</v>
      </c>
      <c r="T2131" s="958">
        <v>0</v>
      </c>
      <c r="U2131" s="949">
        <v>0</v>
      </c>
      <c r="V2131" s="947">
        <v>0</v>
      </c>
      <c r="W2131" s="947">
        <v>0</v>
      </c>
      <c r="X2131" s="947"/>
      <c r="Y2131" s="947">
        <f t="shared" si="68"/>
        <v>26.786999999999999</v>
      </c>
      <c r="Z2131" s="947"/>
      <c r="AA2131" s="947">
        <v>0</v>
      </c>
      <c r="AB2131" s="947">
        <v>331.52</v>
      </c>
      <c r="AC2131" s="947">
        <v>0</v>
      </c>
      <c r="AD2131" s="947"/>
      <c r="AE2131" s="947"/>
      <c r="AF2131" s="950">
        <v>335.76</v>
      </c>
      <c r="AG2131" s="950">
        <v>0</v>
      </c>
    </row>
    <row r="2132" spans="1:33" s="952" customFormat="1" x14ac:dyDescent="0.2">
      <c r="A2132" s="946">
        <v>38648</v>
      </c>
      <c r="B2132" s="947">
        <v>16.004000000000001</v>
      </c>
      <c r="C2132" s="947"/>
      <c r="D2132" s="947">
        <v>11.285</v>
      </c>
      <c r="E2132" s="947"/>
      <c r="F2132" s="947">
        <f t="shared" si="67"/>
        <v>27.289000000000001</v>
      </c>
      <c r="G2132" s="947"/>
      <c r="H2132" s="947"/>
      <c r="I2132" s="947"/>
      <c r="J2132" s="947"/>
      <c r="K2132" s="947"/>
      <c r="L2132" s="947"/>
      <c r="M2132" s="947"/>
      <c r="N2132" s="947"/>
      <c r="O2132" s="947"/>
      <c r="P2132" s="947"/>
      <c r="Q2132" s="947"/>
      <c r="R2132" s="947"/>
      <c r="S2132" s="947">
        <v>0</v>
      </c>
      <c r="T2132" s="958">
        <v>0</v>
      </c>
      <c r="U2132" s="949">
        <v>0</v>
      </c>
      <c r="V2132" s="947">
        <v>0</v>
      </c>
      <c r="W2132" s="947">
        <v>0</v>
      </c>
      <c r="X2132" s="947"/>
      <c r="Y2132" s="947">
        <f t="shared" si="68"/>
        <v>27.289000000000001</v>
      </c>
      <c r="Z2132" s="947"/>
      <c r="AA2132" s="947">
        <v>0</v>
      </c>
      <c r="AB2132" s="947">
        <v>331.15</v>
      </c>
      <c r="AC2132" s="947">
        <v>0</v>
      </c>
      <c r="AD2132" s="947"/>
      <c r="AE2132" s="947"/>
      <c r="AF2132" s="947">
        <v>335.67</v>
      </c>
      <c r="AG2132" s="947">
        <v>0</v>
      </c>
    </row>
    <row r="2133" spans="1:33" s="952" customFormat="1" x14ac:dyDescent="0.2">
      <c r="A2133" s="946">
        <v>38649</v>
      </c>
      <c r="B2133" s="947">
        <v>17.384</v>
      </c>
      <c r="C2133" s="947"/>
      <c r="D2133" s="947">
        <v>9.5120000000000005</v>
      </c>
      <c r="E2133" s="947"/>
      <c r="F2133" s="947">
        <f t="shared" si="67"/>
        <v>26.896000000000001</v>
      </c>
      <c r="G2133" s="947"/>
      <c r="H2133" s="947"/>
      <c r="I2133" s="947"/>
      <c r="J2133" s="947"/>
      <c r="K2133" s="947"/>
      <c r="L2133" s="947"/>
      <c r="M2133" s="947"/>
      <c r="N2133" s="947"/>
      <c r="O2133" s="947"/>
      <c r="P2133" s="947"/>
      <c r="Q2133" s="947"/>
      <c r="R2133" s="947"/>
      <c r="S2133" s="947">
        <v>0</v>
      </c>
      <c r="T2133" s="958">
        <v>0</v>
      </c>
      <c r="U2133" s="949">
        <v>0</v>
      </c>
      <c r="V2133" s="947">
        <v>0</v>
      </c>
      <c r="W2133" s="947">
        <v>0</v>
      </c>
      <c r="X2133" s="947"/>
      <c r="Y2133" s="947">
        <f t="shared" si="68"/>
        <v>26.896000000000001</v>
      </c>
      <c r="Z2133" s="947"/>
      <c r="AA2133" s="947">
        <v>0</v>
      </c>
      <c r="AB2133" s="947">
        <v>330.96</v>
      </c>
      <c r="AC2133" s="947">
        <v>0</v>
      </c>
      <c r="AD2133" s="947"/>
      <c r="AE2133" s="947"/>
      <c r="AF2133" s="947">
        <v>335.66</v>
      </c>
      <c r="AG2133" s="947">
        <v>0</v>
      </c>
    </row>
    <row r="2134" spans="1:33" s="952" customFormat="1" x14ac:dyDescent="0.2">
      <c r="A2134" s="946">
        <v>38650</v>
      </c>
      <c r="B2134" s="947">
        <v>21.626000000000001</v>
      </c>
      <c r="C2134" s="947"/>
      <c r="D2134" s="947">
        <v>6.9329999999999998</v>
      </c>
      <c r="E2134" s="947"/>
      <c r="F2134" s="947">
        <f t="shared" si="67"/>
        <v>28.559000000000001</v>
      </c>
      <c r="G2134" s="947"/>
      <c r="H2134" s="947"/>
      <c r="I2134" s="947"/>
      <c r="J2134" s="947"/>
      <c r="K2134" s="947"/>
      <c r="L2134" s="947"/>
      <c r="M2134" s="947"/>
      <c r="N2134" s="947"/>
      <c r="O2134" s="947"/>
      <c r="P2134" s="947"/>
      <c r="Q2134" s="947"/>
      <c r="R2134" s="947"/>
      <c r="S2134" s="947">
        <v>0</v>
      </c>
      <c r="T2134" s="948">
        <v>0</v>
      </c>
      <c r="U2134" s="981">
        <v>0</v>
      </c>
      <c r="V2134" s="947">
        <v>0</v>
      </c>
      <c r="W2134" s="947">
        <v>0</v>
      </c>
      <c r="X2134" s="947"/>
      <c r="Y2134" s="947">
        <f t="shared" si="68"/>
        <v>28.559000000000001</v>
      </c>
      <c r="Z2134" s="947"/>
      <c r="AA2134" s="947">
        <v>0</v>
      </c>
      <c r="AB2134" s="947">
        <v>330.75</v>
      </c>
      <c r="AC2134" s="947">
        <v>0</v>
      </c>
      <c r="AD2134" s="947"/>
      <c r="AE2134" s="947"/>
      <c r="AF2134" s="947">
        <v>335.74</v>
      </c>
      <c r="AG2134" s="947">
        <v>0</v>
      </c>
    </row>
    <row r="2135" spans="1:33" s="952" customFormat="1" x14ac:dyDescent="0.2">
      <c r="A2135" s="946">
        <v>38651</v>
      </c>
      <c r="B2135" s="947">
        <v>22.106000000000002</v>
      </c>
      <c r="C2135" s="947"/>
      <c r="D2135" s="947">
        <v>6.7949999999999999</v>
      </c>
      <c r="E2135" s="947"/>
      <c r="F2135" s="947">
        <f t="shared" si="67"/>
        <v>28.901000000000003</v>
      </c>
      <c r="G2135" s="947"/>
      <c r="H2135" s="947"/>
      <c r="I2135" s="947"/>
      <c r="J2135" s="947"/>
      <c r="K2135" s="947"/>
      <c r="L2135" s="947"/>
      <c r="M2135" s="947"/>
      <c r="N2135" s="947"/>
      <c r="O2135" s="947"/>
      <c r="P2135" s="947"/>
      <c r="Q2135" s="947"/>
      <c r="R2135" s="947"/>
      <c r="S2135" s="947">
        <v>0</v>
      </c>
      <c r="T2135" s="948">
        <v>0</v>
      </c>
      <c r="U2135" s="981">
        <v>0</v>
      </c>
      <c r="V2135" s="947">
        <v>0</v>
      </c>
      <c r="W2135" s="950">
        <v>0</v>
      </c>
      <c r="X2135" s="950"/>
      <c r="Y2135" s="947">
        <f t="shared" si="68"/>
        <v>28.901000000000003</v>
      </c>
      <c r="Z2135" s="947"/>
      <c r="AA2135" s="947">
        <v>0</v>
      </c>
      <c r="AB2135" s="947">
        <v>330.61</v>
      </c>
      <c r="AC2135" s="947">
        <v>0</v>
      </c>
      <c r="AD2135" s="947"/>
      <c r="AE2135" s="947"/>
      <c r="AF2135" s="947">
        <v>335.67</v>
      </c>
      <c r="AG2135" s="947">
        <v>0</v>
      </c>
    </row>
    <row r="2136" spans="1:33" s="952" customFormat="1" x14ac:dyDescent="0.2">
      <c r="A2136" s="946">
        <v>38652</v>
      </c>
      <c r="B2136" s="947">
        <v>21.611999999999998</v>
      </c>
      <c r="C2136" s="947"/>
      <c r="D2136" s="947">
        <v>8.0340000000000007</v>
      </c>
      <c r="E2136" s="947"/>
      <c r="F2136" s="947">
        <f t="shared" si="67"/>
        <v>29.646000000000001</v>
      </c>
      <c r="G2136" s="947"/>
      <c r="H2136" s="947"/>
      <c r="I2136" s="947"/>
      <c r="J2136" s="947"/>
      <c r="K2136" s="947"/>
      <c r="L2136" s="947"/>
      <c r="M2136" s="947"/>
      <c r="N2136" s="947"/>
      <c r="O2136" s="947"/>
      <c r="P2136" s="947"/>
      <c r="Q2136" s="947"/>
      <c r="R2136" s="947"/>
      <c r="S2136" s="947">
        <v>0</v>
      </c>
      <c r="T2136" s="948">
        <v>0</v>
      </c>
      <c r="U2136" s="981">
        <v>0</v>
      </c>
      <c r="V2136" s="947">
        <v>0</v>
      </c>
      <c r="W2136" s="950">
        <v>0</v>
      </c>
      <c r="X2136" s="950"/>
      <c r="Y2136" s="947">
        <f t="shared" si="68"/>
        <v>29.646000000000001</v>
      </c>
      <c r="Z2136" s="947"/>
      <c r="AA2136" s="947">
        <v>0</v>
      </c>
      <c r="AB2136" s="947">
        <v>330.44</v>
      </c>
      <c r="AC2136" s="947">
        <v>0</v>
      </c>
      <c r="AD2136" s="947"/>
      <c r="AE2136" s="947"/>
      <c r="AF2136" s="947">
        <v>335.65</v>
      </c>
      <c r="AG2136" s="947">
        <v>0</v>
      </c>
    </row>
    <row r="2137" spans="1:33" s="952" customFormat="1" x14ac:dyDescent="0.2">
      <c r="A2137" s="946">
        <v>38653</v>
      </c>
      <c r="B2137" s="947">
        <v>17.718</v>
      </c>
      <c r="C2137" s="947"/>
      <c r="D2137" s="947">
        <v>8.1920000000000002</v>
      </c>
      <c r="E2137" s="947"/>
      <c r="F2137" s="947">
        <f t="shared" si="67"/>
        <v>25.91</v>
      </c>
      <c r="G2137" s="947"/>
      <c r="H2137" s="947"/>
      <c r="I2137" s="947"/>
      <c r="J2137" s="947"/>
      <c r="K2137" s="947"/>
      <c r="L2137" s="947"/>
      <c r="M2137" s="947"/>
      <c r="N2137" s="947"/>
      <c r="O2137" s="947"/>
      <c r="P2137" s="947"/>
      <c r="Q2137" s="947"/>
      <c r="R2137" s="947"/>
      <c r="S2137" s="947">
        <v>0</v>
      </c>
      <c r="T2137" s="948">
        <v>0</v>
      </c>
      <c r="U2137" s="981">
        <v>0</v>
      </c>
      <c r="V2137" s="947">
        <v>0</v>
      </c>
      <c r="W2137" s="950">
        <v>0</v>
      </c>
      <c r="X2137" s="950"/>
      <c r="Y2137" s="947">
        <f t="shared" si="68"/>
        <v>25.91</v>
      </c>
      <c r="Z2137" s="947"/>
      <c r="AA2137" s="947">
        <v>0</v>
      </c>
      <c r="AB2137" s="950">
        <v>330.04</v>
      </c>
      <c r="AC2137" s="950">
        <v>0</v>
      </c>
      <c r="AD2137" s="950"/>
      <c r="AE2137" s="950"/>
      <c r="AF2137" s="947">
        <v>335.39</v>
      </c>
      <c r="AG2137" s="947">
        <v>0</v>
      </c>
    </row>
    <row r="2138" spans="1:33" s="952" customFormat="1" x14ac:dyDescent="0.2">
      <c r="A2138" s="946">
        <v>38654</v>
      </c>
      <c r="B2138" s="947">
        <v>20.158999999999999</v>
      </c>
      <c r="C2138" s="947"/>
      <c r="D2138" s="947">
        <v>9.3640000000000008</v>
      </c>
      <c r="E2138" s="947"/>
      <c r="F2138" s="947">
        <f t="shared" si="67"/>
        <v>29.523</v>
      </c>
      <c r="G2138" s="947"/>
      <c r="H2138" s="947"/>
      <c r="I2138" s="947"/>
      <c r="J2138" s="947"/>
      <c r="K2138" s="947"/>
      <c r="L2138" s="947"/>
      <c r="M2138" s="947"/>
      <c r="N2138" s="947"/>
      <c r="O2138" s="947"/>
      <c r="P2138" s="947"/>
      <c r="Q2138" s="947"/>
      <c r="R2138" s="947"/>
      <c r="S2138" s="947">
        <v>0</v>
      </c>
      <c r="T2138" s="948">
        <v>0</v>
      </c>
      <c r="U2138" s="981">
        <v>0</v>
      </c>
      <c r="V2138" s="947">
        <v>0</v>
      </c>
      <c r="W2138" s="950">
        <v>0</v>
      </c>
      <c r="X2138" s="950"/>
      <c r="Y2138" s="947">
        <f t="shared" si="68"/>
        <v>29.523</v>
      </c>
      <c r="Z2138" s="947"/>
      <c r="AA2138" s="947">
        <v>0</v>
      </c>
      <c r="AB2138" s="947">
        <v>329.61</v>
      </c>
      <c r="AC2138" s="947">
        <v>0</v>
      </c>
      <c r="AD2138" s="947"/>
      <c r="AE2138" s="947"/>
      <c r="AF2138" s="980">
        <v>335.38</v>
      </c>
      <c r="AG2138" s="947">
        <v>0</v>
      </c>
    </row>
    <row r="2139" spans="1:33" s="952" customFormat="1" x14ac:dyDescent="0.2">
      <c r="A2139" s="946">
        <v>38655</v>
      </c>
      <c r="B2139" s="947">
        <v>18.588000000000001</v>
      </c>
      <c r="C2139" s="947"/>
      <c r="D2139" s="947">
        <v>8.8049999999999997</v>
      </c>
      <c r="E2139" s="947"/>
      <c r="F2139" s="947">
        <f t="shared" si="67"/>
        <v>27.393000000000001</v>
      </c>
      <c r="G2139" s="947"/>
      <c r="H2139" s="947"/>
      <c r="I2139" s="947"/>
      <c r="J2139" s="947"/>
      <c r="K2139" s="947"/>
      <c r="L2139" s="947"/>
      <c r="M2139" s="947"/>
      <c r="N2139" s="947"/>
      <c r="O2139" s="947"/>
      <c r="P2139" s="947"/>
      <c r="Q2139" s="947"/>
      <c r="R2139" s="947"/>
      <c r="S2139" s="947">
        <v>0</v>
      </c>
      <c r="T2139" s="948">
        <v>0</v>
      </c>
      <c r="U2139" s="981">
        <v>0</v>
      </c>
      <c r="V2139" s="947">
        <v>0</v>
      </c>
      <c r="W2139" s="950">
        <v>0</v>
      </c>
      <c r="X2139" s="950"/>
      <c r="Y2139" s="947">
        <f t="shared" si="68"/>
        <v>27.393000000000001</v>
      </c>
      <c r="Z2139" s="947"/>
      <c r="AA2139" s="947">
        <v>0</v>
      </c>
      <c r="AB2139" s="980">
        <v>329.5</v>
      </c>
      <c r="AC2139" s="947">
        <v>0</v>
      </c>
      <c r="AD2139" s="947"/>
      <c r="AE2139" s="947"/>
      <c r="AF2139" s="980">
        <v>335.35</v>
      </c>
      <c r="AG2139" s="947">
        <v>0</v>
      </c>
    </row>
    <row r="2140" spans="1:33" s="952" customFormat="1" x14ac:dyDescent="0.2">
      <c r="A2140" s="946">
        <v>38656</v>
      </c>
      <c r="B2140" s="947">
        <v>19.542000000000002</v>
      </c>
      <c r="C2140" s="947"/>
      <c r="D2140" s="947">
        <v>7.4420000000000002</v>
      </c>
      <c r="E2140" s="947"/>
      <c r="F2140" s="947">
        <f t="shared" si="67"/>
        <v>26.984000000000002</v>
      </c>
      <c r="G2140" s="947"/>
      <c r="H2140" s="947"/>
      <c r="I2140" s="947"/>
      <c r="J2140" s="947"/>
      <c r="K2140" s="947"/>
      <c r="L2140" s="947"/>
      <c r="M2140" s="947"/>
      <c r="N2140" s="947"/>
      <c r="O2140" s="947"/>
      <c r="P2140" s="947"/>
      <c r="Q2140" s="947"/>
      <c r="R2140" s="947"/>
      <c r="S2140" s="947">
        <v>0</v>
      </c>
      <c r="T2140" s="948">
        <v>0</v>
      </c>
      <c r="U2140" s="981">
        <v>0</v>
      </c>
      <c r="V2140" s="947">
        <v>0</v>
      </c>
      <c r="W2140" s="947">
        <v>0</v>
      </c>
      <c r="X2140" s="947"/>
      <c r="Y2140" s="947">
        <f t="shared" si="68"/>
        <v>26.984000000000002</v>
      </c>
      <c r="Z2140" s="947"/>
      <c r="AA2140" s="947">
        <v>0</v>
      </c>
      <c r="AB2140" s="980">
        <v>329.36</v>
      </c>
      <c r="AC2140" s="947">
        <v>0</v>
      </c>
      <c r="AD2140" s="947"/>
      <c r="AE2140" s="947"/>
      <c r="AF2140" s="950">
        <v>335.3</v>
      </c>
      <c r="AG2140" s="950">
        <v>0</v>
      </c>
    </row>
    <row r="2141" spans="1:33" s="952" customFormat="1" x14ac:dyDescent="0.2">
      <c r="A2141" s="946">
        <v>38657</v>
      </c>
      <c r="B2141" s="947">
        <v>19.846</v>
      </c>
      <c r="C2141" s="947"/>
      <c r="D2141" s="947">
        <v>7.5979999999999999</v>
      </c>
      <c r="E2141" s="947"/>
      <c r="F2141" s="947">
        <f t="shared" si="67"/>
        <v>27.443999999999999</v>
      </c>
      <c r="G2141" s="947"/>
      <c r="H2141" s="947"/>
      <c r="I2141" s="947"/>
      <c r="J2141" s="947"/>
      <c r="K2141" s="947"/>
      <c r="L2141" s="947"/>
      <c r="M2141" s="947"/>
      <c r="N2141" s="947"/>
      <c r="O2141" s="947"/>
      <c r="P2141" s="947"/>
      <c r="Q2141" s="947"/>
      <c r="R2141" s="947"/>
      <c r="S2141" s="947">
        <v>0</v>
      </c>
      <c r="T2141" s="948">
        <v>0</v>
      </c>
      <c r="U2141" s="949">
        <v>0</v>
      </c>
      <c r="V2141" s="947">
        <v>0</v>
      </c>
      <c r="W2141" s="947">
        <v>0</v>
      </c>
      <c r="X2141" s="947"/>
      <c r="Y2141" s="947">
        <f t="shared" si="68"/>
        <v>27.443999999999999</v>
      </c>
      <c r="Z2141" s="947"/>
      <c r="AA2141" s="947">
        <v>0</v>
      </c>
      <c r="AB2141" s="947">
        <v>329.21</v>
      </c>
      <c r="AC2141" s="947">
        <v>0</v>
      </c>
      <c r="AD2141" s="947"/>
      <c r="AE2141" s="947"/>
      <c r="AF2141" s="950">
        <v>335.33</v>
      </c>
      <c r="AG2141" s="950">
        <v>0</v>
      </c>
    </row>
    <row r="2142" spans="1:33" s="952" customFormat="1" x14ac:dyDescent="0.2">
      <c r="A2142" s="946">
        <v>38658</v>
      </c>
      <c r="B2142" s="947">
        <v>21.347000000000001</v>
      </c>
      <c r="C2142" s="947"/>
      <c r="D2142" s="947">
        <v>9.6340000000000003</v>
      </c>
      <c r="E2142" s="947"/>
      <c r="F2142" s="947">
        <f t="shared" si="67"/>
        <v>30.981000000000002</v>
      </c>
      <c r="G2142" s="947"/>
      <c r="H2142" s="947"/>
      <c r="I2142" s="947"/>
      <c r="J2142" s="947"/>
      <c r="K2142" s="947"/>
      <c r="L2142" s="947"/>
      <c r="M2142" s="947"/>
      <c r="N2142" s="947"/>
      <c r="O2142" s="947"/>
      <c r="P2142" s="947"/>
      <c r="Q2142" s="947"/>
      <c r="R2142" s="947"/>
      <c r="S2142" s="947">
        <v>0</v>
      </c>
      <c r="T2142" s="948">
        <v>0</v>
      </c>
      <c r="U2142" s="949">
        <v>0</v>
      </c>
      <c r="V2142" s="947">
        <v>0</v>
      </c>
      <c r="W2142" s="947">
        <v>0</v>
      </c>
      <c r="X2142" s="947"/>
      <c r="Y2142" s="947">
        <f t="shared" si="68"/>
        <v>30.981000000000002</v>
      </c>
      <c r="Z2142" s="947"/>
      <c r="AA2142" s="947">
        <v>0</v>
      </c>
      <c r="AB2142" s="947">
        <v>329.04</v>
      </c>
      <c r="AC2142" s="947">
        <v>0</v>
      </c>
      <c r="AD2142" s="947"/>
      <c r="AE2142" s="947"/>
      <c r="AF2142" s="950">
        <v>335.3</v>
      </c>
      <c r="AG2142" s="950">
        <v>0</v>
      </c>
    </row>
    <row r="2143" spans="1:33" s="952" customFormat="1" x14ac:dyDescent="0.2">
      <c r="A2143" s="946">
        <v>38659</v>
      </c>
      <c r="B2143" s="953">
        <v>25.163</v>
      </c>
      <c r="C2143" s="953"/>
      <c r="D2143" s="947">
        <v>2.9119999999999999</v>
      </c>
      <c r="E2143" s="947"/>
      <c r="F2143" s="947">
        <f t="shared" si="67"/>
        <v>28.074999999999999</v>
      </c>
      <c r="G2143" s="947"/>
      <c r="H2143" s="947"/>
      <c r="I2143" s="947"/>
      <c r="J2143" s="947"/>
      <c r="K2143" s="947"/>
      <c r="L2143" s="947"/>
      <c r="M2143" s="947"/>
      <c r="N2143" s="947"/>
      <c r="O2143" s="947"/>
      <c r="P2143" s="947"/>
      <c r="Q2143" s="947"/>
      <c r="R2143" s="947"/>
      <c r="S2143" s="947">
        <v>0</v>
      </c>
      <c r="T2143" s="948">
        <v>0</v>
      </c>
      <c r="U2143" s="949">
        <v>0</v>
      </c>
      <c r="V2143" s="947">
        <v>0</v>
      </c>
      <c r="W2143" s="947">
        <v>0</v>
      </c>
      <c r="X2143" s="947"/>
      <c r="Y2143" s="947">
        <f t="shared" si="68"/>
        <v>28.074999999999999</v>
      </c>
      <c r="Z2143" s="947"/>
      <c r="AA2143" s="947">
        <v>0</v>
      </c>
      <c r="AB2143" s="947">
        <v>328.76</v>
      </c>
      <c r="AC2143" s="947">
        <v>0</v>
      </c>
      <c r="AD2143" s="947"/>
      <c r="AE2143" s="947"/>
      <c r="AF2143" s="947">
        <v>335.3</v>
      </c>
      <c r="AG2143" s="947">
        <v>0</v>
      </c>
    </row>
    <row r="2144" spans="1:33" s="952" customFormat="1" x14ac:dyDescent="0.2">
      <c r="A2144" s="946">
        <v>38660</v>
      </c>
      <c r="B2144" s="947">
        <v>22.349</v>
      </c>
      <c r="C2144" s="947"/>
      <c r="D2144" s="947">
        <v>9.6959999999999997</v>
      </c>
      <c r="E2144" s="947"/>
      <c r="F2144" s="947">
        <f t="shared" si="67"/>
        <v>32.045000000000002</v>
      </c>
      <c r="G2144" s="947"/>
      <c r="H2144" s="947"/>
      <c r="I2144" s="947"/>
      <c r="J2144" s="947"/>
      <c r="K2144" s="947"/>
      <c r="L2144" s="947"/>
      <c r="M2144" s="947"/>
      <c r="N2144" s="947"/>
      <c r="O2144" s="947"/>
      <c r="P2144" s="947"/>
      <c r="Q2144" s="947"/>
      <c r="R2144" s="947"/>
      <c r="S2144" s="947">
        <v>0</v>
      </c>
      <c r="T2144" s="948">
        <v>0</v>
      </c>
      <c r="U2144" s="949">
        <v>0</v>
      </c>
      <c r="V2144" s="947">
        <v>0</v>
      </c>
      <c r="W2144" s="947">
        <v>0</v>
      </c>
      <c r="X2144" s="947"/>
      <c r="Y2144" s="947">
        <f t="shared" si="68"/>
        <v>32.045000000000002</v>
      </c>
      <c r="Z2144" s="947"/>
      <c r="AA2144" s="947">
        <v>0</v>
      </c>
      <c r="AB2144" s="947">
        <v>328.45</v>
      </c>
      <c r="AC2144" s="947">
        <v>0</v>
      </c>
      <c r="AD2144" s="947"/>
      <c r="AE2144" s="947"/>
      <c r="AF2144" s="947">
        <v>335.02</v>
      </c>
      <c r="AG2144" s="947">
        <v>0</v>
      </c>
    </row>
    <row r="2145" spans="1:33" s="952" customFormat="1" x14ac:dyDescent="0.2">
      <c r="A2145" s="946">
        <v>38661</v>
      </c>
      <c r="B2145" s="947">
        <v>19.527000000000001</v>
      </c>
      <c r="C2145" s="947"/>
      <c r="D2145" s="947">
        <v>10.061999999999999</v>
      </c>
      <c r="E2145" s="947"/>
      <c r="F2145" s="947">
        <f t="shared" si="67"/>
        <v>29.588999999999999</v>
      </c>
      <c r="G2145" s="947"/>
      <c r="H2145" s="947"/>
      <c r="I2145" s="947"/>
      <c r="J2145" s="947"/>
      <c r="K2145" s="947"/>
      <c r="L2145" s="947"/>
      <c r="M2145" s="947"/>
      <c r="N2145" s="947"/>
      <c r="O2145" s="947"/>
      <c r="P2145" s="947"/>
      <c r="Q2145" s="947"/>
      <c r="R2145" s="947"/>
      <c r="S2145" s="947">
        <v>0</v>
      </c>
      <c r="T2145" s="948">
        <v>0</v>
      </c>
      <c r="U2145" s="949">
        <v>0</v>
      </c>
      <c r="V2145" s="947">
        <v>0</v>
      </c>
      <c r="W2145" s="947">
        <v>0</v>
      </c>
      <c r="X2145" s="947"/>
      <c r="Y2145" s="947">
        <f t="shared" si="68"/>
        <v>29.588999999999999</v>
      </c>
      <c r="Z2145" s="947"/>
      <c r="AA2145" s="947">
        <v>0</v>
      </c>
      <c r="AB2145" s="947">
        <v>328.25</v>
      </c>
      <c r="AC2145" s="947">
        <v>0</v>
      </c>
      <c r="AD2145" s="947"/>
      <c r="AE2145" s="947"/>
      <c r="AF2145" s="950">
        <v>334.89</v>
      </c>
      <c r="AG2145" s="950">
        <v>0</v>
      </c>
    </row>
    <row r="2146" spans="1:33" s="952" customFormat="1" x14ac:dyDescent="0.2">
      <c r="A2146" s="946">
        <v>38662</v>
      </c>
      <c r="B2146" s="947">
        <v>17.161999999999999</v>
      </c>
      <c r="C2146" s="947"/>
      <c r="D2146" s="947">
        <v>11.920999999999999</v>
      </c>
      <c r="E2146" s="947"/>
      <c r="F2146" s="947">
        <f t="shared" si="67"/>
        <v>29.082999999999998</v>
      </c>
      <c r="G2146" s="947"/>
      <c r="H2146" s="947"/>
      <c r="I2146" s="947"/>
      <c r="J2146" s="947"/>
      <c r="K2146" s="947"/>
      <c r="L2146" s="947"/>
      <c r="M2146" s="947"/>
      <c r="N2146" s="947"/>
      <c r="O2146" s="947"/>
      <c r="P2146" s="947"/>
      <c r="Q2146" s="947"/>
      <c r="R2146" s="947"/>
      <c r="S2146" s="947">
        <v>0</v>
      </c>
      <c r="T2146" s="948">
        <v>0</v>
      </c>
      <c r="U2146" s="949">
        <v>0</v>
      </c>
      <c r="V2146" s="947">
        <v>0</v>
      </c>
      <c r="W2146" s="947">
        <v>0</v>
      </c>
      <c r="X2146" s="947"/>
      <c r="Y2146" s="947">
        <f t="shared" si="68"/>
        <v>29.082999999999998</v>
      </c>
      <c r="Z2146" s="947"/>
      <c r="AA2146" s="947">
        <v>0</v>
      </c>
      <c r="AB2146" s="947">
        <v>328.05</v>
      </c>
      <c r="AC2146" s="947">
        <v>0</v>
      </c>
      <c r="AD2146" s="947"/>
      <c r="AE2146" s="947"/>
      <c r="AF2146" s="947">
        <v>334.86</v>
      </c>
      <c r="AG2146" s="947">
        <v>0</v>
      </c>
    </row>
    <row r="2147" spans="1:33" s="952" customFormat="1" x14ac:dyDescent="0.2">
      <c r="A2147" s="946">
        <v>38663</v>
      </c>
      <c r="B2147" s="947">
        <v>18.827999999999999</v>
      </c>
      <c r="C2147" s="947"/>
      <c r="D2147" s="947">
        <v>8.5950000000000006</v>
      </c>
      <c r="E2147" s="947"/>
      <c r="F2147" s="947">
        <f t="shared" si="67"/>
        <v>27.423000000000002</v>
      </c>
      <c r="G2147" s="947"/>
      <c r="H2147" s="947"/>
      <c r="I2147" s="947"/>
      <c r="J2147" s="947"/>
      <c r="K2147" s="947"/>
      <c r="L2147" s="947"/>
      <c r="M2147" s="947"/>
      <c r="N2147" s="947"/>
      <c r="O2147" s="947"/>
      <c r="P2147" s="947"/>
      <c r="Q2147" s="947"/>
      <c r="R2147" s="947"/>
      <c r="S2147" s="947">
        <v>0</v>
      </c>
      <c r="T2147" s="948">
        <v>0</v>
      </c>
      <c r="U2147" s="949">
        <v>0</v>
      </c>
      <c r="V2147" s="947">
        <v>0</v>
      </c>
      <c r="W2147" s="947">
        <v>0</v>
      </c>
      <c r="X2147" s="947"/>
      <c r="Y2147" s="947">
        <f t="shared" si="68"/>
        <v>27.423000000000002</v>
      </c>
      <c r="Z2147" s="947"/>
      <c r="AA2147" s="947">
        <v>0</v>
      </c>
      <c r="AB2147" s="947">
        <v>327.83</v>
      </c>
      <c r="AC2147" s="947">
        <v>0</v>
      </c>
      <c r="AD2147" s="947"/>
      <c r="AE2147" s="947"/>
      <c r="AF2147" s="947">
        <v>334.82</v>
      </c>
      <c r="AG2147" s="947">
        <v>0</v>
      </c>
    </row>
    <row r="2148" spans="1:33" s="952" customFormat="1" x14ac:dyDescent="0.2">
      <c r="A2148" s="946">
        <v>38664</v>
      </c>
      <c r="B2148" s="950">
        <v>17.248999999999999</v>
      </c>
      <c r="C2148" s="950"/>
      <c r="D2148" s="947">
        <v>9.0030000000000001</v>
      </c>
      <c r="E2148" s="947"/>
      <c r="F2148" s="947">
        <f t="shared" si="67"/>
        <v>26.251999999999999</v>
      </c>
      <c r="G2148" s="947"/>
      <c r="H2148" s="947"/>
      <c r="I2148" s="947"/>
      <c r="J2148" s="947"/>
      <c r="K2148" s="947"/>
      <c r="L2148" s="947"/>
      <c r="M2148" s="947"/>
      <c r="N2148" s="947"/>
      <c r="O2148" s="947"/>
      <c r="P2148" s="947"/>
      <c r="Q2148" s="947"/>
      <c r="R2148" s="947"/>
      <c r="S2148" s="947">
        <v>0</v>
      </c>
      <c r="T2148" s="948">
        <v>0</v>
      </c>
      <c r="U2148" s="949">
        <v>0</v>
      </c>
      <c r="V2148" s="947">
        <v>0</v>
      </c>
      <c r="W2148" s="947">
        <v>0</v>
      </c>
      <c r="X2148" s="947"/>
      <c r="Y2148" s="947">
        <f t="shared" si="68"/>
        <v>26.251999999999999</v>
      </c>
      <c r="Z2148" s="947"/>
      <c r="AA2148" s="947">
        <v>0</v>
      </c>
      <c r="AB2148" s="947">
        <v>327.69</v>
      </c>
      <c r="AC2148" s="947">
        <v>0</v>
      </c>
      <c r="AD2148" s="947"/>
      <c r="AE2148" s="947"/>
      <c r="AF2148" s="980">
        <v>334.84</v>
      </c>
      <c r="AG2148" s="947">
        <v>0</v>
      </c>
    </row>
    <row r="2149" spans="1:33" s="952" customFormat="1" x14ac:dyDescent="0.2">
      <c r="A2149" s="946">
        <v>38665</v>
      </c>
      <c r="B2149" s="947">
        <v>21.385999999999999</v>
      </c>
      <c r="C2149" s="947"/>
      <c r="D2149" s="947">
        <v>10.311</v>
      </c>
      <c r="E2149" s="947"/>
      <c r="F2149" s="947">
        <f t="shared" si="67"/>
        <v>31.696999999999999</v>
      </c>
      <c r="G2149" s="947"/>
      <c r="H2149" s="947"/>
      <c r="I2149" s="947"/>
      <c r="J2149" s="947"/>
      <c r="K2149" s="947"/>
      <c r="L2149" s="947"/>
      <c r="M2149" s="947"/>
      <c r="N2149" s="947"/>
      <c r="O2149" s="947"/>
      <c r="P2149" s="947"/>
      <c r="Q2149" s="947"/>
      <c r="R2149" s="947"/>
      <c r="S2149" s="947">
        <v>0</v>
      </c>
      <c r="T2149" s="948">
        <v>0</v>
      </c>
      <c r="U2149" s="949">
        <v>0</v>
      </c>
      <c r="V2149" s="1014">
        <v>0</v>
      </c>
      <c r="W2149" s="1014">
        <v>0</v>
      </c>
      <c r="X2149" s="1014"/>
      <c r="Y2149" s="947">
        <f t="shared" si="68"/>
        <v>31.696999999999999</v>
      </c>
      <c r="Z2149" s="947"/>
      <c r="AA2149" s="947">
        <v>0</v>
      </c>
      <c r="AB2149" s="947">
        <v>327.47000000000003</v>
      </c>
      <c r="AC2149" s="947">
        <v>0.08</v>
      </c>
      <c r="AD2149" s="947"/>
      <c r="AE2149" s="947"/>
      <c r="AF2149" s="980">
        <v>334.84</v>
      </c>
      <c r="AG2149" s="947">
        <v>0.2</v>
      </c>
    </row>
    <row r="2150" spans="1:33" s="952" customFormat="1" x14ac:dyDescent="0.2">
      <c r="A2150" s="946">
        <v>38666</v>
      </c>
      <c r="B2150" s="947">
        <v>18.837</v>
      </c>
      <c r="C2150" s="947"/>
      <c r="D2150" s="947">
        <v>6.4039999999999999</v>
      </c>
      <c r="E2150" s="947"/>
      <c r="F2150" s="947">
        <f t="shared" si="67"/>
        <v>25.241</v>
      </c>
      <c r="G2150" s="947"/>
      <c r="H2150" s="947"/>
      <c r="I2150" s="947"/>
      <c r="J2150" s="947"/>
      <c r="K2150" s="947"/>
      <c r="L2150" s="947"/>
      <c r="M2150" s="947"/>
      <c r="N2150" s="947"/>
      <c r="O2150" s="947"/>
      <c r="P2150" s="947"/>
      <c r="Q2150" s="947"/>
      <c r="R2150" s="947"/>
      <c r="S2150" s="947">
        <v>0</v>
      </c>
      <c r="T2150" s="948">
        <v>0</v>
      </c>
      <c r="U2150" s="949">
        <v>0</v>
      </c>
      <c r="V2150" s="947">
        <v>0</v>
      </c>
      <c r="W2150" s="947">
        <v>0</v>
      </c>
      <c r="X2150" s="947"/>
      <c r="Y2150" s="947">
        <f t="shared" si="68"/>
        <v>25.241</v>
      </c>
      <c r="Z2150" s="947"/>
      <c r="AA2150" s="947">
        <v>0</v>
      </c>
      <c r="AB2150" s="980">
        <v>327.29000000000002</v>
      </c>
      <c r="AC2150" s="947">
        <v>0</v>
      </c>
      <c r="AD2150" s="947"/>
      <c r="AE2150" s="947"/>
      <c r="AF2150" s="947">
        <v>334.8</v>
      </c>
      <c r="AG2150" s="947">
        <v>0</v>
      </c>
    </row>
    <row r="2151" spans="1:33" s="952" customFormat="1" x14ac:dyDescent="0.2">
      <c r="A2151" s="946">
        <v>38667</v>
      </c>
      <c r="B2151" s="947">
        <v>16.957999999999998</v>
      </c>
      <c r="C2151" s="947"/>
      <c r="D2151" s="947">
        <v>6.3849999999999998</v>
      </c>
      <c r="E2151" s="947"/>
      <c r="F2151" s="947">
        <f t="shared" si="67"/>
        <v>23.342999999999996</v>
      </c>
      <c r="G2151" s="947"/>
      <c r="H2151" s="947"/>
      <c r="I2151" s="947"/>
      <c r="J2151" s="947"/>
      <c r="K2151" s="947"/>
      <c r="L2151" s="947"/>
      <c r="M2151" s="947"/>
      <c r="N2151" s="947"/>
      <c r="O2151" s="947"/>
      <c r="P2151" s="947"/>
      <c r="Q2151" s="947"/>
      <c r="R2151" s="947"/>
      <c r="S2151" s="947">
        <v>0</v>
      </c>
      <c r="T2151" s="948">
        <v>0</v>
      </c>
      <c r="U2151" s="949">
        <v>0</v>
      </c>
      <c r="V2151" s="947">
        <v>0</v>
      </c>
      <c r="W2151" s="947">
        <v>0</v>
      </c>
      <c r="X2151" s="947"/>
      <c r="Y2151" s="947">
        <f t="shared" si="68"/>
        <v>23.342999999999996</v>
      </c>
      <c r="Z2151" s="947"/>
      <c r="AA2151" s="947">
        <v>0</v>
      </c>
      <c r="AB2151" s="947">
        <v>327.02999999999997</v>
      </c>
      <c r="AC2151" s="947">
        <v>0</v>
      </c>
      <c r="AD2151" s="947"/>
      <c r="AE2151" s="947"/>
      <c r="AF2151" s="980">
        <v>334.53</v>
      </c>
      <c r="AG2151" s="947">
        <v>0</v>
      </c>
    </row>
    <row r="2152" spans="1:33" s="952" customFormat="1" x14ac:dyDescent="0.2">
      <c r="A2152" s="946">
        <v>38668</v>
      </c>
      <c r="B2152" s="947">
        <v>17.972999999999999</v>
      </c>
      <c r="C2152" s="947"/>
      <c r="D2152" s="947">
        <v>9.31</v>
      </c>
      <c r="E2152" s="947"/>
      <c r="F2152" s="947">
        <f t="shared" si="67"/>
        <v>27.283000000000001</v>
      </c>
      <c r="G2152" s="947"/>
      <c r="H2152" s="947"/>
      <c r="I2152" s="947"/>
      <c r="J2152" s="947"/>
      <c r="K2152" s="947"/>
      <c r="L2152" s="947"/>
      <c r="M2152" s="947"/>
      <c r="N2152" s="947"/>
      <c r="O2152" s="947"/>
      <c r="P2152" s="947"/>
      <c r="Q2152" s="947"/>
      <c r="R2152" s="947"/>
      <c r="S2152" s="947">
        <v>0</v>
      </c>
      <c r="T2152" s="948">
        <v>0</v>
      </c>
      <c r="U2152" s="949">
        <v>0</v>
      </c>
      <c r="V2152" s="947">
        <v>0</v>
      </c>
      <c r="W2152" s="947">
        <v>0</v>
      </c>
      <c r="X2152" s="947"/>
      <c r="Y2152" s="947">
        <f t="shared" si="68"/>
        <v>27.283000000000001</v>
      </c>
      <c r="Z2152" s="947"/>
      <c r="AA2152" s="947">
        <v>0</v>
      </c>
      <c r="AB2152" s="947">
        <v>326.70999999999998</v>
      </c>
      <c r="AC2152" s="947">
        <v>0</v>
      </c>
      <c r="AD2152" s="947"/>
      <c r="AE2152" s="947"/>
      <c r="AF2152" s="947">
        <v>334.5</v>
      </c>
      <c r="AG2152" s="947">
        <v>0</v>
      </c>
    </row>
    <row r="2153" spans="1:33" s="952" customFormat="1" x14ac:dyDescent="0.2">
      <c r="A2153" s="946">
        <v>38669</v>
      </c>
      <c r="B2153" s="947">
        <v>15.614000000000001</v>
      </c>
      <c r="C2153" s="947"/>
      <c r="D2153" s="947">
        <v>8.3989999999999991</v>
      </c>
      <c r="E2153" s="947"/>
      <c r="F2153" s="947">
        <f t="shared" ref="F2153:F2216" si="69">+B2153+D2153</f>
        <v>24.012999999999998</v>
      </c>
      <c r="G2153" s="947"/>
      <c r="H2153" s="947"/>
      <c r="I2153" s="947"/>
      <c r="J2153" s="947"/>
      <c r="K2153" s="947"/>
      <c r="L2153" s="947"/>
      <c r="M2153" s="947"/>
      <c r="N2153" s="947"/>
      <c r="O2153" s="947"/>
      <c r="P2153" s="947"/>
      <c r="Q2153" s="947"/>
      <c r="R2153" s="947"/>
      <c r="S2153" s="947">
        <v>0</v>
      </c>
      <c r="T2153" s="948">
        <v>0</v>
      </c>
      <c r="U2153" s="949">
        <v>0</v>
      </c>
      <c r="V2153" s="947">
        <v>0</v>
      </c>
      <c r="W2153" s="947">
        <v>0</v>
      </c>
      <c r="X2153" s="947"/>
      <c r="Y2153" s="947">
        <f t="shared" ref="Y2153:Y2216" si="70">+F2153-S2153-T2153-U2153-V2153+W2153</f>
        <v>24.012999999999998</v>
      </c>
      <c r="Z2153" s="947"/>
      <c r="AA2153" s="947">
        <v>0</v>
      </c>
      <c r="AB2153" s="947">
        <v>326.43</v>
      </c>
      <c r="AC2153" s="947">
        <v>0</v>
      </c>
      <c r="AD2153" s="947"/>
      <c r="AE2153" s="947"/>
      <c r="AF2153" s="947">
        <v>334.48</v>
      </c>
      <c r="AG2153" s="947">
        <v>0</v>
      </c>
    </row>
    <row r="2154" spans="1:33" s="952" customFormat="1" x14ac:dyDescent="0.2">
      <c r="A2154" s="946">
        <v>38670</v>
      </c>
      <c r="B2154" s="947">
        <v>16.266999999999999</v>
      </c>
      <c r="C2154" s="947"/>
      <c r="D2154" s="947">
        <v>8.5709999999999997</v>
      </c>
      <c r="E2154" s="947"/>
      <c r="F2154" s="947">
        <f t="shared" si="69"/>
        <v>24.838000000000001</v>
      </c>
      <c r="G2154" s="947"/>
      <c r="H2154" s="947"/>
      <c r="I2154" s="947"/>
      <c r="J2154" s="947"/>
      <c r="K2154" s="947"/>
      <c r="L2154" s="947"/>
      <c r="M2154" s="947"/>
      <c r="N2154" s="947"/>
      <c r="O2154" s="947"/>
      <c r="P2154" s="947"/>
      <c r="Q2154" s="947"/>
      <c r="R2154" s="947"/>
      <c r="S2154" s="947">
        <v>0</v>
      </c>
      <c r="T2154" s="948">
        <v>0</v>
      </c>
      <c r="U2154" s="949">
        <v>0</v>
      </c>
      <c r="V2154" s="947">
        <v>0</v>
      </c>
      <c r="W2154" s="947">
        <v>0</v>
      </c>
      <c r="X2154" s="947"/>
      <c r="Y2154" s="947">
        <f t="shared" si="70"/>
        <v>24.838000000000001</v>
      </c>
      <c r="Z2154" s="947"/>
      <c r="AA2154" s="947">
        <v>0</v>
      </c>
      <c r="AB2154" s="947">
        <v>326.26</v>
      </c>
      <c r="AC2154" s="947">
        <v>0</v>
      </c>
      <c r="AD2154" s="947"/>
      <c r="AE2154" s="947"/>
      <c r="AF2154" s="947">
        <v>334.48</v>
      </c>
      <c r="AG2154" s="947">
        <v>0</v>
      </c>
    </row>
    <row r="2155" spans="1:33" s="952" customFormat="1" x14ac:dyDescent="0.2">
      <c r="A2155" s="946">
        <v>38671</v>
      </c>
      <c r="B2155" s="947">
        <v>16.533999999999999</v>
      </c>
      <c r="C2155" s="947"/>
      <c r="D2155" s="947">
        <v>9.1240000000000006</v>
      </c>
      <c r="E2155" s="947"/>
      <c r="F2155" s="947">
        <f t="shared" si="69"/>
        <v>25.658000000000001</v>
      </c>
      <c r="G2155" s="947"/>
      <c r="H2155" s="947"/>
      <c r="I2155" s="947"/>
      <c r="J2155" s="947"/>
      <c r="K2155" s="947"/>
      <c r="L2155" s="947"/>
      <c r="M2155" s="947"/>
      <c r="N2155" s="947"/>
      <c r="O2155" s="947"/>
      <c r="P2155" s="947"/>
      <c r="Q2155" s="947"/>
      <c r="R2155" s="947"/>
      <c r="S2155" s="947">
        <v>0</v>
      </c>
      <c r="T2155" s="948">
        <v>0</v>
      </c>
      <c r="U2155" s="949">
        <v>0</v>
      </c>
      <c r="V2155" s="947">
        <v>0</v>
      </c>
      <c r="W2155" s="947">
        <v>0</v>
      </c>
      <c r="X2155" s="947"/>
      <c r="Y2155" s="947">
        <f t="shared" si="70"/>
        <v>25.658000000000001</v>
      </c>
      <c r="Z2155" s="947"/>
      <c r="AA2155" s="947">
        <v>0</v>
      </c>
      <c r="AB2155" s="947">
        <v>326.01</v>
      </c>
      <c r="AC2155" s="947">
        <v>0</v>
      </c>
      <c r="AD2155" s="947"/>
      <c r="AE2155" s="947"/>
      <c r="AF2155" s="947">
        <v>334.43</v>
      </c>
      <c r="AG2155" s="947">
        <v>0</v>
      </c>
    </row>
    <row r="2156" spans="1:33" s="952" customFormat="1" x14ac:dyDescent="0.2">
      <c r="A2156" s="946">
        <v>38672</v>
      </c>
      <c r="B2156" s="947">
        <v>19.835999999999999</v>
      </c>
      <c r="C2156" s="947"/>
      <c r="D2156" s="947">
        <v>10.032999999999999</v>
      </c>
      <c r="E2156" s="947"/>
      <c r="F2156" s="947">
        <f t="shared" si="69"/>
        <v>29.869</v>
      </c>
      <c r="G2156" s="947"/>
      <c r="H2156" s="947"/>
      <c r="I2156" s="947"/>
      <c r="J2156" s="947"/>
      <c r="K2156" s="947"/>
      <c r="L2156" s="947"/>
      <c r="M2156" s="947"/>
      <c r="N2156" s="947"/>
      <c r="O2156" s="947"/>
      <c r="P2156" s="947"/>
      <c r="Q2156" s="947"/>
      <c r="R2156" s="947"/>
      <c r="S2156" s="947">
        <v>0</v>
      </c>
      <c r="T2156" s="948">
        <v>0</v>
      </c>
      <c r="U2156" s="949">
        <v>0</v>
      </c>
      <c r="V2156" s="947">
        <v>0</v>
      </c>
      <c r="W2156" s="947">
        <v>0</v>
      </c>
      <c r="X2156" s="947"/>
      <c r="Y2156" s="947">
        <f t="shared" si="70"/>
        <v>29.869</v>
      </c>
      <c r="Z2156" s="947"/>
      <c r="AA2156" s="947">
        <v>0</v>
      </c>
      <c r="AB2156" s="947">
        <v>325.77999999999997</v>
      </c>
      <c r="AC2156" s="947">
        <v>0.06</v>
      </c>
      <c r="AD2156" s="947"/>
      <c r="AE2156" s="947"/>
      <c r="AF2156" s="980">
        <v>334.42</v>
      </c>
      <c r="AG2156" s="947">
        <v>7.0000000000000007E-2</v>
      </c>
    </row>
    <row r="2157" spans="1:33" s="952" customFormat="1" x14ac:dyDescent="0.2">
      <c r="A2157" s="946">
        <v>38673</v>
      </c>
      <c r="B2157" s="947">
        <v>22.844000000000001</v>
      </c>
      <c r="C2157" s="947"/>
      <c r="D2157" s="947">
        <v>0.70799999999999996</v>
      </c>
      <c r="E2157" s="947"/>
      <c r="F2157" s="947">
        <f t="shared" si="69"/>
        <v>23.552</v>
      </c>
      <c r="G2157" s="947"/>
      <c r="H2157" s="947"/>
      <c r="I2157" s="947"/>
      <c r="J2157" s="947"/>
      <c r="K2157" s="947"/>
      <c r="L2157" s="947"/>
      <c r="M2157" s="947"/>
      <c r="N2157" s="947"/>
      <c r="O2157" s="947"/>
      <c r="P2157" s="947"/>
      <c r="Q2157" s="947"/>
      <c r="R2157" s="947"/>
      <c r="S2157" s="947">
        <v>0</v>
      </c>
      <c r="T2157" s="948">
        <v>0</v>
      </c>
      <c r="U2157" s="949">
        <v>0</v>
      </c>
      <c r="V2157" s="947">
        <v>0</v>
      </c>
      <c r="W2157" s="947">
        <v>0</v>
      </c>
      <c r="X2157" s="947"/>
      <c r="Y2157" s="947">
        <f t="shared" si="70"/>
        <v>23.552</v>
      </c>
      <c r="Z2157" s="947"/>
      <c r="AA2157" s="947">
        <v>0</v>
      </c>
      <c r="AB2157" s="947">
        <v>325.41000000000003</v>
      </c>
      <c r="AC2157" s="947">
        <v>0</v>
      </c>
      <c r="AD2157" s="947"/>
      <c r="AE2157" s="947"/>
      <c r="AF2157" s="947">
        <v>334.48</v>
      </c>
      <c r="AG2157" s="947">
        <v>0</v>
      </c>
    </row>
    <row r="2158" spans="1:33" s="952" customFormat="1" x14ac:dyDescent="0.2">
      <c r="A2158" s="946">
        <v>38674</v>
      </c>
      <c r="B2158" s="947">
        <v>21.33</v>
      </c>
      <c r="C2158" s="947"/>
      <c r="D2158" s="947">
        <v>5.9960000000000004</v>
      </c>
      <c r="E2158" s="947"/>
      <c r="F2158" s="947">
        <f t="shared" si="69"/>
        <v>27.326000000000001</v>
      </c>
      <c r="G2158" s="947"/>
      <c r="H2158" s="947"/>
      <c r="I2158" s="947"/>
      <c r="J2158" s="947"/>
      <c r="K2158" s="947"/>
      <c r="L2158" s="947"/>
      <c r="M2158" s="947"/>
      <c r="N2158" s="947"/>
      <c r="O2158" s="947"/>
      <c r="P2158" s="947"/>
      <c r="Q2158" s="947"/>
      <c r="R2158" s="947"/>
      <c r="S2158" s="947">
        <v>0</v>
      </c>
      <c r="T2158" s="948">
        <v>0</v>
      </c>
      <c r="U2158" s="949">
        <v>0</v>
      </c>
      <c r="V2158" s="947">
        <v>0</v>
      </c>
      <c r="W2158" s="947">
        <v>0</v>
      </c>
      <c r="X2158" s="947"/>
      <c r="Y2158" s="947">
        <f t="shared" si="70"/>
        <v>27.326000000000001</v>
      </c>
      <c r="Z2158" s="947"/>
      <c r="AA2158" s="947">
        <v>0</v>
      </c>
      <c r="AB2158" s="947">
        <v>325.02</v>
      </c>
      <c r="AC2158" s="947">
        <v>0</v>
      </c>
      <c r="AD2158" s="947"/>
      <c r="AE2158" s="947"/>
      <c r="AF2158" s="947">
        <v>334.39</v>
      </c>
      <c r="AG2158" s="947">
        <v>0</v>
      </c>
    </row>
    <row r="2159" spans="1:33" s="952" customFormat="1" x14ac:dyDescent="0.2">
      <c r="A2159" s="946">
        <v>38675</v>
      </c>
      <c r="B2159" s="947">
        <v>16.052</v>
      </c>
      <c r="C2159" s="947"/>
      <c r="D2159" s="947">
        <v>7.5129999999999999</v>
      </c>
      <c r="E2159" s="947"/>
      <c r="F2159" s="947">
        <f t="shared" si="69"/>
        <v>23.564999999999998</v>
      </c>
      <c r="G2159" s="947"/>
      <c r="H2159" s="947"/>
      <c r="I2159" s="947"/>
      <c r="J2159" s="947"/>
      <c r="K2159" s="947"/>
      <c r="L2159" s="947"/>
      <c r="M2159" s="947"/>
      <c r="N2159" s="947"/>
      <c r="O2159" s="947"/>
      <c r="P2159" s="947"/>
      <c r="Q2159" s="947"/>
      <c r="R2159" s="947"/>
      <c r="S2159" s="947">
        <v>0</v>
      </c>
      <c r="T2159" s="948">
        <v>0</v>
      </c>
      <c r="U2159" s="949">
        <v>0</v>
      </c>
      <c r="V2159" s="947">
        <v>0</v>
      </c>
      <c r="W2159" s="947">
        <v>0</v>
      </c>
      <c r="X2159" s="947"/>
      <c r="Y2159" s="947">
        <f t="shared" si="70"/>
        <v>23.564999999999998</v>
      </c>
      <c r="Z2159" s="947"/>
      <c r="AA2159" s="947">
        <v>0</v>
      </c>
      <c r="AB2159" s="947">
        <v>324.77</v>
      </c>
      <c r="AC2159" s="947">
        <v>0</v>
      </c>
      <c r="AD2159" s="947"/>
      <c r="AE2159" s="947"/>
      <c r="AF2159" s="947">
        <v>1</v>
      </c>
      <c r="AG2159" s="947">
        <v>0</v>
      </c>
    </row>
    <row r="2160" spans="1:33" s="952" customFormat="1" x14ac:dyDescent="0.2">
      <c r="A2160" s="946">
        <v>38676</v>
      </c>
      <c r="B2160" s="947">
        <v>17.122</v>
      </c>
      <c r="C2160" s="947"/>
      <c r="D2160" s="947">
        <v>6.1159999999999997</v>
      </c>
      <c r="E2160" s="947"/>
      <c r="F2160" s="947">
        <f t="shared" si="69"/>
        <v>23.238</v>
      </c>
      <c r="G2160" s="947"/>
      <c r="H2160" s="947"/>
      <c r="I2160" s="947"/>
      <c r="J2160" s="947"/>
      <c r="K2160" s="947"/>
      <c r="L2160" s="947"/>
      <c r="M2160" s="947"/>
      <c r="N2160" s="947"/>
      <c r="O2160" s="947"/>
      <c r="P2160" s="947"/>
      <c r="Q2160" s="947"/>
      <c r="R2160" s="947"/>
      <c r="S2160" s="947">
        <v>0</v>
      </c>
      <c r="T2160" s="948">
        <v>0</v>
      </c>
      <c r="U2160" s="949">
        <v>0</v>
      </c>
      <c r="V2160" s="947">
        <v>0</v>
      </c>
      <c r="W2160" s="947">
        <v>0</v>
      </c>
      <c r="X2160" s="947"/>
      <c r="Y2160" s="947">
        <f t="shared" si="70"/>
        <v>23.238</v>
      </c>
      <c r="Z2160" s="947"/>
      <c r="AA2160" s="947">
        <v>0</v>
      </c>
      <c r="AB2160" s="947">
        <v>324.76</v>
      </c>
      <c r="AC2160" s="947">
        <v>0.74</v>
      </c>
      <c r="AD2160" s="947"/>
      <c r="AE2160" s="947"/>
      <c r="AF2160" s="950">
        <v>334.49</v>
      </c>
      <c r="AG2160" s="950">
        <v>0.72</v>
      </c>
    </row>
    <row r="2161" spans="1:33" s="952" customFormat="1" x14ac:dyDescent="0.2">
      <c r="A2161" s="946">
        <v>38677</v>
      </c>
      <c r="B2161" s="947">
        <v>15.971</v>
      </c>
      <c r="C2161" s="947"/>
      <c r="D2161" s="947">
        <v>7.6509999999999998</v>
      </c>
      <c r="E2161" s="947"/>
      <c r="F2161" s="947">
        <f t="shared" si="69"/>
        <v>23.622</v>
      </c>
      <c r="G2161" s="947"/>
      <c r="H2161" s="947"/>
      <c r="I2161" s="947"/>
      <c r="J2161" s="947"/>
      <c r="K2161" s="947"/>
      <c r="L2161" s="947"/>
      <c r="M2161" s="947"/>
      <c r="N2161" s="947"/>
      <c r="O2161" s="947"/>
      <c r="P2161" s="947"/>
      <c r="Q2161" s="947"/>
      <c r="R2161" s="947"/>
      <c r="S2161" s="947">
        <v>0</v>
      </c>
      <c r="T2161" s="958">
        <v>0</v>
      </c>
      <c r="U2161" s="949">
        <v>0</v>
      </c>
      <c r="V2161" s="947">
        <v>0</v>
      </c>
      <c r="W2161" s="950">
        <v>1.4</v>
      </c>
      <c r="X2161" s="950"/>
      <c r="Y2161" s="947">
        <f t="shared" si="70"/>
        <v>25.021999999999998</v>
      </c>
      <c r="Z2161" s="947"/>
      <c r="AA2161" s="947">
        <v>0</v>
      </c>
      <c r="AB2161" s="950">
        <v>324.77999999999997</v>
      </c>
      <c r="AC2161" s="950">
        <v>1.35</v>
      </c>
      <c r="AD2161" s="950"/>
      <c r="AE2161" s="950"/>
      <c r="AF2161" s="947">
        <v>334.6</v>
      </c>
      <c r="AG2161" s="947">
        <v>1.75</v>
      </c>
    </row>
    <row r="2162" spans="1:33" s="952" customFormat="1" x14ac:dyDescent="0.2">
      <c r="A2162" s="946">
        <v>38678</v>
      </c>
      <c r="B2162" s="947">
        <v>16.372</v>
      </c>
      <c r="C2162" s="947"/>
      <c r="D2162" s="947">
        <v>6.0650000000000004</v>
      </c>
      <c r="E2162" s="947"/>
      <c r="F2162" s="947">
        <f t="shared" si="69"/>
        <v>22.437000000000001</v>
      </c>
      <c r="G2162" s="947"/>
      <c r="H2162" s="947"/>
      <c r="I2162" s="947"/>
      <c r="J2162" s="947"/>
      <c r="K2162" s="947"/>
      <c r="L2162" s="947"/>
      <c r="M2162" s="947"/>
      <c r="N2162" s="947"/>
      <c r="O2162" s="947"/>
      <c r="P2162" s="947"/>
      <c r="Q2162" s="947"/>
      <c r="R2162" s="947"/>
      <c r="S2162" s="947">
        <v>0</v>
      </c>
      <c r="T2162" s="948">
        <v>0</v>
      </c>
      <c r="U2162" s="981">
        <v>0</v>
      </c>
      <c r="V2162" s="947">
        <v>0</v>
      </c>
      <c r="W2162" s="947">
        <v>1.4</v>
      </c>
      <c r="X2162" s="947"/>
      <c r="Y2162" s="947">
        <f t="shared" si="70"/>
        <v>23.837</v>
      </c>
      <c r="Z2162" s="947"/>
      <c r="AA2162" s="947">
        <v>0</v>
      </c>
      <c r="AB2162" s="947">
        <v>324.77999999999997</v>
      </c>
      <c r="AC2162" s="947">
        <v>0.03</v>
      </c>
      <c r="AD2162" s="947"/>
      <c r="AE2162" s="947"/>
      <c r="AF2162" s="947">
        <v>334.7</v>
      </c>
      <c r="AG2162" s="947">
        <v>0.03</v>
      </c>
    </row>
    <row r="2163" spans="1:33" s="952" customFormat="1" x14ac:dyDescent="0.2">
      <c r="A2163" s="946">
        <v>38679</v>
      </c>
      <c r="B2163" s="947">
        <v>17.334</v>
      </c>
      <c r="C2163" s="947"/>
      <c r="D2163" s="947">
        <v>5.96</v>
      </c>
      <c r="E2163" s="947"/>
      <c r="F2163" s="947">
        <f t="shared" si="69"/>
        <v>23.294</v>
      </c>
      <c r="G2163" s="947"/>
      <c r="H2163" s="947"/>
      <c r="I2163" s="947"/>
      <c r="J2163" s="947"/>
      <c r="K2163" s="947"/>
      <c r="L2163" s="947"/>
      <c r="M2163" s="947"/>
      <c r="N2163" s="947"/>
      <c r="O2163" s="947"/>
      <c r="P2163" s="947"/>
      <c r="Q2163" s="947"/>
      <c r="R2163" s="947"/>
      <c r="S2163" s="947">
        <v>0</v>
      </c>
      <c r="T2163" s="948">
        <v>0</v>
      </c>
      <c r="U2163" s="981">
        <v>0</v>
      </c>
      <c r="V2163" s="947">
        <v>0</v>
      </c>
      <c r="W2163" s="950">
        <v>1.4139999999999999</v>
      </c>
      <c r="X2163" s="950"/>
      <c r="Y2163" s="947">
        <f t="shared" si="70"/>
        <v>24.708000000000002</v>
      </c>
      <c r="Z2163" s="947"/>
      <c r="AA2163" s="947">
        <v>0</v>
      </c>
      <c r="AB2163" s="947">
        <v>324.86</v>
      </c>
      <c r="AC2163" s="947">
        <v>0</v>
      </c>
      <c r="AD2163" s="947"/>
      <c r="AE2163" s="947"/>
      <c r="AF2163" s="947">
        <v>334.85</v>
      </c>
      <c r="AG2163" s="947">
        <v>0</v>
      </c>
    </row>
    <row r="2164" spans="1:33" s="952" customFormat="1" x14ac:dyDescent="0.2">
      <c r="A2164" s="946">
        <v>38680</v>
      </c>
      <c r="B2164" s="950">
        <v>13.49</v>
      </c>
      <c r="C2164" s="950"/>
      <c r="D2164" s="947">
        <v>6.43</v>
      </c>
      <c r="E2164" s="947"/>
      <c r="F2164" s="947">
        <f t="shared" si="69"/>
        <v>19.920000000000002</v>
      </c>
      <c r="G2164" s="947"/>
      <c r="H2164" s="947"/>
      <c r="I2164" s="947"/>
      <c r="J2164" s="947"/>
      <c r="K2164" s="947"/>
      <c r="L2164" s="947"/>
      <c r="M2164" s="947"/>
      <c r="N2164" s="947"/>
      <c r="O2164" s="947"/>
      <c r="P2164" s="947"/>
      <c r="Q2164" s="947"/>
      <c r="R2164" s="947"/>
      <c r="S2164" s="947">
        <v>0</v>
      </c>
      <c r="T2164" s="948">
        <v>0</v>
      </c>
      <c r="U2164" s="981">
        <v>0</v>
      </c>
      <c r="V2164" s="947">
        <v>0</v>
      </c>
      <c r="W2164" s="950">
        <v>1.37</v>
      </c>
      <c r="X2164" s="950"/>
      <c r="Y2164" s="947">
        <f t="shared" si="70"/>
        <v>21.290000000000003</v>
      </c>
      <c r="Z2164" s="947"/>
      <c r="AA2164" s="947">
        <v>0</v>
      </c>
      <c r="AB2164" s="947">
        <v>324.89</v>
      </c>
      <c r="AC2164" s="947">
        <v>0</v>
      </c>
      <c r="AD2164" s="947"/>
      <c r="AE2164" s="947"/>
      <c r="AF2164" s="947">
        <v>334.93</v>
      </c>
      <c r="AG2164" s="947">
        <v>0</v>
      </c>
    </row>
    <row r="2165" spans="1:33" s="952" customFormat="1" x14ac:dyDescent="0.2">
      <c r="A2165" s="946">
        <v>38681</v>
      </c>
      <c r="B2165" s="947">
        <v>11.683999999999999</v>
      </c>
      <c r="C2165" s="947"/>
      <c r="D2165" s="947">
        <v>6.34</v>
      </c>
      <c r="E2165" s="947"/>
      <c r="F2165" s="947">
        <f t="shared" si="69"/>
        <v>18.024000000000001</v>
      </c>
      <c r="G2165" s="947"/>
      <c r="H2165" s="947"/>
      <c r="I2165" s="947"/>
      <c r="J2165" s="947"/>
      <c r="K2165" s="947"/>
      <c r="L2165" s="947"/>
      <c r="M2165" s="947"/>
      <c r="N2165" s="947"/>
      <c r="O2165" s="947"/>
      <c r="P2165" s="947"/>
      <c r="Q2165" s="947"/>
      <c r="R2165" s="947"/>
      <c r="S2165" s="947">
        <v>0</v>
      </c>
      <c r="T2165" s="948">
        <v>0</v>
      </c>
      <c r="U2165" s="981">
        <v>0</v>
      </c>
      <c r="V2165" s="947">
        <v>0</v>
      </c>
      <c r="W2165" s="950">
        <v>1.3680000000000001</v>
      </c>
      <c r="X2165" s="950"/>
      <c r="Y2165" s="947">
        <f t="shared" si="70"/>
        <v>19.391999999999999</v>
      </c>
      <c r="Z2165" s="947"/>
      <c r="AA2165" s="947">
        <v>0</v>
      </c>
      <c r="AB2165" s="947">
        <v>324.63</v>
      </c>
      <c r="AC2165" s="947">
        <v>0</v>
      </c>
      <c r="AD2165" s="947"/>
      <c r="AE2165" s="947"/>
      <c r="AF2165" s="947">
        <v>334.9</v>
      </c>
      <c r="AG2165" s="947">
        <v>0</v>
      </c>
    </row>
    <row r="2166" spans="1:33" s="952" customFormat="1" x14ac:dyDescent="0.2">
      <c r="A2166" s="946">
        <v>38682</v>
      </c>
      <c r="B2166" s="947">
        <v>12.625</v>
      </c>
      <c r="C2166" s="947"/>
      <c r="D2166" s="947">
        <v>6.61</v>
      </c>
      <c r="E2166" s="947"/>
      <c r="F2166" s="947">
        <f t="shared" si="69"/>
        <v>19.234999999999999</v>
      </c>
      <c r="G2166" s="947"/>
      <c r="H2166" s="947"/>
      <c r="I2166" s="947"/>
      <c r="J2166" s="947"/>
      <c r="K2166" s="947"/>
      <c r="L2166" s="947"/>
      <c r="M2166" s="947"/>
      <c r="N2166" s="947"/>
      <c r="O2166" s="947"/>
      <c r="P2166" s="947"/>
      <c r="Q2166" s="947"/>
      <c r="R2166" s="947"/>
      <c r="S2166" s="947">
        <v>0</v>
      </c>
      <c r="T2166" s="948">
        <v>0</v>
      </c>
      <c r="U2166" s="981">
        <v>0</v>
      </c>
      <c r="V2166" s="947">
        <v>0</v>
      </c>
      <c r="W2166" s="950">
        <v>1.3879999999999999</v>
      </c>
      <c r="X2166" s="950"/>
      <c r="Y2166" s="947">
        <f t="shared" si="70"/>
        <v>20.622999999999998</v>
      </c>
      <c r="Z2166" s="947"/>
      <c r="AA2166" s="947">
        <v>0</v>
      </c>
      <c r="AB2166" s="947">
        <v>324.32</v>
      </c>
      <c r="AC2166" s="947">
        <v>0</v>
      </c>
      <c r="AD2166" s="947"/>
      <c r="AE2166" s="947"/>
      <c r="AF2166" s="947">
        <v>334.97</v>
      </c>
      <c r="AG2166" s="947">
        <v>0</v>
      </c>
    </row>
    <row r="2167" spans="1:33" s="952" customFormat="1" x14ac:dyDescent="0.2">
      <c r="A2167" s="946">
        <v>38683</v>
      </c>
      <c r="B2167" s="947">
        <v>14.74</v>
      </c>
      <c r="C2167" s="947"/>
      <c r="D2167" s="947">
        <v>5.76</v>
      </c>
      <c r="E2167" s="947"/>
      <c r="F2167" s="947">
        <f t="shared" si="69"/>
        <v>20.5</v>
      </c>
      <c r="G2167" s="947"/>
      <c r="H2167" s="947"/>
      <c r="I2167" s="947"/>
      <c r="J2167" s="947"/>
      <c r="K2167" s="947"/>
      <c r="L2167" s="947"/>
      <c r="M2167" s="947"/>
      <c r="N2167" s="947"/>
      <c r="O2167" s="947"/>
      <c r="P2167" s="947"/>
      <c r="Q2167" s="947"/>
      <c r="R2167" s="947"/>
      <c r="S2167" s="947">
        <v>0</v>
      </c>
      <c r="T2167" s="948">
        <v>0</v>
      </c>
      <c r="U2167" s="981">
        <v>0</v>
      </c>
      <c r="V2167" s="947">
        <v>0</v>
      </c>
      <c r="W2167" s="950">
        <v>1.474</v>
      </c>
      <c r="X2167" s="950"/>
      <c r="Y2167" s="947">
        <f t="shared" si="70"/>
        <v>21.974</v>
      </c>
      <c r="Z2167" s="947"/>
      <c r="AA2167" s="947">
        <v>0</v>
      </c>
      <c r="AB2167" s="947">
        <v>324.31</v>
      </c>
      <c r="AC2167" s="947">
        <v>0.32</v>
      </c>
      <c r="AD2167" s="947"/>
      <c r="AE2167" s="947"/>
      <c r="AF2167" s="950">
        <v>335</v>
      </c>
      <c r="AG2167" s="950">
        <v>4.5</v>
      </c>
    </row>
    <row r="2168" spans="1:33" s="952" customFormat="1" x14ac:dyDescent="0.2">
      <c r="A2168" s="946">
        <v>38684</v>
      </c>
      <c r="B2168" s="947">
        <v>15.789</v>
      </c>
      <c r="C2168" s="947"/>
      <c r="D2168" s="947">
        <v>6.3170000000000002</v>
      </c>
      <c r="E2168" s="947"/>
      <c r="F2168" s="947">
        <f t="shared" si="69"/>
        <v>22.106000000000002</v>
      </c>
      <c r="G2168" s="947"/>
      <c r="H2168" s="947"/>
      <c r="I2168" s="947"/>
      <c r="J2168" s="947"/>
      <c r="K2168" s="947"/>
      <c r="L2168" s="947"/>
      <c r="M2168" s="947"/>
      <c r="N2168" s="947"/>
      <c r="O2168" s="947"/>
      <c r="P2168" s="947"/>
      <c r="Q2168" s="947"/>
      <c r="R2168" s="947"/>
      <c r="S2168" s="947">
        <v>0</v>
      </c>
      <c r="T2168" s="948">
        <v>0</v>
      </c>
      <c r="U2168" s="981">
        <v>0</v>
      </c>
      <c r="V2168" s="947">
        <v>0</v>
      </c>
      <c r="W2168" s="950">
        <v>1.4730000000000001</v>
      </c>
      <c r="X2168" s="950"/>
      <c r="Y2168" s="947">
        <f t="shared" si="70"/>
        <v>23.579000000000001</v>
      </c>
      <c r="Z2168" s="947"/>
      <c r="AA2168" s="947">
        <v>0</v>
      </c>
      <c r="AB2168" s="1022">
        <v>324.10000000000002</v>
      </c>
      <c r="AC2168" s="947">
        <v>7.0000000000000007E-2</v>
      </c>
      <c r="AD2168" s="947"/>
      <c r="AE2168" s="947"/>
      <c r="AF2168" s="947">
        <v>335.05</v>
      </c>
      <c r="AG2168" s="947">
        <v>0.05</v>
      </c>
    </row>
    <row r="2169" spans="1:33" s="952" customFormat="1" x14ac:dyDescent="0.2">
      <c r="A2169" s="946">
        <v>38685</v>
      </c>
      <c r="B2169" s="947">
        <v>17.382000000000001</v>
      </c>
      <c r="C2169" s="947"/>
      <c r="D2169" s="947">
        <v>6.6550000000000002</v>
      </c>
      <c r="E2169" s="947"/>
      <c r="F2169" s="947">
        <f t="shared" si="69"/>
        <v>24.037000000000003</v>
      </c>
      <c r="G2169" s="947"/>
      <c r="H2169" s="947"/>
      <c r="I2169" s="947"/>
      <c r="J2169" s="947"/>
      <c r="K2169" s="947"/>
      <c r="L2169" s="947"/>
      <c r="M2169" s="947"/>
      <c r="N2169" s="947"/>
      <c r="O2169" s="947"/>
      <c r="P2169" s="947"/>
      <c r="Q2169" s="947"/>
      <c r="R2169" s="947"/>
      <c r="S2169" s="947">
        <v>0</v>
      </c>
      <c r="T2169" s="948">
        <v>0</v>
      </c>
      <c r="U2169" s="981">
        <v>0</v>
      </c>
      <c r="V2169" s="947">
        <v>0</v>
      </c>
      <c r="W2169" s="950">
        <v>1.4359999999999999</v>
      </c>
      <c r="X2169" s="950"/>
      <c r="Y2169" s="947">
        <f t="shared" si="70"/>
        <v>25.473000000000003</v>
      </c>
      <c r="Z2169" s="947"/>
      <c r="AA2169" s="947">
        <v>0</v>
      </c>
      <c r="AB2169" s="947">
        <v>324.44</v>
      </c>
      <c r="AC2169" s="947">
        <v>0.42</v>
      </c>
      <c r="AD2169" s="947"/>
      <c r="AE2169" s="947"/>
      <c r="AF2169" s="1016">
        <v>335.8</v>
      </c>
      <c r="AG2169" s="950">
        <v>0.62</v>
      </c>
    </row>
    <row r="2170" spans="1:33" s="952" customFormat="1" x14ac:dyDescent="0.2">
      <c r="A2170" s="946">
        <v>38686</v>
      </c>
      <c r="B2170" s="947">
        <v>17.033999999999999</v>
      </c>
      <c r="C2170" s="947"/>
      <c r="D2170" s="947">
        <v>6.1280000000000001</v>
      </c>
      <c r="E2170" s="947"/>
      <c r="F2170" s="947">
        <f t="shared" si="69"/>
        <v>23.161999999999999</v>
      </c>
      <c r="G2170" s="947"/>
      <c r="H2170" s="947"/>
      <c r="I2170" s="947"/>
      <c r="J2170" s="947"/>
      <c r="K2170" s="947"/>
      <c r="L2170" s="947"/>
      <c r="M2170" s="947"/>
      <c r="N2170" s="947"/>
      <c r="O2170" s="947"/>
      <c r="P2170" s="947"/>
      <c r="Q2170" s="947"/>
      <c r="R2170" s="947"/>
      <c r="S2170" s="947">
        <v>0</v>
      </c>
      <c r="T2170" s="948">
        <v>0</v>
      </c>
      <c r="U2170" s="981">
        <v>0</v>
      </c>
      <c r="V2170" s="947">
        <v>0</v>
      </c>
      <c r="W2170" s="947">
        <v>1.472</v>
      </c>
      <c r="X2170" s="947"/>
      <c r="Y2170" s="947">
        <f t="shared" si="70"/>
        <v>24.634</v>
      </c>
      <c r="Z2170" s="947"/>
      <c r="AA2170" s="947">
        <v>0</v>
      </c>
      <c r="AB2170" s="980">
        <v>325.77999999999997</v>
      </c>
      <c r="AC2170" s="947">
        <v>0</v>
      </c>
      <c r="AD2170" s="947"/>
      <c r="AE2170" s="947"/>
      <c r="AF2170" s="980">
        <v>336.52</v>
      </c>
      <c r="AG2170" s="947">
        <v>0</v>
      </c>
    </row>
    <row r="2171" spans="1:33" s="952" customFormat="1" x14ac:dyDescent="0.2">
      <c r="A2171" s="946">
        <v>38687</v>
      </c>
      <c r="B2171" s="947">
        <v>16.350999999999999</v>
      </c>
      <c r="C2171" s="947"/>
      <c r="D2171" s="947">
        <v>6.1040000000000001</v>
      </c>
      <c r="E2171" s="947"/>
      <c r="F2171" s="947">
        <f t="shared" si="69"/>
        <v>22.454999999999998</v>
      </c>
      <c r="G2171" s="947"/>
      <c r="H2171" s="947"/>
      <c r="I2171" s="947"/>
      <c r="J2171" s="947"/>
      <c r="K2171" s="947"/>
      <c r="L2171" s="947"/>
      <c r="M2171" s="947"/>
      <c r="N2171" s="947"/>
      <c r="O2171" s="947"/>
      <c r="P2171" s="947"/>
      <c r="Q2171" s="947"/>
      <c r="R2171" s="947"/>
      <c r="S2171" s="947">
        <v>0</v>
      </c>
      <c r="T2171" s="948">
        <v>0</v>
      </c>
      <c r="U2171" s="949">
        <v>0</v>
      </c>
      <c r="V2171" s="947">
        <v>0</v>
      </c>
      <c r="W2171" s="947">
        <v>1.452</v>
      </c>
      <c r="X2171" s="947"/>
      <c r="Y2171" s="947">
        <f t="shared" si="70"/>
        <v>23.906999999999996</v>
      </c>
      <c r="Z2171" s="947"/>
      <c r="AA2171" s="950">
        <v>0.5</v>
      </c>
      <c r="AB2171" s="947">
        <v>326.06</v>
      </c>
      <c r="AC2171" s="947">
        <v>0.03</v>
      </c>
      <c r="AD2171" s="947"/>
      <c r="AE2171" s="947"/>
      <c r="AF2171" s="950">
        <v>336.69</v>
      </c>
      <c r="AG2171" s="950">
        <v>0</v>
      </c>
    </row>
    <row r="2172" spans="1:33" s="952" customFormat="1" x14ac:dyDescent="0.2">
      <c r="A2172" s="946">
        <v>38688</v>
      </c>
      <c r="B2172" s="947">
        <v>16.975000000000001</v>
      </c>
      <c r="C2172" s="947"/>
      <c r="D2172" s="947">
        <v>6.5629999999999997</v>
      </c>
      <c r="E2172" s="947"/>
      <c r="F2172" s="947">
        <f t="shared" si="69"/>
        <v>23.538</v>
      </c>
      <c r="G2172" s="947"/>
      <c r="H2172" s="947"/>
      <c r="I2172" s="947"/>
      <c r="J2172" s="947"/>
      <c r="K2172" s="947"/>
      <c r="L2172" s="947"/>
      <c r="M2172" s="947"/>
      <c r="N2172" s="947"/>
      <c r="O2172" s="947"/>
      <c r="P2172" s="947"/>
      <c r="Q2172" s="947"/>
      <c r="R2172" s="947"/>
      <c r="S2172" s="947">
        <v>0</v>
      </c>
      <c r="T2172" s="948">
        <v>0</v>
      </c>
      <c r="U2172" s="949">
        <v>0</v>
      </c>
      <c r="V2172" s="947">
        <v>0</v>
      </c>
      <c r="W2172" s="947">
        <v>0</v>
      </c>
      <c r="X2172" s="947"/>
      <c r="Y2172" s="947">
        <f t="shared" si="70"/>
        <v>23.538</v>
      </c>
      <c r="Z2172" s="947"/>
      <c r="AA2172" s="950">
        <v>0.40500000000000003</v>
      </c>
      <c r="AB2172" s="947">
        <v>325.81</v>
      </c>
      <c r="AC2172" s="947">
        <v>0</v>
      </c>
      <c r="AD2172" s="947"/>
      <c r="AE2172" s="947"/>
      <c r="AF2172" s="950">
        <v>336.76</v>
      </c>
      <c r="AG2172" s="950">
        <v>0</v>
      </c>
    </row>
    <row r="2173" spans="1:33" s="952" customFormat="1" x14ac:dyDescent="0.2">
      <c r="A2173" s="946">
        <v>38689</v>
      </c>
      <c r="B2173" s="953">
        <v>15.688000000000001</v>
      </c>
      <c r="C2173" s="953"/>
      <c r="D2173" s="947">
        <v>6.2679999999999998</v>
      </c>
      <c r="E2173" s="947"/>
      <c r="F2173" s="947">
        <f t="shared" si="69"/>
        <v>21.956</v>
      </c>
      <c r="G2173" s="947"/>
      <c r="H2173" s="947"/>
      <c r="I2173" s="947"/>
      <c r="J2173" s="947"/>
      <c r="K2173" s="947"/>
      <c r="L2173" s="947"/>
      <c r="M2173" s="947"/>
      <c r="N2173" s="947"/>
      <c r="O2173" s="947"/>
      <c r="P2173" s="947"/>
      <c r="Q2173" s="947"/>
      <c r="R2173" s="947"/>
      <c r="S2173" s="947">
        <v>0</v>
      </c>
      <c r="T2173" s="948">
        <v>0</v>
      </c>
      <c r="U2173" s="949">
        <v>0</v>
      </c>
      <c r="V2173" s="947">
        <v>0</v>
      </c>
      <c r="W2173" s="947">
        <v>0</v>
      </c>
      <c r="X2173" s="947"/>
      <c r="Y2173" s="947">
        <f t="shared" si="70"/>
        <v>21.956</v>
      </c>
      <c r="Z2173" s="947"/>
      <c r="AA2173" s="950">
        <v>0.40500000000000003</v>
      </c>
      <c r="AB2173" s="947">
        <v>325.75</v>
      </c>
      <c r="AC2173" s="947">
        <v>0</v>
      </c>
      <c r="AD2173" s="947"/>
      <c r="AE2173" s="947"/>
      <c r="AF2173" s="947">
        <v>336.79</v>
      </c>
      <c r="AG2173" s="947">
        <v>0</v>
      </c>
    </row>
    <row r="2174" spans="1:33" s="952" customFormat="1" x14ac:dyDescent="0.2">
      <c r="A2174" s="946">
        <v>38690</v>
      </c>
      <c r="B2174" s="947">
        <v>16.007999999999999</v>
      </c>
      <c r="C2174" s="947"/>
      <c r="D2174" s="947">
        <v>6.7590000000000003</v>
      </c>
      <c r="E2174" s="947"/>
      <c r="F2174" s="947">
        <f t="shared" si="69"/>
        <v>22.766999999999999</v>
      </c>
      <c r="G2174" s="947"/>
      <c r="H2174" s="947"/>
      <c r="I2174" s="947"/>
      <c r="J2174" s="947"/>
      <c r="K2174" s="947"/>
      <c r="L2174" s="947"/>
      <c r="M2174" s="947"/>
      <c r="N2174" s="947"/>
      <c r="O2174" s="947"/>
      <c r="P2174" s="947"/>
      <c r="Q2174" s="947"/>
      <c r="R2174" s="947"/>
      <c r="S2174" s="947">
        <v>0</v>
      </c>
      <c r="T2174" s="948">
        <v>0</v>
      </c>
      <c r="U2174" s="949">
        <v>0</v>
      </c>
      <c r="V2174" s="947">
        <v>0</v>
      </c>
      <c r="W2174" s="947">
        <v>0</v>
      </c>
      <c r="X2174" s="947"/>
      <c r="Y2174" s="947">
        <f t="shared" si="70"/>
        <v>22.766999999999999</v>
      </c>
      <c r="Z2174" s="947"/>
      <c r="AA2174" s="950">
        <v>0.40500000000000003</v>
      </c>
      <c r="AB2174" s="947">
        <v>326.20999999999998</v>
      </c>
      <c r="AC2174" s="947">
        <v>0.6</v>
      </c>
      <c r="AD2174" s="947"/>
      <c r="AE2174" s="947"/>
      <c r="AF2174" s="947">
        <v>336.9</v>
      </c>
      <c r="AG2174" s="947">
        <v>1.1000000000000001</v>
      </c>
    </row>
    <row r="2175" spans="1:33" s="952" customFormat="1" x14ac:dyDescent="0.2">
      <c r="A2175" s="946">
        <v>38691</v>
      </c>
      <c r="B2175" s="947">
        <v>17.774999999999999</v>
      </c>
      <c r="C2175" s="947"/>
      <c r="D2175" s="947">
        <v>5.7149999999999999</v>
      </c>
      <c r="E2175" s="947"/>
      <c r="F2175" s="947">
        <f t="shared" si="69"/>
        <v>23.49</v>
      </c>
      <c r="G2175" s="947"/>
      <c r="H2175" s="947"/>
      <c r="I2175" s="947"/>
      <c r="J2175" s="947"/>
      <c r="K2175" s="947"/>
      <c r="L2175" s="947"/>
      <c r="M2175" s="947"/>
      <c r="N2175" s="947"/>
      <c r="O2175" s="947"/>
      <c r="P2175" s="947"/>
      <c r="Q2175" s="947"/>
      <c r="R2175" s="947"/>
      <c r="S2175" s="947">
        <v>0</v>
      </c>
      <c r="T2175" s="948">
        <v>0</v>
      </c>
      <c r="U2175" s="949">
        <v>0</v>
      </c>
      <c r="V2175" s="947">
        <v>0</v>
      </c>
      <c r="W2175" s="947">
        <v>0</v>
      </c>
      <c r="X2175" s="947"/>
      <c r="Y2175" s="947">
        <f t="shared" si="70"/>
        <v>23.49</v>
      </c>
      <c r="Z2175" s="947"/>
      <c r="AA2175" s="950">
        <v>0.36899999999999999</v>
      </c>
      <c r="AB2175" s="947">
        <v>332.1</v>
      </c>
      <c r="AC2175" s="947">
        <v>0.97</v>
      </c>
      <c r="AD2175" s="947"/>
      <c r="AE2175" s="947"/>
      <c r="AF2175" s="950">
        <v>340.26</v>
      </c>
      <c r="AG2175" s="950">
        <v>0.9</v>
      </c>
    </row>
    <row r="2176" spans="1:33" s="952" customFormat="1" x14ac:dyDescent="0.2">
      <c r="A2176" s="946">
        <v>38692</v>
      </c>
      <c r="B2176" s="947">
        <v>18.664999999999999</v>
      </c>
      <c r="C2176" s="947"/>
      <c r="D2176" s="947">
        <v>6.3440000000000003</v>
      </c>
      <c r="E2176" s="947"/>
      <c r="F2176" s="947">
        <f t="shared" si="69"/>
        <v>25.009</v>
      </c>
      <c r="G2176" s="947"/>
      <c r="H2176" s="947"/>
      <c r="I2176" s="947"/>
      <c r="J2176" s="947"/>
      <c r="K2176" s="947"/>
      <c r="L2176" s="947"/>
      <c r="M2176" s="947"/>
      <c r="N2176" s="947"/>
      <c r="O2176" s="947"/>
      <c r="P2176" s="947"/>
      <c r="Q2176" s="947"/>
      <c r="R2176" s="947"/>
      <c r="S2176" s="947">
        <v>0</v>
      </c>
      <c r="T2176" s="948">
        <v>0</v>
      </c>
      <c r="U2176" s="949">
        <v>0</v>
      </c>
      <c r="V2176" s="947">
        <v>0</v>
      </c>
      <c r="W2176" s="947">
        <v>0</v>
      </c>
      <c r="X2176" s="947"/>
      <c r="Y2176" s="947">
        <f t="shared" si="70"/>
        <v>25.009</v>
      </c>
      <c r="Z2176" s="947"/>
      <c r="AA2176" s="950">
        <v>0.67900000000000005</v>
      </c>
      <c r="AB2176" s="947">
        <v>334.93</v>
      </c>
      <c r="AC2176" s="947">
        <v>0</v>
      </c>
      <c r="AD2176" s="947"/>
      <c r="AE2176" s="947"/>
      <c r="AF2176" s="947">
        <v>341.52</v>
      </c>
      <c r="AG2176" s="947">
        <v>0</v>
      </c>
    </row>
    <row r="2177" spans="1:33" s="952" customFormat="1" x14ac:dyDescent="0.2">
      <c r="A2177" s="946">
        <v>38693</v>
      </c>
      <c r="B2177" s="947">
        <v>19.103000000000002</v>
      </c>
      <c r="C2177" s="947"/>
      <c r="D2177" s="947">
        <v>6.6360000000000001</v>
      </c>
      <c r="E2177" s="947"/>
      <c r="F2177" s="947">
        <f t="shared" si="69"/>
        <v>25.739000000000001</v>
      </c>
      <c r="G2177" s="947"/>
      <c r="H2177" s="947"/>
      <c r="I2177" s="947"/>
      <c r="J2177" s="947"/>
      <c r="K2177" s="947"/>
      <c r="L2177" s="947"/>
      <c r="M2177" s="947"/>
      <c r="N2177" s="947"/>
      <c r="O2177" s="947"/>
      <c r="P2177" s="947"/>
      <c r="Q2177" s="947"/>
      <c r="R2177" s="947"/>
      <c r="S2177" s="947">
        <v>0</v>
      </c>
      <c r="T2177" s="948">
        <v>0</v>
      </c>
      <c r="U2177" s="949">
        <v>0</v>
      </c>
      <c r="V2177" s="947">
        <v>0</v>
      </c>
      <c r="W2177" s="947">
        <v>0</v>
      </c>
      <c r="X2177" s="947"/>
      <c r="Y2177" s="947">
        <f t="shared" si="70"/>
        <v>25.739000000000001</v>
      </c>
      <c r="Z2177" s="947"/>
      <c r="AA2177" s="950">
        <v>1.0029999999999999</v>
      </c>
      <c r="AB2177" s="947">
        <v>335.66</v>
      </c>
      <c r="AC2177" s="947">
        <v>0</v>
      </c>
      <c r="AD2177" s="947"/>
      <c r="AE2177" s="947"/>
      <c r="AF2177" s="947">
        <v>341.85</v>
      </c>
      <c r="AG2177" s="947">
        <v>0</v>
      </c>
    </row>
    <row r="2178" spans="1:33" s="952" customFormat="1" x14ac:dyDescent="0.2">
      <c r="A2178" s="946">
        <v>38694</v>
      </c>
      <c r="B2178" s="950">
        <v>18.2</v>
      </c>
      <c r="C2178" s="950"/>
      <c r="D2178" s="947">
        <v>7.5880000000000001</v>
      </c>
      <c r="E2178" s="947"/>
      <c r="F2178" s="947">
        <f t="shared" si="69"/>
        <v>25.788</v>
      </c>
      <c r="G2178" s="947"/>
      <c r="H2178" s="947"/>
      <c r="I2178" s="947"/>
      <c r="J2178" s="947"/>
      <c r="K2178" s="947"/>
      <c r="L2178" s="947"/>
      <c r="M2178" s="947"/>
      <c r="N2178" s="947"/>
      <c r="O2178" s="947"/>
      <c r="P2178" s="947"/>
      <c r="Q2178" s="947"/>
      <c r="R2178" s="947"/>
      <c r="S2178" s="947">
        <v>0</v>
      </c>
      <c r="T2178" s="948">
        <v>0</v>
      </c>
      <c r="U2178" s="949">
        <v>0</v>
      </c>
      <c r="V2178" s="947">
        <v>0</v>
      </c>
      <c r="W2178" s="947">
        <v>0</v>
      </c>
      <c r="X2178" s="947"/>
      <c r="Y2178" s="947">
        <f t="shared" si="70"/>
        <v>25.788</v>
      </c>
      <c r="Z2178" s="947"/>
      <c r="AA2178" s="950">
        <v>1.9267000000000001</v>
      </c>
      <c r="AB2178" s="947">
        <v>335.92</v>
      </c>
      <c r="AC2178" s="947">
        <v>0.51</v>
      </c>
      <c r="AD2178" s="947"/>
      <c r="AE2178" s="947"/>
      <c r="AF2178" s="980">
        <v>342.05</v>
      </c>
      <c r="AG2178" s="947">
        <v>0.49</v>
      </c>
    </row>
    <row r="2179" spans="1:33" s="952" customFormat="1" x14ac:dyDescent="0.2">
      <c r="A2179" s="946">
        <v>38695</v>
      </c>
      <c r="B2179" s="947">
        <v>18.658999999999999</v>
      </c>
      <c r="C2179" s="947"/>
      <c r="D2179" s="947">
        <v>6.609</v>
      </c>
      <c r="E2179" s="947"/>
      <c r="F2179" s="947">
        <f t="shared" si="69"/>
        <v>25.268000000000001</v>
      </c>
      <c r="G2179" s="947"/>
      <c r="H2179" s="947"/>
      <c r="I2179" s="947"/>
      <c r="J2179" s="947"/>
      <c r="K2179" s="947"/>
      <c r="L2179" s="947"/>
      <c r="M2179" s="947"/>
      <c r="N2179" s="947"/>
      <c r="O2179" s="947"/>
      <c r="P2179" s="947"/>
      <c r="Q2179" s="947"/>
      <c r="R2179" s="947"/>
      <c r="S2179" s="947">
        <v>0</v>
      </c>
      <c r="T2179" s="948">
        <v>0</v>
      </c>
      <c r="U2179" s="949">
        <v>0</v>
      </c>
      <c r="V2179" s="1014">
        <v>0</v>
      </c>
      <c r="W2179" s="1014">
        <v>0</v>
      </c>
      <c r="X2179" s="1014"/>
      <c r="Y2179" s="947">
        <f t="shared" si="70"/>
        <v>25.268000000000001</v>
      </c>
      <c r="Z2179" s="947"/>
      <c r="AA2179" s="947">
        <v>0</v>
      </c>
      <c r="AB2179" s="947">
        <v>336</v>
      </c>
      <c r="AC2179" s="947">
        <v>0</v>
      </c>
      <c r="AD2179" s="947"/>
      <c r="AE2179" s="947"/>
      <c r="AF2179" s="980">
        <v>342.5</v>
      </c>
      <c r="AG2179" s="947">
        <v>0.02</v>
      </c>
    </row>
    <row r="2180" spans="1:33" s="952" customFormat="1" x14ac:dyDescent="0.2">
      <c r="A2180" s="946">
        <v>38696</v>
      </c>
      <c r="B2180" s="947">
        <v>16.966999999999999</v>
      </c>
      <c r="C2180" s="947"/>
      <c r="D2180" s="947">
        <v>6.6390000000000002</v>
      </c>
      <c r="E2180" s="947"/>
      <c r="F2180" s="947">
        <f t="shared" si="69"/>
        <v>23.605999999999998</v>
      </c>
      <c r="G2180" s="947"/>
      <c r="H2180" s="947"/>
      <c r="I2180" s="947"/>
      <c r="J2180" s="947"/>
      <c r="K2180" s="947"/>
      <c r="L2180" s="947"/>
      <c r="M2180" s="947"/>
      <c r="N2180" s="947"/>
      <c r="O2180" s="947"/>
      <c r="P2180" s="947"/>
      <c r="Q2180" s="947"/>
      <c r="R2180" s="947"/>
      <c r="S2180" s="947">
        <v>0</v>
      </c>
      <c r="T2180" s="948">
        <v>0</v>
      </c>
      <c r="U2180" s="949">
        <v>0</v>
      </c>
      <c r="V2180" s="947">
        <v>0</v>
      </c>
      <c r="W2180" s="947">
        <v>0</v>
      </c>
      <c r="X2180" s="947"/>
      <c r="Y2180" s="947">
        <f t="shared" si="70"/>
        <v>23.605999999999998</v>
      </c>
      <c r="Z2180" s="947"/>
      <c r="AA2180" s="947">
        <v>0</v>
      </c>
      <c r="AB2180" s="980">
        <v>336.09</v>
      </c>
      <c r="AC2180" s="947">
        <v>0</v>
      </c>
      <c r="AD2180" s="947"/>
      <c r="AE2180" s="947"/>
      <c r="AF2180" s="947">
        <v>342.9</v>
      </c>
      <c r="AG2180" s="947">
        <v>0</v>
      </c>
    </row>
    <row r="2181" spans="1:33" s="952" customFormat="1" x14ac:dyDescent="0.2">
      <c r="A2181" s="946">
        <v>38697</v>
      </c>
      <c r="B2181" s="947">
        <v>17.693999999999999</v>
      </c>
      <c r="C2181" s="947"/>
      <c r="D2181" s="947">
        <v>6.8259999999999996</v>
      </c>
      <c r="E2181" s="947"/>
      <c r="F2181" s="947">
        <f t="shared" si="69"/>
        <v>24.52</v>
      </c>
      <c r="G2181" s="947"/>
      <c r="H2181" s="947"/>
      <c r="I2181" s="947"/>
      <c r="J2181" s="947"/>
      <c r="K2181" s="947"/>
      <c r="L2181" s="947"/>
      <c r="M2181" s="947"/>
      <c r="N2181" s="947"/>
      <c r="O2181" s="947"/>
      <c r="P2181" s="947"/>
      <c r="Q2181" s="947"/>
      <c r="R2181" s="947"/>
      <c r="S2181" s="947">
        <v>0</v>
      </c>
      <c r="T2181" s="1015">
        <v>0</v>
      </c>
      <c r="U2181" s="949">
        <v>0</v>
      </c>
      <c r="V2181" s="947">
        <v>0</v>
      </c>
      <c r="W2181" s="947">
        <v>0</v>
      </c>
      <c r="X2181" s="947"/>
      <c r="Y2181" s="947">
        <f t="shared" si="70"/>
        <v>24.52</v>
      </c>
      <c r="Z2181" s="947"/>
      <c r="AA2181" s="947">
        <v>0</v>
      </c>
      <c r="AB2181" s="947">
        <v>336.15</v>
      </c>
      <c r="AC2181" s="947">
        <v>0</v>
      </c>
      <c r="AD2181" s="947"/>
      <c r="AE2181" s="947"/>
      <c r="AF2181" s="980">
        <v>343.15</v>
      </c>
      <c r="AG2181" s="947">
        <v>0</v>
      </c>
    </row>
    <row r="2182" spans="1:33" s="952" customFormat="1" x14ac:dyDescent="0.2">
      <c r="A2182" s="946">
        <v>38698</v>
      </c>
      <c r="B2182" s="947">
        <v>18.670000000000002</v>
      </c>
      <c r="C2182" s="947"/>
      <c r="D2182" s="947">
        <v>6.1550000000000002</v>
      </c>
      <c r="E2182" s="947"/>
      <c r="F2182" s="947">
        <f t="shared" si="69"/>
        <v>24.825000000000003</v>
      </c>
      <c r="G2182" s="947"/>
      <c r="H2182" s="947"/>
      <c r="I2182" s="947"/>
      <c r="J2182" s="947"/>
      <c r="K2182" s="947"/>
      <c r="L2182" s="947"/>
      <c r="M2182" s="947"/>
      <c r="N2182" s="947"/>
      <c r="O2182" s="947"/>
      <c r="P2182" s="947"/>
      <c r="Q2182" s="947"/>
      <c r="R2182" s="947"/>
      <c r="S2182" s="947">
        <v>0</v>
      </c>
      <c r="T2182" s="948">
        <v>0</v>
      </c>
      <c r="U2182" s="949">
        <v>0</v>
      </c>
      <c r="V2182" s="947">
        <v>0</v>
      </c>
      <c r="W2182" s="947">
        <v>0</v>
      </c>
      <c r="X2182" s="947"/>
      <c r="Y2182" s="947">
        <f t="shared" si="70"/>
        <v>24.825000000000003</v>
      </c>
      <c r="Z2182" s="947"/>
      <c r="AA2182" s="947">
        <v>0</v>
      </c>
      <c r="AB2182" s="947">
        <v>335.98</v>
      </c>
      <c r="AC2182" s="947">
        <v>0</v>
      </c>
      <c r="AD2182" s="947"/>
      <c r="AE2182" s="947"/>
      <c r="AF2182" s="947">
        <v>343.3</v>
      </c>
      <c r="AG2182" s="947">
        <v>0</v>
      </c>
    </row>
    <row r="2183" spans="1:33" s="952" customFormat="1" x14ac:dyDescent="0.2">
      <c r="A2183" s="946">
        <v>38699</v>
      </c>
      <c r="B2183" s="947">
        <v>18.460999999999999</v>
      </c>
      <c r="C2183" s="947"/>
      <c r="D2183" s="947">
        <v>6.5919999999999996</v>
      </c>
      <c r="E2183" s="947"/>
      <c r="F2183" s="947">
        <f t="shared" si="69"/>
        <v>25.052999999999997</v>
      </c>
      <c r="G2183" s="947"/>
      <c r="H2183" s="947"/>
      <c r="I2183" s="947"/>
      <c r="J2183" s="947"/>
      <c r="K2183" s="947"/>
      <c r="L2183" s="947"/>
      <c r="M2183" s="947"/>
      <c r="N2183" s="947"/>
      <c r="O2183" s="947"/>
      <c r="P2183" s="947"/>
      <c r="Q2183" s="947"/>
      <c r="R2183" s="947"/>
      <c r="S2183" s="947">
        <v>0</v>
      </c>
      <c r="T2183" s="948">
        <v>0</v>
      </c>
      <c r="U2183" s="949">
        <v>0</v>
      </c>
      <c r="V2183" s="947">
        <v>0</v>
      </c>
      <c r="W2183" s="947">
        <v>0</v>
      </c>
      <c r="X2183" s="947"/>
      <c r="Y2183" s="947">
        <f t="shared" si="70"/>
        <v>25.052999999999997</v>
      </c>
      <c r="Z2183" s="947"/>
      <c r="AA2183" s="947">
        <v>0</v>
      </c>
      <c r="AB2183" s="947">
        <v>335.46</v>
      </c>
      <c r="AC2183" s="947">
        <v>0</v>
      </c>
      <c r="AD2183" s="947"/>
      <c r="AE2183" s="947"/>
      <c r="AF2183" s="947">
        <v>343.4</v>
      </c>
      <c r="AG2183" s="947">
        <v>0</v>
      </c>
    </row>
    <row r="2184" spans="1:33" s="952" customFormat="1" x14ac:dyDescent="0.2">
      <c r="A2184" s="946">
        <v>38700</v>
      </c>
      <c r="B2184" s="947">
        <v>16.901</v>
      </c>
      <c r="C2184" s="947"/>
      <c r="D2184" s="947">
        <v>6.7759999999999998</v>
      </c>
      <c r="E2184" s="947"/>
      <c r="F2184" s="947">
        <f t="shared" si="69"/>
        <v>23.677</v>
      </c>
      <c r="G2184" s="947"/>
      <c r="H2184" s="947"/>
      <c r="I2184" s="947"/>
      <c r="J2184" s="947"/>
      <c r="K2184" s="947"/>
      <c r="L2184" s="947"/>
      <c r="M2184" s="947"/>
      <c r="N2184" s="947"/>
      <c r="O2184" s="947"/>
      <c r="P2184" s="947"/>
      <c r="Q2184" s="947"/>
      <c r="R2184" s="947"/>
      <c r="S2184" s="947">
        <v>0</v>
      </c>
      <c r="T2184" s="948">
        <v>0</v>
      </c>
      <c r="U2184" s="949">
        <v>0</v>
      </c>
      <c r="V2184" s="947">
        <v>0</v>
      </c>
      <c r="W2184" s="947">
        <v>0</v>
      </c>
      <c r="X2184" s="947"/>
      <c r="Y2184" s="947">
        <f t="shared" si="70"/>
        <v>23.677</v>
      </c>
      <c r="Z2184" s="947"/>
      <c r="AA2184" s="947">
        <v>0</v>
      </c>
      <c r="AB2184" s="947">
        <v>335.18</v>
      </c>
      <c r="AC2184" s="947">
        <v>0</v>
      </c>
      <c r="AD2184" s="947"/>
      <c r="AE2184" s="947"/>
      <c r="AF2184" s="947">
        <v>343.5</v>
      </c>
      <c r="AG2184" s="947">
        <v>0.02</v>
      </c>
    </row>
    <row r="2185" spans="1:33" s="952" customFormat="1" x14ac:dyDescent="0.2">
      <c r="A2185" s="946">
        <v>38701</v>
      </c>
      <c r="B2185" s="947">
        <v>16.844999999999999</v>
      </c>
      <c r="C2185" s="947"/>
      <c r="D2185" s="947">
        <v>6.7460000000000004</v>
      </c>
      <c r="E2185" s="947"/>
      <c r="F2185" s="947">
        <f t="shared" si="69"/>
        <v>23.591000000000001</v>
      </c>
      <c r="G2185" s="947"/>
      <c r="H2185" s="947"/>
      <c r="I2185" s="947"/>
      <c r="J2185" s="947"/>
      <c r="K2185" s="947"/>
      <c r="L2185" s="947"/>
      <c r="M2185" s="947"/>
      <c r="N2185" s="947"/>
      <c r="O2185" s="947"/>
      <c r="P2185" s="947"/>
      <c r="Q2185" s="947"/>
      <c r="R2185" s="947"/>
      <c r="S2185" s="947">
        <v>0</v>
      </c>
      <c r="T2185" s="948">
        <v>0</v>
      </c>
      <c r="U2185" s="949">
        <v>0</v>
      </c>
      <c r="V2185" s="947">
        <v>0</v>
      </c>
      <c r="W2185" s="947">
        <v>0</v>
      </c>
      <c r="X2185" s="947"/>
      <c r="Y2185" s="947">
        <f t="shared" si="70"/>
        <v>23.591000000000001</v>
      </c>
      <c r="Z2185" s="947"/>
      <c r="AA2185" s="947">
        <v>0</v>
      </c>
      <c r="AB2185" s="947">
        <v>340.78</v>
      </c>
      <c r="AC2185" s="947">
        <v>1.75</v>
      </c>
      <c r="AD2185" s="947"/>
      <c r="AE2185" s="947"/>
      <c r="AF2185" s="947">
        <v>347.55</v>
      </c>
      <c r="AG2185" s="947">
        <v>1.74</v>
      </c>
    </row>
    <row r="2186" spans="1:33" s="952" customFormat="1" x14ac:dyDescent="0.2">
      <c r="A2186" s="946">
        <v>38702</v>
      </c>
      <c r="B2186" s="947">
        <v>17.396000000000001</v>
      </c>
      <c r="C2186" s="947"/>
      <c r="D2186" s="947">
        <v>6.8310000000000004</v>
      </c>
      <c r="E2186" s="947"/>
      <c r="F2186" s="947">
        <f t="shared" si="69"/>
        <v>24.227</v>
      </c>
      <c r="G2186" s="947"/>
      <c r="H2186" s="947"/>
      <c r="I2186" s="947"/>
      <c r="J2186" s="947"/>
      <c r="K2186" s="947"/>
      <c r="L2186" s="947"/>
      <c r="M2186" s="947"/>
      <c r="N2186" s="947"/>
      <c r="O2186" s="947"/>
      <c r="P2186" s="947"/>
      <c r="Q2186" s="947"/>
      <c r="R2186" s="947"/>
      <c r="S2186" s="947">
        <v>0</v>
      </c>
      <c r="T2186" s="948">
        <v>0</v>
      </c>
      <c r="U2186" s="949">
        <v>0</v>
      </c>
      <c r="V2186" s="947">
        <v>0</v>
      </c>
      <c r="W2186" s="947">
        <v>0</v>
      </c>
      <c r="X2186" s="947"/>
      <c r="Y2186" s="947">
        <f t="shared" si="70"/>
        <v>24.227</v>
      </c>
      <c r="Z2186" s="947"/>
      <c r="AA2186" s="947">
        <v>0</v>
      </c>
      <c r="AB2186" s="947">
        <v>341.95</v>
      </c>
      <c r="AC2186" s="947">
        <v>0</v>
      </c>
      <c r="AD2186" s="947"/>
      <c r="AE2186" s="947"/>
      <c r="AF2186" s="980">
        <v>349.64</v>
      </c>
      <c r="AG2186" s="947">
        <v>0</v>
      </c>
    </row>
    <row r="2187" spans="1:33" s="952" customFormat="1" x14ac:dyDescent="0.2">
      <c r="A2187" s="946">
        <v>38703</v>
      </c>
      <c r="B2187" s="947">
        <v>18.706</v>
      </c>
      <c r="C2187" s="947"/>
      <c r="D2187" s="947">
        <v>6.33</v>
      </c>
      <c r="E2187" s="947"/>
      <c r="F2187" s="947">
        <f t="shared" si="69"/>
        <v>25.036000000000001</v>
      </c>
      <c r="G2187" s="947"/>
      <c r="H2187" s="947"/>
      <c r="I2187" s="947"/>
      <c r="J2187" s="947"/>
      <c r="K2187" s="947"/>
      <c r="L2187" s="947"/>
      <c r="M2187" s="947"/>
      <c r="N2187" s="947"/>
      <c r="O2187" s="947"/>
      <c r="P2187" s="947"/>
      <c r="Q2187" s="947"/>
      <c r="R2187" s="947"/>
      <c r="S2187" s="947">
        <v>0</v>
      </c>
      <c r="T2187" s="948">
        <v>0</v>
      </c>
      <c r="U2187" s="949">
        <v>0</v>
      </c>
      <c r="V2187" s="947">
        <v>0</v>
      </c>
      <c r="W2187" s="947">
        <v>0</v>
      </c>
      <c r="X2187" s="947"/>
      <c r="Y2187" s="947">
        <f t="shared" si="70"/>
        <v>25.036000000000001</v>
      </c>
      <c r="Z2187" s="947"/>
      <c r="AA2187" s="947">
        <v>0</v>
      </c>
      <c r="AB2187" s="947">
        <v>341.9</v>
      </c>
      <c r="AC2187" s="947">
        <v>0</v>
      </c>
      <c r="AD2187" s="947"/>
      <c r="AE2187" s="947"/>
      <c r="AF2187" s="950">
        <v>350.14</v>
      </c>
      <c r="AG2187" s="950">
        <v>0.17</v>
      </c>
    </row>
    <row r="2188" spans="1:33" s="952" customFormat="1" x14ac:dyDescent="0.2">
      <c r="A2188" s="946">
        <v>38704</v>
      </c>
      <c r="B2188" s="947">
        <v>16.991</v>
      </c>
      <c r="C2188" s="947"/>
      <c r="D2188" s="947">
        <v>6.4530000000000003</v>
      </c>
      <c r="E2188" s="947"/>
      <c r="F2188" s="947">
        <f t="shared" si="69"/>
        <v>23.443999999999999</v>
      </c>
      <c r="G2188" s="947"/>
      <c r="H2188" s="947"/>
      <c r="I2188" s="947"/>
      <c r="J2188" s="947"/>
      <c r="K2188" s="947"/>
      <c r="L2188" s="947"/>
      <c r="M2188" s="947"/>
      <c r="N2188" s="947"/>
      <c r="O2188" s="947"/>
      <c r="P2188" s="947"/>
      <c r="Q2188" s="947"/>
      <c r="R2188" s="947"/>
      <c r="S2188" s="947">
        <v>0</v>
      </c>
      <c r="T2188" s="948">
        <v>0</v>
      </c>
      <c r="U2188" s="949">
        <v>0</v>
      </c>
      <c r="V2188" s="947">
        <v>0</v>
      </c>
      <c r="W2188" s="947">
        <v>0</v>
      </c>
      <c r="X2188" s="947"/>
      <c r="Y2188" s="947">
        <f t="shared" si="70"/>
        <v>23.443999999999999</v>
      </c>
      <c r="Z2188" s="947"/>
      <c r="AA2188" s="947">
        <v>0</v>
      </c>
      <c r="AB2188" s="947">
        <v>341.43</v>
      </c>
      <c r="AC2188" s="947">
        <v>0</v>
      </c>
      <c r="AD2188" s="947"/>
      <c r="AE2188" s="947"/>
      <c r="AF2188" s="950">
        <v>350.45</v>
      </c>
      <c r="AG2188" s="950">
        <v>0.04</v>
      </c>
    </row>
    <row r="2189" spans="1:33" s="952" customFormat="1" x14ac:dyDescent="0.2">
      <c r="A2189" s="946">
        <v>38705</v>
      </c>
      <c r="B2189" s="947">
        <v>15.86</v>
      </c>
      <c r="C2189" s="947"/>
      <c r="D2189" s="947">
        <v>6.5449999999999999</v>
      </c>
      <c r="E2189" s="947"/>
      <c r="F2189" s="947">
        <f t="shared" si="69"/>
        <v>22.405000000000001</v>
      </c>
      <c r="G2189" s="947"/>
      <c r="H2189" s="947"/>
      <c r="I2189" s="947"/>
      <c r="J2189" s="947"/>
      <c r="K2189" s="947"/>
      <c r="L2189" s="947"/>
      <c r="M2189" s="947"/>
      <c r="N2189" s="947"/>
      <c r="O2189" s="947"/>
      <c r="P2189" s="947"/>
      <c r="Q2189" s="947"/>
      <c r="R2189" s="947"/>
      <c r="S2189" s="947">
        <v>0</v>
      </c>
      <c r="T2189" s="958">
        <v>0</v>
      </c>
      <c r="U2189" s="949">
        <v>0</v>
      </c>
      <c r="V2189" s="947">
        <v>0</v>
      </c>
      <c r="W2189" s="947">
        <v>0</v>
      </c>
      <c r="X2189" s="947"/>
      <c r="Y2189" s="947">
        <f t="shared" si="70"/>
        <v>22.405000000000001</v>
      </c>
      <c r="Z2189" s="947"/>
      <c r="AA2189" s="947">
        <v>0</v>
      </c>
      <c r="AB2189" s="947">
        <v>341.1</v>
      </c>
      <c r="AC2189" s="947">
        <v>0</v>
      </c>
      <c r="AD2189" s="947"/>
      <c r="AE2189" s="947"/>
      <c r="AF2189" s="947">
        <v>350.67</v>
      </c>
      <c r="AG2189" s="947">
        <v>0</v>
      </c>
    </row>
    <row r="2190" spans="1:33" s="952" customFormat="1" x14ac:dyDescent="0.2">
      <c r="A2190" s="946">
        <v>38706</v>
      </c>
      <c r="B2190" s="947">
        <v>17.675999999999998</v>
      </c>
      <c r="C2190" s="947"/>
      <c r="D2190" s="947">
        <v>6.47</v>
      </c>
      <c r="E2190" s="947"/>
      <c r="F2190" s="947">
        <f t="shared" si="69"/>
        <v>24.145999999999997</v>
      </c>
      <c r="G2190" s="947"/>
      <c r="H2190" s="947"/>
      <c r="I2190" s="947"/>
      <c r="J2190" s="947"/>
      <c r="K2190" s="947"/>
      <c r="L2190" s="947"/>
      <c r="M2190" s="947"/>
      <c r="N2190" s="947"/>
      <c r="O2190" s="947"/>
      <c r="P2190" s="947"/>
      <c r="Q2190" s="947"/>
      <c r="R2190" s="947"/>
      <c r="S2190" s="947">
        <v>0</v>
      </c>
      <c r="T2190" s="958">
        <v>0</v>
      </c>
      <c r="U2190" s="949">
        <v>0</v>
      </c>
      <c r="V2190" s="947">
        <v>0</v>
      </c>
      <c r="W2190" s="947">
        <v>0</v>
      </c>
      <c r="X2190" s="947"/>
      <c r="Y2190" s="947">
        <f t="shared" si="70"/>
        <v>24.145999999999997</v>
      </c>
      <c r="Z2190" s="947"/>
      <c r="AA2190" s="947">
        <v>0</v>
      </c>
      <c r="AB2190" s="947">
        <v>340.95</v>
      </c>
      <c r="AC2190" s="947">
        <v>0</v>
      </c>
      <c r="AD2190" s="947"/>
      <c r="AE2190" s="947"/>
      <c r="AF2190" s="950">
        <v>350.85</v>
      </c>
      <c r="AG2190" s="950">
        <v>0</v>
      </c>
    </row>
    <row r="2191" spans="1:33" s="952" customFormat="1" x14ac:dyDescent="0.2">
      <c r="A2191" s="946">
        <v>38707</v>
      </c>
      <c r="B2191" s="947">
        <v>15.9969</v>
      </c>
      <c r="C2191" s="947"/>
      <c r="D2191" s="947">
        <v>6.7539999999999996</v>
      </c>
      <c r="E2191" s="947"/>
      <c r="F2191" s="947">
        <f t="shared" si="69"/>
        <v>22.750900000000001</v>
      </c>
      <c r="G2191" s="947"/>
      <c r="H2191" s="947"/>
      <c r="I2191" s="947"/>
      <c r="J2191" s="947"/>
      <c r="K2191" s="947"/>
      <c r="L2191" s="947"/>
      <c r="M2191" s="947"/>
      <c r="N2191" s="947"/>
      <c r="O2191" s="947"/>
      <c r="P2191" s="947"/>
      <c r="Q2191" s="947"/>
      <c r="R2191" s="947"/>
      <c r="S2191" s="947">
        <v>0</v>
      </c>
      <c r="T2191" s="958">
        <v>0</v>
      </c>
      <c r="U2191" s="959">
        <v>0</v>
      </c>
      <c r="V2191" s="950">
        <v>0</v>
      </c>
      <c r="W2191" s="950">
        <v>0</v>
      </c>
      <c r="X2191" s="950"/>
      <c r="Y2191" s="947">
        <f t="shared" si="70"/>
        <v>22.750900000000001</v>
      </c>
      <c r="Z2191" s="947"/>
      <c r="AA2191" s="947">
        <v>0</v>
      </c>
      <c r="AB2191" s="947">
        <v>340.95</v>
      </c>
      <c r="AC2191" s="947">
        <v>0</v>
      </c>
      <c r="AD2191" s="947"/>
      <c r="AE2191" s="947"/>
      <c r="AF2191" s="947">
        <v>351.96</v>
      </c>
      <c r="AG2191" s="947">
        <v>0</v>
      </c>
    </row>
    <row r="2192" spans="1:33" s="952" customFormat="1" x14ac:dyDescent="0.2">
      <c r="A2192" s="946">
        <v>38708</v>
      </c>
      <c r="B2192" s="947">
        <v>16.795000000000002</v>
      </c>
      <c r="C2192" s="947"/>
      <c r="D2192" s="950">
        <v>6.7560000000000002</v>
      </c>
      <c r="E2192" s="950"/>
      <c r="F2192" s="947">
        <f t="shared" si="69"/>
        <v>23.551000000000002</v>
      </c>
      <c r="G2192" s="947"/>
      <c r="H2192" s="947"/>
      <c r="I2192" s="947"/>
      <c r="J2192" s="947"/>
      <c r="K2192" s="947"/>
      <c r="L2192" s="947"/>
      <c r="M2192" s="947"/>
      <c r="N2192" s="947"/>
      <c r="O2192" s="947"/>
      <c r="P2192" s="947"/>
      <c r="Q2192" s="947"/>
      <c r="R2192" s="947"/>
      <c r="S2192" s="947">
        <v>0</v>
      </c>
      <c r="T2192" s="958">
        <v>0</v>
      </c>
      <c r="U2192" s="959">
        <v>0</v>
      </c>
      <c r="V2192" s="950">
        <v>0</v>
      </c>
      <c r="W2192" s="950">
        <v>0</v>
      </c>
      <c r="X2192" s="950"/>
      <c r="Y2192" s="947">
        <f t="shared" si="70"/>
        <v>23.551000000000002</v>
      </c>
      <c r="Z2192" s="947"/>
      <c r="AA2192" s="947">
        <v>0</v>
      </c>
      <c r="AB2192" s="947">
        <v>340.95</v>
      </c>
      <c r="AC2192" s="947">
        <v>0</v>
      </c>
      <c r="AD2192" s="947"/>
      <c r="AE2192" s="947"/>
      <c r="AF2192" s="947">
        <v>351.07</v>
      </c>
      <c r="AG2192" s="947">
        <v>0</v>
      </c>
    </row>
    <row r="2193" spans="1:33" s="952" customFormat="1" x14ac:dyDescent="0.2">
      <c r="A2193" s="946">
        <v>38709</v>
      </c>
      <c r="B2193" s="947">
        <v>15.785</v>
      </c>
      <c r="C2193" s="947"/>
      <c r="D2193" s="947">
        <v>6.27</v>
      </c>
      <c r="E2193" s="947"/>
      <c r="F2193" s="947">
        <f t="shared" si="69"/>
        <v>22.055</v>
      </c>
      <c r="G2193" s="947"/>
      <c r="H2193" s="947"/>
      <c r="I2193" s="947"/>
      <c r="J2193" s="947"/>
      <c r="K2193" s="947"/>
      <c r="L2193" s="947"/>
      <c r="M2193" s="947"/>
      <c r="N2193" s="947"/>
      <c r="O2193" s="947"/>
      <c r="P2193" s="947"/>
      <c r="Q2193" s="947"/>
      <c r="R2193" s="947"/>
      <c r="S2193" s="947">
        <v>0</v>
      </c>
      <c r="T2193" s="958">
        <v>0</v>
      </c>
      <c r="U2193" s="959">
        <v>0</v>
      </c>
      <c r="V2193" s="950">
        <v>0</v>
      </c>
      <c r="W2193" s="950">
        <v>0</v>
      </c>
      <c r="X2193" s="950"/>
      <c r="Y2193" s="947">
        <f t="shared" si="70"/>
        <v>22.055</v>
      </c>
      <c r="Z2193" s="947"/>
      <c r="AA2193" s="947">
        <v>0</v>
      </c>
      <c r="AB2193" s="947">
        <v>340.95</v>
      </c>
      <c r="AC2193" s="947">
        <v>0</v>
      </c>
      <c r="AD2193" s="947"/>
      <c r="AE2193" s="947"/>
      <c r="AF2193" s="947">
        <v>351.13</v>
      </c>
      <c r="AG2193" s="947">
        <v>0</v>
      </c>
    </row>
    <row r="2194" spans="1:33" s="952" customFormat="1" x14ac:dyDescent="0.2">
      <c r="A2194" s="946">
        <v>38710</v>
      </c>
      <c r="B2194" s="947">
        <v>14.834</v>
      </c>
      <c r="C2194" s="947"/>
      <c r="D2194" s="947">
        <v>6.375</v>
      </c>
      <c r="E2194" s="947"/>
      <c r="F2194" s="947">
        <f t="shared" si="69"/>
        <v>21.209</v>
      </c>
      <c r="G2194" s="947"/>
      <c r="H2194" s="947"/>
      <c r="I2194" s="947"/>
      <c r="J2194" s="947"/>
      <c r="K2194" s="947"/>
      <c r="L2194" s="947"/>
      <c r="M2194" s="947"/>
      <c r="N2194" s="947"/>
      <c r="O2194" s="947"/>
      <c r="P2194" s="947"/>
      <c r="Q2194" s="947"/>
      <c r="R2194" s="947"/>
      <c r="S2194" s="947">
        <v>0</v>
      </c>
      <c r="T2194" s="958">
        <v>0</v>
      </c>
      <c r="U2194" s="959">
        <v>0</v>
      </c>
      <c r="V2194" s="950">
        <v>0</v>
      </c>
      <c r="W2194" s="950">
        <v>0</v>
      </c>
      <c r="X2194" s="950"/>
      <c r="Y2194" s="947">
        <f t="shared" si="70"/>
        <v>21.209</v>
      </c>
      <c r="Z2194" s="947"/>
      <c r="AA2194" s="947">
        <v>0</v>
      </c>
      <c r="AB2194" s="947">
        <v>340.9</v>
      </c>
      <c r="AC2194" s="947">
        <v>0.2</v>
      </c>
      <c r="AD2194" s="947"/>
      <c r="AE2194" s="947"/>
      <c r="AF2194" s="947">
        <v>351.2</v>
      </c>
      <c r="AG2194" s="947">
        <v>0.02</v>
      </c>
    </row>
    <row r="2195" spans="1:33" s="952" customFormat="1" x14ac:dyDescent="0.2">
      <c r="A2195" s="946">
        <v>38711</v>
      </c>
      <c r="B2195" s="947">
        <v>11.932</v>
      </c>
      <c r="C2195" s="947"/>
      <c r="D2195" s="947">
        <v>6.2430000000000003</v>
      </c>
      <c r="E2195" s="947"/>
      <c r="F2195" s="947">
        <f t="shared" si="69"/>
        <v>18.175000000000001</v>
      </c>
      <c r="G2195" s="947"/>
      <c r="H2195" s="947"/>
      <c r="I2195" s="947"/>
      <c r="J2195" s="947"/>
      <c r="K2195" s="947"/>
      <c r="L2195" s="947"/>
      <c r="M2195" s="947"/>
      <c r="N2195" s="947"/>
      <c r="O2195" s="947"/>
      <c r="P2195" s="947"/>
      <c r="Q2195" s="947"/>
      <c r="R2195" s="947"/>
      <c r="S2195" s="947">
        <v>0</v>
      </c>
      <c r="T2195" s="958">
        <v>0</v>
      </c>
      <c r="U2195" s="959">
        <v>0</v>
      </c>
      <c r="V2195" s="950">
        <v>0</v>
      </c>
      <c r="W2195" s="950">
        <v>0</v>
      </c>
      <c r="X2195" s="950"/>
      <c r="Y2195" s="947">
        <f t="shared" si="70"/>
        <v>18.175000000000001</v>
      </c>
      <c r="Z2195" s="947"/>
      <c r="AA2195" s="947">
        <v>0</v>
      </c>
      <c r="AB2195" s="947">
        <v>340.84</v>
      </c>
      <c r="AC2195" s="947">
        <v>0</v>
      </c>
      <c r="AD2195" s="947"/>
      <c r="AE2195" s="947"/>
      <c r="AF2195" s="947">
        <v>351.39</v>
      </c>
      <c r="AG2195" s="947">
        <v>0.3</v>
      </c>
    </row>
    <row r="2196" spans="1:33" s="952" customFormat="1" x14ac:dyDescent="0.2">
      <c r="A2196" s="946">
        <v>38712</v>
      </c>
      <c r="B2196" s="947">
        <v>13.872999999999999</v>
      </c>
      <c r="C2196" s="947"/>
      <c r="D2196" s="947">
        <v>6.0250000000000004</v>
      </c>
      <c r="E2196" s="947"/>
      <c r="F2196" s="947">
        <f t="shared" si="69"/>
        <v>19.898</v>
      </c>
      <c r="G2196" s="947"/>
      <c r="H2196" s="947"/>
      <c r="I2196" s="947"/>
      <c r="J2196" s="947"/>
      <c r="K2196" s="947"/>
      <c r="L2196" s="947"/>
      <c r="M2196" s="947"/>
      <c r="N2196" s="947"/>
      <c r="O2196" s="947"/>
      <c r="P2196" s="947"/>
      <c r="Q2196" s="947"/>
      <c r="R2196" s="947"/>
      <c r="S2196" s="947">
        <v>0</v>
      </c>
      <c r="T2196" s="958">
        <v>0</v>
      </c>
      <c r="U2196" s="959">
        <v>0</v>
      </c>
      <c r="V2196" s="950">
        <v>0</v>
      </c>
      <c r="W2196" s="950">
        <v>0</v>
      </c>
      <c r="X2196" s="950"/>
      <c r="Y2196" s="947">
        <f t="shared" si="70"/>
        <v>19.898</v>
      </c>
      <c r="Z2196" s="947"/>
      <c r="AA2196" s="947">
        <v>0</v>
      </c>
      <c r="AB2196" s="947">
        <v>340.95</v>
      </c>
      <c r="AC2196" s="947">
        <v>0</v>
      </c>
      <c r="AD2196" s="947"/>
      <c r="AE2196" s="947"/>
      <c r="AF2196" s="950">
        <v>351.48</v>
      </c>
      <c r="AG2196" s="950">
        <v>0</v>
      </c>
    </row>
    <row r="2197" spans="1:33" s="952" customFormat="1" x14ac:dyDescent="0.2">
      <c r="A2197" s="946">
        <v>38713</v>
      </c>
      <c r="B2197" s="947">
        <v>16.379000000000001</v>
      </c>
      <c r="C2197" s="947"/>
      <c r="D2197" s="947">
        <v>6.2039999999999997</v>
      </c>
      <c r="E2197" s="947"/>
      <c r="F2197" s="947">
        <f t="shared" si="69"/>
        <v>22.583000000000002</v>
      </c>
      <c r="G2197" s="947"/>
      <c r="H2197" s="947"/>
      <c r="I2197" s="947"/>
      <c r="J2197" s="947"/>
      <c r="K2197" s="947"/>
      <c r="L2197" s="947"/>
      <c r="M2197" s="947"/>
      <c r="N2197" s="947"/>
      <c r="O2197" s="947"/>
      <c r="P2197" s="947"/>
      <c r="Q2197" s="947"/>
      <c r="R2197" s="947"/>
      <c r="S2197" s="947">
        <v>0</v>
      </c>
      <c r="T2197" s="948">
        <v>0</v>
      </c>
      <c r="U2197" s="981">
        <v>0</v>
      </c>
      <c r="V2197" s="947">
        <v>0</v>
      </c>
      <c r="W2197" s="950">
        <v>0</v>
      </c>
      <c r="X2197" s="950"/>
      <c r="Y2197" s="947">
        <f t="shared" si="70"/>
        <v>22.583000000000002</v>
      </c>
      <c r="Z2197" s="947"/>
      <c r="AA2197" s="947">
        <v>0</v>
      </c>
      <c r="AB2197" s="947">
        <v>340.54</v>
      </c>
      <c r="AC2197" s="947">
        <v>0</v>
      </c>
      <c r="AD2197" s="947"/>
      <c r="AE2197" s="947"/>
      <c r="AF2197" s="947">
        <v>351.58</v>
      </c>
      <c r="AG2197" s="947">
        <v>0</v>
      </c>
    </row>
    <row r="2198" spans="1:33" s="952" customFormat="1" x14ac:dyDescent="0.2">
      <c r="A2198" s="946">
        <v>38714</v>
      </c>
      <c r="B2198" s="947">
        <v>15.797000000000001</v>
      </c>
      <c r="C2198" s="947"/>
      <c r="D2198" s="947">
        <v>6.7249999999999996</v>
      </c>
      <c r="E2198" s="947"/>
      <c r="F2198" s="947">
        <f t="shared" si="69"/>
        <v>22.521999999999998</v>
      </c>
      <c r="G2198" s="947"/>
      <c r="H2198" s="947"/>
      <c r="I2198" s="947"/>
      <c r="J2198" s="947"/>
      <c r="K2198" s="947"/>
      <c r="L2198" s="947"/>
      <c r="M2198" s="947"/>
      <c r="N2198" s="947"/>
      <c r="O2198" s="947"/>
      <c r="P2198" s="947"/>
      <c r="Q2198" s="947"/>
      <c r="R2198" s="947"/>
      <c r="S2198" s="947">
        <v>0</v>
      </c>
      <c r="T2198" s="948">
        <v>0</v>
      </c>
      <c r="U2198" s="981">
        <v>0</v>
      </c>
      <c r="V2198" s="947">
        <v>0</v>
      </c>
      <c r="W2198" s="950">
        <v>0</v>
      </c>
      <c r="X2198" s="950"/>
      <c r="Y2198" s="947">
        <f t="shared" si="70"/>
        <v>22.521999999999998</v>
      </c>
      <c r="Z2198" s="947"/>
      <c r="AA2198" s="947">
        <v>0</v>
      </c>
      <c r="AB2198" s="947">
        <v>340.58</v>
      </c>
      <c r="AC2198" s="947">
        <v>0.11</v>
      </c>
      <c r="AD2198" s="947"/>
      <c r="AE2198" s="947"/>
      <c r="AF2198" s="947">
        <v>351.85</v>
      </c>
      <c r="AG2198" s="947">
        <v>0.27</v>
      </c>
    </row>
    <row r="2199" spans="1:33" s="952" customFormat="1" x14ac:dyDescent="0.2">
      <c r="A2199" s="946">
        <v>38715</v>
      </c>
      <c r="B2199" s="947">
        <v>16.754999999999999</v>
      </c>
      <c r="C2199" s="947"/>
      <c r="D2199" s="947">
        <v>6.4409999999999998</v>
      </c>
      <c r="E2199" s="947"/>
      <c r="F2199" s="947">
        <f t="shared" si="69"/>
        <v>23.195999999999998</v>
      </c>
      <c r="G2199" s="947"/>
      <c r="H2199" s="947"/>
      <c r="I2199" s="947"/>
      <c r="J2199" s="947"/>
      <c r="K2199" s="947"/>
      <c r="L2199" s="947"/>
      <c r="M2199" s="947"/>
      <c r="N2199" s="947"/>
      <c r="O2199" s="947"/>
      <c r="P2199" s="947"/>
      <c r="Q2199" s="947"/>
      <c r="R2199" s="947"/>
      <c r="S2199" s="947">
        <v>0</v>
      </c>
      <c r="T2199" s="948">
        <v>0</v>
      </c>
      <c r="U2199" s="981">
        <v>0</v>
      </c>
      <c r="V2199" s="947">
        <v>0</v>
      </c>
      <c r="W2199" s="950">
        <v>0</v>
      </c>
      <c r="X2199" s="950"/>
      <c r="Y2199" s="947">
        <f t="shared" si="70"/>
        <v>23.195999999999998</v>
      </c>
      <c r="Z2199" s="947"/>
      <c r="AA2199" s="947">
        <v>0</v>
      </c>
      <c r="AB2199" s="947">
        <v>340.57</v>
      </c>
      <c r="AC2199" s="947">
        <v>0</v>
      </c>
      <c r="AD2199" s="947"/>
      <c r="AE2199" s="947"/>
      <c r="AF2199" s="980">
        <v>351.74</v>
      </c>
      <c r="AG2199" s="947">
        <v>0.03</v>
      </c>
    </row>
    <row r="2200" spans="1:33" s="952" customFormat="1" x14ac:dyDescent="0.2">
      <c r="A2200" s="946">
        <v>38716</v>
      </c>
      <c r="B2200" s="947">
        <v>15.301</v>
      </c>
      <c r="C2200" s="947"/>
      <c r="D2200" s="947">
        <v>6.8949999999999996</v>
      </c>
      <c r="E2200" s="947"/>
      <c r="F2200" s="947">
        <f t="shared" si="69"/>
        <v>22.195999999999998</v>
      </c>
      <c r="G2200" s="947"/>
      <c r="H2200" s="947"/>
      <c r="I2200" s="947"/>
      <c r="J2200" s="947"/>
      <c r="K2200" s="947"/>
      <c r="L2200" s="947"/>
      <c r="M2200" s="947"/>
      <c r="N2200" s="947"/>
      <c r="O2200" s="947"/>
      <c r="P2200" s="947"/>
      <c r="Q2200" s="947"/>
      <c r="R2200" s="947"/>
      <c r="S2200" s="947">
        <v>0</v>
      </c>
      <c r="T2200" s="948">
        <v>0</v>
      </c>
      <c r="U2200" s="981">
        <v>0</v>
      </c>
      <c r="V2200" s="947">
        <v>0</v>
      </c>
      <c r="W2200" s="947">
        <v>0</v>
      </c>
      <c r="X2200" s="947"/>
      <c r="Y2200" s="947">
        <f t="shared" si="70"/>
        <v>22.195999999999998</v>
      </c>
      <c r="Z2200" s="947"/>
      <c r="AA2200" s="947">
        <v>0</v>
      </c>
      <c r="AB2200" s="980">
        <v>340.42</v>
      </c>
      <c r="AC2200" s="947">
        <v>0</v>
      </c>
      <c r="AD2200" s="947"/>
      <c r="AE2200" s="947"/>
      <c r="AF2200" s="980">
        <v>351.83</v>
      </c>
      <c r="AG2200" s="947">
        <v>0</v>
      </c>
    </row>
    <row r="2201" spans="1:33" s="952" customFormat="1" x14ac:dyDescent="0.2">
      <c r="A2201" s="946">
        <v>38717</v>
      </c>
      <c r="B2201" s="947">
        <v>14.577</v>
      </c>
      <c r="C2201" s="947"/>
      <c r="D2201" s="947">
        <v>6.3849999999999998</v>
      </c>
      <c r="E2201" s="947"/>
      <c r="F2201" s="947">
        <f t="shared" si="69"/>
        <v>20.962</v>
      </c>
      <c r="G2201" s="947"/>
      <c r="H2201" s="947"/>
      <c r="I2201" s="947"/>
      <c r="J2201" s="947"/>
      <c r="K2201" s="947"/>
      <c r="L2201" s="947"/>
      <c r="M2201" s="947"/>
      <c r="N2201" s="947"/>
      <c r="O2201" s="947"/>
      <c r="P2201" s="947"/>
      <c r="Q2201" s="947"/>
      <c r="R2201" s="947"/>
      <c r="S2201" s="947">
        <v>0</v>
      </c>
      <c r="T2201" s="948">
        <v>0</v>
      </c>
      <c r="U2201" s="981">
        <v>0</v>
      </c>
      <c r="V2201" s="947">
        <v>0</v>
      </c>
      <c r="W2201" s="947">
        <v>0</v>
      </c>
      <c r="X2201" s="947"/>
      <c r="Y2201" s="947">
        <f t="shared" si="70"/>
        <v>20.962</v>
      </c>
      <c r="Z2201" s="947"/>
      <c r="AA2201" s="947">
        <v>0</v>
      </c>
      <c r="AB2201" s="980">
        <v>340.33</v>
      </c>
      <c r="AC2201" s="947">
        <v>0</v>
      </c>
      <c r="AD2201" s="947"/>
      <c r="AE2201" s="947"/>
      <c r="AF2201" s="947">
        <v>352.97</v>
      </c>
      <c r="AG2201" s="947">
        <v>0.01</v>
      </c>
    </row>
    <row r="2202" spans="1:33" s="952" customFormat="1" x14ac:dyDescent="0.2">
      <c r="A2202" s="946">
        <v>38718</v>
      </c>
      <c r="B2202" s="947">
        <v>12.805</v>
      </c>
      <c r="C2202" s="947"/>
      <c r="D2202" s="947">
        <v>6.6779999999999999</v>
      </c>
      <c r="E2202" s="947"/>
      <c r="F2202" s="1013">
        <f t="shared" si="69"/>
        <v>19.483000000000001</v>
      </c>
      <c r="G2202" s="1013"/>
      <c r="H2202" s="1013"/>
      <c r="I2202" s="1013"/>
      <c r="J2202" s="1013"/>
      <c r="K2202" s="1013"/>
      <c r="L2202" s="1013"/>
      <c r="M2202" s="1013"/>
      <c r="N2202" s="1013"/>
      <c r="O2202" s="1013"/>
      <c r="P2202" s="1013"/>
      <c r="Q2202" s="1013"/>
      <c r="R2202" s="1013"/>
      <c r="S2202" s="947">
        <v>0</v>
      </c>
      <c r="T2202" s="948">
        <v>0</v>
      </c>
      <c r="U2202" s="949">
        <v>0</v>
      </c>
      <c r="V2202" s="947">
        <v>0</v>
      </c>
      <c r="W2202" s="947">
        <v>0</v>
      </c>
      <c r="X2202" s="947"/>
      <c r="Y2202" s="947">
        <f t="shared" si="70"/>
        <v>19.483000000000001</v>
      </c>
      <c r="Z2202" s="947"/>
      <c r="AA2202" s="947">
        <v>0</v>
      </c>
      <c r="AB2202" s="947">
        <v>340.3</v>
      </c>
      <c r="AC2202" s="947">
        <v>0</v>
      </c>
      <c r="AD2202" s="947"/>
      <c r="AE2202" s="947"/>
      <c r="AF2202" s="950">
        <v>351.97</v>
      </c>
      <c r="AG2202" s="950">
        <v>0.01</v>
      </c>
    </row>
    <row r="2203" spans="1:33" s="952" customFormat="1" x14ac:dyDescent="0.2">
      <c r="A2203" s="946">
        <v>38719</v>
      </c>
      <c r="B2203" s="950">
        <v>15.617000000000001</v>
      </c>
      <c r="C2203" s="950"/>
      <c r="D2203" s="950">
        <v>5.7380000000000004</v>
      </c>
      <c r="E2203" s="950"/>
      <c r="F2203" s="1013">
        <f t="shared" si="69"/>
        <v>21.355</v>
      </c>
      <c r="G2203" s="1013"/>
      <c r="H2203" s="1013"/>
      <c r="I2203" s="1013"/>
      <c r="J2203" s="1013"/>
      <c r="K2203" s="1013"/>
      <c r="L2203" s="1013"/>
      <c r="M2203" s="1013"/>
      <c r="N2203" s="1013"/>
      <c r="O2203" s="1013"/>
      <c r="P2203" s="1013"/>
      <c r="Q2203" s="1013"/>
      <c r="R2203" s="1013"/>
      <c r="S2203" s="947">
        <v>0</v>
      </c>
      <c r="T2203" s="948">
        <v>0</v>
      </c>
      <c r="U2203" s="949">
        <v>0</v>
      </c>
      <c r="V2203" s="947">
        <v>0</v>
      </c>
      <c r="W2203" s="947">
        <v>0</v>
      </c>
      <c r="X2203" s="947"/>
      <c r="Y2203" s="947">
        <f t="shared" si="70"/>
        <v>21.355</v>
      </c>
      <c r="Z2203" s="947"/>
      <c r="AA2203" s="947">
        <v>0</v>
      </c>
      <c r="AB2203" s="947">
        <v>340.3</v>
      </c>
      <c r="AC2203" s="947">
        <v>0</v>
      </c>
      <c r="AD2203" s="947"/>
      <c r="AE2203" s="947"/>
      <c r="AF2203" s="950">
        <v>352.01</v>
      </c>
      <c r="AG2203" s="950">
        <v>0.52</v>
      </c>
    </row>
    <row r="2204" spans="1:33" s="952" customFormat="1" x14ac:dyDescent="0.2">
      <c r="A2204" s="946">
        <v>38720</v>
      </c>
      <c r="B2204" s="953">
        <v>18.231000000000002</v>
      </c>
      <c r="C2204" s="953"/>
      <c r="D2204" s="947">
        <v>5.673</v>
      </c>
      <c r="E2204" s="947"/>
      <c r="F2204" s="1013">
        <f t="shared" si="69"/>
        <v>23.904000000000003</v>
      </c>
      <c r="G2204" s="1013"/>
      <c r="H2204" s="1013"/>
      <c r="I2204" s="1013"/>
      <c r="J2204" s="1013"/>
      <c r="K2204" s="1013"/>
      <c r="L2204" s="1013"/>
      <c r="M2204" s="1013"/>
      <c r="N2204" s="1013"/>
      <c r="O2204" s="1013"/>
      <c r="P2204" s="1013"/>
      <c r="Q2204" s="1013"/>
      <c r="R2204" s="1013"/>
      <c r="S2204" s="947">
        <v>0</v>
      </c>
      <c r="T2204" s="948">
        <v>0</v>
      </c>
      <c r="U2204" s="949">
        <v>0</v>
      </c>
      <c r="V2204" s="947">
        <v>0</v>
      </c>
      <c r="W2204" s="947">
        <v>0</v>
      </c>
      <c r="X2204" s="947"/>
      <c r="Y2204" s="947">
        <f t="shared" si="70"/>
        <v>23.904000000000003</v>
      </c>
      <c r="Z2204" s="947"/>
      <c r="AA2204" s="947">
        <v>0</v>
      </c>
      <c r="AB2204" s="947">
        <v>340.38</v>
      </c>
      <c r="AC2204" s="947">
        <v>0.06</v>
      </c>
      <c r="AD2204" s="947"/>
      <c r="AE2204" s="947"/>
      <c r="AF2204" s="947">
        <v>352.3</v>
      </c>
      <c r="AG2204" s="947">
        <v>0.02</v>
      </c>
    </row>
    <row r="2205" spans="1:33" s="952" customFormat="1" x14ac:dyDescent="0.2">
      <c r="A2205" s="946">
        <v>38721</v>
      </c>
      <c r="B2205" s="947">
        <v>17.356999999999999</v>
      </c>
      <c r="C2205" s="947"/>
      <c r="D2205" s="947">
        <v>5.8940000000000001</v>
      </c>
      <c r="E2205" s="947"/>
      <c r="F2205" s="1013">
        <f t="shared" si="69"/>
        <v>23.250999999999998</v>
      </c>
      <c r="G2205" s="1013"/>
      <c r="H2205" s="1013"/>
      <c r="I2205" s="1013"/>
      <c r="J2205" s="1013"/>
      <c r="K2205" s="1013"/>
      <c r="L2205" s="1013"/>
      <c r="M2205" s="1013"/>
      <c r="N2205" s="1013"/>
      <c r="O2205" s="1013"/>
      <c r="P2205" s="1013"/>
      <c r="Q2205" s="1013"/>
      <c r="R2205" s="1013"/>
      <c r="S2205" s="947">
        <v>0</v>
      </c>
      <c r="T2205" s="948">
        <v>0</v>
      </c>
      <c r="U2205" s="949">
        <v>0</v>
      </c>
      <c r="V2205" s="947">
        <v>0</v>
      </c>
      <c r="W2205" s="947">
        <v>0</v>
      </c>
      <c r="X2205" s="947"/>
      <c r="Y2205" s="947">
        <f t="shared" si="70"/>
        <v>23.250999999999998</v>
      </c>
      <c r="Z2205" s="947"/>
      <c r="AA2205" s="947">
        <v>0</v>
      </c>
      <c r="AB2205" s="947">
        <v>340.52</v>
      </c>
      <c r="AC2205" s="947">
        <v>0</v>
      </c>
      <c r="AD2205" s="947"/>
      <c r="AE2205" s="947"/>
      <c r="AF2205" s="947">
        <v>352.5</v>
      </c>
      <c r="AG2205" s="947">
        <v>0</v>
      </c>
    </row>
    <row r="2206" spans="1:33" s="952" customFormat="1" x14ac:dyDescent="0.2">
      <c r="A2206" s="946">
        <v>38722</v>
      </c>
      <c r="B2206" s="947">
        <v>14.069000000000001</v>
      </c>
      <c r="C2206" s="947"/>
      <c r="D2206" s="947">
        <v>7.7930000000000001</v>
      </c>
      <c r="E2206" s="947"/>
      <c r="F2206" s="1013">
        <f t="shared" si="69"/>
        <v>21.862000000000002</v>
      </c>
      <c r="G2206" s="1013"/>
      <c r="H2206" s="1013"/>
      <c r="I2206" s="1013"/>
      <c r="J2206" s="1013"/>
      <c r="K2206" s="1013"/>
      <c r="L2206" s="1013"/>
      <c r="M2206" s="1013"/>
      <c r="N2206" s="1013"/>
      <c r="O2206" s="1013"/>
      <c r="P2206" s="1013"/>
      <c r="Q2206" s="1013"/>
      <c r="R2206" s="1013"/>
      <c r="S2206" s="947">
        <v>0</v>
      </c>
      <c r="T2206" s="948">
        <v>0</v>
      </c>
      <c r="U2206" s="949">
        <v>0</v>
      </c>
      <c r="V2206" s="947">
        <v>0</v>
      </c>
      <c r="W2206" s="947">
        <v>0</v>
      </c>
      <c r="X2206" s="947"/>
      <c r="Y2206" s="947">
        <f t="shared" si="70"/>
        <v>21.862000000000002</v>
      </c>
      <c r="Z2206" s="947"/>
      <c r="AA2206" s="947">
        <v>0</v>
      </c>
      <c r="AB2206" s="950">
        <v>340.51</v>
      </c>
      <c r="AC2206" s="950">
        <v>0.2</v>
      </c>
      <c r="AD2206" s="950"/>
      <c r="AE2206" s="950"/>
      <c r="AF2206" s="950">
        <v>352.65</v>
      </c>
      <c r="AG2206" s="950">
        <v>0.3</v>
      </c>
    </row>
    <row r="2207" spans="1:33" s="952" customFormat="1" x14ac:dyDescent="0.2">
      <c r="A2207" s="946">
        <v>38723</v>
      </c>
      <c r="B2207" s="947">
        <v>17.806999999999999</v>
      </c>
      <c r="C2207" s="947"/>
      <c r="D2207" s="947">
        <v>6.2569999999999997</v>
      </c>
      <c r="E2207" s="947"/>
      <c r="F2207" s="1013">
        <f t="shared" si="69"/>
        <v>24.064</v>
      </c>
      <c r="G2207" s="1013"/>
      <c r="H2207" s="1013"/>
      <c r="I2207" s="1013"/>
      <c r="J2207" s="1013"/>
      <c r="K2207" s="1013"/>
      <c r="L2207" s="1013"/>
      <c r="M2207" s="1013"/>
      <c r="N2207" s="1013"/>
      <c r="O2207" s="1013"/>
      <c r="P2207" s="1013"/>
      <c r="Q2207" s="1013"/>
      <c r="R2207" s="1013"/>
      <c r="S2207" s="947">
        <v>0</v>
      </c>
      <c r="T2207" s="948">
        <v>0</v>
      </c>
      <c r="U2207" s="949">
        <v>0</v>
      </c>
      <c r="V2207" s="947">
        <v>0</v>
      </c>
      <c r="W2207" s="947">
        <v>0</v>
      </c>
      <c r="X2207" s="947"/>
      <c r="Y2207" s="947">
        <f t="shared" si="70"/>
        <v>24.064</v>
      </c>
      <c r="Z2207" s="947"/>
      <c r="AA2207" s="947">
        <v>0</v>
      </c>
      <c r="AB2207" s="947">
        <v>340.58</v>
      </c>
      <c r="AC2207" s="947">
        <v>0</v>
      </c>
      <c r="AD2207" s="947"/>
      <c r="AE2207" s="947"/>
      <c r="AF2207" s="947">
        <v>352.82</v>
      </c>
      <c r="AG2207" s="947">
        <v>0</v>
      </c>
    </row>
    <row r="2208" spans="1:33" s="952" customFormat="1" x14ac:dyDescent="0.2">
      <c r="A2208" s="946">
        <v>38724</v>
      </c>
      <c r="B2208" s="947">
        <v>13.757</v>
      </c>
      <c r="C2208" s="947"/>
      <c r="D2208" s="947">
        <v>6.4509999999999996</v>
      </c>
      <c r="E2208" s="947"/>
      <c r="F2208" s="1013">
        <f t="shared" si="69"/>
        <v>20.207999999999998</v>
      </c>
      <c r="G2208" s="1013"/>
      <c r="H2208" s="1013"/>
      <c r="I2208" s="1013"/>
      <c r="J2208" s="1013"/>
      <c r="K2208" s="1013"/>
      <c r="L2208" s="1013"/>
      <c r="M2208" s="1013"/>
      <c r="N2208" s="1013"/>
      <c r="O2208" s="1013"/>
      <c r="P2208" s="1013"/>
      <c r="Q2208" s="1013"/>
      <c r="R2208" s="1013"/>
      <c r="S2208" s="947">
        <v>0</v>
      </c>
      <c r="T2208" s="948">
        <v>0</v>
      </c>
      <c r="U2208" s="949">
        <v>0</v>
      </c>
      <c r="V2208" s="947">
        <v>0</v>
      </c>
      <c r="W2208" s="947">
        <v>0</v>
      </c>
      <c r="X2208" s="947"/>
      <c r="Y2208" s="947">
        <f t="shared" si="70"/>
        <v>20.207999999999998</v>
      </c>
      <c r="Z2208" s="947"/>
      <c r="AA2208" s="947">
        <v>0</v>
      </c>
      <c r="AB2208" s="947">
        <v>340.48</v>
      </c>
      <c r="AC2208" s="947">
        <v>0</v>
      </c>
      <c r="AD2208" s="947"/>
      <c r="AE2208" s="947"/>
      <c r="AF2208" s="947">
        <v>353.06</v>
      </c>
      <c r="AG2208" s="947">
        <v>0</v>
      </c>
    </row>
    <row r="2209" spans="1:33" s="952" customFormat="1" x14ac:dyDescent="0.2">
      <c r="A2209" s="946">
        <v>38725</v>
      </c>
      <c r="B2209" s="950">
        <v>14.291</v>
      </c>
      <c r="C2209" s="950"/>
      <c r="D2209" s="947">
        <v>6.4720000000000004</v>
      </c>
      <c r="E2209" s="947"/>
      <c r="F2209" s="1013">
        <f t="shared" si="69"/>
        <v>20.763000000000002</v>
      </c>
      <c r="G2209" s="1013"/>
      <c r="H2209" s="1013"/>
      <c r="I2209" s="1013"/>
      <c r="J2209" s="1013"/>
      <c r="K2209" s="1013"/>
      <c r="L2209" s="1013"/>
      <c r="M2209" s="1013"/>
      <c r="N2209" s="1013"/>
      <c r="O2209" s="1013"/>
      <c r="P2209" s="1013"/>
      <c r="Q2209" s="1013"/>
      <c r="R2209" s="1013"/>
      <c r="S2209" s="947">
        <v>0</v>
      </c>
      <c r="T2209" s="948">
        <v>0</v>
      </c>
      <c r="U2209" s="949">
        <v>0</v>
      </c>
      <c r="V2209" s="947">
        <v>0</v>
      </c>
      <c r="W2209" s="947">
        <v>0</v>
      </c>
      <c r="X2209" s="947"/>
      <c r="Y2209" s="947">
        <f t="shared" si="70"/>
        <v>20.763000000000002</v>
      </c>
      <c r="Z2209" s="947"/>
      <c r="AA2209" s="947">
        <v>0</v>
      </c>
      <c r="AB2209" s="947">
        <v>340.45</v>
      </c>
      <c r="AC2209" s="947">
        <v>0</v>
      </c>
      <c r="AD2209" s="947"/>
      <c r="AE2209" s="947"/>
      <c r="AF2209" s="980">
        <v>353.17</v>
      </c>
      <c r="AG2209" s="947">
        <v>0</v>
      </c>
    </row>
    <row r="2210" spans="1:33" s="952" customFormat="1" x14ac:dyDescent="0.2">
      <c r="A2210" s="946">
        <v>38726</v>
      </c>
      <c r="B2210" s="947">
        <v>16.477</v>
      </c>
      <c r="C2210" s="947"/>
      <c r="D2210" s="947">
        <v>6.2949999999999999</v>
      </c>
      <c r="E2210" s="947"/>
      <c r="F2210" s="1013">
        <f t="shared" si="69"/>
        <v>22.771999999999998</v>
      </c>
      <c r="G2210" s="1013"/>
      <c r="H2210" s="1013"/>
      <c r="I2210" s="1013"/>
      <c r="J2210" s="1013"/>
      <c r="K2210" s="1013"/>
      <c r="L2210" s="1013"/>
      <c r="M2210" s="1013"/>
      <c r="N2210" s="1013"/>
      <c r="O2210" s="1013"/>
      <c r="P2210" s="1013"/>
      <c r="Q2210" s="1013"/>
      <c r="R2210" s="1013"/>
      <c r="S2210" s="947">
        <v>0</v>
      </c>
      <c r="T2210" s="948">
        <v>0</v>
      </c>
      <c r="U2210" s="949">
        <v>0</v>
      </c>
      <c r="V2210" s="1014">
        <v>0</v>
      </c>
      <c r="W2210" s="1014">
        <v>0</v>
      </c>
      <c r="X2210" s="1014"/>
      <c r="Y2210" s="947">
        <f t="shared" si="70"/>
        <v>22.771999999999998</v>
      </c>
      <c r="Z2210" s="947"/>
      <c r="AA2210" s="947">
        <v>0</v>
      </c>
      <c r="AB2210" s="947">
        <v>340.46</v>
      </c>
      <c r="AC2210" s="947">
        <v>0</v>
      </c>
      <c r="AD2210" s="947"/>
      <c r="AE2210" s="947"/>
      <c r="AF2210" s="980">
        <v>353.28</v>
      </c>
      <c r="AG2210" s="947">
        <v>0</v>
      </c>
    </row>
    <row r="2211" spans="1:33" s="952" customFormat="1" x14ac:dyDescent="0.2">
      <c r="A2211" s="946">
        <v>38727</v>
      </c>
      <c r="B2211" s="947">
        <v>17.858000000000001</v>
      </c>
      <c r="C2211" s="947"/>
      <c r="D2211" s="947">
        <v>6.3230000000000004</v>
      </c>
      <c r="E2211" s="947"/>
      <c r="F2211" s="1013">
        <f t="shared" si="69"/>
        <v>24.181000000000001</v>
      </c>
      <c r="G2211" s="1013"/>
      <c r="H2211" s="1013"/>
      <c r="I2211" s="1013"/>
      <c r="J2211" s="1013"/>
      <c r="K2211" s="1013"/>
      <c r="L2211" s="1013"/>
      <c r="M2211" s="1013"/>
      <c r="N2211" s="1013"/>
      <c r="O2211" s="1013"/>
      <c r="P2211" s="1013"/>
      <c r="Q2211" s="1013"/>
      <c r="R2211" s="1013"/>
      <c r="S2211" s="947">
        <v>0</v>
      </c>
      <c r="T2211" s="948">
        <v>0</v>
      </c>
      <c r="U2211" s="949">
        <v>0</v>
      </c>
      <c r="V2211" s="947">
        <v>0</v>
      </c>
      <c r="W2211" s="947">
        <v>0</v>
      </c>
      <c r="X2211" s="947"/>
      <c r="Y2211" s="947">
        <f t="shared" si="70"/>
        <v>24.181000000000001</v>
      </c>
      <c r="Z2211" s="947"/>
      <c r="AA2211" s="947">
        <v>0</v>
      </c>
      <c r="AB2211" s="980">
        <v>340.45</v>
      </c>
      <c r="AC2211" s="947">
        <v>0</v>
      </c>
      <c r="AD2211" s="947"/>
      <c r="AE2211" s="947"/>
      <c r="AF2211" s="947">
        <v>353.35</v>
      </c>
      <c r="AG2211" s="947">
        <v>0</v>
      </c>
    </row>
    <row r="2212" spans="1:33" s="952" customFormat="1" x14ac:dyDescent="0.2">
      <c r="A2212" s="946">
        <v>38728</v>
      </c>
      <c r="B2212" s="947">
        <v>17.645</v>
      </c>
      <c r="C2212" s="947"/>
      <c r="D2212" s="947">
        <v>6.3029999999999999</v>
      </c>
      <c r="E2212" s="947"/>
      <c r="F2212" s="1013">
        <f t="shared" si="69"/>
        <v>23.948</v>
      </c>
      <c r="G2212" s="1013"/>
      <c r="H2212" s="1013"/>
      <c r="I2212" s="1013"/>
      <c r="J2212" s="1013"/>
      <c r="K2212" s="1013"/>
      <c r="L2212" s="1013"/>
      <c r="M2212" s="1013"/>
      <c r="N2212" s="1013"/>
      <c r="O2212" s="1013"/>
      <c r="P2212" s="1013"/>
      <c r="Q2212" s="1013"/>
      <c r="R2212" s="1013"/>
      <c r="S2212" s="947">
        <v>0</v>
      </c>
      <c r="T2212" s="1015">
        <v>0</v>
      </c>
      <c r="U2212" s="949">
        <v>0</v>
      </c>
      <c r="V2212" s="947">
        <v>0</v>
      </c>
      <c r="W2212" s="947">
        <v>0</v>
      </c>
      <c r="X2212" s="947"/>
      <c r="Y2212" s="947">
        <f t="shared" si="70"/>
        <v>23.948</v>
      </c>
      <c r="Z2212" s="947"/>
      <c r="AA2212" s="947">
        <v>0</v>
      </c>
      <c r="AB2212" s="947">
        <v>340.46</v>
      </c>
      <c r="AC2212" s="947">
        <v>0.08</v>
      </c>
      <c r="AD2212" s="947"/>
      <c r="AE2212" s="947"/>
      <c r="AF2212" s="980">
        <v>353.44</v>
      </c>
      <c r="AG2212" s="947">
        <v>0.31</v>
      </c>
    </row>
    <row r="2213" spans="1:33" s="952" customFormat="1" x14ac:dyDescent="0.2">
      <c r="A2213" s="946">
        <v>38729</v>
      </c>
      <c r="B2213" s="947">
        <v>19.032</v>
      </c>
      <c r="C2213" s="947"/>
      <c r="D2213" s="947">
        <v>6.6859999999999999</v>
      </c>
      <c r="E2213" s="947"/>
      <c r="F2213" s="1013">
        <f t="shared" si="69"/>
        <v>25.718</v>
      </c>
      <c r="G2213" s="1013"/>
      <c r="H2213" s="1013"/>
      <c r="I2213" s="1013"/>
      <c r="J2213" s="1013"/>
      <c r="K2213" s="1013"/>
      <c r="L2213" s="1013"/>
      <c r="M2213" s="1013"/>
      <c r="N2213" s="1013"/>
      <c r="O2213" s="1013"/>
      <c r="P2213" s="1013"/>
      <c r="Q2213" s="1013"/>
      <c r="R2213" s="1013"/>
      <c r="S2213" s="947">
        <v>0</v>
      </c>
      <c r="T2213" s="948">
        <v>0</v>
      </c>
      <c r="U2213" s="949">
        <v>0</v>
      </c>
      <c r="V2213" s="947">
        <v>0</v>
      </c>
      <c r="W2213" s="947">
        <v>0</v>
      </c>
      <c r="X2213" s="947"/>
      <c r="Y2213" s="947">
        <f t="shared" si="70"/>
        <v>25.718</v>
      </c>
      <c r="Z2213" s="947"/>
      <c r="AA2213" s="947">
        <v>0</v>
      </c>
      <c r="AB2213" s="947">
        <v>340.52</v>
      </c>
      <c r="AC2213" s="947">
        <v>0</v>
      </c>
      <c r="AD2213" s="947"/>
      <c r="AE2213" s="947"/>
      <c r="AF2213" s="947">
        <v>353.38</v>
      </c>
      <c r="AG2213" s="947">
        <v>0</v>
      </c>
    </row>
    <row r="2214" spans="1:33" s="952" customFormat="1" x14ac:dyDescent="0.2">
      <c r="A2214" s="946">
        <v>38730</v>
      </c>
      <c r="B2214" s="947">
        <v>18.841999999999999</v>
      </c>
      <c r="C2214" s="947"/>
      <c r="D2214" s="947">
        <v>6.08</v>
      </c>
      <c r="E2214" s="947"/>
      <c r="F2214" s="1013">
        <f t="shared" si="69"/>
        <v>24.921999999999997</v>
      </c>
      <c r="G2214" s="1013"/>
      <c r="H2214" s="1013"/>
      <c r="I2214" s="1013"/>
      <c r="J2214" s="1013"/>
      <c r="K2214" s="1013"/>
      <c r="L2214" s="1013"/>
      <c r="M2214" s="1013"/>
      <c r="N2214" s="1013"/>
      <c r="O2214" s="1013"/>
      <c r="P2214" s="1013"/>
      <c r="Q2214" s="1013"/>
      <c r="R2214" s="1013"/>
      <c r="S2214" s="947">
        <v>0</v>
      </c>
      <c r="T2214" s="948">
        <v>0</v>
      </c>
      <c r="U2214" s="949">
        <v>0</v>
      </c>
      <c r="V2214" s="947">
        <v>0</v>
      </c>
      <c r="W2214" s="947">
        <v>0</v>
      </c>
      <c r="X2214" s="947"/>
      <c r="Y2214" s="947">
        <f t="shared" si="70"/>
        <v>24.921999999999997</v>
      </c>
      <c r="Z2214" s="947"/>
      <c r="AA2214" s="947">
        <v>0</v>
      </c>
      <c r="AB2214" s="947">
        <v>340.4</v>
      </c>
      <c r="AC2214" s="947">
        <v>0.22</v>
      </c>
      <c r="AD2214" s="947"/>
      <c r="AE2214" s="947"/>
      <c r="AF2214" s="947">
        <v>353.48</v>
      </c>
      <c r="AG2214" s="947">
        <v>0.15</v>
      </c>
    </row>
    <row r="2215" spans="1:33" s="952" customFormat="1" x14ac:dyDescent="0.2">
      <c r="A2215" s="946">
        <v>38731</v>
      </c>
      <c r="B2215" s="947">
        <v>17.344000000000001</v>
      </c>
      <c r="C2215" s="947"/>
      <c r="D2215" s="947">
        <v>5.65</v>
      </c>
      <c r="E2215" s="947"/>
      <c r="F2215" s="1013">
        <f t="shared" si="69"/>
        <v>22.994</v>
      </c>
      <c r="G2215" s="1013"/>
      <c r="H2215" s="1013"/>
      <c r="I2215" s="1013"/>
      <c r="J2215" s="1013"/>
      <c r="K2215" s="1013"/>
      <c r="L2215" s="1013"/>
      <c r="M2215" s="1013"/>
      <c r="N2215" s="1013"/>
      <c r="O2215" s="1013"/>
      <c r="P2215" s="1013"/>
      <c r="Q2215" s="1013"/>
      <c r="R2215" s="1013"/>
      <c r="S2215" s="947">
        <v>0</v>
      </c>
      <c r="T2215" s="948">
        <v>0</v>
      </c>
      <c r="U2215" s="949">
        <v>0</v>
      </c>
      <c r="V2215" s="947">
        <v>0</v>
      </c>
      <c r="W2215" s="947">
        <v>0</v>
      </c>
      <c r="X2215" s="947"/>
      <c r="Y2215" s="947">
        <f t="shared" si="70"/>
        <v>22.994</v>
      </c>
      <c r="Z2215" s="947"/>
      <c r="AA2215" s="947">
        <v>0</v>
      </c>
      <c r="AB2215" s="947">
        <v>340.38</v>
      </c>
      <c r="AC2215" s="947">
        <v>0</v>
      </c>
      <c r="AD2215" s="947"/>
      <c r="AE2215" s="947"/>
      <c r="AF2215" s="947">
        <v>353.55</v>
      </c>
      <c r="AG2215" s="947">
        <v>0</v>
      </c>
    </row>
    <row r="2216" spans="1:33" s="952" customFormat="1" x14ac:dyDescent="0.2">
      <c r="A2216" s="946">
        <v>38732</v>
      </c>
      <c r="B2216" s="947">
        <v>15.182</v>
      </c>
      <c r="C2216" s="947"/>
      <c r="D2216" s="947">
        <v>6.165</v>
      </c>
      <c r="E2216" s="947"/>
      <c r="F2216" s="1013">
        <f t="shared" si="69"/>
        <v>21.347000000000001</v>
      </c>
      <c r="G2216" s="1013"/>
      <c r="H2216" s="1013"/>
      <c r="I2216" s="1013"/>
      <c r="J2216" s="1013"/>
      <c r="K2216" s="1013"/>
      <c r="L2216" s="1013"/>
      <c r="M2216" s="1013"/>
      <c r="N2216" s="1013"/>
      <c r="O2216" s="1013"/>
      <c r="P2216" s="1013"/>
      <c r="Q2216" s="1013"/>
      <c r="R2216" s="1013"/>
      <c r="S2216" s="947">
        <v>0</v>
      </c>
      <c r="T2216" s="948">
        <v>0</v>
      </c>
      <c r="U2216" s="949">
        <v>0</v>
      </c>
      <c r="V2216" s="947">
        <v>0</v>
      </c>
      <c r="W2216" s="947">
        <v>0</v>
      </c>
      <c r="X2216" s="947"/>
      <c r="Y2216" s="947">
        <f t="shared" si="70"/>
        <v>21.347000000000001</v>
      </c>
      <c r="Z2216" s="947"/>
      <c r="AA2216" s="947">
        <v>0</v>
      </c>
      <c r="AB2216" s="947">
        <v>340.34</v>
      </c>
      <c r="AC2216" s="947">
        <v>0</v>
      </c>
      <c r="AD2216" s="947"/>
      <c r="AE2216" s="947"/>
      <c r="AF2216" s="950">
        <v>353.59</v>
      </c>
      <c r="AG2216" s="950">
        <v>0</v>
      </c>
    </row>
    <row r="2217" spans="1:33" s="952" customFormat="1" x14ac:dyDescent="0.2">
      <c r="A2217" s="946">
        <v>38733</v>
      </c>
      <c r="B2217" s="950">
        <v>19.533000000000001</v>
      </c>
      <c r="C2217" s="950"/>
      <c r="D2217" s="947">
        <v>6.03</v>
      </c>
      <c r="E2217" s="947"/>
      <c r="F2217" s="1013">
        <f t="shared" ref="F2217:F2280" si="71">+B2217+D2217</f>
        <v>25.563000000000002</v>
      </c>
      <c r="G2217" s="1013"/>
      <c r="H2217" s="1013"/>
      <c r="I2217" s="1013"/>
      <c r="J2217" s="1013"/>
      <c r="K2217" s="1013"/>
      <c r="L2217" s="1013"/>
      <c r="M2217" s="1013"/>
      <c r="N2217" s="1013"/>
      <c r="O2217" s="1013"/>
      <c r="P2217" s="1013"/>
      <c r="Q2217" s="1013"/>
      <c r="R2217" s="1013"/>
      <c r="S2217" s="947">
        <v>0</v>
      </c>
      <c r="T2217" s="948">
        <v>0</v>
      </c>
      <c r="U2217" s="949">
        <v>0</v>
      </c>
      <c r="V2217" s="947">
        <v>0</v>
      </c>
      <c r="W2217" s="947">
        <v>0</v>
      </c>
      <c r="X2217" s="947"/>
      <c r="Y2217" s="947">
        <f t="shared" ref="Y2217:Y2280" si="72">+F2217-S2217-T2217-U2217-V2217+W2217</f>
        <v>25.563000000000002</v>
      </c>
      <c r="Z2217" s="947"/>
      <c r="AA2217" s="947">
        <v>0</v>
      </c>
      <c r="AB2217" s="947">
        <v>340.33</v>
      </c>
      <c r="AC2217" s="947">
        <v>0</v>
      </c>
      <c r="AD2217" s="947"/>
      <c r="AE2217" s="947"/>
      <c r="AF2217" s="1016">
        <v>353.61</v>
      </c>
      <c r="AG2217" s="950">
        <v>0</v>
      </c>
    </row>
    <row r="2218" spans="1:33" s="952" customFormat="1" x14ac:dyDescent="0.2">
      <c r="A2218" s="946">
        <v>38734</v>
      </c>
      <c r="B2218" s="947">
        <v>18.542000000000002</v>
      </c>
      <c r="C2218" s="947"/>
      <c r="D2218" s="947">
        <v>5.9539999999999997</v>
      </c>
      <c r="E2218" s="947"/>
      <c r="F2218" s="1013">
        <f t="shared" si="71"/>
        <v>24.496000000000002</v>
      </c>
      <c r="G2218" s="1013"/>
      <c r="H2218" s="1013"/>
      <c r="I2218" s="1013"/>
      <c r="J2218" s="1013"/>
      <c r="K2218" s="1013"/>
      <c r="L2218" s="1013"/>
      <c r="M2218" s="1013"/>
      <c r="N2218" s="1013"/>
      <c r="O2218" s="1013"/>
      <c r="P2218" s="1013"/>
      <c r="Q2218" s="1013"/>
      <c r="R2218" s="1013"/>
      <c r="S2218" s="947">
        <v>0</v>
      </c>
      <c r="T2218" s="948">
        <v>0</v>
      </c>
      <c r="U2218" s="949">
        <v>0</v>
      </c>
      <c r="V2218" s="947">
        <v>0</v>
      </c>
      <c r="W2218" s="947">
        <v>0</v>
      </c>
      <c r="X2218" s="947"/>
      <c r="Y2218" s="947">
        <f t="shared" si="72"/>
        <v>24.496000000000002</v>
      </c>
      <c r="Z2218" s="947"/>
      <c r="AA2218" s="947">
        <v>0</v>
      </c>
      <c r="AB2218" s="947">
        <v>340.21</v>
      </c>
      <c r="AC2218" s="947">
        <v>0.02</v>
      </c>
      <c r="AD2218" s="947"/>
      <c r="AE2218" s="947"/>
      <c r="AF2218" s="947">
        <v>353.7</v>
      </c>
      <c r="AG2218" s="947">
        <v>0.4</v>
      </c>
    </row>
    <row r="2219" spans="1:33" s="952" customFormat="1" x14ac:dyDescent="0.2">
      <c r="A2219" s="946">
        <v>38735</v>
      </c>
      <c r="B2219" s="947">
        <v>19.161999999999999</v>
      </c>
      <c r="C2219" s="947"/>
      <c r="D2219" s="947">
        <v>5.9989999999999997</v>
      </c>
      <c r="E2219" s="947"/>
      <c r="F2219" s="1013">
        <f t="shared" si="71"/>
        <v>25.160999999999998</v>
      </c>
      <c r="G2219" s="1013"/>
      <c r="H2219" s="1013"/>
      <c r="I2219" s="1013"/>
      <c r="J2219" s="1013"/>
      <c r="K2219" s="1013"/>
      <c r="L2219" s="1013"/>
      <c r="M2219" s="1013"/>
      <c r="N2219" s="1013"/>
      <c r="O2219" s="1013"/>
      <c r="P2219" s="1013"/>
      <c r="Q2219" s="1013"/>
      <c r="R2219" s="1013"/>
      <c r="S2219" s="947">
        <v>0</v>
      </c>
      <c r="T2219" s="948">
        <v>0</v>
      </c>
      <c r="U2219" s="949">
        <v>0</v>
      </c>
      <c r="V2219" s="947">
        <v>0</v>
      </c>
      <c r="W2219" s="947">
        <v>0</v>
      </c>
      <c r="X2219" s="947"/>
      <c r="Y2219" s="947">
        <f t="shared" si="72"/>
        <v>25.160999999999998</v>
      </c>
      <c r="Z2219" s="947"/>
      <c r="AA2219" s="947">
        <v>0</v>
      </c>
      <c r="AB2219" s="947">
        <v>340.28</v>
      </c>
      <c r="AC2219" s="947">
        <v>0</v>
      </c>
      <c r="AD2219" s="947"/>
      <c r="AE2219" s="947"/>
      <c r="AF2219" s="947">
        <v>353.75</v>
      </c>
      <c r="AG2219" s="947">
        <v>0</v>
      </c>
    </row>
    <row r="2220" spans="1:33" s="952" customFormat="1" x14ac:dyDescent="0.2">
      <c r="A2220" s="946">
        <v>38736</v>
      </c>
      <c r="B2220" s="947">
        <v>18.321000000000002</v>
      </c>
      <c r="C2220" s="947"/>
      <c r="D2220" s="947">
        <v>6.7409999999999997</v>
      </c>
      <c r="E2220" s="947"/>
      <c r="F2220" s="1013">
        <f t="shared" si="71"/>
        <v>25.062000000000001</v>
      </c>
      <c r="G2220" s="1013"/>
      <c r="H2220" s="1013"/>
      <c r="I2220" s="1013"/>
      <c r="J2220" s="1013"/>
      <c r="K2220" s="1013"/>
      <c r="L2220" s="1013"/>
      <c r="M2220" s="1013"/>
      <c r="N2220" s="1013"/>
      <c r="O2220" s="1013"/>
      <c r="P2220" s="1013"/>
      <c r="Q2220" s="1013"/>
      <c r="R2220" s="1013"/>
      <c r="S2220" s="947">
        <v>0</v>
      </c>
      <c r="T2220" s="958">
        <v>0</v>
      </c>
      <c r="U2220" s="949">
        <v>0</v>
      </c>
      <c r="V2220" s="947">
        <v>0</v>
      </c>
      <c r="W2220" s="947">
        <v>0</v>
      </c>
      <c r="X2220" s="947"/>
      <c r="Y2220" s="947">
        <f t="shared" si="72"/>
        <v>25.062000000000001</v>
      </c>
      <c r="Z2220" s="947"/>
      <c r="AA2220" s="947">
        <v>0</v>
      </c>
      <c r="AB2220" s="947">
        <v>340.28</v>
      </c>
      <c r="AC2220" s="947">
        <v>0</v>
      </c>
      <c r="AD2220" s="947"/>
      <c r="AE2220" s="947"/>
      <c r="AF2220" s="947">
        <v>353.95</v>
      </c>
      <c r="AG2220" s="947">
        <v>0</v>
      </c>
    </row>
    <row r="2221" spans="1:33" s="952" customFormat="1" x14ac:dyDescent="0.2">
      <c r="A2221" s="946">
        <v>38737</v>
      </c>
      <c r="B2221" s="947">
        <v>16.806000000000001</v>
      </c>
      <c r="C2221" s="947"/>
      <c r="D2221" s="947">
        <v>6.8559999999999999</v>
      </c>
      <c r="E2221" s="947"/>
      <c r="F2221" s="1013">
        <f t="shared" si="71"/>
        <v>23.661999999999999</v>
      </c>
      <c r="G2221" s="1013"/>
      <c r="H2221" s="1013"/>
      <c r="I2221" s="1013"/>
      <c r="J2221" s="1013"/>
      <c r="K2221" s="1013"/>
      <c r="L2221" s="1013"/>
      <c r="M2221" s="1013"/>
      <c r="N2221" s="1013"/>
      <c r="O2221" s="1013"/>
      <c r="P2221" s="1013"/>
      <c r="Q2221" s="1013"/>
      <c r="R2221" s="1013"/>
      <c r="S2221" s="947">
        <v>0</v>
      </c>
      <c r="T2221" s="958">
        <v>0</v>
      </c>
      <c r="U2221" s="949">
        <v>0</v>
      </c>
      <c r="V2221" s="947">
        <v>0</v>
      </c>
      <c r="W2221" s="947">
        <v>0</v>
      </c>
      <c r="X2221" s="947"/>
      <c r="Y2221" s="947">
        <f t="shared" si="72"/>
        <v>23.661999999999999</v>
      </c>
      <c r="Z2221" s="947"/>
      <c r="AA2221" s="947">
        <v>0</v>
      </c>
      <c r="AB2221" s="947">
        <v>340.35</v>
      </c>
      <c r="AC2221" s="947">
        <v>0.3</v>
      </c>
      <c r="AD2221" s="947"/>
      <c r="AE2221" s="947"/>
      <c r="AF2221" s="950">
        <v>354.1</v>
      </c>
      <c r="AG2221" s="950">
        <v>0</v>
      </c>
    </row>
    <row r="2222" spans="1:33" s="952" customFormat="1" x14ac:dyDescent="0.2">
      <c r="A2222" s="946">
        <v>38738</v>
      </c>
      <c r="B2222" s="947">
        <v>15.404999999999999</v>
      </c>
      <c r="C2222" s="947"/>
      <c r="D2222" s="947">
        <v>6.3380000000000001</v>
      </c>
      <c r="E2222" s="947"/>
      <c r="F2222" s="1013">
        <f t="shared" si="71"/>
        <v>21.742999999999999</v>
      </c>
      <c r="G2222" s="1013"/>
      <c r="H2222" s="1013"/>
      <c r="I2222" s="1013"/>
      <c r="J2222" s="1013"/>
      <c r="K2222" s="1013"/>
      <c r="L2222" s="1013"/>
      <c r="M2222" s="1013"/>
      <c r="N2222" s="1013"/>
      <c r="O2222" s="1013"/>
      <c r="P2222" s="1013"/>
      <c r="Q2222" s="1013"/>
      <c r="R2222" s="1013"/>
      <c r="S2222" s="947">
        <v>0</v>
      </c>
      <c r="T2222" s="958">
        <v>0</v>
      </c>
      <c r="U2222" s="949">
        <v>0</v>
      </c>
      <c r="V2222" s="947">
        <v>0</v>
      </c>
      <c r="W2222" s="947">
        <v>0</v>
      </c>
      <c r="X2222" s="947"/>
      <c r="Y2222" s="947">
        <f t="shared" si="72"/>
        <v>21.742999999999999</v>
      </c>
      <c r="Z2222" s="947"/>
      <c r="AA2222" s="947">
        <v>0</v>
      </c>
      <c r="AB2222" s="947">
        <v>340.37</v>
      </c>
      <c r="AC2222" s="947">
        <v>0.15</v>
      </c>
      <c r="AD2222" s="947"/>
      <c r="AE2222" s="947"/>
      <c r="AF2222" s="947">
        <v>354.05</v>
      </c>
      <c r="AG2222" s="947">
        <v>0.15</v>
      </c>
    </row>
    <row r="2223" spans="1:33" s="952" customFormat="1" x14ac:dyDescent="0.2">
      <c r="A2223" s="946">
        <v>38739</v>
      </c>
      <c r="B2223" s="947">
        <v>15.551</v>
      </c>
      <c r="C2223" s="947"/>
      <c r="D2223" s="947">
        <v>6.1029999999999998</v>
      </c>
      <c r="E2223" s="947"/>
      <c r="F2223" s="1013">
        <f t="shared" si="71"/>
        <v>21.654</v>
      </c>
      <c r="G2223" s="1013"/>
      <c r="H2223" s="1013"/>
      <c r="I2223" s="1013"/>
      <c r="J2223" s="1013"/>
      <c r="K2223" s="1013"/>
      <c r="L2223" s="1013"/>
      <c r="M2223" s="1013"/>
      <c r="N2223" s="1013"/>
      <c r="O2223" s="1013"/>
      <c r="P2223" s="1013"/>
      <c r="Q2223" s="1013"/>
      <c r="R2223" s="1013"/>
      <c r="S2223" s="947">
        <v>0</v>
      </c>
      <c r="T2223" s="958">
        <v>0</v>
      </c>
      <c r="U2223" s="949">
        <v>0</v>
      </c>
      <c r="V2223" s="947">
        <v>0</v>
      </c>
      <c r="W2223" s="947">
        <v>0</v>
      </c>
      <c r="X2223" s="947"/>
      <c r="Y2223" s="947">
        <f t="shared" si="72"/>
        <v>21.654</v>
      </c>
      <c r="Z2223" s="947"/>
      <c r="AA2223" s="947">
        <v>0</v>
      </c>
      <c r="AB2223" s="950">
        <v>340.35</v>
      </c>
      <c r="AC2223" s="950">
        <v>0.14000000000000001</v>
      </c>
      <c r="AD2223" s="950"/>
      <c r="AE2223" s="950"/>
      <c r="AF2223" s="947">
        <v>354.11</v>
      </c>
      <c r="AG2223" s="947">
        <v>0.12</v>
      </c>
    </row>
    <row r="2224" spans="1:33" s="952" customFormat="1" x14ac:dyDescent="0.2">
      <c r="A2224" s="946">
        <v>38740</v>
      </c>
      <c r="B2224" s="947">
        <v>17.827000000000002</v>
      </c>
      <c r="C2224" s="947"/>
      <c r="D2224" s="947">
        <v>6.2809999999999997</v>
      </c>
      <c r="E2224" s="947"/>
      <c r="F2224" s="1013">
        <f t="shared" si="71"/>
        <v>24.108000000000001</v>
      </c>
      <c r="G2224" s="1013"/>
      <c r="H2224" s="1013"/>
      <c r="I2224" s="1013"/>
      <c r="J2224" s="1013"/>
      <c r="K2224" s="1013"/>
      <c r="L2224" s="1013"/>
      <c r="M2224" s="1013"/>
      <c r="N2224" s="1013"/>
      <c r="O2224" s="1013"/>
      <c r="P2224" s="1013"/>
      <c r="Q2224" s="1013"/>
      <c r="R2224" s="1013"/>
      <c r="S2224" s="947">
        <v>0</v>
      </c>
      <c r="T2224" s="948">
        <v>0</v>
      </c>
      <c r="U2224" s="981">
        <v>0</v>
      </c>
      <c r="V2224" s="947">
        <v>0</v>
      </c>
      <c r="W2224" s="947">
        <v>0</v>
      </c>
      <c r="X2224" s="947"/>
      <c r="Y2224" s="947">
        <f t="shared" si="72"/>
        <v>24.108000000000001</v>
      </c>
      <c r="Z2224" s="947"/>
      <c r="AA2224" s="947">
        <v>0</v>
      </c>
      <c r="AB2224" s="947">
        <v>340.25</v>
      </c>
      <c r="AC2224" s="947">
        <v>0.1</v>
      </c>
      <c r="AD2224" s="947"/>
      <c r="AE2224" s="947"/>
      <c r="AF2224" s="947">
        <v>354.15</v>
      </c>
      <c r="AG2224" s="947">
        <v>0.1</v>
      </c>
    </row>
    <row r="2225" spans="1:33" s="952" customFormat="1" x14ac:dyDescent="0.2">
      <c r="A2225" s="946">
        <v>38741</v>
      </c>
      <c r="B2225" s="947">
        <v>18.407</v>
      </c>
      <c r="C2225" s="947"/>
      <c r="D2225" s="947">
        <v>6.2610000000000001</v>
      </c>
      <c r="E2225" s="947"/>
      <c r="F2225" s="1013">
        <f t="shared" si="71"/>
        <v>24.667999999999999</v>
      </c>
      <c r="G2225" s="1013"/>
      <c r="H2225" s="1013"/>
      <c r="I2225" s="1013"/>
      <c r="J2225" s="1013"/>
      <c r="K2225" s="1013"/>
      <c r="L2225" s="1013"/>
      <c r="M2225" s="1013"/>
      <c r="N2225" s="1013"/>
      <c r="O2225" s="1013"/>
      <c r="P2225" s="1013"/>
      <c r="Q2225" s="1013"/>
      <c r="R2225" s="1013"/>
      <c r="S2225" s="947">
        <v>0</v>
      </c>
      <c r="T2225" s="948">
        <v>0</v>
      </c>
      <c r="U2225" s="981">
        <v>0</v>
      </c>
      <c r="V2225" s="947">
        <v>0</v>
      </c>
      <c r="W2225" s="947">
        <v>0</v>
      </c>
      <c r="X2225" s="947"/>
      <c r="Y2225" s="947">
        <f t="shared" si="72"/>
        <v>24.667999999999999</v>
      </c>
      <c r="Z2225" s="947"/>
      <c r="AA2225" s="947">
        <v>0</v>
      </c>
      <c r="AB2225" s="947">
        <v>340.18</v>
      </c>
      <c r="AC2225" s="947">
        <v>0</v>
      </c>
      <c r="AD2225" s="947"/>
      <c r="AE2225" s="947"/>
      <c r="AF2225" s="947">
        <v>354.37</v>
      </c>
      <c r="AG2225" s="947">
        <v>0</v>
      </c>
    </row>
    <row r="2226" spans="1:33" s="952" customFormat="1" x14ac:dyDescent="0.2">
      <c r="A2226" s="946">
        <v>38742</v>
      </c>
      <c r="B2226" s="947">
        <v>17.785</v>
      </c>
      <c r="C2226" s="947"/>
      <c r="D2226" s="947">
        <v>6.7050000000000001</v>
      </c>
      <c r="E2226" s="947"/>
      <c r="F2226" s="1013">
        <f t="shared" si="71"/>
        <v>24.490000000000002</v>
      </c>
      <c r="G2226" s="1013"/>
      <c r="H2226" s="1013"/>
      <c r="I2226" s="1013"/>
      <c r="J2226" s="1013"/>
      <c r="K2226" s="1013"/>
      <c r="L2226" s="1013"/>
      <c r="M2226" s="1013"/>
      <c r="N2226" s="1013"/>
      <c r="O2226" s="1013"/>
      <c r="P2226" s="1013"/>
      <c r="Q2226" s="1013"/>
      <c r="R2226" s="1013"/>
      <c r="S2226" s="947">
        <v>0</v>
      </c>
      <c r="T2226" s="948">
        <v>0</v>
      </c>
      <c r="U2226" s="981">
        <v>0</v>
      </c>
      <c r="V2226" s="947">
        <v>0</v>
      </c>
      <c r="W2226" s="947">
        <v>0</v>
      </c>
      <c r="X2226" s="947"/>
      <c r="Y2226" s="947">
        <f t="shared" si="72"/>
        <v>24.490000000000002</v>
      </c>
      <c r="Z2226" s="947"/>
      <c r="AA2226" s="947">
        <v>0</v>
      </c>
      <c r="AB2226" s="947">
        <v>340.09</v>
      </c>
      <c r="AC2226" s="947">
        <v>0</v>
      </c>
      <c r="AD2226" s="947"/>
      <c r="AE2226" s="947"/>
      <c r="AF2226" s="947">
        <v>354.35</v>
      </c>
      <c r="AG2226" s="947">
        <v>0</v>
      </c>
    </row>
    <row r="2227" spans="1:33" s="952" customFormat="1" x14ac:dyDescent="0.2">
      <c r="A2227" s="946">
        <v>38743</v>
      </c>
      <c r="B2227" s="947">
        <v>19.059999999999999</v>
      </c>
      <c r="C2227" s="947"/>
      <c r="D2227" s="947">
        <v>5.7610000000000001</v>
      </c>
      <c r="E2227" s="947"/>
      <c r="F2227" s="1013">
        <f t="shared" si="71"/>
        <v>24.820999999999998</v>
      </c>
      <c r="G2227" s="1013"/>
      <c r="H2227" s="1013"/>
      <c r="I2227" s="1013"/>
      <c r="J2227" s="1013"/>
      <c r="K2227" s="1013"/>
      <c r="L2227" s="1013"/>
      <c r="M2227" s="1013"/>
      <c r="N2227" s="1013"/>
      <c r="O2227" s="1013"/>
      <c r="P2227" s="1013"/>
      <c r="Q2227" s="1013"/>
      <c r="R2227" s="1013"/>
      <c r="S2227" s="947">
        <v>0</v>
      </c>
      <c r="T2227" s="948">
        <v>0</v>
      </c>
      <c r="U2227" s="981">
        <v>0</v>
      </c>
      <c r="V2227" s="947">
        <v>0</v>
      </c>
      <c r="W2227" s="950">
        <v>0</v>
      </c>
      <c r="X2227" s="950"/>
      <c r="Y2227" s="947">
        <f t="shared" si="72"/>
        <v>24.820999999999998</v>
      </c>
      <c r="Z2227" s="947"/>
      <c r="AA2227" s="947">
        <v>0</v>
      </c>
      <c r="AB2227" s="947">
        <v>339.93</v>
      </c>
      <c r="AC2227" s="947">
        <v>0</v>
      </c>
      <c r="AD2227" s="947"/>
      <c r="AE2227" s="947"/>
      <c r="AF2227" s="947">
        <v>354.39</v>
      </c>
      <c r="AG2227" s="947">
        <v>0</v>
      </c>
    </row>
    <row r="2228" spans="1:33" s="952" customFormat="1" x14ac:dyDescent="0.2">
      <c r="A2228" s="946">
        <v>38744</v>
      </c>
      <c r="B2228" s="947">
        <v>17.739000000000001</v>
      </c>
      <c r="C2228" s="947"/>
      <c r="D2228" s="947">
        <v>6.7149999999999999</v>
      </c>
      <c r="E2228" s="947"/>
      <c r="F2228" s="1013">
        <f t="shared" si="71"/>
        <v>24.454000000000001</v>
      </c>
      <c r="G2228" s="1013"/>
      <c r="H2228" s="1013"/>
      <c r="I2228" s="1013"/>
      <c r="J2228" s="1013"/>
      <c r="K2228" s="1013"/>
      <c r="L2228" s="1013"/>
      <c r="M2228" s="1013"/>
      <c r="N2228" s="1013"/>
      <c r="O2228" s="1013"/>
      <c r="P2228" s="1013"/>
      <c r="Q2228" s="1013"/>
      <c r="R2228" s="1013"/>
      <c r="S2228" s="947">
        <v>0</v>
      </c>
      <c r="T2228" s="948">
        <v>0</v>
      </c>
      <c r="U2228" s="981">
        <v>0</v>
      </c>
      <c r="V2228" s="947">
        <v>0</v>
      </c>
      <c r="W2228" s="950">
        <v>0</v>
      </c>
      <c r="X2228" s="950"/>
      <c r="Y2228" s="947">
        <f t="shared" si="72"/>
        <v>24.454000000000001</v>
      </c>
      <c r="Z2228" s="947"/>
      <c r="AA2228" s="947">
        <v>0</v>
      </c>
      <c r="AB2228" s="947">
        <v>339.8</v>
      </c>
      <c r="AC2228" s="947">
        <v>0</v>
      </c>
      <c r="AD2228" s="947"/>
      <c r="AE2228" s="947"/>
      <c r="AF2228" s="947">
        <v>354.4</v>
      </c>
      <c r="AG2228" s="947">
        <v>0</v>
      </c>
    </row>
    <row r="2229" spans="1:33" s="952" customFormat="1" x14ac:dyDescent="0.2">
      <c r="A2229" s="946">
        <v>38745</v>
      </c>
      <c r="B2229" s="947">
        <v>18.443000000000001</v>
      </c>
      <c r="C2229" s="947"/>
      <c r="D2229" s="947">
        <v>6.2110000000000003</v>
      </c>
      <c r="E2229" s="947"/>
      <c r="F2229" s="1013">
        <f t="shared" si="71"/>
        <v>24.654000000000003</v>
      </c>
      <c r="G2229" s="1013"/>
      <c r="H2229" s="1013"/>
      <c r="I2229" s="1013"/>
      <c r="J2229" s="1013"/>
      <c r="K2229" s="1013"/>
      <c r="L2229" s="1013"/>
      <c r="M2229" s="1013"/>
      <c r="N2229" s="1013"/>
      <c r="O2229" s="1013"/>
      <c r="P2229" s="1013"/>
      <c r="Q2229" s="1013"/>
      <c r="R2229" s="1013"/>
      <c r="S2229" s="947">
        <v>0</v>
      </c>
      <c r="T2229" s="948">
        <v>0</v>
      </c>
      <c r="U2229" s="981">
        <v>0</v>
      </c>
      <c r="V2229" s="947">
        <v>0</v>
      </c>
      <c r="W2229" s="950">
        <v>0</v>
      </c>
      <c r="X2229" s="950"/>
      <c r="Y2229" s="947">
        <f t="shared" si="72"/>
        <v>24.654000000000003</v>
      </c>
      <c r="Z2229" s="947"/>
      <c r="AA2229" s="947">
        <v>0</v>
      </c>
      <c r="AB2229" s="947">
        <v>339.59</v>
      </c>
      <c r="AC2229" s="947">
        <v>0</v>
      </c>
      <c r="AD2229" s="947"/>
      <c r="AE2229" s="947"/>
      <c r="AF2229" s="947">
        <v>354.45</v>
      </c>
      <c r="AG2229" s="947">
        <v>0</v>
      </c>
    </row>
    <row r="2230" spans="1:33" s="952" customFormat="1" x14ac:dyDescent="0.2">
      <c r="A2230" s="946">
        <v>38746</v>
      </c>
      <c r="B2230" s="947">
        <v>16.634</v>
      </c>
      <c r="C2230" s="947"/>
      <c r="D2230" s="947">
        <v>6.0149999999999997</v>
      </c>
      <c r="E2230" s="947"/>
      <c r="F2230" s="1013">
        <f t="shared" si="71"/>
        <v>22.649000000000001</v>
      </c>
      <c r="G2230" s="1013"/>
      <c r="H2230" s="1013"/>
      <c r="I2230" s="1013"/>
      <c r="J2230" s="1013"/>
      <c r="K2230" s="1013"/>
      <c r="L2230" s="1013"/>
      <c r="M2230" s="1013"/>
      <c r="N2230" s="1013"/>
      <c r="O2230" s="1013"/>
      <c r="P2230" s="1013"/>
      <c r="Q2230" s="1013"/>
      <c r="R2230" s="1013"/>
      <c r="S2230" s="947">
        <v>0</v>
      </c>
      <c r="T2230" s="948">
        <v>0</v>
      </c>
      <c r="U2230" s="981">
        <v>0</v>
      </c>
      <c r="V2230" s="947">
        <v>0</v>
      </c>
      <c r="W2230" s="950">
        <v>0</v>
      </c>
      <c r="X2230" s="950"/>
      <c r="Y2230" s="947">
        <f t="shared" si="72"/>
        <v>22.649000000000001</v>
      </c>
      <c r="Z2230" s="947"/>
      <c r="AA2230" s="947">
        <v>0</v>
      </c>
      <c r="AB2230" s="950">
        <v>339.4</v>
      </c>
      <c r="AC2230" s="950">
        <v>0</v>
      </c>
      <c r="AD2230" s="950"/>
      <c r="AE2230" s="950"/>
      <c r="AF2230" s="1016">
        <v>354.52</v>
      </c>
      <c r="AG2230" s="950">
        <v>0</v>
      </c>
    </row>
    <row r="2231" spans="1:33" s="952" customFormat="1" x14ac:dyDescent="0.2">
      <c r="A2231" s="946">
        <v>38747</v>
      </c>
      <c r="B2231" s="947">
        <v>18.248000000000001</v>
      </c>
      <c r="C2231" s="947"/>
      <c r="D2231" s="947">
        <v>6.7549999999999999</v>
      </c>
      <c r="E2231" s="947"/>
      <c r="F2231" s="1013">
        <f t="shared" si="71"/>
        <v>25.003</v>
      </c>
      <c r="G2231" s="1013"/>
      <c r="H2231" s="1013"/>
      <c r="I2231" s="1013"/>
      <c r="J2231" s="1013"/>
      <c r="K2231" s="1013"/>
      <c r="L2231" s="1013"/>
      <c r="M2231" s="1013"/>
      <c r="N2231" s="1013"/>
      <c r="O2231" s="1013"/>
      <c r="P2231" s="1013"/>
      <c r="Q2231" s="1013"/>
      <c r="R2231" s="1013"/>
      <c r="S2231" s="947">
        <v>0</v>
      </c>
      <c r="T2231" s="948">
        <v>0</v>
      </c>
      <c r="U2231" s="981">
        <v>0</v>
      </c>
      <c r="V2231" s="947">
        <v>0</v>
      </c>
      <c r="W2231" s="947">
        <v>0</v>
      </c>
      <c r="X2231" s="947"/>
      <c r="Y2231" s="947">
        <f t="shared" si="72"/>
        <v>25.003</v>
      </c>
      <c r="Z2231" s="947"/>
      <c r="AA2231" s="947">
        <v>0</v>
      </c>
      <c r="AB2231" s="947">
        <v>339.2</v>
      </c>
      <c r="AC2231" s="947">
        <v>0.09</v>
      </c>
      <c r="AD2231" s="947"/>
      <c r="AE2231" s="947"/>
      <c r="AF2231" s="947">
        <v>354.6</v>
      </c>
      <c r="AG2231" s="947">
        <v>0.08</v>
      </c>
    </row>
    <row r="2232" spans="1:33" s="952" customFormat="1" x14ac:dyDescent="0.2">
      <c r="A2232" s="946">
        <v>38748</v>
      </c>
      <c r="B2232" s="947">
        <v>17.771999999999998</v>
      </c>
      <c r="C2232" s="947"/>
      <c r="D2232" s="947">
        <v>6.4610000000000003</v>
      </c>
      <c r="E2232" s="947"/>
      <c r="F2232" s="1013">
        <f t="shared" si="71"/>
        <v>24.232999999999997</v>
      </c>
      <c r="G2232" s="1013"/>
      <c r="H2232" s="1013"/>
      <c r="I2232" s="1013"/>
      <c r="J2232" s="1013"/>
      <c r="K2232" s="1013"/>
      <c r="L2232" s="1013"/>
      <c r="M2232" s="1013"/>
      <c r="N2232" s="1013"/>
      <c r="O2232" s="1013"/>
      <c r="P2232" s="1013"/>
      <c r="Q2232" s="1013"/>
      <c r="R2232" s="1013"/>
      <c r="S2232" s="947">
        <v>0</v>
      </c>
      <c r="T2232" s="948">
        <v>0</v>
      </c>
      <c r="U2232" s="981">
        <v>0</v>
      </c>
      <c r="V2232" s="947">
        <v>0</v>
      </c>
      <c r="W2232" s="947">
        <v>0</v>
      </c>
      <c r="X2232" s="947"/>
      <c r="Y2232" s="947">
        <f t="shared" si="72"/>
        <v>24.232999999999997</v>
      </c>
      <c r="Z2232" s="947"/>
      <c r="AA2232" s="947">
        <v>0</v>
      </c>
      <c r="AB2232" s="950">
        <v>339</v>
      </c>
      <c r="AC2232" s="950">
        <v>0</v>
      </c>
      <c r="AD2232" s="950"/>
      <c r="AE2232" s="950"/>
      <c r="AF2232" s="950">
        <v>354.56</v>
      </c>
      <c r="AG2232" s="950">
        <v>0</v>
      </c>
    </row>
    <row r="2233" spans="1:33" s="952" customFormat="1" x14ac:dyDescent="0.2">
      <c r="A2233" s="946">
        <v>38749</v>
      </c>
      <c r="B2233" s="947">
        <v>18.163</v>
      </c>
      <c r="C2233" s="947"/>
      <c r="D2233" s="947">
        <v>6.383</v>
      </c>
      <c r="E2233" s="947"/>
      <c r="F2233" s="1013">
        <f t="shared" si="71"/>
        <v>24.545999999999999</v>
      </c>
      <c r="G2233" s="1013"/>
      <c r="H2233" s="1013"/>
      <c r="I2233" s="1013"/>
      <c r="J2233" s="1013"/>
      <c r="K2233" s="1013"/>
      <c r="L2233" s="1013"/>
      <c r="M2233" s="1013"/>
      <c r="N2233" s="1013"/>
      <c r="O2233" s="1013"/>
      <c r="P2233" s="1013"/>
      <c r="Q2233" s="1013"/>
      <c r="R2233" s="1013"/>
      <c r="S2233" s="947">
        <v>0</v>
      </c>
      <c r="T2233" s="948">
        <v>0</v>
      </c>
      <c r="U2233" s="949">
        <v>0</v>
      </c>
      <c r="V2233" s="947">
        <v>0</v>
      </c>
      <c r="W2233" s="947">
        <v>0</v>
      </c>
      <c r="X2233" s="947"/>
      <c r="Y2233" s="947">
        <f t="shared" si="72"/>
        <v>24.545999999999999</v>
      </c>
      <c r="Z2233" s="947"/>
      <c r="AA2233" s="947">
        <v>0</v>
      </c>
      <c r="AB2233" s="947">
        <v>338.8</v>
      </c>
      <c r="AC2233" s="947">
        <v>0</v>
      </c>
      <c r="AD2233" s="947"/>
      <c r="AE2233" s="947"/>
      <c r="AF2233" s="950">
        <v>354.6</v>
      </c>
      <c r="AG2233" s="950">
        <v>0</v>
      </c>
    </row>
    <row r="2234" spans="1:33" s="952" customFormat="1" x14ac:dyDescent="0.2">
      <c r="A2234" s="946">
        <v>38750</v>
      </c>
      <c r="B2234" s="947">
        <v>18.690999999999999</v>
      </c>
      <c r="C2234" s="947"/>
      <c r="D2234" s="947">
        <v>6.5</v>
      </c>
      <c r="E2234" s="947"/>
      <c r="F2234" s="1013">
        <f t="shared" si="71"/>
        <v>25.190999999999999</v>
      </c>
      <c r="G2234" s="1013"/>
      <c r="H2234" s="1013"/>
      <c r="I2234" s="1013"/>
      <c r="J2234" s="1013"/>
      <c r="K2234" s="1013"/>
      <c r="L2234" s="1013"/>
      <c r="M2234" s="1013"/>
      <c r="N2234" s="1013"/>
      <c r="O2234" s="1013"/>
      <c r="P2234" s="1013"/>
      <c r="Q2234" s="1013"/>
      <c r="R2234" s="1013"/>
      <c r="S2234" s="947">
        <v>0</v>
      </c>
      <c r="T2234" s="948">
        <v>0</v>
      </c>
      <c r="U2234" s="949">
        <v>0</v>
      </c>
      <c r="V2234" s="947">
        <v>0</v>
      </c>
      <c r="W2234" s="947">
        <v>0</v>
      </c>
      <c r="X2234" s="947"/>
      <c r="Y2234" s="947">
        <f t="shared" si="72"/>
        <v>25.190999999999999</v>
      </c>
      <c r="Z2234" s="947"/>
      <c r="AA2234" s="947">
        <v>0</v>
      </c>
      <c r="AB2234" s="947">
        <v>338.6</v>
      </c>
      <c r="AC2234" s="947">
        <v>0.03</v>
      </c>
      <c r="AD2234" s="947"/>
      <c r="AE2234" s="947"/>
      <c r="AF2234" s="950">
        <v>354.68</v>
      </c>
      <c r="AG2234" s="950">
        <v>0.25</v>
      </c>
    </row>
    <row r="2235" spans="1:33" s="952" customFormat="1" x14ac:dyDescent="0.2">
      <c r="A2235" s="946">
        <v>38751</v>
      </c>
      <c r="B2235" s="950">
        <v>19.873999999999999</v>
      </c>
      <c r="C2235" s="950"/>
      <c r="D2235" s="947">
        <v>6.6260000000000003</v>
      </c>
      <c r="E2235" s="947"/>
      <c r="F2235" s="1013">
        <f t="shared" si="71"/>
        <v>26.5</v>
      </c>
      <c r="G2235" s="1013"/>
      <c r="H2235" s="1013"/>
      <c r="I2235" s="1013"/>
      <c r="J2235" s="1013"/>
      <c r="K2235" s="1013"/>
      <c r="L2235" s="1013"/>
      <c r="M2235" s="1013"/>
      <c r="N2235" s="1013"/>
      <c r="O2235" s="1013"/>
      <c r="P2235" s="1013"/>
      <c r="Q2235" s="1013"/>
      <c r="R2235" s="1013"/>
      <c r="S2235" s="947">
        <v>0</v>
      </c>
      <c r="T2235" s="948">
        <v>0</v>
      </c>
      <c r="U2235" s="949">
        <v>0</v>
      </c>
      <c r="V2235" s="947">
        <v>0</v>
      </c>
      <c r="W2235" s="947">
        <v>0</v>
      </c>
      <c r="X2235" s="947"/>
      <c r="Y2235" s="947">
        <f t="shared" si="72"/>
        <v>26.5</v>
      </c>
      <c r="Z2235" s="947"/>
      <c r="AA2235" s="947">
        <v>0</v>
      </c>
      <c r="AB2235" s="947">
        <v>338.38</v>
      </c>
      <c r="AC2235" s="947">
        <v>0.06</v>
      </c>
      <c r="AD2235" s="947"/>
      <c r="AE2235" s="947"/>
      <c r="AF2235" s="947">
        <v>354.68</v>
      </c>
      <c r="AG2235" s="947">
        <v>7.0000000000000007E-2</v>
      </c>
    </row>
    <row r="2236" spans="1:33" s="952" customFormat="1" x14ac:dyDescent="0.2">
      <c r="A2236" s="946">
        <v>38752</v>
      </c>
      <c r="B2236" s="950">
        <v>17.914999999999999</v>
      </c>
      <c r="C2236" s="950"/>
      <c r="D2236" s="947">
        <v>6.109</v>
      </c>
      <c r="E2236" s="947"/>
      <c r="F2236" s="1013">
        <f t="shared" si="71"/>
        <v>24.024000000000001</v>
      </c>
      <c r="G2236" s="1013"/>
      <c r="H2236" s="1013"/>
      <c r="I2236" s="1013"/>
      <c r="J2236" s="1013"/>
      <c r="K2236" s="1013"/>
      <c r="L2236" s="1013"/>
      <c r="M2236" s="1013"/>
      <c r="N2236" s="1013"/>
      <c r="O2236" s="1013"/>
      <c r="P2236" s="1013"/>
      <c r="Q2236" s="1013"/>
      <c r="R2236" s="1013"/>
      <c r="S2236" s="947">
        <v>0</v>
      </c>
      <c r="T2236" s="948">
        <v>0</v>
      </c>
      <c r="U2236" s="949">
        <v>0</v>
      </c>
      <c r="V2236" s="947">
        <v>0</v>
      </c>
      <c r="W2236" s="947">
        <v>0</v>
      </c>
      <c r="X2236" s="947"/>
      <c r="Y2236" s="947">
        <f t="shared" si="72"/>
        <v>24.024000000000001</v>
      </c>
      <c r="Z2236" s="947"/>
      <c r="AA2236" s="947">
        <v>0</v>
      </c>
      <c r="AB2236" s="947">
        <v>338.5</v>
      </c>
      <c r="AC2236" s="947">
        <v>0.55000000000000004</v>
      </c>
      <c r="AD2236" s="947"/>
      <c r="AE2236" s="947"/>
      <c r="AF2236" s="947">
        <v>354.98</v>
      </c>
      <c r="AG2236" s="947">
        <v>0.9</v>
      </c>
    </row>
    <row r="2237" spans="1:33" s="952" customFormat="1" x14ac:dyDescent="0.2">
      <c r="A2237" s="946">
        <v>38753</v>
      </c>
      <c r="B2237" s="947">
        <v>17.707999999999998</v>
      </c>
      <c r="C2237" s="947"/>
      <c r="D2237" s="947">
        <v>6.0490000000000004</v>
      </c>
      <c r="E2237" s="947"/>
      <c r="F2237" s="1013">
        <f t="shared" si="71"/>
        <v>23.756999999999998</v>
      </c>
      <c r="G2237" s="1013"/>
      <c r="H2237" s="1013"/>
      <c r="I2237" s="1013"/>
      <c r="J2237" s="1013"/>
      <c r="K2237" s="1013"/>
      <c r="L2237" s="1013"/>
      <c r="M2237" s="1013"/>
      <c r="N2237" s="1013"/>
      <c r="O2237" s="1013"/>
      <c r="P2237" s="1013"/>
      <c r="Q2237" s="1013"/>
      <c r="R2237" s="1013"/>
      <c r="S2237" s="947">
        <v>0</v>
      </c>
      <c r="T2237" s="948">
        <v>0</v>
      </c>
      <c r="U2237" s="949">
        <v>0</v>
      </c>
      <c r="V2237" s="947">
        <v>0</v>
      </c>
      <c r="W2237" s="947">
        <v>0</v>
      </c>
      <c r="X2237" s="947"/>
      <c r="Y2237" s="947">
        <f t="shared" si="72"/>
        <v>23.756999999999998</v>
      </c>
      <c r="Z2237" s="947"/>
      <c r="AA2237" s="947">
        <v>0</v>
      </c>
      <c r="AB2237" s="950">
        <v>338.6</v>
      </c>
      <c r="AC2237" s="950">
        <v>0</v>
      </c>
      <c r="AD2237" s="950"/>
      <c r="AE2237" s="950"/>
      <c r="AF2237" s="950">
        <v>355.13</v>
      </c>
      <c r="AG2237" s="950">
        <v>0</v>
      </c>
    </row>
    <row r="2238" spans="1:33" s="952" customFormat="1" x14ac:dyDescent="0.2">
      <c r="A2238" s="946">
        <v>38754</v>
      </c>
      <c r="B2238" s="947">
        <v>18.47</v>
      </c>
      <c r="C2238" s="947"/>
      <c r="D2238" s="947">
        <v>6.3869999999999996</v>
      </c>
      <c r="E2238" s="947"/>
      <c r="F2238" s="1013">
        <f t="shared" si="71"/>
        <v>24.856999999999999</v>
      </c>
      <c r="G2238" s="1013"/>
      <c r="H2238" s="1013"/>
      <c r="I2238" s="1013"/>
      <c r="J2238" s="1013"/>
      <c r="K2238" s="1013"/>
      <c r="L2238" s="1013"/>
      <c r="M2238" s="1013"/>
      <c r="N2238" s="1013"/>
      <c r="O2238" s="1013"/>
      <c r="P2238" s="1013"/>
      <c r="Q2238" s="1013"/>
      <c r="R2238" s="1013"/>
      <c r="S2238" s="947">
        <v>0</v>
      </c>
      <c r="T2238" s="948">
        <v>0</v>
      </c>
      <c r="U2238" s="949">
        <v>0</v>
      </c>
      <c r="V2238" s="947">
        <v>0</v>
      </c>
      <c r="W2238" s="947">
        <v>0</v>
      </c>
      <c r="X2238" s="947"/>
      <c r="Y2238" s="947">
        <f t="shared" si="72"/>
        <v>24.856999999999999</v>
      </c>
      <c r="Z2238" s="947"/>
      <c r="AA2238" s="947">
        <v>0</v>
      </c>
      <c r="AB2238" s="950">
        <v>338.45</v>
      </c>
      <c r="AC2238" s="950">
        <v>0</v>
      </c>
      <c r="AD2238" s="950"/>
      <c r="AE2238" s="950"/>
      <c r="AF2238" s="947">
        <v>355.07</v>
      </c>
      <c r="AG2238" s="947">
        <v>0</v>
      </c>
    </row>
    <row r="2239" spans="1:33" s="952" customFormat="1" x14ac:dyDescent="0.2">
      <c r="A2239" s="946">
        <v>38755</v>
      </c>
      <c r="B2239" s="947">
        <v>16.635999999999999</v>
      </c>
      <c r="C2239" s="947"/>
      <c r="D2239" s="947">
        <v>6.3689999999999998</v>
      </c>
      <c r="E2239" s="947"/>
      <c r="F2239" s="1013">
        <f t="shared" si="71"/>
        <v>23.004999999999999</v>
      </c>
      <c r="G2239" s="1013"/>
      <c r="H2239" s="1013"/>
      <c r="I2239" s="1013"/>
      <c r="J2239" s="1013"/>
      <c r="K2239" s="1013"/>
      <c r="L2239" s="1013"/>
      <c r="M2239" s="1013"/>
      <c r="N2239" s="1013"/>
      <c r="O2239" s="1013"/>
      <c r="P2239" s="1013"/>
      <c r="Q2239" s="1013"/>
      <c r="R2239" s="1013"/>
      <c r="S2239" s="947">
        <v>0</v>
      </c>
      <c r="T2239" s="948">
        <v>0</v>
      </c>
      <c r="U2239" s="949">
        <v>0</v>
      </c>
      <c r="V2239" s="947">
        <v>0</v>
      </c>
      <c r="W2239" s="947">
        <v>0</v>
      </c>
      <c r="X2239" s="947"/>
      <c r="Y2239" s="947">
        <f t="shared" si="72"/>
        <v>23.004999999999999</v>
      </c>
      <c r="Z2239" s="947"/>
      <c r="AA2239" s="947">
        <v>0</v>
      </c>
      <c r="AB2239" s="950">
        <v>338.4</v>
      </c>
      <c r="AC2239" s="950">
        <v>0</v>
      </c>
      <c r="AD2239" s="950"/>
      <c r="AE2239" s="950"/>
      <c r="AF2239" s="947">
        <v>353.98</v>
      </c>
      <c r="AG2239" s="947">
        <v>0</v>
      </c>
    </row>
    <row r="2240" spans="1:33" s="952" customFormat="1" x14ac:dyDescent="0.2">
      <c r="A2240" s="946">
        <v>38756</v>
      </c>
      <c r="B2240" s="950">
        <v>20.074000000000002</v>
      </c>
      <c r="C2240" s="950"/>
      <c r="D2240" s="947">
        <v>6.5339999999999998</v>
      </c>
      <c r="E2240" s="947"/>
      <c r="F2240" s="1013">
        <f t="shared" si="71"/>
        <v>26.608000000000001</v>
      </c>
      <c r="G2240" s="1013"/>
      <c r="H2240" s="1013"/>
      <c r="I2240" s="1013"/>
      <c r="J2240" s="1013"/>
      <c r="K2240" s="1013"/>
      <c r="L2240" s="1013"/>
      <c r="M2240" s="1013"/>
      <c r="N2240" s="1013"/>
      <c r="O2240" s="1013"/>
      <c r="P2240" s="1013"/>
      <c r="Q2240" s="1013"/>
      <c r="R2240" s="1013"/>
      <c r="S2240" s="947">
        <v>0</v>
      </c>
      <c r="T2240" s="948">
        <v>0</v>
      </c>
      <c r="U2240" s="949">
        <v>0</v>
      </c>
      <c r="V2240" s="947">
        <v>0</v>
      </c>
      <c r="W2240" s="947">
        <v>0</v>
      </c>
      <c r="X2240" s="947"/>
      <c r="Y2240" s="947">
        <f t="shared" si="72"/>
        <v>26.608000000000001</v>
      </c>
      <c r="Z2240" s="947"/>
      <c r="AA2240" s="947">
        <v>0</v>
      </c>
      <c r="AB2240" s="947">
        <v>338.34</v>
      </c>
      <c r="AC2240" s="947">
        <v>0</v>
      </c>
      <c r="AD2240" s="947"/>
      <c r="AE2240" s="947"/>
      <c r="AF2240" s="980">
        <v>353.97</v>
      </c>
      <c r="AG2240" s="947">
        <v>0</v>
      </c>
    </row>
    <row r="2241" spans="1:33" s="952" customFormat="1" x14ac:dyDescent="0.2">
      <c r="A2241" s="946">
        <v>38757</v>
      </c>
      <c r="B2241" s="947">
        <v>18.667999999999999</v>
      </c>
      <c r="C2241" s="947"/>
      <c r="D2241" s="947">
        <v>6.7</v>
      </c>
      <c r="E2241" s="947"/>
      <c r="F2241" s="1013">
        <f t="shared" si="71"/>
        <v>25.367999999999999</v>
      </c>
      <c r="G2241" s="1013"/>
      <c r="H2241" s="1013"/>
      <c r="I2241" s="1013"/>
      <c r="J2241" s="1013"/>
      <c r="K2241" s="1013"/>
      <c r="L2241" s="1013"/>
      <c r="M2241" s="1013"/>
      <c r="N2241" s="1013"/>
      <c r="O2241" s="1013"/>
      <c r="P2241" s="1013"/>
      <c r="Q2241" s="1013"/>
      <c r="R2241" s="1013"/>
      <c r="S2241" s="947">
        <v>0</v>
      </c>
      <c r="T2241" s="948">
        <v>0</v>
      </c>
      <c r="U2241" s="949">
        <v>0</v>
      </c>
      <c r="V2241" s="1014">
        <v>0</v>
      </c>
      <c r="W2241" s="1014">
        <v>0</v>
      </c>
      <c r="X2241" s="1014"/>
      <c r="Y2241" s="947">
        <f t="shared" si="72"/>
        <v>25.367999999999999</v>
      </c>
      <c r="Z2241" s="947"/>
      <c r="AA2241" s="947">
        <v>0</v>
      </c>
      <c r="AB2241" s="947">
        <v>338.12</v>
      </c>
      <c r="AC2241" s="947">
        <v>0</v>
      </c>
      <c r="AD2241" s="947"/>
      <c r="AE2241" s="947"/>
      <c r="AF2241" s="980">
        <v>353.94</v>
      </c>
      <c r="AG2241" s="947">
        <v>0</v>
      </c>
    </row>
    <row r="2242" spans="1:33" s="952" customFormat="1" x14ac:dyDescent="0.2">
      <c r="A2242" s="946">
        <v>38758</v>
      </c>
      <c r="B2242" s="947">
        <v>18.963999999999999</v>
      </c>
      <c r="C2242" s="947"/>
      <c r="D2242" s="947">
        <v>7.0129999999999999</v>
      </c>
      <c r="E2242" s="947"/>
      <c r="F2242" s="1013">
        <f t="shared" si="71"/>
        <v>25.976999999999997</v>
      </c>
      <c r="G2242" s="1013"/>
      <c r="H2242" s="1013"/>
      <c r="I2242" s="1013"/>
      <c r="J2242" s="1013"/>
      <c r="K2242" s="1013"/>
      <c r="L2242" s="1013"/>
      <c r="M2242" s="1013"/>
      <c r="N2242" s="1013"/>
      <c r="O2242" s="1013"/>
      <c r="P2242" s="1013"/>
      <c r="Q2242" s="1013"/>
      <c r="R2242" s="1013"/>
      <c r="S2242" s="947">
        <v>0</v>
      </c>
      <c r="T2242" s="948">
        <v>0</v>
      </c>
      <c r="U2242" s="949">
        <v>0</v>
      </c>
      <c r="V2242" s="1014">
        <v>0</v>
      </c>
      <c r="W2242" s="1014">
        <v>0</v>
      </c>
      <c r="X2242" s="1014"/>
      <c r="Y2242" s="947">
        <f t="shared" si="72"/>
        <v>25.976999999999997</v>
      </c>
      <c r="Z2242" s="947"/>
      <c r="AA2242" s="947">
        <v>0</v>
      </c>
      <c r="AB2242" s="980">
        <v>337.83</v>
      </c>
      <c r="AC2242" s="947">
        <v>0.05</v>
      </c>
      <c r="AD2242" s="947"/>
      <c r="AE2242" s="947"/>
      <c r="AF2242" s="947">
        <v>354.06</v>
      </c>
      <c r="AG2242" s="947">
        <v>0</v>
      </c>
    </row>
    <row r="2243" spans="1:33" s="952" customFormat="1" x14ac:dyDescent="0.2">
      <c r="A2243" s="946">
        <v>38759</v>
      </c>
      <c r="B2243" s="947">
        <v>16.279</v>
      </c>
      <c r="C2243" s="947"/>
      <c r="D2243" s="947">
        <v>6.3490000000000002</v>
      </c>
      <c r="E2243" s="947"/>
      <c r="F2243" s="1013">
        <f t="shared" si="71"/>
        <v>22.628</v>
      </c>
      <c r="G2243" s="1013"/>
      <c r="H2243" s="1013"/>
      <c r="I2243" s="1013"/>
      <c r="J2243" s="1013"/>
      <c r="K2243" s="1013"/>
      <c r="L2243" s="1013"/>
      <c r="M2243" s="1013"/>
      <c r="N2243" s="1013"/>
      <c r="O2243" s="1013"/>
      <c r="P2243" s="1013"/>
      <c r="Q2243" s="1013"/>
      <c r="R2243" s="1013"/>
      <c r="S2243" s="947">
        <v>0</v>
      </c>
      <c r="T2243" s="948">
        <v>0</v>
      </c>
      <c r="U2243" s="949">
        <v>0</v>
      </c>
      <c r="V2243" s="1014">
        <v>0</v>
      </c>
      <c r="W2243" s="1014">
        <v>0</v>
      </c>
      <c r="X2243" s="1014"/>
      <c r="Y2243" s="947">
        <f t="shared" si="72"/>
        <v>22.628</v>
      </c>
      <c r="Z2243" s="947"/>
      <c r="AA2243" s="947">
        <v>0</v>
      </c>
      <c r="AB2243" s="950">
        <v>338.15</v>
      </c>
      <c r="AC2243" s="950">
        <v>0</v>
      </c>
      <c r="AD2243" s="950"/>
      <c r="AE2243" s="950"/>
      <c r="AF2243" s="980">
        <v>354.25</v>
      </c>
      <c r="AG2243" s="947">
        <v>0.46</v>
      </c>
    </row>
    <row r="2244" spans="1:33" s="952" customFormat="1" x14ac:dyDescent="0.2">
      <c r="A2244" s="946">
        <v>38760</v>
      </c>
      <c r="B2244" s="947">
        <v>16.100000000000001</v>
      </c>
      <c r="C2244" s="947"/>
      <c r="D2244" s="947">
        <v>6.2</v>
      </c>
      <c r="E2244" s="947"/>
      <c r="F2244" s="1013">
        <f t="shared" si="71"/>
        <v>22.3</v>
      </c>
      <c r="G2244" s="1013"/>
      <c r="H2244" s="1013"/>
      <c r="I2244" s="1013"/>
      <c r="J2244" s="1013"/>
      <c r="K2244" s="1013"/>
      <c r="L2244" s="1013"/>
      <c r="M2244" s="1013"/>
      <c r="N2244" s="1013"/>
      <c r="O2244" s="1013"/>
      <c r="P2244" s="1013"/>
      <c r="Q2244" s="1013"/>
      <c r="R2244" s="1013"/>
      <c r="S2244" s="947">
        <v>0</v>
      </c>
      <c r="T2244" s="948">
        <v>0</v>
      </c>
      <c r="U2244" s="949">
        <v>0</v>
      </c>
      <c r="V2244" s="1014">
        <v>0</v>
      </c>
      <c r="W2244" s="1014">
        <v>0</v>
      </c>
      <c r="X2244" s="1014"/>
      <c r="Y2244" s="947">
        <f t="shared" si="72"/>
        <v>22.3</v>
      </c>
      <c r="Z2244" s="947"/>
      <c r="AA2244" s="947">
        <v>0</v>
      </c>
      <c r="AB2244" s="950">
        <v>338.07</v>
      </c>
      <c r="AC2244" s="950">
        <v>0</v>
      </c>
      <c r="AD2244" s="950"/>
      <c r="AE2244" s="950"/>
      <c r="AF2244" s="947">
        <v>354.39</v>
      </c>
      <c r="AG2244" s="947">
        <v>0</v>
      </c>
    </row>
    <row r="2245" spans="1:33" s="952" customFormat="1" x14ac:dyDescent="0.2">
      <c r="A2245" s="946">
        <v>38761</v>
      </c>
      <c r="B2245" s="947">
        <v>18.170000000000002</v>
      </c>
      <c r="C2245" s="947"/>
      <c r="D2245" s="947">
        <v>6.3979999999999997</v>
      </c>
      <c r="E2245" s="947"/>
      <c r="F2245" s="1013">
        <f t="shared" si="71"/>
        <v>24.568000000000001</v>
      </c>
      <c r="G2245" s="1013"/>
      <c r="H2245" s="1013"/>
      <c r="I2245" s="1013"/>
      <c r="J2245" s="1013"/>
      <c r="K2245" s="1013"/>
      <c r="L2245" s="1013"/>
      <c r="M2245" s="1013"/>
      <c r="N2245" s="1013"/>
      <c r="O2245" s="1013"/>
      <c r="P2245" s="1013"/>
      <c r="Q2245" s="1013"/>
      <c r="R2245" s="1013"/>
      <c r="S2245" s="947">
        <v>0</v>
      </c>
      <c r="T2245" s="948">
        <v>0</v>
      </c>
      <c r="U2245" s="949">
        <v>0</v>
      </c>
      <c r="V2245" s="947">
        <v>0</v>
      </c>
      <c r="W2245" s="947">
        <v>0</v>
      </c>
      <c r="X2245" s="947"/>
      <c r="Y2245" s="947">
        <f t="shared" si="72"/>
        <v>24.568000000000001</v>
      </c>
      <c r="Z2245" s="947"/>
      <c r="AA2245" s="947">
        <v>0</v>
      </c>
      <c r="AB2245" s="947">
        <v>338</v>
      </c>
      <c r="AC2245" s="947">
        <v>0.5</v>
      </c>
      <c r="AD2245" s="947"/>
      <c r="AE2245" s="947"/>
      <c r="AF2245" s="947">
        <v>354.49</v>
      </c>
      <c r="AG2245" s="947">
        <v>0</v>
      </c>
    </row>
    <row r="2246" spans="1:33" s="952" customFormat="1" x14ac:dyDescent="0.2">
      <c r="A2246" s="946">
        <v>38762</v>
      </c>
      <c r="B2246" s="947">
        <v>18.452000000000002</v>
      </c>
      <c r="C2246" s="947"/>
      <c r="D2246" s="947">
        <v>6.6</v>
      </c>
      <c r="E2246" s="947"/>
      <c r="F2246" s="1013">
        <f t="shared" si="71"/>
        <v>25.052</v>
      </c>
      <c r="G2246" s="1013"/>
      <c r="H2246" s="1013"/>
      <c r="I2246" s="1013"/>
      <c r="J2246" s="1013"/>
      <c r="K2246" s="1013"/>
      <c r="L2246" s="1013"/>
      <c r="M2246" s="1013"/>
      <c r="N2246" s="1013"/>
      <c r="O2246" s="1013"/>
      <c r="P2246" s="1013"/>
      <c r="Q2246" s="1013"/>
      <c r="R2246" s="1013"/>
      <c r="S2246" s="947">
        <v>0</v>
      </c>
      <c r="T2246" s="948">
        <v>0</v>
      </c>
      <c r="U2246" s="949">
        <v>0</v>
      </c>
      <c r="V2246" s="947">
        <v>0</v>
      </c>
      <c r="W2246" s="947">
        <v>0</v>
      </c>
      <c r="X2246" s="947"/>
      <c r="Y2246" s="947">
        <f t="shared" si="72"/>
        <v>25.052</v>
      </c>
      <c r="Z2246" s="947"/>
      <c r="AA2246" s="947">
        <v>0</v>
      </c>
      <c r="AB2246" s="950">
        <v>337.91</v>
      </c>
      <c r="AC2246" s="950">
        <v>0</v>
      </c>
      <c r="AD2246" s="950"/>
      <c r="AE2246" s="950"/>
      <c r="AF2246" s="947">
        <v>354.63</v>
      </c>
      <c r="AG2246" s="947">
        <v>0</v>
      </c>
    </row>
    <row r="2247" spans="1:33" s="952" customFormat="1" x14ac:dyDescent="0.2">
      <c r="A2247" s="946">
        <v>38763</v>
      </c>
      <c r="B2247" s="947">
        <v>19.815999999999999</v>
      </c>
      <c r="C2247" s="947"/>
      <c r="D2247" s="947">
        <v>6.7</v>
      </c>
      <c r="E2247" s="947"/>
      <c r="F2247" s="1013">
        <f t="shared" si="71"/>
        <v>26.515999999999998</v>
      </c>
      <c r="G2247" s="1013"/>
      <c r="H2247" s="1013"/>
      <c r="I2247" s="1013"/>
      <c r="J2247" s="1013"/>
      <c r="K2247" s="1013"/>
      <c r="L2247" s="1013"/>
      <c r="M2247" s="1013"/>
      <c r="N2247" s="1013"/>
      <c r="O2247" s="1013"/>
      <c r="P2247" s="1013"/>
      <c r="Q2247" s="1013"/>
      <c r="R2247" s="1013"/>
      <c r="S2247" s="947">
        <v>0</v>
      </c>
      <c r="T2247" s="948">
        <v>0</v>
      </c>
      <c r="U2247" s="949">
        <v>0</v>
      </c>
      <c r="V2247" s="947">
        <v>0</v>
      </c>
      <c r="W2247" s="947">
        <v>0</v>
      </c>
      <c r="X2247" s="947"/>
      <c r="Y2247" s="947">
        <f t="shared" si="72"/>
        <v>26.515999999999998</v>
      </c>
      <c r="Z2247" s="947"/>
      <c r="AA2247" s="947">
        <v>0</v>
      </c>
      <c r="AB2247" s="947">
        <v>337.89</v>
      </c>
      <c r="AC2247" s="947">
        <v>0</v>
      </c>
      <c r="AD2247" s="947"/>
      <c r="AE2247" s="947"/>
      <c r="AF2247" s="947">
        <v>354.74</v>
      </c>
      <c r="AG2247" s="947">
        <v>0</v>
      </c>
    </row>
    <row r="2248" spans="1:33" s="952" customFormat="1" x14ac:dyDescent="0.2">
      <c r="A2248" s="946">
        <v>38764</v>
      </c>
      <c r="B2248" s="947">
        <v>18.585999999999999</v>
      </c>
      <c r="C2248" s="947"/>
      <c r="D2248" s="947">
        <v>6.6769999999999996</v>
      </c>
      <c r="E2248" s="947"/>
      <c r="F2248" s="1013">
        <f t="shared" si="71"/>
        <v>25.262999999999998</v>
      </c>
      <c r="G2248" s="1013"/>
      <c r="H2248" s="1013"/>
      <c r="I2248" s="1013"/>
      <c r="J2248" s="1013"/>
      <c r="K2248" s="1013"/>
      <c r="L2248" s="1013"/>
      <c r="M2248" s="1013"/>
      <c r="N2248" s="1013"/>
      <c r="O2248" s="1013"/>
      <c r="P2248" s="1013"/>
      <c r="Q2248" s="1013"/>
      <c r="R2248" s="1013"/>
      <c r="S2248" s="947">
        <v>0</v>
      </c>
      <c r="T2248" s="948">
        <v>0</v>
      </c>
      <c r="U2248" s="949">
        <v>0</v>
      </c>
      <c r="V2248" s="947">
        <v>0</v>
      </c>
      <c r="W2248" s="947">
        <v>0</v>
      </c>
      <c r="X2248" s="947"/>
      <c r="Y2248" s="947">
        <f t="shared" si="72"/>
        <v>25.262999999999998</v>
      </c>
      <c r="Z2248" s="947"/>
      <c r="AA2248" s="947">
        <v>0</v>
      </c>
      <c r="AB2248" s="947">
        <v>337.78</v>
      </c>
      <c r="AC2248" s="947">
        <v>0</v>
      </c>
      <c r="AD2248" s="947"/>
      <c r="AE2248" s="947"/>
      <c r="AF2248" s="1016">
        <v>354.8</v>
      </c>
      <c r="AG2248" s="950">
        <v>0</v>
      </c>
    </row>
    <row r="2249" spans="1:33" s="952" customFormat="1" x14ac:dyDescent="0.2">
      <c r="A2249" s="946">
        <v>38765</v>
      </c>
      <c r="B2249" s="947">
        <v>17.760000000000002</v>
      </c>
      <c r="C2249" s="947"/>
      <c r="D2249" s="947">
        <v>7.32</v>
      </c>
      <c r="E2249" s="947"/>
      <c r="F2249" s="1013">
        <f t="shared" si="71"/>
        <v>25.080000000000002</v>
      </c>
      <c r="G2249" s="1013"/>
      <c r="H2249" s="1013"/>
      <c r="I2249" s="1013"/>
      <c r="J2249" s="1013"/>
      <c r="K2249" s="1013"/>
      <c r="L2249" s="1013"/>
      <c r="M2249" s="1013"/>
      <c r="N2249" s="1013"/>
      <c r="O2249" s="1013"/>
      <c r="P2249" s="1013"/>
      <c r="Q2249" s="1013"/>
      <c r="R2249" s="1013"/>
      <c r="S2249" s="947">
        <v>0</v>
      </c>
      <c r="T2249" s="948">
        <v>0</v>
      </c>
      <c r="U2249" s="949">
        <v>0</v>
      </c>
      <c r="V2249" s="947">
        <v>0</v>
      </c>
      <c r="W2249" s="947">
        <v>0</v>
      </c>
      <c r="X2249" s="947"/>
      <c r="Y2249" s="947">
        <f t="shared" si="72"/>
        <v>25.080000000000002</v>
      </c>
      <c r="Z2249" s="947"/>
      <c r="AA2249" s="947">
        <v>0</v>
      </c>
      <c r="AB2249" s="947">
        <v>337.75</v>
      </c>
      <c r="AC2249" s="947">
        <v>0</v>
      </c>
      <c r="AD2249" s="947"/>
      <c r="AE2249" s="947"/>
      <c r="AF2249" s="947">
        <v>354.84</v>
      </c>
      <c r="AG2249" s="947">
        <v>0</v>
      </c>
    </row>
    <row r="2250" spans="1:33" s="952" customFormat="1" x14ac:dyDescent="0.2">
      <c r="A2250" s="946">
        <v>38766</v>
      </c>
      <c r="B2250" s="947">
        <v>16.696999999999999</v>
      </c>
      <c r="C2250" s="947"/>
      <c r="D2250" s="947">
        <v>6.2839999999999998</v>
      </c>
      <c r="E2250" s="947"/>
      <c r="F2250" s="1013">
        <f t="shared" si="71"/>
        <v>22.980999999999998</v>
      </c>
      <c r="G2250" s="1013"/>
      <c r="H2250" s="1013"/>
      <c r="I2250" s="1013"/>
      <c r="J2250" s="1013"/>
      <c r="K2250" s="1013"/>
      <c r="L2250" s="1013"/>
      <c r="M2250" s="1013"/>
      <c r="N2250" s="1013"/>
      <c r="O2250" s="1013"/>
      <c r="P2250" s="1013"/>
      <c r="Q2250" s="1013"/>
      <c r="R2250" s="1013"/>
      <c r="S2250" s="947">
        <v>0</v>
      </c>
      <c r="T2250" s="948">
        <v>0</v>
      </c>
      <c r="U2250" s="949">
        <v>0</v>
      </c>
      <c r="V2250" s="947">
        <v>0</v>
      </c>
      <c r="W2250" s="947">
        <v>0</v>
      </c>
      <c r="X2250" s="947"/>
      <c r="Y2250" s="947">
        <f t="shared" si="72"/>
        <v>22.980999999999998</v>
      </c>
      <c r="Z2250" s="947"/>
      <c r="AA2250" s="947">
        <v>0</v>
      </c>
      <c r="AB2250" s="947">
        <v>337.86</v>
      </c>
      <c r="AC2250" s="947">
        <v>0</v>
      </c>
      <c r="AD2250" s="947"/>
      <c r="AE2250" s="947"/>
      <c r="AF2250" s="947">
        <v>354.78</v>
      </c>
      <c r="AG2250" s="947">
        <v>0</v>
      </c>
    </row>
    <row r="2251" spans="1:33" s="952" customFormat="1" x14ac:dyDescent="0.2">
      <c r="A2251" s="946">
        <v>38767</v>
      </c>
      <c r="B2251" s="947">
        <v>15.269</v>
      </c>
      <c r="C2251" s="947"/>
      <c r="D2251" s="947">
        <v>6.476</v>
      </c>
      <c r="E2251" s="947"/>
      <c r="F2251" s="1013">
        <f t="shared" si="71"/>
        <v>21.745000000000001</v>
      </c>
      <c r="G2251" s="1013"/>
      <c r="H2251" s="1013"/>
      <c r="I2251" s="1013"/>
      <c r="J2251" s="1013"/>
      <c r="K2251" s="1013"/>
      <c r="L2251" s="1013"/>
      <c r="M2251" s="1013"/>
      <c r="N2251" s="1013"/>
      <c r="O2251" s="1013"/>
      <c r="P2251" s="1013"/>
      <c r="Q2251" s="1013"/>
      <c r="R2251" s="1013"/>
      <c r="S2251" s="947">
        <v>0</v>
      </c>
      <c r="T2251" s="948">
        <v>0</v>
      </c>
      <c r="U2251" s="949">
        <v>0</v>
      </c>
      <c r="V2251" s="947">
        <v>0</v>
      </c>
      <c r="W2251" s="947">
        <v>0</v>
      </c>
      <c r="X2251" s="947"/>
      <c r="Y2251" s="947">
        <f t="shared" si="72"/>
        <v>21.745000000000001</v>
      </c>
      <c r="Z2251" s="947"/>
      <c r="AA2251" s="947">
        <v>0</v>
      </c>
      <c r="AB2251" s="947">
        <v>338</v>
      </c>
      <c r="AC2251" s="947">
        <v>0.01</v>
      </c>
      <c r="AD2251" s="947"/>
      <c r="AE2251" s="947"/>
      <c r="AF2251" s="947">
        <v>354.66</v>
      </c>
      <c r="AG2251" s="947">
        <v>0.1</v>
      </c>
    </row>
    <row r="2252" spans="1:33" s="952" customFormat="1" x14ac:dyDescent="0.2">
      <c r="A2252" s="946">
        <v>38768</v>
      </c>
      <c r="B2252" s="947">
        <v>18.052</v>
      </c>
      <c r="C2252" s="947"/>
      <c r="D2252" s="947">
        <v>6.1310000000000002</v>
      </c>
      <c r="E2252" s="947"/>
      <c r="F2252" s="1013">
        <f t="shared" si="71"/>
        <v>24.183</v>
      </c>
      <c r="G2252" s="1013"/>
      <c r="H2252" s="1013"/>
      <c r="I2252" s="1013"/>
      <c r="J2252" s="1013"/>
      <c r="K2252" s="1013"/>
      <c r="L2252" s="1013"/>
      <c r="M2252" s="1013"/>
      <c r="N2252" s="1013"/>
      <c r="O2252" s="1013"/>
      <c r="P2252" s="1013"/>
      <c r="Q2252" s="1013"/>
      <c r="R2252" s="1013"/>
      <c r="S2252" s="947">
        <v>0</v>
      </c>
      <c r="T2252" s="958">
        <v>0</v>
      </c>
      <c r="U2252" s="949">
        <v>0</v>
      </c>
      <c r="V2252" s="947">
        <v>0</v>
      </c>
      <c r="W2252" s="947">
        <v>0</v>
      </c>
      <c r="X2252" s="947"/>
      <c r="Y2252" s="947">
        <f t="shared" si="72"/>
        <v>24.183</v>
      </c>
      <c r="Z2252" s="947"/>
      <c r="AA2252" s="947">
        <v>0</v>
      </c>
      <c r="AB2252" s="947">
        <v>338.12</v>
      </c>
      <c r="AC2252" s="947">
        <v>0</v>
      </c>
      <c r="AD2252" s="947"/>
      <c r="AE2252" s="947"/>
      <c r="AF2252" s="950">
        <v>354.33</v>
      </c>
      <c r="AG2252" s="950">
        <v>0</v>
      </c>
    </row>
    <row r="2253" spans="1:33" s="952" customFormat="1" x14ac:dyDescent="0.2">
      <c r="A2253" s="946">
        <v>38769</v>
      </c>
      <c r="B2253" s="947">
        <v>17.632000000000001</v>
      </c>
      <c r="C2253" s="947"/>
      <c r="D2253" s="947">
        <v>6.4160000000000004</v>
      </c>
      <c r="E2253" s="947"/>
      <c r="F2253" s="1013">
        <f t="shared" si="71"/>
        <v>24.048000000000002</v>
      </c>
      <c r="G2253" s="1013"/>
      <c r="H2253" s="1013"/>
      <c r="I2253" s="1013"/>
      <c r="J2253" s="1013"/>
      <c r="K2253" s="1013"/>
      <c r="L2253" s="1013"/>
      <c r="M2253" s="1013"/>
      <c r="N2253" s="1013"/>
      <c r="O2253" s="1013"/>
      <c r="P2253" s="1013"/>
      <c r="Q2253" s="1013"/>
      <c r="R2253" s="1013"/>
      <c r="S2253" s="947">
        <v>0</v>
      </c>
      <c r="T2253" s="958">
        <v>0</v>
      </c>
      <c r="U2253" s="949">
        <v>0</v>
      </c>
      <c r="V2253" s="947">
        <v>0</v>
      </c>
      <c r="W2253" s="947">
        <v>0</v>
      </c>
      <c r="X2253" s="947"/>
      <c r="Y2253" s="947">
        <f t="shared" si="72"/>
        <v>24.048000000000002</v>
      </c>
      <c r="Z2253" s="947"/>
      <c r="AA2253" s="947">
        <v>0</v>
      </c>
      <c r="AB2253" s="947">
        <v>338.28</v>
      </c>
      <c r="AC2253" s="947">
        <v>0</v>
      </c>
      <c r="AD2253" s="947"/>
      <c r="AE2253" s="947"/>
      <c r="AF2253" s="947">
        <v>354.49</v>
      </c>
      <c r="AG2253" s="947">
        <v>0</v>
      </c>
    </row>
    <row r="2254" spans="1:33" s="952" customFormat="1" x14ac:dyDescent="0.2">
      <c r="A2254" s="946">
        <v>38770</v>
      </c>
      <c r="B2254" s="947">
        <v>17.666</v>
      </c>
      <c r="C2254" s="947"/>
      <c r="D2254" s="947">
        <v>6.3230000000000004</v>
      </c>
      <c r="E2254" s="947"/>
      <c r="F2254" s="1013">
        <f t="shared" si="71"/>
        <v>23.989000000000001</v>
      </c>
      <c r="G2254" s="1013"/>
      <c r="H2254" s="1013"/>
      <c r="I2254" s="1013"/>
      <c r="J2254" s="1013"/>
      <c r="K2254" s="1013"/>
      <c r="L2254" s="1013"/>
      <c r="M2254" s="1013"/>
      <c r="N2254" s="1013"/>
      <c r="O2254" s="1013"/>
      <c r="P2254" s="1013"/>
      <c r="Q2254" s="1013"/>
      <c r="R2254" s="1013"/>
      <c r="S2254" s="947">
        <v>0</v>
      </c>
      <c r="T2254" s="948">
        <v>0</v>
      </c>
      <c r="U2254" s="981">
        <v>0</v>
      </c>
      <c r="V2254" s="947">
        <v>0</v>
      </c>
      <c r="W2254" s="947">
        <v>0</v>
      </c>
      <c r="X2254" s="947"/>
      <c r="Y2254" s="947">
        <f t="shared" si="72"/>
        <v>23.989000000000001</v>
      </c>
      <c r="Z2254" s="947"/>
      <c r="AA2254" s="947">
        <v>0</v>
      </c>
      <c r="AB2254" s="947">
        <v>338.76</v>
      </c>
      <c r="AC2254" s="947">
        <v>0.45</v>
      </c>
      <c r="AD2254" s="947"/>
      <c r="AE2254" s="947"/>
      <c r="AF2254" s="947">
        <v>354.44</v>
      </c>
      <c r="AG2254" s="947">
        <v>0.56000000000000005</v>
      </c>
    </row>
    <row r="2255" spans="1:33" s="952" customFormat="1" x14ac:dyDescent="0.2">
      <c r="A2255" s="946">
        <v>38771</v>
      </c>
      <c r="B2255" s="947">
        <v>17.338999999999999</v>
      </c>
      <c r="C2255" s="947"/>
      <c r="D2255" s="947">
        <v>6.4880000000000004</v>
      </c>
      <c r="E2255" s="947"/>
      <c r="F2255" s="1013">
        <f t="shared" si="71"/>
        <v>23.826999999999998</v>
      </c>
      <c r="G2255" s="1013"/>
      <c r="H2255" s="1013"/>
      <c r="I2255" s="1013"/>
      <c r="J2255" s="1013"/>
      <c r="K2255" s="1013"/>
      <c r="L2255" s="1013"/>
      <c r="M2255" s="1013"/>
      <c r="N2255" s="1013"/>
      <c r="O2255" s="1013"/>
      <c r="P2255" s="1013"/>
      <c r="Q2255" s="1013"/>
      <c r="R2255" s="1013"/>
      <c r="S2255" s="947">
        <v>0</v>
      </c>
      <c r="T2255" s="948">
        <v>0</v>
      </c>
      <c r="U2255" s="981">
        <v>0</v>
      </c>
      <c r="V2255" s="947">
        <v>0</v>
      </c>
      <c r="W2255" s="947">
        <v>0</v>
      </c>
      <c r="X2255" s="947"/>
      <c r="Y2255" s="947">
        <f t="shared" si="72"/>
        <v>23.826999999999998</v>
      </c>
      <c r="Z2255" s="947"/>
      <c r="AA2255" s="947">
        <v>0</v>
      </c>
      <c r="AB2255" s="947">
        <v>338.85</v>
      </c>
      <c r="AC2255" s="947">
        <v>0.05</v>
      </c>
      <c r="AD2255" s="947"/>
      <c r="AE2255" s="947"/>
      <c r="AF2255" s="947">
        <v>354.52</v>
      </c>
      <c r="AG2255" s="947">
        <v>0.05</v>
      </c>
    </row>
    <row r="2256" spans="1:33" s="952" customFormat="1" x14ac:dyDescent="0.2">
      <c r="A2256" s="946">
        <v>38772</v>
      </c>
      <c r="B2256" s="947">
        <v>19.108000000000001</v>
      </c>
      <c r="C2256" s="947"/>
      <c r="D2256" s="947">
        <v>6.3840000000000003</v>
      </c>
      <c r="E2256" s="947"/>
      <c r="F2256" s="1013">
        <f t="shared" si="71"/>
        <v>25.492000000000001</v>
      </c>
      <c r="G2256" s="1013"/>
      <c r="H2256" s="1013"/>
      <c r="I2256" s="1013"/>
      <c r="J2256" s="1013"/>
      <c r="K2256" s="1013"/>
      <c r="L2256" s="1013"/>
      <c r="M2256" s="1013"/>
      <c r="N2256" s="1013"/>
      <c r="O2256" s="1013"/>
      <c r="P2256" s="1013"/>
      <c r="Q2256" s="1013"/>
      <c r="R2256" s="1013"/>
      <c r="S2256" s="947">
        <v>0</v>
      </c>
      <c r="T2256" s="948">
        <v>0</v>
      </c>
      <c r="U2256" s="981">
        <v>0</v>
      </c>
      <c r="V2256" s="947">
        <v>0</v>
      </c>
      <c r="W2256" s="947">
        <v>0</v>
      </c>
      <c r="X2256" s="947"/>
      <c r="Y2256" s="947">
        <f t="shared" si="72"/>
        <v>25.492000000000001</v>
      </c>
      <c r="Z2256" s="947"/>
      <c r="AA2256" s="947">
        <v>0</v>
      </c>
      <c r="AB2256" s="947">
        <v>338.9</v>
      </c>
      <c r="AC2256" s="947">
        <v>0</v>
      </c>
      <c r="AD2256" s="947"/>
      <c r="AE2256" s="947"/>
      <c r="AF2256" s="947">
        <v>354.42</v>
      </c>
      <c r="AG2256" s="947">
        <v>0</v>
      </c>
    </row>
    <row r="2257" spans="1:33" s="952" customFormat="1" x14ac:dyDescent="0.2">
      <c r="A2257" s="946">
        <v>38773</v>
      </c>
      <c r="B2257" s="947">
        <v>16.234999999999999</v>
      </c>
      <c r="C2257" s="947"/>
      <c r="D2257" s="947">
        <v>6.1820000000000004</v>
      </c>
      <c r="E2257" s="947"/>
      <c r="F2257" s="1013">
        <f t="shared" si="71"/>
        <v>22.417000000000002</v>
      </c>
      <c r="G2257" s="1013"/>
      <c r="H2257" s="1013"/>
      <c r="I2257" s="1013"/>
      <c r="J2257" s="1013"/>
      <c r="K2257" s="1013"/>
      <c r="L2257" s="1013"/>
      <c r="M2257" s="1013"/>
      <c r="N2257" s="1013"/>
      <c r="O2257" s="1013"/>
      <c r="P2257" s="1013"/>
      <c r="Q2257" s="1013"/>
      <c r="R2257" s="1013"/>
      <c r="S2257" s="947">
        <v>0</v>
      </c>
      <c r="T2257" s="948">
        <v>0</v>
      </c>
      <c r="U2257" s="981">
        <v>0</v>
      </c>
      <c r="V2257" s="947">
        <v>0</v>
      </c>
      <c r="W2257" s="947">
        <v>0</v>
      </c>
      <c r="X2257" s="947"/>
      <c r="Y2257" s="947">
        <f t="shared" si="72"/>
        <v>22.417000000000002</v>
      </c>
      <c r="Z2257" s="947"/>
      <c r="AA2257" s="947">
        <v>0</v>
      </c>
      <c r="AB2257" s="947">
        <v>339.25</v>
      </c>
      <c r="AC2257" s="947">
        <v>0.1</v>
      </c>
      <c r="AD2257" s="947"/>
      <c r="AE2257" s="947"/>
      <c r="AF2257" s="947">
        <v>354.34</v>
      </c>
      <c r="AG2257" s="947">
        <v>0</v>
      </c>
    </row>
    <row r="2258" spans="1:33" s="952" customFormat="1" x14ac:dyDescent="0.2">
      <c r="A2258" s="946">
        <v>38774</v>
      </c>
      <c r="B2258" s="947">
        <v>16.334</v>
      </c>
      <c r="C2258" s="947"/>
      <c r="D2258" s="947">
        <v>6.0970000000000004</v>
      </c>
      <c r="E2258" s="947"/>
      <c r="F2258" s="1013">
        <f t="shared" si="71"/>
        <v>22.431000000000001</v>
      </c>
      <c r="G2258" s="1013"/>
      <c r="H2258" s="1013"/>
      <c r="I2258" s="1013"/>
      <c r="J2258" s="1013"/>
      <c r="K2258" s="1013"/>
      <c r="L2258" s="1013"/>
      <c r="M2258" s="1013"/>
      <c r="N2258" s="1013"/>
      <c r="O2258" s="1013"/>
      <c r="P2258" s="1013"/>
      <c r="Q2258" s="1013"/>
      <c r="R2258" s="1013"/>
      <c r="S2258" s="947">
        <v>0</v>
      </c>
      <c r="T2258" s="948">
        <v>0</v>
      </c>
      <c r="U2258" s="981">
        <v>0</v>
      </c>
      <c r="V2258" s="947">
        <v>0</v>
      </c>
      <c r="W2258" s="947">
        <v>0</v>
      </c>
      <c r="X2258" s="947"/>
      <c r="Y2258" s="947">
        <f t="shared" si="72"/>
        <v>22.431000000000001</v>
      </c>
      <c r="Z2258" s="947"/>
      <c r="AA2258" s="947">
        <v>0</v>
      </c>
      <c r="AB2258" s="947">
        <v>339.42</v>
      </c>
      <c r="AC2258" s="947">
        <v>0</v>
      </c>
      <c r="AD2258" s="947"/>
      <c r="AE2258" s="947"/>
      <c r="AF2258" s="950">
        <v>354.44</v>
      </c>
      <c r="AG2258" s="950">
        <v>0</v>
      </c>
    </row>
    <row r="2259" spans="1:33" s="952" customFormat="1" x14ac:dyDescent="0.2">
      <c r="A2259" s="946">
        <v>38775</v>
      </c>
      <c r="B2259" s="947">
        <v>18.719000000000001</v>
      </c>
      <c r="C2259" s="947"/>
      <c r="D2259" s="947">
        <v>5.9989999999999997</v>
      </c>
      <c r="E2259" s="947"/>
      <c r="F2259" s="1013">
        <f t="shared" si="71"/>
        <v>24.718</v>
      </c>
      <c r="G2259" s="1013"/>
      <c r="H2259" s="1013"/>
      <c r="I2259" s="1013"/>
      <c r="J2259" s="1013"/>
      <c r="K2259" s="1013"/>
      <c r="L2259" s="1013"/>
      <c r="M2259" s="1013"/>
      <c r="N2259" s="1013"/>
      <c r="O2259" s="1013"/>
      <c r="P2259" s="1013"/>
      <c r="Q2259" s="1013"/>
      <c r="R2259" s="1013"/>
      <c r="S2259" s="947">
        <v>0.29699999999999999</v>
      </c>
      <c r="T2259" s="948">
        <v>0</v>
      </c>
      <c r="U2259" s="981">
        <v>0</v>
      </c>
      <c r="V2259" s="947">
        <v>0</v>
      </c>
      <c r="W2259" s="950">
        <v>0</v>
      </c>
      <c r="X2259" s="950"/>
      <c r="Y2259" s="947">
        <f t="shared" si="72"/>
        <v>24.420999999999999</v>
      </c>
      <c r="Z2259" s="947"/>
      <c r="AA2259" s="947">
        <v>0</v>
      </c>
      <c r="AB2259" s="947">
        <v>339.55</v>
      </c>
      <c r="AC2259" s="947">
        <v>0</v>
      </c>
      <c r="AD2259" s="947"/>
      <c r="AE2259" s="947"/>
      <c r="AF2259" s="947">
        <v>354.28</v>
      </c>
      <c r="AG2259" s="947">
        <v>0</v>
      </c>
    </row>
    <row r="2260" spans="1:33" s="952" customFormat="1" x14ac:dyDescent="0.2">
      <c r="A2260" s="946">
        <v>38776</v>
      </c>
      <c r="B2260" s="947">
        <v>18.460999999999999</v>
      </c>
      <c r="C2260" s="947"/>
      <c r="D2260" s="947">
        <v>6.5860000000000003</v>
      </c>
      <c r="E2260" s="947"/>
      <c r="F2260" s="1013">
        <f t="shared" si="71"/>
        <v>25.046999999999997</v>
      </c>
      <c r="G2260" s="1013"/>
      <c r="H2260" s="1013"/>
      <c r="I2260" s="1013"/>
      <c r="J2260" s="1013"/>
      <c r="K2260" s="1013"/>
      <c r="L2260" s="1013"/>
      <c r="M2260" s="1013"/>
      <c r="N2260" s="1013"/>
      <c r="O2260" s="1013"/>
      <c r="P2260" s="1013"/>
      <c r="Q2260" s="1013"/>
      <c r="R2260" s="1013"/>
      <c r="S2260" s="947">
        <v>0.30499999999999999</v>
      </c>
      <c r="T2260" s="948">
        <v>0</v>
      </c>
      <c r="U2260" s="981">
        <v>0</v>
      </c>
      <c r="V2260" s="947">
        <v>0</v>
      </c>
      <c r="W2260" s="950">
        <v>0</v>
      </c>
      <c r="X2260" s="950"/>
      <c r="Y2260" s="947">
        <f t="shared" si="72"/>
        <v>24.741999999999997</v>
      </c>
      <c r="Z2260" s="947"/>
      <c r="AA2260" s="947">
        <v>0</v>
      </c>
      <c r="AB2260" s="947">
        <v>339.61</v>
      </c>
      <c r="AC2260" s="947">
        <v>0</v>
      </c>
      <c r="AD2260" s="947"/>
      <c r="AE2260" s="947"/>
      <c r="AF2260" s="947">
        <v>354.14</v>
      </c>
      <c r="AG2260" s="947">
        <v>0</v>
      </c>
    </row>
    <row r="2261" spans="1:33" s="952" customFormat="1" x14ac:dyDescent="0.2">
      <c r="A2261" s="946">
        <v>38777</v>
      </c>
      <c r="B2261" s="947">
        <v>18.015999999999998</v>
      </c>
      <c r="C2261" s="947"/>
      <c r="D2261" s="947">
        <v>8.49</v>
      </c>
      <c r="E2261" s="947"/>
      <c r="F2261" s="947">
        <f t="shared" si="71"/>
        <v>26.506</v>
      </c>
      <c r="G2261" s="947"/>
      <c r="H2261" s="947"/>
      <c r="I2261" s="947"/>
      <c r="J2261" s="947"/>
      <c r="K2261" s="947"/>
      <c r="L2261" s="947"/>
      <c r="M2261" s="947"/>
      <c r="N2261" s="947"/>
      <c r="O2261" s="947"/>
      <c r="P2261" s="947"/>
      <c r="Q2261" s="947"/>
      <c r="R2261" s="947"/>
      <c r="S2261" s="947">
        <v>0.33700000000000002</v>
      </c>
      <c r="T2261" s="948">
        <v>0</v>
      </c>
      <c r="U2261" s="949">
        <v>0</v>
      </c>
      <c r="V2261" s="947">
        <v>0</v>
      </c>
      <c r="W2261" s="947">
        <v>0</v>
      </c>
      <c r="X2261" s="947"/>
      <c r="Y2261" s="947">
        <f t="shared" si="72"/>
        <v>26.169</v>
      </c>
      <c r="Z2261" s="947"/>
      <c r="AA2261" s="947">
        <v>0</v>
      </c>
      <c r="AB2261" s="947">
        <v>339.79</v>
      </c>
      <c r="AC2261" s="947">
        <v>0</v>
      </c>
      <c r="AD2261" s="947"/>
      <c r="AE2261" s="947"/>
      <c r="AF2261" s="950">
        <v>354.04</v>
      </c>
      <c r="AG2261" s="950">
        <v>0</v>
      </c>
    </row>
    <row r="2262" spans="1:33" s="952" customFormat="1" x14ac:dyDescent="0.2">
      <c r="A2262" s="946">
        <v>38778</v>
      </c>
      <c r="B2262" s="947">
        <v>18.957999999999998</v>
      </c>
      <c r="C2262" s="947"/>
      <c r="D2262" s="947">
        <v>5.9809999999999999</v>
      </c>
      <c r="E2262" s="947"/>
      <c r="F2262" s="947">
        <f t="shared" si="71"/>
        <v>24.939</v>
      </c>
      <c r="G2262" s="947"/>
      <c r="H2262" s="947"/>
      <c r="I2262" s="947"/>
      <c r="J2262" s="947"/>
      <c r="K2262" s="947"/>
      <c r="L2262" s="947"/>
      <c r="M2262" s="947"/>
      <c r="N2262" s="947"/>
      <c r="O2262" s="947"/>
      <c r="P2262" s="947"/>
      <c r="Q2262" s="947"/>
      <c r="R2262" s="947"/>
      <c r="S2262" s="947">
        <v>0.36</v>
      </c>
      <c r="T2262" s="948">
        <v>0</v>
      </c>
      <c r="U2262" s="949">
        <v>0</v>
      </c>
      <c r="V2262" s="947">
        <v>0</v>
      </c>
      <c r="W2262" s="947">
        <v>0</v>
      </c>
      <c r="X2262" s="947"/>
      <c r="Y2262" s="947">
        <f t="shared" si="72"/>
        <v>24.579000000000001</v>
      </c>
      <c r="Z2262" s="947"/>
      <c r="AA2262" s="947">
        <v>0</v>
      </c>
      <c r="AB2262" s="947">
        <v>339.89</v>
      </c>
      <c r="AC2262" s="947">
        <v>0</v>
      </c>
      <c r="AD2262" s="947"/>
      <c r="AE2262" s="947"/>
      <c r="AF2262" s="950">
        <v>353.98</v>
      </c>
      <c r="AG2262" s="950">
        <v>0</v>
      </c>
    </row>
    <row r="2263" spans="1:33" s="952" customFormat="1" x14ac:dyDescent="0.2">
      <c r="A2263" s="946">
        <v>38779</v>
      </c>
      <c r="B2263" s="953">
        <v>16</v>
      </c>
      <c r="C2263" s="953"/>
      <c r="D2263" s="947">
        <v>10.34</v>
      </c>
      <c r="E2263" s="947"/>
      <c r="F2263" s="947">
        <f t="shared" si="71"/>
        <v>26.34</v>
      </c>
      <c r="G2263" s="947"/>
      <c r="H2263" s="947"/>
      <c r="I2263" s="947"/>
      <c r="J2263" s="947"/>
      <c r="K2263" s="947"/>
      <c r="L2263" s="947"/>
      <c r="M2263" s="947"/>
      <c r="N2263" s="947"/>
      <c r="O2263" s="947"/>
      <c r="P2263" s="947"/>
      <c r="Q2263" s="947"/>
      <c r="R2263" s="947"/>
      <c r="S2263" s="947">
        <v>0.28499999999999998</v>
      </c>
      <c r="T2263" s="948">
        <v>0</v>
      </c>
      <c r="U2263" s="949">
        <v>0</v>
      </c>
      <c r="V2263" s="947">
        <v>0</v>
      </c>
      <c r="W2263" s="947">
        <v>0</v>
      </c>
      <c r="X2263" s="947"/>
      <c r="Y2263" s="947">
        <f t="shared" si="72"/>
        <v>26.055</v>
      </c>
      <c r="Z2263" s="947"/>
      <c r="AA2263" s="947">
        <v>0</v>
      </c>
      <c r="AB2263" s="947">
        <v>339.89</v>
      </c>
      <c r="AC2263" s="947">
        <v>0</v>
      </c>
      <c r="AD2263" s="947"/>
      <c r="AE2263" s="947"/>
      <c r="AF2263" s="947">
        <v>353.88</v>
      </c>
      <c r="AG2263" s="947">
        <v>0</v>
      </c>
    </row>
    <row r="2264" spans="1:33" s="952" customFormat="1" x14ac:dyDescent="0.2">
      <c r="A2264" s="946">
        <v>38780</v>
      </c>
      <c r="B2264" s="947">
        <v>13.5</v>
      </c>
      <c r="C2264" s="947"/>
      <c r="D2264" s="947">
        <v>17.95</v>
      </c>
      <c r="E2264" s="947"/>
      <c r="F2264" s="947">
        <f t="shared" si="71"/>
        <v>31.45</v>
      </c>
      <c r="G2264" s="947"/>
      <c r="H2264" s="947"/>
      <c r="I2264" s="947"/>
      <c r="J2264" s="947"/>
      <c r="K2264" s="947"/>
      <c r="L2264" s="947"/>
      <c r="M2264" s="947"/>
      <c r="N2264" s="947"/>
      <c r="O2264" s="947"/>
      <c r="P2264" s="947"/>
      <c r="Q2264" s="947"/>
      <c r="R2264" s="947"/>
      <c r="S2264" s="947">
        <v>0.23100000000000001</v>
      </c>
      <c r="T2264" s="948">
        <v>0</v>
      </c>
      <c r="U2264" s="949">
        <v>0</v>
      </c>
      <c r="V2264" s="947">
        <v>0</v>
      </c>
      <c r="W2264" s="947">
        <v>0</v>
      </c>
      <c r="X2264" s="947"/>
      <c r="Y2264" s="947">
        <f t="shared" si="72"/>
        <v>31.218999999999998</v>
      </c>
      <c r="Z2264" s="947"/>
      <c r="AA2264" s="947">
        <v>0</v>
      </c>
      <c r="AB2264" s="950">
        <v>340.05</v>
      </c>
      <c r="AC2264" s="950">
        <v>0</v>
      </c>
      <c r="AD2264" s="950"/>
      <c r="AE2264" s="950"/>
      <c r="AF2264" s="950">
        <v>353.8</v>
      </c>
      <c r="AG2264" s="950">
        <v>0</v>
      </c>
    </row>
    <row r="2265" spans="1:33" s="952" customFormat="1" x14ac:dyDescent="0.2">
      <c r="A2265" s="946">
        <v>38781</v>
      </c>
      <c r="B2265" s="947">
        <v>18</v>
      </c>
      <c r="C2265" s="947"/>
      <c r="D2265" s="947">
        <v>7.92</v>
      </c>
      <c r="E2265" s="947"/>
      <c r="F2265" s="947">
        <f t="shared" si="71"/>
        <v>25.92</v>
      </c>
      <c r="G2265" s="947"/>
      <c r="H2265" s="947"/>
      <c r="I2265" s="947"/>
      <c r="J2265" s="947"/>
      <c r="K2265" s="947"/>
      <c r="L2265" s="947"/>
      <c r="M2265" s="947"/>
      <c r="N2265" s="947"/>
      <c r="O2265" s="947"/>
      <c r="P2265" s="947"/>
      <c r="Q2265" s="947"/>
      <c r="R2265" s="947"/>
      <c r="S2265" s="947">
        <v>0.251</v>
      </c>
      <c r="T2265" s="948">
        <v>0</v>
      </c>
      <c r="U2265" s="949">
        <v>0</v>
      </c>
      <c r="V2265" s="947">
        <v>0</v>
      </c>
      <c r="W2265" s="947">
        <v>0</v>
      </c>
      <c r="X2265" s="947"/>
      <c r="Y2265" s="947">
        <f t="shared" si="72"/>
        <v>25.669</v>
      </c>
      <c r="Z2265" s="947"/>
      <c r="AA2265" s="947">
        <v>0</v>
      </c>
      <c r="AB2265" s="950">
        <v>340.1</v>
      </c>
      <c r="AC2265" s="950">
        <v>0</v>
      </c>
      <c r="AD2265" s="950"/>
      <c r="AE2265" s="950"/>
      <c r="AF2265" s="950">
        <v>353.68</v>
      </c>
      <c r="AG2265" s="950">
        <v>0</v>
      </c>
    </row>
    <row r="2266" spans="1:33" s="952" customFormat="1" x14ac:dyDescent="0.2">
      <c r="A2266" s="946">
        <v>38782</v>
      </c>
      <c r="B2266" s="947">
        <v>18.5</v>
      </c>
      <c r="C2266" s="947"/>
      <c r="D2266" s="947">
        <v>7.8940000000000001</v>
      </c>
      <c r="E2266" s="947"/>
      <c r="F2266" s="947">
        <f t="shared" si="71"/>
        <v>26.393999999999998</v>
      </c>
      <c r="G2266" s="947"/>
      <c r="H2266" s="947"/>
      <c r="I2266" s="947"/>
      <c r="J2266" s="947"/>
      <c r="K2266" s="947"/>
      <c r="L2266" s="947"/>
      <c r="M2266" s="947"/>
      <c r="N2266" s="947"/>
      <c r="O2266" s="947"/>
      <c r="P2266" s="947"/>
      <c r="Q2266" s="947"/>
      <c r="R2266" s="947"/>
      <c r="S2266" s="947">
        <v>0.28100000000000003</v>
      </c>
      <c r="T2266" s="948">
        <v>0</v>
      </c>
      <c r="U2266" s="949">
        <v>0</v>
      </c>
      <c r="V2266" s="947">
        <v>0</v>
      </c>
      <c r="W2266" s="947">
        <v>0</v>
      </c>
      <c r="X2266" s="947"/>
      <c r="Y2266" s="947">
        <f t="shared" si="72"/>
        <v>26.113</v>
      </c>
      <c r="Z2266" s="947"/>
      <c r="AA2266" s="947">
        <v>0</v>
      </c>
      <c r="AB2266" s="947">
        <v>340.29</v>
      </c>
      <c r="AC2266" s="947">
        <v>0.1</v>
      </c>
      <c r="AD2266" s="947"/>
      <c r="AE2266" s="947"/>
      <c r="AF2266" s="947">
        <v>353.6</v>
      </c>
      <c r="AG2266" s="947">
        <v>0.14000000000000001</v>
      </c>
    </row>
    <row r="2267" spans="1:33" s="952" customFormat="1" x14ac:dyDescent="0.2">
      <c r="A2267" s="946">
        <v>38783</v>
      </c>
      <c r="B2267" s="947">
        <v>19.899999999999999</v>
      </c>
      <c r="C2267" s="947"/>
      <c r="D2267" s="947">
        <v>7.9909999999999997</v>
      </c>
      <c r="E2267" s="947"/>
      <c r="F2267" s="947">
        <f t="shared" si="71"/>
        <v>27.890999999999998</v>
      </c>
      <c r="G2267" s="947"/>
      <c r="H2267" s="947"/>
      <c r="I2267" s="947"/>
      <c r="J2267" s="947"/>
      <c r="K2267" s="947"/>
      <c r="L2267" s="947"/>
      <c r="M2267" s="947"/>
      <c r="N2267" s="947"/>
      <c r="O2267" s="947"/>
      <c r="P2267" s="947"/>
      <c r="Q2267" s="947"/>
      <c r="R2267" s="947"/>
      <c r="S2267" s="947">
        <v>0.316</v>
      </c>
      <c r="T2267" s="948">
        <v>0</v>
      </c>
      <c r="U2267" s="949">
        <v>0</v>
      </c>
      <c r="V2267" s="947">
        <v>0</v>
      </c>
      <c r="W2267" s="947">
        <v>0</v>
      </c>
      <c r="X2267" s="947"/>
      <c r="Y2267" s="947">
        <f t="shared" si="72"/>
        <v>27.574999999999999</v>
      </c>
      <c r="Z2267" s="947"/>
      <c r="AA2267" s="947">
        <v>0</v>
      </c>
      <c r="AB2267" s="947">
        <v>340.3</v>
      </c>
      <c r="AC2267" s="947">
        <v>0</v>
      </c>
      <c r="AD2267" s="947"/>
      <c r="AE2267" s="947"/>
      <c r="AF2267" s="947">
        <v>353.46</v>
      </c>
      <c r="AG2267" s="947">
        <v>0</v>
      </c>
    </row>
    <row r="2268" spans="1:33" s="952" customFormat="1" x14ac:dyDescent="0.2">
      <c r="A2268" s="946">
        <v>38784</v>
      </c>
      <c r="B2268" s="950">
        <v>18.899999999999999</v>
      </c>
      <c r="C2268" s="950"/>
      <c r="D2268" s="947">
        <v>8.7140000000000004</v>
      </c>
      <c r="E2268" s="947"/>
      <c r="F2268" s="947">
        <f t="shared" si="71"/>
        <v>27.613999999999997</v>
      </c>
      <c r="G2268" s="947"/>
      <c r="H2268" s="947"/>
      <c r="I2268" s="947"/>
      <c r="J2268" s="947"/>
      <c r="K2268" s="947"/>
      <c r="L2268" s="947"/>
      <c r="M2268" s="947"/>
      <c r="N2268" s="947"/>
      <c r="O2268" s="947"/>
      <c r="P2268" s="947"/>
      <c r="Q2268" s="947"/>
      <c r="R2268" s="947"/>
      <c r="S2268" s="947">
        <v>0.31</v>
      </c>
      <c r="T2268" s="948">
        <v>0</v>
      </c>
      <c r="U2268" s="949">
        <v>0</v>
      </c>
      <c r="V2268" s="947">
        <v>0</v>
      </c>
      <c r="W2268" s="947">
        <v>0</v>
      </c>
      <c r="X2268" s="947"/>
      <c r="Y2268" s="947">
        <f t="shared" si="72"/>
        <v>27.303999999999998</v>
      </c>
      <c r="Z2268" s="947"/>
      <c r="AA2268" s="947">
        <v>0</v>
      </c>
      <c r="AB2268" s="947">
        <v>340.3</v>
      </c>
      <c r="AC2268" s="947">
        <v>0</v>
      </c>
      <c r="AD2268" s="947"/>
      <c r="AE2268" s="947"/>
      <c r="AF2268" s="980">
        <v>353.34</v>
      </c>
      <c r="AG2268" s="947">
        <v>0</v>
      </c>
    </row>
    <row r="2269" spans="1:33" s="952" customFormat="1" x14ac:dyDescent="0.2">
      <c r="A2269" s="946">
        <v>38785</v>
      </c>
      <c r="B2269" s="947">
        <v>18</v>
      </c>
      <c r="C2269" s="947"/>
      <c r="D2269" s="947">
        <v>9.6470000000000002</v>
      </c>
      <c r="E2269" s="947"/>
      <c r="F2269" s="947">
        <f t="shared" si="71"/>
        <v>27.646999999999998</v>
      </c>
      <c r="G2269" s="947"/>
      <c r="H2269" s="947"/>
      <c r="I2269" s="947"/>
      <c r="J2269" s="947"/>
      <c r="K2269" s="947"/>
      <c r="L2269" s="947"/>
      <c r="M2269" s="947"/>
      <c r="N2269" s="947"/>
      <c r="O2269" s="947"/>
      <c r="P2269" s="947"/>
      <c r="Q2269" s="947"/>
      <c r="R2269" s="947"/>
      <c r="S2269" s="947">
        <v>0.34100000000000003</v>
      </c>
      <c r="T2269" s="948">
        <v>0</v>
      </c>
      <c r="U2269" s="949">
        <v>0</v>
      </c>
      <c r="V2269" s="1014">
        <v>0</v>
      </c>
      <c r="W2269" s="1014">
        <v>0</v>
      </c>
      <c r="X2269" s="1014"/>
      <c r="Y2269" s="947">
        <f t="shared" si="72"/>
        <v>27.305999999999997</v>
      </c>
      <c r="Z2269" s="947"/>
      <c r="AA2269" s="947">
        <v>0</v>
      </c>
      <c r="AB2269" s="947">
        <v>340.3</v>
      </c>
      <c r="AC2269" s="947">
        <v>0</v>
      </c>
      <c r="AD2269" s="947"/>
      <c r="AE2269" s="947"/>
      <c r="AF2269" s="947">
        <v>353.2</v>
      </c>
      <c r="AG2269" s="947">
        <v>0</v>
      </c>
    </row>
    <row r="2270" spans="1:33" s="952" customFormat="1" x14ac:dyDescent="0.2">
      <c r="A2270" s="946">
        <v>38786</v>
      </c>
      <c r="B2270" s="947">
        <v>17.094999999999999</v>
      </c>
      <c r="C2270" s="947"/>
      <c r="D2270" s="950">
        <v>11.848000000000001</v>
      </c>
      <c r="E2270" s="950"/>
      <c r="F2270" s="947">
        <f t="shared" si="71"/>
        <v>28.942999999999998</v>
      </c>
      <c r="G2270" s="947"/>
      <c r="H2270" s="947"/>
      <c r="I2270" s="947"/>
      <c r="J2270" s="947"/>
      <c r="K2270" s="947"/>
      <c r="L2270" s="947"/>
      <c r="M2270" s="947"/>
      <c r="N2270" s="947"/>
      <c r="O2270" s="947"/>
      <c r="P2270" s="947"/>
      <c r="Q2270" s="947"/>
      <c r="R2270" s="947"/>
      <c r="S2270" s="947">
        <v>0.29499999999999998</v>
      </c>
      <c r="T2270" s="948">
        <v>0</v>
      </c>
      <c r="U2270" s="949">
        <v>0</v>
      </c>
      <c r="V2270" s="1014">
        <v>0</v>
      </c>
      <c r="W2270" s="1014">
        <v>0</v>
      </c>
      <c r="X2270" s="1014"/>
      <c r="Y2270" s="947">
        <f t="shared" si="72"/>
        <v>28.647999999999996</v>
      </c>
      <c r="Z2270" s="947"/>
      <c r="AA2270" s="947">
        <v>0</v>
      </c>
      <c r="AB2270" s="980">
        <v>340.3</v>
      </c>
      <c r="AC2270" s="947">
        <v>0</v>
      </c>
      <c r="AD2270" s="947"/>
      <c r="AE2270" s="947"/>
      <c r="AF2270" s="947">
        <v>353.1</v>
      </c>
      <c r="AG2270" s="947">
        <v>0</v>
      </c>
    </row>
    <row r="2271" spans="1:33" s="952" customFormat="1" x14ac:dyDescent="0.2">
      <c r="A2271" s="946">
        <v>38787</v>
      </c>
      <c r="B2271" s="947">
        <v>15.882</v>
      </c>
      <c r="C2271" s="947"/>
      <c r="D2271" s="947">
        <v>9.8390000000000004</v>
      </c>
      <c r="E2271" s="947"/>
      <c r="F2271" s="947">
        <f t="shared" si="71"/>
        <v>25.721</v>
      </c>
      <c r="G2271" s="947"/>
      <c r="H2271" s="947"/>
      <c r="I2271" s="947"/>
      <c r="J2271" s="947"/>
      <c r="K2271" s="947"/>
      <c r="L2271" s="947"/>
      <c r="M2271" s="947"/>
      <c r="N2271" s="947"/>
      <c r="O2271" s="947"/>
      <c r="P2271" s="947"/>
      <c r="Q2271" s="947"/>
      <c r="R2271" s="947"/>
      <c r="S2271" s="947">
        <v>0.19900000000000001</v>
      </c>
      <c r="T2271" s="948">
        <v>0</v>
      </c>
      <c r="U2271" s="949">
        <v>0</v>
      </c>
      <c r="V2271" s="1014">
        <v>0</v>
      </c>
      <c r="W2271" s="1014">
        <v>0</v>
      </c>
      <c r="X2271" s="1014"/>
      <c r="Y2271" s="947">
        <f t="shared" si="72"/>
        <v>25.521999999999998</v>
      </c>
      <c r="Z2271" s="947"/>
      <c r="AA2271" s="947">
        <v>0</v>
      </c>
      <c r="AB2271" s="947">
        <v>340.36</v>
      </c>
      <c r="AC2271" s="947">
        <v>0</v>
      </c>
      <c r="AD2271" s="947"/>
      <c r="AE2271" s="947"/>
      <c r="AF2271" s="980">
        <v>353.02</v>
      </c>
      <c r="AG2271" s="947">
        <v>0.02</v>
      </c>
    </row>
    <row r="2272" spans="1:33" s="952" customFormat="1" x14ac:dyDescent="0.2">
      <c r="A2272" s="946">
        <v>38788</v>
      </c>
      <c r="B2272" s="947">
        <v>17.931999999999999</v>
      </c>
      <c r="C2272" s="947"/>
      <c r="D2272" s="947">
        <v>7.8449999999999998</v>
      </c>
      <c r="E2272" s="947"/>
      <c r="F2272" s="947">
        <f t="shared" si="71"/>
        <v>25.776999999999997</v>
      </c>
      <c r="G2272" s="947"/>
      <c r="H2272" s="947"/>
      <c r="I2272" s="947"/>
      <c r="J2272" s="947"/>
      <c r="K2272" s="947"/>
      <c r="L2272" s="947"/>
      <c r="M2272" s="947"/>
      <c r="N2272" s="947"/>
      <c r="O2272" s="947"/>
      <c r="P2272" s="947"/>
      <c r="Q2272" s="947"/>
      <c r="R2272" s="947"/>
      <c r="S2272" s="947">
        <v>0.25</v>
      </c>
      <c r="T2272" s="948">
        <v>0</v>
      </c>
      <c r="U2272" s="949">
        <v>0</v>
      </c>
      <c r="V2272" s="1014">
        <v>0</v>
      </c>
      <c r="W2272" s="1014">
        <v>0</v>
      </c>
      <c r="X2272" s="1014"/>
      <c r="Y2272" s="947">
        <f t="shared" si="72"/>
        <v>25.526999999999997</v>
      </c>
      <c r="Z2272" s="947"/>
      <c r="AA2272" s="947">
        <v>0</v>
      </c>
      <c r="AB2272" s="947">
        <v>340.4</v>
      </c>
      <c r="AC2272" s="947">
        <v>0</v>
      </c>
      <c r="AD2272" s="947"/>
      <c r="AE2272" s="947"/>
      <c r="AF2272" s="947">
        <v>352.89</v>
      </c>
      <c r="AG2272" s="947">
        <v>0</v>
      </c>
    </row>
    <row r="2273" spans="1:33" s="952" customFormat="1" x14ac:dyDescent="0.2">
      <c r="A2273" s="946">
        <v>38789</v>
      </c>
      <c r="B2273" s="947">
        <v>16.454000000000001</v>
      </c>
      <c r="C2273" s="947"/>
      <c r="D2273" s="947">
        <v>10.96</v>
      </c>
      <c r="E2273" s="947"/>
      <c r="F2273" s="947">
        <f t="shared" si="71"/>
        <v>27.414000000000001</v>
      </c>
      <c r="G2273" s="947"/>
      <c r="H2273" s="947"/>
      <c r="I2273" s="947"/>
      <c r="J2273" s="947"/>
      <c r="K2273" s="947"/>
      <c r="L2273" s="947"/>
      <c r="M2273" s="947"/>
      <c r="N2273" s="947"/>
      <c r="O2273" s="947"/>
      <c r="P2273" s="947"/>
      <c r="Q2273" s="947"/>
      <c r="R2273" s="947"/>
      <c r="S2273" s="947">
        <v>0.30099999999999999</v>
      </c>
      <c r="T2273" s="948">
        <v>0</v>
      </c>
      <c r="U2273" s="949">
        <v>0</v>
      </c>
      <c r="V2273" s="947">
        <v>0</v>
      </c>
      <c r="W2273" s="947">
        <v>0</v>
      </c>
      <c r="X2273" s="947"/>
      <c r="Y2273" s="947">
        <f t="shared" si="72"/>
        <v>27.113000000000003</v>
      </c>
      <c r="Z2273" s="947"/>
      <c r="AA2273" s="947">
        <v>0</v>
      </c>
      <c r="AB2273" s="947">
        <v>340.38</v>
      </c>
      <c r="AC2273" s="947">
        <v>0</v>
      </c>
      <c r="AD2273" s="947"/>
      <c r="AE2273" s="947"/>
      <c r="AF2273" s="947">
        <v>352.8</v>
      </c>
      <c r="AG2273" s="947">
        <v>0</v>
      </c>
    </row>
    <row r="2274" spans="1:33" s="952" customFormat="1" x14ac:dyDescent="0.2">
      <c r="A2274" s="946">
        <v>38790</v>
      </c>
      <c r="B2274" s="947">
        <v>18.303000000000001</v>
      </c>
      <c r="C2274" s="947"/>
      <c r="D2274" s="947">
        <v>10.742000000000001</v>
      </c>
      <c r="E2274" s="947"/>
      <c r="F2274" s="947">
        <f t="shared" si="71"/>
        <v>29.045000000000002</v>
      </c>
      <c r="G2274" s="947"/>
      <c r="H2274" s="947"/>
      <c r="I2274" s="947"/>
      <c r="J2274" s="947"/>
      <c r="K2274" s="947"/>
      <c r="L2274" s="947"/>
      <c r="M2274" s="947"/>
      <c r="N2274" s="947"/>
      <c r="O2274" s="947"/>
      <c r="P2274" s="947"/>
      <c r="Q2274" s="947"/>
      <c r="R2274" s="947"/>
      <c r="S2274" s="947">
        <v>0.33900000000000002</v>
      </c>
      <c r="T2274" s="948">
        <v>0</v>
      </c>
      <c r="U2274" s="949">
        <v>0</v>
      </c>
      <c r="V2274" s="947">
        <v>0</v>
      </c>
      <c r="W2274" s="947">
        <v>0</v>
      </c>
      <c r="X2274" s="947"/>
      <c r="Y2274" s="947">
        <f t="shared" si="72"/>
        <v>28.706000000000003</v>
      </c>
      <c r="Z2274" s="947"/>
      <c r="AA2274" s="947">
        <v>0</v>
      </c>
      <c r="AB2274" s="947">
        <v>340.37</v>
      </c>
      <c r="AC2274" s="947">
        <v>0</v>
      </c>
      <c r="AD2274" s="947"/>
      <c r="AE2274" s="947"/>
      <c r="AF2274" s="947">
        <v>352.89</v>
      </c>
      <c r="AG2274" s="947">
        <v>0</v>
      </c>
    </row>
    <row r="2275" spans="1:33" s="952" customFormat="1" x14ac:dyDescent="0.2">
      <c r="A2275" s="946">
        <v>38791</v>
      </c>
      <c r="B2275" s="947">
        <v>18.155000000000001</v>
      </c>
      <c r="C2275" s="947"/>
      <c r="D2275" s="947">
        <v>8.5340000000000007</v>
      </c>
      <c r="E2275" s="947"/>
      <c r="F2275" s="947">
        <f t="shared" si="71"/>
        <v>26.689</v>
      </c>
      <c r="G2275" s="947"/>
      <c r="H2275" s="947"/>
      <c r="I2275" s="947"/>
      <c r="J2275" s="947"/>
      <c r="K2275" s="947"/>
      <c r="L2275" s="947"/>
      <c r="M2275" s="947"/>
      <c r="N2275" s="947"/>
      <c r="O2275" s="947"/>
      <c r="P2275" s="947"/>
      <c r="Q2275" s="947"/>
      <c r="R2275" s="947"/>
      <c r="S2275" s="947">
        <v>0.36199999999999999</v>
      </c>
      <c r="T2275" s="948">
        <v>0</v>
      </c>
      <c r="U2275" s="949">
        <v>0</v>
      </c>
      <c r="V2275" s="947">
        <v>0</v>
      </c>
      <c r="W2275" s="947">
        <v>0</v>
      </c>
      <c r="X2275" s="947"/>
      <c r="Y2275" s="947">
        <f t="shared" si="72"/>
        <v>26.327000000000002</v>
      </c>
      <c r="Z2275" s="947"/>
      <c r="AA2275" s="947">
        <v>0</v>
      </c>
      <c r="AB2275" s="947">
        <v>340.33</v>
      </c>
      <c r="AC2275" s="947">
        <v>0</v>
      </c>
      <c r="AD2275" s="947"/>
      <c r="AE2275" s="947"/>
      <c r="AF2275" s="947">
        <v>352.72</v>
      </c>
      <c r="AG2275" s="947">
        <v>0</v>
      </c>
    </row>
    <row r="2276" spans="1:33" s="952" customFormat="1" x14ac:dyDescent="0.2">
      <c r="A2276" s="946">
        <v>38792</v>
      </c>
      <c r="B2276" s="947">
        <v>17.584</v>
      </c>
      <c r="C2276" s="947"/>
      <c r="D2276" s="947">
        <v>10.324999999999999</v>
      </c>
      <c r="E2276" s="947"/>
      <c r="F2276" s="947">
        <f t="shared" si="71"/>
        <v>27.908999999999999</v>
      </c>
      <c r="G2276" s="947"/>
      <c r="H2276" s="947"/>
      <c r="I2276" s="947"/>
      <c r="J2276" s="947"/>
      <c r="K2276" s="947"/>
      <c r="L2276" s="947"/>
      <c r="M2276" s="947"/>
      <c r="N2276" s="947"/>
      <c r="O2276" s="947"/>
      <c r="P2276" s="947"/>
      <c r="Q2276" s="947"/>
      <c r="R2276" s="947"/>
      <c r="S2276" s="947">
        <v>0.39300000000000002</v>
      </c>
      <c r="T2276" s="948">
        <v>0</v>
      </c>
      <c r="U2276" s="949">
        <v>0</v>
      </c>
      <c r="V2276" s="947">
        <v>0</v>
      </c>
      <c r="W2276" s="947">
        <v>0</v>
      </c>
      <c r="X2276" s="947"/>
      <c r="Y2276" s="947">
        <f t="shared" si="72"/>
        <v>27.515999999999998</v>
      </c>
      <c r="Z2276" s="947"/>
      <c r="AA2276" s="947">
        <v>0</v>
      </c>
      <c r="AB2276" s="947">
        <v>340.3</v>
      </c>
      <c r="AC2276" s="947">
        <v>0</v>
      </c>
      <c r="AD2276" s="947"/>
      <c r="AE2276" s="947"/>
      <c r="AF2276" s="980">
        <v>352.71</v>
      </c>
      <c r="AG2276" s="947">
        <v>0</v>
      </c>
    </row>
    <row r="2277" spans="1:33" s="952" customFormat="1" x14ac:dyDescent="0.2">
      <c r="A2277" s="946">
        <v>38793</v>
      </c>
      <c r="B2277" s="947">
        <v>15.503</v>
      </c>
      <c r="C2277" s="947"/>
      <c r="D2277" s="947">
        <v>12.712</v>
      </c>
      <c r="E2277" s="947"/>
      <c r="F2277" s="947">
        <f t="shared" si="71"/>
        <v>28.215</v>
      </c>
      <c r="G2277" s="947"/>
      <c r="H2277" s="947"/>
      <c r="I2277" s="947"/>
      <c r="J2277" s="947"/>
      <c r="K2277" s="947"/>
      <c r="L2277" s="947"/>
      <c r="M2277" s="947"/>
      <c r="N2277" s="947"/>
      <c r="O2277" s="947"/>
      <c r="P2277" s="947"/>
      <c r="Q2277" s="947"/>
      <c r="R2277" s="947"/>
      <c r="S2277" s="947">
        <v>0.35199999999999998</v>
      </c>
      <c r="T2277" s="948">
        <v>0</v>
      </c>
      <c r="U2277" s="949">
        <v>0</v>
      </c>
      <c r="V2277" s="947">
        <v>0</v>
      </c>
      <c r="W2277" s="947">
        <v>0</v>
      </c>
      <c r="X2277" s="947"/>
      <c r="Y2277" s="947">
        <f t="shared" si="72"/>
        <v>27.863</v>
      </c>
      <c r="Z2277" s="947"/>
      <c r="AA2277" s="947">
        <v>0</v>
      </c>
      <c r="AB2277" s="947">
        <v>340.25</v>
      </c>
      <c r="AC2277" s="947">
        <v>0</v>
      </c>
      <c r="AD2277" s="947"/>
      <c r="AE2277" s="947"/>
      <c r="AF2277" s="947">
        <v>352.7</v>
      </c>
      <c r="AG2277" s="947">
        <v>0</v>
      </c>
    </row>
    <row r="2278" spans="1:33" s="952" customFormat="1" x14ac:dyDescent="0.2">
      <c r="A2278" s="946">
        <v>38794</v>
      </c>
      <c r="B2278" s="947">
        <v>16.446000000000002</v>
      </c>
      <c r="C2278" s="947"/>
      <c r="D2278" s="947">
        <v>9.8610000000000007</v>
      </c>
      <c r="E2278" s="947"/>
      <c r="F2278" s="947">
        <f t="shared" si="71"/>
        <v>26.307000000000002</v>
      </c>
      <c r="G2278" s="947"/>
      <c r="H2278" s="947"/>
      <c r="I2278" s="947"/>
      <c r="J2278" s="947"/>
      <c r="K2278" s="947"/>
      <c r="L2278" s="947"/>
      <c r="M2278" s="947"/>
      <c r="N2278" s="947"/>
      <c r="O2278" s="947"/>
      <c r="P2278" s="947"/>
      <c r="Q2278" s="947"/>
      <c r="R2278" s="947"/>
      <c r="S2278" s="947">
        <v>0.32200000000000001</v>
      </c>
      <c r="T2278" s="948">
        <v>0</v>
      </c>
      <c r="U2278" s="949">
        <v>0</v>
      </c>
      <c r="V2278" s="947">
        <v>0</v>
      </c>
      <c r="W2278" s="947">
        <v>0</v>
      </c>
      <c r="X2278" s="947"/>
      <c r="Y2278" s="947">
        <f t="shared" si="72"/>
        <v>25.985000000000003</v>
      </c>
      <c r="Z2278" s="947"/>
      <c r="AA2278" s="947">
        <v>0</v>
      </c>
      <c r="AB2278" s="947">
        <v>340.18</v>
      </c>
      <c r="AC2278" s="947">
        <v>0</v>
      </c>
      <c r="AD2278" s="947"/>
      <c r="AE2278" s="947"/>
      <c r="AF2278" s="947">
        <v>352.72</v>
      </c>
      <c r="AG2278" s="947">
        <v>0</v>
      </c>
    </row>
    <row r="2279" spans="1:33" s="952" customFormat="1" x14ac:dyDescent="0.2">
      <c r="A2279" s="946">
        <v>38795</v>
      </c>
      <c r="B2279" s="947">
        <v>17.384</v>
      </c>
      <c r="C2279" s="947"/>
      <c r="D2279" s="947">
        <v>8.2560000000000002</v>
      </c>
      <c r="E2279" s="947"/>
      <c r="F2279" s="947">
        <f t="shared" si="71"/>
        <v>25.64</v>
      </c>
      <c r="G2279" s="947"/>
      <c r="H2279" s="947"/>
      <c r="I2279" s="947"/>
      <c r="J2279" s="947"/>
      <c r="K2279" s="947"/>
      <c r="L2279" s="947"/>
      <c r="M2279" s="947"/>
      <c r="N2279" s="947"/>
      <c r="O2279" s="947"/>
      <c r="P2279" s="947"/>
      <c r="Q2279" s="947"/>
      <c r="R2279" s="947"/>
      <c r="S2279" s="947">
        <v>0.34</v>
      </c>
      <c r="T2279" s="958">
        <v>0</v>
      </c>
      <c r="U2279" s="949">
        <v>0</v>
      </c>
      <c r="V2279" s="947">
        <v>0</v>
      </c>
      <c r="W2279" s="947">
        <v>0</v>
      </c>
      <c r="X2279" s="947"/>
      <c r="Y2279" s="947">
        <f t="shared" si="72"/>
        <v>25.3</v>
      </c>
      <c r="Z2279" s="947"/>
      <c r="AA2279" s="947">
        <v>0</v>
      </c>
      <c r="AB2279" s="947">
        <v>340.1</v>
      </c>
      <c r="AC2279" s="947">
        <v>0</v>
      </c>
      <c r="AD2279" s="947"/>
      <c r="AE2279" s="947"/>
      <c r="AF2279" s="947">
        <v>352.66</v>
      </c>
      <c r="AG2279" s="947">
        <v>0</v>
      </c>
    </row>
    <row r="2280" spans="1:33" s="952" customFormat="1" x14ac:dyDescent="0.2">
      <c r="A2280" s="946">
        <v>38796</v>
      </c>
      <c r="B2280" s="947">
        <v>17.071999999999999</v>
      </c>
      <c r="C2280" s="947"/>
      <c r="D2280" s="947">
        <v>9.1940000000000008</v>
      </c>
      <c r="E2280" s="947"/>
      <c r="F2280" s="947">
        <f t="shared" si="71"/>
        <v>26.265999999999998</v>
      </c>
      <c r="G2280" s="947"/>
      <c r="H2280" s="947"/>
      <c r="I2280" s="947"/>
      <c r="J2280" s="947"/>
      <c r="K2280" s="947"/>
      <c r="L2280" s="947"/>
      <c r="M2280" s="947"/>
      <c r="N2280" s="947"/>
      <c r="O2280" s="947"/>
      <c r="P2280" s="947"/>
      <c r="Q2280" s="947"/>
      <c r="R2280" s="947"/>
      <c r="S2280" s="947">
        <v>0.318</v>
      </c>
      <c r="T2280" s="958">
        <v>0</v>
      </c>
      <c r="U2280" s="949">
        <v>0</v>
      </c>
      <c r="V2280" s="947">
        <v>0</v>
      </c>
      <c r="W2280" s="947">
        <v>0</v>
      </c>
      <c r="X2280" s="947"/>
      <c r="Y2280" s="947">
        <f t="shared" si="72"/>
        <v>25.947999999999997</v>
      </c>
      <c r="Z2280" s="947"/>
      <c r="AA2280" s="947">
        <v>0</v>
      </c>
      <c r="AB2280" s="947">
        <v>340.04</v>
      </c>
      <c r="AC2280" s="947">
        <v>0.5</v>
      </c>
      <c r="AD2280" s="947"/>
      <c r="AE2280" s="947"/>
      <c r="AF2280" s="950">
        <v>352.7</v>
      </c>
      <c r="AG2280" s="950">
        <v>0.6</v>
      </c>
    </row>
    <row r="2281" spans="1:33" s="952" customFormat="1" x14ac:dyDescent="0.2">
      <c r="A2281" s="946">
        <v>38797</v>
      </c>
      <c r="B2281" s="947">
        <v>17.123000000000001</v>
      </c>
      <c r="C2281" s="947"/>
      <c r="D2281" s="947">
        <v>9.15</v>
      </c>
      <c r="E2281" s="947"/>
      <c r="F2281" s="947">
        <f t="shared" ref="F2281:F2344" si="73">+B2281+D2281</f>
        <v>26.273000000000003</v>
      </c>
      <c r="G2281" s="947"/>
      <c r="H2281" s="947"/>
      <c r="I2281" s="947"/>
      <c r="J2281" s="947"/>
      <c r="K2281" s="947"/>
      <c r="L2281" s="947"/>
      <c r="M2281" s="947"/>
      <c r="N2281" s="947"/>
      <c r="O2281" s="947"/>
      <c r="P2281" s="947"/>
      <c r="Q2281" s="947"/>
      <c r="R2281" s="947"/>
      <c r="S2281" s="947">
        <v>0.29699999999999999</v>
      </c>
      <c r="T2281" s="958">
        <v>0</v>
      </c>
      <c r="U2281" s="949">
        <v>0</v>
      </c>
      <c r="V2281" s="947">
        <v>0</v>
      </c>
      <c r="W2281" s="947">
        <v>0</v>
      </c>
      <c r="X2281" s="947"/>
      <c r="Y2281" s="947">
        <f t="shared" ref="Y2281:Y2344" si="74">+F2281-S2281-T2281-U2281-V2281+W2281</f>
        <v>25.976000000000003</v>
      </c>
      <c r="Z2281" s="947"/>
      <c r="AA2281" s="947">
        <v>0</v>
      </c>
      <c r="AB2281" s="947">
        <v>340</v>
      </c>
      <c r="AC2281" s="947">
        <v>0.08</v>
      </c>
      <c r="AD2281" s="947"/>
      <c r="AE2281" s="947"/>
      <c r="AF2281" s="947">
        <v>352.75</v>
      </c>
      <c r="AG2281" s="947">
        <v>0.17</v>
      </c>
    </row>
    <row r="2282" spans="1:33" s="952" customFormat="1" x14ac:dyDescent="0.2">
      <c r="A2282" s="946">
        <v>38798</v>
      </c>
      <c r="B2282" s="947">
        <v>17.125</v>
      </c>
      <c r="C2282" s="947"/>
      <c r="D2282" s="947">
        <v>11.329000000000001</v>
      </c>
      <c r="E2282" s="947"/>
      <c r="F2282" s="947">
        <f t="shared" si="73"/>
        <v>28.454000000000001</v>
      </c>
      <c r="G2282" s="947"/>
      <c r="H2282" s="947"/>
      <c r="I2282" s="947"/>
      <c r="J2282" s="947"/>
      <c r="K2282" s="947"/>
      <c r="L2282" s="947"/>
      <c r="M2282" s="947"/>
      <c r="N2282" s="947"/>
      <c r="O2282" s="947"/>
      <c r="P2282" s="947"/>
      <c r="Q2282" s="947"/>
      <c r="R2282" s="947"/>
      <c r="S2282" s="947">
        <v>0.32100000000000001</v>
      </c>
      <c r="T2282" s="948">
        <v>0</v>
      </c>
      <c r="U2282" s="981">
        <v>0</v>
      </c>
      <c r="V2282" s="947">
        <v>0</v>
      </c>
      <c r="W2282" s="947">
        <v>0</v>
      </c>
      <c r="X2282" s="947"/>
      <c r="Y2282" s="947">
        <f t="shared" si="74"/>
        <v>28.132999999999999</v>
      </c>
      <c r="Z2282" s="947"/>
      <c r="AA2282" s="947">
        <v>0</v>
      </c>
      <c r="AB2282" s="947">
        <v>340.06</v>
      </c>
      <c r="AC2282" s="947">
        <v>0</v>
      </c>
      <c r="AD2282" s="947"/>
      <c r="AE2282" s="947"/>
      <c r="AF2282" s="947">
        <v>352.82</v>
      </c>
      <c r="AG2282" s="947">
        <v>0</v>
      </c>
    </row>
    <row r="2283" spans="1:33" s="952" customFormat="1" x14ac:dyDescent="0.2">
      <c r="A2283" s="946">
        <v>38799</v>
      </c>
      <c r="B2283" s="947">
        <v>19.341000000000001</v>
      </c>
      <c r="C2283" s="947"/>
      <c r="D2283" s="947">
        <v>8.0269999999999992</v>
      </c>
      <c r="E2283" s="947"/>
      <c r="F2283" s="947">
        <f t="shared" si="73"/>
        <v>27.368000000000002</v>
      </c>
      <c r="G2283" s="947"/>
      <c r="H2283" s="947"/>
      <c r="I2283" s="947"/>
      <c r="J2283" s="947"/>
      <c r="K2283" s="947"/>
      <c r="L2283" s="947"/>
      <c r="M2283" s="947"/>
      <c r="N2283" s="947"/>
      <c r="O2283" s="947"/>
      <c r="P2283" s="947"/>
      <c r="Q2283" s="947"/>
      <c r="R2283" s="947"/>
      <c r="S2283" s="950">
        <v>0.27600000000000002</v>
      </c>
      <c r="T2283" s="948">
        <v>0</v>
      </c>
      <c r="U2283" s="981">
        <v>0</v>
      </c>
      <c r="V2283" s="947">
        <v>0</v>
      </c>
      <c r="W2283" s="947">
        <v>0</v>
      </c>
      <c r="X2283" s="947"/>
      <c r="Y2283" s="947">
        <f t="shared" si="74"/>
        <v>27.092000000000002</v>
      </c>
      <c r="Z2283" s="947"/>
      <c r="AA2283" s="947">
        <v>0</v>
      </c>
      <c r="AB2283" s="947">
        <v>340.05</v>
      </c>
      <c r="AC2283" s="947">
        <v>0</v>
      </c>
      <c r="AD2283" s="947"/>
      <c r="AE2283" s="947"/>
      <c r="AF2283" s="947">
        <v>352.85</v>
      </c>
      <c r="AG2283" s="947">
        <v>0</v>
      </c>
    </row>
    <row r="2284" spans="1:33" s="952" customFormat="1" x14ac:dyDescent="0.2">
      <c r="A2284" s="946">
        <v>38800</v>
      </c>
      <c r="B2284" s="947">
        <v>16.32</v>
      </c>
      <c r="C2284" s="947"/>
      <c r="D2284" s="947">
        <v>10.228999999999999</v>
      </c>
      <c r="E2284" s="947"/>
      <c r="F2284" s="947">
        <f t="shared" si="73"/>
        <v>26.548999999999999</v>
      </c>
      <c r="G2284" s="947"/>
      <c r="H2284" s="947"/>
      <c r="I2284" s="947"/>
      <c r="J2284" s="947"/>
      <c r="K2284" s="947"/>
      <c r="L2284" s="947"/>
      <c r="M2284" s="947"/>
      <c r="N2284" s="947"/>
      <c r="O2284" s="947"/>
      <c r="P2284" s="947"/>
      <c r="Q2284" s="947"/>
      <c r="R2284" s="947"/>
      <c r="S2284" s="950">
        <v>0.25800000000000001</v>
      </c>
      <c r="T2284" s="948">
        <v>0</v>
      </c>
      <c r="U2284" s="981">
        <v>0</v>
      </c>
      <c r="V2284" s="947">
        <v>0</v>
      </c>
      <c r="W2284" s="947">
        <v>0</v>
      </c>
      <c r="X2284" s="947"/>
      <c r="Y2284" s="947">
        <f t="shared" si="74"/>
        <v>26.291</v>
      </c>
      <c r="Z2284" s="947"/>
      <c r="AA2284" s="947">
        <v>0</v>
      </c>
      <c r="AB2284" s="947">
        <v>340.16</v>
      </c>
      <c r="AC2284" s="947">
        <v>0.15</v>
      </c>
      <c r="AD2284" s="947"/>
      <c r="AE2284" s="947"/>
      <c r="AF2284" s="947">
        <v>352.89</v>
      </c>
      <c r="AG2284" s="947">
        <v>0.06</v>
      </c>
    </row>
    <row r="2285" spans="1:33" s="952" customFormat="1" x14ac:dyDescent="0.2">
      <c r="A2285" s="946">
        <v>38801</v>
      </c>
      <c r="B2285" s="947">
        <v>13.544</v>
      </c>
      <c r="C2285" s="947"/>
      <c r="D2285" s="947">
        <v>9.5530000000000008</v>
      </c>
      <c r="E2285" s="947"/>
      <c r="F2285" s="947">
        <f t="shared" si="73"/>
        <v>23.097000000000001</v>
      </c>
      <c r="G2285" s="947"/>
      <c r="H2285" s="947"/>
      <c r="I2285" s="947"/>
      <c r="J2285" s="947"/>
      <c r="K2285" s="947"/>
      <c r="L2285" s="947"/>
      <c r="M2285" s="947"/>
      <c r="N2285" s="947"/>
      <c r="O2285" s="947"/>
      <c r="P2285" s="947"/>
      <c r="Q2285" s="947"/>
      <c r="R2285" s="947"/>
      <c r="S2285" s="950">
        <v>0.218</v>
      </c>
      <c r="T2285" s="948">
        <v>0</v>
      </c>
      <c r="U2285" s="981">
        <v>0</v>
      </c>
      <c r="V2285" s="947">
        <v>0</v>
      </c>
      <c r="W2285" s="947">
        <v>0</v>
      </c>
      <c r="X2285" s="947"/>
      <c r="Y2285" s="947">
        <f t="shared" si="74"/>
        <v>22.879000000000001</v>
      </c>
      <c r="Z2285" s="947"/>
      <c r="AA2285" s="947">
        <v>0</v>
      </c>
      <c r="AB2285" s="947">
        <v>340.15</v>
      </c>
      <c r="AC2285" s="947">
        <v>0</v>
      </c>
      <c r="AD2285" s="947"/>
      <c r="AE2285" s="947"/>
      <c r="AF2285" s="947">
        <v>353.02</v>
      </c>
      <c r="AG2285" s="947">
        <v>0</v>
      </c>
    </row>
    <row r="2286" spans="1:33" s="952" customFormat="1" x14ac:dyDescent="0.2">
      <c r="A2286" s="946">
        <v>38802</v>
      </c>
      <c r="B2286" s="947">
        <v>13.368</v>
      </c>
      <c r="C2286" s="947"/>
      <c r="D2286" s="947">
        <v>8.8109999999999999</v>
      </c>
      <c r="E2286" s="947"/>
      <c r="F2286" s="947">
        <f t="shared" si="73"/>
        <v>22.179000000000002</v>
      </c>
      <c r="G2286" s="947"/>
      <c r="H2286" s="947"/>
      <c r="I2286" s="947"/>
      <c r="J2286" s="947"/>
      <c r="K2286" s="947"/>
      <c r="L2286" s="947"/>
      <c r="M2286" s="947"/>
      <c r="N2286" s="947"/>
      <c r="O2286" s="947"/>
      <c r="P2286" s="947"/>
      <c r="Q2286" s="947"/>
      <c r="R2286" s="947"/>
      <c r="S2286" s="950">
        <v>0.22500000000000001</v>
      </c>
      <c r="T2286" s="948">
        <v>0</v>
      </c>
      <c r="U2286" s="981">
        <v>0</v>
      </c>
      <c r="V2286" s="947">
        <v>0</v>
      </c>
      <c r="W2286" s="947">
        <v>0</v>
      </c>
      <c r="X2286" s="947"/>
      <c r="Y2286" s="947">
        <f t="shared" si="74"/>
        <v>21.954000000000001</v>
      </c>
      <c r="Z2286" s="947"/>
      <c r="AA2286" s="947">
        <v>0</v>
      </c>
      <c r="AB2286" s="947">
        <v>340.12</v>
      </c>
      <c r="AC2286" s="947">
        <v>0</v>
      </c>
      <c r="AD2286" s="947"/>
      <c r="AE2286" s="947"/>
      <c r="AF2286" s="947">
        <v>352.97</v>
      </c>
      <c r="AG2286" s="947">
        <v>0</v>
      </c>
    </row>
    <row r="2287" spans="1:33" s="952" customFormat="1" x14ac:dyDescent="0.2">
      <c r="A2287" s="946">
        <v>38803</v>
      </c>
      <c r="B2287" s="947">
        <v>16.597000000000001</v>
      </c>
      <c r="C2287" s="947"/>
      <c r="D2287" s="947">
        <v>9.843</v>
      </c>
      <c r="E2287" s="947"/>
      <c r="F2287" s="947">
        <f t="shared" si="73"/>
        <v>26.44</v>
      </c>
      <c r="G2287" s="947"/>
      <c r="H2287" s="947"/>
      <c r="I2287" s="947"/>
      <c r="J2287" s="947"/>
      <c r="K2287" s="947"/>
      <c r="L2287" s="947"/>
      <c r="M2287" s="947"/>
      <c r="N2287" s="947"/>
      <c r="O2287" s="947"/>
      <c r="P2287" s="947"/>
      <c r="Q2287" s="947"/>
      <c r="R2287" s="947"/>
      <c r="S2287" s="947">
        <v>0.32100000000000001</v>
      </c>
      <c r="T2287" s="948">
        <v>0</v>
      </c>
      <c r="U2287" s="981">
        <v>0</v>
      </c>
      <c r="V2287" s="947">
        <v>0</v>
      </c>
      <c r="W2287" s="950">
        <v>0</v>
      </c>
      <c r="X2287" s="950"/>
      <c r="Y2287" s="947">
        <f t="shared" si="74"/>
        <v>26.119</v>
      </c>
      <c r="Z2287" s="947"/>
      <c r="AA2287" s="947">
        <v>0</v>
      </c>
      <c r="AB2287" s="947">
        <v>340.08</v>
      </c>
      <c r="AC2287" s="947">
        <v>0</v>
      </c>
      <c r="AD2287" s="947"/>
      <c r="AE2287" s="947"/>
      <c r="AF2287" s="947">
        <v>352.9</v>
      </c>
      <c r="AG2287" s="947">
        <v>0</v>
      </c>
    </row>
    <row r="2288" spans="1:33" s="952" customFormat="1" x14ac:dyDescent="0.2">
      <c r="A2288" s="946">
        <v>38804</v>
      </c>
      <c r="B2288" s="947">
        <v>16.853999999999999</v>
      </c>
      <c r="C2288" s="947"/>
      <c r="D2288" s="947">
        <v>9.3309999999999995</v>
      </c>
      <c r="E2288" s="947"/>
      <c r="F2288" s="947">
        <f t="shared" si="73"/>
        <v>26.184999999999999</v>
      </c>
      <c r="G2288" s="947"/>
      <c r="H2288" s="947"/>
      <c r="I2288" s="947"/>
      <c r="J2288" s="947"/>
      <c r="K2288" s="947"/>
      <c r="L2288" s="947"/>
      <c r="M2288" s="947"/>
      <c r="N2288" s="947"/>
      <c r="O2288" s="947"/>
      <c r="P2288" s="947"/>
      <c r="Q2288" s="947"/>
      <c r="R2288" s="947"/>
      <c r="S2288" s="947">
        <v>0.31900000000000001</v>
      </c>
      <c r="T2288" s="948">
        <v>0</v>
      </c>
      <c r="U2288" s="981">
        <v>0</v>
      </c>
      <c r="V2288" s="947">
        <v>0</v>
      </c>
      <c r="W2288" s="950">
        <v>0</v>
      </c>
      <c r="X2288" s="950"/>
      <c r="Y2288" s="947">
        <f t="shared" si="74"/>
        <v>25.866</v>
      </c>
      <c r="Z2288" s="947"/>
      <c r="AA2288" s="947">
        <v>0</v>
      </c>
      <c r="AB2288" s="947">
        <v>340.02</v>
      </c>
      <c r="AC2288" s="947">
        <v>0</v>
      </c>
      <c r="AD2288" s="947"/>
      <c r="AE2288" s="947"/>
      <c r="AF2288" s="947">
        <v>352.91</v>
      </c>
      <c r="AG2288" s="947">
        <v>0</v>
      </c>
    </row>
    <row r="2289" spans="1:33" s="952" customFormat="1" x14ac:dyDescent="0.2">
      <c r="A2289" s="946">
        <v>38805</v>
      </c>
      <c r="B2289" s="947">
        <v>14.417</v>
      </c>
      <c r="C2289" s="947"/>
      <c r="D2289" s="947">
        <v>11.268000000000001</v>
      </c>
      <c r="E2289" s="947"/>
      <c r="F2289" s="947">
        <f t="shared" si="73"/>
        <v>25.685000000000002</v>
      </c>
      <c r="G2289" s="947"/>
      <c r="H2289" s="947"/>
      <c r="I2289" s="947"/>
      <c r="J2289" s="947"/>
      <c r="K2289" s="947"/>
      <c r="L2289" s="947"/>
      <c r="M2289" s="947"/>
      <c r="N2289" s="947"/>
      <c r="O2289" s="947"/>
      <c r="P2289" s="947"/>
      <c r="Q2289" s="947"/>
      <c r="R2289" s="947"/>
      <c r="S2289" s="947">
        <v>0.317</v>
      </c>
      <c r="T2289" s="948">
        <v>0</v>
      </c>
      <c r="U2289" s="981">
        <v>0</v>
      </c>
      <c r="V2289" s="947">
        <v>0</v>
      </c>
      <c r="W2289" s="950">
        <v>0</v>
      </c>
      <c r="X2289" s="950"/>
      <c r="Y2289" s="947">
        <f t="shared" si="74"/>
        <v>25.368000000000002</v>
      </c>
      <c r="Z2289" s="947"/>
      <c r="AA2289" s="947">
        <v>0</v>
      </c>
      <c r="AB2289" s="947">
        <v>340</v>
      </c>
      <c r="AC2289" s="947">
        <v>0</v>
      </c>
      <c r="AD2289" s="947"/>
      <c r="AE2289" s="947"/>
      <c r="AF2289" s="980">
        <v>352.91</v>
      </c>
      <c r="AG2289" s="947">
        <v>0</v>
      </c>
    </row>
    <row r="2290" spans="1:33" s="952" customFormat="1" x14ac:dyDescent="0.2">
      <c r="A2290" s="946">
        <v>38806</v>
      </c>
      <c r="B2290" s="947">
        <v>13.468</v>
      </c>
      <c r="C2290" s="947"/>
      <c r="D2290" s="947">
        <v>13.089</v>
      </c>
      <c r="E2290" s="947"/>
      <c r="F2290" s="947">
        <f t="shared" si="73"/>
        <v>26.557000000000002</v>
      </c>
      <c r="G2290" s="947"/>
      <c r="H2290" s="947"/>
      <c r="I2290" s="947"/>
      <c r="J2290" s="947"/>
      <c r="K2290" s="947"/>
      <c r="L2290" s="947"/>
      <c r="M2290" s="947"/>
      <c r="N2290" s="947"/>
      <c r="O2290" s="947"/>
      <c r="P2290" s="947"/>
      <c r="Q2290" s="947"/>
      <c r="R2290" s="947"/>
      <c r="S2290" s="947">
        <v>0.38300000000000001</v>
      </c>
      <c r="T2290" s="948">
        <v>0</v>
      </c>
      <c r="U2290" s="981">
        <v>0</v>
      </c>
      <c r="V2290" s="947">
        <v>0</v>
      </c>
      <c r="W2290" s="947">
        <v>0</v>
      </c>
      <c r="X2290" s="947"/>
      <c r="Y2290" s="947">
        <f t="shared" si="74"/>
        <v>26.174000000000003</v>
      </c>
      <c r="Z2290" s="947"/>
      <c r="AA2290" s="947">
        <v>0</v>
      </c>
      <c r="AB2290" s="980">
        <v>339.95</v>
      </c>
      <c r="AC2290" s="947">
        <v>0</v>
      </c>
      <c r="AD2290" s="947"/>
      <c r="AE2290" s="947"/>
      <c r="AF2290" s="980">
        <v>352.95</v>
      </c>
      <c r="AG2290" s="947">
        <v>0</v>
      </c>
    </row>
    <row r="2291" spans="1:33" s="952" customFormat="1" x14ac:dyDescent="0.2">
      <c r="A2291" s="946">
        <v>38807</v>
      </c>
      <c r="B2291" s="947">
        <v>15.018000000000001</v>
      </c>
      <c r="C2291" s="947"/>
      <c r="D2291" s="947">
        <v>11.157</v>
      </c>
      <c r="E2291" s="947"/>
      <c r="F2291" s="947">
        <f t="shared" si="73"/>
        <v>26.175000000000001</v>
      </c>
      <c r="G2291" s="947"/>
      <c r="H2291" s="947"/>
      <c r="I2291" s="947"/>
      <c r="J2291" s="947"/>
      <c r="K2291" s="947"/>
      <c r="L2291" s="947"/>
      <c r="M2291" s="947"/>
      <c r="N2291" s="947"/>
      <c r="O2291" s="947"/>
      <c r="P2291" s="947"/>
      <c r="Q2291" s="947"/>
      <c r="R2291" s="947"/>
      <c r="S2291" s="947">
        <v>0.3</v>
      </c>
      <c r="T2291" s="948">
        <v>0</v>
      </c>
      <c r="U2291" s="981">
        <v>0</v>
      </c>
      <c r="V2291" s="947">
        <v>0</v>
      </c>
      <c r="W2291" s="947">
        <v>0</v>
      </c>
      <c r="X2291" s="947"/>
      <c r="Y2291" s="947">
        <f t="shared" si="74"/>
        <v>25.875</v>
      </c>
      <c r="Z2291" s="947"/>
      <c r="AA2291" s="947">
        <v>0</v>
      </c>
      <c r="AB2291" s="980">
        <v>339.94</v>
      </c>
      <c r="AC2291" s="947">
        <v>0</v>
      </c>
      <c r="AD2291" s="947"/>
      <c r="AE2291" s="947"/>
      <c r="AF2291" s="947">
        <v>352.96</v>
      </c>
      <c r="AG2291" s="947">
        <v>0</v>
      </c>
    </row>
    <row r="2292" spans="1:33" s="952" customFormat="1" x14ac:dyDescent="0.2">
      <c r="A2292" s="946">
        <v>38808</v>
      </c>
      <c r="B2292" s="947">
        <v>15.606</v>
      </c>
      <c r="C2292" s="947"/>
      <c r="D2292" s="947">
        <v>9.4760000000000009</v>
      </c>
      <c r="E2292" s="947"/>
      <c r="F2292" s="947">
        <f t="shared" si="73"/>
        <v>25.082000000000001</v>
      </c>
      <c r="G2292" s="947"/>
      <c r="H2292" s="947"/>
      <c r="I2292" s="947"/>
      <c r="J2292" s="947"/>
      <c r="K2292" s="947"/>
      <c r="L2292" s="947"/>
      <c r="M2292" s="947"/>
      <c r="N2292" s="947"/>
      <c r="O2292" s="947"/>
      <c r="P2292" s="947"/>
      <c r="Q2292" s="947"/>
      <c r="R2292" s="947"/>
      <c r="S2292" s="947">
        <v>0.23200000000000001</v>
      </c>
      <c r="T2292" s="948">
        <v>0</v>
      </c>
      <c r="U2292" s="949">
        <v>0</v>
      </c>
      <c r="V2292" s="947">
        <v>0</v>
      </c>
      <c r="W2292" s="947">
        <v>0</v>
      </c>
      <c r="X2292" s="947"/>
      <c r="Y2292" s="947">
        <f t="shared" si="74"/>
        <v>24.85</v>
      </c>
      <c r="Z2292" s="947"/>
      <c r="AA2292" s="947">
        <v>0</v>
      </c>
      <c r="AB2292" s="947">
        <v>339.92</v>
      </c>
      <c r="AC2292" s="947">
        <v>0</v>
      </c>
      <c r="AD2292" s="947"/>
      <c r="AE2292" s="947"/>
      <c r="AF2292" s="950">
        <v>352.96</v>
      </c>
      <c r="AG2292" s="950">
        <v>0</v>
      </c>
    </row>
    <row r="2293" spans="1:33" s="952" customFormat="1" x14ac:dyDescent="0.2">
      <c r="A2293" s="946">
        <v>38809</v>
      </c>
      <c r="B2293" s="947">
        <v>15.243</v>
      </c>
      <c r="C2293" s="947"/>
      <c r="D2293" s="947">
        <v>9.8320000000000007</v>
      </c>
      <c r="E2293" s="947"/>
      <c r="F2293" s="947">
        <f t="shared" si="73"/>
        <v>25.075000000000003</v>
      </c>
      <c r="G2293" s="947"/>
      <c r="H2293" s="947"/>
      <c r="I2293" s="947"/>
      <c r="J2293" s="947"/>
      <c r="K2293" s="947"/>
      <c r="L2293" s="947"/>
      <c r="M2293" s="947"/>
      <c r="N2293" s="947"/>
      <c r="O2293" s="947"/>
      <c r="P2293" s="947"/>
      <c r="Q2293" s="947"/>
      <c r="R2293" s="947"/>
      <c r="S2293" s="947">
        <v>0.27100000000000002</v>
      </c>
      <c r="T2293" s="948">
        <v>0</v>
      </c>
      <c r="U2293" s="949">
        <v>0</v>
      </c>
      <c r="V2293" s="947">
        <v>0</v>
      </c>
      <c r="W2293" s="947">
        <v>0</v>
      </c>
      <c r="X2293" s="947"/>
      <c r="Y2293" s="947">
        <f t="shared" si="74"/>
        <v>24.804000000000002</v>
      </c>
      <c r="Z2293" s="947"/>
      <c r="AA2293" s="947">
        <v>0</v>
      </c>
      <c r="AB2293" s="947">
        <v>339.9</v>
      </c>
      <c r="AC2293" s="947">
        <v>0.1</v>
      </c>
      <c r="AD2293" s="947"/>
      <c r="AE2293" s="947"/>
      <c r="AF2293" s="950">
        <v>352.95</v>
      </c>
      <c r="AG2293" s="950">
        <v>0</v>
      </c>
    </row>
    <row r="2294" spans="1:33" s="952" customFormat="1" x14ac:dyDescent="0.2">
      <c r="A2294" s="946">
        <v>38810</v>
      </c>
      <c r="B2294" s="953">
        <v>17.105</v>
      </c>
      <c r="C2294" s="953"/>
      <c r="D2294" s="947">
        <v>8.8610000000000007</v>
      </c>
      <c r="E2294" s="947"/>
      <c r="F2294" s="947">
        <f t="shared" si="73"/>
        <v>25.966000000000001</v>
      </c>
      <c r="G2294" s="947"/>
      <c r="H2294" s="947"/>
      <c r="I2294" s="947"/>
      <c r="J2294" s="947"/>
      <c r="K2294" s="947"/>
      <c r="L2294" s="947"/>
      <c r="M2294" s="947"/>
      <c r="N2294" s="947"/>
      <c r="O2294" s="947"/>
      <c r="P2294" s="947"/>
      <c r="Q2294" s="947"/>
      <c r="R2294" s="947"/>
      <c r="S2294" s="947">
        <v>0.372</v>
      </c>
      <c r="T2294" s="948">
        <v>0</v>
      </c>
      <c r="U2294" s="949">
        <v>0</v>
      </c>
      <c r="V2294" s="947">
        <v>0</v>
      </c>
      <c r="W2294" s="947">
        <v>0</v>
      </c>
      <c r="X2294" s="947"/>
      <c r="Y2294" s="947">
        <f t="shared" si="74"/>
        <v>25.594000000000001</v>
      </c>
      <c r="Z2294" s="947"/>
      <c r="AA2294" s="947">
        <v>0</v>
      </c>
      <c r="AB2294" s="947">
        <v>339.95</v>
      </c>
      <c r="AC2294" s="947">
        <v>0.21</v>
      </c>
      <c r="AD2294" s="947"/>
      <c r="AE2294" s="947"/>
      <c r="AF2294" s="947">
        <v>353.05</v>
      </c>
      <c r="AG2294" s="947">
        <v>0.25</v>
      </c>
    </row>
    <row r="2295" spans="1:33" s="952" customFormat="1" x14ac:dyDescent="0.2">
      <c r="A2295" s="946">
        <v>38811</v>
      </c>
      <c r="B2295" s="947">
        <v>17.338999999999999</v>
      </c>
      <c r="C2295" s="947"/>
      <c r="D2295" s="947">
        <v>8.6120000000000001</v>
      </c>
      <c r="E2295" s="947"/>
      <c r="F2295" s="947">
        <f t="shared" si="73"/>
        <v>25.951000000000001</v>
      </c>
      <c r="G2295" s="947"/>
      <c r="H2295" s="947"/>
      <c r="I2295" s="947"/>
      <c r="J2295" s="947"/>
      <c r="K2295" s="947"/>
      <c r="L2295" s="947"/>
      <c r="M2295" s="947"/>
      <c r="N2295" s="947"/>
      <c r="O2295" s="947"/>
      <c r="P2295" s="947"/>
      <c r="Q2295" s="947"/>
      <c r="R2295" s="947"/>
      <c r="S2295" s="950">
        <v>0.372</v>
      </c>
      <c r="T2295" s="948">
        <v>0</v>
      </c>
      <c r="U2295" s="949">
        <v>0</v>
      </c>
      <c r="V2295" s="947">
        <v>0</v>
      </c>
      <c r="W2295" s="947">
        <v>0</v>
      </c>
      <c r="X2295" s="947"/>
      <c r="Y2295" s="947">
        <f t="shared" si="74"/>
        <v>25.579000000000001</v>
      </c>
      <c r="Z2295" s="947"/>
      <c r="AA2295" s="947">
        <v>0</v>
      </c>
      <c r="AB2295" s="950">
        <v>339.94</v>
      </c>
      <c r="AC2295" s="950">
        <v>0</v>
      </c>
      <c r="AD2295" s="950"/>
      <c r="AE2295" s="950"/>
      <c r="AF2295" s="950">
        <v>353.06</v>
      </c>
      <c r="AG2295" s="950">
        <v>0</v>
      </c>
    </row>
    <row r="2296" spans="1:33" s="952" customFormat="1" x14ac:dyDescent="0.2">
      <c r="A2296" s="946">
        <v>38812</v>
      </c>
      <c r="B2296" s="947">
        <v>18.318000000000001</v>
      </c>
      <c r="C2296" s="947"/>
      <c r="D2296" s="947">
        <v>8.9570000000000007</v>
      </c>
      <c r="E2296" s="947"/>
      <c r="F2296" s="947">
        <f t="shared" si="73"/>
        <v>27.275000000000002</v>
      </c>
      <c r="G2296" s="947"/>
      <c r="H2296" s="947"/>
      <c r="I2296" s="947"/>
      <c r="J2296" s="947"/>
      <c r="K2296" s="947"/>
      <c r="L2296" s="947"/>
      <c r="M2296" s="947"/>
      <c r="N2296" s="947"/>
      <c r="O2296" s="947"/>
      <c r="P2296" s="947"/>
      <c r="Q2296" s="947"/>
      <c r="R2296" s="947"/>
      <c r="S2296" s="950">
        <v>0.32500000000000001</v>
      </c>
      <c r="T2296" s="948">
        <v>0</v>
      </c>
      <c r="U2296" s="949">
        <v>0</v>
      </c>
      <c r="V2296" s="947">
        <v>0</v>
      </c>
      <c r="W2296" s="947">
        <v>0</v>
      </c>
      <c r="X2296" s="947"/>
      <c r="Y2296" s="947">
        <f t="shared" si="74"/>
        <v>26.950000000000003</v>
      </c>
      <c r="Z2296" s="947"/>
      <c r="AA2296" s="947">
        <v>0</v>
      </c>
      <c r="AB2296" s="950">
        <v>339.94</v>
      </c>
      <c r="AC2296" s="950">
        <v>0</v>
      </c>
      <c r="AD2296" s="950"/>
      <c r="AE2296" s="950"/>
      <c r="AF2296" s="950">
        <v>352.95</v>
      </c>
      <c r="AG2296" s="950">
        <v>0</v>
      </c>
    </row>
    <row r="2297" spans="1:33" s="952" customFormat="1" x14ac:dyDescent="0.2">
      <c r="A2297" s="946">
        <v>38813</v>
      </c>
      <c r="B2297" s="947">
        <v>17.84</v>
      </c>
      <c r="C2297" s="947"/>
      <c r="D2297" s="947">
        <v>9.3979999999999997</v>
      </c>
      <c r="E2297" s="947"/>
      <c r="F2297" s="947">
        <f t="shared" si="73"/>
        <v>27.238</v>
      </c>
      <c r="G2297" s="947"/>
      <c r="H2297" s="947"/>
      <c r="I2297" s="947"/>
      <c r="J2297" s="947"/>
      <c r="K2297" s="947"/>
      <c r="L2297" s="947"/>
      <c r="M2297" s="947"/>
      <c r="N2297" s="947"/>
      <c r="O2297" s="947"/>
      <c r="P2297" s="947"/>
      <c r="Q2297" s="947"/>
      <c r="R2297" s="947"/>
      <c r="S2297" s="950">
        <v>0.33700000000000002</v>
      </c>
      <c r="T2297" s="948">
        <v>0</v>
      </c>
      <c r="U2297" s="949">
        <v>0</v>
      </c>
      <c r="V2297" s="947">
        <v>0</v>
      </c>
      <c r="W2297" s="947">
        <v>0</v>
      </c>
      <c r="X2297" s="947"/>
      <c r="Y2297" s="947">
        <f t="shared" si="74"/>
        <v>26.901</v>
      </c>
      <c r="Z2297" s="947"/>
      <c r="AA2297" s="947">
        <v>0</v>
      </c>
      <c r="AB2297" s="947">
        <v>339.93</v>
      </c>
      <c r="AC2297" s="947">
        <v>0</v>
      </c>
      <c r="AD2297" s="947"/>
      <c r="AE2297" s="947"/>
      <c r="AF2297" s="947">
        <v>352.95</v>
      </c>
      <c r="AG2297" s="947">
        <v>0</v>
      </c>
    </row>
    <row r="2298" spans="1:33" s="952" customFormat="1" x14ac:dyDescent="0.2">
      <c r="A2298" s="946">
        <v>38814</v>
      </c>
      <c r="B2298" s="947">
        <v>17.004000000000001</v>
      </c>
      <c r="C2298" s="947"/>
      <c r="D2298" s="947">
        <v>10.271000000000001</v>
      </c>
      <c r="E2298" s="947"/>
      <c r="F2298" s="947">
        <f t="shared" si="73"/>
        <v>27.275000000000002</v>
      </c>
      <c r="G2298" s="947"/>
      <c r="H2298" s="947"/>
      <c r="I2298" s="947"/>
      <c r="J2298" s="947"/>
      <c r="K2298" s="947"/>
      <c r="L2298" s="947"/>
      <c r="M2298" s="947"/>
      <c r="N2298" s="947"/>
      <c r="O2298" s="947"/>
      <c r="P2298" s="947"/>
      <c r="Q2298" s="947"/>
      <c r="R2298" s="947"/>
      <c r="S2298" s="950">
        <v>0.29199999999999998</v>
      </c>
      <c r="T2298" s="948">
        <v>0</v>
      </c>
      <c r="U2298" s="949">
        <v>0</v>
      </c>
      <c r="V2298" s="947">
        <v>0</v>
      </c>
      <c r="W2298" s="947">
        <v>0</v>
      </c>
      <c r="X2298" s="947"/>
      <c r="Y2298" s="947">
        <f t="shared" si="74"/>
        <v>26.983000000000001</v>
      </c>
      <c r="Z2298" s="947"/>
      <c r="AA2298" s="947">
        <v>0</v>
      </c>
      <c r="AB2298" s="947">
        <v>339.95</v>
      </c>
      <c r="AC2298" s="947">
        <v>0.3</v>
      </c>
      <c r="AD2298" s="947"/>
      <c r="AE2298" s="947"/>
      <c r="AF2298" s="947">
        <v>352.99</v>
      </c>
      <c r="AG2298" s="947">
        <v>0.34</v>
      </c>
    </row>
    <row r="2299" spans="1:33" s="952" customFormat="1" x14ac:dyDescent="0.2">
      <c r="A2299" s="946">
        <v>38815</v>
      </c>
      <c r="B2299" s="950">
        <v>14.901</v>
      </c>
      <c r="C2299" s="950"/>
      <c r="D2299" s="947">
        <v>10.186999999999999</v>
      </c>
      <c r="E2299" s="947"/>
      <c r="F2299" s="947">
        <f t="shared" si="73"/>
        <v>25.088000000000001</v>
      </c>
      <c r="G2299" s="947"/>
      <c r="H2299" s="947"/>
      <c r="I2299" s="947"/>
      <c r="J2299" s="947"/>
      <c r="K2299" s="947"/>
      <c r="L2299" s="947"/>
      <c r="M2299" s="947"/>
      <c r="N2299" s="947"/>
      <c r="O2299" s="947"/>
      <c r="P2299" s="947"/>
      <c r="Q2299" s="947"/>
      <c r="R2299" s="947"/>
      <c r="S2299" s="950">
        <v>0.216</v>
      </c>
      <c r="T2299" s="948">
        <v>0</v>
      </c>
      <c r="U2299" s="949">
        <v>0</v>
      </c>
      <c r="V2299" s="947">
        <v>0</v>
      </c>
      <c r="W2299" s="947">
        <v>0</v>
      </c>
      <c r="X2299" s="947"/>
      <c r="Y2299" s="947">
        <f t="shared" si="74"/>
        <v>24.872</v>
      </c>
      <c r="Z2299" s="947"/>
      <c r="AA2299" s="947">
        <v>0</v>
      </c>
      <c r="AB2299" s="947">
        <v>339.94</v>
      </c>
      <c r="AC2299" s="947">
        <v>0.1</v>
      </c>
      <c r="AD2299" s="947"/>
      <c r="AE2299" s="947"/>
      <c r="AF2299" s="980">
        <v>353.04</v>
      </c>
      <c r="AG2299" s="947">
        <v>0.15</v>
      </c>
    </row>
    <row r="2300" spans="1:33" s="952" customFormat="1" x14ac:dyDescent="0.2">
      <c r="A2300" s="946">
        <v>38816</v>
      </c>
      <c r="B2300" s="947">
        <v>14.24</v>
      </c>
      <c r="C2300" s="947"/>
      <c r="D2300" s="947">
        <v>8.0530000000000008</v>
      </c>
      <c r="E2300" s="947"/>
      <c r="F2300" s="947">
        <f t="shared" si="73"/>
        <v>22.292999999999999</v>
      </c>
      <c r="G2300" s="947"/>
      <c r="H2300" s="947"/>
      <c r="I2300" s="947"/>
      <c r="J2300" s="947"/>
      <c r="K2300" s="947"/>
      <c r="L2300" s="947"/>
      <c r="M2300" s="947"/>
      <c r="N2300" s="947"/>
      <c r="O2300" s="947"/>
      <c r="P2300" s="947"/>
      <c r="Q2300" s="947"/>
      <c r="R2300" s="947"/>
      <c r="S2300" s="950">
        <v>0.255</v>
      </c>
      <c r="T2300" s="948">
        <v>0</v>
      </c>
      <c r="U2300" s="949">
        <v>0</v>
      </c>
      <c r="V2300" s="947">
        <v>0</v>
      </c>
      <c r="W2300" s="947">
        <v>0</v>
      </c>
      <c r="X2300" s="947"/>
      <c r="Y2300" s="947">
        <f t="shared" si="74"/>
        <v>22.038</v>
      </c>
      <c r="Z2300" s="947"/>
      <c r="AA2300" s="947">
        <v>0</v>
      </c>
      <c r="AB2300" s="947">
        <v>339.92</v>
      </c>
      <c r="AC2300" s="947">
        <v>0</v>
      </c>
      <c r="AD2300" s="947"/>
      <c r="AE2300" s="947"/>
      <c r="AF2300" s="947">
        <v>352.98</v>
      </c>
      <c r="AG2300" s="947">
        <v>0</v>
      </c>
    </row>
    <row r="2301" spans="1:33" s="952" customFormat="1" x14ac:dyDescent="0.2">
      <c r="A2301" s="946">
        <v>38817</v>
      </c>
      <c r="B2301" s="947">
        <v>16.465</v>
      </c>
      <c r="C2301" s="947"/>
      <c r="D2301" s="950">
        <v>9.4499999999999993</v>
      </c>
      <c r="E2301" s="950"/>
      <c r="F2301" s="947">
        <f t="shared" si="73"/>
        <v>25.914999999999999</v>
      </c>
      <c r="G2301" s="947"/>
      <c r="H2301" s="947"/>
      <c r="I2301" s="947"/>
      <c r="J2301" s="947"/>
      <c r="K2301" s="947"/>
      <c r="L2301" s="947"/>
      <c r="M2301" s="947"/>
      <c r="N2301" s="947"/>
      <c r="O2301" s="947"/>
      <c r="P2301" s="947"/>
      <c r="Q2301" s="947"/>
      <c r="R2301" s="947"/>
      <c r="S2301" s="950">
        <v>0.28399999999999997</v>
      </c>
      <c r="T2301" s="948">
        <v>0</v>
      </c>
      <c r="U2301" s="949">
        <v>0</v>
      </c>
      <c r="V2301" s="1014">
        <v>0</v>
      </c>
      <c r="W2301" s="1014">
        <v>0</v>
      </c>
      <c r="X2301" s="1014"/>
      <c r="Y2301" s="947">
        <f t="shared" si="74"/>
        <v>25.631</v>
      </c>
      <c r="Z2301" s="947"/>
      <c r="AA2301" s="947">
        <v>0</v>
      </c>
      <c r="AB2301" s="1016">
        <v>339.93</v>
      </c>
      <c r="AC2301" s="950">
        <v>0</v>
      </c>
      <c r="AD2301" s="950"/>
      <c r="AE2301" s="950"/>
      <c r="AF2301" s="947">
        <v>353.04</v>
      </c>
      <c r="AG2301" s="947">
        <v>0</v>
      </c>
    </row>
    <row r="2302" spans="1:33" s="952" customFormat="1" x14ac:dyDescent="0.2">
      <c r="A2302" s="946">
        <v>38818</v>
      </c>
      <c r="B2302" s="947">
        <v>19.417999999999999</v>
      </c>
      <c r="C2302" s="947"/>
      <c r="D2302" s="947">
        <v>7.8250000000000002</v>
      </c>
      <c r="E2302" s="947"/>
      <c r="F2302" s="947">
        <f t="shared" si="73"/>
        <v>27.242999999999999</v>
      </c>
      <c r="G2302" s="947"/>
      <c r="H2302" s="947"/>
      <c r="I2302" s="947"/>
      <c r="J2302" s="947"/>
      <c r="K2302" s="947"/>
      <c r="L2302" s="947"/>
      <c r="M2302" s="947"/>
      <c r="N2302" s="947"/>
      <c r="O2302" s="947"/>
      <c r="P2302" s="947"/>
      <c r="Q2302" s="947"/>
      <c r="R2302" s="947"/>
      <c r="S2302" s="950">
        <v>0.36099999999999999</v>
      </c>
      <c r="T2302" s="948">
        <v>0</v>
      </c>
      <c r="U2302" s="949">
        <v>0</v>
      </c>
      <c r="V2302" s="1014">
        <v>0</v>
      </c>
      <c r="W2302" s="1014">
        <v>0</v>
      </c>
      <c r="X2302" s="1014"/>
      <c r="Y2302" s="947">
        <f t="shared" si="74"/>
        <v>26.881999999999998</v>
      </c>
      <c r="Z2302" s="947"/>
      <c r="AA2302" s="947">
        <v>0</v>
      </c>
      <c r="AB2302" s="947">
        <v>339.95</v>
      </c>
      <c r="AC2302" s="947">
        <v>0</v>
      </c>
      <c r="AD2302" s="947"/>
      <c r="AE2302" s="947"/>
      <c r="AF2302" s="980">
        <v>352.92</v>
      </c>
      <c r="AG2302" s="947">
        <v>0</v>
      </c>
    </row>
    <row r="2303" spans="1:33" s="952" customFormat="1" x14ac:dyDescent="0.2">
      <c r="A2303" s="946">
        <v>38819</v>
      </c>
      <c r="B2303" s="947">
        <v>18.318999999999999</v>
      </c>
      <c r="C2303" s="947"/>
      <c r="D2303" s="947">
        <v>8.9039999999999999</v>
      </c>
      <c r="E2303" s="947"/>
      <c r="F2303" s="947">
        <f t="shared" si="73"/>
        <v>27.222999999999999</v>
      </c>
      <c r="G2303" s="947"/>
      <c r="H2303" s="947"/>
      <c r="I2303" s="947"/>
      <c r="J2303" s="947"/>
      <c r="K2303" s="947"/>
      <c r="L2303" s="947"/>
      <c r="M2303" s="947"/>
      <c r="N2303" s="947"/>
      <c r="O2303" s="947"/>
      <c r="P2303" s="947"/>
      <c r="Q2303" s="947"/>
      <c r="R2303" s="947"/>
      <c r="S2303" s="950">
        <v>0.39200000000000002</v>
      </c>
      <c r="T2303" s="948">
        <v>0</v>
      </c>
      <c r="U2303" s="949">
        <v>0</v>
      </c>
      <c r="V2303" s="1014">
        <v>0</v>
      </c>
      <c r="W2303" s="1014">
        <v>0</v>
      </c>
      <c r="X2303" s="1014"/>
      <c r="Y2303" s="947">
        <f t="shared" si="74"/>
        <v>26.831</v>
      </c>
      <c r="Z2303" s="947"/>
      <c r="AA2303" s="947">
        <v>0</v>
      </c>
      <c r="AB2303" s="947">
        <v>339.94</v>
      </c>
      <c r="AC2303" s="947">
        <v>0</v>
      </c>
      <c r="AD2303" s="947"/>
      <c r="AE2303" s="947"/>
      <c r="AF2303" s="947">
        <v>352.95</v>
      </c>
      <c r="AG2303" s="947">
        <v>0</v>
      </c>
    </row>
    <row r="2304" spans="1:33" s="952" customFormat="1" x14ac:dyDescent="0.2">
      <c r="A2304" s="946">
        <v>38820</v>
      </c>
      <c r="B2304" s="947">
        <v>18.385999999999999</v>
      </c>
      <c r="C2304" s="947"/>
      <c r="D2304" s="947">
        <v>11.036</v>
      </c>
      <c r="E2304" s="947"/>
      <c r="F2304" s="947">
        <f t="shared" si="73"/>
        <v>29.421999999999997</v>
      </c>
      <c r="G2304" s="947"/>
      <c r="H2304" s="947"/>
      <c r="I2304" s="947"/>
      <c r="J2304" s="947"/>
      <c r="K2304" s="947"/>
      <c r="L2304" s="947"/>
      <c r="M2304" s="947"/>
      <c r="N2304" s="947"/>
      <c r="O2304" s="947"/>
      <c r="P2304" s="947"/>
      <c r="Q2304" s="947"/>
      <c r="R2304" s="947"/>
      <c r="S2304" s="947">
        <v>0.314</v>
      </c>
      <c r="T2304" s="948">
        <v>0</v>
      </c>
      <c r="U2304" s="949">
        <v>0</v>
      </c>
      <c r="V2304" s="1014">
        <v>0</v>
      </c>
      <c r="W2304" s="1014">
        <v>0</v>
      </c>
      <c r="X2304" s="1014"/>
      <c r="Y2304" s="947">
        <f t="shared" si="74"/>
        <v>29.107999999999997</v>
      </c>
      <c r="Z2304" s="947"/>
      <c r="AA2304" s="947">
        <v>0</v>
      </c>
      <c r="AB2304" s="950">
        <v>339.92</v>
      </c>
      <c r="AC2304" s="950">
        <v>0</v>
      </c>
      <c r="AD2304" s="950"/>
      <c r="AE2304" s="950"/>
      <c r="AF2304" s="947">
        <v>352.89</v>
      </c>
      <c r="AG2304" s="947">
        <v>0</v>
      </c>
    </row>
    <row r="2305" spans="1:33" s="952" customFormat="1" x14ac:dyDescent="0.2">
      <c r="A2305" s="946">
        <v>38821</v>
      </c>
      <c r="B2305" s="947">
        <v>16.244</v>
      </c>
      <c r="C2305" s="947"/>
      <c r="D2305" s="947">
        <v>11.212</v>
      </c>
      <c r="E2305" s="947"/>
      <c r="F2305" s="947">
        <f t="shared" si="73"/>
        <v>27.456</v>
      </c>
      <c r="G2305" s="947"/>
      <c r="H2305" s="947"/>
      <c r="I2305" s="947"/>
      <c r="J2305" s="947"/>
      <c r="K2305" s="947"/>
      <c r="L2305" s="947"/>
      <c r="M2305" s="947"/>
      <c r="N2305" s="947"/>
      <c r="O2305" s="947"/>
      <c r="P2305" s="947"/>
      <c r="Q2305" s="947"/>
      <c r="R2305" s="947"/>
      <c r="S2305" s="947">
        <v>0.255</v>
      </c>
      <c r="T2305" s="948">
        <v>0</v>
      </c>
      <c r="U2305" s="949">
        <v>0</v>
      </c>
      <c r="V2305" s="1014">
        <v>0</v>
      </c>
      <c r="W2305" s="1014">
        <v>0</v>
      </c>
      <c r="X2305" s="1014"/>
      <c r="Y2305" s="947">
        <f t="shared" si="74"/>
        <v>27.201000000000001</v>
      </c>
      <c r="Z2305" s="947"/>
      <c r="AA2305" s="947">
        <v>0</v>
      </c>
      <c r="AB2305" s="947">
        <v>339.91</v>
      </c>
      <c r="AC2305" s="947">
        <v>0</v>
      </c>
      <c r="AD2305" s="947"/>
      <c r="AE2305" s="947"/>
      <c r="AF2305" s="947">
        <v>352.92</v>
      </c>
      <c r="AG2305" s="947">
        <v>0</v>
      </c>
    </row>
    <row r="2306" spans="1:33" s="952" customFormat="1" x14ac:dyDescent="0.2">
      <c r="A2306" s="946">
        <v>38822</v>
      </c>
      <c r="B2306" s="947">
        <v>18.61</v>
      </c>
      <c r="C2306" s="947"/>
      <c r="D2306" s="947">
        <v>11.289</v>
      </c>
      <c r="E2306" s="947"/>
      <c r="F2306" s="947">
        <f t="shared" si="73"/>
        <v>29.899000000000001</v>
      </c>
      <c r="G2306" s="947"/>
      <c r="H2306" s="947"/>
      <c r="I2306" s="947"/>
      <c r="J2306" s="947"/>
      <c r="K2306" s="947"/>
      <c r="L2306" s="947"/>
      <c r="M2306" s="947"/>
      <c r="N2306" s="947"/>
      <c r="O2306" s="947"/>
      <c r="P2306" s="947"/>
      <c r="Q2306" s="947"/>
      <c r="R2306" s="947"/>
      <c r="S2306" s="947">
        <v>0.24199999999999999</v>
      </c>
      <c r="T2306" s="948">
        <v>0</v>
      </c>
      <c r="U2306" s="949">
        <v>0</v>
      </c>
      <c r="V2306" s="1014">
        <v>0</v>
      </c>
      <c r="W2306" s="1014">
        <v>0</v>
      </c>
      <c r="X2306" s="1014"/>
      <c r="Y2306" s="947">
        <f t="shared" si="74"/>
        <v>29.657</v>
      </c>
      <c r="Z2306" s="947"/>
      <c r="AA2306" s="947">
        <v>0</v>
      </c>
      <c r="AB2306" s="947">
        <v>339.9</v>
      </c>
      <c r="AC2306" s="947">
        <v>0</v>
      </c>
      <c r="AD2306" s="947"/>
      <c r="AE2306" s="947"/>
      <c r="AF2306" s="947">
        <v>352.87</v>
      </c>
      <c r="AG2306" s="947">
        <v>0</v>
      </c>
    </row>
    <row r="2307" spans="1:33" s="952" customFormat="1" x14ac:dyDescent="0.2">
      <c r="A2307" s="946">
        <v>38823</v>
      </c>
      <c r="B2307" s="947">
        <v>15.94</v>
      </c>
      <c r="C2307" s="947"/>
      <c r="D2307" s="947">
        <v>14.865</v>
      </c>
      <c r="E2307" s="947"/>
      <c r="F2307" s="947">
        <f t="shared" si="73"/>
        <v>30.805</v>
      </c>
      <c r="G2307" s="947"/>
      <c r="H2307" s="947"/>
      <c r="I2307" s="947"/>
      <c r="J2307" s="947"/>
      <c r="K2307" s="947"/>
      <c r="L2307" s="947"/>
      <c r="M2307" s="947"/>
      <c r="N2307" s="947"/>
      <c r="O2307" s="947"/>
      <c r="P2307" s="947"/>
      <c r="Q2307" s="947"/>
      <c r="R2307" s="947"/>
      <c r="S2307" s="947">
        <v>0.24399999999999999</v>
      </c>
      <c r="T2307" s="948">
        <v>0</v>
      </c>
      <c r="U2307" s="949">
        <v>0</v>
      </c>
      <c r="V2307" s="1014">
        <v>0</v>
      </c>
      <c r="W2307" s="1014">
        <v>0</v>
      </c>
      <c r="X2307" s="1014"/>
      <c r="Y2307" s="947">
        <f t="shared" si="74"/>
        <v>30.561</v>
      </c>
      <c r="Z2307" s="947"/>
      <c r="AA2307" s="947">
        <v>0</v>
      </c>
      <c r="AB2307" s="947">
        <v>339.9</v>
      </c>
      <c r="AC2307" s="947">
        <v>0</v>
      </c>
      <c r="AD2307" s="947"/>
      <c r="AE2307" s="947"/>
      <c r="AF2307" s="1016">
        <v>352.84</v>
      </c>
      <c r="AG2307" s="950">
        <v>0</v>
      </c>
    </row>
    <row r="2308" spans="1:33" s="952" customFormat="1" x14ac:dyDescent="0.2">
      <c r="A2308" s="946">
        <v>38824</v>
      </c>
      <c r="B2308" s="947">
        <v>18.408000000000001</v>
      </c>
      <c r="C2308" s="947"/>
      <c r="D2308" s="947">
        <v>9.0399999999999991</v>
      </c>
      <c r="E2308" s="947"/>
      <c r="F2308" s="947">
        <f t="shared" si="73"/>
        <v>27.448</v>
      </c>
      <c r="G2308" s="947"/>
      <c r="H2308" s="947"/>
      <c r="I2308" s="947"/>
      <c r="J2308" s="947"/>
      <c r="K2308" s="947"/>
      <c r="L2308" s="947"/>
      <c r="M2308" s="947"/>
      <c r="N2308" s="947"/>
      <c r="O2308" s="947"/>
      <c r="P2308" s="947"/>
      <c r="Q2308" s="947"/>
      <c r="R2308" s="947"/>
      <c r="S2308" s="950">
        <v>0.26800000000000002</v>
      </c>
      <c r="T2308" s="948">
        <v>0</v>
      </c>
      <c r="U2308" s="949">
        <v>0</v>
      </c>
      <c r="V2308" s="947">
        <v>0</v>
      </c>
      <c r="W2308" s="947">
        <v>0</v>
      </c>
      <c r="X2308" s="947"/>
      <c r="Y2308" s="947">
        <f t="shared" si="74"/>
        <v>27.18</v>
      </c>
      <c r="Z2308" s="947"/>
      <c r="AA2308" s="947">
        <v>0</v>
      </c>
      <c r="AB2308" s="947">
        <v>339.9</v>
      </c>
      <c r="AC2308" s="947">
        <v>0.3</v>
      </c>
      <c r="AD2308" s="947"/>
      <c r="AE2308" s="947"/>
      <c r="AF2308" s="947">
        <v>352.89</v>
      </c>
      <c r="AG2308" s="947">
        <v>0.2</v>
      </c>
    </row>
    <row r="2309" spans="1:33" s="952" customFormat="1" x14ac:dyDescent="0.2">
      <c r="A2309" s="946">
        <v>38825</v>
      </c>
      <c r="B2309" s="947">
        <v>16.902000000000001</v>
      </c>
      <c r="C2309" s="947"/>
      <c r="D2309" s="947">
        <v>9.2780000000000005</v>
      </c>
      <c r="E2309" s="947"/>
      <c r="F2309" s="947">
        <f t="shared" si="73"/>
        <v>26.18</v>
      </c>
      <c r="G2309" s="947"/>
      <c r="H2309" s="947"/>
      <c r="I2309" s="947"/>
      <c r="J2309" s="947"/>
      <c r="K2309" s="947"/>
      <c r="L2309" s="947"/>
      <c r="M2309" s="947"/>
      <c r="N2309" s="947"/>
      <c r="O2309" s="947"/>
      <c r="P2309" s="947"/>
      <c r="Q2309" s="947"/>
      <c r="R2309" s="947"/>
      <c r="S2309" s="950">
        <v>0.33300000000000002</v>
      </c>
      <c r="T2309" s="948">
        <v>0</v>
      </c>
      <c r="U2309" s="949">
        <v>0</v>
      </c>
      <c r="V2309" s="947">
        <v>0</v>
      </c>
      <c r="W2309" s="947">
        <v>0</v>
      </c>
      <c r="X2309" s="947"/>
      <c r="Y2309" s="947">
        <f t="shared" si="74"/>
        <v>25.847000000000001</v>
      </c>
      <c r="Z2309" s="947"/>
      <c r="AA2309" s="947">
        <v>0</v>
      </c>
      <c r="AB2309" s="947">
        <v>339.88</v>
      </c>
      <c r="AC2309" s="947">
        <v>0</v>
      </c>
      <c r="AD2309" s="947"/>
      <c r="AE2309" s="947"/>
      <c r="AF2309" s="947">
        <v>352.89</v>
      </c>
      <c r="AG2309" s="947">
        <v>0</v>
      </c>
    </row>
    <row r="2310" spans="1:33" s="952" customFormat="1" x14ac:dyDescent="0.2">
      <c r="A2310" s="946">
        <v>38826</v>
      </c>
      <c r="B2310" s="947">
        <v>16.588999999999999</v>
      </c>
      <c r="C2310" s="947"/>
      <c r="D2310" s="947">
        <v>10.843999999999999</v>
      </c>
      <c r="E2310" s="947"/>
      <c r="F2310" s="947">
        <f t="shared" si="73"/>
        <v>27.433</v>
      </c>
      <c r="G2310" s="947"/>
      <c r="H2310" s="947"/>
      <c r="I2310" s="947"/>
      <c r="J2310" s="947"/>
      <c r="K2310" s="947"/>
      <c r="L2310" s="947"/>
      <c r="M2310" s="947"/>
      <c r="N2310" s="947"/>
      <c r="O2310" s="947"/>
      <c r="P2310" s="947"/>
      <c r="Q2310" s="947"/>
      <c r="R2310" s="947"/>
      <c r="S2310" s="950">
        <v>0.33200000000000002</v>
      </c>
      <c r="T2310" s="958">
        <v>0</v>
      </c>
      <c r="U2310" s="949">
        <v>0</v>
      </c>
      <c r="V2310" s="947">
        <v>0</v>
      </c>
      <c r="W2310" s="947">
        <v>0</v>
      </c>
      <c r="X2310" s="947"/>
      <c r="Y2310" s="947">
        <f t="shared" si="74"/>
        <v>27.100999999999999</v>
      </c>
      <c r="Z2310" s="947"/>
      <c r="AA2310" s="947">
        <v>0</v>
      </c>
      <c r="AB2310" s="947">
        <v>339.87</v>
      </c>
      <c r="AC2310" s="947">
        <v>0</v>
      </c>
      <c r="AD2310" s="947"/>
      <c r="AE2310" s="947"/>
      <c r="AF2310" s="950">
        <v>352.68</v>
      </c>
      <c r="AG2310" s="950">
        <v>0</v>
      </c>
    </row>
    <row r="2311" spans="1:33" s="952" customFormat="1" x14ac:dyDescent="0.2">
      <c r="A2311" s="946">
        <v>38827</v>
      </c>
      <c r="B2311" s="947">
        <v>17.658000000000001</v>
      </c>
      <c r="C2311" s="947"/>
      <c r="D2311" s="947">
        <v>15.048</v>
      </c>
      <c r="E2311" s="947"/>
      <c r="F2311" s="947">
        <f t="shared" si="73"/>
        <v>32.706000000000003</v>
      </c>
      <c r="G2311" s="947"/>
      <c r="H2311" s="947"/>
      <c r="I2311" s="947"/>
      <c r="J2311" s="947"/>
      <c r="K2311" s="947"/>
      <c r="L2311" s="947"/>
      <c r="M2311" s="947"/>
      <c r="N2311" s="947"/>
      <c r="O2311" s="947"/>
      <c r="P2311" s="947"/>
      <c r="Q2311" s="947"/>
      <c r="R2311" s="947"/>
      <c r="S2311" s="950">
        <v>0.34899999999999998</v>
      </c>
      <c r="T2311" s="958">
        <v>0</v>
      </c>
      <c r="U2311" s="949">
        <v>0</v>
      </c>
      <c r="V2311" s="947">
        <v>0</v>
      </c>
      <c r="W2311" s="947">
        <v>0</v>
      </c>
      <c r="X2311" s="947"/>
      <c r="Y2311" s="947">
        <f t="shared" si="74"/>
        <v>32.357000000000006</v>
      </c>
      <c r="Z2311" s="947"/>
      <c r="AA2311" s="947">
        <v>0</v>
      </c>
      <c r="AB2311" s="947">
        <v>339.86</v>
      </c>
      <c r="AC2311" s="947">
        <v>0</v>
      </c>
      <c r="AD2311" s="947"/>
      <c r="AE2311" s="947"/>
      <c r="AF2311" s="950">
        <v>352.64</v>
      </c>
      <c r="AG2311" s="950">
        <v>0</v>
      </c>
    </row>
    <row r="2312" spans="1:33" s="952" customFormat="1" x14ac:dyDescent="0.2">
      <c r="A2312" s="946">
        <v>38828</v>
      </c>
      <c r="B2312" s="947">
        <v>18.757999999999999</v>
      </c>
      <c r="C2312" s="947"/>
      <c r="D2312" s="947">
        <v>9.4849999999999994</v>
      </c>
      <c r="E2312" s="947"/>
      <c r="F2312" s="947">
        <f t="shared" si="73"/>
        <v>28.242999999999999</v>
      </c>
      <c r="G2312" s="947"/>
      <c r="H2312" s="947"/>
      <c r="I2312" s="947"/>
      <c r="J2312" s="947"/>
      <c r="K2312" s="947"/>
      <c r="L2312" s="947"/>
      <c r="M2312" s="947"/>
      <c r="N2312" s="947"/>
      <c r="O2312" s="947"/>
      <c r="P2312" s="947"/>
      <c r="Q2312" s="947"/>
      <c r="R2312" s="947"/>
      <c r="S2312" s="950">
        <v>0.34</v>
      </c>
      <c r="T2312" s="958">
        <v>0</v>
      </c>
      <c r="U2312" s="949">
        <v>0</v>
      </c>
      <c r="V2312" s="947">
        <v>0</v>
      </c>
      <c r="W2312" s="947">
        <v>0</v>
      </c>
      <c r="X2312" s="947"/>
      <c r="Y2312" s="947">
        <f t="shared" si="74"/>
        <v>27.902999999999999</v>
      </c>
      <c r="Z2312" s="947"/>
      <c r="AA2312" s="947">
        <v>0</v>
      </c>
      <c r="AB2312" s="947">
        <v>339.85</v>
      </c>
      <c r="AC2312" s="947">
        <v>0.85</v>
      </c>
      <c r="AD2312" s="947"/>
      <c r="AE2312" s="947"/>
      <c r="AF2312" s="947">
        <v>352.6</v>
      </c>
      <c r="AG2312" s="947">
        <v>0</v>
      </c>
    </row>
    <row r="2313" spans="1:33" s="952" customFormat="1" x14ac:dyDescent="0.2">
      <c r="A2313" s="946">
        <v>38829</v>
      </c>
      <c r="B2313" s="947">
        <v>12.762</v>
      </c>
      <c r="C2313" s="947"/>
      <c r="D2313" s="947">
        <v>11.076000000000001</v>
      </c>
      <c r="E2313" s="947"/>
      <c r="F2313" s="947">
        <f t="shared" si="73"/>
        <v>23.838000000000001</v>
      </c>
      <c r="G2313" s="947"/>
      <c r="H2313" s="947"/>
      <c r="I2313" s="947"/>
      <c r="J2313" s="947"/>
      <c r="K2313" s="947"/>
      <c r="L2313" s="947"/>
      <c r="M2313" s="947"/>
      <c r="N2313" s="947"/>
      <c r="O2313" s="947"/>
      <c r="P2313" s="947"/>
      <c r="Q2313" s="947"/>
      <c r="R2313" s="947"/>
      <c r="S2313" s="950">
        <v>0.34200000000000003</v>
      </c>
      <c r="T2313" s="948">
        <v>0</v>
      </c>
      <c r="U2313" s="981">
        <v>0</v>
      </c>
      <c r="V2313" s="947">
        <v>0</v>
      </c>
      <c r="W2313" s="947">
        <v>0</v>
      </c>
      <c r="X2313" s="947"/>
      <c r="Y2313" s="947">
        <f t="shared" si="74"/>
        <v>23.496000000000002</v>
      </c>
      <c r="Z2313" s="947"/>
      <c r="AA2313" s="947">
        <v>0</v>
      </c>
      <c r="AB2313" s="947">
        <v>340.41</v>
      </c>
      <c r="AC2313" s="947">
        <v>1.05</v>
      </c>
      <c r="AD2313" s="947"/>
      <c r="AE2313" s="947"/>
      <c r="AF2313" s="950">
        <v>354.3</v>
      </c>
      <c r="AG2313" s="947">
        <v>1.45</v>
      </c>
    </row>
    <row r="2314" spans="1:33" s="952" customFormat="1" x14ac:dyDescent="0.2">
      <c r="A2314" s="946">
        <v>38830</v>
      </c>
      <c r="B2314" s="1017">
        <v>14.945</v>
      </c>
      <c r="C2314" s="1017"/>
      <c r="D2314" s="947">
        <v>11.11</v>
      </c>
      <c r="E2314" s="947"/>
      <c r="F2314" s="947">
        <f t="shared" si="73"/>
        <v>26.055</v>
      </c>
      <c r="G2314" s="947"/>
      <c r="H2314" s="947"/>
      <c r="I2314" s="947"/>
      <c r="J2314" s="947"/>
      <c r="K2314" s="947"/>
      <c r="L2314" s="947"/>
      <c r="M2314" s="947"/>
      <c r="N2314" s="947"/>
      <c r="O2314" s="947"/>
      <c r="P2314" s="947"/>
      <c r="Q2314" s="947"/>
      <c r="R2314" s="947"/>
      <c r="S2314" s="950">
        <v>0.157</v>
      </c>
      <c r="T2314" s="948">
        <v>0</v>
      </c>
      <c r="U2314" s="981">
        <v>0</v>
      </c>
      <c r="V2314" s="947">
        <v>0</v>
      </c>
      <c r="W2314" s="947">
        <v>0</v>
      </c>
      <c r="X2314" s="947"/>
      <c r="Y2314" s="947">
        <f t="shared" si="74"/>
        <v>25.898</v>
      </c>
      <c r="Z2314" s="947"/>
      <c r="AA2314" s="947">
        <v>0</v>
      </c>
      <c r="AB2314" s="947">
        <v>341.89</v>
      </c>
      <c r="AC2314" s="947">
        <v>0.05</v>
      </c>
      <c r="AD2314" s="947"/>
      <c r="AE2314" s="947"/>
      <c r="AF2314" s="950">
        <v>354.6</v>
      </c>
      <c r="AG2314" s="947">
        <v>0</v>
      </c>
    </row>
    <row r="2315" spans="1:33" s="952" customFormat="1" x14ac:dyDescent="0.2">
      <c r="A2315" s="946">
        <v>38831</v>
      </c>
      <c r="B2315" s="947">
        <v>16.477</v>
      </c>
      <c r="C2315" s="947"/>
      <c r="D2315" s="947">
        <v>10.351000000000001</v>
      </c>
      <c r="E2315" s="947"/>
      <c r="F2315" s="947">
        <f t="shared" si="73"/>
        <v>26.828000000000003</v>
      </c>
      <c r="G2315" s="947"/>
      <c r="H2315" s="947"/>
      <c r="I2315" s="947"/>
      <c r="J2315" s="947"/>
      <c r="K2315" s="947"/>
      <c r="L2315" s="947"/>
      <c r="M2315" s="947"/>
      <c r="N2315" s="947"/>
      <c r="O2315" s="947"/>
      <c r="P2315" s="947"/>
      <c r="Q2315" s="947"/>
      <c r="R2315" s="947"/>
      <c r="S2315" s="950">
        <v>0.31</v>
      </c>
      <c r="T2315" s="948">
        <v>0</v>
      </c>
      <c r="U2315" s="981">
        <v>0</v>
      </c>
      <c r="V2315" s="947">
        <v>0</v>
      </c>
      <c r="W2315" s="947">
        <v>0</v>
      </c>
      <c r="X2315" s="947"/>
      <c r="Y2315" s="947">
        <f t="shared" si="74"/>
        <v>26.518000000000004</v>
      </c>
      <c r="Z2315" s="947"/>
      <c r="AA2315" s="947">
        <v>0</v>
      </c>
      <c r="AB2315" s="947">
        <v>341.1</v>
      </c>
      <c r="AC2315" s="947">
        <v>0</v>
      </c>
      <c r="AD2315" s="947"/>
      <c r="AE2315" s="947"/>
      <c r="AF2315" s="947">
        <v>354.1</v>
      </c>
      <c r="AG2315" s="947">
        <v>0</v>
      </c>
    </row>
    <row r="2316" spans="1:33" s="952" customFormat="1" x14ac:dyDescent="0.2">
      <c r="A2316" s="946">
        <v>38832</v>
      </c>
      <c r="B2316" s="947">
        <v>18.341000000000001</v>
      </c>
      <c r="C2316" s="947"/>
      <c r="D2316" s="947">
        <v>9.9440000000000008</v>
      </c>
      <c r="E2316" s="947"/>
      <c r="F2316" s="947">
        <f t="shared" si="73"/>
        <v>28.285000000000004</v>
      </c>
      <c r="G2316" s="947"/>
      <c r="H2316" s="947"/>
      <c r="I2316" s="947"/>
      <c r="J2316" s="947"/>
      <c r="K2316" s="947"/>
      <c r="L2316" s="947"/>
      <c r="M2316" s="947"/>
      <c r="N2316" s="947"/>
      <c r="O2316" s="947"/>
      <c r="P2316" s="947"/>
      <c r="Q2316" s="947"/>
      <c r="R2316" s="947"/>
      <c r="S2316" s="950">
        <v>0.41</v>
      </c>
      <c r="T2316" s="948">
        <v>0</v>
      </c>
      <c r="U2316" s="981">
        <v>0</v>
      </c>
      <c r="V2316" s="947">
        <v>0</v>
      </c>
      <c r="W2316" s="947">
        <v>0</v>
      </c>
      <c r="X2316" s="947"/>
      <c r="Y2316" s="947">
        <f t="shared" si="74"/>
        <v>27.875000000000004</v>
      </c>
      <c r="Z2316" s="947"/>
      <c r="AA2316" s="947">
        <v>0</v>
      </c>
      <c r="AB2316" s="947">
        <v>341.65</v>
      </c>
      <c r="AC2316" s="947">
        <v>0.57999999999999996</v>
      </c>
      <c r="AD2316" s="947"/>
      <c r="AE2316" s="947"/>
      <c r="AF2316" s="947">
        <v>354.34</v>
      </c>
      <c r="AG2316" s="947">
        <v>0.9</v>
      </c>
    </row>
    <row r="2317" spans="1:33" s="952" customFormat="1" x14ac:dyDescent="0.2">
      <c r="A2317" s="946">
        <v>38833</v>
      </c>
      <c r="B2317" s="947">
        <v>15.752000000000001</v>
      </c>
      <c r="C2317" s="947"/>
      <c r="D2317" s="947">
        <v>9.3140000000000001</v>
      </c>
      <c r="E2317" s="947"/>
      <c r="F2317" s="947">
        <f t="shared" si="73"/>
        <v>25.066000000000003</v>
      </c>
      <c r="G2317" s="947"/>
      <c r="H2317" s="947"/>
      <c r="I2317" s="947"/>
      <c r="J2317" s="947"/>
      <c r="K2317" s="947"/>
      <c r="L2317" s="947"/>
      <c r="M2317" s="947"/>
      <c r="N2317" s="947"/>
      <c r="O2317" s="947"/>
      <c r="P2317" s="947"/>
      <c r="Q2317" s="947"/>
      <c r="R2317" s="947"/>
      <c r="S2317" s="950">
        <v>0.33</v>
      </c>
      <c r="T2317" s="948">
        <v>0</v>
      </c>
      <c r="U2317" s="981">
        <v>0</v>
      </c>
      <c r="V2317" s="947">
        <v>0</v>
      </c>
      <c r="W2317" s="947">
        <v>0</v>
      </c>
      <c r="X2317" s="947"/>
      <c r="Y2317" s="947">
        <f t="shared" si="74"/>
        <v>24.736000000000004</v>
      </c>
      <c r="Z2317" s="947"/>
      <c r="AA2317" s="947">
        <v>0</v>
      </c>
      <c r="AB2317" s="947">
        <v>341.68</v>
      </c>
      <c r="AC2317" s="947">
        <v>0.15</v>
      </c>
      <c r="AD2317" s="947"/>
      <c r="AE2317" s="947"/>
      <c r="AF2317" s="947">
        <v>354.4</v>
      </c>
      <c r="AG2317" s="947">
        <v>0.15</v>
      </c>
    </row>
    <row r="2318" spans="1:33" s="952" customFormat="1" x14ac:dyDescent="0.2">
      <c r="A2318" s="946">
        <v>38834</v>
      </c>
      <c r="B2318" s="947">
        <v>16.175999999999998</v>
      </c>
      <c r="C2318" s="947"/>
      <c r="D2318" s="947">
        <v>8.2050000000000001</v>
      </c>
      <c r="E2318" s="947"/>
      <c r="F2318" s="947">
        <f t="shared" si="73"/>
        <v>24.381</v>
      </c>
      <c r="G2318" s="947"/>
      <c r="H2318" s="947"/>
      <c r="I2318" s="947"/>
      <c r="J2318" s="947"/>
      <c r="K2318" s="947"/>
      <c r="L2318" s="947"/>
      <c r="M2318" s="947"/>
      <c r="N2318" s="947"/>
      <c r="O2318" s="947"/>
      <c r="P2318" s="947"/>
      <c r="Q2318" s="947"/>
      <c r="R2318" s="947"/>
      <c r="S2318" s="950">
        <v>0.32</v>
      </c>
      <c r="T2318" s="948">
        <v>0</v>
      </c>
      <c r="U2318" s="981">
        <v>0</v>
      </c>
      <c r="V2318" s="947">
        <v>0</v>
      </c>
      <c r="W2318" s="950">
        <v>0</v>
      </c>
      <c r="X2318" s="950"/>
      <c r="Y2318" s="947">
        <f t="shared" si="74"/>
        <v>24.061</v>
      </c>
      <c r="Z2318" s="947"/>
      <c r="AA2318" s="947">
        <v>0</v>
      </c>
      <c r="AB2318" s="947">
        <v>341.5</v>
      </c>
      <c r="AC2318" s="947">
        <v>0.59</v>
      </c>
      <c r="AD2318" s="947"/>
      <c r="AE2318" s="947"/>
      <c r="AF2318" s="947">
        <v>355.03</v>
      </c>
      <c r="AG2318" s="947">
        <v>0.52</v>
      </c>
    </row>
    <row r="2319" spans="1:33" s="952" customFormat="1" x14ac:dyDescent="0.2">
      <c r="A2319" s="946">
        <v>38835</v>
      </c>
      <c r="B2319" s="947">
        <v>16.329999999999998</v>
      </c>
      <c r="C2319" s="947"/>
      <c r="D2319" s="947">
        <v>9.6679999999999993</v>
      </c>
      <c r="E2319" s="947"/>
      <c r="F2319" s="947">
        <f t="shared" si="73"/>
        <v>25.997999999999998</v>
      </c>
      <c r="G2319" s="947"/>
      <c r="H2319" s="947"/>
      <c r="I2319" s="947"/>
      <c r="J2319" s="947"/>
      <c r="K2319" s="947"/>
      <c r="L2319" s="947"/>
      <c r="M2319" s="947"/>
      <c r="N2319" s="947"/>
      <c r="O2319" s="947"/>
      <c r="P2319" s="947"/>
      <c r="Q2319" s="947"/>
      <c r="R2319" s="947"/>
      <c r="S2319" s="950">
        <v>0.32500000000000001</v>
      </c>
      <c r="T2319" s="948">
        <v>0</v>
      </c>
      <c r="U2319" s="981">
        <v>0</v>
      </c>
      <c r="V2319" s="947">
        <v>0</v>
      </c>
      <c r="W2319" s="950">
        <v>0</v>
      </c>
      <c r="X2319" s="950"/>
      <c r="Y2319" s="947">
        <f t="shared" si="74"/>
        <v>25.672999999999998</v>
      </c>
      <c r="Z2319" s="947"/>
      <c r="AA2319" s="947">
        <v>0</v>
      </c>
      <c r="AB2319" s="947">
        <v>340.9</v>
      </c>
      <c r="AC2319" s="947">
        <v>0</v>
      </c>
      <c r="AD2319" s="947"/>
      <c r="AE2319" s="947"/>
      <c r="AF2319" s="947">
        <v>355.3</v>
      </c>
      <c r="AG2319" s="947">
        <v>0</v>
      </c>
    </row>
    <row r="2320" spans="1:33" s="952" customFormat="1" x14ac:dyDescent="0.2">
      <c r="A2320" s="946">
        <v>38836</v>
      </c>
      <c r="B2320" s="947">
        <v>14.47</v>
      </c>
      <c r="C2320" s="947"/>
      <c r="D2320" s="947">
        <v>10.826000000000001</v>
      </c>
      <c r="E2320" s="947"/>
      <c r="F2320" s="947">
        <f t="shared" si="73"/>
        <v>25.295999999999999</v>
      </c>
      <c r="G2320" s="947"/>
      <c r="H2320" s="947"/>
      <c r="I2320" s="947"/>
      <c r="J2320" s="947"/>
      <c r="K2320" s="947"/>
      <c r="L2320" s="947"/>
      <c r="M2320" s="947"/>
      <c r="N2320" s="947"/>
      <c r="O2320" s="947"/>
      <c r="P2320" s="947"/>
      <c r="Q2320" s="947"/>
      <c r="R2320" s="947"/>
      <c r="S2320" s="950">
        <v>0.32500000000000001</v>
      </c>
      <c r="T2320" s="948">
        <v>0</v>
      </c>
      <c r="U2320" s="981">
        <v>0</v>
      </c>
      <c r="V2320" s="947">
        <v>0</v>
      </c>
      <c r="W2320" s="950">
        <v>0</v>
      </c>
      <c r="X2320" s="950"/>
      <c r="Y2320" s="947">
        <f t="shared" si="74"/>
        <v>24.971</v>
      </c>
      <c r="Z2320" s="947"/>
      <c r="AA2320" s="947">
        <v>0</v>
      </c>
      <c r="AB2320" s="947">
        <v>340.8</v>
      </c>
      <c r="AC2320" s="947">
        <v>0</v>
      </c>
      <c r="AD2320" s="947"/>
      <c r="AE2320" s="947"/>
      <c r="AF2320" s="980">
        <v>355.25</v>
      </c>
      <c r="AG2320" s="947">
        <v>0</v>
      </c>
    </row>
    <row r="2321" spans="1:33" s="952" customFormat="1" x14ac:dyDescent="0.2">
      <c r="A2321" s="946">
        <v>38837</v>
      </c>
      <c r="B2321" s="947">
        <v>14.6</v>
      </c>
      <c r="C2321" s="947"/>
      <c r="D2321" s="947">
        <v>8.1649999999999991</v>
      </c>
      <c r="E2321" s="947"/>
      <c r="F2321" s="947">
        <f t="shared" si="73"/>
        <v>22.765000000000001</v>
      </c>
      <c r="G2321" s="947"/>
      <c r="H2321" s="947"/>
      <c r="I2321" s="947"/>
      <c r="J2321" s="947"/>
      <c r="K2321" s="947"/>
      <c r="L2321" s="947"/>
      <c r="M2321" s="947"/>
      <c r="N2321" s="947"/>
      <c r="O2321" s="947"/>
      <c r="P2321" s="947"/>
      <c r="Q2321" s="947"/>
      <c r="R2321" s="947"/>
      <c r="S2321" s="950">
        <v>0.216</v>
      </c>
      <c r="T2321" s="948">
        <v>0</v>
      </c>
      <c r="U2321" s="981">
        <v>0</v>
      </c>
      <c r="V2321" s="947">
        <v>0</v>
      </c>
      <c r="W2321" s="950">
        <v>0</v>
      </c>
      <c r="X2321" s="950"/>
      <c r="Y2321" s="947">
        <f t="shared" si="74"/>
        <v>22.548999999999999</v>
      </c>
      <c r="Z2321" s="947"/>
      <c r="AA2321" s="947">
        <v>0</v>
      </c>
      <c r="AB2321" s="980">
        <v>340.78</v>
      </c>
      <c r="AC2321" s="947">
        <v>0</v>
      </c>
      <c r="AD2321" s="947"/>
      <c r="AE2321" s="947"/>
      <c r="AF2321" s="980">
        <v>355.18</v>
      </c>
      <c r="AG2321" s="947">
        <v>0</v>
      </c>
    </row>
    <row r="2322" spans="1:33" s="952" customFormat="1" x14ac:dyDescent="0.2">
      <c r="A2322" s="946">
        <v>38838</v>
      </c>
      <c r="B2322" s="947">
        <v>17.477</v>
      </c>
      <c r="C2322" s="947"/>
      <c r="D2322" s="947">
        <v>8.641</v>
      </c>
      <c r="E2322" s="947"/>
      <c r="F2322" s="947">
        <f t="shared" si="73"/>
        <v>26.118000000000002</v>
      </c>
      <c r="G2322" s="947"/>
      <c r="H2322" s="947"/>
      <c r="I2322" s="947"/>
      <c r="J2322" s="947"/>
      <c r="K2322" s="947"/>
      <c r="L2322" s="947"/>
      <c r="M2322" s="947"/>
      <c r="N2322" s="947"/>
      <c r="O2322" s="947"/>
      <c r="P2322" s="947"/>
      <c r="Q2322" s="947"/>
      <c r="R2322" s="947"/>
      <c r="S2322" s="947">
        <v>0.42</v>
      </c>
      <c r="T2322" s="948">
        <v>0</v>
      </c>
      <c r="U2322" s="949">
        <v>0</v>
      </c>
      <c r="V2322" s="947">
        <v>0</v>
      </c>
      <c r="W2322" s="947">
        <v>0</v>
      </c>
      <c r="X2322" s="947"/>
      <c r="Y2322" s="947">
        <f t="shared" si="74"/>
        <v>25.698</v>
      </c>
      <c r="Z2322" s="947"/>
      <c r="AA2322" s="947">
        <v>0</v>
      </c>
      <c r="AB2322" s="947">
        <v>340.75</v>
      </c>
      <c r="AC2322" s="947">
        <v>0</v>
      </c>
      <c r="AD2322" s="947"/>
      <c r="AE2322" s="947"/>
      <c r="AF2322" s="950">
        <v>355.03</v>
      </c>
      <c r="AG2322" s="950">
        <v>0</v>
      </c>
    </row>
    <row r="2323" spans="1:33" s="952" customFormat="1" x14ac:dyDescent="0.2">
      <c r="A2323" s="946">
        <v>38839</v>
      </c>
      <c r="B2323" s="947">
        <v>18.798999999999999</v>
      </c>
      <c r="C2323" s="947"/>
      <c r="D2323" s="947">
        <v>9.0909999999999993</v>
      </c>
      <c r="E2323" s="947"/>
      <c r="F2323" s="947">
        <f t="shared" si="73"/>
        <v>27.89</v>
      </c>
      <c r="G2323" s="947"/>
      <c r="H2323" s="947"/>
      <c r="I2323" s="947"/>
      <c r="J2323" s="947"/>
      <c r="K2323" s="947"/>
      <c r="L2323" s="947"/>
      <c r="M2323" s="947"/>
      <c r="N2323" s="947"/>
      <c r="O2323" s="947"/>
      <c r="P2323" s="947"/>
      <c r="Q2323" s="947"/>
      <c r="R2323" s="947"/>
      <c r="S2323" s="950">
        <v>0.54700000000000004</v>
      </c>
      <c r="T2323" s="948">
        <v>0</v>
      </c>
      <c r="U2323" s="949">
        <v>0</v>
      </c>
      <c r="V2323" s="947">
        <v>0</v>
      </c>
      <c r="W2323" s="947">
        <v>0</v>
      </c>
      <c r="X2323" s="947"/>
      <c r="Y2323" s="947">
        <f t="shared" si="74"/>
        <v>27.343</v>
      </c>
      <c r="Z2323" s="947"/>
      <c r="AA2323" s="947">
        <v>0</v>
      </c>
      <c r="AB2323" s="950">
        <v>340.71</v>
      </c>
      <c r="AC2323" s="950">
        <v>0</v>
      </c>
      <c r="AD2323" s="950"/>
      <c r="AE2323" s="950"/>
      <c r="AF2323" s="950">
        <v>355.1</v>
      </c>
      <c r="AG2323" s="950">
        <v>0</v>
      </c>
    </row>
    <row r="2324" spans="1:33" s="952" customFormat="1" x14ac:dyDescent="0.2">
      <c r="A2324" s="946">
        <v>38840</v>
      </c>
      <c r="B2324" s="953">
        <v>19.606000000000002</v>
      </c>
      <c r="C2324" s="953"/>
      <c r="D2324" s="947">
        <v>9.0500000000000007</v>
      </c>
      <c r="E2324" s="947"/>
      <c r="F2324" s="947">
        <f t="shared" si="73"/>
        <v>28.656000000000002</v>
      </c>
      <c r="G2324" s="947"/>
      <c r="H2324" s="947"/>
      <c r="I2324" s="947"/>
      <c r="J2324" s="947"/>
      <c r="K2324" s="947"/>
      <c r="L2324" s="947"/>
      <c r="M2324" s="947"/>
      <c r="N2324" s="947"/>
      <c r="O2324" s="947"/>
      <c r="P2324" s="947"/>
      <c r="Q2324" s="947"/>
      <c r="R2324" s="947"/>
      <c r="S2324" s="950">
        <v>0.48299999999999998</v>
      </c>
      <c r="T2324" s="948">
        <v>0</v>
      </c>
      <c r="U2324" s="949">
        <v>0</v>
      </c>
      <c r="V2324" s="947">
        <v>0</v>
      </c>
      <c r="W2324" s="947">
        <v>0</v>
      </c>
      <c r="X2324" s="947"/>
      <c r="Y2324" s="947">
        <f t="shared" si="74"/>
        <v>28.173000000000002</v>
      </c>
      <c r="Z2324" s="947"/>
      <c r="AA2324" s="947">
        <v>0</v>
      </c>
      <c r="AB2324" s="947">
        <v>340.62</v>
      </c>
      <c r="AC2324" s="947">
        <v>0</v>
      </c>
      <c r="AD2324" s="947"/>
      <c r="AE2324" s="947"/>
      <c r="AF2324" s="947">
        <v>355.03</v>
      </c>
      <c r="AG2324" s="947">
        <v>0</v>
      </c>
    </row>
    <row r="2325" spans="1:33" s="952" customFormat="1" x14ac:dyDescent="0.2">
      <c r="A2325" s="946">
        <v>38841</v>
      </c>
      <c r="B2325" s="947">
        <v>18.544</v>
      </c>
      <c r="C2325" s="947"/>
      <c r="D2325" s="947">
        <v>10.233000000000001</v>
      </c>
      <c r="E2325" s="947"/>
      <c r="F2325" s="947">
        <f t="shared" si="73"/>
        <v>28.777000000000001</v>
      </c>
      <c r="G2325" s="947"/>
      <c r="H2325" s="947"/>
      <c r="I2325" s="947"/>
      <c r="J2325" s="947"/>
      <c r="K2325" s="947"/>
      <c r="L2325" s="947"/>
      <c r="M2325" s="947"/>
      <c r="N2325" s="947"/>
      <c r="O2325" s="947"/>
      <c r="P2325" s="947"/>
      <c r="Q2325" s="947"/>
      <c r="R2325" s="947"/>
      <c r="S2325" s="950">
        <v>0.52700000000000002</v>
      </c>
      <c r="T2325" s="948">
        <v>0</v>
      </c>
      <c r="U2325" s="949">
        <v>0</v>
      </c>
      <c r="V2325" s="947">
        <v>0</v>
      </c>
      <c r="W2325" s="947">
        <v>0</v>
      </c>
      <c r="X2325" s="947"/>
      <c r="Y2325" s="947">
        <f t="shared" si="74"/>
        <v>28.25</v>
      </c>
      <c r="Z2325" s="947"/>
      <c r="AA2325" s="947">
        <v>0</v>
      </c>
      <c r="AB2325" s="950">
        <v>340.55</v>
      </c>
      <c r="AC2325" s="950">
        <v>0</v>
      </c>
      <c r="AD2325" s="950"/>
      <c r="AE2325" s="950"/>
      <c r="AF2325" s="950">
        <v>354.9</v>
      </c>
      <c r="AG2325" s="950">
        <v>0</v>
      </c>
    </row>
    <row r="2326" spans="1:33" s="952" customFormat="1" x14ac:dyDescent="0.2">
      <c r="A2326" s="946">
        <v>38842</v>
      </c>
      <c r="B2326" s="947">
        <v>19.042999999999999</v>
      </c>
      <c r="C2326" s="947"/>
      <c r="D2326" s="947">
        <v>8.8930000000000007</v>
      </c>
      <c r="E2326" s="947"/>
      <c r="F2326" s="947">
        <f t="shared" si="73"/>
        <v>27.936</v>
      </c>
      <c r="G2326" s="947"/>
      <c r="H2326" s="947"/>
      <c r="I2326" s="947"/>
      <c r="J2326" s="947"/>
      <c r="K2326" s="947"/>
      <c r="L2326" s="947"/>
      <c r="M2326" s="947"/>
      <c r="N2326" s="947"/>
      <c r="O2326" s="947"/>
      <c r="P2326" s="947"/>
      <c r="Q2326" s="947"/>
      <c r="R2326" s="947"/>
      <c r="S2326" s="950">
        <v>0.438</v>
      </c>
      <c r="T2326" s="948">
        <v>0</v>
      </c>
      <c r="U2326" s="949">
        <v>0</v>
      </c>
      <c r="V2326" s="947">
        <v>0</v>
      </c>
      <c r="W2326" s="947">
        <v>0</v>
      </c>
      <c r="X2326" s="947"/>
      <c r="Y2326" s="947">
        <f t="shared" si="74"/>
        <v>27.498000000000001</v>
      </c>
      <c r="Z2326" s="947"/>
      <c r="AA2326" s="947">
        <v>0</v>
      </c>
      <c r="AB2326" s="950">
        <v>340.2</v>
      </c>
      <c r="AC2326" s="950">
        <v>0.56999999999999995</v>
      </c>
      <c r="AD2326" s="950"/>
      <c r="AE2326" s="950"/>
      <c r="AF2326" s="950">
        <v>354.81</v>
      </c>
      <c r="AG2326" s="950">
        <v>0</v>
      </c>
    </row>
    <row r="2327" spans="1:33" s="952" customFormat="1" x14ac:dyDescent="0.2">
      <c r="A2327" s="946">
        <v>38843</v>
      </c>
      <c r="B2327" s="947">
        <v>18.067</v>
      </c>
      <c r="C2327" s="947"/>
      <c r="D2327" s="947">
        <v>9.0839999999999996</v>
      </c>
      <c r="E2327" s="947"/>
      <c r="F2327" s="947">
        <f t="shared" si="73"/>
        <v>27.151</v>
      </c>
      <c r="G2327" s="947"/>
      <c r="H2327" s="947"/>
      <c r="I2327" s="947"/>
      <c r="J2327" s="947"/>
      <c r="K2327" s="947"/>
      <c r="L2327" s="947"/>
      <c r="M2327" s="947"/>
      <c r="N2327" s="947"/>
      <c r="O2327" s="947"/>
      <c r="P2327" s="947"/>
      <c r="Q2327" s="947"/>
      <c r="R2327" s="947"/>
      <c r="S2327" s="950">
        <v>0.375</v>
      </c>
      <c r="T2327" s="948">
        <v>0</v>
      </c>
      <c r="U2327" s="949">
        <v>0</v>
      </c>
      <c r="V2327" s="947">
        <v>0</v>
      </c>
      <c r="W2327" s="947">
        <v>0</v>
      </c>
      <c r="X2327" s="947"/>
      <c r="Y2327" s="947">
        <f t="shared" si="74"/>
        <v>26.776</v>
      </c>
      <c r="Z2327" s="947"/>
      <c r="AA2327" s="947">
        <v>0</v>
      </c>
      <c r="AB2327" s="947">
        <v>340.03</v>
      </c>
      <c r="AC2327" s="947">
        <v>0</v>
      </c>
      <c r="AD2327" s="947"/>
      <c r="AE2327" s="947"/>
      <c r="AF2327" s="947">
        <v>354.79</v>
      </c>
      <c r="AG2327" s="947">
        <v>0</v>
      </c>
    </row>
    <row r="2328" spans="1:33" s="952" customFormat="1" x14ac:dyDescent="0.2">
      <c r="A2328" s="946">
        <v>38844</v>
      </c>
      <c r="B2328" s="947">
        <v>16.707000000000001</v>
      </c>
      <c r="C2328" s="947"/>
      <c r="D2328" s="947">
        <v>6.8390000000000004</v>
      </c>
      <c r="E2328" s="947"/>
      <c r="F2328" s="947">
        <f t="shared" si="73"/>
        <v>23.545999999999999</v>
      </c>
      <c r="G2328" s="947"/>
      <c r="H2328" s="947"/>
      <c r="I2328" s="947"/>
      <c r="J2328" s="947"/>
      <c r="K2328" s="947"/>
      <c r="L2328" s="947"/>
      <c r="M2328" s="947"/>
      <c r="N2328" s="947"/>
      <c r="O2328" s="947"/>
      <c r="P2328" s="947"/>
      <c r="Q2328" s="947"/>
      <c r="R2328" s="947"/>
      <c r="S2328" s="950">
        <v>0.26600000000000001</v>
      </c>
      <c r="T2328" s="948">
        <v>0</v>
      </c>
      <c r="U2328" s="949">
        <v>0</v>
      </c>
      <c r="V2328" s="947">
        <v>0</v>
      </c>
      <c r="W2328" s="947">
        <v>0</v>
      </c>
      <c r="X2328" s="947"/>
      <c r="Y2328" s="947">
        <f t="shared" si="74"/>
        <v>23.28</v>
      </c>
      <c r="Z2328" s="947"/>
      <c r="AA2328" s="947">
        <v>0</v>
      </c>
      <c r="AB2328" s="947">
        <v>339.81</v>
      </c>
      <c r="AC2328" s="947">
        <v>0.13</v>
      </c>
      <c r="AD2328" s="947"/>
      <c r="AE2328" s="947"/>
      <c r="AF2328" s="947">
        <v>354.89</v>
      </c>
      <c r="AG2328" s="947">
        <v>0.82</v>
      </c>
    </row>
    <row r="2329" spans="1:33" s="952" customFormat="1" x14ac:dyDescent="0.2">
      <c r="A2329" s="946">
        <v>38845</v>
      </c>
      <c r="B2329" s="950">
        <v>16.968</v>
      </c>
      <c r="C2329" s="950"/>
      <c r="D2329" s="947">
        <v>6.2530000000000001</v>
      </c>
      <c r="E2329" s="947"/>
      <c r="F2329" s="947">
        <f t="shared" si="73"/>
        <v>23.221</v>
      </c>
      <c r="G2329" s="947"/>
      <c r="H2329" s="947"/>
      <c r="I2329" s="947"/>
      <c r="J2329" s="947"/>
      <c r="K2329" s="947"/>
      <c r="L2329" s="947"/>
      <c r="M2329" s="947"/>
      <c r="N2329" s="947"/>
      <c r="O2329" s="947"/>
      <c r="P2329" s="947"/>
      <c r="Q2329" s="947"/>
      <c r="R2329" s="947"/>
      <c r="S2329" s="950">
        <v>0.375</v>
      </c>
      <c r="T2329" s="948">
        <v>0</v>
      </c>
      <c r="U2329" s="949">
        <v>0</v>
      </c>
      <c r="V2329" s="947">
        <v>0</v>
      </c>
      <c r="W2329" s="947">
        <v>0</v>
      </c>
      <c r="X2329" s="947"/>
      <c r="Y2329" s="947">
        <f t="shared" si="74"/>
        <v>22.846</v>
      </c>
      <c r="Z2329" s="947"/>
      <c r="AA2329" s="947">
        <v>0</v>
      </c>
      <c r="AB2329" s="947">
        <v>339.85</v>
      </c>
      <c r="AC2329" s="947">
        <v>0</v>
      </c>
      <c r="AD2329" s="947"/>
      <c r="AE2329" s="947"/>
      <c r="AF2329" s="947">
        <v>354.9</v>
      </c>
      <c r="AG2329" s="947">
        <v>0</v>
      </c>
    </row>
    <row r="2330" spans="1:33" s="952" customFormat="1" x14ac:dyDescent="0.2">
      <c r="A2330" s="946">
        <v>38846</v>
      </c>
      <c r="B2330" s="947">
        <v>18.481000000000002</v>
      </c>
      <c r="C2330" s="947"/>
      <c r="D2330" s="947">
        <v>6.4930000000000003</v>
      </c>
      <c r="E2330" s="947"/>
      <c r="F2330" s="947">
        <f t="shared" si="73"/>
        <v>24.974000000000004</v>
      </c>
      <c r="G2330" s="947"/>
      <c r="H2330" s="947"/>
      <c r="I2330" s="947"/>
      <c r="J2330" s="947"/>
      <c r="K2330" s="947"/>
      <c r="L2330" s="947"/>
      <c r="M2330" s="947"/>
      <c r="N2330" s="947"/>
      <c r="O2330" s="947"/>
      <c r="P2330" s="947"/>
      <c r="Q2330" s="947"/>
      <c r="R2330" s="947"/>
      <c r="S2330" s="950">
        <v>0.40699999999999997</v>
      </c>
      <c r="T2330" s="948">
        <v>0</v>
      </c>
      <c r="U2330" s="949">
        <v>0</v>
      </c>
      <c r="V2330" s="1014">
        <v>0</v>
      </c>
      <c r="W2330" s="1014">
        <v>0</v>
      </c>
      <c r="X2330" s="1014"/>
      <c r="Y2330" s="947">
        <f t="shared" si="74"/>
        <v>24.567000000000004</v>
      </c>
      <c r="Z2330" s="947"/>
      <c r="AA2330" s="947">
        <v>0</v>
      </c>
      <c r="AB2330" s="947">
        <v>339.87</v>
      </c>
      <c r="AC2330" s="947">
        <v>0</v>
      </c>
      <c r="AD2330" s="947"/>
      <c r="AE2330" s="947"/>
      <c r="AF2330" s="947">
        <v>354.95</v>
      </c>
      <c r="AG2330" s="947">
        <v>0</v>
      </c>
    </row>
    <row r="2331" spans="1:33" s="952" customFormat="1" x14ac:dyDescent="0.2">
      <c r="A2331" s="946">
        <v>38847</v>
      </c>
      <c r="B2331" s="947">
        <v>18.448</v>
      </c>
      <c r="C2331" s="947"/>
      <c r="D2331" s="950">
        <v>6.8</v>
      </c>
      <c r="E2331" s="950"/>
      <c r="F2331" s="947">
        <f t="shared" si="73"/>
        <v>25.248000000000001</v>
      </c>
      <c r="G2331" s="947"/>
      <c r="H2331" s="947"/>
      <c r="I2331" s="947"/>
      <c r="J2331" s="947"/>
      <c r="K2331" s="947"/>
      <c r="L2331" s="947"/>
      <c r="M2331" s="947"/>
      <c r="N2331" s="947"/>
      <c r="O2331" s="947"/>
      <c r="P2331" s="947"/>
      <c r="Q2331" s="947"/>
      <c r="R2331" s="947"/>
      <c r="S2331" s="950">
        <v>0.42299999999999999</v>
      </c>
      <c r="T2331" s="948">
        <v>0</v>
      </c>
      <c r="U2331" s="949">
        <v>0</v>
      </c>
      <c r="V2331" s="1014">
        <v>0</v>
      </c>
      <c r="W2331" s="1014">
        <v>0</v>
      </c>
      <c r="X2331" s="1014"/>
      <c r="Y2331" s="947">
        <f t="shared" si="74"/>
        <v>24.825000000000003</v>
      </c>
      <c r="Z2331" s="947"/>
      <c r="AA2331" s="947">
        <v>0</v>
      </c>
      <c r="AB2331" s="980">
        <v>339.96</v>
      </c>
      <c r="AC2331" s="947">
        <v>0</v>
      </c>
      <c r="AD2331" s="947"/>
      <c r="AE2331" s="947"/>
      <c r="AF2331" s="947">
        <v>354.93</v>
      </c>
      <c r="AG2331" s="947">
        <v>0</v>
      </c>
    </row>
    <row r="2332" spans="1:33" s="952" customFormat="1" x14ac:dyDescent="0.2">
      <c r="A2332" s="946">
        <v>38848</v>
      </c>
      <c r="B2332" s="947">
        <v>17.334</v>
      </c>
      <c r="C2332" s="947"/>
      <c r="D2332" s="947">
        <v>9.7319999999999993</v>
      </c>
      <c r="E2332" s="947"/>
      <c r="F2332" s="947">
        <f t="shared" si="73"/>
        <v>27.065999999999999</v>
      </c>
      <c r="G2332" s="947"/>
      <c r="H2332" s="947"/>
      <c r="I2332" s="947"/>
      <c r="J2332" s="947"/>
      <c r="K2332" s="947"/>
      <c r="L2332" s="947"/>
      <c r="M2332" s="947"/>
      <c r="N2332" s="947"/>
      <c r="O2332" s="947"/>
      <c r="P2332" s="947"/>
      <c r="Q2332" s="947"/>
      <c r="R2332" s="947"/>
      <c r="S2332" s="950">
        <v>0.44700000000000001</v>
      </c>
      <c r="T2332" s="948">
        <v>0</v>
      </c>
      <c r="U2332" s="949">
        <v>0</v>
      </c>
      <c r="V2332" s="1014">
        <v>0</v>
      </c>
      <c r="W2332" s="1014">
        <v>0</v>
      </c>
      <c r="X2332" s="1014"/>
      <c r="Y2332" s="947">
        <f t="shared" si="74"/>
        <v>26.619</v>
      </c>
      <c r="Z2332" s="947"/>
      <c r="AA2332" s="947">
        <v>0</v>
      </c>
      <c r="AB2332" s="947">
        <v>339.9</v>
      </c>
      <c r="AC2332" s="947">
        <v>0.08</v>
      </c>
      <c r="AD2332" s="947"/>
      <c r="AE2332" s="947"/>
      <c r="AF2332" s="980">
        <v>354.86</v>
      </c>
      <c r="AG2332" s="947">
        <v>0</v>
      </c>
    </row>
    <row r="2333" spans="1:33" s="952" customFormat="1" x14ac:dyDescent="0.2">
      <c r="A2333" s="946">
        <v>38849</v>
      </c>
      <c r="B2333" s="947">
        <v>15.885999999999999</v>
      </c>
      <c r="C2333" s="947"/>
      <c r="D2333" s="947">
        <v>9.8819999999999997</v>
      </c>
      <c r="E2333" s="947"/>
      <c r="F2333" s="947">
        <f t="shared" si="73"/>
        <v>25.768000000000001</v>
      </c>
      <c r="G2333" s="947"/>
      <c r="H2333" s="947"/>
      <c r="I2333" s="947"/>
      <c r="J2333" s="947"/>
      <c r="K2333" s="947"/>
      <c r="L2333" s="947"/>
      <c r="M2333" s="947"/>
      <c r="N2333" s="947"/>
      <c r="O2333" s="947"/>
      <c r="P2333" s="947"/>
      <c r="Q2333" s="947"/>
      <c r="R2333" s="947"/>
      <c r="S2333" s="950">
        <v>0.34399999999999997</v>
      </c>
      <c r="T2333" s="948">
        <v>0</v>
      </c>
      <c r="U2333" s="949">
        <v>0</v>
      </c>
      <c r="V2333" s="1014">
        <v>0</v>
      </c>
      <c r="W2333" s="1014">
        <v>0</v>
      </c>
      <c r="X2333" s="1014"/>
      <c r="Y2333" s="947">
        <f t="shared" si="74"/>
        <v>25.423999999999999</v>
      </c>
      <c r="Z2333" s="947"/>
      <c r="AA2333" s="947">
        <v>0</v>
      </c>
      <c r="AB2333" s="947">
        <v>339.84</v>
      </c>
      <c r="AC2333" s="947">
        <v>0</v>
      </c>
      <c r="AD2333" s="947"/>
      <c r="AE2333" s="947"/>
      <c r="AF2333" s="947">
        <v>354.81</v>
      </c>
      <c r="AG2333" s="947">
        <v>0</v>
      </c>
    </row>
    <row r="2334" spans="1:33" s="952" customFormat="1" x14ac:dyDescent="0.2">
      <c r="A2334" s="946">
        <v>38850</v>
      </c>
      <c r="B2334" s="947">
        <v>16.061</v>
      </c>
      <c r="C2334" s="947"/>
      <c r="D2334" s="947">
        <v>9.8960000000000008</v>
      </c>
      <c r="E2334" s="947"/>
      <c r="F2334" s="947">
        <f t="shared" si="73"/>
        <v>25.957000000000001</v>
      </c>
      <c r="G2334" s="947"/>
      <c r="H2334" s="947"/>
      <c r="I2334" s="947"/>
      <c r="J2334" s="947"/>
      <c r="K2334" s="947"/>
      <c r="L2334" s="947"/>
      <c r="M2334" s="947"/>
      <c r="N2334" s="947"/>
      <c r="O2334" s="947"/>
      <c r="P2334" s="947"/>
      <c r="Q2334" s="947"/>
      <c r="R2334" s="947"/>
      <c r="S2334" s="950">
        <v>0.30099999999999999</v>
      </c>
      <c r="T2334" s="948">
        <v>0</v>
      </c>
      <c r="U2334" s="949">
        <v>0</v>
      </c>
      <c r="V2334" s="1014">
        <v>0</v>
      </c>
      <c r="W2334" s="1014">
        <v>0</v>
      </c>
      <c r="X2334" s="1014"/>
      <c r="Y2334" s="947">
        <f t="shared" si="74"/>
        <v>25.656000000000002</v>
      </c>
      <c r="Z2334" s="947"/>
      <c r="AA2334" s="947">
        <v>0</v>
      </c>
      <c r="AB2334" s="947">
        <v>339.77</v>
      </c>
      <c r="AC2334" s="947">
        <v>0</v>
      </c>
      <c r="AD2334" s="947"/>
      <c r="AE2334" s="947"/>
      <c r="AF2334" s="947">
        <v>354.77</v>
      </c>
      <c r="AG2334" s="947">
        <v>0</v>
      </c>
    </row>
    <row r="2335" spans="1:33" s="952" customFormat="1" x14ac:dyDescent="0.2">
      <c r="A2335" s="946">
        <v>38851</v>
      </c>
      <c r="B2335" s="947">
        <v>17.109000000000002</v>
      </c>
      <c r="C2335" s="947"/>
      <c r="D2335" s="947">
        <v>7.0339999999999998</v>
      </c>
      <c r="E2335" s="947"/>
      <c r="F2335" s="947">
        <f t="shared" si="73"/>
        <v>24.143000000000001</v>
      </c>
      <c r="G2335" s="947"/>
      <c r="H2335" s="947"/>
      <c r="I2335" s="947"/>
      <c r="J2335" s="947"/>
      <c r="K2335" s="947"/>
      <c r="L2335" s="947"/>
      <c r="M2335" s="947"/>
      <c r="N2335" s="947"/>
      <c r="O2335" s="947"/>
      <c r="P2335" s="947"/>
      <c r="Q2335" s="947"/>
      <c r="R2335" s="947"/>
      <c r="S2335" s="950">
        <v>0.24299999999999999</v>
      </c>
      <c r="T2335" s="948">
        <v>0</v>
      </c>
      <c r="U2335" s="949">
        <v>0</v>
      </c>
      <c r="V2335" s="1014">
        <v>0</v>
      </c>
      <c r="W2335" s="1014">
        <v>0</v>
      </c>
      <c r="X2335" s="1014"/>
      <c r="Y2335" s="947">
        <f t="shared" si="74"/>
        <v>23.900000000000002</v>
      </c>
      <c r="Z2335" s="947"/>
      <c r="AA2335" s="947">
        <v>0</v>
      </c>
      <c r="AB2335" s="947">
        <v>339.75</v>
      </c>
      <c r="AC2335" s="947">
        <v>0.6</v>
      </c>
      <c r="AD2335" s="947"/>
      <c r="AE2335" s="947"/>
      <c r="AF2335" s="947">
        <v>354.89</v>
      </c>
      <c r="AG2335" s="947">
        <v>1.2</v>
      </c>
    </row>
    <row r="2336" spans="1:33" s="952" customFormat="1" x14ac:dyDescent="0.2">
      <c r="A2336" s="946">
        <v>38852</v>
      </c>
      <c r="B2336" s="947">
        <v>16.75</v>
      </c>
      <c r="C2336" s="947"/>
      <c r="D2336" s="947">
        <v>8.0060000000000002</v>
      </c>
      <c r="E2336" s="947"/>
      <c r="F2336" s="947">
        <f t="shared" si="73"/>
        <v>24.756</v>
      </c>
      <c r="G2336" s="947"/>
      <c r="H2336" s="947"/>
      <c r="I2336" s="947"/>
      <c r="J2336" s="947"/>
      <c r="K2336" s="947"/>
      <c r="L2336" s="947"/>
      <c r="M2336" s="947"/>
      <c r="N2336" s="947"/>
      <c r="O2336" s="947"/>
      <c r="P2336" s="947"/>
      <c r="Q2336" s="947"/>
      <c r="R2336" s="947"/>
      <c r="S2336" s="950">
        <v>0.32200000000000001</v>
      </c>
      <c r="T2336" s="948">
        <v>0</v>
      </c>
      <c r="U2336" s="949">
        <v>0</v>
      </c>
      <c r="V2336" s="947">
        <v>0</v>
      </c>
      <c r="W2336" s="947">
        <v>0</v>
      </c>
      <c r="X2336" s="947"/>
      <c r="Y2336" s="947">
        <f t="shared" si="74"/>
        <v>24.434000000000001</v>
      </c>
      <c r="Z2336" s="947"/>
      <c r="AA2336" s="947">
        <v>0</v>
      </c>
      <c r="AB2336" s="947">
        <v>340.2</v>
      </c>
      <c r="AC2336" s="947">
        <v>0.1</v>
      </c>
      <c r="AD2336" s="947"/>
      <c r="AE2336" s="947"/>
      <c r="AF2336" s="947">
        <v>355.06</v>
      </c>
      <c r="AG2336" s="947">
        <v>0.06</v>
      </c>
    </row>
    <row r="2337" spans="1:33" s="952" customFormat="1" x14ac:dyDescent="0.2">
      <c r="A2337" s="946">
        <v>38853</v>
      </c>
      <c r="B2337" s="947">
        <v>16.321999999999999</v>
      </c>
      <c r="C2337" s="947"/>
      <c r="D2337" s="947">
        <v>10.31</v>
      </c>
      <c r="E2337" s="947"/>
      <c r="F2337" s="947">
        <f t="shared" si="73"/>
        <v>26.631999999999998</v>
      </c>
      <c r="G2337" s="947"/>
      <c r="H2337" s="947"/>
      <c r="I2337" s="947"/>
      <c r="J2337" s="947"/>
      <c r="K2337" s="947"/>
      <c r="L2337" s="947"/>
      <c r="M2337" s="947"/>
      <c r="N2337" s="947"/>
      <c r="O2337" s="947"/>
      <c r="P2337" s="947"/>
      <c r="Q2337" s="947"/>
      <c r="R2337" s="947"/>
      <c r="S2337" s="950">
        <v>0.438</v>
      </c>
      <c r="T2337" s="948">
        <v>0</v>
      </c>
      <c r="U2337" s="949">
        <v>0</v>
      </c>
      <c r="V2337" s="947">
        <v>0</v>
      </c>
      <c r="W2337" s="947">
        <v>0</v>
      </c>
      <c r="X2337" s="947"/>
      <c r="Y2337" s="947">
        <f t="shared" si="74"/>
        <v>26.193999999999999</v>
      </c>
      <c r="Z2337" s="947"/>
      <c r="AA2337" s="947">
        <v>0</v>
      </c>
      <c r="AB2337" s="947">
        <v>340.15</v>
      </c>
      <c r="AC2337" s="947">
        <v>0</v>
      </c>
      <c r="AD2337" s="947"/>
      <c r="AE2337" s="947"/>
      <c r="AF2337" s="980">
        <v>355.05</v>
      </c>
      <c r="AG2337" s="947">
        <v>0</v>
      </c>
    </row>
    <row r="2338" spans="1:33" s="952" customFormat="1" x14ac:dyDescent="0.2">
      <c r="A2338" s="946">
        <v>38854</v>
      </c>
      <c r="B2338" s="947">
        <v>16.222999999999999</v>
      </c>
      <c r="C2338" s="947"/>
      <c r="D2338" s="947">
        <v>10.132999999999999</v>
      </c>
      <c r="E2338" s="947"/>
      <c r="F2338" s="947">
        <f t="shared" si="73"/>
        <v>26.355999999999998</v>
      </c>
      <c r="G2338" s="947"/>
      <c r="H2338" s="947"/>
      <c r="I2338" s="947"/>
      <c r="J2338" s="947"/>
      <c r="K2338" s="947"/>
      <c r="L2338" s="947"/>
      <c r="M2338" s="947"/>
      <c r="N2338" s="947"/>
      <c r="O2338" s="947"/>
      <c r="P2338" s="947"/>
      <c r="Q2338" s="947"/>
      <c r="R2338" s="947"/>
      <c r="S2338" s="1018">
        <v>0.438</v>
      </c>
      <c r="T2338" s="948">
        <v>0</v>
      </c>
      <c r="U2338" s="949">
        <v>0</v>
      </c>
      <c r="V2338" s="947">
        <v>0</v>
      </c>
      <c r="W2338" s="947">
        <v>0</v>
      </c>
      <c r="X2338" s="947"/>
      <c r="Y2338" s="947">
        <f t="shared" si="74"/>
        <v>25.917999999999999</v>
      </c>
      <c r="Z2338" s="947"/>
      <c r="AA2338" s="947">
        <v>0</v>
      </c>
      <c r="AB2338" s="947">
        <v>340.14</v>
      </c>
      <c r="AC2338" s="947">
        <v>0</v>
      </c>
      <c r="AD2338" s="947"/>
      <c r="AE2338" s="947"/>
      <c r="AF2338" s="947">
        <v>355</v>
      </c>
      <c r="AG2338" s="947">
        <v>0</v>
      </c>
    </row>
    <row r="2339" spans="1:33" s="952" customFormat="1" x14ac:dyDescent="0.2">
      <c r="A2339" s="946">
        <v>38855</v>
      </c>
      <c r="B2339" s="947">
        <v>18.536999999999999</v>
      </c>
      <c r="C2339" s="947"/>
      <c r="D2339" s="947">
        <v>8.4019999999999992</v>
      </c>
      <c r="E2339" s="947"/>
      <c r="F2339" s="947">
        <f t="shared" si="73"/>
        <v>26.939</v>
      </c>
      <c r="G2339" s="947"/>
      <c r="H2339" s="947"/>
      <c r="I2339" s="947"/>
      <c r="J2339" s="947"/>
      <c r="K2339" s="947"/>
      <c r="L2339" s="947"/>
      <c r="M2339" s="947"/>
      <c r="N2339" s="947"/>
      <c r="O2339" s="947"/>
      <c r="P2339" s="947"/>
      <c r="Q2339" s="947"/>
      <c r="R2339" s="947"/>
      <c r="S2339" s="950">
        <v>0.39300000000000002</v>
      </c>
      <c r="T2339" s="948">
        <v>0</v>
      </c>
      <c r="U2339" s="949">
        <v>0</v>
      </c>
      <c r="V2339" s="947">
        <v>0</v>
      </c>
      <c r="W2339" s="947">
        <v>0</v>
      </c>
      <c r="X2339" s="947"/>
      <c r="Y2339" s="947">
        <f t="shared" si="74"/>
        <v>26.545999999999999</v>
      </c>
      <c r="Z2339" s="947"/>
      <c r="AA2339" s="947">
        <v>0</v>
      </c>
      <c r="AB2339" s="947">
        <v>340.12</v>
      </c>
      <c r="AC2339" s="947">
        <v>0.05</v>
      </c>
      <c r="AD2339" s="947"/>
      <c r="AE2339" s="947"/>
      <c r="AF2339" s="947">
        <v>354.98</v>
      </c>
      <c r="AG2339" s="947">
        <v>0.2</v>
      </c>
    </row>
    <row r="2340" spans="1:33" s="952" customFormat="1" x14ac:dyDescent="0.2">
      <c r="A2340" s="946">
        <v>38856</v>
      </c>
      <c r="B2340" s="947">
        <v>18.056999999999999</v>
      </c>
      <c r="C2340" s="947"/>
      <c r="D2340" s="947">
        <v>7.5250000000000004</v>
      </c>
      <c r="E2340" s="947"/>
      <c r="F2340" s="947">
        <f t="shared" si="73"/>
        <v>25.582000000000001</v>
      </c>
      <c r="G2340" s="947"/>
      <c r="H2340" s="947"/>
      <c r="I2340" s="947"/>
      <c r="J2340" s="947"/>
      <c r="K2340" s="947"/>
      <c r="L2340" s="947"/>
      <c r="M2340" s="947"/>
      <c r="N2340" s="947"/>
      <c r="O2340" s="947"/>
      <c r="P2340" s="947"/>
      <c r="Q2340" s="947"/>
      <c r="R2340" s="947"/>
      <c r="S2340" s="950">
        <v>0.27800000000000002</v>
      </c>
      <c r="T2340" s="948">
        <v>0</v>
      </c>
      <c r="U2340" s="949">
        <v>0</v>
      </c>
      <c r="V2340" s="947">
        <v>0</v>
      </c>
      <c r="W2340" s="947">
        <v>0</v>
      </c>
      <c r="X2340" s="947"/>
      <c r="Y2340" s="947">
        <f t="shared" si="74"/>
        <v>25.304000000000002</v>
      </c>
      <c r="Z2340" s="947"/>
      <c r="AA2340" s="947">
        <v>0</v>
      </c>
      <c r="AB2340" s="947">
        <v>340.09</v>
      </c>
      <c r="AC2340" s="947">
        <v>0</v>
      </c>
      <c r="AD2340" s="947"/>
      <c r="AE2340" s="947"/>
      <c r="AF2340" s="947">
        <v>354.96</v>
      </c>
      <c r="AG2340" s="947">
        <v>0.16</v>
      </c>
    </row>
    <row r="2341" spans="1:33" s="952" customFormat="1" x14ac:dyDescent="0.2">
      <c r="A2341" s="946">
        <v>38857</v>
      </c>
      <c r="B2341" s="947">
        <v>17.428000000000001</v>
      </c>
      <c r="C2341" s="947"/>
      <c r="D2341" s="947">
        <v>9.0719999999999992</v>
      </c>
      <c r="E2341" s="947"/>
      <c r="F2341" s="947">
        <f t="shared" si="73"/>
        <v>26.5</v>
      </c>
      <c r="G2341" s="947"/>
      <c r="H2341" s="947"/>
      <c r="I2341" s="947"/>
      <c r="J2341" s="947"/>
      <c r="K2341" s="947"/>
      <c r="L2341" s="947"/>
      <c r="M2341" s="947"/>
      <c r="N2341" s="947"/>
      <c r="O2341" s="947"/>
      <c r="P2341" s="947"/>
      <c r="Q2341" s="947"/>
      <c r="R2341" s="947"/>
      <c r="S2341" s="950">
        <v>0.35099999999999998</v>
      </c>
      <c r="T2341" s="948">
        <v>0</v>
      </c>
      <c r="U2341" s="949">
        <v>0</v>
      </c>
      <c r="V2341" s="947">
        <v>0</v>
      </c>
      <c r="W2341" s="947">
        <v>0</v>
      </c>
      <c r="X2341" s="947"/>
      <c r="Y2341" s="947">
        <f t="shared" si="74"/>
        <v>26.149000000000001</v>
      </c>
      <c r="Z2341" s="947"/>
      <c r="AA2341" s="947">
        <v>0</v>
      </c>
      <c r="AB2341" s="947">
        <v>340.07</v>
      </c>
      <c r="AC2341" s="947">
        <v>0</v>
      </c>
      <c r="AD2341" s="947"/>
      <c r="AE2341" s="947"/>
      <c r="AF2341" s="950">
        <v>354.89</v>
      </c>
      <c r="AG2341" s="950">
        <v>0</v>
      </c>
    </row>
    <row r="2342" spans="1:33" s="952" customFormat="1" x14ac:dyDescent="0.2">
      <c r="A2342" s="946">
        <v>38858</v>
      </c>
      <c r="B2342" s="947">
        <v>17.344999999999999</v>
      </c>
      <c r="C2342" s="947"/>
      <c r="D2342" s="947">
        <v>9.1039999999999992</v>
      </c>
      <c r="E2342" s="947"/>
      <c r="F2342" s="947">
        <f t="shared" si="73"/>
        <v>26.448999999999998</v>
      </c>
      <c r="G2342" s="947"/>
      <c r="H2342" s="947"/>
      <c r="I2342" s="947"/>
      <c r="J2342" s="947"/>
      <c r="K2342" s="947"/>
      <c r="L2342" s="947"/>
      <c r="M2342" s="947"/>
      <c r="N2342" s="947"/>
      <c r="O2342" s="947"/>
      <c r="P2342" s="947"/>
      <c r="Q2342" s="947"/>
      <c r="R2342" s="947"/>
      <c r="S2342" s="950">
        <v>0.26700000000000002</v>
      </c>
      <c r="T2342" s="948">
        <v>0</v>
      </c>
      <c r="U2342" s="949">
        <v>0</v>
      </c>
      <c r="V2342" s="947">
        <v>0</v>
      </c>
      <c r="W2342" s="947">
        <v>0</v>
      </c>
      <c r="X2342" s="947"/>
      <c r="Y2342" s="947">
        <f t="shared" si="74"/>
        <v>26.181999999999999</v>
      </c>
      <c r="Z2342" s="947"/>
      <c r="AA2342" s="947">
        <v>0</v>
      </c>
      <c r="AB2342" s="947">
        <v>340.02</v>
      </c>
      <c r="AC2342" s="947">
        <v>0</v>
      </c>
      <c r="AD2342" s="947"/>
      <c r="AE2342" s="947"/>
      <c r="AF2342" s="950">
        <v>354.83</v>
      </c>
      <c r="AG2342" s="950">
        <v>0</v>
      </c>
    </row>
    <row r="2343" spans="1:33" s="952" customFormat="1" x14ac:dyDescent="0.2">
      <c r="A2343" s="946">
        <v>38859</v>
      </c>
      <c r="B2343" s="947">
        <v>18.683</v>
      </c>
      <c r="C2343" s="947"/>
      <c r="D2343" s="947">
        <v>8.593</v>
      </c>
      <c r="E2343" s="947"/>
      <c r="F2343" s="947">
        <f t="shared" si="73"/>
        <v>27.276</v>
      </c>
      <c r="G2343" s="947"/>
      <c r="H2343" s="947"/>
      <c r="I2343" s="947"/>
      <c r="J2343" s="947"/>
      <c r="K2343" s="947"/>
      <c r="L2343" s="947"/>
      <c r="M2343" s="947"/>
      <c r="N2343" s="947"/>
      <c r="O2343" s="947"/>
      <c r="P2343" s="947"/>
      <c r="Q2343" s="947"/>
      <c r="R2343" s="947"/>
      <c r="S2343" s="950">
        <v>0.32200000000000001</v>
      </c>
      <c r="T2343" s="948">
        <v>0</v>
      </c>
      <c r="U2343" s="981">
        <v>0</v>
      </c>
      <c r="V2343" s="947">
        <v>0</v>
      </c>
      <c r="W2343" s="947">
        <v>0</v>
      </c>
      <c r="X2343" s="947"/>
      <c r="Y2343" s="947">
        <f t="shared" si="74"/>
        <v>26.954000000000001</v>
      </c>
      <c r="Z2343" s="947"/>
      <c r="AA2343" s="947">
        <v>0</v>
      </c>
      <c r="AB2343" s="947">
        <v>339.96</v>
      </c>
      <c r="AC2343" s="947">
        <v>0</v>
      </c>
      <c r="AD2343" s="947"/>
      <c r="AE2343" s="947"/>
      <c r="AF2343" s="947">
        <v>354.77</v>
      </c>
      <c r="AG2343" s="947">
        <v>0</v>
      </c>
    </row>
    <row r="2344" spans="1:33" s="952" customFormat="1" x14ac:dyDescent="0.2">
      <c r="A2344" s="946">
        <v>38860</v>
      </c>
      <c r="B2344" s="947">
        <v>18.562999999999999</v>
      </c>
      <c r="C2344" s="947"/>
      <c r="D2344" s="947">
        <v>10.430999999999999</v>
      </c>
      <c r="E2344" s="947"/>
      <c r="F2344" s="947">
        <f t="shared" si="73"/>
        <v>28.994</v>
      </c>
      <c r="G2344" s="947"/>
      <c r="H2344" s="947"/>
      <c r="I2344" s="947"/>
      <c r="J2344" s="947"/>
      <c r="K2344" s="947"/>
      <c r="L2344" s="947"/>
      <c r="M2344" s="947"/>
      <c r="N2344" s="947"/>
      <c r="O2344" s="947"/>
      <c r="P2344" s="947"/>
      <c r="Q2344" s="947"/>
      <c r="R2344" s="947"/>
      <c r="S2344" s="950">
        <v>0.36299999999999999</v>
      </c>
      <c r="T2344" s="948">
        <v>0</v>
      </c>
      <c r="U2344" s="981">
        <v>0</v>
      </c>
      <c r="V2344" s="947">
        <v>0</v>
      </c>
      <c r="W2344" s="947">
        <v>0</v>
      </c>
      <c r="X2344" s="947"/>
      <c r="Y2344" s="947">
        <f t="shared" si="74"/>
        <v>28.631</v>
      </c>
      <c r="Z2344" s="947"/>
      <c r="AA2344" s="947">
        <v>0</v>
      </c>
      <c r="AB2344" s="947">
        <v>339.91</v>
      </c>
      <c r="AC2344" s="947">
        <v>0</v>
      </c>
      <c r="AD2344" s="947"/>
      <c r="AE2344" s="947"/>
      <c r="AF2344" s="947">
        <v>354.67</v>
      </c>
      <c r="AG2344" s="947">
        <v>0</v>
      </c>
    </row>
    <row r="2345" spans="1:33" s="952" customFormat="1" x14ac:dyDescent="0.2">
      <c r="A2345" s="946">
        <v>38861</v>
      </c>
      <c r="B2345" s="947">
        <v>20.48</v>
      </c>
      <c r="C2345" s="947"/>
      <c r="D2345" s="947">
        <v>10.09</v>
      </c>
      <c r="E2345" s="947"/>
      <c r="F2345" s="947">
        <f t="shared" ref="F2345:F2408" si="75">+B2345+D2345</f>
        <v>30.57</v>
      </c>
      <c r="G2345" s="947"/>
      <c r="H2345" s="947"/>
      <c r="I2345" s="947"/>
      <c r="J2345" s="947"/>
      <c r="K2345" s="947"/>
      <c r="L2345" s="947"/>
      <c r="M2345" s="947"/>
      <c r="N2345" s="947"/>
      <c r="O2345" s="947"/>
      <c r="P2345" s="947"/>
      <c r="Q2345" s="947"/>
      <c r="R2345" s="947"/>
      <c r="S2345" s="950">
        <v>0.44400000000000001</v>
      </c>
      <c r="T2345" s="948">
        <v>0</v>
      </c>
      <c r="U2345" s="981">
        <v>0</v>
      </c>
      <c r="V2345" s="947">
        <v>0</v>
      </c>
      <c r="W2345" s="947">
        <v>0</v>
      </c>
      <c r="X2345" s="947"/>
      <c r="Y2345" s="947">
        <f t="shared" ref="Y2345:Y2408" si="76">+F2345-S2345-T2345-U2345-V2345+W2345</f>
        <v>30.126000000000001</v>
      </c>
      <c r="Z2345" s="947"/>
      <c r="AA2345" s="947">
        <v>0</v>
      </c>
      <c r="AB2345" s="947">
        <v>339.84</v>
      </c>
      <c r="AC2345" s="947">
        <v>0</v>
      </c>
      <c r="AD2345" s="947"/>
      <c r="AE2345" s="947"/>
      <c r="AF2345" s="947">
        <v>354.57</v>
      </c>
      <c r="AG2345" s="947">
        <v>0</v>
      </c>
    </row>
    <row r="2346" spans="1:33" s="952" customFormat="1" x14ac:dyDescent="0.2">
      <c r="A2346" s="946">
        <v>38862</v>
      </c>
      <c r="B2346" s="947">
        <v>19.943000000000001</v>
      </c>
      <c r="C2346" s="947"/>
      <c r="D2346" s="947">
        <v>10.022</v>
      </c>
      <c r="E2346" s="947"/>
      <c r="F2346" s="947">
        <f t="shared" si="75"/>
        <v>29.965000000000003</v>
      </c>
      <c r="G2346" s="947"/>
      <c r="H2346" s="947"/>
      <c r="I2346" s="947"/>
      <c r="J2346" s="947"/>
      <c r="K2346" s="947"/>
      <c r="L2346" s="947"/>
      <c r="M2346" s="947"/>
      <c r="N2346" s="947"/>
      <c r="O2346" s="947"/>
      <c r="P2346" s="947"/>
      <c r="Q2346" s="947"/>
      <c r="R2346" s="947"/>
      <c r="S2346" s="950">
        <v>0.45500000000000002</v>
      </c>
      <c r="T2346" s="948">
        <v>0</v>
      </c>
      <c r="U2346" s="981">
        <v>0</v>
      </c>
      <c r="V2346" s="947">
        <v>0</v>
      </c>
      <c r="W2346" s="947">
        <v>0</v>
      </c>
      <c r="X2346" s="947"/>
      <c r="Y2346" s="947">
        <f t="shared" si="76"/>
        <v>29.510000000000005</v>
      </c>
      <c r="Z2346" s="947"/>
      <c r="AA2346" s="947">
        <v>0</v>
      </c>
      <c r="AB2346" s="947">
        <v>339.72</v>
      </c>
      <c r="AC2346" s="947">
        <v>0</v>
      </c>
      <c r="AD2346" s="947"/>
      <c r="AE2346" s="947"/>
      <c r="AF2346" s="947">
        <v>354.44</v>
      </c>
      <c r="AG2346" s="947">
        <v>0</v>
      </c>
    </row>
    <row r="2347" spans="1:33" s="952" customFormat="1" x14ac:dyDescent="0.2">
      <c r="A2347" s="946">
        <v>38863</v>
      </c>
      <c r="B2347" s="947">
        <v>24.385000000000002</v>
      </c>
      <c r="C2347" s="947"/>
      <c r="D2347" s="947">
        <v>5.0830000000000002</v>
      </c>
      <c r="E2347" s="947"/>
      <c r="F2347" s="947">
        <f t="shared" si="75"/>
        <v>29.468000000000004</v>
      </c>
      <c r="G2347" s="947"/>
      <c r="H2347" s="947"/>
      <c r="I2347" s="947"/>
      <c r="J2347" s="947"/>
      <c r="K2347" s="947"/>
      <c r="L2347" s="947"/>
      <c r="M2347" s="947"/>
      <c r="N2347" s="947"/>
      <c r="O2347" s="947"/>
      <c r="P2347" s="947"/>
      <c r="Q2347" s="947"/>
      <c r="R2347" s="947"/>
      <c r="S2347" s="950">
        <v>0.42699999999999999</v>
      </c>
      <c r="T2347" s="948">
        <v>0</v>
      </c>
      <c r="U2347" s="981">
        <v>0</v>
      </c>
      <c r="V2347" s="947">
        <v>0</v>
      </c>
      <c r="W2347" s="947">
        <v>0</v>
      </c>
      <c r="X2347" s="947"/>
      <c r="Y2347" s="947">
        <f t="shared" si="76"/>
        <v>29.041000000000004</v>
      </c>
      <c r="Z2347" s="947"/>
      <c r="AA2347" s="947">
        <v>0</v>
      </c>
      <c r="AB2347" s="947">
        <v>339.5</v>
      </c>
      <c r="AC2347" s="947">
        <v>0</v>
      </c>
      <c r="AD2347" s="947"/>
      <c r="AE2347" s="947"/>
      <c r="AF2347" s="947">
        <v>354.36</v>
      </c>
      <c r="AG2347" s="947">
        <v>0.27</v>
      </c>
    </row>
    <row r="2348" spans="1:33" s="952" customFormat="1" x14ac:dyDescent="0.2">
      <c r="A2348" s="946">
        <v>38864</v>
      </c>
      <c r="B2348" s="947">
        <v>19.309999999999999</v>
      </c>
      <c r="C2348" s="947"/>
      <c r="D2348" s="947">
        <v>10.263</v>
      </c>
      <c r="E2348" s="947"/>
      <c r="F2348" s="947">
        <f t="shared" si="75"/>
        <v>29.573</v>
      </c>
      <c r="G2348" s="947"/>
      <c r="H2348" s="947"/>
      <c r="I2348" s="947"/>
      <c r="J2348" s="947"/>
      <c r="K2348" s="947"/>
      <c r="L2348" s="947"/>
      <c r="M2348" s="947"/>
      <c r="N2348" s="947"/>
      <c r="O2348" s="947"/>
      <c r="P2348" s="947"/>
      <c r="Q2348" s="947"/>
      <c r="R2348" s="947"/>
      <c r="S2348" s="950">
        <v>0.35699999999999998</v>
      </c>
      <c r="T2348" s="948">
        <v>0</v>
      </c>
      <c r="U2348" s="981">
        <v>0</v>
      </c>
      <c r="V2348" s="947">
        <v>0</v>
      </c>
      <c r="W2348" s="947">
        <v>0</v>
      </c>
      <c r="X2348" s="947"/>
      <c r="Y2348" s="947">
        <f t="shared" si="76"/>
        <v>29.216000000000001</v>
      </c>
      <c r="Z2348" s="947"/>
      <c r="AA2348" s="947">
        <v>0</v>
      </c>
      <c r="AB2348" s="947">
        <v>339.28</v>
      </c>
      <c r="AC2348" s="947">
        <v>0</v>
      </c>
      <c r="AD2348" s="947"/>
      <c r="AE2348" s="947"/>
      <c r="AF2348" s="947">
        <v>354.33</v>
      </c>
      <c r="AG2348" s="947">
        <v>0.04</v>
      </c>
    </row>
    <row r="2349" spans="1:33" s="952" customFormat="1" x14ac:dyDescent="0.2">
      <c r="A2349" s="946">
        <v>38865</v>
      </c>
      <c r="B2349" s="947">
        <v>17.248000000000001</v>
      </c>
      <c r="C2349" s="947"/>
      <c r="D2349" s="947">
        <v>10.795999999999999</v>
      </c>
      <c r="E2349" s="947"/>
      <c r="F2349" s="947">
        <f t="shared" si="75"/>
        <v>28.044</v>
      </c>
      <c r="G2349" s="947"/>
      <c r="H2349" s="947"/>
      <c r="I2349" s="947"/>
      <c r="J2349" s="947"/>
      <c r="K2349" s="947"/>
      <c r="L2349" s="947"/>
      <c r="M2349" s="947"/>
      <c r="N2349" s="947"/>
      <c r="O2349" s="947"/>
      <c r="P2349" s="947"/>
      <c r="Q2349" s="947"/>
      <c r="R2349" s="947"/>
      <c r="S2349" s="950">
        <v>0.26400000000000001</v>
      </c>
      <c r="T2349" s="948">
        <v>0</v>
      </c>
      <c r="U2349" s="981">
        <v>0</v>
      </c>
      <c r="V2349" s="947">
        <v>0</v>
      </c>
      <c r="W2349" s="947">
        <v>0</v>
      </c>
      <c r="X2349" s="947"/>
      <c r="Y2349" s="947">
        <f t="shared" si="76"/>
        <v>27.78</v>
      </c>
      <c r="Z2349" s="947"/>
      <c r="AA2349" s="947">
        <v>0</v>
      </c>
      <c r="AB2349" s="947">
        <v>339.05</v>
      </c>
      <c r="AC2349" s="947">
        <v>0</v>
      </c>
      <c r="AD2349" s="947"/>
      <c r="AE2349" s="947"/>
      <c r="AF2349" s="947">
        <v>354.21</v>
      </c>
      <c r="AG2349" s="947">
        <v>0</v>
      </c>
    </row>
    <row r="2350" spans="1:33" s="952" customFormat="1" x14ac:dyDescent="0.2">
      <c r="A2350" s="946">
        <v>38866</v>
      </c>
      <c r="B2350" s="947">
        <v>19.04</v>
      </c>
      <c r="C2350" s="947"/>
      <c r="D2350" s="947">
        <v>11.976000000000001</v>
      </c>
      <c r="E2350" s="947"/>
      <c r="F2350" s="947">
        <f t="shared" si="75"/>
        <v>31.015999999999998</v>
      </c>
      <c r="G2350" s="947"/>
      <c r="H2350" s="947"/>
      <c r="I2350" s="947"/>
      <c r="J2350" s="947"/>
      <c r="K2350" s="947"/>
      <c r="L2350" s="947"/>
      <c r="M2350" s="947"/>
      <c r="N2350" s="947"/>
      <c r="O2350" s="947"/>
      <c r="P2350" s="947"/>
      <c r="Q2350" s="947"/>
      <c r="R2350" s="947"/>
      <c r="S2350" s="950">
        <v>0.28899999999999998</v>
      </c>
      <c r="T2350" s="948">
        <v>0</v>
      </c>
      <c r="U2350" s="981">
        <v>0</v>
      </c>
      <c r="V2350" s="947">
        <v>0</v>
      </c>
      <c r="W2350" s="947">
        <v>0</v>
      </c>
      <c r="X2350" s="947"/>
      <c r="Y2350" s="947">
        <f t="shared" si="76"/>
        <v>30.726999999999997</v>
      </c>
      <c r="Z2350" s="947"/>
      <c r="AA2350" s="947">
        <v>0</v>
      </c>
      <c r="AB2350" s="947">
        <v>338.92</v>
      </c>
      <c r="AC2350" s="947">
        <v>0</v>
      </c>
      <c r="AD2350" s="947"/>
      <c r="AE2350" s="947"/>
      <c r="AF2350" s="980">
        <v>354.15</v>
      </c>
      <c r="AG2350" s="947">
        <v>0</v>
      </c>
    </row>
    <row r="2351" spans="1:33" s="952" customFormat="1" x14ac:dyDescent="0.2">
      <c r="A2351" s="946">
        <v>38867</v>
      </c>
      <c r="B2351" s="947">
        <v>21.466999999999999</v>
      </c>
      <c r="C2351" s="947"/>
      <c r="D2351" s="947">
        <v>11.542999999999999</v>
      </c>
      <c r="E2351" s="947"/>
      <c r="F2351" s="947">
        <f t="shared" si="75"/>
        <v>33.01</v>
      </c>
      <c r="G2351" s="947"/>
      <c r="H2351" s="947"/>
      <c r="I2351" s="947"/>
      <c r="J2351" s="947"/>
      <c r="K2351" s="947"/>
      <c r="L2351" s="947"/>
      <c r="M2351" s="947"/>
      <c r="N2351" s="947"/>
      <c r="O2351" s="947"/>
      <c r="P2351" s="947"/>
      <c r="Q2351" s="947"/>
      <c r="R2351" s="947"/>
      <c r="S2351" s="950">
        <v>0.48099999999999998</v>
      </c>
      <c r="T2351" s="948">
        <v>0</v>
      </c>
      <c r="U2351" s="981">
        <v>0</v>
      </c>
      <c r="V2351" s="947">
        <v>0</v>
      </c>
      <c r="W2351" s="947">
        <v>0</v>
      </c>
      <c r="X2351" s="947"/>
      <c r="Y2351" s="947">
        <f t="shared" si="76"/>
        <v>32.528999999999996</v>
      </c>
      <c r="Z2351" s="947"/>
      <c r="AA2351" s="947">
        <v>0</v>
      </c>
      <c r="AB2351" s="980">
        <v>338.88</v>
      </c>
      <c r="AC2351" s="947">
        <v>0</v>
      </c>
      <c r="AD2351" s="947"/>
      <c r="AE2351" s="947"/>
      <c r="AF2351" s="980">
        <v>354.15</v>
      </c>
      <c r="AG2351" s="947">
        <v>0</v>
      </c>
    </row>
    <row r="2352" spans="1:33" s="952" customFormat="1" x14ac:dyDescent="0.2">
      <c r="A2352" s="946">
        <v>38868</v>
      </c>
      <c r="B2352" s="947">
        <v>19.611000000000001</v>
      </c>
      <c r="C2352" s="947"/>
      <c r="D2352" s="947">
        <v>10.932</v>
      </c>
      <c r="E2352" s="947"/>
      <c r="F2352" s="947">
        <f t="shared" si="75"/>
        <v>30.542999999999999</v>
      </c>
      <c r="G2352" s="947"/>
      <c r="H2352" s="947"/>
      <c r="I2352" s="947"/>
      <c r="J2352" s="947"/>
      <c r="K2352" s="947"/>
      <c r="L2352" s="947"/>
      <c r="M2352" s="947"/>
      <c r="N2352" s="947"/>
      <c r="O2352" s="947"/>
      <c r="P2352" s="947"/>
      <c r="Q2352" s="947"/>
      <c r="R2352" s="947"/>
      <c r="S2352" s="950">
        <v>0.49099999999999999</v>
      </c>
      <c r="T2352" s="948">
        <v>0</v>
      </c>
      <c r="U2352" s="981">
        <v>0</v>
      </c>
      <c r="V2352" s="947">
        <v>0</v>
      </c>
      <c r="W2352" s="947">
        <v>0</v>
      </c>
      <c r="X2352" s="947"/>
      <c r="Y2352" s="947">
        <f t="shared" si="76"/>
        <v>30.052</v>
      </c>
      <c r="Z2352" s="947"/>
      <c r="AA2352" s="947">
        <v>0</v>
      </c>
      <c r="AB2352" s="980">
        <v>338.82</v>
      </c>
      <c r="AC2352" s="947">
        <v>0</v>
      </c>
      <c r="AD2352" s="947"/>
      <c r="AE2352" s="947"/>
      <c r="AF2352" s="947">
        <v>354.02</v>
      </c>
      <c r="AG2352" s="947">
        <v>0.02</v>
      </c>
    </row>
    <row r="2353" spans="1:33" s="952" customFormat="1" x14ac:dyDescent="0.2">
      <c r="A2353" s="946">
        <v>38869</v>
      </c>
      <c r="B2353" s="947">
        <v>21.675000000000001</v>
      </c>
      <c r="C2353" s="947"/>
      <c r="D2353" s="947">
        <v>11.115</v>
      </c>
      <c r="E2353" s="947"/>
      <c r="F2353" s="947">
        <f t="shared" si="75"/>
        <v>32.79</v>
      </c>
      <c r="G2353" s="947"/>
      <c r="H2353" s="947"/>
      <c r="I2353" s="947"/>
      <c r="J2353" s="947"/>
      <c r="K2353" s="947"/>
      <c r="L2353" s="947"/>
      <c r="M2353" s="947"/>
      <c r="N2353" s="947"/>
      <c r="O2353" s="947"/>
      <c r="P2353" s="947"/>
      <c r="Q2353" s="947"/>
      <c r="R2353" s="947"/>
      <c r="S2353" s="950">
        <v>0.505</v>
      </c>
      <c r="T2353" s="948">
        <v>0</v>
      </c>
      <c r="U2353" s="949">
        <v>0</v>
      </c>
      <c r="V2353" s="947">
        <v>0</v>
      </c>
      <c r="W2353" s="947">
        <v>0</v>
      </c>
      <c r="X2353" s="947"/>
      <c r="Y2353" s="947">
        <f t="shared" si="76"/>
        <v>32.284999999999997</v>
      </c>
      <c r="Z2353" s="947"/>
      <c r="AA2353" s="947">
        <v>0</v>
      </c>
      <c r="AB2353" s="950">
        <v>338.7</v>
      </c>
      <c r="AC2353" s="950">
        <v>0</v>
      </c>
      <c r="AD2353" s="950"/>
      <c r="AE2353" s="950"/>
      <c r="AF2353" s="950">
        <v>354</v>
      </c>
      <c r="AG2353" s="950">
        <v>0</v>
      </c>
    </row>
    <row r="2354" spans="1:33" s="952" customFormat="1" x14ac:dyDescent="0.2">
      <c r="A2354" s="946">
        <v>38870</v>
      </c>
      <c r="B2354" s="947">
        <v>20.253</v>
      </c>
      <c r="C2354" s="947"/>
      <c r="D2354" s="947">
        <v>10.686</v>
      </c>
      <c r="E2354" s="947"/>
      <c r="F2354" s="947">
        <f t="shared" si="75"/>
        <v>30.939</v>
      </c>
      <c r="G2354" s="947"/>
      <c r="H2354" s="947"/>
      <c r="I2354" s="947"/>
      <c r="J2354" s="947"/>
      <c r="K2354" s="947"/>
      <c r="L2354" s="947"/>
      <c r="M2354" s="947"/>
      <c r="N2354" s="947"/>
      <c r="O2354" s="947"/>
      <c r="P2354" s="947"/>
      <c r="Q2354" s="947"/>
      <c r="R2354" s="947"/>
      <c r="S2354" s="950">
        <v>0.316</v>
      </c>
      <c r="T2354" s="948">
        <v>0</v>
      </c>
      <c r="U2354" s="949">
        <v>0</v>
      </c>
      <c r="V2354" s="947">
        <v>0</v>
      </c>
      <c r="W2354" s="947">
        <v>0</v>
      </c>
      <c r="X2354" s="947"/>
      <c r="Y2354" s="947">
        <f t="shared" si="76"/>
        <v>30.623000000000001</v>
      </c>
      <c r="Z2354" s="947"/>
      <c r="AA2354" s="947">
        <v>0</v>
      </c>
      <c r="AB2354" s="950">
        <v>338.82</v>
      </c>
      <c r="AC2354" s="950">
        <v>2.2000000000000002</v>
      </c>
      <c r="AD2354" s="950"/>
      <c r="AE2354" s="950"/>
      <c r="AF2354" s="950">
        <v>354.1</v>
      </c>
      <c r="AG2354" s="950">
        <v>2.2000000000000002</v>
      </c>
    </row>
    <row r="2355" spans="1:33" s="952" customFormat="1" x14ac:dyDescent="0.2">
      <c r="A2355" s="946">
        <v>38871</v>
      </c>
      <c r="B2355" s="953">
        <v>18.907</v>
      </c>
      <c r="C2355" s="953"/>
      <c r="D2355" s="947">
        <v>10.222</v>
      </c>
      <c r="E2355" s="947"/>
      <c r="F2355" s="947">
        <f t="shared" si="75"/>
        <v>29.128999999999998</v>
      </c>
      <c r="G2355" s="947"/>
      <c r="H2355" s="947"/>
      <c r="I2355" s="947"/>
      <c r="J2355" s="947"/>
      <c r="K2355" s="947"/>
      <c r="L2355" s="947"/>
      <c r="M2355" s="947"/>
      <c r="N2355" s="947"/>
      <c r="O2355" s="947"/>
      <c r="P2355" s="947"/>
      <c r="Q2355" s="947"/>
      <c r="R2355" s="947"/>
      <c r="S2355" s="950">
        <v>0.28899999999999998</v>
      </c>
      <c r="T2355" s="948">
        <v>0</v>
      </c>
      <c r="U2355" s="949">
        <v>0</v>
      </c>
      <c r="V2355" s="947">
        <v>0</v>
      </c>
      <c r="W2355" s="947">
        <v>0</v>
      </c>
      <c r="X2355" s="947"/>
      <c r="Y2355" s="947">
        <f t="shared" si="76"/>
        <v>28.839999999999996</v>
      </c>
      <c r="Z2355" s="947"/>
      <c r="AA2355" s="947">
        <v>0</v>
      </c>
      <c r="AB2355" s="950">
        <v>339.41</v>
      </c>
      <c r="AC2355" s="950">
        <v>0.04</v>
      </c>
      <c r="AD2355" s="950"/>
      <c r="AE2355" s="950"/>
      <c r="AF2355" s="947">
        <v>354.19</v>
      </c>
      <c r="AG2355" s="947">
        <v>0.04</v>
      </c>
    </row>
    <row r="2356" spans="1:33" s="952" customFormat="1" x14ac:dyDescent="0.2">
      <c r="A2356" s="946">
        <v>38872</v>
      </c>
      <c r="B2356" s="947">
        <v>15.074</v>
      </c>
      <c r="C2356" s="947"/>
      <c r="D2356" s="947">
        <v>10.919</v>
      </c>
      <c r="E2356" s="947"/>
      <c r="F2356" s="947">
        <f t="shared" si="75"/>
        <v>25.993000000000002</v>
      </c>
      <c r="G2356" s="947"/>
      <c r="H2356" s="947"/>
      <c r="I2356" s="947"/>
      <c r="J2356" s="947"/>
      <c r="K2356" s="947"/>
      <c r="L2356" s="947"/>
      <c r="M2356" s="947"/>
      <c r="N2356" s="947"/>
      <c r="O2356" s="947"/>
      <c r="P2356" s="947"/>
      <c r="Q2356" s="947"/>
      <c r="R2356" s="947"/>
      <c r="S2356" s="950">
        <v>0.253</v>
      </c>
      <c r="T2356" s="948">
        <v>0</v>
      </c>
      <c r="U2356" s="949">
        <v>0</v>
      </c>
      <c r="V2356" s="947">
        <v>0</v>
      </c>
      <c r="W2356" s="947">
        <v>0</v>
      </c>
      <c r="X2356" s="947"/>
      <c r="Y2356" s="947">
        <f t="shared" si="76"/>
        <v>25.740000000000002</v>
      </c>
      <c r="Z2356" s="947"/>
      <c r="AA2356" s="947">
        <v>0</v>
      </c>
      <c r="AB2356" s="950">
        <v>339.41</v>
      </c>
      <c r="AC2356" s="950">
        <v>0.21</v>
      </c>
      <c r="AD2356" s="950"/>
      <c r="AE2356" s="950"/>
      <c r="AF2356" s="950">
        <v>354.19</v>
      </c>
      <c r="AG2356" s="950">
        <v>0.21</v>
      </c>
    </row>
    <row r="2357" spans="1:33" s="952" customFormat="1" x14ac:dyDescent="0.2">
      <c r="A2357" s="946">
        <v>38873</v>
      </c>
      <c r="B2357" s="947">
        <v>16.972000000000001</v>
      </c>
      <c r="C2357" s="947"/>
      <c r="D2357" s="947">
        <v>11.196</v>
      </c>
      <c r="E2357" s="947"/>
      <c r="F2357" s="947">
        <f t="shared" si="75"/>
        <v>28.167999999999999</v>
      </c>
      <c r="G2357" s="947"/>
      <c r="H2357" s="947"/>
      <c r="I2357" s="947"/>
      <c r="J2357" s="947"/>
      <c r="K2357" s="947"/>
      <c r="L2357" s="947"/>
      <c r="M2357" s="947"/>
      <c r="N2357" s="947"/>
      <c r="O2357" s="947"/>
      <c r="P2357" s="947"/>
      <c r="Q2357" s="947"/>
      <c r="R2357" s="947"/>
      <c r="S2357" s="950">
        <v>0.36499999999999999</v>
      </c>
      <c r="T2357" s="948">
        <v>0</v>
      </c>
      <c r="U2357" s="949">
        <v>0</v>
      </c>
      <c r="V2357" s="947">
        <v>0</v>
      </c>
      <c r="W2357" s="947">
        <v>0</v>
      </c>
      <c r="X2357" s="947"/>
      <c r="Y2357" s="947">
        <f t="shared" si="76"/>
        <v>27.803000000000001</v>
      </c>
      <c r="Z2357" s="947"/>
      <c r="AA2357" s="947">
        <v>0</v>
      </c>
      <c r="AB2357" s="950">
        <v>339.49</v>
      </c>
      <c r="AC2357" s="950">
        <v>0</v>
      </c>
      <c r="AD2357" s="950"/>
      <c r="AE2357" s="950"/>
      <c r="AF2357" s="950">
        <v>354.11</v>
      </c>
      <c r="AG2357" s="950">
        <v>0.02</v>
      </c>
    </row>
    <row r="2358" spans="1:33" s="952" customFormat="1" x14ac:dyDescent="0.2">
      <c r="A2358" s="946">
        <v>38874</v>
      </c>
      <c r="B2358" s="947">
        <v>18.396999999999998</v>
      </c>
      <c r="C2358" s="947"/>
      <c r="D2358" s="947">
        <v>9.7680000000000007</v>
      </c>
      <c r="E2358" s="947"/>
      <c r="F2358" s="947">
        <f t="shared" si="75"/>
        <v>28.164999999999999</v>
      </c>
      <c r="G2358" s="947"/>
      <c r="H2358" s="947"/>
      <c r="I2358" s="947"/>
      <c r="J2358" s="947"/>
      <c r="K2358" s="947"/>
      <c r="L2358" s="947"/>
      <c r="M2358" s="947"/>
      <c r="N2358" s="947"/>
      <c r="O2358" s="947"/>
      <c r="P2358" s="947"/>
      <c r="Q2358" s="947"/>
      <c r="R2358" s="947"/>
      <c r="S2358" s="950">
        <v>0.44500000000000001</v>
      </c>
      <c r="T2358" s="948">
        <v>0</v>
      </c>
      <c r="U2358" s="949">
        <v>0</v>
      </c>
      <c r="V2358" s="947">
        <v>0</v>
      </c>
      <c r="W2358" s="947">
        <v>0</v>
      </c>
      <c r="X2358" s="947"/>
      <c r="Y2358" s="947">
        <f t="shared" si="76"/>
        <v>27.72</v>
      </c>
      <c r="Z2358" s="947"/>
      <c r="AA2358" s="947">
        <v>0</v>
      </c>
      <c r="AB2358" s="947">
        <v>339.52</v>
      </c>
      <c r="AC2358" s="947">
        <v>0</v>
      </c>
      <c r="AD2358" s="947"/>
      <c r="AE2358" s="947"/>
      <c r="AF2358" s="947">
        <v>354</v>
      </c>
      <c r="AG2358" s="947">
        <v>0.06</v>
      </c>
    </row>
    <row r="2359" spans="1:33" s="952" customFormat="1" x14ac:dyDescent="0.2">
      <c r="A2359" s="946">
        <v>38875</v>
      </c>
      <c r="B2359" s="947">
        <v>20.425999999999998</v>
      </c>
      <c r="C2359" s="947"/>
      <c r="D2359" s="947">
        <v>14.416</v>
      </c>
      <c r="E2359" s="947"/>
      <c r="F2359" s="947">
        <f t="shared" si="75"/>
        <v>34.841999999999999</v>
      </c>
      <c r="G2359" s="947"/>
      <c r="H2359" s="947"/>
      <c r="I2359" s="947"/>
      <c r="J2359" s="947"/>
      <c r="K2359" s="947"/>
      <c r="L2359" s="947"/>
      <c r="M2359" s="947"/>
      <c r="N2359" s="947"/>
      <c r="O2359" s="947"/>
      <c r="P2359" s="947"/>
      <c r="Q2359" s="947"/>
      <c r="R2359" s="947"/>
      <c r="S2359" s="950">
        <v>0.47099999999999997</v>
      </c>
      <c r="T2359" s="948">
        <v>0</v>
      </c>
      <c r="U2359" s="949">
        <v>0</v>
      </c>
      <c r="V2359" s="947">
        <v>0</v>
      </c>
      <c r="W2359" s="947">
        <v>0</v>
      </c>
      <c r="X2359" s="947"/>
      <c r="Y2359" s="947">
        <f t="shared" si="76"/>
        <v>34.371000000000002</v>
      </c>
      <c r="Z2359" s="947"/>
      <c r="AA2359" s="947">
        <v>0</v>
      </c>
      <c r="AB2359" s="947">
        <v>339.54</v>
      </c>
      <c r="AC2359" s="947">
        <v>0</v>
      </c>
      <c r="AD2359" s="947"/>
      <c r="AE2359" s="947"/>
      <c r="AF2359" s="947">
        <v>353.95</v>
      </c>
      <c r="AG2359" s="947">
        <v>0</v>
      </c>
    </row>
    <row r="2360" spans="1:33" s="952" customFormat="1" x14ac:dyDescent="0.2">
      <c r="A2360" s="946">
        <v>38876</v>
      </c>
      <c r="B2360" s="950">
        <v>18.527999999999999</v>
      </c>
      <c r="C2360" s="950"/>
      <c r="D2360" s="947">
        <v>10.593999999999999</v>
      </c>
      <c r="E2360" s="947"/>
      <c r="F2360" s="947">
        <f t="shared" si="75"/>
        <v>29.122</v>
      </c>
      <c r="G2360" s="947"/>
      <c r="H2360" s="947"/>
      <c r="I2360" s="947"/>
      <c r="J2360" s="947"/>
      <c r="K2360" s="947"/>
      <c r="L2360" s="947"/>
      <c r="M2360" s="947"/>
      <c r="N2360" s="947"/>
      <c r="O2360" s="947"/>
      <c r="P2360" s="947"/>
      <c r="Q2360" s="947"/>
      <c r="R2360" s="947"/>
      <c r="S2360" s="950">
        <v>0.80300000000000005</v>
      </c>
      <c r="T2360" s="948">
        <v>0</v>
      </c>
      <c r="U2360" s="949">
        <v>0</v>
      </c>
      <c r="V2360" s="947">
        <v>0</v>
      </c>
      <c r="W2360" s="947">
        <v>0</v>
      </c>
      <c r="X2360" s="947"/>
      <c r="Y2360" s="947">
        <f t="shared" si="76"/>
        <v>28.318999999999999</v>
      </c>
      <c r="Z2360" s="947"/>
      <c r="AA2360" s="947">
        <v>0</v>
      </c>
      <c r="AB2360" s="947">
        <v>339.48</v>
      </c>
      <c r="AC2360" s="947">
        <v>0</v>
      </c>
      <c r="AD2360" s="947"/>
      <c r="AE2360" s="947"/>
      <c r="AF2360" s="980">
        <v>353.9</v>
      </c>
      <c r="AG2360" s="947">
        <v>0.33</v>
      </c>
    </row>
    <row r="2361" spans="1:33" s="952" customFormat="1" x14ac:dyDescent="0.2">
      <c r="A2361" s="946">
        <v>38877</v>
      </c>
      <c r="B2361" s="947">
        <v>17.992999999999999</v>
      </c>
      <c r="C2361" s="947"/>
      <c r="D2361" s="947">
        <v>10.539</v>
      </c>
      <c r="E2361" s="947"/>
      <c r="F2361" s="947">
        <f t="shared" si="75"/>
        <v>28.531999999999996</v>
      </c>
      <c r="G2361" s="947"/>
      <c r="H2361" s="947"/>
      <c r="I2361" s="947"/>
      <c r="J2361" s="947"/>
      <c r="K2361" s="947"/>
      <c r="L2361" s="947"/>
      <c r="M2361" s="947"/>
      <c r="N2361" s="947"/>
      <c r="O2361" s="947"/>
      <c r="P2361" s="947"/>
      <c r="Q2361" s="947"/>
      <c r="R2361" s="947"/>
      <c r="S2361" s="950">
        <v>0.379</v>
      </c>
      <c r="T2361" s="948">
        <v>0</v>
      </c>
      <c r="U2361" s="949">
        <v>0</v>
      </c>
      <c r="V2361" s="947">
        <v>0</v>
      </c>
      <c r="W2361" s="947">
        <v>0</v>
      </c>
      <c r="X2361" s="947"/>
      <c r="Y2361" s="947">
        <f t="shared" si="76"/>
        <v>28.152999999999995</v>
      </c>
      <c r="Z2361" s="947"/>
      <c r="AA2361" s="947">
        <v>0</v>
      </c>
      <c r="AB2361" s="947">
        <v>339.39</v>
      </c>
      <c r="AC2361" s="947">
        <v>0</v>
      </c>
      <c r="AD2361" s="947"/>
      <c r="AE2361" s="947"/>
      <c r="AF2361" s="947">
        <v>353.9</v>
      </c>
      <c r="AG2361" s="947">
        <v>0</v>
      </c>
    </row>
    <row r="2362" spans="1:33" s="952" customFormat="1" x14ac:dyDescent="0.2">
      <c r="A2362" s="946">
        <v>38878</v>
      </c>
      <c r="B2362" s="947">
        <v>19.106999999999999</v>
      </c>
      <c r="C2362" s="947"/>
      <c r="D2362" s="950">
        <v>10.276999999999999</v>
      </c>
      <c r="E2362" s="950"/>
      <c r="F2362" s="947">
        <f t="shared" si="75"/>
        <v>29.384</v>
      </c>
      <c r="G2362" s="947"/>
      <c r="H2362" s="947"/>
      <c r="I2362" s="947"/>
      <c r="J2362" s="947"/>
      <c r="K2362" s="947"/>
      <c r="L2362" s="947"/>
      <c r="M2362" s="947"/>
      <c r="N2362" s="947"/>
      <c r="O2362" s="947"/>
      <c r="P2362" s="947"/>
      <c r="Q2362" s="947"/>
      <c r="R2362" s="947"/>
      <c r="S2362" s="950">
        <v>0.32600000000000001</v>
      </c>
      <c r="T2362" s="948">
        <v>0</v>
      </c>
      <c r="U2362" s="949">
        <v>0</v>
      </c>
      <c r="V2362" s="947">
        <v>0</v>
      </c>
      <c r="W2362" s="947">
        <v>0</v>
      </c>
      <c r="X2362" s="947"/>
      <c r="Y2362" s="947">
        <f t="shared" si="76"/>
        <v>29.058</v>
      </c>
      <c r="Z2362" s="947"/>
      <c r="AA2362" s="947">
        <v>0</v>
      </c>
      <c r="AB2362" s="1016">
        <v>339.27</v>
      </c>
      <c r="AC2362" s="950">
        <v>0.11</v>
      </c>
      <c r="AD2362" s="950"/>
      <c r="AE2362" s="950"/>
      <c r="AF2362" s="947">
        <v>353.87</v>
      </c>
      <c r="AG2362" s="947">
        <v>1.1000000000000001</v>
      </c>
    </row>
    <row r="2363" spans="1:33" s="952" customFormat="1" x14ac:dyDescent="0.2">
      <c r="A2363" s="946">
        <v>38879</v>
      </c>
      <c r="B2363" s="947">
        <v>18.145</v>
      </c>
      <c r="C2363" s="947"/>
      <c r="D2363" s="947">
        <v>8.5570000000000004</v>
      </c>
      <c r="E2363" s="947"/>
      <c r="F2363" s="947">
        <f t="shared" si="75"/>
        <v>26.701999999999998</v>
      </c>
      <c r="G2363" s="947"/>
      <c r="H2363" s="947"/>
      <c r="I2363" s="947"/>
      <c r="J2363" s="947"/>
      <c r="K2363" s="947"/>
      <c r="L2363" s="947"/>
      <c r="M2363" s="947"/>
      <c r="N2363" s="947"/>
      <c r="O2363" s="947"/>
      <c r="P2363" s="947"/>
      <c r="Q2363" s="947"/>
      <c r="R2363" s="947"/>
      <c r="S2363" s="950">
        <v>0.29799999999999999</v>
      </c>
      <c r="T2363" s="948">
        <v>0</v>
      </c>
      <c r="U2363" s="949">
        <v>0</v>
      </c>
      <c r="V2363" s="947">
        <v>0</v>
      </c>
      <c r="W2363" s="947">
        <v>0</v>
      </c>
      <c r="X2363" s="947"/>
      <c r="Y2363" s="947">
        <f t="shared" si="76"/>
        <v>26.404</v>
      </c>
      <c r="Z2363" s="947"/>
      <c r="AA2363" s="947">
        <v>0</v>
      </c>
      <c r="AB2363" s="947">
        <v>339.14</v>
      </c>
      <c r="AC2363" s="947">
        <v>0.15</v>
      </c>
      <c r="AD2363" s="947"/>
      <c r="AE2363" s="947"/>
      <c r="AF2363" s="947">
        <v>354</v>
      </c>
      <c r="AG2363" s="947">
        <v>1.35</v>
      </c>
    </row>
    <row r="2364" spans="1:33" s="952" customFormat="1" x14ac:dyDescent="0.2">
      <c r="A2364" s="946">
        <v>38880</v>
      </c>
      <c r="B2364" s="947">
        <v>16.925999999999998</v>
      </c>
      <c r="C2364" s="947"/>
      <c r="D2364" s="947">
        <v>11.503</v>
      </c>
      <c r="E2364" s="947"/>
      <c r="F2364" s="947">
        <f t="shared" si="75"/>
        <v>28.428999999999998</v>
      </c>
      <c r="G2364" s="947"/>
      <c r="H2364" s="947"/>
      <c r="I2364" s="947"/>
      <c r="J2364" s="947"/>
      <c r="K2364" s="947"/>
      <c r="L2364" s="947"/>
      <c r="M2364" s="947"/>
      <c r="N2364" s="947"/>
      <c r="O2364" s="947"/>
      <c r="P2364" s="947"/>
      <c r="Q2364" s="947"/>
      <c r="R2364" s="947"/>
      <c r="S2364" s="950">
        <v>8.4000000000000005E-2</v>
      </c>
      <c r="T2364" s="948">
        <v>0</v>
      </c>
      <c r="U2364" s="949">
        <v>0</v>
      </c>
      <c r="V2364" s="1014">
        <v>0</v>
      </c>
      <c r="W2364" s="1014">
        <v>0</v>
      </c>
      <c r="X2364" s="1014"/>
      <c r="Y2364" s="947">
        <f t="shared" si="76"/>
        <v>28.344999999999999</v>
      </c>
      <c r="Z2364" s="947"/>
      <c r="AA2364" s="947">
        <v>0</v>
      </c>
      <c r="AB2364" s="947">
        <v>339.21</v>
      </c>
      <c r="AC2364" s="947">
        <v>0.21</v>
      </c>
      <c r="AD2364" s="947"/>
      <c r="AE2364" s="947"/>
      <c r="AF2364" s="947">
        <v>354.19</v>
      </c>
      <c r="AG2364" s="947">
        <v>0.12</v>
      </c>
    </row>
    <row r="2365" spans="1:33" s="952" customFormat="1" x14ac:dyDescent="0.2">
      <c r="A2365" s="946">
        <v>38881</v>
      </c>
      <c r="B2365" s="947">
        <v>17.481000000000002</v>
      </c>
      <c r="C2365" s="947"/>
      <c r="D2365" s="947">
        <v>9.8000000000000007</v>
      </c>
      <c r="E2365" s="947"/>
      <c r="F2365" s="947">
        <f t="shared" si="75"/>
        <v>27.281000000000002</v>
      </c>
      <c r="G2365" s="947"/>
      <c r="H2365" s="947"/>
      <c r="I2365" s="947"/>
      <c r="J2365" s="947"/>
      <c r="K2365" s="947"/>
      <c r="L2365" s="947"/>
      <c r="M2365" s="947"/>
      <c r="N2365" s="947"/>
      <c r="O2365" s="947"/>
      <c r="P2365" s="947"/>
      <c r="Q2365" s="947"/>
      <c r="R2365" s="947"/>
      <c r="S2365" s="947">
        <v>0</v>
      </c>
      <c r="T2365" s="948">
        <v>0</v>
      </c>
      <c r="U2365" s="949">
        <v>0</v>
      </c>
      <c r="V2365" s="1014">
        <v>0</v>
      </c>
      <c r="W2365" s="1014">
        <v>0</v>
      </c>
      <c r="X2365" s="1014"/>
      <c r="Y2365" s="947">
        <f t="shared" si="76"/>
        <v>27.281000000000002</v>
      </c>
      <c r="Z2365" s="947"/>
      <c r="AA2365" s="947">
        <v>0</v>
      </c>
      <c r="AB2365" s="950">
        <v>339.29</v>
      </c>
      <c r="AC2365" s="950">
        <v>0.08</v>
      </c>
      <c r="AD2365" s="950"/>
      <c r="AE2365" s="950"/>
      <c r="AF2365" s="947">
        <v>354.25</v>
      </c>
      <c r="AG2365" s="947">
        <v>0.12</v>
      </c>
    </row>
    <row r="2366" spans="1:33" s="952" customFormat="1" x14ac:dyDescent="0.2">
      <c r="A2366" s="946">
        <v>38882</v>
      </c>
      <c r="B2366" s="947">
        <v>18.131</v>
      </c>
      <c r="C2366" s="947"/>
      <c r="D2366" s="947">
        <v>7.39</v>
      </c>
      <c r="E2366" s="947"/>
      <c r="F2366" s="947">
        <f t="shared" si="75"/>
        <v>25.521000000000001</v>
      </c>
      <c r="G2366" s="947"/>
      <c r="H2366" s="947"/>
      <c r="I2366" s="947"/>
      <c r="J2366" s="947"/>
      <c r="K2366" s="947"/>
      <c r="L2366" s="947"/>
      <c r="M2366" s="947"/>
      <c r="N2366" s="947"/>
      <c r="O2366" s="947"/>
      <c r="P2366" s="947"/>
      <c r="Q2366" s="947"/>
      <c r="R2366" s="947"/>
      <c r="S2366" s="947">
        <v>0</v>
      </c>
      <c r="T2366" s="948">
        <v>0</v>
      </c>
      <c r="U2366" s="949">
        <v>0</v>
      </c>
      <c r="V2366" s="1014">
        <v>0</v>
      </c>
      <c r="W2366" s="1014">
        <v>0</v>
      </c>
      <c r="X2366" s="1014"/>
      <c r="Y2366" s="947">
        <f t="shared" si="76"/>
        <v>25.521000000000001</v>
      </c>
      <c r="Z2366" s="947"/>
      <c r="AA2366" s="947">
        <v>0</v>
      </c>
      <c r="AB2366" s="947">
        <v>341.31</v>
      </c>
      <c r="AC2366" s="947">
        <v>3.17</v>
      </c>
      <c r="AD2366" s="947"/>
      <c r="AE2366" s="947"/>
      <c r="AF2366" s="947">
        <v>355.83</v>
      </c>
      <c r="AG2366" s="947">
        <v>1.24</v>
      </c>
    </row>
    <row r="2367" spans="1:33" s="952" customFormat="1" x14ac:dyDescent="0.2">
      <c r="A2367" s="946">
        <v>38883</v>
      </c>
      <c r="B2367" s="947">
        <v>18.704000000000001</v>
      </c>
      <c r="C2367" s="947"/>
      <c r="D2367" s="947">
        <v>9.2669999999999995</v>
      </c>
      <c r="E2367" s="947"/>
      <c r="F2367" s="947">
        <f t="shared" si="75"/>
        <v>27.971</v>
      </c>
      <c r="G2367" s="947"/>
      <c r="H2367" s="947"/>
      <c r="I2367" s="947"/>
      <c r="J2367" s="947"/>
      <c r="K2367" s="947"/>
      <c r="L2367" s="947"/>
      <c r="M2367" s="947"/>
      <c r="N2367" s="947"/>
      <c r="O2367" s="947"/>
      <c r="P2367" s="947"/>
      <c r="Q2367" s="947"/>
      <c r="R2367" s="947"/>
      <c r="S2367" s="947">
        <v>0</v>
      </c>
      <c r="T2367" s="948">
        <v>0</v>
      </c>
      <c r="U2367" s="949">
        <v>0</v>
      </c>
      <c r="V2367" s="1014">
        <v>0</v>
      </c>
      <c r="W2367" s="1014">
        <v>0</v>
      </c>
      <c r="X2367" s="1014"/>
      <c r="Y2367" s="947">
        <f t="shared" si="76"/>
        <v>27.971</v>
      </c>
      <c r="Z2367" s="947"/>
      <c r="AA2367" s="947">
        <v>0</v>
      </c>
      <c r="AB2367" s="947">
        <v>341.05</v>
      </c>
      <c r="AC2367" s="947">
        <v>0</v>
      </c>
      <c r="AD2367" s="947"/>
      <c r="AE2367" s="947"/>
      <c r="AF2367" s="950">
        <v>355.4</v>
      </c>
      <c r="AG2367" s="950">
        <v>0</v>
      </c>
    </row>
    <row r="2368" spans="1:33" s="952" customFormat="1" x14ac:dyDescent="0.2">
      <c r="A2368" s="946">
        <v>38884</v>
      </c>
      <c r="B2368" s="947">
        <v>18.853000000000002</v>
      </c>
      <c r="C2368" s="947"/>
      <c r="D2368" s="947">
        <v>10.818</v>
      </c>
      <c r="E2368" s="947"/>
      <c r="F2368" s="947">
        <f t="shared" si="75"/>
        <v>29.670999999999999</v>
      </c>
      <c r="G2368" s="947"/>
      <c r="H2368" s="947"/>
      <c r="I2368" s="947"/>
      <c r="J2368" s="947"/>
      <c r="K2368" s="947"/>
      <c r="L2368" s="947"/>
      <c r="M2368" s="947"/>
      <c r="N2368" s="947"/>
      <c r="O2368" s="947"/>
      <c r="P2368" s="947"/>
      <c r="Q2368" s="947"/>
      <c r="R2368" s="947"/>
      <c r="S2368" s="947">
        <v>0</v>
      </c>
      <c r="T2368" s="948">
        <v>0</v>
      </c>
      <c r="U2368" s="949">
        <v>0</v>
      </c>
      <c r="V2368" s="1014">
        <v>0</v>
      </c>
      <c r="W2368" s="1014">
        <v>0</v>
      </c>
      <c r="X2368" s="1014"/>
      <c r="Y2368" s="947">
        <f t="shared" si="76"/>
        <v>29.670999999999999</v>
      </c>
      <c r="Z2368" s="947"/>
      <c r="AA2368" s="947">
        <v>0</v>
      </c>
      <c r="AB2368" s="947">
        <v>340.92</v>
      </c>
      <c r="AC2368" s="947">
        <v>0</v>
      </c>
      <c r="AD2368" s="947"/>
      <c r="AE2368" s="947"/>
      <c r="AF2368" s="1016">
        <v>355.26</v>
      </c>
      <c r="AG2368" s="950">
        <v>0</v>
      </c>
    </row>
    <row r="2369" spans="1:33" s="952" customFormat="1" x14ac:dyDescent="0.2">
      <c r="A2369" s="946">
        <v>38885</v>
      </c>
      <c r="B2369" s="947">
        <v>17.338000000000001</v>
      </c>
      <c r="C2369" s="947"/>
      <c r="D2369" s="947">
        <v>10.801</v>
      </c>
      <c r="E2369" s="947"/>
      <c r="F2369" s="947">
        <f t="shared" si="75"/>
        <v>28.139000000000003</v>
      </c>
      <c r="G2369" s="947"/>
      <c r="H2369" s="947"/>
      <c r="I2369" s="947"/>
      <c r="J2369" s="947"/>
      <c r="K2369" s="947"/>
      <c r="L2369" s="947"/>
      <c r="M2369" s="947"/>
      <c r="N2369" s="947"/>
      <c r="O2369" s="947"/>
      <c r="P2369" s="947"/>
      <c r="Q2369" s="947"/>
      <c r="R2369" s="947"/>
      <c r="S2369" s="950">
        <v>0</v>
      </c>
      <c r="T2369" s="948">
        <v>0</v>
      </c>
      <c r="U2369" s="949">
        <v>0</v>
      </c>
      <c r="V2369" s="947">
        <v>0</v>
      </c>
      <c r="W2369" s="947">
        <v>0</v>
      </c>
      <c r="X2369" s="947"/>
      <c r="Y2369" s="947">
        <f t="shared" si="76"/>
        <v>28.139000000000003</v>
      </c>
      <c r="Z2369" s="947"/>
      <c r="AA2369" s="947">
        <v>0</v>
      </c>
      <c r="AB2369" s="947">
        <v>340.85</v>
      </c>
      <c r="AC2369" s="947">
        <v>0</v>
      </c>
      <c r="AD2369" s="947"/>
      <c r="AE2369" s="947"/>
      <c r="AF2369" s="947">
        <v>355.19</v>
      </c>
      <c r="AG2369" s="947">
        <v>0</v>
      </c>
    </row>
    <row r="2370" spans="1:33" s="952" customFormat="1" x14ac:dyDescent="0.2">
      <c r="A2370" s="946">
        <v>38886</v>
      </c>
      <c r="B2370" s="947">
        <v>19.097000000000001</v>
      </c>
      <c r="C2370" s="947"/>
      <c r="D2370" s="947">
        <v>9.4619999999999997</v>
      </c>
      <c r="E2370" s="947"/>
      <c r="F2370" s="947">
        <f t="shared" si="75"/>
        <v>28.559000000000001</v>
      </c>
      <c r="G2370" s="947"/>
      <c r="H2370" s="947"/>
      <c r="I2370" s="947"/>
      <c r="J2370" s="947"/>
      <c r="K2370" s="947"/>
      <c r="L2370" s="947"/>
      <c r="M2370" s="947"/>
      <c r="N2370" s="947"/>
      <c r="O2370" s="947"/>
      <c r="P2370" s="947"/>
      <c r="Q2370" s="947"/>
      <c r="R2370" s="947"/>
      <c r="S2370" s="950">
        <v>0</v>
      </c>
      <c r="T2370" s="948">
        <v>0</v>
      </c>
      <c r="U2370" s="949">
        <v>0</v>
      </c>
      <c r="V2370" s="947">
        <v>0</v>
      </c>
      <c r="W2370" s="947">
        <v>0</v>
      </c>
      <c r="X2370" s="947"/>
      <c r="Y2370" s="947">
        <f t="shared" si="76"/>
        <v>28.559000000000001</v>
      </c>
      <c r="Z2370" s="947"/>
      <c r="AA2370" s="947">
        <v>0</v>
      </c>
      <c r="AB2370" s="950">
        <v>340.74</v>
      </c>
      <c r="AC2370" s="947">
        <v>0</v>
      </c>
      <c r="AD2370" s="947"/>
      <c r="AE2370" s="947"/>
      <c r="AF2370" s="947">
        <v>355.15</v>
      </c>
      <c r="AG2370" s="947">
        <v>0</v>
      </c>
    </row>
    <row r="2371" spans="1:33" s="952" customFormat="1" x14ac:dyDescent="0.2">
      <c r="A2371" s="946">
        <v>38887</v>
      </c>
      <c r="B2371" s="947">
        <v>22.161999999999999</v>
      </c>
      <c r="C2371" s="947"/>
      <c r="D2371" s="947">
        <v>8.7539999999999996</v>
      </c>
      <c r="E2371" s="947"/>
      <c r="F2371" s="947">
        <f t="shared" si="75"/>
        <v>30.915999999999997</v>
      </c>
      <c r="G2371" s="947"/>
      <c r="H2371" s="947"/>
      <c r="I2371" s="947"/>
      <c r="J2371" s="947"/>
      <c r="K2371" s="947"/>
      <c r="L2371" s="947"/>
      <c r="M2371" s="947"/>
      <c r="N2371" s="947"/>
      <c r="O2371" s="947"/>
      <c r="P2371" s="947"/>
      <c r="Q2371" s="947"/>
      <c r="R2371" s="947"/>
      <c r="S2371" s="950">
        <v>0</v>
      </c>
      <c r="T2371" s="958">
        <v>0</v>
      </c>
      <c r="U2371" s="949">
        <v>0</v>
      </c>
      <c r="V2371" s="947">
        <v>0</v>
      </c>
      <c r="W2371" s="947">
        <v>0</v>
      </c>
      <c r="X2371" s="947"/>
      <c r="Y2371" s="947">
        <f t="shared" si="76"/>
        <v>30.915999999999997</v>
      </c>
      <c r="Z2371" s="947"/>
      <c r="AA2371" s="947">
        <v>0</v>
      </c>
      <c r="AB2371" s="947">
        <v>340.66</v>
      </c>
      <c r="AC2371" s="947">
        <v>0</v>
      </c>
      <c r="AD2371" s="947"/>
      <c r="AE2371" s="947"/>
      <c r="AF2371" s="950">
        <v>355.09</v>
      </c>
      <c r="AG2371" s="950">
        <v>0</v>
      </c>
    </row>
    <row r="2372" spans="1:33" s="952" customFormat="1" x14ac:dyDescent="0.2">
      <c r="A2372" s="946">
        <v>38888</v>
      </c>
      <c r="B2372" s="947">
        <v>20.745000000000001</v>
      </c>
      <c r="C2372" s="947"/>
      <c r="D2372" s="947">
        <v>11.96</v>
      </c>
      <c r="E2372" s="947"/>
      <c r="F2372" s="947">
        <f t="shared" si="75"/>
        <v>32.704999999999998</v>
      </c>
      <c r="G2372" s="947"/>
      <c r="H2372" s="947"/>
      <c r="I2372" s="947"/>
      <c r="J2372" s="947"/>
      <c r="K2372" s="947"/>
      <c r="L2372" s="947"/>
      <c r="M2372" s="947"/>
      <c r="N2372" s="947"/>
      <c r="O2372" s="947"/>
      <c r="P2372" s="947"/>
      <c r="Q2372" s="947"/>
      <c r="R2372" s="947"/>
      <c r="S2372" s="947">
        <v>0</v>
      </c>
      <c r="T2372" s="958">
        <v>0</v>
      </c>
      <c r="U2372" s="949">
        <v>0</v>
      </c>
      <c r="V2372" s="947">
        <v>0</v>
      </c>
      <c r="W2372" s="947">
        <v>0</v>
      </c>
      <c r="X2372" s="947"/>
      <c r="Y2372" s="947">
        <f t="shared" si="76"/>
        <v>32.704999999999998</v>
      </c>
      <c r="Z2372" s="947"/>
      <c r="AA2372" s="947">
        <v>0</v>
      </c>
      <c r="AB2372" s="947">
        <v>340.6</v>
      </c>
      <c r="AC2372" s="947">
        <v>0.03</v>
      </c>
      <c r="AD2372" s="947"/>
      <c r="AE2372" s="947"/>
      <c r="AF2372" s="950">
        <v>355</v>
      </c>
      <c r="AG2372" s="950">
        <v>0</v>
      </c>
    </row>
    <row r="2373" spans="1:33" s="952" customFormat="1" x14ac:dyDescent="0.2">
      <c r="A2373" s="946">
        <v>38889</v>
      </c>
      <c r="B2373" s="947">
        <v>22.23</v>
      </c>
      <c r="C2373" s="947"/>
      <c r="D2373" s="947">
        <v>11.446</v>
      </c>
      <c r="E2373" s="947"/>
      <c r="F2373" s="947">
        <f t="shared" si="75"/>
        <v>33.676000000000002</v>
      </c>
      <c r="G2373" s="947"/>
      <c r="H2373" s="947"/>
      <c r="I2373" s="947"/>
      <c r="J2373" s="947"/>
      <c r="K2373" s="947"/>
      <c r="L2373" s="947"/>
      <c r="M2373" s="947"/>
      <c r="N2373" s="947"/>
      <c r="O2373" s="947"/>
      <c r="P2373" s="947"/>
      <c r="Q2373" s="947"/>
      <c r="R2373" s="947"/>
      <c r="S2373" s="947">
        <v>0</v>
      </c>
      <c r="T2373" s="958">
        <v>0</v>
      </c>
      <c r="U2373" s="949">
        <v>0</v>
      </c>
      <c r="V2373" s="947">
        <v>0</v>
      </c>
      <c r="W2373" s="947">
        <v>0</v>
      </c>
      <c r="X2373" s="947"/>
      <c r="Y2373" s="947">
        <f t="shared" si="76"/>
        <v>33.676000000000002</v>
      </c>
      <c r="Z2373" s="947"/>
      <c r="AA2373" s="947">
        <v>0</v>
      </c>
      <c r="AB2373" s="947">
        <v>340.52</v>
      </c>
      <c r="AC2373" s="947">
        <v>0</v>
      </c>
      <c r="AD2373" s="947"/>
      <c r="AE2373" s="947"/>
      <c r="AF2373" s="947">
        <v>355</v>
      </c>
      <c r="AG2373" s="947">
        <v>0</v>
      </c>
    </row>
    <row r="2374" spans="1:33" s="952" customFormat="1" x14ac:dyDescent="0.2">
      <c r="A2374" s="946">
        <v>38890</v>
      </c>
      <c r="B2374" s="950">
        <v>20.547000000000001</v>
      </c>
      <c r="C2374" s="950"/>
      <c r="D2374" s="947">
        <v>11.632</v>
      </c>
      <c r="E2374" s="947"/>
      <c r="F2374" s="947">
        <f t="shared" si="75"/>
        <v>32.179000000000002</v>
      </c>
      <c r="G2374" s="947"/>
      <c r="H2374" s="947"/>
      <c r="I2374" s="947"/>
      <c r="J2374" s="947"/>
      <c r="K2374" s="947"/>
      <c r="L2374" s="947"/>
      <c r="M2374" s="947"/>
      <c r="N2374" s="947"/>
      <c r="O2374" s="947"/>
      <c r="P2374" s="947"/>
      <c r="Q2374" s="947"/>
      <c r="R2374" s="947"/>
      <c r="S2374" s="947">
        <v>0</v>
      </c>
      <c r="T2374" s="948">
        <v>0</v>
      </c>
      <c r="U2374" s="981">
        <v>0</v>
      </c>
      <c r="V2374" s="947">
        <v>0</v>
      </c>
      <c r="W2374" s="947">
        <v>0</v>
      </c>
      <c r="X2374" s="947"/>
      <c r="Y2374" s="947">
        <f t="shared" si="76"/>
        <v>32.179000000000002</v>
      </c>
      <c r="Z2374" s="947"/>
      <c r="AA2374" s="947">
        <v>0</v>
      </c>
      <c r="AB2374" s="947">
        <v>340.42</v>
      </c>
      <c r="AC2374" s="947">
        <v>0</v>
      </c>
      <c r="AD2374" s="947"/>
      <c r="AE2374" s="947"/>
      <c r="AF2374" s="947">
        <v>354.92</v>
      </c>
      <c r="AG2374" s="947">
        <v>0</v>
      </c>
    </row>
    <row r="2375" spans="1:33" s="952" customFormat="1" x14ac:dyDescent="0.2">
      <c r="A2375" s="946">
        <v>38891</v>
      </c>
      <c r="B2375" s="947">
        <v>21.209</v>
      </c>
      <c r="C2375" s="947"/>
      <c r="D2375" s="947">
        <v>11.278</v>
      </c>
      <c r="E2375" s="947"/>
      <c r="F2375" s="947">
        <f t="shared" si="75"/>
        <v>32.487000000000002</v>
      </c>
      <c r="G2375" s="947"/>
      <c r="H2375" s="947"/>
      <c r="I2375" s="947"/>
      <c r="J2375" s="947"/>
      <c r="K2375" s="947"/>
      <c r="L2375" s="947"/>
      <c r="M2375" s="947"/>
      <c r="N2375" s="947"/>
      <c r="O2375" s="947"/>
      <c r="P2375" s="947"/>
      <c r="Q2375" s="947"/>
      <c r="R2375" s="947"/>
      <c r="S2375" s="947">
        <v>0</v>
      </c>
      <c r="T2375" s="948">
        <v>0</v>
      </c>
      <c r="U2375" s="981">
        <v>0</v>
      </c>
      <c r="V2375" s="947">
        <v>0</v>
      </c>
      <c r="W2375" s="947">
        <v>0</v>
      </c>
      <c r="X2375" s="947"/>
      <c r="Y2375" s="947">
        <f t="shared" si="76"/>
        <v>32.487000000000002</v>
      </c>
      <c r="Z2375" s="947"/>
      <c r="AA2375" s="947">
        <v>0</v>
      </c>
      <c r="AB2375" s="947">
        <v>340.41</v>
      </c>
      <c r="AC2375" s="947">
        <v>0.71</v>
      </c>
      <c r="AD2375" s="947"/>
      <c r="AE2375" s="947"/>
      <c r="AF2375" s="947">
        <v>354.92</v>
      </c>
      <c r="AG2375" s="947">
        <v>0.22</v>
      </c>
    </row>
    <row r="2376" spans="1:33" s="952" customFormat="1" x14ac:dyDescent="0.2">
      <c r="A2376" s="946">
        <v>38892</v>
      </c>
      <c r="B2376" s="947">
        <v>18.681999999999999</v>
      </c>
      <c r="C2376" s="947"/>
      <c r="D2376" s="947">
        <v>9.3949999999999996</v>
      </c>
      <c r="E2376" s="947"/>
      <c r="F2376" s="947">
        <f t="shared" si="75"/>
        <v>28.076999999999998</v>
      </c>
      <c r="G2376" s="947"/>
      <c r="H2376" s="947"/>
      <c r="I2376" s="947"/>
      <c r="J2376" s="947"/>
      <c r="K2376" s="947"/>
      <c r="L2376" s="947"/>
      <c r="M2376" s="947"/>
      <c r="N2376" s="947"/>
      <c r="O2376" s="947"/>
      <c r="P2376" s="947"/>
      <c r="Q2376" s="947"/>
      <c r="R2376" s="947"/>
      <c r="S2376" s="947">
        <v>0</v>
      </c>
      <c r="T2376" s="948">
        <v>0</v>
      </c>
      <c r="U2376" s="981">
        <v>0</v>
      </c>
      <c r="V2376" s="947">
        <v>0</v>
      </c>
      <c r="W2376" s="947">
        <v>0</v>
      </c>
      <c r="X2376" s="947"/>
      <c r="Y2376" s="947">
        <f t="shared" si="76"/>
        <v>28.076999999999998</v>
      </c>
      <c r="Z2376" s="947"/>
      <c r="AA2376" s="947">
        <v>0</v>
      </c>
      <c r="AB2376" s="947">
        <v>340.48</v>
      </c>
      <c r="AC2376" s="947">
        <v>0.12</v>
      </c>
      <c r="AD2376" s="947"/>
      <c r="AE2376" s="947"/>
      <c r="AF2376" s="947">
        <v>356</v>
      </c>
      <c r="AG2376" s="947">
        <v>7.0000000000000007E-2</v>
      </c>
    </row>
    <row r="2377" spans="1:33" s="952" customFormat="1" x14ac:dyDescent="0.2">
      <c r="A2377" s="946">
        <v>38893</v>
      </c>
      <c r="B2377" s="947">
        <v>18.341000000000001</v>
      </c>
      <c r="C2377" s="947"/>
      <c r="D2377" s="947">
        <v>9.0440000000000005</v>
      </c>
      <c r="E2377" s="947"/>
      <c r="F2377" s="947">
        <f t="shared" si="75"/>
        <v>27.385000000000002</v>
      </c>
      <c r="G2377" s="947"/>
      <c r="H2377" s="947"/>
      <c r="I2377" s="947"/>
      <c r="J2377" s="947"/>
      <c r="K2377" s="947"/>
      <c r="L2377" s="947"/>
      <c r="M2377" s="947"/>
      <c r="N2377" s="947"/>
      <c r="O2377" s="947"/>
      <c r="P2377" s="947"/>
      <c r="Q2377" s="947"/>
      <c r="R2377" s="947"/>
      <c r="S2377" s="947">
        <v>0</v>
      </c>
      <c r="T2377" s="948">
        <v>0</v>
      </c>
      <c r="U2377" s="981">
        <v>0</v>
      </c>
      <c r="V2377" s="947">
        <v>0</v>
      </c>
      <c r="W2377" s="947">
        <v>0</v>
      </c>
      <c r="X2377" s="947"/>
      <c r="Y2377" s="947">
        <f t="shared" si="76"/>
        <v>27.385000000000002</v>
      </c>
      <c r="Z2377" s="947"/>
      <c r="AA2377" s="947">
        <v>0</v>
      </c>
      <c r="AB2377" s="947">
        <v>340.97</v>
      </c>
      <c r="AC2377" s="947">
        <v>0.53</v>
      </c>
      <c r="AD2377" s="947"/>
      <c r="AE2377" s="947"/>
      <c r="AF2377" s="947">
        <v>355.85</v>
      </c>
      <c r="AG2377" s="947">
        <v>0.56999999999999995</v>
      </c>
    </row>
    <row r="2378" spans="1:33" s="952" customFormat="1" x14ac:dyDescent="0.2">
      <c r="A2378" s="946">
        <v>38894</v>
      </c>
      <c r="B2378" s="947">
        <v>18.780999999999999</v>
      </c>
      <c r="C2378" s="947"/>
      <c r="D2378" s="947">
        <v>9.9640000000000004</v>
      </c>
      <c r="E2378" s="947"/>
      <c r="F2378" s="947">
        <f t="shared" si="75"/>
        <v>28.744999999999997</v>
      </c>
      <c r="G2378" s="947"/>
      <c r="H2378" s="947"/>
      <c r="I2378" s="947"/>
      <c r="J2378" s="947"/>
      <c r="K2378" s="947"/>
      <c r="L2378" s="947"/>
      <c r="M2378" s="947"/>
      <c r="N2378" s="947"/>
      <c r="O2378" s="947"/>
      <c r="P2378" s="947"/>
      <c r="Q2378" s="947"/>
      <c r="R2378" s="947"/>
      <c r="S2378" s="950">
        <v>0</v>
      </c>
      <c r="T2378" s="948">
        <v>0</v>
      </c>
      <c r="U2378" s="981">
        <v>0</v>
      </c>
      <c r="V2378" s="947">
        <v>0</v>
      </c>
      <c r="W2378" s="947">
        <v>0</v>
      </c>
      <c r="X2378" s="947"/>
      <c r="Y2378" s="947">
        <f t="shared" si="76"/>
        <v>28.744999999999997</v>
      </c>
      <c r="Z2378" s="947"/>
      <c r="AA2378" s="947">
        <v>0</v>
      </c>
      <c r="AB2378" s="947">
        <v>341.32</v>
      </c>
      <c r="AC2378" s="947">
        <v>0.28999999999999998</v>
      </c>
      <c r="AD2378" s="947"/>
      <c r="AE2378" s="947"/>
      <c r="AF2378" s="947">
        <v>355.63</v>
      </c>
      <c r="AG2378" s="947">
        <v>0.88</v>
      </c>
    </row>
    <row r="2379" spans="1:33" s="952" customFormat="1" x14ac:dyDescent="0.2">
      <c r="A2379" s="946">
        <v>38895</v>
      </c>
      <c r="B2379" s="947">
        <v>17.350000000000001</v>
      </c>
      <c r="C2379" s="947"/>
      <c r="D2379" s="947">
        <v>9.5990000000000002</v>
      </c>
      <c r="E2379" s="947"/>
      <c r="F2379" s="947">
        <f t="shared" si="75"/>
        <v>26.949000000000002</v>
      </c>
      <c r="G2379" s="947"/>
      <c r="H2379" s="947"/>
      <c r="I2379" s="947"/>
      <c r="J2379" s="947"/>
      <c r="K2379" s="947"/>
      <c r="L2379" s="947"/>
      <c r="M2379" s="947"/>
      <c r="N2379" s="947"/>
      <c r="O2379" s="947"/>
      <c r="P2379" s="947"/>
      <c r="Q2379" s="947"/>
      <c r="R2379" s="947"/>
      <c r="S2379" s="947">
        <v>0</v>
      </c>
      <c r="T2379" s="948">
        <v>0</v>
      </c>
      <c r="U2379" s="981">
        <v>0</v>
      </c>
      <c r="V2379" s="947">
        <v>0</v>
      </c>
      <c r="W2379" s="950">
        <v>0</v>
      </c>
      <c r="X2379" s="950"/>
      <c r="Y2379" s="947">
        <f t="shared" si="76"/>
        <v>26.949000000000002</v>
      </c>
      <c r="Z2379" s="947"/>
      <c r="AA2379" s="947">
        <v>0</v>
      </c>
      <c r="AB2379" s="947">
        <v>341.13</v>
      </c>
      <c r="AC2379" s="947">
        <v>0.44</v>
      </c>
      <c r="AD2379" s="947"/>
      <c r="AE2379" s="947"/>
      <c r="AF2379" s="947">
        <v>355.64</v>
      </c>
      <c r="AG2379" s="947">
        <v>0.84</v>
      </c>
    </row>
    <row r="2380" spans="1:33" s="952" customFormat="1" x14ac:dyDescent="0.2">
      <c r="A2380" s="946">
        <v>38896</v>
      </c>
      <c r="B2380" s="947">
        <v>20.545000000000002</v>
      </c>
      <c r="C2380" s="947"/>
      <c r="D2380" s="947">
        <v>9.8379999999999992</v>
      </c>
      <c r="E2380" s="947"/>
      <c r="F2380" s="947">
        <f t="shared" si="75"/>
        <v>30.383000000000003</v>
      </c>
      <c r="G2380" s="947"/>
      <c r="H2380" s="947"/>
      <c r="I2380" s="947"/>
      <c r="J2380" s="947"/>
      <c r="K2380" s="947"/>
      <c r="L2380" s="947"/>
      <c r="M2380" s="947"/>
      <c r="N2380" s="947"/>
      <c r="O2380" s="947"/>
      <c r="P2380" s="947"/>
      <c r="Q2380" s="947"/>
      <c r="R2380" s="947"/>
      <c r="S2380" s="947">
        <v>0</v>
      </c>
      <c r="T2380" s="948">
        <v>0</v>
      </c>
      <c r="U2380" s="981">
        <v>0</v>
      </c>
      <c r="V2380" s="947">
        <v>0</v>
      </c>
      <c r="W2380" s="950">
        <v>0</v>
      </c>
      <c r="X2380" s="950"/>
      <c r="Y2380" s="947">
        <f t="shared" si="76"/>
        <v>30.383000000000003</v>
      </c>
      <c r="Z2380" s="947"/>
      <c r="AA2380" s="947">
        <v>0</v>
      </c>
      <c r="AB2380" s="947">
        <v>340.8</v>
      </c>
      <c r="AC2380" s="947">
        <v>0</v>
      </c>
      <c r="AD2380" s="947"/>
      <c r="AE2380" s="947"/>
      <c r="AF2380" s="947">
        <v>355.35</v>
      </c>
      <c r="AG2380" s="947">
        <v>0</v>
      </c>
    </row>
    <row r="2381" spans="1:33" s="952" customFormat="1" x14ac:dyDescent="0.2">
      <c r="A2381" s="946">
        <v>38897</v>
      </c>
      <c r="B2381" s="947">
        <v>19.876999999999999</v>
      </c>
      <c r="C2381" s="947"/>
      <c r="D2381" s="947">
        <v>10.798</v>
      </c>
      <c r="E2381" s="947"/>
      <c r="F2381" s="947">
        <f t="shared" si="75"/>
        <v>30.674999999999997</v>
      </c>
      <c r="G2381" s="947"/>
      <c r="H2381" s="947"/>
      <c r="I2381" s="947"/>
      <c r="J2381" s="947"/>
      <c r="K2381" s="947"/>
      <c r="L2381" s="947"/>
      <c r="M2381" s="947"/>
      <c r="N2381" s="947"/>
      <c r="O2381" s="947"/>
      <c r="P2381" s="947"/>
      <c r="Q2381" s="947"/>
      <c r="R2381" s="947"/>
      <c r="S2381" s="947">
        <v>0</v>
      </c>
      <c r="T2381" s="948">
        <v>0</v>
      </c>
      <c r="U2381" s="981">
        <v>0</v>
      </c>
      <c r="V2381" s="947">
        <v>0</v>
      </c>
      <c r="W2381" s="950">
        <v>0</v>
      </c>
      <c r="X2381" s="950"/>
      <c r="Y2381" s="947">
        <f t="shared" si="76"/>
        <v>30.674999999999997</v>
      </c>
      <c r="Z2381" s="947"/>
      <c r="AA2381" s="947">
        <v>0</v>
      </c>
      <c r="AB2381" s="947">
        <v>340.58</v>
      </c>
      <c r="AC2381" s="947">
        <v>0</v>
      </c>
      <c r="AD2381" s="947"/>
      <c r="AE2381" s="947"/>
      <c r="AF2381" s="980">
        <v>355.18</v>
      </c>
      <c r="AG2381" s="947">
        <v>0</v>
      </c>
    </row>
    <row r="2382" spans="1:33" s="952" customFormat="1" x14ac:dyDescent="0.2">
      <c r="A2382" s="946">
        <v>38898</v>
      </c>
      <c r="B2382" s="947">
        <v>20.195</v>
      </c>
      <c r="C2382" s="947"/>
      <c r="D2382" s="947">
        <v>11.1</v>
      </c>
      <c r="E2382" s="947"/>
      <c r="F2382" s="947">
        <f t="shared" si="75"/>
        <v>31.295000000000002</v>
      </c>
      <c r="G2382" s="947"/>
      <c r="H2382" s="947"/>
      <c r="I2382" s="947"/>
      <c r="J2382" s="947"/>
      <c r="K2382" s="947"/>
      <c r="L2382" s="947"/>
      <c r="M2382" s="947"/>
      <c r="N2382" s="947"/>
      <c r="O2382" s="947"/>
      <c r="P2382" s="947"/>
      <c r="Q2382" s="947"/>
      <c r="R2382" s="947"/>
      <c r="S2382" s="947">
        <v>0</v>
      </c>
      <c r="T2382" s="948">
        <v>0</v>
      </c>
      <c r="U2382" s="981">
        <v>0</v>
      </c>
      <c r="V2382" s="947">
        <v>0</v>
      </c>
      <c r="W2382" s="947">
        <v>0</v>
      </c>
      <c r="X2382" s="947"/>
      <c r="Y2382" s="947">
        <f t="shared" si="76"/>
        <v>31.295000000000002</v>
      </c>
      <c r="Z2382" s="947"/>
      <c r="AA2382" s="947">
        <v>0</v>
      </c>
      <c r="AB2382" s="980">
        <v>340.42</v>
      </c>
      <c r="AC2382" s="947">
        <v>0</v>
      </c>
      <c r="AD2382" s="947"/>
      <c r="AE2382" s="947"/>
      <c r="AF2382" s="980">
        <v>355.15</v>
      </c>
      <c r="AG2382" s="947">
        <v>0</v>
      </c>
    </row>
    <row r="2383" spans="1:33" s="952" customFormat="1" x14ac:dyDescent="0.2">
      <c r="A2383" s="946">
        <v>38899</v>
      </c>
      <c r="B2383" s="947">
        <v>24.14</v>
      </c>
      <c r="C2383" s="947"/>
      <c r="D2383" s="947">
        <v>9.6</v>
      </c>
      <c r="E2383" s="947"/>
      <c r="F2383" s="947">
        <f t="shared" si="75"/>
        <v>33.74</v>
      </c>
      <c r="G2383" s="947"/>
      <c r="H2383" s="947"/>
      <c r="I2383" s="947"/>
      <c r="J2383" s="947"/>
      <c r="K2383" s="947"/>
      <c r="L2383" s="947"/>
      <c r="M2383" s="947"/>
      <c r="N2383" s="947"/>
      <c r="O2383" s="947"/>
      <c r="P2383" s="947"/>
      <c r="Q2383" s="947"/>
      <c r="R2383" s="947"/>
      <c r="S2383" s="947">
        <v>0</v>
      </c>
      <c r="T2383" s="947">
        <v>0</v>
      </c>
      <c r="U2383" s="947">
        <v>0</v>
      </c>
      <c r="V2383" s="947">
        <v>0</v>
      </c>
      <c r="W2383" s="947">
        <v>0</v>
      </c>
      <c r="X2383" s="947"/>
      <c r="Y2383" s="947">
        <f t="shared" si="76"/>
        <v>33.74</v>
      </c>
      <c r="Z2383" s="947"/>
      <c r="AA2383" s="947">
        <v>0</v>
      </c>
      <c r="AB2383" s="947">
        <v>340.36</v>
      </c>
      <c r="AC2383" s="947">
        <v>0</v>
      </c>
      <c r="AD2383" s="947"/>
      <c r="AE2383" s="947"/>
      <c r="AF2383" s="950">
        <v>355.15</v>
      </c>
      <c r="AG2383" s="950">
        <v>0</v>
      </c>
    </row>
    <row r="2384" spans="1:33" s="952" customFormat="1" x14ac:dyDescent="0.2">
      <c r="A2384" s="946">
        <v>38900</v>
      </c>
      <c r="B2384" s="947">
        <v>20</v>
      </c>
      <c r="C2384" s="947"/>
      <c r="D2384" s="947">
        <v>12.11</v>
      </c>
      <c r="E2384" s="947"/>
      <c r="F2384" s="947">
        <f t="shared" si="75"/>
        <v>32.11</v>
      </c>
      <c r="G2384" s="947"/>
      <c r="H2384" s="947"/>
      <c r="I2384" s="947"/>
      <c r="J2384" s="947"/>
      <c r="K2384" s="947"/>
      <c r="L2384" s="947"/>
      <c r="M2384" s="947"/>
      <c r="N2384" s="947"/>
      <c r="O2384" s="947"/>
      <c r="P2384" s="947"/>
      <c r="Q2384" s="947"/>
      <c r="R2384" s="947"/>
      <c r="S2384" s="947">
        <v>0</v>
      </c>
      <c r="T2384" s="947">
        <v>0</v>
      </c>
      <c r="U2384" s="947">
        <v>0</v>
      </c>
      <c r="V2384" s="947">
        <v>0</v>
      </c>
      <c r="W2384" s="947">
        <v>0</v>
      </c>
      <c r="X2384" s="947"/>
      <c r="Y2384" s="947">
        <f t="shared" si="76"/>
        <v>32.11</v>
      </c>
      <c r="Z2384" s="947"/>
      <c r="AA2384" s="947">
        <v>0</v>
      </c>
      <c r="AB2384" s="947">
        <v>340.31</v>
      </c>
      <c r="AC2384" s="947">
        <v>0</v>
      </c>
      <c r="AD2384" s="947"/>
      <c r="AE2384" s="947"/>
      <c r="AF2384" s="950">
        <v>355.12</v>
      </c>
      <c r="AG2384" s="950">
        <v>0</v>
      </c>
    </row>
    <row r="2385" spans="1:33" s="952" customFormat="1" x14ac:dyDescent="0.2">
      <c r="A2385" s="946">
        <v>38901</v>
      </c>
      <c r="B2385" s="953">
        <v>18.907</v>
      </c>
      <c r="C2385" s="953"/>
      <c r="D2385" s="947">
        <v>13.545</v>
      </c>
      <c r="E2385" s="947"/>
      <c r="F2385" s="947">
        <f t="shared" si="75"/>
        <v>32.451999999999998</v>
      </c>
      <c r="G2385" s="947"/>
      <c r="H2385" s="947"/>
      <c r="I2385" s="947"/>
      <c r="J2385" s="947"/>
      <c r="K2385" s="947"/>
      <c r="L2385" s="947"/>
      <c r="M2385" s="947"/>
      <c r="N2385" s="947"/>
      <c r="O2385" s="947"/>
      <c r="P2385" s="947"/>
      <c r="Q2385" s="947"/>
      <c r="R2385" s="947"/>
      <c r="S2385" s="947">
        <v>0</v>
      </c>
      <c r="T2385" s="948">
        <v>0</v>
      </c>
      <c r="U2385" s="949">
        <v>0</v>
      </c>
      <c r="V2385" s="947">
        <v>0</v>
      </c>
      <c r="W2385" s="947">
        <v>0</v>
      </c>
      <c r="X2385" s="947"/>
      <c r="Y2385" s="947">
        <f t="shared" si="76"/>
        <v>32.451999999999998</v>
      </c>
      <c r="Z2385" s="947"/>
      <c r="AA2385" s="950">
        <v>0</v>
      </c>
      <c r="AB2385" s="950">
        <v>340.2</v>
      </c>
      <c r="AC2385" s="950">
        <v>0</v>
      </c>
      <c r="AD2385" s="950"/>
      <c r="AE2385" s="950"/>
      <c r="AF2385" s="950">
        <v>355.06</v>
      </c>
      <c r="AG2385" s="947">
        <v>0</v>
      </c>
    </row>
    <row r="2386" spans="1:33" s="952" customFormat="1" x14ac:dyDescent="0.2">
      <c r="A2386" s="946">
        <v>38902</v>
      </c>
      <c r="B2386" s="947">
        <v>15.074</v>
      </c>
      <c r="C2386" s="947"/>
      <c r="D2386" s="947">
        <v>14.396000000000001</v>
      </c>
      <c r="E2386" s="947"/>
      <c r="F2386" s="947">
        <f t="shared" si="75"/>
        <v>29.47</v>
      </c>
      <c r="G2386" s="947"/>
      <c r="H2386" s="947"/>
      <c r="I2386" s="947"/>
      <c r="J2386" s="947"/>
      <c r="K2386" s="947"/>
      <c r="L2386" s="947"/>
      <c r="M2386" s="947"/>
      <c r="N2386" s="947"/>
      <c r="O2386" s="947"/>
      <c r="P2386" s="947"/>
      <c r="Q2386" s="947"/>
      <c r="R2386" s="947"/>
      <c r="S2386" s="950">
        <v>0</v>
      </c>
      <c r="T2386" s="948">
        <v>0</v>
      </c>
      <c r="U2386" s="949">
        <v>0</v>
      </c>
      <c r="V2386" s="947">
        <v>0</v>
      </c>
      <c r="W2386" s="947">
        <v>0</v>
      </c>
      <c r="X2386" s="947"/>
      <c r="Y2386" s="947">
        <f t="shared" si="76"/>
        <v>29.47</v>
      </c>
      <c r="Z2386" s="947"/>
      <c r="AA2386" s="950">
        <v>0</v>
      </c>
      <c r="AB2386" s="950">
        <v>340.18</v>
      </c>
      <c r="AC2386" s="950">
        <v>0.05</v>
      </c>
      <c r="AD2386" s="950"/>
      <c r="AE2386" s="950"/>
      <c r="AF2386" s="950">
        <v>355.05</v>
      </c>
      <c r="AG2386" s="950">
        <v>0.06</v>
      </c>
    </row>
    <row r="2387" spans="1:33" s="952" customFormat="1" x14ac:dyDescent="0.2">
      <c r="A2387" s="946">
        <v>38903</v>
      </c>
      <c r="B2387" s="950">
        <v>16.282</v>
      </c>
      <c r="C2387" s="950"/>
      <c r="D2387" s="947">
        <v>14.071999999999999</v>
      </c>
      <c r="E2387" s="947"/>
      <c r="F2387" s="947">
        <f t="shared" si="75"/>
        <v>30.353999999999999</v>
      </c>
      <c r="G2387" s="947"/>
      <c r="H2387" s="947"/>
      <c r="I2387" s="947"/>
      <c r="J2387" s="947"/>
      <c r="K2387" s="947"/>
      <c r="L2387" s="947"/>
      <c r="M2387" s="947"/>
      <c r="N2387" s="947"/>
      <c r="O2387" s="947"/>
      <c r="P2387" s="947"/>
      <c r="Q2387" s="947"/>
      <c r="R2387" s="947"/>
      <c r="S2387" s="950">
        <v>0</v>
      </c>
      <c r="T2387" s="948">
        <v>0</v>
      </c>
      <c r="U2387" s="949">
        <v>0</v>
      </c>
      <c r="V2387" s="947">
        <v>0</v>
      </c>
      <c r="W2387" s="947">
        <v>0</v>
      </c>
      <c r="X2387" s="947"/>
      <c r="Y2387" s="947">
        <f t="shared" si="76"/>
        <v>30.353999999999999</v>
      </c>
      <c r="Z2387" s="947"/>
      <c r="AA2387" s="947">
        <v>0</v>
      </c>
      <c r="AB2387" s="950">
        <v>343.21</v>
      </c>
      <c r="AC2387" s="950">
        <v>3.53</v>
      </c>
      <c r="AD2387" s="950"/>
      <c r="AE2387" s="950"/>
      <c r="AF2387" s="950">
        <v>356.8</v>
      </c>
      <c r="AG2387" s="950">
        <v>3.09</v>
      </c>
    </row>
    <row r="2388" spans="1:33" s="952" customFormat="1" x14ac:dyDescent="0.2">
      <c r="A2388" s="946">
        <v>38904</v>
      </c>
      <c r="B2388" s="947">
        <v>13.042</v>
      </c>
      <c r="C2388" s="947"/>
      <c r="D2388" s="950">
        <v>12.45</v>
      </c>
      <c r="E2388" s="950"/>
      <c r="F2388" s="947">
        <f t="shared" si="75"/>
        <v>25.491999999999997</v>
      </c>
      <c r="G2388" s="947"/>
      <c r="H2388" s="947"/>
      <c r="I2388" s="947"/>
      <c r="J2388" s="947"/>
      <c r="K2388" s="947"/>
      <c r="L2388" s="947"/>
      <c r="M2388" s="947"/>
      <c r="N2388" s="947"/>
      <c r="O2388" s="947"/>
      <c r="P2388" s="947"/>
      <c r="Q2388" s="947"/>
      <c r="R2388" s="947"/>
      <c r="S2388" s="950">
        <v>0</v>
      </c>
      <c r="T2388" s="948">
        <v>0</v>
      </c>
      <c r="U2388" s="949">
        <v>0</v>
      </c>
      <c r="V2388" s="947">
        <v>0</v>
      </c>
      <c r="W2388" s="947">
        <v>0</v>
      </c>
      <c r="X2388" s="947"/>
      <c r="Y2388" s="947">
        <f t="shared" si="76"/>
        <v>25.491999999999997</v>
      </c>
      <c r="Z2388" s="947"/>
      <c r="AA2388" s="947">
        <v>0</v>
      </c>
      <c r="AB2388" s="947">
        <v>341.71</v>
      </c>
      <c r="AC2388" s="947">
        <v>0</v>
      </c>
      <c r="AD2388" s="947"/>
      <c r="AE2388" s="947"/>
      <c r="AF2388" s="947">
        <v>355.8</v>
      </c>
      <c r="AG2388" s="947">
        <v>0.24</v>
      </c>
    </row>
    <row r="2389" spans="1:33" s="952" customFormat="1" x14ac:dyDescent="0.2">
      <c r="A2389" s="946">
        <v>38905</v>
      </c>
      <c r="B2389" s="947">
        <v>13.903</v>
      </c>
      <c r="C2389" s="947"/>
      <c r="D2389" s="947">
        <v>12.702</v>
      </c>
      <c r="E2389" s="947"/>
      <c r="F2389" s="947">
        <f t="shared" si="75"/>
        <v>26.605</v>
      </c>
      <c r="G2389" s="947"/>
      <c r="H2389" s="947"/>
      <c r="I2389" s="947"/>
      <c r="J2389" s="947"/>
      <c r="K2389" s="947"/>
      <c r="L2389" s="947"/>
      <c r="M2389" s="947"/>
      <c r="N2389" s="947"/>
      <c r="O2389" s="947"/>
      <c r="P2389" s="947"/>
      <c r="Q2389" s="947"/>
      <c r="R2389" s="947"/>
      <c r="S2389" s="950">
        <v>0</v>
      </c>
      <c r="T2389" s="948">
        <v>0</v>
      </c>
      <c r="U2389" s="949">
        <v>0</v>
      </c>
      <c r="V2389" s="947">
        <v>0</v>
      </c>
      <c r="W2389" s="947">
        <v>0</v>
      </c>
      <c r="X2389" s="947"/>
      <c r="Y2389" s="947">
        <f t="shared" si="76"/>
        <v>26.605</v>
      </c>
      <c r="Z2389" s="947"/>
      <c r="AA2389" s="947">
        <v>0</v>
      </c>
      <c r="AB2389" s="950">
        <v>340.81</v>
      </c>
      <c r="AC2389" s="950">
        <v>0</v>
      </c>
      <c r="AD2389" s="950"/>
      <c r="AE2389" s="950"/>
      <c r="AF2389" s="947">
        <v>355.48</v>
      </c>
      <c r="AG2389" s="947">
        <v>0</v>
      </c>
    </row>
    <row r="2390" spans="1:33" s="952" customFormat="1" x14ac:dyDescent="0.2">
      <c r="A2390" s="946">
        <v>38906</v>
      </c>
      <c r="B2390" s="950">
        <v>16.279</v>
      </c>
      <c r="C2390" s="950"/>
      <c r="D2390" s="947">
        <v>10.659000000000001</v>
      </c>
      <c r="E2390" s="947"/>
      <c r="F2390" s="947">
        <f t="shared" si="75"/>
        <v>26.938000000000002</v>
      </c>
      <c r="G2390" s="947"/>
      <c r="H2390" s="947"/>
      <c r="I2390" s="947"/>
      <c r="J2390" s="947"/>
      <c r="K2390" s="947"/>
      <c r="L2390" s="947"/>
      <c r="M2390" s="947"/>
      <c r="N2390" s="947"/>
      <c r="O2390" s="947"/>
      <c r="P2390" s="947"/>
      <c r="Q2390" s="947"/>
      <c r="R2390" s="947"/>
      <c r="S2390" s="950">
        <v>0</v>
      </c>
      <c r="T2390" s="948">
        <v>0</v>
      </c>
      <c r="U2390" s="949">
        <v>0</v>
      </c>
      <c r="V2390" s="947">
        <v>0</v>
      </c>
      <c r="W2390" s="947">
        <v>0</v>
      </c>
      <c r="X2390" s="947"/>
      <c r="Y2390" s="947">
        <f t="shared" si="76"/>
        <v>26.938000000000002</v>
      </c>
      <c r="Z2390" s="947"/>
      <c r="AA2390" s="947">
        <v>0</v>
      </c>
      <c r="AB2390" s="950">
        <v>340.78</v>
      </c>
      <c r="AC2390" s="950">
        <v>0</v>
      </c>
      <c r="AD2390" s="950"/>
      <c r="AE2390" s="950"/>
      <c r="AF2390" s="980">
        <v>355.26</v>
      </c>
      <c r="AG2390" s="947">
        <v>0</v>
      </c>
    </row>
    <row r="2391" spans="1:33" s="952" customFormat="1" x14ac:dyDescent="0.2">
      <c r="A2391" s="946">
        <v>38907</v>
      </c>
      <c r="B2391" s="947">
        <v>16.068000000000001</v>
      </c>
      <c r="C2391" s="947"/>
      <c r="D2391" s="947">
        <v>9.9290000000000003</v>
      </c>
      <c r="E2391" s="947"/>
      <c r="F2391" s="947">
        <f t="shared" si="75"/>
        <v>25.997</v>
      </c>
      <c r="G2391" s="947"/>
      <c r="H2391" s="947"/>
      <c r="I2391" s="947"/>
      <c r="J2391" s="947"/>
      <c r="K2391" s="947"/>
      <c r="L2391" s="947"/>
      <c r="M2391" s="947"/>
      <c r="N2391" s="947"/>
      <c r="O2391" s="947"/>
      <c r="P2391" s="947"/>
      <c r="Q2391" s="947"/>
      <c r="R2391" s="947"/>
      <c r="S2391" s="950">
        <v>0</v>
      </c>
      <c r="T2391" s="948">
        <v>0</v>
      </c>
      <c r="U2391" s="949">
        <v>0</v>
      </c>
      <c r="V2391" s="947">
        <v>0</v>
      </c>
      <c r="W2391" s="947">
        <v>0</v>
      </c>
      <c r="X2391" s="947"/>
      <c r="Y2391" s="947">
        <f t="shared" si="76"/>
        <v>25.997</v>
      </c>
      <c r="Z2391" s="947"/>
      <c r="AA2391" s="947">
        <v>0</v>
      </c>
      <c r="AB2391" s="947">
        <v>340.74</v>
      </c>
      <c r="AC2391" s="947">
        <v>0</v>
      </c>
      <c r="AD2391" s="947"/>
      <c r="AE2391" s="947"/>
      <c r="AF2391" s="947">
        <v>355.2</v>
      </c>
      <c r="AG2391" s="947">
        <v>0</v>
      </c>
    </row>
    <row r="2392" spans="1:33" s="952" customFormat="1" x14ac:dyDescent="0.2">
      <c r="A2392" s="946">
        <v>38908</v>
      </c>
      <c r="B2392" s="947">
        <v>19.524999999999999</v>
      </c>
      <c r="C2392" s="947"/>
      <c r="D2392" s="950">
        <v>11.186999999999999</v>
      </c>
      <c r="E2392" s="950"/>
      <c r="F2392" s="947">
        <f t="shared" si="75"/>
        <v>30.711999999999996</v>
      </c>
      <c r="G2392" s="947"/>
      <c r="H2392" s="947"/>
      <c r="I2392" s="947"/>
      <c r="J2392" s="947"/>
      <c r="K2392" s="947"/>
      <c r="L2392" s="947"/>
      <c r="M2392" s="947"/>
      <c r="N2392" s="947"/>
      <c r="O2392" s="947"/>
      <c r="P2392" s="947"/>
      <c r="Q2392" s="947"/>
      <c r="R2392" s="947"/>
      <c r="S2392" s="950">
        <v>0</v>
      </c>
      <c r="T2392" s="948">
        <v>0</v>
      </c>
      <c r="U2392" s="949">
        <v>0</v>
      </c>
      <c r="V2392" s="1014">
        <v>0</v>
      </c>
      <c r="W2392" s="1014">
        <v>0</v>
      </c>
      <c r="X2392" s="1014"/>
      <c r="Y2392" s="947">
        <f t="shared" si="76"/>
        <v>30.711999999999996</v>
      </c>
      <c r="Z2392" s="947"/>
      <c r="AA2392" s="947">
        <v>0</v>
      </c>
      <c r="AB2392" s="1016">
        <v>340.68</v>
      </c>
      <c r="AC2392" s="950">
        <v>0</v>
      </c>
      <c r="AD2392" s="950"/>
      <c r="AE2392" s="950"/>
      <c r="AF2392" s="947">
        <v>355.15</v>
      </c>
      <c r="AG2392" s="947">
        <v>0</v>
      </c>
    </row>
    <row r="2393" spans="1:33" s="952" customFormat="1" x14ac:dyDescent="0.2">
      <c r="A2393" s="946">
        <v>38909</v>
      </c>
      <c r="B2393" s="947">
        <v>21.972000000000001</v>
      </c>
      <c r="C2393" s="947"/>
      <c r="D2393" s="947">
        <v>10.909000000000001</v>
      </c>
      <c r="E2393" s="947"/>
      <c r="F2393" s="947">
        <f t="shared" si="75"/>
        <v>32.881</v>
      </c>
      <c r="G2393" s="947"/>
      <c r="H2393" s="947"/>
      <c r="I2393" s="947"/>
      <c r="J2393" s="947"/>
      <c r="K2393" s="947"/>
      <c r="L2393" s="947"/>
      <c r="M2393" s="947"/>
      <c r="N2393" s="947"/>
      <c r="O2393" s="947"/>
      <c r="P2393" s="947"/>
      <c r="Q2393" s="947"/>
      <c r="R2393" s="947"/>
      <c r="S2393" s="950">
        <v>0</v>
      </c>
      <c r="T2393" s="948">
        <v>0</v>
      </c>
      <c r="U2393" s="949">
        <v>0</v>
      </c>
      <c r="V2393" s="1014">
        <v>0</v>
      </c>
      <c r="W2393" s="1014">
        <v>0</v>
      </c>
      <c r="X2393" s="1014"/>
      <c r="Y2393" s="947">
        <f t="shared" si="76"/>
        <v>32.881</v>
      </c>
      <c r="Z2393" s="947"/>
      <c r="AA2393" s="947">
        <v>0</v>
      </c>
      <c r="AB2393" s="947">
        <v>340.59</v>
      </c>
      <c r="AC2393" s="947">
        <v>0</v>
      </c>
      <c r="AD2393" s="947"/>
      <c r="AE2393" s="947"/>
      <c r="AF2393" s="980">
        <v>355.11</v>
      </c>
      <c r="AG2393" s="947">
        <v>0</v>
      </c>
    </row>
    <row r="2394" spans="1:33" s="952" customFormat="1" x14ac:dyDescent="0.2">
      <c r="A2394" s="946">
        <v>38910</v>
      </c>
      <c r="B2394" s="947">
        <v>22.251000000000001</v>
      </c>
      <c r="C2394" s="947"/>
      <c r="D2394" s="947">
        <v>10.683999999999999</v>
      </c>
      <c r="E2394" s="947"/>
      <c r="F2394" s="947">
        <f t="shared" si="75"/>
        <v>32.935000000000002</v>
      </c>
      <c r="G2394" s="947"/>
      <c r="H2394" s="947"/>
      <c r="I2394" s="947"/>
      <c r="J2394" s="947"/>
      <c r="K2394" s="947"/>
      <c r="L2394" s="947"/>
      <c r="M2394" s="947"/>
      <c r="N2394" s="947"/>
      <c r="O2394" s="947"/>
      <c r="P2394" s="947"/>
      <c r="Q2394" s="947"/>
      <c r="R2394" s="947"/>
      <c r="S2394" s="950">
        <v>0</v>
      </c>
      <c r="T2394" s="948">
        <v>0</v>
      </c>
      <c r="U2394" s="949">
        <v>0</v>
      </c>
      <c r="V2394" s="1014">
        <v>0</v>
      </c>
      <c r="W2394" s="1014">
        <v>0</v>
      </c>
      <c r="X2394" s="1014"/>
      <c r="Y2394" s="947">
        <f t="shared" si="76"/>
        <v>32.935000000000002</v>
      </c>
      <c r="Z2394" s="947"/>
      <c r="AA2394" s="947">
        <v>0</v>
      </c>
      <c r="AB2394" s="947">
        <v>340.53</v>
      </c>
      <c r="AC2394" s="947">
        <v>0</v>
      </c>
      <c r="AD2394" s="947"/>
      <c r="AE2394" s="947"/>
      <c r="AF2394" s="947">
        <v>355.09</v>
      </c>
      <c r="AG2394" s="947">
        <v>0</v>
      </c>
    </row>
    <row r="2395" spans="1:33" s="952" customFormat="1" x14ac:dyDescent="0.2">
      <c r="A2395" s="946">
        <v>38911</v>
      </c>
      <c r="B2395" s="947">
        <v>21.558</v>
      </c>
      <c r="C2395" s="947"/>
      <c r="D2395" s="947">
        <v>11.983000000000001</v>
      </c>
      <c r="E2395" s="947"/>
      <c r="F2395" s="947">
        <f t="shared" si="75"/>
        <v>33.540999999999997</v>
      </c>
      <c r="G2395" s="947"/>
      <c r="H2395" s="947"/>
      <c r="I2395" s="947"/>
      <c r="J2395" s="947"/>
      <c r="K2395" s="947"/>
      <c r="L2395" s="947"/>
      <c r="M2395" s="947"/>
      <c r="N2395" s="947"/>
      <c r="O2395" s="947"/>
      <c r="P2395" s="947"/>
      <c r="Q2395" s="947"/>
      <c r="R2395" s="947"/>
      <c r="S2395" s="950">
        <v>0</v>
      </c>
      <c r="T2395" s="948">
        <v>0</v>
      </c>
      <c r="U2395" s="949">
        <v>0</v>
      </c>
      <c r="V2395" s="1014">
        <v>0</v>
      </c>
      <c r="W2395" s="1014">
        <v>0</v>
      </c>
      <c r="X2395" s="1014"/>
      <c r="Y2395" s="947">
        <f t="shared" si="76"/>
        <v>33.540999999999997</v>
      </c>
      <c r="Z2395" s="947"/>
      <c r="AA2395" s="947">
        <v>0</v>
      </c>
      <c r="AB2395" s="950">
        <v>340.5</v>
      </c>
      <c r="AC2395" s="950">
        <v>1.05</v>
      </c>
      <c r="AD2395" s="950"/>
      <c r="AE2395" s="950"/>
      <c r="AF2395" s="947">
        <v>355.14</v>
      </c>
      <c r="AG2395" s="947">
        <v>0.41</v>
      </c>
    </row>
    <row r="2396" spans="1:33" s="952" customFormat="1" x14ac:dyDescent="0.2">
      <c r="A2396" s="946">
        <v>38912</v>
      </c>
      <c r="B2396" s="947">
        <v>20.273</v>
      </c>
      <c r="C2396" s="947"/>
      <c r="D2396" s="947">
        <v>10.851000000000001</v>
      </c>
      <c r="E2396" s="947"/>
      <c r="F2396" s="947">
        <f t="shared" si="75"/>
        <v>31.124000000000002</v>
      </c>
      <c r="G2396" s="947"/>
      <c r="H2396" s="947"/>
      <c r="I2396" s="947"/>
      <c r="J2396" s="947"/>
      <c r="K2396" s="947"/>
      <c r="L2396" s="947"/>
      <c r="M2396" s="947"/>
      <c r="N2396" s="947"/>
      <c r="O2396" s="947"/>
      <c r="P2396" s="947"/>
      <c r="Q2396" s="947"/>
      <c r="R2396" s="947"/>
      <c r="S2396" s="950">
        <v>0</v>
      </c>
      <c r="T2396" s="948">
        <v>0</v>
      </c>
      <c r="U2396" s="949">
        <v>0</v>
      </c>
      <c r="V2396" s="1014">
        <v>0</v>
      </c>
      <c r="W2396" s="1014">
        <v>0</v>
      </c>
      <c r="X2396" s="1014"/>
      <c r="Y2396" s="947">
        <f t="shared" si="76"/>
        <v>31.124000000000002</v>
      </c>
      <c r="Z2396" s="947"/>
      <c r="AA2396" s="947">
        <v>0</v>
      </c>
      <c r="AB2396" s="947">
        <v>340.48</v>
      </c>
      <c r="AC2396" s="947">
        <v>0.12</v>
      </c>
      <c r="AD2396" s="947"/>
      <c r="AE2396" s="947"/>
      <c r="AF2396" s="947">
        <v>355.39</v>
      </c>
      <c r="AG2396" s="947">
        <v>7.0000000000000007E-2</v>
      </c>
    </row>
    <row r="2397" spans="1:33" s="952" customFormat="1" x14ac:dyDescent="0.2">
      <c r="A2397" s="946">
        <v>38913</v>
      </c>
      <c r="B2397" s="947">
        <v>19.776</v>
      </c>
      <c r="C2397" s="947"/>
      <c r="D2397" s="947">
        <v>10.193</v>
      </c>
      <c r="E2397" s="947"/>
      <c r="F2397" s="947">
        <f t="shared" si="75"/>
        <v>29.969000000000001</v>
      </c>
      <c r="G2397" s="947"/>
      <c r="H2397" s="947"/>
      <c r="I2397" s="947"/>
      <c r="J2397" s="947"/>
      <c r="K2397" s="947"/>
      <c r="L2397" s="947"/>
      <c r="M2397" s="947"/>
      <c r="N2397" s="947"/>
      <c r="O2397" s="947"/>
      <c r="P2397" s="947"/>
      <c r="Q2397" s="947"/>
      <c r="R2397" s="947"/>
      <c r="S2397" s="950">
        <v>0</v>
      </c>
      <c r="T2397" s="948">
        <v>0</v>
      </c>
      <c r="U2397" s="949">
        <v>0</v>
      </c>
      <c r="V2397" s="1014">
        <v>0</v>
      </c>
      <c r="W2397" s="1014">
        <v>0</v>
      </c>
      <c r="X2397" s="1014"/>
      <c r="Y2397" s="947">
        <f t="shared" si="76"/>
        <v>29.969000000000001</v>
      </c>
      <c r="Z2397" s="947"/>
      <c r="AA2397" s="947">
        <v>0</v>
      </c>
      <c r="AB2397" s="947">
        <v>340.47</v>
      </c>
      <c r="AC2397" s="947">
        <v>0</v>
      </c>
      <c r="AD2397" s="947"/>
      <c r="AE2397" s="947"/>
      <c r="AF2397" s="947">
        <v>355.31</v>
      </c>
      <c r="AG2397" s="947">
        <v>0</v>
      </c>
    </row>
    <row r="2398" spans="1:33" s="952" customFormat="1" x14ac:dyDescent="0.2">
      <c r="A2398" s="946">
        <v>38914</v>
      </c>
      <c r="B2398" s="947">
        <v>20.303000000000001</v>
      </c>
      <c r="C2398" s="947"/>
      <c r="D2398" s="947">
        <v>10.989000000000001</v>
      </c>
      <c r="E2398" s="947"/>
      <c r="F2398" s="947">
        <f t="shared" si="75"/>
        <v>31.292000000000002</v>
      </c>
      <c r="G2398" s="947"/>
      <c r="H2398" s="947"/>
      <c r="I2398" s="947"/>
      <c r="J2398" s="947"/>
      <c r="K2398" s="947"/>
      <c r="L2398" s="947"/>
      <c r="M2398" s="947"/>
      <c r="N2398" s="947"/>
      <c r="O2398" s="947"/>
      <c r="P2398" s="947"/>
      <c r="Q2398" s="947"/>
      <c r="R2398" s="947"/>
      <c r="S2398" s="950">
        <v>0</v>
      </c>
      <c r="T2398" s="948">
        <v>0</v>
      </c>
      <c r="U2398" s="949">
        <v>0</v>
      </c>
      <c r="V2398" s="1014">
        <v>0</v>
      </c>
      <c r="W2398" s="1014">
        <v>0</v>
      </c>
      <c r="X2398" s="1014"/>
      <c r="Y2398" s="947">
        <f t="shared" si="76"/>
        <v>31.292000000000002</v>
      </c>
      <c r="Z2398" s="947"/>
      <c r="AA2398" s="947">
        <v>0</v>
      </c>
      <c r="AB2398" s="947">
        <v>340.45</v>
      </c>
      <c r="AC2398" s="947">
        <v>0</v>
      </c>
      <c r="AD2398" s="947"/>
      <c r="AE2398" s="947"/>
      <c r="AF2398" s="1016">
        <v>355.25</v>
      </c>
      <c r="AG2398" s="950">
        <v>0</v>
      </c>
    </row>
    <row r="2399" spans="1:33" s="952" customFormat="1" x14ac:dyDescent="0.2">
      <c r="A2399" s="946">
        <v>38915</v>
      </c>
      <c r="B2399" s="947">
        <v>20.286999999999999</v>
      </c>
      <c r="C2399" s="947"/>
      <c r="D2399" s="947">
        <v>11.116</v>
      </c>
      <c r="E2399" s="947"/>
      <c r="F2399" s="947">
        <f t="shared" si="75"/>
        <v>31.402999999999999</v>
      </c>
      <c r="G2399" s="947"/>
      <c r="H2399" s="947"/>
      <c r="I2399" s="947"/>
      <c r="J2399" s="947"/>
      <c r="K2399" s="947"/>
      <c r="L2399" s="947"/>
      <c r="M2399" s="947"/>
      <c r="N2399" s="947"/>
      <c r="O2399" s="947"/>
      <c r="P2399" s="947"/>
      <c r="Q2399" s="947"/>
      <c r="R2399" s="947"/>
      <c r="S2399" s="950">
        <v>0</v>
      </c>
      <c r="T2399" s="948">
        <v>0</v>
      </c>
      <c r="U2399" s="949">
        <v>0</v>
      </c>
      <c r="V2399" s="947">
        <v>0</v>
      </c>
      <c r="W2399" s="947">
        <v>0</v>
      </c>
      <c r="X2399" s="947"/>
      <c r="Y2399" s="947">
        <f t="shared" si="76"/>
        <v>31.402999999999999</v>
      </c>
      <c r="Z2399" s="947"/>
      <c r="AA2399" s="947">
        <v>0</v>
      </c>
      <c r="AB2399" s="947">
        <v>340.45</v>
      </c>
      <c r="AC2399" s="947">
        <v>0</v>
      </c>
      <c r="AD2399" s="947"/>
      <c r="AE2399" s="947"/>
      <c r="AF2399" s="947">
        <v>355.15</v>
      </c>
      <c r="AG2399" s="947">
        <v>0</v>
      </c>
    </row>
    <row r="2400" spans="1:33" s="952" customFormat="1" x14ac:dyDescent="0.2">
      <c r="A2400" s="946">
        <v>38916</v>
      </c>
      <c r="B2400" s="947">
        <v>19.942</v>
      </c>
      <c r="C2400" s="947"/>
      <c r="D2400" s="947">
        <v>13.11</v>
      </c>
      <c r="E2400" s="947"/>
      <c r="F2400" s="947">
        <f t="shared" si="75"/>
        <v>33.052</v>
      </c>
      <c r="G2400" s="947"/>
      <c r="H2400" s="947"/>
      <c r="I2400" s="947"/>
      <c r="J2400" s="947"/>
      <c r="K2400" s="947"/>
      <c r="L2400" s="947"/>
      <c r="M2400" s="947"/>
      <c r="N2400" s="947"/>
      <c r="O2400" s="947"/>
      <c r="P2400" s="947"/>
      <c r="Q2400" s="947"/>
      <c r="R2400" s="947"/>
      <c r="S2400" s="950">
        <v>0</v>
      </c>
      <c r="T2400" s="948">
        <v>0</v>
      </c>
      <c r="U2400" s="949">
        <v>0</v>
      </c>
      <c r="V2400" s="947">
        <v>0</v>
      </c>
      <c r="W2400" s="947">
        <v>0</v>
      </c>
      <c r="X2400" s="947"/>
      <c r="Y2400" s="947">
        <f t="shared" si="76"/>
        <v>33.052</v>
      </c>
      <c r="Z2400" s="947"/>
      <c r="AA2400" s="947">
        <v>0</v>
      </c>
      <c r="AB2400" s="947">
        <v>340.43</v>
      </c>
      <c r="AC2400" s="947">
        <v>0</v>
      </c>
      <c r="AD2400" s="947"/>
      <c r="AE2400" s="947"/>
      <c r="AF2400" s="947">
        <v>355.04</v>
      </c>
      <c r="AG2400" s="947">
        <v>0</v>
      </c>
    </row>
    <row r="2401" spans="1:33" s="952" customFormat="1" x14ac:dyDescent="0.2">
      <c r="A2401" s="946">
        <v>38917</v>
      </c>
      <c r="B2401" s="947">
        <v>22.187000000000001</v>
      </c>
      <c r="C2401" s="947"/>
      <c r="D2401" s="947">
        <v>12.381</v>
      </c>
      <c r="E2401" s="947"/>
      <c r="F2401" s="947">
        <f t="shared" si="75"/>
        <v>34.567999999999998</v>
      </c>
      <c r="G2401" s="947"/>
      <c r="H2401" s="947"/>
      <c r="I2401" s="947"/>
      <c r="J2401" s="947"/>
      <c r="K2401" s="947"/>
      <c r="L2401" s="947"/>
      <c r="M2401" s="947"/>
      <c r="N2401" s="947"/>
      <c r="O2401" s="947"/>
      <c r="P2401" s="947"/>
      <c r="Q2401" s="947"/>
      <c r="R2401" s="947"/>
      <c r="S2401" s="950">
        <v>0</v>
      </c>
      <c r="T2401" s="958">
        <v>0</v>
      </c>
      <c r="U2401" s="949">
        <v>0</v>
      </c>
      <c r="V2401" s="947">
        <v>0</v>
      </c>
      <c r="W2401" s="947">
        <v>0</v>
      </c>
      <c r="X2401" s="947"/>
      <c r="Y2401" s="947">
        <f t="shared" si="76"/>
        <v>34.567999999999998</v>
      </c>
      <c r="Z2401" s="947"/>
      <c r="AA2401" s="947">
        <v>0</v>
      </c>
      <c r="AB2401" s="947">
        <v>340.4</v>
      </c>
      <c r="AC2401" s="947">
        <v>0.11</v>
      </c>
      <c r="AD2401" s="947"/>
      <c r="AE2401" s="947"/>
      <c r="AF2401" s="950">
        <v>355</v>
      </c>
      <c r="AG2401" s="950">
        <v>0</v>
      </c>
    </row>
    <row r="2402" spans="1:33" s="952" customFormat="1" x14ac:dyDescent="0.2">
      <c r="A2402" s="946">
        <v>38918</v>
      </c>
      <c r="B2402" s="947">
        <v>21.289000000000001</v>
      </c>
      <c r="C2402" s="947"/>
      <c r="D2402" s="947">
        <v>11.211</v>
      </c>
      <c r="E2402" s="947"/>
      <c r="F2402" s="947">
        <f t="shared" si="75"/>
        <v>32.5</v>
      </c>
      <c r="G2402" s="947"/>
      <c r="H2402" s="947"/>
      <c r="I2402" s="947"/>
      <c r="J2402" s="947"/>
      <c r="K2402" s="947"/>
      <c r="L2402" s="947"/>
      <c r="M2402" s="947"/>
      <c r="N2402" s="947"/>
      <c r="O2402" s="947"/>
      <c r="P2402" s="947"/>
      <c r="Q2402" s="947"/>
      <c r="R2402" s="947"/>
      <c r="S2402" s="947">
        <v>0</v>
      </c>
      <c r="T2402" s="958">
        <v>0</v>
      </c>
      <c r="U2402" s="949">
        <v>0</v>
      </c>
      <c r="V2402" s="947">
        <v>0</v>
      </c>
      <c r="W2402" s="947">
        <v>0</v>
      </c>
      <c r="X2402" s="947"/>
      <c r="Y2402" s="947">
        <f t="shared" si="76"/>
        <v>32.5</v>
      </c>
      <c r="Z2402" s="947"/>
      <c r="AA2402" s="947">
        <v>0</v>
      </c>
      <c r="AB2402" s="947">
        <v>340.37</v>
      </c>
      <c r="AC2402" s="947">
        <v>0</v>
      </c>
      <c r="AD2402" s="947"/>
      <c r="AE2402" s="947"/>
      <c r="AF2402" s="950">
        <v>354.85</v>
      </c>
      <c r="AG2402" s="950">
        <v>0</v>
      </c>
    </row>
    <row r="2403" spans="1:33" s="952" customFormat="1" x14ac:dyDescent="0.2">
      <c r="A2403" s="946">
        <v>38919</v>
      </c>
      <c r="B2403" s="947">
        <v>21.585999999999999</v>
      </c>
      <c r="C2403" s="947"/>
      <c r="D2403" s="947">
        <v>11.430999999999999</v>
      </c>
      <c r="E2403" s="947"/>
      <c r="F2403" s="947">
        <f t="shared" si="75"/>
        <v>33.016999999999996</v>
      </c>
      <c r="G2403" s="947"/>
      <c r="H2403" s="947"/>
      <c r="I2403" s="947"/>
      <c r="J2403" s="947"/>
      <c r="K2403" s="947"/>
      <c r="L2403" s="947"/>
      <c r="M2403" s="947"/>
      <c r="N2403" s="947"/>
      <c r="O2403" s="947"/>
      <c r="P2403" s="947"/>
      <c r="Q2403" s="947"/>
      <c r="R2403" s="947"/>
      <c r="S2403" s="947">
        <v>0</v>
      </c>
      <c r="T2403" s="958">
        <v>0</v>
      </c>
      <c r="U2403" s="949">
        <v>0</v>
      </c>
      <c r="V2403" s="947">
        <v>0</v>
      </c>
      <c r="W2403" s="947">
        <v>0</v>
      </c>
      <c r="X2403" s="947"/>
      <c r="Y2403" s="947">
        <f t="shared" si="76"/>
        <v>33.016999999999996</v>
      </c>
      <c r="Z2403" s="947"/>
      <c r="AA2403" s="947">
        <v>0</v>
      </c>
      <c r="AB2403" s="947">
        <v>340.33</v>
      </c>
      <c r="AC2403" s="947">
        <v>0.08</v>
      </c>
      <c r="AD2403" s="947"/>
      <c r="AE2403" s="947"/>
      <c r="AF2403" s="947">
        <v>354.91</v>
      </c>
      <c r="AG2403" s="947">
        <v>0.23</v>
      </c>
    </row>
    <row r="2404" spans="1:33" s="952" customFormat="1" x14ac:dyDescent="0.2">
      <c r="A2404" s="946">
        <v>38920</v>
      </c>
      <c r="B2404" s="947">
        <v>19.923999999999999</v>
      </c>
      <c r="C2404" s="947"/>
      <c r="D2404" s="947">
        <v>10.879</v>
      </c>
      <c r="E2404" s="947"/>
      <c r="F2404" s="947">
        <f t="shared" si="75"/>
        <v>30.802999999999997</v>
      </c>
      <c r="G2404" s="947"/>
      <c r="H2404" s="947"/>
      <c r="I2404" s="947"/>
      <c r="J2404" s="947"/>
      <c r="K2404" s="947"/>
      <c r="L2404" s="947"/>
      <c r="M2404" s="947"/>
      <c r="N2404" s="947"/>
      <c r="O2404" s="947"/>
      <c r="P2404" s="947"/>
      <c r="Q2404" s="947"/>
      <c r="R2404" s="947"/>
      <c r="S2404" s="947">
        <v>0</v>
      </c>
      <c r="T2404" s="948">
        <v>0</v>
      </c>
      <c r="U2404" s="981">
        <v>0</v>
      </c>
      <c r="V2404" s="947">
        <v>0</v>
      </c>
      <c r="W2404" s="947">
        <v>0</v>
      </c>
      <c r="X2404" s="947"/>
      <c r="Y2404" s="947">
        <f t="shared" si="76"/>
        <v>30.802999999999997</v>
      </c>
      <c r="Z2404" s="947"/>
      <c r="AA2404" s="947">
        <v>0</v>
      </c>
      <c r="AB2404" s="1019">
        <v>341.25</v>
      </c>
      <c r="AC2404" s="947">
        <v>0</v>
      </c>
      <c r="AD2404" s="947"/>
      <c r="AE2404" s="947"/>
      <c r="AF2404" s="947">
        <v>354.93</v>
      </c>
      <c r="AG2404" s="947">
        <v>0</v>
      </c>
    </row>
    <row r="2405" spans="1:33" s="952" customFormat="1" x14ac:dyDescent="0.2">
      <c r="A2405" s="946">
        <v>38921</v>
      </c>
      <c r="B2405" s="947">
        <v>18.98</v>
      </c>
      <c r="C2405" s="947"/>
      <c r="D2405" s="947">
        <v>8.9700000000000006</v>
      </c>
      <c r="E2405" s="947"/>
      <c r="F2405" s="947">
        <f t="shared" si="75"/>
        <v>27.950000000000003</v>
      </c>
      <c r="G2405" s="947"/>
      <c r="H2405" s="947"/>
      <c r="I2405" s="947"/>
      <c r="J2405" s="947"/>
      <c r="K2405" s="947"/>
      <c r="L2405" s="947"/>
      <c r="M2405" s="947"/>
      <c r="N2405" s="947"/>
      <c r="O2405" s="947"/>
      <c r="P2405" s="947"/>
      <c r="Q2405" s="947"/>
      <c r="R2405" s="947"/>
      <c r="S2405" s="950">
        <v>0</v>
      </c>
      <c r="T2405" s="948">
        <v>0</v>
      </c>
      <c r="U2405" s="981">
        <v>0</v>
      </c>
      <c r="V2405" s="947">
        <v>0</v>
      </c>
      <c r="W2405" s="947">
        <v>0</v>
      </c>
      <c r="X2405" s="947"/>
      <c r="Y2405" s="947">
        <f t="shared" si="76"/>
        <v>27.950000000000003</v>
      </c>
      <c r="Z2405" s="947"/>
      <c r="AA2405" s="947">
        <v>0</v>
      </c>
      <c r="AB2405" s="1019">
        <v>341.14</v>
      </c>
      <c r="AC2405" s="947">
        <v>0</v>
      </c>
      <c r="AD2405" s="947"/>
      <c r="AE2405" s="947"/>
      <c r="AF2405" s="947">
        <v>354.9</v>
      </c>
      <c r="AG2405" s="947">
        <v>0</v>
      </c>
    </row>
    <row r="2406" spans="1:33" s="952" customFormat="1" x14ac:dyDescent="0.2">
      <c r="A2406" s="946">
        <v>38922</v>
      </c>
      <c r="B2406" s="947">
        <v>18.456</v>
      </c>
      <c r="C2406" s="947"/>
      <c r="D2406" s="947">
        <v>10.691000000000001</v>
      </c>
      <c r="E2406" s="947"/>
      <c r="F2406" s="947">
        <f t="shared" si="75"/>
        <v>29.146999999999998</v>
      </c>
      <c r="G2406" s="947"/>
      <c r="H2406" s="947"/>
      <c r="I2406" s="947"/>
      <c r="J2406" s="947"/>
      <c r="K2406" s="947"/>
      <c r="L2406" s="947"/>
      <c r="M2406" s="947"/>
      <c r="N2406" s="947"/>
      <c r="O2406" s="947"/>
      <c r="P2406" s="947"/>
      <c r="Q2406" s="947"/>
      <c r="R2406" s="947"/>
      <c r="S2406" s="950">
        <v>0</v>
      </c>
      <c r="T2406" s="948">
        <v>0</v>
      </c>
      <c r="U2406" s="981">
        <v>0</v>
      </c>
      <c r="V2406" s="947">
        <v>0</v>
      </c>
      <c r="W2406" s="947">
        <v>0</v>
      </c>
      <c r="X2406" s="947"/>
      <c r="Y2406" s="947">
        <f t="shared" si="76"/>
        <v>29.146999999999998</v>
      </c>
      <c r="Z2406" s="947"/>
      <c r="AA2406" s="947">
        <v>0</v>
      </c>
      <c r="AB2406" s="950">
        <v>339.89</v>
      </c>
      <c r="AC2406" s="947">
        <v>0</v>
      </c>
      <c r="AD2406" s="947"/>
      <c r="AE2406" s="947"/>
      <c r="AF2406" s="947">
        <v>355</v>
      </c>
      <c r="AG2406" s="947">
        <v>0</v>
      </c>
    </row>
    <row r="2407" spans="1:33" s="952" customFormat="1" x14ac:dyDescent="0.2">
      <c r="A2407" s="946">
        <v>38923</v>
      </c>
      <c r="B2407" s="947">
        <v>18.260000000000002</v>
      </c>
      <c r="C2407" s="947"/>
      <c r="D2407" s="947">
        <v>10.414999999999999</v>
      </c>
      <c r="E2407" s="947"/>
      <c r="F2407" s="947">
        <f t="shared" si="75"/>
        <v>28.675000000000001</v>
      </c>
      <c r="G2407" s="947"/>
      <c r="H2407" s="947"/>
      <c r="I2407" s="947"/>
      <c r="J2407" s="947"/>
      <c r="K2407" s="947"/>
      <c r="L2407" s="947"/>
      <c r="M2407" s="947"/>
      <c r="N2407" s="947"/>
      <c r="O2407" s="947"/>
      <c r="P2407" s="947"/>
      <c r="Q2407" s="947"/>
      <c r="R2407" s="947"/>
      <c r="S2407" s="950">
        <v>0</v>
      </c>
      <c r="T2407" s="948">
        <v>0</v>
      </c>
      <c r="U2407" s="981">
        <v>0</v>
      </c>
      <c r="V2407" s="947">
        <v>0</v>
      </c>
      <c r="W2407" s="947">
        <v>0</v>
      </c>
      <c r="X2407" s="947"/>
      <c r="Y2407" s="947">
        <f t="shared" si="76"/>
        <v>28.675000000000001</v>
      </c>
      <c r="Z2407" s="947"/>
      <c r="AA2407" s="947">
        <v>0</v>
      </c>
      <c r="AB2407" s="950">
        <v>339.87</v>
      </c>
      <c r="AC2407" s="950">
        <v>0</v>
      </c>
      <c r="AD2407" s="950"/>
      <c r="AE2407" s="950"/>
      <c r="AF2407" s="947">
        <v>355.17</v>
      </c>
      <c r="AG2407" s="947">
        <v>0.56999999999999995</v>
      </c>
    </row>
    <row r="2408" spans="1:33" s="952" customFormat="1" x14ac:dyDescent="0.2">
      <c r="A2408" s="946">
        <v>38924</v>
      </c>
      <c r="B2408" s="947">
        <v>18.268000000000001</v>
      </c>
      <c r="C2408" s="947"/>
      <c r="D2408" s="947">
        <v>10.788</v>
      </c>
      <c r="E2408" s="947"/>
      <c r="F2408" s="947">
        <f t="shared" si="75"/>
        <v>29.056000000000001</v>
      </c>
      <c r="G2408" s="947"/>
      <c r="H2408" s="947"/>
      <c r="I2408" s="947"/>
      <c r="J2408" s="947"/>
      <c r="K2408" s="947"/>
      <c r="L2408" s="947"/>
      <c r="M2408" s="947"/>
      <c r="N2408" s="947"/>
      <c r="O2408" s="947"/>
      <c r="P2408" s="947"/>
      <c r="Q2408" s="947"/>
      <c r="R2408" s="947"/>
      <c r="S2408" s="950">
        <v>0</v>
      </c>
      <c r="T2408" s="948">
        <v>0</v>
      </c>
      <c r="U2408" s="981">
        <v>0</v>
      </c>
      <c r="V2408" s="947">
        <v>0</v>
      </c>
      <c r="W2408" s="947">
        <v>0</v>
      </c>
      <c r="X2408" s="947"/>
      <c r="Y2408" s="947">
        <f t="shared" si="76"/>
        <v>29.056000000000001</v>
      </c>
      <c r="Z2408" s="947"/>
      <c r="AA2408" s="947">
        <v>0</v>
      </c>
      <c r="AB2408" s="947">
        <v>339.85</v>
      </c>
      <c r="AC2408" s="947">
        <v>0</v>
      </c>
      <c r="AD2408" s="947"/>
      <c r="AE2408" s="947"/>
      <c r="AF2408" s="947">
        <v>355.21</v>
      </c>
      <c r="AG2408" s="947">
        <v>0</v>
      </c>
    </row>
    <row r="2409" spans="1:33" s="952" customFormat="1" x14ac:dyDescent="0.2">
      <c r="A2409" s="946">
        <v>38925</v>
      </c>
      <c r="B2409" s="947">
        <v>19.771999999999998</v>
      </c>
      <c r="C2409" s="947"/>
      <c r="D2409" s="947">
        <v>10.743</v>
      </c>
      <c r="E2409" s="947"/>
      <c r="F2409" s="947">
        <f t="shared" ref="F2409:F2472" si="77">+B2409+D2409</f>
        <v>30.515000000000001</v>
      </c>
      <c r="G2409" s="947"/>
      <c r="H2409" s="947"/>
      <c r="I2409" s="947"/>
      <c r="J2409" s="947"/>
      <c r="K2409" s="947"/>
      <c r="L2409" s="947"/>
      <c r="M2409" s="947"/>
      <c r="N2409" s="947"/>
      <c r="O2409" s="947"/>
      <c r="P2409" s="947"/>
      <c r="Q2409" s="947"/>
      <c r="R2409" s="947"/>
      <c r="S2409" s="947">
        <v>0</v>
      </c>
      <c r="T2409" s="948">
        <v>0</v>
      </c>
      <c r="U2409" s="981">
        <v>0</v>
      </c>
      <c r="V2409" s="947">
        <v>0</v>
      </c>
      <c r="W2409" s="950">
        <v>0</v>
      </c>
      <c r="X2409" s="950"/>
      <c r="Y2409" s="947">
        <f t="shared" ref="Y2409:Y2472" si="78">+F2409-S2409-T2409-U2409-V2409+W2409</f>
        <v>30.515000000000001</v>
      </c>
      <c r="Z2409" s="947"/>
      <c r="AA2409" s="947">
        <v>0</v>
      </c>
      <c r="AB2409" s="947">
        <v>338.83</v>
      </c>
      <c r="AC2409" s="947">
        <v>0.04</v>
      </c>
      <c r="AD2409" s="947"/>
      <c r="AE2409" s="947"/>
      <c r="AF2409" s="947">
        <v>355.15</v>
      </c>
      <c r="AG2409" s="947">
        <v>0.02</v>
      </c>
    </row>
    <row r="2410" spans="1:33" s="952" customFormat="1" x14ac:dyDescent="0.2">
      <c r="A2410" s="946">
        <v>38926</v>
      </c>
      <c r="B2410" s="947">
        <v>20.792999999999999</v>
      </c>
      <c r="C2410" s="947"/>
      <c r="D2410" s="947">
        <v>10.901</v>
      </c>
      <c r="E2410" s="947"/>
      <c r="F2410" s="947">
        <f t="shared" si="77"/>
        <v>31.693999999999999</v>
      </c>
      <c r="G2410" s="947"/>
      <c r="H2410" s="947"/>
      <c r="I2410" s="947"/>
      <c r="J2410" s="947"/>
      <c r="K2410" s="947"/>
      <c r="L2410" s="947"/>
      <c r="M2410" s="947"/>
      <c r="N2410" s="947"/>
      <c r="O2410" s="947"/>
      <c r="P2410" s="947"/>
      <c r="Q2410" s="947"/>
      <c r="R2410" s="947"/>
      <c r="S2410" s="947">
        <v>0</v>
      </c>
      <c r="T2410" s="948">
        <v>0</v>
      </c>
      <c r="U2410" s="981">
        <v>0</v>
      </c>
      <c r="V2410" s="947">
        <v>0</v>
      </c>
      <c r="W2410" s="950">
        <v>0</v>
      </c>
      <c r="X2410" s="950"/>
      <c r="Y2410" s="947">
        <f t="shared" si="78"/>
        <v>31.693999999999999</v>
      </c>
      <c r="Z2410" s="947"/>
      <c r="AA2410" s="947">
        <v>0</v>
      </c>
      <c r="AB2410" s="947">
        <v>339.78</v>
      </c>
      <c r="AC2410" s="947">
        <v>0</v>
      </c>
      <c r="AD2410" s="947"/>
      <c r="AE2410" s="947"/>
      <c r="AF2410" s="947">
        <v>355.11</v>
      </c>
      <c r="AG2410" s="947">
        <v>0.02</v>
      </c>
    </row>
    <row r="2411" spans="1:33" s="952" customFormat="1" x14ac:dyDescent="0.2">
      <c r="A2411" s="946">
        <v>38927</v>
      </c>
      <c r="B2411" s="947">
        <v>20.986000000000001</v>
      </c>
      <c r="C2411" s="947"/>
      <c r="D2411" s="947">
        <v>10.182</v>
      </c>
      <c r="E2411" s="947"/>
      <c r="F2411" s="947">
        <f t="shared" si="77"/>
        <v>31.167999999999999</v>
      </c>
      <c r="G2411" s="947"/>
      <c r="H2411" s="947"/>
      <c r="I2411" s="947"/>
      <c r="J2411" s="947"/>
      <c r="K2411" s="947"/>
      <c r="L2411" s="947"/>
      <c r="M2411" s="947"/>
      <c r="N2411" s="947"/>
      <c r="O2411" s="947"/>
      <c r="P2411" s="947"/>
      <c r="Q2411" s="947"/>
      <c r="R2411" s="947"/>
      <c r="S2411" s="947">
        <v>0</v>
      </c>
      <c r="T2411" s="948">
        <v>0</v>
      </c>
      <c r="U2411" s="981">
        <v>0</v>
      </c>
      <c r="V2411" s="947">
        <v>0</v>
      </c>
      <c r="W2411" s="950">
        <v>0</v>
      </c>
      <c r="X2411" s="950"/>
      <c r="Y2411" s="947">
        <f t="shared" si="78"/>
        <v>31.167999999999999</v>
      </c>
      <c r="Z2411" s="947"/>
      <c r="AA2411" s="947">
        <v>0</v>
      </c>
      <c r="AB2411" s="947">
        <v>339.66</v>
      </c>
      <c r="AC2411" s="947">
        <v>0</v>
      </c>
      <c r="AD2411" s="947"/>
      <c r="AE2411" s="947"/>
      <c r="AF2411" s="1016">
        <v>355.11</v>
      </c>
      <c r="AG2411" s="950">
        <v>0</v>
      </c>
    </row>
    <row r="2412" spans="1:33" s="952" customFormat="1" x14ac:dyDescent="0.2">
      <c r="A2412" s="946">
        <v>38928</v>
      </c>
      <c r="B2412" s="947">
        <v>20.097000000000001</v>
      </c>
      <c r="C2412" s="947"/>
      <c r="D2412" s="947">
        <v>11.15</v>
      </c>
      <c r="E2412" s="947"/>
      <c r="F2412" s="947">
        <f t="shared" si="77"/>
        <v>31.247</v>
      </c>
      <c r="G2412" s="947"/>
      <c r="H2412" s="947"/>
      <c r="I2412" s="947"/>
      <c r="J2412" s="947"/>
      <c r="K2412" s="947"/>
      <c r="L2412" s="947"/>
      <c r="M2412" s="947"/>
      <c r="N2412" s="947"/>
      <c r="O2412" s="947"/>
      <c r="P2412" s="947"/>
      <c r="Q2412" s="947"/>
      <c r="R2412" s="947"/>
      <c r="S2412" s="947">
        <v>0</v>
      </c>
      <c r="T2412" s="948">
        <v>0</v>
      </c>
      <c r="U2412" s="981">
        <v>0</v>
      </c>
      <c r="V2412" s="947">
        <v>0</v>
      </c>
      <c r="W2412" s="950">
        <v>0</v>
      </c>
      <c r="X2412" s="950"/>
      <c r="Y2412" s="947">
        <f t="shared" si="78"/>
        <v>31.247</v>
      </c>
      <c r="Z2412" s="947"/>
      <c r="AA2412" s="947">
        <v>0</v>
      </c>
      <c r="AB2412" s="980">
        <v>339.59</v>
      </c>
      <c r="AC2412" s="947">
        <v>0</v>
      </c>
      <c r="AD2412" s="947"/>
      <c r="AE2412" s="947"/>
      <c r="AF2412" s="947">
        <v>355.1</v>
      </c>
      <c r="AG2412" s="947">
        <v>0</v>
      </c>
    </row>
    <row r="2413" spans="1:33" s="952" customFormat="1" x14ac:dyDescent="0.2">
      <c r="A2413" s="946">
        <v>38929</v>
      </c>
      <c r="B2413" s="947">
        <v>23.184999999999999</v>
      </c>
      <c r="C2413" s="947"/>
      <c r="D2413" s="947">
        <v>10.204000000000001</v>
      </c>
      <c r="E2413" s="947"/>
      <c r="F2413" s="947">
        <f t="shared" si="77"/>
        <v>33.388999999999996</v>
      </c>
      <c r="G2413" s="947"/>
      <c r="H2413" s="947"/>
      <c r="I2413" s="947"/>
      <c r="J2413" s="947"/>
      <c r="K2413" s="947"/>
      <c r="L2413" s="947"/>
      <c r="M2413" s="947"/>
      <c r="N2413" s="947"/>
      <c r="O2413" s="947"/>
      <c r="P2413" s="947"/>
      <c r="Q2413" s="947"/>
      <c r="R2413" s="947"/>
      <c r="S2413" s="947">
        <v>0</v>
      </c>
      <c r="T2413" s="948">
        <v>0</v>
      </c>
      <c r="U2413" s="981">
        <v>0</v>
      </c>
      <c r="V2413" s="947">
        <v>0</v>
      </c>
      <c r="W2413" s="947">
        <v>0</v>
      </c>
      <c r="X2413" s="947"/>
      <c r="Y2413" s="947">
        <f t="shared" si="78"/>
        <v>33.388999999999996</v>
      </c>
      <c r="Z2413" s="947"/>
      <c r="AA2413" s="947">
        <v>0</v>
      </c>
      <c r="AB2413" s="980">
        <v>339.53</v>
      </c>
      <c r="AC2413" s="947">
        <v>0</v>
      </c>
      <c r="AD2413" s="947"/>
      <c r="AE2413" s="947"/>
      <c r="AF2413" s="947">
        <v>355</v>
      </c>
      <c r="AG2413" s="947">
        <v>0</v>
      </c>
    </row>
    <row r="2414" spans="1:33" s="952" customFormat="1" x14ac:dyDescent="0.2">
      <c r="A2414" s="946">
        <v>38930</v>
      </c>
      <c r="B2414" s="947">
        <v>23.077999999999999</v>
      </c>
      <c r="C2414" s="947"/>
      <c r="D2414" s="947">
        <v>12.188000000000001</v>
      </c>
      <c r="E2414" s="947"/>
      <c r="F2414" s="947">
        <f t="shared" si="77"/>
        <v>35.265999999999998</v>
      </c>
      <c r="G2414" s="947"/>
      <c r="H2414" s="947"/>
      <c r="I2414" s="947"/>
      <c r="J2414" s="947"/>
      <c r="K2414" s="947"/>
      <c r="L2414" s="947"/>
      <c r="M2414" s="947"/>
      <c r="N2414" s="947"/>
      <c r="O2414" s="947"/>
      <c r="P2414" s="947"/>
      <c r="Q2414" s="947"/>
      <c r="R2414" s="947"/>
      <c r="S2414" s="947">
        <v>0</v>
      </c>
      <c r="T2414" s="948">
        <v>0</v>
      </c>
      <c r="U2414" s="949">
        <v>0</v>
      </c>
      <c r="V2414" s="947">
        <v>0</v>
      </c>
      <c r="W2414" s="947">
        <v>0</v>
      </c>
      <c r="X2414" s="947"/>
      <c r="Y2414" s="947">
        <f t="shared" si="78"/>
        <v>35.265999999999998</v>
      </c>
      <c r="Z2414" s="947"/>
      <c r="AA2414" s="947">
        <v>0</v>
      </c>
      <c r="AB2414" s="947">
        <v>339.49</v>
      </c>
      <c r="AC2414" s="947">
        <v>0</v>
      </c>
      <c r="AD2414" s="947"/>
      <c r="AE2414" s="947"/>
      <c r="AF2414" s="950">
        <v>354.9</v>
      </c>
      <c r="AG2414" s="950">
        <v>0</v>
      </c>
    </row>
    <row r="2415" spans="1:33" s="952" customFormat="1" x14ac:dyDescent="0.2">
      <c r="A2415" s="946">
        <v>38931</v>
      </c>
      <c r="B2415" s="947">
        <v>23.83</v>
      </c>
      <c r="C2415" s="947"/>
      <c r="D2415" s="947">
        <v>10.46</v>
      </c>
      <c r="E2415" s="947"/>
      <c r="F2415" s="947">
        <f t="shared" si="77"/>
        <v>34.29</v>
      </c>
      <c r="G2415" s="947"/>
      <c r="H2415" s="947"/>
      <c r="I2415" s="947"/>
      <c r="J2415" s="947"/>
      <c r="K2415" s="947"/>
      <c r="L2415" s="947"/>
      <c r="M2415" s="947"/>
      <c r="N2415" s="947"/>
      <c r="O2415" s="947"/>
      <c r="P2415" s="947"/>
      <c r="Q2415" s="947"/>
      <c r="R2415" s="947"/>
      <c r="S2415" s="947">
        <v>0</v>
      </c>
      <c r="T2415" s="948">
        <v>0</v>
      </c>
      <c r="U2415" s="949">
        <v>0</v>
      </c>
      <c r="V2415" s="947">
        <v>0</v>
      </c>
      <c r="W2415" s="947">
        <v>0</v>
      </c>
      <c r="X2415" s="947"/>
      <c r="Y2415" s="947">
        <f t="shared" si="78"/>
        <v>34.29</v>
      </c>
      <c r="Z2415" s="947"/>
      <c r="AA2415" s="947">
        <v>0</v>
      </c>
      <c r="AB2415" s="947">
        <v>339.45</v>
      </c>
      <c r="AC2415" s="947">
        <v>0</v>
      </c>
      <c r="AD2415" s="947"/>
      <c r="AE2415" s="947"/>
      <c r="AF2415" s="950">
        <v>354.84</v>
      </c>
      <c r="AG2415" s="950">
        <v>0</v>
      </c>
    </row>
    <row r="2416" spans="1:33" s="952" customFormat="1" x14ac:dyDescent="0.2">
      <c r="A2416" s="946">
        <v>38932</v>
      </c>
      <c r="B2416" s="953">
        <v>25.004999999999999</v>
      </c>
      <c r="C2416" s="953"/>
      <c r="D2416" s="947">
        <v>10.946999999999999</v>
      </c>
      <c r="E2416" s="947"/>
      <c r="F2416" s="947">
        <f t="shared" si="77"/>
        <v>35.951999999999998</v>
      </c>
      <c r="G2416" s="947"/>
      <c r="H2416" s="947"/>
      <c r="I2416" s="947"/>
      <c r="J2416" s="947"/>
      <c r="K2416" s="947"/>
      <c r="L2416" s="947"/>
      <c r="M2416" s="947"/>
      <c r="N2416" s="947"/>
      <c r="O2416" s="947"/>
      <c r="P2416" s="947"/>
      <c r="Q2416" s="947"/>
      <c r="R2416" s="947"/>
      <c r="S2416" s="947">
        <v>0</v>
      </c>
      <c r="T2416" s="948">
        <v>0</v>
      </c>
      <c r="U2416" s="949">
        <v>0</v>
      </c>
      <c r="V2416" s="947">
        <v>0</v>
      </c>
      <c r="W2416" s="947">
        <v>0</v>
      </c>
      <c r="X2416" s="947"/>
      <c r="Y2416" s="947">
        <f t="shared" si="78"/>
        <v>35.951999999999998</v>
      </c>
      <c r="Z2416" s="947"/>
      <c r="AA2416" s="947">
        <v>0</v>
      </c>
      <c r="AB2416" s="947">
        <v>339.39</v>
      </c>
      <c r="AC2416" s="947">
        <v>0</v>
      </c>
      <c r="AD2416" s="947"/>
      <c r="AE2416" s="947"/>
      <c r="AF2416" s="947">
        <v>354.73</v>
      </c>
      <c r="AG2416" s="947">
        <v>0</v>
      </c>
    </row>
    <row r="2417" spans="1:33" s="952" customFormat="1" x14ac:dyDescent="0.2">
      <c r="A2417" s="946">
        <v>38933</v>
      </c>
      <c r="B2417" s="947">
        <v>25.059000000000001</v>
      </c>
      <c r="C2417" s="947"/>
      <c r="D2417" s="947">
        <v>11.045999999999999</v>
      </c>
      <c r="E2417" s="947"/>
      <c r="F2417" s="947">
        <f t="shared" si="77"/>
        <v>36.105000000000004</v>
      </c>
      <c r="G2417" s="947"/>
      <c r="H2417" s="947"/>
      <c r="I2417" s="947"/>
      <c r="J2417" s="947"/>
      <c r="K2417" s="947"/>
      <c r="L2417" s="947"/>
      <c r="M2417" s="947"/>
      <c r="N2417" s="947"/>
      <c r="O2417" s="947"/>
      <c r="P2417" s="947"/>
      <c r="Q2417" s="947"/>
      <c r="R2417" s="947"/>
      <c r="S2417" s="947">
        <v>0</v>
      </c>
      <c r="T2417" s="948">
        <v>0</v>
      </c>
      <c r="U2417" s="949">
        <v>0</v>
      </c>
      <c r="V2417" s="947">
        <v>0</v>
      </c>
      <c r="W2417" s="947">
        <v>0</v>
      </c>
      <c r="X2417" s="947"/>
      <c r="Y2417" s="947">
        <f t="shared" si="78"/>
        <v>36.105000000000004</v>
      </c>
      <c r="Z2417" s="947"/>
      <c r="AA2417" s="947">
        <v>0</v>
      </c>
      <c r="AB2417" s="950">
        <v>339.11</v>
      </c>
      <c r="AC2417" s="950">
        <v>0</v>
      </c>
      <c r="AD2417" s="950"/>
      <c r="AE2417" s="950"/>
      <c r="AF2417" s="950">
        <v>354.65</v>
      </c>
      <c r="AG2417" s="950">
        <v>0</v>
      </c>
    </row>
    <row r="2418" spans="1:33" s="952" customFormat="1" x14ac:dyDescent="0.2">
      <c r="A2418" s="946">
        <v>38934</v>
      </c>
      <c r="B2418" s="947">
        <v>19.699000000000002</v>
      </c>
      <c r="C2418" s="947"/>
      <c r="D2418" s="947">
        <v>12.16</v>
      </c>
      <c r="E2418" s="947"/>
      <c r="F2418" s="947">
        <f t="shared" si="77"/>
        <v>31.859000000000002</v>
      </c>
      <c r="G2418" s="947"/>
      <c r="H2418" s="947"/>
      <c r="I2418" s="947"/>
      <c r="J2418" s="947"/>
      <c r="K2418" s="947"/>
      <c r="L2418" s="947"/>
      <c r="M2418" s="947"/>
      <c r="N2418" s="947"/>
      <c r="O2418" s="947"/>
      <c r="P2418" s="947"/>
      <c r="Q2418" s="947"/>
      <c r="R2418" s="947"/>
      <c r="S2418" s="947">
        <v>0</v>
      </c>
      <c r="T2418" s="948">
        <v>0</v>
      </c>
      <c r="U2418" s="949">
        <v>0</v>
      </c>
      <c r="V2418" s="947">
        <v>0</v>
      </c>
      <c r="W2418" s="947">
        <v>0</v>
      </c>
      <c r="X2418" s="947"/>
      <c r="Y2418" s="947">
        <f t="shared" si="78"/>
        <v>31.859000000000002</v>
      </c>
      <c r="Z2418" s="947"/>
      <c r="AA2418" s="947">
        <v>0</v>
      </c>
      <c r="AB2418" s="950">
        <v>338.99</v>
      </c>
      <c r="AC2418" s="950">
        <v>0</v>
      </c>
      <c r="AD2418" s="950"/>
      <c r="AE2418" s="950"/>
      <c r="AF2418" s="950">
        <v>354.59</v>
      </c>
      <c r="AG2418" s="950">
        <v>0</v>
      </c>
    </row>
    <row r="2419" spans="1:33" s="952" customFormat="1" x14ac:dyDescent="0.2">
      <c r="A2419" s="946">
        <v>38935</v>
      </c>
      <c r="B2419" s="947">
        <v>19.231000000000002</v>
      </c>
      <c r="C2419" s="947"/>
      <c r="D2419" s="947">
        <v>12.305999999999999</v>
      </c>
      <c r="E2419" s="947"/>
      <c r="F2419" s="947">
        <f t="shared" si="77"/>
        <v>31.536999999999999</v>
      </c>
      <c r="G2419" s="947"/>
      <c r="H2419" s="947"/>
      <c r="I2419" s="947"/>
      <c r="J2419" s="947"/>
      <c r="K2419" s="947"/>
      <c r="L2419" s="947"/>
      <c r="M2419" s="947"/>
      <c r="N2419" s="947"/>
      <c r="O2419" s="947"/>
      <c r="P2419" s="947"/>
      <c r="Q2419" s="947"/>
      <c r="R2419" s="947"/>
      <c r="S2419" s="947">
        <v>0</v>
      </c>
      <c r="T2419" s="948">
        <v>0</v>
      </c>
      <c r="U2419" s="949">
        <v>0</v>
      </c>
      <c r="V2419" s="947">
        <v>0</v>
      </c>
      <c r="W2419" s="947">
        <v>0</v>
      </c>
      <c r="X2419" s="947"/>
      <c r="Y2419" s="947">
        <f t="shared" si="78"/>
        <v>31.536999999999999</v>
      </c>
      <c r="Z2419" s="947"/>
      <c r="AA2419" s="947">
        <v>0</v>
      </c>
      <c r="AB2419" s="947">
        <v>338.87</v>
      </c>
      <c r="AC2419" s="947">
        <v>0</v>
      </c>
      <c r="AD2419" s="947"/>
      <c r="AE2419" s="947"/>
      <c r="AF2419" s="947">
        <v>354.57</v>
      </c>
      <c r="AG2419" s="947">
        <v>0</v>
      </c>
    </row>
    <row r="2420" spans="1:33" s="952" customFormat="1" x14ac:dyDescent="0.2">
      <c r="A2420" s="946">
        <v>38936</v>
      </c>
      <c r="B2420" s="947">
        <v>22.199000000000002</v>
      </c>
      <c r="C2420" s="947"/>
      <c r="D2420" s="947">
        <v>11.734999999999999</v>
      </c>
      <c r="E2420" s="947"/>
      <c r="F2420" s="947">
        <f t="shared" si="77"/>
        <v>33.933999999999997</v>
      </c>
      <c r="G2420" s="947"/>
      <c r="H2420" s="947"/>
      <c r="I2420" s="947"/>
      <c r="J2420" s="947"/>
      <c r="K2420" s="947"/>
      <c r="L2420" s="947"/>
      <c r="M2420" s="947"/>
      <c r="N2420" s="947"/>
      <c r="O2420" s="947"/>
      <c r="P2420" s="947"/>
      <c r="Q2420" s="947"/>
      <c r="R2420" s="947"/>
      <c r="S2420" s="950">
        <v>0</v>
      </c>
      <c r="T2420" s="948">
        <v>0</v>
      </c>
      <c r="U2420" s="949">
        <v>0</v>
      </c>
      <c r="V2420" s="947">
        <v>0</v>
      </c>
      <c r="W2420" s="947">
        <v>0</v>
      </c>
      <c r="X2420" s="947"/>
      <c r="Y2420" s="947">
        <f t="shared" si="78"/>
        <v>33.933999999999997</v>
      </c>
      <c r="Z2420" s="947"/>
      <c r="AA2420" s="947">
        <v>0</v>
      </c>
      <c r="AB2420" s="947">
        <v>338.82</v>
      </c>
      <c r="AC2420" s="947">
        <v>0.02</v>
      </c>
      <c r="AD2420" s="947"/>
      <c r="AE2420" s="947"/>
      <c r="AF2420" s="947">
        <v>354.45</v>
      </c>
      <c r="AG2420" s="947">
        <v>0.02</v>
      </c>
    </row>
    <row r="2421" spans="1:33" s="952" customFormat="1" x14ac:dyDescent="0.2">
      <c r="A2421" s="946">
        <v>38937</v>
      </c>
      <c r="B2421" s="950">
        <v>18.827999999999999</v>
      </c>
      <c r="C2421" s="950"/>
      <c r="D2421" s="947">
        <v>11.691000000000001</v>
      </c>
      <c r="E2421" s="947"/>
      <c r="F2421" s="947">
        <f t="shared" si="77"/>
        <v>30.518999999999998</v>
      </c>
      <c r="G2421" s="947"/>
      <c r="H2421" s="947"/>
      <c r="I2421" s="947"/>
      <c r="J2421" s="947"/>
      <c r="K2421" s="947"/>
      <c r="L2421" s="947"/>
      <c r="M2421" s="947"/>
      <c r="N2421" s="947"/>
      <c r="O2421" s="947"/>
      <c r="P2421" s="947"/>
      <c r="Q2421" s="947"/>
      <c r="R2421" s="947"/>
      <c r="S2421" s="950">
        <v>0</v>
      </c>
      <c r="T2421" s="948">
        <v>0</v>
      </c>
      <c r="U2421" s="949">
        <v>0</v>
      </c>
      <c r="V2421" s="947">
        <v>0</v>
      </c>
      <c r="W2421" s="947">
        <v>0</v>
      </c>
      <c r="X2421" s="947"/>
      <c r="Y2421" s="947">
        <f t="shared" si="78"/>
        <v>30.518999999999998</v>
      </c>
      <c r="Z2421" s="947"/>
      <c r="AA2421" s="947">
        <v>0</v>
      </c>
      <c r="AB2421" s="947">
        <v>338.78</v>
      </c>
      <c r="AC2421" s="947">
        <v>0.01</v>
      </c>
      <c r="AD2421" s="947"/>
      <c r="AE2421" s="947"/>
      <c r="AF2421" s="980">
        <v>354.37</v>
      </c>
      <c r="AG2421" s="947">
        <v>0.01</v>
      </c>
    </row>
    <row r="2422" spans="1:33" s="952" customFormat="1" x14ac:dyDescent="0.2">
      <c r="A2422" s="946">
        <v>38938</v>
      </c>
      <c r="B2422" s="947">
        <v>21.969000000000001</v>
      </c>
      <c r="C2422" s="947"/>
      <c r="D2422" s="947">
        <v>11.382999999999999</v>
      </c>
      <c r="E2422" s="947"/>
      <c r="F2422" s="947">
        <f t="shared" si="77"/>
        <v>33.352000000000004</v>
      </c>
      <c r="G2422" s="947"/>
      <c r="H2422" s="947"/>
      <c r="I2422" s="947"/>
      <c r="J2422" s="947"/>
      <c r="K2422" s="947"/>
      <c r="L2422" s="947"/>
      <c r="M2422" s="947"/>
      <c r="N2422" s="947"/>
      <c r="O2422" s="947"/>
      <c r="P2422" s="947"/>
      <c r="Q2422" s="947"/>
      <c r="R2422" s="947"/>
      <c r="S2422" s="950">
        <v>0</v>
      </c>
      <c r="T2422" s="948">
        <v>0</v>
      </c>
      <c r="U2422" s="949">
        <v>0</v>
      </c>
      <c r="V2422" s="947">
        <v>0</v>
      </c>
      <c r="W2422" s="947">
        <v>0</v>
      </c>
      <c r="X2422" s="947"/>
      <c r="Y2422" s="947">
        <f t="shared" si="78"/>
        <v>33.352000000000004</v>
      </c>
      <c r="Z2422" s="947"/>
      <c r="AA2422" s="947">
        <v>0</v>
      </c>
      <c r="AB2422" s="947">
        <v>338.72</v>
      </c>
      <c r="AC2422" s="947">
        <v>0</v>
      </c>
      <c r="AD2422" s="947"/>
      <c r="AE2422" s="947"/>
      <c r="AF2422" s="947">
        <v>354.25</v>
      </c>
      <c r="AG2422" s="947">
        <v>0</v>
      </c>
    </row>
    <row r="2423" spans="1:33" s="952" customFormat="1" x14ac:dyDescent="0.2">
      <c r="A2423" s="946">
        <v>38939</v>
      </c>
      <c r="B2423" s="947">
        <v>21.998000000000001</v>
      </c>
      <c r="C2423" s="947"/>
      <c r="D2423" s="950">
        <v>11.336</v>
      </c>
      <c r="E2423" s="950"/>
      <c r="F2423" s="947">
        <f t="shared" si="77"/>
        <v>33.334000000000003</v>
      </c>
      <c r="G2423" s="947"/>
      <c r="H2423" s="947"/>
      <c r="I2423" s="947"/>
      <c r="J2423" s="947"/>
      <c r="K2423" s="947"/>
      <c r="L2423" s="947"/>
      <c r="M2423" s="947"/>
      <c r="N2423" s="947"/>
      <c r="O2423" s="947"/>
      <c r="P2423" s="947"/>
      <c r="Q2423" s="947"/>
      <c r="R2423" s="947"/>
      <c r="S2423" s="950">
        <v>0</v>
      </c>
      <c r="T2423" s="948">
        <v>0</v>
      </c>
      <c r="U2423" s="949">
        <v>0</v>
      </c>
      <c r="V2423" s="1014">
        <v>0</v>
      </c>
      <c r="W2423" s="1014">
        <v>0</v>
      </c>
      <c r="X2423" s="1014"/>
      <c r="Y2423" s="947">
        <f t="shared" si="78"/>
        <v>33.334000000000003</v>
      </c>
      <c r="Z2423" s="947"/>
      <c r="AA2423" s="947">
        <v>0</v>
      </c>
      <c r="AB2423" s="1016">
        <v>338.65</v>
      </c>
      <c r="AC2423" s="950">
        <v>0</v>
      </c>
      <c r="AD2423" s="950"/>
      <c r="AE2423" s="950"/>
      <c r="AF2423" s="947">
        <v>354.14</v>
      </c>
      <c r="AG2423" s="947">
        <v>0</v>
      </c>
    </row>
    <row r="2424" spans="1:33" s="952" customFormat="1" x14ac:dyDescent="0.2">
      <c r="A2424" s="946">
        <v>38940</v>
      </c>
      <c r="B2424" s="947">
        <v>21.077000000000002</v>
      </c>
      <c r="C2424" s="947"/>
      <c r="D2424" s="947">
        <v>11.061</v>
      </c>
      <c r="E2424" s="947"/>
      <c r="F2424" s="947">
        <f t="shared" si="77"/>
        <v>32.138000000000005</v>
      </c>
      <c r="G2424" s="947"/>
      <c r="H2424" s="947"/>
      <c r="I2424" s="947"/>
      <c r="J2424" s="947"/>
      <c r="K2424" s="947"/>
      <c r="L2424" s="947"/>
      <c r="M2424" s="947"/>
      <c r="N2424" s="947"/>
      <c r="O2424" s="947"/>
      <c r="P2424" s="947"/>
      <c r="Q2424" s="947"/>
      <c r="R2424" s="947"/>
      <c r="S2424" s="950">
        <v>0</v>
      </c>
      <c r="T2424" s="948">
        <v>0</v>
      </c>
      <c r="U2424" s="949">
        <v>0</v>
      </c>
      <c r="V2424" s="1014">
        <v>0</v>
      </c>
      <c r="W2424" s="1014">
        <v>0</v>
      </c>
      <c r="X2424" s="1014"/>
      <c r="Y2424" s="947">
        <f t="shared" si="78"/>
        <v>32.138000000000005</v>
      </c>
      <c r="Z2424" s="947"/>
      <c r="AA2424" s="947">
        <v>0</v>
      </c>
      <c r="AB2424" s="947">
        <v>338.36</v>
      </c>
      <c r="AC2424" s="947">
        <v>0</v>
      </c>
      <c r="AD2424" s="947"/>
      <c r="AE2424" s="947"/>
      <c r="AF2424" s="980">
        <v>354.04</v>
      </c>
      <c r="AG2424" s="947">
        <v>0.03</v>
      </c>
    </row>
    <row r="2425" spans="1:33" s="952" customFormat="1" x14ac:dyDescent="0.2">
      <c r="A2425" s="946">
        <v>38941</v>
      </c>
      <c r="B2425" s="947">
        <v>20.696999999999999</v>
      </c>
      <c r="C2425" s="947"/>
      <c r="D2425" s="947">
        <v>10.36</v>
      </c>
      <c r="E2425" s="947"/>
      <c r="F2425" s="947">
        <f t="shared" si="77"/>
        <v>31.056999999999999</v>
      </c>
      <c r="G2425" s="947"/>
      <c r="H2425" s="947"/>
      <c r="I2425" s="947"/>
      <c r="J2425" s="947"/>
      <c r="K2425" s="947"/>
      <c r="L2425" s="947"/>
      <c r="M2425" s="947"/>
      <c r="N2425" s="947"/>
      <c r="O2425" s="947"/>
      <c r="P2425" s="947"/>
      <c r="Q2425" s="947"/>
      <c r="R2425" s="947"/>
      <c r="S2425" s="950">
        <v>0</v>
      </c>
      <c r="T2425" s="948">
        <v>0</v>
      </c>
      <c r="U2425" s="949">
        <v>0</v>
      </c>
      <c r="V2425" s="1014">
        <v>0</v>
      </c>
      <c r="W2425" s="1014">
        <v>0</v>
      </c>
      <c r="X2425" s="1014"/>
      <c r="Y2425" s="947">
        <f t="shared" si="78"/>
        <v>31.056999999999999</v>
      </c>
      <c r="Z2425" s="947"/>
      <c r="AA2425" s="947">
        <v>0</v>
      </c>
      <c r="AB2425" s="947">
        <v>338.05</v>
      </c>
      <c r="AC2425" s="947">
        <v>0</v>
      </c>
      <c r="AD2425" s="947"/>
      <c r="AE2425" s="947"/>
      <c r="AF2425" s="947">
        <v>354</v>
      </c>
      <c r="AG2425" s="947">
        <v>0</v>
      </c>
    </row>
    <row r="2426" spans="1:33" s="952" customFormat="1" x14ac:dyDescent="0.2">
      <c r="A2426" s="946">
        <v>38942</v>
      </c>
      <c r="B2426" s="947">
        <v>20.829000000000001</v>
      </c>
      <c r="C2426" s="947"/>
      <c r="D2426" s="947">
        <v>10.47</v>
      </c>
      <c r="E2426" s="947"/>
      <c r="F2426" s="947">
        <f t="shared" si="77"/>
        <v>31.298999999999999</v>
      </c>
      <c r="G2426" s="947"/>
      <c r="H2426" s="947"/>
      <c r="I2426" s="947"/>
      <c r="J2426" s="947"/>
      <c r="K2426" s="947"/>
      <c r="L2426" s="947"/>
      <c r="M2426" s="947"/>
      <c r="N2426" s="947"/>
      <c r="O2426" s="947"/>
      <c r="P2426" s="947"/>
      <c r="Q2426" s="947"/>
      <c r="R2426" s="947"/>
      <c r="S2426" s="947">
        <v>0</v>
      </c>
      <c r="T2426" s="948">
        <v>0</v>
      </c>
      <c r="U2426" s="949">
        <v>0</v>
      </c>
      <c r="V2426" s="1014">
        <v>0</v>
      </c>
      <c r="W2426" s="1014">
        <v>0</v>
      </c>
      <c r="X2426" s="1014"/>
      <c r="Y2426" s="947">
        <f t="shared" si="78"/>
        <v>31.298999999999999</v>
      </c>
      <c r="Z2426" s="947"/>
      <c r="AA2426" s="947">
        <v>0</v>
      </c>
      <c r="AB2426" s="950">
        <v>337.86</v>
      </c>
      <c r="AC2426" s="950">
        <v>0</v>
      </c>
      <c r="AD2426" s="950"/>
      <c r="AE2426" s="950"/>
      <c r="AF2426" s="947">
        <v>353.95</v>
      </c>
      <c r="AG2426" s="947">
        <v>0</v>
      </c>
    </row>
    <row r="2427" spans="1:33" s="952" customFormat="1" x14ac:dyDescent="0.2">
      <c r="A2427" s="946">
        <v>38943</v>
      </c>
      <c r="B2427" s="947">
        <v>21.881</v>
      </c>
      <c r="C2427" s="947"/>
      <c r="D2427" s="947">
        <v>11.201000000000001</v>
      </c>
      <c r="E2427" s="947"/>
      <c r="F2427" s="947">
        <f t="shared" si="77"/>
        <v>33.082000000000001</v>
      </c>
      <c r="G2427" s="947"/>
      <c r="H2427" s="947"/>
      <c r="I2427" s="947"/>
      <c r="J2427" s="947"/>
      <c r="K2427" s="947"/>
      <c r="L2427" s="947"/>
      <c r="M2427" s="947"/>
      <c r="N2427" s="947"/>
      <c r="O2427" s="947"/>
      <c r="P2427" s="947"/>
      <c r="Q2427" s="947"/>
      <c r="R2427" s="947"/>
      <c r="S2427" s="947">
        <v>0</v>
      </c>
      <c r="T2427" s="948">
        <v>0</v>
      </c>
      <c r="U2427" s="949">
        <v>0</v>
      </c>
      <c r="V2427" s="1014">
        <v>0</v>
      </c>
      <c r="W2427" s="1014">
        <v>0</v>
      </c>
      <c r="X2427" s="1014"/>
      <c r="Y2427" s="947">
        <f t="shared" si="78"/>
        <v>33.082000000000001</v>
      </c>
      <c r="Z2427" s="947"/>
      <c r="AA2427" s="947">
        <v>0</v>
      </c>
      <c r="AB2427" s="947">
        <v>337.8</v>
      </c>
      <c r="AC2427" s="947">
        <v>0</v>
      </c>
      <c r="AD2427" s="947"/>
      <c r="AE2427" s="947"/>
      <c r="AF2427" s="947">
        <v>353.83</v>
      </c>
      <c r="AG2427" s="947">
        <v>0</v>
      </c>
    </row>
    <row r="2428" spans="1:33" s="952" customFormat="1" x14ac:dyDescent="0.2">
      <c r="A2428" s="946">
        <v>38944</v>
      </c>
      <c r="B2428" s="947">
        <v>22.751999999999999</v>
      </c>
      <c r="C2428" s="947"/>
      <c r="D2428" s="947">
        <v>11.506</v>
      </c>
      <c r="E2428" s="947"/>
      <c r="F2428" s="947">
        <f t="shared" si="77"/>
        <v>34.257999999999996</v>
      </c>
      <c r="G2428" s="947"/>
      <c r="H2428" s="947"/>
      <c r="I2428" s="947"/>
      <c r="J2428" s="947"/>
      <c r="K2428" s="947"/>
      <c r="L2428" s="947"/>
      <c r="M2428" s="947"/>
      <c r="N2428" s="947"/>
      <c r="O2428" s="947"/>
      <c r="P2428" s="947"/>
      <c r="Q2428" s="947"/>
      <c r="R2428" s="947"/>
      <c r="S2428" s="947">
        <v>0</v>
      </c>
      <c r="T2428" s="948">
        <v>0</v>
      </c>
      <c r="U2428" s="949">
        <v>0</v>
      </c>
      <c r="V2428" s="1014">
        <v>0</v>
      </c>
      <c r="W2428" s="1014">
        <v>0</v>
      </c>
      <c r="X2428" s="1014"/>
      <c r="Y2428" s="947">
        <f t="shared" si="78"/>
        <v>34.257999999999996</v>
      </c>
      <c r="Z2428" s="947"/>
      <c r="AA2428" s="947">
        <v>0</v>
      </c>
      <c r="AB2428" s="947">
        <v>337.74</v>
      </c>
      <c r="AC2428" s="947">
        <v>0.03</v>
      </c>
      <c r="AD2428" s="947"/>
      <c r="AE2428" s="947"/>
      <c r="AF2428" s="947">
        <v>353.73</v>
      </c>
      <c r="AG2428" s="947">
        <v>0</v>
      </c>
    </row>
    <row r="2429" spans="1:33" s="952" customFormat="1" x14ac:dyDescent="0.2">
      <c r="A2429" s="946">
        <v>38945</v>
      </c>
      <c r="B2429" s="947">
        <v>23.376999999999999</v>
      </c>
      <c r="C2429" s="947"/>
      <c r="D2429" s="950">
        <v>11.002000000000001</v>
      </c>
      <c r="E2429" s="950"/>
      <c r="F2429" s="947">
        <f t="shared" si="77"/>
        <v>34.378999999999998</v>
      </c>
      <c r="G2429" s="947"/>
      <c r="H2429" s="947"/>
      <c r="I2429" s="947"/>
      <c r="J2429" s="947"/>
      <c r="K2429" s="947"/>
      <c r="L2429" s="947"/>
      <c r="M2429" s="947"/>
      <c r="N2429" s="947"/>
      <c r="O2429" s="947"/>
      <c r="P2429" s="947"/>
      <c r="Q2429" s="947"/>
      <c r="R2429" s="947"/>
      <c r="S2429" s="947">
        <v>0</v>
      </c>
      <c r="T2429" s="948">
        <v>0</v>
      </c>
      <c r="U2429" s="949">
        <v>0</v>
      </c>
      <c r="V2429" s="1014">
        <v>0</v>
      </c>
      <c r="W2429" s="1014">
        <v>0</v>
      </c>
      <c r="X2429" s="1014"/>
      <c r="Y2429" s="947">
        <f t="shared" si="78"/>
        <v>34.378999999999998</v>
      </c>
      <c r="Z2429" s="947"/>
      <c r="AA2429" s="947">
        <v>0</v>
      </c>
      <c r="AB2429" s="947">
        <v>337.69</v>
      </c>
      <c r="AC2429" s="947">
        <v>0</v>
      </c>
      <c r="AD2429" s="947"/>
      <c r="AE2429" s="947"/>
      <c r="AF2429" s="1016">
        <v>353.73</v>
      </c>
      <c r="AG2429" s="950">
        <v>0</v>
      </c>
    </row>
    <row r="2430" spans="1:33" s="952" customFormat="1" x14ac:dyDescent="0.2">
      <c r="A2430" s="946">
        <v>38946</v>
      </c>
      <c r="B2430" s="947">
        <v>23.11</v>
      </c>
      <c r="C2430" s="947"/>
      <c r="D2430" s="947">
        <v>11.022</v>
      </c>
      <c r="E2430" s="947"/>
      <c r="F2430" s="947">
        <f t="shared" si="77"/>
        <v>34.131999999999998</v>
      </c>
      <c r="G2430" s="947"/>
      <c r="H2430" s="947"/>
      <c r="I2430" s="947"/>
      <c r="J2430" s="947"/>
      <c r="K2430" s="947"/>
      <c r="L2430" s="947"/>
      <c r="M2430" s="947"/>
      <c r="N2430" s="947"/>
      <c r="O2430" s="947"/>
      <c r="P2430" s="947"/>
      <c r="Q2430" s="947"/>
      <c r="R2430" s="947"/>
      <c r="S2430" s="950">
        <v>0</v>
      </c>
      <c r="T2430" s="948">
        <v>0</v>
      </c>
      <c r="U2430" s="949">
        <v>0</v>
      </c>
      <c r="V2430" s="947">
        <v>0</v>
      </c>
      <c r="W2430" s="947">
        <v>0</v>
      </c>
      <c r="X2430" s="947"/>
      <c r="Y2430" s="947">
        <f t="shared" si="78"/>
        <v>34.131999999999998</v>
      </c>
      <c r="Z2430" s="947"/>
      <c r="AA2430" s="947">
        <v>0</v>
      </c>
      <c r="AB2430" s="947">
        <v>337.63</v>
      </c>
      <c r="AC2430" s="947">
        <v>0</v>
      </c>
      <c r="AD2430" s="947"/>
      <c r="AE2430" s="947"/>
      <c r="AF2430" s="947">
        <v>353.55</v>
      </c>
      <c r="AG2430" s="947">
        <v>0</v>
      </c>
    </row>
    <row r="2431" spans="1:33" s="952" customFormat="1" x14ac:dyDescent="0.2">
      <c r="A2431" s="946">
        <v>38947</v>
      </c>
      <c r="B2431" s="947">
        <v>22.541</v>
      </c>
      <c r="C2431" s="947"/>
      <c r="D2431" s="947">
        <v>10.441000000000001</v>
      </c>
      <c r="E2431" s="947"/>
      <c r="F2431" s="947">
        <f t="shared" si="77"/>
        <v>32.981999999999999</v>
      </c>
      <c r="G2431" s="947"/>
      <c r="H2431" s="947"/>
      <c r="I2431" s="947"/>
      <c r="J2431" s="947"/>
      <c r="K2431" s="947"/>
      <c r="L2431" s="947"/>
      <c r="M2431" s="947"/>
      <c r="N2431" s="947"/>
      <c r="O2431" s="947"/>
      <c r="P2431" s="947"/>
      <c r="Q2431" s="947"/>
      <c r="R2431" s="947"/>
      <c r="S2431" s="950">
        <v>0</v>
      </c>
      <c r="T2431" s="948">
        <v>0</v>
      </c>
      <c r="U2431" s="949">
        <v>0</v>
      </c>
      <c r="V2431" s="947">
        <v>0</v>
      </c>
      <c r="W2431" s="947">
        <v>0</v>
      </c>
      <c r="X2431" s="947"/>
      <c r="Y2431" s="947">
        <f t="shared" si="78"/>
        <v>32.981999999999999</v>
      </c>
      <c r="Z2431" s="947"/>
      <c r="AA2431" s="947">
        <v>0</v>
      </c>
      <c r="AB2431" s="947">
        <v>337.21</v>
      </c>
      <c r="AC2431" s="947">
        <v>0</v>
      </c>
      <c r="AD2431" s="947"/>
      <c r="AE2431" s="947"/>
      <c r="AF2431" s="947">
        <v>353.44</v>
      </c>
      <c r="AG2431" s="947">
        <v>0</v>
      </c>
    </row>
    <row r="2432" spans="1:33" s="952" customFormat="1" x14ac:dyDescent="0.2">
      <c r="A2432" s="946">
        <v>38948</v>
      </c>
      <c r="B2432" s="947">
        <v>21.367999999999999</v>
      </c>
      <c r="C2432" s="947"/>
      <c r="D2432" s="947">
        <v>11.499000000000001</v>
      </c>
      <c r="E2432" s="947"/>
      <c r="F2432" s="947">
        <f t="shared" si="77"/>
        <v>32.866999999999997</v>
      </c>
      <c r="G2432" s="947"/>
      <c r="H2432" s="947"/>
      <c r="I2432" s="947"/>
      <c r="J2432" s="947"/>
      <c r="K2432" s="947"/>
      <c r="L2432" s="947"/>
      <c r="M2432" s="947"/>
      <c r="N2432" s="947"/>
      <c r="O2432" s="947"/>
      <c r="P2432" s="947"/>
      <c r="Q2432" s="947"/>
      <c r="R2432" s="947"/>
      <c r="S2432" s="950">
        <v>0</v>
      </c>
      <c r="T2432" s="948">
        <v>0</v>
      </c>
      <c r="U2432" s="949">
        <v>0</v>
      </c>
      <c r="V2432" s="947">
        <v>0</v>
      </c>
      <c r="W2432" s="947">
        <v>0</v>
      </c>
      <c r="X2432" s="947"/>
      <c r="Y2432" s="947">
        <f t="shared" si="78"/>
        <v>32.866999999999997</v>
      </c>
      <c r="Z2432" s="947"/>
      <c r="AA2432" s="947">
        <v>0</v>
      </c>
      <c r="AB2432" s="947">
        <v>337.01</v>
      </c>
      <c r="AC2432" s="947">
        <v>0</v>
      </c>
      <c r="AD2432" s="947"/>
      <c r="AE2432" s="947"/>
      <c r="AF2432" s="950">
        <v>353.4</v>
      </c>
      <c r="AG2432" s="950">
        <v>0</v>
      </c>
    </row>
    <row r="2433" spans="1:33" s="952" customFormat="1" x14ac:dyDescent="0.2">
      <c r="A2433" s="946">
        <v>38949</v>
      </c>
      <c r="B2433" s="947">
        <v>20.863</v>
      </c>
      <c r="C2433" s="947"/>
      <c r="D2433" s="947">
        <v>11.593999999999999</v>
      </c>
      <c r="E2433" s="947"/>
      <c r="F2433" s="947">
        <f t="shared" si="77"/>
        <v>32.457000000000001</v>
      </c>
      <c r="G2433" s="947"/>
      <c r="H2433" s="947"/>
      <c r="I2433" s="947"/>
      <c r="J2433" s="947"/>
      <c r="K2433" s="947"/>
      <c r="L2433" s="947"/>
      <c r="M2433" s="947"/>
      <c r="N2433" s="947"/>
      <c r="O2433" s="947"/>
      <c r="P2433" s="947"/>
      <c r="Q2433" s="947"/>
      <c r="R2433" s="947"/>
      <c r="S2433" s="950">
        <v>0</v>
      </c>
      <c r="T2433" s="948">
        <v>0</v>
      </c>
      <c r="U2433" s="949">
        <v>0</v>
      </c>
      <c r="V2433" s="947">
        <v>0</v>
      </c>
      <c r="W2433" s="947">
        <v>0</v>
      </c>
      <c r="X2433" s="947"/>
      <c r="Y2433" s="947">
        <f t="shared" si="78"/>
        <v>32.457000000000001</v>
      </c>
      <c r="Z2433" s="947"/>
      <c r="AA2433" s="947">
        <v>0</v>
      </c>
      <c r="AB2433" s="947">
        <v>336.84</v>
      </c>
      <c r="AC2433" s="947">
        <v>0</v>
      </c>
      <c r="AD2433" s="947"/>
      <c r="AE2433" s="947"/>
      <c r="AF2433" s="950">
        <v>353.38</v>
      </c>
      <c r="AG2433" s="950">
        <v>0</v>
      </c>
    </row>
    <row r="2434" spans="1:33" s="952" customFormat="1" x14ac:dyDescent="0.2">
      <c r="A2434" s="946">
        <v>38950</v>
      </c>
      <c r="B2434" s="947">
        <v>22.382999999999999</v>
      </c>
      <c r="C2434" s="947"/>
      <c r="D2434" s="947">
        <v>11.224</v>
      </c>
      <c r="E2434" s="947"/>
      <c r="F2434" s="947">
        <f t="shared" si="77"/>
        <v>33.606999999999999</v>
      </c>
      <c r="G2434" s="947"/>
      <c r="H2434" s="947"/>
      <c r="I2434" s="947"/>
      <c r="J2434" s="947"/>
      <c r="K2434" s="947"/>
      <c r="L2434" s="947"/>
      <c r="M2434" s="947"/>
      <c r="N2434" s="947"/>
      <c r="O2434" s="947"/>
      <c r="P2434" s="947"/>
      <c r="Q2434" s="947"/>
      <c r="R2434" s="947"/>
      <c r="S2434" s="947">
        <v>0</v>
      </c>
      <c r="T2434" s="958">
        <v>0</v>
      </c>
      <c r="U2434" s="949">
        <v>0</v>
      </c>
      <c r="V2434" s="947">
        <v>0</v>
      </c>
      <c r="W2434" s="947">
        <v>0</v>
      </c>
      <c r="X2434" s="947"/>
      <c r="Y2434" s="947">
        <f t="shared" si="78"/>
        <v>33.606999999999999</v>
      </c>
      <c r="Z2434" s="947"/>
      <c r="AA2434" s="947">
        <v>0</v>
      </c>
      <c r="AB2434" s="947">
        <v>336.74</v>
      </c>
      <c r="AC2434" s="947">
        <v>0</v>
      </c>
      <c r="AD2434" s="947"/>
      <c r="AE2434" s="947"/>
      <c r="AF2434" s="947">
        <v>353.28</v>
      </c>
      <c r="AG2434" s="947">
        <v>0</v>
      </c>
    </row>
    <row r="2435" spans="1:33" s="952" customFormat="1" x14ac:dyDescent="0.2">
      <c r="A2435" s="946">
        <v>38951</v>
      </c>
      <c r="B2435" s="947">
        <v>20.776</v>
      </c>
      <c r="C2435" s="947"/>
      <c r="D2435" s="947">
        <v>10.778</v>
      </c>
      <c r="E2435" s="947"/>
      <c r="F2435" s="947">
        <f t="shared" si="77"/>
        <v>31.554000000000002</v>
      </c>
      <c r="G2435" s="947"/>
      <c r="H2435" s="947"/>
      <c r="I2435" s="947"/>
      <c r="J2435" s="947"/>
      <c r="K2435" s="947"/>
      <c r="L2435" s="947"/>
      <c r="M2435" s="947"/>
      <c r="N2435" s="947"/>
      <c r="O2435" s="947"/>
      <c r="P2435" s="947"/>
      <c r="Q2435" s="947"/>
      <c r="R2435" s="947"/>
      <c r="S2435" s="947">
        <v>0</v>
      </c>
      <c r="T2435" s="948">
        <v>0</v>
      </c>
      <c r="U2435" s="981">
        <v>0</v>
      </c>
      <c r="V2435" s="947">
        <v>0</v>
      </c>
      <c r="W2435" s="947">
        <v>0</v>
      </c>
      <c r="X2435" s="947"/>
      <c r="Y2435" s="947">
        <f t="shared" si="78"/>
        <v>31.554000000000002</v>
      </c>
      <c r="Z2435" s="947"/>
      <c r="AA2435" s="947">
        <v>0</v>
      </c>
      <c r="AB2435" s="947">
        <v>336.68</v>
      </c>
      <c r="AC2435" s="947">
        <v>0</v>
      </c>
      <c r="AD2435" s="947"/>
      <c r="AE2435" s="947"/>
      <c r="AF2435" s="947">
        <v>353.14</v>
      </c>
      <c r="AG2435" s="947">
        <v>0</v>
      </c>
    </row>
    <row r="2436" spans="1:33" s="952" customFormat="1" x14ac:dyDescent="0.2">
      <c r="A2436" s="946">
        <v>38952</v>
      </c>
      <c r="B2436" s="947">
        <v>22.204000000000001</v>
      </c>
      <c r="C2436" s="947"/>
      <c r="D2436" s="947">
        <v>11.076000000000001</v>
      </c>
      <c r="E2436" s="947"/>
      <c r="F2436" s="947">
        <f t="shared" si="77"/>
        <v>33.28</v>
      </c>
      <c r="G2436" s="947"/>
      <c r="H2436" s="947"/>
      <c r="I2436" s="947"/>
      <c r="J2436" s="947"/>
      <c r="K2436" s="947"/>
      <c r="L2436" s="947"/>
      <c r="M2436" s="947"/>
      <c r="N2436" s="947"/>
      <c r="O2436" s="947"/>
      <c r="P2436" s="947"/>
      <c r="Q2436" s="947"/>
      <c r="R2436" s="947"/>
      <c r="S2436" s="950">
        <v>0</v>
      </c>
      <c r="T2436" s="948">
        <v>0</v>
      </c>
      <c r="U2436" s="981">
        <v>0</v>
      </c>
      <c r="V2436" s="947">
        <v>0</v>
      </c>
      <c r="W2436" s="947">
        <v>0</v>
      </c>
      <c r="X2436" s="947"/>
      <c r="Y2436" s="947">
        <f t="shared" si="78"/>
        <v>33.28</v>
      </c>
      <c r="Z2436" s="947"/>
      <c r="AA2436" s="947">
        <v>0</v>
      </c>
      <c r="AB2436" s="947">
        <v>336.61</v>
      </c>
      <c r="AC2436" s="947">
        <v>0</v>
      </c>
      <c r="AD2436" s="947"/>
      <c r="AE2436" s="947"/>
      <c r="AF2436" s="947">
        <v>353</v>
      </c>
      <c r="AG2436" s="947">
        <v>0</v>
      </c>
    </row>
    <row r="2437" spans="1:33" s="952" customFormat="1" x14ac:dyDescent="0.2">
      <c r="A2437" s="946">
        <v>38953</v>
      </c>
      <c r="B2437" s="947">
        <v>20.654</v>
      </c>
      <c r="C2437" s="947"/>
      <c r="D2437" s="947">
        <v>12.771000000000001</v>
      </c>
      <c r="E2437" s="947"/>
      <c r="F2437" s="947">
        <f t="shared" si="77"/>
        <v>33.424999999999997</v>
      </c>
      <c r="G2437" s="947"/>
      <c r="H2437" s="947"/>
      <c r="I2437" s="947"/>
      <c r="J2437" s="947"/>
      <c r="K2437" s="947"/>
      <c r="L2437" s="947"/>
      <c r="M2437" s="947"/>
      <c r="N2437" s="947"/>
      <c r="O2437" s="947"/>
      <c r="P2437" s="947"/>
      <c r="Q2437" s="947"/>
      <c r="R2437" s="947"/>
      <c r="S2437" s="950">
        <v>0</v>
      </c>
      <c r="T2437" s="948">
        <v>0</v>
      </c>
      <c r="U2437" s="981">
        <v>0</v>
      </c>
      <c r="V2437" s="947">
        <v>0</v>
      </c>
      <c r="W2437" s="947">
        <v>0</v>
      </c>
      <c r="X2437" s="947"/>
      <c r="Y2437" s="947">
        <f t="shared" si="78"/>
        <v>33.424999999999997</v>
      </c>
      <c r="Z2437" s="947"/>
      <c r="AA2437" s="947">
        <v>0</v>
      </c>
      <c r="AB2437" s="947">
        <v>336.5</v>
      </c>
      <c r="AC2437" s="947">
        <v>0</v>
      </c>
      <c r="AD2437" s="947"/>
      <c r="AE2437" s="947"/>
      <c r="AF2437" s="947">
        <v>352.85</v>
      </c>
      <c r="AG2437" s="947">
        <v>0</v>
      </c>
    </row>
    <row r="2438" spans="1:33" s="952" customFormat="1" x14ac:dyDescent="0.2">
      <c r="A2438" s="946">
        <v>38954</v>
      </c>
      <c r="B2438" s="947">
        <v>20.077999999999999</v>
      </c>
      <c r="C2438" s="947"/>
      <c r="D2438" s="947">
        <v>13.539</v>
      </c>
      <c r="E2438" s="947"/>
      <c r="F2438" s="947">
        <f t="shared" si="77"/>
        <v>33.616999999999997</v>
      </c>
      <c r="G2438" s="947"/>
      <c r="H2438" s="947"/>
      <c r="I2438" s="947"/>
      <c r="J2438" s="947"/>
      <c r="K2438" s="947"/>
      <c r="L2438" s="947"/>
      <c r="M2438" s="947"/>
      <c r="N2438" s="947"/>
      <c r="O2438" s="947"/>
      <c r="P2438" s="947"/>
      <c r="Q2438" s="947"/>
      <c r="R2438" s="947"/>
      <c r="S2438" s="950">
        <v>0</v>
      </c>
      <c r="T2438" s="948">
        <v>0</v>
      </c>
      <c r="U2438" s="981">
        <v>0</v>
      </c>
      <c r="V2438" s="947">
        <v>0</v>
      </c>
      <c r="W2438" s="947">
        <v>0</v>
      </c>
      <c r="X2438" s="947"/>
      <c r="Y2438" s="947">
        <f t="shared" si="78"/>
        <v>33.616999999999997</v>
      </c>
      <c r="Z2438" s="947"/>
      <c r="AA2438" s="947">
        <v>0</v>
      </c>
      <c r="AB2438" s="947">
        <v>336.11</v>
      </c>
      <c r="AC2438" s="947">
        <v>0</v>
      </c>
      <c r="AD2438" s="947"/>
      <c r="AE2438" s="947"/>
      <c r="AF2438" s="947">
        <v>352.8</v>
      </c>
      <c r="AG2438" s="947">
        <v>0</v>
      </c>
    </row>
    <row r="2439" spans="1:33" s="952" customFormat="1" x14ac:dyDescent="0.2">
      <c r="A2439" s="946">
        <v>38955</v>
      </c>
      <c r="B2439" s="947">
        <v>20.783999999999999</v>
      </c>
      <c r="C2439" s="947"/>
      <c r="D2439" s="947">
        <v>12.869</v>
      </c>
      <c r="E2439" s="947"/>
      <c r="F2439" s="947">
        <f t="shared" si="77"/>
        <v>33.652999999999999</v>
      </c>
      <c r="G2439" s="947"/>
      <c r="H2439" s="947"/>
      <c r="I2439" s="947"/>
      <c r="J2439" s="947"/>
      <c r="K2439" s="947"/>
      <c r="L2439" s="947"/>
      <c r="M2439" s="947"/>
      <c r="N2439" s="947"/>
      <c r="O2439" s="947"/>
      <c r="P2439" s="947"/>
      <c r="Q2439" s="947"/>
      <c r="R2439" s="947"/>
      <c r="S2439" s="950">
        <v>0</v>
      </c>
      <c r="T2439" s="948">
        <v>0</v>
      </c>
      <c r="U2439" s="981">
        <v>0</v>
      </c>
      <c r="V2439" s="947">
        <v>0</v>
      </c>
      <c r="W2439" s="947">
        <v>0</v>
      </c>
      <c r="X2439" s="947"/>
      <c r="Y2439" s="947">
        <f t="shared" si="78"/>
        <v>33.652999999999999</v>
      </c>
      <c r="Z2439" s="947"/>
      <c r="AA2439" s="947">
        <v>0</v>
      </c>
      <c r="AB2439" s="947">
        <v>335.85</v>
      </c>
      <c r="AC2439" s="947">
        <v>0</v>
      </c>
      <c r="AD2439" s="947"/>
      <c r="AE2439" s="947"/>
      <c r="AF2439" s="947">
        <v>352.8</v>
      </c>
      <c r="AG2439" s="947">
        <v>0</v>
      </c>
    </row>
    <row r="2440" spans="1:33" s="952" customFormat="1" x14ac:dyDescent="0.2">
      <c r="A2440" s="946">
        <v>38956</v>
      </c>
      <c r="B2440" s="947">
        <v>20.940999999999999</v>
      </c>
      <c r="C2440" s="947"/>
      <c r="D2440" s="947">
        <v>12.678000000000001</v>
      </c>
      <c r="E2440" s="947"/>
      <c r="F2440" s="947">
        <f t="shared" si="77"/>
        <v>33.619</v>
      </c>
      <c r="G2440" s="947"/>
      <c r="H2440" s="947"/>
      <c r="I2440" s="947"/>
      <c r="J2440" s="947"/>
      <c r="K2440" s="947"/>
      <c r="L2440" s="947"/>
      <c r="M2440" s="947"/>
      <c r="N2440" s="947"/>
      <c r="O2440" s="947"/>
      <c r="P2440" s="947"/>
      <c r="Q2440" s="947"/>
      <c r="R2440" s="947"/>
      <c r="S2440" s="950">
        <v>0</v>
      </c>
      <c r="T2440" s="948">
        <v>0</v>
      </c>
      <c r="U2440" s="981">
        <v>0</v>
      </c>
      <c r="V2440" s="947">
        <v>0</v>
      </c>
      <c r="W2440" s="947">
        <v>0</v>
      </c>
      <c r="X2440" s="947"/>
      <c r="Y2440" s="947">
        <f t="shared" si="78"/>
        <v>33.619</v>
      </c>
      <c r="Z2440" s="947"/>
      <c r="AA2440" s="947">
        <v>0</v>
      </c>
      <c r="AB2440" s="947">
        <v>335.61</v>
      </c>
      <c r="AC2440" s="947">
        <v>0</v>
      </c>
      <c r="AD2440" s="947"/>
      <c r="AE2440" s="947"/>
      <c r="AF2440" s="947">
        <v>352.75</v>
      </c>
      <c r="AG2440" s="947">
        <v>0</v>
      </c>
    </row>
    <row r="2441" spans="1:33" s="952" customFormat="1" x14ac:dyDescent="0.2">
      <c r="A2441" s="946">
        <v>38957</v>
      </c>
      <c r="B2441" s="947">
        <v>22.094999999999999</v>
      </c>
      <c r="C2441" s="947"/>
      <c r="D2441" s="947">
        <v>12.205</v>
      </c>
      <c r="E2441" s="947"/>
      <c r="F2441" s="947">
        <f t="shared" si="77"/>
        <v>34.299999999999997</v>
      </c>
      <c r="G2441" s="947"/>
      <c r="H2441" s="947"/>
      <c r="I2441" s="947"/>
      <c r="J2441" s="947"/>
      <c r="K2441" s="947"/>
      <c r="L2441" s="947"/>
      <c r="M2441" s="947"/>
      <c r="N2441" s="947"/>
      <c r="O2441" s="947"/>
      <c r="P2441" s="947"/>
      <c r="Q2441" s="947"/>
      <c r="R2441" s="947"/>
      <c r="S2441" s="947">
        <v>0</v>
      </c>
      <c r="T2441" s="948">
        <v>0</v>
      </c>
      <c r="U2441" s="981">
        <v>0</v>
      </c>
      <c r="V2441" s="947">
        <v>0</v>
      </c>
      <c r="W2441" s="950">
        <v>0</v>
      </c>
      <c r="X2441" s="950"/>
      <c r="Y2441" s="947">
        <f t="shared" si="78"/>
        <v>34.299999999999997</v>
      </c>
      <c r="Z2441" s="947"/>
      <c r="AA2441" s="947">
        <v>0</v>
      </c>
      <c r="AB2441" s="947">
        <v>335.4</v>
      </c>
      <c r="AC2441" s="947">
        <v>0</v>
      </c>
      <c r="AD2441" s="947"/>
      <c r="AE2441" s="947"/>
      <c r="AF2441" s="947">
        <v>352.68</v>
      </c>
      <c r="AG2441" s="947">
        <v>0</v>
      </c>
    </row>
    <row r="2442" spans="1:33" s="952" customFormat="1" x14ac:dyDescent="0.2">
      <c r="A2442" s="946">
        <v>38958</v>
      </c>
      <c r="B2442" s="947">
        <v>23.401</v>
      </c>
      <c r="C2442" s="947"/>
      <c r="D2442" s="947">
        <v>11.364000000000001</v>
      </c>
      <c r="E2442" s="947"/>
      <c r="F2442" s="947">
        <f t="shared" si="77"/>
        <v>34.765000000000001</v>
      </c>
      <c r="G2442" s="947"/>
      <c r="H2442" s="947"/>
      <c r="I2442" s="947"/>
      <c r="J2442" s="947"/>
      <c r="K2442" s="947"/>
      <c r="L2442" s="947"/>
      <c r="M2442" s="947"/>
      <c r="N2442" s="947"/>
      <c r="O2442" s="947"/>
      <c r="P2442" s="947"/>
      <c r="Q2442" s="947"/>
      <c r="R2442" s="947"/>
      <c r="S2442" s="947">
        <v>0</v>
      </c>
      <c r="T2442" s="948">
        <v>0</v>
      </c>
      <c r="U2442" s="981">
        <v>0</v>
      </c>
      <c r="V2442" s="947">
        <v>0</v>
      </c>
      <c r="W2442" s="950">
        <v>0</v>
      </c>
      <c r="X2442" s="950"/>
      <c r="Y2442" s="947">
        <f t="shared" si="78"/>
        <v>34.765000000000001</v>
      </c>
      <c r="Z2442" s="947"/>
      <c r="AA2442" s="947">
        <v>0</v>
      </c>
      <c r="AB2442" s="947">
        <v>335.28</v>
      </c>
      <c r="AC2442" s="947">
        <v>7.0000000000000007E-2</v>
      </c>
      <c r="AD2442" s="947"/>
      <c r="AE2442" s="947"/>
      <c r="AF2442" s="980">
        <v>352.55</v>
      </c>
      <c r="AG2442" s="947">
        <v>0.15</v>
      </c>
    </row>
    <row r="2443" spans="1:33" s="952" customFormat="1" x14ac:dyDescent="0.2">
      <c r="A2443" s="946">
        <v>38959</v>
      </c>
      <c r="B2443" s="947">
        <v>22.007000000000001</v>
      </c>
      <c r="C2443" s="947"/>
      <c r="D2443" s="947">
        <v>11.051</v>
      </c>
      <c r="E2443" s="947"/>
      <c r="F2443" s="947">
        <f t="shared" si="77"/>
        <v>33.058</v>
      </c>
      <c r="G2443" s="947"/>
      <c r="H2443" s="947"/>
      <c r="I2443" s="947"/>
      <c r="J2443" s="947"/>
      <c r="K2443" s="947"/>
      <c r="L2443" s="947"/>
      <c r="M2443" s="947"/>
      <c r="N2443" s="947"/>
      <c r="O2443" s="947"/>
      <c r="P2443" s="947"/>
      <c r="Q2443" s="947"/>
      <c r="R2443" s="947"/>
      <c r="S2443" s="947">
        <v>0</v>
      </c>
      <c r="T2443" s="948">
        <v>0</v>
      </c>
      <c r="U2443" s="981">
        <v>0</v>
      </c>
      <c r="V2443" s="947">
        <v>0</v>
      </c>
      <c r="W2443" s="947">
        <v>0</v>
      </c>
      <c r="X2443" s="947"/>
      <c r="Y2443" s="947">
        <f t="shared" si="78"/>
        <v>33.058</v>
      </c>
      <c r="Z2443" s="947"/>
      <c r="AA2443" s="947">
        <v>0</v>
      </c>
      <c r="AB2443" s="980">
        <v>336.31</v>
      </c>
      <c r="AC2443" s="947">
        <v>2.91</v>
      </c>
      <c r="AD2443" s="947"/>
      <c r="AE2443" s="947"/>
      <c r="AF2443" s="980">
        <v>352.74</v>
      </c>
      <c r="AG2443" s="947">
        <v>0.97</v>
      </c>
    </row>
    <row r="2444" spans="1:33" s="952" customFormat="1" x14ac:dyDescent="0.2">
      <c r="A2444" s="946">
        <v>38960</v>
      </c>
      <c r="B2444" s="947">
        <v>18.521000000000001</v>
      </c>
      <c r="C2444" s="947"/>
      <c r="D2444" s="947">
        <v>9.6989999999999998</v>
      </c>
      <c r="E2444" s="947"/>
      <c r="F2444" s="947">
        <f t="shared" si="77"/>
        <v>28.22</v>
      </c>
      <c r="G2444" s="947"/>
      <c r="H2444" s="947"/>
      <c r="I2444" s="947"/>
      <c r="J2444" s="947"/>
      <c r="K2444" s="947"/>
      <c r="L2444" s="947"/>
      <c r="M2444" s="947"/>
      <c r="N2444" s="947"/>
      <c r="O2444" s="947"/>
      <c r="P2444" s="947"/>
      <c r="Q2444" s="947"/>
      <c r="R2444" s="947"/>
      <c r="S2444" s="947">
        <v>0</v>
      </c>
      <c r="T2444" s="948">
        <v>0</v>
      </c>
      <c r="U2444" s="981">
        <v>0</v>
      </c>
      <c r="V2444" s="947">
        <v>0</v>
      </c>
      <c r="W2444" s="947">
        <v>0</v>
      </c>
      <c r="X2444" s="947"/>
      <c r="Y2444" s="947">
        <f t="shared" si="78"/>
        <v>28.22</v>
      </c>
      <c r="Z2444" s="947"/>
      <c r="AA2444" s="947">
        <v>0</v>
      </c>
      <c r="AB2444" s="980">
        <v>337.23</v>
      </c>
      <c r="AC2444" s="947">
        <v>1.1200000000000001</v>
      </c>
      <c r="AD2444" s="947"/>
      <c r="AE2444" s="947"/>
      <c r="AF2444" s="947">
        <v>352.9</v>
      </c>
      <c r="AG2444" s="947">
        <v>0.86</v>
      </c>
    </row>
    <row r="2445" spans="1:33" s="952" customFormat="1" x14ac:dyDescent="0.2">
      <c r="A2445" s="946">
        <v>38961</v>
      </c>
      <c r="B2445" s="947">
        <v>18.445</v>
      </c>
      <c r="C2445" s="947"/>
      <c r="D2445" s="947">
        <v>8.7189999999999994</v>
      </c>
      <c r="E2445" s="947"/>
      <c r="F2445" s="947">
        <f t="shared" si="77"/>
        <v>27.164000000000001</v>
      </c>
      <c r="G2445" s="947"/>
      <c r="H2445" s="947"/>
      <c r="I2445" s="947"/>
      <c r="J2445" s="947"/>
      <c r="K2445" s="947"/>
      <c r="L2445" s="947"/>
      <c r="M2445" s="947"/>
      <c r="N2445" s="947"/>
      <c r="O2445" s="947"/>
      <c r="P2445" s="947"/>
      <c r="Q2445" s="947"/>
      <c r="R2445" s="947"/>
      <c r="S2445" s="947">
        <v>0</v>
      </c>
      <c r="T2445" s="948">
        <v>0</v>
      </c>
      <c r="U2445" s="949">
        <v>0</v>
      </c>
      <c r="V2445" s="947">
        <v>0</v>
      </c>
      <c r="W2445" s="947">
        <v>0</v>
      </c>
      <c r="X2445" s="947"/>
      <c r="Y2445" s="947">
        <f t="shared" si="78"/>
        <v>27.164000000000001</v>
      </c>
      <c r="Z2445" s="947"/>
      <c r="AA2445" s="947">
        <v>0</v>
      </c>
      <c r="AB2445" s="947">
        <v>337.28</v>
      </c>
      <c r="AC2445" s="947">
        <v>0</v>
      </c>
      <c r="AD2445" s="947"/>
      <c r="AE2445" s="947"/>
      <c r="AF2445" s="950">
        <v>353</v>
      </c>
      <c r="AG2445" s="950">
        <v>0.04</v>
      </c>
    </row>
    <row r="2446" spans="1:33" s="952" customFormat="1" x14ac:dyDescent="0.2">
      <c r="A2446" s="946">
        <v>38962</v>
      </c>
      <c r="B2446" s="947">
        <v>18.536000000000001</v>
      </c>
      <c r="C2446" s="947"/>
      <c r="D2446" s="947">
        <v>9.8960000000000008</v>
      </c>
      <c r="E2446" s="947"/>
      <c r="F2446" s="947">
        <f t="shared" si="77"/>
        <v>28.432000000000002</v>
      </c>
      <c r="G2446" s="947"/>
      <c r="H2446" s="947"/>
      <c r="I2446" s="947"/>
      <c r="J2446" s="947"/>
      <c r="K2446" s="947"/>
      <c r="L2446" s="947"/>
      <c r="M2446" s="947"/>
      <c r="N2446" s="947"/>
      <c r="O2446" s="947"/>
      <c r="P2446" s="947"/>
      <c r="Q2446" s="947"/>
      <c r="R2446" s="947"/>
      <c r="S2446" s="947">
        <v>0</v>
      </c>
      <c r="T2446" s="948">
        <v>0</v>
      </c>
      <c r="U2446" s="949">
        <v>0</v>
      </c>
      <c r="V2446" s="947">
        <v>0</v>
      </c>
      <c r="W2446" s="947">
        <v>0</v>
      </c>
      <c r="X2446" s="947"/>
      <c r="Y2446" s="947">
        <f t="shared" si="78"/>
        <v>28.432000000000002</v>
      </c>
      <c r="Z2446" s="947"/>
      <c r="AA2446" s="947">
        <v>0</v>
      </c>
      <c r="AB2446" s="947">
        <v>337.16</v>
      </c>
      <c r="AC2446" s="947">
        <v>0</v>
      </c>
      <c r="AD2446" s="947"/>
      <c r="AE2446" s="947"/>
      <c r="AF2446" s="950">
        <v>352.95</v>
      </c>
      <c r="AG2446" s="950">
        <v>0</v>
      </c>
    </row>
    <row r="2447" spans="1:33" s="952" customFormat="1" x14ac:dyDescent="0.2">
      <c r="A2447" s="946">
        <v>38963</v>
      </c>
      <c r="B2447" s="953">
        <v>20.213000000000001</v>
      </c>
      <c r="C2447" s="953"/>
      <c r="D2447" s="947">
        <v>6.782</v>
      </c>
      <c r="E2447" s="947"/>
      <c r="F2447" s="947">
        <f t="shared" si="77"/>
        <v>26.995000000000001</v>
      </c>
      <c r="G2447" s="947"/>
      <c r="H2447" s="947"/>
      <c r="I2447" s="947"/>
      <c r="J2447" s="947"/>
      <c r="K2447" s="947"/>
      <c r="L2447" s="947"/>
      <c r="M2447" s="947"/>
      <c r="N2447" s="947"/>
      <c r="O2447" s="947"/>
      <c r="P2447" s="947"/>
      <c r="Q2447" s="947"/>
      <c r="R2447" s="947"/>
      <c r="S2447" s="947">
        <v>0</v>
      </c>
      <c r="T2447" s="948">
        <v>0</v>
      </c>
      <c r="U2447" s="949">
        <v>0</v>
      </c>
      <c r="V2447" s="947">
        <v>0</v>
      </c>
      <c r="W2447" s="947">
        <v>0</v>
      </c>
      <c r="X2447" s="947"/>
      <c r="Y2447" s="947">
        <f t="shared" si="78"/>
        <v>26.995000000000001</v>
      </c>
      <c r="Z2447" s="947"/>
      <c r="AA2447" s="947">
        <v>0</v>
      </c>
      <c r="AB2447" s="947">
        <v>337.2</v>
      </c>
      <c r="AC2447" s="947">
        <v>0</v>
      </c>
      <c r="AD2447" s="947"/>
      <c r="AE2447" s="947"/>
      <c r="AF2447" s="947">
        <v>352.95</v>
      </c>
      <c r="AG2447" s="947">
        <v>0</v>
      </c>
    </row>
    <row r="2448" spans="1:33" s="952" customFormat="1" x14ac:dyDescent="0.2">
      <c r="A2448" s="946">
        <v>38964</v>
      </c>
      <c r="B2448" s="947">
        <v>19.126999999999999</v>
      </c>
      <c r="C2448" s="947"/>
      <c r="D2448" s="947">
        <v>9.7769999999999992</v>
      </c>
      <c r="E2448" s="947"/>
      <c r="F2448" s="947">
        <f t="shared" si="77"/>
        <v>28.903999999999996</v>
      </c>
      <c r="G2448" s="947"/>
      <c r="H2448" s="947"/>
      <c r="I2448" s="947"/>
      <c r="J2448" s="947"/>
      <c r="K2448" s="947"/>
      <c r="L2448" s="947"/>
      <c r="M2448" s="947"/>
      <c r="N2448" s="947"/>
      <c r="O2448" s="947"/>
      <c r="P2448" s="947"/>
      <c r="Q2448" s="947"/>
      <c r="R2448" s="947"/>
      <c r="S2448" s="947">
        <v>0</v>
      </c>
      <c r="T2448" s="948">
        <v>0</v>
      </c>
      <c r="U2448" s="949">
        <v>0</v>
      </c>
      <c r="V2448" s="947">
        <v>0</v>
      </c>
      <c r="W2448" s="947">
        <v>0</v>
      </c>
      <c r="X2448" s="947"/>
      <c r="Y2448" s="947">
        <f t="shared" si="78"/>
        <v>28.903999999999996</v>
      </c>
      <c r="Z2448" s="947"/>
      <c r="AA2448" s="947">
        <v>0</v>
      </c>
      <c r="AB2448" s="950">
        <v>338.16</v>
      </c>
      <c r="AC2448" s="950">
        <v>0.99</v>
      </c>
      <c r="AD2448" s="950"/>
      <c r="AE2448" s="950"/>
      <c r="AF2448" s="950">
        <v>353</v>
      </c>
      <c r="AG2448" s="950">
        <v>1.05</v>
      </c>
    </row>
    <row r="2449" spans="1:33" s="952" customFormat="1" x14ac:dyDescent="0.2">
      <c r="A2449" s="946">
        <v>38965</v>
      </c>
      <c r="B2449" s="947">
        <v>15.952</v>
      </c>
      <c r="C2449" s="947"/>
      <c r="D2449" s="950">
        <v>10.044</v>
      </c>
      <c r="E2449" s="950"/>
      <c r="F2449" s="947">
        <f t="shared" si="77"/>
        <v>25.996000000000002</v>
      </c>
      <c r="G2449" s="947"/>
      <c r="H2449" s="947"/>
      <c r="I2449" s="947"/>
      <c r="J2449" s="947"/>
      <c r="K2449" s="947"/>
      <c r="L2449" s="947"/>
      <c r="M2449" s="947"/>
      <c r="N2449" s="947"/>
      <c r="O2449" s="947"/>
      <c r="P2449" s="947"/>
      <c r="Q2449" s="947"/>
      <c r="R2449" s="947"/>
      <c r="S2449" s="950">
        <v>0</v>
      </c>
      <c r="T2449" s="948">
        <v>0</v>
      </c>
      <c r="U2449" s="949">
        <v>0</v>
      </c>
      <c r="V2449" s="947">
        <v>0</v>
      </c>
      <c r="W2449" s="947">
        <v>0</v>
      </c>
      <c r="X2449" s="947"/>
      <c r="Y2449" s="947">
        <f t="shared" si="78"/>
        <v>25.996000000000002</v>
      </c>
      <c r="Z2449" s="947"/>
      <c r="AA2449" s="947">
        <v>0</v>
      </c>
      <c r="AB2449" s="950">
        <v>338.41</v>
      </c>
      <c r="AC2449" s="950">
        <v>0.21</v>
      </c>
      <c r="AD2449" s="950"/>
      <c r="AE2449" s="950"/>
      <c r="AF2449" s="950">
        <v>353</v>
      </c>
      <c r="AG2449" s="950">
        <v>0.01</v>
      </c>
    </row>
    <row r="2450" spans="1:33" s="952" customFormat="1" x14ac:dyDescent="0.2">
      <c r="A2450" s="946">
        <v>38966</v>
      </c>
      <c r="B2450" s="947">
        <v>16.86</v>
      </c>
      <c r="C2450" s="947"/>
      <c r="D2450" s="947">
        <v>10.398999999999999</v>
      </c>
      <c r="E2450" s="947"/>
      <c r="F2450" s="947">
        <f t="shared" si="77"/>
        <v>27.259</v>
      </c>
      <c r="G2450" s="947"/>
      <c r="H2450" s="947"/>
      <c r="I2450" s="947"/>
      <c r="J2450" s="947"/>
      <c r="K2450" s="947"/>
      <c r="L2450" s="947"/>
      <c r="M2450" s="947"/>
      <c r="N2450" s="947"/>
      <c r="O2450" s="947"/>
      <c r="P2450" s="947"/>
      <c r="Q2450" s="947"/>
      <c r="R2450" s="947"/>
      <c r="S2450" s="950">
        <v>0</v>
      </c>
      <c r="T2450" s="948">
        <v>0</v>
      </c>
      <c r="U2450" s="949">
        <v>0</v>
      </c>
      <c r="V2450" s="947">
        <v>0</v>
      </c>
      <c r="W2450" s="947">
        <v>0</v>
      </c>
      <c r="X2450" s="947"/>
      <c r="Y2450" s="947">
        <f t="shared" si="78"/>
        <v>27.259</v>
      </c>
      <c r="Z2450" s="947"/>
      <c r="AA2450" s="947">
        <v>0</v>
      </c>
      <c r="AB2450" s="947">
        <v>338.45</v>
      </c>
      <c r="AC2450" s="947">
        <v>0</v>
      </c>
      <c r="AD2450" s="947"/>
      <c r="AE2450" s="947"/>
      <c r="AF2450" s="947">
        <v>352.9</v>
      </c>
      <c r="AG2450" s="947">
        <v>0</v>
      </c>
    </row>
    <row r="2451" spans="1:33" s="952" customFormat="1" x14ac:dyDescent="0.2">
      <c r="A2451" s="946">
        <v>38967</v>
      </c>
      <c r="B2451" s="947">
        <v>20.402000000000001</v>
      </c>
      <c r="C2451" s="947"/>
      <c r="D2451" s="947">
        <v>8.3059999999999992</v>
      </c>
      <c r="E2451" s="947"/>
      <c r="F2451" s="947">
        <f t="shared" si="77"/>
        <v>28.707999999999998</v>
      </c>
      <c r="G2451" s="947"/>
      <c r="H2451" s="947"/>
      <c r="I2451" s="947"/>
      <c r="J2451" s="947"/>
      <c r="K2451" s="947"/>
      <c r="L2451" s="947"/>
      <c r="M2451" s="947"/>
      <c r="N2451" s="947"/>
      <c r="O2451" s="947"/>
      <c r="P2451" s="947"/>
      <c r="Q2451" s="947"/>
      <c r="R2451" s="947"/>
      <c r="S2451" s="950">
        <v>0</v>
      </c>
      <c r="T2451" s="948">
        <v>0</v>
      </c>
      <c r="U2451" s="949">
        <v>0</v>
      </c>
      <c r="V2451" s="947">
        <v>0</v>
      </c>
      <c r="W2451" s="947">
        <v>0</v>
      </c>
      <c r="X2451" s="947"/>
      <c r="Y2451" s="947">
        <f t="shared" si="78"/>
        <v>28.707999999999998</v>
      </c>
      <c r="Z2451" s="947"/>
      <c r="AA2451" s="947">
        <v>0</v>
      </c>
      <c r="AB2451" s="947">
        <v>338.4</v>
      </c>
      <c r="AC2451" s="947">
        <v>0</v>
      </c>
      <c r="AD2451" s="947"/>
      <c r="AE2451" s="947"/>
      <c r="AF2451" s="947">
        <v>352.85</v>
      </c>
      <c r="AG2451" s="947">
        <v>0</v>
      </c>
    </row>
    <row r="2452" spans="1:33" s="952" customFormat="1" x14ac:dyDescent="0.2">
      <c r="A2452" s="946">
        <v>38968</v>
      </c>
      <c r="B2452" s="950">
        <v>19.456</v>
      </c>
      <c r="C2452" s="950"/>
      <c r="D2452" s="947">
        <v>8.99</v>
      </c>
      <c r="E2452" s="947"/>
      <c r="F2452" s="947">
        <f t="shared" si="77"/>
        <v>28.445999999999998</v>
      </c>
      <c r="G2452" s="947"/>
      <c r="H2452" s="947"/>
      <c r="I2452" s="947"/>
      <c r="J2452" s="947"/>
      <c r="K2452" s="947"/>
      <c r="L2452" s="947"/>
      <c r="M2452" s="947"/>
      <c r="N2452" s="947"/>
      <c r="O2452" s="947"/>
      <c r="P2452" s="947"/>
      <c r="Q2452" s="947"/>
      <c r="R2452" s="947"/>
      <c r="S2452" s="950">
        <v>0</v>
      </c>
      <c r="T2452" s="948">
        <v>0</v>
      </c>
      <c r="U2452" s="949">
        <v>0</v>
      </c>
      <c r="V2452" s="947">
        <v>0</v>
      </c>
      <c r="W2452" s="947">
        <v>0</v>
      </c>
      <c r="X2452" s="947"/>
      <c r="Y2452" s="947">
        <f t="shared" si="78"/>
        <v>28.445999999999998</v>
      </c>
      <c r="Z2452" s="947"/>
      <c r="AA2452" s="947">
        <v>0</v>
      </c>
      <c r="AB2452" s="947">
        <v>338.25</v>
      </c>
      <c r="AC2452" s="947">
        <v>0</v>
      </c>
      <c r="AD2452" s="947"/>
      <c r="AE2452" s="947"/>
      <c r="AF2452" s="980">
        <v>352.84</v>
      </c>
      <c r="AG2452" s="947">
        <v>0</v>
      </c>
    </row>
    <row r="2453" spans="1:33" s="952" customFormat="1" x14ac:dyDescent="0.2">
      <c r="A2453" s="946">
        <v>38969</v>
      </c>
      <c r="B2453" s="947">
        <v>19.279</v>
      </c>
      <c r="C2453" s="947"/>
      <c r="D2453" s="947">
        <v>10.683</v>
      </c>
      <c r="E2453" s="947"/>
      <c r="F2453" s="947">
        <f t="shared" si="77"/>
        <v>29.962</v>
      </c>
      <c r="G2453" s="947"/>
      <c r="H2453" s="947"/>
      <c r="I2453" s="947"/>
      <c r="J2453" s="947"/>
      <c r="K2453" s="947"/>
      <c r="L2453" s="947"/>
      <c r="M2453" s="947"/>
      <c r="N2453" s="947"/>
      <c r="O2453" s="947"/>
      <c r="P2453" s="947"/>
      <c r="Q2453" s="947"/>
      <c r="R2453" s="947"/>
      <c r="S2453" s="950">
        <v>0</v>
      </c>
      <c r="T2453" s="948">
        <v>0</v>
      </c>
      <c r="U2453" s="949">
        <v>0</v>
      </c>
      <c r="V2453" s="947">
        <v>0</v>
      </c>
      <c r="W2453" s="947">
        <v>0</v>
      </c>
      <c r="X2453" s="947"/>
      <c r="Y2453" s="947">
        <f t="shared" si="78"/>
        <v>29.962</v>
      </c>
      <c r="Z2453" s="947"/>
      <c r="AA2453" s="947">
        <v>0</v>
      </c>
      <c r="AB2453" s="947">
        <v>338.13</v>
      </c>
      <c r="AC2453" s="947">
        <v>0</v>
      </c>
      <c r="AD2453" s="947"/>
      <c r="AE2453" s="947"/>
      <c r="AF2453" s="947">
        <v>352.8</v>
      </c>
      <c r="AG2453" s="947">
        <v>0</v>
      </c>
    </row>
    <row r="2454" spans="1:33" s="952" customFormat="1" x14ac:dyDescent="0.2">
      <c r="A2454" s="946">
        <v>38970</v>
      </c>
      <c r="B2454" s="947">
        <v>18.634</v>
      </c>
      <c r="C2454" s="947"/>
      <c r="D2454" s="950">
        <v>10.193</v>
      </c>
      <c r="E2454" s="950"/>
      <c r="F2454" s="947">
        <f t="shared" si="77"/>
        <v>28.826999999999998</v>
      </c>
      <c r="G2454" s="947"/>
      <c r="H2454" s="947"/>
      <c r="I2454" s="947"/>
      <c r="J2454" s="947"/>
      <c r="K2454" s="947"/>
      <c r="L2454" s="947"/>
      <c r="M2454" s="947"/>
      <c r="N2454" s="947"/>
      <c r="O2454" s="947"/>
      <c r="P2454" s="947"/>
      <c r="Q2454" s="947"/>
      <c r="R2454" s="947"/>
      <c r="S2454" s="950">
        <v>0</v>
      </c>
      <c r="T2454" s="948">
        <v>0</v>
      </c>
      <c r="U2454" s="949">
        <v>0</v>
      </c>
      <c r="V2454" s="1014">
        <v>0</v>
      </c>
      <c r="W2454" s="1014">
        <v>0</v>
      </c>
      <c r="X2454" s="1014"/>
      <c r="Y2454" s="947">
        <f t="shared" si="78"/>
        <v>28.826999999999998</v>
      </c>
      <c r="Z2454" s="947"/>
      <c r="AA2454" s="947">
        <v>0</v>
      </c>
      <c r="AB2454" s="1016">
        <v>337.97</v>
      </c>
      <c r="AC2454" s="950">
        <v>0</v>
      </c>
      <c r="AD2454" s="950"/>
      <c r="AE2454" s="950"/>
      <c r="AF2454" s="947">
        <v>352.79</v>
      </c>
      <c r="AG2454" s="947">
        <v>0</v>
      </c>
    </row>
    <row r="2455" spans="1:33" s="952" customFormat="1" x14ac:dyDescent="0.2">
      <c r="A2455" s="946">
        <v>38971</v>
      </c>
      <c r="B2455" s="947">
        <v>19.623000000000001</v>
      </c>
      <c r="C2455" s="947"/>
      <c r="D2455" s="947">
        <v>10.574999999999999</v>
      </c>
      <c r="E2455" s="947"/>
      <c r="F2455" s="947">
        <f t="shared" si="77"/>
        <v>30.198</v>
      </c>
      <c r="G2455" s="947"/>
      <c r="H2455" s="947"/>
      <c r="I2455" s="947"/>
      <c r="J2455" s="947"/>
      <c r="K2455" s="947"/>
      <c r="L2455" s="947"/>
      <c r="M2455" s="947"/>
      <c r="N2455" s="947"/>
      <c r="O2455" s="947"/>
      <c r="P2455" s="947"/>
      <c r="Q2455" s="947"/>
      <c r="R2455" s="947"/>
      <c r="S2455" s="950">
        <v>0</v>
      </c>
      <c r="T2455" s="948">
        <v>0</v>
      </c>
      <c r="U2455" s="949">
        <v>0</v>
      </c>
      <c r="V2455" s="1014">
        <v>0</v>
      </c>
      <c r="W2455" s="1014">
        <v>0</v>
      </c>
      <c r="X2455" s="1014"/>
      <c r="Y2455" s="947">
        <f t="shared" si="78"/>
        <v>30.198</v>
      </c>
      <c r="Z2455" s="947"/>
      <c r="AA2455" s="947">
        <v>0</v>
      </c>
      <c r="AB2455" s="947">
        <v>337.82</v>
      </c>
      <c r="AC2455" s="947">
        <v>0</v>
      </c>
      <c r="AD2455" s="947"/>
      <c r="AE2455" s="947"/>
      <c r="AF2455" s="980">
        <v>352.8</v>
      </c>
      <c r="AG2455" s="947">
        <v>0</v>
      </c>
    </row>
    <row r="2456" spans="1:33" s="952" customFormat="1" x14ac:dyDescent="0.2">
      <c r="A2456" s="946">
        <v>38972</v>
      </c>
      <c r="B2456" s="947">
        <v>21.776</v>
      </c>
      <c r="C2456" s="947"/>
      <c r="D2456" s="947">
        <v>10.39</v>
      </c>
      <c r="E2456" s="947"/>
      <c r="F2456" s="947">
        <f t="shared" si="77"/>
        <v>32.165999999999997</v>
      </c>
      <c r="G2456" s="947"/>
      <c r="H2456" s="947"/>
      <c r="I2456" s="947"/>
      <c r="J2456" s="947"/>
      <c r="K2456" s="947"/>
      <c r="L2456" s="947"/>
      <c r="M2456" s="947"/>
      <c r="N2456" s="947"/>
      <c r="O2456" s="947"/>
      <c r="P2456" s="947"/>
      <c r="Q2456" s="947"/>
      <c r="R2456" s="947"/>
      <c r="S2456" s="950">
        <v>0</v>
      </c>
      <c r="T2456" s="948">
        <v>0</v>
      </c>
      <c r="U2456" s="949">
        <v>0</v>
      </c>
      <c r="V2456" s="1014">
        <v>0</v>
      </c>
      <c r="W2456" s="1014">
        <v>0</v>
      </c>
      <c r="X2456" s="1014"/>
      <c r="Y2456" s="947">
        <f t="shared" si="78"/>
        <v>32.165999999999997</v>
      </c>
      <c r="Z2456" s="947"/>
      <c r="AA2456" s="947">
        <v>0</v>
      </c>
      <c r="AB2456" s="947">
        <v>337.75</v>
      </c>
      <c r="AC2456" s="947">
        <v>0</v>
      </c>
      <c r="AD2456" s="947"/>
      <c r="AE2456" s="947"/>
      <c r="AF2456" s="947">
        <v>352.77</v>
      </c>
      <c r="AG2456" s="947">
        <v>0</v>
      </c>
    </row>
    <row r="2457" spans="1:33" s="952" customFormat="1" x14ac:dyDescent="0.2">
      <c r="A2457" s="946">
        <v>38973</v>
      </c>
      <c r="B2457" s="947">
        <v>17.52</v>
      </c>
      <c r="C2457" s="947"/>
      <c r="D2457" s="947">
        <v>8.6539999999999999</v>
      </c>
      <c r="E2457" s="947"/>
      <c r="F2457" s="947">
        <f t="shared" si="77"/>
        <v>26.173999999999999</v>
      </c>
      <c r="G2457" s="947"/>
      <c r="H2457" s="947"/>
      <c r="I2457" s="947"/>
      <c r="J2457" s="947"/>
      <c r="K2457" s="947"/>
      <c r="L2457" s="947"/>
      <c r="M2457" s="947"/>
      <c r="N2457" s="947"/>
      <c r="O2457" s="947"/>
      <c r="P2457" s="947"/>
      <c r="Q2457" s="947"/>
      <c r="R2457" s="947"/>
      <c r="S2457" s="947">
        <v>0</v>
      </c>
      <c r="T2457" s="948">
        <v>0</v>
      </c>
      <c r="U2457" s="949">
        <v>0</v>
      </c>
      <c r="V2457" s="1014">
        <v>0</v>
      </c>
      <c r="W2457" s="1014">
        <v>0</v>
      </c>
      <c r="X2457" s="1014"/>
      <c r="Y2457" s="947">
        <f t="shared" si="78"/>
        <v>26.173999999999999</v>
      </c>
      <c r="Z2457" s="947"/>
      <c r="AA2457" s="947">
        <v>0</v>
      </c>
      <c r="AB2457" s="950">
        <v>337.88</v>
      </c>
      <c r="AC2457" s="950">
        <v>0.41</v>
      </c>
      <c r="AD2457" s="950"/>
      <c r="AE2457" s="950"/>
      <c r="AF2457" s="947">
        <v>352.5</v>
      </c>
      <c r="AG2457" s="947">
        <v>0.77</v>
      </c>
    </row>
    <row r="2458" spans="1:33" s="952" customFormat="1" x14ac:dyDescent="0.2">
      <c r="A2458" s="946">
        <v>38974</v>
      </c>
      <c r="B2458" s="947">
        <v>20.588000000000001</v>
      </c>
      <c r="C2458" s="947"/>
      <c r="D2458" s="947">
        <v>6.4279999999999999</v>
      </c>
      <c r="E2458" s="947"/>
      <c r="F2458" s="947">
        <f t="shared" si="77"/>
        <v>27.016000000000002</v>
      </c>
      <c r="G2458" s="947"/>
      <c r="H2458" s="947"/>
      <c r="I2458" s="947"/>
      <c r="J2458" s="947"/>
      <c r="K2458" s="947"/>
      <c r="L2458" s="947"/>
      <c r="M2458" s="947"/>
      <c r="N2458" s="947"/>
      <c r="O2458" s="947"/>
      <c r="P2458" s="947"/>
      <c r="Q2458" s="947"/>
      <c r="R2458" s="947"/>
      <c r="S2458" s="947">
        <v>0</v>
      </c>
      <c r="T2458" s="948">
        <v>0</v>
      </c>
      <c r="U2458" s="949">
        <v>0</v>
      </c>
      <c r="V2458" s="1014">
        <v>0</v>
      </c>
      <c r="W2458" s="1014">
        <v>0</v>
      </c>
      <c r="X2458" s="1014"/>
      <c r="Y2458" s="947">
        <f t="shared" si="78"/>
        <v>27.016000000000002</v>
      </c>
      <c r="Z2458" s="947"/>
      <c r="AA2458" s="947">
        <v>0</v>
      </c>
      <c r="AB2458" s="947">
        <v>338.04</v>
      </c>
      <c r="AC2458" s="947">
        <v>0.63</v>
      </c>
      <c r="AD2458" s="947"/>
      <c r="AE2458" s="947"/>
      <c r="AF2458" s="947">
        <v>352.6</v>
      </c>
      <c r="AG2458" s="947">
        <v>0.22</v>
      </c>
    </row>
    <row r="2459" spans="1:33" s="952" customFormat="1" x14ac:dyDescent="0.2">
      <c r="A2459" s="946">
        <v>38975</v>
      </c>
      <c r="B2459" s="947">
        <v>18.91</v>
      </c>
      <c r="C2459" s="947"/>
      <c r="D2459" s="947">
        <v>8.6440000000000001</v>
      </c>
      <c r="E2459" s="947"/>
      <c r="F2459" s="947">
        <f t="shared" si="77"/>
        <v>27.554000000000002</v>
      </c>
      <c r="G2459" s="947"/>
      <c r="H2459" s="947"/>
      <c r="I2459" s="947"/>
      <c r="J2459" s="947"/>
      <c r="K2459" s="947"/>
      <c r="L2459" s="947"/>
      <c r="M2459" s="947"/>
      <c r="N2459" s="947"/>
      <c r="O2459" s="947"/>
      <c r="P2459" s="947"/>
      <c r="Q2459" s="947"/>
      <c r="R2459" s="947"/>
      <c r="S2459" s="947">
        <v>0</v>
      </c>
      <c r="T2459" s="948">
        <v>0</v>
      </c>
      <c r="U2459" s="949">
        <v>0</v>
      </c>
      <c r="V2459" s="1014">
        <v>0</v>
      </c>
      <c r="W2459" s="1014">
        <v>0</v>
      </c>
      <c r="X2459" s="1014"/>
      <c r="Y2459" s="947">
        <f t="shared" si="78"/>
        <v>27.554000000000002</v>
      </c>
      <c r="Z2459" s="947"/>
      <c r="AA2459" s="947">
        <v>0</v>
      </c>
      <c r="AB2459" s="947">
        <v>338.8</v>
      </c>
      <c r="AC2459" s="947">
        <v>0</v>
      </c>
      <c r="AD2459" s="947"/>
      <c r="AE2459" s="947"/>
      <c r="AF2459" s="947">
        <v>352.7</v>
      </c>
      <c r="AG2459" s="947">
        <v>0</v>
      </c>
    </row>
    <row r="2460" spans="1:33" s="952" customFormat="1" x14ac:dyDescent="0.2">
      <c r="A2460" s="946">
        <v>38976</v>
      </c>
      <c r="B2460" s="947">
        <v>17.88</v>
      </c>
      <c r="C2460" s="947"/>
      <c r="D2460" s="947">
        <v>8.7070000000000007</v>
      </c>
      <c r="E2460" s="947"/>
      <c r="F2460" s="947">
        <f t="shared" si="77"/>
        <v>26.587</v>
      </c>
      <c r="G2460" s="947"/>
      <c r="H2460" s="947"/>
      <c r="I2460" s="947"/>
      <c r="J2460" s="947"/>
      <c r="K2460" s="947"/>
      <c r="L2460" s="947"/>
      <c r="M2460" s="947"/>
      <c r="N2460" s="947"/>
      <c r="O2460" s="947"/>
      <c r="P2460" s="947"/>
      <c r="Q2460" s="947"/>
      <c r="R2460" s="947"/>
      <c r="S2460" s="947">
        <v>0</v>
      </c>
      <c r="T2460" s="948">
        <v>0</v>
      </c>
      <c r="U2460" s="949">
        <v>0</v>
      </c>
      <c r="V2460" s="1014">
        <v>0</v>
      </c>
      <c r="W2460" s="1014">
        <v>0</v>
      </c>
      <c r="X2460" s="1014"/>
      <c r="Y2460" s="947">
        <f t="shared" si="78"/>
        <v>26.587</v>
      </c>
      <c r="Z2460" s="947"/>
      <c r="AA2460" s="947">
        <v>0</v>
      </c>
      <c r="AB2460" s="947">
        <v>338.6</v>
      </c>
      <c r="AC2460" s="947">
        <v>0</v>
      </c>
      <c r="AD2460" s="947"/>
      <c r="AE2460" s="947"/>
      <c r="AF2460" s="950">
        <v>352.7</v>
      </c>
      <c r="AG2460" s="950">
        <v>0</v>
      </c>
    </row>
    <row r="2461" spans="1:33" s="952" customFormat="1" x14ac:dyDescent="0.2">
      <c r="A2461" s="946">
        <v>38977</v>
      </c>
      <c r="B2461" s="947">
        <v>16.561</v>
      </c>
      <c r="C2461" s="947"/>
      <c r="D2461" s="947">
        <v>10.446</v>
      </c>
      <c r="E2461" s="947"/>
      <c r="F2461" s="947">
        <f t="shared" si="77"/>
        <v>27.006999999999998</v>
      </c>
      <c r="G2461" s="947"/>
      <c r="H2461" s="947"/>
      <c r="I2461" s="947"/>
      <c r="J2461" s="947"/>
      <c r="K2461" s="947"/>
      <c r="L2461" s="947"/>
      <c r="M2461" s="947"/>
      <c r="N2461" s="947"/>
      <c r="O2461" s="947"/>
      <c r="P2461" s="947"/>
      <c r="Q2461" s="947"/>
      <c r="R2461" s="947"/>
      <c r="S2461" s="950">
        <v>0</v>
      </c>
      <c r="T2461" s="948">
        <v>0</v>
      </c>
      <c r="U2461" s="949">
        <v>0</v>
      </c>
      <c r="V2461" s="947">
        <v>0</v>
      </c>
      <c r="W2461" s="947">
        <v>0</v>
      </c>
      <c r="X2461" s="947"/>
      <c r="Y2461" s="947">
        <f t="shared" si="78"/>
        <v>27.006999999999998</v>
      </c>
      <c r="Z2461" s="947"/>
      <c r="AA2461" s="947">
        <v>0</v>
      </c>
      <c r="AB2461" s="947">
        <v>338.2</v>
      </c>
      <c r="AC2461" s="947">
        <v>0</v>
      </c>
      <c r="AD2461" s="947"/>
      <c r="AE2461" s="947"/>
      <c r="AF2461" s="947">
        <v>352.6</v>
      </c>
      <c r="AG2461" s="947">
        <v>0</v>
      </c>
    </row>
    <row r="2462" spans="1:33" s="952" customFormat="1" x14ac:dyDescent="0.2">
      <c r="A2462" s="946">
        <v>38978</v>
      </c>
      <c r="B2462" s="947">
        <v>17.952999999999999</v>
      </c>
      <c r="C2462" s="947"/>
      <c r="D2462" s="947">
        <v>9.3360000000000003</v>
      </c>
      <c r="E2462" s="947"/>
      <c r="F2462" s="947">
        <f t="shared" si="77"/>
        <v>27.289000000000001</v>
      </c>
      <c r="G2462" s="947"/>
      <c r="H2462" s="947"/>
      <c r="I2462" s="947"/>
      <c r="J2462" s="947"/>
      <c r="K2462" s="947"/>
      <c r="L2462" s="947"/>
      <c r="M2462" s="947"/>
      <c r="N2462" s="947"/>
      <c r="O2462" s="947"/>
      <c r="P2462" s="947"/>
      <c r="Q2462" s="947"/>
      <c r="R2462" s="947"/>
      <c r="S2462" s="950">
        <v>0</v>
      </c>
      <c r="T2462" s="948">
        <v>0</v>
      </c>
      <c r="U2462" s="949">
        <v>0</v>
      </c>
      <c r="V2462" s="947">
        <v>0</v>
      </c>
      <c r="W2462" s="947">
        <v>0</v>
      </c>
      <c r="X2462" s="947"/>
      <c r="Y2462" s="947">
        <f t="shared" si="78"/>
        <v>27.289000000000001</v>
      </c>
      <c r="Z2462" s="947"/>
      <c r="AA2462" s="947">
        <v>0</v>
      </c>
      <c r="AB2462" s="947">
        <v>338.02</v>
      </c>
      <c r="AC2462" s="947">
        <v>0</v>
      </c>
      <c r="AD2462" s="947"/>
      <c r="AE2462" s="947"/>
      <c r="AF2462" s="947">
        <v>352.5</v>
      </c>
      <c r="AG2462" s="947">
        <v>0</v>
      </c>
    </row>
    <row r="2463" spans="1:33" s="952" customFormat="1" x14ac:dyDescent="0.2">
      <c r="A2463" s="946">
        <v>38979</v>
      </c>
      <c r="B2463" s="947">
        <v>19.811</v>
      </c>
      <c r="C2463" s="947"/>
      <c r="D2463" s="947">
        <v>10.635</v>
      </c>
      <c r="E2463" s="947"/>
      <c r="F2463" s="947">
        <f t="shared" si="77"/>
        <v>30.445999999999998</v>
      </c>
      <c r="G2463" s="947"/>
      <c r="H2463" s="947"/>
      <c r="I2463" s="947"/>
      <c r="J2463" s="947"/>
      <c r="K2463" s="947"/>
      <c r="L2463" s="947"/>
      <c r="M2463" s="947"/>
      <c r="N2463" s="947"/>
      <c r="O2463" s="947"/>
      <c r="P2463" s="947"/>
      <c r="Q2463" s="947"/>
      <c r="R2463" s="947"/>
      <c r="S2463" s="950">
        <v>0</v>
      </c>
      <c r="T2463" s="958">
        <v>0</v>
      </c>
      <c r="U2463" s="949">
        <v>0</v>
      </c>
      <c r="V2463" s="947">
        <v>0</v>
      </c>
      <c r="W2463" s="947">
        <v>0</v>
      </c>
      <c r="X2463" s="947"/>
      <c r="Y2463" s="947">
        <f t="shared" si="78"/>
        <v>30.445999999999998</v>
      </c>
      <c r="Z2463" s="947"/>
      <c r="AA2463" s="947">
        <v>0</v>
      </c>
      <c r="AB2463" s="947">
        <v>338.21</v>
      </c>
      <c r="AC2463" s="947">
        <v>1.29</v>
      </c>
      <c r="AD2463" s="947"/>
      <c r="AE2463" s="947"/>
      <c r="AF2463" s="950">
        <v>352.5</v>
      </c>
      <c r="AG2463" s="950">
        <v>0.1</v>
      </c>
    </row>
    <row r="2464" spans="1:33" s="952" customFormat="1" x14ac:dyDescent="0.2">
      <c r="A2464" s="946">
        <v>38980</v>
      </c>
      <c r="B2464" s="947">
        <v>17.556000000000001</v>
      </c>
      <c r="C2464" s="947"/>
      <c r="D2464" s="947">
        <v>10.625</v>
      </c>
      <c r="E2464" s="947"/>
      <c r="F2464" s="947">
        <f t="shared" si="77"/>
        <v>28.181000000000001</v>
      </c>
      <c r="G2464" s="947"/>
      <c r="H2464" s="947"/>
      <c r="I2464" s="947"/>
      <c r="J2464" s="947"/>
      <c r="K2464" s="947"/>
      <c r="L2464" s="947"/>
      <c r="M2464" s="947"/>
      <c r="N2464" s="947"/>
      <c r="O2464" s="947"/>
      <c r="P2464" s="947"/>
      <c r="Q2464" s="947"/>
      <c r="R2464" s="947"/>
      <c r="S2464" s="947">
        <v>0</v>
      </c>
      <c r="T2464" s="958">
        <v>0</v>
      </c>
      <c r="U2464" s="949">
        <v>0</v>
      </c>
      <c r="V2464" s="947">
        <v>0</v>
      </c>
      <c r="W2464" s="947">
        <v>0</v>
      </c>
      <c r="X2464" s="947"/>
      <c r="Y2464" s="947">
        <f t="shared" si="78"/>
        <v>28.181000000000001</v>
      </c>
      <c r="Z2464" s="947"/>
      <c r="AA2464" s="947">
        <v>0</v>
      </c>
      <c r="AB2464" s="947">
        <v>338.18</v>
      </c>
      <c r="AC2464" s="947">
        <v>0</v>
      </c>
      <c r="AD2464" s="947"/>
      <c r="AE2464" s="947"/>
      <c r="AF2464" s="950">
        <v>352.5</v>
      </c>
      <c r="AG2464" s="950">
        <v>0</v>
      </c>
    </row>
    <row r="2465" spans="1:34" s="952" customFormat="1" x14ac:dyDescent="0.2">
      <c r="A2465" s="946">
        <v>38981</v>
      </c>
      <c r="B2465" s="947">
        <v>18.75</v>
      </c>
      <c r="C2465" s="947"/>
      <c r="D2465" s="947">
        <v>10.776999999999999</v>
      </c>
      <c r="E2465" s="947"/>
      <c r="F2465" s="947">
        <f t="shared" si="77"/>
        <v>29.527000000000001</v>
      </c>
      <c r="G2465" s="947"/>
      <c r="H2465" s="947"/>
      <c r="I2465" s="947"/>
      <c r="J2465" s="947"/>
      <c r="K2465" s="947"/>
      <c r="L2465" s="947"/>
      <c r="M2465" s="947"/>
      <c r="N2465" s="947"/>
      <c r="O2465" s="947"/>
      <c r="P2465" s="947"/>
      <c r="Q2465" s="947"/>
      <c r="R2465" s="947"/>
      <c r="S2465" s="947">
        <v>0</v>
      </c>
      <c r="T2465" s="958">
        <v>0</v>
      </c>
      <c r="U2465" s="949">
        <v>0</v>
      </c>
      <c r="V2465" s="947">
        <v>0</v>
      </c>
      <c r="W2465" s="947">
        <v>0</v>
      </c>
      <c r="X2465" s="947"/>
      <c r="Y2465" s="947">
        <f t="shared" si="78"/>
        <v>29.527000000000001</v>
      </c>
      <c r="Z2465" s="947"/>
      <c r="AA2465" s="947">
        <v>0</v>
      </c>
      <c r="AB2465" s="947">
        <v>338.16</v>
      </c>
      <c r="AC2465" s="947">
        <v>0</v>
      </c>
      <c r="AD2465" s="947"/>
      <c r="AE2465" s="947"/>
      <c r="AF2465" s="947">
        <v>352.5</v>
      </c>
      <c r="AG2465" s="947">
        <v>0</v>
      </c>
    </row>
    <row r="2466" spans="1:34" s="952" customFormat="1" x14ac:dyDescent="0.2">
      <c r="A2466" s="946">
        <v>38982</v>
      </c>
      <c r="B2466" s="947">
        <v>18.539000000000001</v>
      </c>
      <c r="C2466" s="947"/>
      <c r="D2466" s="947">
        <v>10.79</v>
      </c>
      <c r="E2466" s="947"/>
      <c r="F2466" s="947">
        <f t="shared" si="77"/>
        <v>29.329000000000001</v>
      </c>
      <c r="G2466" s="947"/>
      <c r="H2466" s="947"/>
      <c r="I2466" s="947"/>
      <c r="J2466" s="947"/>
      <c r="K2466" s="947"/>
      <c r="L2466" s="947"/>
      <c r="M2466" s="947"/>
      <c r="N2466" s="947"/>
      <c r="O2466" s="947"/>
      <c r="P2466" s="947"/>
      <c r="Q2466" s="947"/>
      <c r="R2466" s="947"/>
      <c r="S2466" s="947">
        <v>0</v>
      </c>
      <c r="T2466" s="948">
        <v>0</v>
      </c>
      <c r="U2466" s="981">
        <v>0</v>
      </c>
      <c r="V2466" s="947">
        <v>0</v>
      </c>
      <c r="W2466" s="947">
        <v>0</v>
      </c>
      <c r="X2466" s="947"/>
      <c r="Y2466" s="947">
        <f t="shared" si="78"/>
        <v>29.329000000000001</v>
      </c>
      <c r="Z2466" s="947"/>
      <c r="AA2466" s="947">
        <v>0</v>
      </c>
      <c r="AB2466" s="947">
        <v>338.03</v>
      </c>
      <c r="AC2466" s="947">
        <v>0</v>
      </c>
      <c r="AD2466" s="947"/>
      <c r="AE2466" s="947"/>
      <c r="AF2466" s="947">
        <v>352.4</v>
      </c>
      <c r="AG2466" s="947">
        <v>0</v>
      </c>
    </row>
    <row r="2467" spans="1:34" s="952" customFormat="1" x14ac:dyDescent="0.2">
      <c r="A2467" s="946">
        <v>38983</v>
      </c>
      <c r="B2467" s="947">
        <v>19.71</v>
      </c>
      <c r="C2467" s="947"/>
      <c r="D2467" s="947">
        <v>10.321999999999999</v>
      </c>
      <c r="E2467" s="947"/>
      <c r="F2467" s="947">
        <f t="shared" si="77"/>
        <v>30.032</v>
      </c>
      <c r="G2467" s="947"/>
      <c r="H2467" s="947"/>
      <c r="I2467" s="947"/>
      <c r="J2467" s="947"/>
      <c r="K2467" s="947"/>
      <c r="L2467" s="947"/>
      <c r="M2467" s="947"/>
      <c r="N2467" s="947"/>
      <c r="O2467" s="947"/>
      <c r="P2467" s="947"/>
      <c r="Q2467" s="947"/>
      <c r="R2467" s="947"/>
      <c r="S2467" s="950">
        <v>0</v>
      </c>
      <c r="T2467" s="948">
        <v>0</v>
      </c>
      <c r="U2467" s="981">
        <v>0</v>
      </c>
      <c r="V2467" s="947">
        <v>0</v>
      </c>
      <c r="W2467" s="947">
        <v>0</v>
      </c>
      <c r="X2467" s="947"/>
      <c r="Y2467" s="947">
        <f t="shared" si="78"/>
        <v>30.032</v>
      </c>
      <c r="Z2467" s="947"/>
      <c r="AA2467" s="947">
        <v>0</v>
      </c>
      <c r="AB2467" s="947">
        <v>337.9</v>
      </c>
      <c r="AC2467" s="947">
        <v>0</v>
      </c>
      <c r="AD2467" s="947"/>
      <c r="AE2467" s="947"/>
      <c r="AF2467" s="947">
        <v>352.4</v>
      </c>
      <c r="AG2467" s="947">
        <v>0</v>
      </c>
      <c r="AH2467" s="957"/>
    </row>
    <row r="2468" spans="1:34" s="952" customFormat="1" x14ac:dyDescent="0.2">
      <c r="A2468" s="946">
        <v>38984</v>
      </c>
      <c r="B2468" s="947">
        <v>19.995000000000001</v>
      </c>
      <c r="C2468" s="947"/>
      <c r="D2468" s="947">
        <v>10.420999999999999</v>
      </c>
      <c r="E2468" s="947"/>
      <c r="F2468" s="947">
        <f t="shared" si="77"/>
        <v>30.416</v>
      </c>
      <c r="G2468" s="947"/>
      <c r="H2468" s="947"/>
      <c r="I2468" s="947"/>
      <c r="J2468" s="947"/>
      <c r="K2468" s="947"/>
      <c r="L2468" s="947"/>
      <c r="M2468" s="947"/>
      <c r="N2468" s="947"/>
      <c r="O2468" s="947"/>
      <c r="P2468" s="947"/>
      <c r="Q2468" s="947"/>
      <c r="R2468" s="947"/>
      <c r="S2468" s="950">
        <v>0</v>
      </c>
      <c r="T2468" s="948">
        <v>0</v>
      </c>
      <c r="U2468" s="981">
        <v>0</v>
      </c>
      <c r="V2468" s="947">
        <v>0</v>
      </c>
      <c r="W2468" s="947">
        <v>0</v>
      </c>
      <c r="X2468" s="947"/>
      <c r="Y2468" s="947">
        <f t="shared" si="78"/>
        <v>30.416</v>
      </c>
      <c r="Z2468" s="947"/>
      <c r="AA2468" s="947">
        <v>0</v>
      </c>
      <c r="AB2468" s="947">
        <v>337.78</v>
      </c>
      <c r="AC2468" s="947">
        <v>0.19</v>
      </c>
      <c r="AD2468" s="947"/>
      <c r="AE2468" s="947"/>
      <c r="AF2468" s="947">
        <v>352.4</v>
      </c>
      <c r="AG2468" s="947">
        <v>0.4</v>
      </c>
    </row>
    <row r="2469" spans="1:34" s="952" customFormat="1" x14ac:dyDescent="0.2">
      <c r="A2469" s="946">
        <v>38985</v>
      </c>
      <c r="B2469" s="947">
        <v>18.251999999999999</v>
      </c>
      <c r="C2469" s="947"/>
      <c r="D2469" s="947">
        <v>10.484999999999999</v>
      </c>
      <c r="E2469" s="947"/>
      <c r="F2469" s="947">
        <f t="shared" si="77"/>
        <v>28.736999999999998</v>
      </c>
      <c r="G2469" s="947"/>
      <c r="H2469" s="947"/>
      <c r="I2469" s="947"/>
      <c r="J2469" s="947"/>
      <c r="K2469" s="947"/>
      <c r="L2469" s="947"/>
      <c r="M2469" s="947"/>
      <c r="N2469" s="947"/>
      <c r="O2469" s="947"/>
      <c r="P2469" s="947"/>
      <c r="Q2469" s="947"/>
      <c r="R2469" s="947"/>
      <c r="S2469" s="950">
        <v>0</v>
      </c>
      <c r="T2469" s="948">
        <v>0</v>
      </c>
      <c r="U2469" s="981">
        <v>0</v>
      </c>
      <c r="V2469" s="947">
        <v>0</v>
      </c>
      <c r="W2469" s="947">
        <v>0</v>
      </c>
      <c r="X2469" s="947"/>
      <c r="Y2469" s="947">
        <f t="shared" si="78"/>
        <v>28.736999999999998</v>
      </c>
      <c r="Z2469" s="947"/>
      <c r="AA2469" s="947">
        <v>0</v>
      </c>
      <c r="AB2469" s="947">
        <v>337.49</v>
      </c>
      <c r="AC2469" s="947">
        <v>0</v>
      </c>
      <c r="AD2469" s="947"/>
      <c r="AE2469" s="947"/>
      <c r="AF2469" s="947">
        <v>352.3</v>
      </c>
      <c r="AG2469" s="947">
        <v>0</v>
      </c>
    </row>
    <row r="2470" spans="1:34" s="952" customFormat="1" x14ac:dyDescent="0.2">
      <c r="A2470" s="946">
        <v>38986</v>
      </c>
      <c r="B2470" s="947">
        <v>18.754000000000001</v>
      </c>
      <c r="C2470" s="947"/>
      <c r="D2470" s="947">
        <v>10.762</v>
      </c>
      <c r="E2470" s="947"/>
      <c r="F2470" s="947">
        <f t="shared" si="77"/>
        <v>29.516000000000002</v>
      </c>
      <c r="G2470" s="947"/>
      <c r="H2470" s="947"/>
      <c r="I2470" s="947"/>
      <c r="J2470" s="947"/>
      <c r="K2470" s="947"/>
      <c r="L2470" s="947"/>
      <c r="M2470" s="947"/>
      <c r="N2470" s="947"/>
      <c r="O2470" s="947"/>
      <c r="P2470" s="947"/>
      <c r="Q2470" s="947"/>
      <c r="R2470" s="947"/>
      <c r="S2470" s="950">
        <v>0</v>
      </c>
      <c r="T2470" s="948">
        <v>0</v>
      </c>
      <c r="U2470" s="981">
        <v>0</v>
      </c>
      <c r="V2470" s="947">
        <v>0</v>
      </c>
      <c r="W2470" s="947">
        <v>0</v>
      </c>
      <c r="X2470" s="947"/>
      <c r="Y2470" s="947">
        <f t="shared" si="78"/>
        <v>29.516000000000002</v>
      </c>
      <c r="Z2470" s="947"/>
      <c r="AA2470" s="947">
        <v>0</v>
      </c>
      <c r="AB2470" s="947">
        <v>337.27</v>
      </c>
      <c r="AC2470" s="947">
        <v>0</v>
      </c>
      <c r="AD2470" s="947"/>
      <c r="AE2470" s="947"/>
      <c r="AF2470" s="947">
        <v>352.2</v>
      </c>
      <c r="AG2470" s="947">
        <v>0</v>
      </c>
    </row>
    <row r="2471" spans="1:34" s="952" customFormat="1" x14ac:dyDescent="0.2">
      <c r="A2471" s="946">
        <v>38987</v>
      </c>
      <c r="B2471" s="947">
        <v>19.757999999999999</v>
      </c>
      <c r="C2471" s="947"/>
      <c r="D2471" s="947">
        <v>10.601000000000001</v>
      </c>
      <c r="E2471" s="947"/>
      <c r="F2471" s="947">
        <f t="shared" si="77"/>
        <v>30.359000000000002</v>
      </c>
      <c r="G2471" s="947"/>
      <c r="H2471" s="947"/>
      <c r="I2471" s="947"/>
      <c r="J2471" s="947"/>
      <c r="K2471" s="947"/>
      <c r="L2471" s="947"/>
      <c r="M2471" s="947"/>
      <c r="N2471" s="947"/>
      <c r="O2471" s="947"/>
      <c r="P2471" s="947"/>
      <c r="Q2471" s="947"/>
      <c r="R2471" s="947"/>
      <c r="S2471" s="947">
        <v>0</v>
      </c>
      <c r="T2471" s="948">
        <v>0</v>
      </c>
      <c r="U2471" s="981">
        <v>0</v>
      </c>
      <c r="V2471" s="947">
        <v>0</v>
      </c>
      <c r="W2471" s="950">
        <v>0</v>
      </c>
      <c r="X2471" s="950"/>
      <c r="Y2471" s="947">
        <f t="shared" si="78"/>
        <v>30.359000000000002</v>
      </c>
      <c r="Z2471" s="947"/>
      <c r="AA2471" s="947">
        <v>0</v>
      </c>
      <c r="AB2471" s="947">
        <v>337.04</v>
      </c>
      <c r="AC2471" s="947">
        <v>0</v>
      </c>
      <c r="AD2471" s="947"/>
      <c r="AE2471" s="947"/>
      <c r="AF2471" s="947">
        <v>352</v>
      </c>
      <c r="AG2471" s="947">
        <v>0</v>
      </c>
    </row>
    <row r="2472" spans="1:34" s="952" customFormat="1" x14ac:dyDescent="0.2">
      <c r="A2472" s="946">
        <v>38988</v>
      </c>
      <c r="B2472" s="947">
        <v>18.858000000000001</v>
      </c>
      <c r="C2472" s="947"/>
      <c r="D2472" s="947">
        <v>10.509</v>
      </c>
      <c r="E2472" s="947"/>
      <c r="F2472" s="947">
        <f t="shared" si="77"/>
        <v>29.367000000000001</v>
      </c>
      <c r="G2472" s="947"/>
      <c r="H2472" s="947"/>
      <c r="I2472" s="947"/>
      <c r="J2472" s="947"/>
      <c r="K2472" s="947"/>
      <c r="L2472" s="947"/>
      <c r="M2472" s="947"/>
      <c r="N2472" s="947"/>
      <c r="O2472" s="947"/>
      <c r="P2472" s="947"/>
      <c r="Q2472" s="947"/>
      <c r="R2472" s="947"/>
      <c r="S2472" s="947">
        <v>0</v>
      </c>
      <c r="T2472" s="948">
        <v>0</v>
      </c>
      <c r="U2472" s="981">
        <v>0</v>
      </c>
      <c r="V2472" s="947">
        <v>0</v>
      </c>
      <c r="W2472" s="950">
        <v>0</v>
      </c>
      <c r="X2472" s="950"/>
      <c r="Y2472" s="947">
        <f t="shared" si="78"/>
        <v>29.367000000000001</v>
      </c>
      <c r="Z2472" s="947"/>
      <c r="AA2472" s="947">
        <v>0</v>
      </c>
      <c r="AB2472" s="947">
        <v>336.91</v>
      </c>
      <c r="AC2472" s="947">
        <v>0.36</v>
      </c>
      <c r="AD2472" s="947"/>
      <c r="AE2472" s="947"/>
      <c r="AF2472" s="947">
        <v>351.95</v>
      </c>
      <c r="AG2472" s="947">
        <v>0.61</v>
      </c>
    </row>
    <row r="2473" spans="1:34" s="952" customFormat="1" x14ac:dyDescent="0.2">
      <c r="A2473" s="946">
        <v>38989</v>
      </c>
      <c r="B2473" s="947">
        <v>17.274000000000001</v>
      </c>
      <c r="C2473" s="947"/>
      <c r="D2473" s="947">
        <v>9.8550000000000004</v>
      </c>
      <c r="E2473" s="947"/>
      <c r="F2473" s="947">
        <f t="shared" ref="F2473:F2536" si="79">+B2473+D2473</f>
        <v>27.129000000000001</v>
      </c>
      <c r="G2473" s="947"/>
      <c r="H2473" s="947"/>
      <c r="I2473" s="947"/>
      <c r="J2473" s="947"/>
      <c r="K2473" s="947"/>
      <c r="L2473" s="947"/>
      <c r="M2473" s="947"/>
      <c r="N2473" s="947"/>
      <c r="O2473" s="947"/>
      <c r="P2473" s="947"/>
      <c r="Q2473" s="947"/>
      <c r="R2473" s="947"/>
      <c r="S2473" s="947">
        <v>0</v>
      </c>
      <c r="T2473" s="948">
        <v>0</v>
      </c>
      <c r="U2473" s="981">
        <v>0</v>
      </c>
      <c r="V2473" s="947">
        <v>0</v>
      </c>
      <c r="W2473" s="950">
        <v>0</v>
      </c>
      <c r="X2473" s="950"/>
      <c r="Y2473" s="947">
        <f t="shared" ref="Y2473:Y2536" si="80">+F2473-S2473-T2473-U2473-V2473+W2473</f>
        <v>27.129000000000001</v>
      </c>
      <c r="Z2473" s="947"/>
      <c r="AA2473" s="947">
        <v>0</v>
      </c>
      <c r="AB2473" s="947">
        <v>336.73</v>
      </c>
      <c r="AC2473" s="947">
        <v>0</v>
      </c>
      <c r="AD2473" s="947"/>
      <c r="AE2473" s="947"/>
      <c r="AF2473" s="980">
        <v>352.86</v>
      </c>
      <c r="AG2473" s="947">
        <v>0</v>
      </c>
    </row>
    <row r="2474" spans="1:34" s="952" customFormat="1" x14ac:dyDescent="0.2">
      <c r="A2474" s="946">
        <v>38990</v>
      </c>
      <c r="B2474" s="947">
        <v>18.222000000000001</v>
      </c>
      <c r="C2474" s="947"/>
      <c r="D2474" s="947">
        <v>8.6140000000000008</v>
      </c>
      <c r="E2474" s="947"/>
      <c r="F2474" s="947">
        <f t="shared" si="79"/>
        <v>26.836000000000002</v>
      </c>
      <c r="G2474" s="947"/>
      <c r="H2474" s="947"/>
      <c r="I2474" s="947"/>
      <c r="J2474" s="947"/>
      <c r="K2474" s="947"/>
      <c r="L2474" s="947"/>
      <c r="M2474" s="947"/>
      <c r="N2474" s="947"/>
      <c r="O2474" s="947"/>
      <c r="P2474" s="947"/>
      <c r="Q2474" s="947"/>
      <c r="R2474" s="947"/>
      <c r="S2474" s="947">
        <v>0</v>
      </c>
      <c r="T2474" s="948">
        <v>0</v>
      </c>
      <c r="U2474" s="981">
        <v>0</v>
      </c>
      <c r="V2474" s="947">
        <v>0</v>
      </c>
      <c r="W2474" s="947">
        <v>0</v>
      </c>
      <c r="X2474" s="947"/>
      <c r="Y2474" s="947">
        <f t="shared" si="80"/>
        <v>26.836000000000002</v>
      </c>
      <c r="Z2474" s="947"/>
      <c r="AA2474" s="947">
        <v>0</v>
      </c>
      <c r="AB2474" s="980">
        <v>336.47</v>
      </c>
      <c r="AC2474" s="947">
        <v>0</v>
      </c>
      <c r="AD2474" s="947"/>
      <c r="AE2474" s="947"/>
      <c r="AF2474" s="980">
        <v>351.8</v>
      </c>
      <c r="AG2474" s="947">
        <v>0.01</v>
      </c>
    </row>
    <row r="2475" spans="1:34" s="952" customFormat="1" x14ac:dyDescent="0.2">
      <c r="A2475" s="946">
        <v>38991</v>
      </c>
      <c r="B2475" s="947">
        <v>18.704999999999998</v>
      </c>
      <c r="C2475" s="947"/>
      <c r="D2475" s="947">
        <v>8.0009999999999994</v>
      </c>
      <c r="E2475" s="947"/>
      <c r="F2475" s="947">
        <f t="shared" si="79"/>
        <v>26.705999999999996</v>
      </c>
      <c r="G2475" s="947"/>
      <c r="H2475" s="947"/>
      <c r="I2475" s="947"/>
      <c r="J2475" s="947"/>
      <c r="K2475" s="947"/>
      <c r="L2475" s="947"/>
      <c r="M2475" s="947"/>
      <c r="N2475" s="947"/>
      <c r="O2475" s="947"/>
      <c r="P2475" s="947"/>
      <c r="Q2475" s="947"/>
      <c r="R2475" s="947"/>
      <c r="S2475" s="947">
        <v>0</v>
      </c>
      <c r="T2475" s="948">
        <v>0</v>
      </c>
      <c r="U2475" s="949">
        <v>0</v>
      </c>
      <c r="V2475" s="947">
        <v>0</v>
      </c>
      <c r="W2475" s="947">
        <v>0</v>
      </c>
      <c r="X2475" s="947"/>
      <c r="Y2475" s="947">
        <f t="shared" si="80"/>
        <v>26.705999999999996</v>
      </c>
      <c r="Z2475" s="947"/>
      <c r="AA2475" s="947">
        <v>0</v>
      </c>
      <c r="AB2475" s="947">
        <v>336.19</v>
      </c>
      <c r="AC2475" s="947">
        <v>0</v>
      </c>
      <c r="AD2475" s="947"/>
      <c r="AE2475" s="947"/>
      <c r="AF2475" s="950">
        <v>351.7</v>
      </c>
      <c r="AG2475" s="950">
        <v>0</v>
      </c>
    </row>
    <row r="2476" spans="1:34" s="952" customFormat="1" x14ac:dyDescent="0.2">
      <c r="A2476" s="946">
        <v>38992</v>
      </c>
      <c r="B2476" s="947">
        <v>18.702999999999999</v>
      </c>
      <c r="C2476" s="947"/>
      <c r="D2476" s="947">
        <v>10.395</v>
      </c>
      <c r="E2476" s="947"/>
      <c r="F2476" s="947">
        <f t="shared" si="79"/>
        <v>29.097999999999999</v>
      </c>
      <c r="G2476" s="947"/>
      <c r="H2476" s="947"/>
      <c r="I2476" s="947"/>
      <c r="J2476" s="947"/>
      <c r="K2476" s="947"/>
      <c r="L2476" s="947"/>
      <c r="M2476" s="947"/>
      <c r="N2476" s="947"/>
      <c r="O2476" s="947"/>
      <c r="P2476" s="947"/>
      <c r="Q2476" s="947"/>
      <c r="R2476" s="947"/>
      <c r="S2476" s="947">
        <v>0</v>
      </c>
      <c r="T2476" s="948">
        <v>0</v>
      </c>
      <c r="U2476" s="949">
        <v>0</v>
      </c>
      <c r="V2476" s="947">
        <v>0</v>
      </c>
      <c r="W2476" s="947">
        <v>0</v>
      </c>
      <c r="X2476" s="947"/>
      <c r="Y2476" s="947">
        <f t="shared" si="80"/>
        <v>29.097999999999999</v>
      </c>
      <c r="Z2476" s="947"/>
      <c r="AA2476" s="947">
        <v>0</v>
      </c>
      <c r="AB2476" s="947">
        <v>335.97</v>
      </c>
      <c r="AC2476" s="947">
        <v>0</v>
      </c>
      <c r="AD2476" s="947"/>
      <c r="AE2476" s="947"/>
      <c r="AF2476" s="950">
        <v>351.64</v>
      </c>
      <c r="AG2476" s="950">
        <v>0</v>
      </c>
    </row>
    <row r="2477" spans="1:34" s="952" customFormat="1" x14ac:dyDescent="0.2">
      <c r="A2477" s="946">
        <v>38993</v>
      </c>
      <c r="B2477" s="953">
        <v>20.768000000000001</v>
      </c>
      <c r="C2477" s="953"/>
      <c r="D2477" s="947">
        <v>9.8379999999999992</v>
      </c>
      <c r="E2477" s="947"/>
      <c r="F2477" s="947">
        <f t="shared" si="79"/>
        <v>30.606000000000002</v>
      </c>
      <c r="G2477" s="947"/>
      <c r="H2477" s="947"/>
      <c r="I2477" s="947"/>
      <c r="J2477" s="947"/>
      <c r="K2477" s="947"/>
      <c r="L2477" s="947"/>
      <c r="M2477" s="947"/>
      <c r="N2477" s="947"/>
      <c r="O2477" s="947"/>
      <c r="P2477" s="947"/>
      <c r="Q2477" s="947"/>
      <c r="R2477" s="947"/>
      <c r="S2477" s="947">
        <v>0</v>
      </c>
      <c r="T2477" s="948">
        <v>0</v>
      </c>
      <c r="U2477" s="949">
        <v>0</v>
      </c>
      <c r="V2477" s="947">
        <v>0</v>
      </c>
      <c r="W2477" s="947">
        <v>0</v>
      </c>
      <c r="X2477" s="947"/>
      <c r="Y2477" s="947">
        <f t="shared" si="80"/>
        <v>30.606000000000002</v>
      </c>
      <c r="Z2477" s="947"/>
      <c r="AA2477" s="947">
        <v>0</v>
      </c>
      <c r="AB2477" s="947">
        <v>335.72</v>
      </c>
      <c r="AC2477" s="947">
        <v>0</v>
      </c>
      <c r="AD2477" s="947"/>
      <c r="AE2477" s="947"/>
      <c r="AF2477" s="947">
        <v>351.5</v>
      </c>
      <c r="AG2477" s="947">
        <v>0</v>
      </c>
    </row>
    <row r="2478" spans="1:34" s="952" customFormat="1" x14ac:dyDescent="0.2">
      <c r="A2478" s="946">
        <v>38994</v>
      </c>
      <c r="B2478" s="947">
        <v>21.096</v>
      </c>
      <c r="C2478" s="947"/>
      <c r="D2478" s="947">
        <v>10.279</v>
      </c>
      <c r="E2478" s="947"/>
      <c r="F2478" s="947">
        <f t="shared" si="79"/>
        <v>31.375</v>
      </c>
      <c r="G2478" s="947"/>
      <c r="H2478" s="947"/>
      <c r="I2478" s="947"/>
      <c r="J2478" s="947"/>
      <c r="K2478" s="947"/>
      <c r="L2478" s="947"/>
      <c r="M2478" s="947"/>
      <c r="N2478" s="947"/>
      <c r="O2478" s="947"/>
      <c r="P2478" s="947"/>
      <c r="Q2478" s="947"/>
      <c r="R2478" s="947"/>
      <c r="S2478" s="950">
        <v>0</v>
      </c>
      <c r="T2478" s="948">
        <v>0</v>
      </c>
      <c r="U2478" s="949">
        <v>0</v>
      </c>
      <c r="V2478" s="947">
        <v>0</v>
      </c>
      <c r="W2478" s="947">
        <v>0</v>
      </c>
      <c r="X2478" s="947"/>
      <c r="Y2478" s="947">
        <f t="shared" si="80"/>
        <v>31.375</v>
      </c>
      <c r="Z2478" s="947"/>
      <c r="AA2478" s="947">
        <v>0</v>
      </c>
      <c r="AB2478" s="950">
        <v>335.66</v>
      </c>
      <c r="AC2478" s="950">
        <v>0</v>
      </c>
      <c r="AD2478" s="950"/>
      <c r="AE2478" s="950"/>
      <c r="AF2478" s="950">
        <v>351.35</v>
      </c>
      <c r="AG2478" s="950">
        <v>0</v>
      </c>
    </row>
    <row r="2479" spans="1:34" s="952" customFormat="1" x14ac:dyDescent="0.2">
      <c r="A2479" s="946">
        <v>38995</v>
      </c>
      <c r="B2479" s="947">
        <v>20.934999999999999</v>
      </c>
      <c r="C2479" s="947"/>
      <c r="D2479" s="947">
        <v>10.496</v>
      </c>
      <c r="E2479" s="947"/>
      <c r="F2479" s="947">
        <f t="shared" si="79"/>
        <v>31.430999999999997</v>
      </c>
      <c r="G2479" s="947"/>
      <c r="H2479" s="947"/>
      <c r="I2479" s="947"/>
      <c r="J2479" s="947"/>
      <c r="K2479" s="947"/>
      <c r="L2479" s="947"/>
      <c r="M2479" s="947"/>
      <c r="N2479" s="947"/>
      <c r="O2479" s="947"/>
      <c r="P2479" s="947"/>
      <c r="Q2479" s="947"/>
      <c r="R2479" s="947"/>
      <c r="S2479" s="950">
        <v>0</v>
      </c>
      <c r="T2479" s="948">
        <v>0</v>
      </c>
      <c r="U2479" s="949">
        <v>0</v>
      </c>
      <c r="V2479" s="947">
        <v>0</v>
      </c>
      <c r="W2479" s="947">
        <v>0</v>
      </c>
      <c r="X2479" s="947"/>
      <c r="Y2479" s="947">
        <f t="shared" si="80"/>
        <v>31.430999999999997</v>
      </c>
      <c r="Z2479" s="947"/>
      <c r="AA2479" s="947">
        <v>0</v>
      </c>
      <c r="AB2479" s="950">
        <v>335.45</v>
      </c>
      <c r="AC2479" s="950">
        <v>0.09</v>
      </c>
      <c r="AD2479" s="950"/>
      <c r="AE2479" s="950"/>
      <c r="AF2479" s="950">
        <v>351.3</v>
      </c>
      <c r="AG2479" s="950">
        <v>0</v>
      </c>
    </row>
    <row r="2480" spans="1:34" s="952" customFormat="1" x14ac:dyDescent="0.2">
      <c r="A2480" s="946">
        <v>38996</v>
      </c>
      <c r="B2480" s="947">
        <v>21.327000000000002</v>
      </c>
      <c r="C2480" s="947"/>
      <c r="D2480" s="947">
        <v>7.1749999999999998</v>
      </c>
      <c r="E2480" s="947"/>
      <c r="F2480" s="947">
        <f t="shared" si="79"/>
        <v>28.502000000000002</v>
      </c>
      <c r="G2480" s="947"/>
      <c r="H2480" s="947"/>
      <c r="I2480" s="947"/>
      <c r="J2480" s="947"/>
      <c r="K2480" s="947"/>
      <c r="L2480" s="947"/>
      <c r="M2480" s="947"/>
      <c r="N2480" s="947"/>
      <c r="O2480" s="947"/>
      <c r="P2480" s="947"/>
      <c r="Q2480" s="947"/>
      <c r="R2480" s="947"/>
      <c r="S2480" s="950">
        <v>0</v>
      </c>
      <c r="T2480" s="948">
        <v>0</v>
      </c>
      <c r="U2480" s="949">
        <v>0</v>
      </c>
      <c r="V2480" s="947">
        <v>0</v>
      </c>
      <c r="W2480" s="947">
        <v>0</v>
      </c>
      <c r="X2480" s="947"/>
      <c r="Y2480" s="947">
        <f t="shared" si="80"/>
        <v>28.502000000000002</v>
      </c>
      <c r="Z2480" s="947"/>
      <c r="AA2480" s="947">
        <v>0</v>
      </c>
      <c r="AB2480" s="947">
        <v>336.61</v>
      </c>
      <c r="AC2480" s="947">
        <v>0.1</v>
      </c>
      <c r="AD2480" s="947"/>
      <c r="AE2480" s="947"/>
      <c r="AF2480" s="947">
        <v>351.36</v>
      </c>
      <c r="AG2480" s="947">
        <v>0.67</v>
      </c>
    </row>
    <row r="2481" spans="1:33" s="952" customFormat="1" x14ac:dyDescent="0.2">
      <c r="A2481" s="946">
        <v>38997</v>
      </c>
      <c r="B2481" s="947">
        <v>19.227</v>
      </c>
      <c r="C2481" s="947"/>
      <c r="D2481" s="947">
        <v>6.399</v>
      </c>
      <c r="E2481" s="947"/>
      <c r="F2481" s="947">
        <f t="shared" si="79"/>
        <v>25.626000000000001</v>
      </c>
      <c r="G2481" s="947"/>
      <c r="H2481" s="947"/>
      <c r="I2481" s="947"/>
      <c r="J2481" s="947"/>
      <c r="K2481" s="947"/>
      <c r="L2481" s="947"/>
      <c r="M2481" s="947"/>
      <c r="N2481" s="947"/>
      <c r="O2481" s="947"/>
      <c r="P2481" s="947"/>
      <c r="Q2481" s="947"/>
      <c r="R2481" s="947"/>
      <c r="S2481" s="950">
        <v>0</v>
      </c>
      <c r="T2481" s="948">
        <v>0</v>
      </c>
      <c r="U2481" s="949">
        <v>0</v>
      </c>
      <c r="V2481" s="947">
        <v>0</v>
      </c>
      <c r="W2481" s="947">
        <v>0</v>
      </c>
      <c r="X2481" s="947"/>
      <c r="Y2481" s="947">
        <f t="shared" si="80"/>
        <v>25.626000000000001</v>
      </c>
      <c r="Z2481" s="947"/>
      <c r="AA2481" s="947">
        <v>0</v>
      </c>
      <c r="AB2481" s="947">
        <v>336.94</v>
      </c>
      <c r="AC2481" s="947">
        <v>0</v>
      </c>
      <c r="AD2481" s="947"/>
      <c r="AE2481" s="947"/>
      <c r="AF2481" s="947">
        <v>351.2</v>
      </c>
      <c r="AG2481" s="947">
        <v>0.05</v>
      </c>
    </row>
    <row r="2482" spans="1:33" s="952" customFormat="1" x14ac:dyDescent="0.2">
      <c r="A2482" s="946">
        <v>38998</v>
      </c>
      <c r="B2482" s="950">
        <v>17.402000000000001</v>
      </c>
      <c r="C2482" s="950"/>
      <c r="D2482" s="947">
        <v>6.3819999999999997</v>
      </c>
      <c r="E2482" s="947"/>
      <c r="F2482" s="947">
        <f t="shared" si="79"/>
        <v>23.783999999999999</v>
      </c>
      <c r="G2482" s="947"/>
      <c r="H2482" s="947"/>
      <c r="I2482" s="947"/>
      <c r="J2482" s="947"/>
      <c r="K2482" s="947"/>
      <c r="L2482" s="947"/>
      <c r="M2482" s="947"/>
      <c r="N2482" s="947"/>
      <c r="O2482" s="947"/>
      <c r="P2482" s="947"/>
      <c r="Q2482" s="947"/>
      <c r="R2482" s="947"/>
      <c r="S2482" s="950">
        <v>0</v>
      </c>
      <c r="T2482" s="948">
        <v>0</v>
      </c>
      <c r="U2482" s="949">
        <v>0</v>
      </c>
      <c r="V2482" s="947">
        <v>0</v>
      </c>
      <c r="W2482" s="947">
        <v>0</v>
      </c>
      <c r="X2482" s="947"/>
      <c r="Y2482" s="947">
        <f t="shared" si="80"/>
        <v>23.783999999999999</v>
      </c>
      <c r="Z2482" s="947"/>
      <c r="AA2482" s="947">
        <v>0</v>
      </c>
      <c r="AB2482" s="947">
        <v>336.88</v>
      </c>
      <c r="AC2482" s="947">
        <v>0</v>
      </c>
      <c r="AD2482" s="947"/>
      <c r="AE2482" s="947"/>
      <c r="AF2482" s="980">
        <v>351.15</v>
      </c>
      <c r="AG2482" s="947">
        <v>0.01</v>
      </c>
    </row>
    <row r="2483" spans="1:33" s="952" customFormat="1" x14ac:dyDescent="0.2">
      <c r="A2483" s="946">
        <v>38999</v>
      </c>
      <c r="B2483" s="947">
        <v>18.975000000000001</v>
      </c>
      <c r="C2483" s="947"/>
      <c r="D2483" s="947">
        <v>8.4580000000000002</v>
      </c>
      <c r="E2483" s="947"/>
      <c r="F2483" s="947">
        <f t="shared" si="79"/>
        <v>27.433</v>
      </c>
      <c r="G2483" s="947"/>
      <c r="H2483" s="947"/>
      <c r="I2483" s="947"/>
      <c r="J2483" s="947"/>
      <c r="K2483" s="947"/>
      <c r="L2483" s="947"/>
      <c r="M2483" s="947"/>
      <c r="N2483" s="947"/>
      <c r="O2483" s="947"/>
      <c r="P2483" s="947"/>
      <c r="Q2483" s="947"/>
      <c r="R2483" s="947"/>
      <c r="S2483" s="950">
        <v>0</v>
      </c>
      <c r="T2483" s="948">
        <v>0</v>
      </c>
      <c r="U2483" s="949">
        <v>0</v>
      </c>
      <c r="V2483" s="947">
        <v>0</v>
      </c>
      <c r="W2483" s="947">
        <v>0</v>
      </c>
      <c r="X2483" s="947"/>
      <c r="Y2483" s="947">
        <f t="shared" si="80"/>
        <v>27.433</v>
      </c>
      <c r="Z2483" s="947"/>
      <c r="AA2483" s="947">
        <v>0</v>
      </c>
      <c r="AB2483" s="947">
        <v>337.1</v>
      </c>
      <c r="AC2483" s="947">
        <v>0</v>
      </c>
      <c r="AD2483" s="947"/>
      <c r="AE2483" s="947"/>
      <c r="AF2483" s="950">
        <v>351.1</v>
      </c>
      <c r="AG2483" s="950">
        <v>0</v>
      </c>
    </row>
    <row r="2484" spans="1:33" s="952" customFormat="1" x14ac:dyDescent="0.2">
      <c r="A2484" s="946">
        <v>39000</v>
      </c>
      <c r="B2484" s="947">
        <v>17.315999999999999</v>
      </c>
      <c r="C2484" s="947"/>
      <c r="D2484" s="950">
        <v>10.566000000000001</v>
      </c>
      <c r="E2484" s="950"/>
      <c r="F2484" s="947">
        <f t="shared" si="79"/>
        <v>27.881999999999998</v>
      </c>
      <c r="G2484" s="947"/>
      <c r="H2484" s="947"/>
      <c r="I2484" s="947"/>
      <c r="J2484" s="947"/>
      <c r="K2484" s="947"/>
      <c r="L2484" s="947"/>
      <c r="M2484" s="947"/>
      <c r="N2484" s="947"/>
      <c r="O2484" s="947"/>
      <c r="P2484" s="947"/>
      <c r="Q2484" s="947"/>
      <c r="R2484" s="947"/>
      <c r="S2484" s="950">
        <v>0</v>
      </c>
      <c r="T2484" s="948">
        <v>0</v>
      </c>
      <c r="U2484" s="949">
        <v>0</v>
      </c>
      <c r="V2484" s="1014">
        <v>0</v>
      </c>
      <c r="W2484" s="1014">
        <v>0</v>
      </c>
      <c r="X2484" s="1014"/>
      <c r="Y2484" s="947">
        <f t="shared" si="80"/>
        <v>27.881999999999998</v>
      </c>
      <c r="Z2484" s="947"/>
      <c r="AA2484" s="947">
        <v>0</v>
      </c>
      <c r="AB2484" s="1016">
        <v>337.08</v>
      </c>
      <c r="AC2484" s="950">
        <v>0</v>
      </c>
      <c r="AD2484" s="950"/>
      <c r="AE2484" s="950"/>
      <c r="AF2484" s="947">
        <v>351</v>
      </c>
      <c r="AG2484" s="947">
        <v>0</v>
      </c>
    </row>
    <row r="2485" spans="1:33" s="952" customFormat="1" x14ac:dyDescent="0.2">
      <c r="A2485" s="946">
        <v>39001</v>
      </c>
      <c r="B2485" s="947">
        <v>17.992999999999999</v>
      </c>
      <c r="C2485" s="947"/>
      <c r="D2485" s="947">
        <v>5.43</v>
      </c>
      <c r="E2485" s="947"/>
      <c r="F2485" s="947">
        <f t="shared" si="79"/>
        <v>23.422999999999998</v>
      </c>
      <c r="G2485" s="947"/>
      <c r="H2485" s="947"/>
      <c r="I2485" s="947"/>
      <c r="J2485" s="947"/>
      <c r="K2485" s="947"/>
      <c r="L2485" s="947"/>
      <c r="M2485" s="947"/>
      <c r="N2485" s="947"/>
      <c r="O2485" s="947"/>
      <c r="P2485" s="947"/>
      <c r="Q2485" s="947"/>
      <c r="R2485" s="947"/>
      <c r="S2485" s="950">
        <v>0</v>
      </c>
      <c r="T2485" s="948">
        <v>0</v>
      </c>
      <c r="U2485" s="949">
        <v>0</v>
      </c>
      <c r="V2485" s="1014">
        <v>0</v>
      </c>
      <c r="W2485" s="1014">
        <v>0</v>
      </c>
      <c r="X2485" s="1014"/>
      <c r="Y2485" s="947">
        <f t="shared" si="80"/>
        <v>23.422999999999998</v>
      </c>
      <c r="Z2485" s="947"/>
      <c r="AA2485" s="947">
        <v>0</v>
      </c>
      <c r="AB2485" s="947">
        <v>336.99</v>
      </c>
      <c r="AC2485" s="947">
        <v>0.02</v>
      </c>
      <c r="AD2485" s="947"/>
      <c r="AE2485" s="947"/>
      <c r="AF2485" s="947">
        <v>350.9</v>
      </c>
      <c r="AG2485" s="947">
        <v>0.03</v>
      </c>
    </row>
    <row r="2486" spans="1:33" s="952" customFormat="1" x14ac:dyDescent="0.2">
      <c r="A2486" s="946">
        <v>39002</v>
      </c>
      <c r="B2486" s="950">
        <v>18.989000000000001</v>
      </c>
      <c r="C2486" s="950"/>
      <c r="D2486" s="947">
        <v>10.375999999999999</v>
      </c>
      <c r="E2486" s="947"/>
      <c r="F2486" s="947">
        <f t="shared" si="79"/>
        <v>29.365000000000002</v>
      </c>
      <c r="G2486" s="947"/>
      <c r="H2486" s="947"/>
      <c r="I2486" s="947"/>
      <c r="J2486" s="947"/>
      <c r="K2486" s="947"/>
      <c r="L2486" s="947"/>
      <c r="M2486" s="947"/>
      <c r="N2486" s="947"/>
      <c r="O2486" s="947"/>
      <c r="P2486" s="947"/>
      <c r="Q2486" s="947"/>
      <c r="R2486" s="947"/>
      <c r="S2486" s="950">
        <v>0</v>
      </c>
      <c r="T2486" s="948">
        <v>0</v>
      </c>
      <c r="U2486" s="949">
        <v>0</v>
      </c>
      <c r="V2486" s="1014">
        <v>0</v>
      </c>
      <c r="W2486" s="1014">
        <v>0</v>
      </c>
      <c r="X2486" s="1014"/>
      <c r="Y2486" s="947">
        <f t="shared" si="80"/>
        <v>29.365000000000002</v>
      </c>
      <c r="Z2486" s="947"/>
      <c r="AA2486" s="947">
        <v>0</v>
      </c>
      <c r="AB2486" s="947">
        <v>336.85</v>
      </c>
      <c r="AC2486" s="947">
        <v>0</v>
      </c>
      <c r="AD2486" s="947"/>
      <c r="AE2486" s="947"/>
      <c r="AF2486" s="947">
        <v>350.9</v>
      </c>
      <c r="AG2486" s="947">
        <v>0</v>
      </c>
    </row>
    <row r="2487" spans="1:33" s="952" customFormat="1" x14ac:dyDescent="0.2">
      <c r="A2487" s="946">
        <v>39003</v>
      </c>
      <c r="B2487" s="947">
        <v>16.271000000000001</v>
      </c>
      <c r="C2487" s="947"/>
      <c r="D2487" s="947">
        <v>9.5180000000000007</v>
      </c>
      <c r="E2487" s="947"/>
      <c r="F2487" s="947">
        <f t="shared" si="79"/>
        <v>25.789000000000001</v>
      </c>
      <c r="G2487" s="947"/>
      <c r="H2487" s="947"/>
      <c r="I2487" s="947"/>
      <c r="J2487" s="947"/>
      <c r="K2487" s="947"/>
      <c r="L2487" s="947"/>
      <c r="M2487" s="947"/>
      <c r="N2487" s="947"/>
      <c r="O2487" s="947"/>
      <c r="P2487" s="947"/>
      <c r="Q2487" s="947"/>
      <c r="R2487" s="947"/>
      <c r="S2487" s="947">
        <v>0</v>
      </c>
      <c r="T2487" s="948">
        <v>0</v>
      </c>
      <c r="U2487" s="949">
        <v>0</v>
      </c>
      <c r="V2487" s="1014">
        <v>0</v>
      </c>
      <c r="W2487" s="1014">
        <v>0</v>
      </c>
      <c r="X2487" s="1014"/>
      <c r="Y2487" s="947">
        <f t="shared" si="80"/>
        <v>25.789000000000001</v>
      </c>
      <c r="Z2487" s="947"/>
      <c r="AA2487" s="947">
        <v>0</v>
      </c>
      <c r="AB2487" s="950">
        <v>336.72</v>
      </c>
      <c r="AC2487" s="950">
        <v>0</v>
      </c>
      <c r="AD2487" s="950"/>
      <c r="AE2487" s="950"/>
      <c r="AF2487" s="947">
        <v>350.84</v>
      </c>
      <c r="AG2487" s="947">
        <v>0</v>
      </c>
    </row>
    <row r="2488" spans="1:33" s="952" customFormat="1" x14ac:dyDescent="0.2">
      <c r="A2488" s="946">
        <v>39004</v>
      </c>
      <c r="B2488" s="947">
        <v>18.315999999999999</v>
      </c>
      <c r="C2488" s="947"/>
      <c r="D2488" s="947">
        <v>8.8770000000000007</v>
      </c>
      <c r="E2488" s="947"/>
      <c r="F2488" s="947">
        <f t="shared" si="79"/>
        <v>27.192999999999998</v>
      </c>
      <c r="G2488" s="947"/>
      <c r="H2488" s="947"/>
      <c r="I2488" s="947"/>
      <c r="J2488" s="947"/>
      <c r="K2488" s="947"/>
      <c r="L2488" s="947"/>
      <c r="M2488" s="947"/>
      <c r="N2488" s="947"/>
      <c r="O2488" s="947"/>
      <c r="P2488" s="947"/>
      <c r="Q2488" s="947"/>
      <c r="R2488" s="947"/>
      <c r="S2488" s="947">
        <v>0</v>
      </c>
      <c r="T2488" s="948">
        <v>0</v>
      </c>
      <c r="U2488" s="949">
        <v>0</v>
      </c>
      <c r="V2488" s="1014">
        <v>0</v>
      </c>
      <c r="W2488" s="1014">
        <v>0</v>
      </c>
      <c r="X2488" s="1014"/>
      <c r="Y2488" s="947">
        <f t="shared" si="80"/>
        <v>27.192999999999998</v>
      </c>
      <c r="Z2488" s="947"/>
      <c r="AA2488" s="947">
        <v>0</v>
      </c>
      <c r="AB2488" s="947">
        <v>336.54</v>
      </c>
      <c r="AC2488" s="947">
        <v>0</v>
      </c>
      <c r="AD2488" s="947"/>
      <c r="AE2488" s="947"/>
      <c r="AF2488" s="947">
        <v>350.75</v>
      </c>
      <c r="AG2488" s="947">
        <v>0</v>
      </c>
    </row>
    <row r="2489" spans="1:33" s="952" customFormat="1" x14ac:dyDescent="0.2">
      <c r="A2489" s="946">
        <v>39005</v>
      </c>
      <c r="B2489" s="947">
        <v>17.989999999999998</v>
      </c>
      <c r="C2489" s="947"/>
      <c r="D2489" s="947">
        <v>8.7249999999999996</v>
      </c>
      <c r="E2489" s="947"/>
      <c r="F2489" s="947">
        <f t="shared" si="79"/>
        <v>26.714999999999996</v>
      </c>
      <c r="G2489" s="947"/>
      <c r="H2489" s="947"/>
      <c r="I2489" s="947"/>
      <c r="J2489" s="947"/>
      <c r="K2489" s="947"/>
      <c r="L2489" s="947"/>
      <c r="M2489" s="947"/>
      <c r="N2489" s="947"/>
      <c r="O2489" s="947"/>
      <c r="P2489" s="947"/>
      <c r="Q2489" s="947"/>
      <c r="R2489" s="947"/>
      <c r="S2489" s="947">
        <v>0</v>
      </c>
      <c r="T2489" s="948">
        <v>0</v>
      </c>
      <c r="U2489" s="949">
        <v>0</v>
      </c>
      <c r="V2489" s="1014">
        <v>0</v>
      </c>
      <c r="W2489" s="1014">
        <v>0</v>
      </c>
      <c r="X2489" s="1014"/>
      <c r="Y2489" s="947">
        <f t="shared" si="80"/>
        <v>26.714999999999996</v>
      </c>
      <c r="Z2489" s="947"/>
      <c r="AA2489" s="947">
        <v>0</v>
      </c>
      <c r="AB2489" s="947">
        <v>336.31</v>
      </c>
      <c r="AC2489" s="947">
        <v>0</v>
      </c>
      <c r="AD2489" s="947"/>
      <c r="AE2489" s="947"/>
      <c r="AF2489" s="947">
        <v>350.6</v>
      </c>
      <c r="AG2489" s="947">
        <v>0</v>
      </c>
    </row>
    <row r="2490" spans="1:33" s="952" customFormat="1" x14ac:dyDescent="0.2">
      <c r="A2490" s="946">
        <v>39006</v>
      </c>
      <c r="B2490" s="947">
        <v>19.265999999999998</v>
      </c>
      <c r="C2490" s="947"/>
      <c r="D2490" s="947">
        <v>7.9509999999999996</v>
      </c>
      <c r="E2490" s="947"/>
      <c r="F2490" s="947">
        <f t="shared" si="79"/>
        <v>27.216999999999999</v>
      </c>
      <c r="G2490" s="947"/>
      <c r="H2490" s="947"/>
      <c r="I2490" s="947"/>
      <c r="J2490" s="947"/>
      <c r="K2490" s="947"/>
      <c r="L2490" s="947"/>
      <c r="M2490" s="947"/>
      <c r="N2490" s="947"/>
      <c r="O2490" s="947"/>
      <c r="P2490" s="947"/>
      <c r="Q2490" s="947"/>
      <c r="R2490" s="947"/>
      <c r="S2490" s="947">
        <v>0</v>
      </c>
      <c r="T2490" s="948">
        <v>0</v>
      </c>
      <c r="U2490" s="949">
        <v>0</v>
      </c>
      <c r="V2490" s="1014">
        <v>0</v>
      </c>
      <c r="W2490" s="1014">
        <v>0</v>
      </c>
      <c r="X2490" s="1014"/>
      <c r="Y2490" s="947">
        <f t="shared" si="80"/>
        <v>27.216999999999999</v>
      </c>
      <c r="Z2490" s="947"/>
      <c r="AA2490" s="947">
        <v>0</v>
      </c>
      <c r="AB2490" s="947">
        <v>336.08</v>
      </c>
      <c r="AC2490" s="947">
        <v>0.05</v>
      </c>
      <c r="AD2490" s="947"/>
      <c r="AE2490" s="947"/>
      <c r="AF2490" s="1016">
        <v>350.5</v>
      </c>
      <c r="AG2490" s="950">
        <v>0.05</v>
      </c>
    </row>
    <row r="2491" spans="1:33" s="952" customFormat="1" x14ac:dyDescent="0.2">
      <c r="A2491" s="946">
        <v>39007</v>
      </c>
      <c r="B2491" s="947">
        <v>16.585000000000001</v>
      </c>
      <c r="C2491" s="947"/>
      <c r="D2491" s="947">
        <v>10.429</v>
      </c>
      <c r="E2491" s="947"/>
      <c r="F2491" s="947">
        <f t="shared" si="79"/>
        <v>27.014000000000003</v>
      </c>
      <c r="G2491" s="947"/>
      <c r="H2491" s="947"/>
      <c r="I2491" s="947"/>
      <c r="J2491" s="947"/>
      <c r="K2491" s="947"/>
      <c r="L2491" s="947"/>
      <c r="M2491" s="947"/>
      <c r="N2491" s="947"/>
      <c r="O2491" s="947"/>
      <c r="P2491" s="947"/>
      <c r="Q2491" s="947"/>
      <c r="R2491" s="947"/>
      <c r="S2491" s="950">
        <v>0</v>
      </c>
      <c r="T2491" s="948">
        <v>0</v>
      </c>
      <c r="U2491" s="949">
        <v>0</v>
      </c>
      <c r="V2491" s="947">
        <v>0</v>
      </c>
      <c r="W2491" s="947">
        <v>0</v>
      </c>
      <c r="X2491" s="947"/>
      <c r="Y2491" s="947">
        <f t="shared" si="80"/>
        <v>27.014000000000003</v>
      </c>
      <c r="Z2491" s="947"/>
      <c r="AA2491" s="947">
        <v>0</v>
      </c>
      <c r="AB2491" s="947">
        <v>336.06</v>
      </c>
      <c r="AC2491" s="947">
        <v>0.52</v>
      </c>
      <c r="AD2491" s="947"/>
      <c r="AE2491" s="947"/>
      <c r="AF2491" s="947">
        <v>350.4</v>
      </c>
      <c r="AG2491" s="947">
        <v>1.1499999999999999</v>
      </c>
    </row>
    <row r="2492" spans="1:33" s="952" customFormat="1" x14ac:dyDescent="0.2">
      <c r="A2492" s="946">
        <v>39008</v>
      </c>
      <c r="B2492" s="950">
        <v>19.550999999999998</v>
      </c>
      <c r="C2492" s="950"/>
      <c r="D2492" s="947">
        <v>8.1210000000000004</v>
      </c>
      <c r="E2492" s="947"/>
      <c r="F2492" s="947">
        <f t="shared" si="79"/>
        <v>27.671999999999997</v>
      </c>
      <c r="G2492" s="947"/>
      <c r="H2492" s="947"/>
      <c r="I2492" s="947"/>
      <c r="J2492" s="947"/>
      <c r="K2492" s="947"/>
      <c r="L2492" s="947"/>
      <c r="M2492" s="947"/>
      <c r="N2492" s="947"/>
      <c r="O2492" s="947"/>
      <c r="P2492" s="947"/>
      <c r="Q2492" s="947"/>
      <c r="R2492" s="947"/>
      <c r="S2492" s="950">
        <v>0</v>
      </c>
      <c r="T2492" s="948">
        <v>0</v>
      </c>
      <c r="U2492" s="949">
        <v>0</v>
      </c>
      <c r="V2492" s="947">
        <v>0</v>
      </c>
      <c r="W2492" s="947">
        <v>0</v>
      </c>
      <c r="X2492" s="947"/>
      <c r="Y2492" s="947">
        <f t="shared" si="80"/>
        <v>27.671999999999997</v>
      </c>
      <c r="Z2492" s="947"/>
      <c r="AA2492" s="947">
        <v>0</v>
      </c>
      <c r="AB2492" s="947">
        <v>336.19</v>
      </c>
      <c r="AC2492" s="947">
        <v>0</v>
      </c>
      <c r="AD2492" s="947"/>
      <c r="AE2492" s="947"/>
      <c r="AF2492" s="947">
        <v>350.5</v>
      </c>
      <c r="AG2492" s="947">
        <v>0</v>
      </c>
    </row>
    <row r="2493" spans="1:33" s="952" customFormat="1" x14ac:dyDescent="0.2">
      <c r="A2493" s="946">
        <v>39009</v>
      </c>
      <c r="B2493" s="947">
        <v>19.405999999999999</v>
      </c>
      <c r="C2493" s="947"/>
      <c r="D2493" s="947">
        <v>6.4960000000000004</v>
      </c>
      <c r="E2493" s="947"/>
      <c r="F2493" s="947">
        <f t="shared" si="79"/>
        <v>25.902000000000001</v>
      </c>
      <c r="G2493" s="947"/>
      <c r="H2493" s="947"/>
      <c r="I2493" s="947"/>
      <c r="J2493" s="947"/>
      <c r="K2493" s="947"/>
      <c r="L2493" s="947"/>
      <c r="M2493" s="947"/>
      <c r="N2493" s="947"/>
      <c r="O2493" s="947"/>
      <c r="P2493" s="947"/>
      <c r="Q2493" s="947"/>
      <c r="R2493" s="947"/>
      <c r="S2493" s="950">
        <v>0</v>
      </c>
      <c r="T2493" s="958">
        <v>0</v>
      </c>
      <c r="U2493" s="949">
        <v>0</v>
      </c>
      <c r="V2493" s="947">
        <v>0</v>
      </c>
      <c r="W2493" s="947">
        <v>0</v>
      </c>
      <c r="X2493" s="947"/>
      <c r="Y2493" s="947">
        <f t="shared" si="80"/>
        <v>25.902000000000001</v>
      </c>
      <c r="Z2493" s="947"/>
      <c r="AA2493" s="947">
        <v>0</v>
      </c>
      <c r="AB2493" s="947">
        <v>336.26</v>
      </c>
      <c r="AC2493" s="947">
        <v>0</v>
      </c>
      <c r="AD2493" s="947"/>
      <c r="AE2493" s="947"/>
      <c r="AF2493" s="950">
        <v>350.5</v>
      </c>
      <c r="AG2493" s="950">
        <v>0.03</v>
      </c>
    </row>
    <row r="2494" spans="1:33" s="952" customFormat="1" x14ac:dyDescent="0.2">
      <c r="A2494" s="946">
        <v>39010</v>
      </c>
      <c r="B2494" s="947">
        <v>20.530999999999999</v>
      </c>
      <c r="C2494" s="947"/>
      <c r="D2494" s="947">
        <v>7.7770000000000001</v>
      </c>
      <c r="E2494" s="947"/>
      <c r="F2494" s="947">
        <f t="shared" si="79"/>
        <v>28.308</v>
      </c>
      <c r="G2494" s="947"/>
      <c r="H2494" s="947"/>
      <c r="I2494" s="947"/>
      <c r="J2494" s="947"/>
      <c r="K2494" s="947"/>
      <c r="L2494" s="947"/>
      <c r="M2494" s="947"/>
      <c r="N2494" s="947"/>
      <c r="O2494" s="947"/>
      <c r="P2494" s="947"/>
      <c r="Q2494" s="947"/>
      <c r="R2494" s="947"/>
      <c r="S2494" s="950">
        <v>0</v>
      </c>
      <c r="T2494" s="958">
        <v>0</v>
      </c>
      <c r="U2494" s="949">
        <v>0</v>
      </c>
      <c r="V2494" s="947">
        <v>0</v>
      </c>
      <c r="W2494" s="947">
        <v>0</v>
      </c>
      <c r="X2494" s="947"/>
      <c r="Y2494" s="947">
        <f t="shared" si="80"/>
        <v>28.308</v>
      </c>
      <c r="Z2494" s="947"/>
      <c r="AA2494" s="947">
        <v>0</v>
      </c>
      <c r="AB2494" s="947">
        <v>336.11</v>
      </c>
      <c r="AC2494" s="947">
        <v>0</v>
      </c>
      <c r="AD2494" s="947"/>
      <c r="AE2494" s="947"/>
      <c r="AF2494" s="950">
        <v>350.6</v>
      </c>
      <c r="AG2494" s="950">
        <v>0</v>
      </c>
    </row>
    <row r="2495" spans="1:33" s="952" customFormat="1" x14ac:dyDescent="0.2">
      <c r="A2495" s="946">
        <v>39011</v>
      </c>
      <c r="B2495" s="947">
        <v>18.254000000000001</v>
      </c>
      <c r="C2495" s="947"/>
      <c r="D2495" s="947">
        <v>7.3710000000000004</v>
      </c>
      <c r="E2495" s="947"/>
      <c r="F2495" s="947">
        <f t="shared" si="79"/>
        <v>25.625</v>
      </c>
      <c r="G2495" s="947"/>
      <c r="H2495" s="947"/>
      <c r="I2495" s="947"/>
      <c r="J2495" s="947"/>
      <c r="K2495" s="947"/>
      <c r="L2495" s="947"/>
      <c r="M2495" s="947"/>
      <c r="N2495" s="947"/>
      <c r="O2495" s="947"/>
      <c r="P2495" s="947"/>
      <c r="Q2495" s="947"/>
      <c r="R2495" s="947"/>
      <c r="S2495" s="950">
        <v>0</v>
      </c>
      <c r="T2495" s="958">
        <v>0</v>
      </c>
      <c r="U2495" s="949">
        <v>0</v>
      </c>
      <c r="V2495" s="947">
        <v>0</v>
      </c>
      <c r="W2495" s="947">
        <v>0</v>
      </c>
      <c r="X2495" s="947"/>
      <c r="Y2495" s="947">
        <f t="shared" si="80"/>
        <v>25.625</v>
      </c>
      <c r="Z2495" s="947"/>
      <c r="AA2495" s="947">
        <v>0</v>
      </c>
      <c r="AB2495" s="947">
        <v>335.89</v>
      </c>
      <c r="AC2495" s="947">
        <v>0</v>
      </c>
      <c r="AD2495" s="947"/>
      <c r="AE2495" s="947"/>
      <c r="AF2495" s="950">
        <v>350.52</v>
      </c>
      <c r="AG2495" s="950">
        <v>0.23</v>
      </c>
    </row>
    <row r="2496" spans="1:33" s="952" customFormat="1" x14ac:dyDescent="0.2">
      <c r="A2496" s="946">
        <v>39012</v>
      </c>
      <c r="B2496" s="947">
        <v>16.866</v>
      </c>
      <c r="C2496" s="947"/>
      <c r="D2496" s="947">
        <v>7.0709999999999997</v>
      </c>
      <c r="E2496" s="947"/>
      <c r="F2496" s="947">
        <f t="shared" si="79"/>
        <v>23.936999999999998</v>
      </c>
      <c r="G2496" s="947"/>
      <c r="H2496" s="947"/>
      <c r="I2496" s="947"/>
      <c r="J2496" s="947"/>
      <c r="K2496" s="947"/>
      <c r="L2496" s="947"/>
      <c r="M2496" s="947"/>
      <c r="N2496" s="947"/>
      <c r="O2496" s="947"/>
      <c r="P2496" s="947"/>
      <c r="Q2496" s="947"/>
      <c r="R2496" s="947"/>
      <c r="S2496" s="950">
        <v>0</v>
      </c>
      <c r="T2496" s="958">
        <v>0</v>
      </c>
      <c r="U2496" s="949">
        <v>0</v>
      </c>
      <c r="V2496" s="947">
        <v>0</v>
      </c>
      <c r="W2496" s="947">
        <v>0</v>
      </c>
      <c r="X2496" s="947"/>
      <c r="Y2496" s="947">
        <f t="shared" si="80"/>
        <v>23.936999999999998</v>
      </c>
      <c r="Z2496" s="947"/>
      <c r="AA2496" s="947">
        <v>0</v>
      </c>
      <c r="AB2496" s="947">
        <v>335.65</v>
      </c>
      <c r="AC2496" s="947">
        <v>0.11</v>
      </c>
      <c r="AD2496" s="947"/>
      <c r="AE2496" s="947"/>
      <c r="AF2496" s="950">
        <v>350.45</v>
      </c>
      <c r="AG2496" s="950">
        <v>0</v>
      </c>
    </row>
    <row r="2497" spans="1:38" s="952" customFormat="1" x14ac:dyDescent="0.2">
      <c r="A2497" s="946">
        <v>39013</v>
      </c>
      <c r="B2497" s="947">
        <v>19.087</v>
      </c>
      <c r="C2497" s="947"/>
      <c r="D2497" s="947">
        <v>7.3529999999999998</v>
      </c>
      <c r="E2497" s="947"/>
      <c r="F2497" s="947">
        <f t="shared" si="79"/>
        <v>26.439999999999998</v>
      </c>
      <c r="G2497" s="947"/>
      <c r="H2497" s="947"/>
      <c r="I2497" s="947"/>
      <c r="J2497" s="947"/>
      <c r="K2497" s="947"/>
      <c r="L2497" s="947"/>
      <c r="M2497" s="947"/>
      <c r="N2497" s="947"/>
      <c r="O2497" s="947"/>
      <c r="P2497" s="947"/>
      <c r="Q2497" s="947"/>
      <c r="R2497" s="947"/>
      <c r="S2497" s="950">
        <v>0</v>
      </c>
      <c r="T2497" s="948">
        <v>0</v>
      </c>
      <c r="U2497" s="981">
        <v>0</v>
      </c>
      <c r="V2497" s="947">
        <v>0</v>
      </c>
      <c r="W2497" s="947">
        <v>0</v>
      </c>
      <c r="X2497" s="947"/>
      <c r="Y2497" s="947">
        <f t="shared" si="80"/>
        <v>26.439999999999998</v>
      </c>
      <c r="Z2497" s="947"/>
      <c r="AA2497" s="947">
        <v>0</v>
      </c>
      <c r="AB2497" s="947">
        <v>335.62</v>
      </c>
      <c r="AC2497" s="947">
        <v>0</v>
      </c>
      <c r="AD2497" s="947"/>
      <c r="AE2497" s="947"/>
      <c r="AF2497" s="947">
        <v>350.4</v>
      </c>
      <c r="AG2497" s="947">
        <v>0</v>
      </c>
    </row>
    <row r="2498" spans="1:38" s="952" customFormat="1" x14ac:dyDescent="0.2">
      <c r="A2498" s="946">
        <v>39014</v>
      </c>
      <c r="B2498" s="947">
        <v>19.3</v>
      </c>
      <c r="C2498" s="947"/>
      <c r="D2498" s="947">
        <v>6.5949999999999998</v>
      </c>
      <c r="E2498" s="947"/>
      <c r="F2498" s="947">
        <f t="shared" si="79"/>
        <v>25.895</v>
      </c>
      <c r="G2498" s="947"/>
      <c r="H2498" s="947"/>
      <c r="I2498" s="947"/>
      <c r="J2498" s="947"/>
      <c r="K2498" s="947"/>
      <c r="L2498" s="947"/>
      <c r="M2498" s="947"/>
      <c r="N2498" s="947"/>
      <c r="O2498" s="947"/>
      <c r="P2498" s="947"/>
      <c r="Q2498" s="947"/>
      <c r="R2498" s="947"/>
      <c r="S2498" s="950">
        <v>0</v>
      </c>
      <c r="T2498" s="948">
        <v>0</v>
      </c>
      <c r="U2498" s="981">
        <v>0</v>
      </c>
      <c r="V2498" s="947">
        <v>0</v>
      </c>
      <c r="W2498" s="947">
        <v>0</v>
      </c>
      <c r="X2498" s="947"/>
      <c r="Y2498" s="947">
        <f t="shared" si="80"/>
        <v>25.895</v>
      </c>
      <c r="Z2498" s="947"/>
      <c r="AA2498" s="947">
        <v>0</v>
      </c>
      <c r="AB2498" s="947">
        <v>335.55</v>
      </c>
      <c r="AC2498" s="947">
        <v>0</v>
      </c>
      <c r="AD2498" s="947"/>
      <c r="AE2498" s="947"/>
      <c r="AF2498" s="947">
        <v>350.3</v>
      </c>
      <c r="AG2498" s="947">
        <v>0</v>
      </c>
    </row>
    <row r="2499" spans="1:38" s="952" customFormat="1" x14ac:dyDescent="0.2">
      <c r="A2499" s="946">
        <v>39015</v>
      </c>
      <c r="B2499" s="947">
        <v>19.763999999999999</v>
      </c>
      <c r="C2499" s="947"/>
      <c r="D2499" s="947">
        <v>8.0649999999999995</v>
      </c>
      <c r="E2499" s="947"/>
      <c r="F2499" s="947">
        <f t="shared" si="79"/>
        <v>27.829000000000001</v>
      </c>
      <c r="G2499" s="947"/>
      <c r="H2499" s="947"/>
      <c r="I2499" s="947"/>
      <c r="J2499" s="947"/>
      <c r="K2499" s="947"/>
      <c r="L2499" s="947"/>
      <c r="M2499" s="947"/>
      <c r="N2499" s="947"/>
      <c r="O2499" s="947"/>
      <c r="P2499" s="947"/>
      <c r="Q2499" s="947"/>
      <c r="R2499" s="947"/>
      <c r="S2499" s="950">
        <v>0</v>
      </c>
      <c r="T2499" s="948">
        <v>0</v>
      </c>
      <c r="U2499" s="981">
        <v>0</v>
      </c>
      <c r="V2499" s="947">
        <v>0</v>
      </c>
      <c r="W2499" s="947">
        <v>0</v>
      </c>
      <c r="X2499" s="947"/>
      <c r="Y2499" s="947">
        <f t="shared" si="80"/>
        <v>27.829000000000001</v>
      </c>
      <c r="Z2499" s="947"/>
      <c r="AA2499" s="947">
        <v>0</v>
      </c>
      <c r="AB2499" s="947">
        <v>335.45</v>
      </c>
      <c r="AC2499" s="947">
        <v>0</v>
      </c>
      <c r="AD2499" s="947"/>
      <c r="AE2499" s="947"/>
      <c r="AF2499" s="950">
        <v>350.3</v>
      </c>
      <c r="AG2499" s="950">
        <v>0</v>
      </c>
    </row>
    <row r="2500" spans="1:38" s="952" customFormat="1" x14ac:dyDescent="0.2">
      <c r="A2500" s="946">
        <v>39016</v>
      </c>
      <c r="B2500" s="947">
        <v>19.593</v>
      </c>
      <c r="C2500" s="947"/>
      <c r="D2500" s="947">
        <v>6.7480000000000002</v>
      </c>
      <c r="E2500" s="947"/>
      <c r="F2500" s="947">
        <f t="shared" si="79"/>
        <v>26.341000000000001</v>
      </c>
      <c r="G2500" s="947"/>
      <c r="H2500" s="947"/>
      <c r="I2500" s="947"/>
      <c r="J2500" s="947"/>
      <c r="K2500" s="947"/>
      <c r="L2500" s="947"/>
      <c r="M2500" s="947"/>
      <c r="N2500" s="947"/>
      <c r="O2500" s="947"/>
      <c r="P2500" s="947"/>
      <c r="Q2500" s="947"/>
      <c r="R2500" s="947"/>
      <c r="S2500" s="950">
        <v>0</v>
      </c>
      <c r="T2500" s="948">
        <v>0</v>
      </c>
      <c r="U2500" s="981">
        <v>0</v>
      </c>
      <c r="V2500" s="947">
        <v>0</v>
      </c>
      <c r="W2500" s="947">
        <v>0</v>
      </c>
      <c r="X2500" s="947"/>
      <c r="Y2500" s="947">
        <f t="shared" si="80"/>
        <v>26.341000000000001</v>
      </c>
      <c r="Z2500" s="947"/>
      <c r="AA2500" s="947">
        <v>0</v>
      </c>
      <c r="AB2500" s="947">
        <v>335.28</v>
      </c>
      <c r="AC2500" s="947">
        <v>0</v>
      </c>
      <c r="AD2500" s="947"/>
      <c r="AE2500" s="947"/>
      <c r="AF2500" s="947">
        <v>350.2</v>
      </c>
      <c r="AG2500" s="947">
        <v>0</v>
      </c>
    </row>
    <row r="2501" spans="1:38" s="952" customFormat="1" x14ac:dyDescent="0.2">
      <c r="A2501" s="946">
        <v>39017</v>
      </c>
      <c r="B2501" s="947">
        <v>17.271999999999998</v>
      </c>
      <c r="C2501" s="947"/>
      <c r="D2501" s="947">
        <v>6.3730000000000002</v>
      </c>
      <c r="E2501" s="947"/>
      <c r="F2501" s="947">
        <f t="shared" si="79"/>
        <v>23.645</v>
      </c>
      <c r="G2501" s="947"/>
      <c r="H2501" s="947"/>
      <c r="I2501" s="947"/>
      <c r="J2501" s="947"/>
      <c r="K2501" s="947"/>
      <c r="L2501" s="947"/>
      <c r="M2501" s="947"/>
      <c r="N2501" s="947"/>
      <c r="O2501" s="947"/>
      <c r="P2501" s="947"/>
      <c r="Q2501" s="947"/>
      <c r="R2501" s="947"/>
      <c r="S2501" s="950">
        <v>0</v>
      </c>
      <c r="T2501" s="948">
        <v>0</v>
      </c>
      <c r="U2501" s="981">
        <v>0</v>
      </c>
      <c r="V2501" s="947">
        <v>0</v>
      </c>
      <c r="W2501" s="947">
        <v>0</v>
      </c>
      <c r="X2501" s="947"/>
      <c r="Y2501" s="947">
        <f t="shared" si="80"/>
        <v>23.645</v>
      </c>
      <c r="Z2501" s="947"/>
      <c r="AA2501" s="947">
        <v>0</v>
      </c>
      <c r="AB2501" s="947">
        <v>336.03</v>
      </c>
      <c r="AC2501" s="947">
        <v>1.1200000000000001</v>
      </c>
      <c r="AD2501" s="947"/>
      <c r="AE2501" s="947"/>
      <c r="AF2501" s="947">
        <v>350.5</v>
      </c>
      <c r="AG2501" s="947">
        <v>1.2</v>
      </c>
    </row>
    <row r="2502" spans="1:38" s="952" customFormat="1" x14ac:dyDescent="0.2">
      <c r="A2502" s="946">
        <v>39018</v>
      </c>
      <c r="B2502" s="947">
        <v>18.283999999999999</v>
      </c>
      <c r="C2502" s="947"/>
      <c r="D2502" s="947">
        <v>6.4690000000000003</v>
      </c>
      <c r="E2502" s="947"/>
      <c r="F2502" s="947">
        <f t="shared" si="79"/>
        <v>24.753</v>
      </c>
      <c r="G2502" s="947"/>
      <c r="H2502" s="947"/>
      <c r="I2502" s="947"/>
      <c r="J2502" s="947"/>
      <c r="K2502" s="947"/>
      <c r="L2502" s="947"/>
      <c r="M2502" s="947"/>
      <c r="N2502" s="947"/>
      <c r="O2502" s="947"/>
      <c r="P2502" s="947"/>
      <c r="Q2502" s="947"/>
      <c r="R2502" s="947"/>
      <c r="S2502" s="950">
        <v>0</v>
      </c>
      <c r="T2502" s="948">
        <v>0</v>
      </c>
      <c r="U2502" s="981">
        <v>0</v>
      </c>
      <c r="V2502" s="947">
        <v>0</v>
      </c>
      <c r="W2502" s="947">
        <v>0</v>
      </c>
      <c r="X2502" s="947"/>
      <c r="Y2502" s="947">
        <f t="shared" si="80"/>
        <v>24.753</v>
      </c>
      <c r="Z2502" s="947"/>
      <c r="AA2502" s="947">
        <v>0</v>
      </c>
      <c r="AB2502" s="947">
        <v>336.34</v>
      </c>
      <c r="AC2502" s="947">
        <v>0</v>
      </c>
      <c r="AD2502" s="947"/>
      <c r="AE2502" s="947"/>
      <c r="AF2502" s="947">
        <v>350.6</v>
      </c>
      <c r="AG2502" s="947">
        <v>0</v>
      </c>
    </row>
    <row r="2503" spans="1:38" s="952" customFormat="1" x14ac:dyDescent="0.2">
      <c r="A2503" s="946">
        <v>39019</v>
      </c>
      <c r="B2503" s="947">
        <v>17.699000000000002</v>
      </c>
      <c r="C2503" s="947"/>
      <c r="D2503" s="947">
        <v>7.8849999999999998</v>
      </c>
      <c r="E2503" s="947"/>
      <c r="F2503" s="947">
        <f t="shared" si="79"/>
        <v>25.584000000000003</v>
      </c>
      <c r="G2503" s="947"/>
      <c r="H2503" s="947"/>
      <c r="I2503" s="947"/>
      <c r="J2503" s="947"/>
      <c r="K2503" s="947"/>
      <c r="L2503" s="947"/>
      <c r="M2503" s="947"/>
      <c r="N2503" s="947"/>
      <c r="O2503" s="947"/>
      <c r="P2503" s="947"/>
      <c r="Q2503" s="947"/>
      <c r="R2503" s="947"/>
      <c r="S2503" s="950">
        <v>0</v>
      </c>
      <c r="T2503" s="948">
        <v>0</v>
      </c>
      <c r="U2503" s="981">
        <v>0</v>
      </c>
      <c r="V2503" s="947">
        <v>0</v>
      </c>
      <c r="W2503" s="947">
        <v>0</v>
      </c>
      <c r="X2503" s="947"/>
      <c r="Y2503" s="947">
        <f t="shared" si="80"/>
        <v>25.584000000000003</v>
      </c>
      <c r="Z2503" s="947"/>
      <c r="AA2503" s="947">
        <v>0</v>
      </c>
      <c r="AB2503" s="947">
        <v>336.27</v>
      </c>
      <c r="AC2503" s="947">
        <v>0</v>
      </c>
      <c r="AD2503" s="947"/>
      <c r="AE2503" s="947"/>
      <c r="AF2503" s="980">
        <v>350.5</v>
      </c>
      <c r="AG2503" s="947">
        <v>0</v>
      </c>
    </row>
    <row r="2504" spans="1:38" s="952" customFormat="1" x14ac:dyDescent="0.2">
      <c r="A2504" s="946">
        <v>39020</v>
      </c>
      <c r="B2504" s="947">
        <v>18.867000000000001</v>
      </c>
      <c r="C2504" s="947"/>
      <c r="D2504" s="947">
        <v>6.6970000000000001</v>
      </c>
      <c r="E2504" s="947"/>
      <c r="F2504" s="947">
        <f t="shared" si="79"/>
        <v>25.564</v>
      </c>
      <c r="G2504" s="947"/>
      <c r="H2504" s="947"/>
      <c r="I2504" s="947"/>
      <c r="J2504" s="947"/>
      <c r="K2504" s="947"/>
      <c r="L2504" s="947"/>
      <c r="M2504" s="947"/>
      <c r="N2504" s="947"/>
      <c r="O2504" s="947"/>
      <c r="P2504" s="947"/>
      <c r="Q2504" s="947"/>
      <c r="R2504" s="947"/>
      <c r="S2504" s="947">
        <v>0</v>
      </c>
      <c r="T2504" s="948">
        <v>0</v>
      </c>
      <c r="U2504" s="981">
        <v>0</v>
      </c>
      <c r="V2504" s="947">
        <v>0</v>
      </c>
      <c r="W2504" s="947">
        <v>0</v>
      </c>
      <c r="X2504" s="947"/>
      <c r="Y2504" s="947">
        <f t="shared" si="80"/>
        <v>25.564</v>
      </c>
      <c r="Z2504" s="947"/>
      <c r="AA2504" s="947">
        <v>0</v>
      </c>
      <c r="AB2504" s="980">
        <v>336.15</v>
      </c>
      <c r="AC2504" s="947">
        <v>0</v>
      </c>
      <c r="AD2504" s="947"/>
      <c r="AE2504" s="947"/>
      <c r="AF2504" s="980">
        <v>350.5</v>
      </c>
      <c r="AG2504" s="947">
        <v>0</v>
      </c>
    </row>
    <row r="2505" spans="1:38" s="952" customFormat="1" x14ac:dyDescent="0.2">
      <c r="A2505" s="946">
        <v>39021</v>
      </c>
      <c r="B2505" s="947">
        <v>20.454000000000001</v>
      </c>
      <c r="C2505" s="947"/>
      <c r="D2505" s="947">
        <v>6.4029999999999996</v>
      </c>
      <c r="E2505" s="947"/>
      <c r="F2505" s="947">
        <f t="shared" si="79"/>
        <v>26.856999999999999</v>
      </c>
      <c r="G2505" s="947"/>
      <c r="H2505" s="947"/>
      <c r="I2505" s="947"/>
      <c r="J2505" s="947"/>
      <c r="K2505" s="947"/>
      <c r="L2505" s="947"/>
      <c r="M2505" s="947"/>
      <c r="N2505" s="947"/>
      <c r="O2505" s="947"/>
      <c r="P2505" s="947"/>
      <c r="Q2505" s="947"/>
      <c r="R2505" s="947"/>
      <c r="S2505" s="947">
        <v>0</v>
      </c>
      <c r="T2505" s="948">
        <v>0</v>
      </c>
      <c r="U2505" s="981">
        <v>0</v>
      </c>
      <c r="V2505" s="947">
        <v>0</v>
      </c>
      <c r="W2505" s="947">
        <v>0</v>
      </c>
      <c r="X2505" s="947"/>
      <c r="Y2505" s="947">
        <f t="shared" si="80"/>
        <v>26.856999999999999</v>
      </c>
      <c r="Z2505" s="947"/>
      <c r="AA2505" s="947">
        <v>0</v>
      </c>
      <c r="AB2505" s="980">
        <v>336.14</v>
      </c>
      <c r="AC2505" s="947">
        <v>0</v>
      </c>
      <c r="AD2505" s="947"/>
      <c r="AE2505" s="947"/>
      <c r="AF2505" s="947">
        <v>350.5</v>
      </c>
      <c r="AG2505" s="947">
        <v>0</v>
      </c>
    </row>
    <row r="2506" spans="1:38" s="952" customFormat="1" x14ac:dyDescent="0.2">
      <c r="A2506" s="946">
        <v>39022</v>
      </c>
      <c r="B2506" s="947">
        <v>19.318000000000001</v>
      </c>
      <c r="C2506" s="947"/>
      <c r="D2506" s="947">
        <v>6.6070000000000002</v>
      </c>
      <c r="E2506" s="947"/>
      <c r="F2506" s="947">
        <f t="shared" si="79"/>
        <v>25.925000000000001</v>
      </c>
      <c r="G2506" s="947"/>
      <c r="H2506" s="947"/>
      <c r="I2506" s="947"/>
      <c r="J2506" s="947"/>
      <c r="K2506" s="947"/>
      <c r="L2506" s="947"/>
      <c r="M2506" s="947"/>
      <c r="N2506" s="947"/>
      <c r="O2506" s="947"/>
      <c r="P2506" s="947"/>
      <c r="Q2506" s="947"/>
      <c r="R2506" s="947"/>
      <c r="S2506" s="947">
        <v>0</v>
      </c>
      <c r="T2506" s="948">
        <v>0</v>
      </c>
      <c r="U2506" s="949">
        <v>0</v>
      </c>
      <c r="V2506" s="947">
        <v>0</v>
      </c>
      <c r="W2506" s="947">
        <v>0</v>
      </c>
      <c r="X2506" s="947"/>
      <c r="Y2506" s="947">
        <f t="shared" si="80"/>
        <v>25.925000000000001</v>
      </c>
      <c r="Z2506" s="947"/>
      <c r="AA2506" s="947">
        <v>0</v>
      </c>
      <c r="AB2506" s="947">
        <v>336.12</v>
      </c>
      <c r="AC2506" s="947">
        <v>0</v>
      </c>
      <c r="AD2506" s="947">
        <v>16.347000000000001</v>
      </c>
      <c r="AE2506" s="947"/>
      <c r="AF2506" s="950">
        <v>350.59</v>
      </c>
      <c r="AG2506" s="950">
        <v>0</v>
      </c>
      <c r="AL2506" s="950">
        <v>16.13</v>
      </c>
    </row>
    <row r="2507" spans="1:38" s="952" customFormat="1" x14ac:dyDescent="0.2">
      <c r="A2507" s="946">
        <v>39023</v>
      </c>
      <c r="B2507" s="947">
        <v>20.286999999999999</v>
      </c>
      <c r="C2507" s="947"/>
      <c r="D2507" s="947">
        <v>6.617</v>
      </c>
      <c r="E2507" s="947"/>
      <c r="F2507" s="947">
        <f t="shared" si="79"/>
        <v>26.904</v>
      </c>
      <c r="G2507" s="947"/>
      <c r="H2507" s="947"/>
      <c r="I2507" s="947"/>
      <c r="J2507" s="947"/>
      <c r="K2507" s="947"/>
      <c r="L2507" s="947"/>
      <c r="M2507" s="947"/>
      <c r="N2507" s="947"/>
      <c r="O2507" s="947"/>
      <c r="P2507" s="947"/>
      <c r="Q2507" s="947"/>
      <c r="R2507" s="947"/>
      <c r="S2507" s="947">
        <v>0</v>
      </c>
      <c r="T2507" s="948">
        <v>0</v>
      </c>
      <c r="U2507" s="949">
        <v>0</v>
      </c>
      <c r="V2507" s="947">
        <v>0</v>
      </c>
      <c r="W2507" s="947">
        <v>0</v>
      </c>
      <c r="X2507" s="947"/>
      <c r="Y2507" s="947">
        <f t="shared" si="80"/>
        <v>26.904</v>
      </c>
      <c r="Z2507" s="947"/>
      <c r="AA2507" s="947">
        <v>0</v>
      </c>
      <c r="AB2507" s="947">
        <v>336.25</v>
      </c>
      <c r="AC2507" s="947">
        <v>0</v>
      </c>
      <c r="AD2507" s="947">
        <v>19.02</v>
      </c>
      <c r="AE2507" s="947"/>
      <c r="AF2507" s="950">
        <v>350.48</v>
      </c>
      <c r="AG2507" s="950">
        <v>0</v>
      </c>
      <c r="AL2507" s="950">
        <v>17</v>
      </c>
    </row>
    <row r="2508" spans="1:38" s="952" customFormat="1" x14ac:dyDescent="0.2">
      <c r="A2508" s="946">
        <v>39024</v>
      </c>
      <c r="B2508" s="953">
        <v>19.373000000000001</v>
      </c>
      <c r="C2508" s="953"/>
      <c r="D2508" s="947">
        <v>6.883</v>
      </c>
      <c r="E2508" s="947"/>
      <c r="F2508" s="947">
        <f t="shared" si="79"/>
        <v>26.256</v>
      </c>
      <c r="G2508" s="947"/>
      <c r="H2508" s="947"/>
      <c r="I2508" s="947"/>
      <c r="J2508" s="947"/>
      <c r="K2508" s="947"/>
      <c r="L2508" s="947"/>
      <c r="M2508" s="947"/>
      <c r="N2508" s="947"/>
      <c r="O2508" s="947"/>
      <c r="P2508" s="947"/>
      <c r="Q2508" s="947"/>
      <c r="R2508" s="947"/>
      <c r="S2508" s="947">
        <v>0</v>
      </c>
      <c r="T2508" s="948">
        <v>0</v>
      </c>
      <c r="U2508" s="949">
        <v>0</v>
      </c>
      <c r="V2508" s="947">
        <v>0</v>
      </c>
      <c r="W2508" s="947">
        <v>0</v>
      </c>
      <c r="X2508" s="947"/>
      <c r="Y2508" s="947">
        <f t="shared" si="80"/>
        <v>26.256</v>
      </c>
      <c r="Z2508" s="947"/>
      <c r="AA2508" s="947">
        <v>0</v>
      </c>
      <c r="AB2508" s="947">
        <v>336.48</v>
      </c>
      <c r="AC2508" s="947">
        <v>0</v>
      </c>
      <c r="AD2508" s="947">
        <v>0</v>
      </c>
      <c r="AE2508" s="947"/>
      <c r="AF2508" s="947">
        <v>350.43</v>
      </c>
      <c r="AG2508" s="947">
        <v>0</v>
      </c>
      <c r="AL2508" s="947">
        <v>16</v>
      </c>
    </row>
    <row r="2509" spans="1:38" s="952" customFormat="1" x14ac:dyDescent="0.2">
      <c r="A2509" s="946">
        <v>39025</v>
      </c>
      <c r="B2509" s="947">
        <v>19.54</v>
      </c>
      <c r="C2509" s="947"/>
      <c r="D2509" s="947">
        <v>6.53</v>
      </c>
      <c r="E2509" s="947"/>
      <c r="F2509" s="947">
        <f t="shared" si="79"/>
        <v>26.07</v>
      </c>
      <c r="G2509" s="947"/>
      <c r="H2509" s="947"/>
      <c r="I2509" s="947"/>
      <c r="J2509" s="947"/>
      <c r="K2509" s="947"/>
      <c r="L2509" s="947"/>
      <c r="M2509" s="947"/>
      <c r="N2509" s="947"/>
      <c r="O2509" s="947"/>
      <c r="P2509" s="947"/>
      <c r="Q2509" s="947"/>
      <c r="R2509" s="947"/>
      <c r="S2509" s="947">
        <v>0</v>
      </c>
      <c r="T2509" s="948">
        <v>0</v>
      </c>
      <c r="U2509" s="949">
        <v>0</v>
      </c>
      <c r="V2509" s="947">
        <v>0</v>
      </c>
      <c r="W2509" s="947">
        <v>0</v>
      </c>
      <c r="X2509" s="947"/>
      <c r="Y2509" s="947">
        <f t="shared" si="80"/>
        <v>26.07</v>
      </c>
      <c r="Z2509" s="947"/>
      <c r="AA2509" s="947">
        <v>0</v>
      </c>
      <c r="AB2509" s="950">
        <v>336.45</v>
      </c>
      <c r="AC2509" s="950">
        <v>0</v>
      </c>
      <c r="AD2509" s="950">
        <v>0</v>
      </c>
      <c r="AE2509" s="950"/>
      <c r="AF2509" s="950">
        <v>350.4</v>
      </c>
      <c r="AG2509" s="950">
        <v>0</v>
      </c>
      <c r="AL2509" s="950">
        <v>0</v>
      </c>
    </row>
    <row r="2510" spans="1:38" s="952" customFormat="1" x14ac:dyDescent="0.2">
      <c r="A2510" s="946">
        <v>39026</v>
      </c>
      <c r="B2510" s="947">
        <v>18.318999999999999</v>
      </c>
      <c r="C2510" s="947"/>
      <c r="D2510" s="947">
        <v>6.4219999999999997</v>
      </c>
      <c r="E2510" s="947"/>
      <c r="F2510" s="947">
        <f t="shared" si="79"/>
        <v>24.741</v>
      </c>
      <c r="G2510" s="947"/>
      <c r="H2510" s="947"/>
      <c r="I2510" s="947"/>
      <c r="J2510" s="947"/>
      <c r="K2510" s="947"/>
      <c r="L2510" s="947"/>
      <c r="M2510" s="947"/>
      <c r="N2510" s="947"/>
      <c r="O2510" s="947"/>
      <c r="P2510" s="947"/>
      <c r="Q2510" s="947"/>
      <c r="R2510" s="947"/>
      <c r="S2510" s="947">
        <v>0</v>
      </c>
      <c r="T2510" s="948">
        <v>0</v>
      </c>
      <c r="U2510" s="949">
        <v>0</v>
      </c>
      <c r="V2510" s="947">
        <v>0</v>
      </c>
      <c r="W2510" s="947">
        <v>0</v>
      </c>
      <c r="X2510" s="947"/>
      <c r="Y2510" s="947">
        <f t="shared" si="80"/>
        <v>24.741</v>
      </c>
      <c r="Z2510" s="947"/>
      <c r="AA2510" s="947">
        <v>0</v>
      </c>
      <c r="AB2510" s="950">
        <v>336.4</v>
      </c>
      <c r="AC2510" s="950">
        <v>0</v>
      </c>
      <c r="AD2510" s="950">
        <v>0</v>
      </c>
      <c r="AE2510" s="950"/>
      <c r="AF2510" s="950">
        <v>350.35</v>
      </c>
      <c r="AG2510" s="950">
        <v>0</v>
      </c>
      <c r="AL2510" s="950">
        <v>1</v>
      </c>
    </row>
    <row r="2511" spans="1:38" s="952" customFormat="1" x14ac:dyDescent="0.2">
      <c r="A2511" s="946">
        <v>39027</v>
      </c>
      <c r="B2511" s="947">
        <v>20.131</v>
      </c>
      <c r="C2511" s="947"/>
      <c r="D2511" s="947">
        <v>6.5890000000000004</v>
      </c>
      <c r="E2511" s="947"/>
      <c r="F2511" s="947">
        <f t="shared" si="79"/>
        <v>26.72</v>
      </c>
      <c r="G2511" s="947"/>
      <c r="H2511" s="947"/>
      <c r="I2511" s="947"/>
      <c r="J2511" s="947"/>
      <c r="K2511" s="947"/>
      <c r="L2511" s="947"/>
      <c r="M2511" s="947"/>
      <c r="N2511" s="947"/>
      <c r="O2511" s="947"/>
      <c r="P2511" s="947"/>
      <c r="Q2511" s="947"/>
      <c r="R2511" s="947"/>
      <c r="S2511" s="950">
        <v>0</v>
      </c>
      <c r="T2511" s="948">
        <v>0</v>
      </c>
      <c r="U2511" s="949">
        <v>0</v>
      </c>
      <c r="V2511" s="947">
        <v>0</v>
      </c>
      <c r="W2511" s="947">
        <v>0</v>
      </c>
      <c r="X2511" s="947"/>
      <c r="Y2511" s="947">
        <f t="shared" si="80"/>
        <v>26.72</v>
      </c>
      <c r="Z2511" s="947"/>
      <c r="AA2511" s="947">
        <v>0</v>
      </c>
      <c r="AB2511" s="947">
        <v>336.38</v>
      </c>
      <c r="AC2511" s="947">
        <v>0</v>
      </c>
      <c r="AD2511" s="947">
        <v>0</v>
      </c>
      <c r="AE2511" s="947"/>
      <c r="AF2511" s="947">
        <v>350.3</v>
      </c>
      <c r="AG2511" s="947">
        <v>0</v>
      </c>
      <c r="AL2511" s="947">
        <v>4</v>
      </c>
    </row>
    <row r="2512" spans="1:38" s="952" customFormat="1" x14ac:dyDescent="0.2">
      <c r="A2512" s="946">
        <v>39028</v>
      </c>
      <c r="B2512" s="947">
        <v>19.186</v>
      </c>
      <c r="C2512" s="947"/>
      <c r="D2512" s="947">
        <v>6.5720000000000001</v>
      </c>
      <c r="E2512" s="947"/>
      <c r="F2512" s="947">
        <f t="shared" si="79"/>
        <v>25.757999999999999</v>
      </c>
      <c r="G2512" s="947"/>
      <c r="H2512" s="947"/>
      <c r="I2512" s="947"/>
      <c r="J2512" s="947"/>
      <c r="K2512" s="947"/>
      <c r="L2512" s="947"/>
      <c r="M2512" s="947"/>
      <c r="N2512" s="947"/>
      <c r="O2512" s="947"/>
      <c r="P2512" s="947"/>
      <c r="Q2512" s="947"/>
      <c r="R2512" s="947"/>
      <c r="S2512" s="950">
        <v>0</v>
      </c>
      <c r="T2512" s="948">
        <v>0</v>
      </c>
      <c r="U2512" s="949">
        <v>0</v>
      </c>
      <c r="V2512" s="947">
        <v>0</v>
      </c>
      <c r="W2512" s="947">
        <v>0</v>
      </c>
      <c r="X2512" s="947"/>
      <c r="Y2512" s="947">
        <f t="shared" si="80"/>
        <v>25.757999999999999</v>
      </c>
      <c r="Z2512" s="947"/>
      <c r="AA2512" s="947">
        <v>0</v>
      </c>
      <c r="AB2512" s="947">
        <v>338.54</v>
      </c>
      <c r="AC2512" s="947">
        <v>1.82</v>
      </c>
      <c r="AD2512" s="950">
        <v>0</v>
      </c>
      <c r="AE2512" s="950"/>
      <c r="AF2512" s="947">
        <v>351.25</v>
      </c>
      <c r="AG2512" s="947">
        <v>1.95</v>
      </c>
      <c r="AL2512" s="947">
        <v>1</v>
      </c>
    </row>
    <row r="2513" spans="1:38" s="952" customFormat="1" x14ac:dyDescent="0.2">
      <c r="A2513" s="946">
        <v>39029</v>
      </c>
      <c r="B2513" s="950">
        <v>19.172999999999998</v>
      </c>
      <c r="C2513" s="950"/>
      <c r="D2513" s="947">
        <v>6.7489999999999997</v>
      </c>
      <c r="E2513" s="947"/>
      <c r="F2513" s="947">
        <f t="shared" si="79"/>
        <v>25.921999999999997</v>
      </c>
      <c r="G2513" s="947"/>
      <c r="H2513" s="947"/>
      <c r="I2513" s="947"/>
      <c r="J2513" s="947"/>
      <c r="K2513" s="947"/>
      <c r="L2513" s="947"/>
      <c r="M2513" s="947"/>
      <c r="N2513" s="947"/>
      <c r="O2513" s="947"/>
      <c r="P2513" s="947"/>
      <c r="Q2513" s="947"/>
      <c r="R2513" s="947"/>
      <c r="S2513" s="950">
        <v>0</v>
      </c>
      <c r="T2513" s="948">
        <v>0</v>
      </c>
      <c r="U2513" s="949">
        <v>0</v>
      </c>
      <c r="V2513" s="947">
        <v>0</v>
      </c>
      <c r="W2513" s="947">
        <v>0</v>
      </c>
      <c r="X2513" s="947"/>
      <c r="Y2513" s="947">
        <f t="shared" si="80"/>
        <v>25.921999999999997</v>
      </c>
      <c r="Z2513" s="947"/>
      <c r="AA2513" s="947">
        <v>0</v>
      </c>
      <c r="AB2513" s="947">
        <v>341.32</v>
      </c>
      <c r="AC2513" s="947">
        <v>0</v>
      </c>
      <c r="AD2513" s="947">
        <v>0</v>
      </c>
      <c r="AE2513" s="947"/>
      <c r="AF2513" s="980">
        <v>352.15</v>
      </c>
      <c r="AG2513" s="947">
        <v>0.01</v>
      </c>
      <c r="AL2513" s="947">
        <v>6</v>
      </c>
    </row>
    <row r="2514" spans="1:38" s="952" customFormat="1" x14ac:dyDescent="0.2">
      <c r="A2514" s="946">
        <v>39030</v>
      </c>
      <c r="B2514" s="947">
        <v>19.387</v>
      </c>
      <c r="C2514" s="947"/>
      <c r="D2514" s="947">
        <v>7.1959999999999997</v>
      </c>
      <c r="E2514" s="947"/>
      <c r="F2514" s="947">
        <f t="shared" si="79"/>
        <v>26.582999999999998</v>
      </c>
      <c r="G2514" s="947"/>
      <c r="H2514" s="947"/>
      <c r="I2514" s="947"/>
      <c r="J2514" s="947"/>
      <c r="K2514" s="947"/>
      <c r="L2514" s="947"/>
      <c r="M2514" s="947"/>
      <c r="N2514" s="947"/>
      <c r="O2514" s="947"/>
      <c r="P2514" s="947"/>
      <c r="Q2514" s="947"/>
      <c r="R2514" s="947"/>
      <c r="S2514" s="950">
        <v>0</v>
      </c>
      <c r="T2514" s="948">
        <v>0</v>
      </c>
      <c r="U2514" s="949">
        <v>0</v>
      </c>
      <c r="V2514" s="947">
        <v>0</v>
      </c>
      <c r="W2514" s="947">
        <v>0</v>
      </c>
      <c r="X2514" s="947"/>
      <c r="Y2514" s="947">
        <f t="shared" si="80"/>
        <v>26.582999999999998</v>
      </c>
      <c r="Z2514" s="947"/>
      <c r="AA2514" s="947">
        <v>0</v>
      </c>
      <c r="AB2514" s="947">
        <v>341.75</v>
      </c>
      <c r="AC2514" s="947">
        <v>0</v>
      </c>
      <c r="AD2514" s="947">
        <v>0</v>
      </c>
      <c r="AE2514" s="947"/>
      <c r="AF2514" s="950">
        <v>352.37</v>
      </c>
      <c r="AG2514" s="950">
        <v>0</v>
      </c>
      <c r="AL2514" s="950">
        <v>9</v>
      </c>
    </row>
    <row r="2515" spans="1:38" s="952" customFormat="1" x14ac:dyDescent="0.2">
      <c r="A2515" s="946">
        <v>39031</v>
      </c>
      <c r="B2515" s="947">
        <v>19.585000000000001</v>
      </c>
      <c r="C2515" s="947"/>
      <c r="D2515" s="950">
        <v>6.5720000000000001</v>
      </c>
      <c r="E2515" s="950"/>
      <c r="F2515" s="947">
        <f t="shared" si="79"/>
        <v>26.157</v>
      </c>
      <c r="G2515" s="947"/>
      <c r="H2515" s="947"/>
      <c r="I2515" s="947"/>
      <c r="J2515" s="947"/>
      <c r="K2515" s="947"/>
      <c r="L2515" s="947"/>
      <c r="M2515" s="947"/>
      <c r="N2515" s="947"/>
      <c r="O2515" s="947"/>
      <c r="P2515" s="947"/>
      <c r="Q2515" s="947"/>
      <c r="R2515" s="947"/>
      <c r="S2515" s="950">
        <v>0</v>
      </c>
      <c r="T2515" s="948">
        <v>0</v>
      </c>
      <c r="U2515" s="949">
        <v>0</v>
      </c>
      <c r="V2515" s="1014">
        <v>0</v>
      </c>
      <c r="W2515" s="1014">
        <v>0</v>
      </c>
      <c r="X2515" s="1014"/>
      <c r="Y2515" s="947">
        <f t="shared" si="80"/>
        <v>26.157</v>
      </c>
      <c r="Z2515" s="947"/>
      <c r="AA2515" s="947">
        <v>0</v>
      </c>
      <c r="AB2515" s="1016">
        <v>342.53</v>
      </c>
      <c r="AC2515" s="950">
        <v>0</v>
      </c>
      <c r="AD2515" s="950">
        <v>0</v>
      </c>
      <c r="AE2515" s="950"/>
      <c r="AF2515" s="947">
        <v>352.47</v>
      </c>
      <c r="AG2515" s="947">
        <v>0</v>
      </c>
      <c r="AL2515" s="947">
        <v>12</v>
      </c>
    </row>
    <row r="2516" spans="1:38" s="952" customFormat="1" x14ac:dyDescent="0.2">
      <c r="A2516" s="946">
        <v>39032</v>
      </c>
      <c r="B2516" s="947">
        <v>18.93</v>
      </c>
      <c r="C2516" s="947"/>
      <c r="D2516" s="947">
        <v>6.9340000000000002</v>
      </c>
      <c r="E2516" s="947"/>
      <c r="F2516" s="947">
        <f t="shared" si="79"/>
        <v>25.864000000000001</v>
      </c>
      <c r="G2516" s="947"/>
      <c r="H2516" s="947"/>
      <c r="I2516" s="947"/>
      <c r="J2516" s="947"/>
      <c r="K2516" s="947"/>
      <c r="L2516" s="947"/>
      <c r="M2516" s="947"/>
      <c r="N2516" s="947"/>
      <c r="O2516" s="947"/>
      <c r="P2516" s="947"/>
      <c r="Q2516" s="947"/>
      <c r="R2516" s="947"/>
      <c r="S2516" s="950">
        <v>0</v>
      </c>
      <c r="T2516" s="948">
        <v>0</v>
      </c>
      <c r="U2516" s="949">
        <v>0</v>
      </c>
      <c r="V2516" s="1014">
        <v>0</v>
      </c>
      <c r="W2516" s="1014">
        <v>0</v>
      </c>
      <c r="X2516" s="1014"/>
      <c r="Y2516" s="947">
        <f t="shared" si="80"/>
        <v>25.864000000000001</v>
      </c>
      <c r="Z2516" s="947"/>
      <c r="AA2516" s="947">
        <v>0</v>
      </c>
      <c r="AB2516" s="947">
        <v>342.48</v>
      </c>
      <c r="AC2516" s="947">
        <v>0</v>
      </c>
      <c r="AD2516" s="947">
        <v>1.1000000000000001</v>
      </c>
      <c r="AE2516" s="947"/>
      <c r="AF2516" s="947">
        <v>352.85</v>
      </c>
      <c r="AG2516" s="947">
        <v>1.1599999999999999</v>
      </c>
      <c r="AL2516" s="947">
        <v>3</v>
      </c>
    </row>
    <row r="2517" spans="1:38" s="952" customFormat="1" x14ac:dyDescent="0.2">
      <c r="A2517" s="946">
        <v>39033</v>
      </c>
      <c r="B2517" s="950">
        <v>17.919</v>
      </c>
      <c r="C2517" s="950"/>
      <c r="D2517" s="947">
        <v>6.7720000000000002</v>
      </c>
      <c r="E2517" s="947"/>
      <c r="F2517" s="947">
        <f t="shared" si="79"/>
        <v>24.691000000000003</v>
      </c>
      <c r="G2517" s="947"/>
      <c r="H2517" s="947"/>
      <c r="I2517" s="947"/>
      <c r="J2517" s="947"/>
      <c r="K2517" s="947"/>
      <c r="L2517" s="947"/>
      <c r="M2517" s="947"/>
      <c r="N2517" s="947"/>
      <c r="O2517" s="947"/>
      <c r="P2517" s="947"/>
      <c r="Q2517" s="947"/>
      <c r="R2517" s="947"/>
      <c r="S2517" s="950">
        <v>0</v>
      </c>
      <c r="T2517" s="948">
        <v>0</v>
      </c>
      <c r="U2517" s="949">
        <v>0</v>
      </c>
      <c r="V2517" s="1014">
        <v>0</v>
      </c>
      <c r="W2517" s="1014">
        <v>0</v>
      </c>
      <c r="X2517" s="1014"/>
      <c r="Y2517" s="947">
        <f t="shared" si="80"/>
        <v>24.691000000000003</v>
      </c>
      <c r="Z2517" s="947"/>
      <c r="AA2517" s="947">
        <v>0</v>
      </c>
      <c r="AB2517" s="947">
        <v>342.24</v>
      </c>
      <c r="AC2517" s="947">
        <v>0</v>
      </c>
      <c r="AD2517" s="947">
        <v>0</v>
      </c>
      <c r="AE2517" s="947"/>
      <c r="AF2517" s="947">
        <v>354.57</v>
      </c>
      <c r="AG2517" s="947">
        <v>0</v>
      </c>
      <c r="AL2517" s="947">
        <v>0</v>
      </c>
    </row>
    <row r="2518" spans="1:38" s="952" customFormat="1" x14ac:dyDescent="0.2">
      <c r="A2518" s="946">
        <v>39034</v>
      </c>
      <c r="B2518" s="947">
        <v>20.218</v>
      </c>
      <c r="C2518" s="947"/>
      <c r="D2518" s="947">
        <v>5.508</v>
      </c>
      <c r="E2518" s="947"/>
      <c r="F2518" s="947">
        <f t="shared" si="79"/>
        <v>25.725999999999999</v>
      </c>
      <c r="G2518" s="947"/>
      <c r="H2518" s="947"/>
      <c r="I2518" s="947"/>
      <c r="J2518" s="947"/>
      <c r="K2518" s="947"/>
      <c r="L2518" s="947"/>
      <c r="M2518" s="947"/>
      <c r="N2518" s="947"/>
      <c r="O2518" s="947"/>
      <c r="P2518" s="947"/>
      <c r="Q2518" s="947"/>
      <c r="R2518" s="947"/>
      <c r="S2518" s="947">
        <v>0</v>
      </c>
      <c r="T2518" s="948">
        <v>0</v>
      </c>
      <c r="U2518" s="949">
        <v>0</v>
      </c>
      <c r="V2518" s="1014">
        <v>0</v>
      </c>
      <c r="W2518" s="1014">
        <v>0</v>
      </c>
      <c r="X2518" s="1014"/>
      <c r="Y2518" s="947">
        <f t="shared" si="80"/>
        <v>25.725999999999999</v>
      </c>
      <c r="Z2518" s="947"/>
      <c r="AA2518" s="947">
        <v>0</v>
      </c>
      <c r="AB2518" s="950">
        <v>341.74</v>
      </c>
      <c r="AC2518" s="950">
        <v>0</v>
      </c>
      <c r="AD2518" s="950">
        <v>0</v>
      </c>
      <c r="AE2518" s="950"/>
      <c r="AF2518" s="947">
        <v>354.89</v>
      </c>
      <c r="AG2518" s="947">
        <v>0</v>
      </c>
      <c r="AL2518" s="947">
        <v>9</v>
      </c>
    </row>
    <row r="2519" spans="1:38" s="952" customFormat="1" x14ac:dyDescent="0.2">
      <c r="A2519" s="946">
        <v>39035</v>
      </c>
      <c r="B2519" s="947">
        <v>18.683</v>
      </c>
      <c r="C2519" s="947"/>
      <c r="D2519" s="947">
        <v>6.4870000000000001</v>
      </c>
      <c r="E2519" s="947"/>
      <c r="F2519" s="947">
        <f t="shared" si="79"/>
        <v>25.17</v>
      </c>
      <c r="G2519" s="947"/>
      <c r="H2519" s="947"/>
      <c r="I2519" s="947"/>
      <c r="J2519" s="947"/>
      <c r="K2519" s="947"/>
      <c r="L2519" s="947"/>
      <c r="M2519" s="947"/>
      <c r="N2519" s="947"/>
      <c r="O2519" s="947"/>
      <c r="P2519" s="947"/>
      <c r="Q2519" s="947"/>
      <c r="R2519" s="947"/>
      <c r="S2519" s="947">
        <v>0</v>
      </c>
      <c r="T2519" s="948">
        <v>0</v>
      </c>
      <c r="U2519" s="949">
        <v>0</v>
      </c>
      <c r="V2519" s="1014">
        <v>0</v>
      </c>
      <c r="W2519" s="1014">
        <v>0</v>
      </c>
      <c r="X2519" s="1014"/>
      <c r="Y2519" s="947">
        <f t="shared" si="80"/>
        <v>25.17</v>
      </c>
      <c r="Z2519" s="947"/>
      <c r="AA2519" s="947">
        <v>0</v>
      </c>
      <c r="AB2519" s="947">
        <v>341.69</v>
      </c>
      <c r="AC2519" s="947">
        <v>0</v>
      </c>
      <c r="AD2519" s="947">
        <v>0</v>
      </c>
      <c r="AE2519" s="947"/>
      <c r="AF2519" s="947">
        <v>355.05</v>
      </c>
      <c r="AG2519" s="947">
        <v>0</v>
      </c>
      <c r="AL2519" s="947">
        <v>8</v>
      </c>
    </row>
    <row r="2520" spans="1:38" s="952" customFormat="1" x14ac:dyDescent="0.2">
      <c r="A2520" s="946">
        <v>39036</v>
      </c>
      <c r="B2520" s="947">
        <v>19.004000000000001</v>
      </c>
      <c r="C2520" s="947"/>
      <c r="D2520" s="947">
        <v>6.7309999999999999</v>
      </c>
      <c r="E2520" s="947"/>
      <c r="F2520" s="947">
        <f t="shared" si="79"/>
        <v>25.734999999999999</v>
      </c>
      <c r="G2520" s="947"/>
      <c r="H2520" s="947"/>
      <c r="I2520" s="947"/>
      <c r="J2520" s="947"/>
      <c r="K2520" s="947"/>
      <c r="L2520" s="947"/>
      <c r="M2520" s="947"/>
      <c r="N2520" s="947"/>
      <c r="O2520" s="947"/>
      <c r="P2520" s="947"/>
      <c r="Q2520" s="947"/>
      <c r="R2520" s="947"/>
      <c r="S2520" s="947">
        <v>0</v>
      </c>
      <c r="T2520" s="948">
        <v>0</v>
      </c>
      <c r="U2520" s="949">
        <v>0</v>
      </c>
      <c r="V2520" s="1014">
        <v>0</v>
      </c>
      <c r="W2520" s="1014">
        <v>0</v>
      </c>
      <c r="X2520" s="1014"/>
      <c r="Y2520" s="947">
        <f t="shared" si="80"/>
        <v>25.734999999999999</v>
      </c>
      <c r="Z2520" s="947"/>
      <c r="AA2520" s="947">
        <v>0</v>
      </c>
      <c r="AB2520" s="947">
        <v>341.76</v>
      </c>
      <c r="AC2520" s="947">
        <v>1.25</v>
      </c>
      <c r="AD2520" s="947">
        <v>0</v>
      </c>
      <c r="AE2520" s="947"/>
      <c r="AF2520" s="947">
        <v>355.27</v>
      </c>
      <c r="AG2520" s="947">
        <v>1.17</v>
      </c>
      <c r="AL2520" s="947">
        <v>5</v>
      </c>
    </row>
    <row r="2521" spans="1:38" s="952" customFormat="1" x14ac:dyDescent="0.2">
      <c r="A2521" s="946">
        <v>39037</v>
      </c>
      <c r="B2521" s="947">
        <v>19.603999999999999</v>
      </c>
      <c r="C2521" s="947"/>
      <c r="D2521" s="947">
        <v>6.6669999999999998</v>
      </c>
      <c r="E2521" s="947"/>
      <c r="F2521" s="947">
        <f t="shared" si="79"/>
        <v>26.271000000000001</v>
      </c>
      <c r="G2521" s="947"/>
      <c r="H2521" s="947"/>
      <c r="I2521" s="947"/>
      <c r="J2521" s="947"/>
      <c r="K2521" s="947"/>
      <c r="L2521" s="947"/>
      <c r="M2521" s="947"/>
      <c r="N2521" s="947"/>
      <c r="O2521" s="947"/>
      <c r="P2521" s="947"/>
      <c r="Q2521" s="947"/>
      <c r="R2521" s="947"/>
      <c r="S2521" s="947">
        <v>0</v>
      </c>
      <c r="T2521" s="948">
        <v>0</v>
      </c>
      <c r="U2521" s="949">
        <v>0</v>
      </c>
      <c r="V2521" s="1014">
        <v>0</v>
      </c>
      <c r="W2521" s="1014">
        <v>0</v>
      </c>
      <c r="X2521" s="1014"/>
      <c r="Y2521" s="947">
        <f t="shared" si="80"/>
        <v>26.271000000000001</v>
      </c>
      <c r="Z2521" s="947"/>
      <c r="AA2521" s="947">
        <v>0</v>
      </c>
      <c r="AB2521" s="947">
        <v>342.48</v>
      </c>
      <c r="AC2521" s="947">
        <v>0.43</v>
      </c>
      <c r="AD2521" s="947">
        <v>0</v>
      </c>
      <c r="AE2521" s="947"/>
      <c r="AF2521" s="1016">
        <v>355.78</v>
      </c>
      <c r="AG2521" s="950">
        <v>0.26</v>
      </c>
      <c r="AL2521" s="950">
        <v>5</v>
      </c>
    </row>
    <row r="2522" spans="1:38" s="952" customFormat="1" x14ac:dyDescent="0.2">
      <c r="A2522" s="946">
        <v>39038</v>
      </c>
      <c r="B2522" s="947">
        <v>19.632000000000001</v>
      </c>
      <c r="C2522" s="947"/>
      <c r="D2522" s="950">
        <v>6.43</v>
      </c>
      <c r="E2522" s="950"/>
      <c r="F2522" s="947">
        <f t="shared" si="79"/>
        <v>26.062000000000001</v>
      </c>
      <c r="G2522" s="947"/>
      <c r="H2522" s="947"/>
      <c r="I2522" s="947"/>
      <c r="J2522" s="947"/>
      <c r="K2522" s="947"/>
      <c r="L2522" s="947"/>
      <c r="M2522" s="947"/>
      <c r="N2522" s="947"/>
      <c r="O2522" s="947"/>
      <c r="P2522" s="947"/>
      <c r="Q2522" s="947"/>
      <c r="R2522" s="947"/>
      <c r="S2522" s="947">
        <v>0</v>
      </c>
      <c r="T2522" s="948">
        <v>0</v>
      </c>
      <c r="U2522" s="949">
        <v>0</v>
      </c>
      <c r="V2522" s="1014">
        <v>0</v>
      </c>
      <c r="W2522" s="1014">
        <v>0</v>
      </c>
      <c r="X2522" s="1014"/>
      <c r="Y2522" s="947">
        <f t="shared" si="80"/>
        <v>26.062000000000001</v>
      </c>
      <c r="Z2522" s="947"/>
      <c r="AA2522" s="947">
        <v>0</v>
      </c>
      <c r="AB2522" s="947">
        <v>342.07</v>
      </c>
      <c r="AC2522" s="947">
        <v>0</v>
      </c>
      <c r="AD2522" s="947">
        <v>0</v>
      </c>
      <c r="AE2522" s="947"/>
      <c r="AF2522" s="947">
        <v>355.45</v>
      </c>
      <c r="AG2522" s="947">
        <v>0</v>
      </c>
      <c r="AL2522" s="947">
        <v>4</v>
      </c>
    </row>
    <row r="2523" spans="1:38" s="952" customFormat="1" x14ac:dyDescent="0.2">
      <c r="A2523" s="946">
        <v>39039</v>
      </c>
      <c r="B2523" s="950">
        <v>18.646000000000001</v>
      </c>
      <c r="C2523" s="950"/>
      <c r="D2523" s="950">
        <v>6.4130000000000003</v>
      </c>
      <c r="E2523" s="950"/>
      <c r="F2523" s="947">
        <f t="shared" si="79"/>
        <v>25.059000000000001</v>
      </c>
      <c r="G2523" s="947"/>
      <c r="H2523" s="947"/>
      <c r="I2523" s="947"/>
      <c r="J2523" s="947"/>
      <c r="K2523" s="947"/>
      <c r="L2523" s="947"/>
      <c r="M2523" s="947"/>
      <c r="N2523" s="947"/>
      <c r="O2523" s="947"/>
      <c r="P2523" s="947"/>
      <c r="Q2523" s="947"/>
      <c r="R2523" s="947"/>
      <c r="S2523" s="947">
        <v>0</v>
      </c>
      <c r="T2523" s="948">
        <v>0</v>
      </c>
      <c r="U2523" s="949">
        <v>0</v>
      </c>
      <c r="V2523" s="1014">
        <v>0</v>
      </c>
      <c r="W2523" s="1014">
        <v>0</v>
      </c>
      <c r="X2523" s="1014"/>
      <c r="Y2523" s="947">
        <f t="shared" si="80"/>
        <v>25.059000000000001</v>
      </c>
      <c r="Z2523" s="947"/>
      <c r="AA2523" s="947">
        <v>0</v>
      </c>
      <c r="AB2523" s="947">
        <v>341.52</v>
      </c>
      <c r="AC2523" s="947">
        <v>0</v>
      </c>
      <c r="AD2523" s="947">
        <v>0</v>
      </c>
      <c r="AE2523" s="947"/>
      <c r="AF2523" s="947">
        <v>355.32</v>
      </c>
      <c r="AG2523" s="947">
        <v>0</v>
      </c>
      <c r="AL2523" s="947">
        <v>1</v>
      </c>
    </row>
    <row r="2524" spans="1:38" s="952" customFormat="1" x14ac:dyDescent="0.2">
      <c r="A2524" s="946">
        <v>39040</v>
      </c>
      <c r="B2524" s="947">
        <v>17.428999999999998</v>
      </c>
      <c r="C2524" s="947"/>
      <c r="D2524" s="947">
        <v>6.5389999999999997</v>
      </c>
      <c r="E2524" s="947"/>
      <c r="F2524" s="947">
        <f t="shared" si="79"/>
        <v>23.967999999999996</v>
      </c>
      <c r="G2524" s="947"/>
      <c r="H2524" s="947"/>
      <c r="I2524" s="947"/>
      <c r="J2524" s="947"/>
      <c r="K2524" s="947"/>
      <c r="L2524" s="947"/>
      <c r="M2524" s="947"/>
      <c r="N2524" s="947"/>
      <c r="O2524" s="947"/>
      <c r="P2524" s="947"/>
      <c r="Q2524" s="947"/>
      <c r="R2524" s="947"/>
      <c r="S2524" s="947">
        <v>0</v>
      </c>
      <c r="T2524" s="948">
        <v>0</v>
      </c>
      <c r="U2524" s="949">
        <v>0</v>
      </c>
      <c r="V2524" s="1014">
        <v>0</v>
      </c>
      <c r="W2524" s="1014">
        <v>0</v>
      </c>
      <c r="X2524" s="1014"/>
      <c r="Y2524" s="947">
        <f t="shared" si="80"/>
        <v>23.967999999999996</v>
      </c>
      <c r="Z2524" s="947"/>
      <c r="AA2524" s="947">
        <v>0</v>
      </c>
      <c r="AB2524" s="947">
        <v>341.49</v>
      </c>
      <c r="AC2524" s="947">
        <v>0</v>
      </c>
      <c r="AD2524" s="947">
        <v>0</v>
      </c>
      <c r="AE2524" s="947"/>
      <c r="AF2524" s="950">
        <v>355.25</v>
      </c>
      <c r="AG2524" s="950">
        <v>0</v>
      </c>
      <c r="AL2524" s="950">
        <v>0</v>
      </c>
    </row>
    <row r="2525" spans="1:38" s="952" customFormat="1" x14ac:dyDescent="0.2">
      <c r="A2525" s="946">
        <v>39041</v>
      </c>
      <c r="B2525" s="947">
        <v>18.34</v>
      </c>
      <c r="C2525" s="947"/>
      <c r="D2525" s="947">
        <v>6.68</v>
      </c>
      <c r="E2525" s="947"/>
      <c r="F2525" s="947">
        <f t="shared" si="79"/>
        <v>25.02</v>
      </c>
      <c r="G2525" s="947"/>
      <c r="H2525" s="947"/>
      <c r="I2525" s="947"/>
      <c r="J2525" s="947"/>
      <c r="K2525" s="947"/>
      <c r="L2525" s="947"/>
      <c r="M2525" s="947"/>
      <c r="N2525" s="947"/>
      <c r="O2525" s="947"/>
      <c r="P2525" s="947"/>
      <c r="Q2525" s="947"/>
      <c r="R2525" s="947"/>
      <c r="S2525" s="950">
        <v>0</v>
      </c>
      <c r="T2525" s="958">
        <v>0</v>
      </c>
      <c r="U2525" s="949">
        <v>0</v>
      </c>
      <c r="V2525" s="947">
        <v>0</v>
      </c>
      <c r="W2525" s="947">
        <v>0</v>
      </c>
      <c r="X2525" s="947"/>
      <c r="Y2525" s="947">
        <f t="shared" si="80"/>
        <v>25.02</v>
      </c>
      <c r="Z2525" s="947"/>
      <c r="AA2525" s="947">
        <v>0</v>
      </c>
      <c r="AB2525" s="947">
        <v>341.45</v>
      </c>
      <c r="AC2525" s="947">
        <v>0</v>
      </c>
      <c r="AD2525" s="947">
        <v>0</v>
      </c>
      <c r="AE2525" s="947"/>
      <c r="AF2525" s="950">
        <v>355.19</v>
      </c>
      <c r="AG2525" s="950">
        <v>0</v>
      </c>
      <c r="AL2525" s="950">
        <v>2</v>
      </c>
    </row>
    <row r="2526" spans="1:38" s="952" customFormat="1" x14ac:dyDescent="0.2">
      <c r="A2526" s="946">
        <v>39042</v>
      </c>
      <c r="B2526" s="947">
        <v>18.931000000000001</v>
      </c>
      <c r="C2526" s="947"/>
      <c r="D2526" s="947">
        <v>6.4790000000000001</v>
      </c>
      <c r="E2526" s="947"/>
      <c r="F2526" s="947">
        <f t="shared" si="79"/>
        <v>25.41</v>
      </c>
      <c r="G2526" s="947"/>
      <c r="H2526" s="947"/>
      <c r="I2526" s="947"/>
      <c r="J2526" s="947"/>
      <c r="K2526" s="947"/>
      <c r="L2526" s="947"/>
      <c r="M2526" s="947"/>
      <c r="N2526" s="947"/>
      <c r="O2526" s="947"/>
      <c r="P2526" s="947"/>
      <c r="Q2526" s="947"/>
      <c r="R2526" s="947"/>
      <c r="S2526" s="950">
        <v>0</v>
      </c>
      <c r="T2526" s="958">
        <v>0</v>
      </c>
      <c r="U2526" s="949">
        <v>0</v>
      </c>
      <c r="V2526" s="947">
        <v>0</v>
      </c>
      <c r="W2526" s="947">
        <v>0</v>
      </c>
      <c r="X2526" s="947"/>
      <c r="Y2526" s="947">
        <f t="shared" si="80"/>
        <v>25.41</v>
      </c>
      <c r="Z2526" s="947"/>
      <c r="AA2526" s="947">
        <v>0</v>
      </c>
      <c r="AB2526" s="947">
        <v>343.65</v>
      </c>
      <c r="AC2526" s="947">
        <v>1.48</v>
      </c>
      <c r="AD2526" s="947">
        <v>22</v>
      </c>
      <c r="AE2526" s="947"/>
      <c r="AF2526" s="950">
        <v>356.8</v>
      </c>
      <c r="AG2526" s="950">
        <v>1.59</v>
      </c>
      <c r="AL2526" s="950">
        <v>10</v>
      </c>
    </row>
    <row r="2527" spans="1:38" s="952" customFormat="1" x14ac:dyDescent="0.2">
      <c r="A2527" s="946">
        <v>39043</v>
      </c>
      <c r="B2527" s="947">
        <v>19.834</v>
      </c>
      <c r="C2527" s="947"/>
      <c r="D2527" s="947">
        <v>6.3940000000000001</v>
      </c>
      <c r="E2527" s="947"/>
      <c r="F2527" s="947">
        <f t="shared" si="79"/>
        <v>26.228000000000002</v>
      </c>
      <c r="G2527" s="947"/>
      <c r="H2527" s="947"/>
      <c r="I2527" s="947"/>
      <c r="J2527" s="947"/>
      <c r="K2527" s="947"/>
      <c r="L2527" s="947"/>
      <c r="M2527" s="947"/>
      <c r="N2527" s="947"/>
      <c r="O2527" s="947"/>
      <c r="P2527" s="947"/>
      <c r="Q2527" s="947"/>
      <c r="R2527" s="947"/>
      <c r="S2527" s="950">
        <v>0</v>
      </c>
      <c r="T2527" s="958">
        <v>0</v>
      </c>
      <c r="U2527" s="949">
        <v>0</v>
      </c>
      <c r="V2527" s="947">
        <v>0</v>
      </c>
      <c r="W2527" s="947">
        <v>0</v>
      </c>
      <c r="X2527" s="947"/>
      <c r="Y2527" s="947">
        <f t="shared" si="80"/>
        <v>26.228000000000002</v>
      </c>
      <c r="Z2527" s="947"/>
      <c r="AA2527" s="947">
        <v>0</v>
      </c>
      <c r="AB2527" s="947">
        <v>343</v>
      </c>
      <c r="AC2527" s="947">
        <v>0.68</v>
      </c>
      <c r="AD2527" s="947">
        <v>0</v>
      </c>
      <c r="AE2527" s="947"/>
      <c r="AF2527" s="950">
        <v>355.95</v>
      </c>
      <c r="AG2527" s="950">
        <v>0.66</v>
      </c>
      <c r="AL2527" s="950">
        <v>23</v>
      </c>
    </row>
    <row r="2528" spans="1:38" s="952" customFormat="1" x14ac:dyDescent="0.2">
      <c r="A2528" s="946">
        <v>39044</v>
      </c>
      <c r="B2528" s="947">
        <v>18.898</v>
      </c>
      <c r="C2528" s="947"/>
      <c r="D2528" s="947">
        <v>6.7329999999999997</v>
      </c>
      <c r="E2528" s="947"/>
      <c r="F2528" s="947">
        <f t="shared" si="79"/>
        <v>25.631</v>
      </c>
      <c r="G2528" s="947"/>
      <c r="H2528" s="947"/>
      <c r="I2528" s="947"/>
      <c r="J2528" s="947"/>
      <c r="K2528" s="947"/>
      <c r="L2528" s="947"/>
      <c r="M2528" s="947"/>
      <c r="N2528" s="947"/>
      <c r="O2528" s="947"/>
      <c r="P2528" s="947"/>
      <c r="Q2528" s="947"/>
      <c r="R2528" s="947"/>
      <c r="S2528" s="950">
        <v>0</v>
      </c>
      <c r="T2528" s="958">
        <v>0</v>
      </c>
      <c r="U2528" s="949">
        <v>0</v>
      </c>
      <c r="V2528" s="947">
        <v>0</v>
      </c>
      <c r="W2528" s="947">
        <v>0</v>
      </c>
      <c r="X2528" s="947"/>
      <c r="Y2528" s="947">
        <f t="shared" si="80"/>
        <v>25.631</v>
      </c>
      <c r="Z2528" s="947"/>
      <c r="AA2528" s="947">
        <v>0</v>
      </c>
      <c r="AB2528" s="947">
        <v>343.65</v>
      </c>
      <c r="AC2528" s="947">
        <v>1.48</v>
      </c>
      <c r="AD2528" s="947">
        <v>0</v>
      </c>
      <c r="AE2528" s="947"/>
      <c r="AF2528" s="947">
        <v>355.6</v>
      </c>
      <c r="AG2528" s="947">
        <v>0</v>
      </c>
      <c r="AL2528" s="947">
        <v>8</v>
      </c>
    </row>
    <row r="2529" spans="1:38" s="952" customFormat="1" x14ac:dyDescent="0.2">
      <c r="A2529" s="946">
        <v>39045</v>
      </c>
      <c r="B2529" s="947">
        <v>16.835999999999999</v>
      </c>
      <c r="C2529" s="947"/>
      <c r="D2529" s="947">
        <v>6.7830000000000004</v>
      </c>
      <c r="E2529" s="947"/>
      <c r="F2529" s="947">
        <f t="shared" si="79"/>
        <v>23.619</v>
      </c>
      <c r="G2529" s="947"/>
      <c r="H2529" s="947"/>
      <c r="I2529" s="947"/>
      <c r="J2529" s="947"/>
      <c r="K2529" s="947"/>
      <c r="L2529" s="947"/>
      <c r="M2529" s="947"/>
      <c r="N2529" s="947"/>
      <c r="O2529" s="947"/>
      <c r="P2529" s="947"/>
      <c r="Q2529" s="947"/>
      <c r="R2529" s="947"/>
      <c r="S2529" s="950">
        <v>0</v>
      </c>
      <c r="T2529" s="958">
        <v>0</v>
      </c>
      <c r="U2529" s="949">
        <v>0</v>
      </c>
      <c r="V2529" s="947">
        <v>0</v>
      </c>
      <c r="W2529" s="947">
        <v>0</v>
      </c>
      <c r="X2529" s="947"/>
      <c r="Y2529" s="947">
        <f t="shared" si="80"/>
        <v>23.619</v>
      </c>
      <c r="Z2529" s="947"/>
      <c r="AA2529" s="947">
        <v>0</v>
      </c>
      <c r="AB2529" s="947">
        <v>341.81</v>
      </c>
      <c r="AC2529" s="947">
        <v>0</v>
      </c>
      <c r="AD2529" s="947">
        <v>0</v>
      </c>
      <c r="AE2529" s="947"/>
      <c r="AF2529" s="947">
        <v>355.6</v>
      </c>
      <c r="AG2529" s="947">
        <v>0</v>
      </c>
      <c r="AL2529" s="947">
        <v>15</v>
      </c>
    </row>
    <row r="2530" spans="1:38" s="952" customFormat="1" x14ac:dyDescent="0.2">
      <c r="A2530" s="946">
        <v>39046</v>
      </c>
      <c r="B2530" s="947">
        <v>16.542000000000002</v>
      </c>
      <c r="C2530" s="947"/>
      <c r="D2530" s="947">
        <v>6.6890000000000001</v>
      </c>
      <c r="E2530" s="947"/>
      <c r="F2530" s="947">
        <f t="shared" si="79"/>
        <v>23.231000000000002</v>
      </c>
      <c r="G2530" s="947"/>
      <c r="H2530" s="947"/>
      <c r="I2530" s="947"/>
      <c r="J2530" s="947"/>
      <c r="K2530" s="947"/>
      <c r="L2530" s="947"/>
      <c r="M2530" s="947"/>
      <c r="N2530" s="947"/>
      <c r="O2530" s="947"/>
      <c r="P2530" s="947"/>
      <c r="Q2530" s="947"/>
      <c r="R2530" s="947"/>
      <c r="S2530" s="950">
        <v>0</v>
      </c>
      <c r="T2530" s="958">
        <v>0</v>
      </c>
      <c r="U2530" s="949">
        <v>0</v>
      </c>
      <c r="V2530" s="947">
        <v>0</v>
      </c>
      <c r="W2530" s="947">
        <v>0</v>
      </c>
      <c r="X2530" s="947"/>
      <c r="Y2530" s="947">
        <f t="shared" si="80"/>
        <v>23.231000000000002</v>
      </c>
      <c r="Z2530" s="947"/>
      <c r="AA2530" s="947">
        <v>0</v>
      </c>
      <c r="AB2530" s="947">
        <v>341.68</v>
      </c>
      <c r="AC2530" s="947">
        <v>0</v>
      </c>
      <c r="AD2530" s="947">
        <v>0</v>
      </c>
      <c r="AE2530" s="947"/>
      <c r="AF2530" s="950">
        <v>355.54</v>
      </c>
      <c r="AG2530" s="950">
        <v>0</v>
      </c>
      <c r="AI2530" s="955"/>
      <c r="AL2530" s="950">
        <v>1</v>
      </c>
    </row>
    <row r="2531" spans="1:38" s="952" customFormat="1" x14ac:dyDescent="0.2">
      <c r="A2531" s="946">
        <v>39047</v>
      </c>
      <c r="B2531" s="947">
        <v>17.138000000000002</v>
      </c>
      <c r="C2531" s="947"/>
      <c r="D2531" s="947">
        <v>6.5979999999999999</v>
      </c>
      <c r="E2531" s="947"/>
      <c r="F2531" s="947">
        <f t="shared" si="79"/>
        <v>23.736000000000001</v>
      </c>
      <c r="G2531" s="947"/>
      <c r="H2531" s="947"/>
      <c r="I2531" s="947"/>
      <c r="J2531" s="947"/>
      <c r="K2531" s="947"/>
      <c r="L2531" s="947"/>
      <c r="M2531" s="947"/>
      <c r="N2531" s="947"/>
      <c r="O2531" s="947"/>
      <c r="P2531" s="947"/>
      <c r="Q2531" s="947"/>
      <c r="R2531" s="947"/>
      <c r="S2531" s="950">
        <v>0</v>
      </c>
      <c r="T2531" s="958">
        <v>0</v>
      </c>
      <c r="U2531" s="949">
        <v>0</v>
      </c>
      <c r="V2531" s="947">
        <v>0</v>
      </c>
      <c r="W2531" s="947">
        <v>0</v>
      </c>
      <c r="X2531" s="947"/>
      <c r="Y2531" s="947">
        <f t="shared" si="80"/>
        <v>23.736000000000001</v>
      </c>
      <c r="Z2531" s="947"/>
      <c r="AA2531" s="947">
        <v>0</v>
      </c>
      <c r="AB2531" s="947">
        <v>341.62</v>
      </c>
      <c r="AC2531" s="947">
        <v>0</v>
      </c>
      <c r="AD2531" s="947">
        <v>0</v>
      </c>
      <c r="AE2531" s="947"/>
      <c r="AF2531" s="947">
        <v>355.3</v>
      </c>
      <c r="AG2531" s="947">
        <v>0</v>
      </c>
      <c r="AL2531" s="947">
        <v>4</v>
      </c>
    </row>
    <row r="2532" spans="1:38" s="952" customFormat="1" x14ac:dyDescent="0.2">
      <c r="A2532" s="946">
        <v>39048</v>
      </c>
      <c r="B2532" s="947">
        <v>21.038</v>
      </c>
      <c r="C2532" s="947"/>
      <c r="D2532" s="947">
        <v>7.0369999999999999</v>
      </c>
      <c r="E2532" s="947"/>
      <c r="F2532" s="947">
        <f t="shared" si="79"/>
        <v>28.074999999999999</v>
      </c>
      <c r="G2532" s="947"/>
      <c r="H2532" s="947"/>
      <c r="I2532" s="947"/>
      <c r="J2532" s="947"/>
      <c r="K2532" s="947"/>
      <c r="L2532" s="947"/>
      <c r="M2532" s="947"/>
      <c r="N2532" s="947"/>
      <c r="O2532" s="947"/>
      <c r="P2532" s="947"/>
      <c r="Q2532" s="947"/>
      <c r="R2532" s="947"/>
      <c r="S2532" s="947">
        <v>0</v>
      </c>
      <c r="T2532" s="948">
        <v>0</v>
      </c>
      <c r="U2532" s="981">
        <v>0</v>
      </c>
      <c r="V2532" s="947">
        <v>0</v>
      </c>
      <c r="W2532" s="950">
        <v>0</v>
      </c>
      <c r="X2532" s="950"/>
      <c r="Y2532" s="947">
        <f t="shared" si="80"/>
        <v>28.074999999999999</v>
      </c>
      <c r="Z2532" s="947"/>
      <c r="AA2532" s="947">
        <v>0</v>
      </c>
      <c r="AB2532" s="947">
        <v>341.62</v>
      </c>
      <c r="AC2532" s="947">
        <v>0</v>
      </c>
      <c r="AD2532" s="947">
        <v>0</v>
      </c>
      <c r="AE2532" s="947"/>
      <c r="AF2532" s="947">
        <v>355.3</v>
      </c>
      <c r="AG2532" s="947">
        <v>0</v>
      </c>
      <c r="AL2532" s="947">
        <v>10</v>
      </c>
    </row>
    <row r="2533" spans="1:38" s="952" customFormat="1" x14ac:dyDescent="0.2">
      <c r="A2533" s="946">
        <v>39049</v>
      </c>
      <c r="B2533" s="947">
        <v>20.673999999999999</v>
      </c>
      <c r="C2533" s="947"/>
      <c r="D2533" s="947">
        <v>6.8949999999999996</v>
      </c>
      <c r="E2533" s="947"/>
      <c r="F2533" s="947">
        <f t="shared" si="79"/>
        <v>27.568999999999999</v>
      </c>
      <c r="G2533" s="947"/>
      <c r="H2533" s="947"/>
      <c r="I2533" s="947"/>
      <c r="J2533" s="947"/>
      <c r="K2533" s="947"/>
      <c r="L2533" s="947"/>
      <c r="M2533" s="947"/>
      <c r="N2533" s="947"/>
      <c r="O2533" s="947"/>
      <c r="P2533" s="947"/>
      <c r="Q2533" s="947"/>
      <c r="R2533" s="947"/>
      <c r="S2533" s="947">
        <v>0</v>
      </c>
      <c r="T2533" s="948">
        <v>0</v>
      </c>
      <c r="U2533" s="981">
        <v>0</v>
      </c>
      <c r="V2533" s="947">
        <v>0</v>
      </c>
      <c r="W2533" s="950">
        <v>0</v>
      </c>
      <c r="X2533" s="950"/>
      <c r="Y2533" s="947">
        <f t="shared" si="80"/>
        <v>27.568999999999999</v>
      </c>
      <c r="Z2533" s="947"/>
      <c r="AA2533" s="947">
        <v>0</v>
      </c>
      <c r="AB2533" s="947">
        <v>341.6</v>
      </c>
      <c r="AC2533" s="947">
        <v>0</v>
      </c>
      <c r="AD2533" s="947">
        <v>0</v>
      </c>
      <c r="AE2533" s="947"/>
      <c r="AF2533" s="947">
        <v>355.3</v>
      </c>
      <c r="AG2533" s="947">
        <v>0</v>
      </c>
      <c r="AL2533" s="947">
        <v>0</v>
      </c>
    </row>
    <row r="2534" spans="1:38" s="952" customFormat="1" x14ac:dyDescent="0.2">
      <c r="A2534" s="946">
        <v>39050</v>
      </c>
      <c r="B2534" s="947">
        <v>21.285</v>
      </c>
      <c r="C2534" s="947"/>
      <c r="D2534" s="947">
        <v>7.13</v>
      </c>
      <c r="E2534" s="947"/>
      <c r="F2534" s="947">
        <f t="shared" si="79"/>
        <v>28.414999999999999</v>
      </c>
      <c r="G2534" s="947"/>
      <c r="H2534" s="947"/>
      <c r="I2534" s="947"/>
      <c r="J2534" s="947"/>
      <c r="K2534" s="947"/>
      <c r="L2534" s="947"/>
      <c r="M2534" s="947"/>
      <c r="N2534" s="947"/>
      <c r="O2534" s="947"/>
      <c r="P2534" s="947"/>
      <c r="Q2534" s="947"/>
      <c r="R2534" s="947"/>
      <c r="S2534" s="947">
        <v>0</v>
      </c>
      <c r="T2534" s="948">
        <v>0</v>
      </c>
      <c r="U2534" s="981">
        <v>0</v>
      </c>
      <c r="V2534" s="947">
        <v>0</v>
      </c>
      <c r="W2534" s="950">
        <v>0</v>
      </c>
      <c r="X2534" s="950"/>
      <c r="Y2534" s="947">
        <f t="shared" si="80"/>
        <v>28.414999999999999</v>
      </c>
      <c r="Z2534" s="947"/>
      <c r="AA2534" s="947">
        <v>0</v>
      </c>
      <c r="AB2534" s="947">
        <v>341.6</v>
      </c>
      <c r="AC2534" s="947">
        <v>0</v>
      </c>
      <c r="AD2534" s="947">
        <v>0</v>
      </c>
      <c r="AE2534" s="947"/>
      <c r="AF2534" s="980">
        <v>355.22</v>
      </c>
      <c r="AG2534" s="947">
        <v>0</v>
      </c>
      <c r="AL2534" s="947">
        <v>0</v>
      </c>
    </row>
    <row r="2535" spans="1:38" s="952" customFormat="1" x14ac:dyDescent="0.2">
      <c r="A2535" s="946">
        <v>39051</v>
      </c>
      <c r="B2535" s="947">
        <v>22.46</v>
      </c>
      <c r="C2535" s="947"/>
      <c r="D2535" s="947">
        <v>6.74</v>
      </c>
      <c r="E2535" s="947"/>
      <c r="F2535" s="947">
        <f t="shared" si="79"/>
        <v>29.200000000000003</v>
      </c>
      <c r="G2535" s="947"/>
      <c r="H2535" s="947"/>
      <c r="I2535" s="947"/>
      <c r="J2535" s="947"/>
      <c r="K2535" s="947"/>
      <c r="L2535" s="947"/>
      <c r="M2535" s="947"/>
      <c r="N2535" s="947"/>
      <c r="O2535" s="947"/>
      <c r="P2535" s="947"/>
      <c r="Q2535" s="947"/>
      <c r="R2535" s="947"/>
      <c r="S2535" s="947">
        <v>0</v>
      </c>
      <c r="T2535" s="948">
        <v>0</v>
      </c>
      <c r="U2535" s="981">
        <v>0</v>
      </c>
      <c r="V2535" s="947">
        <v>0</v>
      </c>
      <c r="W2535" s="947">
        <v>0</v>
      </c>
      <c r="X2535" s="947"/>
      <c r="Y2535" s="947">
        <f t="shared" si="80"/>
        <v>29.200000000000003</v>
      </c>
      <c r="Z2535" s="947"/>
      <c r="AA2535" s="947">
        <v>0</v>
      </c>
      <c r="AB2535" s="980">
        <v>341.56</v>
      </c>
      <c r="AC2535" s="947">
        <v>0.05</v>
      </c>
      <c r="AD2535" s="947">
        <v>0</v>
      </c>
      <c r="AE2535" s="947"/>
      <c r="AF2535" s="980">
        <v>355.2</v>
      </c>
      <c r="AG2535" s="947">
        <v>0.13</v>
      </c>
      <c r="AL2535" s="947">
        <v>0</v>
      </c>
    </row>
    <row r="2536" spans="1:38" s="952" customFormat="1" x14ac:dyDescent="0.2">
      <c r="A2536" s="946">
        <v>39052</v>
      </c>
      <c r="B2536" s="947">
        <v>21.622</v>
      </c>
      <c r="C2536" s="947"/>
      <c r="D2536" s="947">
        <v>6.7930000000000001</v>
      </c>
      <c r="E2536" s="947"/>
      <c r="F2536" s="947">
        <f t="shared" si="79"/>
        <v>28.414999999999999</v>
      </c>
      <c r="G2536" s="947"/>
      <c r="H2536" s="947"/>
      <c r="I2536" s="947"/>
      <c r="J2536" s="947"/>
      <c r="K2536" s="947"/>
      <c r="L2536" s="947"/>
      <c r="M2536" s="947"/>
      <c r="N2536" s="947"/>
      <c r="O2536" s="947"/>
      <c r="P2536" s="947"/>
      <c r="Q2536" s="947"/>
      <c r="R2536" s="947"/>
      <c r="S2536" s="947">
        <v>0</v>
      </c>
      <c r="T2536" s="948">
        <v>0</v>
      </c>
      <c r="U2536" s="949">
        <v>0</v>
      </c>
      <c r="V2536" s="947">
        <v>0</v>
      </c>
      <c r="W2536" s="947">
        <v>0</v>
      </c>
      <c r="X2536" s="947"/>
      <c r="Y2536" s="947">
        <f t="shared" si="80"/>
        <v>28.414999999999999</v>
      </c>
      <c r="Z2536" s="947"/>
      <c r="AA2536" s="947">
        <v>0</v>
      </c>
      <c r="AB2536" s="947">
        <v>341.56</v>
      </c>
      <c r="AC2536" s="947">
        <v>0.05</v>
      </c>
      <c r="AD2536" s="947">
        <v>20.56</v>
      </c>
      <c r="AE2536" s="947"/>
      <c r="AF2536" s="950">
        <v>355.31</v>
      </c>
      <c r="AG2536" s="950">
        <v>7.0000000000000007E-2</v>
      </c>
      <c r="AL2536" s="956">
        <v>2</v>
      </c>
    </row>
    <row r="2537" spans="1:38" s="952" customFormat="1" x14ac:dyDescent="0.2">
      <c r="A2537" s="946">
        <v>39053</v>
      </c>
      <c r="B2537" s="947">
        <v>18.95</v>
      </c>
      <c r="C2537" s="947"/>
      <c r="D2537" s="947">
        <v>6.6589999999999998</v>
      </c>
      <c r="E2537" s="947"/>
      <c r="F2537" s="947">
        <f t="shared" ref="F2537:F2600" si="81">+B2537+D2537</f>
        <v>25.608999999999998</v>
      </c>
      <c r="G2537" s="947"/>
      <c r="H2537" s="947"/>
      <c r="I2537" s="947"/>
      <c r="J2537" s="947"/>
      <c r="K2537" s="947"/>
      <c r="L2537" s="947"/>
      <c r="M2537" s="947"/>
      <c r="N2537" s="947"/>
      <c r="O2537" s="947"/>
      <c r="P2537" s="947"/>
      <c r="Q2537" s="947"/>
      <c r="R2537" s="947"/>
      <c r="S2537" s="947">
        <v>0</v>
      </c>
      <c r="T2537" s="948">
        <v>0</v>
      </c>
      <c r="U2537" s="949">
        <v>0</v>
      </c>
      <c r="V2537" s="947">
        <v>0</v>
      </c>
      <c r="W2537" s="947">
        <v>0</v>
      </c>
      <c r="X2537" s="947"/>
      <c r="Y2537" s="947">
        <f t="shared" ref="Y2537:Y2600" si="82">+F2537-S2537-T2537-U2537-V2537+W2537</f>
        <v>25.608999999999998</v>
      </c>
      <c r="Z2537" s="947"/>
      <c r="AA2537" s="947">
        <v>0</v>
      </c>
      <c r="AB2537" s="947">
        <v>341.51</v>
      </c>
      <c r="AC2537" s="947">
        <v>0.15</v>
      </c>
      <c r="AD2537" s="947">
        <v>17.622</v>
      </c>
      <c r="AE2537" s="947"/>
      <c r="AF2537" s="950">
        <v>355.27</v>
      </c>
      <c r="AG2537" s="950">
        <v>0</v>
      </c>
      <c r="AL2537" s="956">
        <v>0</v>
      </c>
    </row>
    <row r="2538" spans="1:38" s="952" customFormat="1" x14ac:dyDescent="0.2">
      <c r="A2538" s="946">
        <v>39054</v>
      </c>
      <c r="B2538" s="953">
        <v>18.542999999999999</v>
      </c>
      <c r="C2538" s="953"/>
      <c r="D2538" s="947">
        <v>6.5140000000000002</v>
      </c>
      <c r="E2538" s="947"/>
      <c r="F2538" s="947">
        <f t="shared" si="81"/>
        <v>25.056999999999999</v>
      </c>
      <c r="G2538" s="947"/>
      <c r="H2538" s="947"/>
      <c r="I2538" s="947"/>
      <c r="J2538" s="947"/>
      <c r="K2538" s="947"/>
      <c r="L2538" s="947"/>
      <c r="M2538" s="947"/>
      <c r="N2538" s="947"/>
      <c r="O2538" s="947"/>
      <c r="P2538" s="947"/>
      <c r="Q2538" s="947"/>
      <c r="R2538" s="947"/>
      <c r="S2538" s="947">
        <v>0</v>
      </c>
      <c r="T2538" s="948">
        <v>0</v>
      </c>
      <c r="U2538" s="949">
        <v>0</v>
      </c>
      <c r="V2538" s="947">
        <v>0</v>
      </c>
      <c r="W2538" s="947">
        <v>0</v>
      </c>
      <c r="X2538" s="947"/>
      <c r="Y2538" s="947">
        <f t="shared" si="82"/>
        <v>25.056999999999999</v>
      </c>
      <c r="Z2538" s="947"/>
      <c r="AA2538" s="947">
        <v>0</v>
      </c>
      <c r="AB2538" s="947">
        <v>341.46</v>
      </c>
      <c r="AC2538" s="947">
        <v>0.04</v>
      </c>
      <c r="AD2538" s="947">
        <v>11.436999999999999</v>
      </c>
      <c r="AE2538" s="947"/>
      <c r="AF2538" s="947">
        <v>355.25</v>
      </c>
      <c r="AG2538" s="947">
        <v>0.11</v>
      </c>
      <c r="AL2538" s="956">
        <v>7</v>
      </c>
    </row>
    <row r="2539" spans="1:38" s="952" customFormat="1" x14ac:dyDescent="0.2">
      <c r="A2539" s="946">
        <v>39055</v>
      </c>
      <c r="B2539" s="947">
        <v>20.213999999999999</v>
      </c>
      <c r="C2539" s="947"/>
      <c r="D2539" s="947">
        <v>6.71</v>
      </c>
      <c r="E2539" s="947"/>
      <c r="F2539" s="947">
        <f t="shared" si="81"/>
        <v>26.923999999999999</v>
      </c>
      <c r="G2539" s="947"/>
      <c r="H2539" s="947"/>
      <c r="I2539" s="947"/>
      <c r="J2539" s="947"/>
      <c r="K2539" s="947"/>
      <c r="L2539" s="947"/>
      <c r="M2539" s="947"/>
      <c r="N2539" s="947"/>
      <c r="O2539" s="947"/>
      <c r="P2539" s="947"/>
      <c r="Q2539" s="947"/>
      <c r="R2539" s="947"/>
      <c r="S2539" s="947">
        <v>0</v>
      </c>
      <c r="T2539" s="948">
        <v>0</v>
      </c>
      <c r="U2539" s="949">
        <v>0</v>
      </c>
      <c r="V2539" s="947">
        <v>0</v>
      </c>
      <c r="W2539" s="947">
        <v>0</v>
      </c>
      <c r="X2539" s="947"/>
      <c r="Y2539" s="947">
        <f t="shared" si="82"/>
        <v>26.923999999999999</v>
      </c>
      <c r="Z2539" s="947"/>
      <c r="AA2539" s="947">
        <v>0</v>
      </c>
      <c r="AB2539" s="950">
        <v>341.45</v>
      </c>
      <c r="AC2539" s="950">
        <v>0</v>
      </c>
      <c r="AD2539" s="950">
        <v>20.21</v>
      </c>
      <c r="AE2539" s="950"/>
      <c r="AF2539" s="950">
        <v>355.21</v>
      </c>
      <c r="AG2539" s="950">
        <v>0</v>
      </c>
      <c r="AL2539" s="956">
        <v>11</v>
      </c>
    </row>
    <row r="2540" spans="1:38" s="952" customFormat="1" x14ac:dyDescent="0.2">
      <c r="A2540" s="946">
        <v>39056</v>
      </c>
      <c r="B2540" s="947">
        <v>21.114999999999998</v>
      </c>
      <c r="C2540" s="947"/>
      <c r="D2540" s="947">
        <v>6.78</v>
      </c>
      <c r="E2540" s="947"/>
      <c r="F2540" s="947">
        <f t="shared" si="81"/>
        <v>27.895</v>
      </c>
      <c r="G2540" s="947"/>
      <c r="H2540" s="947"/>
      <c r="I2540" s="947"/>
      <c r="J2540" s="947"/>
      <c r="K2540" s="947"/>
      <c r="L2540" s="947"/>
      <c r="M2540" s="947"/>
      <c r="N2540" s="947"/>
      <c r="O2540" s="947"/>
      <c r="P2540" s="947"/>
      <c r="Q2540" s="947"/>
      <c r="R2540" s="947"/>
      <c r="S2540" s="947">
        <v>0</v>
      </c>
      <c r="T2540" s="948">
        <v>0</v>
      </c>
      <c r="U2540" s="949">
        <v>0</v>
      </c>
      <c r="V2540" s="947">
        <v>0</v>
      </c>
      <c r="W2540" s="947">
        <v>0</v>
      </c>
      <c r="X2540" s="947"/>
      <c r="Y2540" s="947">
        <f t="shared" si="82"/>
        <v>27.895</v>
      </c>
      <c r="Z2540" s="947"/>
      <c r="AA2540" s="947">
        <v>0</v>
      </c>
      <c r="AB2540" s="950">
        <v>341.42</v>
      </c>
      <c r="AC2540" s="950">
        <v>0</v>
      </c>
      <c r="AD2540" s="950">
        <v>17.34</v>
      </c>
      <c r="AE2540" s="950"/>
      <c r="AF2540" s="950">
        <v>355.2</v>
      </c>
      <c r="AG2540" s="950">
        <v>0</v>
      </c>
      <c r="AL2540" s="956">
        <v>1</v>
      </c>
    </row>
    <row r="2541" spans="1:38" s="952" customFormat="1" x14ac:dyDescent="0.2">
      <c r="A2541" s="946">
        <v>39057</v>
      </c>
      <c r="B2541" s="947">
        <v>20.966000000000001</v>
      </c>
      <c r="C2541" s="947"/>
      <c r="D2541" s="947">
        <v>7.1159999999999997</v>
      </c>
      <c r="E2541" s="947"/>
      <c r="F2541" s="947">
        <f t="shared" si="81"/>
        <v>28.082000000000001</v>
      </c>
      <c r="G2541" s="947"/>
      <c r="H2541" s="947"/>
      <c r="I2541" s="947"/>
      <c r="J2541" s="947"/>
      <c r="K2541" s="947"/>
      <c r="L2541" s="947"/>
      <c r="M2541" s="947"/>
      <c r="N2541" s="947"/>
      <c r="O2541" s="947"/>
      <c r="P2541" s="947"/>
      <c r="Q2541" s="947"/>
      <c r="R2541" s="947"/>
      <c r="S2541" s="947">
        <v>0</v>
      </c>
      <c r="T2541" s="948">
        <v>0</v>
      </c>
      <c r="U2541" s="949">
        <v>0</v>
      </c>
      <c r="V2541" s="947">
        <v>0</v>
      </c>
      <c r="W2541" s="947">
        <v>0</v>
      </c>
      <c r="X2541" s="947"/>
      <c r="Y2541" s="947">
        <f t="shared" si="82"/>
        <v>28.082000000000001</v>
      </c>
      <c r="Z2541" s="947"/>
      <c r="AA2541" s="947">
        <v>0</v>
      </c>
      <c r="AB2541" s="947">
        <v>341.4</v>
      </c>
      <c r="AC2541" s="947">
        <v>0</v>
      </c>
      <c r="AD2541" s="947">
        <v>19.73</v>
      </c>
      <c r="AE2541" s="947"/>
      <c r="AF2541" s="947">
        <v>355.18</v>
      </c>
      <c r="AG2541" s="947">
        <v>0</v>
      </c>
      <c r="AL2541" s="956">
        <v>6</v>
      </c>
    </row>
    <row r="2542" spans="1:38" s="952" customFormat="1" x14ac:dyDescent="0.2">
      <c r="A2542" s="946">
        <v>39058</v>
      </c>
      <c r="B2542" s="947">
        <v>21.08</v>
      </c>
      <c r="C2542" s="947"/>
      <c r="D2542" s="947">
        <v>6.7249999999999996</v>
      </c>
      <c r="E2542" s="947"/>
      <c r="F2542" s="947">
        <f t="shared" si="81"/>
        <v>27.805</v>
      </c>
      <c r="G2542" s="947"/>
      <c r="H2542" s="947"/>
      <c r="I2542" s="947"/>
      <c r="J2542" s="947"/>
      <c r="K2542" s="947"/>
      <c r="L2542" s="947"/>
      <c r="M2542" s="947"/>
      <c r="N2542" s="947"/>
      <c r="O2542" s="947"/>
      <c r="P2542" s="947"/>
      <c r="Q2542" s="947"/>
      <c r="R2542" s="947"/>
      <c r="S2542" s="947">
        <v>0</v>
      </c>
      <c r="T2542" s="948">
        <v>0</v>
      </c>
      <c r="U2542" s="949">
        <v>0</v>
      </c>
      <c r="V2542" s="947">
        <v>0</v>
      </c>
      <c r="W2542" s="947">
        <v>0</v>
      </c>
      <c r="X2542" s="947"/>
      <c r="Y2542" s="947">
        <f t="shared" si="82"/>
        <v>27.805</v>
      </c>
      <c r="Z2542" s="947"/>
      <c r="AA2542" s="947">
        <v>0</v>
      </c>
      <c r="AB2542" s="947">
        <v>341.37</v>
      </c>
      <c r="AC2542" s="947">
        <v>0</v>
      </c>
      <c r="AD2542" s="947">
        <v>19.940000000000001</v>
      </c>
      <c r="AE2542" s="947"/>
      <c r="AF2542" s="947">
        <v>355.1</v>
      </c>
      <c r="AG2542" s="947">
        <v>0</v>
      </c>
      <c r="AL2542" s="956">
        <v>0</v>
      </c>
    </row>
    <row r="2543" spans="1:38" s="952" customFormat="1" x14ac:dyDescent="0.2">
      <c r="A2543" s="946">
        <v>39059</v>
      </c>
      <c r="B2543" s="950">
        <v>20.518999999999998</v>
      </c>
      <c r="C2543" s="950"/>
      <c r="D2543" s="947">
        <v>6.8470000000000004</v>
      </c>
      <c r="E2543" s="947"/>
      <c r="F2543" s="947">
        <f t="shared" si="81"/>
        <v>27.366</v>
      </c>
      <c r="G2543" s="947"/>
      <c r="H2543" s="947"/>
      <c r="I2543" s="947"/>
      <c r="J2543" s="947"/>
      <c r="K2543" s="947"/>
      <c r="L2543" s="947"/>
      <c r="M2543" s="947"/>
      <c r="N2543" s="947"/>
      <c r="O2543" s="947"/>
      <c r="P2543" s="947"/>
      <c r="Q2543" s="947"/>
      <c r="R2543" s="947"/>
      <c r="S2543" s="947">
        <v>0</v>
      </c>
      <c r="T2543" s="948">
        <v>0</v>
      </c>
      <c r="U2543" s="949">
        <v>0</v>
      </c>
      <c r="V2543" s="947">
        <v>0</v>
      </c>
      <c r="W2543" s="947">
        <v>0</v>
      </c>
      <c r="X2543" s="947"/>
      <c r="Y2543" s="947">
        <f t="shared" si="82"/>
        <v>27.366</v>
      </c>
      <c r="Z2543" s="947"/>
      <c r="AA2543" s="947">
        <v>0</v>
      </c>
      <c r="AB2543" s="947">
        <v>341.35</v>
      </c>
      <c r="AC2543" s="947">
        <v>0</v>
      </c>
      <c r="AD2543" s="947">
        <v>0</v>
      </c>
      <c r="AE2543" s="947"/>
      <c r="AF2543" s="980">
        <v>355.17</v>
      </c>
      <c r="AG2543" s="947">
        <v>0</v>
      </c>
      <c r="AL2543" s="956">
        <v>7</v>
      </c>
    </row>
    <row r="2544" spans="1:38" s="952" customFormat="1" x14ac:dyDescent="0.2">
      <c r="A2544" s="946">
        <v>39060</v>
      </c>
      <c r="B2544" s="947">
        <v>17.59</v>
      </c>
      <c r="C2544" s="947"/>
      <c r="D2544" s="947">
        <v>6.44</v>
      </c>
      <c r="E2544" s="947"/>
      <c r="F2544" s="947">
        <f t="shared" si="81"/>
        <v>24.03</v>
      </c>
      <c r="G2544" s="947"/>
      <c r="H2544" s="947"/>
      <c r="I2544" s="947"/>
      <c r="J2544" s="947"/>
      <c r="K2544" s="947"/>
      <c r="L2544" s="947"/>
      <c r="M2544" s="947"/>
      <c r="N2544" s="947"/>
      <c r="O2544" s="947"/>
      <c r="P2544" s="947"/>
      <c r="Q2544" s="947"/>
      <c r="R2544" s="947"/>
      <c r="S2544" s="947">
        <v>0</v>
      </c>
      <c r="T2544" s="948">
        <v>0</v>
      </c>
      <c r="U2544" s="949">
        <v>0</v>
      </c>
      <c r="V2544" s="947">
        <v>0</v>
      </c>
      <c r="W2544" s="947">
        <v>0</v>
      </c>
      <c r="X2544" s="947"/>
      <c r="Y2544" s="947">
        <f t="shared" si="82"/>
        <v>24.03</v>
      </c>
      <c r="Z2544" s="947"/>
      <c r="AA2544" s="947">
        <v>0</v>
      </c>
      <c r="AB2544" s="947">
        <v>341.34</v>
      </c>
      <c r="AC2544" s="947">
        <v>0</v>
      </c>
      <c r="AD2544" s="947">
        <v>0</v>
      </c>
      <c r="AE2544" s="947"/>
      <c r="AF2544" s="947">
        <v>355.17</v>
      </c>
      <c r="AG2544" s="947">
        <v>0</v>
      </c>
      <c r="AL2544" s="956">
        <v>3</v>
      </c>
    </row>
    <row r="2545" spans="1:38" s="952" customFormat="1" x14ac:dyDescent="0.2">
      <c r="A2545" s="946">
        <v>39061</v>
      </c>
      <c r="B2545" s="947">
        <v>18.954999999999998</v>
      </c>
      <c r="C2545" s="947"/>
      <c r="D2545" s="950">
        <v>7.11</v>
      </c>
      <c r="E2545" s="950"/>
      <c r="F2545" s="947">
        <f t="shared" si="81"/>
        <v>26.064999999999998</v>
      </c>
      <c r="G2545" s="947"/>
      <c r="H2545" s="947"/>
      <c r="I2545" s="947"/>
      <c r="J2545" s="947"/>
      <c r="K2545" s="947"/>
      <c r="L2545" s="947"/>
      <c r="M2545" s="947"/>
      <c r="N2545" s="947"/>
      <c r="O2545" s="947"/>
      <c r="P2545" s="947"/>
      <c r="Q2545" s="947"/>
      <c r="R2545" s="947"/>
      <c r="S2545" s="947">
        <v>0</v>
      </c>
      <c r="T2545" s="948">
        <v>0</v>
      </c>
      <c r="U2545" s="949">
        <v>0</v>
      </c>
      <c r="V2545" s="947">
        <v>0</v>
      </c>
      <c r="W2545" s="947">
        <v>0</v>
      </c>
      <c r="X2545" s="947"/>
      <c r="Y2545" s="947">
        <f t="shared" si="82"/>
        <v>26.064999999999998</v>
      </c>
      <c r="Z2545" s="947"/>
      <c r="AA2545" s="947">
        <v>0</v>
      </c>
      <c r="AB2545" s="1016">
        <v>341.32</v>
      </c>
      <c r="AC2545" s="950">
        <v>0</v>
      </c>
      <c r="AD2545" s="950">
        <v>0</v>
      </c>
      <c r="AE2545" s="950"/>
      <c r="AF2545" s="947">
        <v>355.15</v>
      </c>
      <c r="AG2545" s="947">
        <v>0</v>
      </c>
      <c r="AL2545" s="956">
        <v>8</v>
      </c>
    </row>
    <row r="2546" spans="1:38" s="952" customFormat="1" x14ac:dyDescent="0.2">
      <c r="A2546" s="946">
        <v>39062</v>
      </c>
      <c r="B2546" s="947">
        <v>20.085999999999999</v>
      </c>
      <c r="C2546" s="947"/>
      <c r="D2546" s="947">
        <v>6.67</v>
      </c>
      <c r="E2546" s="947"/>
      <c r="F2546" s="947">
        <f t="shared" si="81"/>
        <v>26.756</v>
      </c>
      <c r="G2546" s="947"/>
      <c r="H2546" s="947"/>
      <c r="I2546" s="947"/>
      <c r="J2546" s="947"/>
      <c r="K2546" s="947"/>
      <c r="L2546" s="947"/>
      <c r="M2546" s="947"/>
      <c r="N2546" s="947"/>
      <c r="O2546" s="947"/>
      <c r="P2546" s="947"/>
      <c r="Q2546" s="947"/>
      <c r="R2546" s="947"/>
      <c r="S2546" s="947">
        <v>0</v>
      </c>
      <c r="T2546" s="948">
        <v>0</v>
      </c>
      <c r="U2546" s="949">
        <v>0</v>
      </c>
      <c r="V2546" s="947">
        <v>0</v>
      </c>
      <c r="W2546" s="947">
        <v>0</v>
      </c>
      <c r="X2546" s="947"/>
      <c r="Y2546" s="947">
        <f t="shared" si="82"/>
        <v>26.756</v>
      </c>
      <c r="Z2546" s="947"/>
      <c r="AA2546" s="947">
        <v>0</v>
      </c>
      <c r="AB2546" s="947">
        <v>341.31</v>
      </c>
      <c r="AC2546" s="947">
        <v>0</v>
      </c>
      <c r="AD2546" s="947">
        <v>0</v>
      </c>
      <c r="AE2546" s="947"/>
      <c r="AF2546" s="980">
        <v>355.15</v>
      </c>
      <c r="AG2546" s="947">
        <v>0</v>
      </c>
      <c r="AL2546" s="956">
        <v>1</v>
      </c>
    </row>
    <row r="2547" spans="1:38" s="952" customFormat="1" x14ac:dyDescent="0.2">
      <c r="A2547" s="946">
        <v>39063</v>
      </c>
      <c r="B2547" s="947">
        <v>25.286999999999999</v>
      </c>
      <c r="C2547" s="947"/>
      <c r="D2547" s="947">
        <v>1.994</v>
      </c>
      <c r="E2547" s="947"/>
      <c r="F2547" s="947">
        <f t="shared" si="81"/>
        <v>27.280999999999999</v>
      </c>
      <c r="G2547" s="947"/>
      <c r="H2547" s="947"/>
      <c r="I2547" s="947"/>
      <c r="J2547" s="947"/>
      <c r="K2547" s="947"/>
      <c r="L2547" s="947"/>
      <c r="M2547" s="947"/>
      <c r="N2547" s="947"/>
      <c r="O2547" s="947"/>
      <c r="P2547" s="947"/>
      <c r="Q2547" s="947"/>
      <c r="R2547" s="947"/>
      <c r="S2547" s="947">
        <v>0</v>
      </c>
      <c r="T2547" s="948">
        <v>0</v>
      </c>
      <c r="U2547" s="949">
        <v>0</v>
      </c>
      <c r="V2547" s="947">
        <v>0</v>
      </c>
      <c r="W2547" s="947">
        <v>0</v>
      </c>
      <c r="X2547" s="947"/>
      <c r="Y2547" s="947">
        <f t="shared" si="82"/>
        <v>27.280999999999999</v>
      </c>
      <c r="Z2547" s="947"/>
      <c r="AA2547" s="947">
        <v>0</v>
      </c>
      <c r="AB2547" s="947">
        <v>341.3</v>
      </c>
      <c r="AC2547" s="947">
        <v>0</v>
      </c>
      <c r="AD2547" s="947">
        <v>0</v>
      </c>
      <c r="AE2547" s="947"/>
      <c r="AF2547" s="947">
        <v>355.15</v>
      </c>
      <c r="AG2547" s="947">
        <v>0</v>
      </c>
      <c r="AL2547" s="956">
        <v>1</v>
      </c>
    </row>
    <row r="2548" spans="1:38" s="952" customFormat="1" x14ac:dyDescent="0.2">
      <c r="A2548" s="946">
        <v>39064</v>
      </c>
      <c r="B2548" s="947">
        <v>20.725999999999999</v>
      </c>
      <c r="C2548" s="947"/>
      <c r="D2548" s="947">
        <v>6.3520000000000003</v>
      </c>
      <c r="E2548" s="947"/>
      <c r="F2548" s="947">
        <f t="shared" si="81"/>
        <v>27.077999999999999</v>
      </c>
      <c r="G2548" s="947"/>
      <c r="H2548" s="947"/>
      <c r="I2548" s="947"/>
      <c r="J2548" s="947"/>
      <c r="K2548" s="947"/>
      <c r="L2548" s="947"/>
      <c r="M2548" s="947"/>
      <c r="N2548" s="947"/>
      <c r="O2548" s="947"/>
      <c r="P2548" s="947"/>
      <c r="Q2548" s="947"/>
      <c r="R2548" s="947"/>
      <c r="S2548" s="947">
        <v>0</v>
      </c>
      <c r="T2548" s="948">
        <v>0</v>
      </c>
      <c r="U2548" s="949">
        <v>0</v>
      </c>
      <c r="V2548" s="947">
        <v>0</v>
      </c>
      <c r="W2548" s="947">
        <v>0</v>
      </c>
      <c r="X2548" s="947"/>
      <c r="Y2548" s="947">
        <f t="shared" si="82"/>
        <v>27.077999999999999</v>
      </c>
      <c r="Z2548" s="947"/>
      <c r="AA2548" s="947">
        <v>0</v>
      </c>
      <c r="AB2548" s="950">
        <v>341.29</v>
      </c>
      <c r="AC2548" s="950">
        <v>0</v>
      </c>
      <c r="AD2548" s="950">
        <v>0</v>
      </c>
      <c r="AE2548" s="950"/>
      <c r="AF2548" s="947">
        <v>355.15</v>
      </c>
      <c r="AG2548" s="947">
        <v>0</v>
      </c>
      <c r="AL2548" s="956">
        <v>7</v>
      </c>
    </row>
    <row r="2549" spans="1:38" s="952" customFormat="1" x14ac:dyDescent="0.2">
      <c r="A2549" s="946">
        <v>39065</v>
      </c>
      <c r="B2549" s="947">
        <v>19.652000000000001</v>
      </c>
      <c r="C2549" s="947"/>
      <c r="D2549" s="947">
        <v>6.7249999999999996</v>
      </c>
      <c r="E2549" s="947"/>
      <c r="F2549" s="947">
        <f t="shared" si="81"/>
        <v>26.377000000000002</v>
      </c>
      <c r="G2549" s="947"/>
      <c r="H2549" s="947"/>
      <c r="I2549" s="947"/>
      <c r="J2549" s="947"/>
      <c r="K2549" s="947"/>
      <c r="L2549" s="947"/>
      <c r="M2549" s="947"/>
      <c r="N2549" s="947"/>
      <c r="O2549" s="947"/>
      <c r="P2549" s="947"/>
      <c r="Q2549" s="947"/>
      <c r="R2549" s="947"/>
      <c r="S2549" s="947">
        <v>0</v>
      </c>
      <c r="T2549" s="948">
        <v>0</v>
      </c>
      <c r="U2549" s="949">
        <v>0</v>
      </c>
      <c r="V2549" s="947">
        <v>0</v>
      </c>
      <c r="W2549" s="947">
        <v>0</v>
      </c>
      <c r="X2549" s="947"/>
      <c r="Y2549" s="947">
        <f t="shared" si="82"/>
        <v>26.377000000000002</v>
      </c>
      <c r="Z2549" s="947"/>
      <c r="AA2549" s="947">
        <v>0</v>
      </c>
      <c r="AB2549" s="947">
        <v>341.27</v>
      </c>
      <c r="AC2549" s="947">
        <v>0</v>
      </c>
      <c r="AD2549" s="947">
        <v>0</v>
      </c>
      <c r="AE2549" s="947"/>
      <c r="AF2549" s="947">
        <v>355.15</v>
      </c>
      <c r="AG2549" s="947">
        <v>0</v>
      </c>
      <c r="AL2549" s="956">
        <v>4</v>
      </c>
    </row>
    <row r="2550" spans="1:38" s="952" customFormat="1" x14ac:dyDescent="0.2">
      <c r="A2550" s="946">
        <v>39066</v>
      </c>
      <c r="B2550" s="947">
        <v>19.373999999999999</v>
      </c>
      <c r="C2550" s="947"/>
      <c r="D2550" s="947">
        <v>6.484</v>
      </c>
      <c r="E2550" s="947"/>
      <c r="F2550" s="947">
        <f t="shared" si="81"/>
        <v>25.857999999999997</v>
      </c>
      <c r="G2550" s="947"/>
      <c r="H2550" s="947"/>
      <c r="I2550" s="947"/>
      <c r="J2550" s="947"/>
      <c r="K2550" s="947"/>
      <c r="L2550" s="947"/>
      <c r="M2550" s="947"/>
      <c r="N2550" s="947"/>
      <c r="O2550" s="947"/>
      <c r="P2550" s="947"/>
      <c r="Q2550" s="947"/>
      <c r="R2550" s="947"/>
      <c r="S2550" s="947">
        <v>0</v>
      </c>
      <c r="T2550" s="948">
        <v>0</v>
      </c>
      <c r="U2550" s="949">
        <v>0</v>
      </c>
      <c r="V2550" s="947">
        <v>0</v>
      </c>
      <c r="W2550" s="947">
        <v>0</v>
      </c>
      <c r="X2550" s="947"/>
      <c r="Y2550" s="947">
        <f t="shared" si="82"/>
        <v>25.857999999999997</v>
      </c>
      <c r="Z2550" s="947"/>
      <c r="AA2550" s="947">
        <v>0</v>
      </c>
      <c r="AB2550" s="947">
        <v>341.26</v>
      </c>
      <c r="AC2550" s="947">
        <v>0</v>
      </c>
      <c r="AD2550" s="947">
        <v>0</v>
      </c>
      <c r="AE2550" s="947"/>
      <c r="AF2550" s="947">
        <v>355.15</v>
      </c>
      <c r="AG2550" s="947">
        <v>0</v>
      </c>
      <c r="AL2550" s="956">
        <v>5</v>
      </c>
    </row>
    <row r="2551" spans="1:38" s="952" customFormat="1" x14ac:dyDescent="0.2">
      <c r="A2551" s="946">
        <v>39067</v>
      </c>
      <c r="B2551" s="947">
        <v>19.173999999999999</v>
      </c>
      <c r="C2551" s="947"/>
      <c r="D2551" s="947">
        <v>6.0810000000000004</v>
      </c>
      <c r="E2551" s="947"/>
      <c r="F2551" s="947">
        <f t="shared" si="81"/>
        <v>25.254999999999999</v>
      </c>
      <c r="G2551" s="947"/>
      <c r="H2551" s="947"/>
      <c r="I2551" s="947"/>
      <c r="J2551" s="947"/>
      <c r="K2551" s="947"/>
      <c r="L2551" s="947"/>
      <c r="M2551" s="947"/>
      <c r="N2551" s="947"/>
      <c r="O2551" s="947"/>
      <c r="P2551" s="947"/>
      <c r="Q2551" s="947"/>
      <c r="R2551" s="947"/>
      <c r="S2551" s="947">
        <v>0</v>
      </c>
      <c r="T2551" s="948">
        <v>0</v>
      </c>
      <c r="U2551" s="949">
        <v>0</v>
      </c>
      <c r="V2551" s="947">
        <v>0</v>
      </c>
      <c r="W2551" s="947">
        <v>0</v>
      </c>
      <c r="X2551" s="947"/>
      <c r="Y2551" s="947">
        <f t="shared" si="82"/>
        <v>25.254999999999999</v>
      </c>
      <c r="Z2551" s="947"/>
      <c r="AA2551" s="947">
        <v>0</v>
      </c>
      <c r="AB2551" s="947">
        <v>341.26</v>
      </c>
      <c r="AC2551" s="947">
        <v>0</v>
      </c>
      <c r="AD2551" s="947">
        <v>0</v>
      </c>
      <c r="AE2551" s="947"/>
      <c r="AF2551" s="1016">
        <v>355.14</v>
      </c>
      <c r="AG2551" s="950">
        <v>0</v>
      </c>
      <c r="AL2551" s="956">
        <v>14</v>
      </c>
    </row>
    <row r="2552" spans="1:38" s="952" customFormat="1" x14ac:dyDescent="0.2">
      <c r="A2552" s="946">
        <v>39068</v>
      </c>
      <c r="B2552" s="947">
        <v>17.097000000000001</v>
      </c>
      <c r="C2552" s="947"/>
      <c r="D2552" s="947">
        <v>7.0209999999999999</v>
      </c>
      <c r="E2552" s="947"/>
      <c r="F2552" s="947">
        <f t="shared" si="81"/>
        <v>24.118000000000002</v>
      </c>
      <c r="G2552" s="947"/>
      <c r="H2552" s="947"/>
      <c r="I2552" s="947"/>
      <c r="J2552" s="947"/>
      <c r="K2552" s="947"/>
      <c r="L2552" s="947"/>
      <c r="M2552" s="947"/>
      <c r="N2552" s="947"/>
      <c r="O2552" s="947"/>
      <c r="P2552" s="947"/>
      <c r="Q2552" s="947"/>
      <c r="R2552" s="947"/>
      <c r="S2552" s="947">
        <v>0</v>
      </c>
      <c r="T2552" s="948">
        <v>0</v>
      </c>
      <c r="U2552" s="949">
        <v>0</v>
      </c>
      <c r="V2552" s="947">
        <v>0</v>
      </c>
      <c r="W2552" s="947">
        <v>0</v>
      </c>
      <c r="X2552" s="947"/>
      <c r="Y2552" s="947">
        <f t="shared" si="82"/>
        <v>24.118000000000002</v>
      </c>
      <c r="Z2552" s="947"/>
      <c r="AA2552" s="947">
        <v>0</v>
      </c>
      <c r="AB2552" s="947">
        <v>341.25</v>
      </c>
      <c r="AC2552" s="947">
        <v>0</v>
      </c>
      <c r="AD2552" s="947">
        <v>0</v>
      </c>
      <c r="AE2552" s="947"/>
      <c r="AF2552" s="947">
        <v>355.14</v>
      </c>
      <c r="AG2552" s="947">
        <v>0</v>
      </c>
      <c r="AL2552" s="956">
        <v>11</v>
      </c>
    </row>
    <row r="2553" spans="1:38" s="952" customFormat="1" x14ac:dyDescent="0.2">
      <c r="A2553" s="946">
        <v>39069</v>
      </c>
      <c r="B2553" s="947">
        <v>19.670999999999999</v>
      </c>
      <c r="C2553" s="947"/>
      <c r="D2553" s="947">
        <v>6.6130000000000004</v>
      </c>
      <c r="E2553" s="947"/>
      <c r="F2553" s="947">
        <f t="shared" si="81"/>
        <v>26.283999999999999</v>
      </c>
      <c r="G2553" s="947"/>
      <c r="H2553" s="947"/>
      <c r="I2553" s="947"/>
      <c r="J2553" s="947"/>
      <c r="K2553" s="947"/>
      <c r="L2553" s="947"/>
      <c r="M2553" s="947"/>
      <c r="N2553" s="947"/>
      <c r="O2553" s="947"/>
      <c r="P2553" s="947"/>
      <c r="Q2553" s="947"/>
      <c r="R2553" s="947"/>
      <c r="S2553" s="947">
        <v>0</v>
      </c>
      <c r="T2553" s="948">
        <v>0</v>
      </c>
      <c r="U2553" s="949">
        <v>0</v>
      </c>
      <c r="V2553" s="947">
        <v>0</v>
      </c>
      <c r="W2553" s="947">
        <v>0</v>
      </c>
      <c r="X2553" s="947"/>
      <c r="Y2553" s="947">
        <f t="shared" si="82"/>
        <v>26.283999999999999</v>
      </c>
      <c r="Z2553" s="947"/>
      <c r="AA2553" s="947">
        <v>0</v>
      </c>
      <c r="AB2553" s="947">
        <v>341.25</v>
      </c>
      <c r="AC2553" s="947">
        <v>0</v>
      </c>
      <c r="AD2553" s="947">
        <v>0</v>
      </c>
      <c r="AE2553" s="947"/>
      <c r="AF2553" s="947">
        <v>355.14</v>
      </c>
      <c r="AG2553" s="947">
        <v>0</v>
      </c>
      <c r="AL2553" s="956">
        <v>7</v>
      </c>
    </row>
    <row r="2554" spans="1:38" s="952" customFormat="1" x14ac:dyDescent="0.2">
      <c r="A2554" s="946">
        <v>39070</v>
      </c>
      <c r="B2554" s="947">
        <v>19.077999999999999</v>
      </c>
      <c r="C2554" s="947"/>
      <c r="D2554" s="947">
        <v>6.4560000000000004</v>
      </c>
      <c r="E2554" s="947"/>
      <c r="F2554" s="947">
        <f t="shared" si="81"/>
        <v>25.533999999999999</v>
      </c>
      <c r="G2554" s="947"/>
      <c r="H2554" s="947"/>
      <c r="I2554" s="947"/>
      <c r="J2554" s="947"/>
      <c r="K2554" s="947"/>
      <c r="L2554" s="947"/>
      <c r="M2554" s="947"/>
      <c r="N2554" s="947"/>
      <c r="O2554" s="947"/>
      <c r="P2554" s="947"/>
      <c r="Q2554" s="947"/>
      <c r="R2554" s="947"/>
      <c r="S2554" s="947">
        <v>0</v>
      </c>
      <c r="T2554" s="948">
        <v>0</v>
      </c>
      <c r="U2554" s="949">
        <v>0</v>
      </c>
      <c r="V2554" s="947">
        <v>0</v>
      </c>
      <c r="W2554" s="947">
        <v>0</v>
      </c>
      <c r="X2554" s="947"/>
      <c r="Y2554" s="947">
        <f t="shared" si="82"/>
        <v>25.533999999999999</v>
      </c>
      <c r="Z2554" s="947"/>
      <c r="AA2554" s="947">
        <v>0</v>
      </c>
      <c r="AB2554" s="947">
        <v>341.24</v>
      </c>
      <c r="AC2554" s="947">
        <v>0</v>
      </c>
      <c r="AD2554" s="947">
        <v>0</v>
      </c>
      <c r="AE2554" s="947"/>
      <c r="AF2554" s="950">
        <v>355.14</v>
      </c>
      <c r="AG2554" s="950">
        <v>0</v>
      </c>
      <c r="AL2554" s="956">
        <v>1</v>
      </c>
    </row>
    <row r="2555" spans="1:38" s="952" customFormat="1" x14ac:dyDescent="0.2">
      <c r="A2555" s="946">
        <v>39071</v>
      </c>
      <c r="B2555" s="947">
        <v>18.959</v>
      </c>
      <c r="C2555" s="947"/>
      <c r="D2555" s="947">
        <v>6.351</v>
      </c>
      <c r="E2555" s="947"/>
      <c r="F2555" s="947">
        <f t="shared" si="81"/>
        <v>25.31</v>
      </c>
      <c r="G2555" s="947"/>
      <c r="H2555" s="947"/>
      <c r="I2555" s="947"/>
      <c r="J2555" s="947"/>
      <c r="K2555" s="947"/>
      <c r="L2555" s="947"/>
      <c r="M2555" s="947"/>
      <c r="N2555" s="947"/>
      <c r="O2555" s="947"/>
      <c r="P2555" s="947"/>
      <c r="Q2555" s="947"/>
      <c r="R2555" s="947"/>
      <c r="S2555" s="947">
        <v>0</v>
      </c>
      <c r="T2555" s="948">
        <v>0</v>
      </c>
      <c r="U2555" s="949">
        <v>0</v>
      </c>
      <c r="V2555" s="947">
        <v>0</v>
      </c>
      <c r="W2555" s="947">
        <v>0</v>
      </c>
      <c r="X2555" s="947"/>
      <c r="Y2555" s="947">
        <f t="shared" si="82"/>
        <v>25.31</v>
      </c>
      <c r="Z2555" s="947"/>
      <c r="AA2555" s="947">
        <v>0</v>
      </c>
      <c r="AB2555" s="947">
        <v>341.24</v>
      </c>
      <c r="AC2555" s="947">
        <v>0</v>
      </c>
      <c r="AD2555" s="947">
        <v>0</v>
      </c>
      <c r="AE2555" s="947"/>
      <c r="AF2555" s="950">
        <v>355.15</v>
      </c>
      <c r="AG2555" s="950">
        <v>0</v>
      </c>
      <c r="AL2555" s="956">
        <v>5</v>
      </c>
    </row>
    <row r="2556" spans="1:38" s="952" customFormat="1" x14ac:dyDescent="0.2">
      <c r="A2556" s="946">
        <v>39072</v>
      </c>
      <c r="B2556" s="947">
        <v>18.414999999999999</v>
      </c>
      <c r="C2556" s="947"/>
      <c r="D2556" s="947">
        <v>6.6539999999999999</v>
      </c>
      <c r="E2556" s="947"/>
      <c r="F2556" s="947">
        <f t="shared" si="81"/>
        <v>25.068999999999999</v>
      </c>
      <c r="G2556" s="947"/>
      <c r="H2556" s="947"/>
      <c r="I2556" s="947"/>
      <c r="J2556" s="947"/>
      <c r="K2556" s="947"/>
      <c r="L2556" s="947"/>
      <c r="M2556" s="947"/>
      <c r="N2556" s="947"/>
      <c r="O2556" s="947"/>
      <c r="P2556" s="947"/>
      <c r="Q2556" s="947"/>
      <c r="R2556" s="947"/>
      <c r="S2556" s="947">
        <v>0</v>
      </c>
      <c r="T2556" s="948">
        <v>0</v>
      </c>
      <c r="U2556" s="949">
        <v>0</v>
      </c>
      <c r="V2556" s="947">
        <v>0</v>
      </c>
      <c r="W2556" s="947">
        <v>0</v>
      </c>
      <c r="X2556" s="947"/>
      <c r="Y2556" s="947">
        <f t="shared" si="82"/>
        <v>25.068999999999999</v>
      </c>
      <c r="Z2556" s="947"/>
      <c r="AA2556" s="947">
        <v>0</v>
      </c>
      <c r="AB2556" s="947">
        <v>341.23</v>
      </c>
      <c r="AC2556" s="947">
        <v>0</v>
      </c>
      <c r="AD2556" s="947">
        <v>0</v>
      </c>
      <c r="AE2556" s="947"/>
      <c r="AF2556" s="947">
        <v>355.15</v>
      </c>
      <c r="AG2556" s="947">
        <v>0</v>
      </c>
      <c r="AL2556" s="956">
        <v>2</v>
      </c>
    </row>
    <row r="2557" spans="1:38" s="952" customFormat="1" x14ac:dyDescent="0.2">
      <c r="A2557" s="946">
        <v>39073</v>
      </c>
      <c r="B2557" s="947">
        <v>16.927</v>
      </c>
      <c r="C2557" s="947"/>
      <c r="D2557" s="947">
        <v>6.7389999999999999</v>
      </c>
      <c r="E2557" s="947"/>
      <c r="F2557" s="947">
        <f t="shared" si="81"/>
        <v>23.666</v>
      </c>
      <c r="G2557" s="947"/>
      <c r="H2557" s="947"/>
      <c r="I2557" s="947"/>
      <c r="J2557" s="947"/>
      <c r="K2557" s="947"/>
      <c r="L2557" s="947"/>
      <c r="M2557" s="947"/>
      <c r="N2557" s="947"/>
      <c r="O2557" s="947"/>
      <c r="P2557" s="947"/>
      <c r="Q2557" s="947"/>
      <c r="R2557" s="947"/>
      <c r="S2557" s="947">
        <v>0</v>
      </c>
      <c r="T2557" s="948">
        <v>0</v>
      </c>
      <c r="U2557" s="949">
        <v>0</v>
      </c>
      <c r="V2557" s="947">
        <v>0</v>
      </c>
      <c r="W2557" s="947">
        <v>0</v>
      </c>
      <c r="X2557" s="947"/>
      <c r="Y2557" s="947">
        <f t="shared" si="82"/>
        <v>23.666</v>
      </c>
      <c r="Z2557" s="947"/>
      <c r="AA2557" s="947">
        <v>0</v>
      </c>
      <c r="AB2557" s="947">
        <v>341.39</v>
      </c>
      <c r="AC2557" s="947">
        <v>0.08</v>
      </c>
      <c r="AD2557" s="947">
        <v>0</v>
      </c>
      <c r="AE2557" s="947"/>
      <c r="AF2557" s="947">
        <v>355.28</v>
      </c>
      <c r="AG2557" s="947">
        <v>0.2</v>
      </c>
      <c r="AL2557" s="956">
        <v>14</v>
      </c>
    </row>
    <row r="2558" spans="1:38" s="952" customFormat="1" x14ac:dyDescent="0.2">
      <c r="A2558" s="946">
        <v>39074</v>
      </c>
      <c r="B2558" s="947">
        <v>15.792</v>
      </c>
      <c r="C2558" s="947"/>
      <c r="D2558" s="947">
        <v>7.0949999999999998</v>
      </c>
      <c r="E2558" s="947"/>
      <c r="F2558" s="947">
        <f t="shared" si="81"/>
        <v>22.887</v>
      </c>
      <c r="G2558" s="947"/>
      <c r="H2558" s="947"/>
      <c r="I2558" s="947"/>
      <c r="J2558" s="947"/>
      <c r="K2558" s="947"/>
      <c r="L2558" s="947"/>
      <c r="M2558" s="947"/>
      <c r="N2558" s="947"/>
      <c r="O2558" s="947"/>
      <c r="P2558" s="947"/>
      <c r="Q2558" s="947"/>
      <c r="R2558" s="947"/>
      <c r="S2558" s="947">
        <v>0</v>
      </c>
      <c r="T2558" s="948">
        <v>0</v>
      </c>
      <c r="U2558" s="949">
        <v>0</v>
      </c>
      <c r="V2558" s="947">
        <v>0</v>
      </c>
      <c r="W2558" s="947">
        <v>0</v>
      </c>
      <c r="X2558" s="947"/>
      <c r="Y2558" s="947">
        <f t="shared" si="82"/>
        <v>22.887</v>
      </c>
      <c r="Z2558" s="947"/>
      <c r="AA2558" s="947">
        <v>0</v>
      </c>
      <c r="AB2558" s="950">
        <v>341.42</v>
      </c>
      <c r="AC2558" s="950">
        <v>0</v>
      </c>
      <c r="AD2558" s="950">
        <v>0</v>
      </c>
      <c r="AE2558" s="950"/>
      <c r="AF2558" s="947">
        <v>355.45</v>
      </c>
      <c r="AG2558" s="947">
        <v>0</v>
      </c>
      <c r="AL2558" s="956">
        <v>10</v>
      </c>
    </row>
    <row r="2559" spans="1:38" s="952" customFormat="1" x14ac:dyDescent="0.2">
      <c r="A2559" s="946">
        <v>39075</v>
      </c>
      <c r="B2559" s="950">
        <v>13.35</v>
      </c>
      <c r="C2559" s="950"/>
      <c r="D2559" s="950">
        <v>6.2720000000000002</v>
      </c>
      <c r="E2559" s="950"/>
      <c r="F2559" s="950">
        <f t="shared" si="81"/>
        <v>19.622</v>
      </c>
      <c r="G2559" s="950"/>
      <c r="H2559" s="950"/>
      <c r="I2559" s="950"/>
      <c r="J2559" s="950"/>
      <c r="K2559" s="950"/>
      <c r="L2559" s="950"/>
      <c r="M2559" s="950"/>
      <c r="N2559" s="950"/>
      <c r="O2559" s="950"/>
      <c r="P2559" s="950"/>
      <c r="Q2559" s="950"/>
      <c r="R2559" s="950"/>
      <c r="S2559" s="950">
        <v>0</v>
      </c>
      <c r="T2559" s="958">
        <v>0</v>
      </c>
      <c r="U2559" s="959">
        <v>0</v>
      </c>
      <c r="V2559" s="950">
        <v>0</v>
      </c>
      <c r="W2559" s="950">
        <v>0</v>
      </c>
      <c r="X2559" s="950"/>
      <c r="Y2559" s="950">
        <f t="shared" si="82"/>
        <v>19.622</v>
      </c>
      <c r="Z2559" s="950"/>
      <c r="AA2559" s="950">
        <v>0</v>
      </c>
      <c r="AB2559" s="950">
        <v>341.4</v>
      </c>
      <c r="AC2559" s="950">
        <v>0.02</v>
      </c>
      <c r="AD2559" s="950">
        <v>0</v>
      </c>
      <c r="AE2559" s="950"/>
      <c r="AF2559" s="950">
        <v>355.4</v>
      </c>
      <c r="AG2559" s="950">
        <v>0</v>
      </c>
      <c r="AI2559" s="955"/>
      <c r="AJ2559" s="955"/>
      <c r="AK2559" s="955"/>
      <c r="AL2559" s="951">
        <v>20</v>
      </c>
    </row>
    <row r="2560" spans="1:38" s="952" customFormat="1" x14ac:dyDescent="0.2">
      <c r="A2560" s="946">
        <v>39076</v>
      </c>
      <c r="B2560" s="947">
        <v>12.21</v>
      </c>
      <c r="C2560" s="947"/>
      <c r="D2560" s="947">
        <v>5.62</v>
      </c>
      <c r="E2560" s="947"/>
      <c r="F2560" s="947">
        <f t="shared" si="81"/>
        <v>17.830000000000002</v>
      </c>
      <c r="G2560" s="947"/>
      <c r="H2560" s="947"/>
      <c r="I2560" s="947"/>
      <c r="J2560" s="947"/>
      <c r="K2560" s="947"/>
      <c r="L2560" s="947"/>
      <c r="M2560" s="947"/>
      <c r="N2560" s="947"/>
      <c r="O2560" s="947"/>
      <c r="P2560" s="947"/>
      <c r="Q2560" s="947"/>
      <c r="R2560" s="947"/>
      <c r="S2560" s="947">
        <v>0</v>
      </c>
      <c r="T2560" s="948">
        <v>0</v>
      </c>
      <c r="U2560" s="949">
        <v>0</v>
      </c>
      <c r="V2560" s="947">
        <v>0</v>
      </c>
      <c r="W2560" s="947">
        <v>0</v>
      </c>
      <c r="X2560" s="947"/>
      <c r="Y2560" s="947">
        <f t="shared" si="82"/>
        <v>17.830000000000002</v>
      </c>
      <c r="Z2560" s="947"/>
      <c r="AA2560" s="947">
        <v>0</v>
      </c>
      <c r="AB2560" s="947">
        <v>342.6</v>
      </c>
      <c r="AC2560" s="947">
        <v>1.37</v>
      </c>
      <c r="AD2560" s="947">
        <v>0</v>
      </c>
      <c r="AE2560" s="947"/>
      <c r="AF2560" s="947">
        <v>355.59</v>
      </c>
      <c r="AG2560" s="947">
        <v>1.6</v>
      </c>
      <c r="AL2560" s="956">
        <v>22</v>
      </c>
    </row>
    <row r="2561" spans="1:38" s="952" customFormat="1" x14ac:dyDescent="0.2">
      <c r="A2561" s="946">
        <v>39077</v>
      </c>
      <c r="B2561" s="947">
        <v>14.784000000000001</v>
      </c>
      <c r="C2561" s="947"/>
      <c r="D2561" s="950">
        <v>6.1109999999999998</v>
      </c>
      <c r="E2561" s="950"/>
      <c r="F2561" s="947">
        <f t="shared" si="81"/>
        <v>20.895</v>
      </c>
      <c r="G2561" s="947"/>
      <c r="H2561" s="947"/>
      <c r="I2561" s="947"/>
      <c r="J2561" s="947"/>
      <c r="K2561" s="947"/>
      <c r="L2561" s="947"/>
      <c r="M2561" s="947"/>
      <c r="N2561" s="947"/>
      <c r="O2561" s="947"/>
      <c r="P2561" s="947"/>
      <c r="Q2561" s="947"/>
      <c r="R2561" s="947"/>
      <c r="S2561" s="947">
        <v>0</v>
      </c>
      <c r="T2561" s="948">
        <v>0</v>
      </c>
      <c r="U2561" s="949">
        <v>0</v>
      </c>
      <c r="V2561" s="947">
        <v>0</v>
      </c>
      <c r="W2561" s="947">
        <v>0</v>
      </c>
      <c r="X2561" s="947"/>
      <c r="Y2561" s="947">
        <f t="shared" si="82"/>
        <v>20.895</v>
      </c>
      <c r="Z2561" s="947"/>
      <c r="AA2561" s="947">
        <v>0</v>
      </c>
      <c r="AB2561" s="947">
        <v>342.1</v>
      </c>
      <c r="AC2561" s="947">
        <v>0.01</v>
      </c>
      <c r="AD2561" s="947">
        <v>0</v>
      </c>
      <c r="AE2561" s="947"/>
      <c r="AF2561" s="947">
        <v>355.54</v>
      </c>
      <c r="AG2561" s="947">
        <v>0</v>
      </c>
      <c r="AL2561" s="956">
        <v>0</v>
      </c>
    </row>
    <row r="2562" spans="1:38" s="952" customFormat="1" x14ac:dyDescent="0.2">
      <c r="A2562" s="946">
        <v>39078</v>
      </c>
      <c r="B2562" s="947">
        <v>16.109000000000002</v>
      </c>
      <c r="C2562" s="947"/>
      <c r="D2562" s="947">
        <v>6.6379999999999999</v>
      </c>
      <c r="E2562" s="947"/>
      <c r="F2562" s="947">
        <f t="shared" si="81"/>
        <v>22.747</v>
      </c>
      <c r="G2562" s="947"/>
      <c r="H2562" s="947"/>
      <c r="I2562" s="947"/>
      <c r="J2562" s="947"/>
      <c r="K2562" s="947"/>
      <c r="L2562" s="947"/>
      <c r="M2562" s="947"/>
      <c r="N2562" s="947"/>
      <c r="O2562" s="947"/>
      <c r="P2562" s="947"/>
      <c r="Q2562" s="947"/>
      <c r="R2562" s="947"/>
      <c r="S2562" s="947">
        <v>0</v>
      </c>
      <c r="T2562" s="948">
        <v>0</v>
      </c>
      <c r="U2562" s="949">
        <v>0</v>
      </c>
      <c r="V2562" s="947">
        <v>0</v>
      </c>
      <c r="W2562" s="947">
        <v>0</v>
      </c>
      <c r="X2562" s="947"/>
      <c r="Y2562" s="947">
        <f t="shared" si="82"/>
        <v>22.747</v>
      </c>
      <c r="Z2562" s="947"/>
      <c r="AA2562" s="947">
        <v>0</v>
      </c>
      <c r="AB2562" s="947">
        <v>341.6</v>
      </c>
      <c r="AC2562" s="947">
        <v>0</v>
      </c>
      <c r="AD2562" s="947">
        <v>0</v>
      </c>
      <c r="AE2562" s="947"/>
      <c r="AF2562" s="947">
        <v>355.43</v>
      </c>
      <c r="AG2562" s="947">
        <v>0</v>
      </c>
      <c r="AL2562" s="956">
        <v>25</v>
      </c>
    </row>
    <row r="2563" spans="1:38" s="952" customFormat="1" x14ac:dyDescent="0.2">
      <c r="A2563" s="946">
        <v>39079</v>
      </c>
      <c r="B2563" s="947">
        <v>15.209</v>
      </c>
      <c r="C2563" s="947"/>
      <c r="D2563" s="947">
        <v>6.59</v>
      </c>
      <c r="E2563" s="947"/>
      <c r="F2563" s="947">
        <f t="shared" si="81"/>
        <v>21.798999999999999</v>
      </c>
      <c r="G2563" s="947"/>
      <c r="H2563" s="947"/>
      <c r="I2563" s="947"/>
      <c r="J2563" s="947"/>
      <c r="K2563" s="947"/>
      <c r="L2563" s="947"/>
      <c r="M2563" s="947"/>
      <c r="N2563" s="947"/>
      <c r="O2563" s="947"/>
      <c r="P2563" s="947"/>
      <c r="Q2563" s="947"/>
      <c r="R2563" s="947"/>
      <c r="S2563" s="947">
        <v>0</v>
      </c>
      <c r="T2563" s="948">
        <v>0</v>
      </c>
      <c r="U2563" s="949">
        <v>0</v>
      </c>
      <c r="V2563" s="947">
        <v>0</v>
      </c>
      <c r="W2563" s="947">
        <v>0</v>
      </c>
      <c r="X2563" s="947"/>
      <c r="Y2563" s="947">
        <f t="shared" si="82"/>
        <v>21.798999999999999</v>
      </c>
      <c r="Z2563" s="947"/>
      <c r="AA2563" s="947">
        <v>0</v>
      </c>
      <c r="AB2563" s="950">
        <v>341.5</v>
      </c>
      <c r="AC2563" s="950">
        <v>0</v>
      </c>
      <c r="AD2563" s="950">
        <v>0</v>
      </c>
      <c r="AE2563" s="950"/>
      <c r="AF2563" s="947">
        <v>355.2</v>
      </c>
      <c r="AG2563" s="947">
        <v>0</v>
      </c>
      <c r="AL2563" s="956">
        <v>22</v>
      </c>
    </row>
    <row r="2564" spans="1:38" s="952" customFormat="1" x14ac:dyDescent="0.2">
      <c r="A2564" s="946">
        <v>39080</v>
      </c>
      <c r="B2564" s="947">
        <v>14.429</v>
      </c>
      <c r="C2564" s="947"/>
      <c r="D2564" s="947">
        <v>6.6479999999999997</v>
      </c>
      <c r="E2564" s="947"/>
      <c r="F2564" s="947">
        <f t="shared" si="81"/>
        <v>21.076999999999998</v>
      </c>
      <c r="G2564" s="947"/>
      <c r="H2564" s="947"/>
      <c r="I2564" s="947"/>
      <c r="J2564" s="947"/>
      <c r="K2564" s="947"/>
      <c r="L2564" s="947"/>
      <c r="M2564" s="947"/>
      <c r="N2564" s="947"/>
      <c r="O2564" s="947"/>
      <c r="P2564" s="947"/>
      <c r="Q2564" s="947"/>
      <c r="R2564" s="947"/>
      <c r="S2564" s="947">
        <v>0</v>
      </c>
      <c r="T2564" s="948">
        <v>0</v>
      </c>
      <c r="U2564" s="949">
        <v>0</v>
      </c>
      <c r="V2564" s="947">
        <v>0</v>
      </c>
      <c r="W2564" s="947">
        <v>0</v>
      </c>
      <c r="X2564" s="947"/>
      <c r="Y2564" s="947">
        <f t="shared" si="82"/>
        <v>21.076999999999998</v>
      </c>
      <c r="Z2564" s="947"/>
      <c r="AA2564" s="947">
        <v>0</v>
      </c>
      <c r="AB2564" s="947">
        <v>341.5</v>
      </c>
      <c r="AC2564" s="947">
        <v>0</v>
      </c>
      <c r="AD2564" s="947">
        <v>0</v>
      </c>
      <c r="AE2564" s="947"/>
      <c r="AF2564" s="947">
        <v>355.2</v>
      </c>
      <c r="AG2564" s="947">
        <v>0</v>
      </c>
      <c r="AL2564" s="956">
        <v>24</v>
      </c>
    </row>
    <row r="2565" spans="1:38" s="952" customFormat="1" x14ac:dyDescent="0.2">
      <c r="A2565" s="946">
        <v>39081</v>
      </c>
      <c r="B2565" s="947">
        <v>15.566000000000001</v>
      </c>
      <c r="C2565" s="947"/>
      <c r="D2565" s="947">
        <v>6.4669999999999996</v>
      </c>
      <c r="E2565" s="947"/>
      <c r="F2565" s="947">
        <f t="shared" si="81"/>
        <v>22.033000000000001</v>
      </c>
      <c r="G2565" s="947"/>
      <c r="H2565" s="947"/>
      <c r="I2565" s="947"/>
      <c r="J2565" s="947"/>
      <c r="K2565" s="947"/>
      <c r="L2565" s="947"/>
      <c r="M2565" s="947"/>
      <c r="N2565" s="947"/>
      <c r="O2565" s="947"/>
      <c r="P2565" s="947"/>
      <c r="Q2565" s="947"/>
      <c r="R2565" s="947"/>
      <c r="S2565" s="947">
        <v>0</v>
      </c>
      <c r="T2565" s="948">
        <v>0</v>
      </c>
      <c r="U2565" s="949">
        <v>0</v>
      </c>
      <c r="V2565" s="947">
        <v>0</v>
      </c>
      <c r="W2565" s="947">
        <v>0</v>
      </c>
      <c r="X2565" s="947"/>
      <c r="Y2565" s="947">
        <f t="shared" si="82"/>
        <v>22.033000000000001</v>
      </c>
      <c r="Z2565" s="947"/>
      <c r="AA2565" s="947">
        <v>0</v>
      </c>
      <c r="AB2565" s="947">
        <v>342.4</v>
      </c>
      <c r="AC2565" s="947">
        <v>1.05</v>
      </c>
      <c r="AD2565" s="947">
        <v>0</v>
      </c>
      <c r="AE2565" s="947"/>
      <c r="AF2565" s="980">
        <v>355.21</v>
      </c>
      <c r="AG2565" s="947">
        <v>0</v>
      </c>
      <c r="AL2565" s="956">
        <v>1</v>
      </c>
    </row>
    <row r="2566" spans="1:38" s="952" customFormat="1" x14ac:dyDescent="0.2">
      <c r="A2566" s="946">
        <v>39082</v>
      </c>
      <c r="B2566" s="947">
        <v>14.425000000000001</v>
      </c>
      <c r="C2566" s="947"/>
      <c r="D2566" s="947">
        <v>6.2670000000000003</v>
      </c>
      <c r="E2566" s="947"/>
      <c r="F2566" s="947">
        <f t="shared" si="81"/>
        <v>20.692</v>
      </c>
      <c r="G2566" s="947"/>
      <c r="H2566" s="947"/>
      <c r="I2566" s="947"/>
      <c r="J2566" s="947"/>
      <c r="K2566" s="947"/>
      <c r="L2566" s="947"/>
      <c r="M2566" s="947"/>
      <c r="N2566" s="947"/>
      <c r="O2566" s="947"/>
      <c r="P2566" s="947"/>
      <c r="Q2566" s="947"/>
      <c r="R2566" s="947"/>
      <c r="S2566" s="947">
        <v>0</v>
      </c>
      <c r="T2566" s="948">
        <v>0</v>
      </c>
      <c r="U2566" s="949">
        <v>0</v>
      </c>
      <c r="V2566" s="947">
        <v>0</v>
      </c>
      <c r="W2566" s="947">
        <v>0</v>
      </c>
      <c r="X2566" s="947"/>
      <c r="Y2566" s="947">
        <f t="shared" si="82"/>
        <v>20.692</v>
      </c>
      <c r="Z2566" s="947"/>
      <c r="AA2566" s="947">
        <v>0</v>
      </c>
      <c r="AB2566" s="947">
        <v>341.9</v>
      </c>
      <c r="AC2566" s="947">
        <v>0.5</v>
      </c>
      <c r="AD2566" s="947">
        <v>0</v>
      </c>
      <c r="AE2566" s="947"/>
      <c r="AF2566" s="947">
        <v>355.26</v>
      </c>
      <c r="AG2566" s="947">
        <v>0</v>
      </c>
      <c r="AL2566" s="956">
        <v>0</v>
      </c>
    </row>
    <row r="2567" spans="1:38" x14ac:dyDescent="0.2">
      <c r="A2567" s="988">
        <v>39083</v>
      </c>
      <c r="B2567" s="592">
        <v>16.05</v>
      </c>
      <c r="C2567" s="592"/>
      <c r="D2567" s="592">
        <v>5.4</v>
      </c>
      <c r="E2567" s="592"/>
      <c r="F2567" s="592">
        <f t="shared" si="81"/>
        <v>21.450000000000003</v>
      </c>
      <c r="G2567" s="592"/>
      <c r="H2567" s="989">
        <v>14.13</v>
      </c>
      <c r="I2567" s="308">
        <v>7.43</v>
      </c>
      <c r="J2567" s="308"/>
      <c r="K2567" s="789">
        <f t="shared" ref="K2567:K2597" si="83">H2567+I2567</f>
        <v>21.560000000000002</v>
      </c>
      <c r="L2567" s="789"/>
      <c r="M2567" s="789"/>
      <c r="N2567" s="789"/>
      <c r="O2567" s="789"/>
      <c r="P2567" s="789"/>
      <c r="Q2567" s="789"/>
      <c r="R2567" s="789"/>
      <c r="S2567" s="592">
        <v>0</v>
      </c>
      <c r="T2567" s="990">
        <v>0</v>
      </c>
      <c r="U2567" s="473">
        <v>0</v>
      </c>
      <c r="V2567" s="592">
        <v>0</v>
      </c>
      <c r="W2567" s="592">
        <v>0</v>
      </c>
      <c r="X2567" s="592"/>
      <c r="Y2567" s="592">
        <f>+F2567-S2567-T2567-U2567-V2567+W2567</f>
        <v>21.450000000000003</v>
      </c>
      <c r="Z2567" s="592"/>
      <c r="AA2567" s="592">
        <v>0</v>
      </c>
      <c r="AB2567" s="592">
        <v>341.8</v>
      </c>
      <c r="AC2567" s="592">
        <v>0</v>
      </c>
      <c r="AD2567" s="592">
        <v>0</v>
      </c>
      <c r="AE2567" s="592"/>
      <c r="AF2567" s="631">
        <v>355.41</v>
      </c>
      <c r="AG2567" s="631">
        <v>0.2</v>
      </c>
      <c r="AL2567" s="991">
        <v>21</v>
      </c>
    </row>
    <row r="2568" spans="1:38" x14ac:dyDescent="0.2">
      <c r="A2568" s="988">
        <v>39084</v>
      </c>
      <c r="B2568" s="592">
        <v>17.408000000000001</v>
      </c>
      <c r="C2568" s="592"/>
      <c r="D2568" s="592">
        <v>6.45</v>
      </c>
      <c r="E2568" s="592"/>
      <c r="F2568" s="592">
        <f t="shared" si="81"/>
        <v>23.858000000000001</v>
      </c>
      <c r="G2568" s="592"/>
      <c r="H2568" s="992">
        <v>12.06</v>
      </c>
      <c r="I2568" s="96">
        <v>7.58</v>
      </c>
      <c r="J2568" s="308"/>
      <c r="K2568" s="789">
        <f t="shared" si="83"/>
        <v>19.64</v>
      </c>
      <c r="L2568" s="789"/>
      <c r="M2568" s="789"/>
      <c r="N2568" s="789"/>
      <c r="O2568" s="789"/>
      <c r="P2568" s="789"/>
      <c r="Q2568" s="789"/>
      <c r="R2568" s="789"/>
      <c r="S2568" s="592">
        <v>0</v>
      </c>
      <c r="T2568" s="990">
        <v>0</v>
      </c>
      <c r="U2568" s="473">
        <v>0</v>
      </c>
      <c r="V2568" s="592">
        <v>0</v>
      </c>
      <c r="W2568" s="592">
        <v>0</v>
      </c>
      <c r="X2568" s="592"/>
      <c r="Y2568" s="592">
        <f t="shared" si="82"/>
        <v>23.858000000000001</v>
      </c>
      <c r="Z2568" s="592"/>
      <c r="AA2568" s="592">
        <v>0</v>
      </c>
      <c r="AB2568" s="592">
        <v>341.6</v>
      </c>
      <c r="AC2568" s="592">
        <v>0</v>
      </c>
      <c r="AD2568" s="592">
        <v>0</v>
      </c>
      <c r="AE2568" s="592"/>
      <c r="AF2568" s="631">
        <v>355.36</v>
      </c>
      <c r="AG2568" s="631">
        <v>0</v>
      </c>
      <c r="AL2568" s="991">
        <v>18</v>
      </c>
    </row>
    <row r="2569" spans="1:38" x14ac:dyDescent="0.2">
      <c r="A2569" s="988">
        <v>39085</v>
      </c>
      <c r="B2569" s="993">
        <v>17.37</v>
      </c>
      <c r="C2569" s="993"/>
      <c r="D2569" s="592">
        <v>6.3390000000000004</v>
      </c>
      <c r="E2569" s="592"/>
      <c r="F2569" s="592">
        <f t="shared" si="81"/>
        <v>23.709000000000003</v>
      </c>
      <c r="G2569" s="592"/>
      <c r="H2569" s="992">
        <v>15.18</v>
      </c>
      <c r="I2569" s="96">
        <v>8.0399999999999991</v>
      </c>
      <c r="J2569" s="308"/>
      <c r="K2569" s="789">
        <f t="shared" si="83"/>
        <v>23.22</v>
      </c>
      <c r="L2569" s="789"/>
      <c r="M2569" s="789"/>
      <c r="N2569" s="789"/>
      <c r="O2569" s="789"/>
      <c r="P2569" s="789"/>
      <c r="Q2569" s="789"/>
      <c r="R2569" s="789"/>
      <c r="S2569" s="592">
        <v>0</v>
      </c>
      <c r="T2569" s="990">
        <v>0</v>
      </c>
      <c r="U2569" s="473">
        <v>0</v>
      </c>
      <c r="V2569" s="592">
        <v>0</v>
      </c>
      <c r="W2569" s="592">
        <v>0</v>
      </c>
      <c r="X2569" s="592"/>
      <c r="Y2569" s="592">
        <f t="shared" si="82"/>
        <v>23.709000000000003</v>
      </c>
      <c r="Z2569" s="592"/>
      <c r="AA2569" s="592">
        <v>0</v>
      </c>
      <c r="AB2569" s="592">
        <v>341.5</v>
      </c>
      <c r="AC2569" s="592">
        <v>0</v>
      </c>
      <c r="AD2569" s="592">
        <v>0</v>
      </c>
      <c r="AE2569" s="592"/>
      <c r="AF2569" s="592">
        <v>355.3</v>
      </c>
      <c r="AG2569" s="592">
        <v>0</v>
      </c>
      <c r="AL2569" s="995">
        <v>32</v>
      </c>
    </row>
    <row r="2570" spans="1:38" x14ac:dyDescent="0.2">
      <c r="A2570" s="988">
        <v>39086</v>
      </c>
      <c r="B2570" s="592">
        <v>17.792000000000002</v>
      </c>
      <c r="C2570" s="592"/>
      <c r="D2570" s="592">
        <v>6.68</v>
      </c>
      <c r="E2570" s="592"/>
      <c r="F2570" s="592">
        <f t="shared" si="81"/>
        <v>24.472000000000001</v>
      </c>
      <c r="G2570" s="592"/>
      <c r="H2570" s="992">
        <v>14.91</v>
      </c>
      <c r="I2570" s="96">
        <v>8.11</v>
      </c>
      <c r="J2570" s="308"/>
      <c r="K2570" s="789">
        <f t="shared" si="83"/>
        <v>23.02</v>
      </c>
      <c r="L2570" s="789"/>
      <c r="M2570" s="789"/>
      <c r="N2570" s="789"/>
      <c r="O2570" s="789"/>
      <c r="P2570" s="789"/>
      <c r="Q2570" s="789"/>
      <c r="R2570" s="789"/>
      <c r="S2570" s="592">
        <v>0</v>
      </c>
      <c r="T2570" s="990">
        <v>0</v>
      </c>
      <c r="U2570" s="473">
        <v>0</v>
      </c>
      <c r="V2570" s="592">
        <v>0</v>
      </c>
      <c r="W2570" s="592">
        <v>0</v>
      </c>
      <c r="X2570" s="592"/>
      <c r="Y2570" s="592">
        <f t="shared" si="82"/>
        <v>24.472000000000001</v>
      </c>
      <c r="Z2570" s="592"/>
      <c r="AA2570" s="592">
        <v>0</v>
      </c>
      <c r="AB2570" s="631">
        <v>341.5</v>
      </c>
      <c r="AC2570" s="631">
        <v>0</v>
      </c>
      <c r="AD2570" s="631">
        <v>0</v>
      </c>
      <c r="AE2570" s="631"/>
      <c r="AF2570" s="631">
        <v>355.25</v>
      </c>
      <c r="AG2570" s="631">
        <v>0</v>
      </c>
      <c r="AL2570" s="991">
        <v>22</v>
      </c>
    </row>
    <row r="2571" spans="1:38" x14ac:dyDescent="0.2">
      <c r="A2571" s="988">
        <v>39087</v>
      </c>
      <c r="B2571" s="592">
        <v>17.922999999999998</v>
      </c>
      <c r="C2571" s="592"/>
      <c r="D2571" s="592">
        <v>6.532</v>
      </c>
      <c r="E2571" s="592"/>
      <c r="F2571" s="592">
        <f t="shared" si="81"/>
        <v>24.454999999999998</v>
      </c>
      <c r="G2571" s="592"/>
      <c r="H2571" s="993">
        <v>16.690000000000001</v>
      </c>
      <c r="I2571" s="96">
        <v>7.99</v>
      </c>
      <c r="J2571" s="308"/>
      <c r="K2571" s="789">
        <f t="shared" si="83"/>
        <v>24.68</v>
      </c>
      <c r="L2571" s="789"/>
      <c r="M2571" s="789"/>
      <c r="N2571" s="789"/>
      <c r="O2571" s="789"/>
      <c r="P2571" s="789"/>
      <c r="Q2571" s="789"/>
      <c r="R2571" s="789"/>
      <c r="S2571" s="592">
        <v>0</v>
      </c>
      <c r="T2571" s="990">
        <v>0</v>
      </c>
      <c r="U2571" s="473">
        <v>0</v>
      </c>
      <c r="V2571" s="592">
        <v>0</v>
      </c>
      <c r="W2571" s="592">
        <v>0</v>
      </c>
      <c r="X2571" s="592"/>
      <c r="Y2571" s="592">
        <f t="shared" si="82"/>
        <v>24.454999999999998</v>
      </c>
      <c r="Z2571" s="592"/>
      <c r="AA2571" s="592">
        <v>0</v>
      </c>
      <c r="AB2571" s="631">
        <v>342.5</v>
      </c>
      <c r="AC2571" s="631">
        <v>1.17</v>
      </c>
      <c r="AD2571" s="631">
        <v>0</v>
      </c>
      <c r="AE2571" s="631"/>
      <c r="AF2571" s="631">
        <v>355.96</v>
      </c>
      <c r="AG2571" s="631">
        <v>0.54</v>
      </c>
      <c r="AL2571" s="991">
        <v>0</v>
      </c>
    </row>
    <row r="2572" spans="1:38" x14ac:dyDescent="0.2">
      <c r="A2572" s="988">
        <v>39088</v>
      </c>
      <c r="B2572" s="592">
        <v>15.864000000000001</v>
      </c>
      <c r="C2572" s="592"/>
      <c r="D2572" s="592">
        <v>6.1159999999999997</v>
      </c>
      <c r="E2572" s="592"/>
      <c r="F2572" s="592">
        <f t="shared" si="81"/>
        <v>21.98</v>
      </c>
      <c r="G2572" s="592"/>
      <c r="H2572" s="993">
        <v>16.36</v>
      </c>
      <c r="I2572" s="96">
        <v>7.82</v>
      </c>
      <c r="J2572" s="308"/>
      <c r="K2572" s="789">
        <f t="shared" si="83"/>
        <v>24.18</v>
      </c>
      <c r="L2572" s="789"/>
      <c r="M2572" s="789"/>
      <c r="N2572" s="789"/>
      <c r="O2572" s="789"/>
      <c r="P2572" s="789"/>
      <c r="Q2572" s="789"/>
      <c r="R2572" s="789"/>
      <c r="S2572" s="592">
        <v>0</v>
      </c>
      <c r="T2572" s="990">
        <v>0</v>
      </c>
      <c r="U2572" s="473">
        <v>0</v>
      </c>
      <c r="V2572" s="592">
        <v>0</v>
      </c>
      <c r="W2572" s="592">
        <v>0</v>
      </c>
      <c r="X2572" s="592"/>
      <c r="Y2572" s="592">
        <f t="shared" si="82"/>
        <v>21.98</v>
      </c>
      <c r="Z2572" s="592"/>
      <c r="AA2572" s="592">
        <v>0</v>
      </c>
      <c r="AB2572" s="592">
        <v>342</v>
      </c>
      <c r="AC2572" s="592">
        <v>0</v>
      </c>
      <c r="AD2572" s="592">
        <v>0</v>
      </c>
      <c r="AE2572" s="592"/>
      <c r="AF2572" s="592">
        <v>355.54</v>
      </c>
      <c r="AG2572" s="592">
        <v>0</v>
      </c>
      <c r="AL2572" s="991">
        <v>0</v>
      </c>
    </row>
    <row r="2573" spans="1:38" x14ac:dyDescent="0.2">
      <c r="A2573" s="988">
        <v>39089</v>
      </c>
      <c r="B2573" s="592">
        <v>15.5</v>
      </c>
      <c r="C2573" s="592"/>
      <c r="D2573" s="592">
        <v>6.77</v>
      </c>
      <c r="E2573" s="592"/>
      <c r="F2573" s="592">
        <f t="shared" si="81"/>
        <v>22.27</v>
      </c>
      <c r="G2573" s="592"/>
      <c r="H2573" s="993">
        <v>15.65</v>
      </c>
      <c r="I2573" s="96">
        <v>8.14</v>
      </c>
      <c r="J2573" s="308"/>
      <c r="K2573" s="789">
        <f t="shared" si="83"/>
        <v>23.79</v>
      </c>
      <c r="L2573" s="789"/>
      <c r="M2573" s="789"/>
      <c r="N2573" s="789"/>
      <c r="O2573" s="789"/>
      <c r="P2573" s="789"/>
      <c r="Q2573" s="789"/>
      <c r="R2573" s="789"/>
      <c r="S2573" s="592">
        <v>0</v>
      </c>
      <c r="T2573" s="990">
        <v>0</v>
      </c>
      <c r="U2573" s="473">
        <v>0</v>
      </c>
      <c r="V2573" s="592">
        <v>0</v>
      </c>
      <c r="W2573" s="592">
        <v>0</v>
      </c>
      <c r="X2573" s="592"/>
      <c r="Y2573" s="592">
        <f t="shared" si="82"/>
        <v>22.27</v>
      </c>
      <c r="Z2573" s="592"/>
      <c r="AA2573" s="592">
        <v>0</v>
      </c>
      <c r="AB2573" s="592">
        <v>342.1</v>
      </c>
      <c r="AC2573" s="592">
        <v>0.41</v>
      </c>
      <c r="AD2573" s="592">
        <v>0</v>
      </c>
      <c r="AE2573" s="592"/>
      <c r="AF2573" s="592">
        <v>355.45</v>
      </c>
      <c r="AG2573" s="592">
        <v>0</v>
      </c>
      <c r="AL2573" s="991">
        <v>0</v>
      </c>
    </row>
    <row r="2574" spans="1:38" x14ac:dyDescent="0.2">
      <c r="A2574" s="988">
        <v>39090</v>
      </c>
      <c r="B2574" s="631">
        <v>18.431999999999999</v>
      </c>
      <c r="C2574" s="631"/>
      <c r="D2574" s="592">
        <v>6.5279999999999996</v>
      </c>
      <c r="E2574" s="592"/>
      <c r="F2574" s="592">
        <f t="shared" si="81"/>
        <v>24.959999999999997</v>
      </c>
      <c r="G2574" s="592"/>
      <c r="H2574" s="993">
        <v>14.87</v>
      </c>
      <c r="I2574" s="96">
        <v>8.11</v>
      </c>
      <c r="J2574" s="308"/>
      <c r="K2574" s="789">
        <f t="shared" si="83"/>
        <v>22.979999999999997</v>
      </c>
      <c r="L2574" s="789"/>
      <c r="M2574" s="789"/>
      <c r="N2574" s="789"/>
      <c r="O2574" s="789"/>
      <c r="P2574" s="789"/>
      <c r="Q2574" s="789"/>
      <c r="R2574" s="789"/>
      <c r="S2574" s="592">
        <v>0</v>
      </c>
      <c r="T2574" s="990">
        <v>0</v>
      </c>
      <c r="U2574" s="473">
        <v>0</v>
      </c>
      <c r="V2574" s="592">
        <v>0</v>
      </c>
      <c r="W2574" s="592">
        <v>0</v>
      </c>
      <c r="X2574" s="592"/>
      <c r="Y2574" s="592">
        <f t="shared" si="82"/>
        <v>24.959999999999997</v>
      </c>
      <c r="Z2574" s="592"/>
      <c r="AA2574" s="592">
        <v>0</v>
      </c>
      <c r="AB2574" s="592">
        <v>342.1</v>
      </c>
      <c r="AC2574" s="592">
        <v>0.08</v>
      </c>
      <c r="AD2574" s="592">
        <v>0</v>
      </c>
      <c r="AE2574" s="592"/>
      <c r="AF2574" s="1000">
        <v>355.74</v>
      </c>
      <c r="AG2574" s="592">
        <v>0</v>
      </c>
      <c r="AL2574" s="991">
        <v>31</v>
      </c>
    </row>
    <row r="2575" spans="1:38" x14ac:dyDescent="0.2">
      <c r="A2575" s="988">
        <v>39091</v>
      </c>
      <c r="B2575" s="592">
        <v>18.698</v>
      </c>
      <c r="C2575" s="592"/>
      <c r="D2575" s="592">
        <v>6.5030000000000001</v>
      </c>
      <c r="E2575" s="592"/>
      <c r="F2575" s="592">
        <f t="shared" si="81"/>
        <v>25.201000000000001</v>
      </c>
      <c r="G2575" s="592"/>
      <c r="H2575" s="993">
        <v>17.420000000000002</v>
      </c>
      <c r="I2575" s="96">
        <v>8.84</v>
      </c>
      <c r="J2575" s="308"/>
      <c r="K2575" s="789">
        <f t="shared" si="83"/>
        <v>26.26</v>
      </c>
      <c r="L2575" s="789"/>
      <c r="M2575" s="789"/>
      <c r="N2575" s="789"/>
      <c r="O2575" s="789"/>
      <c r="P2575" s="789"/>
      <c r="Q2575" s="789"/>
      <c r="R2575" s="789"/>
      <c r="S2575" s="592">
        <v>0</v>
      </c>
      <c r="T2575" s="990">
        <v>0</v>
      </c>
      <c r="U2575" s="473">
        <v>0</v>
      </c>
      <c r="V2575" s="592">
        <v>0</v>
      </c>
      <c r="W2575" s="592">
        <v>0</v>
      </c>
      <c r="X2575" s="592"/>
      <c r="Y2575" s="592">
        <f t="shared" si="82"/>
        <v>25.201000000000001</v>
      </c>
      <c r="Z2575" s="592"/>
      <c r="AA2575" s="592">
        <v>0</v>
      </c>
      <c r="AB2575" s="592">
        <v>341.7</v>
      </c>
      <c r="AC2575" s="592">
        <v>0</v>
      </c>
      <c r="AD2575" s="592">
        <v>0</v>
      </c>
      <c r="AE2575" s="592"/>
      <c r="AF2575" s="592">
        <v>355.54</v>
      </c>
      <c r="AG2575" s="592">
        <v>0</v>
      </c>
      <c r="AL2575" s="991">
        <v>22</v>
      </c>
    </row>
    <row r="2576" spans="1:38" x14ac:dyDescent="0.2">
      <c r="A2576" s="988">
        <v>39092</v>
      </c>
      <c r="B2576" s="592">
        <v>18.446000000000002</v>
      </c>
      <c r="C2576" s="592"/>
      <c r="D2576" s="631">
        <v>6.085</v>
      </c>
      <c r="E2576" s="631"/>
      <c r="F2576" s="592">
        <f t="shared" si="81"/>
        <v>24.531000000000002</v>
      </c>
      <c r="G2576" s="592"/>
      <c r="H2576" s="993">
        <v>15.25</v>
      </c>
      <c r="I2576" s="96">
        <v>7.8</v>
      </c>
      <c r="J2576" s="308"/>
      <c r="K2576" s="789">
        <f t="shared" si="83"/>
        <v>23.05</v>
      </c>
      <c r="L2576" s="789"/>
      <c r="M2576" s="789"/>
      <c r="N2576" s="789"/>
      <c r="O2576" s="789"/>
      <c r="P2576" s="789"/>
      <c r="Q2576" s="789"/>
      <c r="R2576" s="789"/>
      <c r="S2576" s="592">
        <v>0</v>
      </c>
      <c r="T2576" s="990">
        <v>0</v>
      </c>
      <c r="U2576" s="473">
        <v>0</v>
      </c>
      <c r="V2576" s="592">
        <v>0</v>
      </c>
      <c r="W2576" s="592">
        <v>0</v>
      </c>
      <c r="X2576" s="592"/>
      <c r="Y2576" s="592">
        <f t="shared" si="82"/>
        <v>24.531000000000002</v>
      </c>
      <c r="Z2576" s="592"/>
      <c r="AA2576" s="592">
        <v>0</v>
      </c>
      <c r="AB2576" s="631">
        <v>341.6</v>
      </c>
      <c r="AC2576" s="631">
        <v>0</v>
      </c>
      <c r="AD2576" s="631">
        <v>0</v>
      </c>
      <c r="AE2576" s="631"/>
      <c r="AF2576" s="592">
        <v>355.55</v>
      </c>
      <c r="AG2576" s="592">
        <v>0</v>
      </c>
      <c r="AL2576" s="991">
        <v>26</v>
      </c>
    </row>
    <row r="2577" spans="1:38" x14ac:dyDescent="0.2">
      <c r="A2577" s="988">
        <v>39093</v>
      </c>
      <c r="B2577" s="592">
        <v>19.239999999999998</v>
      </c>
      <c r="C2577" s="592"/>
      <c r="D2577" s="592">
        <v>5.64</v>
      </c>
      <c r="E2577" s="592"/>
      <c r="F2577" s="592">
        <f t="shared" si="81"/>
        <v>24.88</v>
      </c>
      <c r="G2577" s="592"/>
      <c r="H2577" s="993">
        <v>15.36</v>
      </c>
      <c r="I2577" s="96">
        <v>8.08</v>
      </c>
      <c r="J2577" s="308"/>
      <c r="K2577" s="789">
        <f t="shared" si="83"/>
        <v>23.439999999999998</v>
      </c>
      <c r="L2577" s="789"/>
      <c r="M2577" s="789"/>
      <c r="N2577" s="789"/>
      <c r="O2577" s="789"/>
      <c r="P2577" s="789"/>
      <c r="Q2577" s="789"/>
      <c r="R2577" s="789"/>
      <c r="S2577" s="592">
        <v>0</v>
      </c>
      <c r="T2577" s="990">
        <v>0</v>
      </c>
      <c r="U2577" s="473">
        <v>0</v>
      </c>
      <c r="V2577" s="592">
        <v>0</v>
      </c>
      <c r="W2577" s="592">
        <v>0</v>
      </c>
      <c r="X2577" s="592"/>
      <c r="Y2577" s="592">
        <f t="shared" si="82"/>
        <v>24.88</v>
      </c>
      <c r="Z2577" s="592"/>
      <c r="AA2577" s="592">
        <v>0</v>
      </c>
      <c r="AB2577" s="592">
        <v>341.4</v>
      </c>
      <c r="AC2577" s="592">
        <v>0</v>
      </c>
      <c r="AD2577" s="592">
        <v>0</v>
      </c>
      <c r="AE2577" s="592"/>
      <c r="AF2577" s="592">
        <v>355.3</v>
      </c>
      <c r="AG2577" s="592">
        <v>0</v>
      </c>
      <c r="AL2577" s="991">
        <v>18</v>
      </c>
    </row>
    <row r="2578" spans="1:38" x14ac:dyDescent="0.2">
      <c r="A2578" s="988">
        <v>39094</v>
      </c>
      <c r="B2578" s="592">
        <v>18.132000000000001</v>
      </c>
      <c r="C2578" s="592"/>
      <c r="D2578" s="592">
        <v>5.9710000000000001</v>
      </c>
      <c r="E2578" s="592"/>
      <c r="F2578" s="592">
        <f t="shared" si="81"/>
        <v>24.103000000000002</v>
      </c>
      <c r="G2578" s="592"/>
      <c r="H2578" s="993">
        <v>16.47</v>
      </c>
      <c r="I2578" s="96">
        <v>8.14</v>
      </c>
      <c r="J2578" s="308"/>
      <c r="K2578" s="789">
        <f t="shared" si="83"/>
        <v>24.61</v>
      </c>
      <c r="L2578" s="789"/>
      <c r="M2578" s="789"/>
      <c r="N2578" s="789"/>
      <c r="O2578" s="789"/>
      <c r="P2578" s="789"/>
      <c r="Q2578" s="789"/>
      <c r="R2578" s="789"/>
      <c r="S2578" s="592">
        <v>0</v>
      </c>
      <c r="T2578" s="990">
        <v>0</v>
      </c>
      <c r="U2578" s="473">
        <v>0</v>
      </c>
      <c r="V2578" s="592">
        <v>0</v>
      </c>
      <c r="W2578" s="592">
        <v>0</v>
      </c>
      <c r="X2578" s="592"/>
      <c r="Y2578" s="592">
        <f t="shared" si="82"/>
        <v>24.103000000000002</v>
      </c>
      <c r="Z2578" s="592"/>
      <c r="AA2578" s="592">
        <v>0</v>
      </c>
      <c r="AB2578" s="592">
        <v>341.4</v>
      </c>
      <c r="AC2578" s="592">
        <v>0</v>
      </c>
      <c r="AD2578" s="592">
        <v>0</v>
      </c>
      <c r="AE2578" s="592"/>
      <c r="AF2578" s="592">
        <v>355.3</v>
      </c>
      <c r="AG2578" s="592">
        <v>0</v>
      </c>
      <c r="AL2578" s="991">
        <v>2</v>
      </c>
    </row>
    <row r="2579" spans="1:38" x14ac:dyDescent="0.2">
      <c r="A2579" s="988">
        <v>39095</v>
      </c>
      <c r="B2579" s="592">
        <v>17.914999999999999</v>
      </c>
      <c r="C2579" s="592"/>
      <c r="D2579" s="592">
        <v>5.8</v>
      </c>
      <c r="E2579" s="592"/>
      <c r="F2579" s="592">
        <f t="shared" si="81"/>
        <v>23.715</v>
      </c>
      <c r="G2579" s="592"/>
      <c r="H2579" s="993">
        <v>16.670000000000002</v>
      </c>
      <c r="I2579" s="96">
        <v>7.71</v>
      </c>
      <c r="J2579" s="308"/>
      <c r="K2579" s="789">
        <f t="shared" si="83"/>
        <v>24.380000000000003</v>
      </c>
      <c r="L2579" s="789"/>
      <c r="M2579" s="789"/>
      <c r="N2579" s="789"/>
      <c r="O2579" s="789"/>
      <c r="P2579" s="789"/>
      <c r="Q2579" s="789"/>
      <c r="R2579" s="789"/>
      <c r="S2579" s="592">
        <v>0</v>
      </c>
      <c r="T2579" s="990">
        <v>0</v>
      </c>
      <c r="U2579" s="473">
        <v>0</v>
      </c>
      <c r="V2579" s="592">
        <v>0</v>
      </c>
      <c r="W2579" s="592">
        <v>0</v>
      </c>
      <c r="X2579" s="592"/>
      <c r="Y2579" s="592">
        <f t="shared" si="82"/>
        <v>23.715</v>
      </c>
      <c r="Z2579" s="592"/>
      <c r="AA2579" s="592">
        <v>0</v>
      </c>
      <c r="AB2579" s="631">
        <v>341.4</v>
      </c>
      <c r="AC2579" s="631">
        <v>0</v>
      </c>
      <c r="AD2579" s="631">
        <v>0</v>
      </c>
      <c r="AE2579" s="631"/>
      <c r="AF2579" s="592">
        <v>355.3</v>
      </c>
      <c r="AG2579" s="592">
        <v>0</v>
      </c>
      <c r="AL2579" s="991">
        <v>3</v>
      </c>
    </row>
    <row r="2580" spans="1:38" x14ac:dyDescent="0.2">
      <c r="A2580" s="988">
        <v>39096</v>
      </c>
      <c r="B2580" s="592">
        <v>16.16</v>
      </c>
      <c r="C2580" s="592"/>
      <c r="D2580" s="592">
        <v>6.2290000000000001</v>
      </c>
      <c r="E2580" s="592"/>
      <c r="F2580" s="592">
        <f t="shared" si="81"/>
        <v>22.388999999999999</v>
      </c>
      <c r="G2580" s="592"/>
      <c r="H2580" s="993">
        <v>14.08</v>
      </c>
      <c r="I2580" s="96">
        <v>8.11</v>
      </c>
      <c r="J2580" s="308"/>
      <c r="K2580" s="789">
        <f t="shared" si="83"/>
        <v>22.189999999999998</v>
      </c>
      <c r="L2580" s="789"/>
      <c r="M2580" s="789"/>
      <c r="N2580" s="789"/>
      <c r="O2580" s="789"/>
      <c r="P2580" s="789"/>
      <c r="Q2580" s="789"/>
      <c r="R2580" s="789"/>
      <c r="S2580" s="592">
        <v>0</v>
      </c>
      <c r="T2580" s="990">
        <v>0</v>
      </c>
      <c r="U2580" s="473">
        <v>0</v>
      </c>
      <c r="V2580" s="592">
        <v>0</v>
      </c>
      <c r="W2580" s="592">
        <v>0</v>
      </c>
      <c r="X2580" s="592"/>
      <c r="Y2580" s="592">
        <f t="shared" si="82"/>
        <v>22.388999999999999</v>
      </c>
      <c r="Z2580" s="592"/>
      <c r="AA2580" s="592">
        <v>0</v>
      </c>
      <c r="AB2580" s="592">
        <v>341.4</v>
      </c>
      <c r="AC2580" s="592">
        <v>0</v>
      </c>
      <c r="AD2580" s="592">
        <v>0</v>
      </c>
      <c r="AE2580" s="592"/>
      <c r="AF2580" s="592">
        <v>355.28</v>
      </c>
      <c r="AG2580" s="592">
        <v>0</v>
      </c>
      <c r="AL2580" s="991">
        <v>1</v>
      </c>
    </row>
    <row r="2581" spans="1:38" x14ac:dyDescent="0.2">
      <c r="A2581" s="988">
        <v>39097</v>
      </c>
      <c r="B2581" s="592">
        <v>18.300999999999998</v>
      </c>
      <c r="C2581" s="592"/>
      <c r="D2581" s="592">
        <v>6.008</v>
      </c>
      <c r="E2581" s="592"/>
      <c r="F2581" s="592">
        <f t="shared" si="81"/>
        <v>24.308999999999997</v>
      </c>
      <c r="G2581" s="592"/>
      <c r="H2581" s="993">
        <v>16.2</v>
      </c>
      <c r="I2581" s="96">
        <v>8.0500000000000007</v>
      </c>
      <c r="J2581" s="308"/>
      <c r="K2581" s="789">
        <f t="shared" si="83"/>
        <v>24.25</v>
      </c>
      <c r="L2581" s="789"/>
      <c r="M2581" s="789"/>
      <c r="N2581" s="789"/>
      <c r="O2581" s="789"/>
      <c r="P2581" s="789"/>
      <c r="Q2581" s="789"/>
      <c r="R2581" s="789"/>
      <c r="S2581" s="592">
        <v>0</v>
      </c>
      <c r="T2581" s="990">
        <v>0</v>
      </c>
      <c r="U2581" s="473">
        <v>0</v>
      </c>
      <c r="V2581" s="592">
        <v>0</v>
      </c>
      <c r="W2581" s="592">
        <v>0</v>
      </c>
      <c r="X2581" s="592"/>
      <c r="Y2581" s="592">
        <f t="shared" si="82"/>
        <v>24.308999999999997</v>
      </c>
      <c r="Z2581" s="592"/>
      <c r="AA2581" s="592">
        <v>0</v>
      </c>
      <c r="AB2581" s="592">
        <v>341.4</v>
      </c>
      <c r="AC2581" s="592">
        <v>0</v>
      </c>
      <c r="AD2581" s="592">
        <v>0</v>
      </c>
      <c r="AE2581" s="592"/>
      <c r="AF2581" s="592">
        <v>355.28</v>
      </c>
      <c r="AG2581" s="592">
        <v>0</v>
      </c>
      <c r="AL2581" s="991">
        <v>9</v>
      </c>
    </row>
    <row r="2582" spans="1:38" x14ac:dyDescent="0.2">
      <c r="A2582" s="988">
        <v>39098</v>
      </c>
      <c r="B2582" s="592">
        <v>19.364999999999998</v>
      </c>
      <c r="C2582" s="592"/>
      <c r="D2582" s="592">
        <v>6.016</v>
      </c>
      <c r="E2582" s="592"/>
      <c r="F2582" s="592">
        <f t="shared" si="81"/>
        <v>25.381</v>
      </c>
      <c r="G2582" s="592"/>
      <c r="H2582" s="993">
        <v>16.940000000000001</v>
      </c>
      <c r="I2582" s="96">
        <v>8.09</v>
      </c>
      <c r="J2582" s="308"/>
      <c r="K2582" s="789">
        <f t="shared" si="83"/>
        <v>25.03</v>
      </c>
      <c r="L2582" s="789"/>
      <c r="M2582" s="789"/>
      <c r="N2582" s="789"/>
      <c r="O2582" s="789"/>
      <c r="P2582" s="789"/>
      <c r="Q2582" s="789"/>
      <c r="R2582" s="789"/>
      <c r="S2582" s="592">
        <v>0</v>
      </c>
      <c r="T2582" s="990">
        <v>0</v>
      </c>
      <c r="U2582" s="473">
        <v>0</v>
      </c>
      <c r="V2582" s="592">
        <v>0</v>
      </c>
      <c r="W2582" s="592">
        <v>0</v>
      </c>
      <c r="X2582" s="592"/>
      <c r="Y2582" s="592">
        <f t="shared" si="82"/>
        <v>25.381</v>
      </c>
      <c r="Z2582" s="592"/>
      <c r="AA2582" s="592">
        <v>0</v>
      </c>
      <c r="AB2582" s="592">
        <v>341.3</v>
      </c>
      <c r="AC2582" s="592">
        <v>0</v>
      </c>
      <c r="AD2582" s="592">
        <v>0</v>
      </c>
      <c r="AE2582" s="592"/>
      <c r="AF2582" s="996">
        <v>355.28</v>
      </c>
      <c r="AG2582" s="631">
        <v>7.0000000000000007E-2</v>
      </c>
      <c r="AL2582" s="991">
        <v>1</v>
      </c>
    </row>
    <row r="2583" spans="1:38" x14ac:dyDescent="0.2">
      <c r="A2583" s="988">
        <v>39099</v>
      </c>
      <c r="B2583" s="592">
        <v>17.350999999999999</v>
      </c>
      <c r="C2583" s="592"/>
      <c r="D2583" s="592">
        <v>5.8650000000000002</v>
      </c>
      <c r="E2583" s="592"/>
      <c r="F2583" s="592">
        <f t="shared" si="81"/>
        <v>23.216000000000001</v>
      </c>
      <c r="G2583" s="592"/>
      <c r="H2583" s="993">
        <v>15.26</v>
      </c>
      <c r="I2583" s="96">
        <v>7.93</v>
      </c>
      <c r="J2583" s="308"/>
      <c r="K2583" s="789">
        <f t="shared" si="83"/>
        <v>23.189999999999998</v>
      </c>
      <c r="L2583" s="789"/>
      <c r="M2583" s="789"/>
      <c r="N2583" s="789"/>
      <c r="O2583" s="789"/>
      <c r="P2583" s="789"/>
      <c r="Q2583" s="789"/>
      <c r="R2583" s="789"/>
      <c r="S2583" s="592">
        <v>0</v>
      </c>
      <c r="T2583" s="990">
        <v>0</v>
      </c>
      <c r="U2583" s="473">
        <v>0</v>
      </c>
      <c r="V2583" s="592">
        <v>0</v>
      </c>
      <c r="W2583" s="592">
        <v>0</v>
      </c>
      <c r="X2583" s="592"/>
      <c r="Y2583" s="592">
        <f t="shared" si="82"/>
        <v>23.216000000000001</v>
      </c>
      <c r="Z2583" s="592"/>
      <c r="AA2583" s="592">
        <v>0</v>
      </c>
      <c r="AB2583" s="631">
        <v>341.3</v>
      </c>
      <c r="AC2583" s="631">
        <v>0.08</v>
      </c>
      <c r="AD2583" s="631">
        <v>0</v>
      </c>
      <c r="AE2583" s="631"/>
      <c r="AF2583" s="592">
        <v>355.25</v>
      </c>
      <c r="AG2583" s="592">
        <v>0</v>
      </c>
      <c r="AL2583" s="991">
        <v>6</v>
      </c>
    </row>
    <row r="2584" spans="1:38" x14ac:dyDescent="0.2">
      <c r="A2584" s="988">
        <v>39100</v>
      </c>
      <c r="B2584" s="592">
        <v>18.138999999999999</v>
      </c>
      <c r="C2584" s="592"/>
      <c r="D2584" s="592">
        <v>5.87</v>
      </c>
      <c r="E2584" s="592"/>
      <c r="F2584" s="592">
        <f t="shared" si="81"/>
        <v>24.009</v>
      </c>
      <c r="G2584" s="592"/>
      <c r="H2584" s="993">
        <v>17.23</v>
      </c>
      <c r="I2584" s="96">
        <v>8.9700000000000006</v>
      </c>
      <c r="J2584" s="308"/>
      <c r="K2584" s="789">
        <f t="shared" si="83"/>
        <v>26.200000000000003</v>
      </c>
      <c r="L2584" s="789"/>
      <c r="M2584" s="789"/>
      <c r="N2584" s="789"/>
      <c r="O2584" s="789"/>
      <c r="P2584" s="789"/>
      <c r="Q2584" s="789"/>
      <c r="R2584" s="789"/>
      <c r="S2584" s="592">
        <v>0</v>
      </c>
      <c r="T2584" s="990">
        <v>0</v>
      </c>
      <c r="U2584" s="473">
        <v>0</v>
      </c>
      <c r="V2584" s="592">
        <v>0</v>
      </c>
      <c r="W2584" s="592">
        <v>0</v>
      </c>
      <c r="X2584" s="592"/>
      <c r="Y2584" s="592">
        <f t="shared" si="82"/>
        <v>24.009</v>
      </c>
      <c r="Z2584" s="592"/>
      <c r="AA2584" s="592">
        <v>0</v>
      </c>
      <c r="AB2584" s="592">
        <v>341.2</v>
      </c>
      <c r="AC2584" s="592">
        <v>0</v>
      </c>
      <c r="AD2584" s="592">
        <v>0</v>
      </c>
      <c r="AE2584" s="592"/>
      <c r="AF2584" s="592">
        <v>355.25</v>
      </c>
      <c r="AG2584" s="592">
        <v>0.25</v>
      </c>
      <c r="AL2584" s="991">
        <v>1</v>
      </c>
    </row>
    <row r="2585" spans="1:38" x14ac:dyDescent="0.2">
      <c r="A2585" s="988">
        <v>39101</v>
      </c>
      <c r="B2585" s="592">
        <v>16.983000000000001</v>
      </c>
      <c r="C2585" s="592"/>
      <c r="D2585" s="592">
        <v>5.8070000000000004</v>
      </c>
      <c r="E2585" s="592"/>
      <c r="F2585" s="592">
        <f t="shared" si="81"/>
        <v>22.79</v>
      </c>
      <c r="G2585" s="592"/>
      <c r="H2585" s="993">
        <v>16.79</v>
      </c>
      <c r="I2585" s="96">
        <v>8.73</v>
      </c>
      <c r="J2585" s="308"/>
      <c r="K2585" s="789">
        <f t="shared" si="83"/>
        <v>25.52</v>
      </c>
      <c r="L2585" s="789"/>
      <c r="M2585" s="789"/>
      <c r="N2585" s="789"/>
      <c r="O2585" s="789"/>
      <c r="P2585" s="789"/>
      <c r="Q2585" s="789"/>
      <c r="R2585" s="789"/>
      <c r="S2585" s="592">
        <v>0</v>
      </c>
      <c r="T2585" s="990">
        <v>0</v>
      </c>
      <c r="U2585" s="473">
        <v>0</v>
      </c>
      <c r="V2585" s="592">
        <v>0</v>
      </c>
      <c r="W2585" s="592">
        <v>0</v>
      </c>
      <c r="X2585" s="592"/>
      <c r="Y2585" s="592">
        <f t="shared" si="82"/>
        <v>22.79</v>
      </c>
      <c r="Z2585" s="592"/>
      <c r="AA2585" s="592">
        <v>0</v>
      </c>
      <c r="AB2585" s="592">
        <v>341.2</v>
      </c>
      <c r="AC2585" s="592">
        <v>0</v>
      </c>
      <c r="AD2585" s="592">
        <v>0</v>
      </c>
      <c r="AE2585" s="592"/>
      <c r="AF2585" s="631">
        <v>355.24</v>
      </c>
      <c r="AG2585" s="631">
        <v>0.03</v>
      </c>
      <c r="AL2585" s="991">
        <v>7</v>
      </c>
    </row>
    <row r="2586" spans="1:38" x14ac:dyDescent="0.2">
      <c r="A2586" s="988">
        <v>39102</v>
      </c>
      <c r="B2586" s="592">
        <v>15.295999999999999</v>
      </c>
      <c r="C2586" s="592"/>
      <c r="D2586" s="592">
        <v>5.87</v>
      </c>
      <c r="E2586" s="592"/>
      <c r="F2586" s="592">
        <f t="shared" si="81"/>
        <v>21.166</v>
      </c>
      <c r="G2586" s="592"/>
      <c r="H2586" s="993">
        <v>16.43</v>
      </c>
      <c r="I2586" s="96">
        <v>8.1199999999999992</v>
      </c>
      <c r="J2586" s="308"/>
      <c r="K2586" s="789">
        <f t="shared" si="83"/>
        <v>24.549999999999997</v>
      </c>
      <c r="L2586" s="789"/>
      <c r="M2586" s="789"/>
      <c r="N2586" s="789"/>
      <c r="O2586" s="789"/>
      <c r="P2586" s="789"/>
      <c r="Q2586" s="789"/>
      <c r="R2586" s="789"/>
      <c r="S2586" s="592">
        <v>0</v>
      </c>
      <c r="T2586" s="990">
        <v>0</v>
      </c>
      <c r="U2586" s="473">
        <v>0</v>
      </c>
      <c r="V2586" s="592">
        <v>0</v>
      </c>
      <c r="W2586" s="592">
        <v>0</v>
      </c>
      <c r="X2586" s="592"/>
      <c r="Y2586" s="592">
        <f t="shared" si="82"/>
        <v>21.166</v>
      </c>
      <c r="Z2586" s="592"/>
      <c r="AA2586" s="592">
        <v>0</v>
      </c>
      <c r="AB2586" s="592">
        <v>341.1</v>
      </c>
      <c r="AC2586" s="592">
        <v>0</v>
      </c>
      <c r="AD2586" s="592">
        <v>0</v>
      </c>
      <c r="AE2586" s="592"/>
      <c r="AF2586" s="631">
        <v>355.23</v>
      </c>
      <c r="AG2586" s="631">
        <v>0</v>
      </c>
      <c r="AL2586" s="991">
        <v>10</v>
      </c>
    </row>
    <row r="2587" spans="1:38" x14ac:dyDescent="0.2">
      <c r="A2587" s="988">
        <v>39103</v>
      </c>
      <c r="B2587" s="592">
        <v>13.856999999999999</v>
      </c>
      <c r="C2587" s="592"/>
      <c r="D2587" s="592">
        <v>8.35</v>
      </c>
      <c r="E2587" s="592"/>
      <c r="F2587" s="592">
        <f t="shared" si="81"/>
        <v>22.207000000000001</v>
      </c>
      <c r="G2587" s="592"/>
      <c r="H2587" s="993">
        <v>15.56</v>
      </c>
      <c r="I2587" s="96">
        <v>10.42</v>
      </c>
      <c r="J2587" s="308"/>
      <c r="K2587" s="789">
        <f t="shared" si="83"/>
        <v>25.98</v>
      </c>
      <c r="L2587" s="789"/>
      <c r="M2587" s="789"/>
      <c r="N2587" s="789"/>
      <c r="O2587" s="789"/>
      <c r="P2587" s="789"/>
      <c r="Q2587" s="789"/>
      <c r="R2587" s="789"/>
      <c r="S2587" s="592">
        <v>0</v>
      </c>
      <c r="T2587" s="990">
        <v>0</v>
      </c>
      <c r="U2587" s="473">
        <v>0</v>
      </c>
      <c r="V2587" s="592">
        <v>0</v>
      </c>
      <c r="W2587" s="592">
        <v>0</v>
      </c>
      <c r="X2587" s="592"/>
      <c r="Y2587" s="592">
        <f t="shared" si="82"/>
        <v>22.207000000000001</v>
      </c>
      <c r="Z2587" s="592"/>
      <c r="AA2587" s="592">
        <v>0</v>
      </c>
      <c r="AB2587" s="592">
        <v>341.5</v>
      </c>
      <c r="AC2587" s="592">
        <v>0.21</v>
      </c>
      <c r="AD2587" s="592">
        <v>0</v>
      </c>
      <c r="AE2587" s="592"/>
      <c r="AF2587" s="592">
        <v>355.48</v>
      </c>
      <c r="AG2587" s="592">
        <v>0.9</v>
      </c>
      <c r="AL2587" s="991">
        <v>10</v>
      </c>
    </row>
    <row r="2588" spans="1:38" x14ac:dyDescent="0.2">
      <c r="A2588" s="988">
        <v>39104</v>
      </c>
      <c r="B2588" s="592">
        <v>16.303000000000001</v>
      </c>
      <c r="C2588" s="592"/>
      <c r="D2588" s="592">
        <v>6.34</v>
      </c>
      <c r="E2588" s="592"/>
      <c r="F2588" s="592">
        <f t="shared" si="81"/>
        <v>22.643000000000001</v>
      </c>
      <c r="G2588" s="592"/>
      <c r="H2588" s="993">
        <v>16.899999999999999</v>
      </c>
      <c r="I2588" s="96">
        <v>8.84</v>
      </c>
      <c r="J2588" s="308"/>
      <c r="K2588" s="789">
        <f t="shared" si="83"/>
        <v>25.74</v>
      </c>
      <c r="L2588" s="789"/>
      <c r="M2588" s="789"/>
      <c r="N2588" s="789"/>
      <c r="O2588" s="789"/>
      <c r="P2588" s="789"/>
      <c r="Q2588" s="789"/>
      <c r="R2588" s="789"/>
      <c r="S2588" s="592">
        <v>0</v>
      </c>
      <c r="T2588" s="990">
        <v>0</v>
      </c>
      <c r="U2588" s="473">
        <v>0</v>
      </c>
      <c r="V2588" s="592">
        <v>0</v>
      </c>
      <c r="W2588" s="592">
        <v>0</v>
      </c>
      <c r="X2588" s="592"/>
      <c r="Y2588" s="592">
        <f t="shared" si="82"/>
        <v>22.643000000000001</v>
      </c>
      <c r="Z2588" s="592"/>
      <c r="AA2588" s="592">
        <v>0</v>
      </c>
      <c r="AB2588" s="592">
        <v>341.7</v>
      </c>
      <c r="AC2588" s="592">
        <v>0</v>
      </c>
      <c r="AD2588" s="592">
        <v>0</v>
      </c>
      <c r="AE2588" s="592"/>
      <c r="AF2588" s="592">
        <v>355.63</v>
      </c>
      <c r="AG2588" s="592">
        <v>0</v>
      </c>
      <c r="AL2588" s="991">
        <v>7</v>
      </c>
    </row>
    <row r="2589" spans="1:38" x14ac:dyDescent="0.2">
      <c r="A2589" s="988">
        <v>39105</v>
      </c>
      <c r="B2589" s="592">
        <v>17.998000000000001</v>
      </c>
      <c r="C2589" s="592"/>
      <c r="D2589" s="592">
        <v>6.6280000000000001</v>
      </c>
      <c r="E2589" s="592"/>
      <c r="F2589" s="592">
        <f t="shared" si="81"/>
        <v>24.626000000000001</v>
      </c>
      <c r="G2589" s="592"/>
      <c r="H2589" s="993">
        <v>17.690000000000001</v>
      </c>
      <c r="I2589" s="96">
        <v>8.08</v>
      </c>
      <c r="J2589" s="308"/>
      <c r="K2589" s="789">
        <f t="shared" si="83"/>
        <v>25.770000000000003</v>
      </c>
      <c r="L2589" s="789"/>
      <c r="M2589" s="789"/>
      <c r="N2589" s="789"/>
      <c r="O2589" s="789"/>
      <c r="P2589" s="789"/>
      <c r="Q2589" s="789"/>
      <c r="R2589" s="789"/>
      <c r="S2589" s="592">
        <v>0</v>
      </c>
      <c r="T2589" s="990">
        <v>0</v>
      </c>
      <c r="U2589" s="473">
        <v>0</v>
      </c>
      <c r="V2589" s="592">
        <v>0</v>
      </c>
      <c r="W2589" s="592">
        <v>0</v>
      </c>
      <c r="X2589" s="592"/>
      <c r="Y2589" s="592">
        <f t="shared" si="82"/>
        <v>24.626000000000001</v>
      </c>
      <c r="Z2589" s="592"/>
      <c r="AA2589" s="592">
        <v>0</v>
      </c>
      <c r="AB2589" s="631">
        <v>341.5</v>
      </c>
      <c r="AC2589" s="631">
        <v>0</v>
      </c>
      <c r="AD2589" s="631">
        <v>0</v>
      </c>
      <c r="AE2589" s="631"/>
      <c r="AF2589" s="592">
        <v>355.59</v>
      </c>
      <c r="AG2589" s="592">
        <v>0</v>
      </c>
      <c r="AL2589" s="991">
        <v>7</v>
      </c>
    </row>
    <row r="2590" spans="1:38" x14ac:dyDescent="0.2">
      <c r="A2590" s="988">
        <v>39106</v>
      </c>
      <c r="B2590" s="631">
        <v>18.094999999999999</v>
      </c>
      <c r="C2590" s="631"/>
      <c r="D2590" s="631">
        <v>6.43</v>
      </c>
      <c r="E2590" s="631"/>
      <c r="F2590" s="631">
        <f t="shared" si="81"/>
        <v>24.524999999999999</v>
      </c>
      <c r="G2590" s="631"/>
      <c r="H2590" s="993">
        <v>17.989999999999998</v>
      </c>
      <c r="I2590" s="96">
        <v>8.17</v>
      </c>
      <c r="J2590" s="308"/>
      <c r="K2590" s="789">
        <f t="shared" si="83"/>
        <v>26.159999999999997</v>
      </c>
      <c r="L2590" s="789"/>
      <c r="M2590" s="789"/>
      <c r="N2590" s="789"/>
      <c r="O2590" s="789"/>
      <c r="P2590" s="789"/>
      <c r="Q2590" s="789"/>
      <c r="R2590" s="789"/>
      <c r="S2590" s="631">
        <v>0</v>
      </c>
      <c r="T2590" s="997">
        <v>0</v>
      </c>
      <c r="U2590" s="395">
        <v>0</v>
      </c>
      <c r="V2590" s="631">
        <v>0</v>
      </c>
      <c r="W2590" s="631">
        <v>0</v>
      </c>
      <c r="X2590" s="631"/>
      <c r="Y2590" s="631">
        <f t="shared" si="82"/>
        <v>24.524999999999999</v>
      </c>
      <c r="Z2590" s="631"/>
      <c r="AA2590" s="631">
        <v>0</v>
      </c>
      <c r="AB2590" s="631">
        <v>341.4</v>
      </c>
      <c r="AC2590" s="631">
        <v>0</v>
      </c>
      <c r="AD2590" s="631">
        <v>0</v>
      </c>
      <c r="AE2590" s="631"/>
      <c r="AF2590" s="631">
        <v>355.39</v>
      </c>
      <c r="AG2590" s="631">
        <v>0</v>
      </c>
      <c r="AI2590" s="21"/>
      <c r="AK2590" s="21"/>
      <c r="AL2590" s="995">
        <v>5</v>
      </c>
    </row>
    <row r="2591" spans="1:38" x14ac:dyDescent="0.2">
      <c r="A2591" s="988">
        <v>39107</v>
      </c>
      <c r="B2591" s="631">
        <v>17.707999999999998</v>
      </c>
      <c r="C2591" s="631"/>
      <c r="D2591" s="631">
        <v>6.4249999999999998</v>
      </c>
      <c r="E2591" s="631"/>
      <c r="F2591" s="631">
        <f t="shared" si="81"/>
        <v>24.132999999999999</v>
      </c>
      <c r="G2591" s="631"/>
      <c r="H2591" s="993">
        <v>14.54</v>
      </c>
      <c r="I2591" s="96">
        <v>8.35</v>
      </c>
      <c r="J2591" s="308"/>
      <c r="K2591" s="789">
        <f t="shared" si="83"/>
        <v>22.89</v>
      </c>
      <c r="L2591" s="789"/>
      <c r="M2591" s="789"/>
      <c r="N2591" s="789"/>
      <c r="O2591" s="789"/>
      <c r="P2591" s="789"/>
      <c r="Q2591" s="789"/>
      <c r="R2591" s="789"/>
      <c r="S2591" s="631">
        <v>0</v>
      </c>
      <c r="T2591" s="997">
        <v>0</v>
      </c>
      <c r="U2591" s="395">
        <v>0</v>
      </c>
      <c r="V2591" s="631">
        <v>0</v>
      </c>
      <c r="W2591" s="631">
        <v>0</v>
      </c>
      <c r="X2591" s="631"/>
      <c r="Y2591" s="631">
        <f t="shared" si="82"/>
        <v>24.132999999999999</v>
      </c>
      <c r="Z2591" s="631"/>
      <c r="AA2591" s="631">
        <v>0</v>
      </c>
      <c r="AB2591" s="631">
        <v>341.4</v>
      </c>
      <c r="AC2591" s="631">
        <v>0</v>
      </c>
      <c r="AD2591" s="631">
        <v>0</v>
      </c>
      <c r="AE2591" s="631"/>
      <c r="AF2591" s="592">
        <v>355.34</v>
      </c>
      <c r="AG2591" s="592">
        <v>0</v>
      </c>
      <c r="AL2591" s="991">
        <v>9</v>
      </c>
    </row>
    <row r="2592" spans="1:38" x14ac:dyDescent="0.2">
      <c r="A2592" s="988">
        <v>39108</v>
      </c>
      <c r="B2592" s="631">
        <v>18.571999999999999</v>
      </c>
      <c r="C2592" s="631"/>
      <c r="D2592" s="631">
        <v>6.8689999999999998</v>
      </c>
      <c r="E2592" s="631"/>
      <c r="F2592" s="631">
        <f t="shared" si="81"/>
        <v>25.440999999999999</v>
      </c>
      <c r="G2592" s="631"/>
      <c r="H2592" s="993">
        <v>17.95</v>
      </c>
      <c r="I2592" s="96">
        <v>8.25</v>
      </c>
      <c r="J2592" s="308"/>
      <c r="K2592" s="789">
        <f t="shared" si="83"/>
        <v>26.2</v>
      </c>
      <c r="L2592" s="789"/>
      <c r="M2592" s="789"/>
      <c r="N2592" s="789"/>
      <c r="O2592" s="789"/>
      <c r="P2592" s="789"/>
      <c r="Q2592" s="789"/>
      <c r="R2592" s="789"/>
      <c r="S2592" s="631">
        <v>0</v>
      </c>
      <c r="T2592" s="997">
        <v>0</v>
      </c>
      <c r="U2592" s="395">
        <v>0</v>
      </c>
      <c r="V2592" s="631">
        <v>0</v>
      </c>
      <c r="W2592" s="631">
        <v>0</v>
      </c>
      <c r="X2592" s="631"/>
      <c r="Y2592" s="631">
        <f t="shared" si="82"/>
        <v>25.440999999999999</v>
      </c>
      <c r="Z2592" s="631"/>
      <c r="AA2592" s="631">
        <v>0</v>
      </c>
      <c r="AB2592" s="631">
        <v>341.4</v>
      </c>
      <c r="AC2592" s="631">
        <v>0</v>
      </c>
      <c r="AD2592" s="631">
        <v>0</v>
      </c>
      <c r="AE2592" s="631"/>
      <c r="AF2592" s="592">
        <v>355.28</v>
      </c>
      <c r="AG2592" s="592">
        <v>0</v>
      </c>
      <c r="AL2592" s="991">
        <v>10</v>
      </c>
    </row>
    <row r="2593" spans="1:38" x14ac:dyDescent="0.2">
      <c r="A2593" s="988">
        <v>39109</v>
      </c>
      <c r="B2593" s="631">
        <v>17.015999999999998</v>
      </c>
      <c r="C2593" s="631"/>
      <c r="D2593" s="631">
        <v>6.7880000000000003</v>
      </c>
      <c r="E2593" s="631"/>
      <c r="F2593" s="631">
        <f t="shared" si="81"/>
        <v>23.803999999999998</v>
      </c>
      <c r="G2593" s="631"/>
      <c r="H2593" s="993">
        <v>15.33</v>
      </c>
      <c r="I2593" s="96">
        <v>8.33</v>
      </c>
      <c r="J2593" s="308"/>
      <c r="K2593" s="789">
        <f t="shared" si="83"/>
        <v>23.66</v>
      </c>
      <c r="L2593" s="789"/>
      <c r="M2593" s="789"/>
      <c r="N2593" s="789"/>
      <c r="O2593" s="789"/>
      <c r="P2593" s="789"/>
      <c r="Q2593" s="789"/>
      <c r="R2593" s="789"/>
      <c r="S2593" s="631">
        <v>0</v>
      </c>
      <c r="T2593" s="997">
        <v>0</v>
      </c>
      <c r="U2593" s="395">
        <v>0</v>
      </c>
      <c r="V2593" s="631">
        <v>0</v>
      </c>
      <c r="W2593" s="631">
        <v>0</v>
      </c>
      <c r="X2593" s="631"/>
      <c r="Y2593" s="631">
        <f t="shared" si="82"/>
        <v>23.803999999999998</v>
      </c>
      <c r="Z2593" s="631"/>
      <c r="AA2593" s="631">
        <v>0</v>
      </c>
      <c r="AB2593" s="631">
        <v>341.3</v>
      </c>
      <c r="AC2593" s="631">
        <v>0</v>
      </c>
      <c r="AD2593" s="631">
        <v>0</v>
      </c>
      <c r="AE2593" s="631"/>
      <c r="AF2593" s="592">
        <v>355.25</v>
      </c>
      <c r="AG2593" s="592">
        <v>0</v>
      </c>
      <c r="AL2593" s="991">
        <v>6</v>
      </c>
    </row>
    <row r="2594" spans="1:38" x14ac:dyDescent="0.2">
      <c r="A2594" s="988">
        <v>39110</v>
      </c>
      <c r="B2594" s="631">
        <v>16.568000000000001</v>
      </c>
      <c r="C2594" s="631"/>
      <c r="D2594" s="631">
        <v>6.55</v>
      </c>
      <c r="E2594" s="631"/>
      <c r="F2594" s="631">
        <f t="shared" si="81"/>
        <v>23.118000000000002</v>
      </c>
      <c r="G2594" s="631"/>
      <c r="H2594" s="993">
        <v>16.510000000000002</v>
      </c>
      <c r="I2594" s="96">
        <v>8.23</v>
      </c>
      <c r="J2594" s="308"/>
      <c r="K2594" s="789">
        <f t="shared" si="83"/>
        <v>24.740000000000002</v>
      </c>
      <c r="L2594" s="789"/>
      <c r="M2594" s="789"/>
      <c r="N2594" s="789"/>
      <c r="O2594" s="789"/>
      <c r="P2594" s="789"/>
      <c r="Q2594" s="789"/>
      <c r="R2594" s="789"/>
      <c r="S2594" s="631">
        <v>0</v>
      </c>
      <c r="T2594" s="997">
        <v>0</v>
      </c>
      <c r="U2594" s="395">
        <v>0</v>
      </c>
      <c r="V2594" s="631">
        <v>0</v>
      </c>
      <c r="W2594" s="631">
        <v>0</v>
      </c>
      <c r="X2594" s="631"/>
      <c r="Y2594" s="631">
        <f t="shared" si="82"/>
        <v>23.118000000000002</v>
      </c>
      <c r="Z2594" s="631"/>
      <c r="AA2594" s="631">
        <v>0</v>
      </c>
      <c r="AB2594" s="631">
        <v>341.3</v>
      </c>
      <c r="AC2594" s="631">
        <v>0</v>
      </c>
      <c r="AD2594" s="631">
        <v>0</v>
      </c>
      <c r="AE2594" s="631"/>
      <c r="AF2594" s="592">
        <v>355.19</v>
      </c>
      <c r="AG2594" s="592">
        <v>0</v>
      </c>
      <c r="AL2594" s="991">
        <v>5</v>
      </c>
    </row>
    <row r="2595" spans="1:38" x14ac:dyDescent="0.2">
      <c r="A2595" s="988">
        <v>39111</v>
      </c>
      <c r="B2595" s="592">
        <v>18.356999999999999</v>
      </c>
      <c r="C2595" s="592"/>
      <c r="D2595" s="592">
        <v>6.601</v>
      </c>
      <c r="E2595" s="592"/>
      <c r="F2595" s="592">
        <f t="shared" si="81"/>
        <v>24.957999999999998</v>
      </c>
      <c r="G2595" s="592"/>
      <c r="H2595" s="993">
        <v>17.399999999999999</v>
      </c>
      <c r="I2595" s="96">
        <v>8.06</v>
      </c>
      <c r="J2595" s="308"/>
      <c r="K2595" s="789">
        <f t="shared" si="83"/>
        <v>25.46</v>
      </c>
      <c r="L2595" s="789"/>
      <c r="M2595" s="789"/>
      <c r="N2595" s="789"/>
      <c r="O2595" s="789"/>
      <c r="P2595" s="789"/>
      <c r="Q2595" s="789"/>
      <c r="R2595" s="789"/>
      <c r="S2595" s="592">
        <v>0</v>
      </c>
      <c r="T2595" s="990">
        <v>0</v>
      </c>
      <c r="U2595" s="473">
        <v>0</v>
      </c>
      <c r="V2595" s="592">
        <v>0</v>
      </c>
      <c r="W2595" s="592">
        <v>0</v>
      </c>
      <c r="X2595" s="592"/>
      <c r="Y2595" s="592">
        <f t="shared" si="82"/>
        <v>24.957999999999998</v>
      </c>
      <c r="Z2595" s="592"/>
      <c r="AA2595" s="592">
        <v>0</v>
      </c>
      <c r="AB2595" s="592">
        <v>341.3</v>
      </c>
      <c r="AC2595" s="592">
        <v>0</v>
      </c>
      <c r="AD2595" s="592">
        <v>0</v>
      </c>
      <c r="AE2595" s="592"/>
      <c r="AF2595" s="592">
        <v>355.2</v>
      </c>
      <c r="AG2595" s="592">
        <v>0</v>
      </c>
      <c r="AL2595" s="991">
        <v>10</v>
      </c>
    </row>
    <row r="2596" spans="1:38" x14ac:dyDescent="0.2">
      <c r="A2596" s="988">
        <v>39112</v>
      </c>
      <c r="B2596" s="592">
        <v>18.600999999999999</v>
      </c>
      <c r="C2596" s="592"/>
      <c r="D2596" s="592">
        <v>6.4189999999999996</v>
      </c>
      <c r="E2596" s="592"/>
      <c r="F2596" s="592">
        <f t="shared" si="81"/>
        <v>25.02</v>
      </c>
      <c r="G2596" s="592"/>
      <c r="H2596" s="993">
        <v>16.29</v>
      </c>
      <c r="I2596" s="96">
        <v>8.1</v>
      </c>
      <c r="J2596" s="308"/>
      <c r="K2596" s="789">
        <f t="shared" si="83"/>
        <v>24.39</v>
      </c>
      <c r="L2596" s="789"/>
      <c r="M2596" s="789"/>
      <c r="N2596" s="789"/>
      <c r="O2596" s="789"/>
      <c r="P2596" s="789"/>
      <c r="Q2596" s="789"/>
      <c r="R2596" s="789"/>
      <c r="S2596" s="592">
        <v>0</v>
      </c>
      <c r="T2596" s="990">
        <v>0</v>
      </c>
      <c r="U2596" s="473">
        <v>0</v>
      </c>
      <c r="V2596" s="592">
        <v>0</v>
      </c>
      <c r="W2596" s="592">
        <v>0</v>
      </c>
      <c r="X2596" s="592"/>
      <c r="Y2596" s="592">
        <f t="shared" si="82"/>
        <v>25.02</v>
      </c>
      <c r="Z2596" s="592"/>
      <c r="AA2596" s="592">
        <v>0</v>
      </c>
      <c r="AB2596" s="592">
        <v>341.3</v>
      </c>
      <c r="AC2596" s="592">
        <v>0</v>
      </c>
      <c r="AD2596" s="592">
        <v>0</v>
      </c>
      <c r="AE2596" s="592"/>
      <c r="AF2596" s="1000">
        <v>355.2</v>
      </c>
      <c r="AG2596" s="592">
        <v>0</v>
      </c>
      <c r="AL2596" s="991">
        <v>10</v>
      </c>
    </row>
    <row r="2597" spans="1:38" x14ac:dyDescent="0.2">
      <c r="A2597" s="988">
        <v>39113</v>
      </c>
      <c r="B2597" s="592">
        <v>20.309000000000001</v>
      </c>
      <c r="C2597" s="592"/>
      <c r="D2597" s="592">
        <v>4.66</v>
      </c>
      <c r="E2597" s="592"/>
      <c r="F2597" s="592">
        <f t="shared" si="81"/>
        <v>24.969000000000001</v>
      </c>
      <c r="G2597" s="592"/>
      <c r="H2597" s="992">
        <v>14.82</v>
      </c>
      <c r="I2597" s="338">
        <v>6.46</v>
      </c>
      <c r="J2597" s="831"/>
      <c r="K2597" s="789">
        <f t="shared" si="83"/>
        <v>21.28</v>
      </c>
      <c r="L2597" s="789"/>
      <c r="M2597" s="789"/>
      <c r="N2597" s="789"/>
      <c r="O2597" s="789"/>
      <c r="P2597" s="789"/>
      <c r="Q2597" s="789"/>
      <c r="R2597" s="789"/>
      <c r="S2597" s="592">
        <v>0</v>
      </c>
      <c r="T2597" s="990">
        <v>0</v>
      </c>
      <c r="U2597" s="473">
        <v>0</v>
      </c>
      <c r="V2597" s="592">
        <v>0</v>
      </c>
      <c r="W2597" s="592">
        <v>0</v>
      </c>
      <c r="X2597" s="592"/>
      <c r="Y2597" s="592">
        <f t="shared" si="82"/>
        <v>24.969000000000001</v>
      </c>
      <c r="Z2597" s="592"/>
      <c r="AA2597" s="592">
        <v>0</v>
      </c>
      <c r="AB2597" s="592">
        <v>341.3</v>
      </c>
      <c r="AC2597" s="592">
        <v>0</v>
      </c>
      <c r="AD2597" s="592">
        <v>0</v>
      </c>
      <c r="AE2597" s="592"/>
      <c r="AF2597" s="592">
        <v>355.2</v>
      </c>
      <c r="AG2597" s="592">
        <v>0</v>
      </c>
      <c r="AL2597" s="991">
        <v>12</v>
      </c>
    </row>
    <row r="2598" spans="1:38" x14ac:dyDescent="0.2">
      <c r="A2598" s="988">
        <v>39114</v>
      </c>
      <c r="B2598" s="592">
        <v>18.225000000000001</v>
      </c>
      <c r="C2598" s="592"/>
      <c r="D2598" s="592">
        <v>5.9020000000000001</v>
      </c>
      <c r="E2598" s="592"/>
      <c r="F2598" s="592">
        <f t="shared" si="81"/>
        <v>24.127000000000002</v>
      </c>
      <c r="G2598" s="592"/>
      <c r="H2598" s="989">
        <v>18.05</v>
      </c>
      <c r="I2598" s="308">
        <v>8.11</v>
      </c>
      <c r="J2598" s="308"/>
      <c r="K2598" s="789">
        <f>H2598+I2598</f>
        <v>26.16</v>
      </c>
      <c r="L2598" s="789"/>
      <c r="M2598" s="789"/>
      <c r="N2598" s="789"/>
      <c r="O2598" s="789"/>
      <c r="P2598" s="789"/>
      <c r="Q2598" s="789"/>
      <c r="R2598" s="789"/>
      <c r="S2598" s="592">
        <v>0</v>
      </c>
      <c r="T2598" s="990">
        <v>0</v>
      </c>
      <c r="U2598" s="473">
        <v>0</v>
      </c>
      <c r="V2598" s="592">
        <v>0</v>
      </c>
      <c r="W2598" s="592">
        <v>0</v>
      </c>
      <c r="X2598" s="592"/>
      <c r="Y2598" s="592">
        <f t="shared" si="82"/>
        <v>24.127000000000002</v>
      </c>
      <c r="Z2598" s="592"/>
      <c r="AA2598" s="592">
        <v>0</v>
      </c>
      <c r="AB2598" s="592">
        <v>341.3</v>
      </c>
      <c r="AC2598" s="592">
        <v>0</v>
      </c>
      <c r="AD2598" s="592">
        <v>0</v>
      </c>
      <c r="AE2598" s="592"/>
      <c r="AF2598" s="631">
        <v>355.25</v>
      </c>
      <c r="AG2598" s="631">
        <v>0.48</v>
      </c>
      <c r="AL2598" s="991">
        <v>5</v>
      </c>
    </row>
    <row r="2599" spans="1:38" x14ac:dyDescent="0.2">
      <c r="A2599" s="988">
        <v>39115</v>
      </c>
      <c r="B2599" s="592">
        <v>16.709</v>
      </c>
      <c r="C2599" s="592"/>
      <c r="D2599" s="592">
        <v>5.9080000000000004</v>
      </c>
      <c r="E2599" s="592"/>
      <c r="F2599" s="592">
        <f t="shared" si="81"/>
        <v>22.617000000000001</v>
      </c>
      <c r="G2599" s="592"/>
      <c r="H2599" s="992">
        <v>15.66</v>
      </c>
      <c r="I2599" s="96">
        <v>7.99</v>
      </c>
      <c r="J2599" s="308"/>
      <c r="K2599" s="789">
        <f t="shared" ref="K2599:K2625" si="84">H2599+I2599</f>
        <v>23.65</v>
      </c>
      <c r="L2599" s="789"/>
      <c r="M2599" s="789"/>
      <c r="N2599" s="789"/>
      <c r="O2599" s="789"/>
      <c r="P2599" s="789"/>
      <c r="Q2599" s="789"/>
      <c r="R2599" s="789"/>
      <c r="S2599" s="592">
        <v>0</v>
      </c>
      <c r="T2599" s="990">
        <v>0</v>
      </c>
      <c r="U2599" s="473">
        <v>0</v>
      </c>
      <c r="V2599" s="592">
        <v>0</v>
      </c>
      <c r="W2599" s="592">
        <v>0</v>
      </c>
      <c r="X2599" s="592"/>
      <c r="Y2599" s="592">
        <f t="shared" si="82"/>
        <v>22.617000000000001</v>
      </c>
      <c r="Z2599" s="592"/>
      <c r="AA2599" s="592">
        <v>0</v>
      </c>
      <c r="AB2599" s="592">
        <v>341.3</v>
      </c>
      <c r="AC2599" s="592">
        <v>0.06</v>
      </c>
      <c r="AD2599" s="592">
        <v>0</v>
      </c>
      <c r="AE2599" s="592"/>
      <c r="AF2599" s="631">
        <v>355.3</v>
      </c>
      <c r="AG2599" s="631">
        <v>0</v>
      </c>
      <c r="AL2599" s="991">
        <v>1</v>
      </c>
    </row>
    <row r="2600" spans="1:38" x14ac:dyDescent="0.2">
      <c r="A2600" s="988">
        <v>39116</v>
      </c>
      <c r="B2600" s="993">
        <v>16.329999999999998</v>
      </c>
      <c r="C2600" s="993"/>
      <c r="D2600" s="592">
        <v>6.3129999999999997</v>
      </c>
      <c r="E2600" s="592"/>
      <c r="F2600" s="592">
        <f t="shared" si="81"/>
        <v>22.642999999999997</v>
      </c>
      <c r="G2600" s="592"/>
      <c r="H2600" s="992">
        <v>15.98</v>
      </c>
      <c r="I2600" s="96">
        <v>8.65</v>
      </c>
      <c r="J2600" s="308"/>
      <c r="K2600" s="789">
        <f t="shared" si="84"/>
        <v>24.630000000000003</v>
      </c>
      <c r="L2600" s="789"/>
      <c r="M2600" s="789"/>
      <c r="N2600" s="789"/>
      <c r="O2600" s="789"/>
      <c r="P2600" s="789"/>
      <c r="Q2600" s="789"/>
      <c r="R2600" s="789"/>
      <c r="S2600" s="592">
        <v>0</v>
      </c>
      <c r="T2600" s="990">
        <v>0</v>
      </c>
      <c r="U2600" s="473">
        <v>0</v>
      </c>
      <c r="V2600" s="592">
        <v>0</v>
      </c>
      <c r="W2600" s="592">
        <v>0</v>
      </c>
      <c r="X2600" s="592"/>
      <c r="Y2600" s="592">
        <f t="shared" si="82"/>
        <v>22.642999999999997</v>
      </c>
      <c r="Z2600" s="592"/>
      <c r="AA2600" s="592">
        <v>0</v>
      </c>
      <c r="AB2600" s="592">
        <v>341.3</v>
      </c>
      <c r="AC2600" s="592">
        <v>0</v>
      </c>
      <c r="AD2600" s="592">
        <v>0</v>
      </c>
      <c r="AE2600" s="592"/>
      <c r="AF2600" s="592">
        <v>355.32</v>
      </c>
      <c r="AG2600" s="592">
        <v>0</v>
      </c>
      <c r="AL2600" s="991">
        <v>14</v>
      </c>
    </row>
    <row r="2601" spans="1:38" x14ac:dyDescent="0.2">
      <c r="A2601" s="988">
        <v>39117</v>
      </c>
      <c r="B2601" s="592">
        <v>17.332999999999998</v>
      </c>
      <c r="C2601" s="592"/>
      <c r="D2601" s="592">
        <v>6.0490000000000004</v>
      </c>
      <c r="E2601" s="592"/>
      <c r="F2601" s="592">
        <f t="shared" ref="F2601:F2664" si="85">+B2601+D2601</f>
        <v>23.381999999999998</v>
      </c>
      <c r="G2601" s="592"/>
      <c r="H2601" s="992">
        <v>18.239999999999998</v>
      </c>
      <c r="I2601" s="96">
        <v>8.56</v>
      </c>
      <c r="J2601" s="308"/>
      <c r="K2601" s="789">
        <f t="shared" si="84"/>
        <v>26.799999999999997</v>
      </c>
      <c r="L2601" s="789"/>
      <c r="M2601" s="789"/>
      <c r="N2601" s="789"/>
      <c r="O2601" s="789"/>
      <c r="P2601" s="789"/>
      <c r="Q2601" s="789"/>
      <c r="R2601" s="789"/>
      <c r="S2601" s="592">
        <v>0</v>
      </c>
      <c r="T2601" s="990">
        <v>0</v>
      </c>
      <c r="U2601" s="473">
        <v>0</v>
      </c>
      <c r="V2601" s="592">
        <v>0</v>
      </c>
      <c r="W2601" s="592">
        <v>0</v>
      </c>
      <c r="X2601" s="592"/>
      <c r="Y2601" s="592">
        <f t="shared" ref="Y2601:Y2664" si="86">+F2601-S2601-T2601-U2601-V2601+W2601</f>
        <v>23.381999999999998</v>
      </c>
      <c r="Z2601" s="592"/>
      <c r="AA2601" s="592">
        <v>0</v>
      </c>
      <c r="AB2601" s="631">
        <v>341.3</v>
      </c>
      <c r="AC2601" s="631">
        <v>0</v>
      </c>
      <c r="AD2601" s="631">
        <v>0</v>
      </c>
      <c r="AE2601" s="631"/>
      <c r="AF2601" s="631">
        <v>355.24</v>
      </c>
      <c r="AG2601" s="631">
        <v>0</v>
      </c>
      <c r="AL2601" s="991">
        <v>9</v>
      </c>
    </row>
    <row r="2602" spans="1:38" x14ac:dyDescent="0.2">
      <c r="A2602" s="988">
        <v>39118</v>
      </c>
      <c r="B2602" s="592">
        <v>18.515000000000001</v>
      </c>
      <c r="C2602" s="592"/>
      <c r="D2602" s="592">
        <v>5.9169999999999998</v>
      </c>
      <c r="E2602" s="592"/>
      <c r="F2602" s="592">
        <f t="shared" si="85"/>
        <v>24.432000000000002</v>
      </c>
      <c r="G2602" s="592"/>
      <c r="H2602" s="993">
        <v>17.96</v>
      </c>
      <c r="I2602" s="96">
        <v>8.0299999999999994</v>
      </c>
      <c r="J2602" s="308"/>
      <c r="K2602" s="789">
        <f t="shared" si="84"/>
        <v>25.990000000000002</v>
      </c>
      <c r="L2602" s="789"/>
      <c r="M2602" s="789"/>
      <c r="N2602" s="789"/>
      <c r="O2602" s="789"/>
      <c r="P2602" s="789"/>
      <c r="Q2602" s="789"/>
      <c r="R2602" s="789"/>
      <c r="S2602" s="592">
        <v>0</v>
      </c>
      <c r="T2602" s="990">
        <v>0</v>
      </c>
      <c r="U2602" s="473">
        <v>0</v>
      </c>
      <c r="V2602" s="592">
        <v>0</v>
      </c>
      <c r="W2602" s="592">
        <v>0</v>
      </c>
      <c r="X2602" s="592"/>
      <c r="Y2602" s="592">
        <f t="shared" si="86"/>
        <v>24.432000000000002</v>
      </c>
      <c r="Z2602" s="592"/>
      <c r="AA2602" s="592">
        <v>0</v>
      </c>
      <c r="AB2602" s="631">
        <v>341.3</v>
      </c>
      <c r="AC2602" s="631">
        <v>0</v>
      </c>
      <c r="AD2602" s="631">
        <v>0</v>
      </c>
      <c r="AE2602" s="631"/>
      <c r="AF2602" s="631">
        <v>355.24</v>
      </c>
      <c r="AG2602" s="631">
        <v>0</v>
      </c>
      <c r="AL2602" s="991">
        <v>5</v>
      </c>
    </row>
    <row r="2603" spans="1:38" x14ac:dyDescent="0.2">
      <c r="A2603" s="988">
        <v>39119</v>
      </c>
      <c r="B2603" s="592">
        <v>17.931000000000001</v>
      </c>
      <c r="C2603" s="592"/>
      <c r="D2603" s="592">
        <v>6.2930000000000001</v>
      </c>
      <c r="E2603" s="592"/>
      <c r="F2603" s="592">
        <f t="shared" si="85"/>
        <v>24.224</v>
      </c>
      <c r="G2603" s="592"/>
      <c r="H2603" s="993">
        <v>16.05</v>
      </c>
      <c r="I2603" s="96">
        <v>8.92</v>
      </c>
      <c r="J2603" s="308"/>
      <c r="K2603" s="789">
        <f t="shared" si="84"/>
        <v>24.97</v>
      </c>
      <c r="L2603" s="789"/>
      <c r="M2603" s="789"/>
      <c r="N2603" s="789"/>
      <c r="O2603" s="789"/>
      <c r="P2603" s="789"/>
      <c r="Q2603" s="789"/>
      <c r="R2603" s="789"/>
      <c r="S2603" s="592">
        <v>0</v>
      </c>
      <c r="T2603" s="990">
        <v>0</v>
      </c>
      <c r="U2603" s="473">
        <v>0</v>
      </c>
      <c r="V2603" s="592">
        <v>0</v>
      </c>
      <c r="W2603" s="592">
        <v>0</v>
      </c>
      <c r="X2603" s="592"/>
      <c r="Y2603" s="592">
        <f t="shared" si="86"/>
        <v>24.224</v>
      </c>
      <c r="Z2603" s="592"/>
      <c r="AA2603" s="592">
        <v>0</v>
      </c>
      <c r="AB2603" s="592">
        <v>341.3</v>
      </c>
      <c r="AC2603" s="592">
        <v>0</v>
      </c>
      <c r="AD2603" s="592">
        <v>0</v>
      </c>
      <c r="AE2603" s="592"/>
      <c r="AF2603" s="592">
        <v>355.24</v>
      </c>
      <c r="AG2603" s="592">
        <v>0</v>
      </c>
      <c r="AL2603" s="991">
        <v>1</v>
      </c>
    </row>
    <row r="2604" spans="1:38" x14ac:dyDescent="0.2">
      <c r="A2604" s="988">
        <v>39120</v>
      </c>
      <c r="B2604" s="592">
        <v>19.209</v>
      </c>
      <c r="C2604" s="592"/>
      <c r="D2604" s="592">
        <v>5.9249999999999998</v>
      </c>
      <c r="E2604" s="592"/>
      <c r="F2604" s="592">
        <f t="shared" si="85"/>
        <v>25.134</v>
      </c>
      <c r="G2604" s="592"/>
      <c r="H2604" s="993">
        <v>18.329999999999998</v>
      </c>
      <c r="I2604" s="96">
        <v>8.07</v>
      </c>
      <c r="J2604" s="308"/>
      <c r="K2604" s="789">
        <f t="shared" si="84"/>
        <v>26.4</v>
      </c>
      <c r="L2604" s="789"/>
      <c r="M2604" s="789"/>
      <c r="N2604" s="789"/>
      <c r="O2604" s="789"/>
      <c r="P2604" s="789"/>
      <c r="Q2604" s="789"/>
      <c r="R2604" s="789"/>
      <c r="S2604" s="592">
        <v>0</v>
      </c>
      <c r="T2604" s="990">
        <v>0</v>
      </c>
      <c r="U2604" s="473">
        <v>0</v>
      </c>
      <c r="V2604" s="592">
        <v>0</v>
      </c>
      <c r="W2604" s="592">
        <v>0</v>
      </c>
      <c r="X2604" s="592"/>
      <c r="Y2604" s="592">
        <f t="shared" si="86"/>
        <v>25.134</v>
      </c>
      <c r="Z2604" s="592"/>
      <c r="AA2604" s="592">
        <v>0</v>
      </c>
      <c r="AB2604" s="592">
        <v>341.3</v>
      </c>
      <c r="AC2604" s="592">
        <v>0</v>
      </c>
      <c r="AD2604" s="592">
        <v>0</v>
      </c>
      <c r="AE2604" s="592"/>
      <c r="AF2604" s="592">
        <v>355.19</v>
      </c>
      <c r="AG2604" s="592">
        <v>0</v>
      </c>
      <c r="AL2604" s="991">
        <v>12</v>
      </c>
    </row>
    <row r="2605" spans="1:38" x14ac:dyDescent="0.2">
      <c r="A2605" s="988">
        <v>39121</v>
      </c>
      <c r="B2605" s="631">
        <v>19.297999999999998</v>
      </c>
      <c r="C2605" s="631"/>
      <c r="D2605" s="592">
        <v>5.6310000000000002</v>
      </c>
      <c r="E2605" s="592"/>
      <c r="F2605" s="592">
        <f t="shared" si="85"/>
        <v>24.928999999999998</v>
      </c>
      <c r="G2605" s="592"/>
      <c r="H2605" s="993">
        <v>20.75</v>
      </c>
      <c r="I2605" s="96">
        <v>8.8800000000000008</v>
      </c>
      <c r="J2605" s="308"/>
      <c r="K2605" s="789">
        <f t="shared" si="84"/>
        <v>29.630000000000003</v>
      </c>
      <c r="L2605" s="789"/>
      <c r="M2605" s="789"/>
      <c r="N2605" s="789"/>
      <c r="O2605" s="789"/>
      <c r="P2605" s="789"/>
      <c r="Q2605" s="789"/>
      <c r="R2605" s="789"/>
      <c r="S2605" s="592">
        <v>0</v>
      </c>
      <c r="T2605" s="990">
        <v>0</v>
      </c>
      <c r="U2605" s="473">
        <v>0</v>
      </c>
      <c r="V2605" s="592">
        <v>0</v>
      </c>
      <c r="W2605" s="592">
        <v>0</v>
      </c>
      <c r="X2605" s="592"/>
      <c r="Y2605" s="592">
        <f t="shared" si="86"/>
        <v>24.928999999999998</v>
      </c>
      <c r="Z2605" s="592"/>
      <c r="AA2605" s="592">
        <v>0</v>
      </c>
      <c r="AB2605" s="592">
        <v>341.3</v>
      </c>
      <c r="AC2605" s="592">
        <v>0</v>
      </c>
      <c r="AD2605" s="592">
        <v>0</v>
      </c>
      <c r="AE2605" s="592"/>
      <c r="AF2605" s="1000">
        <v>355.19</v>
      </c>
      <c r="AG2605" s="592">
        <v>0</v>
      </c>
      <c r="AL2605" s="991">
        <v>13</v>
      </c>
    </row>
    <row r="2606" spans="1:38" x14ac:dyDescent="0.2">
      <c r="A2606" s="988">
        <v>39122</v>
      </c>
      <c r="B2606" s="592">
        <v>19.103000000000002</v>
      </c>
      <c r="C2606" s="592"/>
      <c r="D2606" s="592">
        <v>5.7</v>
      </c>
      <c r="E2606" s="592"/>
      <c r="F2606" s="592">
        <f t="shared" si="85"/>
        <v>24.803000000000001</v>
      </c>
      <c r="G2606" s="592"/>
      <c r="H2606" s="993">
        <v>18.23</v>
      </c>
      <c r="I2606" s="96">
        <v>8.86</v>
      </c>
      <c r="J2606" s="308"/>
      <c r="K2606" s="789">
        <f t="shared" si="84"/>
        <v>27.09</v>
      </c>
      <c r="L2606" s="789"/>
      <c r="M2606" s="789"/>
      <c r="N2606" s="789"/>
      <c r="O2606" s="789"/>
      <c r="P2606" s="789"/>
      <c r="Q2606" s="789"/>
      <c r="R2606" s="789"/>
      <c r="S2606" s="592">
        <v>0</v>
      </c>
      <c r="T2606" s="990">
        <v>0</v>
      </c>
      <c r="U2606" s="473">
        <v>0</v>
      </c>
      <c r="V2606" s="592">
        <v>0</v>
      </c>
      <c r="W2606" s="592">
        <v>0</v>
      </c>
      <c r="X2606" s="592"/>
      <c r="Y2606" s="592">
        <f t="shared" si="86"/>
        <v>24.803000000000001</v>
      </c>
      <c r="Z2606" s="592"/>
      <c r="AA2606" s="592">
        <v>0</v>
      </c>
      <c r="AB2606" s="592">
        <v>341.3</v>
      </c>
      <c r="AC2606" s="592">
        <v>0</v>
      </c>
      <c r="AD2606" s="592">
        <v>0</v>
      </c>
      <c r="AE2606" s="592"/>
      <c r="AF2606" s="592">
        <v>355.18</v>
      </c>
      <c r="AG2606" s="592">
        <v>0</v>
      </c>
      <c r="AL2606" s="991">
        <v>13</v>
      </c>
    </row>
    <row r="2607" spans="1:38" x14ac:dyDescent="0.2">
      <c r="A2607" s="988">
        <v>39123</v>
      </c>
      <c r="B2607" s="592">
        <v>18.062000000000001</v>
      </c>
      <c r="C2607" s="592"/>
      <c r="D2607" s="631">
        <v>6.5880000000000001</v>
      </c>
      <c r="E2607" s="631"/>
      <c r="F2607" s="592">
        <f t="shared" si="85"/>
        <v>24.650000000000002</v>
      </c>
      <c r="G2607" s="592"/>
      <c r="H2607" s="993">
        <v>19.350000000000001</v>
      </c>
      <c r="I2607" s="96">
        <v>9.77</v>
      </c>
      <c r="J2607" s="308"/>
      <c r="K2607" s="789">
        <f t="shared" si="84"/>
        <v>29.12</v>
      </c>
      <c r="L2607" s="789"/>
      <c r="M2607" s="789"/>
      <c r="N2607" s="789"/>
      <c r="O2607" s="789"/>
      <c r="P2607" s="789"/>
      <c r="Q2607" s="789"/>
      <c r="R2607" s="789"/>
      <c r="S2607" s="592">
        <v>0</v>
      </c>
      <c r="T2607" s="990">
        <v>0</v>
      </c>
      <c r="U2607" s="473">
        <v>0</v>
      </c>
      <c r="V2607" s="592">
        <v>0</v>
      </c>
      <c r="W2607" s="592">
        <v>0</v>
      </c>
      <c r="X2607" s="592"/>
      <c r="Y2607" s="592">
        <f t="shared" si="86"/>
        <v>24.650000000000002</v>
      </c>
      <c r="Z2607" s="592"/>
      <c r="AA2607" s="592">
        <v>0</v>
      </c>
      <c r="AB2607" s="631">
        <v>341.2</v>
      </c>
      <c r="AC2607" s="631">
        <v>0</v>
      </c>
      <c r="AD2607" s="631">
        <v>0</v>
      </c>
      <c r="AE2607" s="631"/>
      <c r="AF2607" s="592">
        <v>355.16</v>
      </c>
      <c r="AG2607" s="592">
        <v>0</v>
      </c>
      <c r="AL2607" s="991">
        <v>0</v>
      </c>
    </row>
    <row r="2608" spans="1:38" x14ac:dyDescent="0.2">
      <c r="A2608" s="988">
        <v>39124</v>
      </c>
      <c r="B2608" s="592">
        <v>17.98</v>
      </c>
      <c r="C2608" s="592"/>
      <c r="D2608" s="592">
        <v>5.5579999999999998</v>
      </c>
      <c r="E2608" s="592"/>
      <c r="F2608" s="592">
        <f t="shared" si="85"/>
        <v>23.538</v>
      </c>
      <c r="G2608" s="592"/>
      <c r="H2608" s="993">
        <v>18.09</v>
      </c>
      <c r="I2608" s="96">
        <v>7.62</v>
      </c>
      <c r="J2608" s="308"/>
      <c r="K2608" s="789">
        <f t="shared" si="84"/>
        <v>25.71</v>
      </c>
      <c r="L2608" s="789"/>
      <c r="M2608" s="789"/>
      <c r="N2608" s="789"/>
      <c r="O2608" s="789"/>
      <c r="P2608" s="789"/>
      <c r="Q2608" s="789"/>
      <c r="R2608" s="789"/>
      <c r="S2608" s="592">
        <v>0</v>
      </c>
      <c r="T2608" s="990">
        <v>0</v>
      </c>
      <c r="U2608" s="473">
        <v>0</v>
      </c>
      <c r="V2608" s="592">
        <v>0</v>
      </c>
      <c r="W2608" s="592">
        <v>0</v>
      </c>
      <c r="X2608" s="592"/>
      <c r="Y2608" s="592">
        <f t="shared" si="86"/>
        <v>23.538</v>
      </c>
      <c r="Z2608" s="592"/>
      <c r="AA2608" s="592">
        <v>0</v>
      </c>
      <c r="AB2608" s="592">
        <v>341.2</v>
      </c>
      <c r="AC2608" s="592">
        <v>0</v>
      </c>
      <c r="AD2608" s="592">
        <v>0</v>
      </c>
      <c r="AE2608" s="592"/>
      <c r="AF2608" s="1000">
        <v>355.15</v>
      </c>
      <c r="AG2608" s="592">
        <v>0</v>
      </c>
      <c r="AL2608" s="991">
        <v>9</v>
      </c>
    </row>
    <row r="2609" spans="1:38" x14ac:dyDescent="0.2">
      <c r="A2609" s="988">
        <v>39125</v>
      </c>
      <c r="B2609" s="592">
        <v>18.690999999999999</v>
      </c>
      <c r="C2609" s="592"/>
      <c r="D2609" s="592">
        <v>6.1429999999999998</v>
      </c>
      <c r="E2609" s="592"/>
      <c r="F2609" s="592">
        <f t="shared" si="85"/>
        <v>24.834</v>
      </c>
      <c r="G2609" s="592"/>
      <c r="H2609" s="993">
        <v>17.600000000000001</v>
      </c>
      <c r="I2609" s="96">
        <v>8.82</v>
      </c>
      <c r="J2609" s="308"/>
      <c r="K2609" s="789">
        <f t="shared" si="84"/>
        <v>26.42</v>
      </c>
      <c r="L2609" s="789"/>
      <c r="M2609" s="789"/>
      <c r="N2609" s="789"/>
      <c r="O2609" s="789"/>
      <c r="P2609" s="789"/>
      <c r="Q2609" s="789"/>
      <c r="R2609" s="789"/>
      <c r="S2609" s="592">
        <v>0</v>
      </c>
      <c r="T2609" s="990">
        <v>0</v>
      </c>
      <c r="U2609" s="473">
        <v>0</v>
      </c>
      <c r="V2609" s="592">
        <v>0</v>
      </c>
      <c r="W2609" s="592">
        <v>0</v>
      </c>
      <c r="X2609" s="592"/>
      <c r="Y2609" s="592">
        <f t="shared" si="86"/>
        <v>24.834</v>
      </c>
      <c r="Z2609" s="592"/>
      <c r="AA2609" s="592">
        <v>0</v>
      </c>
      <c r="AB2609" s="592">
        <v>341.3</v>
      </c>
      <c r="AC2609" s="592">
        <v>0</v>
      </c>
      <c r="AD2609" s="592">
        <v>0</v>
      </c>
      <c r="AE2609" s="592"/>
      <c r="AF2609" s="592">
        <v>355.09</v>
      </c>
      <c r="AG2609" s="592">
        <v>0</v>
      </c>
      <c r="AL2609" s="991">
        <v>24</v>
      </c>
    </row>
    <row r="2610" spans="1:38" x14ac:dyDescent="0.2">
      <c r="A2610" s="988">
        <v>39126</v>
      </c>
      <c r="B2610" s="592">
        <v>17.626000000000001</v>
      </c>
      <c r="C2610" s="592"/>
      <c r="D2610" s="592">
        <v>5.9619999999999997</v>
      </c>
      <c r="E2610" s="592"/>
      <c r="F2610" s="592">
        <f t="shared" si="85"/>
        <v>23.588000000000001</v>
      </c>
      <c r="G2610" s="592"/>
      <c r="H2610" s="993">
        <v>18.07</v>
      </c>
      <c r="I2610" s="96">
        <v>8.0500000000000007</v>
      </c>
      <c r="J2610" s="308"/>
      <c r="K2610" s="789">
        <f t="shared" si="84"/>
        <v>26.12</v>
      </c>
      <c r="L2610" s="789"/>
      <c r="M2610" s="789"/>
      <c r="N2610" s="789"/>
      <c r="O2610" s="789"/>
      <c r="P2610" s="789"/>
      <c r="Q2610" s="789"/>
      <c r="R2610" s="789"/>
      <c r="S2610" s="592">
        <v>0</v>
      </c>
      <c r="T2610" s="990">
        <v>0</v>
      </c>
      <c r="U2610" s="473">
        <v>0</v>
      </c>
      <c r="V2610" s="592">
        <v>0</v>
      </c>
      <c r="W2610" s="592">
        <v>0</v>
      </c>
      <c r="X2610" s="592"/>
      <c r="Y2610" s="592">
        <f t="shared" si="86"/>
        <v>23.588000000000001</v>
      </c>
      <c r="Z2610" s="592"/>
      <c r="AA2610" s="592">
        <v>0</v>
      </c>
      <c r="AB2610" s="631">
        <v>341.5</v>
      </c>
      <c r="AC2610" s="631">
        <v>0.36</v>
      </c>
      <c r="AD2610" s="631">
        <v>0</v>
      </c>
      <c r="AE2610" s="631"/>
      <c r="AF2610" s="592">
        <v>355.34</v>
      </c>
      <c r="AG2610" s="592">
        <v>0.74</v>
      </c>
      <c r="AL2610" s="991">
        <v>25</v>
      </c>
    </row>
    <row r="2611" spans="1:38" x14ac:dyDescent="0.2">
      <c r="A2611" s="988">
        <v>39127</v>
      </c>
      <c r="B2611" s="592">
        <v>18.475000000000001</v>
      </c>
      <c r="C2611" s="592"/>
      <c r="D2611" s="592">
        <v>5.9489999999999998</v>
      </c>
      <c r="E2611" s="592"/>
      <c r="F2611" s="592">
        <f t="shared" si="85"/>
        <v>24.423999999999999</v>
      </c>
      <c r="G2611" s="592"/>
      <c r="H2611" s="993">
        <v>16.72</v>
      </c>
      <c r="I2611" s="96">
        <v>8.08</v>
      </c>
      <c r="J2611" s="308"/>
      <c r="K2611" s="789">
        <f t="shared" si="84"/>
        <v>24.799999999999997</v>
      </c>
      <c r="L2611" s="789"/>
      <c r="M2611" s="789"/>
      <c r="N2611" s="789"/>
      <c r="O2611" s="789"/>
      <c r="P2611" s="789"/>
      <c r="Q2611" s="789"/>
      <c r="R2611" s="789"/>
      <c r="S2611" s="592">
        <v>0</v>
      </c>
      <c r="T2611" s="990">
        <v>0</v>
      </c>
      <c r="U2611" s="473">
        <v>0</v>
      </c>
      <c r="V2611" s="592">
        <v>0</v>
      </c>
      <c r="W2611" s="592">
        <v>0</v>
      </c>
      <c r="X2611" s="592"/>
      <c r="Y2611" s="592">
        <f t="shared" si="86"/>
        <v>24.423999999999999</v>
      </c>
      <c r="Z2611" s="592"/>
      <c r="AA2611" s="592">
        <v>0</v>
      </c>
      <c r="AB2611" s="592">
        <v>341.9</v>
      </c>
      <c r="AC2611" s="592">
        <v>0.48</v>
      </c>
      <c r="AD2611" s="592">
        <v>0</v>
      </c>
      <c r="AE2611" s="592"/>
      <c r="AF2611" s="592">
        <v>355.69</v>
      </c>
      <c r="AG2611" s="592">
        <v>0</v>
      </c>
      <c r="AL2611" s="991">
        <v>24</v>
      </c>
    </row>
    <row r="2612" spans="1:38" x14ac:dyDescent="0.2">
      <c r="A2612" s="988">
        <v>39128</v>
      </c>
      <c r="B2612" s="592">
        <v>18.033999999999999</v>
      </c>
      <c r="C2612" s="592"/>
      <c r="D2612" s="592">
        <v>6.0209999999999999</v>
      </c>
      <c r="E2612" s="592"/>
      <c r="F2612" s="592">
        <f t="shared" si="85"/>
        <v>24.055</v>
      </c>
      <c r="G2612" s="592"/>
      <c r="H2612" s="993">
        <v>16.350000000000001</v>
      </c>
      <c r="I2612" s="96">
        <v>8.06</v>
      </c>
      <c r="J2612" s="308"/>
      <c r="K2612" s="789">
        <f t="shared" si="84"/>
        <v>24.410000000000004</v>
      </c>
      <c r="L2612" s="789"/>
      <c r="M2612" s="789"/>
      <c r="N2612" s="789"/>
      <c r="O2612" s="789"/>
      <c r="P2612" s="789"/>
      <c r="Q2612" s="789"/>
      <c r="R2612" s="789"/>
      <c r="S2612" s="592">
        <v>0</v>
      </c>
      <c r="T2612" s="990">
        <v>0</v>
      </c>
      <c r="U2612" s="473">
        <v>0</v>
      </c>
      <c r="V2612" s="592">
        <v>0</v>
      </c>
      <c r="W2612" s="592">
        <v>0</v>
      </c>
      <c r="X2612" s="592"/>
      <c r="Y2612" s="592">
        <f t="shared" si="86"/>
        <v>24.055</v>
      </c>
      <c r="Z2612" s="592"/>
      <c r="AA2612" s="592">
        <v>0</v>
      </c>
      <c r="AB2612" s="592">
        <v>341.7</v>
      </c>
      <c r="AC2612" s="592">
        <v>0</v>
      </c>
      <c r="AD2612" s="592">
        <v>0</v>
      </c>
      <c r="AE2612" s="592"/>
      <c r="AF2612" s="592">
        <v>355.49</v>
      </c>
      <c r="AG2612" s="592">
        <v>0</v>
      </c>
      <c r="AL2612" s="991">
        <v>26</v>
      </c>
    </row>
    <row r="2613" spans="1:38" x14ac:dyDescent="0.2">
      <c r="A2613" s="988">
        <v>39129</v>
      </c>
      <c r="B2613" s="631">
        <v>18.456</v>
      </c>
      <c r="C2613" s="631"/>
      <c r="D2613" s="631">
        <v>5.7690000000000001</v>
      </c>
      <c r="E2613" s="631"/>
      <c r="F2613" s="631">
        <f t="shared" si="85"/>
        <v>24.225000000000001</v>
      </c>
      <c r="G2613" s="631"/>
      <c r="H2613" s="993">
        <v>18.66</v>
      </c>
      <c r="I2613" s="96">
        <v>7.94</v>
      </c>
      <c r="J2613" s="308"/>
      <c r="K2613" s="789">
        <f t="shared" si="84"/>
        <v>26.6</v>
      </c>
      <c r="L2613" s="789"/>
      <c r="M2613" s="789"/>
      <c r="N2613" s="789"/>
      <c r="O2613" s="789"/>
      <c r="P2613" s="789"/>
      <c r="Q2613" s="789"/>
      <c r="R2613" s="789"/>
      <c r="S2613" s="631">
        <v>0</v>
      </c>
      <c r="T2613" s="997">
        <v>0</v>
      </c>
      <c r="U2613" s="395">
        <v>0</v>
      </c>
      <c r="V2613" s="631">
        <v>0</v>
      </c>
      <c r="W2613" s="631">
        <v>0</v>
      </c>
      <c r="X2613" s="631"/>
      <c r="Y2613" s="631">
        <f t="shared" si="86"/>
        <v>24.225000000000001</v>
      </c>
      <c r="Z2613" s="631"/>
      <c r="AA2613" s="631">
        <v>0</v>
      </c>
      <c r="AB2613" s="631">
        <v>341.6</v>
      </c>
      <c r="AC2613" s="631">
        <v>0</v>
      </c>
      <c r="AD2613" s="631">
        <v>0</v>
      </c>
      <c r="AE2613" s="631"/>
      <c r="AF2613" s="996">
        <v>355.29</v>
      </c>
      <c r="AG2613" s="631">
        <v>0</v>
      </c>
      <c r="AL2613" s="995">
        <v>24</v>
      </c>
    </row>
    <row r="2614" spans="1:38" x14ac:dyDescent="0.2">
      <c r="A2614" s="988">
        <v>39130</v>
      </c>
      <c r="B2614" s="592">
        <v>18.001999999999999</v>
      </c>
      <c r="C2614" s="592"/>
      <c r="D2614" s="592">
        <v>5.8280000000000003</v>
      </c>
      <c r="E2614" s="592"/>
      <c r="F2614" s="592">
        <f t="shared" si="85"/>
        <v>23.83</v>
      </c>
      <c r="G2614" s="592"/>
      <c r="H2614" s="993">
        <v>17.670000000000002</v>
      </c>
      <c r="I2614" s="96">
        <v>8.1</v>
      </c>
      <c r="J2614" s="308"/>
      <c r="K2614" s="789">
        <f t="shared" si="84"/>
        <v>25.770000000000003</v>
      </c>
      <c r="L2614" s="789"/>
      <c r="M2614" s="789"/>
      <c r="N2614" s="789"/>
      <c r="O2614" s="789"/>
      <c r="P2614" s="789"/>
      <c r="Q2614" s="789"/>
      <c r="R2614" s="789"/>
      <c r="S2614" s="592">
        <v>0</v>
      </c>
      <c r="T2614" s="990">
        <v>0</v>
      </c>
      <c r="U2614" s="473">
        <v>0</v>
      </c>
      <c r="V2614" s="592">
        <v>0</v>
      </c>
      <c r="W2614" s="592">
        <v>0</v>
      </c>
      <c r="X2614" s="592"/>
      <c r="Y2614" s="592">
        <f t="shared" si="86"/>
        <v>23.83</v>
      </c>
      <c r="Z2614" s="592"/>
      <c r="AA2614" s="592">
        <v>0</v>
      </c>
      <c r="AB2614" s="592">
        <v>341.4</v>
      </c>
      <c r="AC2614" s="592">
        <v>0</v>
      </c>
      <c r="AD2614" s="592">
        <v>0</v>
      </c>
      <c r="AE2614" s="592"/>
      <c r="AF2614" s="592">
        <v>355.28</v>
      </c>
      <c r="AG2614" s="592">
        <v>0</v>
      </c>
      <c r="AL2614" s="991">
        <v>22</v>
      </c>
    </row>
    <row r="2615" spans="1:38" x14ac:dyDescent="0.2">
      <c r="A2615" s="988">
        <v>39131</v>
      </c>
      <c r="B2615" s="592">
        <v>18.777999999999999</v>
      </c>
      <c r="C2615" s="592"/>
      <c r="D2615" s="592">
        <v>5.9930000000000003</v>
      </c>
      <c r="E2615" s="592"/>
      <c r="F2615" s="592">
        <f t="shared" si="85"/>
        <v>24.771000000000001</v>
      </c>
      <c r="G2615" s="592"/>
      <c r="H2615" s="993">
        <v>18.149999999999999</v>
      </c>
      <c r="I2615" s="96">
        <v>7.99</v>
      </c>
      <c r="J2615" s="308"/>
      <c r="K2615" s="789">
        <f t="shared" si="84"/>
        <v>26.14</v>
      </c>
      <c r="L2615" s="789"/>
      <c r="M2615" s="789"/>
      <c r="N2615" s="789"/>
      <c r="O2615" s="789"/>
      <c r="P2615" s="789"/>
      <c r="Q2615" s="789"/>
      <c r="R2615" s="789"/>
      <c r="S2615" s="592">
        <v>0</v>
      </c>
      <c r="T2615" s="990">
        <v>0</v>
      </c>
      <c r="U2615" s="473">
        <v>0</v>
      </c>
      <c r="V2615" s="592">
        <v>0</v>
      </c>
      <c r="W2615" s="592">
        <v>0</v>
      </c>
      <c r="X2615" s="592"/>
      <c r="Y2615" s="592">
        <f t="shared" si="86"/>
        <v>24.771000000000001</v>
      </c>
      <c r="Z2615" s="592"/>
      <c r="AA2615" s="592">
        <v>0</v>
      </c>
      <c r="AB2615" s="592">
        <v>341</v>
      </c>
      <c r="AC2615" s="592">
        <v>0</v>
      </c>
      <c r="AD2615" s="592">
        <v>0</v>
      </c>
      <c r="AE2615" s="592"/>
      <c r="AF2615" s="592">
        <v>355.2</v>
      </c>
      <c r="AG2615" s="592">
        <v>0</v>
      </c>
      <c r="AL2615" s="991">
        <v>33</v>
      </c>
    </row>
    <row r="2616" spans="1:38" x14ac:dyDescent="0.2">
      <c r="A2616" s="988">
        <v>39132</v>
      </c>
      <c r="B2616" s="592">
        <v>18.558</v>
      </c>
      <c r="C2616" s="592"/>
      <c r="D2616" s="592">
        <v>5.9850000000000003</v>
      </c>
      <c r="E2616" s="592"/>
      <c r="F2616" s="592">
        <f t="shared" si="85"/>
        <v>24.542999999999999</v>
      </c>
      <c r="G2616" s="592"/>
      <c r="H2616" s="993">
        <v>18</v>
      </c>
      <c r="I2616" s="96">
        <v>8.92</v>
      </c>
      <c r="J2616" s="308"/>
      <c r="K2616" s="789">
        <f t="shared" si="84"/>
        <v>26.92</v>
      </c>
      <c r="L2616" s="789"/>
      <c r="M2616" s="789"/>
      <c r="N2616" s="789"/>
      <c r="O2616" s="789"/>
      <c r="P2616" s="789"/>
      <c r="Q2616" s="789"/>
      <c r="R2616" s="789"/>
      <c r="S2616" s="592">
        <v>0</v>
      </c>
      <c r="T2616" s="990">
        <v>0</v>
      </c>
      <c r="U2616" s="473">
        <v>0</v>
      </c>
      <c r="V2616" s="592">
        <v>0</v>
      </c>
      <c r="W2616" s="592">
        <v>0</v>
      </c>
      <c r="X2616" s="592"/>
      <c r="Y2616" s="592">
        <f t="shared" si="86"/>
        <v>24.542999999999999</v>
      </c>
      <c r="Z2616" s="592"/>
      <c r="AA2616" s="592">
        <v>0</v>
      </c>
      <c r="AB2616" s="592">
        <v>341.4</v>
      </c>
      <c r="AC2616" s="592">
        <v>0</v>
      </c>
      <c r="AD2616" s="592">
        <v>0</v>
      </c>
      <c r="AE2616" s="592"/>
      <c r="AF2616" s="631">
        <v>355.2</v>
      </c>
      <c r="AG2616" s="631">
        <v>0</v>
      </c>
      <c r="AL2616" s="991">
        <v>25</v>
      </c>
    </row>
    <row r="2617" spans="1:38" x14ac:dyDescent="0.2">
      <c r="A2617" s="988">
        <v>39133</v>
      </c>
      <c r="B2617" s="592">
        <v>19.416</v>
      </c>
      <c r="C2617" s="592"/>
      <c r="D2617" s="592">
        <v>7.0679999999999996</v>
      </c>
      <c r="E2617" s="592"/>
      <c r="F2617" s="592">
        <f t="shared" si="85"/>
        <v>26.484000000000002</v>
      </c>
      <c r="G2617" s="592"/>
      <c r="H2617" s="993">
        <v>20.14</v>
      </c>
      <c r="I2617" s="96">
        <v>8.89</v>
      </c>
      <c r="J2617" s="308"/>
      <c r="K2617" s="789">
        <f t="shared" si="84"/>
        <v>29.03</v>
      </c>
      <c r="L2617" s="789"/>
      <c r="M2617" s="789"/>
      <c r="N2617" s="789"/>
      <c r="O2617" s="789"/>
      <c r="P2617" s="789"/>
      <c r="Q2617" s="789"/>
      <c r="R2617" s="789"/>
      <c r="S2617" s="592">
        <v>0</v>
      </c>
      <c r="T2617" s="990">
        <v>0</v>
      </c>
      <c r="U2617" s="473">
        <v>0</v>
      </c>
      <c r="V2617" s="592">
        <v>0</v>
      </c>
      <c r="W2617" s="592">
        <v>0</v>
      </c>
      <c r="X2617" s="592"/>
      <c r="Y2617" s="592">
        <f t="shared" si="86"/>
        <v>26.484000000000002</v>
      </c>
      <c r="Z2617" s="592"/>
      <c r="AA2617" s="592">
        <v>0</v>
      </c>
      <c r="AB2617" s="592">
        <v>341.4</v>
      </c>
      <c r="AC2617" s="592">
        <v>0.02</v>
      </c>
      <c r="AD2617" s="592">
        <v>0</v>
      </c>
      <c r="AE2617" s="592"/>
      <c r="AF2617" s="631">
        <v>355.15</v>
      </c>
      <c r="AG2617" s="631">
        <v>0</v>
      </c>
      <c r="AL2617" s="991">
        <v>32</v>
      </c>
    </row>
    <row r="2618" spans="1:38" x14ac:dyDescent="0.2">
      <c r="A2618" s="988">
        <v>39134</v>
      </c>
      <c r="B2618" s="592">
        <v>18.792999999999999</v>
      </c>
      <c r="C2618" s="592"/>
      <c r="D2618" s="592">
        <v>5.9470000000000001</v>
      </c>
      <c r="E2618" s="592"/>
      <c r="F2618" s="592">
        <f t="shared" si="85"/>
        <v>24.74</v>
      </c>
      <c r="G2618" s="592"/>
      <c r="H2618" s="993">
        <v>17.850000000000001</v>
      </c>
      <c r="I2618" s="96">
        <v>9.0500000000000007</v>
      </c>
      <c r="J2618" s="308"/>
      <c r="K2618" s="789">
        <f t="shared" si="84"/>
        <v>26.900000000000002</v>
      </c>
      <c r="L2618" s="789"/>
      <c r="M2618" s="789"/>
      <c r="N2618" s="789"/>
      <c r="O2618" s="789"/>
      <c r="P2618" s="789"/>
      <c r="Q2618" s="789"/>
      <c r="R2618" s="789"/>
      <c r="S2618" s="592">
        <v>0</v>
      </c>
      <c r="T2618" s="990">
        <v>0</v>
      </c>
      <c r="U2618" s="473">
        <v>0</v>
      </c>
      <c r="V2618" s="592">
        <v>0</v>
      </c>
      <c r="W2618" s="592">
        <v>0</v>
      </c>
      <c r="X2618" s="592"/>
      <c r="Y2618" s="592">
        <f t="shared" si="86"/>
        <v>24.74</v>
      </c>
      <c r="Z2618" s="592"/>
      <c r="AA2618" s="592">
        <v>0</v>
      </c>
      <c r="AB2618" s="592">
        <v>341.4</v>
      </c>
      <c r="AC2618" s="592">
        <v>0.11</v>
      </c>
      <c r="AD2618" s="592">
        <v>0</v>
      </c>
      <c r="AE2618" s="592"/>
      <c r="AF2618" s="592">
        <v>355.15</v>
      </c>
      <c r="AG2618" s="592">
        <v>0.05</v>
      </c>
      <c r="AL2618" s="991">
        <v>30</v>
      </c>
    </row>
    <row r="2619" spans="1:38" x14ac:dyDescent="0.2">
      <c r="A2619" s="988">
        <v>39135</v>
      </c>
      <c r="B2619" s="592">
        <v>18.609000000000002</v>
      </c>
      <c r="C2619" s="592"/>
      <c r="D2619" s="592">
        <v>6.0720000000000001</v>
      </c>
      <c r="E2619" s="592"/>
      <c r="F2619" s="592">
        <f t="shared" si="85"/>
        <v>24.681000000000001</v>
      </c>
      <c r="G2619" s="592"/>
      <c r="H2619" s="993">
        <v>18.309999999999999</v>
      </c>
      <c r="I2619" s="96">
        <v>8.43</v>
      </c>
      <c r="J2619" s="308"/>
      <c r="K2619" s="789">
        <f t="shared" si="84"/>
        <v>26.74</v>
      </c>
      <c r="L2619" s="789"/>
      <c r="M2619" s="789"/>
      <c r="N2619" s="789"/>
      <c r="O2619" s="789"/>
      <c r="P2619" s="789"/>
      <c r="Q2619" s="789"/>
      <c r="R2619" s="789"/>
      <c r="S2619" s="592">
        <v>0</v>
      </c>
      <c r="T2619" s="990">
        <v>0</v>
      </c>
      <c r="U2619" s="473">
        <v>0</v>
      </c>
      <c r="V2619" s="592">
        <v>0</v>
      </c>
      <c r="W2619" s="592">
        <v>0</v>
      </c>
      <c r="X2619" s="592"/>
      <c r="Y2619" s="592">
        <f t="shared" si="86"/>
        <v>24.681000000000001</v>
      </c>
      <c r="Z2619" s="592"/>
      <c r="AA2619" s="592">
        <v>0</v>
      </c>
      <c r="AB2619" s="592">
        <v>341.5</v>
      </c>
      <c r="AC2619" s="592">
        <v>0</v>
      </c>
      <c r="AD2619" s="592">
        <v>0</v>
      </c>
      <c r="AE2619" s="592"/>
      <c r="AF2619" s="592">
        <v>355.15</v>
      </c>
      <c r="AG2619" s="592">
        <v>0</v>
      </c>
      <c r="AL2619" s="991">
        <v>25</v>
      </c>
    </row>
    <row r="2620" spans="1:38" x14ac:dyDescent="0.2">
      <c r="A2620" s="988">
        <v>39136</v>
      </c>
      <c r="B2620" s="592">
        <v>20.076000000000001</v>
      </c>
      <c r="C2620" s="592"/>
      <c r="D2620" s="592">
        <v>5.9729999999999999</v>
      </c>
      <c r="E2620" s="592"/>
      <c r="F2620" s="592">
        <f t="shared" si="85"/>
        <v>26.048999999999999</v>
      </c>
      <c r="G2620" s="592"/>
      <c r="H2620" s="993">
        <v>18.89</v>
      </c>
      <c r="I2620" s="96">
        <v>8.09</v>
      </c>
      <c r="J2620" s="308"/>
      <c r="K2620" s="789">
        <f t="shared" si="84"/>
        <v>26.98</v>
      </c>
      <c r="L2620" s="789"/>
      <c r="M2620" s="789"/>
      <c r="N2620" s="789"/>
      <c r="O2620" s="789"/>
      <c r="P2620" s="789"/>
      <c r="Q2620" s="789"/>
      <c r="R2620" s="789"/>
      <c r="S2620" s="592">
        <v>0</v>
      </c>
      <c r="T2620" s="990">
        <v>0</v>
      </c>
      <c r="U2620" s="473">
        <v>0</v>
      </c>
      <c r="V2620" s="592">
        <v>0</v>
      </c>
      <c r="W2620" s="592">
        <v>0</v>
      </c>
      <c r="X2620" s="592"/>
      <c r="Y2620" s="592">
        <f t="shared" si="86"/>
        <v>26.048999999999999</v>
      </c>
      <c r="Z2620" s="592"/>
      <c r="AA2620" s="592">
        <v>0</v>
      </c>
      <c r="AB2620" s="631">
        <v>341.5</v>
      </c>
      <c r="AC2620" s="631">
        <v>0</v>
      </c>
      <c r="AD2620" s="631">
        <v>0</v>
      </c>
      <c r="AE2620" s="631"/>
      <c r="AF2620" s="592">
        <v>355.39</v>
      </c>
      <c r="AG2620" s="592">
        <v>0.59</v>
      </c>
      <c r="AL2620" s="991">
        <v>30</v>
      </c>
    </row>
    <row r="2621" spans="1:38" x14ac:dyDescent="0.2">
      <c r="A2621" s="988">
        <v>39137</v>
      </c>
      <c r="B2621" s="631">
        <v>18.603000000000002</v>
      </c>
      <c r="C2621" s="631"/>
      <c r="D2621" s="631">
        <v>5.9</v>
      </c>
      <c r="E2621" s="631"/>
      <c r="F2621" s="631">
        <f t="shared" si="85"/>
        <v>24.503</v>
      </c>
      <c r="G2621" s="631"/>
      <c r="H2621" s="993">
        <v>19.95</v>
      </c>
      <c r="I2621" s="96">
        <v>7.93</v>
      </c>
      <c r="J2621" s="308"/>
      <c r="K2621" s="789">
        <f t="shared" si="84"/>
        <v>27.88</v>
      </c>
      <c r="L2621" s="789"/>
      <c r="M2621" s="789"/>
      <c r="N2621" s="789"/>
      <c r="O2621" s="789"/>
      <c r="P2621" s="789"/>
      <c r="Q2621" s="789"/>
      <c r="R2621" s="789"/>
      <c r="S2621" s="592">
        <v>0</v>
      </c>
      <c r="T2621" s="990">
        <v>0</v>
      </c>
      <c r="U2621" s="473">
        <v>0</v>
      </c>
      <c r="V2621" s="592">
        <v>0</v>
      </c>
      <c r="W2621" s="592">
        <v>0</v>
      </c>
      <c r="X2621" s="592"/>
      <c r="Y2621" s="631">
        <f t="shared" si="86"/>
        <v>24.503</v>
      </c>
      <c r="Z2621" s="631"/>
      <c r="AA2621" s="631">
        <v>0</v>
      </c>
      <c r="AB2621" s="631">
        <v>341.4</v>
      </c>
      <c r="AC2621" s="631">
        <v>0</v>
      </c>
      <c r="AD2621" s="631">
        <v>0</v>
      </c>
      <c r="AE2621" s="631"/>
      <c r="AF2621" s="631">
        <v>355.05</v>
      </c>
      <c r="AG2621" s="631">
        <v>0</v>
      </c>
      <c r="AL2621" s="995">
        <v>34</v>
      </c>
    </row>
    <row r="2622" spans="1:38" x14ac:dyDescent="0.2">
      <c r="A2622" s="988">
        <v>39138</v>
      </c>
      <c r="B2622" s="631">
        <v>17.97</v>
      </c>
      <c r="C2622" s="631"/>
      <c r="D2622" s="631">
        <v>5.9260000000000002</v>
      </c>
      <c r="E2622" s="631"/>
      <c r="F2622" s="631">
        <f t="shared" si="85"/>
        <v>23.896000000000001</v>
      </c>
      <c r="G2622" s="631"/>
      <c r="H2622" s="993">
        <v>17.04</v>
      </c>
      <c r="I2622" s="96">
        <v>7.96</v>
      </c>
      <c r="J2622" s="308"/>
      <c r="K2622" s="789">
        <f t="shared" si="84"/>
        <v>25</v>
      </c>
      <c r="L2622" s="789"/>
      <c r="M2622" s="789"/>
      <c r="N2622" s="789"/>
      <c r="O2622" s="789"/>
      <c r="P2622" s="789"/>
      <c r="Q2622" s="789"/>
      <c r="R2622" s="789"/>
      <c r="S2622" s="592">
        <v>0</v>
      </c>
      <c r="T2622" s="990">
        <v>0</v>
      </c>
      <c r="U2622" s="473">
        <v>0</v>
      </c>
      <c r="V2622" s="592">
        <v>0</v>
      </c>
      <c r="W2622" s="592">
        <v>0</v>
      </c>
      <c r="X2622" s="592"/>
      <c r="Y2622" s="631">
        <f t="shared" si="86"/>
        <v>23.896000000000001</v>
      </c>
      <c r="Z2622" s="631"/>
      <c r="AA2622" s="631">
        <v>0</v>
      </c>
      <c r="AB2622" s="631">
        <v>341.8</v>
      </c>
      <c r="AC2622" s="631">
        <v>0.75</v>
      </c>
      <c r="AD2622" s="631">
        <v>0</v>
      </c>
      <c r="AE2622" s="631"/>
      <c r="AF2622" s="592">
        <v>355.1</v>
      </c>
      <c r="AG2622" s="592">
        <v>0</v>
      </c>
      <c r="AL2622" s="991">
        <v>18</v>
      </c>
    </row>
    <row r="2623" spans="1:38" x14ac:dyDescent="0.2">
      <c r="A2623" s="988">
        <v>39139</v>
      </c>
      <c r="B2623" s="631">
        <v>18.696000000000002</v>
      </c>
      <c r="C2623" s="631"/>
      <c r="D2623" s="631">
        <v>5.9630000000000001</v>
      </c>
      <c r="E2623" s="631"/>
      <c r="F2623" s="631">
        <f t="shared" si="85"/>
        <v>24.659000000000002</v>
      </c>
      <c r="G2623" s="631"/>
      <c r="H2623" s="993">
        <v>17.899999999999999</v>
      </c>
      <c r="I2623" s="96">
        <v>7.98</v>
      </c>
      <c r="J2623" s="308"/>
      <c r="K2623" s="789">
        <f t="shared" si="84"/>
        <v>25.88</v>
      </c>
      <c r="L2623" s="789"/>
      <c r="M2623" s="789"/>
      <c r="N2623" s="789"/>
      <c r="O2623" s="789"/>
      <c r="P2623" s="789"/>
      <c r="Q2623" s="789"/>
      <c r="R2623" s="789"/>
      <c r="S2623" s="631">
        <v>0</v>
      </c>
      <c r="T2623" s="997">
        <v>0</v>
      </c>
      <c r="U2623" s="395">
        <v>0</v>
      </c>
      <c r="V2623" s="631">
        <v>0</v>
      </c>
      <c r="W2623" s="631">
        <v>0</v>
      </c>
      <c r="X2623" s="631"/>
      <c r="Y2623" s="631">
        <f t="shared" si="86"/>
        <v>24.659000000000002</v>
      </c>
      <c r="Z2623" s="631"/>
      <c r="AA2623" s="631">
        <v>0</v>
      </c>
      <c r="AB2623" s="631">
        <v>341.6</v>
      </c>
      <c r="AC2623" s="631">
        <v>0</v>
      </c>
      <c r="AD2623" s="631">
        <v>0</v>
      </c>
      <c r="AE2623" s="631"/>
      <c r="AF2623" s="592">
        <v>355.49</v>
      </c>
      <c r="AG2623" s="592">
        <v>0</v>
      </c>
      <c r="AL2623" s="991">
        <v>24</v>
      </c>
    </row>
    <row r="2624" spans="1:38" x14ac:dyDescent="0.2">
      <c r="A2624" s="988">
        <v>39140</v>
      </c>
      <c r="B2624" s="631">
        <v>18.850999999999999</v>
      </c>
      <c r="C2624" s="631"/>
      <c r="D2624" s="631">
        <v>5.9269999999999996</v>
      </c>
      <c r="E2624" s="631"/>
      <c r="F2624" s="631">
        <f t="shared" si="85"/>
        <v>24.777999999999999</v>
      </c>
      <c r="G2624" s="631"/>
      <c r="H2624" s="993">
        <v>17.739999999999998</v>
      </c>
      <c r="I2624" s="96">
        <v>8.08</v>
      </c>
      <c r="J2624" s="308"/>
      <c r="K2624" s="789">
        <f t="shared" si="84"/>
        <v>25.82</v>
      </c>
      <c r="L2624" s="789"/>
      <c r="M2624" s="789"/>
      <c r="N2624" s="789"/>
      <c r="O2624" s="789"/>
      <c r="P2624" s="789"/>
      <c r="Q2624" s="789"/>
      <c r="R2624" s="789"/>
      <c r="S2624" s="631">
        <v>0</v>
      </c>
      <c r="T2624" s="997">
        <v>0</v>
      </c>
      <c r="U2624" s="395">
        <v>0</v>
      </c>
      <c r="V2624" s="631">
        <v>0</v>
      </c>
      <c r="W2624" s="631">
        <v>0</v>
      </c>
      <c r="X2624" s="631"/>
      <c r="Y2624" s="631">
        <f t="shared" si="86"/>
        <v>24.777999999999999</v>
      </c>
      <c r="Z2624" s="631"/>
      <c r="AA2624" s="631">
        <v>0</v>
      </c>
      <c r="AB2624" s="631">
        <v>341.5</v>
      </c>
      <c r="AC2624" s="631">
        <v>0</v>
      </c>
      <c r="AD2624" s="631">
        <v>0</v>
      </c>
      <c r="AE2624" s="631"/>
      <c r="AF2624" s="592">
        <v>355.3</v>
      </c>
      <c r="AG2624" s="592">
        <v>0</v>
      </c>
      <c r="AL2624" s="991">
        <v>30</v>
      </c>
    </row>
    <row r="2625" spans="1:38" x14ac:dyDescent="0.2">
      <c r="A2625" s="988">
        <v>39141</v>
      </c>
      <c r="B2625" s="631">
        <v>18.251999999999999</v>
      </c>
      <c r="C2625" s="631"/>
      <c r="D2625" s="631">
        <v>5.7279999999999998</v>
      </c>
      <c r="E2625" s="631"/>
      <c r="F2625" s="631">
        <f t="shared" si="85"/>
        <v>23.979999999999997</v>
      </c>
      <c r="G2625" s="631"/>
      <c r="H2625" s="993">
        <v>18.13</v>
      </c>
      <c r="I2625" s="96">
        <v>8.2100000000000009</v>
      </c>
      <c r="J2625" s="308"/>
      <c r="K2625" s="789">
        <f t="shared" si="84"/>
        <v>26.34</v>
      </c>
      <c r="L2625" s="789"/>
      <c r="M2625" s="789"/>
      <c r="N2625" s="789"/>
      <c r="O2625" s="789"/>
      <c r="P2625" s="789"/>
      <c r="Q2625" s="789"/>
      <c r="R2625" s="789"/>
      <c r="S2625" s="631">
        <v>0</v>
      </c>
      <c r="T2625" s="997">
        <v>0</v>
      </c>
      <c r="U2625" s="395">
        <v>0</v>
      </c>
      <c r="V2625" s="631">
        <v>0</v>
      </c>
      <c r="W2625" s="631">
        <v>0</v>
      </c>
      <c r="X2625" s="631"/>
      <c r="Y2625" s="631">
        <f t="shared" si="86"/>
        <v>23.979999999999997</v>
      </c>
      <c r="Z2625" s="631"/>
      <c r="AA2625" s="631">
        <v>0</v>
      </c>
      <c r="AB2625" s="631">
        <v>341.5</v>
      </c>
      <c r="AC2625" s="631">
        <v>0</v>
      </c>
      <c r="AD2625" s="631">
        <v>0</v>
      </c>
      <c r="AE2625" s="631"/>
      <c r="AF2625" s="592">
        <v>355.24</v>
      </c>
      <c r="AG2625" s="592">
        <v>0</v>
      </c>
      <c r="AL2625" s="991">
        <v>25</v>
      </c>
    </row>
    <row r="2626" spans="1:38" x14ac:dyDescent="0.2">
      <c r="A2626" s="988">
        <v>39142</v>
      </c>
      <c r="B2626" s="592">
        <v>17.931000000000001</v>
      </c>
      <c r="C2626" s="592"/>
      <c r="D2626" s="592">
        <v>5.8120000000000003</v>
      </c>
      <c r="E2626" s="592"/>
      <c r="F2626" s="592">
        <f t="shared" si="85"/>
        <v>23.743000000000002</v>
      </c>
      <c r="G2626" s="592"/>
      <c r="H2626" s="989">
        <v>17.73</v>
      </c>
      <c r="I2626" s="308">
        <v>9.23</v>
      </c>
      <c r="J2626" s="308"/>
      <c r="K2626" s="789">
        <f>H2626+I2626</f>
        <v>26.96</v>
      </c>
      <c r="L2626" s="789"/>
      <c r="M2626" s="789"/>
      <c r="N2626" s="789"/>
      <c r="O2626" s="789"/>
      <c r="P2626" s="789"/>
      <c r="Q2626" s="789"/>
      <c r="R2626" s="789"/>
      <c r="S2626" s="592">
        <v>0</v>
      </c>
      <c r="T2626" s="990">
        <v>0</v>
      </c>
      <c r="U2626" s="473">
        <v>0</v>
      </c>
      <c r="V2626" s="592">
        <v>0</v>
      </c>
      <c r="W2626" s="592">
        <v>0</v>
      </c>
      <c r="X2626" s="592"/>
      <c r="Y2626" s="592">
        <f t="shared" si="86"/>
        <v>23.743000000000002</v>
      </c>
      <c r="Z2626" s="592"/>
      <c r="AA2626" s="592">
        <v>0</v>
      </c>
      <c r="AB2626" s="592">
        <v>341.9</v>
      </c>
      <c r="AC2626" s="592">
        <v>0.85</v>
      </c>
      <c r="AD2626" s="592">
        <v>0</v>
      </c>
      <c r="AE2626" s="592"/>
      <c r="AF2626" s="631">
        <v>355.88</v>
      </c>
      <c r="AG2626" s="631">
        <v>1.1000000000000001</v>
      </c>
      <c r="AL2626" s="991">
        <v>19</v>
      </c>
    </row>
    <row r="2627" spans="1:38" x14ac:dyDescent="0.2">
      <c r="A2627" s="988">
        <v>39143</v>
      </c>
      <c r="B2627" s="592">
        <v>17.844999999999999</v>
      </c>
      <c r="C2627" s="592"/>
      <c r="D2627" s="592">
        <v>6.101</v>
      </c>
      <c r="E2627" s="592"/>
      <c r="F2627" s="592">
        <f t="shared" si="85"/>
        <v>23.945999999999998</v>
      </c>
      <c r="G2627" s="592"/>
      <c r="H2627" s="992">
        <v>16.420000000000002</v>
      </c>
      <c r="I2627" s="96">
        <v>8.31</v>
      </c>
      <c r="J2627" s="308"/>
      <c r="K2627" s="789">
        <f t="shared" ref="K2627:K2656" si="87">H2627+I2627</f>
        <v>24.730000000000004</v>
      </c>
      <c r="L2627" s="789"/>
      <c r="M2627" s="789"/>
      <c r="N2627" s="789"/>
      <c r="O2627" s="789"/>
      <c r="P2627" s="789"/>
      <c r="Q2627" s="789"/>
      <c r="R2627" s="789"/>
      <c r="S2627" s="592">
        <v>0</v>
      </c>
      <c r="T2627" s="990">
        <v>0</v>
      </c>
      <c r="U2627" s="473">
        <v>0</v>
      </c>
      <c r="V2627" s="592">
        <v>0</v>
      </c>
      <c r="W2627" s="592">
        <v>0</v>
      </c>
      <c r="X2627" s="592"/>
      <c r="Y2627" s="592">
        <f t="shared" si="86"/>
        <v>23.945999999999998</v>
      </c>
      <c r="Z2627" s="592"/>
      <c r="AA2627" s="592">
        <v>0</v>
      </c>
      <c r="AB2627" s="592">
        <v>341.8</v>
      </c>
      <c r="AC2627" s="592">
        <v>0</v>
      </c>
      <c r="AD2627" s="592">
        <v>0</v>
      </c>
      <c r="AE2627" s="592"/>
      <c r="AF2627" s="631">
        <v>355.7</v>
      </c>
      <c r="AG2627" s="631">
        <v>0</v>
      </c>
      <c r="AL2627" s="991">
        <v>26</v>
      </c>
    </row>
    <row r="2628" spans="1:38" x14ac:dyDescent="0.2">
      <c r="A2628" s="988">
        <v>39144</v>
      </c>
      <c r="B2628" s="993">
        <v>17.919</v>
      </c>
      <c r="C2628" s="993"/>
      <c r="D2628" s="592">
        <v>5.6970000000000001</v>
      </c>
      <c r="E2628" s="592"/>
      <c r="F2628" s="592">
        <f t="shared" si="85"/>
        <v>23.616</v>
      </c>
      <c r="G2628" s="592"/>
      <c r="H2628" s="992">
        <v>17.62</v>
      </c>
      <c r="I2628" s="96">
        <v>8.2200000000000006</v>
      </c>
      <c r="J2628" s="308"/>
      <c r="K2628" s="789">
        <f t="shared" si="87"/>
        <v>25.840000000000003</v>
      </c>
      <c r="L2628" s="789"/>
      <c r="M2628" s="789"/>
      <c r="N2628" s="789"/>
      <c r="O2628" s="789"/>
      <c r="P2628" s="789"/>
      <c r="Q2628" s="789"/>
      <c r="R2628" s="789"/>
      <c r="S2628" s="592">
        <v>0</v>
      </c>
      <c r="T2628" s="990">
        <v>0</v>
      </c>
      <c r="U2628" s="473">
        <v>0</v>
      </c>
      <c r="V2628" s="592">
        <v>0</v>
      </c>
      <c r="W2628" s="592">
        <v>0</v>
      </c>
      <c r="X2628" s="592"/>
      <c r="Y2628" s="592">
        <f t="shared" si="86"/>
        <v>23.616</v>
      </c>
      <c r="Z2628" s="592"/>
      <c r="AA2628" s="592">
        <v>0</v>
      </c>
      <c r="AB2628" s="592">
        <v>341.7</v>
      </c>
      <c r="AC2628" s="592">
        <v>0</v>
      </c>
      <c r="AD2628" s="592">
        <v>0</v>
      </c>
      <c r="AE2628" s="592"/>
      <c r="AF2628" s="592">
        <v>355.5</v>
      </c>
      <c r="AG2628" s="592">
        <v>0</v>
      </c>
      <c r="AL2628" s="991">
        <v>26</v>
      </c>
    </row>
    <row r="2629" spans="1:38" x14ac:dyDescent="0.2">
      <c r="A2629" s="988">
        <v>39145</v>
      </c>
      <c r="B2629" s="592">
        <v>16.984999999999999</v>
      </c>
      <c r="C2629" s="592"/>
      <c r="D2629" s="592">
        <v>6.1950000000000003</v>
      </c>
      <c r="E2629" s="592"/>
      <c r="F2629" s="592">
        <f t="shared" si="85"/>
        <v>23.18</v>
      </c>
      <c r="G2629" s="592"/>
      <c r="H2629" s="992">
        <v>18.100000000000001</v>
      </c>
      <c r="I2629" s="96">
        <v>9</v>
      </c>
      <c r="J2629" s="308"/>
      <c r="K2629" s="789">
        <f t="shared" si="87"/>
        <v>27.1</v>
      </c>
      <c r="L2629" s="789"/>
      <c r="M2629" s="789"/>
      <c r="N2629" s="789"/>
      <c r="O2629" s="789"/>
      <c r="P2629" s="789"/>
      <c r="Q2629" s="789"/>
      <c r="R2629" s="789"/>
      <c r="S2629" s="592">
        <v>0</v>
      </c>
      <c r="T2629" s="990">
        <v>0</v>
      </c>
      <c r="U2629" s="473">
        <v>0</v>
      </c>
      <c r="V2629" s="592">
        <v>0</v>
      </c>
      <c r="W2629" s="592">
        <v>0</v>
      </c>
      <c r="X2629" s="592"/>
      <c r="Y2629" s="592">
        <f t="shared" si="86"/>
        <v>23.18</v>
      </c>
      <c r="Z2629" s="592"/>
      <c r="AA2629" s="592">
        <v>0</v>
      </c>
      <c r="AB2629" s="631">
        <v>341.6</v>
      </c>
      <c r="AC2629" s="631">
        <v>0</v>
      </c>
      <c r="AD2629" s="631">
        <v>0</v>
      </c>
      <c r="AE2629" s="631"/>
      <c r="AF2629" s="631">
        <v>355.38</v>
      </c>
      <c r="AG2629" s="631">
        <v>0</v>
      </c>
      <c r="AL2629" s="991">
        <v>28</v>
      </c>
    </row>
    <row r="2630" spans="1:38" x14ac:dyDescent="0.2">
      <c r="A2630" s="988">
        <v>39146</v>
      </c>
      <c r="B2630" s="592">
        <v>19.821000000000002</v>
      </c>
      <c r="C2630" s="592"/>
      <c r="D2630" s="592">
        <v>6.7850000000000001</v>
      </c>
      <c r="E2630" s="592"/>
      <c r="F2630" s="592">
        <f t="shared" si="85"/>
        <v>26.606000000000002</v>
      </c>
      <c r="G2630" s="592"/>
      <c r="H2630" s="993">
        <v>19.649999999999999</v>
      </c>
      <c r="I2630" s="96">
        <v>8.65</v>
      </c>
      <c r="J2630" s="308"/>
      <c r="K2630" s="789">
        <f t="shared" si="87"/>
        <v>28.299999999999997</v>
      </c>
      <c r="L2630" s="789"/>
      <c r="M2630" s="789"/>
      <c r="N2630" s="789"/>
      <c r="O2630" s="789"/>
      <c r="P2630" s="789"/>
      <c r="Q2630" s="789"/>
      <c r="R2630" s="789"/>
      <c r="S2630" s="592">
        <v>0</v>
      </c>
      <c r="T2630" s="990">
        <v>0</v>
      </c>
      <c r="U2630" s="473">
        <v>0</v>
      </c>
      <c r="V2630" s="592">
        <v>0</v>
      </c>
      <c r="W2630" s="592">
        <v>0</v>
      </c>
      <c r="X2630" s="592"/>
      <c r="Y2630" s="592">
        <f t="shared" si="86"/>
        <v>26.606000000000002</v>
      </c>
      <c r="Z2630" s="592"/>
      <c r="AA2630" s="592">
        <v>0</v>
      </c>
      <c r="AB2630" s="631">
        <v>341.5</v>
      </c>
      <c r="AC2630" s="631">
        <v>0</v>
      </c>
      <c r="AD2630" s="631">
        <v>0</v>
      </c>
      <c r="AE2630" s="631"/>
      <c r="AF2630" s="631">
        <v>355.3</v>
      </c>
      <c r="AG2630" s="631">
        <v>0</v>
      </c>
      <c r="AL2630" s="991">
        <v>28</v>
      </c>
    </row>
    <row r="2631" spans="1:38" x14ac:dyDescent="0.2">
      <c r="A2631" s="988">
        <v>39147</v>
      </c>
      <c r="B2631" s="592">
        <v>20.547999999999998</v>
      </c>
      <c r="C2631" s="592"/>
      <c r="D2631" s="592">
        <v>5.9630000000000001</v>
      </c>
      <c r="E2631" s="592"/>
      <c r="F2631" s="592">
        <f t="shared" si="85"/>
        <v>26.510999999999999</v>
      </c>
      <c r="G2631" s="592"/>
      <c r="H2631" s="993">
        <v>19.600000000000001</v>
      </c>
      <c r="I2631" s="96">
        <v>7.98</v>
      </c>
      <c r="J2631" s="308"/>
      <c r="K2631" s="789">
        <f t="shared" si="87"/>
        <v>27.580000000000002</v>
      </c>
      <c r="L2631" s="789"/>
      <c r="M2631" s="789"/>
      <c r="N2631" s="789"/>
      <c r="O2631" s="789"/>
      <c r="P2631" s="789"/>
      <c r="Q2631" s="789"/>
      <c r="R2631" s="789"/>
      <c r="S2631" s="592">
        <v>0</v>
      </c>
      <c r="T2631" s="990">
        <v>0</v>
      </c>
      <c r="U2631" s="473">
        <v>0</v>
      </c>
      <c r="V2631" s="592">
        <v>0</v>
      </c>
      <c r="W2631" s="592">
        <v>0</v>
      </c>
      <c r="X2631" s="592"/>
      <c r="Y2631" s="592">
        <f t="shared" si="86"/>
        <v>26.510999999999999</v>
      </c>
      <c r="Z2631" s="592"/>
      <c r="AA2631" s="592">
        <v>0</v>
      </c>
      <c r="AB2631" s="592">
        <v>341.5</v>
      </c>
      <c r="AC2631" s="592">
        <v>0</v>
      </c>
      <c r="AD2631" s="592">
        <v>0</v>
      </c>
      <c r="AE2631" s="592"/>
      <c r="AF2631" s="592">
        <v>355.21</v>
      </c>
      <c r="AG2631" s="592">
        <v>0</v>
      </c>
      <c r="AL2631" s="991">
        <v>33</v>
      </c>
    </row>
    <row r="2632" spans="1:38" x14ac:dyDescent="0.2">
      <c r="A2632" s="988">
        <v>39148</v>
      </c>
      <c r="B2632" s="592">
        <v>21.06</v>
      </c>
      <c r="C2632" s="592"/>
      <c r="D2632" s="592">
        <v>5.9349999999999996</v>
      </c>
      <c r="E2632" s="592"/>
      <c r="F2632" s="592">
        <f t="shared" si="85"/>
        <v>26.994999999999997</v>
      </c>
      <c r="G2632" s="592"/>
      <c r="H2632" s="993">
        <v>20.100000000000001</v>
      </c>
      <c r="I2632" s="96">
        <v>8</v>
      </c>
      <c r="J2632" s="308"/>
      <c r="K2632" s="789">
        <f t="shared" si="87"/>
        <v>28.1</v>
      </c>
      <c r="L2632" s="789"/>
      <c r="M2632" s="789"/>
      <c r="N2632" s="789"/>
      <c r="O2632" s="789"/>
      <c r="P2632" s="789"/>
      <c r="Q2632" s="789"/>
      <c r="R2632" s="789"/>
      <c r="S2632" s="592">
        <v>0</v>
      </c>
      <c r="T2632" s="990">
        <v>0</v>
      </c>
      <c r="U2632" s="473">
        <v>0</v>
      </c>
      <c r="V2632" s="592">
        <v>0</v>
      </c>
      <c r="W2632" s="592">
        <v>0</v>
      </c>
      <c r="X2632" s="592"/>
      <c r="Y2632" s="592">
        <f t="shared" si="86"/>
        <v>26.994999999999997</v>
      </c>
      <c r="Z2632" s="592"/>
      <c r="AA2632" s="592">
        <v>0</v>
      </c>
      <c r="AB2632" s="592">
        <v>341.4</v>
      </c>
      <c r="AC2632" s="592">
        <v>0</v>
      </c>
      <c r="AD2632" s="592">
        <v>0</v>
      </c>
      <c r="AE2632" s="592"/>
      <c r="AF2632" s="592">
        <v>355.18</v>
      </c>
      <c r="AG2632" s="592">
        <v>0</v>
      </c>
      <c r="AL2632" s="991">
        <v>32</v>
      </c>
    </row>
    <row r="2633" spans="1:38" x14ac:dyDescent="0.2">
      <c r="A2633" s="988">
        <v>39149</v>
      </c>
      <c r="B2633" s="631">
        <v>21.114999999999998</v>
      </c>
      <c r="C2633" s="631"/>
      <c r="D2633" s="592">
        <v>5.9139999999999997</v>
      </c>
      <c r="E2633" s="592"/>
      <c r="F2633" s="592">
        <f t="shared" si="85"/>
        <v>27.028999999999996</v>
      </c>
      <c r="G2633" s="592"/>
      <c r="H2633" s="993">
        <v>19.91</v>
      </c>
      <c r="I2633" s="96">
        <v>8.08</v>
      </c>
      <c r="J2633" s="308"/>
      <c r="K2633" s="789">
        <f t="shared" si="87"/>
        <v>27.990000000000002</v>
      </c>
      <c r="L2633" s="789"/>
      <c r="M2633" s="789"/>
      <c r="N2633" s="789"/>
      <c r="O2633" s="789"/>
      <c r="P2633" s="789"/>
      <c r="Q2633" s="789"/>
      <c r="R2633" s="789"/>
      <c r="S2633" s="592">
        <v>0</v>
      </c>
      <c r="T2633" s="990">
        <v>0</v>
      </c>
      <c r="U2633" s="473">
        <v>0</v>
      </c>
      <c r="V2633" s="592">
        <v>0</v>
      </c>
      <c r="W2633" s="592">
        <v>0</v>
      </c>
      <c r="X2633" s="592"/>
      <c r="Y2633" s="592">
        <f t="shared" si="86"/>
        <v>27.028999999999996</v>
      </c>
      <c r="Z2633" s="592"/>
      <c r="AA2633" s="592">
        <v>0</v>
      </c>
      <c r="AB2633" s="592">
        <v>341.4</v>
      </c>
      <c r="AC2633" s="592">
        <v>0</v>
      </c>
      <c r="AD2633" s="592">
        <v>0</v>
      </c>
      <c r="AE2633" s="592"/>
      <c r="AF2633" s="1000">
        <v>355.16</v>
      </c>
      <c r="AG2633" s="592">
        <v>0</v>
      </c>
      <c r="AL2633" s="991">
        <v>30</v>
      </c>
    </row>
    <row r="2634" spans="1:38" x14ac:dyDescent="0.2">
      <c r="A2634" s="988">
        <v>39150</v>
      </c>
      <c r="B2634" s="592">
        <v>21.338000000000001</v>
      </c>
      <c r="C2634" s="592"/>
      <c r="D2634" s="592">
        <v>5.9089999999999998</v>
      </c>
      <c r="E2634" s="592"/>
      <c r="F2634" s="592">
        <f t="shared" si="85"/>
        <v>27.247</v>
      </c>
      <c r="G2634" s="592"/>
      <c r="H2634" s="993">
        <v>19.55</v>
      </c>
      <c r="I2634" s="96">
        <v>7.83</v>
      </c>
      <c r="J2634" s="308"/>
      <c r="K2634" s="789">
        <f t="shared" si="87"/>
        <v>27.380000000000003</v>
      </c>
      <c r="L2634" s="789"/>
      <c r="M2634" s="789"/>
      <c r="N2634" s="789"/>
      <c r="O2634" s="789"/>
      <c r="P2634" s="789"/>
      <c r="Q2634" s="789"/>
      <c r="R2634" s="789"/>
      <c r="S2634" s="592">
        <v>0</v>
      </c>
      <c r="T2634" s="990">
        <v>0</v>
      </c>
      <c r="U2634" s="473">
        <v>0</v>
      </c>
      <c r="V2634" s="592">
        <v>0</v>
      </c>
      <c r="W2634" s="592">
        <v>0</v>
      </c>
      <c r="X2634" s="592"/>
      <c r="Y2634" s="592">
        <f t="shared" si="86"/>
        <v>27.247</v>
      </c>
      <c r="Z2634" s="592"/>
      <c r="AA2634" s="592">
        <v>0</v>
      </c>
      <c r="AB2634" s="592">
        <v>341.4</v>
      </c>
      <c r="AC2634" s="592">
        <v>0</v>
      </c>
      <c r="AD2634" s="592">
        <v>0</v>
      </c>
      <c r="AE2634" s="592"/>
      <c r="AF2634" s="592">
        <v>355.16</v>
      </c>
      <c r="AG2634" s="592">
        <v>0</v>
      </c>
      <c r="AL2634" s="991">
        <v>31</v>
      </c>
    </row>
    <row r="2635" spans="1:38" x14ac:dyDescent="0.2">
      <c r="A2635" s="988">
        <v>39151</v>
      </c>
      <c r="B2635" s="592">
        <v>18.98</v>
      </c>
      <c r="C2635" s="592"/>
      <c r="D2635" s="631">
        <v>7.3659999999999997</v>
      </c>
      <c r="E2635" s="631"/>
      <c r="F2635" s="592">
        <f t="shared" si="85"/>
        <v>26.346</v>
      </c>
      <c r="G2635" s="592"/>
      <c r="H2635" s="993">
        <v>19.170000000000002</v>
      </c>
      <c r="I2635" s="96">
        <v>9.36</v>
      </c>
      <c r="J2635" s="308"/>
      <c r="K2635" s="789">
        <f t="shared" si="87"/>
        <v>28.53</v>
      </c>
      <c r="L2635" s="789"/>
      <c r="M2635" s="789"/>
      <c r="N2635" s="789"/>
      <c r="O2635" s="789"/>
      <c r="P2635" s="789"/>
      <c r="Q2635" s="789"/>
      <c r="R2635" s="789"/>
      <c r="S2635" s="592">
        <v>0</v>
      </c>
      <c r="T2635" s="990">
        <v>0</v>
      </c>
      <c r="U2635" s="473">
        <v>0</v>
      </c>
      <c r="V2635" s="592">
        <v>0</v>
      </c>
      <c r="W2635" s="592">
        <v>0</v>
      </c>
      <c r="X2635" s="592"/>
      <c r="Y2635" s="592">
        <f t="shared" si="86"/>
        <v>26.346</v>
      </c>
      <c r="Z2635" s="592"/>
      <c r="AA2635" s="592">
        <v>0</v>
      </c>
      <c r="AB2635" s="631">
        <v>341.4</v>
      </c>
      <c r="AC2635" s="631">
        <v>0</v>
      </c>
      <c r="AD2635" s="631">
        <v>0</v>
      </c>
      <c r="AE2635" s="631"/>
      <c r="AF2635" s="592">
        <v>355.16</v>
      </c>
      <c r="AG2635" s="592">
        <v>0</v>
      </c>
      <c r="AL2635" s="991">
        <v>23</v>
      </c>
    </row>
    <row r="2636" spans="1:38" x14ac:dyDescent="0.2">
      <c r="A2636" s="988">
        <v>39152</v>
      </c>
      <c r="B2636" s="592">
        <v>17.21</v>
      </c>
      <c r="C2636" s="592"/>
      <c r="D2636" s="592">
        <v>5.65</v>
      </c>
      <c r="E2636" s="592"/>
      <c r="F2636" s="592">
        <f t="shared" si="85"/>
        <v>22.86</v>
      </c>
      <c r="G2636" s="592"/>
      <c r="H2636" s="993">
        <v>17.22</v>
      </c>
      <c r="I2636" s="96">
        <v>7.97</v>
      </c>
      <c r="J2636" s="308"/>
      <c r="K2636" s="789">
        <f t="shared" si="87"/>
        <v>25.189999999999998</v>
      </c>
      <c r="L2636" s="789"/>
      <c r="M2636" s="789"/>
      <c r="N2636" s="789"/>
      <c r="O2636" s="789"/>
      <c r="P2636" s="789"/>
      <c r="Q2636" s="789"/>
      <c r="R2636" s="789"/>
      <c r="S2636" s="592">
        <v>0</v>
      </c>
      <c r="T2636" s="990">
        <v>0</v>
      </c>
      <c r="U2636" s="473">
        <v>0</v>
      </c>
      <c r="V2636" s="592">
        <v>0</v>
      </c>
      <c r="W2636" s="592">
        <v>0</v>
      </c>
      <c r="X2636" s="592"/>
      <c r="Y2636" s="592">
        <f t="shared" si="86"/>
        <v>22.86</v>
      </c>
      <c r="Z2636" s="592"/>
      <c r="AA2636" s="592">
        <v>0</v>
      </c>
      <c r="AB2636" s="592">
        <v>341.1</v>
      </c>
      <c r="AC2636" s="592">
        <v>0</v>
      </c>
      <c r="AD2636" s="592">
        <v>0</v>
      </c>
      <c r="AE2636" s="592"/>
      <c r="AF2636" s="1000">
        <v>355.16</v>
      </c>
      <c r="AG2636" s="592">
        <v>0</v>
      </c>
      <c r="AL2636" s="991">
        <v>21</v>
      </c>
    </row>
    <row r="2637" spans="1:38" x14ac:dyDescent="0.2">
      <c r="A2637" s="988">
        <v>39153</v>
      </c>
      <c r="B2637" s="592">
        <v>24.48</v>
      </c>
      <c r="C2637" s="592"/>
      <c r="D2637" s="592">
        <v>4.6550000000000002</v>
      </c>
      <c r="E2637" s="592"/>
      <c r="F2637" s="592">
        <f t="shared" si="85"/>
        <v>29.135000000000002</v>
      </c>
      <c r="G2637" s="592"/>
      <c r="H2637" s="993">
        <v>21.65</v>
      </c>
      <c r="I2637" s="96">
        <v>7.27</v>
      </c>
      <c r="J2637" s="308"/>
      <c r="K2637" s="789">
        <f t="shared" si="87"/>
        <v>28.919999999999998</v>
      </c>
      <c r="L2637" s="789"/>
      <c r="M2637" s="789"/>
      <c r="N2637" s="789"/>
      <c r="O2637" s="789"/>
      <c r="P2637" s="789"/>
      <c r="Q2637" s="789"/>
      <c r="R2637" s="789"/>
      <c r="S2637" s="592">
        <v>0</v>
      </c>
      <c r="T2637" s="990">
        <v>0</v>
      </c>
      <c r="U2637" s="473">
        <v>0</v>
      </c>
      <c r="V2637" s="592">
        <v>0</v>
      </c>
      <c r="W2637" s="592">
        <v>0</v>
      </c>
      <c r="X2637" s="592"/>
      <c r="Y2637" s="592">
        <f t="shared" si="86"/>
        <v>29.135000000000002</v>
      </c>
      <c r="Z2637" s="592"/>
      <c r="AA2637" s="592">
        <v>0</v>
      </c>
      <c r="AB2637" s="592">
        <v>341.3</v>
      </c>
      <c r="AC2637" s="592">
        <v>0</v>
      </c>
      <c r="AD2637" s="592">
        <v>0</v>
      </c>
      <c r="AE2637" s="592"/>
      <c r="AF2637" s="592">
        <v>355.14</v>
      </c>
      <c r="AG2637" s="592">
        <v>0</v>
      </c>
      <c r="AL2637" s="991">
        <v>29</v>
      </c>
    </row>
    <row r="2638" spans="1:38" x14ac:dyDescent="0.2">
      <c r="A2638" s="988">
        <v>39154</v>
      </c>
      <c r="B2638" s="592">
        <v>18.920000000000002</v>
      </c>
      <c r="C2638" s="592"/>
      <c r="D2638" s="592">
        <v>7.5620000000000003</v>
      </c>
      <c r="E2638" s="592"/>
      <c r="F2638" s="592">
        <f t="shared" si="85"/>
        <v>26.482000000000003</v>
      </c>
      <c r="G2638" s="592"/>
      <c r="H2638" s="993">
        <v>18.37</v>
      </c>
      <c r="I2638" s="96">
        <v>9.2799999999999994</v>
      </c>
      <c r="J2638" s="308"/>
      <c r="K2638" s="789">
        <f t="shared" si="87"/>
        <v>27.65</v>
      </c>
      <c r="L2638" s="789"/>
      <c r="M2638" s="789"/>
      <c r="N2638" s="789"/>
      <c r="O2638" s="789"/>
      <c r="P2638" s="789"/>
      <c r="Q2638" s="789"/>
      <c r="R2638" s="789"/>
      <c r="S2638" s="592">
        <v>0</v>
      </c>
      <c r="T2638" s="990">
        <v>0</v>
      </c>
      <c r="U2638" s="473">
        <v>0</v>
      </c>
      <c r="V2638" s="592">
        <v>0</v>
      </c>
      <c r="W2638" s="592">
        <v>0</v>
      </c>
      <c r="X2638" s="592"/>
      <c r="Y2638" s="592">
        <f t="shared" si="86"/>
        <v>26.482000000000003</v>
      </c>
      <c r="Z2638" s="592"/>
      <c r="AA2638" s="592">
        <v>0</v>
      </c>
      <c r="AB2638" s="631">
        <v>341.3</v>
      </c>
      <c r="AC2638" s="631">
        <v>0</v>
      </c>
      <c r="AD2638" s="631">
        <v>0</v>
      </c>
      <c r="AE2638" s="631"/>
      <c r="AF2638" s="592">
        <v>355.14</v>
      </c>
      <c r="AG2638" s="592">
        <v>0</v>
      </c>
      <c r="AL2638" s="991">
        <v>12</v>
      </c>
    </row>
    <row r="2639" spans="1:38" x14ac:dyDescent="0.2">
      <c r="A2639" s="988">
        <v>39155</v>
      </c>
      <c r="B2639" s="592">
        <v>19.123000000000001</v>
      </c>
      <c r="C2639" s="592"/>
      <c r="D2639" s="592">
        <v>7.9020000000000001</v>
      </c>
      <c r="E2639" s="592"/>
      <c r="F2639" s="592">
        <f t="shared" si="85"/>
        <v>27.025000000000002</v>
      </c>
      <c r="G2639" s="592"/>
      <c r="H2639" s="993">
        <v>18.489999999999998</v>
      </c>
      <c r="I2639" s="96">
        <v>9.27</v>
      </c>
      <c r="J2639" s="308"/>
      <c r="K2639" s="789">
        <f t="shared" si="87"/>
        <v>27.759999999999998</v>
      </c>
      <c r="L2639" s="789"/>
      <c r="M2639" s="789"/>
      <c r="N2639" s="789"/>
      <c r="O2639" s="789"/>
      <c r="P2639" s="789"/>
      <c r="Q2639" s="789"/>
      <c r="R2639" s="789"/>
      <c r="S2639" s="592">
        <v>0</v>
      </c>
      <c r="T2639" s="990">
        <v>0</v>
      </c>
      <c r="U2639" s="473">
        <v>0</v>
      </c>
      <c r="V2639" s="592">
        <v>0</v>
      </c>
      <c r="W2639" s="592">
        <v>0</v>
      </c>
      <c r="X2639" s="592"/>
      <c r="Y2639" s="592">
        <f t="shared" si="86"/>
        <v>27.025000000000002</v>
      </c>
      <c r="Z2639" s="592"/>
      <c r="AA2639" s="592">
        <v>0</v>
      </c>
      <c r="AB2639" s="592">
        <v>341.3</v>
      </c>
      <c r="AC2639" s="592">
        <v>0</v>
      </c>
      <c r="AD2639" s="592">
        <v>0</v>
      </c>
      <c r="AE2639" s="592"/>
      <c r="AF2639" s="592">
        <v>355.19</v>
      </c>
      <c r="AG2639" s="592">
        <v>0</v>
      </c>
      <c r="AL2639" s="991">
        <v>20</v>
      </c>
    </row>
    <row r="2640" spans="1:38" x14ac:dyDescent="0.2">
      <c r="A2640" s="988">
        <v>39156</v>
      </c>
      <c r="B2640" s="592">
        <v>18.402999999999999</v>
      </c>
      <c r="C2640" s="592"/>
      <c r="D2640" s="592">
        <v>8.4079999999999995</v>
      </c>
      <c r="E2640" s="592"/>
      <c r="F2640" s="592">
        <f t="shared" si="85"/>
        <v>26.811</v>
      </c>
      <c r="G2640" s="592"/>
      <c r="H2640" s="993">
        <v>18.03</v>
      </c>
      <c r="I2640" s="96">
        <v>9.7100000000000009</v>
      </c>
      <c r="J2640" s="308"/>
      <c r="K2640" s="789">
        <f t="shared" si="87"/>
        <v>27.740000000000002</v>
      </c>
      <c r="L2640" s="789"/>
      <c r="M2640" s="789"/>
      <c r="N2640" s="789"/>
      <c r="O2640" s="789"/>
      <c r="P2640" s="789"/>
      <c r="Q2640" s="789"/>
      <c r="R2640" s="789"/>
      <c r="S2640" s="592">
        <v>0</v>
      </c>
      <c r="T2640" s="990">
        <v>0</v>
      </c>
      <c r="U2640" s="473">
        <v>0</v>
      </c>
      <c r="V2640" s="592">
        <v>0</v>
      </c>
      <c r="W2640" s="592">
        <v>0</v>
      </c>
      <c r="X2640" s="592"/>
      <c r="Y2640" s="592">
        <f t="shared" si="86"/>
        <v>26.811</v>
      </c>
      <c r="Z2640" s="592"/>
      <c r="AA2640" s="592">
        <v>0</v>
      </c>
      <c r="AB2640" s="592">
        <v>341.3</v>
      </c>
      <c r="AC2640" s="592">
        <v>0.16</v>
      </c>
      <c r="AD2640" s="592">
        <v>0</v>
      </c>
      <c r="AE2640" s="592"/>
      <c r="AF2640" s="592">
        <v>355.19</v>
      </c>
      <c r="AG2640" s="592">
        <v>0</v>
      </c>
      <c r="AL2640" s="991">
        <v>7</v>
      </c>
    </row>
    <row r="2641" spans="1:38" x14ac:dyDescent="0.2">
      <c r="A2641" s="988">
        <v>39157</v>
      </c>
      <c r="B2641" s="592">
        <v>18.309999999999999</v>
      </c>
      <c r="C2641" s="592"/>
      <c r="D2641" s="592">
        <v>7.3330000000000002</v>
      </c>
      <c r="E2641" s="592"/>
      <c r="F2641" s="592">
        <f t="shared" si="85"/>
        <v>25.643000000000001</v>
      </c>
      <c r="G2641" s="592"/>
      <c r="H2641" s="993">
        <v>18.5</v>
      </c>
      <c r="I2641" s="96">
        <v>9.85</v>
      </c>
      <c r="J2641" s="308"/>
      <c r="K2641" s="789">
        <f t="shared" si="87"/>
        <v>28.35</v>
      </c>
      <c r="L2641" s="789"/>
      <c r="M2641" s="789"/>
      <c r="N2641" s="789"/>
      <c r="O2641" s="789"/>
      <c r="P2641" s="789"/>
      <c r="Q2641" s="789"/>
      <c r="R2641" s="789"/>
      <c r="S2641" s="592">
        <v>0</v>
      </c>
      <c r="T2641" s="990">
        <v>0</v>
      </c>
      <c r="U2641" s="473">
        <v>0</v>
      </c>
      <c r="V2641" s="592">
        <v>0</v>
      </c>
      <c r="W2641" s="592">
        <v>0</v>
      </c>
      <c r="X2641" s="592"/>
      <c r="Y2641" s="592">
        <f t="shared" si="86"/>
        <v>25.643000000000001</v>
      </c>
      <c r="Z2641" s="592"/>
      <c r="AA2641" s="592">
        <v>0</v>
      </c>
      <c r="AB2641" s="592">
        <v>342.1</v>
      </c>
      <c r="AC2641" s="592">
        <v>1.25</v>
      </c>
      <c r="AD2641" s="592">
        <v>0</v>
      </c>
      <c r="AE2641" s="592"/>
      <c r="AF2641" s="631">
        <v>356</v>
      </c>
      <c r="AG2641" s="631">
        <v>1.4</v>
      </c>
      <c r="AL2641" s="991">
        <v>18</v>
      </c>
    </row>
    <row r="2642" spans="1:38" x14ac:dyDescent="0.2">
      <c r="A2642" s="988">
        <v>39158</v>
      </c>
      <c r="B2642" s="592">
        <v>18.664000000000001</v>
      </c>
      <c r="C2642" s="592"/>
      <c r="D2642" s="592">
        <v>6.5609999999999999</v>
      </c>
      <c r="E2642" s="592"/>
      <c r="F2642" s="592">
        <f t="shared" si="85"/>
        <v>25.225000000000001</v>
      </c>
      <c r="G2642" s="592"/>
      <c r="H2642" s="993">
        <v>18.149999999999999</v>
      </c>
      <c r="I2642" s="96">
        <v>7.75</v>
      </c>
      <c r="J2642" s="308"/>
      <c r="K2642" s="789">
        <f t="shared" si="87"/>
        <v>25.9</v>
      </c>
      <c r="L2642" s="789"/>
      <c r="M2642" s="789"/>
      <c r="N2642" s="789"/>
      <c r="O2642" s="789"/>
      <c r="P2642" s="789"/>
      <c r="Q2642" s="789"/>
      <c r="R2642" s="789"/>
      <c r="S2642" s="592">
        <v>0</v>
      </c>
      <c r="T2642" s="990">
        <v>0</v>
      </c>
      <c r="U2642" s="473">
        <v>0</v>
      </c>
      <c r="V2642" s="592">
        <v>0</v>
      </c>
      <c r="W2642" s="592">
        <v>0</v>
      </c>
      <c r="X2642" s="592"/>
      <c r="Y2642" s="592">
        <f t="shared" si="86"/>
        <v>25.225000000000001</v>
      </c>
      <c r="Z2642" s="592"/>
      <c r="AA2642" s="592">
        <v>0</v>
      </c>
      <c r="AB2642" s="592">
        <v>341.8</v>
      </c>
      <c r="AC2642" s="592">
        <v>0</v>
      </c>
      <c r="AD2642" s="592">
        <v>0</v>
      </c>
      <c r="AE2642" s="592"/>
      <c r="AF2642" s="592">
        <v>355</v>
      </c>
      <c r="AG2642" s="592">
        <v>0</v>
      </c>
      <c r="AL2642" s="991">
        <v>3</v>
      </c>
    </row>
    <row r="2643" spans="1:38" x14ac:dyDescent="0.2">
      <c r="A2643" s="988">
        <v>39159</v>
      </c>
      <c r="B2643" s="592">
        <v>17.216999999999999</v>
      </c>
      <c r="C2643" s="592"/>
      <c r="D2643" s="592">
        <v>6.4690000000000003</v>
      </c>
      <c r="E2643" s="592"/>
      <c r="F2643" s="592">
        <f t="shared" si="85"/>
        <v>23.686</v>
      </c>
      <c r="G2643" s="592"/>
      <c r="H2643" s="993">
        <v>17.27</v>
      </c>
      <c r="I2643" s="96">
        <v>7.97</v>
      </c>
      <c r="J2643" s="308"/>
      <c r="K2643" s="789">
        <f t="shared" si="87"/>
        <v>25.24</v>
      </c>
      <c r="L2643" s="789"/>
      <c r="M2643" s="789"/>
      <c r="N2643" s="789"/>
      <c r="O2643" s="789"/>
      <c r="P2643" s="789"/>
      <c r="Q2643" s="789"/>
      <c r="R2643" s="789"/>
      <c r="S2643" s="592">
        <v>0</v>
      </c>
      <c r="T2643" s="990">
        <v>0</v>
      </c>
      <c r="U2643" s="473">
        <v>0</v>
      </c>
      <c r="V2643" s="592">
        <v>0</v>
      </c>
      <c r="W2643" s="592">
        <v>0</v>
      </c>
      <c r="X2643" s="592"/>
      <c r="Y2643" s="592">
        <f t="shared" si="86"/>
        <v>23.686</v>
      </c>
      <c r="Z2643" s="592"/>
      <c r="AA2643" s="592">
        <v>0</v>
      </c>
      <c r="AB2643" s="592">
        <v>341.5</v>
      </c>
      <c r="AC2643" s="592">
        <v>0</v>
      </c>
      <c r="AD2643" s="592">
        <v>0</v>
      </c>
      <c r="AE2643" s="592"/>
      <c r="AF2643" s="592">
        <v>355.39</v>
      </c>
      <c r="AG2643" s="592">
        <v>0</v>
      </c>
      <c r="AL2643" s="991">
        <v>12</v>
      </c>
    </row>
    <row r="2644" spans="1:38" x14ac:dyDescent="0.2">
      <c r="A2644" s="988">
        <v>39160</v>
      </c>
      <c r="B2644" s="592">
        <v>18.445</v>
      </c>
      <c r="C2644" s="592"/>
      <c r="D2644" s="592">
        <v>6.4770000000000003</v>
      </c>
      <c r="E2644" s="592"/>
      <c r="F2644" s="592">
        <f t="shared" si="85"/>
        <v>24.922000000000001</v>
      </c>
      <c r="G2644" s="592"/>
      <c r="H2644" s="993">
        <v>17.21</v>
      </c>
      <c r="I2644" s="96">
        <v>8.25</v>
      </c>
      <c r="J2644" s="308"/>
      <c r="K2644" s="789">
        <f t="shared" si="87"/>
        <v>25.46</v>
      </c>
      <c r="L2644" s="789"/>
      <c r="M2644" s="789"/>
      <c r="N2644" s="789"/>
      <c r="O2644" s="789"/>
      <c r="P2644" s="789"/>
      <c r="Q2644" s="789"/>
      <c r="R2644" s="789"/>
      <c r="S2644" s="592">
        <v>0</v>
      </c>
      <c r="T2644" s="990">
        <v>0</v>
      </c>
      <c r="U2644" s="473">
        <v>0</v>
      </c>
      <c r="V2644" s="592">
        <v>0</v>
      </c>
      <c r="W2644" s="592">
        <v>0</v>
      </c>
      <c r="X2644" s="592"/>
      <c r="Y2644" s="592">
        <f t="shared" si="86"/>
        <v>24.922000000000001</v>
      </c>
      <c r="Z2644" s="592"/>
      <c r="AA2644" s="592">
        <v>0</v>
      </c>
      <c r="AB2644" s="592">
        <v>341.4</v>
      </c>
      <c r="AC2644" s="592">
        <v>0</v>
      </c>
      <c r="AD2644" s="592">
        <v>0</v>
      </c>
      <c r="AE2644" s="592"/>
      <c r="AF2644" s="631">
        <v>355.31</v>
      </c>
      <c r="AG2644" s="631">
        <v>0</v>
      </c>
      <c r="AL2644" s="991">
        <v>0</v>
      </c>
    </row>
    <row r="2645" spans="1:38" x14ac:dyDescent="0.2">
      <c r="A2645" s="988">
        <v>39161</v>
      </c>
      <c r="B2645" s="592">
        <v>21.231000000000002</v>
      </c>
      <c r="C2645" s="592"/>
      <c r="D2645" s="592">
        <v>6.6660000000000004</v>
      </c>
      <c r="E2645" s="592"/>
      <c r="F2645" s="592">
        <f t="shared" si="85"/>
        <v>27.897000000000002</v>
      </c>
      <c r="G2645" s="592"/>
      <c r="H2645" s="993">
        <v>20.65</v>
      </c>
      <c r="I2645" s="96">
        <v>9</v>
      </c>
      <c r="J2645" s="308"/>
      <c r="K2645" s="789">
        <f t="shared" si="87"/>
        <v>29.65</v>
      </c>
      <c r="L2645" s="789"/>
      <c r="M2645" s="789"/>
      <c r="N2645" s="789"/>
      <c r="O2645" s="789"/>
      <c r="P2645" s="789"/>
      <c r="Q2645" s="789"/>
      <c r="R2645" s="789"/>
      <c r="S2645" s="592">
        <v>0</v>
      </c>
      <c r="T2645" s="990">
        <v>0</v>
      </c>
      <c r="U2645" s="473">
        <v>0</v>
      </c>
      <c r="V2645" s="592">
        <v>0</v>
      </c>
      <c r="W2645" s="592">
        <v>0</v>
      </c>
      <c r="X2645" s="592"/>
      <c r="Y2645" s="592">
        <f t="shared" si="86"/>
        <v>27.897000000000002</v>
      </c>
      <c r="Z2645" s="592"/>
      <c r="AA2645" s="592">
        <v>0</v>
      </c>
      <c r="AB2645" s="592">
        <v>341.4</v>
      </c>
      <c r="AC2645" s="592">
        <v>0</v>
      </c>
      <c r="AD2645" s="592">
        <v>0</v>
      </c>
      <c r="AE2645" s="592"/>
      <c r="AF2645" s="631">
        <v>355.3</v>
      </c>
      <c r="AG2645" s="631">
        <v>0</v>
      </c>
      <c r="AL2645" s="991">
        <v>19</v>
      </c>
    </row>
    <row r="2646" spans="1:38" x14ac:dyDescent="0.2">
      <c r="A2646" s="988">
        <v>39162</v>
      </c>
      <c r="B2646" s="592">
        <v>19.771000000000001</v>
      </c>
      <c r="C2646" s="592"/>
      <c r="D2646" s="592">
        <v>6.6989999999999998</v>
      </c>
      <c r="E2646" s="592"/>
      <c r="F2646" s="592">
        <f t="shared" si="85"/>
        <v>26.47</v>
      </c>
      <c r="G2646" s="592"/>
      <c r="H2646" s="993">
        <v>18.93</v>
      </c>
      <c r="I2646" s="96">
        <v>7.81</v>
      </c>
      <c r="J2646" s="308"/>
      <c r="K2646" s="789">
        <f t="shared" si="87"/>
        <v>26.74</v>
      </c>
      <c r="L2646" s="789"/>
      <c r="M2646" s="789"/>
      <c r="N2646" s="789"/>
      <c r="O2646" s="789"/>
      <c r="P2646" s="789"/>
      <c r="Q2646" s="789"/>
      <c r="R2646" s="789"/>
      <c r="S2646" s="592">
        <v>0</v>
      </c>
      <c r="T2646" s="990">
        <v>0</v>
      </c>
      <c r="U2646" s="473">
        <v>0</v>
      </c>
      <c r="V2646" s="592">
        <v>0</v>
      </c>
      <c r="W2646" s="592">
        <v>0</v>
      </c>
      <c r="X2646" s="592"/>
      <c r="Y2646" s="592">
        <f t="shared" si="86"/>
        <v>26.47</v>
      </c>
      <c r="Z2646" s="592"/>
      <c r="AA2646" s="592">
        <v>0</v>
      </c>
      <c r="AB2646" s="592">
        <v>341.4</v>
      </c>
      <c r="AC2646" s="592">
        <v>0</v>
      </c>
      <c r="AD2646" s="592">
        <v>0</v>
      </c>
      <c r="AE2646" s="592"/>
      <c r="AF2646" s="592">
        <v>355.26</v>
      </c>
      <c r="AG2646" s="592">
        <v>0</v>
      </c>
      <c r="AL2646" s="991">
        <v>7</v>
      </c>
    </row>
    <row r="2647" spans="1:38" x14ac:dyDescent="0.2">
      <c r="A2647" s="988">
        <v>39163</v>
      </c>
      <c r="B2647" s="592">
        <v>13.334</v>
      </c>
      <c r="C2647" s="592"/>
      <c r="D2647" s="592">
        <v>8.42</v>
      </c>
      <c r="E2647" s="592"/>
      <c r="F2647" s="592">
        <f t="shared" si="85"/>
        <v>21.753999999999998</v>
      </c>
      <c r="G2647" s="592"/>
      <c r="H2647" s="993">
        <v>19.89</v>
      </c>
      <c r="I2647" s="96">
        <v>10.18</v>
      </c>
      <c r="J2647" s="308"/>
      <c r="K2647" s="789">
        <f t="shared" si="87"/>
        <v>30.07</v>
      </c>
      <c r="L2647" s="789"/>
      <c r="M2647" s="789"/>
      <c r="N2647" s="789"/>
      <c r="O2647" s="789"/>
      <c r="P2647" s="789"/>
      <c r="Q2647" s="789"/>
      <c r="R2647" s="789"/>
      <c r="S2647" s="592">
        <v>0</v>
      </c>
      <c r="T2647" s="990">
        <v>0</v>
      </c>
      <c r="U2647" s="473">
        <v>0</v>
      </c>
      <c r="V2647" s="592">
        <v>0</v>
      </c>
      <c r="W2647" s="592">
        <v>0</v>
      </c>
      <c r="X2647" s="592"/>
      <c r="Y2647" s="592">
        <f t="shared" si="86"/>
        <v>21.753999999999998</v>
      </c>
      <c r="Z2647" s="592"/>
      <c r="AA2647" s="592">
        <v>0</v>
      </c>
      <c r="AB2647" s="592">
        <v>341.3</v>
      </c>
      <c r="AC2647" s="592">
        <v>0</v>
      </c>
      <c r="AD2647" s="592">
        <v>0</v>
      </c>
      <c r="AE2647" s="592"/>
      <c r="AF2647" s="592">
        <v>355.24</v>
      </c>
      <c r="AG2647" s="592">
        <v>0</v>
      </c>
      <c r="AL2647" s="991">
        <v>14</v>
      </c>
    </row>
    <row r="2648" spans="1:38" x14ac:dyDescent="0.2">
      <c r="A2648" s="988">
        <v>39164</v>
      </c>
      <c r="B2648" s="592">
        <v>20.102</v>
      </c>
      <c r="C2648" s="592"/>
      <c r="D2648" s="592">
        <v>7.2789999999999999</v>
      </c>
      <c r="E2648" s="592"/>
      <c r="F2648" s="592">
        <f t="shared" si="85"/>
        <v>27.381</v>
      </c>
      <c r="G2648" s="592"/>
      <c r="H2648" s="993">
        <v>20.13</v>
      </c>
      <c r="I2648" s="96">
        <v>10.73</v>
      </c>
      <c r="J2648" s="308"/>
      <c r="K2648" s="789">
        <f t="shared" si="87"/>
        <v>30.86</v>
      </c>
      <c r="L2648" s="789"/>
      <c r="M2648" s="789"/>
      <c r="N2648" s="789"/>
      <c r="O2648" s="789"/>
      <c r="P2648" s="789"/>
      <c r="Q2648" s="789"/>
      <c r="R2648" s="789"/>
      <c r="S2648" s="592">
        <v>0</v>
      </c>
      <c r="T2648" s="990">
        <v>0</v>
      </c>
      <c r="U2648" s="473">
        <v>0</v>
      </c>
      <c r="V2648" s="592">
        <v>0</v>
      </c>
      <c r="W2648" s="592">
        <v>0</v>
      </c>
      <c r="X2648" s="592"/>
      <c r="Y2648" s="592">
        <f t="shared" si="86"/>
        <v>27.381</v>
      </c>
      <c r="Z2648" s="592"/>
      <c r="AA2648" s="592">
        <v>0</v>
      </c>
      <c r="AB2648" s="631">
        <v>341.3</v>
      </c>
      <c r="AC2648" s="631">
        <v>0</v>
      </c>
      <c r="AD2648" s="631">
        <v>0</v>
      </c>
      <c r="AE2648" s="631"/>
      <c r="AF2648" s="592">
        <v>355.21</v>
      </c>
      <c r="AG2648" s="592">
        <v>0</v>
      </c>
      <c r="AL2648" s="991">
        <v>11</v>
      </c>
    </row>
    <row r="2649" spans="1:38" x14ac:dyDescent="0.2">
      <c r="A2649" s="988">
        <v>39165</v>
      </c>
      <c r="B2649" s="631">
        <v>18.658999999999999</v>
      </c>
      <c r="C2649" s="631"/>
      <c r="D2649" s="631">
        <v>8.7690000000000001</v>
      </c>
      <c r="E2649" s="631"/>
      <c r="F2649" s="631">
        <f t="shared" si="85"/>
        <v>27.427999999999997</v>
      </c>
      <c r="G2649" s="631"/>
      <c r="H2649" s="993">
        <v>19.631900000000002</v>
      </c>
      <c r="I2649" s="96">
        <v>10.39</v>
      </c>
      <c r="J2649" s="308"/>
      <c r="K2649" s="789">
        <f t="shared" si="87"/>
        <v>30.021900000000002</v>
      </c>
      <c r="L2649" s="789"/>
      <c r="M2649" s="789"/>
      <c r="N2649" s="789"/>
      <c r="O2649" s="789"/>
      <c r="P2649" s="789"/>
      <c r="Q2649" s="789"/>
      <c r="R2649" s="789"/>
      <c r="S2649" s="592">
        <v>0</v>
      </c>
      <c r="T2649" s="990">
        <v>0</v>
      </c>
      <c r="U2649" s="473">
        <v>0</v>
      </c>
      <c r="V2649" s="592">
        <v>0</v>
      </c>
      <c r="W2649" s="592">
        <v>0</v>
      </c>
      <c r="X2649" s="592"/>
      <c r="Y2649" s="631">
        <f t="shared" si="86"/>
        <v>27.427999999999997</v>
      </c>
      <c r="Z2649" s="631"/>
      <c r="AA2649" s="631">
        <v>0</v>
      </c>
      <c r="AB2649" s="631">
        <v>341.3</v>
      </c>
      <c r="AC2649" s="631">
        <v>0</v>
      </c>
      <c r="AD2649" s="631">
        <v>0</v>
      </c>
      <c r="AE2649" s="631"/>
      <c r="AF2649" s="631">
        <v>355.2</v>
      </c>
      <c r="AG2649" s="631">
        <v>0</v>
      </c>
      <c r="AL2649" s="995">
        <v>14</v>
      </c>
    </row>
    <row r="2650" spans="1:38" x14ac:dyDescent="0.2">
      <c r="A2650" s="988">
        <v>39166</v>
      </c>
      <c r="B2650" s="631">
        <v>19.013999999999999</v>
      </c>
      <c r="C2650" s="631"/>
      <c r="D2650" s="631">
        <v>8.2279999999999998</v>
      </c>
      <c r="E2650" s="631"/>
      <c r="F2650" s="631">
        <f t="shared" si="85"/>
        <v>27.241999999999997</v>
      </c>
      <c r="G2650" s="631"/>
      <c r="H2650" s="993">
        <v>19</v>
      </c>
      <c r="I2650" s="96">
        <v>10.37</v>
      </c>
      <c r="J2650" s="308"/>
      <c r="K2650" s="789">
        <f t="shared" si="87"/>
        <v>29.369999999999997</v>
      </c>
      <c r="L2650" s="789"/>
      <c r="M2650" s="789"/>
      <c r="N2650" s="789"/>
      <c r="O2650" s="789"/>
      <c r="P2650" s="789"/>
      <c r="Q2650" s="789"/>
      <c r="R2650" s="789"/>
      <c r="S2650" s="592">
        <v>0</v>
      </c>
      <c r="T2650" s="990">
        <v>0</v>
      </c>
      <c r="U2650" s="473">
        <v>0</v>
      </c>
      <c r="V2650" s="592">
        <v>0</v>
      </c>
      <c r="W2650" s="592">
        <v>0</v>
      </c>
      <c r="X2650" s="592"/>
      <c r="Y2650" s="631">
        <f t="shared" si="86"/>
        <v>27.241999999999997</v>
      </c>
      <c r="Z2650" s="631"/>
      <c r="AA2650" s="631">
        <v>0</v>
      </c>
      <c r="AB2650" s="631">
        <v>341.3</v>
      </c>
      <c r="AC2650" s="631">
        <v>0</v>
      </c>
      <c r="AD2650" s="631">
        <v>0</v>
      </c>
      <c r="AE2650" s="631"/>
      <c r="AF2650" s="592">
        <v>355.19</v>
      </c>
      <c r="AG2650" s="592">
        <v>0</v>
      </c>
      <c r="AL2650" s="991">
        <v>13</v>
      </c>
    </row>
    <row r="2651" spans="1:38" x14ac:dyDescent="0.2">
      <c r="A2651" s="988">
        <v>39167</v>
      </c>
      <c r="B2651" s="631">
        <v>14.62</v>
      </c>
      <c r="C2651" s="631"/>
      <c r="D2651" s="631">
        <v>7.899</v>
      </c>
      <c r="E2651" s="631"/>
      <c r="F2651" s="631">
        <f t="shared" si="85"/>
        <v>22.518999999999998</v>
      </c>
      <c r="G2651" s="631"/>
      <c r="H2651" s="993">
        <v>19.87</v>
      </c>
      <c r="I2651" s="96">
        <v>9.1</v>
      </c>
      <c r="J2651" s="308"/>
      <c r="K2651" s="789">
        <f t="shared" si="87"/>
        <v>28.97</v>
      </c>
      <c r="L2651" s="789"/>
      <c r="M2651" s="789"/>
      <c r="N2651" s="789"/>
      <c r="O2651" s="789"/>
      <c r="P2651" s="789"/>
      <c r="Q2651" s="789"/>
      <c r="R2651" s="789"/>
      <c r="S2651" s="631">
        <v>0</v>
      </c>
      <c r="T2651" s="997">
        <v>0</v>
      </c>
      <c r="U2651" s="395">
        <v>0</v>
      </c>
      <c r="V2651" s="631">
        <v>0</v>
      </c>
      <c r="W2651" s="631">
        <v>0</v>
      </c>
      <c r="X2651" s="631"/>
      <c r="Y2651" s="631">
        <f t="shared" si="86"/>
        <v>22.518999999999998</v>
      </c>
      <c r="Z2651" s="631"/>
      <c r="AA2651" s="631">
        <v>0</v>
      </c>
      <c r="AB2651" s="631">
        <v>341.3</v>
      </c>
      <c r="AC2651" s="631">
        <v>0</v>
      </c>
      <c r="AD2651" s="631">
        <v>0</v>
      </c>
      <c r="AE2651" s="631"/>
      <c r="AF2651" s="592">
        <v>355.18</v>
      </c>
      <c r="AG2651" s="592">
        <v>0</v>
      </c>
      <c r="AL2651" s="991">
        <v>10</v>
      </c>
    </row>
    <row r="2652" spans="1:38" x14ac:dyDescent="0.2">
      <c r="A2652" s="988">
        <v>39168</v>
      </c>
      <c r="B2652" s="631">
        <v>19.989000000000001</v>
      </c>
      <c r="C2652" s="631"/>
      <c r="D2652" s="631">
        <v>7.181</v>
      </c>
      <c r="E2652" s="631"/>
      <c r="F2652" s="631">
        <f t="shared" si="85"/>
        <v>27.17</v>
      </c>
      <c r="G2652" s="631"/>
      <c r="H2652" s="993">
        <v>21.23</v>
      </c>
      <c r="I2652" s="96">
        <v>8.9</v>
      </c>
      <c r="J2652" s="308"/>
      <c r="K2652" s="789">
        <f t="shared" si="87"/>
        <v>30.130000000000003</v>
      </c>
      <c r="L2652" s="789"/>
      <c r="M2652" s="789"/>
      <c r="N2652" s="789"/>
      <c r="O2652" s="789"/>
      <c r="P2652" s="789"/>
      <c r="Q2652" s="789"/>
      <c r="R2652" s="789"/>
      <c r="S2652" s="631">
        <v>0</v>
      </c>
      <c r="T2652" s="997">
        <v>0</v>
      </c>
      <c r="U2652" s="395">
        <v>0</v>
      </c>
      <c r="V2652" s="631">
        <v>0</v>
      </c>
      <c r="W2652" s="109">
        <v>0.8</v>
      </c>
      <c r="X2652" s="109"/>
      <c r="Y2652" s="631">
        <f t="shared" si="86"/>
        <v>27.970000000000002</v>
      </c>
      <c r="Z2652" s="631"/>
      <c r="AA2652" s="631">
        <v>0</v>
      </c>
      <c r="AB2652" s="631">
        <v>341.3</v>
      </c>
      <c r="AC2652" s="631">
        <v>1.56</v>
      </c>
      <c r="AD2652" s="631">
        <v>0</v>
      </c>
      <c r="AE2652" s="631"/>
      <c r="AF2652" s="592">
        <v>355.4</v>
      </c>
      <c r="AG2652" s="592">
        <v>0.47</v>
      </c>
      <c r="AL2652" s="991">
        <v>7</v>
      </c>
    </row>
    <row r="2653" spans="1:38" x14ac:dyDescent="0.2">
      <c r="A2653" s="988">
        <v>39169</v>
      </c>
      <c r="B2653" s="631">
        <v>21.068000000000001</v>
      </c>
      <c r="C2653" s="631"/>
      <c r="D2653" s="631">
        <v>6.6539999999999999</v>
      </c>
      <c r="E2653" s="631"/>
      <c r="F2653" s="631">
        <f t="shared" si="85"/>
        <v>27.722000000000001</v>
      </c>
      <c r="G2653" s="631"/>
      <c r="H2653" s="993">
        <v>20</v>
      </c>
      <c r="I2653" s="96">
        <v>8.01</v>
      </c>
      <c r="J2653" s="308"/>
      <c r="K2653" s="789">
        <f t="shared" si="87"/>
        <v>28.009999999999998</v>
      </c>
      <c r="L2653" s="789"/>
      <c r="M2653" s="789"/>
      <c r="N2653" s="789"/>
      <c r="O2653" s="789"/>
      <c r="P2653" s="789"/>
      <c r="Q2653" s="789"/>
      <c r="R2653" s="789"/>
      <c r="S2653" s="631">
        <v>0</v>
      </c>
      <c r="T2653" s="997">
        <v>0</v>
      </c>
      <c r="U2653" s="395">
        <v>0</v>
      </c>
      <c r="V2653" s="631">
        <v>0</v>
      </c>
      <c r="W2653" s="631">
        <v>0</v>
      </c>
      <c r="X2653" s="631"/>
      <c r="Y2653" s="631">
        <f t="shared" si="86"/>
        <v>27.722000000000001</v>
      </c>
      <c r="Z2653" s="631"/>
      <c r="AA2653" s="631">
        <v>0</v>
      </c>
      <c r="AB2653" s="631">
        <v>341.5</v>
      </c>
      <c r="AC2653" s="631">
        <v>0.24</v>
      </c>
      <c r="AD2653" s="631">
        <v>0</v>
      </c>
      <c r="AE2653" s="631"/>
      <c r="AF2653" s="631">
        <v>355.39</v>
      </c>
      <c r="AG2653" s="631">
        <v>0.11</v>
      </c>
      <c r="AL2653" s="995">
        <v>14</v>
      </c>
    </row>
    <row r="2654" spans="1:38" x14ac:dyDescent="0.2">
      <c r="A2654" s="988">
        <v>39170</v>
      </c>
      <c r="B2654" s="592">
        <v>18.292000000000002</v>
      </c>
      <c r="C2654" s="592"/>
      <c r="D2654" s="592">
        <v>7.34</v>
      </c>
      <c r="E2654" s="592"/>
      <c r="F2654" s="592">
        <f t="shared" si="85"/>
        <v>25.632000000000001</v>
      </c>
      <c r="G2654" s="592"/>
      <c r="H2654" s="993">
        <v>19.2</v>
      </c>
      <c r="I2654" s="96">
        <v>9.19</v>
      </c>
      <c r="J2654" s="308"/>
      <c r="K2654" s="789">
        <f t="shared" si="87"/>
        <v>28.39</v>
      </c>
      <c r="L2654" s="789"/>
      <c r="M2654" s="789"/>
      <c r="N2654" s="789"/>
      <c r="O2654" s="789"/>
      <c r="P2654" s="789"/>
      <c r="Q2654" s="789"/>
      <c r="R2654" s="789"/>
      <c r="S2654" s="592">
        <v>0</v>
      </c>
      <c r="T2654" s="990">
        <v>0</v>
      </c>
      <c r="U2654" s="473">
        <v>0</v>
      </c>
      <c r="V2654" s="592">
        <v>0</v>
      </c>
      <c r="W2654" s="592">
        <v>0</v>
      </c>
      <c r="X2654" s="592"/>
      <c r="Y2654" s="592">
        <f t="shared" si="86"/>
        <v>25.632000000000001</v>
      </c>
      <c r="Z2654" s="592"/>
      <c r="AA2654" s="592">
        <v>0</v>
      </c>
      <c r="AB2654" s="592">
        <v>341.6</v>
      </c>
      <c r="AC2654" s="592">
        <v>0.16</v>
      </c>
      <c r="AD2654" s="592">
        <v>0</v>
      </c>
      <c r="AE2654" s="592"/>
      <c r="AF2654" s="592">
        <v>355.35</v>
      </c>
      <c r="AG2654" s="592">
        <v>0.2</v>
      </c>
      <c r="AL2654" s="991">
        <v>13</v>
      </c>
    </row>
    <row r="2655" spans="1:38" x14ac:dyDescent="0.2">
      <c r="A2655" s="988">
        <v>39171</v>
      </c>
      <c r="B2655" s="592">
        <v>20.37</v>
      </c>
      <c r="C2655" s="592"/>
      <c r="D2655" s="592">
        <v>6.47</v>
      </c>
      <c r="E2655" s="592"/>
      <c r="F2655" s="592">
        <f t="shared" si="85"/>
        <v>26.84</v>
      </c>
      <c r="G2655" s="592"/>
      <c r="H2655" s="993">
        <v>18</v>
      </c>
      <c r="I2655" s="96">
        <v>8.0299999999999994</v>
      </c>
      <c r="J2655" s="308"/>
      <c r="K2655" s="789">
        <f t="shared" si="87"/>
        <v>26.03</v>
      </c>
      <c r="L2655" s="789"/>
      <c r="M2655" s="789"/>
      <c r="N2655" s="789"/>
      <c r="O2655" s="789"/>
      <c r="P2655" s="789"/>
      <c r="Q2655" s="789"/>
      <c r="R2655" s="789"/>
      <c r="S2655" s="592">
        <v>0</v>
      </c>
      <c r="T2655" s="990">
        <v>0</v>
      </c>
      <c r="U2655" s="473">
        <v>0</v>
      </c>
      <c r="V2655" s="592">
        <v>0</v>
      </c>
      <c r="W2655" s="592">
        <v>0</v>
      </c>
      <c r="X2655" s="592"/>
      <c r="Y2655" s="592">
        <f t="shared" si="86"/>
        <v>26.84</v>
      </c>
      <c r="Z2655" s="592"/>
      <c r="AA2655" s="592">
        <v>0</v>
      </c>
      <c r="AB2655" s="592">
        <v>341.6</v>
      </c>
      <c r="AC2655" s="592">
        <v>0</v>
      </c>
      <c r="AD2655" s="592">
        <v>0</v>
      </c>
      <c r="AE2655" s="592"/>
      <c r="AF2655" s="1000">
        <v>355.33</v>
      </c>
      <c r="AG2655" s="592">
        <v>0</v>
      </c>
      <c r="AL2655" s="991">
        <v>6</v>
      </c>
    </row>
    <row r="2656" spans="1:38" x14ac:dyDescent="0.2">
      <c r="A2656" s="988">
        <v>39172</v>
      </c>
      <c r="B2656" s="592">
        <v>20.076000000000001</v>
      </c>
      <c r="C2656" s="592"/>
      <c r="D2656" s="592">
        <v>6.24</v>
      </c>
      <c r="E2656" s="592"/>
      <c r="F2656" s="592">
        <f t="shared" si="85"/>
        <v>26.316000000000003</v>
      </c>
      <c r="G2656" s="592"/>
      <c r="H2656" s="992">
        <v>17.97</v>
      </c>
      <c r="I2656" s="338">
        <v>7.87</v>
      </c>
      <c r="J2656" s="831"/>
      <c r="K2656" s="789">
        <f t="shared" si="87"/>
        <v>25.84</v>
      </c>
      <c r="L2656" s="789"/>
      <c r="M2656" s="789"/>
      <c r="N2656" s="789"/>
      <c r="O2656" s="789"/>
      <c r="P2656" s="789"/>
      <c r="Q2656" s="789"/>
      <c r="R2656" s="789"/>
      <c r="S2656" s="592">
        <v>0</v>
      </c>
      <c r="T2656" s="990">
        <v>0</v>
      </c>
      <c r="U2656" s="473">
        <v>0</v>
      </c>
      <c r="V2656" s="592">
        <v>0</v>
      </c>
      <c r="W2656" s="592">
        <v>0</v>
      </c>
      <c r="X2656" s="592"/>
      <c r="Y2656" s="592">
        <f t="shared" si="86"/>
        <v>26.316000000000003</v>
      </c>
      <c r="Z2656" s="592"/>
      <c r="AA2656" s="592">
        <v>0</v>
      </c>
      <c r="AB2656" s="592">
        <v>341.5</v>
      </c>
      <c r="AC2656" s="592">
        <v>0</v>
      </c>
      <c r="AD2656" s="592">
        <v>0</v>
      </c>
      <c r="AE2656" s="592"/>
      <c r="AF2656" s="592">
        <v>355.31</v>
      </c>
      <c r="AG2656" s="592">
        <v>0</v>
      </c>
      <c r="AL2656" s="991">
        <v>1</v>
      </c>
    </row>
    <row r="2657" spans="1:38" x14ac:dyDescent="0.2">
      <c r="A2657" s="988">
        <v>39173</v>
      </c>
      <c r="B2657" s="592">
        <v>19.556999999999999</v>
      </c>
      <c r="C2657" s="592"/>
      <c r="D2657" s="592">
        <v>6.43</v>
      </c>
      <c r="E2657" s="592"/>
      <c r="F2657" s="592">
        <f t="shared" si="85"/>
        <v>25.986999999999998</v>
      </c>
      <c r="G2657" s="592"/>
      <c r="H2657" s="989">
        <v>19.68</v>
      </c>
      <c r="I2657" s="308">
        <v>7.95</v>
      </c>
      <c r="J2657" s="308"/>
      <c r="K2657" s="789">
        <f>H2657+I2657</f>
        <v>27.63</v>
      </c>
      <c r="L2657" s="789"/>
      <c r="M2657" s="789"/>
      <c r="N2657" s="789"/>
      <c r="O2657" s="789"/>
      <c r="P2657" s="789"/>
      <c r="Q2657" s="789"/>
      <c r="R2657" s="789"/>
      <c r="S2657" s="592">
        <v>0</v>
      </c>
      <c r="T2657" s="990">
        <v>0</v>
      </c>
      <c r="U2657" s="473">
        <v>0</v>
      </c>
      <c r="V2657" s="592">
        <v>0</v>
      </c>
      <c r="W2657" s="592">
        <v>0</v>
      </c>
      <c r="X2657" s="592"/>
      <c r="Y2657" s="592">
        <f t="shared" si="86"/>
        <v>25.986999999999998</v>
      </c>
      <c r="Z2657" s="592"/>
      <c r="AA2657" s="592">
        <v>0</v>
      </c>
      <c r="AB2657" s="592">
        <v>341.5</v>
      </c>
      <c r="AC2657" s="592">
        <v>0.08</v>
      </c>
      <c r="AD2657" s="592">
        <v>0</v>
      </c>
      <c r="AE2657" s="592"/>
      <c r="AF2657" s="631">
        <v>355.24</v>
      </c>
      <c r="AG2657" s="631">
        <v>0.08</v>
      </c>
      <c r="AL2657" s="991">
        <v>18</v>
      </c>
    </row>
    <row r="2658" spans="1:38" x14ac:dyDescent="0.2">
      <c r="A2658" s="988">
        <v>39174</v>
      </c>
      <c r="B2658" s="592">
        <v>21.591000000000001</v>
      </c>
      <c r="C2658" s="592"/>
      <c r="D2658" s="592">
        <v>6.3769999999999998</v>
      </c>
      <c r="E2658" s="592"/>
      <c r="F2658" s="592">
        <f t="shared" si="85"/>
        <v>27.968</v>
      </c>
      <c r="G2658" s="592"/>
      <c r="H2658" s="992">
        <v>19.96</v>
      </c>
      <c r="I2658" s="96">
        <v>8.0399999999999991</v>
      </c>
      <c r="J2658" s="308"/>
      <c r="K2658" s="789">
        <f t="shared" ref="K2658:K2686" si="88">H2658+I2658</f>
        <v>28</v>
      </c>
      <c r="L2658" s="789"/>
      <c r="M2658" s="789"/>
      <c r="N2658" s="789"/>
      <c r="O2658" s="789"/>
      <c r="P2658" s="789"/>
      <c r="Q2658" s="789"/>
      <c r="R2658" s="789"/>
      <c r="S2658" s="592">
        <v>0</v>
      </c>
      <c r="T2658" s="990">
        <v>0</v>
      </c>
      <c r="U2658" s="473">
        <v>0</v>
      </c>
      <c r="V2658" s="592">
        <v>0</v>
      </c>
      <c r="W2658" s="592">
        <v>0</v>
      </c>
      <c r="X2658" s="592"/>
      <c r="Y2658" s="592">
        <f t="shared" si="86"/>
        <v>27.968</v>
      </c>
      <c r="Z2658" s="592"/>
      <c r="AA2658" s="592">
        <v>0</v>
      </c>
      <c r="AB2658" s="592">
        <v>341.3</v>
      </c>
      <c r="AC2658" s="592">
        <v>0</v>
      </c>
      <c r="AD2658" s="592">
        <v>0</v>
      </c>
      <c r="AE2658" s="592"/>
      <c r="AF2658" s="631">
        <v>355.19</v>
      </c>
      <c r="AG2658" s="631">
        <v>0</v>
      </c>
      <c r="AL2658" s="991">
        <v>11</v>
      </c>
    </row>
    <row r="2659" spans="1:38" x14ac:dyDescent="0.2">
      <c r="A2659" s="988">
        <v>39175</v>
      </c>
      <c r="B2659" s="993">
        <v>22.181999999999999</v>
      </c>
      <c r="C2659" s="993"/>
      <c r="D2659" s="592">
        <v>6.6539999999999999</v>
      </c>
      <c r="E2659" s="592"/>
      <c r="F2659" s="592">
        <f t="shared" si="85"/>
        <v>28.835999999999999</v>
      </c>
      <c r="G2659" s="592"/>
      <c r="H2659" s="992">
        <v>20.149999999999999</v>
      </c>
      <c r="I2659" s="96">
        <v>8.69</v>
      </c>
      <c r="J2659" s="308"/>
      <c r="K2659" s="789">
        <f t="shared" si="88"/>
        <v>28.839999999999996</v>
      </c>
      <c r="L2659" s="789"/>
      <c r="M2659" s="789"/>
      <c r="N2659" s="789"/>
      <c r="O2659" s="789"/>
      <c r="P2659" s="789"/>
      <c r="Q2659" s="789"/>
      <c r="R2659" s="789"/>
      <c r="S2659" s="592">
        <v>0</v>
      </c>
      <c r="T2659" s="990">
        <v>0</v>
      </c>
      <c r="U2659" s="473">
        <v>0</v>
      </c>
      <c r="V2659" s="592">
        <v>0</v>
      </c>
      <c r="W2659" s="592">
        <v>0</v>
      </c>
      <c r="X2659" s="592"/>
      <c r="Y2659" s="592">
        <f t="shared" si="86"/>
        <v>28.835999999999999</v>
      </c>
      <c r="Z2659" s="592"/>
      <c r="AA2659" s="592">
        <v>0</v>
      </c>
      <c r="AB2659" s="592">
        <v>341.3</v>
      </c>
      <c r="AC2659" s="592">
        <v>0</v>
      </c>
      <c r="AD2659" s="592">
        <v>0</v>
      </c>
      <c r="AE2659" s="592"/>
      <c r="AF2659" s="592">
        <v>355.18</v>
      </c>
      <c r="AG2659" s="592">
        <v>0</v>
      </c>
      <c r="AL2659" s="991">
        <v>15</v>
      </c>
    </row>
    <row r="2660" spans="1:38" x14ac:dyDescent="0.2">
      <c r="A2660" s="988">
        <v>39176</v>
      </c>
      <c r="B2660" s="592">
        <v>22.803000000000001</v>
      </c>
      <c r="C2660" s="592"/>
      <c r="D2660" s="592">
        <v>6.6</v>
      </c>
      <c r="E2660" s="592"/>
      <c r="F2660" s="592">
        <f t="shared" si="85"/>
        <v>29.402999999999999</v>
      </c>
      <c r="G2660" s="592"/>
      <c r="H2660" s="992">
        <v>23.05</v>
      </c>
      <c r="I2660" s="96">
        <v>8.01</v>
      </c>
      <c r="J2660" s="308"/>
      <c r="K2660" s="789">
        <f t="shared" si="88"/>
        <v>31.060000000000002</v>
      </c>
      <c r="L2660" s="789"/>
      <c r="M2660" s="789"/>
      <c r="N2660" s="789"/>
      <c r="O2660" s="789"/>
      <c r="P2660" s="789"/>
      <c r="Q2660" s="789"/>
      <c r="R2660" s="789"/>
      <c r="S2660" s="592">
        <v>0</v>
      </c>
      <c r="T2660" s="990">
        <v>0</v>
      </c>
      <c r="U2660" s="473">
        <v>0</v>
      </c>
      <c r="V2660" s="592">
        <v>0</v>
      </c>
      <c r="W2660" s="592">
        <v>0</v>
      </c>
      <c r="X2660" s="592"/>
      <c r="Y2660" s="592">
        <f t="shared" si="86"/>
        <v>29.402999999999999</v>
      </c>
      <c r="Z2660" s="592"/>
      <c r="AA2660" s="592">
        <v>0</v>
      </c>
      <c r="AB2660" s="631">
        <v>341.3</v>
      </c>
      <c r="AC2660" s="631">
        <v>0</v>
      </c>
      <c r="AD2660" s="631">
        <v>0</v>
      </c>
      <c r="AE2660" s="631"/>
      <c r="AF2660" s="631">
        <v>355.16</v>
      </c>
      <c r="AG2660" s="631">
        <v>0</v>
      </c>
      <c r="AL2660" s="991">
        <v>20</v>
      </c>
    </row>
    <row r="2661" spans="1:38" x14ac:dyDescent="0.2">
      <c r="A2661" s="988">
        <v>39177</v>
      </c>
      <c r="B2661" s="592">
        <v>21.940999999999999</v>
      </c>
      <c r="C2661" s="592"/>
      <c r="D2661" s="592">
        <v>6.33</v>
      </c>
      <c r="E2661" s="592"/>
      <c r="F2661" s="592">
        <f t="shared" si="85"/>
        <v>28.271000000000001</v>
      </c>
      <c r="G2661" s="592"/>
      <c r="H2661" s="993">
        <v>21.19</v>
      </c>
      <c r="I2661" s="96">
        <v>7.93</v>
      </c>
      <c r="J2661" s="308"/>
      <c r="K2661" s="789">
        <f t="shared" si="88"/>
        <v>29.12</v>
      </c>
      <c r="L2661" s="789"/>
      <c r="M2661" s="789"/>
      <c r="N2661" s="789"/>
      <c r="O2661" s="789"/>
      <c r="P2661" s="789"/>
      <c r="Q2661" s="789"/>
      <c r="R2661" s="789"/>
      <c r="S2661" s="592">
        <v>0</v>
      </c>
      <c r="T2661" s="990">
        <v>0</v>
      </c>
      <c r="U2661" s="473">
        <v>0</v>
      </c>
      <c r="V2661" s="592">
        <v>0</v>
      </c>
      <c r="W2661" s="592">
        <v>0</v>
      </c>
      <c r="X2661" s="592"/>
      <c r="Y2661" s="592">
        <f t="shared" si="86"/>
        <v>28.271000000000001</v>
      </c>
      <c r="Z2661" s="592"/>
      <c r="AA2661" s="592">
        <v>0</v>
      </c>
      <c r="AB2661" s="631">
        <v>341.3</v>
      </c>
      <c r="AC2661" s="631">
        <v>0</v>
      </c>
      <c r="AD2661" s="631">
        <v>0</v>
      </c>
      <c r="AE2661" s="631"/>
      <c r="AF2661" s="631">
        <v>355.15</v>
      </c>
      <c r="AG2661" s="631">
        <v>0</v>
      </c>
      <c r="AL2661" s="991">
        <v>12</v>
      </c>
    </row>
    <row r="2662" spans="1:38" x14ac:dyDescent="0.2">
      <c r="A2662" s="988">
        <v>39178</v>
      </c>
      <c r="B2662" s="592">
        <v>20.324999999999999</v>
      </c>
      <c r="C2662" s="592"/>
      <c r="D2662" s="592">
        <v>6.4480000000000004</v>
      </c>
      <c r="E2662" s="592"/>
      <c r="F2662" s="592">
        <f t="shared" si="85"/>
        <v>26.773</v>
      </c>
      <c r="G2662" s="592"/>
      <c r="H2662" s="993">
        <v>18.22</v>
      </c>
      <c r="I2662" s="96">
        <v>7.86</v>
      </c>
      <c r="J2662" s="308"/>
      <c r="K2662" s="789">
        <f t="shared" si="88"/>
        <v>26.08</v>
      </c>
      <c r="L2662" s="789"/>
      <c r="M2662" s="789"/>
      <c r="N2662" s="789"/>
      <c r="O2662" s="789"/>
      <c r="P2662" s="789"/>
      <c r="Q2662" s="789"/>
      <c r="R2662" s="789"/>
      <c r="S2662" s="592">
        <v>0</v>
      </c>
      <c r="T2662" s="990">
        <v>0</v>
      </c>
      <c r="U2662" s="473">
        <v>0</v>
      </c>
      <c r="V2662" s="592">
        <v>0</v>
      </c>
      <c r="W2662" s="592">
        <v>0</v>
      </c>
      <c r="X2662" s="592"/>
      <c r="Y2662" s="592">
        <f t="shared" si="86"/>
        <v>26.773</v>
      </c>
      <c r="Z2662" s="592"/>
      <c r="AA2662" s="592">
        <v>0</v>
      </c>
      <c r="AB2662" s="592">
        <v>341.3</v>
      </c>
      <c r="AC2662" s="592">
        <v>0.11</v>
      </c>
      <c r="AD2662" s="592">
        <v>0</v>
      </c>
      <c r="AE2662" s="592"/>
      <c r="AF2662" s="592">
        <v>355.14</v>
      </c>
      <c r="AG2662" s="592">
        <v>0.1</v>
      </c>
      <c r="AL2662" s="991">
        <v>11</v>
      </c>
    </row>
    <row r="2663" spans="1:38" x14ac:dyDescent="0.2">
      <c r="A2663" s="988">
        <v>39179</v>
      </c>
      <c r="B2663" s="592">
        <v>21.074000000000002</v>
      </c>
      <c r="C2663" s="592"/>
      <c r="D2663" s="592">
        <v>6.4130000000000003</v>
      </c>
      <c r="E2663" s="592"/>
      <c r="F2663" s="592">
        <f t="shared" si="85"/>
        <v>27.487000000000002</v>
      </c>
      <c r="G2663" s="592"/>
      <c r="H2663" s="993">
        <v>20.57</v>
      </c>
      <c r="I2663" s="96">
        <v>7.85</v>
      </c>
      <c r="J2663" s="308"/>
      <c r="K2663" s="789">
        <f t="shared" si="88"/>
        <v>28.42</v>
      </c>
      <c r="L2663" s="789"/>
      <c r="M2663" s="789"/>
      <c r="N2663" s="789"/>
      <c r="O2663" s="789"/>
      <c r="P2663" s="789"/>
      <c r="Q2663" s="789"/>
      <c r="R2663" s="789"/>
      <c r="S2663" s="592">
        <v>0</v>
      </c>
      <c r="T2663" s="990">
        <v>0</v>
      </c>
      <c r="U2663" s="473">
        <v>0</v>
      </c>
      <c r="V2663" s="592">
        <v>0</v>
      </c>
      <c r="W2663" s="592">
        <v>0</v>
      </c>
      <c r="X2663" s="592"/>
      <c r="Y2663" s="592">
        <f t="shared" si="86"/>
        <v>27.487000000000002</v>
      </c>
      <c r="Z2663" s="592"/>
      <c r="AA2663" s="592">
        <v>0</v>
      </c>
      <c r="AB2663" s="592">
        <v>341.3</v>
      </c>
      <c r="AC2663" s="592">
        <v>0</v>
      </c>
      <c r="AD2663" s="592">
        <v>0</v>
      </c>
      <c r="AE2663" s="592"/>
      <c r="AF2663" s="592">
        <v>355.12</v>
      </c>
      <c r="AG2663" s="592">
        <v>0</v>
      </c>
      <c r="AL2663" s="991">
        <v>15</v>
      </c>
    </row>
    <row r="2664" spans="1:38" x14ac:dyDescent="0.2">
      <c r="A2664" s="988">
        <v>39180</v>
      </c>
      <c r="B2664" s="631">
        <v>19.084</v>
      </c>
      <c r="C2664" s="631"/>
      <c r="D2664" s="592">
        <v>6.4039999999999999</v>
      </c>
      <c r="E2664" s="592"/>
      <c r="F2664" s="592">
        <f t="shared" si="85"/>
        <v>25.488</v>
      </c>
      <c r="G2664" s="592"/>
      <c r="H2664" s="993">
        <v>17.45</v>
      </c>
      <c r="I2664" s="96">
        <v>7.99</v>
      </c>
      <c r="J2664" s="308"/>
      <c r="K2664" s="789">
        <f t="shared" si="88"/>
        <v>25.439999999999998</v>
      </c>
      <c r="L2664" s="789"/>
      <c r="M2664" s="789"/>
      <c r="N2664" s="789"/>
      <c r="O2664" s="789"/>
      <c r="P2664" s="789"/>
      <c r="Q2664" s="789"/>
      <c r="R2664" s="789"/>
      <c r="S2664" s="592">
        <v>0</v>
      </c>
      <c r="T2664" s="990">
        <v>0</v>
      </c>
      <c r="U2664" s="473">
        <v>0</v>
      </c>
      <c r="V2664" s="592">
        <v>0</v>
      </c>
      <c r="W2664" s="592">
        <v>0</v>
      </c>
      <c r="X2664" s="592"/>
      <c r="Y2664" s="592">
        <f t="shared" si="86"/>
        <v>25.488</v>
      </c>
      <c r="Z2664" s="592"/>
      <c r="AA2664" s="592">
        <v>0</v>
      </c>
      <c r="AB2664" s="592">
        <v>341.2</v>
      </c>
      <c r="AC2664" s="592">
        <v>0</v>
      </c>
      <c r="AD2664" s="592">
        <v>0</v>
      </c>
      <c r="AE2664" s="592"/>
      <c r="AF2664" s="1000">
        <v>355.12</v>
      </c>
      <c r="AG2664" s="592">
        <v>0</v>
      </c>
      <c r="AL2664" s="991">
        <v>9</v>
      </c>
    </row>
    <row r="2665" spans="1:38" x14ac:dyDescent="0.2">
      <c r="A2665" s="988">
        <v>39181</v>
      </c>
      <c r="B2665" s="592">
        <v>19.486000000000001</v>
      </c>
      <c r="C2665" s="592"/>
      <c r="D2665" s="592">
        <v>6.6660000000000004</v>
      </c>
      <c r="E2665" s="592"/>
      <c r="F2665" s="592">
        <f t="shared" ref="F2665:F2728" si="89">+B2665+D2665</f>
        <v>26.152000000000001</v>
      </c>
      <c r="G2665" s="592"/>
      <c r="H2665" s="993">
        <v>18.190000000000001</v>
      </c>
      <c r="I2665" s="96">
        <v>8.34</v>
      </c>
      <c r="J2665" s="308"/>
      <c r="K2665" s="789">
        <f t="shared" si="88"/>
        <v>26.53</v>
      </c>
      <c r="L2665" s="789"/>
      <c r="M2665" s="789"/>
      <c r="N2665" s="789"/>
      <c r="O2665" s="789"/>
      <c r="P2665" s="789"/>
      <c r="Q2665" s="789"/>
      <c r="R2665" s="789"/>
      <c r="S2665" s="592">
        <v>0</v>
      </c>
      <c r="T2665" s="990">
        <v>0</v>
      </c>
      <c r="U2665" s="473">
        <v>0</v>
      </c>
      <c r="V2665" s="592">
        <v>0</v>
      </c>
      <c r="W2665" s="592">
        <v>0</v>
      </c>
      <c r="X2665" s="592"/>
      <c r="Y2665" s="592">
        <f t="shared" ref="Y2665:Y2728" si="90">+F2665-S2665-T2665-U2665-V2665+W2665</f>
        <v>26.152000000000001</v>
      </c>
      <c r="Z2665" s="592"/>
      <c r="AA2665" s="592">
        <v>0</v>
      </c>
      <c r="AB2665" s="592">
        <v>341.2</v>
      </c>
      <c r="AC2665" s="592">
        <v>0</v>
      </c>
      <c r="AD2665" s="592">
        <v>0</v>
      </c>
      <c r="AE2665" s="592"/>
      <c r="AF2665" s="592">
        <v>355.1</v>
      </c>
      <c r="AG2665" s="592">
        <v>0</v>
      </c>
      <c r="AL2665" s="991">
        <v>11</v>
      </c>
    </row>
    <row r="2666" spans="1:38" x14ac:dyDescent="0.2">
      <c r="A2666" s="988">
        <v>39182</v>
      </c>
      <c r="B2666" s="631">
        <v>20.596</v>
      </c>
      <c r="C2666" s="631"/>
      <c r="D2666" s="631">
        <v>6.5</v>
      </c>
      <c r="E2666" s="631"/>
      <c r="F2666" s="631">
        <f t="shared" si="89"/>
        <v>27.096</v>
      </c>
      <c r="G2666" s="631"/>
      <c r="H2666" s="993">
        <v>18.95</v>
      </c>
      <c r="I2666" s="96">
        <v>8.01</v>
      </c>
      <c r="J2666" s="308"/>
      <c r="K2666" s="789">
        <f t="shared" si="88"/>
        <v>26.96</v>
      </c>
      <c r="L2666" s="789"/>
      <c r="M2666" s="789"/>
      <c r="N2666" s="789"/>
      <c r="O2666" s="789"/>
      <c r="P2666" s="789"/>
      <c r="Q2666" s="789"/>
      <c r="R2666" s="789"/>
      <c r="S2666" s="631">
        <v>0</v>
      </c>
      <c r="T2666" s="997">
        <v>0</v>
      </c>
      <c r="U2666" s="395">
        <v>0</v>
      </c>
      <c r="V2666" s="631">
        <v>0</v>
      </c>
      <c r="W2666" s="631">
        <v>0</v>
      </c>
      <c r="X2666" s="631"/>
      <c r="Y2666" s="631">
        <f t="shared" si="90"/>
        <v>27.096</v>
      </c>
      <c r="Z2666" s="631"/>
      <c r="AA2666" s="631">
        <v>0</v>
      </c>
      <c r="AB2666" s="996">
        <v>341.2</v>
      </c>
      <c r="AC2666" s="631">
        <v>0</v>
      </c>
      <c r="AD2666" s="631">
        <v>0</v>
      </c>
      <c r="AE2666" s="631"/>
      <c r="AF2666" s="631">
        <v>355.1</v>
      </c>
      <c r="AG2666" s="631">
        <v>0</v>
      </c>
      <c r="AL2666" s="995">
        <v>14</v>
      </c>
    </row>
    <row r="2667" spans="1:38" x14ac:dyDescent="0.2">
      <c r="A2667" s="988">
        <v>39183</v>
      </c>
      <c r="B2667" s="631">
        <v>19.838000000000001</v>
      </c>
      <c r="C2667" s="631"/>
      <c r="D2667" s="631">
        <v>6.8780000000000001</v>
      </c>
      <c r="E2667" s="631"/>
      <c r="F2667" s="631">
        <f t="shared" si="89"/>
        <v>26.716000000000001</v>
      </c>
      <c r="G2667" s="631"/>
      <c r="H2667" s="993">
        <v>18.93</v>
      </c>
      <c r="I2667" s="96">
        <v>8.7200000000000006</v>
      </c>
      <c r="J2667" s="308"/>
      <c r="K2667" s="789">
        <f t="shared" si="88"/>
        <v>27.65</v>
      </c>
      <c r="L2667" s="789"/>
      <c r="M2667" s="789"/>
      <c r="N2667" s="789"/>
      <c r="O2667" s="789"/>
      <c r="P2667" s="789"/>
      <c r="Q2667" s="789"/>
      <c r="R2667" s="789"/>
      <c r="S2667" s="631">
        <v>0</v>
      </c>
      <c r="T2667" s="997">
        <v>0</v>
      </c>
      <c r="U2667" s="395">
        <v>0</v>
      </c>
      <c r="V2667" s="631">
        <v>0</v>
      </c>
      <c r="W2667" s="631">
        <v>0</v>
      </c>
      <c r="X2667" s="631"/>
      <c r="Y2667" s="631">
        <f t="shared" si="90"/>
        <v>26.716000000000001</v>
      </c>
      <c r="Z2667" s="631"/>
      <c r="AA2667" s="631">
        <v>0</v>
      </c>
      <c r="AB2667" s="631">
        <v>341.3</v>
      </c>
      <c r="AC2667" s="631">
        <v>0.41</v>
      </c>
      <c r="AD2667" s="631">
        <v>0</v>
      </c>
      <c r="AE2667" s="631"/>
      <c r="AF2667" s="996">
        <v>355.28</v>
      </c>
      <c r="AG2667" s="631">
        <v>0.94</v>
      </c>
      <c r="AL2667" s="995">
        <v>14</v>
      </c>
    </row>
    <row r="2668" spans="1:38" x14ac:dyDescent="0.2">
      <c r="A2668" s="988">
        <v>39184</v>
      </c>
      <c r="B2668" s="631">
        <v>18.181999999999999</v>
      </c>
      <c r="C2668" s="631"/>
      <c r="D2668" s="631">
        <v>7.34</v>
      </c>
      <c r="E2668" s="631"/>
      <c r="F2668" s="631">
        <f t="shared" si="89"/>
        <v>25.521999999999998</v>
      </c>
      <c r="G2668" s="631"/>
      <c r="H2668" s="993">
        <v>17.48</v>
      </c>
      <c r="I2668" s="96">
        <v>8.99</v>
      </c>
      <c r="J2668" s="308"/>
      <c r="K2668" s="789">
        <f t="shared" si="88"/>
        <v>26.47</v>
      </c>
      <c r="L2668" s="789"/>
      <c r="M2668" s="789"/>
      <c r="N2668" s="789"/>
      <c r="O2668" s="789"/>
      <c r="P2668" s="789"/>
      <c r="Q2668" s="789"/>
      <c r="R2668" s="789"/>
      <c r="S2668" s="631">
        <v>0</v>
      </c>
      <c r="T2668" s="997">
        <v>0</v>
      </c>
      <c r="U2668" s="395">
        <v>0</v>
      </c>
      <c r="V2668" s="631">
        <v>0</v>
      </c>
      <c r="W2668" s="631">
        <v>0</v>
      </c>
      <c r="X2668" s="631"/>
      <c r="Y2668" s="631">
        <f t="shared" si="90"/>
        <v>25.521999999999998</v>
      </c>
      <c r="Z2668" s="631"/>
      <c r="AA2668" s="631">
        <v>0</v>
      </c>
      <c r="AB2668" s="631">
        <v>341.3</v>
      </c>
      <c r="AC2668" s="631">
        <v>0</v>
      </c>
      <c r="AD2668" s="631">
        <v>0</v>
      </c>
      <c r="AE2668" s="631"/>
      <c r="AF2668" s="631">
        <v>355.56</v>
      </c>
      <c r="AG2668" s="631">
        <v>0.08</v>
      </c>
      <c r="AL2668" s="995">
        <v>9</v>
      </c>
    </row>
    <row r="2669" spans="1:38" x14ac:dyDescent="0.2">
      <c r="A2669" s="988">
        <v>39185</v>
      </c>
      <c r="B2669" s="592">
        <v>20.239999999999998</v>
      </c>
      <c r="C2669" s="592"/>
      <c r="D2669" s="592">
        <v>7.0389999999999997</v>
      </c>
      <c r="E2669" s="592"/>
      <c r="F2669" s="592">
        <f t="shared" si="89"/>
        <v>27.278999999999996</v>
      </c>
      <c r="G2669" s="592"/>
      <c r="H2669" s="993">
        <v>19.5</v>
      </c>
      <c r="I2669" s="96">
        <v>8.66</v>
      </c>
      <c r="J2669" s="308"/>
      <c r="K2669" s="789">
        <f t="shared" si="88"/>
        <v>28.16</v>
      </c>
      <c r="L2669" s="789"/>
      <c r="M2669" s="789"/>
      <c r="N2669" s="789"/>
      <c r="O2669" s="789"/>
      <c r="P2669" s="789"/>
      <c r="Q2669" s="789"/>
      <c r="R2669" s="789"/>
      <c r="S2669" s="592">
        <v>0</v>
      </c>
      <c r="T2669" s="990">
        <v>0</v>
      </c>
      <c r="U2669" s="473">
        <v>0</v>
      </c>
      <c r="V2669" s="592">
        <v>0</v>
      </c>
      <c r="W2669" s="592">
        <v>0</v>
      </c>
      <c r="X2669" s="592"/>
      <c r="Y2669" s="592">
        <f t="shared" si="90"/>
        <v>27.278999999999996</v>
      </c>
      <c r="Z2669" s="592"/>
      <c r="AA2669" s="592">
        <v>0</v>
      </c>
      <c r="AB2669" s="631">
        <v>341.3</v>
      </c>
      <c r="AC2669" s="631">
        <v>0</v>
      </c>
      <c r="AD2669" s="631">
        <v>0</v>
      </c>
      <c r="AE2669" s="631"/>
      <c r="AF2669" s="592">
        <v>355.56</v>
      </c>
      <c r="AG2669" s="592">
        <v>0</v>
      </c>
      <c r="AL2669" s="991">
        <v>12</v>
      </c>
    </row>
    <row r="2670" spans="1:38" x14ac:dyDescent="0.2">
      <c r="A2670" s="988">
        <v>39186</v>
      </c>
      <c r="B2670" s="592">
        <v>19.488</v>
      </c>
      <c r="C2670" s="592"/>
      <c r="D2670" s="592">
        <v>6.5730000000000004</v>
      </c>
      <c r="E2670" s="592"/>
      <c r="F2670" s="592">
        <f t="shared" si="89"/>
        <v>26.061</v>
      </c>
      <c r="G2670" s="592"/>
      <c r="H2670" s="993">
        <v>18.059999999999999</v>
      </c>
      <c r="I2670" s="96">
        <v>8.16</v>
      </c>
      <c r="J2670" s="308"/>
      <c r="K2670" s="789">
        <f t="shared" si="88"/>
        <v>26.22</v>
      </c>
      <c r="L2670" s="789"/>
      <c r="M2670" s="789"/>
      <c r="N2670" s="789"/>
      <c r="O2670" s="789"/>
      <c r="P2670" s="789"/>
      <c r="Q2670" s="789"/>
      <c r="R2670" s="789"/>
      <c r="S2670" s="592">
        <v>0</v>
      </c>
      <c r="T2670" s="990">
        <v>0</v>
      </c>
      <c r="U2670" s="473">
        <v>0</v>
      </c>
      <c r="V2670" s="592">
        <v>0</v>
      </c>
      <c r="W2670" s="592">
        <v>0</v>
      </c>
      <c r="X2670" s="592"/>
      <c r="Y2670" s="592">
        <f t="shared" si="90"/>
        <v>26.061</v>
      </c>
      <c r="Z2670" s="592"/>
      <c r="AA2670" s="592">
        <v>0</v>
      </c>
      <c r="AB2670" s="592">
        <v>342.4</v>
      </c>
      <c r="AC2670" s="592">
        <v>2.0699999999999998</v>
      </c>
      <c r="AD2670" s="592">
        <v>0</v>
      </c>
      <c r="AE2670" s="592"/>
      <c r="AF2670" s="592">
        <v>355.6</v>
      </c>
      <c r="AG2670" s="592">
        <v>0.73</v>
      </c>
      <c r="AL2670" s="991">
        <v>10</v>
      </c>
    </row>
    <row r="2671" spans="1:38" x14ac:dyDescent="0.2">
      <c r="A2671" s="988">
        <v>39187</v>
      </c>
      <c r="B2671" s="592">
        <v>18.545999999999999</v>
      </c>
      <c r="C2671" s="592"/>
      <c r="D2671" s="592">
        <v>7.6829999999999998</v>
      </c>
      <c r="E2671" s="592"/>
      <c r="F2671" s="592">
        <f t="shared" si="89"/>
        <v>26.228999999999999</v>
      </c>
      <c r="G2671" s="592"/>
      <c r="H2671" s="993">
        <v>17.739999999999998</v>
      </c>
      <c r="I2671" s="96">
        <v>9.34</v>
      </c>
      <c r="J2671" s="308"/>
      <c r="K2671" s="789">
        <f t="shared" si="88"/>
        <v>27.08</v>
      </c>
      <c r="L2671" s="789"/>
      <c r="M2671" s="789"/>
      <c r="N2671" s="789"/>
      <c r="O2671" s="789"/>
      <c r="P2671" s="789"/>
      <c r="Q2671" s="789"/>
      <c r="R2671" s="789"/>
      <c r="S2671" s="592">
        <v>0</v>
      </c>
      <c r="T2671" s="990">
        <v>0</v>
      </c>
      <c r="U2671" s="473">
        <v>0</v>
      </c>
      <c r="V2671" s="592">
        <v>0</v>
      </c>
      <c r="W2671" s="592">
        <v>0</v>
      </c>
      <c r="X2671" s="592"/>
      <c r="Y2671" s="592">
        <f t="shared" si="90"/>
        <v>26.228999999999999</v>
      </c>
      <c r="Z2671" s="592"/>
      <c r="AA2671" s="592">
        <v>0</v>
      </c>
      <c r="AB2671" s="592">
        <v>343.3</v>
      </c>
      <c r="AC2671" s="592">
        <v>0.95</v>
      </c>
      <c r="AD2671" s="592">
        <v>0</v>
      </c>
      <c r="AE2671" s="592"/>
      <c r="AF2671" s="592">
        <v>355.72</v>
      </c>
      <c r="AG2671" s="592">
        <v>1.18</v>
      </c>
      <c r="AL2671" s="991">
        <v>13</v>
      </c>
    </row>
    <row r="2672" spans="1:38" x14ac:dyDescent="0.2">
      <c r="A2672" s="988">
        <v>39188</v>
      </c>
      <c r="B2672" s="592">
        <v>19.88</v>
      </c>
      <c r="C2672" s="592"/>
      <c r="D2672" s="592">
        <v>6.7160000000000002</v>
      </c>
      <c r="E2672" s="592"/>
      <c r="F2672" s="592">
        <f t="shared" si="89"/>
        <v>26.596</v>
      </c>
      <c r="G2672" s="592"/>
      <c r="H2672" s="993">
        <v>18.84</v>
      </c>
      <c r="I2672" s="96">
        <v>8.3699999999999992</v>
      </c>
      <c r="J2672" s="308"/>
      <c r="K2672" s="789">
        <f t="shared" si="88"/>
        <v>27.21</v>
      </c>
      <c r="L2672" s="789"/>
      <c r="M2672" s="789"/>
      <c r="N2672" s="789"/>
      <c r="O2672" s="789"/>
      <c r="P2672" s="789"/>
      <c r="Q2672" s="789"/>
      <c r="R2672" s="789"/>
      <c r="S2672" s="592">
        <v>0</v>
      </c>
      <c r="T2672" s="990">
        <v>0</v>
      </c>
      <c r="U2672" s="473">
        <v>0</v>
      </c>
      <c r="V2672" s="592">
        <v>0</v>
      </c>
      <c r="W2672" s="592">
        <v>0</v>
      </c>
      <c r="X2672" s="592"/>
      <c r="Y2672" s="592">
        <f t="shared" si="90"/>
        <v>26.596</v>
      </c>
      <c r="Z2672" s="592"/>
      <c r="AA2672" s="592">
        <v>0</v>
      </c>
      <c r="AB2672" s="592">
        <v>341.9</v>
      </c>
      <c r="AC2672" s="592">
        <v>0</v>
      </c>
      <c r="AD2672" s="592">
        <v>0</v>
      </c>
      <c r="AE2672" s="592"/>
      <c r="AF2672" s="996">
        <v>355.63</v>
      </c>
      <c r="AG2672" s="631">
        <v>0</v>
      </c>
      <c r="AL2672" s="991">
        <v>24</v>
      </c>
    </row>
    <row r="2673" spans="1:38" x14ac:dyDescent="0.2">
      <c r="A2673" s="988">
        <v>39189</v>
      </c>
      <c r="B2673" s="592">
        <v>21.527000000000001</v>
      </c>
      <c r="C2673" s="592"/>
      <c r="D2673" s="592">
        <v>7.4589999999999996</v>
      </c>
      <c r="E2673" s="592"/>
      <c r="F2673" s="592">
        <f t="shared" si="89"/>
        <v>28.986000000000001</v>
      </c>
      <c r="G2673" s="592"/>
      <c r="H2673" s="993">
        <v>20.18</v>
      </c>
      <c r="I2673" s="96">
        <v>8.93</v>
      </c>
      <c r="J2673" s="308"/>
      <c r="K2673" s="789">
        <f t="shared" si="88"/>
        <v>29.11</v>
      </c>
      <c r="L2673" s="789"/>
      <c r="M2673" s="789"/>
      <c r="N2673" s="789"/>
      <c r="O2673" s="789"/>
      <c r="P2673" s="789"/>
      <c r="Q2673" s="789"/>
      <c r="R2673" s="789"/>
      <c r="S2673" s="592">
        <v>0</v>
      </c>
      <c r="T2673" s="990">
        <v>0</v>
      </c>
      <c r="U2673" s="473">
        <v>0</v>
      </c>
      <c r="V2673" s="592">
        <v>0</v>
      </c>
      <c r="W2673" s="592">
        <v>0</v>
      </c>
      <c r="X2673" s="592"/>
      <c r="Y2673" s="592">
        <f t="shared" si="90"/>
        <v>28.986000000000001</v>
      </c>
      <c r="Z2673" s="592"/>
      <c r="AA2673" s="592">
        <v>0</v>
      </c>
      <c r="AB2673" s="592">
        <v>341.7</v>
      </c>
      <c r="AC2673" s="592">
        <v>0</v>
      </c>
      <c r="AD2673" s="592">
        <v>0</v>
      </c>
      <c r="AE2673" s="592"/>
      <c r="AF2673" s="592">
        <v>355.48</v>
      </c>
      <c r="AG2673" s="592">
        <v>0</v>
      </c>
      <c r="AL2673" s="991">
        <v>28</v>
      </c>
    </row>
    <row r="2674" spans="1:38" x14ac:dyDescent="0.2">
      <c r="A2674" s="988">
        <v>39190</v>
      </c>
      <c r="B2674" s="592">
        <v>20.568999999999999</v>
      </c>
      <c r="C2674" s="592"/>
      <c r="D2674" s="592">
        <v>7.1289999999999996</v>
      </c>
      <c r="E2674" s="592"/>
      <c r="F2674" s="592">
        <f t="shared" si="89"/>
        <v>27.698</v>
      </c>
      <c r="G2674" s="592"/>
      <c r="H2674" s="993">
        <v>20.309999999999999</v>
      </c>
      <c r="I2674" s="96">
        <v>8.69</v>
      </c>
      <c r="J2674" s="308"/>
      <c r="K2674" s="789">
        <f t="shared" si="88"/>
        <v>29</v>
      </c>
      <c r="L2674" s="789"/>
      <c r="M2674" s="789"/>
      <c r="N2674" s="789"/>
      <c r="O2674" s="789"/>
      <c r="P2674" s="789"/>
      <c r="Q2674" s="789"/>
      <c r="R2674" s="789"/>
      <c r="S2674" s="592">
        <v>0</v>
      </c>
      <c r="T2674" s="990">
        <v>0</v>
      </c>
      <c r="U2674" s="473">
        <v>0</v>
      </c>
      <c r="V2674" s="592">
        <v>0</v>
      </c>
      <c r="W2674" s="592">
        <v>0</v>
      </c>
      <c r="X2674" s="592"/>
      <c r="Y2674" s="592">
        <f t="shared" si="90"/>
        <v>27.698</v>
      </c>
      <c r="Z2674" s="592"/>
      <c r="AA2674" s="592">
        <v>0</v>
      </c>
      <c r="AB2674" s="592">
        <v>341.5</v>
      </c>
      <c r="AC2674" s="592">
        <v>0.02</v>
      </c>
      <c r="AD2674" s="592">
        <v>0</v>
      </c>
      <c r="AE2674" s="592"/>
      <c r="AF2674" s="592">
        <v>355.42</v>
      </c>
      <c r="AG2674" s="592">
        <v>0</v>
      </c>
      <c r="AL2674" s="991">
        <v>15</v>
      </c>
    </row>
    <row r="2675" spans="1:38" x14ac:dyDescent="0.2">
      <c r="A2675" s="988">
        <v>39191</v>
      </c>
      <c r="B2675" s="592">
        <v>21.363</v>
      </c>
      <c r="C2675" s="592"/>
      <c r="D2675" s="592">
        <v>6.7389999999999999</v>
      </c>
      <c r="E2675" s="592"/>
      <c r="F2675" s="592">
        <f t="shared" si="89"/>
        <v>28.102</v>
      </c>
      <c r="G2675" s="592"/>
      <c r="H2675" s="993">
        <v>20.59</v>
      </c>
      <c r="I2675" s="96">
        <v>8.34</v>
      </c>
      <c r="J2675" s="308"/>
      <c r="K2675" s="789">
        <f t="shared" si="88"/>
        <v>28.93</v>
      </c>
      <c r="L2675" s="789"/>
      <c r="M2675" s="789"/>
      <c r="N2675" s="789"/>
      <c r="O2675" s="789"/>
      <c r="P2675" s="789"/>
      <c r="Q2675" s="789"/>
      <c r="R2675" s="789"/>
      <c r="S2675" s="592">
        <v>0</v>
      </c>
      <c r="T2675" s="990">
        <v>0</v>
      </c>
      <c r="U2675" s="473">
        <v>0</v>
      </c>
      <c r="V2675" s="592">
        <v>0</v>
      </c>
      <c r="W2675" s="592">
        <v>0</v>
      </c>
      <c r="X2675" s="592"/>
      <c r="Y2675" s="592">
        <f t="shared" si="90"/>
        <v>28.102</v>
      </c>
      <c r="Z2675" s="592"/>
      <c r="AA2675" s="592">
        <v>0</v>
      </c>
      <c r="AB2675" s="592">
        <v>341.4</v>
      </c>
      <c r="AC2675" s="592">
        <v>0</v>
      </c>
      <c r="AD2675" s="592">
        <v>0</v>
      </c>
      <c r="AE2675" s="592"/>
      <c r="AF2675" s="631">
        <v>355.42</v>
      </c>
      <c r="AG2675" s="631">
        <v>0.05</v>
      </c>
      <c r="AL2675" s="991">
        <v>20</v>
      </c>
    </row>
    <row r="2676" spans="1:38" x14ac:dyDescent="0.2">
      <c r="A2676" s="988">
        <v>39192</v>
      </c>
      <c r="B2676" s="592">
        <v>21.905000000000001</v>
      </c>
      <c r="C2676" s="592"/>
      <c r="D2676" s="592">
        <v>7.29</v>
      </c>
      <c r="E2676" s="592"/>
      <c r="F2676" s="592">
        <f t="shared" si="89"/>
        <v>29.195</v>
      </c>
      <c r="G2676" s="592"/>
      <c r="H2676" s="993">
        <v>19.809999999999999</v>
      </c>
      <c r="I2676" s="96">
        <v>8.77</v>
      </c>
      <c r="J2676" s="308"/>
      <c r="K2676" s="789">
        <f t="shared" si="88"/>
        <v>28.58</v>
      </c>
      <c r="L2676" s="789"/>
      <c r="M2676" s="789"/>
      <c r="N2676" s="789"/>
      <c r="O2676" s="789"/>
      <c r="P2676" s="789"/>
      <c r="Q2676" s="789"/>
      <c r="R2676" s="789"/>
      <c r="S2676" s="592">
        <v>0</v>
      </c>
      <c r="T2676" s="990">
        <v>0</v>
      </c>
      <c r="U2676" s="473">
        <v>0</v>
      </c>
      <c r="V2676" s="592">
        <v>0</v>
      </c>
      <c r="W2676" s="592">
        <v>0</v>
      </c>
      <c r="X2676" s="592"/>
      <c r="Y2676" s="592">
        <f t="shared" si="90"/>
        <v>29.195</v>
      </c>
      <c r="Z2676" s="592"/>
      <c r="AA2676" s="592">
        <v>0</v>
      </c>
      <c r="AB2676" s="592">
        <v>341.4</v>
      </c>
      <c r="AC2676" s="592">
        <v>0</v>
      </c>
      <c r="AD2676" s="592">
        <v>0</v>
      </c>
      <c r="AE2676" s="592"/>
      <c r="AF2676" s="631">
        <v>355.35</v>
      </c>
      <c r="AG2676" s="631">
        <v>0</v>
      </c>
      <c r="AL2676" s="991">
        <v>0</v>
      </c>
    </row>
    <row r="2677" spans="1:38" x14ac:dyDescent="0.2">
      <c r="A2677" s="988">
        <v>39193</v>
      </c>
      <c r="B2677" s="592">
        <v>21.437000000000001</v>
      </c>
      <c r="C2677" s="592"/>
      <c r="D2677" s="592">
        <v>6.47</v>
      </c>
      <c r="E2677" s="592"/>
      <c r="F2677" s="592">
        <f t="shared" si="89"/>
        <v>27.907</v>
      </c>
      <c r="G2677" s="592"/>
      <c r="H2677" s="993">
        <v>20.16</v>
      </c>
      <c r="I2677" s="96">
        <v>8.02</v>
      </c>
      <c r="J2677" s="308"/>
      <c r="K2677" s="789">
        <f t="shared" si="88"/>
        <v>28.18</v>
      </c>
      <c r="L2677" s="789"/>
      <c r="M2677" s="789"/>
      <c r="N2677" s="789"/>
      <c r="O2677" s="789"/>
      <c r="P2677" s="789"/>
      <c r="Q2677" s="789"/>
      <c r="R2677" s="789"/>
      <c r="S2677" s="592">
        <v>0</v>
      </c>
      <c r="T2677" s="990">
        <v>0</v>
      </c>
      <c r="U2677" s="473">
        <v>0</v>
      </c>
      <c r="V2677" s="592">
        <v>0</v>
      </c>
      <c r="W2677" s="592">
        <v>0</v>
      </c>
      <c r="X2677" s="592"/>
      <c r="Y2677" s="592">
        <f t="shared" si="90"/>
        <v>27.907</v>
      </c>
      <c r="Z2677" s="592"/>
      <c r="AA2677" s="592">
        <v>0</v>
      </c>
      <c r="AB2677" s="592">
        <v>341.4</v>
      </c>
      <c r="AC2677" s="592">
        <v>0</v>
      </c>
      <c r="AD2677" s="592">
        <v>0</v>
      </c>
      <c r="AE2677" s="592"/>
      <c r="AF2677" s="592">
        <v>355.26</v>
      </c>
      <c r="AG2677" s="592">
        <v>0</v>
      </c>
      <c r="AL2677" s="991">
        <v>17</v>
      </c>
    </row>
    <row r="2678" spans="1:38" x14ac:dyDescent="0.2">
      <c r="A2678" s="988">
        <v>39194</v>
      </c>
      <c r="B2678" s="592">
        <v>22.588000000000001</v>
      </c>
      <c r="C2678" s="592"/>
      <c r="D2678" s="592">
        <v>7.2460000000000004</v>
      </c>
      <c r="E2678" s="592"/>
      <c r="F2678" s="592">
        <f t="shared" si="89"/>
        <v>29.834000000000003</v>
      </c>
      <c r="G2678" s="592"/>
      <c r="H2678" s="993">
        <v>21.04</v>
      </c>
      <c r="I2678" s="96">
        <v>9.43</v>
      </c>
      <c r="J2678" s="308"/>
      <c r="K2678" s="789">
        <f t="shared" si="88"/>
        <v>30.47</v>
      </c>
      <c r="L2678" s="789"/>
      <c r="M2678" s="789"/>
      <c r="N2678" s="789"/>
      <c r="O2678" s="789"/>
      <c r="P2678" s="789"/>
      <c r="Q2678" s="789"/>
      <c r="R2678" s="789"/>
      <c r="S2678" s="592">
        <v>0</v>
      </c>
      <c r="T2678" s="990">
        <v>0</v>
      </c>
      <c r="U2678" s="473">
        <v>0</v>
      </c>
      <c r="V2678" s="592">
        <v>0</v>
      </c>
      <c r="W2678" s="592">
        <v>0</v>
      </c>
      <c r="X2678" s="592"/>
      <c r="Y2678" s="592">
        <f t="shared" si="90"/>
        <v>29.834000000000003</v>
      </c>
      <c r="Z2678" s="592"/>
      <c r="AA2678" s="592">
        <v>0</v>
      </c>
      <c r="AB2678" s="592">
        <v>341.3</v>
      </c>
      <c r="AC2678" s="592">
        <v>0</v>
      </c>
      <c r="AD2678" s="592">
        <v>0</v>
      </c>
      <c r="AE2678" s="592"/>
      <c r="AF2678" s="592">
        <v>355.21</v>
      </c>
      <c r="AG2678" s="592">
        <v>0</v>
      </c>
      <c r="AL2678" s="991">
        <v>18</v>
      </c>
    </row>
    <row r="2679" spans="1:38" x14ac:dyDescent="0.2">
      <c r="A2679" s="988">
        <v>39195</v>
      </c>
      <c r="B2679" s="592">
        <v>23.021000000000001</v>
      </c>
      <c r="C2679" s="592"/>
      <c r="D2679" s="592">
        <v>7.15</v>
      </c>
      <c r="E2679" s="592"/>
      <c r="F2679" s="592">
        <f t="shared" si="89"/>
        <v>30.170999999999999</v>
      </c>
      <c r="G2679" s="592"/>
      <c r="H2679" s="993">
        <v>21.83</v>
      </c>
      <c r="I2679" s="96">
        <v>8.58</v>
      </c>
      <c r="J2679" s="308"/>
      <c r="K2679" s="789">
        <f t="shared" si="88"/>
        <v>30.409999999999997</v>
      </c>
      <c r="L2679" s="789"/>
      <c r="M2679" s="789"/>
      <c r="N2679" s="789"/>
      <c r="O2679" s="789"/>
      <c r="P2679" s="789"/>
      <c r="Q2679" s="789"/>
      <c r="R2679" s="789"/>
      <c r="S2679" s="592">
        <v>0</v>
      </c>
      <c r="T2679" s="990">
        <v>0</v>
      </c>
      <c r="U2679" s="473">
        <v>0</v>
      </c>
      <c r="V2679" s="592">
        <v>0</v>
      </c>
      <c r="W2679" s="592">
        <v>0</v>
      </c>
      <c r="X2679" s="592"/>
      <c r="Y2679" s="592">
        <f t="shared" si="90"/>
        <v>30.170999999999999</v>
      </c>
      <c r="Z2679" s="592"/>
      <c r="AA2679" s="592">
        <v>0</v>
      </c>
      <c r="AB2679" s="631">
        <v>341.3</v>
      </c>
      <c r="AC2679" s="631">
        <v>0</v>
      </c>
      <c r="AD2679" s="631">
        <v>0</v>
      </c>
      <c r="AE2679" s="631"/>
      <c r="AF2679" s="592">
        <v>355.18</v>
      </c>
      <c r="AG2679" s="592">
        <v>0</v>
      </c>
      <c r="AL2679" s="991">
        <v>7</v>
      </c>
    </row>
    <row r="2680" spans="1:38" x14ac:dyDescent="0.2">
      <c r="A2680" s="988">
        <v>39196</v>
      </c>
      <c r="B2680" s="631">
        <v>23.625</v>
      </c>
      <c r="C2680" s="631"/>
      <c r="D2680" s="631">
        <v>8.2140000000000004</v>
      </c>
      <c r="E2680" s="631"/>
      <c r="F2680" s="631">
        <f t="shared" si="89"/>
        <v>31.838999999999999</v>
      </c>
      <c r="G2680" s="631"/>
      <c r="H2680" s="993">
        <v>21.94</v>
      </c>
      <c r="I2680" s="96">
        <v>9.42</v>
      </c>
      <c r="J2680" s="308"/>
      <c r="K2680" s="789">
        <f t="shared" si="88"/>
        <v>31.36</v>
      </c>
      <c r="L2680" s="789"/>
      <c r="M2680" s="789"/>
      <c r="N2680" s="789"/>
      <c r="O2680" s="789"/>
      <c r="P2680" s="789"/>
      <c r="Q2680" s="789"/>
      <c r="R2680" s="789"/>
      <c r="S2680" s="631">
        <v>0</v>
      </c>
      <c r="T2680" s="997">
        <v>0</v>
      </c>
      <c r="U2680" s="395">
        <v>0</v>
      </c>
      <c r="V2680" s="631">
        <v>0</v>
      </c>
      <c r="W2680" s="631">
        <v>0</v>
      </c>
      <c r="X2680" s="631"/>
      <c r="Y2680" s="631">
        <f t="shared" si="90"/>
        <v>31.838999999999999</v>
      </c>
      <c r="Z2680" s="631"/>
      <c r="AA2680" s="631">
        <v>0</v>
      </c>
      <c r="AB2680" s="631">
        <v>341.3</v>
      </c>
      <c r="AC2680" s="631">
        <v>0</v>
      </c>
      <c r="AD2680" s="631">
        <v>0</v>
      </c>
      <c r="AE2680" s="631"/>
      <c r="AF2680" s="631">
        <v>355.14</v>
      </c>
      <c r="AG2680" s="631">
        <v>0</v>
      </c>
      <c r="AL2680" s="995">
        <v>21</v>
      </c>
    </row>
    <row r="2681" spans="1:38" x14ac:dyDescent="0.2">
      <c r="A2681" s="988">
        <v>39197</v>
      </c>
      <c r="B2681" s="631">
        <v>25.425999999999998</v>
      </c>
      <c r="C2681" s="631"/>
      <c r="D2681" s="631">
        <v>8.0449999999999999</v>
      </c>
      <c r="E2681" s="631"/>
      <c r="F2681" s="631">
        <f t="shared" si="89"/>
        <v>33.470999999999997</v>
      </c>
      <c r="G2681" s="631"/>
      <c r="H2681" s="993">
        <v>24.38</v>
      </c>
      <c r="I2681" s="96">
        <v>10.119999999999999</v>
      </c>
      <c r="J2681" s="308"/>
      <c r="K2681" s="789">
        <f t="shared" si="88"/>
        <v>34.5</v>
      </c>
      <c r="L2681" s="789"/>
      <c r="M2681" s="789"/>
      <c r="N2681" s="789"/>
      <c r="O2681" s="789"/>
      <c r="P2681" s="789"/>
      <c r="Q2681" s="789"/>
      <c r="R2681" s="789"/>
      <c r="S2681" s="631">
        <v>0</v>
      </c>
      <c r="T2681" s="997">
        <v>0</v>
      </c>
      <c r="U2681" s="395">
        <v>0</v>
      </c>
      <c r="V2681" s="631">
        <v>0</v>
      </c>
      <c r="W2681" s="631">
        <v>0</v>
      </c>
      <c r="X2681" s="631"/>
      <c r="Y2681" s="631">
        <f t="shared" si="90"/>
        <v>33.470999999999997</v>
      </c>
      <c r="Z2681" s="631"/>
      <c r="AA2681" s="631">
        <v>0</v>
      </c>
      <c r="AB2681" s="1001"/>
      <c r="AC2681" s="1001"/>
      <c r="AD2681" s="1001"/>
      <c r="AE2681" s="1001"/>
      <c r="AF2681" s="592">
        <v>355.18</v>
      </c>
      <c r="AG2681" s="592">
        <v>0</v>
      </c>
      <c r="AL2681" s="991">
        <v>18</v>
      </c>
    </row>
    <row r="2682" spans="1:38" x14ac:dyDescent="0.2">
      <c r="A2682" s="988">
        <v>39198</v>
      </c>
      <c r="B2682" s="631">
        <v>23.701000000000001</v>
      </c>
      <c r="C2682" s="631"/>
      <c r="D2682" s="631">
        <v>7.0730000000000004</v>
      </c>
      <c r="E2682" s="631"/>
      <c r="F2682" s="631">
        <f t="shared" si="89"/>
        <v>30.774000000000001</v>
      </c>
      <c r="G2682" s="631"/>
      <c r="H2682" s="993">
        <v>23.701000000000001</v>
      </c>
      <c r="I2682" s="96">
        <v>8.82</v>
      </c>
      <c r="J2682" s="308"/>
      <c r="K2682" s="789">
        <f t="shared" si="88"/>
        <v>32.521000000000001</v>
      </c>
      <c r="L2682" s="789"/>
      <c r="M2682" s="789"/>
      <c r="N2682" s="789"/>
      <c r="O2682" s="789"/>
      <c r="P2682" s="789"/>
      <c r="Q2682" s="789"/>
      <c r="R2682" s="789"/>
      <c r="S2682" s="631">
        <v>0</v>
      </c>
      <c r="T2682" s="997">
        <v>0</v>
      </c>
      <c r="U2682" s="395">
        <v>0</v>
      </c>
      <c r="V2682" s="631">
        <v>0</v>
      </c>
      <c r="W2682" s="631">
        <v>0</v>
      </c>
      <c r="X2682" s="631"/>
      <c r="Y2682" s="631">
        <f t="shared" si="90"/>
        <v>30.774000000000001</v>
      </c>
      <c r="Z2682" s="631"/>
      <c r="AA2682" s="631">
        <v>0</v>
      </c>
      <c r="AB2682" s="631">
        <v>341.3</v>
      </c>
      <c r="AC2682" s="631">
        <v>0</v>
      </c>
      <c r="AD2682" s="631">
        <v>0</v>
      </c>
      <c r="AE2682" s="631"/>
      <c r="AF2682" s="592">
        <v>355</v>
      </c>
      <c r="AG2682" s="592">
        <v>0</v>
      </c>
      <c r="AL2682" s="991">
        <v>22</v>
      </c>
    </row>
    <row r="2683" spans="1:38" x14ac:dyDescent="0.2">
      <c r="A2683" s="988">
        <v>39199</v>
      </c>
      <c r="B2683" s="631">
        <v>21.873999999999999</v>
      </c>
      <c r="C2683" s="631"/>
      <c r="D2683" s="631">
        <v>6.5730000000000004</v>
      </c>
      <c r="E2683" s="631"/>
      <c r="F2683" s="631">
        <f t="shared" si="89"/>
        <v>28.446999999999999</v>
      </c>
      <c r="G2683" s="631"/>
      <c r="H2683" s="993">
        <v>20.84</v>
      </c>
      <c r="I2683" s="96">
        <v>8.14</v>
      </c>
      <c r="J2683" s="308"/>
      <c r="K2683" s="789">
        <f t="shared" si="88"/>
        <v>28.98</v>
      </c>
      <c r="L2683" s="789"/>
      <c r="M2683" s="789"/>
      <c r="N2683" s="789"/>
      <c r="O2683" s="789"/>
      <c r="P2683" s="789"/>
      <c r="Q2683" s="789"/>
      <c r="R2683" s="789"/>
      <c r="S2683" s="631">
        <v>0</v>
      </c>
      <c r="T2683" s="997">
        <v>0</v>
      </c>
      <c r="U2683" s="395">
        <v>0</v>
      </c>
      <c r="V2683" s="631">
        <v>0</v>
      </c>
      <c r="W2683" s="631">
        <v>0</v>
      </c>
      <c r="X2683" s="631"/>
      <c r="Y2683" s="631">
        <f t="shared" si="90"/>
        <v>28.446999999999999</v>
      </c>
      <c r="Z2683" s="631"/>
      <c r="AA2683" s="631">
        <v>0</v>
      </c>
      <c r="AB2683" s="631">
        <v>341.3</v>
      </c>
      <c r="AC2683" s="631">
        <v>0.02</v>
      </c>
      <c r="AD2683" s="631">
        <v>0</v>
      </c>
      <c r="AE2683" s="631"/>
      <c r="AF2683" s="592">
        <v>355.24</v>
      </c>
      <c r="AG2683" s="592">
        <v>0</v>
      </c>
      <c r="AL2683" s="991">
        <v>15</v>
      </c>
    </row>
    <row r="2684" spans="1:38" x14ac:dyDescent="0.2">
      <c r="A2684" s="988">
        <v>39200</v>
      </c>
      <c r="B2684" s="631">
        <v>23.318999999999999</v>
      </c>
      <c r="C2684" s="631"/>
      <c r="D2684" s="631">
        <v>6.4379999999999997</v>
      </c>
      <c r="E2684" s="631"/>
      <c r="F2684" s="631">
        <f t="shared" si="89"/>
        <v>29.756999999999998</v>
      </c>
      <c r="G2684" s="631"/>
      <c r="H2684" s="993">
        <v>22.77</v>
      </c>
      <c r="I2684" s="96">
        <v>8.4</v>
      </c>
      <c r="J2684" s="308"/>
      <c r="K2684" s="789">
        <f t="shared" si="88"/>
        <v>31.17</v>
      </c>
      <c r="L2684" s="789"/>
      <c r="M2684" s="789"/>
      <c r="N2684" s="789"/>
      <c r="O2684" s="789"/>
      <c r="P2684" s="789"/>
      <c r="Q2684" s="789"/>
      <c r="R2684" s="789"/>
      <c r="S2684" s="631">
        <v>0</v>
      </c>
      <c r="T2684" s="997">
        <v>0</v>
      </c>
      <c r="U2684" s="395">
        <v>0</v>
      </c>
      <c r="V2684" s="631">
        <v>0</v>
      </c>
      <c r="W2684" s="631">
        <v>0</v>
      </c>
      <c r="X2684" s="631"/>
      <c r="Y2684" s="631">
        <f t="shared" si="90"/>
        <v>29.756999999999998</v>
      </c>
      <c r="Z2684" s="631"/>
      <c r="AA2684" s="631">
        <v>0</v>
      </c>
      <c r="AB2684" s="631">
        <v>341.2</v>
      </c>
      <c r="AC2684" s="631">
        <v>0</v>
      </c>
      <c r="AD2684" s="631">
        <v>0</v>
      </c>
      <c r="AE2684" s="631"/>
      <c r="AF2684" s="592">
        <v>355.2</v>
      </c>
      <c r="AG2684" s="592">
        <v>0.05</v>
      </c>
      <c r="AL2684" s="991">
        <v>10</v>
      </c>
    </row>
    <row r="2685" spans="1:38" x14ac:dyDescent="0.2">
      <c r="A2685" s="988">
        <v>39201</v>
      </c>
      <c r="B2685" s="592">
        <v>22.303999999999998</v>
      </c>
      <c r="C2685" s="592"/>
      <c r="D2685" s="592">
        <v>7.4009999999999998</v>
      </c>
      <c r="E2685" s="592"/>
      <c r="F2685" s="592">
        <f t="shared" si="89"/>
        <v>29.704999999999998</v>
      </c>
      <c r="G2685" s="592"/>
      <c r="H2685" s="993">
        <v>21.05</v>
      </c>
      <c r="I2685" s="96">
        <v>8.6300000000000008</v>
      </c>
      <c r="J2685" s="308"/>
      <c r="K2685" s="789">
        <f t="shared" si="88"/>
        <v>29.68</v>
      </c>
      <c r="L2685" s="789"/>
      <c r="M2685" s="789"/>
      <c r="N2685" s="789"/>
      <c r="O2685" s="789"/>
      <c r="P2685" s="789"/>
      <c r="Q2685" s="789"/>
      <c r="R2685" s="789"/>
      <c r="S2685" s="631">
        <v>0</v>
      </c>
      <c r="T2685" s="997">
        <v>0</v>
      </c>
      <c r="U2685" s="395">
        <v>0</v>
      </c>
      <c r="V2685" s="631">
        <v>0</v>
      </c>
      <c r="W2685" s="631">
        <v>0</v>
      </c>
      <c r="X2685" s="631"/>
      <c r="Y2685" s="592">
        <f t="shared" si="90"/>
        <v>29.704999999999998</v>
      </c>
      <c r="Z2685" s="592"/>
      <c r="AA2685" s="592">
        <v>0</v>
      </c>
      <c r="AB2685" s="592">
        <v>341.2</v>
      </c>
      <c r="AC2685" s="592">
        <v>0</v>
      </c>
      <c r="AD2685" s="592">
        <v>0</v>
      </c>
      <c r="AE2685" s="592"/>
      <c r="AF2685" s="592">
        <v>355.11</v>
      </c>
      <c r="AG2685" s="592">
        <v>0</v>
      </c>
      <c r="AL2685" s="991">
        <v>15</v>
      </c>
    </row>
    <row r="2686" spans="1:38" x14ac:dyDescent="0.2">
      <c r="A2686" s="988">
        <v>39202</v>
      </c>
      <c r="B2686" s="592">
        <v>23.318000000000001</v>
      </c>
      <c r="C2686" s="592"/>
      <c r="D2686" s="592">
        <v>8.0060000000000002</v>
      </c>
      <c r="E2686" s="592"/>
      <c r="F2686" s="592">
        <f t="shared" si="89"/>
        <v>31.324000000000002</v>
      </c>
      <c r="G2686" s="592"/>
      <c r="H2686" s="993">
        <v>22.11</v>
      </c>
      <c r="I2686" s="96">
        <v>9.57</v>
      </c>
      <c r="J2686" s="308"/>
      <c r="K2686" s="789">
        <f t="shared" si="88"/>
        <v>31.68</v>
      </c>
      <c r="L2686" s="789"/>
      <c r="M2686" s="789"/>
      <c r="N2686" s="789"/>
      <c r="O2686" s="789"/>
      <c r="P2686" s="789"/>
      <c r="Q2686" s="789"/>
      <c r="R2686" s="789"/>
      <c r="S2686" s="631">
        <v>0</v>
      </c>
      <c r="T2686" s="997">
        <v>0</v>
      </c>
      <c r="U2686" s="395">
        <v>0</v>
      </c>
      <c r="V2686" s="631">
        <v>0</v>
      </c>
      <c r="W2686" s="631">
        <v>0</v>
      </c>
      <c r="X2686" s="631"/>
      <c r="Y2686" s="592">
        <f t="shared" si="90"/>
        <v>31.324000000000002</v>
      </c>
      <c r="Z2686" s="592"/>
      <c r="AA2686" s="592">
        <v>0</v>
      </c>
      <c r="AB2686" s="592">
        <v>341.2</v>
      </c>
      <c r="AC2686" s="592">
        <v>0</v>
      </c>
      <c r="AD2686" s="592">
        <v>0</v>
      </c>
      <c r="AE2686" s="592"/>
      <c r="AF2686" s="1000">
        <v>355.07</v>
      </c>
      <c r="AG2686" s="592">
        <v>0</v>
      </c>
      <c r="AL2686" s="991">
        <v>20</v>
      </c>
    </row>
    <row r="2687" spans="1:38" x14ac:dyDescent="0.2">
      <c r="A2687" s="988">
        <v>39203</v>
      </c>
      <c r="B2687" s="592">
        <v>24.154</v>
      </c>
      <c r="C2687" s="592"/>
      <c r="D2687" s="592">
        <v>9.202</v>
      </c>
      <c r="E2687" s="592"/>
      <c r="F2687" s="592">
        <f t="shared" si="89"/>
        <v>33.356000000000002</v>
      </c>
      <c r="G2687" s="1011"/>
      <c r="H2687" s="796">
        <v>23.03</v>
      </c>
      <c r="I2687" s="308">
        <v>11.18</v>
      </c>
      <c r="J2687" s="308"/>
      <c r="K2687" s="789">
        <f>H2687+I2687</f>
        <v>34.21</v>
      </c>
      <c r="L2687" s="789"/>
      <c r="M2687" s="789"/>
      <c r="N2687" s="789"/>
      <c r="O2687" s="789"/>
      <c r="P2687" s="789"/>
      <c r="Q2687" s="789"/>
      <c r="R2687" s="789"/>
      <c r="S2687" s="592">
        <v>0</v>
      </c>
      <c r="T2687" s="990">
        <v>0</v>
      </c>
      <c r="U2687" s="473">
        <v>0</v>
      </c>
      <c r="V2687" s="592">
        <v>0</v>
      </c>
      <c r="W2687" s="592">
        <v>0</v>
      </c>
      <c r="X2687" s="592"/>
      <c r="Y2687" s="592">
        <f t="shared" si="90"/>
        <v>33.356000000000002</v>
      </c>
      <c r="Z2687" s="592"/>
      <c r="AA2687" s="592">
        <v>0</v>
      </c>
      <c r="AB2687" s="631">
        <v>341.2</v>
      </c>
      <c r="AC2687" s="631">
        <v>0</v>
      </c>
      <c r="AD2687" s="631">
        <v>0</v>
      </c>
      <c r="AE2687" s="631"/>
      <c r="AF2687" s="631">
        <v>355.04</v>
      </c>
      <c r="AG2687" s="631">
        <v>0</v>
      </c>
      <c r="AL2687" s="991">
        <v>22</v>
      </c>
    </row>
    <row r="2688" spans="1:38" x14ac:dyDescent="0.2">
      <c r="A2688" s="988">
        <v>39204</v>
      </c>
      <c r="B2688" s="592">
        <v>24.297999999999998</v>
      </c>
      <c r="C2688" s="592"/>
      <c r="D2688" s="592">
        <v>9.6890000000000001</v>
      </c>
      <c r="E2688" s="592"/>
      <c r="F2688" s="592">
        <f t="shared" si="89"/>
        <v>33.986999999999995</v>
      </c>
      <c r="G2688" s="266"/>
      <c r="H2688" s="798">
        <v>22.53</v>
      </c>
      <c r="I2688" s="96">
        <v>11.43</v>
      </c>
      <c r="J2688" s="308"/>
      <c r="K2688" s="789">
        <f t="shared" ref="K2688:K2717" si="91">H2688+I2688</f>
        <v>33.96</v>
      </c>
      <c r="L2688" s="789"/>
      <c r="M2688" s="789"/>
      <c r="N2688" s="789"/>
      <c r="O2688" s="789"/>
      <c r="P2688" s="789"/>
      <c r="Q2688" s="789"/>
      <c r="R2688" s="789"/>
      <c r="S2688" s="592">
        <v>0</v>
      </c>
      <c r="T2688" s="990">
        <v>0</v>
      </c>
      <c r="U2688" s="473">
        <v>0</v>
      </c>
      <c r="V2688" s="592">
        <v>0</v>
      </c>
      <c r="W2688" s="592">
        <v>0</v>
      </c>
      <c r="X2688" s="592"/>
      <c r="Y2688" s="592">
        <f t="shared" si="90"/>
        <v>33.986999999999995</v>
      </c>
      <c r="Z2688" s="592"/>
      <c r="AA2688" s="592">
        <v>0</v>
      </c>
      <c r="AB2688" s="592">
        <v>341.2</v>
      </c>
      <c r="AC2688" s="592">
        <v>0</v>
      </c>
      <c r="AD2688" s="592">
        <v>0</v>
      </c>
      <c r="AE2688" s="592"/>
      <c r="AF2688" s="631">
        <v>355.03</v>
      </c>
      <c r="AG2688" s="631">
        <v>0</v>
      </c>
      <c r="AL2688" s="991">
        <v>22</v>
      </c>
    </row>
    <row r="2689" spans="1:38" x14ac:dyDescent="0.2">
      <c r="A2689" s="988">
        <v>39205</v>
      </c>
      <c r="B2689" s="993">
        <v>20.172000000000001</v>
      </c>
      <c r="C2689" s="993"/>
      <c r="D2689" s="592">
        <v>9.9589999999999996</v>
      </c>
      <c r="E2689" s="592"/>
      <c r="F2689" s="592">
        <f t="shared" si="89"/>
        <v>30.131</v>
      </c>
      <c r="G2689" s="266"/>
      <c r="H2689" s="798">
        <v>20.420000000000002</v>
      </c>
      <c r="I2689" s="96">
        <v>12.06</v>
      </c>
      <c r="J2689" s="308"/>
      <c r="K2689" s="789">
        <f t="shared" si="91"/>
        <v>32.480000000000004</v>
      </c>
      <c r="L2689" s="789"/>
      <c r="M2689" s="789"/>
      <c r="N2689" s="789"/>
      <c r="O2689" s="789"/>
      <c r="P2689" s="789"/>
      <c r="Q2689" s="789"/>
      <c r="R2689" s="789"/>
      <c r="S2689" s="592">
        <v>0</v>
      </c>
      <c r="T2689" s="990">
        <v>0</v>
      </c>
      <c r="U2689" s="473">
        <v>0</v>
      </c>
      <c r="V2689" s="592">
        <v>0</v>
      </c>
      <c r="W2689" s="592">
        <v>0</v>
      </c>
      <c r="X2689" s="592"/>
      <c r="Y2689" s="592">
        <f t="shared" si="90"/>
        <v>30.131</v>
      </c>
      <c r="Z2689" s="592"/>
      <c r="AA2689" s="592">
        <v>0</v>
      </c>
      <c r="AB2689" s="592">
        <v>341.1</v>
      </c>
      <c r="AC2689" s="592">
        <v>0</v>
      </c>
      <c r="AD2689" s="592">
        <v>0</v>
      </c>
      <c r="AE2689" s="592"/>
      <c r="AF2689" s="592">
        <v>354.95</v>
      </c>
      <c r="AG2689" s="592">
        <v>0</v>
      </c>
      <c r="AL2689" s="991">
        <v>23</v>
      </c>
    </row>
    <row r="2690" spans="1:38" x14ac:dyDescent="0.2">
      <c r="A2690" s="988">
        <v>39206</v>
      </c>
      <c r="B2690" s="592">
        <v>20.954000000000001</v>
      </c>
      <c r="C2690" s="592"/>
      <c r="D2690" s="592">
        <v>7.3959999999999999</v>
      </c>
      <c r="E2690" s="592"/>
      <c r="F2690" s="592">
        <f t="shared" si="89"/>
        <v>28.35</v>
      </c>
      <c r="G2690" s="266"/>
      <c r="H2690" s="798">
        <v>19.010000000000002</v>
      </c>
      <c r="I2690" s="96">
        <v>9.31</v>
      </c>
      <c r="J2690" s="308"/>
      <c r="K2690" s="789">
        <f t="shared" si="91"/>
        <v>28.32</v>
      </c>
      <c r="L2690" s="789"/>
      <c r="M2690" s="789"/>
      <c r="N2690" s="789"/>
      <c r="O2690" s="789"/>
      <c r="P2690" s="789"/>
      <c r="Q2690" s="789"/>
      <c r="R2690" s="789"/>
      <c r="S2690" s="592">
        <v>0</v>
      </c>
      <c r="T2690" s="990">
        <v>0</v>
      </c>
      <c r="U2690" s="473">
        <v>0</v>
      </c>
      <c r="V2690" s="592">
        <v>0</v>
      </c>
      <c r="W2690" s="592">
        <v>0</v>
      </c>
      <c r="X2690" s="592"/>
      <c r="Y2690" s="592">
        <f t="shared" si="90"/>
        <v>28.35</v>
      </c>
      <c r="Z2690" s="592"/>
      <c r="AA2690" s="592">
        <v>0</v>
      </c>
      <c r="AB2690" s="631">
        <v>341.1</v>
      </c>
      <c r="AC2690" s="631">
        <v>0.01</v>
      </c>
      <c r="AD2690" s="631">
        <v>0</v>
      </c>
      <c r="AE2690" s="631"/>
      <c r="AF2690" s="631">
        <v>355.01</v>
      </c>
      <c r="AG2690" s="631">
        <v>0.01</v>
      </c>
      <c r="AL2690" s="991">
        <v>5</v>
      </c>
    </row>
    <row r="2691" spans="1:38" x14ac:dyDescent="0.2">
      <c r="A2691" s="988">
        <v>39207</v>
      </c>
      <c r="B2691" s="592">
        <v>21.244</v>
      </c>
      <c r="C2691" s="592"/>
      <c r="D2691" s="592">
        <v>6.4530000000000003</v>
      </c>
      <c r="E2691" s="592"/>
      <c r="F2691" s="592">
        <f t="shared" si="89"/>
        <v>27.696999999999999</v>
      </c>
      <c r="G2691" s="266"/>
      <c r="H2691" s="798">
        <v>21.42</v>
      </c>
      <c r="I2691" s="96">
        <v>8.2799999999999994</v>
      </c>
      <c r="J2691" s="308"/>
      <c r="K2691" s="789">
        <f t="shared" si="91"/>
        <v>29.700000000000003</v>
      </c>
      <c r="L2691" s="789"/>
      <c r="M2691" s="789"/>
      <c r="N2691" s="789"/>
      <c r="O2691" s="789"/>
      <c r="P2691" s="789"/>
      <c r="Q2691" s="789"/>
      <c r="R2691" s="789"/>
      <c r="S2691" s="592">
        <v>0</v>
      </c>
      <c r="T2691" s="990">
        <v>0</v>
      </c>
      <c r="U2691" s="473">
        <v>0</v>
      </c>
      <c r="V2691" s="592">
        <v>0</v>
      </c>
      <c r="W2691" s="592">
        <v>0</v>
      </c>
      <c r="X2691" s="592"/>
      <c r="Y2691" s="592">
        <f t="shared" si="90"/>
        <v>27.696999999999999</v>
      </c>
      <c r="Z2691" s="592"/>
      <c r="AA2691" s="592">
        <v>0</v>
      </c>
      <c r="AB2691" s="631">
        <v>341.1</v>
      </c>
      <c r="AC2691" s="631">
        <v>0.02</v>
      </c>
      <c r="AD2691" s="631">
        <v>0</v>
      </c>
      <c r="AE2691" s="631"/>
      <c r="AF2691" s="631">
        <v>355.01</v>
      </c>
      <c r="AG2691" s="631">
        <v>0.04</v>
      </c>
      <c r="AL2691" s="991">
        <v>23</v>
      </c>
    </row>
    <row r="2692" spans="1:38" x14ac:dyDescent="0.2">
      <c r="A2692" s="988">
        <v>39208</v>
      </c>
      <c r="B2692" s="592">
        <v>21.834</v>
      </c>
      <c r="C2692" s="592"/>
      <c r="D2692" s="592">
        <v>7.2329999999999997</v>
      </c>
      <c r="E2692" s="592"/>
      <c r="F2692" s="592">
        <f t="shared" si="89"/>
        <v>29.067</v>
      </c>
      <c r="G2692" s="266"/>
      <c r="H2692" s="798">
        <v>21.834</v>
      </c>
      <c r="I2692" s="96">
        <v>9.1</v>
      </c>
      <c r="J2692" s="308"/>
      <c r="K2692" s="789">
        <f t="shared" si="91"/>
        <v>30.933999999999997</v>
      </c>
      <c r="L2692" s="789"/>
      <c r="M2692" s="789"/>
      <c r="N2692" s="789"/>
      <c r="O2692" s="789"/>
      <c r="P2692" s="789"/>
      <c r="Q2692" s="789"/>
      <c r="R2692" s="789"/>
      <c r="S2692" s="592">
        <v>0</v>
      </c>
      <c r="T2692" s="990">
        <v>0</v>
      </c>
      <c r="U2692" s="473">
        <v>0</v>
      </c>
      <c r="V2692" s="592">
        <v>0</v>
      </c>
      <c r="W2692" s="592">
        <v>0</v>
      </c>
      <c r="X2692" s="592"/>
      <c r="Y2692" s="592">
        <f t="shared" si="90"/>
        <v>29.067</v>
      </c>
      <c r="Z2692" s="592"/>
      <c r="AA2692" s="592">
        <v>0</v>
      </c>
      <c r="AB2692" s="592">
        <v>341</v>
      </c>
      <c r="AC2692" s="592">
        <v>0</v>
      </c>
      <c r="AD2692" s="592">
        <v>0</v>
      </c>
      <c r="AE2692" s="592"/>
      <c r="AF2692" s="592">
        <v>355</v>
      </c>
      <c r="AG2692" s="592">
        <v>0</v>
      </c>
      <c r="AL2692" s="991">
        <v>10</v>
      </c>
    </row>
    <row r="2693" spans="1:38" x14ac:dyDescent="0.2">
      <c r="A2693" s="988">
        <v>39209</v>
      </c>
      <c r="B2693" s="592">
        <v>20.859000000000002</v>
      </c>
      <c r="C2693" s="592"/>
      <c r="D2693" s="592">
        <v>9.2810000000000006</v>
      </c>
      <c r="E2693" s="592"/>
      <c r="F2693" s="592">
        <f t="shared" si="89"/>
        <v>30.14</v>
      </c>
      <c r="G2693" s="266"/>
      <c r="H2693" s="798">
        <v>20.53</v>
      </c>
      <c r="I2693" s="96">
        <v>11.51</v>
      </c>
      <c r="J2693" s="308"/>
      <c r="K2693" s="789">
        <f t="shared" si="91"/>
        <v>32.04</v>
      </c>
      <c r="L2693" s="789"/>
      <c r="M2693" s="789"/>
      <c r="N2693" s="789"/>
      <c r="O2693" s="789"/>
      <c r="P2693" s="789"/>
      <c r="Q2693" s="789"/>
      <c r="R2693" s="789"/>
      <c r="S2693" s="592">
        <v>0</v>
      </c>
      <c r="T2693" s="990">
        <v>0</v>
      </c>
      <c r="U2693" s="473">
        <v>0</v>
      </c>
      <c r="V2693" s="592">
        <v>0</v>
      </c>
      <c r="W2693" s="592">
        <v>0</v>
      </c>
      <c r="X2693" s="592"/>
      <c r="Y2693" s="592">
        <f t="shared" si="90"/>
        <v>30.14</v>
      </c>
      <c r="Z2693" s="592"/>
      <c r="AA2693" s="592">
        <v>0</v>
      </c>
      <c r="AB2693" s="592">
        <v>341</v>
      </c>
      <c r="AC2693" s="592">
        <v>0</v>
      </c>
      <c r="AD2693" s="592">
        <v>0</v>
      </c>
      <c r="AE2693" s="592"/>
      <c r="AF2693" s="592">
        <v>354.95</v>
      </c>
      <c r="AG2693" s="592">
        <v>0</v>
      </c>
      <c r="AL2693" s="991">
        <v>25</v>
      </c>
    </row>
    <row r="2694" spans="1:38" x14ac:dyDescent="0.2">
      <c r="A2694" s="988">
        <v>39210</v>
      </c>
      <c r="B2694" s="631">
        <v>23.306999999999999</v>
      </c>
      <c r="C2694" s="631"/>
      <c r="D2694" s="592">
        <v>5.8529999999999998</v>
      </c>
      <c r="E2694" s="592"/>
      <c r="F2694" s="592">
        <f t="shared" si="89"/>
        <v>29.159999999999997</v>
      </c>
      <c r="G2694" s="266"/>
      <c r="H2694" s="798">
        <v>22.83</v>
      </c>
      <c r="I2694" s="96">
        <v>8.32</v>
      </c>
      <c r="J2694" s="308"/>
      <c r="K2694" s="789">
        <f t="shared" si="91"/>
        <v>31.15</v>
      </c>
      <c r="L2694" s="789"/>
      <c r="M2694" s="789"/>
      <c r="N2694" s="789"/>
      <c r="O2694" s="789"/>
      <c r="P2694" s="789"/>
      <c r="Q2694" s="789"/>
      <c r="R2694" s="789"/>
      <c r="S2694" s="592">
        <v>0</v>
      </c>
      <c r="T2694" s="990">
        <v>0</v>
      </c>
      <c r="U2694" s="473">
        <v>0</v>
      </c>
      <c r="V2694" s="592">
        <v>0</v>
      </c>
      <c r="W2694" s="592">
        <v>0</v>
      </c>
      <c r="X2694" s="592"/>
      <c r="Y2694" s="592">
        <f t="shared" si="90"/>
        <v>29.159999999999997</v>
      </c>
      <c r="Z2694" s="592"/>
      <c r="AA2694" s="592">
        <v>0</v>
      </c>
      <c r="AB2694" s="592">
        <v>341</v>
      </c>
      <c r="AC2694" s="592">
        <v>0</v>
      </c>
      <c r="AD2694" s="592">
        <v>0</v>
      </c>
      <c r="AE2694" s="592"/>
      <c r="AF2694" s="1000">
        <v>354.83</v>
      </c>
      <c r="AG2694" s="592">
        <v>0.04</v>
      </c>
      <c r="AL2694" s="991">
        <v>16</v>
      </c>
    </row>
    <row r="2695" spans="1:38" x14ac:dyDescent="0.2">
      <c r="A2695" s="988">
        <v>39211</v>
      </c>
      <c r="B2695" s="592">
        <v>23.353000000000002</v>
      </c>
      <c r="C2695" s="592"/>
      <c r="D2695" s="592">
        <v>7.02</v>
      </c>
      <c r="E2695" s="592"/>
      <c r="F2695" s="592">
        <f t="shared" si="89"/>
        <v>30.373000000000001</v>
      </c>
      <c r="G2695" s="266"/>
      <c r="H2695" s="798">
        <v>22.65</v>
      </c>
      <c r="I2695" s="96">
        <v>9.32</v>
      </c>
      <c r="J2695" s="308"/>
      <c r="K2695" s="789">
        <f t="shared" si="91"/>
        <v>31.97</v>
      </c>
      <c r="L2695" s="789"/>
      <c r="M2695" s="789"/>
      <c r="N2695" s="789"/>
      <c r="O2695" s="789"/>
      <c r="P2695" s="789"/>
      <c r="Q2695" s="789"/>
      <c r="R2695" s="789"/>
      <c r="S2695" s="592">
        <v>0</v>
      </c>
      <c r="T2695" s="990">
        <v>0</v>
      </c>
      <c r="U2695" s="473">
        <v>0</v>
      </c>
      <c r="V2695" s="592">
        <v>0</v>
      </c>
      <c r="W2695" s="592">
        <v>0</v>
      </c>
      <c r="X2695" s="592"/>
      <c r="Y2695" s="592">
        <f t="shared" si="90"/>
        <v>30.373000000000001</v>
      </c>
      <c r="Z2695" s="592"/>
      <c r="AA2695" s="592">
        <v>0</v>
      </c>
      <c r="AB2695" s="592">
        <v>341.1</v>
      </c>
      <c r="AC2695" s="592">
        <v>0.56999999999999995</v>
      </c>
      <c r="AD2695" s="592">
        <v>0</v>
      </c>
      <c r="AE2695" s="592"/>
      <c r="AF2695" s="592">
        <v>354.89</v>
      </c>
      <c r="AG2695" s="592">
        <v>0.4</v>
      </c>
      <c r="AL2695" s="991">
        <v>15</v>
      </c>
    </row>
    <row r="2696" spans="1:38" x14ac:dyDescent="0.2">
      <c r="A2696" s="988">
        <v>39212</v>
      </c>
      <c r="B2696" s="631">
        <v>22.491</v>
      </c>
      <c r="C2696" s="631"/>
      <c r="D2696" s="631">
        <v>6.3</v>
      </c>
      <c r="E2696" s="631"/>
      <c r="F2696" s="631">
        <f t="shared" si="89"/>
        <v>28.791</v>
      </c>
      <c r="G2696" s="539"/>
      <c r="H2696" s="798">
        <v>20.9</v>
      </c>
      <c r="I2696" s="96">
        <v>7.91</v>
      </c>
      <c r="J2696" s="308"/>
      <c r="K2696" s="789">
        <f t="shared" si="91"/>
        <v>28.81</v>
      </c>
      <c r="L2696" s="789"/>
      <c r="M2696" s="789"/>
      <c r="N2696" s="789"/>
      <c r="O2696" s="789"/>
      <c r="P2696" s="789"/>
      <c r="Q2696" s="789"/>
      <c r="R2696" s="789"/>
      <c r="S2696" s="631">
        <v>0</v>
      </c>
      <c r="T2696" s="997">
        <v>0</v>
      </c>
      <c r="U2696" s="395">
        <v>0</v>
      </c>
      <c r="V2696" s="631">
        <v>0</v>
      </c>
      <c r="W2696" s="631">
        <v>0</v>
      </c>
      <c r="X2696" s="631"/>
      <c r="Y2696" s="631">
        <f t="shared" si="90"/>
        <v>28.791</v>
      </c>
      <c r="Z2696" s="631"/>
      <c r="AA2696" s="631">
        <v>0</v>
      </c>
      <c r="AB2696" s="996">
        <v>341.1</v>
      </c>
      <c r="AC2696" s="631">
        <v>0</v>
      </c>
      <c r="AD2696" s="631">
        <v>0</v>
      </c>
      <c r="AE2696" s="631"/>
      <c r="AF2696" s="631">
        <v>354.94</v>
      </c>
      <c r="AG2696" s="631">
        <v>0</v>
      </c>
      <c r="AL2696" s="995">
        <v>9</v>
      </c>
    </row>
    <row r="2697" spans="1:38" x14ac:dyDescent="0.2">
      <c r="A2697" s="988">
        <v>39213</v>
      </c>
      <c r="B2697" s="592">
        <v>23.187000000000001</v>
      </c>
      <c r="C2697" s="592"/>
      <c r="D2697" s="592">
        <v>6.6760000000000002</v>
      </c>
      <c r="E2697" s="592"/>
      <c r="F2697" s="592">
        <f t="shared" si="89"/>
        <v>29.863</v>
      </c>
      <c r="G2697" s="266"/>
      <c r="H2697" s="798">
        <v>20.9</v>
      </c>
      <c r="I2697" s="96">
        <v>8.82</v>
      </c>
      <c r="J2697" s="308"/>
      <c r="K2697" s="789">
        <f t="shared" si="91"/>
        <v>29.72</v>
      </c>
      <c r="L2697" s="789"/>
      <c r="M2697" s="789"/>
      <c r="N2697" s="789"/>
      <c r="O2697" s="789"/>
      <c r="P2697" s="789"/>
      <c r="Q2697" s="789"/>
      <c r="R2697" s="789"/>
      <c r="S2697" s="592">
        <v>0</v>
      </c>
      <c r="T2697" s="990">
        <v>0</v>
      </c>
      <c r="U2697" s="473">
        <v>0</v>
      </c>
      <c r="V2697" s="592">
        <v>0</v>
      </c>
      <c r="W2697" s="592">
        <v>0</v>
      </c>
      <c r="X2697" s="592"/>
      <c r="Y2697" s="592">
        <f t="shared" si="90"/>
        <v>29.863</v>
      </c>
      <c r="Z2697" s="592"/>
      <c r="AA2697" s="592">
        <v>0</v>
      </c>
      <c r="AB2697" s="592">
        <v>341.1</v>
      </c>
      <c r="AC2697" s="592">
        <v>0</v>
      </c>
      <c r="AD2697" s="592">
        <v>0</v>
      </c>
      <c r="AE2697" s="592"/>
      <c r="AF2697" s="592">
        <v>354.9</v>
      </c>
      <c r="AG2697" s="592">
        <v>0</v>
      </c>
      <c r="AL2697" s="991">
        <v>17</v>
      </c>
    </row>
    <row r="2698" spans="1:38" x14ac:dyDescent="0.2">
      <c r="A2698" s="988">
        <v>39214</v>
      </c>
      <c r="B2698" s="592">
        <v>22.251999999999999</v>
      </c>
      <c r="C2698" s="592"/>
      <c r="D2698" s="592">
        <v>6.9829999999999997</v>
      </c>
      <c r="E2698" s="592"/>
      <c r="F2698" s="592">
        <f t="shared" si="89"/>
        <v>29.234999999999999</v>
      </c>
      <c r="G2698" s="266"/>
      <c r="H2698" s="798">
        <v>23.48</v>
      </c>
      <c r="I2698" s="96">
        <v>9.42</v>
      </c>
      <c r="J2698" s="308"/>
      <c r="K2698" s="789">
        <f t="shared" si="91"/>
        <v>32.9</v>
      </c>
      <c r="L2698" s="789"/>
      <c r="M2698" s="789"/>
      <c r="N2698" s="789"/>
      <c r="O2698" s="789"/>
      <c r="P2698" s="789"/>
      <c r="Q2698" s="789"/>
      <c r="R2698" s="789"/>
      <c r="S2698" s="592">
        <v>0</v>
      </c>
      <c r="T2698" s="990">
        <v>0</v>
      </c>
      <c r="U2698" s="473">
        <v>0</v>
      </c>
      <c r="V2698" s="592">
        <v>0</v>
      </c>
      <c r="W2698" s="592">
        <v>0</v>
      </c>
      <c r="X2698" s="592"/>
      <c r="Y2698" s="592">
        <f t="shared" si="90"/>
        <v>29.234999999999999</v>
      </c>
      <c r="Z2698" s="592"/>
      <c r="AA2698" s="592">
        <v>0</v>
      </c>
      <c r="AB2698" s="592">
        <v>341.5</v>
      </c>
      <c r="AC2698" s="592">
        <v>2.74</v>
      </c>
      <c r="AD2698" s="592">
        <v>0</v>
      </c>
      <c r="AE2698" s="592"/>
      <c r="AF2698" s="592">
        <v>355.51</v>
      </c>
      <c r="AG2698" s="592">
        <v>1.25</v>
      </c>
      <c r="AL2698" s="991">
        <v>11</v>
      </c>
    </row>
    <row r="2699" spans="1:38" x14ac:dyDescent="0.2">
      <c r="A2699" s="988">
        <v>39215</v>
      </c>
      <c r="B2699" s="592">
        <v>20.527000000000001</v>
      </c>
      <c r="C2699" s="592"/>
      <c r="D2699" s="592">
        <v>6.6340000000000003</v>
      </c>
      <c r="E2699" s="592"/>
      <c r="F2699" s="592">
        <f t="shared" si="89"/>
        <v>27.161000000000001</v>
      </c>
      <c r="G2699" s="266"/>
      <c r="H2699" s="798">
        <v>20.66</v>
      </c>
      <c r="I2699" s="96">
        <v>8.2100000000000009</v>
      </c>
      <c r="J2699" s="308"/>
      <c r="K2699" s="789">
        <f t="shared" si="91"/>
        <v>28.87</v>
      </c>
      <c r="L2699" s="789"/>
      <c r="M2699" s="789"/>
      <c r="N2699" s="789"/>
      <c r="O2699" s="789"/>
      <c r="P2699" s="789"/>
      <c r="Q2699" s="789"/>
      <c r="R2699" s="789"/>
      <c r="S2699" s="592">
        <v>0</v>
      </c>
      <c r="T2699" s="990">
        <v>0</v>
      </c>
      <c r="U2699" s="473">
        <v>0</v>
      </c>
      <c r="V2699" s="592">
        <v>0</v>
      </c>
      <c r="W2699" s="592">
        <v>0</v>
      </c>
      <c r="X2699" s="592"/>
      <c r="Y2699" s="592">
        <f t="shared" si="90"/>
        <v>27.161000000000001</v>
      </c>
      <c r="Z2699" s="592"/>
      <c r="AA2699" s="592">
        <v>0</v>
      </c>
      <c r="AB2699" s="631">
        <v>341.3</v>
      </c>
      <c r="AC2699" s="631">
        <v>0</v>
      </c>
      <c r="AD2699" s="631">
        <v>0</v>
      </c>
      <c r="AE2699" s="631"/>
      <c r="AF2699" s="592">
        <v>355.28</v>
      </c>
      <c r="AG2699" s="592">
        <v>0</v>
      </c>
      <c r="AL2699" s="991">
        <v>13</v>
      </c>
    </row>
    <row r="2700" spans="1:38" x14ac:dyDescent="0.2">
      <c r="A2700" s="988">
        <v>39216</v>
      </c>
      <c r="B2700" s="592">
        <v>21.617000000000001</v>
      </c>
      <c r="C2700" s="592"/>
      <c r="D2700" s="592">
        <v>6.4950000000000001</v>
      </c>
      <c r="E2700" s="592"/>
      <c r="F2700" s="592">
        <f t="shared" si="89"/>
        <v>28.112000000000002</v>
      </c>
      <c r="G2700" s="266"/>
      <c r="H2700" s="798">
        <v>20.16</v>
      </c>
      <c r="I2700" s="96">
        <v>8.76</v>
      </c>
      <c r="J2700" s="308"/>
      <c r="K2700" s="789">
        <f t="shared" si="91"/>
        <v>28.92</v>
      </c>
      <c r="L2700" s="789"/>
      <c r="M2700" s="789"/>
      <c r="N2700" s="789"/>
      <c r="O2700" s="789"/>
      <c r="P2700" s="789"/>
      <c r="Q2700" s="789"/>
      <c r="R2700" s="789"/>
      <c r="S2700" s="592">
        <v>0</v>
      </c>
      <c r="T2700" s="990">
        <v>0</v>
      </c>
      <c r="U2700" s="473">
        <v>0</v>
      </c>
      <c r="V2700" s="592">
        <v>0</v>
      </c>
      <c r="W2700" s="592">
        <v>0</v>
      </c>
      <c r="X2700" s="592"/>
      <c r="Y2700" s="592">
        <f t="shared" si="90"/>
        <v>28.112000000000002</v>
      </c>
      <c r="Z2700" s="592"/>
      <c r="AA2700" s="592">
        <v>0</v>
      </c>
      <c r="AB2700" s="592">
        <v>341.3</v>
      </c>
      <c r="AC2700" s="592">
        <v>0</v>
      </c>
      <c r="AD2700" s="592">
        <v>0</v>
      </c>
      <c r="AE2700" s="592"/>
      <c r="AF2700" s="592">
        <v>355.16</v>
      </c>
      <c r="AG2700" s="592">
        <v>0</v>
      </c>
      <c r="AL2700" s="991">
        <v>19</v>
      </c>
    </row>
    <row r="2701" spans="1:38" x14ac:dyDescent="0.2">
      <c r="A2701" s="988">
        <v>39217</v>
      </c>
      <c r="B2701" s="592">
        <v>21.861000000000001</v>
      </c>
      <c r="C2701" s="592"/>
      <c r="D2701" s="592">
        <v>6.4119999999999999</v>
      </c>
      <c r="E2701" s="592"/>
      <c r="F2701" s="592">
        <f t="shared" si="89"/>
        <v>28.273</v>
      </c>
      <c r="G2701" s="266"/>
      <c r="H2701" s="798">
        <v>20.89</v>
      </c>
      <c r="I2701" s="96">
        <v>8.61</v>
      </c>
      <c r="J2701" s="308"/>
      <c r="K2701" s="789">
        <f t="shared" si="91"/>
        <v>29.5</v>
      </c>
      <c r="L2701" s="789"/>
      <c r="M2701" s="789"/>
      <c r="N2701" s="789"/>
      <c r="O2701" s="789"/>
      <c r="P2701" s="789"/>
      <c r="Q2701" s="789"/>
      <c r="R2701" s="789"/>
      <c r="S2701" s="592">
        <v>0</v>
      </c>
      <c r="T2701" s="990">
        <v>0</v>
      </c>
      <c r="U2701" s="473">
        <v>0</v>
      </c>
      <c r="V2701" s="592">
        <v>0</v>
      </c>
      <c r="W2701" s="592">
        <v>0</v>
      </c>
      <c r="X2701" s="592"/>
      <c r="Y2701" s="592">
        <f t="shared" si="90"/>
        <v>28.273</v>
      </c>
      <c r="Z2701" s="592"/>
      <c r="AA2701" s="592">
        <v>0</v>
      </c>
      <c r="AB2701" s="592">
        <v>341.2</v>
      </c>
      <c r="AC2701" s="592">
        <v>0</v>
      </c>
      <c r="AD2701" s="592">
        <v>0</v>
      </c>
      <c r="AE2701" s="592"/>
      <c r="AF2701" s="592">
        <v>355.12</v>
      </c>
      <c r="AG2701" s="592">
        <v>0</v>
      </c>
      <c r="AL2701" s="991">
        <v>18</v>
      </c>
    </row>
    <row r="2702" spans="1:38" x14ac:dyDescent="0.2">
      <c r="A2702" s="988">
        <v>39218</v>
      </c>
      <c r="B2702" s="592">
        <v>23.573</v>
      </c>
      <c r="C2702" s="592"/>
      <c r="D2702" s="592">
        <v>7.4269999999999996</v>
      </c>
      <c r="E2702" s="592"/>
      <c r="F2702" s="592">
        <f t="shared" si="89"/>
        <v>31</v>
      </c>
      <c r="G2702" s="266"/>
      <c r="H2702" s="798">
        <v>20.260000000000002</v>
      </c>
      <c r="I2702" s="96">
        <v>9.57</v>
      </c>
      <c r="J2702" s="308"/>
      <c r="K2702" s="789">
        <f t="shared" si="91"/>
        <v>29.830000000000002</v>
      </c>
      <c r="L2702" s="789"/>
      <c r="M2702" s="789"/>
      <c r="N2702" s="789"/>
      <c r="O2702" s="789"/>
      <c r="P2702" s="789"/>
      <c r="Q2702" s="789"/>
      <c r="R2702" s="789"/>
      <c r="S2702" s="592">
        <v>0</v>
      </c>
      <c r="T2702" s="990">
        <v>0</v>
      </c>
      <c r="U2702" s="473">
        <v>0</v>
      </c>
      <c r="V2702" s="592">
        <v>0</v>
      </c>
      <c r="W2702" s="592">
        <v>0</v>
      </c>
      <c r="X2702" s="592"/>
      <c r="Y2702" s="592">
        <f t="shared" si="90"/>
        <v>31</v>
      </c>
      <c r="Z2702" s="592"/>
      <c r="AA2702" s="592">
        <v>0</v>
      </c>
      <c r="AB2702" s="592">
        <v>341.1</v>
      </c>
      <c r="AC2702" s="592">
        <v>0.06</v>
      </c>
      <c r="AD2702" s="592">
        <v>0</v>
      </c>
      <c r="AE2702" s="592"/>
      <c r="AF2702" s="996">
        <v>355.16</v>
      </c>
      <c r="AG2702" s="631">
        <v>0.24</v>
      </c>
      <c r="AL2702" s="991">
        <v>12</v>
      </c>
    </row>
    <row r="2703" spans="1:38" x14ac:dyDescent="0.2">
      <c r="A2703" s="988">
        <v>39219</v>
      </c>
      <c r="B2703" s="592">
        <v>21.431000000000001</v>
      </c>
      <c r="C2703" s="592"/>
      <c r="D2703" s="592">
        <v>7.2859999999999996</v>
      </c>
      <c r="E2703" s="592"/>
      <c r="F2703" s="592">
        <f t="shared" si="89"/>
        <v>28.716999999999999</v>
      </c>
      <c r="G2703" s="266"/>
      <c r="H2703" s="798">
        <v>22.31</v>
      </c>
      <c r="I2703" s="96">
        <v>9.5500000000000007</v>
      </c>
      <c r="J2703" s="308"/>
      <c r="K2703" s="789">
        <f t="shared" si="91"/>
        <v>31.86</v>
      </c>
      <c r="L2703" s="789"/>
      <c r="M2703" s="789"/>
      <c r="N2703" s="789"/>
      <c r="O2703" s="789"/>
      <c r="P2703" s="789"/>
      <c r="Q2703" s="789"/>
      <c r="R2703" s="789"/>
      <c r="S2703" s="592">
        <v>0</v>
      </c>
      <c r="T2703" s="990">
        <v>0</v>
      </c>
      <c r="U2703" s="473">
        <v>0</v>
      </c>
      <c r="V2703" s="592">
        <v>0</v>
      </c>
      <c r="W2703" s="592">
        <v>0</v>
      </c>
      <c r="X2703" s="592"/>
      <c r="Y2703" s="592">
        <f t="shared" si="90"/>
        <v>28.716999999999999</v>
      </c>
      <c r="Z2703" s="592"/>
      <c r="AA2703" s="592">
        <v>0</v>
      </c>
      <c r="AB2703" s="592">
        <v>341</v>
      </c>
      <c r="AC2703" s="592">
        <v>0</v>
      </c>
      <c r="AD2703" s="592">
        <v>0</v>
      </c>
      <c r="AE2703" s="592"/>
      <c r="AF2703" s="592">
        <v>355.02</v>
      </c>
      <c r="AG2703" s="592">
        <v>0.03</v>
      </c>
      <c r="AL2703" s="991">
        <v>21</v>
      </c>
    </row>
    <row r="2704" spans="1:38" x14ac:dyDescent="0.2">
      <c r="A2704" s="988">
        <v>39220</v>
      </c>
      <c r="B2704" s="592">
        <v>21.556999999999999</v>
      </c>
      <c r="C2704" s="592"/>
      <c r="D2704" s="592">
        <v>6.1890000000000001</v>
      </c>
      <c r="E2704" s="592"/>
      <c r="F2704" s="592">
        <f t="shared" si="89"/>
        <v>27.745999999999999</v>
      </c>
      <c r="G2704" s="266"/>
      <c r="H2704" s="798">
        <v>22.26</v>
      </c>
      <c r="I2704" s="96">
        <v>9</v>
      </c>
      <c r="J2704" s="308"/>
      <c r="K2704" s="789">
        <f t="shared" si="91"/>
        <v>31.26</v>
      </c>
      <c r="L2704" s="789"/>
      <c r="M2704" s="789"/>
      <c r="N2704" s="789"/>
      <c r="O2704" s="789"/>
      <c r="P2704" s="789"/>
      <c r="Q2704" s="789"/>
      <c r="R2704" s="789"/>
      <c r="S2704" s="592">
        <v>0</v>
      </c>
      <c r="T2704" s="990">
        <v>0</v>
      </c>
      <c r="U2704" s="473">
        <v>0</v>
      </c>
      <c r="V2704" s="592">
        <v>0</v>
      </c>
      <c r="W2704" s="592">
        <v>0</v>
      </c>
      <c r="X2704" s="592"/>
      <c r="Y2704" s="592">
        <f t="shared" si="90"/>
        <v>27.745999999999999</v>
      </c>
      <c r="Z2704" s="592"/>
      <c r="AA2704" s="592">
        <v>0</v>
      </c>
      <c r="AB2704" s="592">
        <v>341</v>
      </c>
      <c r="AC2704" s="592">
        <v>0</v>
      </c>
      <c r="AD2704" s="592">
        <v>0</v>
      </c>
      <c r="AE2704" s="592"/>
      <c r="AF2704" s="592">
        <v>355.06</v>
      </c>
      <c r="AG2704" s="592">
        <v>0</v>
      </c>
      <c r="AL2704" s="991">
        <v>13</v>
      </c>
    </row>
    <row r="2705" spans="1:38" x14ac:dyDescent="0.2">
      <c r="A2705" s="988">
        <v>39221</v>
      </c>
      <c r="B2705" s="592">
        <v>22.327000000000002</v>
      </c>
      <c r="C2705" s="592"/>
      <c r="D2705" s="592">
        <v>6.7030000000000003</v>
      </c>
      <c r="E2705" s="592"/>
      <c r="F2705" s="592">
        <f t="shared" si="89"/>
        <v>29.03</v>
      </c>
      <c r="G2705" s="266"/>
      <c r="H2705" s="798">
        <v>20.81</v>
      </c>
      <c r="I2705" s="96">
        <v>8.84</v>
      </c>
      <c r="J2705" s="308"/>
      <c r="K2705" s="789">
        <f t="shared" si="91"/>
        <v>29.65</v>
      </c>
      <c r="L2705" s="789"/>
      <c r="M2705" s="789"/>
      <c r="N2705" s="789"/>
      <c r="O2705" s="789"/>
      <c r="P2705" s="789"/>
      <c r="Q2705" s="789"/>
      <c r="R2705" s="789"/>
      <c r="S2705" s="592">
        <v>0</v>
      </c>
      <c r="T2705" s="990">
        <v>0</v>
      </c>
      <c r="U2705" s="473">
        <v>0</v>
      </c>
      <c r="V2705" s="592">
        <v>0</v>
      </c>
      <c r="W2705" s="592">
        <v>0</v>
      </c>
      <c r="X2705" s="592"/>
      <c r="Y2705" s="592">
        <f t="shared" si="90"/>
        <v>29.03</v>
      </c>
      <c r="Z2705" s="592"/>
      <c r="AA2705" s="592">
        <v>0</v>
      </c>
      <c r="AB2705" s="592">
        <v>340.9</v>
      </c>
      <c r="AC2705" s="592">
        <v>0</v>
      </c>
      <c r="AD2705" s="592">
        <v>0</v>
      </c>
      <c r="AE2705" s="592"/>
      <c r="AF2705" s="631">
        <v>355</v>
      </c>
      <c r="AG2705" s="631">
        <v>0</v>
      </c>
      <c r="AL2705" s="991">
        <v>14</v>
      </c>
    </row>
    <row r="2706" spans="1:38" x14ac:dyDescent="0.2">
      <c r="A2706" s="988">
        <v>39222</v>
      </c>
      <c r="B2706" s="592">
        <v>21.859000000000002</v>
      </c>
      <c r="C2706" s="592"/>
      <c r="D2706" s="592">
        <v>7.5380000000000003</v>
      </c>
      <c r="E2706" s="592"/>
      <c r="F2706" s="592">
        <f t="shared" si="89"/>
        <v>29.397000000000002</v>
      </c>
      <c r="G2706" s="266"/>
      <c r="H2706" s="798">
        <v>21.05</v>
      </c>
      <c r="I2706" s="96">
        <v>9.58</v>
      </c>
      <c r="J2706" s="308"/>
      <c r="K2706" s="789">
        <f t="shared" si="91"/>
        <v>30.630000000000003</v>
      </c>
      <c r="L2706" s="789"/>
      <c r="M2706" s="789"/>
      <c r="N2706" s="789"/>
      <c r="O2706" s="789"/>
      <c r="P2706" s="789"/>
      <c r="Q2706" s="789"/>
      <c r="R2706" s="789"/>
      <c r="S2706" s="592">
        <v>0</v>
      </c>
      <c r="T2706" s="990">
        <v>0</v>
      </c>
      <c r="U2706" s="473">
        <v>0</v>
      </c>
      <c r="V2706" s="592">
        <v>0</v>
      </c>
      <c r="W2706" s="592">
        <v>0</v>
      </c>
      <c r="X2706" s="592"/>
      <c r="Y2706" s="592">
        <f t="shared" si="90"/>
        <v>29.397000000000002</v>
      </c>
      <c r="Z2706" s="592"/>
      <c r="AA2706" s="592">
        <v>0</v>
      </c>
      <c r="AB2706" s="592">
        <v>340.8</v>
      </c>
      <c r="AC2706" s="592">
        <v>0</v>
      </c>
      <c r="AD2706" s="592">
        <v>0</v>
      </c>
      <c r="AE2706" s="592"/>
      <c r="AF2706" s="631">
        <v>354.95</v>
      </c>
      <c r="AG2706" s="631">
        <v>0</v>
      </c>
      <c r="AL2706" s="991">
        <v>19</v>
      </c>
    </row>
    <row r="2707" spans="1:38" x14ac:dyDescent="0.2">
      <c r="A2707" s="988">
        <v>39223</v>
      </c>
      <c r="B2707" s="631">
        <v>27.245999999999999</v>
      </c>
      <c r="C2707" s="631"/>
      <c r="D2707" s="631">
        <v>8.9930000000000003</v>
      </c>
      <c r="E2707" s="631"/>
      <c r="F2707" s="592">
        <f t="shared" si="89"/>
        <v>36.238999999999997</v>
      </c>
      <c r="G2707" s="266"/>
      <c r="H2707" s="798">
        <v>21.05</v>
      </c>
      <c r="I2707" s="96">
        <v>11.38</v>
      </c>
      <c r="J2707" s="308"/>
      <c r="K2707" s="789">
        <f t="shared" si="91"/>
        <v>32.43</v>
      </c>
      <c r="L2707" s="789"/>
      <c r="M2707" s="789"/>
      <c r="N2707" s="789"/>
      <c r="O2707" s="789"/>
      <c r="P2707" s="789"/>
      <c r="Q2707" s="789"/>
      <c r="R2707" s="789"/>
      <c r="S2707" s="592">
        <v>0</v>
      </c>
      <c r="T2707" s="990">
        <v>0</v>
      </c>
      <c r="U2707" s="473">
        <v>0</v>
      </c>
      <c r="V2707" s="592">
        <v>0</v>
      </c>
      <c r="W2707" s="592">
        <v>0</v>
      </c>
      <c r="X2707" s="592"/>
      <c r="Y2707" s="592">
        <f t="shared" si="90"/>
        <v>36.238999999999997</v>
      </c>
      <c r="Z2707" s="592"/>
      <c r="AA2707" s="631">
        <v>0</v>
      </c>
      <c r="AB2707" s="631">
        <v>340.7</v>
      </c>
      <c r="AC2707" s="631">
        <v>0</v>
      </c>
      <c r="AD2707" s="631">
        <v>0</v>
      </c>
      <c r="AE2707" s="631"/>
      <c r="AF2707" s="631">
        <v>354.88</v>
      </c>
      <c r="AG2707" s="592">
        <v>0</v>
      </c>
      <c r="AL2707" s="991">
        <v>21</v>
      </c>
    </row>
    <row r="2708" spans="1:38" x14ac:dyDescent="0.2">
      <c r="A2708" s="988">
        <v>39224</v>
      </c>
      <c r="B2708" s="592">
        <v>23.585999999999999</v>
      </c>
      <c r="C2708" s="592"/>
      <c r="D2708" s="592">
        <v>9.7170000000000005</v>
      </c>
      <c r="E2708" s="592"/>
      <c r="F2708" s="592">
        <f t="shared" si="89"/>
        <v>33.302999999999997</v>
      </c>
      <c r="G2708" s="266"/>
      <c r="H2708" s="798">
        <v>24.12</v>
      </c>
      <c r="I2708" s="96">
        <v>11.2</v>
      </c>
      <c r="J2708" s="308"/>
      <c r="K2708" s="789">
        <f t="shared" si="91"/>
        <v>35.32</v>
      </c>
      <c r="L2708" s="789"/>
      <c r="M2708" s="789"/>
      <c r="N2708" s="789"/>
      <c r="O2708" s="789"/>
      <c r="P2708" s="789"/>
      <c r="Q2708" s="789"/>
      <c r="R2708" s="789"/>
      <c r="S2708" s="592">
        <v>0</v>
      </c>
      <c r="T2708" s="990">
        <v>0</v>
      </c>
      <c r="U2708" s="473">
        <v>0</v>
      </c>
      <c r="V2708" s="592">
        <v>0</v>
      </c>
      <c r="W2708" s="592">
        <v>0</v>
      </c>
      <c r="X2708" s="592"/>
      <c r="Y2708" s="592">
        <f t="shared" si="90"/>
        <v>33.302999999999997</v>
      </c>
      <c r="Z2708" s="592"/>
      <c r="AA2708" s="592">
        <v>0</v>
      </c>
      <c r="AB2708" s="592">
        <v>340.6</v>
      </c>
      <c r="AC2708" s="592">
        <v>0</v>
      </c>
      <c r="AD2708" s="592">
        <v>0</v>
      </c>
      <c r="AE2708" s="592"/>
      <c r="AF2708" s="592">
        <v>354.78</v>
      </c>
      <c r="AG2708" s="592">
        <v>0</v>
      </c>
      <c r="AL2708" s="991">
        <v>24</v>
      </c>
    </row>
    <row r="2709" spans="1:38" x14ac:dyDescent="0.2">
      <c r="A2709" s="988">
        <v>39225</v>
      </c>
      <c r="B2709" s="592">
        <v>23.143999999999998</v>
      </c>
      <c r="C2709" s="592"/>
      <c r="D2709" s="631">
        <v>9.032</v>
      </c>
      <c r="E2709" s="631"/>
      <c r="F2709" s="592">
        <f t="shared" si="89"/>
        <v>32.176000000000002</v>
      </c>
      <c r="G2709" s="266"/>
      <c r="H2709" s="798">
        <v>24.01</v>
      </c>
      <c r="I2709" s="96">
        <v>11.42</v>
      </c>
      <c r="J2709" s="308"/>
      <c r="K2709" s="789">
        <f t="shared" si="91"/>
        <v>35.43</v>
      </c>
      <c r="L2709" s="789"/>
      <c r="M2709" s="789"/>
      <c r="N2709" s="789"/>
      <c r="O2709" s="789"/>
      <c r="P2709" s="789"/>
      <c r="Q2709" s="789"/>
      <c r="R2709" s="789"/>
      <c r="S2709" s="592">
        <v>0</v>
      </c>
      <c r="T2709" s="990">
        <v>0</v>
      </c>
      <c r="U2709" s="473">
        <v>0</v>
      </c>
      <c r="V2709" s="592">
        <v>0</v>
      </c>
      <c r="W2709" s="592">
        <v>0</v>
      </c>
      <c r="X2709" s="592"/>
      <c r="Y2709" s="592">
        <f t="shared" si="90"/>
        <v>32.176000000000002</v>
      </c>
      <c r="Z2709" s="592"/>
      <c r="AA2709" s="592">
        <v>0</v>
      </c>
      <c r="AB2709" s="631">
        <v>340.5</v>
      </c>
      <c r="AC2709" s="631">
        <v>0</v>
      </c>
      <c r="AD2709" s="631">
        <v>0</v>
      </c>
      <c r="AE2709" s="631"/>
      <c r="AF2709" s="592">
        <v>354.7</v>
      </c>
      <c r="AG2709" s="592">
        <v>0</v>
      </c>
      <c r="AL2709" s="991">
        <v>23</v>
      </c>
    </row>
    <row r="2710" spans="1:38" x14ac:dyDescent="0.2">
      <c r="A2710" s="988">
        <v>39226</v>
      </c>
      <c r="B2710" s="631">
        <v>23.734999999999999</v>
      </c>
      <c r="C2710" s="631"/>
      <c r="D2710" s="631">
        <v>9.0190000000000001</v>
      </c>
      <c r="E2710" s="631"/>
      <c r="F2710" s="631">
        <f t="shared" si="89"/>
        <v>32.753999999999998</v>
      </c>
      <c r="G2710" s="539"/>
      <c r="H2710" s="798">
        <v>23.14</v>
      </c>
      <c r="I2710" s="96">
        <v>11.04</v>
      </c>
      <c r="J2710" s="308"/>
      <c r="K2710" s="789">
        <f t="shared" si="91"/>
        <v>34.18</v>
      </c>
      <c r="L2710" s="789"/>
      <c r="M2710" s="789"/>
      <c r="N2710" s="789"/>
      <c r="O2710" s="789"/>
      <c r="P2710" s="789"/>
      <c r="Q2710" s="789"/>
      <c r="R2710" s="789"/>
      <c r="S2710" s="631">
        <v>0</v>
      </c>
      <c r="T2710" s="997">
        <v>0</v>
      </c>
      <c r="U2710" s="395">
        <v>0</v>
      </c>
      <c r="V2710" s="631">
        <v>0</v>
      </c>
      <c r="W2710" s="631">
        <v>0</v>
      </c>
      <c r="X2710" s="631"/>
      <c r="Y2710" s="631">
        <f t="shared" si="90"/>
        <v>32.753999999999998</v>
      </c>
      <c r="Z2710" s="631"/>
      <c r="AA2710" s="631">
        <v>0</v>
      </c>
      <c r="AB2710" s="631">
        <v>340.3</v>
      </c>
      <c r="AC2710" s="631">
        <v>0</v>
      </c>
      <c r="AD2710" s="631">
        <v>0</v>
      </c>
      <c r="AE2710" s="631"/>
      <c r="AF2710" s="631">
        <v>354.64</v>
      </c>
      <c r="AG2710" s="631">
        <v>0</v>
      </c>
      <c r="AL2710" s="995">
        <v>16</v>
      </c>
    </row>
    <row r="2711" spans="1:38" x14ac:dyDescent="0.2">
      <c r="A2711" s="988">
        <v>39227</v>
      </c>
      <c r="B2711" s="631">
        <v>23.387</v>
      </c>
      <c r="C2711" s="631"/>
      <c r="D2711" s="631">
        <v>10.211</v>
      </c>
      <c r="E2711" s="631"/>
      <c r="F2711" s="631">
        <f t="shared" si="89"/>
        <v>33.597999999999999</v>
      </c>
      <c r="G2711" s="539"/>
      <c r="H2711" s="798">
        <v>23.95</v>
      </c>
      <c r="I2711" s="96">
        <v>13.15</v>
      </c>
      <c r="J2711" s="308"/>
      <c r="K2711" s="789">
        <f t="shared" si="91"/>
        <v>37.1</v>
      </c>
      <c r="L2711" s="789"/>
      <c r="M2711" s="789"/>
      <c r="N2711" s="789"/>
      <c r="O2711" s="789"/>
      <c r="P2711" s="789"/>
      <c r="Q2711" s="789"/>
      <c r="R2711" s="789"/>
      <c r="S2711" s="631">
        <v>0</v>
      </c>
      <c r="T2711" s="997">
        <v>0</v>
      </c>
      <c r="U2711" s="395">
        <v>0</v>
      </c>
      <c r="V2711" s="631">
        <v>0</v>
      </c>
      <c r="W2711" s="631">
        <v>0</v>
      </c>
      <c r="X2711" s="631"/>
      <c r="Y2711" s="631">
        <f t="shared" si="90"/>
        <v>33.597999999999999</v>
      </c>
      <c r="Z2711" s="631"/>
      <c r="AA2711" s="631">
        <v>0</v>
      </c>
      <c r="AB2711" s="631">
        <v>340.2</v>
      </c>
      <c r="AC2711" s="631">
        <v>0</v>
      </c>
      <c r="AD2711" s="631">
        <v>0</v>
      </c>
      <c r="AE2711" s="631"/>
      <c r="AF2711" s="592">
        <v>354.59</v>
      </c>
      <c r="AG2711" s="592">
        <v>0</v>
      </c>
      <c r="AL2711" s="991">
        <v>3</v>
      </c>
    </row>
    <row r="2712" spans="1:38" x14ac:dyDescent="0.2">
      <c r="A2712" s="988">
        <v>39228</v>
      </c>
      <c r="B2712" s="631">
        <v>23.361000000000001</v>
      </c>
      <c r="C2712" s="631"/>
      <c r="D2712" s="631">
        <v>10.8</v>
      </c>
      <c r="E2712" s="631"/>
      <c r="F2712" s="631">
        <f t="shared" si="89"/>
        <v>34.161000000000001</v>
      </c>
      <c r="G2712" s="539"/>
      <c r="H2712" s="798">
        <v>23.04</v>
      </c>
      <c r="I2712" s="96">
        <v>12.99</v>
      </c>
      <c r="J2712" s="308"/>
      <c r="K2712" s="789">
        <f t="shared" si="91"/>
        <v>36.03</v>
      </c>
      <c r="L2712" s="789"/>
      <c r="M2712" s="789"/>
      <c r="N2712" s="789"/>
      <c r="O2712" s="789"/>
      <c r="P2712" s="789"/>
      <c r="Q2712" s="789"/>
      <c r="R2712" s="789"/>
      <c r="S2712" s="631">
        <v>0</v>
      </c>
      <c r="T2712" s="997">
        <v>0</v>
      </c>
      <c r="U2712" s="395">
        <v>0</v>
      </c>
      <c r="V2712" s="631">
        <v>0</v>
      </c>
      <c r="W2712" s="631">
        <v>0</v>
      </c>
      <c r="X2712" s="631"/>
      <c r="Y2712" s="631">
        <f t="shared" si="90"/>
        <v>34.161000000000001</v>
      </c>
      <c r="Z2712" s="631"/>
      <c r="AA2712" s="631">
        <v>0</v>
      </c>
      <c r="AB2712" s="631">
        <v>340.1</v>
      </c>
      <c r="AC2712" s="631">
        <v>0</v>
      </c>
      <c r="AD2712" s="631">
        <v>0</v>
      </c>
      <c r="AE2712" s="631"/>
      <c r="AF2712" s="592">
        <v>354.47</v>
      </c>
      <c r="AG2712" s="592">
        <v>0</v>
      </c>
      <c r="AL2712" s="991">
        <v>28</v>
      </c>
    </row>
    <row r="2713" spans="1:38" x14ac:dyDescent="0.2">
      <c r="A2713" s="988">
        <v>39229</v>
      </c>
      <c r="B2713" s="631">
        <v>21.664000000000001</v>
      </c>
      <c r="C2713" s="631"/>
      <c r="D2713" s="631">
        <v>11.22</v>
      </c>
      <c r="E2713" s="631"/>
      <c r="F2713" s="631">
        <f t="shared" si="89"/>
        <v>32.884</v>
      </c>
      <c r="G2713" s="539"/>
      <c r="H2713" s="798">
        <v>22.48</v>
      </c>
      <c r="I2713" s="96">
        <v>13</v>
      </c>
      <c r="J2713" s="308"/>
      <c r="K2713" s="789">
        <f t="shared" si="91"/>
        <v>35.480000000000004</v>
      </c>
      <c r="L2713" s="789"/>
      <c r="M2713" s="789"/>
      <c r="N2713" s="789"/>
      <c r="O2713" s="789"/>
      <c r="P2713" s="789"/>
      <c r="Q2713" s="789"/>
      <c r="R2713" s="789"/>
      <c r="S2713" s="631">
        <v>0</v>
      </c>
      <c r="T2713" s="997">
        <v>0</v>
      </c>
      <c r="U2713" s="395">
        <v>0</v>
      </c>
      <c r="V2713" s="631">
        <v>0</v>
      </c>
      <c r="W2713" s="631">
        <v>0</v>
      </c>
      <c r="X2713" s="631"/>
      <c r="Y2713" s="631">
        <f t="shared" si="90"/>
        <v>32.884</v>
      </c>
      <c r="Z2713" s="631"/>
      <c r="AA2713" s="631">
        <v>0</v>
      </c>
      <c r="AB2713" s="631">
        <v>340</v>
      </c>
      <c r="AC2713" s="631">
        <v>0</v>
      </c>
      <c r="AD2713" s="631">
        <v>0</v>
      </c>
      <c r="AE2713" s="631"/>
      <c r="AF2713" s="592">
        <v>354.39</v>
      </c>
      <c r="AG2713" s="592">
        <v>0</v>
      </c>
      <c r="AL2713" s="991">
        <v>25</v>
      </c>
    </row>
    <row r="2714" spans="1:38" x14ac:dyDescent="0.2">
      <c r="A2714" s="988">
        <v>39230</v>
      </c>
      <c r="B2714" s="631">
        <v>22.672000000000001</v>
      </c>
      <c r="C2714" s="631"/>
      <c r="D2714" s="631">
        <v>10.954000000000001</v>
      </c>
      <c r="E2714" s="631"/>
      <c r="F2714" s="631">
        <f t="shared" si="89"/>
        <v>33.626000000000005</v>
      </c>
      <c r="G2714" s="539"/>
      <c r="H2714" s="798">
        <v>21.81</v>
      </c>
      <c r="I2714" s="96">
        <v>14.13</v>
      </c>
      <c r="J2714" s="308"/>
      <c r="K2714" s="789">
        <f t="shared" si="91"/>
        <v>35.94</v>
      </c>
      <c r="L2714" s="789"/>
      <c r="M2714" s="789"/>
      <c r="N2714" s="789"/>
      <c r="O2714" s="789"/>
      <c r="P2714" s="789"/>
      <c r="Q2714" s="789"/>
      <c r="R2714" s="789"/>
      <c r="S2714" s="631">
        <v>0</v>
      </c>
      <c r="T2714" s="997">
        <v>0</v>
      </c>
      <c r="U2714" s="395">
        <v>0</v>
      </c>
      <c r="V2714" s="631">
        <v>0</v>
      </c>
      <c r="W2714" s="631">
        <v>0</v>
      </c>
      <c r="X2714" s="631"/>
      <c r="Y2714" s="631">
        <f t="shared" si="90"/>
        <v>33.626000000000005</v>
      </c>
      <c r="Z2714" s="631"/>
      <c r="AA2714" s="631">
        <v>0</v>
      </c>
      <c r="AB2714" s="631">
        <v>339.8</v>
      </c>
      <c r="AC2714" s="631">
        <v>0</v>
      </c>
      <c r="AD2714" s="631">
        <v>0</v>
      </c>
      <c r="AE2714" s="631"/>
      <c r="AF2714" s="592">
        <v>354.25</v>
      </c>
      <c r="AG2714" s="592">
        <v>0</v>
      </c>
      <c r="AL2714" s="991">
        <v>0</v>
      </c>
    </row>
    <row r="2715" spans="1:38" x14ac:dyDescent="0.2">
      <c r="A2715" s="988">
        <v>39231</v>
      </c>
      <c r="B2715" s="592">
        <v>23.99</v>
      </c>
      <c r="C2715" s="592"/>
      <c r="D2715" s="592">
        <v>11.279</v>
      </c>
      <c r="E2715" s="592"/>
      <c r="F2715" s="592">
        <f t="shared" si="89"/>
        <v>35.268999999999998</v>
      </c>
      <c r="G2715" s="266"/>
      <c r="H2715" s="798">
        <v>22.29</v>
      </c>
      <c r="I2715" s="96">
        <v>14.32</v>
      </c>
      <c r="J2715" s="308"/>
      <c r="K2715" s="789">
        <f t="shared" si="91"/>
        <v>36.61</v>
      </c>
      <c r="L2715" s="789"/>
      <c r="M2715" s="789"/>
      <c r="N2715" s="789"/>
      <c r="O2715" s="789"/>
      <c r="P2715" s="789"/>
      <c r="Q2715" s="789"/>
      <c r="R2715" s="789"/>
      <c r="S2715" s="592">
        <v>0</v>
      </c>
      <c r="T2715" s="990">
        <v>0</v>
      </c>
      <c r="U2715" s="473">
        <v>0</v>
      </c>
      <c r="V2715" s="592">
        <v>0</v>
      </c>
      <c r="W2715" s="592">
        <v>0</v>
      </c>
      <c r="X2715" s="592"/>
      <c r="Y2715" s="592">
        <f t="shared" si="90"/>
        <v>35.268999999999998</v>
      </c>
      <c r="Z2715" s="592"/>
      <c r="AA2715" s="592">
        <v>0</v>
      </c>
      <c r="AB2715" s="592">
        <v>339.7</v>
      </c>
      <c r="AC2715" s="592">
        <v>0</v>
      </c>
      <c r="AD2715" s="592">
        <v>0</v>
      </c>
      <c r="AE2715" s="592"/>
      <c r="AF2715" s="592">
        <v>354.13</v>
      </c>
      <c r="AG2715" s="592">
        <v>0</v>
      </c>
      <c r="AL2715" s="991">
        <v>29</v>
      </c>
    </row>
    <row r="2716" spans="1:38" x14ac:dyDescent="0.2">
      <c r="A2716" s="988">
        <v>39232</v>
      </c>
      <c r="B2716" s="592">
        <v>25.436</v>
      </c>
      <c r="C2716" s="592"/>
      <c r="D2716" s="592">
        <v>11.561</v>
      </c>
      <c r="E2716" s="592"/>
      <c r="F2716" s="592">
        <f t="shared" si="89"/>
        <v>36.997</v>
      </c>
      <c r="G2716" s="266"/>
      <c r="H2716" s="798">
        <v>23.99</v>
      </c>
      <c r="I2716" s="96">
        <v>14.08</v>
      </c>
      <c r="J2716" s="308"/>
      <c r="K2716" s="789">
        <f t="shared" si="91"/>
        <v>38.07</v>
      </c>
      <c r="L2716" s="789"/>
      <c r="M2716" s="789"/>
      <c r="N2716" s="789"/>
      <c r="O2716" s="789"/>
      <c r="P2716" s="789"/>
      <c r="Q2716" s="789"/>
      <c r="R2716" s="789"/>
      <c r="S2716" s="592">
        <v>0</v>
      </c>
      <c r="T2716" s="990">
        <v>0</v>
      </c>
      <c r="U2716" s="473">
        <v>0</v>
      </c>
      <c r="V2716" s="592">
        <v>0</v>
      </c>
      <c r="W2716" s="592">
        <v>0</v>
      </c>
      <c r="X2716" s="592"/>
      <c r="Y2716" s="592">
        <f t="shared" si="90"/>
        <v>36.997</v>
      </c>
      <c r="Z2716" s="592"/>
      <c r="AA2716" s="592">
        <v>0</v>
      </c>
      <c r="AB2716" s="994">
        <v>339.5</v>
      </c>
      <c r="AC2716" s="994">
        <v>0</v>
      </c>
      <c r="AD2716" s="994">
        <v>0</v>
      </c>
      <c r="AE2716" s="994"/>
      <c r="AF2716" s="1000">
        <v>353.98</v>
      </c>
      <c r="AG2716" s="592">
        <v>0</v>
      </c>
      <c r="AL2716" s="991">
        <v>20</v>
      </c>
    </row>
    <row r="2717" spans="1:38" x14ac:dyDescent="0.2">
      <c r="A2717" s="988">
        <v>39233</v>
      </c>
      <c r="B2717" s="912">
        <v>24.239000000000001</v>
      </c>
      <c r="C2717" s="912"/>
      <c r="D2717" s="1002">
        <v>11.712</v>
      </c>
      <c r="E2717" s="1002"/>
      <c r="F2717" s="912">
        <f t="shared" si="89"/>
        <v>35.951000000000001</v>
      </c>
      <c r="G2717" s="1012"/>
      <c r="H2717" s="1003">
        <v>23.76</v>
      </c>
      <c r="I2717" s="338">
        <v>14.44</v>
      </c>
      <c r="J2717" s="831"/>
      <c r="K2717" s="789">
        <f t="shared" si="91"/>
        <v>38.200000000000003</v>
      </c>
      <c r="L2717" s="794"/>
      <c r="M2717" s="794"/>
      <c r="N2717" s="794"/>
      <c r="O2717" s="794"/>
      <c r="P2717" s="794"/>
      <c r="Q2717" s="794"/>
      <c r="R2717" s="794"/>
      <c r="S2717" s="912">
        <v>0</v>
      </c>
      <c r="T2717" s="1004">
        <v>0</v>
      </c>
      <c r="U2717" s="260">
        <v>0</v>
      </c>
      <c r="V2717" s="912">
        <v>0</v>
      </c>
      <c r="W2717" s="912">
        <v>0</v>
      </c>
      <c r="X2717" s="912"/>
      <c r="Y2717" s="912">
        <f t="shared" si="90"/>
        <v>35.951000000000001</v>
      </c>
      <c r="Z2717" s="912"/>
      <c r="AA2717" s="912">
        <v>0</v>
      </c>
      <c r="AB2717" s="912">
        <v>339.4</v>
      </c>
      <c r="AC2717" s="912">
        <v>0</v>
      </c>
      <c r="AD2717" s="912">
        <v>0</v>
      </c>
      <c r="AE2717" s="912"/>
      <c r="AF2717" s="912">
        <v>353.84</v>
      </c>
      <c r="AG2717" s="912">
        <v>0</v>
      </c>
      <c r="AL2717" s="1005">
        <v>29</v>
      </c>
    </row>
    <row r="2718" spans="1:38" x14ac:dyDescent="0.2">
      <c r="A2718" s="988">
        <v>39234</v>
      </c>
      <c r="B2718" s="592">
        <v>25.22</v>
      </c>
      <c r="C2718" s="592"/>
      <c r="D2718" s="592">
        <v>14.866999999999999</v>
      </c>
      <c r="E2718" s="592"/>
      <c r="F2718" s="592">
        <f t="shared" si="89"/>
        <v>40.086999999999996</v>
      </c>
      <c r="G2718" s="592"/>
      <c r="H2718" s="989">
        <v>24.16</v>
      </c>
      <c r="I2718" s="308">
        <v>13.61</v>
      </c>
      <c r="J2718" s="308"/>
      <c r="K2718" s="789">
        <f>H2718+I2718</f>
        <v>37.769999999999996</v>
      </c>
      <c r="L2718" s="789"/>
      <c r="M2718" s="789"/>
      <c r="N2718" s="789"/>
      <c r="O2718" s="789"/>
      <c r="P2718" s="789"/>
      <c r="Q2718" s="789"/>
      <c r="R2718" s="789"/>
      <c r="S2718" s="592">
        <v>0</v>
      </c>
      <c r="T2718" s="990">
        <v>0</v>
      </c>
      <c r="U2718" s="473">
        <v>0</v>
      </c>
      <c r="V2718" s="592">
        <v>0</v>
      </c>
      <c r="W2718" s="592">
        <v>0</v>
      </c>
      <c r="X2718" s="592"/>
      <c r="Y2718" s="592">
        <f t="shared" si="90"/>
        <v>40.086999999999996</v>
      </c>
      <c r="Z2718" s="592"/>
      <c r="AA2718" s="592">
        <v>0</v>
      </c>
      <c r="AB2718" s="265">
        <v>338</v>
      </c>
      <c r="AC2718" s="265">
        <v>0</v>
      </c>
      <c r="AD2718" s="265">
        <v>0</v>
      </c>
      <c r="AE2718" s="265"/>
      <c r="AF2718" s="265">
        <v>352.95</v>
      </c>
      <c r="AG2718" s="265">
        <v>0</v>
      </c>
      <c r="AL2718" s="1006">
        <v>7</v>
      </c>
    </row>
    <row r="2719" spans="1:38" x14ac:dyDescent="0.2">
      <c r="A2719" s="988">
        <v>39235</v>
      </c>
      <c r="B2719" s="592">
        <v>21.186</v>
      </c>
      <c r="C2719" s="592"/>
      <c r="D2719" s="592">
        <v>11.645</v>
      </c>
      <c r="E2719" s="592"/>
      <c r="F2719" s="592">
        <f t="shared" si="89"/>
        <v>32.831000000000003</v>
      </c>
      <c r="G2719" s="592"/>
      <c r="H2719" s="992">
        <v>21.55</v>
      </c>
      <c r="I2719" s="96">
        <v>14.21</v>
      </c>
      <c r="J2719" s="308"/>
      <c r="K2719" s="789">
        <f t="shared" ref="K2719:K2747" si="92">H2719+I2719</f>
        <v>35.760000000000005</v>
      </c>
      <c r="L2719" s="789"/>
      <c r="M2719" s="789"/>
      <c r="N2719" s="789"/>
      <c r="O2719" s="789"/>
      <c r="P2719" s="789"/>
      <c r="Q2719" s="789"/>
      <c r="R2719" s="789"/>
      <c r="S2719" s="592">
        <v>0</v>
      </c>
      <c r="T2719" s="990">
        <v>0</v>
      </c>
      <c r="U2719" s="473">
        <v>0</v>
      </c>
      <c r="V2719" s="592">
        <v>0</v>
      </c>
      <c r="W2719" s="592">
        <v>0</v>
      </c>
      <c r="X2719" s="592"/>
      <c r="Y2719" s="592">
        <f t="shared" si="90"/>
        <v>32.831000000000003</v>
      </c>
      <c r="Z2719" s="592"/>
      <c r="AA2719" s="592">
        <v>0</v>
      </c>
      <c r="AB2719" s="265">
        <v>337.8</v>
      </c>
      <c r="AC2719" s="265">
        <v>0</v>
      </c>
      <c r="AD2719" s="265">
        <v>0</v>
      </c>
      <c r="AE2719" s="265"/>
      <c r="AF2719" s="265">
        <v>352.89</v>
      </c>
      <c r="AG2719" s="265">
        <v>0</v>
      </c>
      <c r="AL2719" s="1006">
        <v>15</v>
      </c>
    </row>
    <row r="2720" spans="1:38" x14ac:dyDescent="0.2">
      <c r="A2720" s="988">
        <v>39236</v>
      </c>
      <c r="B2720" s="993">
        <v>19.273</v>
      </c>
      <c r="C2720" s="993"/>
      <c r="D2720" s="592">
        <v>7.7329999999999997</v>
      </c>
      <c r="E2720" s="592"/>
      <c r="F2720" s="592">
        <f t="shared" si="89"/>
        <v>27.006</v>
      </c>
      <c r="G2720" s="592"/>
      <c r="H2720" s="992">
        <v>19</v>
      </c>
      <c r="I2720" s="96">
        <v>10.119999999999999</v>
      </c>
      <c r="J2720" s="308"/>
      <c r="K2720" s="789">
        <f t="shared" si="92"/>
        <v>29.119999999999997</v>
      </c>
      <c r="L2720" s="789"/>
      <c r="M2720" s="789"/>
      <c r="N2720" s="789"/>
      <c r="O2720" s="789"/>
      <c r="P2720" s="789"/>
      <c r="Q2720" s="789"/>
      <c r="R2720" s="789"/>
      <c r="S2720" s="592">
        <v>0</v>
      </c>
      <c r="T2720" s="990">
        <v>0</v>
      </c>
      <c r="U2720" s="473">
        <v>0</v>
      </c>
      <c r="V2720" s="592">
        <v>0</v>
      </c>
      <c r="W2720" s="592">
        <v>0</v>
      </c>
      <c r="X2720" s="592"/>
      <c r="Y2720" s="592">
        <f t="shared" si="90"/>
        <v>27.006</v>
      </c>
      <c r="Z2720" s="592"/>
      <c r="AA2720" s="592">
        <v>0</v>
      </c>
      <c r="AB2720" s="265">
        <v>337.7</v>
      </c>
      <c r="AC2720" s="265">
        <v>0</v>
      </c>
      <c r="AD2720" s="265">
        <v>0</v>
      </c>
      <c r="AE2720" s="265"/>
      <c r="AF2720" s="265">
        <v>352.82</v>
      </c>
      <c r="AG2720" s="265">
        <v>0</v>
      </c>
      <c r="AL2720" s="1006">
        <v>3</v>
      </c>
    </row>
    <row r="2721" spans="1:38" x14ac:dyDescent="0.2">
      <c r="A2721" s="988">
        <v>39237</v>
      </c>
      <c r="B2721" s="592">
        <v>18.600999999999999</v>
      </c>
      <c r="C2721" s="592"/>
      <c r="D2721" s="592">
        <v>11.532</v>
      </c>
      <c r="E2721" s="592"/>
      <c r="F2721" s="592">
        <f t="shared" si="89"/>
        <v>30.132999999999999</v>
      </c>
      <c r="G2721" s="592"/>
      <c r="H2721" s="992">
        <v>17.89</v>
      </c>
      <c r="I2721" s="96">
        <v>13.8</v>
      </c>
      <c r="J2721" s="308"/>
      <c r="K2721" s="789">
        <f t="shared" si="92"/>
        <v>31.69</v>
      </c>
      <c r="L2721" s="789"/>
      <c r="M2721" s="789"/>
      <c r="N2721" s="789"/>
      <c r="O2721" s="789"/>
      <c r="P2721" s="789"/>
      <c r="Q2721" s="789"/>
      <c r="R2721" s="789"/>
      <c r="S2721" s="592">
        <v>0</v>
      </c>
      <c r="T2721" s="990">
        <v>0</v>
      </c>
      <c r="U2721" s="473">
        <v>0</v>
      </c>
      <c r="V2721" s="592">
        <v>0</v>
      </c>
      <c r="W2721" s="592">
        <v>0</v>
      </c>
      <c r="X2721" s="592"/>
      <c r="Y2721" s="592">
        <f t="shared" si="90"/>
        <v>30.132999999999999</v>
      </c>
      <c r="Z2721" s="592"/>
      <c r="AA2721" s="592">
        <v>0</v>
      </c>
      <c r="AB2721" s="265">
        <v>337.6</v>
      </c>
      <c r="AC2721" s="265">
        <v>0</v>
      </c>
      <c r="AD2721" s="265">
        <v>0</v>
      </c>
      <c r="AE2721" s="265"/>
      <c r="AF2721" s="265">
        <v>352.75</v>
      </c>
      <c r="AG2721" s="265">
        <v>0</v>
      </c>
      <c r="AL2721" s="1006">
        <v>13</v>
      </c>
    </row>
    <row r="2722" spans="1:38" x14ac:dyDescent="0.2">
      <c r="A2722" s="988">
        <v>39238</v>
      </c>
      <c r="B2722" s="592">
        <v>19.552</v>
      </c>
      <c r="C2722" s="592"/>
      <c r="D2722" s="592">
        <v>11.976000000000001</v>
      </c>
      <c r="E2722" s="592"/>
      <c r="F2722" s="592">
        <f t="shared" si="89"/>
        <v>31.527999999999999</v>
      </c>
      <c r="G2722" s="592"/>
      <c r="H2722" s="993">
        <v>20.78</v>
      </c>
      <c r="I2722" s="96">
        <v>14.26</v>
      </c>
      <c r="J2722" s="308"/>
      <c r="K2722" s="789">
        <f t="shared" si="92"/>
        <v>35.04</v>
      </c>
      <c r="L2722" s="789"/>
      <c r="M2722" s="789"/>
      <c r="N2722" s="789"/>
      <c r="O2722" s="789"/>
      <c r="P2722" s="789"/>
      <c r="Q2722" s="789"/>
      <c r="R2722" s="789"/>
      <c r="S2722" s="592">
        <v>0</v>
      </c>
      <c r="T2722" s="990">
        <v>0</v>
      </c>
      <c r="U2722" s="473">
        <v>0</v>
      </c>
      <c r="V2722" s="592">
        <v>0</v>
      </c>
      <c r="W2722" s="592">
        <v>0</v>
      </c>
      <c r="X2722" s="592"/>
      <c r="Y2722" s="592">
        <f t="shared" si="90"/>
        <v>31.527999999999999</v>
      </c>
      <c r="Z2722" s="592"/>
      <c r="AA2722" s="592">
        <v>0</v>
      </c>
      <c r="AB2722" s="265">
        <v>337.5</v>
      </c>
      <c r="AC2722" s="265">
        <v>0</v>
      </c>
      <c r="AD2722" s="265">
        <v>0</v>
      </c>
      <c r="AE2722" s="265"/>
      <c r="AF2722" s="265">
        <v>352.68</v>
      </c>
      <c r="AG2722" s="265">
        <v>0</v>
      </c>
      <c r="AL2722" s="1006">
        <v>7</v>
      </c>
    </row>
    <row r="2723" spans="1:38" x14ac:dyDescent="0.2">
      <c r="A2723" s="988">
        <v>39239</v>
      </c>
      <c r="B2723" s="631">
        <v>20.617000000000001</v>
      </c>
      <c r="C2723" s="631"/>
      <c r="D2723" s="592">
        <v>10.228999999999999</v>
      </c>
      <c r="E2723" s="592"/>
      <c r="F2723" s="592">
        <f t="shared" si="89"/>
        <v>30.846</v>
      </c>
      <c r="G2723" s="592"/>
      <c r="H2723" s="993">
        <v>19.77</v>
      </c>
      <c r="I2723" s="96">
        <v>11.99</v>
      </c>
      <c r="J2723" s="308"/>
      <c r="K2723" s="789">
        <f t="shared" si="92"/>
        <v>31.759999999999998</v>
      </c>
      <c r="L2723" s="789"/>
      <c r="M2723" s="789"/>
      <c r="N2723" s="789"/>
      <c r="O2723" s="789"/>
      <c r="P2723" s="789"/>
      <c r="Q2723" s="789"/>
      <c r="R2723" s="789"/>
      <c r="S2723" s="592">
        <v>0</v>
      </c>
      <c r="T2723" s="990">
        <v>0</v>
      </c>
      <c r="U2723" s="473">
        <v>0</v>
      </c>
      <c r="V2723" s="592">
        <v>0</v>
      </c>
      <c r="W2723" s="592">
        <v>0</v>
      </c>
      <c r="X2723" s="592"/>
      <c r="Y2723" s="592">
        <f t="shared" si="90"/>
        <v>30.846</v>
      </c>
      <c r="Z2723" s="592"/>
      <c r="AA2723" s="592">
        <v>0</v>
      </c>
      <c r="AB2723" s="265">
        <v>337.4</v>
      </c>
      <c r="AC2723" s="265">
        <v>0</v>
      </c>
      <c r="AD2723" s="265">
        <v>0</v>
      </c>
      <c r="AE2723" s="265"/>
      <c r="AF2723" s="265">
        <v>352.59</v>
      </c>
      <c r="AG2723" s="265">
        <v>0</v>
      </c>
      <c r="AL2723" s="1006">
        <v>0</v>
      </c>
    </row>
    <row r="2724" spans="1:38" x14ac:dyDescent="0.2">
      <c r="A2724" s="988">
        <v>39240</v>
      </c>
      <c r="B2724" s="631">
        <v>19.673999999999999</v>
      </c>
      <c r="C2724" s="631"/>
      <c r="D2724" s="631">
        <v>11.351000000000001</v>
      </c>
      <c r="E2724" s="631"/>
      <c r="F2724" s="592">
        <f t="shared" si="89"/>
        <v>31.024999999999999</v>
      </c>
      <c r="G2724" s="592"/>
      <c r="H2724" s="993">
        <v>22.09</v>
      </c>
      <c r="I2724" s="96">
        <v>13.38</v>
      </c>
      <c r="J2724" s="308"/>
      <c r="K2724" s="789">
        <f t="shared" si="92"/>
        <v>35.47</v>
      </c>
      <c r="L2724" s="789"/>
      <c r="M2724" s="789"/>
      <c r="N2724" s="789"/>
      <c r="O2724" s="789"/>
      <c r="P2724" s="789"/>
      <c r="Q2724" s="789"/>
      <c r="R2724" s="789"/>
      <c r="S2724" s="592">
        <v>0</v>
      </c>
      <c r="T2724" s="990">
        <v>0</v>
      </c>
      <c r="U2724" s="473">
        <v>0</v>
      </c>
      <c r="V2724" s="592">
        <v>0</v>
      </c>
      <c r="W2724" s="592">
        <v>0</v>
      </c>
      <c r="X2724" s="592"/>
      <c r="Y2724" s="592">
        <f t="shared" si="90"/>
        <v>31.024999999999999</v>
      </c>
      <c r="Z2724" s="592"/>
      <c r="AA2724" s="592">
        <v>0</v>
      </c>
      <c r="AB2724" s="265">
        <v>337.2</v>
      </c>
      <c r="AC2724" s="265">
        <v>0</v>
      </c>
      <c r="AD2724" s="265">
        <v>0</v>
      </c>
      <c r="AE2724" s="265"/>
      <c r="AF2724" s="265">
        <v>352.51</v>
      </c>
      <c r="AG2724" s="265">
        <v>0</v>
      </c>
      <c r="AL2724" s="1006">
        <v>0</v>
      </c>
    </row>
    <row r="2725" spans="1:38" x14ac:dyDescent="0.2">
      <c r="A2725" s="988">
        <v>39241</v>
      </c>
      <c r="B2725" s="631">
        <v>22.719000000000001</v>
      </c>
      <c r="C2725" s="631"/>
      <c r="D2725" s="592">
        <v>12.454000000000001</v>
      </c>
      <c r="E2725" s="592"/>
      <c r="F2725" s="592">
        <f t="shared" si="89"/>
        <v>35.173000000000002</v>
      </c>
      <c r="G2725" s="592"/>
      <c r="H2725" s="993">
        <v>24.11</v>
      </c>
      <c r="I2725" s="96">
        <v>15.66</v>
      </c>
      <c r="J2725" s="308"/>
      <c r="K2725" s="789">
        <f t="shared" si="92"/>
        <v>39.769999999999996</v>
      </c>
      <c r="L2725" s="789"/>
      <c r="M2725" s="789"/>
      <c r="N2725" s="789"/>
      <c r="O2725" s="789"/>
      <c r="P2725" s="789"/>
      <c r="Q2725" s="789"/>
      <c r="R2725" s="789"/>
      <c r="S2725" s="592">
        <v>0</v>
      </c>
      <c r="T2725" s="990">
        <v>0</v>
      </c>
      <c r="U2725" s="473">
        <v>0</v>
      </c>
      <c r="V2725" s="592">
        <v>0</v>
      </c>
      <c r="W2725" s="592">
        <v>0</v>
      </c>
      <c r="X2725" s="592"/>
      <c r="Y2725" s="592">
        <f t="shared" si="90"/>
        <v>35.173000000000002</v>
      </c>
      <c r="Z2725" s="592"/>
      <c r="AA2725" s="592">
        <v>0</v>
      </c>
      <c r="AB2725" s="265">
        <v>337</v>
      </c>
      <c r="AC2725" s="265">
        <v>0</v>
      </c>
      <c r="AD2725" s="265">
        <v>0</v>
      </c>
      <c r="AE2725" s="265"/>
      <c r="AF2725" s="272">
        <v>352.46</v>
      </c>
      <c r="AG2725" s="265">
        <v>0</v>
      </c>
      <c r="AL2725" s="1006">
        <v>0</v>
      </c>
    </row>
    <row r="2726" spans="1:38" x14ac:dyDescent="0.2">
      <c r="A2726" s="988">
        <v>39242</v>
      </c>
      <c r="B2726" s="592">
        <v>22.219000000000001</v>
      </c>
      <c r="C2726" s="592"/>
      <c r="D2726" s="592">
        <v>11.775</v>
      </c>
      <c r="E2726" s="592"/>
      <c r="F2726" s="592">
        <f t="shared" si="89"/>
        <v>33.994</v>
      </c>
      <c r="G2726" s="592"/>
      <c r="H2726" s="993">
        <v>21.7</v>
      </c>
      <c r="I2726" s="96">
        <v>14.58</v>
      </c>
      <c r="J2726" s="308"/>
      <c r="K2726" s="789">
        <f t="shared" si="92"/>
        <v>36.28</v>
      </c>
      <c r="L2726" s="789"/>
      <c r="M2726" s="789"/>
      <c r="N2726" s="789"/>
      <c r="O2726" s="789"/>
      <c r="P2726" s="789"/>
      <c r="Q2726" s="789"/>
      <c r="R2726" s="789"/>
      <c r="S2726" s="592">
        <v>0</v>
      </c>
      <c r="T2726" s="990">
        <v>0</v>
      </c>
      <c r="U2726" s="473">
        <v>0</v>
      </c>
      <c r="V2726" s="592">
        <v>0</v>
      </c>
      <c r="W2726" s="592">
        <v>0</v>
      </c>
      <c r="X2726" s="592"/>
      <c r="Y2726" s="592">
        <f t="shared" si="90"/>
        <v>33.994</v>
      </c>
      <c r="Z2726" s="592"/>
      <c r="AA2726" s="592">
        <v>0</v>
      </c>
      <c r="AB2726" s="265">
        <v>336.9</v>
      </c>
      <c r="AC2726" s="265">
        <v>0</v>
      </c>
      <c r="AD2726" s="265">
        <v>0</v>
      </c>
      <c r="AE2726" s="265"/>
      <c r="AF2726" s="265">
        <v>352.35</v>
      </c>
      <c r="AG2726" s="265">
        <v>0</v>
      </c>
      <c r="AL2726" s="1006">
        <v>6</v>
      </c>
    </row>
    <row r="2727" spans="1:38" x14ac:dyDescent="0.2">
      <c r="A2727" s="988">
        <v>39243</v>
      </c>
      <c r="B2727" s="592">
        <v>18.273</v>
      </c>
      <c r="C2727" s="592"/>
      <c r="D2727" s="631">
        <v>11.968999999999999</v>
      </c>
      <c r="E2727" s="631"/>
      <c r="F2727" s="592">
        <f t="shared" si="89"/>
        <v>30.241999999999997</v>
      </c>
      <c r="G2727" s="592"/>
      <c r="H2727" s="993">
        <v>18.54</v>
      </c>
      <c r="I2727" s="96">
        <v>14.87</v>
      </c>
      <c r="J2727" s="308"/>
      <c r="K2727" s="789">
        <f t="shared" si="92"/>
        <v>33.409999999999997</v>
      </c>
      <c r="L2727" s="789"/>
      <c r="M2727" s="789"/>
      <c r="N2727" s="789"/>
      <c r="O2727" s="789"/>
      <c r="P2727" s="789"/>
      <c r="Q2727" s="789"/>
      <c r="R2727" s="789"/>
      <c r="S2727" s="592">
        <v>0</v>
      </c>
      <c r="T2727" s="990">
        <v>0</v>
      </c>
      <c r="U2727" s="473">
        <v>0</v>
      </c>
      <c r="V2727" s="592">
        <v>0</v>
      </c>
      <c r="W2727" s="592">
        <v>0</v>
      </c>
      <c r="X2727" s="592"/>
      <c r="Y2727" s="592">
        <f t="shared" si="90"/>
        <v>30.241999999999997</v>
      </c>
      <c r="Z2727" s="592"/>
      <c r="AA2727" s="592">
        <v>0</v>
      </c>
      <c r="AB2727" s="272">
        <v>336.8</v>
      </c>
      <c r="AC2727" s="265">
        <v>0.08</v>
      </c>
      <c r="AD2727" s="265">
        <v>0</v>
      </c>
      <c r="AE2727" s="265"/>
      <c r="AF2727" s="265">
        <v>352.37</v>
      </c>
      <c r="AG2727" s="265">
        <v>0.57999999999999996</v>
      </c>
      <c r="AL2727" s="1006">
        <v>20</v>
      </c>
    </row>
    <row r="2728" spans="1:38" x14ac:dyDescent="0.2">
      <c r="A2728" s="988">
        <v>39244</v>
      </c>
      <c r="B2728" s="592">
        <v>20.012</v>
      </c>
      <c r="C2728" s="592"/>
      <c r="D2728" s="592">
        <v>11.180999999999999</v>
      </c>
      <c r="E2728" s="592"/>
      <c r="F2728" s="592">
        <f t="shared" si="89"/>
        <v>31.192999999999998</v>
      </c>
      <c r="G2728" s="592"/>
      <c r="H2728" s="993">
        <v>22.12</v>
      </c>
      <c r="I2728" s="96">
        <v>13.11</v>
      </c>
      <c r="J2728" s="308"/>
      <c r="K2728" s="789">
        <f t="shared" si="92"/>
        <v>35.230000000000004</v>
      </c>
      <c r="L2728" s="789"/>
      <c r="M2728" s="789"/>
      <c r="N2728" s="789"/>
      <c r="O2728" s="789"/>
      <c r="P2728" s="789"/>
      <c r="Q2728" s="789"/>
      <c r="R2728" s="789"/>
      <c r="S2728" s="592">
        <v>0</v>
      </c>
      <c r="T2728" s="990">
        <v>0</v>
      </c>
      <c r="U2728" s="473">
        <v>0</v>
      </c>
      <c r="V2728" s="592">
        <v>0</v>
      </c>
      <c r="W2728" s="592">
        <v>0</v>
      </c>
      <c r="X2728" s="592"/>
      <c r="Y2728" s="592">
        <f t="shared" si="90"/>
        <v>31.192999999999998</v>
      </c>
      <c r="Z2728" s="592"/>
      <c r="AA2728" s="592">
        <v>0</v>
      </c>
      <c r="AB2728" s="265">
        <v>336.7</v>
      </c>
      <c r="AC2728" s="265">
        <v>0.11</v>
      </c>
      <c r="AD2728" s="265">
        <v>0</v>
      </c>
      <c r="AE2728" s="265"/>
      <c r="AF2728" s="272">
        <v>352.36</v>
      </c>
      <c r="AG2728" s="265">
        <v>0.3</v>
      </c>
      <c r="AL2728" s="1006">
        <v>10</v>
      </c>
    </row>
    <row r="2729" spans="1:38" x14ac:dyDescent="0.2">
      <c r="A2729" s="988">
        <v>39245</v>
      </c>
      <c r="B2729" s="592">
        <v>22.465</v>
      </c>
      <c r="C2729" s="592"/>
      <c r="D2729" s="592">
        <v>10.224</v>
      </c>
      <c r="E2729" s="592"/>
      <c r="F2729" s="592">
        <f t="shared" ref="F2729:F2792" si="93">+B2729+D2729</f>
        <v>32.689</v>
      </c>
      <c r="G2729" s="592"/>
      <c r="H2729" s="993">
        <v>20</v>
      </c>
      <c r="I2729" s="96">
        <v>12.74</v>
      </c>
      <c r="J2729" s="308"/>
      <c r="K2729" s="789">
        <f t="shared" si="92"/>
        <v>32.74</v>
      </c>
      <c r="L2729" s="789"/>
      <c r="M2729" s="789"/>
      <c r="N2729" s="789"/>
      <c r="O2729" s="789"/>
      <c r="P2729" s="789"/>
      <c r="Q2729" s="789"/>
      <c r="R2729" s="789"/>
      <c r="S2729" s="592">
        <v>0</v>
      </c>
      <c r="T2729" s="990">
        <v>0</v>
      </c>
      <c r="U2729" s="473">
        <v>0</v>
      </c>
      <c r="V2729" s="592">
        <v>0</v>
      </c>
      <c r="W2729" s="592">
        <v>0</v>
      </c>
      <c r="X2729" s="592"/>
      <c r="Y2729" s="592">
        <f t="shared" ref="Y2729:Y2792" si="94">+F2729-S2729-T2729-U2729-V2729+W2729</f>
        <v>32.689</v>
      </c>
      <c r="Z2729" s="592"/>
      <c r="AA2729" s="592">
        <v>0</v>
      </c>
      <c r="AB2729" s="265">
        <v>336.6</v>
      </c>
      <c r="AC2729" s="265">
        <v>0</v>
      </c>
      <c r="AD2729" s="265">
        <v>0</v>
      </c>
      <c r="AE2729" s="265"/>
      <c r="AF2729" s="265">
        <v>352.26</v>
      </c>
      <c r="AG2729" s="265">
        <v>0</v>
      </c>
      <c r="AL2729" s="1006">
        <v>15</v>
      </c>
    </row>
    <row r="2730" spans="1:38" x14ac:dyDescent="0.2">
      <c r="A2730" s="988">
        <v>39246</v>
      </c>
      <c r="B2730" s="592">
        <v>18.57</v>
      </c>
      <c r="C2730" s="592"/>
      <c r="D2730" s="592">
        <v>12.231</v>
      </c>
      <c r="E2730" s="592"/>
      <c r="F2730" s="592">
        <f t="shared" si="93"/>
        <v>30.801000000000002</v>
      </c>
      <c r="G2730" s="592"/>
      <c r="H2730" s="993">
        <v>18.5</v>
      </c>
      <c r="I2730" s="96">
        <v>15.09</v>
      </c>
      <c r="J2730" s="308"/>
      <c r="K2730" s="789">
        <f t="shared" si="92"/>
        <v>33.590000000000003</v>
      </c>
      <c r="L2730" s="789"/>
      <c r="M2730" s="789"/>
      <c r="N2730" s="789"/>
      <c r="O2730" s="789"/>
      <c r="P2730" s="789"/>
      <c r="Q2730" s="789"/>
      <c r="R2730" s="789"/>
      <c r="S2730" s="592">
        <v>0</v>
      </c>
      <c r="T2730" s="990">
        <v>0</v>
      </c>
      <c r="U2730" s="473">
        <v>0</v>
      </c>
      <c r="V2730" s="592">
        <v>0</v>
      </c>
      <c r="W2730" s="592">
        <v>0</v>
      </c>
      <c r="X2730" s="592"/>
      <c r="Y2730" s="592">
        <f t="shared" si="94"/>
        <v>30.801000000000002</v>
      </c>
      <c r="Z2730" s="592"/>
      <c r="AA2730" s="592">
        <v>0</v>
      </c>
      <c r="AB2730" s="265">
        <v>336.4</v>
      </c>
      <c r="AC2730" s="265">
        <v>0</v>
      </c>
      <c r="AD2730" s="265">
        <v>0</v>
      </c>
      <c r="AE2730" s="265"/>
      <c r="AF2730" s="265">
        <v>352.21</v>
      </c>
      <c r="AG2730" s="265">
        <v>0</v>
      </c>
      <c r="AL2730" s="1006">
        <v>3</v>
      </c>
    </row>
    <row r="2731" spans="1:38" x14ac:dyDescent="0.2">
      <c r="A2731" s="988">
        <v>39247</v>
      </c>
      <c r="B2731" s="592">
        <v>16.213000000000001</v>
      </c>
      <c r="C2731" s="592"/>
      <c r="D2731" s="592">
        <v>10.33</v>
      </c>
      <c r="E2731" s="592"/>
      <c r="F2731" s="592">
        <f t="shared" si="93"/>
        <v>26.542999999999999</v>
      </c>
      <c r="G2731" s="592"/>
      <c r="H2731" s="993">
        <v>15.75</v>
      </c>
      <c r="I2731" s="96">
        <v>12.22</v>
      </c>
      <c r="J2731" s="308"/>
      <c r="K2731" s="789">
        <f t="shared" si="92"/>
        <v>27.97</v>
      </c>
      <c r="L2731" s="789"/>
      <c r="M2731" s="789"/>
      <c r="N2731" s="789"/>
      <c r="O2731" s="789"/>
      <c r="P2731" s="789"/>
      <c r="Q2731" s="789"/>
      <c r="R2731" s="789"/>
      <c r="S2731" s="592">
        <v>0</v>
      </c>
      <c r="T2731" s="990">
        <v>0</v>
      </c>
      <c r="U2731" s="473">
        <v>0</v>
      </c>
      <c r="V2731" s="592">
        <v>0</v>
      </c>
      <c r="W2731" s="592">
        <v>0</v>
      </c>
      <c r="X2731" s="592"/>
      <c r="Y2731" s="592">
        <f t="shared" si="94"/>
        <v>26.542999999999999</v>
      </c>
      <c r="Z2731" s="592"/>
      <c r="AA2731" s="592">
        <v>0</v>
      </c>
      <c r="AB2731" s="265">
        <v>336.3</v>
      </c>
      <c r="AC2731" s="265">
        <v>0</v>
      </c>
      <c r="AD2731" s="265">
        <v>0</v>
      </c>
      <c r="AE2731" s="265"/>
      <c r="AF2731" s="265">
        <v>352.16</v>
      </c>
      <c r="AG2731" s="265">
        <v>0</v>
      </c>
      <c r="AL2731" s="1006">
        <v>7</v>
      </c>
    </row>
    <row r="2732" spans="1:38" x14ac:dyDescent="0.2">
      <c r="A2732" s="988">
        <v>39248</v>
      </c>
      <c r="B2732" s="592">
        <v>19.327999999999999</v>
      </c>
      <c r="C2732" s="592"/>
      <c r="D2732" s="592">
        <v>10.964</v>
      </c>
      <c r="E2732" s="592"/>
      <c r="F2732" s="592">
        <f t="shared" si="93"/>
        <v>30.292000000000002</v>
      </c>
      <c r="G2732" s="592"/>
      <c r="H2732" s="993">
        <v>19.190000000000001</v>
      </c>
      <c r="I2732" s="96">
        <v>13.1</v>
      </c>
      <c r="J2732" s="308"/>
      <c r="K2732" s="789">
        <f t="shared" si="92"/>
        <v>32.29</v>
      </c>
      <c r="L2732" s="789"/>
      <c r="M2732" s="789"/>
      <c r="N2732" s="789"/>
      <c r="O2732" s="789"/>
      <c r="P2732" s="789"/>
      <c r="Q2732" s="789"/>
      <c r="R2732" s="789"/>
      <c r="S2732" s="592">
        <v>0</v>
      </c>
      <c r="T2732" s="990">
        <v>0</v>
      </c>
      <c r="U2732" s="473">
        <v>0</v>
      </c>
      <c r="V2732" s="592">
        <v>0</v>
      </c>
      <c r="W2732" s="592">
        <v>0</v>
      </c>
      <c r="X2732" s="592"/>
      <c r="Y2732" s="592">
        <f t="shared" si="94"/>
        <v>30.292000000000002</v>
      </c>
      <c r="Z2732" s="592"/>
      <c r="AA2732" s="592">
        <v>0</v>
      </c>
      <c r="AB2732" s="265">
        <v>336.2</v>
      </c>
      <c r="AC2732" s="265">
        <v>0</v>
      </c>
      <c r="AD2732" s="265">
        <v>0</v>
      </c>
      <c r="AE2732" s="265"/>
      <c r="AF2732" s="265">
        <v>352.1</v>
      </c>
      <c r="AG2732" s="265">
        <v>0</v>
      </c>
      <c r="AL2732" s="1006">
        <v>7</v>
      </c>
    </row>
    <row r="2733" spans="1:38" x14ac:dyDescent="0.2">
      <c r="A2733" s="988">
        <v>39249</v>
      </c>
      <c r="B2733" s="592">
        <v>22.276</v>
      </c>
      <c r="C2733" s="592"/>
      <c r="D2733" s="592">
        <v>13.353</v>
      </c>
      <c r="E2733" s="592"/>
      <c r="F2733" s="592">
        <f t="shared" si="93"/>
        <v>35.628999999999998</v>
      </c>
      <c r="G2733" s="592"/>
      <c r="H2733" s="993">
        <v>21.99</v>
      </c>
      <c r="I2733" s="96">
        <v>16.78</v>
      </c>
      <c r="J2733" s="308"/>
      <c r="K2733" s="789">
        <f t="shared" si="92"/>
        <v>38.769999999999996</v>
      </c>
      <c r="L2733" s="789"/>
      <c r="M2733" s="789"/>
      <c r="N2733" s="789"/>
      <c r="O2733" s="789"/>
      <c r="P2733" s="789"/>
      <c r="Q2733" s="789"/>
      <c r="R2733" s="789"/>
      <c r="S2733" s="592">
        <v>0</v>
      </c>
      <c r="T2733" s="990">
        <v>0</v>
      </c>
      <c r="U2733" s="473">
        <v>0</v>
      </c>
      <c r="V2733" s="592">
        <v>0</v>
      </c>
      <c r="W2733" s="592">
        <v>0</v>
      </c>
      <c r="X2733" s="592"/>
      <c r="Y2733" s="592">
        <f t="shared" si="94"/>
        <v>35.628999999999998</v>
      </c>
      <c r="Z2733" s="592"/>
      <c r="AA2733" s="592">
        <v>0</v>
      </c>
      <c r="AB2733" s="265">
        <v>336.1</v>
      </c>
      <c r="AC2733" s="265">
        <v>0</v>
      </c>
      <c r="AD2733" s="265">
        <v>0</v>
      </c>
      <c r="AE2733" s="265"/>
      <c r="AF2733" s="265">
        <v>352</v>
      </c>
      <c r="AG2733" s="265">
        <v>0</v>
      </c>
      <c r="AL2733" s="1006">
        <v>12</v>
      </c>
    </row>
    <row r="2734" spans="1:38" x14ac:dyDescent="0.2">
      <c r="A2734" s="988">
        <v>39250</v>
      </c>
      <c r="B2734" s="592">
        <v>24.972999999999999</v>
      </c>
      <c r="C2734" s="592"/>
      <c r="D2734" s="592">
        <v>14.173</v>
      </c>
      <c r="E2734" s="592"/>
      <c r="F2734" s="592">
        <f t="shared" si="93"/>
        <v>39.146000000000001</v>
      </c>
      <c r="G2734" s="592"/>
      <c r="H2734" s="993">
        <v>24.1</v>
      </c>
      <c r="I2734" s="96">
        <v>18.21</v>
      </c>
      <c r="J2734" s="308"/>
      <c r="K2734" s="789">
        <f t="shared" si="92"/>
        <v>42.31</v>
      </c>
      <c r="L2734" s="789"/>
      <c r="M2734" s="789"/>
      <c r="N2734" s="789"/>
      <c r="O2734" s="789"/>
      <c r="P2734" s="789"/>
      <c r="Q2734" s="789"/>
      <c r="R2734" s="789"/>
      <c r="S2734" s="592">
        <v>0</v>
      </c>
      <c r="T2734" s="990">
        <v>0</v>
      </c>
      <c r="U2734" s="473">
        <v>0</v>
      </c>
      <c r="V2734" s="592">
        <v>0</v>
      </c>
      <c r="W2734" s="592">
        <v>0</v>
      </c>
      <c r="X2734" s="592"/>
      <c r="Y2734" s="592">
        <f t="shared" si="94"/>
        <v>39.146000000000001</v>
      </c>
      <c r="Z2734" s="592"/>
      <c r="AA2734" s="592">
        <v>0</v>
      </c>
      <c r="AB2734" s="265">
        <v>336</v>
      </c>
      <c r="AC2734" s="265">
        <v>0.42</v>
      </c>
      <c r="AD2734" s="265">
        <v>0</v>
      </c>
      <c r="AE2734" s="265"/>
      <c r="AF2734" s="265">
        <v>352</v>
      </c>
      <c r="AG2734" s="265">
        <v>0.56000000000000005</v>
      </c>
      <c r="AL2734" s="1006">
        <v>11</v>
      </c>
    </row>
    <row r="2735" spans="1:38" x14ac:dyDescent="0.2">
      <c r="A2735" s="988">
        <v>39251</v>
      </c>
      <c r="B2735" s="592">
        <v>26.580000000000002</v>
      </c>
      <c r="C2735" s="592"/>
      <c r="D2735" s="592">
        <v>13.863</v>
      </c>
      <c r="E2735" s="592"/>
      <c r="F2735" s="592">
        <f t="shared" si="93"/>
        <v>40.442999999999998</v>
      </c>
      <c r="G2735" s="592"/>
      <c r="H2735" s="993">
        <v>23.81</v>
      </c>
      <c r="I2735" s="96">
        <v>17.940000000000001</v>
      </c>
      <c r="J2735" s="308"/>
      <c r="K2735" s="789">
        <f t="shared" si="92"/>
        <v>41.75</v>
      </c>
      <c r="L2735" s="789"/>
      <c r="M2735" s="789"/>
      <c r="N2735" s="789"/>
      <c r="O2735" s="789"/>
      <c r="P2735" s="789"/>
      <c r="Q2735" s="789"/>
      <c r="R2735" s="789"/>
      <c r="S2735" s="592">
        <v>0</v>
      </c>
      <c r="T2735" s="990">
        <v>0</v>
      </c>
      <c r="U2735" s="473">
        <v>0</v>
      </c>
      <c r="V2735" s="592">
        <v>0</v>
      </c>
      <c r="W2735" s="592">
        <v>0</v>
      </c>
      <c r="X2735" s="592"/>
      <c r="Y2735" s="592">
        <f t="shared" si="94"/>
        <v>40.442999999999998</v>
      </c>
      <c r="Z2735" s="592"/>
      <c r="AA2735" s="592">
        <v>0</v>
      </c>
      <c r="AB2735" s="265">
        <v>335.8</v>
      </c>
      <c r="AC2735" s="265">
        <v>0</v>
      </c>
      <c r="AD2735" s="265">
        <v>0</v>
      </c>
      <c r="AE2735" s="265"/>
      <c r="AF2735" s="265">
        <v>352</v>
      </c>
      <c r="AG2735" s="265">
        <v>0</v>
      </c>
      <c r="AL2735" s="1006">
        <v>9</v>
      </c>
    </row>
    <row r="2736" spans="1:38" x14ac:dyDescent="0.2">
      <c r="A2736" s="988">
        <v>39252</v>
      </c>
      <c r="B2736" s="592">
        <v>24.416</v>
      </c>
      <c r="C2736" s="592"/>
      <c r="D2736" s="592">
        <v>11.362</v>
      </c>
      <c r="E2736" s="592"/>
      <c r="F2736" s="592">
        <f t="shared" si="93"/>
        <v>35.777999999999999</v>
      </c>
      <c r="G2736" s="592"/>
      <c r="H2736" s="993">
        <v>24.416</v>
      </c>
      <c r="I2736" s="96">
        <v>14.41</v>
      </c>
      <c r="J2736" s="308"/>
      <c r="K2736" s="789">
        <f t="shared" si="92"/>
        <v>38.826000000000001</v>
      </c>
      <c r="L2736" s="789"/>
      <c r="M2736" s="789"/>
      <c r="N2736" s="789"/>
      <c r="O2736" s="789"/>
      <c r="P2736" s="789"/>
      <c r="Q2736" s="789"/>
      <c r="R2736" s="789"/>
      <c r="S2736" s="592">
        <v>0</v>
      </c>
      <c r="T2736" s="990">
        <v>0</v>
      </c>
      <c r="U2736" s="473">
        <v>0</v>
      </c>
      <c r="V2736" s="592">
        <v>0</v>
      </c>
      <c r="W2736" s="592">
        <v>0</v>
      </c>
      <c r="X2736" s="592"/>
      <c r="Y2736" s="592">
        <f t="shared" si="94"/>
        <v>35.777999999999999</v>
      </c>
      <c r="Z2736" s="592"/>
      <c r="AA2736" s="592">
        <v>0</v>
      </c>
      <c r="AB2736" s="265">
        <v>335.7</v>
      </c>
      <c r="AC2736" s="265">
        <v>0</v>
      </c>
      <c r="AD2736" s="265">
        <v>0</v>
      </c>
      <c r="AE2736" s="265"/>
      <c r="AF2736" s="265">
        <v>351.81</v>
      </c>
      <c r="AG2736" s="265">
        <v>0</v>
      </c>
      <c r="AL2736" s="1006">
        <v>14</v>
      </c>
    </row>
    <row r="2737" spans="1:38" x14ac:dyDescent="0.2">
      <c r="A2737" s="988">
        <v>39253</v>
      </c>
      <c r="B2737" s="592">
        <v>22.675999999999998</v>
      </c>
      <c r="C2737" s="592"/>
      <c r="D2737" s="592">
        <v>11.186</v>
      </c>
      <c r="E2737" s="592"/>
      <c r="F2737" s="592">
        <f t="shared" si="93"/>
        <v>33.861999999999995</v>
      </c>
      <c r="G2737" s="592"/>
      <c r="H2737" s="993">
        <v>22.675999999999998</v>
      </c>
      <c r="I2737" s="96">
        <v>12.52</v>
      </c>
      <c r="J2737" s="308"/>
      <c r="K2737" s="789">
        <f t="shared" si="92"/>
        <v>35.195999999999998</v>
      </c>
      <c r="L2737" s="789"/>
      <c r="M2737" s="789"/>
      <c r="N2737" s="789"/>
      <c r="O2737" s="789"/>
      <c r="P2737" s="789"/>
      <c r="Q2737" s="789"/>
      <c r="R2737" s="789"/>
      <c r="S2737" s="592">
        <v>0</v>
      </c>
      <c r="T2737" s="990">
        <v>0</v>
      </c>
      <c r="U2737" s="473">
        <v>0</v>
      </c>
      <c r="V2737" s="592">
        <v>0</v>
      </c>
      <c r="W2737" s="592">
        <v>0</v>
      </c>
      <c r="X2737" s="592"/>
      <c r="Y2737" s="592">
        <f t="shared" si="94"/>
        <v>33.861999999999995</v>
      </c>
      <c r="Z2737" s="592"/>
      <c r="AA2737" s="592">
        <v>0</v>
      </c>
      <c r="AB2737" s="265">
        <v>335.5</v>
      </c>
      <c r="AC2737" s="265">
        <v>0</v>
      </c>
      <c r="AD2737" s="265">
        <v>0</v>
      </c>
      <c r="AE2737" s="265"/>
      <c r="AF2737" s="265">
        <v>351.78</v>
      </c>
      <c r="AG2737" s="265">
        <v>0</v>
      </c>
      <c r="AL2737" s="1006">
        <v>19</v>
      </c>
    </row>
    <row r="2738" spans="1:38" x14ac:dyDescent="0.2">
      <c r="A2738" s="988">
        <v>39254</v>
      </c>
      <c r="B2738" s="592">
        <v>22.445</v>
      </c>
      <c r="C2738" s="592"/>
      <c r="D2738" s="592">
        <v>10.52</v>
      </c>
      <c r="E2738" s="592"/>
      <c r="F2738" s="592">
        <f t="shared" si="93"/>
        <v>32.965000000000003</v>
      </c>
      <c r="G2738" s="592"/>
      <c r="H2738" s="993">
        <v>21.69</v>
      </c>
      <c r="I2738" s="96">
        <v>12.8</v>
      </c>
      <c r="J2738" s="308"/>
      <c r="K2738" s="789">
        <f t="shared" si="92"/>
        <v>34.49</v>
      </c>
      <c r="L2738" s="789"/>
      <c r="M2738" s="789"/>
      <c r="N2738" s="789"/>
      <c r="O2738" s="789"/>
      <c r="P2738" s="789"/>
      <c r="Q2738" s="789"/>
      <c r="R2738" s="789"/>
      <c r="S2738" s="592">
        <v>0</v>
      </c>
      <c r="T2738" s="990">
        <v>0</v>
      </c>
      <c r="U2738" s="473">
        <v>0</v>
      </c>
      <c r="V2738" s="592">
        <v>0</v>
      </c>
      <c r="W2738" s="592">
        <v>0</v>
      </c>
      <c r="X2738" s="592"/>
      <c r="Y2738" s="592">
        <f t="shared" si="94"/>
        <v>32.965000000000003</v>
      </c>
      <c r="Z2738" s="592"/>
      <c r="AA2738" s="592">
        <v>0</v>
      </c>
      <c r="AB2738" s="265">
        <v>335.3</v>
      </c>
      <c r="AC2738" s="265">
        <v>0</v>
      </c>
      <c r="AD2738" s="265">
        <v>0</v>
      </c>
      <c r="AE2738" s="265"/>
      <c r="AF2738" s="265">
        <v>351.74</v>
      </c>
      <c r="AG2738" s="265">
        <v>0</v>
      </c>
      <c r="AL2738" s="1006">
        <v>2</v>
      </c>
    </row>
    <row r="2739" spans="1:38" x14ac:dyDescent="0.2">
      <c r="A2739" s="988">
        <v>39255</v>
      </c>
      <c r="B2739" s="592">
        <v>27.952999999999999</v>
      </c>
      <c r="C2739" s="592"/>
      <c r="D2739" s="592">
        <v>6.1219999999999999</v>
      </c>
      <c r="E2739" s="592"/>
      <c r="F2739" s="592">
        <f t="shared" si="93"/>
        <v>34.075000000000003</v>
      </c>
      <c r="G2739" s="592"/>
      <c r="H2739" s="993">
        <v>24.32</v>
      </c>
      <c r="I2739" s="96">
        <v>9.0399999999999991</v>
      </c>
      <c r="J2739" s="308"/>
      <c r="K2739" s="789">
        <f t="shared" si="92"/>
        <v>33.36</v>
      </c>
      <c r="L2739" s="789"/>
      <c r="M2739" s="789"/>
      <c r="N2739" s="789"/>
      <c r="O2739" s="789"/>
      <c r="P2739" s="789"/>
      <c r="Q2739" s="789"/>
      <c r="R2739" s="789"/>
      <c r="S2739" s="592">
        <v>0</v>
      </c>
      <c r="T2739" s="990">
        <v>0</v>
      </c>
      <c r="U2739" s="473">
        <v>0</v>
      </c>
      <c r="V2739" s="592">
        <v>0</v>
      </c>
      <c r="W2739" s="592">
        <v>0</v>
      </c>
      <c r="X2739" s="592"/>
      <c r="Y2739" s="592">
        <f t="shared" si="94"/>
        <v>34.075000000000003</v>
      </c>
      <c r="Z2739" s="592"/>
      <c r="AA2739" s="592">
        <v>0</v>
      </c>
      <c r="AB2739" s="265">
        <v>335.1</v>
      </c>
      <c r="AC2739" s="265">
        <v>0</v>
      </c>
      <c r="AD2739" s="265">
        <v>0</v>
      </c>
      <c r="AE2739" s="265"/>
      <c r="AF2739" s="265">
        <v>351.7</v>
      </c>
      <c r="AG2739" s="265">
        <v>0</v>
      </c>
      <c r="AL2739" s="1006">
        <v>0</v>
      </c>
    </row>
    <row r="2740" spans="1:38" x14ac:dyDescent="0.2">
      <c r="A2740" s="988">
        <v>39256</v>
      </c>
      <c r="B2740" s="592">
        <v>22.521999999999998</v>
      </c>
      <c r="C2740" s="592"/>
      <c r="D2740" s="592">
        <v>11.082000000000001</v>
      </c>
      <c r="E2740" s="592"/>
      <c r="F2740" s="592">
        <f t="shared" si="93"/>
        <v>33.603999999999999</v>
      </c>
      <c r="G2740" s="592"/>
      <c r="H2740" s="993">
        <v>22.2</v>
      </c>
      <c r="I2740" s="96">
        <v>13.46</v>
      </c>
      <c r="J2740" s="308"/>
      <c r="K2740" s="789">
        <f t="shared" si="92"/>
        <v>35.659999999999997</v>
      </c>
      <c r="L2740" s="789"/>
      <c r="M2740" s="789"/>
      <c r="N2740" s="789"/>
      <c r="O2740" s="789"/>
      <c r="P2740" s="789"/>
      <c r="Q2740" s="789"/>
      <c r="R2740" s="789"/>
      <c r="S2740" s="592">
        <v>0</v>
      </c>
      <c r="T2740" s="990">
        <v>0</v>
      </c>
      <c r="U2740" s="473">
        <v>0</v>
      </c>
      <c r="V2740" s="592">
        <v>0</v>
      </c>
      <c r="W2740" s="592">
        <v>0</v>
      </c>
      <c r="X2740" s="592"/>
      <c r="Y2740" s="592">
        <f t="shared" si="94"/>
        <v>33.603999999999999</v>
      </c>
      <c r="Z2740" s="592"/>
      <c r="AA2740" s="592">
        <v>0</v>
      </c>
      <c r="AB2740" s="265">
        <v>335</v>
      </c>
      <c r="AC2740" s="265">
        <v>0</v>
      </c>
      <c r="AD2740" s="265">
        <v>0</v>
      </c>
      <c r="AE2740" s="265"/>
      <c r="AF2740" s="265">
        <v>351.55</v>
      </c>
      <c r="AG2740" s="265">
        <v>0</v>
      </c>
      <c r="AL2740" s="1006">
        <v>7</v>
      </c>
    </row>
    <row r="2741" spans="1:38" x14ac:dyDescent="0.2">
      <c r="A2741" s="988">
        <v>39257</v>
      </c>
      <c r="B2741" s="631">
        <v>21.364999999999998</v>
      </c>
      <c r="C2741" s="631"/>
      <c r="D2741" s="631">
        <v>10.754</v>
      </c>
      <c r="E2741" s="631"/>
      <c r="F2741" s="631">
        <f t="shared" si="93"/>
        <v>32.119</v>
      </c>
      <c r="G2741" s="631"/>
      <c r="H2741" s="993">
        <v>21.15</v>
      </c>
      <c r="I2741" s="96">
        <v>13</v>
      </c>
      <c r="J2741" s="308"/>
      <c r="K2741" s="789">
        <f t="shared" si="92"/>
        <v>34.15</v>
      </c>
      <c r="L2741" s="789"/>
      <c r="M2741" s="789"/>
      <c r="N2741" s="789"/>
      <c r="O2741" s="789"/>
      <c r="P2741" s="789"/>
      <c r="Q2741" s="789"/>
      <c r="R2741" s="789"/>
      <c r="S2741" s="631">
        <v>0</v>
      </c>
      <c r="T2741" s="997">
        <v>0</v>
      </c>
      <c r="U2741" s="395">
        <v>0</v>
      </c>
      <c r="V2741" s="631">
        <v>0</v>
      </c>
      <c r="W2741" s="631">
        <v>0</v>
      </c>
      <c r="X2741" s="631"/>
      <c r="Y2741" s="631">
        <f t="shared" si="94"/>
        <v>32.119</v>
      </c>
      <c r="Z2741" s="631"/>
      <c r="AA2741" s="631">
        <v>0</v>
      </c>
      <c r="AB2741" s="265">
        <v>334.9</v>
      </c>
      <c r="AC2741" s="265">
        <v>0</v>
      </c>
      <c r="AD2741" s="265">
        <v>0</v>
      </c>
      <c r="AE2741" s="265"/>
      <c r="AF2741" s="265">
        <v>351.43</v>
      </c>
      <c r="AG2741" s="265">
        <v>0</v>
      </c>
      <c r="AL2741" s="1006">
        <v>18</v>
      </c>
    </row>
    <row r="2742" spans="1:38" x14ac:dyDescent="0.2">
      <c r="A2742" s="988">
        <v>39258</v>
      </c>
      <c r="B2742" s="631">
        <v>22.297999999999998</v>
      </c>
      <c r="C2742" s="631"/>
      <c r="D2742" s="631">
        <v>10.766</v>
      </c>
      <c r="E2742" s="631"/>
      <c r="F2742" s="631">
        <f t="shared" si="93"/>
        <v>33.064</v>
      </c>
      <c r="G2742" s="631"/>
      <c r="H2742" s="993">
        <v>21.97</v>
      </c>
      <c r="I2742" s="96">
        <v>12.83</v>
      </c>
      <c r="J2742" s="308"/>
      <c r="K2742" s="789">
        <f t="shared" si="92"/>
        <v>34.799999999999997</v>
      </c>
      <c r="L2742" s="789"/>
      <c r="M2742" s="789"/>
      <c r="N2742" s="789"/>
      <c r="O2742" s="789"/>
      <c r="P2742" s="789"/>
      <c r="Q2742" s="789"/>
      <c r="R2742" s="789"/>
      <c r="S2742" s="631">
        <v>0</v>
      </c>
      <c r="T2742" s="997">
        <v>0</v>
      </c>
      <c r="U2742" s="395">
        <v>0</v>
      </c>
      <c r="V2742" s="631">
        <v>0</v>
      </c>
      <c r="W2742" s="631">
        <v>0</v>
      </c>
      <c r="X2742" s="631"/>
      <c r="Y2742" s="631">
        <f t="shared" si="94"/>
        <v>33.064</v>
      </c>
      <c r="Z2742" s="631"/>
      <c r="AA2742" s="631">
        <v>0</v>
      </c>
      <c r="AB2742" s="265">
        <v>334.7</v>
      </c>
      <c r="AC2742" s="265">
        <v>0</v>
      </c>
      <c r="AD2742" s="265">
        <v>0</v>
      </c>
      <c r="AE2742" s="265"/>
      <c r="AF2742" s="265">
        <v>351.31</v>
      </c>
      <c r="AG2742" s="265">
        <v>0</v>
      </c>
      <c r="AL2742" s="1006">
        <v>17</v>
      </c>
    </row>
    <row r="2743" spans="1:38" x14ac:dyDescent="0.2">
      <c r="A2743" s="988">
        <v>39259</v>
      </c>
      <c r="B2743" s="631">
        <v>24.416</v>
      </c>
      <c r="C2743" s="631"/>
      <c r="D2743" s="631">
        <v>10.823</v>
      </c>
      <c r="E2743" s="631"/>
      <c r="F2743" s="631">
        <f t="shared" si="93"/>
        <v>35.239000000000004</v>
      </c>
      <c r="G2743" s="631"/>
      <c r="H2743" s="993">
        <v>23.47</v>
      </c>
      <c r="I2743" s="96">
        <v>12.98</v>
      </c>
      <c r="J2743" s="308"/>
      <c r="K2743" s="789">
        <f t="shared" si="92"/>
        <v>36.450000000000003</v>
      </c>
      <c r="L2743" s="789"/>
      <c r="M2743" s="789"/>
      <c r="N2743" s="789"/>
      <c r="O2743" s="789"/>
      <c r="P2743" s="789"/>
      <c r="Q2743" s="789"/>
      <c r="R2743" s="789"/>
      <c r="S2743" s="631">
        <v>0</v>
      </c>
      <c r="T2743" s="997">
        <v>0</v>
      </c>
      <c r="U2743" s="395">
        <v>0</v>
      </c>
      <c r="V2743" s="631">
        <v>0</v>
      </c>
      <c r="W2743" s="631">
        <v>0</v>
      </c>
      <c r="X2743" s="631"/>
      <c r="Y2743" s="631">
        <f t="shared" si="94"/>
        <v>35.239000000000004</v>
      </c>
      <c r="Z2743" s="631"/>
      <c r="AA2743" s="631">
        <v>0</v>
      </c>
      <c r="AB2743" s="265">
        <v>334.6</v>
      </c>
      <c r="AC2743" s="265">
        <v>0</v>
      </c>
      <c r="AD2743" s="265">
        <v>0</v>
      </c>
      <c r="AE2743" s="265"/>
      <c r="AF2743" s="265">
        <v>351.2</v>
      </c>
      <c r="AG2743" s="265">
        <v>0</v>
      </c>
      <c r="AL2743" s="1006">
        <v>18</v>
      </c>
    </row>
    <row r="2744" spans="1:38" x14ac:dyDescent="0.2">
      <c r="A2744" s="988">
        <v>39260</v>
      </c>
      <c r="B2744" s="631">
        <v>24.295000000000002</v>
      </c>
      <c r="C2744" s="631"/>
      <c r="D2744" s="631">
        <v>11.316000000000001</v>
      </c>
      <c r="E2744" s="631"/>
      <c r="F2744" s="631">
        <f t="shared" si="93"/>
        <v>35.611000000000004</v>
      </c>
      <c r="G2744" s="631"/>
      <c r="H2744" s="993">
        <v>23.52</v>
      </c>
      <c r="I2744" s="96">
        <v>13.87</v>
      </c>
      <c r="J2744" s="308"/>
      <c r="K2744" s="789">
        <f t="shared" si="92"/>
        <v>37.39</v>
      </c>
      <c r="L2744" s="789"/>
      <c r="M2744" s="789"/>
      <c r="N2744" s="789"/>
      <c r="O2744" s="789"/>
      <c r="P2744" s="789"/>
      <c r="Q2744" s="789"/>
      <c r="R2744" s="789"/>
      <c r="S2744" s="631">
        <v>0</v>
      </c>
      <c r="T2744" s="997">
        <v>0</v>
      </c>
      <c r="U2744" s="395">
        <v>0</v>
      </c>
      <c r="V2744" s="631">
        <v>0</v>
      </c>
      <c r="W2744" s="631">
        <v>0</v>
      </c>
      <c r="X2744" s="631"/>
      <c r="Y2744" s="631">
        <f t="shared" si="94"/>
        <v>35.611000000000004</v>
      </c>
      <c r="Z2744" s="631"/>
      <c r="AA2744" s="631">
        <v>0</v>
      </c>
      <c r="AB2744" s="265">
        <v>334.5</v>
      </c>
      <c r="AC2744" s="265">
        <v>0.28000000000000003</v>
      </c>
      <c r="AD2744" s="265">
        <v>0</v>
      </c>
      <c r="AE2744" s="265"/>
      <c r="AF2744" s="265">
        <v>351.17</v>
      </c>
      <c r="AG2744" s="265">
        <v>0.56999999999999995</v>
      </c>
      <c r="AL2744" s="1006">
        <v>17</v>
      </c>
    </row>
    <row r="2745" spans="1:38" x14ac:dyDescent="0.2">
      <c r="A2745" s="988">
        <v>39261</v>
      </c>
      <c r="B2745" s="631">
        <v>24.295000000000002</v>
      </c>
      <c r="C2745" s="631"/>
      <c r="D2745" s="631">
        <v>11.481999999999999</v>
      </c>
      <c r="E2745" s="631"/>
      <c r="F2745" s="631">
        <f t="shared" si="93"/>
        <v>35.777000000000001</v>
      </c>
      <c r="G2745" s="631"/>
      <c r="H2745" s="993">
        <v>23.89</v>
      </c>
      <c r="I2745" s="96">
        <v>14.46</v>
      </c>
      <c r="J2745" s="308"/>
      <c r="K2745" s="789">
        <f t="shared" si="92"/>
        <v>38.35</v>
      </c>
      <c r="L2745" s="789"/>
      <c r="M2745" s="789"/>
      <c r="N2745" s="789"/>
      <c r="O2745" s="789"/>
      <c r="P2745" s="789"/>
      <c r="Q2745" s="789"/>
      <c r="R2745" s="789"/>
      <c r="S2745" s="631">
        <v>0</v>
      </c>
      <c r="T2745" s="997">
        <v>0</v>
      </c>
      <c r="U2745" s="395">
        <v>0</v>
      </c>
      <c r="V2745" s="631">
        <v>0</v>
      </c>
      <c r="W2745" s="631">
        <v>0</v>
      </c>
      <c r="X2745" s="631"/>
      <c r="Y2745" s="631">
        <f t="shared" si="94"/>
        <v>35.777000000000001</v>
      </c>
      <c r="Z2745" s="631"/>
      <c r="AA2745" s="631">
        <v>0</v>
      </c>
      <c r="AB2745" s="265">
        <v>334.3</v>
      </c>
      <c r="AC2745" s="265">
        <v>0</v>
      </c>
      <c r="AD2745" s="265">
        <v>0</v>
      </c>
      <c r="AE2745" s="265"/>
      <c r="AF2745" s="265">
        <v>351</v>
      </c>
      <c r="AG2745" s="265">
        <v>0</v>
      </c>
      <c r="AL2745" s="1006">
        <v>2</v>
      </c>
    </row>
    <row r="2746" spans="1:38" x14ac:dyDescent="0.2">
      <c r="A2746" s="988">
        <v>39262</v>
      </c>
      <c r="B2746" s="592">
        <v>23.19</v>
      </c>
      <c r="C2746" s="592"/>
      <c r="D2746" s="592">
        <v>10.818</v>
      </c>
      <c r="E2746" s="592"/>
      <c r="F2746" s="592">
        <f t="shared" si="93"/>
        <v>34.008000000000003</v>
      </c>
      <c r="G2746" s="592"/>
      <c r="H2746" s="993">
        <v>22.21</v>
      </c>
      <c r="I2746" s="96">
        <v>12.96</v>
      </c>
      <c r="J2746" s="308"/>
      <c r="K2746" s="789">
        <f t="shared" si="92"/>
        <v>35.17</v>
      </c>
      <c r="L2746" s="789"/>
      <c r="M2746" s="789"/>
      <c r="N2746" s="789"/>
      <c r="O2746" s="789"/>
      <c r="P2746" s="789"/>
      <c r="Q2746" s="789"/>
      <c r="R2746" s="789"/>
      <c r="S2746" s="592">
        <v>0</v>
      </c>
      <c r="T2746" s="990">
        <v>0</v>
      </c>
      <c r="U2746" s="473">
        <v>0</v>
      </c>
      <c r="V2746" s="592">
        <v>0</v>
      </c>
      <c r="W2746" s="592">
        <v>0</v>
      </c>
      <c r="X2746" s="592"/>
      <c r="Y2746" s="592">
        <f t="shared" si="94"/>
        <v>34.008000000000003</v>
      </c>
      <c r="Z2746" s="592"/>
      <c r="AA2746" s="592">
        <v>0</v>
      </c>
      <c r="AB2746" s="265">
        <v>334.2</v>
      </c>
      <c r="AC2746" s="265">
        <v>0</v>
      </c>
      <c r="AD2746" s="265">
        <v>0</v>
      </c>
      <c r="AE2746" s="265"/>
      <c r="AF2746" s="265">
        <v>350.95</v>
      </c>
      <c r="AG2746" s="265">
        <v>0</v>
      </c>
      <c r="AL2746" s="1006">
        <v>16</v>
      </c>
    </row>
    <row r="2747" spans="1:38" x14ac:dyDescent="0.2">
      <c r="A2747" s="988">
        <v>39263</v>
      </c>
      <c r="B2747" s="592">
        <v>21.04</v>
      </c>
      <c r="C2747" s="592"/>
      <c r="D2747" s="592">
        <v>10.359</v>
      </c>
      <c r="E2747" s="592"/>
      <c r="F2747" s="592">
        <f t="shared" si="93"/>
        <v>31.399000000000001</v>
      </c>
      <c r="G2747" s="592"/>
      <c r="H2747" s="993">
        <v>20.5</v>
      </c>
      <c r="I2747" s="96">
        <v>11.89</v>
      </c>
      <c r="J2747" s="308"/>
      <c r="K2747" s="789">
        <f t="shared" si="92"/>
        <v>32.39</v>
      </c>
      <c r="L2747" s="789"/>
      <c r="M2747" s="789"/>
      <c r="N2747" s="789"/>
      <c r="O2747" s="789"/>
      <c r="P2747" s="789"/>
      <c r="Q2747" s="789"/>
      <c r="R2747" s="789"/>
      <c r="S2747" s="592">
        <v>0</v>
      </c>
      <c r="T2747" s="990">
        <v>0</v>
      </c>
      <c r="U2747" s="473">
        <v>0</v>
      </c>
      <c r="V2747" s="592">
        <v>0</v>
      </c>
      <c r="W2747" s="592">
        <v>0</v>
      </c>
      <c r="X2747" s="592"/>
      <c r="Y2747" s="592">
        <f t="shared" si="94"/>
        <v>31.399000000000001</v>
      </c>
      <c r="Z2747" s="592"/>
      <c r="AA2747" s="592">
        <v>0</v>
      </c>
      <c r="AB2747" s="265">
        <v>334</v>
      </c>
      <c r="AC2747" s="265">
        <v>0</v>
      </c>
      <c r="AD2747" s="265">
        <v>0</v>
      </c>
      <c r="AE2747" s="265"/>
      <c r="AF2747" s="272">
        <v>350.8</v>
      </c>
      <c r="AG2747" s="265">
        <v>0</v>
      </c>
      <c r="AL2747" s="1006">
        <v>8</v>
      </c>
    </row>
    <row r="2748" spans="1:38" x14ac:dyDescent="0.2">
      <c r="A2748" s="988">
        <v>39264</v>
      </c>
      <c r="B2748" s="592">
        <v>23.26</v>
      </c>
      <c r="C2748" s="592"/>
      <c r="D2748" s="592">
        <v>10.397</v>
      </c>
      <c r="E2748" s="592"/>
      <c r="F2748" s="592">
        <f t="shared" si="93"/>
        <v>33.657000000000004</v>
      </c>
      <c r="G2748" s="592"/>
      <c r="H2748" s="989">
        <v>22.96</v>
      </c>
      <c r="I2748" s="308">
        <v>12.4</v>
      </c>
      <c r="J2748" s="308"/>
      <c r="K2748" s="789">
        <f>H2748+I2748</f>
        <v>35.36</v>
      </c>
      <c r="L2748" s="789"/>
      <c r="M2748" s="789"/>
      <c r="N2748" s="789"/>
      <c r="O2748" s="789"/>
      <c r="P2748" s="789"/>
      <c r="Q2748" s="789"/>
      <c r="R2748" s="789"/>
      <c r="S2748" s="592">
        <v>0</v>
      </c>
      <c r="T2748" s="990">
        <v>0</v>
      </c>
      <c r="U2748" s="473">
        <v>0</v>
      </c>
      <c r="V2748" s="592">
        <v>0</v>
      </c>
      <c r="W2748" s="592">
        <v>0</v>
      </c>
      <c r="X2748" s="592"/>
      <c r="Y2748" s="592">
        <f t="shared" si="94"/>
        <v>33.657000000000004</v>
      </c>
      <c r="Z2748" s="592"/>
      <c r="AA2748" s="592">
        <v>0</v>
      </c>
      <c r="AB2748" s="592">
        <v>338</v>
      </c>
      <c r="AC2748" s="592">
        <v>0</v>
      </c>
      <c r="AD2748" s="592">
        <v>0</v>
      </c>
      <c r="AE2748" s="592"/>
      <c r="AF2748" s="631">
        <v>352.95</v>
      </c>
      <c r="AG2748" s="631">
        <v>0</v>
      </c>
      <c r="AL2748" s="991">
        <v>7</v>
      </c>
    </row>
    <row r="2749" spans="1:38" x14ac:dyDescent="0.2">
      <c r="A2749" s="988">
        <v>39265</v>
      </c>
      <c r="B2749" s="592">
        <v>22.72</v>
      </c>
      <c r="C2749" s="592"/>
      <c r="D2749" s="592">
        <v>11.589</v>
      </c>
      <c r="E2749" s="592"/>
      <c r="F2749" s="592">
        <f t="shared" si="93"/>
        <v>34.308999999999997</v>
      </c>
      <c r="G2749" s="592"/>
      <c r="H2749" s="992">
        <v>22.9</v>
      </c>
      <c r="I2749" s="96">
        <v>14.09</v>
      </c>
      <c r="J2749" s="308"/>
      <c r="K2749" s="789">
        <f t="shared" ref="K2749:K2778" si="95">H2749+I2749</f>
        <v>36.989999999999995</v>
      </c>
      <c r="L2749" s="789"/>
      <c r="M2749" s="789"/>
      <c r="N2749" s="789"/>
      <c r="O2749" s="789"/>
      <c r="P2749" s="789"/>
      <c r="Q2749" s="789"/>
      <c r="R2749" s="789"/>
      <c r="S2749" s="592">
        <v>0</v>
      </c>
      <c r="T2749" s="990">
        <v>0</v>
      </c>
      <c r="U2749" s="473">
        <v>0</v>
      </c>
      <c r="V2749" s="592">
        <v>0</v>
      </c>
      <c r="W2749" s="592">
        <v>0</v>
      </c>
      <c r="X2749" s="592"/>
      <c r="Y2749" s="592">
        <f t="shared" si="94"/>
        <v>34.308999999999997</v>
      </c>
      <c r="Z2749" s="592"/>
      <c r="AA2749" s="592">
        <v>0</v>
      </c>
      <c r="AB2749" s="592">
        <v>337.8</v>
      </c>
      <c r="AC2749" s="592">
        <v>0</v>
      </c>
      <c r="AD2749" s="592">
        <v>0</v>
      </c>
      <c r="AE2749" s="592"/>
      <c r="AF2749" s="631">
        <v>352.89</v>
      </c>
      <c r="AG2749" s="631">
        <v>0</v>
      </c>
      <c r="AL2749" s="991">
        <v>15</v>
      </c>
    </row>
    <row r="2750" spans="1:38" x14ac:dyDescent="0.2">
      <c r="A2750" s="988">
        <v>39266</v>
      </c>
      <c r="B2750" s="993">
        <v>21.24</v>
      </c>
      <c r="C2750" s="993"/>
      <c r="D2750" s="592">
        <v>11.333</v>
      </c>
      <c r="E2750" s="592"/>
      <c r="F2750" s="592">
        <f t="shared" si="93"/>
        <v>32.573</v>
      </c>
      <c r="G2750" s="592"/>
      <c r="H2750" s="992">
        <v>19.79</v>
      </c>
      <c r="I2750" s="96">
        <v>13.38</v>
      </c>
      <c r="J2750" s="308"/>
      <c r="K2750" s="789">
        <f t="shared" si="95"/>
        <v>33.17</v>
      </c>
      <c r="L2750" s="789"/>
      <c r="M2750" s="789"/>
      <c r="N2750" s="789"/>
      <c r="O2750" s="789"/>
      <c r="P2750" s="789"/>
      <c r="Q2750" s="789"/>
      <c r="R2750" s="789"/>
      <c r="S2750" s="592">
        <v>0</v>
      </c>
      <c r="T2750" s="990">
        <v>0</v>
      </c>
      <c r="U2750" s="473">
        <v>0</v>
      </c>
      <c r="V2750" s="592">
        <v>0</v>
      </c>
      <c r="W2750" s="592">
        <v>0</v>
      </c>
      <c r="X2750" s="592"/>
      <c r="Y2750" s="592">
        <f t="shared" si="94"/>
        <v>32.573</v>
      </c>
      <c r="Z2750" s="592"/>
      <c r="AA2750" s="592">
        <v>0</v>
      </c>
      <c r="AB2750" s="592">
        <v>337.7</v>
      </c>
      <c r="AC2750" s="592">
        <v>0</v>
      </c>
      <c r="AD2750" s="592">
        <v>0</v>
      </c>
      <c r="AE2750" s="592"/>
      <c r="AF2750" s="592">
        <v>352.82</v>
      </c>
      <c r="AG2750" s="592">
        <v>0</v>
      </c>
      <c r="AL2750" s="991">
        <v>3</v>
      </c>
    </row>
    <row r="2751" spans="1:38" x14ac:dyDescent="0.2">
      <c r="A2751" s="988">
        <v>39267</v>
      </c>
      <c r="B2751" s="592">
        <v>22.25</v>
      </c>
      <c r="C2751" s="592"/>
      <c r="D2751" s="592">
        <v>11.228</v>
      </c>
      <c r="E2751" s="592"/>
      <c r="F2751" s="592">
        <f t="shared" si="93"/>
        <v>33.478000000000002</v>
      </c>
      <c r="G2751" s="592"/>
      <c r="H2751" s="992">
        <v>21.98</v>
      </c>
      <c r="I2751" s="96">
        <v>14.98</v>
      </c>
      <c r="J2751" s="308"/>
      <c r="K2751" s="789">
        <f t="shared" si="95"/>
        <v>36.96</v>
      </c>
      <c r="L2751" s="789"/>
      <c r="M2751" s="789"/>
      <c r="N2751" s="789"/>
      <c r="O2751" s="789"/>
      <c r="P2751" s="789"/>
      <c r="Q2751" s="789"/>
      <c r="R2751" s="789"/>
      <c r="S2751" s="592">
        <v>0</v>
      </c>
      <c r="T2751" s="990">
        <v>0</v>
      </c>
      <c r="U2751" s="473">
        <v>0</v>
      </c>
      <c r="V2751" s="592">
        <v>0</v>
      </c>
      <c r="W2751" s="592">
        <v>0</v>
      </c>
      <c r="X2751" s="592"/>
      <c r="Y2751" s="592">
        <f t="shared" si="94"/>
        <v>33.478000000000002</v>
      </c>
      <c r="Z2751" s="592"/>
      <c r="AA2751" s="592">
        <v>0</v>
      </c>
      <c r="AB2751" s="631">
        <v>337.6</v>
      </c>
      <c r="AC2751" s="631">
        <v>0</v>
      </c>
      <c r="AD2751" s="631">
        <v>0</v>
      </c>
      <c r="AE2751" s="631"/>
      <c r="AF2751" s="631">
        <v>352.75</v>
      </c>
      <c r="AG2751" s="631">
        <v>0</v>
      </c>
      <c r="AL2751" s="991">
        <v>13</v>
      </c>
    </row>
    <row r="2752" spans="1:38" x14ac:dyDescent="0.2">
      <c r="A2752" s="988">
        <v>39268</v>
      </c>
      <c r="B2752" s="592">
        <v>23.15</v>
      </c>
      <c r="C2752" s="592"/>
      <c r="D2752" s="592">
        <v>10.507</v>
      </c>
      <c r="E2752" s="592"/>
      <c r="F2752" s="592">
        <f t="shared" si="93"/>
        <v>33.656999999999996</v>
      </c>
      <c r="G2752" s="592"/>
      <c r="H2752" s="993">
        <v>22.52</v>
      </c>
      <c r="I2752" s="96">
        <v>12.18</v>
      </c>
      <c r="J2752" s="308"/>
      <c r="K2752" s="789">
        <f t="shared" si="95"/>
        <v>34.700000000000003</v>
      </c>
      <c r="L2752" s="789"/>
      <c r="M2752" s="789"/>
      <c r="N2752" s="789"/>
      <c r="O2752" s="789"/>
      <c r="P2752" s="789"/>
      <c r="Q2752" s="789"/>
      <c r="R2752" s="789"/>
      <c r="S2752" s="592">
        <v>0</v>
      </c>
      <c r="T2752" s="990">
        <v>0</v>
      </c>
      <c r="U2752" s="473">
        <v>0</v>
      </c>
      <c r="V2752" s="592">
        <v>0</v>
      </c>
      <c r="W2752" s="592">
        <v>0</v>
      </c>
      <c r="X2752" s="592"/>
      <c r="Y2752" s="592">
        <f t="shared" si="94"/>
        <v>33.656999999999996</v>
      </c>
      <c r="Z2752" s="592"/>
      <c r="AA2752" s="592">
        <v>0</v>
      </c>
      <c r="AB2752" s="631">
        <v>337.5</v>
      </c>
      <c r="AC2752" s="631">
        <v>0</v>
      </c>
      <c r="AD2752" s="631">
        <v>0</v>
      </c>
      <c r="AE2752" s="631"/>
      <c r="AF2752" s="631">
        <v>352.68</v>
      </c>
      <c r="AG2752" s="631">
        <v>0</v>
      </c>
      <c r="AL2752" s="991">
        <v>7</v>
      </c>
    </row>
    <row r="2753" spans="1:38" x14ac:dyDescent="0.2">
      <c r="A2753" s="988">
        <v>39269</v>
      </c>
      <c r="B2753" s="631">
        <v>24.67</v>
      </c>
      <c r="C2753" s="631"/>
      <c r="D2753" s="592">
        <v>12.489000000000001</v>
      </c>
      <c r="E2753" s="592"/>
      <c r="F2753" s="592">
        <f t="shared" si="93"/>
        <v>37.159000000000006</v>
      </c>
      <c r="G2753" s="592"/>
      <c r="H2753" s="993">
        <v>23.89</v>
      </c>
      <c r="I2753" s="96">
        <v>14.62</v>
      </c>
      <c r="J2753" s="308"/>
      <c r="K2753" s="789">
        <f t="shared" si="95"/>
        <v>38.51</v>
      </c>
      <c r="L2753" s="789"/>
      <c r="M2753" s="789"/>
      <c r="N2753" s="789"/>
      <c r="O2753" s="789"/>
      <c r="P2753" s="789"/>
      <c r="Q2753" s="789"/>
      <c r="R2753" s="789"/>
      <c r="S2753" s="592">
        <v>0</v>
      </c>
      <c r="T2753" s="990">
        <v>0</v>
      </c>
      <c r="U2753" s="473">
        <v>0</v>
      </c>
      <c r="V2753" s="592">
        <v>0</v>
      </c>
      <c r="W2753" s="592">
        <v>0</v>
      </c>
      <c r="X2753" s="592"/>
      <c r="Y2753" s="592">
        <f t="shared" si="94"/>
        <v>37.159000000000006</v>
      </c>
      <c r="Z2753" s="592"/>
      <c r="AA2753" s="592">
        <v>0</v>
      </c>
      <c r="AB2753" s="592">
        <v>337.4</v>
      </c>
      <c r="AC2753" s="592">
        <v>0</v>
      </c>
      <c r="AD2753" s="592">
        <v>0</v>
      </c>
      <c r="AE2753" s="592"/>
      <c r="AF2753" s="592">
        <v>352.59</v>
      </c>
      <c r="AG2753" s="592">
        <v>0</v>
      </c>
      <c r="AL2753" s="991">
        <v>0</v>
      </c>
    </row>
    <row r="2754" spans="1:38" x14ac:dyDescent="0.2">
      <c r="A2754" s="988">
        <v>39270</v>
      </c>
      <c r="B2754" s="631">
        <v>22.58</v>
      </c>
      <c r="C2754" s="631"/>
      <c r="D2754" s="631">
        <v>11.948</v>
      </c>
      <c r="E2754" s="631"/>
      <c r="F2754" s="592">
        <f t="shared" si="93"/>
        <v>34.527999999999999</v>
      </c>
      <c r="G2754" s="592"/>
      <c r="H2754" s="993">
        <v>22.15</v>
      </c>
      <c r="I2754" s="96">
        <v>14.63</v>
      </c>
      <c r="J2754" s="308"/>
      <c r="K2754" s="789">
        <f t="shared" si="95"/>
        <v>36.78</v>
      </c>
      <c r="L2754" s="789"/>
      <c r="M2754" s="789"/>
      <c r="N2754" s="789"/>
      <c r="O2754" s="789"/>
      <c r="P2754" s="789"/>
      <c r="Q2754" s="789"/>
      <c r="R2754" s="789"/>
      <c r="S2754" s="592">
        <v>0</v>
      </c>
      <c r="T2754" s="990">
        <v>0</v>
      </c>
      <c r="U2754" s="473">
        <v>0</v>
      </c>
      <c r="V2754" s="592">
        <v>0</v>
      </c>
      <c r="W2754" s="592">
        <v>0</v>
      </c>
      <c r="X2754" s="592"/>
      <c r="Y2754" s="592">
        <f t="shared" si="94"/>
        <v>34.527999999999999</v>
      </c>
      <c r="Z2754" s="592"/>
      <c r="AA2754" s="592">
        <v>0</v>
      </c>
      <c r="AB2754" s="592">
        <v>337.2</v>
      </c>
      <c r="AC2754" s="592">
        <v>0</v>
      </c>
      <c r="AD2754" s="592">
        <v>0</v>
      </c>
      <c r="AE2754" s="592"/>
      <c r="AF2754" s="592">
        <v>352.51</v>
      </c>
      <c r="AG2754" s="592">
        <v>0</v>
      </c>
      <c r="AL2754" s="991">
        <v>0</v>
      </c>
    </row>
    <row r="2755" spans="1:38" x14ac:dyDescent="0.2">
      <c r="A2755" s="988">
        <v>39271</v>
      </c>
      <c r="B2755" s="631">
        <v>23.31</v>
      </c>
      <c r="C2755" s="631"/>
      <c r="D2755" s="592">
        <v>11.959</v>
      </c>
      <c r="E2755" s="592"/>
      <c r="F2755" s="592">
        <f t="shared" si="93"/>
        <v>35.268999999999998</v>
      </c>
      <c r="G2755" s="592"/>
      <c r="H2755" s="993">
        <v>23.85</v>
      </c>
      <c r="I2755" s="96">
        <v>14.2</v>
      </c>
      <c r="J2755" s="308"/>
      <c r="K2755" s="789">
        <f t="shared" si="95"/>
        <v>38.049999999999997</v>
      </c>
      <c r="L2755" s="789"/>
      <c r="M2755" s="789"/>
      <c r="N2755" s="789"/>
      <c r="O2755" s="789"/>
      <c r="P2755" s="789"/>
      <c r="Q2755" s="789"/>
      <c r="R2755" s="789"/>
      <c r="S2755" s="592">
        <v>0</v>
      </c>
      <c r="T2755" s="990">
        <v>0</v>
      </c>
      <c r="U2755" s="473">
        <v>0</v>
      </c>
      <c r="V2755" s="592">
        <v>0</v>
      </c>
      <c r="W2755" s="592">
        <v>0</v>
      </c>
      <c r="X2755" s="592"/>
      <c r="Y2755" s="592">
        <f t="shared" si="94"/>
        <v>35.268999999999998</v>
      </c>
      <c r="Z2755" s="592"/>
      <c r="AA2755" s="592">
        <v>0</v>
      </c>
      <c r="AB2755" s="592">
        <v>337</v>
      </c>
      <c r="AC2755" s="592">
        <v>0</v>
      </c>
      <c r="AD2755" s="592">
        <v>0</v>
      </c>
      <c r="AE2755" s="592"/>
      <c r="AF2755" s="1000">
        <v>352.46</v>
      </c>
      <c r="AG2755" s="592">
        <v>0</v>
      </c>
      <c r="AL2755" s="991">
        <v>0</v>
      </c>
    </row>
    <row r="2756" spans="1:38" x14ac:dyDescent="0.2">
      <c r="A2756" s="988">
        <v>39272</v>
      </c>
      <c r="B2756" s="592">
        <v>24.67</v>
      </c>
      <c r="C2756" s="592"/>
      <c r="D2756" s="592">
        <v>13.19</v>
      </c>
      <c r="E2756" s="592"/>
      <c r="F2756" s="592">
        <f t="shared" si="93"/>
        <v>37.86</v>
      </c>
      <c r="G2756" s="592"/>
      <c r="H2756" s="993">
        <v>23.78</v>
      </c>
      <c r="I2756" s="96">
        <v>16.8</v>
      </c>
      <c r="J2756" s="308"/>
      <c r="K2756" s="789">
        <f t="shared" si="95"/>
        <v>40.58</v>
      </c>
      <c r="L2756" s="789"/>
      <c r="M2756" s="789"/>
      <c r="N2756" s="789"/>
      <c r="O2756" s="789"/>
      <c r="P2756" s="789"/>
      <c r="Q2756" s="789"/>
      <c r="R2756" s="789"/>
      <c r="S2756" s="592">
        <v>0</v>
      </c>
      <c r="T2756" s="990">
        <v>0</v>
      </c>
      <c r="U2756" s="473">
        <v>0</v>
      </c>
      <c r="V2756" s="592">
        <v>0</v>
      </c>
      <c r="W2756" s="592">
        <v>0</v>
      </c>
      <c r="X2756" s="592"/>
      <c r="Y2756" s="592">
        <f t="shared" si="94"/>
        <v>37.86</v>
      </c>
      <c r="Z2756" s="592"/>
      <c r="AA2756" s="592">
        <v>0</v>
      </c>
      <c r="AB2756" s="592">
        <v>336.9</v>
      </c>
      <c r="AC2756" s="592">
        <v>0</v>
      </c>
      <c r="AD2756" s="592">
        <v>0</v>
      </c>
      <c r="AE2756" s="592"/>
      <c r="AF2756" s="592">
        <v>352.35</v>
      </c>
      <c r="AG2756" s="592">
        <v>0</v>
      </c>
      <c r="AL2756" s="991">
        <v>6</v>
      </c>
    </row>
    <row r="2757" spans="1:38" x14ac:dyDescent="0.2">
      <c r="A2757" s="988">
        <v>39273</v>
      </c>
      <c r="B2757" s="592">
        <v>25.41</v>
      </c>
      <c r="C2757" s="592"/>
      <c r="D2757" s="631">
        <v>9.8800000000000008</v>
      </c>
      <c r="E2757" s="631"/>
      <c r="F2757" s="592">
        <f t="shared" si="93"/>
        <v>35.29</v>
      </c>
      <c r="G2757" s="592"/>
      <c r="H2757" s="993">
        <v>24</v>
      </c>
      <c r="I2757" s="96">
        <v>12.73</v>
      </c>
      <c r="J2757" s="308"/>
      <c r="K2757" s="789">
        <f t="shared" si="95"/>
        <v>36.730000000000004</v>
      </c>
      <c r="L2757" s="789"/>
      <c r="M2757" s="789"/>
      <c r="N2757" s="789"/>
      <c r="O2757" s="789"/>
      <c r="P2757" s="789"/>
      <c r="Q2757" s="789"/>
      <c r="R2757" s="789"/>
      <c r="S2757" s="592">
        <v>0</v>
      </c>
      <c r="T2757" s="990">
        <v>0</v>
      </c>
      <c r="U2757" s="473">
        <v>0</v>
      </c>
      <c r="V2757" s="592">
        <v>0</v>
      </c>
      <c r="W2757" s="592">
        <v>0</v>
      </c>
      <c r="X2757" s="592"/>
      <c r="Y2757" s="592">
        <f t="shared" si="94"/>
        <v>35.29</v>
      </c>
      <c r="Z2757" s="592"/>
      <c r="AA2757" s="592">
        <v>0</v>
      </c>
      <c r="AB2757" s="996">
        <v>336.8</v>
      </c>
      <c r="AC2757" s="631">
        <v>0.08</v>
      </c>
      <c r="AD2757" s="631">
        <v>0</v>
      </c>
      <c r="AE2757" s="631"/>
      <c r="AF2757" s="592">
        <v>352.37</v>
      </c>
      <c r="AG2757" s="592">
        <v>0.57999999999999996</v>
      </c>
      <c r="AL2757" s="991">
        <v>20</v>
      </c>
    </row>
    <row r="2758" spans="1:38" x14ac:dyDescent="0.2">
      <c r="A2758" s="988">
        <v>39274</v>
      </c>
      <c r="B2758" s="592">
        <v>20.89</v>
      </c>
      <c r="C2758" s="592"/>
      <c r="D2758" s="592">
        <v>12.257</v>
      </c>
      <c r="E2758" s="592"/>
      <c r="F2758" s="592">
        <f t="shared" si="93"/>
        <v>33.146999999999998</v>
      </c>
      <c r="G2758" s="592"/>
      <c r="H2758" s="993">
        <v>21.92</v>
      </c>
      <c r="I2758" s="96">
        <v>14.46</v>
      </c>
      <c r="J2758" s="308"/>
      <c r="K2758" s="789">
        <f t="shared" si="95"/>
        <v>36.380000000000003</v>
      </c>
      <c r="L2758" s="789"/>
      <c r="M2758" s="789"/>
      <c r="N2758" s="789"/>
      <c r="O2758" s="789"/>
      <c r="P2758" s="789"/>
      <c r="Q2758" s="789"/>
      <c r="R2758" s="789"/>
      <c r="S2758" s="592">
        <v>0</v>
      </c>
      <c r="T2758" s="990">
        <v>0</v>
      </c>
      <c r="U2758" s="473">
        <v>0</v>
      </c>
      <c r="V2758" s="592">
        <v>0</v>
      </c>
      <c r="W2758" s="592">
        <v>0</v>
      </c>
      <c r="X2758" s="592"/>
      <c r="Y2758" s="592">
        <f t="shared" si="94"/>
        <v>33.146999999999998</v>
      </c>
      <c r="Z2758" s="592"/>
      <c r="AA2758" s="592">
        <v>0</v>
      </c>
      <c r="AB2758" s="592">
        <v>336.7</v>
      </c>
      <c r="AC2758" s="592">
        <v>0.11</v>
      </c>
      <c r="AD2758" s="592">
        <v>0</v>
      </c>
      <c r="AE2758" s="592"/>
      <c r="AF2758" s="1000">
        <v>352.36</v>
      </c>
      <c r="AG2758" s="592">
        <v>0.3</v>
      </c>
      <c r="AL2758" s="991">
        <v>10</v>
      </c>
    </row>
    <row r="2759" spans="1:38" x14ac:dyDescent="0.2">
      <c r="A2759" s="988">
        <v>39275</v>
      </c>
      <c r="B2759" s="592">
        <v>19.32</v>
      </c>
      <c r="C2759" s="592"/>
      <c r="D2759" s="592">
        <v>11.576000000000001</v>
      </c>
      <c r="E2759" s="592"/>
      <c r="F2759" s="592">
        <f t="shared" si="93"/>
        <v>30.896000000000001</v>
      </c>
      <c r="G2759" s="592"/>
      <c r="H2759" s="993">
        <v>19.89</v>
      </c>
      <c r="I2759" s="96">
        <v>14.26</v>
      </c>
      <c r="J2759" s="308"/>
      <c r="K2759" s="789">
        <f t="shared" si="95"/>
        <v>34.15</v>
      </c>
      <c r="L2759" s="789"/>
      <c r="M2759" s="789"/>
      <c r="N2759" s="789"/>
      <c r="O2759" s="789"/>
      <c r="P2759" s="789"/>
      <c r="Q2759" s="789"/>
      <c r="R2759" s="789"/>
      <c r="S2759" s="592">
        <v>0</v>
      </c>
      <c r="T2759" s="990">
        <v>0</v>
      </c>
      <c r="U2759" s="473">
        <v>0</v>
      </c>
      <c r="V2759" s="592">
        <v>0</v>
      </c>
      <c r="W2759" s="592">
        <v>0</v>
      </c>
      <c r="X2759" s="592"/>
      <c r="Y2759" s="592">
        <f t="shared" si="94"/>
        <v>30.896000000000001</v>
      </c>
      <c r="Z2759" s="592"/>
      <c r="AA2759" s="592">
        <v>0</v>
      </c>
      <c r="AB2759" s="592">
        <v>336.6</v>
      </c>
      <c r="AC2759" s="592">
        <v>0</v>
      </c>
      <c r="AD2759" s="592">
        <v>0</v>
      </c>
      <c r="AE2759" s="592"/>
      <c r="AF2759" s="592">
        <v>352.26</v>
      </c>
      <c r="AG2759" s="592">
        <v>0</v>
      </c>
      <c r="AL2759" s="991">
        <v>15</v>
      </c>
    </row>
    <row r="2760" spans="1:38" x14ac:dyDescent="0.2">
      <c r="A2760" s="988">
        <v>39276</v>
      </c>
      <c r="B2760" s="592">
        <v>22.32</v>
      </c>
      <c r="C2760" s="592"/>
      <c r="D2760" s="592">
        <v>11.919</v>
      </c>
      <c r="E2760" s="592"/>
      <c r="F2760" s="592">
        <f t="shared" si="93"/>
        <v>34.239000000000004</v>
      </c>
      <c r="G2760" s="592"/>
      <c r="H2760" s="993">
        <v>22.56</v>
      </c>
      <c r="I2760" s="96">
        <v>13.93</v>
      </c>
      <c r="J2760" s="308"/>
      <c r="K2760" s="789">
        <f t="shared" si="95"/>
        <v>36.489999999999995</v>
      </c>
      <c r="L2760" s="789"/>
      <c r="M2760" s="789"/>
      <c r="N2760" s="789"/>
      <c r="O2760" s="789"/>
      <c r="P2760" s="789"/>
      <c r="Q2760" s="789"/>
      <c r="R2760" s="789"/>
      <c r="S2760" s="592">
        <v>0</v>
      </c>
      <c r="T2760" s="990">
        <v>0</v>
      </c>
      <c r="U2760" s="473">
        <v>0</v>
      </c>
      <c r="V2760" s="592">
        <v>0</v>
      </c>
      <c r="W2760" s="592">
        <v>0</v>
      </c>
      <c r="X2760" s="592"/>
      <c r="Y2760" s="592">
        <f t="shared" si="94"/>
        <v>34.239000000000004</v>
      </c>
      <c r="Z2760" s="592"/>
      <c r="AA2760" s="592">
        <v>0</v>
      </c>
      <c r="AB2760" s="631">
        <v>336.4</v>
      </c>
      <c r="AC2760" s="631">
        <v>0</v>
      </c>
      <c r="AD2760" s="631">
        <v>0</v>
      </c>
      <c r="AE2760" s="631"/>
      <c r="AF2760" s="592">
        <v>352.21</v>
      </c>
      <c r="AG2760" s="592">
        <v>0</v>
      </c>
      <c r="AL2760" s="991">
        <v>3</v>
      </c>
    </row>
    <row r="2761" spans="1:38" x14ac:dyDescent="0.2">
      <c r="A2761" s="988">
        <v>39277</v>
      </c>
      <c r="B2761" s="592">
        <v>20.5</v>
      </c>
      <c r="C2761" s="592"/>
      <c r="D2761" s="592">
        <v>11.3</v>
      </c>
      <c r="E2761" s="592"/>
      <c r="F2761" s="592">
        <f t="shared" si="93"/>
        <v>31.8</v>
      </c>
      <c r="G2761" s="592"/>
      <c r="H2761" s="993">
        <v>20.5</v>
      </c>
      <c r="I2761" s="96">
        <v>13.45</v>
      </c>
      <c r="J2761" s="308"/>
      <c r="K2761" s="789">
        <f t="shared" si="95"/>
        <v>33.950000000000003</v>
      </c>
      <c r="L2761" s="789"/>
      <c r="M2761" s="789"/>
      <c r="N2761" s="789"/>
      <c r="O2761" s="789"/>
      <c r="P2761" s="789"/>
      <c r="Q2761" s="789"/>
      <c r="R2761" s="789"/>
      <c r="S2761" s="592">
        <v>0</v>
      </c>
      <c r="T2761" s="990">
        <v>0</v>
      </c>
      <c r="U2761" s="473">
        <v>0</v>
      </c>
      <c r="V2761" s="592">
        <v>0</v>
      </c>
      <c r="W2761" s="592">
        <v>0</v>
      </c>
      <c r="X2761" s="592"/>
      <c r="Y2761" s="592">
        <f t="shared" si="94"/>
        <v>31.8</v>
      </c>
      <c r="Z2761" s="592"/>
      <c r="AA2761" s="592">
        <v>0</v>
      </c>
      <c r="AB2761" s="592">
        <v>336.3</v>
      </c>
      <c r="AC2761" s="592">
        <v>0</v>
      </c>
      <c r="AD2761" s="592">
        <v>0</v>
      </c>
      <c r="AE2761" s="592"/>
      <c r="AF2761" s="592">
        <v>352.16</v>
      </c>
      <c r="AG2761" s="592">
        <v>0</v>
      </c>
      <c r="AL2761" s="991">
        <v>7</v>
      </c>
    </row>
    <row r="2762" spans="1:38" x14ac:dyDescent="0.2">
      <c r="A2762" s="988">
        <v>39278</v>
      </c>
      <c r="B2762" s="592">
        <v>22.32</v>
      </c>
      <c r="C2762" s="592"/>
      <c r="D2762" s="592">
        <v>11.237</v>
      </c>
      <c r="E2762" s="592"/>
      <c r="F2762" s="592">
        <f t="shared" si="93"/>
        <v>33.557000000000002</v>
      </c>
      <c r="G2762" s="592"/>
      <c r="H2762" s="993">
        <v>22</v>
      </c>
      <c r="I2762" s="96">
        <v>13.68</v>
      </c>
      <c r="J2762" s="308"/>
      <c r="K2762" s="789">
        <f t="shared" si="95"/>
        <v>35.68</v>
      </c>
      <c r="L2762" s="789"/>
      <c r="M2762" s="789"/>
      <c r="N2762" s="789"/>
      <c r="O2762" s="789"/>
      <c r="P2762" s="789"/>
      <c r="Q2762" s="789"/>
      <c r="R2762" s="789"/>
      <c r="S2762" s="592">
        <v>0</v>
      </c>
      <c r="T2762" s="990">
        <v>0</v>
      </c>
      <c r="U2762" s="473">
        <v>0</v>
      </c>
      <c r="V2762" s="592">
        <v>0</v>
      </c>
      <c r="W2762" s="592">
        <v>0</v>
      </c>
      <c r="X2762" s="592"/>
      <c r="Y2762" s="592">
        <f t="shared" si="94"/>
        <v>33.557000000000002</v>
      </c>
      <c r="Z2762" s="592"/>
      <c r="AA2762" s="592">
        <v>0</v>
      </c>
      <c r="AB2762" s="592">
        <v>336.2</v>
      </c>
      <c r="AC2762" s="592">
        <v>0</v>
      </c>
      <c r="AD2762" s="592">
        <v>0</v>
      </c>
      <c r="AE2762" s="592"/>
      <c r="AF2762" s="592">
        <v>352.1</v>
      </c>
      <c r="AG2762" s="592">
        <v>0</v>
      </c>
      <c r="AL2762" s="991">
        <v>7</v>
      </c>
    </row>
    <row r="2763" spans="1:38" x14ac:dyDescent="0.2">
      <c r="A2763" s="988">
        <v>39279</v>
      </c>
      <c r="B2763" s="592">
        <v>24.03</v>
      </c>
      <c r="C2763" s="592"/>
      <c r="D2763" s="592">
        <v>11.49</v>
      </c>
      <c r="E2763" s="592"/>
      <c r="F2763" s="592">
        <f t="shared" si="93"/>
        <v>35.520000000000003</v>
      </c>
      <c r="G2763" s="592"/>
      <c r="H2763" s="993">
        <v>23.3</v>
      </c>
      <c r="I2763" s="96">
        <v>14.17</v>
      </c>
      <c r="J2763" s="308"/>
      <c r="K2763" s="789">
        <f t="shared" si="95"/>
        <v>37.47</v>
      </c>
      <c r="L2763" s="789"/>
      <c r="M2763" s="789"/>
      <c r="N2763" s="789"/>
      <c r="O2763" s="789"/>
      <c r="P2763" s="789"/>
      <c r="Q2763" s="789"/>
      <c r="R2763" s="789"/>
      <c r="S2763" s="592">
        <v>0</v>
      </c>
      <c r="T2763" s="990">
        <v>0</v>
      </c>
      <c r="U2763" s="473">
        <v>0</v>
      </c>
      <c r="V2763" s="592">
        <v>0</v>
      </c>
      <c r="W2763" s="592">
        <v>0</v>
      </c>
      <c r="X2763" s="592"/>
      <c r="Y2763" s="592">
        <f t="shared" si="94"/>
        <v>35.520000000000003</v>
      </c>
      <c r="Z2763" s="592"/>
      <c r="AA2763" s="592">
        <v>0</v>
      </c>
      <c r="AB2763" s="592">
        <v>336.1</v>
      </c>
      <c r="AC2763" s="592">
        <v>0</v>
      </c>
      <c r="AD2763" s="592">
        <v>0</v>
      </c>
      <c r="AE2763" s="592"/>
      <c r="AF2763" s="631">
        <v>352</v>
      </c>
      <c r="AG2763" s="631">
        <v>0</v>
      </c>
      <c r="AL2763" s="991">
        <v>12</v>
      </c>
    </row>
    <row r="2764" spans="1:38" x14ac:dyDescent="0.2">
      <c r="A2764" s="988">
        <v>39280</v>
      </c>
      <c r="B2764" s="592">
        <v>23.02</v>
      </c>
      <c r="C2764" s="592"/>
      <c r="D2764" s="592">
        <v>12.694000000000001</v>
      </c>
      <c r="E2764" s="592"/>
      <c r="F2764" s="592">
        <f t="shared" si="93"/>
        <v>35.713999999999999</v>
      </c>
      <c r="G2764" s="592"/>
      <c r="H2764" s="993">
        <v>23.43</v>
      </c>
      <c r="I2764" s="96">
        <v>16.239999999999998</v>
      </c>
      <c r="J2764" s="308"/>
      <c r="K2764" s="789">
        <f t="shared" si="95"/>
        <v>39.67</v>
      </c>
      <c r="L2764" s="789"/>
      <c r="M2764" s="789"/>
      <c r="N2764" s="789"/>
      <c r="O2764" s="789"/>
      <c r="P2764" s="789"/>
      <c r="Q2764" s="789"/>
      <c r="R2764" s="789"/>
      <c r="S2764" s="592">
        <v>0</v>
      </c>
      <c r="T2764" s="990">
        <v>0</v>
      </c>
      <c r="U2764" s="473">
        <v>0</v>
      </c>
      <c r="V2764" s="592">
        <v>0</v>
      </c>
      <c r="W2764" s="592">
        <v>0</v>
      </c>
      <c r="X2764" s="592"/>
      <c r="Y2764" s="592">
        <f t="shared" si="94"/>
        <v>35.713999999999999</v>
      </c>
      <c r="Z2764" s="592"/>
      <c r="AA2764" s="592">
        <v>0</v>
      </c>
      <c r="AB2764" s="592">
        <v>336</v>
      </c>
      <c r="AC2764" s="592">
        <v>0.42</v>
      </c>
      <c r="AD2764" s="592">
        <v>0</v>
      </c>
      <c r="AE2764" s="592"/>
      <c r="AF2764" s="592">
        <v>352</v>
      </c>
      <c r="AG2764" s="592">
        <v>0.56000000000000005</v>
      </c>
      <c r="AL2764" s="991">
        <v>11</v>
      </c>
    </row>
    <row r="2765" spans="1:38" x14ac:dyDescent="0.2">
      <c r="A2765" s="988">
        <v>39281</v>
      </c>
      <c r="B2765" s="592">
        <v>20.55</v>
      </c>
      <c r="C2765" s="592"/>
      <c r="D2765" s="592">
        <v>11.645</v>
      </c>
      <c r="E2765" s="592"/>
      <c r="F2765" s="592">
        <f t="shared" si="93"/>
        <v>32.195</v>
      </c>
      <c r="G2765" s="592"/>
      <c r="H2765" s="993">
        <v>22.34</v>
      </c>
      <c r="I2765" s="96">
        <v>13.95</v>
      </c>
      <c r="J2765" s="308"/>
      <c r="K2765" s="789">
        <f t="shared" si="95"/>
        <v>36.29</v>
      </c>
      <c r="L2765" s="789"/>
      <c r="M2765" s="789"/>
      <c r="N2765" s="789"/>
      <c r="O2765" s="789"/>
      <c r="P2765" s="789"/>
      <c r="Q2765" s="789"/>
      <c r="R2765" s="789"/>
      <c r="S2765" s="592">
        <v>0</v>
      </c>
      <c r="T2765" s="990">
        <v>0</v>
      </c>
      <c r="U2765" s="473">
        <v>0</v>
      </c>
      <c r="V2765" s="592">
        <v>0</v>
      </c>
      <c r="W2765" s="592">
        <v>0</v>
      </c>
      <c r="X2765" s="592"/>
      <c r="Y2765" s="592">
        <f t="shared" si="94"/>
        <v>32.195</v>
      </c>
      <c r="Z2765" s="592"/>
      <c r="AA2765" s="592">
        <v>0</v>
      </c>
      <c r="AB2765" s="592">
        <v>335.8</v>
      </c>
      <c r="AC2765" s="592">
        <v>0</v>
      </c>
      <c r="AD2765" s="592">
        <v>0</v>
      </c>
      <c r="AE2765" s="592"/>
      <c r="AF2765" s="592">
        <v>352</v>
      </c>
      <c r="AG2765" s="592">
        <v>0</v>
      </c>
      <c r="AL2765" s="991">
        <v>9</v>
      </c>
    </row>
    <row r="2766" spans="1:38" x14ac:dyDescent="0.2">
      <c r="A2766" s="988">
        <v>39282</v>
      </c>
      <c r="B2766" s="592">
        <v>24.13</v>
      </c>
      <c r="C2766" s="592"/>
      <c r="D2766" s="592">
        <v>10.07</v>
      </c>
      <c r="E2766" s="592"/>
      <c r="F2766" s="592">
        <f t="shared" si="93"/>
        <v>34.200000000000003</v>
      </c>
      <c r="G2766" s="592"/>
      <c r="H2766" s="993">
        <v>20.34</v>
      </c>
      <c r="I2766" s="96">
        <v>12.11</v>
      </c>
      <c r="J2766" s="308"/>
      <c r="K2766" s="789">
        <f t="shared" si="95"/>
        <v>32.450000000000003</v>
      </c>
      <c r="L2766" s="789"/>
      <c r="M2766" s="789"/>
      <c r="N2766" s="789"/>
      <c r="O2766" s="789"/>
      <c r="P2766" s="789"/>
      <c r="Q2766" s="789"/>
      <c r="R2766" s="789"/>
      <c r="S2766" s="592">
        <v>0</v>
      </c>
      <c r="T2766" s="990">
        <v>0</v>
      </c>
      <c r="U2766" s="473">
        <v>0</v>
      </c>
      <c r="V2766" s="592">
        <v>0</v>
      </c>
      <c r="W2766" s="592">
        <v>0</v>
      </c>
      <c r="X2766" s="592"/>
      <c r="Y2766" s="592">
        <f t="shared" si="94"/>
        <v>34.200000000000003</v>
      </c>
      <c r="Z2766" s="592"/>
      <c r="AA2766" s="592">
        <v>0</v>
      </c>
      <c r="AB2766" s="592">
        <v>335.7</v>
      </c>
      <c r="AC2766" s="592">
        <v>0</v>
      </c>
      <c r="AD2766" s="592">
        <v>0</v>
      </c>
      <c r="AE2766" s="592"/>
      <c r="AF2766" s="631">
        <v>351.81</v>
      </c>
      <c r="AG2766" s="631">
        <v>0</v>
      </c>
      <c r="AL2766" s="991">
        <v>14</v>
      </c>
    </row>
    <row r="2767" spans="1:38" x14ac:dyDescent="0.2">
      <c r="A2767" s="988">
        <v>39283</v>
      </c>
      <c r="B2767" s="592">
        <v>22.13</v>
      </c>
      <c r="C2767" s="592"/>
      <c r="D2767" s="592">
        <v>11.574</v>
      </c>
      <c r="E2767" s="592"/>
      <c r="F2767" s="592">
        <f t="shared" si="93"/>
        <v>33.704000000000001</v>
      </c>
      <c r="G2767" s="592"/>
      <c r="H2767" s="993">
        <v>21.97</v>
      </c>
      <c r="I2767" s="96">
        <v>14.27</v>
      </c>
      <c r="J2767" s="308"/>
      <c r="K2767" s="789">
        <f t="shared" si="95"/>
        <v>36.239999999999995</v>
      </c>
      <c r="L2767" s="789"/>
      <c r="M2767" s="789"/>
      <c r="N2767" s="789"/>
      <c r="O2767" s="789"/>
      <c r="P2767" s="789"/>
      <c r="Q2767" s="789"/>
      <c r="R2767" s="789"/>
      <c r="S2767" s="592">
        <v>0</v>
      </c>
      <c r="T2767" s="990">
        <v>0</v>
      </c>
      <c r="U2767" s="473">
        <v>0</v>
      </c>
      <c r="V2767" s="592">
        <v>0</v>
      </c>
      <c r="W2767" s="592">
        <v>0</v>
      </c>
      <c r="X2767" s="592"/>
      <c r="Y2767" s="592">
        <f t="shared" si="94"/>
        <v>33.704000000000001</v>
      </c>
      <c r="Z2767" s="592"/>
      <c r="AA2767" s="592">
        <v>0</v>
      </c>
      <c r="AB2767" s="592">
        <v>335.5</v>
      </c>
      <c r="AC2767" s="592">
        <v>0</v>
      </c>
      <c r="AD2767" s="592">
        <v>0</v>
      </c>
      <c r="AE2767" s="592"/>
      <c r="AF2767" s="631">
        <v>351.78</v>
      </c>
      <c r="AG2767" s="631">
        <v>0</v>
      </c>
      <c r="AL2767" s="991">
        <v>19</v>
      </c>
    </row>
    <row r="2768" spans="1:38" x14ac:dyDescent="0.2">
      <c r="A2768" s="988">
        <v>39284</v>
      </c>
      <c r="B2768" s="592">
        <v>22.18</v>
      </c>
      <c r="C2768" s="592"/>
      <c r="D2768" s="592">
        <v>11.19</v>
      </c>
      <c r="E2768" s="592"/>
      <c r="F2768" s="592">
        <f t="shared" si="93"/>
        <v>33.369999999999997</v>
      </c>
      <c r="G2768" s="592"/>
      <c r="H2768" s="993">
        <v>21.97</v>
      </c>
      <c r="I2768" s="96">
        <v>13.26</v>
      </c>
      <c r="J2768" s="308"/>
      <c r="K2768" s="789">
        <f t="shared" si="95"/>
        <v>35.229999999999997</v>
      </c>
      <c r="L2768" s="789"/>
      <c r="M2768" s="789"/>
      <c r="N2768" s="789"/>
      <c r="O2768" s="789"/>
      <c r="P2768" s="789"/>
      <c r="Q2768" s="789"/>
      <c r="R2768" s="789"/>
      <c r="S2768" s="592">
        <v>0</v>
      </c>
      <c r="T2768" s="990">
        <v>0</v>
      </c>
      <c r="U2768" s="473">
        <v>0</v>
      </c>
      <c r="V2768" s="592">
        <v>0</v>
      </c>
      <c r="W2768" s="592">
        <v>0</v>
      </c>
      <c r="X2768" s="592"/>
      <c r="Y2768" s="592">
        <f t="shared" si="94"/>
        <v>33.369999999999997</v>
      </c>
      <c r="Z2768" s="592"/>
      <c r="AA2768" s="592">
        <v>0</v>
      </c>
      <c r="AB2768" s="592">
        <v>335.3</v>
      </c>
      <c r="AC2768" s="592">
        <v>0</v>
      </c>
      <c r="AD2768" s="592">
        <v>0</v>
      </c>
      <c r="AE2768" s="592"/>
      <c r="AF2768" s="592">
        <v>351.74</v>
      </c>
      <c r="AG2768" s="592">
        <v>0</v>
      </c>
      <c r="AL2768" s="991">
        <v>2</v>
      </c>
    </row>
    <row r="2769" spans="1:38" x14ac:dyDescent="0.2">
      <c r="A2769" s="988">
        <v>39285</v>
      </c>
      <c r="B2769" s="592">
        <v>22.5</v>
      </c>
      <c r="C2769" s="592"/>
      <c r="D2769" s="592">
        <v>10.361000000000001</v>
      </c>
      <c r="E2769" s="592"/>
      <c r="F2769" s="592">
        <f t="shared" si="93"/>
        <v>32.861000000000004</v>
      </c>
      <c r="G2769" s="592"/>
      <c r="H2769" s="993">
        <v>22.02</v>
      </c>
      <c r="I2769" s="96">
        <v>12.5</v>
      </c>
      <c r="J2769" s="308"/>
      <c r="K2769" s="789">
        <f t="shared" si="95"/>
        <v>34.519999999999996</v>
      </c>
      <c r="L2769" s="789"/>
      <c r="M2769" s="789"/>
      <c r="N2769" s="789"/>
      <c r="O2769" s="789"/>
      <c r="P2769" s="789"/>
      <c r="Q2769" s="789"/>
      <c r="R2769" s="789"/>
      <c r="S2769" s="592">
        <v>0</v>
      </c>
      <c r="T2769" s="990">
        <v>0</v>
      </c>
      <c r="U2769" s="473">
        <v>0</v>
      </c>
      <c r="V2769" s="592">
        <v>0</v>
      </c>
      <c r="W2769" s="592">
        <v>0</v>
      </c>
      <c r="X2769" s="592"/>
      <c r="Y2769" s="592">
        <f t="shared" si="94"/>
        <v>32.861000000000004</v>
      </c>
      <c r="Z2769" s="592"/>
      <c r="AA2769" s="592">
        <v>0</v>
      </c>
      <c r="AB2769" s="592">
        <v>335.1</v>
      </c>
      <c r="AC2769" s="592">
        <v>0</v>
      </c>
      <c r="AD2769" s="592">
        <v>0</v>
      </c>
      <c r="AE2769" s="592"/>
      <c r="AF2769" s="592">
        <v>351.7</v>
      </c>
      <c r="AG2769" s="592">
        <v>0</v>
      </c>
      <c r="AL2769" s="991">
        <v>0</v>
      </c>
    </row>
    <row r="2770" spans="1:38" x14ac:dyDescent="0.2">
      <c r="A2770" s="988">
        <v>39286</v>
      </c>
      <c r="B2770" s="592">
        <v>24.73</v>
      </c>
      <c r="C2770" s="592"/>
      <c r="D2770" s="592">
        <v>11.891</v>
      </c>
      <c r="E2770" s="592"/>
      <c r="F2770" s="592">
        <f t="shared" si="93"/>
        <v>36.621000000000002</v>
      </c>
      <c r="G2770" s="592"/>
      <c r="H2770" s="993">
        <v>23.9</v>
      </c>
      <c r="I2770" s="96">
        <v>14.35</v>
      </c>
      <c r="J2770" s="308"/>
      <c r="K2770" s="789">
        <f t="shared" si="95"/>
        <v>38.25</v>
      </c>
      <c r="L2770" s="789"/>
      <c r="M2770" s="789"/>
      <c r="N2770" s="789"/>
      <c r="O2770" s="789"/>
      <c r="P2770" s="789"/>
      <c r="Q2770" s="789"/>
      <c r="R2770" s="789"/>
      <c r="S2770" s="592">
        <v>0</v>
      </c>
      <c r="T2770" s="990">
        <v>0</v>
      </c>
      <c r="U2770" s="473">
        <v>0</v>
      </c>
      <c r="V2770" s="592">
        <v>0</v>
      </c>
      <c r="W2770" s="592">
        <v>0</v>
      </c>
      <c r="X2770" s="592"/>
      <c r="Y2770" s="592">
        <f t="shared" si="94"/>
        <v>36.621000000000002</v>
      </c>
      <c r="Z2770" s="592"/>
      <c r="AA2770" s="592">
        <v>0</v>
      </c>
      <c r="AB2770" s="631">
        <v>335</v>
      </c>
      <c r="AC2770" s="631">
        <v>0</v>
      </c>
      <c r="AD2770" s="631">
        <v>0</v>
      </c>
      <c r="AE2770" s="631"/>
      <c r="AF2770" s="592">
        <v>351.55</v>
      </c>
      <c r="AG2770" s="592">
        <v>0</v>
      </c>
      <c r="AL2770" s="991">
        <v>7</v>
      </c>
    </row>
    <row r="2771" spans="1:38" x14ac:dyDescent="0.2">
      <c r="A2771" s="988">
        <v>39287</v>
      </c>
      <c r="B2771" s="631">
        <v>21.14</v>
      </c>
      <c r="C2771" s="631"/>
      <c r="D2771" s="631">
        <v>10.837</v>
      </c>
      <c r="E2771" s="631"/>
      <c r="F2771" s="631">
        <f t="shared" si="93"/>
        <v>31.977</v>
      </c>
      <c r="G2771" s="631"/>
      <c r="H2771" s="993">
        <v>20.91</v>
      </c>
      <c r="I2771" s="96">
        <v>13.43</v>
      </c>
      <c r="J2771" s="308"/>
      <c r="K2771" s="789">
        <f t="shared" si="95"/>
        <v>34.340000000000003</v>
      </c>
      <c r="L2771" s="789"/>
      <c r="M2771" s="789"/>
      <c r="N2771" s="789"/>
      <c r="O2771" s="789"/>
      <c r="P2771" s="789"/>
      <c r="Q2771" s="789"/>
      <c r="R2771" s="789"/>
      <c r="S2771" s="631">
        <v>0</v>
      </c>
      <c r="T2771" s="997">
        <v>0</v>
      </c>
      <c r="U2771" s="395">
        <v>0</v>
      </c>
      <c r="V2771" s="631">
        <v>0</v>
      </c>
      <c r="W2771" s="631">
        <v>0</v>
      </c>
      <c r="X2771" s="631"/>
      <c r="Y2771" s="631">
        <f t="shared" si="94"/>
        <v>31.977</v>
      </c>
      <c r="Z2771" s="631"/>
      <c r="AA2771" s="631">
        <v>0</v>
      </c>
      <c r="AB2771" s="631">
        <v>334.9</v>
      </c>
      <c r="AC2771" s="631">
        <v>0</v>
      </c>
      <c r="AD2771" s="631">
        <v>0</v>
      </c>
      <c r="AE2771" s="631"/>
      <c r="AF2771" s="631">
        <v>351.43</v>
      </c>
      <c r="AG2771" s="631">
        <v>0</v>
      </c>
      <c r="AL2771" s="995">
        <v>18</v>
      </c>
    </row>
    <row r="2772" spans="1:38" x14ac:dyDescent="0.2">
      <c r="A2772" s="988">
        <v>39288</v>
      </c>
      <c r="B2772" s="631">
        <v>23.54</v>
      </c>
      <c r="C2772" s="631"/>
      <c r="D2772" s="631">
        <v>11.417</v>
      </c>
      <c r="E2772" s="631"/>
      <c r="F2772" s="631">
        <f t="shared" si="93"/>
        <v>34.957000000000001</v>
      </c>
      <c r="G2772" s="631"/>
      <c r="H2772" s="993">
        <v>23.3</v>
      </c>
      <c r="I2772" s="96">
        <v>14.37</v>
      </c>
      <c r="J2772" s="308"/>
      <c r="K2772" s="789">
        <f t="shared" si="95"/>
        <v>37.67</v>
      </c>
      <c r="L2772" s="789"/>
      <c r="M2772" s="789"/>
      <c r="N2772" s="789"/>
      <c r="O2772" s="789"/>
      <c r="P2772" s="789"/>
      <c r="Q2772" s="789"/>
      <c r="R2772" s="789"/>
      <c r="S2772" s="631">
        <v>0</v>
      </c>
      <c r="T2772" s="997">
        <v>0</v>
      </c>
      <c r="U2772" s="395">
        <v>0</v>
      </c>
      <c r="V2772" s="631">
        <v>0</v>
      </c>
      <c r="W2772" s="631">
        <v>0</v>
      </c>
      <c r="X2772" s="631"/>
      <c r="Y2772" s="631">
        <f t="shared" si="94"/>
        <v>34.957000000000001</v>
      </c>
      <c r="Z2772" s="631"/>
      <c r="AA2772" s="631">
        <v>0</v>
      </c>
      <c r="AB2772" s="631">
        <v>334.7</v>
      </c>
      <c r="AC2772" s="631">
        <v>0</v>
      </c>
      <c r="AD2772" s="631">
        <v>0</v>
      </c>
      <c r="AE2772" s="631"/>
      <c r="AF2772" s="592">
        <v>351.31</v>
      </c>
      <c r="AG2772" s="592">
        <v>0</v>
      </c>
      <c r="AL2772" s="991">
        <v>17</v>
      </c>
    </row>
    <row r="2773" spans="1:38" x14ac:dyDescent="0.2">
      <c r="A2773" s="988">
        <v>39289</v>
      </c>
      <c r="B2773" s="631">
        <v>23.53</v>
      </c>
      <c r="C2773" s="631"/>
      <c r="D2773" s="631">
        <v>11.166</v>
      </c>
      <c r="E2773" s="631"/>
      <c r="F2773" s="631">
        <f t="shared" si="93"/>
        <v>34.695999999999998</v>
      </c>
      <c r="G2773" s="631"/>
      <c r="H2773" s="993">
        <v>22.86</v>
      </c>
      <c r="I2773" s="96">
        <v>14.27</v>
      </c>
      <c r="J2773" s="308"/>
      <c r="K2773" s="789">
        <f t="shared" si="95"/>
        <v>37.129999999999995</v>
      </c>
      <c r="L2773" s="789"/>
      <c r="M2773" s="789"/>
      <c r="N2773" s="789"/>
      <c r="O2773" s="789"/>
      <c r="P2773" s="789"/>
      <c r="Q2773" s="789"/>
      <c r="R2773" s="789"/>
      <c r="S2773" s="631">
        <v>0</v>
      </c>
      <c r="T2773" s="997">
        <v>0</v>
      </c>
      <c r="U2773" s="395">
        <v>0</v>
      </c>
      <c r="V2773" s="631">
        <v>0</v>
      </c>
      <c r="W2773" s="631">
        <v>0</v>
      </c>
      <c r="X2773" s="631"/>
      <c r="Y2773" s="631">
        <f t="shared" si="94"/>
        <v>34.695999999999998</v>
      </c>
      <c r="Z2773" s="631"/>
      <c r="AA2773" s="631">
        <v>0</v>
      </c>
      <c r="AB2773" s="631">
        <v>334.6</v>
      </c>
      <c r="AC2773" s="631">
        <v>0</v>
      </c>
      <c r="AD2773" s="631">
        <v>0</v>
      </c>
      <c r="AE2773" s="631"/>
      <c r="AF2773" s="592">
        <v>351.2</v>
      </c>
      <c r="AG2773" s="592">
        <v>0</v>
      </c>
      <c r="AL2773" s="991">
        <v>18</v>
      </c>
    </row>
    <row r="2774" spans="1:38" x14ac:dyDescent="0.2">
      <c r="A2774" s="988">
        <v>39290</v>
      </c>
      <c r="B2774" s="631">
        <v>23.6</v>
      </c>
      <c r="C2774" s="631"/>
      <c r="D2774" s="631">
        <v>11.66</v>
      </c>
      <c r="E2774" s="631"/>
      <c r="F2774" s="631">
        <f t="shared" si="93"/>
        <v>35.260000000000005</v>
      </c>
      <c r="G2774" s="631"/>
      <c r="H2774" s="993">
        <v>22.36</v>
      </c>
      <c r="I2774" s="96">
        <v>14.61</v>
      </c>
      <c r="J2774" s="308"/>
      <c r="K2774" s="789">
        <f t="shared" si="95"/>
        <v>36.97</v>
      </c>
      <c r="L2774" s="789"/>
      <c r="M2774" s="789"/>
      <c r="N2774" s="789"/>
      <c r="O2774" s="789"/>
      <c r="P2774" s="789"/>
      <c r="Q2774" s="789"/>
      <c r="R2774" s="789"/>
      <c r="S2774" s="631">
        <v>0</v>
      </c>
      <c r="T2774" s="997">
        <v>0</v>
      </c>
      <c r="U2774" s="395">
        <v>0</v>
      </c>
      <c r="V2774" s="631">
        <v>0</v>
      </c>
      <c r="W2774" s="631">
        <v>0</v>
      </c>
      <c r="X2774" s="631"/>
      <c r="Y2774" s="631">
        <f t="shared" si="94"/>
        <v>35.260000000000005</v>
      </c>
      <c r="Z2774" s="631"/>
      <c r="AA2774" s="631">
        <v>0</v>
      </c>
      <c r="AB2774" s="631">
        <v>334.5</v>
      </c>
      <c r="AC2774" s="631">
        <v>0.28000000000000003</v>
      </c>
      <c r="AD2774" s="631">
        <v>0</v>
      </c>
      <c r="AE2774" s="631"/>
      <c r="AF2774" s="592">
        <v>351.17</v>
      </c>
      <c r="AG2774" s="592">
        <v>0.56999999999999995</v>
      </c>
      <c r="AL2774" s="991">
        <v>17</v>
      </c>
    </row>
    <row r="2775" spans="1:38" x14ac:dyDescent="0.2">
      <c r="A2775" s="988">
        <v>39291</v>
      </c>
      <c r="B2775" s="631">
        <v>20.79</v>
      </c>
      <c r="C2775" s="631"/>
      <c r="D2775" s="631">
        <v>9.2919999999999998</v>
      </c>
      <c r="E2775" s="631"/>
      <c r="F2775" s="631">
        <f t="shared" si="93"/>
        <v>30.082000000000001</v>
      </c>
      <c r="G2775" s="631"/>
      <c r="H2775" s="993">
        <v>20.88</v>
      </c>
      <c r="I2775" s="96">
        <v>11.75</v>
      </c>
      <c r="J2775" s="308"/>
      <c r="K2775" s="789">
        <f t="shared" si="95"/>
        <v>32.629999999999995</v>
      </c>
      <c r="L2775" s="789"/>
      <c r="M2775" s="789"/>
      <c r="N2775" s="789"/>
      <c r="O2775" s="789"/>
      <c r="P2775" s="789"/>
      <c r="Q2775" s="789"/>
      <c r="R2775" s="789"/>
      <c r="S2775" s="631">
        <v>0</v>
      </c>
      <c r="T2775" s="997">
        <v>0</v>
      </c>
      <c r="U2775" s="395">
        <v>0</v>
      </c>
      <c r="V2775" s="631">
        <v>0</v>
      </c>
      <c r="W2775" s="631">
        <v>0</v>
      </c>
      <c r="X2775" s="631"/>
      <c r="Y2775" s="631">
        <f t="shared" si="94"/>
        <v>30.082000000000001</v>
      </c>
      <c r="Z2775" s="631"/>
      <c r="AA2775" s="631">
        <v>0</v>
      </c>
      <c r="AB2775" s="631">
        <v>334.3</v>
      </c>
      <c r="AC2775" s="631">
        <v>0</v>
      </c>
      <c r="AD2775" s="631">
        <v>0</v>
      </c>
      <c r="AE2775" s="631"/>
      <c r="AF2775" s="592">
        <v>351</v>
      </c>
      <c r="AG2775" s="592">
        <v>0</v>
      </c>
      <c r="AL2775" s="991">
        <v>2</v>
      </c>
    </row>
    <row r="2776" spans="1:38" x14ac:dyDescent="0.2">
      <c r="A2776" s="988">
        <v>39292</v>
      </c>
      <c r="B2776" s="592">
        <v>21.36</v>
      </c>
      <c r="C2776" s="592"/>
      <c r="D2776" s="592">
        <v>9.2469999999999999</v>
      </c>
      <c r="E2776" s="592"/>
      <c r="F2776" s="592">
        <f t="shared" si="93"/>
        <v>30.606999999999999</v>
      </c>
      <c r="G2776" s="592"/>
      <c r="H2776" s="993">
        <v>21.94</v>
      </c>
      <c r="I2776" s="96">
        <v>10.57</v>
      </c>
      <c r="J2776" s="308"/>
      <c r="K2776" s="789">
        <f t="shared" si="95"/>
        <v>32.510000000000005</v>
      </c>
      <c r="L2776" s="789"/>
      <c r="M2776" s="789"/>
      <c r="N2776" s="789"/>
      <c r="O2776" s="789"/>
      <c r="P2776" s="789"/>
      <c r="Q2776" s="789"/>
      <c r="R2776" s="789"/>
      <c r="S2776" s="592">
        <v>0</v>
      </c>
      <c r="T2776" s="990">
        <v>0</v>
      </c>
      <c r="U2776" s="473">
        <v>0</v>
      </c>
      <c r="V2776" s="592">
        <v>0</v>
      </c>
      <c r="W2776" s="592">
        <v>0</v>
      </c>
      <c r="X2776" s="592"/>
      <c r="Y2776" s="592">
        <f t="shared" si="94"/>
        <v>30.606999999999999</v>
      </c>
      <c r="Z2776" s="592"/>
      <c r="AA2776" s="592">
        <v>0</v>
      </c>
      <c r="AB2776" s="592">
        <v>334.2</v>
      </c>
      <c r="AC2776" s="592">
        <v>0</v>
      </c>
      <c r="AD2776" s="592">
        <v>0</v>
      </c>
      <c r="AE2776" s="592"/>
      <c r="AF2776" s="592">
        <v>350.95</v>
      </c>
      <c r="AG2776" s="592">
        <v>0</v>
      </c>
      <c r="AL2776" s="991">
        <v>16</v>
      </c>
    </row>
    <row r="2777" spans="1:38" x14ac:dyDescent="0.2">
      <c r="A2777" s="988">
        <v>39293</v>
      </c>
      <c r="B2777" s="592">
        <v>20.39</v>
      </c>
      <c r="C2777" s="592"/>
      <c r="D2777" s="592">
        <v>11.106</v>
      </c>
      <c r="E2777" s="592"/>
      <c r="F2777" s="592">
        <f t="shared" si="93"/>
        <v>31.496000000000002</v>
      </c>
      <c r="G2777" s="592"/>
      <c r="H2777" s="993">
        <v>22.09</v>
      </c>
      <c r="I2777" s="96">
        <v>14.5</v>
      </c>
      <c r="J2777" s="308"/>
      <c r="K2777" s="789">
        <f t="shared" si="95"/>
        <v>36.590000000000003</v>
      </c>
      <c r="L2777" s="789"/>
      <c r="M2777" s="789"/>
      <c r="N2777" s="789"/>
      <c r="O2777" s="789"/>
      <c r="P2777" s="789"/>
      <c r="Q2777" s="789"/>
      <c r="R2777" s="789"/>
      <c r="S2777" s="592">
        <v>0</v>
      </c>
      <c r="T2777" s="990">
        <v>0</v>
      </c>
      <c r="U2777" s="473">
        <v>0</v>
      </c>
      <c r="V2777" s="592">
        <v>0</v>
      </c>
      <c r="W2777" s="592">
        <v>0</v>
      </c>
      <c r="X2777" s="592"/>
      <c r="Y2777" s="592">
        <f t="shared" si="94"/>
        <v>31.496000000000002</v>
      </c>
      <c r="Z2777" s="592"/>
      <c r="AA2777" s="592">
        <v>0</v>
      </c>
      <c r="AB2777" s="592">
        <v>334</v>
      </c>
      <c r="AC2777" s="592">
        <v>0</v>
      </c>
      <c r="AD2777" s="592">
        <v>0</v>
      </c>
      <c r="AE2777" s="592"/>
      <c r="AF2777" s="1000">
        <v>350.8</v>
      </c>
      <c r="AG2777" s="592">
        <v>0</v>
      </c>
      <c r="AL2777" s="991">
        <v>8</v>
      </c>
    </row>
    <row r="2778" spans="1:38" x14ac:dyDescent="0.2">
      <c r="A2778" s="988">
        <v>39294</v>
      </c>
      <c r="B2778" s="592">
        <v>22.69</v>
      </c>
      <c r="C2778" s="592"/>
      <c r="D2778" s="592">
        <v>10.228</v>
      </c>
      <c r="E2778" s="592"/>
      <c r="F2778" s="592">
        <f t="shared" si="93"/>
        <v>32.917999999999999</v>
      </c>
      <c r="G2778" s="592"/>
      <c r="H2778" s="992">
        <v>19.79</v>
      </c>
      <c r="I2778" s="338">
        <v>13.01</v>
      </c>
      <c r="J2778" s="831"/>
      <c r="K2778" s="789">
        <f t="shared" si="95"/>
        <v>32.799999999999997</v>
      </c>
      <c r="L2778" s="789"/>
      <c r="M2778" s="789"/>
      <c r="N2778" s="789"/>
      <c r="O2778" s="789"/>
      <c r="P2778" s="789"/>
      <c r="Q2778" s="789"/>
      <c r="R2778" s="789"/>
      <c r="S2778" s="592">
        <v>0</v>
      </c>
      <c r="T2778" s="990">
        <v>0</v>
      </c>
      <c r="U2778" s="473">
        <v>0</v>
      </c>
      <c r="V2778" s="592">
        <v>0</v>
      </c>
      <c r="W2778" s="592">
        <v>0</v>
      </c>
      <c r="X2778" s="592"/>
      <c r="Y2778" s="592">
        <f t="shared" si="94"/>
        <v>32.917999999999999</v>
      </c>
      <c r="Z2778" s="592"/>
      <c r="AA2778" s="592">
        <v>0</v>
      </c>
      <c r="AB2778" s="592">
        <v>333.8</v>
      </c>
      <c r="AC2778" s="592">
        <v>0</v>
      </c>
      <c r="AD2778" s="592">
        <v>0</v>
      </c>
      <c r="AE2778" s="592"/>
      <c r="AF2778" s="592">
        <v>350.82</v>
      </c>
      <c r="AG2778" s="592">
        <v>0</v>
      </c>
      <c r="AL2778" s="991">
        <v>11</v>
      </c>
    </row>
    <row r="2779" spans="1:38" x14ac:dyDescent="0.2">
      <c r="A2779" s="988">
        <v>39295</v>
      </c>
      <c r="B2779" s="592">
        <v>23.73</v>
      </c>
      <c r="C2779" s="592"/>
      <c r="D2779" s="592">
        <v>10.875</v>
      </c>
      <c r="E2779" s="592"/>
      <c r="F2779" s="592">
        <f t="shared" si="93"/>
        <v>34.605000000000004</v>
      </c>
      <c r="G2779" s="592"/>
      <c r="H2779" s="989">
        <v>25.76</v>
      </c>
      <c r="I2779" s="308">
        <v>13.59</v>
      </c>
      <c r="J2779" s="308"/>
      <c r="K2779" s="789">
        <f>H2779+I2779</f>
        <v>39.35</v>
      </c>
      <c r="L2779" s="789"/>
      <c r="M2779" s="789"/>
      <c r="N2779" s="789"/>
      <c r="O2779" s="789"/>
      <c r="P2779" s="789"/>
      <c r="Q2779" s="789"/>
      <c r="R2779" s="789"/>
      <c r="S2779" s="592">
        <v>0</v>
      </c>
      <c r="T2779" s="990">
        <v>0</v>
      </c>
      <c r="U2779" s="473">
        <v>0</v>
      </c>
      <c r="V2779" s="592">
        <v>0</v>
      </c>
      <c r="W2779" s="592">
        <v>0</v>
      </c>
      <c r="X2779" s="592"/>
      <c r="Y2779" s="592">
        <f t="shared" si="94"/>
        <v>34.605000000000004</v>
      </c>
      <c r="Z2779" s="592"/>
      <c r="AA2779" s="592">
        <v>0</v>
      </c>
      <c r="AB2779" s="592">
        <v>333.7</v>
      </c>
      <c r="AC2779" s="592">
        <v>0</v>
      </c>
      <c r="AD2779" s="592">
        <v>0</v>
      </c>
      <c r="AE2779" s="592"/>
      <c r="AF2779" s="631">
        <v>350.71</v>
      </c>
      <c r="AG2779" s="631">
        <v>0</v>
      </c>
      <c r="AL2779" s="991">
        <v>8</v>
      </c>
    </row>
    <row r="2780" spans="1:38" x14ac:dyDescent="0.2">
      <c r="A2780" s="988">
        <v>39296</v>
      </c>
      <c r="B2780" s="592">
        <v>19.989999999999998</v>
      </c>
      <c r="C2780" s="592"/>
      <c r="D2780" s="592">
        <v>11.407999999999999</v>
      </c>
      <c r="E2780" s="592"/>
      <c r="F2780" s="592">
        <f t="shared" si="93"/>
        <v>31.397999999999996</v>
      </c>
      <c r="G2780" s="592"/>
      <c r="H2780" s="992">
        <v>20.71</v>
      </c>
      <c r="I2780" s="96">
        <v>13.68</v>
      </c>
      <c r="J2780" s="308"/>
      <c r="K2780" s="789">
        <f t="shared" ref="K2780:K2809" si="96">H2780+I2780</f>
        <v>34.39</v>
      </c>
      <c r="L2780" s="789"/>
      <c r="M2780" s="789"/>
      <c r="N2780" s="789"/>
      <c r="O2780" s="789"/>
      <c r="P2780" s="789"/>
      <c r="Q2780" s="789"/>
      <c r="R2780" s="789"/>
      <c r="S2780" s="592">
        <v>0</v>
      </c>
      <c r="T2780" s="990">
        <v>0</v>
      </c>
      <c r="U2780" s="473">
        <v>0</v>
      </c>
      <c r="V2780" s="592">
        <v>0</v>
      </c>
      <c r="W2780" s="592">
        <v>0</v>
      </c>
      <c r="X2780" s="592"/>
      <c r="Y2780" s="592">
        <f t="shared" si="94"/>
        <v>31.397999999999996</v>
      </c>
      <c r="Z2780" s="592"/>
      <c r="AA2780" s="592">
        <v>0</v>
      </c>
      <c r="AB2780" s="592">
        <v>333.5</v>
      </c>
      <c r="AC2780" s="592">
        <v>0</v>
      </c>
      <c r="AD2780" s="592">
        <v>0</v>
      </c>
      <c r="AE2780" s="592"/>
      <c r="AF2780" s="631">
        <v>350.6</v>
      </c>
      <c r="AG2780" s="631">
        <v>0</v>
      </c>
      <c r="AL2780" s="991">
        <v>17</v>
      </c>
    </row>
    <row r="2781" spans="1:38" x14ac:dyDescent="0.2">
      <c r="A2781" s="988">
        <v>39297</v>
      </c>
      <c r="B2781" s="993">
        <v>24.09</v>
      </c>
      <c r="C2781" s="993"/>
      <c r="D2781" s="592">
        <v>12.196999999999999</v>
      </c>
      <c r="E2781" s="592"/>
      <c r="F2781" s="592">
        <f t="shared" si="93"/>
        <v>36.286999999999999</v>
      </c>
      <c r="G2781" s="592"/>
      <c r="H2781" s="992">
        <v>22.59</v>
      </c>
      <c r="I2781" s="96">
        <v>14.95</v>
      </c>
      <c r="J2781" s="308"/>
      <c r="K2781" s="789">
        <f t="shared" si="96"/>
        <v>37.54</v>
      </c>
      <c r="L2781" s="789"/>
      <c r="M2781" s="789"/>
      <c r="N2781" s="789"/>
      <c r="O2781" s="789"/>
      <c r="P2781" s="789"/>
      <c r="Q2781" s="789"/>
      <c r="R2781" s="789"/>
      <c r="S2781" s="592">
        <v>0</v>
      </c>
      <c r="T2781" s="990">
        <v>0</v>
      </c>
      <c r="U2781" s="473">
        <v>0</v>
      </c>
      <c r="V2781" s="592">
        <v>0</v>
      </c>
      <c r="W2781" s="592">
        <v>0</v>
      </c>
      <c r="X2781" s="592"/>
      <c r="Y2781" s="592">
        <f t="shared" si="94"/>
        <v>36.286999999999999</v>
      </c>
      <c r="Z2781" s="592"/>
      <c r="AA2781" s="592">
        <v>0</v>
      </c>
      <c r="AB2781" s="592">
        <v>333.3</v>
      </c>
      <c r="AC2781" s="592">
        <v>0</v>
      </c>
      <c r="AD2781" s="592">
        <v>0</v>
      </c>
      <c r="AE2781" s="592"/>
      <c r="AF2781" s="592">
        <v>350.5</v>
      </c>
      <c r="AG2781" s="592">
        <v>0.01</v>
      </c>
      <c r="AL2781" s="991">
        <v>11</v>
      </c>
    </row>
    <row r="2782" spans="1:38" x14ac:dyDescent="0.2">
      <c r="A2782" s="988">
        <v>39298</v>
      </c>
      <c r="B2782" s="592">
        <v>23.62</v>
      </c>
      <c r="C2782" s="592"/>
      <c r="D2782" s="592">
        <v>11.999000000000001</v>
      </c>
      <c r="E2782" s="592"/>
      <c r="F2782" s="592">
        <f t="shared" si="93"/>
        <v>35.619</v>
      </c>
      <c r="G2782" s="592"/>
      <c r="H2782" s="992">
        <v>23.68</v>
      </c>
      <c r="I2782" s="96">
        <v>14.84</v>
      </c>
      <c r="J2782" s="308"/>
      <c r="K2782" s="789">
        <f t="shared" si="96"/>
        <v>38.519999999999996</v>
      </c>
      <c r="L2782" s="789"/>
      <c r="M2782" s="789"/>
      <c r="N2782" s="789"/>
      <c r="O2782" s="789"/>
      <c r="P2782" s="789"/>
      <c r="Q2782" s="789"/>
      <c r="R2782" s="789"/>
      <c r="S2782" s="592">
        <v>0</v>
      </c>
      <c r="T2782" s="990">
        <v>0</v>
      </c>
      <c r="U2782" s="473">
        <v>0</v>
      </c>
      <c r="V2782" s="592">
        <v>0</v>
      </c>
      <c r="W2782" s="592">
        <v>0</v>
      </c>
      <c r="X2782" s="592"/>
      <c r="Y2782" s="592">
        <f t="shared" si="94"/>
        <v>35.619</v>
      </c>
      <c r="Z2782" s="592"/>
      <c r="AA2782" s="592">
        <v>0</v>
      </c>
      <c r="AB2782" s="631">
        <v>333</v>
      </c>
      <c r="AC2782" s="631">
        <v>0</v>
      </c>
      <c r="AD2782" s="631">
        <v>0</v>
      </c>
      <c r="AE2782" s="631"/>
      <c r="AF2782" s="631">
        <v>350.4</v>
      </c>
      <c r="AG2782" s="631">
        <v>0</v>
      </c>
      <c r="AL2782" s="991">
        <v>7</v>
      </c>
    </row>
    <row r="2783" spans="1:38" x14ac:dyDescent="0.2">
      <c r="A2783" s="988">
        <v>39299</v>
      </c>
      <c r="B2783" s="592">
        <v>24.3</v>
      </c>
      <c r="C2783" s="592"/>
      <c r="D2783" s="592">
        <v>11.260999999999999</v>
      </c>
      <c r="E2783" s="592"/>
      <c r="F2783" s="592">
        <f t="shared" si="93"/>
        <v>35.561</v>
      </c>
      <c r="G2783" s="592"/>
      <c r="H2783" s="993">
        <v>24.34</v>
      </c>
      <c r="I2783" s="96">
        <v>14.02</v>
      </c>
      <c r="J2783" s="308"/>
      <c r="K2783" s="789">
        <f t="shared" si="96"/>
        <v>38.36</v>
      </c>
      <c r="L2783" s="789"/>
      <c r="M2783" s="789"/>
      <c r="N2783" s="789"/>
      <c r="O2783" s="789"/>
      <c r="P2783" s="789"/>
      <c r="Q2783" s="789"/>
      <c r="R2783" s="789"/>
      <c r="S2783" s="592">
        <v>0</v>
      </c>
      <c r="T2783" s="990">
        <v>0</v>
      </c>
      <c r="U2783" s="473">
        <v>0</v>
      </c>
      <c r="V2783" s="592">
        <v>0</v>
      </c>
      <c r="W2783" s="592">
        <v>0</v>
      </c>
      <c r="X2783" s="592"/>
      <c r="Y2783" s="592">
        <f t="shared" si="94"/>
        <v>35.561</v>
      </c>
      <c r="Z2783" s="592"/>
      <c r="AA2783" s="592">
        <v>0</v>
      </c>
      <c r="AB2783" s="631">
        <v>332.8</v>
      </c>
      <c r="AC2783" s="631">
        <v>0</v>
      </c>
      <c r="AD2783" s="631">
        <v>0</v>
      </c>
      <c r="AE2783" s="631"/>
      <c r="AF2783" s="631">
        <v>350.38</v>
      </c>
      <c r="AG2783" s="631">
        <v>0</v>
      </c>
      <c r="AL2783" s="991">
        <v>1</v>
      </c>
    </row>
    <row r="2784" spans="1:38" x14ac:dyDescent="0.2">
      <c r="A2784" s="988">
        <v>39300</v>
      </c>
      <c r="B2784" s="592">
        <v>24.64</v>
      </c>
      <c r="C2784" s="592"/>
      <c r="D2784" s="592">
        <v>11.715999999999999</v>
      </c>
      <c r="E2784" s="592"/>
      <c r="F2784" s="592">
        <f t="shared" si="93"/>
        <v>36.356000000000002</v>
      </c>
      <c r="G2784" s="592"/>
      <c r="H2784" s="993">
        <v>23.71</v>
      </c>
      <c r="I2784" s="96">
        <v>13.48</v>
      </c>
      <c r="J2784" s="308"/>
      <c r="K2784" s="789">
        <f t="shared" si="96"/>
        <v>37.19</v>
      </c>
      <c r="L2784" s="789"/>
      <c r="M2784" s="789"/>
      <c r="N2784" s="789"/>
      <c r="O2784" s="789"/>
      <c r="P2784" s="789"/>
      <c r="Q2784" s="789"/>
      <c r="R2784" s="789"/>
      <c r="S2784" s="592">
        <v>0</v>
      </c>
      <c r="T2784" s="990">
        <v>0</v>
      </c>
      <c r="U2784" s="473">
        <v>0</v>
      </c>
      <c r="V2784" s="592">
        <v>0</v>
      </c>
      <c r="W2784" s="592">
        <v>0</v>
      </c>
      <c r="X2784" s="592"/>
      <c r="Y2784" s="592">
        <f t="shared" si="94"/>
        <v>36.356000000000002</v>
      </c>
      <c r="Z2784" s="592"/>
      <c r="AA2784" s="592">
        <v>0</v>
      </c>
      <c r="AB2784" s="592">
        <v>332.7</v>
      </c>
      <c r="AC2784" s="592">
        <v>0</v>
      </c>
      <c r="AD2784" s="592">
        <v>0</v>
      </c>
      <c r="AE2784" s="592"/>
      <c r="AF2784" s="592">
        <v>350.31</v>
      </c>
      <c r="AG2784" s="592">
        <v>0</v>
      </c>
      <c r="AL2784" s="991">
        <v>14</v>
      </c>
    </row>
    <row r="2785" spans="1:38" x14ac:dyDescent="0.2">
      <c r="A2785" s="988">
        <v>39301</v>
      </c>
      <c r="B2785" s="592">
        <v>24.64</v>
      </c>
      <c r="C2785" s="592"/>
      <c r="D2785" s="592">
        <v>13.195</v>
      </c>
      <c r="E2785" s="592"/>
      <c r="F2785" s="592">
        <f t="shared" si="93"/>
        <v>37.835000000000001</v>
      </c>
      <c r="G2785" s="592"/>
      <c r="H2785" s="993">
        <v>23.88</v>
      </c>
      <c r="I2785" s="96">
        <v>17.45</v>
      </c>
      <c r="J2785" s="308"/>
      <c r="K2785" s="789">
        <f t="shared" si="96"/>
        <v>41.33</v>
      </c>
      <c r="L2785" s="789"/>
      <c r="M2785" s="789"/>
      <c r="N2785" s="789"/>
      <c r="O2785" s="789"/>
      <c r="P2785" s="789"/>
      <c r="Q2785" s="789"/>
      <c r="R2785" s="789"/>
      <c r="S2785" s="592">
        <v>0</v>
      </c>
      <c r="T2785" s="990">
        <v>0</v>
      </c>
      <c r="U2785" s="473">
        <v>0</v>
      </c>
      <c r="V2785" s="592">
        <v>0</v>
      </c>
      <c r="W2785" s="592">
        <v>0</v>
      </c>
      <c r="X2785" s="592"/>
      <c r="Y2785" s="592">
        <f t="shared" si="94"/>
        <v>37.835000000000001</v>
      </c>
      <c r="Z2785" s="592"/>
      <c r="AA2785" s="592">
        <v>0</v>
      </c>
      <c r="AB2785" s="592">
        <v>332.5</v>
      </c>
      <c r="AC2785" s="592">
        <v>0</v>
      </c>
      <c r="AD2785" s="592">
        <v>0</v>
      </c>
      <c r="AE2785" s="592"/>
      <c r="AF2785" s="592">
        <v>350.2</v>
      </c>
      <c r="AG2785" s="592">
        <v>0</v>
      </c>
      <c r="AL2785" s="991">
        <v>14</v>
      </c>
    </row>
    <row r="2786" spans="1:38" x14ac:dyDescent="0.2">
      <c r="A2786" s="988">
        <v>39302</v>
      </c>
      <c r="B2786" s="631">
        <v>24.75</v>
      </c>
      <c r="C2786" s="631"/>
      <c r="D2786" s="592">
        <v>13.099</v>
      </c>
      <c r="E2786" s="592"/>
      <c r="F2786" s="592">
        <f t="shared" si="93"/>
        <v>37.849000000000004</v>
      </c>
      <c r="G2786" s="592"/>
      <c r="H2786" s="993">
        <v>23.95</v>
      </c>
      <c r="I2786" s="96">
        <v>16.809999999999999</v>
      </c>
      <c r="J2786" s="308"/>
      <c r="K2786" s="789">
        <f t="shared" si="96"/>
        <v>40.76</v>
      </c>
      <c r="L2786" s="789"/>
      <c r="M2786" s="789"/>
      <c r="N2786" s="789"/>
      <c r="O2786" s="789"/>
      <c r="P2786" s="789"/>
      <c r="Q2786" s="789"/>
      <c r="R2786" s="789"/>
      <c r="S2786" s="592">
        <v>0</v>
      </c>
      <c r="T2786" s="1007">
        <v>0</v>
      </c>
      <c r="U2786" s="473">
        <v>0</v>
      </c>
      <c r="V2786" s="592">
        <v>0</v>
      </c>
      <c r="W2786" s="592">
        <v>0</v>
      </c>
      <c r="X2786" s="592"/>
      <c r="Y2786" s="592">
        <f t="shared" si="94"/>
        <v>37.849000000000004</v>
      </c>
      <c r="Z2786" s="592"/>
      <c r="AA2786" s="592">
        <v>0</v>
      </c>
      <c r="AB2786" s="592">
        <v>332.3</v>
      </c>
      <c r="AC2786" s="592">
        <v>0</v>
      </c>
      <c r="AD2786" s="592">
        <v>0</v>
      </c>
      <c r="AE2786" s="592"/>
      <c r="AF2786" s="1000">
        <v>350.1</v>
      </c>
      <c r="AG2786" s="592">
        <v>0</v>
      </c>
      <c r="AL2786" s="991">
        <v>14</v>
      </c>
    </row>
    <row r="2787" spans="1:38" x14ac:dyDescent="0.2">
      <c r="A2787" s="988">
        <v>39303</v>
      </c>
      <c r="B2787" s="592">
        <v>26.64</v>
      </c>
      <c r="C2787" s="592"/>
      <c r="D2787" s="631">
        <v>13.228999999999999</v>
      </c>
      <c r="E2787" s="631"/>
      <c r="F2787" s="592">
        <f t="shared" si="93"/>
        <v>39.869</v>
      </c>
      <c r="G2787" s="592"/>
      <c r="H2787" s="993">
        <v>25.55</v>
      </c>
      <c r="I2787" s="96">
        <v>18.05</v>
      </c>
      <c r="J2787" s="308"/>
      <c r="K2787" s="789">
        <f t="shared" si="96"/>
        <v>43.6</v>
      </c>
      <c r="L2787" s="789"/>
      <c r="M2787" s="789"/>
      <c r="N2787" s="789"/>
      <c r="O2787" s="789"/>
      <c r="P2787" s="789"/>
      <c r="Q2787" s="789"/>
      <c r="R2787" s="789"/>
      <c r="S2787" s="592">
        <v>0</v>
      </c>
      <c r="T2787" s="1007">
        <v>0</v>
      </c>
      <c r="U2787" s="473">
        <v>0</v>
      </c>
      <c r="V2787" s="592">
        <v>0</v>
      </c>
      <c r="W2787" s="592">
        <v>0</v>
      </c>
      <c r="X2787" s="592"/>
      <c r="Y2787" s="592">
        <f t="shared" si="94"/>
        <v>39.869</v>
      </c>
      <c r="Z2787" s="592"/>
      <c r="AA2787" s="592">
        <v>0</v>
      </c>
      <c r="AB2787" s="631">
        <v>332.1</v>
      </c>
      <c r="AC2787" s="631">
        <v>0</v>
      </c>
      <c r="AD2787" s="631">
        <v>0</v>
      </c>
      <c r="AE2787" s="631"/>
      <c r="AF2787" s="592">
        <v>349.98</v>
      </c>
      <c r="AG2787" s="592">
        <v>0</v>
      </c>
      <c r="AL2787" s="991">
        <v>15</v>
      </c>
    </row>
    <row r="2788" spans="1:38" x14ac:dyDescent="0.2">
      <c r="A2788" s="988">
        <v>39304</v>
      </c>
      <c r="B2788" s="592">
        <v>24.63</v>
      </c>
      <c r="C2788" s="592"/>
      <c r="D2788" s="631">
        <v>14.593</v>
      </c>
      <c r="E2788" s="631"/>
      <c r="F2788" s="592">
        <f t="shared" si="93"/>
        <v>39.222999999999999</v>
      </c>
      <c r="G2788" s="592"/>
      <c r="H2788" s="993">
        <v>22.66</v>
      </c>
      <c r="I2788" s="96">
        <v>18.440000000000001</v>
      </c>
      <c r="J2788" s="308"/>
      <c r="K2788" s="789">
        <f t="shared" si="96"/>
        <v>41.1</v>
      </c>
      <c r="L2788" s="789"/>
      <c r="M2788" s="789"/>
      <c r="N2788" s="789"/>
      <c r="O2788" s="789"/>
      <c r="P2788" s="789"/>
      <c r="Q2788" s="789"/>
      <c r="R2788" s="789"/>
      <c r="S2788" s="592">
        <v>0</v>
      </c>
      <c r="T2788" s="1007">
        <v>0</v>
      </c>
      <c r="U2788" s="473">
        <v>0</v>
      </c>
      <c r="V2788" s="592">
        <v>0</v>
      </c>
      <c r="W2788" s="592">
        <v>0</v>
      </c>
      <c r="X2788" s="592"/>
      <c r="Y2788" s="592">
        <f t="shared" si="94"/>
        <v>39.222999999999999</v>
      </c>
      <c r="Z2788" s="592"/>
      <c r="AA2788" s="592">
        <v>0</v>
      </c>
      <c r="AB2788" s="996">
        <v>331.8</v>
      </c>
      <c r="AC2788" s="631">
        <v>0</v>
      </c>
      <c r="AD2788" s="631">
        <v>0</v>
      </c>
      <c r="AE2788" s="631"/>
      <c r="AF2788" s="592">
        <v>349.83</v>
      </c>
      <c r="AG2788" s="592">
        <v>0.18</v>
      </c>
      <c r="AL2788" s="991">
        <v>16</v>
      </c>
    </row>
    <row r="2789" spans="1:38" x14ac:dyDescent="0.2">
      <c r="A2789" s="988">
        <v>39305</v>
      </c>
      <c r="B2789" s="592">
        <v>22.21</v>
      </c>
      <c r="C2789" s="592"/>
      <c r="D2789" s="592">
        <v>14.319000000000001</v>
      </c>
      <c r="E2789" s="592"/>
      <c r="F2789" s="592">
        <f t="shared" si="93"/>
        <v>36.529000000000003</v>
      </c>
      <c r="G2789" s="592"/>
      <c r="H2789" s="993">
        <v>23.81</v>
      </c>
      <c r="I2789" s="96">
        <v>18.57</v>
      </c>
      <c r="J2789" s="308"/>
      <c r="K2789" s="789">
        <f t="shared" si="96"/>
        <v>42.379999999999995</v>
      </c>
      <c r="L2789" s="789"/>
      <c r="M2789" s="789"/>
      <c r="N2789" s="789"/>
      <c r="O2789" s="789"/>
      <c r="P2789" s="789"/>
      <c r="Q2789" s="789"/>
      <c r="R2789" s="789"/>
      <c r="S2789" s="592">
        <v>0</v>
      </c>
      <c r="T2789" s="1007">
        <v>0</v>
      </c>
      <c r="U2789" s="473">
        <v>0</v>
      </c>
      <c r="V2789" s="592">
        <v>0</v>
      </c>
      <c r="W2789" s="592">
        <v>0</v>
      </c>
      <c r="X2789" s="592"/>
      <c r="Y2789" s="592">
        <f t="shared" si="94"/>
        <v>36.529000000000003</v>
      </c>
      <c r="Z2789" s="592"/>
      <c r="AA2789" s="592">
        <v>0</v>
      </c>
      <c r="AB2789" s="592">
        <v>331.6</v>
      </c>
      <c r="AC2789" s="592">
        <v>0</v>
      </c>
      <c r="AD2789" s="592">
        <v>0</v>
      </c>
      <c r="AE2789" s="592"/>
      <c r="AF2789" s="1000">
        <v>349.73</v>
      </c>
      <c r="AG2789" s="592">
        <v>0</v>
      </c>
      <c r="AL2789" s="991">
        <v>17</v>
      </c>
    </row>
    <row r="2790" spans="1:38" x14ac:dyDescent="0.2">
      <c r="A2790" s="988">
        <v>39306</v>
      </c>
      <c r="B2790" s="592">
        <v>22.92</v>
      </c>
      <c r="C2790" s="592"/>
      <c r="D2790" s="592">
        <v>13.305999999999999</v>
      </c>
      <c r="E2790" s="592"/>
      <c r="F2790" s="592">
        <f t="shared" si="93"/>
        <v>36.225999999999999</v>
      </c>
      <c r="G2790" s="592"/>
      <c r="H2790" s="993">
        <v>23.74</v>
      </c>
      <c r="I2790" s="96">
        <v>16.41</v>
      </c>
      <c r="J2790" s="308"/>
      <c r="K2790" s="789">
        <f t="shared" si="96"/>
        <v>40.15</v>
      </c>
      <c r="L2790" s="789"/>
      <c r="M2790" s="789"/>
      <c r="N2790" s="789"/>
      <c r="O2790" s="789"/>
      <c r="P2790" s="789"/>
      <c r="Q2790" s="789"/>
      <c r="R2790" s="789"/>
      <c r="S2790" s="592">
        <v>0</v>
      </c>
      <c r="T2790" s="1007">
        <v>0</v>
      </c>
      <c r="U2790" s="473">
        <v>0</v>
      </c>
      <c r="V2790" s="592">
        <v>0</v>
      </c>
      <c r="W2790" s="592">
        <v>0</v>
      </c>
      <c r="X2790" s="592"/>
      <c r="Y2790" s="592">
        <f t="shared" si="94"/>
        <v>36.225999999999999</v>
      </c>
      <c r="Z2790" s="592"/>
      <c r="AA2790" s="592">
        <v>0</v>
      </c>
      <c r="AB2790" s="592">
        <v>331.4</v>
      </c>
      <c r="AC2790" s="592">
        <v>0</v>
      </c>
      <c r="AD2790" s="592">
        <v>0</v>
      </c>
      <c r="AE2790" s="592"/>
      <c r="AF2790" s="592">
        <v>349.61</v>
      </c>
      <c r="AG2790" s="592">
        <v>0</v>
      </c>
      <c r="AL2790" s="991">
        <v>16</v>
      </c>
    </row>
    <row r="2791" spans="1:38" x14ac:dyDescent="0.2">
      <c r="A2791" s="988">
        <v>39307</v>
      </c>
      <c r="B2791" s="592">
        <v>26.78</v>
      </c>
      <c r="C2791" s="592"/>
      <c r="D2791" s="592">
        <v>11.323</v>
      </c>
      <c r="E2791" s="592"/>
      <c r="F2791" s="592">
        <f t="shared" si="93"/>
        <v>38.103000000000002</v>
      </c>
      <c r="G2791" s="592"/>
      <c r="H2791" s="993">
        <v>24.05</v>
      </c>
      <c r="I2791" s="96">
        <v>12.93</v>
      </c>
      <c r="J2791" s="308"/>
      <c r="K2791" s="789">
        <f t="shared" si="96"/>
        <v>36.980000000000004</v>
      </c>
      <c r="L2791" s="789"/>
      <c r="M2791" s="789"/>
      <c r="N2791" s="789"/>
      <c r="O2791" s="789"/>
      <c r="P2791" s="789"/>
      <c r="Q2791" s="789"/>
      <c r="R2791" s="789"/>
      <c r="S2791" s="592">
        <v>0</v>
      </c>
      <c r="T2791" s="1007">
        <v>0</v>
      </c>
      <c r="U2791" s="473">
        <v>0</v>
      </c>
      <c r="V2791" s="592">
        <v>0</v>
      </c>
      <c r="W2791" s="592">
        <v>0</v>
      </c>
      <c r="X2791" s="592"/>
      <c r="Y2791" s="592">
        <f t="shared" si="94"/>
        <v>38.103000000000002</v>
      </c>
      <c r="Z2791" s="592"/>
      <c r="AA2791" s="592">
        <v>0</v>
      </c>
      <c r="AB2791" s="631">
        <v>331.3</v>
      </c>
      <c r="AC2791" s="631">
        <v>0</v>
      </c>
      <c r="AD2791" s="631">
        <v>0</v>
      </c>
      <c r="AE2791" s="631"/>
      <c r="AF2791" s="592">
        <v>349.51</v>
      </c>
      <c r="AG2791" s="592">
        <v>0</v>
      </c>
      <c r="AL2791" s="991">
        <v>13</v>
      </c>
    </row>
    <row r="2792" spans="1:38" x14ac:dyDescent="0.2">
      <c r="A2792" s="988">
        <v>39308</v>
      </c>
      <c r="B2792" s="592">
        <v>25.42</v>
      </c>
      <c r="C2792" s="592"/>
      <c r="D2792" s="592">
        <v>13.708</v>
      </c>
      <c r="E2792" s="592"/>
      <c r="F2792" s="592">
        <f t="shared" si="93"/>
        <v>39.128</v>
      </c>
      <c r="G2792" s="592"/>
      <c r="H2792" s="993">
        <v>24.28</v>
      </c>
      <c r="I2792" s="96">
        <v>17.87</v>
      </c>
      <c r="J2792" s="308"/>
      <c r="K2792" s="789">
        <f t="shared" si="96"/>
        <v>42.150000000000006</v>
      </c>
      <c r="L2792" s="789"/>
      <c r="M2792" s="789"/>
      <c r="N2792" s="789"/>
      <c r="O2792" s="789"/>
      <c r="P2792" s="789"/>
      <c r="Q2792" s="789"/>
      <c r="R2792" s="789"/>
      <c r="S2792" s="592">
        <v>0</v>
      </c>
      <c r="T2792" s="1007">
        <v>0</v>
      </c>
      <c r="U2792" s="473">
        <v>0</v>
      </c>
      <c r="V2792" s="592">
        <v>0</v>
      </c>
      <c r="W2792" s="592">
        <v>0</v>
      </c>
      <c r="X2792" s="592"/>
      <c r="Y2792" s="592">
        <f t="shared" si="94"/>
        <v>39.128</v>
      </c>
      <c r="Z2792" s="592"/>
      <c r="AA2792" s="592">
        <v>0</v>
      </c>
      <c r="AB2792" s="592">
        <v>331.1</v>
      </c>
      <c r="AC2792" s="592">
        <v>0</v>
      </c>
      <c r="AD2792" s="592">
        <v>0</v>
      </c>
      <c r="AE2792" s="592"/>
      <c r="AF2792" s="592">
        <v>349.36</v>
      </c>
      <c r="AG2792" s="592">
        <v>0</v>
      </c>
      <c r="AL2792" s="991">
        <v>16</v>
      </c>
    </row>
    <row r="2793" spans="1:38" x14ac:dyDescent="0.2">
      <c r="A2793" s="988">
        <v>39309</v>
      </c>
      <c r="B2793" s="592">
        <v>25.42</v>
      </c>
      <c r="C2793" s="592"/>
      <c r="D2793" s="592">
        <v>14.249000000000001</v>
      </c>
      <c r="E2793" s="592"/>
      <c r="F2793" s="592">
        <f t="shared" ref="F2793:F2856" si="97">+B2793+D2793</f>
        <v>39.669000000000004</v>
      </c>
      <c r="G2793" s="592"/>
      <c r="H2793" s="993">
        <v>23.57</v>
      </c>
      <c r="I2793" s="96">
        <v>18.309999999999999</v>
      </c>
      <c r="J2793" s="308"/>
      <c r="K2793" s="789">
        <f t="shared" si="96"/>
        <v>41.879999999999995</v>
      </c>
      <c r="L2793" s="789"/>
      <c r="M2793" s="789"/>
      <c r="N2793" s="789"/>
      <c r="O2793" s="789"/>
      <c r="P2793" s="789"/>
      <c r="Q2793" s="789"/>
      <c r="R2793" s="789"/>
      <c r="S2793" s="592">
        <v>0</v>
      </c>
      <c r="T2793" s="1007">
        <v>0</v>
      </c>
      <c r="U2793" s="473">
        <v>0</v>
      </c>
      <c r="V2793" s="592">
        <v>0</v>
      </c>
      <c r="W2793" s="592">
        <v>0</v>
      </c>
      <c r="X2793" s="592"/>
      <c r="Y2793" s="592">
        <f t="shared" ref="Y2793:Y2856" si="98">+F2793-S2793-T2793-U2793-V2793+W2793</f>
        <v>39.669000000000004</v>
      </c>
      <c r="Z2793" s="592"/>
      <c r="AA2793" s="592">
        <v>0</v>
      </c>
      <c r="AB2793" s="592">
        <v>330.9</v>
      </c>
      <c r="AC2793" s="592">
        <v>0</v>
      </c>
      <c r="AD2793" s="592">
        <v>0</v>
      </c>
      <c r="AE2793" s="592"/>
      <c r="AF2793" s="592">
        <v>349.24</v>
      </c>
      <c r="AG2793" s="592">
        <v>0</v>
      </c>
      <c r="AL2793" s="991">
        <v>15</v>
      </c>
    </row>
    <row r="2794" spans="1:38" x14ac:dyDescent="0.2">
      <c r="A2794" s="988">
        <v>39310</v>
      </c>
      <c r="B2794" s="592">
        <v>25.28</v>
      </c>
      <c r="C2794" s="592"/>
      <c r="D2794" s="592">
        <v>14.449</v>
      </c>
      <c r="E2794" s="592"/>
      <c r="F2794" s="592">
        <f t="shared" si="97"/>
        <v>39.728999999999999</v>
      </c>
      <c r="G2794" s="592"/>
      <c r="H2794" s="993">
        <v>24.03</v>
      </c>
      <c r="I2794" s="96">
        <v>18.66</v>
      </c>
      <c r="J2794" s="308"/>
      <c r="K2794" s="789">
        <f t="shared" si="96"/>
        <v>42.69</v>
      </c>
      <c r="L2794" s="789"/>
      <c r="M2794" s="789"/>
      <c r="N2794" s="789"/>
      <c r="O2794" s="789"/>
      <c r="P2794" s="789"/>
      <c r="Q2794" s="789"/>
      <c r="R2794" s="789"/>
      <c r="S2794" s="592">
        <v>0</v>
      </c>
      <c r="T2794" s="1008">
        <v>0</v>
      </c>
      <c r="U2794" s="473">
        <v>0</v>
      </c>
      <c r="V2794" s="592">
        <v>0</v>
      </c>
      <c r="W2794" s="592">
        <v>0</v>
      </c>
      <c r="X2794" s="592"/>
      <c r="Y2794" s="592">
        <f t="shared" si="98"/>
        <v>39.728999999999999</v>
      </c>
      <c r="Z2794" s="592"/>
      <c r="AA2794" s="592">
        <v>0</v>
      </c>
      <c r="AB2794" s="631">
        <v>330.7</v>
      </c>
      <c r="AC2794" s="631">
        <v>0</v>
      </c>
      <c r="AD2794" s="631">
        <v>23.67</v>
      </c>
      <c r="AE2794" s="631"/>
      <c r="AF2794" s="996">
        <v>349.12</v>
      </c>
      <c r="AG2794" s="631">
        <v>0</v>
      </c>
      <c r="AL2794" s="991">
        <v>15</v>
      </c>
    </row>
    <row r="2795" spans="1:38" x14ac:dyDescent="0.2">
      <c r="A2795" s="988">
        <v>39311</v>
      </c>
      <c r="B2795" s="592">
        <v>23.6</v>
      </c>
      <c r="C2795" s="592"/>
      <c r="D2795" s="592">
        <v>14.385</v>
      </c>
      <c r="E2795" s="592"/>
      <c r="F2795" s="592">
        <f t="shared" si="97"/>
        <v>37.984999999999999</v>
      </c>
      <c r="G2795" s="592"/>
      <c r="H2795" s="993">
        <v>23.88</v>
      </c>
      <c r="I2795" s="96">
        <v>19.149999999999999</v>
      </c>
      <c r="J2795" s="308"/>
      <c r="K2795" s="789">
        <f t="shared" si="96"/>
        <v>43.03</v>
      </c>
      <c r="L2795" s="789"/>
      <c r="M2795" s="789"/>
      <c r="N2795" s="789"/>
      <c r="O2795" s="789"/>
      <c r="P2795" s="789"/>
      <c r="Q2795" s="789"/>
      <c r="R2795" s="789"/>
      <c r="S2795" s="999">
        <v>0.504</v>
      </c>
      <c r="T2795" s="990"/>
      <c r="U2795" s="473">
        <v>0</v>
      </c>
      <c r="V2795" s="592">
        <v>0</v>
      </c>
      <c r="W2795" s="592">
        <v>0</v>
      </c>
      <c r="X2795" s="592"/>
      <c r="Y2795" s="592">
        <f t="shared" si="98"/>
        <v>37.481000000000002</v>
      </c>
      <c r="Z2795" s="592"/>
      <c r="AA2795" s="592">
        <v>0</v>
      </c>
      <c r="AB2795" s="592">
        <v>330.5</v>
      </c>
      <c r="AC2795" s="592">
        <v>0.74</v>
      </c>
      <c r="AD2795" s="592">
        <v>2.5</v>
      </c>
      <c r="AE2795" s="592"/>
      <c r="AF2795" s="592">
        <v>348.96</v>
      </c>
      <c r="AG2795" s="592">
        <v>0.52</v>
      </c>
      <c r="AL2795" s="991">
        <v>18</v>
      </c>
    </row>
    <row r="2796" spans="1:38" x14ac:dyDescent="0.2">
      <c r="A2796" s="988">
        <v>39312</v>
      </c>
      <c r="B2796" s="592">
        <v>22.65</v>
      </c>
      <c r="C2796" s="592"/>
      <c r="D2796" s="592">
        <v>13.436999999999999</v>
      </c>
      <c r="E2796" s="592"/>
      <c r="F2796" s="592">
        <f t="shared" si="97"/>
        <v>36.086999999999996</v>
      </c>
      <c r="G2796" s="592"/>
      <c r="H2796" s="993">
        <v>23.91</v>
      </c>
      <c r="I2796" s="96">
        <v>16.66</v>
      </c>
      <c r="J2796" s="308"/>
      <c r="K2796" s="789">
        <f t="shared" si="96"/>
        <v>40.57</v>
      </c>
      <c r="L2796" s="789"/>
      <c r="M2796" s="789"/>
      <c r="N2796" s="789"/>
      <c r="O2796" s="789"/>
      <c r="P2796" s="789"/>
      <c r="Q2796" s="789"/>
      <c r="R2796" s="789"/>
      <c r="S2796" s="999">
        <v>1.0649999999999999</v>
      </c>
      <c r="T2796" s="990"/>
      <c r="U2796" s="473">
        <v>0</v>
      </c>
      <c r="V2796" s="592">
        <v>0</v>
      </c>
      <c r="W2796" s="592">
        <v>0</v>
      </c>
      <c r="X2796" s="592"/>
      <c r="Y2796" s="592">
        <f t="shared" si="98"/>
        <v>35.021999999999998</v>
      </c>
      <c r="Z2796" s="592"/>
      <c r="AA2796" s="592">
        <v>0</v>
      </c>
      <c r="AB2796" s="592">
        <v>330.6</v>
      </c>
      <c r="AC2796" s="592">
        <v>0</v>
      </c>
      <c r="AD2796" s="592">
        <v>0</v>
      </c>
      <c r="AE2796" s="592"/>
      <c r="AF2796" s="592">
        <v>348.78</v>
      </c>
      <c r="AG2796" s="592">
        <v>0</v>
      </c>
      <c r="AL2796" s="995">
        <v>42</v>
      </c>
    </row>
    <row r="2797" spans="1:38" x14ac:dyDescent="0.2">
      <c r="A2797" s="988">
        <v>39313</v>
      </c>
      <c r="B2797" s="592">
        <v>24.25</v>
      </c>
      <c r="C2797" s="592"/>
      <c r="D2797" s="592">
        <v>12.595000000000001</v>
      </c>
      <c r="E2797" s="592"/>
      <c r="F2797" s="592">
        <f t="shared" si="97"/>
        <v>36.844999999999999</v>
      </c>
      <c r="G2797" s="592"/>
      <c r="H2797" s="993">
        <v>24.33</v>
      </c>
      <c r="I2797" s="96">
        <v>15.88</v>
      </c>
      <c r="J2797" s="308"/>
      <c r="K2797" s="789">
        <f t="shared" si="96"/>
        <v>40.21</v>
      </c>
      <c r="L2797" s="789"/>
      <c r="M2797" s="789"/>
      <c r="N2797" s="789"/>
      <c r="O2797" s="789"/>
      <c r="P2797" s="789"/>
      <c r="Q2797" s="789"/>
      <c r="R2797" s="789"/>
      <c r="S2797" s="999">
        <v>0.83899999999999997</v>
      </c>
      <c r="T2797" s="990"/>
      <c r="U2797" s="473">
        <v>0</v>
      </c>
      <c r="V2797" s="592">
        <v>0</v>
      </c>
      <c r="W2797" s="592">
        <v>0</v>
      </c>
      <c r="X2797" s="592"/>
      <c r="Y2797" s="592">
        <f t="shared" si="98"/>
        <v>36.006</v>
      </c>
      <c r="Z2797" s="592"/>
      <c r="AA2797" s="592">
        <v>0</v>
      </c>
      <c r="AB2797" s="592">
        <v>330.5</v>
      </c>
      <c r="AC2797" s="592">
        <v>0</v>
      </c>
      <c r="AD2797" s="592">
        <v>24</v>
      </c>
      <c r="AE2797" s="592"/>
      <c r="AF2797" s="631">
        <v>348.48</v>
      </c>
      <c r="AG2797" s="631">
        <v>0</v>
      </c>
      <c r="AL2797" s="995">
        <v>37</v>
      </c>
    </row>
    <row r="2798" spans="1:38" x14ac:dyDescent="0.2">
      <c r="A2798" s="988">
        <v>39314</v>
      </c>
      <c r="B2798" s="592">
        <v>27.77</v>
      </c>
      <c r="C2798" s="592"/>
      <c r="D2798" s="592">
        <v>14.428000000000001</v>
      </c>
      <c r="E2798" s="592"/>
      <c r="F2798" s="592">
        <f t="shared" si="97"/>
        <v>42.198</v>
      </c>
      <c r="G2798" s="592"/>
      <c r="H2798" s="993">
        <v>24.29</v>
      </c>
      <c r="I2798" s="96">
        <v>18.920000000000002</v>
      </c>
      <c r="J2798" s="308"/>
      <c r="K2798" s="789">
        <f t="shared" si="96"/>
        <v>43.21</v>
      </c>
      <c r="L2798" s="789"/>
      <c r="M2798" s="789"/>
      <c r="N2798" s="789"/>
      <c r="O2798" s="789"/>
      <c r="P2798" s="789"/>
      <c r="Q2798" s="789"/>
      <c r="R2798" s="789"/>
      <c r="S2798" s="631">
        <v>0</v>
      </c>
      <c r="T2798" s="990"/>
      <c r="U2798" s="473">
        <v>0</v>
      </c>
      <c r="V2798" s="592">
        <v>0</v>
      </c>
      <c r="W2798" s="999">
        <v>0.66400000000000003</v>
      </c>
      <c r="X2798" s="999"/>
      <c r="Y2798" s="592">
        <f t="shared" si="98"/>
        <v>42.862000000000002</v>
      </c>
      <c r="Z2798" s="592"/>
      <c r="AA2798" s="592">
        <v>0</v>
      </c>
      <c r="AB2798" s="592">
        <v>330.5</v>
      </c>
      <c r="AC2798" s="592">
        <v>0</v>
      </c>
      <c r="AD2798" s="592">
        <v>0</v>
      </c>
      <c r="AE2798" s="592"/>
      <c r="AF2798" s="631">
        <v>348.22</v>
      </c>
      <c r="AG2798" s="631">
        <v>0</v>
      </c>
      <c r="AL2798" s="991">
        <v>28</v>
      </c>
    </row>
    <row r="2799" spans="1:38" x14ac:dyDescent="0.2">
      <c r="A2799" s="988">
        <v>39315</v>
      </c>
      <c r="B2799" s="592">
        <v>23.46</v>
      </c>
      <c r="C2799" s="592"/>
      <c r="D2799" s="592">
        <v>14.74</v>
      </c>
      <c r="E2799" s="592"/>
      <c r="F2799" s="592">
        <f t="shared" si="97"/>
        <v>38.200000000000003</v>
      </c>
      <c r="G2799" s="592"/>
      <c r="H2799" s="993">
        <v>23.35</v>
      </c>
      <c r="I2799" s="96">
        <v>19.21</v>
      </c>
      <c r="J2799" s="308"/>
      <c r="K2799" s="789">
        <f t="shared" si="96"/>
        <v>42.56</v>
      </c>
      <c r="L2799" s="789"/>
      <c r="M2799" s="789"/>
      <c r="N2799" s="789"/>
      <c r="O2799" s="789"/>
      <c r="P2799" s="789"/>
      <c r="Q2799" s="789"/>
      <c r="R2799" s="789"/>
      <c r="S2799" s="592">
        <v>0</v>
      </c>
      <c r="T2799" s="990"/>
      <c r="U2799" s="473">
        <v>0</v>
      </c>
      <c r="V2799" s="592">
        <v>0</v>
      </c>
      <c r="W2799" s="999">
        <v>0.90900000000000003</v>
      </c>
      <c r="X2799" s="999"/>
      <c r="Y2799" s="592">
        <f t="shared" si="98"/>
        <v>39.109000000000002</v>
      </c>
      <c r="Z2799" s="592"/>
      <c r="AA2799" s="592">
        <v>0</v>
      </c>
      <c r="AB2799" s="592">
        <v>330.4</v>
      </c>
      <c r="AC2799" s="592">
        <v>0.21</v>
      </c>
      <c r="AD2799" s="592">
        <v>11.29</v>
      </c>
      <c r="AE2799" s="592"/>
      <c r="AF2799" s="592">
        <v>348</v>
      </c>
      <c r="AG2799" s="592">
        <v>0.37</v>
      </c>
      <c r="AL2799" s="991">
        <v>32</v>
      </c>
    </row>
    <row r="2800" spans="1:38" x14ac:dyDescent="0.2">
      <c r="A2800" s="988">
        <v>39316</v>
      </c>
      <c r="B2800" s="592">
        <v>21.6</v>
      </c>
      <c r="C2800" s="592"/>
      <c r="D2800" s="592">
        <v>12.561</v>
      </c>
      <c r="E2800" s="592"/>
      <c r="F2800" s="592">
        <f t="shared" si="97"/>
        <v>34.161000000000001</v>
      </c>
      <c r="G2800" s="592"/>
      <c r="H2800" s="993">
        <v>23.21</v>
      </c>
      <c r="I2800" s="96">
        <v>16.170000000000002</v>
      </c>
      <c r="J2800" s="308"/>
      <c r="K2800" s="789">
        <f t="shared" si="96"/>
        <v>39.380000000000003</v>
      </c>
      <c r="L2800" s="789"/>
      <c r="M2800" s="789"/>
      <c r="N2800" s="789"/>
      <c r="O2800" s="789"/>
      <c r="P2800" s="789"/>
      <c r="Q2800" s="789"/>
      <c r="R2800" s="789"/>
      <c r="S2800" s="592">
        <v>0</v>
      </c>
      <c r="T2800" s="990"/>
      <c r="U2800" s="473">
        <v>0</v>
      </c>
      <c r="V2800" s="592">
        <v>0</v>
      </c>
      <c r="W2800" s="999">
        <v>1.393</v>
      </c>
      <c r="X2800" s="999"/>
      <c r="Y2800" s="592">
        <f t="shared" si="98"/>
        <v>35.554000000000002</v>
      </c>
      <c r="Z2800" s="592"/>
      <c r="AA2800" s="592">
        <v>0</v>
      </c>
      <c r="AB2800" s="592">
        <v>330.04</v>
      </c>
      <c r="AC2800" s="592">
        <v>0</v>
      </c>
      <c r="AD2800" s="592">
        <v>4.88</v>
      </c>
      <c r="AE2800" s="592"/>
      <c r="AF2800" s="592">
        <v>347.87</v>
      </c>
      <c r="AG2800" s="592">
        <v>0.34</v>
      </c>
      <c r="AL2800" s="991">
        <v>29</v>
      </c>
    </row>
    <row r="2801" spans="1:38" x14ac:dyDescent="0.2">
      <c r="A2801" s="988">
        <v>39317</v>
      </c>
      <c r="B2801" s="592">
        <v>24.54</v>
      </c>
      <c r="C2801" s="592"/>
      <c r="D2801" s="592">
        <v>10.691000000000001</v>
      </c>
      <c r="E2801" s="592"/>
      <c r="F2801" s="592">
        <f t="shared" si="97"/>
        <v>35.231000000000002</v>
      </c>
      <c r="G2801" s="592"/>
      <c r="H2801" s="993">
        <v>21.68</v>
      </c>
      <c r="I2801" s="96">
        <v>12.15</v>
      </c>
      <c r="J2801" s="308"/>
      <c r="K2801" s="789">
        <f t="shared" si="96"/>
        <v>33.83</v>
      </c>
      <c r="L2801" s="789"/>
      <c r="M2801" s="789"/>
      <c r="N2801" s="789"/>
      <c r="O2801" s="789"/>
      <c r="P2801" s="789"/>
      <c r="Q2801" s="789"/>
      <c r="R2801" s="789"/>
      <c r="S2801" s="592">
        <v>0</v>
      </c>
      <c r="T2801" s="990"/>
      <c r="U2801" s="473">
        <v>0</v>
      </c>
      <c r="V2801" s="592">
        <v>0</v>
      </c>
      <c r="W2801" s="999">
        <v>1.4790000000000001</v>
      </c>
      <c r="X2801" s="999"/>
      <c r="Y2801" s="592">
        <f t="shared" si="98"/>
        <v>36.71</v>
      </c>
      <c r="Z2801" s="592"/>
      <c r="AA2801" s="592">
        <v>0</v>
      </c>
      <c r="AB2801" s="631">
        <v>330.3</v>
      </c>
      <c r="AC2801" s="631">
        <v>0</v>
      </c>
      <c r="AD2801" s="631">
        <v>8.93</v>
      </c>
      <c r="AE2801" s="631"/>
      <c r="AF2801" s="592">
        <v>347.67</v>
      </c>
      <c r="AG2801" s="592">
        <v>0</v>
      </c>
      <c r="AL2801" s="991">
        <v>5.72</v>
      </c>
    </row>
    <row r="2802" spans="1:38" x14ac:dyDescent="0.2">
      <c r="A2802" s="988">
        <v>39318</v>
      </c>
      <c r="B2802" s="631">
        <v>22.56</v>
      </c>
      <c r="C2802" s="631"/>
      <c r="D2802" s="631">
        <v>13.14</v>
      </c>
      <c r="E2802" s="631"/>
      <c r="F2802" s="631">
        <f t="shared" si="97"/>
        <v>35.700000000000003</v>
      </c>
      <c r="G2802" s="631"/>
      <c r="H2802" s="993">
        <v>23.61</v>
      </c>
      <c r="I2802" s="96">
        <v>16.2</v>
      </c>
      <c r="J2802" s="308"/>
      <c r="K2802" s="789">
        <f t="shared" si="96"/>
        <v>39.81</v>
      </c>
      <c r="L2802" s="789"/>
      <c r="M2802" s="789"/>
      <c r="N2802" s="789"/>
      <c r="O2802" s="789"/>
      <c r="P2802" s="789"/>
      <c r="Q2802" s="789"/>
      <c r="R2802" s="789"/>
      <c r="S2802" s="631">
        <v>0</v>
      </c>
      <c r="T2802" s="997"/>
      <c r="U2802" s="395">
        <v>0</v>
      </c>
      <c r="V2802" s="631">
        <v>0</v>
      </c>
      <c r="W2802" s="631">
        <v>0</v>
      </c>
      <c r="X2802" s="631"/>
      <c r="Y2802" s="631">
        <f t="shared" si="98"/>
        <v>35.700000000000003</v>
      </c>
      <c r="Z2802" s="631"/>
      <c r="AA2802" s="631">
        <v>0</v>
      </c>
      <c r="AB2802" s="631">
        <v>330.2</v>
      </c>
      <c r="AC2802" s="631">
        <v>0</v>
      </c>
      <c r="AD2802" s="631">
        <v>5.82</v>
      </c>
      <c r="AE2802" s="631"/>
      <c r="AF2802" s="631">
        <v>347.47</v>
      </c>
      <c r="AG2802" s="631">
        <v>0</v>
      </c>
      <c r="AL2802" s="995">
        <v>3.02</v>
      </c>
    </row>
    <row r="2803" spans="1:38" x14ac:dyDescent="0.2">
      <c r="A2803" s="988">
        <v>39319</v>
      </c>
      <c r="B2803" s="631">
        <v>24.34</v>
      </c>
      <c r="C2803" s="631"/>
      <c r="D2803" s="631">
        <v>11.212</v>
      </c>
      <c r="E2803" s="631"/>
      <c r="F2803" s="631">
        <f t="shared" si="97"/>
        <v>35.552</v>
      </c>
      <c r="G2803" s="631"/>
      <c r="H2803" s="993">
        <v>24.19</v>
      </c>
      <c r="I2803" s="96">
        <v>14.63</v>
      </c>
      <c r="J2803" s="308"/>
      <c r="K2803" s="789">
        <f t="shared" si="96"/>
        <v>38.82</v>
      </c>
      <c r="L2803" s="789"/>
      <c r="M2803" s="789"/>
      <c r="N2803" s="789"/>
      <c r="O2803" s="789"/>
      <c r="P2803" s="789"/>
      <c r="Q2803" s="789"/>
      <c r="R2803" s="789"/>
      <c r="S2803" s="631">
        <v>0</v>
      </c>
      <c r="T2803" s="997"/>
      <c r="U2803" s="395">
        <v>0</v>
      </c>
      <c r="V2803" s="631">
        <v>0</v>
      </c>
      <c r="W2803" s="631">
        <v>0</v>
      </c>
      <c r="X2803" s="631"/>
      <c r="Y2803" s="631">
        <f t="shared" si="98"/>
        <v>35.552</v>
      </c>
      <c r="Z2803" s="631"/>
      <c r="AA2803" s="631">
        <v>0</v>
      </c>
      <c r="AB2803" s="631">
        <v>330.2</v>
      </c>
      <c r="AC2803" s="631">
        <v>0</v>
      </c>
      <c r="AD2803" s="631">
        <v>0</v>
      </c>
      <c r="AE2803" s="631"/>
      <c r="AF2803" s="631">
        <v>347.14</v>
      </c>
      <c r="AG2803" s="631">
        <v>0</v>
      </c>
      <c r="AL2803" s="995">
        <v>4.47</v>
      </c>
    </row>
    <row r="2804" spans="1:38" x14ac:dyDescent="0.2">
      <c r="A2804" s="988">
        <v>39320</v>
      </c>
      <c r="B2804" s="631">
        <v>23.25</v>
      </c>
      <c r="C2804" s="631"/>
      <c r="D2804" s="631">
        <v>12.427</v>
      </c>
      <c r="E2804" s="631"/>
      <c r="F2804" s="631">
        <f t="shared" si="97"/>
        <v>35.677</v>
      </c>
      <c r="G2804" s="631"/>
      <c r="H2804" s="993">
        <v>23.47</v>
      </c>
      <c r="I2804" s="96">
        <v>15.89</v>
      </c>
      <c r="J2804" s="308"/>
      <c r="K2804" s="789">
        <f t="shared" si="96"/>
        <v>39.36</v>
      </c>
      <c r="L2804" s="789"/>
      <c r="M2804" s="789"/>
      <c r="N2804" s="789"/>
      <c r="O2804" s="789"/>
      <c r="P2804" s="789"/>
      <c r="Q2804" s="789"/>
      <c r="R2804" s="789"/>
      <c r="S2804" s="631">
        <v>0</v>
      </c>
      <c r="T2804" s="997"/>
      <c r="U2804" s="395">
        <v>0</v>
      </c>
      <c r="V2804" s="631">
        <v>0</v>
      </c>
      <c r="W2804" s="631">
        <v>0</v>
      </c>
      <c r="X2804" s="631"/>
      <c r="Y2804" s="631">
        <f t="shared" si="98"/>
        <v>35.677</v>
      </c>
      <c r="Z2804" s="631"/>
      <c r="AA2804" s="631">
        <v>0</v>
      </c>
      <c r="AB2804" s="631">
        <v>330.2</v>
      </c>
      <c r="AC2804" s="631">
        <v>0.02</v>
      </c>
      <c r="AD2804" s="631">
        <v>0</v>
      </c>
      <c r="AE2804" s="631"/>
      <c r="AF2804" s="631">
        <v>346.88</v>
      </c>
      <c r="AG2804" s="631">
        <v>0</v>
      </c>
      <c r="AL2804" s="995">
        <v>1.85</v>
      </c>
    </row>
    <row r="2805" spans="1:38" x14ac:dyDescent="0.2">
      <c r="A2805" s="988">
        <v>39321</v>
      </c>
      <c r="B2805" s="631">
        <v>24.24</v>
      </c>
      <c r="C2805" s="631"/>
      <c r="D2805" s="631">
        <v>10.34</v>
      </c>
      <c r="E2805" s="631"/>
      <c r="F2805" s="631">
        <f t="shared" si="97"/>
        <v>34.58</v>
      </c>
      <c r="G2805" s="631"/>
      <c r="H2805" s="993">
        <v>16.190000000000001</v>
      </c>
      <c r="I2805" s="96">
        <v>12.42</v>
      </c>
      <c r="J2805" s="308"/>
      <c r="K2805" s="789">
        <f t="shared" si="96"/>
        <v>28.61</v>
      </c>
      <c r="L2805" s="789"/>
      <c r="M2805" s="789"/>
      <c r="N2805" s="789"/>
      <c r="O2805" s="789"/>
      <c r="P2805" s="789"/>
      <c r="Q2805" s="789"/>
      <c r="R2805" s="789"/>
      <c r="S2805" s="631">
        <v>0</v>
      </c>
      <c r="T2805" s="997"/>
      <c r="U2805" s="395">
        <v>0</v>
      </c>
      <c r="V2805" s="631">
        <v>0</v>
      </c>
      <c r="W2805" s="631">
        <v>0</v>
      </c>
      <c r="X2805" s="631"/>
      <c r="Y2805" s="631">
        <f t="shared" si="98"/>
        <v>34.58</v>
      </c>
      <c r="Z2805" s="631"/>
      <c r="AA2805" s="631">
        <v>0</v>
      </c>
      <c r="AB2805" s="631">
        <v>330.2</v>
      </c>
      <c r="AC2805" s="631">
        <v>0</v>
      </c>
      <c r="AD2805" s="631">
        <v>0</v>
      </c>
      <c r="AE2805" s="631"/>
      <c r="AF2805" s="592">
        <v>346.68</v>
      </c>
      <c r="AG2805" s="592">
        <v>0</v>
      </c>
      <c r="AL2805" s="991">
        <v>30</v>
      </c>
    </row>
    <row r="2806" spans="1:38" x14ac:dyDescent="0.2">
      <c r="A2806" s="988">
        <v>39322</v>
      </c>
      <c r="B2806" s="631">
        <v>24.56</v>
      </c>
      <c r="C2806" s="631"/>
      <c r="D2806" s="631">
        <v>11.385</v>
      </c>
      <c r="E2806" s="631"/>
      <c r="F2806" s="631">
        <f t="shared" si="97"/>
        <v>35.945</v>
      </c>
      <c r="G2806" s="631"/>
      <c r="H2806" s="993">
        <v>23.37</v>
      </c>
      <c r="I2806" s="96">
        <v>14.48</v>
      </c>
      <c r="J2806" s="308"/>
      <c r="K2806" s="789">
        <f t="shared" si="96"/>
        <v>37.85</v>
      </c>
      <c r="L2806" s="789"/>
      <c r="M2806" s="789"/>
      <c r="N2806" s="789"/>
      <c r="O2806" s="789"/>
      <c r="P2806" s="789"/>
      <c r="Q2806" s="789"/>
      <c r="R2806" s="789"/>
      <c r="S2806" s="631">
        <v>0</v>
      </c>
      <c r="T2806" s="997"/>
      <c r="U2806" s="395">
        <v>0</v>
      </c>
      <c r="V2806" s="631">
        <v>0</v>
      </c>
      <c r="W2806" s="631">
        <v>0</v>
      </c>
      <c r="X2806" s="631"/>
      <c r="Y2806" s="631">
        <f t="shared" si="98"/>
        <v>35.945</v>
      </c>
      <c r="Z2806" s="631"/>
      <c r="AA2806" s="631">
        <v>0</v>
      </c>
      <c r="AB2806" s="631">
        <v>330.2</v>
      </c>
      <c r="AC2806" s="631">
        <v>0</v>
      </c>
      <c r="AD2806" s="631">
        <v>0</v>
      </c>
      <c r="AE2806" s="631"/>
      <c r="AF2806" s="592">
        <v>346.44</v>
      </c>
      <c r="AG2806" s="592">
        <v>0</v>
      </c>
      <c r="AL2806" s="991">
        <v>31</v>
      </c>
    </row>
    <row r="2807" spans="1:38" x14ac:dyDescent="0.2">
      <c r="A2807" s="988">
        <v>39323</v>
      </c>
      <c r="B2807" s="592">
        <v>24.46</v>
      </c>
      <c r="C2807" s="592"/>
      <c r="D2807" s="592">
        <v>12.577999999999999</v>
      </c>
      <c r="E2807" s="592"/>
      <c r="F2807" s="592">
        <f t="shared" si="97"/>
        <v>37.037999999999997</v>
      </c>
      <c r="G2807" s="592"/>
      <c r="H2807" s="993">
        <v>23.68</v>
      </c>
      <c r="I2807" s="96">
        <v>15.74</v>
      </c>
      <c r="J2807" s="308"/>
      <c r="K2807" s="789">
        <f t="shared" si="96"/>
        <v>39.42</v>
      </c>
      <c r="L2807" s="789"/>
      <c r="M2807" s="789"/>
      <c r="N2807" s="789"/>
      <c r="O2807" s="789"/>
      <c r="P2807" s="789"/>
      <c r="Q2807" s="789"/>
      <c r="R2807" s="789"/>
      <c r="S2807" s="592">
        <v>0</v>
      </c>
      <c r="T2807" s="990"/>
      <c r="U2807" s="473">
        <v>0</v>
      </c>
      <c r="V2807" s="592">
        <v>0</v>
      </c>
      <c r="W2807" s="592">
        <v>0</v>
      </c>
      <c r="X2807" s="592"/>
      <c r="Y2807" s="592">
        <f t="shared" si="98"/>
        <v>37.037999999999997</v>
      </c>
      <c r="Z2807" s="592"/>
      <c r="AA2807" s="592">
        <v>0</v>
      </c>
      <c r="AB2807" s="592">
        <v>330.2</v>
      </c>
      <c r="AC2807" s="592">
        <v>0</v>
      </c>
      <c r="AD2807" s="592">
        <v>0</v>
      </c>
      <c r="AE2807" s="592"/>
      <c r="AF2807" s="592">
        <v>346.2</v>
      </c>
      <c r="AG2807" s="592">
        <v>0</v>
      </c>
      <c r="AL2807" s="991">
        <v>33</v>
      </c>
    </row>
    <row r="2808" spans="1:38" x14ac:dyDescent="0.2">
      <c r="A2808" s="988">
        <v>39324</v>
      </c>
      <c r="B2808" s="592">
        <v>24.01</v>
      </c>
      <c r="C2808" s="592"/>
      <c r="D2808" s="592">
        <v>12.907999999999999</v>
      </c>
      <c r="E2808" s="592"/>
      <c r="F2808" s="592">
        <f t="shared" si="97"/>
        <v>36.917999999999999</v>
      </c>
      <c r="G2808" s="592"/>
      <c r="H2808" s="993">
        <v>24.27</v>
      </c>
      <c r="I2808" s="96">
        <v>15.54</v>
      </c>
      <c r="J2808" s="308"/>
      <c r="K2808" s="789">
        <f t="shared" si="96"/>
        <v>39.81</v>
      </c>
      <c r="L2808" s="789"/>
      <c r="M2808" s="789"/>
      <c r="N2808" s="789"/>
      <c r="O2808" s="789"/>
      <c r="P2808" s="789"/>
      <c r="Q2808" s="789"/>
      <c r="R2808" s="789"/>
      <c r="S2808" s="592">
        <v>0</v>
      </c>
      <c r="T2808" s="990"/>
      <c r="U2808" s="473">
        <v>0</v>
      </c>
      <c r="V2808" s="592">
        <v>0</v>
      </c>
      <c r="W2808" s="592">
        <v>0</v>
      </c>
      <c r="X2808" s="592"/>
      <c r="Y2808" s="592">
        <f t="shared" si="98"/>
        <v>36.917999999999999</v>
      </c>
      <c r="Z2808" s="592"/>
      <c r="AA2808" s="592">
        <v>0</v>
      </c>
      <c r="AB2808" s="592">
        <v>330.2</v>
      </c>
      <c r="AC2808" s="592">
        <v>0</v>
      </c>
      <c r="AD2808" s="592">
        <v>0</v>
      </c>
      <c r="AE2808" s="592"/>
      <c r="AF2808" s="1000">
        <v>345.98</v>
      </c>
      <c r="AG2808" s="592">
        <v>0</v>
      </c>
      <c r="AL2808" s="991">
        <v>8.49</v>
      </c>
    </row>
    <row r="2809" spans="1:38" x14ac:dyDescent="0.2">
      <c r="A2809" s="988">
        <v>39325</v>
      </c>
      <c r="B2809" s="592">
        <v>24.32</v>
      </c>
      <c r="C2809" s="592"/>
      <c r="D2809" s="592">
        <v>10.81</v>
      </c>
      <c r="E2809" s="592"/>
      <c r="F2809" s="592">
        <f t="shared" si="97"/>
        <v>35.130000000000003</v>
      </c>
      <c r="G2809" s="592"/>
      <c r="H2809" s="992">
        <v>23.59</v>
      </c>
      <c r="I2809" s="338">
        <v>13.15</v>
      </c>
      <c r="J2809" s="831"/>
      <c r="K2809" s="789">
        <f t="shared" si="96"/>
        <v>36.74</v>
      </c>
      <c r="L2809" s="789"/>
      <c r="M2809" s="789"/>
      <c r="N2809" s="789"/>
      <c r="O2809" s="789"/>
      <c r="P2809" s="789"/>
      <c r="Q2809" s="789"/>
      <c r="R2809" s="789"/>
      <c r="S2809" s="592">
        <v>0</v>
      </c>
      <c r="T2809" s="990"/>
      <c r="U2809" s="473">
        <v>0</v>
      </c>
      <c r="V2809" s="592">
        <v>0</v>
      </c>
      <c r="W2809" s="592">
        <v>0</v>
      </c>
      <c r="X2809" s="592"/>
      <c r="Y2809" s="592">
        <f t="shared" si="98"/>
        <v>35.130000000000003</v>
      </c>
      <c r="Z2809" s="592"/>
      <c r="AA2809" s="592">
        <v>0</v>
      </c>
      <c r="AB2809" s="592">
        <v>330.1</v>
      </c>
      <c r="AC2809" s="592">
        <v>0</v>
      </c>
      <c r="AD2809" s="592">
        <v>0</v>
      </c>
      <c r="AE2809" s="592"/>
      <c r="AF2809" s="592">
        <v>345.76</v>
      </c>
      <c r="AG2809" s="592">
        <v>0</v>
      </c>
      <c r="AL2809" s="991">
        <v>29</v>
      </c>
    </row>
    <row r="2810" spans="1:38" x14ac:dyDescent="0.2">
      <c r="A2810" s="988">
        <v>39326</v>
      </c>
      <c r="B2810" s="592">
        <v>24.87</v>
      </c>
      <c r="C2810" s="592"/>
      <c r="D2810" s="592">
        <v>10.422000000000001</v>
      </c>
      <c r="E2810" s="592"/>
      <c r="F2810" s="592">
        <f t="shared" si="97"/>
        <v>35.292000000000002</v>
      </c>
      <c r="G2810" s="592"/>
      <c r="H2810" s="989">
        <v>24</v>
      </c>
      <c r="I2810" s="308">
        <v>12.08</v>
      </c>
      <c r="J2810" s="308"/>
      <c r="K2810" s="789">
        <f>H2810+I2810</f>
        <v>36.08</v>
      </c>
      <c r="L2810" s="789"/>
      <c r="M2810" s="789"/>
      <c r="N2810" s="789"/>
      <c r="O2810" s="789"/>
      <c r="P2810" s="789"/>
      <c r="Q2810" s="789"/>
      <c r="R2810" s="789"/>
      <c r="S2810" s="592">
        <v>0</v>
      </c>
      <c r="T2810" s="990">
        <v>0</v>
      </c>
      <c r="U2810" s="473">
        <v>0</v>
      </c>
      <c r="V2810" s="592">
        <v>0</v>
      </c>
      <c r="W2810" s="592">
        <v>0</v>
      </c>
      <c r="X2810" s="592"/>
      <c r="Y2810" s="592">
        <f t="shared" si="98"/>
        <v>35.292000000000002</v>
      </c>
      <c r="Z2810" s="592"/>
      <c r="AA2810" s="592">
        <v>0</v>
      </c>
      <c r="AB2810" s="592">
        <v>330</v>
      </c>
      <c r="AC2810" s="592">
        <v>0</v>
      </c>
      <c r="AD2810" s="592">
        <v>27.23</v>
      </c>
      <c r="AE2810" s="592"/>
      <c r="AF2810" s="631">
        <v>345.47</v>
      </c>
      <c r="AG2810" s="631">
        <v>0</v>
      </c>
      <c r="AL2810" s="991">
        <v>4.42</v>
      </c>
    </row>
    <row r="2811" spans="1:38" x14ac:dyDescent="0.2">
      <c r="A2811" s="988">
        <v>39327</v>
      </c>
      <c r="B2811" s="592">
        <v>23.8</v>
      </c>
      <c r="C2811" s="592"/>
      <c r="D2811" s="592">
        <v>10.48</v>
      </c>
      <c r="E2811" s="592"/>
      <c r="F2811" s="592">
        <f t="shared" si="97"/>
        <v>34.28</v>
      </c>
      <c r="G2811" s="592"/>
      <c r="H2811" s="992">
        <v>23.01</v>
      </c>
      <c r="I2811" s="96">
        <v>12.19</v>
      </c>
      <c r="J2811" s="308"/>
      <c r="K2811" s="789">
        <f t="shared" ref="K2811:K2839" si="99">H2811+I2811</f>
        <v>35.200000000000003</v>
      </c>
      <c r="L2811" s="789"/>
      <c r="M2811" s="789"/>
      <c r="N2811" s="789"/>
      <c r="O2811" s="789"/>
      <c r="P2811" s="789"/>
      <c r="Q2811" s="789"/>
      <c r="R2811" s="789"/>
      <c r="S2811" s="592">
        <v>0</v>
      </c>
      <c r="T2811" s="990">
        <v>0</v>
      </c>
      <c r="U2811" s="473">
        <v>0</v>
      </c>
      <c r="V2811" s="592">
        <v>0</v>
      </c>
      <c r="W2811" s="592">
        <v>0</v>
      </c>
      <c r="X2811" s="592"/>
      <c r="Y2811" s="592">
        <f t="shared" si="98"/>
        <v>34.28</v>
      </c>
      <c r="Z2811" s="592"/>
      <c r="AA2811" s="592">
        <v>0</v>
      </c>
      <c r="AB2811" s="592">
        <v>329.8</v>
      </c>
      <c r="AC2811" s="592">
        <v>0</v>
      </c>
      <c r="AD2811" s="592">
        <v>0</v>
      </c>
      <c r="AE2811" s="592"/>
      <c r="AF2811" s="631">
        <v>345.21</v>
      </c>
      <c r="AG2811" s="631">
        <v>0</v>
      </c>
      <c r="AL2811" s="991">
        <v>0.32</v>
      </c>
    </row>
    <row r="2812" spans="1:38" x14ac:dyDescent="0.2">
      <c r="A2812" s="988">
        <v>39328</v>
      </c>
      <c r="B2812" s="993">
        <v>24.66</v>
      </c>
      <c r="C2812" s="993"/>
      <c r="D2812" s="592">
        <v>10.491</v>
      </c>
      <c r="E2812" s="592"/>
      <c r="F2812" s="592">
        <f t="shared" si="97"/>
        <v>35.150999999999996</v>
      </c>
      <c r="G2812" s="592"/>
      <c r="H2812" s="992">
        <v>21.69</v>
      </c>
      <c r="I2812" s="96">
        <v>13.11</v>
      </c>
      <c r="J2812" s="308"/>
      <c r="K2812" s="789">
        <f t="shared" si="99"/>
        <v>34.799999999999997</v>
      </c>
      <c r="L2812" s="789"/>
      <c r="M2812" s="789"/>
      <c r="N2812" s="789"/>
      <c r="O2812" s="789"/>
      <c r="P2812" s="789"/>
      <c r="Q2812" s="789"/>
      <c r="R2812" s="789"/>
      <c r="S2812" s="592">
        <v>0</v>
      </c>
      <c r="T2812" s="990">
        <v>0</v>
      </c>
      <c r="U2812" s="473">
        <v>0</v>
      </c>
      <c r="V2812" s="592">
        <v>0</v>
      </c>
      <c r="W2812" s="592">
        <v>0</v>
      </c>
      <c r="X2812" s="592"/>
      <c r="Y2812" s="592">
        <f t="shared" si="98"/>
        <v>35.150999999999996</v>
      </c>
      <c r="Z2812" s="592"/>
      <c r="AA2812" s="592">
        <v>0</v>
      </c>
      <c r="AB2812" s="592">
        <v>329.8</v>
      </c>
      <c r="AC2812" s="592">
        <v>0</v>
      </c>
      <c r="AD2812" s="592">
        <v>0</v>
      </c>
      <c r="AE2812" s="592"/>
      <c r="AF2812" s="592">
        <v>345.01</v>
      </c>
      <c r="AG2812" s="592">
        <v>0</v>
      </c>
      <c r="AL2812" s="991">
        <v>1.72</v>
      </c>
    </row>
    <row r="2813" spans="1:38" x14ac:dyDescent="0.2">
      <c r="A2813" s="988">
        <v>39329</v>
      </c>
      <c r="B2813" s="592">
        <v>24.25</v>
      </c>
      <c r="C2813" s="592"/>
      <c r="D2813" s="592">
        <v>11.616</v>
      </c>
      <c r="E2813" s="592"/>
      <c r="F2813" s="592">
        <f t="shared" si="97"/>
        <v>35.866</v>
      </c>
      <c r="G2813" s="592"/>
      <c r="H2813" s="992">
        <v>24</v>
      </c>
      <c r="I2813" s="96">
        <v>14.48</v>
      </c>
      <c r="J2813" s="308"/>
      <c r="K2813" s="789">
        <f t="shared" si="99"/>
        <v>38.480000000000004</v>
      </c>
      <c r="L2813" s="789"/>
      <c r="M2813" s="789"/>
      <c r="N2813" s="789"/>
      <c r="O2813" s="789"/>
      <c r="P2813" s="789"/>
      <c r="Q2813" s="789"/>
      <c r="R2813" s="789"/>
      <c r="S2813" s="592">
        <v>0</v>
      </c>
      <c r="T2813" s="990">
        <v>0</v>
      </c>
      <c r="U2813" s="473">
        <v>0</v>
      </c>
      <c r="V2813" s="592">
        <v>0</v>
      </c>
      <c r="W2813" s="592">
        <v>0</v>
      </c>
      <c r="X2813" s="592"/>
      <c r="Y2813" s="592">
        <f t="shared" si="98"/>
        <v>35.866</v>
      </c>
      <c r="Z2813" s="592"/>
      <c r="AA2813" s="592">
        <v>0</v>
      </c>
      <c r="AB2813" s="631">
        <v>329.8</v>
      </c>
      <c r="AC2813" s="631">
        <v>0</v>
      </c>
      <c r="AD2813" s="631">
        <v>0</v>
      </c>
      <c r="AE2813" s="631"/>
      <c r="AF2813" s="631">
        <v>344.8</v>
      </c>
      <c r="AG2813" s="631">
        <v>0</v>
      </c>
      <c r="AL2813" s="991">
        <v>7.0000000000000007E-2</v>
      </c>
    </row>
    <row r="2814" spans="1:38" x14ac:dyDescent="0.2">
      <c r="A2814" s="988">
        <v>39330</v>
      </c>
      <c r="B2814" s="592">
        <v>25.17</v>
      </c>
      <c r="C2814" s="592"/>
      <c r="D2814" s="592">
        <v>12.567</v>
      </c>
      <c r="E2814" s="592"/>
      <c r="F2814" s="592">
        <f t="shared" si="97"/>
        <v>37.737000000000002</v>
      </c>
      <c r="G2814" s="592"/>
      <c r="H2814" s="993">
        <v>23.07</v>
      </c>
      <c r="I2814" s="96">
        <v>16.2</v>
      </c>
      <c r="J2814" s="308"/>
      <c r="K2814" s="789">
        <f t="shared" si="99"/>
        <v>39.269999999999996</v>
      </c>
      <c r="L2814" s="789"/>
      <c r="M2814" s="789"/>
      <c r="N2814" s="789"/>
      <c r="O2814" s="789"/>
      <c r="P2814" s="789"/>
      <c r="Q2814" s="789"/>
      <c r="R2814" s="789"/>
      <c r="S2814" s="592">
        <v>0</v>
      </c>
      <c r="T2814" s="990">
        <v>0</v>
      </c>
      <c r="U2814" s="473">
        <v>0</v>
      </c>
      <c r="V2814" s="592">
        <v>0</v>
      </c>
      <c r="W2814" s="592">
        <v>0</v>
      </c>
      <c r="X2814" s="592"/>
      <c r="Y2814" s="592">
        <f t="shared" si="98"/>
        <v>37.737000000000002</v>
      </c>
      <c r="Z2814" s="592"/>
      <c r="AA2814" s="592">
        <v>0</v>
      </c>
      <c r="AB2814" s="631">
        <v>329.6</v>
      </c>
      <c r="AC2814" s="631">
        <v>0</v>
      </c>
      <c r="AD2814" s="631">
        <v>12.94</v>
      </c>
      <c r="AE2814" s="631"/>
      <c r="AF2814" s="631">
        <v>344.55</v>
      </c>
      <c r="AG2814" s="631">
        <v>0</v>
      </c>
      <c r="AL2814" s="991">
        <v>4.4400000000000004</v>
      </c>
    </row>
    <row r="2815" spans="1:38" x14ac:dyDescent="0.2">
      <c r="A2815" s="988">
        <v>39331</v>
      </c>
      <c r="B2815" s="592">
        <v>25.06</v>
      </c>
      <c r="C2815" s="592"/>
      <c r="D2815" s="592">
        <v>13.238</v>
      </c>
      <c r="E2815" s="592"/>
      <c r="F2815" s="592">
        <f t="shared" si="97"/>
        <v>38.298000000000002</v>
      </c>
      <c r="G2815" s="592"/>
      <c r="H2815" s="993">
        <v>24</v>
      </c>
      <c r="I2815" s="96">
        <v>16.329999999999998</v>
      </c>
      <c r="J2815" s="308"/>
      <c r="K2815" s="789">
        <f t="shared" si="99"/>
        <v>40.33</v>
      </c>
      <c r="L2815" s="789"/>
      <c r="M2815" s="789"/>
      <c r="N2815" s="789"/>
      <c r="O2815" s="789"/>
      <c r="P2815" s="789"/>
      <c r="Q2815" s="789"/>
      <c r="R2815" s="789"/>
      <c r="S2815" s="592">
        <v>0</v>
      </c>
      <c r="T2815" s="990">
        <v>0</v>
      </c>
      <c r="U2815" s="473">
        <v>0</v>
      </c>
      <c r="V2815" s="592">
        <v>0</v>
      </c>
      <c r="W2815" s="592">
        <v>0</v>
      </c>
      <c r="X2815" s="592"/>
      <c r="Y2815" s="592">
        <f t="shared" si="98"/>
        <v>38.298000000000002</v>
      </c>
      <c r="Z2815" s="592"/>
      <c r="AA2815" s="592">
        <v>0</v>
      </c>
      <c r="AB2815" s="592">
        <v>329.4</v>
      </c>
      <c r="AC2815" s="592">
        <v>0</v>
      </c>
      <c r="AD2815" s="592">
        <v>21.06</v>
      </c>
      <c r="AE2815" s="592"/>
      <c r="AF2815" s="592">
        <v>344.43</v>
      </c>
      <c r="AG2815" s="592">
        <v>0</v>
      </c>
      <c r="AL2815" s="991">
        <v>0</v>
      </c>
    </row>
    <row r="2816" spans="1:38" x14ac:dyDescent="0.2">
      <c r="A2816" s="988">
        <v>39332</v>
      </c>
      <c r="B2816" s="592">
        <v>23.14</v>
      </c>
      <c r="C2816" s="592"/>
      <c r="D2816" s="592">
        <v>13.039</v>
      </c>
      <c r="E2816" s="592"/>
      <c r="F2816" s="592">
        <f t="shared" si="97"/>
        <v>36.179000000000002</v>
      </c>
      <c r="G2816" s="592"/>
      <c r="H2816" s="993">
        <v>23.22</v>
      </c>
      <c r="I2816" s="96">
        <v>16.54</v>
      </c>
      <c r="J2816" s="308"/>
      <c r="K2816" s="789">
        <f t="shared" si="99"/>
        <v>39.76</v>
      </c>
      <c r="L2816" s="789"/>
      <c r="M2816" s="789"/>
      <c r="N2816" s="789"/>
      <c r="O2816" s="789"/>
      <c r="P2816" s="789"/>
      <c r="Q2816" s="789"/>
      <c r="R2816" s="789"/>
      <c r="S2816" s="592">
        <v>0</v>
      </c>
      <c r="T2816" s="990">
        <v>0</v>
      </c>
      <c r="U2816" s="473">
        <v>0</v>
      </c>
      <c r="V2816" s="592">
        <v>0</v>
      </c>
      <c r="W2816" s="592">
        <v>0</v>
      </c>
      <c r="X2816" s="592"/>
      <c r="Y2816" s="592">
        <f t="shared" si="98"/>
        <v>36.179000000000002</v>
      </c>
      <c r="Z2816" s="592"/>
      <c r="AA2816" s="592">
        <v>0</v>
      </c>
      <c r="AB2816" s="592">
        <v>329.3</v>
      </c>
      <c r="AC2816" s="592">
        <v>0</v>
      </c>
      <c r="AD2816" s="592">
        <v>6.32</v>
      </c>
      <c r="AE2816" s="592"/>
      <c r="AF2816" s="592">
        <v>344.24</v>
      </c>
      <c r="AG2816" s="592">
        <v>0</v>
      </c>
      <c r="AL2816" s="991">
        <v>4.1399999999999997</v>
      </c>
    </row>
    <row r="2817" spans="1:38" x14ac:dyDescent="0.2">
      <c r="A2817" s="988">
        <v>39333</v>
      </c>
      <c r="B2817" s="631">
        <v>24.2</v>
      </c>
      <c r="C2817" s="631"/>
      <c r="D2817" s="592">
        <v>11.391999999999999</v>
      </c>
      <c r="E2817" s="592"/>
      <c r="F2817" s="592">
        <f t="shared" si="97"/>
        <v>35.591999999999999</v>
      </c>
      <c r="G2817" s="592"/>
      <c r="H2817" s="993">
        <v>24</v>
      </c>
      <c r="I2817" s="96">
        <v>14.64</v>
      </c>
      <c r="J2817" s="308"/>
      <c r="K2817" s="789">
        <f t="shared" si="99"/>
        <v>38.64</v>
      </c>
      <c r="L2817" s="789"/>
      <c r="M2817" s="789"/>
      <c r="N2817" s="789"/>
      <c r="O2817" s="789"/>
      <c r="P2817" s="789"/>
      <c r="Q2817" s="789"/>
      <c r="R2817" s="789"/>
      <c r="S2817" s="592">
        <v>0</v>
      </c>
      <c r="T2817" s="1009"/>
      <c r="U2817" s="473">
        <v>0</v>
      </c>
      <c r="V2817" s="592">
        <v>0</v>
      </c>
      <c r="W2817" s="592">
        <v>0</v>
      </c>
      <c r="X2817" s="592"/>
      <c r="Y2817" s="592">
        <f t="shared" si="98"/>
        <v>35.591999999999999</v>
      </c>
      <c r="Z2817" s="592"/>
      <c r="AA2817" s="592">
        <v>0</v>
      </c>
      <c r="AB2817" s="592">
        <v>329.1</v>
      </c>
      <c r="AC2817" s="592">
        <v>0</v>
      </c>
      <c r="AD2817" s="592">
        <v>13.91</v>
      </c>
      <c r="AE2817" s="592"/>
      <c r="AF2817" s="592">
        <v>343.9</v>
      </c>
      <c r="AG2817" s="592">
        <v>0</v>
      </c>
      <c r="AL2817" s="991">
        <v>0.62</v>
      </c>
    </row>
    <row r="2818" spans="1:38" x14ac:dyDescent="0.2">
      <c r="A2818" s="988">
        <v>39334</v>
      </c>
      <c r="B2818" s="592">
        <v>24.51</v>
      </c>
      <c r="C2818" s="592"/>
      <c r="D2818" s="592">
        <v>11.015000000000001</v>
      </c>
      <c r="E2818" s="592"/>
      <c r="F2818" s="592">
        <f t="shared" si="97"/>
        <v>35.525000000000006</v>
      </c>
      <c r="G2818" s="592"/>
      <c r="H2818" s="993">
        <v>23.39</v>
      </c>
      <c r="I2818" s="96">
        <v>13.39</v>
      </c>
      <c r="J2818" s="308"/>
      <c r="K2818" s="789">
        <f t="shared" si="99"/>
        <v>36.78</v>
      </c>
      <c r="L2818" s="789"/>
      <c r="M2818" s="789"/>
      <c r="N2818" s="789"/>
      <c r="O2818" s="789"/>
      <c r="P2818" s="789"/>
      <c r="Q2818" s="789"/>
      <c r="R2818" s="789"/>
      <c r="S2818" s="592">
        <v>0</v>
      </c>
      <c r="T2818" s="1009"/>
      <c r="U2818" s="473">
        <v>0</v>
      </c>
      <c r="V2818" s="592">
        <v>0</v>
      </c>
      <c r="W2818" s="592">
        <v>0</v>
      </c>
      <c r="X2818" s="592"/>
      <c r="Y2818" s="592">
        <f t="shared" si="98"/>
        <v>35.525000000000006</v>
      </c>
      <c r="Z2818" s="592"/>
      <c r="AA2818" s="592">
        <v>0</v>
      </c>
      <c r="AB2818" s="592">
        <v>329.1</v>
      </c>
      <c r="AC2818" s="592">
        <v>0</v>
      </c>
      <c r="AD2818" s="592">
        <v>0</v>
      </c>
      <c r="AE2818" s="592"/>
      <c r="AF2818" s="592">
        <v>343.65</v>
      </c>
      <c r="AG2818" s="592">
        <v>0</v>
      </c>
      <c r="AL2818" s="991">
        <v>2.27</v>
      </c>
    </row>
    <row r="2819" spans="1:38" x14ac:dyDescent="0.2">
      <c r="A2819" s="988">
        <v>39335</v>
      </c>
      <c r="B2819" s="592">
        <v>25.45</v>
      </c>
      <c r="C2819" s="592"/>
      <c r="D2819" s="631">
        <v>10.768000000000001</v>
      </c>
      <c r="E2819" s="631"/>
      <c r="F2819" s="592">
        <f t="shared" si="97"/>
        <v>36.218000000000004</v>
      </c>
      <c r="G2819" s="592"/>
      <c r="H2819" s="993">
        <v>24</v>
      </c>
      <c r="I2819" s="96">
        <v>12.23</v>
      </c>
      <c r="J2819" s="308"/>
      <c r="K2819" s="789">
        <f t="shared" si="99"/>
        <v>36.230000000000004</v>
      </c>
      <c r="L2819" s="789"/>
      <c r="M2819" s="789"/>
      <c r="N2819" s="789"/>
      <c r="O2819" s="789"/>
      <c r="P2819" s="789"/>
      <c r="Q2819" s="789"/>
      <c r="R2819" s="789"/>
      <c r="S2819" s="592">
        <v>0</v>
      </c>
      <c r="T2819" s="1009"/>
      <c r="U2819" s="473">
        <v>0</v>
      </c>
      <c r="V2819" s="592">
        <v>0</v>
      </c>
      <c r="W2819" s="999">
        <v>1.393</v>
      </c>
      <c r="X2819" s="999"/>
      <c r="Y2819" s="592">
        <f t="shared" si="98"/>
        <v>37.611000000000004</v>
      </c>
      <c r="Z2819" s="592"/>
      <c r="AA2819" s="592">
        <v>0</v>
      </c>
      <c r="AB2819" s="631">
        <v>329</v>
      </c>
      <c r="AC2819" s="631">
        <v>0</v>
      </c>
      <c r="AD2819" s="631">
        <v>12.36</v>
      </c>
      <c r="AE2819" s="631"/>
      <c r="AF2819" s="592">
        <v>343.47</v>
      </c>
      <c r="AG2819" s="592">
        <v>0</v>
      </c>
      <c r="AL2819" s="991">
        <v>1.7</v>
      </c>
    </row>
    <row r="2820" spans="1:38" x14ac:dyDescent="0.2">
      <c r="A2820" s="988">
        <v>39336</v>
      </c>
      <c r="B2820" s="592">
        <v>24.7</v>
      </c>
      <c r="C2820" s="592"/>
      <c r="D2820" s="592">
        <v>12.159000000000001</v>
      </c>
      <c r="E2820" s="592"/>
      <c r="F2820" s="592">
        <f t="shared" si="97"/>
        <v>36.859000000000002</v>
      </c>
      <c r="G2820" s="592"/>
      <c r="H2820" s="993">
        <v>23.89</v>
      </c>
      <c r="I2820" s="96">
        <v>15.29</v>
      </c>
      <c r="J2820" s="308"/>
      <c r="K2820" s="789">
        <f t="shared" si="99"/>
        <v>39.18</v>
      </c>
      <c r="L2820" s="789"/>
      <c r="M2820" s="789"/>
      <c r="N2820" s="789"/>
      <c r="O2820" s="789"/>
      <c r="P2820" s="789"/>
      <c r="Q2820" s="789"/>
      <c r="R2820" s="789"/>
      <c r="S2820" s="592">
        <v>0</v>
      </c>
      <c r="T2820" s="1009"/>
      <c r="U2820" s="473">
        <v>0</v>
      </c>
      <c r="V2820" s="592">
        <v>0</v>
      </c>
      <c r="W2820" s="999">
        <v>1.4790000000000001</v>
      </c>
      <c r="X2820" s="999"/>
      <c r="Y2820" s="592">
        <f t="shared" si="98"/>
        <v>38.338000000000001</v>
      </c>
      <c r="Z2820" s="592"/>
      <c r="AA2820" s="592">
        <v>0</v>
      </c>
      <c r="AB2820" s="592">
        <v>328.9</v>
      </c>
      <c r="AC2820" s="592">
        <v>0</v>
      </c>
      <c r="AD2820" s="592">
        <v>7.47</v>
      </c>
      <c r="AE2820" s="592"/>
      <c r="AF2820" s="1000">
        <v>343.35</v>
      </c>
      <c r="AG2820" s="592">
        <v>0</v>
      </c>
      <c r="AL2820" s="991">
        <v>1.35</v>
      </c>
    </row>
    <row r="2821" spans="1:38" x14ac:dyDescent="0.2">
      <c r="A2821" s="988">
        <v>39337</v>
      </c>
      <c r="B2821" s="592">
        <v>23.85</v>
      </c>
      <c r="C2821" s="592"/>
      <c r="D2821" s="592">
        <v>13.163</v>
      </c>
      <c r="E2821" s="592"/>
      <c r="F2821" s="592">
        <f t="shared" si="97"/>
        <v>37.013000000000005</v>
      </c>
      <c r="G2821" s="592"/>
      <c r="H2821" s="993">
        <v>23.81</v>
      </c>
      <c r="I2821" s="96">
        <v>16.47</v>
      </c>
      <c r="J2821" s="308"/>
      <c r="K2821" s="789">
        <f t="shared" si="99"/>
        <v>40.28</v>
      </c>
      <c r="L2821" s="789"/>
      <c r="M2821" s="789"/>
      <c r="N2821" s="789"/>
      <c r="O2821" s="789"/>
      <c r="P2821" s="789"/>
      <c r="Q2821" s="789"/>
      <c r="R2821" s="789"/>
      <c r="S2821" s="999">
        <v>0.83599999999999997</v>
      </c>
      <c r="T2821" s="1009"/>
      <c r="U2821" s="473">
        <v>0</v>
      </c>
      <c r="V2821" s="592">
        <v>0</v>
      </c>
      <c r="W2821" s="592">
        <v>0</v>
      </c>
      <c r="X2821" s="592"/>
      <c r="Y2821" s="592">
        <f t="shared" si="98"/>
        <v>36.177000000000007</v>
      </c>
      <c r="Z2821" s="592"/>
      <c r="AA2821" s="592">
        <v>0</v>
      </c>
      <c r="AB2821" s="631">
        <v>328.8</v>
      </c>
      <c r="AC2821" s="631">
        <v>0</v>
      </c>
      <c r="AD2821" s="631">
        <v>7.47</v>
      </c>
      <c r="AE2821" s="631"/>
      <c r="AF2821" s="592">
        <v>343.13</v>
      </c>
      <c r="AG2821" s="592">
        <v>0</v>
      </c>
      <c r="AL2821" s="991">
        <v>2.17</v>
      </c>
    </row>
    <row r="2822" spans="1:38" x14ac:dyDescent="0.2">
      <c r="A2822" s="988">
        <v>39338</v>
      </c>
      <c r="B2822" s="592">
        <v>25.57</v>
      </c>
      <c r="C2822" s="592"/>
      <c r="D2822" s="592">
        <v>11.456</v>
      </c>
      <c r="E2822" s="592"/>
      <c r="F2822" s="592">
        <f t="shared" si="97"/>
        <v>37.025999999999996</v>
      </c>
      <c r="G2822" s="592"/>
      <c r="H2822" s="993">
        <v>24</v>
      </c>
      <c r="I2822" s="96">
        <v>14.76</v>
      </c>
      <c r="J2822" s="308"/>
      <c r="K2822" s="789">
        <f t="shared" si="99"/>
        <v>38.76</v>
      </c>
      <c r="L2822" s="789"/>
      <c r="M2822" s="789"/>
      <c r="N2822" s="789"/>
      <c r="O2822" s="789"/>
      <c r="P2822" s="789"/>
      <c r="Q2822" s="789"/>
      <c r="R2822" s="789"/>
      <c r="S2822" s="592">
        <v>0</v>
      </c>
      <c r="T2822" s="1009"/>
      <c r="U2822" s="473">
        <v>0</v>
      </c>
      <c r="V2822" s="592">
        <v>0</v>
      </c>
      <c r="W2822" s="592">
        <v>0</v>
      </c>
      <c r="X2822" s="592"/>
      <c r="Y2822" s="592">
        <f t="shared" si="98"/>
        <v>37.025999999999996</v>
      </c>
      <c r="Z2822" s="592"/>
      <c r="AA2822" s="592">
        <v>0</v>
      </c>
      <c r="AB2822" s="631">
        <v>328.7</v>
      </c>
      <c r="AC2822" s="631">
        <v>0</v>
      </c>
      <c r="AD2822" s="631">
        <v>12.54</v>
      </c>
      <c r="AE2822" s="631"/>
      <c r="AF2822" s="592">
        <v>342.92</v>
      </c>
      <c r="AG2822" s="592">
        <v>0</v>
      </c>
      <c r="AL2822" s="991">
        <v>4.5599999999999996</v>
      </c>
    </row>
    <row r="2823" spans="1:38" x14ac:dyDescent="0.2">
      <c r="A2823" s="988">
        <v>39339</v>
      </c>
      <c r="B2823" s="592">
        <v>24.55</v>
      </c>
      <c r="C2823" s="592"/>
      <c r="D2823" s="592">
        <v>12.446</v>
      </c>
      <c r="E2823" s="592"/>
      <c r="F2823" s="592">
        <f t="shared" si="97"/>
        <v>36.996000000000002</v>
      </c>
      <c r="G2823" s="592"/>
      <c r="H2823" s="993">
        <v>22.54</v>
      </c>
      <c r="I2823" s="96">
        <v>15.46</v>
      </c>
      <c r="J2823" s="308"/>
      <c r="K2823" s="789">
        <f t="shared" si="99"/>
        <v>38</v>
      </c>
      <c r="L2823" s="789"/>
      <c r="M2823" s="789"/>
      <c r="N2823" s="789"/>
      <c r="O2823" s="789"/>
      <c r="P2823" s="789"/>
      <c r="Q2823" s="789"/>
      <c r="R2823" s="789"/>
      <c r="S2823" s="592">
        <v>0</v>
      </c>
      <c r="T2823" s="1009"/>
      <c r="U2823" s="473">
        <v>0</v>
      </c>
      <c r="V2823" s="592">
        <v>0</v>
      </c>
      <c r="W2823" s="592">
        <v>0</v>
      </c>
      <c r="X2823" s="592"/>
      <c r="Y2823" s="592">
        <f t="shared" si="98"/>
        <v>36.996000000000002</v>
      </c>
      <c r="Z2823" s="592"/>
      <c r="AA2823" s="592">
        <v>0</v>
      </c>
      <c r="AB2823" s="592">
        <v>328.3</v>
      </c>
      <c r="AC2823" s="592">
        <v>0.75</v>
      </c>
      <c r="AD2823" s="592">
        <v>18.23</v>
      </c>
      <c r="AE2823" s="592"/>
      <c r="AF2823" s="592">
        <v>342.78</v>
      </c>
      <c r="AG2823" s="592">
        <v>0.92</v>
      </c>
      <c r="AL2823" s="991">
        <v>2.2200000000000002</v>
      </c>
    </row>
    <row r="2824" spans="1:38" x14ac:dyDescent="0.2">
      <c r="A2824" s="988">
        <v>39340</v>
      </c>
      <c r="B2824" s="592">
        <v>22.03</v>
      </c>
      <c r="C2824" s="592"/>
      <c r="D2824" s="592">
        <v>10.124000000000001</v>
      </c>
      <c r="E2824" s="592"/>
      <c r="F2824" s="592">
        <f t="shared" si="97"/>
        <v>32.154000000000003</v>
      </c>
      <c r="G2824" s="592"/>
      <c r="H2824" s="993">
        <v>20.9</v>
      </c>
      <c r="I2824" s="96">
        <v>11.95</v>
      </c>
      <c r="J2824" s="308"/>
      <c r="K2824" s="789">
        <f t="shared" si="99"/>
        <v>32.849999999999994</v>
      </c>
      <c r="L2824" s="789"/>
      <c r="M2824" s="789"/>
      <c r="N2824" s="789"/>
      <c r="O2824" s="789"/>
      <c r="P2824" s="789"/>
      <c r="Q2824" s="789"/>
      <c r="R2824" s="789"/>
      <c r="S2824" s="592">
        <v>0</v>
      </c>
      <c r="T2824" s="1009"/>
      <c r="U2824" s="473">
        <v>0</v>
      </c>
      <c r="V2824" s="592">
        <v>0</v>
      </c>
      <c r="W2824" s="592">
        <v>0</v>
      </c>
      <c r="X2824" s="592"/>
      <c r="Y2824" s="592">
        <f t="shared" si="98"/>
        <v>32.154000000000003</v>
      </c>
      <c r="Z2824" s="592"/>
      <c r="AA2824" s="592">
        <v>0</v>
      </c>
      <c r="AB2824" s="592">
        <v>328.3</v>
      </c>
      <c r="AC2824" s="592">
        <v>0</v>
      </c>
      <c r="AD2824" s="592">
        <v>11.44</v>
      </c>
      <c r="AE2824" s="592"/>
      <c r="AF2824" s="592">
        <v>342.58</v>
      </c>
      <c r="AG2824" s="592">
        <v>0</v>
      </c>
      <c r="AL2824" s="991">
        <v>2.2200000000000002</v>
      </c>
    </row>
    <row r="2825" spans="1:38" x14ac:dyDescent="0.2">
      <c r="A2825" s="988">
        <v>39341</v>
      </c>
      <c r="B2825" s="592">
        <v>24.06</v>
      </c>
      <c r="C2825" s="592"/>
      <c r="D2825" s="592">
        <v>10.81</v>
      </c>
      <c r="E2825" s="592"/>
      <c r="F2825" s="592">
        <f t="shared" si="97"/>
        <v>34.869999999999997</v>
      </c>
      <c r="G2825" s="592"/>
      <c r="H2825" s="993">
        <v>23.79</v>
      </c>
      <c r="I2825" s="96">
        <v>13.57</v>
      </c>
      <c r="J2825" s="308"/>
      <c r="K2825" s="789">
        <f t="shared" si="99"/>
        <v>37.36</v>
      </c>
      <c r="L2825" s="789"/>
      <c r="M2825" s="789"/>
      <c r="N2825" s="789"/>
      <c r="O2825" s="789"/>
      <c r="P2825" s="789"/>
      <c r="Q2825" s="789"/>
      <c r="R2825" s="789"/>
      <c r="S2825" s="592">
        <v>0</v>
      </c>
      <c r="T2825" s="1009"/>
      <c r="U2825" s="473">
        <v>0</v>
      </c>
      <c r="V2825" s="592">
        <v>0</v>
      </c>
      <c r="W2825" s="592">
        <v>0</v>
      </c>
      <c r="X2825" s="592"/>
      <c r="Y2825" s="592">
        <f t="shared" si="98"/>
        <v>34.869999999999997</v>
      </c>
      <c r="Z2825" s="592"/>
      <c r="AA2825" s="592">
        <v>0</v>
      </c>
      <c r="AB2825" s="592">
        <v>328.3</v>
      </c>
      <c r="AC2825" s="592">
        <v>0</v>
      </c>
      <c r="AD2825" s="592">
        <v>0</v>
      </c>
      <c r="AE2825" s="592"/>
      <c r="AF2825" s="631">
        <v>342.3</v>
      </c>
      <c r="AG2825" s="631">
        <v>0</v>
      </c>
      <c r="AL2825" s="991">
        <v>12.88</v>
      </c>
    </row>
    <row r="2826" spans="1:38" x14ac:dyDescent="0.2">
      <c r="A2826" s="988">
        <v>39342</v>
      </c>
      <c r="B2826" s="592">
        <v>23.99</v>
      </c>
      <c r="C2826" s="592"/>
      <c r="D2826" s="592">
        <v>9.8550000000000004</v>
      </c>
      <c r="E2826" s="592"/>
      <c r="F2826" s="592">
        <f t="shared" si="97"/>
        <v>33.844999999999999</v>
      </c>
      <c r="G2826" s="592"/>
      <c r="H2826" s="993">
        <v>23.98</v>
      </c>
      <c r="I2826" s="96">
        <v>11.74</v>
      </c>
      <c r="J2826" s="308"/>
      <c r="K2826" s="789">
        <f t="shared" si="99"/>
        <v>35.72</v>
      </c>
      <c r="L2826" s="789"/>
      <c r="M2826" s="789"/>
      <c r="N2826" s="789"/>
      <c r="O2826" s="789"/>
      <c r="P2826" s="789"/>
      <c r="Q2826" s="789"/>
      <c r="R2826" s="789"/>
      <c r="S2826" s="592">
        <v>0</v>
      </c>
      <c r="T2826" s="1009"/>
      <c r="U2826" s="473">
        <v>0</v>
      </c>
      <c r="V2826" s="592">
        <v>0</v>
      </c>
      <c r="W2826" s="592">
        <v>0</v>
      </c>
      <c r="X2826" s="592"/>
      <c r="Y2826" s="592">
        <f t="shared" si="98"/>
        <v>33.844999999999999</v>
      </c>
      <c r="Z2826" s="592"/>
      <c r="AA2826" s="592">
        <v>0</v>
      </c>
      <c r="AB2826" s="592">
        <v>328.3</v>
      </c>
      <c r="AC2826" s="592">
        <v>0</v>
      </c>
      <c r="AD2826" s="592">
        <v>0</v>
      </c>
      <c r="AE2826" s="592"/>
      <c r="AF2826" s="631">
        <v>342.12</v>
      </c>
      <c r="AG2826" s="592">
        <v>0</v>
      </c>
      <c r="AL2826" s="991">
        <v>2.86</v>
      </c>
    </row>
    <row r="2827" spans="1:38" x14ac:dyDescent="0.2">
      <c r="A2827" s="988">
        <v>39343</v>
      </c>
      <c r="B2827" s="592">
        <v>24.65</v>
      </c>
      <c r="C2827" s="592"/>
      <c r="D2827" s="592">
        <v>10.295999999999999</v>
      </c>
      <c r="E2827" s="592"/>
      <c r="F2827" s="592">
        <f t="shared" si="97"/>
        <v>34.945999999999998</v>
      </c>
      <c r="G2827" s="592"/>
      <c r="H2827" s="993">
        <v>23.97</v>
      </c>
      <c r="I2827" s="96">
        <v>11.98</v>
      </c>
      <c r="J2827" s="308"/>
      <c r="K2827" s="789">
        <f t="shared" si="99"/>
        <v>35.950000000000003</v>
      </c>
      <c r="L2827" s="789"/>
      <c r="M2827" s="789"/>
      <c r="N2827" s="789"/>
      <c r="O2827" s="789"/>
      <c r="P2827" s="789"/>
      <c r="Q2827" s="789"/>
      <c r="R2827" s="789"/>
      <c r="S2827" s="592">
        <v>0</v>
      </c>
      <c r="T2827" s="1009"/>
      <c r="U2827" s="473">
        <v>0</v>
      </c>
      <c r="V2827" s="592">
        <v>0</v>
      </c>
      <c r="W2827" s="592">
        <v>0</v>
      </c>
      <c r="X2827" s="592"/>
      <c r="Y2827" s="592">
        <f t="shared" si="98"/>
        <v>34.945999999999998</v>
      </c>
      <c r="Z2827" s="592"/>
      <c r="AA2827" s="592">
        <v>0</v>
      </c>
      <c r="AB2827" s="592">
        <v>328.2</v>
      </c>
      <c r="AC2827" s="592">
        <v>0</v>
      </c>
      <c r="AD2827" s="592">
        <v>13.17</v>
      </c>
      <c r="AE2827" s="592"/>
      <c r="AF2827" s="592">
        <v>341.91</v>
      </c>
      <c r="AG2827" s="592">
        <v>0</v>
      </c>
      <c r="AL2827" s="991">
        <v>2.2400000000000002</v>
      </c>
    </row>
    <row r="2828" spans="1:38" x14ac:dyDescent="0.2">
      <c r="A2828" s="988">
        <v>39344</v>
      </c>
      <c r="B2828" s="592">
        <v>22.94</v>
      </c>
      <c r="C2828" s="592"/>
      <c r="D2828" s="592">
        <v>10.518000000000001</v>
      </c>
      <c r="E2828" s="592"/>
      <c r="F2828" s="592">
        <f t="shared" si="97"/>
        <v>33.457999999999998</v>
      </c>
      <c r="G2828" s="592"/>
      <c r="H2828" s="993">
        <v>21.89</v>
      </c>
      <c r="I2828" s="96">
        <v>12.77</v>
      </c>
      <c r="J2828" s="308"/>
      <c r="K2828" s="789">
        <f t="shared" si="99"/>
        <v>34.659999999999997</v>
      </c>
      <c r="L2828" s="789"/>
      <c r="M2828" s="789"/>
      <c r="N2828" s="789"/>
      <c r="O2828" s="789"/>
      <c r="P2828" s="789"/>
      <c r="Q2828" s="789"/>
      <c r="R2828" s="789"/>
      <c r="S2828" s="592">
        <v>0</v>
      </c>
      <c r="T2828" s="1009"/>
      <c r="U2828" s="473">
        <v>0</v>
      </c>
      <c r="V2828" s="592">
        <v>0</v>
      </c>
      <c r="W2828" s="592">
        <v>0</v>
      </c>
      <c r="X2828" s="592"/>
      <c r="Y2828" s="592">
        <f t="shared" si="98"/>
        <v>33.457999999999998</v>
      </c>
      <c r="Z2828" s="592"/>
      <c r="AA2828" s="592">
        <v>0</v>
      </c>
      <c r="AB2828" s="592">
        <v>328.1</v>
      </c>
      <c r="AC2828" s="592">
        <v>0</v>
      </c>
      <c r="AD2828" s="592">
        <v>6.21</v>
      </c>
      <c r="AE2828" s="592"/>
      <c r="AF2828" s="631">
        <v>341.69</v>
      </c>
      <c r="AG2828" s="631">
        <v>0</v>
      </c>
      <c r="AL2828" s="991">
        <v>0.24</v>
      </c>
    </row>
    <row r="2829" spans="1:38" x14ac:dyDescent="0.2">
      <c r="A2829" s="988">
        <v>39345</v>
      </c>
      <c r="B2829" s="592">
        <v>21.73</v>
      </c>
      <c r="C2829" s="592"/>
      <c r="D2829" s="592">
        <v>10.211</v>
      </c>
      <c r="E2829" s="592"/>
      <c r="F2829" s="592">
        <f t="shared" si="97"/>
        <v>31.941000000000003</v>
      </c>
      <c r="G2829" s="592"/>
      <c r="H2829" s="993">
        <v>20.079999999999998</v>
      </c>
      <c r="I2829" s="96">
        <v>11.2</v>
      </c>
      <c r="J2829" s="308"/>
      <c r="K2829" s="789">
        <f t="shared" si="99"/>
        <v>31.279999999999998</v>
      </c>
      <c r="L2829" s="789"/>
      <c r="M2829" s="789"/>
      <c r="N2829" s="789"/>
      <c r="O2829" s="789"/>
      <c r="P2829" s="789"/>
      <c r="Q2829" s="789"/>
      <c r="R2829" s="789"/>
      <c r="S2829" s="592">
        <v>0</v>
      </c>
      <c r="T2829" s="1009"/>
      <c r="U2829" s="473">
        <v>0</v>
      </c>
      <c r="V2829" s="592">
        <v>0</v>
      </c>
      <c r="W2829" s="592">
        <v>0</v>
      </c>
      <c r="X2829" s="592"/>
      <c r="Y2829" s="592">
        <f t="shared" si="98"/>
        <v>31.941000000000003</v>
      </c>
      <c r="Z2829" s="592"/>
      <c r="AA2829" s="592">
        <v>0</v>
      </c>
      <c r="AB2829" s="592">
        <v>328.1</v>
      </c>
      <c r="AC2829" s="592">
        <v>0</v>
      </c>
      <c r="AD2829" s="592">
        <v>0</v>
      </c>
      <c r="AE2829" s="592"/>
      <c r="AF2829" s="631">
        <v>341.47</v>
      </c>
      <c r="AG2829" s="631">
        <v>0</v>
      </c>
      <c r="AL2829" s="991">
        <v>2.56</v>
      </c>
    </row>
    <row r="2830" spans="1:38" x14ac:dyDescent="0.2">
      <c r="A2830" s="988">
        <v>39346</v>
      </c>
      <c r="B2830" s="592">
        <v>21.59</v>
      </c>
      <c r="C2830" s="592"/>
      <c r="D2830" s="592">
        <v>8.1300000000000008</v>
      </c>
      <c r="E2830" s="592"/>
      <c r="F2830" s="592">
        <f t="shared" si="97"/>
        <v>29.72</v>
      </c>
      <c r="G2830" s="592"/>
      <c r="H2830" s="993">
        <v>20.45</v>
      </c>
      <c r="I2830" s="96">
        <v>12.9</v>
      </c>
      <c r="J2830" s="308"/>
      <c r="K2830" s="789">
        <f t="shared" si="99"/>
        <v>33.35</v>
      </c>
      <c r="L2830" s="789"/>
      <c r="M2830" s="789"/>
      <c r="N2830" s="789"/>
      <c r="O2830" s="789"/>
      <c r="P2830" s="789"/>
      <c r="Q2830" s="789"/>
      <c r="R2830" s="789"/>
      <c r="S2830" s="592">
        <v>0</v>
      </c>
      <c r="T2830" s="1009"/>
      <c r="U2830" s="473">
        <v>0</v>
      </c>
      <c r="V2830" s="592">
        <v>0</v>
      </c>
      <c r="W2830" s="592">
        <v>0</v>
      </c>
      <c r="X2830" s="592"/>
      <c r="Y2830" s="592">
        <f t="shared" si="98"/>
        <v>29.72</v>
      </c>
      <c r="Z2830" s="592"/>
      <c r="AA2830" s="592">
        <v>0</v>
      </c>
      <c r="AB2830" s="592">
        <v>328.2</v>
      </c>
      <c r="AC2830" s="592">
        <v>0.11</v>
      </c>
      <c r="AD2830" s="592">
        <v>0</v>
      </c>
      <c r="AE2830" s="592"/>
      <c r="AF2830" s="592">
        <v>341.31</v>
      </c>
      <c r="AG2830" s="592">
        <v>0.05</v>
      </c>
      <c r="AL2830" s="991">
        <v>0</v>
      </c>
    </row>
    <row r="2831" spans="1:38" x14ac:dyDescent="0.2">
      <c r="A2831" s="988">
        <v>39347</v>
      </c>
      <c r="B2831" s="631">
        <v>23.36</v>
      </c>
      <c r="C2831" s="631"/>
      <c r="D2831" s="592">
        <v>9.4550000000000001</v>
      </c>
      <c r="E2831" s="592"/>
      <c r="F2831" s="592">
        <f t="shared" si="97"/>
        <v>32.814999999999998</v>
      </c>
      <c r="G2831" s="592"/>
      <c r="H2831" s="993">
        <v>23.29</v>
      </c>
      <c r="I2831" s="96">
        <v>11.89</v>
      </c>
      <c r="J2831" s="308"/>
      <c r="K2831" s="789">
        <f t="shared" si="99"/>
        <v>35.18</v>
      </c>
      <c r="L2831" s="789"/>
      <c r="M2831" s="789"/>
      <c r="N2831" s="789"/>
      <c r="O2831" s="789"/>
      <c r="P2831" s="789"/>
      <c r="Q2831" s="789"/>
      <c r="R2831" s="789"/>
      <c r="S2831" s="592">
        <v>0</v>
      </c>
      <c r="T2831" s="1009"/>
      <c r="U2831" s="473">
        <v>0</v>
      </c>
      <c r="V2831" s="592">
        <v>0</v>
      </c>
      <c r="W2831" s="592">
        <v>0</v>
      </c>
      <c r="X2831" s="592"/>
      <c r="Y2831" s="592">
        <f t="shared" si="98"/>
        <v>32.814999999999998</v>
      </c>
      <c r="Z2831" s="592"/>
      <c r="AA2831" s="592">
        <v>0</v>
      </c>
      <c r="AB2831" s="592">
        <v>328.2</v>
      </c>
      <c r="AC2831" s="592">
        <v>0</v>
      </c>
      <c r="AD2831" s="592">
        <v>0</v>
      </c>
      <c r="AE2831" s="592"/>
      <c r="AF2831" s="592">
        <v>341.02</v>
      </c>
      <c r="AG2831" s="592">
        <v>0</v>
      </c>
      <c r="AL2831" s="991">
        <v>9.1300000000000008</v>
      </c>
    </row>
    <row r="2832" spans="1:38" x14ac:dyDescent="0.2">
      <c r="A2832" s="988">
        <v>39348</v>
      </c>
      <c r="B2832" s="592">
        <v>23.02</v>
      </c>
      <c r="C2832" s="592"/>
      <c r="D2832" s="592">
        <v>6.93</v>
      </c>
      <c r="E2832" s="592"/>
      <c r="F2832" s="592">
        <f t="shared" si="97"/>
        <v>29.95</v>
      </c>
      <c r="G2832" s="592"/>
      <c r="H2832" s="993">
        <v>21.98</v>
      </c>
      <c r="I2832" s="96">
        <v>9.4600000000000009</v>
      </c>
      <c r="J2832" s="308"/>
      <c r="K2832" s="789">
        <f t="shared" si="99"/>
        <v>31.44</v>
      </c>
      <c r="L2832" s="789"/>
      <c r="M2832" s="789"/>
      <c r="N2832" s="789"/>
      <c r="O2832" s="789"/>
      <c r="P2832" s="789"/>
      <c r="Q2832" s="789"/>
      <c r="R2832" s="789"/>
      <c r="S2832" s="592">
        <v>0</v>
      </c>
      <c r="T2832" s="1009"/>
      <c r="U2832" s="473">
        <v>0</v>
      </c>
      <c r="V2832" s="592">
        <v>0</v>
      </c>
      <c r="W2832" s="592">
        <v>0</v>
      </c>
      <c r="X2832" s="592"/>
      <c r="Y2832" s="592">
        <f t="shared" si="98"/>
        <v>29.95</v>
      </c>
      <c r="Z2832" s="592"/>
      <c r="AA2832" s="592">
        <v>0</v>
      </c>
      <c r="AB2832" s="631">
        <v>328</v>
      </c>
      <c r="AC2832" s="631">
        <v>0</v>
      </c>
      <c r="AD2832" s="631">
        <v>0</v>
      </c>
      <c r="AE2832" s="631"/>
      <c r="AF2832" s="592">
        <v>340.84</v>
      </c>
      <c r="AG2832" s="592">
        <v>0</v>
      </c>
      <c r="AL2832" s="991">
        <v>0</v>
      </c>
    </row>
    <row r="2833" spans="1:38" x14ac:dyDescent="0.2">
      <c r="A2833" s="988">
        <v>39349</v>
      </c>
      <c r="B2833" s="631">
        <v>23.28</v>
      </c>
      <c r="C2833" s="631"/>
      <c r="D2833" s="631">
        <v>7.1849999999999996</v>
      </c>
      <c r="E2833" s="631"/>
      <c r="F2833" s="631">
        <f t="shared" si="97"/>
        <v>30.465</v>
      </c>
      <c r="G2833" s="631"/>
      <c r="H2833" s="993">
        <v>23.09</v>
      </c>
      <c r="I2833" s="96">
        <v>8.58</v>
      </c>
      <c r="J2833" s="308"/>
      <c r="K2833" s="789">
        <f t="shared" si="99"/>
        <v>31.67</v>
      </c>
      <c r="L2833" s="789"/>
      <c r="M2833" s="789"/>
      <c r="N2833" s="789"/>
      <c r="O2833" s="789"/>
      <c r="P2833" s="789"/>
      <c r="Q2833" s="789"/>
      <c r="R2833" s="789"/>
      <c r="S2833" s="631">
        <v>0</v>
      </c>
      <c r="T2833" s="1009"/>
      <c r="U2833" s="473">
        <v>0</v>
      </c>
      <c r="V2833" s="592">
        <v>0</v>
      </c>
      <c r="W2833" s="592">
        <v>0</v>
      </c>
      <c r="X2833" s="592"/>
      <c r="Y2833" s="631">
        <f t="shared" si="98"/>
        <v>30.465</v>
      </c>
      <c r="Z2833" s="631"/>
      <c r="AA2833" s="631">
        <v>0</v>
      </c>
      <c r="AB2833" s="631">
        <v>327.9</v>
      </c>
      <c r="AC2833" s="631">
        <v>0</v>
      </c>
      <c r="AD2833" s="631">
        <v>0</v>
      </c>
      <c r="AE2833" s="631"/>
      <c r="AF2833" s="631">
        <v>340.8</v>
      </c>
      <c r="AG2833" s="631">
        <v>0</v>
      </c>
      <c r="AL2833" s="995">
        <v>13.04</v>
      </c>
    </row>
    <row r="2834" spans="1:38" x14ac:dyDescent="0.2">
      <c r="A2834" s="988">
        <v>39350</v>
      </c>
      <c r="B2834" s="631">
        <v>22.09</v>
      </c>
      <c r="C2834" s="631"/>
      <c r="D2834" s="631">
        <v>7</v>
      </c>
      <c r="E2834" s="631"/>
      <c r="F2834" s="631">
        <f t="shared" si="97"/>
        <v>29.09</v>
      </c>
      <c r="G2834" s="631"/>
      <c r="H2834" s="993">
        <v>21.88</v>
      </c>
      <c r="I2834" s="96">
        <v>8.83</v>
      </c>
      <c r="J2834" s="308"/>
      <c r="K2834" s="789">
        <f t="shared" si="99"/>
        <v>30.71</v>
      </c>
      <c r="L2834" s="789"/>
      <c r="M2834" s="789"/>
      <c r="N2834" s="789"/>
      <c r="O2834" s="789"/>
      <c r="P2834" s="789"/>
      <c r="Q2834" s="789"/>
      <c r="R2834" s="789"/>
      <c r="S2834" s="631">
        <v>0</v>
      </c>
      <c r="T2834" s="1009"/>
      <c r="U2834" s="473">
        <v>0</v>
      </c>
      <c r="V2834" s="592">
        <v>0</v>
      </c>
      <c r="W2834" s="999">
        <v>1.431</v>
      </c>
      <c r="X2834" s="999"/>
      <c r="Y2834" s="631">
        <f t="shared" si="98"/>
        <v>30.521000000000001</v>
      </c>
      <c r="Z2834" s="631"/>
      <c r="AA2834" s="631">
        <v>0</v>
      </c>
      <c r="AB2834" s="631">
        <v>327.7</v>
      </c>
      <c r="AC2834" s="631">
        <v>0</v>
      </c>
      <c r="AD2834" s="631">
        <v>0</v>
      </c>
      <c r="AE2834" s="631"/>
      <c r="AF2834" s="592">
        <v>340.64</v>
      </c>
      <c r="AG2834" s="592">
        <v>0</v>
      </c>
      <c r="AL2834" s="991">
        <v>10.35</v>
      </c>
    </row>
    <row r="2835" spans="1:38" x14ac:dyDescent="0.2">
      <c r="A2835" s="988">
        <v>39351</v>
      </c>
      <c r="B2835" s="631">
        <v>21.44</v>
      </c>
      <c r="C2835" s="631"/>
      <c r="D2835" s="631">
        <v>12.975</v>
      </c>
      <c r="E2835" s="631"/>
      <c r="F2835" s="631">
        <f t="shared" si="97"/>
        <v>34.414999999999999</v>
      </c>
      <c r="G2835" s="631"/>
      <c r="H2835" s="993">
        <v>21.44</v>
      </c>
      <c r="I2835" s="96">
        <v>15.23</v>
      </c>
      <c r="J2835" s="308"/>
      <c r="K2835" s="789">
        <f t="shared" si="99"/>
        <v>36.67</v>
      </c>
      <c r="L2835" s="789"/>
      <c r="M2835" s="789"/>
      <c r="N2835" s="789"/>
      <c r="O2835" s="789"/>
      <c r="P2835" s="789"/>
      <c r="Q2835" s="789"/>
      <c r="R2835" s="789"/>
      <c r="S2835" s="631">
        <v>0</v>
      </c>
      <c r="T2835" s="1009"/>
      <c r="U2835" s="473">
        <v>0</v>
      </c>
      <c r="V2835" s="592">
        <v>0</v>
      </c>
      <c r="W2835" s="999">
        <v>1.4139999999999999</v>
      </c>
      <c r="X2835" s="999"/>
      <c r="Y2835" s="631">
        <f t="shared" si="98"/>
        <v>35.829000000000001</v>
      </c>
      <c r="Z2835" s="631"/>
      <c r="AA2835" s="631">
        <v>0</v>
      </c>
      <c r="AB2835" s="631">
        <v>327.60000000000002</v>
      </c>
      <c r="AC2835" s="631">
        <v>0</v>
      </c>
      <c r="AD2835" s="631">
        <v>0</v>
      </c>
      <c r="AE2835" s="631"/>
      <c r="AF2835" s="592">
        <v>340.36</v>
      </c>
      <c r="AG2835" s="592">
        <v>0</v>
      </c>
      <c r="AL2835" s="991">
        <v>2.33</v>
      </c>
    </row>
    <row r="2836" spans="1:38" x14ac:dyDescent="0.2">
      <c r="A2836" s="988">
        <v>39352</v>
      </c>
      <c r="B2836" s="631">
        <v>19.579999999999998</v>
      </c>
      <c r="C2836" s="631"/>
      <c r="D2836" s="631">
        <v>7.4640000000000004</v>
      </c>
      <c r="E2836" s="631"/>
      <c r="F2836" s="631">
        <f t="shared" si="97"/>
        <v>27.043999999999997</v>
      </c>
      <c r="G2836" s="631"/>
      <c r="H2836" s="993">
        <v>20.53</v>
      </c>
      <c r="I2836" s="96">
        <v>9.7100000000000009</v>
      </c>
      <c r="J2836" s="308"/>
      <c r="K2836" s="789">
        <f t="shared" si="99"/>
        <v>30.240000000000002</v>
      </c>
      <c r="L2836" s="789"/>
      <c r="M2836" s="789"/>
      <c r="N2836" s="789"/>
      <c r="O2836" s="789"/>
      <c r="P2836" s="789"/>
      <c r="Q2836" s="789"/>
      <c r="R2836" s="789"/>
      <c r="S2836" s="631">
        <v>0</v>
      </c>
      <c r="T2836" s="1009"/>
      <c r="U2836" s="473">
        <v>0</v>
      </c>
      <c r="V2836" s="592">
        <v>0</v>
      </c>
      <c r="W2836" s="999">
        <v>1.35</v>
      </c>
      <c r="X2836" s="999"/>
      <c r="Y2836" s="631">
        <f t="shared" si="98"/>
        <v>28.393999999999998</v>
      </c>
      <c r="Z2836" s="631"/>
      <c r="AA2836" s="631">
        <v>0</v>
      </c>
      <c r="AB2836" s="631">
        <v>327.60000000000002</v>
      </c>
      <c r="AC2836" s="631">
        <v>0</v>
      </c>
      <c r="AD2836" s="631">
        <v>0</v>
      </c>
      <c r="AE2836" s="631"/>
      <c r="AF2836" s="592">
        <v>340.1</v>
      </c>
      <c r="AG2836" s="592">
        <v>0</v>
      </c>
      <c r="AL2836" s="991">
        <v>0.82</v>
      </c>
    </row>
    <row r="2837" spans="1:38" x14ac:dyDescent="0.2">
      <c r="A2837" s="988">
        <v>39353</v>
      </c>
      <c r="B2837" s="631">
        <v>20.74</v>
      </c>
      <c r="C2837" s="631"/>
      <c r="D2837" s="631">
        <v>6.4249999999999998</v>
      </c>
      <c r="E2837" s="631"/>
      <c r="F2837" s="631">
        <f t="shared" si="97"/>
        <v>27.164999999999999</v>
      </c>
      <c r="G2837" s="631"/>
      <c r="H2837" s="993">
        <v>20.07</v>
      </c>
      <c r="I2837" s="96">
        <v>8</v>
      </c>
      <c r="J2837" s="308"/>
      <c r="K2837" s="789">
        <f t="shared" si="99"/>
        <v>28.07</v>
      </c>
      <c r="L2837" s="789"/>
      <c r="M2837" s="789"/>
      <c r="N2837" s="789"/>
      <c r="O2837" s="789"/>
      <c r="P2837" s="789"/>
      <c r="Q2837" s="789"/>
      <c r="R2837" s="789"/>
      <c r="S2837" s="631">
        <v>0</v>
      </c>
      <c r="T2837" s="1009"/>
      <c r="U2837" s="473">
        <v>0</v>
      </c>
      <c r="V2837" s="592">
        <v>0</v>
      </c>
      <c r="W2837" s="999">
        <v>1.375</v>
      </c>
      <c r="X2837" s="999"/>
      <c r="Y2837" s="631">
        <f t="shared" si="98"/>
        <v>28.54</v>
      </c>
      <c r="Z2837" s="631"/>
      <c r="AA2837" s="631">
        <v>0</v>
      </c>
      <c r="AB2837" s="631">
        <v>327.5</v>
      </c>
      <c r="AC2837" s="631">
        <v>0</v>
      </c>
      <c r="AD2837" s="631">
        <v>0</v>
      </c>
      <c r="AE2837" s="631"/>
      <c r="AF2837" s="592">
        <v>339.41</v>
      </c>
      <c r="AG2837" s="592">
        <v>0</v>
      </c>
      <c r="AL2837" s="991">
        <v>0.37</v>
      </c>
    </row>
    <row r="2838" spans="1:38" x14ac:dyDescent="0.2">
      <c r="A2838" s="988">
        <v>39354</v>
      </c>
      <c r="B2838" s="592">
        <v>21.73</v>
      </c>
      <c r="C2838" s="592"/>
      <c r="D2838" s="592">
        <v>12.005000000000001</v>
      </c>
      <c r="E2838" s="592"/>
      <c r="F2838" s="592">
        <f t="shared" si="97"/>
        <v>33.734999999999999</v>
      </c>
      <c r="G2838" s="592"/>
      <c r="H2838" s="993">
        <v>20.16</v>
      </c>
      <c r="I2838" s="96">
        <v>14.28</v>
      </c>
      <c r="J2838" s="308"/>
      <c r="K2838" s="789">
        <f t="shared" si="99"/>
        <v>34.44</v>
      </c>
      <c r="L2838" s="789"/>
      <c r="M2838" s="789"/>
      <c r="N2838" s="789"/>
      <c r="O2838" s="789"/>
      <c r="P2838" s="789"/>
      <c r="Q2838" s="789"/>
      <c r="R2838" s="789"/>
      <c r="S2838" s="592">
        <v>0</v>
      </c>
      <c r="T2838" s="1009"/>
      <c r="U2838" s="473">
        <v>0</v>
      </c>
      <c r="V2838" s="592">
        <v>0</v>
      </c>
      <c r="W2838" s="999">
        <v>1.3069999999999999</v>
      </c>
      <c r="X2838" s="999"/>
      <c r="Y2838" s="592">
        <f t="shared" si="98"/>
        <v>35.042000000000002</v>
      </c>
      <c r="Z2838" s="592"/>
      <c r="AA2838" s="592">
        <v>0</v>
      </c>
      <c r="AB2838" s="592">
        <v>327.5</v>
      </c>
      <c r="AC2838" s="592">
        <v>0</v>
      </c>
      <c r="AD2838" s="592">
        <v>0</v>
      </c>
      <c r="AE2838" s="592"/>
      <c r="AF2838" s="592">
        <v>339.85</v>
      </c>
      <c r="AG2838" s="592">
        <v>0</v>
      </c>
      <c r="AL2838" s="991">
        <v>2.93</v>
      </c>
    </row>
    <row r="2839" spans="1:38" x14ac:dyDescent="0.2">
      <c r="A2839" s="988">
        <v>39355</v>
      </c>
      <c r="B2839" s="631">
        <v>17.64</v>
      </c>
      <c r="C2839" s="631"/>
      <c r="D2839" s="592">
        <v>12.1</v>
      </c>
      <c r="E2839" s="592"/>
      <c r="F2839" s="592">
        <f t="shared" si="97"/>
        <v>29.740000000000002</v>
      </c>
      <c r="G2839" s="592"/>
      <c r="H2839" s="993">
        <v>17.510000000000002</v>
      </c>
      <c r="I2839" s="96">
        <v>9.48</v>
      </c>
      <c r="J2839" s="308"/>
      <c r="K2839" s="789">
        <f t="shared" si="99"/>
        <v>26.990000000000002</v>
      </c>
      <c r="L2839" s="789"/>
      <c r="M2839" s="789"/>
      <c r="N2839" s="789"/>
      <c r="O2839" s="789"/>
      <c r="P2839" s="789"/>
      <c r="Q2839" s="789"/>
      <c r="R2839" s="789"/>
      <c r="S2839" s="592">
        <v>0</v>
      </c>
      <c r="T2839" s="1009"/>
      <c r="U2839" s="473">
        <v>0</v>
      </c>
      <c r="V2839" s="592">
        <v>0</v>
      </c>
      <c r="W2839" s="999">
        <v>1.23</v>
      </c>
      <c r="X2839" s="999"/>
      <c r="Y2839" s="592">
        <f t="shared" si="98"/>
        <v>30.970000000000002</v>
      </c>
      <c r="Z2839" s="592"/>
      <c r="AA2839" s="592">
        <v>0</v>
      </c>
      <c r="AB2839" s="592">
        <v>327.5</v>
      </c>
      <c r="AC2839" s="592">
        <v>0</v>
      </c>
      <c r="AD2839" s="592">
        <v>0</v>
      </c>
      <c r="AE2839" s="592"/>
      <c r="AF2839" s="1000">
        <v>339.34</v>
      </c>
      <c r="AG2839" s="592">
        <v>0</v>
      </c>
      <c r="AL2839" s="991">
        <v>15.5</v>
      </c>
    </row>
    <row r="2840" spans="1:38" x14ac:dyDescent="0.2">
      <c r="A2840" s="988">
        <v>39356</v>
      </c>
      <c r="B2840" s="592">
        <v>16.89</v>
      </c>
      <c r="C2840" s="592"/>
      <c r="D2840" s="592">
        <v>7.8620000000000001</v>
      </c>
      <c r="E2840" s="592"/>
      <c r="F2840" s="592">
        <f t="shared" si="97"/>
        <v>24.752000000000002</v>
      </c>
      <c r="G2840" s="592"/>
      <c r="H2840" s="989">
        <v>2</v>
      </c>
      <c r="I2840" s="308">
        <v>9.6300000000000008</v>
      </c>
      <c r="J2840" s="308"/>
      <c r="K2840" s="789">
        <f>H2840+I2840</f>
        <v>11.63</v>
      </c>
      <c r="L2840" s="789"/>
      <c r="M2840" s="789"/>
      <c r="N2840" s="789"/>
      <c r="O2840" s="789"/>
      <c r="P2840" s="789"/>
      <c r="Q2840" s="789"/>
      <c r="R2840" s="789"/>
      <c r="S2840" s="592">
        <v>0</v>
      </c>
      <c r="T2840" s="990">
        <v>0</v>
      </c>
      <c r="U2840" s="473">
        <v>0</v>
      </c>
      <c r="V2840" s="592">
        <v>0</v>
      </c>
      <c r="W2840" s="592">
        <v>1.2749999999999999</v>
      </c>
      <c r="X2840" s="592"/>
      <c r="Y2840" s="592">
        <f t="shared" si="98"/>
        <v>26.027000000000001</v>
      </c>
      <c r="Z2840" s="592"/>
      <c r="AA2840" s="592">
        <v>0</v>
      </c>
      <c r="AB2840" s="631">
        <v>327.5</v>
      </c>
      <c r="AC2840" s="631">
        <v>0</v>
      </c>
      <c r="AD2840" s="631">
        <v>0</v>
      </c>
      <c r="AE2840" s="631"/>
      <c r="AF2840" s="631">
        <v>339.04</v>
      </c>
      <c r="AG2840" s="631">
        <v>0</v>
      </c>
      <c r="AL2840" s="991">
        <v>0</v>
      </c>
    </row>
    <row r="2841" spans="1:38" x14ac:dyDescent="0.2">
      <c r="A2841" s="988">
        <v>39357</v>
      </c>
      <c r="B2841" s="592">
        <v>20.66</v>
      </c>
      <c r="C2841" s="592"/>
      <c r="D2841" s="592">
        <v>7.0369999999999999</v>
      </c>
      <c r="E2841" s="592"/>
      <c r="F2841" s="592">
        <f t="shared" si="97"/>
        <v>27.696999999999999</v>
      </c>
      <c r="G2841" s="592"/>
      <c r="H2841" s="992">
        <v>19.86</v>
      </c>
      <c r="I2841" s="96">
        <v>8.58</v>
      </c>
      <c r="J2841" s="308"/>
      <c r="K2841" s="789">
        <f t="shared" ref="K2841:K2870" si="100">H2841+I2841</f>
        <v>28.439999999999998</v>
      </c>
      <c r="L2841" s="789"/>
      <c r="M2841" s="789"/>
      <c r="N2841" s="789"/>
      <c r="O2841" s="789"/>
      <c r="P2841" s="789"/>
      <c r="Q2841" s="789"/>
      <c r="R2841" s="789"/>
      <c r="S2841" s="592">
        <v>0</v>
      </c>
      <c r="T2841" s="990">
        <v>0</v>
      </c>
      <c r="U2841" s="473">
        <v>0</v>
      </c>
      <c r="V2841" s="592">
        <v>0</v>
      </c>
      <c r="W2841" s="631">
        <v>1.3320000000000001</v>
      </c>
      <c r="X2841" s="631"/>
      <c r="Y2841" s="592">
        <f t="shared" si="98"/>
        <v>29.029</v>
      </c>
      <c r="Z2841" s="592"/>
      <c r="AA2841" s="592">
        <v>0</v>
      </c>
      <c r="AB2841" s="631">
        <v>327.5</v>
      </c>
      <c r="AC2841" s="631">
        <v>0</v>
      </c>
      <c r="AD2841" s="631">
        <v>0</v>
      </c>
      <c r="AE2841" s="631"/>
      <c r="AF2841" s="631">
        <v>338.89</v>
      </c>
      <c r="AG2841" s="631">
        <v>0</v>
      </c>
      <c r="AL2841" s="995">
        <v>0</v>
      </c>
    </row>
    <row r="2842" spans="1:38" x14ac:dyDescent="0.2">
      <c r="A2842" s="988">
        <v>39358</v>
      </c>
      <c r="B2842" s="993">
        <v>22</v>
      </c>
      <c r="C2842" s="993"/>
      <c r="D2842" s="592">
        <v>12.239000000000001</v>
      </c>
      <c r="E2842" s="592"/>
      <c r="F2842" s="592">
        <f t="shared" si="97"/>
        <v>34.239000000000004</v>
      </c>
      <c r="G2842" s="592"/>
      <c r="H2842" s="992">
        <v>21.79</v>
      </c>
      <c r="I2842" s="96">
        <v>14.65</v>
      </c>
      <c r="J2842" s="308"/>
      <c r="K2842" s="789">
        <f t="shared" si="100"/>
        <v>36.44</v>
      </c>
      <c r="L2842" s="789"/>
      <c r="M2842" s="789"/>
      <c r="N2842" s="789"/>
      <c r="O2842" s="789"/>
      <c r="P2842" s="789"/>
      <c r="Q2842" s="789"/>
      <c r="R2842" s="789"/>
      <c r="S2842" s="592">
        <v>0</v>
      </c>
      <c r="T2842" s="990">
        <v>0</v>
      </c>
      <c r="U2842" s="473">
        <v>0</v>
      </c>
      <c r="V2842" s="592">
        <v>0</v>
      </c>
      <c r="W2842" s="631">
        <v>1.927</v>
      </c>
      <c r="X2842" s="631"/>
      <c r="Y2842" s="592">
        <f t="shared" si="98"/>
        <v>36.166000000000004</v>
      </c>
      <c r="Z2842" s="592"/>
      <c r="AA2842" s="592">
        <v>0</v>
      </c>
      <c r="AB2842" s="592">
        <v>327.5</v>
      </c>
      <c r="AC2842" s="592">
        <v>0</v>
      </c>
      <c r="AD2842" s="592">
        <v>0</v>
      </c>
      <c r="AE2842" s="592"/>
      <c r="AF2842" s="592">
        <v>338.63</v>
      </c>
      <c r="AG2842" s="592">
        <v>0</v>
      </c>
      <c r="AL2842" s="991">
        <v>0</v>
      </c>
    </row>
    <row r="2843" spans="1:38" x14ac:dyDescent="0.2">
      <c r="A2843" s="988">
        <v>39359</v>
      </c>
      <c r="B2843" s="631">
        <v>19.86</v>
      </c>
      <c r="C2843" s="631"/>
      <c r="D2843" s="592">
        <v>7.3339999999999996</v>
      </c>
      <c r="E2843" s="592"/>
      <c r="F2843" s="592">
        <f t="shared" si="97"/>
        <v>27.193999999999999</v>
      </c>
      <c r="G2843" s="592"/>
      <c r="H2843" s="992">
        <v>19.670000000000002</v>
      </c>
      <c r="I2843" s="96">
        <v>9.0299999999999994</v>
      </c>
      <c r="J2843" s="308"/>
      <c r="K2843" s="789">
        <f t="shared" si="100"/>
        <v>28.700000000000003</v>
      </c>
      <c r="L2843" s="789"/>
      <c r="M2843" s="789"/>
      <c r="N2843" s="789"/>
      <c r="O2843" s="789"/>
      <c r="P2843" s="789"/>
      <c r="Q2843" s="789"/>
      <c r="R2843" s="789"/>
      <c r="S2843" s="592">
        <v>0</v>
      </c>
      <c r="T2843" s="990">
        <v>0</v>
      </c>
      <c r="U2843" s="473">
        <v>0</v>
      </c>
      <c r="V2843" s="592">
        <v>0</v>
      </c>
      <c r="W2843" s="631">
        <v>1.792</v>
      </c>
      <c r="X2843" s="631"/>
      <c r="Y2843" s="592">
        <f t="shared" si="98"/>
        <v>28.986000000000001</v>
      </c>
      <c r="Z2843" s="592"/>
      <c r="AA2843" s="592">
        <v>0</v>
      </c>
      <c r="AB2843" s="631">
        <v>327.5</v>
      </c>
      <c r="AC2843" s="631">
        <v>0</v>
      </c>
      <c r="AD2843" s="631">
        <v>0</v>
      </c>
      <c r="AE2843" s="631"/>
      <c r="AF2843" s="631">
        <v>338.57</v>
      </c>
      <c r="AG2843" s="631">
        <v>0</v>
      </c>
      <c r="AL2843" s="991">
        <v>0</v>
      </c>
    </row>
    <row r="2844" spans="1:38" x14ac:dyDescent="0.2">
      <c r="A2844" s="988">
        <v>39360</v>
      </c>
      <c r="B2844" s="592">
        <v>20.63</v>
      </c>
      <c r="C2844" s="592"/>
      <c r="D2844" s="592">
        <v>6.68</v>
      </c>
      <c r="E2844" s="592"/>
      <c r="F2844" s="592">
        <f t="shared" si="97"/>
        <v>27.31</v>
      </c>
      <c r="G2844" s="592"/>
      <c r="H2844" s="993">
        <v>20.63</v>
      </c>
      <c r="I2844" s="96">
        <v>7.83</v>
      </c>
      <c r="J2844" s="308"/>
      <c r="K2844" s="789">
        <f t="shared" si="100"/>
        <v>28.46</v>
      </c>
      <c r="L2844" s="789"/>
      <c r="M2844" s="789"/>
      <c r="N2844" s="789"/>
      <c r="O2844" s="789"/>
      <c r="P2844" s="789"/>
      <c r="Q2844" s="789"/>
      <c r="R2844" s="789"/>
      <c r="S2844" s="592">
        <v>0</v>
      </c>
      <c r="T2844" s="990">
        <v>0</v>
      </c>
      <c r="U2844" s="473">
        <v>0</v>
      </c>
      <c r="V2844" s="592">
        <v>0</v>
      </c>
      <c r="W2844" s="999">
        <v>2.0459999999999998</v>
      </c>
      <c r="X2844" s="999"/>
      <c r="Y2844" s="592">
        <f t="shared" si="98"/>
        <v>29.355999999999998</v>
      </c>
      <c r="Z2844" s="592"/>
      <c r="AA2844" s="592">
        <v>0</v>
      </c>
      <c r="AB2844" s="631">
        <v>327.39999999999998</v>
      </c>
      <c r="AC2844" s="631">
        <v>0.27</v>
      </c>
      <c r="AD2844" s="631">
        <v>0</v>
      </c>
      <c r="AE2844" s="631"/>
      <c r="AF2844" s="631">
        <v>338.29</v>
      </c>
      <c r="AG2844" s="631">
        <v>0.1</v>
      </c>
      <c r="AL2844" s="991">
        <v>0</v>
      </c>
    </row>
    <row r="2845" spans="1:38" x14ac:dyDescent="0.2">
      <c r="A2845" s="988">
        <v>39361</v>
      </c>
      <c r="B2845" s="592">
        <v>19.829999999999998</v>
      </c>
      <c r="C2845" s="592"/>
      <c r="D2845" s="592">
        <v>9.6300000000000008</v>
      </c>
      <c r="E2845" s="592"/>
      <c r="F2845" s="592">
        <f t="shared" si="97"/>
        <v>29.46</v>
      </c>
      <c r="G2845" s="592"/>
      <c r="H2845" s="993">
        <v>18.47</v>
      </c>
      <c r="I2845" s="96">
        <v>11.85</v>
      </c>
      <c r="J2845" s="308"/>
      <c r="K2845" s="789">
        <f t="shared" si="100"/>
        <v>30.32</v>
      </c>
      <c r="L2845" s="789"/>
      <c r="M2845" s="789"/>
      <c r="N2845" s="789"/>
      <c r="O2845" s="789"/>
      <c r="P2845" s="789"/>
      <c r="Q2845" s="789"/>
      <c r="R2845" s="789"/>
      <c r="S2845" s="592">
        <v>0</v>
      </c>
      <c r="T2845" s="990">
        <v>0</v>
      </c>
      <c r="U2845" s="473">
        <v>0</v>
      </c>
      <c r="V2845" s="592">
        <v>0</v>
      </c>
      <c r="W2845" s="592">
        <v>2.0459999999999998</v>
      </c>
      <c r="X2845" s="592"/>
      <c r="Y2845" s="592">
        <f t="shared" si="98"/>
        <v>31.506</v>
      </c>
      <c r="Z2845" s="592"/>
      <c r="AA2845" s="592">
        <v>0</v>
      </c>
      <c r="AB2845" s="592">
        <v>327.10000000000002</v>
      </c>
      <c r="AC2845" s="592">
        <v>0</v>
      </c>
      <c r="AD2845" s="592">
        <v>0</v>
      </c>
      <c r="AE2845" s="592"/>
      <c r="AF2845" s="592">
        <v>338.17</v>
      </c>
      <c r="AG2845" s="592">
        <v>0</v>
      </c>
      <c r="AL2845" s="991">
        <v>0</v>
      </c>
    </row>
    <row r="2846" spans="1:38" x14ac:dyDescent="0.2">
      <c r="A2846" s="988">
        <v>39362</v>
      </c>
      <c r="B2846" s="592">
        <v>18.91</v>
      </c>
      <c r="C2846" s="592"/>
      <c r="D2846" s="592">
        <v>6.9589999999999996</v>
      </c>
      <c r="E2846" s="592"/>
      <c r="F2846" s="592">
        <f t="shared" si="97"/>
        <v>25.869</v>
      </c>
      <c r="G2846" s="592"/>
      <c r="H2846" s="993">
        <v>17.940000000000001</v>
      </c>
      <c r="I2846" s="96">
        <v>9.1300000000000008</v>
      </c>
      <c r="J2846" s="308"/>
      <c r="K2846" s="789">
        <f t="shared" si="100"/>
        <v>27.07</v>
      </c>
      <c r="L2846" s="789"/>
      <c r="M2846" s="789"/>
      <c r="N2846" s="789"/>
      <c r="O2846" s="789"/>
      <c r="P2846" s="789"/>
      <c r="Q2846" s="789"/>
      <c r="R2846" s="789"/>
      <c r="S2846" s="592">
        <v>0</v>
      </c>
      <c r="T2846" s="990">
        <v>0</v>
      </c>
      <c r="U2846" s="473">
        <v>0</v>
      </c>
      <c r="V2846" s="592">
        <v>0</v>
      </c>
      <c r="W2846" s="592">
        <v>1.899</v>
      </c>
      <c r="X2846" s="592"/>
      <c r="Y2846" s="592">
        <f t="shared" si="98"/>
        <v>27.768000000000001</v>
      </c>
      <c r="Z2846" s="592"/>
      <c r="AA2846" s="592">
        <v>0</v>
      </c>
      <c r="AB2846" s="592">
        <v>326.89999999999998</v>
      </c>
      <c r="AC2846" s="592">
        <v>0</v>
      </c>
      <c r="AD2846" s="592">
        <v>0</v>
      </c>
      <c r="AE2846" s="592"/>
      <c r="AF2846" s="592">
        <v>338.01</v>
      </c>
      <c r="AG2846" s="592">
        <v>0</v>
      </c>
      <c r="AL2846" s="991">
        <v>0</v>
      </c>
    </row>
    <row r="2847" spans="1:38" x14ac:dyDescent="0.2">
      <c r="A2847" s="988">
        <v>39363</v>
      </c>
      <c r="B2847" s="631">
        <v>19.25</v>
      </c>
      <c r="C2847" s="631"/>
      <c r="D2847" s="592">
        <v>6.9989999999999997</v>
      </c>
      <c r="E2847" s="592"/>
      <c r="F2847" s="592">
        <f t="shared" si="97"/>
        <v>26.248999999999999</v>
      </c>
      <c r="G2847" s="592"/>
      <c r="H2847" s="993">
        <v>18.600000000000001</v>
      </c>
      <c r="I2847" s="96">
        <v>8.3699999999999992</v>
      </c>
      <c r="J2847" s="308"/>
      <c r="K2847" s="789">
        <f t="shared" si="100"/>
        <v>26.97</v>
      </c>
      <c r="L2847" s="789"/>
      <c r="M2847" s="789"/>
      <c r="N2847" s="789"/>
      <c r="O2847" s="789"/>
      <c r="P2847" s="789"/>
      <c r="Q2847" s="789"/>
      <c r="R2847" s="789"/>
      <c r="S2847" s="592">
        <v>0</v>
      </c>
      <c r="T2847" s="990">
        <v>0</v>
      </c>
      <c r="U2847" s="473">
        <v>0</v>
      </c>
      <c r="V2847" s="592">
        <v>0</v>
      </c>
      <c r="W2847" s="631">
        <v>1.929</v>
      </c>
      <c r="X2847" s="631"/>
      <c r="Y2847" s="592">
        <f t="shared" si="98"/>
        <v>28.177999999999997</v>
      </c>
      <c r="Z2847" s="592"/>
      <c r="AA2847" s="592">
        <v>0</v>
      </c>
      <c r="AB2847" s="592">
        <v>326.7</v>
      </c>
      <c r="AC2847" s="592">
        <v>0</v>
      </c>
      <c r="AD2847" s="592">
        <v>0</v>
      </c>
      <c r="AE2847" s="592"/>
      <c r="AF2847" s="1000">
        <v>337.94</v>
      </c>
      <c r="AG2847" s="592">
        <v>0</v>
      </c>
      <c r="AL2847" s="991">
        <v>0</v>
      </c>
    </row>
    <row r="2848" spans="1:38" x14ac:dyDescent="0.2">
      <c r="A2848" s="988">
        <v>39364</v>
      </c>
      <c r="B2848" s="592">
        <v>16.41</v>
      </c>
      <c r="C2848" s="592"/>
      <c r="D2848" s="592">
        <v>10.358000000000001</v>
      </c>
      <c r="E2848" s="592"/>
      <c r="F2848" s="592">
        <f t="shared" si="97"/>
        <v>26.768000000000001</v>
      </c>
      <c r="G2848" s="592"/>
      <c r="H2848" s="993">
        <v>20.09</v>
      </c>
      <c r="I2848" s="96">
        <v>11.84</v>
      </c>
      <c r="J2848" s="308"/>
      <c r="K2848" s="789">
        <f t="shared" si="100"/>
        <v>31.93</v>
      </c>
      <c r="L2848" s="789"/>
      <c r="M2848" s="789"/>
      <c r="N2848" s="789"/>
      <c r="O2848" s="789"/>
      <c r="P2848" s="789"/>
      <c r="Q2848" s="789"/>
      <c r="R2848" s="789"/>
      <c r="S2848" s="592">
        <v>0</v>
      </c>
      <c r="T2848" s="990">
        <v>0</v>
      </c>
      <c r="U2848" s="473">
        <v>0</v>
      </c>
      <c r="V2848" s="592">
        <v>0</v>
      </c>
      <c r="W2848" s="631">
        <v>1.831</v>
      </c>
      <c r="X2848" s="631"/>
      <c r="Y2848" s="592">
        <f t="shared" si="98"/>
        <v>28.599</v>
      </c>
      <c r="Z2848" s="592"/>
      <c r="AA2848" s="592">
        <v>0</v>
      </c>
      <c r="AB2848" s="592">
        <v>326.7</v>
      </c>
      <c r="AC2848" s="592">
        <v>0</v>
      </c>
      <c r="AD2848" s="592">
        <v>0</v>
      </c>
      <c r="AE2848" s="592"/>
      <c r="AF2848" s="592">
        <v>337.86</v>
      </c>
      <c r="AG2848" s="592">
        <v>0</v>
      </c>
      <c r="AL2848" s="991">
        <v>0</v>
      </c>
    </row>
    <row r="2849" spans="1:38" x14ac:dyDescent="0.2">
      <c r="A2849" s="988">
        <v>39365</v>
      </c>
      <c r="B2849" s="592">
        <v>23.41</v>
      </c>
      <c r="C2849" s="592"/>
      <c r="D2849" s="631">
        <v>10.037000000000001</v>
      </c>
      <c r="E2849" s="631"/>
      <c r="F2849" s="592">
        <f t="shared" si="97"/>
        <v>33.447000000000003</v>
      </c>
      <c r="G2849" s="592"/>
      <c r="H2849" s="993">
        <v>21.23</v>
      </c>
      <c r="I2849" s="96">
        <v>11.98</v>
      </c>
      <c r="J2849" s="308"/>
      <c r="K2849" s="789">
        <f t="shared" si="100"/>
        <v>33.21</v>
      </c>
      <c r="L2849" s="789"/>
      <c r="M2849" s="789"/>
      <c r="N2849" s="789"/>
      <c r="O2849" s="789"/>
      <c r="P2849" s="789"/>
      <c r="Q2849" s="789"/>
      <c r="R2849" s="789"/>
      <c r="S2849" s="592">
        <v>0</v>
      </c>
      <c r="T2849" s="990">
        <v>0</v>
      </c>
      <c r="U2849" s="473">
        <v>0</v>
      </c>
      <c r="V2849" s="592">
        <v>0</v>
      </c>
      <c r="W2849" s="631">
        <v>1.875</v>
      </c>
      <c r="X2849" s="631"/>
      <c r="Y2849" s="592">
        <f t="shared" si="98"/>
        <v>35.322000000000003</v>
      </c>
      <c r="Z2849" s="592"/>
      <c r="AA2849" s="592">
        <v>0</v>
      </c>
      <c r="AB2849" s="996">
        <v>326.5</v>
      </c>
      <c r="AC2849" s="631">
        <v>0</v>
      </c>
      <c r="AD2849" s="631">
        <v>0</v>
      </c>
      <c r="AE2849" s="631"/>
      <c r="AF2849" s="592">
        <v>337.68</v>
      </c>
      <c r="AG2849" s="592">
        <v>0</v>
      </c>
      <c r="AL2849" s="991">
        <v>0</v>
      </c>
    </row>
    <row r="2850" spans="1:38" x14ac:dyDescent="0.2">
      <c r="A2850" s="988">
        <v>39366</v>
      </c>
      <c r="B2850" s="592">
        <v>18.28</v>
      </c>
      <c r="C2850" s="592"/>
      <c r="D2850" s="592">
        <v>7.6059999999999999</v>
      </c>
      <c r="E2850" s="592"/>
      <c r="F2850" s="592">
        <f t="shared" si="97"/>
        <v>25.886000000000003</v>
      </c>
      <c r="G2850" s="592"/>
      <c r="H2850" s="993">
        <v>20.11</v>
      </c>
      <c r="I2850" s="96">
        <v>9.42</v>
      </c>
      <c r="J2850" s="308"/>
      <c r="K2850" s="789">
        <f t="shared" si="100"/>
        <v>29.53</v>
      </c>
      <c r="L2850" s="789"/>
      <c r="M2850" s="789"/>
      <c r="N2850" s="789"/>
      <c r="O2850" s="789"/>
      <c r="P2850" s="789"/>
      <c r="Q2850" s="789"/>
      <c r="R2850" s="789"/>
      <c r="S2850" s="592">
        <v>0</v>
      </c>
      <c r="T2850" s="990">
        <v>0</v>
      </c>
      <c r="U2850" s="473">
        <v>0</v>
      </c>
      <c r="V2850" s="592">
        <v>0</v>
      </c>
      <c r="W2850" s="592">
        <v>1.792</v>
      </c>
      <c r="X2850" s="592"/>
      <c r="Y2850" s="592">
        <f t="shared" si="98"/>
        <v>27.678000000000004</v>
      </c>
      <c r="Z2850" s="592"/>
      <c r="AA2850" s="592">
        <v>0</v>
      </c>
      <c r="AB2850" s="592">
        <v>326.5</v>
      </c>
      <c r="AC2850" s="592">
        <v>0</v>
      </c>
      <c r="AD2850" s="592">
        <v>0</v>
      </c>
      <c r="AE2850" s="592"/>
      <c r="AF2850" s="1000">
        <v>337.35</v>
      </c>
      <c r="AG2850" s="592">
        <v>0</v>
      </c>
      <c r="AL2850" s="991">
        <v>0</v>
      </c>
    </row>
    <row r="2851" spans="1:38" x14ac:dyDescent="0.2">
      <c r="A2851" s="988">
        <v>39367</v>
      </c>
      <c r="B2851" s="592">
        <v>17.72</v>
      </c>
      <c r="C2851" s="592"/>
      <c r="D2851" s="592">
        <v>6.5259999999999998</v>
      </c>
      <c r="E2851" s="592"/>
      <c r="F2851" s="592">
        <f t="shared" si="97"/>
        <v>24.245999999999999</v>
      </c>
      <c r="G2851" s="592"/>
      <c r="H2851" s="993">
        <v>15.31</v>
      </c>
      <c r="I2851" s="96">
        <v>8.1999999999999993</v>
      </c>
      <c r="J2851" s="308"/>
      <c r="K2851" s="789">
        <f t="shared" si="100"/>
        <v>23.509999999999998</v>
      </c>
      <c r="L2851" s="789"/>
      <c r="M2851" s="789"/>
      <c r="N2851" s="789"/>
      <c r="O2851" s="789"/>
      <c r="P2851" s="789"/>
      <c r="Q2851" s="789"/>
      <c r="R2851" s="789"/>
      <c r="S2851" s="592">
        <v>0</v>
      </c>
      <c r="T2851" s="990">
        <v>0</v>
      </c>
      <c r="U2851" s="473">
        <v>0</v>
      </c>
      <c r="V2851" s="592">
        <v>0</v>
      </c>
      <c r="W2851" s="592">
        <v>1.847</v>
      </c>
      <c r="X2851" s="592"/>
      <c r="Y2851" s="592">
        <f t="shared" si="98"/>
        <v>26.093</v>
      </c>
      <c r="Z2851" s="592"/>
      <c r="AA2851" s="592">
        <v>0</v>
      </c>
      <c r="AB2851" s="592">
        <v>326.39999999999998</v>
      </c>
      <c r="AC2851" s="592">
        <v>0</v>
      </c>
      <c r="AD2851" s="592">
        <v>0</v>
      </c>
      <c r="AE2851" s="592"/>
      <c r="AF2851" s="592">
        <v>337.07</v>
      </c>
      <c r="AG2851" s="592">
        <v>0</v>
      </c>
      <c r="AL2851" s="991">
        <v>0</v>
      </c>
    </row>
    <row r="2852" spans="1:38" x14ac:dyDescent="0.2">
      <c r="A2852" s="988">
        <v>39368</v>
      </c>
      <c r="B2852" s="592">
        <v>21.7</v>
      </c>
      <c r="C2852" s="592"/>
      <c r="D2852" s="592">
        <v>8.9309999999999992</v>
      </c>
      <c r="E2852" s="592"/>
      <c r="F2852" s="592">
        <f t="shared" si="97"/>
        <v>30.631</v>
      </c>
      <c r="G2852" s="592"/>
      <c r="H2852" s="993">
        <v>21.4</v>
      </c>
      <c r="I2852" s="96">
        <v>9.91</v>
      </c>
      <c r="J2852" s="308"/>
      <c r="K2852" s="789">
        <f t="shared" si="100"/>
        <v>31.31</v>
      </c>
      <c r="L2852" s="789"/>
      <c r="M2852" s="789"/>
      <c r="N2852" s="789"/>
      <c r="O2852" s="789"/>
      <c r="P2852" s="789"/>
      <c r="Q2852" s="789"/>
      <c r="R2852" s="789"/>
      <c r="S2852" s="592">
        <v>0</v>
      </c>
      <c r="T2852" s="990">
        <v>0</v>
      </c>
      <c r="U2852" s="473">
        <v>0</v>
      </c>
      <c r="V2852" s="592">
        <v>0</v>
      </c>
      <c r="W2852" s="592">
        <v>1.859</v>
      </c>
      <c r="X2852" s="592"/>
      <c r="Y2852" s="592">
        <f t="shared" si="98"/>
        <v>32.49</v>
      </c>
      <c r="Z2852" s="592"/>
      <c r="AA2852" s="592">
        <v>0</v>
      </c>
      <c r="AB2852" s="631">
        <v>326.39999999999998</v>
      </c>
      <c r="AC2852" s="631">
        <v>0</v>
      </c>
      <c r="AD2852" s="631">
        <v>0</v>
      </c>
      <c r="AE2852" s="631"/>
      <c r="AF2852" s="592">
        <v>336.74</v>
      </c>
      <c r="AG2852" s="592">
        <v>0</v>
      </c>
      <c r="AL2852" s="991">
        <v>0</v>
      </c>
    </row>
    <row r="2853" spans="1:38" x14ac:dyDescent="0.2">
      <c r="A2853" s="988">
        <v>39369</v>
      </c>
      <c r="B2853" s="592">
        <v>18.03</v>
      </c>
      <c r="C2853" s="592"/>
      <c r="D2853" s="592">
        <v>7.1130000000000004</v>
      </c>
      <c r="E2853" s="592"/>
      <c r="F2853" s="592">
        <f t="shared" si="97"/>
        <v>25.143000000000001</v>
      </c>
      <c r="G2853" s="592"/>
      <c r="H2853" s="993">
        <v>17.34</v>
      </c>
      <c r="I2853" s="96">
        <v>8.51</v>
      </c>
      <c r="J2853" s="308"/>
      <c r="K2853" s="789">
        <f t="shared" si="100"/>
        <v>25.85</v>
      </c>
      <c r="L2853" s="789"/>
      <c r="M2853" s="789"/>
      <c r="N2853" s="789"/>
      <c r="O2853" s="789"/>
      <c r="P2853" s="789"/>
      <c r="Q2853" s="789"/>
      <c r="R2853" s="789"/>
      <c r="S2853" s="592">
        <v>0</v>
      </c>
      <c r="T2853" s="990">
        <v>0</v>
      </c>
      <c r="U2853" s="473">
        <v>0</v>
      </c>
      <c r="V2853" s="592">
        <v>0</v>
      </c>
      <c r="W2853" s="592">
        <v>2.1150000000000002</v>
      </c>
      <c r="X2853" s="592"/>
      <c r="Y2853" s="592">
        <f t="shared" si="98"/>
        <v>27.258000000000003</v>
      </c>
      <c r="Z2853" s="592"/>
      <c r="AA2853" s="592">
        <v>0</v>
      </c>
      <c r="AB2853" s="592">
        <v>326.39999999999998</v>
      </c>
      <c r="AC2853" s="592">
        <v>0</v>
      </c>
      <c r="AD2853" s="592">
        <v>0</v>
      </c>
      <c r="AE2853" s="592"/>
      <c r="AF2853" s="592">
        <v>336.51</v>
      </c>
      <c r="AG2853" s="592">
        <v>0</v>
      </c>
      <c r="AL2853" s="991">
        <v>0</v>
      </c>
    </row>
    <row r="2854" spans="1:38" x14ac:dyDescent="0.2">
      <c r="A2854" s="988">
        <v>39370</v>
      </c>
      <c r="B2854" s="592">
        <v>18.63</v>
      </c>
      <c r="C2854" s="592"/>
      <c r="D2854" s="592">
        <v>6.6669999999999998</v>
      </c>
      <c r="E2854" s="592"/>
      <c r="F2854" s="592">
        <f t="shared" si="97"/>
        <v>25.296999999999997</v>
      </c>
      <c r="G2854" s="592"/>
      <c r="H2854" s="993">
        <v>17.149999999999999</v>
      </c>
      <c r="I2854" s="96">
        <v>7.24</v>
      </c>
      <c r="J2854" s="308"/>
      <c r="K2854" s="789">
        <f t="shared" si="100"/>
        <v>24.39</v>
      </c>
      <c r="L2854" s="789"/>
      <c r="M2854" s="789"/>
      <c r="N2854" s="789"/>
      <c r="O2854" s="789"/>
      <c r="P2854" s="789"/>
      <c r="Q2854" s="789"/>
      <c r="R2854" s="789"/>
      <c r="S2854" s="592">
        <v>0</v>
      </c>
      <c r="T2854" s="990">
        <v>0</v>
      </c>
      <c r="U2854" s="473">
        <v>0</v>
      </c>
      <c r="V2854" s="592">
        <v>0</v>
      </c>
      <c r="W2854" s="592">
        <v>1.988</v>
      </c>
      <c r="X2854" s="592"/>
      <c r="Y2854" s="592">
        <f t="shared" si="98"/>
        <v>27.284999999999997</v>
      </c>
      <c r="Z2854" s="592"/>
      <c r="AA2854" s="592">
        <v>0</v>
      </c>
      <c r="AB2854" s="592">
        <v>326.39999999999998</v>
      </c>
      <c r="AC2854" s="592">
        <v>0</v>
      </c>
      <c r="AD2854" s="592">
        <v>0</v>
      </c>
      <c r="AE2854" s="592"/>
      <c r="AF2854" s="592">
        <v>336.33</v>
      </c>
      <c r="AG2854" s="592">
        <v>0</v>
      </c>
      <c r="AL2854" s="991">
        <v>0</v>
      </c>
    </row>
    <row r="2855" spans="1:38" x14ac:dyDescent="0.2">
      <c r="A2855" s="988">
        <v>39371</v>
      </c>
      <c r="B2855" s="631">
        <v>18.37</v>
      </c>
      <c r="C2855" s="631"/>
      <c r="D2855" s="592">
        <v>6.7539999999999996</v>
      </c>
      <c r="E2855" s="592"/>
      <c r="F2855" s="592">
        <f t="shared" si="97"/>
        <v>25.124000000000002</v>
      </c>
      <c r="G2855" s="592"/>
      <c r="H2855" s="993">
        <v>18.59</v>
      </c>
      <c r="I2855" s="96">
        <v>7.78</v>
      </c>
      <c r="J2855" s="308"/>
      <c r="K2855" s="789">
        <f t="shared" si="100"/>
        <v>26.37</v>
      </c>
      <c r="L2855" s="789"/>
      <c r="M2855" s="789"/>
      <c r="N2855" s="789"/>
      <c r="O2855" s="789"/>
      <c r="P2855" s="789"/>
      <c r="Q2855" s="789"/>
      <c r="R2855" s="789"/>
      <c r="S2855" s="592">
        <v>0</v>
      </c>
      <c r="T2855" s="990">
        <v>0</v>
      </c>
      <c r="U2855" s="473">
        <v>0</v>
      </c>
      <c r="V2855" s="592">
        <v>0</v>
      </c>
      <c r="W2855" s="592">
        <v>1.881</v>
      </c>
      <c r="X2855" s="592"/>
      <c r="Y2855" s="592">
        <f t="shared" si="98"/>
        <v>27.005000000000003</v>
      </c>
      <c r="Z2855" s="592"/>
      <c r="AA2855" s="592">
        <v>0</v>
      </c>
      <c r="AB2855" s="592">
        <v>326.39999999999998</v>
      </c>
      <c r="AC2855" s="592">
        <v>0</v>
      </c>
      <c r="AD2855" s="592">
        <v>0</v>
      </c>
      <c r="AE2855" s="592"/>
      <c r="AF2855" s="996">
        <v>336.06</v>
      </c>
      <c r="AG2855" s="631">
        <v>0</v>
      </c>
      <c r="AL2855" s="991">
        <v>0</v>
      </c>
    </row>
    <row r="2856" spans="1:38" x14ac:dyDescent="0.2">
      <c r="A2856" s="988">
        <v>39372</v>
      </c>
      <c r="B2856" s="592">
        <v>19.420000000000002</v>
      </c>
      <c r="C2856" s="592"/>
      <c r="D2856" s="592">
        <v>6.6050000000000004</v>
      </c>
      <c r="E2856" s="592"/>
      <c r="F2856" s="592">
        <f t="shared" si="97"/>
        <v>26.025000000000002</v>
      </c>
      <c r="G2856" s="592"/>
      <c r="H2856" s="993">
        <v>18.690000000000001</v>
      </c>
      <c r="I2856" s="96">
        <v>7.71</v>
      </c>
      <c r="J2856" s="308"/>
      <c r="K2856" s="789">
        <f t="shared" si="100"/>
        <v>26.400000000000002</v>
      </c>
      <c r="L2856" s="789"/>
      <c r="M2856" s="789"/>
      <c r="N2856" s="789"/>
      <c r="O2856" s="789"/>
      <c r="P2856" s="789"/>
      <c r="Q2856" s="789"/>
      <c r="R2856" s="789"/>
      <c r="S2856" s="592">
        <v>0</v>
      </c>
      <c r="T2856" s="990">
        <v>0</v>
      </c>
      <c r="U2856" s="473">
        <v>0</v>
      </c>
      <c r="V2856" s="592">
        <v>0</v>
      </c>
      <c r="W2856" s="592">
        <v>1.798</v>
      </c>
      <c r="X2856" s="592"/>
      <c r="Y2856" s="592">
        <f t="shared" si="98"/>
        <v>27.823</v>
      </c>
      <c r="Z2856" s="592"/>
      <c r="AA2856" s="592">
        <v>0</v>
      </c>
      <c r="AB2856" s="592">
        <v>326.39999999999998</v>
      </c>
      <c r="AC2856" s="592">
        <v>0</v>
      </c>
      <c r="AD2856" s="592">
        <v>0</v>
      </c>
      <c r="AE2856" s="592"/>
      <c r="AF2856" s="592">
        <v>335.88</v>
      </c>
      <c r="AG2856" s="592">
        <v>0</v>
      </c>
      <c r="AL2856" s="991">
        <v>0</v>
      </c>
    </row>
    <row r="2857" spans="1:38" x14ac:dyDescent="0.2">
      <c r="A2857" s="988">
        <v>39373</v>
      </c>
      <c r="B2857" s="592">
        <v>21.29</v>
      </c>
      <c r="C2857" s="592"/>
      <c r="D2857" s="592">
        <v>5.2998000000000003</v>
      </c>
      <c r="E2857" s="592"/>
      <c r="F2857" s="592">
        <f t="shared" ref="F2857:F2920" si="101">+B2857+D2857</f>
        <v>26.5898</v>
      </c>
      <c r="G2857" s="592"/>
      <c r="H2857" s="993">
        <v>23.32</v>
      </c>
      <c r="I2857" s="96">
        <v>4.91</v>
      </c>
      <c r="J2857" s="308"/>
      <c r="K2857" s="789">
        <f t="shared" si="100"/>
        <v>28.23</v>
      </c>
      <c r="L2857" s="789"/>
      <c r="M2857" s="789"/>
      <c r="N2857" s="789"/>
      <c r="O2857" s="789"/>
      <c r="P2857" s="789"/>
      <c r="Q2857" s="789"/>
      <c r="R2857" s="789"/>
      <c r="S2857" s="592">
        <v>0</v>
      </c>
      <c r="T2857" s="990">
        <v>0</v>
      </c>
      <c r="U2857" s="473">
        <v>0</v>
      </c>
      <c r="V2857" s="592">
        <v>0</v>
      </c>
      <c r="W2857" s="592">
        <v>1.9159999999999999</v>
      </c>
      <c r="X2857" s="592"/>
      <c r="Y2857" s="592">
        <f t="shared" ref="Y2857:Y2900" si="102">+F2857-S2857-T2857-U2857-V2857+W2857</f>
        <v>28.505800000000001</v>
      </c>
      <c r="Z2857" s="592"/>
      <c r="AA2857" s="592">
        <v>0</v>
      </c>
      <c r="AB2857" s="592">
        <v>326.39999999999998</v>
      </c>
      <c r="AC2857" s="592">
        <v>0.04</v>
      </c>
      <c r="AD2857" s="592">
        <v>0</v>
      </c>
      <c r="AE2857" s="592"/>
      <c r="AF2857" s="592">
        <v>335.6</v>
      </c>
      <c r="AG2857" s="592">
        <v>0.06</v>
      </c>
      <c r="AL2857" s="991">
        <v>0</v>
      </c>
    </row>
    <row r="2858" spans="1:38" x14ac:dyDescent="0.2">
      <c r="A2858" s="988">
        <v>39374</v>
      </c>
      <c r="B2858" s="592">
        <v>21.39</v>
      </c>
      <c r="C2858" s="592"/>
      <c r="D2858" s="592">
        <v>5.8490000000000002</v>
      </c>
      <c r="E2858" s="592"/>
      <c r="F2858" s="592">
        <f t="shared" si="101"/>
        <v>27.239000000000001</v>
      </c>
      <c r="G2858" s="592"/>
      <c r="H2858" s="993">
        <v>21.44</v>
      </c>
      <c r="I2858" s="96">
        <v>7.41</v>
      </c>
      <c r="J2858" s="308"/>
      <c r="K2858" s="789">
        <f t="shared" si="100"/>
        <v>28.85</v>
      </c>
      <c r="L2858" s="789"/>
      <c r="M2858" s="789"/>
      <c r="N2858" s="789"/>
      <c r="O2858" s="789"/>
      <c r="P2858" s="789"/>
      <c r="Q2858" s="789"/>
      <c r="R2858" s="789"/>
      <c r="S2858" s="592">
        <v>0</v>
      </c>
      <c r="T2858" s="990">
        <v>0</v>
      </c>
      <c r="U2858" s="473">
        <v>0</v>
      </c>
      <c r="V2858" s="592">
        <v>0</v>
      </c>
      <c r="W2858" s="592">
        <v>1.7549999999999999</v>
      </c>
      <c r="X2858" s="592"/>
      <c r="Y2858" s="592">
        <f t="shared" si="102"/>
        <v>28.994</v>
      </c>
      <c r="Z2858" s="592"/>
      <c r="AA2858" s="592">
        <v>0</v>
      </c>
      <c r="AB2858" s="592">
        <v>326.39999999999998</v>
      </c>
      <c r="AC2858" s="592">
        <v>0.09</v>
      </c>
      <c r="AD2858" s="592">
        <v>0</v>
      </c>
      <c r="AE2858" s="592"/>
      <c r="AF2858" s="631">
        <v>335.31</v>
      </c>
      <c r="AG2858" s="631">
        <v>0</v>
      </c>
      <c r="AL2858" s="995">
        <v>0</v>
      </c>
    </row>
    <row r="2859" spans="1:38" x14ac:dyDescent="0.2">
      <c r="A2859" s="988">
        <v>39375</v>
      </c>
      <c r="B2859" s="592">
        <v>18.55</v>
      </c>
      <c r="C2859" s="592"/>
      <c r="D2859" s="592">
        <v>6.5570000000000004</v>
      </c>
      <c r="E2859" s="592"/>
      <c r="F2859" s="592">
        <f t="shared" si="101"/>
        <v>25.106999999999999</v>
      </c>
      <c r="G2859" s="592"/>
      <c r="H2859" s="993">
        <v>16.989999999999998</v>
      </c>
      <c r="I2859" s="96">
        <v>6.88</v>
      </c>
      <c r="J2859" s="308"/>
      <c r="K2859" s="789">
        <f t="shared" si="100"/>
        <v>23.869999999999997</v>
      </c>
      <c r="L2859" s="789"/>
      <c r="M2859" s="789"/>
      <c r="N2859" s="789"/>
      <c r="O2859" s="789"/>
      <c r="P2859" s="789"/>
      <c r="Q2859" s="789"/>
      <c r="R2859" s="789"/>
      <c r="S2859" s="592">
        <v>0</v>
      </c>
      <c r="T2859" s="990">
        <v>0</v>
      </c>
      <c r="U2859" s="473">
        <v>0</v>
      </c>
      <c r="V2859" s="592">
        <v>0</v>
      </c>
      <c r="W2859" s="592">
        <v>1.7829999999999999</v>
      </c>
      <c r="X2859" s="592"/>
      <c r="Y2859" s="592">
        <f t="shared" si="102"/>
        <v>26.89</v>
      </c>
      <c r="Z2859" s="592"/>
      <c r="AA2859" s="592">
        <v>0</v>
      </c>
      <c r="AB2859" s="592">
        <v>326.39999999999998</v>
      </c>
      <c r="AC2859" s="592">
        <v>0</v>
      </c>
      <c r="AD2859" s="592">
        <v>0</v>
      </c>
      <c r="AE2859" s="592"/>
      <c r="AF2859" s="631">
        <v>334.96</v>
      </c>
      <c r="AG2859" s="631">
        <v>0</v>
      </c>
      <c r="AL2859" s="995">
        <v>0</v>
      </c>
    </row>
    <row r="2860" spans="1:38" x14ac:dyDescent="0.2">
      <c r="A2860" s="988">
        <v>39376</v>
      </c>
      <c r="B2860" s="592">
        <v>16.45</v>
      </c>
      <c r="C2860" s="592"/>
      <c r="D2860" s="592">
        <v>5.9880000000000004</v>
      </c>
      <c r="E2860" s="592"/>
      <c r="F2860" s="592">
        <f t="shared" si="101"/>
        <v>22.437999999999999</v>
      </c>
      <c r="G2860" s="592"/>
      <c r="H2860" s="993">
        <v>16.690000000000001</v>
      </c>
      <c r="I2860" s="96">
        <v>7.02</v>
      </c>
      <c r="J2860" s="308"/>
      <c r="K2860" s="789">
        <f t="shared" si="100"/>
        <v>23.71</v>
      </c>
      <c r="L2860" s="789"/>
      <c r="M2860" s="789"/>
      <c r="N2860" s="789"/>
      <c r="O2860" s="789"/>
      <c r="P2860" s="789"/>
      <c r="Q2860" s="789"/>
      <c r="R2860" s="789"/>
      <c r="S2860" s="592">
        <v>0</v>
      </c>
      <c r="T2860" s="990">
        <v>0</v>
      </c>
      <c r="U2860" s="473">
        <v>0</v>
      </c>
      <c r="V2860" s="592">
        <v>0</v>
      </c>
      <c r="W2860" s="592">
        <v>1.849</v>
      </c>
      <c r="X2860" s="592"/>
      <c r="Y2860" s="592">
        <f t="shared" si="102"/>
        <v>24.286999999999999</v>
      </c>
      <c r="Z2860" s="592"/>
      <c r="AA2860" s="592">
        <v>0</v>
      </c>
      <c r="AB2860" s="592">
        <v>326.39999999999998</v>
      </c>
      <c r="AC2860" s="592">
        <v>0</v>
      </c>
      <c r="AD2860" s="592">
        <v>0</v>
      </c>
      <c r="AE2860" s="592"/>
      <c r="AF2860" s="631">
        <v>334.79</v>
      </c>
      <c r="AG2860" s="631">
        <v>0</v>
      </c>
      <c r="AL2860" s="995">
        <v>0</v>
      </c>
    </row>
    <row r="2861" spans="1:38" x14ac:dyDescent="0.2">
      <c r="A2861" s="988">
        <v>39377</v>
      </c>
      <c r="B2861" s="592">
        <v>16.97</v>
      </c>
      <c r="C2861" s="592"/>
      <c r="D2861" s="592">
        <v>6.335</v>
      </c>
      <c r="E2861" s="592"/>
      <c r="F2861" s="592">
        <f t="shared" si="101"/>
        <v>23.305</v>
      </c>
      <c r="G2861" s="592"/>
      <c r="H2861" s="993">
        <v>16.97</v>
      </c>
      <c r="I2861" s="96">
        <v>7.07</v>
      </c>
      <c r="J2861" s="308"/>
      <c r="K2861" s="789">
        <f t="shared" si="100"/>
        <v>24.04</v>
      </c>
      <c r="L2861" s="789"/>
      <c r="M2861" s="789"/>
      <c r="N2861" s="789"/>
      <c r="O2861" s="789"/>
      <c r="P2861" s="789"/>
      <c r="Q2861" s="789"/>
      <c r="R2861" s="789"/>
      <c r="S2861" s="592">
        <v>0</v>
      </c>
      <c r="T2861" s="990">
        <v>0</v>
      </c>
      <c r="U2861" s="473">
        <v>0</v>
      </c>
      <c r="V2861" s="592">
        <v>0</v>
      </c>
      <c r="W2861" s="592">
        <v>1.8959999999999999</v>
      </c>
      <c r="X2861" s="592"/>
      <c r="Y2861" s="592">
        <f t="shared" si="102"/>
        <v>25.201000000000001</v>
      </c>
      <c r="Z2861" s="592"/>
      <c r="AA2861" s="592">
        <v>0</v>
      </c>
      <c r="AB2861" s="592">
        <v>326.39999999999998</v>
      </c>
      <c r="AC2861" s="592">
        <v>0</v>
      </c>
      <c r="AD2861" s="592">
        <v>0</v>
      </c>
      <c r="AE2861" s="592"/>
      <c r="AF2861" s="592">
        <v>334.57</v>
      </c>
      <c r="AG2861" s="592">
        <v>0</v>
      </c>
      <c r="AL2861" s="991">
        <v>0</v>
      </c>
    </row>
    <row r="2862" spans="1:38" x14ac:dyDescent="0.2">
      <c r="A2862" s="988">
        <v>39378</v>
      </c>
      <c r="B2862" s="592">
        <v>18.75</v>
      </c>
      <c r="C2862" s="592"/>
      <c r="D2862" s="592">
        <v>6.351</v>
      </c>
      <c r="E2862" s="592"/>
      <c r="F2862" s="592">
        <f t="shared" si="101"/>
        <v>25.100999999999999</v>
      </c>
      <c r="G2862" s="592"/>
      <c r="H2862" s="993">
        <v>18.75</v>
      </c>
      <c r="I2862" s="96">
        <v>7.3</v>
      </c>
      <c r="J2862" s="308"/>
      <c r="K2862" s="789">
        <f t="shared" si="100"/>
        <v>26.05</v>
      </c>
      <c r="L2862" s="789"/>
      <c r="M2862" s="789"/>
      <c r="N2862" s="789"/>
      <c r="O2862" s="789"/>
      <c r="P2862" s="789"/>
      <c r="Q2862" s="789"/>
      <c r="R2862" s="789"/>
      <c r="S2862" s="592">
        <v>0</v>
      </c>
      <c r="T2862" s="990">
        <v>0</v>
      </c>
      <c r="U2862" s="473">
        <v>0</v>
      </c>
      <c r="V2862" s="592">
        <v>0</v>
      </c>
      <c r="W2862" s="592">
        <v>1.9870000000000001</v>
      </c>
      <c r="X2862" s="592"/>
      <c r="Y2862" s="592">
        <f t="shared" si="102"/>
        <v>27.088000000000001</v>
      </c>
      <c r="Z2862" s="592"/>
      <c r="AA2862" s="592">
        <v>0</v>
      </c>
      <c r="AB2862" s="631">
        <v>326.39999999999998</v>
      </c>
      <c r="AC2862" s="631">
        <v>0</v>
      </c>
      <c r="AD2862" s="631">
        <v>0</v>
      </c>
      <c r="AE2862" s="631"/>
      <c r="AF2862" s="592">
        <v>334.34</v>
      </c>
      <c r="AG2862" s="592">
        <v>0</v>
      </c>
      <c r="AL2862" s="991">
        <v>0</v>
      </c>
    </row>
    <row r="2863" spans="1:38" x14ac:dyDescent="0.2">
      <c r="A2863" s="988">
        <v>39379</v>
      </c>
      <c r="B2863" s="631">
        <v>18.41</v>
      </c>
      <c r="C2863" s="631"/>
      <c r="D2863" s="631">
        <v>6.4329999999999998</v>
      </c>
      <c r="E2863" s="631"/>
      <c r="F2863" s="631">
        <f t="shared" si="101"/>
        <v>24.843</v>
      </c>
      <c r="G2863" s="631"/>
      <c r="H2863" s="993">
        <v>18.41</v>
      </c>
      <c r="I2863" s="96">
        <v>6.93</v>
      </c>
      <c r="J2863" s="308"/>
      <c r="K2863" s="789">
        <f t="shared" si="100"/>
        <v>25.34</v>
      </c>
      <c r="L2863" s="789"/>
      <c r="M2863" s="789"/>
      <c r="N2863" s="789"/>
      <c r="O2863" s="789"/>
      <c r="P2863" s="789"/>
      <c r="Q2863" s="789"/>
      <c r="R2863" s="789"/>
      <c r="S2863" s="631">
        <v>0</v>
      </c>
      <c r="T2863" s="997">
        <v>0</v>
      </c>
      <c r="U2863" s="395">
        <v>0</v>
      </c>
      <c r="V2863" s="631">
        <v>0</v>
      </c>
      <c r="W2863" s="631">
        <v>1.871</v>
      </c>
      <c r="X2863" s="631"/>
      <c r="Y2863" s="631">
        <f t="shared" si="102"/>
        <v>26.713999999999999</v>
      </c>
      <c r="Z2863" s="631"/>
      <c r="AA2863" s="631">
        <v>0</v>
      </c>
      <c r="AB2863" s="631">
        <v>326.60000000000002</v>
      </c>
      <c r="AC2863" s="631">
        <v>1.82</v>
      </c>
      <c r="AD2863" s="631">
        <v>0</v>
      </c>
      <c r="AE2863" s="631"/>
      <c r="AF2863" s="631">
        <v>334.3</v>
      </c>
      <c r="AG2863" s="631">
        <v>1.68</v>
      </c>
      <c r="AL2863" s="995">
        <v>0</v>
      </c>
    </row>
    <row r="2864" spans="1:38" x14ac:dyDescent="0.2">
      <c r="A2864" s="988">
        <v>39380</v>
      </c>
      <c r="B2864" s="631">
        <v>17.170000000000002</v>
      </c>
      <c r="C2864" s="631"/>
      <c r="D2864" s="631">
        <v>6.1920000000000002</v>
      </c>
      <c r="E2864" s="631"/>
      <c r="F2864" s="631">
        <f t="shared" si="101"/>
        <v>23.362000000000002</v>
      </c>
      <c r="G2864" s="631"/>
      <c r="H2864" s="993">
        <v>17.170000000000002</v>
      </c>
      <c r="I2864" s="96">
        <v>6.78</v>
      </c>
      <c r="J2864" s="308"/>
      <c r="K2864" s="789">
        <f t="shared" si="100"/>
        <v>23.950000000000003</v>
      </c>
      <c r="L2864" s="789"/>
      <c r="M2864" s="789"/>
      <c r="N2864" s="789"/>
      <c r="O2864" s="789"/>
      <c r="P2864" s="789"/>
      <c r="Q2864" s="789"/>
      <c r="R2864" s="789"/>
      <c r="S2864" s="631">
        <v>0</v>
      </c>
      <c r="T2864" s="997">
        <v>0</v>
      </c>
      <c r="U2864" s="395">
        <v>0</v>
      </c>
      <c r="V2864" s="631">
        <v>0</v>
      </c>
      <c r="W2864" s="631">
        <v>1.859</v>
      </c>
      <c r="X2864" s="631"/>
      <c r="Y2864" s="631">
        <f t="shared" si="102"/>
        <v>25.221000000000004</v>
      </c>
      <c r="Z2864" s="631"/>
      <c r="AA2864" s="631">
        <v>0</v>
      </c>
      <c r="AB2864" s="631">
        <v>326.7</v>
      </c>
      <c r="AC2864" s="631">
        <v>0.09</v>
      </c>
      <c r="AD2864" s="631">
        <v>0</v>
      </c>
      <c r="AE2864" s="631"/>
      <c r="AF2864" s="592">
        <v>334.35</v>
      </c>
      <c r="AG2864" s="592">
        <v>0.42</v>
      </c>
      <c r="AL2864" s="991">
        <v>0</v>
      </c>
    </row>
    <row r="2865" spans="1:38" x14ac:dyDescent="0.2">
      <c r="A2865" s="988">
        <v>39381</v>
      </c>
      <c r="B2865" s="631">
        <v>16.39</v>
      </c>
      <c r="C2865" s="631"/>
      <c r="D2865" s="631">
        <v>6.3159999999999998</v>
      </c>
      <c r="E2865" s="631"/>
      <c r="F2865" s="631">
        <f t="shared" si="101"/>
        <v>22.706</v>
      </c>
      <c r="G2865" s="631"/>
      <c r="H2865" s="993">
        <v>14.59</v>
      </c>
      <c r="I2865" s="96">
        <v>6.94</v>
      </c>
      <c r="J2865" s="308"/>
      <c r="K2865" s="789">
        <f t="shared" si="100"/>
        <v>21.53</v>
      </c>
      <c r="L2865" s="789"/>
      <c r="M2865" s="789"/>
      <c r="N2865" s="789"/>
      <c r="O2865" s="789"/>
      <c r="P2865" s="789"/>
      <c r="Q2865" s="789"/>
      <c r="R2865" s="789"/>
      <c r="S2865" s="631">
        <v>0</v>
      </c>
      <c r="T2865" s="997">
        <v>0</v>
      </c>
      <c r="U2865" s="395">
        <v>0</v>
      </c>
      <c r="V2865" s="631">
        <v>0</v>
      </c>
      <c r="W2865" s="631">
        <v>1.962</v>
      </c>
      <c r="X2865" s="631"/>
      <c r="Y2865" s="631">
        <f t="shared" si="102"/>
        <v>24.667999999999999</v>
      </c>
      <c r="Z2865" s="631"/>
      <c r="AA2865" s="631">
        <v>0.625</v>
      </c>
      <c r="AB2865" s="631">
        <v>327.39999999999998</v>
      </c>
      <c r="AC2865" s="631">
        <v>1.91</v>
      </c>
      <c r="AD2865" s="631">
        <v>0</v>
      </c>
      <c r="AE2865" s="631"/>
      <c r="AF2865" s="592">
        <v>334.33</v>
      </c>
      <c r="AG2865" s="592">
        <v>1.8</v>
      </c>
      <c r="AL2865" s="991">
        <v>0</v>
      </c>
    </row>
    <row r="2866" spans="1:38" x14ac:dyDescent="0.2">
      <c r="A2866" s="988">
        <v>39382</v>
      </c>
      <c r="B2866" s="631">
        <v>20.16</v>
      </c>
      <c r="C2866" s="631"/>
      <c r="D2866" s="631">
        <v>6.42</v>
      </c>
      <c r="E2866" s="631"/>
      <c r="F2866" s="631">
        <f t="shared" si="101"/>
        <v>26.58</v>
      </c>
      <c r="G2866" s="631"/>
      <c r="H2866" s="993">
        <v>20.04</v>
      </c>
      <c r="I2866" s="96">
        <v>7.43</v>
      </c>
      <c r="J2866" s="308"/>
      <c r="K2866" s="789">
        <f t="shared" si="100"/>
        <v>27.47</v>
      </c>
      <c r="L2866" s="789"/>
      <c r="M2866" s="789"/>
      <c r="N2866" s="789"/>
      <c r="O2866" s="789"/>
      <c r="P2866" s="789"/>
      <c r="Q2866" s="789"/>
      <c r="R2866" s="789"/>
      <c r="S2866" s="631">
        <v>0</v>
      </c>
      <c r="T2866" s="997">
        <v>0</v>
      </c>
      <c r="U2866" s="395">
        <v>0</v>
      </c>
      <c r="V2866" s="631">
        <v>0</v>
      </c>
      <c r="W2866" s="631">
        <v>1.81</v>
      </c>
      <c r="X2866" s="631"/>
      <c r="Y2866" s="631">
        <f t="shared" si="102"/>
        <v>28.389999999999997</v>
      </c>
      <c r="Z2866" s="631"/>
      <c r="AA2866" s="631">
        <v>0.83299999999999996</v>
      </c>
      <c r="AB2866" s="631">
        <v>328.3</v>
      </c>
      <c r="AC2866" s="631">
        <v>0</v>
      </c>
      <c r="AD2866" s="631">
        <v>0</v>
      </c>
      <c r="AE2866" s="631"/>
      <c r="AF2866" s="592">
        <v>334.1</v>
      </c>
      <c r="AG2866" s="592">
        <v>0.34</v>
      </c>
      <c r="AL2866" s="991">
        <v>0</v>
      </c>
    </row>
    <row r="2867" spans="1:38" x14ac:dyDescent="0.2">
      <c r="A2867" s="988">
        <v>39383</v>
      </c>
      <c r="B2867" s="631">
        <v>19.63</v>
      </c>
      <c r="C2867" s="631"/>
      <c r="D2867" s="631">
        <v>6.431</v>
      </c>
      <c r="E2867" s="631"/>
      <c r="F2867" s="631">
        <f t="shared" si="101"/>
        <v>26.061</v>
      </c>
      <c r="G2867" s="631"/>
      <c r="H2867" s="993">
        <v>18.75</v>
      </c>
      <c r="I2867" s="96">
        <v>7.18</v>
      </c>
      <c r="J2867" s="308"/>
      <c r="K2867" s="789">
        <f t="shared" si="100"/>
        <v>25.93</v>
      </c>
      <c r="L2867" s="789"/>
      <c r="M2867" s="789"/>
      <c r="N2867" s="789"/>
      <c r="O2867" s="789"/>
      <c r="P2867" s="789"/>
      <c r="Q2867" s="789"/>
      <c r="R2867" s="789"/>
      <c r="S2867" s="631">
        <v>0</v>
      </c>
      <c r="T2867" s="997">
        <v>0</v>
      </c>
      <c r="U2867" s="395">
        <v>0</v>
      </c>
      <c r="V2867" s="631">
        <v>0</v>
      </c>
      <c r="W2867" s="631">
        <v>1.823</v>
      </c>
      <c r="X2867" s="631"/>
      <c r="Y2867" s="631">
        <f t="shared" si="102"/>
        <v>27.884</v>
      </c>
      <c r="Z2867" s="631"/>
      <c r="AA2867" s="631">
        <v>0.66600000000000004</v>
      </c>
      <c r="AB2867" s="631">
        <v>328.5</v>
      </c>
      <c r="AC2867" s="631">
        <v>0</v>
      </c>
      <c r="AD2867" s="631">
        <v>0</v>
      </c>
      <c r="AE2867" s="631"/>
      <c r="AF2867" s="592">
        <v>333.89</v>
      </c>
      <c r="AG2867" s="592">
        <v>0</v>
      </c>
      <c r="AL2867" s="991">
        <v>0</v>
      </c>
    </row>
    <row r="2868" spans="1:38" x14ac:dyDescent="0.2">
      <c r="A2868" s="988">
        <v>39384</v>
      </c>
      <c r="B2868" s="592">
        <v>18.66</v>
      </c>
      <c r="C2868" s="592"/>
      <c r="D2868" s="592">
        <v>6.27</v>
      </c>
      <c r="E2868" s="592"/>
      <c r="F2868" s="592">
        <f t="shared" si="101"/>
        <v>24.93</v>
      </c>
      <c r="G2868" s="592"/>
      <c r="H2868" s="993">
        <v>18.670000000000002</v>
      </c>
      <c r="I2868" s="96">
        <v>7.02</v>
      </c>
      <c r="J2868" s="308"/>
      <c r="K2868" s="789">
        <f t="shared" si="100"/>
        <v>25.69</v>
      </c>
      <c r="L2868" s="789"/>
      <c r="M2868" s="789"/>
      <c r="N2868" s="789"/>
      <c r="O2868" s="789"/>
      <c r="P2868" s="789"/>
      <c r="Q2868" s="789"/>
      <c r="R2868" s="789"/>
      <c r="S2868" s="592">
        <v>0</v>
      </c>
      <c r="T2868" s="990">
        <v>0</v>
      </c>
      <c r="U2868" s="473">
        <v>0</v>
      </c>
      <c r="V2868" s="592">
        <v>0</v>
      </c>
      <c r="W2868" s="631">
        <v>1.825</v>
      </c>
      <c r="X2868" s="631"/>
      <c r="Y2868" s="592">
        <f t="shared" si="102"/>
        <v>26.754999999999999</v>
      </c>
      <c r="Z2868" s="592"/>
      <c r="AA2868" s="631">
        <v>0.3</v>
      </c>
      <c r="AB2868" s="631">
        <v>328.6</v>
      </c>
      <c r="AC2868" s="631">
        <v>0</v>
      </c>
      <c r="AD2868" s="631">
        <v>0</v>
      </c>
      <c r="AE2868" s="631"/>
      <c r="AF2868" s="592">
        <v>333.78</v>
      </c>
      <c r="AG2868" s="592">
        <v>0</v>
      </c>
      <c r="AL2868" s="991">
        <v>0</v>
      </c>
    </row>
    <row r="2869" spans="1:38" x14ac:dyDescent="0.2">
      <c r="A2869" s="988">
        <v>39385</v>
      </c>
      <c r="B2869" s="592">
        <v>16.8</v>
      </c>
      <c r="C2869" s="592"/>
      <c r="D2869" s="592">
        <v>6.343</v>
      </c>
      <c r="E2869" s="592"/>
      <c r="F2869" s="592">
        <f t="shared" si="101"/>
        <v>23.143000000000001</v>
      </c>
      <c r="G2869" s="592"/>
      <c r="H2869" s="993">
        <v>16.79</v>
      </c>
      <c r="I2869" s="96">
        <v>7.34</v>
      </c>
      <c r="J2869" s="308"/>
      <c r="K2869" s="789">
        <f t="shared" si="100"/>
        <v>24.13</v>
      </c>
      <c r="L2869" s="789"/>
      <c r="M2869" s="789"/>
      <c r="N2869" s="789"/>
      <c r="O2869" s="789"/>
      <c r="P2869" s="789"/>
      <c r="Q2869" s="789"/>
      <c r="R2869" s="789"/>
      <c r="S2869" s="592">
        <v>0</v>
      </c>
      <c r="T2869" s="990">
        <v>0</v>
      </c>
      <c r="U2869" s="473">
        <v>0</v>
      </c>
      <c r="V2869" s="592">
        <v>0</v>
      </c>
      <c r="W2869" s="592">
        <v>1.831</v>
      </c>
      <c r="X2869" s="592"/>
      <c r="Y2869" s="592">
        <f t="shared" si="102"/>
        <v>24.974</v>
      </c>
      <c r="Z2869" s="592"/>
      <c r="AA2869" s="592">
        <v>0</v>
      </c>
      <c r="AB2869" s="592">
        <v>328.7</v>
      </c>
      <c r="AC2869" s="592">
        <v>0</v>
      </c>
      <c r="AD2869" s="592">
        <v>0</v>
      </c>
      <c r="AE2869" s="592"/>
      <c r="AF2869" s="1000">
        <v>333.45</v>
      </c>
      <c r="AG2869" s="592">
        <v>0</v>
      </c>
      <c r="AL2869" s="991">
        <v>0</v>
      </c>
    </row>
    <row r="2870" spans="1:38" x14ac:dyDescent="0.2">
      <c r="A2870" s="988">
        <v>39386</v>
      </c>
      <c r="B2870" s="592">
        <v>16.87</v>
      </c>
      <c r="C2870" s="592"/>
      <c r="D2870" s="592">
        <v>6.6050000000000004</v>
      </c>
      <c r="E2870" s="592"/>
      <c r="F2870" s="592">
        <f t="shared" si="101"/>
        <v>23.475000000000001</v>
      </c>
      <c r="G2870" s="592"/>
      <c r="H2870" s="992">
        <v>16.87</v>
      </c>
      <c r="I2870" s="338">
        <v>7.57</v>
      </c>
      <c r="J2870" s="831"/>
      <c r="K2870" s="789">
        <f t="shared" si="100"/>
        <v>24.44</v>
      </c>
      <c r="L2870" s="789"/>
      <c r="M2870" s="789"/>
      <c r="N2870" s="789"/>
      <c r="O2870" s="789"/>
      <c r="P2870" s="789"/>
      <c r="Q2870" s="789"/>
      <c r="R2870" s="789"/>
      <c r="S2870" s="592">
        <v>0</v>
      </c>
      <c r="T2870" s="990">
        <v>0</v>
      </c>
      <c r="U2870" s="473">
        <v>0</v>
      </c>
      <c r="V2870" s="592">
        <v>0</v>
      </c>
      <c r="W2870" s="592">
        <v>1.9</v>
      </c>
      <c r="X2870" s="592"/>
      <c r="Y2870" s="592">
        <f t="shared" si="102"/>
        <v>25.375</v>
      </c>
      <c r="Z2870" s="592"/>
      <c r="AA2870" s="592">
        <v>0</v>
      </c>
      <c r="AB2870" s="592">
        <v>328.8</v>
      </c>
      <c r="AC2870" s="592">
        <v>0</v>
      </c>
      <c r="AD2870" s="592">
        <v>0</v>
      </c>
      <c r="AE2870" s="592"/>
      <c r="AF2870" s="592">
        <v>333.25</v>
      </c>
      <c r="AG2870" s="592">
        <v>0</v>
      </c>
      <c r="AL2870" s="991">
        <v>0</v>
      </c>
    </row>
    <row r="2871" spans="1:38" x14ac:dyDescent="0.2">
      <c r="A2871" s="988">
        <v>39387</v>
      </c>
      <c r="B2871" s="592">
        <v>23.81</v>
      </c>
      <c r="C2871" s="592"/>
      <c r="D2871" s="592">
        <v>0.29599999999999999</v>
      </c>
      <c r="E2871" s="592"/>
      <c r="F2871" s="592">
        <f t="shared" si="101"/>
        <v>24.105999999999998</v>
      </c>
      <c r="G2871" s="592"/>
      <c r="H2871" s="989">
        <v>23.92</v>
      </c>
      <c r="I2871" s="308">
        <v>0.48</v>
      </c>
      <c r="J2871" s="308"/>
      <c r="K2871" s="789">
        <f>H2871+I2871</f>
        <v>24.400000000000002</v>
      </c>
      <c r="L2871" s="789"/>
      <c r="M2871" s="789"/>
      <c r="N2871" s="789"/>
      <c r="O2871" s="789"/>
      <c r="P2871" s="789"/>
      <c r="Q2871" s="789"/>
      <c r="R2871" s="789"/>
      <c r="S2871" s="592">
        <v>0</v>
      </c>
      <c r="T2871" s="990">
        <v>0</v>
      </c>
      <c r="U2871" s="473">
        <v>0</v>
      </c>
      <c r="V2871" s="592">
        <v>0</v>
      </c>
      <c r="W2871" s="592">
        <v>1.8580000000000001</v>
      </c>
      <c r="X2871" s="592"/>
      <c r="Y2871" s="592">
        <f t="shared" si="102"/>
        <v>25.963999999999999</v>
      </c>
      <c r="Z2871" s="592"/>
      <c r="AA2871" s="592">
        <v>0</v>
      </c>
      <c r="AB2871" s="592">
        <v>328.8</v>
      </c>
      <c r="AC2871" s="592">
        <v>0</v>
      </c>
      <c r="AD2871" s="592">
        <v>0</v>
      </c>
      <c r="AE2871" s="592"/>
      <c r="AF2871" s="631">
        <v>332.92</v>
      </c>
      <c r="AG2871" s="631">
        <v>0</v>
      </c>
      <c r="AL2871" s="991">
        <v>0</v>
      </c>
    </row>
    <row r="2872" spans="1:38" x14ac:dyDescent="0.2">
      <c r="A2872" s="988">
        <v>39388</v>
      </c>
      <c r="B2872" s="592">
        <v>23.43</v>
      </c>
      <c r="C2872" s="592"/>
      <c r="D2872" s="592">
        <v>0</v>
      </c>
      <c r="E2872" s="592"/>
      <c r="F2872" s="592">
        <f t="shared" si="101"/>
        <v>23.43</v>
      </c>
      <c r="G2872" s="592"/>
      <c r="H2872" s="992">
        <v>22.56</v>
      </c>
      <c r="I2872" s="96">
        <v>0</v>
      </c>
      <c r="J2872" s="308"/>
      <c r="K2872" s="789">
        <f t="shared" ref="K2872:K2900" si="103">H2872+I2872</f>
        <v>22.56</v>
      </c>
      <c r="L2872" s="789"/>
      <c r="M2872" s="789"/>
      <c r="N2872" s="789"/>
      <c r="O2872" s="789"/>
      <c r="P2872" s="789"/>
      <c r="Q2872" s="789"/>
      <c r="R2872" s="789"/>
      <c r="S2872" s="592">
        <v>0</v>
      </c>
      <c r="T2872" s="990">
        <v>0</v>
      </c>
      <c r="U2872" s="473">
        <v>0</v>
      </c>
      <c r="V2872" s="592">
        <v>0</v>
      </c>
      <c r="W2872" s="592">
        <v>0.98</v>
      </c>
      <c r="X2872" s="592"/>
      <c r="Y2872" s="592">
        <f t="shared" si="102"/>
        <v>24.41</v>
      </c>
      <c r="Z2872" s="592"/>
      <c r="AA2872" s="592">
        <v>0</v>
      </c>
      <c r="AB2872" s="592">
        <v>328.8</v>
      </c>
      <c r="AC2872" s="592">
        <v>0</v>
      </c>
      <c r="AD2872" s="592">
        <v>0</v>
      </c>
      <c r="AE2872" s="592"/>
      <c r="AF2872" s="631">
        <v>332.65</v>
      </c>
      <c r="AG2872" s="631">
        <v>0</v>
      </c>
      <c r="AL2872" s="991">
        <v>0</v>
      </c>
    </row>
    <row r="2873" spans="1:38" x14ac:dyDescent="0.2">
      <c r="A2873" s="988">
        <v>39389</v>
      </c>
      <c r="B2873" s="993">
        <v>18.149999999999999</v>
      </c>
      <c r="C2873" s="993"/>
      <c r="D2873" s="592">
        <v>6.0819999999999999</v>
      </c>
      <c r="E2873" s="592"/>
      <c r="F2873" s="592">
        <f t="shared" si="101"/>
        <v>24.231999999999999</v>
      </c>
      <c r="G2873" s="592"/>
      <c r="H2873" s="992">
        <v>16.89</v>
      </c>
      <c r="I2873" s="96">
        <v>7.64</v>
      </c>
      <c r="J2873" s="308"/>
      <c r="K2873" s="789">
        <f t="shared" si="103"/>
        <v>24.53</v>
      </c>
      <c r="L2873" s="789"/>
      <c r="M2873" s="789"/>
      <c r="N2873" s="789"/>
      <c r="O2873" s="789"/>
      <c r="P2873" s="789"/>
      <c r="Q2873" s="789"/>
      <c r="R2873" s="789"/>
      <c r="S2873" s="592">
        <v>0</v>
      </c>
      <c r="T2873" s="990">
        <v>0</v>
      </c>
      <c r="U2873" s="473">
        <v>0</v>
      </c>
      <c r="V2873" s="592">
        <v>0</v>
      </c>
      <c r="W2873" s="592">
        <v>2.1760000000000002</v>
      </c>
      <c r="X2873" s="592"/>
      <c r="Y2873" s="592">
        <f t="shared" si="102"/>
        <v>26.408000000000001</v>
      </c>
      <c r="Z2873" s="592"/>
      <c r="AA2873" s="592">
        <v>0</v>
      </c>
      <c r="AB2873" s="592">
        <v>328.8</v>
      </c>
      <c r="AC2873" s="592">
        <v>0</v>
      </c>
      <c r="AD2873" s="592">
        <v>0</v>
      </c>
      <c r="AE2873" s="592"/>
      <c r="AF2873" s="592">
        <v>332.31</v>
      </c>
      <c r="AG2873" s="592">
        <v>0</v>
      </c>
      <c r="AL2873" s="991">
        <v>0</v>
      </c>
    </row>
    <row r="2874" spans="1:38" x14ac:dyDescent="0.2">
      <c r="A2874" s="988">
        <v>39390</v>
      </c>
      <c r="B2874" s="592">
        <v>16.95</v>
      </c>
      <c r="C2874" s="592"/>
      <c r="D2874" s="592">
        <v>5.5960000000000001</v>
      </c>
      <c r="E2874" s="592"/>
      <c r="F2874" s="592">
        <f t="shared" si="101"/>
        <v>22.545999999999999</v>
      </c>
      <c r="G2874" s="592"/>
      <c r="H2874" s="992">
        <v>16.02</v>
      </c>
      <c r="I2874" s="96">
        <v>7.5</v>
      </c>
      <c r="J2874" s="308"/>
      <c r="K2874" s="789">
        <f t="shared" si="103"/>
        <v>23.52</v>
      </c>
      <c r="L2874" s="789"/>
      <c r="M2874" s="789"/>
      <c r="N2874" s="789"/>
      <c r="O2874" s="789"/>
      <c r="P2874" s="789"/>
      <c r="Q2874" s="789"/>
      <c r="R2874" s="789"/>
      <c r="S2874" s="592">
        <v>0</v>
      </c>
      <c r="T2874" s="990">
        <v>0</v>
      </c>
      <c r="U2874" s="473">
        <v>0</v>
      </c>
      <c r="V2874" s="592">
        <v>0</v>
      </c>
      <c r="W2874" s="631">
        <v>1.887</v>
      </c>
      <c r="X2874" s="631"/>
      <c r="Y2874" s="592">
        <f t="shared" si="102"/>
        <v>24.433</v>
      </c>
      <c r="Z2874" s="592"/>
      <c r="AA2874" s="592">
        <v>0</v>
      </c>
      <c r="AB2874" s="631">
        <v>328.7</v>
      </c>
      <c r="AC2874" s="631">
        <v>0</v>
      </c>
      <c r="AD2874" s="631">
        <v>0</v>
      </c>
      <c r="AE2874" s="631"/>
      <c r="AF2874" s="631">
        <v>332.2</v>
      </c>
      <c r="AG2874" s="631">
        <v>0</v>
      </c>
      <c r="AL2874" s="991">
        <v>0</v>
      </c>
    </row>
    <row r="2875" spans="1:38" x14ac:dyDescent="0.2">
      <c r="A2875" s="988">
        <v>39391</v>
      </c>
      <c r="B2875" s="592">
        <v>17.32</v>
      </c>
      <c r="C2875" s="592"/>
      <c r="D2875" s="592">
        <v>6.2709999999999999</v>
      </c>
      <c r="E2875" s="592"/>
      <c r="F2875" s="592">
        <f t="shared" si="101"/>
        <v>23.591000000000001</v>
      </c>
      <c r="G2875" s="592"/>
      <c r="H2875" s="993">
        <v>17.32</v>
      </c>
      <c r="I2875" s="96">
        <v>7.95</v>
      </c>
      <c r="J2875" s="308"/>
      <c r="K2875" s="789">
        <f t="shared" si="103"/>
        <v>25.27</v>
      </c>
      <c r="L2875" s="789"/>
      <c r="M2875" s="789"/>
      <c r="N2875" s="789"/>
      <c r="O2875" s="789"/>
      <c r="P2875" s="789"/>
      <c r="Q2875" s="789"/>
      <c r="R2875" s="789"/>
      <c r="S2875" s="592">
        <v>0</v>
      </c>
      <c r="T2875" s="990">
        <v>0</v>
      </c>
      <c r="U2875" s="473">
        <v>0</v>
      </c>
      <c r="V2875" s="592">
        <v>0</v>
      </c>
      <c r="W2875" s="631">
        <v>1.78</v>
      </c>
      <c r="X2875" s="631"/>
      <c r="Y2875" s="592">
        <f t="shared" si="102"/>
        <v>25.371000000000002</v>
      </c>
      <c r="Z2875" s="592"/>
      <c r="AA2875" s="592">
        <v>0</v>
      </c>
      <c r="AB2875" s="631">
        <v>328.7</v>
      </c>
      <c r="AC2875" s="631">
        <v>0</v>
      </c>
      <c r="AD2875" s="631">
        <v>0</v>
      </c>
      <c r="AE2875" s="631"/>
      <c r="AF2875" s="631">
        <v>332</v>
      </c>
      <c r="AG2875" s="631">
        <v>0</v>
      </c>
      <c r="AL2875" s="991">
        <v>0</v>
      </c>
    </row>
    <row r="2876" spans="1:38" x14ac:dyDescent="0.2">
      <c r="A2876" s="988">
        <v>39392</v>
      </c>
      <c r="B2876" s="592">
        <v>17.02</v>
      </c>
      <c r="C2876" s="592"/>
      <c r="D2876" s="592">
        <v>6.399</v>
      </c>
      <c r="E2876" s="592"/>
      <c r="F2876" s="592">
        <f t="shared" si="101"/>
        <v>23.419</v>
      </c>
      <c r="G2876" s="592"/>
      <c r="H2876" s="993">
        <v>15.87</v>
      </c>
      <c r="I2876" s="96">
        <v>7.94</v>
      </c>
      <c r="J2876" s="308"/>
      <c r="K2876" s="789">
        <f t="shared" si="103"/>
        <v>23.81</v>
      </c>
      <c r="L2876" s="789"/>
      <c r="M2876" s="789"/>
      <c r="N2876" s="789"/>
      <c r="O2876" s="789"/>
      <c r="P2876" s="789"/>
      <c r="Q2876" s="789"/>
      <c r="R2876" s="789"/>
      <c r="S2876" s="592">
        <v>0</v>
      </c>
      <c r="T2876" s="990">
        <v>0</v>
      </c>
      <c r="U2876" s="473">
        <v>0</v>
      </c>
      <c r="V2876" s="592">
        <v>0</v>
      </c>
      <c r="W2876" s="631">
        <v>1.6830000000000001</v>
      </c>
      <c r="X2876" s="631"/>
      <c r="Y2876" s="592">
        <f t="shared" si="102"/>
        <v>25.102</v>
      </c>
      <c r="Z2876" s="592"/>
      <c r="AA2876" s="592">
        <v>0</v>
      </c>
      <c r="AB2876" s="592">
        <v>328.7</v>
      </c>
      <c r="AC2876" s="592">
        <v>0</v>
      </c>
      <c r="AD2876" s="592">
        <v>0</v>
      </c>
      <c r="AE2876" s="592"/>
      <c r="AF2876" s="592">
        <v>331.7</v>
      </c>
      <c r="AG2876" s="592">
        <v>0</v>
      </c>
      <c r="AL2876" s="991">
        <v>0</v>
      </c>
    </row>
    <row r="2877" spans="1:38" x14ac:dyDescent="0.2">
      <c r="A2877" s="988">
        <v>39393</v>
      </c>
      <c r="B2877" s="592">
        <v>16.329999999999998</v>
      </c>
      <c r="C2877" s="592"/>
      <c r="D2877" s="592">
        <v>6.4640000000000004</v>
      </c>
      <c r="E2877" s="592"/>
      <c r="F2877" s="592">
        <f t="shared" si="101"/>
        <v>22.793999999999997</v>
      </c>
      <c r="G2877" s="592"/>
      <c r="H2877" s="993">
        <v>16.13</v>
      </c>
      <c r="I2877" s="96">
        <v>8.16</v>
      </c>
      <c r="J2877" s="308"/>
      <c r="K2877" s="789">
        <f t="shared" si="103"/>
        <v>24.29</v>
      </c>
      <c r="L2877" s="789"/>
      <c r="M2877" s="789"/>
      <c r="N2877" s="789"/>
      <c r="O2877" s="789"/>
      <c r="P2877" s="789"/>
      <c r="Q2877" s="789"/>
      <c r="R2877" s="789"/>
      <c r="S2877" s="592">
        <v>0</v>
      </c>
      <c r="T2877" s="990">
        <v>0</v>
      </c>
      <c r="U2877" s="473">
        <v>0</v>
      </c>
      <c r="V2877" s="592">
        <v>0</v>
      </c>
      <c r="W2877" s="592">
        <v>1.831</v>
      </c>
      <c r="X2877" s="592"/>
      <c r="Y2877" s="592">
        <f t="shared" si="102"/>
        <v>24.624999999999996</v>
      </c>
      <c r="Z2877" s="592"/>
      <c r="AA2877" s="592">
        <v>0</v>
      </c>
      <c r="AB2877" s="592">
        <v>328.7</v>
      </c>
      <c r="AC2877" s="592">
        <v>0</v>
      </c>
      <c r="AD2877" s="592">
        <v>0</v>
      </c>
      <c r="AE2877" s="592"/>
      <c r="AF2877" s="592">
        <v>331.45</v>
      </c>
      <c r="AG2877" s="592">
        <v>0</v>
      </c>
      <c r="AL2877" s="991">
        <v>0</v>
      </c>
    </row>
    <row r="2878" spans="1:38" x14ac:dyDescent="0.2">
      <c r="A2878" s="988">
        <v>39394</v>
      </c>
      <c r="B2878" s="631">
        <v>17.39</v>
      </c>
      <c r="C2878" s="631"/>
      <c r="D2878" s="592">
        <v>6.2115999999999998</v>
      </c>
      <c r="E2878" s="592"/>
      <c r="F2878" s="592">
        <f t="shared" si="101"/>
        <v>23.601600000000001</v>
      </c>
      <c r="G2878" s="592"/>
      <c r="H2878" s="993">
        <v>16.95</v>
      </c>
      <c r="I2878" s="96">
        <v>7.67</v>
      </c>
      <c r="J2878" s="308"/>
      <c r="K2878" s="789">
        <f t="shared" si="103"/>
        <v>24.619999999999997</v>
      </c>
      <c r="L2878" s="789"/>
      <c r="M2878" s="789"/>
      <c r="N2878" s="789"/>
      <c r="O2878" s="789"/>
      <c r="P2878" s="789"/>
      <c r="Q2878" s="789"/>
      <c r="R2878" s="789"/>
      <c r="S2878" s="592">
        <v>0</v>
      </c>
      <c r="T2878" s="990">
        <v>0</v>
      </c>
      <c r="U2878" s="473">
        <v>0</v>
      </c>
      <c r="V2878" s="592">
        <v>0</v>
      </c>
      <c r="W2878" s="631">
        <v>1.7889999999999999</v>
      </c>
      <c r="X2878" s="631"/>
      <c r="Y2878" s="592">
        <f t="shared" si="102"/>
        <v>25.390600000000003</v>
      </c>
      <c r="Z2878" s="592"/>
      <c r="AA2878" s="592">
        <v>0</v>
      </c>
      <c r="AB2878" s="592">
        <v>328.7</v>
      </c>
      <c r="AC2878" s="592">
        <v>0</v>
      </c>
      <c r="AD2878" s="592">
        <v>0</v>
      </c>
      <c r="AE2878" s="592"/>
      <c r="AF2878" s="1000">
        <v>331.15</v>
      </c>
      <c r="AG2878" s="592">
        <v>0</v>
      </c>
      <c r="AL2878" s="991">
        <v>0</v>
      </c>
    </row>
    <row r="2879" spans="1:38" x14ac:dyDescent="0.2">
      <c r="A2879" s="988">
        <v>39395</v>
      </c>
      <c r="B2879" s="592">
        <v>15.32</v>
      </c>
      <c r="C2879" s="592"/>
      <c r="D2879" s="592">
        <v>6.4240000000000004</v>
      </c>
      <c r="E2879" s="592"/>
      <c r="F2879" s="592">
        <f t="shared" si="101"/>
        <v>21.744</v>
      </c>
      <c r="G2879" s="592"/>
      <c r="H2879" s="993">
        <v>15.06</v>
      </c>
      <c r="I2879" s="96">
        <v>7.85</v>
      </c>
      <c r="J2879" s="308"/>
      <c r="K2879" s="789">
        <f t="shared" si="103"/>
        <v>22.91</v>
      </c>
      <c r="L2879" s="789"/>
      <c r="M2879" s="789"/>
      <c r="N2879" s="789"/>
      <c r="O2879" s="789"/>
      <c r="P2879" s="789"/>
      <c r="Q2879" s="789"/>
      <c r="R2879" s="789"/>
      <c r="S2879" s="592">
        <v>0</v>
      </c>
      <c r="T2879" s="990">
        <v>0</v>
      </c>
      <c r="U2879" s="473">
        <v>0</v>
      </c>
      <c r="V2879" s="592">
        <v>0</v>
      </c>
      <c r="W2879" s="631">
        <v>1.8120000000000001</v>
      </c>
      <c r="X2879" s="631"/>
      <c r="Y2879" s="592">
        <f t="shared" si="102"/>
        <v>23.556000000000001</v>
      </c>
      <c r="Z2879" s="592"/>
      <c r="AA2879" s="592">
        <v>0</v>
      </c>
      <c r="AB2879" s="592">
        <v>328.7</v>
      </c>
      <c r="AC2879" s="592">
        <v>0</v>
      </c>
      <c r="AD2879" s="592">
        <v>0</v>
      </c>
      <c r="AE2879" s="592"/>
      <c r="AF2879" s="592">
        <v>330.76</v>
      </c>
      <c r="AG2879" s="592">
        <v>0</v>
      </c>
      <c r="AL2879" s="991">
        <v>0</v>
      </c>
    </row>
    <row r="2880" spans="1:38" x14ac:dyDescent="0.2">
      <c r="A2880" s="988">
        <v>39396</v>
      </c>
      <c r="B2880" s="592">
        <v>15.43</v>
      </c>
      <c r="C2880" s="592"/>
      <c r="D2880" s="631">
        <v>6.556</v>
      </c>
      <c r="E2880" s="631"/>
      <c r="F2880" s="592">
        <f t="shared" si="101"/>
        <v>21.986000000000001</v>
      </c>
      <c r="G2880" s="592"/>
      <c r="H2880" s="993">
        <v>15.02</v>
      </c>
      <c r="I2880" s="96">
        <v>8</v>
      </c>
      <c r="J2880" s="308"/>
      <c r="K2880" s="789">
        <f t="shared" si="103"/>
        <v>23.02</v>
      </c>
      <c r="L2880" s="789"/>
      <c r="M2880" s="789"/>
      <c r="N2880" s="789"/>
      <c r="O2880" s="789"/>
      <c r="P2880" s="789"/>
      <c r="Q2880" s="789"/>
      <c r="R2880" s="789"/>
      <c r="S2880" s="592">
        <v>0</v>
      </c>
      <c r="T2880" s="990">
        <v>0</v>
      </c>
      <c r="U2880" s="473">
        <v>0</v>
      </c>
      <c r="V2880" s="592">
        <v>0</v>
      </c>
      <c r="W2880" s="631">
        <v>1.7769999999999999</v>
      </c>
      <c r="X2880" s="631"/>
      <c r="Y2880" s="592">
        <f t="shared" si="102"/>
        <v>23.763000000000002</v>
      </c>
      <c r="Z2880" s="592"/>
      <c r="AA2880" s="592">
        <v>0</v>
      </c>
      <c r="AB2880" s="631">
        <v>328.7</v>
      </c>
      <c r="AC2880" s="631">
        <v>0</v>
      </c>
      <c r="AD2880" s="631">
        <v>0</v>
      </c>
      <c r="AE2880" s="631"/>
      <c r="AF2880" s="592">
        <v>330.63</v>
      </c>
      <c r="AG2880" s="592">
        <v>0</v>
      </c>
      <c r="AL2880" s="991">
        <v>0</v>
      </c>
    </row>
    <row r="2881" spans="1:38" x14ac:dyDescent="0.2">
      <c r="A2881" s="988">
        <v>39397</v>
      </c>
      <c r="B2881" s="592">
        <v>14.29</v>
      </c>
      <c r="C2881" s="592"/>
      <c r="D2881" s="592">
        <v>6.5209999999999999</v>
      </c>
      <c r="E2881" s="592"/>
      <c r="F2881" s="592">
        <f t="shared" si="101"/>
        <v>20.811</v>
      </c>
      <c r="G2881" s="592"/>
      <c r="H2881" s="993">
        <v>15.81</v>
      </c>
      <c r="I2881" s="96">
        <v>8</v>
      </c>
      <c r="J2881" s="308"/>
      <c r="K2881" s="789">
        <f t="shared" si="103"/>
        <v>23.810000000000002</v>
      </c>
      <c r="L2881" s="789"/>
      <c r="M2881" s="789"/>
      <c r="N2881" s="789"/>
      <c r="O2881" s="789"/>
      <c r="P2881" s="789"/>
      <c r="Q2881" s="789"/>
      <c r="R2881" s="789"/>
      <c r="S2881" s="592">
        <v>0</v>
      </c>
      <c r="T2881" s="990">
        <v>0</v>
      </c>
      <c r="U2881" s="473">
        <v>0</v>
      </c>
      <c r="V2881" s="592">
        <v>0</v>
      </c>
      <c r="W2881" s="631">
        <v>1.8240000000000001</v>
      </c>
      <c r="X2881" s="631"/>
      <c r="Y2881" s="592">
        <f t="shared" si="102"/>
        <v>22.635000000000002</v>
      </c>
      <c r="Z2881" s="592"/>
      <c r="AA2881" s="592">
        <v>0</v>
      </c>
      <c r="AB2881" s="592">
        <v>328.7</v>
      </c>
      <c r="AC2881" s="592">
        <v>0</v>
      </c>
      <c r="AD2881" s="592">
        <v>0</v>
      </c>
      <c r="AE2881" s="592"/>
      <c r="AF2881" s="1000">
        <v>330.29</v>
      </c>
      <c r="AG2881" s="592">
        <v>0</v>
      </c>
      <c r="AL2881" s="991">
        <v>0</v>
      </c>
    </row>
    <row r="2882" spans="1:38" x14ac:dyDescent="0.2">
      <c r="A2882" s="988">
        <v>39398</v>
      </c>
      <c r="B2882" s="592">
        <v>15.88</v>
      </c>
      <c r="C2882" s="592"/>
      <c r="D2882" s="592">
        <v>6.46</v>
      </c>
      <c r="E2882" s="592"/>
      <c r="F2882" s="592">
        <f t="shared" si="101"/>
        <v>22.34</v>
      </c>
      <c r="G2882" s="592"/>
      <c r="H2882" s="993">
        <v>15.05</v>
      </c>
      <c r="I2882" s="96">
        <v>7.73</v>
      </c>
      <c r="J2882" s="308"/>
      <c r="K2882" s="789">
        <f t="shared" si="103"/>
        <v>22.78</v>
      </c>
      <c r="L2882" s="789"/>
      <c r="M2882" s="789"/>
      <c r="N2882" s="789"/>
      <c r="O2882" s="789"/>
      <c r="P2882" s="789"/>
      <c r="Q2882" s="789"/>
      <c r="R2882" s="789"/>
      <c r="S2882" s="592">
        <v>0</v>
      </c>
      <c r="T2882" s="990">
        <v>0</v>
      </c>
      <c r="U2882" s="473">
        <v>0</v>
      </c>
      <c r="V2882" s="592">
        <v>0</v>
      </c>
      <c r="W2882" s="631">
        <v>1.8520000000000001</v>
      </c>
      <c r="X2882" s="631"/>
      <c r="Y2882" s="592">
        <f t="shared" si="102"/>
        <v>24.192</v>
      </c>
      <c r="Z2882" s="592"/>
      <c r="AA2882" s="592">
        <v>0</v>
      </c>
      <c r="AB2882" s="592">
        <v>328.7</v>
      </c>
      <c r="AC2882" s="592">
        <v>0</v>
      </c>
      <c r="AD2882" s="592">
        <v>0</v>
      </c>
      <c r="AE2882" s="592"/>
      <c r="AF2882" s="592">
        <v>330.05</v>
      </c>
      <c r="AG2882" s="592">
        <v>0</v>
      </c>
      <c r="AL2882" s="991">
        <v>0</v>
      </c>
    </row>
    <row r="2883" spans="1:38" x14ac:dyDescent="0.2">
      <c r="A2883" s="988">
        <v>39399</v>
      </c>
      <c r="B2883" s="592">
        <v>15.88</v>
      </c>
      <c r="C2883" s="592"/>
      <c r="D2883" s="592">
        <v>6.55</v>
      </c>
      <c r="E2883" s="592"/>
      <c r="F2883" s="592">
        <f t="shared" si="101"/>
        <v>22.43</v>
      </c>
      <c r="G2883" s="592"/>
      <c r="H2883" s="993">
        <v>15.35</v>
      </c>
      <c r="I2883" s="96">
        <v>8.19</v>
      </c>
      <c r="J2883" s="308"/>
      <c r="K2883" s="789">
        <f t="shared" si="103"/>
        <v>23.54</v>
      </c>
      <c r="L2883" s="789"/>
      <c r="M2883" s="789"/>
      <c r="N2883" s="789"/>
      <c r="O2883" s="789"/>
      <c r="P2883" s="789"/>
      <c r="Q2883" s="789"/>
      <c r="R2883" s="789"/>
      <c r="S2883" s="592">
        <v>0</v>
      </c>
      <c r="T2883" s="990">
        <v>0</v>
      </c>
      <c r="U2883" s="473">
        <v>0</v>
      </c>
      <c r="V2883" s="592">
        <v>0</v>
      </c>
      <c r="W2883" s="592">
        <v>1.8420000000000001</v>
      </c>
      <c r="X2883" s="592"/>
      <c r="Y2883" s="592">
        <f t="shared" si="102"/>
        <v>24.271999999999998</v>
      </c>
      <c r="Z2883" s="592"/>
      <c r="AA2883" s="592">
        <v>0</v>
      </c>
      <c r="AB2883" s="631">
        <v>328.8</v>
      </c>
      <c r="AC2883" s="631">
        <v>0.04</v>
      </c>
      <c r="AD2883" s="631">
        <v>0</v>
      </c>
      <c r="AE2883" s="631"/>
      <c r="AF2883" s="631">
        <v>329.81</v>
      </c>
      <c r="AG2883" s="631">
        <v>0.05</v>
      </c>
      <c r="AL2883" s="995">
        <v>0</v>
      </c>
    </row>
    <row r="2884" spans="1:38" x14ac:dyDescent="0.2">
      <c r="A2884" s="988">
        <v>39400</v>
      </c>
      <c r="B2884" s="592">
        <v>15.73</v>
      </c>
      <c r="C2884" s="592"/>
      <c r="D2884" s="592">
        <v>6.3380000000000001</v>
      </c>
      <c r="E2884" s="592"/>
      <c r="F2884" s="592">
        <f t="shared" si="101"/>
        <v>22.068000000000001</v>
      </c>
      <c r="G2884" s="592"/>
      <c r="H2884" s="993">
        <v>15.31</v>
      </c>
      <c r="I2884" s="96">
        <v>8</v>
      </c>
      <c r="J2884" s="308"/>
      <c r="K2884" s="789">
        <f t="shared" si="103"/>
        <v>23.310000000000002</v>
      </c>
      <c r="L2884" s="789"/>
      <c r="M2884" s="789"/>
      <c r="N2884" s="789"/>
      <c r="O2884" s="789"/>
      <c r="P2884" s="789"/>
      <c r="Q2884" s="789"/>
      <c r="R2884" s="789"/>
      <c r="S2884" s="592">
        <v>0</v>
      </c>
      <c r="T2884" s="990">
        <v>0</v>
      </c>
      <c r="U2884" s="473">
        <v>0</v>
      </c>
      <c r="V2884" s="592">
        <v>0</v>
      </c>
      <c r="W2884" s="592">
        <v>1.8919999999999999</v>
      </c>
      <c r="X2884" s="592"/>
      <c r="Y2884" s="592">
        <f t="shared" si="102"/>
        <v>23.96</v>
      </c>
      <c r="Z2884" s="592"/>
      <c r="AA2884" s="592">
        <v>0</v>
      </c>
      <c r="AB2884" s="592">
        <v>328.8</v>
      </c>
      <c r="AC2884" s="592">
        <v>0.01</v>
      </c>
      <c r="AD2884" s="592">
        <v>0</v>
      </c>
      <c r="AE2884" s="592"/>
      <c r="AF2884" s="631">
        <v>329.58</v>
      </c>
      <c r="AG2884" s="631">
        <v>0</v>
      </c>
      <c r="AL2884" s="995">
        <v>0</v>
      </c>
    </row>
    <row r="2885" spans="1:38" x14ac:dyDescent="0.2">
      <c r="A2885" s="988">
        <v>39401</v>
      </c>
      <c r="B2885" s="592">
        <v>14.71</v>
      </c>
      <c r="C2885" s="592"/>
      <c r="D2885" s="592">
        <v>6.3630000000000004</v>
      </c>
      <c r="E2885" s="592"/>
      <c r="F2885" s="592">
        <f t="shared" si="101"/>
        <v>21.073</v>
      </c>
      <c r="G2885" s="592"/>
      <c r="H2885" s="993">
        <v>15.83</v>
      </c>
      <c r="I2885" s="96">
        <v>7.99</v>
      </c>
      <c r="J2885" s="308"/>
      <c r="K2885" s="789">
        <f t="shared" si="103"/>
        <v>23.82</v>
      </c>
      <c r="L2885" s="789"/>
      <c r="M2885" s="789"/>
      <c r="N2885" s="789"/>
      <c r="O2885" s="789"/>
      <c r="P2885" s="789"/>
      <c r="Q2885" s="789"/>
      <c r="R2885" s="789"/>
      <c r="S2885" s="592">
        <v>0</v>
      </c>
      <c r="T2885" s="990">
        <v>0</v>
      </c>
      <c r="U2885" s="473">
        <v>0</v>
      </c>
      <c r="V2885" s="592">
        <v>0</v>
      </c>
      <c r="W2885" s="592">
        <v>1.8380000000000001</v>
      </c>
      <c r="X2885" s="592"/>
      <c r="Y2885" s="592">
        <f t="shared" si="102"/>
        <v>22.911000000000001</v>
      </c>
      <c r="Z2885" s="592"/>
      <c r="AA2885" s="592">
        <v>0</v>
      </c>
      <c r="AB2885" s="592">
        <v>328.8</v>
      </c>
      <c r="AC2885" s="592">
        <v>0.02</v>
      </c>
      <c r="AD2885" s="592">
        <v>0</v>
      </c>
      <c r="AE2885" s="592"/>
      <c r="AF2885" s="592">
        <v>329.45</v>
      </c>
      <c r="AG2885" s="592">
        <v>0.28000000000000003</v>
      </c>
      <c r="AL2885" s="991">
        <v>0</v>
      </c>
    </row>
    <row r="2886" spans="1:38" x14ac:dyDescent="0.2">
      <c r="A2886" s="988">
        <v>39402</v>
      </c>
      <c r="B2886" s="592">
        <v>14.94</v>
      </c>
      <c r="C2886" s="592"/>
      <c r="D2886" s="592">
        <v>6.1</v>
      </c>
      <c r="E2886" s="592"/>
      <c r="F2886" s="592">
        <f t="shared" si="101"/>
        <v>21.04</v>
      </c>
      <c r="G2886" s="592"/>
      <c r="H2886" s="993">
        <v>15.86</v>
      </c>
      <c r="I2886" s="96">
        <v>7.95</v>
      </c>
      <c r="J2886" s="308"/>
      <c r="K2886" s="789">
        <f t="shared" si="103"/>
        <v>23.81</v>
      </c>
      <c r="L2886" s="789"/>
      <c r="M2886" s="789"/>
      <c r="N2886" s="789"/>
      <c r="O2886" s="789"/>
      <c r="P2886" s="789"/>
      <c r="Q2886" s="789"/>
      <c r="R2886" s="789"/>
      <c r="S2886" s="592">
        <v>0</v>
      </c>
      <c r="T2886" s="990">
        <v>0</v>
      </c>
      <c r="U2886" s="473">
        <v>0</v>
      </c>
      <c r="V2886" s="592">
        <v>0</v>
      </c>
      <c r="W2886" s="592">
        <v>1.75</v>
      </c>
      <c r="X2886" s="592"/>
      <c r="Y2886" s="592">
        <f t="shared" si="102"/>
        <v>22.79</v>
      </c>
      <c r="Z2886" s="592"/>
      <c r="AA2886" s="592">
        <v>0</v>
      </c>
      <c r="AB2886" s="592">
        <v>328.6</v>
      </c>
      <c r="AC2886" s="592">
        <v>0</v>
      </c>
      <c r="AD2886" s="592">
        <v>0</v>
      </c>
      <c r="AE2886" s="592"/>
      <c r="AF2886" s="996">
        <v>329.24</v>
      </c>
      <c r="AG2886" s="631">
        <v>0</v>
      </c>
      <c r="AL2886" s="991">
        <v>0</v>
      </c>
    </row>
    <row r="2887" spans="1:38" x14ac:dyDescent="0.2">
      <c r="A2887" s="988">
        <v>39403</v>
      </c>
      <c r="B2887" s="592">
        <v>16.72</v>
      </c>
      <c r="C2887" s="592"/>
      <c r="D2887" s="592">
        <v>4.2750000000000004</v>
      </c>
      <c r="E2887" s="592"/>
      <c r="F2887" s="592">
        <f t="shared" si="101"/>
        <v>20.994999999999997</v>
      </c>
      <c r="G2887" s="592"/>
      <c r="H2887" s="993">
        <v>15.17</v>
      </c>
      <c r="I2887" s="96">
        <v>6.1</v>
      </c>
      <c r="J2887" s="308"/>
      <c r="K2887" s="789">
        <f t="shared" si="103"/>
        <v>21.27</v>
      </c>
      <c r="L2887" s="789"/>
      <c r="M2887" s="789"/>
      <c r="N2887" s="789"/>
      <c r="O2887" s="789"/>
      <c r="P2887" s="789"/>
      <c r="Q2887" s="789"/>
      <c r="R2887" s="789"/>
      <c r="S2887" s="592">
        <v>0</v>
      </c>
      <c r="T2887" s="990">
        <v>0</v>
      </c>
      <c r="U2887" s="473">
        <v>0</v>
      </c>
      <c r="V2887" s="592">
        <v>0</v>
      </c>
      <c r="W2887" s="592">
        <v>1.79</v>
      </c>
      <c r="X2887" s="592"/>
      <c r="Y2887" s="592">
        <f t="shared" si="102"/>
        <v>22.784999999999997</v>
      </c>
      <c r="Z2887" s="592"/>
      <c r="AA2887" s="592">
        <v>0</v>
      </c>
      <c r="AB2887" s="592">
        <v>328.6</v>
      </c>
      <c r="AC2887" s="592">
        <v>0</v>
      </c>
      <c r="AD2887" s="592">
        <v>0</v>
      </c>
      <c r="AE2887" s="592"/>
      <c r="AF2887" s="592">
        <v>329</v>
      </c>
      <c r="AG2887" s="592">
        <v>0</v>
      </c>
      <c r="AL2887" s="991">
        <v>0</v>
      </c>
    </row>
    <row r="2888" spans="1:38" x14ac:dyDescent="0.2">
      <c r="A2888" s="988">
        <v>39404</v>
      </c>
      <c r="B2888" s="592">
        <v>16.14</v>
      </c>
      <c r="C2888" s="592"/>
      <c r="D2888" s="592">
        <v>4.7560000000000002</v>
      </c>
      <c r="E2888" s="592"/>
      <c r="F2888" s="592">
        <f t="shared" si="101"/>
        <v>20.896000000000001</v>
      </c>
      <c r="G2888" s="592"/>
      <c r="H2888" s="993">
        <v>14.76</v>
      </c>
      <c r="I2888" s="96">
        <v>6.02</v>
      </c>
      <c r="J2888" s="308"/>
      <c r="K2888" s="789">
        <f t="shared" si="103"/>
        <v>20.78</v>
      </c>
      <c r="L2888" s="789"/>
      <c r="M2888" s="789"/>
      <c r="N2888" s="789"/>
      <c r="O2888" s="789"/>
      <c r="P2888" s="789"/>
      <c r="Q2888" s="789"/>
      <c r="R2888" s="789"/>
      <c r="S2888" s="592">
        <v>0</v>
      </c>
      <c r="T2888" s="990">
        <v>0</v>
      </c>
      <c r="U2888" s="473">
        <v>0</v>
      </c>
      <c r="V2888" s="592">
        <v>0</v>
      </c>
      <c r="W2888" s="631">
        <v>1.7969999999999999</v>
      </c>
      <c r="X2888" s="631"/>
      <c r="Y2888" s="592">
        <f t="shared" si="102"/>
        <v>22.693000000000001</v>
      </c>
      <c r="Z2888" s="592"/>
      <c r="AA2888" s="592">
        <v>0</v>
      </c>
      <c r="AB2888" s="592">
        <v>328.6</v>
      </c>
      <c r="AC2888" s="592">
        <v>0</v>
      </c>
      <c r="AD2888" s="592">
        <v>0</v>
      </c>
      <c r="AE2888" s="592"/>
      <c r="AF2888" s="592">
        <v>328.8</v>
      </c>
      <c r="AG2888" s="592">
        <v>0</v>
      </c>
      <c r="AL2888" s="991">
        <v>0</v>
      </c>
    </row>
    <row r="2889" spans="1:38" x14ac:dyDescent="0.2">
      <c r="A2889" s="988">
        <v>39405</v>
      </c>
      <c r="B2889" s="592">
        <v>16.760000000000002</v>
      </c>
      <c r="C2889" s="592"/>
      <c r="D2889" s="592">
        <v>6.1429999999999998</v>
      </c>
      <c r="E2889" s="592"/>
      <c r="F2889" s="592">
        <f t="shared" si="101"/>
        <v>22.903000000000002</v>
      </c>
      <c r="G2889" s="592"/>
      <c r="H2889" s="993">
        <v>15.44</v>
      </c>
      <c r="I2889" s="96">
        <v>7.49</v>
      </c>
      <c r="J2889" s="308"/>
      <c r="K2889" s="789">
        <f t="shared" si="103"/>
        <v>22.93</v>
      </c>
      <c r="L2889" s="789"/>
      <c r="M2889" s="789"/>
      <c r="N2889" s="789"/>
      <c r="O2889" s="789"/>
      <c r="P2889" s="789"/>
      <c r="Q2889" s="789"/>
      <c r="R2889" s="789"/>
      <c r="S2889" s="592">
        <v>0</v>
      </c>
      <c r="T2889" s="990">
        <v>0</v>
      </c>
      <c r="U2889" s="473">
        <v>0</v>
      </c>
      <c r="V2889" s="592">
        <v>0</v>
      </c>
      <c r="W2889" s="592">
        <v>1.827</v>
      </c>
      <c r="X2889" s="592"/>
      <c r="Y2889" s="592">
        <f t="shared" si="102"/>
        <v>24.730000000000004</v>
      </c>
      <c r="Z2889" s="592"/>
      <c r="AA2889" s="592">
        <v>0</v>
      </c>
      <c r="AB2889" s="592">
        <v>328.4</v>
      </c>
      <c r="AC2889" s="592">
        <v>0</v>
      </c>
      <c r="AD2889" s="592">
        <v>0</v>
      </c>
      <c r="AE2889" s="592"/>
      <c r="AF2889" s="631">
        <v>328.81</v>
      </c>
      <c r="AG2889" s="631">
        <v>0</v>
      </c>
      <c r="AL2889" s="991">
        <v>0</v>
      </c>
    </row>
    <row r="2890" spans="1:38" x14ac:dyDescent="0.2">
      <c r="A2890" s="988">
        <v>39406</v>
      </c>
      <c r="B2890" s="592">
        <v>17.09</v>
      </c>
      <c r="C2890" s="592"/>
      <c r="D2890" s="592">
        <v>5.2359999999999998</v>
      </c>
      <c r="E2890" s="592"/>
      <c r="F2890" s="592">
        <f t="shared" si="101"/>
        <v>22.326000000000001</v>
      </c>
      <c r="G2890" s="592"/>
      <c r="H2890" s="993">
        <v>13.99</v>
      </c>
      <c r="I2890" s="96">
        <v>6.31</v>
      </c>
      <c r="J2890" s="308"/>
      <c r="K2890" s="789">
        <f t="shared" si="103"/>
        <v>20.3</v>
      </c>
      <c r="L2890" s="789"/>
      <c r="M2890" s="789"/>
      <c r="N2890" s="789"/>
      <c r="O2890" s="789"/>
      <c r="P2890" s="789"/>
      <c r="Q2890" s="789"/>
      <c r="R2890" s="789"/>
      <c r="S2890" s="592">
        <v>0</v>
      </c>
      <c r="T2890" s="990">
        <v>0</v>
      </c>
      <c r="U2890" s="473">
        <v>0</v>
      </c>
      <c r="V2890" s="592">
        <v>0</v>
      </c>
      <c r="W2890" s="592">
        <v>1.843</v>
      </c>
      <c r="X2890" s="592"/>
      <c r="Y2890" s="592">
        <f t="shared" si="102"/>
        <v>24.169</v>
      </c>
      <c r="Z2890" s="592"/>
      <c r="AA2890" s="592">
        <v>0</v>
      </c>
      <c r="AB2890" s="592">
        <v>328.2</v>
      </c>
      <c r="AC2890" s="592">
        <v>0</v>
      </c>
      <c r="AD2890" s="592">
        <v>13.91</v>
      </c>
      <c r="AE2890" s="592"/>
      <c r="AF2890" s="631">
        <v>328.8</v>
      </c>
      <c r="AG2890" s="631">
        <v>0</v>
      </c>
      <c r="AL2890" s="991">
        <v>0</v>
      </c>
    </row>
    <row r="2891" spans="1:38" x14ac:dyDescent="0.2">
      <c r="A2891" s="988">
        <v>39407</v>
      </c>
      <c r="B2891" s="592">
        <v>17.579999999999998</v>
      </c>
      <c r="C2891" s="592"/>
      <c r="D2891" s="592">
        <v>4.75</v>
      </c>
      <c r="E2891" s="592"/>
      <c r="F2891" s="592">
        <f t="shared" si="101"/>
        <v>22.33</v>
      </c>
      <c r="G2891" s="592"/>
      <c r="H2891" s="993">
        <v>15.57</v>
      </c>
      <c r="I2891" s="96">
        <v>5.83</v>
      </c>
      <c r="J2891" s="308"/>
      <c r="K2891" s="789">
        <f t="shared" si="103"/>
        <v>21.4</v>
      </c>
      <c r="L2891" s="789"/>
      <c r="M2891" s="789"/>
      <c r="N2891" s="789"/>
      <c r="O2891" s="789"/>
      <c r="P2891" s="789"/>
      <c r="Q2891" s="789"/>
      <c r="R2891" s="789"/>
      <c r="S2891" s="592">
        <v>0</v>
      </c>
      <c r="T2891" s="990">
        <v>0</v>
      </c>
      <c r="U2891" s="473">
        <v>0</v>
      </c>
      <c r="V2891" s="592">
        <v>0</v>
      </c>
      <c r="W2891" s="592">
        <v>1.827</v>
      </c>
      <c r="X2891" s="592"/>
      <c r="Y2891" s="592">
        <f t="shared" si="102"/>
        <v>24.156999999999996</v>
      </c>
      <c r="Z2891" s="592"/>
      <c r="AA2891" s="592">
        <v>0</v>
      </c>
      <c r="AB2891" s="592">
        <v>328</v>
      </c>
      <c r="AC2891" s="592">
        <v>0</v>
      </c>
      <c r="AD2891" s="592">
        <v>0</v>
      </c>
      <c r="AE2891" s="592"/>
      <c r="AF2891" s="592">
        <v>328.8</v>
      </c>
      <c r="AG2891" s="592">
        <v>0.08</v>
      </c>
      <c r="AL2891" s="991">
        <v>0</v>
      </c>
    </row>
    <row r="2892" spans="1:38" x14ac:dyDescent="0.2">
      <c r="A2892" s="988">
        <v>39408</v>
      </c>
      <c r="B2892" s="592">
        <v>15.86</v>
      </c>
      <c r="C2892" s="592"/>
      <c r="D2892" s="592">
        <v>4.9050000000000002</v>
      </c>
      <c r="E2892" s="592"/>
      <c r="F2892" s="592">
        <f t="shared" si="101"/>
        <v>20.765000000000001</v>
      </c>
      <c r="G2892" s="592"/>
      <c r="H2892" s="993">
        <v>15.6</v>
      </c>
      <c r="I2892" s="96">
        <v>6.15</v>
      </c>
      <c r="J2892" s="308"/>
      <c r="K2892" s="789">
        <f t="shared" si="103"/>
        <v>21.75</v>
      </c>
      <c r="L2892" s="789"/>
      <c r="M2892" s="789"/>
      <c r="N2892" s="789"/>
      <c r="O2892" s="789"/>
      <c r="P2892" s="789"/>
      <c r="Q2892" s="789"/>
      <c r="R2892" s="789"/>
      <c r="S2892" s="592">
        <v>0</v>
      </c>
      <c r="T2892" s="990">
        <v>0</v>
      </c>
      <c r="U2892" s="473">
        <v>0</v>
      </c>
      <c r="V2892" s="592">
        <v>0</v>
      </c>
      <c r="W2892" s="592">
        <v>1.7869999999999999</v>
      </c>
      <c r="X2892" s="592"/>
      <c r="Y2892" s="592">
        <f t="shared" si="102"/>
        <v>22.552</v>
      </c>
      <c r="Z2892" s="592"/>
      <c r="AA2892" s="592">
        <v>0</v>
      </c>
      <c r="AB2892" s="592">
        <v>327.8</v>
      </c>
      <c r="AC2892" s="592">
        <v>0</v>
      </c>
      <c r="AD2892" s="592">
        <v>0</v>
      </c>
      <c r="AE2892" s="592"/>
      <c r="AF2892" s="592">
        <v>328.8</v>
      </c>
      <c r="AG2892" s="592">
        <v>0</v>
      </c>
      <c r="AL2892" s="991">
        <v>0</v>
      </c>
    </row>
    <row r="2893" spans="1:38" x14ac:dyDescent="0.2">
      <c r="A2893" s="988">
        <v>39409</v>
      </c>
      <c r="B2893" s="592">
        <v>12.8</v>
      </c>
      <c r="C2893" s="592"/>
      <c r="D2893" s="592">
        <v>4.8719999999999999</v>
      </c>
      <c r="E2893" s="592"/>
      <c r="F2893" s="592">
        <f t="shared" si="101"/>
        <v>17.672000000000001</v>
      </c>
      <c r="G2893" s="592"/>
      <c r="H2893" s="993">
        <v>15.24</v>
      </c>
      <c r="I2893" s="96">
        <v>5.79</v>
      </c>
      <c r="J2893" s="308"/>
      <c r="K2893" s="789">
        <f t="shared" si="103"/>
        <v>21.03</v>
      </c>
      <c r="L2893" s="789"/>
      <c r="M2893" s="789"/>
      <c r="N2893" s="789"/>
      <c r="O2893" s="789"/>
      <c r="P2893" s="789"/>
      <c r="Q2893" s="789"/>
      <c r="R2893" s="789"/>
      <c r="S2893" s="592">
        <v>0</v>
      </c>
      <c r="T2893" s="990">
        <v>0</v>
      </c>
      <c r="U2893" s="473">
        <v>0</v>
      </c>
      <c r="V2893" s="592">
        <v>0</v>
      </c>
      <c r="W2893" s="631">
        <v>1.8320000000000001</v>
      </c>
      <c r="X2893" s="631"/>
      <c r="Y2893" s="592">
        <f t="shared" si="102"/>
        <v>19.504000000000001</v>
      </c>
      <c r="Z2893" s="592"/>
      <c r="AA2893" s="592">
        <v>0</v>
      </c>
      <c r="AB2893" s="631">
        <v>327.60000000000002</v>
      </c>
      <c r="AC2893" s="631">
        <v>0</v>
      </c>
      <c r="AD2893" s="631">
        <v>0</v>
      </c>
      <c r="AE2893" s="631"/>
      <c r="AF2893" s="592">
        <v>328.8</v>
      </c>
      <c r="AG2893" s="592">
        <v>0</v>
      </c>
      <c r="AL2893" s="991">
        <v>0</v>
      </c>
    </row>
    <row r="2894" spans="1:38" x14ac:dyDescent="0.2">
      <c r="A2894" s="988">
        <v>39410</v>
      </c>
      <c r="B2894" s="631">
        <v>14.37</v>
      </c>
      <c r="C2894" s="631"/>
      <c r="D2894" s="631">
        <v>5.2690000000000001</v>
      </c>
      <c r="E2894" s="631"/>
      <c r="F2894" s="631">
        <f t="shared" si="101"/>
        <v>19.638999999999999</v>
      </c>
      <c r="G2894" s="631"/>
      <c r="H2894" s="993">
        <v>12.85</v>
      </c>
      <c r="I2894" s="96">
        <v>6.09</v>
      </c>
      <c r="J2894" s="308"/>
      <c r="K2894" s="789">
        <f t="shared" si="103"/>
        <v>18.939999999999998</v>
      </c>
      <c r="L2894" s="789"/>
      <c r="M2894" s="789"/>
      <c r="N2894" s="789"/>
      <c r="O2894" s="789"/>
      <c r="P2894" s="789"/>
      <c r="Q2894" s="789"/>
      <c r="R2894" s="789"/>
      <c r="S2894" s="592">
        <v>0</v>
      </c>
      <c r="T2894" s="990">
        <v>0</v>
      </c>
      <c r="U2894" s="473">
        <v>0</v>
      </c>
      <c r="V2894" s="592">
        <v>0</v>
      </c>
      <c r="W2894" s="631">
        <v>1.792</v>
      </c>
      <c r="X2894" s="631"/>
      <c r="Y2894" s="631">
        <f t="shared" si="102"/>
        <v>21.431000000000001</v>
      </c>
      <c r="Z2894" s="631"/>
      <c r="AA2894" s="631">
        <v>0</v>
      </c>
      <c r="AB2894" s="631">
        <v>327.39999999999998</v>
      </c>
      <c r="AC2894" s="631">
        <v>0</v>
      </c>
      <c r="AD2894" s="631">
        <v>0</v>
      </c>
      <c r="AE2894" s="631"/>
      <c r="AF2894" s="631">
        <v>328.8</v>
      </c>
      <c r="AG2894" s="631">
        <v>0.03</v>
      </c>
      <c r="AL2894" s="995">
        <v>0</v>
      </c>
    </row>
    <row r="2895" spans="1:38" x14ac:dyDescent="0.2">
      <c r="A2895" s="988">
        <v>39411</v>
      </c>
      <c r="B2895" s="631">
        <v>15.15</v>
      </c>
      <c r="C2895" s="631"/>
      <c r="D2895" s="631">
        <v>5.3120000000000003</v>
      </c>
      <c r="E2895" s="631"/>
      <c r="F2895" s="631">
        <f t="shared" si="101"/>
        <v>20.462</v>
      </c>
      <c r="G2895" s="631"/>
      <c r="H2895" s="993">
        <v>12.86</v>
      </c>
      <c r="I2895" s="96">
        <v>6.35</v>
      </c>
      <c r="J2895" s="308"/>
      <c r="K2895" s="789">
        <f t="shared" si="103"/>
        <v>19.21</v>
      </c>
      <c r="L2895" s="789"/>
      <c r="M2895" s="789"/>
      <c r="N2895" s="789"/>
      <c r="O2895" s="789"/>
      <c r="P2895" s="789"/>
      <c r="Q2895" s="789"/>
      <c r="R2895" s="789"/>
      <c r="S2895" s="592">
        <v>0</v>
      </c>
      <c r="T2895" s="990">
        <v>0</v>
      </c>
      <c r="U2895" s="473">
        <v>0</v>
      </c>
      <c r="V2895" s="592">
        <v>0</v>
      </c>
      <c r="W2895" s="631">
        <v>1.873</v>
      </c>
      <c r="X2895" s="631"/>
      <c r="Y2895" s="631">
        <f t="shared" si="102"/>
        <v>22.335000000000001</v>
      </c>
      <c r="Z2895" s="631"/>
      <c r="AA2895" s="631">
        <v>0</v>
      </c>
      <c r="AB2895" s="631">
        <v>327.10000000000002</v>
      </c>
      <c r="AC2895" s="631">
        <v>0.01</v>
      </c>
      <c r="AD2895" s="631">
        <v>0</v>
      </c>
      <c r="AE2895" s="631"/>
      <c r="AF2895" s="592">
        <v>328.8</v>
      </c>
      <c r="AG2895" s="592">
        <v>0.05</v>
      </c>
      <c r="AL2895" s="991">
        <v>0</v>
      </c>
    </row>
    <row r="2896" spans="1:38" x14ac:dyDescent="0.2">
      <c r="A2896" s="988">
        <v>39412</v>
      </c>
      <c r="B2896" s="631">
        <v>14.96</v>
      </c>
      <c r="C2896" s="631"/>
      <c r="D2896" s="631">
        <v>6.2960000000000003</v>
      </c>
      <c r="E2896" s="631"/>
      <c r="F2896" s="631">
        <f t="shared" si="101"/>
        <v>21.256</v>
      </c>
      <c r="G2896" s="631"/>
      <c r="H2896" s="993">
        <v>12.99</v>
      </c>
      <c r="I2896" s="96">
        <v>7.98</v>
      </c>
      <c r="J2896" s="308"/>
      <c r="K2896" s="789">
        <f t="shared" si="103"/>
        <v>20.97</v>
      </c>
      <c r="L2896" s="789"/>
      <c r="M2896" s="789"/>
      <c r="N2896" s="789"/>
      <c r="O2896" s="789"/>
      <c r="P2896" s="789"/>
      <c r="Q2896" s="789"/>
      <c r="R2896" s="789"/>
      <c r="S2896" s="631">
        <v>0</v>
      </c>
      <c r="T2896" s="997">
        <v>0</v>
      </c>
      <c r="U2896" s="395">
        <v>0</v>
      </c>
      <c r="V2896" s="631">
        <v>0</v>
      </c>
      <c r="W2896" s="631">
        <v>1.917</v>
      </c>
      <c r="X2896" s="631"/>
      <c r="Y2896" s="631">
        <f t="shared" si="102"/>
        <v>23.173000000000002</v>
      </c>
      <c r="Z2896" s="631"/>
      <c r="AA2896" s="631">
        <v>0</v>
      </c>
      <c r="AB2896" s="631">
        <v>326.89999999999998</v>
      </c>
      <c r="AC2896" s="631">
        <v>0.28999999999999998</v>
      </c>
      <c r="AD2896" s="631">
        <v>0</v>
      </c>
      <c r="AE2896" s="631"/>
      <c r="AF2896" s="592">
        <v>328.8</v>
      </c>
      <c r="AG2896" s="592">
        <v>0.1</v>
      </c>
      <c r="AL2896" s="991">
        <v>0</v>
      </c>
    </row>
    <row r="2897" spans="1:38" x14ac:dyDescent="0.2">
      <c r="A2897" s="988">
        <v>39413</v>
      </c>
      <c r="B2897" s="631">
        <v>14.69</v>
      </c>
      <c r="C2897" s="631"/>
      <c r="D2897" s="631">
        <v>6.3490000000000002</v>
      </c>
      <c r="E2897" s="631"/>
      <c r="F2897" s="631">
        <f t="shared" si="101"/>
        <v>21.039000000000001</v>
      </c>
      <c r="G2897" s="631"/>
      <c r="H2897" s="993">
        <v>14.9</v>
      </c>
      <c r="I2897" s="96">
        <v>8.0299999999999994</v>
      </c>
      <c r="J2897" s="308"/>
      <c r="K2897" s="789">
        <f t="shared" si="103"/>
        <v>22.93</v>
      </c>
      <c r="L2897" s="789"/>
      <c r="M2897" s="789"/>
      <c r="N2897" s="789"/>
      <c r="O2897" s="789"/>
      <c r="P2897" s="789"/>
      <c r="Q2897" s="789"/>
      <c r="R2897" s="789"/>
      <c r="S2897" s="631">
        <v>0</v>
      </c>
      <c r="T2897" s="997">
        <v>0</v>
      </c>
      <c r="U2897" s="395">
        <v>0</v>
      </c>
      <c r="V2897" s="631">
        <v>0</v>
      </c>
      <c r="W2897" s="631">
        <v>1.8660000000000001</v>
      </c>
      <c r="X2897" s="631"/>
      <c r="Y2897" s="631">
        <f t="shared" si="102"/>
        <v>22.905000000000001</v>
      </c>
      <c r="Z2897" s="631"/>
      <c r="AA2897" s="631">
        <v>0</v>
      </c>
      <c r="AB2897" s="631">
        <v>326.7</v>
      </c>
      <c r="AC2897" s="631">
        <v>0</v>
      </c>
      <c r="AD2897" s="631">
        <v>0</v>
      </c>
      <c r="AE2897" s="631"/>
      <c r="AF2897" s="592">
        <v>328.8</v>
      </c>
      <c r="AG2897" s="592">
        <v>0</v>
      </c>
      <c r="AL2897" s="991">
        <v>0</v>
      </c>
    </row>
    <row r="2898" spans="1:38" x14ac:dyDescent="0.2">
      <c r="A2898" s="988">
        <v>39414</v>
      </c>
      <c r="B2898" s="631">
        <v>15.94</v>
      </c>
      <c r="C2898" s="631"/>
      <c r="D2898" s="631">
        <v>6.4340000000000002</v>
      </c>
      <c r="E2898" s="631"/>
      <c r="F2898" s="631">
        <f t="shared" si="101"/>
        <v>22.373999999999999</v>
      </c>
      <c r="G2898" s="631"/>
      <c r="H2898" s="993">
        <v>15.61</v>
      </c>
      <c r="I2898" s="96">
        <v>7.87</v>
      </c>
      <c r="J2898" s="308"/>
      <c r="K2898" s="789">
        <f t="shared" si="103"/>
        <v>23.48</v>
      </c>
      <c r="L2898" s="789"/>
      <c r="M2898" s="789"/>
      <c r="N2898" s="789"/>
      <c r="O2898" s="789"/>
      <c r="P2898" s="789"/>
      <c r="Q2898" s="789"/>
      <c r="R2898" s="789"/>
      <c r="S2898" s="631">
        <v>0</v>
      </c>
      <c r="T2898" s="997">
        <v>0</v>
      </c>
      <c r="U2898" s="395">
        <v>0</v>
      </c>
      <c r="V2898" s="631">
        <v>0</v>
      </c>
      <c r="W2898" s="631">
        <v>1.829</v>
      </c>
      <c r="X2898" s="631"/>
      <c r="Y2898" s="631">
        <f t="shared" si="102"/>
        <v>24.202999999999999</v>
      </c>
      <c r="Z2898" s="631"/>
      <c r="AA2898" s="631">
        <v>0</v>
      </c>
      <c r="AB2898" s="631">
        <v>326.60000000000002</v>
      </c>
      <c r="AC2898" s="631">
        <v>0</v>
      </c>
      <c r="AD2898" s="631">
        <v>0</v>
      </c>
      <c r="AE2898" s="631"/>
      <c r="AF2898" s="592">
        <v>328.8</v>
      </c>
      <c r="AG2898" s="592">
        <v>0</v>
      </c>
      <c r="AL2898" s="991">
        <v>0</v>
      </c>
    </row>
    <row r="2899" spans="1:38" x14ac:dyDescent="0.2">
      <c r="A2899" s="988">
        <v>39415</v>
      </c>
      <c r="B2899" s="592">
        <v>15.41</v>
      </c>
      <c r="C2899" s="592"/>
      <c r="D2899" s="592">
        <v>6.5449999999999999</v>
      </c>
      <c r="E2899" s="592"/>
      <c r="F2899" s="592">
        <f t="shared" si="101"/>
        <v>21.954999999999998</v>
      </c>
      <c r="G2899" s="592"/>
      <c r="H2899" s="993">
        <v>15.03</v>
      </c>
      <c r="I2899" s="96">
        <v>7.85</v>
      </c>
      <c r="J2899" s="308"/>
      <c r="K2899" s="789">
        <f t="shared" si="103"/>
        <v>22.88</v>
      </c>
      <c r="L2899" s="789"/>
      <c r="M2899" s="789"/>
      <c r="N2899" s="789"/>
      <c r="O2899" s="789"/>
      <c r="P2899" s="789"/>
      <c r="Q2899" s="789"/>
      <c r="R2899" s="789"/>
      <c r="S2899" s="592">
        <v>0</v>
      </c>
      <c r="T2899" s="990">
        <v>0</v>
      </c>
      <c r="U2899" s="473">
        <v>0</v>
      </c>
      <c r="V2899" s="592">
        <v>0</v>
      </c>
      <c r="W2899" s="631">
        <v>1.835</v>
      </c>
      <c r="X2899" s="631"/>
      <c r="Y2899" s="592">
        <f t="shared" si="102"/>
        <v>23.79</v>
      </c>
      <c r="Z2899" s="592"/>
      <c r="AA2899" s="592">
        <v>0</v>
      </c>
      <c r="AB2899" s="592">
        <v>326.5</v>
      </c>
      <c r="AC2899" s="592">
        <v>0</v>
      </c>
      <c r="AD2899" s="592">
        <v>0</v>
      </c>
      <c r="AE2899" s="592"/>
      <c r="AF2899" s="592">
        <v>328.8</v>
      </c>
      <c r="AG2899" s="592">
        <v>0</v>
      </c>
      <c r="AL2899" s="991">
        <v>0</v>
      </c>
    </row>
    <row r="2900" spans="1:38" x14ac:dyDescent="0.2">
      <c r="A2900" s="988">
        <v>39416</v>
      </c>
      <c r="B2900" s="592">
        <v>14.34</v>
      </c>
      <c r="C2900" s="592"/>
      <c r="D2900" s="592">
        <v>6.3440000000000003</v>
      </c>
      <c r="E2900" s="592"/>
      <c r="F2900" s="592">
        <f t="shared" si="101"/>
        <v>20.684000000000001</v>
      </c>
      <c r="G2900" s="592"/>
      <c r="H2900" s="993">
        <v>12.46</v>
      </c>
      <c r="I2900" s="96">
        <v>7.9</v>
      </c>
      <c r="J2900" s="308"/>
      <c r="K2900" s="789">
        <f t="shared" si="103"/>
        <v>20.36</v>
      </c>
      <c r="L2900" s="789"/>
      <c r="M2900" s="789"/>
      <c r="N2900" s="789"/>
      <c r="O2900" s="789"/>
      <c r="P2900" s="789"/>
      <c r="Q2900" s="789"/>
      <c r="R2900" s="789"/>
      <c r="S2900" s="592">
        <v>0</v>
      </c>
      <c r="T2900" s="990">
        <v>0</v>
      </c>
      <c r="U2900" s="473">
        <v>0</v>
      </c>
      <c r="V2900" s="592">
        <v>0</v>
      </c>
      <c r="W2900" s="631">
        <v>1.88</v>
      </c>
      <c r="X2900" s="631"/>
      <c r="Y2900" s="592">
        <f t="shared" si="102"/>
        <v>22.564</v>
      </c>
      <c r="Z2900" s="592"/>
      <c r="AA2900" s="592">
        <v>0</v>
      </c>
      <c r="AB2900" s="592">
        <v>326.2</v>
      </c>
      <c r="AC2900" s="592">
        <v>0</v>
      </c>
      <c r="AD2900" s="592">
        <v>0</v>
      </c>
      <c r="AE2900" s="592"/>
      <c r="AF2900" s="1000">
        <v>328.8</v>
      </c>
      <c r="AG2900" s="592">
        <v>0</v>
      </c>
      <c r="AL2900" s="991">
        <v>0</v>
      </c>
    </row>
    <row r="2901" spans="1:38" x14ac:dyDescent="0.2">
      <c r="A2901" s="988">
        <v>39417</v>
      </c>
      <c r="B2901" s="592">
        <v>15.23</v>
      </c>
      <c r="C2901" s="592"/>
      <c r="D2901" s="592">
        <v>5.8680000000000003</v>
      </c>
      <c r="E2901" s="592"/>
      <c r="F2901" s="592">
        <f t="shared" si="101"/>
        <v>21.097999999999999</v>
      </c>
      <c r="G2901" s="592"/>
      <c r="H2901" s="989">
        <v>15.64</v>
      </c>
      <c r="I2901" s="308">
        <v>7.32</v>
      </c>
      <c r="J2901" s="308"/>
      <c r="K2901" s="789">
        <f>H2901+I2901</f>
        <v>22.96</v>
      </c>
      <c r="L2901" s="789"/>
      <c r="M2901" s="789"/>
      <c r="N2901" s="789"/>
      <c r="O2901" s="789"/>
      <c r="P2901" s="789"/>
      <c r="Q2901" s="789"/>
      <c r="R2901" s="789"/>
      <c r="S2901" s="592">
        <v>0</v>
      </c>
      <c r="T2901" s="990">
        <v>0</v>
      </c>
      <c r="U2901" s="473">
        <v>0</v>
      </c>
      <c r="V2901" s="592">
        <v>0</v>
      </c>
      <c r="W2901" s="592">
        <v>1.8220000000000001</v>
      </c>
      <c r="X2901" s="592">
        <v>0</v>
      </c>
      <c r="Y2901" s="592">
        <f t="shared" ref="Y2901:Y2932" si="104">+F2901-S2901-T2901-U2901-V2901+W2901+X2901</f>
        <v>22.919999999999998</v>
      </c>
      <c r="Z2901" s="991">
        <v>0</v>
      </c>
      <c r="AA2901" s="592">
        <v>0</v>
      </c>
      <c r="AB2901" s="592">
        <v>326</v>
      </c>
      <c r="AC2901" s="592">
        <v>0</v>
      </c>
      <c r="AD2901" s="592">
        <v>0</v>
      </c>
      <c r="AF2901" s="631">
        <v>328.8</v>
      </c>
      <c r="AG2901" s="631">
        <v>0</v>
      </c>
      <c r="AL2901" s="991">
        <v>0</v>
      </c>
    </row>
    <row r="2902" spans="1:38" x14ac:dyDescent="0.2">
      <c r="A2902" s="988">
        <v>39418</v>
      </c>
      <c r="B2902" s="592">
        <v>15.68</v>
      </c>
      <c r="C2902" s="592"/>
      <c r="D2902" s="592">
        <v>4.7549999999999999</v>
      </c>
      <c r="E2902" s="592"/>
      <c r="F2902" s="592">
        <f t="shared" si="101"/>
        <v>20.434999999999999</v>
      </c>
      <c r="G2902" s="592"/>
      <c r="H2902" s="989">
        <v>15.64</v>
      </c>
      <c r="I2902" s="96">
        <v>6.28</v>
      </c>
      <c r="J2902" s="308"/>
      <c r="K2902" s="789">
        <f t="shared" ref="K2902:K2931" si="105">H2902+I2902</f>
        <v>21.92</v>
      </c>
      <c r="L2902" s="789"/>
      <c r="M2902" s="789"/>
      <c r="N2902" s="789"/>
      <c r="O2902" s="789"/>
      <c r="P2902" s="789"/>
      <c r="Q2902" s="789"/>
      <c r="R2902" s="789"/>
      <c r="S2902" s="592">
        <v>0</v>
      </c>
      <c r="T2902" s="990">
        <v>0</v>
      </c>
      <c r="U2902" s="473">
        <v>0</v>
      </c>
      <c r="V2902" s="592">
        <v>0</v>
      </c>
      <c r="W2902" s="592">
        <v>1.752</v>
      </c>
      <c r="X2902" s="592">
        <v>0</v>
      </c>
      <c r="Y2902" s="592">
        <f t="shared" si="104"/>
        <v>22.186999999999998</v>
      </c>
      <c r="Z2902" s="991">
        <v>0</v>
      </c>
      <c r="AA2902" s="592">
        <v>0</v>
      </c>
      <c r="AB2902" s="592">
        <v>325.8</v>
      </c>
      <c r="AC2902" s="592">
        <v>0</v>
      </c>
      <c r="AD2902" s="592">
        <v>0</v>
      </c>
      <c r="AF2902" s="631">
        <v>328.8</v>
      </c>
      <c r="AG2902" s="631">
        <v>0.04</v>
      </c>
      <c r="AL2902" s="991">
        <v>0</v>
      </c>
    </row>
    <row r="2903" spans="1:38" x14ac:dyDescent="0.2">
      <c r="A2903" s="988">
        <v>39419</v>
      </c>
      <c r="B2903" s="993">
        <v>14.59</v>
      </c>
      <c r="C2903" s="993"/>
      <c r="D2903" s="592">
        <v>5.6040000000000001</v>
      </c>
      <c r="E2903" s="592"/>
      <c r="F2903" s="592">
        <f t="shared" si="101"/>
        <v>20.193999999999999</v>
      </c>
      <c r="G2903" s="592"/>
      <c r="H2903" s="992">
        <v>12.84</v>
      </c>
      <c r="I2903" s="96">
        <v>6.21</v>
      </c>
      <c r="J2903" s="308"/>
      <c r="K2903" s="789">
        <f t="shared" si="105"/>
        <v>19.05</v>
      </c>
      <c r="L2903" s="789"/>
      <c r="M2903" s="789"/>
      <c r="N2903" s="789"/>
      <c r="O2903" s="789"/>
      <c r="P2903" s="789"/>
      <c r="Q2903" s="789"/>
      <c r="R2903" s="789"/>
      <c r="S2903" s="592">
        <v>0</v>
      </c>
      <c r="T2903" s="990">
        <v>0</v>
      </c>
      <c r="U2903" s="473">
        <v>0</v>
      </c>
      <c r="V2903" s="592">
        <v>0</v>
      </c>
      <c r="W2903" s="592">
        <v>1.8540000000000001</v>
      </c>
      <c r="X2903" s="592">
        <v>0</v>
      </c>
      <c r="Y2903" s="592">
        <f t="shared" si="104"/>
        <v>22.047999999999998</v>
      </c>
      <c r="Z2903" s="991">
        <v>0</v>
      </c>
      <c r="AA2903" s="592">
        <v>0</v>
      </c>
      <c r="AB2903" s="592">
        <v>325.39999999999998</v>
      </c>
      <c r="AC2903" s="592">
        <v>0</v>
      </c>
      <c r="AD2903" s="592">
        <v>0</v>
      </c>
      <c r="AF2903" s="592">
        <v>328.8</v>
      </c>
      <c r="AG2903" s="592">
        <v>0</v>
      </c>
      <c r="AL2903" s="991">
        <v>0</v>
      </c>
    </row>
    <row r="2904" spans="1:38" x14ac:dyDescent="0.2">
      <c r="A2904" s="988">
        <v>39420</v>
      </c>
      <c r="B2904" s="592">
        <v>15.77</v>
      </c>
      <c r="C2904" s="592"/>
      <c r="D2904" s="592">
        <v>6.0270000000000001</v>
      </c>
      <c r="E2904" s="592"/>
      <c r="F2904" s="592">
        <f t="shared" si="101"/>
        <v>21.797000000000001</v>
      </c>
      <c r="G2904" s="592"/>
      <c r="H2904" s="992">
        <v>15.73</v>
      </c>
      <c r="I2904" s="96">
        <v>7</v>
      </c>
      <c r="J2904" s="308"/>
      <c r="K2904" s="789">
        <f t="shared" si="105"/>
        <v>22.73</v>
      </c>
      <c r="L2904" s="789"/>
      <c r="M2904" s="789"/>
      <c r="N2904" s="789"/>
      <c r="O2904" s="789"/>
      <c r="P2904" s="789"/>
      <c r="Q2904" s="789"/>
      <c r="R2904" s="789"/>
      <c r="S2904" s="592">
        <v>0</v>
      </c>
      <c r="T2904" s="990">
        <v>0</v>
      </c>
      <c r="U2904" s="473">
        <v>0</v>
      </c>
      <c r="V2904" s="592">
        <v>0</v>
      </c>
      <c r="W2904" s="592">
        <v>1.8140000000000001</v>
      </c>
      <c r="X2904" s="592">
        <v>0</v>
      </c>
      <c r="Y2904" s="592">
        <f t="shared" si="104"/>
        <v>23.611000000000001</v>
      </c>
      <c r="Z2904" s="991">
        <v>0</v>
      </c>
      <c r="AA2904" s="592">
        <v>0</v>
      </c>
      <c r="AB2904" s="631">
        <v>325.10000000000002</v>
      </c>
      <c r="AC2904" s="631">
        <v>0</v>
      </c>
      <c r="AD2904" s="631">
        <v>0</v>
      </c>
      <c r="AF2904" s="631">
        <v>328.8</v>
      </c>
      <c r="AG2904" s="631">
        <v>0</v>
      </c>
      <c r="AL2904" s="991">
        <v>0</v>
      </c>
    </row>
    <row r="2905" spans="1:38" x14ac:dyDescent="0.2">
      <c r="A2905" s="988">
        <v>39421</v>
      </c>
      <c r="B2905" s="592">
        <v>14.7</v>
      </c>
      <c r="C2905" s="592"/>
      <c r="D2905" s="592">
        <v>5.6509999999999998</v>
      </c>
      <c r="E2905" s="592"/>
      <c r="F2905" s="592">
        <f t="shared" si="101"/>
        <v>20.350999999999999</v>
      </c>
      <c r="G2905" s="592"/>
      <c r="H2905" s="993">
        <v>13.78</v>
      </c>
      <c r="I2905" s="96">
        <v>6.91</v>
      </c>
      <c r="J2905" s="308"/>
      <c r="K2905" s="789">
        <f t="shared" si="105"/>
        <v>20.689999999999998</v>
      </c>
      <c r="L2905" s="789"/>
      <c r="M2905" s="789"/>
      <c r="N2905" s="789"/>
      <c r="O2905" s="789"/>
      <c r="P2905" s="789"/>
      <c r="Q2905" s="789"/>
      <c r="R2905" s="789"/>
      <c r="S2905" s="592">
        <v>0</v>
      </c>
      <c r="T2905" s="990">
        <v>0</v>
      </c>
      <c r="U2905" s="473">
        <v>0</v>
      </c>
      <c r="V2905" s="592">
        <v>0</v>
      </c>
      <c r="W2905" s="592">
        <v>1.804</v>
      </c>
      <c r="X2905" s="592">
        <v>0</v>
      </c>
      <c r="Y2905" s="592">
        <f t="shared" si="104"/>
        <v>22.154999999999998</v>
      </c>
      <c r="Z2905" s="991">
        <v>0</v>
      </c>
      <c r="AA2905" s="592">
        <v>0</v>
      </c>
      <c r="AB2905" s="631">
        <v>324.89999999999998</v>
      </c>
      <c r="AC2905" s="631">
        <v>0</v>
      </c>
      <c r="AD2905" s="631">
        <v>0</v>
      </c>
      <c r="AF2905" s="631">
        <v>328.8</v>
      </c>
      <c r="AG2905" s="631">
        <v>0</v>
      </c>
      <c r="AL2905" s="991">
        <v>0</v>
      </c>
    </row>
    <row r="2906" spans="1:38" x14ac:dyDescent="0.2">
      <c r="A2906" s="988">
        <v>39422</v>
      </c>
      <c r="B2906" s="592">
        <v>14.56</v>
      </c>
      <c r="C2906" s="592"/>
      <c r="D2906" s="592">
        <v>5.883</v>
      </c>
      <c r="E2906" s="592"/>
      <c r="F2906" s="592">
        <f t="shared" si="101"/>
        <v>20.443000000000001</v>
      </c>
      <c r="G2906" s="592"/>
      <c r="H2906" s="993">
        <v>14.08</v>
      </c>
      <c r="I2906" s="96">
        <v>7.47</v>
      </c>
      <c r="J2906" s="308"/>
      <c r="K2906" s="789">
        <f t="shared" si="105"/>
        <v>21.55</v>
      </c>
      <c r="L2906" s="789"/>
      <c r="M2906" s="789"/>
      <c r="N2906" s="789"/>
      <c r="O2906" s="789"/>
      <c r="P2906" s="789"/>
      <c r="Q2906" s="789"/>
      <c r="R2906" s="789"/>
      <c r="S2906" s="592">
        <v>0</v>
      </c>
      <c r="T2906" s="990">
        <v>0</v>
      </c>
      <c r="U2906" s="473">
        <v>0</v>
      </c>
      <c r="V2906" s="592">
        <v>0</v>
      </c>
      <c r="W2906" s="592">
        <v>1.8560000000000001</v>
      </c>
      <c r="X2906" s="592">
        <v>0</v>
      </c>
      <c r="Y2906" s="592">
        <f t="shared" si="104"/>
        <v>22.299000000000003</v>
      </c>
      <c r="Z2906" s="991">
        <v>0</v>
      </c>
      <c r="AA2906" s="592">
        <v>0</v>
      </c>
      <c r="AB2906" s="592">
        <v>324.60000000000002</v>
      </c>
      <c r="AC2906" s="592">
        <v>0</v>
      </c>
      <c r="AD2906" s="592">
        <v>0</v>
      </c>
      <c r="AF2906" s="592">
        <v>328.8</v>
      </c>
      <c r="AG2906" s="592">
        <v>0</v>
      </c>
      <c r="AL2906" s="991">
        <v>0</v>
      </c>
    </row>
    <row r="2907" spans="1:38" x14ac:dyDescent="0.2">
      <c r="A2907" s="988">
        <v>39423</v>
      </c>
      <c r="B2907" s="592">
        <v>13.31</v>
      </c>
      <c r="C2907" s="592"/>
      <c r="D2907" s="592">
        <v>6.3150000000000004</v>
      </c>
      <c r="E2907" s="592"/>
      <c r="F2907" s="592">
        <f t="shared" si="101"/>
        <v>19.625</v>
      </c>
      <c r="G2907" s="592"/>
      <c r="H2907" s="993">
        <v>12.93</v>
      </c>
      <c r="I2907" s="96">
        <v>7.92</v>
      </c>
      <c r="J2907" s="308"/>
      <c r="K2907" s="789">
        <f t="shared" si="105"/>
        <v>20.85</v>
      </c>
      <c r="L2907" s="789"/>
      <c r="M2907" s="789"/>
      <c r="N2907" s="789"/>
      <c r="O2907" s="789"/>
      <c r="P2907" s="789"/>
      <c r="Q2907" s="789"/>
      <c r="R2907" s="789"/>
      <c r="S2907" s="592">
        <v>0</v>
      </c>
      <c r="T2907" s="990">
        <v>0</v>
      </c>
      <c r="U2907" s="473">
        <v>0</v>
      </c>
      <c r="V2907" s="592">
        <v>0</v>
      </c>
      <c r="W2907" s="592">
        <v>1.8220000000000001</v>
      </c>
      <c r="X2907" s="592">
        <v>0</v>
      </c>
      <c r="Y2907" s="592">
        <f t="shared" si="104"/>
        <v>21.446999999999999</v>
      </c>
      <c r="Z2907" s="991">
        <v>0</v>
      </c>
      <c r="AA2907" s="592">
        <v>0</v>
      </c>
      <c r="AB2907" s="592">
        <v>324.3</v>
      </c>
      <c r="AC2907" s="592">
        <v>0</v>
      </c>
      <c r="AD2907" s="592">
        <v>0</v>
      </c>
      <c r="AF2907" s="592">
        <v>328.8</v>
      </c>
      <c r="AG2907" s="592">
        <v>0</v>
      </c>
      <c r="AL2907" s="991">
        <v>0</v>
      </c>
    </row>
    <row r="2908" spans="1:38" x14ac:dyDescent="0.2">
      <c r="A2908" s="988">
        <v>39424</v>
      </c>
      <c r="B2908" s="631">
        <v>12.97</v>
      </c>
      <c r="C2908" s="631"/>
      <c r="D2908" s="592">
        <v>6.3330000000000002</v>
      </c>
      <c r="E2908" s="592"/>
      <c r="F2908" s="592">
        <f t="shared" si="101"/>
        <v>19.303000000000001</v>
      </c>
      <c r="G2908" s="592"/>
      <c r="H2908" s="993">
        <v>13.63</v>
      </c>
      <c r="I2908" s="96">
        <v>7.69</v>
      </c>
      <c r="J2908" s="308"/>
      <c r="K2908" s="789">
        <f t="shared" si="105"/>
        <v>21.32</v>
      </c>
      <c r="L2908" s="789"/>
      <c r="M2908" s="789"/>
      <c r="N2908" s="789"/>
      <c r="O2908" s="789"/>
      <c r="P2908" s="789"/>
      <c r="Q2908" s="789"/>
      <c r="R2908" s="789"/>
      <c r="S2908" s="592">
        <v>0</v>
      </c>
      <c r="T2908" s="990">
        <v>0</v>
      </c>
      <c r="U2908" s="473">
        <v>0</v>
      </c>
      <c r="V2908" s="592">
        <v>0</v>
      </c>
      <c r="W2908" s="592">
        <v>1.839</v>
      </c>
      <c r="X2908" s="592">
        <v>0</v>
      </c>
      <c r="Y2908" s="592">
        <f t="shared" si="104"/>
        <v>21.141999999999999</v>
      </c>
      <c r="Z2908" s="991">
        <v>0</v>
      </c>
      <c r="AA2908" s="592">
        <v>0</v>
      </c>
      <c r="AB2908" s="592">
        <v>324</v>
      </c>
      <c r="AC2908" s="592">
        <v>0</v>
      </c>
      <c r="AD2908" s="592">
        <v>0</v>
      </c>
      <c r="AF2908" s="1000">
        <v>328.8</v>
      </c>
      <c r="AG2908" s="592">
        <v>0</v>
      </c>
      <c r="AL2908" s="991">
        <v>0</v>
      </c>
    </row>
    <row r="2909" spans="1:38" x14ac:dyDescent="0.2">
      <c r="A2909" s="988">
        <v>39425</v>
      </c>
      <c r="B2909" s="592">
        <v>13.94</v>
      </c>
      <c r="C2909" s="592"/>
      <c r="D2909" s="592">
        <v>6.2060000000000004</v>
      </c>
      <c r="E2909" s="592"/>
      <c r="F2909" s="592">
        <f t="shared" si="101"/>
        <v>20.146000000000001</v>
      </c>
      <c r="G2909" s="592"/>
      <c r="H2909" s="993">
        <v>13.53</v>
      </c>
      <c r="I2909" s="96">
        <v>7.29</v>
      </c>
      <c r="J2909" s="308"/>
      <c r="K2909" s="789">
        <f t="shared" si="105"/>
        <v>20.82</v>
      </c>
      <c r="L2909" s="789"/>
      <c r="M2909" s="789"/>
      <c r="N2909" s="789"/>
      <c r="O2909" s="789"/>
      <c r="P2909" s="789"/>
      <c r="Q2909" s="789"/>
      <c r="R2909" s="789"/>
      <c r="S2909" s="592">
        <v>0</v>
      </c>
      <c r="T2909" s="990">
        <v>0</v>
      </c>
      <c r="U2909" s="473">
        <v>0</v>
      </c>
      <c r="V2909" s="592">
        <v>0</v>
      </c>
      <c r="W2909" s="592">
        <v>1.8</v>
      </c>
      <c r="X2909" s="592">
        <v>0</v>
      </c>
      <c r="Y2909" s="592">
        <f t="shared" si="104"/>
        <v>21.946000000000002</v>
      </c>
      <c r="Z2909" s="991">
        <v>0</v>
      </c>
      <c r="AA2909" s="592">
        <v>0</v>
      </c>
      <c r="AB2909" s="592">
        <v>323.7</v>
      </c>
      <c r="AC2909" s="592">
        <v>0</v>
      </c>
      <c r="AD2909" s="592">
        <v>0</v>
      </c>
      <c r="AF2909" s="592">
        <v>328.8</v>
      </c>
      <c r="AG2909" s="592">
        <v>0</v>
      </c>
      <c r="AL2909" s="991">
        <v>0</v>
      </c>
    </row>
    <row r="2910" spans="1:38" x14ac:dyDescent="0.2">
      <c r="A2910" s="988">
        <v>39426</v>
      </c>
      <c r="B2910" s="592">
        <v>14.23</v>
      </c>
      <c r="C2910" s="592"/>
      <c r="D2910" s="631">
        <v>6.0759999999999996</v>
      </c>
      <c r="E2910" s="631"/>
      <c r="F2910" s="592">
        <f t="shared" si="101"/>
        <v>20.306000000000001</v>
      </c>
      <c r="G2910" s="592"/>
      <c r="H2910" s="993">
        <v>13.44</v>
      </c>
      <c r="I2910" s="96">
        <v>7.56</v>
      </c>
      <c r="J2910" s="308"/>
      <c r="K2910" s="789">
        <f t="shared" si="105"/>
        <v>21</v>
      </c>
      <c r="L2910" s="789"/>
      <c r="M2910" s="789"/>
      <c r="N2910" s="789"/>
      <c r="O2910" s="789"/>
      <c r="P2910" s="789"/>
      <c r="Q2910" s="789"/>
      <c r="R2910" s="789"/>
      <c r="S2910" s="592">
        <v>0</v>
      </c>
      <c r="T2910" s="990">
        <v>0</v>
      </c>
      <c r="U2910" s="473">
        <v>0</v>
      </c>
      <c r="V2910" s="592">
        <v>0</v>
      </c>
      <c r="W2910" s="592">
        <v>1.885</v>
      </c>
      <c r="X2910" s="592">
        <v>0</v>
      </c>
      <c r="Y2910" s="592">
        <f t="shared" si="104"/>
        <v>22.191000000000003</v>
      </c>
      <c r="Z2910" s="991">
        <v>0</v>
      </c>
      <c r="AA2910" s="592">
        <v>0</v>
      </c>
      <c r="AB2910" s="631">
        <v>323.60000000000002</v>
      </c>
      <c r="AC2910" s="631">
        <v>0</v>
      </c>
      <c r="AD2910" s="631">
        <v>0</v>
      </c>
      <c r="AF2910" s="592">
        <v>328.8</v>
      </c>
      <c r="AG2910" s="592">
        <v>0</v>
      </c>
      <c r="AL2910" s="991">
        <v>0</v>
      </c>
    </row>
    <row r="2911" spans="1:38" x14ac:dyDescent="0.2">
      <c r="A2911" s="988">
        <v>39427</v>
      </c>
      <c r="B2911" s="592">
        <v>15.33</v>
      </c>
      <c r="C2911" s="592"/>
      <c r="D2911" s="592">
        <v>5.9729999999999999</v>
      </c>
      <c r="E2911" s="592"/>
      <c r="F2911" s="592">
        <f t="shared" si="101"/>
        <v>21.303000000000001</v>
      </c>
      <c r="G2911" s="592"/>
      <c r="H2911" s="993">
        <v>13.48</v>
      </c>
      <c r="I2911" s="96">
        <v>7.19</v>
      </c>
      <c r="J2911" s="308"/>
      <c r="K2911" s="789">
        <f t="shared" si="105"/>
        <v>20.67</v>
      </c>
      <c r="L2911" s="789"/>
      <c r="M2911" s="789"/>
      <c r="N2911" s="789"/>
      <c r="O2911" s="789"/>
      <c r="P2911" s="789"/>
      <c r="Q2911" s="789"/>
      <c r="R2911" s="789"/>
      <c r="S2911" s="592">
        <v>0</v>
      </c>
      <c r="T2911" s="990">
        <v>0</v>
      </c>
      <c r="U2911" s="473">
        <v>0</v>
      </c>
      <c r="V2911" s="592">
        <v>0</v>
      </c>
      <c r="W2911" s="592">
        <v>1.8</v>
      </c>
      <c r="X2911" s="592">
        <v>0</v>
      </c>
      <c r="Y2911" s="592">
        <f t="shared" si="104"/>
        <v>23.103000000000002</v>
      </c>
      <c r="Z2911" s="991">
        <v>0</v>
      </c>
      <c r="AA2911" s="592">
        <v>0</v>
      </c>
      <c r="AB2911" s="592">
        <v>323.39999999999998</v>
      </c>
      <c r="AC2911" s="592">
        <v>0</v>
      </c>
      <c r="AD2911" s="592">
        <v>0</v>
      </c>
      <c r="AF2911" s="592">
        <v>328.8</v>
      </c>
      <c r="AG2911" s="592">
        <v>0</v>
      </c>
      <c r="AL2911" s="991">
        <v>0</v>
      </c>
    </row>
    <row r="2912" spans="1:38" x14ac:dyDescent="0.2">
      <c r="A2912" s="988">
        <v>39428</v>
      </c>
      <c r="B2912" s="592">
        <v>14.59</v>
      </c>
      <c r="C2912" s="592"/>
      <c r="D2912" s="592">
        <v>5.4180000000000001</v>
      </c>
      <c r="E2912" s="592"/>
      <c r="F2912" s="592">
        <f t="shared" si="101"/>
        <v>20.007999999999999</v>
      </c>
      <c r="G2912" s="592"/>
      <c r="H2912" s="993">
        <v>13.17</v>
      </c>
      <c r="I2912" s="96">
        <v>6.8</v>
      </c>
      <c r="J2912" s="308"/>
      <c r="K2912" s="789">
        <f t="shared" si="105"/>
        <v>19.97</v>
      </c>
      <c r="L2912" s="789"/>
      <c r="M2912" s="789"/>
      <c r="N2912" s="789"/>
      <c r="O2912" s="789"/>
      <c r="P2912" s="789"/>
      <c r="Q2912" s="789"/>
      <c r="R2912" s="789"/>
      <c r="S2912" s="592">
        <v>0</v>
      </c>
      <c r="T2912" s="990">
        <v>0</v>
      </c>
      <c r="U2912" s="473">
        <v>0</v>
      </c>
      <c r="V2912" s="592">
        <v>0</v>
      </c>
      <c r="W2912" s="592">
        <v>1.966</v>
      </c>
      <c r="X2912" s="592">
        <v>0</v>
      </c>
      <c r="Y2912" s="592">
        <f t="shared" si="104"/>
        <v>21.974</v>
      </c>
      <c r="Z2912" s="991">
        <v>0</v>
      </c>
      <c r="AA2912" s="592">
        <v>0</v>
      </c>
      <c r="AB2912" s="592">
        <v>323.3</v>
      </c>
      <c r="AC2912" s="592">
        <v>0</v>
      </c>
      <c r="AD2912" s="592">
        <v>0</v>
      </c>
      <c r="AF2912" s="592">
        <v>328.8</v>
      </c>
      <c r="AG2912" s="592">
        <v>0</v>
      </c>
      <c r="AL2912" s="991">
        <v>0</v>
      </c>
    </row>
    <row r="2913" spans="1:38" x14ac:dyDescent="0.2">
      <c r="A2913" s="988">
        <v>39429</v>
      </c>
      <c r="B2913" s="592">
        <v>15.31</v>
      </c>
      <c r="C2913" s="592"/>
      <c r="D2913" s="592">
        <v>5.49</v>
      </c>
      <c r="E2913" s="592"/>
      <c r="F2913" s="592">
        <f t="shared" si="101"/>
        <v>20.8</v>
      </c>
      <c r="G2913" s="592"/>
      <c r="H2913" s="993">
        <v>13.72</v>
      </c>
      <c r="I2913" s="96">
        <v>6.24</v>
      </c>
      <c r="J2913" s="308"/>
      <c r="K2913" s="789">
        <f t="shared" si="105"/>
        <v>19.96</v>
      </c>
      <c r="L2913" s="789"/>
      <c r="M2913" s="789"/>
      <c r="N2913" s="789"/>
      <c r="O2913" s="789"/>
      <c r="P2913" s="789"/>
      <c r="Q2913" s="789"/>
      <c r="R2913" s="789"/>
      <c r="S2913" s="592">
        <v>0</v>
      </c>
      <c r="T2913" s="990">
        <v>0</v>
      </c>
      <c r="U2913" s="473">
        <v>0</v>
      </c>
      <c r="V2913" s="592">
        <v>0</v>
      </c>
      <c r="W2913" s="592">
        <v>2.0110000000000001</v>
      </c>
      <c r="X2913" s="592">
        <v>0</v>
      </c>
      <c r="Y2913" s="592">
        <f t="shared" si="104"/>
        <v>22.811</v>
      </c>
      <c r="Z2913" s="991">
        <v>0</v>
      </c>
      <c r="AA2913" s="592">
        <v>0</v>
      </c>
      <c r="AB2913" s="631">
        <v>323</v>
      </c>
      <c r="AC2913" s="631">
        <v>0.02</v>
      </c>
      <c r="AD2913" s="631">
        <v>0</v>
      </c>
      <c r="AF2913" s="592">
        <v>328.8</v>
      </c>
      <c r="AG2913" s="592">
        <v>0.01</v>
      </c>
      <c r="AL2913" s="991">
        <v>0</v>
      </c>
    </row>
    <row r="2914" spans="1:38" x14ac:dyDescent="0.2">
      <c r="A2914" s="988">
        <v>39430</v>
      </c>
      <c r="B2914" s="592">
        <v>16.2</v>
      </c>
      <c r="C2914" s="592"/>
      <c r="D2914" s="592">
        <v>5.2859999999999996</v>
      </c>
      <c r="E2914" s="592"/>
      <c r="F2914" s="592">
        <f t="shared" si="101"/>
        <v>21.485999999999997</v>
      </c>
      <c r="G2914" s="592"/>
      <c r="H2914" s="993">
        <v>17.82</v>
      </c>
      <c r="I2914" s="96">
        <v>6.79</v>
      </c>
      <c r="J2914" s="308"/>
      <c r="K2914" s="789">
        <f t="shared" si="105"/>
        <v>24.61</v>
      </c>
      <c r="L2914" s="789"/>
      <c r="M2914" s="789"/>
      <c r="N2914" s="789"/>
      <c r="O2914" s="789"/>
      <c r="P2914" s="789"/>
      <c r="Q2914" s="789"/>
      <c r="R2914" s="789"/>
      <c r="S2914" s="592">
        <v>0</v>
      </c>
      <c r="T2914" s="990">
        <v>0</v>
      </c>
      <c r="U2914" s="473">
        <v>0</v>
      </c>
      <c r="V2914" s="592">
        <v>0</v>
      </c>
      <c r="W2914" s="592">
        <v>1.8839999999999999</v>
      </c>
      <c r="X2914" s="592">
        <v>0</v>
      </c>
      <c r="Y2914" s="592">
        <f t="shared" si="104"/>
        <v>23.369999999999997</v>
      </c>
      <c r="Z2914" s="991">
        <v>0</v>
      </c>
      <c r="AA2914" s="592">
        <v>0</v>
      </c>
      <c r="AB2914" s="592">
        <v>322.89999999999998</v>
      </c>
      <c r="AC2914" s="592">
        <v>0.04</v>
      </c>
      <c r="AD2914" s="592">
        <v>0</v>
      </c>
      <c r="AF2914" s="592">
        <v>328.8</v>
      </c>
      <c r="AG2914" s="592">
        <v>0.01</v>
      </c>
      <c r="AL2914" s="991">
        <v>0</v>
      </c>
    </row>
    <row r="2915" spans="1:38" x14ac:dyDescent="0.2">
      <c r="A2915" s="988">
        <v>39431</v>
      </c>
      <c r="B2915" s="592">
        <v>14.21</v>
      </c>
      <c r="C2915" s="592"/>
      <c r="D2915" s="592">
        <v>4.9080000000000004</v>
      </c>
      <c r="E2915" s="592"/>
      <c r="F2915" s="592">
        <f t="shared" si="101"/>
        <v>19.118000000000002</v>
      </c>
      <c r="G2915" s="592"/>
      <c r="H2915" s="993">
        <v>13.22</v>
      </c>
      <c r="I2915" s="96">
        <v>6.1</v>
      </c>
      <c r="J2915" s="308"/>
      <c r="K2915" s="789">
        <f t="shared" si="105"/>
        <v>19.32</v>
      </c>
      <c r="L2915" s="789"/>
      <c r="M2915" s="789"/>
      <c r="N2915" s="789"/>
      <c r="O2915" s="789"/>
      <c r="P2915" s="789"/>
      <c r="Q2915" s="789"/>
      <c r="R2915" s="789"/>
      <c r="S2915" s="592">
        <v>0</v>
      </c>
      <c r="T2915" s="990">
        <v>0</v>
      </c>
      <c r="U2915" s="473">
        <v>0</v>
      </c>
      <c r="V2915" s="592">
        <v>0</v>
      </c>
      <c r="W2915" s="592">
        <v>1.821</v>
      </c>
      <c r="X2915" s="592">
        <v>0</v>
      </c>
      <c r="Y2915" s="592">
        <f t="shared" si="104"/>
        <v>20.939000000000004</v>
      </c>
      <c r="Z2915" s="991">
        <v>0</v>
      </c>
      <c r="AA2915" s="592">
        <v>0</v>
      </c>
      <c r="AB2915" s="592">
        <v>322.39999999999998</v>
      </c>
      <c r="AC2915" s="592">
        <v>0.91</v>
      </c>
      <c r="AD2915" s="592">
        <v>0</v>
      </c>
      <c r="AF2915" s="592">
        <v>328.8</v>
      </c>
      <c r="AG2915" s="592">
        <v>0</v>
      </c>
      <c r="AL2915" s="991">
        <v>0</v>
      </c>
    </row>
    <row r="2916" spans="1:38" x14ac:dyDescent="0.2">
      <c r="A2916" s="988">
        <v>39432</v>
      </c>
      <c r="B2916" s="592">
        <v>14.18</v>
      </c>
      <c r="C2916" s="592"/>
      <c r="D2916" s="592">
        <v>5.5789999999999997</v>
      </c>
      <c r="E2916" s="592"/>
      <c r="F2916" s="592">
        <f t="shared" si="101"/>
        <v>19.759</v>
      </c>
      <c r="G2916" s="592"/>
      <c r="H2916" s="993">
        <v>13.33</v>
      </c>
      <c r="I2916" s="96">
        <v>6.06</v>
      </c>
      <c r="J2916" s="308"/>
      <c r="K2916" s="789">
        <f t="shared" si="105"/>
        <v>19.39</v>
      </c>
      <c r="L2916" s="789"/>
      <c r="M2916" s="789"/>
      <c r="N2916" s="789"/>
      <c r="O2916" s="789"/>
      <c r="P2916" s="789"/>
      <c r="Q2916" s="789"/>
      <c r="R2916" s="789"/>
      <c r="S2916" s="592">
        <v>0</v>
      </c>
      <c r="T2916" s="990">
        <v>0</v>
      </c>
      <c r="U2916" s="473">
        <v>0</v>
      </c>
      <c r="V2916" s="592">
        <v>0</v>
      </c>
      <c r="W2916" s="592">
        <v>2.1219999999999999</v>
      </c>
      <c r="X2916" s="592">
        <v>0</v>
      </c>
      <c r="Y2916" s="592">
        <f t="shared" si="104"/>
        <v>21.881</v>
      </c>
      <c r="Z2916" s="991">
        <v>0</v>
      </c>
      <c r="AA2916" s="592">
        <v>0</v>
      </c>
      <c r="AB2916" s="592">
        <v>322</v>
      </c>
      <c r="AC2916" s="592">
        <v>0</v>
      </c>
      <c r="AD2916" s="592">
        <v>0</v>
      </c>
      <c r="AF2916" s="996">
        <v>329.05</v>
      </c>
      <c r="AG2916" s="631">
        <v>0.95</v>
      </c>
      <c r="AL2916" s="991">
        <v>0</v>
      </c>
    </row>
    <row r="2917" spans="1:38" x14ac:dyDescent="0.2">
      <c r="A2917" s="988">
        <v>39433</v>
      </c>
      <c r="B2917" s="592">
        <v>14.13</v>
      </c>
      <c r="C2917" s="592"/>
      <c r="D2917" s="592">
        <v>4.72</v>
      </c>
      <c r="E2917" s="592"/>
      <c r="F2917" s="592">
        <f t="shared" si="101"/>
        <v>18.850000000000001</v>
      </c>
      <c r="G2917" s="592"/>
      <c r="H2917" s="993">
        <v>13.1</v>
      </c>
      <c r="I2917" s="96">
        <v>5.22</v>
      </c>
      <c r="J2917" s="308"/>
      <c r="K2917" s="789">
        <f t="shared" si="105"/>
        <v>18.32</v>
      </c>
      <c r="L2917" s="789"/>
      <c r="M2917" s="789"/>
      <c r="N2917" s="789"/>
      <c r="O2917" s="789"/>
      <c r="P2917" s="789"/>
      <c r="Q2917" s="789"/>
      <c r="R2917" s="789"/>
      <c r="S2917" s="592">
        <v>0</v>
      </c>
      <c r="T2917" s="990">
        <v>0</v>
      </c>
      <c r="U2917" s="473">
        <v>0</v>
      </c>
      <c r="V2917" s="592">
        <v>0</v>
      </c>
      <c r="W2917" s="592">
        <v>1.663</v>
      </c>
      <c r="X2917" s="592">
        <v>0</v>
      </c>
      <c r="Y2917" s="592">
        <f t="shared" si="104"/>
        <v>20.513000000000002</v>
      </c>
      <c r="Z2917" s="991">
        <v>0</v>
      </c>
      <c r="AA2917" s="592">
        <v>0</v>
      </c>
      <c r="AB2917" s="592">
        <v>322</v>
      </c>
      <c r="AC2917" s="592">
        <v>0</v>
      </c>
      <c r="AD2917" s="592">
        <v>0</v>
      </c>
      <c r="AF2917" s="592">
        <v>329</v>
      </c>
      <c r="AG2917" s="592">
        <v>0</v>
      </c>
      <c r="AL2917" s="991">
        <v>0</v>
      </c>
    </row>
    <row r="2918" spans="1:38" x14ac:dyDescent="0.2">
      <c r="A2918" s="988">
        <v>39434</v>
      </c>
      <c r="B2918" s="592">
        <v>16.36</v>
      </c>
      <c r="C2918" s="592"/>
      <c r="D2918" s="592">
        <v>3.44</v>
      </c>
      <c r="E2918" s="592"/>
      <c r="F2918" s="592">
        <f t="shared" si="101"/>
        <v>19.8</v>
      </c>
      <c r="G2918" s="592"/>
      <c r="H2918" s="993">
        <v>15.53</v>
      </c>
      <c r="I2918" s="96">
        <v>3.72</v>
      </c>
      <c r="J2918" s="308"/>
      <c r="K2918" s="789">
        <f t="shared" si="105"/>
        <v>19.25</v>
      </c>
      <c r="L2918" s="789"/>
      <c r="M2918" s="789"/>
      <c r="N2918" s="789"/>
      <c r="O2918" s="789"/>
      <c r="P2918" s="789"/>
      <c r="Q2918" s="789"/>
      <c r="R2918" s="789"/>
      <c r="S2918" s="592">
        <v>0</v>
      </c>
      <c r="T2918" s="990">
        <v>0</v>
      </c>
      <c r="U2918" s="473">
        <v>0</v>
      </c>
      <c r="V2918" s="592">
        <v>0</v>
      </c>
      <c r="W2918" s="592">
        <v>1.88</v>
      </c>
      <c r="X2918" s="592">
        <v>0</v>
      </c>
      <c r="Y2918" s="592">
        <f t="shared" si="104"/>
        <v>21.68</v>
      </c>
      <c r="Z2918" s="991">
        <v>0</v>
      </c>
      <c r="AA2918" s="592">
        <v>0</v>
      </c>
      <c r="AB2918" s="592">
        <v>321.7</v>
      </c>
      <c r="AC2918" s="592">
        <v>0</v>
      </c>
      <c r="AD2918" s="592">
        <v>0</v>
      </c>
      <c r="AF2918" s="592">
        <v>329</v>
      </c>
      <c r="AG2918" s="592">
        <v>0</v>
      </c>
      <c r="AL2918" s="991">
        <v>0</v>
      </c>
    </row>
    <row r="2919" spans="1:38" x14ac:dyDescent="0.2">
      <c r="A2919" s="988">
        <v>39435</v>
      </c>
      <c r="B2919" s="592">
        <v>15.49</v>
      </c>
      <c r="C2919" s="592"/>
      <c r="D2919" s="592">
        <v>2.99</v>
      </c>
      <c r="E2919" s="592"/>
      <c r="F2919" s="592">
        <f t="shared" si="101"/>
        <v>18.48</v>
      </c>
      <c r="G2919" s="592"/>
      <c r="H2919" s="993">
        <v>14.73</v>
      </c>
      <c r="I2919" s="96">
        <v>3.96</v>
      </c>
      <c r="J2919" s="308"/>
      <c r="K2919" s="789">
        <f t="shared" si="105"/>
        <v>18.690000000000001</v>
      </c>
      <c r="L2919" s="789"/>
      <c r="M2919" s="789"/>
      <c r="N2919" s="789"/>
      <c r="O2919" s="789"/>
      <c r="P2919" s="789"/>
      <c r="Q2919" s="789"/>
      <c r="R2919" s="789"/>
      <c r="S2919" s="592">
        <v>0</v>
      </c>
      <c r="T2919" s="990">
        <v>0</v>
      </c>
      <c r="U2919" s="473">
        <v>0</v>
      </c>
      <c r="V2919" s="592">
        <v>0</v>
      </c>
      <c r="W2919" s="592">
        <v>1.87</v>
      </c>
      <c r="X2919" s="592">
        <v>0</v>
      </c>
      <c r="Y2919" s="592">
        <f t="shared" si="104"/>
        <v>20.350000000000001</v>
      </c>
      <c r="Z2919" s="991">
        <v>0</v>
      </c>
      <c r="AA2919" s="592">
        <v>0</v>
      </c>
      <c r="AB2919" s="592">
        <v>321.5</v>
      </c>
      <c r="AC2919" s="592">
        <v>0</v>
      </c>
      <c r="AD2919" s="592">
        <v>0</v>
      </c>
      <c r="AF2919" s="631">
        <v>329</v>
      </c>
      <c r="AG2919" s="631">
        <v>0.03</v>
      </c>
      <c r="AL2919" s="991">
        <v>0</v>
      </c>
    </row>
    <row r="2920" spans="1:38" x14ac:dyDescent="0.2">
      <c r="A2920" s="988">
        <v>39436</v>
      </c>
      <c r="B2920" s="592">
        <v>16.36</v>
      </c>
      <c r="C2920" s="592"/>
      <c r="D2920" s="592">
        <v>3.26</v>
      </c>
      <c r="E2920" s="592"/>
      <c r="F2920" s="592">
        <f t="shared" si="101"/>
        <v>19.619999999999997</v>
      </c>
      <c r="G2920" s="592"/>
      <c r="H2920" s="993">
        <v>15.02</v>
      </c>
      <c r="I2920" s="96">
        <v>3.87</v>
      </c>
      <c r="J2920" s="308"/>
      <c r="K2920" s="789">
        <f t="shared" si="105"/>
        <v>18.89</v>
      </c>
      <c r="L2920" s="789"/>
      <c r="M2920" s="789"/>
      <c r="N2920" s="789"/>
      <c r="O2920" s="789"/>
      <c r="P2920" s="789"/>
      <c r="Q2920" s="789"/>
      <c r="R2920" s="789"/>
      <c r="S2920" s="592">
        <v>0</v>
      </c>
      <c r="T2920" s="990">
        <v>0</v>
      </c>
      <c r="U2920" s="473">
        <v>0</v>
      </c>
      <c r="V2920" s="592">
        <v>0</v>
      </c>
      <c r="W2920" s="631">
        <v>1.8939999999999999</v>
      </c>
      <c r="X2920" s="1010">
        <v>0</v>
      </c>
      <c r="Y2920" s="592">
        <f t="shared" si="104"/>
        <v>21.513999999999996</v>
      </c>
      <c r="Z2920" s="991">
        <v>0</v>
      </c>
      <c r="AA2920" s="592">
        <v>0</v>
      </c>
      <c r="AB2920" s="592">
        <v>321.39999999999998</v>
      </c>
      <c r="AC2920" s="592">
        <v>0</v>
      </c>
      <c r="AD2920" s="592">
        <v>0</v>
      </c>
      <c r="AF2920" s="631">
        <v>329</v>
      </c>
      <c r="AG2920" s="631">
        <v>0</v>
      </c>
      <c r="AL2920" s="991">
        <v>0</v>
      </c>
    </row>
    <row r="2921" spans="1:38" x14ac:dyDescent="0.2">
      <c r="A2921" s="988">
        <v>39437</v>
      </c>
      <c r="B2921" s="592">
        <v>17.190000000000001</v>
      </c>
      <c r="C2921" s="592"/>
      <c r="D2921" s="592">
        <v>2.21</v>
      </c>
      <c r="E2921" s="592"/>
      <c r="F2921" s="592">
        <f t="shared" ref="F2921:F2984" si="106">+B2921+D2921</f>
        <v>19.400000000000002</v>
      </c>
      <c r="G2921" s="592"/>
      <c r="H2921" s="993">
        <v>15.85</v>
      </c>
      <c r="I2921" s="96">
        <v>2.93</v>
      </c>
      <c r="J2921" s="308"/>
      <c r="K2921" s="789">
        <f t="shared" si="105"/>
        <v>18.78</v>
      </c>
      <c r="L2921" s="789"/>
      <c r="M2921" s="789"/>
      <c r="N2921" s="789"/>
      <c r="O2921" s="789"/>
      <c r="P2921" s="789"/>
      <c r="Q2921" s="789"/>
      <c r="R2921" s="789"/>
      <c r="S2921" s="592">
        <v>0</v>
      </c>
      <c r="T2921" s="990">
        <v>0</v>
      </c>
      <c r="U2921" s="473">
        <v>0</v>
      </c>
      <c r="V2921" s="592">
        <v>0</v>
      </c>
      <c r="W2921" s="592">
        <v>1.9119999999999999</v>
      </c>
      <c r="X2921" s="592">
        <v>0</v>
      </c>
      <c r="Y2921" s="592">
        <f t="shared" si="104"/>
        <v>21.312000000000001</v>
      </c>
      <c r="Z2921" s="991">
        <v>0</v>
      </c>
      <c r="AA2921" s="592">
        <v>0</v>
      </c>
      <c r="AB2921" s="592">
        <v>321.2</v>
      </c>
      <c r="AC2921" s="592">
        <v>0</v>
      </c>
      <c r="AD2921" s="592">
        <v>0</v>
      </c>
      <c r="AF2921" s="592">
        <v>329</v>
      </c>
      <c r="AG2921" s="592">
        <v>0</v>
      </c>
      <c r="AL2921" s="991">
        <v>0</v>
      </c>
    </row>
    <row r="2922" spans="1:38" x14ac:dyDescent="0.2">
      <c r="A2922" s="988">
        <v>39438</v>
      </c>
      <c r="B2922" s="592">
        <v>16.91</v>
      </c>
      <c r="C2922" s="592"/>
      <c r="D2922" s="592">
        <v>3.16</v>
      </c>
      <c r="E2922" s="592"/>
      <c r="F2922" s="592">
        <f t="shared" si="106"/>
        <v>20.07</v>
      </c>
      <c r="G2922" s="592"/>
      <c r="H2922" s="993">
        <v>16.14</v>
      </c>
      <c r="I2922" s="96">
        <v>3.82</v>
      </c>
      <c r="J2922" s="308"/>
      <c r="K2922" s="789">
        <f t="shared" si="105"/>
        <v>19.96</v>
      </c>
      <c r="L2922" s="789"/>
      <c r="M2922" s="789"/>
      <c r="N2922" s="789"/>
      <c r="O2922" s="789"/>
      <c r="P2922" s="789"/>
      <c r="Q2922" s="789"/>
      <c r="R2922" s="789"/>
      <c r="S2922" s="592">
        <v>0</v>
      </c>
      <c r="T2922" s="990">
        <v>0</v>
      </c>
      <c r="U2922" s="473">
        <v>0</v>
      </c>
      <c r="V2922" s="592">
        <v>0</v>
      </c>
      <c r="W2922" s="592">
        <v>1.766</v>
      </c>
      <c r="X2922" s="592">
        <v>0</v>
      </c>
      <c r="Y2922" s="592">
        <f t="shared" si="104"/>
        <v>21.835999999999999</v>
      </c>
      <c r="Z2922" s="991">
        <v>0</v>
      </c>
      <c r="AA2922" s="592">
        <v>0</v>
      </c>
      <c r="AB2922" s="592">
        <v>321</v>
      </c>
      <c r="AC2922" s="592">
        <v>0.02</v>
      </c>
      <c r="AD2922" s="592">
        <v>0</v>
      </c>
      <c r="AF2922" s="592">
        <v>329</v>
      </c>
      <c r="AG2922" s="592">
        <v>0.04</v>
      </c>
      <c r="AL2922" s="991">
        <v>0</v>
      </c>
    </row>
    <row r="2923" spans="1:38" x14ac:dyDescent="0.2">
      <c r="A2923" s="988">
        <v>39439</v>
      </c>
      <c r="B2923" s="592">
        <v>14.53</v>
      </c>
      <c r="C2923" s="592"/>
      <c r="D2923" s="592">
        <v>3.26</v>
      </c>
      <c r="E2923" s="592"/>
      <c r="F2923" s="592">
        <f t="shared" si="106"/>
        <v>17.79</v>
      </c>
      <c r="G2923" s="592"/>
      <c r="H2923" s="993">
        <v>12.83</v>
      </c>
      <c r="I2923" s="96">
        <v>4.04</v>
      </c>
      <c r="J2923" s="308"/>
      <c r="K2923" s="789">
        <f t="shared" si="105"/>
        <v>16.87</v>
      </c>
      <c r="L2923" s="789"/>
      <c r="M2923" s="789"/>
      <c r="N2923" s="789"/>
      <c r="O2923" s="789"/>
      <c r="P2923" s="789"/>
      <c r="Q2923" s="789"/>
      <c r="R2923" s="789"/>
      <c r="S2923" s="592">
        <v>0</v>
      </c>
      <c r="T2923" s="990">
        <v>0</v>
      </c>
      <c r="U2923" s="473">
        <v>0</v>
      </c>
      <c r="V2923" s="592">
        <v>0</v>
      </c>
      <c r="W2923" s="592">
        <v>1.79</v>
      </c>
      <c r="X2923" s="592">
        <v>0</v>
      </c>
      <c r="Y2923" s="592">
        <f t="shared" si="104"/>
        <v>19.579999999999998</v>
      </c>
      <c r="Z2923" s="991">
        <v>0</v>
      </c>
      <c r="AA2923" s="592">
        <v>0</v>
      </c>
      <c r="AB2923" s="631">
        <v>320.7</v>
      </c>
      <c r="AC2923" s="631">
        <v>0</v>
      </c>
      <c r="AD2923" s="631">
        <v>0</v>
      </c>
      <c r="AF2923" s="592">
        <v>329</v>
      </c>
      <c r="AG2923" s="592">
        <v>0.15</v>
      </c>
      <c r="AL2923" s="991">
        <v>0</v>
      </c>
    </row>
    <row r="2924" spans="1:38" x14ac:dyDescent="0.2">
      <c r="A2924" s="988">
        <v>39440</v>
      </c>
      <c r="B2924" s="631">
        <v>15.03</v>
      </c>
      <c r="C2924" s="631"/>
      <c r="D2924" s="631">
        <v>3.49</v>
      </c>
      <c r="E2924" s="631"/>
      <c r="F2924" s="631">
        <f t="shared" si="106"/>
        <v>18.52</v>
      </c>
      <c r="G2924" s="631"/>
      <c r="H2924" s="993">
        <v>12.88</v>
      </c>
      <c r="I2924" s="96">
        <v>3.83</v>
      </c>
      <c r="J2924" s="308"/>
      <c r="K2924" s="789">
        <f t="shared" si="105"/>
        <v>16.71</v>
      </c>
      <c r="L2924" s="789"/>
      <c r="M2924" s="789"/>
      <c r="N2924" s="789"/>
      <c r="O2924" s="789"/>
      <c r="P2924" s="789"/>
      <c r="Q2924" s="789"/>
      <c r="R2924" s="789"/>
      <c r="S2924" s="631">
        <v>0</v>
      </c>
      <c r="T2924" s="997">
        <v>0</v>
      </c>
      <c r="U2924" s="395">
        <v>0</v>
      </c>
      <c r="V2924" s="631">
        <v>0</v>
      </c>
      <c r="W2924" s="631">
        <v>1.89</v>
      </c>
      <c r="X2924" s="631">
        <v>0</v>
      </c>
      <c r="Y2924" s="631">
        <f t="shared" si="104"/>
        <v>20.41</v>
      </c>
      <c r="Z2924" s="991">
        <v>0</v>
      </c>
      <c r="AA2924" s="631">
        <v>0</v>
      </c>
      <c r="AB2924" s="631">
        <v>320.5</v>
      </c>
      <c r="AC2924" s="631">
        <v>0</v>
      </c>
      <c r="AD2924" s="631">
        <v>0</v>
      </c>
      <c r="AF2924" s="631">
        <v>329</v>
      </c>
      <c r="AG2924" s="631">
        <v>0</v>
      </c>
      <c r="AL2924" s="991">
        <v>0</v>
      </c>
    </row>
    <row r="2925" spans="1:38" x14ac:dyDescent="0.2">
      <c r="A2925" s="988">
        <v>39441</v>
      </c>
      <c r="B2925" s="631">
        <v>14.53</v>
      </c>
      <c r="C2925" s="631"/>
      <c r="D2925" s="631">
        <v>3.09</v>
      </c>
      <c r="E2925" s="631"/>
      <c r="F2925" s="631">
        <f t="shared" si="106"/>
        <v>17.619999999999997</v>
      </c>
      <c r="G2925" s="631"/>
      <c r="H2925" s="993">
        <v>12.73</v>
      </c>
      <c r="I2925" s="96">
        <v>3.42</v>
      </c>
      <c r="J2925" s="308"/>
      <c r="K2925" s="789">
        <f t="shared" si="105"/>
        <v>16.149999999999999</v>
      </c>
      <c r="L2925" s="789"/>
      <c r="M2925" s="789"/>
      <c r="N2925" s="789"/>
      <c r="O2925" s="789"/>
      <c r="P2925" s="789"/>
      <c r="Q2925" s="789"/>
      <c r="R2925" s="789"/>
      <c r="S2925" s="631">
        <v>0</v>
      </c>
      <c r="T2925" s="997">
        <v>0</v>
      </c>
      <c r="U2925" s="395">
        <v>0</v>
      </c>
      <c r="V2925" s="631">
        <v>0</v>
      </c>
      <c r="W2925" s="631">
        <v>1.79</v>
      </c>
      <c r="X2925" s="631">
        <v>0</v>
      </c>
      <c r="Y2925" s="631">
        <f t="shared" si="104"/>
        <v>19.409999999999997</v>
      </c>
      <c r="Z2925" s="991">
        <v>0</v>
      </c>
      <c r="AA2925" s="631">
        <v>0</v>
      </c>
      <c r="AB2925" s="631">
        <v>320.3</v>
      </c>
      <c r="AC2925" s="631">
        <v>0.92</v>
      </c>
      <c r="AD2925" s="631">
        <v>0</v>
      </c>
      <c r="AF2925" s="592">
        <v>329</v>
      </c>
      <c r="AG2925" s="592">
        <v>0.2</v>
      </c>
      <c r="AL2925" s="991">
        <v>0</v>
      </c>
    </row>
    <row r="2926" spans="1:38" x14ac:dyDescent="0.2">
      <c r="A2926" s="988">
        <v>39442</v>
      </c>
      <c r="B2926" s="631">
        <v>13.51</v>
      </c>
      <c r="C2926" s="631"/>
      <c r="D2926" s="631">
        <v>3.79</v>
      </c>
      <c r="E2926" s="631"/>
      <c r="F2926" s="631">
        <f t="shared" si="106"/>
        <v>17.3</v>
      </c>
      <c r="G2926" s="631"/>
      <c r="H2926" s="993">
        <v>12.82</v>
      </c>
      <c r="I2926" s="96">
        <v>3.98</v>
      </c>
      <c r="J2926" s="308"/>
      <c r="K2926" s="789">
        <f t="shared" si="105"/>
        <v>16.8</v>
      </c>
      <c r="L2926" s="789"/>
      <c r="M2926" s="789"/>
      <c r="N2926" s="789"/>
      <c r="O2926" s="789"/>
      <c r="P2926" s="789"/>
      <c r="Q2926" s="789"/>
      <c r="R2926" s="789"/>
      <c r="S2926" s="631">
        <v>0</v>
      </c>
      <c r="T2926" s="997">
        <v>0</v>
      </c>
      <c r="U2926" s="395">
        <v>0</v>
      </c>
      <c r="V2926" s="631">
        <v>0</v>
      </c>
      <c r="W2926" s="631">
        <v>1.84</v>
      </c>
      <c r="X2926" s="631">
        <v>0</v>
      </c>
      <c r="Y2926" s="631">
        <f t="shared" si="104"/>
        <v>19.14</v>
      </c>
      <c r="Z2926" s="991">
        <v>0</v>
      </c>
      <c r="AA2926" s="631">
        <v>2</v>
      </c>
      <c r="AB2926" s="631">
        <v>320.2</v>
      </c>
      <c r="AC2926" s="631">
        <v>0.04</v>
      </c>
      <c r="AD2926" s="631">
        <v>0</v>
      </c>
      <c r="AF2926" s="592">
        <v>329.4</v>
      </c>
      <c r="AG2926" s="592">
        <v>0.93</v>
      </c>
      <c r="AL2926" s="991">
        <v>0</v>
      </c>
    </row>
    <row r="2927" spans="1:38" x14ac:dyDescent="0.2">
      <c r="A2927" s="988">
        <v>39443</v>
      </c>
      <c r="B2927" s="631">
        <v>13.05</v>
      </c>
      <c r="C2927" s="631"/>
      <c r="D2927" s="631">
        <v>3.17</v>
      </c>
      <c r="E2927" s="631"/>
      <c r="F2927" s="631">
        <f t="shared" si="106"/>
        <v>16.22</v>
      </c>
      <c r="G2927" s="631"/>
      <c r="H2927" s="993">
        <v>13.05</v>
      </c>
      <c r="I2927" s="96">
        <v>3.56</v>
      </c>
      <c r="J2927" s="308"/>
      <c r="K2927" s="789">
        <f t="shared" si="105"/>
        <v>16.61</v>
      </c>
      <c r="L2927" s="789"/>
      <c r="M2927" s="789"/>
      <c r="N2927" s="789"/>
      <c r="O2927" s="789"/>
      <c r="P2927" s="789"/>
      <c r="Q2927" s="789"/>
      <c r="R2927" s="789"/>
      <c r="S2927" s="631">
        <v>0</v>
      </c>
      <c r="T2927" s="997">
        <v>0</v>
      </c>
      <c r="U2927" s="395">
        <v>0</v>
      </c>
      <c r="V2927" s="631">
        <v>0</v>
      </c>
      <c r="W2927" s="631">
        <v>1.86</v>
      </c>
      <c r="X2927" s="631">
        <v>1.321</v>
      </c>
      <c r="Y2927" s="631">
        <f t="shared" si="104"/>
        <v>19.401</v>
      </c>
      <c r="Z2927" s="991">
        <v>0</v>
      </c>
      <c r="AA2927" s="631">
        <v>1.44</v>
      </c>
      <c r="AB2927" s="631">
        <v>320.2</v>
      </c>
      <c r="AC2927" s="631">
        <v>0</v>
      </c>
      <c r="AD2927" s="631">
        <v>0</v>
      </c>
      <c r="AF2927" s="592">
        <v>329.4</v>
      </c>
      <c r="AG2927" s="592">
        <v>0</v>
      </c>
      <c r="AL2927" s="991">
        <v>0</v>
      </c>
    </row>
    <row r="2928" spans="1:38" x14ac:dyDescent="0.2">
      <c r="A2928" s="988">
        <v>39444</v>
      </c>
      <c r="B2928" s="631">
        <v>13.07</v>
      </c>
      <c r="C2928" s="631"/>
      <c r="D2928" s="631">
        <v>3.56</v>
      </c>
      <c r="E2928" s="631"/>
      <c r="F2928" s="631">
        <f t="shared" si="106"/>
        <v>16.63</v>
      </c>
      <c r="G2928" s="631"/>
      <c r="H2928" s="993">
        <v>12.66</v>
      </c>
      <c r="I2928" s="96">
        <v>3.56</v>
      </c>
      <c r="J2928" s="308"/>
      <c r="K2928" s="789">
        <f t="shared" si="105"/>
        <v>16.22</v>
      </c>
      <c r="L2928" s="789"/>
      <c r="M2928" s="789"/>
      <c r="N2928" s="789"/>
      <c r="O2928" s="789"/>
      <c r="P2928" s="789"/>
      <c r="Q2928" s="789"/>
      <c r="R2928" s="789"/>
      <c r="S2928" s="631">
        <v>0</v>
      </c>
      <c r="T2928" s="997">
        <v>0</v>
      </c>
      <c r="U2928" s="395">
        <v>0</v>
      </c>
      <c r="V2928" s="631">
        <v>0</v>
      </c>
      <c r="W2928" s="631">
        <v>1.83</v>
      </c>
      <c r="X2928" s="631">
        <v>1.3859999999999999</v>
      </c>
      <c r="Y2928" s="631">
        <f t="shared" si="104"/>
        <v>19.846</v>
      </c>
      <c r="Z2928" s="991">
        <v>1</v>
      </c>
      <c r="AA2928" s="631">
        <v>2</v>
      </c>
      <c r="AB2928" s="631">
        <v>320.2</v>
      </c>
      <c r="AC2928" s="631">
        <v>0.15</v>
      </c>
      <c r="AD2928" s="631">
        <v>0</v>
      </c>
      <c r="AF2928" s="592">
        <v>329.4</v>
      </c>
      <c r="AG2928" s="592">
        <v>0</v>
      </c>
      <c r="AL2928" s="991">
        <v>0</v>
      </c>
    </row>
    <row r="2929" spans="1:38" x14ac:dyDescent="0.2">
      <c r="A2929" s="988">
        <v>39445</v>
      </c>
      <c r="B2929" s="592">
        <v>15.35</v>
      </c>
      <c r="C2929" s="592"/>
      <c r="D2929" s="592">
        <v>3.14</v>
      </c>
      <c r="E2929" s="592"/>
      <c r="F2929" s="592">
        <f t="shared" si="106"/>
        <v>18.489999999999998</v>
      </c>
      <c r="G2929" s="592"/>
      <c r="H2929" s="993">
        <v>15.29</v>
      </c>
      <c r="I2929" s="96">
        <v>3.14</v>
      </c>
      <c r="J2929" s="308"/>
      <c r="K2929" s="789">
        <f t="shared" si="105"/>
        <v>18.43</v>
      </c>
      <c r="L2929" s="789"/>
      <c r="M2929" s="789"/>
      <c r="N2929" s="789"/>
      <c r="O2929" s="789"/>
      <c r="P2929" s="789"/>
      <c r="Q2929" s="789"/>
      <c r="R2929" s="789"/>
      <c r="S2929" s="592">
        <v>0</v>
      </c>
      <c r="T2929" s="990">
        <v>0</v>
      </c>
      <c r="U2929" s="473">
        <v>0</v>
      </c>
      <c r="V2929" s="592">
        <v>0</v>
      </c>
      <c r="W2929" s="592">
        <v>1.75</v>
      </c>
      <c r="X2929" s="631">
        <v>1.3640000000000001</v>
      </c>
      <c r="Y2929" s="592">
        <f t="shared" si="104"/>
        <v>21.603999999999999</v>
      </c>
      <c r="Z2929" s="991">
        <v>5</v>
      </c>
      <c r="AA2929" s="592">
        <v>0</v>
      </c>
      <c r="AB2929" s="592">
        <v>320.2</v>
      </c>
      <c r="AC2929" s="592">
        <v>0</v>
      </c>
      <c r="AD2929" s="592">
        <v>0</v>
      </c>
      <c r="AF2929" s="592">
        <v>329.42</v>
      </c>
      <c r="AG2929" s="592">
        <v>0.3</v>
      </c>
      <c r="AL2929" s="991">
        <v>0</v>
      </c>
    </row>
    <row r="2930" spans="1:38" x14ac:dyDescent="0.2">
      <c r="A2930" s="988">
        <v>39446</v>
      </c>
      <c r="B2930" s="592">
        <v>13.61</v>
      </c>
      <c r="C2930" s="592"/>
      <c r="D2930" s="592">
        <v>3.19</v>
      </c>
      <c r="E2930" s="592"/>
      <c r="F2930" s="592">
        <f t="shared" si="106"/>
        <v>16.8</v>
      </c>
      <c r="G2930" s="592"/>
      <c r="H2930" s="993">
        <v>13.61</v>
      </c>
      <c r="I2930" s="96">
        <v>3.19</v>
      </c>
      <c r="J2930" s="308"/>
      <c r="K2930" s="789">
        <f t="shared" si="105"/>
        <v>16.8</v>
      </c>
      <c r="L2930" s="789"/>
      <c r="M2930" s="789"/>
      <c r="N2930" s="789"/>
      <c r="O2930" s="789"/>
      <c r="P2930" s="789"/>
      <c r="Q2930" s="789"/>
      <c r="R2930" s="789"/>
      <c r="S2930" s="592">
        <v>0</v>
      </c>
      <c r="T2930" s="990">
        <v>0</v>
      </c>
      <c r="U2930" s="473">
        <v>0</v>
      </c>
      <c r="V2930" s="592">
        <v>0</v>
      </c>
      <c r="W2930" s="592">
        <v>1.7669999999999999</v>
      </c>
      <c r="X2930" s="631">
        <v>1.3640000000000001</v>
      </c>
      <c r="Y2930" s="592">
        <f t="shared" si="104"/>
        <v>19.931000000000001</v>
      </c>
      <c r="Z2930" s="991">
        <v>3</v>
      </c>
      <c r="AA2930" s="592">
        <v>0.1</v>
      </c>
      <c r="AB2930" s="592">
        <v>323.3</v>
      </c>
      <c r="AC2930" s="592">
        <v>0.86</v>
      </c>
      <c r="AD2930" s="592">
        <v>0</v>
      </c>
      <c r="AF2930" s="1000">
        <v>330.65</v>
      </c>
      <c r="AG2930" s="592">
        <v>1.35</v>
      </c>
      <c r="AL2930" s="991">
        <v>0</v>
      </c>
    </row>
    <row r="2931" spans="1:38" x14ac:dyDescent="0.2">
      <c r="A2931" s="988">
        <v>39447</v>
      </c>
      <c r="B2931" s="592">
        <v>17.2</v>
      </c>
      <c r="C2931" s="592"/>
      <c r="D2931" s="592">
        <v>2.5649999999999999</v>
      </c>
      <c r="E2931" s="592"/>
      <c r="F2931" s="592">
        <f t="shared" si="106"/>
        <v>19.765000000000001</v>
      </c>
      <c r="G2931" s="592"/>
      <c r="H2931" s="992">
        <v>15.01</v>
      </c>
      <c r="I2931" s="338">
        <v>3.67</v>
      </c>
      <c r="J2931" s="831"/>
      <c r="K2931" s="789">
        <f t="shared" si="105"/>
        <v>18.68</v>
      </c>
      <c r="L2931" s="789"/>
      <c r="M2931" s="789"/>
      <c r="N2931" s="789"/>
      <c r="O2931" s="789"/>
      <c r="P2931" s="789"/>
      <c r="Q2931" s="789"/>
      <c r="R2931" s="789"/>
      <c r="S2931" s="592">
        <v>0</v>
      </c>
      <c r="T2931" s="990">
        <v>0</v>
      </c>
      <c r="U2931" s="473">
        <v>0</v>
      </c>
      <c r="V2931" s="592">
        <v>0</v>
      </c>
      <c r="W2931" s="631">
        <v>1.8979999999999999</v>
      </c>
      <c r="X2931" s="631">
        <v>1.446</v>
      </c>
      <c r="Y2931" s="592">
        <f t="shared" si="104"/>
        <v>23.109000000000002</v>
      </c>
      <c r="Z2931" s="995">
        <v>0</v>
      </c>
      <c r="AA2931" s="631">
        <v>3.8969999999999998</v>
      </c>
      <c r="AB2931" s="592">
        <v>327</v>
      </c>
      <c r="AC2931" s="592">
        <v>0</v>
      </c>
      <c r="AD2931" s="592">
        <v>0</v>
      </c>
      <c r="AF2931" s="592">
        <v>331.7</v>
      </c>
      <c r="AG2931" s="592">
        <v>0</v>
      </c>
      <c r="AL2931" s="991">
        <v>0</v>
      </c>
    </row>
    <row r="2932" spans="1:38" x14ac:dyDescent="0.2">
      <c r="A2932" s="988">
        <v>39448</v>
      </c>
      <c r="B2932" s="592">
        <v>15.63</v>
      </c>
      <c r="C2932" s="592"/>
      <c r="D2932" s="592">
        <v>2.423</v>
      </c>
      <c r="E2932" s="592"/>
      <c r="F2932" s="592">
        <f t="shared" si="106"/>
        <v>18.053000000000001</v>
      </c>
      <c r="G2932" s="592"/>
      <c r="H2932" s="989">
        <v>13.92</v>
      </c>
      <c r="I2932" s="308">
        <v>3.14</v>
      </c>
      <c r="J2932" s="308"/>
      <c r="K2932" s="789">
        <f>H2932+I2932</f>
        <v>17.059999999999999</v>
      </c>
      <c r="L2932" s="789"/>
      <c r="M2932" s="789"/>
      <c r="N2932" s="789"/>
      <c r="O2932" s="789"/>
      <c r="P2932" s="789"/>
      <c r="Q2932" s="789"/>
      <c r="R2932" s="789"/>
      <c r="S2932" s="592">
        <v>0</v>
      </c>
      <c r="T2932" s="990">
        <v>0</v>
      </c>
      <c r="U2932" s="473">
        <v>0</v>
      </c>
      <c r="V2932" s="592">
        <v>0</v>
      </c>
      <c r="W2932" s="631">
        <v>1.857</v>
      </c>
      <c r="X2932" s="631">
        <v>1.4259999999999999</v>
      </c>
      <c r="Y2932" s="631">
        <f t="shared" si="104"/>
        <v>21.335999999999999</v>
      </c>
      <c r="Z2932" s="631">
        <v>3.4529999999999998</v>
      </c>
      <c r="AA2932" s="631">
        <v>1.2989999999999999</v>
      </c>
      <c r="AB2932" s="592">
        <v>327.5</v>
      </c>
      <c r="AC2932" s="592">
        <v>0</v>
      </c>
      <c r="AD2932" s="592">
        <v>0</v>
      </c>
      <c r="AE2932" s="592"/>
      <c r="AF2932" s="631">
        <v>332</v>
      </c>
      <c r="AG2932" s="631">
        <v>0</v>
      </c>
      <c r="AH2932" s="631"/>
      <c r="AI2932" s="631"/>
      <c r="AJ2932" s="991">
        <v>0</v>
      </c>
    </row>
    <row r="2933" spans="1:38" x14ac:dyDescent="0.2">
      <c r="A2933" s="988">
        <v>39449</v>
      </c>
      <c r="B2933" s="592">
        <v>16.71</v>
      </c>
      <c r="C2933" s="592"/>
      <c r="D2933" s="592">
        <v>2.573</v>
      </c>
      <c r="E2933" s="592"/>
      <c r="F2933" s="592">
        <f t="shared" si="106"/>
        <v>19.283000000000001</v>
      </c>
      <c r="G2933" s="592"/>
      <c r="H2933" s="992">
        <v>13.19</v>
      </c>
      <c r="I2933" s="96">
        <v>3.11</v>
      </c>
      <c r="J2933" s="308"/>
      <c r="K2933" s="789">
        <f t="shared" ref="K2933:K2962" si="107">H2933+I2933</f>
        <v>16.3</v>
      </c>
      <c r="L2933" s="789"/>
      <c r="M2933" s="789"/>
      <c r="N2933" s="789"/>
      <c r="O2933" s="789"/>
      <c r="P2933" s="789"/>
      <c r="Q2933" s="789"/>
      <c r="R2933" s="789"/>
      <c r="S2933" s="592">
        <v>0</v>
      </c>
      <c r="T2933" s="990">
        <v>0</v>
      </c>
      <c r="U2933" s="473">
        <v>0</v>
      </c>
      <c r="V2933" s="592">
        <v>0</v>
      </c>
      <c r="W2933" s="631">
        <v>1.9570000000000001</v>
      </c>
      <c r="X2933" s="631">
        <v>1.45</v>
      </c>
      <c r="Y2933" s="631">
        <f t="shared" ref="Y2933:Y2959" si="108">+F2933-S2933-T2933-U2933-V2933+W2933+X2933</f>
        <v>22.69</v>
      </c>
      <c r="Z2933" s="631">
        <v>4.383</v>
      </c>
      <c r="AA2933" s="631">
        <v>5.1959999999999997</v>
      </c>
      <c r="AB2933" s="592">
        <v>327.7</v>
      </c>
      <c r="AC2933" s="592">
        <v>0</v>
      </c>
      <c r="AD2933" s="592">
        <v>0</v>
      </c>
      <c r="AE2933" s="592"/>
      <c r="AF2933" s="631">
        <v>332</v>
      </c>
      <c r="AG2933" s="631">
        <v>0</v>
      </c>
      <c r="AH2933" s="631"/>
      <c r="AI2933" s="631"/>
      <c r="AJ2933" s="991">
        <v>0</v>
      </c>
    </row>
    <row r="2934" spans="1:38" x14ac:dyDescent="0.2">
      <c r="A2934" s="988">
        <v>39450</v>
      </c>
      <c r="B2934" s="993">
        <v>15.58</v>
      </c>
      <c r="C2934" s="993"/>
      <c r="D2934" s="592">
        <v>2.7050000000000001</v>
      </c>
      <c r="E2934" s="592"/>
      <c r="F2934" s="592">
        <f t="shared" si="106"/>
        <v>18.285</v>
      </c>
      <c r="G2934" s="592"/>
      <c r="H2934" s="992">
        <v>16.09</v>
      </c>
      <c r="I2934" s="96">
        <v>3.14</v>
      </c>
      <c r="J2934" s="308"/>
      <c r="K2934" s="789">
        <f t="shared" si="107"/>
        <v>19.23</v>
      </c>
      <c r="L2934" s="789"/>
      <c r="M2934" s="789"/>
      <c r="N2934" s="789"/>
      <c r="O2934" s="789"/>
      <c r="P2934" s="789"/>
      <c r="Q2934" s="789"/>
      <c r="R2934" s="789"/>
      <c r="S2934" s="592">
        <v>0</v>
      </c>
      <c r="T2934" s="990">
        <v>0</v>
      </c>
      <c r="U2934" s="473">
        <v>0</v>
      </c>
      <c r="V2934" s="592">
        <v>0</v>
      </c>
      <c r="W2934" s="631">
        <v>1.927</v>
      </c>
      <c r="X2934" s="631">
        <v>1.431</v>
      </c>
      <c r="Y2934" s="631">
        <f t="shared" si="108"/>
        <v>21.643000000000001</v>
      </c>
      <c r="Z2934" s="631">
        <v>4.4980000000000002</v>
      </c>
      <c r="AA2934" s="631">
        <v>4.1890000000000001</v>
      </c>
      <c r="AB2934" s="592">
        <v>327.8</v>
      </c>
      <c r="AC2934" s="592">
        <v>0</v>
      </c>
      <c r="AD2934" s="592">
        <v>0</v>
      </c>
      <c r="AE2934" s="592"/>
      <c r="AF2934" s="592">
        <v>332.3</v>
      </c>
      <c r="AG2934" s="592">
        <v>0</v>
      </c>
      <c r="AH2934" s="592"/>
      <c r="AI2934" s="592"/>
      <c r="AJ2934" s="991">
        <v>0</v>
      </c>
    </row>
    <row r="2935" spans="1:38" x14ac:dyDescent="0.2">
      <c r="A2935" s="988">
        <v>39451</v>
      </c>
      <c r="B2935" s="592">
        <v>15.75</v>
      </c>
      <c r="C2935" s="592"/>
      <c r="D2935" s="592">
        <v>2.1309999999999998</v>
      </c>
      <c r="E2935" s="592"/>
      <c r="F2935" s="592">
        <f t="shared" si="106"/>
        <v>17.881</v>
      </c>
      <c r="G2935" s="592"/>
      <c r="H2935" s="992">
        <v>14.56</v>
      </c>
      <c r="I2935" s="96">
        <v>3.22</v>
      </c>
      <c r="J2935" s="308"/>
      <c r="K2935" s="789">
        <f t="shared" si="107"/>
        <v>17.78</v>
      </c>
      <c r="L2935" s="789"/>
      <c r="M2935" s="789"/>
      <c r="N2935" s="789"/>
      <c r="O2935" s="789"/>
      <c r="P2935" s="789"/>
      <c r="Q2935" s="789"/>
      <c r="R2935" s="789"/>
      <c r="S2935" s="592">
        <v>0</v>
      </c>
      <c r="T2935" s="990">
        <v>0</v>
      </c>
      <c r="U2935" s="473">
        <v>0</v>
      </c>
      <c r="V2935" s="592">
        <v>0</v>
      </c>
      <c r="W2935" s="631">
        <v>1.9790000000000001</v>
      </c>
      <c r="X2935" s="631">
        <v>1.4470000000000001</v>
      </c>
      <c r="Y2935" s="631">
        <f t="shared" si="108"/>
        <v>21.306999999999999</v>
      </c>
      <c r="Z2935" s="631">
        <v>1.5820000000000001</v>
      </c>
      <c r="AA2935" s="631">
        <v>0</v>
      </c>
      <c r="AB2935" s="631">
        <v>327.9</v>
      </c>
      <c r="AC2935" s="631">
        <v>0</v>
      </c>
      <c r="AD2935" s="631">
        <v>0</v>
      </c>
      <c r="AE2935" s="631"/>
      <c r="AF2935" s="631">
        <v>332.35</v>
      </c>
      <c r="AG2935" s="631">
        <v>0</v>
      </c>
      <c r="AH2935" s="631"/>
      <c r="AI2935" s="631"/>
      <c r="AJ2935" s="991">
        <v>0</v>
      </c>
    </row>
    <row r="2936" spans="1:38" x14ac:dyDescent="0.2">
      <c r="A2936" s="988">
        <v>39452</v>
      </c>
      <c r="B2936" s="592">
        <v>15.04</v>
      </c>
      <c r="C2936" s="592"/>
      <c r="D2936" s="592">
        <v>2.4990000000000001</v>
      </c>
      <c r="E2936" s="592"/>
      <c r="F2936" s="592">
        <f t="shared" si="106"/>
        <v>17.538999999999998</v>
      </c>
      <c r="G2936" s="592"/>
      <c r="H2936" s="993">
        <v>14.64</v>
      </c>
      <c r="I2936" s="96">
        <v>3.31</v>
      </c>
      <c r="J2936" s="308"/>
      <c r="K2936" s="789">
        <f t="shared" si="107"/>
        <v>17.95</v>
      </c>
      <c r="L2936" s="789"/>
      <c r="M2936" s="789"/>
      <c r="N2936" s="789"/>
      <c r="O2936" s="789"/>
      <c r="P2936" s="789"/>
      <c r="Q2936" s="789"/>
      <c r="R2936" s="789"/>
      <c r="S2936" s="592">
        <v>0</v>
      </c>
      <c r="T2936" s="990">
        <v>0</v>
      </c>
      <c r="U2936" s="473">
        <v>0</v>
      </c>
      <c r="V2936" s="592">
        <v>0</v>
      </c>
      <c r="W2936" s="631">
        <v>1.8759999999999999</v>
      </c>
      <c r="X2936" s="631">
        <v>1.4470000000000001</v>
      </c>
      <c r="Y2936" s="631">
        <f t="shared" si="108"/>
        <v>20.861999999999998</v>
      </c>
      <c r="Z2936" s="631">
        <v>1.34</v>
      </c>
      <c r="AA2936" s="631">
        <v>0</v>
      </c>
      <c r="AB2936" s="631">
        <v>327.9</v>
      </c>
      <c r="AC2936" s="631">
        <v>0</v>
      </c>
      <c r="AD2936" s="631">
        <v>0</v>
      </c>
      <c r="AE2936" s="631"/>
      <c r="AF2936" s="631">
        <v>332.4</v>
      </c>
      <c r="AG2936" s="631">
        <v>0</v>
      </c>
      <c r="AH2936" s="631"/>
      <c r="AI2936" s="631"/>
      <c r="AJ2936" s="991">
        <v>0</v>
      </c>
    </row>
    <row r="2937" spans="1:38" x14ac:dyDescent="0.2">
      <c r="A2937" s="988">
        <v>39453</v>
      </c>
      <c r="B2937" s="592">
        <v>14.57</v>
      </c>
      <c r="C2937" s="592"/>
      <c r="D2937" s="592">
        <v>3.036</v>
      </c>
      <c r="E2937" s="592"/>
      <c r="F2937" s="592">
        <f t="shared" si="106"/>
        <v>17.606000000000002</v>
      </c>
      <c r="G2937" s="592"/>
      <c r="H2937" s="993">
        <v>14.56</v>
      </c>
      <c r="I2937" s="96">
        <v>3.36</v>
      </c>
      <c r="J2937" s="308"/>
      <c r="K2937" s="789">
        <f t="shared" si="107"/>
        <v>17.920000000000002</v>
      </c>
      <c r="L2937" s="789"/>
      <c r="M2937" s="789"/>
      <c r="N2937" s="789"/>
      <c r="O2937" s="789"/>
      <c r="P2937" s="789"/>
      <c r="Q2937" s="789"/>
      <c r="R2937" s="789"/>
      <c r="S2937" s="592">
        <v>0</v>
      </c>
      <c r="T2937" s="990">
        <v>0</v>
      </c>
      <c r="U2937" s="473">
        <v>0</v>
      </c>
      <c r="V2937" s="592">
        <v>0</v>
      </c>
      <c r="W2937" s="631">
        <v>1.879</v>
      </c>
      <c r="X2937" s="631">
        <v>1.448</v>
      </c>
      <c r="Y2937" s="631">
        <f t="shared" si="108"/>
        <v>20.933000000000003</v>
      </c>
      <c r="Z2937" s="631">
        <v>5.077</v>
      </c>
      <c r="AA2937" s="631">
        <v>0</v>
      </c>
      <c r="AB2937" s="592">
        <v>327.9</v>
      </c>
      <c r="AC2937" s="592">
        <v>0</v>
      </c>
      <c r="AD2937" s="592">
        <v>0</v>
      </c>
      <c r="AE2937" s="592"/>
      <c r="AF2937" s="592">
        <v>332.4</v>
      </c>
      <c r="AG2937" s="592">
        <v>0</v>
      </c>
      <c r="AH2937" s="592"/>
      <c r="AI2937" s="592"/>
      <c r="AJ2937" s="991">
        <v>0</v>
      </c>
    </row>
    <row r="2938" spans="1:38" x14ac:dyDescent="0.2">
      <c r="A2938" s="988">
        <v>39454</v>
      </c>
      <c r="B2938" s="592">
        <v>15.93</v>
      </c>
      <c r="C2938" s="592"/>
      <c r="D2938" s="592">
        <v>2.25</v>
      </c>
      <c r="E2938" s="592"/>
      <c r="F2938" s="592">
        <f t="shared" si="106"/>
        <v>18.18</v>
      </c>
      <c r="G2938" s="592"/>
      <c r="H2938" s="993">
        <v>14.74</v>
      </c>
      <c r="I2938" s="96">
        <v>3.25</v>
      </c>
      <c r="J2938" s="308"/>
      <c r="K2938" s="789">
        <f t="shared" si="107"/>
        <v>17.990000000000002</v>
      </c>
      <c r="L2938" s="789"/>
      <c r="M2938" s="789"/>
      <c r="N2938" s="789"/>
      <c r="O2938" s="789"/>
      <c r="P2938" s="789"/>
      <c r="Q2938" s="789"/>
      <c r="R2938" s="789"/>
      <c r="S2938" s="592">
        <v>0</v>
      </c>
      <c r="T2938" s="990">
        <v>0</v>
      </c>
      <c r="U2938" s="473">
        <v>0</v>
      </c>
      <c r="V2938" s="592">
        <v>0</v>
      </c>
      <c r="W2938" s="631">
        <v>2.0230000000000001</v>
      </c>
      <c r="X2938" s="631">
        <v>1.4079999999999999</v>
      </c>
      <c r="Y2938" s="631">
        <f t="shared" si="108"/>
        <v>21.611000000000001</v>
      </c>
      <c r="Z2938" s="631">
        <v>4.1239999999999997</v>
      </c>
      <c r="AA2938" s="631">
        <v>0</v>
      </c>
      <c r="AB2938" s="592">
        <v>327.9</v>
      </c>
      <c r="AC2938" s="592">
        <v>0</v>
      </c>
      <c r="AD2938" s="592">
        <v>0</v>
      </c>
      <c r="AE2938" s="592"/>
      <c r="AF2938" s="592">
        <v>332.45</v>
      </c>
      <c r="AG2938" s="592">
        <v>0</v>
      </c>
      <c r="AH2938" s="592"/>
      <c r="AI2938" s="592"/>
      <c r="AJ2938" s="991">
        <v>0</v>
      </c>
    </row>
    <row r="2939" spans="1:38" x14ac:dyDescent="0.2">
      <c r="A2939" s="988">
        <v>39455</v>
      </c>
      <c r="B2939" s="631">
        <v>16.059999999999999</v>
      </c>
      <c r="C2939" s="631"/>
      <c r="D2939" s="592">
        <v>3.3809999999999998</v>
      </c>
      <c r="E2939" s="592"/>
      <c r="F2939" s="592">
        <f t="shared" si="106"/>
        <v>19.440999999999999</v>
      </c>
      <c r="G2939" s="592"/>
      <c r="H2939" s="993">
        <v>14</v>
      </c>
      <c r="I2939" s="96">
        <v>4.18</v>
      </c>
      <c r="J2939" s="308"/>
      <c r="K2939" s="789">
        <f t="shared" si="107"/>
        <v>18.18</v>
      </c>
      <c r="L2939" s="789"/>
      <c r="M2939" s="789"/>
      <c r="N2939" s="789"/>
      <c r="O2939" s="789"/>
      <c r="P2939" s="789"/>
      <c r="Q2939" s="789"/>
      <c r="R2939" s="789"/>
      <c r="S2939" s="592">
        <v>0</v>
      </c>
      <c r="T2939" s="990">
        <v>0</v>
      </c>
      <c r="U2939" s="473">
        <v>0</v>
      </c>
      <c r="V2939" s="592">
        <v>0</v>
      </c>
      <c r="W2939" s="631">
        <v>1.8</v>
      </c>
      <c r="X2939" s="631">
        <v>1.42</v>
      </c>
      <c r="Y2939" s="631">
        <f t="shared" si="108"/>
        <v>22.661000000000001</v>
      </c>
      <c r="Z2939" s="631">
        <v>0.96399999999999997</v>
      </c>
      <c r="AA2939" s="631">
        <v>0</v>
      </c>
      <c r="AB2939" s="592">
        <v>327.8</v>
      </c>
      <c r="AC2939" s="592">
        <v>0</v>
      </c>
      <c r="AD2939" s="592">
        <v>0</v>
      </c>
      <c r="AE2939" s="592"/>
      <c r="AF2939" s="592">
        <v>332.4</v>
      </c>
      <c r="AG2939" s="592">
        <v>0</v>
      </c>
      <c r="AH2939" s="592"/>
      <c r="AI2939" s="592"/>
      <c r="AJ2939" s="991">
        <v>0</v>
      </c>
    </row>
    <row r="2940" spans="1:38" x14ac:dyDescent="0.2">
      <c r="A2940" s="988">
        <v>39456</v>
      </c>
      <c r="B2940" s="592">
        <v>13.82</v>
      </c>
      <c r="C2940" s="592"/>
      <c r="D2940" s="592">
        <v>3.76</v>
      </c>
      <c r="E2940" s="592"/>
      <c r="F2940" s="592">
        <f t="shared" si="106"/>
        <v>17.579999999999998</v>
      </c>
      <c r="G2940" s="592"/>
      <c r="H2940" s="993">
        <v>15.25</v>
      </c>
      <c r="I2940" s="96">
        <v>5.0599999999999996</v>
      </c>
      <c r="J2940" s="308"/>
      <c r="K2940" s="789">
        <f t="shared" si="107"/>
        <v>20.309999999999999</v>
      </c>
      <c r="L2940" s="789"/>
      <c r="M2940" s="789"/>
      <c r="N2940" s="789"/>
      <c r="O2940" s="789"/>
      <c r="P2940" s="789"/>
      <c r="Q2940" s="789"/>
      <c r="R2940" s="789"/>
      <c r="S2940" s="592">
        <v>0</v>
      </c>
      <c r="T2940" s="990">
        <v>0</v>
      </c>
      <c r="U2940" s="473">
        <v>0</v>
      </c>
      <c r="V2940" s="592">
        <v>0</v>
      </c>
      <c r="W2940" s="631">
        <v>1.9179999999999999</v>
      </c>
      <c r="X2940" s="631">
        <v>1.405</v>
      </c>
      <c r="Y2940" s="631">
        <f t="shared" si="108"/>
        <v>20.902999999999999</v>
      </c>
      <c r="Z2940" s="631">
        <v>4.2229999999999999</v>
      </c>
      <c r="AA2940" s="631">
        <v>0</v>
      </c>
      <c r="AB2940" s="592">
        <v>327.8</v>
      </c>
      <c r="AC2940" s="592">
        <v>0</v>
      </c>
      <c r="AD2940" s="592">
        <v>0</v>
      </c>
      <c r="AE2940" s="592"/>
      <c r="AF2940" s="592">
        <v>332.4</v>
      </c>
      <c r="AG2940" s="592">
        <v>0</v>
      </c>
      <c r="AH2940" s="592"/>
      <c r="AI2940" s="592"/>
      <c r="AJ2940" s="991">
        <v>0</v>
      </c>
    </row>
    <row r="2941" spans="1:38" x14ac:dyDescent="0.2">
      <c r="A2941" s="988">
        <v>39457</v>
      </c>
      <c r="B2941" s="592">
        <v>13.17</v>
      </c>
      <c r="C2941" s="592"/>
      <c r="D2941" s="631">
        <v>3.907</v>
      </c>
      <c r="E2941" s="631"/>
      <c r="F2941" s="592">
        <f t="shared" si="106"/>
        <v>17.076999999999998</v>
      </c>
      <c r="G2941" s="592"/>
      <c r="H2941" s="993">
        <v>13</v>
      </c>
      <c r="I2941" s="96">
        <v>5.12</v>
      </c>
      <c r="J2941" s="308"/>
      <c r="K2941" s="789">
        <f t="shared" si="107"/>
        <v>18.12</v>
      </c>
      <c r="L2941" s="789"/>
      <c r="M2941" s="789"/>
      <c r="N2941" s="789"/>
      <c r="O2941" s="789"/>
      <c r="P2941" s="789"/>
      <c r="Q2941" s="789"/>
      <c r="R2941" s="789"/>
      <c r="S2941" s="592">
        <v>0</v>
      </c>
      <c r="T2941" s="990">
        <v>0</v>
      </c>
      <c r="U2941" s="473">
        <v>0</v>
      </c>
      <c r="V2941" s="592">
        <v>0</v>
      </c>
      <c r="W2941" s="994">
        <v>1.925</v>
      </c>
      <c r="X2941" s="631">
        <v>1.39</v>
      </c>
      <c r="Y2941" s="631">
        <f t="shared" si="108"/>
        <v>20.391999999999999</v>
      </c>
      <c r="Z2941" s="631">
        <v>3.4119999999999999</v>
      </c>
      <c r="AA2941" s="631">
        <v>0</v>
      </c>
      <c r="AB2941" s="631">
        <v>327.8</v>
      </c>
      <c r="AC2941" s="631">
        <v>0.04</v>
      </c>
      <c r="AD2941" s="631">
        <v>0</v>
      </c>
      <c r="AE2941" s="631"/>
      <c r="AF2941" s="592">
        <v>332.4</v>
      </c>
      <c r="AG2941" s="592">
        <v>0.1</v>
      </c>
      <c r="AH2941" s="592"/>
      <c r="AI2941" s="592"/>
      <c r="AJ2941" s="991">
        <v>0</v>
      </c>
    </row>
    <row r="2942" spans="1:38" x14ac:dyDescent="0.2">
      <c r="A2942" s="988">
        <v>39458</v>
      </c>
      <c r="B2942" s="592">
        <v>14.16</v>
      </c>
      <c r="C2942" s="592"/>
      <c r="D2942" s="592">
        <v>3.7839999999999998</v>
      </c>
      <c r="E2942" s="592"/>
      <c r="F2942" s="592">
        <f t="shared" si="106"/>
        <v>17.943999999999999</v>
      </c>
      <c r="G2942" s="592"/>
      <c r="H2942" s="993">
        <v>13</v>
      </c>
      <c r="I2942" s="96">
        <v>5.52</v>
      </c>
      <c r="J2942" s="308"/>
      <c r="K2942" s="789">
        <f t="shared" si="107"/>
        <v>18.52</v>
      </c>
      <c r="L2942" s="789"/>
      <c r="M2942" s="789"/>
      <c r="N2942" s="789"/>
      <c r="O2942" s="789"/>
      <c r="P2942" s="789"/>
      <c r="Q2942" s="789"/>
      <c r="R2942" s="789"/>
      <c r="S2942" s="592">
        <v>0</v>
      </c>
      <c r="T2942" s="990">
        <v>0</v>
      </c>
      <c r="U2942" s="473">
        <v>0</v>
      </c>
      <c r="V2942" s="592">
        <v>0</v>
      </c>
      <c r="W2942" s="631">
        <v>1.9359999999999999</v>
      </c>
      <c r="X2942" s="631">
        <v>1.4</v>
      </c>
      <c r="Y2942" s="631">
        <f t="shared" si="108"/>
        <v>21.279999999999998</v>
      </c>
      <c r="Z2942" s="631">
        <v>3.222</v>
      </c>
      <c r="AA2942" s="631">
        <v>0</v>
      </c>
      <c r="AB2942" s="592">
        <v>327.7</v>
      </c>
      <c r="AC2942" s="592">
        <v>0</v>
      </c>
      <c r="AD2942" s="592">
        <v>0</v>
      </c>
      <c r="AE2942" s="592"/>
      <c r="AF2942" s="592">
        <v>332.5</v>
      </c>
      <c r="AG2942" s="592">
        <v>0</v>
      </c>
      <c r="AH2942" s="592"/>
      <c r="AI2942" s="592"/>
      <c r="AJ2942" s="991">
        <v>0</v>
      </c>
    </row>
    <row r="2943" spans="1:38" x14ac:dyDescent="0.2">
      <c r="A2943" s="988">
        <v>39459</v>
      </c>
      <c r="B2943" s="592">
        <v>12.07</v>
      </c>
      <c r="C2943" s="592"/>
      <c r="D2943" s="592">
        <v>4.5659999999999998</v>
      </c>
      <c r="E2943" s="592"/>
      <c r="F2943" s="592">
        <f t="shared" si="106"/>
        <v>16.635999999999999</v>
      </c>
      <c r="G2943" s="592"/>
      <c r="H2943" s="993">
        <v>13.03</v>
      </c>
      <c r="I2943" s="96">
        <v>5.09</v>
      </c>
      <c r="J2943" s="308"/>
      <c r="K2943" s="789">
        <f t="shared" si="107"/>
        <v>18.119999999999997</v>
      </c>
      <c r="L2943" s="789"/>
      <c r="M2943" s="789"/>
      <c r="N2943" s="789"/>
      <c r="O2943" s="789"/>
      <c r="P2943" s="789"/>
      <c r="Q2943" s="789"/>
      <c r="R2943" s="789"/>
      <c r="S2943" s="592">
        <v>0</v>
      </c>
      <c r="T2943" s="990">
        <v>0</v>
      </c>
      <c r="U2943" s="473">
        <v>0</v>
      </c>
      <c r="V2943" s="592">
        <v>0</v>
      </c>
      <c r="W2943" s="631">
        <v>1.968</v>
      </c>
      <c r="X2943" s="631">
        <v>1.4</v>
      </c>
      <c r="Y2943" s="631">
        <f t="shared" si="108"/>
        <v>20.003999999999998</v>
      </c>
      <c r="Z2943" s="631">
        <v>3.71</v>
      </c>
      <c r="AA2943" s="631">
        <v>0</v>
      </c>
      <c r="AB2943" s="592">
        <v>327.60000000000002</v>
      </c>
      <c r="AC2943" s="592">
        <v>0</v>
      </c>
      <c r="AD2943" s="592">
        <v>0</v>
      </c>
      <c r="AE2943" s="592"/>
      <c r="AF2943" s="592">
        <v>332.56</v>
      </c>
      <c r="AG2943" s="592">
        <v>0</v>
      </c>
      <c r="AH2943" s="592"/>
      <c r="AI2943" s="592"/>
      <c r="AJ2943" s="991">
        <v>0</v>
      </c>
    </row>
    <row r="2944" spans="1:38" x14ac:dyDescent="0.2">
      <c r="A2944" s="988">
        <v>39460</v>
      </c>
      <c r="B2944" s="592">
        <v>13.59</v>
      </c>
      <c r="C2944" s="592"/>
      <c r="D2944" s="592">
        <v>4.1660000000000004</v>
      </c>
      <c r="E2944" s="592"/>
      <c r="F2944" s="592">
        <f t="shared" si="106"/>
        <v>17.756</v>
      </c>
      <c r="G2944" s="592"/>
      <c r="H2944" s="993">
        <v>11</v>
      </c>
      <c r="I2944" s="96">
        <v>7.48</v>
      </c>
      <c r="J2944" s="308"/>
      <c r="K2944" s="789">
        <f t="shared" si="107"/>
        <v>18.48</v>
      </c>
      <c r="L2944" s="789"/>
      <c r="M2944" s="789"/>
      <c r="N2944" s="789"/>
      <c r="O2944" s="789"/>
      <c r="P2944" s="789"/>
      <c r="Q2944" s="789"/>
      <c r="R2944" s="789"/>
      <c r="S2944" s="592">
        <v>0</v>
      </c>
      <c r="T2944" s="990">
        <v>0</v>
      </c>
      <c r="U2944" s="473">
        <v>0</v>
      </c>
      <c r="V2944" s="592">
        <v>0</v>
      </c>
      <c r="W2944" s="631">
        <v>1.8759999999999999</v>
      </c>
      <c r="X2944" s="631">
        <v>1.4</v>
      </c>
      <c r="Y2944" s="631">
        <f t="shared" si="108"/>
        <v>21.032</v>
      </c>
      <c r="Z2944" s="631">
        <v>4.2889999999999997</v>
      </c>
      <c r="AA2944" s="631">
        <v>0</v>
      </c>
      <c r="AB2944" s="631">
        <v>327.5</v>
      </c>
      <c r="AC2944" s="631">
        <v>0</v>
      </c>
      <c r="AD2944" s="631">
        <v>0</v>
      </c>
      <c r="AE2944" s="631"/>
      <c r="AF2944" s="592">
        <v>332.64</v>
      </c>
      <c r="AG2944" s="592">
        <v>0</v>
      </c>
      <c r="AH2944" s="592"/>
      <c r="AI2944" s="592"/>
      <c r="AJ2944" s="991">
        <v>0</v>
      </c>
    </row>
    <row r="2945" spans="1:39" x14ac:dyDescent="0.2">
      <c r="A2945" s="988">
        <v>39461</v>
      </c>
      <c r="B2945" s="592">
        <v>13.95</v>
      </c>
      <c r="C2945" s="592"/>
      <c r="D2945" s="592">
        <v>3.89</v>
      </c>
      <c r="E2945" s="592"/>
      <c r="F2945" s="592">
        <f t="shared" si="106"/>
        <v>17.84</v>
      </c>
      <c r="G2945" s="592"/>
      <c r="H2945" s="993">
        <v>14.87</v>
      </c>
      <c r="I2945" s="96">
        <v>5.5</v>
      </c>
      <c r="J2945" s="308"/>
      <c r="K2945" s="789">
        <f t="shared" si="107"/>
        <v>20.369999999999997</v>
      </c>
      <c r="L2945" s="789"/>
      <c r="M2945" s="789"/>
      <c r="N2945" s="789"/>
      <c r="O2945" s="789"/>
      <c r="P2945" s="789"/>
      <c r="Q2945" s="789"/>
      <c r="R2945" s="789"/>
      <c r="S2945" s="592">
        <v>0</v>
      </c>
      <c r="T2945" s="990">
        <v>0</v>
      </c>
      <c r="U2945" s="473">
        <v>0</v>
      </c>
      <c r="V2945" s="592">
        <v>0</v>
      </c>
      <c r="W2945" s="631">
        <v>1.9239999999999999</v>
      </c>
      <c r="X2945" s="631">
        <v>1.462</v>
      </c>
      <c r="Y2945" s="631">
        <f t="shared" si="108"/>
        <v>21.225999999999999</v>
      </c>
      <c r="Z2945" s="631">
        <v>3.98</v>
      </c>
      <c r="AA2945" s="631">
        <v>0</v>
      </c>
      <c r="AB2945" s="631">
        <v>327.5</v>
      </c>
      <c r="AC2945" s="631">
        <v>0</v>
      </c>
      <c r="AD2945" s="631">
        <v>0</v>
      </c>
      <c r="AE2945" s="631"/>
      <c r="AF2945" s="631">
        <v>332.6</v>
      </c>
      <c r="AG2945" s="631">
        <v>0</v>
      </c>
      <c r="AH2945" s="631"/>
      <c r="AI2945" s="631"/>
      <c r="AJ2945" s="995">
        <v>0</v>
      </c>
      <c r="AK2945" s="21"/>
      <c r="AL2945" s="21"/>
    </row>
    <row r="2946" spans="1:39" x14ac:dyDescent="0.2">
      <c r="A2946" s="988">
        <v>39462</v>
      </c>
      <c r="B2946" s="592">
        <v>12.97</v>
      </c>
      <c r="C2946" s="592"/>
      <c r="D2946" s="592">
        <v>4.0659999999999998</v>
      </c>
      <c r="E2946" s="592"/>
      <c r="F2946" s="592">
        <f t="shared" si="106"/>
        <v>17.036000000000001</v>
      </c>
      <c r="G2946" s="592"/>
      <c r="H2946" s="993">
        <v>13.25</v>
      </c>
      <c r="I2946" s="96">
        <v>6</v>
      </c>
      <c r="J2946" s="308"/>
      <c r="K2946" s="789">
        <f t="shared" si="107"/>
        <v>19.25</v>
      </c>
      <c r="L2946" s="789"/>
      <c r="M2946" s="789"/>
      <c r="N2946" s="789"/>
      <c r="O2946" s="789"/>
      <c r="P2946" s="789"/>
      <c r="Q2946" s="789"/>
      <c r="R2946" s="789"/>
      <c r="S2946" s="592">
        <v>0</v>
      </c>
      <c r="T2946" s="990">
        <v>0</v>
      </c>
      <c r="U2946" s="473">
        <v>0</v>
      </c>
      <c r="V2946" s="592">
        <v>0</v>
      </c>
      <c r="W2946" s="631">
        <v>1.84</v>
      </c>
      <c r="X2946" s="631">
        <v>1.331</v>
      </c>
      <c r="Y2946" s="631">
        <f t="shared" si="108"/>
        <v>20.207000000000001</v>
      </c>
      <c r="Z2946" s="631">
        <v>1.7250000000000001</v>
      </c>
      <c r="AA2946" s="631">
        <v>0</v>
      </c>
      <c r="AB2946" s="592">
        <v>327.60000000000002</v>
      </c>
      <c r="AC2946" s="592">
        <v>0</v>
      </c>
      <c r="AD2946" s="592">
        <v>0</v>
      </c>
      <c r="AE2946" s="592"/>
      <c r="AF2946" s="631">
        <v>332.4</v>
      </c>
      <c r="AG2946" s="631">
        <v>0</v>
      </c>
      <c r="AH2946" s="631"/>
      <c r="AI2946" s="631"/>
      <c r="AJ2946" s="995">
        <v>0</v>
      </c>
    </row>
    <row r="2947" spans="1:39" x14ac:dyDescent="0.2">
      <c r="A2947" s="988">
        <v>39463</v>
      </c>
      <c r="B2947" s="592">
        <v>12.42</v>
      </c>
      <c r="C2947" s="592"/>
      <c r="D2947" s="592">
        <v>4.1500000000000004</v>
      </c>
      <c r="E2947" s="592"/>
      <c r="F2947" s="592">
        <f t="shared" si="106"/>
        <v>16.57</v>
      </c>
      <c r="G2947" s="592"/>
      <c r="H2947" s="993">
        <v>12.95</v>
      </c>
      <c r="I2947" s="96">
        <v>5.6</v>
      </c>
      <c r="J2947" s="308"/>
      <c r="K2947" s="789">
        <f t="shared" si="107"/>
        <v>18.549999999999997</v>
      </c>
      <c r="L2947" s="789"/>
      <c r="M2947" s="789"/>
      <c r="N2947" s="789"/>
      <c r="O2947" s="789"/>
      <c r="P2947" s="789"/>
      <c r="Q2947" s="789"/>
      <c r="R2947" s="789"/>
      <c r="S2947" s="592">
        <v>0</v>
      </c>
      <c r="T2947" s="990">
        <v>0</v>
      </c>
      <c r="U2947" s="473">
        <v>0</v>
      </c>
      <c r="V2947" s="592">
        <v>0</v>
      </c>
      <c r="W2947" s="631">
        <v>1.8879999999999999</v>
      </c>
      <c r="X2947" s="631">
        <v>1.3859999999999999</v>
      </c>
      <c r="Y2947" s="631">
        <f t="shared" si="108"/>
        <v>19.843999999999998</v>
      </c>
      <c r="Z2947" s="631">
        <v>1.833</v>
      </c>
      <c r="AA2947" s="631">
        <v>0</v>
      </c>
      <c r="AB2947" s="592">
        <v>327.7</v>
      </c>
      <c r="AC2947" s="592">
        <v>0</v>
      </c>
      <c r="AD2947" s="592">
        <v>0</v>
      </c>
      <c r="AE2947" s="592"/>
      <c r="AF2947" s="996">
        <v>332.3</v>
      </c>
      <c r="AG2947" s="631">
        <v>0</v>
      </c>
      <c r="AH2947" s="631"/>
      <c r="AI2947" s="631"/>
      <c r="AJ2947" s="995">
        <v>0</v>
      </c>
      <c r="AK2947" s="21"/>
    </row>
    <row r="2948" spans="1:39" x14ac:dyDescent="0.2">
      <c r="A2948" s="988">
        <v>39464</v>
      </c>
      <c r="B2948" s="592">
        <v>14</v>
      </c>
      <c r="C2948" s="592"/>
      <c r="D2948" s="592">
        <v>4.1779999999999999</v>
      </c>
      <c r="E2948" s="592"/>
      <c r="F2948" s="592">
        <f t="shared" si="106"/>
        <v>18.178000000000001</v>
      </c>
      <c r="G2948" s="592"/>
      <c r="H2948" s="993">
        <v>13.31</v>
      </c>
      <c r="I2948" s="96">
        <v>5.1100000000000003</v>
      </c>
      <c r="J2948" s="308"/>
      <c r="K2948" s="789">
        <f t="shared" si="107"/>
        <v>18.420000000000002</v>
      </c>
      <c r="L2948" s="789"/>
      <c r="M2948" s="789"/>
      <c r="N2948" s="789"/>
      <c r="O2948" s="789"/>
      <c r="P2948" s="789"/>
      <c r="Q2948" s="789"/>
      <c r="R2948" s="789"/>
      <c r="S2948" s="592">
        <v>0</v>
      </c>
      <c r="T2948" s="990">
        <v>0</v>
      </c>
      <c r="U2948" s="473">
        <v>0</v>
      </c>
      <c r="V2948" s="592">
        <v>0</v>
      </c>
      <c r="W2948" s="631">
        <v>1.859</v>
      </c>
      <c r="X2948" s="631">
        <v>1.3919999999999999</v>
      </c>
      <c r="Y2948" s="631">
        <f t="shared" si="108"/>
        <v>21.428999999999998</v>
      </c>
      <c r="Z2948" s="631">
        <v>4</v>
      </c>
      <c r="AA2948" s="631">
        <v>0</v>
      </c>
      <c r="AB2948" s="592">
        <v>327.9</v>
      </c>
      <c r="AC2948" s="592">
        <v>0.11</v>
      </c>
      <c r="AD2948" s="592">
        <v>0</v>
      </c>
      <c r="AE2948" s="592"/>
      <c r="AF2948" s="592">
        <v>332.3</v>
      </c>
      <c r="AG2948" s="592">
        <v>0.6</v>
      </c>
      <c r="AH2948" s="592"/>
      <c r="AI2948" s="592"/>
      <c r="AJ2948" s="991">
        <v>0</v>
      </c>
    </row>
    <row r="2949" spans="1:39" x14ac:dyDescent="0.2">
      <c r="A2949" s="988">
        <v>39465</v>
      </c>
      <c r="B2949" s="592">
        <v>13.16</v>
      </c>
      <c r="C2949" s="592"/>
      <c r="D2949" s="592">
        <v>4.25</v>
      </c>
      <c r="E2949" s="592"/>
      <c r="F2949" s="592">
        <f t="shared" si="106"/>
        <v>17.41</v>
      </c>
      <c r="G2949" s="592"/>
      <c r="H2949" s="993">
        <v>12.6</v>
      </c>
      <c r="I2949" s="96">
        <v>5.08</v>
      </c>
      <c r="J2949" s="308"/>
      <c r="K2949" s="789">
        <f t="shared" si="107"/>
        <v>17.68</v>
      </c>
      <c r="L2949" s="789"/>
      <c r="M2949" s="789"/>
      <c r="N2949" s="789"/>
      <c r="O2949" s="789"/>
      <c r="P2949" s="789"/>
      <c r="Q2949" s="789"/>
      <c r="R2949" s="789"/>
      <c r="S2949" s="592">
        <v>0</v>
      </c>
      <c r="T2949" s="990">
        <v>0</v>
      </c>
      <c r="U2949" s="473">
        <v>0</v>
      </c>
      <c r="V2949" s="592">
        <v>0</v>
      </c>
      <c r="W2949" s="631">
        <v>1.8560000000000001</v>
      </c>
      <c r="X2949" s="631">
        <v>1.3919999999999999</v>
      </c>
      <c r="Y2949" s="631">
        <f t="shared" si="108"/>
        <v>20.658000000000001</v>
      </c>
      <c r="Z2949" s="631">
        <v>4</v>
      </c>
      <c r="AA2949" s="631">
        <v>2.5</v>
      </c>
      <c r="AB2949" s="592">
        <v>328</v>
      </c>
      <c r="AC2949" s="592">
        <v>0</v>
      </c>
      <c r="AD2949" s="592">
        <v>0</v>
      </c>
      <c r="AE2949" s="592"/>
      <c r="AF2949" s="592">
        <v>332.19</v>
      </c>
      <c r="AG2949" s="592">
        <v>0</v>
      </c>
      <c r="AH2949" s="592"/>
      <c r="AI2949" s="592"/>
      <c r="AJ2949" s="991">
        <v>0</v>
      </c>
    </row>
    <row r="2950" spans="1:39" x14ac:dyDescent="0.2">
      <c r="A2950" s="988">
        <v>39466</v>
      </c>
      <c r="B2950" s="592">
        <v>12.74</v>
      </c>
      <c r="C2950" s="592"/>
      <c r="D2950" s="592">
        <v>3.5979999999999999</v>
      </c>
      <c r="E2950" s="592"/>
      <c r="F2950" s="592">
        <f t="shared" si="106"/>
        <v>16.338000000000001</v>
      </c>
      <c r="G2950" s="592"/>
      <c r="H2950" s="993">
        <v>13.14</v>
      </c>
      <c r="I2950" s="96">
        <v>5.2</v>
      </c>
      <c r="J2950" s="308"/>
      <c r="K2950" s="789">
        <f t="shared" si="107"/>
        <v>18.34</v>
      </c>
      <c r="L2950" s="789"/>
      <c r="M2950" s="789"/>
      <c r="N2950" s="789"/>
      <c r="O2950" s="789"/>
      <c r="P2950" s="789"/>
      <c r="Q2950" s="789"/>
      <c r="R2950" s="789"/>
      <c r="S2950" s="592">
        <v>0</v>
      </c>
      <c r="T2950" s="990">
        <v>0</v>
      </c>
      <c r="U2950" s="473">
        <v>0</v>
      </c>
      <c r="V2950" s="592">
        <v>0</v>
      </c>
      <c r="W2950" s="631">
        <v>1.77</v>
      </c>
      <c r="X2950" s="631">
        <v>1.395</v>
      </c>
      <c r="Y2950" s="631">
        <f t="shared" si="108"/>
        <v>19.503</v>
      </c>
      <c r="Z2950" s="631">
        <v>4</v>
      </c>
      <c r="AA2950" s="631">
        <v>2.5</v>
      </c>
      <c r="AB2950" s="592">
        <v>328.2</v>
      </c>
      <c r="AC2950" s="592">
        <v>0.18</v>
      </c>
      <c r="AD2950" s="592">
        <v>0</v>
      </c>
      <c r="AE2950" s="592"/>
      <c r="AF2950" s="631">
        <v>332.17</v>
      </c>
      <c r="AG2950" s="631">
        <v>0.28000000000000003</v>
      </c>
      <c r="AH2950" s="631"/>
      <c r="AI2950" s="631"/>
      <c r="AJ2950" s="991">
        <v>0</v>
      </c>
    </row>
    <row r="2951" spans="1:39" x14ac:dyDescent="0.2">
      <c r="A2951" s="988">
        <v>39467</v>
      </c>
      <c r="B2951" s="592">
        <v>12.7</v>
      </c>
      <c r="C2951" s="592"/>
      <c r="D2951" s="592">
        <v>3.738</v>
      </c>
      <c r="E2951" s="592"/>
      <c r="F2951" s="592">
        <f t="shared" si="106"/>
        <v>16.437999999999999</v>
      </c>
      <c r="G2951" s="592"/>
      <c r="H2951" s="993">
        <v>13.02</v>
      </c>
      <c r="I2951" s="96">
        <v>5.29</v>
      </c>
      <c r="J2951" s="308"/>
      <c r="K2951" s="789">
        <f t="shared" si="107"/>
        <v>18.309999999999999</v>
      </c>
      <c r="L2951" s="789"/>
      <c r="M2951" s="789"/>
      <c r="N2951" s="789"/>
      <c r="O2951" s="789"/>
      <c r="P2951" s="789"/>
      <c r="Q2951" s="789"/>
      <c r="R2951" s="789"/>
      <c r="S2951" s="592">
        <v>0</v>
      </c>
      <c r="T2951" s="990">
        <v>0</v>
      </c>
      <c r="U2951" s="473">
        <v>0</v>
      </c>
      <c r="V2951" s="592">
        <v>0</v>
      </c>
      <c r="W2951" s="631">
        <v>1.8240000000000001</v>
      </c>
      <c r="X2951" s="907">
        <v>1.395</v>
      </c>
      <c r="Y2951" s="631">
        <f t="shared" si="108"/>
        <v>19.657</v>
      </c>
      <c r="Z2951" s="631">
        <v>4</v>
      </c>
      <c r="AA2951" s="631">
        <v>2.5</v>
      </c>
      <c r="AB2951" s="592">
        <v>328.6</v>
      </c>
      <c r="AC2951" s="592">
        <v>0</v>
      </c>
      <c r="AD2951" s="592">
        <v>0</v>
      </c>
      <c r="AE2951" s="592"/>
      <c r="AF2951" s="631">
        <v>332.3</v>
      </c>
      <c r="AG2951" s="631">
        <v>0</v>
      </c>
      <c r="AH2951" s="631"/>
      <c r="AI2951" s="631"/>
      <c r="AJ2951" s="991">
        <v>0</v>
      </c>
    </row>
    <row r="2952" spans="1:39" x14ac:dyDescent="0.2">
      <c r="A2952" s="988">
        <v>39468</v>
      </c>
      <c r="B2952" s="592">
        <v>13.67</v>
      </c>
      <c r="C2952" s="592"/>
      <c r="D2952" s="592">
        <v>3.69</v>
      </c>
      <c r="E2952" s="592"/>
      <c r="F2952" s="592">
        <f t="shared" si="106"/>
        <v>17.36</v>
      </c>
      <c r="G2952" s="592"/>
      <c r="H2952" s="993">
        <v>12.92</v>
      </c>
      <c r="I2952" s="96">
        <v>5.28</v>
      </c>
      <c r="J2952" s="308"/>
      <c r="K2952" s="789">
        <f t="shared" si="107"/>
        <v>18.2</v>
      </c>
      <c r="L2952" s="789"/>
      <c r="M2952" s="789"/>
      <c r="N2952" s="789"/>
      <c r="O2952" s="789"/>
      <c r="P2952" s="789"/>
      <c r="Q2952" s="789"/>
      <c r="R2952" s="789"/>
      <c r="S2952" s="592">
        <v>0</v>
      </c>
      <c r="T2952" s="990">
        <v>0</v>
      </c>
      <c r="U2952" s="473">
        <v>0</v>
      </c>
      <c r="V2952" s="592">
        <v>0</v>
      </c>
      <c r="W2952" s="631">
        <v>1.9279999999999999</v>
      </c>
      <c r="X2952" s="631">
        <v>1.395</v>
      </c>
      <c r="Y2952" s="631">
        <f t="shared" si="108"/>
        <v>20.683</v>
      </c>
      <c r="Z2952" s="631">
        <v>4</v>
      </c>
      <c r="AA2952" s="631">
        <v>2.5</v>
      </c>
      <c r="AB2952" s="592">
        <v>328.9</v>
      </c>
      <c r="AC2952" s="592">
        <v>0</v>
      </c>
      <c r="AD2952" s="592">
        <v>0</v>
      </c>
      <c r="AE2952" s="592"/>
      <c r="AF2952" s="592">
        <v>332.3</v>
      </c>
      <c r="AG2952" s="592">
        <v>0</v>
      </c>
      <c r="AH2952" s="592"/>
      <c r="AI2952" s="592"/>
      <c r="AJ2952" s="991">
        <v>0</v>
      </c>
    </row>
    <row r="2953" spans="1:39" x14ac:dyDescent="0.2">
      <c r="A2953" s="988">
        <v>39469</v>
      </c>
      <c r="B2953" s="592">
        <v>12.69</v>
      </c>
      <c r="C2953" s="592"/>
      <c r="D2953" s="592">
        <v>4.2229999999999999</v>
      </c>
      <c r="E2953" s="592"/>
      <c r="F2953" s="592">
        <f t="shared" si="106"/>
        <v>16.913</v>
      </c>
      <c r="G2953" s="592"/>
      <c r="H2953" s="993">
        <v>13.08</v>
      </c>
      <c r="I2953" s="96">
        <v>5.49</v>
      </c>
      <c r="J2953" s="308"/>
      <c r="K2953" s="789">
        <f t="shared" si="107"/>
        <v>18.57</v>
      </c>
      <c r="L2953" s="789"/>
      <c r="M2953" s="789"/>
      <c r="N2953" s="789"/>
      <c r="O2953" s="789"/>
      <c r="P2953" s="789"/>
      <c r="Q2953" s="789"/>
      <c r="R2953" s="789"/>
      <c r="S2953" s="592">
        <v>0</v>
      </c>
      <c r="T2953" s="990">
        <v>0</v>
      </c>
      <c r="U2953" s="473">
        <v>0</v>
      </c>
      <c r="V2953" s="592">
        <v>0</v>
      </c>
      <c r="W2953" s="631">
        <v>1.9219999999999999</v>
      </c>
      <c r="X2953" s="631">
        <v>1.395</v>
      </c>
      <c r="Y2953" s="631">
        <f t="shared" si="108"/>
        <v>20.23</v>
      </c>
      <c r="Z2953" s="631">
        <v>4</v>
      </c>
      <c r="AA2953" s="631">
        <v>2.5</v>
      </c>
      <c r="AB2953" s="592">
        <v>329.1</v>
      </c>
      <c r="AC2953" s="592">
        <v>7.0000000000000007E-2</v>
      </c>
      <c r="AD2953" s="592">
        <v>0</v>
      </c>
      <c r="AE2953" s="592"/>
      <c r="AF2953" s="592">
        <v>332.3</v>
      </c>
      <c r="AG2953" s="592">
        <v>0.09</v>
      </c>
      <c r="AH2953" s="592"/>
      <c r="AI2953" s="592"/>
      <c r="AJ2953" s="991">
        <v>0</v>
      </c>
    </row>
    <row r="2954" spans="1:39" x14ac:dyDescent="0.2">
      <c r="A2954" s="988">
        <v>39470</v>
      </c>
      <c r="B2954" s="592">
        <v>14.35</v>
      </c>
      <c r="C2954" s="592"/>
      <c r="D2954" s="592">
        <v>4.0449999999999999</v>
      </c>
      <c r="E2954" s="592"/>
      <c r="F2954" s="592">
        <f t="shared" si="106"/>
        <v>18.395</v>
      </c>
      <c r="G2954" s="592"/>
      <c r="H2954" s="993">
        <v>13.72</v>
      </c>
      <c r="I2954" s="96">
        <v>5.08</v>
      </c>
      <c r="J2954" s="308"/>
      <c r="K2954" s="789">
        <f t="shared" si="107"/>
        <v>18.8</v>
      </c>
      <c r="L2954" s="789"/>
      <c r="M2954" s="789"/>
      <c r="N2954" s="789"/>
      <c r="O2954" s="789"/>
      <c r="P2954" s="789"/>
      <c r="Q2954" s="789"/>
      <c r="R2954" s="789"/>
      <c r="S2954" s="592">
        <v>0</v>
      </c>
      <c r="T2954" s="990">
        <v>0</v>
      </c>
      <c r="U2954" s="473">
        <v>0</v>
      </c>
      <c r="V2954" s="592">
        <v>0</v>
      </c>
      <c r="W2954" s="631">
        <v>1.9339999999999999</v>
      </c>
      <c r="X2954" s="631">
        <v>1.4279999999999999</v>
      </c>
      <c r="Y2954" s="631">
        <f t="shared" si="108"/>
        <v>21.757000000000001</v>
      </c>
      <c r="Z2954" s="631">
        <v>4</v>
      </c>
      <c r="AA2954" s="631">
        <v>2.5</v>
      </c>
      <c r="AB2954" s="631">
        <v>329.3</v>
      </c>
      <c r="AC2954" s="631">
        <v>0</v>
      </c>
      <c r="AD2954" s="631">
        <v>0</v>
      </c>
      <c r="AE2954" s="631"/>
      <c r="AF2954" s="631">
        <v>332.2</v>
      </c>
      <c r="AG2954" s="631">
        <v>0.4</v>
      </c>
      <c r="AH2954" s="631"/>
      <c r="AI2954" s="631"/>
      <c r="AJ2954" s="995">
        <v>0</v>
      </c>
    </row>
    <row r="2955" spans="1:39" x14ac:dyDescent="0.2">
      <c r="A2955" s="988">
        <v>39471</v>
      </c>
      <c r="B2955" s="631">
        <v>14.79</v>
      </c>
      <c r="C2955" s="631"/>
      <c r="D2955" s="631">
        <v>3.3860000000000001</v>
      </c>
      <c r="E2955" s="631"/>
      <c r="F2955" s="631">
        <f t="shared" si="106"/>
        <v>18.175999999999998</v>
      </c>
      <c r="G2955" s="631"/>
      <c r="H2955" s="993">
        <v>15.04</v>
      </c>
      <c r="I2955" s="96">
        <v>4.97</v>
      </c>
      <c r="J2955" s="308"/>
      <c r="K2955" s="789">
        <f t="shared" si="107"/>
        <v>20.009999999999998</v>
      </c>
      <c r="L2955" s="789"/>
      <c r="M2955" s="789"/>
      <c r="N2955" s="789"/>
      <c r="O2955" s="789"/>
      <c r="P2955" s="789"/>
      <c r="Q2955" s="789"/>
      <c r="R2955" s="789"/>
      <c r="S2955" s="631">
        <v>0</v>
      </c>
      <c r="T2955" s="997">
        <v>0</v>
      </c>
      <c r="U2955" s="395">
        <v>0</v>
      </c>
      <c r="V2955" s="631">
        <v>0</v>
      </c>
      <c r="W2955" s="631">
        <v>1.8580000000000001</v>
      </c>
      <c r="X2955" s="631">
        <v>1.67</v>
      </c>
      <c r="Y2955" s="631">
        <f t="shared" si="108"/>
        <v>21.704000000000001</v>
      </c>
      <c r="Z2955" s="631">
        <v>4</v>
      </c>
      <c r="AA2955" s="631">
        <v>2.5</v>
      </c>
      <c r="AB2955" s="631">
        <v>329.4</v>
      </c>
      <c r="AC2955" s="631">
        <v>0</v>
      </c>
      <c r="AD2955" s="631">
        <v>0</v>
      </c>
      <c r="AE2955" s="631"/>
      <c r="AF2955" s="631">
        <v>332.2</v>
      </c>
      <c r="AG2955" s="631">
        <v>0</v>
      </c>
      <c r="AH2955" s="631"/>
      <c r="AI2955" s="631"/>
      <c r="AJ2955" s="991">
        <v>0</v>
      </c>
      <c r="AL2955" s="21"/>
      <c r="AM2955" s="21"/>
    </row>
    <row r="2956" spans="1:39" x14ac:dyDescent="0.2">
      <c r="A2956" s="988">
        <v>39472</v>
      </c>
      <c r="B2956" s="631">
        <v>12.31</v>
      </c>
      <c r="C2956" s="631"/>
      <c r="D2956" s="631">
        <v>3.7810000000000001</v>
      </c>
      <c r="E2956" s="631"/>
      <c r="F2956" s="631">
        <f t="shared" si="106"/>
        <v>16.091000000000001</v>
      </c>
      <c r="G2956" s="631"/>
      <c r="H2956" s="993">
        <v>12.87</v>
      </c>
      <c r="I2956" s="96">
        <v>5.28</v>
      </c>
      <c r="J2956" s="308"/>
      <c r="K2956" s="789">
        <f t="shared" si="107"/>
        <v>18.149999999999999</v>
      </c>
      <c r="L2956" s="789"/>
      <c r="M2956" s="789"/>
      <c r="N2956" s="789"/>
      <c r="O2956" s="789"/>
      <c r="P2956" s="789"/>
      <c r="Q2956" s="789"/>
      <c r="R2956" s="789"/>
      <c r="S2956" s="631">
        <v>0</v>
      </c>
      <c r="T2956" s="997">
        <v>0</v>
      </c>
      <c r="U2956" s="395">
        <v>0</v>
      </c>
      <c r="V2956" s="631">
        <v>0</v>
      </c>
      <c r="W2956" s="631">
        <v>1.7749999999999999</v>
      </c>
      <c r="X2956" s="631">
        <v>1.704</v>
      </c>
      <c r="Y2956" s="631">
        <f t="shared" si="108"/>
        <v>19.57</v>
      </c>
      <c r="Z2956" s="631">
        <v>4.5</v>
      </c>
      <c r="AA2956" s="631">
        <v>0</v>
      </c>
      <c r="AB2956" s="631">
        <v>329.5</v>
      </c>
      <c r="AC2956" s="631">
        <v>0</v>
      </c>
      <c r="AD2956" s="631">
        <v>0</v>
      </c>
      <c r="AE2956" s="631"/>
      <c r="AF2956" s="631">
        <v>332.2</v>
      </c>
      <c r="AG2956" s="631">
        <v>0</v>
      </c>
      <c r="AH2956" s="631"/>
      <c r="AI2956" s="631"/>
      <c r="AJ2956" s="995">
        <v>0</v>
      </c>
    </row>
    <row r="2957" spans="1:39" x14ac:dyDescent="0.2">
      <c r="A2957" s="988">
        <v>39473</v>
      </c>
      <c r="B2957" s="631">
        <v>12.15</v>
      </c>
      <c r="C2957" s="631"/>
      <c r="D2957" s="631">
        <v>4.4989999999999997</v>
      </c>
      <c r="E2957" s="631"/>
      <c r="F2957" s="631">
        <f t="shared" si="106"/>
        <v>16.649000000000001</v>
      </c>
      <c r="G2957" s="631"/>
      <c r="H2957" s="993">
        <v>13.15</v>
      </c>
      <c r="I2957" s="96">
        <v>5.56</v>
      </c>
      <c r="J2957" s="308"/>
      <c r="K2957" s="789">
        <f t="shared" si="107"/>
        <v>18.71</v>
      </c>
      <c r="L2957" s="789"/>
      <c r="M2957" s="789"/>
      <c r="N2957" s="789"/>
      <c r="O2957" s="789"/>
      <c r="P2957" s="789"/>
      <c r="Q2957" s="789"/>
      <c r="R2957" s="789"/>
      <c r="S2957" s="631">
        <v>0</v>
      </c>
      <c r="T2957" s="997">
        <v>0</v>
      </c>
      <c r="U2957" s="395">
        <v>0</v>
      </c>
      <c r="V2957" s="631">
        <v>0</v>
      </c>
      <c r="W2957" s="631">
        <v>1.7869999999999999</v>
      </c>
      <c r="X2957" s="631">
        <v>1.7090000000000001</v>
      </c>
      <c r="Y2957" s="631">
        <f t="shared" si="108"/>
        <v>20.145</v>
      </c>
      <c r="Z2957" s="631">
        <v>4.5</v>
      </c>
      <c r="AA2957" s="631">
        <v>0</v>
      </c>
      <c r="AB2957" s="631">
        <v>329.6</v>
      </c>
      <c r="AC2957" s="631">
        <v>0</v>
      </c>
      <c r="AD2957" s="631">
        <v>0</v>
      </c>
      <c r="AE2957" s="631"/>
      <c r="AF2957" s="631">
        <v>332.1</v>
      </c>
      <c r="AG2957" s="631">
        <v>0</v>
      </c>
      <c r="AH2957" s="631"/>
      <c r="AI2957" s="631"/>
      <c r="AJ2957" s="995">
        <v>0</v>
      </c>
    </row>
    <row r="2958" spans="1:39" x14ac:dyDescent="0.2">
      <c r="A2958" s="988">
        <v>39474</v>
      </c>
      <c r="B2958" s="631">
        <v>13.94</v>
      </c>
      <c r="C2958" s="631"/>
      <c r="D2958" s="631">
        <v>3.1539999999999999</v>
      </c>
      <c r="E2958" s="631"/>
      <c r="F2958" s="631">
        <f t="shared" si="106"/>
        <v>17.094000000000001</v>
      </c>
      <c r="G2958" s="631"/>
      <c r="H2958" s="993">
        <v>13.01</v>
      </c>
      <c r="I2958" s="96">
        <v>3.83</v>
      </c>
      <c r="J2958" s="308"/>
      <c r="K2958" s="789">
        <f t="shared" si="107"/>
        <v>16.84</v>
      </c>
      <c r="L2958" s="789"/>
      <c r="M2958" s="789"/>
      <c r="N2958" s="789"/>
      <c r="O2958" s="789"/>
      <c r="P2958" s="789"/>
      <c r="Q2958" s="789"/>
      <c r="R2958" s="789"/>
      <c r="S2958" s="631">
        <v>0</v>
      </c>
      <c r="T2958" s="997">
        <v>0</v>
      </c>
      <c r="U2958" s="395">
        <v>0</v>
      </c>
      <c r="V2958" s="631">
        <v>0</v>
      </c>
      <c r="W2958" s="631">
        <v>1.9039999999999999</v>
      </c>
      <c r="X2958" s="631">
        <v>1.7090000000000001</v>
      </c>
      <c r="Y2958" s="631">
        <f t="shared" si="108"/>
        <v>20.707000000000001</v>
      </c>
      <c r="Z2958" s="631">
        <v>4.5</v>
      </c>
      <c r="AA2958" s="631">
        <v>0</v>
      </c>
      <c r="AB2958" s="631">
        <v>329.7</v>
      </c>
      <c r="AC2958" s="631">
        <v>0</v>
      </c>
      <c r="AD2958" s="631">
        <v>0</v>
      </c>
      <c r="AE2958" s="631"/>
      <c r="AF2958" s="631">
        <v>332</v>
      </c>
      <c r="AG2958" s="631">
        <v>0</v>
      </c>
      <c r="AH2958" s="631"/>
      <c r="AI2958" s="631"/>
      <c r="AJ2958" s="995">
        <v>0</v>
      </c>
    </row>
    <row r="2959" spans="1:39" x14ac:dyDescent="0.2">
      <c r="A2959" s="988">
        <v>39475</v>
      </c>
      <c r="B2959" s="631">
        <v>14.64</v>
      </c>
      <c r="C2959" s="631"/>
      <c r="D2959" s="631">
        <v>4.5590000000000002</v>
      </c>
      <c r="E2959" s="631"/>
      <c r="F2959" s="631">
        <f t="shared" si="106"/>
        <v>19.199000000000002</v>
      </c>
      <c r="G2959" s="631"/>
      <c r="H2959" s="993">
        <v>13.72</v>
      </c>
      <c r="I2959" s="96">
        <v>5.47</v>
      </c>
      <c r="J2959" s="308"/>
      <c r="K2959" s="789">
        <f t="shared" si="107"/>
        <v>19.190000000000001</v>
      </c>
      <c r="L2959" s="789"/>
      <c r="M2959" s="789"/>
      <c r="N2959" s="789"/>
      <c r="O2959" s="789"/>
      <c r="P2959" s="789"/>
      <c r="Q2959" s="789"/>
      <c r="R2959" s="789"/>
      <c r="S2959" s="631">
        <v>0</v>
      </c>
      <c r="T2959" s="997">
        <v>0</v>
      </c>
      <c r="U2959" s="395">
        <v>0</v>
      </c>
      <c r="V2959" s="631">
        <v>0</v>
      </c>
      <c r="W2959" s="631">
        <v>1.92</v>
      </c>
      <c r="X2959" s="631">
        <v>1.71</v>
      </c>
      <c r="Y2959" s="631">
        <f t="shared" si="108"/>
        <v>22.829000000000001</v>
      </c>
      <c r="Z2959" s="631" t="s">
        <v>109</v>
      </c>
      <c r="AA2959" s="631">
        <v>0</v>
      </c>
      <c r="AB2959" s="631">
        <v>329.8</v>
      </c>
      <c r="AC2959" s="631">
        <v>0</v>
      </c>
      <c r="AD2959" s="631">
        <v>0</v>
      </c>
      <c r="AE2959" s="631"/>
      <c r="AF2959" s="631">
        <v>331.7</v>
      </c>
      <c r="AG2959" s="631">
        <v>0</v>
      </c>
      <c r="AH2959" s="631"/>
      <c r="AI2959" s="631"/>
      <c r="AJ2959" s="995">
        <v>0</v>
      </c>
    </row>
    <row r="2960" spans="1:39" x14ac:dyDescent="0.2">
      <c r="A2960" s="988">
        <v>39476</v>
      </c>
      <c r="B2960" s="592">
        <v>15.79</v>
      </c>
      <c r="C2960" s="592"/>
      <c r="D2960" s="592">
        <v>4.1379999999999999</v>
      </c>
      <c r="E2960" s="592"/>
      <c r="F2960" s="592">
        <f t="shared" si="106"/>
        <v>19.927999999999997</v>
      </c>
      <c r="G2960" s="592"/>
      <c r="H2960" s="993">
        <v>16.82</v>
      </c>
      <c r="I2960" s="96">
        <v>5.14</v>
      </c>
      <c r="J2960" s="308"/>
      <c r="K2960" s="789">
        <f t="shared" si="107"/>
        <v>21.96</v>
      </c>
      <c r="L2960" s="789"/>
      <c r="M2960" s="789"/>
      <c r="N2960" s="789"/>
      <c r="O2960" s="789"/>
      <c r="P2960" s="789"/>
      <c r="Q2960" s="789"/>
      <c r="R2960" s="789"/>
      <c r="S2960" s="592">
        <v>0</v>
      </c>
      <c r="T2960" s="990">
        <v>0</v>
      </c>
      <c r="U2960" s="473">
        <v>0</v>
      </c>
      <c r="V2960" s="592">
        <v>0</v>
      </c>
      <c r="W2960" s="631">
        <v>1.96</v>
      </c>
      <c r="X2960" s="631" t="s">
        <v>109</v>
      </c>
      <c r="Y2960" s="998">
        <v>21.89</v>
      </c>
      <c r="Z2960" s="631">
        <v>4</v>
      </c>
      <c r="AA2960" s="631">
        <v>0</v>
      </c>
      <c r="AB2960" s="592">
        <v>329.9</v>
      </c>
      <c r="AC2960" s="592">
        <v>0.02</v>
      </c>
      <c r="AD2960" s="592">
        <v>0</v>
      </c>
      <c r="AE2960" s="592"/>
      <c r="AF2960" s="592">
        <v>331.3</v>
      </c>
      <c r="AG2960" s="592">
        <v>0.02</v>
      </c>
      <c r="AH2960" s="592"/>
      <c r="AI2960" s="592"/>
      <c r="AJ2960" s="991">
        <v>0</v>
      </c>
    </row>
    <row r="2961" spans="1:37" x14ac:dyDescent="0.2">
      <c r="A2961" s="988">
        <v>39477</v>
      </c>
      <c r="B2961" s="592">
        <v>16.170000000000002</v>
      </c>
      <c r="C2961" s="592"/>
      <c r="D2961" s="592">
        <v>3.8279999999999998</v>
      </c>
      <c r="E2961" s="592"/>
      <c r="F2961" s="592">
        <f t="shared" si="106"/>
        <v>19.998000000000001</v>
      </c>
      <c r="G2961" s="592"/>
      <c r="H2961" s="993">
        <v>15.45</v>
      </c>
      <c r="I2961" s="96">
        <v>5.24</v>
      </c>
      <c r="J2961" s="308"/>
      <c r="K2961" s="789">
        <f t="shared" si="107"/>
        <v>20.689999999999998</v>
      </c>
      <c r="L2961" s="789"/>
      <c r="M2961" s="789"/>
      <c r="N2961" s="789"/>
      <c r="O2961" s="789"/>
      <c r="P2961" s="789"/>
      <c r="Q2961" s="789"/>
      <c r="R2961" s="789"/>
      <c r="S2961" s="592">
        <v>0</v>
      </c>
      <c r="T2961" s="990">
        <v>0</v>
      </c>
      <c r="U2961" s="473">
        <v>0</v>
      </c>
      <c r="V2961" s="592">
        <v>0</v>
      </c>
      <c r="W2961" s="631">
        <v>1.948</v>
      </c>
      <c r="X2961" s="631" t="s">
        <v>109</v>
      </c>
      <c r="Y2961" s="998">
        <v>21.95</v>
      </c>
      <c r="Z2961" s="631">
        <v>4</v>
      </c>
      <c r="AA2961" s="631">
        <v>0</v>
      </c>
      <c r="AB2961" s="592">
        <v>329.9</v>
      </c>
      <c r="AC2961" s="592">
        <v>0</v>
      </c>
      <c r="AD2961" s="592">
        <v>0</v>
      </c>
      <c r="AE2961" s="592"/>
      <c r="AF2961" s="631">
        <v>331.3</v>
      </c>
      <c r="AG2961" s="631">
        <v>0</v>
      </c>
      <c r="AH2961" s="631"/>
      <c r="AI2961" s="631"/>
      <c r="AJ2961" s="995">
        <v>0</v>
      </c>
      <c r="AK2961" s="21"/>
    </row>
    <row r="2962" spans="1:37" x14ac:dyDescent="0.2">
      <c r="A2962" s="988">
        <v>39478</v>
      </c>
      <c r="B2962" s="592">
        <v>15.93</v>
      </c>
      <c r="C2962" s="592"/>
      <c r="D2962" s="592">
        <v>3.931</v>
      </c>
      <c r="E2962" s="592"/>
      <c r="F2962" s="592">
        <f t="shared" si="106"/>
        <v>19.861000000000001</v>
      </c>
      <c r="G2962" s="592"/>
      <c r="H2962" s="992">
        <v>14.6</v>
      </c>
      <c r="I2962" s="338">
        <v>5.18</v>
      </c>
      <c r="J2962" s="831"/>
      <c r="K2962" s="789">
        <f t="shared" si="107"/>
        <v>19.78</v>
      </c>
      <c r="L2962" s="789"/>
      <c r="M2962" s="789"/>
      <c r="N2962" s="789"/>
      <c r="O2962" s="789"/>
      <c r="P2962" s="789"/>
      <c r="Q2962" s="789"/>
      <c r="R2962" s="789"/>
      <c r="S2962" s="592">
        <v>0</v>
      </c>
      <c r="T2962" s="990">
        <v>0</v>
      </c>
      <c r="U2962" s="473">
        <v>0</v>
      </c>
      <c r="V2962" s="592">
        <v>0</v>
      </c>
      <c r="W2962" s="631">
        <v>1.9470000000000001</v>
      </c>
      <c r="X2962" s="631" t="s">
        <v>109</v>
      </c>
      <c r="Y2962" s="998">
        <v>21.81</v>
      </c>
      <c r="Z2962" s="631">
        <v>4</v>
      </c>
      <c r="AA2962" s="631">
        <v>0</v>
      </c>
      <c r="AB2962" s="592">
        <v>330.1</v>
      </c>
      <c r="AC2962" s="592">
        <v>0.12</v>
      </c>
      <c r="AD2962" s="592">
        <v>0</v>
      </c>
      <c r="AE2962" s="592"/>
      <c r="AF2962" s="592">
        <v>331.3</v>
      </c>
      <c r="AG2962" s="592">
        <v>0.6</v>
      </c>
      <c r="AH2962" s="592"/>
      <c r="AI2962" s="592"/>
      <c r="AJ2962" s="991">
        <v>0</v>
      </c>
    </row>
    <row r="2963" spans="1:37" x14ac:dyDescent="0.2">
      <c r="A2963" s="988">
        <v>39479</v>
      </c>
      <c r="B2963" s="592">
        <v>15.95</v>
      </c>
      <c r="C2963" s="592"/>
      <c r="D2963" s="592">
        <v>4.0599999999999996</v>
      </c>
      <c r="E2963" s="592"/>
      <c r="F2963" s="592">
        <f t="shared" si="106"/>
        <v>20.009999999999998</v>
      </c>
      <c r="G2963" s="592"/>
      <c r="H2963" s="989">
        <v>16.45</v>
      </c>
      <c r="I2963" s="308">
        <v>4.5999999999999996</v>
      </c>
      <c r="J2963" s="308"/>
      <c r="K2963" s="789">
        <f>H2963+I2963</f>
        <v>21.049999999999997</v>
      </c>
      <c r="L2963" s="789"/>
      <c r="M2963" s="789"/>
      <c r="N2963" s="789"/>
      <c r="O2963" s="789"/>
      <c r="P2963" s="789"/>
      <c r="Q2963" s="789"/>
      <c r="R2963" s="789"/>
      <c r="S2963" s="592">
        <v>0</v>
      </c>
      <c r="T2963" s="990">
        <v>0</v>
      </c>
      <c r="U2963" s="473">
        <v>0</v>
      </c>
      <c r="V2963" s="592">
        <v>0</v>
      </c>
      <c r="W2963" s="631">
        <v>1.298</v>
      </c>
      <c r="X2963" s="631" t="s">
        <v>109</v>
      </c>
      <c r="Y2963" s="592">
        <f t="shared" ref="Y2963:Y2994" si="109">+F2963-S2963-T2963-U2963-V2963+W2963</f>
        <v>21.308</v>
      </c>
      <c r="Z2963" s="631">
        <v>4.5</v>
      </c>
      <c r="AA2963" s="631">
        <v>2.5</v>
      </c>
      <c r="AB2963" s="592">
        <v>330.4</v>
      </c>
      <c r="AC2963" s="592">
        <v>0.36</v>
      </c>
      <c r="AD2963" s="592">
        <v>0</v>
      </c>
      <c r="AE2963" s="592"/>
      <c r="AF2963" s="631">
        <v>331.9</v>
      </c>
      <c r="AG2963" s="631">
        <v>0.05</v>
      </c>
      <c r="AH2963" s="631"/>
      <c r="AI2963" s="631"/>
      <c r="AJ2963" s="991">
        <v>0</v>
      </c>
    </row>
    <row r="2964" spans="1:37" x14ac:dyDescent="0.2">
      <c r="A2964" s="988">
        <v>39480</v>
      </c>
      <c r="B2964" s="592">
        <v>16.850000000000001</v>
      </c>
      <c r="C2964" s="592"/>
      <c r="D2964" s="631">
        <v>4.3419999999999996</v>
      </c>
      <c r="E2964" s="631"/>
      <c r="F2964" s="592">
        <f t="shared" si="106"/>
        <v>21.192</v>
      </c>
      <c r="G2964" s="592"/>
      <c r="H2964" s="992">
        <v>13.99</v>
      </c>
      <c r="I2964" s="96">
        <v>6</v>
      </c>
      <c r="J2964" s="308"/>
      <c r="K2964" s="789">
        <f t="shared" ref="K2964:K2991" si="110">H2964+I2964</f>
        <v>19.990000000000002</v>
      </c>
      <c r="L2964" s="789"/>
      <c r="M2964" s="789"/>
      <c r="N2964" s="789"/>
      <c r="O2964" s="789"/>
      <c r="P2964" s="789"/>
      <c r="Q2964" s="789"/>
      <c r="R2964" s="789"/>
      <c r="S2964" s="592">
        <v>0</v>
      </c>
      <c r="T2964" s="990">
        <v>0</v>
      </c>
      <c r="U2964" s="473">
        <v>0</v>
      </c>
      <c r="V2964" s="592">
        <v>0</v>
      </c>
      <c r="W2964" s="631">
        <v>2.5099999999999998</v>
      </c>
      <c r="X2964" s="631" t="s">
        <v>109</v>
      </c>
      <c r="Y2964" s="592">
        <f t="shared" si="109"/>
        <v>23.701999999999998</v>
      </c>
      <c r="Z2964" s="631">
        <v>4.5</v>
      </c>
      <c r="AA2964" s="631">
        <v>2.5</v>
      </c>
      <c r="AB2964" s="592">
        <v>331.9</v>
      </c>
      <c r="AC2964" s="592">
        <v>0</v>
      </c>
      <c r="AD2964" s="592">
        <v>0</v>
      </c>
      <c r="AE2964" s="592"/>
      <c r="AF2964" s="631">
        <v>331.9</v>
      </c>
      <c r="AG2964" s="631">
        <v>0.02</v>
      </c>
      <c r="AH2964" s="631"/>
      <c r="AI2964" s="631"/>
      <c r="AJ2964" s="991">
        <v>0</v>
      </c>
    </row>
    <row r="2965" spans="1:37" x14ac:dyDescent="0.2">
      <c r="A2965" s="988">
        <v>39481</v>
      </c>
      <c r="B2965" s="993">
        <v>18.420000000000002</v>
      </c>
      <c r="C2965" s="993"/>
      <c r="D2965" s="592">
        <v>3.242</v>
      </c>
      <c r="E2965" s="592"/>
      <c r="F2965" s="592">
        <f t="shared" si="106"/>
        <v>21.662000000000003</v>
      </c>
      <c r="G2965" s="592"/>
      <c r="H2965" s="992">
        <v>18.420000000000002</v>
      </c>
      <c r="I2965" s="96">
        <v>4</v>
      </c>
      <c r="J2965" s="308"/>
      <c r="K2965" s="789">
        <f t="shared" si="110"/>
        <v>22.42</v>
      </c>
      <c r="L2965" s="789"/>
      <c r="M2965" s="789"/>
      <c r="N2965" s="789"/>
      <c r="O2965" s="789"/>
      <c r="P2965" s="789"/>
      <c r="Q2965" s="789"/>
      <c r="R2965" s="789"/>
      <c r="S2965" s="592">
        <v>0</v>
      </c>
      <c r="T2965" s="990">
        <v>0</v>
      </c>
      <c r="U2965" s="473">
        <v>0</v>
      </c>
      <c r="V2965" s="592">
        <v>0</v>
      </c>
      <c r="W2965" s="631">
        <v>1.867</v>
      </c>
      <c r="X2965" s="631" t="s">
        <v>109</v>
      </c>
      <c r="Y2965" s="592">
        <f t="shared" si="109"/>
        <v>23.529000000000003</v>
      </c>
      <c r="Z2965" s="631">
        <v>4.5</v>
      </c>
      <c r="AA2965" s="631">
        <v>2.5</v>
      </c>
      <c r="AB2965" s="592">
        <v>332.4</v>
      </c>
      <c r="AC2965" s="592">
        <v>0.08</v>
      </c>
      <c r="AD2965" s="592">
        <v>0</v>
      </c>
      <c r="AE2965" s="592"/>
      <c r="AF2965" s="592">
        <v>332.2</v>
      </c>
      <c r="AG2965" s="592">
        <v>0.02</v>
      </c>
      <c r="AH2965" s="592"/>
      <c r="AI2965" s="592"/>
      <c r="AJ2965" s="991">
        <v>0</v>
      </c>
    </row>
    <row r="2966" spans="1:37" x14ac:dyDescent="0.2">
      <c r="A2966" s="988">
        <v>39482</v>
      </c>
      <c r="B2966" s="592">
        <v>18.100000000000001</v>
      </c>
      <c r="C2966" s="592"/>
      <c r="D2966" s="592">
        <v>2.4420000000000002</v>
      </c>
      <c r="E2966" s="592"/>
      <c r="F2966" s="592">
        <f t="shared" si="106"/>
        <v>20.542000000000002</v>
      </c>
      <c r="G2966" s="592"/>
      <c r="H2966" s="992">
        <v>18.66</v>
      </c>
      <c r="I2966" s="96">
        <v>4</v>
      </c>
      <c r="J2966" s="308"/>
      <c r="K2966" s="789">
        <f t="shared" si="110"/>
        <v>22.66</v>
      </c>
      <c r="L2966" s="789"/>
      <c r="M2966" s="789"/>
      <c r="N2966" s="789"/>
      <c r="O2966" s="789"/>
      <c r="P2966" s="789"/>
      <c r="Q2966" s="789"/>
      <c r="R2966" s="789"/>
      <c r="S2966" s="592">
        <v>0</v>
      </c>
      <c r="T2966" s="990">
        <v>0</v>
      </c>
      <c r="U2966" s="473">
        <v>0</v>
      </c>
      <c r="V2966" s="592">
        <v>0</v>
      </c>
      <c r="W2966" s="631">
        <v>1.871</v>
      </c>
      <c r="X2966" s="631" t="s">
        <v>109</v>
      </c>
      <c r="Y2966" s="592">
        <f t="shared" si="109"/>
        <v>22.413</v>
      </c>
      <c r="Z2966" s="631">
        <v>4.5</v>
      </c>
      <c r="AA2966" s="631">
        <v>2.5</v>
      </c>
      <c r="AB2966" s="631">
        <v>332.7</v>
      </c>
      <c r="AC2966" s="631">
        <v>0</v>
      </c>
      <c r="AD2966" s="631">
        <v>0</v>
      </c>
      <c r="AE2966" s="631"/>
      <c r="AF2966" s="631">
        <v>332.3</v>
      </c>
      <c r="AG2966" s="631">
        <v>0.05</v>
      </c>
      <c r="AH2966" s="631"/>
      <c r="AI2966" s="631"/>
      <c r="AJ2966" s="991">
        <v>0</v>
      </c>
    </row>
    <row r="2967" spans="1:37" x14ac:dyDescent="0.2">
      <c r="A2967" s="988">
        <v>39483</v>
      </c>
      <c r="B2967" s="592">
        <v>17.18</v>
      </c>
      <c r="C2967" s="592"/>
      <c r="D2967" s="592">
        <v>2.8559999999999999</v>
      </c>
      <c r="E2967" s="592"/>
      <c r="F2967" s="592">
        <f t="shared" si="106"/>
        <v>20.036000000000001</v>
      </c>
      <c r="G2967" s="592"/>
      <c r="H2967" s="993">
        <v>15.41</v>
      </c>
      <c r="I2967" s="96">
        <v>4</v>
      </c>
      <c r="J2967" s="308"/>
      <c r="K2967" s="789">
        <f t="shared" si="110"/>
        <v>19.41</v>
      </c>
      <c r="L2967" s="789"/>
      <c r="M2967" s="789"/>
      <c r="N2967" s="789"/>
      <c r="O2967" s="789"/>
      <c r="P2967" s="789"/>
      <c r="Q2967" s="789"/>
      <c r="R2967" s="789"/>
      <c r="S2967" s="592">
        <v>0</v>
      </c>
      <c r="T2967" s="990">
        <v>0</v>
      </c>
      <c r="U2967" s="473">
        <v>0</v>
      </c>
      <c r="V2967" s="592">
        <v>0</v>
      </c>
      <c r="W2967" s="631">
        <v>2.032</v>
      </c>
      <c r="X2967" s="631" t="s">
        <v>109</v>
      </c>
      <c r="Y2967" s="592">
        <f t="shared" si="109"/>
        <v>22.068000000000001</v>
      </c>
      <c r="Z2967" s="631">
        <v>4.5</v>
      </c>
      <c r="AA2967" s="631">
        <v>2.5</v>
      </c>
      <c r="AB2967" s="631">
        <v>333.7</v>
      </c>
      <c r="AC2967" s="631">
        <v>0</v>
      </c>
      <c r="AD2967" s="631">
        <v>0</v>
      </c>
      <c r="AE2967" s="631"/>
      <c r="AF2967" s="631">
        <v>332.3</v>
      </c>
      <c r="AG2967" s="631">
        <v>0</v>
      </c>
      <c r="AH2967" s="631"/>
      <c r="AI2967" s="631"/>
      <c r="AJ2967" s="991">
        <v>0</v>
      </c>
    </row>
    <row r="2968" spans="1:37" x14ac:dyDescent="0.2">
      <c r="A2968" s="988">
        <v>39484</v>
      </c>
      <c r="B2968" s="592">
        <v>12.31</v>
      </c>
      <c r="C2968" s="592"/>
      <c r="D2968" s="592">
        <v>4.55</v>
      </c>
      <c r="E2968" s="592"/>
      <c r="F2968" s="592">
        <f t="shared" si="106"/>
        <v>16.86</v>
      </c>
      <c r="G2968" s="592"/>
      <c r="H2968" s="993">
        <v>15.81</v>
      </c>
      <c r="I2968" s="96">
        <v>5.2</v>
      </c>
      <c r="J2968" s="308"/>
      <c r="K2968" s="789">
        <f t="shared" si="110"/>
        <v>21.01</v>
      </c>
      <c r="L2968" s="789"/>
      <c r="M2968" s="789"/>
      <c r="N2968" s="789"/>
      <c r="O2968" s="789"/>
      <c r="P2968" s="789"/>
      <c r="Q2968" s="789"/>
      <c r="R2968" s="789"/>
      <c r="S2968" s="592">
        <v>0</v>
      </c>
      <c r="T2968" s="990">
        <v>0</v>
      </c>
      <c r="U2968" s="473">
        <v>0</v>
      </c>
      <c r="V2968" s="592">
        <v>0</v>
      </c>
      <c r="W2968" s="631">
        <v>1.99</v>
      </c>
      <c r="X2968" s="631" t="s">
        <v>109</v>
      </c>
      <c r="Y2968" s="592">
        <f t="shared" si="109"/>
        <v>18.849999999999998</v>
      </c>
      <c r="Z2968" s="631">
        <v>4.5</v>
      </c>
      <c r="AA2968" s="631">
        <v>2.5</v>
      </c>
      <c r="AB2968" s="592">
        <v>333.8</v>
      </c>
      <c r="AC2968" s="592">
        <v>0.02</v>
      </c>
      <c r="AD2968" s="592">
        <v>0</v>
      </c>
      <c r="AE2968" s="592"/>
      <c r="AF2968" s="631">
        <v>332.2</v>
      </c>
      <c r="AG2968" s="631">
        <v>0</v>
      </c>
      <c r="AH2968" s="631"/>
      <c r="AI2968" s="631"/>
      <c r="AJ2968" s="995">
        <v>0</v>
      </c>
      <c r="AK2968" s="21"/>
    </row>
    <row r="2969" spans="1:37" x14ac:dyDescent="0.2">
      <c r="A2969" s="988">
        <v>39485</v>
      </c>
      <c r="B2969" s="592">
        <v>16.28</v>
      </c>
      <c r="C2969" s="592"/>
      <c r="D2969" s="592">
        <v>4.1479999999999997</v>
      </c>
      <c r="E2969" s="592"/>
      <c r="F2969" s="592">
        <f t="shared" si="106"/>
        <v>20.428000000000001</v>
      </c>
      <c r="G2969" s="592"/>
      <c r="H2969" s="993">
        <v>17.54</v>
      </c>
      <c r="I2969" s="96">
        <v>5.1100000000000003</v>
      </c>
      <c r="J2969" s="308"/>
      <c r="K2969" s="789">
        <f t="shared" si="110"/>
        <v>22.65</v>
      </c>
      <c r="L2969" s="789"/>
      <c r="M2969" s="789"/>
      <c r="N2969" s="789"/>
      <c r="O2969" s="789"/>
      <c r="P2969" s="789"/>
      <c r="Q2969" s="789"/>
      <c r="R2969" s="789"/>
      <c r="S2969" s="592">
        <v>0</v>
      </c>
      <c r="T2969" s="990">
        <v>0</v>
      </c>
      <c r="U2969" s="473">
        <v>0</v>
      </c>
      <c r="V2969" s="592">
        <v>0</v>
      </c>
      <c r="W2969" s="631">
        <v>1.9590000000000001</v>
      </c>
      <c r="X2969" s="631" t="s">
        <v>109</v>
      </c>
      <c r="Y2969" s="592">
        <f t="shared" si="109"/>
        <v>22.387</v>
      </c>
      <c r="Z2969" s="631">
        <v>4.5</v>
      </c>
      <c r="AA2969" s="631">
        <v>2.5</v>
      </c>
      <c r="AB2969" s="631">
        <v>333.8</v>
      </c>
      <c r="AC2969" s="631">
        <v>0</v>
      </c>
      <c r="AD2969" s="631">
        <v>0</v>
      </c>
      <c r="AE2969" s="631"/>
      <c r="AF2969" s="592">
        <v>332.1</v>
      </c>
      <c r="AG2969" s="592">
        <v>0</v>
      </c>
      <c r="AH2969" s="592"/>
      <c r="AI2969" s="592"/>
      <c r="AJ2969" s="991">
        <v>0</v>
      </c>
    </row>
    <row r="2970" spans="1:37" x14ac:dyDescent="0.2">
      <c r="A2970" s="988">
        <v>39486</v>
      </c>
      <c r="B2970" s="631">
        <v>15.59</v>
      </c>
      <c r="C2970" s="631"/>
      <c r="D2970" s="592">
        <v>3.9319999999999999</v>
      </c>
      <c r="E2970" s="592"/>
      <c r="F2970" s="592">
        <f t="shared" si="106"/>
        <v>19.521999999999998</v>
      </c>
      <c r="G2970" s="592"/>
      <c r="H2970" s="993">
        <v>12.624000000000001</v>
      </c>
      <c r="I2970" s="96">
        <v>6</v>
      </c>
      <c r="J2970" s="308"/>
      <c r="K2970" s="789">
        <f t="shared" si="110"/>
        <v>18.624000000000002</v>
      </c>
      <c r="L2970" s="789"/>
      <c r="M2970" s="789"/>
      <c r="N2970" s="789"/>
      <c r="O2970" s="789"/>
      <c r="P2970" s="789"/>
      <c r="Q2970" s="789"/>
      <c r="R2970" s="789"/>
      <c r="S2970" s="592">
        <v>0</v>
      </c>
      <c r="T2970" s="990">
        <v>0</v>
      </c>
      <c r="U2970" s="473">
        <v>0</v>
      </c>
      <c r="V2970" s="592">
        <v>0</v>
      </c>
      <c r="W2970" s="631">
        <v>1.8740000000000001</v>
      </c>
      <c r="X2970" s="631" t="s">
        <v>109</v>
      </c>
      <c r="Y2970" s="592">
        <f t="shared" si="109"/>
        <v>21.395999999999997</v>
      </c>
      <c r="Z2970" s="631">
        <v>4.5</v>
      </c>
      <c r="AA2970" s="631">
        <v>2.5</v>
      </c>
      <c r="AB2970" s="592">
        <v>333.9</v>
      </c>
      <c r="AC2970" s="592">
        <v>0</v>
      </c>
      <c r="AD2970" s="592">
        <v>0</v>
      </c>
      <c r="AE2970" s="592"/>
      <c r="AF2970" s="592">
        <v>332.1</v>
      </c>
      <c r="AG2970" s="592">
        <v>0</v>
      </c>
      <c r="AH2970" s="592"/>
      <c r="AI2970" s="592"/>
      <c r="AJ2970" s="991">
        <v>0</v>
      </c>
    </row>
    <row r="2971" spans="1:37" x14ac:dyDescent="0.2">
      <c r="A2971" s="988">
        <v>39487</v>
      </c>
      <c r="B2971" s="592">
        <v>15.68</v>
      </c>
      <c r="C2971" s="592"/>
      <c r="D2971" s="592">
        <v>4.641</v>
      </c>
      <c r="E2971" s="592"/>
      <c r="F2971" s="592">
        <f t="shared" si="106"/>
        <v>20.320999999999998</v>
      </c>
      <c r="G2971" s="592"/>
      <c r="H2971" s="993">
        <v>14.64</v>
      </c>
      <c r="I2971" s="96">
        <v>6</v>
      </c>
      <c r="J2971" s="308"/>
      <c r="K2971" s="789">
        <f t="shared" si="110"/>
        <v>20.64</v>
      </c>
      <c r="L2971" s="789"/>
      <c r="M2971" s="789"/>
      <c r="N2971" s="789"/>
      <c r="O2971" s="789"/>
      <c r="P2971" s="789"/>
      <c r="Q2971" s="789"/>
      <c r="R2971" s="789"/>
      <c r="S2971" s="592">
        <v>0</v>
      </c>
      <c r="T2971" s="990">
        <v>0</v>
      </c>
      <c r="U2971" s="473">
        <v>0</v>
      </c>
      <c r="V2971" s="592">
        <v>0</v>
      </c>
      <c r="W2971" s="631">
        <v>1.8420000000000001</v>
      </c>
      <c r="X2971" s="631" t="s">
        <v>109</v>
      </c>
      <c r="Y2971" s="592">
        <f t="shared" si="109"/>
        <v>22.162999999999997</v>
      </c>
      <c r="Z2971" s="631">
        <v>4.5</v>
      </c>
      <c r="AA2971" s="631">
        <v>2.5</v>
      </c>
      <c r="AB2971" s="592">
        <v>334</v>
      </c>
      <c r="AC2971" s="592">
        <v>0</v>
      </c>
      <c r="AD2971" s="592">
        <v>0</v>
      </c>
      <c r="AE2971" s="592"/>
      <c r="AF2971" s="592">
        <v>332.1</v>
      </c>
      <c r="AG2971" s="592">
        <v>0</v>
      </c>
      <c r="AH2971" s="592"/>
      <c r="AI2971" s="592"/>
      <c r="AJ2971" s="991">
        <v>0</v>
      </c>
    </row>
    <row r="2972" spans="1:37" x14ac:dyDescent="0.2">
      <c r="A2972" s="988">
        <v>39488</v>
      </c>
      <c r="B2972" s="592">
        <v>15.03</v>
      </c>
      <c r="C2972" s="592"/>
      <c r="D2972" s="631">
        <v>4.306</v>
      </c>
      <c r="E2972" s="631"/>
      <c r="F2972" s="592">
        <f t="shared" si="106"/>
        <v>19.335999999999999</v>
      </c>
      <c r="G2972" s="592"/>
      <c r="H2972" s="993">
        <v>14.87</v>
      </c>
      <c r="I2972" s="96">
        <v>6</v>
      </c>
      <c r="J2972" s="308"/>
      <c r="K2972" s="789">
        <f t="shared" si="110"/>
        <v>20.869999999999997</v>
      </c>
      <c r="L2972" s="789"/>
      <c r="M2972" s="789"/>
      <c r="N2972" s="789"/>
      <c r="O2972" s="789"/>
      <c r="P2972" s="789"/>
      <c r="Q2972" s="789"/>
      <c r="R2972" s="789"/>
      <c r="S2972" s="592">
        <v>0</v>
      </c>
      <c r="T2972" s="990">
        <v>0</v>
      </c>
      <c r="U2972" s="473">
        <v>0</v>
      </c>
      <c r="V2972" s="592">
        <v>0</v>
      </c>
      <c r="W2972" s="631">
        <v>1.9119999999999999</v>
      </c>
      <c r="X2972" s="631" t="s">
        <v>109</v>
      </c>
      <c r="Y2972" s="592">
        <f t="shared" si="109"/>
        <v>21.247999999999998</v>
      </c>
      <c r="Z2972" s="631">
        <v>4.5</v>
      </c>
      <c r="AA2972" s="631" t="s">
        <v>109</v>
      </c>
      <c r="AB2972" s="631">
        <v>334</v>
      </c>
      <c r="AC2972" s="631">
        <v>0</v>
      </c>
      <c r="AD2972" s="631">
        <v>0</v>
      </c>
      <c r="AE2972" s="631"/>
      <c r="AF2972" s="592">
        <v>332.1</v>
      </c>
      <c r="AG2972" s="592">
        <v>0</v>
      </c>
      <c r="AH2972" s="592"/>
      <c r="AI2972" s="592"/>
      <c r="AJ2972" s="991">
        <v>0</v>
      </c>
    </row>
    <row r="2973" spans="1:37" x14ac:dyDescent="0.2">
      <c r="A2973" s="988">
        <v>39489</v>
      </c>
      <c r="B2973" s="592">
        <v>15.28</v>
      </c>
      <c r="C2973" s="592"/>
      <c r="D2973" s="592">
        <v>4.2720000000000002</v>
      </c>
      <c r="E2973" s="592"/>
      <c r="F2973" s="592">
        <f t="shared" si="106"/>
        <v>19.552</v>
      </c>
      <c r="G2973" s="592"/>
      <c r="H2973" s="993">
        <v>15.13</v>
      </c>
      <c r="I2973" s="96">
        <v>5.44</v>
      </c>
      <c r="J2973" s="308"/>
      <c r="K2973" s="789">
        <f t="shared" si="110"/>
        <v>20.57</v>
      </c>
      <c r="L2973" s="789"/>
      <c r="M2973" s="789"/>
      <c r="N2973" s="789"/>
      <c r="O2973" s="789"/>
      <c r="P2973" s="789"/>
      <c r="Q2973" s="789"/>
      <c r="R2973" s="789"/>
      <c r="S2973" s="592">
        <v>0</v>
      </c>
      <c r="T2973" s="990">
        <v>0</v>
      </c>
      <c r="U2973" s="473">
        <v>0</v>
      </c>
      <c r="V2973" s="592">
        <v>0</v>
      </c>
      <c r="W2973" s="631">
        <v>1.9379999999999999</v>
      </c>
      <c r="X2973" s="631" t="s">
        <v>109</v>
      </c>
      <c r="Y2973" s="592">
        <f t="shared" si="109"/>
        <v>21.49</v>
      </c>
      <c r="Z2973" s="631">
        <v>4.5</v>
      </c>
      <c r="AA2973" s="631" t="s">
        <v>109</v>
      </c>
      <c r="AB2973" s="592">
        <v>333.9</v>
      </c>
      <c r="AC2973" s="592">
        <v>0</v>
      </c>
      <c r="AD2973" s="592">
        <v>0</v>
      </c>
      <c r="AE2973" s="592"/>
      <c r="AF2973" s="592">
        <v>332.1</v>
      </c>
      <c r="AG2973" s="592">
        <v>0</v>
      </c>
      <c r="AH2973" s="592"/>
      <c r="AI2973" s="592"/>
      <c r="AJ2973" s="991">
        <v>0</v>
      </c>
    </row>
    <row r="2974" spans="1:37" x14ac:dyDescent="0.2">
      <c r="A2974" s="988">
        <v>39490</v>
      </c>
      <c r="B2974" s="592">
        <v>15.96</v>
      </c>
      <c r="C2974" s="592"/>
      <c r="D2974" s="592">
        <v>4.0960000000000001</v>
      </c>
      <c r="E2974" s="592"/>
      <c r="F2974" s="592">
        <f t="shared" si="106"/>
        <v>20.056000000000001</v>
      </c>
      <c r="G2974" s="592"/>
      <c r="H2974" s="993">
        <v>14.95</v>
      </c>
      <c r="I2974" s="96">
        <v>5.25</v>
      </c>
      <c r="J2974" s="308"/>
      <c r="K2974" s="789">
        <f t="shared" si="110"/>
        <v>20.2</v>
      </c>
      <c r="L2974" s="789"/>
      <c r="M2974" s="789"/>
      <c r="N2974" s="789"/>
      <c r="O2974" s="789"/>
      <c r="P2974" s="789"/>
      <c r="Q2974" s="789"/>
      <c r="R2974" s="789"/>
      <c r="S2974" s="592">
        <v>0</v>
      </c>
      <c r="T2974" s="990">
        <v>0</v>
      </c>
      <c r="U2974" s="473">
        <v>0</v>
      </c>
      <c r="V2974" s="592">
        <v>0</v>
      </c>
      <c r="W2974" s="631">
        <v>1.867</v>
      </c>
      <c r="X2974" s="631" t="s">
        <v>109</v>
      </c>
      <c r="Y2974" s="592">
        <f t="shared" si="109"/>
        <v>21.923000000000002</v>
      </c>
      <c r="Z2974" s="631">
        <v>4.5</v>
      </c>
      <c r="AA2974" s="631" t="s">
        <v>109</v>
      </c>
      <c r="AB2974" s="592">
        <v>334.1</v>
      </c>
      <c r="AC2974" s="592">
        <v>0.57999999999999996</v>
      </c>
      <c r="AD2974" s="592">
        <v>0</v>
      </c>
      <c r="AE2974" s="592"/>
      <c r="AF2974" s="592">
        <v>332.6</v>
      </c>
      <c r="AG2974" s="592">
        <v>1.1200000000000001</v>
      </c>
      <c r="AH2974" s="592"/>
      <c r="AI2974" s="592"/>
      <c r="AJ2974" s="991">
        <v>0</v>
      </c>
    </row>
    <row r="2975" spans="1:37" x14ac:dyDescent="0.2">
      <c r="A2975" s="988">
        <v>39491</v>
      </c>
      <c r="B2975" s="592">
        <v>16.27</v>
      </c>
      <c r="C2975" s="592"/>
      <c r="D2975" s="592">
        <v>3.8</v>
      </c>
      <c r="E2975" s="592"/>
      <c r="F2975" s="592">
        <f t="shared" si="106"/>
        <v>20.07</v>
      </c>
      <c r="G2975" s="592"/>
      <c r="H2975" s="993">
        <v>14.99</v>
      </c>
      <c r="I2975" s="96">
        <v>6</v>
      </c>
      <c r="J2975" s="308"/>
      <c r="K2975" s="789">
        <f t="shared" si="110"/>
        <v>20.990000000000002</v>
      </c>
      <c r="L2975" s="789"/>
      <c r="M2975" s="789"/>
      <c r="N2975" s="789"/>
      <c r="O2975" s="789"/>
      <c r="P2975" s="789"/>
      <c r="Q2975" s="789"/>
      <c r="R2975" s="789"/>
      <c r="S2975" s="592">
        <v>0</v>
      </c>
      <c r="T2975" s="990">
        <v>0</v>
      </c>
      <c r="U2975" s="473">
        <v>0</v>
      </c>
      <c r="V2975" s="592">
        <v>0</v>
      </c>
      <c r="W2975" s="631">
        <v>1.9</v>
      </c>
      <c r="X2975" s="631" t="s">
        <v>109</v>
      </c>
      <c r="Y2975" s="592">
        <f t="shared" si="109"/>
        <v>21.97</v>
      </c>
      <c r="Z2975" s="631">
        <v>4.5</v>
      </c>
      <c r="AA2975" s="631">
        <v>2.5</v>
      </c>
      <c r="AB2975" s="631">
        <v>335.2</v>
      </c>
      <c r="AC2975" s="631">
        <v>7.0000000000000007E-2</v>
      </c>
      <c r="AD2975" s="631">
        <v>0</v>
      </c>
      <c r="AE2975" s="631"/>
      <c r="AF2975" s="592">
        <v>332.7</v>
      </c>
      <c r="AG2975" s="592">
        <v>0.09</v>
      </c>
      <c r="AH2975" s="592"/>
      <c r="AI2975" s="592"/>
      <c r="AJ2975" s="991">
        <v>0</v>
      </c>
    </row>
    <row r="2976" spans="1:37" x14ac:dyDescent="0.2">
      <c r="A2976" s="988">
        <v>39492</v>
      </c>
      <c r="B2976" s="592">
        <v>15.78</v>
      </c>
      <c r="C2976" s="592"/>
      <c r="D2976" s="592">
        <v>4.3019999999999996</v>
      </c>
      <c r="E2976" s="592"/>
      <c r="F2976" s="592">
        <f t="shared" si="106"/>
        <v>20.082000000000001</v>
      </c>
      <c r="G2976" s="592"/>
      <c r="H2976" s="993">
        <v>14.95</v>
      </c>
      <c r="I2976" s="96">
        <v>5.0599999999999996</v>
      </c>
      <c r="J2976" s="308"/>
      <c r="K2976" s="789">
        <f t="shared" si="110"/>
        <v>20.009999999999998</v>
      </c>
      <c r="L2976" s="789"/>
      <c r="M2976" s="789"/>
      <c r="N2976" s="789"/>
      <c r="O2976" s="789"/>
      <c r="P2976" s="789"/>
      <c r="Q2976" s="789"/>
      <c r="R2976" s="789"/>
      <c r="S2976" s="592">
        <v>0</v>
      </c>
      <c r="T2976" s="990">
        <v>0</v>
      </c>
      <c r="U2976" s="473">
        <v>0</v>
      </c>
      <c r="V2976" s="592">
        <v>0</v>
      </c>
      <c r="W2976" s="631">
        <v>1.9570000000000001</v>
      </c>
      <c r="X2976" s="631" t="s">
        <v>109</v>
      </c>
      <c r="Y2976" s="592">
        <f t="shared" si="109"/>
        <v>22.039000000000001</v>
      </c>
      <c r="Z2976" s="631">
        <v>4.5</v>
      </c>
      <c r="AA2976" s="631">
        <v>2.5</v>
      </c>
      <c r="AB2976" s="631">
        <v>336.1</v>
      </c>
      <c r="AC2976" s="631">
        <v>0</v>
      </c>
      <c r="AD2976" s="631">
        <v>0</v>
      </c>
      <c r="AE2976" s="631"/>
      <c r="AF2976" s="631">
        <v>334.05</v>
      </c>
      <c r="AG2976" s="631">
        <v>0</v>
      </c>
      <c r="AH2976" s="631"/>
      <c r="AI2976" s="631"/>
      <c r="AJ2976" s="995">
        <v>0</v>
      </c>
    </row>
    <row r="2977" spans="1:39" x14ac:dyDescent="0.2">
      <c r="A2977" s="988">
        <v>39493</v>
      </c>
      <c r="B2977" s="592">
        <v>16.100000000000001</v>
      </c>
      <c r="C2977" s="592"/>
      <c r="D2977" s="592">
        <v>4.0679999999999996</v>
      </c>
      <c r="E2977" s="592"/>
      <c r="F2977" s="592">
        <f t="shared" si="106"/>
        <v>20.167999999999999</v>
      </c>
      <c r="G2977" s="592"/>
      <c r="H2977" s="993">
        <v>14.99</v>
      </c>
      <c r="I2977" s="96">
        <v>5.43</v>
      </c>
      <c r="J2977" s="308"/>
      <c r="K2977" s="789">
        <f t="shared" si="110"/>
        <v>20.420000000000002</v>
      </c>
      <c r="L2977" s="789"/>
      <c r="M2977" s="789"/>
      <c r="N2977" s="789"/>
      <c r="O2977" s="789"/>
      <c r="P2977" s="789"/>
      <c r="Q2977" s="789"/>
      <c r="R2977" s="789"/>
      <c r="S2977" s="592">
        <v>0</v>
      </c>
      <c r="T2977" s="990">
        <v>0</v>
      </c>
      <c r="U2977" s="473">
        <v>0</v>
      </c>
      <c r="V2977" s="592">
        <v>0</v>
      </c>
      <c r="W2977" s="631">
        <v>1.9339999999999999</v>
      </c>
      <c r="X2977" s="631" t="s">
        <v>109</v>
      </c>
      <c r="Y2977" s="592">
        <f t="shared" si="109"/>
        <v>22.102</v>
      </c>
      <c r="Z2977" s="631">
        <v>4.5</v>
      </c>
      <c r="AA2977" s="631">
        <v>2.5</v>
      </c>
      <c r="AB2977" s="592">
        <v>336.5</v>
      </c>
      <c r="AC2977" s="592">
        <v>0</v>
      </c>
      <c r="AD2977" s="592">
        <v>0</v>
      </c>
      <c r="AE2977" s="592"/>
      <c r="AF2977" s="592">
        <v>334.4</v>
      </c>
      <c r="AG2977" s="592">
        <v>0</v>
      </c>
      <c r="AH2977" s="592"/>
      <c r="AI2977" s="592"/>
      <c r="AJ2977" s="991">
        <v>0</v>
      </c>
    </row>
    <row r="2978" spans="1:39" x14ac:dyDescent="0.2">
      <c r="A2978" s="988">
        <v>39494</v>
      </c>
      <c r="B2978" s="592">
        <v>15.32</v>
      </c>
      <c r="C2978" s="592"/>
      <c r="D2978" s="592">
        <v>4.8239999999999998</v>
      </c>
      <c r="E2978" s="592"/>
      <c r="F2978" s="592">
        <f t="shared" si="106"/>
        <v>20.143999999999998</v>
      </c>
      <c r="G2978" s="592"/>
      <c r="H2978" s="993">
        <v>15.14</v>
      </c>
      <c r="I2978" s="96">
        <v>5.48</v>
      </c>
      <c r="J2978" s="308"/>
      <c r="K2978" s="789">
        <f t="shared" si="110"/>
        <v>20.62</v>
      </c>
      <c r="L2978" s="789"/>
      <c r="M2978" s="789"/>
      <c r="N2978" s="789"/>
      <c r="O2978" s="789"/>
      <c r="P2978" s="789"/>
      <c r="Q2978" s="789"/>
      <c r="R2978" s="789"/>
      <c r="S2978" s="592">
        <v>0</v>
      </c>
      <c r="T2978" s="990">
        <v>0</v>
      </c>
      <c r="U2978" s="473">
        <v>0</v>
      </c>
      <c r="V2978" s="592">
        <v>0</v>
      </c>
      <c r="W2978" s="631">
        <v>1.788</v>
      </c>
      <c r="X2978" s="631" t="s">
        <v>109</v>
      </c>
      <c r="Y2978" s="592">
        <f t="shared" si="109"/>
        <v>21.931999999999999</v>
      </c>
      <c r="Z2978" s="631">
        <v>4.5</v>
      </c>
      <c r="AA2978" s="631">
        <v>2.5</v>
      </c>
      <c r="AB2978" s="592">
        <v>337.2</v>
      </c>
      <c r="AC2978" s="592">
        <v>0</v>
      </c>
      <c r="AD2978" s="592">
        <v>0</v>
      </c>
      <c r="AE2978" s="592"/>
      <c r="AF2978" s="631">
        <v>334.6</v>
      </c>
      <c r="AG2978" s="631">
        <v>0</v>
      </c>
      <c r="AH2978" s="631"/>
      <c r="AI2978" s="631"/>
      <c r="AJ2978" s="991">
        <v>0</v>
      </c>
    </row>
    <row r="2979" spans="1:39" x14ac:dyDescent="0.2">
      <c r="A2979" s="988">
        <v>39495</v>
      </c>
      <c r="B2979" s="592">
        <v>15.32</v>
      </c>
      <c r="C2979" s="592"/>
      <c r="D2979" s="592">
        <v>4.0880000000000001</v>
      </c>
      <c r="E2979" s="592"/>
      <c r="F2979" s="592">
        <f t="shared" si="106"/>
        <v>19.408000000000001</v>
      </c>
      <c r="G2979" s="592"/>
      <c r="H2979" s="993">
        <v>13.14</v>
      </c>
      <c r="I2979" s="96">
        <v>5.18</v>
      </c>
      <c r="J2979" s="308"/>
      <c r="K2979" s="789">
        <f t="shared" si="110"/>
        <v>18.32</v>
      </c>
      <c r="L2979" s="789"/>
      <c r="M2979" s="789"/>
      <c r="N2979" s="789"/>
      <c r="O2979" s="789"/>
      <c r="P2979" s="789"/>
      <c r="Q2979" s="789"/>
      <c r="R2979" s="789"/>
      <c r="S2979" s="592">
        <v>0</v>
      </c>
      <c r="T2979" s="990">
        <v>0</v>
      </c>
      <c r="U2979" s="473">
        <v>0</v>
      </c>
      <c r="V2979" s="592">
        <v>0</v>
      </c>
      <c r="W2979" s="631">
        <v>1.8129999999999999</v>
      </c>
      <c r="X2979" s="631" t="s">
        <v>109</v>
      </c>
      <c r="Y2979" s="592">
        <f t="shared" si="109"/>
        <v>21.221</v>
      </c>
      <c r="Z2979" s="631">
        <v>4.5</v>
      </c>
      <c r="AA2979" s="631">
        <v>2.5</v>
      </c>
      <c r="AB2979" s="592">
        <v>337.3</v>
      </c>
      <c r="AC2979" s="592">
        <v>0.3</v>
      </c>
      <c r="AD2979" s="592">
        <v>0</v>
      </c>
      <c r="AE2979" s="592"/>
      <c r="AF2979" s="592">
        <v>334.9</v>
      </c>
      <c r="AG2979" s="592">
        <v>0.3</v>
      </c>
      <c r="AH2979" s="592"/>
      <c r="AI2979" s="592"/>
      <c r="AJ2979" s="991">
        <v>0</v>
      </c>
    </row>
    <row r="2980" spans="1:39" x14ac:dyDescent="0.2">
      <c r="A2980" s="988">
        <v>39496</v>
      </c>
      <c r="B2980" s="592">
        <v>15.48</v>
      </c>
      <c r="C2980" s="592"/>
      <c r="D2980" s="592">
        <v>4.2320000000000002</v>
      </c>
      <c r="E2980" s="592"/>
      <c r="F2980" s="592">
        <f t="shared" si="106"/>
        <v>19.712</v>
      </c>
      <c r="G2980" s="592"/>
      <c r="H2980" s="993">
        <v>13.74</v>
      </c>
      <c r="I2980" s="96">
        <v>5</v>
      </c>
      <c r="J2980" s="308"/>
      <c r="K2980" s="789">
        <f t="shared" si="110"/>
        <v>18.740000000000002</v>
      </c>
      <c r="L2980" s="789"/>
      <c r="M2980" s="789"/>
      <c r="N2980" s="789"/>
      <c r="O2980" s="789"/>
      <c r="P2980" s="789"/>
      <c r="Q2980" s="789"/>
      <c r="R2980" s="789"/>
      <c r="S2980" s="592">
        <v>0</v>
      </c>
      <c r="T2980" s="990">
        <v>0</v>
      </c>
      <c r="U2980" s="473">
        <v>0</v>
      </c>
      <c r="V2980" s="592">
        <v>0</v>
      </c>
      <c r="W2980" s="631">
        <v>2.0059999999999998</v>
      </c>
      <c r="X2980" s="631" t="s">
        <v>109</v>
      </c>
      <c r="Y2980" s="592">
        <f t="shared" si="109"/>
        <v>21.718</v>
      </c>
      <c r="Z2980" s="631">
        <v>4.5</v>
      </c>
      <c r="AA2980" s="631">
        <v>2.5</v>
      </c>
      <c r="AB2980" s="592">
        <v>337.5</v>
      </c>
      <c r="AC2980" s="592">
        <v>0</v>
      </c>
      <c r="AD2980" s="592">
        <v>0</v>
      </c>
      <c r="AE2980" s="592"/>
      <c r="AF2980" s="592">
        <v>334.9</v>
      </c>
      <c r="AG2980" s="592">
        <v>0</v>
      </c>
      <c r="AH2980" s="592"/>
      <c r="AI2980" s="592"/>
      <c r="AJ2980" s="991">
        <v>0</v>
      </c>
    </row>
    <row r="2981" spans="1:39" x14ac:dyDescent="0.2">
      <c r="A2981" s="988">
        <v>39497</v>
      </c>
      <c r="B2981" s="592">
        <v>16.27</v>
      </c>
      <c r="C2981" s="592"/>
      <c r="D2981" s="592">
        <v>4.5090000000000003</v>
      </c>
      <c r="E2981" s="592"/>
      <c r="F2981" s="592">
        <f t="shared" si="106"/>
        <v>20.779</v>
      </c>
      <c r="G2981" s="592"/>
      <c r="H2981" s="993">
        <v>14.82</v>
      </c>
      <c r="I2981" s="96">
        <v>6</v>
      </c>
      <c r="J2981" s="308"/>
      <c r="K2981" s="789">
        <f t="shared" si="110"/>
        <v>20.82</v>
      </c>
      <c r="L2981" s="789"/>
      <c r="M2981" s="789"/>
      <c r="N2981" s="789"/>
      <c r="O2981" s="789"/>
      <c r="P2981" s="789"/>
      <c r="Q2981" s="789"/>
      <c r="R2981" s="789"/>
      <c r="S2981" s="592">
        <v>0</v>
      </c>
      <c r="T2981" s="990">
        <v>0</v>
      </c>
      <c r="U2981" s="473">
        <v>0</v>
      </c>
      <c r="V2981" s="592">
        <v>0</v>
      </c>
      <c r="W2981" s="631">
        <v>1.921</v>
      </c>
      <c r="X2981" s="631" t="s">
        <v>109</v>
      </c>
      <c r="Y2981" s="592">
        <f t="shared" si="109"/>
        <v>22.7</v>
      </c>
      <c r="Z2981" s="631">
        <v>4.5</v>
      </c>
      <c r="AA2981" s="631">
        <v>2.5</v>
      </c>
      <c r="AB2981" s="592">
        <v>337.6</v>
      </c>
      <c r="AC2981" s="592">
        <v>0</v>
      </c>
      <c r="AD2981" s="592">
        <v>0</v>
      </c>
      <c r="AE2981" s="592"/>
      <c r="AF2981" s="631">
        <v>335.2</v>
      </c>
      <c r="AG2981" s="631">
        <v>0.4</v>
      </c>
      <c r="AH2981" s="631"/>
      <c r="AI2981" s="631"/>
      <c r="AJ2981" s="991">
        <v>0</v>
      </c>
    </row>
    <row r="2982" spans="1:39" x14ac:dyDescent="0.2">
      <c r="A2982" s="988">
        <v>39498</v>
      </c>
      <c r="B2982" s="592">
        <v>15.85</v>
      </c>
      <c r="C2982" s="592"/>
      <c r="D2982" s="592">
        <v>4.1070000000000002</v>
      </c>
      <c r="E2982" s="592"/>
      <c r="F2982" s="592">
        <f t="shared" si="106"/>
        <v>19.957000000000001</v>
      </c>
      <c r="G2982" s="592"/>
      <c r="H2982" s="993">
        <v>14.97</v>
      </c>
      <c r="I2982" s="96">
        <v>5.24</v>
      </c>
      <c r="J2982" s="308"/>
      <c r="K2982" s="789">
        <f t="shared" si="110"/>
        <v>20.21</v>
      </c>
      <c r="L2982" s="789"/>
      <c r="M2982" s="789"/>
      <c r="N2982" s="789"/>
      <c r="O2982" s="789"/>
      <c r="P2982" s="789"/>
      <c r="Q2982" s="789"/>
      <c r="R2982" s="789"/>
      <c r="S2982" s="592">
        <v>0</v>
      </c>
      <c r="T2982" s="990">
        <v>0</v>
      </c>
      <c r="U2982" s="473">
        <v>0</v>
      </c>
      <c r="V2982" s="592">
        <v>0</v>
      </c>
      <c r="W2982" s="631">
        <v>1.954</v>
      </c>
      <c r="X2982" s="907" t="s">
        <v>109</v>
      </c>
      <c r="Y2982" s="592">
        <f t="shared" si="109"/>
        <v>21.911000000000001</v>
      </c>
      <c r="Z2982" s="631">
        <v>4.5</v>
      </c>
      <c r="AA2982" s="631">
        <v>2.5</v>
      </c>
      <c r="AB2982" s="592">
        <v>337.7</v>
      </c>
      <c r="AC2982" s="592">
        <v>0</v>
      </c>
      <c r="AD2982" s="592">
        <v>0</v>
      </c>
      <c r="AE2982" s="592"/>
      <c r="AF2982" s="631">
        <v>335.3</v>
      </c>
      <c r="AG2982" s="631">
        <v>0</v>
      </c>
      <c r="AH2982" s="631"/>
      <c r="AI2982" s="631"/>
      <c r="AJ2982" s="991">
        <v>0</v>
      </c>
    </row>
    <row r="2983" spans="1:39" x14ac:dyDescent="0.2">
      <c r="A2983" s="988">
        <v>39499</v>
      </c>
      <c r="B2983" s="592">
        <v>15.17</v>
      </c>
      <c r="C2983" s="592"/>
      <c r="D2983" s="592">
        <v>4.0389999999999997</v>
      </c>
      <c r="E2983" s="592"/>
      <c r="F2983" s="592">
        <f t="shared" si="106"/>
        <v>19.209</v>
      </c>
      <c r="G2983" s="592"/>
      <c r="H2983" s="993">
        <v>15.12</v>
      </c>
      <c r="I2983" s="96">
        <v>5.45</v>
      </c>
      <c r="J2983" s="308"/>
      <c r="K2983" s="789">
        <f t="shared" si="110"/>
        <v>20.57</v>
      </c>
      <c r="L2983" s="789"/>
      <c r="M2983" s="789"/>
      <c r="N2983" s="789"/>
      <c r="O2983" s="789"/>
      <c r="P2983" s="789"/>
      <c r="Q2983" s="789"/>
      <c r="R2983" s="789"/>
      <c r="S2983" s="592">
        <v>0</v>
      </c>
      <c r="T2983" s="990">
        <v>0</v>
      </c>
      <c r="U2983" s="473">
        <v>0</v>
      </c>
      <c r="V2983" s="592">
        <v>0</v>
      </c>
      <c r="W2983" s="631">
        <v>1.913</v>
      </c>
      <c r="X2983" s="631" t="s">
        <v>109</v>
      </c>
      <c r="Y2983" s="592">
        <f t="shared" si="109"/>
        <v>21.122</v>
      </c>
      <c r="Z2983" s="631">
        <v>4.5</v>
      </c>
      <c r="AA2983" s="631">
        <v>2.5</v>
      </c>
      <c r="AB2983" s="592">
        <v>337.7</v>
      </c>
      <c r="AC2983" s="592">
        <v>0.2</v>
      </c>
      <c r="AD2983" s="592">
        <v>0</v>
      </c>
      <c r="AE2983" s="592"/>
      <c r="AF2983" s="592">
        <v>335.3</v>
      </c>
      <c r="AG2983" s="592">
        <v>0.26</v>
      </c>
      <c r="AH2983" s="592"/>
      <c r="AI2983" s="592"/>
      <c r="AJ2983" s="991">
        <v>0</v>
      </c>
    </row>
    <row r="2984" spans="1:39" x14ac:dyDescent="0.2">
      <c r="A2984" s="988">
        <v>39500</v>
      </c>
      <c r="B2984" s="592">
        <v>15.88</v>
      </c>
      <c r="C2984" s="592"/>
      <c r="D2984" s="592">
        <v>3.5169999999999999</v>
      </c>
      <c r="E2984" s="592"/>
      <c r="F2984" s="592">
        <f t="shared" si="106"/>
        <v>19.397000000000002</v>
      </c>
      <c r="G2984" s="592"/>
      <c r="H2984" s="993">
        <v>15</v>
      </c>
      <c r="I2984" s="96">
        <v>6</v>
      </c>
      <c r="J2984" s="308"/>
      <c r="K2984" s="789">
        <f t="shared" si="110"/>
        <v>21</v>
      </c>
      <c r="L2984" s="789"/>
      <c r="M2984" s="789"/>
      <c r="N2984" s="789"/>
      <c r="O2984" s="789"/>
      <c r="P2984" s="789"/>
      <c r="Q2984" s="789"/>
      <c r="R2984" s="789"/>
      <c r="S2984" s="592">
        <v>0</v>
      </c>
      <c r="T2984" s="990">
        <v>0</v>
      </c>
      <c r="U2984" s="473">
        <v>0</v>
      </c>
      <c r="V2984" s="592">
        <v>0</v>
      </c>
      <c r="W2984" s="631">
        <v>1.873</v>
      </c>
      <c r="X2984" s="631" t="s">
        <v>109</v>
      </c>
      <c r="Y2984" s="631">
        <f t="shared" si="109"/>
        <v>21.270000000000003</v>
      </c>
      <c r="Z2984" s="631">
        <v>4.5</v>
      </c>
      <c r="AA2984" s="631">
        <v>2.5</v>
      </c>
      <c r="AB2984" s="592">
        <v>337.7</v>
      </c>
      <c r="AC2984" s="592">
        <v>0</v>
      </c>
      <c r="AD2984" s="592">
        <v>0</v>
      </c>
      <c r="AE2984" s="592"/>
      <c r="AF2984" s="592">
        <v>335.3</v>
      </c>
      <c r="AG2984" s="592">
        <v>0.15</v>
      </c>
      <c r="AH2984" s="592"/>
      <c r="AI2984" s="592"/>
      <c r="AJ2984" s="991">
        <v>0</v>
      </c>
    </row>
    <row r="2985" spans="1:39" x14ac:dyDescent="0.2">
      <c r="A2985" s="988">
        <v>39501</v>
      </c>
      <c r="B2985" s="592">
        <v>16.54</v>
      </c>
      <c r="C2985" s="592"/>
      <c r="D2985" s="592">
        <v>4.4260000000000002</v>
      </c>
      <c r="E2985" s="592"/>
      <c r="F2985" s="592">
        <f t="shared" ref="F2985:F3048" si="111">+B2985+D2985</f>
        <v>20.966000000000001</v>
      </c>
      <c r="G2985" s="592"/>
      <c r="H2985" s="993">
        <v>14.69</v>
      </c>
      <c r="I2985" s="96">
        <v>6</v>
      </c>
      <c r="J2985" s="308"/>
      <c r="K2985" s="789">
        <f t="shared" si="110"/>
        <v>20.689999999999998</v>
      </c>
      <c r="L2985" s="789"/>
      <c r="M2985" s="789"/>
      <c r="N2985" s="789"/>
      <c r="O2985" s="789"/>
      <c r="P2985" s="789"/>
      <c r="Q2985" s="789"/>
      <c r="R2985" s="789"/>
      <c r="S2985" s="592">
        <v>0</v>
      </c>
      <c r="T2985" s="990">
        <v>0</v>
      </c>
      <c r="U2985" s="473">
        <v>0</v>
      </c>
      <c r="V2985" s="592">
        <v>0</v>
      </c>
      <c r="W2985" s="631">
        <v>1.881</v>
      </c>
      <c r="X2985" s="631" t="s">
        <v>109</v>
      </c>
      <c r="Y2985" s="631">
        <f t="shared" si="109"/>
        <v>22.847000000000001</v>
      </c>
      <c r="Z2985" s="631">
        <v>4.5</v>
      </c>
      <c r="AA2985" s="631">
        <v>2.5</v>
      </c>
      <c r="AB2985" s="631">
        <v>337.7</v>
      </c>
      <c r="AC2985" s="631">
        <v>0</v>
      </c>
      <c r="AD2985" s="631">
        <v>0</v>
      </c>
      <c r="AE2985" s="631"/>
      <c r="AF2985" s="592">
        <v>335.8</v>
      </c>
      <c r="AG2985" s="592">
        <v>0</v>
      </c>
      <c r="AH2985" s="592"/>
      <c r="AI2985" s="592"/>
      <c r="AJ2985" s="991">
        <v>0</v>
      </c>
    </row>
    <row r="2986" spans="1:39" x14ac:dyDescent="0.2">
      <c r="A2986" s="988">
        <v>39502</v>
      </c>
      <c r="B2986" s="631">
        <v>17.64</v>
      </c>
      <c r="C2986" s="631"/>
      <c r="D2986" s="631">
        <v>4.9029999999999996</v>
      </c>
      <c r="E2986" s="631"/>
      <c r="F2986" s="631">
        <f t="shared" si="111"/>
        <v>22.542999999999999</v>
      </c>
      <c r="G2986" s="631"/>
      <c r="H2986" s="993">
        <v>13.11</v>
      </c>
      <c r="I2986" s="96">
        <v>6</v>
      </c>
      <c r="J2986" s="308"/>
      <c r="K2986" s="789">
        <f t="shared" si="110"/>
        <v>19.11</v>
      </c>
      <c r="L2986" s="789"/>
      <c r="M2986" s="789"/>
      <c r="N2986" s="789"/>
      <c r="O2986" s="789"/>
      <c r="P2986" s="789"/>
      <c r="Q2986" s="789"/>
      <c r="R2986" s="789"/>
      <c r="S2986" s="631">
        <v>0</v>
      </c>
      <c r="T2986" s="997">
        <v>0</v>
      </c>
      <c r="U2986" s="395">
        <v>0</v>
      </c>
      <c r="V2986" s="631">
        <v>0</v>
      </c>
      <c r="W2986" s="631">
        <v>1.8959999999999999</v>
      </c>
      <c r="X2986" s="631" t="s">
        <v>109</v>
      </c>
      <c r="Y2986" s="631">
        <f t="shared" si="109"/>
        <v>24.439</v>
      </c>
      <c r="Z2986" s="631">
        <v>2.5</v>
      </c>
      <c r="AA2986" s="631">
        <v>2.5</v>
      </c>
      <c r="AB2986" s="631">
        <v>337.7</v>
      </c>
      <c r="AC2986" s="631">
        <v>0</v>
      </c>
      <c r="AD2986" s="631">
        <v>0</v>
      </c>
      <c r="AE2986" s="631"/>
      <c r="AF2986" s="631">
        <v>335.8</v>
      </c>
      <c r="AG2986" s="631">
        <v>0.1</v>
      </c>
      <c r="AH2986" s="631"/>
      <c r="AI2986" s="631"/>
      <c r="AJ2986" s="991">
        <v>0</v>
      </c>
      <c r="AL2986" s="21"/>
      <c r="AM2986" s="21"/>
    </row>
    <row r="2987" spans="1:39" x14ac:dyDescent="0.2">
      <c r="A2987" s="988">
        <v>39503</v>
      </c>
      <c r="B2987" s="631">
        <v>16.66</v>
      </c>
      <c r="C2987" s="631"/>
      <c r="D2987" s="631">
        <v>3.056</v>
      </c>
      <c r="E2987" s="631"/>
      <c r="F2987" s="631">
        <f t="shared" si="111"/>
        <v>19.716000000000001</v>
      </c>
      <c r="G2987" s="631"/>
      <c r="H2987" s="993">
        <v>16.149999999999999</v>
      </c>
      <c r="I2987" s="96">
        <v>4.3899999999999997</v>
      </c>
      <c r="J2987" s="308"/>
      <c r="K2987" s="789">
        <f t="shared" si="110"/>
        <v>20.54</v>
      </c>
      <c r="L2987" s="789"/>
      <c r="M2987" s="789"/>
      <c r="N2987" s="789"/>
      <c r="O2987" s="789"/>
      <c r="P2987" s="789"/>
      <c r="Q2987" s="789"/>
      <c r="R2987" s="789"/>
      <c r="S2987" s="631">
        <v>0</v>
      </c>
      <c r="T2987" s="997">
        <v>0</v>
      </c>
      <c r="U2987" s="395">
        <v>0</v>
      </c>
      <c r="V2987" s="631">
        <v>0</v>
      </c>
      <c r="W2987" s="631">
        <v>2.0209999999999999</v>
      </c>
      <c r="X2987" s="631" t="s">
        <v>109</v>
      </c>
      <c r="Y2987" s="592">
        <f t="shared" si="109"/>
        <v>21.737000000000002</v>
      </c>
      <c r="Z2987" s="631" t="s">
        <v>109</v>
      </c>
      <c r="AA2987" s="631">
        <v>4</v>
      </c>
      <c r="AB2987" s="631">
        <v>337.7</v>
      </c>
      <c r="AC2987" s="631">
        <v>0</v>
      </c>
      <c r="AD2987" s="631">
        <v>0</v>
      </c>
      <c r="AE2987" s="631"/>
      <c r="AF2987" s="631">
        <v>336.3</v>
      </c>
      <c r="AG2987" s="631">
        <v>0</v>
      </c>
      <c r="AH2987" s="631"/>
      <c r="AI2987" s="631"/>
      <c r="AJ2987" s="995">
        <v>0</v>
      </c>
    </row>
    <row r="2988" spans="1:39" x14ac:dyDescent="0.2">
      <c r="A2988" s="988">
        <v>39504</v>
      </c>
      <c r="B2988" s="631">
        <v>16.11</v>
      </c>
      <c r="C2988" s="631"/>
      <c r="D2988" s="631">
        <v>3.4470000000000001</v>
      </c>
      <c r="E2988" s="631"/>
      <c r="F2988" s="631">
        <f t="shared" si="111"/>
        <v>19.556999999999999</v>
      </c>
      <c r="G2988" s="631"/>
      <c r="H2988" s="993">
        <v>14.72</v>
      </c>
      <c r="I2988" s="96">
        <v>3.26</v>
      </c>
      <c r="J2988" s="308"/>
      <c r="K2988" s="789">
        <f t="shared" si="110"/>
        <v>17.98</v>
      </c>
      <c r="L2988" s="789"/>
      <c r="M2988" s="789"/>
      <c r="N2988" s="789"/>
      <c r="O2988" s="789"/>
      <c r="P2988" s="789"/>
      <c r="Q2988" s="789"/>
      <c r="R2988" s="789"/>
      <c r="S2988" s="631">
        <v>0</v>
      </c>
      <c r="T2988" s="997">
        <v>0</v>
      </c>
      <c r="U2988" s="395">
        <v>0</v>
      </c>
      <c r="V2988" s="631">
        <v>0</v>
      </c>
      <c r="W2988" s="631">
        <v>1.944</v>
      </c>
      <c r="X2988" s="631" t="s">
        <v>109</v>
      </c>
      <c r="Y2988" s="592">
        <f t="shared" si="109"/>
        <v>21.500999999999998</v>
      </c>
      <c r="Z2988" s="631" t="s">
        <v>109</v>
      </c>
      <c r="AA2988" s="631">
        <v>4</v>
      </c>
      <c r="AB2988" s="631">
        <v>337.7</v>
      </c>
      <c r="AC2988" s="631">
        <v>0.16</v>
      </c>
      <c r="AD2988" s="631">
        <v>0</v>
      </c>
      <c r="AE2988" s="631"/>
      <c r="AF2988" s="592">
        <v>336.5</v>
      </c>
      <c r="AG2988" s="592">
        <v>0.28999999999999998</v>
      </c>
      <c r="AH2988" s="592"/>
      <c r="AI2988" s="592"/>
      <c r="AJ2988" s="991">
        <v>0</v>
      </c>
    </row>
    <row r="2989" spans="1:39" x14ac:dyDescent="0.2">
      <c r="A2989" s="988">
        <v>39505</v>
      </c>
      <c r="B2989" s="631">
        <v>17.39</v>
      </c>
      <c r="C2989" s="631"/>
      <c r="D2989" s="631">
        <v>2.8559999999999999</v>
      </c>
      <c r="E2989" s="631"/>
      <c r="F2989" s="631">
        <f t="shared" si="111"/>
        <v>20.246000000000002</v>
      </c>
      <c r="G2989" s="631"/>
      <c r="H2989" s="993">
        <v>17.2</v>
      </c>
      <c r="I2989" s="96">
        <v>3.49</v>
      </c>
      <c r="J2989" s="308"/>
      <c r="K2989" s="789">
        <f t="shared" si="110"/>
        <v>20.689999999999998</v>
      </c>
      <c r="L2989" s="789"/>
      <c r="M2989" s="789"/>
      <c r="N2989" s="789"/>
      <c r="O2989" s="789"/>
      <c r="P2989" s="789"/>
      <c r="Q2989" s="789"/>
      <c r="R2989" s="789"/>
      <c r="S2989" s="631">
        <v>0</v>
      </c>
      <c r="T2989" s="997">
        <v>0</v>
      </c>
      <c r="U2989" s="395">
        <v>0</v>
      </c>
      <c r="V2989" s="631">
        <v>0</v>
      </c>
      <c r="W2989" s="631">
        <v>1.919</v>
      </c>
      <c r="X2989" s="631" t="s">
        <v>109</v>
      </c>
      <c r="Y2989" s="592">
        <f t="shared" si="109"/>
        <v>22.165000000000003</v>
      </c>
      <c r="Z2989" s="631" t="s">
        <v>109</v>
      </c>
      <c r="AA2989" s="631">
        <v>4</v>
      </c>
      <c r="AB2989" s="631">
        <v>337.8</v>
      </c>
      <c r="AC2989" s="631">
        <v>0</v>
      </c>
      <c r="AD2989" s="631">
        <v>0</v>
      </c>
      <c r="AE2989" s="631"/>
      <c r="AF2989" s="592">
        <v>336.7</v>
      </c>
      <c r="AG2989" s="592">
        <v>0</v>
      </c>
      <c r="AH2989" s="592"/>
      <c r="AI2989" s="592"/>
      <c r="AJ2989" s="991">
        <v>0</v>
      </c>
    </row>
    <row r="2990" spans="1:39" x14ac:dyDescent="0.2">
      <c r="A2990" s="988">
        <v>39506</v>
      </c>
      <c r="B2990" s="631">
        <v>16.649999999999999</v>
      </c>
      <c r="C2990" s="631"/>
      <c r="D2990" s="631">
        <v>3.1030000000000002</v>
      </c>
      <c r="E2990" s="631"/>
      <c r="F2990" s="631">
        <f t="shared" si="111"/>
        <v>19.753</v>
      </c>
      <c r="G2990" s="631"/>
      <c r="H2990" s="993">
        <v>15.45</v>
      </c>
      <c r="I2990" s="96">
        <v>3.47</v>
      </c>
      <c r="J2990" s="308"/>
      <c r="K2990" s="789">
        <f t="shared" si="110"/>
        <v>18.919999999999998</v>
      </c>
      <c r="L2990" s="789"/>
      <c r="M2990" s="789"/>
      <c r="N2990" s="789"/>
      <c r="O2990" s="789"/>
      <c r="P2990" s="789"/>
      <c r="Q2990" s="789"/>
      <c r="R2990" s="789"/>
      <c r="S2990" s="631">
        <v>0</v>
      </c>
      <c r="T2990" s="997">
        <v>0</v>
      </c>
      <c r="U2990" s="395">
        <v>0</v>
      </c>
      <c r="V2990" s="631">
        <v>0</v>
      </c>
      <c r="W2990" s="631">
        <v>2.0150000000000001</v>
      </c>
      <c r="X2990" s="631" t="s">
        <v>109</v>
      </c>
      <c r="Y2990" s="592">
        <f t="shared" si="109"/>
        <v>21.768000000000001</v>
      </c>
      <c r="Z2990" s="631" t="s">
        <v>109</v>
      </c>
      <c r="AA2990" s="631">
        <v>4</v>
      </c>
      <c r="AB2990" s="631">
        <v>337.8</v>
      </c>
      <c r="AC2990" s="631">
        <v>0</v>
      </c>
      <c r="AD2990" s="631">
        <v>0</v>
      </c>
      <c r="AE2990" s="631"/>
      <c r="AF2990" s="592">
        <v>337</v>
      </c>
      <c r="AG2990" s="592">
        <v>0</v>
      </c>
      <c r="AH2990" s="592"/>
      <c r="AI2990" s="592"/>
      <c r="AJ2990" s="991">
        <v>0</v>
      </c>
    </row>
    <row r="2991" spans="1:39" x14ac:dyDescent="0.2">
      <c r="A2991" s="988">
        <v>39507</v>
      </c>
      <c r="B2991" s="592">
        <v>17.07</v>
      </c>
      <c r="C2991" s="592"/>
      <c r="D2991" s="592">
        <v>3.012</v>
      </c>
      <c r="E2991" s="592"/>
      <c r="F2991" s="592">
        <f t="shared" si="111"/>
        <v>20.082000000000001</v>
      </c>
      <c r="G2991" s="592"/>
      <c r="H2991" s="993">
        <v>15.34</v>
      </c>
      <c r="I2991" s="96">
        <v>3.6</v>
      </c>
      <c r="J2991" s="308"/>
      <c r="K2991" s="789">
        <f t="shared" si="110"/>
        <v>18.940000000000001</v>
      </c>
      <c r="L2991" s="789"/>
      <c r="M2991" s="789"/>
      <c r="N2991" s="789"/>
      <c r="O2991" s="789"/>
      <c r="P2991" s="789"/>
      <c r="Q2991" s="789"/>
      <c r="R2991" s="789"/>
      <c r="S2991" s="592">
        <v>0</v>
      </c>
      <c r="T2991" s="990">
        <v>0</v>
      </c>
      <c r="U2991" s="473">
        <v>0</v>
      </c>
      <c r="V2991" s="592">
        <v>0</v>
      </c>
      <c r="W2991" s="631">
        <v>1.996</v>
      </c>
      <c r="X2991" s="631" t="s">
        <v>109</v>
      </c>
      <c r="Y2991" s="592">
        <f t="shared" si="109"/>
        <v>22.077999999999999</v>
      </c>
      <c r="Z2991" s="631" t="s">
        <v>109</v>
      </c>
      <c r="AA2991" s="631">
        <v>3</v>
      </c>
      <c r="AB2991" s="592">
        <v>337.7</v>
      </c>
      <c r="AC2991" s="592">
        <v>0</v>
      </c>
      <c r="AD2991" s="592">
        <v>0</v>
      </c>
      <c r="AE2991" s="592"/>
      <c r="AF2991" s="592">
        <v>337.3</v>
      </c>
      <c r="AG2991" s="592">
        <v>0</v>
      </c>
      <c r="AH2991" s="592"/>
      <c r="AI2991" s="592"/>
      <c r="AJ2991" s="991">
        <v>0</v>
      </c>
    </row>
    <row r="2992" spans="1:39" x14ac:dyDescent="0.2">
      <c r="A2992" s="988">
        <v>39508</v>
      </c>
      <c r="B2992" s="592">
        <v>16.329999999999998</v>
      </c>
      <c r="C2992" s="592"/>
      <c r="D2992" s="592">
        <v>3.6150000000000002</v>
      </c>
      <c r="E2992" s="592"/>
      <c r="F2992" s="592">
        <f t="shared" si="111"/>
        <v>19.945</v>
      </c>
      <c r="G2992" s="592"/>
      <c r="H2992" s="989">
        <v>17.73</v>
      </c>
      <c r="I2992" s="308">
        <v>3.32</v>
      </c>
      <c r="J2992" s="308"/>
      <c r="K2992" s="789">
        <f>H2992+I2992</f>
        <v>21.05</v>
      </c>
      <c r="L2992" s="789"/>
      <c r="M2992" s="789"/>
      <c r="N2992" s="789"/>
      <c r="O2992" s="789"/>
      <c r="P2992" s="789"/>
      <c r="Q2992" s="789"/>
      <c r="R2992" s="789"/>
      <c r="S2992" s="592">
        <v>0</v>
      </c>
      <c r="T2992" s="990">
        <v>0</v>
      </c>
      <c r="U2992" s="473">
        <v>0</v>
      </c>
      <c r="V2992" s="592">
        <v>0</v>
      </c>
      <c r="W2992" s="631">
        <v>1.9630000000000001</v>
      </c>
      <c r="X2992" s="631" t="s">
        <v>109</v>
      </c>
      <c r="Y2992" s="592">
        <f t="shared" si="109"/>
        <v>21.908000000000001</v>
      </c>
      <c r="Z2992" s="631" t="s">
        <v>109</v>
      </c>
      <c r="AA2992" s="631" t="s">
        <v>109</v>
      </c>
      <c r="AB2992" s="592">
        <v>337.6</v>
      </c>
      <c r="AC2992" s="592">
        <v>0</v>
      </c>
      <c r="AD2992" s="592">
        <v>0</v>
      </c>
      <c r="AE2992" s="592"/>
      <c r="AF2992" s="631">
        <v>337.5</v>
      </c>
      <c r="AG2992" s="631">
        <v>0</v>
      </c>
      <c r="AH2992" s="631"/>
      <c r="AI2992" s="631"/>
      <c r="AJ2992" s="991">
        <v>0</v>
      </c>
    </row>
    <row r="2993" spans="1:37" x14ac:dyDescent="0.2">
      <c r="A2993" s="988">
        <v>39509</v>
      </c>
      <c r="B2993" s="592">
        <v>16.739999999999998</v>
      </c>
      <c r="C2993" s="592"/>
      <c r="D2993" s="592">
        <v>2.88</v>
      </c>
      <c r="E2993" s="592"/>
      <c r="F2993" s="592">
        <f t="shared" si="111"/>
        <v>19.619999999999997</v>
      </c>
      <c r="G2993" s="592"/>
      <c r="H2993" s="992">
        <v>16.420000000000002</v>
      </c>
      <c r="I2993" s="96">
        <v>3.66</v>
      </c>
      <c r="J2993" s="308"/>
      <c r="K2993" s="789">
        <f t="shared" ref="K2993:K3022" si="112">H2993+I2993</f>
        <v>20.080000000000002</v>
      </c>
      <c r="L2993" s="789"/>
      <c r="M2993" s="789"/>
      <c r="N2993" s="789"/>
      <c r="O2993" s="789"/>
      <c r="P2993" s="789"/>
      <c r="Q2993" s="789"/>
      <c r="R2993" s="789"/>
      <c r="S2993" s="592">
        <v>0</v>
      </c>
      <c r="T2993" s="990">
        <v>0</v>
      </c>
      <c r="U2993" s="473">
        <v>0</v>
      </c>
      <c r="V2993" s="592">
        <v>0</v>
      </c>
      <c r="W2993" s="631">
        <v>1.8979999999999999</v>
      </c>
      <c r="X2993" s="631" t="s">
        <v>109</v>
      </c>
      <c r="Y2993" s="592">
        <f t="shared" si="109"/>
        <v>21.517999999999997</v>
      </c>
      <c r="Z2993" s="631" t="s">
        <v>109</v>
      </c>
      <c r="AA2993" s="631" t="s">
        <v>109</v>
      </c>
      <c r="AB2993" s="592">
        <v>337.6</v>
      </c>
      <c r="AC2993" s="592">
        <v>0</v>
      </c>
      <c r="AD2993" s="592">
        <v>0</v>
      </c>
      <c r="AE2993" s="592"/>
      <c r="AF2993" s="631">
        <v>337.8</v>
      </c>
      <c r="AG2993" s="631">
        <v>0</v>
      </c>
      <c r="AH2993" s="631"/>
      <c r="AI2993" s="631"/>
      <c r="AJ2993" s="991">
        <v>0</v>
      </c>
    </row>
    <row r="2994" spans="1:37" x14ac:dyDescent="0.2">
      <c r="A2994" s="988">
        <v>39510</v>
      </c>
      <c r="B2994" s="993">
        <v>17.53</v>
      </c>
      <c r="C2994" s="993"/>
      <c r="D2994" s="592">
        <v>2.5550000000000002</v>
      </c>
      <c r="E2994" s="592"/>
      <c r="F2994" s="592">
        <f t="shared" si="111"/>
        <v>20.085000000000001</v>
      </c>
      <c r="G2994" s="592"/>
      <c r="H2994" s="992">
        <v>17.62</v>
      </c>
      <c r="I2994" s="96">
        <v>3.36</v>
      </c>
      <c r="J2994" s="308"/>
      <c r="K2994" s="789">
        <f t="shared" si="112"/>
        <v>20.98</v>
      </c>
      <c r="L2994" s="789"/>
      <c r="M2994" s="789"/>
      <c r="N2994" s="789"/>
      <c r="O2994" s="789"/>
      <c r="P2994" s="789"/>
      <c r="Q2994" s="789"/>
      <c r="R2994" s="789"/>
      <c r="S2994" s="592">
        <v>0</v>
      </c>
      <c r="T2994" s="990">
        <v>0</v>
      </c>
      <c r="U2994" s="473">
        <v>0</v>
      </c>
      <c r="V2994" s="592">
        <v>0</v>
      </c>
      <c r="W2994" s="631">
        <v>1.9470000000000001</v>
      </c>
      <c r="X2994" s="631" t="s">
        <v>109</v>
      </c>
      <c r="Y2994" s="592">
        <f t="shared" si="109"/>
        <v>22.032</v>
      </c>
      <c r="Z2994" s="631" t="s">
        <v>109</v>
      </c>
      <c r="AA2994" s="631" t="s">
        <v>109</v>
      </c>
      <c r="AB2994" s="592">
        <v>337.6</v>
      </c>
      <c r="AC2994" s="592">
        <v>0</v>
      </c>
      <c r="AD2994" s="592">
        <v>0</v>
      </c>
      <c r="AE2994" s="592"/>
      <c r="AF2994" s="631">
        <v>337.9</v>
      </c>
      <c r="AG2994" s="631">
        <v>0</v>
      </c>
      <c r="AH2994" s="631"/>
      <c r="AI2994" s="631"/>
      <c r="AJ2994" s="995">
        <v>0</v>
      </c>
    </row>
    <row r="2995" spans="1:37" x14ac:dyDescent="0.2">
      <c r="A2995" s="988">
        <v>39511</v>
      </c>
      <c r="B2995" s="592">
        <v>17.03</v>
      </c>
      <c r="C2995" s="592"/>
      <c r="D2995" s="592">
        <v>3.169</v>
      </c>
      <c r="E2995" s="592"/>
      <c r="F2995" s="592">
        <f t="shared" si="111"/>
        <v>20.199000000000002</v>
      </c>
      <c r="G2995" s="592"/>
      <c r="H2995" s="992">
        <v>18.100000000000001</v>
      </c>
      <c r="I2995" s="96">
        <v>4.1100000000000003</v>
      </c>
      <c r="J2995" s="308"/>
      <c r="K2995" s="789">
        <f t="shared" si="112"/>
        <v>22.21</v>
      </c>
      <c r="L2995" s="789"/>
      <c r="M2995" s="789"/>
      <c r="N2995" s="789"/>
      <c r="O2995" s="789"/>
      <c r="P2995" s="789"/>
      <c r="Q2995" s="789"/>
      <c r="R2995" s="789"/>
      <c r="S2995" s="592">
        <v>0</v>
      </c>
      <c r="T2995" s="990">
        <v>0</v>
      </c>
      <c r="U2995" s="473">
        <v>0</v>
      </c>
      <c r="V2995" s="592">
        <v>0</v>
      </c>
      <c r="W2995" s="631">
        <v>1.9730000000000001</v>
      </c>
      <c r="X2995" s="631" t="s">
        <v>109</v>
      </c>
      <c r="Y2995" s="592">
        <f t="shared" ref="Y2995:Y3022" si="113">+F2995-S2995-T2995-U2995-V2995+W2995</f>
        <v>22.172000000000001</v>
      </c>
      <c r="Z2995" s="631" t="s">
        <v>109</v>
      </c>
      <c r="AA2995" s="631" t="s">
        <v>109</v>
      </c>
      <c r="AB2995" s="631">
        <v>340.7</v>
      </c>
      <c r="AC2995" s="631">
        <v>1.55</v>
      </c>
      <c r="AD2995" s="631">
        <v>0</v>
      </c>
      <c r="AE2995" s="631"/>
      <c r="AF2995" s="631">
        <v>341.5</v>
      </c>
      <c r="AG2995" s="631">
        <v>1.5</v>
      </c>
      <c r="AH2995" s="631"/>
      <c r="AI2995" s="631"/>
      <c r="AJ2995" s="991">
        <v>0</v>
      </c>
    </row>
    <row r="2996" spans="1:37" x14ac:dyDescent="0.2">
      <c r="A2996" s="988">
        <v>39512</v>
      </c>
      <c r="B2996" s="592">
        <v>16.690000000000001</v>
      </c>
      <c r="C2996" s="592"/>
      <c r="D2996" s="592">
        <v>3.43</v>
      </c>
      <c r="E2996" s="592"/>
      <c r="F2996" s="592">
        <f t="shared" si="111"/>
        <v>20.12</v>
      </c>
      <c r="G2996" s="592"/>
      <c r="H2996" s="993">
        <v>19.649999999999999</v>
      </c>
      <c r="I2996" s="96">
        <v>4.1500000000000004</v>
      </c>
      <c r="J2996" s="308"/>
      <c r="K2996" s="789">
        <f t="shared" si="112"/>
        <v>23.799999999999997</v>
      </c>
      <c r="L2996" s="789"/>
      <c r="M2996" s="789"/>
      <c r="N2996" s="789"/>
      <c r="O2996" s="789"/>
      <c r="P2996" s="789"/>
      <c r="Q2996" s="789"/>
      <c r="R2996" s="789"/>
      <c r="S2996" s="592">
        <v>0</v>
      </c>
      <c r="T2996" s="990">
        <v>0</v>
      </c>
      <c r="U2996" s="473">
        <v>0</v>
      </c>
      <c r="V2996" s="592">
        <v>0</v>
      </c>
      <c r="W2996" s="631">
        <v>1.948</v>
      </c>
      <c r="X2996" s="631" t="s">
        <v>109</v>
      </c>
      <c r="Y2996" s="592">
        <f t="shared" si="113"/>
        <v>22.068000000000001</v>
      </c>
      <c r="Z2996" s="631" t="s">
        <v>109</v>
      </c>
      <c r="AA2996" s="631" t="s">
        <v>109</v>
      </c>
      <c r="AB2996" s="631">
        <v>341.9</v>
      </c>
      <c r="AC2996" s="631">
        <v>0</v>
      </c>
      <c r="AD2996" s="631">
        <v>0</v>
      </c>
      <c r="AE2996" s="631"/>
      <c r="AF2996" s="631">
        <v>344.3</v>
      </c>
      <c r="AG2996" s="631">
        <v>0</v>
      </c>
      <c r="AH2996" s="631"/>
      <c r="AI2996" s="631"/>
      <c r="AJ2996" s="991">
        <v>0</v>
      </c>
    </row>
    <row r="2997" spans="1:37" x14ac:dyDescent="0.2">
      <c r="A2997" s="988">
        <v>39513</v>
      </c>
      <c r="B2997" s="592">
        <v>15.69</v>
      </c>
      <c r="C2997" s="592"/>
      <c r="D2997" s="592">
        <v>3.1560000000000001</v>
      </c>
      <c r="E2997" s="592"/>
      <c r="F2997" s="592">
        <f t="shared" si="111"/>
        <v>18.846</v>
      </c>
      <c r="G2997" s="592"/>
      <c r="H2997" s="993">
        <v>19.600000000000001</v>
      </c>
      <c r="I2997" s="96">
        <v>3.51</v>
      </c>
      <c r="J2997" s="308"/>
      <c r="K2997" s="789">
        <f t="shared" si="112"/>
        <v>23.11</v>
      </c>
      <c r="L2997" s="789"/>
      <c r="M2997" s="789"/>
      <c r="N2997" s="789"/>
      <c r="O2997" s="789"/>
      <c r="P2997" s="789"/>
      <c r="Q2997" s="789"/>
      <c r="R2997" s="789"/>
      <c r="S2997" s="592">
        <v>0</v>
      </c>
      <c r="T2997" s="990">
        <v>0</v>
      </c>
      <c r="U2997" s="473">
        <v>0</v>
      </c>
      <c r="V2997" s="592">
        <v>0</v>
      </c>
      <c r="W2997" s="631">
        <v>1.9790000000000001</v>
      </c>
      <c r="X2997" s="631" t="s">
        <v>109</v>
      </c>
      <c r="Y2997" s="592">
        <f t="shared" si="113"/>
        <v>20.824999999999999</v>
      </c>
      <c r="Z2997" s="631" t="s">
        <v>109</v>
      </c>
      <c r="AA2997" s="631" t="s">
        <v>109</v>
      </c>
      <c r="AB2997" s="592">
        <v>341.6</v>
      </c>
      <c r="AC2997" s="592">
        <v>0</v>
      </c>
      <c r="AD2997" s="592">
        <v>0</v>
      </c>
      <c r="AE2997" s="592"/>
      <c r="AF2997" s="592">
        <v>345.1</v>
      </c>
      <c r="AG2997" s="592">
        <v>0</v>
      </c>
      <c r="AH2997" s="592"/>
      <c r="AI2997" s="592"/>
      <c r="AJ2997" s="991">
        <v>0</v>
      </c>
    </row>
    <row r="2998" spans="1:37" x14ac:dyDescent="0.2">
      <c r="A2998" s="988">
        <v>39514</v>
      </c>
      <c r="B2998" s="592">
        <v>16.86</v>
      </c>
      <c r="C2998" s="592"/>
      <c r="D2998" s="592">
        <v>2.77</v>
      </c>
      <c r="E2998" s="592"/>
      <c r="F2998" s="592">
        <f t="shared" si="111"/>
        <v>19.63</v>
      </c>
      <c r="G2998" s="592"/>
      <c r="H2998" s="993">
        <v>20.100000000000001</v>
      </c>
      <c r="I2998" s="96">
        <v>3.48</v>
      </c>
      <c r="J2998" s="308"/>
      <c r="K2998" s="789">
        <f t="shared" si="112"/>
        <v>23.580000000000002</v>
      </c>
      <c r="L2998" s="789"/>
      <c r="M2998" s="789"/>
      <c r="N2998" s="789"/>
      <c r="O2998" s="789"/>
      <c r="P2998" s="789"/>
      <c r="Q2998" s="789"/>
      <c r="R2998" s="789"/>
      <c r="S2998" s="592">
        <v>0</v>
      </c>
      <c r="T2998" s="990">
        <v>0</v>
      </c>
      <c r="U2998" s="473">
        <v>0</v>
      </c>
      <c r="V2998" s="592">
        <v>0</v>
      </c>
      <c r="W2998" s="631">
        <v>1.929</v>
      </c>
      <c r="X2998" s="631" t="s">
        <v>109</v>
      </c>
      <c r="Y2998" s="592">
        <f t="shared" si="113"/>
        <v>21.558999999999997</v>
      </c>
      <c r="Z2998" s="631" t="s">
        <v>109</v>
      </c>
      <c r="AA2998" s="631" t="s">
        <v>109</v>
      </c>
      <c r="AB2998" s="631">
        <v>342.2</v>
      </c>
      <c r="AC2998" s="631">
        <v>0.62</v>
      </c>
      <c r="AD2998" s="631">
        <v>0</v>
      </c>
      <c r="AE2998" s="631"/>
      <c r="AF2998" s="631">
        <v>348.5</v>
      </c>
      <c r="AG2998" s="631">
        <v>1.5</v>
      </c>
      <c r="AH2998" s="631"/>
      <c r="AI2998" s="631"/>
      <c r="AJ2998" s="995">
        <v>0</v>
      </c>
      <c r="AK2998" s="21"/>
    </row>
    <row r="2999" spans="1:37" x14ac:dyDescent="0.2">
      <c r="A2999" s="988">
        <v>39515</v>
      </c>
      <c r="B2999" s="631">
        <v>15.48</v>
      </c>
      <c r="C2999" s="631"/>
      <c r="D2999" s="592">
        <v>3.2450000000000001</v>
      </c>
      <c r="E2999" s="592"/>
      <c r="F2999" s="592">
        <f t="shared" si="111"/>
        <v>18.725000000000001</v>
      </c>
      <c r="G2999" s="592"/>
      <c r="H2999" s="993">
        <v>19.91</v>
      </c>
      <c r="I2999" s="96">
        <v>3.64</v>
      </c>
      <c r="J2999" s="308"/>
      <c r="K2999" s="789">
        <f t="shared" si="112"/>
        <v>23.55</v>
      </c>
      <c r="L2999" s="789"/>
      <c r="M2999" s="789"/>
      <c r="N2999" s="789"/>
      <c r="O2999" s="789"/>
      <c r="P2999" s="789"/>
      <c r="Q2999" s="789"/>
      <c r="R2999" s="789"/>
      <c r="S2999" s="592">
        <v>0</v>
      </c>
      <c r="T2999" s="990">
        <v>0</v>
      </c>
      <c r="U2999" s="473">
        <v>0</v>
      </c>
      <c r="V2999" s="592">
        <v>0</v>
      </c>
      <c r="W2999" s="631">
        <v>1.9379999999999999</v>
      </c>
      <c r="X2999" s="631" t="s">
        <v>109</v>
      </c>
      <c r="Y2999" s="592">
        <f t="shared" si="113"/>
        <v>20.663</v>
      </c>
      <c r="Z2999" s="631" t="s">
        <v>109</v>
      </c>
      <c r="AA2999" s="631" t="s">
        <v>109</v>
      </c>
      <c r="AB2999" s="631">
        <v>341.9</v>
      </c>
      <c r="AC2999" s="631">
        <v>0</v>
      </c>
      <c r="AD2999" s="631">
        <v>0</v>
      </c>
      <c r="AE2999" s="631"/>
      <c r="AF2999" s="631">
        <v>349.8</v>
      </c>
      <c r="AG2999" s="631">
        <v>7.0000000000000007E-2</v>
      </c>
      <c r="AH2999" s="631"/>
      <c r="AI2999" s="631"/>
      <c r="AJ2999" s="995">
        <v>0</v>
      </c>
      <c r="AK2999" s="21"/>
    </row>
    <row r="3000" spans="1:37" x14ac:dyDescent="0.2">
      <c r="A3000" s="988">
        <v>39516</v>
      </c>
      <c r="B3000" s="592">
        <v>14.64</v>
      </c>
      <c r="C3000" s="592"/>
      <c r="D3000" s="592">
        <v>3.089</v>
      </c>
      <c r="E3000" s="592"/>
      <c r="F3000" s="592">
        <f t="shared" si="111"/>
        <v>17.728999999999999</v>
      </c>
      <c r="G3000" s="592"/>
      <c r="H3000" s="993">
        <v>19.55</v>
      </c>
      <c r="I3000" s="96">
        <v>3.7</v>
      </c>
      <c r="J3000" s="308"/>
      <c r="K3000" s="789">
        <f t="shared" si="112"/>
        <v>23.25</v>
      </c>
      <c r="L3000" s="789"/>
      <c r="M3000" s="789"/>
      <c r="N3000" s="789"/>
      <c r="O3000" s="789"/>
      <c r="P3000" s="789"/>
      <c r="Q3000" s="789"/>
      <c r="R3000" s="789"/>
      <c r="S3000" s="592">
        <v>0</v>
      </c>
      <c r="T3000" s="990">
        <v>0</v>
      </c>
      <c r="U3000" s="473">
        <v>0</v>
      </c>
      <c r="V3000" s="592">
        <v>0</v>
      </c>
      <c r="W3000" s="631">
        <v>1.9530000000000001</v>
      </c>
      <c r="X3000" s="631" t="s">
        <v>109</v>
      </c>
      <c r="Y3000" s="592">
        <f t="shared" si="113"/>
        <v>19.681999999999999</v>
      </c>
      <c r="Z3000" s="631" t="s">
        <v>109</v>
      </c>
      <c r="AA3000" s="631" t="s">
        <v>109</v>
      </c>
      <c r="AB3000" s="631">
        <v>341.5</v>
      </c>
      <c r="AC3000" s="631">
        <v>0</v>
      </c>
      <c r="AD3000" s="631">
        <v>0</v>
      </c>
      <c r="AE3000" s="631"/>
      <c r="AF3000" s="631">
        <v>350.4</v>
      </c>
      <c r="AG3000" s="631">
        <v>0</v>
      </c>
      <c r="AH3000" s="631"/>
      <c r="AI3000" s="631"/>
      <c r="AJ3000" s="995">
        <v>0</v>
      </c>
      <c r="AK3000" s="21"/>
    </row>
    <row r="3001" spans="1:37" x14ac:dyDescent="0.2">
      <c r="A3001" s="988">
        <v>39517</v>
      </c>
      <c r="B3001" s="592">
        <v>17.29</v>
      </c>
      <c r="C3001" s="592"/>
      <c r="D3001" s="631">
        <v>3.2490000000000001</v>
      </c>
      <c r="E3001" s="631"/>
      <c r="F3001" s="592">
        <f t="shared" si="111"/>
        <v>20.538999999999998</v>
      </c>
      <c r="G3001" s="592"/>
      <c r="H3001" s="993">
        <v>19.170000000000002</v>
      </c>
      <c r="I3001" s="96">
        <v>4.3499999999999996</v>
      </c>
      <c r="J3001" s="308"/>
      <c r="K3001" s="789">
        <f t="shared" si="112"/>
        <v>23.520000000000003</v>
      </c>
      <c r="L3001" s="789"/>
      <c r="M3001" s="789"/>
      <c r="N3001" s="789"/>
      <c r="O3001" s="789"/>
      <c r="P3001" s="789"/>
      <c r="Q3001" s="789"/>
      <c r="R3001" s="789"/>
      <c r="S3001" s="592">
        <v>0</v>
      </c>
      <c r="T3001" s="990">
        <v>0</v>
      </c>
      <c r="U3001" s="473">
        <v>0</v>
      </c>
      <c r="V3001" s="592">
        <v>0</v>
      </c>
      <c r="W3001" s="631">
        <v>1.9490000000000001</v>
      </c>
      <c r="X3001" s="631" t="s">
        <v>109</v>
      </c>
      <c r="Y3001" s="592">
        <f t="shared" si="113"/>
        <v>22.488</v>
      </c>
      <c r="Z3001" s="631" t="s">
        <v>109</v>
      </c>
      <c r="AA3001" s="631" t="s">
        <v>109</v>
      </c>
      <c r="AB3001" s="631">
        <v>341.4</v>
      </c>
      <c r="AC3001" s="631">
        <v>0</v>
      </c>
      <c r="AD3001" s="631">
        <v>0</v>
      </c>
      <c r="AE3001" s="631"/>
      <c r="AF3001" s="592">
        <v>350.9</v>
      </c>
      <c r="AG3001" s="592">
        <v>0</v>
      </c>
      <c r="AH3001" s="592"/>
      <c r="AI3001" s="592"/>
      <c r="AJ3001" s="991">
        <v>0</v>
      </c>
    </row>
    <row r="3002" spans="1:37" x14ac:dyDescent="0.2">
      <c r="A3002" s="988">
        <v>39518</v>
      </c>
      <c r="B3002" s="592">
        <v>17.809999999999999</v>
      </c>
      <c r="C3002" s="592"/>
      <c r="D3002" s="592">
        <v>3.3450000000000002</v>
      </c>
      <c r="E3002" s="592"/>
      <c r="F3002" s="592">
        <f t="shared" si="111"/>
        <v>21.154999999999998</v>
      </c>
      <c r="G3002" s="592"/>
      <c r="H3002" s="993">
        <v>17.22</v>
      </c>
      <c r="I3002" s="96">
        <v>4.01</v>
      </c>
      <c r="J3002" s="308"/>
      <c r="K3002" s="789">
        <f t="shared" si="112"/>
        <v>21.229999999999997</v>
      </c>
      <c r="L3002" s="789"/>
      <c r="M3002" s="789"/>
      <c r="N3002" s="789"/>
      <c r="O3002" s="789"/>
      <c r="P3002" s="789"/>
      <c r="Q3002" s="789"/>
      <c r="R3002" s="789"/>
      <c r="S3002" s="592">
        <v>0</v>
      </c>
      <c r="T3002" s="990">
        <v>0</v>
      </c>
      <c r="U3002" s="473">
        <v>0</v>
      </c>
      <c r="V3002" s="592">
        <v>0</v>
      </c>
      <c r="W3002" s="631">
        <v>1.7</v>
      </c>
      <c r="X3002" s="631" t="s">
        <v>109</v>
      </c>
      <c r="Y3002" s="592">
        <f t="shared" si="113"/>
        <v>22.854999999999997</v>
      </c>
      <c r="Z3002" s="631" t="s">
        <v>109</v>
      </c>
      <c r="AA3002" s="631" t="s">
        <v>109</v>
      </c>
      <c r="AB3002" s="592">
        <v>341.4</v>
      </c>
      <c r="AC3002" s="592">
        <v>0</v>
      </c>
      <c r="AD3002" s="592">
        <v>0</v>
      </c>
      <c r="AE3002" s="592"/>
      <c r="AF3002" s="592">
        <v>351</v>
      </c>
      <c r="AG3002" s="592">
        <v>0</v>
      </c>
      <c r="AH3002" s="592"/>
      <c r="AI3002" s="592"/>
      <c r="AJ3002" s="991">
        <v>0</v>
      </c>
    </row>
    <row r="3003" spans="1:37" x14ac:dyDescent="0.2">
      <c r="A3003" s="988">
        <v>39519</v>
      </c>
      <c r="B3003" s="592">
        <v>15.85</v>
      </c>
      <c r="C3003" s="592"/>
      <c r="D3003" s="592">
        <v>3.3879999999999999</v>
      </c>
      <c r="E3003" s="592"/>
      <c r="F3003" s="592">
        <f t="shared" si="111"/>
        <v>19.238</v>
      </c>
      <c r="G3003" s="592"/>
      <c r="H3003" s="993">
        <v>21.65</v>
      </c>
      <c r="I3003" s="96">
        <v>3.84</v>
      </c>
      <c r="J3003" s="308"/>
      <c r="K3003" s="789">
        <f t="shared" si="112"/>
        <v>25.49</v>
      </c>
      <c r="L3003" s="789"/>
      <c r="M3003" s="789"/>
      <c r="N3003" s="789"/>
      <c r="O3003" s="789"/>
      <c r="P3003" s="789"/>
      <c r="Q3003" s="789"/>
      <c r="R3003" s="789"/>
      <c r="S3003" s="592">
        <v>0</v>
      </c>
      <c r="T3003" s="990">
        <v>0</v>
      </c>
      <c r="U3003" s="473">
        <v>0</v>
      </c>
      <c r="V3003" s="592">
        <v>0</v>
      </c>
      <c r="W3003" s="631">
        <v>1.8720000000000001</v>
      </c>
      <c r="X3003" s="631" t="s">
        <v>109</v>
      </c>
      <c r="Y3003" s="592">
        <f t="shared" si="113"/>
        <v>21.11</v>
      </c>
      <c r="Z3003" s="631" t="s">
        <v>109</v>
      </c>
      <c r="AA3003" s="631" t="s">
        <v>109</v>
      </c>
      <c r="AB3003" s="592">
        <v>341.3</v>
      </c>
      <c r="AC3003" s="592">
        <v>0</v>
      </c>
      <c r="AD3003" s="592">
        <v>0</v>
      </c>
      <c r="AE3003" s="592"/>
      <c r="AF3003" s="592">
        <v>351.2</v>
      </c>
      <c r="AG3003" s="592">
        <v>0</v>
      </c>
      <c r="AH3003" s="592"/>
      <c r="AI3003" s="592"/>
      <c r="AJ3003" s="991">
        <v>0</v>
      </c>
    </row>
    <row r="3004" spans="1:37" x14ac:dyDescent="0.2">
      <c r="A3004" s="988">
        <v>39520</v>
      </c>
      <c r="B3004" s="592">
        <v>16.850000000000001</v>
      </c>
      <c r="C3004" s="592"/>
      <c r="D3004" s="592">
        <v>2.8679999999999999</v>
      </c>
      <c r="E3004" s="592"/>
      <c r="F3004" s="592">
        <f t="shared" si="111"/>
        <v>19.718</v>
      </c>
      <c r="G3004" s="592"/>
      <c r="H3004" s="993">
        <v>18.37</v>
      </c>
      <c r="I3004" s="96">
        <v>3.81</v>
      </c>
      <c r="J3004" s="308"/>
      <c r="K3004" s="789">
        <f t="shared" si="112"/>
        <v>22.18</v>
      </c>
      <c r="L3004" s="789"/>
      <c r="M3004" s="789"/>
      <c r="N3004" s="789"/>
      <c r="O3004" s="789"/>
      <c r="P3004" s="789"/>
      <c r="Q3004" s="789"/>
      <c r="R3004" s="789"/>
      <c r="S3004" s="592">
        <v>0</v>
      </c>
      <c r="T3004" s="990">
        <v>0</v>
      </c>
      <c r="U3004" s="473">
        <v>0</v>
      </c>
      <c r="V3004" s="592">
        <v>0</v>
      </c>
      <c r="W3004" s="631">
        <v>1.92</v>
      </c>
      <c r="X3004" s="631" t="s">
        <v>109</v>
      </c>
      <c r="Y3004" s="592">
        <f t="shared" si="113"/>
        <v>21.637999999999998</v>
      </c>
      <c r="Z3004" s="631" t="s">
        <v>109</v>
      </c>
      <c r="AA3004" s="631" t="s">
        <v>109</v>
      </c>
      <c r="AB3004" s="631">
        <v>341.3</v>
      </c>
      <c r="AC3004" s="631">
        <v>0</v>
      </c>
      <c r="AD3004" s="631">
        <v>0</v>
      </c>
      <c r="AE3004" s="631"/>
      <c r="AF3004" s="592">
        <v>351.5</v>
      </c>
      <c r="AG3004" s="592">
        <v>0</v>
      </c>
      <c r="AH3004" s="592"/>
      <c r="AI3004" s="592"/>
      <c r="AJ3004" s="991">
        <v>0</v>
      </c>
    </row>
    <row r="3005" spans="1:37" x14ac:dyDescent="0.2">
      <c r="A3005" s="988">
        <v>39521</v>
      </c>
      <c r="B3005" s="592">
        <v>16.21</v>
      </c>
      <c r="C3005" s="592"/>
      <c r="D3005" s="592">
        <v>3.3540000000000001</v>
      </c>
      <c r="E3005" s="592"/>
      <c r="F3005" s="592">
        <f t="shared" si="111"/>
        <v>19.564</v>
      </c>
      <c r="G3005" s="592"/>
      <c r="H3005" s="993">
        <v>18.489999999999998</v>
      </c>
      <c r="I3005" s="96">
        <v>3.89</v>
      </c>
      <c r="J3005" s="308"/>
      <c r="K3005" s="789">
        <f t="shared" si="112"/>
        <v>22.38</v>
      </c>
      <c r="L3005" s="789"/>
      <c r="M3005" s="789"/>
      <c r="N3005" s="789"/>
      <c r="O3005" s="789"/>
      <c r="P3005" s="789"/>
      <c r="Q3005" s="789"/>
      <c r="R3005" s="789"/>
      <c r="S3005" s="592">
        <v>0</v>
      </c>
      <c r="T3005" s="990">
        <v>0</v>
      </c>
      <c r="U3005" s="473">
        <v>0</v>
      </c>
      <c r="V3005" s="592">
        <v>0</v>
      </c>
      <c r="W3005" s="631">
        <v>1.9670000000000001</v>
      </c>
      <c r="X3005" s="631" t="s">
        <v>109</v>
      </c>
      <c r="Y3005" s="592">
        <f t="shared" si="113"/>
        <v>21.530999999999999</v>
      </c>
      <c r="Z3005" s="631" t="s">
        <v>109</v>
      </c>
      <c r="AA3005" s="631" t="s">
        <v>109</v>
      </c>
      <c r="AB3005" s="592">
        <v>341.3</v>
      </c>
      <c r="AC3005" s="592">
        <v>0</v>
      </c>
      <c r="AD3005" s="592">
        <v>0</v>
      </c>
      <c r="AE3005" s="592"/>
      <c r="AF3005" s="592">
        <v>351.6</v>
      </c>
      <c r="AG3005" s="592">
        <v>0</v>
      </c>
      <c r="AH3005" s="592"/>
      <c r="AI3005" s="592"/>
      <c r="AJ3005" s="991">
        <v>0</v>
      </c>
    </row>
    <row r="3006" spans="1:37" x14ac:dyDescent="0.2">
      <c r="A3006" s="988">
        <v>39522</v>
      </c>
      <c r="B3006" s="592">
        <v>15.72</v>
      </c>
      <c r="C3006" s="592"/>
      <c r="D3006" s="592">
        <v>2.5920000000000001</v>
      </c>
      <c r="E3006" s="592"/>
      <c r="F3006" s="592">
        <f t="shared" si="111"/>
        <v>18.312000000000001</v>
      </c>
      <c r="G3006" s="592"/>
      <c r="H3006" s="993">
        <v>18.03</v>
      </c>
      <c r="I3006" s="96">
        <v>3.31</v>
      </c>
      <c r="J3006" s="308"/>
      <c r="K3006" s="789">
        <f t="shared" si="112"/>
        <v>21.34</v>
      </c>
      <c r="L3006" s="789"/>
      <c r="M3006" s="789"/>
      <c r="N3006" s="789"/>
      <c r="O3006" s="789"/>
      <c r="P3006" s="789"/>
      <c r="Q3006" s="789"/>
      <c r="R3006" s="789"/>
      <c r="S3006" s="592">
        <v>0</v>
      </c>
      <c r="T3006" s="990">
        <v>0</v>
      </c>
      <c r="U3006" s="473">
        <v>0</v>
      </c>
      <c r="V3006" s="592">
        <v>0</v>
      </c>
      <c r="W3006" s="631">
        <v>1.974</v>
      </c>
      <c r="X3006" s="631" t="s">
        <v>109</v>
      </c>
      <c r="Y3006" s="592">
        <f t="shared" si="113"/>
        <v>20.286000000000001</v>
      </c>
      <c r="Z3006" s="631" t="s">
        <v>109</v>
      </c>
      <c r="AA3006" s="631" t="s">
        <v>109</v>
      </c>
      <c r="AB3006" s="592">
        <v>341.8</v>
      </c>
      <c r="AC3006" s="592">
        <v>0</v>
      </c>
      <c r="AD3006" s="592">
        <v>0</v>
      </c>
      <c r="AE3006" s="592"/>
      <c r="AF3006" s="592">
        <v>351.7</v>
      </c>
      <c r="AG3006" s="592">
        <v>0</v>
      </c>
      <c r="AH3006" s="592"/>
      <c r="AI3006" s="592"/>
      <c r="AJ3006" s="991">
        <v>0</v>
      </c>
    </row>
    <row r="3007" spans="1:37" x14ac:dyDescent="0.2">
      <c r="A3007" s="988">
        <v>39523</v>
      </c>
      <c r="B3007" s="592">
        <v>16.78</v>
      </c>
      <c r="C3007" s="592"/>
      <c r="D3007" s="592">
        <v>2.7679999999999998</v>
      </c>
      <c r="E3007" s="592"/>
      <c r="F3007" s="592">
        <f t="shared" si="111"/>
        <v>19.548000000000002</v>
      </c>
      <c r="G3007" s="592"/>
      <c r="H3007" s="993">
        <v>18.5</v>
      </c>
      <c r="I3007" s="96">
        <v>3.35</v>
      </c>
      <c r="J3007" s="308"/>
      <c r="K3007" s="789">
        <f t="shared" si="112"/>
        <v>21.85</v>
      </c>
      <c r="L3007" s="789"/>
      <c r="M3007" s="789"/>
      <c r="N3007" s="789"/>
      <c r="O3007" s="789"/>
      <c r="P3007" s="789"/>
      <c r="Q3007" s="789"/>
      <c r="R3007" s="789"/>
      <c r="S3007" s="592">
        <v>0</v>
      </c>
      <c r="T3007" s="990">
        <v>0</v>
      </c>
      <c r="U3007" s="473">
        <v>0</v>
      </c>
      <c r="V3007" s="592">
        <v>0</v>
      </c>
      <c r="W3007" s="631">
        <v>1.905</v>
      </c>
      <c r="X3007" s="631" t="s">
        <v>109</v>
      </c>
      <c r="Y3007" s="592">
        <f t="shared" si="113"/>
        <v>21.453000000000003</v>
      </c>
      <c r="Z3007" s="631" t="s">
        <v>109</v>
      </c>
      <c r="AA3007" s="631" t="s">
        <v>109</v>
      </c>
      <c r="AB3007" s="592">
        <v>341.6</v>
      </c>
      <c r="AC3007" s="592">
        <v>0</v>
      </c>
      <c r="AD3007" s="592">
        <v>0</v>
      </c>
      <c r="AE3007" s="592"/>
      <c r="AF3007" s="631">
        <v>352.4</v>
      </c>
      <c r="AG3007" s="631">
        <v>0</v>
      </c>
      <c r="AH3007" s="631"/>
      <c r="AI3007" s="631"/>
      <c r="AJ3007" s="991">
        <v>0</v>
      </c>
    </row>
    <row r="3008" spans="1:37" x14ac:dyDescent="0.2">
      <c r="A3008" s="988">
        <v>39524</v>
      </c>
      <c r="B3008" s="592">
        <v>17.09</v>
      </c>
      <c r="C3008" s="592"/>
      <c r="D3008" s="592">
        <v>3.32</v>
      </c>
      <c r="E3008" s="592"/>
      <c r="F3008" s="592">
        <f t="shared" si="111"/>
        <v>20.41</v>
      </c>
      <c r="G3008" s="592"/>
      <c r="H3008" s="993">
        <v>18.149999999999999</v>
      </c>
      <c r="I3008" s="96">
        <v>3.63</v>
      </c>
      <c r="J3008" s="308"/>
      <c r="K3008" s="789">
        <f t="shared" si="112"/>
        <v>21.779999999999998</v>
      </c>
      <c r="L3008" s="789"/>
      <c r="M3008" s="789"/>
      <c r="N3008" s="789"/>
      <c r="O3008" s="789"/>
      <c r="P3008" s="789"/>
      <c r="Q3008" s="789"/>
      <c r="R3008" s="789"/>
      <c r="S3008" s="592">
        <v>0</v>
      </c>
      <c r="T3008" s="990">
        <v>0</v>
      </c>
      <c r="U3008" s="473">
        <v>0</v>
      </c>
      <c r="V3008" s="592">
        <v>0</v>
      </c>
      <c r="W3008" s="631">
        <v>1.9670000000000001</v>
      </c>
      <c r="X3008" s="631" t="s">
        <v>109</v>
      </c>
      <c r="Y3008" s="592">
        <f t="shared" si="113"/>
        <v>22.376999999999999</v>
      </c>
      <c r="Z3008" s="631" t="s">
        <v>109</v>
      </c>
      <c r="AA3008" s="631">
        <v>2</v>
      </c>
      <c r="AB3008" s="631">
        <v>341.5</v>
      </c>
      <c r="AC3008" s="592">
        <v>0</v>
      </c>
      <c r="AD3008" s="592">
        <v>0</v>
      </c>
      <c r="AE3008" s="592"/>
      <c r="AF3008" s="592">
        <v>352.7</v>
      </c>
      <c r="AG3008" s="592">
        <v>0</v>
      </c>
      <c r="AH3008" s="592"/>
      <c r="AI3008" s="592"/>
      <c r="AJ3008" s="991">
        <v>0</v>
      </c>
    </row>
    <row r="3009" spans="1:39" x14ac:dyDescent="0.2">
      <c r="A3009" s="988">
        <v>39525</v>
      </c>
      <c r="B3009" s="592">
        <v>16.510000000000002</v>
      </c>
      <c r="C3009" s="592"/>
      <c r="D3009" s="592">
        <v>3.1880000000000002</v>
      </c>
      <c r="E3009" s="592"/>
      <c r="F3009" s="592">
        <f t="shared" si="111"/>
        <v>19.698</v>
      </c>
      <c r="G3009" s="592"/>
      <c r="H3009" s="993">
        <v>17.27</v>
      </c>
      <c r="I3009" s="96">
        <v>3.6</v>
      </c>
      <c r="J3009" s="308"/>
      <c r="K3009" s="789">
        <f t="shared" si="112"/>
        <v>20.87</v>
      </c>
      <c r="L3009" s="789"/>
      <c r="M3009" s="789"/>
      <c r="N3009" s="789"/>
      <c r="O3009" s="789"/>
      <c r="P3009" s="789"/>
      <c r="Q3009" s="789"/>
      <c r="R3009" s="789"/>
      <c r="S3009" s="592">
        <v>0</v>
      </c>
      <c r="T3009" s="990">
        <v>0</v>
      </c>
      <c r="U3009" s="473">
        <v>0</v>
      </c>
      <c r="V3009" s="592">
        <v>0</v>
      </c>
      <c r="W3009" s="631">
        <v>1.925</v>
      </c>
      <c r="X3009" s="631" t="s">
        <v>109</v>
      </c>
      <c r="Y3009" s="592">
        <f t="shared" si="113"/>
        <v>21.623000000000001</v>
      </c>
      <c r="Z3009" s="631" t="s">
        <v>109</v>
      </c>
      <c r="AA3009" s="631">
        <v>4</v>
      </c>
      <c r="AB3009" s="631">
        <v>341.4</v>
      </c>
      <c r="AC3009" s="592">
        <v>0</v>
      </c>
      <c r="AD3009" s="592">
        <v>0</v>
      </c>
      <c r="AE3009" s="592"/>
      <c r="AF3009" s="592">
        <v>352.9</v>
      </c>
      <c r="AG3009" s="592">
        <v>0</v>
      </c>
      <c r="AH3009" s="592"/>
      <c r="AI3009" s="592"/>
      <c r="AJ3009" s="991">
        <v>0</v>
      </c>
    </row>
    <row r="3010" spans="1:39" x14ac:dyDescent="0.2">
      <c r="A3010" s="988">
        <v>39526</v>
      </c>
      <c r="B3010" s="592">
        <v>16.920000000000002</v>
      </c>
      <c r="C3010" s="592"/>
      <c r="D3010" s="592">
        <v>3.056</v>
      </c>
      <c r="E3010" s="592"/>
      <c r="F3010" s="592">
        <f t="shared" si="111"/>
        <v>19.976000000000003</v>
      </c>
      <c r="G3010" s="592"/>
      <c r="H3010" s="993">
        <v>17.21</v>
      </c>
      <c r="I3010" s="96">
        <v>3.72</v>
      </c>
      <c r="J3010" s="308"/>
      <c r="K3010" s="789">
        <f t="shared" si="112"/>
        <v>20.93</v>
      </c>
      <c r="L3010" s="789"/>
      <c r="M3010" s="789"/>
      <c r="N3010" s="789"/>
      <c r="O3010" s="789"/>
      <c r="P3010" s="789"/>
      <c r="Q3010" s="789"/>
      <c r="R3010" s="789"/>
      <c r="S3010" s="592">
        <v>0</v>
      </c>
      <c r="T3010" s="990">
        <v>0</v>
      </c>
      <c r="U3010" s="473">
        <v>0</v>
      </c>
      <c r="V3010" s="592">
        <v>0</v>
      </c>
      <c r="W3010" s="631">
        <v>1.9450000000000001</v>
      </c>
      <c r="X3010" s="631" t="s">
        <v>109</v>
      </c>
      <c r="Y3010" s="592">
        <f t="shared" si="113"/>
        <v>21.921000000000003</v>
      </c>
      <c r="Z3010" s="631" t="s">
        <v>109</v>
      </c>
      <c r="AA3010" s="631">
        <v>3</v>
      </c>
      <c r="AB3010" s="592">
        <v>341.4</v>
      </c>
      <c r="AC3010" s="592">
        <v>0.12</v>
      </c>
      <c r="AD3010" s="592">
        <v>0</v>
      </c>
      <c r="AE3010" s="592"/>
      <c r="AF3010" s="631">
        <v>353.1</v>
      </c>
      <c r="AG3010" s="631">
        <v>0.23</v>
      </c>
      <c r="AH3010" s="631"/>
      <c r="AI3010" s="631"/>
      <c r="AJ3010" s="991">
        <v>0</v>
      </c>
    </row>
    <row r="3011" spans="1:39" x14ac:dyDescent="0.2">
      <c r="A3011" s="988">
        <v>39527</v>
      </c>
      <c r="B3011" s="592">
        <v>16.91</v>
      </c>
      <c r="C3011" s="592"/>
      <c r="D3011" s="592">
        <v>3.2370000000000001</v>
      </c>
      <c r="E3011" s="592"/>
      <c r="F3011" s="592">
        <f t="shared" si="111"/>
        <v>20.146999999999998</v>
      </c>
      <c r="G3011" s="592"/>
      <c r="H3011" s="993">
        <v>20.65</v>
      </c>
      <c r="I3011" s="96">
        <v>3.83</v>
      </c>
      <c r="J3011" s="308"/>
      <c r="K3011" s="789">
        <f t="shared" si="112"/>
        <v>24.479999999999997</v>
      </c>
      <c r="L3011" s="789"/>
      <c r="M3011" s="789"/>
      <c r="N3011" s="789"/>
      <c r="O3011" s="789"/>
      <c r="P3011" s="789"/>
      <c r="Q3011" s="789"/>
      <c r="R3011" s="789"/>
      <c r="S3011" s="592">
        <v>0</v>
      </c>
      <c r="T3011" s="990">
        <v>0</v>
      </c>
      <c r="U3011" s="473">
        <v>0</v>
      </c>
      <c r="V3011" s="592">
        <v>0</v>
      </c>
      <c r="W3011" s="631">
        <v>1.9</v>
      </c>
      <c r="X3011" s="907" t="s">
        <v>109</v>
      </c>
      <c r="Y3011" s="592">
        <f t="shared" si="113"/>
        <v>22.046999999999997</v>
      </c>
      <c r="Z3011" s="631" t="s">
        <v>109</v>
      </c>
      <c r="AA3011" s="631">
        <v>4</v>
      </c>
      <c r="AB3011" s="592">
        <v>341.3</v>
      </c>
      <c r="AC3011" s="592">
        <v>0</v>
      </c>
      <c r="AD3011" s="592">
        <v>0</v>
      </c>
      <c r="AE3011" s="592"/>
      <c r="AF3011" s="631">
        <v>353.2</v>
      </c>
      <c r="AG3011" s="631">
        <v>0</v>
      </c>
      <c r="AH3011" s="631"/>
      <c r="AI3011" s="631"/>
      <c r="AJ3011" s="991">
        <v>0</v>
      </c>
    </row>
    <row r="3012" spans="1:39" x14ac:dyDescent="0.2">
      <c r="A3012" s="988">
        <v>39528</v>
      </c>
      <c r="B3012" s="592">
        <v>15.94</v>
      </c>
      <c r="C3012" s="592"/>
      <c r="D3012" s="592">
        <v>3.331</v>
      </c>
      <c r="E3012" s="592"/>
      <c r="F3012" s="592">
        <f t="shared" si="111"/>
        <v>19.271000000000001</v>
      </c>
      <c r="G3012" s="592"/>
      <c r="H3012" s="993">
        <v>18.93</v>
      </c>
      <c r="I3012" s="96">
        <v>4.1100000000000003</v>
      </c>
      <c r="J3012" s="308"/>
      <c r="K3012" s="789">
        <f t="shared" si="112"/>
        <v>23.04</v>
      </c>
      <c r="L3012" s="789"/>
      <c r="M3012" s="789"/>
      <c r="N3012" s="789"/>
      <c r="O3012" s="789"/>
      <c r="P3012" s="789"/>
      <c r="Q3012" s="789"/>
      <c r="R3012" s="789"/>
      <c r="S3012" s="592">
        <v>0</v>
      </c>
      <c r="T3012" s="990">
        <v>0</v>
      </c>
      <c r="U3012" s="473">
        <v>0</v>
      </c>
      <c r="V3012" s="592">
        <v>0</v>
      </c>
      <c r="W3012" s="631">
        <v>1.849</v>
      </c>
      <c r="X3012" s="631" t="s">
        <v>109</v>
      </c>
      <c r="Y3012" s="592">
        <f t="shared" si="113"/>
        <v>21.12</v>
      </c>
      <c r="Z3012" s="631" t="s">
        <v>109</v>
      </c>
      <c r="AA3012" s="631">
        <v>4</v>
      </c>
      <c r="AB3012" s="592">
        <v>341.3</v>
      </c>
      <c r="AC3012" s="592">
        <v>0</v>
      </c>
      <c r="AD3012" s="592">
        <v>0</v>
      </c>
      <c r="AE3012" s="592"/>
      <c r="AF3012" s="592">
        <v>353.5</v>
      </c>
      <c r="AG3012" s="592">
        <v>0</v>
      </c>
      <c r="AH3012" s="592"/>
      <c r="AI3012" s="592"/>
      <c r="AJ3012" s="991">
        <v>0</v>
      </c>
    </row>
    <row r="3013" spans="1:39" x14ac:dyDescent="0.2">
      <c r="A3013" s="988">
        <v>39529</v>
      </c>
      <c r="B3013" s="592">
        <v>16.559999999999999</v>
      </c>
      <c r="C3013" s="592"/>
      <c r="D3013" s="592">
        <v>2.931</v>
      </c>
      <c r="E3013" s="592"/>
      <c r="F3013" s="592">
        <f t="shared" si="111"/>
        <v>19.491</v>
      </c>
      <c r="G3013" s="592"/>
      <c r="H3013" s="993">
        <v>19.89</v>
      </c>
      <c r="I3013" s="96">
        <v>3.79</v>
      </c>
      <c r="J3013" s="308"/>
      <c r="K3013" s="789">
        <f t="shared" si="112"/>
        <v>23.68</v>
      </c>
      <c r="L3013" s="789"/>
      <c r="M3013" s="789"/>
      <c r="N3013" s="789"/>
      <c r="O3013" s="789"/>
      <c r="P3013" s="789"/>
      <c r="Q3013" s="789"/>
      <c r="R3013" s="789"/>
      <c r="S3013" s="592">
        <v>0</v>
      </c>
      <c r="T3013" s="990">
        <v>0</v>
      </c>
      <c r="U3013" s="473">
        <v>0</v>
      </c>
      <c r="V3013" s="592">
        <v>0</v>
      </c>
      <c r="W3013" s="631">
        <v>1.91</v>
      </c>
      <c r="X3013" s="631" t="s">
        <v>109</v>
      </c>
      <c r="Y3013" s="592">
        <f t="shared" si="113"/>
        <v>21.401</v>
      </c>
      <c r="Z3013" s="631" t="s">
        <v>109</v>
      </c>
      <c r="AA3013" s="631">
        <v>4</v>
      </c>
      <c r="AB3013" s="592">
        <v>341.3</v>
      </c>
      <c r="AC3013" s="592">
        <v>0</v>
      </c>
      <c r="AD3013" s="592">
        <v>0</v>
      </c>
      <c r="AE3013" s="592"/>
      <c r="AF3013" s="592">
        <v>353.7</v>
      </c>
      <c r="AG3013" s="592">
        <v>0</v>
      </c>
      <c r="AH3013" s="592"/>
      <c r="AI3013" s="592"/>
      <c r="AJ3013" s="991">
        <v>0</v>
      </c>
    </row>
    <row r="3014" spans="1:39" x14ac:dyDescent="0.2">
      <c r="A3014" s="988">
        <v>39530</v>
      </c>
      <c r="B3014" s="592">
        <v>16.46</v>
      </c>
      <c r="C3014" s="592"/>
      <c r="D3014" s="592">
        <v>3.117</v>
      </c>
      <c r="E3014" s="592"/>
      <c r="F3014" s="592">
        <f t="shared" si="111"/>
        <v>19.577000000000002</v>
      </c>
      <c r="G3014" s="592"/>
      <c r="H3014" s="993">
        <v>20.13</v>
      </c>
      <c r="I3014" s="96">
        <v>3.91</v>
      </c>
      <c r="J3014" s="308"/>
      <c r="K3014" s="789">
        <f t="shared" si="112"/>
        <v>24.04</v>
      </c>
      <c r="L3014" s="789"/>
      <c r="M3014" s="789"/>
      <c r="N3014" s="789"/>
      <c r="O3014" s="789"/>
      <c r="P3014" s="789"/>
      <c r="Q3014" s="789"/>
      <c r="R3014" s="789"/>
      <c r="S3014" s="592">
        <v>0</v>
      </c>
      <c r="T3014" s="990">
        <v>0</v>
      </c>
      <c r="U3014" s="473">
        <v>0</v>
      </c>
      <c r="V3014" s="592">
        <v>0</v>
      </c>
      <c r="W3014" s="631">
        <v>1.8280000000000001</v>
      </c>
      <c r="X3014" s="631" t="s">
        <v>109</v>
      </c>
      <c r="Y3014" s="592">
        <f t="shared" si="113"/>
        <v>21.405000000000001</v>
      </c>
      <c r="Z3014" s="631" t="s">
        <v>109</v>
      </c>
      <c r="AA3014" s="631">
        <v>4</v>
      </c>
      <c r="AB3014" s="631">
        <v>341.2</v>
      </c>
      <c r="AC3014" s="631">
        <v>0</v>
      </c>
      <c r="AD3014" s="631">
        <v>0</v>
      </c>
      <c r="AE3014" s="631"/>
      <c r="AF3014" s="592">
        <v>353.9</v>
      </c>
      <c r="AG3014" s="592">
        <v>0</v>
      </c>
      <c r="AH3014" s="592"/>
      <c r="AI3014" s="592"/>
      <c r="AJ3014" s="991">
        <v>0</v>
      </c>
    </row>
    <row r="3015" spans="1:39" x14ac:dyDescent="0.2">
      <c r="A3015" s="988">
        <v>39531</v>
      </c>
      <c r="B3015" s="631">
        <v>16.64</v>
      </c>
      <c r="C3015" s="631"/>
      <c r="D3015" s="631">
        <v>3.5390000000000001</v>
      </c>
      <c r="E3015" s="631"/>
      <c r="F3015" s="631">
        <f t="shared" si="111"/>
        <v>20.179000000000002</v>
      </c>
      <c r="G3015" s="631"/>
      <c r="H3015" s="993">
        <v>19.631900000000002</v>
      </c>
      <c r="I3015" s="96">
        <v>4.16</v>
      </c>
      <c r="J3015" s="308"/>
      <c r="K3015" s="789">
        <f t="shared" si="112"/>
        <v>23.791900000000002</v>
      </c>
      <c r="L3015" s="789"/>
      <c r="M3015" s="789"/>
      <c r="N3015" s="789"/>
      <c r="O3015" s="789"/>
      <c r="P3015" s="789"/>
      <c r="Q3015" s="789"/>
      <c r="R3015" s="789"/>
      <c r="S3015" s="631">
        <v>0</v>
      </c>
      <c r="T3015" s="997">
        <v>0</v>
      </c>
      <c r="U3015" s="395">
        <v>0</v>
      </c>
      <c r="V3015" s="631">
        <v>0</v>
      </c>
      <c r="W3015" s="631">
        <v>1.875</v>
      </c>
      <c r="X3015" s="631" t="s">
        <v>109</v>
      </c>
      <c r="Y3015" s="592">
        <f t="shared" si="113"/>
        <v>22.054000000000002</v>
      </c>
      <c r="Z3015" s="631" t="s">
        <v>109</v>
      </c>
      <c r="AA3015" s="631">
        <v>4</v>
      </c>
      <c r="AB3015" s="631">
        <v>341.2</v>
      </c>
      <c r="AC3015" s="631">
        <v>0</v>
      </c>
      <c r="AD3015" s="631">
        <v>0</v>
      </c>
      <c r="AE3015" s="631"/>
      <c r="AF3015" s="631">
        <v>354</v>
      </c>
      <c r="AG3015" s="631">
        <v>0.1</v>
      </c>
      <c r="AH3015" s="631"/>
      <c r="AI3015" s="631"/>
      <c r="AJ3015" s="991">
        <v>0</v>
      </c>
      <c r="AL3015" s="21"/>
      <c r="AM3015" s="21"/>
    </row>
    <row r="3016" spans="1:39" x14ac:dyDescent="0.2">
      <c r="A3016" s="988">
        <v>39532</v>
      </c>
      <c r="B3016" s="631">
        <v>17.38</v>
      </c>
      <c r="C3016" s="631"/>
      <c r="D3016" s="631">
        <v>3.4209999999999998</v>
      </c>
      <c r="E3016" s="631"/>
      <c r="F3016" s="631">
        <f t="shared" si="111"/>
        <v>20.800999999999998</v>
      </c>
      <c r="G3016" s="631"/>
      <c r="H3016" s="993">
        <v>19</v>
      </c>
      <c r="I3016" s="96">
        <v>4.04</v>
      </c>
      <c r="J3016" s="308"/>
      <c r="K3016" s="789">
        <f t="shared" si="112"/>
        <v>23.04</v>
      </c>
      <c r="L3016" s="789"/>
      <c r="M3016" s="789"/>
      <c r="N3016" s="789"/>
      <c r="O3016" s="789"/>
      <c r="P3016" s="789"/>
      <c r="Q3016" s="789"/>
      <c r="R3016" s="789"/>
      <c r="S3016" s="631">
        <v>0</v>
      </c>
      <c r="T3016" s="997">
        <v>0</v>
      </c>
      <c r="U3016" s="395">
        <v>0</v>
      </c>
      <c r="V3016" s="631">
        <v>0</v>
      </c>
      <c r="W3016" s="631">
        <v>1.87</v>
      </c>
      <c r="X3016" s="631" t="s">
        <v>109</v>
      </c>
      <c r="Y3016" s="592">
        <f t="shared" si="113"/>
        <v>22.670999999999999</v>
      </c>
      <c r="Z3016" s="631" t="s">
        <v>109</v>
      </c>
      <c r="AA3016" s="631">
        <v>1</v>
      </c>
      <c r="AB3016" s="631">
        <v>341.2</v>
      </c>
      <c r="AC3016" s="631">
        <v>0</v>
      </c>
      <c r="AD3016" s="631">
        <v>0</v>
      </c>
      <c r="AE3016" s="631"/>
      <c r="AF3016" s="592">
        <v>354</v>
      </c>
      <c r="AG3016" s="592">
        <v>0</v>
      </c>
      <c r="AH3016" s="592"/>
      <c r="AI3016" s="592"/>
      <c r="AJ3016" s="991">
        <v>0</v>
      </c>
    </row>
    <row r="3017" spans="1:39" x14ac:dyDescent="0.2">
      <c r="A3017" s="988">
        <v>39533</v>
      </c>
      <c r="B3017" s="631">
        <v>15.97</v>
      </c>
      <c r="C3017" s="631"/>
      <c r="D3017" s="631">
        <v>4.0579999999999998</v>
      </c>
      <c r="E3017" s="631"/>
      <c r="F3017" s="631">
        <f t="shared" si="111"/>
        <v>20.027999999999999</v>
      </c>
      <c r="G3017" s="631"/>
      <c r="H3017" s="993">
        <v>19.87</v>
      </c>
      <c r="I3017" s="96">
        <v>5.12</v>
      </c>
      <c r="J3017" s="308"/>
      <c r="K3017" s="789">
        <f t="shared" si="112"/>
        <v>24.990000000000002</v>
      </c>
      <c r="L3017" s="789"/>
      <c r="M3017" s="789"/>
      <c r="N3017" s="789"/>
      <c r="O3017" s="789"/>
      <c r="P3017" s="789"/>
      <c r="Q3017" s="789"/>
      <c r="R3017" s="789"/>
      <c r="S3017" s="631">
        <v>0</v>
      </c>
      <c r="T3017" s="997">
        <v>0</v>
      </c>
      <c r="U3017" s="395">
        <v>0</v>
      </c>
      <c r="V3017" s="631">
        <v>0</v>
      </c>
      <c r="W3017" s="631">
        <v>1.9359999999999999</v>
      </c>
      <c r="X3017" s="631" t="s">
        <v>109</v>
      </c>
      <c r="Y3017" s="592">
        <f t="shared" si="113"/>
        <v>21.963999999999999</v>
      </c>
      <c r="Z3017" s="631" t="s">
        <v>109</v>
      </c>
      <c r="AA3017" s="631" t="s">
        <v>109</v>
      </c>
      <c r="AB3017" s="631">
        <v>341.1</v>
      </c>
      <c r="AC3017" s="631">
        <v>0</v>
      </c>
      <c r="AD3017" s="631">
        <v>0</v>
      </c>
      <c r="AE3017" s="631"/>
      <c r="AF3017" s="592">
        <v>354.15</v>
      </c>
      <c r="AG3017" s="592">
        <v>0</v>
      </c>
      <c r="AH3017" s="592"/>
      <c r="AI3017" s="592"/>
      <c r="AJ3017" s="991">
        <v>0</v>
      </c>
    </row>
    <row r="3018" spans="1:39" x14ac:dyDescent="0.2">
      <c r="A3018" s="988">
        <v>39534</v>
      </c>
      <c r="B3018" s="631">
        <v>17</v>
      </c>
      <c r="C3018" s="631"/>
      <c r="D3018" s="631">
        <v>3.9159999999999999</v>
      </c>
      <c r="E3018" s="631"/>
      <c r="F3018" s="631">
        <f t="shared" si="111"/>
        <v>20.916</v>
      </c>
      <c r="G3018" s="631"/>
      <c r="H3018" s="993">
        <v>21.23</v>
      </c>
      <c r="I3018" s="96">
        <v>5.7</v>
      </c>
      <c r="J3018" s="308"/>
      <c r="K3018" s="789">
        <f t="shared" si="112"/>
        <v>26.93</v>
      </c>
      <c r="L3018" s="789"/>
      <c r="M3018" s="789"/>
      <c r="N3018" s="789"/>
      <c r="O3018" s="789"/>
      <c r="P3018" s="789"/>
      <c r="Q3018" s="789"/>
      <c r="R3018" s="789"/>
      <c r="S3018" s="631">
        <v>0</v>
      </c>
      <c r="T3018" s="997">
        <v>0</v>
      </c>
      <c r="U3018" s="395">
        <v>0</v>
      </c>
      <c r="V3018" s="631">
        <v>0</v>
      </c>
      <c r="W3018" s="631">
        <v>1.8720000000000001</v>
      </c>
      <c r="X3018" s="631" t="s">
        <v>109</v>
      </c>
      <c r="Y3018" s="592">
        <f t="shared" si="113"/>
        <v>22.788</v>
      </c>
      <c r="Z3018" s="631" t="s">
        <v>109</v>
      </c>
      <c r="AA3018" s="631" t="s">
        <v>109</v>
      </c>
      <c r="AB3018" s="631">
        <v>341</v>
      </c>
      <c r="AC3018" s="631">
        <v>0</v>
      </c>
      <c r="AD3018" s="631">
        <v>0</v>
      </c>
      <c r="AE3018" s="631"/>
      <c r="AF3018" s="592">
        <v>354.2</v>
      </c>
      <c r="AG3018" s="592">
        <v>0</v>
      </c>
      <c r="AH3018" s="592"/>
      <c r="AI3018" s="592"/>
      <c r="AJ3018" s="991">
        <v>0</v>
      </c>
    </row>
    <row r="3019" spans="1:39" x14ac:dyDescent="0.2">
      <c r="A3019" s="988">
        <v>39535</v>
      </c>
      <c r="B3019" s="631">
        <v>18.14</v>
      </c>
      <c r="C3019" s="631"/>
      <c r="D3019" s="631">
        <v>3.319</v>
      </c>
      <c r="E3019" s="631"/>
      <c r="F3019" s="631">
        <f t="shared" si="111"/>
        <v>21.459</v>
      </c>
      <c r="G3019" s="631"/>
      <c r="H3019" s="993">
        <v>20</v>
      </c>
      <c r="I3019" s="96">
        <v>3.86</v>
      </c>
      <c r="J3019" s="308"/>
      <c r="K3019" s="789">
        <f t="shared" si="112"/>
        <v>23.86</v>
      </c>
      <c r="L3019" s="789"/>
      <c r="M3019" s="789"/>
      <c r="N3019" s="789"/>
      <c r="O3019" s="789"/>
      <c r="P3019" s="789"/>
      <c r="Q3019" s="789"/>
      <c r="R3019" s="789"/>
      <c r="S3019" s="631">
        <v>0</v>
      </c>
      <c r="T3019" s="997">
        <v>0</v>
      </c>
      <c r="U3019" s="395">
        <v>0</v>
      </c>
      <c r="V3019" s="631">
        <v>0</v>
      </c>
      <c r="W3019" s="631">
        <v>1.869</v>
      </c>
      <c r="X3019" s="631" t="s">
        <v>109</v>
      </c>
      <c r="Y3019" s="592">
        <f t="shared" si="113"/>
        <v>23.327999999999999</v>
      </c>
      <c r="Z3019" s="631" t="s">
        <v>109</v>
      </c>
      <c r="AA3019" s="631" t="s">
        <v>109</v>
      </c>
      <c r="AB3019" s="631">
        <v>341</v>
      </c>
      <c r="AC3019" s="631">
        <v>0</v>
      </c>
      <c r="AD3019" s="631">
        <v>0</v>
      </c>
      <c r="AE3019" s="631"/>
      <c r="AF3019" s="592">
        <v>354.3</v>
      </c>
      <c r="AG3019" s="592">
        <v>0.1</v>
      </c>
      <c r="AH3019" s="592"/>
      <c r="AI3019" s="592"/>
      <c r="AJ3019" s="991">
        <v>0</v>
      </c>
    </row>
    <row r="3020" spans="1:39" x14ac:dyDescent="0.2">
      <c r="A3020" s="988">
        <v>39536</v>
      </c>
      <c r="B3020" s="592">
        <v>16.78</v>
      </c>
      <c r="C3020" s="592"/>
      <c r="D3020" s="592">
        <v>2.9089999999999998</v>
      </c>
      <c r="E3020" s="592"/>
      <c r="F3020" s="592">
        <f t="shared" si="111"/>
        <v>19.689</v>
      </c>
      <c r="G3020" s="592"/>
      <c r="H3020" s="993">
        <v>19.2</v>
      </c>
      <c r="I3020" s="96">
        <v>3.9</v>
      </c>
      <c r="J3020" s="308"/>
      <c r="K3020" s="789">
        <f t="shared" si="112"/>
        <v>23.099999999999998</v>
      </c>
      <c r="L3020" s="789"/>
      <c r="M3020" s="789"/>
      <c r="N3020" s="789"/>
      <c r="O3020" s="789"/>
      <c r="P3020" s="789"/>
      <c r="Q3020" s="789"/>
      <c r="R3020" s="789"/>
      <c r="S3020" s="592">
        <v>0</v>
      </c>
      <c r="T3020" s="990">
        <v>0</v>
      </c>
      <c r="U3020" s="473">
        <v>0</v>
      </c>
      <c r="V3020" s="592">
        <v>0</v>
      </c>
      <c r="W3020" s="631">
        <v>1.86</v>
      </c>
      <c r="X3020" s="631" t="s">
        <v>109</v>
      </c>
      <c r="Y3020" s="592">
        <f t="shared" si="113"/>
        <v>21.548999999999999</v>
      </c>
      <c r="Z3020" s="631" t="s">
        <v>109</v>
      </c>
      <c r="AA3020" s="631" t="s">
        <v>109</v>
      </c>
      <c r="AB3020" s="592">
        <v>341.1</v>
      </c>
      <c r="AC3020" s="592">
        <v>0.05</v>
      </c>
      <c r="AD3020" s="592">
        <v>0</v>
      </c>
      <c r="AE3020" s="592"/>
      <c r="AF3020" s="592">
        <v>354.4</v>
      </c>
      <c r="AG3020" s="592">
        <v>0.2</v>
      </c>
      <c r="AH3020" s="592"/>
      <c r="AI3020" s="592"/>
      <c r="AJ3020" s="991">
        <v>0</v>
      </c>
    </row>
    <row r="3021" spans="1:39" x14ac:dyDescent="0.2">
      <c r="A3021" s="988">
        <v>39537</v>
      </c>
      <c r="B3021" s="592">
        <v>16.100000000000001</v>
      </c>
      <c r="C3021" s="592"/>
      <c r="D3021" s="592">
        <v>2.6240000000000001</v>
      </c>
      <c r="E3021" s="592"/>
      <c r="F3021" s="592">
        <f t="shared" si="111"/>
        <v>18.724</v>
      </c>
      <c r="G3021" s="592"/>
      <c r="H3021" s="993">
        <v>18</v>
      </c>
      <c r="I3021" s="96">
        <v>3.61</v>
      </c>
      <c r="J3021" s="308"/>
      <c r="K3021" s="789">
        <f t="shared" si="112"/>
        <v>21.61</v>
      </c>
      <c r="L3021" s="789"/>
      <c r="M3021" s="789"/>
      <c r="N3021" s="789"/>
      <c r="O3021" s="789"/>
      <c r="P3021" s="789"/>
      <c r="Q3021" s="789"/>
      <c r="R3021" s="789"/>
      <c r="S3021" s="592">
        <v>0</v>
      </c>
      <c r="T3021" s="990">
        <v>0</v>
      </c>
      <c r="U3021" s="473">
        <v>0</v>
      </c>
      <c r="V3021" s="592">
        <v>0</v>
      </c>
      <c r="W3021" s="631">
        <v>1.9239999999999999</v>
      </c>
      <c r="X3021" s="631" t="s">
        <v>109</v>
      </c>
      <c r="Y3021" s="592">
        <f t="shared" si="113"/>
        <v>20.648</v>
      </c>
      <c r="Z3021" s="631" t="s">
        <v>109</v>
      </c>
      <c r="AA3021" s="631" t="s">
        <v>109</v>
      </c>
      <c r="AB3021" s="592">
        <v>341.1</v>
      </c>
      <c r="AC3021" s="592">
        <v>0.17</v>
      </c>
      <c r="AD3021" s="592">
        <v>0</v>
      </c>
      <c r="AE3021" s="592"/>
      <c r="AF3021" s="592">
        <v>354.6</v>
      </c>
      <c r="AG3021" s="592">
        <v>0.28999999999999998</v>
      </c>
      <c r="AH3021" s="592"/>
      <c r="AI3021" s="592"/>
      <c r="AJ3021" s="991">
        <v>0</v>
      </c>
    </row>
    <row r="3022" spans="1:39" x14ac:dyDescent="0.2">
      <c r="A3022" s="988">
        <v>39538</v>
      </c>
      <c r="B3022" s="592">
        <v>16.239999999999998</v>
      </c>
      <c r="C3022" s="592"/>
      <c r="D3022" s="592">
        <v>3.7280000000000002</v>
      </c>
      <c r="E3022" s="592"/>
      <c r="F3022" s="592">
        <f t="shared" si="111"/>
        <v>19.968</v>
      </c>
      <c r="G3022" s="592"/>
      <c r="H3022" s="992">
        <v>17.97</v>
      </c>
      <c r="I3022" s="338">
        <v>4.09</v>
      </c>
      <c r="J3022" s="831"/>
      <c r="K3022" s="789">
        <f t="shared" si="112"/>
        <v>22.06</v>
      </c>
      <c r="L3022" s="789"/>
      <c r="M3022" s="789"/>
      <c r="N3022" s="789"/>
      <c r="O3022" s="789"/>
      <c r="P3022" s="789"/>
      <c r="Q3022" s="789"/>
      <c r="R3022" s="789"/>
      <c r="S3022" s="592">
        <v>0</v>
      </c>
      <c r="T3022" s="990">
        <v>0</v>
      </c>
      <c r="U3022" s="473">
        <v>0</v>
      </c>
      <c r="V3022" s="592">
        <v>0</v>
      </c>
      <c r="W3022" s="631">
        <v>1.81</v>
      </c>
      <c r="X3022" s="631" t="s">
        <v>109</v>
      </c>
      <c r="Y3022" s="592">
        <f t="shared" si="113"/>
        <v>21.777999999999999</v>
      </c>
      <c r="Z3022" s="631" t="s">
        <v>109</v>
      </c>
      <c r="AA3022" s="631" t="s">
        <v>109</v>
      </c>
      <c r="AB3022" s="592">
        <v>342.2</v>
      </c>
      <c r="AC3022" s="592">
        <v>0.72</v>
      </c>
      <c r="AD3022" s="592">
        <v>0</v>
      </c>
      <c r="AE3022" s="592"/>
      <c r="AF3022" s="592">
        <v>355.4</v>
      </c>
      <c r="AG3022" s="592">
        <v>0.98</v>
      </c>
      <c r="AH3022" s="592"/>
      <c r="AI3022" s="592"/>
      <c r="AJ3022" s="991">
        <v>0</v>
      </c>
    </row>
    <row r="3023" spans="1:39" x14ac:dyDescent="0.2">
      <c r="A3023" s="988">
        <v>39539</v>
      </c>
      <c r="B3023" s="592">
        <v>18.09</v>
      </c>
      <c r="C3023" s="592"/>
      <c r="D3023" s="592">
        <v>3.6110000000000002</v>
      </c>
      <c r="E3023" s="592"/>
      <c r="F3023" s="592">
        <f t="shared" si="111"/>
        <v>21.701000000000001</v>
      </c>
      <c r="G3023" s="592"/>
      <c r="H3023" s="989">
        <v>16.37</v>
      </c>
      <c r="I3023" s="308">
        <v>4.24</v>
      </c>
      <c r="J3023" s="308"/>
      <c r="K3023" s="789">
        <f>H3023+I3023</f>
        <v>20.61</v>
      </c>
      <c r="L3023" s="789"/>
      <c r="M3023" s="789"/>
      <c r="N3023" s="789"/>
      <c r="O3023" s="789"/>
      <c r="P3023" s="789"/>
      <c r="Q3023" s="789"/>
      <c r="R3023" s="789"/>
      <c r="S3023" s="592">
        <v>0</v>
      </c>
      <c r="T3023" s="990">
        <v>0</v>
      </c>
      <c r="U3023" s="473">
        <v>0</v>
      </c>
      <c r="V3023" s="592">
        <v>0</v>
      </c>
      <c r="W3023" s="631">
        <v>0.14399999999999999</v>
      </c>
      <c r="X3023" s="631">
        <v>0</v>
      </c>
      <c r="Y3023" s="592">
        <f t="shared" ref="Y3023:Y3052" si="114">+F3023-S3023-T3023-U3023-V3023+W3023+X3023</f>
        <v>21.844999999999999</v>
      </c>
      <c r="Z3023" s="631" t="s">
        <v>109</v>
      </c>
      <c r="AA3023" s="631">
        <v>4</v>
      </c>
      <c r="AB3023" s="592">
        <v>341.9</v>
      </c>
      <c r="AC3023" s="592">
        <v>0.04</v>
      </c>
      <c r="AD3023" s="592">
        <v>0</v>
      </c>
      <c r="AE3023" s="592"/>
      <c r="AF3023" s="631">
        <v>355.6</v>
      </c>
      <c r="AG3023" s="631">
        <v>0</v>
      </c>
      <c r="AH3023" s="631"/>
      <c r="AI3023" s="631"/>
      <c r="AJ3023" s="991">
        <v>0</v>
      </c>
    </row>
    <row r="3024" spans="1:39" x14ac:dyDescent="0.2">
      <c r="A3024" s="988">
        <v>39540</v>
      </c>
      <c r="B3024" s="592">
        <v>18.739999999999998</v>
      </c>
      <c r="C3024" s="592"/>
      <c r="D3024" s="592">
        <v>2.93</v>
      </c>
      <c r="E3024" s="592"/>
      <c r="F3024" s="592">
        <f t="shared" si="111"/>
        <v>21.669999999999998</v>
      </c>
      <c r="G3024" s="592"/>
      <c r="H3024" s="992">
        <v>15.49</v>
      </c>
      <c r="I3024" s="96">
        <v>4.24</v>
      </c>
      <c r="J3024" s="308"/>
      <c r="K3024" s="789">
        <f t="shared" ref="K3024:K3052" si="115">H3024+I3024</f>
        <v>19.73</v>
      </c>
      <c r="L3024" s="789"/>
      <c r="M3024" s="789"/>
      <c r="N3024" s="789"/>
      <c r="O3024" s="789"/>
      <c r="P3024" s="789"/>
      <c r="Q3024" s="789"/>
      <c r="R3024" s="789"/>
      <c r="S3024" s="592">
        <v>0</v>
      </c>
      <c r="T3024" s="990">
        <v>0</v>
      </c>
      <c r="U3024" s="473">
        <v>0</v>
      </c>
      <c r="V3024" s="592">
        <v>0</v>
      </c>
      <c r="W3024" s="999">
        <v>2.2050000000000001</v>
      </c>
      <c r="X3024" s="631">
        <v>0</v>
      </c>
      <c r="Y3024" s="592">
        <f t="shared" si="114"/>
        <v>23.875</v>
      </c>
      <c r="Z3024" s="631" t="s">
        <v>109</v>
      </c>
      <c r="AA3024" s="631">
        <v>4</v>
      </c>
      <c r="AB3024" s="592">
        <v>341.6</v>
      </c>
      <c r="AC3024" s="592">
        <v>0</v>
      </c>
      <c r="AD3024" s="592">
        <v>0</v>
      </c>
      <c r="AE3024" s="592"/>
      <c r="AF3024" s="631">
        <v>355.4</v>
      </c>
      <c r="AG3024" s="631">
        <v>0</v>
      </c>
      <c r="AH3024" s="631"/>
      <c r="AI3024" s="631"/>
      <c r="AJ3024" s="991">
        <v>0</v>
      </c>
    </row>
    <row r="3025" spans="1:36" x14ac:dyDescent="0.2">
      <c r="A3025" s="988">
        <v>39541</v>
      </c>
      <c r="B3025" s="993">
        <v>17.98</v>
      </c>
      <c r="C3025" s="993"/>
      <c r="D3025" s="592">
        <v>4.2699999999999996</v>
      </c>
      <c r="E3025" s="592"/>
      <c r="F3025" s="592">
        <f t="shared" si="111"/>
        <v>22.25</v>
      </c>
      <c r="G3025" s="592"/>
      <c r="H3025" s="992">
        <v>17.920000000000002</v>
      </c>
      <c r="I3025" s="96">
        <v>5.56</v>
      </c>
      <c r="J3025" s="308"/>
      <c r="K3025" s="789">
        <f t="shared" si="115"/>
        <v>23.48</v>
      </c>
      <c r="L3025" s="789"/>
      <c r="M3025" s="789"/>
      <c r="N3025" s="789"/>
      <c r="O3025" s="789"/>
      <c r="P3025" s="789"/>
      <c r="Q3025" s="789"/>
      <c r="R3025" s="789"/>
      <c r="S3025" s="592">
        <v>0</v>
      </c>
      <c r="T3025" s="990">
        <v>0</v>
      </c>
      <c r="U3025" s="473">
        <v>0</v>
      </c>
      <c r="V3025" s="592">
        <v>0</v>
      </c>
      <c r="W3025" s="999">
        <v>1.8280000000000001</v>
      </c>
      <c r="X3025" s="631">
        <v>0</v>
      </c>
      <c r="Y3025" s="592">
        <f t="shared" si="114"/>
        <v>24.077999999999999</v>
      </c>
      <c r="Z3025" s="631" t="s">
        <v>109</v>
      </c>
      <c r="AA3025" s="631">
        <v>4</v>
      </c>
      <c r="AB3025" s="592">
        <v>341.6</v>
      </c>
      <c r="AC3025" s="592">
        <v>0.11</v>
      </c>
      <c r="AD3025" s="592">
        <v>0</v>
      </c>
      <c r="AE3025" s="592"/>
      <c r="AF3025" s="592">
        <v>355.4</v>
      </c>
      <c r="AG3025" s="592">
        <v>0.5</v>
      </c>
      <c r="AH3025" s="592"/>
      <c r="AI3025" s="592"/>
      <c r="AJ3025" s="991">
        <v>0</v>
      </c>
    </row>
    <row r="3026" spans="1:36" x14ac:dyDescent="0.2">
      <c r="A3026" s="988">
        <v>39542</v>
      </c>
      <c r="B3026" s="592">
        <v>18.170000000000002</v>
      </c>
      <c r="C3026" s="592"/>
      <c r="D3026" s="592">
        <v>3.58</v>
      </c>
      <c r="E3026" s="592"/>
      <c r="F3026" s="592">
        <f t="shared" si="111"/>
        <v>21.75</v>
      </c>
      <c r="G3026" s="592"/>
      <c r="H3026" s="992">
        <v>16.559999999999999</v>
      </c>
      <c r="I3026" s="96">
        <v>5.2</v>
      </c>
      <c r="J3026" s="308"/>
      <c r="K3026" s="789">
        <f t="shared" si="115"/>
        <v>21.759999999999998</v>
      </c>
      <c r="L3026" s="789"/>
      <c r="M3026" s="789"/>
      <c r="N3026" s="789"/>
      <c r="O3026" s="789"/>
      <c r="P3026" s="789"/>
      <c r="Q3026" s="789"/>
      <c r="R3026" s="789"/>
      <c r="S3026" s="592">
        <v>0</v>
      </c>
      <c r="T3026" s="990">
        <v>0</v>
      </c>
      <c r="U3026" s="473">
        <v>0</v>
      </c>
      <c r="V3026" s="592">
        <v>0</v>
      </c>
      <c r="W3026" s="631">
        <v>0</v>
      </c>
      <c r="X3026" s="631">
        <v>0</v>
      </c>
      <c r="Y3026" s="592">
        <f t="shared" si="114"/>
        <v>21.75</v>
      </c>
      <c r="Z3026" s="631" t="s">
        <v>109</v>
      </c>
      <c r="AA3026" s="631">
        <v>4</v>
      </c>
      <c r="AB3026" s="631">
        <v>343</v>
      </c>
      <c r="AC3026" s="631">
        <v>1.03</v>
      </c>
      <c r="AD3026" s="631">
        <v>0</v>
      </c>
      <c r="AE3026" s="631"/>
      <c r="AF3026" s="631">
        <v>355.8</v>
      </c>
      <c r="AG3026" s="631">
        <v>0.64</v>
      </c>
      <c r="AH3026" s="631"/>
      <c r="AI3026" s="631"/>
      <c r="AJ3026" s="991">
        <v>0</v>
      </c>
    </row>
    <row r="3027" spans="1:36" x14ac:dyDescent="0.2">
      <c r="A3027" s="988">
        <v>39543</v>
      </c>
      <c r="B3027" s="592">
        <v>17.59</v>
      </c>
      <c r="C3027" s="592"/>
      <c r="D3027" s="592">
        <v>4.62</v>
      </c>
      <c r="E3027" s="592"/>
      <c r="F3027" s="592">
        <f t="shared" si="111"/>
        <v>22.21</v>
      </c>
      <c r="G3027" s="592"/>
      <c r="H3027" s="993">
        <v>14.97</v>
      </c>
      <c r="I3027" s="96">
        <v>6.05</v>
      </c>
      <c r="J3027" s="308"/>
      <c r="K3027" s="789">
        <f t="shared" si="115"/>
        <v>21.02</v>
      </c>
      <c r="L3027" s="789"/>
      <c r="M3027" s="789"/>
      <c r="N3027" s="789"/>
      <c r="O3027" s="789"/>
      <c r="P3027" s="789"/>
      <c r="Q3027" s="789"/>
      <c r="R3027" s="789"/>
      <c r="S3027" s="592">
        <v>0</v>
      </c>
      <c r="T3027" s="990">
        <v>0</v>
      </c>
      <c r="U3027" s="473">
        <v>0</v>
      </c>
      <c r="V3027" s="592">
        <v>0</v>
      </c>
      <c r="W3027" s="631">
        <v>0</v>
      </c>
      <c r="X3027" s="631">
        <v>0</v>
      </c>
      <c r="Y3027" s="592">
        <f t="shared" si="114"/>
        <v>22.21</v>
      </c>
      <c r="Z3027" s="631" t="s">
        <v>109</v>
      </c>
      <c r="AA3027" s="631">
        <v>1</v>
      </c>
      <c r="AB3027" s="631">
        <v>342.5</v>
      </c>
      <c r="AC3027" s="631">
        <v>0.05</v>
      </c>
      <c r="AD3027" s="631">
        <v>0</v>
      </c>
      <c r="AE3027" s="631"/>
      <c r="AF3027" s="631">
        <v>355.6</v>
      </c>
      <c r="AG3027" s="631">
        <v>0.24</v>
      </c>
      <c r="AH3027" s="631"/>
      <c r="AI3027" s="631"/>
      <c r="AJ3027" s="991">
        <v>0</v>
      </c>
    </row>
    <row r="3028" spans="1:36" x14ac:dyDescent="0.2">
      <c r="A3028" s="988">
        <v>39544</v>
      </c>
      <c r="B3028" s="592">
        <v>17.45</v>
      </c>
      <c r="C3028" s="592"/>
      <c r="D3028" s="592">
        <v>3.91</v>
      </c>
      <c r="E3028" s="592"/>
      <c r="F3028" s="592">
        <f t="shared" si="111"/>
        <v>21.36</v>
      </c>
      <c r="G3028" s="592"/>
      <c r="H3028" s="993">
        <v>17.52</v>
      </c>
      <c r="I3028" s="96">
        <v>5.51</v>
      </c>
      <c r="J3028" s="308"/>
      <c r="K3028" s="789">
        <f t="shared" si="115"/>
        <v>23.03</v>
      </c>
      <c r="L3028" s="789"/>
      <c r="M3028" s="789"/>
      <c r="N3028" s="789"/>
      <c r="O3028" s="789"/>
      <c r="P3028" s="789"/>
      <c r="Q3028" s="789"/>
      <c r="R3028" s="789"/>
      <c r="S3028" s="592">
        <v>0</v>
      </c>
      <c r="T3028" s="990">
        <v>0</v>
      </c>
      <c r="U3028" s="473">
        <v>0</v>
      </c>
      <c r="V3028" s="592">
        <v>0</v>
      </c>
      <c r="W3028" s="631">
        <v>0</v>
      </c>
      <c r="X3028" s="631">
        <v>0</v>
      </c>
      <c r="Y3028" s="592">
        <f t="shared" si="114"/>
        <v>21.36</v>
      </c>
      <c r="Z3028" s="631" t="s">
        <v>109</v>
      </c>
      <c r="AA3028" s="631">
        <v>3</v>
      </c>
      <c r="AB3028" s="592">
        <v>341.9</v>
      </c>
      <c r="AC3028" s="592">
        <v>0</v>
      </c>
      <c r="AD3028" s="592">
        <v>0</v>
      </c>
      <c r="AE3028" s="592"/>
      <c r="AF3028" s="592">
        <v>355.7</v>
      </c>
      <c r="AG3028" s="592">
        <v>0.1</v>
      </c>
      <c r="AH3028" s="592"/>
      <c r="AI3028" s="592"/>
      <c r="AJ3028" s="991">
        <v>0</v>
      </c>
    </row>
    <row r="3029" spans="1:36" x14ac:dyDescent="0.2">
      <c r="A3029" s="988">
        <v>39545</v>
      </c>
      <c r="B3029" s="592">
        <v>19.32</v>
      </c>
      <c r="C3029" s="592"/>
      <c r="D3029" s="592">
        <v>1.96</v>
      </c>
      <c r="E3029" s="592"/>
      <c r="F3029" s="592">
        <f t="shared" si="111"/>
        <v>21.28</v>
      </c>
      <c r="G3029" s="592"/>
      <c r="H3029" s="993">
        <v>16.52</v>
      </c>
      <c r="I3029" s="96">
        <v>5.07</v>
      </c>
      <c r="J3029" s="308"/>
      <c r="K3029" s="789">
        <f t="shared" si="115"/>
        <v>21.59</v>
      </c>
      <c r="L3029" s="789"/>
      <c r="M3029" s="789"/>
      <c r="N3029" s="789"/>
      <c r="O3029" s="789"/>
      <c r="P3029" s="789"/>
      <c r="Q3029" s="789"/>
      <c r="R3029" s="789"/>
      <c r="S3029" s="592">
        <v>0</v>
      </c>
      <c r="T3029" s="990">
        <v>0</v>
      </c>
      <c r="U3029" s="473">
        <v>0</v>
      </c>
      <c r="V3029" s="592">
        <v>0</v>
      </c>
      <c r="W3029" s="631">
        <v>0</v>
      </c>
      <c r="X3029" s="631">
        <v>0</v>
      </c>
      <c r="Y3029" s="592">
        <f t="shared" si="114"/>
        <v>21.28</v>
      </c>
      <c r="Z3029" s="631" t="s">
        <v>109</v>
      </c>
      <c r="AA3029" s="631">
        <v>4</v>
      </c>
      <c r="AB3029" s="592">
        <v>341.6</v>
      </c>
      <c r="AC3029" s="592">
        <v>0</v>
      </c>
      <c r="AD3029" s="592">
        <v>0</v>
      </c>
      <c r="AE3029" s="592"/>
      <c r="AF3029" s="592">
        <v>355.5</v>
      </c>
      <c r="AG3029" s="592">
        <v>0</v>
      </c>
      <c r="AH3029" s="592"/>
      <c r="AI3029" s="592"/>
      <c r="AJ3029" s="991">
        <v>0</v>
      </c>
    </row>
    <row r="3030" spans="1:36" x14ac:dyDescent="0.2">
      <c r="A3030" s="988">
        <v>39546</v>
      </c>
      <c r="B3030" s="631">
        <v>21.26</v>
      </c>
      <c r="C3030" s="631"/>
      <c r="D3030" s="592">
        <v>2.4</v>
      </c>
      <c r="E3030" s="592"/>
      <c r="F3030" s="592">
        <f t="shared" si="111"/>
        <v>23.66</v>
      </c>
      <c r="G3030" s="592"/>
      <c r="H3030" s="993">
        <v>20.51</v>
      </c>
      <c r="I3030" s="96">
        <v>5.31</v>
      </c>
      <c r="J3030" s="308"/>
      <c r="K3030" s="789">
        <f t="shared" si="115"/>
        <v>25.82</v>
      </c>
      <c r="L3030" s="789"/>
      <c r="M3030" s="789"/>
      <c r="N3030" s="789"/>
      <c r="O3030" s="789"/>
      <c r="P3030" s="789"/>
      <c r="Q3030" s="789"/>
      <c r="R3030" s="789"/>
      <c r="S3030" s="592">
        <v>0</v>
      </c>
      <c r="T3030" s="990">
        <v>0</v>
      </c>
      <c r="U3030" s="473">
        <v>0</v>
      </c>
      <c r="V3030" s="592">
        <v>0</v>
      </c>
      <c r="W3030" s="631">
        <v>0</v>
      </c>
      <c r="X3030" s="631">
        <v>0</v>
      </c>
      <c r="Y3030" s="592">
        <f t="shared" si="114"/>
        <v>23.66</v>
      </c>
      <c r="Z3030" s="631" t="s">
        <v>109</v>
      </c>
      <c r="AA3030" s="631">
        <v>4</v>
      </c>
      <c r="AB3030" s="592">
        <v>341.5</v>
      </c>
      <c r="AC3030" s="592">
        <v>0</v>
      </c>
      <c r="AD3030" s="592">
        <v>0</v>
      </c>
      <c r="AE3030" s="592"/>
      <c r="AF3030" s="592">
        <v>355.4</v>
      </c>
      <c r="AG3030" s="592">
        <v>0</v>
      </c>
      <c r="AH3030" s="592"/>
      <c r="AI3030" s="592"/>
      <c r="AJ3030" s="991">
        <v>0</v>
      </c>
    </row>
    <row r="3031" spans="1:36" x14ac:dyDescent="0.2">
      <c r="A3031" s="988">
        <v>39547</v>
      </c>
      <c r="B3031" s="592">
        <v>19.809999999999999</v>
      </c>
      <c r="C3031" s="592"/>
      <c r="D3031" s="592">
        <v>3.69</v>
      </c>
      <c r="E3031" s="592"/>
      <c r="F3031" s="592">
        <f t="shared" si="111"/>
        <v>23.5</v>
      </c>
      <c r="G3031" s="592"/>
      <c r="H3031" s="993">
        <v>18.16</v>
      </c>
      <c r="I3031" s="96">
        <v>5.5</v>
      </c>
      <c r="J3031" s="308"/>
      <c r="K3031" s="789">
        <f t="shared" si="115"/>
        <v>23.66</v>
      </c>
      <c r="L3031" s="789"/>
      <c r="M3031" s="789"/>
      <c r="N3031" s="789"/>
      <c r="O3031" s="789"/>
      <c r="P3031" s="789"/>
      <c r="Q3031" s="789"/>
      <c r="R3031" s="789"/>
      <c r="S3031" s="592">
        <v>0</v>
      </c>
      <c r="T3031" s="990">
        <v>0</v>
      </c>
      <c r="U3031" s="473">
        <v>0</v>
      </c>
      <c r="V3031" s="592">
        <v>0</v>
      </c>
      <c r="W3031" s="631">
        <v>0</v>
      </c>
      <c r="X3031" s="631">
        <v>0</v>
      </c>
      <c r="Y3031" s="592">
        <f t="shared" si="114"/>
        <v>23.5</v>
      </c>
      <c r="Z3031" s="631" t="s">
        <v>109</v>
      </c>
      <c r="AA3031" s="631">
        <v>4</v>
      </c>
      <c r="AB3031" s="592">
        <v>341.4</v>
      </c>
      <c r="AC3031" s="592">
        <v>0</v>
      </c>
      <c r="AD3031" s="592">
        <v>0</v>
      </c>
      <c r="AE3031" s="592"/>
      <c r="AF3031" s="592">
        <v>355.3</v>
      </c>
      <c r="AG3031" s="592">
        <v>0</v>
      </c>
      <c r="AH3031" s="592"/>
      <c r="AI3031" s="592"/>
      <c r="AJ3031" s="991">
        <v>0</v>
      </c>
    </row>
    <row r="3032" spans="1:36" x14ac:dyDescent="0.2">
      <c r="A3032" s="988">
        <v>39548</v>
      </c>
      <c r="B3032" s="592">
        <v>20.03</v>
      </c>
      <c r="C3032" s="592"/>
      <c r="D3032" s="631">
        <v>3.66</v>
      </c>
      <c r="E3032" s="631"/>
      <c r="F3032" s="592">
        <f t="shared" si="111"/>
        <v>23.69</v>
      </c>
      <c r="G3032" s="592"/>
      <c r="H3032" s="993">
        <v>18.260000000000002</v>
      </c>
      <c r="I3032" s="96">
        <v>5.6</v>
      </c>
      <c r="J3032" s="308"/>
      <c r="K3032" s="789">
        <f t="shared" si="115"/>
        <v>23.86</v>
      </c>
      <c r="L3032" s="789"/>
      <c r="M3032" s="789"/>
      <c r="N3032" s="789"/>
      <c r="O3032" s="789"/>
      <c r="P3032" s="789"/>
      <c r="Q3032" s="789"/>
      <c r="R3032" s="789"/>
      <c r="S3032" s="592">
        <v>0</v>
      </c>
      <c r="T3032" s="990">
        <v>0</v>
      </c>
      <c r="U3032" s="473">
        <v>0</v>
      </c>
      <c r="V3032" s="592">
        <v>0</v>
      </c>
      <c r="W3032" s="631">
        <v>0</v>
      </c>
      <c r="X3032" s="109">
        <v>0.222</v>
      </c>
      <c r="Y3032" s="592">
        <f t="shared" si="114"/>
        <v>23.912000000000003</v>
      </c>
      <c r="Z3032" s="631" t="s">
        <v>109</v>
      </c>
      <c r="AA3032" s="631">
        <v>4</v>
      </c>
      <c r="AB3032" s="631">
        <v>341.4</v>
      </c>
      <c r="AC3032" s="631">
        <v>0</v>
      </c>
      <c r="AD3032" s="631">
        <v>0</v>
      </c>
      <c r="AE3032" s="631"/>
      <c r="AF3032" s="592">
        <v>355.2</v>
      </c>
      <c r="AG3032" s="592">
        <v>0</v>
      </c>
      <c r="AH3032" s="592"/>
      <c r="AI3032" s="592"/>
      <c r="AJ3032" s="991">
        <v>0</v>
      </c>
    </row>
    <row r="3033" spans="1:36" x14ac:dyDescent="0.2">
      <c r="A3033" s="988">
        <v>39549</v>
      </c>
      <c r="B3033" s="592">
        <v>21.11</v>
      </c>
      <c r="C3033" s="592"/>
      <c r="D3033" s="592">
        <v>4.0999999999999996</v>
      </c>
      <c r="E3033" s="592"/>
      <c r="F3033" s="592">
        <f t="shared" si="111"/>
        <v>25.21</v>
      </c>
      <c r="G3033" s="592"/>
      <c r="H3033" s="993">
        <v>19.87</v>
      </c>
      <c r="I3033" s="96">
        <v>6.46</v>
      </c>
      <c r="J3033" s="308"/>
      <c r="K3033" s="789">
        <f t="shared" si="115"/>
        <v>26.330000000000002</v>
      </c>
      <c r="L3033" s="789"/>
      <c r="M3033" s="789"/>
      <c r="N3033" s="789"/>
      <c r="O3033" s="789"/>
      <c r="P3033" s="789"/>
      <c r="Q3033" s="789"/>
      <c r="R3033" s="789"/>
      <c r="S3033" s="592">
        <v>0</v>
      </c>
      <c r="T3033" s="990">
        <v>0</v>
      </c>
      <c r="U3033" s="473">
        <v>0</v>
      </c>
      <c r="V3033" s="592">
        <v>0</v>
      </c>
      <c r="W3033" s="631">
        <v>0</v>
      </c>
      <c r="X3033" s="631">
        <v>0</v>
      </c>
      <c r="Y3033" s="592">
        <f t="shared" si="114"/>
        <v>25.21</v>
      </c>
      <c r="Z3033" s="631" t="s">
        <v>109</v>
      </c>
      <c r="AA3033" s="631">
        <v>4</v>
      </c>
      <c r="AB3033" s="592">
        <v>341.4</v>
      </c>
      <c r="AC3033" s="592">
        <v>0</v>
      </c>
      <c r="AD3033" s="592">
        <v>0</v>
      </c>
      <c r="AE3033" s="592"/>
      <c r="AF3033" s="592">
        <v>355.2</v>
      </c>
      <c r="AG3033" s="592">
        <v>0</v>
      </c>
      <c r="AH3033" s="592"/>
      <c r="AI3033" s="592"/>
      <c r="AJ3033" s="991">
        <v>0</v>
      </c>
    </row>
    <row r="3034" spans="1:36" x14ac:dyDescent="0.2">
      <c r="A3034" s="988">
        <v>39550</v>
      </c>
      <c r="B3034" s="592">
        <v>17.170000000000002</v>
      </c>
      <c r="C3034" s="592"/>
      <c r="D3034" s="592">
        <v>5.492</v>
      </c>
      <c r="E3034" s="592"/>
      <c r="F3034" s="592">
        <f t="shared" si="111"/>
        <v>22.662000000000003</v>
      </c>
      <c r="G3034" s="592"/>
      <c r="H3034" s="993">
        <v>14.9</v>
      </c>
      <c r="I3034" s="96">
        <v>8.0500000000000007</v>
      </c>
      <c r="J3034" s="308"/>
      <c r="K3034" s="789">
        <f t="shared" si="115"/>
        <v>22.950000000000003</v>
      </c>
      <c r="L3034" s="789"/>
      <c r="M3034" s="789"/>
      <c r="N3034" s="789"/>
      <c r="O3034" s="789"/>
      <c r="P3034" s="789"/>
      <c r="Q3034" s="789"/>
      <c r="R3034" s="789"/>
      <c r="S3034" s="592">
        <v>0</v>
      </c>
      <c r="T3034" s="990">
        <v>0</v>
      </c>
      <c r="U3034" s="473">
        <v>0</v>
      </c>
      <c r="V3034" s="592">
        <v>0</v>
      </c>
      <c r="W3034" s="631">
        <v>0</v>
      </c>
      <c r="X3034" s="631">
        <v>0</v>
      </c>
      <c r="Y3034" s="592">
        <f t="shared" si="114"/>
        <v>22.662000000000003</v>
      </c>
      <c r="Z3034" s="631" t="s">
        <v>109</v>
      </c>
      <c r="AA3034" s="631">
        <v>4</v>
      </c>
      <c r="AB3034" s="592">
        <v>341.4</v>
      </c>
      <c r="AC3034" s="592">
        <v>0.11</v>
      </c>
      <c r="AD3034" s="592">
        <v>0</v>
      </c>
      <c r="AE3034" s="592"/>
      <c r="AF3034" s="592">
        <v>355.2</v>
      </c>
      <c r="AG3034" s="592">
        <v>0</v>
      </c>
      <c r="AH3034" s="592"/>
      <c r="AI3034" s="592"/>
      <c r="AJ3034" s="991">
        <v>0</v>
      </c>
    </row>
    <row r="3035" spans="1:36" x14ac:dyDescent="0.2">
      <c r="A3035" s="988">
        <v>39551</v>
      </c>
      <c r="B3035" s="592">
        <v>15.93</v>
      </c>
      <c r="C3035" s="592"/>
      <c r="D3035" s="592">
        <v>6.8</v>
      </c>
      <c r="E3035" s="592"/>
      <c r="F3035" s="592">
        <f t="shared" si="111"/>
        <v>22.73</v>
      </c>
      <c r="G3035" s="592"/>
      <c r="H3035" s="993">
        <v>15.2624</v>
      </c>
      <c r="I3035" s="96">
        <v>9.27</v>
      </c>
      <c r="J3035" s="308"/>
      <c r="K3035" s="789">
        <f t="shared" si="115"/>
        <v>24.532399999999999</v>
      </c>
      <c r="L3035" s="789"/>
      <c r="M3035" s="789"/>
      <c r="N3035" s="789"/>
      <c r="O3035" s="789"/>
      <c r="P3035" s="789"/>
      <c r="Q3035" s="789"/>
      <c r="R3035" s="789"/>
      <c r="S3035" s="592">
        <v>0</v>
      </c>
      <c r="T3035" s="990">
        <v>0</v>
      </c>
      <c r="U3035" s="473">
        <v>0</v>
      </c>
      <c r="V3035" s="592">
        <v>0</v>
      </c>
      <c r="W3035" s="631">
        <v>0</v>
      </c>
      <c r="X3035" s="631">
        <v>0</v>
      </c>
      <c r="Y3035" s="592">
        <f t="shared" si="114"/>
        <v>22.73</v>
      </c>
      <c r="Z3035" s="631" t="s">
        <v>109</v>
      </c>
      <c r="AA3035" s="631">
        <v>1</v>
      </c>
      <c r="AB3035" s="631">
        <v>341.4</v>
      </c>
      <c r="AC3035" s="631">
        <v>0</v>
      </c>
      <c r="AD3035" s="631">
        <v>0</v>
      </c>
      <c r="AE3035" s="631"/>
      <c r="AF3035" s="592">
        <v>355.2</v>
      </c>
      <c r="AG3035" s="592">
        <v>0.26</v>
      </c>
      <c r="AH3035" s="592"/>
      <c r="AI3035" s="592"/>
      <c r="AJ3035" s="991">
        <v>0</v>
      </c>
    </row>
    <row r="3036" spans="1:36" x14ac:dyDescent="0.2">
      <c r="A3036" s="988">
        <v>39552</v>
      </c>
      <c r="B3036" s="592">
        <v>14.9</v>
      </c>
      <c r="C3036" s="592"/>
      <c r="D3036" s="592">
        <v>6.7190000000000003</v>
      </c>
      <c r="E3036" s="592"/>
      <c r="F3036" s="592">
        <f t="shared" si="111"/>
        <v>21.619</v>
      </c>
      <c r="G3036" s="592"/>
      <c r="H3036" s="993">
        <v>15.22</v>
      </c>
      <c r="I3036" s="96">
        <v>9.48</v>
      </c>
      <c r="J3036" s="308"/>
      <c r="K3036" s="789">
        <f t="shared" si="115"/>
        <v>24.700000000000003</v>
      </c>
      <c r="L3036" s="789"/>
      <c r="M3036" s="789"/>
      <c r="N3036" s="789"/>
      <c r="O3036" s="789"/>
      <c r="P3036" s="789"/>
      <c r="Q3036" s="789"/>
      <c r="R3036" s="789"/>
      <c r="S3036" s="592">
        <v>0</v>
      </c>
      <c r="T3036" s="990">
        <v>0</v>
      </c>
      <c r="U3036" s="473">
        <v>0</v>
      </c>
      <c r="V3036" s="592">
        <v>0</v>
      </c>
      <c r="W3036" s="631">
        <v>0</v>
      </c>
      <c r="X3036" s="631">
        <v>0</v>
      </c>
      <c r="Y3036" s="592">
        <f t="shared" si="114"/>
        <v>21.619</v>
      </c>
      <c r="Z3036" s="631" t="s">
        <v>109</v>
      </c>
      <c r="AA3036" s="631">
        <v>0</v>
      </c>
      <c r="AB3036" s="592">
        <v>341.3</v>
      </c>
      <c r="AC3036" s="592">
        <v>0</v>
      </c>
      <c r="AD3036" s="592">
        <v>0</v>
      </c>
      <c r="AE3036" s="592"/>
      <c r="AF3036" s="592">
        <v>355.2</v>
      </c>
      <c r="AG3036" s="592">
        <v>0</v>
      </c>
      <c r="AH3036" s="592"/>
      <c r="AI3036" s="592"/>
      <c r="AJ3036" s="991">
        <v>0</v>
      </c>
    </row>
    <row r="3037" spans="1:36" x14ac:dyDescent="0.2">
      <c r="A3037" s="988">
        <v>39553</v>
      </c>
      <c r="B3037" s="592">
        <v>15.33</v>
      </c>
      <c r="C3037" s="592"/>
      <c r="D3037" s="592">
        <v>7.0389999999999997</v>
      </c>
      <c r="E3037" s="592"/>
      <c r="F3037" s="592">
        <f t="shared" si="111"/>
        <v>22.369</v>
      </c>
      <c r="G3037" s="592"/>
      <c r="H3037" s="993">
        <v>14.23</v>
      </c>
      <c r="I3037" s="96">
        <v>9.7100000000000009</v>
      </c>
      <c r="J3037" s="308"/>
      <c r="K3037" s="789">
        <f t="shared" si="115"/>
        <v>23.94</v>
      </c>
      <c r="L3037" s="789"/>
      <c r="M3037" s="789"/>
      <c r="N3037" s="789"/>
      <c r="O3037" s="789"/>
      <c r="P3037" s="789"/>
      <c r="Q3037" s="789"/>
      <c r="R3037" s="789"/>
      <c r="S3037" s="592">
        <v>0</v>
      </c>
      <c r="T3037" s="990">
        <v>0</v>
      </c>
      <c r="U3037" s="473">
        <v>0</v>
      </c>
      <c r="V3037" s="592">
        <v>0</v>
      </c>
      <c r="W3037" s="631">
        <v>0</v>
      </c>
      <c r="X3037" s="631">
        <v>0</v>
      </c>
      <c r="Y3037" s="592">
        <f t="shared" si="114"/>
        <v>22.369</v>
      </c>
      <c r="Z3037" s="631" t="s">
        <v>109</v>
      </c>
      <c r="AA3037" s="631">
        <v>3</v>
      </c>
      <c r="AB3037" s="592">
        <v>341.2</v>
      </c>
      <c r="AC3037" s="592">
        <v>0</v>
      </c>
      <c r="AD3037" s="592">
        <v>0</v>
      </c>
      <c r="AE3037" s="592"/>
      <c r="AF3037" s="592">
        <v>355.2</v>
      </c>
      <c r="AG3037" s="592">
        <v>0</v>
      </c>
      <c r="AH3037" s="592"/>
      <c r="AI3037" s="592"/>
      <c r="AJ3037" s="991">
        <v>0</v>
      </c>
    </row>
    <row r="3038" spans="1:36" x14ac:dyDescent="0.2">
      <c r="A3038" s="988">
        <v>39554</v>
      </c>
      <c r="B3038" s="592">
        <v>16.739999999999998</v>
      </c>
      <c r="C3038" s="592"/>
      <c r="D3038" s="592">
        <v>6.69</v>
      </c>
      <c r="E3038" s="592"/>
      <c r="F3038" s="592">
        <f t="shared" si="111"/>
        <v>23.43</v>
      </c>
      <c r="G3038" s="592"/>
      <c r="H3038" s="993">
        <v>14.75</v>
      </c>
      <c r="I3038" s="96">
        <v>9.7100000000000009</v>
      </c>
      <c r="J3038" s="308"/>
      <c r="K3038" s="789">
        <f t="shared" si="115"/>
        <v>24.46</v>
      </c>
      <c r="L3038" s="789"/>
      <c r="M3038" s="789"/>
      <c r="N3038" s="789"/>
      <c r="O3038" s="789"/>
      <c r="P3038" s="789"/>
      <c r="Q3038" s="789"/>
      <c r="R3038" s="789"/>
      <c r="S3038" s="592">
        <v>0</v>
      </c>
      <c r="T3038" s="990">
        <v>0</v>
      </c>
      <c r="U3038" s="473">
        <v>0</v>
      </c>
      <c r="V3038" s="592">
        <v>0</v>
      </c>
      <c r="W3038" s="631">
        <v>0</v>
      </c>
      <c r="X3038" s="631">
        <v>0</v>
      </c>
      <c r="Y3038" s="592">
        <f t="shared" si="114"/>
        <v>23.43</v>
      </c>
      <c r="Z3038" s="631" t="s">
        <v>109</v>
      </c>
      <c r="AA3038" s="631">
        <v>4</v>
      </c>
      <c r="AB3038" s="592">
        <v>341.2</v>
      </c>
      <c r="AC3038" s="592">
        <v>0</v>
      </c>
      <c r="AD3038" s="592">
        <v>0</v>
      </c>
      <c r="AE3038" s="592"/>
      <c r="AF3038" s="631">
        <v>355.1</v>
      </c>
      <c r="AG3038" s="631">
        <v>0</v>
      </c>
      <c r="AH3038" s="631"/>
      <c r="AI3038" s="631"/>
      <c r="AJ3038" s="991">
        <v>0</v>
      </c>
    </row>
    <row r="3039" spans="1:36" x14ac:dyDescent="0.2">
      <c r="A3039" s="988">
        <v>39555</v>
      </c>
      <c r="B3039" s="592">
        <v>16.2</v>
      </c>
      <c r="C3039" s="592"/>
      <c r="D3039" s="592">
        <v>7.0529999999999999</v>
      </c>
      <c r="E3039" s="592"/>
      <c r="F3039" s="592">
        <f t="shared" si="111"/>
        <v>23.253</v>
      </c>
      <c r="G3039" s="592"/>
      <c r="H3039" s="993">
        <v>15.5</v>
      </c>
      <c r="I3039" s="96">
        <v>9.58</v>
      </c>
      <c r="J3039" s="308"/>
      <c r="K3039" s="789">
        <f t="shared" si="115"/>
        <v>25.08</v>
      </c>
      <c r="L3039" s="789"/>
      <c r="M3039" s="789"/>
      <c r="N3039" s="789"/>
      <c r="O3039" s="789"/>
      <c r="P3039" s="789"/>
      <c r="Q3039" s="789"/>
      <c r="R3039" s="789"/>
      <c r="S3039" s="592">
        <v>0</v>
      </c>
      <c r="T3039" s="990">
        <v>0</v>
      </c>
      <c r="U3039" s="473">
        <v>0</v>
      </c>
      <c r="V3039" s="592">
        <v>0</v>
      </c>
      <c r="W3039" s="631">
        <v>0</v>
      </c>
      <c r="X3039" s="631">
        <v>0</v>
      </c>
      <c r="Y3039" s="592">
        <f t="shared" si="114"/>
        <v>23.253</v>
      </c>
      <c r="Z3039" s="631" t="s">
        <v>109</v>
      </c>
      <c r="AA3039" s="631">
        <v>2</v>
      </c>
      <c r="AB3039" s="592">
        <v>341.2</v>
      </c>
      <c r="AC3039" s="592">
        <v>0</v>
      </c>
      <c r="AD3039" s="592">
        <v>0</v>
      </c>
      <c r="AE3039" s="592"/>
      <c r="AF3039" s="592">
        <v>355.1</v>
      </c>
      <c r="AG3039" s="592">
        <v>0</v>
      </c>
      <c r="AH3039" s="592"/>
      <c r="AI3039" s="592"/>
      <c r="AJ3039" s="991">
        <v>0</v>
      </c>
    </row>
    <row r="3040" spans="1:36" x14ac:dyDescent="0.2">
      <c r="A3040" s="988">
        <v>39556</v>
      </c>
      <c r="B3040" s="592">
        <v>19.559999999999999</v>
      </c>
      <c r="C3040" s="592"/>
      <c r="D3040" s="592">
        <v>4.149</v>
      </c>
      <c r="E3040" s="592"/>
      <c r="F3040" s="592">
        <f t="shared" si="111"/>
        <v>23.709</v>
      </c>
      <c r="G3040" s="592"/>
      <c r="H3040" s="993">
        <v>17.920000000000002</v>
      </c>
      <c r="I3040" s="96">
        <v>8.34</v>
      </c>
      <c r="J3040" s="308"/>
      <c r="K3040" s="789">
        <f t="shared" si="115"/>
        <v>26.26</v>
      </c>
      <c r="L3040" s="789"/>
      <c r="M3040" s="789"/>
      <c r="N3040" s="789"/>
      <c r="O3040" s="789"/>
      <c r="P3040" s="789"/>
      <c r="Q3040" s="789"/>
      <c r="R3040" s="789"/>
      <c r="S3040" s="592">
        <v>0</v>
      </c>
      <c r="T3040" s="990">
        <v>0</v>
      </c>
      <c r="U3040" s="473">
        <v>0</v>
      </c>
      <c r="V3040" s="592">
        <v>0</v>
      </c>
      <c r="W3040" s="631">
        <v>0</v>
      </c>
      <c r="X3040" s="631">
        <v>0</v>
      </c>
      <c r="Y3040" s="592">
        <f t="shared" si="114"/>
        <v>23.709</v>
      </c>
      <c r="Z3040" s="631" t="s">
        <v>109</v>
      </c>
      <c r="AA3040" s="631">
        <v>0</v>
      </c>
      <c r="AB3040" s="592">
        <v>341.1</v>
      </c>
      <c r="AC3040" s="592">
        <v>0</v>
      </c>
      <c r="AD3040" s="592">
        <v>0</v>
      </c>
      <c r="AE3040" s="592"/>
      <c r="AF3040" s="592">
        <v>355.15</v>
      </c>
      <c r="AG3040" s="592">
        <v>0</v>
      </c>
      <c r="AH3040" s="592"/>
      <c r="AI3040" s="592"/>
      <c r="AJ3040" s="991">
        <v>0</v>
      </c>
    </row>
    <row r="3041" spans="1:39" x14ac:dyDescent="0.2">
      <c r="A3041" s="988">
        <v>39557</v>
      </c>
      <c r="B3041" s="592">
        <v>17.260000000000002</v>
      </c>
      <c r="C3041" s="592"/>
      <c r="D3041" s="592">
        <v>5.83</v>
      </c>
      <c r="E3041" s="592"/>
      <c r="F3041" s="592">
        <f t="shared" si="111"/>
        <v>23.090000000000003</v>
      </c>
      <c r="G3041" s="592"/>
      <c r="H3041" s="993">
        <v>15.92</v>
      </c>
      <c r="I3041" s="96">
        <v>10.5</v>
      </c>
      <c r="J3041" s="308"/>
      <c r="K3041" s="789">
        <f t="shared" si="115"/>
        <v>26.42</v>
      </c>
      <c r="L3041" s="789"/>
      <c r="M3041" s="789"/>
      <c r="N3041" s="789"/>
      <c r="O3041" s="789"/>
      <c r="P3041" s="789"/>
      <c r="Q3041" s="789"/>
      <c r="R3041" s="789"/>
      <c r="S3041" s="592">
        <v>0</v>
      </c>
      <c r="T3041" s="990">
        <v>0</v>
      </c>
      <c r="U3041" s="473">
        <v>0</v>
      </c>
      <c r="V3041" s="592">
        <v>0</v>
      </c>
      <c r="W3041" s="631">
        <v>0</v>
      </c>
      <c r="X3041" s="631">
        <v>0</v>
      </c>
      <c r="Y3041" s="592">
        <f t="shared" si="114"/>
        <v>23.090000000000003</v>
      </c>
      <c r="Z3041" s="631" t="s">
        <v>109</v>
      </c>
      <c r="AA3041" s="631">
        <v>0</v>
      </c>
      <c r="AB3041" s="592">
        <v>341.4</v>
      </c>
      <c r="AC3041" s="592">
        <v>1.1299999999999999</v>
      </c>
      <c r="AD3041" s="592">
        <v>0</v>
      </c>
      <c r="AE3041" s="592"/>
      <c r="AF3041" s="631">
        <v>355.22</v>
      </c>
      <c r="AG3041" s="631">
        <v>0.42</v>
      </c>
      <c r="AH3041" s="631"/>
      <c r="AI3041" s="631"/>
      <c r="AJ3041" s="991">
        <v>0</v>
      </c>
    </row>
    <row r="3042" spans="1:39" x14ac:dyDescent="0.2">
      <c r="A3042" s="988">
        <v>39558</v>
      </c>
      <c r="B3042" s="592">
        <v>16.64</v>
      </c>
      <c r="C3042" s="592"/>
      <c r="D3042" s="592">
        <v>5.9320000000000004</v>
      </c>
      <c r="E3042" s="592"/>
      <c r="F3042" s="592">
        <f t="shared" si="111"/>
        <v>22.572000000000003</v>
      </c>
      <c r="G3042" s="592"/>
      <c r="H3042" s="993">
        <v>15.58</v>
      </c>
      <c r="I3042" s="96">
        <v>9.36</v>
      </c>
      <c r="J3042" s="308"/>
      <c r="K3042" s="789">
        <f t="shared" si="115"/>
        <v>24.939999999999998</v>
      </c>
      <c r="L3042" s="789"/>
      <c r="M3042" s="789"/>
      <c r="N3042" s="789"/>
      <c r="O3042" s="789"/>
      <c r="P3042" s="789"/>
      <c r="Q3042" s="789"/>
      <c r="R3042" s="789"/>
      <c r="S3042" s="592">
        <v>0</v>
      </c>
      <c r="T3042" s="990">
        <v>0</v>
      </c>
      <c r="U3042" s="473">
        <v>0</v>
      </c>
      <c r="V3042" s="592">
        <v>0</v>
      </c>
      <c r="W3042" s="631">
        <v>0</v>
      </c>
      <c r="X3042" s="907">
        <v>0</v>
      </c>
      <c r="Y3042" s="592">
        <f t="shared" si="114"/>
        <v>22.572000000000003</v>
      </c>
      <c r="Z3042" s="631" t="s">
        <v>109</v>
      </c>
      <c r="AA3042" s="631">
        <v>2</v>
      </c>
      <c r="AB3042" s="592">
        <v>341.3</v>
      </c>
      <c r="AC3042" s="592">
        <v>0.55000000000000004</v>
      </c>
      <c r="AD3042" s="592">
        <v>0</v>
      </c>
      <c r="AE3042" s="592"/>
      <c r="AF3042" s="631">
        <v>355.25</v>
      </c>
      <c r="AG3042" s="631">
        <v>0.53</v>
      </c>
      <c r="AH3042" s="631"/>
      <c r="AI3042" s="631"/>
      <c r="AJ3042" s="991">
        <v>0</v>
      </c>
    </row>
    <row r="3043" spans="1:39" x14ac:dyDescent="0.2">
      <c r="A3043" s="988">
        <v>39559</v>
      </c>
      <c r="B3043" s="592">
        <v>16.53</v>
      </c>
      <c r="C3043" s="592"/>
      <c r="D3043" s="592">
        <v>6.6040000000000001</v>
      </c>
      <c r="E3043" s="592"/>
      <c r="F3043" s="592">
        <f t="shared" si="111"/>
        <v>23.134</v>
      </c>
      <c r="G3043" s="592"/>
      <c r="H3043" s="993">
        <v>15.89</v>
      </c>
      <c r="I3043" s="96">
        <v>9.58</v>
      </c>
      <c r="J3043" s="308"/>
      <c r="K3043" s="789">
        <f t="shared" si="115"/>
        <v>25.47</v>
      </c>
      <c r="L3043" s="789"/>
      <c r="M3043" s="789"/>
      <c r="N3043" s="789"/>
      <c r="O3043" s="789"/>
      <c r="P3043" s="789"/>
      <c r="Q3043" s="789"/>
      <c r="R3043" s="789"/>
      <c r="S3043" s="592">
        <v>0</v>
      </c>
      <c r="T3043" s="990">
        <v>0</v>
      </c>
      <c r="U3043" s="473">
        <v>0</v>
      </c>
      <c r="V3043" s="592">
        <v>0</v>
      </c>
      <c r="W3043" s="631">
        <v>0</v>
      </c>
      <c r="X3043" s="631">
        <v>0</v>
      </c>
      <c r="Y3043" s="592">
        <f t="shared" si="114"/>
        <v>23.134</v>
      </c>
      <c r="Z3043" s="631" t="s">
        <v>109</v>
      </c>
      <c r="AA3043" s="631">
        <v>4</v>
      </c>
      <c r="AB3043" s="592">
        <v>341.5</v>
      </c>
      <c r="AC3043" s="592">
        <v>0.11</v>
      </c>
      <c r="AD3043" s="592">
        <v>0</v>
      </c>
      <c r="AE3043" s="592"/>
      <c r="AF3043" s="592">
        <v>355.3</v>
      </c>
      <c r="AG3043" s="592">
        <v>0.05</v>
      </c>
      <c r="AH3043" s="592"/>
      <c r="AI3043" s="592"/>
      <c r="AJ3043" s="991">
        <v>0</v>
      </c>
    </row>
    <row r="3044" spans="1:39" x14ac:dyDescent="0.2">
      <c r="A3044" s="988">
        <v>39560</v>
      </c>
      <c r="B3044" s="592">
        <v>16.62</v>
      </c>
      <c r="C3044" s="592"/>
      <c r="D3044" s="592">
        <v>5.6390000000000002</v>
      </c>
      <c r="E3044" s="592"/>
      <c r="F3044" s="592">
        <f t="shared" si="111"/>
        <v>22.259</v>
      </c>
      <c r="G3044" s="592"/>
      <c r="H3044" s="993">
        <v>16.100000000000001</v>
      </c>
      <c r="I3044" s="96">
        <v>9.6</v>
      </c>
      <c r="J3044" s="308"/>
      <c r="K3044" s="789">
        <f t="shared" si="115"/>
        <v>25.700000000000003</v>
      </c>
      <c r="L3044" s="789"/>
      <c r="M3044" s="789"/>
      <c r="N3044" s="789"/>
      <c r="O3044" s="789"/>
      <c r="P3044" s="789"/>
      <c r="Q3044" s="789"/>
      <c r="R3044" s="789"/>
      <c r="S3044" s="592">
        <v>0</v>
      </c>
      <c r="T3044" s="990">
        <v>0</v>
      </c>
      <c r="U3044" s="473">
        <v>0</v>
      </c>
      <c r="V3044" s="592">
        <v>0</v>
      </c>
      <c r="W3044" s="631">
        <v>0</v>
      </c>
      <c r="X3044" s="631">
        <v>0</v>
      </c>
      <c r="Y3044" s="592">
        <f t="shared" si="114"/>
        <v>22.259</v>
      </c>
      <c r="Z3044" s="631" t="s">
        <v>109</v>
      </c>
      <c r="AA3044" s="631">
        <v>3</v>
      </c>
      <c r="AB3044" s="592">
        <v>341.4</v>
      </c>
      <c r="AC3044" s="592">
        <v>0.03</v>
      </c>
      <c r="AD3044" s="592">
        <v>0</v>
      </c>
      <c r="AE3044" s="592"/>
      <c r="AF3044" s="592">
        <v>355.2</v>
      </c>
      <c r="AG3044" s="592">
        <v>0.04</v>
      </c>
      <c r="AH3044" s="592"/>
      <c r="AI3044" s="592"/>
      <c r="AJ3044" s="991">
        <v>0</v>
      </c>
    </row>
    <row r="3045" spans="1:39" x14ac:dyDescent="0.2">
      <c r="A3045" s="988">
        <v>39561</v>
      </c>
      <c r="B3045" s="592">
        <v>16.559999999999999</v>
      </c>
      <c r="C3045" s="592"/>
      <c r="D3045" s="592">
        <v>6.99</v>
      </c>
      <c r="E3045" s="592"/>
      <c r="F3045" s="592">
        <f t="shared" si="111"/>
        <v>23.549999999999997</v>
      </c>
      <c r="G3045" s="592"/>
      <c r="H3045" s="993">
        <v>15.35</v>
      </c>
      <c r="I3045" s="96">
        <v>10.85</v>
      </c>
      <c r="J3045" s="308"/>
      <c r="K3045" s="789">
        <f t="shared" si="115"/>
        <v>26.2</v>
      </c>
      <c r="L3045" s="789"/>
      <c r="M3045" s="789"/>
      <c r="N3045" s="789"/>
      <c r="O3045" s="789"/>
      <c r="P3045" s="789"/>
      <c r="Q3045" s="789"/>
      <c r="R3045" s="789"/>
      <c r="S3045" s="592">
        <v>0</v>
      </c>
      <c r="T3045" s="990">
        <v>0</v>
      </c>
      <c r="U3045" s="473">
        <v>0</v>
      </c>
      <c r="V3045" s="592">
        <v>0</v>
      </c>
      <c r="W3045" s="631">
        <v>0</v>
      </c>
      <c r="X3045" s="631">
        <v>0</v>
      </c>
      <c r="Y3045" s="592">
        <f t="shared" si="114"/>
        <v>23.549999999999997</v>
      </c>
      <c r="Z3045" s="631" t="s">
        <v>109</v>
      </c>
      <c r="AA3045" s="631">
        <v>0</v>
      </c>
      <c r="AB3045" s="631">
        <v>341.3</v>
      </c>
      <c r="AC3045" s="631">
        <v>0</v>
      </c>
      <c r="AD3045" s="631">
        <v>0</v>
      </c>
      <c r="AE3045" s="631"/>
      <c r="AF3045" s="631">
        <v>355.2</v>
      </c>
      <c r="AG3045" s="631">
        <v>0</v>
      </c>
      <c r="AH3045" s="631"/>
      <c r="AI3045" s="631"/>
      <c r="AJ3045" s="995">
        <v>0</v>
      </c>
      <c r="AM3045" s="21"/>
    </row>
    <row r="3046" spans="1:39" x14ac:dyDescent="0.2">
      <c r="A3046" s="988">
        <v>39562</v>
      </c>
      <c r="B3046" s="631">
        <v>15.57</v>
      </c>
      <c r="C3046" s="631"/>
      <c r="D3046" s="631">
        <v>3.968</v>
      </c>
      <c r="E3046" s="631"/>
      <c r="F3046" s="631">
        <f t="shared" si="111"/>
        <v>19.538</v>
      </c>
      <c r="G3046" s="631"/>
      <c r="H3046" s="993">
        <v>14.88</v>
      </c>
      <c r="I3046" s="96">
        <v>11.11</v>
      </c>
      <c r="J3046" s="308"/>
      <c r="K3046" s="789">
        <f t="shared" si="115"/>
        <v>25.990000000000002</v>
      </c>
      <c r="L3046" s="789"/>
      <c r="M3046" s="789"/>
      <c r="N3046" s="789"/>
      <c r="O3046" s="789"/>
      <c r="P3046" s="789"/>
      <c r="Q3046" s="789"/>
      <c r="R3046" s="789"/>
      <c r="S3046" s="631">
        <v>0</v>
      </c>
      <c r="T3046" s="997">
        <v>0</v>
      </c>
      <c r="U3046" s="395">
        <v>0</v>
      </c>
      <c r="V3046" s="631">
        <v>0</v>
      </c>
      <c r="W3046" s="631">
        <v>0</v>
      </c>
      <c r="X3046" s="631">
        <v>0</v>
      </c>
      <c r="Y3046" s="592">
        <f t="shared" si="114"/>
        <v>19.538</v>
      </c>
      <c r="Z3046" s="631" t="s">
        <v>109</v>
      </c>
      <c r="AA3046" s="631">
        <v>2</v>
      </c>
      <c r="AB3046" s="631">
        <v>341.3</v>
      </c>
      <c r="AC3046" s="631">
        <v>0</v>
      </c>
      <c r="AD3046" s="631">
        <v>0</v>
      </c>
      <c r="AE3046" s="631"/>
      <c r="AF3046" s="631">
        <v>355.2</v>
      </c>
      <c r="AG3046" s="631">
        <v>0</v>
      </c>
      <c r="AH3046" s="631"/>
      <c r="AI3046" s="631"/>
      <c r="AJ3046" s="991">
        <v>0</v>
      </c>
      <c r="AL3046" s="21"/>
    </row>
    <row r="3047" spans="1:39" x14ac:dyDescent="0.2">
      <c r="A3047" s="988">
        <v>39563</v>
      </c>
      <c r="B3047" s="631">
        <v>16.649999999999999</v>
      </c>
      <c r="C3047" s="631"/>
      <c r="D3047" s="631">
        <v>7.1020000000000003</v>
      </c>
      <c r="E3047" s="631"/>
      <c r="F3047" s="631">
        <f t="shared" si="111"/>
        <v>23.751999999999999</v>
      </c>
      <c r="G3047" s="631"/>
      <c r="H3047" s="993">
        <v>13.98</v>
      </c>
      <c r="I3047" s="96">
        <v>11.15</v>
      </c>
      <c r="J3047" s="308"/>
      <c r="K3047" s="789">
        <f t="shared" si="115"/>
        <v>25.130000000000003</v>
      </c>
      <c r="L3047" s="789"/>
      <c r="M3047" s="789"/>
      <c r="N3047" s="789"/>
      <c r="O3047" s="789"/>
      <c r="P3047" s="789"/>
      <c r="Q3047" s="789"/>
      <c r="R3047" s="789"/>
      <c r="S3047" s="631">
        <v>0</v>
      </c>
      <c r="T3047" s="997">
        <v>0</v>
      </c>
      <c r="U3047" s="395">
        <v>0</v>
      </c>
      <c r="V3047" s="631">
        <v>0</v>
      </c>
      <c r="W3047" s="631">
        <v>0</v>
      </c>
      <c r="X3047" s="631">
        <v>0</v>
      </c>
      <c r="Y3047" s="592">
        <f t="shared" si="114"/>
        <v>23.751999999999999</v>
      </c>
      <c r="Z3047" s="631" t="s">
        <v>109</v>
      </c>
      <c r="AA3047" s="631">
        <v>3</v>
      </c>
      <c r="AB3047" s="631">
        <v>341.3</v>
      </c>
      <c r="AC3047" s="631">
        <v>0</v>
      </c>
      <c r="AD3047" s="631">
        <v>0</v>
      </c>
      <c r="AE3047" s="631"/>
      <c r="AF3047" s="592">
        <v>355.1</v>
      </c>
      <c r="AG3047" s="592">
        <v>0.05</v>
      </c>
      <c r="AH3047" s="592"/>
      <c r="AI3047" s="592"/>
      <c r="AJ3047" s="991">
        <v>0</v>
      </c>
    </row>
    <row r="3048" spans="1:39" x14ac:dyDescent="0.2">
      <c r="A3048" s="988">
        <v>39564</v>
      </c>
      <c r="B3048" s="631">
        <v>16.649999999999999</v>
      </c>
      <c r="C3048" s="631"/>
      <c r="D3048" s="631">
        <v>7.1479999999999997</v>
      </c>
      <c r="E3048" s="631"/>
      <c r="F3048" s="631">
        <f t="shared" si="111"/>
        <v>23.797999999999998</v>
      </c>
      <c r="G3048" s="631"/>
      <c r="H3048" s="993">
        <v>15.21</v>
      </c>
      <c r="I3048" s="96">
        <v>11.77</v>
      </c>
      <c r="J3048" s="308"/>
      <c r="K3048" s="789">
        <f t="shared" si="115"/>
        <v>26.98</v>
      </c>
      <c r="L3048" s="789"/>
      <c r="M3048" s="789"/>
      <c r="N3048" s="789"/>
      <c r="O3048" s="789"/>
      <c r="P3048" s="789"/>
      <c r="Q3048" s="789"/>
      <c r="R3048" s="789"/>
      <c r="S3048" s="631">
        <v>0</v>
      </c>
      <c r="T3048" s="997">
        <v>0</v>
      </c>
      <c r="U3048" s="395">
        <v>0</v>
      </c>
      <c r="V3048" s="631">
        <v>0</v>
      </c>
      <c r="W3048" s="631">
        <v>0</v>
      </c>
      <c r="X3048" s="631">
        <v>0</v>
      </c>
      <c r="Y3048" s="592">
        <f t="shared" si="114"/>
        <v>23.797999999999998</v>
      </c>
      <c r="Z3048" s="631" t="s">
        <v>109</v>
      </c>
      <c r="AA3048" s="631">
        <v>0</v>
      </c>
      <c r="AB3048" s="631">
        <v>341.3</v>
      </c>
      <c r="AC3048" s="631">
        <v>0.14000000000000001</v>
      </c>
      <c r="AD3048" s="631">
        <v>0</v>
      </c>
      <c r="AE3048" s="631"/>
      <c r="AF3048" s="592">
        <v>355.1</v>
      </c>
      <c r="AG3048" s="592">
        <v>0</v>
      </c>
      <c r="AH3048" s="592"/>
      <c r="AI3048" s="592"/>
      <c r="AJ3048" s="991">
        <v>0</v>
      </c>
    </row>
    <row r="3049" spans="1:39" x14ac:dyDescent="0.2">
      <c r="A3049" s="988">
        <v>39565</v>
      </c>
      <c r="B3049" s="631">
        <v>15.65</v>
      </c>
      <c r="C3049" s="631"/>
      <c r="D3049" s="631">
        <v>7.0579999999999998</v>
      </c>
      <c r="E3049" s="631"/>
      <c r="F3049" s="631">
        <f t="shared" ref="F3049:F3112" si="116">+B3049+D3049</f>
        <v>22.707999999999998</v>
      </c>
      <c r="G3049" s="631"/>
      <c r="H3049" s="993">
        <v>18.14</v>
      </c>
      <c r="I3049" s="96">
        <v>10.64</v>
      </c>
      <c r="J3049" s="308"/>
      <c r="K3049" s="789">
        <f t="shared" si="115"/>
        <v>28.78</v>
      </c>
      <c r="L3049" s="789"/>
      <c r="M3049" s="789"/>
      <c r="N3049" s="789"/>
      <c r="O3049" s="789"/>
      <c r="P3049" s="789"/>
      <c r="Q3049" s="789"/>
      <c r="R3049" s="789"/>
      <c r="S3049" s="631">
        <v>0</v>
      </c>
      <c r="T3049" s="997">
        <v>0</v>
      </c>
      <c r="U3049" s="395">
        <v>0</v>
      </c>
      <c r="V3049" s="631">
        <v>0</v>
      </c>
      <c r="W3049" s="631">
        <v>0</v>
      </c>
      <c r="X3049" s="631">
        <v>0</v>
      </c>
      <c r="Y3049" s="592">
        <f t="shared" si="114"/>
        <v>22.707999999999998</v>
      </c>
      <c r="Z3049" s="631" t="s">
        <v>109</v>
      </c>
      <c r="AA3049" s="631">
        <v>0</v>
      </c>
      <c r="AB3049" s="631">
        <v>341.4</v>
      </c>
      <c r="AC3049" s="631">
        <v>0.72</v>
      </c>
      <c r="AD3049" s="631">
        <v>0</v>
      </c>
      <c r="AE3049" s="631"/>
      <c r="AF3049" s="592">
        <v>355.2</v>
      </c>
      <c r="AG3049" s="592">
        <v>1</v>
      </c>
      <c r="AH3049" s="592"/>
      <c r="AI3049" s="592"/>
      <c r="AJ3049" s="991">
        <v>0</v>
      </c>
    </row>
    <row r="3050" spans="1:39" x14ac:dyDescent="0.2">
      <c r="A3050" s="988">
        <v>39566</v>
      </c>
      <c r="B3050" s="631">
        <v>15.64</v>
      </c>
      <c r="C3050" s="631"/>
      <c r="D3050" s="631">
        <v>6.9210000000000003</v>
      </c>
      <c r="E3050" s="631"/>
      <c r="F3050" s="631">
        <f t="shared" si="116"/>
        <v>22.561</v>
      </c>
      <c r="G3050" s="631"/>
      <c r="H3050" s="993">
        <v>14.73</v>
      </c>
      <c r="I3050" s="96">
        <v>10.64</v>
      </c>
      <c r="J3050" s="308"/>
      <c r="K3050" s="789">
        <f t="shared" si="115"/>
        <v>25.37</v>
      </c>
      <c r="L3050" s="789"/>
      <c r="M3050" s="789"/>
      <c r="N3050" s="789"/>
      <c r="O3050" s="789"/>
      <c r="P3050" s="789"/>
      <c r="Q3050" s="789"/>
      <c r="R3050" s="789"/>
      <c r="S3050" s="631">
        <v>0</v>
      </c>
      <c r="T3050" s="997">
        <v>0</v>
      </c>
      <c r="U3050" s="395">
        <v>0</v>
      </c>
      <c r="V3050" s="631">
        <v>0</v>
      </c>
      <c r="W3050" s="631">
        <v>0</v>
      </c>
      <c r="X3050" s="631">
        <v>0</v>
      </c>
      <c r="Y3050" s="592">
        <f t="shared" si="114"/>
        <v>22.561</v>
      </c>
      <c r="Z3050" s="631" t="s">
        <v>109</v>
      </c>
      <c r="AA3050" s="631">
        <v>0</v>
      </c>
      <c r="AB3050" s="631">
        <v>342.8</v>
      </c>
      <c r="AC3050" s="631">
        <v>0.6</v>
      </c>
      <c r="AD3050" s="631">
        <v>0</v>
      </c>
      <c r="AE3050" s="631"/>
      <c r="AF3050" s="592">
        <v>356</v>
      </c>
      <c r="AG3050" s="592">
        <v>0.62</v>
      </c>
      <c r="AH3050" s="592"/>
      <c r="AI3050" s="592"/>
      <c r="AJ3050" s="991">
        <v>0</v>
      </c>
    </row>
    <row r="3051" spans="1:39" x14ac:dyDescent="0.2">
      <c r="A3051" s="988">
        <v>39567</v>
      </c>
      <c r="B3051" s="592">
        <v>14.95</v>
      </c>
      <c r="C3051" s="592"/>
      <c r="D3051" s="592">
        <v>6.8419999999999996</v>
      </c>
      <c r="E3051" s="592"/>
      <c r="F3051" s="592">
        <f t="shared" si="116"/>
        <v>21.791999999999998</v>
      </c>
      <c r="G3051" s="592"/>
      <c r="H3051" s="993">
        <v>13</v>
      </c>
      <c r="I3051" s="96">
        <v>10.81</v>
      </c>
      <c r="J3051" s="308"/>
      <c r="K3051" s="789">
        <f t="shared" si="115"/>
        <v>23.810000000000002</v>
      </c>
      <c r="L3051" s="789"/>
      <c r="M3051" s="789"/>
      <c r="N3051" s="789"/>
      <c r="O3051" s="789"/>
      <c r="P3051" s="789"/>
      <c r="Q3051" s="789"/>
      <c r="R3051" s="789"/>
      <c r="S3051" s="592">
        <v>0</v>
      </c>
      <c r="T3051" s="990">
        <v>0</v>
      </c>
      <c r="U3051" s="473">
        <v>0</v>
      </c>
      <c r="V3051" s="592">
        <v>0</v>
      </c>
      <c r="W3051" s="631">
        <v>0</v>
      </c>
      <c r="X3051" s="631">
        <v>0</v>
      </c>
      <c r="Y3051" s="592">
        <f t="shared" si="114"/>
        <v>21.791999999999998</v>
      </c>
      <c r="Z3051" s="631" t="s">
        <v>109</v>
      </c>
      <c r="AA3051" s="631">
        <v>2</v>
      </c>
      <c r="AB3051" s="592">
        <v>341.7</v>
      </c>
      <c r="AC3051" s="592">
        <v>0</v>
      </c>
      <c r="AD3051" s="592">
        <v>0</v>
      </c>
      <c r="AE3051" s="592"/>
      <c r="AF3051" s="592">
        <v>355.5</v>
      </c>
      <c r="AG3051" s="592">
        <v>0</v>
      </c>
      <c r="AH3051" s="592"/>
      <c r="AI3051" s="592"/>
      <c r="AJ3051" s="991">
        <v>0</v>
      </c>
    </row>
    <row r="3052" spans="1:39" x14ac:dyDescent="0.2">
      <c r="A3052" s="988">
        <v>39568</v>
      </c>
      <c r="B3052" s="592">
        <v>14.48</v>
      </c>
      <c r="C3052" s="592"/>
      <c r="D3052" s="592">
        <v>6.984</v>
      </c>
      <c r="E3052" s="592"/>
      <c r="F3052" s="592">
        <f t="shared" si="116"/>
        <v>21.463999999999999</v>
      </c>
      <c r="G3052" s="592"/>
      <c r="H3052" s="993">
        <v>13.11</v>
      </c>
      <c r="I3052" s="96">
        <v>10.78</v>
      </c>
      <c r="J3052" s="308"/>
      <c r="K3052" s="789">
        <f t="shared" si="115"/>
        <v>23.89</v>
      </c>
      <c r="L3052" s="789"/>
      <c r="M3052" s="789"/>
      <c r="N3052" s="789"/>
      <c r="O3052" s="789"/>
      <c r="P3052" s="789"/>
      <c r="Q3052" s="789"/>
      <c r="R3052" s="789"/>
      <c r="S3052" s="592">
        <v>0</v>
      </c>
      <c r="T3052" s="990">
        <v>0</v>
      </c>
      <c r="U3052" s="473">
        <v>0</v>
      </c>
      <c r="V3052" s="592">
        <v>0</v>
      </c>
      <c r="W3052" s="631">
        <v>0</v>
      </c>
      <c r="X3052" s="631">
        <v>0</v>
      </c>
      <c r="Y3052" s="592">
        <f t="shared" si="114"/>
        <v>21.463999999999999</v>
      </c>
      <c r="Z3052" s="631" t="s">
        <v>109</v>
      </c>
      <c r="AA3052" s="631">
        <v>4</v>
      </c>
      <c r="AB3052" s="592">
        <v>341.5</v>
      </c>
      <c r="AC3052" s="592">
        <v>0</v>
      </c>
      <c r="AD3052" s="592">
        <v>0</v>
      </c>
      <c r="AE3052" s="592"/>
      <c r="AF3052" s="592">
        <v>355.4</v>
      </c>
      <c r="AG3052" s="592">
        <v>0</v>
      </c>
      <c r="AH3052" s="592"/>
      <c r="AI3052" s="592"/>
      <c r="AJ3052" s="991">
        <v>0</v>
      </c>
    </row>
    <row r="3053" spans="1:39" x14ac:dyDescent="0.2">
      <c r="A3053" s="988">
        <v>39569</v>
      </c>
      <c r="B3053" s="592">
        <v>16.78</v>
      </c>
      <c r="C3053" s="592"/>
      <c r="D3053" s="592">
        <v>6.77</v>
      </c>
      <c r="E3053" s="592"/>
      <c r="F3053" s="592">
        <f t="shared" si="116"/>
        <v>23.55</v>
      </c>
      <c r="G3053" s="592"/>
      <c r="H3053" s="989">
        <v>16.03</v>
      </c>
      <c r="I3053" s="308">
        <v>10.75</v>
      </c>
      <c r="J3053" s="308"/>
      <c r="K3053" s="789">
        <f>H3053+I3053</f>
        <v>26.78</v>
      </c>
      <c r="L3053" s="789"/>
      <c r="M3053" s="789"/>
      <c r="N3053" s="789"/>
      <c r="O3053" s="789"/>
      <c r="P3053" s="789"/>
      <c r="Q3053" s="789"/>
      <c r="R3053" s="789"/>
      <c r="S3053" s="592">
        <v>0</v>
      </c>
      <c r="T3053" s="990">
        <v>0</v>
      </c>
      <c r="U3053" s="473">
        <v>0</v>
      </c>
      <c r="V3053" s="592">
        <v>0</v>
      </c>
      <c r="W3053" s="631">
        <v>0</v>
      </c>
      <c r="X3053" s="631">
        <v>0</v>
      </c>
      <c r="Y3053" s="592">
        <f t="shared" ref="Y3053:Y3116" si="117">+F3053-S3053-T3053-U3053-V3053+W3053</f>
        <v>23.55</v>
      </c>
      <c r="Z3053" s="631" t="s">
        <v>109</v>
      </c>
      <c r="AA3053" s="631">
        <v>3</v>
      </c>
      <c r="AB3053" s="592">
        <v>341.4</v>
      </c>
      <c r="AC3053" s="592">
        <v>0</v>
      </c>
      <c r="AD3053" s="592">
        <v>0</v>
      </c>
      <c r="AE3053" s="592"/>
      <c r="AF3053" s="631">
        <v>355.3</v>
      </c>
      <c r="AG3053" s="631">
        <v>0</v>
      </c>
      <c r="AH3053" s="631"/>
      <c r="AI3053" s="631"/>
      <c r="AJ3053" s="991">
        <v>0</v>
      </c>
    </row>
    <row r="3054" spans="1:39" x14ac:dyDescent="0.2">
      <c r="A3054" s="988">
        <v>39570</v>
      </c>
      <c r="B3054" s="592">
        <v>16.97</v>
      </c>
      <c r="C3054" s="592"/>
      <c r="D3054" s="592">
        <v>6.9130000000000003</v>
      </c>
      <c r="E3054" s="592"/>
      <c r="F3054" s="592">
        <f t="shared" si="116"/>
        <v>23.882999999999999</v>
      </c>
      <c r="G3054" s="592"/>
      <c r="H3054" s="992">
        <v>16.95</v>
      </c>
      <c r="I3054" s="96">
        <v>10.64</v>
      </c>
      <c r="J3054" s="308"/>
      <c r="K3054" s="789">
        <f t="shared" ref="K3054:K3083" si="118">H3054+I3054</f>
        <v>27.59</v>
      </c>
      <c r="L3054" s="789"/>
      <c r="M3054" s="789"/>
      <c r="N3054" s="789"/>
      <c r="O3054" s="789"/>
      <c r="P3054" s="789"/>
      <c r="Q3054" s="789"/>
      <c r="R3054" s="789"/>
      <c r="S3054" s="592">
        <v>0</v>
      </c>
      <c r="T3054" s="990">
        <v>0</v>
      </c>
      <c r="U3054" s="473">
        <v>0</v>
      </c>
      <c r="V3054" s="592">
        <v>0</v>
      </c>
      <c r="W3054" s="631">
        <v>0</v>
      </c>
      <c r="X3054" s="631">
        <v>0</v>
      </c>
      <c r="Y3054" s="592">
        <f t="shared" si="117"/>
        <v>23.882999999999999</v>
      </c>
      <c r="Z3054" s="631" t="s">
        <v>109</v>
      </c>
      <c r="AA3054" s="631">
        <v>2</v>
      </c>
      <c r="AB3054" s="592">
        <v>341.4</v>
      </c>
      <c r="AC3054" s="592">
        <v>0</v>
      </c>
      <c r="AD3054" s="592">
        <v>0</v>
      </c>
      <c r="AE3054" s="592"/>
      <c r="AF3054" s="631">
        <v>355.2</v>
      </c>
      <c r="AG3054" s="631">
        <v>0</v>
      </c>
      <c r="AH3054" s="631"/>
      <c r="AI3054" s="631"/>
      <c r="AJ3054" s="991">
        <v>0</v>
      </c>
    </row>
    <row r="3055" spans="1:39" x14ac:dyDescent="0.2">
      <c r="A3055" s="988">
        <v>39571</v>
      </c>
      <c r="B3055" s="993">
        <v>16.760000000000002</v>
      </c>
      <c r="C3055" s="993"/>
      <c r="D3055" s="592">
        <v>6.9569999999999999</v>
      </c>
      <c r="E3055" s="592"/>
      <c r="F3055" s="592">
        <f t="shared" si="116"/>
        <v>23.717000000000002</v>
      </c>
      <c r="G3055" s="592"/>
      <c r="H3055" s="992">
        <v>13.88</v>
      </c>
      <c r="I3055" s="96">
        <v>10.86</v>
      </c>
      <c r="J3055" s="308"/>
      <c r="K3055" s="789">
        <f t="shared" si="118"/>
        <v>24.740000000000002</v>
      </c>
      <c r="L3055" s="789"/>
      <c r="M3055" s="789"/>
      <c r="N3055" s="789"/>
      <c r="O3055" s="789"/>
      <c r="P3055" s="789"/>
      <c r="Q3055" s="789"/>
      <c r="R3055" s="789"/>
      <c r="S3055" s="592">
        <v>0</v>
      </c>
      <c r="T3055" s="990">
        <v>0</v>
      </c>
      <c r="U3055" s="473">
        <v>0</v>
      </c>
      <c r="V3055" s="592">
        <v>0</v>
      </c>
      <c r="W3055" s="631">
        <v>0</v>
      </c>
      <c r="X3055" s="631">
        <v>0</v>
      </c>
      <c r="Y3055" s="592">
        <f t="shared" si="117"/>
        <v>23.717000000000002</v>
      </c>
      <c r="Z3055" s="631" t="s">
        <v>109</v>
      </c>
      <c r="AA3055" s="631">
        <v>3</v>
      </c>
      <c r="AB3055" s="592">
        <v>341.4</v>
      </c>
      <c r="AC3055" s="592">
        <v>0</v>
      </c>
      <c r="AD3055" s="592">
        <v>0</v>
      </c>
      <c r="AE3055" s="592"/>
      <c r="AF3055" s="592">
        <v>355.2</v>
      </c>
      <c r="AG3055" s="592">
        <v>0</v>
      </c>
      <c r="AH3055" s="592"/>
      <c r="AI3055" s="592"/>
      <c r="AJ3055" s="991">
        <v>0</v>
      </c>
    </row>
    <row r="3056" spans="1:39" x14ac:dyDescent="0.2">
      <c r="A3056" s="988">
        <v>39572</v>
      </c>
      <c r="B3056" s="592">
        <v>16.239999999999998</v>
      </c>
      <c r="C3056" s="592"/>
      <c r="D3056" s="592">
        <v>6.8879999999999999</v>
      </c>
      <c r="E3056" s="592"/>
      <c r="F3056" s="592">
        <f t="shared" si="116"/>
        <v>23.128</v>
      </c>
      <c r="G3056" s="592"/>
      <c r="H3056" s="992">
        <v>17.12</v>
      </c>
      <c r="I3056" s="96">
        <v>10.58</v>
      </c>
      <c r="J3056" s="308"/>
      <c r="K3056" s="789">
        <f t="shared" si="118"/>
        <v>27.700000000000003</v>
      </c>
      <c r="L3056" s="789"/>
      <c r="M3056" s="789"/>
      <c r="N3056" s="789"/>
      <c r="O3056" s="789"/>
      <c r="P3056" s="789"/>
      <c r="Q3056" s="789"/>
      <c r="R3056" s="789"/>
      <c r="S3056" s="592">
        <v>0</v>
      </c>
      <c r="T3056" s="990">
        <v>0</v>
      </c>
      <c r="U3056" s="473">
        <v>0</v>
      </c>
      <c r="V3056" s="592">
        <v>0</v>
      </c>
      <c r="W3056" s="631">
        <v>0</v>
      </c>
      <c r="X3056" s="631">
        <v>0</v>
      </c>
      <c r="Y3056" s="592">
        <f t="shared" si="117"/>
        <v>23.128</v>
      </c>
      <c r="Z3056" s="631" t="s">
        <v>109</v>
      </c>
      <c r="AA3056" s="631" t="s">
        <v>109</v>
      </c>
      <c r="AB3056" s="631">
        <v>341.3</v>
      </c>
      <c r="AC3056" s="631">
        <v>0</v>
      </c>
      <c r="AD3056" s="631">
        <v>0</v>
      </c>
      <c r="AE3056" s="631"/>
      <c r="AF3056" s="631">
        <v>355.1</v>
      </c>
      <c r="AG3056" s="631">
        <v>0</v>
      </c>
      <c r="AH3056" s="631"/>
      <c r="AI3056" s="631"/>
      <c r="AJ3056" s="991">
        <v>0</v>
      </c>
    </row>
    <row r="3057" spans="1:36" x14ac:dyDescent="0.2">
      <c r="A3057" s="988">
        <v>39573</v>
      </c>
      <c r="B3057" s="592">
        <v>17.170000000000002</v>
      </c>
      <c r="C3057" s="592"/>
      <c r="D3057" s="592">
        <v>7.0369999999999999</v>
      </c>
      <c r="E3057" s="592"/>
      <c r="F3057" s="592">
        <f t="shared" si="116"/>
        <v>24.207000000000001</v>
      </c>
      <c r="G3057" s="592"/>
      <c r="H3057" s="993">
        <v>15.61</v>
      </c>
      <c r="I3057" s="96">
        <v>10.86</v>
      </c>
      <c r="J3057" s="308"/>
      <c r="K3057" s="789">
        <f t="shared" si="118"/>
        <v>26.47</v>
      </c>
      <c r="L3057" s="789"/>
      <c r="M3057" s="789"/>
      <c r="N3057" s="789"/>
      <c r="O3057" s="789"/>
      <c r="P3057" s="789"/>
      <c r="Q3057" s="789"/>
      <c r="R3057" s="789"/>
      <c r="S3057" s="592">
        <v>0</v>
      </c>
      <c r="T3057" s="990">
        <v>0</v>
      </c>
      <c r="U3057" s="473">
        <v>0</v>
      </c>
      <c r="V3057" s="592">
        <v>0</v>
      </c>
      <c r="W3057" s="631">
        <v>0</v>
      </c>
      <c r="X3057" s="631">
        <v>0</v>
      </c>
      <c r="Y3057" s="592">
        <f t="shared" si="117"/>
        <v>24.207000000000001</v>
      </c>
      <c r="Z3057" s="631" t="s">
        <v>109</v>
      </c>
      <c r="AA3057" s="631" t="s">
        <v>109</v>
      </c>
      <c r="AB3057" s="631">
        <v>341.3</v>
      </c>
      <c r="AC3057" s="631">
        <v>1.2E-2</v>
      </c>
      <c r="AD3057" s="631">
        <v>0</v>
      </c>
      <c r="AE3057" s="631"/>
      <c r="AF3057" s="631">
        <v>355.1</v>
      </c>
      <c r="AG3057" s="631">
        <v>0.05</v>
      </c>
      <c r="AH3057" s="631"/>
      <c r="AI3057" s="631"/>
      <c r="AJ3057" s="991">
        <v>0</v>
      </c>
    </row>
    <row r="3058" spans="1:36" x14ac:dyDescent="0.2">
      <c r="A3058" s="988">
        <v>39574</v>
      </c>
      <c r="B3058" s="592">
        <v>14.86</v>
      </c>
      <c r="C3058" s="592"/>
      <c r="D3058" s="592">
        <v>6.93</v>
      </c>
      <c r="E3058" s="592"/>
      <c r="F3058" s="592">
        <f t="shared" si="116"/>
        <v>21.79</v>
      </c>
      <c r="G3058" s="592"/>
      <c r="H3058" s="993">
        <v>13.65</v>
      </c>
      <c r="I3058" s="96">
        <v>10.95</v>
      </c>
      <c r="J3058" s="308"/>
      <c r="K3058" s="789">
        <f t="shared" si="118"/>
        <v>24.6</v>
      </c>
      <c r="L3058" s="789"/>
      <c r="M3058" s="789"/>
      <c r="N3058" s="789"/>
      <c r="O3058" s="789"/>
      <c r="P3058" s="789"/>
      <c r="Q3058" s="789"/>
      <c r="R3058" s="789"/>
      <c r="S3058" s="592">
        <v>0</v>
      </c>
      <c r="T3058" s="990">
        <v>0</v>
      </c>
      <c r="U3058" s="473">
        <v>0</v>
      </c>
      <c r="V3058" s="592">
        <v>0</v>
      </c>
      <c r="W3058" s="631">
        <v>0</v>
      </c>
      <c r="X3058" s="631">
        <v>0</v>
      </c>
      <c r="Y3058" s="592">
        <f t="shared" si="117"/>
        <v>21.79</v>
      </c>
      <c r="Z3058" s="631" t="s">
        <v>109</v>
      </c>
      <c r="AA3058" s="631" t="s">
        <v>109</v>
      </c>
      <c r="AB3058" s="592">
        <v>341.3</v>
      </c>
      <c r="AC3058" s="592">
        <v>0</v>
      </c>
      <c r="AD3058" s="592">
        <v>0</v>
      </c>
      <c r="AE3058" s="592"/>
      <c r="AF3058" s="592">
        <v>355</v>
      </c>
      <c r="AG3058" s="592">
        <v>0</v>
      </c>
      <c r="AH3058" s="592"/>
      <c r="AI3058" s="592"/>
      <c r="AJ3058" s="991">
        <v>0</v>
      </c>
    </row>
    <row r="3059" spans="1:36" x14ac:dyDescent="0.2">
      <c r="A3059" s="988">
        <v>39575</v>
      </c>
      <c r="B3059" s="592">
        <v>18.420000000000002</v>
      </c>
      <c r="C3059" s="592"/>
      <c r="D3059" s="592">
        <v>6.95</v>
      </c>
      <c r="E3059" s="592"/>
      <c r="F3059" s="592">
        <f t="shared" si="116"/>
        <v>25.37</v>
      </c>
      <c r="G3059" s="592"/>
      <c r="H3059" s="993">
        <v>17.41</v>
      </c>
      <c r="I3059" s="96">
        <v>10.53</v>
      </c>
      <c r="J3059" s="308"/>
      <c r="K3059" s="789">
        <f t="shared" si="118"/>
        <v>27.939999999999998</v>
      </c>
      <c r="L3059" s="789"/>
      <c r="M3059" s="789"/>
      <c r="N3059" s="789"/>
      <c r="O3059" s="789"/>
      <c r="P3059" s="789"/>
      <c r="Q3059" s="789"/>
      <c r="R3059" s="789"/>
      <c r="S3059" s="592">
        <v>0</v>
      </c>
      <c r="T3059" s="990">
        <v>0</v>
      </c>
      <c r="U3059" s="473">
        <v>0</v>
      </c>
      <c r="V3059" s="592">
        <v>0</v>
      </c>
      <c r="W3059" s="631">
        <v>0</v>
      </c>
      <c r="X3059" s="631">
        <v>0</v>
      </c>
      <c r="Y3059" s="592">
        <f t="shared" si="117"/>
        <v>25.37</v>
      </c>
      <c r="Z3059" s="631" t="s">
        <v>109</v>
      </c>
      <c r="AA3059" s="631" t="s">
        <v>109</v>
      </c>
      <c r="AB3059" s="592">
        <v>341.3</v>
      </c>
      <c r="AC3059" s="592">
        <v>0</v>
      </c>
      <c r="AD3059" s="592">
        <v>0</v>
      </c>
      <c r="AE3059" s="592"/>
      <c r="AF3059" s="592">
        <v>355</v>
      </c>
      <c r="AG3059" s="592">
        <v>0</v>
      </c>
      <c r="AH3059" s="592"/>
      <c r="AI3059" s="592"/>
      <c r="AJ3059" s="991">
        <v>0</v>
      </c>
    </row>
    <row r="3060" spans="1:36" x14ac:dyDescent="0.2">
      <c r="A3060" s="988">
        <v>39576</v>
      </c>
      <c r="B3060" s="631">
        <v>17.43</v>
      </c>
      <c r="C3060" s="631"/>
      <c r="D3060" s="592">
        <v>6.7670000000000003</v>
      </c>
      <c r="E3060" s="592"/>
      <c r="F3060" s="592">
        <f t="shared" si="116"/>
        <v>24.196999999999999</v>
      </c>
      <c r="G3060" s="592"/>
      <c r="H3060" s="993">
        <v>18.45</v>
      </c>
      <c r="I3060" s="96">
        <v>10.4</v>
      </c>
      <c r="J3060" s="308"/>
      <c r="K3060" s="789">
        <f t="shared" si="118"/>
        <v>28.85</v>
      </c>
      <c r="L3060" s="789"/>
      <c r="M3060" s="789"/>
      <c r="N3060" s="789"/>
      <c r="O3060" s="789"/>
      <c r="P3060" s="789"/>
      <c r="Q3060" s="789"/>
      <c r="R3060" s="789"/>
      <c r="S3060" s="592">
        <v>0</v>
      </c>
      <c r="T3060" s="990">
        <v>0</v>
      </c>
      <c r="U3060" s="473">
        <v>0</v>
      </c>
      <c r="V3060" s="592">
        <v>0</v>
      </c>
      <c r="W3060" s="631">
        <v>0</v>
      </c>
      <c r="X3060" s="631">
        <v>0</v>
      </c>
      <c r="Y3060" s="592">
        <f t="shared" si="117"/>
        <v>24.196999999999999</v>
      </c>
      <c r="Z3060" s="631" t="s">
        <v>109</v>
      </c>
      <c r="AA3060" s="631" t="s">
        <v>109</v>
      </c>
      <c r="AB3060" s="592">
        <v>341.3</v>
      </c>
      <c r="AC3060" s="592">
        <v>0.08</v>
      </c>
      <c r="AD3060" s="592">
        <v>0</v>
      </c>
      <c r="AE3060" s="592"/>
      <c r="AF3060" s="592">
        <v>354.8</v>
      </c>
      <c r="AG3060" s="592">
        <v>0.2</v>
      </c>
      <c r="AH3060" s="592"/>
      <c r="AI3060" s="592"/>
      <c r="AJ3060" s="991">
        <v>0</v>
      </c>
    </row>
    <row r="3061" spans="1:36" x14ac:dyDescent="0.2">
      <c r="A3061" s="988">
        <v>39577</v>
      </c>
      <c r="B3061" s="592">
        <v>17.62</v>
      </c>
      <c r="C3061" s="592"/>
      <c r="D3061" s="592">
        <v>6.7779999999999996</v>
      </c>
      <c r="E3061" s="592"/>
      <c r="F3061" s="592">
        <f t="shared" si="116"/>
        <v>24.398</v>
      </c>
      <c r="G3061" s="592"/>
      <c r="H3061" s="993">
        <v>17.39</v>
      </c>
      <c r="I3061" s="96">
        <v>10.54</v>
      </c>
      <c r="J3061" s="308"/>
      <c r="K3061" s="789">
        <f t="shared" si="118"/>
        <v>27.93</v>
      </c>
      <c r="L3061" s="789"/>
      <c r="M3061" s="789"/>
      <c r="N3061" s="789"/>
      <c r="O3061" s="789"/>
      <c r="P3061" s="789"/>
      <c r="Q3061" s="789"/>
      <c r="R3061" s="789"/>
      <c r="S3061" s="592">
        <v>0</v>
      </c>
      <c r="T3061" s="990">
        <v>0</v>
      </c>
      <c r="U3061" s="473">
        <v>0</v>
      </c>
      <c r="V3061" s="592">
        <v>0</v>
      </c>
      <c r="W3061" s="631">
        <v>0</v>
      </c>
      <c r="X3061" s="631">
        <v>0</v>
      </c>
      <c r="Y3061" s="592">
        <f t="shared" si="117"/>
        <v>24.398</v>
      </c>
      <c r="Z3061" s="631" t="s">
        <v>109</v>
      </c>
      <c r="AA3061" s="631" t="s">
        <v>109</v>
      </c>
      <c r="AB3061" s="592">
        <v>341.3</v>
      </c>
      <c r="AC3061" s="592">
        <v>0</v>
      </c>
      <c r="AD3061" s="592">
        <v>0</v>
      </c>
      <c r="AE3061" s="592"/>
      <c r="AF3061" s="592">
        <v>354.7</v>
      </c>
      <c r="AG3061" s="592">
        <v>0</v>
      </c>
      <c r="AH3061" s="592"/>
      <c r="AI3061" s="592"/>
      <c r="AJ3061" s="991">
        <v>0</v>
      </c>
    </row>
    <row r="3062" spans="1:36" x14ac:dyDescent="0.2">
      <c r="A3062" s="988">
        <v>39578</v>
      </c>
      <c r="B3062" s="592">
        <v>17.03</v>
      </c>
      <c r="C3062" s="592"/>
      <c r="D3062" s="631">
        <v>7.1619999999999999</v>
      </c>
      <c r="E3062" s="631"/>
      <c r="F3062" s="592">
        <f t="shared" si="116"/>
        <v>24.192</v>
      </c>
      <c r="G3062" s="592"/>
      <c r="H3062" s="993">
        <v>14.15</v>
      </c>
      <c r="I3062" s="96">
        <v>10.35</v>
      </c>
      <c r="J3062" s="308"/>
      <c r="K3062" s="789">
        <f t="shared" si="118"/>
        <v>24.5</v>
      </c>
      <c r="L3062" s="789"/>
      <c r="M3062" s="789"/>
      <c r="N3062" s="789"/>
      <c r="O3062" s="789"/>
      <c r="P3062" s="789"/>
      <c r="Q3062" s="789"/>
      <c r="R3062" s="789"/>
      <c r="S3062" s="592">
        <v>0</v>
      </c>
      <c r="T3062" s="990">
        <v>0</v>
      </c>
      <c r="U3062" s="473">
        <v>0</v>
      </c>
      <c r="V3062" s="592">
        <v>0</v>
      </c>
      <c r="W3062" s="631">
        <v>0</v>
      </c>
      <c r="X3062" s="631">
        <v>0</v>
      </c>
      <c r="Y3062" s="592">
        <f t="shared" si="117"/>
        <v>24.192</v>
      </c>
      <c r="Z3062" s="631" t="s">
        <v>109</v>
      </c>
      <c r="AA3062" s="631" t="s">
        <v>109</v>
      </c>
      <c r="AB3062" s="631">
        <v>341.3</v>
      </c>
      <c r="AC3062" s="631">
        <v>0.23</v>
      </c>
      <c r="AD3062" s="631">
        <v>0</v>
      </c>
      <c r="AE3062" s="631"/>
      <c r="AF3062" s="592">
        <v>354.7</v>
      </c>
      <c r="AG3062" s="592">
        <v>0</v>
      </c>
      <c r="AH3062" s="592"/>
      <c r="AI3062" s="592"/>
      <c r="AJ3062" s="991">
        <v>0</v>
      </c>
    </row>
    <row r="3063" spans="1:36" x14ac:dyDescent="0.2">
      <c r="A3063" s="988">
        <v>39579</v>
      </c>
      <c r="B3063" s="592">
        <v>14.01</v>
      </c>
      <c r="C3063" s="592"/>
      <c r="D3063" s="592">
        <v>7.1619999999999999</v>
      </c>
      <c r="E3063" s="592"/>
      <c r="F3063" s="592">
        <f t="shared" si="116"/>
        <v>21.172000000000001</v>
      </c>
      <c r="G3063" s="592"/>
      <c r="H3063" s="993">
        <v>13.95</v>
      </c>
      <c r="I3063" s="96">
        <v>10.08</v>
      </c>
      <c r="J3063" s="308"/>
      <c r="K3063" s="789">
        <f t="shared" si="118"/>
        <v>24.03</v>
      </c>
      <c r="L3063" s="789"/>
      <c r="M3063" s="789"/>
      <c r="N3063" s="789"/>
      <c r="O3063" s="789"/>
      <c r="P3063" s="789"/>
      <c r="Q3063" s="789"/>
      <c r="R3063" s="789"/>
      <c r="S3063" s="592">
        <v>0</v>
      </c>
      <c r="T3063" s="990">
        <v>0</v>
      </c>
      <c r="U3063" s="473">
        <v>0</v>
      </c>
      <c r="V3063" s="592">
        <v>0</v>
      </c>
      <c r="W3063" s="631">
        <v>0</v>
      </c>
      <c r="X3063" s="631">
        <v>0</v>
      </c>
      <c r="Y3063" s="592">
        <f t="shared" si="117"/>
        <v>21.172000000000001</v>
      </c>
      <c r="Z3063" s="631" t="s">
        <v>109</v>
      </c>
      <c r="AA3063" s="631" t="s">
        <v>109</v>
      </c>
      <c r="AB3063" s="592">
        <v>341.3</v>
      </c>
      <c r="AC3063" s="592">
        <v>0.41</v>
      </c>
      <c r="AD3063" s="592">
        <v>0</v>
      </c>
      <c r="AE3063" s="592"/>
      <c r="AF3063" s="592">
        <v>354.6</v>
      </c>
      <c r="AG3063" s="592">
        <v>0.55000000000000004</v>
      </c>
      <c r="AH3063" s="592"/>
      <c r="AI3063" s="592"/>
      <c r="AJ3063" s="991">
        <v>0</v>
      </c>
    </row>
    <row r="3064" spans="1:36" x14ac:dyDescent="0.2">
      <c r="A3064" s="988">
        <v>39580</v>
      </c>
      <c r="B3064" s="592">
        <v>13.39</v>
      </c>
      <c r="C3064" s="592"/>
      <c r="D3064" s="592">
        <v>7.0679999999999996</v>
      </c>
      <c r="E3064" s="592"/>
      <c r="F3064" s="592">
        <f t="shared" si="116"/>
        <v>20.457999999999998</v>
      </c>
      <c r="G3064" s="592"/>
      <c r="H3064" s="993">
        <v>13.39</v>
      </c>
      <c r="I3064" s="96">
        <v>9.5299999999999994</v>
      </c>
      <c r="J3064" s="308"/>
      <c r="K3064" s="789">
        <f t="shared" si="118"/>
        <v>22.92</v>
      </c>
      <c r="L3064" s="789"/>
      <c r="M3064" s="789"/>
      <c r="N3064" s="789"/>
      <c r="O3064" s="789"/>
      <c r="P3064" s="789"/>
      <c r="Q3064" s="789"/>
      <c r="R3064" s="789"/>
      <c r="S3064" s="592">
        <v>0</v>
      </c>
      <c r="T3064" s="990">
        <v>0</v>
      </c>
      <c r="U3064" s="473">
        <v>0</v>
      </c>
      <c r="V3064" s="592">
        <v>0</v>
      </c>
      <c r="W3064" s="631">
        <v>0</v>
      </c>
      <c r="X3064" s="631">
        <v>0</v>
      </c>
      <c r="Y3064" s="592">
        <f t="shared" si="117"/>
        <v>20.457999999999998</v>
      </c>
      <c r="Z3064" s="631" t="s">
        <v>109</v>
      </c>
      <c r="AA3064" s="631" t="s">
        <v>109</v>
      </c>
      <c r="AB3064" s="592">
        <v>341.3</v>
      </c>
      <c r="AC3064" s="592">
        <v>0.04</v>
      </c>
      <c r="AD3064" s="592">
        <v>0</v>
      </c>
      <c r="AE3064" s="592"/>
      <c r="AF3064" s="592">
        <v>354.6</v>
      </c>
      <c r="AG3064" s="592">
        <v>0</v>
      </c>
      <c r="AH3064" s="592"/>
      <c r="AI3064" s="592"/>
      <c r="AJ3064" s="991">
        <v>0</v>
      </c>
    </row>
    <row r="3065" spans="1:36" x14ac:dyDescent="0.2">
      <c r="A3065" s="988">
        <v>39581</v>
      </c>
      <c r="B3065" s="631">
        <v>16.309999999999999</v>
      </c>
      <c r="C3065" s="631"/>
      <c r="D3065" s="592">
        <v>7.0970000000000004</v>
      </c>
      <c r="E3065" s="592"/>
      <c r="F3065" s="592">
        <f t="shared" si="116"/>
        <v>23.407</v>
      </c>
      <c r="G3065" s="592"/>
      <c r="H3065" s="993">
        <v>16.86</v>
      </c>
      <c r="I3065" s="96">
        <v>9.74</v>
      </c>
      <c r="J3065" s="308"/>
      <c r="K3065" s="789">
        <f t="shared" si="118"/>
        <v>26.6</v>
      </c>
      <c r="L3065" s="789"/>
      <c r="M3065" s="789"/>
      <c r="N3065" s="789"/>
      <c r="O3065" s="789"/>
      <c r="P3065" s="789"/>
      <c r="Q3065" s="789"/>
      <c r="R3065" s="789"/>
      <c r="S3065" s="592">
        <v>0</v>
      </c>
      <c r="T3065" s="990">
        <v>0</v>
      </c>
      <c r="U3065" s="473">
        <v>0</v>
      </c>
      <c r="V3065" s="592">
        <v>0</v>
      </c>
      <c r="W3065" s="631">
        <v>0</v>
      </c>
      <c r="X3065" s="631">
        <v>0</v>
      </c>
      <c r="Y3065" s="592">
        <f t="shared" si="117"/>
        <v>23.407</v>
      </c>
      <c r="Z3065" s="631" t="s">
        <v>109</v>
      </c>
      <c r="AA3065" s="631" t="s">
        <v>109</v>
      </c>
      <c r="AB3065" s="631">
        <v>341.3</v>
      </c>
      <c r="AC3065" s="631">
        <v>0</v>
      </c>
      <c r="AD3065" s="631">
        <v>0</v>
      </c>
      <c r="AE3065" s="631"/>
      <c r="AF3065" s="592">
        <v>354.5</v>
      </c>
      <c r="AG3065" s="592">
        <v>0</v>
      </c>
      <c r="AH3065" s="592"/>
      <c r="AI3065" s="592"/>
      <c r="AJ3065" s="991">
        <v>0</v>
      </c>
    </row>
    <row r="3066" spans="1:36" x14ac:dyDescent="0.2">
      <c r="A3066" s="988">
        <v>39582</v>
      </c>
      <c r="B3066" s="592">
        <v>17.27</v>
      </c>
      <c r="C3066" s="592"/>
      <c r="D3066" s="592">
        <v>6.859</v>
      </c>
      <c r="E3066" s="592"/>
      <c r="F3066" s="592">
        <f t="shared" si="116"/>
        <v>24.128999999999998</v>
      </c>
      <c r="G3066" s="592"/>
      <c r="H3066" s="993">
        <v>17.059999999999999</v>
      </c>
      <c r="I3066" s="96">
        <v>9.42</v>
      </c>
      <c r="J3066" s="308"/>
      <c r="K3066" s="789">
        <f t="shared" si="118"/>
        <v>26.479999999999997</v>
      </c>
      <c r="L3066" s="789"/>
      <c r="M3066" s="789"/>
      <c r="N3066" s="789"/>
      <c r="O3066" s="789"/>
      <c r="P3066" s="789"/>
      <c r="Q3066" s="789"/>
      <c r="R3066" s="789"/>
      <c r="S3066" s="592">
        <v>0</v>
      </c>
      <c r="T3066" s="990">
        <v>0</v>
      </c>
      <c r="U3066" s="473">
        <v>0</v>
      </c>
      <c r="V3066" s="592">
        <v>0</v>
      </c>
      <c r="W3066" s="631">
        <v>0</v>
      </c>
      <c r="X3066" s="631">
        <v>0</v>
      </c>
      <c r="Y3066" s="592">
        <f t="shared" si="117"/>
        <v>24.128999999999998</v>
      </c>
      <c r="Z3066" s="631" t="s">
        <v>109</v>
      </c>
      <c r="AA3066" s="631" t="s">
        <v>109</v>
      </c>
      <c r="AB3066" s="592">
        <v>341.3</v>
      </c>
      <c r="AC3066" s="592">
        <v>0</v>
      </c>
      <c r="AD3066" s="592">
        <v>0</v>
      </c>
      <c r="AE3066" s="592"/>
      <c r="AF3066" s="592">
        <v>354.3</v>
      </c>
      <c r="AG3066" s="592">
        <v>0</v>
      </c>
      <c r="AH3066" s="592"/>
      <c r="AI3066" s="592"/>
      <c r="AJ3066" s="991">
        <v>0</v>
      </c>
    </row>
    <row r="3067" spans="1:36" x14ac:dyDescent="0.2">
      <c r="A3067" s="988">
        <v>39583</v>
      </c>
      <c r="B3067" s="592">
        <v>16.84</v>
      </c>
      <c r="C3067" s="592"/>
      <c r="D3067" s="592">
        <v>6.6719999999999997</v>
      </c>
      <c r="E3067" s="592"/>
      <c r="F3067" s="592">
        <f t="shared" si="116"/>
        <v>23.512</v>
      </c>
      <c r="G3067" s="592"/>
      <c r="H3067" s="993">
        <v>15.4</v>
      </c>
      <c r="I3067" s="96">
        <v>9.75</v>
      </c>
      <c r="J3067" s="308"/>
      <c r="K3067" s="789">
        <f t="shared" si="118"/>
        <v>25.15</v>
      </c>
      <c r="L3067" s="789"/>
      <c r="M3067" s="789"/>
      <c r="N3067" s="789"/>
      <c r="O3067" s="789"/>
      <c r="P3067" s="789"/>
      <c r="Q3067" s="789"/>
      <c r="R3067" s="789"/>
      <c r="S3067" s="592">
        <v>0</v>
      </c>
      <c r="T3067" s="990">
        <v>0</v>
      </c>
      <c r="U3067" s="473">
        <v>0</v>
      </c>
      <c r="V3067" s="592">
        <v>0</v>
      </c>
      <c r="W3067" s="631">
        <v>0</v>
      </c>
      <c r="X3067" s="631">
        <v>0</v>
      </c>
      <c r="Y3067" s="592">
        <f t="shared" si="117"/>
        <v>23.512</v>
      </c>
      <c r="Z3067" s="631" t="s">
        <v>109</v>
      </c>
      <c r="AA3067" s="631" t="s">
        <v>109</v>
      </c>
      <c r="AB3067" s="592">
        <v>341.4</v>
      </c>
      <c r="AC3067" s="592">
        <v>0.12</v>
      </c>
      <c r="AD3067" s="592">
        <v>0</v>
      </c>
      <c r="AE3067" s="592"/>
      <c r="AF3067" s="592">
        <v>354.3</v>
      </c>
      <c r="AG3067" s="592">
        <v>0.74</v>
      </c>
      <c r="AH3067" s="592"/>
      <c r="AI3067" s="592"/>
      <c r="AJ3067" s="991">
        <v>0</v>
      </c>
    </row>
    <row r="3068" spans="1:36" x14ac:dyDescent="0.2">
      <c r="A3068" s="988">
        <v>39584</v>
      </c>
      <c r="B3068" s="592">
        <v>15.73</v>
      </c>
      <c r="C3068" s="592"/>
      <c r="D3068" s="592">
        <v>6.97</v>
      </c>
      <c r="E3068" s="592"/>
      <c r="F3068" s="592">
        <f t="shared" si="116"/>
        <v>22.7</v>
      </c>
      <c r="G3068" s="592"/>
      <c r="H3068" s="993">
        <v>15.56</v>
      </c>
      <c r="I3068" s="96">
        <v>9.33</v>
      </c>
      <c r="J3068" s="308"/>
      <c r="K3068" s="789">
        <f t="shared" si="118"/>
        <v>24.89</v>
      </c>
      <c r="L3068" s="789"/>
      <c r="M3068" s="789"/>
      <c r="N3068" s="789"/>
      <c r="O3068" s="789"/>
      <c r="P3068" s="789"/>
      <c r="Q3068" s="789"/>
      <c r="R3068" s="789"/>
      <c r="S3068" s="592">
        <v>0</v>
      </c>
      <c r="T3068" s="990">
        <v>0</v>
      </c>
      <c r="U3068" s="473">
        <v>0</v>
      </c>
      <c r="V3068" s="592">
        <v>0</v>
      </c>
      <c r="W3068" s="631">
        <v>0</v>
      </c>
      <c r="X3068" s="631">
        <v>0</v>
      </c>
      <c r="Y3068" s="592">
        <f t="shared" si="117"/>
        <v>22.7</v>
      </c>
      <c r="Z3068" s="631" t="s">
        <v>109</v>
      </c>
      <c r="AA3068" s="631" t="s">
        <v>109</v>
      </c>
      <c r="AB3068" s="592">
        <v>341.3</v>
      </c>
      <c r="AC3068" s="592">
        <v>0</v>
      </c>
      <c r="AD3068" s="592">
        <v>0</v>
      </c>
      <c r="AE3068" s="592"/>
      <c r="AF3068" s="631">
        <v>354.5</v>
      </c>
      <c r="AG3068" s="631">
        <v>0.3</v>
      </c>
      <c r="AH3068" s="631"/>
      <c r="AI3068" s="631"/>
      <c r="AJ3068" s="991">
        <v>0</v>
      </c>
    </row>
    <row r="3069" spans="1:36" x14ac:dyDescent="0.2">
      <c r="A3069" s="988">
        <v>39585</v>
      </c>
      <c r="B3069" s="592">
        <v>15.67</v>
      </c>
      <c r="C3069" s="592"/>
      <c r="D3069" s="592">
        <v>6.65</v>
      </c>
      <c r="E3069" s="592"/>
      <c r="F3069" s="592">
        <f t="shared" si="116"/>
        <v>22.32</v>
      </c>
      <c r="G3069" s="592"/>
      <c r="H3069" s="993">
        <v>13.91</v>
      </c>
      <c r="I3069" s="96">
        <v>8.17</v>
      </c>
      <c r="J3069" s="308"/>
      <c r="K3069" s="789">
        <f t="shared" si="118"/>
        <v>22.08</v>
      </c>
      <c r="L3069" s="789"/>
      <c r="M3069" s="789"/>
      <c r="N3069" s="789"/>
      <c r="O3069" s="789"/>
      <c r="P3069" s="789"/>
      <c r="Q3069" s="789"/>
      <c r="R3069" s="789"/>
      <c r="S3069" s="592">
        <v>0</v>
      </c>
      <c r="T3069" s="990">
        <v>0</v>
      </c>
      <c r="U3069" s="473">
        <v>0</v>
      </c>
      <c r="V3069" s="592">
        <v>0</v>
      </c>
      <c r="W3069" s="631">
        <v>0</v>
      </c>
      <c r="X3069" s="631">
        <v>0</v>
      </c>
      <c r="Y3069" s="592">
        <f t="shared" si="117"/>
        <v>22.32</v>
      </c>
      <c r="Z3069" s="631" t="s">
        <v>109</v>
      </c>
      <c r="AA3069" s="631" t="s">
        <v>109</v>
      </c>
      <c r="AB3069" s="592">
        <v>341.3</v>
      </c>
      <c r="AC3069" s="592">
        <v>0</v>
      </c>
      <c r="AD3069" s="592">
        <v>0</v>
      </c>
      <c r="AE3069" s="592"/>
      <c r="AF3069" s="592">
        <v>354.6</v>
      </c>
      <c r="AG3069" s="592">
        <v>0</v>
      </c>
      <c r="AH3069" s="592"/>
      <c r="AI3069" s="592"/>
      <c r="AJ3069" s="991">
        <v>0</v>
      </c>
    </row>
    <row r="3070" spans="1:36" x14ac:dyDescent="0.2">
      <c r="A3070" s="988">
        <v>39586</v>
      </c>
      <c r="B3070" s="592">
        <v>13.65</v>
      </c>
      <c r="C3070" s="592"/>
      <c r="D3070" s="592">
        <v>6.83</v>
      </c>
      <c r="E3070" s="592"/>
      <c r="F3070" s="592">
        <f t="shared" si="116"/>
        <v>20.48</v>
      </c>
      <c r="G3070" s="592"/>
      <c r="H3070" s="993">
        <v>15.89</v>
      </c>
      <c r="I3070" s="96">
        <v>9.1199999999999992</v>
      </c>
      <c r="J3070" s="308"/>
      <c r="K3070" s="789">
        <f t="shared" si="118"/>
        <v>25.009999999999998</v>
      </c>
      <c r="L3070" s="789"/>
      <c r="M3070" s="789"/>
      <c r="N3070" s="789"/>
      <c r="O3070" s="789"/>
      <c r="P3070" s="789"/>
      <c r="Q3070" s="789"/>
      <c r="R3070" s="789"/>
      <c r="S3070" s="592">
        <v>0</v>
      </c>
      <c r="T3070" s="990">
        <v>0</v>
      </c>
      <c r="U3070" s="473">
        <v>0</v>
      </c>
      <c r="V3070" s="592">
        <v>0</v>
      </c>
      <c r="W3070" s="631">
        <v>0</v>
      </c>
      <c r="X3070" s="631">
        <v>0</v>
      </c>
      <c r="Y3070" s="592">
        <f t="shared" si="117"/>
        <v>20.48</v>
      </c>
      <c r="Z3070" s="631" t="s">
        <v>109</v>
      </c>
      <c r="AA3070" s="631" t="s">
        <v>109</v>
      </c>
      <c r="AB3070" s="592">
        <v>341.3</v>
      </c>
      <c r="AC3070" s="592">
        <v>0.24</v>
      </c>
      <c r="AD3070" s="592">
        <v>0</v>
      </c>
      <c r="AE3070" s="592"/>
      <c r="AF3070" s="592">
        <v>354.7</v>
      </c>
      <c r="AG3070" s="592">
        <v>0.5</v>
      </c>
      <c r="AH3070" s="592"/>
      <c r="AI3070" s="592"/>
      <c r="AJ3070" s="991">
        <v>0</v>
      </c>
    </row>
    <row r="3071" spans="1:36" x14ac:dyDescent="0.2">
      <c r="A3071" s="988">
        <v>39587</v>
      </c>
      <c r="B3071" s="592">
        <v>15.46</v>
      </c>
      <c r="C3071" s="592"/>
      <c r="D3071" s="592">
        <v>6.9619999999999997</v>
      </c>
      <c r="E3071" s="592"/>
      <c r="F3071" s="592">
        <f t="shared" si="116"/>
        <v>22.422000000000001</v>
      </c>
      <c r="G3071" s="592"/>
      <c r="H3071" s="993">
        <v>16.22</v>
      </c>
      <c r="I3071" s="96">
        <v>9.1</v>
      </c>
      <c r="J3071" s="308"/>
      <c r="K3071" s="789">
        <f t="shared" si="118"/>
        <v>25.32</v>
      </c>
      <c r="L3071" s="789"/>
      <c r="M3071" s="789"/>
      <c r="N3071" s="789"/>
      <c r="O3071" s="789"/>
      <c r="P3071" s="789"/>
      <c r="Q3071" s="789"/>
      <c r="R3071" s="789"/>
      <c r="S3071" s="592">
        <v>0</v>
      </c>
      <c r="T3071" s="990">
        <v>0</v>
      </c>
      <c r="U3071" s="473">
        <v>0</v>
      </c>
      <c r="V3071" s="592">
        <v>0</v>
      </c>
      <c r="W3071" s="631">
        <v>0</v>
      </c>
      <c r="X3071" s="631">
        <v>0</v>
      </c>
      <c r="Y3071" s="592">
        <f t="shared" si="117"/>
        <v>22.422000000000001</v>
      </c>
      <c r="Z3071" s="631" t="s">
        <v>109</v>
      </c>
      <c r="AA3071" s="631" t="s">
        <v>109</v>
      </c>
      <c r="AB3071" s="592">
        <v>341.3</v>
      </c>
      <c r="AC3071" s="592">
        <v>0</v>
      </c>
      <c r="AD3071" s="592">
        <v>0</v>
      </c>
      <c r="AE3071" s="592"/>
      <c r="AF3071" s="631">
        <v>354.8</v>
      </c>
      <c r="AG3071" s="631">
        <v>0</v>
      </c>
      <c r="AH3071" s="631"/>
      <c r="AI3071" s="631"/>
      <c r="AJ3071" s="995">
        <v>0</v>
      </c>
    </row>
    <row r="3072" spans="1:36" x14ac:dyDescent="0.2">
      <c r="A3072" s="988">
        <v>39588</v>
      </c>
      <c r="B3072" s="592">
        <v>15.53</v>
      </c>
      <c r="C3072" s="592"/>
      <c r="D3072" s="592">
        <v>6.9720000000000004</v>
      </c>
      <c r="E3072" s="592"/>
      <c r="F3072" s="592">
        <f t="shared" si="116"/>
        <v>22.501999999999999</v>
      </c>
      <c r="G3072" s="592"/>
      <c r="H3072" s="993">
        <v>15.31</v>
      </c>
      <c r="I3072" s="96">
        <v>9.06</v>
      </c>
      <c r="J3072" s="308"/>
      <c r="K3072" s="789">
        <f t="shared" si="118"/>
        <v>24.37</v>
      </c>
      <c r="L3072" s="789"/>
      <c r="M3072" s="789"/>
      <c r="N3072" s="789"/>
      <c r="O3072" s="789"/>
      <c r="P3072" s="789"/>
      <c r="Q3072" s="789"/>
      <c r="R3072" s="789"/>
      <c r="S3072" s="592">
        <v>0</v>
      </c>
      <c r="T3072" s="990">
        <v>0</v>
      </c>
      <c r="U3072" s="473">
        <v>0</v>
      </c>
      <c r="V3072" s="592">
        <v>0</v>
      </c>
      <c r="W3072" s="631">
        <v>0</v>
      </c>
      <c r="X3072" s="907">
        <v>0</v>
      </c>
      <c r="Y3072" s="592">
        <f t="shared" si="117"/>
        <v>22.501999999999999</v>
      </c>
      <c r="Z3072" s="631" t="s">
        <v>109</v>
      </c>
      <c r="AA3072" s="631" t="s">
        <v>109</v>
      </c>
      <c r="AB3072" s="592">
        <v>341.3</v>
      </c>
      <c r="AC3072" s="592">
        <v>7.0000000000000007E-2</v>
      </c>
      <c r="AD3072" s="592">
        <v>0</v>
      </c>
      <c r="AE3072" s="592"/>
      <c r="AF3072" s="631">
        <v>355</v>
      </c>
      <c r="AG3072" s="631">
        <v>0.25</v>
      </c>
      <c r="AH3072" s="631"/>
      <c r="AI3072" s="631"/>
      <c r="AJ3072" s="991">
        <v>0</v>
      </c>
    </row>
    <row r="3073" spans="1:39" x14ac:dyDescent="0.2">
      <c r="A3073" s="988">
        <v>39589</v>
      </c>
      <c r="B3073" s="592">
        <v>15.9</v>
      </c>
      <c r="C3073" s="592"/>
      <c r="D3073" s="592">
        <v>6.9550000000000001</v>
      </c>
      <c r="E3073" s="592"/>
      <c r="F3073" s="592">
        <f t="shared" si="116"/>
        <v>22.855</v>
      </c>
      <c r="G3073" s="592"/>
      <c r="H3073" s="993">
        <v>14.89</v>
      </c>
      <c r="I3073" s="96">
        <v>9</v>
      </c>
      <c r="J3073" s="308"/>
      <c r="K3073" s="789">
        <f t="shared" si="118"/>
        <v>23.89</v>
      </c>
      <c r="L3073" s="789"/>
      <c r="M3073" s="789"/>
      <c r="N3073" s="789"/>
      <c r="O3073" s="789"/>
      <c r="P3073" s="789"/>
      <c r="Q3073" s="789"/>
      <c r="R3073" s="789"/>
      <c r="S3073" s="592">
        <v>0</v>
      </c>
      <c r="T3073" s="990">
        <v>0</v>
      </c>
      <c r="U3073" s="473">
        <v>0</v>
      </c>
      <c r="V3073" s="592">
        <v>0</v>
      </c>
      <c r="W3073" s="631">
        <v>0</v>
      </c>
      <c r="X3073" s="631">
        <v>0</v>
      </c>
      <c r="Y3073" s="592">
        <f t="shared" si="117"/>
        <v>22.855</v>
      </c>
      <c r="Z3073" s="631" t="s">
        <v>109</v>
      </c>
      <c r="AA3073" s="631" t="s">
        <v>109</v>
      </c>
      <c r="AB3073" s="631">
        <v>341.1</v>
      </c>
      <c r="AC3073" s="631">
        <v>0</v>
      </c>
      <c r="AD3073" s="631">
        <v>0</v>
      </c>
      <c r="AE3073" s="631"/>
      <c r="AF3073" s="592">
        <v>355</v>
      </c>
      <c r="AG3073" s="592">
        <v>0</v>
      </c>
      <c r="AH3073" s="592"/>
      <c r="AI3073" s="592"/>
      <c r="AJ3073" s="991">
        <v>0</v>
      </c>
    </row>
    <row r="3074" spans="1:39" x14ac:dyDescent="0.2">
      <c r="A3074" s="988">
        <v>39590</v>
      </c>
      <c r="B3074" s="592">
        <v>17.34</v>
      </c>
      <c r="C3074" s="592"/>
      <c r="D3074" s="592">
        <v>6.726</v>
      </c>
      <c r="E3074" s="592"/>
      <c r="F3074" s="592">
        <f t="shared" si="116"/>
        <v>24.065999999999999</v>
      </c>
      <c r="G3074" s="592"/>
      <c r="H3074" s="993">
        <v>17.670000000000002</v>
      </c>
      <c r="I3074" s="96">
        <v>8.6999999999999993</v>
      </c>
      <c r="J3074" s="308"/>
      <c r="K3074" s="789">
        <f t="shared" si="118"/>
        <v>26.37</v>
      </c>
      <c r="L3074" s="789"/>
      <c r="M3074" s="789"/>
      <c r="N3074" s="789"/>
      <c r="O3074" s="789"/>
      <c r="P3074" s="789"/>
      <c r="Q3074" s="789"/>
      <c r="R3074" s="789"/>
      <c r="S3074" s="592">
        <v>0</v>
      </c>
      <c r="T3074" s="990">
        <v>0</v>
      </c>
      <c r="U3074" s="473">
        <v>0</v>
      </c>
      <c r="V3074" s="592">
        <v>0</v>
      </c>
      <c r="W3074" s="631">
        <v>0</v>
      </c>
      <c r="X3074" s="631">
        <v>0</v>
      </c>
      <c r="Y3074" s="592">
        <f t="shared" si="117"/>
        <v>24.065999999999999</v>
      </c>
      <c r="Z3074" s="631" t="s">
        <v>109</v>
      </c>
      <c r="AA3074" s="631" t="s">
        <v>109</v>
      </c>
      <c r="AB3074" s="592">
        <v>341</v>
      </c>
      <c r="AC3074" s="592">
        <v>0</v>
      </c>
      <c r="AD3074" s="592">
        <v>0</v>
      </c>
      <c r="AE3074" s="592"/>
      <c r="AF3074" s="592">
        <v>355.1</v>
      </c>
      <c r="AG3074" s="592">
        <v>0</v>
      </c>
      <c r="AH3074" s="592"/>
      <c r="AI3074" s="592"/>
      <c r="AJ3074" s="991">
        <v>0</v>
      </c>
    </row>
    <row r="3075" spans="1:39" x14ac:dyDescent="0.2">
      <c r="A3075" s="988">
        <v>39591</v>
      </c>
      <c r="B3075" s="592">
        <v>15.93</v>
      </c>
      <c r="C3075" s="592"/>
      <c r="D3075" s="592">
        <v>7.0640000000000001</v>
      </c>
      <c r="E3075" s="592"/>
      <c r="F3075" s="592">
        <f t="shared" si="116"/>
        <v>22.994</v>
      </c>
      <c r="G3075" s="592"/>
      <c r="H3075" s="993">
        <v>17.98</v>
      </c>
      <c r="I3075" s="96">
        <v>8.9700000000000006</v>
      </c>
      <c r="J3075" s="308"/>
      <c r="K3075" s="789">
        <f t="shared" si="118"/>
        <v>26.950000000000003</v>
      </c>
      <c r="L3075" s="789"/>
      <c r="M3075" s="789"/>
      <c r="N3075" s="789"/>
      <c r="O3075" s="789"/>
      <c r="P3075" s="789"/>
      <c r="Q3075" s="789"/>
      <c r="R3075" s="789"/>
      <c r="S3075" s="592">
        <v>0</v>
      </c>
      <c r="T3075" s="990">
        <v>0</v>
      </c>
      <c r="U3075" s="473">
        <v>0</v>
      </c>
      <c r="V3075" s="592">
        <v>0</v>
      </c>
      <c r="W3075" s="631">
        <v>0</v>
      </c>
      <c r="X3075" s="631">
        <v>0</v>
      </c>
      <c r="Y3075" s="592">
        <f t="shared" si="117"/>
        <v>22.994</v>
      </c>
      <c r="Z3075" s="631" t="s">
        <v>109</v>
      </c>
      <c r="AA3075" s="631" t="s">
        <v>109</v>
      </c>
      <c r="AB3075" s="631">
        <v>341</v>
      </c>
      <c r="AC3075" s="631">
        <v>0</v>
      </c>
      <c r="AD3075" s="631">
        <v>0</v>
      </c>
      <c r="AE3075" s="631"/>
      <c r="AF3075" s="592">
        <v>355.1</v>
      </c>
      <c r="AG3075" s="592">
        <v>0</v>
      </c>
      <c r="AH3075" s="592"/>
      <c r="AI3075" s="592"/>
      <c r="AJ3075" s="991">
        <v>0</v>
      </c>
    </row>
    <row r="3076" spans="1:39" x14ac:dyDescent="0.2">
      <c r="A3076" s="988">
        <v>39592</v>
      </c>
      <c r="B3076" s="631">
        <v>15.23</v>
      </c>
      <c r="C3076" s="631"/>
      <c r="D3076" s="631">
        <v>6.94</v>
      </c>
      <c r="E3076" s="631"/>
      <c r="F3076" s="631">
        <f t="shared" si="116"/>
        <v>22.17</v>
      </c>
      <c r="G3076" s="631"/>
      <c r="H3076" s="993">
        <v>17.78</v>
      </c>
      <c r="I3076" s="96">
        <v>8.9600000000000009</v>
      </c>
      <c r="J3076" s="308"/>
      <c r="K3076" s="789">
        <f t="shared" si="118"/>
        <v>26.740000000000002</v>
      </c>
      <c r="L3076" s="789"/>
      <c r="M3076" s="789"/>
      <c r="N3076" s="789"/>
      <c r="O3076" s="789"/>
      <c r="P3076" s="789"/>
      <c r="Q3076" s="789"/>
      <c r="R3076" s="789"/>
      <c r="S3076" s="631">
        <v>0</v>
      </c>
      <c r="T3076" s="997">
        <v>0</v>
      </c>
      <c r="U3076" s="395">
        <v>0</v>
      </c>
      <c r="V3076" s="631">
        <v>0</v>
      </c>
      <c r="W3076" s="631">
        <v>0</v>
      </c>
      <c r="X3076" s="631">
        <v>0</v>
      </c>
      <c r="Y3076" s="592">
        <f t="shared" si="117"/>
        <v>22.17</v>
      </c>
      <c r="Z3076" s="631" t="s">
        <v>109</v>
      </c>
      <c r="AA3076" s="631" t="s">
        <v>109</v>
      </c>
      <c r="AB3076" s="631">
        <v>341</v>
      </c>
      <c r="AC3076" s="631">
        <v>0</v>
      </c>
      <c r="AD3076" s="631">
        <v>0</v>
      </c>
      <c r="AE3076" s="631"/>
      <c r="AF3076" s="631">
        <v>355.1</v>
      </c>
      <c r="AG3076" s="631">
        <v>0</v>
      </c>
      <c r="AH3076" s="631"/>
      <c r="AI3076" s="631"/>
      <c r="AJ3076" s="991">
        <v>0</v>
      </c>
      <c r="AL3076" s="21"/>
      <c r="AM3076" s="21"/>
    </row>
    <row r="3077" spans="1:39" x14ac:dyDescent="0.2">
      <c r="A3077" s="988">
        <v>39593</v>
      </c>
      <c r="B3077" s="631">
        <v>13.73</v>
      </c>
      <c r="C3077" s="631"/>
      <c r="D3077" s="631">
        <v>7.0179999999999998</v>
      </c>
      <c r="E3077" s="631"/>
      <c r="F3077" s="631">
        <f t="shared" si="116"/>
        <v>20.748000000000001</v>
      </c>
      <c r="G3077" s="631"/>
      <c r="H3077" s="993">
        <v>14.04</v>
      </c>
      <c r="I3077" s="96">
        <v>8.99</v>
      </c>
      <c r="J3077" s="308"/>
      <c r="K3077" s="789">
        <f t="shared" si="118"/>
        <v>23.03</v>
      </c>
      <c r="L3077" s="789"/>
      <c r="M3077" s="789"/>
      <c r="N3077" s="789"/>
      <c r="O3077" s="789"/>
      <c r="P3077" s="789"/>
      <c r="Q3077" s="789"/>
      <c r="R3077" s="789"/>
      <c r="S3077" s="631">
        <v>0</v>
      </c>
      <c r="T3077" s="997">
        <v>0</v>
      </c>
      <c r="U3077" s="395">
        <v>0</v>
      </c>
      <c r="V3077" s="631">
        <v>0</v>
      </c>
      <c r="W3077" s="631">
        <v>0</v>
      </c>
      <c r="X3077" s="631">
        <v>0</v>
      </c>
      <c r="Y3077" s="592">
        <f t="shared" si="117"/>
        <v>20.748000000000001</v>
      </c>
      <c r="Z3077" s="631" t="s">
        <v>109</v>
      </c>
      <c r="AA3077" s="631" t="s">
        <v>109</v>
      </c>
      <c r="AB3077" s="631">
        <v>340.9</v>
      </c>
      <c r="AC3077" s="631">
        <v>0</v>
      </c>
      <c r="AD3077" s="631">
        <v>0</v>
      </c>
      <c r="AE3077" s="631"/>
      <c r="AF3077" s="592">
        <v>355.1</v>
      </c>
      <c r="AG3077" s="592">
        <v>0</v>
      </c>
      <c r="AH3077" s="592"/>
      <c r="AI3077" s="592"/>
      <c r="AJ3077" s="991">
        <v>0</v>
      </c>
    </row>
    <row r="3078" spans="1:39" x14ac:dyDescent="0.2">
      <c r="A3078" s="988">
        <v>39594</v>
      </c>
      <c r="B3078" s="631">
        <v>14.19</v>
      </c>
      <c r="C3078" s="631"/>
      <c r="D3078" s="631">
        <v>7.0590000000000002</v>
      </c>
      <c r="E3078" s="631"/>
      <c r="F3078" s="631">
        <f t="shared" si="116"/>
        <v>21.248999999999999</v>
      </c>
      <c r="G3078" s="631"/>
      <c r="H3078" s="993">
        <v>14.63</v>
      </c>
      <c r="I3078" s="96">
        <v>8.9600000000000009</v>
      </c>
      <c r="J3078" s="308"/>
      <c r="K3078" s="789">
        <f t="shared" si="118"/>
        <v>23.590000000000003</v>
      </c>
      <c r="L3078" s="789"/>
      <c r="M3078" s="789"/>
      <c r="N3078" s="789"/>
      <c r="O3078" s="789"/>
      <c r="P3078" s="789"/>
      <c r="Q3078" s="789"/>
      <c r="R3078" s="789"/>
      <c r="S3078" s="631">
        <v>0</v>
      </c>
      <c r="T3078" s="997">
        <v>0</v>
      </c>
      <c r="U3078" s="395">
        <v>0</v>
      </c>
      <c r="V3078" s="631">
        <v>0</v>
      </c>
      <c r="W3078" s="631">
        <v>0</v>
      </c>
      <c r="X3078" s="631">
        <v>0</v>
      </c>
      <c r="Y3078" s="592">
        <f t="shared" si="117"/>
        <v>21.248999999999999</v>
      </c>
      <c r="Z3078" s="631" t="s">
        <v>109</v>
      </c>
      <c r="AA3078" s="631" t="s">
        <v>109</v>
      </c>
      <c r="AB3078" s="631">
        <v>340.9</v>
      </c>
      <c r="AC3078" s="631">
        <v>0</v>
      </c>
      <c r="AD3078" s="631">
        <v>0</v>
      </c>
      <c r="AE3078" s="631"/>
      <c r="AF3078" s="592">
        <v>355</v>
      </c>
      <c r="AG3078" s="592">
        <v>0</v>
      </c>
      <c r="AH3078" s="592"/>
      <c r="AI3078" s="592"/>
      <c r="AJ3078" s="991">
        <v>0</v>
      </c>
    </row>
    <row r="3079" spans="1:39" x14ac:dyDescent="0.2">
      <c r="A3079" s="988">
        <v>39595</v>
      </c>
      <c r="B3079" s="631">
        <v>18.68</v>
      </c>
      <c r="C3079" s="631"/>
      <c r="D3079" s="631">
        <v>7.048</v>
      </c>
      <c r="E3079" s="631"/>
      <c r="F3079" s="631">
        <f t="shared" si="116"/>
        <v>25.728000000000002</v>
      </c>
      <c r="G3079" s="631"/>
      <c r="H3079" s="993">
        <v>17.170000000000002</v>
      </c>
      <c r="I3079" s="96">
        <v>9.08</v>
      </c>
      <c r="J3079" s="308"/>
      <c r="K3079" s="789">
        <f t="shared" si="118"/>
        <v>26.25</v>
      </c>
      <c r="L3079" s="789"/>
      <c r="M3079" s="789"/>
      <c r="N3079" s="789"/>
      <c r="O3079" s="789"/>
      <c r="P3079" s="789"/>
      <c r="Q3079" s="789"/>
      <c r="R3079" s="789"/>
      <c r="S3079" s="631">
        <v>0</v>
      </c>
      <c r="T3079" s="997">
        <v>0</v>
      </c>
      <c r="U3079" s="395">
        <v>0</v>
      </c>
      <c r="V3079" s="631">
        <v>0</v>
      </c>
      <c r="W3079" s="631">
        <v>0</v>
      </c>
      <c r="X3079" s="631">
        <v>0</v>
      </c>
      <c r="Y3079" s="592">
        <f t="shared" si="117"/>
        <v>25.728000000000002</v>
      </c>
      <c r="Z3079" s="631" t="s">
        <v>109</v>
      </c>
      <c r="AA3079" s="631" t="s">
        <v>109</v>
      </c>
      <c r="AB3079" s="631">
        <v>341</v>
      </c>
      <c r="AC3079" s="631">
        <v>0.13</v>
      </c>
      <c r="AD3079" s="631">
        <v>0</v>
      </c>
      <c r="AE3079" s="631"/>
      <c r="AF3079" s="592">
        <v>355.1</v>
      </c>
      <c r="AG3079" s="592">
        <v>0.65</v>
      </c>
      <c r="AH3079" s="592"/>
      <c r="AI3079" s="592"/>
      <c r="AJ3079" s="991">
        <v>0</v>
      </c>
    </row>
    <row r="3080" spans="1:39" x14ac:dyDescent="0.2">
      <c r="A3080" s="988">
        <v>39596</v>
      </c>
      <c r="B3080" s="631">
        <v>17.63</v>
      </c>
      <c r="C3080" s="631"/>
      <c r="D3080" s="631">
        <v>6.8</v>
      </c>
      <c r="E3080" s="631"/>
      <c r="F3080" s="631">
        <f t="shared" si="116"/>
        <v>24.43</v>
      </c>
      <c r="G3080" s="631"/>
      <c r="H3080" s="993">
        <v>17.829999999999998</v>
      </c>
      <c r="I3080" s="96">
        <v>8.81</v>
      </c>
      <c r="J3080" s="308"/>
      <c r="K3080" s="789">
        <f t="shared" si="118"/>
        <v>26.64</v>
      </c>
      <c r="L3080" s="789"/>
      <c r="M3080" s="789"/>
      <c r="N3080" s="789"/>
      <c r="O3080" s="789"/>
      <c r="P3080" s="789"/>
      <c r="Q3080" s="789"/>
      <c r="R3080" s="789"/>
      <c r="S3080" s="631">
        <v>0</v>
      </c>
      <c r="T3080" s="997">
        <v>0</v>
      </c>
      <c r="U3080" s="395">
        <v>0</v>
      </c>
      <c r="V3080" s="631">
        <v>0</v>
      </c>
      <c r="W3080" s="631">
        <v>0</v>
      </c>
      <c r="X3080" s="631">
        <v>0</v>
      </c>
      <c r="Y3080" s="592">
        <f t="shared" si="117"/>
        <v>24.43</v>
      </c>
      <c r="Z3080" s="631" t="s">
        <v>109</v>
      </c>
      <c r="AA3080" s="631" t="s">
        <v>109</v>
      </c>
      <c r="AB3080" s="631">
        <v>340.9</v>
      </c>
      <c r="AC3080" s="631">
        <v>0.04</v>
      </c>
      <c r="AD3080" s="631">
        <v>0</v>
      </c>
      <c r="AE3080" s="631"/>
      <c r="AF3080" s="592">
        <v>355.1</v>
      </c>
      <c r="AG3080" s="592">
        <v>0.25</v>
      </c>
      <c r="AH3080" s="592"/>
      <c r="AI3080" s="592"/>
      <c r="AJ3080" s="991">
        <v>0</v>
      </c>
    </row>
    <row r="3081" spans="1:39" x14ac:dyDescent="0.2">
      <c r="A3081" s="988">
        <v>39597</v>
      </c>
      <c r="B3081" s="592">
        <v>17.399999999999999</v>
      </c>
      <c r="C3081" s="592"/>
      <c r="D3081" s="592">
        <v>6.7</v>
      </c>
      <c r="E3081" s="592"/>
      <c r="F3081" s="592">
        <f t="shared" si="116"/>
        <v>24.099999999999998</v>
      </c>
      <c r="G3081" s="592"/>
      <c r="H3081" s="993">
        <v>18.29</v>
      </c>
      <c r="I3081" s="96">
        <v>9.7100000000000009</v>
      </c>
      <c r="J3081" s="308"/>
      <c r="K3081" s="789">
        <f t="shared" si="118"/>
        <v>28</v>
      </c>
      <c r="L3081" s="789"/>
      <c r="M3081" s="789"/>
      <c r="N3081" s="789"/>
      <c r="O3081" s="789"/>
      <c r="P3081" s="789"/>
      <c r="Q3081" s="789"/>
      <c r="R3081" s="789"/>
      <c r="S3081" s="592">
        <v>0</v>
      </c>
      <c r="T3081" s="990">
        <v>0</v>
      </c>
      <c r="U3081" s="473">
        <v>0</v>
      </c>
      <c r="V3081" s="592">
        <v>0</v>
      </c>
      <c r="W3081" s="631">
        <v>0</v>
      </c>
      <c r="X3081" s="631">
        <v>0</v>
      </c>
      <c r="Y3081" s="592">
        <f t="shared" si="117"/>
        <v>24.099999999999998</v>
      </c>
      <c r="Z3081" s="631" t="s">
        <v>109</v>
      </c>
      <c r="AA3081" s="631" t="s">
        <v>109</v>
      </c>
      <c r="AB3081" s="592">
        <v>340.9</v>
      </c>
      <c r="AC3081" s="592">
        <v>0</v>
      </c>
      <c r="AD3081" s="592">
        <v>0</v>
      </c>
      <c r="AE3081" s="592"/>
      <c r="AF3081" s="592">
        <v>355.15</v>
      </c>
      <c r="AG3081" s="592">
        <v>0</v>
      </c>
      <c r="AH3081" s="592"/>
      <c r="AI3081" s="592"/>
      <c r="AJ3081" s="991">
        <v>0</v>
      </c>
    </row>
    <row r="3082" spans="1:39" x14ac:dyDescent="0.2">
      <c r="A3082" s="988">
        <v>39598</v>
      </c>
      <c r="B3082" s="592">
        <v>17.66</v>
      </c>
      <c r="C3082" s="592"/>
      <c r="D3082" s="592">
        <v>6.774</v>
      </c>
      <c r="E3082" s="592"/>
      <c r="F3082" s="592">
        <f t="shared" si="116"/>
        <v>24.434000000000001</v>
      </c>
      <c r="G3082" s="592"/>
      <c r="H3082" s="993">
        <v>16.07</v>
      </c>
      <c r="I3082" s="96">
        <v>9.61</v>
      </c>
      <c r="J3082" s="308"/>
      <c r="K3082" s="789">
        <f t="shared" si="118"/>
        <v>25.68</v>
      </c>
      <c r="L3082" s="789"/>
      <c r="M3082" s="789"/>
      <c r="N3082" s="789"/>
      <c r="O3082" s="789"/>
      <c r="P3082" s="789"/>
      <c r="Q3082" s="789"/>
      <c r="R3082" s="789"/>
      <c r="S3082" s="592">
        <v>0</v>
      </c>
      <c r="T3082" s="990">
        <v>0</v>
      </c>
      <c r="U3082" s="473">
        <v>0</v>
      </c>
      <c r="V3082" s="592">
        <v>0</v>
      </c>
      <c r="W3082" s="631">
        <v>0</v>
      </c>
      <c r="X3082" s="631">
        <v>0</v>
      </c>
      <c r="Y3082" s="592">
        <f t="shared" si="117"/>
        <v>24.434000000000001</v>
      </c>
      <c r="Z3082" s="631" t="s">
        <v>109</v>
      </c>
      <c r="AA3082" s="631" t="s">
        <v>109</v>
      </c>
      <c r="AB3082" s="592">
        <v>340.9</v>
      </c>
      <c r="AC3082" s="592">
        <v>0</v>
      </c>
      <c r="AD3082" s="592">
        <v>0</v>
      </c>
      <c r="AE3082" s="592"/>
      <c r="AF3082" s="592">
        <v>355.1</v>
      </c>
      <c r="AG3082" s="592">
        <v>0</v>
      </c>
      <c r="AH3082" s="592"/>
      <c r="AI3082" s="592"/>
      <c r="AJ3082" s="991">
        <v>0</v>
      </c>
    </row>
    <row r="3083" spans="1:39" x14ac:dyDescent="0.2">
      <c r="A3083" s="988">
        <v>39599</v>
      </c>
      <c r="B3083" s="592">
        <v>18.059999999999999</v>
      </c>
      <c r="C3083" s="592"/>
      <c r="D3083" s="592">
        <v>7.2030000000000003</v>
      </c>
      <c r="E3083" s="592"/>
      <c r="F3083" s="592">
        <f t="shared" si="116"/>
        <v>25.262999999999998</v>
      </c>
      <c r="G3083" s="592"/>
      <c r="H3083" s="992">
        <v>16.46</v>
      </c>
      <c r="I3083" s="338">
        <v>10.15</v>
      </c>
      <c r="J3083" s="831"/>
      <c r="K3083" s="789">
        <f t="shared" si="118"/>
        <v>26.61</v>
      </c>
      <c r="L3083" s="789"/>
      <c r="M3083" s="789"/>
      <c r="N3083" s="789"/>
      <c r="O3083" s="789"/>
      <c r="P3083" s="789"/>
      <c r="Q3083" s="789"/>
      <c r="R3083" s="789"/>
      <c r="S3083" s="592">
        <v>0</v>
      </c>
      <c r="T3083" s="990">
        <v>0</v>
      </c>
      <c r="U3083" s="473">
        <v>0</v>
      </c>
      <c r="V3083" s="592">
        <v>0</v>
      </c>
      <c r="W3083" s="631">
        <v>0</v>
      </c>
      <c r="X3083" s="631">
        <v>0</v>
      </c>
      <c r="Y3083" s="592">
        <f t="shared" si="117"/>
        <v>25.262999999999998</v>
      </c>
      <c r="Z3083" s="631" t="s">
        <v>109</v>
      </c>
      <c r="AA3083" s="631" t="s">
        <v>109</v>
      </c>
      <c r="AB3083" s="592">
        <v>340.8</v>
      </c>
      <c r="AC3083" s="592">
        <v>0.08</v>
      </c>
      <c r="AD3083" s="592">
        <v>0</v>
      </c>
      <c r="AE3083" s="592"/>
      <c r="AF3083" s="592">
        <v>355.2</v>
      </c>
      <c r="AG3083" s="592">
        <v>0.65</v>
      </c>
      <c r="AH3083" s="592"/>
      <c r="AI3083" s="592"/>
      <c r="AJ3083" s="991">
        <v>0</v>
      </c>
    </row>
    <row r="3084" spans="1:39" x14ac:dyDescent="0.2">
      <c r="A3084" s="988">
        <v>39600</v>
      </c>
      <c r="B3084" s="592">
        <v>16.670000000000002</v>
      </c>
      <c r="C3084" s="592"/>
      <c r="D3084" s="592">
        <v>7.1870000000000003</v>
      </c>
      <c r="E3084" s="592"/>
      <c r="F3084" s="592">
        <f t="shared" si="116"/>
        <v>23.857000000000003</v>
      </c>
      <c r="G3084" s="592"/>
      <c r="H3084" s="989">
        <v>17.11</v>
      </c>
      <c r="I3084" s="308">
        <v>10.119999999999999</v>
      </c>
      <c r="J3084" s="308"/>
      <c r="K3084" s="789">
        <f>H3084+I3084</f>
        <v>27.229999999999997</v>
      </c>
      <c r="L3084" s="789"/>
      <c r="M3084" s="789"/>
      <c r="N3084" s="789"/>
      <c r="O3084" s="789"/>
      <c r="P3084" s="789"/>
      <c r="Q3084" s="789"/>
      <c r="R3084" s="789"/>
      <c r="S3084" s="592">
        <v>0</v>
      </c>
      <c r="T3084" s="990">
        <v>0</v>
      </c>
      <c r="U3084" s="473">
        <v>0</v>
      </c>
      <c r="V3084" s="592">
        <v>0</v>
      </c>
      <c r="W3084" s="631">
        <v>0</v>
      </c>
      <c r="X3084" s="631">
        <v>0</v>
      </c>
      <c r="Y3084" s="592">
        <f t="shared" si="117"/>
        <v>23.857000000000003</v>
      </c>
      <c r="Z3084" s="631" t="s">
        <v>109</v>
      </c>
      <c r="AA3084" s="631" t="s">
        <v>109</v>
      </c>
      <c r="AB3084" s="592">
        <v>340.8</v>
      </c>
      <c r="AC3084" s="592">
        <v>0.15</v>
      </c>
      <c r="AD3084" s="592">
        <v>0</v>
      </c>
      <c r="AE3084" s="592"/>
      <c r="AF3084" s="631">
        <v>355.1</v>
      </c>
      <c r="AG3084" s="631">
        <v>0.02</v>
      </c>
      <c r="AH3084" s="631"/>
      <c r="AI3084" s="631"/>
      <c r="AJ3084" s="991">
        <v>0</v>
      </c>
    </row>
    <row r="3085" spans="1:39" x14ac:dyDescent="0.2">
      <c r="A3085" s="988">
        <v>39601</v>
      </c>
      <c r="B3085" s="592">
        <v>16.600000000000001</v>
      </c>
      <c r="C3085" s="592"/>
      <c r="D3085" s="592">
        <v>7.2869999999999999</v>
      </c>
      <c r="E3085" s="592"/>
      <c r="F3085" s="592">
        <f t="shared" si="116"/>
        <v>23.887</v>
      </c>
      <c r="G3085" s="592"/>
      <c r="H3085" s="992">
        <v>15.06</v>
      </c>
      <c r="I3085" s="96">
        <v>10.17</v>
      </c>
      <c r="J3085" s="308"/>
      <c r="K3085" s="789">
        <f t="shared" ref="K3085:K3113" si="119">H3085+I3085</f>
        <v>25.23</v>
      </c>
      <c r="L3085" s="789"/>
      <c r="M3085" s="789"/>
      <c r="N3085" s="789"/>
      <c r="O3085" s="789"/>
      <c r="P3085" s="789"/>
      <c r="Q3085" s="789"/>
      <c r="R3085" s="789"/>
      <c r="S3085" s="592">
        <v>0</v>
      </c>
      <c r="T3085" s="990">
        <v>0</v>
      </c>
      <c r="U3085" s="473">
        <v>0</v>
      </c>
      <c r="V3085" s="592">
        <v>0</v>
      </c>
      <c r="W3085" s="631">
        <v>0</v>
      </c>
      <c r="X3085" s="631">
        <v>0</v>
      </c>
      <c r="Y3085" s="592">
        <f t="shared" si="117"/>
        <v>23.887</v>
      </c>
      <c r="Z3085" s="5" t="s">
        <v>109</v>
      </c>
      <c r="AA3085" s="631" t="s">
        <v>109</v>
      </c>
      <c r="AB3085" s="592">
        <v>340.7</v>
      </c>
      <c r="AC3085" s="592">
        <v>0</v>
      </c>
      <c r="AD3085" s="592">
        <v>0</v>
      </c>
      <c r="AE3085" s="592"/>
      <c r="AF3085" s="631">
        <v>355.1</v>
      </c>
      <c r="AG3085" s="631">
        <v>0</v>
      </c>
      <c r="AH3085" s="631"/>
      <c r="AI3085" s="631"/>
      <c r="AJ3085" s="991">
        <v>0</v>
      </c>
    </row>
    <row r="3086" spans="1:39" x14ac:dyDescent="0.2">
      <c r="A3086" s="988">
        <v>39602</v>
      </c>
      <c r="B3086" s="993">
        <v>17.95</v>
      </c>
      <c r="C3086" s="993"/>
      <c r="D3086" s="592">
        <v>6.8520000000000003</v>
      </c>
      <c r="E3086" s="592"/>
      <c r="F3086" s="592">
        <f t="shared" si="116"/>
        <v>24.802</v>
      </c>
      <c r="G3086" s="592"/>
      <c r="H3086" s="992">
        <v>17.649999999999999</v>
      </c>
      <c r="I3086" s="96">
        <v>9.5399999999999991</v>
      </c>
      <c r="J3086" s="308"/>
      <c r="K3086" s="789">
        <f t="shared" si="119"/>
        <v>27.189999999999998</v>
      </c>
      <c r="L3086" s="789"/>
      <c r="M3086" s="789"/>
      <c r="N3086" s="789"/>
      <c r="O3086" s="789"/>
      <c r="P3086" s="789"/>
      <c r="Q3086" s="789"/>
      <c r="R3086" s="789"/>
      <c r="S3086" s="592">
        <v>0</v>
      </c>
      <c r="T3086" s="990">
        <v>0</v>
      </c>
      <c r="U3086" s="473">
        <v>0</v>
      </c>
      <c r="V3086" s="592">
        <v>0</v>
      </c>
      <c r="W3086" s="631">
        <v>0</v>
      </c>
      <c r="X3086" s="631">
        <v>0</v>
      </c>
      <c r="Y3086" s="592">
        <f t="shared" si="117"/>
        <v>24.802</v>
      </c>
      <c r="Z3086" s="631" t="s">
        <v>109</v>
      </c>
      <c r="AA3086" s="631" t="s">
        <v>109</v>
      </c>
      <c r="AB3086" s="592">
        <v>340.7</v>
      </c>
      <c r="AC3086" s="592">
        <v>0.02</v>
      </c>
      <c r="AD3086" s="592">
        <v>0</v>
      </c>
      <c r="AE3086" s="592"/>
      <c r="AF3086" s="592">
        <v>355.1</v>
      </c>
      <c r="AG3086" s="592">
        <v>0.01</v>
      </c>
      <c r="AH3086" s="592"/>
      <c r="AI3086" s="592"/>
      <c r="AJ3086" s="991">
        <v>0</v>
      </c>
    </row>
    <row r="3087" spans="1:39" x14ac:dyDescent="0.2">
      <c r="A3087" s="988">
        <v>39603</v>
      </c>
      <c r="B3087" s="592">
        <v>19.78</v>
      </c>
      <c r="C3087" s="592"/>
      <c r="D3087" s="592">
        <v>9.14</v>
      </c>
      <c r="E3087" s="592"/>
      <c r="F3087" s="592">
        <f t="shared" si="116"/>
        <v>28.92</v>
      </c>
      <c r="G3087" s="592"/>
      <c r="H3087" s="992">
        <v>18.329999999999998</v>
      </c>
      <c r="I3087" s="96">
        <v>11.91</v>
      </c>
      <c r="J3087" s="308"/>
      <c r="K3087" s="789">
        <f t="shared" si="119"/>
        <v>30.24</v>
      </c>
      <c r="L3087" s="789"/>
      <c r="M3087" s="789"/>
      <c r="N3087" s="789"/>
      <c r="O3087" s="789"/>
      <c r="P3087" s="789"/>
      <c r="Q3087" s="789"/>
      <c r="R3087" s="789"/>
      <c r="S3087" s="592">
        <v>0</v>
      </c>
      <c r="T3087" s="990">
        <v>0</v>
      </c>
      <c r="U3087" s="473">
        <v>0</v>
      </c>
      <c r="V3087" s="592">
        <v>0</v>
      </c>
      <c r="W3087" s="631">
        <v>0</v>
      </c>
      <c r="X3087" s="631">
        <v>0</v>
      </c>
      <c r="Y3087" s="592">
        <f t="shared" si="117"/>
        <v>28.92</v>
      </c>
      <c r="Z3087" s="631" t="s">
        <v>109</v>
      </c>
      <c r="AA3087" s="631" t="s">
        <v>109</v>
      </c>
      <c r="AB3087" s="631">
        <v>340.6</v>
      </c>
      <c r="AC3087" s="631">
        <v>0</v>
      </c>
      <c r="AD3087" s="631">
        <v>0</v>
      </c>
      <c r="AE3087" s="631"/>
      <c r="AF3087" s="631">
        <v>355</v>
      </c>
      <c r="AG3087" s="631">
        <v>0</v>
      </c>
      <c r="AH3087" s="631"/>
      <c r="AI3087" s="631"/>
      <c r="AJ3087" s="991">
        <v>0</v>
      </c>
    </row>
    <row r="3088" spans="1:39" x14ac:dyDescent="0.2">
      <c r="A3088" s="988">
        <v>39604</v>
      </c>
      <c r="B3088" s="592">
        <v>19.77</v>
      </c>
      <c r="C3088" s="592"/>
      <c r="D3088" s="592">
        <v>8.7110000000000003</v>
      </c>
      <c r="E3088" s="592"/>
      <c r="F3088" s="592">
        <f t="shared" si="116"/>
        <v>28.481000000000002</v>
      </c>
      <c r="G3088" s="592"/>
      <c r="H3088" s="993">
        <v>19.899999999999999</v>
      </c>
      <c r="I3088" s="96">
        <v>12.03</v>
      </c>
      <c r="J3088" s="308"/>
      <c r="K3088" s="789">
        <f t="shared" si="119"/>
        <v>31.93</v>
      </c>
      <c r="L3088" s="789"/>
      <c r="M3088" s="789"/>
      <c r="N3088" s="789"/>
      <c r="O3088" s="789"/>
      <c r="P3088" s="789"/>
      <c r="Q3088" s="789"/>
      <c r="R3088" s="789"/>
      <c r="S3088" s="592">
        <v>0</v>
      </c>
      <c r="T3088" s="990">
        <v>0</v>
      </c>
      <c r="U3088" s="473">
        <v>0</v>
      </c>
      <c r="V3088" s="592">
        <v>0</v>
      </c>
      <c r="W3088" s="631">
        <v>0</v>
      </c>
      <c r="X3088" s="631">
        <v>0</v>
      </c>
      <c r="Y3088" s="592">
        <f t="shared" si="117"/>
        <v>28.481000000000002</v>
      </c>
      <c r="Z3088" s="631" t="s">
        <v>109</v>
      </c>
      <c r="AA3088" s="631" t="s">
        <v>109</v>
      </c>
      <c r="AB3088" s="631">
        <v>340.5</v>
      </c>
      <c r="AC3088" s="631">
        <v>0</v>
      </c>
      <c r="AD3088" s="631">
        <v>0</v>
      </c>
      <c r="AE3088" s="631"/>
      <c r="AF3088" s="631">
        <v>355</v>
      </c>
      <c r="AG3088" s="631">
        <v>0</v>
      </c>
      <c r="AH3088" s="631"/>
      <c r="AI3088" s="631"/>
      <c r="AJ3088" s="991">
        <v>0</v>
      </c>
    </row>
    <row r="3089" spans="1:36" x14ac:dyDescent="0.2">
      <c r="A3089" s="988">
        <v>39605</v>
      </c>
      <c r="B3089" s="592">
        <v>20.03</v>
      </c>
      <c r="C3089" s="592"/>
      <c r="D3089" s="592">
        <v>7.8280000000000003</v>
      </c>
      <c r="E3089" s="592"/>
      <c r="F3089" s="592">
        <f t="shared" si="116"/>
        <v>27.858000000000001</v>
      </c>
      <c r="G3089" s="592"/>
      <c r="H3089" s="993">
        <v>19.989999999999998</v>
      </c>
      <c r="I3089" s="96">
        <v>10.029999999999999</v>
      </c>
      <c r="J3089" s="308"/>
      <c r="K3089" s="789">
        <f t="shared" si="119"/>
        <v>30.019999999999996</v>
      </c>
      <c r="L3089" s="789"/>
      <c r="M3089" s="789"/>
      <c r="N3089" s="789"/>
      <c r="O3089" s="789"/>
      <c r="P3089" s="789"/>
      <c r="Q3089" s="789"/>
      <c r="R3089" s="789"/>
      <c r="S3089" s="592">
        <v>0.55000000000000004</v>
      </c>
      <c r="T3089" s="990">
        <v>0</v>
      </c>
      <c r="U3089" s="473">
        <v>0</v>
      </c>
      <c r="V3089" s="592">
        <v>0</v>
      </c>
      <c r="W3089" s="631">
        <v>0</v>
      </c>
      <c r="X3089" s="631">
        <v>0</v>
      </c>
      <c r="Y3089" s="592">
        <f t="shared" si="117"/>
        <v>27.308</v>
      </c>
      <c r="Z3089" s="631" t="s">
        <v>109</v>
      </c>
      <c r="AA3089" s="631" t="s">
        <v>109</v>
      </c>
      <c r="AB3089" s="631">
        <v>340.4</v>
      </c>
      <c r="AC3089" s="631">
        <v>0</v>
      </c>
      <c r="AD3089" s="631">
        <v>0</v>
      </c>
      <c r="AE3089" s="631"/>
      <c r="AF3089" s="592">
        <v>355</v>
      </c>
      <c r="AG3089" s="592">
        <v>0</v>
      </c>
      <c r="AH3089" s="592"/>
      <c r="AI3089" s="592"/>
      <c r="AJ3089" s="991">
        <v>0</v>
      </c>
    </row>
    <row r="3090" spans="1:36" x14ac:dyDescent="0.2">
      <c r="A3090" s="988">
        <v>39606</v>
      </c>
      <c r="B3090" s="592">
        <v>23.74</v>
      </c>
      <c r="C3090" s="592"/>
      <c r="D3090" s="592">
        <v>10.519</v>
      </c>
      <c r="E3090" s="592"/>
      <c r="F3090" s="592">
        <f t="shared" si="116"/>
        <v>34.259</v>
      </c>
      <c r="G3090" s="592"/>
      <c r="H3090" s="993">
        <v>22.23</v>
      </c>
      <c r="I3090" s="96">
        <v>13.22</v>
      </c>
      <c r="J3090" s="308"/>
      <c r="K3090" s="789">
        <f t="shared" si="119"/>
        <v>35.450000000000003</v>
      </c>
      <c r="L3090" s="789"/>
      <c r="M3090" s="789"/>
      <c r="N3090" s="789"/>
      <c r="O3090" s="789"/>
      <c r="P3090" s="789"/>
      <c r="Q3090" s="789"/>
      <c r="R3090" s="789"/>
      <c r="S3090" s="592">
        <v>1.71</v>
      </c>
      <c r="T3090" s="990">
        <v>0</v>
      </c>
      <c r="U3090" s="473">
        <v>0</v>
      </c>
      <c r="V3090" s="592">
        <v>0</v>
      </c>
      <c r="W3090" s="631">
        <v>0</v>
      </c>
      <c r="X3090" s="631">
        <v>0</v>
      </c>
      <c r="Y3090" s="592">
        <f t="shared" si="117"/>
        <v>32.548999999999999</v>
      </c>
      <c r="Z3090" s="631" t="s">
        <v>109</v>
      </c>
      <c r="AA3090" s="631" t="s">
        <v>109</v>
      </c>
      <c r="AB3090" s="631">
        <v>340.2</v>
      </c>
      <c r="AC3090" s="631">
        <v>0</v>
      </c>
      <c r="AD3090" s="631">
        <v>0</v>
      </c>
      <c r="AE3090" s="631"/>
      <c r="AF3090" s="592">
        <v>355</v>
      </c>
      <c r="AG3090" s="592">
        <v>0</v>
      </c>
      <c r="AH3090" s="592"/>
      <c r="AI3090" s="592"/>
      <c r="AJ3090" s="991">
        <v>0</v>
      </c>
    </row>
    <row r="3091" spans="1:36" x14ac:dyDescent="0.2">
      <c r="A3091" s="988">
        <v>39607</v>
      </c>
      <c r="B3091" s="631">
        <v>21.45</v>
      </c>
      <c r="C3091" s="631"/>
      <c r="D3091" s="592">
        <v>7.87</v>
      </c>
      <c r="E3091" s="592"/>
      <c r="F3091" s="592">
        <f t="shared" si="116"/>
        <v>29.32</v>
      </c>
      <c r="G3091" s="592"/>
      <c r="H3091" s="993">
        <v>20.32</v>
      </c>
      <c r="I3091" s="96">
        <v>10.14</v>
      </c>
      <c r="J3091" s="308"/>
      <c r="K3091" s="789">
        <f t="shared" si="119"/>
        <v>30.46</v>
      </c>
      <c r="L3091" s="789"/>
      <c r="M3091" s="789"/>
      <c r="N3091" s="789"/>
      <c r="O3091" s="789"/>
      <c r="P3091" s="789"/>
      <c r="Q3091" s="789"/>
      <c r="R3091" s="789"/>
      <c r="S3091" s="592">
        <v>1.2</v>
      </c>
      <c r="T3091" s="990">
        <v>0</v>
      </c>
      <c r="U3091" s="473">
        <v>0</v>
      </c>
      <c r="V3091" s="592">
        <v>0</v>
      </c>
      <c r="W3091" s="631">
        <v>0</v>
      </c>
      <c r="X3091" s="631">
        <v>0</v>
      </c>
      <c r="Y3091" s="592">
        <f t="shared" si="117"/>
        <v>28.12</v>
      </c>
      <c r="Z3091" s="631" t="s">
        <v>109</v>
      </c>
      <c r="AA3091" s="631" t="s">
        <v>109</v>
      </c>
      <c r="AB3091" s="631">
        <v>340.1</v>
      </c>
      <c r="AC3091" s="631">
        <v>0</v>
      </c>
      <c r="AD3091" s="631">
        <v>0</v>
      </c>
      <c r="AE3091" s="631"/>
      <c r="AF3091" s="592">
        <v>355</v>
      </c>
      <c r="AG3091" s="592">
        <v>0</v>
      </c>
      <c r="AH3091" s="592"/>
      <c r="AI3091" s="592"/>
      <c r="AJ3091" s="991">
        <v>0</v>
      </c>
    </row>
    <row r="3092" spans="1:36" x14ac:dyDescent="0.2">
      <c r="A3092" s="988">
        <v>39608</v>
      </c>
      <c r="B3092" s="592">
        <v>21.56</v>
      </c>
      <c r="C3092" s="592"/>
      <c r="D3092" s="592">
        <v>6.9160000000000004</v>
      </c>
      <c r="E3092" s="592"/>
      <c r="F3092" s="592">
        <f t="shared" si="116"/>
        <v>28.475999999999999</v>
      </c>
      <c r="G3092" s="592"/>
      <c r="H3092" s="993">
        <v>21.63</v>
      </c>
      <c r="I3092" s="96">
        <v>9.0299999999999994</v>
      </c>
      <c r="J3092" s="308"/>
      <c r="K3092" s="789">
        <f t="shared" si="119"/>
        <v>30.659999999999997</v>
      </c>
      <c r="L3092" s="789"/>
      <c r="M3092" s="789"/>
      <c r="N3092" s="789"/>
      <c r="O3092" s="789"/>
      <c r="P3092" s="789"/>
      <c r="Q3092" s="789"/>
      <c r="R3092" s="789"/>
      <c r="S3092" s="592">
        <v>0</v>
      </c>
      <c r="T3092" s="990">
        <v>0</v>
      </c>
      <c r="U3092" s="473">
        <v>0</v>
      </c>
      <c r="V3092" s="592">
        <v>0</v>
      </c>
      <c r="W3092" s="631">
        <v>0</v>
      </c>
      <c r="X3092" s="631">
        <v>0</v>
      </c>
      <c r="Y3092" s="592">
        <f t="shared" si="117"/>
        <v>28.475999999999999</v>
      </c>
      <c r="Z3092" s="631" t="s">
        <v>109</v>
      </c>
      <c r="AA3092" s="631" t="s">
        <v>109</v>
      </c>
      <c r="AB3092" s="592">
        <v>339.9</v>
      </c>
      <c r="AC3092" s="592">
        <v>0</v>
      </c>
      <c r="AD3092" s="592">
        <v>0</v>
      </c>
      <c r="AE3092" s="592"/>
      <c r="AF3092" s="592">
        <v>355</v>
      </c>
      <c r="AG3092" s="592">
        <v>0</v>
      </c>
      <c r="AH3092" s="592"/>
      <c r="AI3092" s="592"/>
      <c r="AJ3092" s="991">
        <v>0</v>
      </c>
    </row>
    <row r="3093" spans="1:36" x14ac:dyDescent="0.2">
      <c r="A3093" s="988">
        <v>39609</v>
      </c>
      <c r="B3093" s="592">
        <v>22.69</v>
      </c>
      <c r="C3093" s="592"/>
      <c r="D3093" s="631">
        <v>6.758</v>
      </c>
      <c r="E3093" s="631"/>
      <c r="F3093" s="592">
        <f t="shared" si="116"/>
        <v>29.448</v>
      </c>
      <c r="G3093" s="592"/>
      <c r="H3093" s="993">
        <v>22.69</v>
      </c>
      <c r="I3093" s="96">
        <v>9.25</v>
      </c>
      <c r="J3093" s="308"/>
      <c r="K3093" s="789">
        <f t="shared" si="119"/>
        <v>31.94</v>
      </c>
      <c r="L3093" s="789"/>
      <c r="M3093" s="789"/>
      <c r="N3093" s="789"/>
      <c r="O3093" s="789"/>
      <c r="P3093" s="789"/>
      <c r="Q3093" s="789"/>
      <c r="R3093" s="789"/>
      <c r="S3093" s="592">
        <v>1.5980000000000001</v>
      </c>
      <c r="T3093" s="990">
        <v>0</v>
      </c>
      <c r="U3093" s="473">
        <v>0</v>
      </c>
      <c r="V3093" s="592">
        <v>0</v>
      </c>
      <c r="W3093" s="631">
        <v>0</v>
      </c>
      <c r="X3093" s="631">
        <v>0</v>
      </c>
      <c r="Y3093" s="592">
        <f t="shared" si="117"/>
        <v>27.85</v>
      </c>
      <c r="Z3093" s="631" t="s">
        <v>109</v>
      </c>
      <c r="AA3093" s="631" t="s">
        <v>109</v>
      </c>
      <c r="AB3093" s="631">
        <v>340</v>
      </c>
      <c r="AC3093" s="631">
        <v>0</v>
      </c>
      <c r="AD3093" s="631">
        <v>0</v>
      </c>
      <c r="AE3093" s="631"/>
      <c r="AF3093" s="631">
        <v>354.9</v>
      </c>
      <c r="AG3093" s="631">
        <v>0</v>
      </c>
      <c r="AH3093" s="631"/>
      <c r="AI3093" s="631"/>
      <c r="AJ3093" s="995">
        <v>0</v>
      </c>
    </row>
    <row r="3094" spans="1:36" x14ac:dyDescent="0.2">
      <c r="A3094" s="988">
        <v>39610</v>
      </c>
      <c r="B3094" s="592">
        <v>27.24</v>
      </c>
      <c r="C3094" s="592"/>
      <c r="D3094" s="592">
        <v>12.06</v>
      </c>
      <c r="E3094" s="592"/>
      <c r="F3094" s="592">
        <f t="shared" si="116"/>
        <v>39.299999999999997</v>
      </c>
      <c r="G3094" s="592"/>
      <c r="H3094" s="993">
        <v>23.07</v>
      </c>
      <c r="I3094" s="96">
        <v>14.38</v>
      </c>
      <c r="J3094" s="308"/>
      <c r="K3094" s="789">
        <f t="shared" si="119"/>
        <v>37.450000000000003</v>
      </c>
      <c r="L3094" s="789"/>
      <c r="M3094" s="789"/>
      <c r="N3094" s="789"/>
      <c r="O3094" s="789"/>
      <c r="P3094" s="789"/>
      <c r="Q3094" s="789"/>
      <c r="R3094" s="789"/>
      <c r="S3094" s="592">
        <v>0</v>
      </c>
      <c r="T3094" s="990">
        <v>0</v>
      </c>
      <c r="U3094" s="473">
        <v>0</v>
      </c>
      <c r="V3094" s="592">
        <v>0</v>
      </c>
      <c r="W3094" s="631">
        <v>0</v>
      </c>
      <c r="X3094" s="631">
        <v>0</v>
      </c>
      <c r="Y3094" s="592">
        <f t="shared" si="117"/>
        <v>39.299999999999997</v>
      </c>
      <c r="Z3094" s="631" t="s">
        <v>109</v>
      </c>
      <c r="AA3094" s="631" t="s">
        <v>109</v>
      </c>
      <c r="AB3094" s="592">
        <v>340</v>
      </c>
      <c r="AC3094" s="592">
        <v>0</v>
      </c>
      <c r="AD3094" s="592">
        <v>0</v>
      </c>
      <c r="AE3094" s="592"/>
      <c r="AF3094" s="592">
        <v>354.7</v>
      </c>
      <c r="AG3094" s="592">
        <v>0</v>
      </c>
      <c r="AH3094" s="592"/>
      <c r="AI3094" s="592"/>
      <c r="AJ3094" s="991">
        <v>0</v>
      </c>
    </row>
    <row r="3095" spans="1:36" x14ac:dyDescent="0.2">
      <c r="A3095" s="988">
        <v>39611</v>
      </c>
      <c r="B3095" s="592">
        <v>21.16</v>
      </c>
      <c r="C3095" s="592"/>
      <c r="D3095" s="592">
        <v>12.731999999999999</v>
      </c>
      <c r="E3095" s="592"/>
      <c r="F3095" s="592">
        <f t="shared" si="116"/>
        <v>33.891999999999996</v>
      </c>
      <c r="G3095" s="592"/>
      <c r="H3095" s="993">
        <v>24</v>
      </c>
      <c r="I3095" s="96">
        <v>10</v>
      </c>
      <c r="J3095" s="308"/>
      <c r="K3095" s="789">
        <f t="shared" si="119"/>
        <v>34</v>
      </c>
      <c r="L3095" s="789"/>
      <c r="M3095" s="789"/>
      <c r="N3095" s="789"/>
      <c r="O3095" s="789"/>
      <c r="P3095" s="789"/>
      <c r="Q3095" s="789"/>
      <c r="R3095" s="789"/>
      <c r="S3095" s="592">
        <v>0</v>
      </c>
      <c r="T3095" s="990">
        <v>0</v>
      </c>
      <c r="U3095" s="473">
        <v>0</v>
      </c>
      <c r="V3095" s="592">
        <v>0</v>
      </c>
      <c r="W3095" s="631">
        <v>0</v>
      </c>
      <c r="X3095" s="631">
        <v>0</v>
      </c>
      <c r="Y3095" s="592">
        <f t="shared" si="117"/>
        <v>33.891999999999996</v>
      </c>
      <c r="Z3095" s="631" t="s">
        <v>109</v>
      </c>
      <c r="AA3095" s="631" t="s">
        <v>109</v>
      </c>
      <c r="AB3095" s="592">
        <v>340</v>
      </c>
      <c r="AC3095" s="592">
        <v>0</v>
      </c>
      <c r="AD3095" s="592">
        <v>0</v>
      </c>
      <c r="AE3095" s="592"/>
      <c r="AF3095" s="592">
        <v>354.5</v>
      </c>
      <c r="AG3095" s="592">
        <v>0</v>
      </c>
      <c r="AH3095" s="592"/>
      <c r="AI3095" s="592"/>
      <c r="AJ3095" s="991">
        <v>0</v>
      </c>
    </row>
    <row r="3096" spans="1:36" x14ac:dyDescent="0.2">
      <c r="A3096" s="988">
        <v>39612</v>
      </c>
      <c r="B3096" s="592">
        <v>21.13</v>
      </c>
      <c r="C3096" s="592"/>
      <c r="D3096" s="592">
        <v>6.3739999999999997</v>
      </c>
      <c r="E3096" s="592"/>
      <c r="F3096" s="592">
        <f t="shared" si="116"/>
        <v>27.503999999999998</v>
      </c>
      <c r="G3096" s="592"/>
      <c r="H3096" s="993">
        <v>18.850000000000001</v>
      </c>
      <c r="I3096" s="96">
        <v>8.68</v>
      </c>
      <c r="J3096" s="308"/>
      <c r="K3096" s="789">
        <f t="shared" si="119"/>
        <v>27.53</v>
      </c>
      <c r="L3096" s="789"/>
      <c r="M3096" s="789"/>
      <c r="N3096" s="789"/>
      <c r="O3096" s="789"/>
      <c r="P3096" s="789"/>
      <c r="Q3096" s="789"/>
      <c r="R3096" s="789"/>
      <c r="S3096" s="592">
        <v>1.44</v>
      </c>
      <c r="T3096" s="990">
        <v>0</v>
      </c>
      <c r="U3096" s="473">
        <v>0</v>
      </c>
      <c r="V3096" s="592">
        <v>0</v>
      </c>
      <c r="W3096" s="631">
        <v>0</v>
      </c>
      <c r="X3096" s="631">
        <v>0</v>
      </c>
      <c r="Y3096" s="592">
        <f t="shared" si="117"/>
        <v>26.063999999999997</v>
      </c>
      <c r="Z3096" s="631" t="s">
        <v>109</v>
      </c>
      <c r="AA3096" s="631" t="s">
        <v>109</v>
      </c>
      <c r="AB3096" s="631">
        <v>340</v>
      </c>
      <c r="AC3096" s="631">
        <v>0</v>
      </c>
      <c r="AD3096" s="631">
        <v>0</v>
      </c>
      <c r="AE3096" s="631"/>
      <c r="AF3096" s="592">
        <v>354.3</v>
      </c>
      <c r="AG3096" s="592">
        <v>0</v>
      </c>
      <c r="AH3096" s="592"/>
      <c r="AI3096" s="592"/>
      <c r="AJ3096" s="991">
        <v>0</v>
      </c>
    </row>
    <row r="3097" spans="1:36" x14ac:dyDescent="0.2">
      <c r="A3097" s="988">
        <v>39613</v>
      </c>
      <c r="B3097" s="592">
        <v>23.52</v>
      </c>
      <c r="C3097" s="592"/>
      <c r="D3097" s="895">
        <v>11.577</v>
      </c>
      <c r="E3097" s="895"/>
      <c r="F3097" s="592">
        <f t="shared" si="116"/>
        <v>35.097000000000001</v>
      </c>
      <c r="G3097" s="592"/>
      <c r="H3097" s="993">
        <v>23.33</v>
      </c>
      <c r="I3097" s="96">
        <v>14.49</v>
      </c>
      <c r="J3097" s="308"/>
      <c r="K3097" s="789">
        <f t="shared" si="119"/>
        <v>37.82</v>
      </c>
      <c r="L3097" s="789"/>
      <c r="M3097" s="789"/>
      <c r="N3097" s="789"/>
      <c r="O3097" s="789"/>
      <c r="P3097" s="789"/>
      <c r="Q3097" s="789"/>
      <c r="R3097" s="789"/>
      <c r="S3097" s="592">
        <v>2.2450000000000001</v>
      </c>
      <c r="T3097" s="990">
        <v>0</v>
      </c>
      <c r="U3097" s="473">
        <v>0</v>
      </c>
      <c r="V3097" s="592">
        <v>0</v>
      </c>
      <c r="W3097" s="631">
        <v>0</v>
      </c>
      <c r="X3097" s="631">
        <v>0</v>
      </c>
      <c r="Y3097" s="592">
        <f t="shared" si="117"/>
        <v>32.852000000000004</v>
      </c>
      <c r="Z3097" s="631" t="s">
        <v>109</v>
      </c>
      <c r="AA3097" s="631" t="s">
        <v>109</v>
      </c>
      <c r="AB3097" s="592">
        <v>340</v>
      </c>
      <c r="AC3097" s="592">
        <v>0.06</v>
      </c>
      <c r="AD3097" s="592">
        <v>0</v>
      </c>
      <c r="AE3097" s="592"/>
      <c r="AF3097" s="592">
        <v>354.15</v>
      </c>
      <c r="AG3097" s="592">
        <v>0.08</v>
      </c>
      <c r="AH3097" s="592"/>
      <c r="AI3097" s="592"/>
      <c r="AJ3097" s="991">
        <v>0</v>
      </c>
    </row>
    <row r="3098" spans="1:36" x14ac:dyDescent="0.2">
      <c r="A3098" s="988">
        <v>39614</v>
      </c>
      <c r="B3098" s="592">
        <v>20.100000000000001</v>
      </c>
      <c r="C3098" s="592"/>
      <c r="D3098" s="592">
        <v>7.1680000000000001</v>
      </c>
      <c r="E3098" s="592"/>
      <c r="F3098" s="592">
        <f t="shared" si="116"/>
        <v>27.268000000000001</v>
      </c>
      <c r="G3098" s="592"/>
      <c r="H3098" s="993">
        <v>18.899999999999999</v>
      </c>
      <c r="I3098" s="96">
        <v>9.14</v>
      </c>
      <c r="J3098" s="308"/>
      <c r="K3098" s="789">
        <f t="shared" si="119"/>
        <v>28.04</v>
      </c>
      <c r="L3098" s="789"/>
      <c r="M3098" s="789"/>
      <c r="N3098" s="789"/>
      <c r="O3098" s="789"/>
      <c r="P3098" s="789"/>
      <c r="Q3098" s="789"/>
      <c r="R3098" s="789"/>
      <c r="S3098" s="592">
        <v>1.413</v>
      </c>
      <c r="T3098" s="990">
        <v>0</v>
      </c>
      <c r="U3098" s="473">
        <v>0</v>
      </c>
      <c r="V3098" s="592">
        <v>0</v>
      </c>
      <c r="W3098" s="631">
        <v>0</v>
      </c>
      <c r="X3098" s="631">
        <v>0</v>
      </c>
      <c r="Y3098" s="592">
        <f t="shared" si="117"/>
        <v>25.855</v>
      </c>
      <c r="Z3098" s="631" t="s">
        <v>109</v>
      </c>
      <c r="AA3098" s="631" t="s">
        <v>109</v>
      </c>
      <c r="AB3098" s="592">
        <v>340</v>
      </c>
      <c r="AC3098" s="592">
        <v>0</v>
      </c>
      <c r="AD3098" s="592">
        <v>0</v>
      </c>
      <c r="AE3098" s="592"/>
      <c r="AF3098" s="895">
        <v>353.9</v>
      </c>
      <c r="AG3098" s="592">
        <v>0</v>
      </c>
      <c r="AH3098" s="592"/>
      <c r="AI3098" s="592"/>
      <c r="AJ3098" s="991">
        <v>0</v>
      </c>
    </row>
    <row r="3099" spans="1:36" x14ac:dyDescent="0.2">
      <c r="A3099" s="988">
        <v>39615</v>
      </c>
      <c r="B3099" s="592">
        <v>20.309999999999999</v>
      </c>
      <c r="C3099" s="592"/>
      <c r="D3099" s="592">
        <v>6.7220000000000004</v>
      </c>
      <c r="E3099" s="592"/>
      <c r="F3099" s="592">
        <f t="shared" si="116"/>
        <v>27.032</v>
      </c>
      <c r="G3099" s="592"/>
      <c r="H3099" s="993">
        <v>20.97</v>
      </c>
      <c r="I3099" s="96">
        <v>9.3000000000000007</v>
      </c>
      <c r="J3099" s="308"/>
      <c r="K3099" s="789">
        <f t="shared" si="119"/>
        <v>30.27</v>
      </c>
      <c r="L3099" s="789"/>
      <c r="M3099" s="789"/>
      <c r="N3099" s="789"/>
      <c r="O3099" s="789"/>
      <c r="P3099" s="789"/>
      <c r="Q3099" s="789"/>
      <c r="R3099" s="789"/>
      <c r="S3099" s="592">
        <v>0</v>
      </c>
      <c r="T3099" s="990">
        <v>0</v>
      </c>
      <c r="U3099" s="473">
        <v>0</v>
      </c>
      <c r="V3099" s="592">
        <v>0</v>
      </c>
      <c r="W3099" s="631">
        <v>0</v>
      </c>
      <c r="X3099" s="631">
        <v>0</v>
      </c>
      <c r="Y3099" s="592">
        <f t="shared" si="117"/>
        <v>27.032</v>
      </c>
      <c r="Z3099" s="631" t="s">
        <v>109</v>
      </c>
      <c r="AA3099" s="631" t="s">
        <v>109</v>
      </c>
      <c r="AB3099" s="592">
        <v>340</v>
      </c>
      <c r="AC3099" s="592">
        <v>0.01</v>
      </c>
      <c r="AD3099" s="592">
        <v>0</v>
      </c>
      <c r="AE3099" s="592"/>
      <c r="AF3099" s="631">
        <v>353.8</v>
      </c>
      <c r="AG3099" s="631">
        <v>0.11</v>
      </c>
      <c r="AH3099" s="631"/>
      <c r="AI3099" s="631"/>
      <c r="AJ3099" s="991">
        <v>0</v>
      </c>
    </row>
    <row r="3100" spans="1:36" x14ac:dyDescent="0.2">
      <c r="A3100" s="988">
        <v>39616</v>
      </c>
      <c r="B3100" s="592">
        <v>20.14</v>
      </c>
      <c r="C3100" s="592"/>
      <c r="D3100" s="592">
        <v>6.6859999999999999</v>
      </c>
      <c r="E3100" s="592"/>
      <c r="F3100" s="592">
        <f t="shared" si="116"/>
        <v>26.826000000000001</v>
      </c>
      <c r="G3100" s="592"/>
      <c r="H3100" s="993">
        <v>19.899999999999999</v>
      </c>
      <c r="I3100" s="96">
        <v>8.8000000000000007</v>
      </c>
      <c r="J3100" s="308"/>
      <c r="K3100" s="789">
        <f t="shared" si="119"/>
        <v>28.7</v>
      </c>
      <c r="L3100" s="789"/>
      <c r="M3100" s="789"/>
      <c r="N3100" s="789"/>
      <c r="O3100" s="789"/>
      <c r="P3100" s="789"/>
      <c r="Q3100" s="789"/>
      <c r="R3100" s="789"/>
      <c r="S3100" s="592">
        <v>0</v>
      </c>
      <c r="T3100" s="990">
        <v>0</v>
      </c>
      <c r="U3100" s="473">
        <v>0</v>
      </c>
      <c r="V3100" s="592">
        <v>0</v>
      </c>
      <c r="W3100" s="631">
        <v>0</v>
      </c>
      <c r="X3100" s="631">
        <v>0</v>
      </c>
      <c r="Y3100" s="592">
        <f t="shared" si="117"/>
        <v>26.826000000000001</v>
      </c>
      <c r="Z3100" s="631" t="s">
        <v>109</v>
      </c>
      <c r="AA3100" s="631" t="s">
        <v>109</v>
      </c>
      <c r="AB3100" s="592">
        <v>339.9</v>
      </c>
      <c r="AC3100" s="592">
        <v>0</v>
      </c>
      <c r="AD3100" s="592">
        <v>0</v>
      </c>
      <c r="AE3100" s="592"/>
      <c r="AF3100" s="592">
        <v>353.6</v>
      </c>
      <c r="AG3100" s="592">
        <v>0</v>
      </c>
      <c r="AH3100" s="592"/>
      <c r="AI3100" s="592"/>
      <c r="AJ3100" s="991">
        <v>0</v>
      </c>
    </row>
    <row r="3101" spans="1:36" x14ac:dyDescent="0.2">
      <c r="A3101" s="988">
        <v>39617</v>
      </c>
      <c r="B3101" s="592">
        <v>24.97</v>
      </c>
      <c r="C3101" s="592"/>
      <c r="D3101" s="592">
        <v>9.1579999999999995</v>
      </c>
      <c r="E3101" s="592"/>
      <c r="F3101" s="592">
        <f t="shared" si="116"/>
        <v>34.128</v>
      </c>
      <c r="G3101" s="592"/>
      <c r="H3101" s="993">
        <v>22.63</v>
      </c>
      <c r="I3101" s="96">
        <v>12.01</v>
      </c>
      <c r="J3101" s="308"/>
      <c r="K3101" s="789">
        <f t="shared" si="119"/>
        <v>34.64</v>
      </c>
      <c r="L3101" s="789"/>
      <c r="M3101" s="789"/>
      <c r="N3101" s="789"/>
      <c r="O3101" s="789"/>
      <c r="P3101" s="789"/>
      <c r="Q3101" s="789"/>
      <c r="R3101" s="789"/>
      <c r="S3101" s="592">
        <v>0</v>
      </c>
      <c r="T3101" s="990">
        <v>0</v>
      </c>
      <c r="U3101" s="473">
        <v>0</v>
      </c>
      <c r="V3101" s="592">
        <v>0</v>
      </c>
      <c r="W3101" s="631">
        <v>0</v>
      </c>
      <c r="X3101" s="631">
        <v>0</v>
      </c>
      <c r="Y3101" s="592">
        <f t="shared" si="117"/>
        <v>34.128</v>
      </c>
      <c r="Z3101" s="631" t="s">
        <v>109</v>
      </c>
      <c r="AA3101" s="631" t="s">
        <v>109</v>
      </c>
      <c r="AB3101" s="592">
        <v>339.9</v>
      </c>
      <c r="AC3101" s="592">
        <v>0</v>
      </c>
      <c r="AD3101" s="592">
        <v>0</v>
      </c>
      <c r="AE3101" s="592"/>
      <c r="AF3101" s="631">
        <v>353.4</v>
      </c>
      <c r="AG3101" s="631">
        <v>0</v>
      </c>
      <c r="AH3101" s="631"/>
      <c r="AI3101" s="631"/>
      <c r="AJ3101" s="995">
        <v>0</v>
      </c>
    </row>
    <row r="3102" spans="1:36" x14ac:dyDescent="0.2">
      <c r="A3102" s="988">
        <v>39618</v>
      </c>
      <c r="B3102" s="592">
        <v>20.54</v>
      </c>
      <c r="C3102" s="592"/>
      <c r="D3102" s="592">
        <v>6.4909999999999997</v>
      </c>
      <c r="E3102" s="592"/>
      <c r="F3102" s="592">
        <f t="shared" si="116"/>
        <v>27.030999999999999</v>
      </c>
      <c r="G3102" s="592"/>
      <c r="H3102" s="993">
        <v>20.6</v>
      </c>
      <c r="I3102" s="96">
        <v>8.82</v>
      </c>
      <c r="J3102" s="308"/>
      <c r="K3102" s="789">
        <f t="shared" si="119"/>
        <v>29.42</v>
      </c>
      <c r="L3102" s="789"/>
      <c r="M3102" s="789"/>
      <c r="N3102" s="789"/>
      <c r="O3102" s="789"/>
      <c r="P3102" s="789"/>
      <c r="Q3102" s="789"/>
      <c r="R3102" s="789"/>
      <c r="S3102" s="592">
        <v>0</v>
      </c>
      <c r="T3102" s="990">
        <v>0</v>
      </c>
      <c r="U3102" s="473">
        <v>0</v>
      </c>
      <c r="V3102" s="592">
        <v>0</v>
      </c>
      <c r="W3102" s="631">
        <v>0</v>
      </c>
      <c r="X3102" s="631">
        <v>0</v>
      </c>
      <c r="Y3102" s="592">
        <f t="shared" si="117"/>
        <v>27.030999999999999</v>
      </c>
      <c r="Z3102" s="631" t="s">
        <v>109</v>
      </c>
      <c r="AA3102" s="631" t="s">
        <v>109</v>
      </c>
      <c r="AB3102" s="592">
        <v>339.9</v>
      </c>
      <c r="AC3102" s="592">
        <v>0</v>
      </c>
      <c r="AD3102" s="592">
        <v>0</v>
      </c>
      <c r="AE3102" s="592"/>
      <c r="AF3102" s="631">
        <v>353.3</v>
      </c>
      <c r="AG3102" s="631">
        <v>0</v>
      </c>
      <c r="AH3102" s="631"/>
      <c r="AI3102" s="631"/>
      <c r="AJ3102" s="991">
        <v>0</v>
      </c>
    </row>
    <row r="3103" spans="1:36" x14ac:dyDescent="0.2">
      <c r="A3103" s="988">
        <v>39619</v>
      </c>
      <c r="B3103" s="592">
        <v>20.5</v>
      </c>
      <c r="C3103" s="592"/>
      <c r="D3103" s="592">
        <v>6.5910000000000002</v>
      </c>
      <c r="E3103" s="592"/>
      <c r="F3103" s="592">
        <f t="shared" si="116"/>
        <v>27.091000000000001</v>
      </c>
      <c r="G3103" s="592"/>
      <c r="H3103" s="993">
        <v>21.5</v>
      </c>
      <c r="I3103" s="96">
        <v>9.73</v>
      </c>
      <c r="J3103" s="308"/>
      <c r="K3103" s="789">
        <f t="shared" si="119"/>
        <v>31.23</v>
      </c>
      <c r="L3103" s="789"/>
      <c r="M3103" s="789"/>
      <c r="N3103" s="789"/>
      <c r="O3103" s="789"/>
      <c r="P3103" s="789"/>
      <c r="Q3103" s="789"/>
      <c r="R3103" s="789"/>
      <c r="S3103" s="592">
        <v>0</v>
      </c>
      <c r="T3103" s="990">
        <v>0</v>
      </c>
      <c r="U3103" s="473">
        <v>0</v>
      </c>
      <c r="V3103" s="592">
        <v>0</v>
      </c>
      <c r="W3103" s="631">
        <v>0</v>
      </c>
      <c r="X3103" s="907">
        <v>0</v>
      </c>
      <c r="Y3103" s="592">
        <f t="shared" si="117"/>
        <v>27.091000000000001</v>
      </c>
      <c r="Z3103" s="631" t="s">
        <v>109</v>
      </c>
      <c r="AA3103" s="631" t="s">
        <v>109</v>
      </c>
      <c r="AB3103" s="592">
        <v>339.9</v>
      </c>
      <c r="AC3103" s="592">
        <v>0</v>
      </c>
      <c r="AD3103" s="592">
        <v>0</v>
      </c>
      <c r="AE3103" s="592"/>
      <c r="AF3103" s="631">
        <v>353.1</v>
      </c>
      <c r="AG3103" s="631">
        <v>0</v>
      </c>
      <c r="AH3103" s="631"/>
      <c r="AI3103" s="631"/>
      <c r="AJ3103" s="991">
        <v>0</v>
      </c>
    </row>
    <row r="3104" spans="1:36" x14ac:dyDescent="0.2">
      <c r="A3104" s="988">
        <v>39620</v>
      </c>
      <c r="B3104" s="592">
        <v>21.88</v>
      </c>
      <c r="C3104" s="592"/>
      <c r="D3104" s="592">
        <v>8.625</v>
      </c>
      <c r="E3104" s="592"/>
      <c r="F3104" s="592">
        <f t="shared" si="116"/>
        <v>30.504999999999999</v>
      </c>
      <c r="G3104" s="592"/>
      <c r="H3104" s="993">
        <v>22.5</v>
      </c>
      <c r="I3104" s="96">
        <v>11.2</v>
      </c>
      <c r="J3104" s="308"/>
      <c r="K3104" s="789">
        <f t="shared" si="119"/>
        <v>33.700000000000003</v>
      </c>
      <c r="L3104" s="789"/>
      <c r="M3104" s="789"/>
      <c r="N3104" s="789"/>
      <c r="O3104" s="789"/>
      <c r="P3104" s="789"/>
      <c r="Q3104" s="789"/>
      <c r="R3104" s="789"/>
      <c r="S3104" s="592">
        <v>0</v>
      </c>
      <c r="T3104" s="990">
        <v>0</v>
      </c>
      <c r="U3104" s="473">
        <v>0</v>
      </c>
      <c r="V3104" s="592">
        <v>0</v>
      </c>
      <c r="W3104" s="631">
        <v>0</v>
      </c>
      <c r="X3104" s="631">
        <v>0</v>
      </c>
      <c r="Y3104" s="592">
        <f t="shared" si="117"/>
        <v>30.504999999999999</v>
      </c>
      <c r="Z3104" s="631" t="s">
        <v>109</v>
      </c>
      <c r="AA3104" s="631" t="s">
        <v>109</v>
      </c>
      <c r="AB3104" s="592">
        <v>339.9</v>
      </c>
      <c r="AC3104" s="592">
        <v>0</v>
      </c>
      <c r="AD3104" s="592">
        <v>0</v>
      </c>
      <c r="AE3104" s="592"/>
      <c r="AF3104" s="592">
        <v>352.9</v>
      </c>
      <c r="AG3104" s="592">
        <v>0</v>
      </c>
      <c r="AH3104" s="592"/>
      <c r="AI3104" s="592"/>
      <c r="AJ3104" s="991">
        <v>0</v>
      </c>
    </row>
    <row r="3105" spans="1:39" x14ac:dyDescent="0.2">
      <c r="A3105" s="988">
        <v>39621</v>
      </c>
      <c r="B3105" s="592">
        <v>17.41</v>
      </c>
      <c r="C3105" s="592"/>
      <c r="D3105" s="592">
        <v>6.7949999999999999</v>
      </c>
      <c r="E3105" s="592"/>
      <c r="F3105" s="592">
        <f t="shared" si="116"/>
        <v>24.204999999999998</v>
      </c>
      <c r="G3105" s="592"/>
      <c r="H3105" s="993">
        <v>17.100000000000001</v>
      </c>
      <c r="I3105" s="96">
        <v>8.8800000000000008</v>
      </c>
      <c r="J3105" s="308"/>
      <c r="K3105" s="789">
        <f t="shared" si="119"/>
        <v>25.980000000000004</v>
      </c>
      <c r="L3105" s="789"/>
      <c r="M3105" s="789"/>
      <c r="N3105" s="789"/>
      <c r="O3105" s="789"/>
      <c r="P3105" s="789"/>
      <c r="Q3105" s="789"/>
      <c r="R3105" s="789"/>
      <c r="S3105" s="592">
        <v>0</v>
      </c>
      <c r="T3105" s="990">
        <v>0</v>
      </c>
      <c r="U3105" s="473">
        <v>0</v>
      </c>
      <c r="V3105" s="592">
        <v>0</v>
      </c>
      <c r="W3105" s="631">
        <v>0</v>
      </c>
      <c r="X3105" s="631">
        <v>0</v>
      </c>
      <c r="Y3105" s="592">
        <f t="shared" si="117"/>
        <v>24.204999999999998</v>
      </c>
      <c r="Z3105" s="631" t="s">
        <v>109</v>
      </c>
      <c r="AA3105" s="631" t="s">
        <v>109</v>
      </c>
      <c r="AB3105" s="592">
        <v>340</v>
      </c>
      <c r="AC3105" s="592">
        <v>0.22</v>
      </c>
      <c r="AD3105" s="592">
        <v>0</v>
      </c>
      <c r="AE3105" s="592"/>
      <c r="AF3105" s="592">
        <v>352.9</v>
      </c>
      <c r="AG3105" s="592">
        <v>0.97</v>
      </c>
      <c r="AH3105" s="592"/>
      <c r="AI3105" s="592"/>
      <c r="AJ3105" s="991">
        <v>0</v>
      </c>
    </row>
    <row r="3106" spans="1:39" x14ac:dyDescent="0.2">
      <c r="A3106" s="988">
        <v>39622</v>
      </c>
      <c r="B3106" s="592">
        <v>15.85</v>
      </c>
      <c r="C3106" s="592"/>
      <c r="D3106" s="592">
        <v>6.7930000000000001</v>
      </c>
      <c r="E3106" s="592"/>
      <c r="F3106" s="592">
        <f t="shared" si="116"/>
        <v>22.643000000000001</v>
      </c>
      <c r="G3106" s="592"/>
      <c r="H3106" s="993">
        <v>15</v>
      </c>
      <c r="I3106" s="96">
        <v>9.14</v>
      </c>
      <c r="J3106" s="308"/>
      <c r="K3106" s="789">
        <f t="shared" si="119"/>
        <v>24.14</v>
      </c>
      <c r="L3106" s="789"/>
      <c r="M3106" s="789"/>
      <c r="N3106" s="789"/>
      <c r="O3106" s="789"/>
      <c r="P3106" s="789"/>
      <c r="Q3106" s="789"/>
      <c r="R3106" s="789"/>
      <c r="S3106" s="592">
        <v>0</v>
      </c>
      <c r="T3106" s="990">
        <v>0</v>
      </c>
      <c r="U3106" s="473">
        <v>0</v>
      </c>
      <c r="V3106" s="592">
        <v>0</v>
      </c>
      <c r="W3106" s="631">
        <v>0</v>
      </c>
      <c r="X3106" s="631">
        <v>0</v>
      </c>
      <c r="Y3106" s="592">
        <f t="shared" si="117"/>
        <v>22.643000000000001</v>
      </c>
      <c r="Z3106" s="631" t="s">
        <v>109</v>
      </c>
      <c r="AA3106" s="631" t="s">
        <v>109</v>
      </c>
      <c r="AB3106" s="631">
        <v>340</v>
      </c>
      <c r="AC3106" s="631">
        <v>0</v>
      </c>
      <c r="AD3106" s="631">
        <v>0</v>
      </c>
      <c r="AE3106" s="631"/>
      <c r="AF3106" s="592">
        <v>352.7</v>
      </c>
      <c r="AG3106" s="592">
        <v>0</v>
      </c>
      <c r="AH3106" s="592"/>
      <c r="AI3106" s="592"/>
      <c r="AJ3106" s="991">
        <v>0</v>
      </c>
    </row>
    <row r="3107" spans="1:39" x14ac:dyDescent="0.2">
      <c r="A3107" s="988">
        <v>39623</v>
      </c>
      <c r="B3107" s="631">
        <v>19.649999999999999</v>
      </c>
      <c r="C3107" s="631"/>
      <c r="D3107" s="631">
        <v>6.8209999999999997</v>
      </c>
      <c r="E3107" s="631"/>
      <c r="F3107" s="631">
        <f t="shared" si="116"/>
        <v>26.470999999999997</v>
      </c>
      <c r="G3107" s="631"/>
      <c r="H3107" s="993">
        <v>20.13</v>
      </c>
      <c r="I3107" s="96">
        <v>8.99</v>
      </c>
      <c r="J3107" s="308"/>
      <c r="K3107" s="789">
        <f t="shared" si="119"/>
        <v>29.119999999999997</v>
      </c>
      <c r="L3107" s="789"/>
      <c r="M3107" s="789"/>
      <c r="N3107" s="789"/>
      <c r="O3107" s="789"/>
      <c r="P3107" s="789"/>
      <c r="Q3107" s="789"/>
      <c r="R3107" s="789"/>
      <c r="S3107" s="631">
        <v>0</v>
      </c>
      <c r="T3107" s="997">
        <v>0</v>
      </c>
      <c r="U3107" s="395">
        <v>0</v>
      </c>
      <c r="V3107" s="631">
        <v>0</v>
      </c>
      <c r="W3107" s="631">
        <v>0</v>
      </c>
      <c r="X3107" s="631">
        <v>0</v>
      </c>
      <c r="Y3107" s="592">
        <f t="shared" si="117"/>
        <v>26.470999999999997</v>
      </c>
      <c r="Z3107" s="631" t="s">
        <v>109</v>
      </c>
      <c r="AA3107" s="631" t="s">
        <v>109</v>
      </c>
      <c r="AB3107" s="631">
        <v>339.8</v>
      </c>
      <c r="AC3107" s="631">
        <v>0</v>
      </c>
      <c r="AD3107" s="631">
        <v>0</v>
      </c>
      <c r="AE3107" s="631"/>
      <c r="AF3107" s="631">
        <v>352.6</v>
      </c>
      <c r="AG3107" s="631">
        <v>0</v>
      </c>
      <c r="AH3107" s="631"/>
      <c r="AI3107" s="631"/>
      <c r="AJ3107" s="991">
        <v>0</v>
      </c>
      <c r="AL3107" s="21"/>
      <c r="AM3107" s="21"/>
    </row>
    <row r="3108" spans="1:39" x14ac:dyDescent="0.2">
      <c r="A3108" s="988">
        <v>39624</v>
      </c>
      <c r="B3108" s="631">
        <v>21.76</v>
      </c>
      <c r="C3108" s="631"/>
      <c r="D3108" s="631">
        <v>9.7520000000000007</v>
      </c>
      <c r="E3108" s="631"/>
      <c r="F3108" s="631">
        <f t="shared" si="116"/>
        <v>31.512</v>
      </c>
      <c r="G3108" s="631"/>
      <c r="H3108" s="993">
        <v>19.54</v>
      </c>
      <c r="I3108" s="96">
        <v>12.9</v>
      </c>
      <c r="J3108" s="308"/>
      <c r="K3108" s="789">
        <f t="shared" si="119"/>
        <v>32.44</v>
      </c>
      <c r="L3108" s="789"/>
      <c r="M3108" s="789"/>
      <c r="N3108" s="789"/>
      <c r="O3108" s="789"/>
      <c r="P3108" s="789"/>
      <c r="Q3108" s="789"/>
      <c r="R3108" s="789"/>
      <c r="S3108" s="631">
        <v>0</v>
      </c>
      <c r="T3108" s="997">
        <v>0</v>
      </c>
      <c r="U3108" s="395">
        <v>0</v>
      </c>
      <c r="V3108" s="631">
        <v>0</v>
      </c>
      <c r="W3108" s="631">
        <v>0</v>
      </c>
      <c r="X3108" s="631">
        <v>0</v>
      </c>
      <c r="Y3108" s="592">
        <f t="shared" si="117"/>
        <v>31.512</v>
      </c>
      <c r="Z3108" s="631" t="s">
        <v>109</v>
      </c>
      <c r="AA3108" s="631" t="s">
        <v>109</v>
      </c>
      <c r="AB3108" s="631">
        <v>339.8</v>
      </c>
      <c r="AC3108" s="631">
        <v>0</v>
      </c>
      <c r="AD3108" s="631">
        <v>0</v>
      </c>
      <c r="AE3108" s="631"/>
      <c r="AF3108" s="592">
        <v>352.5</v>
      </c>
      <c r="AG3108" s="592">
        <v>0</v>
      </c>
      <c r="AH3108" s="592"/>
      <c r="AI3108" s="592"/>
      <c r="AJ3108" s="991">
        <v>0</v>
      </c>
    </row>
    <row r="3109" spans="1:39" x14ac:dyDescent="0.2">
      <c r="A3109" s="988">
        <v>39625</v>
      </c>
      <c r="B3109" s="631">
        <v>21.27</v>
      </c>
      <c r="C3109" s="631"/>
      <c r="D3109" s="631">
        <v>6.952</v>
      </c>
      <c r="E3109" s="631"/>
      <c r="F3109" s="631">
        <f t="shared" si="116"/>
        <v>28.222000000000001</v>
      </c>
      <c r="G3109" s="631"/>
      <c r="H3109" s="993">
        <v>21.45</v>
      </c>
      <c r="I3109" s="96">
        <v>8.7799999999999994</v>
      </c>
      <c r="J3109" s="308"/>
      <c r="K3109" s="789">
        <f t="shared" si="119"/>
        <v>30.229999999999997</v>
      </c>
      <c r="L3109" s="789"/>
      <c r="M3109" s="789"/>
      <c r="N3109" s="789"/>
      <c r="O3109" s="789"/>
      <c r="P3109" s="789"/>
      <c r="Q3109" s="789"/>
      <c r="R3109" s="789"/>
      <c r="S3109" s="631">
        <v>0</v>
      </c>
      <c r="T3109" s="997">
        <v>0</v>
      </c>
      <c r="U3109" s="395">
        <v>0</v>
      </c>
      <c r="V3109" s="631">
        <v>0</v>
      </c>
      <c r="W3109" s="631">
        <v>0</v>
      </c>
      <c r="X3109" s="631">
        <v>0</v>
      </c>
      <c r="Y3109" s="592">
        <f t="shared" si="117"/>
        <v>28.222000000000001</v>
      </c>
      <c r="Z3109" s="631" t="s">
        <v>109</v>
      </c>
      <c r="AA3109" s="631" t="s">
        <v>109</v>
      </c>
      <c r="AB3109" s="631">
        <v>339.7</v>
      </c>
      <c r="AC3109" s="631">
        <v>0</v>
      </c>
      <c r="AD3109" s="631">
        <v>0</v>
      </c>
      <c r="AE3109" s="631"/>
      <c r="AF3109" s="592">
        <v>352.4</v>
      </c>
      <c r="AG3109" s="592">
        <v>0</v>
      </c>
      <c r="AH3109" s="592"/>
      <c r="AI3109" s="592"/>
      <c r="AJ3109" s="991">
        <v>0</v>
      </c>
    </row>
    <row r="3110" spans="1:39" x14ac:dyDescent="0.2">
      <c r="A3110" s="988">
        <v>39626</v>
      </c>
      <c r="B3110" s="631">
        <v>20.98</v>
      </c>
      <c r="C3110" s="631"/>
      <c r="D3110" s="631">
        <v>6.6210000000000004</v>
      </c>
      <c r="E3110" s="631"/>
      <c r="F3110" s="631">
        <f t="shared" si="116"/>
        <v>27.600999999999999</v>
      </c>
      <c r="G3110" s="631"/>
      <c r="H3110" s="993">
        <v>21.86</v>
      </c>
      <c r="I3110" s="96">
        <v>8.8800000000000008</v>
      </c>
      <c r="J3110" s="308"/>
      <c r="K3110" s="789">
        <f t="shared" si="119"/>
        <v>30.740000000000002</v>
      </c>
      <c r="L3110" s="789"/>
      <c r="M3110" s="789"/>
      <c r="N3110" s="789"/>
      <c r="O3110" s="789"/>
      <c r="P3110" s="789"/>
      <c r="Q3110" s="789"/>
      <c r="R3110" s="789"/>
      <c r="S3110" s="631">
        <v>0</v>
      </c>
      <c r="T3110" s="997">
        <v>0</v>
      </c>
      <c r="U3110" s="395">
        <v>0</v>
      </c>
      <c r="V3110" s="631">
        <v>0</v>
      </c>
      <c r="W3110" s="631">
        <v>0</v>
      </c>
      <c r="X3110" s="631">
        <v>0</v>
      </c>
      <c r="Y3110" s="592">
        <f t="shared" si="117"/>
        <v>27.600999999999999</v>
      </c>
      <c r="Z3110" s="631" t="s">
        <v>109</v>
      </c>
      <c r="AA3110" s="631" t="s">
        <v>109</v>
      </c>
      <c r="AB3110" s="631">
        <v>339.7</v>
      </c>
      <c r="AC3110" s="631">
        <v>0</v>
      </c>
      <c r="AD3110" s="631">
        <v>0</v>
      </c>
      <c r="AE3110" s="631"/>
      <c r="AF3110" s="592">
        <v>352.3</v>
      </c>
      <c r="AG3110" s="592">
        <v>0</v>
      </c>
      <c r="AH3110" s="592"/>
      <c r="AI3110" s="592"/>
      <c r="AJ3110" s="991">
        <v>0</v>
      </c>
    </row>
    <row r="3111" spans="1:39" x14ac:dyDescent="0.2">
      <c r="A3111" s="988">
        <v>39627</v>
      </c>
      <c r="B3111" s="631">
        <v>23.14</v>
      </c>
      <c r="C3111" s="631"/>
      <c r="D3111" s="631">
        <v>8.5990000000000002</v>
      </c>
      <c r="E3111" s="631"/>
      <c r="F3111" s="631">
        <f t="shared" si="116"/>
        <v>31.739000000000001</v>
      </c>
      <c r="G3111" s="631"/>
      <c r="H3111" s="993">
        <v>22.42</v>
      </c>
      <c r="I3111" s="96">
        <v>11.27</v>
      </c>
      <c r="J3111" s="308"/>
      <c r="K3111" s="789">
        <f t="shared" si="119"/>
        <v>33.69</v>
      </c>
      <c r="L3111" s="789"/>
      <c r="M3111" s="789"/>
      <c r="N3111" s="789"/>
      <c r="O3111" s="789"/>
      <c r="P3111" s="789"/>
      <c r="Q3111" s="789"/>
      <c r="R3111" s="789"/>
      <c r="S3111" s="631">
        <v>0</v>
      </c>
      <c r="T3111" s="997">
        <v>0</v>
      </c>
      <c r="U3111" s="395">
        <v>0</v>
      </c>
      <c r="V3111" s="631">
        <v>0</v>
      </c>
      <c r="W3111" s="631">
        <v>0</v>
      </c>
      <c r="X3111" s="631">
        <v>0</v>
      </c>
      <c r="Y3111" s="592">
        <f t="shared" si="117"/>
        <v>31.739000000000001</v>
      </c>
      <c r="Z3111" s="631" t="s">
        <v>109</v>
      </c>
      <c r="AA3111" s="631" t="s">
        <v>109</v>
      </c>
      <c r="AB3111" s="631">
        <v>339.6</v>
      </c>
      <c r="AC3111" s="631">
        <v>0</v>
      </c>
      <c r="AD3111" s="631">
        <v>0</v>
      </c>
      <c r="AE3111" s="631"/>
      <c r="AF3111" s="592">
        <v>352.2</v>
      </c>
      <c r="AG3111" s="592">
        <v>0</v>
      </c>
      <c r="AH3111" s="592"/>
      <c r="AI3111" s="592"/>
      <c r="AJ3111" s="991">
        <v>0</v>
      </c>
    </row>
    <row r="3112" spans="1:39" x14ac:dyDescent="0.2">
      <c r="A3112" s="988">
        <v>39628</v>
      </c>
      <c r="B3112" s="592">
        <v>20.3</v>
      </c>
      <c r="C3112" s="592"/>
      <c r="D3112" s="592">
        <v>7.1050000000000004</v>
      </c>
      <c r="E3112" s="592"/>
      <c r="F3112" s="592">
        <f t="shared" si="116"/>
        <v>27.405000000000001</v>
      </c>
      <c r="G3112" s="592"/>
      <c r="H3112" s="993">
        <v>19.28</v>
      </c>
      <c r="I3112" s="96">
        <v>9.5299999999999994</v>
      </c>
      <c r="J3112" s="308"/>
      <c r="K3112" s="789">
        <f t="shared" si="119"/>
        <v>28.810000000000002</v>
      </c>
      <c r="L3112" s="789"/>
      <c r="M3112" s="789"/>
      <c r="N3112" s="789"/>
      <c r="O3112" s="789"/>
      <c r="P3112" s="789"/>
      <c r="Q3112" s="789"/>
      <c r="R3112" s="789"/>
      <c r="S3112" s="592">
        <v>0</v>
      </c>
      <c r="T3112" s="990">
        <v>0</v>
      </c>
      <c r="U3112" s="473">
        <v>0</v>
      </c>
      <c r="V3112" s="592">
        <v>0</v>
      </c>
      <c r="W3112" s="631">
        <v>0</v>
      </c>
      <c r="X3112" s="631">
        <v>0</v>
      </c>
      <c r="Y3112" s="592">
        <f t="shared" si="117"/>
        <v>27.405000000000001</v>
      </c>
      <c r="Z3112" s="631" t="s">
        <v>109</v>
      </c>
      <c r="AA3112" s="631" t="s">
        <v>109</v>
      </c>
      <c r="AB3112" s="592">
        <v>339.5</v>
      </c>
      <c r="AC3112" s="592">
        <v>3.61</v>
      </c>
      <c r="AD3112" s="592">
        <v>0</v>
      </c>
      <c r="AE3112" s="592"/>
      <c r="AF3112" s="592">
        <v>352.5</v>
      </c>
      <c r="AG3112" s="592">
        <v>3.15</v>
      </c>
      <c r="AH3112" s="592"/>
      <c r="AI3112" s="592"/>
      <c r="AJ3112" s="991">
        <v>0</v>
      </c>
    </row>
    <row r="3113" spans="1:39" x14ac:dyDescent="0.2">
      <c r="A3113" s="988">
        <v>39629</v>
      </c>
      <c r="B3113" s="592">
        <v>16.57</v>
      </c>
      <c r="C3113" s="592"/>
      <c r="D3113" s="592">
        <v>6.76</v>
      </c>
      <c r="E3113" s="592"/>
      <c r="F3113" s="592">
        <f t="shared" ref="F3113:F3176" si="120">+B3113+D3113</f>
        <v>23.33</v>
      </c>
      <c r="G3113" s="592"/>
      <c r="H3113" s="993">
        <v>17.39</v>
      </c>
      <c r="I3113" s="96">
        <v>10.16</v>
      </c>
      <c r="J3113" s="308"/>
      <c r="K3113" s="789">
        <f t="shared" si="119"/>
        <v>27.55</v>
      </c>
      <c r="L3113" s="789"/>
      <c r="M3113" s="789"/>
      <c r="N3113" s="789"/>
      <c r="O3113" s="789"/>
      <c r="P3113" s="789"/>
      <c r="Q3113" s="789"/>
      <c r="R3113" s="789"/>
      <c r="S3113" s="592">
        <v>0</v>
      </c>
      <c r="T3113" s="990">
        <v>0</v>
      </c>
      <c r="U3113" s="473">
        <v>0</v>
      </c>
      <c r="V3113" s="592">
        <v>0</v>
      </c>
      <c r="W3113" s="631">
        <v>0</v>
      </c>
      <c r="X3113" s="631">
        <v>0</v>
      </c>
      <c r="Y3113" s="592">
        <f t="shared" si="117"/>
        <v>23.33</v>
      </c>
      <c r="Z3113" s="631" t="s">
        <v>109</v>
      </c>
      <c r="AA3113" s="631" t="s">
        <v>109</v>
      </c>
      <c r="AB3113" s="631">
        <v>339.5</v>
      </c>
      <c r="AC3113" s="631">
        <v>0</v>
      </c>
      <c r="AD3113" s="631">
        <v>0</v>
      </c>
      <c r="AE3113" s="631"/>
      <c r="AF3113" s="592">
        <v>352.4</v>
      </c>
      <c r="AG3113" s="592">
        <v>0</v>
      </c>
      <c r="AH3113" s="592"/>
      <c r="AI3113" s="592"/>
      <c r="AJ3113" s="991">
        <v>0</v>
      </c>
    </row>
    <row r="3114" spans="1:39" x14ac:dyDescent="0.2">
      <c r="A3114" s="988">
        <v>39630</v>
      </c>
      <c r="B3114" s="592">
        <v>16.649999999999999</v>
      </c>
      <c r="C3114" s="592"/>
      <c r="D3114" s="592">
        <v>7.8029999999999999</v>
      </c>
      <c r="E3114" s="592"/>
      <c r="F3114" s="592">
        <f t="shared" si="120"/>
        <v>24.452999999999999</v>
      </c>
      <c r="G3114" s="592"/>
      <c r="H3114" s="989">
        <v>14.92</v>
      </c>
      <c r="I3114" s="308">
        <v>9.67</v>
      </c>
      <c r="J3114" s="308"/>
      <c r="K3114" s="789">
        <f>H3114+I3114</f>
        <v>24.59</v>
      </c>
      <c r="L3114" s="789"/>
      <c r="M3114" s="789"/>
      <c r="N3114" s="789"/>
      <c r="O3114" s="789"/>
      <c r="P3114" s="789"/>
      <c r="Q3114" s="789"/>
      <c r="R3114" s="789"/>
      <c r="S3114" s="592">
        <v>0</v>
      </c>
      <c r="T3114" s="990">
        <v>0</v>
      </c>
      <c r="U3114" s="473">
        <v>0</v>
      </c>
      <c r="V3114" s="592">
        <v>0</v>
      </c>
      <c r="W3114" s="631">
        <v>0</v>
      </c>
      <c r="X3114" s="631">
        <v>0</v>
      </c>
      <c r="Y3114" s="592">
        <f t="shared" si="117"/>
        <v>24.452999999999999</v>
      </c>
      <c r="Z3114" s="631" t="s">
        <v>109</v>
      </c>
      <c r="AA3114" s="631" t="s">
        <v>109</v>
      </c>
      <c r="AB3114" s="631">
        <v>339.5</v>
      </c>
      <c r="AC3114" s="631">
        <v>0</v>
      </c>
      <c r="AD3114" s="631">
        <v>0</v>
      </c>
      <c r="AE3114" s="631"/>
      <c r="AF3114" s="631">
        <v>352.3</v>
      </c>
      <c r="AG3114" s="631">
        <v>0</v>
      </c>
      <c r="AH3114" s="631"/>
      <c r="AI3114" s="631"/>
      <c r="AJ3114" s="991">
        <v>0</v>
      </c>
    </row>
    <row r="3115" spans="1:39" x14ac:dyDescent="0.2">
      <c r="A3115" s="988">
        <v>39631</v>
      </c>
      <c r="B3115" s="592">
        <v>21.5</v>
      </c>
      <c r="C3115" s="592"/>
      <c r="D3115" s="592">
        <v>10.01</v>
      </c>
      <c r="E3115" s="592"/>
      <c r="F3115" s="592">
        <f t="shared" si="120"/>
        <v>31.509999999999998</v>
      </c>
      <c r="G3115" s="592"/>
      <c r="H3115" s="992">
        <v>23.25</v>
      </c>
      <c r="I3115" s="96">
        <v>12.9</v>
      </c>
      <c r="J3115" s="308"/>
      <c r="K3115" s="789">
        <f t="shared" ref="K3115:K3144" si="121">H3115+I3115</f>
        <v>36.15</v>
      </c>
      <c r="L3115" s="789"/>
      <c r="M3115" s="789"/>
      <c r="N3115" s="789"/>
      <c r="O3115" s="789"/>
      <c r="P3115" s="789"/>
      <c r="Q3115" s="789"/>
      <c r="R3115" s="789"/>
      <c r="S3115" s="592">
        <v>0</v>
      </c>
      <c r="T3115" s="990">
        <v>0</v>
      </c>
      <c r="U3115" s="473">
        <v>0</v>
      </c>
      <c r="V3115" s="592">
        <v>0</v>
      </c>
      <c r="W3115" s="631">
        <v>0</v>
      </c>
      <c r="X3115" s="631">
        <v>0</v>
      </c>
      <c r="Y3115" s="592">
        <f t="shared" si="117"/>
        <v>31.509999999999998</v>
      </c>
      <c r="Z3115" s="5" t="s">
        <v>109</v>
      </c>
      <c r="AA3115" s="631" t="s">
        <v>109</v>
      </c>
      <c r="AB3115" s="592">
        <v>339.4</v>
      </c>
      <c r="AC3115" s="592">
        <v>0</v>
      </c>
      <c r="AD3115" s="592">
        <v>0</v>
      </c>
      <c r="AE3115" s="592"/>
      <c r="AF3115" s="631">
        <v>352.2</v>
      </c>
      <c r="AG3115" s="631">
        <v>0</v>
      </c>
      <c r="AH3115" s="631"/>
      <c r="AI3115" s="631"/>
      <c r="AJ3115" s="991">
        <v>0</v>
      </c>
    </row>
    <row r="3116" spans="1:39" x14ac:dyDescent="0.2">
      <c r="A3116" s="988">
        <v>39632</v>
      </c>
      <c r="B3116" s="993">
        <v>18.579999999999998</v>
      </c>
      <c r="C3116" s="993"/>
      <c r="D3116" s="592">
        <v>6.8239999999999998</v>
      </c>
      <c r="E3116" s="592"/>
      <c r="F3116" s="592">
        <f t="shared" si="120"/>
        <v>25.403999999999996</v>
      </c>
      <c r="G3116" s="592"/>
      <c r="H3116" s="992">
        <v>16.41</v>
      </c>
      <c r="I3116" s="96">
        <v>9.18</v>
      </c>
      <c r="J3116" s="308"/>
      <c r="K3116" s="789">
        <f t="shared" si="121"/>
        <v>25.59</v>
      </c>
      <c r="L3116" s="789"/>
      <c r="M3116" s="789"/>
      <c r="N3116" s="789"/>
      <c r="O3116" s="789"/>
      <c r="P3116" s="789"/>
      <c r="Q3116" s="789"/>
      <c r="R3116" s="789"/>
      <c r="S3116" s="592">
        <v>0</v>
      </c>
      <c r="T3116" s="990">
        <v>0</v>
      </c>
      <c r="U3116" s="473">
        <v>0</v>
      </c>
      <c r="V3116" s="592">
        <v>0</v>
      </c>
      <c r="W3116" s="631">
        <v>0</v>
      </c>
      <c r="X3116" s="631">
        <v>0</v>
      </c>
      <c r="Y3116" s="592">
        <f t="shared" si="117"/>
        <v>25.403999999999996</v>
      </c>
      <c r="Z3116" s="631" t="s">
        <v>109</v>
      </c>
      <c r="AA3116" s="631" t="s">
        <v>109</v>
      </c>
      <c r="AB3116" s="218">
        <v>339.3</v>
      </c>
      <c r="AC3116" s="592">
        <v>0</v>
      </c>
      <c r="AD3116" s="592">
        <v>0</v>
      </c>
      <c r="AE3116" s="592"/>
      <c r="AF3116" s="592">
        <v>352.1</v>
      </c>
      <c r="AG3116" s="592">
        <v>0</v>
      </c>
      <c r="AH3116" s="592"/>
      <c r="AI3116" s="592"/>
      <c r="AJ3116" s="991">
        <v>0</v>
      </c>
    </row>
    <row r="3117" spans="1:39" x14ac:dyDescent="0.2">
      <c r="A3117" s="988">
        <v>39633</v>
      </c>
      <c r="B3117" s="592">
        <v>18.73</v>
      </c>
      <c r="C3117" s="592"/>
      <c r="D3117" s="592">
        <v>6.75</v>
      </c>
      <c r="E3117" s="592"/>
      <c r="F3117" s="592">
        <f t="shared" si="120"/>
        <v>25.48</v>
      </c>
      <c r="G3117" s="592"/>
      <c r="H3117" s="992">
        <v>19.43</v>
      </c>
      <c r="I3117" s="96">
        <v>9.17</v>
      </c>
      <c r="J3117" s="308"/>
      <c r="K3117" s="789">
        <f t="shared" si="121"/>
        <v>28.6</v>
      </c>
      <c r="L3117" s="789"/>
      <c r="M3117" s="789"/>
      <c r="N3117" s="789"/>
      <c r="O3117" s="789"/>
      <c r="P3117" s="789"/>
      <c r="Q3117" s="789"/>
      <c r="R3117" s="789"/>
      <c r="S3117" s="592">
        <v>0</v>
      </c>
      <c r="T3117" s="990">
        <v>0</v>
      </c>
      <c r="U3117" s="473">
        <v>0</v>
      </c>
      <c r="V3117" s="592">
        <v>0</v>
      </c>
      <c r="W3117" s="631">
        <v>0</v>
      </c>
      <c r="X3117" s="631">
        <v>0</v>
      </c>
      <c r="Y3117" s="592">
        <f t="shared" ref="Y3117:Y3180" si="122">+F3117-S3117-T3117-U3117-V3117+W3117</f>
        <v>25.48</v>
      </c>
      <c r="Z3117" s="631" t="s">
        <v>109</v>
      </c>
      <c r="AA3117" s="631" t="s">
        <v>109</v>
      </c>
      <c r="AB3117" s="631">
        <v>339.4</v>
      </c>
      <c r="AC3117" s="631">
        <v>1.17</v>
      </c>
      <c r="AD3117" s="631">
        <v>0</v>
      </c>
      <c r="AE3117" s="631"/>
      <c r="AF3117" s="631">
        <v>352</v>
      </c>
      <c r="AG3117" s="631">
        <v>0.81</v>
      </c>
      <c r="AH3117" s="631"/>
      <c r="AI3117" s="631"/>
      <c r="AJ3117" s="991">
        <v>0</v>
      </c>
    </row>
    <row r="3118" spans="1:39" x14ac:dyDescent="0.2">
      <c r="A3118" s="988">
        <v>39634</v>
      </c>
      <c r="B3118" s="592">
        <v>17.850000000000001</v>
      </c>
      <c r="C3118" s="592"/>
      <c r="D3118" s="592">
        <v>7.2960000000000003</v>
      </c>
      <c r="E3118" s="592"/>
      <c r="F3118" s="592">
        <f t="shared" si="120"/>
        <v>25.146000000000001</v>
      </c>
      <c r="G3118" s="592"/>
      <c r="H3118" s="993">
        <v>18.440000000000001</v>
      </c>
      <c r="I3118" s="96">
        <v>9.89</v>
      </c>
      <c r="J3118" s="308"/>
      <c r="K3118" s="789">
        <f t="shared" si="121"/>
        <v>28.330000000000002</v>
      </c>
      <c r="L3118" s="789"/>
      <c r="M3118" s="789"/>
      <c r="N3118" s="789"/>
      <c r="O3118" s="789"/>
      <c r="P3118" s="789"/>
      <c r="Q3118" s="789"/>
      <c r="R3118" s="789"/>
      <c r="S3118" s="592">
        <v>0</v>
      </c>
      <c r="T3118" s="990">
        <v>0</v>
      </c>
      <c r="U3118" s="473">
        <v>0</v>
      </c>
      <c r="V3118" s="592">
        <v>0</v>
      </c>
      <c r="W3118" s="631">
        <v>0</v>
      </c>
      <c r="X3118" s="631">
        <v>0</v>
      </c>
      <c r="Y3118" s="592">
        <f t="shared" si="122"/>
        <v>25.146000000000001</v>
      </c>
      <c r="Z3118" s="631" t="s">
        <v>109</v>
      </c>
      <c r="AA3118" s="631" t="s">
        <v>109</v>
      </c>
      <c r="AB3118" s="631">
        <v>339.5</v>
      </c>
      <c r="AC3118" s="631">
        <v>0.42</v>
      </c>
      <c r="AD3118" s="631">
        <v>0</v>
      </c>
      <c r="AE3118" s="631"/>
      <c r="AF3118" s="631">
        <v>352.1</v>
      </c>
      <c r="AG3118" s="631">
        <v>0.39</v>
      </c>
      <c r="AH3118" s="631"/>
      <c r="AI3118" s="631"/>
      <c r="AJ3118" s="991">
        <v>0</v>
      </c>
    </row>
    <row r="3119" spans="1:39" x14ac:dyDescent="0.2">
      <c r="A3119" s="988">
        <v>39635</v>
      </c>
      <c r="B3119" s="592">
        <v>16.34</v>
      </c>
      <c r="C3119" s="592"/>
      <c r="D3119" s="592">
        <v>6.5330000000000004</v>
      </c>
      <c r="E3119" s="592"/>
      <c r="F3119" s="592">
        <f t="shared" si="120"/>
        <v>22.873000000000001</v>
      </c>
      <c r="G3119" s="592"/>
      <c r="H3119" s="993">
        <v>16.239999999999998</v>
      </c>
      <c r="I3119" s="96">
        <v>8.77</v>
      </c>
      <c r="J3119" s="308"/>
      <c r="K3119" s="789">
        <f t="shared" si="121"/>
        <v>25.009999999999998</v>
      </c>
      <c r="L3119" s="789"/>
      <c r="M3119" s="789"/>
      <c r="N3119" s="789"/>
      <c r="O3119" s="789"/>
      <c r="P3119" s="789"/>
      <c r="Q3119" s="789"/>
      <c r="R3119" s="789"/>
      <c r="S3119" s="592">
        <v>0</v>
      </c>
      <c r="T3119" s="990">
        <v>0</v>
      </c>
      <c r="U3119" s="473">
        <v>0</v>
      </c>
      <c r="V3119" s="592">
        <v>0</v>
      </c>
      <c r="W3119" s="631">
        <v>0</v>
      </c>
      <c r="X3119" s="631">
        <v>0</v>
      </c>
      <c r="Y3119" s="592">
        <f t="shared" si="122"/>
        <v>22.873000000000001</v>
      </c>
      <c r="Z3119" s="631" t="s">
        <v>109</v>
      </c>
      <c r="AA3119" s="631" t="s">
        <v>109</v>
      </c>
      <c r="AB3119" s="631">
        <v>339.6</v>
      </c>
      <c r="AC3119" s="631">
        <v>0.21</v>
      </c>
      <c r="AD3119" s="631">
        <v>0</v>
      </c>
      <c r="AE3119" s="631"/>
      <c r="AF3119" s="592">
        <v>352.2</v>
      </c>
      <c r="AG3119" s="592">
        <v>0.61</v>
      </c>
      <c r="AH3119" s="592"/>
      <c r="AI3119" s="592"/>
      <c r="AJ3119" s="991">
        <v>0</v>
      </c>
    </row>
    <row r="3120" spans="1:39" x14ac:dyDescent="0.2">
      <c r="A3120" s="988">
        <v>39636</v>
      </c>
      <c r="B3120" s="592">
        <v>17.57</v>
      </c>
      <c r="C3120" s="592"/>
      <c r="D3120" s="592">
        <v>6.6040000000000001</v>
      </c>
      <c r="E3120" s="592"/>
      <c r="F3120" s="592">
        <f t="shared" si="120"/>
        <v>24.173999999999999</v>
      </c>
      <c r="G3120" s="592"/>
      <c r="H3120" s="993">
        <v>16.14</v>
      </c>
      <c r="I3120" s="96">
        <v>9.16</v>
      </c>
      <c r="J3120" s="308"/>
      <c r="K3120" s="789">
        <f t="shared" si="121"/>
        <v>25.3</v>
      </c>
      <c r="L3120" s="789"/>
      <c r="M3120" s="789"/>
      <c r="N3120" s="789"/>
      <c r="O3120" s="789"/>
      <c r="P3120" s="789"/>
      <c r="Q3120" s="789"/>
      <c r="R3120" s="789"/>
      <c r="S3120" s="592">
        <v>0</v>
      </c>
      <c r="T3120" s="990">
        <v>0</v>
      </c>
      <c r="U3120" s="473">
        <v>0</v>
      </c>
      <c r="V3120" s="592">
        <v>0</v>
      </c>
      <c r="W3120" s="631">
        <v>0</v>
      </c>
      <c r="X3120" s="631">
        <v>0</v>
      </c>
      <c r="Y3120" s="592">
        <f t="shared" si="122"/>
        <v>24.173999999999999</v>
      </c>
      <c r="Z3120" s="218" t="s">
        <v>109</v>
      </c>
      <c r="AA3120" s="218" t="s">
        <v>109</v>
      </c>
      <c r="AB3120" s="631">
        <v>339.6</v>
      </c>
      <c r="AC3120" s="631">
        <v>0</v>
      </c>
      <c r="AD3120" s="631">
        <v>0</v>
      </c>
      <c r="AE3120" s="631"/>
      <c r="AF3120" s="592">
        <v>352</v>
      </c>
      <c r="AG3120" s="592">
        <v>0</v>
      </c>
      <c r="AH3120" s="592"/>
      <c r="AI3120" s="592"/>
      <c r="AJ3120" s="991">
        <v>0</v>
      </c>
    </row>
    <row r="3121" spans="1:36" x14ac:dyDescent="0.2">
      <c r="A3121" s="988">
        <v>39637</v>
      </c>
      <c r="B3121" s="631">
        <v>18.41</v>
      </c>
      <c r="C3121" s="631"/>
      <c r="D3121" s="592">
        <v>6.6289999999999996</v>
      </c>
      <c r="E3121" s="592"/>
      <c r="F3121" s="592">
        <f t="shared" si="120"/>
        <v>25.039000000000001</v>
      </c>
      <c r="G3121" s="592"/>
      <c r="H3121" s="993">
        <v>16.79</v>
      </c>
      <c r="I3121" s="96">
        <v>8.84</v>
      </c>
      <c r="J3121" s="308"/>
      <c r="K3121" s="789">
        <f t="shared" si="121"/>
        <v>25.63</v>
      </c>
      <c r="L3121" s="789"/>
      <c r="M3121" s="789"/>
      <c r="N3121" s="789"/>
      <c r="O3121" s="789"/>
      <c r="P3121" s="789"/>
      <c r="Q3121" s="789"/>
      <c r="R3121" s="789"/>
      <c r="S3121" s="592">
        <v>0</v>
      </c>
      <c r="T3121" s="990">
        <v>0</v>
      </c>
      <c r="U3121" s="473">
        <v>0</v>
      </c>
      <c r="V3121" s="592">
        <v>0</v>
      </c>
      <c r="W3121" s="631">
        <v>0</v>
      </c>
      <c r="X3121" s="631">
        <v>0</v>
      </c>
      <c r="Y3121" s="592">
        <f t="shared" si="122"/>
        <v>25.039000000000001</v>
      </c>
      <c r="Z3121" s="631" t="s">
        <v>109</v>
      </c>
      <c r="AA3121" s="631" t="s">
        <v>109</v>
      </c>
      <c r="AB3121" s="631">
        <v>339.7</v>
      </c>
      <c r="AC3121" s="631">
        <v>0</v>
      </c>
      <c r="AD3121" s="631">
        <v>0</v>
      </c>
      <c r="AE3121" s="631"/>
      <c r="AF3121" s="592">
        <v>351.8</v>
      </c>
      <c r="AG3121" s="592">
        <v>0.31</v>
      </c>
      <c r="AH3121" s="592"/>
      <c r="AI3121" s="592"/>
      <c r="AJ3121" s="991">
        <v>0</v>
      </c>
    </row>
    <row r="3122" spans="1:36" x14ac:dyDescent="0.2">
      <c r="A3122" s="988">
        <v>39638</v>
      </c>
      <c r="B3122" s="592">
        <v>21.57</v>
      </c>
      <c r="C3122" s="592"/>
      <c r="D3122" s="592">
        <v>8.5440000000000005</v>
      </c>
      <c r="E3122" s="592"/>
      <c r="F3122" s="592">
        <f t="shared" si="120"/>
        <v>30.114000000000001</v>
      </c>
      <c r="G3122" s="592"/>
      <c r="H3122" s="993">
        <v>22.49</v>
      </c>
      <c r="I3122" s="96">
        <v>10.85</v>
      </c>
      <c r="J3122" s="308"/>
      <c r="K3122" s="789">
        <f t="shared" si="121"/>
        <v>33.339999999999996</v>
      </c>
      <c r="L3122" s="789"/>
      <c r="M3122" s="789"/>
      <c r="N3122" s="789"/>
      <c r="O3122" s="789"/>
      <c r="P3122" s="789"/>
      <c r="Q3122" s="789"/>
      <c r="R3122" s="789"/>
      <c r="S3122" s="592">
        <v>0</v>
      </c>
      <c r="T3122" s="990">
        <v>0</v>
      </c>
      <c r="U3122" s="473">
        <v>0</v>
      </c>
      <c r="V3122" s="592">
        <v>0</v>
      </c>
      <c r="W3122" s="631">
        <v>0</v>
      </c>
      <c r="X3122" s="631">
        <v>0</v>
      </c>
      <c r="Y3122" s="592">
        <f t="shared" si="122"/>
        <v>30.114000000000001</v>
      </c>
      <c r="Z3122" s="631" t="s">
        <v>109</v>
      </c>
      <c r="AA3122" s="631" t="s">
        <v>109</v>
      </c>
      <c r="AB3122" s="592">
        <v>339.7</v>
      </c>
      <c r="AC3122" s="592">
        <v>0.8</v>
      </c>
      <c r="AD3122" s="592">
        <v>0</v>
      </c>
      <c r="AE3122" s="592"/>
      <c r="AF3122" s="592">
        <v>351.7</v>
      </c>
      <c r="AG3122" s="592">
        <v>0.34</v>
      </c>
      <c r="AH3122" s="592"/>
      <c r="AI3122" s="592"/>
      <c r="AJ3122" s="991">
        <v>0</v>
      </c>
    </row>
    <row r="3123" spans="1:36" x14ac:dyDescent="0.2">
      <c r="A3123" s="988">
        <v>39639</v>
      </c>
      <c r="B3123" s="592">
        <v>17.32</v>
      </c>
      <c r="C3123" s="592"/>
      <c r="D3123" s="631">
        <v>6.1619999999999999</v>
      </c>
      <c r="E3123" s="631"/>
      <c r="F3123" s="592">
        <f t="shared" si="120"/>
        <v>23.481999999999999</v>
      </c>
      <c r="G3123" s="592"/>
      <c r="H3123" s="993">
        <v>15.9</v>
      </c>
      <c r="I3123" s="96">
        <v>9.0399999999999991</v>
      </c>
      <c r="J3123" s="308"/>
      <c r="K3123" s="789">
        <f t="shared" si="121"/>
        <v>24.939999999999998</v>
      </c>
      <c r="L3123" s="789"/>
      <c r="M3123" s="789"/>
      <c r="N3123" s="789"/>
      <c r="O3123" s="789"/>
      <c r="P3123" s="789"/>
      <c r="Q3123" s="789"/>
      <c r="R3123" s="789"/>
      <c r="S3123" s="592">
        <v>0</v>
      </c>
      <c r="T3123" s="990">
        <v>0</v>
      </c>
      <c r="U3123" s="473">
        <v>0</v>
      </c>
      <c r="V3123" s="592">
        <v>0</v>
      </c>
      <c r="W3123" s="631">
        <v>1.165</v>
      </c>
      <c r="X3123" s="631">
        <v>0</v>
      </c>
      <c r="Y3123" s="592">
        <f t="shared" si="122"/>
        <v>24.646999999999998</v>
      </c>
      <c r="Z3123" s="631" t="s">
        <v>109</v>
      </c>
      <c r="AA3123" s="631" t="s">
        <v>109</v>
      </c>
      <c r="AB3123" s="631">
        <v>339.6</v>
      </c>
      <c r="AC3123" s="631">
        <v>0</v>
      </c>
      <c r="AD3123" s="631">
        <v>0</v>
      </c>
      <c r="AE3123" s="631"/>
      <c r="AF3123" s="631">
        <v>351.6</v>
      </c>
      <c r="AG3123" s="631">
        <v>0</v>
      </c>
      <c r="AH3123" s="631"/>
      <c r="AI3123" s="631"/>
      <c r="AJ3123" s="995">
        <v>0</v>
      </c>
    </row>
    <row r="3124" spans="1:36" x14ac:dyDescent="0.2">
      <c r="A3124" s="988">
        <v>39640</v>
      </c>
      <c r="B3124" s="592">
        <v>16.239999999999998</v>
      </c>
      <c r="C3124" s="592"/>
      <c r="D3124" s="592">
        <v>6.9169999999999998</v>
      </c>
      <c r="E3124" s="592"/>
      <c r="F3124" s="592">
        <f t="shared" si="120"/>
        <v>23.156999999999996</v>
      </c>
      <c r="G3124" s="592"/>
      <c r="H3124" s="993">
        <v>13.36</v>
      </c>
      <c r="I3124" s="96">
        <v>8.5399999999999991</v>
      </c>
      <c r="J3124" s="308"/>
      <c r="K3124" s="789">
        <f t="shared" si="121"/>
        <v>21.9</v>
      </c>
      <c r="L3124" s="789"/>
      <c r="M3124" s="789"/>
      <c r="N3124" s="789"/>
      <c r="O3124" s="789"/>
      <c r="P3124" s="789"/>
      <c r="Q3124" s="789"/>
      <c r="R3124" s="789"/>
      <c r="S3124" s="592">
        <v>0</v>
      </c>
      <c r="T3124" s="990">
        <v>0</v>
      </c>
      <c r="U3124" s="473">
        <v>0</v>
      </c>
      <c r="V3124" s="592">
        <v>0</v>
      </c>
      <c r="W3124" s="631">
        <v>1.8109999999999999</v>
      </c>
      <c r="X3124" s="631">
        <v>0</v>
      </c>
      <c r="Y3124" s="592">
        <f t="shared" si="122"/>
        <v>24.967999999999996</v>
      </c>
      <c r="Z3124" s="631" t="s">
        <v>109</v>
      </c>
      <c r="AA3124" s="631" t="s">
        <v>109</v>
      </c>
      <c r="AB3124" s="592">
        <v>339.7</v>
      </c>
      <c r="AC3124" s="592">
        <v>0</v>
      </c>
      <c r="AD3124" s="592">
        <v>0</v>
      </c>
      <c r="AE3124" s="592"/>
      <c r="AF3124" s="592">
        <v>351.6</v>
      </c>
      <c r="AG3124" s="592">
        <v>0.25</v>
      </c>
      <c r="AH3124" s="592"/>
      <c r="AI3124" s="592"/>
      <c r="AJ3124" s="991">
        <v>0</v>
      </c>
    </row>
    <row r="3125" spans="1:36" x14ac:dyDescent="0.2">
      <c r="A3125" s="988">
        <v>39641</v>
      </c>
      <c r="B3125" s="592">
        <v>19.850000000000001</v>
      </c>
      <c r="C3125" s="592"/>
      <c r="D3125" s="592">
        <v>7.5910000000000002</v>
      </c>
      <c r="E3125" s="592"/>
      <c r="F3125" s="592">
        <f t="shared" si="120"/>
        <v>27.441000000000003</v>
      </c>
      <c r="G3125" s="592"/>
      <c r="H3125" s="993">
        <v>21.08</v>
      </c>
      <c r="I3125" s="96">
        <v>10.199999999999999</v>
      </c>
      <c r="J3125" s="308"/>
      <c r="K3125" s="789">
        <f t="shared" si="121"/>
        <v>31.279999999999998</v>
      </c>
      <c r="L3125" s="789"/>
      <c r="M3125" s="789"/>
      <c r="N3125" s="789"/>
      <c r="O3125" s="789"/>
      <c r="P3125" s="789"/>
      <c r="Q3125" s="789"/>
      <c r="R3125" s="789"/>
      <c r="S3125" s="592">
        <v>0</v>
      </c>
      <c r="T3125" s="990">
        <v>0</v>
      </c>
      <c r="U3125" s="473">
        <v>0</v>
      </c>
      <c r="V3125" s="592">
        <v>0</v>
      </c>
      <c r="W3125" s="631">
        <v>1.635</v>
      </c>
      <c r="X3125" s="631">
        <v>0</v>
      </c>
      <c r="Y3125" s="592">
        <f t="shared" si="122"/>
        <v>29.076000000000004</v>
      </c>
      <c r="Z3125" s="631" t="s">
        <v>109</v>
      </c>
      <c r="AA3125" s="631" t="s">
        <v>109</v>
      </c>
      <c r="AB3125" s="592">
        <v>339.7</v>
      </c>
      <c r="AC3125" s="592">
        <v>0</v>
      </c>
      <c r="AD3125" s="592">
        <v>0</v>
      </c>
      <c r="AE3125" s="592"/>
      <c r="AF3125" s="592">
        <v>351.6</v>
      </c>
      <c r="AG3125" s="592">
        <v>0</v>
      </c>
      <c r="AH3125" s="592"/>
      <c r="AI3125" s="592"/>
      <c r="AJ3125" s="991">
        <v>0</v>
      </c>
    </row>
    <row r="3126" spans="1:36" x14ac:dyDescent="0.2">
      <c r="A3126" s="988">
        <v>39642</v>
      </c>
      <c r="B3126" s="592">
        <v>16.23</v>
      </c>
      <c r="C3126" s="592"/>
      <c r="D3126" s="592">
        <v>6.8230000000000004</v>
      </c>
      <c r="E3126" s="592"/>
      <c r="F3126" s="592">
        <f t="shared" si="120"/>
        <v>23.053000000000001</v>
      </c>
      <c r="G3126" s="592"/>
      <c r="H3126" s="993">
        <v>15.87</v>
      </c>
      <c r="I3126" s="96">
        <v>9.02</v>
      </c>
      <c r="J3126" s="308"/>
      <c r="K3126" s="789">
        <f t="shared" si="121"/>
        <v>24.89</v>
      </c>
      <c r="L3126" s="789"/>
      <c r="M3126" s="789"/>
      <c r="N3126" s="789"/>
      <c r="O3126" s="789"/>
      <c r="P3126" s="789"/>
      <c r="Q3126" s="789"/>
      <c r="R3126" s="789"/>
      <c r="S3126" s="592">
        <v>0</v>
      </c>
      <c r="T3126" s="990">
        <v>0</v>
      </c>
      <c r="U3126" s="473">
        <v>0</v>
      </c>
      <c r="V3126" s="592">
        <v>0</v>
      </c>
      <c r="W3126" s="631">
        <v>1.7250000000000001</v>
      </c>
      <c r="X3126" s="631">
        <v>0</v>
      </c>
      <c r="Y3126" s="592">
        <f t="shared" si="122"/>
        <v>24.778000000000002</v>
      </c>
      <c r="Z3126" s="631" t="s">
        <v>109</v>
      </c>
      <c r="AA3126" s="631" t="s">
        <v>109</v>
      </c>
      <c r="AB3126" s="631">
        <v>339.8</v>
      </c>
      <c r="AC3126" s="631">
        <v>0</v>
      </c>
      <c r="AD3126" s="631">
        <v>0</v>
      </c>
      <c r="AE3126" s="631"/>
      <c r="AF3126" s="592">
        <v>351.5</v>
      </c>
      <c r="AG3126" s="592">
        <v>0</v>
      </c>
      <c r="AH3126" s="592"/>
      <c r="AI3126" s="592"/>
      <c r="AJ3126" s="991">
        <v>0</v>
      </c>
    </row>
    <row r="3127" spans="1:36" x14ac:dyDescent="0.2">
      <c r="A3127" s="988">
        <v>39643</v>
      </c>
      <c r="B3127" s="592">
        <v>14.9</v>
      </c>
      <c r="C3127" s="592"/>
      <c r="D3127" s="895">
        <v>6.5970000000000004</v>
      </c>
      <c r="E3127" s="895"/>
      <c r="F3127" s="592">
        <f t="shared" si="120"/>
        <v>21.497</v>
      </c>
      <c r="G3127" s="592"/>
      <c r="H3127" s="993">
        <v>14.85</v>
      </c>
      <c r="I3127" s="96">
        <v>9.01</v>
      </c>
      <c r="J3127" s="308"/>
      <c r="K3127" s="789">
        <f t="shared" si="121"/>
        <v>23.86</v>
      </c>
      <c r="L3127" s="789"/>
      <c r="M3127" s="789"/>
      <c r="N3127" s="789"/>
      <c r="O3127" s="789"/>
      <c r="P3127" s="789"/>
      <c r="Q3127" s="789"/>
      <c r="R3127" s="789"/>
      <c r="S3127" s="592">
        <v>0</v>
      </c>
      <c r="T3127" s="990">
        <v>0</v>
      </c>
      <c r="U3127" s="473">
        <v>0</v>
      </c>
      <c r="V3127" s="592">
        <v>0</v>
      </c>
      <c r="W3127" s="631">
        <v>1.7809999999999999</v>
      </c>
      <c r="X3127" s="631">
        <v>0</v>
      </c>
      <c r="Y3127" s="592">
        <f t="shared" si="122"/>
        <v>23.277999999999999</v>
      </c>
      <c r="Z3127" s="631" t="s">
        <v>109</v>
      </c>
      <c r="AA3127" s="631" t="s">
        <v>109</v>
      </c>
      <c r="AB3127" s="592">
        <v>339.8</v>
      </c>
      <c r="AC3127" s="592">
        <v>0</v>
      </c>
      <c r="AD3127" s="592">
        <v>0</v>
      </c>
      <c r="AE3127" s="592"/>
      <c r="AF3127" s="592">
        <v>351.3</v>
      </c>
      <c r="AG3127" s="592">
        <v>0.2</v>
      </c>
      <c r="AH3127" s="592"/>
      <c r="AI3127" s="592"/>
      <c r="AJ3127" s="991">
        <v>0</v>
      </c>
    </row>
    <row r="3128" spans="1:36" x14ac:dyDescent="0.2">
      <c r="A3128" s="988">
        <v>39644</v>
      </c>
      <c r="B3128" s="592">
        <v>17.23</v>
      </c>
      <c r="C3128" s="592"/>
      <c r="D3128" s="592">
        <v>6.54</v>
      </c>
      <c r="E3128" s="592"/>
      <c r="F3128" s="592">
        <f t="shared" si="120"/>
        <v>23.77</v>
      </c>
      <c r="G3128" s="592"/>
      <c r="H3128" s="993">
        <v>17.84</v>
      </c>
      <c r="I3128" s="96">
        <v>9.1300000000000008</v>
      </c>
      <c r="J3128" s="308"/>
      <c r="K3128" s="789">
        <f t="shared" si="121"/>
        <v>26.97</v>
      </c>
      <c r="L3128" s="789"/>
      <c r="M3128" s="789"/>
      <c r="N3128" s="789"/>
      <c r="O3128" s="789"/>
      <c r="P3128" s="789"/>
      <c r="Q3128" s="789"/>
      <c r="R3128" s="789"/>
      <c r="S3128" s="592">
        <v>0</v>
      </c>
      <c r="T3128" s="990">
        <v>0</v>
      </c>
      <c r="U3128" s="473">
        <v>0</v>
      </c>
      <c r="V3128" s="592">
        <v>0</v>
      </c>
      <c r="W3128" s="631">
        <v>2.004</v>
      </c>
      <c r="X3128" s="631">
        <v>0</v>
      </c>
      <c r="Y3128" s="592">
        <f t="shared" si="122"/>
        <v>25.774000000000001</v>
      </c>
      <c r="Z3128" s="631" t="s">
        <v>109</v>
      </c>
      <c r="AA3128" s="631" t="s">
        <v>109</v>
      </c>
      <c r="AB3128" s="592">
        <v>339.7</v>
      </c>
      <c r="AC3128" s="592">
        <v>0</v>
      </c>
      <c r="AD3128" s="592">
        <v>0</v>
      </c>
      <c r="AE3128" s="592"/>
      <c r="AF3128" s="895">
        <v>351.3</v>
      </c>
      <c r="AG3128" s="592">
        <v>0</v>
      </c>
      <c r="AH3128" s="592"/>
      <c r="AI3128" s="592"/>
      <c r="AJ3128" s="991">
        <v>0</v>
      </c>
    </row>
    <row r="3129" spans="1:36" x14ac:dyDescent="0.2">
      <c r="A3129" s="988">
        <v>39645</v>
      </c>
      <c r="B3129" s="592">
        <v>22.72</v>
      </c>
      <c r="C3129" s="592"/>
      <c r="D3129" s="592">
        <v>7.7359999999999998</v>
      </c>
      <c r="E3129" s="592"/>
      <c r="F3129" s="592">
        <f t="shared" si="120"/>
        <v>30.456</v>
      </c>
      <c r="G3129" s="592"/>
      <c r="H3129" s="993">
        <v>22.32</v>
      </c>
      <c r="I3129" s="96">
        <v>10.25</v>
      </c>
      <c r="J3129" s="308"/>
      <c r="K3129" s="789">
        <f t="shared" si="121"/>
        <v>32.57</v>
      </c>
      <c r="L3129" s="789"/>
      <c r="M3129" s="789"/>
      <c r="N3129" s="789"/>
      <c r="O3129" s="789"/>
      <c r="P3129" s="789"/>
      <c r="Q3129" s="789"/>
      <c r="R3129" s="789"/>
      <c r="S3129" s="592">
        <v>0</v>
      </c>
      <c r="T3129" s="990">
        <v>0</v>
      </c>
      <c r="U3129" s="473">
        <v>0</v>
      </c>
      <c r="V3129" s="592">
        <v>0</v>
      </c>
      <c r="W3129" s="631">
        <v>0</v>
      </c>
      <c r="X3129" s="631">
        <v>0</v>
      </c>
      <c r="Y3129" s="592">
        <f t="shared" si="122"/>
        <v>30.456</v>
      </c>
      <c r="Z3129" s="631" t="s">
        <v>109</v>
      </c>
      <c r="AA3129" s="631" t="s">
        <v>109</v>
      </c>
      <c r="AB3129" s="592">
        <v>339.6</v>
      </c>
      <c r="AC3129" s="592">
        <v>0</v>
      </c>
      <c r="AD3129" s="592">
        <v>0</v>
      </c>
      <c r="AE3129" s="592"/>
      <c r="AF3129" s="631">
        <v>351.1</v>
      </c>
      <c r="AG3129" s="631">
        <v>0</v>
      </c>
      <c r="AH3129" s="631"/>
      <c r="AI3129" s="631"/>
      <c r="AJ3129" s="991">
        <v>0</v>
      </c>
    </row>
    <row r="3130" spans="1:36" x14ac:dyDescent="0.2">
      <c r="A3130" s="988">
        <v>39646</v>
      </c>
      <c r="B3130" s="592">
        <v>19.18</v>
      </c>
      <c r="C3130" s="592"/>
      <c r="D3130" s="592">
        <v>6.6619999999999999</v>
      </c>
      <c r="E3130" s="592"/>
      <c r="F3130" s="592">
        <f t="shared" si="120"/>
        <v>25.841999999999999</v>
      </c>
      <c r="G3130" s="592"/>
      <c r="H3130" s="993">
        <v>16.53</v>
      </c>
      <c r="I3130" s="96">
        <v>8.84</v>
      </c>
      <c r="J3130" s="308"/>
      <c r="K3130" s="789">
        <f t="shared" si="121"/>
        <v>25.37</v>
      </c>
      <c r="L3130" s="789"/>
      <c r="M3130" s="789"/>
      <c r="N3130" s="789"/>
      <c r="O3130" s="789"/>
      <c r="P3130" s="789"/>
      <c r="Q3130" s="789"/>
      <c r="R3130" s="789"/>
      <c r="S3130" s="592">
        <v>0</v>
      </c>
      <c r="T3130" s="990">
        <v>0</v>
      </c>
      <c r="U3130" s="473">
        <v>0</v>
      </c>
      <c r="V3130" s="592">
        <v>0</v>
      </c>
      <c r="W3130" s="631">
        <v>0</v>
      </c>
      <c r="X3130" s="631">
        <v>0</v>
      </c>
      <c r="Y3130" s="592">
        <f t="shared" si="122"/>
        <v>25.841999999999999</v>
      </c>
      <c r="Z3130" s="631" t="s">
        <v>109</v>
      </c>
      <c r="AA3130" s="631" t="s">
        <v>109</v>
      </c>
      <c r="AB3130" s="592">
        <v>339.6</v>
      </c>
      <c r="AC3130" s="592">
        <v>0</v>
      </c>
      <c r="AD3130" s="592">
        <v>0</v>
      </c>
      <c r="AE3130" s="592"/>
      <c r="AF3130" s="592">
        <v>351.1</v>
      </c>
      <c r="AG3130" s="592">
        <v>0</v>
      </c>
      <c r="AH3130" s="592"/>
      <c r="AI3130" s="592"/>
      <c r="AJ3130" s="991">
        <v>0</v>
      </c>
    </row>
    <row r="3131" spans="1:36" x14ac:dyDescent="0.2">
      <c r="A3131" s="988">
        <v>39647</v>
      </c>
      <c r="B3131" s="592">
        <v>19.8</v>
      </c>
      <c r="C3131" s="592"/>
      <c r="D3131" s="592">
        <v>6.6660000000000004</v>
      </c>
      <c r="E3131" s="592"/>
      <c r="F3131" s="592">
        <f t="shared" si="120"/>
        <v>26.466000000000001</v>
      </c>
      <c r="G3131" s="592"/>
      <c r="H3131" s="993">
        <v>20.82</v>
      </c>
      <c r="I3131" s="96">
        <v>8.99</v>
      </c>
      <c r="J3131" s="308"/>
      <c r="K3131" s="789">
        <f t="shared" si="121"/>
        <v>29.810000000000002</v>
      </c>
      <c r="L3131" s="789"/>
      <c r="M3131" s="789"/>
      <c r="N3131" s="789"/>
      <c r="O3131" s="789"/>
      <c r="P3131" s="789"/>
      <c r="Q3131" s="789"/>
      <c r="R3131" s="789"/>
      <c r="S3131" s="592">
        <v>0</v>
      </c>
      <c r="T3131" s="990">
        <v>0</v>
      </c>
      <c r="U3131" s="473">
        <v>0</v>
      </c>
      <c r="V3131" s="592">
        <v>0</v>
      </c>
      <c r="W3131" s="631">
        <v>0</v>
      </c>
      <c r="X3131" s="631">
        <v>0</v>
      </c>
      <c r="Y3131" s="592">
        <f t="shared" si="122"/>
        <v>26.466000000000001</v>
      </c>
      <c r="Z3131" s="631" t="s">
        <v>109</v>
      </c>
      <c r="AA3131" s="631" t="s">
        <v>109</v>
      </c>
      <c r="AB3131" s="592">
        <v>339.5</v>
      </c>
      <c r="AC3131" s="592">
        <v>0.08</v>
      </c>
      <c r="AD3131" s="592">
        <v>0</v>
      </c>
      <c r="AE3131" s="592"/>
      <c r="AF3131" s="631">
        <v>350.9</v>
      </c>
      <c r="AG3131" s="631">
        <v>0.03</v>
      </c>
      <c r="AH3131" s="631"/>
      <c r="AI3131" s="631"/>
      <c r="AJ3131" s="995">
        <v>0</v>
      </c>
    </row>
    <row r="3132" spans="1:36" x14ac:dyDescent="0.2">
      <c r="A3132" s="988">
        <v>39648</v>
      </c>
      <c r="B3132" s="592">
        <v>22.96</v>
      </c>
      <c r="C3132" s="592"/>
      <c r="D3132" s="592">
        <v>6.8680000000000003</v>
      </c>
      <c r="E3132" s="592"/>
      <c r="F3132" s="592">
        <f t="shared" si="120"/>
        <v>29.828000000000003</v>
      </c>
      <c r="G3132" s="592"/>
      <c r="H3132" s="993">
        <v>23.56</v>
      </c>
      <c r="I3132" s="96">
        <v>9.49</v>
      </c>
      <c r="J3132" s="308"/>
      <c r="K3132" s="789">
        <f t="shared" si="121"/>
        <v>33.049999999999997</v>
      </c>
      <c r="L3132" s="789"/>
      <c r="M3132" s="789"/>
      <c r="N3132" s="789"/>
      <c r="O3132" s="789"/>
      <c r="P3132" s="789"/>
      <c r="Q3132" s="789"/>
      <c r="R3132" s="789"/>
      <c r="S3132" s="592">
        <v>0</v>
      </c>
      <c r="T3132" s="990">
        <v>0</v>
      </c>
      <c r="U3132" s="473">
        <v>0</v>
      </c>
      <c r="V3132" s="592">
        <v>0</v>
      </c>
      <c r="W3132" s="631">
        <v>0</v>
      </c>
      <c r="X3132" s="631">
        <v>0</v>
      </c>
      <c r="Y3132" s="592">
        <f t="shared" si="122"/>
        <v>29.828000000000003</v>
      </c>
      <c r="Z3132" s="631" t="s">
        <v>109</v>
      </c>
      <c r="AA3132" s="631" t="s">
        <v>109</v>
      </c>
      <c r="AB3132" s="592">
        <v>339.4</v>
      </c>
      <c r="AC3132" s="592">
        <v>0</v>
      </c>
      <c r="AD3132" s="592">
        <v>0</v>
      </c>
      <c r="AE3132" s="592"/>
      <c r="AF3132" s="631">
        <v>350.9</v>
      </c>
      <c r="AG3132" s="631">
        <v>0.33</v>
      </c>
      <c r="AH3132" s="631"/>
      <c r="AI3132" s="631"/>
      <c r="AJ3132" s="991">
        <v>0</v>
      </c>
    </row>
    <row r="3133" spans="1:36" x14ac:dyDescent="0.2">
      <c r="A3133" s="988">
        <v>39649</v>
      </c>
      <c r="B3133" s="592">
        <v>19.170000000000002</v>
      </c>
      <c r="C3133" s="592"/>
      <c r="D3133" s="592">
        <v>7.0469999999999997</v>
      </c>
      <c r="E3133" s="592"/>
      <c r="F3133" s="592">
        <f t="shared" si="120"/>
        <v>26.217000000000002</v>
      </c>
      <c r="G3133" s="592"/>
      <c r="H3133" s="993">
        <v>17.82</v>
      </c>
      <c r="I3133" s="96">
        <v>9.2899999999999991</v>
      </c>
      <c r="J3133" s="308"/>
      <c r="K3133" s="789">
        <f t="shared" si="121"/>
        <v>27.11</v>
      </c>
      <c r="L3133" s="789"/>
      <c r="M3133" s="789"/>
      <c r="N3133" s="789"/>
      <c r="O3133" s="789"/>
      <c r="P3133" s="789"/>
      <c r="Q3133" s="789"/>
      <c r="R3133" s="789"/>
      <c r="S3133" s="592">
        <v>0</v>
      </c>
      <c r="T3133" s="990">
        <v>0</v>
      </c>
      <c r="U3133" s="473">
        <v>0</v>
      </c>
      <c r="V3133" s="592">
        <v>0</v>
      </c>
      <c r="W3133" s="631">
        <v>0</v>
      </c>
      <c r="X3133" s="907">
        <v>0</v>
      </c>
      <c r="Y3133" s="592">
        <f t="shared" si="122"/>
        <v>26.217000000000002</v>
      </c>
      <c r="Z3133" s="631" t="s">
        <v>109</v>
      </c>
      <c r="AA3133" s="631" t="s">
        <v>109</v>
      </c>
      <c r="AB3133" s="592">
        <v>339.2</v>
      </c>
      <c r="AC3133" s="592">
        <v>0</v>
      </c>
      <c r="AD3133" s="592">
        <v>0</v>
      </c>
      <c r="AE3133" s="592"/>
      <c r="AF3133" s="631">
        <v>350.9</v>
      </c>
      <c r="AG3133" s="631">
        <v>0</v>
      </c>
      <c r="AH3133" s="631"/>
      <c r="AI3133" s="631"/>
      <c r="AJ3133" s="991">
        <v>0</v>
      </c>
    </row>
    <row r="3134" spans="1:36" x14ac:dyDescent="0.2">
      <c r="A3134" s="988">
        <v>39650</v>
      </c>
      <c r="B3134" s="592">
        <v>19.37</v>
      </c>
      <c r="C3134" s="592"/>
      <c r="D3134" s="592">
        <v>6.617</v>
      </c>
      <c r="E3134" s="592"/>
      <c r="F3134" s="592">
        <f t="shared" si="120"/>
        <v>25.987000000000002</v>
      </c>
      <c r="G3134" s="592"/>
      <c r="H3134" s="993">
        <v>17.920000000000002</v>
      </c>
      <c r="I3134" s="96">
        <v>8.73</v>
      </c>
      <c r="J3134" s="308"/>
      <c r="K3134" s="789">
        <f t="shared" si="121"/>
        <v>26.650000000000002</v>
      </c>
      <c r="L3134" s="789"/>
      <c r="M3134" s="789"/>
      <c r="N3134" s="789"/>
      <c r="O3134" s="789"/>
      <c r="P3134" s="789"/>
      <c r="Q3134" s="789"/>
      <c r="R3134" s="789"/>
      <c r="S3134" s="592">
        <v>0</v>
      </c>
      <c r="T3134" s="990">
        <v>0</v>
      </c>
      <c r="U3134" s="473">
        <v>0</v>
      </c>
      <c r="V3134" s="592">
        <v>0</v>
      </c>
      <c r="W3134" s="631">
        <v>0</v>
      </c>
      <c r="X3134" s="631">
        <v>0</v>
      </c>
      <c r="Y3134" s="592">
        <f t="shared" si="122"/>
        <v>25.987000000000002</v>
      </c>
      <c r="Z3134" s="631" t="s">
        <v>109</v>
      </c>
      <c r="AA3134" s="631" t="s">
        <v>109</v>
      </c>
      <c r="AB3134" s="592">
        <v>339.1</v>
      </c>
      <c r="AC3134" s="592">
        <v>0</v>
      </c>
      <c r="AD3134" s="592">
        <v>0</v>
      </c>
      <c r="AE3134" s="592"/>
      <c r="AF3134" s="592">
        <v>350.9</v>
      </c>
      <c r="AG3134" s="592">
        <v>0</v>
      </c>
      <c r="AH3134" s="592"/>
      <c r="AI3134" s="592"/>
      <c r="AJ3134" s="991">
        <v>0</v>
      </c>
    </row>
    <row r="3135" spans="1:36" x14ac:dyDescent="0.2">
      <c r="A3135" s="988">
        <v>39651</v>
      </c>
      <c r="B3135" s="592">
        <v>20.69</v>
      </c>
      <c r="C3135" s="592"/>
      <c r="D3135" s="592">
        <v>6.6689999999999996</v>
      </c>
      <c r="E3135" s="592"/>
      <c r="F3135" s="592">
        <f t="shared" si="120"/>
        <v>27.359000000000002</v>
      </c>
      <c r="G3135" s="592"/>
      <c r="H3135" s="993">
        <v>19.88</v>
      </c>
      <c r="I3135" s="96">
        <v>9.0299999999999994</v>
      </c>
      <c r="J3135" s="308"/>
      <c r="K3135" s="789">
        <f t="shared" si="121"/>
        <v>28.909999999999997</v>
      </c>
      <c r="L3135" s="789"/>
      <c r="M3135" s="789"/>
      <c r="N3135" s="789"/>
      <c r="O3135" s="789"/>
      <c r="P3135" s="789"/>
      <c r="Q3135" s="789"/>
      <c r="R3135" s="789"/>
      <c r="S3135" s="592">
        <v>0</v>
      </c>
      <c r="T3135" s="990">
        <v>0</v>
      </c>
      <c r="U3135" s="473">
        <v>0</v>
      </c>
      <c r="V3135" s="592">
        <v>0</v>
      </c>
      <c r="W3135" s="631">
        <v>0</v>
      </c>
      <c r="X3135" s="631">
        <v>0</v>
      </c>
      <c r="Y3135" s="592">
        <f t="shared" si="122"/>
        <v>27.359000000000002</v>
      </c>
      <c r="Z3135" s="631" t="s">
        <v>109</v>
      </c>
      <c r="AA3135" s="631" t="s">
        <v>109</v>
      </c>
      <c r="AB3135" s="592">
        <v>339</v>
      </c>
      <c r="AC3135" s="592">
        <v>0.09</v>
      </c>
      <c r="AD3135" s="592">
        <v>0</v>
      </c>
      <c r="AE3135" s="592"/>
      <c r="AF3135" s="592">
        <v>351.1</v>
      </c>
      <c r="AG3135" s="592">
        <v>0.65</v>
      </c>
      <c r="AH3135" s="592"/>
      <c r="AI3135" s="592"/>
      <c r="AJ3135" s="991">
        <v>0</v>
      </c>
    </row>
    <row r="3136" spans="1:36" x14ac:dyDescent="0.2">
      <c r="A3136" s="988">
        <v>39652</v>
      </c>
      <c r="B3136" s="592">
        <v>21.54</v>
      </c>
      <c r="C3136" s="592"/>
      <c r="D3136" s="592">
        <v>9.5030000000000001</v>
      </c>
      <c r="E3136" s="592"/>
      <c r="F3136" s="592">
        <f t="shared" si="120"/>
        <v>31.042999999999999</v>
      </c>
      <c r="G3136" s="592"/>
      <c r="H3136" s="993">
        <v>22.04</v>
      </c>
      <c r="I3136" s="96">
        <v>12.16</v>
      </c>
      <c r="J3136" s="308"/>
      <c r="K3136" s="789">
        <f t="shared" si="121"/>
        <v>34.200000000000003</v>
      </c>
      <c r="L3136" s="789"/>
      <c r="M3136" s="789"/>
      <c r="N3136" s="789"/>
      <c r="O3136" s="789"/>
      <c r="P3136" s="789"/>
      <c r="Q3136" s="789"/>
      <c r="R3136" s="789"/>
      <c r="S3136" s="592">
        <v>0</v>
      </c>
      <c r="T3136" s="990">
        <v>0</v>
      </c>
      <c r="U3136" s="473">
        <v>0</v>
      </c>
      <c r="V3136" s="592">
        <v>0</v>
      </c>
      <c r="W3136" s="631">
        <v>0</v>
      </c>
      <c r="X3136" s="631">
        <v>0</v>
      </c>
      <c r="Y3136" s="592">
        <f t="shared" si="122"/>
        <v>31.042999999999999</v>
      </c>
      <c r="Z3136" s="631" t="s">
        <v>109</v>
      </c>
      <c r="AA3136" s="631" t="s">
        <v>109</v>
      </c>
      <c r="AB3136" s="631">
        <v>338.9</v>
      </c>
      <c r="AC3136" s="631">
        <v>0.21</v>
      </c>
      <c r="AD3136" s="631">
        <v>0</v>
      </c>
      <c r="AE3136" s="631"/>
      <c r="AF3136" s="631">
        <v>351.1</v>
      </c>
      <c r="AG3136" s="631">
        <v>0.15</v>
      </c>
      <c r="AH3136" s="631"/>
      <c r="AI3136" s="631"/>
      <c r="AJ3136" s="995">
        <v>0</v>
      </c>
    </row>
    <row r="3137" spans="1:39" x14ac:dyDescent="0.2">
      <c r="A3137" s="988">
        <v>39653</v>
      </c>
      <c r="B3137" s="631">
        <v>18.72</v>
      </c>
      <c r="C3137" s="631"/>
      <c r="D3137" s="631">
        <v>6.7539999999999996</v>
      </c>
      <c r="E3137" s="631"/>
      <c r="F3137" s="631">
        <f t="shared" si="120"/>
        <v>25.473999999999997</v>
      </c>
      <c r="G3137" s="631"/>
      <c r="H3137" s="993">
        <v>17.79</v>
      </c>
      <c r="I3137" s="96">
        <v>8.84</v>
      </c>
      <c r="J3137" s="308"/>
      <c r="K3137" s="789">
        <f t="shared" si="121"/>
        <v>26.63</v>
      </c>
      <c r="L3137" s="789"/>
      <c r="M3137" s="789"/>
      <c r="N3137" s="789"/>
      <c r="O3137" s="789"/>
      <c r="P3137" s="789"/>
      <c r="Q3137" s="789"/>
      <c r="R3137" s="789"/>
      <c r="S3137" s="631">
        <v>0</v>
      </c>
      <c r="T3137" s="997">
        <v>0</v>
      </c>
      <c r="U3137" s="395">
        <v>0</v>
      </c>
      <c r="V3137" s="631">
        <v>0</v>
      </c>
      <c r="W3137" s="631">
        <v>0</v>
      </c>
      <c r="X3137" s="631">
        <v>0</v>
      </c>
      <c r="Y3137" s="592">
        <f t="shared" si="122"/>
        <v>25.473999999999997</v>
      </c>
      <c r="Z3137" s="631" t="s">
        <v>109</v>
      </c>
      <c r="AA3137" s="631" t="s">
        <v>109</v>
      </c>
      <c r="AB3137" s="631">
        <v>338.8</v>
      </c>
      <c r="AC3137" s="631">
        <v>0</v>
      </c>
      <c r="AD3137" s="631">
        <v>0</v>
      </c>
      <c r="AE3137" s="631"/>
      <c r="AF3137" s="631">
        <v>351</v>
      </c>
      <c r="AG3137" s="631">
        <v>0</v>
      </c>
      <c r="AH3137" s="631"/>
      <c r="AI3137" s="631"/>
      <c r="AJ3137" s="991">
        <v>0</v>
      </c>
      <c r="AL3137" s="21"/>
      <c r="AM3137" s="21"/>
    </row>
    <row r="3138" spans="1:39" x14ac:dyDescent="0.2">
      <c r="A3138" s="988">
        <v>39654</v>
      </c>
      <c r="B3138" s="631">
        <v>19</v>
      </c>
      <c r="C3138" s="631"/>
      <c r="D3138" s="631">
        <v>6.5960000000000001</v>
      </c>
      <c r="E3138" s="631"/>
      <c r="F3138" s="631">
        <f t="shared" si="120"/>
        <v>25.596</v>
      </c>
      <c r="G3138" s="631"/>
      <c r="H3138" s="993">
        <v>17.5</v>
      </c>
      <c r="I3138" s="96">
        <v>8.98</v>
      </c>
      <c r="J3138" s="308"/>
      <c r="K3138" s="789">
        <f t="shared" si="121"/>
        <v>26.48</v>
      </c>
      <c r="L3138" s="789"/>
      <c r="M3138" s="789"/>
      <c r="N3138" s="789"/>
      <c r="O3138" s="789"/>
      <c r="P3138" s="789"/>
      <c r="Q3138" s="789"/>
      <c r="R3138" s="789"/>
      <c r="S3138" s="631">
        <v>0</v>
      </c>
      <c r="T3138" s="997">
        <v>0</v>
      </c>
      <c r="U3138" s="395">
        <v>0</v>
      </c>
      <c r="V3138" s="631">
        <v>0</v>
      </c>
      <c r="W3138" s="631">
        <v>0</v>
      </c>
      <c r="X3138" s="631">
        <v>0</v>
      </c>
      <c r="Y3138" s="592">
        <f t="shared" si="122"/>
        <v>25.596</v>
      </c>
      <c r="Z3138" s="631" t="s">
        <v>109</v>
      </c>
      <c r="AA3138" s="631" t="s">
        <v>109</v>
      </c>
      <c r="AB3138" s="631">
        <v>338.8</v>
      </c>
      <c r="AC3138" s="631">
        <v>0</v>
      </c>
      <c r="AD3138" s="631">
        <v>0</v>
      </c>
      <c r="AE3138" s="631"/>
      <c r="AF3138" s="592">
        <v>350.9</v>
      </c>
      <c r="AG3138" s="592">
        <v>0</v>
      </c>
      <c r="AH3138" s="592"/>
      <c r="AI3138" s="592"/>
      <c r="AJ3138" s="991">
        <v>0</v>
      </c>
    </row>
    <row r="3139" spans="1:39" x14ac:dyDescent="0.2">
      <c r="A3139" s="988">
        <v>39655</v>
      </c>
      <c r="B3139" s="631">
        <v>20.85</v>
      </c>
      <c r="C3139" s="631"/>
      <c r="D3139" s="631">
        <v>9.94</v>
      </c>
      <c r="E3139" s="631"/>
      <c r="F3139" s="631">
        <f t="shared" si="120"/>
        <v>30.79</v>
      </c>
      <c r="G3139" s="631"/>
      <c r="H3139" s="993">
        <v>20.399999999999999</v>
      </c>
      <c r="I3139" s="96">
        <v>12.64</v>
      </c>
      <c r="J3139" s="308"/>
      <c r="K3139" s="789">
        <f t="shared" si="121"/>
        <v>33.04</v>
      </c>
      <c r="L3139" s="789"/>
      <c r="M3139" s="789"/>
      <c r="N3139" s="789"/>
      <c r="O3139" s="789"/>
      <c r="P3139" s="789"/>
      <c r="Q3139" s="789"/>
      <c r="R3139" s="789"/>
      <c r="S3139" s="631">
        <v>0</v>
      </c>
      <c r="T3139" s="997">
        <v>0</v>
      </c>
      <c r="U3139" s="395">
        <v>0</v>
      </c>
      <c r="V3139" s="631">
        <v>0</v>
      </c>
      <c r="W3139" s="631">
        <v>0</v>
      </c>
      <c r="X3139" s="631">
        <v>0</v>
      </c>
      <c r="Y3139" s="592">
        <f t="shared" si="122"/>
        <v>30.79</v>
      </c>
      <c r="Z3139" s="631" t="s">
        <v>109</v>
      </c>
      <c r="AA3139" s="631" t="s">
        <v>109</v>
      </c>
      <c r="AB3139" s="631">
        <v>338.7</v>
      </c>
      <c r="AC3139" s="631">
        <v>0</v>
      </c>
      <c r="AD3139" s="631">
        <v>0</v>
      </c>
      <c r="AE3139" s="631"/>
      <c r="AF3139" s="592">
        <v>350.9</v>
      </c>
      <c r="AG3139" s="592">
        <v>0</v>
      </c>
      <c r="AH3139" s="592"/>
      <c r="AI3139" s="592"/>
      <c r="AJ3139" s="991">
        <v>0</v>
      </c>
    </row>
    <row r="3140" spans="1:39" x14ac:dyDescent="0.2">
      <c r="A3140" s="988">
        <v>39656</v>
      </c>
      <c r="B3140" s="631">
        <v>18.14</v>
      </c>
      <c r="C3140" s="631"/>
      <c r="D3140" s="631">
        <v>8.02</v>
      </c>
      <c r="E3140" s="631"/>
      <c r="F3140" s="631">
        <f t="shared" si="120"/>
        <v>26.16</v>
      </c>
      <c r="G3140" s="631"/>
      <c r="H3140" s="993">
        <v>18.309999999999999</v>
      </c>
      <c r="I3140" s="96">
        <v>9.93</v>
      </c>
      <c r="J3140" s="308"/>
      <c r="K3140" s="789">
        <f t="shared" si="121"/>
        <v>28.24</v>
      </c>
      <c r="L3140" s="789"/>
      <c r="M3140" s="789"/>
      <c r="N3140" s="789"/>
      <c r="O3140" s="789"/>
      <c r="P3140" s="789"/>
      <c r="Q3140" s="789"/>
      <c r="R3140" s="789"/>
      <c r="S3140" s="631">
        <v>0</v>
      </c>
      <c r="T3140" s="997">
        <v>0</v>
      </c>
      <c r="U3140" s="395">
        <v>0</v>
      </c>
      <c r="V3140" s="631">
        <v>0</v>
      </c>
      <c r="W3140" s="631">
        <v>0</v>
      </c>
      <c r="X3140" s="631">
        <v>0</v>
      </c>
      <c r="Y3140" s="592">
        <f t="shared" si="122"/>
        <v>26.16</v>
      </c>
      <c r="Z3140" s="631" t="s">
        <v>109</v>
      </c>
      <c r="AA3140" s="631" t="s">
        <v>109</v>
      </c>
      <c r="AB3140" s="631">
        <v>338.7</v>
      </c>
      <c r="AC3140" s="631">
        <v>0.02</v>
      </c>
      <c r="AD3140" s="631">
        <v>0</v>
      </c>
      <c r="AE3140" s="631"/>
      <c r="AF3140" s="592">
        <v>350.8</v>
      </c>
      <c r="AG3140" s="592">
        <v>0.1</v>
      </c>
      <c r="AH3140" s="592"/>
      <c r="AI3140" s="592"/>
      <c r="AJ3140" s="991">
        <v>0</v>
      </c>
    </row>
    <row r="3141" spans="1:39" x14ac:dyDescent="0.2">
      <c r="A3141" s="988">
        <v>39657</v>
      </c>
      <c r="B3141" s="631">
        <v>19.350000000000001</v>
      </c>
      <c r="C3141" s="631"/>
      <c r="D3141" s="631">
        <v>6.91</v>
      </c>
      <c r="E3141" s="631"/>
      <c r="F3141" s="631">
        <f t="shared" si="120"/>
        <v>26.26</v>
      </c>
      <c r="G3141" s="631"/>
      <c r="H3141" s="993">
        <v>18.05</v>
      </c>
      <c r="I3141" s="96">
        <v>9.08</v>
      </c>
      <c r="J3141" s="308"/>
      <c r="K3141" s="789">
        <f t="shared" si="121"/>
        <v>27.130000000000003</v>
      </c>
      <c r="L3141" s="789"/>
      <c r="M3141" s="789"/>
      <c r="N3141" s="789"/>
      <c r="O3141" s="789"/>
      <c r="P3141" s="789"/>
      <c r="Q3141" s="789"/>
      <c r="R3141" s="789"/>
      <c r="S3141" s="631">
        <v>0</v>
      </c>
      <c r="T3141" s="997">
        <v>0</v>
      </c>
      <c r="U3141" s="395">
        <v>0</v>
      </c>
      <c r="V3141" s="631">
        <v>0</v>
      </c>
      <c r="W3141" s="631">
        <v>0</v>
      </c>
      <c r="X3141" s="631">
        <v>0</v>
      </c>
      <c r="Y3141" s="592">
        <f t="shared" si="122"/>
        <v>26.26</v>
      </c>
      <c r="Z3141" s="631" t="s">
        <v>109</v>
      </c>
      <c r="AA3141" s="631" t="s">
        <v>109</v>
      </c>
      <c r="AB3141" s="631">
        <v>338.6</v>
      </c>
      <c r="AC3141" s="631">
        <v>0</v>
      </c>
      <c r="AD3141" s="631">
        <v>0</v>
      </c>
      <c r="AE3141" s="631"/>
      <c r="AF3141" s="592">
        <v>350.7</v>
      </c>
      <c r="AG3141" s="592">
        <v>0</v>
      </c>
      <c r="AH3141" s="592"/>
      <c r="AI3141" s="592"/>
      <c r="AJ3141" s="991">
        <v>0</v>
      </c>
    </row>
    <row r="3142" spans="1:39" x14ac:dyDescent="0.2">
      <c r="A3142" s="988">
        <v>39658</v>
      </c>
      <c r="B3142" s="592">
        <v>20.43</v>
      </c>
      <c r="C3142" s="592"/>
      <c r="D3142" s="592">
        <v>6.7919999999999998</v>
      </c>
      <c r="E3142" s="592"/>
      <c r="F3142" s="592">
        <f t="shared" si="120"/>
        <v>27.222000000000001</v>
      </c>
      <c r="G3142" s="592"/>
      <c r="H3142" s="993">
        <v>21.6</v>
      </c>
      <c r="I3142" s="96">
        <v>9.15</v>
      </c>
      <c r="J3142" s="308"/>
      <c r="K3142" s="789">
        <f t="shared" si="121"/>
        <v>30.75</v>
      </c>
      <c r="L3142" s="789"/>
      <c r="M3142" s="789"/>
      <c r="N3142" s="789"/>
      <c r="O3142" s="789"/>
      <c r="P3142" s="789"/>
      <c r="Q3142" s="789"/>
      <c r="R3142" s="789"/>
      <c r="S3142" s="592">
        <v>0</v>
      </c>
      <c r="T3142" s="990">
        <v>0</v>
      </c>
      <c r="U3142" s="473">
        <v>0</v>
      </c>
      <c r="V3142" s="592">
        <v>0</v>
      </c>
      <c r="W3142" s="631">
        <v>0</v>
      </c>
      <c r="X3142" s="631">
        <v>0</v>
      </c>
      <c r="Y3142" s="592">
        <f t="shared" si="122"/>
        <v>27.222000000000001</v>
      </c>
      <c r="Z3142" s="631" t="s">
        <v>109</v>
      </c>
      <c r="AA3142" s="631" t="s">
        <v>109</v>
      </c>
      <c r="AB3142" s="592">
        <v>338.5</v>
      </c>
      <c r="AC3142" s="592">
        <v>0</v>
      </c>
      <c r="AD3142" s="592">
        <v>0</v>
      </c>
      <c r="AE3142" s="592"/>
      <c r="AF3142" s="592">
        <v>350.6</v>
      </c>
      <c r="AG3142" s="592">
        <v>0</v>
      </c>
      <c r="AH3142" s="592"/>
      <c r="AI3142" s="592"/>
      <c r="AJ3142" s="991">
        <v>0</v>
      </c>
    </row>
    <row r="3143" spans="1:39" x14ac:dyDescent="0.2">
      <c r="A3143" s="988">
        <v>39659</v>
      </c>
      <c r="B3143" s="592">
        <v>21.97</v>
      </c>
      <c r="C3143" s="592"/>
      <c r="D3143" s="631">
        <v>10.566000000000001</v>
      </c>
      <c r="E3143" s="631"/>
      <c r="F3143" s="592">
        <f t="shared" si="120"/>
        <v>32.536000000000001</v>
      </c>
      <c r="G3143" s="592"/>
      <c r="H3143" s="993">
        <v>21.88</v>
      </c>
      <c r="I3143" s="96">
        <v>13.15</v>
      </c>
      <c r="J3143" s="308"/>
      <c r="K3143" s="789">
        <f t="shared" si="121"/>
        <v>35.03</v>
      </c>
      <c r="L3143" s="789"/>
      <c r="M3143" s="789"/>
      <c r="N3143" s="789"/>
      <c r="O3143" s="789"/>
      <c r="P3143" s="789"/>
      <c r="Q3143" s="789"/>
      <c r="R3143" s="789"/>
      <c r="S3143" s="592">
        <v>0</v>
      </c>
      <c r="T3143" s="990">
        <v>0</v>
      </c>
      <c r="U3143" s="473">
        <v>0</v>
      </c>
      <c r="V3143" s="592">
        <v>0</v>
      </c>
      <c r="W3143" s="631">
        <v>0</v>
      </c>
      <c r="X3143" s="631">
        <v>0</v>
      </c>
      <c r="Y3143" s="592">
        <f t="shared" si="122"/>
        <v>32.536000000000001</v>
      </c>
      <c r="Z3143" s="631" t="s">
        <v>109</v>
      </c>
      <c r="AA3143" s="631" t="s">
        <v>109</v>
      </c>
      <c r="AB3143" s="631">
        <v>338.5</v>
      </c>
      <c r="AC3143" s="631">
        <v>0</v>
      </c>
      <c r="AD3143" s="631">
        <v>0</v>
      </c>
      <c r="AE3143" s="631"/>
      <c r="AF3143" s="592">
        <v>350.4</v>
      </c>
      <c r="AG3143" s="592">
        <v>0</v>
      </c>
      <c r="AH3143" s="592"/>
      <c r="AI3143" s="592"/>
      <c r="AJ3143" s="991">
        <v>0</v>
      </c>
    </row>
    <row r="3144" spans="1:39" x14ac:dyDescent="0.2">
      <c r="A3144" s="988">
        <v>39660</v>
      </c>
      <c r="B3144" s="592">
        <v>20.329999999999998</v>
      </c>
      <c r="C3144" s="592"/>
      <c r="D3144" s="592">
        <v>6.3929999999999998</v>
      </c>
      <c r="E3144" s="592"/>
      <c r="F3144" s="592">
        <f t="shared" si="120"/>
        <v>26.722999999999999</v>
      </c>
      <c r="G3144" s="592"/>
      <c r="H3144" s="992">
        <v>21.06</v>
      </c>
      <c r="I3144" s="338">
        <v>8.76</v>
      </c>
      <c r="J3144" s="831"/>
      <c r="K3144" s="789">
        <f t="shared" si="121"/>
        <v>29.82</v>
      </c>
      <c r="L3144" s="789"/>
      <c r="M3144" s="789"/>
      <c r="N3144" s="789"/>
      <c r="O3144" s="789"/>
      <c r="P3144" s="789"/>
      <c r="Q3144" s="789"/>
      <c r="R3144" s="789"/>
      <c r="S3144" s="592">
        <v>0</v>
      </c>
      <c r="T3144" s="990">
        <v>0</v>
      </c>
      <c r="U3144" s="473">
        <v>0</v>
      </c>
      <c r="V3144" s="592">
        <v>0</v>
      </c>
      <c r="W3144" s="631">
        <v>0</v>
      </c>
      <c r="X3144" s="631">
        <v>0</v>
      </c>
      <c r="Y3144" s="592">
        <f t="shared" si="122"/>
        <v>26.722999999999999</v>
      </c>
      <c r="Z3144" s="631" t="s">
        <v>109</v>
      </c>
      <c r="AA3144" s="631" t="s">
        <v>109</v>
      </c>
      <c r="AB3144" s="631">
        <v>338.5</v>
      </c>
      <c r="AC3144" s="631">
        <v>7.0000000000000007E-2</v>
      </c>
      <c r="AD3144" s="631">
        <v>0</v>
      </c>
      <c r="AE3144" s="631"/>
      <c r="AF3144" s="592">
        <v>350.2</v>
      </c>
      <c r="AG3144" s="592">
        <v>0.11</v>
      </c>
      <c r="AH3144" s="592"/>
      <c r="AI3144" s="592"/>
      <c r="AJ3144" s="991">
        <v>0</v>
      </c>
    </row>
    <row r="3145" spans="1:39" x14ac:dyDescent="0.2">
      <c r="A3145" s="988">
        <v>39661</v>
      </c>
      <c r="B3145" s="592">
        <v>19.670000000000002</v>
      </c>
      <c r="C3145" s="592"/>
      <c r="D3145" s="592">
        <v>6.593</v>
      </c>
      <c r="E3145" s="592"/>
      <c r="F3145" s="592">
        <f t="shared" si="120"/>
        <v>26.263000000000002</v>
      </c>
      <c r="G3145" s="592"/>
      <c r="H3145" s="989">
        <v>18.86</v>
      </c>
      <c r="I3145" s="308">
        <v>8.9</v>
      </c>
      <c r="J3145" s="308"/>
      <c r="K3145" s="789">
        <f>H3145+I3145</f>
        <v>27.759999999999998</v>
      </c>
      <c r="L3145" s="789"/>
      <c r="M3145" s="789"/>
      <c r="N3145" s="789"/>
      <c r="O3145" s="789"/>
      <c r="P3145" s="789"/>
      <c r="Q3145" s="789"/>
      <c r="R3145" s="789"/>
      <c r="S3145" s="592">
        <v>0</v>
      </c>
      <c r="T3145" s="990">
        <v>0</v>
      </c>
      <c r="U3145" s="473">
        <v>0</v>
      </c>
      <c r="V3145" s="592">
        <v>0</v>
      </c>
      <c r="W3145" s="631">
        <v>0</v>
      </c>
      <c r="X3145" s="631">
        <v>0</v>
      </c>
      <c r="Y3145" s="592">
        <f t="shared" si="122"/>
        <v>26.263000000000002</v>
      </c>
      <c r="Z3145" s="995">
        <v>0</v>
      </c>
      <c r="AA3145" s="631">
        <v>0</v>
      </c>
      <c r="AB3145" s="592">
        <v>338.6</v>
      </c>
      <c r="AC3145" s="592">
        <v>0</v>
      </c>
      <c r="AD3145" s="592">
        <v>0</v>
      </c>
      <c r="AE3145" s="592"/>
      <c r="AF3145" s="631">
        <v>350.1</v>
      </c>
      <c r="AG3145" s="631">
        <v>0</v>
      </c>
      <c r="AH3145" s="631"/>
      <c r="AI3145" s="631"/>
      <c r="AJ3145" s="991">
        <v>0</v>
      </c>
    </row>
    <row r="3146" spans="1:39" x14ac:dyDescent="0.2">
      <c r="A3146" s="988">
        <v>39662</v>
      </c>
      <c r="B3146" s="592">
        <v>22.69</v>
      </c>
      <c r="C3146" s="592"/>
      <c r="D3146" s="592">
        <v>9.6340000000000003</v>
      </c>
      <c r="E3146" s="592"/>
      <c r="F3146" s="592">
        <f t="shared" si="120"/>
        <v>32.323999999999998</v>
      </c>
      <c r="G3146" s="592"/>
      <c r="H3146" s="992">
        <v>22.28</v>
      </c>
      <c r="I3146" s="96">
        <v>12.02</v>
      </c>
      <c r="J3146" s="308"/>
      <c r="K3146" s="789">
        <f t="shared" ref="K3146:K3175" si="123">H3146+I3146</f>
        <v>34.299999999999997</v>
      </c>
      <c r="L3146" s="789"/>
      <c r="M3146" s="789"/>
      <c r="N3146" s="789"/>
      <c r="O3146" s="789"/>
      <c r="P3146" s="789"/>
      <c r="Q3146" s="789"/>
      <c r="R3146" s="789"/>
      <c r="S3146" s="592">
        <v>0</v>
      </c>
      <c r="T3146" s="990">
        <v>0</v>
      </c>
      <c r="U3146" s="473">
        <v>0</v>
      </c>
      <c r="V3146" s="592">
        <v>0</v>
      </c>
      <c r="W3146" s="631">
        <v>0</v>
      </c>
      <c r="X3146" s="631">
        <v>0</v>
      </c>
      <c r="Y3146" s="592">
        <f t="shared" si="122"/>
        <v>32.323999999999998</v>
      </c>
      <c r="Z3146" s="995">
        <v>0</v>
      </c>
      <c r="AA3146" s="631">
        <v>0</v>
      </c>
      <c r="AB3146" s="592">
        <v>338.5</v>
      </c>
      <c r="AC3146" s="592">
        <v>0.14000000000000001</v>
      </c>
      <c r="AD3146" s="592">
        <v>0</v>
      </c>
      <c r="AE3146" s="592"/>
      <c r="AF3146" s="631">
        <v>349.9</v>
      </c>
      <c r="AG3146" s="631">
        <v>0</v>
      </c>
      <c r="AH3146" s="631"/>
      <c r="AI3146" s="631"/>
      <c r="AJ3146" s="991">
        <v>0</v>
      </c>
    </row>
    <row r="3147" spans="1:39" x14ac:dyDescent="0.2">
      <c r="A3147" s="988">
        <v>39663</v>
      </c>
      <c r="B3147" s="993">
        <v>12.93</v>
      </c>
      <c r="C3147" s="993"/>
      <c r="D3147" s="592">
        <v>11.443</v>
      </c>
      <c r="E3147" s="592"/>
      <c r="F3147" s="592">
        <f t="shared" si="120"/>
        <v>24.372999999999998</v>
      </c>
      <c r="G3147" s="592"/>
      <c r="H3147" s="992">
        <v>13.6</v>
      </c>
      <c r="I3147" s="96">
        <v>14.27</v>
      </c>
      <c r="J3147" s="308"/>
      <c r="K3147" s="789">
        <f t="shared" si="123"/>
        <v>27.869999999999997</v>
      </c>
      <c r="L3147" s="789"/>
      <c r="M3147" s="789"/>
      <c r="N3147" s="789"/>
      <c r="O3147" s="789"/>
      <c r="P3147" s="789"/>
      <c r="Q3147" s="789"/>
      <c r="R3147" s="789"/>
      <c r="S3147" s="592">
        <v>0</v>
      </c>
      <c r="T3147" s="990">
        <v>0</v>
      </c>
      <c r="U3147" s="473">
        <v>0</v>
      </c>
      <c r="V3147" s="592">
        <v>0</v>
      </c>
      <c r="W3147" s="631">
        <v>0</v>
      </c>
      <c r="X3147" s="631">
        <v>0</v>
      </c>
      <c r="Y3147" s="592">
        <f t="shared" si="122"/>
        <v>24.372999999999998</v>
      </c>
      <c r="Z3147" s="995">
        <v>0</v>
      </c>
      <c r="AA3147" s="631">
        <v>0</v>
      </c>
      <c r="AB3147" s="592">
        <v>338.5</v>
      </c>
      <c r="AC3147" s="592">
        <v>0</v>
      </c>
      <c r="AD3147" s="592">
        <v>0</v>
      </c>
      <c r="AE3147" s="592"/>
      <c r="AF3147" s="592">
        <v>349.8</v>
      </c>
      <c r="AG3147" s="592">
        <v>0</v>
      </c>
      <c r="AH3147" s="592"/>
      <c r="AI3147" s="592"/>
      <c r="AJ3147" s="991">
        <v>0</v>
      </c>
    </row>
    <row r="3148" spans="1:39" x14ac:dyDescent="0.2">
      <c r="A3148" s="988">
        <v>39664</v>
      </c>
      <c r="B3148" s="592">
        <v>15.56</v>
      </c>
      <c r="C3148" s="592"/>
      <c r="D3148" s="592">
        <v>11.151</v>
      </c>
      <c r="E3148" s="592"/>
      <c r="F3148" s="592">
        <f t="shared" si="120"/>
        <v>26.710999999999999</v>
      </c>
      <c r="G3148" s="592"/>
      <c r="H3148" s="992">
        <v>17.399999999999999</v>
      </c>
      <c r="I3148" s="96">
        <v>14.12</v>
      </c>
      <c r="J3148" s="308"/>
      <c r="K3148" s="789">
        <f t="shared" si="123"/>
        <v>31.519999999999996</v>
      </c>
      <c r="L3148" s="789"/>
      <c r="M3148" s="789"/>
      <c r="N3148" s="789"/>
      <c r="O3148" s="789"/>
      <c r="P3148" s="789"/>
      <c r="Q3148" s="789"/>
      <c r="R3148" s="789"/>
      <c r="S3148" s="592">
        <v>0</v>
      </c>
      <c r="T3148" s="990">
        <v>0</v>
      </c>
      <c r="U3148" s="473">
        <v>0</v>
      </c>
      <c r="V3148" s="592">
        <v>0</v>
      </c>
      <c r="W3148" s="631">
        <v>0</v>
      </c>
      <c r="X3148" s="631">
        <v>0</v>
      </c>
      <c r="Y3148" s="592">
        <f t="shared" si="122"/>
        <v>26.710999999999999</v>
      </c>
      <c r="Z3148" s="995">
        <v>0</v>
      </c>
      <c r="AA3148" s="631">
        <v>0</v>
      </c>
      <c r="AB3148" s="631">
        <v>338.3</v>
      </c>
      <c r="AC3148" s="631">
        <v>0</v>
      </c>
      <c r="AD3148" s="631">
        <v>0</v>
      </c>
      <c r="AE3148" s="631"/>
      <c r="AF3148" s="631">
        <v>349.7</v>
      </c>
      <c r="AG3148" s="631">
        <v>0</v>
      </c>
      <c r="AH3148" s="631"/>
      <c r="AI3148" s="631"/>
      <c r="AJ3148" s="995">
        <v>0</v>
      </c>
    </row>
    <row r="3149" spans="1:39" x14ac:dyDescent="0.2">
      <c r="A3149" s="988">
        <v>39665</v>
      </c>
      <c r="B3149" s="592">
        <v>21.94</v>
      </c>
      <c r="C3149" s="592"/>
      <c r="D3149" s="592">
        <v>6.8470000000000004</v>
      </c>
      <c r="E3149" s="592"/>
      <c r="F3149" s="592">
        <f t="shared" si="120"/>
        <v>28.787000000000003</v>
      </c>
      <c r="G3149" s="592"/>
      <c r="H3149" s="993">
        <v>22</v>
      </c>
      <c r="I3149" s="96">
        <v>8.7799999999999994</v>
      </c>
      <c r="J3149" s="308"/>
      <c r="K3149" s="789">
        <f t="shared" si="123"/>
        <v>30.78</v>
      </c>
      <c r="L3149" s="789"/>
      <c r="M3149" s="789"/>
      <c r="N3149" s="789"/>
      <c r="O3149" s="789"/>
      <c r="P3149" s="789"/>
      <c r="Q3149" s="789"/>
      <c r="R3149" s="789"/>
      <c r="S3149" s="592">
        <v>0</v>
      </c>
      <c r="T3149" s="990">
        <v>0</v>
      </c>
      <c r="U3149" s="473">
        <v>0</v>
      </c>
      <c r="V3149" s="592">
        <v>0</v>
      </c>
      <c r="W3149" s="631">
        <v>0</v>
      </c>
      <c r="X3149" s="631">
        <v>0</v>
      </c>
      <c r="Y3149" s="592">
        <f t="shared" si="122"/>
        <v>28.787000000000003</v>
      </c>
      <c r="Z3149" s="995">
        <v>0</v>
      </c>
      <c r="AA3149" s="631">
        <v>0</v>
      </c>
      <c r="AB3149" s="631">
        <v>338.1</v>
      </c>
      <c r="AC3149" s="631">
        <v>0</v>
      </c>
      <c r="AD3149" s="631">
        <v>0</v>
      </c>
      <c r="AE3149" s="631"/>
      <c r="AF3149" s="631">
        <v>349.6</v>
      </c>
      <c r="AG3149" s="631">
        <v>0</v>
      </c>
      <c r="AH3149" s="631"/>
      <c r="AI3149" s="631"/>
      <c r="AJ3149" s="991">
        <v>0</v>
      </c>
    </row>
    <row r="3150" spans="1:39" x14ac:dyDescent="0.2">
      <c r="A3150" s="988">
        <v>39666</v>
      </c>
      <c r="B3150" s="592">
        <v>24.42</v>
      </c>
      <c r="C3150" s="592"/>
      <c r="D3150" s="592">
        <v>10.352</v>
      </c>
      <c r="E3150" s="592"/>
      <c r="F3150" s="592">
        <f t="shared" si="120"/>
        <v>34.772000000000006</v>
      </c>
      <c r="G3150" s="592"/>
      <c r="H3150" s="993">
        <v>22.96</v>
      </c>
      <c r="I3150" s="96">
        <v>13.68</v>
      </c>
      <c r="J3150" s="308"/>
      <c r="K3150" s="789">
        <f t="shared" si="123"/>
        <v>36.64</v>
      </c>
      <c r="L3150" s="789"/>
      <c r="M3150" s="789"/>
      <c r="N3150" s="789"/>
      <c r="O3150" s="789"/>
      <c r="P3150" s="789"/>
      <c r="Q3150" s="789"/>
      <c r="R3150" s="789"/>
      <c r="S3150" s="592">
        <v>0</v>
      </c>
      <c r="T3150" s="990">
        <v>0</v>
      </c>
      <c r="U3150" s="473">
        <v>0</v>
      </c>
      <c r="V3150" s="592">
        <v>0</v>
      </c>
      <c r="W3150" s="631">
        <v>0</v>
      </c>
      <c r="X3150" s="631">
        <v>0</v>
      </c>
      <c r="Y3150" s="592">
        <f t="shared" si="122"/>
        <v>34.772000000000006</v>
      </c>
      <c r="Z3150" s="995">
        <v>0</v>
      </c>
      <c r="AA3150" s="631">
        <v>0</v>
      </c>
      <c r="AB3150" s="592">
        <v>338</v>
      </c>
      <c r="AC3150" s="592">
        <v>0</v>
      </c>
      <c r="AD3150" s="592">
        <v>0</v>
      </c>
      <c r="AE3150" s="592"/>
      <c r="AF3150" s="592">
        <v>349.5</v>
      </c>
      <c r="AG3150" s="592">
        <v>0</v>
      </c>
      <c r="AH3150" s="592"/>
      <c r="AI3150" s="592"/>
      <c r="AJ3150" s="991">
        <v>0</v>
      </c>
    </row>
    <row r="3151" spans="1:39" x14ac:dyDescent="0.2">
      <c r="A3151" s="988">
        <v>39667</v>
      </c>
      <c r="B3151" s="592">
        <v>21.17</v>
      </c>
      <c r="C3151" s="592"/>
      <c r="D3151" s="592">
        <v>6.81</v>
      </c>
      <c r="E3151" s="592"/>
      <c r="F3151" s="592">
        <f t="shared" si="120"/>
        <v>27.98</v>
      </c>
      <c r="G3151" s="592"/>
      <c r="H3151" s="993">
        <v>23</v>
      </c>
      <c r="I3151" s="96">
        <v>9.02</v>
      </c>
      <c r="J3151" s="308"/>
      <c r="K3151" s="789">
        <f t="shared" si="123"/>
        <v>32.019999999999996</v>
      </c>
      <c r="L3151" s="789"/>
      <c r="M3151" s="789"/>
      <c r="N3151" s="789"/>
      <c r="O3151" s="789"/>
      <c r="P3151" s="789"/>
      <c r="Q3151" s="789"/>
      <c r="R3151" s="789"/>
      <c r="S3151" s="592">
        <v>0</v>
      </c>
      <c r="T3151" s="990">
        <v>0</v>
      </c>
      <c r="U3151" s="473">
        <v>0</v>
      </c>
      <c r="V3151" s="592">
        <v>0</v>
      </c>
      <c r="W3151" s="631">
        <v>0</v>
      </c>
      <c r="X3151" s="631">
        <v>0</v>
      </c>
      <c r="Y3151" s="592">
        <f t="shared" si="122"/>
        <v>27.98</v>
      </c>
      <c r="Z3151" s="995">
        <v>0</v>
      </c>
      <c r="AA3151" s="631">
        <v>0</v>
      </c>
      <c r="AB3151" s="592">
        <v>337.9</v>
      </c>
      <c r="AC3151" s="592">
        <v>0</v>
      </c>
      <c r="AD3151" s="592">
        <v>0</v>
      </c>
      <c r="AE3151" s="592"/>
      <c r="AF3151" s="592">
        <v>349.4</v>
      </c>
      <c r="AG3151" s="592">
        <v>0</v>
      </c>
      <c r="AH3151" s="592"/>
      <c r="AI3151" s="592"/>
      <c r="AJ3151" s="991">
        <v>0</v>
      </c>
    </row>
    <row r="3152" spans="1:39" x14ac:dyDescent="0.2">
      <c r="A3152" s="988">
        <v>39668</v>
      </c>
      <c r="B3152" s="631">
        <v>21.37</v>
      </c>
      <c r="C3152" s="631"/>
      <c r="D3152" s="592">
        <v>6.3129999999999997</v>
      </c>
      <c r="E3152" s="592"/>
      <c r="F3152" s="592">
        <f t="shared" si="120"/>
        <v>27.683</v>
      </c>
      <c r="G3152" s="592"/>
      <c r="H3152" s="993">
        <v>23</v>
      </c>
      <c r="I3152" s="96">
        <v>8.6999999999999993</v>
      </c>
      <c r="J3152" s="308"/>
      <c r="K3152" s="789">
        <f t="shared" si="123"/>
        <v>31.7</v>
      </c>
      <c r="L3152" s="789"/>
      <c r="M3152" s="789"/>
      <c r="N3152" s="789"/>
      <c r="O3152" s="789"/>
      <c r="P3152" s="789"/>
      <c r="Q3152" s="789"/>
      <c r="R3152" s="789"/>
      <c r="S3152" s="592">
        <v>0</v>
      </c>
      <c r="T3152" s="990">
        <v>0</v>
      </c>
      <c r="U3152" s="473">
        <v>0</v>
      </c>
      <c r="V3152" s="592">
        <v>0</v>
      </c>
      <c r="W3152" s="631">
        <v>0</v>
      </c>
      <c r="X3152" s="631">
        <v>0</v>
      </c>
      <c r="Y3152" s="592">
        <f t="shared" si="122"/>
        <v>27.683</v>
      </c>
      <c r="Z3152" s="995">
        <v>0</v>
      </c>
      <c r="AA3152" s="631">
        <v>0</v>
      </c>
      <c r="AB3152" s="592">
        <v>337.8</v>
      </c>
      <c r="AC3152" s="592">
        <v>0</v>
      </c>
      <c r="AD3152" s="592">
        <v>0</v>
      </c>
      <c r="AE3152" s="592"/>
      <c r="AF3152" s="592">
        <v>349.3</v>
      </c>
      <c r="AG3152" s="592">
        <v>0</v>
      </c>
      <c r="AH3152" s="592"/>
      <c r="AI3152" s="592"/>
      <c r="AJ3152" s="991">
        <v>0</v>
      </c>
    </row>
    <row r="3153" spans="1:39" x14ac:dyDescent="0.2">
      <c r="A3153" s="988">
        <v>39669</v>
      </c>
      <c r="B3153" s="592">
        <v>23.09</v>
      </c>
      <c r="C3153" s="592"/>
      <c r="D3153" s="592">
        <v>11.673</v>
      </c>
      <c r="E3153" s="592"/>
      <c r="F3153" s="592">
        <f t="shared" si="120"/>
        <v>34.762999999999998</v>
      </c>
      <c r="G3153" s="592"/>
      <c r="H3153" s="993">
        <v>23</v>
      </c>
      <c r="I3153" s="96">
        <v>15.22</v>
      </c>
      <c r="J3153" s="308"/>
      <c r="K3153" s="789">
        <f t="shared" si="123"/>
        <v>38.22</v>
      </c>
      <c r="L3153" s="789"/>
      <c r="M3153" s="789"/>
      <c r="N3153" s="789"/>
      <c r="O3153" s="789"/>
      <c r="P3153" s="789"/>
      <c r="Q3153" s="789"/>
      <c r="R3153" s="789"/>
      <c r="S3153" s="592">
        <v>0</v>
      </c>
      <c r="T3153" s="990">
        <v>0</v>
      </c>
      <c r="U3153" s="473">
        <v>0</v>
      </c>
      <c r="V3153" s="592">
        <v>0</v>
      </c>
      <c r="W3153" s="631">
        <v>0</v>
      </c>
      <c r="X3153" s="631">
        <v>0</v>
      </c>
      <c r="Y3153" s="592">
        <f t="shared" si="122"/>
        <v>34.762999999999998</v>
      </c>
      <c r="Z3153" s="995">
        <v>0</v>
      </c>
      <c r="AA3153" s="631">
        <v>0</v>
      </c>
      <c r="AB3153" s="592">
        <v>337.6</v>
      </c>
      <c r="AC3153" s="592">
        <v>0</v>
      </c>
      <c r="AD3153" s="592">
        <v>0</v>
      </c>
      <c r="AE3153" s="592"/>
      <c r="AF3153" s="592">
        <v>349.2</v>
      </c>
      <c r="AG3153" s="592">
        <v>0</v>
      </c>
      <c r="AH3153" s="592"/>
      <c r="AI3153" s="592"/>
      <c r="AJ3153" s="991">
        <v>0</v>
      </c>
    </row>
    <row r="3154" spans="1:39" x14ac:dyDescent="0.2">
      <c r="A3154" s="988">
        <v>39670</v>
      </c>
      <c r="B3154" s="592">
        <v>16.21</v>
      </c>
      <c r="C3154" s="592"/>
      <c r="D3154" s="631">
        <v>6.8550000000000004</v>
      </c>
      <c r="E3154" s="631"/>
      <c r="F3154" s="592">
        <f t="shared" si="120"/>
        <v>23.065000000000001</v>
      </c>
      <c r="G3154" s="592"/>
      <c r="H3154" s="993">
        <v>16</v>
      </c>
      <c r="I3154" s="96">
        <v>9.6199999999999992</v>
      </c>
      <c r="J3154" s="308"/>
      <c r="K3154" s="789">
        <f t="shared" si="123"/>
        <v>25.619999999999997</v>
      </c>
      <c r="L3154" s="789"/>
      <c r="M3154" s="789"/>
      <c r="N3154" s="789"/>
      <c r="O3154" s="789"/>
      <c r="P3154" s="789"/>
      <c r="Q3154" s="789"/>
      <c r="R3154" s="789"/>
      <c r="S3154" s="592">
        <v>0</v>
      </c>
      <c r="T3154" s="990">
        <v>0</v>
      </c>
      <c r="U3154" s="473">
        <v>0</v>
      </c>
      <c r="V3154" s="592">
        <v>0</v>
      </c>
      <c r="W3154" s="631">
        <v>0</v>
      </c>
      <c r="X3154" s="631">
        <v>0</v>
      </c>
      <c r="Y3154" s="592">
        <f t="shared" si="122"/>
        <v>23.065000000000001</v>
      </c>
      <c r="Z3154" s="995">
        <v>0</v>
      </c>
      <c r="AA3154" s="631">
        <v>0</v>
      </c>
      <c r="AB3154" s="631">
        <v>337.8</v>
      </c>
      <c r="AC3154" s="631">
        <v>3.38</v>
      </c>
      <c r="AD3154" s="631">
        <v>0</v>
      </c>
      <c r="AE3154" s="631"/>
      <c r="AF3154" s="592">
        <v>349.1</v>
      </c>
      <c r="AG3154" s="592">
        <v>0.55000000000000004</v>
      </c>
      <c r="AH3154" s="592"/>
      <c r="AI3154" s="592"/>
      <c r="AJ3154" s="991">
        <v>0</v>
      </c>
    </row>
    <row r="3155" spans="1:39" x14ac:dyDescent="0.2">
      <c r="A3155" s="988">
        <v>39671</v>
      </c>
      <c r="B3155" s="592">
        <v>19.11</v>
      </c>
      <c r="C3155" s="592"/>
      <c r="D3155" s="592">
        <v>6.1470000000000002</v>
      </c>
      <c r="E3155" s="592"/>
      <c r="F3155" s="592">
        <f t="shared" si="120"/>
        <v>25.256999999999998</v>
      </c>
      <c r="G3155" s="592"/>
      <c r="H3155" s="993">
        <v>18.75</v>
      </c>
      <c r="I3155" s="96">
        <v>8.33</v>
      </c>
      <c r="J3155" s="308"/>
      <c r="K3155" s="789">
        <f t="shared" si="123"/>
        <v>27.08</v>
      </c>
      <c r="L3155" s="789"/>
      <c r="M3155" s="789"/>
      <c r="N3155" s="789"/>
      <c r="O3155" s="789"/>
      <c r="P3155" s="789"/>
      <c r="Q3155" s="789"/>
      <c r="R3155" s="789"/>
      <c r="S3155" s="592">
        <v>0</v>
      </c>
      <c r="T3155" s="990">
        <v>0</v>
      </c>
      <c r="U3155" s="473">
        <v>0</v>
      </c>
      <c r="V3155" s="592">
        <v>0</v>
      </c>
      <c r="W3155" s="631">
        <v>0</v>
      </c>
      <c r="X3155" s="631">
        <v>0</v>
      </c>
      <c r="Y3155" s="592">
        <f t="shared" si="122"/>
        <v>25.256999999999998</v>
      </c>
      <c r="Z3155" s="995">
        <v>0</v>
      </c>
      <c r="AA3155" s="631">
        <v>0</v>
      </c>
      <c r="AB3155" s="592">
        <v>337.6</v>
      </c>
      <c r="AC3155" s="592">
        <v>0</v>
      </c>
      <c r="AD3155" s="592">
        <v>0</v>
      </c>
      <c r="AE3155" s="592"/>
      <c r="AF3155" s="592">
        <v>349</v>
      </c>
      <c r="AG3155" s="592">
        <v>0</v>
      </c>
      <c r="AH3155" s="592"/>
      <c r="AI3155" s="592"/>
      <c r="AJ3155" s="991">
        <v>0</v>
      </c>
    </row>
    <row r="3156" spans="1:39" x14ac:dyDescent="0.2">
      <c r="A3156" s="988">
        <v>39672</v>
      </c>
      <c r="B3156" s="592">
        <v>20.350000000000001</v>
      </c>
      <c r="C3156" s="592"/>
      <c r="D3156" s="592">
        <v>6.1429999999999998</v>
      </c>
      <c r="E3156" s="592"/>
      <c r="F3156" s="592">
        <f t="shared" si="120"/>
        <v>26.493000000000002</v>
      </c>
      <c r="G3156" s="592"/>
      <c r="H3156" s="993">
        <v>21</v>
      </c>
      <c r="I3156" s="96">
        <v>9.3800000000000008</v>
      </c>
      <c r="J3156" s="308"/>
      <c r="K3156" s="789">
        <f t="shared" si="123"/>
        <v>30.380000000000003</v>
      </c>
      <c r="L3156" s="789"/>
      <c r="M3156" s="789"/>
      <c r="N3156" s="789"/>
      <c r="O3156" s="789"/>
      <c r="P3156" s="789"/>
      <c r="Q3156" s="789"/>
      <c r="R3156" s="789"/>
      <c r="S3156" s="592">
        <v>0</v>
      </c>
      <c r="T3156" s="990">
        <v>0</v>
      </c>
      <c r="U3156" s="473">
        <v>0</v>
      </c>
      <c r="V3156" s="592">
        <v>0</v>
      </c>
      <c r="W3156" s="631">
        <v>0</v>
      </c>
      <c r="X3156" s="631">
        <v>0</v>
      </c>
      <c r="Y3156" s="592">
        <f t="shared" si="122"/>
        <v>26.493000000000002</v>
      </c>
      <c r="Z3156" s="995">
        <v>0</v>
      </c>
      <c r="AA3156" s="631">
        <v>0</v>
      </c>
      <c r="AB3156" s="592">
        <v>337.5</v>
      </c>
      <c r="AC3156" s="592">
        <v>0</v>
      </c>
      <c r="AD3156" s="592">
        <v>0</v>
      </c>
      <c r="AE3156" s="592"/>
      <c r="AF3156" s="592">
        <v>348.9</v>
      </c>
      <c r="AG3156" s="592">
        <v>0</v>
      </c>
      <c r="AH3156" s="592"/>
      <c r="AI3156" s="592"/>
      <c r="AJ3156" s="991">
        <v>0</v>
      </c>
    </row>
    <row r="3157" spans="1:39" x14ac:dyDescent="0.2">
      <c r="A3157" s="988">
        <v>39673</v>
      </c>
      <c r="B3157" s="592">
        <v>21.22</v>
      </c>
      <c r="C3157" s="592"/>
      <c r="D3157" s="592">
        <v>9.2490000000000006</v>
      </c>
      <c r="E3157" s="592"/>
      <c r="F3157" s="592">
        <f t="shared" si="120"/>
        <v>30.469000000000001</v>
      </c>
      <c r="G3157" s="592"/>
      <c r="H3157" s="993">
        <v>18</v>
      </c>
      <c r="I3157" s="96">
        <v>12.67</v>
      </c>
      <c r="J3157" s="308"/>
      <c r="K3157" s="789">
        <f t="shared" si="123"/>
        <v>30.67</v>
      </c>
      <c r="L3157" s="789"/>
      <c r="M3157" s="789"/>
      <c r="N3157" s="789"/>
      <c r="O3157" s="789"/>
      <c r="P3157" s="789"/>
      <c r="Q3157" s="789"/>
      <c r="R3157" s="789"/>
      <c r="S3157" s="592">
        <v>0</v>
      </c>
      <c r="T3157" s="990">
        <v>0</v>
      </c>
      <c r="U3157" s="473">
        <v>0</v>
      </c>
      <c r="V3157" s="592">
        <v>0</v>
      </c>
      <c r="W3157" s="631">
        <v>0</v>
      </c>
      <c r="X3157" s="631">
        <v>0</v>
      </c>
      <c r="Y3157" s="592">
        <f t="shared" si="122"/>
        <v>30.469000000000001</v>
      </c>
      <c r="Z3157" s="995">
        <v>0</v>
      </c>
      <c r="AA3157" s="631">
        <v>0</v>
      </c>
      <c r="AB3157" s="631">
        <v>337.4</v>
      </c>
      <c r="AC3157" s="631">
        <v>0</v>
      </c>
      <c r="AD3157" s="631">
        <v>0</v>
      </c>
      <c r="AE3157" s="631"/>
      <c r="AF3157" s="592">
        <v>348.8</v>
      </c>
      <c r="AG3157" s="592">
        <v>0.48</v>
      </c>
      <c r="AH3157" s="592"/>
      <c r="AI3157" s="592"/>
      <c r="AJ3157" s="991">
        <v>0</v>
      </c>
    </row>
    <row r="3158" spans="1:39" x14ac:dyDescent="0.2">
      <c r="A3158" s="988">
        <v>39674</v>
      </c>
      <c r="B3158" s="592">
        <v>18.62</v>
      </c>
      <c r="C3158" s="592"/>
      <c r="D3158" s="592">
        <v>7.99</v>
      </c>
      <c r="E3158" s="592"/>
      <c r="F3158" s="592">
        <f t="shared" si="120"/>
        <v>26.61</v>
      </c>
      <c r="G3158" s="592"/>
      <c r="H3158" s="993">
        <v>18</v>
      </c>
      <c r="I3158" s="96">
        <v>8.92</v>
      </c>
      <c r="J3158" s="308"/>
      <c r="K3158" s="789">
        <f t="shared" si="123"/>
        <v>26.92</v>
      </c>
      <c r="L3158" s="789"/>
      <c r="M3158" s="789"/>
      <c r="N3158" s="789"/>
      <c r="O3158" s="789"/>
      <c r="P3158" s="789"/>
      <c r="Q3158" s="789"/>
      <c r="R3158" s="789"/>
      <c r="S3158" s="592">
        <v>0</v>
      </c>
      <c r="T3158" s="990">
        <v>0</v>
      </c>
      <c r="U3158" s="473">
        <v>0</v>
      </c>
      <c r="V3158" s="592">
        <v>0</v>
      </c>
      <c r="W3158" s="631">
        <v>0</v>
      </c>
      <c r="X3158" s="631">
        <v>0</v>
      </c>
      <c r="Y3158" s="592">
        <f t="shared" si="122"/>
        <v>26.61</v>
      </c>
      <c r="Z3158" s="995">
        <v>0</v>
      </c>
      <c r="AA3158" s="631">
        <v>0</v>
      </c>
      <c r="AB3158" s="592">
        <v>337.3</v>
      </c>
      <c r="AC3158" s="592">
        <v>0</v>
      </c>
      <c r="AD3158" s="592">
        <v>0</v>
      </c>
      <c r="AE3158" s="592"/>
      <c r="AF3158" s="592">
        <v>348.8</v>
      </c>
      <c r="AG3158" s="592">
        <v>0</v>
      </c>
      <c r="AH3158" s="592"/>
      <c r="AI3158" s="592"/>
      <c r="AJ3158" s="991">
        <v>0</v>
      </c>
    </row>
    <row r="3159" spans="1:39" x14ac:dyDescent="0.2">
      <c r="A3159" s="988">
        <v>39675</v>
      </c>
      <c r="B3159" s="592">
        <v>24.02</v>
      </c>
      <c r="C3159" s="592"/>
      <c r="D3159" s="592">
        <v>6.3730000000000002</v>
      </c>
      <c r="E3159" s="592"/>
      <c r="F3159" s="592">
        <f t="shared" si="120"/>
        <v>30.393000000000001</v>
      </c>
      <c r="G3159" s="592"/>
      <c r="H3159" s="993">
        <v>20</v>
      </c>
      <c r="I3159" s="96">
        <v>8.86</v>
      </c>
      <c r="J3159" s="308"/>
      <c r="K3159" s="789">
        <f t="shared" si="123"/>
        <v>28.86</v>
      </c>
      <c r="L3159" s="789"/>
      <c r="M3159" s="789"/>
      <c r="N3159" s="789"/>
      <c r="O3159" s="789"/>
      <c r="P3159" s="789"/>
      <c r="Q3159" s="789"/>
      <c r="R3159" s="789"/>
      <c r="S3159" s="592">
        <v>0</v>
      </c>
      <c r="T3159" s="990">
        <v>0</v>
      </c>
      <c r="U3159" s="473">
        <v>0</v>
      </c>
      <c r="V3159" s="592">
        <v>0</v>
      </c>
      <c r="W3159" s="631">
        <v>0</v>
      </c>
      <c r="X3159" s="631">
        <v>0</v>
      </c>
      <c r="Y3159" s="592">
        <f t="shared" si="122"/>
        <v>30.393000000000001</v>
      </c>
      <c r="Z3159" s="995">
        <v>0</v>
      </c>
      <c r="AA3159" s="631">
        <v>0</v>
      </c>
      <c r="AB3159" s="592">
        <v>337.2</v>
      </c>
      <c r="AC3159" s="592">
        <v>0</v>
      </c>
      <c r="AD3159" s="592">
        <v>0</v>
      </c>
      <c r="AE3159" s="592"/>
      <c r="AF3159" s="592">
        <v>348.8</v>
      </c>
      <c r="AG3159" s="592">
        <v>0</v>
      </c>
      <c r="AH3159" s="592"/>
      <c r="AI3159" s="592"/>
      <c r="AJ3159" s="991">
        <v>0</v>
      </c>
    </row>
    <row r="3160" spans="1:39" x14ac:dyDescent="0.2">
      <c r="A3160" s="988">
        <v>39676</v>
      </c>
      <c r="B3160" s="592">
        <v>20.83</v>
      </c>
      <c r="C3160" s="592"/>
      <c r="D3160" s="592">
        <v>8.4860000000000007</v>
      </c>
      <c r="E3160" s="592"/>
      <c r="F3160" s="592">
        <f t="shared" si="120"/>
        <v>29.315999999999999</v>
      </c>
      <c r="G3160" s="592"/>
      <c r="H3160" s="993">
        <v>21.14</v>
      </c>
      <c r="I3160" s="96">
        <v>11.5</v>
      </c>
      <c r="J3160" s="308"/>
      <c r="K3160" s="789">
        <f t="shared" si="123"/>
        <v>32.64</v>
      </c>
      <c r="L3160" s="789"/>
      <c r="M3160" s="789"/>
      <c r="N3160" s="789"/>
      <c r="O3160" s="789"/>
      <c r="P3160" s="789"/>
      <c r="Q3160" s="789"/>
      <c r="R3160" s="789"/>
      <c r="S3160" s="592">
        <v>0</v>
      </c>
      <c r="T3160" s="990">
        <v>0</v>
      </c>
      <c r="U3160" s="473">
        <v>0</v>
      </c>
      <c r="V3160" s="592">
        <v>0</v>
      </c>
      <c r="W3160" s="631">
        <v>0</v>
      </c>
      <c r="X3160" s="631">
        <v>0</v>
      </c>
      <c r="Y3160" s="592">
        <f t="shared" si="122"/>
        <v>29.315999999999999</v>
      </c>
      <c r="Z3160" s="995">
        <v>0</v>
      </c>
      <c r="AA3160" s="631">
        <v>0</v>
      </c>
      <c r="AB3160" s="592">
        <v>336.9</v>
      </c>
      <c r="AC3160" s="592">
        <v>0</v>
      </c>
      <c r="AD3160" s="592">
        <v>0</v>
      </c>
      <c r="AE3160" s="592"/>
      <c r="AF3160" s="631">
        <v>348.8</v>
      </c>
      <c r="AG3160" s="631">
        <v>0</v>
      </c>
      <c r="AH3160" s="631"/>
      <c r="AI3160" s="631"/>
      <c r="AJ3160" s="991">
        <v>0</v>
      </c>
    </row>
    <row r="3161" spans="1:39" x14ac:dyDescent="0.2">
      <c r="A3161" s="988">
        <v>39677</v>
      </c>
      <c r="B3161" s="592">
        <v>17.829999999999998</v>
      </c>
      <c r="C3161" s="592"/>
      <c r="D3161" s="592">
        <v>6.3860000000000001</v>
      </c>
      <c r="E3161" s="592"/>
      <c r="F3161" s="592">
        <f t="shared" si="120"/>
        <v>24.215999999999998</v>
      </c>
      <c r="G3161" s="592"/>
      <c r="H3161" s="993">
        <v>18.11</v>
      </c>
      <c r="I3161" s="96">
        <v>9.01</v>
      </c>
      <c r="J3161" s="308"/>
      <c r="K3161" s="789">
        <f t="shared" si="123"/>
        <v>27.119999999999997</v>
      </c>
      <c r="L3161" s="789"/>
      <c r="M3161" s="789"/>
      <c r="N3161" s="789"/>
      <c r="O3161" s="789"/>
      <c r="P3161" s="789"/>
      <c r="Q3161" s="789"/>
      <c r="R3161" s="789"/>
      <c r="S3161" s="592">
        <v>0</v>
      </c>
      <c r="T3161" s="990">
        <v>0</v>
      </c>
      <c r="U3161" s="473">
        <v>0</v>
      </c>
      <c r="V3161" s="592">
        <v>0</v>
      </c>
      <c r="W3161" s="631">
        <v>0</v>
      </c>
      <c r="X3161" s="631">
        <v>0</v>
      </c>
      <c r="Y3161" s="592">
        <f t="shared" si="122"/>
        <v>24.215999999999998</v>
      </c>
      <c r="Z3161" s="995">
        <v>0</v>
      </c>
      <c r="AA3161" s="631">
        <v>0</v>
      </c>
      <c r="AB3161" s="592">
        <v>336.8</v>
      </c>
      <c r="AC3161" s="592">
        <v>0</v>
      </c>
      <c r="AD3161" s="592">
        <v>0</v>
      </c>
      <c r="AE3161" s="592"/>
      <c r="AF3161" s="592">
        <v>348.7</v>
      </c>
      <c r="AG3161" s="592">
        <v>0</v>
      </c>
      <c r="AH3161" s="592"/>
      <c r="AI3161" s="592"/>
      <c r="AJ3161" s="991">
        <v>0</v>
      </c>
    </row>
    <row r="3162" spans="1:39" x14ac:dyDescent="0.2">
      <c r="A3162" s="988">
        <v>39678</v>
      </c>
      <c r="B3162" s="592">
        <v>19.170000000000002</v>
      </c>
      <c r="C3162" s="592"/>
      <c r="D3162" s="592">
        <v>6.2779999999999996</v>
      </c>
      <c r="E3162" s="592"/>
      <c r="F3162" s="592">
        <f t="shared" si="120"/>
        <v>25.448</v>
      </c>
      <c r="G3162" s="592"/>
      <c r="H3162" s="993">
        <v>18.510000000000002</v>
      </c>
      <c r="I3162" s="96">
        <v>9.85</v>
      </c>
      <c r="J3162" s="308"/>
      <c r="K3162" s="789">
        <f t="shared" si="123"/>
        <v>28.36</v>
      </c>
      <c r="L3162" s="789"/>
      <c r="M3162" s="789"/>
      <c r="N3162" s="789"/>
      <c r="O3162" s="789"/>
      <c r="P3162" s="789"/>
      <c r="Q3162" s="789"/>
      <c r="R3162" s="789"/>
      <c r="S3162" s="592">
        <v>0</v>
      </c>
      <c r="T3162" s="990">
        <v>0</v>
      </c>
      <c r="U3162" s="473">
        <v>0</v>
      </c>
      <c r="V3162" s="592">
        <v>0</v>
      </c>
      <c r="W3162" s="631">
        <v>0</v>
      </c>
      <c r="X3162" s="631">
        <v>0</v>
      </c>
      <c r="Y3162" s="592">
        <f t="shared" si="122"/>
        <v>25.448</v>
      </c>
      <c r="Z3162" s="995">
        <v>0</v>
      </c>
      <c r="AA3162" s="631">
        <v>0</v>
      </c>
      <c r="AB3162" s="592">
        <v>336.7</v>
      </c>
      <c r="AC3162" s="592">
        <v>0</v>
      </c>
      <c r="AD3162" s="592">
        <v>0</v>
      </c>
      <c r="AE3162" s="592"/>
      <c r="AF3162" s="592">
        <v>348.6</v>
      </c>
      <c r="AG3162" s="592">
        <v>0</v>
      </c>
      <c r="AH3162" s="592"/>
      <c r="AI3162" s="592"/>
      <c r="AJ3162" s="991">
        <v>0</v>
      </c>
    </row>
    <row r="3163" spans="1:39" x14ac:dyDescent="0.2">
      <c r="A3163" s="988">
        <v>39679</v>
      </c>
      <c r="B3163" s="592">
        <v>21.18</v>
      </c>
      <c r="C3163" s="592"/>
      <c r="D3163" s="592">
        <v>6.4950000000000001</v>
      </c>
      <c r="E3163" s="592"/>
      <c r="F3163" s="592">
        <f t="shared" si="120"/>
        <v>27.675000000000001</v>
      </c>
      <c r="G3163" s="592"/>
      <c r="H3163" s="993">
        <v>22.09</v>
      </c>
      <c r="I3163" s="96">
        <v>9.57</v>
      </c>
      <c r="J3163" s="308"/>
      <c r="K3163" s="789">
        <f t="shared" si="123"/>
        <v>31.66</v>
      </c>
      <c r="L3163" s="789"/>
      <c r="M3163" s="789"/>
      <c r="N3163" s="789"/>
      <c r="O3163" s="789"/>
      <c r="P3163" s="789"/>
      <c r="Q3163" s="789"/>
      <c r="R3163" s="789"/>
      <c r="S3163" s="592">
        <v>0</v>
      </c>
      <c r="T3163" s="990">
        <v>0</v>
      </c>
      <c r="U3163" s="473">
        <v>0</v>
      </c>
      <c r="V3163" s="592">
        <v>0</v>
      </c>
      <c r="W3163" s="631">
        <v>0</v>
      </c>
      <c r="X3163" s="631">
        <v>0</v>
      </c>
      <c r="Y3163" s="592">
        <f t="shared" si="122"/>
        <v>27.675000000000001</v>
      </c>
      <c r="Z3163" s="995">
        <v>0</v>
      </c>
      <c r="AA3163" s="631">
        <v>0</v>
      </c>
      <c r="AB3163" s="631">
        <v>336.6</v>
      </c>
      <c r="AC3163" s="631">
        <v>0</v>
      </c>
      <c r="AD3163" s="631">
        <v>0</v>
      </c>
      <c r="AE3163" s="631"/>
      <c r="AF3163" s="631">
        <v>348.4</v>
      </c>
      <c r="AG3163" s="631">
        <v>0</v>
      </c>
      <c r="AH3163" s="631"/>
      <c r="AI3163" s="631"/>
      <c r="AJ3163" s="991">
        <v>0</v>
      </c>
    </row>
    <row r="3164" spans="1:39" x14ac:dyDescent="0.2">
      <c r="A3164" s="988">
        <v>39680</v>
      </c>
      <c r="B3164" s="592">
        <v>21.19</v>
      </c>
      <c r="C3164" s="592"/>
      <c r="D3164" s="592">
        <v>9.8360000000000003</v>
      </c>
      <c r="E3164" s="592"/>
      <c r="F3164" s="592">
        <f t="shared" si="120"/>
        <v>31.026000000000003</v>
      </c>
      <c r="G3164" s="592"/>
      <c r="H3164" s="993">
        <v>22.16</v>
      </c>
      <c r="I3164" s="96">
        <v>13.19</v>
      </c>
      <c r="J3164" s="308"/>
      <c r="K3164" s="789">
        <f t="shared" si="123"/>
        <v>35.35</v>
      </c>
      <c r="L3164" s="789"/>
      <c r="M3164" s="789"/>
      <c r="N3164" s="789"/>
      <c r="O3164" s="789"/>
      <c r="P3164" s="789"/>
      <c r="Q3164" s="789"/>
      <c r="R3164" s="789"/>
      <c r="S3164" s="592">
        <v>0</v>
      </c>
      <c r="T3164" s="990">
        <v>0</v>
      </c>
      <c r="U3164" s="473">
        <v>0</v>
      </c>
      <c r="V3164" s="592">
        <v>0</v>
      </c>
      <c r="W3164" s="631">
        <v>0</v>
      </c>
      <c r="X3164" s="907">
        <v>0</v>
      </c>
      <c r="Y3164" s="592">
        <f t="shared" si="122"/>
        <v>31.026000000000003</v>
      </c>
      <c r="Z3164" s="995">
        <v>0</v>
      </c>
      <c r="AA3164" s="631">
        <v>0</v>
      </c>
      <c r="AB3164" s="592">
        <v>336.5</v>
      </c>
      <c r="AC3164" s="592">
        <v>0</v>
      </c>
      <c r="AD3164" s="592">
        <v>0</v>
      </c>
      <c r="AE3164" s="592"/>
      <c r="AF3164" s="631">
        <v>348.3</v>
      </c>
      <c r="AG3164" s="631">
        <v>0</v>
      </c>
      <c r="AH3164" s="631"/>
      <c r="AI3164" s="631"/>
      <c r="AJ3164" s="991">
        <v>0</v>
      </c>
    </row>
    <row r="3165" spans="1:39" x14ac:dyDescent="0.2">
      <c r="A3165" s="988">
        <v>39681</v>
      </c>
      <c r="B3165" s="592">
        <v>20.47</v>
      </c>
      <c r="C3165" s="592"/>
      <c r="D3165" s="592">
        <v>6.141</v>
      </c>
      <c r="E3165" s="592"/>
      <c r="F3165" s="592">
        <f t="shared" si="120"/>
        <v>26.610999999999997</v>
      </c>
      <c r="G3165" s="592"/>
      <c r="H3165" s="993">
        <v>18.64</v>
      </c>
      <c r="I3165" s="96">
        <v>9.31</v>
      </c>
      <c r="J3165" s="308"/>
      <c r="K3165" s="789">
        <f t="shared" si="123"/>
        <v>27.950000000000003</v>
      </c>
      <c r="L3165" s="789"/>
      <c r="M3165" s="789"/>
      <c r="N3165" s="789"/>
      <c r="O3165" s="789"/>
      <c r="P3165" s="789"/>
      <c r="Q3165" s="789"/>
      <c r="R3165" s="789"/>
      <c r="S3165" s="592">
        <v>0</v>
      </c>
      <c r="T3165" s="990">
        <v>0</v>
      </c>
      <c r="U3165" s="473">
        <v>0</v>
      </c>
      <c r="V3165" s="592">
        <v>0</v>
      </c>
      <c r="W3165" s="631">
        <v>0</v>
      </c>
      <c r="X3165" s="631">
        <v>0</v>
      </c>
      <c r="Y3165" s="592">
        <f t="shared" si="122"/>
        <v>26.610999999999997</v>
      </c>
      <c r="Z3165" s="995">
        <v>0</v>
      </c>
      <c r="AA3165" s="631">
        <v>0</v>
      </c>
      <c r="AB3165" s="631">
        <v>336.2</v>
      </c>
      <c r="AC3165" s="631">
        <v>0</v>
      </c>
      <c r="AD3165" s="631">
        <v>0</v>
      </c>
      <c r="AE3165" s="631"/>
      <c r="AF3165" s="592">
        <v>348.3</v>
      </c>
      <c r="AG3165" s="592">
        <v>0</v>
      </c>
      <c r="AH3165" s="592"/>
      <c r="AI3165" s="592"/>
      <c r="AJ3165" s="991">
        <v>0</v>
      </c>
    </row>
    <row r="3166" spans="1:39" x14ac:dyDescent="0.2">
      <c r="A3166" s="988">
        <v>39682</v>
      </c>
      <c r="B3166" s="592">
        <v>20.21</v>
      </c>
      <c r="C3166" s="592"/>
      <c r="D3166" s="592">
        <v>6.2519999999999998</v>
      </c>
      <c r="E3166" s="592"/>
      <c r="F3166" s="592">
        <f t="shared" si="120"/>
        <v>26.462</v>
      </c>
      <c r="G3166" s="592"/>
      <c r="H3166" s="993">
        <v>21.53</v>
      </c>
      <c r="I3166" s="96">
        <v>9.76</v>
      </c>
      <c r="J3166" s="308"/>
      <c r="K3166" s="789">
        <f t="shared" si="123"/>
        <v>31.29</v>
      </c>
      <c r="L3166" s="789"/>
      <c r="M3166" s="789"/>
      <c r="N3166" s="789"/>
      <c r="O3166" s="789"/>
      <c r="P3166" s="789"/>
      <c r="Q3166" s="789"/>
      <c r="R3166" s="789"/>
      <c r="S3166" s="592">
        <v>0</v>
      </c>
      <c r="T3166" s="990">
        <v>0</v>
      </c>
      <c r="U3166" s="473">
        <v>0</v>
      </c>
      <c r="V3166" s="592">
        <v>0</v>
      </c>
      <c r="W3166" s="631">
        <v>0</v>
      </c>
      <c r="X3166" s="631">
        <v>0</v>
      </c>
      <c r="Y3166" s="592">
        <f t="shared" si="122"/>
        <v>26.462</v>
      </c>
      <c r="Z3166" s="995">
        <v>0</v>
      </c>
      <c r="AA3166" s="631">
        <v>0</v>
      </c>
      <c r="AB3166" s="592">
        <v>336</v>
      </c>
      <c r="AC3166" s="592">
        <v>0</v>
      </c>
      <c r="AD3166" s="592">
        <v>0</v>
      </c>
      <c r="AE3166" s="592"/>
      <c r="AF3166" s="592">
        <v>348.3</v>
      </c>
      <c r="AG3166" s="592">
        <v>0</v>
      </c>
      <c r="AH3166" s="592"/>
      <c r="AI3166" s="592"/>
      <c r="AJ3166" s="991">
        <v>0</v>
      </c>
    </row>
    <row r="3167" spans="1:39" x14ac:dyDescent="0.2">
      <c r="A3167" s="988">
        <v>39683</v>
      </c>
      <c r="B3167" s="592">
        <v>22.11</v>
      </c>
      <c r="C3167" s="592"/>
      <c r="D3167" s="592">
        <v>9.5129999999999999</v>
      </c>
      <c r="E3167" s="592"/>
      <c r="F3167" s="592">
        <f t="shared" si="120"/>
        <v>31.622999999999998</v>
      </c>
      <c r="G3167" s="592"/>
      <c r="H3167" s="993">
        <v>19.95</v>
      </c>
      <c r="I3167" s="96">
        <v>12.65</v>
      </c>
      <c r="J3167" s="308"/>
      <c r="K3167" s="789">
        <f t="shared" si="123"/>
        <v>32.6</v>
      </c>
      <c r="L3167" s="789"/>
      <c r="M3167" s="789"/>
      <c r="N3167" s="789"/>
      <c r="O3167" s="789"/>
      <c r="P3167" s="789"/>
      <c r="Q3167" s="789"/>
      <c r="R3167" s="789"/>
      <c r="S3167" s="592">
        <v>0</v>
      </c>
      <c r="T3167" s="990">
        <v>0</v>
      </c>
      <c r="U3167" s="473">
        <v>0</v>
      </c>
      <c r="V3167" s="592">
        <v>0</v>
      </c>
      <c r="W3167" s="631">
        <v>0</v>
      </c>
      <c r="X3167" s="631">
        <v>0</v>
      </c>
      <c r="Y3167" s="592">
        <f t="shared" si="122"/>
        <v>31.622999999999998</v>
      </c>
      <c r="Z3167" s="995">
        <v>0</v>
      </c>
      <c r="AA3167" s="631">
        <v>0</v>
      </c>
      <c r="AB3167" s="631">
        <v>335.9</v>
      </c>
      <c r="AC3167" s="631">
        <v>0</v>
      </c>
      <c r="AD3167" s="631">
        <v>0</v>
      </c>
      <c r="AE3167" s="631"/>
      <c r="AF3167" s="592">
        <v>348.2</v>
      </c>
      <c r="AG3167" s="592">
        <v>0</v>
      </c>
      <c r="AH3167" s="592"/>
      <c r="AI3167" s="592"/>
      <c r="AJ3167" s="991">
        <v>0</v>
      </c>
    </row>
    <row r="3168" spans="1:39" x14ac:dyDescent="0.2">
      <c r="A3168" s="988">
        <v>39684</v>
      </c>
      <c r="B3168" s="631">
        <v>20.57</v>
      </c>
      <c r="C3168" s="631"/>
      <c r="D3168" s="631">
        <v>5.984</v>
      </c>
      <c r="E3168" s="631"/>
      <c r="F3168" s="631">
        <f t="shared" si="120"/>
        <v>26.554000000000002</v>
      </c>
      <c r="G3168" s="631"/>
      <c r="H3168" s="993">
        <v>19.809999999999999</v>
      </c>
      <c r="I3168" s="96">
        <v>11.27</v>
      </c>
      <c r="J3168" s="308"/>
      <c r="K3168" s="789">
        <f t="shared" si="123"/>
        <v>31.08</v>
      </c>
      <c r="L3168" s="789"/>
      <c r="M3168" s="789"/>
      <c r="N3168" s="789"/>
      <c r="O3168" s="789"/>
      <c r="P3168" s="789"/>
      <c r="Q3168" s="789"/>
      <c r="R3168" s="789"/>
      <c r="S3168" s="631">
        <v>0</v>
      </c>
      <c r="T3168" s="997">
        <v>0</v>
      </c>
      <c r="U3168" s="395">
        <v>0</v>
      </c>
      <c r="V3168" s="631">
        <v>0</v>
      </c>
      <c r="W3168" s="631">
        <v>0</v>
      </c>
      <c r="X3168" s="631">
        <v>0</v>
      </c>
      <c r="Y3168" s="592">
        <f t="shared" si="122"/>
        <v>26.554000000000002</v>
      </c>
      <c r="Z3168" s="995">
        <v>0</v>
      </c>
      <c r="AA3168" s="631">
        <v>0</v>
      </c>
      <c r="AB3168" s="631">
        <v>335.8</v>
      </c>
      <c r="AC3168" s="631">
        <v>0</v>
      </c>
      <c r="AD3168" s="631">
        <v>0</v>
      </c>
      <c r="AE3168" s="631"/>
      <c r="AF3168" s="631">
        <v>348.1</v>
      </c>
      <c r="AG3168" s="631">
        <v>0</v>
      </c>
      <c r="AH3168" s="631"/>
      <c r="AI3168" s="631"/>
      <c r="AJ3168" s="991">
        <v>0</v>
      </c>
      <c r="AL3168" s="21"/>
      <c r="AM3168" s="21"/>
    </row>
    <row r="3169" spans="1:36" x14ac:dyDescent="0.2">
      <c r="A3169" s="988">
        <v>39685</v>
      </c>
      <c r="B3169" s="631">
        <v>19.43</v>
      </c>
      <c r="C3169" s="631"/>
      <c r="D3169" s="631">
        <v>6.9080000000000004</v>
      </c>
      <c r="E3169" s="631"/>
      <c r="F3169" s="631">
        <f t="shared" si="120"/>
        <v>26.338000000000001</v>
      </c>
      <c r="G3169" s="631"/>
      <c r="H3169" s="993">
        <v>21.18</v>
      </c>
      <c r="I3169" s="96">
        <v>9.89</v>
      </c>
      <c r="J3169" s="308"/>
      <c r="K3169" s="789">
        <f t="shared" si="123"/>
        <v>31.07</v>
      </c>
      <c r="L3169" s="789"/>
      <c r="M3169" s="789"/>
      <c r="N3169" s="789"/>
      <c r="O3169" s="789"/>
      <c r="P3169" s="789"/>
      <c r="Q3169" s="789"/>
      <c r="R3169" s="789"/>
      <c r="S3169" s="631">
        <v>0</v>
      </c>
      <c r="T3169" s="997">
        <v>0</v>
      </c>
      <c r="U3169" s="395">
        <v>0</v>
      </c>
      <c r="V3169" s="631">
        <v>0</v>
      </c>
      <c r="W3169" s="631">
        <v>0</v>
      </c>
      <c r="X3169" s="631">
        <v>0</v>
      </c>
      <c r="Y3169" s="592">
        <f t="shared" si="122"/>
        <v>26.338000000000001</v>
      </c>
      <c r="Z3169" s="995">
        <v>0</v>
      </c>
      <c r="AA3169" s="631">
        <v>0</v>
      </c>
      <c r="AB3169" s="631">
        <v>335.7</v>
      </c>
      <c r="AC3169" s="631">
        <v>0</v>
      </c>
      <c r="AD3169" s="631">
        <v>0</v>
      </c>
      <c r="AE3169" s="631"/>
      <c r="AF3169" s="592">
        <v>348.1</v>
      </c>
      <c r="AG3169" s="592">
        <v>0</v>
      </c>
      <c r="AH3169" s="592"/>
      <c r="AI3169" s="592"/>
      <c r="AJ3169" s="991">
        <v>0</v>
      </c>
    </row>
    <row r="3170" spans="1:36" x14ac:dyDescent="0.2">
      <c r="A3170" s="988">
        <v>39686</v>
      </c>
      <c r="B3170" s="631">
        <v>19.23</v>
      </c>
      <c r="C3170" s="631"/>
      <c r="D3170" s="631">
        <v>7.0410000000000004</v>
      </c>
      <c r="E3170" s="631"/>
      <c r="F3170" s="631">
        <f t="shared" si="120"/>
        <v>26.271000000000001</v>
      </c>
      <c r="G3170" s="631"/>
      <c r="H3170" s="993">
        <v>19</v>
      </c>
      <c r="I3170" s="96">
        <v>9.8800000000000008</v>
      </c>
      <c r="J3170" s="308"/>
      <c r="K3170" s="789">
        <f t="shared" si="123"/>
        <v>28.880000000000003</v>
      </c>
      <c r="L3170" s="789"/>
      <c r="M3170" s="789"/>
      <c r="N3170" s="789"/>
      <c r="O3170" s="789"/>
      <c r="P3170" s="789"/>
      <c r="Q3170" s="789"/>
      <c r="R3170" s="789"/>
      <c r="S3170" s="631">
        <v>0</v>
      </c>
      <c r="T3170" s="997">
        <v>0</v>
      </c>
      <c r="U3170" s="395">
        <v>0</v>
      </c>
      <c r="V3170" s="631">
        <v>0</v>
      </c>
      <c r="W3170" s="631">
        <v>0</v>
      </c>
      <c r="X3170" s="631">
        <v>0</v>
      </c>
      <c r="Y3170" s="592">
        <f t="shared" si="122"/>
        <v>26.271000000000001</v>
      </c>
      <c r="Z3170" s="995">
        <v>0</v>
      </c>
      <c r="AA3170" s="631">
        <v>0</v>
      </c>
      <c r="AB3170" s="631">
        <v>335.6</v>
      </c>
      <c r="AC3170" s="631">
        <v>0.19</v>
      </c>
      <c r="AD3170" s="631">
        <v>0</v>
      </c>
      <c r="AE3170" s="631"/>
      <c r="AF3170" s="592">
        <v>348.1</v>
      </c>
      <c r="AG3170" s="592">
        <v>0.51</v>
      </c>
      <c r="AH3170" s="592"/>
      <c r="AI3170" s="592"/>
      <c r="AJ3170" s="991">
        <v>0</v>
      </c>
    </row>
    <row r="3171" spans="1:36" x14ac:dyDescent="0.2">
      <c r="A3171" s="988">
        <v>39687</v>
      </c>
      <c r="B3171" s="631">
        <v>19.850000000000001</v>
      </c>
      <c r="C3171" s="631"/>
      <c r="D3171" s="631">
        <v>7.9470000000000001</v>
      </c>
      <c r="E3171" s="631"/>
      <c r="F3171" s="631">
        <f t="shared" si="120"/>
        <v>27.797000000000001</v>
      </c>
      <c r="G3171" s="631"/>
      <c r="H3171" s="993">
        <v>20.329999999999998</v>
      </c>
      <c r="I3171" s="96">
        <v>10.91</v>
      </c>
      <c r="J3171" s="308"/>
      <c r="K3171" s="789">
        <f t="shared" si="123"/>
        <v>31.24</v>
      </c>
      <c r="L3171" s="789"/>
      <c r="M3171" s="789"/>
      <c r="N3171" s="789"/>
      <c r="O3171" s="789"/>
      <c r="P3171" s="789"/>
      <c r="Q3171" s="789"/>
      <c r="R3171" s="789"/>
      <c r="S3171" s="631">
        <v>0</v>
      </c>
      <c r="T3171" s="997">
        <v>0</v>
      </c>
      <c r="U3171" s="395">
        <v>0</v>
      </c>
      <c r="V3171" s="631">
        <v>0</v>
      </c>
      <c r="W3171" s="631">
        <v>0</v>
      </c>
      <c r="X3171" s="631">
        <v>0</v>
      </c>
      <c r="Y3171" s="592">
        <f t="shared" si="122"/>
        <v>27.797000000000001</v>
      </c>
      <c r="Z3171" s="995">
        <v>0</v>
      </c>
      <c r="AA3171" s="631">
        <v>0</v>
      </c>
      <c r="AB3171" s="631">
        <v>338.8</v>
      </c>
      <c r="AC3171" s="631">
        <v>2.91</v>
      </c>
      <c r="AD3171" s="631">
        <v>0</v>
      </c>
      <c r="AE3171" s="631"/>
      <c r="AF3171" s="592">
        <v>353.8</v>
      </c>
      <c r="AG3171" s="592">
        <v>4.2</v>
      </c>
      <c r="AH3171" s="592"/>
      <c r="AI3171" s="592"/>
      <c r="AJ3171" s="991">
        <v>0</v>
      </c>
    </row>
    <row r="3172" spans="1:36" x14ac:dyDescent="0.2">
      <c r="A3172" s="988">
        <v>39688</v>
      </c>
      <c r="B3172" s="631">
        <v>19.559999999999999</v>
      </c>
      <c r="C3172" s="631"/>
      <c r="D3172" s="631">
        <v>6.7919999999999998</v>
      </c>
      <c r="E3172" s="631"/>
      <c r="F3172" s="631">
        <f t="shared" si="120"/>
        <v>26.351999999999997</v>
      </c>
      <c r="G3172" s="631"/>
      <c r="H3172" s="993">
        <v>19</v>
      </c>
      <c r="I3172" s="96">
        <v>9.73</v>
      </c>
      <c r="J3172" s="308"/>
      <c r="K3172" s="789">
        <f t="shared" si="123"/>
        <v>28.73</v>
      </c>
      <c r="L3172" s="789"/>
      <c r="M3172" s="789"/>
      <c r="N3172" s="789"/>
      <c r="O3172" s="789"/>
      <c r="P3172" s="789"/>
      <c r="Q3172" s="789"/>
      <c r="R3172" s="789"/>
      <c r="S3172" s="631">
        <v>0</v>
      </c>
      <c r="T3172" s="997">
        <v>0</v>
      </c>
      <c r="U3172" s="395">
        <v>0</v>
      </c>
      <c r="V3172" s="631">
        <v>0</v>
      </c>
      <c r="W3172" s="631">
        <v>0</v>
      </c>
      <c r="X3172" s="631">
        <v>0</v>
      </c>
      <c r="Y3172" s="592">
        <f t="shared" si="122"/>
        <v>26.351999999999997</v>
      </c>
      <c r="Z3172" s="995">
        <v>0</v>
      </c>
      <c r="AA3172" s="631">
        <v>0</v>
      </c>
      <c r="AB3172" s="631">
        <v>341.2</v>
      </c>
      <c r="AC3172" s="631">
        <v>0.08</v>
      </c>
      <c r="AD3172" s="631">
        <v>0</v>
      </c>
      <c r="AE3172" s="631"/>
      <c r="AF3172" s="592">
        <v>354.8</v>
      </c>
      <c r="AG3172" s="592">
        <v>0.13</v>
      </c>
      <c r="AH3172" s="592"/>
      <c r="AI3172" s="592"/>
      <c r="AJ3172" s="991">
        <v>0</v>
      </c>
    </row>
    <row r="3173" spans="1:36" x14ac:dyDescent="0.2">
      <c r="A3173" s="988">
        <v>39689</v>
      </c>
      <c r="B3173" s="592">
        <v>19.91</v>
      </c>
      <c r="C3173" s="592"/>
      <c r="D3173" s="592">
        <v>7.0380000000000003</v>
      </c>
      <c r="E3173" s="592"/>
      <c r="F3173" s="592">
        <f t="shared" si="120"/>
        <v>26.948</v>
      </c>
      <c r="G3173" s="592"/>
      <c r="H3173" s="993">
        <v>18.93</v>
      </c>
      <c r="I3173" s="96">
        <v>9.61</v>
      </c>
      <c r="J3173" s="308"/>
      <c r="K3173" s="789">
        <f t="shared" si="123"/>
        <v>28.54</v>
      </c>
      <c r="L3173" s="789"/>
      <c r="M3173" s="789"/>
      <c r="N3173" s="789"/>
      <c r="O3173" s="789"/>
      <c r="P3173" s="789"/>
      <c r="Q3173" s="789"/>
      <c r="R3173" s="789"/>
      <c r="S3173" s="592">
        <v>0</v>
      </c>
      <c r="T3173" s="990">
        <v>0</v>
      </c>
      <c r="U3173" s="473">
        <v>0</v>
      </c>
      <c r="V3173" s="592">
        <v>0</v>
      </c>
      <c r="W3173" s="631">
        <v>0</v>
      </c>
      <c r="X3173" s="631">
        <v>0</v>
      </c>
      <c r="Y3173" s="592">
        <f t="shared" si="122"/>
        <v>26.948</v>
      </c>
      <c r="Z3173" s="995">
        <v>0</v>
      </c>
      <c r="AA3173" s="631">
        <v>0</v>
      </c>
      <c r="AB3173" s="631">
        <v>341.6</v>
      </c>
      <c r="AC3173" s="631">
        <v>0</v>
      </c>
      <c r="AD3173" s="631">
        <v>0</v>
      </c>
      <c r="AE3173" s="631"/>
      <c r="AF3173" s="592">
        <v>354.9</v>
      </c>
      <c r="AG3173" s="592">
        <v>0</v>
      </c>
      <c r="AH3173" s="592"/>
      <c r="AI3173" s="592"/>
      <c r="AJ3173" s="991">
        <v>0</v>
      </c>
    </row>
    <row r="3174" spans="1:36" x14ac:dyDescent="0.2">
      <c r="A3174" s="988">
        <v>39690</v>
      </c>
      <c r="B3174" s="592">
        <v>20.87</v>
      </c>
      <c r="C3174" s="592"/>
      <c r="D3174" s="592">
        <v>7.0359999999999996</v>
      </c>
      <c r="E3174" s="592"/>
      <c r="F3174" s="592">
        <f t="shared" si="120"/>
        <v>27.905999999999999</v>
      </c>
      <c r="G3174" s="592"/>
      <c r="H3174" s="993">
        <v>21.05</v>
      </c>
      <c r="I3174" s="96">
        <v>9.7100000000000009</v>
      </c>
      <c r="J3174" s="308"/>
      <c r="K3174" s="789">
        <f t="shared" si="123"/>
        <v>30.76</v>
      </c>
      <c r="L3174" s="789"/>
      <c r="M3174" s="789"/>
      <c r="N3174" s="789"/>
      <c r="O3174" s="789"/>
      <c r="P3174" s="789"/>
      <c r="Q3174" s="789"/>
      <c r="R3174" s="789"/>
      <c r="S3174" s="592">
        <v>0</v>
      </c>
      <c r="T3174" s="990">
        <v>0</v>
      </c>
      <c r="U3174" s="473">
        <v>0</v>
      </c>
      <c r="V3174" s="592">
        <v>0</v>
      </c>
      <c r="W3174" s="631">
        <v>0</v>
      </c>
      <c r="X3174" s="631">
        <v>0</v>
      </c>
      <c r="Y3174" s="592">
        <f t="shared" si="122"/>
        <v>27.905999999999999</v>
      </c>
      <c r="Z3174" s="995">
        <v>0</v>
      </c>
      <c r="AA3174" s="631">
        <v>0</v>
      </c>
      <c r="AB3174" s="631">
        <v>341.5</v>
      </c>
      <c r="AC3174" s="631">
        <v>0</v>
      </c>
      <c r="AD3174" s="631">
        <v>0</v>
      </c>
      <c r="AE3174" s="631"/>
      <c r="AF3174" s="592">
        <v>355</v>
      </c>
      <c r="AG3174" s="592">
        <v>7.0000000000000007E-2</v>
      </c>
      <c r="AH3174" s="592"/>
      <c r="AI3174" s="592"/>
      <c r="AJ3174" s="991">
        <v>0</v>
      </c>
    </row>
    <row r="3175" spans="1:36" x14ac:dyDescent="0.2">
      <c r="A3175" s="988">
        <v>39691</v>
      </c>
      <c r="B3175" s="592">
        <v>17.71</v>
      </c>
      <c r="C3175" s="592"/>
      <c r="D3175" s="592">
        <v>7.12</v>
      </c>
      <c r="E3175" s="592"/>
      <c r="F3175" s="592">
        <f t="shared" si="120"/>
        <v>24.830000000000002</v>
      </c>
      <c r="G3175" s="592"/>
      <c r="H3175" s="992">
        <v>17.37</v>
      </c>
      <c r="I3175" s="338">
        <v>9.2899999999999991</v>
      </c>
      <c r="J3175" s="831"/>
      <c r="K3175" s="789">
        <f t="shared" si="123"/>
        <v>26.66</v>
      </c>
      <c r="L3175" s="789"/>
      <c r="M3175" s="789"/>
      <c r="N3175" s="789"/>
      <c r="O3175" s="789"/>
      <c r="P3175" s="789"/>
      <c r="Q3175" s="789"/>
      <c r="R3175" s="789"/>
      <c r="S3175" s="592">
        <v>0</v>
      </c>
      <c r="T3175" s="990">
        <v>0</v>
      </c>
      <c r="U3175" s="473">
        <v>0</v>
      </c>
      <c r="V3175" s="592">
        <v>0</v>
      </c>
      <c r="W3175" s="631">
        <v>0</v>
      </c>
      <c r="X3175" s="631">
        <v>0</v>
      </c>
      <c r="Y3175" s="592">
        <f t="shared" si="122"/>
        <v>24.830000000000002</v>
      </c>
      <c r="Z3175" s="995">
        <v>0</v>
      </c>
      <c r="AA3175" s="631">
        <v>0</v>
      </c>
      <c r="AB3175" s="631">
        <v>341.5</v>
      </c>
      <c r="AC3175" s="631">
        <v>0</v>
      </c>
      <c r="AD3175" s="631">
        <v>0</v>
      </c>
      <c r="AE3175" s="631"/>
      <c r="AF3175" s="592">
        <v>355.2</v>
      </c>
      <c r="AG3175" s="592">
        <v>0.04</v>
      </c>
      <c r="AH3175" s="592"/>
      <c r="AI3175" s="592"/>
      <c r="AJ3175" s="991">
        <v>0</v>
      </c>
    </row>
    <row r="3176" spans="1:36" x14ac:dyDescent="0.2">
      <c r="A3176" s="988">
        <v>39692</v>
      </c>
      <c r="B3176" s="592">
        <v>17.14</v>
      </c>
      <c r="C3176" s="592"/>
      <c r="D3176" s="592">
        <v>6.59</v>
      </c>
      <c r="E3176" s="592"/>
      <c r="F3176" s="592">
        <f t="shared" si="120"/>
        <v>23.73</v>
      </c>
      <c r="G3176" s="592"/>
      <c r="H3176" s="989">
        <v>17.190000000000001</v>
      </c>
      <c r="I3176" s="308">
        <v>8.7200000000000006</v>
      </c>
      <c r="J3176" s="308"/>
      <c r="K3176" s="789">
        <f>H3176+I3176</f>
        <v>25.910000000000004</v>
      </c>
      <c r="L3176" s="789"/>
      <c r="M3176" s="789"/>
      <c r="N3176" s="789"/>
      <c r="O3176" s="789"/>
      <c r="P3176" s="789"/>
      <c r="Q3176" s="789"/>
      <c r="R3176" s="789"/>
      <c r="S3176" s="592">
        <v>0</v>
      </c>
      <c r="T3176" s="990">
        <v>0</v>
      </c>
      <c r="U3176" s="473">
        <v>0</v>
      </c>
      <c r="V3176" s="592">
        <v>0</v>
      </c>
      <c r="W3176" s="631">
        <v>0</v>
      </c>
      <c r="X3176" s="631">
        <v>0</v>
      </c>
      <c r="Y3176" s="592">
        <f t="shared" si="122"/>
        <v>23.73</v>
      </c>
      <c r="Z3176" s="995">
        <v>0</v>
      </c>
      <c r="AA3176" s="631">
        <v>0</v>
      </c>
      <c r="AB3176" s="631">
        <v>341.4</v>
      </c>
      <c r="AC3176" s="631">
        <v>0</v>
      </c>
      <c r="AD3176" s="631">
        <v>0</v>
      </c>
      <c r="AE3176" s="631"/>
      <c r="AF3176" s="631">
        <v>355.2</v>
      </c>
      <c r="AG3176" s="631">
        <v>0</v>
      </c>
      <c r="AH3176" s="631"/>
      <c r="AI3176" s="631"/>
      <c r="AJ3176" s="991">
        <v>0</v>
      </c>
    </row>
    <row r="3177" spans="1:36" x14ac:dyDescent="0.2">
      <c r="A3177" s="988">
        <v>39693</v>
      </c>
      <c r="B3177" s="592">
        <v>19.309999999999999</v>
      </c>
      <c r="C3177" s="592"/>
      <c r="D3177" s="592">
        <v>7.8410000000000002</v>
      </c>
      <c r="E3177" s="592"/>
      <c r="F3177" s="592">
        <f t="shared" ref="F3177:F3240" si="124">+B3177+D3177</f>
        <v>27.151</v>
      </c>
      <c r="G3177" s="592"/>
      <c r="H3177" s="992">
        <v>18.47</v>
      </c>
      <c r="I3177" s="96">
        <v>10.65</v>
      </c>
      <c r="J3177" s="308"/>
      <c r="K3177" s="789">
        <f t="shared" ref="K3177:K3205" si="125">H3177+I3177</f>
        <v>29.119999999999997</v>
      </c>
      <c r="L3177" s="789"/>
      <c r="M3177" s="789"/>
      <c r="N3177" s="789"/>
      <c r="O3177" s="789"/>
      <c r="P3177" s="789"/>
      <c r="Q3177" s="789"/>
      <c r="R3177" s="789"/>
      <c r="S3177" s="592">
        <v>0</v>
      </c>
      <c r="T3177" s="990">
        <v>0</v>
      </c>
      <c r="U3177" s="473">
        <v>0</v>
      </c>
      <c r="V3177" s="592">
        <v>0</v>
      </c>
      <c r="W3177" s="631">
        <v>0</v>
      </c>
      <c r="X3177" s="631">
        <v>0</v>
      </c>
      <c r="Y3177" s="592">
        <f t="shared" si="122"/>
        <v>27.151</v>
      </c>
      <c r="Z3177" s="995">
        <v>0</v>
      </c>
      <c r="AA3177" s="631">
        <v>0</v>
      </c>
      <c r="AB3177" s="592">
        <v>341.3</v>
      </c>
      <c r="AC3177" s="592">
        <v>0</v>
      </c>
      <c r="AD3177" s="592">
        <v>0</v>
      </c>
      <c r="AE3177" s="592"/>
      <c r="AF3177" s="631">
        <v>355.1</v>
      </c>
      <c r="AG3177" s="631">
        <v>0</v>
      </c>
      <c r="AH3177" s="631"/>
      <c r="AI3177" s="631"/>
      <c r="AJ3177" s="991">
        <v>0</v>
      </c>
    </row>
    <row r="3178" spans="1:36" x14ac:dyDescent="0.2">
      <c r="A3178" s="988">
        <v>39694</v>
      </c>
      <c r="B3178" s="993">
        <v>22.33</v>
      </c>
      <c r="C3178" s="993"/>
      <c r="D3178" s="592">
        <v>8.4550000000000001</v>
      </c>
      <c r="E3178" s="592"/>
      <c r="F3178" s="592">
        <f t="shared" si="124"/>
        <v>30.784999999999997</v>
      </c>
      <c r="G3178" s="592"/>
      <c r="H3178" s="992">
        <v>22.02</v>
      </c>
      <c r="I3178" s="96">
        <v>11.55</v>
      </c>
      <c r="J3178" s="308"/>
      <c r="K3178" s="789">
        <f t="shared" si="125"/>
        <v>33.57</v>
      </c>
      <c r="L3178" s="789"/>
      <c r="M3178" s="789"/>
      <c r="N3178" s="789"/>
      <c r="O3178" s="789"/>
      <c r="P3178" s="789"/>
      <c r="Q3178" s="789"/>
      <c r="R3178" s="789"/>
      <c r="S3178" s="592">
        <v>0</v>
      </c>
      <c r="T3178" s="990">
        <v>0</v>
      </c>
      <c r="U3178" s="473">
        <v>0</v>
      </c>
      <c r="V3178" s="592">
        <v>0</v>
      </c>
      <c r="W3178" s="631">
        <v>0</v>
      </c>
      <c r="X3178" s="631">
        <v>0</v>
      </c>
      <c r="Y3178" s="592">
        <f t="shared" si="122"/>
        <v>30.784999999999997</v>
      </c>
      <c r="Z3178" s="995">
        <v>0</v>
      </c>
      <c r="AA3178" s="631">
        <v>0</v>
      </c>
      <c r="AB3178" s="592">
        <v>341.3</v>
      </c>
      <c r="AC3178" s="592">
        <v>0</v>
      </c>
      <c r="AD3178" s="592">
        <v>0</v>
      </c>
      <c r="AE3178" s="592"/>
      <c r="AF3178" s="631">
        <v>355</v>
      </c>
      <c r="AG3178" s="631">
        <v>0</v>
      </c>
      <c r="AH3178" s="631"/>
      <c r="AI3178" s="631"/>
      <c r="AJ3178" s="995">
        <v>0</v>
      </c>
    </row>
    <row r="3179" spans="1:36" x14ac:dyDescent="0.2">
      <c r="A3179" s="988">
        <v>39695</v>
      </c>
      <c r="B3179" s="592">
        <v>19.690000000000001</v>
      </c>
      <c r="C3179" s="592"/>
      <c r="D3179" s="592">
        <v>7.0810000000000004</v>
      </c>
      <c r="E3179" s="592"/>
      <c r="F3179" s="592">
        <f t="shared" si="124"/>
        <v>26.771000000000001</v>
      </c>
      <c r="G3179" s="592"/>
      <c r="H3179" s="992">
        <v>19.22</v>
      </c>
      <c r="I3179" s="96">
        <v>9.52</v>
      </c>
      <c r="J3179" s="308"/>
      <c r="K3179" s="789">
        <f t="shared" si="125"/>
        <v>28.74</v>
      </c>
      <c r="L3179" s="789"/>
      <c r="M3179" s="789"/>
      <c r="N3179" s="789"/>
      <c r="O3179" s="789"/>
      <c r="P3179" s="789"/>
      <c r="Q3179" s="789"/>
      <c r="R3179" s="789"/>
      <c r="S3179" s="592">
        <v>0</v>
      </c>
      <c r="T3179" s="990">
        <v>0</v>
      </c>
      <c r="U3179" s="473">
        <v>0</v>
      </c>
      <c r="V3179" s="592">
        <v>0</v>
      </c>
      <c r="W3179" s="631">
        <v>0</v>
      </c>
      <c r="X3179" s="631">
        <v>0</v>
      </c>
      <c r="Y3179" s="592">
        <f t="shared" si="122"/>
        <v>26.771000000000001</v>
      </c>
      <c r="Z3179" s="995">
        <v>0</v>
      </c>
      <c r="AA3179" s="631">
        <v>0</v>
      </c>
      <c r="AB3179" s="631">
        <v>341.2</v>
      </c>
      <c r="AC3179" s="631">
        <v>0</v>
      </c>
      <c r="AD3179" s="631">
        <v>0</v>
      </c>
      <c r="AE3179" s="631"/>
      <c r="AF3179" s="631">
        <v>354.8</v>
      </c>
      <c r="AG3179" s="631">
        <v>0</v>
      </c>
      <c r="AH3179" s="631"/>
      <c r="AI3179" s="631"/>
      <c r="AJ3179" s="991">
        <v>0</v>
      </c>
    </row>
    <row r="3180" spans="1:36" x14ac:dyDescent="0.2">
      <c r="A3180" s="988">
        <v>39696</v>
      </c>
      <c r="B3180" s="592">
        <v>19.899999999999999</v>
      </c>
      <c r="C3180" s="592"/>
      <c r="D3180" s="592">
        <v>6.97</v>
      </c>
      <c r="E3180" s="592"/>
      <c r="F3180" s="592">
        <f t="shared" si="124"/>
        <v>26.869999999999997</v>
      </c>
      <c r="G3180" s="592"/>
      <c r="H3180" s="993">
        <v>17.63</v>
      </c>
      <c r="I3180" s="96">
        <v>8.6</v>
      </c>
      <c r="J3180" s="308"/>
      <c r="K3180" s="789">
        <f t="shared" si="125"/>
        <v>26.229999999999997</v>
      </c>
      <c r="L3180" s="789"/>
      <c r="M3180" s="789"/>
      <c r="N3180" s="789"/>
      <c r="O3180" s="789"/>
      <c r="P3180" s="789"/>
      <c r="Q3180" s="789"/>
      <c r="R3180" s="789"/>
      <c r="S3180" s="592">
        <v>0</v>
      </c>
      <c r="T3180" s="990">
        <v>0</v>
      </c>
      <c r="U3180" s="473">
        <v>0</v>
      </c>
      <c r="V3180" s="592">
        <v>0</v>
      </c>
      <c r="W3180" s="631">
        <v>0</v>
      </c>
      <c r="X3180" s="631">
        <v>0</v>
      </c>
      <c r="Y3180" s="592">
        <f t="shared" si="122"/>
        <v>26.869999999999997</v>
      </c>
      <c r="Z3180" s="995">
        <v>0</v>
      </c>
      <c r="AA3180" s="631">
        <v>0</v>
      </c>
      <c r="AB3180" s="631">
        <v>341.4</v>
      </c>
      <c r="AC3180" s="631">
        <v>2.76</v>
      </c>
      <c r="AD3180" s="631">
        <v>0</v>
      </c>
      <c r="AE3180" s="631"/>
      <c r="AF3180" s="631">
        <v>354.2</v>
      </c>
      <c r="AG3180" s="631">
        <v>1.61</v>
      </c>
      <c r="AH3180" s="631"/>
      <c r="AI3180" s="631"/>
      <c r="AJ3180" s="991">
        <v>0</v>
      </c>
    </row>
    <row r="3181" spans="1:36" x14ac:dyDescent="0.2">
      <c r="A3181" s="988">
        <v>39697</v>
      </c>
      <c r="B3181" s="592">
        <v>20.29</v>
      </c>
      <c r="C3181" s="592"/>
      <c r="D3181" s="592">
        <v>6.7510000000000003</v>
      </c>
      <c r="E3181" s="592"/>
      <c r="F3181" s="592">
        <f t="shared" si="124"/>
        <v>27.041</v>
      </c>
      <c r="G3181" s="592"/>
      <c r="H3181" s="993">
        <v>17.82</v>
      </c>
      <c r="I3181" s="96">
        <v>9.01</v>
      </c>
      <c r="J3181" s="308"/>
      <c r="K3181" s="789">
        <f t="shared" si="125"/>
        <v>26.83</v>
      </c>
      <c r="L3181" s="789"/>
      <c r="M3181" s="789"/>
      <c r="N3181" s="789"/>
      <c r="O3181" s="789"/>
      <c r="P3181" s="789"/>
      <c r="Q3181" s="789"/>
      <c r="R3181" s="789"/>
      <c r="S3181" s="592">
        <v>0</v>
      </c>
      <c r="T3181" s="990">
        <v>0</v>
      </c>
      <c r="U3181" s="473">
        <v>0</v>
      </c>
      <c r="V3181" s="592">
        <v>0</v>
      </c>
      <c r="W3181" s="631">
        <v>0</v>
      </c>
      <c r="X3181" s="631">
        <v>0</v>
      </c>
      <c r="Y3181" s="592">
        <f t="shared" ref="Y3181:Y3244" si="126">+F3181-S3181-T3181-U3181-V3181+W3181</f>
        <v>27.041</v>
      </c>
      <c r="Z3181" s="995">
        <v>0</v>
      </c>
      <c r="AA3181" s="631">
        <v>0</v>
      </c>
      <c r="AB3181" s="592">
        <v>343.1</v>
      </c>
      <c r="AC3181" s="592">
        <v>0.63</v>
      </c>
      <c r="AD3181" s="592">
        <v>0</v>
      </c>
      <c r="AE3181" s="592"/>
      <c r="AF3181" s="592">
        <v>354.3</v>
      </c>
      <c r="AG3181" s="592">
        <v>0</v>
      </c>
      <c r="AH3181" s="592"/>
      <c r="AI3181" s="592"/>
      <c r="AJ3181" s="991">
        <v>0</v>
      </c>
    </row>
    <row r="3182" spans="1:36" x14ac:dyDescent="0.2">
      <c r="A3182" s="988">
        <v>39698</v>
      </c>
      <c r="B3182" s="592">
        <v>20.61</v>
      </c>
      <c r="C3182" s="592"/>
      <c r="D3182" s="592">
        <v>6.9610000000000003</v>
      </c>
      <c r="E3182" s="592"/>
      <c r="F3182" s="592">
        <f t="shared" si="124"/>
        <v>27.570999999999998</v>
      </c>
      <c r="G3182" s="592"/>
      <c r="H3182" s="993">
        <v>21.3</v>
      </c>
      <c r="I3182" s="96">
        <v>9.2899999999999991</v>
      </c>
      <c r="J3182" s="308"/>
      <c r="K3182" s="789">
        <f t="shared" si="125"/>
        <v>30.59</v>
      </c>
      <c r="L3182" s="789"/>
      <c r="M3182" s="789"/>
      <c r="N3182" s="789"/>
      <c r="O3182" s="789"/>
      <c r="P3182" s="789"/>
      <c r="Q3182" s="789"/>
      <c r="R3182" s="789"/>
      <c r="S3182" s="592">
        <v>0</v>
      </c>
      <c r="T3182" s="990">
        <v>0</v>
      </c>
      <c r="U3182" s="473">
        <v>0</v>
      </c>
      <c r="V3182" s="592">
        <v>0</v>
      </c>
      <c r="W3182" s="631">
        <v>0</v>
      </c>
      <c r="X3182" s="631">
        <v>0</v>
      </c>
      <c r="Y3182" s="592">
        <f t="shared" si="126"/>
        <v>27.570999999999998</v>
      </c>
      <c r="Z3182" s="995">
        <v>0</v>
      </c>
      <c r="AA3182" s="631">
        <v>0</v>
      </c>
      <c r="AB3182" s="592">
        <v>341.7</v>
      </c>
      <c r="AC3182" s="592">
        <v>0</v>
      </c>
      <c r="AD3182" s="592">
        <v>0</v>
      </c>
      <c r="AE3182" s="592"/>
      <c r="AF3182" s="592">
        <v>354.8</v>
      </c>
      <c r="AG3182" s="592">
        <v>0</v>
      </c>
      <c r="AH3182" s="592"/>
      <c r="AI3182" s="592"/>
      <c r="AJ3182" s="991">
        <v>0</v>
      </c>
    </row>
    <row r="3183" spans="1:36" x14ac:dyDescent="0.2">
      <c r="A3183" s="988">
        <v>39699</v>
      </c>
      <c r="B3183" s="631">
        <v>18.989999999999998</v>
      </c>
      <c r="C3183" s="631"/>
      <c r="D3183" s="592">
        <v>6.5860000000000003</v>
      </c>
      <c r="E3183" s="592"/>
      <c r="F3183" s="592">
        <f t="shared" si="124"/>
        <v>25.576000000000001</v>
      </c>
      <c r="G3183" s="592"/>
      <c r="H3183" s="993">
        <v>19.649999999999999</v>
      </c>
      <c r="I3183" s="96">
        <v>9.07</v>
      </c>
      <c r="J3183" s="308"/>
      <c r="K3183" s="789">
        <f t="shared" si="125"/>
        <v>28.72</v>
      </c>
      <c r="L3183" s="789"/>
      <c r="M3183" s="789"/>
      <c r="N3183" s="789"/>
      <c r="O3183" s="789"/>
      <c r="P3183" s="789"/>
      <c r="Q3183" s="789"/>
      <c r="R3183" s="789"/>
      <c r="S3183" s="592">
        <v>0</v>
      </c>
      <c r="T3183" s="990">
        <v>0</v>
      </c>
      <c r="U3183" s="473">
        <v>0</v>
      </c>
      <c r="V3183" s="592">
        <v>0</v>
      </c>
      <c r="W3183" s="631">
        <v>0</v>
      </c>
      <c r="X3183" s="631">
        <v>0</v>
      </c>
      <c r="Y3183" s="592">
        <f t="shared" si="126"/>
        <v>25.576000000000001</v>
      </c>
      <c r="Z3183" s="995">
        <v>0</v>
      </c>
      <c r="AA3183" s="631">
        <v>0</v>
      </c>
      <c r="AB3183" s="592">
        <v>341.5</v>
      </c>
      <c r="AC3183" s="592">
        <v>0</v>
      </c>
      <c r="AD3183" s="592">
        <v>0</v>
      </c>
      <c r="AE3183" s="592"/>
      <c r="AF3183" s="592">
        <v>355</v>
      </c>
      <c r="AG3183" s="592">
        <v>0</v>
      </c>
      <c r="AH3183" s="592"/>
      <c r="AI3183" s="592"/>
      <c r="AJ3183" s="991">
        <v>0</v>
      </c>
    </row>
    <row r="3184" spans="1:36" x14ac:dyDescent="0.2">
      <c r="A3184" s="988">
        <v>39700</v>
      </c>
      <c r="B3184" s="592">
        <v>20.28</v>
      </c>
      <c r="C3184" s="592"/>
      <c r="D3184" s="592">
        <v>6.78</v>
      </c>
      <c r="E3184" s="592"/>
      <c r="F3184" s="592">
        <f t="shared" si="124"/>
        <v>27.060000000000002</v>
      </c>
      <c r="G3184" s="592"/>
      <c r="H3184" s="993">
        <v>18.53</v>
      </c>
      <c r="I3184" s="96">
        <v>9.18</v>
      </c>
      <c r="J3184" s="308"/>
      <c r="K3184" s="789">
        <f t="shared" si="125"/>
        <v>27.71</v>
      </c>
      <c r="L3184" s="789"/>
      <c r="M3184" s="789"/>
      <c r="N3184" s="789"/>
      <c r="O3184" s="789"/>
      <c r="P3184" s="789"/>
      <c r="Q3184" s="789"/>
      <c r="R3184" s="789"/>
      <c r="S3184" s="592">
        <v>0</v>
      </c>
      <c r="T3184" s="990">
        <v>0</v>
      </c>
      <c r="U3184" s="473">
        <v>0</v>
      </c>
      <c r="V3184" s="592">
        <v>0</v>
      </c>
      <c r="W3184" s="631">
        <v>0</v>
      </c>
      <c r="X3184" s="631">
        <v>0</v>
      </c>
      <c r="Y3184" s="592">
        <f t="shared" si="126"/>
        <v>27.060000000000002</v>
      </c>
      <c r="Z3184" s="995">
        <v>0</v>
      </c>
      <c r="AA3184" s="631">
        <v>0</v>
      </c>
      <c r="AB3184" s="592">
        <v>341.4</v>
      </c>
      <c r="AC3184" s="592">
        <v>0.02</v>
      </c>
      <c r="AD3184" s="592">
        <v>0</v>
      </c>
      <c r="AE3184" s="592"/>
      <c r="AF3184" s="592">
        <v>355.1</v>
      </c>
      <c r="AG3184" s="592">
        <v>0</v>
      </c>
      <c r="AH3184" s="592"/>
      <c r="AI3184" s="592"/>
      <c r="AJ3184" s="991">
        <v>0</v>
      </c>
    </row>
    <row r="3185" spans="1:39" x14ac:dyDescent="0.2">
      <c r="A3185" s="988">
        <v>39701</v>
      </c>
      <c r="B3185" s="592">
        <v>19.940000000000001</v>
      </c>
      <c r="C3185" s="592"/>
      <c r="D3185" s="631">
        <v>8.2639999999999993</v>
      </c>
      <c r="E3185" s="631"/>
      <c r="F3185" s="592">
        <f t="shared" si="124"/>
        <v>28.204000000000001</v>
      </c>
      <c r="G3185" s="592"/>
      <c r="H3185" s="993">
        <v>20.2</v>
      </c>
      <c r="I3185" s="96">
        <v>11.34</v>
      </c>
      <c r="J3185" s="308"/>
      <c r="K3185" s="789">
        <f t="shared" si="125"/>
        <v>31.54</v>
      </c>
      <c r="L3185" s="789"/>
      <c r="M3185" s="789"/>
      <c r="N3185" s="789"/>
      <c r="O3185" s="789"/>
      <c r="P3185" s="789"/>
      <c r="Q3185" s="789"/>
      <c r="R3185" s="789"/>
      <c r="S3185" s="592">
        <v>0</v>
      </c>
      <c r="T3185" s="990">
        <v>0</v>
      </c>
      <c r="U3185" s="473">
        <v>0</v>
      </c>
      <c r="V3185" s="592">
        <v>0</v>
      </c>
      <c r="W3185" s="631">
        <v>0</v>
      </c>
      <c r="X3185" s="631">
        <v>0</v>
      </c>
      <c r="Y3185" s="592">
        <f t="shared" si="126"/>
        <v>28.204000000000001</v>
      </c>
      <c r="Z3185" s="995">
        <v>0</v>
      </c>
      <c r="AA3185" s="631">
        <v>0</v>
      </c>
      <c r="AB3185" s="631">
        <v>341.5</v>
      </c>
      <c r="AC3185" s="631">
        <v>0.27</v>
      </c>
      <c r="AD3185" s="631">
        <v>0</v>
      </c>
      <c r="AE3185" s="631"/>
      <c r="AF3185" s="592">
        <v>355</v>
      </c>
      <c r="AG3185" s="592">
        <v>0.25</v>
      </c>
      <c r="AH3185" s="592"/>
      <c r="AI3185" s="592"/>
      <c r="AJ3185" s="991">
        <v>0</v>
      </c>
    </row>
    <row r="3186" spans="1:39" x14ac:dyDescent="0.2">
      <c r="A3186" s="988">
        <v>39702</v>
      </c>
      <c r="B3186" s="592">
        <v>19.03</v>
      </c>
      <c r="C3186" s="592"/>
      <c r="D3186" s="592">
        <v>6.3289999999999997</v>
      </c>
      <c r="E3186" s="592"/>
      <c r="F3186" s="592">
        <f t="shared" si="124"/>
        <v>25.359000000000002</v>
      </c>
      <c r="G3186" s="592"/>
      <c r="H3186" s="993">
        <v>17.739999999999998</v>
      </c>
      <c r="I3186" s="96">
        <v>8.7100000000000009</v>
      </c>
      <c r="J3186" s="308"/>
      <c r="K3186" s="789">
        <f t="shared" si="125"/>
        <v>26.45</v>
      </c>
      <c r="L3186" s="789"/>
      <c r="M3186" s="789"/>
      <c r="N3186" s="789"/>
      <c r="O3186" s="789"/>
      <c r="P3186" s="789"/>
      <c r="Q3186" s="789"/>
      <c r="R3186" s="789"/>
      <c r="S3186" s="592">
        <v>0</v>
      </c>
      <c r="T3186" s="990">
        <v>0</v>
      </c>
      <c r="U3186" s="473">
        <v>0</v>
      </c>
      <c r="V3186" s="592">
        <v>0</v>
      </c>
      <c r="W3186" s="631">
        <v>0</v>
      </c>
      <c r="X3186" s="631">
        <v>0</v>
      </c>
      <c r="Y3186" s="592">
        <f t="shared" si="126"/>
        <v>25.359000000000002</v>
      </c>
      <c r="Z3186" s="995">
        <v>0</v>
      </c>
      <c r="AA3186" s="631">
        <v>0</v>
      </c>
      <c r="AB3186" s="592">
        <v>341.5</v>
      </c>
      <c r="AC3186" s="592">
        <v>0.27</v>
      </c>
      <c r="AD3186" s="592">
        <v>0</v>
      </c>
      <c r="AE3186" s="592"/>
      <c r="AF3186" s="592">
        <v>355.1</v>
      </c>
      <c r="AG3186" s="592">
        <v>0</v>
      </c>
      <c r="AH3186" s="592"/>
      <c r="AI3186" s="592"/>
      <c r="AJ3186" s="991">
        <v>0</v>
      </c>
    </row>
    <row r="3187" spans="1:39" x14ac:dyDescent="0.2">
      <c r="A3187" s="988">
        <v>39703</v>
      </c>
      <c r="B3187" s="592">
        <v>18.79</v>
      </c>
      <c r="C3187" s="592"/>
      <c r="D3187" s="592">
        <v>6.1740000000000004</v>
      </c>
      <c r="E3187" s="592"/>
      <c r="F3187" s="592">
        <f t="shared" si="124"/>
        <v>24.963999999999999</v>
      </c>
      <c r="G3187" s="592"/>
      <c r="H3187" s="993">
        <v>18.66</v>
      </c>
      <c r="I3187" s="96">
        <v>8.99</v>
      </c>
      <c r="J3187" s="308"/>
      <c r="K3187" s="789">
        <f t="shared" si="125"/>
        <v>27.65</v>
      </c>
      <c r="L3187" s="789"/>
      <c r="M3187" s="789"/>
      <c r="N3187" s="789"/>
      <c r="O3187" s="789"/>
      <c r="P3187" s="789"/>
      <c r="Q3187" s="789"/>
      <c r="R3187" s="789"/>
      <c r="S3187" s="592">
        <v>0</v>
      </c>
      <c r="T3187" s="990">
        <v>0</v>
      </c>
      <c r="U3187" s="473">
        <v>0</v>
      </c>
      <c r="V3187" s="592">
        <v>0</v>
      </c>
      <c r="W3187" s="631">
        <v>0</v>
      </c>
      <c r="X3187" s="631">
        <v>0</v>
      </c>
      <c r="Y3187" s="592">
        <f t="shared" si="126"/>
        <v>24.963999999999999</v>
      </c>
      <c r="Z3187" s="995">
        <v>0</v>
      </c>
      <c r="AA3187" s="631">
        <v>0</v>
      </c>
      <c r="AB3187" s="592">
        <v>341.5</v>
      </c>
      <c r="AC3187" s="592">
        <v>0</v>
      </c>
      <c r="AD3187" s="592">
        <v>0</v>
      </c>
      <c r="AE3187" s="592"/>
      <c r="AF3187" s="592">
        <v>355.1</v>
      </c>
      <c r="AG3187" s="592">
        <v>0</v>
      </c>
      <c r="AH3187" s="592"/>
      <c r="AI3187" s="592"/>
      <c r="AJ3187" s="991">
        <v>0</v>
      </c>
    </row>
    <row r="3188" spans="1:39" x14ac:dyDescent="0.2">
      <c r="A3188" s="988">
        <v>39704</v>
      </c>
      <c r="B3188" s="592">
        <v>18.79</v>
      </c>
      <c r="C3188" s="592"/>
      <c r="D3188" s="592">
        <v>8.3640000000000008</v>
      </c>
      <c r="E3188" s="592"/>
      <c r="F3188" s="592">
        <f t="shared" si="124"/>
        <v>27.154</v>
      </c>
      <c r="G3188" s="592"/>
      <c r="H3188" s="993">
        <v>19.420000000000002</v>
      </c>
      <c r="I3188" s="96">
        <v>11.77</v>
      </c>
      <c r="J3188" s="308"/>
      <c r="K3188" s="789">
        <f t="shared" si="125"/>
        <v>31.19</v>
      </c>
      <c r="L3188" s="789"/>
      <c r="M3188" s="789"/>
      <c r="N3188" s="789"/>
      <c r="O3188" s="789"/>
      <c r="P3188" s="789"/>
      <c r="Q3188" s="789"/>
      <c r="R3188" s="789"/>
      <c r="S3188" s="592">
        <v>0</v>
      </c>
      <c r="T3188" s="990">
        <v>0</v>
      </c>
      <c r="U3188" s="473">
        <v>0</v>
      </c>
      <c r="V3188" s="592">
        <v>0</v>
      </c>
      <c r="W3188" s="631">
        <v>0</v>
      </c>
      <c r="X3188" s="631">
        <v>0</v>
      </c>
      <c r="Y3188" s="592">
        <f t="shared" si="126"/>
        <v>27.154</v>
      </c>
      <c r="Z3188" s="995">
        <v>0</v>
      </c>
      <c r="AA3188" s="631">
        <v>0</v>
      </c>
      <c r="AB3188" s="631">
        <v>341.4</v>
      </c>
      <c r="AC3188" s="631">
        <v>0</v>
      </c>
      <c r="AD3188" s="631">
        <v>0</v>
      </c>
      <c r="AE3188" s="631"/>
      <c r="AF3188" s="592">
        <v>355.05</v>
      </c>
      <c r="AG3188" s="592">
        <v>0</v>
      </c>
      <c r="AH3188" s="592"/>
      <c r="AI3188" s="592"/>
      <c r="AJ3188" s="991">
        <v>0</v>
      </c>
    </row>
    <row r="3189" spans="1:39" x14ac:dyDescent="0.2">
      <c r="A3189" s="988">
        <v>39705</v>
      </c>
      <c r="B3189" s="592">
        <v>17.77</v>
      </c>
      <c r="C3189" s="592"/>
      <c r="D3189" s="592">
        <v>8.9749999999999996</v>
      </c>
      <c r="E3189" s="592"/>
      <c r="F3189" s="592">
        <f t="shared" si="124"/>
        <v>26.744999999999997</v>
      </c>
      <c r="G3189" s="592"/>
      <c r="H3189" s="993">
        <v>19.149999999999999</v>
      </c>
      <c r="I3189" s="96">
        <v>12.27</v>
      </c>
      <c r="J3189" s="308"/>
      <c r="K3189" s="789">
        <f t="shared" si="125"/>
        <v>31.419999999999998</v>
      </c>
      <c r="L3189" s="789"/>
      <c r="M3189" s="789"/>
      <c r="N3189" s="789"/>
      <c r="O3189" s="789"/>
      <c r="P3189" s="789"/>
      <c r="Q3189" s="789"/>
      <c r="R3189" s="789"/>
      <c r="S3189" s="592">
        <v>0</v>
      </c>
      <c r="T3189" s="990">
        <v>0</v>
      </c>
      <c r="U3189" s="473">
        <v>0</v>
      </c>
      <c r="V3189" s="592">
        <v>0</v>
      </c>
      <c r="W3189" s="631">
        <v>0</v>
      </c>
      <c r="X3189" s="631">
        <v>0</v>
      </c>
      <c r="Y3189" s="592">
        <f t="shared" si="126"/>
        <v>26.744999999999997</v>
      </c>
      <c r="Z3189" s="995">
        <v>0</v>
      </c>
      <c r="AA3189" s="631">
        <v>0</v>
      </c>
      <c r="AB3189" s="592">
        <v>341.4</v>
      </c>
      <c r="AC3189" s="592">
        <v>0</v>
      </c>
      <c r="AD3189" s="592">
        <v>0</v>
      </c>
      <c r="AE3189" s="592"/>
      <c r="AF3189" s="592">
        <v>354.9</v>
      </c>
      <c r="AG3189" s="592">
        <v>0</v>
      </c>
      <c r="AH3189" s="592"/>
      <c r="AI3189" s="592"/>
      <c r="AJ3189" s="991">
        <v>0</v>
      </c>
    </row>
    <row r="3190" spans="1:39" x14ac:dyDescent="0.2">
      <c r="A3190" s="988">
        <v>39706</v>
      </c>
      <c r="B3190" s="592">
        <v>16.899999999999999</v>
      </c>
      <c r="C3190" s="592"/>
      <c r="D3190" s="592">
        <v>8.8819999999999997</v>
      </c>
      <c r="E3190" s="592"/>
      <c r="F3190" s="592">
        <f t="shared" si="124"/>
        <v>25.781999999999996</v>
      </c>
      <c r="G3190" s="592"/>
      <c r="H3190" s="993">
        <v>18.91</v>
      </c>
      <c r="I3190" s="96">
        <v>11.48</v>
      </c>
      <c r="J3190" s="308"/>
      <c r="K3190" s="789">
        <f t="shared" si="125"/>
        <v>30.39</v>
      </c>
      <c r="L3190" s="789"/>
      <c r="M3190" s="789"/>
      <c r="N3190" s="789"/>
      <c r="O3190" s="789"/>
      <c r="P3190" s="789"/>
      <c r="Q3190" s="789"/>
      <c r="R3190" s="789"/>
      <c r="S3190" s="592">
        <v>0</v>
      </c>
      <c r="T3190" s="990">
        <v>0</v>
      </c>
      <c r="U3190" s="473">
        <v>0</v>
      </c>
      <c r="V3190" s="592">
        <v>0</v>
      </c>
      <c r="W3190" s="631">
        <v>0</v>
      </c>
      <c r="X3190" s="631">
        <v>0</v>
      </c>
      <c r="Y3190" s="592">
        <f t="shared" si="126"/>
        <v>25.781999999999996</v>
      </c>
      <c r="Z3190" s="995">
        <v>0</v>
      </c>
      <c r="AA3190" s="631">
        <v>0</v>
      </c>
      <c r="AB3190" s="592">
        <v>341.3</v>
      </c>
      <c r="AC3190" s="592">
        <v>0</v>
      </c>
      <c r="AD3190" s="592">
        <v>0</v>
      </c>
      <c r="AE3190" s="592"/>
      <c r="AF3190" s="592">
        <v>354.8</v>
      </c>
      <c r="AG3190" s="592">
        <v>0</v>
      </c>
      <c r="AH3190" s="592"/>
      <c r="AI3190" s="592"/>
      <c r="AJ3190" s="991">
        <v>0</v>
      </c>
    </row>
    <row r="3191" spans="1:39" x14ac:dyDescent="0.2">
      <c r="A3191" s="988">
        <v>39707</v>
      </c>
      <c r="B3191" s="592">
        <v>18.88</v>
      </c>
      <c r="C3191" s="592"/>
      <c r="D3191" s="592">
        <v>6.77</v>
      </c>
      <c r="E3191" s="592"/>
      <c r="F3191" s="592">
        <f t="shared" si="124"/>
        <v>25.65</v>
      </c>
      <c r="G3191" s="592"/>
      <c r="H3191" s="993">
        <v>18.5</v>
      </c>
      <c r="I3191" s="96">
        <v>9.99</v>
      </c>
      <c r="J3191" s="308"/>
      <c r="K3191" s="789">
        <f t="shared" si="125"/>
        <v>28.490000000000002</v>
      </c>
      <c r="L3191" s="789"/>
      <c r="M3191" s="789"/>
      <c r="N3191" s="789"/>
      <c r="O3191" s="789"/>
      <c r="P3191" s="789"/>
      <c r="Q3191" s="789"/>
      <c r="R3191" s="789"/>
      <c r="S3191" s="592">
        <v>0</v>
      </c>
      <c r="T3191" s="990">
        <v>0</v>
      </c>
      <c r="U3191" s="473">
        <v>0</v>
      </c>
      <c r="V3191" s="592">
        <v>0</v>
      </c>
      <c r="W3191" s="631">
        <v>0</v>
      </c>
      <c r="X3191" s="631">
        <v>0</v>
      </c>
      <c r="Y3191" s="592">
        <f t="shared" si="126"/>
        <v>25.65</v>
      </c>
      <c r="Z3191" s="995">
        <v>0</v>
      </c>
      <c r="AA3191" s="631">
        <v>0</v>
      </c>
      <c r="AB3191" s="592">
        <v>341.4</v>
      </c>
      <c r="AC3191" s="592">
        <v>0.47</v>
      </c>
      <c r="AD3191" s="592">
        <v>0</v>
      </c>
      <c r="AE3191" s="592"/>
      <c r="AF3191" s="631">
        <v>354.8</v>
      </c>
      <c r="AG3191" s="631">
        <v>1.01</v>
      </c>
      <c r="AH3191" s="631"/>
      <c r="AI3191" s="631"/>
      <c r="AJ3191" s="991">
        <v>0</v>
      </c>
    </row>
    <row r="3192" spans="1:39" x14ac:dyDescent="0.2">
      <c r="A3192" s="988">
        <v>39708</v>
      </c>
      <c r="B3192" s="592">
        <v>19.690000000000001</v>
      </c>
      <c r="C3192" s="592"/>
      <c r="D3192" s="592">
        <v>7.1349999999999998</v>
      </c>
      <c r="E3192" s="592"/>
      <c r="F3192" s="592">
        <f t="shared" si="124"/>
        <v>26.825000000000003</v>
      </c>
      <c r="G3192" s="592"/>
      <c r="H3192" s="993">
        <v>19.850000000000001</v>
      </c>
      <c r="I3192" s="96">
        <v>9.75</v>
      </c>
      <c r="J3192" s="308"/>
      <c r="K3192" s="789">
        <f t="shared" si="125"/>
        <v>29.6</v>
      </c>
      <c r="L3192" s="789"/>
      <c r="M3192" s="789"/>
      <c r="N3192" s="789"/>
      <c r="O3192" s="789"/>
      <c r="P3192" s="789"/>
      <c r="Q3192" s="789"/>
      <c r="R3192" s="789"/>
      <c r="S3192" s="592">
        <v>0</v>
      </c>
      <c r="T3192" s="990">
        <v>0</v>
      </c>
      <c r="U3192" s="473">
        <v>0</v>
      </c>
      <c r="V3192" s="592">
        <v>0</v>
      </c>
      <c r="W3192" s="631">
        <v>0</v>
      </c>
      <c r="X3192" s="631">
        <v>0</v>
      </c>
      <c r="Y3192" s="592">
        <f t="shared" si="126"/>
        <v>26.825000000000003</v>
      </c>
      <c r="Z3192" s="995">
        <v>0</v>
      </c>
      <c r="AA3192" s="631">
        <v>0</v>
      </c>
      <c r="AB3192" s="592">
        <v>341.4</v>
      </c>
      <c r="AC3192" s="592">
        <v>0</v>
      </c>
      <c r="AD3192" s="592">
        <v>0</v>
      </c>
      <c r="AE3192" s="592"/>
      <c r="AF3192" s="592">
        <v>354.8</v>
      </c>
      <c r="AG3192" s="592">
        <v>0</v>
      </c>
      <c r="AH3192" s="592"/>
      <c r="AI3192" s="592"/>
      <c r="AJ3192" s="991">
        <v>0</v>
      </c>
    </row>
    <row r="3193" spans="1:39" x14ac:dyDescent="0.2">
      <c r="A3193" s="988">
        <v>39709</v>
      </c>
      <c r="B3193" s="592">
        <v>19.190000000000001</v>
      </c>
      <c r="C3193" s="592"/>
      <c r="D3193" s="592">
        <v>5.7679999999999998</v>
      </c>
      <c r="E3193" s="592"/>
      <c r="F3193" s="592">
        <f t="shared" si="124"/>
        <v>24.958000000000002</v>
      </c>
      <c r="G3193" s="592"/>
      <c r="H3193" s="993">
        <v>19.05</v>
      </c>
      <c r="I3193" s="96">
        <v>9.86</v>
      </c>
      <c r="J3193" s="308"/>
      <c r="K3193" s="789">
        <f t="shared" si="125"/>
        <v>28.91</v>
      </c>
      <c r="L3193" s="789"/>
      <c r="M3193" s="789"/>
      <c r="N3193" s="789"/>
      <c r="O3193" s="789"/>
      <c r="P3193" s="789"/>
      <c r="Q3193" s="789"/>
      <c r="R3193" s="789"/>
      <c r="S3193" s="592">
        <v>0</v>
      </c>
      <c r="T3193" s="990">
        <v>0</v>
      </c>
      <c r="U3193" s="473">
        <v>0</v>
      </c>
      <c r="V3193" s="592">
        <v>0</v>
      </c>
      <c r="W3193" s="631">
        <v>0</v>
      </c>
      <c r="X3193" s="631">
        <v>0</v>
      </c>
      <c r="Y3193" s="592">
        <f t="shared" si="126"/>
        <v>24.958000000000002</v>
      </c>
      <c r="Z3193" s="995">
        <v>0</v>
      </c>
      <c r="AA3193" s="631">
        <v>0</v>
      </c>
      <c r="AB3193" s="592">
        <v>341.4</v>
      </c>
      <c r="AC3193" s="592">
        <v>0</v>
      </c>
      <c r="AD3193" s="592">
        <v>0</v>
      </c>
      <c r="AE3193" s="592"/>
      <c r="AF3193" s="592">
        <v>354.7</v>
      </c>
      <c r="AG3193" s="592">
        <v>0</v>
      </c>
      <c r="AH3193" s="592"/>
      <c r="AI3193" s="592"/>
      <c r="AJ3193" s="991">
        <v>0</v>
      </c>
    </row>
    <row r="3194" spans="1:39" x14ac:dyDescent="0.2">
      <c r="A3194" s="988">
        <v>39710</v>
      </c>
      <c r="B3194" s="592">
        <v>18.8</v>
      </c>
      <c r="C3194" s="592"/>
      <c r="D3194" s="592">
        <v>4.4630000000000001</v>
      </c>
      <c r="E3194" s="592"/>
      <c r="F3194" s="592">
        <f t="shared" si="124"/>
        <v>23.263000000000002</v>
      </c>
      <c r="G3194" s="592"/>
      <c r="H3194" s="993">
        <v>19.5</v>
      </c>
      <c r="I3194" s="96">
        <v>9.42</v>
      </c>
      <c r="J3194" s="308"/>
      <c r="K3194" s="789">
        <f t="shared" si="125"/>
        <v>28.92</v>
      </c>
      <c r="L3194" s="789"/>
      <c r="M3194" s="789"/>
      <c r="N3194" s="789"/>
      <c r="O3194" s="789"/>
      <c r="P3194" s="789"/>
      <c r="Q3194" s="789"/>
      <c r="R3194" s="789"/>
      <c r="S3194" s="592">
        <v>0</v>
      </c>
      <c r="T3194" s="990">
        <v>0</v>
      </c>
      <c r="U3194" s="473">
        <v>0</v>
      </c>
      <c r="V3194" s="592">
        <v>0</v>
      </c>
      <c r="W3194" s="631">
        <v>0</v>
      </c>
      <c r="X3194" s="631">
        <v>0</v>
      </c>
      <c r="Y3194" s="592">
        <f t="shared" si="126"/>
        <v>23.263000000000002</v>
      </c>
      <c r="Z3194" s="995">
        <v>0</v>
      </c>
      <c r="AA3194" s="631">
        <v>0</v>
      </c>
      <c r="AB3194" s="592">
        <v>341.3</v>
      </c>
      <c r="AC3194" s="592">
        <v>0</v>
      </c>
      <c r="AD3194" s="592">
        <v>0</v>
      </c>
      <c r="AE3194" s="592"/>
      <c r="AF3194" s="631">
        <v>354.7</v>
      </c>
      <c r="AG3194" s="631">
        <v>0</v>
      </c>
      <c r="AH3194" s="631"/>
      <c r="AI3194" s="631"/>
      <c r="AJ3194" s="991">
        <v>0</v>
      </c>
    </row>
    <row r="3195" spans="1:39" x14ac:dyDescent="0.2">
      <c r="A3195" s="988">
        <v>39711</v>
      </c>
      <c r="B3195" s="592">
        <v>18.04</v>
      </c>
      <c r="C3195" s="592"/>
      <c r="D3195" s="592">
        <v>4.1100000000000003</v>
      </c>
      <c r="E3195" s="592"/>
      <c r="F3195" s="592">
        <f t="shared" si="124"/>
        <v>22.15</v>
      </c>
      <c r="G3195" s="592"/>
      <c r="H3195" s="993">
        <v>17.7</v>
      </c>
      <c r="I3195" s="96">
        <v>9.8699999999999992</v>
      </c>
      <c r="J3195" s="308"/>
      <c r="K3195" s="789">
        <f t="shared" si="125"/>
        <v>27.57</v>
      </c>
      <c r="L3195" s="789"/>
      <c r="M3195" s="789"/>
      <c r="N3195" s="789"/>
      <c r="O3195" s="789"/>
      <c r="P3195" s="789"/>
      <c r="Q3195" s="789"/>
      <c r="R3195" s="789"/>
      <c r="S3195" s="592">
        <v>0</v>
      </c>
      <c r="T3195" s="990">
        <v>0</v>
      </c>
      <c r="U3195" s="473">
        <v>0</v>
      </c>
      <c r="V3195" s="592">
        <v>0</v>
      </c>
      <c r="W3195" s="631">
        <v>0</v>
      </c>
      <c r="X3195" s="907">
        <v>0</v>
      </c>
      <c r="Y3195" s="592">
        <f t="shared" si="126"/>
        <v>22.15</v>
      </c>
      <c r="Z3195" s="995">
        <v>0</v>
      </c>
      <c r="AA3195" s="631">
        <v>0</v>
      </c>
      <c r="AB3195" s="592">
        <v>341.3</v>
      </c>
      <c r="AC3195" s="592">
        <v>0</v>
      </c>
      <c r="AD3195" s="592">
        <v>0</v>
      </c>
      <c r="AE3195" s="592"/>
      <c r="AF3195" s="631">
        <v>354.6</v>
      </c>
      <c r="AG3195" s="631">
        <v>0</v>
      </c>
      <c r="AH3195" s="631"/>
      <c r="AI3195" s="631"/>
      <c r="AJ3195" s="991">
        <v>0</v>
      </c>
    </row>
    <row r="3196" spans="1:39" x14ac:dyDescent="0.2">
      <c r="A3196" s="988">
        <v>39712</v>
      </c>
      <c r="B3196" s="592">
        <v>17.04</v>
      </c>
      <c r="C3196" s="592"/>
      <c r="D3196" s="592">
        <v>3.4929999999999999</v>
      </c>
      <c r="E3196" s="592"/>
      <c r="F3196" s="592">
        <f t="shared" si="124"/>
        <v>20.532999999999998</v>
      </c>
      <c r="G3196" s="592"/>
      <c r="H3196" s="993">
        <v>18.079999999999998</v>
      </c>
      <c r="I3196" s="96">
        <v>9.23</v>
      </c>
      <c r="J3196" s="308"/>
      <c r="K3196" s="789">
        <f t="shared" si="125"/>
        <v>27.31</v>
      </c>
      <c r="L3196" s="789"/>
      <c r="M3196" s="789"/>
      <c r="N3196" s="789"/>
      <c r="O3196" s="789"/>
      <c r="P3196" s="789"/>
      <c r="Q3196" s="789"/>
      <c r="R3196" s="789"/>
      <c r="S3196" s="592">
        <v>0</v>
      </c>
      <c r="T3196" s="990">
        <v>0</v>
      </c>
      <c r="U3196" s="473">
        <v>0</v>
      </c>
      <c r="V3196" s="592">
        <v>0</v>
      </c>
      <c r="W3196" s="631">
        <v>0</v>
      </c>
      <c r="X3196" s="631">
        <v>0</v>
      </c>
      <c r="Y3196" s="592">
        <f t="shared" si="126"/>
        <v>20.532999999999998</v>
      </c>
      <c r="Z3196" s="995">
        <v>0</v>
      </c>
      <c r="AA3196" s="631">
        <v>0</v>
      </c>
      <c r="AB3196" s="592">
        <v>341.4</v>
      </c>
      <c r="AC3196" s="592">
        <v>0</v>
      </c>
      <c r="AD3196" s="592">
        <v>0</v>
      </c>
      <c r="AE3196" s="592"/>
      <c r="AF3196" s="592">
        <v>354.6</v>
      </c>
      <c r="AG3196" s="592">
        <v>0.03</v>
      </c>
      <c r="AH3196" s="592"/>
      <c r="AI3196" s="592"/>
      <c r="AJ3196" s="991">
        <v>0</v>
      </c>
    </row>
    <row r="3197" spans="1:39" x14ac:dyDescent="0.2">
      <c r="A3197" s="988">
        <v>39713</v>
      </c>
      <c r="B3197" s="592">
        <v>18.260000000000002</v>
      </c>
      <c r="C3197" s="592"/>
      <c r="D3197" s="592">
        <v>8.1</v>
      </c>
      <c r="E3197" s="592"/>
      <c r="F3197" s="592">
        <f t="shared" si="124"/>
        <v>26.36</v>
      </c>
      <c r="G3197" s="592"/>
      <c r="H3197" s="993">
        <v>18.23</v>
      </c>
      <c r="I3197" s="96">
        <v>10.039999999999999</v>
      </c>
      <c r="J3197" s="308"/>
      <c r="K3197" s="789">
        <f t="shared" si="125"/>
        <v>28.27</v>
      </c>
      <c r="L3197" s="789"/>
      <c r="M3197" s="789"/>
      <c r="N3197" s="789"/>
      <c r="O3197" s="789"/>
      <c r="P3197" s="789"/>
      <c r="Q3197" s="789"/>
      <c r="R3197" s="789"/>
      <c r="S3197" s="592">
        <v>0</v>
      </c>
      <c r="T3197" s="990">
        <v>0</v>
      </c>
      <c r="U3197" s="473">
        <v>0</v>
      </c>
      <c r="V3197" s="592">
        <v>0</v>
      </c>
      <c r="W3197" s="631">
        <v>0</v>
      </c>
      <c r="X3197" s="631">
        <v>0</v>
      </c>
      <c r="Y3197" s="592">
        <f t="shared" si="126"/>
        <v>26.36</v>
      </c>
      <c r="Z3197" s="995">
        <v>0</v>
      </c>
      <c r="AA3197" s="631">
        <v>0</v>
      </c>
      <c r="AB3197" s="592">
        <v>341.3</v>
      </c>
      <c r="AC3197" s="592">
        <v>0</v>
      </c>
      <c r="AD3197" s="592">
        <v>0</v>
      </c>
      <c r="AE3197" s="592"/>
      <c r="AF3197" s="592">
        <v>354.4</v>
      </c>
      <c r="AG3197" s="592">
        <v>0</v>
      </c>
      <c r="AH3197" s="592"/>
      <c r="AI3197" s="592"/>
      <c r="AJ3197" s="991">
        <v>0</v>
      </c>
    </row>
    <row r="3198" spans="1:39" x14ac:dyDescent="0.2">
      <c r="A3198" s="988">
        <v>39714</v>
      </c>
      <c r="B3198" s="592">
        <v>18.309999999999999</v>
      </c>
      <c r="C3198" s="592"/>
      <c r="D3198" s="592">
        <v>8.8130000000000006</v>
      </c>
      <c r="E3198" s="592"/>
      <c r="F3198" s="592">
        <f t="shared" si="124"/>
        <v>27.122999999999998</v>
      </c>
      <c r="G3198" s="592"/>
      <c r="H3198" s="993">
        <v>18.059999999999999</v>
      </c>
      <c r="I3198" s="96">
        <v>10.96</v>
      </c>
      <c r="J3198" s="308"/>
      <c r="K3198" s="789">
        <f t="shared" si="125"/>
        <v>29.02</v>
      </c>
      <c r="L3198" s="789"/>
      <c r="M3198" s="789"/>
      <c r="N3198" s="789"/>
      <c r="O3198" s="789"/>
      <c r="P3198" s="789"/>
      <c r="Q3198" s="789"/>
      <c r="R3198" s="789"/>
      <c r="S3198" s="592">
        <v>0</v>
      </c>
      <c r="T3198" s="990">
        <v>0</v>
      </c>
      <c r="U3198" s="473">
        <v>0</v>
      </c>
      <c r="V3198" s="592">
        <v>0</v>
      </c>
      <c r="W3198" s="631">
        <v>0</v>
      </c>
      <c r="X3198" s="631">
        <v>0</v>
      </c>
      <c r="Y3198" s="592">
        <f t="shared" si="126"/>
        <v>27.122999999999998</v>
      </c>
      <c r="Z3198" s="995">
        <v>0</v>
      </c>
      <c r="AA3198" s="631">
        <v>0</v>
      </c>
      <c r="AB3198" s="631">
        <v>341.3</v>
      </c>
      <c r="AC3198" s="631">
        <v>0</v>
      </c>
      <c r="AD3198" s="631">
        <v>0</v>
      </c>
      <c r="AE3198" s="631"/>
      <c r="AF3198" s="592">
        <v>354.3</v>
      </c>
      <c r="AG3198" s="592">
        <v>0</v>
      </c>
      <c r="AH3198" s="592"/>
      <c r="AI3198" s="592"/>
      <c r="AJ3198" s="991">
        <v>0</v>
      </c>
    </row>
    <row r="3199" spans="1:39" x14ac:dyDescent="0.2">
      <c r="A3199" s="988">
        <v>39715</v>
      </c>
      <c r="B3199" s="631">
        <v>15.14</v>
      </c>
      <c r="C3199" s="631"/>
      <c r="D3199" s="631">
        <v>12.71</v>
      </c>
      <c r="E3199" s="631"/>
      <c r="F3199" s="631">
        <f t="shared" si="124"/>
        <v>27.85</v>
      </c>
      <c r="G3199" s="631"/>
      <c r="H3199" s="993">
        <v>17.62</v>
      </c>
      <c r="I3199" s="96">
        <v>15.67</v>
      </c>
      <c r="J3199" s="308"/>
      <c r="K3199" s="789">
        <f t="shared" si="125"/>
        <v>33.29</v>
      </c>
      <c r="L3199" s="789"/>
      <c r="M3199" s="789"/>
      <c r="N3199" s="789"/>
      <c r="O3199" s="789"/>
      <c r="P3199" s="789"/>
      <c r="Q3199" s="789"/>
      <c r="R3199" s="789"/>
      <c r="S3199" s="631">
        <v>0</v>
      </c>
      <c r="T3199" s="997">
        <v>0</v>
      </c>
      <c r="U3199" s="395">
        <v>0</v>
      </c>
      <c r="V3199" s="631">
        <v>0</v>
      </c>
      <c r="W3199" s="631">
        <v>0</v>
      </c>
      <c r="X3199" s="631">
        <v>0</v>
      </c>
      <c r="Y3199" s="592">
        <f t="shared" si="126"/>
        <v>27.85</v>
      </c>
      <c r="Z3199" s="995">
        <v>0</v>
      </c>
      <c r="AA3199" s="631">
        <v>0</v>
      </c>
      <c r="AB3199" s="631">
        <v>341.3</v>
      </c>
      <c r="AC3199" s="631">
        <v>0</v>
      </c>
      <c r="AD3199" s="631">
        <v>0</v>
      </c>
      <c r="AE3199" s="631"/>
      <c r="AF3199" s="631">
        <v>354.1</v>
      </c>
      <c r="AG3199" s="631">
        <v>0</v>
      </c>
      <c r="AH3199" s="631"/>
      <c r="AI3199" s="631"/>
      <c r="AJ3199" s="991">
        <v>0</v>
      </c>
      <c r="AL3199" s="21"/>
      <c r="AM3199" s="21"/>
    </row>
    <row r="3200" spans="1:39" x14ac:dyDescent="0.2">
      <c r="A3200" s="988">
        <v>39716</v>
      </c>
      <c r="B3200" s="631">
        <v>16.899999999999999</v>
      </c>
      <c r="C3200" s="631"/>
      <c r="D3200" s="631">
        <v>6.97</v>
      </c>
      <c r="E3200" s="631"/>
      <c r="F3200" s="631">
        <f t="shared" si="124"/>
        <v>23.869999999999997</v>
      </c>
      <c r="G3200" s="631"/>
      <c r="H3200" s="993">
        <v>18.100000000000001</v>
      </c>
      <c r="I3200" s="96">
        <v>11.64</v>
      </c>
      <c r="J3200" s="308"/>
      <c r="K3200" s="789">
        <f t="shared" si="125"/>
        <v>29.740000000000002</v>
      </c>
      <c r="L3200" s="789"/>
      <c r="M3200" s="789"/>
      <c r="N3200" s="789"/>
      <c r="O3200" s="789"/>
      <c r="P3200" s="789"/>
      <c r="Q3200" s="789"/>
      <c r="R3200" s="789"/>
      <c r="S3200" s="631">
        <v>0</v>
      </c>
      <c r="T3200" s="997">
        <v>0</v>
      </c>
      <c r="U3200" s="395">
        <v>0</v>
      </c>
      <c r="V3200" s="631">
        <v>0</v>
      </c>
      <c r="W3200" s="631">
        <v>0</v>
      </c>
      <c r="X3200" s="631">
        <v>0</v>
      </c>
      <c r="Y3200" s="592">
        <f t="shared" si="126"/>
        <v>23.869999999999997</v>
      </c>
      <c r="Z3200" s="995">
        <v>0</v>
      </c>
      <c r="AA3200" s="631">
        <v>0</v>
      </c>
      <c r="AB3200" s="631">
        <v>341.4</v>
      </c>
      <c r="AC3200" s="631">
        <v>2.76</v>
      </c>
      <c r="AD3200" s="631">
        <v>0</v>
      </c>
      <c r="AE3200" s="631"/>
      <c r="AF3200" s="592">
        <v>354.2</v>
      </c>
      <c r="AG3200" s="592">
        <v>1.61</v>
      </c>
      <c r="AH3200" s="592"/>
      <c r="AI3200" s="592"/>
      <c r="AJ3200" s="991">
        <v>0</v>
      </c>
    </row>
    <row r="3201" spans="1:36" x14ac:dyDescent="0.2">
      <c r="A3201" s="988">
        <v>39717</v>
      </c>
      <c r="B3201" s="631">
        <v>16.75</v>
      </c>
      <c r="C3201" s="631"/>
      <c r="D3201" s="631">
        <v>6.8</v>
      </c>
      <c r="E3201" s="631"/>
      <c r="F3201" s="631">
        <f t="shared" si="124"/>
        <v>23.55</v>
      </c>
      <c r="G3201" s="631"/>
      <c r="H3201" s="993">
        <v>18.57</v>
      </c>
      <c r="I3201" s="96">
        <v>9.0299999999999994</v>
      </c>
      <c r="J3201" s="308"/>
      <c r="K3201" s="789">
        <f t="shared" si="125"/>
        <v>27.6</v>
      </c>
      <c r="L3201" s="789"/>
      <c r="M3201" s="789"/>
      <c r="N3201" s="789"/>
      <c r="O3201" s="789"/>
      <c r="P3201" s="789"/>
      <c r="Q3201" s="789"/>
      <c r="R3201" s="789"/>
      <c r="S3201" s="631">
        <v>0</v>
      </c>
      <c r="T3201" s="997">
        <v>0</v>
      </c>
      <c r="U3201" s="395">
        <v>0</v>
      </c>
      <c r="V3201" s="631">
        <v>0</v>
      </c>
      <c r="W3201" s="631">
        <v>0</v>
      </c>
      <c r="X3201" s="631">
        <v>0</v>
      </c>
      <c r="Y3201" s="592">
        <f t="shared" si="126"/>
        <v>23.55</v>
      </c>
      <c r="Z3201" s="995">
        <v>0</v>
      </c>
      <c r="AA3201" s="631">
        <v>0</v>
      </c>
      <c r="AB3201" s="631">
        <v>341.6</v>
      </c>
      <c r="AC3201" s="631">
        <v>0.48</v>
      </c>
      <c r="AD3201" s="631">
        <v>0</v>
      </c>
      <c r="AE3201" s="631"/>
      <c r="AF3201" s="592">
        <v>355.5</v>
      </c>
      <c r="AG3201" s="592">
        <v>0.53</v>
      </c>
      <c r="AH3201" s="592"/>
      <c r="AI3201" s="592"/>
      <c r="AJ3201" s="991">
        <v>0</v>
      </c>
    </row>
    <row r="3202" spans="1:36" x14ac:dyDescent="0.2">
      <c r="A3202" s="988">
        <v>39718</v>
      </c>
      <c r="B3202" s="631">
        <v>16.46</v>
      </c>
      <c r="C3202" s="631"/>
      <c r="D3202" s="631">
        <v>10.465999999999999</v>
      </c>
      <c r="E3202" s="631"/>
      <c r="F3202" s="631">
        <f t="shared" si="124"/>
        <v>26.926000000000002</v>
      </c>
      <c r="G3202" s="631"/>
      <c r="H3202" s="993">
        <v>16.46</v>
      </c>
      <c r="I3202" s="96">
        <v>12.75</v>
      </c>
      <c r="J3202" s="308"/>
      <c r="K3202" s="789">
        <f t="shared" si="125"/>
        <v>29.21</v>
      </c>
      <c r="L3202" s="789"/>
      <c r="M3202" s="789"/>
      <c r="N3202" s="789"/>
      <c r="O3202" s="789"/>
      <c r="P3202" s="789"/>
      <c r="Q3202" s="789"/>
      <c r="R3202" s="789"/>
      <c r="S3202" s="631">
        <v>0</v>
      </c>
      <c r="T3202" s="997">
        <v>0</v>
      </c>
      <c r="U3202" s="395">
        <v>0</v>
      </c>
      <c r="V3202" s="631">
        <v>0</v>
      </c>
      <c r="W3202" s="631">
        <v>0</v>
      </c>
      <c r="X3202" s="631">
        <v>0</v>
      </c>
      <c r="Y3202" s="592">
        <f t="shared" si="126"/>
        <v>26.926000000000002</v>
      </c>
      <c r="Z3202" s="995">
        <v>0</v>
      </c>
      <c r="AA3202" s="631">
        <v>0</v>
      </c>
      <c r="AB3202" s="631">
        <v>342.2</v>
      </c>
      <c r="AC3202" s="631">
        <v>0.24</v>
      </c>
      <c r="AD3202" s="631">
        <v>0</v>
      </c>
      <c r="AE3202" s="631"/>
      <c r="AF3202" s="592">
        <v>355.5</v>
      </c>
      <c r="AG3202" s="592">
        <v>0.12</v>
      </c>
      <c r="AH3202" s="592"/>
      <c r="AI3202" s="592"/>
      <c r="AJ3202" s="991">
        <v>0</v>
      </c>
    </row>
    <row r="3203" spans="1:36" x14ac:dyDescent="0.2">
      <c r="A3203" s="988">
        <v>39719</v>
      </c>
      <c r="B3203" s="631">
        <v>18.350000000000001</v>
      </c>
      <c r="C3203" s="631"/>
      <c r="D3203" s="631">
        <v>6.4539999999999997</v>
      </c>
      <c r="E3203" s="631"/>
      <c r="F3203" s="631">
        <f t="shared" si="124"/>
        <v>24.804000000000002</v>
      </c>
      <c r="G3203" s="631"/>
      <c r="H3203" s="993">
        <v>18.37</v>
      </c>
      <c r="I3203" s="96">
        <v>9.61</v>
      </c>
      <c r="J3203" s="308"/>
      <c r="K3203" s="789">
        <f t="shared" si="125"/>
        <v>27.98</v>
      </c>
      <c r="L3203" s="789"/>
      <c r="M3203" s="789"/>
      <c r="N3203" s="789"/>
      <c r="O3203" s="789"/>
      <c r="P3203" s="789"/>
      <c r="Q3203" s="789"/>
      <c r="R3203" s="789"/>
      <c r="S3203" s="631">
        <v>0</v>
      </c>
      <c r="T3203" s="997">
        <v>0</v>
      </c>
      <c r="U3203" s="395">
        <v>0</v>
      </c>
      <c r="V3203" s="631">
        <v>0</v>
      </c>
      <c r="W3203" s="631">
        <v>0</v>
      </c>
      <c r="X3203" s="631">
        <v>0</v>
      </c>
      <c r="Y3203" s="592">
        <f t="shared" si="126"/>
        <v>24.804000000000002</v>
      </c>
      <c r="Z3203" s="995">
        <v>0</v>
      </c>
      <c r="AA3203" s="631">
        <v>0</v>
      </c>
      <c r="AB3203" s="631">
        <v>341.6</v>
      </c>
      <c r="AC3203" s="631">
        <v>0</v>
      </c>
      <c r="AD3203" s="631">
        <v>0</v>
      </c>
      <c r="AE3203" s="631"/>
      <c r="AF3203" s="592">
        <v>355.3</v>
      </c>
      <c r="AG3203" s="592">
        <v>0</v>
      </c>
      <c r="AH3203" s="592"/>
      <c r="AI3203" s="592"/>
      <c r="AJ3203" s="991">
        <v>0</v>
      </c>
    </row>
    <row r="3204" spans="1:36" x14ac:dyDescent="0.2">
      <c r="A3204" s="988">
        <v>39720</v>
      </c>
      <c r="B3204" s="592">
        <v>19.100000000000001</v>
      </c>
      <c r="C3204" s="592"/>
      <c r="D3204" s="592">
        <v>6.141</v>
      </c>
      <c r="E3204" s="592"/>
      <c r="F3204" s="592">
        <f t="shared" si="124"/>
        <v>25.241</v>
      </c>
      <c r="G3204" s="592"/>
      <c r="H3204" s="993">
        <v>19.97</v>
      </c>
      <c r="I3204" s="96">
        <v>9.02</v>
      </c>
      <c r="J3204" s="308"/>
      <c r="K3204" s="789">
        <f t="shared" si="125"/>
        <v>28.99</v>
      </c>
      <c r="L3204" s="789"/>
      <c r="M3204" s="789"/>
      <c r="N3204" s="789"/>
      <c r="O3204" s="789"/>
      <c r="P3204" s="789"/>
      <c r="Q3204" s="789"/>
      <c r="R3204" s="789"/>
      <c r="S3204" s="592">
        <v>0</v>
      </c>
      <c r="T3204" s="990">
        <v>0</v>
      </c>
      <c r="U3204" s="473">
        <v>0</v>
      </c>
      <c r="V3204" s="592">
        <v>0</v>
      </c>
      <c r="W3204" s="631">
        <v>0</v>
      </c>
      <c r="X3204" s="631">
        <v>0</v>
      </c>
      <c r="Y3204" s="592">
        <f t="shared" si="126"/>
        <v>25.241</v>
      </c>
      <c r="Z3204" s="995">
        <v>0</v>
      </c>
      <c r="AA3204" s="631">
        <v>0</v>
      </c>
      <c r="AB3204" s="592">
        <v>341.5</v>
      </c>
      <c r="AC3204" s="592">
        <v>0</v>
      </c>
      <c r="AD3204" s="592">
        <v>0</v>
      </c>
      <c r="AE3204" s="592"/>
      <c r="AF3204" s="592">
        <v>355.1</v>
      </c>
      <c r="AG3204" s="592">
        <v>0</v>
      </c>
      <c r="AH3204" s="592"/>
      <c r="AI3204" s="592"/>
      <c r="AJ3204" s="991">
        <v>0</v>
      </c>
    </row>
    <row r="3205" spans="1:36" x14ac:dyDescent="0.2">
      <c r="A3205" s="988">
        <v>39721</v>
      </c>
      <c r="B3205" s="592">
        <v>19.010000000000002</v>
      </c>
      <c r="C3205" s="592"/>
      <c r="D3205" s="592">
        <v>6.4219999999999997</v>
      </c>
      <c r="E3205" s="592"/>
      <c r="F3205" s="592">
        <f t="shared" si="124"/>
        <v>25.432000000000002</v>
      </c>
      <c r="G3205" s="592"/>
      <c r="H3205" s="993">
        <v>19.13</v>
      </c>
      <c r="I3205" s="96">
        <v>9.73</v>
      </c>
      <c r="J3205" s="308"/>
      <c r="K3205" s="789">
        <f t="shared" si="125"/>
        <v>28.86</v>
      </c>
      <c r="L3205" s="789"/>
      <c r="M3205" s="789"/>
      <c r="N3205" s="789"/>
      <c r="O3205" s="789"/>
      <c r="P3205" s="789"/>
      <c r="Q3205" s="789"/>
      <c r="R3205" s="789"/>
      <c r="S3205" s="592">
        <v>0</v>
      </c>
      <c r="T3205" s="990">
        <v>0</v>
      </c>
      <c r="U3205" s="473">
        <v>0</v>
      </c>
      <c r="V3205" s="592">
        <v>0</v>
      </c>
      <c r="W3205" s="631">
        <v>0</v>
      </c>
      <c r="X3205" s="631">
        <v>0</v>
      </c>
      <c r="Y3205" s="592">
        <f t="shared" si="126"/>
        <v>25.432000000000002</v>
      </c>
      <c r="Z3205" s="995">
        <v>0</v>
      </c>
      <c r="AA3205" s="631">
        <v>0</v>
      </c>
      <c r="AB3205" s="631">
        <v>341.4</v>
      </c>
      <c r="AC3205" s="631">
        <v>0.13</v>
      </c>
      <c r="AD3205" s="631">
        <v>0</v>
      </c>
      <c r="AE3205" s="631"/>
      <c r="AF3205" s="1000">
        <v>355.1</v>
      </c>
      <c r="AG3205" s="592">
        <v>0.33</v>
      </c>
      <c r="AH3205" s="592"/>
      <c r="AI3205" s="592"/>
      <c r="AJ3205" s="991">
        <v>0</v>
      </c>
    </row>
    <row r="3206" spans="1:36" x14ac:dyDescent="0.2">
      <c r="A3206" s="988">
        <v>39722</v>
      </c>
      <c r="B3206" s="592">
        <v>19.690000000000001</v>
      </c>
      <c r="C3206" s="592"/>
      <c r="D3206" s="592">
        <v>7.0380000000000003</v>
      </c>
      <c r="E3206" s="592"/>
      <c r="F3206" s="592">
        <f t="shared" si="124"/>
        <v>26.728000000000002</v>
      </c>
      <c r="G3206" s="592"/>
      <c r="H3206" s="989">
        <v>18.059999999999999</v>
      </c>
      <c r="I3206" s="308">
        <v>10.01</v>
      </c>
      <c r="J3206" s="308"/>
      <c r="K3206" s="789">
        <f>H3206+I3206</f>
        <v>28.07</v>
      </c>
      <c r="L3206" s="789"/>
      <c r="M3206" s="789"/>
      <c r="N3206" s="789"/>
      <c r="O3206" s="789"/>
      <c r="P3206" s="789"/>
      <c r="Q3206" s="789"/>
      <c r="R3206" s="789"/>
      <c r="S3206" s="592">
        <v>0</v>
      </c>
      <c r="T3206" s="990">
        <v>0</v>
      </c>
      <c r="U3206" s="473">
        <v>0</v>
      </c>
      <c r="V3206" s="592">
        <v>0</v>
      </c>
      <c r="W3206" s="631">
        <v>0</v>
      </c>
      <c r="X3206" s="631">
        <v>0</v>
      </c>
      <c r="Y3206" s="592">
        <f t="shared" si="126"/>
        <v>26.728000000000002</v>
      </c>
      <c r="Z3206" s="995">
        <v>0</v>
      </c>
      <c r="AA3206" s="631">
        <v>0</v>
      </c>
      <c r="AB3206" s="631">
        <v>341.4</v>
      </c>
      <c r="AC3206" s="631">
        <v>0</v>
      </c>
      <c r="AD3206" s="631">
        <v>0</v>
      </c>
      <c r="AE3206" s="631"/>
      <c r="AF3206" s="631">
        <v>355</v>
      </c>
      <c r="AG3206" s="631">
        <v>0</v>
      </c>
      <c r="AH3206" s="631"/>
      <c r="AI3206" s="631"/>
      <c r="AJ3206" s="995">
        <v>0</v>
      </c>
    </row>
    <row r="3207" spans="1:36" x14ac:dyDescent="0.2">
      <c r="A3207" s="988">
        <v>39723</v>
      </c>
      <c r="B3207" s="592">
        <v>19.149999999999999</v>
      </c>
      <c r="C3207" s="592"/>
      <c r="D3207" s="592">
        <v>6.4219999999999997</v>
      </c>
      <c r="E3207" s="592"/>
      <c r="F3207" s="592">
        <f t="shared" si="124"/>
        <v>25.571999999999999</v>
      </c>
      <c r="G3207" s="592"/>
      <c r="H3207" s="992">
        <v>19.63</v>
      </c>
      <c r="I3207" s="96">
        <v>10</v>
      </c>
      <c r="J3207" s="308"/>
      <c r="K3207" s="789">
        <f t="shared" ref="K3207:K3236" si="127">H3207+I3207</f>
        <v>29.63</v>
      </c>
      <c r="L3207" s="789"/>
      <c r="M3207" s="789"/>
      <c r="N3207" s="789"/>
      <c r="O3207" s="789"/>
      <c r="P3207" s="789"/>
      <c r="Q3207" s="789"/>
      <c r="R3207" s="789"/>
      <c r="S3207" s="592">
        <v>0</v>
      </c>
      <c r="T3207" s="990">
        <v>0</v>
      </c>
      <c r="U3207" s="473">
        <v>0</v>
      </c>
      <c r="V3207" s="592">
        <v>0</v>
      </c>
      <c r="W3207" s="631">
        <v>0</v>
      </c>
      <c r="X3207" s="631">
        <v>0</v>
      </c>
      <c r="Y3207" s="592">
        <f t="shared" si="126"/>
        <v>25.571999999999999</v>
      </c>
      <c r="Z3207" s="995">
        <v>0</v>
      </c>
      <c r="AA3207" s="631">
        <v>0</v>
      </c>
      <c r="AB3207" s="631">
        <v>341.4</v>
      </c>
      <c r="AC3207" s="631">
        <v>0</v>
      </c>
      <c r="AD3207" s="631">
        <v>0</v>
      </c>
      <c r="AE3207" s="631"/>
      <c r="AF3207" s="631">
        <v>355</v>
      </c>
      <c r="AG3207" s="631">
        <v>0</v>
      </c>
      <c r="AH3207" s="631"/>
      <c r="AI3207" s="631"/>
      <c r="AJ3207" s="995">
        <v>0</v>
      </c>
    </row>
    <row r="3208" spans="1:36" x14ac:dyDescent="0.2">
      <c r="A3208" s="988">
        <v>39724</v>
      </c>
      <c r="B3208" s="993">
        <v>19.16</v>
      </c>
      <c r="C3208" s="993"/>
      <c r="D3208" s="592">
        <v>6.2220000000000004</v>
      </c>
      <c r="E3208" s="592"/>
      <c r="F3208" s="592">
        <f t="shared" si="124"/>
        <v>25.382000000000001</v>
      </c>
      <c r="G3208" s="592"/>
      <c r="H3208" s="992">
        <v>18.850000000000001</v>
      </c>
      <c r="I3208" s="96">
        <v>9.92</v>
      </c>
      <c r="J3208" s="308"/>
      <c r="K3208" s="789">
        <f t="shared" si="127"/>
        <v>28.770000000000003</v>
      </c>
      <c r="L3208" s="789"/>
      <c r="M3208" s="789"/>
      <c r="N3208" s="789"/>
      <c r="O3208" s="789"/>
      <c r="P3208" s="789"/>
      <c r="Q3208" s="789"/>
      <c r="R3208" s="789"/>
      <c r="S3208" s="592">
        <v>0</v>
      </c>
      <c r="T3208" s="990">
        <v>0</v>
      </c>
      <c r="U3208" s="473">
        <v>0</v>
      </c>
      <c r="V3208" s="592">
        <v>0</v>
      </c>
      <c r="W3208" s="631">
        <v>0</v>
      </c>
      <c r="X3208" s="631">
        <v>0</v>
      </c>
      <c r="Y3208" s="592">
        <f t="shared" si="126"/>
        <v>25.382000000000001</v>
      </c>
      <c r="Z3208" s="995">
        <v>0</v>
      </c>
      <c r="AA3208" s="631">
        <v>0</v>
      </c>
      <c r="AB3208" s="631">
        <v>341.4</v>
      </c>
      <c r="AC3208" s="631">
        <v>0</v>
      </c>
      <c r="AD3208" s="631">
        <v>0</v>
      </c>
      <c r="AE3208" s="631"/>
      <c r="AF3208" s="631">
        <v>355</v>
      </c>
      <c r="AG3208" s="631">
        <v>0</v>
      </c>
      <c r="AH3208" s="631"/>
      <c r="AI3208" s="631"/>
      <c r="AJ3208" s="995">
        <v>0</v>
      </c>
    </row>
    <row r="3209" spans="1:36" x14ac:dyDescent="0.2">
      <c r="A3209" s="988">
        <v>39725</v>
      </c>
      <c r="B3209" s="592">
        <v>19.8</v>
      </c>
      <c r="C3209" s="592"/>
      <c r="D3209" s="592">
        <v>6.9690000000000003</v>
      </c>
      <c r="E3209" s="592"/>
      <c r="F3209" s="592">
        <f t="shared" si="124"/>
        <v>26.769000000000002</v>
      </c>
      <c r="G3209" s="592"/>
      <c r="H3209" s="992">
        <v>20.61</v>
      </c>
      <c r="I3209" s="96">
        <v>9.86</v>
      </c>
      <c r="J3209" s="308"/>
      <c r="K3209" s="789">
        <f t="shared" si="127"/>
        <v>30.47</v>
      </c>
      <c r="L3209" s="789"/>
      <c r="M3209" s="789"/>
      <c r="N3209" s="789"/>
      <c r="O3209" s="789"/>
      <c r="P3209" s="789"/>
      <c r="Q3209" s="789"/>
      <c r="R3209" s="789"/>
      <c r="S3209" s="592">
        <v>0</v>
      </c>
      <c r="T3209" s="990">
        <v>0</v>
      </c>
      <c r="U3209" s="473">
        <v>0</v>
      </c>
      <c r="V3209" s="592">
        <v>0</v>
      </c>
      <c r="W3209" s="631">
        <v>0</v>
      </c>
      <c r="X3209" s="631">
        <v>0</v>
      </c>
      <c r="Y3209" s="592">
        <f t="shared" si="126"/>
        <v>26.769000000000002</v>
      </c>
      <c r="Z3209" s="995">
        <v>0</v>
      </c>
      <c r="AA3209" s="631">
        <v>0</v>
      </c>
      <c r="AB3209" s="631">
        <v>341.4</v>
      </c>
      <c r="AC3209" s="631">
        <v>0</v>
      </c>
      <c r="AD3209" s="631">
        <v>0</v>
      </c>
      <c r="AE3209" s="631"/>
      <c r="AF3209" s="631">
        <v>354.8</v>
      </c>
      <c r="AG3209" s="631">
        <v>0</v>
      </c>
      <c r="AH3209" s="631"/>
      <c r="AI3209" s="631"/>
      <c r="AJ3209" s="995">
        <v>0</v>
      </c>
    </row>
    <row r="3210" spans="1:36" x14ac:dyDescent="0.2">
      <c r="A3210" s="988">
        <v>39726</v>
      </c>
      <c r="B3210" s="592">
        <v>18.84</v>
      </c>
      <c r="C3210" s="592"/>
      <c r="D3210" s="592">
        <v>6.3739999999999997</v>
      </c>
      <c r="E3210" s="592"/>
      <c r="F3210" s="592">
        <f t="shared" si="124"/>
        <v>25.213999999999999</v>
      </c>
      <c r="G3210" s="592"/>
      <c r="H3210" s="993">
        <v>20.91</v>
      </c>
      <c r="I3210" s="96">
        <v>8.61</v>
      </c>
      <c r="J3210" s="308"/>
      <c r="K3210" s="789">
        <f t="shared" si="127"/>
        <v>29.52</v>
      </c>
      <c r="L3210" s="789"/>
      <c r="M3210" s="789"/>
      <c r="N3210" s="789"/>
      <c r="O3210" s="789"/>
      <c r="P3210" s="789"/>
      <c r="Q3210" s="789"/>
      <c r="R3210" s="789"/>
      <c r="S3210" s="592">
        <v>0</v>
      </c>
      <c r="T3210" s="990">
        <v>0</v>
      </c>
      <c r="U3210" s="473">
        <v>0</v>
      </c>
      <c r="V3210" s="592">
        <v>0</v>
      </c>
      <c r="W3210" s="631">
        <v>0</v>
      </c>
      <c r="X3210" s="631">
        <v>0</v>
      </c>
      <c r="Y3210" s="592">
        <f t="shared" si="126"/>
        <v>25.213999999999999</v>
      </c>
      <c r="Z3210" s="995">
        <v>0</v>
      </c>
      <c r="AA3210" s="631">
        <v>0</v>
      </c>
      <c r="AB3210" s="631">
        <v>341.3</v>
      </c>
      <c r="AC3210" s="631">
        <v>0</v>
      </c>
      <c r="AD3210" s="631">
        <v>0</v>
      </c>
      <c r="AE3210" s="631"/>
      <c r="AF3210" s="631">
        <v>354.9</v>
      </c>
      <c r="AG3210" s="631">
        <v>0</v>
      </c>
      <c r="AH3210" s="631"/>
      <c r="AI3210" s="631"/>
      <c r="AJ3210" s="995">
        <v>0</v>
      </c>
    </row>
    <row r="3211" spans="1:36" x14ac:dyDescent="0.2">
      <c r="A3211" s="988">
        <v>39727</v>
      </c>
      <c r="B3211" s="592">
        <v>18.61</v>
      </c>
      <c r="C3211" s="592"/>
      <c r="D3211" s="592">
        <v>6.5149999999999997</v>
      </c>
      <c r="E3211" s="592"/>
      <c r="F3211" s="592">
        <f t="shared" si="124"/>
        <v>25.125</v>
      </c>
      <c r="G3211" s="592"/>
      <c r="H3211" s="993">
        <v>20.84</v>
      </c>
      <c r="I3211" s="96">
        <v>9.48</v>
      </c>
      <c r="J3211" s="308"/>
      <c r="K3211" s="789">
        <f t="shared" si="127"/>
        <v>30.32</v>
      </c>
      <c r="L3211" s="789"/>
      <c r="M3211" s="789"/>
      <c r="N3211" s="789"/>
      <c r="O3211" s="789"/>
      <c r="P3211" s="789"/>
      <c r="Q3211" s="789"/>
      <c r="R3211" s="789"/>
      <c r="S3211" s="592">
        <v>0</v>
      </c>
      <c r="T3211" s="990">
        <v>0</v>
      </c>
      <c r="U3211" s="473">
        <v>0</v>
      </c>
      <c r="V3211" s="592">
        <v>0</v>
      </c>
      <c r="W3211" s="631">
        <v>0</v>
      </c>
      <c r="X3211" s="631">
        <v>0</v>
      </c>
      <c r="Y3211" s="592">
        <f t="shared" si="126"/>
        <v>25.125</v>
      </c>
      <c r="Z3211" s="995">
        <v>0</v>
      </c>
      <c r="AA3211" s="631">
        <v>0</v>
      </c>
      <c r="AB3211" s="592">
        <v>341.3</v>
      </c>
      <c r="AC3211" s="592">
        <v>0</v>
      </c>
      <c r="AD3211" s="592">
        <v>0</v>
      </c>
      <c r="AE3211" s="592"/>
      <c r="AF3211" s="592">
        <v>354.7</v>
      </c>
      <c r="AG3211" s="592">
        <v>0</v>
      </c>
      <c r="AH3211" s="592"/>
      <c r="AI3211" s="592"/>
      <c r="AJ3211" s="991">
        <v>0</v>
      </c>
    </row>
    <row r="3212" spans="1:36" x14ac:dyDescent="0.2">
      <c r="A3212" s="988">
        <v>39728</v>
      </c>
      <c r="B3212" s="592">
        <v>19.87</v>
      </c>
      <c r="C3212" s="592"/>
      <c r="D3212" s="592">
        <v>6.4260000000000002</v>
      </c>
      <c r="E3212" s="592"/>
      <c r="F3212" s="592">
        <f t="shared" si="124"/>
        <v>26.295999999999999</v>
      </c>
      <c r="G3212" s="592"/>
      <c r="H3212" s="993">
        <v>18.72</v>
      </c>
      <c r="I3212" s="96">
        <v>9.23</v>
      </c>
      <c r="J3212" s="308"/>
      <c r="K3212" s="789">
        <f t="shared" si="127"/>
        <v>27.95</v>
      </c>
      <c r="L3212" s="789"/>
      <c r="M3212" s="789"/>
      <c r="N3212" s="789"/>
      <c r="O3212" s="789"/>
      <c r="P3212" s="789"/>
      <c r="Q3212" s="789"/>
      <c r="R3212" s="789"/>
      <c r="S3212" s="592">
        <v>0</v>
      </c>
      <c r="T3212" s="990">
        <v>0</v>
      </c>
      <c r="U3212" s="473">
        <v>0</v>
      </c>
      <c r="V3212" s="592">
        <v>0</v>
      </c>
      <c r="W3212" s="631">
        <v>0</v>
      </c>
      <c r="X3212" s="631">
        <v>0</v>
      </c>
      <c r="Y3212" s="592">
        <f t="shared" si="126"/>
        <v>26.295999999999999</v>
      </c>
      <c r="Z3212" s="995">
        <v>0</v>
      </c>
      <c r="AA3212" s="631">
        <v>0</v>
      </c>
      <c r="AB3212" s="631">
        <v>341.2</v>
      </c>
      <c r="AC3212" s="631">
        <v>0</v>
      </c>
      <c r="AD3212" s="631">
        <v>0</v>
      </c>
      <c r="AE3212" s="631"/>
      <c r="AF3212" s="592">
        <v>354.6</v>
      </c>
      <c r="AG3212" s="592">
        <v>0</v>
      </c>
      <c r="AH3212" s="592"/>
      <c r="AI3212" s="592"/>
      <c r="AJ3212" s="991">
        <v>0</v>
      </c>
    </row>
    <row r="3213" spans="1:36" x14ac:dyDescent="0.2">
      <c r="A3213" s="988">
        <v>39729</v>
      </c>
      <c r="B3213" s="631">
        <v>20.71</v>
      </c>
      <c r="C3213" s="631"/>
      <c r="D3213" s="592">
        <v>7.718</v>
      </c>
      <c r="E3213" s="592"/>
      <c r="F3213" s="592">
        <f t="shared" si="124"/>
        <v>28.428000000000001</v>
      </c>
      <c r="G3213" s="592"/>
      <c r="H3213" s="993">
        <v>16.93</v>
      </c>
      <c r="I3213" s="96">
        <v>10.23</v>
      </c>
      <c r="J3213" s="308"/>
      <c r="K3213" s="789">
        <f t="shared" si="127"/>
        <v>27.16</v>
      </c>
      <c r="L3213" s="789"/>
      <c r="M3213" s="789"/>
      <c r="N3213" s="789"/>
      <c r="O3213" s="789"/>
      <c r="P3213" s="789"/>
      <c r="Q3213" s="789"/>
      <c r="R3213" s="789"/>
      <c r="S3213" s="592">
        <v>0</v>
      </c>
      <c r="T3213" s="990">
        <v>0</v>
      </c>
      <c r="U3213" s="473">
        <v>0</v>
      </c>
      <c r="V3213" s="592">
        <v>0</v>
      </c>
      <c r="W3213" s="631">
        <v>0</v>
      </c>
      <c r="X3213" s="631">
        <v>0</v>
      </c>
      <c r="Y3213" s="592">
        <f t="shared" si="126"/>
        <v>28.428000000000001</v>
      </c>
      <c r="Z3213" s="995">
        <v>0</v>
      </c>
      <c r="AA3213" s="631">
        <v>0</v>
      </c>
      <c r="AB3213" s="631">
        <v>341.2</v>
      </c>
      <c r="AC3213" s="631">
        <v>0</v>
      </c>
      <c r="AD3213" s="631">
        <v>0</v>
      </c>
      <c r="AE3213" s="631"/>
      <c r="AF3213" s="1000">
        <v>354.4</v>
      </c>
      <c r="AG3213" s="592">
        <v>0</v>
      </c>
      <c r="AH3213" s="592"/>
      <c r="AI3213" s="592"/>
      <c r="AJ3213" s="991">
        <v>0</v>
      </c>
    </row>
    <row r="3214" spans="1:36" x14ac:dyDescent="0.2">
      <c r="A3214" s="988">
        <v>39730</v>
      </c>
      <c r="B3214" s="592">
        <v>19.89</v>
      </c>
      <c r="C3214" s="592"/>
      <c r="D3214" s="592">
        <v>6.3079999999999998</v>
      </c>
      <c r="E3214" s="592"/>
      <c r="F3214" s="592">
        <f t="shared" si="124"/>
        <v>26.198</v>
      </c>
      <c r="G3214" s="592"/>
      <c r="H3214" s="993">
        <v>18.89</v>
      </c>
      <c r="I3214" s="96">
        <v>8.77</v>
      </c>
      <c r="J3214" s="308"/>
      <c r="K3214" s="789">
        <f t="shared" si="127"/>
        <v>27.66</v>
      </c>
      <c r="L3214" s="789"/>
      <c r="M3214" s="789"/>
      <c r="N3214" s="789"/>
      <c r="O3214" s="789"/>
      <c r="P3214" s="789"/>
      <c r="Q3214" s="789"/>
      <c r="R3214" s="789"/>
      <c r="S3214" s="592">
        <v>0</v>
      </c>
      <c r="T3214" s="990">
        <v>0</v>
      </c>
      <c r="U3214" s="473">
        <v>0</v>
      </c>
      <c r="V3214" s="592">
        <v>0</v>
      </c>
      <c r="W3214" s="631">
        <v>0</v>
      </c>
      <c r="X3214" s="631">
        <v>0</v>
      </c>
      <c r="Y3214" s="592">
        <f t="shared" si="126"/>
        <v>26.198</v>
      </c>
      <c r="Z3214" s="995">
        <v>0</v>
      </c>
      <c r="AA3214" s="631">
        <v>0</v>
      </c>
      <c r="AB3214" s="592">
        <v>341.2</v>
      </c>
      <c r="AC3214" s="592">
        <v>0</v>
      </c>
      <c r="AD3214" s="592">
        <v>0</v>
      </c>
      <c r="AE3214" s="592"/>
      <c r="AF3214" s="592">
        <v>354.3</v>
      </c>
      <c r="AG3214" s="592">
        <v>0.03</v>
      </c>
      <c r="AH3214" s="592"/>
      <c r="AI3214" s="592"/>
      <c r="AJ3214" s="991">
        <v>0</v>
      </c>
    </row>
    <row r="3215" spans="1:36" x14ac:dyDescent="0.2">
      <c r="A3215" s="988">
        <v>39731</v>
      </c>
      <c r="B3215" s="592">
        <v>19.920000000000002</v>
      </c>
      <c r="C3215" s="592"/>
      <c r="D3215" s="631">
        <v>6.3630000000000004</v>
      </c>
      <c r="E3215" s="631"/>
      <c r="F3215" s="592">
        <f t="shared" si="124"/>
        <v>26.283000000000001</v>
      </c>
      <c r="G3215" s="592"/>
      <c r="H3215" s="993">
        <v>17.670000000000002</v>
      </c>
      <c r="I3215" s="96">
        <v>8.8800000000000008</v>
      </c>
      <c r="J3215" s="308"/>
      <c r="K3215" s="789">
        <f t="shared" si="127"/>
        <v>26.550000000000004</v>
      </c>
      <c r="L3215" s="789"/>
      <c r="M3215" s="789"/>
      <c r="N3215" s="789"/>
      <c r="O3215" s="789"/>
      <c r="P3215" s="789"/>
      <c r="Q3215" s="789"/>
      <c r="R3215" s="789"/>
      <c r="S3215" s="592">
        <v>0</v>
      </c>
      <c r="T3215" s="990">
        <v>0</v>
      </c>
      <c r="U3215" s="473">
        <v>0</v>
      </c>
      <c r="V3215" s="592">
        <v>0</v>
      </c>
      <c r="W3215" s="631">
        <v>0</v>
      </c>
      <c r="X3215" s="631">
        <v>0</v>
      </c>
      <c r="Y3215" s="592">
        <f t="shared" si="126"/>
        <v>26.283000000000001</v>
      </c>
      <c r="Z3215" s="995">
        <v>0</v>
      </c>
      <c r="AA3215" s="631">
        <v>0</v>
      </c>
      <c r="AB3215" s="631">
        <v>341.2</v>
      </c>
      <c r="AC3215" s="631">
        <v>0</v>
      </c>
      <c r="AD3215" s="631">
        <v>0</v>
      </c>
      <c r="AE3215" s="631"/>
      <c r="AF3215" s="592">
        <v>354.2</v>
      </c>
      <c r="AG3215" s="592">
        <v>0</v>
      </c>
      <c r="AH3215" s="592"/>
      <c r="AI3215" s="592"/>
      <c r="AJ3215" s="991">
        <v>0</v>
      </c>
    </row>
    <row r="3216" spans="1:36" x14ac:dyDescent="0.2">
      <c r="A3216" s="988">
        <v>39732</v>
      </c>
      <c r="B3216" s="592">
        <v>21.27</v>
      </c>
      <c r="C3216" s="592"/>
      <c r="D3216" s="592">
        <v>6.2880000000000003</v>
      </c>
      <c r="E3216" s="592"/>
      <c r="F3216" s="592">
        <f t="shared" si="124"/>
        <v>27.558</v>
      </c>
      <c r="G3216" s="592"/>
      <c r="H3216" s="993">
        <v>17.489999999999998</v>
      </c>
      <c r="I3216" s="96">
        <v>8.83</v>
      </c>
      <c r="J3216" s="308"/>
      <c r="K3216" s="789">
        <f t="shared" si="127"/>
        <v>26.32</v>
      </c>
      <c r="L3216" s="789"/>
      <c r="M3216" s="789"/>
      <c r="N3216" s="789"/>
      <c r="O3216" s="789"/>
      <c r="P3216" s="789"/>
      <c r="Q3216" s="789"/>
      <c r="R3216" s="789"/>
      <c r="S3216" s="592">
        <v>0</v>
      </c>
      <c r="T3216" s="990">
        <v>0</v>
      </c>
      <c r="U3216" s="473">
        <v>0</v>
      </c>
      <c r="V3216" s="592">
        <v>0</v>
      </c>
      <c r="W3216" s="631">
        <v>0</v>
      </c>
      <c r="X3216" s="631">
        <v>0</v>
      </c>
      <c r="Y3216" s="592">
        <f t="shared" si="126"/>
        <v>27.558</v>
      </c>
      <c r="Z3216" s="995">
        <v>0</v>
      </c>
      <c r="AA3216" s="631">
        <v>0</v>
      </c>
      <c r="AB3216" s="631">
        <v>341.2</v>
      </c>
      <c r="AC3216" s="631">
        <v>0</v>
      </c>
      <c r="AD3216" s="631">
        <v>0</v>
      </c>
      <c r="AE3216" s="631"/>
      <c r="AF3216" s="592">
        <v>354</v>
      </c>
      <c r="AG3216" s="592">
        <v>0</v>
      </c>
      <c r="AH3216" s="592"/>
      <c r="AI3216" s="592"/>
      <c r="AJ3216" s="991">
        <v>0</v>
      </c>
    </row>
    <row r="3217" spans="1:39" x14ac:dyDescent="0.2">
      <c r="A3217" s="988">
        <v>39733</v>
      </c>
      <c r="B3217" s="592">
        <v>17.809999999999999</v>
      </c>
      <c r="C3217" s="592"/>
      <c r="D3217" s="592">
        <v>6.4219999999999997</v>
      </c>
      <c r="E3217" s="592"/>
      <c r="F3217" s="592">
        <f t="shared" si="124"/>
        <v>24.231999999999999</v>
      </c>
      <c r="G3217" s="592"/>
      <c r="H3217" s="993">
        <v>20.46</v>
      </c>
      <c r="I3217" s="96">
        <v>9.15</v>
      </c>
      <c r="J3217" s="308"/>
      <c r="K3217" s="789">
        <f t="shared" si="127"/>
        <v>29.61</v>
      </c>
      <c r="L3217" s="789"/>
      <c r="M3217" s="789"/>
      <c r="N3217" s="789"/>
      <c r="O3217" s="789"/>
      <c r="P3217" s="789"/>
      <c r="Q3217" s="789"/>
      <c r="R3217" s="789"/>
      <c r="S3217" s="592">
        <v>0</v>
      </c>
      <c r="T3217" s="990">
        <v>0</v>
      </c>
      <c r="U3217" s="473">
        <v>0</v>
      </c>
      <c r="V3217" s="592">
        <v>0</v>
      </c>
      <c r="W3217" s="631">
        <v>0</v>
      </c>
      <c r="X3217" s="631">
        <v>0</v>
      </c>
      <c r="Y3217" s="592">
        <f t="shared" si="126"/>
        <v>24.231999999999999</v>
      </c>
      <c r="Z3217" s="995">
        <v>0</v>
      </c>
      <c r="AA3217" s="631">
        <v>0</v>
      </c>
      <c r="AB3217" s="631">
        <v>341.2</v>
      </c>
      <c r="AC3217" s="631">
        <v>0</v>
      </c>
      <c r="AD3217" s="631">
        <v>0</v>
      </c>
      <c r="AE3217" s="631"/>
      <c r="AF3217" s="592">
        <v>353.9</v>
      </c>
      <c r="AG3217" s="592">
        <v>0</v>
      </c>
      <c r="AH3217" s="592"/>
      <c r="AI3217" s="592"/>
      <c r="AJ3217" s="991">
        <v>0</v>
      </c>
    </row>
    <row r="3218" spans="1:39" x14ac:dyDescent="0.2">
      <c r="A3218" s="988">
        <v>39734</v>
      </c>
      <c r="B3218" s="592">
        <v>18.48</v>
      </c>
      <c r="C3218" s="592"/>
      <c r="D3218" s="592">
        <v>6.14</v>
      </c>
      <c r="E3218" s="592"/>
      <c r="F3218" s="592">
        <f t="shared" si="124"/>
        <v>24.62</v>
      </c>
      <c r="G3218" s="592"/>
      <c r="H3218" s="993">
        <v>16.649999999999999</v>
      </c>
      <c r="I3218" s="96">
        <v>9.02</v>
      </c>
      <c r="J3218" s="308"/>
      <c r="K3218" s="789">
        <f t="shared" si="127"/>
        <v>25.669999999999998</v>
      </c>
      <c r="L3218" s="789"/>
      <c r="M3218" s="789"/>
      <c r="N3218" s="789"/>
      <c r="O3218" s="789"/>
      <c r="P3218" s="789"/>
      <c r="Q3218" s="789"/>
      <c r="R3218" s="789"/>
      <c r="S3218" s="592">
        <v>0</v>
      </c>
      <c r="T3218" s="990">
        <v>0</v>
      </c>
      <c r="U3218" s="473">
        <v>0</v>
      </c>
      <c r="V3218" s="592">
        <v>0</v>
      </c>
      <c r="W3218" s="631">
        <v>0</v>
      </c>
      <c r="X3218" s="631">
        <v>0</v>
      </c>
      <c r="Y3218" s="592">
        <f t="shared" si="126"/>
        <v>24.62</v>
      </c>
      <c r="Z3218" s="995">
        <v>0</v>
      </c>
      <c r="AA3218" s="631">
        <v>0</v>
      </c>
      <c r="AB3218" s="631">
        <v>341.2</v>
      </c>
      <c r="AC3218" s="631">
        <v>0</v>
      </c>
      <c r="AD3218" s="631">
        <v>0</v>
      </c>
      <c r="AE3218" s="631"/>
      <c r="AF3218" s="592">
        <v>353.7</v>
      </c>
      <c r="AG3218" s="592">
        <v>0</v>
      </c>
      <c r="AH3218" s="592"/>
      <c r="AI3218" s="592"/>
      <c r="AJ3218" s="991">
        <v>0</v>
      </c>
    </row>
    <row r="3219" spans="1:39" x14ac:dyDescent="0.2">
      <c r="A3219" s="988">
        <v>39735</v>
      </c>
      <c r="B3219" s="592">
        <v>19.440000000000001</v>
      </c>
      <c r="C3219" s="592"/>
      <c r="D3219" s="592">
        <v>6.3780000000000001</v>
      </c>
      <c r="E3219" s="592"/>
      <c r="F3219" s="592">
        <f t="shared" si="124"/>
        <v>25.818000000000001</v>
      </c>
      <c r="G3219" s="592"/>
      <c r="H3219" s="993">
        <v>18.46</v>
      </c>
      <c r="I3219" s="96">
        <v>8.9</v>
      </c>
      <c r="J3219" s="308"/>
      <c r="K3219" s="789">
        <f t="shared" si="127"/>
        <v>27.36</v>
      </c>
      <c r="L3219" s="789"/>
      <c r="M3219" s="789"/>
      <c r="N3219" s="789"/>
      <c r="O3219" s="789"/>
      <c r="P3219" s="789"/>
      <c r="Q3219" s="789"/>
      <c r="R3219" s="789"/>
      <c r="S3219" s="592">
        <v>0</v>
      </c>
      <c r="T3219" s="990">
        <v>0</v>
      </c>
      <c r="U3219" s="473">
        <v>0</v>
      </c>
      <c r="V3219" s="592">
        <v>0</v>
      </c>
      <c r="W3219" s="631">
        <v>0</v>
      </c>
      <c r="X3219" s="631">
        <v>0</v>
      </c>
      <c r="Y3219" s="592">
        <f t="shared" si="126"/>
        <v>25.818000000000001</v>
      </c>
      <c r="Z3219" s="995">
        <v>0</v>
      </c>
      <c r="AA3219" s="631">
        <v>0</v>
      </c>
      <c r="AB3219" s="631">
        <v>341.2</v>
      </c>
      <c r="AC3219" s="592">
        <v>0</v>
      </c>
      <c r="AD3219" s="592">
        <v>0</v>
      </c>
      <c r="AE3219" s="592"/>
      <c r="AF3219" s="592">
        <v>353.6</v>
      </c>
      <c r="AG3219" s="592">
        <v>0</v>
      </c>
      <c r="AH3219" s="592"/>
      <c r="AI3219" s="592"/>
      <c r="AJ3219" s="991">
        <v>0</v>
      </c>
    </row>
    <row r="3220" spans="1:39" x14ac:dyDescent="0.2">
      <c r="A3220" s="988">
        <v>39736</v>
      </c>
      <c r="B3220" s="592">
        <v>23.12</v>
      </c>
      <c r="C3220" s="592"/>
      <c r="D3220" s="592">
        <v>7.4</v>
      </c>
      <c r="E3220" s="592"/>
      <c r="F3220" s="592">
        <f t="shared" si="124"/>
        <v>30.520000000000003</v>
      </c>
      <c r="G3220" s="592"/>
      <c r="H3220" s="993">
        <v>18.96</v>
      </c>
      <c r="I3220" s="96">
        <v>10.02</v>
      </c>
      <c r="J3220" s="308"/>
      <c r="K3220" s="789">
        <f t="shared" si="127"/>
        <v>28.98</v>
      </c>
      <c r="L3220" s="789"/>
      <c r="M3220" s="789"/>
      <c r="N3220" s="789"/>
      <c r="O3220" s="789"/>
      <c r="P3220" s="789"/>
      <c r="Q3220" s="789"/>
      <c r="R3220" s="789"/>
      <c r="S3220" s="592">
        <v>0</v>
      </c>
      <c r="T3220" s="990">
        <v>0</v>
      </c>
      <c r="U3220" s="473">
        <v>0</v>
      </c>
      <c r="V3220" s="592">
        <v>0</v>
      </c>
      <c r="W3220" s="631">
        <v>0</v>
      </c>
      <c r="X3220" s="631">
        <v>0</v>
      </c>
      <c r="Y3220" s="592">
        <f t="shared" si="126"/>
        <v>30.520000000000003</v>
      </c>
      <c r="Z3220" s="995">
        <v>0</v>
      </c>
      <c r="AA3220" s="631">
        <v>0</v>
      </c>
      <c r="AB3220" s="592">
        <v>341.2</v>
      </c>
      <c r="AC3220" s="592">
        <v>0</v>
      </c>
      <c r="AD3220" s="592">
        <v>0</v>
      </c>
      <c r="AE3220" s="592"/>
      <c r="AF3220" s="592">
        <v>353.5</v>
      </c>
      <c r="AG3220" s="592">
        <v>0</v>
      </c>
      <c r="AH3220" s="592"/>
      <c r="AI3220" s="592"/>
      <c r="AJ3220" s="991">
        <v>0</v>
      </c>
    </row>
    <row r="3221" spans="1:39" x14ac:dyDescent="0.2">
      <c r="A3221" s="988">
        <v>39737</v>
      </c>
      <c r="B3221" s="592">
        <v>20.399999999999999</v>
      </c>
      <c r="C3221" s="592"/>
      <c r="D3221" s="592">
        <v>6.2519999999999998</v>
      </c>
      <c r="E3221" s="592"/>
      <c r="F3221" s="592">
        <f t="shared" si="124"/>
        <v>26.651999999999997</v>
      </c>
      <c r="G3221" s="592"/>
      <c r="H3221" s="993">
        <v>17.940000000000001</v>
      </c>
      <c r="I3221" s="96">
        <v>8.74</v>
      </c>
      <c r="J3221" s="308"/>
      <c r="K3221" s="789">
        <f t="shared" si="127"/>
        <v>26.68</v>
      </c>
      <c r="L3221" s="789"/>
      <c r="M3221" s="789"/>
      <c r="N3221" s="789"/>
      <c r="O3221" s="789"/>
      <c r="P3221" s="789"/>
      <c r="Q3221" s="789"/>
      <c r="R3221" s="789"/>
      <c r="S3221" s="592">
        <v>0</v>
      </c>
      <c r="T3221" s="990">
        <v>0</v>
      </c>
      <c r="U3221" s="473">
        <v>0</v>
      </c>
      <c r="V3221" s="592">
        <v>0</v>
      </c>
      <c r="W3221" s="631">
        <v>0</v>
      </c>
      <c r="X3221" s="631">
        <v>0</v>
      </c>
      <c r="Y3221" s="592">
        <f t="shared" si="126"/>
        <v>26.651999999999997</v>
      </c>
      <c r="Z3221" s="995">
        <v>0</v>
      </c>
      <c r="AA3221" s="631">
        <v>0</v>
      </c>
      <c r="AB3221" s="592">
        <v>341.1</v>
      </c>
      <c r="AC3221" s="592">
        <v>0</v>
      </c>
      <c r="AD3221" s="592">
        <v>0</v>
      </c>
      <c r="AE3221" s="592"/>
      <c r="AF3221" s="631">
        <v>353.4</v>
      </c>
      <c r="AG3221" s="631">
        <v>0</v>
      </c>
      <c r="AH3221" s="631"/>
      <c r="AI3221" s="631"/>
      <c r="AJ3221" s="991">
        <v>0</v>
      </c>
    </row>
    <row r="3222" spans="1:39" x14ac:dyDescent="0.2">
      <c r="A3222" s="988">
        <v>39738</v>
      </c>
      <c r="B3222" s="592">
        <v>18.63</v>
      </c>
      <c r="C3222" s="592"/>
      <c r="D3222" s="592">
        <v>6.335</v>
      </c>
      <c r="E3222" s="592"/>
      <c r="F3222" s="592">
        <f t="shared" si="124"/>
        <v>24.965</v>
      </c>
      <c r="G3222" s="592"/>
      <c r="H3222" s="993">
        <v>17.53</v>
      </c>
      <c r="I3222" s="96">
        <v>8.9499999999999993</v>
      </c>
      <c r="J3222" s="308"/>
      <c r="K3222" s="789">
        <f t="shared" si="127"/>
        <v>26.48</v>
      </c>
      <c r="L3222" s="789"/>
      <c r="M3222" s="789"/>
      <c r="N3222" s="789"/>
      <c r="O3222" s="789"/>
      <c r="P3222" s="789"/>
      <c r="Q3222" s="789"/>
      <c r="R3222" s="789"/>
      <c r="S3222" s="592">
        <v>0</v>
      </c>
      <c r="T3222" s="990">
        <v>0</v>
      </c>
      <c r="U3222" s="473">
        <v>0</v>
      </c>
      <c r="V3222" s="592">
        <v>0</v>
      </c>
      <c r="W3222" s="631">
        <v>0</v>
      </c>
      <c r="X3222" s="631">
        <v>0</v>
      </c>
      <c r="Y3222" s="592">
        <f t="shared" si="126"/>
        <v>24.965</v>
      </c>
      <c r="Z3222" s="995">
        <v>0</v>
      </c>
      <c r="AA3222" s="631">
        <v>0</v>
      </c>
      <c r="AB3222" s="592">
        <v>341.1</v>
      </c>
      <c r="AC3222" s="592">
        <v>0.11</v>
      </c>
      <c r="AD3222" s="592">
        <v>0</v>
      </c>
      <c r="AE3222" s="592"/>
      <c r="AF3222" s="592">
        <v>353.2</v>
      </c>
      <c r="AG3222" s="592">
        <v>0.65</v>
      </c>
      <c r="AH3222" s="592"/>
      <c r="AI3222" s="592"/>
      <c r="AJ3222" s="991">
        <v>0</v>
      </c>
    </row>
    <row r="3223" spans="1:39" x14ac:dyDescent="0.2">
      <c r="A3223" s="988">
        <v>39739</v>
      </c>
      <c r="B3223" s="592">
        <v>18.14</v>
      </c>
      <c r="C3223" s="592"/>
      <c r="D3223" s="592">
        <v>6.3179999999999996</v>
      </c>
      <c r="E3223" s="592"/>
      <c r="F3223" s="592">
        <f t="shared" si="124"/>
        <v>24.457999999999998</v>
      </c>
      <c r="G3223" s="592"/>
      <c r="H3223" s="993">
        <v>18.88</v>
      </c>
      <c r="I3223" s="96">
        <v>8.93</v>
      </c>
      <c r="J3223" s="308"/>
      <c r="K3223" s="789">
        <f t="shared" si="127"/>
        <v>27.81</v>
      </c>
      <c r="L3223" s="789"/>
      <c r="M3223" s="789"/>
      <c r="N3223" s="789"/>
      <c r="O3223" s="789"/>
      <c r="P3223" s="789"/>
      <c r="Q3223" s="789"/>
      <c r="R3223" s="789"/>
      <c r="S3223" s="592">
        <v>0</v>
      </c>
      <c r="T3223" s="990">
        <v>0</v>
      </c>
      <c r="U3223" s="473">
        <v>0</v>
      </c>
      <c r="V3223" s="592">
        <v>0</v>
      </c>
      <c r="W3223" s="631">
        <v>0</v>
      </c>
      <c r="X3223" s="631">
        <v>0</v>
      </c>
      <c r="Y3223" s="592">
        <f t="shared" si="126"/>
        <v>24.457999999999998</v>
      </c>
      <c r="Z3223" s="995">
        <v>0</v>
      </c>
      <c r="AA3223" s="631">
        <v>0</v>
      </c>
      <c r="AB3223" s="592">
        <v>341.1</v>
      </c>
      <c r="AC3223" s="592">
        <v>0</v>
      </c>
      <c r="AD3223" s="592">
        <v>0</v>
      </c>
      <c r="AE3223" s="592"/>
      <c r="AF3223" s="592">
        <v>353</v>
      </c>
      <c r="AG3223" s="592">
        <v>0</v>
      </c>
      <c r="AH3223" s="592"/>
      <c r="AI3223" s="592"/>
      <c r="AJ3223" s="991">
        <v>0</v>
      </c>
    </row>
    <row r="3224" spans="1:39" x14ac:dyDescent="0.2">
      <c r="A3224" s="988">
        <v>39740</v>
      </c>
      <c r="B3224" s="592">
        <v>18.04</v>
      </c>
      <c r="C3224" s="592"/>
      <c r="D3224" s="592">
        <v>6.4349999999999996</v>
      </c>
      <c r="E3224" s="592"/>
      <c r="F3224" s="592">
        <f t="shared" si="124"/>
        <v>24.474999999999998</v>
      </c>
      <c r="G3224" s="592"/>
      <c r="H3224" s="993">
        <v>18.62</v>
      </c>
      <c r="I3224" s="96">
        <v>9.2899999999999991</v>
      </c>
      <c r="J3224" s="308"/>
      <c r="K3224" s="789">
        <f t="shared" si="127"/>
        <v>27.91</v>
      </c>
      <c r="L3224" s="789"/>
      <c r="M3224" s="789"/>
      <c r="N3224" s="789"/>
      <c r="O3224" s="789"/>
      <c r="P3224" s="789"/>
      <c r="Q3224" s="789"/>
      <c r="R3224" s="789"/>
      <c r="S3224" s="592">
        <v>0</v>
      </c>
      <c r="T3224" s="990">
        <v>0</v>
      </c>
      <c r="U3224" s="473">
        <v>0</v>
      </c>
      <c r="V3224" s="592">
        <v>0</v>
      </c>
      <c r="W3224" s="631">
        <v>0</v>
      </c>
      <c r="X3224" s="631">
        <v>0</v>
      </c>
      <c r="Y3224" s="592">
        <f t="shared" si="126"/>
        <v>24.474999999999998</v>
      </c>
      <c r="Z3224" s="995">
        <v>0</v>
      </c>
      <c r="AA3224" s="631">
        <v>0</v>
      </c>
      <c r="AB3224" s="631">
        <v>341.1</v>
      </c>
      <c r="AC3224" s="907">
        <v>0</v>
      </c>
      <c r="AD3224" s="592">
        <v>0</v>
      </c>
      <c r="AE3224" s="592"/>
      <c r="AF3224" s="631">
        <v>353</v>
      </c>
      <c r="AG3224" s="631">
        <v>0</v>
      </c>
      <c r="AH3224" s="631"/>
      <c r="AI3224" s="631"/>
      <c r="AJ3224" s="991">
        <v>0</v>
      </c>
    </row>
    <row r="3225" spans="1:39" x14ac:dyDescent="0.2">
      <c r="A3225" s="988">
        <v>39741</v>
      </c>
      <c r="B3225" s="592">
        <v>17.559999999999999</v>
      </c>
      <c r="C3225" s="592"/>
      <c r="D3225" s="592">
        <v>6.4790000000000001</v>
      </c>
      <c r="E3225" s="592"/>
      <c r="F3225" s="592">
        <f t="shared" si="124"/>
        <v>24.038999999999998</v>
      </c>
      <c r="G3225" s="592"/>
      <c r="H3225" s="993">
        <v>20.14</v>
      </c>
      <c r="I3225" s="96">
        <v>8.8699999999999992</v>
      </c>
      <c r="J3225" s="308"/>
      <c r="K3225" s="789">
        <f t="shared" si="127"/>
        <v>29.009999999999998</v>
      </c>
      <c r="L3225" s="789"/>
      <c r="M3225" s="789"/>
      <c r="N3225" s="789"/>
      <c r="O3225" s="789"/>
      <c r="P3225" s="789"/>
      <c r="Q3225" s="789"/>
      <c r="R3225" s="789"/>
      <c r="S3225" s="592">
        <v>0</v>
      </c>
      <c r="T3225" s="990">
        <v>0</v>
      </c>
      <c r="U3225" s="473">
        <v>0</v>
      </c>
      <c r="V3225" s="592">
        <v>0</v>
      </c>
      <c r="W3225" s="631">
        <v>0</v>
      </c>
      <c r="X3225" s="907">
        <v>0</v>
      </c>
      <c r="Y3225" s="592">
        <f t="shared" si="126"/>
        <v>24.038999999999998</v>
      </c>
      <c r="Z3225" s="995">
        <v>0</v>
      </c>
      <c r="AA3225" s="631">
        <v>0</v>
      </c>
      <c r="AB3225" s="592">
        <v>341.1</v>
      </c>
      <c r="AC3225" s="592">
        <v>0</v>
      </c>
      <c r="AD3225" s="592">
        <v>0</v>
      </c>
      <c r="AE3225" s="592"/>
      <c r="AF3225" s="631">
        <v>352.9</v>
      </c>
      <c r="AG3225" s="631">
        <v>0</v>
      </c>
      <c r="AH3225" s="631"/>
      <c r="AI3225" s="631"/>
      <c r="AJ3225" s="991">
        <v>0</v>
      </c>
    </row>
    <row r="3226" spans="1:39" x14ac:dyDescent="0.2">
      <c r="A3226" s="988">
        <v>39742</v>
      </c>
      <c r="B3226" s="592">
        <v>17.670000000000002</v>
      </c>
      <c r="C3226" s="592"/>
      <c r="D3226" s="592">
        <v>6.2</v>
      </c>
      <c r="E3226" s="592"/>
      <c r="F3226" s="592">
        <f t="shared" si="124"/>
        <v>23.87</v>
      </c>
      <c r="G3226" s="592"/>
      <c r="H3226" s="993">
        <v>18.670000000000002</v>
      </c>
      <c r="I3226" s="96">
        <v>9</v>
      </c>
      <c r="J3226" s="308"/>
      <c r="K3226" s="789">
        <f t="shared" si="127"/>
        <v>27.67</v>
      </c>
      <c r="L3226" s="789"/>
      <c r="M3226" s="789"/>
      <c r="N3226" s="789"/>
      <c r="O3226" s="789"/>
      <c r="P3226" s="789"/>
      <c r="Q3226" s="789"/>
      <c r="R3226" s="789"/>
      <c r="S3226" s="592">
        <v>0</v>
      </c>
      <c r="T3226" s="990">
        <v>0</v>
      </c>
      <c r="U3226" s="473">
        <v>0</v>
      </c>
      <c r="V3226" s="592">
        <v>0</v>
      </c>
      <c r="W3226" s="631">
        <v>0</v>
      </c>
      <c r="X3226" s="631">
        <v>0</v>
      </c>
      <c r="Y3226" s="592">
        <f t="shared" si="126"/>
        <v>23.87</v>
      </c>
      <c r="Z3226" s="995">
        <v>0</v>
      </c>
      <c r="AA3226" s="631">
        <v>0</v>
      </c>
      <c r="AB3226" s="592">
        <v>341.1</v>
      </c>
      <c r="AC3226" s="592">
        <v>0</v>
      </c>
      <c r="AD3226" s="592">
        <v>0</v>
      </c>
      <c r="AE3226" s="592"/>
      <c r="AF3226" s="592">
        <v>352.7</v>
      </c>
      <c r="AG3226" s="592">
        <v>0</v>
      </c>
      <c r="AH3226" s="592"/>
      <c r="AI3226" s="592"/>
      <c r="AJ3226" s="991">
        <v>0</v>
      </c>
    </row>
    <row r="3227" spans="1:39" x14ac:dyDescent="0.2">
      <c r="A3227" s="988">
        <v>39743</v>
      </c>
      <c r="B3227" s="592">
        <v>22.07</v>
      </c>
      <c r="C3227" s="592"/>
      <c r="D3227" s="592">
        <v>6.9429999999999996</v>
      </c>
      <c r="E3227" s="592"/>
      <c r="F3227" s="592">
        <f t="shared" si="124"/>
        <v>29.012999999999998</v>
      </c>
      <c r="G3227" s="592"/>
      <c r="H3227" s="993">
        <v>17.54</v>
      </c>
      <c r="I3227" s="96">
        <v>9.74</v>
      </c>
      <c r="J3227" s="308"/>
      <c r="K3227" s="789">
        <f t="shared" si="127"/>
        <v>27.28</v>
      </c>
      <c r="L3227" s="789"/>
      <c r="M3227" s="789"/>
      <c r="N3227" s="789"/>
      <c r="O3227" s="789"/>
      <c r="P3227" s="789"/>
      <c r="Q3227" s="789"/>
      <c r="R3227" s="789"/>
      <c r="S3227" s="592">
        <v>0</v>
      </c>
      <c r="T3227" s="990">
        <v>0</v>
      </c>
      <c r="U3227" s="473">
        <v>0</v>
      </c>
      <c r="V3227" s="592">
        <v>0</v>
      </c>
      <c r="W3227" s="631">
        <v>0</v>
      </c>
      <c r="X3227" s="631">
        <v>0</v>
      </c>
      <c r="Y3227" s="592">
        <f t="shared" si="126"/>
        <v>29.012999999999998</v>
      </c>
      <c r="Z3227" s="995">
        <v>0</v>
      </c>
      <c r="AA3227" s="631">
        <v>0</v>
      </c>
      <c r="AB3227" s="592">
        <v>341.1</v>
      </c>
      <c r="AC3227" s="592">
        <v>0</v>
      </c>
      <c r="AD3227" s="592">
        <v>0</v>
      </c>
      <c r="AE3227" s="592"/>
      <c r="AF3227" s="592">
        <v>352.6</v>
      </c>
      <c r="AG3227" s="592">
        <v>0</v>
      </c>
      <c r="AH3227" s="592"/>
      <c r="AI3227" s="592"/>
      <c r="AJ3227" s="991">
        <v>0</v>
      </c>
    </row>
    <row r="3228" spans="1:39" x14ac:dyDescent="0.2">
      <c r="A3228" s="988">
        <v>39744</v>
      </c>
      <c r="B3228" s="592">
        <v>18.52</v>
      </c>
      <c r="C3228" s="592"/>
      <c r="D3228" s="592">
        <v>6.3029999999999999</v>
      </c>
      <c r="E3228" s="592"/>
      <c r="F3228" s="592">
        <f t="shared" si="124"/>
        <v>24.823</v>
      </c>
      <c r="G3228" s="592"/>
      <c r="H3228" s="993">
        <v>19.440000000000001</v>
      </c>
      <c r="I3228" s="96">
        <v>8.49</v>
      </c>
      <c r="J3228" s="308"/>
      <c r="K3228" s="789">
        <f t="shared" si="127"/>
        <v>27.93</v>
      </c>
      <c r="L3228" s="789"/>
      <c r="M3228" s="789"/>
      <c r="N3228" s="789"/>
      <c r="O3228" s="789"/>
      <c r="P3228" s="789"/>
      <c r="Q3228" s="789"/>
      <c r="R3228" s="789"/>
      <c r="S3228" s="592">
        <v>0</v>
      </c>
      <c r="T3228" s="990">
        <v>0</v>
      </c>
      <c r="U3228" s="473">
        <v>0</v>
      </c>
      <c r="V3228" s="592">
        <v>0</v>
      </c>
      <c r="W3228" s="631">
        <v>0</v>
      </c>
      <c r="X3228" s="631">
        <v>0</v>
      </c>
      <c r="Y3228" s="592">
        <f t="shared" si="126"/>
        <v>24.823</v>
      </c>
      <c r="Z3228" s="995">
        <v>0</v>
      </c>
      <c r="AA3228" s="631">
        <v>0</v>
      </c>
      <c r="AB3228" s="631">
        <v>341.1</v>
      </c>
      <c r="AC3228" s="631">
        <v>0</v>
      </c>
      <c r="AD3228" s="631">
        <v>0</v>
      </c>
      <c r="AE3228" s="631"/>
      <c r="AF3228" s="592">
        <v>352.4</v>
      </c>
      <c r="AG3228" s="592">
        <v>0</v>
      </c>
      <c r="AH3228" s="592"/>
      <c r="AI3228" s="592"/>
      <c r="AJ3228" s="991">
        <v>0</v>
      </c>
    </row>
    <row r="3229" spans="1:39" x14ac:dyDescent="0.2">
      <c r="A3229" s="988">
        <v>39745</v>
      </c>
      <c r="B3229" s="631">
        <v>16.809999999999999</v>
      </c>
      <c r="C3229" s="631"/>
      <c r="D3229" s="631">
        <v>6.3760000000000003</v>
      </c>
      <c r="E3229" s="631"/>
      <c r="F3229" s="631">
        <f t="shared" si="124"/>
        <v>23.186</v>
      </c>
      <c r="G3229" s="631"/>
      <c r="H3229" s="993">
        <v>17.59</v>
      </c>
      <c r="I3229" s="96">
        <v>9.02</v>
      </c>
      <c r="J3229" s="308"/>
      <c r="K3229" s="789">
        <f t="shared" si="127"/>
        <v>26.61</v>
      </c>
      <c r="L3229" s="789"/>
      <c r="M3229" s="789"/>
      <c r="N3229" s="789"/>
      <c r="O3229" s="789"/>
      <c r="P3229" s="789"/>
      <c r="Q3229" s="789"/>
      <c r="R3229" s="789"/>
      <c r="S3229" s="631">
        <v>0</v>
      </c>
      <c r="T3229" s="997">
        <v>0</v>
      </c>
      <c r="U3229" s="395">
        <v>0</v>
      </c>
      <c r="V3229" s="631">
        <v>0</v>
      </c>
      <c r="W3229" s="631">
        <v>0</v>
      </c>
      <c r="X3229" s="631">
        <v>0</v>
      </c>
      <c r="Y3229" s="592">
        <f t="shared" si="126"/>
        <v>23.186</v>
      </c>
      <c r="Z3229" s="995">
        <v>0</v>
      </c>
      <c r="AA3229" s="631">
        <v>0</v>
      </c>
      <c r="AB3229" s="631">
        <v>341.1</v>
      </c>
      <c r="AC3229" s="592">
        <v>0</v>
      </c>
      <c r="AD3229" s="631">
        <v>0</v>
      </c>
      <c r="AE3229" s="631"/>
      <c r="AF3229" s="631">
        <v>352.3</v>
      </c>
      <c r="AG3229" s="631">
        <v>0.03</v>
      </c>
      <c r="AH3229" s="631"/>
      <c r="AI3229" s="631"/>
      <c r="AJ3229" s="991">
        <v>0</v>
      </c>
      <c r="AL3229" s="21"/>
      <c r="AM3229" s="21"/>
    </row>
    <row r="3230" spans="1:39" x14ac:dyDescent="0.2">
      <c r="A3230" s="988">
        <v>39746</v>
      </c>
      <c r="B3230" s="631">
        <v>19.3</v>
      </c>
      <c r="C3230" s="631"/>
      <c r="D3230" s="631">
        <v>8.0280000000000005</v>
      </c>
      <c r="E3230" s="631"/>
      <c r="F3230" s="631">
        <f t="shared" si="124"/>
        <v>27.328000000000003</v>
      </c>
      <c r="G3230" s="631"/>
      <c r="H3230" s="993">
        <v>19.54</v>
      </c>
      <c r="I3230" s="96">
        <v>10.49</v>
      </c>
      <c r="J3230" s="308"/>
      <c r="K3230" s="789">
        <f t="shared" si="127"/>
        <v>30.03</v>
      </c>
      <c r="L3230" s="789"/>
      <c r="M3230" s="789"/>
      <c r="N3230" s="789"/>
      <c r="O3230" s="789"/>
      <c r="P3230" s="789"/>
      <c r="Q3230" s="789"/>
      <c r="R3230" s="789"/>
      <c r="S3230" s="631">
        <v>0</v>
      </c>
      <c r="T3230" s="997">
        <v>0</v>
      </c>
      <c r="U3230" s="395">
        <v>0</v>
      </c>
      <c r="V3230" s="631">
        <v>0</v>
      </c>
      <c r="W3230" s="631">
        <v>0</v>
      </c>
      <c r="X3230" s="631">
        <v>0</v>
      </c>
      <c r="Y3230" s="592">
        <f t="shared" si="126"/>
        <v>27.328000000000003</v>
      </c>
      <c r="Z3230" s="995">
        <v>0</v>
      </c>
      <c r="AA3230" s="631">
        <v>0</v>
      </c>
      <c r="AB3230" s="631">
        <v>341.1</v>
      </c>
      <c r="AC3230" s="631">
        <v>0</v>
      </c>
      <c r="AD3230" s="631">
        <v>0</v>
      </c>
      <c r="AE3230" s="631"/>
      <c r="AF3230" s="592">
        <v>352.2</v>
      </c>
      <c r="AG3230" s="592">
        <v>0.19</v>
      </c>
      <c r="AH3230" s="592"/>
      <c r="AI3230" s="592"/>
      <c r="AJ3230" s="991">
        <v>0</v>
      </c>
    </row>
    <row r="3231" spans="1:39" x14ac:dyDescent="0.2">
      <c r="A3231" s="988">
        <v>39747</v>
      </c>
      <c r="B3231" s="631">
        <v>18.72</v>
      </c>
      <c r="C3231" s="631"/>
      <c r="D3231" s="631">
        <v>6.5709999999999997</v>
      </c>
      <c r="E3231" s="631"/>
      <c r="F3231" s="631">
        <f t="shared" si="124"/>
        <v>25.290999999999997</v>
      </c>
      <c r="G3231" s="631"/>
      <c r="H3231" s="993">
        <v>19.37</v>
      </c>
      <c r="I3231" s="96">
        <v>9.27</v>
      </c>
      <c r="J3231" s="308"/>
      <c r="K3231" s="789">
        <f t="shared" si="127"/>
        <v>28.64</v>
      </c>
      <c r="L3231" s="789"/>
      <c r="M3231" s="789"/>
      <c r="N3231" s="789"/>
      <c r="O3231" s="789"/>
      <c r="P3231" s="789"/>
      <c r="Q3231" s="789"/>
      <c r="R3231" s="789"/>
      <c r="S3231" s="631">
        <v>0</v>
      </c>
      <c r="T3231" s="997">
        <v>0</v>
      </c>
      <c r="U3231" s="395">
        <v>0</v>
      </c>
      <c r="V3231" s="631">
        <v>0</v>
      </c>
      <c r="W3231" s="631">
        <v>0</v>
      </c>
      <c r="X3231" s="631">
        <v>0</v>
      </c>
      <c r="Y3231" s="592">
        <f t="shared" si="126"/>
        <v>25.290999999999997</v>
      </c>
      <c r="Z3231" s="995">
        <v>0</v>
      </c>
      <c r="AA3231" s="631">
        <v>0</v>
      </c>
      <c r="AB3231" s="631">
        <v>341.1</v>
      </c>
      <c r="AC3231" s="631">
        <v>0</v>
      </c>
      <c r="AD3231" s="631">
        <v>0</v>
      </c>
      <c r="AE3231" s="631"/>
      <c r="AF3231" s="592">
        <v>352</v>
      </c>
      <c r="AG3231" s="592">
        <v>0</v>
      </c>
      <c r="AH3231" s="592"/>
      <c r="AI3231" s="592"/>
      <c r="AJ3231" s="991">
        <v>0</v>
      </c>
    </row>
    <row r="3232" spans="1:39" x14ac:dyDescent="0.2">
      <c r="A3232" s="988">
        <v>39748</v>
      </c>
      <c r="B3232" s="631">
        <v>16.45</v>
      </c>
      <c r="C3232" s="631"/>
      <c r="D3232" s="631">
        <v>6.3869999999999996</v>
      </c>
      <c r="E3232" s="631"/>
      <c r="F3232" s="631">
        <f t="shared" si="124"/>
        <v>22.837</v>
      </c>
      <c r="G3232" s="631"/>
      <c r="H3232" s="993">
        <v>17.71</v>
      </c>
      <c r="I3232" s="96">
        <v>8.9700000000000006</v>
      </c>
      <c r="J3232" s="308"/>
      <c r="K3232" s="789">
        <f t="shared" si="127"/>
        <v>26.68</v>
      </c>
      <c r="L3232" s="789"/>
      <c r="M3232" s="789"/>
      <c r="N3232" s="789"/>
      <c r="O3232" s="789"/>
      <c r="P3232" s="789"/>
      <c r="Q3232" s="789"/>
      <c r="R3232" s="789"/>
      <c r="S3232" s="631">
        <v>0</v>
      </c>
      <c r="T3232" s="997">
        <v>0</v>
      </c>
      <c r="U3232" s="395">
        <v>0</v>
      </c>
      <c r="V3232" s="631">
        <v>0</v>
      </c>
      <c r="W3232" s="631">
        <v>0</v>
      </c>
      <c r="X3232" s="631">
        <v>0</v>
      </c>
      <c r="Y3232" s="592">
        <f t="shared" si="126"/>
        <v>22.837</v>
      </c>
      <c r="Z3232" s="995">
        <v>0</v>
      </c>
      <c r="AA3232" s="631">
        <v>0</v>
      </c>
      <c r="AB3232" s="631">
        <v>341.1</v>
      </c>
      <c r="AC3232" s="631">
        <v>0.02</v>
      </c>
      <c r="AD3232" s="631">
        <v>0</v>
      </c>
      <c r="AE3232" s="631"/>
      <c r="AF3232" s="592">
        <v>351.9</v>
      </c>
      <c r="AG3232" s="592">
        <v>0</v>
      </c>
      <c r="AH3232" s="592"/>
      <c r="AI3232" s="592"/>
      <c r="AJ3232" s="991">
        <v>0</v>
      </c>
    </row>
    <row r="3233" spans="1:37" x14ac:dyDescent="0.2">
      <c r="A3233" s="988">
        <v>39749</v>
      </c>
      <c r="B3233" s="631">
        <v>17.89</v>
      </c>
      <c r="C3233" s="631"/>
      <c r="D3233" s="631">
        <v>6.1429999999999998</v>
      </c>
      <c r="E3233" s="631"/>
      <c r="F3233" s="631">
        <f t="shared" si="124"/>
        <v>24.033000000000001</v>
      </c>
      <c r="G3233" s="631"/>
      <c r="H3233" s="993">
        <v>17.739999999999998</v>
      </c>
      <c r="I3233" s="96">
        <v>9.14</v>
      </c>
      <c r="J3233" s="308"/>
      <c r="K3233" s="789">
        <f t="shared" si="127"/>
        <v>26.88</v>
      </c>
      <c r="L3233" s="789"/>
      <c r="M3233" s="789"/>
      <c r="N3233" s="789"/>
      <c r="O3233" s="789"/>
      <c r="P3233" s="789"/>
      <c r="Q3233" s="789"/>
      <c r="R3233" s="789"/>
      <c r="S3233" s="631">
        <v>0</v>
      </c>
      <c r="T3233" s="997">
        <v>0</v>
      </c>
      <c r="U3233" s="395">
        <v>0</v>
      </c>
      <c r="V3233" s="631">
        <v>0</v>
      </c>
      <c r="W3233" s="631">
        <v>0</v>
      </c>
      <c r="X3233" s="631">
        <v>0</v>
      </c>
      <c r="Y3233" s="592">
        <f t="shared" si="126"/>
        <v>24.033000000000001</v>
      </c>
      <c r="Z3233" s="995">
        <v>0</v>
      </c>
      <c r="AA3233" s="631">
        <v>0</v>
      </c>
      <c r="AB3233" s="631">
        <v>341.1</v>
      </c>
      <c r="AC3233" s="631">
        <v>0</v>
      </c>
      <c r="AD3233" s="631">
        <v>0</v>
      </c>
      <c r="AE3233" s="631"/>
      <c r="AF3233" s="592">
        <v>351.7</v>
      </c>
      <c r="AG3233" s="592">
        <v>0</v>
      </c>
      <c r="AH3233" s="592"/>
      <c r="AI3233" s="592"/>
      <c r="AJ3233" s="991">
        <v>0</v>
      </c>
    </row>
    <row r="3234" spans="1:37" x14ac:dyDescent="0.2">
      <c r="A3234" s="988">
        <v>39750</v>
      </c>
      <c r="B3234" s="592">
        <v>16.329999999999998</v>
      </c>
      <c r="C3234" s="592"/>
      <c r="D3234" s="592">
        <v>11.885999999999999</v>
      </c>
      <c r="E3234" s="592"/>
      <c r="F3234" s="592">
        <f t="shared" si="124"/>
        <v>28.215999999999998</v>
      </c>
      <c r="G3234" s="592"/>
      <c r="H3234" s="993">
        <v>18.29</v>
      </c>
      <c r="I3234" s="96">
        <v>15.3</v>
      </c>
      <c r="J3234" s="308"/>
      <c r="K3234" s="789">
        <f t="shared" si="127"/>
        <v>33.590000000000003</v>
      </c>
      <c r="L3234" s="789"/>
      <c r="M3234" s="789"/>
      <c r="N3234" s="789"/>
      <c r="O3234" s="789"/>
      <c r="P3234" s="789"/>
      <c r="Q3234" s="789"/>
      <c r="R3234" s="789"/>
      <c r="S3234" s="592">
        <v>0</v>
      </c>
      <c r="T3234" s="990">
        <v>0</v>
      </c>
      <c r="U3234" s="473">
        <v>0</v>
      </c>
      <c r="V3234" s="592">
        <v>0</v>
      </c>
      <c r="W3234" s="631">
        <v>0</v>
      </c>
      <c r="X3234" s="631">
        <v>0</v>
      </c>
      <c r="Y3234" s="592">
        <f t="shared" si="126"/>
        <v>28.215999999999998</v>
      </c>
      <c r="Z3234" s="995">
        <v>0</v>
      </c>
      <c r="AA3234" s="631">
        <v>0</v>
      </c>
      <c r="AB3234" s="592">
        <v>341.1</v>
      </c>
      <c r="AC3234" s="592">
        <v>0</v>
      </c>
      <c r="AD3234" s="592">
        <v>0</v>
      </c>
      <c r="AE3234" s="592"/>
      <c r="AF3234" s="592">
        <v>351.6</v>
      </c>
      <c r="AG3234" s="592">
        <v>0</v>
      </c>
      <c r="AH3234" s="592"/>
      <c r="AI3234" s="592"/>
      <c r="AJ3234" s="991">
        <v>0</v>
      </c>
    </row>
    <row r="3235" spans="1:37" x14ac:dyDescent="0.2">
      <c r="A3235" s="988">
        <v>39751</v>
      </c>
      <c r="B3235" s="592">
        <v>17.170000000000002</v>
      </c>
      <c r="C3235" s="592"/>
      <c r="D3235" s="592">
        <v>6.383</v>
      </c>
      <c r="E3235" s="592"/>
      <c r="F3235" s="592">
        <f t="shared" si="124"/>
        <v>23.553000000000001</v>
      </c>
      <c r="G3235" s="592"/>
      <c r="H3235" s="993">
        <v>18.899999999999999</v>
      </c>
      <c r="I3235" s="96">
        <v>8.5299999999999994</v>
      </c>
      <c r="J3235" s="308"/>
      <c r="K3235" s="789">
        <f t="shared" si="127"/>
        <v>27.43</v>
      </c>
      <c r="L3235" s="789"/>
      <c r="M3235" s="789"/>
      <c r="N3235" s="789"/>
      <c r="O3235" s="789"/>
      <c r="P3235" s="789"/>
      <c r="Q3235" s="789"/>
      <c r="R3235" s="789"/>
      <c r="S3235" s="592">
        <v>0</v>
      </c>
      <c r="T3235" s="990">
        <v>0</v>
      </c>
      <c r="U3235" s="473">
        <v>0</v>
      </c>
      <c r="V3235" s="592">
        <v>0</v>
      </c>
      <c r="W3235" s="631">
        <v>0</v>
      </c>
      <c r="X3235" s="631">
        <v>0</v>
      </c>
      <c r="Y3235" s="592">
        <f t="shared" si="126"/>
        <v>23.553000000000001</v>
      </c>
      <c r="Z3235" s="995">
        <v>0</v>
      </c>
      <c r="AA3235" s="631">
        <v>0</v>
      </c>
      <c r="AB3235" s="631">
        <v>341.1</v>
      </c>
      <c r="AC3235" s="631">
        <v>0</v>
      </c>
      <c r="AD3235" s="631">
        <v>0</v>
      </c>
      <c r="AE3235" s="631"/>
      <c r="AF3235" s="1000">
        <v>351.4</v>
      </c>
      <c r="AG3235" s="592">
        <v>0</v>
      </c>
      <c r="AH3235" s="592"/>
      <c r="AI3235" s="592"/>
      <c r="AJ3235" s="991">
        <v>0</v>
      </c>
    </row>
    <row r="3236" spans="1:37" x14ac:dyDescent="0.2">
      <c r="A3236" s="988">
        <v>39752</v>
      </c>
      <c r="B3236" s="592">
        <v>17.14</v>
      </c>
      <c r="C3236" s="592"/>
      <c r="D3236" s="592">
        <v>6.0309999999999997</v>
      </c>
      <c r="E3236" s="592"/>
      <c r="F3236" s="592">
        <f t="shared" si="124"/>
        <v>23.170999999999999</v>
      </c>
      <c r="G3236" s="592"/>
      <c r="H3236" s="992">
        <v>20.87</v>
      </c>
      <c r="I3236" s="338">
        <v>8.65</v>
      </c>
      <c r="J3236" s="831"/>
      <c r="K3236" s="789">
        <f t="shared" si="127"/>
        <v>29.520000000000003</v>
      </c>
      <c r="L3236" s="789"/>
      <c r="M3236" s="789"/>
      <c r="N3236" s="789"/>
      <c r="O3236" s="789"/>
      <c r="P3236" s="789"/>
      <c r="Q3236" s="789"/>
      <c r="R3236" s="789"/>
      <c r="S3236" s="592">
        <v>0</v>
      </c>
      <c r="T3236" s="990">
        <v>0</v>
      </c>
      <c r="U3236" s="473">
        <v>0</v>
      </c>
      <c r="V3236" s="592">
        <v>0</v>
      </c>
      <c r="W3236" s="631">
        <v>0</v>
      </c>
      <c r="X3236" s="631">
        <v>0</v>
      </c>
      <c r="Y3236" s="592">
        <f t="shared" si="126"/>
        <v>23.170999999999999</v>
      </c>
      <c r="Z3236" s="995">
        <v>0</v>
      </c>
      <c r="AA3236" s="631">
        <v>0</v>
      </c>
      <c r="AB3236" s="631">
        <v>341.1</v>
      </c>
      <c r="AC3236" s="631">
        <v>0</v>
      </c>
      <c r="AD3236" s="631">
        <v>0</v>
      </c>
      <c r="AE3236" s="631"/>
      <c r="AF3236" s="592">
        <v>351.3</v>
      </c>
      <c r="AG3236" s="592">
        <v>0</v>
      </c>
      <c r="AH3236" s="592"/>
      <c r="AI3236" s="592"/>
      <c r="AJ3236" s="991">
        <v>0</v>
      </c>
    </row>
    <row r="3237" spans="1:37" x14ac:dyDescent="0.2">
      <c r="A3237" s="988">
        <v>39753</v>
      </c>
      <c r="B3237" s="592">
        <v>16.63</v>
      </c>
      <c r="C3237" s="592"/>
      <c r="D3237" s="592">
        <v>11.895</v>
      </c>
      <c r="E3237" s="592"/>
      <c r="F3237" s="592">
        <f t="shared" si="124"/>
        <v>28.524999999999999</v>
      </c>
      <c r="G3237" s="592"/>
      <c r="H3237" s="989">
        <v>19.02</v>
      </c>
      <c r="I3237" s="308">
        <v>14.97</v>
      </c>
      <c r="J3237" s="308"/>
      <c r="K3237" s="789">
        <f>H3237+I3237</f>
        <v>33.99</v>
      </c>
      <c r="L3237" s="789"/>
      <c r="M3237" s="789"/>
      <c r="N3237" s="789"/>
      <c r="O3237" s="789"/>
      <c r="P3237" s="789"/>
      <c r="Q3237" s="789"/>
      <c r="R3237" s="789"/>
      <c r="S3237" s="592">
        <v>0</v>
      </c>
      <c r="T3237" s="990">
        <v>0</v>
      </c>
      <c r="U3237" s="473">
        <v>0</v>
      </c>
      <c r="V3237" s="592">
        <v>0</v>
      </c>
      <c r="W3237" s="631">
        <v>0</v>
      </c>
      <c r="X3237" s="631">
        <v>0</v>
      </c>
      <c r="Y3237" s="592">
        <f t="shared" si="126"/>
        <v>28.524999999999999</v>
      </c>
      <c r="Z3237" s="995">
        <v>0</v>
      </c>
      <c r="AA3237" s="631">
        <v>0</v>
      </c>
      <c r="AB3237" s="631">
        <v>341.1</v>
      </c>
      <c r="AC3237" s="631">
        <v>0</v>
      </c>
      <c r="AD3237" s="631">
        <v>0</v>
      </c>
      <c r="AE3237" s="631"/>
      <c r="AF3237" s="631">
        <v>351.2</v>
      </c>
      <c r="AG3237" s="631">
        <v>0</v>
      </c>
      <c r="AH3237" s="631"/>
      <c r="AI3237" s="631"/>
      <c r="AJ3237" s="991">
        <v>0</v>
      </c>
    </row>
    <row r="3238" spans="1:37" x14ac:dyDescent="0.2">
      <c r="A3238" s="988">
        <v>39754</v>
      </c>
      <c r="B3238" s="592">
        <v>17.82</v>
      </c>
      <c r="C3238" s="592"/>
      <c r="D3238" s="592">
        <v>7.1950000000000003</v>
      </c>
      <c r="E3238" s="592"/>
      <c r="F3238" s="592">
        <f t="shared" si="124"/>
        <v>25.015000000000001</v>
      </c>
      <c r="G3238" s="592"/>
      <c r="H3238" s="992">
        <v>15.92</v>
      </c>
      <c r="I3238" s="96">
        <v>9.81</v>
      </c>
      <c r="J3238" s="308"/>
      <c r="K3238" s="789">
        <f t="shared" ref="K3238:K3266" si="128">H3238+I3238</f>
        <v>25.73</v>
      </c>
      <c r="L3238" s="789"/>
      <c r="M3238" s="789"/>
      <c r="N3238" s="789"/>
      <c r="O3238" s="789"/>
      <c r="P3238" s="789"/>
      <c r="Q3238" s="789"/>
      <c r="R3238" s="789"/>
      <c r="S3238" s="592">
        <v>0</v>
      </c>
      <c r="T3238" s="990">
        <v>0</v>
      </c>
      <c r="U3238" s="473">
        <v>0</v>
      </c>
      <c r="V3238" s="592">
        <v>0</v>
      </c>
      <c r="W3238" s="631">
        <v>0</v>
      </c>
      <c r="X3238" s="631">
        <v>0</v>
      </c>
      <c r="Y3238" s="592">
        <f t="shared" si="126"/>
        <v>25.015000000000001</v>
      </c>
      <c r="Z3238" s="995">
        <v>0</v>
      </c>
      <c r="AA3238" s="631">
        <v>0</v>
      </c>
      <c r="AB3238" s="631">
        <v>341.1</v>
      </c>
      <c r="AC3238" s="631">
        <v>0</v>
      </c>
      <c r="AD3238" s="631">
        <v>0</v>
      </c>
      <c r="AE3238" s="631"/>
      <c r="AF3238" s="631">
        <v>351</v>
      </c>
      <c r="AG3238" s="631">
        <v>0</v>
      </c>
      <c r="AH3238" s="631"/>
      <c r="AI3238" s="631"/>
      <c r="AJ3238" s="991">
        <v>0</v>
      </c>
    </row>
    <row r="3239" spans="1:37" x14ac:dyDescent="0.2">
      <c r="A3239" s="988">
        <v>39755</v>
      </c>
      <c r="B3239" s="993">
        <v>17.61</v>
      </c>
      <c r="C3239" s="993"/>
      <c r="D3239" s="592">
        <v>6.1619999999999999</v>
      </c>
      <c r="E3239" s="592"/>
      <c r="F3239" s="592">
        <f t="shared" si="124"/>
        <v>23.771999999999998</v>
      </c>
      <c r="G3239" s="592"/>
      <c r="H3239" s="992">
        <v>16.41</v>
      </c>
      <c r="I3239" s="96">
        <v>8.92</v>
      </c>
      <c r="J3239" s="308"/>
      <c r="K3239" s="789">
        <f t="shared" si="128"/>
        <v>25.33</v>
      </c>
      <c r="L3239" s="789"/>
      <c r="M3239" s="789"/>
      <c r="N3239" s="789"/>
      <c r="O3239" s="789"/>
      <c r="P3239" s="789"/>
      <c r="Q3239" s="789"/>
      <c r="R3239" s="789"/>
      <c r="S3239" s="592">
        <v>0</v>
      </c>
      <c r="T3239" s="990">
        <v>0</v>
      </c>
      <c r="U3239" s="473">
        <v>0</v>
      </c>
      <c r="V3239" s="592">
        <v>0</v>
      </c>
      <c r="W3239" s="631">
        <v>0</v>
      </c>
      <c r="X3239" s="631">
        <v>0</v>
      </c>
      <c r="Y3239" s="592">
        <f t="shared" si="126"/>
        <v>23.771999999999998</v>
      </c>
      <c r="Z3239" s="995">
        <v>0</v>
      </c>
      <c r="AA3239" s="631">
        <v>0</v>
      </c>
      <c r="AB3239" s="592">
        <v>341.2</v>
      </c>
      <c r="AC3239" s="592">
        <v>0.37</v>
      </c>
      <c r="AD3239" s="592">
        <v>0</v>
      </c>
      <c r="AE3239" s="592"/>
      <c r="AF3239" s="631">
        <v>350.8</v>
      </c>
      <c r="AG3239" s="631">
        <v>0.32</v>
      </c>
      <c r="AH3239" s="631"/>
      <c r="AI3239" s="631"/>
      <c r="AJ3239" s="995">
        <v>0</v>
      </c>
    </row>
    <row r="3240" spans="1:37" x14ac:dyDescent="0.2">
      <c r="A3240" s="988">
        <v>39756</v>
      </c>
      <c r="B3240" s="592">
        <v>17.670000000000002</v>
      </c>
      <c r="C3240" s="592"/>
      <c r="D3240" s="592">
        <v>6.4740000000000002</v>
      </c>
      <c r="E3240" s="592"/>
      <c r="F3240" s="592">
        <f t="shared" si="124"/>
        <v>24.144000000000002</v>
      </c>
      <c r="G3240" s="592"/>
      <c r="H3240" s="992">
        <v>17.920000000000002</v>
      </c>
      <c r="I3240" s="96">
        <v>9.17</v>
      </c>
      <c r="J3240" s="308"/>
      <c r="K3240" s="789">
        <f t="shared" si="128"/>
        <v>27.090000000000003</v>
      </c>
      <c r="L3240" s="789"/>
      <c r="M3240" s="789"/>
      <c r="N3240" s="789"/>
      <c r="O3240" s="789"/>
      <c r="P3240" s="789"/>
      <c r="Q3240" s="789"/>
      <c r="R3240" s="789"/>
      <c r="S3240" s="592">
        <v>0</v>
      </c>
      <c r="T3240" s="990">
        <v>0</v>
      </c>
      <c r="U3240" s="473">
        <v>0</v>
      </c>
      <c r="V3240" s="592">
        <v>0</v>
      </c>
      <c r="W3240" s="631">
        <v>0</v>
      </c>
      <c r="X3240" s="631">
        <v>0</v>
      </c>
      <c r="Y3240" s="592">
        <f t="shared" si="126"/>
        <v>24.144000000000002</v>
      </c>
      <c r="Z3240" s="995">
        <v>0</v>
      </c>
      <c r="AA3240" s="631">
        <v>0</v>
      </c>
      <c r="AB3240" s="631">
        <v>341.4</v>
      </c>
      <c r="AC3240" s="631">
        <v>0.52</v>
      </c>
      <c r="AD3240" s="631">
        <v>0</v>
      </c>
      <c r="AE3240" s="631"/>
      <c r="AF3240" s="631">
        <v>350.8</v>
      </c>
      <c r="AG3240" s="631">
        <v>0.53</v>
      </c>
      <c r="AH3240" s="631"/>
      <c r="AI3240" s="631"/>
      <c r="AJ3240" s="991">
        <v>0</v>
      </c>
    </row>
    <row r="3241" spans="1:37" x14ac:dyDescent="0.2">
      <c r="A3241" s="988">
        <v>39757</v>
      </c>
      <c r="B3241" s="592">
        <v>17.87</v>
      </c>
      <c r="C3241" s="592"/>
      <c r="D3241" s="592">
        <v>6.46</v>
      </c>
      <c r="E3241" s="592"/>
      <c r="F3241" s="592">
        <f t="shared" ref="F3241:F3304" si="129">+B3241+D3241</f>
        <v>24.330000000000002</v>
      </c>
      <c r="G3241" s="592"/>
      <c r="H3241" s="993">
        <v>17.940000000000001</v>
      </c>
      <c r="I3241" s="96">
        <v>8.91</v>
      </c>
      <c r="J3241" s="308"/>
      <c r="K3241" s="789">
        <f t="shared" si="128"/>
        <v>26.85</v>
      </c>
      <c r="L3241" s="789"/>
      <c r="M3241" s="789"/>
      <c r="N3241" s="789"/>
      <c r="O3241" s="789"/>
      <c r="P3241" s="789"/>
      <c r="Q3241" s="789"/>
      <c r="R3241" s="789"/>
      <c r="S3241" s="592">
        <v>0</v>
      </c>
      <c r="T3241" s="990">
        <v>0</v>
      </c>
      <c r="U3241" s="473">
        <v>0</v>
      </c>
      <c r="V3241" s="592">
        <v>0</v>
      </c>
      <c r="W3241" s="631">
        <v>0</v>
      </c>
      <c r="X3241" s="631">
        <v>0</v>
      </c>
      <c r="Y3241" s="592">
        <f t="shared" si="126"/>
        <v>24.330000000000002</v>
      </c>
      <c r="Z3241" s="995">
        <v>0</v>
      </c>
      <c r="AA3241" s="631">
        <v>0</v>
      </c>
      <c r="AB3241" s="631">
        <v>341.3</v>
      </c>
      <c r="AC3241" s="631">
        <v>0</v>
      </c>
      <c r="AD3241" s="631">
        <v>0</v>
      </c>
      <c r="AE3241" s="631"/>
      <c r="AF3241" s="631">
        <v>350.7</v>
      </c>
      <c r="AG3241" s="631">
        <v>0</v>
      </c>
      <c r="AH3241" s="631"/>
      <c r="AI3241" s="631"/>
      <c r="AJ3241" s="995">
        <v>0</v>
      </c>
      <c r="AK3241" s="21"/>
    </row>
    <row r="3242" spans="1:37" x14ac:dyDescent="0.2">
      <c r="A3242" s="988">
        <v>39758</v>
      </c>
      <c r="B3242" s="592">
        <v>17.989999999999998</v>
      </c>
      <c r="C3242" s="592"/>
      <c r="D3242" s="592">
        <v>6.1959999999999997</v>
      </c>
      <c r="E3242" s="592"/>
      <c r="F3242" s="592">
        <f t="shared" si="129"/>
        <v>24.186</v>
      </c>
      <c r="G3242" s="592"/>
      <c r="H3242" s="993">
        <v>17.809999999999999</v>
      </c>
      <c r="I3242" s="96">
        <v>9.61</v>
      </c>
      <c r="J3242" s="308"/>
      <c r="K3242" s="789">
        <f t="shared" si="128"/>
        <v>27.419999999999998</v>
      </c>
      <c r="L3242" s="789"/>
      <c r="M3242" s="789"/>
      <c r="N3242" s="789"/>
      <c r="O3242" s="789"/>
      <c r="P3242" s="789"/>
      <c r="Q3242" s="789"/>
      <c r="R3242" s="789"/>
      <c r="S3242" s="592">
        <v>0</v>
      </c>
      <c r="T3242" s="990">
        <v>0</v>
      </c>
      <c r="U3242" s="473">
        <v>0</v>
      </c>
      <c r="V3242" s="592">
        <v>0</v>
      </c>
      <c r="W3242" s="631">
        <v>0</v>
      </c>
      <c r="X3242" s="631">
        <v>0</v>
      </c>
      <c r="Y3242" s="592">
        <f t="shared" si="126"/>
        <v>24.186</v>
      </c>
      <c r="Z3242" s="995">
        <v>0</v>
      </c>
      <c r="AA3242" s="631">
        <v>0</v>
      </c>
      <c r="AB3242" s="592">
        <v>341.3</v>
      </c>
      <c r="AC3242" s="592">
        <v>0</v>
      </c>
      <c r="AD3242" s="592">
        <v>0</v>
      </c>
      <c r="AE3242" s="592"/>
      <c r="AF3242" s="592">
        <v>350.7</v>
      </c>
      <c r="AG3242" s="592">
        <v>0</v>
      </c>
      <c r="AH3242" s="592"/>
      <c r="AI3242" s="592"/>
      <c r="AJ3242" s="991">
        <v>0</v>
      </c>
    </row>
    <row r="3243" spans="1:37" x14ac:dyDescent="0.2">
      <c r="A3243" s="988">
        <v>39759</v>
      </c>
      <c r="B3243" s="592">
        <v>19.61</v>
      </c>
      <c r="C3243" s="592"/>
      <c r="D3243" s="592">
        <v>6.4480000000000004</v>
      </c>
      <c r="E3243" s="592"/>
      <c r="F3243" s="592">
        <f t="shared" si="129"/>
        <v>26.058</v>
      </c>
      <c r="G3243" s="592"/>
      <c r="H3243" s="993">
        <v>17.96</v>
      </c>
      <c r="I3243" s="96">
        <v>9.08</v>
      </c>
      <c r="J3243" s="308"/>
      <c r="K3243" s="789">
        <f t="shared" si="128"/>
        <v>27.04</v>
      </c>
      <c r="L3243" s="789"/>
      <c r="M3243" s="789"/>
      <c r="N3243" s="789"/>
      <c r="O3243" s="789"/>
      <c r="P3243" s="789"/>
      <c r="Q3243" s="789"/>
      <c r="R3243" s="789"/>
      <c r="S3243" s="592">
        <v>0</v>
      </c>
      <c r="T3243" s="990">
        <v>0</v>
      </c>
      <c r="U3243" s="473">
        <v>0</v>
      </c>
      <c r="V3243" s="592">
        <v>0</v>
      </c>
      <c r="W3243" s="631">
        <v>0</v>
      </c>
      <c r="X3243" s="631">
        <v>0</v>
      </c>
      <c r="Y3243" s="592">
        <f t="shared" si="126"/>
        <v>26.058</v>
      </c>
      <c r="Z3243" s="995">
        <v>0</v>
      </c>
      <c r="AA3243" s="631">
        <v>0</v>
      </c>
      <c r="AB3243" s="592">
        <v>341.2</v>
      </c>
      <c r="AC3243" s="592">
        <v>0</v>
      </c>
      <c r="AD3243" s="592">
        <v>0</v>
      </c>
      <c r="AE3243" s="592"/>
      <c r="AF3243" s="631">
        <v>350.6</v>
      </c>
      <c r="AG3243" s="631">
        <v>0.1</v>
      </c>
      <c r="AH3243" s="631"/>
      <c r="AI3243" s="631"/>
      <c r="AJ3243" s="995">
        <v>0</v>
      </c>
    </row>
    <row r="3244" spans="1:37" x14ac:dyDescent="0.2">
      <c r="A3244" s="988">
        <v>39760</v>
      </c>
      <c r="B3244" s="631">
        <v>17.86</v>
      </c>
      <c r="C3244" s="631"/>
      <c r="D3244" s="592">
        <v>8.9469999999999992</v>
      </c>
      <c r="E3244" s="592"/>
      <c r="F3244" s="592">
        <f t="shared" si="129"/>
        <v>26.806999999999999</v>
      </c>
      <c r="G3244" s="592"/>
      <c r="H3244" s="993">
        <v>18.059999999999999</v>
      </c>
      <c r="I3244" s="96">
        <v>11.35</v>
      </c>
      <c r="J3244" s="308"/>
      <c r="K3244" s="789">
        <f t="shared" si="128"/>
        <v>29.409999999999997</v>
      </c>
      <c r="L3244" s="789"/>
      <c r="M3244" s="789"/>
      <c r="N3244" s="789"/>
      <c r="O3244" s="789"/>
      <c r="P3244" s="789"/>
      <c r="Q3244" s="789"/>
      <c r="R3244" s="789"/>
      <c r="S3244" s="592">
        <v>0</v>
      </c>
      <c r="T3244" s="990">
        <v>0</v>
      </c>
      <c r="U3244" s="473">
        <v>0</v>
      </c>
      <c r="V3244" s="592">
        <v>0</v>
      </c>
      <c r="W3244" s="631">
        <v>0</v>
      </c>
      <c r="X3244" s="631">
        <v>0</v>
      </c>
      <c r="Y3244" s="592">
        <f t="shared" si="126"/>
        <v>26.806999999999999</v>
      </c>
      <c r="Z3244" s="995">
        <v>0</v>
      </c>
      <c r="AA3244" s="631">
        <v>0</v>
      </c>
      <c r="AB3244" s="592">
        <v>341.2</v>
      </c>
      <c r="AC3244" s="592">
        <v>0</v>
      </c>
      <c r="AD3244" s="592">
        <v>0</v>
      </c>
      <c r="AE3244" s="592"/>
      <c r="AF3244" s="631">
        <v>350.4</v>
      </c>
      <c r="AG3244" s="631">
        <v>0</v>
      </c>
      <c r="AH3244" s="631"/>
      <c r="AI3244" s="631"/>
      <c r="AJ3244" s="995">
        <v>0</v>
      </c>
    </row>
    <row r="3245" spans="1:37" x14ac:dyDescent="0.2">
      <c r="A3245" s="988">
        <v>39761</v>
      </c>
      <c r="B3245" s="592">
        <v>17.23</v>
      </c>
      <c r="C3245" s="592"/>
      <c r="D3245" s="592">
        <v>6.601</v>
      </c>
      <c r="E3245" s="592"/>
      <c r="F3245" s="592">
        <f t="shared" si="129"/>
        <v>23.831</v>
      </c>
      <c r="G3245" s="592"/>
      <c r="H3245" s="993">
        <v>16.96</v>
      </c>
      <c r="I3245" s="96">
        <v>9.15</v>
      </c>
      <c r="J3245" s="308"/>
      <c r="K3245" s="789">
        <f t="shared" si="128"/>
        <v>26.11</v>
      </c>
      <c r="L3245" s="789"/>
      <c r="M3245" s="789"/>
      <c r="N3245" s="789"/>
      <c r="O3245" s="789"/>
      <c r="P3245" s="789"/>
      <c r="Q3245" s="789"/>
      <c r="R3245" s="789"/>
      <c r="S3245" s="592">
        <v>0</v>
      </c>
      <c r="T3245" s="990">
        <v>0</v>
      </c>
      <c r="U3245" s="473">
        <v>0</v>
      </c>
      <c r="V3245" s="592">
        <v>0</v>
      </c>
      <c r="W3245" s="631">
        <v>0</v>
      </c>
      <c r="X3245" s="631">
        <v>0</v>
      </c>
      <c r="Y3245" s="592">
        <f t="shared" ref="Y3245:Y3297" si="130">+F3245-S3245-T3245-U3245-V3245+W3245</f>
        <v>23.831</v>
      </c>
      <c r="Z3245" s="995">
        <v>0</v>
      </c>
      <c r="AA3245" s="631">
        <v>0</v>
      </c>
      <c r="AB3245" s="592">
        <v>341.2</v>
      </c>
      <c r="AC3245" s="592">
        <v>0</v>
      </c>
      <c r="AD3245" s="592">
        <v>0</v>
      </c>
      <c r="AE3245" s="592"/>
      <c r="AF3245" s="631">
        <v>350.2</v>
      </c>
      <c r="AG3245" s="631">
        <v>0</v>
      </c>
      <c r="AH3245" s="631"/>
      <c r="AI3245" s="631"/>
      <c r="AJ3245" s="995">
        <v>0</v>
      </c>
    </row>
    <row r="3246" spans="1:37" x14ac:dyDescent="0.2">
      <c r="A3246" s="988">
        <v>39762</v>
      </c>
      <c r="B3246" s="592">
        <v>16.649999999999999</v>
      </c>
      <c r="C3246" s="592"/>
      <c r="D3246" s="631">
        <v>6.4509999999999996</v>
      </c>
      <c r="E3246" s="631"/>
      <c r="F3246" s="592">
        <f t="shared" si="129"/>
        <v>23.100999999999999</v>
      </c>
      <c r="G3246" s="592"/>
      <c r="H3246" s="993">
        <v>16.23</v>
      </c>
      <c r="I3246" s="96">
        <v>9.16</v>
      </c>
      <c r="J3246" s="308"/>
      <c r="K3246" s="789">
        <f t="shared" si="128"/>
        <v>25.39</v>
      </c>
      <c r="L3246" s="789"/>
      <c r="M3246" s="789"/>
      <c r="N3246" s="789"/>
      <c r="O3246" s="789"/>
      <c r="P3246" s="789"/>
      <c r="Q3246" s="789"/>
      <c r="R3246" s="789"/>
      <c r="S3246" s="592">
        <v>0</v>
      </c>
      <c r="T3246" s="990">
        <v>0</v>
      </c>
      <c r="U3246" s="473">
        <v>0</v>
      </c>
      <c r="V3246" s="592">
        <v>0</v>
      </c>
      <c r="W3246" s="631">
        <v>0</v>
      </c>
      <c r="X3246" s="631">
        <v>0</v>
      </c>
      <c r="Y3246" s="592">
        <f t="shared" si="130"/>
        <v>23.100999999999999</v>
      </c>
      <c r="Z3246" s="995">
        <v>0</v>
      </c>
      <c r="AA3246" s="631">
        <v>0</v>
      </c>
      <c r="AB3246" s="631">
        <v>341.2</v>
      </c>
      <c r="AC3246" s="631">
        <v>0</v>
      </c>
      <c r="AD3246" s="631">
        <v>0</v>
      </c>
      <c r="AE3246" s="631"/>
      <c r="AF3246" s="631">
        <v>350.1</v>
      </c>
      <c r="AG3246" s="631">
        <v>0</v>
      </c>
      <c r="AH3246" s="631"/>
      <c r="AI3246" s="631"/>
      <c r="AJ3246" s="995">
        <v>0</v>
      </c>
    </row>
    <row r="3247" spans="1:37" x14ac:dyDescent="0.2">
      <c r="A3247" s="988">
        <v>39763</v>
      </c>
      <c r="B3247" s="592">
        <v>16</v>
      </c>
      <c r="C3247" s="592"/>
      <c r="D3247" s="592">
        <v>7.1680000000000001</v>
      </c>
      <c r="E3247" s="592"/>
      <c r="F3247" s="592">
        <f t="shared" si="129"/>
        <v>23.167999999999999</v>
      </c>
      <c r="G3247" s="592"/>
      <c r="H3247" s="993">
        <v>15.42</v>
      </c>
      <c r="I3247" s="96">
        <v>9.2200000000000006</v>
      </c>
      <c r="J3247" s="308"/>
      <c r="K3247" s="789">
        <f t="shared" si="128"/>
        <v>24.64</v>
      </c>
      <c r="L3247" s="789"/>
      <c r="M3247" s="789"/>
      <c r="N3247" s="789"/>
      <c r="O3247" s="789"/>
      <c r="P3247" s="789"/>
      <c r="Q3247" s="789"/>
      <c r="R3247" s="789"/>
      <c r="S3247" s="592">
        <v>0</v>
      </c>
      <c r="T3247" s="990">
        <v>0</v>
      </c>
      <c r="U3247" s="473">
        <v>0</v>
      </c>
      <c r="V3247" s="592">
        <v>0</v>
      </c>
      <c r="W3247" s="631">
        <v>0</v>
      </c>
      <c r="X3247" s="631">
        <v>0</v>
      </c>
      <c r="Y3247" s="592">
        <f t="shared" si="130"/>
        <v>23.167999999999999</v>
      </c>
      <c r="Z3247" s="995">
        <v>0</v>
      </c>
      <c r="AA3247" s="631">
        <v>0</v>
      </c>
      <c r="AB3247" s="631">
        <v>341.2</v>
      </c>
      <c r="AC3247" s="631">
        <v>0.04</v>
      </c>
      <c r="AD3247" s="631">
        <v>0</v>
      </c>
      <c r="AE3247" s="631"/>
      <c r="AF3247" s="631">
        <v>350</v>
      </c>
      <c r="AG3247" s="631">
        <v>0</v>
      </c>
      <c r="AH3247" s="631"/>
      <c r="AI3247" s="631"/>
      <c r="AJ3247" s="995">
        <v>0</v>
      </c>
    </row>
    <row r="3248" spans="1:37" x14ac:dyDescent="0.2">
      <c r="A3248" s="988">
        <v>39764</v>
      </c>
      <c r="B3248" s="592">
        <v>17.46</v>
      </c>
      <c r="C3248" s="592"/>
      <c r="D3248" s="592">
        <v>8.23</v>
      </c>
      <c r="E3248" s="592"/>
      <c r="F3248" s="592">
        <f t="shared" si="129"/>
        <v>25.69</v>
      </c>
      <c r="G3248" s="592"/>
      <c r="H3248" s="993">
        <v>15.98</v>
      </c>
      <c r="I3248" s="96">
        <v>10.82</v>
      </c>
      <c r="J3248" s="308"/>
      <c r="K3248" s="789">
        <f t="shared" si="128"/>
        <v>26.8</v>
      </c>
      <c r="L3248" s="789"/>
      <c r="M3248" s="789"/>
      <c r="N3248" s="789"/>
      <c r="O3248" s="789"/>
      <c r="P3248" s="789"/>
      <c r="Q3248" s="789"/>
      <c r="R3248" s="789"/>
      <c r="S3248" s="592">
        <v>0</v>
      </c>
      <c r="T3248" s="990">
        <v>0</v>
      </c>
      <c r="U3248" s="473">
        <v>0</v>
      </c>
      <c r="V3248" s="592">
        <v>0</v>
      </c>
      <c r="W3248" s="631">
        <v>0</v>
      </c>
      <c r="X3248" s="631">
        <v>0</v>
      </c>
      <c r="Y3248" s="592">
        <f t="shared" si="130"/>
        <v>25.69</v>
      </c>
      <c r="Z3248" s="995">
        <v>0</v>
      </c>
      <c r="AA3248" s="631">
        <v>0</v>
      </c>
      <c r="AB3248" s="631">
        <v>341.2</v>
      </c>
      <c r="AC3248" s="631">
        <v>0</v>
      </c>
      <c r="AD3248" s="631">
        <v>0</v>
      </c>
      <c r="AE3248" s="631"/>
      <c r="AF3248" s="592">
        <v>349.8</v>
      </c>
      <c r="AG3248" s="592">
        <v>0</v>
      </c>
      <c r="AH3248" s="592"/>
      <c r="AI3248" s="592"/>
      <c r="AJ3248" s="991">
        <v>0</v>
      </c>
    </row>
    <row r="3249" spans="1:39" x14ac:dyDescent="0.2">
      <c r="A3249" s="988">
        <v>39765</v>
      </c>
      <c r="B3249" s="592">
        <v>15.9</v>
      </c>
      <c r="C3249" s="592"/>
      <c r="D3249" s="592">
        <v>8.1890000000000001</v>
      </c>
      <c r="E3249" s="592"/>
      <c r="F3249" s="592">
        <f t="shared" si="129"/>
        <v>24.088999999999999</v>
      </c>
      <c r="G3249" s="592"/>
      <c r="H3249" s="993">
        <v>16.600000000000001</v>
      </c>
      <c r="I3249" s="96">
        <v>10.55</v>
      </c>
      <c r="J3249" s="308"/>
      <c r="K3249" s="789">
        <f t="shared" si="128"/>
        <v>27.150000000000002</v>
      </c>
      <c r="L3249" s="789"/>
      <c r="M3249" s="789"/>
      <c r="N3249" s="789"/>
      <c r="O3249" s="789"/>
      <c r="P3249" s="789"/>
      <c r="Q3249" s="789"/>
      <c r="R3249" s="789"/>
      <c r="S3249" s="592">
        <v>0</v>
      </c>
      <c r="T3249" s="990">
        <v>0</v>
      </c>
      <c r="U3249" s="473">
        <v>0</v>
      </c>
      <c r="V3249" s="592">
        <v>0</v>
      </c>
      <c r="W3249" s="631">
        <v>0</v>
      </c>
      <c r="X3249" s="631">
        <v>0</v>
      </c>
      <c r="Y3249" s="592">
        <f t="shared" si="130"/>
        <v>24.088999999999999</v>
      </c>
      <c r="Z3249" s="995">
        <v>0</v>
      </c>
      <c r="AA3249" s="631">
        <v>0</v>
      </c>
      <c r="AB3249" s="631">
        <v>341.2</v>
      </c>
      <c r="AC3249" s="631">
        <v>0.17</v>
      </c>
      <c r="AD3249" s="631">
        <v>0</v>
      </c>
      <c r="AE3249" s="631"/>
      <c r="AF3249" s="631">
        <v>349.6</v>
      </c>
      <c r="AG3249" s="631">
        <v>7.0000000000000007E-2</v>
      </c>
      <c r="AH3249" s="631"/>
      <c r="AI3249" s="631"/>
      <c r="AJ3249" s="995">
        <v>0</v>
      </c>
    </row>
    <row r="3250" spans="1:39" x14ac:dyDescent="0.2">
      <c r="A3250" s="988">
        <v>39766</v>
      </c>
      <c r="B3250" s="592">
        <v>16.13</v>
      </c>
      <c r="C3250" s="592"/>
      <c r="D3250" s="592">
        <v>7.2039999999999997</v>
      </c>
      <c r="E3250" s="592"/>
      <c r="F3250" s="592">
        <f t="shared" si="129"/>
        <v>23.334</v>
      </c>
      <c r="G3250" s="592"/>
      <c r="H3250" s="993">
        <v>15.75</v>
      </c>
      <c r="I3250" s="96">
        <v>9.6</v>
      </c>
      <c r="J3250" s="308"/>
      <c r="K3250" s="789">
        <f t="shared" si="128"/>
        <v>25.35</v>
      </c>
      <c r="L3250" s="789"/>
      <c r="M3250" s="789"/>
      <c r="N3250" s="789"/>
      <c r="O3250" s="789"/>
      <c r="P3250" s="789"/>
      <c r="Q3250" s="789"/>
      <c r="R3250" s="789"/>
      <c r="S3250" s="592">
        <v>0</v>
      </c>
      <c r="T3250" s="990">
        <v>0</v>
      </c>
      <c r="U3250" s="473">
        <v>0</v>
      </c>
      <c r="V3250" s="592">
        <v>0</v>
      </c>
      <c r="W3250" s="631">
        <v>0</v>
      </c>
      <c r="X3250" s="631">
        <v>0</v>
      </c>
      <c r="Y3250" s="592">
        <f t="shared" si="130"/>
        <v>23.334</v>
      </c>
      <c r="Z3250" s="995">
        <v>0</v>
      </c>
      <c r="AA3250" s="631">
        <v>0</v>
      </c>
      <c r="AB3250" s="631">
        <v>341.6</v>
      </c>
      <c r="AC3250" s="631">
        <v>0.24</v>
      </c>
      <c r="AD3250" s="631">
        <v>0</v>
      </c>
      <c r="AE3250" s="631"/>
      <c r="AF3250" s="631">
        <v>349.7</v>
      </c>
      <c r="AG3250" s="631">
        <v>1.51</v>
      </c>
      <c r="AH3250" s="631"/>
      <c r="AI3250" s="631"/>
      <c r="AJ3250" s="995">
        <v>0</v>
      </c>
    </row>
    <row r="3251" spans="1:39" x14ac:dyDescent="0.2">
      <c r="A3251" s="988">
        <v>39767</v>
      </c>
      <c r="B3251" s="592">
        <v>17.04</v>
      </c>
      <c r="C3251" s="592"/>
      <c r="D3251" s="592">
        <v>6.3630000000000004</v>
      </c>
      <c r="E3251" s="592"/>
      <c r="F3251" s="592">
        <f t="shared" si="129"/>
        <v>23.402999999999999</v>
      </c>
      <c r="G3251" s="592"/>
      <c r="H3251" s="993">
        <v>15.42</v>
      </c>
      <c r="I3251" s="96">
        <v>9.09</v>
      </c>
      <c r="J3251" s="308"/>
      <c r="K3251" s="789">
        <f t="shared" si="128"/>
        <v>24.509999999999998</v>
      </c>
      <c r="L3251" s="789"/>
      <c r="M3251" s="789"/>
      <c r="N3251" s="789"/>
      <c r="O3251" s="789"/>
      <c r="P3251" s="789"/>
      <c r="Q3251" s="789"/>
      <c r="R3251" s="789"/>
      <c r="S3251" s="592">
        <v>0</v>
      </c>
      <c r="T3251" s="990">
        <v>0</v>
      </c>
      <c r="U3251" s="473">
        <v>0</v>
      </c>
      <c r="V3251" s="592">
        <v>0</v>
      </c>
      <c r="W3251" s="631">
        <v>0</v>
      </c>
      <c r="X3251" s="631">
        <v>0</v>
      </c>
      <c r="Y3251" s="592">
        <f t="shared" si="130"/>
        <v>23.402999999999999</v>
      </c>
      <c r="Z3251" s="995">
        <v>0</v>
      </c>
      <c r="AA3251" s="631">
        <v>0</v>
      </c>
      <c r="AB3251" s="631">
        <v>341.5</v>
      </c>
      <c r="AC3251" s="631">
        <v>0.08</v>
      </c>
      <c r="AD3251" s="631">
        <v>0</v>
      </c>
      <c r="AE3251" s="631"/>
      <c r="AF3251" s="631">
        <v>349.9</v>
      </c>
      <c r="AG3251" s="631">
        <v>0.92</v>
      </c>
      <c r="AH3251" s="631"/>
      <c r="AI3251" s="631"/>
      <c r="AJ3251" s="995">
        <v>0</v>
      </c>
    </row>
    <row r="3252" spans="1:39" x14ac:dyDescent="0.2">
      <c r="A3252" s="988">
        <v>39768</v>
      </c>
      <c r="B3252" s="592">
        <v>18.47</v>
      </c>
      <c r="C3252" s="592"/>
      <c r="D3252" s="592">
        <v>6.6769999999999996</v>
      </c>
      <c r="E3252" s="592"/>
      <c r="F3252" s="592">
        <f t="shared" si="129"/>
        <v>25.146999999999998</v>
      </c>
      <c r="G3252" s="592"/>
      <c r="H3252" s="993">
        <v>16.96</v>
      </c>
      <c r="I3252" s="96">
        <v>9.1999999999999993</v>
      </c>
      <c r="J3252" s="308"/>
      <c r="K3252" s="789">
        <f t="shared" si="128"/>
        <v>26.16</v>
      </c>
      <c r="L3252" s="789"/>
      <c r="M3252" s="789"/>
      <c r="N3252" s="789"/>
      <c r="O3252" s="789"/>
      <c r="P3252" s="789"/>
      <c r="Q3252" s="789"/>
      <c r="R3252" s="789"/>
      <c r="S3252" s="592">
        <v>0</v>
      </c>
      <c r="T3252" s="990">
        <v>0</v>
      </c>
      <c r="U3252" s="473">
        <v>0</v>
      </c>
      <c r="V3252" s="592">
        <v>0</v>
      </c>
      <c r="W3252" s="631">
        <v>0</v>
      </c>
      <c r="X3252" s="631">
        <v>0</v>
      </c>
      <c r="Y3252" s="592">
        <f t="shared" si="130"/>
        <v>25.146999999999998</v>
      </c>
      <c r="Z3252" s="995">
        <v>0</v>
      </c>
      <c r="AA3252" s="631">
        <v>0</v>
      </c>
      <c r="AB3252" s="631">
        <v>341.5</v>
      </c>
      <c r="AC3252" s="631">
        <v>0</v>
      </c>
      <c r="AD3252" s="631">
        <v>0</v>
      </c>
      <c r="AE3252" s="631"/>
      <c r="AF3252" s="631">
        <v>349.9</v>
      </c>
      <c r="AG3252" s="631">
        <v>0</v>
      </c>
      <c r="AH3252" s="631"/>
      <c r="AI3252" s="631"/>
      <c r="AJ3252" s="995">
        <v>0</v>
      </c>
    </row>
    <row r="3253" spans="1:39" x14ac:dyDescent="0.2">
      <c r="A3253" s="988">
        <v>39769</v>
      </c>
      <c r="B3253" s="592">
        <v>18.13</v>
      </c>
      <c r="C3253" s="592"/>
      <c r="D3253" s="592">
        <v>6.335</v>
      </c>
      <c r="E3253" s="592"/>
      <c r="F3253" s="592">
        <f t="shared" si="129"/>
        <v>24.465</v>
      </c>
      <c r="G3253" s="592"/>
      <c r="H3253" s="993">
        <v>18.3</v>
      </c>
      <c r="I3253" s="96">
        <v>8.9499999999999993</v>
      </c>
      <c r="J3253" s="308"/>
      <c r="K3253" s="789">
        <f t="shared" si="128"/>
        <v>27.25</v>
      </c>
      <c r="L3253" s="789"/>
      <c r="M3253" s="789"/>
      <c r="N3253" s="789"/>
      <c r="O3253" s="789"/>
      <c r="P3253" s="789"/>
      <c r="Q3253" s="789"/>
      <c r="R3253" s="789"/>
      <c r="S3253" s="592">
        <v>0</v>
      </c>
      <c r="T3253" s="990">
        <v>0</v>
      </c>
      <c r="U3253" s="473">
        <v>0</v>
      </c>
      <c r="V3253" s="592">
        <v>0</v>
      </c>
      <c r="W3253" s="631">
        <v>0</v>
      </c>
      <c r="X3253" s="631">
        <v>0</v>
      </c>
      <c r="Y3253" s="592">
        <f t="shared" si="130"/>
        <v>24.465</v>
      </c>
      <c r="Z3253" s="995">
        <v>0</v>
      </c>
      <c r="AA3253" s="631">
        <v>0</v>
      </c>
      <c r="AB3253" s="631">
        <v>341.4</v>
      </c>
      <c r="AC3253" s="631">
        <v>0</v>
      </c>
      <c r="AD3253" s="631">
        <v>0</v>
      </c>
      <c r="AE3253" s="631"/>
      <c r="AF3253" s="592">
        <v>349.7</v>
      </c>
      <c r="AG3253" s="592">
        <v>0</v>
      </c>
      <c r="AH3253" s="592"/>
      <c r="AI3253" s="592"/>
      <c r="AJ3253" s="991">
        <v>0</v>
      </c>
    </row>
    <row r="3254" spans="1:39" x14ac:dyDescent="0.2">
      <c r="A3254" s="988">
        <v>39770</v>
      </c>
      <c r="B3254" s="592">
        <v>16.93</v>
      </c>
      <c r="C3254" s="592"/>
      <c r="D3254" s="592">
        <v>6.6959999999999997</v>
      </c>
      <c r="E3254" s="592"/>
      <c r="F3254" s="592">
        <f t="shared" si="129"/>
        <v>23.625999999999998</v>
      </c>
      <c r="G3254" s="592"/>
      <c r="H3254" s="993">
        <v>19.7</v>
      </c>
      <c r="I3254" s="96">
        <v>9.35</v>
      </c>
      <c r="J3254" s="308"/>
      <c r="K3254" s="789">
        <f t="shared" si="128"/>
        <v>29.049999999999997</v>
      </c>
      <c r="L3254" s="789"/>
      <c r="M3254" s="789"/>
      <c r="N3254" s="789"/>
      <c r="O3254" s="789"/>
      <c r="P3254" s="789"/>
      <c r="Q3254" s="789"/>
      <c r="R3254" s="789"/>
      <c r="S3254" s="592">
        <v>0</v>
      </c>
      <c r="T3254" s="990">
        <v>0</v>
      </c>
      <c r="U3254" s="473">
        <v>0</v>
      </c>
      <c r="V3254" s="592">
        <v>0</v>
      </c>
      <c r="W3254" s="631">
        <v>0</v>
      </c>
      <c r="X3254" s="631">
        <v>0</v>
      </c>
      <c r="Y3254" s="592">
        <f t="shared" si="130"/>
        <v>23.625999999999998</v>
      </c>
      <c r="Z3254" s="995">
        <v>0</v>
      </c>
      <c r="AA3254" s="631">
        <v>0</v>
      </c>
      <c r="AB3254" s="592">
        <v>341.4</v>
      </c>
      <c r="AC3254" s="592">
        <v>0</v>
      </c>
      <c r="AD3254" s="592">
        <v>0</v>
      </c>
      <c r="AE3254" s="592"/>
      <c r="AF3254" s="592">
        <v>349.6</v>
      </c>
      <c r="AG3254" s="592">
        <v>0</v>
      </c>
      <c r="AH3254" s="592"/>
      <c r="AI3254" s="592"/>
      <c r="AJ3254" s="991">
        <v>0</v>
      </c>
    </row>
    <row r="3255" spans="1:39" x14ac:dyDescent="0.2">
      <c r="A3255" s="988">
        <v>39771</v>
      </c>
      <c r="B3255" s="592">
        <v>18.579999999999998</v>
      </c>
      <c r="C3255" s="592"/>
      <c r="D3255" s="592">
        <v>8.3439999999999994</v>
      </c>
      <c r="E3255" s="592"/>
      <c r="F3255" s="592">
        <f t="shared" si="129"/>
        <v>26.923999999999999</v>
      </c>
      <c r="G3255" s="592"/>
      <c r="H3255" s="993">
        <v>18.04</v>
      </c>
      <c r="I3255" s="96">
        <v>10.52</v>
      </c>
      <c r="J3255" s="308"/>
      <c r="K3255" s="789">
        <f t="shared" si="128"/>
        <v>28.56</v>
      </c>
      <c r="L3255" s="789"/>
      <c r="M3255" s="789"/>
      <c r="N3255" s="789"/>
      <c r="O3255" s="789"/>
      <c r="P3255" s="789"/>
      <c r="Q3255" s="789"/>
      <c r="R3255" s="789"/>
      <c r="S3255" s="592">
        <v>0</v>
      </c>
      <c r="T3255" s="990">
        <v>0</v>
      </c>
      <c r="U3255" s="473">
        <v>0</v>
      </c>
      <c r="V3255" s="592">
        <v>0</v>
      </c>
      <c r="W3255" s="631">
        <v>0</v>
      </c>
      <c r="X3255" s="631">
        <v>0</v>
      </c>
      <c r="Y3255" s="592">
        <f t="shared" si="130"/>
        <v>26.923999999999999</v>
      </c>
      <c r="Z3255" s="995">
        <v>0</v>
      </c>
      <c r="AA3255" s="631">
        <v>0</v>
      </c>
      <c r="AB3255" s="631">
        <v>341.3</v>
      </c>
      <c r="AC3255" s="631">
        <v>0</v>
      </c>
      <c r="AD3255" s="631">
        <v>0</v>
      </c>
      <c r="AE3255" s="631"/>
      <c r="AF3255" s="631">
        <v>349.5</v>
      </c>
      <c r="AG3255" s="631">
        <v>0</v>
      </c>
      <c r="AH3255" s="631"/>
      <c r="AI3255" s="631"/>
      <c r="AJ3255" s="991">
        <v>0</v>
      </c>
    </row>
    <row r="3256" spans="1:39" x14ac:dyDescent="0.2">
      <c r="A3256" s="988">
        <v>39772</v>
      </c>
      <c r="B3256" s="592">
        <v>17.86</v>
      </c>
      <c r="C3256" s="592"/>
      <c r="D3256" s="592">
        <v>7.0229999999999997</v>
      </c>
      <c r="E3256" s="592"/>
      <c r="F3256" s="592">
        <f t="shared" si="129"/>
        <v>24.882999999999999</v>
      </c>
      <c r="G3256" s="592"/>
      <c r="H3256" s="993">
        <v>17.329999999999998</v>
      </c>
      <c r="I3256" s="96">
        <v>9.75</v>
      </c>
      <c r="J3256" s="308"/>
      <c r="K3256" s="789">
        <f t="shared" si="128"/>
        <v>27.08</v>
      </c>
      <c r="L3256" s="789"/>
      <c r="M3256" s="789"/>
      <c r="N3256" s="789"/>
      <c r="O3256" s="789"/>
      <c r="P3256" s="789"/>
      <c r="Q3256" s="789"/>
      <c r="R3256" s="789"/>
      <c r="S3256" s="592">
        <v>0</v>
      </c>
      <c r="T3256" s="990">
        <v>0</v>
      </c>
      <c r="U3256" s="473">
        <v>0</v>
      </c>
      <c r="V3256" s="592">
        <v>0</v>
      </c>
      <c r="W3256" s="631">
        <v>0</v>
      </c>
      <c r="X3256" s="907">
        <v>0</v>
      </c>
      <c r="Y3256" s="592">
        <f t="shared" si="130"/>
        <v>24.882999999999999</v>
      </c>
      <c r="Z3256" s="995">
        <v>0</v>
      </c>
      <c r="AA3256" s="631">
        <v>0</v>
      </c>
      <c r="AB3256" s="592">
        <v>341.3</v>
      </c>
      <c r="AC3256" s="592">
        <v>0.01</v>
      </c>
      <c r="AD3256" s="592">
        <v>0</v>
      </c>
      <c r="AE3256" s="592"/>
      <c r="AF3256" s="631">
        <v>349.4</v>
      </c>
      <c r="AG3256" s="631">
        <v>0</v>
      </c>
      <c r="AH3256" s="631"/>
      <c r="AI3256" s="631"/>
      <c r="AJ3256" s="995">
        <v>0</v>
      </c>
    </row>
    <row r="3257" spans="1:39" x14ac:dyDescent="0.2">
      <c r="A3257" s="988">
        <v>39773</v>
      </c>
      <c r="B3257" s="592">
        <v>17.62</v>
      </c>
      <c r="C3257" s="592"/>
      <c r="D3257" s="592">
        <v>6.3</v>
      </c>
      <c r="E3257" s="592"/>
      <c r="F3257" s="592">
        <f t="shared" si="129"/>
        <v>23.92</v>
      </c>
      <c r="G3257" s="592"/>
      <c r="H3257" s="993">
        <v>14.91</v>
      </c>
      <c r="I3257" s="96">
        <v>8.99</v>
      </c>
      <c r="J3257" s="308"/>
      <c r="K3257" s="789">
        <f t="shared" si="128"/>
        <v>23.9</v>
      </c>
      <c r="L3257" s="789"/>
      <c r="M3257" s="789"/>
      <c r="N3257" s="789"/>
      <c r="O3257" s="789"/>
      <c r="P3257" s="789"/>
      <c r="Q3257" s="789"/>
      <c r="R3257" s="789"/>
      <c r="S3257" s="592">
        <v>0</v>
      </c>
      <c r="T3257" s="990">
        <v>0</v>
      </c>
      <c r="U3257" s="473">
        <v>0</v>
      </c>
      <c r="V3257" s="592">
        <v>0</v>
      </c>
      <c r="W3257" s="631">
        <v>0</v>
      </c>
      <c r="X3257" s="631">
        <v>0</v>
      </c>
      <c r="Y3257" s="592">
        <f t="shared" si="130"/>
        <v>23.92</v>
      </c>
      <c r="Z3257" s="995">
        <v>0</v>
      </c>
      <c r="AA3257" s="631">
        <v>0</v>
      </c>
      <c r="AB3257" s="631">
        <v>341.3</v>
      </c>
      <c r="AC3257" s="631">
        <v>0</v>
      </c>
      <c r="AD3257" s="631">
        <v>0</v>
      </c>
      <c r="AE3257" s="631"/>
      <c r="AF3257" s="631">
        <v>349.4</v>
      </c>
      <c r="AG3257" s="631">
        <v>0</v>
      </c>
      <c r="AH3257" s="631"/>
      <c r="AI3257" s="631"/>
      <c r="AJ3257" s="995">
        <v>0</v>
      </c>
    </row>
    <row r="3258" spans="1:39" x14ac:dyDescent="0.2">
      <c r="A3258" s="988">
        <v>39774</v>
      </c>
      <c r="B3258" s="592">
        <v>18.45</v>
      </c>
      <c r="C3258" s="592"/>
      <c r="D3258" s="592">
        <v>6.2439999999999998</v>
      </c>
      <c r="E3258" s="592"/>
      <c r="F3258" s="592">
        <f t="shared" si="129"/>
        <v>24.693999999999999</v>
      </c>
      <c r="G3258" s="592"/>
      <c r="H3258" s="993">
        <v>18.079999999999998</v>
      </c>
      <c r="I3258" s="96">
        <v>8.9600000000000009</v>
      </c>
      <c r="J3258" s="308"/>
      <c r="K3258" s="789">
        <f t="shared" si="128"/>
        <v>27.04</v>
      </c>
      <c r="L3258" s="789"/>
      <c r="M3258" s="789"/>
      <c r="N3258" s="789"/>
      <c r="O3258" s="789"/>
      <c r="P3258" s="789"/>
      <c r="Q3258" s="789"/>
      <c r="R3258" s="789"/>
      <c r="S3258" s="592">
        <v>0</v>
      </c>
      <c r="T3258" s="990">
        <v>0</v>
      </c>
      <c r="U3258" s="473">
        <v>0</v>
      </c>
      <c r="V3258" s="592">
        <v>0</v>
      </c>
      <c r="W3258" s="631">
        <v>0</v>
      </c>
      <c r="X3258" s="631">
        <v>0</v>
      </c>
      <c r="Y3258" s="592">
        <f t="shared" si="130"/>
        <v>24.693999999999999</v>
      </c>
      <c r="Z3258" s="995">
        <v>0</v>
      </c>
      <c r="AA3258" s="631">
        <v>0</v>
      </c>
      <c r="AB3258" s="631">
        <v>341.2</v>
      </c>
      <c r="AC3258" s="631">
        <v>0</v>
      </c>
      <c r="AD3258" s="631">
        <v>0</v>
      </c>
      <c r="AE3258" s="631"/>
      <c r="AF3258" s="631">
        <v>349.2</v>
      </c>
      <c r="AG3258" s="631">
        <v>0</v>
      </c>
      <c r="AH3258" s="631"/>
      <c r="AI3258" s="631"/>
      <c r="AJ3258" s="995">
        <v>0</v>
      </c>
    </row>
    <row r="3259" spans="1:39" x14ac:dyDescent="0.2">
      <c r="A3259" s="988">
        <v>39775</v>
      </c>
      <c r="B3259" s="592">
        <v>17.32</v>
      </c>
      <c r="C3259" s="592"/>
      <c r="D3259" s="592">
        <v>6.3330000000000002</v>
      </c>
      <c r="E3259" s="592"/>
      <c r="F3259" s="592">
        <f t="shared" si="129"/>
        <v>23.652999999999999</v>
      </c>
      <c r="G3259" s="592"/>
      <c r="H3259" s="993">
        <v>16.899999999999999</v>
      </c>
      <c r="I3259" s="96">
        <v>9.3699999999999992</v>
      </c>
      <c r="J3259" s="308"/>
      <c r="K3259" s="789">
        <f t="shared" si="128"/>
        <v>26.269999999999996</v>
      </c>
      <c r="L3259" s="789"/>
      <c r="M3259" s="789"/>
      <c r="N3259" s="789"/>
      <c r="O3259" s="789"/>
      <c r="P3259" s="789"/>
      <c r="Q3259" s="789"/>
      <c r="R3259" s="789"/>
      <c r="S3259" s="592">
        <v>0</v>
      </c>
      <c r="T3259" s="990">
        <v>0</v>
      </c>
      <c r="U3259" s="473">
        <v>0</v>
      </c>
      <c r="V3259" s="592">
        <v>0</v>
      </c>
      <c r="W3259" s="631">
        <v>0</v>
      </c>
      <c r="X3259" s="631">
        <v>0</v>
      </c>
      <c r="Y3259" s="592">
        <f t="shared" si="130"/>
        <v>23.652999999999999</v>
      </c>
      <c r="Z3259" s="995">
        <v>0</v>
      </c>
      <c r="AA3259" s="631">
        <v>0</v>
      </c>
      <c r="AB3259" s="631">
        <v>341.2</v>
      </c>
      <c r="AC3259" s="631">
        <v>0</v>
      </c>
      <c r="AD3259" s="631">
        <v>0</v>
      </c>
      <c r="AE3259" s="631"/>
      <c r="AF3259" s="631">
        <v>349</v>
      </c>
      <c r="AG3259" s="631">
        <v>0</v>
      </c>
      <c r="AH3259" s="631"/>
      <c r="AI3259" s="631"/>
      <c r="AJ3259" s="995">
        <v>0</v>
      </c>
    </row>
    <row r="3260" spans="1:39" x14ac:dyDescent="0.2">
      <c r="A3260" s="988">
        <v>39776</v>
      </c>
      <c r="B3260" s="631">
        <v>17.71</v>
      </c>
      <c r="C3260" s="631"/>
      <c r="D3260" s="631">
        <v>6.0620000000000003</v>
      </c>
      <c r="E3260" s="631"/>
      <c r="F3260" s="631">
        <f t="shared" si="129"/>
        <v>23.772000000000002</v>
      </c>
      <c r="G3260" s="631"/>
      <c r="H3260" s="993">
        <v>15.18</v>
      </c>
      <c r="I3260" s="96">
        <v>9.51</v>
      </c>
      <c r="J3260" s="308"/>
      <c r="K3260" s="789">
        <f t="shared" si="128"/>
        <v>24.689999999999998</v>
      </c>
      <c r="L3260" s="789"/>
      <c r="M3260" s="789"/>
      <c r="N3260" s="789"/>
      <c r="O3260" s="789"/>
      <c r="P3260" s="789"/>
      <c r="Q3260" s="789"/>
      <c r="R3260" s="789"/>
      <c r="S3260" s="631">
        <v>0</v>
      </c>
      <c r="T3260" s="997">
        <v>0</v>
      </c>
      <c r="U3260" s="395">
        <v>0</v>
      </c>
      <c r="V3260" s="631">
        <v>0</v>
      </c>
      <c r="W3260" s="631">
        <v>0</v>
      </c>
      <c r="X3260" s="631">
        <v>0</v>
      </c>
      <c r="Y3260" s="592">
        <f t="shared" si="130"/>
        <v>23.772000000000002</v>
      </c>
      <c r="Z3260" s="995">
        <v>0</v>
      </c>
      <c r="AA3260" s="631">
        <v>0</v>
      </c>
      <c r="AB3260" s="631">
        <v>341.2</v>
      </c>
      <c r="AC3260" s="631">
        <v>0.16</v>
      </c>
      <c r="AD3260" s="631">
        <v>0</v>
      </c>
      <c r="AE3260" s="631"/>
      <c r="AF3260" s="631">
        <v>348.2</v>
      </c>
      <c r="AG3260" s="631">
        <v>0.36</v>
      </c>
      <c r="AH3260" s="631"/>
      <c r="AI3260" s="631"/>
      <c r="AJ3260" s="991">
        <v>0</v>
      </c>
      <c r="AL3260" s="21"/>
      <c r="AM3260" s="21"/>
    </row>
    <row r="3261" spans="1:39" x14ac:dyDescent="0.2">
      <c r="A3261" s="988">
        <v>39777</v>
      </c>
      <c r="B3261" s="631">
        <v>18.14</v>
      </c>
      <c r="C3261" s="631"/>
      <c r="D3261" s="631">
        <v>6.69</v>
      </c>
      <c r="E3261" s="631"/>
      <c r="F3261" s="631">
        <f t="shared" si="129"/>
        <v>24.830000000000002</v>
      </c>
      <c r="G3261" s="631"/>
      <c r="H3261" s="993">
        <v>15.46</v>
      </c>
      <c r="I3261" s="96">
        <v>10.26</v>
      </c>
      <c r="J3261" s="308"/>
      <c r="K3261" s="789">
        <f t="shared" si="128"/>
        <v>25.72</v>
      </c>
      <c r="L3261" s="789"/>
      <c r="M3261" s="789"/>
      <c r="N3261" s="789"/>
      <c r="O3261" s="789"/>
      <c r="P3261" s="789"/>
      <c r="Q3261" s="789"/>
      <c r="R3261" s="789"/>
      <c r="S3261" s="631">
        <v>0</v>
      </c>
      <c r="T3261" s="997">
        <v>0</v>
      </c>
      <c r="U3261" s="395">
        <v>0</v>
      </c>
      <c r="V3261" s="631">
        <v>0</v>
      </c>
      <c r="W3261" s="631">
        <v>0</v>
      </c>
      <c r="X3261" s="631">
        <v>0</v>
      </c>
      <c r="Y3261" s="592">
        <f t="shared" si="130"/>
        <v>24.830000000000002</v>
      </c>
      <c r="Z3261" s="995">
        <v>0</v>
      </c>
      <c r="AA3261" s="631">
        <v>0</v>
      </c>
      <c r="AB3261" s="631">
        <v>341.2</v>
      </c>
      <c r="AC3261" s="631">
        <v>0</v>
      </c>
      <c r="AD3261" s="631">
        <v>0</v>
      </c>
      <c r="AE3261" s="631"/>
      <c r="AF3261" s="592">
        <v>348</v>
      </c>
      <c r="AG3261" s="592">
        <v>0</v>
      </c>
      <c r="AH3261" s="592"/>
      <c r="AI3261" s="592"/>
      <c r="AJ3261" s="991">
        <v>0</v>
      </c>
    </row>
    <row r="3262" spans="1:39" x14ac:dyDescent="0.2">
      <c r="A3262" s="988">
        <v>39778</v>
      </c>
      <c r="B3262" s="631">
        <v>17.8</v>
      </c>
      <c r="C3262" s="631"/>
      <c r="D3262" s="631">
        <v>6.4969999999999999</v>
      </c>
      <c r="E3262" s="631"/>
      <c r="F3262" s="631">
        <f t="shared" si="129"/>
        <v>24.297000000000001</v>
      </c>
      <c r="G3262" s="631"/>
      <c r="H3262" s="993">
        <v>15.21</v>
      </c>
      <c r="I3262" s="96">
        <v>10.11</v>
      </c>
      <c r="J3262" s="308"/>
      <c r="K3262" s="789">
        <f t="shared" si="128"/>
        <v>25.32</v>
      </c>
      <c r="L3262" s="789"/>
      <c r="M3262" s="789"/>
      <c r="N3262" s="789"/>
      <c r="O3262" s="789"/>
      <c r="P3262" s="789"/>
      <c r="Q3262" s="789"/>
      <c r="R3262" s="789"/>
      <c r="S3262" s="631">
        <v>0</v>
      </c>
      <c r="T3262" s="997">
        <v>0</v>
      </c>
      <c r="U3262" s="395">
        <v>0</v>
      </c>
      <c r="V3262" s="631">
        <v>0</v>
      </c>
      <c r="W3262" s="631">
        <v>0</v>
      </c>
      <c r="X3262" s="631">
        <v>0</v>
      </c>
      <c r="Y3262" s="592">
        <f t="shared" si="130"/>
        <v>24.297000000000001</v>
      </c>
      <c r="Z3262" s="995">
        <v>0</v>
      </c>
      <c r="AA3262" s="631">
        <v>0</v>
      </c>
      <c r="AB3262" s="631">
        <v>341.2</v>
      </c>
      <c r="AC3262" s="631">
        <v>0</v>
      </c>
      <c r="AD3262" s="631">
        <v>0</v>
      </c>
      <c r="AE3262" s="631"/>
      <c r="AF3262" s="592">
        <v>348</v>
      </c>
      <c r="AG3262" s="592">
        <v>0</v>
      </c>
      <c r="AH3262" s="592"/>
      <c r="AI3262" s="592"/>
      <c r="AJ3262" s="991">
        <v>0</v>
      </c>
    </row>
    <row r="3263" spans="1:39" x14ac:dyDescent="0.2">
      <c r="A3263" s="988">
        <v>39779</v>
      </c>
      <c r="B3263" s="631">
        <v>16.21</v>
      </c>
      <c r="C3263" s="631"/>
      <c r="D3263" s="631">
        <v>6.1909999999999998</v>
      </c>
      <c r="E3263" s="631"/>
      <c r="F3263" s="631">
        <f t="shared" si="129"/>
        <v>22.401</v>
      </c>
      <c r="G3263" s="631"/>
      <c r="H3263" s="993">
        <v>13.99</v>
      </c>
      <c r="I3263" s="96">
        <v>9.51</v>
      </c>
      <c r="J3263" s="308"/>
      <c r="K3263" s="789">
        <f t="shared" si="128"/>
        <v>23.5</v>
      </c>
      <c r="L3263" s="789"/>
      <c r="M3263" s="789"/>
      <c r="N3263" s="789"/>
      <c r="O3263" s="789"/>
      <c r="P3263" s="789"/>
      <c r="Q3263" s="789"/>
      <c r="R3263" s="789"/>
      <c r="S3263" s="631">
        <v>0</v>
      </c>
      <c r="T3263" s="997">
        <v>0</v>
      </c>
      <c r="U3263" s="395">
        <v>0</v>
      </c>
      <c r="V3263" s="631">
        <v>0</v>
      </c>
      <c r="W3263" s="631">
        <v>0</v>
      </c>
      <c r="X3263" s="631">
        <v>0</v>
      </c>
      <c r="Y3263" s="592">
        <f t="shared" si="130"/>
        <v>22.401</v>
      </c>
      <c r="Z3263" s="995">
        <v>0</v>
      </c>
      <c r="AA3263" s="631">
        <v>0</v>
      </c>
      <c r="AB3263" s="631">
        <v>341.2</v>
      </c>
      <c r="AC3263" s="631">
        <v>0</v>
      </c>
      <c r="AD3263" s="631">
        <v>0</v>
      </c>
      <c r="AE3263" s="631"/>
      <c r="AF3263" s="592">
        <v>347.9</v>
      </c>
      <c r="AG3263" s="592">
        <v>0</v>
      </c>
      <c r="AH3263" s="592"/>
      <c r="AI3263" s="592"/>
      <c r="AJ3263" s="991">
        <v>0</v>
      </c>
    </row>
    <row r="3264" spans="1:39" x14ac:dyDescent="0.2">
      <c r="A3264" s="988">
        <v>39780</v>
      </c>
      <c r="B3264" s="631">
        <v>15.76</v>
      </c>
      <c r="C3264" s="631"/>
      <c r="D3264" s="631">
        <v>6.4139999999999997</v>
      </c>
      <c r="E3264" s="631"/>
      <c r="F3264" s="631">
        <f t="shared" si="129"/>
        <v>22.173999999999999</v>
      </c>
      <c r="G3264" s="631"/>
      <c r="H3264" s="993">
        <v>13.43</v>
      </c>
      <c r="I3264" s="96">
        <v>9.91</v>
      </c>
      <c r="J3264" s="308"/>
      <c r="K3264" s="789">
        <f t="shared" si="128"/>
        <v>23.34</v>
      </c>
      <c r="L3264" s="789"/>
      <c r="M3264" s="789"/>
      <c r="N3264" s="789"/>
      <c r="O3264" s="789"/>
      <c r="P3264" s="789"/>
      <c r="Q3264" s="789"/>
      <c r="R3264" s="789"/>
      <c r="S3264" s="631">
        <v>0</v>
      </c>
      <c r="T3264" s="997">
        <v>0</v>
      </c>
      <c r="U3264" s="395">
        <v>0</v>
      </c>
      <c r="V3264" s="631">
        <v>0</v>
      </c>
      <c r="W3264" s="631">
        <v>0</v>
      </c>
      <c r="X3264" s="631">
        <v>0</v>
      </c>
      <c r="Y3264" s="592">
        <f t="shared" si="130"/>
        <v>22.173999999999999</v>
      </c>
      <c r="Z3264" s="995">
        <v>0</v>
      </c>
      <c r="AA3264" s="631">
        <v>0</v>
      </c>
      <c r="AB3264" s="631">
        <v>341.2</v>
      </c>
      <c r="AC3264" s="631">
        <v>0</v>
      </c>
      <c r="AD3264" s="631">
        <v>0</v>
      </c>
      <c r="AE3264" s="631"/>
      <c r="AF3264" s="592">
        <v>347.8</v>
      </c>
      <c r="AG3264" s="592">
        <v>0</v>
      </c>
      <c r="AH3264" s="592"/>
      <c r="AI3264" s="592"/>
      <c r="AJ3264" s="991">
        <v>0</v>
      </c>
    </row>
    <row r="3265" spans="1:36" x14ac:dyDescent="0.2">
      <c r="A3265" s="988">
        <v>39781</v>
      </c>
      <c r="B3265" s="592">
        <v>16.850000000000001</v>
      </c>
      <c r="C3265" s="592"/>
      <c r="D3265" s="592">
        <v>5.7679999999999998</v>
      </c>
      <c r="E3265" s="592"/>
      <c r="F3265" s="592">
        <f t="shared" si="129"/>
        <v>22.618000000000002</v>
      </c>
      <c r="G3265" s="592"/>
      <c r="H3265" s="993">
        <v>15.62</v>
      </c>
      <c r="I3265" s="96">
        <v>8.5299999999999994</v>
      </c>
      <c r="J3265" s="308"/>
      <c r="K3265" s="789">
        <f t="shared" si="128"/>
        <v>24.15</v>
      </c>
      <c r="L3265" s="789"/>
      <c r="M3265" s="789"/>
      <c r="N3265" s="789"/>
      <c r="O3265" s="789"/>
      <c r="P3265" s="789"/>
      <c r="Q3265" s="789"/>
      <c r="R3265" s="789"/>
      <c r="S3265" s="592">
        <v>0</v>
      </c>
      <c r="T3265" s="990">
        <v>0</v>
      </c>
      <c r="U3265" s="473">
        <v>0</v>
      </c>
      <c r="V3265" s="592">
        <v>0</v>
      </c>
      <c r="W3265" s="631">
        <v>0</v>
      </c>
      <c r="X3265" s="631">
        <v>0</v>
      </c>
      <c r="Y3265" s="592">
        <f t="shared" si="130"/>
        <v>22.618000000000002</v>
      </c>
      <c r="Z3265" s="995">
        <v>0</v>
      </c>
      <c r="AA3265" s="631">
        <v>0</v>
      </c>
      <c r="AB3265" s="592">
        <v>341.3</v>
      </c>
      <c r="AC3265" s="592">
        <v>0.2</v>
      </c>
      <c r="AD3265" s="592">
        <v>0</v>
      </c>
      <c r="AE3265" s="592"/>
      <c r="AF3265" s="592">
        <v>347.7</v>
      </c>
      <c r="AG3265" s="592">
        <v>0.75</v>
      </c>
      <c r="AH3265" s="592"/>
      <c r="AI3265" s="592"/>
      <c r="AJ3265" s="991">
        <v>0</v>
      </c>
    </row>
    <row r="3266" spans="1:36" x14ac:dyDescent="0.2">
      <c r="A3266" s="988">
        <v>39782</v>
      </c>
      <c r="B3266" s="592">
        <v>16.91</v>
      </c>
      <c r="C3266" s="592"/>
      <c r="D3266" s="592">
        <v>5.7610000000000001</v>
      </c>
      <c r="E3266" s="592"/>
      <c r="F3266" s="592">
        <f t="shared" si="129"/>
        <v>22.670999999999999</v>
      </c>
      <c r="G3266" s="592"/>
      <c r="H3266" s="993">
        <v>16.329999999999998</v>
      </c>
      <c r="I3266" s="96">
        <v>9.2899999999999991</v>
      </c>
      <c r="J3266" s="308"/>
      <c r="K3266" s="789">
        <f t="shared" si="128"/>
        <v>25.619999999999997</v>
      </c>
      <c r="L3266" s="789"/>
      <c r="M3266" s="789"/>
      <c r="N3266" s="789"/>
      <c r="O3266" s="789"/>
      <c r="P3266" s="789"/>
      <c r="Q3266" s="789"/>
      <c r="R3266" s="789"/>
      <c r="S3266" s="592">
        <v>0</v>
      </c>
      <c r="T3266" s="990">
        <v>0</v>
      </c>
      <c r="U3266" s="473">
        <v>0</v>
      </c>
      <c r="V3266" s="592">
        <v>0</v>
      </c>
      <c r="W3266" s="631">
        <v>0</v>
      </c>
      <c r="X3266" s="631">
        <v>0</v>
      </c>
      <c r="Y3266" s="592">
        <f t="shared" si="130"/>
        <v>22.670999999999999</v>
      </c>
      <c r="Z3266" s="995">
        <v>0</v>
      </c>
      <c r="AA3266" s="631">
        <v>0</v>
      </c>
      <c r="AB3266" s="592">
        <v>342</v>
      </c>
      <c r="AC3266" s="592">
        <v>1.1399999999999999</v>
      </c>
      <c r="AD3266" s="592">
        <v>0</v>
      </c>
      <c r="AE3266" s="592"/>
      <c r="AF3266" s="1000">
        <v>348.7</v>
      </c>
      <c r="AG3266" s="592">
        <v>0.38</v>
      </c>
      <c r="AH3266" s="592"/>
      <c r="AI3266" s="592"/>
      <c r="AJ3266" s="991">
        <v>0</v>
      </c>
    </row>
    <row r="3267" spans="1:36" x14ac:dyDescent="0.2">
      <c r="A3267" s="988">
        <v>39783</v>
      </c>
      <c r="B3267" s="592">
        <v>16.72</v>
      </c>
      <c r="C3267" s="592"/>
      <c r="D3267" s="592">
        <v>6.2830000000000004</v>
      </c>
      <c r="E3267" s="592"/>
      <c r="F3267" s="592">
        <f t="shared" si="129"/>
        <v>23.003</v>
      </c>
      <c r="G3267" s="592"/>
      <c r="H3267" s="989">
        <v>14.85</v>
      </c>
      <c r="I3267" s="308">
        <v>9.2100000000000009</v>
      </c>
      <c r="J3267" s="308"/>
      <c r="K3267" s="789">
        <f>H3267+I3267</f>
        <v>24.060000000000002</v>
      </c>
      <c r="L3267" s="789"/>
      <c r="M3267" s="789"/>
      <c r="N3267" s="789"/>
      <c r="O3267" s="789"/>
      <c r="P3267" s="789"/>
      <c r="Q3267" s="789"/>
      <c r="R3267" s="789"/>
      <c r="S3267" s="592">
        <v>0</v>
      </c>
      <c r="T3267" s="990">
        <v>0</v>
      </c>
      <c r="U3267" s="473">
        <v>0</v>
      </c>
      <c r="V3267" s="592">
        <v>0</v>
      </c>
      <c r="W3267" s="631">
        <v>0</v>
      </c>
      <c r="X3267" s="631">
        <v>0</v>
      </c>
      <c r="Y3267" s="592">
        <f t="shared" si="130"/>
        <v>23.003</v>
      </c>
      <c r="Z3267" s="995">
        <v>0</v>
      </c>
      <c r="AA3267" s="631">
        <v>0</v>
      </c>
      <c r="AB3267" s="592">
        <v>341.7</v>
      </c>
      <c r="AC3267" s="592">
        <v>0</v>
      </c>
      <c r="AD3267" s="592">
        <v>0</v>
      </c>
      <c r="AE3267" s="592"/>
      <c r="AF3267" s="631">
        <v>349.1</v>
      </c>
      <c r="AG3267" s="631">
        <v>0</v>
      </c>
      <c r="AH3267" s="631"/>
      <c r="AI3267" s="631"/>
      <c r="AJ3267" s="991">
        <v>0</v>
      </c>
    </row>
    <row r="3268" spans="1:36" x14ac:dyDescent="0.2">
      <c r="A3268" s="988">
        <v>39784</v>
      </c>
      <c r="B3268" s="592">
        <v>17.48</v>
      </c>
      <c r="C3268" s="592"/>
      <c r="D3268" s="592">
        <v>6.4089999999999998</v>
      </c>
      <c r="E3268" s="592"/>
      <c r="F3268" s="592">
        <f t="shared" si="129"/>
        <v>23.888999999999999</v>
      </c>
      <c r="G3268" s="592"/>
      <c r="H3268" s="992">
        <v>15.16</v>
      </c>
      <c r="I3268" s="96">
        <v>10.06</v>
      </c>
      <c r="J3268" s="308"/>
      <c r="K3268" s="789">
        <f t="shared" ref="K3268:K3297" si="131">H3268+I3268</f>
        <v>25.22</v>
      </c>
      <c r="L3268" s="789"/>
      <c r="M3268" s="789"/>
      <c r="N3268" s="789"/>
      <c r="O3268" s="789"/>
      <c r="P3268" s="789"/>
      <c r="Q3268" s="789"/>
      <c r="R3268" s="789"/>
      <c r="S3268" s="592">
        <v>0</v>
      </c>
      <c r="T3268" s="990">
        <v>0</v>
      </c>
      <c r="U3268" s="473">
        <v>0</v>
      </c>
      <c r="V3268" s="592">
        <v>0</v>
      </c>
      <c r="W3268" s="631">
        <v>0</v>
      </c>
      <c r="X3268" s="631">
        <v>0</v>
      </c>
      <c r="Y3268" s="592">
        <f t="shared" si="130"/>
        <v>23.888999999999999</v>
      </c>
      <c r="Z3268" s="995">
        <v>0</v>
      </c>
      <c r="AA3268" s="631">
        <v>0</v>
      </c>
      <c r="AB3268" s="592">
        <v>341.5</v>
      </c>
      <c r="AC3268" s="592">
        <v>0</v>
      </c>
      <c r="AD3268" s="592">
        <v>0</v>
      </c>
      <c r="AE3268" s="592"/>
      <c r="AF3268" s="631">
        <v>349.2</v>
      </c>
      <c r="AG3268" s="631">
        <v>0</v>
      </c>
      <c r="AH3268" s="631"/>
      <c r="AI3268" s="631"/>
      <c r="AJ3268" s="991">
        <v>0</v>
      </c>
    </row>
    <row r="3269" spans="1:36" x14ac:dyDescent="0.2">
      <c r="A3269" s="988">
        <v>39785</v>
      </c>
      <c r="B3269" s="993">
        <v>16.09</v>
      </c>
      <c r="C3269" s="993"/>
      <c r="D3269" s="592">
        <v>7.8529999999999998</v>
      </c>
      <c r="E3269" s="592"/>
      <c r="F3269" s="592">
        <f t="shared" si="129"/>
        <v>23.942999999999998</v>
      </c>
      <c r="G3269" s="592"/>
      <c r="H3269" s="992">
        <v>16.36</v>
      </c>
      <c r="I3269" s="96">
        <v>9.76</v>
      </c>
      <c r="J3269" s="308"/>
      <c r="K3269" s="789">
        <f t="shared" si="131"/>
        <v>26.119999999999997</v>
      </c>
      <c r="L3269" s="789"/>
      <c r="M3269" s="789"/>
      <c r="N3269" s="789"/>
      <c r="O3269" s="789"/>
      <c r="P3269" s="789"/>
      <c r="Q3269" s="789"/>
      <c r="R3269" s="789"/>
      <c r="S3269" s="592">
        <v>0</v>
      </c>
      <c r="T3269" s="990">
        <v>0</v>
      </c>
      <c r="U3269" s="473">
        <v>0</v>
      </c>
      <c r="V3269" s="592">
        <v>0</v>
      </c>
      <c r="W3269" s="631">
        <v>0</v>
      </c>
      <c r="X3269" s="631">
        <v>0</v>
      </c>
      <c r="Y3269" s="592">
        <f t="shared" si="130"/>
        <v>23.942999999999998</v>
      </c>
      <c r="Z3269" s="995">
        <v>0</v>
      </c>
      <c r="AA3269" s="631">
        <v>0</v>
      </c>
      <c r="AB3269" s="592">
        <v>341.4</v>
      </c>
      <c r="AC3269" s="592">
        <v>0</v>
      </c>
      <c r="AD3269" s="592">
        <v>0</v>
      </c>
      <c r="AE3269" s="592"/>
      <c r="AF3269" s="592">
        <v>349.2</v>
      </c>
      <c r="AG3269" s="592">
        <v>0</v>
      </c>
      <c r="AH3269" s="592"/>
      <c r="AI3269" s="592"/>
      <c r="AJ3269" s="991">
        <v>0</v>
      </c>
    </row>
    <row r="3270" spans="1:36" x14ac:dyDescent="0.2">
      <c r="A3270" s="988">
        <v>39786</v>
      </c>
      <c r="B3270" s="592">
        <v>11.62</v>
      </c>
      <c r="C3270" s="592"/>
      <c r="D3270" s="592">
        <v>9.8460000000000001</v>
      </c>
      <c r="E3270" s="592"/>
      <c r="F3270" s="592">
        <f t="shared" si="129"/>
        <v>21.466000000000001</v>
      </c>
      <c r="G3270" s="592"/>
      <c r="H3270" s="992">
        <v>13.22</v>
      </c>
      <c r="I3270" s="96">
        <v>12.97</v>
      </c>
      <c r="J3270" s="308"/>
      <c r="K3270" s="789">
        <f t="shared" si="131"/>
        <v>26.19</v>
      </c>
      <c r="L3270" s="789"/>
      <c r="M3270" s="789"/>
      <c r="N3270" s="789"/>
      <c r="O3270" s="789"/>
      <c r="P3270" s="789"/>
      <c r="Q3270" s="789"/>
      <c r="R3270" s="789"/>
      <c r="S3270" s="592">
        <v>0</v>
      </c>
      <c r="T3270" s="990">
        <v>0</v>
      </c>
      <c r="U3270" s="473">
        <v>0</v>
      </c>
      <c r="V3270" s="592">
        <v>0</v>
      </c>
      <c r="W3270" s="631">
        <v>0</v>
      </c>
      <c r="X3270" s="631">
        <v>0</v>
      </c>
      <c r="Y3270" s="592">
        <f t="shared" si="130"/>
        <v>21.466000000000001</v>
      </c>
      <c r="Z3270" s="995">
        <v>0</v>
      </c>
      <c r="AA3270" s="631">
        <v>0</v>
      </c>
      <c r="AB3270" s="631">
        <v>341.4</v>
      </c>
      <c r="AC3270" s="631">
        <v>0</v>
      </c>
      <c r="AD3270" s="631">
        <v>0</v>
      </c>
      <c r="AE3270" s="631"/>
      <c r="AF3270" s="631">
        <v>349.28</v>
      </c>
      <c r="AG3270" s="631">
        <v>0</v>
      </c>
      <c r="AH3270" s="631"/>
      <c r="AI3270" s="631"/>
      <c r="AJ3270" s="991">
        <v>0</v>
      </c>
    </row>
    <row r="3271" spans="1:36" x14ac:dyDescent="0.2">
      <c r="A3271" s="988">
        <v>39787</v>
      </c>
      <c r="B3271" s="592">
        <v>15.68</v>
      </c>
      <c r="C3271" s="592"/>
      <c r="D3271" s="592">
        <v>7.2610000000000001</v>
      </c>
      <c r="E3271" s="592"/>
      <c r="F3271" s="592">
        <f t="shared" si="129"/>
        <v>22.940999999999999</v>
      </c>
      <c r="G3271" s="592"/>
      <c r="H3271" s="993">
        <v>16.53</v>
      </c>
      <c r="I3271" s="96">
        <v>9.7200000000000006</v>
      </c>
      <c r="J3271" s="308"/>
      <c r="K3271" s="789">
        <f t="shared" si="131"/>
        <v>26.25</v>
      </c>
      <c r="L3271" s="789"/>
      <c r="M3271" s="789"/>
      <c r="N3271" s="789"/>
      <c r="O3271" s="789"/>
      <c r="P3271" s="789"/>
      <c r="Q3271" s="789"/>
      <c r="R3271" s="789"/>
      <c r="S3271" s="592">
        <v>0</v>
      </c>
      <c r="T3271" s="990">
        <v>0</v>
      </c>
      <c r="U3271" s="473">
        <v>0</v>
      </c>
      <c r="V3271" s="592">
        <v>0</v>
      </c>
      <c r="W3271" s="631">
        <v>0</v>
      </c>
      <c r="X3271" s="631">
        <v>0</v>
      </c>
      <c r="Y3271" s="592">
        <f t="shared" si="130"/>
        <v>22.940999999999999</v>
      </c>
      <c r="Z3271" s="995">
        <v>0</v>
      </c>
      <c r="AA3271" s="631">
        <v>0</v>
      </c>
      <c r="AB3271" s="631">
        <v>341.4</v>
      </c>
      <c r="AC3271" s="631">
        <v>0</v>
      </c>
      <c r="AD3271" s="631">
        <v>0</v>
      </c>
      <c r="AE3271" s="631"/>
      <c r="AF3271" s="631">
        <v>349.2</v>
      </c>
      <c r="AG3271" s="631">
        <v>0</v>
      </c>
      <c r="AH3271" s="631"/>
      <c r="AI3271" s="631"/>
      <c r="AJ3271" s="995">
        <v>0</v>
      </c>
    </row>
    <row r="3272" spans="1:36" x14ac:dyDescent="0.2">
      <c r="A3272" s="988">
        <v>39788</v>
      </c>
      <c r="B3272" s="592">
        <v>15.66</v>
      </c>
      <c r="C3272" s="592"/>
      <c r="D3272" s="592">
        <v>6.7160000000000002</v>
      </c>
      <c r="E3272" s="592"/>
      <c r="F3272" s="592">
        <f t="shared" si="129"/>
        <v>22.376000000000001</v>
      </c>
      <c r="G3272" s="592"/>
      <c r="H3272" s="993">
        <v>14.78</v>
      </c>
      <c r="I3272" s="96">
        <v>8.94</v>
      </c>
      <c r="J3272" s="308"/>
      <c r="K3272" s="789">
        <f t="shared" si="131"/>
        <v>23.72</v>
      </c>
      <c r="L3272" s="789"/>
      <c r="M3272" s="789"/>
      <c r="N3272" s="789"/>
      <c r="O3272" s="789"/>
      <c r="P3272" s="789"/>
      <c r="Q3272" s="789"/>
      <c r="R3272" s="789"/>
      <c r="S3272" s="592">
        <v>0</v>
      </c>
      <c r="T3272" s="990">
        <v>0</v>
      </c>
      <c r="U3272" s="473">
        <v>0</v>
      </c>
      <c r="V3272" s="592">
        <v>0</v>
      </c>
      <c r="W3272" s="631">
        <v>0</v>
      </c>
      <c r="X3272" s="631">
        <v>0</v>
      </c>
      <c r="Y3272" s="592">
        <f t="shared" si="130"/>
        <v>22.376000000000001</v>
      </c>
      <c r="Z3272" s="995">
        <v>0</v>
      </c>
      <c r="AA3272" s="631">
        <v>0</v>
      </c>
      <c r="AB3272" s="592">
        <v>341.3</v>
      </c>
      <c r="AC3272" s="592">
        <v>0</v>
      </c>
      <c r="AD3272" s="592">
        <v>0</v>
      </c>
      <c r="AE3272" s="592"/>
      <c r="AF3272" s="631">
        <v>349.1</v>
      </c>
      <c r="AG3272" s="631">
        <v>0</v>
      </c>
      <c r="AH3272" s="631"/>
      <c r="AI3272" s="631"/>
      <c r="AJ3272" s="995">
        <v>0</v>
      </c>
    </row>
    <row r="3273" spans="1:36" x14ac:dyDescent="0.2">
      <c r="A3273" s="988">
        <v>39789</v>
      </c>
      <c r="B3273" s="592">
        <v>14.81</v>
      </c>
      <c r="C3273" s="592"/>
      <c r="D3273" s="592">
        <v>8.4740000000000002</v>
      </c>
      <c r="E3273" s="592"/>
      <c r="F3273" s="592">
        <f t="shared" si="129"/>
        <v>23.283999999999999</v>
      </c>
      <c r="G3273" s="592"/>
      <c r="H3273" s="993">
        <v>15.68</v>
      </c>
      <c r="I3273" s="96">
        <v>10.97</v>
      </c>
      <c r="J3273" s="308"/>
      <c r="K3273" s="789">
        <f t="shared" si="131"/>
        <v>26.65</v>
      </c>
      <c r="L3273" s="789"/>
      <c r="M3273" s="789"/>
      <c r="N3273" s="789"/>
      <c r="O3273" s="789"/>
      <c r="P3273" s="789"/>
      <c r="Q3273" s="789"/>
      <c r="R3273" s="789"/>
      <c r="S3273" s="592">
        <v>0</v>
      </c>
      <c r="T3273" s="990">
        <v>0</v>
      </c>
      <c r="U3273" s="473">
        <v>0</v>
      </c>
      <c r="V3273" s="592">
        <v>0</v>
      </c>
      <c r="W3273" s="631">
        <v>0</v>
      </c>
      <c r="X3273" s="631">
        <v>0</v>
      </c>
      <c r="Y3273" s="592">
        <f t="shared" si="130"/>
        <v>23.283999999999999</v>
      </c>
      <c r="Z3273" s="995">
        <v>0</v>
      </c>
      <c r="AA3273" s="631">
        <v>0</v>
      </c>
      <c r="AB3273" s="592">
        <v>341.3</v>
      </c>
      <c r="AC3273" s="592">
        <v>0</v>
      </c>
      <c r="AD3273" s="592">
        <v>0</v>
      </c>
      <c r="AE3273" s="592"/>
      <c r="AF3273" s="631">
        <v>349</v>
      </c>
      <c r="AG3273" s="631">
        <v>0</v>
      </c>
      <c r="AH3273" s="631"/>
      <c r="AI3273" s="631"/>
      <c r="AJ3273" s="995">
        <v>0</v>
      </c>
    </row>
    <row r="3274" spans="1:36" x14ac:dyDescent="0.2">
      <c r="A3274" s="988">
        <v>39790</v>
      </c>
      <c r="B3274" s="631">
        <v>16.37</v>
      </c>
      <c r="C3274" s="631"/>
      <c r="D3274" s="592">
        <v>6.6020000000000003</v>
      </c>
      <c r="E3274" s="592"/>
      <c r="F3274" s="592">
        <f t="shared" si="129"/>
        <v>22.972000000000001</v>
      </c>
      <c r="G3274" s="592"/>
      <c r="H3274" s="993">
        <v>15.11</v>
      </c>
      <c r="I3274" s="96">
        <v>9.6</v>
      </c>
      <c r="J3274" s="308"/>
      <c r="K3274" s="789">
        <f t="shared" si="131"/>
        <v>24.71</v>
      </c>
      <c r="L3274" s="789"/>
      <c r="M3274" s="789"/>
      <c r="N3274" s="789"/>
      <c r="O3274" s="789"/>
      <c r="P3274" s="789"/>
      <c r="Q3274" s="789"/>
      <c r="R3274" s="789"/>
      <c r="S3274" s="592">
        <v>0</v>
      </c>
      <c r="T3274" s="990">
        <v>0</v>
      </c>
      <c r="U3274" s="473">
        <v>0</v>
      </c>
      <c r="V3274" s="592">
        <v>0</v>
      </c>
      <c r="W3274" s="631">
        <v>0</v>
      </c>
      <c r="X3274" s="631">
        <v>0</v>
      </c>
      <c r="Y3274" s="592">
        <f t="shared" si="130"/>
        <v>22.972000000000001</v>
      </c>
      <c r="Z3274" s="995">
        <v>0</v>
      </c>
      <c r="AA3274" s="631">
        <v>0</v>
      </c>
      <c r="AB3274" s="592">
        <v>341.3</v>
      </c>
      <c r="AC3274" s="592">
        <v>0</v>
      </c>
      <c r="AD3274" s="592">
        <v>0</v>
      </c>
      <c r="AE3274" s="592"/>
      <c r="AF3274" s="592">
        <v>349</v>
      </c>
      <c r="AG3274" s="592">
        <v>0</v>
      </c>
      <c r="AH3274" s="592"/>
      <c r="AI3274" s="592"/>
      <c r="AJ3274" s="991">
        <v>0</v>
      </c>
    </row>
    <row r="3275" spans="1:36" x14ac:dyDescent="0.2">
      <c r="A3275" s="988">
        <v>39791</v>
      </c>
      <c r="B3275" s="592">
        <v>18.37</v>
      </c>
      <c r="C3275" s="592"/>
      <c r="D3275" s="592">
        <v>7.0460000000000003</v>
      </c>
      <c r="E3275" s="592"/>
      <c r="F3275" s="592">
        <f t="shared" si="129"/>
        <v>25.416</v>
      </c>
      <c r="G3275" s="592"/>
      <c r="H3275" s="993">
        <v>18.37</v>
      </c>
      <c r="I3275" s="96">
        <v>9.5500000000000007</v>
      </c>
      <c r="J3275" s="308"/>
      <c r="K3275" s="789">
        <f t="shared" si="131"/>
        <v>27.92</v>
      </c>
      <c r="L3275" s="789"/>
      <c r="M3275" s="789"/>
      <c r="N3275" s="789"/>
      <c r="O3275" s="789"/>
      <c r="P3275" s="789"/>
      <c r="Q3275" s="789"/>
      <c r="R3275" s="789"/>
      <c r="S3275" s="592">
        <v>0</v>
      </c>
      <c r="T3275" s="990">
        <v>0</v>
      </c>
      <c r="U3275" s="473">
        <v>0</v>
      </c>
      <c r="V3275" s="592">
        <v>0</v>
      </c>
      <c r="W3275" s="631">
        <v>0</v>
      </c>
      <c r="X3275" s="631">
        <v>0</v>
      </c>
      <c r="Y3275" s="592">
        <f t="shared" si="130"/>
        <v>25.416</v>
      </c>
      <c r="Z3275" s="995">
        <v>0</v>
      </c>
      <c r="AA3275" s="631">
        <v>0</v>
      </c>
      <c r="AB3275" s="592">
        <v>341.3</v>
      </c>
      <c r="AC3275" s="592">
        <v>0</v>
      </c>
      <c r="AD3275" s="592">
        <v>0</v>
      </c>
      <c r="AE3275" s="592"/>
      <c r="AF3275" s="631">
        <v>348.9</v>
      </c>
      <c r="AG3275" s="631">
        <v>0.05</v>
      </c>
      <c r="AH3275" s="631"/>
      <c r="AI3275" s="631"/>
      <c r="AJ3275" s="995">
        <v>0</v>
      </c>
    </row>
    <row r="3276" spans="1:36" x14ac:dyDescent="0.2">
      <c r="A3276" s="988">
        <v>39792</v>
      </c>
      <c r="B3276" s="592">
        <v>13.26</v>
      </c>
      <c r="C3276" s="592"/>
      <c r="D3276" s="631">
        <v>10.186</v>
      </c>
      <c r="E3276" s="631"/>
      <c r="F3276" s="592">
        <f t="shared" si="129"/>
        <v>23.445999999999998</v>
      </c>
      <c r="G3276" s="592"/>
      <c r="H3276" s="993">
        <v>10.49</v>
      </c>
      <c r="I3276" s="96">
        <v>12.29</v>
      </c>
      <c r="J3276" s="308"/>
      <c r="K3276" s="789">
        <f t="shared" si="131"/>
        <v>22.78</v>
      </c>
      <c r="L3276" s="789"/>
      <c r="M3276" s="789"/>
      <c r="N3276" s="789"/>
      <c r="O3276" s="789"/>
      <c r="P3276" s="789"/>
      <c r="Q3276" s="789"/>
      <c r="R3276" s="789"/>
      <c r="S3276" s="592">
        <v>0</v>
      </c>
      <c r="T3276" s="990">
        <v>0</v>
      </c>
      <c r="U3276" s="473">
        <v>0</v>
      </c>
      <c r="V3276" s="592">
        <v>0</v>
      </c>
      <c r="W3276" s="631">
        <v>0</v>
      </c>
      <c r="X3276" s="631">
        <v>0</v>
      </c>
      <c r="Y3276" s="592">
        <f t="shared" si="130"/>
        <v>23.445999999999998</v>
      </c>
      <c r="Z3276" s="995">
        <v>0</v>
      </c>
      <c r="AA3276" s="631">
        <v>0</v>
      </c>
      <c r="AB3276" s="631">
        <v>341.4</v>
      </c>
      <c r="AC3276" s="631">
        <v>0.37</v>
      </c>
      <c r="AD3276" s="631">
        <v>0</v>
      </c>
      <c r="AE3276" s="631"/>
      <c r="AF3276" s="592">
        <v>348.1</v>
      </c>
      <c r="AG3276" s="592">
        <v>0.52</v>
      </c>
      <c r="AH3276" s="592"/>
      <c r="AI3276" s="592"/>
      <c r="AJ3276" s="991">
        <v>0</v>
      </c>
    </row>
    <row r="3277" spans="1:36" x14ac:dyDescent="0.2">
      <c r="A3277" s="988">
        <v>39793</v>
      </c>
      <c r="B3277" s="592">
        <v>11.68</v>
      </c>
      <c r="C3277" s="592"/>
      <c r="D3277" s="592">
        <v>8.6820000000000004</v>
      </c>
      <c r="E3277" s="592"/>
      <c r="F3277" s="592">
        <f t="shared" si="129"/>
        <v>20.362000000000002</v>
      </c>
      <c r="G3277" s="592"/>
      <c r="H3277" s="993">
        <v>17.79</v>
      </c>
      <c r="I3277" s="96">
        <v>10.95</v>
      </c>
      <c r="J3277" s="308"/>
      <c r="K3277" s="789">
        <f t="shared" si="131"/>
        <v>28.74</v>
      </c>
      <c r="L3277" s="789"/>
      <c r="M3277" s="789"/>
      <c r="N3277" s="789"/>
      <c r="O3277" s="789"/>
      <c r="P3277" s="789"/>
      <c r="Q3277" s="789"/>
      <c r="R3277" s="789"/>
      <c r="S3277" s="592">
        <v>0</v>
      </c>
      <c r="T3277" s="990">
        <v>0</v>
      </c>
      <c r="U3277" s="473">
        <v>0</v>
      </c>
      <c r="V3277" s="592">
        <v>0</v>
      </c>
      <c r="W3277" s="631">
        <v>0</v>
      </c>
      <c r="X3277" s="631">
        <v>0</v>
      </c>
      <c r="Y3277" s="592">
        <f t="shared" si="130"/>
        <v>20.362000000000002</v>
      </c>
      <c r="Z3277" s="995">
        <v>0</v>
      </c>
      <c r="AA3277" s="631">
        <v>0</v>
      </c>
      <c r="AB3277" s="592">
        <v>343.3</v>
      </c>
      <c r="AC3277" s="592">
        <v>2.14</v>
      </c>
      <c r="AD3277" s="592">
        <v>0</v>
      </c>
      <c r="AE3277" s="592"/>
      <c r="AF3277" s="631">
        <v>353.4</v>
      </c>
      <c r="AG3277" s="631">
        <v>1.1000000000000001</v>
      </c>
      <c r="AH3277" s="631"/>
      <c r="AI3277" s="631"/>
      <c r="AJ3277" s="995">
        <v>0</v>
      </c>
    </row>
    <row r="3278" spans="1:36" x14ac:dyDescent="0.2">
      <c r="A3278" s="988">
        <v>39794</v>
      </c>
      <c r="B3278" s="592">
        <v>18.510000000000002</v>
      </c>
      <c r="C3278" s="592"/>
      <c r="D3278" s="592">
        <v>5.1959999999999997</v>
      </c>
      <c r="E3278" s="592"/>
      <c r="F3278" s="592">
        <f t="shared" si="129"/>
        <v>23.706000000000003</v>
      </c>
      <c r="G3278" s="592"/>
      <c r="H3278" s="993">
        <v>16.850000000000001</v>
      </c>
      <c r="I3278" s="96">
        <v>8.68</v>
      </c>
      <c r="J3278" s="308"/>
      <c r="K3278" s="789">
        <f t="shared" si="131"/>
        <v>25.53</v>
      </c>
      <c r="L3278" s="789"/>
      <c r="M3278" s="789"/>
      <c r="N3278" s="789"/>
      <c r="O3278" s="789"/>
      <c r="P3278" s="789"/>
      <c r="Q3278" s="789"/>
      <c r="R3278" s="789"/>
      <c r="S3278" s="592">
        <v>0</v>
      </c>
      <c r="T3278" s="990">
        <v>0</v>
      </c>
      <c r="U3278" s="473">
        <v>0</v>
      </c>
      <c r="V3278" s="592">
        <v>0</v>
      </c>
      <c r="W3278" s="631">
        <v>0</v>
      </c>
      <c r="X3278" s="631">
        <v>0</v>
      </c>
      <c r="Y3278" s="592">
        <f t="shared" si="130"/>
        <v>23.706000000000003</v>
      </c>
      <c r="Z3278" s="995">
        <v>0</v>
      </c>
      <c r="AA3278" s="631">
        <v>0</v>
      </c>
      <c r="AB3278" s="592">
        <v>342.4</v>
      </c>
      <c r="AC3278" s="592">
        <v>0</v>
      </c>
      <c r="AD3278" s="592">
        <v>0</v>
      </c>
      <c r="AE3278" s="592"/>
      <c r="AF3278" s="631">
        <v>355.3</v>
      </c>
      <c r="AG3278" s="631">
        <v>0</v>
      </c>
      <c r="AH3278" s="631"/>
      <c r="AI3278" s="631"/>
      <c r="AJ3278" s="995">
        <v>0</v>
      </c>
    </row>
    <row r="3279" spans="1:36" x14ac:dyDescent="0.2">
      <c r="A3279" s="988">
        <v>39795</v>
      </c>
      <c r="B3279" s="592">
        <v>18.559999999999999</v>
      </c>
      <c r="C3279" s="592"/>
      <c r="D3279" s="592">
        <v>6.31</v>
      </c>
      <c r="E3279" s="592"/>
      <c r="F3279" s="592">
        <f t="shared" si="129"/>
        <v>24.869999999999997</v>
      </c>
      <c r="G3279" s="592"/>
      <c r="H3279" s="993">
        <v>17.61</v>
      </c>
      <c r="I3279" s="96">
        <v>8.92</v>
      </c>
      <c r="J3279" s="308"/>
      <c r="K3279" s="789">
        <f t="shared" si="131"/>
        <v>26.53</v>
      </c>
      <c r="L3279" s="789"/>
      <c r="M3279" s="789"/>
      <c r="N3279" s="789"/>
      <c r="O3279" s="789"/>
      <c r="P3279" s="789"/>
      <c r="Q3279" s="789"/>
      <c r="R3279" s="789"/>
      <c r="S3279" s="592">
        <v>0</v>
      </c>
      <c r="T3279" s="990">
        <v>0</v>
      </c>
      <c r="U3279" s="473">
        <v>0</v>
      </c>
      <c r="V3279" s="592">
        <v>0</v>
      </c>
      <c r="W3279" s="631">
        <v>0</v>
      </c>
      <c r="X3279" s="631">
        <v>0</v>
      </c>
      <c r="Y3279" s="592">
        <f t="shared" si="130"/>
        <v>24.869999999999997</v>
      </c>
      <c r="Z3279" s="995">
        <v>0</v>
      </c>
      <c r="AA3279" s="631">
        <v>0</v>
      </c>
      <c r="AB3279" s="631">
        <v>341.8</v>
      </c>
      <c r="AC3279" s="631">
        <v>0</v>
      </c>
      <c r="AD3279" s="631">
        <v>0</v>
      </c>
      <c r="AE3279" s="631"/>
      <c r="AF3279" s="631">
        <v>355.4</v>
      </c>
      <c r="AG3279" s="631">
        <v>0</v>
      </c>
      <c r="AH3279" s="631"/>
      <c r="AI3279" s="631"/>
      <c r="AJ3279" s="995">
        <v>0</v>
      </c>
    </row>
    <row r="3280" spans="1:36" x14ac:dyDescent="0.2">
      <c r="A3280" s="988">
        <v>39796</v>
      </c>
      <c r="B3280" s="592">
        <v>16.14</v>
      </c>
      <c r="C3280" s="592"/>
      <c r="D3280" s="592">
        <v>6.7050000000000001</v>
      </c>
      <c r="E3280" s="592"/>
      <c r="F3280" s="592">
        <f t="shared" si="129"/>
        <v>22.844999999999999</v>
      </c>
      <c r="G3280" s="592"/>
      <c r="H3280" s="993">
        <v>14.67</v>
      </c>
      <c r="I3280" s="96">
        <v>9.07</v>
      </c>
      <c r="J3280" s="308"/>
      <c r="K3280" s="789">
        <f t="shared" si="131"/>
        <v>23.740000000000002</v>
      </c>
      <c r="L3280" s="789"/>
      <c r="M3280" s="789"/>
      <c r="N3280" s="789"/>
      <c r="O3280" s="789"/>
      <c r="P3280" s="789"/>
      <c r="Q3280" s="789"/>
      <c r="R3280" s="789"/>
      <c r="S3280" s="592">
        <v>0</v>
      </c>
      <c r="T3280" s="990">
        <v>0</v>
      </c>
      <c r="U3280" s="473">
        <v>0</v>
      </c>
      <c r="V3280" s="592">
        <v>0</v>
      </c>
      <c r="W3280" s="631">
        <v>0</v>
      </c>
      <c r="X3280" s="631">
        <v>0</v>
      </c>
      <c r="Y3280" s="592">
        <f t="shared" si="130"/>
        <v>22.844999999999999</v>
      </c>
      <c r="Z3280" s="995">
        <v>0</v>
      </c>
      <c r="AA3280" s="631">
        <v>0</v>
      </c>
      <c r="AB3280" s="592">
        <v>341.5</v>
      </c>
      <c r="AC3280" s="592">
        <v>0</v>
      </c>
      <c r="AD3280" s="592">
        <v>0</v>
      </c>
      <c r="AE3280" s="592"/>
      <c r="AF3280" s="631">
        <v>355.4</v>
      </c>
      <c r="AG3280" s="631">
        <v>0</v>
      </c>
      <c r="AH3280" s="631"/>
      <c r="AI3280" s="631"/>
      <c r="AJ3280" s="995">
        <v>0</v>
      </c>
    </row>
    <row r="3281" spans="1:39" x14ac:dyDescent="0.2">
      <c r="A3281" s="988">
        <v>39797</v>
      </c>
      <c r="B3281" s="592">
        <v>16.739999999999998</v>
      </c>
      <c r="C3281" s="592"/>
      <c r="D3281" s="592">
        <v>6.5650000000000004</v>
      </c>
      <c r="E3281" s="592"/>
      <c r="F3281" s="592">
        <f t="shared" si="129"/>
        <v>23.305</v>
      </c>
      <c r="G3281" s="592"/>
      <c r="H3281" s="993">
        <v>14.99</v>
      </c>
      <c r="I3281" s="96">
        <v>9.0299999999999994</v>
      </c>
      <c r="J3281" s="308"/>
      <c r="K3281" s="789">
        <f t="shared" si="131"/>
        <v>24.02</v>
      </c>
      <c r="L3281" s="789"/>
      <c r="M3281" s="789"/>
      <c r="N3281" s="789"/>
      <c r="O3281" s="789"/>
      <c r="P3281" s="789"/>
      <c r="Q3281" s="789"/>
      <c r="R3281" s="789"/>
      <c r="S3281" s="592">
        <v>0</v>
      </c>
      <c r="T3281" s="990">
        <v>0</v>
      </c>
      <c r="U3281" s="473">
        <v>0</v>
      </c>
      <c r="V3281" s="592">
        <v>0</v>
      </c>
      <c r="W3281" s="631">
        <v>0</v>
      </c>
      <c r="X3281" s="631">
        <v>0</v>
      </c>
      <c r="Y3281" s="592">
        <f t="shared" si="130"/>
        <v>23.305</v>
      </c>
      <c r="Z3281" s="995">
        <v>0</v>
      </c>
      <c r="AA3281" s="631">
        <v>0</v>
      </c>
      <c r="AB3281" s="592">
        <v>341.5</v>
      </c>
      <c r="AC3281" s="592">
        <v>0</v>
      </c>
      <c r="AD3281" s="592">
        <v>0</v>
      </c>
      <c r="AE3281" s="592"/>
      <c r="AF3281" s="592">
        <v>355.4</v>
      </c>
      <c r="AG3281" s="592">
        <v>0.4</v>
      </c>
      <c r="AH3281" s="592"/>
      <c r="AI3281" s="592"/>
      <c r="AJ3281" s="991">
        <v>0</v>
      </c>
    </row>
    <row r="3282" spans="1:39" x14ac:dyDescent="0.2">
      <c r="A3282" s="988">
        <v>39798</v>
      </c>
      <c r="B3282" s="592">
        <v>17.13</v>
      </c>
      <c r="C3282" s="592"/>
      <c r="D3282" s="592">
        <v>6.3120000000000003</v>
      </c>
      <c r="E3282" s="592"/>
      <c r="F3282" s="592">
        <f t="shared" si="129"/>
        <v>23.442</v>
      </c>
      <c r="G3282" s="592"/>
      <c r="H3282" s="993">
        <v>15.03</v>
      </c>
      <c r="I3282" s="96">
        <v>9.2899999999999991</v>
      </c>
      <c r="J3282" s="308"/>
      <c r="K3282" s="789">
        <f t="shared" si="131"/>
        <v>24.32</v>
      </c>
      <c r="L3282" s="789"/>
      <c r="M3282" s="789"/>
      <c r="N3282" s="789"/>
      <c r="O3282" s="789"/>
      <c r="P3282" s="789"/>
      <c r="Q3282" s="789"/>
      <c r="R3282" s="789"/>
      <c r="S3282" s="592">
        <v>0</v>
      </c>
      <c r="T3282" s="990">
        <v>0</v>
      </c>
      <c r="U3282" s="473">
        <v>0</v>
      </c>
      <c r="V3282" s="592">
        <v>0</v>
      </c>
      <c r="W3282" s="631">
        <v>0</v>
      </c>
      <c r="X3282" s="631">
        <v>0</v>
      </c>
      <c r="Y3282" s="592">
        <f t="shared" si="130"/>
        <v>23.442</v>
      </c>
      <c r="Z3282" s="995">
        <v>0</v>
      </c>
      <c r="AA3282" s="631">
        <v>0</v>
      </c>
      <c r="AB3282" s="592">
        <v>341.5</v>
      </c>
      <c r="AC3282" s="592">
        <v>0.24</v>
      </c>
      <c r="AD3282" s="592">
        <v>0</v>
      </c>
      <c r="AE3282" s="592"/>
      <c r="AF3282" s="631">
        <v>355.3</v>
      </c>
      <c r="AG3282" s="631">
        <v>0.1</v>
      </c>
      <c r="AH3282" s="631"/>
      <c r="AI3282" s="631"/>
      <c r="AJ3282" s="991">
        <v>0</v>
      </c>
    </row>
    <row r="3283" spans="1:39" x14ac:dyDescent="0.2">
      <c r="A3283" s="988">
        <v>39799</v>
      </c>
      <c r="B3283" s="592">
        <v>17.07</v>
      </c>
      <c r="C3283" s="592"/>
      <c r="D3283" s="592">
        <v>6.2460000000000004</v>
      </c>
      <c r="E3283" s="592"/>
      <c r="F3283" s="592">
        <f t="shared" si="129"/>
        <v>23.316000000000003</v>
      </c>
      <c r="G3283" s="592"/>
      <c r="H3283" s="993">
        <v>16.149999999999999</v>
      </c>
      <c r="I3283" s="96">
        <v>8.81</v>
      </c>
      <c r="J3283" s="308"/>
      <c r="K3283" s="789">
        <f t="shared" si="131"/>
        <v>24.96</v>
      </c>
      <c r="L3283" s="789"/>
      <c r="M3283" s="789"/>
      <c r="N3283" s="789"/>
      <c r="O3283" s="789"/>
      <c r="P3283" s="789"/>
      <c r="Q3283" s="789"/>
      <c r="R3283" s="789"/>
      <c r="S3283" s="592">
        <v>0</v>
      </c>
      <c r="T3283" s="990">
        <v>0</v>
      </c>
      <c r="U3283" s="473">
        <v>0</v>
      </c>
      <c r="V3283" s="592">
        <v>0</v>
      </c>
      <c r="W3283" s="631">
        <v>0</v>
      </c>
      <c r="X3283" s="631">
        <v>0</v>
      </c>
      <c r="Y3283" s="592">
        <f t="shared" si="130"/>
        <v>23.316000000000003</v>
      </c>
      <c r="Z3283" s="995">
        <v>0</v>
      </c>
      <c r="AA3283" s="631">
        <v>0</v>
      </c>
      <c r="AB3283" s="592">
        <v>341.5</v>
      </c>
      <c r="AC3283" s="592">
        <v>0.11</v>
      </c>
      <c r="AD3283" s="592">
        <v>0</v>
      </c>
      <c r="AE3283" s="592"/>
      <c r="AF3283" s="592">
        <v>355.3</v>
      </c>
      <c r="AG3283" s="592">
        <v>0.04</v>
      </c>
      <c r="AH3283" s="592"/>
      <c r="AI3283" s="592"/>
      <c r="AJ3283" s="991">
        <v>0</v>
      </c>
    </row>
    <row r="3284" spans="1:39" x14ac:dyDescent="0.2">
      <c r="A3284" s="988">
        <v>39800</v>
      </c>
      <c r="B3284" s="592">
        <v>15.74</v>
      </c>
      <c r="C3284" s="592"/>
      <c r="D3284" s="592">
        <v>6.2759999999999998</v>
      </c>
      <c r="E3284" s="592"/>
      <c r="F3284" s="592">
        <f t="shared" si="129"/>
        <v>22.015999999999998</v>
      </c>
      <c r="G3284" s="592"/>
      <c r="H3284" s="993">
        <v>15.37</v>
      </c>
      <c r="I3284" s="96">
        <v>8.68</v>
      </c>
      <c r="J3284" s="308"/>
      <c r="K3284" s="789">
        <f t="shared" si="131"/>
        <v>24.049999999999997</v>
      </c>
      <c r="L3284" s="789"/>
      <c r="M3284" s="789"/>
      <c r="N3284" s="789"/>
      <c r="O3284" s="789"/>
      <c r="P3284" s="789"/>
      <c r="Q3284" s="789"/>
      <c r="R3284" s="789"/>
      <c r="S3284" s="592">
        <v>0</v>
      </c>
      <c r="T3284" s="990">
        <v>0</v>
      </c>
      <c r="U3284" s="473">
        <v>0</v>
      </c>
      <c r="V3284" s="592">
        <v>0</v>
      </c>
      <c r="W3284" s="631">
        <v>0</v>
      </c>
      <c r="X3284" s="631">
        <v>0</v>
      </c>
      <c r="Y3284" s="592">
        <f t="shared" si="130"/>
        <v>22.015999999999998</v>
      </c>
      <c r="Z3284" s="995">
        <v>0</v>
      </c>
      <c r="AA3284" s="631">
        <v>0</v>
      </c>
      <c r="AB3284" s="592">
        <v>341.5</v>
      </c>
      <c r="AC3284" s="592">
        <v>0.24</v>
      </c>
      <c r="AD3284" s="592">
        <v>0</v>
      </c>
      <c r="AE3284" s="592"/>
      <c r="AF3284" s="631">
        <v>355.3</v>
      </c>
      <c r="AG3284" s="631">
        <v>0</v>
      </c>
      <c r="AH3284" s="631"/>
      <c r="AI3284" s="631"/>
      <c r="AJ3284" s="991">
        <v>0</v>
      </c>
    </row>
    <row r="3285" spans="1:39" x14ac:dyDescent="0.2">
      <c r="A3285" s="988">
        <v>39801</v>
      </c>
      <c r="B3285" s="592">
        <v>17.41</v>
      </c>
      <c r="C3285" s="592"/>
      <c r="D3285" s="592">
        <v>7.1740000000000004</v>
      </c>
      <c r="E3285" s="592"/>
      <c r="F3285" s="592">
        <f t="shared" si="129"/>
        <v>24.584</v>
      </c>
      <c r="G3285" s="592"/>
      <c r="H3285" s="993">
        <v>19.53</v>
      </c>
      <c r="I3285" s="96">
        <v>9.7200000000000006</v>
      </c>
      <c r="J3285" s="308"/>
      <c r="K3285" s="789">
        <f t="shared" si="131"/>
        <v>29.25</v>
      </c>
      <c r="L3285" s="789"/>
      <c r="M3285" s="789"/>
      <c r="N3285" s="789"/>
      <c r="O3285" s="789"/>
      <c r="P3285" s="789"/>
      <c r="Q3285" s="789"/>
      <c r="R3285" s="789"/>
      <c r="S3285" s="592">
        <v>0</v>
      </c>
      <c r="T3285" s="990">
        <v>0</v>
      </c>
      <c r="U3285" s="473">
        <v>0</v>
      </c>
      <c r="V3285" s="592">
        <v>0</v>
      </c>
      <c r="W3285" s="631">
        <v>0</v>
      </c>
      <c r="X3285" s="631">
        <v>0</v>
      </c>
      <c r="Y3285" s="592">
        <f t="shared" si="130"/>
        <v>24.584</v>
      </c>
      <c r="Z3285" s="995">
        <v>0</v>
      </c>
      <c r="AA3285" s="631">
        <v>0</v>
      </c>
      <c r="AB3285" s="592">
        <v>341.9</v>
      </c>
      <c r="AC3285" s="592">
        <v>0.17</v>
      </c>
      <c r="AD3285" s="592">
        <v>0</v>
      </c>
      <c r="AE3285" s="592"/>
      <c r="AF3285" s="631">
        <v>355.2</v>
      </c>
      <c r="AG3285" s="631">
        <v>0</v>
      </c>
      <c r="AH3285" s="631"/>
      <c r="AI3285" s="631"/>
      <c r="AJ3285" s="991">
        <v>0</v>
      </c>
    </row>
    <row r="3286" spans="1:39" x14ac:dyDescent="0.2">
      <c r="A3286" s="988">
        <v>39802</v>
      </c>
      <c r="B3286" s="592">
        <v>16.2</v>
      </c>
      <c r="C3286" s="592"/>
      <c r="D3286" s="592">
        <v>6.3849999999999998</v>
      </c>
      <c r="E3286" s="592"/>
      <c r="F3286" s="592">
        <f t="shared" si="129"/>
        <v>22.585000000000001</v>
      </c>
      <c r="G3286" s="592"/>
      <c r="H3286" s="993">
        <v>15.01</v>
      </c>
      <c r="I3286" s="96">
        <v>8.9</v>
      </c>
      <c r="J3286" s="308"/>
      <c r="K3286" s="789">
        <f t="shared" si="131"/>
        <v>23.91</v>
      </c>
      <c r="L3286" s="789"/>
      <c r="M3286" s="789"/>
      <c r="N3286" s="789"/>
      <c r="O3286" s="789"/>
      <c r="P3286" s="789"/>
      <c r="Q3286" s="789"/>
      <c r="R3286" s="789"/>
      <c r="S3286" s="592">
        <v>0</v>
      </c>
      <c r="T3286" s="990">
        <v>0</v>
      </c>
      <c r="U3286" s="473">
        <v>0</v>
      </c>
      <c r="V3286" s="592">
        <v>0</v>
      </c>
      <c r="W3286" s="631">
        <v>0</v>
      </c>
      <c r="X3286" s="907">
        <v>0</v>
      </c>
      <c r="Y3286" s="592">
        <f t="shared" si="130"/>
        <v>22.585000000000001</v>
      </c>
      <c r="Z3286" s="995">
        <v>0</v>
      </c>
      <c r="AA3286" s="631">
        <v>0</v>
      </c>
      <c r="AB3286" s="592">
        <v>341.8</v>
      </c>
      <c r="AC3286" s="592">
        <v>0.08</v>
      </c>
      <c r="AD3286" s="592">
        <v>0</v>
      </c>
      <c r="AE3286" s="592"/>
      <c r="AF3286" s="631">
        <v>355.2</v>
      </c>
      <c r="AG3286" s="631">
        <v>0.75</v>
      </c>
      <c r="AH3286" s="631"/>
      <c r="AI3286" s="631"/>
      <c r="AJ3286" s="991">
        <v>0</v>
      </c>
    </row>
    <row r="3287" spans="1:39" x14ac:dyDescent="0.2">
      <c r="A3287" s="988">
        <v>39803</v>
      </c>
      <c r="B3287" s="592">
        <v>14.93</v>
      </c>
      <c r="C3287" s="592"/>
      <c r="D3287" s="592">
        <v>6.5960000000000001</v>
      </c>
      <c r="E3287" s="592"/>
      <c r="F3287" s="592">
        <f t="shared" si="129"/>
        <v>21.526</v>
      </c>
      <c r="G3287" s="592"/>
      <c r="H3287" s="993">
        <v>14.19</v>
      </c>
      <c r="I3287" s="96">
        <v>9.43</v>
      </c>
      <c r="J3287" s="308"/>
      <c r="K3287" s="789">
        <f t="shared" si="131"/>
        <v>23.619999999999997</v>
      </c>
      <c r="L3287" s="789"/>
      <c r="M3287" s="789"/>
      <c r="N3287" s="789"/>
      <c r="O3287" s="789"/>
      <c r="P3287" s="789"/>
      <c r="Q3287" s="789"/>
      <c r="R3287" s="789"/>
      <c r="S3287" s="592">
        <v>0</v>
      </c>
      <c r="T3287" s="990">
        <v>0</v>
      </c>
      <c r="U3287" s="473">
        <v>0</v>
      </c>
      <c r="V3287" s="592">
        <v>0</v>
      </c>
      <c r="W3287" s="631">
        <v>0</v>
      </c>
      <c r="X3287" s="631">
        <v>0</v>
      </c>
      <c r="Y3287" s="592">
        <f t="shared" si="130"/>
        <v>21.526</v>
      </c>
      <c r="Z3287" s="995">
        <v>0</v>
      </c>
      <c r="AA3287" s="631">
        <v>0</v>
      </c>
      <c r="AB3287" s="592">
        <v>341.8</v>
      </c>
      <c r="AC3287" s="592">
        <v>0</v>
      </c>
      <c r="AD3287" s="592">
        <v>0</v>
      </c>
      <c r="AE3287" s="592"/>
      <c r="AF3287" s="592">
        <v>355.6</v>
      </c>
      <c r="AG3287" s="592">
        <v>0.04</v>
      </c>
      <c r="AH3287" s="592"/>
      <c r="AI3287" s="592"/>
      <c r="AJ3287" s="991">
        <v>0</v>
      </c>
    </row>
    <row r="3288" spans="1:39" x14ac:dyDescent="0.2">
      <c r="A3288" s="988">
        <v>39804</v>
      </c>
      <c r="B3288" s="592">
        <v>16.82</v>
      </c>
      <c r="C3288" s="592"/>
      <c r="D3288" s="592">
        <v>6.6079999999999997</v>
      </c>
      <c r="E3288" s="592"/>
      <c r="F3288" s="592">
        <f t="shared" si="129"/>
        <v>23.428000000000001</v>
      </c>
      <c r="G3288" s="592"/>
      <c r="H3288" s="993">
        <v>13.1</v>
      </c>
      <c r="I3288" s="96">
        <v>8.69</v>
      </c>
      <c r="J3288" s="308"/>
      <c r="K3288" s="789">
        <f t="shared" si="131"/>
        <v>21.79</v>
      </c>
      <c r="L3288" s="789"/>
      <c r="M3288" s="789"/>
      <c r="N3288" s="789"/>
      <c r="O3288" s="789"/>
      <c r="P3288" s="789"/>
      <c r="Q3288" s="789"/>
      <c r="R3288" s="789"/>
      <c r="S3288" s="592">
        <v>0</v>
      </c>
      <c r="T3288" s="990">
        <v>0</v>
      </c>
      <c r="U3288" s="473">
        <v>0</v>
      </c>
      <c r="V3288" s="592">
        <v>0</v>
      </c>
      <c r="W3288" s="631">
        <v>0</v>
      </c>
      <c r="X3288" s="631">
        <v>0</v>
      </c>
      <c r="Y3288" s="592">
        <f t="shared" si="130"/>
        <v>23.428000000000001</v>
      </c>
      <c r="Z3288" s="995">
        <v>0</v>
      </c>
      <c r="AA3288" s="631">
        <v>0</v>
      </c>
      <c r="AB3288" s="592">
        <v>341.6</v>
      </c>
      <c r="AC3288" s="592">
        <v>0</v>
      </c>
      <c r="AD3288" s="592">
        <v>0</v>
      </c>
      <c r="AE3288" s="592"/>
      <c r="AF3288" s="592">
        <v>355.5</v>
      </c>
      <c r="AG3288" s="592">
        <v>0</v>
      </c>
      <c r="AH3288" s="592"/>
      <c r="AI3288" s="592"/>
      <c r="AJ3288" s="991">
        <v>0</v>
      </c>
    </row>
    <row r="3289" spans="1:39" x14ac:dyDescent="0.2">
      <c r="A3289" s="988">
        <v>39805</v>
      </c>
      <c r="B3289" s="631">
        <v>15.49</v>
      </c>
      <c r="C3289" s="631"/>
      <c r="D3289" s="592">
        <v>6.306</v>
      </c>
      <c r="E3289" s="592"/>
      <c r="F3289" s="592">
        <f t="shared" si="129"/>
        <v>21.795999999999999</v>
      </c>
      <c r="G3289" s="592"/>
      <c r="H3289" s="993">
        <v>14.7</v>
      </c>
      <c r="I3289" s="96">
        <v>8.99</v>
      </c>
      <c r="J3289" s="308"/>
      <c r="K3289" s="789">
        <f t="shared" si="131"/>
        <v>23.689999999999998</v>
      </c>
      <c r="L3289" s="789"/>
      <c r="M3289" s="789"/>
      <c r="N3289" s="789"/>
      <c r="O3289" s="789"/>
      <c r="P3289" s="789"/>
      <c r="Q3289" s="789"/>
      <c r="R3289" s="789"/>
      <c r="S3289" s="592">
        <v>0</v>
      </c>
      <c r="T3289" s="990">
        <v>0</v>
      </c>
      <c r="U3289" s="473">
        <v>0</v>
      </c>
      <c r="V3289" s="592">
        <v>0</v>
      </c>
      <c r="W3289" s="631">
        <v>0</v>
      </c>
      <c r="X3289" s="631">
        <v>0</v>
      </c>
      <c r="Y3289" s="592">
        <f t="shared" si="130"/>
        <v>21.795999999999999</v>
      </c>
      <c r="Z3289" s="995">
        <v>0</v>
      </c>
      <c r="AA3289" s="631">
        <v>0</v>
      </c>
      <c r="AB3289" s="631">
        <v>341.6</v>
      </c>
      <c r="AC3289" s="592">
        <v>0</v>
      </c>
      <c r="AD3289" s="592">
        <v>0</v>
      </c>
      <c r="AE3289" s="592"/>
      <c r="AF3289" s="631">
        <v>354.8</v>
      </c>
      <c r="AG3289" s="631">
        <v>0</v>
      </c>
      <c r="AH3289" s="631"/>
      <c r="AI3289" s="631"/>
      <c r="AJ3289" s="991">
        <v>0</v>
      </c>
    </row>
    <row r="3290" spans="1:39" x14ac:dyDescent="0.2">
      <c r="A3290" s="988">
        <v>39806</v>
      </c>
      <c r="B3290" s="631">
        <v>16.38</v>
      </c>
      <c r="C3290" s="631"/>
      <c r="D3290" s="631">
        <v>6.548</v>
      </c>
      <c r="E3290" s="631"/>
      <c r="F3290" s="631">
        <f t="shared" si="129"/>
        <v>22.927999999999997</v>
      </c>
      <c r="G3290" s="631"/>
      <c r="H3290" s="993">
        <v>15.04</v>
      </c>
      <c r="I3290" s="96">
        <v>8.65</v>
      </c>
      <c r="J3290" s="308"/>
      <c r="K3290" s="789">
        <f t="shared" si="131"/>
        <v>23.689999999999998</v>
      </c>
      <c r="L3290" s="789"/>
      <c r="M3290" s="789"/>
      <c r="N3290" s="789"/>
      <c r="O3290" s="789"/>
      <c r="P3290" s="789"/>
      <c r="Q3290" s="789"/>
      <c r="R3290" s="789"/>
      <c r="S3290" s="631">
        <v>0</v>
      </c>
      <c r="T3290" s="997">
        <v>0</v>
      </c>
      <c r="U3290" s="395">
        <v>0</v>
      </c>
      <c r="V3290" s="631">
        <v>0</v>
      </c>
      <c r="W3290" s="631">
        <v>0</v>
      </c>
      <c r="X3290" s="631">
        <v>0</v>
      </c>
      <c r="Y3290" s="592">
        <f t="shared" si="130"/>
        <v>22.927999999999997</v>
      </c>
      <c r="Z3290" s="995">
        <v>0</v>
      </c>
      <c r="AA3290" s="631">
        <v>0</v>
      </c>
      <c r="AB3290" s="631">
        <v>341.5</v>
      </c>
      <c r="AC3290" s="592">
        <v>0</v>
      </c>
      <c r="AD3290" s="592">
        <v>0</v>
      </c>
      <c r="AE3290" s="592"/>
      <c r="AF3290" s="631">
        <v>354.9</v>
      </c>
      <c r="AG3290" s="631">
        <v>0</v>
      </c>
      <c r="AH3290" s="631"/>
      <c r="AI3290" s="631"/>
      <c r="AJ3290" s="991">
        <v>0</v>
      </c>
      <c r="AL3290" s="21"/>
      <c r="AM3290" s="21"/>
    </row>
    <row r="3291" spans="1:39" x14ac:dyDescent="0.2">
      <c r="A3291" s="988">
        <v>39807</v>
      </c>
      <c r="B3291" s="631">
        <v>14.37</v>
      </c>
      <c r="C3291" s="631"/>
      <c r="D3291" s="631">
        <v>6.2949999999999999</v>
      </c>
      <c r="E3291" s="631"/>
      <c r="F3291" s="631">
        <f t="shared" si="129"/>
        <v>20.664999999999999</v>
      </c>
      <c r="G3291" s="631"/>
      <c r="H3291" s="993">
        <v>14.85</v>
      </c>
      <c r="I3291" s="96">
        <v>8.83</v>
      </c>
      <c r="J3291" s="308"/>
      <c r="K3291" s="789">
        <f t="shared" si="131"/>
        <v>23.68</v>
      </c>
      <c r="L3291" s="789"/>
      <c r="M3291" s="789"/>
      <c r="N3291" s="789"/>
      <c r="O3291" s="789"/>
      <c r="P3291" s="789"/>
      <c r="Q3291" s="789"/>
      <c r="R3291" s="789"/>
      <c r="S3291" s="631">
        <v>0</v>
      </c>
      <c r="T3291" s="997">
        <v>0</v>
      </c>
      <c r="U3291" s="395">
        <v>0</v>
      </c>
      <c r="V3291" s="631">
        <v>0</v>
      </c>
      <c r="W3291" s="631">
        <v>0</v>
      </c>
      <c r="X3291" s="631">
        <v>0</v>
      </c>
      <c r="Y3291" s="592">
        <f t="shared" si="130"/>
        <v>20.664999999999999</v>
      </c>
      <c r="Z3291" s="995">
        <v>0</v>
      </c>
      <c r="AA3291" s="631">
        <v>0</v>
      </c>
      <c r="AB3291" s="631">
        <v>341.5</v>
      </c>
      <c r="AC3291" s="592">
        <v>0</v>
      </c>
      <c r="AD3291" s="592">
        <v>0</v>
      </c>
      <c r="AE3291" s="592"/>
      <c r="AF3291" s="631">
        <v>355</v>
      </c>
      <c r="AG3291" s="631">
        <v>0.4</v>
      </c>
      <c r="AH3291" s="631"/>
      <c r="AI3291" s="631"/>
      <c r="AJ3291" s="991">
        <v>0</v>
      </c>
    </row>
    <row r="3292" spans="1:39" x14ac:dyDescent="0.2">
      <c r="A3292" s="988">
        <v>39808</v>
      </c>
      <c r="B3292" s="631">
        <v>12.32</v>
      </c>
      <c r="C3292" s="631"/>
      <c r="D3292" s="631">
        <v>6.0540000000000003</v>
      </c>
      <c r="E3292" s="631"/>
      <c r="F3292" s="631">
        <f t="shared" si="129"/>
        <v>18.374000000000002</v>
      </c>
      <c r="G3292" s="631"/>
      <c r="H3292" s="993">
        <v>15.78</v>
      </c>
      <c r="I3292" s="96">
        <v>8.5399999999999991</v>
      </c>
      <c r="J3292" s="308"/>
      <c r="K3292" s="789">
        <f t="shared" si="131"/>
        <v>24.32</v>
      </c>
      <c r="L3292" s="789"/>
      <c r="M3292" s="789"/>
      <c r="N3292" s="789"/>
      <c r="O3292" s="789"/>
      <c r="P3292" s="789"/>
      <c r="Q3292" s="789"/>
      <c r="R3292" s="789"/>
      <c r="S3292" s="631">
        <v>0</v>
      </c>
      <c r="T3292" s="997">
        <v>0</v>
      </c>
      <c r="U3292" s="395">
        <v>0</v>
      </c>
      <c r="V3292" s="631">
        <v>0</v>
      </c>
      <c r="W3292" s="631">
        <v>0</v>
      </c>
      <c r="X3292" s="631">
        <v>0</v>
      </c>
      <c r="Y3292" s="592">
        <f t="shared" si="130"/>
        <v>18.374000000000002</v>
      </c>
      <c r="Z3292" s="995">
        <v>0</v>
      </c>
      <c r="AA3292" s="631">
        <v>0</v>
      </c>
      <c r="AB3292" s="631">
        <v>341.5</v>
      </c>
      <c r="AC3292" s="592">
        <v>0.04</v>
      </c>
      <c r="AD3292" s="592">
        <v>0</v>
      </c>
      <c r="AE3292" s="592"/>
      <c r="AF3292" s="592">
        <v>355.3</v>
      </c>
      <c r="AG3292" s="592">
        <v>0</v>
      </c>
      <c r="AH3292" s="592"/>
      <c r="AI3292" s="592"/>
      <c r="AJ3292" s="991">
        <v>0</v>
      </c>
    </row>
    <row r="3293" spans="1:39" x14ac:dyDescent="0.2">
      <c r="A3293" s="988">
        <v>39809</v>
      </c>
      <c r="B3293" s="631">
        <v>13.04</v>
      </c>
      <c r="C3293" s="631"/>
      <c r="D3293" s="631">
        <v>6.3220000000000001</v>
      </c>
      <c r="E3293" s="631"/>
      <c r="F3293" s="631">
        <f t="shared" si="129"/>
        <v>19.361999999999998</v>
      </c>
      <c r="G3293" s="631"/>
      <c r="H3293" s="993">
        <v>14.89</v>
      </c>
      <c r="I3293" s="96">
        <v>8.5500000000000007</v>
      </c>
      <c r="J3293" s="308"/>
      <c r="K3293" s="789">
        <f t="shared" si="131"/>
        <v>23.44</v>
      </c>
      <c r="L3293" s="789"/>
      <c r="M3293" s="789"/>
      <c r="N3293" s="789"/>
      <c r="O3293" s="789"/>
      <c r="P3293" s="789"/>
      <c r="Q3293" s="789"/>
      <c r="R3293" s="789"/>
      <c r="S3293" s="631">
        <v>0</v>
      </c>
      <c r="T3293" s="997">
        <v>0</v>
      </c>
      <c r="U3293" s="395">
        <v>0</v>
      </c>
      <c r="V3293" s="631">
        <v>0</v>
      </c>
      <c r="W3293" s="631">
        <v>0</v>
      </c>
      <c r="X3293" s="631">
        <v>0</v>
      </c>
      <c r="Y3293" s="592">
        <f t="shared" si="130"/>
        <v>19.361999999999998</v>
      </c>
      <c r="Z3293" s="995">
        <v>0</v>
      </c>
      <c r="AA3293" s="631">
        <v>0</v>
      </c>
      <c r="AB3293" s="631">
        <v>341.4</v>
      </c>
      <c r="AC3293" s="592">
        <v>0</v>
      </c>
      <c r="AD3293" s="592">
        <v>0</v>
      </c>
      <c r="AE3293" s="592"/>
      <c r="AF3293" s="592">
        <v>355.2</v>
      </c>
      <c r="AG3293" s="592">
        <v>0</v>
      </c>
      <c r="AH3293" s="592"/>
      <c r="AI3293" s="592"/>
      <c r="AJ3293" s="991">
        <v>0</v>
      </c>
    </row>
    <row r="3294" spans="1:39" x14ac:dyDescent="0.2">
      <c r="A3294" s="988">
        <v>39810</v>
      </c>
      <c r="B3294" s="631">
        <v>15.04</v>
      </c>
      <c r="C3294" s="631"/>
      <c r="D3294" s="631">
        <v>6.3490000000000002</v>
      </c>
      <c r="E3294" s="631"/>
      <c r="F3294" s="631">
        <f t="shared" si="129"/>
        <v>21.388999999999999</v>
      </c>
      <c r="G3294" s="631"/>
      <c r="H3294" s="993">
        <v>12.34</v>
      </c>
      <c r="I3294" s="96">
        <v>8.24</v>
      </c>
      <c r="J3294" s="308"/>
      <c r="K3294" s="789">
        <f t="shared" si="131"/>
        <v>20.58</v>
      </c>
      <c r="L3294" s="789"/>
      <c r="M3294" s="789"/>
      <c r="N3294" s="789"/>
      <c r="O3294" s="789"/>
      <c r="P3294" s="789"/>
      <c r="Q3294" s="789"/>
      <c r="R3294" s="789"/>
      <c r="S3294" s="631">
        <v>0</v>
      </c>
      <c r="T3294" s="997">
        <v>0</v>
      </c>
      <c r="U3294" s="395">
        <v>0</v>
      </c>
      <c r="V3294" s="631">
        <v>0</v>
      </c>
      <c r="W3294" s="631">
        <v>0</v>
      </c>
      <c r="X3294" s="631">
        <v>0</v>
      </c>
      <c r="Y3294" s="592">
        <f t="shared" si="130"/>
        <v>21.388999999999999</v>
      </c>
      <c r="Z3294" s="995">
        <v>0</v>
      </c>
      <c r="AA3294" s="631">
        <v>0</v>
      </c>
      <c r="AB3294" s="631">
        <v>341.4</v>
      </c>
      <c r="AC3294" s="592">
        <v>0</v>
      </c>
      <c r="AD3294" s="592">
        <v>0</v>
      </c>
      <c r="AE3294" s="592"/>
      <c r="AF3294" s="592">
        <v>355.2</v>
      </c>
      <c r="AG3294" s="592">
        <v>0</v>
      </c>
      <c r="AH3294" s="592"/>
      <c r="AI3294" s="592"/>
      <c r="AJ3294" s="991">
        <v>0</v>
      </c>
    </row>
    <row r="3295" spans="1:39" x14ac:dyDescent="0.2">
      <c r="A3295" s="988">
        <v>39811</v>
      </c>
      <c r="B3295" s="592">
        <v>16.12</v>
      </c>
      <c r="C3295" s="592"/>
      <c r="D3295" s="592">
        <v>6.12</v>
      </c>
      <c r="E3295" s="592"/>
      <c r="F3295" s="592">
        <f t="shared" si="129"/>
        <v>22.240000000000002</v>
      </c>
      <c r="G3295" s="592"/>
      <c r="H3295" s="993">
        <v>14.76</v>
      </c>
      <c r="I3295" s="96">
        <v>8.4</v>
      </c>
      <c r="J3295" s="308"/>
      <c r="K3295" s="789">
        <f t="shared" si="131"/>
        <v>23.16</v>
      </c>
      <c r="L3295" s="789"/>
      <c r="M3295" s="789"/>
      <c r="N3295" s="789"/>
      <c r="O3295" s="789"/>
      <c r="P3295" s="789"/>
      <c r="Q3295" s="789"/>
      <c r="R3295" s="789"/>
      <c r="S3295" s="592">
        <v>0</v>
      </c>
      <c r="T3295" s="990">
        <v>0</v>
      </c>
      <c r="U3295" s="473">
        <v>0</v>
      </c>
      <c r="V3295" s="592">
        <v>0</v>
      </c>
      <c r="W3295" s="631">
        <v>0</v>
      </c>
      <c r="X3295" s="631">
        <v>0</v>
      </c>
      <c r="Y3295" s="592">
        <f t="shared" si="130"/>
        <v>22.240000000000002</v>
      </c>
      <c r="Z3295" s="995">
        <v>0</v>
      </c>
      <c r="AA3295" s="631">
        <v>0</v>
      </c>
      <c r="AB3295" s="592">
        <v>341.4</v>
      </c>
      <c r="AC3295" s="592">
        <v>0</v>
      </c>
      <c r="AD3295" s="592">
        <v>0</v>
      </c>
      <c r="AE3295" s="592"/>
      <c r="AF3295" s="631">
        <v>354.4</v>
      </c>
      <c r="AG3295" s="592">
        <v>0</v>
      </c>
      <c r="AH3295" s="592"/>
      <c r="AI3295" s="592"/>
      <c r="AJ3295" s="991">
        <v>0</v>
      </c>
    </row>
    <row r="3296" spans="1:39" x14ac:dyDescent="0.2">
      <c r="A3296" s="988">
        <v>39812</v>
      </c>
      <c r="B3296" s="592">
        <v>16.88</v>
      </c>
      <c r="C3296" s="592"/>
      <c r="D3296" s="592">
        <v>6.2370000000000001</v>
      </c>
      <c r="E3296" s="592"/>
      <c r="F3296" s="592">
        <f t="shared" si="129"/>
        <v>23.116999999999997</v>
      </c>
      <c r="G3296" s="592"/>
      <c r="H3296" s="993">
        <v>17.23</v>
      </c>
      <c r="I3296" s="96">
        <v>8.9600000000000009</v>
      </c>
      <c r="J3296" s="308"/>
      <c r="K3296" s="789">
        <f t="shared" si="131"/>
        <v>26.19</v>
      </c>
      <c r="L3296" s="789"/>
      <c r="M3296" s="789"/>
      <c r="N3296" s="789"/>
      <c r="O3296" s="789"/>
      <c r="P3296" s="789"/>
      <c r="Q3296" s="789"/>
      <c r="R3296" s="789"/>
      <c r="S3296" s="592">
        <v>0</v>
      </c>
      <c r="T3296" s="990">
        <v>0</v>
      </c>
      <c r="U3296" s="473">
        <v>0</v>
      </c>
      <c r="V3296" s="592">
        <v>0</v>
      </c>
      <c r="W3296" s="631">
        <v>0</v>
      </c>
      <c r="X3296" s="631">
        <v>0</v>
      </c>
      <c r="Y3296" s="592">
        <f t="shared" si="130"/>
        <v>23.116999999999997</v>
      </c>
      <c r="Z3296" s="995">
        <v>0</v>
      </c>
      <c r="AA3296" s="631">
        <v>0</v>
      </c>
      <c r="AB3296" s="592">
        <v>341.4</v>
      </c>
      <c r="AC3296" s="592">
        <v>0</v>
      </c>
      <c r="AD3296" s="592">
        <v>0</v>
      </c>
      <c r="AE3296" s="592"/>
      <c r="AF3296" s="592">
        <v>354.4</v>
      </c>
      <c r="AG3296" s="592">
        <v>0</v>
      </c>
      <c r="AH3296" s="592"/>
      <c r="AI3296" s="592"/>
      <c r="AJ3296" s="991">
        <v>0</v>
      </c>
    </row>
    <row r="3297" spans="1:272" x14ac:dyDescent="0.2">
      <c r="A3297" s="988">
        <v>39813</v>
      </c>
      <c r="B3297" s="592">
        <v>17.28</v>
      </c>
      <c r="C3297" s="592"/>
      <c r="D3297" s="592">
        <v>8.9640000000000004</v>
      </c>
      <c r="E3297" s="592"/>
      <c r="F3297" s="592">
        <f t="shared" si="129"/>
        <v>26.244</v>
      </c>
      <c r="G3297" s="592"/>
      <c r="H3297" s="992">
        <v>14.69</v>
      </c>
      <c r="I3297" s="338">
        <v>8.9600000000000009</v>
      </c>
      <c r="J3297" s="831"/>
      <c r="K3297" s="789">
        <f t="shared" si="131"/>
        <v>23.65</v>
      </c>
      <c r="L3297" s="789"/>
      <c r="M3297" s="789"/>
      <c r="N3297" s="789"/>
      <c r="O3297" s="789"/>
      <c r="P3297" s="789"/>
      <c r="Q3297" s="789"/>
      <c r="R3297" s="789"/>
      <c r="S3297" s="592">
        <v>0</v>
      </c>
      <c r="T3297" s="990">
        <v>0</v>
      </c>
      <c r="U3297" s="473">
        <v>0</v>
      </c>
      <c r="V3297" s="592">
        <v>0</v>
      </c>
      <c r="W3297" s="631">
        <v>0</v>
      </c>
      <c r="X3297" s="631">
        <v>0</v>
      </c>
      <c r="Y3297" s="592">
        <f t="shared" si="130"/>
        <v>26.244</v>
      </c>
      <c r="Z3297" s="995">
        <v>0</v>
      </c>
      <c r="AA3297" s="631">
        <v>0</v>
      </c>
      <c r="AB3297" s="592">
        <v>341.4</v>
      </c>
      <c r="AC3297" s="592">
        <v>0</v>
      </c>
      <c r="AD3297" s="592">
        <v>0</v>
      </c>
      <c r="AE3297" s="592"/>
      <c r="AF3297" s="592">
        <v>354.3</v>
      </c>
      <c r="AG3297" s="592">
        <v>0</v>
      </c>
      <c r="AH3297" s="592"/>
      <c r="AI3297" s="592"/>
      <c r="AJ3297" s="991">
        <v>0</v>
      </c>
    </row>
    <row r="3298" spans="1:272" s="952" customFormat="1" x14ac:dyDescent="0.2">
      <c r="A3298" s="946">
        <v>39814</v>
      </c>
      <c r="B3298" s="947">
        <v>14.83</v>
      </c>
      <c r="C3298" s="947"/>
      <c r="D3298" s="947">
        <v>6.1849999999999996</v>
      </c>
      <c r="E3298" s="947"/>
      <c r="F3298" s="947">
        <f t="shared" si="129"/>
        <v>21.015000000000001</v>
      </c>
      <c r="G3298" s="947"/>
      <c r="H3298" s="947"/>
      <c r="I3298" s="947"/>
      <c r="J3298" s="947"/>
      <c r="K3298" s="947"/>
      <c r="L3298" s="947"/>
      <c r="M3298" s="947"/>
      <c r="N3298" s="947"/>
      <c r="O3298" s="947"/>
      <c r="P3298" s="947"/>
      <c r="Q3298" s="947"/>
      <c r="R3298" s="947"/>
      <c r="S3298" s="947">
        <v>0</v>
      </c>
      <c r="T3298" s="948">
        <v>0</v>
      </c>
      <c r="U3298" s="949">
        <v>0</v>
      </c>
      <c r="V3298" s="947">
        <v>0</v>
      </c>
      <c r="W3298" s="950">
        <v>0</v>
      </c>
      <c r="X3298" s="950">
        <v>0</v>
      </c>
      <c r="Y3298" s="947">
        <f t="shared" ref="Y3298:Y3361" si="132">+F3298-S3298-T3298-U3298-V3298+W3298+X3298</f>
        <v>21.015000000000001</v>
      </c>
      <c r="Z3298" s="951">
        <v>0</v>
      </c>
      <c r="AA3298" s="950">
        <v>0</v>
      </c>
      <c r="AB3298" s="947">
        <v>341.3</v>
      </c>
      <c r="AC3298" s="947">
        <v>0</v>
      </c>
      <c r="AD3298" s="947">
        <v>0</v>
      </c>
      <c r="AE3298" s="947"/>
      <c r="AF3298" s="950">
        <v>354.2</v>
      </c>
      <c r="AG3298" s="950">
        <v>0</v>
      </c>
      <c r="AH3298" s="950"/>
      <c r="AI3298" s="950"/>
      <c r="AJ3298" s="951">
        <v>0</v>
      </c>
    </row>
    <row r="3299" spans="1:272" s="952" customFormat="1" x14ac:dyDescent="0.2">
      <c r="A3299" s="946">
        <v>39815</v>
      </c>
      <c r="B3299" s="947">
        <v>13.19</v>
      </c>
      <c r="C3299" s="947"/>
      <c r="D3299" s="947">
        <v>6.1459999999999999</v>
      </c>
      <c r="E3299" s="947"/>
      <c r="F3299" s="947">
        <f t="shared" si="129"/>
        <v>19.335999999999999</v>
      </c>
      <c r="G3299" s="947"/>
      <c r="H3299" s="947"/>
      <c r="I3299" s="947"/>
      <c r="J3299" s="947"/>
      <c r="K3299" s="947"/>
      <c r="L3299" s="947"/>
      <c r="M3299" s="947"/>
      <c r="N3299" s="947"/>
      <c r="O3299" s="947"/>
      <c r="P3299" s="947"/>
      <c r="Q3299" s="947"/>
      <c r="R3299" s="947"/>
      <c r="S3299" s="947">
        <v>0</v>
      </c>
      <c r="T3299" s="948">
        <v>0</v>
      </c>
      <c r="U3299" s="949">
        <v>0</v>
      </c>
      <c r="V3299" s="947">
        <v>0</v>
      </c>
      <c r="W3299" s="950">
        <v>0</v>
      </c>
      <c r="X3299" s="950">
        <v>0</v>
      </c>
      <c r="Y3299" s="947">
        <f t="shared" si="132"/>
        <v>19.335999999999999</v>
      </c>
      <c r="Z3299" s="951">
        <v>0</v>
      </c>
      <c r="AA3299" s="950">
        <v>0</v>
      </c>
      <c r="AB3299" s="947">
        <v>341.3</v>
      </c>
      <c r="AC3299" s="947">
        <v>0</v>
      </c>
      <c r="AD3299" s="947">
        <v>0</v>
      </c>
      <c r="AE3299" s="947"/>
      <c r="AF3299" s="950">
        <v>354.3</v>
      </c>
      <c r="AG3299" s="950">
        <v>0</v>
      </c>
      <c r="AH3299" s="950"/>
      <c r="AI3299" s="950"/>
      <c r="AJ3299" s="951">
        <v>0</v>
      </c>
    </row>
    <row r="3300" spans="1:272" s="952" customFormat="1" x14ac:dyDescent="0.2">
      <c r="A3300" s="946">
        <v>39816</v>
      </c>
      <c r="B3300" s="953">
        <v>14.87</v>
      </c>
      <c r="C3300" s="953"/>
      <c r="D3300" s="947">
        <v>6.0289999999999999</v>
      </c>
      <c r="E3300" s="947"/>
      <c r="F3300" s="947">
        <f t="shared" si="129"/>
        <v>20.899000000000001</v>
      </c>
      <c r="G3300" s="947"/>
      <c r="H3300" s="947"/>
      <c r="I3300" s="947"/>
      <c r="J3300" s="947"/>
      <c r="K3300" s="947"/>
      <c r="L3300" s="947"/>
      <c r="M3300" s="947"/>
      <c r="N3300" s="947"/>
      <c r="O3300" s="947"/>
      <c r="P3300" s="947"/>
      <c r="Q3300" s="947"/>
      <c r="R3300" s="947"/>
      <c r="S3300" s="947">
        <v>0</v>
      </c>
      <c r="T3300" s="948">
        <v>0</v>
      </c>
      <c r="U3300" s="949">
        <v>0</v>
      </c>
      <c r="V3300" s="947">
        <v>0</v>
      </c>
      <c r="W3300" s="950">
        <v>0</v>
      </c>
      <c r="X3300" s="950">
        <v>0</v>
      </c>
      <c r="Y3300" s="947">
        <f t="shared" si="132"/>
        <v>20.899000000000001</v>
      </c>
      <c r="Z3300" s="951">
        <v>0</v>
      </c>
      <c r="AA3300" s="950">
        <v>0</v>
      </c>
      <c r="AB3300" s="947">
        <v>341.4</v>
      </c>
      <c r="AC3300" s="947">
        <v>0.17</v>
      </c>
      <c r="AD3300" s="947">
        <v>0</v>
      </c>
      <c r="AE3300" s="947"/>
      <c r="AF3300" s="950">
        <v>354.3</v>
      </c>
      <c r="AG3300" s="950">
        <v>0.43</v>
      </c>
      <c r="AH3300" s="950"/>
      <c r="AI3300" s="950"/>
      <c r="AJ3300" s="951">
        <v>0</v>
      </c>
    </row>
    <row r="3301" spans="1:272" s="952" customFormat="1" x14ac:dyDescent="0.2">
      <c r="A3301" s="946">
        <v>39817</v>
      </c>
      <c r="B3301" s="947">
        <v>16.170000000000002</v>
      </c>
      <c r="C3301" s="947"/>
      <c r="D3301" s="947">
        <v>6.4119999999999999</v>
      </c>
      <c r="E3301" s="947"/>
      <c r="F3301" s="947">
        <f t="shared" si="129"/>
        <v>22.582000000000001</v>
      </c>
      <c r="G3301" s="947"/>
      <c r="H3301" s="947"/>
      <c r="I3301" s="947"/>
      <c r="J3301" s="947"/>
      <c r="K3301" s="947"/>
      <c r="L3301" s="947"/>
      <c r="M3301" s="947"/>
      <c r="N3301" s="947"/>
      <c r="O3301" s="947"/>
      <c r="P3301" s="947"/>
      <c r="Q3301" s="947"/>
      <c r="R3301" s="947"/>
      <c r="S3301" s="947">
        <v>0</v>
      </c>
      <c r="T3301" s="948">
        <v>0</v>
      </c>
      <c r="U3301" s="949">
        <v>0</v>
      </c>
      <c r="V3301" s="947">
        <v>0</v>
      </c>
      <c r="W3301" s="950">
        <v>0</v>
      </c>
      <c r="X3301" s="950">
        <v>0</v>
      </c>
      <c r="Y3301" s="947">
        <f t="shared" si="132"/>
        <v>22.582000000000001</v>
      </c>
      <c r="Z3301" s="951">
        <v>0</v>
      </c>
      <c r="AA3301" s="950">
        <v>0</v>
      </c>
      <c r="AB3301" s="950">
        <v>341.4</v>
      </c>
      <c r="AC3301" s="950">
        <v>0.04</v>
      </c>
      <c r="AD3301" s="950">
        <v>0</v>
      </c>
      <c r="AE3301" s="950"/>
      <c r="AF3301" s="950">
        <v>354.4</v>
      </c>
      <c r="AG3301" s="950">
        <v>0</v>
      </c>
      <c r="AH3301" s="950"/>
      <c r="AI3301" s="950"/>
      <c r="AJ3301" s="951">
        <v>0</v>
      </c>
      <c r="JI3301" s="954"/>
    </row>
    <row r="3302" spans="1:272" s="952" customFormat="1" x14ac:dyDescent="0.2">
      <c r="A3302" s="946">
        <v>39818</v>
      </c>
      <c r="B3302" s="947">
        <v>17.260000000000002</v>
      </c>
      <c r="C3302" s="947"/>
      <c r="D3302" s="947">
        <v>6.266</v>
      </c>
      <c r="E3302" s="947"/>
      <c r="F3302" s="947">
        <f t="shared" si="129"/>
        <v>23.526000000000003</v>
      </c>
      <c r="G3302" s="947"/>
      <c r="H3302" s="947"/>
      <c r="I3302" s="947"/>
      <c r="J3302" s="947"/>
      <c r="K3302" s="947"/>
      <c r="L3302" s="947"/>
      <c r="M3302" s="947"/>
      <c r="N3302" s="947"/>
      <c r="O3302" s="947"/>
      <c r="P3302" s="947"/>
      <c r="Q3302" s="947"/>
      <c r="R3302" s="947"/>
      <c r="S3302" s="947">
        <v>0</v>
      </c>
      <c r="T3302" s="948">
        <v>0</v>
      </c>
      <c r="U3302" s="949">
        <v>0</v>
      </c>
      <c r="V3302" s="947">
        <v>0</v>
      </c>
      <c r="W3302" s="950">
        <v>0</v>
      </c>
      <c r="X3302" s="950">
        <v>0</v>
      </c>
      <c r="Y3302" s="947">
        <f t="shared" si="132"/>
        <v>23.526000000000003</v>
      </c>
      <c r="Z3302" s="951">
        <v>0</v>
      </c>
      <c r="AA3302" s="950">
        <v>0</v>
      </c>
      <c r="AB3302" s="950">
        <v>341.4</v>
      </c>
      <c r="AC3302" s="950">
        <v>0.06</v>
      </c>
      <c r="AD3302" s="950">
        <v>0</v>
      </c>
      <c r="AE3302" s="950"/>
      <c r="AF3302" s="950">
        <v>354.5</v>
      </c>
      <c r="AG3302" s="950">
        <v>0.4</v>
      </c>
      <c r="AH3302" s="950"/>
      <c r="AI3302" s="950"/>
      <c r="AJ3302" s="951">
        <v>0</v>
      </c>
      <c r="AK3302" s="955"/>
      <c r="JF3302" s="954"/>
      <c r="JG3302" s="954"/>
      <c r="JH3302" s="954"/>
      <c r="JI3302" s="954"/>
      <c r="JJ3302" s="954"/>
      <c r="JK3302" s="954"/>
      <c r="JL3302" s="954"/>
    </row>
    <row r="3303" spans="1:272" s="952" customFormat="1" x14ac:dyDescent="0.2">
      <c r="A3303" s="946">
        <v>39819</v>
      </c>
      <c r="B3303" s="947">
        <v>17.16</v>
      </c>
      <c r="C3303" s="947"/>
      <c r="D3303" s="947">
        <v>6.37</v>
      </c>
      <c r="E3303" s="947"/>
      <c r="F3303" s="947">
        <f t="shared" si="129"/>
        <v>23.53</v>
      </c>
      <c r="G3303" s="947"/>
      <c r="H3303" s="947"/>
      <c r="I3303" s="947"/>
      <c r="J3303" s="947"/>
      <c r="K3303" s="947"/>
      <c r="L3303" s="947"/>
      <c r="M3303" s="947"/>
      <c r="N3303" s="947"/>
      <c r="O3303" s="947"/>
      <c r="P3303" s="947"/>
      <c r="Q3303" s="947"/>
      <c r="R3303" s="947"/>
      <c r="S3303" s="947">
        <v>0</v>
      </c>
      <c r="T3303" s="948">
        <v>0</v>
      </c>
      <c r="U3303" s="949">
        <v>0</v>
      </c>
      <c r="V3303" s="947">
        <v>0</v>
      </c>
      <c r="W3303" s="950">
        <v>0</v>
      </c>
      <c r="X3303" s="950">
        <v>0</v>
      </c>
      <c r="Y3303" s="947">
        <f t="shared" si="132"/>
        <v>23.53</v>
      </c>
      <c r="Z3303" s="951">
        <v>0</v>
      </c>
      <c r="AA3303" s="950">
        <v>0</v>
      </c>
      <c r="AB3303" s="950">
        <v>342.7</v>
      </c>
      <c r="AC3303" s="950">
        <v>1.41</v>
      </c>
      <c r="AD3303" s="950">
        <v>0</v>
      </c>
      <c r="AE3303" s="950"/>
      <c r="AF3303" s="950">
        <v>355.5</v>
      </c>
      <c r="AG3303" s="950">
        <v>0.55000000000000004</v>
      </c>
      <c r="AH3303" s="950"/>
      <c r="AI3303" s="950"/>
      <c r="AJ3303" s="951">
        <v>0</v>
      </c>
      <c r="JF3303" s="954"/>
      <c r="JG3303" s="954"/>
      <c r="JH3303" s="954"/>
      <c r="JI3303" s="954"/>
      <c r="JJ3303" s="954"/>
      <c r="JK3303" s="954"/>
      <c r="JL3303" s="954"/>
    </row>
    <row r="3304" spans="1:272" s="952" customFormat="1" x14ac:dyDescent="0.2">
      <c r="A3304" s="946">
        <v>39820</v>
      </c>
      <c r="B3304" s="947">
        <v>17.82</v>
      </c>
      <c r="C3304" s="947"/>
      <c r="D3304" s="947">
        <v>6.4169999999999998</v>
      </c>
      <c r="E3304" s="947"/>
      <c r="F3304" s="947">
        <f t="shared" si="129"/>
        <v>24.237000000000002</v>
      </c>
      <c r="G3304" s="947"/>
      <c r="H3304" s="947"/>
      <c r="I3304" s="947"/>
      <c r="J3304" s="947"/>
      <c r="K3304" s="947"/>
      <c r="L3304" s="947"/>
      <c r="M3304" s="947"/>
      <c r="N3304" s="947"/>
      <c r="O3304" s="947"/>
      <c r="P3304" s="947"/>
      <c r="Q3304" s="947"/>
      <c r="R3304" s="947"/>
      <c r="S3304" s="947">
        <v>0</v>
      </c>
      <c r="T3304" s="948">
        <v>0</v>
      </c>
      <c r="U3304" s="949">
        <v>0</v>
      </c>
      <c r="V3304" s="947">
        <v>0</v>
      </c>
      <c r="W3304" s="950">
        <v>0</v>
      </c>
      <c r="X3304" s="950">
        <v>0</v>
      </c>
      <c r="Y3304" s="947">
        <f t="shared" si="132"/>
        <v>24.237000000000002</v>
      </c>
      <c r="Z3304" s="951">
        <v>0</v>
      </c>
      <c r="AA3304" s="950">
        <v>0</v>
      </c>
      <c r="AB3304" s="947">
        <v>342.3</v>
      </c>
      <c r="AC3304" s="947">
        <v>0.11</v>
      </c>
      <c r="AD3304" s="947">
        <v>0</v>
      </c>
      <c r="AE3304" s="947"/>
      <c r="AF3304" s="947">
        <v>354.1</v>
      </c>
      <c r="AG3304" s="947">
        <v>0.4</v>
      </c>
      <c r="AH3304" s="947"/>
      <c r="AI3304" s="947"/>
      <c r="AJ3304" s="956">
        <v>0</v>
      </c>
    </row>
    <row r="3305" spans="1:272" s="952" customFormat="1" x14ac:dyDescent="0.2">
      <c r="A3305" s="946">
        <v>39821</v>
      </c>
      <c r="B3305" s="950">
        <v>17.14</v>
      </c>
      <c r="C3305" s="950"/>
      <c r="D3305" s="947">
        <v>6.4749999999999996</v>
      </c>
      <c r="E3305" s="947"/>
      <c r="F3305" s="947">
        <f t="shared" ref="F3305:F3368" si="133">+B3305+D3305</f>
        <v>23.615000000000002</v>
      </c>
      <c r="G3305" s="947"/>
      <c r="H3305" s="947"/>
      <c r="I3305" s="947"/>
      <c r="J3305" s="947"/>
      <c r="K3305" s="947"/>
      <c r="L3305" s="947"/>
      <c r="M3305" s="947"/>
      <c r="N3305" s="947"/>
      <c r="O3305" s="947"/>
      <c r="P3305" s="947"/>
      <c r="Q3305" s="947"/>
      <c r="R3305" s="947"/>
      <c r="S3305" s="947">
        <v>0</v>
      </c>
      <c r="T3305" s="948">
        <v>0</v>
      </c>
      <c r="U3305" s="949">
        <v>0</v>
      </c>
      <c r="V3305" s="947">
        <v>0</v>
      </c>
      <c r="W3305" s="950">
        <v>0</v>
      </c>
      <c r="X3305" s="950">
        <v>0</v>
      </c>
      <c r="Y3305" s="947">
        <f t="shared" si="132"/>
        <v>23.615000000000002</v>
      </c>
      <c r="Z3305" s="951">
        <v>0</v>
      </c>
      <c r="AA3305" s="950">
        <v>0</v>
      </c>
      <c r="AB3305" s="950">
        <v>341.8</v>
      </c>
      <c r="AC3305" s="950">
        <v>0</v>
      </c>
      <c r="AD3305" s="950">
        <v>0</v>
      </c>
      <c r="AE3305" s="950"/>
      <c r="AF3305" s="950">
        <v>355</v>
      </c>
      <c r="AG3305" s="950">
        <v>0.04</v>
      </c>
      <c r="AH3305" s="950"/>
      <c r="AI3305" s="950"/>
      <c r="AJ3305" s="951">
        <v>0</v>
      </c>
      <c r="AK3305" s="957"/>
    </row>
    <row r="3306" spans="1:272" s="952" customFormat="1" x14ac:dyDescent="0.2">
      <c r="A3306" s="946">
        <v>39822</v>
      </c>
      <c r="B3306" s="947">
        <v>17.010000000000002</v>
      </c>
      <c r="C3306" s="947"/>
      <c r="D3306" s="947">
        <v>6.2889999999999997</v>
      </c>
      <c r="E3306" s="947"/>
      <c r="F3306" s="947">
        <f t="shared" si="133"/>
        <v>23.298999999999999</v>
      </c>
      <c r="G3306" s="947"/>
      <c r="H3306" s="947"/>
      <c r="I3306" s="947"/>
      <c r="J3306" s="947"/>
      <c r="K3306" s="947"/>
      <c r="L3306" s="947"/>
      <c r="M3306" s="947"/>
      <c r="N3306" s="947"/>
      <c r="O3306" s="947"/>
      <c r="P3306" s="947"/>
      <c r="Q3306" s="947"/>
      <c r="R3306" s="947"/>
      <c r="S3306" s="947">
        <v>0</v>
      </c>
      <c r="T3306" s="948">
        <v>0</v>
      </c>
      <c r="U3306" s="949">
        <v>0</v>
      </c>
      <c r="V3306" s="947">
        <v>0</v>
      </c>
      <c r="W3306" s="950">
        <v>0</v>
      </c>
      <c r="X3306" s="950">
        <v>0</v>
      </c>
      <c r="Y3306" s="947">
        <f t="shared" si="132"/>
        <v>23.298999999999999</v>
      </c>
      <c r="Z3306" s="951">
        <v>0</v>
      </c>
      <c r="AA3306" s="950">
        <v>0</v>
      </c>
      <c r="AB3306" s="950">
        <v>341.6</v>
      </c>
      <c r="AC3306" s="950">
        <v>0</v>
      </c>
      <c r="AD3306" s="950">
        <v>0</v>
      </c>
      <c r="AE3306" s="950"/>
      <c r="AF3306" s="947">
        <v>354.6</v>
      </c>
      <c r="AG3306" s="947">
        <v>0</v>
      </c>
      <c r="AH3306" s="947"/>
      <c r="AI3306" s="947"/>
      <c r="AJ3306" s="956">
        <v>0</v>
      </c>
    </row>
    <row r="3307" spans="1:272" s="952" customFormat="1" x14ac:dyDescent="0.2">
      <c r="A3307" s="946">
        <v>39823</v>
      </c>
      <c r="B3307" s="947">
        <v>16.75</v>
      </c>
      <c r="C3307" s="947"/>
      <c r="D3307" s="950">
        <v>6.351</v>
      </c>
      <c r="E3307" s="950"/>
      <c r="F3307" s="947">
        <f t="shared" si="133"/>
        <v>23.100999999999999</v>
      </c>
      <c r="G3307" s="947"/>
      <c r="H3307" s="947"/>
      <c r="I3307" s="947"/>
      <c r="J3307" s="947"/>
      <c r="K3307" s="947"/>
      <c r="L3307" s="947"/>
      <c r="M3307" s="947"/>
      <c r="N3307" s="947"/>
      <c r="O3307" s="947"/>
      <c r="P3307" s="947"/>
      <c r="Q3307" s="947"/>
      <c r="R3307" s="947"/>
      <c r="S3307" s="947">
        <v>0</v>
      </c>
      <c r="T3307" s="948">
        <v>0</v>
      </c>
      <c r="U3307" s="949">
        <v>0</v>
      </c>
      <c r="V3307" s="947">
        <v>0</v>
      </c>
      <c r="W3307" s="950">
        <v>0</v>
      </c>
      <c r="X3307" s="950">
        <v>0</v>
      </c>
      <c r="Y3307" s="947">
        <f t="shared" si="132"/>
        <v>23.100999999999999</v>
      </c>
      <c r="Z3307" s="951">
        <v>0</v>
      </c>
      <c r="AA3307" s="950">
        <v>0</v>
      </c>
      <c r="AB3307" s="950">
        <v>341.5</v>
      </c>
      <c r="AC3307" s="950">
        <v>0</v>
      </c>
      <c r="AD3307" s="950">
        <v>0</v>
      </c>
      <c r="AE3307" s="950"/>
      <c r="AF3307" s="947">
        <v>354.6</v>
      </c>
      <c r="AG3307" s="947">
        <v>0</v>
      </c>
      <c r="AH3307" s="947"/>
      <c r="AI3307" s="947"/>
      <c r="AJ3307" s="956">
        <v>0</v>
      </c>
    </row>
    <row r="3308" spans="1:272" s="952" customFormat="1" x14ac:dyDescent="0.2">
      <c r="A3308" s="946">
        <v>39824</v>
      </c>
      <c r="B3308" s="947">
        <v>17.07</v>
      </c>
      <c r="C3308" s="947"/>
      <c r="D3308" s="947">
        <v>6.7030000000000003</v>
      </c>
      <c r="E3308" s="947"/>
      <c r="F3308" s="947">
        <f t="shared" si="133"/>
        <v>23.773</v>
      </c>
      <c r="G3308" s="947"/>
      <c r="H3308" s="947"/>
      <c r="I3308" s="947"/>
      <c r="J3308" s="947"/>
      <c r="K3308" s="947"/>
      <c r="L3308" s="947"/>
      <c r="M3308" s="947"/>
      <c r="N3308" s="947"/>
      <c r="O3308" s="947"/>
      <c r="P3308" s="947"/>
      <c r="Q3308" s="947"/>
      <c r="R3308" s="947"/>
      <c r="S3308" s="947">
        <v>0</v>
      </c>
      <c r="T3308" s="948">
        <v>0</v>
      </c>
      <c r="U3308" s="949">
        <v>0</v>
      </c>
      <c r="V3308" s="947">
        <v>0</v>
      </c>
      <c r="W3308" s="950">
        <v>0</v>
      </c>
      <c r="X3308" s="950">
        <v>0</v>
      </c>
      <c r="Y3308" s="947">
        <f t="shared" si="132"/>
        <v>23.773</v>
      </c>
      <c r="Z3308" s="951">
        <v>0</v>
      </c>
      <c r="AA3308" s="950">
        <v>0</v>
      </c>
      <c r="AB3308" s="950">
        <v>341.5</v>
      </c>
      <c r="AC3308" s="950">
        <v>0</v>
      </c>
      <c r="AD3308" s="950">
        <v>0</v>
      </c>
      <c r="AE3308" s="950"/>
      <c r="AF3308" s="947">
        <v>354.9</v>
      </c>
      <c r="AG3308" s="947">
        <v>0</v>
      </c>
      <c r="AH3308" s="947"/>
      <c r="AI3308" s="947"/>
      <c r="AJ3308" s="956">
        <v>0</v>
      </c>
    </row>
    <row r="3309" spans="1:272" s="952" customFormat="1" x14ac:dyDescent="0.2">
      <c r="A3309" s="946">
        <v>39825</v>
      </c>
      <c r="B3309" s="947">
        <v>17.350000000000001</v>
      </c>
      <c r="C3309" s="947"/>
      <c r="D3309" s="947">
        <v>6.4749999999999996</v>
      </c>
      <c r="E3309" s="947"/>
      <c r="F3309" s="947">
        <f t="shared" si="133"/>
        <v>23.825000000000003</v>
      </c>
      <c r="G3309" s="947"/>
      <c r="H3309" s="947"/>
      <c r="I3309" s="947"/>
      <c r="J3309" s="947"/>
      <c r="K3309" s="947"/>
      <c r="L3309" s="947"/>
      <c r="M3309" s="947"/>
      <c r="N3309" s="947"/>
      <c r="O3309" s="947"/>
      <c r="P3309" s="947"/>
      <c r="Q3309" s="947"/>
      <c r="R3309" s="947"/>
      <c r="S3309" s="947">
        <v>0</v>
      </c>
      <c r="T3309" s="948">
        <v>0</v>
      </c>
      <c r="U3309" s="949">
        <v>0</v>
      </c>
      <c r="V3309" s="947">
        <v>0</v>
      </c>
      <c r="W3309" s="950">
        <v>0</v>
      </c>
      <c r="X3309" s="950">
        <v>0</v>
      </c>
      <c r="Y3309" s="947">
        <f t="shared" si="132"/>
        <v>23.825000000000003</v>
      </c>
      <c r="Z3309" s="951">
        <v>0</v>
      </c>
      <c r="AA3309" s="950">
        <v>0</v>
      </c>
      <c r="AB3309" s="947">
        <v>341.4</v>
      </c>
      <c r="AC3309" s="947">
        <v>0</v>
      </c>
      <c r="AD3309" s="947">
        <v>0</v>
      </c>
      <c r="AE3309" s="947"/>
      <c r="AF3309" s="947">
        <v>354.5</v>
      </c>
      <c r="AG3309" s="947">
        <v>0</v>
      </c>
      <c r="AH3309" s="947"/>
      <c r="AI3309" s="947"/>
      <c r="AJ3309" s="956">
        <v>0</v>
      </c>
    </row>
    <row r="3310" spans="1:272" s="952" customFormat="1" x14ac:dyDescent="0.2">
      <c r="A3310" s="946">
        <v>39826</v>
      </c>
      <c r="B3310" s="947">
        <v>17.93</v>
      </c>
      <c r="C3310" s="947"/>
      <c r="D3310" s="947">
        <v>6.468</v>
      </c>
      <c r="E3310" s="947"/>
      <c r="F3310" s="947">
        <f t="shared" si="133"/>
        <v>24.398</v>
      </c>
      <c r="G3310" s="947"/>
      <c r="H3310" s="947"/>
      <c r="I3310" s="947"/>
      <c r="J3310" s="947"/>
      <c r="K3310" s="947"/>
      <c r="L3310" s="947"/>
      <c r="M3310" s="947"/>
      <c r="N3310" s="947"/>
      <c r="O3310" s="947"/>
      <c r="P3310" s="947"/>
      <c r="Q3310" s="947"/>
      <c r="R3310" s="947"/>
      <c r="S3310" s="947">
        <v>0</v>
      </c>
      <c r="T3310" s="948">
        <v>0</v>
      </c>
      <c r="U3310" s="949">
        <v>0</v>
      </c>
      <c r="V3310" s="947">
        <v>0</v>
      </c>
      <c r="W3310" s="950">
        <v>0</v>
      </c>
      <c r="X3310" s="950">
        <v>0</v>
      </c>
      <c r="Y3310" s="947">
        <f t="shared" si="132"/>
        <v>24.398</v>
      </c>
      <c r="Z3310" s="951">
        <v>0</v>
      </c>
      <c r="AA3310" s="950">
        <v>0</v>
      </c>
      <c r="AB3310" s="950">
        <v>341.4</v>
      </c>
      <c r="AC3310" s="950">
        <v>0</v>
      </c>
      <c r="AD3310" s="950">
        <v>0</v>
      </c>
      <c r="AE3310" s="950"/>
      <c r="AF3310" s="947">
        <v>354.5</v>
      </c>
      <c r="AG3310" s="947">
        <v>0</v>
      </c>
      <c r="AH3310" s="947"/>
      <c r="AI3310" s="947"/>
      <c r="AJ3310" s="956">
        <v>0</v>
      </c>
    </row>
    <row r="3311" spans="1:272" s="952" customFormat="1" x14ac:dyDescent="0.2">
      <c r="A3311" s="946">
        <v>39827</v>
      </c>
      <c r="B3311" s="947">
        <v>17.21</v>
      </c>
      <c r="C3311" s="947"/>
      <c r="D3311" s="947">
        <v>6.5069999999999997</v>
      </c>
      <c r="E3311" s="947"/>
      <c r="F3311" s="947">
        <f t="shared" si="133"/>
        <v>23.716999999999999</v>
      </c>
      <c r="G3311" s="947"/>
      <c r="H3311" s="947"/>
      <c r="I3311" s="947"/>
      <c r="J3311" s="947"/>
      <c r="K3311" s="947"/>
      <c r="L3311" s="947"/>
      <c r="M3311" s="947"/>
      <c r="N3311" s="947"/>
      <c r="O3311" s="947"/>
      <c r="P3311" s="947"/>
      <c r="Q3311" s="947"/>
      <c r="R3311" s="947"/>
      <c r="S3311" s="947">
        <v>0</v>
      </c>
      <c r="T3311" s="948">
        <v>0</v>
      </c>
      <c r="U3311" s="949">
        <v>0</v>
      </c>
      <c r="V3311" s="947">
        <v>0</v>
      </c>
      <c r="W3311" s="950">
        <v>0</v>
      </c>
      <c r="X3311" s="950">
        <v>0</v>
      </c>
      <c r="Y3311" s="947">
        <f t="shared" si="132"/>
        <v>23.716999999999999</v>
      </c>
      <c r="Z3311" s="951">
        <v>0</v>
      </c>
      <c r="AA3311" s="950">
        <v>0</v>
      </c>
      <c r="AB3311" s="947">
        <v>341.4</v>
      </c>
      <c r="AC3311" s="947">
        <v>0</v>
      </c>
      <c r="AD3311" s="947">
        <v>0</v>
      </c>
      <c r="AE3311" s="947"/>
      <c r="AF3311" s="947">
        <v>354.6</v>
      </c>
      <c r="AG3311" s="947">
        <v>0</v>
      </c>
      <c r="AH3311" s="947"/>
      <c r="AI3311" s="947"/>
      <c r="AJ3311" s="956">
        <v>0</v>
      </c>
    </row>
    <row r="3312" spans="1:272" s="952" customFormat="1" x14ac:dyDescent="0.2">
      <c r="A3312" s="946">
        <v>39828</v>
      </c>
      <c r="B3312" s="947">
        <v>17.04</v>
      </c>
      <c r="C3312" s="947"/>
      <c r="D3312" s="947">
        <v>6.2960000000000003</v>
      </c>
      <c r="E3312" s="947"/>
      <c r="F3312" s="947">
        <f t="shared" si="133"/>
        <v>23.335999999999999</v>
      </c>
      <c r="G3312" s="947"/>
      <c r="H3312" s="947"/>
      <c r="I3312" s="947"/>
      <c r="J3312" s="947"/>
      <c r="K3312" s="947"/>
      <c r="L3312" s="947"/>
      <c r="M3312" s="947"/>
      <c r="N3312" s="947"/>
      <c r="O3312" s="947"/>
      <c r="P3312" s="947"/>
      <c r="Q3312" s="947"/>
      <c r="R3312" s="947"/>
      <c r="S3312" s="947">
        <v>0</v>
      </c>
      <c r="T3312" s="948">
        <v>0</v>
      </c>
      <c r="U3312" s="949">
        <v>0</v>
      </c>
      <c r="V3312" s="947">
        <v>0</v>
      </c>
      <c r="W3312" s="950">
        <v>0</v>
      </c>
      <c r="X3312" s="950">
        <v>0</v>
      </c>
      <c r="Y3312" s="947">
        <f t="shared" si="132"/>
        <v>23.335999999999999</v>
      </c>
      <c r="Z3312" s="951">
        <v>0</v>
      </c>
      <c r="AA3312" s="950">
        <v>0</v>
      </c>
      <c r="AB3312" s="947">
        <v>341.4</v>
      </c>
      <c r="AC3312" s="947">
        <v>0</v>
      </c>
      <c r="AD3312" s="947">
        <v>0</v>
      </c>
      <c r="AE3312" s="947"/>
      <c r="AF3312" s="947">
        <v>354.6</v>
      </c>
      <c r="AG3312" s="947">
        <v>0</v>
      </c>
      <c r="AH3312" s="947"/>
      <c r="AI3312" s="947"/>
      <c r="AJ3312" s="956">
        <v>0</v>
      </c>
    </row>
    <row r="3313" spans="1:39" s="952" customFormat="1" x14ac:dyDescent="0.2">
      <c r="A3313" s="946">
        <v>39829</v>
      </c>
      <c r="B3313" s="947">
        <v>17.95</v>
      </c>
      <c r="C3313" s="947"/>
      <c r="D3313" s="947">
        <v>6.4139999999999997</v>
      </c>
      <c r="E3313" s="947"/>
      <c r="F3313" s="947">
        <f t="shared" si="133"/>
        <v>24.363999999999997</v>
      </c>
      <c r="G3313" s="947"/>
      <c r="H3313" s="947"/>
      <c r="I3313" s="947"/>
      <c r="J3313" s="947"/>
      <c r="K3313" s="947"/>
      <c r="L3313" s="947"/>
      <c r="M3313" s="947"/>
      <c r="N3313" s="947"/>
      <c r="O3313" s="947"/>
      <c r="P3313" s="947"/>
      <c r="Q3313" s="947"/>
      <c r="R3313" s="947"/>
      <c r="S3313" s="947">
        <v>0</v>
      </c>
      <c r="T3313" s="948">
        <v>0</v>
      </c>
      <c r="U3313" s="949">
        <v>0</v>
      </c>
      <c r="V3313" s="947">
        <v>0</v>
      </c>
      <c r="W3313" s="950">
        <v>0</v>
      </c>
      <c r="X3313" s="950">
        <v>0</v>
      </c>
      <c r="Y3313" s="947">
        <f t="shared" si="132"/>
        <v>24.363999999999997</v>
      </c>
      <c r="Z3313" s="951">
        <v>0</v>
      </c>
      <c r="AA3313" s="950">
        <v>0</v>
      </c>
      <c r="AB3313" s="947">
        <v>341.4</v>
      </c>
      <c r="AC3313" s="947">
        <v>0</v>
      </c>
      <c r="AD3313" s="947">
        <v>0</v>
      </c>
      <c r="AE3313" s="947"/>
      <c r="AF3313" s="950">
        <v>354.6</v>
      </c>
      <c r="AG3313" s="950">
        <v>0</v>
      </c>
      <c r="AH3313" s="950"/>
      <c r="AI3313" s="950"/>
      <c r="AJ3313" s="956">
        <v>0</v>
      </c>
    </row>
    <row r="3314" spans="1:39" s="952" customFormat="1" x14ac:dyDescent="0.2">
      <c r="A3314" s="946">
        <v>39830</v>
      </c>
      <c r="B3314" s="947">
        <v>17.059999999999999</v>
      </c>
      <c r="C3314" s="947"/>
      <c r="D3314" s="947">
        <v>6.6020000000000003</v>
      </c>
      <c r="E3314" s="947"/>
      <c r="F3314" s="947">
        <f t="shared" si="133"/>
        <v>23.661999999999999</v>
      </c>
      <c r="G3314" s="947"/>
      <c r="H3314" s="947"/>
      <c r="I3314" s="947"/>
      <c r="J3314" s="947"/>
      <c r="K3314" s="947"/>
      <c r="L3314" s="947"/>
      <c r="M3314" s="947"/>
      <c r="N3314" s="947"/>
      <c r="O3314" s="947"/>
      <c r="P3314" s="947"/>
      <c r="Q3314" s="947"/>
      <c r="R3314" s="947"/>
      <c r="S3314" s="947">
        <v>0</v>
      </c>
      <c r="T3314" s="948">
        <v>0</v>
      </c>
      <c r="U3314" s="949">
        <v>0</v>
      </c>
      <c r="V3314" s="947">
        <v>0</v>
      </c>
      <c r="W3314" s="950">
        <v>0</v>
      </c>
      <c r="X3314" s="950">
        <v>0</v>
      </c>
      <c r="Y3314" s="947">
        <f t="shared" si="132"/>
        <v>23.661999999999999</v>
      </c>
      <c r="Z3314" s="951">
        <v>0</v>
      </c>
      <c r="AA3314" s="950">
        <v>0</v>
      </c>
      <c r="AB3314" s="947">
        <v>341.3</v>
      </c>
      <c r="AC3314" s="947">
        <v>0</v>
      </c>
      <c r="AD3314" s="947">
        <v>0</v>
      </c>
      <c r="AE3314" s="947"/>
      <c r="AF3314" s="947">
        <v>354.6</v>
      </c>
      <c r="AG3314" s="947">
        <v>0</v>
      </c>
      <c r="AH3314" s="947"/>
      <c r="AI3314" s="947"/>
      <c r="AJ3314" s="956">
        <v>0</v>
      </c>
    </row>
    <row r="3315" spans="1:39" s="952" customFormat="1" x14ac:dyDescent="0.2">
      <c r="A3315" s="946">
        <v>39831</v>
      </c>
      <c r="B3315" s="947">
        <v>17.43</v>
      </c>
      <c r="C3315" s="947"/>
      <c r="D3315" s="947">
        <v>9.3889999999999993</v>
      </c>
      <c r="E3315" s="947"/>
      <c r="F3315" s="947">
        <f t="shared" si="133"/>
        <v>26.818999999999999</v>
      </c>
      <c r="G3315" s="947"/>
      <c r="H3315" s="947"/>
      <c r="I3315" s="947"/>
      <c r="J3315" s="947"/>
      <c r="K3315" s="947"/>
      <c r="L3315" s="947"/>
      <c r="M3315" s="947"/>
      <c r="N3315" s="947"/>
      <c r="O3315" s="947"/>
      <c r="P3315" s="947"/>
      <c r="Q3315" s="947"/>
      <c r="R3315" s="947"/>
      <c r="S3315" s="947">
        <v>0</v>
      </c>
      <c r="T3315" s="948">
        <v>0</v>
      </c>
      <c r="U3315" s="949">
        <v>0</v>
      </c>
      <c r="V3315" s="947">
        <v>0</v>
      </c>
      <c r="W3315" s="950">
        <v>0</v>
      </c>
      <c r="X3315" s="950">
        <v>0</v>
      </c>
      <c r="Y3315" s="947">
        <f t="shared" si="132"/>
        <v>26.818999999999999</v>
      </c>
      <c r="Z3315" s="951">
        <v>0</v>
      </c>
      <c r="AA3315" s="950">
        <v>0</v>
      </c>
      <c r="AB3315" s="947">
        <v>341.3</v>
      </c>
      <c r="AC3315" s="947">
        <v>0</v>
      </c>
      <c r="AD3315" s="947">
        <v>0</v>
      </c>
      <c r="AE3315" s="947"/>
      <c r="AF3315" s="947">
        <v>354.6</v>
      </c>
      <c r="AG3315" s="947">
        <v>0</v>
      </c>
      <c r="AH3315" s="947"/>
      <c r="AI3315" s="947"/>
      <c r="AJ3315" s="956">
        <v>0</v>
      </c>
    </row>
    <row r="3316" spans="1:39" s="952" customFormat="1" x14ac:dyDescent="0.2">
      <c r="A3316" s="946">
        <v>39832</v>
      </c>
      <c r="B3316" s="947">
        <v>18.7</v>
      </c>
      <c r="C3316" s="947"/>
      <c r="D3316" s="947">
        <v>9.4009999999999998</v>
      </c>
      <c r="E3316" s="947"/>
      <c r="F3316" s="947">
        <f t="shared" si="133"/>
        <v>28.100999999999999</v>
      </c>
      <c r="G3316" s="947"/>
      <c r="H3316" s="947"/>
      <c r="I3316" s="947"/>
      <c r="J3316" s="947"/>
      <c r="K3316" s="947"/>
      <c r="L3316" s="947"/>
      <c r="M3316" s="947"/>
      <c r="N3316" s="947"/>
      <c r="O3316" s="947"/>
      <c r="P3316" s="947"/>
      <c r="Q3316" s="947"/>
      <c r="R3316" s="947"/>
      <c r="S3316" s="947">
        <v>0</v>
      </c>
      <c r="T3316" s="948">
        <v>0</v>
      </c>
      <c r="U3316" s="949">
        <v>0</v>
      </c>
      <c r="V3316" s="947">
        <v>0</v>
      </c>
      <c r="W3316" s="950">
        <v>0</v>
      </c>
      <c r="X3316" s="950">
        <v>0</v>
      </c>
      <c r="Y3316" s="947">
        <f t="shared" si="132"/>
        <v>28.100999999999999</v>
      </c>
      <c r="Z3316" s="951">
        <v>0</v>
      </c>
      <c r="AA3316" s="950">
        <v>0</v>
      </c>
      <c r="AB3316" s="947">
        <v>341.3</v>
      </c>
      <c r="AC3316" s="947">
        <v>0</v>
      </c>
      <c r="AD3316" s="947">
        <v>0</v>
      </c>
      <c r="AE3316" s="947"/>
      <c r="AF3316" s="950">
        <v>354.6</v>
      </c>
      <c r="AG3316" s="950">
        <v>0</v>
      </c>
      <c r="AH3316" s="950"/>
      <c r="AI3316" s="950"/>
      <c r="AJ3316" s="956">
        <v>0</v>
      </c>
    </row>
    <row r="3317" spans="1:39" s="952" customFormat="1" x14ac:dyDescent="0.2">
      <c r="A3317" s="946">
        <v>39833</v>
      </c>
      <c r="B3317" s="947">
        <v>17.309999999999999</v>
      </c>
      <c r="C3317" s="947"/>
      <c r="D3317" s="947">
        <v>6.3470000000000004</v>
      </c>
      <c r="E3317" s="947"/>
      <c r="F3317" s="947">
        <f t="shared" si="133"/>
        <v>23.657</v>
      </c>
      <c r="G3317" s="947"/>
      <c r="H3317" s="947"/>
      <c r="I3317" s="947"/>
      <c r="J3317" s="947"/>
      <c r="K3317" s="947"/>
      <c r="L3317" s="947"/>
      <c r="M3317" s="947"/>
      <c r="N3317" s="947"/>
      <c r="O3317" s="947"/>
      <c r="P3317" s="947"/>
      <c r="Q3317" s="947"/>
      <c r="R3317" s="947"/>
      <c r="S3317" s="947">
        <v>0</v>
      </c>
      <c r="T3317" s="948">
        <v>0</v>
      </c>
      <c r="U3317" s="949">
        <v>0</v>
      </c>
      <c r="V3317" s="947">
        <v>0</v>
      </c>
      <c r="W3317" s="950">
        <v>0</v>
      </c>
      <c r="X3317" s="957">
        <v>0</v>
      </c>
      <c r="Y3317" s="947">
        <f t="shared" si="132"/>
        <v>23.657</v>
      </c>
      <c r="Z3317" s="951">
        <v>0</v>
      </c>
      <c r="AA3317" s="950">
        <v>0</v>
      </c>
      <c r="AB3317" s="947">
        <v>341.3</v>
      </c>
      <c r="AC3317" s="947">
        <v>0.12</v>
      </c>
      <c r="AD3317" s="947">
        <v>0</v>
      </c>
      <c r="AE3317" s="947"/>
      <c r="AF3317" s="950">
        <v>354.6</v>
      </c>
      <c r="AG3317" s="950">
        <v>0</v>
      </c>
      <c r="AH3317" s="950"/>
      <c r="AI3317" s="950"/>
      <c r="AJ3317" s="956">
        <v>0</v>
      </c>
    </row>
    <row r="3318" spans="1:39" s="952" customFormat="1" x14ac:dyDescent="0.2">
      <c r="A3318" s="946">
        <v>39834</v>
      </c>
      <c r="B3318" s="947">
        <v>18.420000000000002</v>
      </c>
      <c r="C3318" s="947"/>
      <c r="D3318" s="947">
        <v>8.2230000000000008</v>
      </c>
      <c r="E3318" s="947"/>
      <c r="F3318" s="947">
        <f t="shared" si="133"/>
        <v>26.643000000000001</v>
      </c>
      <c r="G3318" s="947"/>
      <c r="H3318" s="947"/>
      <c r="I3318" s="947"/>
      <c r="J3318" s="947"/>
      <c r="K3318" s="947"/>
      <c r="L3318" s="947"/>
      <c r="M3318" s="947"/>
      <c r="N3318" s="947"/>
      <c r="O3318" s="947"/>
      <c r="P3318" s="947"/>
      <c r="Q3318" s="947"/>
      <c r="R3318" s="947"/>
      <c r="S3318" s="947">
        <v>0</v>
      </c>
      <c r="T3318" s="948">
        <v>0</v>
      </c>
      <c r="U3318" s="949">
        <v>0</v>
      </c>
      <c r="V3318" s="947">
        <v>0</v>
      </c>
      <c r="W3318" s="950">
        <v>0</v>
      </c>
      <c r="X3318" s="950">
        <v>0</v>
      </c>
      <c r="Y3318" s="947">
        <f t="shared" si="132"/>
        <v>26.643000000000001</v>
      </c>
      <c r="Z3318" s="951">
        <v>0</v>
      </c>
      <c r="AA3318" s="950">
        <v>0</v>
      </c>
      <c r="AB3318" s="947">
        <v>341.3</v>
      </c>
      <c r="AC3318" s="947">
        <v>0</v>
      </c>
      <c r="AD3318" s="947">
        <v>0</v>
      </c>
      <c r="AE3318" s="947"/>
      <c r="AF3318" s="947">
        <v>354.5</v>
      </c>
      <c r="AG3318" s="947">
        <v>0.1</v>
      </c>
      <c r="AH3318" s="947"/>
      <c r="AI3318" s="947"/>
      <c r="AJ3318" s="956">
        <v>0</v>
      </c>
    </row>
    <row r="3319" spans="1:39" s="952" customFormat="1" x14ac:dyDescent="0.2">
      <c r="A3319" s="946">
        <v>39835</v>
      </c>
      <c r="B3319" s="947">
        <v>17.84</v>
      </c>
      <c r="C3319" s="947"/>
      <c r="D3319" s="947">
        <v>7.0019999999999998</v>
      </c>
      <c r="E3319" s="947"/>
      <c r="F3319" s="947">
        <f t="shared" si="133"/>
        <v>24.841999999999999</v>
      </c>
      <c r="G3319" s="947"/>
      <c r="H3319" s="947"/>
      <c r="I3319" s="947"/>
      <c r="J3319" s="947"/>
      <c r="K3319" s="947"/>
      <c r="L3319" s="947"/>
      <c r="M3319" s="947"/>
      <c r="N3319" s="947"/>
      <c r="O3319" s="947"/>
      <c r="P3319" s="947"/>
      <c r="Q3319" s="947"/>
      <c r="R3319" s="947"/>
      <c r="S3319" s="947">
        <v>0</v>
      </c>
      <c r="T3319" s="948">
        <v>0</v>
      </c>
      <c r="U3319" s="949">
        <v>0</v>
      </c>
      <c r="V3319" s="947">
        <v>0</v>
      </c>
      <c r="W3319" s="950">
        <v>0</v>
      </c>
      <c r="X3319" s="950">
        <v>0</v>
      </c>
      <c r="Y3319" s="947">
        <f t="shared" si="132"/>
        <v>24.841999999999999</v>
      </c>
      <c r="Z3319" s="951">
        <v>0</v>
      </c>
      <c r="AA3319" s="950">
        <v>0</v>
      </c>
      <c r="AB3319" s="947">
        <v>341.3</v>
      </c>
      <c r="AC3319" s="947">
        <v>0</v>
      </c>
      <c r="AD3319" s="947">
        <v>0</v>
      </c>
      <c r="AE3319" s="947"/>
      <c r="AF3319" s="947">
        <v>354.5</v>
      </c>
      <c r="AG3319" s="947">
        <v>0</v>
      </c>
      <c r="AH3319" s="947"/>
      <c r="AI3319" s="947"/>
      <c r="AJ3319" s="956">
        <v>0</v>
      </c>
    </row>
    <row r="3320" spans="1:39" s="952" customFormat="1" x14ac:dyDescent="0.2">
      <c r="A3320" s="946">
        <v>39836</v>
      </c>
      <c r="B3320" s="947">
        <v>19.09</v>
      </c>
      <c r="C3320" s="947"/>
      <c r="D3320" s="947">
        <v>6.5270000000000001</v>
      </c>
      <c r="E3320" s="947"/>
      <c r="F3320" s="947">
        <f t="shared" si="133"/>
        <v>25.617000000000001</v>
      </c>
      <c r="G3320" s="947"/>
      <c r="H3320" s="947"/>
      <c r="I3320" s="947"/>
      <c r="J3320" s="947"/>
      <c r="K3320" s="947"/>
      <c r="L3320" s="947"/>
      <c r="M3320" s="947"/>
      <c r="N3320" s="947"/>
      <c r="O3320" s="947"/>
      <c r="P3320" s="947"/>
      <c r="Q3320" s="947"/>
      <c r="R3320" s="947"/>
      <c r="S3320" s="947">
        <v>0</v>
      </c>
      <c r="T3320" s="948">
        <v>0</v>
      </c>
      <c r="U3320" s="949">
        <v>0</v>
      </c>
      <c r="V3320" s="947">
        <v>0</v>
      </c>
      <c r="W3320" s="950">
        <v>0</v>
      </c>
      <c r="X3320" s="950">
        <v>0</v>
      </c>
      <c r="Y3320" s="947">
        <f t="shared" si="132"/>
        <v>25.617000000000001</v>
      </c>
      <c r="Z3320" s="951">
        <v>0</v>
      </c>
      <c r="AA3320" s="950">
        <v>0</v>
      </c>
      <c r="AB3320" s="950">
        <v>341.3</v>
      </c>
      <c r="AC3320" s="950">
        <v>0</v>
      </c>
      <c r="AD3320" s="950">
        <v>0</v>
      </c>
      <c r="AE3320" s="950"/>
      <c r="AF3320" s="947">
        <v>354.4</v>
      </c>
      <c r="AG3320" s="947">
        <v>0</v>
      </c>
      <c r="AH3320" s="947"/>
      <c r="AI3320" s="947"/>
      <c r="AJ3320" s="956">
        <v>0</v>
      </c>
    </row>
    <row r="3321" spans="1:39" s="952" customFormat="1" x14ac:dyDescent="0.2">
      <c r="A3321" s="946">
        <v>39837</v>
      </c>
      <c r="B3321" s="950">
        <v>18.64</v>
      </c>
      <c r="C3321" s="950"/>
      <c r="D3321" s="950">
        <v>6.4180000000000001</v>
      </c>
      <c r="E3321" s="950"/>
      <c r="F3321" s="950">
        <f t="shared" si="133"/>
        <v>25.058</v>
      </c>
      <c r="G3321" s="950"/>
      <c r="H3321" s="950"/>
      <c r="I3321" s="950"/>
      <c r="J3321" s="950"/>
      <c r="K3321" s="950"/>
      <c r="L3321" s="950"/>
      <c r="M3321" s="950"/>
      <c r="N3321" s="950"/>
      <c r="O3321" s="950"/>
      <c r="P3321" s="950"/>
      <c r="Q3321" s="950"/>
      <c r="R3321" s="950"/>
      <c r="S3321" s="950">
        <v>0</v>
      </c>
      <c r="T3321" s="958">
        <v>0</v>
      </c>
      <c r="U3321" s="959">
        <v>0</v>
      </c>
      <c r="V3321" s="950">
        <v>0</v>
      </c>
      <c r="W3321" s="950">
        <v>0</v>
      </c>
      <c r="X3321" s="950">
        <v>0</v>
      </c>
      <c r="Y3321" s="947">
        <f t="shared" si="132"/>
        <v>25.058</v>
      </c>
      <c r="Z3321" s="951">
        <v>0</v>
      </c>
      <c r="AA3321" s="950">
        <v>0</v>
      </c>
      <c r="AB3321" s="950">
        <v>341.3</v>
      </c>
      <c r="AC3321" s="950">
        <v>0</v>
      </c>
      <c r="AD3321" s="950">
        <v>0</v>
      </c>
      <c r="AE3321" s="950"/>
      <c r="AF3321" s="950">
        <v>354.4</v>
      </c>
      <c r="AG3321" s="950">
        <v>0</v>
      </c>
      <c r="AH3321" s="950"/>
      <c r="AI3321" s="950"/>
      <c r="AJ3321" s="956">
        <v>0</v>
      </c>
      <c r="AL3321" s="955"/>
      <c r="AM3321" s="955"/>
    </row>
    <row r="3322" spans="1:39" s="952" customFormat="1" x14ac:dyDescent="0.2">
      <c r="A3322" s="946">
        <v>39838</v>
      </c>
      <c r="B3322" s="950">
        <v>15.97</v>
      </c>
      <c r="C3322" s="950"/>
      <c r="D3322" s="950">
        <v>7.3449999999999998</v>
      </c>
      <c r="E3322" s="950"/>
      <c r="F3322" s="950">
        <f t="shared" si="133"/>
        <v>23.315000000000001</v>
      </c>
      <c r="G3322" s="950"/>
      <c r="H3322" s="950"/>
      <c r="I3322" s="950"/>
      <c r="J3322" s="950"/>
      <c r="K3322" s="950"/>
      <c r="L3322" s="950"/>
      <c r="M3322" s="950"/>
      <c r="N3322" s="950"/>
      <c r="O3322" s="950"/>
      <c r="P3322" s="950"/>
      <c r="Q3322" s="950"/>
      <c r="R3322" s="950"/>
      <c r="S3322" s="950">
        <v>0</v>
      </c>
      <c r="T3322" s="958">
        <v>0</v>
      </c>
      <c r="U3322" s="959">
        <v>0</v>
      </c>
      <c r="V3322" s="950">
        <v>0</v>
      </c>
      <c r="W3322" s="950">
        <v>0</v>
      </c>
      <c r="X3322" s="950">
        <v>0</v>
      </c>
      <c r="Y3322" s="947">
        <f t="shared" si="132"/>
        <v>23.315000000000001</v>
      </c>
      <c r="Z3322" s="951">
        <v>0</v>
      </c>
      <c r="AA3322" s="950">
        <v>0</v>
      </c>
      <c r="AB3322" s="950">
        <v>341.3</v>
      </c>
      <c r="AC3322" s="950">
        <v>0</v>
      </c>
      <c r="AD3322" s="950">
        <v>0</v>
      </c>
      <c r="AE3322" s="950"/>
      <c r="AF3322" s="947">
        <v>354.4</v>
      </c>
      <c r="AG3322" s="947">
        <v>0</v>
      </c>
      <c r="AH3322" s="947"/>
      <c r="AI3322" s="947"/>
      <c r="AJ3322" s="956">
        <v>0</v>
      </c>
    </row>
    <row r="3323" spans="1:39" s="952" customFormat="1" x14ac:dyDescent="0.2">
      <c r="A3323" s="946">
        <v>39839</v>
      </c>
      <c r="B3323" s="950">
        <v>18.47</v>
      </c>
      <c r="C3323" s="950"/>
      <c r="D3323" s="950">
        <v>7.585</v>
      </c>
      <c r="E3323" s="950"/>
      <c r="F3323" s="950">
        <f t="shared" si="133"/>
        <v>26.055</v>
      </c>
      <c r="G3323" s="950"/>
      <c r="H3323" s="950"/>
      <c r="I3323" s="950"/>
      <c r="J3323" s="950"/>
      <c r="K3323" s="950"/>
      <c r="L3323" s="950"/>
      <c r="M3323" s="950"/>
      <c r="N3323" s="950"/>
      <c r="O3323" s="950"/>
      <c r="P3323" s="950"/>
      <c r="Q3323" s="950"/>
      <c r="R3323" s="950"/>
      <c r="S3323" s="950">
        <v>0</v>
      </c>
      <c r="T3323" s="958">
        <v>0</v>
      </c>
      <c r="U3323" s="959">
        <v>0</v>
      </c>
      <c r="V3323" s="950">
        <v>0</v>
      </c>
      <c r="W3323" s="950">
        <v>0</v>
      </c>
      <c r="X3323" s="950">
        <v>0</v>
      </c>
      <c r="Y3323" s="947">
        <f t="shared" si="132"/>
        <v>26.055</v>
      </c>
      <c r="Z3323" s="951">
        <v>0</v>
      </c>
      <c r="AA3323" s="950">
        <v>0</v>
      </c>
      <c r="AB3323" s="950">
        <v>341.3</v>
      </c>
      <c r="AC3323" s="950">
        <v>0</v>
      </c>
      <c r="AD3323" s="950">
        <v>0</v>
      </c>
      <c r="AE3323" s="950"/>
      <c r="AF3323" s="947">
        <v>354.4</v>
      </c>
      <c r="AG3323" s="947">
        <v>0</v>
      </c>
      <c r="AH3323" s="947"/>
      <c r="AI3323" s="947"/>
      <c r="AJ3323" s="956">
        <v>0</v>
      </c>
    </row>
    <row r="3324" spans="1:39" s="952" customFormat="1" x14ac:dyDescent="0.2">
      <c r="A3324" s="946">
        <v>39840</v>
      </c>
      <c r="B3324" s="950">
        <v>17.559999999999999</v>
      </c>
      <c r="C3324" s="950"/>
      <c r="D3324" s="950">
        <v>6.4779999999999998</v>
      </c>
      <c r="E3324" s="950"/>
      <c r="F3324" s="950">
        <f t="shared" si="133"/>
        <v>24.037999999999997</v>
      </c>
      <c r="G3324" s="950"/>
      <c r="H3324" s="950"/>
      <c r="I3324" s="950"/>
      <c r="J3324" s="950"/>
      <c r="K3324" s="950"/>
      <c r="L3324" s="950"/>
      <c r="M3324" s="950"/>
      <c r="N3324" s="950"/>
      <c r="O3324" s="950"/>
      <c r="P3324" s="950"/>
      <c r="Q3324" s="950"/>
      <c r="R3324" s="950"/>
      <c r="S3324" s="950">
        <v>0</v>
      </c>
      <c r="T3324" s="958">
        <v>0</v>
      </c>
      <c r="U3324" s="959">
        <v>0</v>
      </c>
      <c r="V3324" s="950">
        <v>0</v>
      </c>
      <c r="W3324" s="950">
        <v>0</v>
      </c>
      <c r="X3324" s="950">
        <v>0</v>
      </c>
      <c r="Y3324" s="947">
        <f t="shared" si="132"/>
        <v>24.037999999999997</v>
      </c>
      <c r="Z3324" s="951">
        <v>0</v>
      </c>
      <c r="AA3324" s="950">
        <v>0</v>
      </c>
      <c r="AB3324" s="950">
        <v>341.3</v>
      </c>
      <c r="AC3324" s="950">
        <v>0.17</v>
      </c>
      <c r="AD3324" s="950">
        <v>0</v>
      </c>
      <c r="AE3324" s="950"/>
      <c r="AF3324" s="947">
        <v>354.4</v>
      </c>
      <c r="AG3324" s="947">
        <v>0.31</v>
      </c>
      <c r="AH3324" s="947"/>
      <c r="AI3324" s="947"/>
      <c r="AJ3324" s="956">
        <v>0</v>
      </c>
    </row>
    <row r="3325" spans="1:39" s="952" customFormat="1" x14ac:dyDescent="0.2">
      <c r="A3325" s="946">
        <v>39841</v>
      </c>
      <c r="B3325" s="950">
        <v>17.68</v>
      </c>
      <c r="C3325" s="950"/>
      <c r="D3325" s="950">
        <v>6.556</v>
      </c>
      <c r="E3325" s="950"/>
      <c r="F3325" s="950">
        <f t="shared" si="133"/>
        <v>24.236000000000001</v>
      </c>
      <c r="G3325" s="950"/>
      <c r="H3325" s="950"/>
      <c r="I3325" s="950"/>
      <c r="J3325" s="950"/>
      <c r="K3325" s="950"/>
      <c r="L3325" s="950"/>
      <c r="M3325" s="950"/>
      <c r="N3325" s="950"/>
      <c r="O3325" s="950"/>
      <c r="P3325" s="950"/>
      <c r="Q3325" s="950"/>
      <c r="R3325" s="950"/>
      <c r="S3325" s="950">
        <v>0</v>
      </c>
      <c r="T3325" s="958">
        <v>0</v>
      </c>
      <c r="U3325" s="959">
        <v>0</v>
      </c>
      <c r="V3325" s="950">
        <v>0</v>
      </c>
      <c r="W3325" s="950">
        <v>0</v>
      </c>
      <c r="X3325" s="950">
        <v>0</v>
      </c>
      <c r="Y3325" s="947">
        <f t="shared" si="132"/>
        <v>24.236000000000001</v>
      </c>
      <c r="Z3325" s="951">
        <v>0</v>
      </c>
      <c r="AA3325" s="950">
        <v>0</v>
      </c>
      <c r="AB3325" s="950">
        <v>341.5</v>
      </c>
      <c r="AC3325" s="950">
        <v>0.41</v>
      </c>
      <c r="AD3325" s="950">
        <v>0</v>
      </c>
      <c r="AE3325" s="950"/>
      <c r="AF3325" s="947">
        <v>354.5</v>
      </c>
      <c r="AG3325" s="947">
        <v>0.4</v>
      </c>
      <c r="AH3325" s="947"/>
      <c r="AI3325" s="947"/>
      <c r="AJ3325" s="956">
        <v>0</v>
      </c>
    </row>
    <row r="3326" spans="1:39" s="952" customFormat="1" x14ac:dyDescent="0.2">
      <c r="A3326" s="946">
        <v>39842</v>
      </c>
      <c r="B3326" s="947">
        <v>18.23</v>
      </c>
      <c r="C3326" s="947"/>
      <c r="D3326" s="947">
        <v>6.2060000000000004</v>
      </c>
      <c r="E3326" s="947"/>
      <c r="F3326" s="947">
        <f t="shared" si="133"/>
        <v>24.436</v>
      </c>
      <c r="G3326" s="947"/>
      <c r="H3326" s="947"/>
      <c r="I3326" s="947"/>
      <c r="J3326" s="947"/>
      <c r="K3326" s="947"/>
      <c r="L3326" s="947"/>
      <c r="M3326" s="947"/>
      <c r="N3326" s="947"/>
      <c r="O3326" s="947"/>
      <c r="P3326" s="947"/>
      <c r="Q3326" s="947"/>
      <c r="R3326" s="947"/>
      <c r="S3326" s="947">
        <v>0</v>
      </c>
      <c r="T3326" s="948">
        <v>0</v>
      </c>
      <c r="U3326" s="949">
        <v>0</v>
      </c>
      <c r="V3326" s="947">
        <v>0</v>
      </c>
      <c r="W3326" s="950">
        <v>0</v>
      </c>
      <c r="X3326" s="950">
        <v>0</v>
      </c>
      <c r="Y3326" s="947">
        <f t="shared" si="132"/>
        <v>24.436</v>
      </c>
      <c r="Z3326" s="951">
        <v>0</v>
      </c>
      <c r="AA3326" s="950">
        <v>0</v>
      </c>
      <c r="AB3326" s="950">
        <v>341.4</v>
      </c>
      <c r="AC3326" s="950">
        <v>0</v>
      </c>
      <c r="AD3326" s="950">
        <v>0</v>
      </c>
      <c r="AE3326" s="950"/>
      <c r="AF3326" s="947">
        <v>354.6</v>
      </c>
      <c r="AG3326" s="947">
        <v>0</v>
      </c>
      <c r="AH3326" s="947"/>
      <c r="AI3326" s="947"/>
      <c r="AJ3326" s="956">
        <v>0</v>
      </c>
    </row>
    <row r="3327" spans="1:39" s="952" customFormat="1" x14ac:dyDescent="0.2">
      <c r="A3327" s="946">
        <v>39843</v>
      </c>
      <c r="B3327" s="947">
        <v>18.170000000000002</v>
      </c>
      <c r="C3327" s="947"/>
      <c r="D3327" s="947">
        <v>6.5</v>
      </c>
      <c r="E3327" s="947"/>
      <c r="F3327" s="947">
        <f t="shared" si="133"/>
        <v>24.67</v>
      </c>
      <c r="G3327" s="947"/>
      <c r="H3327" s="947"/>
      <c r="I3327" s="947"/>
      <c r="J3327" s="947"/>
      <c r="K3327" s="947"/>
      <c r="L3327" s="947"/>
      <c r="M3327" s="947"/>
      <c r="N3327" s="947"/>
      <c r="O3327" s="947"/>
      <c r="P3327" s="947"/>
      <c r="Q3327" s="947"/>
      <c r="R3327" s="947"/>
      <c r="S3327" s="947">
        <v>0</v>
      </c>
      <c r="T3327" s="948">
        <v>0</v>
      </c>
      <c r="U3327" s="949">
        <v>0</v>
      </c>
      <c r="V3327" s="947">
        <v>0</v>
      </c>
      <c r="W3327" s="950">
        <v>0</v>
      </c>
      <c r="X3327" s="950">
        <v>0</v>
      </c>
      <c r="Y3327" s="947">
        <f t="shared" si="132"/>
        <v>24.67</v>
      </c>
      <c r="Z3327" s="951">
        <v>0</v>
      </c>
      <c r="AA3327" s="950">
        <v>0</v>
      </c>
      <c r="AB3327" s="947">
        <v>341.4</v>
      </c>
      <c r="AC3327" s="947">
        <v>0</v>
      </c>
      <c r="AD3327" s="947">
        <v>0</v>
      </c>
      <c r="AE3327" s="947"/>
      <c r="AF3327" s="947">
        <v>354.8</v>
      </c>
      <c r="AG3327" s="947">
        <v>0</v>
      </c>
      <c r="AH3327" s="947"/>
      <c r="AI3327" s="947"/>
      <c r="AJ3327" s="956">
        <v>0</v>
      </c>
    </row>
    <row r="3328" spans="1:39" s="952" customFormat="1" x14ac:dyDescent="0.2">
      <c r="A3328" s="946">
        <v>39844</v>
      </c>
      <c r="B3328" s="947">
        <v>16.239999999999998</v>
      </c>
      <c r="C3328" s="947"/>
      <c r="D3328" s="947">
        <v>6.5529999999999999</v>
      </c>
      <c r="E3328" s="947"/>
      <c r="F3328" s="947">
        <f t="shared" si="133"/>
        <v>22.792999999999999</v>
      </c>
      <c r="G3328" s="947"/>
      <c r="H3328" s="947"/>
      <c r="I3328" s="947"/>
      <c r="J3328" s="947"/>
      <c r="K3328" s="947"/>
      <c r="L3328" s="947"/>
      <c r="M3328" s="947"/>
      <c r="N3328" s="947"/>
      <c r="O3328" s="947"/>
      <c r="P3328" s="947"/>
      <c r="Q3328" s="947"/>
      <c r="R3328" s="947"/>
      <c r="S3328" s="947">
        <v>0</v>
      </c>
      <c r="T3328" s="948">
        <v>0</v>
      </c>
      <c r="U3328" s="949">
        <v>0</v>
      </c>
      <c r="V3328" s="947">
        <v>0</v>
      </c>
      <c r="W3328" s="950">
        <v>0</v>
      </c>
      <c r="X3328" s="950">
        <v>0</v>
      </c>
      <c r="Y3328" s="947">
        <f t="shared" si="132"/>
        <v>22.792999999999999</v>
      </c>
      <c r="Z3328" s="951">
        <v>0</v>
      </c>
      <c r="AA3328" s="950">
        <v>0</v>
      </c>
      <c r="AB3328" s="947">
        <v>341.4</v>
      </c>
      <c r="AC3328" s="947">
        <v>0</v>
      </c>
      <c r="AD3328" s="947">
        <v>0</v>
      </c>
      <c r="AE3328" s="947"/>
      <c r="AF3328" s="947">
        <v>354.8</v>
      </c>
      <c r="AG3328" s="947">
        <v>0</v>
      </c>
      <c r="AH3328" s="947"/>
      <c r="AI3328" s="947"/>
      <c r="AJ3328" s="956">
        <v>0</v>
      </c>
    </row>
    <row r="3329" spans="1:272" s="952" customFormat="1" x14ac:dyDescent="0.2">
      <c r="A3329" s="946">
        <v>39845</v>
      </c>
      <c r="B3329" s="947">
        <v>17.91</v>
      </c>
      <c r="C3329" s="947"/>
      <c r="D3329" s="947">
        <v>6.7569999999999997</v>
      </c>
      <c r="E3329" s="947"/>
      <c r="F3329" s="947">
        <f t="shared" si="133"/>
        <v>24.667000000000002</v>
      </c>
      <c r="G3329" s="947"/>
      <c r="H3329" s="947"/>
      <c r="I3329" s="947"/>
      <c r="J3329" s="947"/>
      <c r="K3329" s="947"/>
      <c r="L3329" s="947"/>
      <c r="M3329" s="947"/>
      <c r="N3329" s="947"/>
      <c r="O3329" s="947"/>
      <c r="P3329" s="947"/>
      <c r="Q3329" s="947"/>
      <c r="R3329" s="947"/>
      <c r="S3329" s="947">
        <v>0</v>
      </c>
      <c r="T3329" s="948">
        <v>0</v>
      </c>
      <c r="U3329" s="949">
        <v>0</v>
      </c>
      <c r="V3329" s="947">
        <v>0</v>
      </c>
      <c r="W3329" s="950">
        <v>0</v>
      </c>
      <c r="X3329" s="950">
        <v>0</v>
      </c>
      <c r="Y3329" s="947">
        <f t="shared" si="132"/>
        <v>24.667000000000002</v>
      </c>
      <c r="Z3329" s="951">
        <v>0</v>
      </c>
      <c r="AA3329" s="950">
        <v>0</v>
      </c>
      <c r="AB3329" s="947">
        <v>341.4</v>
      </c>
      <c r="AC3329" s="947">
        <v>0</v>
      </c>
      <c r="AD3329" s="947">
        <v>0</v>
      </c>
      <c r="AE3329" s="947"/>
      <c r="AF3329" s="950">
        <v>354.8</v>
      </c>
      <c r="AG3329" s="950">
        <v>0</v>
      </c>
      <c r="AH3329" s="950"/>
      <c r="AI3329" s="950"/>
      <c r="AJ3329" s="951">
        <v>0</v>
      </c>
    </row>
    <row r="3330" spans="1:272" s="952" customFormat="1" x14ac:dyDescent="0.2">
      <c r="A3330" s="946">
        <v>39846</v>
      </c>
      <c r="B3330" s="947">
        <v>18.829999999999998</v>
      </c>
      <c r="C3330" s="947"/>
      <c r="D3330" s="947">
        <v>6.4690000000000003</v>
      </c>
      <c r="E3330" s="947"/>
      <c r="F3330" s="947">
        <f t="shared" si="133"/>
        <v>25.298999999999999</v>
      </c>
      <c r="G3330" s="947"/>
      <c r="H3330" s="947"/>
      <c r="I3330" s="947"/>
      <c r="J3330" s="947"/>
      <c r="K3330" s="947"/>
      <c r="L3330" s="947"/>
      <c r="M3330" s="947"/>
      <c r="N3330" s="947"/>
      <c r="O3330" s="947"/>
      <c r="P3330" s="947"/>
      <c r="Q3330" s="947"/>
      <c r="R3330" s="947"/>
      <c r="S3330" s="947">
        <v>0</v>
      </c>
      <c r="T3330" s="948">
        <v>0</v>
      </c>
      <c r="U3330" s="949">
        <v>0</v>
      </c>
      <c r="V3330" s="947">
        <v>0</v>
      </c>
      <c r="W3330" s="950">
        <v>0</v>
      </c>
      <c r="X3330" s="950">
        <v>0</v>
      </c>
      <c r="Y3330" s="947">
        <f t="shared" si="132"/>
        <v>25.298999999999999</v>
      </c>
      <c r="Z3330" s="951">
        <v>0</v>
      </c>
      <c r="AA3330" s="950">
        <v>0</v>
      </c>
      <c r="AB3330" s="947">
        <v>341.4</v>
      </c>
      <c r="AC3330" s="947">
        <v>0.18</v>
      </c>
      <c r="AD3330" s="947">
        <v>0</v>
      </c>
      <c r="AE3330" s="947"/>
      <c r="AF3330" s="950">
        <v>354.9</v>
      </c>
      <c r="AG3330" s="950">
        <v>0.1</v>
      </c>
      <c r="AH3330" s="950"/>
      <c r="AI3330" s="950"/>
      <c r="AJ3330" s="951">
        <v>0</v>
      </c>
    </row>
    <row r="3331" spans="1:272" s="952" customFormat="1" x14ac:dyDescent="0.2">
      <c r="A3331" s="946">
        <v>39847</v>
      </c>
      <c r="B3331" s="953">
        <v>17.79</v>
      </c>
      <c r="C3331" s="953"/>
      <c r="D3331" s="947">
        <v>6.476</v>
      </c>
      <c r="E3331" s="947"/>
      <c r="F3331" s="947">
        <f t="shared" si="133"/>
        <v>24.265999999999998</v>
      </c>
      <c r="G3331" s="947"/>
      <c r="H3331" s="947"/>
      <c r="I3331" s="947"/>
      <c r="J3331" s="947"/>
      <c r="K3331" s="947"/>
      <c r="L3331" s="947"/>
      <c r="M3331" s="947"/>
      <c r="N3331" s="947"/>
      <c r="O3331" s="947"/>
      <c r="P3331" s="947"/>
      <c r="Q3331" s="947"/>
      <c r="R3331" s="947"/>
      <c r="S3331" s="947">
        <v>0</v>
      </c>
      <c r="T3331" s="948">
        <v>0</v>
      </c>
      <c r="U3331" s="949">
        <v>0</v>
      </c>
      <c r="V3331" s="947">
        <v>0</v>
      </c>
      <c r="W3331" s="950">
        <v>0</v>
      </c>
      <c r="X3331" s="950">
        <v>0</v>
      </c>
      <c r="Y3331" s="947">
        <f t="shared" si="132"/>
        <v>24.265999999999998</v>
      </c>
      <c r="Z3331" s="951">
        <v>0</v>
      </c>
      <c r="AA3331" s="950">
        <v>0</v>
      </c>
      <c r="AB3331" s="947">
        <v>341.4</v>
      </c>
      <c r="AC3331" s="947">
        <v>0.02</v>
      </c>
      <c r="AD3331" s="947">
        <v>0</v>
      </c>
      <c r="AE3331" s="947"/>
      <c r="AF3331" s="950">
        <v>354.9</v>
      </c>
      <c r="AG3331" s="950">
        <v>0.2</v>
      </c>
      <c r="AH3331" s="950"/>
      <c r="AI3331" s="950"/>
      <c r="AJ3331" s="951">
        <v>0</v>
      </c>
    </row>
    <row r="3332" spans="1:272" s="952" customFormat="1" x14ac:dyDescent="0.2">
      <c r="A3332" s="946">
        <v>39848</v>
      </c>
      <c r="B3332" s="947">
        <v>17.86</v>
      </c>
      <c r="C3332" s="947"/>
      <c r="D3332" s="947">
        <v>6.649</v>
      </c>
      <c r="E3332" s="947"/>
      <c r="F3332" s="947">
        <f t="shared" si="133"/>
        <v>24.509</v>
      </c>
      <c r="G3332" s="947"/>
      <c r="H3332" s="947"/>
      <c r="I3332" s="947"/>
      <c r="J3332" s="947"/>
      <c r="K3332" s="947"/>
      <c r="L3332" s="947"/>
      <c r="M3332" s="947"/>
      <c r="N3332" s="947"/>
      <c r="O3332" s="947"/>
      <c r="P3332" s="947"/>
      <c r="Q3332" s="947"/>
      <c r="R3332" s="947"/>
      <c r="S3332" s="947">
        <v>0</v>
      </c>
      <c r="T3332" s="948">
        <v>0</v>
      </c>
      <c r="U3332" s="949">
        <v>0</v>
      </c>
      <c r="V3332" s="947">
        <v>0</v>
      </c>
      <c r="W3332" s="950">
        <v>0</v>
      </c>
      <c r="X3332" s="950">
        <v>0</v>
      </c>
      <c r="Y3332" s="947">
        <f t="shared" si="132"/>
        <v>24.509</v>
      </c>
      <c r="Z3332" s="951">
        <v>0</v>
      </c>
      <c r="AA3332" s="950">
        <v>0</v>
      </c>
      <c r="AB3332" s="950">
        <v>341.4</v>
      </c>
      <c r="AC3332" s="950">
        <v>0</v>
      </c>
      <c r="AD3332" s="950">
        <v>0</v>
      </c>
      <c r="AE3332" s="950"/>
      <c r="AF3332" s="950">
        <v>355</v>
      </c>
      <c r="AG3332" s="950">
        <v>0</v>
      </c>
      <c r="AH3332" s="950"/>
      <c r="AI3332" s="950"/>
      <c r="AJ3332" s="951">
        <v>0</v>
      </c>
      <c r="JI3332" s="954"/>
    </row>
    <row r="3333" spans="1:272" s="952" customFormat="1" x14ac:dyDescent="0.2">
      <c r="A3333" s="946">
        <v>39849</v>
      </c>
      <c r="B3333" s="947">
        <v>17.23</v>
      </c>
      <c r="C3333" s="947"/>
      <c r="D3333" s="947">
        <v>6.8630000000000004</v>
      </c>
      <c r="E3333" s="947"/>
      <c r="F3333" s="947">
        <f t="shared" si="133"/>
        <v>24.093</v>
      </c>
      <c r="G3333" s="947"/>
      <c r="H3333" s="947"/>
      <c r="I3333" s="947"/>
      <c r="J3333" s="947"/>
      <c r="K3333" s="947"/>
      <c r="L3333" s="947"/>
      <c r="M3333" s="947"/>
      <c r="N3333" s="947"/>
      <c r="O3333" s="947"/>
      <c r="P3333" s="947"/>
      <c r="Q3333" s="947"/>
      <c r="R3333" s="947"/>
      <c r="S3333" s="947">
        <v>0</v>
      </c>
      <c r="T3333" s="948">
        <v>0</v>
      </c>
      <c r="U3333" s="949">
        <v>0</v>
      </c>
      <c r="V3333" s="947">
        <v>0</v>
      </c>
      <c r="W3333" s="950">
        <v>0</v>
      </c>
      <c r="X3333" s="950">
        <v>0</v>
      </c>
      <c r="Y3333" s="947">
        <f t="shared" si="132"/>
        <v>24.093</v>
      </c>
      <c r="Z3333" s="951">
        <v>0</v>
      </c>
      <c r="AA3333" s="950">
        <v>0</v>
      </c>
      <c r="AB3333" s="950">
        <v>341.4</v>
      </c>
      <c r="AC3333" s="950">
        <v>0</v>
      </c>
      <c r="AD3333" s="950">
        <v>0</v>
      </c>
      <c r="AE3333" s="950"/>
      <c r="AF3333" s="950">
        <v>355</v>
      </c>
      <c r="AG3333" s="950">
        <v>0</v>
      </c>
      <c r="AH3333" s="950"/>
      <c r="AI3333" s="950"/>
      <c r="AJ3333" s="951">
        <v>0</v>
      </c>
      <c r="AK3333" s="955"/>
      <c r="JF3333" s="954"/>
      <c r="JG3333" s="954"/>
      <c r="JH3333" s="954"/>
      <c r="JI3333" s="954"/>
      <c r="JJ3333" s="954"/>
      <c r="JK3333" s="954"/>
      <c r="JL3333" s="954"/>
    </row>
    <row r="3334" spans="1:272" s="952" customFormat="1" x14ac:dyDescent="0.2">
      <c r="A3334" s="946">
        <v>39850</v>
      </c>
      <c r="B3334" s="947">
        <v>17.91</v>
      </c>
      <c r="C3334" s="947"/>
      <c r="D3334" s="947">
        <v>6.056</v>
      </c>
      <c r="E3334" s="947"/>
      <c r="F3334" s="947">
        <f t="shared" si="133"/>
        <v>23.966000000000001</v>
      </c>
      <c r="G3334" s="947"/>
      <c r="H3334" s="947"/>
      <c r="I3334" s="947"/>
      <c r="J3334" s="947"/>
      <c r="K3334" s="947"/>
      <c r="L3334" s="947"/>
      <c r="M3334" s="947"/>
      <c r="N3334" s="947"/>
      <c r="O3334" s="947"/>
      <c r="P3334" s="947"/>
      <c r="Q3334" s="947"/>
      <c r="R3334" s="947"/>
      <c r="S3334" s="947">
        <v>0</v>
      </c>
      <c r="T3334" s="948">
        <v>0</v>
      </c>
      <c r="U3334" s="949">
        <v>0</v>
      </c>
      <c r="V3334" s="947">
        <v>0</v>
      </c>
      <c r="W3334" s="950">
        <v>0</v>
      </c>
      <c r="X3334" s="950">
        <v>0</v>
      </c>
      <c r="Y3334" s="947">
        <f t="shared" si="132"/>
        <v>23.966000000000001</v>
      </c>
      <c r="Z3334" s="951">
        <v>0</v>
      </c>
      <c r="AA3334" s="950">
        <v>0</v>
      </c>
      <c r="AB3334" s="950">
        <v>341.4</v>
      </c>
      <c r="AC3334" s="950">
        <v>0</v>
      </c>
      <c r="AD3334" s="950">
        <v>0</v>
      </c>
      <c r="AE3334" s="950"/>
      <c r="AF3334" s="950">
        <v>354.9</v>
      </c>
      <c r="AG3334" s="950">
        <v>0</v>
      </c>
      <c r="AH3334" s="950"/>
      <c r="AI3334" s="950"/>
      <c r="AJ3334" s="951">
        <v>0</v>
      </c>
      <c r="JF3334" s="954"/>
      <c r="JG3334" s="954"/>
      <c r="JH3334" s="954"/>
      <c r="JI3334" s="954"/>
      <c r="JJ3334" s="954"/>
      <c r="JK3334" s="954"/>
      <c r="JL3334" s="954"/>
    </row>
    <row r="3335" spans="1:272" s="952" customFormat="1" x14ac:dyDescent="0.2">
      <c r="A3335" s="946">
        <v>39851</v>
      </c>
      <c r="B3335" s="947">
        <v>18.27</v>
      </c>
      <c r="C3335" s="947"/>
      <c r="D3335" s="947">
        <v>6.4039999999999999</v>
      </c>
      <c r="E3335" s="947"/>
      <c r="F3335" s="947">
        <f t="shared" si="133"/>
        <v>24.673999999999999</v>
      </c>
      <c r="G3335" s="947"/>
      <c r="H3335" s="947"/>
      <c r="I3335" s="947"/>
      <c r="J3335" s="947"/>
      <c r="K3335" s="947"/>
      <c r="L3335" s="947"/>
      <c r="M3335" s="947"/>
      <c r="N3335" s="947"/>
      <c r="O3335" s="947"/>
      <c r="P3335" s="947"/>
      <c r="Q3335" s="947"/>
      <c r="R3335" s="947"/>
      <c r="S3335" s="947">
        <v>0</v>
      </c>
      <c r="T3335" s="948">
        <v>0</v>
      </c>
      <c r="U3335" s="949">
        <v>0</v>
      </c>
      <c r="V3335" s="947">
        <v>0</v>
      </c>
      <c r="W3335" s="950">
        <v>0</v>
      </c>
      <c r="X3335" s="950">
        <v>0</v>
      </c>
      <c r="Y3335" s="947">
        <f t="shared" si="132"/>
        <v>24.673999999999999</v>
      </c>
      <c r="Z3335" s="951">
        <v>0</v>
      </c>
      <c r="AA3335" s="950">
        <v>0</v>
      </c>
      <c r="AB3335" s="947">
        <v>341.4</v>
      </c>
      <c r="AC3335" s="947">
        <v>0</v>
      </c>
      <c r="AD3335" s="947">
        <v>0</v>
      </c>
      <c r="AE3335" s="947"/>
      <c r="AF3335" s="947">
        <v>354.9</v>
      </c>
      <c r="AG3335" s="947">
        <v>0</v>
      </c>
      <c r="AH3335" s="947"/>
      <c r="AI3335" s="947"/>
      <c r="AJ3335" s="956">
        <v>0</v>
      </c>
    </row>
    <row r="3336" spans="1:272" s="952" customFormat="1" x14ac:dyDescent="0.2">
      <c r="A3336" s="946">
        <v>39852</v>
      </c>
      <c r="B3336" s="950">
        <v>17.03</v>
      </c>
      <c r="C3336" s="950"/>
      <c r="D3336" s="947">
        <v>6.93</v>
      </c>
      <c r="E3336" s="947"/>
      <c r="F3336" s="947">
        <f t="shared" si="133"/>
        <v>23.96</v>
      </c>
      <c r="G3336" s="947"/>
      <c r="H3336" s="947"/>
      <c r="I3336" s="947"/>
      <c r="J3336" s="947"/>
      <c r="K3336" s="947"/>
      <c r="L3336" s="947"/>
      <c r="M3336" s="947"/>
      <c r="N3336" s="947"/>
      <c r="O3336" s="947"/>
      <c r="P3336" s="947"/>
      <c r="Q3336" s="947"/>
      <c r="R3336" s="947"/>
      <c r="S3336" s="947">
        <v>0</v>
      </c>
      <c r="T3336" s="948">
        <v>0</v>
      </c>
      <c r="U3336" s="949">
        <v>0</v>
      </c>
      <c r="V3336" s="947">
        <v>0</v>
      </c>
      <c r="W3336" s="950">
        <v>0</v>
      </c>
      <c r="X3336" s="950">
        <v>0</v>
      </c>
      <c r="Y3336" s="947">
        <f t="shared" si="132"/>
        <v>23.96</v>
      </c>
      <c r="Z3336" s="951">
        <v>0</v>
      </c>
      <c r="AA3336" s="950">
        <v>0</v>
      </c>
      <c r="AB3336" s="950">
        <v>341.4</v>
      </c>
      <c r="AC3336" s="950">
        <v>0</v>
      </c>
      <c r="AD3336" s="950">
        <v>0</v>
      </c>
      <c r="AE3336" s="950"/>
      <c r="AF3336" s="950">
        <v>354.9</v>
      </c>
      <c r="AG3336" s="950">
        <v>0</v>
      </c>
      <c r="AH3336" s="950"/>
      <c r="AI3336" s="950"/>
      <c r="AJ3336" s="951">
        <v>0</v>
      </c>
      <c r="AK3336" s="957"/>
    </row>
    <row r="3337" spans="1:272" s="952" customFormat="1" x14ac:dyDescent="0.2">
      <c r="A3337" s="946">
        <v>39853</v>
      </c>
      <c r="B3337" s="947">
        <v>18.55</v>
      </c>
      <c r="C3337" s="947"/>
      <c r="D3337" s="947">
        <v>6.3959999999999999</v>
      </c>
      <c r="E3337" s="947"/>
      <c r="F3337" s="947">
        <f t="shared" si="133"/>
        <v>24.946000000000002</v>
      </c>
      <c r="G3337" s="947"/>
      <c r="H3337" s="947"/>
      <c r="I3337" s="947"/>
      <c r="J3337" s="947"/>
      <c r="K3337" s="947"/>
      <c r="L3337" s="947"/>
      <c r="M3337" s="947"/>
      <c r="N3337" s="947"/>
      <c r="O3337" s="947"/>
      <c r="P3337" s="947"/>
      <c r="Q3337" s="947"/>
      <c r="R3337" s="947"/>
      <c r="S3337" s="947">
        <v>0</v>
      </c>
      <c r="T3337" s="948">
        <v>0</v>
      </c>
      <c r="U3337" s="949">
        <v>0</v>
      </c>
      <c r="V3337" s="947">
        <v>0</v>
      </c>
      <c r="W3337" s="950">
        <v>0</v>
      </c>
      <c r="X3337" s="950">
        <v>0</v>
      </c>
      <c r="Y3337" s="947">
        <f t="shared" si="132"/>
        <v>24.946000000000002</v>
      </c>
      <c r="Z3337" s="951">
        <v>0</v>
      </c>
      <c r="AA3337" s="950">
        <v>0</v>
      </c>
      <c r="AB3337" s="950">
        <v>341.4</v>
      </c>
      <c r="AC3337" s="950">
        <v>0</v>
      </c>
      <c r="AD3337" s="950">
        <v>0</v>
      </c>
      <c r="AE3337" s="950"/>
      <c r="AF3337" s="947">
        <v>354.9</v>
      </c>
      <c r="AG3337" s="947">
        <v>0</v>
      </c>
      <c r="AH3337" s="947"/>
      <c r="AI3337" s="947"/>
      <c r="AJ3337" s="956">
        <v>0</v>
      </c>
    </row>
    <row r="3338" spans="1:272" s="952" customFormat="1" x14ac:dyDescent="0.2">
      <c r="A3338" s="946">
        <v>39854</v>
      </c>
      <c r="B3338" s="947">
        <v>18.670000000000002</v>
      </c>
      <c r="C3338" s="947"/>
      <c r="D3338" s="950">
        <v>6.4610000000000003</v>
      </c>
      <c r="E3338" s="950"/>
      <c r="F3338" s="947">
        <f t="shared" si="133"/>
        <v>25.131</v>
      </c>
      <c r="G3338" s="947"/>
      <c r="H3338" s="947"/>
      <c r="I3338" s="947"/>
      <c r="J3338" s="947"/>
      <c r="K3338" s="947"/>
      <c r="L3338" s="947"/>
      <c r="M3338" s="947"/>
      <c r="N3338" s="947"/>
      <c r="O3338" s="947"/>
      <c r="P3338" s="947"/>
      <c r="Q3338" s="947"/>
      <c r="R3338" s="947"/>
      <c r="S3338" s="947">
        <v>0</v>
      </c>
      <c r="T3338" s="948">
        <v>0</v>
      </c>
      <c r="U3338" s="949">
        <v>0</v>
      </c>
      <c r="V3338" s="947">
        <v>0</v>
      </c>
      <c r="W3338" s="950">
        <v>0</v>
      </c>
      <c r="X3338" s="950">
        <v>0</v>
      </c>
      <c r="Y3338" s="947">
        <f t="shared" si="132"/>
        <v>25.131</v>
      </c>
      <c r="Z3338" s="951">
        <v>0</v>
      </c>
      <c r="AA3338" s="950">
        <v>0</v>
      </c>
      <c r="AB3338" s="950">
        <v>341.4</v>
      </c>
      <c r="AC3338" s="950">
        <v>0</v>
      </c>
      <c r="AD3338" s="950">
        <v>0</v>
      </c>
      <c r="AE3338" s="950"/>
      <c r="AF3338" s="947">
        <v>354.8</v>
      </c>
      <c r="AG3338" s="947">
        <v>0</v>
      </c>
      <c r="AH3338" s="947"/>
      <c r="AI3338" s="947"/>
      <c r="AJ3338" s="956">
        <v>0</v>
      </c>
    </row>
    <row r="3339" spans="1:272" s="952" customFormat="1" x14ac:dyDescent="0.2">
      <c r="A3339" s="946">
        <v>39855</v>
      </c>
      <c r="B3339" s="947">
        <v>19</v>
      </c>
      <c r="C3339" s="947"/>
      <c r="D3339" s="947">
        <v>6.6559999999999997</v>
      </c>
      <c r="E3339" s="947"/>
      <c r="F3339" s="947">
        <f t="shared" si="133"/>
        <v>25.655999999999999</v>
      </c>
      <c r="G3339" s="947"/>
      <c r="H3339" s="947"/>
      <c r="I3339" s="947"/>
      <c r="J3339" s="947"/>
      <c r="K3339" s="947"/>
      <c r="L3339" s="947"/>
      <c r="M3339" s="947"/>
      <c r="N3339" s="947"/>
      <c r="O3339" s="947"/>
      <c r="P3339" s="947"/>
      <c r="Q3339" s="947"/>
      <c r="R3339" s="947"/>
      <c r="S3339" s="947">
        <v>0</v>
      </c>
      <c r="T3339" s="948">
        <v>0</v>
      </c>
      <c r="U3339" s="949">
        <v>0</v>
      </c>
      <c r="V3339" s="947">
        <v>0</v>
      </c>
      <c r="W3339" s="950">
        <v>0</v>
      </c>
      <c r="X3339" s="950">
        <v>0</v>
      </c>
      <c r="Y3339" s="947">
        <f t="shared" si="132"/>
        <v>25.655999999999999</v>
      </c>
      <c r="Z3339" s="951">
        <v>0</v>
      </c>
      <c r="AA3339" s="950">
        <v>0</v>
      </c>
      <c r="AB3339" s="950">
        <v>341.3</v>
      </c>
      <c r="AC3339" s="950">
        <v>0</v>
      </c>
      <c r="AD3339" s="950">
        <v>0</v>
      </c>
      <c r="AE3339" s="950"/>
      <c r="AF3339" s="947">
        <v>354.8</v>
      </c>
      <c r="AG3339" s="947">
        <v>0</v>
      </c>
      <c r="AH3339" s="947"/>
      <c r="AI3339" s="947"/>
      <c r="AJ3339" s="956">
        <v>0</v>
      </c>
    </row>
    <row r="3340" spans="1:272" s="952" customFormat="1" x14ac:dyDescent="0.2">
      <c r="A3340" s="946">
        <v>39856</v>
      </c>
      <c r="B3340" s="947">
        <v>18.149999999999999</v>
      </c>
      <c r="C3340" s="947"/>
      <c r="D3340" s="947">
        <v>6.46</v>
      </c>
      <c r="E3340" s="947"/>
      <c r="F3340" s="947">
        <f t="shared" si="133"/>
        <v>24.61</v>
      </c>
      <c r="G3340" s="947"/>
      <c r="H3340" s="947"/>
      <c r="I3340" s="947"/>
      <c r="J3340" s="947"/>
      <c r="K3340" s="947"/>
      <c r="L3340" s="947"/>
      <c r="M3340" s="947"/>
      <c r="N3340" s="947"/>
      <c r="O3340" s="947"/>
      <c r="P3340" s="947"/>
      <c r="Q3340" s="947"/>
      <c r="R3340" s="947"/>
      <c r="S3340" s="947">
        <v>0</v>
      </c>
      <c r="T3340" s="948">
        <v>0</v>
      </c>
      <c r="U3340" s="949">
        <v>0</v>
      </c>
      <c r="V3340" s="947">
        <v>0</v>
      </c>
      <c r="W3340" s="950">
        <v>0</v>
      </c>
      <c r="X3340" s="950">
        <v>0</v>
      </c>
      <c r="Y3340" s="947">
        <f t="shared" si="132"/>
        <v>24.61</v>
      </c>
      <c r="Z3340" s="951">
        <v>0</v>
      </c>
      <c r="AA3340" s="950">
        <v>0</v>
      </c>
      <c r="AB3340" s="947">
        <v>341.3</v>
      </c>
      <c r="AC3340" s="947">
        <v>0</v>
      </c>
      <c r="AD3340" s="947">
        <v>0</v>
      </c>
      <c r="AE3340" s="947"/>
      <c r="AF3340" s="947">
        <v>354.7</v>
      </c>
      <c r="AG3340" s="947">
        <v>0</v>
      </c>
      <c r="AH3340" s="947"/>
      <c r="AI3340" s="947"/>
      <c r="AJ3340" s="956">
        <v>0</v>
      </c>
    </row>
    <row r="3341" spans="1:272" s="952" customFormat="1" x14ac:dyDescent="0.2">
      <c r="A3341" s="946">
        <v>39857</v>
      </c>
      <c r="B3341" s="947">
        <v>19.12</v>
      </c>
      <c r="C3341" s="947"/>
      <c r="D3341" s="947">
        <v>6.3449999999999998</v>
      </c>
      <c r="E3341" s="947"/>
      <c r="F3341" s="947">
        <f t="shared" si="133"/>
        <v>25.465</v>
      </c>
      <c r="G3341" s="947"/>
      <c r="H3341" s="947"/>
      <c r="I3341" s="947"/>
      <c r="J3341" s="947"/>
      <c r="K3341" s="947"/>
      <c r="L3341" s="947"/>
      <c r="M3341" s="947"/>
      <c r="N3341" s="947"/>
      <c r="O3341" s="947"/>
      <c r="P3341" s="947"/>
      <c r="Q3341" s="947"/>
      <c r="R3341" s="947"/>
      <c r="S3341" s="947">
        <v>0</v>
      </c>
      <c r="T3341" s="948">
        <v>0</v>
      </c>
      <c r="U3341" s="949">
        <v>0</v>
      </c>
      <c r="V3341" s="947">
        <v>0</v>
      </c>
      <c r="W3341" s="950">
        <v>0</v>
      </c>
      <c r="X3341" s="950">
        <v>0</v>
      </c>
      <c r="Y3341" s="947">
        <f t="shared" si="132"/>
        <v>25.465</v>
      </c>
      <c r="Z3341" s="951">
        <v>0</v>
      </c>
      <c r="AA3341" s="950">
        <v>0</v>
      </c>
      <c r="AB3341" s="950">
        <v>341.3</v>
      </c>
      <c r="AC3341" s="950">
        <v>0</v>
      </c>
      <c r="AD3341" s="950">
        <v>0</v>
      </c>
      <c r="AE3341" s="950"/>
      <c r="AF3341" s="947">
        <v>354.7</v>
      </c>
      <c r="AG3341" s="947">
        <v>0.2</v>
      </c>
      <c r="AH3341" s="947"/>
      <c r="AI3341" s="947"/>
      <c r="AJ3341" s="956">
        <v>0</v>
      </c>
    </row>
    <row r="3342" spans="1:272" s="952" customFormat="1" x14ac:dyDescent="0.2">
      <c r="A3342" s="946">
        <v>39858</v>
      </c>
      <c r="B3342" s="947">
        <v>17.48</v>
      </c>
      <c r="C3342" s="947"/>
      <c r="D3342" s="947">
        <v>6.4641000000000002</v>
      </c>
      <c r="E3342" s="947"/>
      <c r="F3342" s="947">
        <f t="shared" si="133"/>
        <v>23.944099999999999</v>
      </c>
      <c r="G3342" s="947"/>
      <c r="H3342" s="947"/>
      <c r="I3342" s="947"/>
      <c r="J3342" s="947"/>
      <c r="K3342" s="947"/>
      <c r="L3342" s="947"/>
      <c r="M3342" s="947"/>
      <c r="N3342" s="947"/>
      <c r="O3342" s="947"/>
      <c r="P3342" s="947"/>
      <c r="Q3342" s="947"/>
      <c r="R3342" s="947"/>
      <c r="S3342" s="947">
        <v>0</v>
      </c>
      <c r="T3342" s="948">
        <v>0</v>
      </c>
      <c r="U3342" s="949">
        <v>0</v>
      </c>
      <c r="V3342" s="947">
        <v>0</v>
      </c>
      <c r="W3342" s="950">
        <v>0</v>
      </c>
      <c r="X3342" s="950">
        <v>0</v>
      </c>
      <c r="Y3342" s="947">
        <f t="shared" si="132"/>
        <v>23.944099999999999</v>
      </c>
      <c r="Z3342" s="951">
        <v>0</v>
      </c>
      <c r="AA3342" s="950">
        <v>0</v>
      </c>
      <c r="AB3342" s="947">
        <v>341.3</v>
      </c>
      <c r="AC3342" s="947">
        <v>0</v>
      </c>
      <c r="AD3342" s="947">
        <v>0</v>
      </c>
      <c r="AE3342" s="947"/>
      <c r="AF3342" s="947">
        <v>354.6</v>
      </c>
      <c r="AG3342" s="947">
        <v>0</v>
      </c>
      <c r="AH3342" s="947"/>
      <c r="AI3342" s="947"/>
      <c r="AJ3342" s="956">
        <v>0</v>
      </c>
    </row>
    <row r="3343" spans="1:272" s="952" customFormat="1" x14ac:dyDescent="0.2">
      <c r="A3343" s="946">
        <v>39859</v>
      </c>
      <c r="B3343" s="947">
        <v>16.920000000000002</v>
      </c>
      <c r="C3343" s="947"/>
      <c r="D3343" s="947">
        <v>6.508</v>
      </c>
      <c r="E3343" s="947"/>
      <c r="F3343" s="947">
        <f t="shared" si="133"/>
        <v>23.428000000000001</v>
      </c>
      <c r="G3343" s="947"/>
      <c r="H3343" s="947"/>
      <c r="I3343" s="947"/>
      <c r="J3343" s="947"/>
      <c r="K3343" s="947"/>
      <c r="L3343" s="947"/>
      <c r="M3343" s="947"/>
      <c r="N3343" s="947"/>
      <c r="O3343" s="947"/>
      <c r="P3343" s="947"/>
      <c r="Q3343" s="947"/>
      <c r="R3343" s="947"/>
      <c r="S3343" s="947">
        <v>0</v>
      </c>
      <c r="T3343" s="948">
        <v>0</v>
      </c>
      <c r="U3343" s="949">
        <v>0</v>
      </c>
      <c r="V3343" s="947">
        <v>0</v>
      </c>
      <c r="W3343" s="950">
        <v>0</v>
      </c>
      <c r="X3343" s="950">
        <v>0</v>
      </c>
      <c r="Y3343" s="947">
        <f t="shared" si="132"/>
        <v>23.428000000000001</v>
      </c>
      <c r="Z3343" s="951">
        <v>0</v>
      </c>
      <c r="AA3343" s="950">
        <v>0</v>
      </c>
      <c r="AB3343" s="947">
        <v>341.3</v>
      </c>
      <c r="AC3343" s="947">
        <v>0.01</v>
      </c>
      <c r="AD3343" s="947">
        <v>0</v>
      </c>
      <c r="AE3343" s="947"/>
      <c r="AF3343" s="947">
        <v>354.5</v>
      </c>
      <c r="AG3343" s="947">
        <v>0.1</v>
      </c>
      <c r="AH3343" s="947"/>
      <c r="AI3343" s="947"/>
      <c r="AJ3343" s="956">
        <v>0</v>
      </c>
    </row>
    <row r="3344" spans="1:272" s="952" customFormat="1" x14ac:dyDescent="0.2">
      <c r="A3344" s="946">
        <v>39860</v>
      </c>
      <c r="B3344" s="947">
        <v>18.100000000000001</v>
      </c>
      <c r="C3344" s="947"/>
      <c r="D3344" s="947">
        <v>6.5129999999999999</v>
      </c>
      <c r="E3344" s="947"/>
      <c r="F3344" s="947">
        <f t="shared" si="133"/>
        <v>24.613</v>
      </c>
      <c r="G3344" s="947"/>
      <c r="H3344" s="947"/>
      <c r="I3344" s="947"/>
      <c r="J3344" s="947"/>
      <c r="K3344" s="947"/>
      <c r="L3344" s="947"/>
      <c r="M3344" s="947"/>
      <c r="N3344" s="947"/>
      <c r="O3344" s="947"/>
      <c r="P3344" s="947"/>
      <c r="Q3344" s="947"/>
      <c r="R3344" s="947"/>
      <c r="S3344" s="947">
        <v>0</v>
      </c>
      <c r="T3344" s="948">
        <v>0</v>
      </c>
      <c r="U3344" s="949">
        <v>0</v>
      </c>
      <c r="V3344" s="947">
        <v>0</v>
      </c>
      <c r="W3344" s="950">
        <v>0</v>
      </c>
      <c r="X3344" s="950">
        <v>0</v>
      </c>
      <c r="Y3344" s="947">
        <f t="shared" si="132"/>
        <v>24.613</v>
      </c>
      <c r="Z3344" s="951">
        <v>0</v>
      </c>
      <c r="AA3344" s="950">
        <v>0</v>
      </c>
      <c r="AB3344" s="947">
        <v>341.3</v>
      </c>
      <c r="AC3344" s="947">
        <v>0</v>
      </c>
      <c r="AD3344" s="947">
        <v>0</v>
      </c>
      <c r="AE3344" s="947"/>
      <c r="AF3344" s="950">
        <v>354.5</v>
      </c>
      <c r="AG3344" s="950">
        <v>0</v>
      </c>
      <c r="AH3344" s="950"/>
      <c r="AI3344" s="950"/>
      <c r="AJ3344" s="956">
        <v>0</v>
      </c>
    </row>
    <row r="3345" spans="1:269" s="952" customFormat="1" x14ac:dyDescent="0.2">
      <c r="A3345" s="946">
        <v>39861</v>
      </c>
      <c r="B3345" s="947">
        <v>18.32</v>
      </c>
      <c r="C3345" s="947"/>
      <c r="D3345" s="947">
        <v>6.4459999999999997</v>
      </c>
      <c r="E3345" s="947"/>
      <c r="F3345" s="947">
        <f t="shared" si="133"/>
        <v>24.765999999999998</v>
      </c>
      <c r="G3345" s="947"/>
      <c r="H3345" s="947"/>
      <c r="I3345" s="947"/>
      <c r="J3345" s="947"/>
      <c r="K3345" s="947"/>
      <c r="L3345" s="947"/>
      <c r="M3345" s="947"/>
      <c r="N3345" s="947"/>
      <c r="O3345" s="947"/>
      <c r="P3345" s="947"/>
      <c r="Q3345" s="947"/>
      <c r="R3345" s="947"/>
      <c r="S3345" s="947">
        <v>0</v>
      </c>
      <c r="T3345" s="948">
        <v>0</v>
      </c>
      <c r="U3345" s="949">
        <v>0</v>
      </c>
      <c r="V3345" s="947">
        <v>0</v>
      </c>
      <c r="W3345" s="950">
        <v>0</v>
      </c>
      <c r="X3345" s="950">
        <v>0</v>
      </c>
      <c r="Y3345" s="947">
        <f t="shared" si="132"/>
        <v>24.765999999999998</v>
      </c>
      <c r="Z3345" s="951">
        <v>0</v>
      </c>
      <c r="AA3345" s="950">
        <v>0</v>
      </c>
      <c r="AB3345" s="947">
        <v>341.3</v>
      </c>
      <c r="AC3345" s="947">
        <v>0.02</v>
      </c>
      <c r="AD3345" s="947">
        <v>0</v>
      </c>
      <c r="AE3345" s="947"/>
      <c r="AF3345" s="947">
        <v>354.4</v>
      </c>
      <c r="AG3345" s="947">
        <v>0.1</v>
      </c>
      <c r="AH3345" s="947"/>
      <c r="AI3345" s="947"/>
      <c r="AJ3345" s="956">
        <v>0</v>
      </c>
    </row>
    <row r="3346" spans="1:269" s="952" customFormat="1" x14ac:dyDescent="0.2">
      <c r="A3346" s="946">
        <v>39862</v>
      </c>
      <c r="B3346" s="947">
        <v>17.29</v>
      </c>
      <c r="C3346" s="947"/>
      <c r="D3346" s="947">
        <v>6.8419999999999996</v>
      </c>
      <c r="E3346" s="947"/>
      <c r="F3346" s="947">
        <f t="shared" si="133"/>
        <v>24.131999999999998</v>
      </c>
      <c r="G3346" s="947"/>
      <c r="H3346" s="947"/>
      <c r="I3346" s="947"/>
      <c r="J3346" s="947"/>
      <c r="K3346" s="947"/>
      <c r="L3346" s="947"/>
      <c r="M3346" s="947"/>
      <c r="N3346" s="947"/>
      <c r="O3346" s="947"/>
      <c r="P3346" s="947"/>
      <c r="Q3346" s="947"/>
      <c r="R3346" s="947"/>
      <c r="S3346" s="947">
        <v>0</v>
      </c>
      <c r="T3346" s="948">
        <v>0</v>
      </c>
      <c r="U3346" s="949">
        <v>0</v>
      </c>
      <c r="V3346" s="947">
        <v>0</v>
      </c>
      <c r="W3346" s="950">
        <v>0</v>
      </c>
      <c r="X3346" s="950">
        <v>0</v>
      </c>
      <c r="Y3346" s="947">
        <f t="shared" si="132"/>
        <v>24.131999999999998</v>
      </c>
      <c r="Z3346" s="951">
        <v>0</v>
      </c>
      <c r="AA3346" s="950">
        <v>0</v>
      </c>
      <c r="AB3346" s="947">
        <v>341.3</v>
      </c>
      <c r="AC3346" s="947">
        <v>0.14000000000000001</v>
      </c>
      <c r="AD3346" s="947">
        <v>0</v>
      </c>
      <c r="AE3346" s="947"/>
      <c r="AF3346" s="947">
        <v>354.6</v>
      </c>
      <c r="AG3346" s="947">
        <v>0.6</v>
      </c>
      <c r="AH3346" s="947"/>
      <c r="AI3346" s="947"/>
      <c r="AJ3346" s="956">
        <v>0</v>
      </c>
    </row>
    <row r="3347" spans="1:269" s="952" customFormat="1" x14ac:dyDescent="0.2">
      <c r="A3347" s="946">
        <v>39863</v>
      </c>
      <c r="B3347" s="947">
        <v>18.66</v>
      </c>
      <c r="C3347" s="947"/>
      <c r="D3347" s="947">
        <v>6.5220000000000002</v>
      </c>
      <c r="E3347" s="947"/>
      <c r="F3347" s="947">
        <f t="shared" si="133"/>
        <v>25.182000000000002</v>
      </c>
      <c r="G3347" s="947"/>
      <c r="H3347" s="947"/>
      <c r="I3347" s="947"/>
      <c r="J3347" s="947"/>
      <c r="K3347" s="947"/>
      <c r="L3347" s="947"/>
      <c r="M3347" s="947"/>
      <c r="N3347" s="947"/>
      <c r="O3347" s="947"/>
      <c r="P3347" s="947"/>
      <c r="Q3347" s="947"/>
      <c r="R3347" s="947"/>
      <c r="S3347" s="947">
        <v>0</v>
      </c>
      <c r="T3347" s="948">
        <v>0</v>
      </c>
      <c r="U3347" s="949">
        <v>0</v>
      </c>
      <c r="V3347" s="947">
        <v>0</v>
      </c>
      <c r="W3347" s="950">
        <v>0</v>
      </c>
      <c r="X3347" s="950">
        <v>0</v>
      </c>
      <c r="Y3347" s="947">
        <f t="shared" si="132"/>
        <v>25.182000000000002</v>
      </c>
      <c r="Z3347" s="951">
        <v>0</v>
      </c>
      <c r="AA3347" s="950">
        <v>0</v>
      </c>
      <c r="AB3347" s="947">
        <v>341.3</v>
      </c>
      <c r="AC3347" s="947">
        <v>0</v>
      </c>
      <c r="AD3347" s="947">
        <v>0</v>
      </c>
      <c r="AE3347" s="947"/>
      <c r="AF3347" s="950">
        <v>354.6</v>
      </c>
      <c r="AG3347" s="950">
        <v>0</v>
      </c>
      <c r="AH3347" s="950"/>
      <c r="AI3347" s="950"/>
      <c r="AJ3347" s="956">
        <v>0</v>
      </c>
    </row>
    <row r="3348" spans="1:269" s="952" customFormat="1" x14ac:dyDescent="0.2">
      <c r="A3348" s="946">
        <v>39864</v>
      </c>
      <c r="B3348" s="947">
        <v>17.59</v>
      </c>
      <c r="C3348" s="947"/>
      <c r="D3348" s="947">
        <v>5.7889999999999997</v>
      </c>
      <c r="E3348" s="947"/>
      <c r="F3348" s="947">
        <f t="shared" si="133"/>
        <v>23.378999999999998</v>
      </c>
      <c r="G3348" s="947"/>
      <c r="H3348" s="947"/>
      <c r="I3348" s="947"/>
      <c r="J3348" s="947"/>
      <c r="K3348" s="947"/>
      <c r="L3348" s="947"/>
      <c r="M3348" s="947"/>
      <c r="N3348" s="947"/>
      <c r="O3348" s="947"/>
      <c r="P3348" s="947"/>
      <c r="Q3348" s="947"/>
      <c r="R3348" s="947"/>
      <c r="S3348" s="947">
        <v>0</v>
      </c>
      <c r="T3348" s="948">
        <v>0</v>
      </c>
      <c r="U3348" s="949">
        <v>0</v>
      </c>
      <c r="V3348" s="947">
        <v>0</v>
      </c>
      <c r="W3348" s="950">
        <v>0</v>
      </c>
      <c r="X3348" s="957">
        <v>0</v>
      </c>
      <c r="Y3348" s="947">
        <f t="shared" si="132"/>
        <v>23.378999999999998</v>
      </c>
      <c r="Z3348" s="951">
        <v>0</v>
      </c>
      <c r="AA3348" s="950">
        <v>0</v>
      </c>
      <c r="AB3348" s="947">
        <v>341.3</v>
      </c>
      <c r="AC3348" s="947">
        <v>0.04</v>
      </c>
      <c r="AD3348" s="947">
        <v>0</v>
      </c>
      <c r="AE3348" s="947"/>
      <c r="AF3348" s="950">
        <v>354.6</v>
      </c>
      <c r="AG3348" s="950">
        <v>0</v>
      </c>
      <c r="AH3348" s="950"/>
      <c r="AI3348" s="950"/>
      <c r="AJ3348" s="956">
        <v>0</v>
      </c>
    </row>
    <row r="3349" spans="1:269" s="952" customFormat="1" x14ac:dyDescent="0.2">
      <c r="A3349" s="946">
        <v>39865</v>
      </c>
      <c r="B3349" s="947">
        <v>17.670000000000002</v>
      </c>
      <c r="C3349" s="947"/>
      <c r="D3349" s="947">
        <v>5.1420000000000003</v>
      </c>
      <c r="E3349" s="947"/>
      <c r="F3349" s="947">
        <f t="shared" si="133"/>
        <v>22.812000000000001</v>
      </c>
      <c r="G3349" s="947"/>
      <c r="H3349" s="947"/>
      <c r="I3349" s="947"/>
      <c r="J3349" s="947"/>
      <c r="K3349" s="947"/>
      <c r="L3349" s="947"/>
      <c r="M3349" s="947"/>
      <c r="N3349" s="947"/>
      <c r="O3349" s="947"/>
      <c r="P3349" s="947"/>
      <c r="Q3349" s="947"/>
      <c r="R3349" s="947"/>
      <c r="S3349" s="947">
        <v>0</v>
      </c>
      <c r="T3349" s="948">
        <v>0</v>
      </c>
      <c r="U3349" s="949">
        <v>0</v>
      </c>
      <c r="V3349" s="947">
        <v>0</v>
      </c>
      <c r="W3349" s="950">
        <v>0</v>
      </c>
      <c r="X3349" s="950">
        <v>0</v>
      </c>
      <c r="Y3349" s="947">
        <f t="shared" si="132"/>
        <v>22.812000000000001</v>
      </c>
      <c r="Z3349" s="951">
        <v>0</v>
      </c>
      <c r="AA3349" s="950">
        <v>0</v>
      </c>
      <c r="AB3349" s="947">
        <v>341.3</v>
      </c>
      <c r="AC3349" s="947">
        <v>0</v>
      </c>
      <c r="AD3349" s="947">
        <v>0</v>
      </c>
      <c r="AE3349" s="947"/>
      <c r="AF3349" s="947">
        <v>354.6</v>
      </c>
      <c r="AG3349" s="947">
        <v>0</v>
      </c>
      <c r="AH3349" s="947"/>
      <c r="AI3349" s="947"/>
      <c r="AJ3349" s="956">
        <v>0</v>
      </c>
    </row>
    <row r="3350" spans="1:269" s="952" customFormat="1" x14ac:dyDescent="0.2">
      <c r="A3350" s="946">
        <v>39866</v>
      </c>
      <c r="B3350" s="947">
        <v>18.989999999999998</v>
      </c>
      <c r="C3350" s="947"/>
      <c r="D3350" s="947">
        <v>5.4379999999999997</v>
      </c>
      <c r="E3350" s="947"/>
      <c r="F3350" s="947">
        <f t="shared" si="133"/>
        <v>24.427999999999997</v>
      </c>
      <c r="G3350" s="947"/>
      <c r="H3350" s="947"/>
      <c r="I3350" s="947"/>
      <c r="J3350" s="947"/>
      <c r="K3350" s="947"/>
      <c r="L3350" s="947"/>
      <c r="M3350" s="947"/>
      <c r="N3350" s="947"/>
      <c r="O3350" s="947"/>
      <c r="P3350" s="947"/>
      <c r="Q3350" s="947"/>
      <c r="R3350" s="947"/>
      <c r="S3350" s="947">
        <v>0</v>
      </c>
      <c r="T3350" s="948">
        <v>0</v>
      </c>
      <c r="U3350" s="949">
        <v>0</v>
      </c>
      <c r="V3350" s="947">
        <v>0</v>
      </c>
      <c r="W3350" s="950">
        <v>0</v>
      </c>
      <c r="X3350" s="950">
        <v>0</v>
      </c>
      <c r="Y3350" s="947">
        <f t="shared" si="132"/>
        <v>24.427999999999997</v>
      </c>
      <c r="Z3350" s="951">
        <v>0</v>
      </c>
      <c r="AA3350" s="950">
        <v>0</v>
      </c>
      <c r="AB3350" s="947">
        <v>341.3</v>
      </c>
      <c r="AC3350" s="947">
        <v>0</v>
      </c>
      <c r="AD3350" s="947">
        <v>0</v>
      </c>
      <c r="AE3350" s="947"/>
      <c r="AF3350" s="947">
        <v>354.6</v>
      </c>
      <c r="AG3350" s="947">
        <v>0</v>
      </c>
      <c r="AH3350" s="947"/>
      <c r="AI3350" s="947"/>
      <c r="AJ3350" s="956">
        <v>0</v>
      </c>
    </row>
    <row r="3351" spans="1:269" s="952" customFormat="1" x14ac:dyDescent="0.2">
      <c r="A3351" s="946">
        <v>39867</v>
      </c>
      <c r="B3351" s="947">
        <v>20</v>
      </c>
      <c r="C3351" s="947"/>
      <c r="D3351" s="947">
        <v>5.6849999999999996</v>
      </c>
      <c r="E3351" s="947"/>
      <c r="F3351" s="947">
        <f t="shared" si="133"/>
        <v>25.684999999999999</v>
      </c>
      <c r="G3351" s="947"/>
      <c r="H3351" s="947"/>
      <c r="I3351" s="947"/>
      <c r="J3351" s="947"/>
      <c r="K3351" s="947"/>
      <c r="L3351" s="947"/>
      <c r="M3351" s="947"/>
      <c r="N3351" s="947"/>
      <c r="O3351" s="947"/>
      <c r="P3351" s="947"/>
      <c r="Q3351" s="947"/>
      <c r="R3351" s="947"/>
      <c r="S3351" s="947">
        <v>0</v>
      </c>
      <c r="T3351" s="948">
        <v>0</v>
      </c>
      <c r="U3351" s="949">
        <v>0</v>
      </c>
      <c r="V3351" s="947">
        <v>0</v>
      </c>
      <c r="W3351" s="950">
        <v>0</v>
      </c>
      <c r="X3351" s="950">
        <v>0</v>
      </c>
      <c r="Y3351" s="947">
        <f t="shared" si="132"/>
        <v>25.684999999999999</v>
      </c>
      <c r="Z3351" s="951">
        <v>0</v>
      </c>
      <c r="AA3351" s="950">
        <v>0</v>
      </c>
      <c r="AB3351" s="950">
        <v>341.3</v>
      </c>
      <c r="AC3351" s="950">
        <v>0</v>
      </c>
      <c r="AD3351" s="950">
        <v>0</v>
      </c>
      <c r="AE3351" s="950"/>
      <c r="AF3351" s="947">
        <v>354.5</v>
      </c>
      <c r="AG3351" s="947">
        <v>0</v>
      </c>
      <c r="AH3351" s="947"/>
      <c r="AI3351" s="947"/>
      <c r="AJ3351" s="956">
        <v>0</v>
      </c>
    </row>
    <row r="3352" spans="1:269" s="952" customFormat="1" x14ac:dyDescent="0.2">
      <c r="A3352" s="946">
        <v>39868</v>
      </c>
      <c r="B3352" s="950">
        <v>20.260000000000002</v>
      </c>
      <c r="C3352" s="950"/>
      <c r="D3352" s="950">
        <v>4.8239999999999998</v>
      </c>
      <c r="E3352" s="950"/>
      <c r="F3352" s="950">
        <f t="shared" si="133"/>
        <v>25.084000000000003</v>
      </c>
      <c r="G3352" s="950"/>
      <c r="H3352" s="950"/>
      <c r="I3352" s="950"/>
      <c r="J3352" s="950"/>
      <c r="K3352" s="950"/>
      <c r="L3352" s="950"/>
      <c r="M3352" s="950"/>
      <c r="N3352" s="950"/>
      <c r="O3352" s="950"/>
      <c r="P3352" s="950"/>
      <c r="Q3352" s="950"/>
      <c r="R3352" s="950"/>
      <c r="S3352" s="950">
        <v>0</v>
      </c>
      <c r="T3352" s="958">
        <v>0</v>
      </c>
      <c r="U3352" s="959">
        <v>0</v>
      </c>
      <c r="V3352" s="950">
        <v>0</v>
      </c>
      <c r="W3352" s="950">
        <v>0</v>
      </c>
      <c r="X3352" s="950">
        <v>0</v>
      </c>
      <c r="Y3352" s="947">
        <f t="shared" si="132"/>
        <v>25.084000000000003</v>
      </c>
      <c r="Z3352" s="951">
        <v>0</v>
      </c>
      <c r="AA3352" s="950">
        <v>0</v>
      </c>
      <c r="AB3352" s="950">
        <v>341.3</v>
      </c>
      <c r="AC3352" s="950">
        <v>0</v>
      </c>
      <c r="AD3352" s="950">
        <v>0</v>
      </c>
      <c r="AE3352" s="950"/>
      <c r="AF3352" s="950">
        <v>354.4</v>
      </c>
      <c r="AG3352" s="950">
        <v>0</v>
      </c>
      <c r="AH3352" s="950"/>
      <c r="AI3352" s="950"/>
      <c r="AJ3352" s="956">
        <v>0</v>
      </c>
      <c r="AL3352" s="955"/>
      <c r="AM3352" s="955"/>
    </row>
    <row r="3353" spans="1:269" s="952" customFormat="1" x14ac:dyDescent="0.2">
      <c r="A3353" s="946">
        <v>39869</v>
      </c>
      <c r="B3353" s="950">
        <v>20.399999999999999</v>
      </c>
      <c r="C3353" s="950"/>
      <c r="D3353" s="950">
        <v>4.7030000000000003</v>
      </c>
      <c r="E3353" s="950"/>
      <c r="F3353" s="950">
        <f t="shared" si="133"/>
        <v>25.102999999999998</v>
      </c>
      <c r="G3353" s="950"/>
      <c r="H3353" s="950"/>
      <c r="I3353" s="950"/>
      <c r="J3353" s="950"/>
      <c r="K3353" s="950"/>
      <c r="L3353" s="950"/>
      <c r="M3353" s="950"/>
      <c r="N3353" s="950"/>
      <c r="O3353" s="950"/>
      <c r="P3353" s="950"/>
      <c r="Q3353" s="950"/>
      <c r="R3353" s="950"/>
      <c r="S3353" s="950">
        <v>0</v>
      </c>
      <c r="T3353" s="958">
        <v>0</v>
      </c>
      <c r="U3353" s="959">
        <v>0</v>
      </c>
      <c r="V3353" s="950">
        <v>0</v>
      </c>
      <c r="W3353" s="950">
        <v>0</v>
      </c>
      <c r="X3353" s="950">
        <v>0</v>
      </c>
      <c r="Y3353" s="947">
        <f t="shared" si="132"/>
        <v>25.102999999999998</v>
      </c>
      <c r="Z3353" s="951">
        <v>0</v>
      </c>
      <c r="AA3353" s="950">
        <v>0</v>
      </c>
      <c r="AB3353" s="950">
        <v>341.3</v>
      </c>
      <c r="AC3353" s="950">
        <v>0</v>
      </c>
      <c r="AD3353" s="950">
        <v>0</v>
      </c>
      <c r="AE3353" s="950"/>
      <c r="AF3353" s="947">
        <v>354.4</v>
      </c>
      <c r="AG3353" s="947">
        <v>0</v>
      </c>
      <c r="AH3353" s="947"/>
      <c r="AI3353" s="947"/>
      <c r="AJ3353" s="956">
        <v>0</v>
      </c>
    </row>
    <row r="3354" spans="1:269" s="952" customFormat="1" x14ac:dyDescent="0.2">
      <c r="A3354" s="946">
        <v>39870</v>
      </c>
      <c r="B3354" s="950">
        <v>19.96</v>
      </c>
      <c r="C3354" s="950"/>
      <c r="D3354" s="950">
        <v>5.0129999999999999</v>
      </c>
      <c r="E3354" s="950"/>
      <c r="F3354" s="950">
        <f t="shared" si="133"/>
        <v>24.972999999999999</v>
      </c>
      <c r="G3354" s="950"/>
      <c r="H3354" s="950"/>
      <c r="I3354" s="950"/>
      <c r="J3354" s="950"/>
      <c r="K3354" s="950"/>
      <c r="L3354" s="950"/>
      <c r="M3354" s="950"/>
      <c r="N3354" s="950"/>
      <c r="O3354" s="950"/>
      <c r="P3354" s="950"/>
      <c r="Q3354" s="950"/>
      <c r="R3354" s="950"/>
      <c r="S3354" s="950">
        <v>0</v>
      </c>
      <c r="T3354" s="958">
        <v>0</v>
      </c>
      <c r="U3354" s="959">
        <v>0</v>
      </c>
      <c r="V3354" s="950">
        <v>0</v>
      </c>
      <c r="W3354" s="950">
        <v>0</v>
      </c>
      <c r="X3354" s="950">
        <v>0</v>
      </c>
      <c r="Y3354" s="947">
        <f t="shared" si="132"/>
        <v>24.972999999999999</v>
      </c>
      <c r="Z3354" s="951">
        <v>0</v>
      </c>
      <c r="AA3354" s="950">
        <v>0</v>
      </c>
      <c r="AB3354" s="950">
        <v>341.3</v>
      </c>
      <c r="AC3354" s="950">
        <v>0</v>
      </c>
      <c r="AD3354" s="950">
        <v>0</v>
      </c>
      <c r="AE3354" s="950"/>
      <c r="AF3354" s="947">
        <v>354.2</v>
      </c>
      <c r="AG3354" s="947">
        <v>0</v>
      </c>
      <c r="AH3354" s="947"/>
      <c r="AI3354" s="947"/>
      <c r="AJ3354" s="956">
        <v>0</v>
      </c>
    </row>
    <row r="3355" spans="1:269" s="952" customFormat="1" x14ac:dyDescent="0.2">
      <c r="A3355" s="946">
        <v>39871</v>
      </c>
      <c r="B3355" s="950">
        <v>20.3</v>
      </c>
      <c r="C3355" s="950"/>
      <c r="D3355" s="950">
        <v>4.766</v>
      </c>
      <c r="E3355" s="950"/>
      <c r="F3355" s="950">
        <f t="shared" si="133"/>
        <v>25.066000000000003</v>
      </c>
      <c r="G3355" s="950"/>
      <c r="H3355" s="950"/>
      <c r="I3355" s="950"/>
      <c r="J3355" s="950"/>
      <c r="K3355" s="950"/>
      <c r="L3355" s="950"/>
      <c r="M3355" s="950"/>
      <c r="N3355" s="950"/>
      <c r="O3355" s="950"/>
      <c r="P3355" s="950"/>
      <c r="Q3355" s="950"/>
      <c r="R3355" s="950"/>
      <c r="S3355" s="950">
        <v>0</v>
      </c>
      <c r="T3355" s="958">
        <v>0</v>
      </c>
      <c r="U3355" s="959">
        <v>0</v>
      </c>
      <c r="V3355" s="950">
        <v>0</v>
      </c>
      <c r="W3355" s="950">
        <v>0</v>
      </c>
      <c r="X3355" s="950">
        <v>0</v>
      </c>
      <c r="Y3355" s="947">
        <f t="shared" si="132"/>
        <v>25.066000000000003</v>
      </c>
      <c r="Z3355" s="951">
        <v>0</v>
      </c>
      <c r="AA3355" s="950">
        <v>0</v>
      </c>
      <c r="AB3355" s="950">
        <v>341.3</v>
      </c>
      <c r="AC3355" s="950">
        <v>0</v>
      </c>
      <c r="AD3355" s="950">
        <v>0</v>
      </c>
      <c r="AE3355" s="950"/>
      <c r="AF3355" s="950">
        <v>354.1</v>
      </c>
      <c r="AG3355" s="950">
        <v>0.15</v>
      </c>
      <c r="AH3355" s="950"/>
      <c r="AI3355" s="950"/>
      <c r="AJ3355" s="951">
        <v>0</v>
      </c>
    </row>
    <row r="3356" spans="1:269" s="952" customFormat="1" x14ac:dyDescent="0.2">
      <c r="A3356" s="946">
        <v>39872</v>
      </c>
      <c r="B3356" s="950">
        <v>20.22</v>
      </c>
      <c r="C3356" s="950"/>
      <c r="D3356" s="950">
        <v>3.8180000000000001</v>
      </c>
      <c r="E3356" s="950"/>
      <c r="F3356" s="950">
        <f t="shared" si="133"/>
        <v>24.038</v>
      </c>
      <c r="G3356" s="950"/>
      <c r="H3356" s="950"/>
      <c r="I3356" s="950"/>
      <c r="J3356" s="950"/>
      <c r="K3356" s="950"/>
      <c r="L3356" s="950"/>
      <c r="M3356" s="950"/>
      <c r="N3356" s="950"/>
      <c r="O3356" s="950"/>
      <c r="P3356" s="950"/>
      <c r="Q3356" s="950"/>
      <c r="R3356" s="950"/>
      <c r="S3356" s="950">
        <v>0</v>
      </c>
      <c r="T3356" s="958">
        <v>0</v>
      </c>
      <c r="U3356" s="959">
        <v>0</v>
      </c>
      <c r="V3356" s="950">
        <v>0</v>
      </c>
      <c r="W3356" s="950">
        <v>0</v>
      </c>
      <c r="X3356" s="950">
        <v>0</v>
      </c>
      <c r="Y3356" s="947">
        <f t="shared" si="132"/>
        <v>24.038</v>
      </c>
      <c r="Z3356" s="951">
        <v>0</v>
      </c>
      <c r="AA3356" s="950">
        <v>0</v>
      </c>
      <c r="AB3356" s="950">
        <v>341.8</v>
      </c>
      <c r="AC3356" s="950">
        <v>1.1000000000000001</v>
      </c>
      <c r="AD3356" s="950">
        <v>0</v>
      </c>
      <c r="AE3356" s="950"/>
      <c r="AF3356" s="950">
        <v>354.5</v>
      </c>
      <c r="AG3356" s="950">
        <v>0.65</v>
      </c>
      <c r="AH3356" s="950"/>
      <c r="AI3356" s="950"/>
      <c r="AJ3356" s="951">
        <v>0</v>
      </c>
    </row>
    <row r="3357" spans="1:269" s="952" customFormat="1" x14ac:dyDescent="0.2">
      <c r="A3357" s="946">
        <v>39873</v>
      </c>
      <c r="B3357" s="947">
        <v>20.190000000000001</v>
      </c>
      <c r="C3357" s="947"/>
      <c r="D3357" s="947">
        <v>3.2130000000000001</v>
      </c>
      <c r="E3357" s="947"/>
      <c r="F3357" s="947">
        <f t="shared" si="133"/>
        <v>23.403000000000002</v>
      </c>
      <c r="G3357" s="947"/>
      <c r="H3357" s="947"/>
      <c r="I3357" s="947"/>
      <c r="J3357" s="947"/>
      <c r="K3357" s="947"/>
      <c r="L3357" s="947"/>
      <c r="M3357" s="947"/>
      <c r="N3357" s="947"/>
      <c r="O3357" s="947"/>
      <c r="P3357" s="947"/>
      <c r="Q3357" s="947"/>
      <c r="R3357" s="947"/>
      <c r="S3357" s="947">
        <v>0</v>
      </c>
      <c r="T3357" s="948">
        <v>0</v>
      </c>
      <c r="U3357" s="949">
        <v>0</v>
      </c>
      <c r="V3357" s="947">
        <v>0</v>
      </c>
      <c r="W3357" s="950">
        <v>0</v>
      </c>
      <c r="X3357" s="950">
        <v>0</v>
      </c>
      <c r="Y3357" s="947">
        <f t="shared" si="132"/>
        <v>23.403000000000002</v>
      </c>
      <c r="Z3357" s="951">
        <v>0</v>
      </c>
      <c r="AA3357" s="950">
        <v>0</v>
      </c>
      <c r="AB3357" s="947">
        <v>343.4</v>
      </c>
      <c r="AC3357" s="947">
        <v>0.7</v>
      </c>
      <c r="AD3357" s="947">
        <v>0</v>
      </c>
      <c r="AE3357" s="947"/>
      <c r="AF3357" s="950">
        <v>355.5</v>
      </c>
      <c r="AG3357" s="950">
        <v>1.65</v>
      </c>
      <c r="AH3357" s="950"/>
      <c r="AI3357" s="950"/>
      <c r="AJ3357" s="951">
        <v>0</v>
      </c>
    </row>
    <row r="3358" spans="1:269" s="952" customFormat="1" x14ac:dyDescent="0.2">
      <c r="A3358" s="946">
        <v>39874</v>
      </c>
      <c r="B3358" s="947">
        <v>20.11</v>
      </c>
      <c r="C3358" s="947"/>
      <c r="D3358" s="947">
        <v>4.6429999999999998</v>
      </c>
      <c r="E3358" s="947"/>
      <c r="F3358" s="947">
        <f t="shared" si="133"/>
        <v>24.753</v>
      </c>
      <c r="G3358" s="947"/>
      <c r="H3358" s="947"/>
      <c r="I3358" s="947"/>
      <c r="J3358" s="947"/>
      <c r="K3358" s="947"/>
      <c r="L3358" s="947"/>
      <c r="M3358" s="947"/>
      <c r="N3358" s="947"/>
      <c r="O3358" s="947"/>
      <c r="P3358" s="947"/>
      <c r="Q3358" s="947"/>
      <c r="R3358" s="947"/>
      <c r="S3358" s="947">
        <v>0</v>
      </c>
      <c r="T3358" s="948">
        <v>0</v>
      </c>
      <c r="U3358" s="949">
        <v>0</v>
      </c>
      <c r="V3358" s="947">
        <v>0</v>
      </c>
      <c r="W3358" s="950">
        <v>0</v>
      </c>
      <c r="X3358" s="950">
        <v>0</v>
      </c>
      <c r="Y3358" s="947">
        <f t="shared" si="132"/>
        <v>24.753</v>
      </c>
      <c r="Z3358" s="951">
        <v>0</v>
      </c>
      <c r="AA3358" s="950">
        <v>0</v>
      </c>
      <c r="AB3358" s="947">
        <v>342</v>
      </c>
      <c r="AC3358" s="947">
        <v>0</v>
      </c>
      <c r="AD3358" s="947">
        <v>0</v>
      </c>
      <c r="AE3358" s="947"/>
      <c r="AF3358" s="950">
        <v>355.8</v>
      </c>
      <c r="AG3358" s="950">
        <v>0</v>
      </c>
      <c r="AH3358" s="950"/>
      <c r="AI3358" s="950"/>
      <c r="AJ3358" s="951">
        <v>0</v>
      </c>
    </row>
    <row r="3359" spans="1:269" s="952" customFormat="1" x14ac:dyDescent="0.2">
      <c r="A3359" s="946">
        <v>39875</v>
      </c>
      <c r="B3359" s="953">
        <v>20.22</v>
      </c>
      <c r="C3359" s="953"/>
      <c r="D3359" s="947">
        <v>5.085</v>
      </c>
      <c r="E3359" s="947"/>
      <c r="F3359" s="947">
        <f t="shared" si="133"/>
        <v>25.305</v>
      </c>
      <c r="G3359" s="947"/>
      <c r="H3359" s="947"/>
      <c r="I3359" s="947"/>
      <c r="J3359" s="947"/>
      <c r="K3359" s="947"/>
      <c r="L3359" s="947"/>
      <c r="M3359" s="947"/>
      <c r="N3359" s="947"/>
      <c r="O3359" s="947"/>
      <c r="P3359" s="947"/>
      <c r="Q3359" s="947"/>
      <c r="R3359" s="947"/>
      <c r="S3359" s="947">
        <v>0</v>
      </c>
      <c r="T3359" s="948">
        <v>0</v>
      </c>
      <c r="U3359" s="949">
        <v>0</v>
      </c>
      <c r="V3359" s="947">
        <v>0</v>
      </c>
      <c r="W3359" s="950">
        <v>0</v>
      </c>
      <c r="X3359" s="950">
        <v>0</v>
      </c>
      <c r="Y3359" s="947">
        <f t="shared" si="132"/>
        <v>25.305</v>
      </c>
      <c r="Z3359" s="951">
        <v>0</v>
      </c>
      <c r="AA3359" s="950">
        <v>0</v>
      </c>
      <c r="AB3359" s="947">
        <v>341.7</v>
      </c>
      <c r="AC3359" s="947">
        <v>0</v>
      </c>
      <c r="AD3359" s="947">
        <v>0</v>
      </c>
      <c r="AE3359" s="947"/>
      <c r="AF3359" s="950">
        <v>355.5</v>
      </c>
      <c r="AG3359" s="950">
        <v>0</v>
      </c>
      <c r="AH3359" s="950"/>
      <c r="AI3359" s="950"/>
      <c r="AJ3359" s="951">
        <v>0</v>
      </c>
    </row>
    <row r="3360" spans="1:269" s="952" customFormat="1" x14ac:dyDescent="0.2">
      <c r="A3360" s="946">
        <v>39876</v>
      </c>
      <c r="B3360" s="947">
        <v>20.149999999999999</v>
      </c>
      <c r="C3360" s="947"/>
      <c r="D3360" s="947">
        <v>4.9450000000000003</v>
      </c>
      <c r="E3360" s="947"/>
      <c r="F3360" s="947">
        <f t="shared" si="133"/>
        <v>25.094999999999999</v>
      </c>
      <c r="G3360" s="947"/>
      <c r="H3360" s="947"/>
      <c r="I3360" s="947"/>
      <c r="J3360" s="947"/>
      <c r="K3360" s="947"/>
      <c r="L3360" s="947"/>
      <c r="M3360" s="947"/>
      <c r="N3360" s="947"/>
      <c r="O3360" s="947"/>
      <c r="P3360" s="947"/>
      <c r="Q3360" s="947"/>
      <c r="R3360" s="947"/>
      <c r="S3360" s="947">
        <v>0</v>
      </c>
      <c r="T3360" s="948">
        <v>0</v>
      </c>
      <c r="U3360" s="949">
        <v>0</v>
      </c>
      <c r="V3360" s="947">
        <v>0</v>
      </c>
      <c r="W3360" s="950">
        <v>0</v>
      </c>
      <c r="X3360" s="950">
        <v>0</v>
      </c>
      <c r="Y3360" s="947">
        <f t="shared" si="132"/>
        <v>25.094999999999999</v>
      </c>
      <c r="Z3360" s="951">
        <v>0</v>
      </c>
      <c r="AA3360" s="950">
        <v>0</v>
      </c>
      <c r="AB3360" s="950">
        <v>341.6</v>
      </c>
      <c r="AC3360" s="950">
        <v>0</v>
      </c>
      <c r="AD3360" s="950">
        <v>0</v>
      </c>
      <c r="AE3360" s="950"/>
      <c r="AF3360" s="950">
        <v>355.4</v>
      </c>
      <c r="AG3360" s="950">
        <v>0</v>
      </c>
      <c r="AH3360" s="950"/>
      <c r="AI3360" s="950"/>
      <c r="AJ3360" s="951">
        <v>0</v>
      </c>
      <c r="JI3360" s="954"/>
    </row>
    <row r="3361" spans="1:272" s="952" customFormat="1" x14ac:dyDescent="0.2">
      <c r="A3361" s="946">
        <v>39877</v>
      </c>
      <c r="B3361" s="947">
        <v>20.149999999999999</v>
      </c>
      <c r="C3361" s="947"/>
      <c r="D3361" s="947">
        <v>5.4580000000000002</v>
      </c>
      <c r="E3361" s="947"/>
      <c r="F3361" s="947">
        <f t="shared" si="133"/>
        <v>25.607999999999997</v>
      </c>
      <c r="G3361" s="947"/>
      <c r="H3361" s="947"/>
      <c r="I3361" s="947"/>
      <c r="J3361" s="947"/>
      <c r="K3361" s="947"/>
      <c r="L3361" s="947"/>
      <c r="M3361" s="947"/>
      <c r="N3361" s="947"/>
      <c r="O3361" s="947"/>
      <c r="P3361" s="947"/>
      <c r="Q3361" s="947"/>
      <c r="R3361" s="947"/>
      <c r="S3361" s="947">
        <v>0</v>
      </c>
      <c r="T3361" s="948">
        <v>0</v>
      </c>
      <c r="U3361" s="949">
        <v>0</v>
      </c>
      <c r="V3361" s="947">
        <v>0</v>
      </c>
      <c r="W3361" s="950">
        <v>0</v>
      </c>
      <c r="X3361" s="950">
        <v>0</v>
      </c>
      <c r="Y3361" s="947">
        <f t="shared" si="132"/>
        <v>25.607999999999997</v>
      </c>
      <c r="Z3361" s="951">
        <v>0</v>
      </c>
      <c r="AA3361" s="950">
        <v>0</v>
      </c>
      <c r="AB3361" s="950">
        <v>341.5</v>
      </c>
      <c r="AC3361" s="950">
        <v>0</v>
      </c>
      <c r="AD3361" s="950">
        <v>0</v>
      </c>
      <c r="AE3361" s="950"/>
      <c r="AF3361" s="950">
        <v>355.4</v>
      </c>
      <c r="AG3361" s="950">
        <v>0</v>
      </c>
      <c r="AH3361" s="950"/>
      <c r="AI3361" s="950"/>
      <c r="AJ3361" s="951">
        <v>0</v>
      </c>
      <c r="AK3361" s="955"/>
      <c r="JF3361" s="954"/>
      <c r="JG3361" s="954"/>
      <c r="JH3361" s="954"/>
      <c r="JI3361" s="954"/>
      <c r="JJ3361" s="954"/>
      <c r="JK3361" s="954"/>
      <c r="JL3361" s="954"/>
    </row>
    <row r="3362" spans="1:272" s="952" customFormat="1" x14ac:dyDescent="0.2">
      <c r="A3362" s="946">
        <v>39878</v>
      </c>
      <c r="B3362" s="947">
        <v>19.84</v>
      </c>
      <c r="C3362" s="947"/>
      <c r="D3362" s="947">
        <v>4.5579999999999998</v>
      </c>
      <c r="E3362" s="947"/>
      <c r="F3362" s="947">
        <f t="shared" si="133"/>
        <v>24.398</v>
      </c>
      <c r="G3362" s="947"/>
      <c r="H3362" s="947"/>
      <c r="I3362" s="947"/>
      <c r="J3362" s="947"/>
      <c r="K3362" s="947"/>
      <c r="L3362" s="947"/>
      <c r="M3362" s="947"/>
      <c r="N3362" s="947"/>
      <c r="O3362" s="947"/>
      <c r="P3362" s="947"/>
      <c r="Q3362" s="947"/>
      <c r="R3362" s="947"/>
      <c r="S3362" s="947">
        <v>0</v>
      </c>
      <c r="T3362" s="948">
        <v>0</v>
      </c>
      <c r="U3362" s="949">
        <v>0</v>
      </c>
      <c r="V3362" s="947">
        <v>0</v>
      </c>
      <c r="W3362" s="950">
        <v>0</v>
      </c>
      <c r="X3362" s="950">
        <v>0</v>
      </c>
      <c r="Y3362" s="947">
        <f t="shared" ref="Y3362:Y3425" si="134">+F3362-S3362-T3362-U3362-V3362+W3362+X3362</f>
        <v>24.398</v>
      </c>
      <c r="Z3362" s="951">
        <v>0</v>
      </c>
      <c r="AA3362" s="950">
        <v>0</v>
      </c>
      <c r="AB3362" s="950">
        <v>341.4</v>
      </c>
      <c r="AC3362" s="950">
        <v>0</v>
      </c>
      <c r="AD3362" s="950">
        <v>0</v>
      </c>
      <c r="AE3362" s="950"/>
      <c r="AF3362" s="950">
        <v>355.3</v>
      </c>
      <c r="AG3362" s="950">
        <v>0</v>
      </c>
      <c r="AH3362" s="950"/>
      <c r="AI3362" s="950"/>
      <c r="AJ3362" s="951">
        <v>0</v>
      </c>
      <c r="JF3362" s="954"/>
      <c r="JG3362" s="954"/>
      <c r="JH3362" s="954"/>
      <c r="JI3362" s="954"/>
      <c r="JJ3362" s="954"/>
      <c r="JK3362" s="954"/>
      <c r="JL3362" s="954"/>
    </row>
    <row r="3363" spans="1:272" s="952" customFormat="1" x14ac:dyDescent="0.2">
      <c r="A3363" s="946">
        <v>39879</v>
      </c>
      <c r="B3363" s="947">
        <v>20.62</v>
      </c>
      <c r="C3363" s="947"/>
      <c r="D3363" s="947">
        <v>5.242</v>
      </c>
      <c r="E3363" s="947"/>
      <c r="F3363" s="947">
        <f t="shared" si="133"/>
        <v>25.862000000000002</v>
      </c>
      <c r="G3363" s="947"/>
      <c r="H3363" s="947"/>
      <c r="I3363" s="947"/>
      <c r="J3363" s="947"/>
      <c r="K3363" s="947"/>
      <c r="L3363" s="947"/>
      <c r="M3363" s="947"/>
      <c r="N3363" s="947"/>
      <c r="O3363" s="947"/>
      <c r="P3363" s="947"/>
      <c r="Q3363" s="947"/>
      <c r="R3363" s="947"/>
      <c r="S3363" s="947">
        <v>0</v>
      </c>
      <c r="T3363" s="948">
        <v>0</v>
      </c>
      <c r="U3363" s="949">
        <v>0</v>
      </c>
      <c r="V3363" s="947">
        <v>0</v>
      </c>
      <c r="W3363" s="950">
        <v>0</v>
      </c>
      <c r="X3363" s="950">
        <v>0</v>
      </c>
      <c r="Y3363" s="947">
        <f t="shared" si="134"/>
        <v>25.862000000000002</v>
      </c>
      <c r="Z3363" s="951">
        <v>0</v>
      </c>
      <c r="AA3363" s="950">
        <v>0</v>
      </c>
      <c r="AB3363" s="947">
        <v>341.4</v>
      </c>
      <c r="AC3363" s="947">
        <v>0.02</v>
      </c>
      <c r="AD3363" s="947">
        <v>0</v>
      </c>
      <c r="AE3363" s="947"/>
      <c r="AF3363" s="947">
        <v>355.3</v>
      </c>
      <c r="AG3363" s="947">
        <v>0</v>
      </c>
      <c r="AH3363" s="947"/>
      <c r="AI3363" s="947"/>
      <c r="AJ3363" s="956">
        <v>0</v>
      </c>
    </row>
    <row r="3364" spans="1:272" s="952" customFormat="1" x14ac:dyDescent="0.2">
      <c r="A3364" s="946">
        <v>39880</v>
      </c>
      <c r="B3364" s="950">
        <v>19.59</v>
      </c>
      <c r="C3364" s="950"/>
      <c r="D3364" s="947">
        <v>6.0960000000000001</v>
      </c>
      <c r="E3364" s="947"/>
      <c r="F3364" s="947">
        <f t="shared" si="133"/>
        <v>25.686</v>
      </c>
      <c r="G3364" s="947"/>
      <c r="H3364" s="947"/>
      <c r="I3364" s="947"/>
      <c r="J3364" s="947"/>
      <c r="K3364" s="947"/>
      <c r="L3364" s="947"/>
      <c r="M3364" s="947"/>
      <c r="N3364" s="947"/>
      <c r="O3364" s="947"/>
      <c r="P3364" s="947"/>
      <c r="Q3364" s="947"/>
      <c r="R3364" s="947"/>
      <c r="S3364" s="947">
        <v>0</v>
      </c>
      <c r="T3364" s="948">
        <v>0</v>
      </c>
      <c r="U3364" s="949">
        <v>0</v>
      </c>
      <c r="V3364" s="947">
        <v>0</v>
      </c>
      <c r="W3364" s="950">
        <v>0</v>
      </c>
      <c r="X3364" s="950">
        <v>0</v>
      </c>
      <c r="Y3364" s="947">
        <f t="shared" si="134"/>
        <v>25.686</v>
      </c>
      <c r="Z3364" s="951">
        <v>0</v>
      </c>
      <c r="AA3364" s="950">
        <v>0</v>
      </c>
      <c r="AB3364" s="950">
        <v>341.4</v>
      </c>
      <c r="AC3364" s="950">
        <v>0</v>
      </c>
      <c r="AD3364" s="950">
        <v>0</v>
      </c>
      <c r="AE3364" s="950"/>
      <c r="AF3364" s="950">
        <v>355.3</v>
      </c>
      <c r="AG3364" s="950">
        <v>0</v>
      </c>
      <c r="AH3364" s="950"/>
      <c r="AI3364" s="950"/>
      <c r="AJ3364" s="951">
        <v>0</v>
      </c>
      <c r="AK3364" s="957"/>
    </row>
    <row r="3365" spans="1:272" s="952" customFormat="1" x14ac:dyDescent="0.2">
      <c r="A3365" s="946">
        <v>39881</v>
      </c>
      <c r="B3365" s="947">
        <v>21.08</v>
      </c>
      <c r="C3365" s="947"/>
      <c r="D3365" s="947">
        <v>6.8330000000000002</v>
      </c>
      <c r="E3365" s="947"/>
      <c r="F3365" s="947">
        <f t="shared" si="133"/>
        <v>27.912999999999997</v>
      </c>
      <c r="G3365" s="947"/>
      <c r="H3365" s="947"/>
      <c r="I3365" s="947"/>
      <c r="J3365" s="947"/>
      <c r="K3365" s="947"/>
      <c r="L3365" s="947"/>
      <c r="M3365" s="947"/>
      <c r="N3365" s="947"/>
      <c r="O3365" s="947"/>
      <c r="P3365" s="947"/>
      <c r="Q3365" s="947"/>
      <c r="R3365" s="947"/>
      <c r="S3365" s="947">
        <v>0</v>
      </c>
      <c r="T3365" s="948">
        <v>0</v>
      </c>
      <c r="U3365" s="949">
        <v>0</v>
      </c>
      <c r="V3365" s="947">
        <v>0</v>
      </c>
      <c r="W3365" s="950">
        <v>0</v>
      </c>
      <c r="X3365" s="950">
        <v>0</v>
      </c>
      <c r="Y3365" s="947">
        <f t="shared" si="134"/>
        <v>27.912999999999997</v>
      </c>
      <c r="Z3365" s="951">
        <v>0</v>
      </c>
      <c r="AA3365" s="950">
        <v>0</v>
      </c>
      <c r="AB3365" s="950">
        <v>341.4</v>
      </c>
      <c r="AC3365" s="950">
        <v>0</v>
      </c>
      <c r="AD3365" s="950">
        <v>0</v>
      </c>
      <c r="AE3365" s="950"/>
      <c r="AF3365" s="947">
        <v>355.2</v>
      </c>
      <c r="AG3365" s="947">
        <v>0</v>
      </c>
      <c r="AH3365" s="947"/>
      <c r="AI3365" s="947"/>
      <c r="AJ3365" s="956">
        <v>0</v>
      </c>
    </row>
    <row r="3366" spans="1:272" s="952" customFormat="1" x14ac:dyDescent="0.2">
      <c r="A3366" s="946">
        <v>39882</v>
      </c>
      <c r="B3366" s="947">
        <v>21.55</v>
      </c>
      <c r="C3366" s="947"/>
      <c r="D3366" s="950">
        <v>7.2830000000000004</v>
      </c>
      <c r="E3366" s="950"/>
      <c r="F3366" s="947">
        <f t="shared" si="133"/>
        <v>28.833000000000002</v>
      </c>
      <c r="G3366" s="947"/>
      <c r="H3366" s="947"/>
      <c r="I3366" s="947"/>
      <c r="J3366" s="947"/>
      <c r="K3366" s="947"/>
      <c r="L3366" s="947"/>
      <c r="M3366" s="947"/>
      <c r="N3366" s="947"/>
      <c r="O3366" s="947"/>
      <c r="P3366" s="947"/>
      <c r="Q3366" s="947"/>
      <c r="R3366" s="947"/>
      <c r="S3366" s="947">
        <v>0</v>
      </c>
      <c r="T3366" s="948">
        <v>0</v>
      </c>
      <c r="U3366" s="949">
        <v>0</v>
      </c>
      <c r="V3366" s="947">
        <v>0</v>
      </c>
      <c r="W3366" s="950">
        <v>0</v>
      </c>
      <c r="X3366" s="950">
        <v>0</v>
      </c>
      <c r="Y3366" s="947">
        <f t="shared" si="134"/>
        <v>28.833000000000002</v>
      </c>
      <c r="Z3366" s="951">
        <v>0</v>
      </c>
      <c r="AA3366" s="950">
        <v>0</v>
      </c>
      <c r="AB3366" s="950">
        <v>341.4</v>
      </c>
      <c r="AC3366" s="950">
        <v>0</v>
      </c>
      <c r="AD3366" s="950">
        <v>0</v>
      </c>
      <c r="AE3366" s="950"/>
      <c r="AF3366" s="947">
        <v>355.2</v>
      </c>
      <c r="AG3366" s="947">
        <v>0</v>
      </c>
      <c r="AH3366" s="947"/>
      <c r="AI3366" s="947"/>
      <c r="AJ3366" s="956">
        <v>0</v>
      </c>
    </row>
    <row r="3367" spans="1:272" s="952" customFormat="1" x14ac:dyDescent="0.2">
      <c r="A3367" s="946">
        <v>39883</v>
      </c>
      <c r="B3367" s="947">
        <v>20.83</v>
      </c>
      <c r="C3367" s="947"/>
      <c r="D3367" s="947">
        <v>8.5470000000000006</v>
      </c>
      <c r="E3367" s="947"/>
      <c r="F3367" s="947">
        <f t="shared" si="133"/>
        <v>29.376999999999999</v>
      </c>
      <c r="G3367" s="947"/>
      <c r="H3367" s="947"/>
      <c r="I3367" s="947"/>
      <c r="J3367" s="947"/>
      <c r="K3367" s="947"/>
      <c r="L3367" s="947"/>
      <c r="M3367" s="947"/>
      <c r="N3367" s="947"/>
      <c r="O3367" s="947"/>
      <c r="P3367" s="947"/>
      <c r="Q3367" s="947"/>
      <c r="R3367" s="947"/>
      <c r="S3367" s="947">
        <v>0</v>
      </c>
      <c r="T3367" s="948">
        <v>0</v>
      </c>
      <c r="U3367" s="949">
        <v>0</v>
      </c>
      <c r="V3367" s="947">
        <v>0</v>
      </c>
      <c r="W3367" s="950">
        <v>0</v>
      </c>
      <c r="X3367" s="950">
        <v>0</v>
      </c>
      <c r="Y3367" s="947">
        <f t="shared" si="134"/>
        <v>29.376999999999999</v>
      </c>
      <c r="Z3367" s="951">
        <v>0</v>
      </c>
      <c r="AA3367" s="950">
        <v>0</v>
      </c>
      <c r="AB3367" s="950">
        <v>341.3</v>
      </c>
      <c r="AC3367" s="950">
        <v>0</v>
      </c>
      <c r="AD3367" s="950">
        <v>0</v>
      </c>
      <c r="AE3367" s="950"/>
      <c r="AF3367" s="947">
        <v>355.2</v>
      </c>
      <c r="AG3367" s="947">
        <v>0</v>
      </c>
      <c r="AH3367" s="947"/>
      <c r="AI3367" s="947"/>
      <c r="AJ3367" s="956">
        <v>0</v>
      </c>
    </row>
    <row r="3368" spans="1:272" s="952" customFormat="1" x14ac:dyDescent="0.2">
      <c r="A3368" s="946">
        <v>39884</v>
      </c>
      <c r="B3368" s="947">
        <v>21.08</v>
      </c>
      <c r="C3368" s="947"/>
      <c r="D3368" s="947">
        <v>6.4720000000000004</v>
      </c>
      <c r="E3368" s="947"/>
      <c r="F3368" s="947">
        <f t="shared" si="133"/>
        <v>27.552</v>
      </c>
      <c r="G3368" s="947"/>
      <c r="H3368" s="947"/>
      <c r="I3368" s="947"/>
      <c r="J3368" s="947"/>
      <c r="K3368" s="947"/>
      <c r="L3368" s="947"/>
      <c r="M3368" s="947"/>
      <c r="N3368" s="947"/>
      <c r="O3368" s="947"/>
      <c r="P3368" s="947"/>
      <c r="Q3368" s="947"/>
      <c r="R3368" s="947"/>
      <c r="S3368" s="947">
        <v>0</v>
      </c>
      <c r="T3368" s="948">
        <v>0</v>
      </c>
      <c r="U3368" s="949">
        <v>0</v>
      </c>
      <c r="V3368" s="947">
        <v>0</v>
      </c>
      <c r="W3368" s="950">
        <v>0</v>
      </c>
      <c r="X3368" s="950">
        <v>0</v>
      </c>
      <c r="Y3368" s="947">
        <f t="shared" si="134"/>
        <v>27.552</v>
      </c>
      <c r="Z3368" s="951">
        <v>0</v>
      </c>
      <c r="AA3368" s="950">
        <v>0</v>
      </c>
      <c r="AB3368" s="947">
        <v>341.3</v>
      </c>
      <c r="AC3368" s="947">
        <v>0</v>
      </c>
      <c r="AD3368" s="947">
        <v>0</v>
      </c>
      <c r="AE3368" s="947"/>
      <c r="AF3368" s="947">
        <v>355.2</v>
      </c>
      <c r="AG3368" s="947">
        <v>0</v>
      </c>
      <c r="AH3368" s="947"/>
      <c r="AI3368" s="947"/>
      <c r="AJ3368" s="956">
        <v>0</v>
      </c>
    </row>
    <row r="3369" spans="1:272" s="952" customFormat="1" x14ac:dyDescent="0.2">
      <c r="A3369" s="946">
        <v>39885</v>
      </c>
      <c r="B3369" s="947">
        <v>20.97</v>
      </c>
      <c r="C3369" s="947"/>
      <c r="D3369" s="950">
        <v>4.5449999999999999</v>
      </c>
      <c r="E3369" s="950"/>
      <c r="F3369" s="947">
        <f t="shared" ref="F3369:F3432" si="135">+B3369+D3369</f>
        <v>25.515000000000001</v>
      </c>
      <c r="G3369" s="947"/>
      <c r="H3369" s="947"/>
      <c r="I3369" s="947"/>
      <c r="J3369" s="947"/>
      <c r="K3369" s="947"/>
      <c r="L3369" s="947"/>
      <c r="M3369" s="947"/>
      <c r="N3369" s="947"/>
      <c r="O3369" s="947"/>
      <c r="P3369" s="947"/>
      <c r="Q3369" s="947"/>
      <c r="R3369" s="947"/>
      <c r="S3369" s="947">
        <v>0</v>
      </c>
      <c r="T3369" s="948">
        <v>0</v>
      </c>
      <c r="U3369" s="949">
        <v>0</v>
      </c>
      <c r="V3369" s="947">
        <v>0</v>
      </c>
      <c r="W3369" s="950">
        <v>0</v>
      </c>
      <c r="X3369" s="950">
        <v>0</v>
      </c>
      <c r="Y3369" s="947">
        <f t="shared" si="134"/>
        <v>25.515000000000001</v>
      </c>
      <c r="Z3369" s="951">
        <v>0</v>
      </c>
      <c r="AA3369" s="950">
        <v>0</v>
      </c>
      <c r="AB3369" s="950">
        <v>341.4</v>
      </c>
      <c r="AC3369" s="950">
        <v>0.21</v>
      </c>
      <c r="AD3369" s="950">
        <v>0</v>
      </c>
      <c r="AE3369" s="950"/>
      <c r="AF3369" s="947">
        <v>355.4</v>
      </c>
      <c r="AG3369" s="947">
        <v>0.4</v>
      </c>
      <c r="AH3369" s="947"/>
      <c r="AI3369" s="947"/>
      <c r="AJ3369" s="956">
        <v>0</v>
      </c>
    </row>
    <row r="3370" spans="1:272" s="952" customFormat="1" x14ac:dyDescent="0.2">
      <c r="A3370" s="946">
        <v>39886</v>
      </c>
      <c r="B3370" s="947">
        <v>20.55</v>
      </c>
      <c r="C3370" s="947"/>
      <c r="D3370" s="947">
        <v>2.5379999999999998</v>
      </c>
      <c r="E3370" s="947"/>
      <c r="F3370" s="947">
        <f t="shared" si="135"/>
        <v>23.088000000000001</v>
      </c>
      <c r="G3370" s="947"/>
      <c r="H3370" s="947"/>
      <c r="I3370" s="947"/>
      <c r="J3370" s="947"/>
      <c r="K3370" s="947"/>
      <c r="L3370" s="947"/>
      <c r="M3370" s="947"/>
      <c r="N3370" s="947"/>
      <c r="O3370" s="947"/>
      <c r="P3370" s="947"/>
      <c r="Q3370" s="947"/>
      <c r="R3370" s="947"/>
      <c r="S3370" s="947">
        <v>0</v>
      </c>
      <c r="T3370" s="948">
        <v>0</v>
      </c>
      <c r="U3370" s="949">
        <v>0</v>
      </c>
      <c r="V3370" s="947">
        <v>0</v>
      </c>
      <c r="W3370" s="950">
        <v>0</v>
      </c>
      <c r="X3370" s="950">
        <v>0</v>
      </c>
      <c r="Y3370" s="947">
        <f t="shared" si="134"/>
        <v>23.088000000000001</v>
      </c>
      <c r="Z3370" s="951">
        <v>0</v>
      </c>
      <c r="AA3370" s="950">
        <v>0</v>
      </c>
      <c r="AB3370" s="950">
        <v>342.2</v>
      </c>
      <c r="AC3370" s="950">
        <v>0.94</v>
      </c>
      <c r="AD3370" s="950">
        <v>0</v>
      </c>
      <c r="AE3370" s="950"/>
      <c r="AF3370" s="947">
        <v>355.8</v>
      </c>
      <c r="AG3370" s="947">
        <v>0.9</v>
      </c>
      <c r="AH3370" s="947"/>
      <c r="AI3370" s="947"/>
      <c r="AJ3370" s="956">
        <v>0</v>
      </c>
    </row>
    <row r="3371" spans="1:272" s="952" customFormat="1" x14ac:dyDescent="0.2">
      <c r="A3371" s="946">
        <v>39887</v>
      </c>
      <c r="B3371" s="947">
        <v>20</v>
      </c>
      <c r="C3371" s="947"/>
      <c r="D3371" s="947">
        <v>3.9649999999999999</v>
      </c>
      <c r="E3371" s="947"/>
      <c r="F3371" s="947">
        <f t="shared" si="135"/>
        <v>23.965</v>
      </c>
      <c r="G3371" s="947"/>
      <c r="H3371" s="947"/>
      <c r="I3371" s="947"/>
      <c r="J3371" s="947"/>
      <c r="K3371" s="947"/>
      <c r="L3371" s="947"/>
      <c r="M3371" s="947"/>
      <c r="N3371" s="947"/>
      <c r="O3371" s="947"/>
      <c r="P3371" s="947"/>
      <c r="Q3371" s="947"/>
      <c r="R3371" s="947"/>
      <c r="S3371" s="947">
        <v>0</v>
      </c>
      <c r="T3371" s="948">
        <v>0</v>
      </c>
      <c r="U3371" s="949">
        <v>0</v>
      </c>
      <c r="V3371" s="947">
        <v>0</v>
      </c>
      <c r="W3371" s="950">
        <v>0</v>
      </c>
      <c r="X3371" s="950">
        <v>0</v>
      </c>
      <c r="Y3371" s="947">
        <f t="shared" si="134"/>
        <v>23.965</v>
      </c>
      <c r="Z3371" s="951">
        <v>0</v>
      </c>
      <c r="AA3371" s="950">
        <v>0</v>
      </c>
      <c r="AB3371" s="950">
        <v>343.1</v>
      </c>
      <c r="AC3371" s="950">
        <v>0.52</v>
      </c>
      <c r="AD3371" s="950">
        <v>0</v>
      </c>
      <c r="AE3371" s="950"/>
      <c r="AF3371" s="947">
        <v>355.1</v>
      </c>
      <c r="AG3371" s="947">
        <v>0.8</v>
      </c>
      <c r="AH3371" s="947"/>
      <c r="AI3371" s="947"/>
      <c r="AJ3371" s="956">
        <v>0</v>
      </c>
    </row>
    <row r="3372" spans="1:272" s="952" customFormat="1" x14ac:dyDescent="0.2">
      <c r="A3372" s="946">
        <v>39888</v>
      </c>
      <c r="B3372" s="947">
        <v>20</v>
      </c>
      <c r="C3372" s="947"/>
      <c r="D3372" s="947">
        <v>6.173</v>
      </c>
      <c r="E3372" s="947"/>
      <c r="F3372" s="947">
        <f t="shared" si="135"/>
        <v>26.173000000000002</v>
      </c>
      <c r="G3372" s="947"/>
      <c r="H3372" s="947"/>
      <c r="I3372" s="947"/>
      <c r="J3372" s="947"/>
      <c r="K3372" s="947"/>
      <c r="L3372" s="947"/>
      <c r="M3372" s="947"/>
      <c r="N3372" s="947"/>
      <c r="O3372" s="947"/>
      <c r="P3372" s="947"/>
      <c r="Q3372" s="947"/>
      <c r="R3372" s="947"/>
      <c r="S3372" s="947">
        <v>0</v>
      </c>
      <c r="T3372" s="948">
        <v>0</v>
      </c>
      <c r="U3372" s="949">
        <v>0</v>
      </c>
      <c r="V3372" s="947">
        <v>0</v>
      </c>
      <c r="W3372" s="950">
        <v>0</v>
      </c>
      <c r="X3372" s="950">
        <v>0</v>
      </c>
      <c r="Y3372" s="947">
        <f t="shared" si="134"/>
        <v>26.173000000000002</v>
      </c>
      <c r="Z3372" s="951">
        <v>0</v>
      </c>
      <c r="AA3372" s="950">
        <v>0</v>
      </c>
      <c r="AB3372" s="947">
        <v>342.1</v>
      </c>
      <c r="AC3372" s="947">
        <v>0.14000000000000001</v>
      </c>
      <c r="AD3372" s="947">
        <v>0</v>
      </c>
      <c r="AE3372" s="947"/>
      <c r="AF3372" s="950">
        <v>355.9</v>
      </c>
      <c r="AG3372" s="950">
        <v>0.5</v>
      </c>
      <c r="AH3372" s="950"/>
      <c r="AI3372" s="950"/>
      <c r="AJ3372" s="956">
        <v>0</v>
      </c>
    </row>
    <row r="3373" spans="1:272" s="952" customFormat="1" x14ac:dyDescent="0.2">
      <c r="A3373" s="946">
        <v>39889</v>
      </c>
      <c r="B3373" s="947">
        <v>20</v>
      </c>
      <c r="C3373" s="947"/>
      <c r="D3373" s="947">
        <v>6.7930000000000001</v>
      </c>
      <c r="E3373" s="947"/>
      <c r="F3373" s="947">
        <f t="shared" si="135"/>
        <v>26.792999999999999</v>
      </c>
      <c r="G3373" s="947"/>
      <c r="H3373" s="947"/>
      <c r="I3373" s="947"/>
      <c r="J3373" s="947"/>
      <c r="K3373" s="947"/>
      <c r="L3373" s="947"/>
      <c r="M3373" s="947"/>
      <c r="N3373" s="947"/>
      <c r="O3373" s="947"/>
      <c r="P3373" s="947"/>
      <c r="Q3373" s="947"/>
      <c r="R3373" s="947"/>
      <c r="S3373" s="947">
        <v>0</v>
      </c>
      <c r="T3373" s="948">
        <v>0</v>
      </c>
      <c r="U3373" s="949">
        <v>0</v>
      </c>
      <c r="V3373" s="947">
        <v>0</v>
      </c>
      <c r="W3373" s="950">
        <v>0</v>
      </c>
      <c r="X3373" s="950">
        <v>0</v>
      </c>
      <c r="Y3373" s="947">
        <f t="shared" si="134"/>
        <v>26.792999999999999</v>
      </c>
      <c r="Z3373" s="951">
        <v>0</v>
      </c>
      <c r="AA3373" s="950">
        <v>0</v>
      </c>
      <c r="AB3373" s="947">
        <v>341.9</v>
      </c>
      <c r="AC3373" s="947">
        <v>0</v>
      </c>
      <c r="AD3373" s="947">
        <v>0</v>
      </c>
      <c r="AE3373" s="947"/>
      <c r="AF3373" s="947">
        <v>355.2</v>
      </c>
      <c r="AG3373" s="947">
        <v>0</v>
      </c>
      <c r="AH3373" s="947"/>
      <c r="AI3373" s="947"/>
      <c r="AJ3373" s="956">
        <v>0</v>
      </c>
    </row>
    <row r="3374" spans="1:272" s="952" customFormat="1" x14ac:dyDescent="0.2">
      <c r="A3374" s="946">
        <v>39890</v>
      </c>
      <c r="B3374" s="947">
        <v>22</v>
      </c>
      <c r="C3374" s="947"/>
      <c r="D3374" s="947">
        <v>5.5010000000000003</v>
      </c>
      <c r="E3374" s="947"/>
      <c r="F3374" s="947">
        <f t="shared" si="135"/>
        <v>27.501000000000001</v>
      </c>
      <c r="G3374" s="947"/>
      <c r="H3374" s="947"/>
      <c r="I3374" s="947"/>
      <c r="J3374" s="947"/>
      <c r="K3374" s="947"/>
      <c r="L3374" s="947"/>
      <c r="M3374" s="947"/>
      <c r="N3374" s="947"/>
      <c r="O3374" s="947"/>
      <c r="P3374" s="947"/>
      <c r="Q3374" s="947"/>
      <c r="R3374" s="947"/>
      <c r="S3374" s="947">
        <v>0</v>
      </c>
      <c r="T3374" s="948">
        <v>0</v>
      </c>
      <c r="U3374" s="949">
        <v>0</v>
      </c>
      <c r="V3374" s="947">
        <v>0</v>
      </c>
      <c r="W3374" s="950">
        <v>0</v>
      </c>
      <c r="X3374" s="950">
        <v>0</v>
      </c>
      <c r="Y3374" s="947">
        <f t="shared" si="134"/>
        <v>27.501000000000001</v>
      </c>
      <c r="Z3374" s="951">
        <v>0</v>
      </c>
      <c r="AA3374" s="950">
        <v>0</v>
      </c>
      <c r="AB3374" s="947">
        <v>341.7</v>
      </c>
      <c r="AC3374" s="947">
        <v>0</v>
      </c>
      <c r="AD3374" s="947">
        <v>0</v>
      </c>
      <c r="AE3374" s="947"/>
      <c r="AF3374" s="947">
        <v>355.5</v>
      </c>
      <c r="AG3374" s="947">
        <v>0</v>
      </c>
      <c r="AH3374" s="947"/>
      <c r="AI3374" s="947"/>
      <c r="AJ3374" s="956">
        <v>0</v>
      </c>
    </row>
    <row r="3375" spans="1:272" s="952" customFormat="1" x14ac:dyDescent="0.2">
      <c r="A3375" s="946">
        <v>39891</v>
      </c>
      <c r="B3375" s="947">
        <v>20</v>
      </c>
      <c r="C3375" s="947"/>
      <c r="D3375" s="947">
        <v>5.758</v>
      </c>
      <c r="E3375" s="947"/>
      <c r="F3375" s="947">
        <f t="shared" si="135"/>
        <v>25.757999999999999</v>
      </c>
      <c r="G3375" s="947"/>
      <c r="H3375" s="947"/>
      <c r="I3375" s="947"/>
      <c r="J3375" s="947"/>
      <c r="K3375" s="947"/>
      <c r="L3375" s="947"/>
      <c r="M3375" s="947"/>
      <c r="N3375" s="947"/>
      <c r="O3375" s="947"/>
      <c r="P3375" s="947"/>
      <c r="Q3375" s="947"/>
      <c r="R3375" s="947"/>
      <c r="S3375" s="947">
        <v>0</v>
      </c>
      <c r="T3375" s="948">
        <v>0</v>
      </c>
      <c r="U3375" s="949">
        <v>0</v>
      </c>
      <c r="V3375" s="947">
        <v>0</v>
      </c>
      <c r="W3375" s="950">
        <v>0</v>
      </c>
      <c r="X3375" s="950">
        <v>0</v>
      </c>
      <c r="Y3375" s="947">
        <f t="shared" si="134"/>
        <v>25.757999999999999</v>
      </c>
      <c r="Z3375" s="951">
        <v>0</v>
      </c>
      <c r="AA3375" s="950">
        <v>0</v>
      </c>
      <c r="AB3375" s="947">
        <v>341.6</v>
      </c>
      <c r="AC3375" s="947">
        <v>0.08</v>
      </c>
      <c r="AD3375" s="947">
        <v>0</v>
      </c>
      <c r="AE3375" s="947"/>
      <c r="AF3375" s="950">
        <v>355.4</v>
      </c>
      <c r="AG3375" s="950">
        <v>0.39</v>
      </c>
      <c r="AH3375" s="950"/>
      <c r="AI3375" s="950"/>
      <c r="AJ3375" s="956">
        <v>0</v>
      </c>
    </row>
    <row r="3376" spans="1:272" s="952" customFormat="1" x14ac:dyDescent="0.2">
      <c r="A3376" s="946">
        <v>39892</v>
      </c>
      <c r="B3376" s="947">
        <v>20.77</v>
      </c>
      <c r="C3376" s="947"/>
      <c r="D3376" s="947">
        <v>5.359</v>
      </c>
      <c r="E3376" s="947"/>
      <c r="F3376" s="947">
        <f t="shared" si="135"/>
        <v>26.128999999999998</v>
      </c>
      <c r="G3376" s="947"/>
      <c r="H3376" s="947"/>
      <c r="I3376" s="947"/>
      <c r="J3376" s="947"/>
      <c r="K3376" s="947"/>
      <c r="L3376" s="947"/>
      <c r="M3376" s="947"/>
      <c r="N3376" s="947"/>
      <c r="O3376" s="947"/>
      <c r="P3376" s="947"/>
      <c r="Q3376" s="947"/>
      <c r="R3376" s="947"/>
      <c r="S3376" s="947">
        <v>0</v>
      </c>
      <c r="T3376" s="948">
        <v>0</v>
      </c>
      <c r="U3376" s="949">
        <v>0</v>
      </c>
      <c r="V3376" s="947">
        <v>0</v>
      </c>
      <c r="W3376" s="950">
        <v>0</v>
      </c>
      <c r="X3376" s="957">
        <v>0</v>
      </c>
      <c r="Y3376" s="947">
        <f t="shared" si="134"/>
        <v>26.128999999999998</v>
      </c>
      <c r="Z3376" s="951">
        <v>0</v>
      </c>
      <c r="AA3376" s="950">
        <v>0</v>
      </c>
      <c r="AB3376" s="947">
        <v>341.6</v>
      </c>
      <c r="AC3376" s="947">
        <v>0</v>
      </c>
      <c r="AD3376" s="947">
        <v>0</v>
      </c>
      <c r="AE3376" s="947"/>
      <c r="AF3376" s="950">
        <v>355.3</v>
      </c>
      <c r="AG3376" s="950">
        <v>0</v>
      </c>
      <c r="AH3376" s="950"/>
      <c r="AI3376" s="950"/>
      <c r="AJ3376" s="956">
        <v>0</v>
      </c>
    </row>
    <row r="3377" spans="1:272" s="952" customFormat="1" x14ac:dyDescent="0.2">
      <c r="A3377" s="946">
        <v>39893</v>
      </c>
      <c r="B3377" s="947">
        <v>20.76</v>
      </c>
      <c r="C3377" s="947"/>
      <c r="D3377" s="947">
        <v>4.6100000000000003</v>
      </c>
      <c r="E3377" s="947"/>
      <c r="F3377" s="947">
        <f t="shared" si="135"/>
        <v>25.37</v>
      </c>
      <c r="G3377" s="947"/>
      <c r="H3377" s="947"/>
      <c r="I3377" s="947"/>
      <c r="J3377" s="947"/>
      <c r="K3377" s="947"/>
      <c r="L3377" s="947"/>
      <c r="M3377" s="947"/>
      <c r="N3377" s="947"/>
      <c r="O3377" s="947"/>
      <c r="P3377" s="947"/>
      <c r="Q3377" s="947"/>
      <c r="R3377" s="947"/>
      <c r="S3377" s="947">
        <v>0</v>
      </c>
      <c r="T3377" s="948">
        <v>0</v>
      </c>
      <c r="U3377" s="949">
        <v>0</v>
      </c>
      <c r="V3377" s="947">
        <v>0</v>
      </c>
      <c r="W3377" s="950">
        <v>0</v>
      </c>
      <c r="X3377" s="950">
        <v>0</v>
      </c>
      <c r="Y3377" s="947">
        <f t="shared" si="134"/>
        <v>25.37</v>
      </c>
      <c r="Z3377" s="951">
        <v>0</v>
      </c>
      <c r="AA3377" s="950">
        <v>0</v>
      </c>
      <c r="AB3377" s="947">
        <v>341.5</v>
      </c>
      <c r="AC3377" s="947">
        <v>0</v>
      </c>
      <c r="AD3377" s="947">
        <v>0</v>
      </c>
      <c r="AE3377" s="947"/>
      <c r="AF3377" s="947">
        <v>355.3</v>
      </c>
      <c r="AG3377" s="947">
        <v>0</v>
      </c>
      <c r="AH3377" s="947"/>
      <c r="AI3377" s="947"/>
      <c r="AJ3377" s="956">
        <v>0</v>
      </c>
    </row>
    <row r="3378" spans="1:272" s="952" customFormat="1" x14ac:dyDescent="0.2">
      <c r="A3378" s="946">
        <v>39894</v>
      </c>
      <c r="B3378" s="947">
        <v>21.03</v>
      </c>
      <c r="C3378" s="947"/>
      <c r="D3378" s="947">
        <v>4.82</v>
      </c>
      <c r="E3378" s="947"/>
      <c r="F3378" s="947">
        <f t="shared" si="135"/>
        <v>25.85</v>
      </c>
      <c r="G3378" s="947"/>
      <c r="H3378" s="947"/>
      <c r="I3378" s="947"/>
      <c r="J3378" s="947"/>
      <c r="K3378" s="947"/>
      <c r="L3378" s="947"/>
      <c r="M3378" s="947"/>
      <c r="N3378" s="947"/>
      <c r="O3378" s="947"/>
      <c r="P3378" s="947"/>
      <c r="Q3378" s="947"/>
      <c r="R3378" s="947"/>
      <c r="S3378" s="947">
        <v>0</v>
      </c>
      <c r="T3378" s="948">
        <v>0</v>
      </c>
      <c r="U3378" s="949">
        <v>0</v>
      </c>
      <c r="V3378" s="947">
        <v>0</v>
      </c>
      <c r="W3378" s="950">
        <v>0</v>
      </c>
      <c r="X3378" s="950">
        <v>0</v>
      </c>
      <c r="Y3378" s="947">
        <f t="shared" si="134"/>
        <v>25.85</v>
      </c>
      <c r="Z3378" s="951">
        <v>0</v>
      </c>
      <c r="AA3378" s="950">
        <v>0</v>
      </c>
      <c r="AB3378" s="947">
        <v>341.5</v>
      </c>
      <c r="AC3378" s="947">
        <v>0</v>
      </c>
      <c r="AD3378" s="947">
        <v>0</v>
      </c>
      <c r="AE3378" s="947"/>
      <c r="AF3378" s="947">
        <v>355.3</v>
      </c>
      <c r="AG3378" s="947">
        <v>0</v>
      </c>
      <c r="AH3378" s="947"/>
      <c r="AI3378" s="947"/>
      <c r="AJ3378" s="956">
        <v>0</v>
      </c>
    </row>
    <row r="3379" spans="1:272" s="952" customFormat="1" x14ac:dyDescent="0.2">
      <c r="A3379" s="946">
        <v>39895</v>
      </c>
      <c r="B3379" s="947">
        <v>20.16</v>
      </c>
      <c r="C3379" s="947"/>
      <c r="D3379" s="947">
        <v>5.444</v>
      </c>
      <c r="E3379" s="947"/>
      <c r="F3379" s="947">
        <f t="shared" si="135"/>
        <v>25.603999999999999</v>
      </c>
      <c r="G3379" s="947"/>
      <c r="H3379" s="947"/>
      <c r="I3379" s="947"/>
      <c r="J3379" s="947"/>
      <c r="K3379" s="947"/>
      <c r="L3379" s="947"/>
      <c r="M3379" s="947"/>
      <c r="N3379" s="947"/>
      <c r="O3379" s="947"/>
      <c r="P3379" s="947"/>
      <c r="Q3379" s="947"/>
      <c r="R3379" s="947"/>
      <c r="S3379" s="947">
        <v>0</v>
      </c>
      <c r="T3379" s="948">
        <v>0</v>
      </c>
      <c r="U3379" s="949">
        <v>0</v>
      </c>
      <c r="V3379" s="947">
        <v>0</v>
      </c>
      <c r="W3379" s="950">
        <v>0</v>
      </c>
      <c r="X3379" s="950">
        <v>0</v>
      </c>
      <c r="Y3379" s="947">
        <f t="shared" si="134"/>
        <v>25.603999999999999</v>
      </c>
      <c r="Z3379" s="951">
        <v>0</v>
      </c>
      <c r="AA3379" s="950">
        <v>0</v>
      </c>
      <c r="AB3379" s="950">
        <v>341.5</v>
      </c>
      <c r="AC3379" s="950">
        <v>0</v>
      </c>
      <c r="AD3379" s="950">
        <v>0</v>
      </c>
      <c r="AE3379" s="950"/>
      <c r="AF3379" s="947">
        <v>355.3</v>
      </c>
      <c r="AG3379" s="947">
        <v>0</v>
      </c>
      <c r="AH3379" s="947"/>
      <c r="AI3379" s="947"/>
      <c r="AJ3379" s="956">
        <v>0</v>
      </c>
    </row>
    <row r="3380" spans="1:272" s="952" customFormat="1" x14ac:dyDescent="0.2">
      <c r="A3380" s="946">
        <v>39896</v>
      </c>
      <c r="B3380" s="950">
        <v>20.59</v>
      </c>
      <c r="C3380" s="950"/>
      <c r="D3380" s="950">
        <v>4.2869999999999999</v>
      </c>
      <c r="E3380" s="950"/>
      <c r="F3380" s="950">
        <f t="shared" si="135"/>
        <v>24.876999999999999</v>
      </c>
      <c r="G3380" s="950"/>
      <c r="H3380" s="950"/>
      <c r="I3380" s="950"/>
      <c r="J3380" s="950"/>
      <c r="K3380" s="950"/>
      <c r="L3380" s="950"/>
      <c r="M3380" s="950"/>
      <c r="N3380" s="950"/>
      <c r="O3380" s="950"/>
      <c r="P3380" s="950"/>
      <c r="Q3380" s="950"/>
      <c r="R3380" s="950"/>
      <c r="S3380" s="950">
        <v>0</v>
      </c>
      <c r="T3380" s="958">
        <v>0</v>
      </c>
      <c r="U3380" s="959">
        <v>0</v>
      </c>
      <c r="V3380" s="950">
        <v>0</v>
      </c>
      <c r="W3380" s="950">
        <v>0</v>
      </c>
      <c r="X3380" s="950">
        <v>0</v>
      </c>
      <c r="Y3380" s="947">
        <f t="shared" si="134"/>
        <v>24.876999999999999</v>
      </c>
      <c r="Z3380" s="951">
        <v>0</v>
      </c>
      <c r="AA3380" s="950">
        <v>0</v>
      </c>
      <c r="AB3380" s="950">
        <v>341.4</v>
      </c>
      <c r="AC3380" s="950">
        <v>0</v>
      </c>
      <c r="AD3380" s="950">
        <v>0</v>
      </c>
      <c r="AE3380" s="950"/>
      <c r="AF3380" s="950">
        <v>355.2</v>
      </c>
      <c r="AG3380" s="950">
        <v>0</v>
      </c>
      <c r="AH3380" s="950"/>
      <c r="AI3380" s="950"/>
      <c r="AJ3380" s="956">
        <v>0</v>
      </c>
      <c r="AL3380" s="955"/>
      <c r="AM3380" s="955"/>
    </row>
    <row r="3381" spans="1:272" s="952" customFormat="1" x14ac:dyDescent="0.2">
      <c r="A3381" s="946">
        <v>39897</v>
      </c>
      <c r="B3381" s="950">
        <v>21.23</v>
      </c>
      <c r="C3381" s="950"/>
      <c r="D3381" s="950">
        <v>5.4820000000000002</v>
      </c>
      <c r="E3381" s="950"/>
      <c r="F3381" s="950">
        <f t="shared" si="135"/>
        <v>26.712</v>
      </c>
      <c r="G3381" s="950"/>
      <c r="H3381" s="950"/>
      <c r="I3381" s="950"/>
      <c r="J3381" s="950"/>
      <c r="K3381" s="950"/>
      <c r="L3381" s="950"/>
      <c r="M3381" s="950"/>
      <c r="N3381" s="950"/>
      <c r="O3381" s="950"/>
      <c r="P3381" s="950"/>
      <c r="Q3381" s="950"/>
      <c r="R3381" s="950"/>
      <c r="S3381" s="950">
        <v>0</v>
      </c>
      <c r="T3381" s="958">
        <v>0</v>
      </c>
      <c r="U3381" s="959">
        <v>0</v>
      </c>
      <c r="V3381" s="950">
        <v>0</v>
      </c>
      <c r="W3381" s="950">
        <v>0</v>
      </c>
      <c r="X3381" s="950">
        <v>0</v>
      </c>
      <c r="Y3381" s="947">
        <f t="shared" si="134"/>
        <v>26.712</v>
      </c>
      <c r="Z3381" s="951">
        <v>0</v>
      </c>
      <c r="AA3381" s="950">
        <v>0</v>
      </c>
      <c r="AB3381" s="950">
        <v>341.4</v>
      </c>
      <c r="AC3381" s="950">
        <v>0</v>
      </c>
      <c r="AD3381" s="950">
        <v>0</v>
      </c>
      <c r="AE3381" s="950"/>
      <c r="AF3381" s="947">
        <v>355.2</v>
      </c>
      <c r="AG3381" s="947">
        <v>0.15</v>
      </c>
      <c r="AH3381" s="947"/>
      <c r="AI3381" s="947"/>
      <c r="AJ3381" s="956">
        <v>0</v>
      </c>
    </row>
    <row r="3382" spans="1:272" s="952" customFormat="1" x14ac:dyDescent="0.2">
      <c r="A3382" s="946">
        <v>39898</v>
      </c>
      <c r="B3382" s="950">
        <v>21.14</v>
      </c>
      <c r="C3382" s="950"/>
      <c r="D3382" s="950">
        <v>4.9269999999999996</v>
      </c>
      <c r="E3382" s="950"/>
      <c r="F3382" s="950">
        <f t="shared" si="135"/>
        <v>26.067</v>
      </c>
      <c r="G3382" s="950"/>
      <c r="H3382" s="950"/>
      <c r="I3382" s="950"/>
      <c r="J3382" s="950"/>
      <c r="K3382" s="950"/>
      <c r="L3382" s="950"/>
      <c r="M3382" s="950"/>
      <c r="N3382" s="950"/>
      <c r="O3382" s="950"/>
      <c r="P3382" s="950"/>
      <c r="Q3382" s="950"/>
      <c r="R3382" s="950"/>
      <c r="S3382" s="950">
        <v>0</v>
      </c>
      <c r="T3382" s="958">
        <v>0</v>
      </c>
      <c r="U3382" s="959">
        <v>0</v>
      </c>
      <c r="V3382" s="950">
        <v>0</v>
      </c>
      <c r="W3382" s="950">
        <v>0</v>
      </c>
      <c r="X3382" s="950">
        <v>0</v>
      </c>
      <c r="Y3382" s="947">
        <f t="shared" si="134"/>
        <v>26.067</v>
      </c>
      <c r="Z3382" s="951">
        <v>0</v>
      </c>
      <c r="AA3382" s="950">
        <v>0</v>
      </c>
      <c r="AB3382" s="950">
        <v>341.6</v>
      </c>
      <c r="AC3382" s="950">
        <v>0.87</v>
      </c>
      <c r="AD3382" s="950">
        <v>0</v>
      </c>
      <c r="AE3382" s="950"/>
      <c r="AF3382" s="947">
        <v>355.4</v>
      </c>
      <c r="AG3382" s="947">
        <v>0.36</v>
      </c>
      <c r="AH3382" s="947"/>
      <c r="AI3382" s="947"/>
      <c r="AJ3382" s="956">
        <v>0</v>
      </c>
    </row>
    <row r="3383" spans="1:272" s="952" customFormat="1" x14ac:dyDescent="0.2">
      <c r="A3383" s="946">
        <v>39899</v>
      </c>
      <c r="B3383" s="950">
        <v>20.48</v>
      </c>
      <c r="C3383" s="950"/>
      <c r="D3383" s="950">
        <v>4.8879999999999999</v>
      </c>
      <c r="E3383" s="950"/>
      <c r="F3383" s="950">
        <f t="shared" si="135"/>
        <v>25.368000000000002</v>
      </c>
      <c r="G3383" s="950"/>
      <c r="H3383" s="950"/>
      <c r="I3383" s="950"/>
      <c r="J3383" s="950"/>
      <c r="K3383" s="950"/>
      <c r="L3383" s="950"/>
      <c r="M3383" s="950"/>
      <c r="N3383" s="950"/>
      <c r="O3383" s="950"/>
      <c r="P3383" s="950"/>
      <c r="Q3383" s="950"/>
      <c r="R3383" s="950"/>
      <c r="S3383" s="950">
        <v>0</v>
      </c>
      <c r="T3383" s="958">
        <v>0</v>
      </c>
      <c r="U3383" s="959">
        <v>0</v>
      </c>
      <c r="V3383" s="950">
        <v>0</v>
      </c>
      <c r="W3383" s="950">
        <v>0</v>
      </c>
      <c r="X3383" s="950">
        <v>0</v>
      </c>
      <c r="Y3383" s="947">
        <f t="shared" si="134"/>
        <v>25.368000000000002</v>
      </c>
      <c r="Z3383" s="951">
        <v>0</v>
      </c>
      <c r="AA3383" s="950">
        <v>0</v>
      </c>
      <c r="AB3383" s="950">
        <v>342.2</v>
      </c>
      <c r="AC3383" s="950">
        <v>0.48</v>
      </c>
      <c r="AD3383" s="950">
        <v>0</v>
      </c>
      <c r="AE3383" s="950"/>
      <c r="AF3383" s="947">
        <v>355.9</v>
      </c>
      <c r="AG3383" s="947">
        <v>0.55000000000000004</v>
      </c>
      <c r="AH3383" s="947"/>
      <c r="AI3383" s="947"/>
      <c r="AJ3383" s="956">
        <v>0</v>
      </c>
    </row>
    <row r="3384" spans="1:272" s="952" customFormat="1" x14ac:dyDescent="0.2">
      <c r="A3384" s="946">
        <v>39900</v>
      </c>
      <c r="B3384" s="950">
        <v>20.25</v>
      </c>
      <c r="C3384" s="950"/>
      <c r="D3384" s="950">
        <v>5.1210000000000004</v>
      </c>
      <c r="E3384" s="950"/>
      <c r="F3384" s="950">
        <f t="shared" si="135"/>
        <v>25.371000000000002</v>
      </c>
      <c r="G3384" s="950"/>
      <c r="H3384" s="950"/>
      <c r="I3384" s="950"/>
      <c r="J3384" s="950"/>
      <c r="K3384" s="950"/>
      <c r="L3384" s="950"/>
      <c r="M3384" s="950"/>
      <c r="N3384" s="950"/>
      <c r="O3384" s="950"/>
      <c r="P3384" s="950"/>
      <c r="Q3384" s="950"/>
      <c r="R3384" s="950"/>
      <c r="S3384" s="950">
        <v>0</v>
      </c>
      <c r="T3384" s="958">
        <v>0</v>
      </c>
      <c r="U3384" s="959">
        <v>0</v>
      </c>
      <c r="V3384" s="950">
        <v>0</v>
      </c>
      <c r="W3384" s="950">
        <v>0</v>
      </c>
      <c r="X3384" s="950">
        <v>0</v>
      </c>
      <c r="Y3384" s="947">
        <f t="shared" si="134"/>
        <v>25.371000000000002</v>
      </c>
      <c r="Z3384" s="951">
        <v>0</v>
      </c>
      <c r="AA3384" s="950">
        <v>0</v>
      </c>
      <c r="AB3384" s="950">
        <v>342.6</v>
      </c>
      <c r="AC3384" s="950">
        <v>0.71</v>
      </c>
      <c r="AD3384" s="950">
        <v>0</v>
      </c>
      <c r="AE3384" s="950"/>
      <c r="AF3384" s="947">
        <v>355.9</v>
      </c>
      <c r="AG3384" s="947">
        <v>0.6</v>
      </c>
      <c r="AH3384" s="947"/>
      <c r="AI3384" s="947"/>
      <c r="AJ3384" s="956">
        <v>0</v>
      </c>
    </row>
    <row r="3385" spans="1:272" s="952" customFormat="1" x14ac:dyDescent="0.2">
      <c r="A3385" s="946">
        <v>39901</v>
      </c>
      <c r="B3385" s="947">
        <v>20.96</v>
      </c>
      <c r="C3385" s="947"/>
      <c r="D3385" s="947">
        <v>5.2430000000000003</v>
      </c>
      <c r="E3385" s="947"/>
      <c r="F3385" s="947">
        <f t="shared" si="135"/>
        <v>26.203000000000003</v>
      </c>
      <c r="G3385" s="947"/>
      <c r="H3385" s="947"/>
      <c r="I3385" s="947"/>
      <c r="J3385" s="947"/>
      <c r="K3385" s="947"/>
      <c r="L3385" s="947"/>
      <c r="M3385" s="947"/>
      <c r="N3385" s="947"/>
      <c r="O3385" s="947"/>
      <c r="P3385" s="947"/>
      <c r="Q3385" s="947"/>
      <c r="R3385" s="947"/>
      <c r="S3385" s="947">
        <v>0</v>
      </c>
      <c r="T3385" s="948">
        <v>0</v>
      </c>
      <c r="U3385" s="949">
        <v>0</v>
      </c>
      <c r="V3385" s="947">
        <v>0</v>
      </c>
      <c r="W3385" s="950">
        <v>0</v>
      </c>
      <c r="X3385" s="950">
        <v>0</v>
      </c>
      <c r="Y3385" s="947">
        <f t="shared" si="134"/>
        <v>26.203000000000003</v>
      </c>
      <c r="Z3385" s="951">
        <v>0</v>
      </c>
      <c r="AA3385" s="950">
        <v>0</v>
      </c>
      <c r="AB3385" s="950">
        <v>342</v>
      </c>
      <c r="AC3385" s="950">
        <v>0.09</v>
      </c>
      <c r="AD3385" s="950">
        <v>0</v>
      </c>
      <c r="AE3385" s="950"/>
      <c r="AF3385" s="947">
        <v>355.7</v>
      </c>
      <c r="AG3385" s="947">
        <v>0</v>
      </c>
      <c r="AH3385" s="947"/>
      <c r="AI3385" s="947"/>
      <c r="AJ3385" s="956">
        <v>0</v>
      </c>
    </row>
    <row r="3386" spans="1:272" s="952" customFormat="1" x14ac:dyDescent="0.2">
      <c r="A3386" s="946">
        <v>39902</v>
      </c>
      <c r="B3386" s="947">
        <v>21.63</v>
      </c>
      <c r="C3386" s="947"/>
      <c r="D3386" s="947">
        <v>5.6909999999999998</v>
      </c>
      <c r="E3386" s="947"/>
      <c r="F3386" s="947">
        <f t="shared" si="135"/>
        <v>27.320999999999998</v>
      </c>
      <c r="G3386" s="947"/>
      <c r="H3386" s="947"/>
      <c r="I3386" s="947"/>
      <c r="J3386" s="947"/>
      <c r="K3386" s="947"/>
      <c r="L3386" s="947"/>
      <c r="M3386" s="947"/>
      <c r="N3386" s="947"/>
      <c r="O3386" s="947"/>
      <c r="P3386" s="947"/>
      <c r="Q3386" s="947"/>
      <c r="R3386" s="947"/>
      <c r="S3386" s="947">
        <v>0</v>
      </c>
      <c r="T3386" s="948">
        <v>0</v>
      </c>
      <c r="U3386" s="949">
        <v>0</v>
      </c>
      <c r="V3386" s="947">
        <v>0</v>
      </c>
      <c r="W3386" s="950">
        <v>0</v>
      </c>
      <c r="X3386" s="950">
        <v>0</v>
      </c>
      <c r="Y3386" s="947">
        <f t="shared" si="134"/>
        <v>27.320999999999998</v>
      </c>
      <c r="Z3386" s="951">
        <v>0</v>
      </c>
      <c r="AA3386" s="950">
        <v>0</v>
      </c>
      <c r="AB3386" s="950">
        <v>341.8</v>
      </c>
      <c r="AC3386" s="950">
        <v>0</v>
      </c>
      <c r="AD3386" s="950">
        <v>0</v>
      </c>
      <c r="AE3386" s="950"/>
      <c r="AF3386" s="947">
        <v>355.5</v>
      </c>
      <c r="AG3386" s="947">
        <v>0</v>
      </c>
      <c r="AH3386" s="947"/>
      <c r="AI3386" s="947"/>
      <c r="AJ3386" s="956">
        <v>0</v>
      </c>
    </row>
    <row r="3387" spans="1:272" s="952" customFormat="1" x14ac:dyDescent="0.2">
      <c r="A3387" s="946">
        <v>39903</v>
      </c>
      <c r="B3387" s="947">
        <v>23.64</v>
      </c>
      <c r="C3387" s="947"/>
      <c r="D3387" s="947">
        <v>8.4350000000000005</v>
      </c>
      <c r="E3387" s="947"/>
      <c r="F3387" s="947">
        <f t="shared" si="135"/>
        <v>32.075000000000003</v>
      </c>
      <c r="G3387" s="947"/>
      <c r="H3387" s="947"/>
      <c r="I3387" s="947"/>
      <c r="J3387" s="947"/>
      <c r="K3387" s="947"/>
      <c r="L3387" s="947"/>
      <c r="M3387" s="947"/>
      <c r="N3387" s="947"/>
      <c r="O3387" s="947"/>
      <c r="P3387" s="947"/>
      <c r="Q3387" s="947"/>
      <c r="R3387" s="947"/>
      <c r="S3387" s="947">
        <v>0</v>
      </c>
      <c r="T3387" s="948">
        <v>0</v>
      </c>
      <c r="U3387" s="949">
        <v>0</v>
      </c>
      <c r="V3387" s="947">
        <v>0</v>
      </c>
      <c r="W3387" s="950">
        <v>0</v>
      </c>
      <c r="X3387" s="950">
        <v>0</v>
      </c>
      <c r="Y3387" s="947">
        <f t="shared" si="134"/>
        <v>32.075000000000003</v>
      </c>
      <c r="Z3387" s="951">
        <v>0</v>
      </c>
      <c r="AA3387" s="950">
        <v>0</v>
      </c>
      <c r="AB3387" s="947">
        <v>341.6</v>
      </c>
      <c r="AC3387" s="947">
        <v>0</v>
      </c>
      <c r="AD3387" s="947">
        <v>0</v>
      </c>
      <c r="AE3387" s="947"/>
      <c r="AF3387" s="947">
        <v>355.4</v>
      </c>
      <c r="AG3387" s="947">
        <v>0</v>
      </c>
      <c r="AH3387" s="947"/>
      <c r="AI3387" s="947"/>
      <c r="AJ3387" s="956">
        <v>0</v>
      </c>
    </row>
    <row r="3388" spans="1:272" s="952" customFormat="1" x14ac:dyDescent="0.2">
      <c r="A3388" s="946">
        <v>39904</v>
      </c>
      <c r="B3388" s="947">
        <v>21.02</v>
      </c>
      <c r="C3388" s="947"/>
      <c r="D3388" s="947">
        <v>4.7309999999999999</v>
      </c>
      <c r="E3388" s="947"/>
      <c r="F3388" s="947">
        <f t="shared" si="135"/>
        <v>25.750999999999998</v>
      </c>
      <c r="G3388" s="947"/>
      <c r="H3388" s="947"/>
      <c r="I3388" s="947"/>
      <c r="J3388" s="947"/>
      <c r="K3388" s="947"/>
      <c r="L3388" s="947"/>
      <c r="M3388" s="947"/>
      <c r="N3388" s="947"/>
      <c r="O3388" s="947"/>
      <c r="P3388" s="947"/>
      <c r="Q3388" s="947"/>
      <c r="R3388" s="947"/>
      <c r="S3388" s="947">
        <v>0</v>
      </c>
      <c r="T3388" s="948">
        <v>0</v>
      </c>
      <c r="U3388" s="949">
        <v>0</v>
      </c>
      <c r="V3388" s="947">
        <v>0</v>
      </c>
      <c r="W3388" s="950">
        <v>0</v>
      </c>
      <c r="X3388" s="950">
        <v>0</v>
      </c>
      <c r="Y3388" s="947">
        <f t="shared" si="134"/>
        <v>25.750999999999998</v>
      </c>
      <c r="Z3388" s="951">
        <v>0</v>
      </c>
      <c r="AA3388" s="950">
        <v>0</v>
      </c>
      <c r="AB3388" s="947">
        <v>341.6</v>
      </c>
      <c r="AC3388" s="947">
        <v>0</v>
      </c>
      <c r="AD3388" s="947">
        <v>0</v>
      </c>
      <c r="AE3388" s="947"/>
      <c r="AF3388" s="950">
        <v>355.4</v>
      </c>
      <c r="AG3388" s="950">
        <v>0</v>
      </c>
      <c r="AH3388" s="950"/>
      <c r="AI3388" s="950"/>
      <c r="AJ3388" s="951">
        <v>0</v>
      </c>
    </row>
    <row r="3389" spans="1:272" s="952" customFormat="1" x14ac:dyDescent="0.2">
      <c r="A3389" s="946">
        <v>39905</v>
      </c>
      <c r="B3389" s="947">
        <v>21.78</v>
      </c>
      <c r="C3389" s="947"/>
      <c r="D3389" s="947">
        <v>6.4219999999999997</v>
      </c>
      <c r="E3389" s="947"/>
      <c r="F3389" s="947">
        <f t="shared" si="135"/>
        <v>28.202000000000002</v>
      </c>
      <c r="G3389" s="947"/>
      <c r="H3389" s="947"/>
      <c r="I3389" s="947"/>
      <c r="J3389" s="947"/>
      <c r="K3389" s="947"/>
      <c r="L3389" s="947"/>
      <c r="M3389" s="947"/>
      <c r="N3389" s="947"/>
      <c r="O3389" s="947"/>
      <c r="P3389" s="947"/>
      <c r="Q3389" s="947"/>
      <c r="R3389" s="947"/>
      <c r="S3389" s="947">
        <v>0</v>
      </c>
      <c r="T3389" s="948">
        <v>0</v>
      </c>
      <c r="U3389" s="949">
        <v>0</v>
      </c>
      <c r="V3389" s="947">
        <v>0</v>
      </c>
      <c r="W3389" s="950">
        <v>0</v>
      </c>
      <c r="X3389" s="950">
        <v>0</v>
      </c>
      <c r="Y3389" s="947">
        <f t="shared" si="134"/>
        <v>28.202000000000002</v>
      </c>
      <c r="Z3389" s="951">
        <v>0</v>
      </c>
      <c r="AA3389" s="950">
        <v>0</v>
      </c>
      <c r="AB3389" s="947">
        <v>341.6</v>
      </c>
      <c r="AC3389" s="947">
        <v>0.52</v>
      </c>
      <c r="AD3389" s="947">
        <v>0</v>
      </c>
      <c r="AE3389" s="947"/>
      <c r="AF3389" s="950">
        <v>355.4</v>
      </c>
      <c r="AG3389" s="950">
        <v>0.32</v>
      </c>
      <c r="AH3389" s="950"/>
      <c r="AI3389" s="950"/>
      <c r="AJ3389" s="951">
        <v>0</v>
      </c>
    </row>
    <row r="3390" spans="1:272" s="952" customFormat="1" x14ac:dyDescent="0.2">
      <c r="A3390" s="946">
        <v>39906</v>
      </c>
      <c r="B3390" s="953">
        <v>18.63</v>
      </c>
      <c r="C3390" s="953"/>
      <c r="D3390" s="947">
        <v>6.07</v>
      </c>
      <c r="E3390" s="947"/>
      <c r="F3390" s="947">
        <f t="shared" si="135"/>
        <v>24.7</v>
      </c>
      <c r="G3390" s="947"/>
      <c r="H3390" s="947"/>
      <c r="I3390" s="947"/>
      <c r="J3390" s="947"/>
      <c r="K3390" s="947"/>
      <c r="L3390" s="947"/>
      <c r="M3390" s="947"/>
      <c r="N3390" s="947"/>
      <c r="O3390" s="947"/>
      <c r="P3390" s="947"/>
      <c r="Q3390" s="947"/>
      <c r="R3390" s="947"/>
      <c r="S3390" s="947">
        <v>0</v>
      </c>
      <c r="T3390" s="948">
        <v>0</v>
      </c>
      <c r="U3390" s="949">
        <v>0</v>
      </c>
      <c r="V3390" s="947">
        <v>0</v>
      </c>
      <c r="W3390" s="950">
        <v>0</v>
      </c>
      <c r="X3390" s="950">
        <v>0</v>
      </c>
      <c r="Y3390" s="947">
        <f t="shared" si="134"/>
        <v>24.7</v>
      </c>
      <c r="Z3390" s="951">
        <v>0</v>
      </c>
      <c r="AA3390" s="950">
        <v>0</v>
      </c>
      <c r="AB3390" s="947">
        <v>341.5</v>
      </c>
      <c r="AC3390" s="947">
        <v>0.14000000000000001</v>
      </c>
      <c r="AD3390" s="947">
        <v>0</v>
      </c>
      <c r="AE3390" s="947"/>
      <c r="AF3390" s="950">
        <v>355.6</v>
      </c>
      <c r="AG3390" s="950">
        <v>0.4</v>
      </c>
      <c r="AH3390" s="950"/>
      <c r="AI3390" s="950"/>
      <c r="AJ3390" s="951">
        <v>0</v>
      </c>
    </row>
    <row r="3391" spans="1:272" s="952" customFormat="1" x14ac:dyDescent="0.2">
      <c r="A3391" s="946">
        <v>39907</v>
      </c>
      <c r="B3391" s="947">
        <v>19.37</v>
      </c>
      <c r="C3391" s="947"/>
      <c r="D3391" s="947">
        <v>6.5629999999999997</v>
      </c>
      <c r="E3391" s="947"/>
      <c r="F3391" s="947">
        <f t="shared" si="135"/>
        <v>25.933</v>
      </c>
      <c r="G3391" s="947"/>
      <c r="H3391" s="947"/>
      <c r="I3391" s="947"/>
      <c r="J3391" s="947"/>
      <c r="K3391" s="947"/>
      <c r="L3391" s="947"/>
      <c r="M3391" s="947"/>
      <c r="N3391" s="947"/>
      <c r="O3391" s="947"/>
      <c r="P3391" s="947"/>
      <c r="Q3391" s="947"/>
      <c r="R3391" s="947"/>
      <c r="S3391" s="947">
        <v>0</v>
      </c>
      <c r="T3391" s="948">
        <v>0</v>
      </c>
      <c r="U3391" s="949">
        <v>0</v>
      </c>
      <c r="V3391" s="947">
        <v>0</v>
      </c>
      <c r="W3391" s="950">
        <v>0</v>
      </c>
      <c r="X3391" s="950">
        <v>0</v>
      </c>
      <c r="Y3391" s="947">
        <f t="shared" si="134"/>
        <v>25.933</v>
      </c>
      <c r="Z3391" s="951">
        <v>0</v>
      </c>
      <c r="AA3391" s="950">
        <v>0</v>
      </c>
      <c r="AB3391" s="950">
        <v>341.5</v>
      </c>
      <c r="AC3391" s="950">
        <v>0</v>
      </c>
      <c r="AD3391" s="950">
        <v>0</v>
      </c>
      <c r="AE3391" s="950"/>
      <c r="AF3391" s="950">
        <v>355.4</v>
      </c>
      <c r="AG3391" s="950">
        <v>0</v>
      </c>
      <c r="AH3391" s="950"/>
      <c r="AI3391" s="950"/>
      <c r="AJ3391" s="951">
        <v>0</v>
      </c>
      <c r="JI3391" s="954"/>
    </row>
    <row r="3392" spans="1:272" s="952" customFormat="1" x14ac:dyDescent="0.2">
      <c r="A3392" s="946">
        <v>39908</v>
      </c>
      <c r="B3392" s="947">
        <v>20.72</v>
      </c>
      <c r="C3392" s="947"/>
      <c r="D3392" s="947">
        <v>6.5030000000000001</v>
      </c>
      <c r="E3392" s="947"/>
      <c r="F3392" s="947">
        <f t="shared" si="135"/>
        <v>27.222999999999999</v>
      </c>
      <c r="G3392" s="947"/>
      <c r="H3392" s="947"/>
      <c r="I3392" s="947"/>
      <c r="J3392" s="947"/>
      <c r="K3392" s="947"/>
      <c r="L3392" s="947"/>
      <c r="M3392" s="947"/>
      <c r="N3392" s="947"/>
      <c r="O3392" s="947"/>
      <c r="P3392" s="947"/>
      <c r="Q3392" s="947"/>
      <c r="R3392" s="947"/>
      <c r="S3392" s="947">
        <v>0</v>
      </c>
      <c r="T3392" s="948">
        <v>0</v>
      </c>
      <c r="U3392" s="949">
        <v>0</v>
      </c>
      <c r="V3392" s="947">
        <v>0</v>
      </c>
      <c r="W3392" s="950">
        <v>0</v>
      </c>
      <c r="X3392" s="950">
        <v>0</v>
      </c>
      <c r="Y3392" s="947">
        <f t="shared" si="134"/>
        <v>27.222999999999999</v>
      </c>
      <c r="Z3392" s="951">
        <v>0</v>
      </c>
      <c r="AA3392" s="950">
        <v>0</v>
      </c>
      <c r="AB3392" s="950">
        <v>341.6</v>
      </c>
      <c r="AC3392" s="950">
        <v>0.08</v>
      </c>
      <c r="AD3392" s="950">
        <v>0</v>
      </c>
      <c r="AE3392" s="950"/>
      <c r="AF3392" s="950">
        <v>355.3</v>
      </c>
      <c r="AG3392" s="950">
        <v>0.1</v>
      </c>
      <c r="AH3392" s="950"/>
      <c r="AI3392" s="950"/>
      <c r="AJ3392" s="951">
        <v>0</v>
      </c>
      <c r="AK3392" s="955"/>
      <c r="JF3392" s="954"/>
      <c r="JG3392" s="954"/>
      <c r="JH3392" s="954"/>
      <c r="JI3392" s="954"/>
      <c r="JJ3392" s="954"/>
      <c r="JK3392" s="954"/>
      <c r="JL3392" s="954"/>
    </row>
    <row r="3393" spans="1:272" s="952" customFormat="1" x14ac:dyDescent="0.2">
      <c r="A3393" s="946">
        <v>39909</v>
      </c>
      <c r="B3393" s="947">
        <v>19.34</v>
      </c>
      <c r="C3393" s="947"/>
      <c r="D3393" s="947">
        <v>6.5460000000000003</v>
      </c>
      <c r="E3393" s="947"/>
      <c r="F3393" s="947">
        <f t="shared" si="135"/>
        <v>25.885999999999999</v>
      </c>
      <c r="G3393" s="947"/>
      <c r="H3393" s="947"/>
      <c r="I3393" s="947"/>
      <c r="J3393" s="947"/>
      <c r="K3393" s="947"/>
      <c r="L3393" s="947"/>
      <c r="M3393" s="947"/>
      <c r="N3393" s="947"/>
      <c r="O3393" s="947"/>
      <c r="P3393" s="947"/>
      <c r="Q3393" s="947"/>
      <c r="R3393" s="947"/>
      <c r="S3393" s="947">
        <v>0</v>
      </c>
      <c r="T3393" s="948">
        <v>0</v>
      </c>
      <c r="U3393" s="949">
        <v>0</v>
      </c>
      <c r="V3393" s="947">
        <v>0</v>
      </c>
      <c r="W3393" s="950">
        <v>0</v>
      </c>
      <c r="X3393" s="950">
        <v>0</v>
      </c>
      <c r="Y3393" s="947">
        <f t="shared" si="134"/>
        <v>25.885999999999999</v>
      </c>
      <c r="Z3393" s="951">
        <v>0</v>
      </c>
      <c r="AA3393" s="950">
        <v>0</v>
      </c>
      <c r="AB3393" s="950">
        <v>341.7</v>
      </c>
      <c r="AC3393" s="950">
        <v>0.16</v>
      </c>
      <c r="AD3393" s="950">
        <v>0</v>
      </c>
      <c r="AE3393" s="950"/>
      <c r="AF3393" s="950">
        <v>355.3</v>
      </c>
      <c r="AG3393" s="950">
        <v>0.2</v>
      </c>
      <c r="AH3393" s="950"/>
      <c r="AI3393" s="950"/>
      <c r="AJ3393" s="951">
        <v>0</v>
      </c>
      <c r="JF3393" s="954"/>
      <c r="JG3393" s="954"/>
      <c r="JH3393" s="954"/>
      <c r="JI3393" s="954"/>
      <c r="JJ3393" s="954"/>
      <c r="JK3393" s="954"/>
      <c r="JL3393" s="954"/>
    </row>
    <row r="3394" spans="1:272" s="952" customFormat="1" x14ac:dyDescent="0.2">
      <c r="A3394" s="946">
        <v>39910</v>
      </c>
      <c r="B3394" s="947">
        <v>19.87</v>
      </c>
      <c r="C3394" s="947"/>
      <c r="D3394" s="947">
        <v>6.2969999999999997</v>
      </c>
      <c r="E3394" s="947"/>
      <c r="F3394" s="947">
        <f t="shared" si="135"/>
        <v>26.167000000000002</v>
      </c>
      <c r="G3394" s="947"/>
      <c r="H3394" s="947"/>
      <c r="I3394" s="947"/>
      <c r="J3394" s="947"/>
      <c r="K3394" s="947"/>
      <c r="L3394" s="947"/>
      <c r="M3394" s="947"/>
      <c r="N3394" s="947"/>
      <c r="O3394" s="947"/>
      <c r="P3394" s="947"/>
      <c r="Q3394" s="947"/>
      <c r="R3394" s="947"/>
      <c r="S3394" s="947">
        <v>0</v>
      </c>
      <c r="T3394" s="948">
        <v>0</v>
      </c>
      <c r="U3394" s="949">
        <v>0</v>
      </c>
      <c r="V3394" s="947">
        <v>0</v>
      </c>
      <c r="W3394" s="950">
        <v>0</v>
      </c>
      <c r="X3394" s="950">
        <v>0</v>
      </c>
      <c r="Y3394" s="947">
        <f t="shared" si="134"/>
        <v>26.167000000000002</v>
      </c>
      <c r="Z3394" s="951">
        <v>0</v>
      </c>
      <c r="AA3394" s="950">
        <v>0</v>
      </c>
      <c r="AB3394" s="947">
        <v>341.6</v>
      </c>
      <c r="AC3394" s="947">
        <v>0</v>
      </c>
      <c r="AD3394" s="947">
        <v>0</v>
      </c>
      <c r="AE3394" s="947"/>
      <c r="AF3394" s="947">
        <v>355.3</v>
      </c>
      <c r="AG3394" s="947">
        <v>0</v>
      </c>
      <c r="AH3394" s="947"/>
      <c r="AI3394" s="947"/>
      <c r="AJ3394" s="956">
        <v>0</v>
      </c>
    </row>
    <row r="3395" spans="1:272" s="952" customFormat="1" x14ac:dyDescent="0.2">
      <c r="A3395" s="946">
        <v>39911</v>
      </c>
      <c r="B3395" s="950">
        <v>19.760000000000002</v>
      </c>
      <c r="C3395" s="950"/>
      <c r="D3395" s="947">
        <v>6.3380000000000001</v>
      </c>
      <c r="E3395" s="947"/>
      <c r="F3395" s="947">
        <f t="shared" si="135"/>
        <v>26.098000000000003</v>
      </c>
      <c r="G3395" s="947"/>
      <c r="H3395" s="947"/>
      <c r="I3395" s="947"/>
      <c r="J3395" s="947"/>
      <c r="K3395" s="947"/>
      <c r="L3395" s="947"/>
      <c r="M3395" s="947"/>
      <c r="N3395" s="947"/>
      <c r="O3395" s="947"/>
      <c r="P3395" s="947"/>
      <c r="Q3395" s="947"/>
      <c r="R3395" s="947"/>
      <c r="S3395" s="947">
        <v>0</v>
      </c>
      <c r="T3395" s="948">
        <v>0</v>
      </c>
      <c r="U3395" s="949">
        <v>0</v>
      </c>
      <c r="V3395" s="947">
        <v>0</v>
      </c>
      <c r="W3395" s="950">
        <v>0</v>
      </c>
      <c r="X3395" s="950">
        <v>0</v>
      </c>
      <c r="Y3395" s="947">
        <f t="shared" si="134"/>
        <v>26.098000000000003</v>
      </c>
      <c r="Z3395" s="951">
        <v>0</v>
      </c>
      <c r="AA3395" s="950">
        <v>0</v>
      </c>
      <c r="AB3395" s="950">
        <v>341.5</v>
      </c>
      <c r="AC3395" s="950">
        <v>0.01</v>
      </c>
      <c r="AD3395" s="950">
        <v>0</v>
      </c>
      <c r="AE3395" s="950"/>
      <c r="AF3395" s="950">
        <v>355.3</v>
      </c>
      <c r="AG3395" s="950">
        <v>0</v>
      </c>
      <c r="AH3395" s="950"/>
      <c r="AI3395" s="950"/>
      <c r="AJ3395" s="951">
        <v>0</v>
      </c>
      <c r="AK3395" s="957"/>
    </row>
    <row r="3396" spans="1:272" s="952" customFormat="1" x14ac:dyDescent="0.2">
      <c r="A3396" s="946">
        <v>39912</v>
      </c>
      <c r="B3396" s="947">
        <v>16.309999999999999</v>
      </c>
      <c r="C3396" s="947"/>
      <c r="D3396" s="947">
        <v>6.14</v>
      </c>
      <c r="E3396" s="947"/>
      <c r="F3396" s="947">
        <f t="shared" si="135"/>
        <v>22.45</v>
      </c>
      <c r="G3396" s="947"/>
      <c r="H3396" s="947"/>
      <c r="I3396" s="947"/>
      <c r="J3396" s="947"/>
      <c r="K3396" s="947"/>
      <c r="L3396" s="947"/>
      <c r="M3396" s="947"/>
      <c r="N3396" s="947"/>
      <c r="O3396" s="947"/>
      <c r="P3396" s="947"/>
      <c r="Q3396" s="947"/>
      <c r="R3396" s="947"/>
      <c r="S3396" s="947">
        <v>0</v>
      </c>
      <c r="T3396" s="948">
        <v>0</v>
      </c>
      <c r="U3396" s="949">
        <v>0</v>
      </c>
      <c r="V3396" s="947">
        <v>0</v>
      </c>
      <c r="W3396" s="950">
        <v>0</v>
      </c>
      <c r="X3396" s="950">
        <v>0</v>
      </c>
      <c r="Y3396" s="947">
        <f t="shared" si="134"/>
        <v>22.45</v>
      </c>
      <c r="Z3396" s="951">
        <v>0</v>
      </c>
      <c r="AA3396" s="950">
        <v>0</v>
      </c>
      <c r="AB3396" s="950">
        <v>341.5</v>
      </c>
      <c r="AC3396" s="950">
        <v>0.08</v>
      </c>
      <c r="AD3396" s="950">
        <v>0</v>
      </c>
      <c r="AE3396" s="950"/>
      <c r="AF3396" s="947">
        <v>355.3</v>
      </c>
      <c r="AG3396" s="947">
        <v>0</v>
      </c>
      <c r="AH3396" s="947"/>
      <c r="AI3396" s="947"/>
      <c r="AJ3396" s="956">
        <v>0</v>
      </c>
    </row>
    <row r="3397" spans="1:272" s="952" customFormat="1" x14ac:dyDescent="0.2">
      <c r="A3397" s="946">
        <v>39913</v>
      </c>
      <c r="B3397" s="947">
        <v>19.690000000000001</v>
      </c>
      <c r="C3397" s="947"/>
      <c r="D3397" s="950">
        <v>6.4180000000000001</v>
      </c>
      <c r="E3397" s="950"/>
      <c r="F3397" s="947">
        <f t="shared" si="135"/>
        <v>26.108000000000001</v>
      </c>
      <c r="G3397" s="947"/>
      <c r="H3397" s="947"/>
      <c r="I3397" s="947"/>
      <c r="J3397" s="947"/>
      <c r="K3397" s="947"/>
      <c r="L3397" s="947"/>
      <c r="M3397" s="947"/>
      <c r="N3397" s="947"/>
      <c r="O3397" s="947"/>
      <c r="P3397" s="947"/>
      <c r="Q3397" s="947"/>
      <c r="R3397" s="947"/>
      <c r="S3397" s="947">
        <v>0</v>
      </c>
      <c r="T3397" s="948">
        <v>0</v>
      </c>
      <c r="U3397" s="949">
        <v>0</v>
      </c>
      <c r="V3397" s="947">
        <v>0</v>
      </c>
      <c r="W3397" s="950">
        <v>0</v>
      </c>
      <c r="X3397" s="950">
        <v>0</v>
      </c>
      <c r="Y3397" s="947">
        <f t="shared" si="134"/>
        <v>26.108000000000001</v>
      </c>
      <c r="Z3397" s="951">
        <v>0</v>
      </c>
      <c r="AA3397" s="950">
        <v>0</v>
      </c>
      <c r="AB3397" s="950">
        <v>341.5</v>
      </c>
      <c r="AC3397" s="950">
        <v>0</v>
      </c>
      <c r="AD3397" s="950">
        <v>0</v>
      </c>
      <c r="AE3397" s="950"/>
      <c r="AF3397" s="947">
        <v>355.3</v>
      </c>
      <c r="AG3397" s="947">
        <v>0.45</v>
      </c>
      <c r="AH3397" s="947"/>
      <c r="AI3397" s="947"/>
      <c r="AJ3397" s="956">
        <v>0</v>
      </c>
    </row>
    <row r="3398" spans="1:272" s="952" customFormat="1" x14ac:dyDescent="0.2">
      <c r="A3398" s="946">
        <v>39914</v>
      </c>
      <c r="B3398" s="947">
        <v>17.809999999999999</v>
      </c>
      <c r="C3398" s="947"/>
      <c r="D3398" s="947">
        <v>6.3449999999999998</v>
      </c>
      <c r="E3398" s="947"/>
      <c r="F3398" s="947">
        <f t="shared" si="135"/>
        <v>24.154999999999998</v>
      </c>
      <c r="G3398" s="947"/>
      <c r="H3398" s="947"/>
      <c r="I3398" s="947"/>
      <c r="J3398" s="947"/>
      <c r="K3398" s="947"/>
      <c r="L3398" s="947"/>
      <c r="M3398" s="947"/>
      <c r="N3398" s="947"/>
      <c r="O3398" s="947"/>
      <c r="P3398" s="947"/>
      <c r="Q3398" s="947"/>
      <c r="R3398" s="947"/>
      <c r="S3398" s="947">
        <v>0</v>
      </c>
      <c r="T3398" s="948">
        <v>0</v>
      </c>
      <c r="U3398" s="949">
        <v>0</v>
      </c>
      <c r="V3398" s="947">
        <v>0</v>
      </c>
      <c r="W3398" s="950">
        <v>0</v>
      </c>
      <c r="X3398" s="950">
        <v>0</v>
      </c>
      <c r="Y3398" s="947">
        <f t="shared" si="134"/>
        <v>24.154999999999998</v>
      </c>
      <c r="Z3398" s="951">
        <v>0</v>
      </c>
      <c r="AA3398" s="950">
        <v>0</v>
      </c>
      <c r="AB3398" s="950">
        <v>341.5</v>
      </c>
      <c r="AC3398" s="950">
        <v>0</v>
      </c>
      <c r="AD3398" s="950">
        <v>0</v>
      </c>
      <c r="AE3398" s="950"/>
      <c r="AF3398" s="947">
        <v>355</v>
      </c>
      <c r="AG3398" s="947">
        <v>0</v>
      </c>
      <c r="AH3398" s="947"/>
      <c r="AI3398" s="947"/>
      <c r="AJ3398" s="956">
        <v>0</v>
      </c>
    </row>
    <row r="3399" spans="1:272" s="952" customFormat="1" x14ac:dyDescent="0.2">
      <c r="A3399" s="946">
        <v>39915</v>
      </c>
      <c r="B3399" s="947">
        <v>17.28</v>
      </c>
      <c r="C3399" s="947"/>
      <c r="D3399" s="947">
        <v>5.6980000000000004</v>
      </c>
      <c r="E3399" s="947"/>
      <c r="F3399" s="947">
        <f t="shared" si="135"/>
        <v>22.978000000000002</v>
      </c>
      <c r="G3399" s="947"/>
      <c r="H3399" s="947"/>
      <c r="I3399" s="947"/>
      <c r="J3399" s="947"/>
      <c r="K3399" s="947"/>
      <c r="L3399" s="947"/>
      <c r="M3399" s="947"/>
      <c r="N3399" s="947"/>
      <c r="O3399" s="947"/>
      <c r="P3399" s="947"/>
      <c r="Q3399" s="947"/>
      <c r="R3399" s="947"/>
      <c r="S3399" s="947">
        <v>0</v>
      </c>
      <c r="T3399" s="948">
        <v>0</v>
      </c>
      <c r="U3399" s="949">
        <v>0</v>
      </c>
      <c r="V3399" s="947">
        <v>0</v>
      </c>
      <c r="W3399" s="950">
        <v>0</v>
      </c>
      <c r="X3399" s="950">
        <v>0</v>
      </c>
      <c r="Y3399" s="947">
        <f t="shared" si="134"/>
        <v>22.978000000000002</v>
      </c>
      <c r="Z3399" s="951">
        <v>0</v>
      </c>
      <c r="AA3399" s="950">
        <v>0</v>
      </c>
      <c r="AB3399" s="947">
        <v>341.5</v>
      </c>
      <c r="AC3399" s="947">
        <v>0</v>
      </c>
      <c r="AD3399" s="947">
        <v>0</v>
      </c>
      <c r="AE3399" s="947"/>
      <c r="AF3399" s="950">
        <v>355.3</v>
      </c>
      <c r="AG3399" s="950">
        <v>0</v>
      </c>
      <c r="AH3399" s="950"/>
      <c r="AI3399" s="950"/>
      <c r="AJ3399" s="951">
        <v>0</v>
      </c>
    </row>
    <row r="3400" spans="1:272" s="952" customFormat="1" x14ac:dyDescent="0.2">
      <c r="A3400" s="946">
        <v>39916</v>
      </c>
      <c r="B3400" s="947">
        <v>18.350000000000001</v>
      </c>
      <c r="C3400" s="947"/>
      <c r="D3400" s="947">
        <v>6.3049999999999997</v>
      </c>
      <c r="E3400" s="947"/>
      <c r="F3400" s="947">
        <f t="shared" si="135"/>
        <v>24.655000000000001</v>
      </c>
      <c r="G3400" s="947"/>
      <c r="H3400" s="947"/>
      <c r="I3400" s="947"/>
      <c r="J3400" s="947"/>
      <c r="K3400" s="947"/>
      <c r="L3400" s="947"/>
      <c r="M3400" s="947"/>
      <c r="N3400" s="947"/>
      <c r="O3400" s="947"/>
      <c r="P3400" s="947"/>
      <c r="Q3400" s="947"/>
      <c r="R3400" s="947"/>
      <c r="S3400" s="947">
        <v>0</v>
      </c>
      <c r="T3400" s="948">
        <v>0</v>
      </c>
      <c r="U3400" s="949">
        <v>0</v>
      </c>
      <c r="V3400" s="947">
        <v>0</v>
      </c>
      <c r="W3400" s="950">
        <v>0</v>
      </c>
      <c r="X3400" s="950">
        <v>0</v>
      </c>
      <c r="Y3400" s="947">
        <f t="shared" si="134"/>
        <v>24.655000000000001</v>
      </c>
      <c r="Z3400" s="951">
        <v>0</v>
      </c>
      <c r="AA3400" s="950">
        <v>0</v>
      </c>
      <c r="AB3400" s="950">
        <v>341.5</v>
      </c>
      <c r="AC3400" s="950">
        <v>0.03</v>
      </c>
      <c r="AD3400" s="950">
        <v>0</v>
      </c>
      <c r="AE3400" s="950"/>
      <c r="AF3400" s="947">
        <v>355.3</v>
      </c>
      <c r="AG3400" s="947">
        <v>0.05</v>
      </c>
      <c r="AH3400" s="947"/>
      <c r="AI3400" s="947"/>
      <c r="AJ3400" s="956">
        <v>0</v>
      </c>
    </row>
    <row r="3401" spans="1:272" s="952" customFormat="1" x14ac:dyDescent="0.2">
      <c r="A3401" s="946">
        <v>39917</v>
      </c>
      <c r="B3401" s="947">
        <v>19.850000000000001</v>
      </c>
      <c r="C3401" s="947"/>
      <c r="D3401" s="947">
        <v>6.3929999999999998</v>
      </c>
      <c r="E3401" s="947"/>
      <c r="F3401" s="947">
        <f t="shared" si="135"/>
        <v>26.243000000000002</v>
      </c>
      <c r="G3401" s="947"/>
      <c r="H3401" s="947"/>
      <c r="I3401" s="947"/>
      <c r="J3401" s="947"/>
      <c r="K3401" s="947"/>
      <c r="L3401" s="947"/>
      <c r="M3401" s="947"/>
      <c r="N3401" s="947"/>
      <c r="O3401" s="947"/>
      <c r="P3401" s="947"/>
      <c r="Q3401" s="947"/>
      <c r="R3401" s="947"/>
      <c r="S3401" s="947">
        <v>0</v>
      </c>
      <c r="T3401" s="948">
        <v>0</v>
      </c>
      <c r="U3401" s="949">
        <v>0</v>
      </c>
      <c r="V3401" s="947">
        <v>0</v>
      </c>
      <c r="W3401" s="950">
        <v>0</v>
      </c>
      <c r="X3401" s="950">
        <v>0</v>
      </c>
      <c r="Y3401" s="947">
        <f t="shared" si="134"/>
        <v>26.243000000000002</v>
      </c>
      <c r="Z3401" s="951">
        <v>0</v>
      </c>
      <c r="AA3401" s="950">
        <v>0</v>
      </c>
      <c r="AB3401" s="947">
        <v>341.5</v>
      </c>
      <c r="AC3401" s="947">
        <v>0.31</v>
      </c>
      <c r="AD3401" s="947">
        <v>0</v>
      </c>
      <c r="AE3401" s="947"/>
      <c r="AF3401" s="947">
        <v>355.2</v>
      </c>
      <c r="AG3401" s="947">
        <v>0.45</v>
      </c>
      <c r="AH3401" s="947"/>
      <c r="AI3401" s="947"/>
      <c r="AJ3401" s="956">
        <v>0</v>
      </c>
    </row>
    <row r="3402" spans="1:272" s="952" customFormat="1" x14ac:dyDescent="0.2">
      <c r="A3402" s="946">
        <v>39918</v>
      </c>
      <c r="B3402" s="947">
        <v>18.87</v>
      </c>
      <c r="C3402" s="947"/>
      <c r="D3402" s="947">
        <v>6.3579999999999997</v>
      </c>
      <c r="E3402" s="947"/>
      <c r="F3402" s="947">
        <f t="shared" si="135"/>
        <v>25.228000000000002</v>
      </c>
      <c r="G3402" s="947"/>
      <c r="H3402" s="947"/>
      <c r="I3402" s="947"/>
      <c r="J3402" s="947"/>
      <c r="K3402" s="947"/>
      <c r="L3402" s="947"/>
      <c r="M3402" s="947"/>
      <c r="N3402" s="947"/>
      <c r="O3402" s="947"/>
      <c r="P3402" s="947"/>
      <c r="Q3402" s="947"/>
      <c r="R3402" s="947"/>
      <c r="S3402" s="947">
        <v>0</v>
      </c>
      <c r="T3402" s="948">
        <v>0</v>
      </c>
      <c r="U3402" s="949">
        <v>0</v>
      </c>
      <c r="V3402" s="947">
        <v>0</v>
      </c>
      <c r="W3402" s="950">
        <v>0</v>
      </c>
      <c r="X3402" s="950">
        <v>0</v>
      </c>
      <c r="Y3402" s="947">
        <f t="shared" si="134"/>
        <v>25.228000000000002</v>
      </c>
      <c r="Z3402" s="951">
        <v>0</v>
      </c>
      <c r="AA3402" s="950">
        <v>0</v>
      </c>
      <c r="AB3402" s="947">
        <v>341.5</v>
      </c>
      <c r="AC3402" s="947">
        <v>0.02</v>
      </c>
      <c r="AD3402" s="947">
        <v>0</v>
      </c>
      <c r="AE3402" s="947"/>
      <c r="AF3402" s="947">
        <v>355.2</v>
      </c>
      <c r="AG3402" s="947">
        <v>0</v>
      </c>
      <c r="AH3402" s="947"/>
      <c r="AI3402" s="947"/>
      <c r="AJ3402" s="956">
        <v>0</v>
      </c>
    </row>
    <row r="3403" spans="1:272" s="952" customFormat="1" x14ac:dyDescent="0.2">
      <c r="A3403" s="946">
        <v>39919</v>
      </c>
      <c r="B3403" s="947">
        <v>19.77</v>
      </c>
      <c r="C3403" s="947"/>
      <c r="D3403" s="947">
        <v>6.3890000000000002</v>
      </c>
      <c r="E3403" s="947"/>
      <c r="F3403" s="947">
        <f t="shared" si="135"/>
        <v>26.158999999999999</v>
      </c>
      <c r="G3403" s="947"/>
      <c r="H3403" s="947"/>
      <c r="I3403" s="947"/>
      <c r="J3403" s="947"/>
      <c r="K3403" s="947"/>
      <c r="L3403" s="947"/>
      <c r="M3403" s="947"/>
      <c r="N3403" s="947"/>
      <c r="O3403" s="947"/>
      <c r="P3403" s="947"/>
      <c r="Q3403" s="947"/>
      <c r="R3403" s="947"/>
      <c r="S3403" s="947">
        <v>0</v>
      </c>
      <c r="T3403" s="948">
        <v>0</v>
      </c>
      <c r="U3403" s="949">
        <v>0</v>
      </c>
      <c r="V3403" s="947">
        <v>0</v>
      </c>
      <c r="W3403" s="950">
        <v>0</v>
      </c>
      <c r="X3403" s="950">
        <v>0</v>
      </c>
      <c r="Y3403" s="947">
        <f t="shared" si="134"/>
        <v>26.158999999999999</v>
      </c>
      <c r="Z3403" s="951">
        <v>0</v>
      </c>
      <c r="AA3403" s="950">
        <v>0</v>
      </c>
      <c r="AB3403" s="947">
        <v>341.5</v>
      </c>
      <c r="AC3403" s="947">
        <v>0</v>
      </c>
      <c r="AD3403" s="947">
        <v>0</v>
      </c>
      <c r="AE3403" s="947"/>
      <c r="AF3403" s="950">
        <v>355.2</v>
      </c>
      <c r="AG3403" s="950">
        <v>0</v>
      </c>
      <c r="AH3403" s="950"/>
      <c r="AI3403" s="950"/>
      <c r="AJ3403" s="956">
        <v>0</v>
      </c>
    </row>
    <row r="3404" spans="1:272" s="952" customFormat="1" x14ac:dyDescent="0.2">
      <c r="A3404" s="946">
        <v>39920</v>
      </c>
      <c r="B3404" s="947">
        <v>19.690000000000001</v>
      </c>
      <c r="C3404" s="947"/>
      <c r="D3404" s="947">
        <v>6.0330000000000004</v>
      </c>
      <c r="E3404" s="947"/>
      <c r="F3404" s="947">
        <f t="shared" si="135"/>
        <v>25.723000000000003</v>
      </c>
      <c r="G3404" s="947"/>
      <c r="H3404" s="947"/>
      <c r="I3404" s="947"/>
      <c r="J3404" s="947"/>
      <c r="K3404" s="947"/>
      <c r="L3404" s="947"/>
      <c r="M3404" s="947"/>
      <c r="N3404" s="947"/>
      <c r="O3404" s="947"/>
      <c r="P3404" s="947"/>
      <c r="Q3404" s="947"/>
      <c r="R3404" s="947"/>
      <c r="S3404" s="947">
        <v>0</v>
      </c>
      <c r="T3404" s="948">
        <v>0</v>
      </c>
      <c r="U3404" s="949">
        <v>0</v>
      </c>
      <c r="V3404" s="947">
        <v>0</v>
      </c>
      <c r="W3404" s="950">
        <v>0</v>
      </c>
      <c r="X3404" s="950">
        <v>0</v>
      </c>
      <c r="Y3404" s="947">
        <f t="shared" si="134"/>
        <v>25.723000000000003</v>
      </c>
      <c r="Z3404" s="951">
        <v>0</v>
      </c>
      <c r="AA3404" s="950">
        <v>0</v>
      </c>
      <c r="AB3404" s="947">
        <v>341.4</v>
      </c>
      <c r="AC3404" s="947">
        <v>0</v>
      </c>
      <c r="AD3404" s="947">
        <v>0</v>
      </c>
      <c r="AE3404" s="947"/>
      <c r="AF3404" s="947">
        <v>355.1</v>
      </c>
      <c r="AG3404" s="947">
        <v>0</v>
      </c>
      <c r="AH3404" s="947"/>
      <c r="AI3404" s="947"/>
      <c r="AJ3404" s="956">
        <v>0</v>
      </c>
    </row>
    <row r="3405" spans="1:272" s="952" customFormat="1" x14ac:dyDescent="0.2">
      <c r="A3405" s="946">
        <v>39921</v>
      </c>
      <c r="B3405" s="947">
        <v>19.850000000000001</v>
      </c>
      <c r="C3405" s="947"/>
      <c r="D3405" s="947">
        <v>6.274</v>
      </c>
      <c r="E3405" s="947"/>
      <c r="F3405" s="947">
        <f t="shared" si="135"/>
        <v>26.124000000000002</v>
      </c>
      <c r="G3405" s="947"/>
      <c r="H3405" s="947"/>
      <c r="I3405" s="947"/>
      <c r="J3405" s="947"/>
      <c r="K3405" s="947"/>
      <c r="L3405" s="947"/>
      <c r="M3405" s="947"/>
      <c r="N3405" s="947"/>
      <c r="O3405" s="947"/>
      <c r="P3405" s="947"/>
      <c r="Q3405" s="947"/>
      <c r="R3405" s="947"/>
      <c r="S3405" s="947">
        <v>0</v>
      </c>
      <c r="T3405" s="948">
        <v>0</v>
      </c>
      <c r="U3405" s="949">
        <v>0</v>
      </c>
      <c r="V3405" s="947">
        <v>0</v>
      </c>
      <c r="W3405" s="950">
        <v>0</v>
      </c>
      <c r="X3405" s="950">
        <v>0</v>
      </c>
      <c r="Y3405" s="947">
        <f t="shared" si="134"/>
        <v>26.124000000000002</v>
      </c>
      <c r="Z3405" s="951">
        <v>0</v>
      </c>
      <c r="AA3405" s="950">
        <v>0</v>
      </c>
      <c r="AB3405" s="947">
        <v>341.4</v>
      </c>
      <c r="AC3405" s="947">
        <v>0</v>
      </c>
      <c r="AD3405" s="947">
        <v>0</v>
      </c>
      <c r="AE3405" s="947"/>
      <c r="AF3405" s="947">
        <v>355.1</v>
      </c>
      <c r="AG3405" s="947">
        <v>0</v>
      </c>
      <c r="AH3405" s="947"/>
      <c r="AI3405" s="947"/>
      <c r="AJ3405" s="956">
        <v>0</v>
      </c>
    </row>
    <row r="3406" spans="1:272" s="952" customFormat="1" x14ac:dyDescent="0.2">
      <c r="A3406" s="946">
        <v>39922</v>
      </c>
      <c r="B3406" s="947">
        <v>19.54</v>
      </c>
      <c r="C3406" s="947"/>
      <c r="D3406" s="947">
        <v>6.64</v>
      </c>
      <c r="E3406" s="947"/>
      <c r="F3406" s="947">
        <f t="shared" si="135"/>
        <v>26.18</v>
      </c>
      <c r="G3406" s="947"/>
      <c r="H3406" s="947"/>
      <c r="I3406" s="947"/>
      <c r="J3406" s="947"/>
      <c r="K3406" s="947"/>
      <c r="L3406" s="947"/>
      <c r="M3406" s="947"/>
      <c r="N3406" s="947"/>
      <c r="O3406" s="947"/>
      <c r="P3406" s="947"/>
      <c r="Q3406" s="947"/>
      <c r="R3406" s="947"/>
      <c r="S3406" s="947">
        <v>0</v>
      </c>
      <c r="T3406" s="948">
        <v>0</v>
      </c>
      <c r="U3406" s="949">
        <v>0</v>
      </c>
      <c r="V3406" s="947">
        <v>0</v>
      </c>
      <c r="W3406" s="950">
        <v>0</v>
      </c>
      <c r="X3406" s="950">
        <v>0</v>
      </c>
      <c r="Y3406" s="947">
        <f t="shared" si="134"/>
        <v>26.18</v>
      </c>
      <c r="Z3406" s="951">
        <v>0</v>
      </c>
      <c r="AA3406" s="950">
        <v>0</v>
      </c>
      <c r="AB3406" s="947">
        <v>341.4</v>
      </c>
      <c r="AC3406" s="947">
        <v>0</v>
      </c>
      <c r="AD3406" s="947">
        <v>0</v>
      </c>
      <c r="AE3406" s="947"/>
      <c r="AF3406" s="950">
        <v>355.1</v>
      </c>
      <c r="AG3406" s="950">
        <v>0</v>
      </c>
      <c r="AH3406" s="950"/>
      <c r="AI3406" s="950"/>
      <c r="AJ3406" s="956">
        <v>0</v>
      </c>
    </row>
    <row r="3407" spans="1:272" s="952" customFormat="1" x14ac:dyDescent="0.2">
      <c r="A3407" s="946">
        <v>39923</v>
      </c>
      <c r="B3407" s="947">
        <v>20.149999999999999</v>
      </c>
      <c r="C3407" s="947"/>
      <c r="D3407" s="947">
        <v>6.2279999999999998</v>
      </c>
      <c r="E3407" s="947"/>
      <c r="F3407" s="947">
        <f t="shared" si="135"/>
        <v>26.378</v>
      </c>
      <c r="G3407" s="947"/>
      <c r="H3407" s="947"/>
      <c r="I3407" s="947"/>
      <c r="J3407" s="947"/>
      <c r="K3407" s="947"/>
      <c r="L3407" s="947"/>
      <c r="M3407" s="947"/>
      <c r="N3407" s="947"/>
      <c r="O3407" s="947"/>
      <c r="P3407" s="947"/>
      <c r="Q3407" s="947"/>
      <c r="R3407" s="947"/>
      <c r="S3407" s="947">
        <v>0</v>
      </c>
      <c r="T3407" s="948">
        <v>0</v>
      </c>
      <c r="U3407" s="949">
        <v>0</v>
      </c>
      <c r="V3407" s="947">
        <v>0</v>
      </c>
      <c r="W3407" s="950">
        <v>0</v>
      </c>
      <c r="X3407" s="957">
        <v>0</v>
      </c>
      <c r="Y3407" s="947">
        <f t="shared" si="134"/>
        <v>26.378</v>
      </c>
      <c r="Z3407" s="951">
        <v>0</v>
      </c>
      <c r="AA3407" s="950">
        <v>0</v>
      </c>
      <c r="AB3407" s="947">
        <v>341.5</v>
      </c>
      <c r="AC3407" s="947">
        <v>0.32</v>
      </c>
      <c r="AD3407" s="947">
        <v>0</v>
      </c>
      <c r="AE3407" s="947"/>
      <c r="AF3407" s="950">
        <v>355.4</v>
      </c>
      <c r="AG3407" s="950">
        <v>0.4</v>
      </c>
      <c r="AH3407" s="950"/>
      <c r="AI3407" s="950"/>
      <c r="AJ3407" s="956">
        <v>0</v>
      </c>
    </row>
    <row r="3408" spans="1:272" s="952" customFormat="1" x14ac:dyDescent="0.2">
      <c r="A3408" s="946">
        <v>39924</v>
      </c>
      <c r="B3408" s="950">
        <v>20.38</v>
      </c>
      <c r="C3408" s="950"/>
      <c r="D3408" s="947">
        <v>6.4130000000000003</v>
      </c>
      <c r="E3408" s="947"/>
      <c r="F3408" s="947">
        <f t="shared" si="135"/>
        <v>26.792999999999999</v>
      </c>
      <c r="G3408" s="947"/>
      <c r="H3408" s="947"/>
      <c r="I3408" s="947"/>
      <c r="J3408" s="947"/>
      <c r="K3408" s="947"/>
      <c r="L3408" s="947"/>
      <c r="M3408" s="947"/>
      <c r="N3408" s="947"/>
      <c r="O3408" s="947"/>
      <c r="P3408" s="947"/>
      <c r="Q3408" s="947"/>
      <c r="R3408" s="947"/>
      <c r="S3408" s="947">
        <v>0</v>
      </c>
      <c r="T3408" s="948">
        <v>0</v>
      </c>
      <c r="U3408" s="949">
        <v>0</v>
      </c>
      <c r="V3408" s="947">
        <v>0</v>
      </c>
      <c r="W3408" s="950">
        <v>0</v>
      </c>
      <c r="X3408" s="950">
        <v>0</v>
      </c>
      <c r="Y3408" s="947">
        <f t="shared" si="134"/>
        <v>26.792999999999999</v>
      </c>
      <c r="Z3408" s="951">
        <v>0</v>
      </c>
      <c r="AA3408" s="950">
        <v>0</v>
      </c>
      <c r="AB3408" s="947">
        <v>341.5</v>
      </c>
      <c r="AC3408" s="947">
        <v>0</v>
      </c>
      <c r="AD3408" s="947">
        <v>0</v>
      </c>
      <c r="AE3408" s="947"/>
      <c r="AF3408" s="947">
        <v>355.4</v>
      </c>
      <c r="AG3408" s="947">
        <v>0</v>
      </c>
      <c r="AH3408" s="947"/>
      <c r="AI3408" s="947"/>
      <c r="AJ3408" s="956">
        <v>0</v>
      </c>
    </row>
    <row r="3409" spans="1:272" s="952" customFormat="1" x14ac:dyDescent="0.2">
      <c r="A3409" s="946">
        <v>39925</v>
      </c>
      <c r="B3409" s="947">
        <v>19.97</v>
      </c>
      <c r="C3409" s="947"/>
      <c r="D3409" s="947">
        <v>6.4050000000000002</v>
      </c>
      <c r="E3409" s="947"/>
      <c r="F3409" s="947">
        <f t="shared" si="135"/>
        <v>26.375</v>
      </c>
      <c r="G3409" s="947"/>
      <c r="H3409" s="947"/>
      <c r="I3409" s="947"/>
      <c r="J3409" s="947"/>
      <c r="K3409" s="947"/>
      <c r="L3409" s="947"/>
      <c r="M3409" s="947"/>
      <c r="N3409" s="947"/>
      <c r="O3409" s="947"/>
      <c r="P3409" s="947"/>
      <c r="Q3409" s="947"/>
      <c r="R3409" s="947"/>
      <c r="S3409" s="947">
        <v>0</v>
      </c>
      <c r="T3409" s="948">
        <v>0</v>
      </c>
      <c r="U3409" s="949">
        <v>0</v>
      </c>
      <c r="V3409" s="947">
        <v>0</v>
      </c>
      <c r="W3409" s="950">
        <v>0</v>
      </c>
      <c r="X3409" s="950">
        <v>0</v>
      </c>
      <c r="Y3409" s="947">
        <f t="shared" si="134"/>
        <v>26.375</v>
      </c>
      <c r="Z3409" s="951">
        <v>0</v>
      </c>
      <c r="AA3409" s="950">
        <v>0</v>
      </c>
      <c r="AB3409" s="947">
        <v>341.4</v>
      </c>
      <c r="AC3409" s="947">
        <v>0</v>
      </c>
      <c r="AD3409" s="947">
        <v>0</v>
      </c>
      <c r="AE3409" s="947"/>
      <c r="AF3409" s="947">
        <v>355.3</v>
      </c>
      <c r="AG3409" s="947">
        <v>0</v>
      </c>
      <c r="AH3409" s="947"/>
      <c r="AI3409" s="947"/>
      <c r="AJ3409" s="956">
        <v>0</v>
      </c>
    </row>
    <row r="3410" spans="1:272" s="952" customFormat="1" x14ac:dyDescent="0.2">
      <c r="A3410" s="946">
        <v>39926</v>
      </c>
      <c r="B3410" s="947">
        <v>19.899999999999999</v>
      </c>
      <c r="C3410" s="947"/>
      <c r="D3410" s="947">
        <v>6.0529999999999999</v>
      </c>
      <c r="E3410" s="947"/>
      <c r="F3410" s="947">
        <f t="shared" si="135"/>
        <v>25.952999999999999</v>
      </c>
      <c r="G3410" s="947"/>
      <c r="H3410" s="947"/>
      <c r="I3410" s="947"/>
      <c r="J3410" s="947"/>
      <c r="K3410" s="947"/>
      <c r="L3410" s="947"/>
      <c r="M3410" s="947"/>
      <c r="N3410" s="947"/>
      <c r="O3410" s="947"/>
      <c r="P3410" s="947"/>
      <c r="Q3410" s="947"/>
      <c r="R3410" s="947"/>
      <c r="S3410" s="947">
        <v>0</v>
      </c>
      <c r="T3410" s="948">
        <v>0</v>
      </c>
      <c r="U3410" s="949">
        <v>0</v>
      </c>
      <c r="V3410" s="947">
        <v>0</v>
      </c>
      <c r="W3410" s="950">
        <v>0</v>
      </c>
      <c r="X3410" s="950">
        <v>0</v>
      </c>
      <c r="Y3410" s="947">
        <f t="shared" si="134"/>
        <v>25.952999999999999</v>
      </c>
      <c r="Z3410" s="951">
        <v>0</v>
      </c>
      <c r="AA3410" s="950">
        <v>0</v>
      </c>
      <c r="AB3410" s="950">
        <v>341.4</v>
      </c>
      <c r="AC3410" s="950">
        <v>0</v>
      </c>
      <c r="AD3410" s="950">
        <v>0</v>
      </c>
      <c r="AE3410" s="950"/>
      <c r="AF3410" s="947">
        <v>355.2</v>
      </c>
      <c r="AG3410" s="947">
        <v>0</v>
      </c>
      <c r="AH3410" s="947"/>
      <c r="AI3410" s="947"/>
      <c r="AJ3410" s="956">
        <v>0</v>
      </c>
    </row>
    <row r="3411" spans="1:272" s="952" customFormat="1" x14ac:dyDescent="0.2">
      <c r="A3411" s="946">
        <v>39927</v>
      </c>
      <c r="B3411" s="950">
        <v>22.05</v>
      </c>
      <c r="C3411" s="950"/>
      <c r="D3411" s="950">
        <v>6.35</v>
      </c>
      <c r="E3411" s="950"/>
      <c r="F3411" s="950">
        <f t="shared" si="135"/>
        <v>28.4</v>
      </c>
      <c r="G3411" s="950"/>
      <c r="H3411" s="950"/>
      <c r="I3411" s="950"/>
      <c r="J3411" s="950"/>
      <c r="K3411" s="950"/>
      <c r="L3411" s="950"/>
      <c r="M3411" s="950"/>
      <c r="N3411" s="950"/>
      <c r="O3411" s="950"/>
      <c r="P3411" s="950"/>
      <c r="Q3411" s="950"/>
      <c r="R3411" s="950"/>
      <c r="S3411" s="950">
        <v>0</v>
      </c>
      <c r="T3411" s="958">
        <v>0</v>
      </c>
      <c r="U3411" s="959">
        <v>0</v>
      </c>
      <c r="V3411" s="950">
        <v>0</v>
      </c>
      <c r="W3411" s="950">
        <v>0</v>
      </c>
      <c r="X3411" s="950">
        <v>0</v>
      </c>
      <c r="Y3411" s="947">
        <f t="shared" si="134"/>
        <v>28.4</v>
      </c>
      <c r="Z3411" s="951">
        <v>0</v>
      </c>
      <c r="AA3411" s="950">
        <v>0</v>
      </c>
      <c r="AB3411" s="950">
        <v>341.4</v>
      </c>
      <c r="AC3411" s="950">
        <v>0</v>
      </c>
      <c r="AD3411" s="950">
        <v>0</v>
      </c>
      <c r="AE3411" s="950"/>
      <c r="AF3411" s="950">
        <v>355.2</v>
      </c>
      <c r="AG3411" s="947">
        <v>0</v>
      </c>
      <c r="AH3411" s="947"/>
      <c r="AI3411" s="947"/>
      <c r="AJ3411" s="956">
        <v>0</v>
      </c>
      <c r="AL3411" s="955"/>
      <c r="AM3411" s="955"/>
    </row>
    <row r="3412" spans="1:272" s="952" customFormat="1" x14ac:dyDescent="0.2">
      <c r="A3412" s="946">
        <v>39928</v>
      </c>
      <c r="B3412" s="950">
        <v>20.86</v>
      </c>
      <c r="C3412" s="950"/>
      <c r="D3412" s="950">
        <v>9.56</v>
      </c>
      <c r="E3412" s="950"/>
      <c r="F3412" s="950">
        <f t="shared" si="135"/>
        <v>30.42</v>
      </c>
      <c r="G3412" s="950"/>
      <c r="H3412" s="950"/>
      <c r="I3412" s="950"/>
      <c r="J3412" s="950"/>
      <c r="K3412" s="950"/>
      <c r="L3412" s="950"/>
      <c r="M3412" s="950"/>
      <c r="N3412" s="950"/>
      <c r="O3412" s="950"/>
      <c r="P3412" s="950"/>
      <c r="Q3412" s="950"/>
      <c r="R3412" s="950"/>
      <c r="S3412" s="950">
        <v>0</v>
      </c>
      <c r="T3412" s="958">
        <v>0</v>
      </c>
      <c r="U3412" s="959">
        <v>0</v>
      </c>
      <c r="V3412" s="950">
        <v>0</v>
      </c>
      <c r="W3412" s="950">
        <v>0</v>
      </c>
      <c r="X3412" s="950">
        <v>0</v>
      </c>
      <c r="Y3412" s="947">
        <f t="shared" si="134"/>
        <v>30.42</v>
      </c>
      <c r="Z3412" s="951">
        <v>0</v>
      </c>
      <c r="AA3412" s="950">
        <v>0</v>
      </c>
      <c r="AB3412" s="950">
        <v>341.4</v>
      </c>
      <c r="AC3412" s="950">
        <v>0</v>
      </c>
      <c r="AD3412" s="950">
        <v>0</v>
      </c>
      <c r="AE3412" s="950"/>
      <c r="AF3412" s="947">
        <v>355.2</v>
      </c>
      <c r="AG3412" s="947">
        <v>0</v>
      </c>
      <c r="AH3412" s="947"/>
      <c r="AI3412" s="947"/>
      <c r="AJ3412" s="956">
        <v>0</v>
      </c>
    </row>
    <row r="3413" spans="1:272" s="952" customFormat="1" x14ac:dyDescent="0.2">
      <c r="A3413" s="946">
        <v>39929</v>
      </c>
      <c r="B3413" s="950">
        <v>20.78</v>
      </c>
      <c r="C3413" s="950"/>
      <c r="D3413" s="950">
        <v>9.1999999999999993</v>
      </c>
      <c r="E3413" s="950"/>
      <c r="F3413" s="950">
        <f t="shared" si="135"/>
        <v>29.98</v>
      </c>
      <c r="G3413" s="950"/>
      <c r="H3413" s="950"/>
      <c r="I3413" s="950"/>
      <c r="J3413" s="950"/>
      <c r="K3413" s="950"/>
      <c r="L3413" s="950"/>
      <c r="M3413" s="950"/>
      <c r="N3413" s="950"/>
      <c r="O3413" s="950"/>
      <c r="P3413" s="950"/>
      <c r="Q3413" s="950"/>
      <c r="R3413" s="950"/>
      <c r="S3413" s="950">
        <v>0</v>
      </c>
      <c r="T3413" s="958">
        <v>0</v>
      </c>
      <c r="U3413" s="959">
        <v>0</v>
      </c>
      <c r="V3413" s="950">
        <v>0</v>
      </c>
      <c r="W3413" s="950">
        <v>0</v>
      </c>
      <c r="X3413" s="950">
        <v>0</v>
      </c>
      <c r="Y3413" s="947">
        <f t="shared" si="134"/>
        <v>29.98</v>
      </c>
      <c r="Z3413" s="951">
        <v>0</v>
      </c>
      <c r="AA3413" s="950">
        <v>0</v>
      </c>
      <c r="AB3413" s="950">
        <v>341.4</v>
      </c>
      <c r="AC3413" s="950">
        <v>0</v>
      </c>
      <c r="AD3413" s="950">
        <v>0</v>
      </c>
      <c r="AE3413" s="950"/>
      <c r="AF3413" s="947">
        <v>355.2</v>
      </c>
      <c r="AG3413" s="947">
        <v>0</v>
      </c>
      <c r="AH3413" s="947"/>
      <c r="AI3413" s="947"/>
      <c r="AJ3413" s="956">
        <v>0</v>
      </c>
    </row>
    <row r="3414" spans="1:272" s="952" customFormat="1" x14ac:dyDescent="0.2">
      <c r="A3414" s="946">
        <v>39930</v>
      </c>
      <c r="B3414" s="950">
        <v>24.02</v>
      </c>
      <c r="C3414" s="950"/>
      <c r="D3414" s="950">
        <v>5.4409999999999998</v>
      </c>
      <c r="E3414" s="950"/>
      <c r="F3414" s="950">
        <f t="shared" si="135"/>
        <v>29.460999999999999</v>
      </c>
      <c r="G3414" s="950"/>
      <c r="H3414" s="950"/>
      <c r="I3414" s="950"/>
      <c r="J3414" s="950"/>
      <c r="K3414" s="950"/>
      <c r="L3414" s="950"/>
      <c r="M3414" s="950"/>
      <c r="N3414" s="950"/>
      <c r="O3414" s="950"/>
      <c r="P3414" s="950"/>
      <c r="Q3414" s="950"/>
      <c r="R3414" s="950"/>
      <c r="S3414" s="950">
        <v>0</v>
      </c>
      <c r="T3414" s="958">
        <v>0</v>
      </c>
      <c r="U3414" s="959">
        <v>0</v>
      </c>
      <c r="V3414" s="950">
        <v>0</v>
      </c>
      <c r="W3414" s="950">
        <v>0</v>
      </c>
      <c r="X3414" s="950">
        <v>0</v>
      </c>
      <c r="Y3414" s="947">
        <f t="shared" si="134"/>
        <v>29.460999999999999</v>
      </c>
      <c r="Z3414" s="951">
        <v>0</v>
      </c>
      <c r="AA3414" s="950">
        <v>0</v>
      </c>
      <c r="AB3414" s="950">
        <v>341.3</v>
      </c>
      <c r="AC3414" s="950">
        <v>0</v>
      </c>
      <c r="AD3414" s="950">
        <v>0</v>
      </c>
      <c r="AE3414" s="950"/>
      <c r="AF3414" s="947">
        <v>355.2</v>
      </c>
      <c r="AG3414" s="947">
        <v>0</v>
      </c>
      <c r="AH3414" s="947"/>
      <c r="AI3414" s="947"/>
      <c r="AJ3414" s="956">
        <v>0</v>
      </c>
    </row>
    <row r="3415" spans="1:272" s="952" customFormat="1" x14ac:dyDescent="0.2">
      <c r="A3415" s="946">
        <v>39931</v>
      </c>
      <c r="B3415" s="950">
        <v>23.37</v>
      </c>
      <c r="C3415" s="950"/>
      <c r="D3415" s="950">
        <v>6.2169999999999996</v>
      </c>
      <c r="E3415" s="950"/>
      <c r="F3415" s="950">
        <f t="shared" si="135"/>
        <v>29.587</v>
      </c>
      <c r="G3415" s="950"/>
      <c r="H3415" s="950"/>
      <c r="I3415" s="950"/>
      <c r="J3415" s="950"/>
      <c r="K3415" s="950"/>
      <c r="L3415" s="950"/>
      <c r="M3415" s="950"/>
      <c r="N3415" s="950"/>
      <c r="O3415" s="950"/>
      <c r="P3415" s="950"/>
      <c r="Q3415" s="950"/>
      <c r="R3415" s="950"/>
      <c r="S3415" s="950">
        <v>0</v>
      </c>
      <c r="T3415" s="958">
        <v>0</v>
      </c>
      <c r="U3415" s="959">
        <v>0</v>
      </c>
      <c r="V3415" s="950">
        <v>0</v>
      </c>
      <c r="W3415" s="950">
        <v>0</v>
      </c>
      <c r="X3415" s="950">
        <v>0</v>
      </c>
      <c r="Y3415" s="947">
        <f t="shared" si="134"/>
        <v>29.587</v>
      </c>
      <c r="Z3415" s="951">
        <v>0</v>
      </c>
      <c r="AA3415" s="950">
        <v>0</v>
      </c>
      <c r="AB3415" s="950">
        <v>341.3</v>
      </c>
      <c r="AC3415" s="950">
        <v>0</v>
      </c>
      <c r="AD3415" s="950">
        <v>0</v>
      </c>
      <c r="AE3415" s="950"/>
      <c r="AF3415" s="947">
        <v>355.2</v>
      </c>
      <c r="AG3415" s="947">
        <v>0</v>
      </c>
      <c r="AH3415" s="947"/>
      <c r="AI3415" s="947"/>
      <c r="AJ3415" s="956">
        <v>0</v>
      </c>
    </row>
    <row r="3416" spans="1:272" s="952" customFormat="1" x14ac:dyDescent="0.2">
      <c r="A3416" s="946">
        <v>39932</v>
      </c>
      <c r="B3416" s="947">
        <v>24.89</v>
      </c>
      <c r="C3416" s="947"/>
      <c r="D3416" s="947">
        <v>6.3449999999999998</v>
      </c>
      <c r="E3416" s="947"/>
      <c r="F3416" s="947">
        <f t="shared" si="135"/>
        <v>31.234999999999999</v>
      </c>
      <c r="G3416" s="947"/>
      <c r="H3416" s="947"/>
      <c r="I3416" s="947"/>
      <c r="J3416" s="947"/>
      <c r="K3416" s="947"/>
      <c r="L3416" s="947"/>
      <c r="M3416" s="947"/>
      <c r="N3416" s="947"/>
      <c r="O3416" s="947"/>
      <c r="P3416" s="947"/>
      <c r="Q3416" s="947"/>
      <c r="R3416" s="947"/>
      <c r="S3416" s="947">
        <v>0</v>
      </c>
      <c r="T3416" s="948">
        <v>0</v>
      </c>
      <c r="U3416" s="949">
        <v>0</v>
      </c>
      <c r="V3416" s="947">
        <v>0</v>
      </c>
      <c r="W3416" s="950">
        <v>0</v>
      </c>
      <c r="X3416" s="950">
        <v>0</v>
      </c>
      <c r="Y3416" s="947">
        <f t="shared" si="134"/>
        <v>31.234999999999999</v>
      </c>
      <c r="Z3416" s="951">
        <v>0</v>
      </c>
      <c r="AA3416" s="950">
        <v>0</v>
      </c>
      <c r="AB3416" s="950">
        <v>341.2</v>
      </c>
      <c r="AC3416" s="950">
        <v>0</v>
      </c>
      <c r="AD3416" s="950">
        <v>0</v>
      </c>
      <c r="AE3416" s="950"/>
      <c r="AF3416" s="947">
        <v>355.2</v>
      </c>
      <c r="AG3416" s="947">
        <v>0</v>
      </c>
      <c r="AH3416" s="947"/>
      <c r="AI3416" s="947"/>
      <c r="AJ3416" s="956">
        <v>0</v>
      </c>
    </row>
    <row r="3417" spans="1:272" s="952" customFormat="1" x14ac:dyDescent="0.2">
      <c r="A3417" s="946">
        <v>39933</v>
      </c>
      <c r="B3417" s="947">
        <v>23.19</v>
      </c>
      <c r="C3417" s="947"/>
      <c r="D3417" s="947">
        <v>6.556</v>
      </c>
      <c r="E3417" s="947"/>
      <c r="F3417" s="947">
        <f t="shared" si="135"/>
        <v>29.746000000000002</v>
      </c>
      <c r="G3417" s="947"/>
      <c r="H3417" s="947"/>
      <c r="I3417" s="947"/>
      <c r="J3417" s="947"/>
      <c r="K3417" s="947"/>
      <c r="L3417" s="947"/>
      <c r="M3417" s="947"/>
      <c r="N3417" s="947"/>
      <c r="O3417" s="947"/>
      <c r="P3417" s="947"/>
      <c r="Q3417" s="947"/>
      <c r="R3417" s="947"/>
      <c r="S3417" s="947">
        <v>0</v>
      </c>
      <c r="T3417" s="948">
        <v>0</v>
      </c>
      <c r="U3417" s="949">
        <v>0</v>
      </c>
      <c r="V3417" s="947">
        <v>0</v>
      </c>
      <c r="W3417" s="950">
        <v>0</v>
      </c>
      <c r="X3417" s="950">
        <v>0</v>
      </c>
      <c r="Y3417" s="947">
        <f t="shared" si="134"/>
        <v>29.746000000000002</v>
      </c>
      <c r="Z3417" s="951">
        <v>0</v>
      </c>
      <c r="AA3417" s="950">
        <v>0</v>
      </c>
      <c r="AB3417" s="947">
        <v>341.1</v>
      </c>
      <c r="AC3417" s="947">
        <v>0</v>
      </c>
      <c r="AD3417" s="947">
        <v>0</v>
      </c>
      <c r="AE3417" s="947"/>
      <c r="AF3417" s="947">
        <v>355.2</v>
      </c>
      <c r="AG3417" s="947">
        <v>0</v>
      </c>
      <c r="AH3417" s="947"/>
      <c r="AI3417" s="947"/>
      <c r="AJ3417" s="956">
        <v>0</v>
      </c>
    </row>
    <row r="3418" spans="1:272" s="952" customFormat="1" x14ac:dyDescent="0.2">
      <c r="A3418" s="946">
        <v>39934</v>
      </c>
      <c r="B3418" s="947">
        <v>20.67</v>
      </c>
      <c r="C3418" s="947"/>
      <c r="D3418" s="947">
        <v>7.9180000000000001</v>
      </c>
      <c r="E3418" s="947"/>
      <c r="F3418" s="947">
        <f t="shared" si="135"/>
        <v>28.588000000000001</v>
      </c>
      <c r="G3418" s="947"/>
      <c r="H3418" s="947"/>
      <c r="I3418" s="947"/>
      <c r="J3418" s="947"/>
      <c r="K3418" s="947"/>
      <c r="L3418" s="947"/>
      <c r="M3418" s="947"/>
      <c r="N3418" s="947"/>
      <c r="O3418" s="947"/>
      <c r="P3418" s="947"/>
      <c r="Q3418" s="947"/>
      <c r="R3418" s="947"/>
      <c r="S3418" s="947">
        <v>0</v>
      </c>
      <c r="T3418" s="948">
        <v>0</v>
      </c>
      <c r="U3418" s="949">
        <v>0</v>
      </c>
      <c r="V3418" s="947">
        <v>0</v>
      </c>
      <c r="W3418" s="950">
        <v>0</v>
      </c>
      <c r="X3418" s="950">
        <v>0</v>
      </c>
      <c r="Y3418" s="947">
        <f t="shared" si="134"/>
        <v>28.588000000000001</v>
      </c>
      <c r="Z3418" s="951">
        <v>0</v>
      </c>
      <c r="AA3418" s="950">
        <v>0</v>
      </c>
      <c r="AB3418" s="947">
        <v>341.2</v>
      </c>
      <c r="AC3418" s="947">
        <v>0</v>
      </c>
      <c r="AD3418" s="947">
        <v>0</v>
      </c>
      <c r="AE3418" s="947"/>
      <c r="AF3418" s="950">
        <v>355.1</v>
      </c>
      <c r="AG3418" s="950">
        <v>0</v>
      </c>
      <c r="AH3418" s="950"/>
      <c r="AI3418" s="950"/>
      <c r="AJ3418" s="951">
        <v>0</v>
      </c>
    </row>
    <row r="3419" spans="1:272" s="952" customFormat="1" x14ac:dyDescent="0.2">
      <c r="A3419" s="946">
        <v>39935</v>
      </c>
      <c r="B3419" s="947">
        <v>20.68</v>
      </c>
      <c r="C3419" s="947"/>
      <c r="D3419" s="947">
        <v>10.446</v>
      </c>
      <c r="E3419" s="947"/>
      <c r="F3419" s="947">
        <f t="shared" si="135"/>
        <v>31.125999999999998</v>
      </c>
      <c r="G3419" s="947"/>
      <c r="H3419" s="947"/>
      <c r="I3419" s="947"/>
      <c r="J3419" s="947"/>
      <c r="K3419" s="947"/>
      <c r="L3419" s="947"/>
      <c r="M3419" s="947"/>
      <c r="N3419" s="947"/>
      <c r="O3419" s="947"/>
      <c r="P3419" s="947"/>
      <c r="Q3419" s="947"/>
      <c r="R3419" s="947"/>
      <c r="S3419" s="947">
        <v>0</v>
      </c>
      <c r="T3419" s="948">
        <v>0</v>
      </c>
      <c r="U3419" s="949">
        <v>0</v>
      </c>
      <c r="V3419" s="947">
        <v>0</v>
      </c>
      <c r="W3419" s="950">
        <v>0</v>
      </c>
      <c r="X3419" s="950">
        <v>0</v>
      </c>
      <c r="Y3419" s="947">
        <f t="shared" si="134"/>
        <v>31.125999999999998</v>
      </c>
      <c r="Z3419" s="951">
        <v>0</v>
      </c>
      <c r="AA3419" s="950">
        <v>0</v>
      </c>
      <c r="AB3419" s="947">
        <v>341.2</v>
      </c>
      <c r="AC3419" s="947">
        <v>0</v>
      </c>
      <c r="AD3419" s="947">
        <v>0</v>
      </c>
      <c r="AE3419" s="947"/>
      <c r="AF3419" s="950">
        <v>355</v>
      </c>
      <c r="AG3419" s="950">
        <v>0</v>
      </c>
      <c r="AH3419" s="950"/>
      <c r="AI3419" s="950"/>
      <c r="AJ3419" s="951">
        <v>0</v>
      </c>
    </row>
    <row r="3420" spans="1:272" s="952" customFormat="1" x14ac:dyDescent="0.2">
      <c r="A3420" s="946">
        <v>39936</v>
      </c>
      <c r="B3420" s="953">
        <v>20.96</v>
      </c>
      <c r="C3420" s="953"/>
      <c r="D3420" s="947">
        <v>6.4640000000000004</v>
      </c>
      <c r="E3420" s="947"/>
      <c r="F3420" s="947">
        <f t="shared" si="135"/>
        <v>27.423999999999999</v>
      </c>
      <c r="G3420" s="947"/>
      <c r="H3420" s="947"/>
      <c r="I3420" s="947"/>
      <c r="J3420" s="947"/>
      <c r="K3420" s="947"/>
      <c r="L3420" s="947"/>
      <c r="M3420" s="947"/>
      <c r="N3420" s="947"/>
      <c r="O3420" s="947"/>
      <c r="P3420" s="947"/>
      <c r="Q3420" s="947"/>
      <c r="R3420" s="947"/>
      <c r="S3420" s="947">
        <v>0</v>
      </c>
      <c r="T3420" s="948">
        <v>0</v>
      </c>
      <c r="U3420" s="949">
        <v>0</v>
      </c>
      <c r="V3420" s="947">
        <v>0</v>
      </c>
      <c r="W3420" s="950">
        <v>0</v>
      </c>
      <c r="X3420" s="950">
        <v>0</v>
      </c>
      <c r="Y3420" s="947">
        <f t="shared" si="134"/>
        <v>27.423999999999999</v>
      </c>
      <c r="Z3420" s="951">
        <v>0</v>
      </c>
      <c r="AA3420" s="950">
        <v>0</v>
      </c>
      <c r="AB3420" s="947">
        <v>341.2</v>
      </c>
      <c r="AC3420" s="947">
        <v>0</v>
      </c>
      <c r="AD3420" s="947">
        <v>0</v>
      </c>
      <c r="AE3420" s="947"/>
      <c r="AF3420" s="950">
        <v>354.9</v>
      </c>
      <c r="AG3420" s="950">
        <v>0</v>
      </c>
      <c r="AH3420" s="950"/>
      <c r="AI3420" s="950"/>
      <c r="AJ3420" s="951">
        <v>0</v>
      </c>
    </row>
    <row r="3421" spans="1:272" s="952" customFormat="1" x14ac:dyDescent="0.2">
      <c r="A3421" s="946">
        <v>39937</v>
      </c>
      <c r="B3421" s="947">
        <v>21.29</v>
      </c>
      <c r="C3421" s="947"/>
      <c r="D3421" s="947">
        <v>7.2050000000000001</v>
      </c>
      <c r="E3421" s="947"/>
      <c r="F3421" s="947">
        <f t="shared" si="135"/>
        <v>28.494999999999997</v>
      </c>
      <c r="G3421" s="947"/>
      <c r="H3421" s="947"/>
      <c r="I3421" s="947"/>
      <c r="J3421" s="947"/>
      <c r="K3421" s="947"/>
      <c r="L3421" s="947"/>
      <c r="M3421" s="947"/>
      <c r="N3421" s="947"/>
      <c r="O3421" s="947"/>
      <c r="P3421" s="947"/>
      <c r="Q3421" s="947"/>
      <c r="R3421" s="947"/>
      <c r="S3421" s="947">
        <v>0</v>
      </c>
      <c r="T3421" s="948">
        <v>0</v>
      </c>
      <c r="U3421" s="949">
        <v>0</v>
      </c>
      <c r="V3421" s="947">
        <v>0</v>
      </c>
      <c r="W3421" s="950">
        <v>0</v>
      </c>
      <c r="X3421" s="950">
        <v>0</v>
      </c>
      <c r="Y3421" s="947">
        <f t="shared" si="134"/>
        <v>28.494999999999997</v>
      </c>
      <c r="Z3421" s="951">
        <v>0</v>
      </c>
      <c r="AA3421" s="950">
        <v>0</v>
      </c>
      <c r="AB3421" s="950">
        <v>341.2</v>
      </c>
      <c r="AC3421" s="950">
        <v>0.09</v>
      </c>
      <c r="AD3421" s="950">
        <v>0</v>
      </c>
      <c r="AE3421" s="950"/>
      <c r="AF3421" s="950">
        <v>354.8</v>
      </c>
      <c r="AG3421" s="950">
        <v>0.32</v>
      </c>
      <c r="AH3421" s="950"/>
      <c r="AI3421" s="950"/>
      <c r="AJ3421" s="951">
        <v>0</v>
      </c>
      <c r="JI3421" s="954"/>
    </row>
    <row r="3422" spans="1:272" s="952" customFormat="1" x14ac:dyDescent="0.2">
      <c r="A3422" s="946">
        <v>39938</v>
      </c>
      <c r="B3422" s="947">
        <v>20.399999999999999</v>
      </c>
      <c r="C3422" s="947"/>
      <c r="D3422" s="947">
        <v>6.524</v>
      </c>
      <c r="E3422" s="947"/>
      <c r="F3422" s="947">
        <f t="shared" si="135"/>
        <v>26.923999999999999</v>
      </c>
      <c r="G3422" s="947"/>
      <c r="H3422" s="947"/>
      <c r="I3422" s="947"/>
      <c r="J3422" s="947"/>
      <c r="K3422" s="947"/>
      <c r="L3422" s="947"/>
      <c r="M3422" s="947"/>
      <c r="N3422" s="947"/>
      <c r="O3422" s="947"/>
      <c r="P3422" s="947"/>
      <c r="Q3422" s="947"/>
      <c r="R3422" s="947"/>
      <c r="S3422" s="947">
        <v>0</v>
      </c>
      <c r="T3422" s="948">
        <v>0</v>
      </c>
      <c r="U3422" s="949">
        <v>0</v>
      </c>
      <c r="V3422" s="947">
        <v>0</v>
      </c>
      <c r="W3422" s="950">
        <v>0</v>
      </c>
      <c r="X3422" s="950">
        <v>0</v>
      </c>
      <c r="Y3422" s="947">
        <f t="shared" si="134"/>
        <v>26.923999999999999</v>
      </c>
      <c r="Z3422" s="951">
        <v>0</v>
      </c>
      <c r="AA3422" s="950">
        <v>0</v>
      </c>
      <c r="AB3422" s="950">
        <v>341.5</v>
      </c>
      <c r="AC3422" s="950">
        <v>0.38</v>
      </c>
      <c r="AD3422" s="950">
        <v>0</v>
      </c>
      <c r="AE3422" s="950"/>
      <c r="AF3422" s="950">
        <v>354.8</v>
      </c>
      <c r="AG3422" s="950">
        <v>0.6</v>
      </c>
      <c r="AH3422" s="950"/>
      <c r="AI3422" s="950"/>
      <c r="AJ3422" s="951">
        <v>0</v>
      </c>
      <c r="AK3422" s="955"/>
      <c r="JF3422" s="954"/>
      <c r="JG3422" s="954"/>
      <c r="JH3422" s="954"/>
      <c r="JI3422" s="954"/>
      <c r="JJ3422" s="954"/>
      <c r="JK3422" s="954"/>
      <c r="JL3422" s="954"/>
    </row>
    <row r="3423" spans="1:272" s="952" customFormat="1" x14ac:dyDescent="0.2">
      <c r="A3423" s="946">
        <v>39939</v>
      </c>
      <c r="B3423" s="960">
        <v>21.02</v>
      </c>
      <c r="C3423" s="960"/>
      <c r="D3423" s="947">
        <v>6.6369999999999996</v>
      </c>
      <c r="E3423" s="947"/>
      <c r="F3423" s="947">
        <f t="shared" si="135"/>
        <v>27.657</v>
      </c>
      <c r="G3423" s="947"/>
      <c r="H3423" s="947"/>
      <c r="I3423" s="947"/>
      <c r="J3423" s="947"/>
      <c r="K3423" s="947"/>
      <c r="L3423" s="947"/>
      <c r="M3423" s="947"/>
      <c r="N3423" s="947"/>
      <c r="O3423" s="947"/>
      <c r="P3423" s="947"/>
      <c r="Q3423" s="947"/>
      <c r="R3423" s="947"/>
      <c r="S3423" s="947">
        <v>0</v>
      </c>
      <c r="T3423" s="948">
        <v>0</v>
      </c>
      <c r="U3423" s="949">
        <v>0</v>
      </c>
      <c r="V3423" s="947">
        <v>0</v>
      </c>
      <c r="W3423" s="950">
        <v>0</v>
      </c>
      <c r="X3423" s="950">
        <v>0</v>
      </c>
      <c r="Y3423" s="947">
        <f t="shared" si="134"/>
        <v>27.657</v>
      </c>
      <c r="Z3423" s="951">
        <v>0</v>
      </c>
      <c r="AA3423" s="950">
        <v>0</v>
      </c>
      <c r="AB3423" s="950">
        <v>341.5</v>
      </c>
      <c r="AC3423" s="950">
        <v>0.11</v>
      </c>
      <c r="AD3423" s="950">
        <v>0</v>
      </c>
      <c r="AE3423" s="950"/>
      <c r="AF3423" s="950">
        <v>354.9</v>
      </c>
      <c r="AG3423" s="950">
        <v>0.34</v>
      </c>
      <c r="AH3423" s="950"/>
      <c r="AI3423" s="950"/>
      <c r="AJ3423" s="951">
        <v>0</v>
      </c>
      <c r="JF3423" s="954"/>
      <c r="JG3423" s="954"/>
      <c r="JH3423" s="954"/>
      <c r="JI3423" s="954"/>
      <c r="JJ3423" s="954"/>
      <c r="JK3423" s="954"/>
      <c r="JL3423" s="954"/>
    </row>
    <row r="3424" spans="1:272" s="952" customFormat="1" x14ac:dyDescent="0.2">
      <c r="A3424" s="946">
        <v>39940</v>
      </c>
      <c r="B3424" s="947">
        <v>20.7</v>
      </c>
      <c r="C3424" s="947"/>
      <c r="D3424" s="947">
        <v>7.2910000000000004</v>
      </c>
      <c r="E3424" s="947"/>
      <c r="F3424" s="947">
        <f t="shared" si="135"/>
        <v>27.991</v>
      </c>
      <c r="G3424" s="947"/>
      <c r="H3424" s="947"/>
      <c r="I3424" s="947"/>
      <c r="J3424" s="947"/>
      <c r="K3424" s="947"/>
      <c r="L3424" s="947"/>
      <c r="M3424" s="947"/>
      <c r="N3424" s="947"/>
      <c r="O3424" s="947"/>
      <c r="P3424" s="947"/>
      <c r="Q3424" s="947"/>
      <c r="R3424" s="947"/>
      <c r="S3424" s="947">
        <v>0</v>
      </c>
      <c r="T3424" s="948">
        <v>0</v>
      </c>
      <c r="U3424" s="949">
        <v>0</v>
      </c>
      <c r="V3424" s="947">
        <v>0</v>
      </c>
      <c r="W3424" s="950">
        <v>0</v>
      </c>
      <c r="X3424" s="950">
        <v>0</v>
      </c>
      <c r="Y3424" s="947">
        <f t="shared" si="134"/>
        <v>27.991</v>
      </c>
      <c r="Z3424" s="951">
        <v>0</v>
      </c>
      <c r="AA3424" s="950">
        <v>0</v>
      </c>
      <c r="AB3424" s="947">
        <v>341.6</v>
      </c>
      <c r="AC3424" s="947">
        <v>0</v>
      </c>
      <c r="AD3424" s="947">
        <v>0</v>
      </c>
      <c r="AE3424" s="947"/>
      <c r="AF3424" s="947">
        <v>355.2</v>
      </c>
      <c r="AG3424" s="947">
        <v>0.2</v>
      </c>
      <c r="AH3424" s="947"/>
      <c r="AI3424" s="947"/>
      <c r="AJ3424" s="956">
        <v>0</v>
      </c>
    </row>
    <row r="3425" spans="1:37" s="952" customFormat="1" x14ac:dyDescent="0.2">
      <c r="A3425" s="946">
        <v>39941</v>
      </c>
      <c r="B3425" s="950">
        <v>20.98</v>
      </c>
      <c r="C3425" s="950"/>
      <c r="D3425" s="947">
        <v>6.5129999999999999</v>
      </c>
      <c r="E3425" s="947"/>
      <c r="F3425" s="947">
        <f t="shared" si="135"/>
        <v>27.493000000000002</v>
      </c>
      <c r="G3425" s="947"/>
      <c r="H3425" s="947"/>
      <c r="I3425" s="947"/>
      <c r="J3425" s="947"/>
      <c r="K3425" s="947"/>
      <c r="L3425" s="947"/>
      <c r="M3425" s="947"/>
      <c r="N3425" s="947"/>
      <c r="O3425" s="947"/>
      <c r="P3425" s="947"/>
      <c r="Q3425" s="947"/>
      <c r="R3425" s="947"/>
      <c r="S3425" s="947">
        <v>0</v>
      </c>
      <c r="T3425" s="948">
        <v>0</v>
      </c>
      <c r="U3425" s="949">
        <v>0</v>
      </c>
      <c r="V3425" s="947">
        <v>0</v>
      </c>
      <c r="W3425" s="950">
        <v>0</v>
      </c>
      <c r="X3425" s="950">
        <v>0</v>
      </c>
      <c r="Y3425" s="947">
        <f t="shared" si="134"/>
        <v>27.493000000000002</v>
      </c>
      <c r="Z3425" s="951">
        <v>0</v>
      </c>
      <c r="AA3425" s="950">
        <v>0</v>
      </c>
      <c r="AB3425" s="950">
        <v>341.5</v>
      </c>
      <c r="AC3425" s="950">
        <v>0</v>
      </c>
      <c r="AD3425" s="950">
        <v>0</v>
      </c>
      <c r="AE3425" s="950"/>
      <c r="AF3425" s="950">
        <v>355.1</v>
      </c>
      <c r="AG3425" s="950">
        <v>0</v>
      </c>
      <c r="AH3425" s="950"/>
      <c r="AI3425" s="950"/>
      <c r="AJ3425" s="951">
        <v>0</v>
      </c>
      <c r="AK3425" s="957"/>
    </row>
    <row r="3426" spans="1:37" s="952" customFormat="1" x14ac:dyDescent="0.2">
      <c r="A3426" s="946">
        <v>39942</v>
      </c>
      <c r="B3426" s="947">
        <v>21.19</v>
      </c>
      <c r="C3426" s="947"/>
      <c r="D3426" s="947">
        <v>10.554</v>
      </c>
      <c r="E3426" s="947"/>
      <c r="F3426" s="947">
        <f t="shared" si="135"/>
        <v>31.744</v>
      </c>
      <c r="G3426" s="947"/>
      <c r="H3426" s="947"/>
      <c r="I3426" s="947"/>
      <c r="J3426" s="947"/>
      <c r="K3426" s="947"/>
      <c r="L3426" s="947"/>
      <c r="M3426" s="947"/>
      <c r="N3426" s="947"/>
      <c r="O3426" s="947"/>
      <c r="P3426" s="947"/>
      <c r="Q3426" s="947"/>
      <c r="R3426" s="947"/>
      <c r="S3426" s="947">
        <v>0</v>
      </c>
      <c r="T3426" s="948">
        <v>0</v>
      </c>
      <c r="U3426" s="949">
        <v>0</v>
      </c>
      <c r="V3426" s="947">
        <v>0</v>
      </c>
      <c r="W3426" s="950">
        <v>0</v>
      </c>
      <c r="X3426" s="950">
        <v>0</v>
      </c>
      <c r="Y3426" s="947">
        <f t="shared" ref="Y3426:Y3489" si="136">+F3426-S3426-T3426-U3426-V3426+W3426+X3426</f>
        <v>31.744</v>
      </c>
      <c r="Z3426" s="951">
        <v>0</v>
      </c>
      <c r="AA3426" s="950">
        <v>0</v>
      </c>
      <c r="AB3426" s="950">
        <v>341.5</v>
      </c>
      <c r="AC3426" s="950">
        <v>1.1499999999999999</v>
      </c>
      <c r="AD3426" s="950">
        <v>0</v>
      </c>
      <c r="AE3426" s="950"/>
      <c r="AF3426" s="947">
        <v>355.1</v>
      </c>
      <c r="AG3426" s="947">
        <v>0.25</v>
      </c>
      <c r="AH3426" s="947"/>
      <c r="AI3426" s="947"/>
      <c r="AJ3426" s="956">
        <v>0</v>
      </c>
    </row>
    <row r="3427" spans="1:37" s="952" customFormat="1" x14ac:dyDescent="0.2">
      <c r="A3427" s="946">
        <v>39943</v>
      </c>
      <c r="B3427" s="947">
        <v>18.190000000000001</v>
      </c>
      <c r="C3427" s="947"/>
      <c r="D3427" s="950">
        <v>6.5129999999999999</v>
      </c>
      <c r="E3427" s="950"/>
      <c r="F3427" s="947">
        <f t="shared" si="135"/>
        <v>24.703000000000003</v>
      </c>
      <c r="G3427" s="947"/>
      <c r="H3427" s="947"/>
      <c r="I3427" s="947"/>
      <c r="J3427" s="947"/>
      <c r="K3427" s="947"/>
      <c r="L3427" s="947"/>
      <c r="M3427" s="947"/>
      <c r="N3427" s="947"/>
      <c r="O3427" s="947"/>
      <c r="P3427" s="947"/>
      <c r="Q3427" s="947"/>
      <c r="R3427" s="947"/>
      <c r="S3427" s="947">
        <v>0</v>
      </c>
      <c r="T3427" s="948">
        <v>0</v>
      </c>
      <c r="U3427" s="949">
        <v>0</v>
      </c>
      <c r="V3427" s="947">
        <v>0</v>
      </c>
      <c r="W3427" s="950">
        <v>0</v>
      </c>
      <c r="X3427" s="950">
        <v>0</v>
      </c>
      <c r="Y3427" s="947">
        <f t="shared" si="136"/>
        <v>24.703000000000003</v>
      </c>
      <c r="Z3427" s="951">
        <v>0</v>
      </c>
      <c r="AA3427" s="950">
        <v>0</v>
      </c>
      <c r="AB3427" s="950">
        <v>341.5</v>
      </c>
      <c r="AC3427" s="950">
        <v>0.03</v>
      </c>
      <c r="AD3427" s="950">
        <v>0</v>
      </c>
      <c r="AE3427" s="950"/>
      <c r="AF3427" s="947">
        <v>355.1</v>
      </c>
      <c r="AG3427" s="947">
        <v>0.05</v>
      </c>
      <c r="AH3427" s="947"/>
      <c r="AI3427" s="947"/>
      <c r="AJ3427" s="956">
        <v>0</v>
      </c>
    </row>
    <row r="3428" spans="1:37" s="952" customFormat="1" x14ac:dyDescent="0.2">
      <c r="A3428" s="946">
        <v>39944</v>
      </c>
      <c r="B3428" s="947">
        <v>18.850000000000001</v>
      </c>
      <c r="C3428" s="947"/>
      <c r="D3428" s="947">
        <v>6.5430000000000001</v>
      </c>
      <c r="E3428" s="947"/>
      <c r="F3428" s="947">
        <f t="shared" si="135"/>
        <v>25.393000000000001</v>
      </c>
      <c r="G3428" s="947"/>
      <c r="H3428" s="947"/>
      <c r="I3428" s="947"/>
      <c r="J3428" s="947"/>
      <c r="K3428" s="947"/>
      <c r="L3428" s="947"/>
      <c r="M3428" s="947"/>
      <c r="N3428" s="947"/>
      <c r="O3428" s="947"/>
      <c r="P3428" s="947"/>
      <c r="Q3428" s="947"/>
      <c r="R3428" s="947"/>
      <c r="S3428" s="947">
        <v>0</v>
      </c>
      <c r="T3428" s="948">
        <v>0</v>
      </c>
      <c r="U3428" s="949">
        <v>0</v>
      </c>
      <c r="V3428" s="947">
        <v>0</v>
      </c>
      <c r="W3428" s="950">
        <v>0</v>
      </c>
      <c r="X3428" s="950">
        <v>0</v>
      </c>
      <c r="Y3428" s="947">
        <f t="shared" si="136"/>
        <v>25.393000000000001</v>
      </c>
      <c r="Z3428" s="951">
        <v>0</v>
      </c>
      <c r="AA3428" s="950">
        <v>0</v>
      </c>
      <c r="AB3428" s="950">
        <v>341.4</v>
      </c>
      <c r="AC3428" s="950">
        <v>0</v>
      </c>
      <c r="AD3428" s="950">
        <v>0</v>
      </c>
      <c r="AE3428" s="950"/>
      <c r="AF3428" s="947">
        <v>355.1</v>
      </c>
      <c r="AG3428" s="947">
        <v>0</v>
      </c>
      <c r="AH3428" s="947"/>
      <c r="AI3428" s="947"/>
      <c r="AJ3428" s="956">
        <v>0</v>
      </c>
    </row>
    <row r="3429" spans="1:37" s="952" customFormat="1" x14ac:dyDescent="0.2">
      <c r="A3429" s="946">
        <v>39945</v>
      </c>
      <c r="B3429" s="947">
        <v>19.829999999999998</v>
      </c>
      <c r="C3429" s="947"/>
      <c r="D3429" s="947">
        <v>6.44</v>
      </c>
      <c r="E3429" s="947"/>
      <c r="F3429" s="947">
        <f t="shared" si="135"/>
        <v>26.27</v>
      </c>
      <c r="G3429" s="947"/>
      <c r="H3429" s="947"/>
      <c r="I3429" s="947"/>
      <c r="J3429" s="947"/>
      <c r="K3429" s="947"/>
      <c r="L3429" s="947"/>
      <c r="M3429" s="947"/>
      <c r="N3429" s="947"/>
      <c r="O3429" s="947"/>
      <c r="P3429" s="947"/>
      <c r="Q3429" s="947"/>
      <c r="R3429" s="947"/>
      <c r="S3429" s="947">
        <v>0</v>
      </c>
      <c r="T3429" s="948">
        <v>0</v>
      </c>
      <c r="U3429" s="949">
        <v>0</v>
      </c>
      <c r="V3429" s="947">
        <v>0</v>
      </c>
      <c r="W3429" s="950">
        <v>0</v>
      </c>
      <c r="X3429" s="950">
        <v>0</v>
      </c>
      <c r="Y3429" s="947">
        <f t="shared" si="136"/>
        <v>26.27</v>
      </c>
      <c r="Z3429" s="951">
        <v>0</v>
      </c>
      <c r="AA3429" s="950">
        <v>0</v>
      </c>
      <c r="AB3429" s="947">
        <v>341.2</v>
      </c>
      <c r="AC3429" s="947">
        <v>0</v>
      </c>
      <c r="AD3429" s="947">
        <v>0</v>
      </c>
      <c r="AE3429" s="947"/>
      <c r="AF3429" s="950">
        <v>355.1</v>
      </c>
      <c r="AG3429" s="950">
        <v>0</v>
      </c>
      <c r="AH3429" s="950"/>
      <c r="AI3429" s="950"/>
      <c r="AJ3429" s="951">
        <v>0</v>
      </c>
    </row>
    <row r="3430" spans="1:37" s="952" customFormat="1" x14ac:dyDescent="0.2">
      <c r="A3430" s="946">
        <v>39946</v>
      </c>
      <c r="B3430" s="947">
        <v>22.42</v>
      </c>
      <c r="C3430" s="947"/>
      <c r="D3430" s="947">
        <v>6.4219999999999997</v>
      </c>
      <c r="E3430" s="947"/>
      <c r="F3430" s="947">
        <f t="shared" si="135"/>
        <v>28.842000000000002</v>
      </c>
      <c r="G3430" s="947"/>
      <c r="H3430" s="947"/>
      <c r="I3430" s="947"/>
      <c r="J3430" s="947"/>
      <c r="K3430" s="947"/>
      <c r="L3430" s="947"/>
      <c r="M3430" s="947"/>
      <c r="N3430" s="947"/>
      <c r="O3430" s="947"/>
      <c r="P3430" s="947"/>
      <c r="Q3430" s="947"/>
      <c r="R3430" s="947"/>
      <c r="S3430" s="947">
        <v>0</v>
      </c>
      <c r="T3430" s="948">
        <v>0</v>
      </c>
      <c r="U3430" s="949">
        <v>0</v>
      </c>
      <c r="V3430" s="947">
        <v>0</v>
      </c>
      <c r="W3430" s="950">
        <v>0</v>
      </c>
      <c r="X3430" s="950">
        <v>0</v>
      </c>
      <c r="Y3430" s="947">
        <f t="shared" si="136"/>
        <v>28.842000000000002</v>
      </c>
      <c r="Z3430" s="951">
        <v>0</v>
      </c>
      <c r="AA3430" s="950">
        <v>0</v>
      </c>
      <c r="AB3430" s="950">
        <v>341</v>
      </c>
      <c r="AC3430" s="950">
        <v>0</v>
      </c>
      <c r="AD3430" s="950">
        <v>0</v>
      </c>
      <c r="AE3430" s="950"/>
      <c r="AF3430" s="947">
        <v>355.1</v>
      </c>
      <c r="AG3430" s="947">
        <v>0</v>
      </c>
      <c r="AH3430" s="947"/>
      <c r="AI3430" s="947"/>
      <c r="AJ3430" s="956">
        <v>0</v>
      </c>
    </row>
    <row r="3431" spans="1:37" s="952" customFormat="1" x14ac:dyDescent="0.2">
      <c r="A3431" s="946">
        <v>39947</v>
      </c>
      <c r="B3431" s="947">
        <v>20.98</v>
      </c>
      <c r="C3431" s="947"/>
      <c r="D3431" s="947">
        <v>6.42</v>
      </c>
      <c r="E3431" s="947"/>
      <c r="F3431" s="947">
        <f t="shared" si="135"/>
        <v>27.4</v>
      </c>
      <c r="G3431" s="947"/>
      <c r="H3431" s="947"/>
      <c r="I3431" s="947"/>
      <c r="J3431" s="947"/>
      <c r="K3431" s="947"/>
      <c r="L3431" s="947"/>
      <c r="M3431" s="947"/>
      <c r="N3431" s="947"/>
      <c r="O3431" s="947"/>
      <c r="P3431" s="947"/>
      <c r="Q3431" s="947"/>
      <c r="R3431" s="947"/>
      <c r="S3431" s="947">
        <v>0</v>
      </c>
      <c r="T3431" s="948">
        <v>0</v>
      </c>
      <c r="U3431" s="949">
        <v>0</v>
      </c>
      <c r="V3431" s="947">
        <v>0</v>
      </c>
      <c r="W3431" s="950">
        <v>0</v>
      </c>
      <c r="X3431" s="950">
        <v>0</v>
      </c>
      <c r="Y3431" s="947">
        <f t="shared" si="136"/>
        <v>27.4</v>
      </c>
      <c r="Z3431" s="951">
        <v>0</v>
      </c>
      <c r="AA3431" s="950">
        <v>0</v>
      </c>
      <c r="AB3431" s="947">
        <v>341.2</v>
      </c>
      <c r="AC3431" s="947">
        <v>7.0000000000000007E-2</v>
      </c>
      <c r="AD3431" s="947">
        <v>0</v>
      </c>
      <c r="AE3431" s="947"/>
      <c r="AF3431" s="947">
        <v>355</v>
      </c>
      <c r="AG3431" s="947">
        <v>0.2</v>
      </c>
      <c r="AH3431" s="947"/>
      <c r="AI3431" s="947"/>
      <c r="AJ3431" s="956">
        <v>0</v>
      </c>
    </row>
    <row r="3432" spans="1:37" s="952" customFormat="1" x14ac:dyDescent="0.2">
      <c r="A3432" s="946">
        <v>39948</v>
      </c>
      <c r="B3432" s="947">
        <v>21.28</v>
      </c>
      <c r="C3432" s="947"/>
      <c r="D3432" s="947">
        <v>6.2149999999999999</v>
      </c>
      <c r="E3432" s="947"/>
      <c r="F3432" s="947">
        <f t="shared" si="135"/>
        <v>27.495000000000001</v>
      </c>
      <c r="G3432" s="947"/>
      <c r="H3432" s="947"/>
      <c r="I3432" s="947"/>
      <c r="J3432" s="947"/>
      <c r="K3432" s="947"/>
      <c r="L3432" s="947"/>
      <c r="M3432" s="947"/>
      <c r="N3432" s="947"/>
      <c r="O3432" s="947"/>
      <c r="P3432" s="947"/>
      <c r="Q3432" s="947"/>
      <c r="R3432" s="947"/>
      <c r="S3432" s="947">
        <v>0</v>
      </c>
      <c r="T3432" s="948">
        <v>0</v>
      </c>
      <c r="U3432" s="949">
        <v>0</v>
      </c>
      <c r="V3432" s="947">
        <v>0</v>
      </c>
      <c r="W3432" s="950">
        <v>0</v>
      </c>
      <c r="X3432" s="950">
        <v>0</v>
      </c>
      <c r="Y3432" s="947">
        <f t="shared" si="136"/>
        <v>27.495000000000001</v>
      </c>
      <c r="Z3432" s="951">
        <v>0</v>
      </c>
      <c r="AA3432" s="950">
        <v>0</v>
      </c>
      <c r="AB3432" s="947">
        <v>341.2</v>
      </c>
      <c r="AC3432" s="947">
        <v>0</v>
      </c>
      <c r="AD3432" s="947">
        <v>0</v>
      </c>
      <c r="AE3432" s="947"/>
      <c r="AF3432" s="947">
        <v>355</v>
      </c>
      <c r="AG3432" s="947">
        <v>0.15</v>
      </c>
      <c r="AH3432" s="947"/>
      <c r="AI3432" s="947"/>
      <c r="AJ3432" s="956">
        <v>0</v>
      </c>
    </row>
    <row r="3433" spans="1:37" s="952" customFormat="1" x14ac:dyDescent="0.2">
      <c r="A3433" s="946">
        <v>39949</v>
      </c>
      <c r="B3433" s="947">
        <v>22.26</v>
      </c>
      <c r="C3433" s="947"/>
      <c r="D3433" s="947">
        <v>8.65</v>
      </c>
      <c r="E3433" s="947"/>
      <c r="F3433" s="947">
        <f t="shared" ref="F3433:F3496" si="137">+B3433+D3433</f>
        <v>30.910000000000004</v>
      </c>
      <c r="G3433" s="947"/>
      <c r="H3433" s="947"/>
      <c r="I3433" s="947"/>
      <c r="J3433" s="947"/>
      <c r="K3433" s="947"/>
      <c r="L3433" s="947"/>
      <c r="M3433" s="947"/>
      <c r="N3433" s="947"/>
      <c r="O3433" s="947"/>
      <c r="P3433" s="947"/>
      <c r="Q3433" s="947"/>
      <c r="R3433" s="947"/>
      <c r="S3433" s="947">
        <v>0</v>
      </c>
      <c r="T3433" s="948">
        <v>0</v>
      </c>
      <c r="U3433" s="949">
        <v>0</v>
      </c>
      <c r="V3433" s="947">
        <v>0</v>
      </c>
      <c r="W3433" s="950">
        <v>0</v>
      </c>
      <c r="X3433" s="950">
        <v>0</v>
      </c>
      <c r="Y3433" s="947">
        <f t="shared" si="136"/>
        <v>30.910000000000004</v>
      </c>
      <c r="Z3433" s="951">
        <v>0</v>
      </c>
      <c r="AA3433" s="950">
        <v>0</v>
      </c>
      <c r="AB3433" s="947">
        <v>341.2</v>
      </c>
      <c r="AC3433" s="947">
        <v>0</v>
      </c>
      <c r="AD3433" s="947">
        <v>0</v>
      </c>
      <c r="AE3433" s="947"/>
      <c r="AF3433" s="950">
        <v>355</v>
      </c>
      <c r="AG3433" s="950">
        <v>0.2</v>
      </c>
      <c r="AH3433" s="950"/>
      <c r="AI3433" s="950"/>
      <c r="AJ3433" s="956">
        <v>0</v>
      </c>
    </row>
    <row r="3434" spans="1:37" s="952" customFormat="1" x14ac:dyDescent="0.2">
      <c r="A3434" s="946">
        <v>39950</v>
      </c>
      <c r="B3434" s="947">
        <v>19.09</v>
      </c>
      <c r="C3434" s="947"/>
      <c r="D3434" s="947">
        <v>6.7130000000000001</v>
      </c>
      <c r="E3434" s="947"/>
      <c r="F3434" s="947">
        <f t="shared" si="137"/>
        <v>25.803000000000001</v>
      </c>
      <c r="G3434" s="947"/>
      <c r="H3434" s="947"/>
      <c r="I3434" s="947"/>
      <c r="J3434" s="947"/>
      <c r="K3434" s="947"/>
      <c r="L3434" s="947"/>
      <c r="M3434" s="947"/>
      <c r="N3434" s="947"/>
      <c r="O3434" s="947"/>
      <c r="P3434" s="947"/>
      <c r="Q3434" s="947"/>
      <c r="R3434" s="947"/>
      <c r="S3434" s="947">
        <v>0</v>
      </c>
      <c r="T3434" s="948">
        <v>0</v>
      </c>
      <c r="U3434" s="949">
        <v>0</v>
      </c>
      <c r="V3434" s="947">
        <v>0</v>
      </c>
      <c r="W3434" s="950">
        <v>0</v>
      </c>
      <c r="X3434" s="950">
        <v>0</v>
      </c>
      <c r="Y3434" s="947">
        <f t="shared" si="136"/>
        <v>25.803000000000001</v>
      </c>
      <c r="Z3434" s="951">
        <v>0</v>
      </c>
      <c r="AA3434" s="950">
        <v>0</v>
      </c>
      <c r="AB3434" s="947">
        <v>341.3</v>
      </c>
      <c r="AC3434" s="947">
        <v>0.22</v>
      </c>
      <c r="AD3434" s="947">
        <v>0</v>
      </c>
      <c r="AE3434" s="947"/>
      <c r="AF3434" s="947">
        <v>354.9</v>
      </c>
      <c r="AG3434" s="947">
        <v>0.25</v>
      </c>
      <c r="AH3434" s="947"/>
      <c r="AI3434" s="947"/>
      <c r="AJ3434" s="956">
        <v>0</v>
      </c>
    </row>
    <row r="3435" spans="1:37" s="952" customFormat="1" x14ac:dyDescent="0.2">
      <c r="A3435" s="946">
        <v>39951</v>
      </c>
      <c r="B3435" s="947">
        <v>19.79</v>
      </c>
      <c r="C3435" s="947"/>
      <c r="D3435" s="947">
        <v>6.4359999999999999</v>
      </c>
      <c r="E3435" s="947"/>
      <c r="F3435" s="947">
        <f t="shared" si="137"/>
        <v>26.225999999999999</v>
      </c>
      <c r="G3435" s="947"/>
      <c r="H3435" s="947"/>
      <c r="I3435" s="947"/>
      <c r="J3435" s="947"/>
      <c r="K3435" s="947"/>
      <c r="L3435" s="947"/>
      <c r="M3435" s="947"/>
      <c r="N3435" s="947"/>
      <c r="O3435" s="947"/>
      <c r="P3435" s="947"/>
      <c r="Q3435" s="947"/>
      <c r="R3435" s="947"/>
      <c r="S3435" s="947">
        <v>0</v>
      </c>
      <c r="T3435" s="948">
        <v>0</v>
      </c>
      <c r="U3435" s="949">
        <v>0</v>
      </c>
      <c r="V3435" s="947">
        <v>0</v>
      </c>
      <c r="W3435" s="950">
        <v>0</v>
      </c>
      <c r="X3435" s="950">
        <v>0</v>
      </c>
      <c r="Y3435" s="947">
        <f t="shared" si="136"/>
        <v>26.225999999999999</v>
      </c>
      <c r="Z3435" s="951">
        <v>0</v>
      </c>
      <c r="AA3435" s="950">
        <v>0</v>
      </c>
      <c r="AB3435" s="947">
        <v>341.3</v>
      </c>
      <c r="AC3435" s="947">
        <v>0</v>
      </c>
      <c r="AD3435" s="947">
        <v>0</v>
      </c>
      <c r="AE3435" s="947"/>
      <c r="AF3435" s="947">
        <v>354.8</v>
      </c>
      <c r="AG3435" s="947">
        <v>0</v>
      </c>
      <c r="AH3435" s="947"/>
      <c r="AI3435" s="947"/>
      <c r="AJ3435" s="956">
        <v>0</v>
      </c>
    </row>
    <row r="3436" spans="1:37" s="952" customFormat="1" x14ac:dyDescent="0.2">
      <c r="A3436" s="946">
        <v>39952</v>
      </c>
      <c r="B3436" s="947">
        <v>19.010000000000002</v>
      </c>
      <c r="C3436" s="947"/>
      <c r="D3436" s="947">
        <v>6.21</v>
      </c>
      <c r="E3436" s="947"/>
      <c r="F3436" s="947">
        <f t="shared" si="137"/>
        <v>25.220000000000002</v>
      </c>
      <c r="G3436" s="947"/>
      <c r="H3436" s="947"/>
      <c r="I3436" s="947"/>
      <c r="J3436" s="947"/>
      <c r="K3436" s="947"/>
      <c r="L3436" s="947"/>
      <c r="M3436" s="947"/>
      <c r="N3436" s="947"/>
      <c r="O3436" s="947"/>
      <c r="P3436" s="947"/>
      <c r="Q3436" s="947"/>
      <c r="R3436" s="947"/>
      <c r="S3436" s="947">
        <v>0</v>
      </c>
      <c r="T3436" s="948">
        <v>0</v>
      </c>
      <c r="U3436" s="949">
        <v>0</v>
      </c>
      <c r="V3436" s="947">
        <v>0</v>
      </c>
      <c r="W3436" s="950">
        <v>0</v>
      </c>
      <c r="X3436" s="950">
        <v>0</v>
      </c>
      <c r="Y3436" s="947">
        <f t="shared" si="136"/>
        <v>25.220000000000002</v>
      </c>
      <c r="Z3436" s="951">
        <v>0</v>
      </c>
      <c r="AA3436" s="950">
        <v>0</v>
      </c>
      <c r="AB3436" s="947">
        <v>341.3</v>
      </c>
      <c r="AC3436" s="947">
        <v>0</v>
      </c>
      <c r="AD3436" s="947">
        <v>0</v>
      </c>
      <c r="AE3436" s="947"/>
      <c r="AF3436" s="950">
        <v>354.7</v>
      </c>
      <c r="AG3436" s="950">
        <v>0</v>
      </c>
      <c r="AH3436" s="950"/>
      <c r="AI3436" s="950"/>
      <c r="AJ3436" s="956">
        <v>0</v>
      </c>
    </row>
    <row r="3437" spans="1:37" s="952" customFormat="1" x14ac:dyDescent="0.2">
      <c r="A3437" s="946">
        <v>39953</v>
      </c>
      <c r="B3437" s="947">
        <v>21.87</v>
      </c>
      <c r="C3437" s="947"/>
      <c r="D3437" s="947">
        <v>8.0530000000000008</v>
      </c>
      <c r="E3437" s="947"/>
      <c r="F3437" s="947">
        <f t="shared" si="137"/>
        <v>29.923000000000002</v>
      </c>
      <c r="G3437" s="947"/>
      <c r="H3437" s="947"/>
      <c r="I3437" s="947"/>
      <c r="J3437" s="947"/>
      <c r="K3437" s="947"/>
      <c r="L3437" s="947"/>
      <c r="M3437" s="947"/>
      <c r="N3437" s="947"/>
      <c r="O3437" s="947"/>
      <c r="P3437" s="947"/>
      <c r="Q3437" s="947"/>
      <c r="R3437" s="947"/>
      <c r="S3437" s="947">
        <v>0</v>
      </c>
      <c r="T3437" s="948">
        <v>0</v>
      </c>
      <c r="U3437" s="949">
        <v>0</v>
      </c>
      <c r="V3437" s="947">
        <v>0</v>
      </c>
      <c r="W3437" s="950">
        <v>0</v>
      </c>
      <c r="X3437" s="957">
        <v>0</v>
      </c>
      <c r="Y3437" s="947">
        <f t="shared" si="136"/>
        <v>29.923000000000002</v>
      </c>
      <c r="Z3437" s="951">
        <v>0</v>
      </c>
      <c r="AA3437" s="950">
        <v>0</v>
      </c>
      <c r="AB3437" s="947">
        <v>341.2</v>
      </c>
      <c r="AC3437" s="947">
        <v>0</v>
      </c>
      <c r="AD3437" s="947">
        <v>0</v>
      </c>
      <c r="AE3437" s="947"/>
      <c r="AF3437" s="950">
        <v>354.6</v>
      </c>
      <c r="AG3437" s="950">
        <v>0</v>
      </c>
      <c r="AH3437" s="950"/>
      <c r="AI3437" s="950"/>
      <c r="AJ3437" s="956">
        <v>0</v>
      </c>
    </row>
    <row r="3438" spans="1:37" s="952" customFormat="1" x14ac:dyDescent="0.2">
      <c r="A3438" s="946">
        <v>39954</v>
      </c>
      <c r="B3438" s="950">
        <v>22.47</v>
      </c>
      <c r="C3438" s="950"/>
      <c r="D3438" s="947">
        <v>8.0609999999999999</v>
      </c>
      <c r="E3438" s="947"/>
      <c r="F3438" s="947">
        <f t="shared" si="137"/>
        <v>30.530999999999999</v>
      </c>
      <c r="G3438" s="947"/>
      <c r="H3438" s="947"/>
      <c r="I3438" s="947"/>
      <c r="J3438" s="947"/>
      <c r="K3438" s="947"/>
      <c r="L3438" s="947"/>
      <c r="M3438" s="947"/>
      <c r="N3438" s="947"/>
      <c r="O3438" s="947"/>
      <c r="P3438" s="947"/>
      <c r="Q3438" s="947"/>
      <c r="R3438" s="947"/>
      <c r="S3438" s="947">
        <v>0</v>
      </c>
      <c r="T3438" s="948">
        <v>0</v>
      </c>
      <c r="U3438" s="949">
        <v>0</v>
      </c>
      <c r="V3438" s="947">
        <v>0</v>
      </c>
      <c r="W3438" s="950">
        <v>0</v>
      </c>
      <c r="X3438" s="950">
        <v>0</v>
      </c>
      <c r="Y3438" s="947">
        <f t="shared" si="136"/>
        <v>30.530999999999999</v>
      </c>
      <c r="Z3438" s="951">
        <v>0</v>
      </c>
      <c r="AA3438" s="950">
        <v>0</v>
      </c>
      <c r="AB3438" s="947">
        <v>341.2</v>
      </c>
      <c r="AC3438" s="947">
        <v>0</v>
      </c>
      <c r="AD3438" s="947">
        <v>0</v>
      </c>
      <c r="AE3438" s="947"/>
      <c r="AF3438" s="947">
        <v>354.5</v>
      </c>
      <c r="AG3438" s="947">
        <v>0</v>
      </c>
      <c r="AH3438" s="947"/>
      <c r="AI3438" s="947"/>
      <c r="AJ3438" s="956">
        <v>0</v>
      </c>
    </row>
    <row r="3439" spans="1:37" s="952" customFormat="1" x14ac:dyDescent="0.2">
      <c r="A3439" s="946">
        <v>39955</v>
      </c>
      <c r="B3439" s="947">
        <v>21.52</v>
      </c>
      <c r="C3439" s="947"/>
      <c r="D3439" s="947">
        <v>8.0500000000000007</v>
      </c>
      <c r="E3439" s="947"/>
      <c r="F3439" s="947">
        <f t="shared" si="137"/>
        <v>29.57</v>
      </c>
      <c r="G3439" s="947"/>
      <c r="H3439" s="947"/>
      <c r="I3439" s="947"/>
      <c r="J3439" s="947"/>
      <c r="K3439" s="947"/>
      <c r="L3439" s="947"/>
      <c r="M3439" s="947"/>
      <c r="N3439" s="947"/>
      <c r="O3439" s="947"/>
      <c r="P3439" s="947"/>
      <c r="Q3439" s="947"/>
      <c r="R3439" s="947"/>
      <c r="S3439" s="947">
        <v>0</v>
      </c>
      <c r="T3439" s="948">
        <v>0</v>
      </c>
      <c r="U3439" s="949">
        <v>0</v>
      </c>
      <c r="V3439" s="947">
        <v>0</v>
      </c>
      <c r="W3439" s="950">
        <v>0</v>
      </c>
      <c r="X3439" s="950">
        <v>0</v>
      </c>
      <c r="Y3439" s="947">
        <f t="shared" si="136"/>
        <v>29.57</v>
      </c>
      <c r="Z3439" s="951">
        <v>0</v>
      </c>
      <c r="AA3439" s="950">
        <v>0</v>
      </c>
      <c r="AB3439" s="947">
        <v>341.2</v>
      </c>
      <c r="AC3439" s="947">
        <v>0</v>
      </c>
      <c r="AD3439" s="947">
        <v>0</v>
      </c>
      <c r="AE3439" s="947"/>
      <c r="AF3439" s="947">
        <v>354.4</v>
      </c>
      <c r="AG3439" s="947">
        <v>0</v>
      </c>
      <c r="AH3439" s="947"/>
      <c r="AI3439" s="947"/>
      <c r="AJ3439" s="956">
        <v>0</v>
      </c>
    </row>
    <row r="3440" spans="1:37" s="952" customFormat="1" x14ac:dyDescent="0.2">
      <c r="A3440" s="946">
        <v>39956</v>
      </c>
      <c r="B3440" s="947">
        <v>21.12</v>
      </c>
      <c r="C3440" s="947"/>
      <c r="D3440" s="947">
        <v>10.981</v>
      </c>
      <c r="E3440" s="947"/>
      <c r="F3440" s="947">
        <f t="shared" si="137"/>
        <v>32.100999999999999</v>
      </c>
      <c r="G3440" s="947"/>
      <c r="H3440" s="947"/>
      <c r="I3440" s="947"/>
      <c r="J3440" s="947"/>
      <c r="K3440" s="947"/>
      <c r="L3440" s="947"/>
      <c r="M3440" s="947"/>
      <c r="N3440" s="947"/>
      <c r="O3440" s="947"/>
      <c r="P3440" s="947"/>
      <c r="Q3440" s="947"/>
      <c r="R3440" s="947"/>
      <c r="S3440" s="947">
        <v>0</v>
      </c>
      <c r="T3440" s="948">
        <v>0</v>
      </c>
      <c r="U3440" s="949">
        <v>0</v>
      </c>
      <c r="V3440" s="947">
        <v>0</v>
      </c>
      <c r="W3440" s="950">
        <v>0</v>
      </c>
      <c r="X3440" s="950">
        <v>0</v>
      </c>
      <c r="Y3440" s="947">
        <f t="shared" si="136"/>
        <v>32.100999999999999</v>
      </c>
      <c r="Z3440" s="951">
        <v>0</v>
      </c>
      <c r="AA3440" s="950">
        <v>0</v>
      </c>
      <c r="AB3440" s="950">
        <v>341.2</v>
      </c>
      <c r="AC3440" s="950">
        <v>0</v>
      </c>
      <c r="AD3440" s="950">
        <v>0</v>
      </c>
      <c r="AE3440" s="950"/>
      <c r="AF3440" s="947">
        <v>354.2</v>
      </c>
      <c r="AG3440" s="947">
        <v>0</v>
      </c>
      <c r="AH3440" s="947"/>
      <c r="AI3440" s="947"/>
      <c r="AJ3440" s="956">
        <v>0</v>
      </c>
    </row>
    <row r="3441" spans="1:272" s="952" customFormat="1" x14ac:dyDescent="0.2">
      <c r="A3441" s="946">
        <v>39957</v>
      </c>
      <c r="B3441" s="950">
        <v>18.510000000000002</v>
      </c>
      <c r="C3441" s="950"/>
      <c r="D3441" s="950">
        <v>9.0120000000000005</v>
      </c>
      <c r="E3441" s="950"/>
      <c r="F3441" s="950">
        <f t="shared" si="137"/>
        <v>27.522000000000002</v>
      </c>
      <c r="G3441" s="950"/>
      <c r="H3441" s="950"/>
      <c r="I3441" s="950"/>
      <c r="J3441" s="950"/>
      <c r="K3441" s="950"/>
      <c r="L3441" s="950"/>
      <c r="M3441" s="950"/>
      <c r="N3441" s="950"/>
      <c r="O3441" s="950"/>
      <c r="P3441" s="950"/>
      <c r="Q3441" s="950"/>
      <c r="R3441" s="950"/>
      <c r="S3441" s="950">
        <v>0</v>
      </c>
      <c r="T3441" s="958">
        <v>0</v>
      </c>
      <c r="U3441" s="959">
        <v>0</v>
      </c>
      <c r="V3441" s="950">
        <v>0</v>
      </c>
      <c r="W3441" s="950">
        <v>0</v>
      </c>
      <c r="X3441" s="950">
        <v>0</v>
      </c>
      <c r="Y3441" s="947">
        <f t="shared" si="136"/>
        <v>27.522000000000002</v>
      </c>
      <c r="Z3441" s="951">
        <v>0</v>
      </c>
      <c r="AA3441" s="950">
        <v>0</v>
      </c>
      <c r="AB3441" s="950">
        <v>341.2</v>
      </c>
      <c r="AC3441" s="950">
        <v>0.01</v>
      </c>
      <c r="AD3441" s="950">
        <v>0</v>
      </c>
      <c r="AE3441" s="950"/>
      <c r="AF3441" s="950">
        <v>354.1</v>
      </c>
      <c r="AG3441" s="947">
        <v>0.03</v>
      </c>
      <c r="AH3441" s="947"/>
      <c r="AI3441" s="947"/>
      <c r="AJ3441" s="956">
        <v>0</v>
      </c>
      <c r="AL3441" s="955"/>
      <c r="AM3441" s="955"/>
    </row>
    <row r="3442" spans="1:272" s="952" customFormat="1" x14ac:dyDescent="0.2">
      <c r="A3442" s="946">
        <v>39958</v>
      </c>
      <c r="B3442" s="950">
        <v>20.3</v>
      </c>
      <c r="C3442" s="950"/>
      <c r="D3442" s="950">
        <v>7.0579999999999998</v>
      </c>
      <c r="E3442" s="950"/>
      <c r="F3442" s="950">
        <f t="shared" si="137"/>
        <v>27.358000000000001</v>
      </c>
      <c r="G3442" s="950"/>
      <c r="H3442" s="950"/>
      <c r="I3442" s="950"/>
      <c r="J3442" s="950"/>
      <c r="K3442" s="950"/>
      <c r="L3442" s="950"/>
      <c r="M3442" s="950"/>
      <c r="N3442" s="950"/>
      <c r="O3442" s="950"/>
      <c r="P3442" s="950"/>
      <c r="Q3442" s="950"/>
      <c r="R3442" s="950"/>
      <c r="S3442" s="950">
        <v>0</v>
      </c>
      <c r="T3442" s="958">
        <v>0</v>
      </c>
      <c r="U3442" s="959">
        <v>0</v>
      </c>
      <c r="V3442" s="950">
        <v>0</v>
      </c>
      <c r="W3442" s="950">
        <v>0</v>
      </c>
      <c r="X3442" s="950">
        <v>0</v>
      </c>
      <c r="Y3442" s="947">
        <f t="shared" si="136"/>
        <v>27.358000000000001</v>
      </c>
      <c r="Z3442" s="951">
        <v>0</v>
      </c>
      <c r="AA3442" s="950">
        <v>0</v>
      </c>
      <c r="AB3442" s="950">
        <v>341.2</v>
      </c>
      <c r="AC3442" s="950">
        <v>0</v>
      </c>
      <c r="AD3442" s="950">
        <v>0</v>
      </c>
      <c r="AE3442" s="950"/>
      <c r="AF3442" s="947">
        <v>354</v>
      </c>
      <c r="AG3442" s="947">
        <v>0</v>
      </c>
      <c r="AH3442" s="947"/>
      <c r="AI3442" s="947"/>
      <c r="AJ3442" s="956">
        <v>0</v>
      </c>
    </row>
    <row r="3443" spans="1:272" s="952" customFormat="1" x14ac:dyDescent="0.2">
      <c r="A3443" s="946">
        <v>39959</v>
      </c>
      <c r="B3443" s="950">
        <v>20.38</v>
      </c>
      <c r="C3443" s="950"/>
      <c r="D3443" s="950">
        <v>7.3529999999999998</v>
      </c>
      <c r="E3443" s="950"/>
      <c r="F3443" s="950">
        <f t="shared" si="137"/>
        <v>27.732999999999997</v>
      </c>
      <c r="G3443" s="950"/>
      <c r="H3443" s="950"/>
      <c r="I3443" s="950"/>
      <c r="J3443" s="950"/>
      <c r="K3443" s="950"/>
      <c r="L3443" s="950"/>
      <c r="M3443" s="950"/>
      <c r="N3443" s="950"/>
      <c r="O3443" s="950"/>
      <c r="P3443" s="950"/>
      <c r="Q3443" s="950"/>
      <c r="R3443" s="950"/>
      <c r="S3443" s="950">
        <v>0</v>
      </c>
      <c r="T3443" s="958">
        <v>0</v>
      </c>
      <c r="U3443" s="959">
        <v>0</v>
      </c>
      <c r="V3443" s="950">
        <v>0</v>
      </c>
      <c r="W3443" s="950">
        <v>0</v>
      </c>
      <c r="X3443" s="950">
        <v>0</v>
      </c>
      <c r="Y3443" s="947">
        <f t="shared" si="136"/>
        <v>27.732999999999997</v>
      </c>
      <c r="Z3443" s="951">
        <v>0</v>
      </c>
      <c r="AA3443" s="950">
        <v>0</v>
      </c>
      <c r="AB3443" s="950">
        <v>341.3</v>
      </c>
      <c r="AC3443" s="950">
        <v>0.13</v>
      </c>
      <c r="AD3443" s="950">
        <v>0</v>
      </c>
      <c r="AE3443" s="950"/>
      <c r="AF3443" s="947">
        <v>354</v>
      </c>
      <c r="AG3443" s="947">
        <v>0.3</v>
      </c>
      <c r="AH3443" s="947"/>
      <c r="AI3443" s="947"/>
      <c r="AJ3443" s="956">
        <v>0</v>
      </c>
    </row>
    <row r="3444" spans="1:272" s="952" customFormat="1" x14ac:dyDescent="0.2">
      <c r="A3444" s="946">
        <v>39960</v>
      </c>
      <c r="B3444" s="950">
        <v>21.38</v>
      </c>
      <c r="C3444" s="950"/>
      <c r="D3444" s="950">
        <v>8.202</v>
      </c>
      <c r="E3444" s="950"/>
      <c r="F3444" s="950">
        <f t="shared" si="137"/>
        <v>29.582000000000001</v>
      </c>
      <c r="G3444" s="950"/>
      <c r="H3444" s="950"/>
      <c r="I3444" s="950"/>
      <c r="J3444" s="950"/>
      <c r="K3444" s="950"/>
      <c r="L3444" s="950"/>
      <c r="M3444" s="950"/>
      <c r="N3444" s="950"/>
      <c r="O3444" s="950"/>
      <c r="P3444" s="950"/>
      <c r="Q3444" s="950"/>
      <c r="R3444" s="950"/>
      <c r="S3444" s="950">
        <v>0</v>
      </c>
      <c r="T3444" s="958">
        <v>0</v>
      </c>
      <c r="U3444" s="959">
        <v>0</v>
      </c>
      <c r="V3444" s="950">
        <v>0</v>
      </c>
      <c r="W3444" s="950">
        <v>0</v>
      </c>
      <c r="X3444" s="950">
        <v>0</v>
      </c>
      <c r="Y3444" s="947">
        <f t="shared" si="136"/>
        <v>29.582000000000001</v>
      </c>
      <c r="Z3444" s="951">
        <v>0</v>
      </c>
      <c r="AA3444" s="950">
        <v>0</v>
      </c>
      <c r="AB3444" s="950">
        <v>341.3</v>
      </c>
      <c r="AC3444" s="950">
        <v>0</v>
      </c>
      <c r="AD3444" s="950">
        <v>0</v>
      </c>
      <c r="AE3444" s="950"/>
      <c r="AF3444" s="947">
        <v>353.9</v>
      </c>
      <c r="AG3444" s="947">
        <v>0</v>
      </c>
      <c r="AH3444" s="947"/>
      <c r="AI3444" s="947"/>
      <c r="AJ3444" s="956">
        <v>0</v>
      </c>
    </row>
    <row r="3445" spans="1:272" s="952" customFormat="1" x14ac:dyDescent="0.2">
      <c r="A3445" s="946">
        <v>39961</v>
      </c>
      <c r="B3445" s="950">
        <v>20.77</v>
      </c>
      <c r="C3445" s="950"/>
      <c r="D3445" s="950">
        <v>7.6479999999999997</v>
      </c>
      <c r="E3445" s="950"/>
      <c r="F3445" s="950">
        <f t="shared" si="137"/>
        <v>28.417999999999999</v>
      </c>
      <c r="G3445" s="950"/>
      <c r="H3445" s="950"/>
      <c r="I3445" s="950"/>
      <c r="J3445" s="950"/>
      <c r="K3445" s="950"/>
      <c r="L3445" s="950"/>
      <c r="M3445" s="950"/>
      <c r="N3445" s="950"/>
      <c r="O3445" s="950"/>
      <c r="P3445" s="950"/>
      <c r="Q3445" s="950"/>
      <c r="R3445" s="950"/>
      <c r="S3445" s="950">
        <v>0</v>
      </c>
      <c r="T3445" s="958">
        <v>0</v>
      </c>
      <c r="U3445" s="959">
        <v>0</v>
      </c>
      <c r="V3445" s="950">
        <v>0</v>
      </c>
      <c r="W3445" s="950">
        <v>0</v>
      </c>
      <c r="X3445" s="950">
        <v>0</v>
      </c>
      <c r="Y3445" s="947">
        <f t="shared" si="136"/>
        <v>28.417999999999999</v>
      </c>
      <c r="Z3445" s="951">
        <v>0</v>
      </c>
      <c r="AA3445" s="950">
        <v>0</v>
      </c>
      <c r="AB3445" s="961">
        <v>341.3</v>
      </c>
      <c r="AC3445" s="961">
        <v>0.04</v>
      </c>
      <c r="AD3445" s="961">
        <v>0</v>
      </c>
      <c r="AE3445" s="961"/>
      <c r="AF3445" s="947">
        <v>353.8</v>
      </c>
      <c r="AG3445" s="947">
        <v>0.55000000000000004</v>
      </c>
      <c r="AH3445" s="947"/>
      <c r="AI3445" s="947"/>
      <c r="AJ3445" s="956">
        <v>0</v>
      </c>
    </row>
    <row r="3446" spans="1:272" s="952" customFormat="1" x14ac:dyDescent="0.2">
      <c r="A3446" s="946">
        <v>39962</v>
      </c>
      <c r="B3446" s="947">
        <v>20.5</v>
      </c>
      <c r="C3446" s="947"/>
      <c r="D3446" s="947">
        <v>6.28</v>
      </c>
      <c r="E3446" s="947"/>
      <c r="F3446" s="947">
        <f t="shared" si="137"/>
        <v>26.78</v>
      </c>
      <c r="G3446" s="947"/>
      <c r="H3446" s="947"/>
      <c r="I3446" s="947"/>
      <c r="J3446" s="947"/>
      <c r="K3446" s="947"/>
      <c r="L3446" s="947"/>
      <c r="M3446" s="947"/>
      <c r="N3446" s="947"/>
      <c r="O3446" s="947"/>
      <c r="P3446" s="947"/>
      <c r="Q3446" s="947"/>
      <c r="R3446" s="947"/>
      <c r="S3446" s="947">
        <v>0</v>
      </c>
      <c r="T3446" s="948">
        <v>0</v>
      </c>
      <c r="U3446" s="949">
        <v>0</v>
      </c>
      <c r="V3446" s="947">
        <v>0</v>
      </c>
      <c r="W3446" s="950">
        <v>0</v>
      </c>
      <c r="X3446" s="950">
        <v>0</v>
      </c>
      <c r="Y3446" s="947">
        <f t="shared" si="136"/>
        <v>26.78</v>
      </c>
      <c r="Z3446" s="951">
        <v>0</v>
      </c>
      <c r="AA3446" s="950">
        <v>0</v>
      </c>
      <c r="AB3446" s="950">
        <v>341.3</v>
      </c>
      <c r="AC3446" s="950">
        <v>0.42</v>
      </c>
      <c r="AD3446" s="950">
        <v>0</v>
      </c>
      <c r="AE3446" s="950"/>
      <c r="AF3446" s="947">
        <v>353.8</v>
      </c>
      <c r="AG3446" s="947">
        <v>0.31</v>
      </c>
      <c r="AH3446" s="947"/>
      <c r="AI3446" s="947"/>
      <c r="AJ3446" s="956">
        <v>0</v>
      </c>
    </row>
    <row r="3447" spans="1:272" s="952" customFormat="1" x14ac:dyDescent="0.2">
      <c r="A3447" s="946">
        <v>39963</v>
      </c>
      <c r="B3447" s="947">
        <v>22.16</v>
      </c>
      <c r="C3447" s="947"/>
      <c r="D3447" s="947">
        <v>6.766</v>
      </c>
      <c r="E3447" s="947"/>
      <c r="F3447" s="947">
        <f t="shared" si="137"/>
        <v>28.926000000000002</v>
      </c>
      <c r="G3447" s="947"/>
      <c r="H3447" s="947"/>
      <c r="I3447" s="947"/>
      <c r="J3447" s="947"/>
      <c r="K3447" s="947"/>
      <c r="L3447" s="947"/>
      <c r="M3447" s="947"/>
      <c r="N3447" s="947"/>
      <c r="O3447" s="947"/>
      <c r="P3447" s="947"/>
      <c r="Q3447" s="947"/>
      <c r="R3447" s="947"/>
      <c r="S3447" s="947">
        <v>0</v>
      </c>
      <c r="T3447" s="948">
        <v>0</v>
      </c>
      <c r="U3447" s="949">
        <v>0</v>
      </c>
      <c r="V3447" s="947">
        <v>0</v>
      </c>
      <c r="W3447" s="950">
        <v>0</v>
      </c>
      <c r="X3447" s="950">
        <v>0</v>
      </c>
      <c r="Y3447" s="947">
        <f t="shared" si="136"/>
        <v>28.926000000000002</v>
      </c>
      <c r="Z3447" s="951">
        <v>0</v>
      </c>
      <c r="AA3447" s="950">
        <v>0</v>
      </c>
      <c r="AB3447" s="947">
        <v>341.3</v>
      </c>
      <c r="AC3447" s="947">
        <v>0</v>
      </c>
      <c r="AD3447" s="947">
        <v>0</v>
      </c>
      <c r="AE3447" s="947"/>
      <c r="AF3447" s="947">
        <v>353.9</v>
      </c>
      <c r="AG3447" s="947">
        <v>0.1</v>
      </c>
      <c r="AH3447" s="947"/>
      <c r="AI3447" s="947"/>
      <c r="AJ3447" s="956">
        <v>0</v>
      </c>
    </row>
    <row r="3448" spans="1:272" s="952" customFormat="1" x14ac:dyDescent="0.2">
      <c r="A3448" s="946">
        <v>39964</v>
      </c>
      <c r="B3448" s="947">
        <v>22.57</v>
      </c>
      <c r="C3448" s="947"/>
      <c r="D3448" s="947">
        <v>6.5709999999999997</v>
      </c>
      <c r="E3448" s="947"/>
      <c r="F3448" s="947">
        <f t="shared" si="137"/>
        <v>29.140999999999998</v>
      </c>
      <c r="G3448" s="947"/>
      <c r="H3448" s="947"/>
      <c r="I3448" s="947"/>
      <c r="J3448" s="947"/>
      <c r="K3448" s="947"/>
      <c r="L3448" s="947"/>
      <c r="M3448" s="947"/>
      <c r="N3448" s="947"/>
      <c r="O3448" s="947"/>
      <c r="P3448" s="947"/>
      <c r="Q3448" s="947"/>
      <c r="R3448" s="947"/>
      <c r="S3448" s="947">
        <v>0</v>
      </c>
      <c r="T3448" s="948">
        <v>0</v>
      </c>
      <c r="U3448" s="949">
        <v>0</v>
      </c>
      <c r="V3448" s="947">
        <v>0</v>
      </c>
      <c r="W3448" s="950">
        <v>0</v>
      </c>
      <c r="X3448" s="950">
        <v>0</v>
      </c>
      <c r="Y3448" s="947">
        <f t="shared" si="136"/>
        <v>29.140999999999998</v>
      </c>
      <c r="Z3448" s="951">
        <v>0</v>
      </c>
      <c r="AA3448" s="950">
        <v>0</v>
      </c>
      <c r="AB3448" s="947">
        <v>341.2</v>
      </c>
      <c r="AC3448" s="947">
        <v>0.06</v>
      </c>
      <c r="AD3448" s="947">
        <v>0</v>
      </c>
      <c r="AE3448" s="947"/>
      <c r="AF3448" s="947">
        <v>353.9</v>
      </c>
      <c r="AG3448" s="947">
        <v>0</v>
      </c>
      <c r="AH3448" s="947"/>
      <c r="AI3448" s="947"/>
      <c r="AJ3448" s="956">
        <v>0</v>
      </c>
    </row>
    <row r="3449" spans="1:272" s="952" customFormat="1" x14ac:dyDescent="0.2">
      <c r="A3449" s="946">
        <v>39965</v>
      </c>
      <c r="B3449" s="947">
        <v>21.23</v>
      </c>
      <c r="C3449" s="947"/>
      <c r="D3449" s="947">
        <v>7.42</v>
      </c>
      <c r="E3449" s="947"/>
      <c r="F3449" s="947">
        <f t="shared" si="137"/>
        <v>28.65</v>
      </c>
      <c r="G3449" s="947"/>
      <c r="H3449" s="947"/>
      <c r="I3449" s="947"/>
      <c r="J3449" s="947"/>
      <c r="K3449" s="947"/>
      <c r="L3449" s="947"/>
      <c r="M3449" s="947"/>
      <c r="N3449" s="947"/>
      <c r="O3449" s="947"/>
      <c r="P3449" s="947"/>
      <c r="Q3449" s="947"/>
      <c r="R3449" s="947"/>
      <c r="S3449" s="947">
        <v>0</v>
      </c>
      <c r="T3449" s="948">
        <v>0</v>
      </c>
      <c r="U3449" s="949">
        <v>0</v>
      </c>
      <c r="V3449" s="947">
        <v>0</v>
      </c>
      <c r="W3449" s="950">
        <v>0</v>
      </c>
      <c r="X3449" s="950">
        <v>0</v>
      </c>
      <c r="Y3449" s="947">
        <f t="shared" si="136"/>
        <v>28.65</v>
      </c>
      <c r="Z3449" s="951">
        <v>0</v>
      </c>
      <c r="AA3449" s="950">
        <v>0</v>
      </c>
      <c r="AB3449" s="947">
        <v>341.2</v>
      </c>
      <c r="AC3449" s="947">
        <v>0</v>
      </c>
      <c r="AD3449" s="947">
        <v>0</v>
      </c>
      <c r="AE3449" s="947"/>
      <c r="AF3449" s="950">
        <v>353.8</v>
      </c>
      <c r="AG3449" s="950">
        <v>0</v>
      </c>
      <c r="AH3449" s="950"/>
      <c r="AI3449" s="950"/>
      <c r="AJ3449" s="951">
        <v>0</v>
      </c>
    </row>
    <row r="3450" spans="1:272" s="952" customFormat="1" x14ac:dyDescent="0.2">
      <c r="A3450" s="946">
        <v>39966</v>
      </c>
      <c r="B3450" s="947">
        <v>22.72</v>
      </c>
      <c r="C3450" s="947"/>
      <c r="D3450" s="947">
        <v>8.7720000000000002</v>
      </c>
      <c r="E3450" s="947"/>
      <c r="F3450" s="947">
        <f t="shared" si="137"/>
        <v>31.491999999999997</v>
      </c>
      <c r="G3450" s="947"/>
      <c r="H3450" s="947"/>
      <c r="I3450" s="947"/>
      <c r="J3450" s="947"/>
      <c r="K3450" s="947"/>
      <c r="L3450" s="947"/>
      <c r="M3450" s="947"/>
      <c r="N3450" s="947"/>
      <c r="O3450" s="947"/>
      <c r="P3450" s="947"/>
      <c r="Q3450" s="947"/>
      <c r="R3450" s="947"/>
      <c r="S3450" s="947">
        <v>0</v>
      </c>
      <c r="T3450" s="948">
        <v>0</v>
      </c>
      <c r="U3450" s="949">
        <v>0</v>
      </c>
      <c r="V3450" s="947">
        <v>0</v>
      </c>
      <c r="W3450" s="950">
        <v>0</v>
      </c>
      <c r="X3450" s="950">
        <v>0</v>
      </c>
      <c r="Y3450" s="947">
        <f t="shared" si="136"/>
        <v>31.491999999999997</v>
      </c>
      <c r="Z3450" s="951">
        <v>0</v>
      </c>
      <c r="AA3450" s="950">
        <v>0</v>
      </c>
      <c r="AB3450" s="947">
        <v>341.1</v>
      </c>
      <c r="AC3450" s="947">
        <v>0</v>
      </c>
      <c r="AD3450" s="947">
        <v>0</v>
      </c>
      <c r="AE3450" s="947"/>
      <c r="AF3450" s="950">
        <v>353.7</v>
      </c>
      <c r="AG3450" s="950">
        <v>0</v>
      </c>
      <c r="AH3450" s="950"/>
      <c r="AI3450" s="950"/>
      <c r="AJ3450" s="951">
        <v>0</v>
      </c>
    </row>
    <row r="3451" spans="1:272" s="952" customFormat="1" x14ac:dyDescent="0.2">
      <c r="A3451" s="946">
        <v>39967</v>
      </c>
      <c r="B3451" s="953">
        <v>23.32</v>
      </c>
      <c r="C3451" s="953"/>
      <c r="D3451" s="947">
        <v>9.9250000000000007</v>
      </c>
      <c r="E3451" s="947"/>
      <c r="F3451" s="947">
        <f t="shared" si="137"/>
        <v>33.245000000000005</v>
      </c>
      <c r="G3451" s="947"/>
      <c r="H3451" s="947"/>
      <c r="I3451" s="947"/>
      <c r="J3451" s="947"/>
      <c r="K3451" s="947"/>
      <c r="L3451" s="947"/>
      <c r="M3451" s="947"/>
      <c r="N3451" s="947"/>
      <c r="O3451" s="947"/>
      <c r="P3451" s="947"/>
      <c r="Q3451" s="947"/>
      <c r="R3451" s="947"/>
      <c r="S3451" s="947">
        <v>0</v>
      </c>
      <c r="T3451" s="948">
        <v>0</v>
      </c>
      <c r="U3451" s="949">
        <v>0</v>
      </c>
      <c r="V3451" s="947">
        <v>0</v>
      </c>
      <c r="W3451" s="950">
        <v>0</v>
      </c>
      <c r="X3451" s="950">
        <v>0</v>
      </c>
      <c r="Y3451" s="947">
        <f t="shared" si="136"/>
        <v>33.245000000000005</v>
      </c>
      <c r="Z3451" s="951">
        <v>0</v>
      </c>
      <c r="AA3451" s="950">
        <v>0</v>
      </c>
      <c r="AB3451" s="947">
        <v>341.1</v>
      </c>
      <c r="AC3451" s="947">
        <v>0</v>
      </c>
      <c r="AD3451" s="947">
        <v>0</v>
      </c>
      <c r="AE3451" s="947"/>
      <c r="AF3451" s="950">
        <v>353.6</v>
      </c>
      <c r="AG3451" s="950">
        <v>0</v>
      </c>
      <c r="AH3451" s="950"/>
      <c r="AI3451" s="950"/>
      <c r="AJ3451" s="951">
        <v>0</v>
      </c>
    </row>
    <row r="3452" spans="1:272" s="952" customFormat="1" x14ac:dyDescent="0.2">
      <c r="A3452" s="946">
        <v>39968</v>
      </c>
      <c r="B3452" s="947">
        <v>20.99</v>
      </c>
      <c r="C3452" s="947"/>
      <c r="D3452" s="947">
        <v>8.8019999999999996</v>
      </c>
      <c r="E3452" s="947"/>
      <c r="F3452" s="947">
        <f t="shared" si="137"/>
        <v>29.791999999999998</v>
      </c>
      <c r="G3452" s="947"/>
      <c r="H3452" s="947"/>
      <c r="I3452" s="947"/>
      <c r="J3452" s="947"/>
      <c r="K3452" s="947"/>
      <c r="L3452" s="947"/>
      <c r="M3452" s="947"/>
      <c r="N3452" s="947"/>
      <c r="O3452" s="947"/>
      <c r="P3452" s="947"/>
      <c r="Q3452" s="947"/>
      <c r="R3452" s="947"/>
      <c r="S3452" s="947">
        <v>0</v>
      </c>
      <c r="T3452" s="948">
        <v>0</v>
      </c>
      <c r="U3452" s="949">
        <v>0</v>
      </c>
      <c r="V3452" s="947">
        <v>0</v>
      </c>
      <c r="W3452" s="950">
        <v>0</v>
      </c>
      <c r="X3452" s="950">
        <v>0</v>
      </c>
      <c r="Y3452" s="947">
        <f t="shared" si="136"/>
        <v>29.791999999999998</v>
      </c>
      <c r="Z3452" s="951">
        <v>0</v>
      </c>
      <c r="AA3452" s="950">
        <v>0</v>
      </c>
      <c r="AB3452" s="950">
        <v>341.6</v>
      </c>
      <c r="AC3452" s="950">
        <v>2.56</v>
      </c>
      <c r="AD3452" s="950">
        <v>0</v>
      </c>
      <c r="AE3452" s="950"/>
      <c r="AF3452" s="950">
        <v>353.8</v>
      </c>
      <c r="AG3452" s="950">
        <v>2.1</v>
      </c>
      <c r="AH3452" s="950"/>
      <c r="AI3452" s="950"/>
      <c r="AJ3452" s="951">
        <v>0</v>
      </c>
      <c r="JI3452" s="954"/>
    </row>
    <row r="3453" spans="1:272" s="952" customFormat="1" x14ac:dyDescent="0.2">
      <c r="A3453" s="946">
        <v>39969</v>
      </c>
      <c r="B3453" s="947">
        <v>21.07</v>
      </c>
      <c r="C3453" s="947"/>
      <c r="D3453" s="947">
        <v>7.1269999999999998</v>
      </c>
      <c r="E3453" s="947"/>
      <c r="F3453" s="947">
        <f t="shared" si="137"/>
        <v>28.196999999999999</v>
      </c>
      <c r="G3453" s="947"/>
      <c r="H3453" s="947"/>
      <c r="I3453" s="947"/>
      <c r="J3453" s="947"/>
      <c r="K3453" s="947"/>
      <c r="L3453" s="947"/>
      <c r="M3453" s="947"/>
      <c r="N3453" s="947"/>
      <c r="O3453" s="947"/>
      <c r="P3453" s="947"/>
      <c r="Q3453" s="947"/>
      <c r="R3453" s="947"/>
      <c r="S3453" s="947">
        <v>0</v>
      </c>
      <c r="T3453" s="948">
        <v>0</v>
      </c>
      <c r="U3453" s="949">
        <v>0</v>
      </c>
      <c r="V3453" s="947">
        <v>0</v>
      </c>
      <c r="W3453" s="950">
        <v>0</v>
      </c>
      <c r="X3453" s="950">
        <v>0</v>
      </c>
      <c r="Y3453" s="947">
        <f t="shared" si="136"/>
        <v>28.196999999999999</v>
      </c>
      <c r="Z3453" s="951">
        <v>0</v>
      </c>
      <c r="AA3453" s="950">
        <v>0</v>
      </c>
      <c r="AB3453" s="950">
        <v>341.6</v>
      </c>
      <c r="AC3453" s="950">
        <v>0</v>
      </c>
      <c r="AD3453" s="950">
        <v>0</v>
      </c>
      <c r="AE3453" s="950"/>
      <c r="AF3453" s="950">
        <v>355.4</v>
      </c>
      <c r="AG3453" s="950">
        <v>1</v>
      </c>
      <c r="AH3453" s="950"/>
      <c r="AI3453" s="950"/>
      <c r="AJ3453" s="951">
        <v>0</v>
      </c>
      <c r="AK3453" s="955"/>
      <c r="JF3453" s="954"/>
      <c r="JG3453" s="954"/>
      <c r="JH3453" s="954"/>
      <c r="JI3453" s="954"/>
      <c r="JJ3453" s="954"/>
      <c r="JK3453" s="954"/>
      <c r="JL3453" s="954"/>
    </row>
    <row r="3454" spans="1:272" s="952" customFormat="1" x14ac:dyDescent="0.2">
      <c r="A3454" s="946">
        <v>39970</v>
      </c>
      <c r="B3454" s="947">
        <v>21.53</v>
      </c>
      <c r="C3454" s="947"/>
      <c r="D3454" s="947">
        <v>6.4889999999999999</v>
      </c>
      <c r="E3454" s="947"/>
      <c r="F3454" s="947">
        <f t="shared" si="137"/>
        <v>28.019000000000002</v>
      </c>
      <c r="G3454" s="947"/>
      <c r="H3454" s="947"/>
      <c r="I3454" s="947"/>
      <c r="J3454" s="947"/>
      <c r="K3454" s="947"/>
      <c r="L3454" s="947"/>
      <c r="M3454" s="947"/>
      <c r="N3454" s="947"/>
      <c r="O3454" s="947"/>
      <c r="P3454" s="947"/>
      <c r="Q3454" s="947"/>
      <c r="R3454" s="947"/>
      <c r="S3454" s="947">
        <v>0</v>
      </c>
      <c r="T3454" s="948">
        <v>0</v>
      </c>
      <c r="U3454" s="949">
        <v>0</v>
      </c>
      <c r="V3454" s="947">
        <v>0</v>
      </c>
      <c r="W3454" s="950">
        <v>0</v>
      </c>
      <c r="X3454" s="950">
        <v>0</v>
      </c>
      <c r="Y3454" s="947">
        <f t="shared" si="136"/>
        <v>28.019000000000002</v>
      </c>
      <c r="Z3454" s="951">
        <v>0</v>
      </c>
      <c r="AA3454" s="950">
        <v>0</v>
      </c>
      <c r="AB3454" s="950">
        <v>341.5</v>
      </c>
      <c r="AC3454" s="950">
        <v>0</v>
      </c>
      <c r="AD3454" s="950">
        <v>0</v>
      </c>
      <c r="AE3454" s="950"/>
      <c r="AF3454" s="950">
        <v>355.3</v>
      </c>
      <c r="AG3454" s="950">
        <v>0</v>
      </c>
      <c r="AH3454" s="950"/>
      <c r="AI3454" s="950"/>
      <c r="AJ3454" s="951">
        <v>0</v>
      </c>
      <c r="JF3454" s="954"/>
      <c r="JG3454" s="954"/>
      <c r="JH3454" s="954"/>
      <c r="JI3454" s="954"/>
      <c r="JJ3454" s="954"/>
      <c r="JK3454" s="954"/>
      <c r="JL3454" s="954"/>
    </row>
    <row r="3455" spans="1:272" s="952" customFormat="1" x14ac:dyDescent="0.2">
      <c r="A3455" s="946">
        <v>39971</v>
      </c>
      <c r="B3455" s="947">
        <v>21.33</v>
      </c>
      <c r="C3455" s="947"/>
      <c r="D3455" s="947">
        <v>6.6669999999999998</v>
      </c>
      <c r="E3455" s="947"/>
      <c r="F3455" s="947">
        <f t="shared" si="137"/>
        <v>27.997</v>
      </c>
      <c r="G3455" s="947"/>
      <c r="H3455" s="947"/>
      <c r="I3455" s="947"/>
      <c r="J3455" s="947"/>
      <c r="K3455" s="947"/>
      <c r="L3455" s="947"/>
      <c r="M3455" s="947"/>
      <c r="N3455" s="947"/>
      <c r="O3455" s="947"/>
      <c r="P3455" s="947"/>
      <c r="Q3455" s="947"/>
      <c r="R3455" s="947"/>
      <c r="S3455" s="947">
        <v>0</v>
      </c>
      <c r="T3455" s="948">
        <v>0</v>
      </c>
      <c r="U3455" s="949">
        <v>0</v>
      </c>
      <c r="V3455" s="947">
        <v>0</v>
      </c>
      <c r="W3455" s="950">
        <v>0</v>
      </c>
      <c r="X3455" s="950">
        <v>0</v>
      </c>
      <c r="Y3455" s="947">
        <f t="shared" si="136"/>
        <v>27.997</v>
      </c>
      <c r="Z3455" s="951">
        <v>0</v>
      </c>
      <c r="AA3455" s="950">
        <v>0</v>
      </c>
      <c r="AB3455" s="947">
        <v>341.4</v>
      </c>
      <c r="AC3455" s="947">
        <v>0</v>
      </c>
      <c r="AD3455" s="947">
        <v>0</v>
      </c>
      <c r="AE3455" s="947"/>
      <c r="AF3455" s="947">
        <v>355.2</v>
      </c>
      <c r="AG3455" s="947">
        <v>0</v>
      </c>
      <c r="AH3455" s="947"/>
      <c r="AI3455" s="947"/>
      <c r="AJ3455" s="956">
        <v>0</v>
      </c>
    </row>
    <row r="3456" spans="1:272" s="952" customFormat="1" x14ac:dyDescent="0.2">
      <c r="A3456" s="946">
        <v>39972</v>
      </c>
      <c r="B3456" s="950">
        <v>22.24</v>
      </c>
      <c r="C3456" s="950"/>
      <c r="D3456" s="947">
        <v>6.9409999999999998</v>
      </c>
      <c r="E3456" s="947"/>
      <c r="F3456" s="947">
        <f t="shared" si="137"/>
        <v>29.180999999999997</v>
      </c>
      <c r="G3456" s="947"/>
      <c r="H3456" s="947"/>
      <c r="I3456" s="947"/>
      <c r="J3456" s="947"/>
      <c r="K3456" s="947"/>
      <c r="L3456" s="947"/>
      <c r="M3456" s="947"/>
      <c r="N3456" s="947"/>
      <c r="O3456" s="947"/>
      <c r="P3456" s="947"/>
      <c r="Q3456" s="947"/>
      <c r="R3456" s="947"/>
      <c r="S3456" s="947">
        <v>0</v>
      </c>
      <c r="T3456" s="948">
        <v>0</v>
      </c>
      <c r="U3456" s="949">
        <v>0</v>
      </c>
      <c r="V3456" s="947">
        <v>0</v>
      </c>
      <c r="W3456" s="950">
        <v>0</v>
      </c>
      <c r="X3456" s="950">
        <v>0</v>
      </c>
      <c r="Y3456" s="947">
        <f t="shared" si="136"/>
        <v>29.180999999999997</v>
      </c>
      <c r="Z3456" s="951">
        <v>0</v>
      </c>
      <c r="AA3456" s="950">
        <v>0</v>
      </c>
      <c r="AB3456" s="950">
        <v>341.4</v>
      </c>
      <c r="AC3456" s="950">
        <v>0</v>
      </c>
      <c r="AD3456" s="950">
        <v>0</v>
      </c>
      <c r="AE3456" s="950"/>
      <c r="AF3456" s="950">
        <v>355.1</v>
      </c>
      <c r="AG3456" s="950">
        <v>0</v>
      </c>
      <c r="AH3456" s="950"/>
      <c r="AI3456" s="950"/>
      <c r="AJ3456" s="951">
        <v>0</v>
      </c>
      <c r="AK3456" s="957"/>
    </row>
    <row r="3457" spans="1:39" s="952" customFormat="1" x14ac:dyDescent="0.2">
      <c r="A3457" s="946">
        <v>39973</v>
      </c>
      <c r="B3457" s="947">
        <v>22.39</v>
      </c>
      <c r="C3457" s="947"/>
      <c r="D3457" s="947">
        <v>9.7080000000000002</v>
      </c>
      <c r="E3457" s="947"/>
      <c r="F3457" s="947">
        <f t="shared" si="137"/>
        <v>32.097999999999999</v>
      </c>
      <c r="G3457" s="947"/>
      <c r="H3457" s="947"/>
      <c r="I3457" s="947"/>
      <c r="J3457" s="947"/>
      <c r="K3457" s="947"/>
      <c r="L3457" s="947"/>
      <c r="M3457" s="947"/>
      <c r="N3457" s="947"/>
      <c r="O3457" s="947"/>
      <c r="P3457" s="947"/>
      <c r="Q3457" s="947"/>
      <c r="R3457" s="947"/>
      <c r="S3457" s="947">
        <v>0</v>
      </c>
      <c r="T3457" s="948">
        <v>0</v>
      </c>
      <c r="U3457" s="949">
        <v>0</v>
      </c>
      <c r="V3457" s="947">
        <v>0</v>
      </c>
      <c r="W3457" s="950">
        <v>0</v>
      </c>
      <c r="X3457" s="950">
        <v>0</v>
      </c>
      <c r="Y3457" s="947">
        <f t="shared" si="136"/>
        <v>32.097999999999999</v>
      </c>
      <c r="Z3457" s="951">
        <v>0</v>
      </c>
      <c r="AA3457" s="950">
        <v>0</v>
      </c>
      <c r="AB3457" s="950">
        <v>341.5</v>
      </c>
      <c r="AC3457" s="950">
        <v>0.72</v>
      </c>
      <c r="AD3457" s="950">
        <v>0</v>
      </c>
      <c r="AE3457" s="950"/>
      <c r="AF3457" s="947">
        <v>355.2</v>
      </c>
      <c r="AG3457" s="947">
        <v>0.65</v>
      </c>
      <c r="AH3457" s="947"/>
      <c r="AI3457" s="947"/>
      <c r="AJ3457" s="956">
        <v>0</v>
      </c>
    </row>
    <row r="3458" spans="1:39" s="952" customFormat="1" x14ac:dyDescent="0.2">
      <c r="A3458" s="946">
        <v>39974</v>
      </c>
      <c r="B3458" s="947">
        <v>20.74</v>
      </c>
      <c r="C3458" s="947"/>
      <c r="D3458" s="950">
        <v>8.4550000000000001</v>
      </c>
      <c r="E3458" s="950"/>
      <c r="F3458" s="947">
        <f t="shared" si="137"/>
        <v>29.195</v>
      </c>
      <c r="G3458" s="947"/>
      <c r="H3458" s="947"/>
      <c r="I3458" s="947"/>
      <c r="J3458" s="947"/>
      <c r="K3458" s="947"/>
      <c r="L3458" s="947"/>
      <c r="M3458" s="947"/>
      <c r="N3458" s="947"/>
      <c r="O3458" s="947"/>
      <c r="P3458" s="947"/>
      <c r="Q3458" s="947"/>
      <c r="R3458" s="947"/>
      <c r="S3458" s="947">
        <v>0</v>
      </c>
      <c r="T3458" s="948">
        <v>0</v>
      </c>
      <c r="U3458" s="949">
        <v>0</v>
      </c>
      <c r="V3458" s="947">
        <v>0</v>
      </c>
      <c r="W3458" s="950">
        <v>0</v>
      </c>
      <c r="X3458" s="950">
        <v>0</v>
      </c>
      <c r="Y3458" s="947">
        <f t="shared" si="136"/>
        <v>29.195</v>
      </c>
      <c r="Z3458" s="951">
        <v>0</v>
      </c>
      <c r="AA3458" s="950">
        <v>0</v>
      </c>
      <c r="AB3458" s="950">
        <v>341.7</v>
      </c>
      <c r="AC3458" s="950">
        <v>0.03</v>
      </c>
      <c r="AD3458" s="950">
        <v>0</v>
      </c>
      <c r="AE3458" s="950"/>
      <c r="AF3458" s="947">
        <v>355.4</v>
      </c>
      <c r="AG3458" s="947">
        <v>0</v>
      </c>
      <c r="AH3458" s="947"/>
      <c r="AI3458" s="947"/>
      <c r="AJ3458" s="956">
        <v>0</v>
      </c>
    </row>
    <row r="3459" spans="1:39" s="952" customFormat="1" x14ac:dyDescent="0.2">
      <c r="A3459" s="946">
        <v>39975</v>
      </c>
      <c r="B3459" s="947">
        <v>20.95</v>
      </c>
      <c r="C3459" s="947"/>
      <c r="D3459" s="947">
        <v>8.3849999999999998</v>
      </c>
      <c r="E3459" s="947"/>
      <c r="F3459" s="947">
        <f t="shared" si="137"/>
        <v>29.335000000000001</v>
      </c>
      <c r="G3459" s="947"/>
      <c r="H3459" s="947"/>
      <c r="I3459" s="947"/>
      <c r="J3459" s="947"/>
      <c r="K3459" s="947"/>
      <c r="L3459" s="947"/>
      <c r="M3459" s="947"/>
      <c r="N3459" s="947"/>
      <c r="O3459" s="947"/>
      <c r="P3459" s="947"/>
      <c r="Q3459" s="947"/>
      <c r="R3459" s="947"/>
      <c r="S3459" s="947">
        <v>0</v>
      </c>
      <c r="T3459" s="948">
        <v>0</v>
      </c>
      <c r="U3459" s="949">
        <v>0</v>
      </c>
      <c r="V3459" s="947">
        <v>0</v>
      </c>
      <c r="W3459" s="950">
        <v>0</v>
      </c>
      <c r="X3459" s="950">
        <v>0</v>
      </c>
      <c r="Y3459" s="947">
        <f t="shared" si="136"/>
        <v>29.335000000000001</v>
      </c>
      <c r="Z3459" s="951">
        <v>0</v>
      </c>
      <c r="AA3459" s="950">
        <v>0</v>
      </c>
      <c r="AB3459" s="950">
        <v>341.7</v>
      </c>
      <c r="AC3459" s="950">
        <v>0.09</v>
      </c>
      <c r="AD3459" s="950">
        <v>0</v>
      </c>
      <c r="AE3459" s="950"/>
      <c r="AF3459" s="947">
        <v>355.3</v>
      </c>
      <c r="AG3459" s="947">
        <v>0.4</v>
      </c>
      <c r="AH3459" s="947"/>
      <c r="AI3459" s="947"/>
      <c r="AJ3459" s="956">
        <v>0</v>
      </c>
    </row>
    <row r="3460" spans="1:39" s="952" customFormat="1" x14ac:dyDescent="0.2">
      <c r="A3460" s="946">
        <v>39976</v>
      </c>
      <c r="B3460" s="947">
        <v>19.02</v>
      </c>
      <c r="C3460" s="947"/>
      <c r="D3460" s="947">
        <v>10.407</v>
      </c>
      <c r="E3460" s="947"/>
      <c r="F3460" s="947">
        <f t="shared" si="137"/>
        <v>29.427</v>
      </c>
      <c r="G3460" s="947"/>
      <c r="H3460" s="947"/>
      <c r="I3460" s="947"/>
      <c r="J3460" s="947"/>
      <c r="K3460" s="947"/>
      <c r="L3460" s="947"/>
      <c r="M3460" s="947"/>
      <c r="N3460" s="947"/>
      <c r="O3460" s="947"/>
      <c r="P3460" s="947"/>
      <c r="Q3460" s="947"/>
      <c r="R3460" s="947"/>
      <c r="S3460" s="947">
        <v>0</v>
      </c>
      <c r="T3460" s="948">
        <v>0</v>
      </c>
      <c r="U3460" s="949">
        <v>0</v>
      </c>
      <c r="V3460" s="947">
        <v>0</v>
      </c>
      <c r="W3460" s="950">
        <v>0</v>
      </c>
      <c r="X3460" s="950">
        <v>0</v>
      </c>
      <c r="Y3460" s="947">
        <f t="shared" si="136"/>
        <v>29.427</v>
      </c>
      <c r="Z3460" s="951">
        <v>0</v>
      </c>
      <c r="AA3460" s="950">
        <v>0</v>
      </c>
      <c r="AB3460" s="961">
        <v>341.6</v>
      </c>
      <c r="AC3460" s="961">
        <v>0</v>
      </c>
      <c r="AD3460" s="961">
        <v>0</v>
      </c>
      <c r="AE3460" s="961"/>
      <c r="AF3460" s="950">
        <v>355.4</v>
      </c>
      <c r="AG3460" s="950">
        <v>0</v>
      </c>
      <c r="AH3460" s="950"/>
      <c r="AI3460" s="950"/>
      <c r="AJ3460" s="951">
        <v>0</v>
      </c>
    </row>
    <row r="3461" spans="1:39" s="952" customFormat="1" x14ac:dyDescent="0.2">
      <c r="A3461" s="946">
        <v>39977</v>
      </c>
      <c r="B3461" s="947">
        <v>20.87</v>
      </c>
      <c r="C3461" s="947"/>
      <c r="D3461" s="947">
        <v>10.957000000000001</v>
      </c>
      <c r="E3461" s="947"/>
      <c r="F3461" s="947">
        <f t="shared" si="137"/>
        <v>31.827000000000002</v>
      </c>
      <c r="G3461" s="947"/>
      <c r="H3461" s="947"/>
      <c r="I3461" s="947"/>
      <c r="J3461" s="947"/>
      <c r="K3461" s="947"/>
      <c r="L3461" s="947"/>
      <c r="M3461" s="947"/>
      <c r="N3461" s="947"/>
      <c r="O3461" s="947"/>
      <c r="P3461" s="947"/>
      <c r="Q3461" s="947"/>
      <c r="R3461" s="947"/>
      <c r="S3461" s="947">
        <v>0</v>
      </c>
      <c r="T3461" s="948">
        <v>0</v>
      </c>
      <c r="U3461" s="949">
        <v>0</v>
      </c>
      <c r="V3461" s="947">
        <v>0</v>
      </c>
      <c r="W3461" s="950">
        <v>0</v>
      </c>
      <c r="X3461" s="950">
        <v>0</v>
      </c>
      <c r="Y3461" s="947">
        <f t="shared" si="136"/>
        <v>31.827000000000002</v>
      </c>
      <c r="Z3461" s="951">
        <v>0</v>
      </c>
      <c r="AA3461" s="950">
        <v>0</v>
      </c>
      <c r="AB3461" s="961">
        <v>341.4</v>
      </c>
      <c r="AC3461" s="961">
        <v>0</v>
      </c>
      <c r="AD3461" s="961">
        <v>0</v>
      </c>
      <c r="AE3461" s="961"/>
      <c r="AF3461" s="947">
        <v>355.2</v>
      </c>
      <c r="AG3461" s="947">
        <v>0</v>
      </c>
      <c r="AH3461" s="947"/>
      <c r="AI3461" s="947"/>
      <c r="AJ3461" s="956">
        <v>0</v>
      </c>
    </row>
    <row r="3462" spans="1:39" s="952" customFormat="1" x14ac:dyDescent="0.2">
      <c r="A3462" s="946">
        <v>39978</v>
      </c>
      <c r="B3462" s="947">
        <v>20.63</v>
      </c>
      <c r="C3462" s="947"/>
      <c r="D3462" s="947">
        <v>10.926</v>
      </c>
      <c r="E3462" s="947"/>
      <c r="F3462" s="947">
        <f t="shared" si="137"/>
        <v>31.555999999999997</v>
      </c>
      <c r="G3462" s="947"/>
      <c r="H3462" s="947"/>
      <c r="I3462" s="947"/>
      <c r="J3462" s="947"/>
      <c r="K3462" s="947"/>
      <c r="L3462" s="947"/>
      <c r="M3462" s="947"/>
      <c r="N3462" s="947"/>
      <c r="O3462" s="947"/>
      <c r="P3462" s="947"/>
      <c r="Q3462" s="947"/>
      <c r="R3462" s="947"/>
      <c r="S3462" s="947">
        <v>0</v>
      </c>
      <c r="T3462" s="948">
        <v>0</v>
      </c>
      <c r="U3462" s="949">
        <v>0</v>
      </c>
      <c r="V3462" s="947">
        <v>0</v>
      </c>
      <c r="W3462" s="950">
        <v>0</v>
      </c>
      <c r="X3462" s="950">
        <v>0</v>
      </c>
      <c r="Y3462" s="947">
        <f t="shared" si="136"/>
        <v>31.555999999999997</v>
      </c>
      <c r="Z3462" s="951">
        <v>0</v>
      </c>
      <c r="AA3462" s="950">
        <v>0</v>
      </c>
      <c r="AB3462" s="961">
        <v>341.4</v>
      </c>
      <c r="AC3462" s="961">
        <v>0</v>
      </c>
      <c r="AD3462" s="961">
        <v>0</v>
      </c>
      <c r="AE3462" s="961"/>
      <c r="AF3462" s="947">
        <v>355.1</v>
      </c>
      <c r="AG3462" s="947">
        <v>0</v>
      </c>
      <c r="AH3462" s="947"/>
      <c r="AI3462" s="947"/>
      <c r="AJ3462" s="956">
        <v>0</v>
      </c>
    </row>
    <row r="3463" spans="1:39" s="952" customFormat="1" x14ac:dyDescent="0.2">
      <c r="A3463" s="946">
        <v>39979</v>
      </c>
      <c r="B3463" s="947">
        <v>20.04</v>
      </c>
      <c r="C3463" s="947"/>
      <c r="D3463" s="947">
        <v>9.109</v>
      </c>
      <c r="E3463" s="947"/>
      <c r="F3463" s="947">
        <f t="shared" si="137"/>
        <v>29.149000000000001</v>
      </c>
      <c r="G3463" s="947"/>
      <c r="H3463" s="947"/>
      <c r="I3463" s="947"/>
      <c r="J3463" s="947"/>
      <c r="K3463" s="947"/>
      <c r="L3463" s="947"/>
      <c r="M3463" s="947"/>
      <c r="N3463" s="947"/>
      <c r="O3463" s="947"/>
      <c r="P3463" s="947"/>
      <c r="Q3463" s="947"/>
      <c r="R3463" s="947"/>
      <c r="S3463" s="947">
        <v>0</v>
      </c>
      <c r="T3463" s="948">
        <v>0</v>
      </c>
      <c r="U3463" s="949">
        <v>0</v>
      </c>
      <c r="V3463" s="947">
        <v>0</v>
      </c>
      <c r="W3463" s="950">
        <v>0</v>
      </c>
      <c r="X3463" s="950">
        <v>0</v>
      </c>
      <c r="Y3463" s="947">
        <f t="shared" si="136"/>
        <v>29.149000000000001</v>
      </c>
      <c r="Z3463" s="951">
        <v>0</v>
      </c>
      <c r="AA3463" s="950">
        <v>0</v>
      </c>
      <c r="AB3463" s="950">
        <v>342.2</v>
      </c>
      <c r="AC3463" s="950">
        <v>0.91</v>
      </c>
      <c r="AD3463" s="950">
        <v>0</v>
      </c>
      <c r="AE3463" s="950"/>
      <c r="AF3463" s="947">
        <v>355.5</v>
      </c>
      <c r="AG3463" s="947">
        <v>0.15</v>
      </c>
      <c r="AH3463" s="947"/>
      <c r="AI3463" s="947"/>
      <c r="AJ3463" s="956">
        <v>0</v>
      </c>
    </row>
    <row r="3464" spans="1:39" s="952" customFormat="1" x14ac:dyDescent="0.2">
      <c r="A3464" s="946">
        <v>39980</v>
      </c>
      <c r="B3464" s="947">
        <v>19.670000000000002</v>
      </c>
      <c r="C3464" s="947"/>
      <c r="D3464" s="947">
        <v>8.0909999999999993</v>
      </c>
      <c r="E3464" s="947"/>
      <c r="F3464" s="947">
        <f t="shared" si="137"/>
        <v>27.761000000000003</v>
      </c>
      <c r="G3464" s="947"/>
      <c r="H3464" s="947"/>
      <c r="I3464" s="947"/>
      <c r="J3464" s="947"/>
      <c r="K3464" s="947"/>
      <c r="L3464" s="947"/>
      <c r="M3464" s="947"/>
      <c r="N3464" s="947"/>
      <c r="O3464" s="947"/>
      <c r="P3464" s="947"/>
      <c r="Q3464" s="947"/>
      <c r="R3464" s="947"/>
      <c r="S3464" s="947">
        <v>0</v>
      </c>
      <c r="T3464" s="948">
        <v>0</v>
      </c>
      <c r="U3464" s="949">
        <v>0</v>
      </c>
      <c r="V3464" s="947">
        <v>0</v>
      </c>
      <c r="W3464" s="950">
        <v>0</v>
      </c>
      <c r="X3464" s="950">
        <v>0</v>
      </c>
      <c r="Y3464" s="947">
        <f t="shared" si="136"/>
        <v>27.761000000000003</v>
      </c>
      <c r="Z3464" s="951">
        <v>0</v>
      </c>
      <c r="AA3464" s="950">
        <v>0</v>
      </c>
      <c r="AB3464" s="947">
        <v>342</v>
      </c>
      <c r="AC3464" s="947">
        <v>0.18</v>
      </c>
      <c r="AD3464" s="947">
        <v>0</v>
      </c>
      <c r="AE3464" s="947"/>
      <c r="AF3464" s="950">
        <v>355.5</v>
      </c>
      <c r="AG3464" s="950">
        <v>0.56999999999999995</v>
      </c>
      <c r="AH3464" s="950"/>
      <c r="AI3464" s="950"/>
      <c r="AJ3464" s="956">
        <v>0</v>
      </c>
    </row>
    <row r="3465" spans="1:39" s="952" customFormat="1" x14ac:dyDescent="0.2">
      <c r="A3465" s="946">
        <v>39981</v>
      </c>
      <c r="B3465" s="947">
        <v>20.72</v>
      </c>
      <c r="C3465" s="947"/>
      <c r="D3465" s="947">
        <v>8.8019999999999996</v>
      </c>
      <c r="E3465" s="947"/>
      <c r="F3465" s="947">
        <f t="shared" si="137"/>
        <v>29.521999999999998</v>
      </c>
      <c r="G3465" s="947"/>
      <c r="H3465" s="947"/>
      <c r="I3465" s="947"/>
      <c r="J3465" s="947"/>
      <c r="K3465" s="947"/>
      <c r="L3465" s="947"/>
      <c r="M3465" s="947"/>
      <c r="N3465" s="947"/>
      <c r="O3465" s="947"/>
      <c r="P3465" s="947"/>
      <c r="Q3465" s="947"/>
      <c r="R3465" s="947"/>
      <c r="S3465" s="947">
        <v>0</v>
      </c>
      <c r="T3465" s="948">
        <v>0</v>
      </c>
      <c r="U3465" s="949">
        <v>0</v>
      </c>
      <c r="V3465" s="947">
        <v>0</v>
      </c>
      <c r="W3465" s="950">
        <v>0</v>
      </c>
      <c r="X3465" s="950">
        <v>0</v>
      </c>
      <c r="Y3465" s="947">
        <f t="shared" si="136"/>
        <v>29.521999999999998</v>
      </c>
      <c r="Z3465" s="951">
        <v>0</v>
      </c>
      <c r="AA3465" s="950">
        <v>0</v>
      </c>
      <c r="AB3465" s="947">
        <v>342.2</v>
      </c>
      <c r="AC3465" s="947">
        <v>0.56999999999999995</v>
      </c>
      <c r="AD3465" s="947">
        <v>0</v>
      </c>
      <c r="AE3465" s="947"/>
      <c r="AF3465" s="947">
        <v>355.8</v>
      </c>
      <c r="AG3465" s="947">
        <v>0.5</v>
      </c>
      <c r="AH3465" s="947"/>
      <c r="AI3465" s="947"/>
      <c r="AJ3465" s="956">
        <v>0</v>
      </c>
    </row>
    <row r="3466" spans="1:39" s="952" customFormat="1" x14ac:dyDescent="0.2">
      <c r="A3466" s="946">
        <v>39982</v>
      </c>
      <c r="B3466" s="947">
        <v>21.11</v>
      </c>
      <c r="C3466" s="947"/>
      <c r="D3466" s="947">
        <v>8.3949999999999996</v>
      </c>
      <c r="E3466" s="947"/>
      <c r="F3466" s="947">
        <f t="shared" si="137"/>
        <v>29.504999999999999</v>
      </c>
      <c r="G3466" s="947"/>
      <c r="H3466" s="947"/>
      <c r="I3466" s="947"/>
      <c r="J3466" s="947"/>
      <c r="K3466" s="947"/>
      <c r="L3466" s="947"/>
      <c r="M3466" s="947"/>
      <c r="N3466" s="947"/>
      <c r="O3466" s="947"/>
      <c r="P3466" s="947"/>
      <c r="Q3466" s="947"/>
      <c r="R3466" s="947"/>
      <c r="S3466" s="947">
        <v>0</v>
      </c>
      <c r="T3466" s="948">
        <v>0</v>
      </c>
      <c r="U3466" s="949">
        <v>0</v>
      </c>
      <c r="V3466" s="947">
        <v>0</v>
      </c>
      <c r="W3466" s="950">
        <v>0</v>
      </c>
      <c r="X3466" s="950">
        <v>0</v>
      </c>
      <c r="Y3466" s="947">
        <f t="shared" si="136"/>
        <v>29.504999999999999</v>
      </c>
      <c r="Z3466" s="951">
        <v>0</v>
      </c>
      <c r="AA3466" s="950">
        <v>0</v>
      </c>
      <c r="AB3466" s="947">
        <v>341.7</v>
      </c>
      <c r="AC3466" s="947">
        <v>0</v>
      </c>
      <c r="AD3466" s="947">
        <v>0</v>
      </c>
      <c r="AE3466" s="947"/>
      <c r="AF3466" s="947">
        <v>355.6</v>
      </c>
      <c r="AG3466" s="947">
        <v>0.05</v>
      </c>
      <c r="AH3466" s="947"/>
      <c r="AI3466" s="947"/>
      <c r="AJ3466" s="956">
        <v>0</v>
      </c>
    </row>
    <row r="3467" spans="1:39" s="952" customFormat="1" x14ac:dyDescent="0.2">
      <c r="A3467" s="946">
        <v>39983</v>
      </c>
      <c r="B3467" s="947">
        <v>21.43</v>
      </c>
      <c r="C3467" s="947"/>
      <c r="D3467" s="947">
        <v>9.1319999999999997</v>
      </c>
      <c r="E3467" s="947"/>
      <c r="F3467" s="947">
        <f t="shared" si="137"/>
        <v>30.561999999999998</v>
      </c>
      <c r="G3467" s="947"/>
      <c r="H3467" s="947"/>
      <c r="I3467" s="947"/>
      <c r="J3467" s="947"/>
      <c r="K3467" s="947"/>
      <c r="L3467" s="947"/>
      <c r="M3467" s="947"/>
      <c r="N3467" s="947"/>
      <c r="O3467" s="947"/>
      <c r="P3467" s="947"/>
      <c r="Q3467" s="947"/>
      <c r="R3467" s="947"/>
      <c r="S3467" s="947">
        <v>0</v>
      </c>
      <c r="T3467" s="948">
        <v>0</v>
      </c>
      <c r="U3467" s="949">
        <v>0</v>
      </c>
      <c r="V3467" s="947">
        <v>0</v>
      </c>
      <c r="W3467" s="950">
        <v>0</v>
      </c>
      <c r="X3467" s="950">
        <v>0</v>
      </c>
      <c r="Y3467" s="947">
        <f t="shared" si="136"/>
        <v>30.561999999999998</v>
      </c>
      <c r="Z3467" s="951">
        <v>0</v>
      </c>
      <c r="AA3467" s="950">
        <v>0</v>
      </c>
      <c r="AB3467" s="947">
        <v>341.5</v>
      </c>
      <c r="AC3467" s="947">
        <v>0</v>
      </c>
      <c r="AD3467" s="947">
        <v>0</v>
      </c>
      <c r="AE3467" s="947"/>
      <c r="AF3467" s="950">
        <v>355.3</v>
      </c>
      <c r="AG3467" s="950">
        <v>0</v>
      </c>
      <c r="AH3467" s="950"/>
      <c r="AI3467" s="950"/>
      <c r="AJ3467" s="956">
        <v>0</v>
      </c>
    </row>
    <row r="3468" spans="1:39" s="952" customFormat="1" x14ac:dyDescent="0.2">
      <c r="A3468" s="946">
        <v>39984</v>
      </c>
      <c r="B3468" s="947">
        <v>23.45</v>
      </c>
      <c r="C3468" s="947"/>
      <c r="D3468" s="947">
        <v>9.0259999999999998</v>
      </c>
      <c r="E3468" s="947"/>
      <c r="F3468" s="947">
        <f t="shared" si="137"/>
        <v>32.475999999999999</v>
      </c>
      <c r="G3468" s="947"/>
      <c r="H3468" s="947"/>
      <c r="I3468" s="947"/>
      <c r="J3468" s="947"/>
      <c r="K3468" s="947"/>
      <c r="L3468" s="947"/>
      <c r="M3468" s="947"/>
      <c r="N3468" s="947"/>
      <c r="O3468" s="947"/>
      <c r="P3468" s="947"/>
      <c r="Q3468" s="947"/>
      <c r="R3468" s="947"/>
      <c r="S3468" s="947">
        <v>0</v>
      </c>
      <c r="T3468" s="948">
        <v>0</v>
      </c>
      <c r="U3468" s="949">
        <v>0</v>
      </c>
      <c r="V3468" s="947">
        <v>0</v>
      </c>
      <c r="W3468" s="950">
        <v>0</v>
      </c>
      <c r="X3468" s="957">
        <v>0</v>
      </c>
      <c r="Y3468" s="947">
        <f t="shared" si="136"/>
        <v>32.475999999999999</v>
      </c>
      <c r="Z3468" s="951">
        <v>0</v>
      </c>
      <c r="AA3468" s="950">
        <v>0</v>
      </c>
      <c r="AB3468" s="947">
        <v>341.4</v>
      </c>
      <c r="AC3468" s="947">
        <v>0</v>
      </c>
      <c r="AD3468" s="947">
        <v>0</v>
      </c>
      <c r="AE3468" s="947"/>
      <c r="AF3468" s="950">
        <v>355.1</v>
      </c>
      <c r="AG3468" s="950">
        <v>0</v>
      </c>
      <c r="AH3468" s="950"/>
      <c r="AI3468" s="950"/>
      <c r="AJ3468" s="956">
        <v>0</v>
      </c>
    </row>
    <row r="3469" spans="1:39" s="952" customFormat="1" x14ac:dyDescent="0.2">
      <c r="A3469" s="946">
        <v>39985</v>
      </c>
      <c r="B3469" s="950">
        <v>21.53</v>
      </c>
      <c r="C3469" s="950"/>
      <c r="D3469" s="947">
        <v>8.8729999999999993</v>
      </c>
      <c r="E3469" s="947"/>
      <c r="F3469" s="947">
        <f t="shared" si="137"/>
        <v>30.402999999999999</v>
      </c>
      <c r="G3469" s="947"/>
      <c r="H3469" s="947"/>
      <c r="I3469" s="947"/>
      <c r="J3469" s="947"/>
      <c r="K3469" s="947"/>
      <c r="L3469" s="947"/>
      <c r="M3469" s="947"/>
      <c r="N3469" s="947"/>
      <c r="O3469" s="947"/>
      <c r="P3469" s="947"/>
      <c r="Q3469" s="947"/>
      <c r="R3469" s="947"/>
      <c r="S3469" s="947">
        <v>0</v>
      </c>
      <c r="T3469" s="948">
        <v>0</v>
      </c>
      <c r="U3469" s="949">
        <v>0</v>
      </c>
      <c r="V3469" s="947">
        <v>0</v>
      </c>
      <c r="W3469" s="950">
        <v>0</v>
      </c>
      <c r="X3469" s="950">
        <v>0</v>
      </c>
      <c r="Y3469" s="947">
        <f t="shared" si="136"/>
        <v>30.402999999999999</v>
      </c>
      <c r="Z3469" s="951">
        <v>0</v>
      </c>
      <c r="AA3469" s="950">
        <v>0</v>
      </c>
      <c r="AB3469" s="947">
        <v>341.4</v>
      </c>
      <c r="AC3469" s="947">
        <v>0</v>
      </c>
      <c r="AD3469" s="947">
        <v>0</v>
      </c>
      <c r="AE3469" s="947"/>
      <c r="AF3469" s="947">
        <v>355.1</v>
      </c>
      <c r="AG3469" s="947">
        <v>0</v>
      </c>
      <c r="AH3469" s="947"/>
      <c r="AI3469" s="947"/>
      <c r="AJ3469" s="956">
        <v>0</v>
      </c>
    </row>
    <row r="3470" spans="1:39" s="952" customFormat="1" x14ac:dyDescent="0.2">
      <c r="A3470" s="946">
        <v>39986</v>
      </c>
      <c r="B3470" s="947">
        <v>20.46</v>
      </c>
      <c r="C3470" s="947"/>
      <c r="D3470" s="947">
        <v>9.3059999999999992</v>
      </c>
      <c r="E3470" s="947"/>
      <c r="F3470" s="947">
        <f t="shared" si="137"/>
        <v>29.765999999999998</v>
      </c>
      <c r="G3470" s="947"/>
      <c r="H3470" s="947"/>
      <c r="I3470" s="947"/>
      <c r="J3470" s="947"/>
      <c r="K3470" s="947"/>
      <c r="L3470" s="947"/>
      <c r="M3470" s="947"/>
      <c r="N3470" s="947"/>
      <c r="O3470" s="947"/>
      <c r="P3470" s="947"/>
      <c r="Q3470" s="947"/>
      <c r="R3470" s="947"/>
      <c r="S3470" s="947">
        <v>0</v>
      </c>
      <c r="T3470" s="948">
        <v>0</v>
      </c>
      <c r="U3470" s="949">
        <v>0</v>
      </c>
      <c r="V3470" s="947">
        <v>0</v>
      </c>
      <c r="W3470" s="950">
        <v>0</v>
      </c>
      <c r="X3470" s="950">
        <v>0</v>
      </c>
      <c r="Y3470" s="947">
        <f t="shared" si="136"/>
        <v>29.765999999999998</v>
      </c>
      <c r="Z3470" s="951">
        <v>0</v>
      </c>
      <c r="AA3470" s="950">
        <v>0</v>
      </c>
      <c r="AB3470" s="947">
        <v>341.3</v>
      </c>
      <c r="AC3470" s="947">
        <v>0</v>
      </c>
      <c r="AD3470" s="947">
        <v>0</v>
      </c>
      <c r="AE3470" s="947"/>
      <c r="AF3470" s="947">
        <v>355</v>
      </c>
      <c r="AG3470" s="947">
        <v>0</v>
      </c>
      <c r="AH3470" s="947"/>
      <c r="AI3470" s="947"/>
      <c r="AJ3470" s="956">
        <v>0</v>
      </c>
    </row>
    <row r="3471" spans="1:39" s="952" customFormat="1" x14ac:dyDescent="0.2">
      <c r="A3471" s="946">
        <v>39987</v>
      </c>
      <c r="B3471" s="947">
        <v>22.34</v>
      </c>
      <c r="C3471" s="947"/>
      <c r="D3471" s="947">
        <v>9.734</v>
      </c>
      <c r="E3471" s="947"/>
      <c r="F3471" s="947">
        <f t="shared" si="137"/>
        <v>32.073999999999998</v>
      </c>
      <c r="G3471" s="947"/>
      <c r="H3471" s="947"/>
      <c r="I3471" s="947"/>
      <c r="J3471" s="947"/>
      <c r="K3471" s="947"/>
      <c r="L3471" s="947"/>
      <c r="M3471" s="947"/>
      <c r="N3471" s="947"/>
      <c r="O3471" s="947"/>
      <c r="P3471" s="947"/>
      <c r="Q3471" s="947"/>
      <c r="R3471" s="947"/>
      <c r="S3471" s="947">
        <v>0</v>
      </c>
      <c r="T3471" s="948">
        <v>0</v>
      </c>
      <c r="U3471" s="949">
        <v>0</v>
      </c>
      <c r="V3471" s="947">
        <v>0</v>
      </c>
      <c r="W3471" s="950">
        <v>0</v>
      </c>
      <c r="X3471" s="950">
        <v>0</v>
      </c>
      <c r="Y3471" s="947">
        <f t="shared" si="136"/>
        <v>32.073999999999998</v>
      </c>
      <c r="Z3471" s="951">
        <v>0</v>
      </c>
      <c r="AA3471" s="950">
        <v>0</v>
      </c>
      <c r="AB3471" s="950">
        <v>341.3</v>
      </c>
      <c r="AC3471" s="950">
        <v>0</v>
      </c>
      <c r="AD3471" s="950">
        <v>0</v>
      </c>
      <c r="AE3471" s="950"/>
      <c r="AF3471" s="947">
        <v>355</v>
      </c>
      <c r="AG3471" s="947">
        <v>0</v>
      </c>
      <c r="AH3471" s="947"/>
      <c r="AI3471" s="947"/>
      <c r="AJ3471" s="956">
        <v>0</v>
      </c>
    </row>
    <row r="3472" spans="1:39" s="952" customFormat="1" x14ac:dyDescent="0.2">
      <c r="A3472" s="946">
        <v>39988</v>
      </c>
      <c r="B3472" s="950">
        <v>22.26</v>
      </c>
      <c r="C3472" s="950"/>
      <c r="D3472" s="950">
        <v>11.031000000000001</v>
      </c>
      <c r="E3472" s="950"/>
      <c r="F3472" s="950">
        <f t="shared" si="137"/>
        <v>33.291000000000004</v>
      </c>
      <c r="G3472" s="950"/>
      <c r="H3472" s="950"/>
      <c r="I3472" s="950"/>
      <c r="J3472" s="950"/>
      <c r="K3472" s="950"/>
      <c r="L3472" s="950"/>
      <c r="M3472" s="950"/>
      <c r="N3472" s="950"/>
      <c r="O3472" s="950"/>
      <c r="P3472" s="950"/>
      <c r="Q3472" s="950"/>
      <c r="R3472" s="950"/>
      <c r="S3472" s="950">
        <v>0</v>
      </c>
      <c r="T3472" s="958">
        <v>0</v>
      </c>
      <c r="U3472" s="959">
        <v>0</v>
      </c>
      <c r="V3472" s="950">
        <v>0</v>
      </c>
      <c r="W3472" s="950">
        <v>0</v>
      </c>
      <c r="X3472" s="950">
        <v>0</v>
      </c>
      <c r="Y3472" s="947">
        <f t="shared" si="136"/>
        <v>33.291000000000004</v>
      </c>
      <c r="Z3472" s="951">
        <v>0</v>
      </c>
      <c r="AA3472" s="950">
        <v>0</v>
      </c>
      <c r="AB3472" s="950">
        <v>341.3</v>
      </c>
      <c r="AC3472" s="950">
        <v>0</v>
      </c>
      <c r="AD3472" s="950">
        <v>0</v>
      </c>
      <c r="AE3472" s="950"/>
      <c r="AF3472" s="950">
        <v>354.85</v>
      </c>
      <c r="AG3472" s="947">
        <v>0</v>
      </c>
      <c r="AH3472" s="947"/>
      <c r="AI3472" s="947"/>
      <c r="AJ3472" s="956">
        <v>0</v>
      </c>
      <c r="AL3472" s="955"/>
      <c r="AM3472" s="955"/>
    </row>
    <row r="3473" spans="1:272" s="952" customFormat="1" x14ac:dyDescent="0.2">
      <c r="A3473" s="946">
        <v>39989</v>
      </c>
      <c r="B3473" s="950">
        <v>22.27</v>
      </c>
      <c r="C3473" s="950"/>
      <c r="D3473" s="950">
        <v>9.5229999999999997</v>
      </c>
      <c r="E3473" s="950"/>
      <c r="F3473" s="950">
        <f t="shared" si="137"/>
        <v>31.792999999999999</v>
      </c>
      <c r="G3473" s="950"/>
      <c r="H3473" s="950"/>
      <c r="I3473" s="950"/>
      <c r="J3473" s="950"/>
      <c r="K3473" s="950"/>
      <c r="L3473" s="950"/>
      <c r="M3473" s="950"/>
      <c r="N3473" s="950"/>
      <c r="O3473" s="950"/>
      <c r="P3473" s="950"/>
      <c r="Q3473" s="950"/>
      <c r="R3473" s="950"/>
      <c r="S3473" s="950">
        <v>0</v>
      </c>
      <c r="T3473" s="958">
        <v>0</v>
      </c>
      <c r="U3473" s="959">
        <v>0</v>
      </c>
      <c r="V3473" s="950">
        <v>0</v>
      </c>
      <c r="W3473" s="950">
        <v>0</v>
      </c>
      <c r="X3473" s="950">
        <v>0</v>
      </c>
      <c r="Y3473" s="947">
        <f t="shared" si="136"/>
        <v>31.792999999999999</v>
      </c>
      <c r="Z3473" s="951">
        <v>0</v>
      </c>
      <c r="AA3473" s="950">
        <v>0</v>
      </c>
      <c r="AB3473" s="950">
        <v>341.3</v>
      </c>
      <c r="AC3473" s="950">
        <v>0</v>
      </c>
      <c r="AD3473" s="950">
        <v>0</v>
      </c>
      <c r="AE3473" s="950"/>
      <c r="AF3473" s="947">
        <v>354.6</v>
      </c>
      <c r="AG3473" s="947">
        <v>0</v>
      </c>
      <c r="AH3473" s="947"/>
      <c r="AI3473" s="947"/>
      <c r="AJ3473" s="956">
        <v>0</v>
      </c>
    </row>
    <row r="3474" spans="1:272" s="952" customFormat="1" x14ac:dyDescent="0.2">
      <c r="A3474" s="946">
        <v>39990</v>
      </c>
      <c r="B3474" s="950">
        <v>22.61</v>
      </c>
      <c r="C3474" s="950"/>
      <c r="D3474" s="950">
        <v>9.7680000000000007</v>
      </c>
      <c r="E3474" s="950"/>
      <c r="F3474" s="950">
        <f t="shared" si="137"/>
        <v>32.378</v>
      </c>
      <c r="G3474" s="950"/>
      <c r="H3474" s="950"/>
      <c r="I3474" s="950"/>
      <c r="J3474" s="950"/>
      <c r="K3474" s="950"/>
      <c r="L3474" s="950"/>
      <c r="M3474" s="950"/>
      <c r="N3474" s="950"/>
      <c r="O3474" s="950"/>
      <c r="P3474" s="950"/>
      <c r="Q3474" s="950"/>
      <c r="R3474" s="950"/>
      <c r="S3474" s="950">
        <v>0</v>
      </c>
      <c r="T3474" s="958">
        <v>0</v>
      </c>
      <c r="U3474" s="959">
        <v>0</v>
      </c>
      <c r="V3474" s="950">
        <v>0</v>
      </c>
      <c r="W3474" s="950">
        <v>0</v>
      </c>
      <c r="X3474" s="950">
        <v>0</v>
      </c>
      <c r="Y3474" s="947">
        <f t="shared" si="136"/>
        <v>32.378</v>
      </c>
      <c r="Z3474" s="951">
        <v>0</v>
      </c>
      <c r="AA3474" s="950">
        <v>0</v>
      </c>
      <c r="AB3474" s="950">
        <v>341.3</v>
      </c>
      <c r="AC3474" s="950">
        <v>0</v>
      </c>
      <c r="AD3474" s="950">
        <v>0</v>
      </c>
      <c r="AE3474" s="950"/>
      <c r="AF3474" s="947">
        <v>354.6</v>
      </c>
      <c r="AG3474" s="947">
        <v>0</v>
      </c>
      <c r="AH3474" s="947"/>
      <c r="AI3474" s="947"/>
      <c r="AJ3474" s="956">
        <v>0</v>
      </c>
    </row>
    <row r="3475" spans="1:272" s="952" customFormat="1" x14ac:dyDescent="0.2">
      <c r="A3475" s="946">
        <v>39991</v>
      </c>
      <c r="B3475" s="950">
        <v>23.63</v>
      </c>
      <c r="C3475" s="950"/>
      <c r="D3475" s="950">
        <v>10.210000000000001</v>
      </c>
      <c r="E3475" s="950"/>
      <c r="F3475" s="950">
        <f t="shared" si="137"/>
        <v>33.840000000000003</v>
      </c>
      <c r="G3475" s="950"/>
      <c r="H3475" s="950"/>
      <c r="I3475" s="950"/>
      <c r="J3475" s="950"/>
      <c r="K3475" s="950"/>
      <c r="L3475" s="950"/>
      <c r="M3475" s="950"/>
      <c r="N3475" s="950"/>
      <c r="O3475" s="950"/>
      <c r="P3475" s="950"/>
      <c r="Q3475" s="950"/>
      <c r="R3475" s="950"/>
      <c r="S3475" s="950">
        <v>0</v>
      </c>
      <c r="T3475" s="958">
        <v>0</v>
      </c>
      <c r="U3475" s="959">
        <v>0</v>
      </c>
      <c r="V3475" s="950">
        <v>0</v>
      </c>
      <c r="W3475" s="950">
        <v>0</v>
      </c>
      <c r="X3475" s="950">
        <v>0</v>
      </c>
      <c r="Y3475" s="947">
        <f t="shared" si="136"/>
        <v>33.840000000000003</v>
      </c>
      <c r="Z3475" s="951">
        <v>0</v>
      </c>
      <c r="AA3475" s="950">
        <v>0</v>
      </c>
      <c r="AB3475" s="950">
        <v>341.3</v>
      </c>
      <c r="AC3475" s="950">
        <v>0</v>
      </c>
      <c r="AD3475" s="950">
        <v>0</v>
      </c>
      <c r="AE3475" s="950"/>
      <c r="AF3475" s="947">
        <v>354.4</v>
      </c>
      <c r="AG3475" s="947">
        <v>0</v>
      </c>
      <c r="AH3475" s="947"/>
      <c r="AI3475" s="947"/>
      <c r="AJ3475" s="956">
        <v>0</v>
      </c>
    </row>
    <row r="3476" spans="1:272" s="952" customFormat="1" x14ac:dyDescent="0.2">
      <c r="A3476" s="946">
        <v>39992</v>
      </c>
      <c r="B3476" s="950">
        <v>21.46</v>
      </c>
      <c r="C3476" s="950"/>
      <c r="D3476" s="950">
        <v>11.576000000000001</v>
      </c>
      <c r="E3476" s="950"/>
      <c r="F3476" s="950">
        <f t="shared" si="137"/>
        <v>33.036000000000001</v>
      </c>
      <c r="G3476" s="950"/>
      <c r="H3476" s="950"/>
      <c r="I3476" s="950"/>
      <c r="J3476" s="950"/>
      <c r="K3476" s="950"/>
      <c r="L3476" s="950"/>
      <c r="M3476" s="950"/>
      <c r="N3476" s="950"/>
      <c r="O3476" s="950"/>
      <c r="P3476" s="950"/>
      <c r="Q3476" s="950"/>
      <c r="R3476" s="950"/>
      <c r="S3476" s="950">
        <v>0</v>
      </c>
      <c r="T3476" s="958">
        <v>0</v>
      </c>
      <c r="U3476" s="959">
        <v>0</v>
      </c>
      <c r="V3476" s="950">
        <v>0</v>
      </c>
      <c r="W3476" s="950">
        <v>0</v>
      </c>
      <c r="X3476" s="950">
        <v>0</v>
      </c>
      <c r="Y3476" s="947">
        <f t="shared" si="136"/>
        <v>33.036000000000001</v>
      </c>
      <c r="Z3476" s="951">
        <v>0</v>
      </c>
      <c r="AA3476" s="950">
        <v>0</v>
      </c>
      <c r="AB3476" s="950">
        <v>341.3</v>
      </c>
      <c r="AC3476" s="950">
        <v>0</v>
      </c>
      <c r="AD3476" s="950">
        <v>0</v>
      </c>
      <c r="AE3476" s="950"/>
      <c r="AF3476" s="947">
        <v>354.2</v>
      </c>
      <c r="AG3476" s="947">
        <v>0</v>
      </c>
      <c r="AH3476" s="947"/>
      <c r="AI3476" s="947"/>
      <c r="AJ3476" s="956">
        <v>0</v>
      </c>
    </row>
    <row r="3477" spans="1:272" s="952" customFormat="1" x14ac:dyDescent="0.2">
      <c r="A3477" s="946">
        <v>39993</v>
      </c>
      <c r="B3477" s="947">
        <v>21.98</v>
      </c>
      <c r="C3477" s="947"/>
      <c r="D3477" s="947">
        <v>8.7430000000000003</v>
      </c>
      <c r="E3477" s="947"/>
      <c r="F3477" s="947">
        <f t="shared" si="137"/>
        <v>30.722999999999999</v>
      </c>
      <c r="G3477" s="947"/>
      <c r="H3477" s="947"/>
      <c r="I3477" s="947"/>
      <c r="J3477" s="947"/>
      <c r="K3477" s="947"/>
      <c r="L3477" s="947"/>
      <c r="M3477" s="947"/>
      <c r="N3477" s="947"/>
      <c r="O3477" s="947"/>
      <c r="P3477" s="947"/>
      <c r="Q3477" s="947"/>
      <c r="R3477" s="947"/>
      <c r="S3477" s="947">
        <v>0</v>
      </c>
      <c r="T3477" s="948">
        <v>0</v>
      </c>
      <c r="U3477" s="949">
        <v>0</v>
      </c>
      <c r="V3477" s="947">
        <v>0</v>
      </c>
      <c r="W3477" s="950">
        <v>0</v>
      </c>
      <c r="X3477" s="950">
        <v>0</v>
      </c>
      <c r="Y3477" s="947">
        <f t="shared" si="136"/>
        <v>30.722999999999999</v>
      </c>
      <c r="Z3477" s="951">
        <v>0</v>
      </c>
      <c r="AA3477" s="950">
        <v>0</v>
      </c>
      <c r="AB3477" s="950">
        <v>341.3</v>
      </c>
      <c r="AC3477" s="950">
        <v>0</v>
      </c>
      <c r="AD3477" s="950">
        <v>0</v>
      </c>
      <c r="AE3477" s="950"/>
      <c r="AF3477" s="947">
        <v>354.1</v>
      </c>
      <c r="AG3477" s="947">
        <v>0</v>
      </c>
      <c r="AH3477" s="947"/>
      <c r="AI3477" s="947"/>
      <c r="AJ3477" s="956">
        <v>0</v>
      </c>
    </row>
    <row r="3478" spans="1:272" s="952" customFormat="1" x14ac:dyDescent="0.2">
      <c r="A3478" s="946">
        <v>39994</v>
      </c>
      <c r="B3478" s="947">
        <v>27.81</v>
      </c>
      <c r="C3478" s="947"/>
      <c r="D3478" s="947">
        <v>7.8760000000000003</v>
      </c>
      <c r="E3478" s="947"/>
      <c r="F3478" s="947">
        <f t="shared" si="137"/>
        <v>35.686</v>
      </c>
      <c r="G3478" s="947"/>
      <c r="H3478" s="947"/>
      <c r="I3478" s="947"/>
      <c r="J3478" s="947"/>
      <c r="K3478" s="947"/>
      <c r="L3478" s="947"/>
      <c r="M3478" s="947"/>
      <c r="N3478" s="947"/>
      <c r="O3478" s="947"/>
      <c r="P3478" s="947"/>
      <c r="Q3478" s="947"/>
      <c r="R3478" s="947"/>
      <c r="S3478" s="947">
        <v>0</v>
      </c>
      <c r="T3478" s="948">
        <v>0</v>
      </c>
      <c r="U3478" s="949">
        <v>0</v>
      </c>
      <c r="V3478" s="947">
        <v>0</v>
      </c>
      <c r="W3478" s="950">
        <v>0</v>
      </c>
      <c r="X3478" s="950">
        <v>0</v>
      </c>
      <c r="Y3478" s="947">
        <f t="shared" si="136"/>
        <v>35.686</v>
      </c>
      <c r="Z3478" s="951">
        <v>0</v>
      </c>
      <c r="AA3478" s="950">
        <v>0</v>
      </c>
      <c r="AB3478" s="947">
        <v>341.2</v>
      </c>
      <c r="AC3478" s="947">
        <v>0</v>
      </c>
      <c r="AD3478" s="947">
        <v>0</v>
      </c>
      <c r="AE3478" s="947"/>
      <c r="AF3478" s="950">
        <v>353.9</v>
      </c>
      <c r="AG3478" s="950">
        <v>0</v>
      </c>
      <c r="AH3478" s="950"/>
      <c r="AI3478" s="950"/>
      <c r="AJ3478" s="951">
        <v>0</v>
      </c>
    </row>
    <row r="3479" spans="1:272" s="952" customFormat="1" x14ac:dyDescent="0.2">
      <c r="A3479" s="946">
        <v>39995</v>
      </c>
      <c r="B3479" s="947">
        <v>22.6</v>
      </c>
      <c r="C3479" s="947"/>
      <c r="D3479" s="947">
        <v>13.191000000000001</v>
      </c>
      <c r="E3479" s="947"/>
      <c r="F3479" s="947">
        <f t="shared" si="137"/>
        <v>35.791000000000004</v>
      </c>
      <c r="G3479" s="947"/>
      <c r="H3479" s="947"/>
      <c r="I3479" s="947"/>
      <c r="J3479" s="947"/>
      <c r="K3479" s="947"/>
      <c r="L3479" s="947"/>
      <c r="M3479" s="947"/>
      <c r="N3479" s="947"/>
      <c r="O3479" s="947"/>
      <c r="P3479" s="947"/>
      <c r="Q3479" s="947"/>
      <c r="R3479" s="947"/>
      <c r="S3479" s="947">
        <v>0</v>
      </c>
      <c r="T3479" s="948">
        <v>0</v>
      </c>
      <c r="U3479" s="949">
        <v>0</v>
      </c>
      <c r="V3479" s="947">
        <v>0</v>
      </c>
      <c r="W3479" s="950">
        <v>0</v>
      </c>
      <c r="X3479" s="950">
        <v>0</v>
      </c>
      <c r="Y3479" s="947">
        <f t="shared" si="136"/>
        <v>35.791000000000004</v>
      </c>
      <c r="Z3479" s="951">
        <v>0</v>
      </c>
      <c r="AA3479" s="950">
        <v>0</v>
      </c>
      <c r="AB3479" s="950">
        <v>341.2</v>
      </c>
      <c r="AC3479" s="950">
        <v>0</v>
      </c>
      <c r="AD3479" s="950">
        <v>0</v>
      </c>
      <c r="AE3479" s="950"/>
      <c r="AF3479" s="950">
        <v>353.7</v>
      </c>
      <c r="AG3479" s="950">
        <v>0</v>
      </c>
      <c r="AH3479" s="950"/>
      <c r="AI3479" s="950"/>
      <c r="AJ3479" s="951">
        <v>0</v>
      </c>
    </row>
    <row r="3480" spans="1:272" s="952" customFormat="1" x14ac:dyDescent="0.2">
      <c r="A3480" s="946">
        <v>39996</v>
      </c>
      <c r="B3480" s="947">
        <v>23.83</v>
      </c>
      <c r="C3480" s="947"/>
      <c r="D3480" s="947">
        <v>10.122</v>
      </c>
      <c r="E3480" s="947"/>
      <c r="F3480" s="947">
        <f t="shared" si="137"/>
        <v>33.951999999999998</v>
      </c>
      <c r="G3480" s="947"/>
      <c r="H3480" s="947"/>
      <c r="I3480" s="947"/>
      <c r="J3480" s="947"/>
      <c r="K3480" s="947"/>
      <c r="L3480" s="947"/>
      <c r="M3480" s="947"/>
      <c r="N3480" s="947"/>
      <c r="O3480" s="947"/>
      <c r="P3480" s="947"/>
      <c r="Q3480" s="947"/>
      <c r="R3480" s="947"/>
      <c r="S3480" s="947">
        <v>0</v>
      </c>
      <c r="T3480" s="948">
        <v>0</v>
      </c>
      <c r="U3480" s="949">
        <v>0</v>
      </c>
      <c r="V3480" s="947">
        <v>0</v>
      </c>
      <c r="W3480" s="950">
        <v>0</v>
      </c>
      <c r="X3480" s="950">
        <v>0</v>
      </c>
      <c r="Y3480" s="947">
        <f t="shared" si="136"/>
        <v>33.951999999999998</v>
      </c>
      <c r="Z3480" s="951">
        <v>0</v>
      </c>
      <c r="AA3480" s="950">
        <v>0</v>
      </c>
      <c r="AB3480" s="947">
        <v>341.2</v>
      </c>
      <c r="AC3480" s="947">
        <v>0</v>
      </c>
      <c r="AD3480" s="947">
        <v>0</v>
      </c>
      <c r="AE3480" s="947"/>
      <c r="AF3480" s="950">
        <v>353.5</v>
      </c>
      <c r="AG3480" s="950">
        <v>0</v>
      </c>
      <c r="AH3480" s="950"/>
      <c r="AI3480" s="950"/>
      <c r="AJ3480" s="951">
        <v>0</v>
      </c>
    </row>
    <row r="3481" spans="1:272" s="952" customFormat="1" x14ac:dyDescent="0.2">
      <c r="A3481" s="946">
        <v>39997</v>
      </c>
      <c r="B3481" s="953">
        <v>22.87</v>
      </c>
      <c r="C3481" s="953"/>
      <c r="D3481" s="947">
        <v>10.002000000000001</v>
      </c>
      <c r="E3481" s="947"/>
      <c r="F3481" s="947">
        <f t="shared" si="137"/>
        <v>32.872</v>
      </c>
      <c r="G3481" s="947"/>
      <c r="H3481" s="947"/>
      <c r="I3481" s="947"/>
      <c r="J3481" s="947"/>
      <c r="K3481" s="947"/>
      <c r="L3481" s="947"/>
      <c r="M3481" s="947"/>
      <c r="N3481" s="947"/>
      <c r="O3481" s="947"/>
      <c r="P3481" s="947"/>
      <c r="Q3481" s="947"/>
      <c r="R3481" s="947"/>
      <c r="S3481" s="947">
        <v>0</v>
      </c>
      <c r="T3481" s="948">
        <v>0</v>
      </c>
      <c r="U3481" s="949">
        <v>0</v>
      </c>
      <c r="V3481" s="947">
        <v>0</v>
      </c>
      <c r="W3481" s="950">
        <v>0</v>
      </c>
      <c r="X3481" s="950">
        <v>0</v>
      </c>
      <c r="Y3481" s="947">
        <f t="shared" si="136"/>
        <v>32.872</v>
      </c>
      <c r="Z3481" s="951">
        <v>0</v>
      </c>
      <c r="AA3481" s="950">
        <v>0</v>
      </c>
      <c r="AB3481" s="947">
        <v>341.1</v>
      </c>
      <c r="AC3481" s="947">
        <v>0</v>
      </c>
      <c r="AD3481" s="947">
        <v>0</v>
      </c>
      <c r="AE3481" s="947"/>
      <c r="AF3481" s="950">
        <v>353.4</v>
      </c>
      <c r="AG3481" s="950">
        <v>0</v>
      </c>
      <c r="AH3481" s="950"/>
      <c r="AI3481" s="950"/>
      <c r="AJ3481" s="951">
        <v>0</v>
      </c>
    </row>
    <row r="3482" spans="1:272" s="952" customFormat="1" x14ac:dyDescent="0.2">
      <c r="A3482" s="946">
        <v>39998</v>
      </c>
      <c r="B3482" s="947">
        <v>21.85</v>
      </c>
      <c r="C3482" s="947"/>
      <c r="D3482" s="947">
        <v>9.3620000000000001</v>
      </c>
      <c r="E3482" s="947"/>
      <c r="F3482" s="947">
        <f t="shared" si="137"/>
        <v>31.212000000000003</v>
      </c>
      <c r="G3482" s="947"/>
      <c r="H3482" s="947"/>
      <c r="I3482" s="947"/>
      <c r="J3482" s="947"/>
      <c r="K3482" s="947"/>
      <c r="L3482" s="947"/>
      <c r="M3482" s="947"/>
      <c r="N3482" s="947"/>
      <c r="O3482" s="947"/>
      <c r="P3482" s="947"/>
      <c r="Q3482" s="947"/>
      <c r="R3482" s="947"/>
      <c r="S3482" s="947">
        <v>0</v>
      </c>
      <c r="T3482" s="948">
        <v>0</v>
      </c>
      <c r="U3482" s="949">
        <v>0</v>
      </c>
      <c r="V3482" s="947">
        <v>0</v>
      </c>
      <c r="W3482" s="950">
        <v>0</v>
      </c>
      <c r="X3482" s="950">
        <v>0</v>
      </c>
      <c r="Y3482" s="947">
        <f t="shared" si="136"/>
        <v>31.212000000000003</v>
      </c>
      <c r="Z3482" s="951">
        <v>0</v>
      </c>
      <c r="AA3482" s="950">
        <v>0</v>
      </c>
      <c r="AB3482" s="950">
        <v>341</v>
      </c>
      <c r="AC3482" s="950">
        <v>0.02</v>
      </c>
      <c r="AD3482" s="950">
        <v>0</v>
      </c>
      <c r="AE3482" s="950"/>
      <c r="AF3482" s="950">
        <v>353.2</v>
      </c>
      <c r="AG3482" s="950">
        <v>0</v>
      </c>
      <c r="AH3482" s="950"/>
      <c r="AI3482" s="950"/>
      <c r="AJ3482" s="951">
        <v>0</v>
      </c>
      <c r="JI3482" s="954"/>
    </row>
    <row r="3483" spans="1:272" s="952" customFormat="1" x14ac:dyDescent="0.2">
      <c r="A3483" s="946">
        <v>39999</v>
      </c>
      <c r="B3483" s="947">
        <v>21.86</v>
      </c>
      <c r="C3483" s="947"/>
      <c r="D3483" s="947">
        <v>6.6669999999999998</v>
      </c>
      <c r="E3483" s="947"/>
      <c r="F3483" s="947">
        <f t="shared" si="137"/>
        <v>28.527000000000001</v>
      </c>
      <c r="G3483" s="947"/>
      <c r="H3483" s="947"/>
      <c r="I3483" s="947"/>
      <c r="J3483" s="947"/>
      <c r="K3483" s="947"/>
      <c r="L3483" s="947"/>
      <c r="M3483" s="947"/>
      <c r="N3483" s="947"/>
      <c r="O3483" s="947"/>
      <c r="P3483" s="947"/>
      <c r="Q3483" s="947"/>
      <c r="R3483" s="947"/>
      <c r="S3483" s="947">
        <v>0</v>
      </c>
      <c r="T3483" s="948">
        <v>0</v>
      </c>
      <c r="U3483" s="949">
        <v>0</v>
      </c>
      <c r="V3483" s="947">
        <v>0</v>
      </c>
      <c r="W3483" s="950">
        <v>0</v>
      </c>
      <c r="X3483" s="950">
        <v>0</v>
      </c>
      <c r="Y3483" s="947">
        <f t="shared" si="136"/>
        <v>28.527000000000001</v>
      </c>
      <c r="Z3483" s="951">
        <v>0</v>
      </c>
      <c r="AA3483" s="950">
        <v>0</v>
      </c>
      <c r="AB3483" s="950">
        <v>341.4</v>
      </c>
      <c r="AC3483" s="950">
        <v>0.56999999999999995</v>
      </c>
      <c r="AD3483" s="950">
        <v>0</v>
      </c>
      <c r="AE3483" s="950"/>
      <c r="AF3483" s="950">
        <v>353.7</v>
      </c>
      <c r="AG3483" s="950">
        <v>0.7</v>
      </c>
      <c r="AH3483" s="950"/>
      <c r="AI3483" s="950"/>
      <c r="AJ3483" s="951">
        <v>0</v>
      </c>
      <c r="AK3483" s="955"/>
      <c r="JF3483" s="954"/>
      <c r="JG3483" s="954"/>
      <c r="JH3483" s="954"/>
      <c r="JI3483" s="954"/>
      <c r="JJ3483" s="954"/>
      <c r="JK3483" s="954"/>
      <c r="JL3483" s="954"/>
    </row>
    <row r="3484" spans="1:272" s="952" customFormat="1" x14ac:dyDescent="0.2">
      <c r="A3484" s="946">
        <v>40000</v>
      </c>
      <c r="B3484" s="947">
        <v>21.56</v>
      </c>
      <c r="C3484" s="947"/>
      <c r="D3484" s="947">
        <v>6.8390000000000004</v>
      </c>
      <c r="E3484" s="947"/>
      <c r="F3484" s="947">
        <f t="shared" si="137"/>
        <v>28.399000000000001</v>
      </c>
      <c r="G3484" s="947"/>
      <c r="H3484" s="947"/>
      <c r="I3484" s="947"/>
      <c r="J3484" s="947"/>
      <c r="K3484" s="947"/>
      <c r="L3484" s="947"/>
      <c r="M3484" s="947"/>
      <c r="N3484" s="947"/>
      <c r="O3484" s="947"/>
      <c r="P3484" s="947"/>
      <c r="Q3484" s="947"/>
      <c r="R3484" s="947"/>
      <c r="S3484" s="947">
        <v>0</v>
      </c>
      <c r="T3484" s="948">
        <v>0</v>
      </c>
      <c r="U3484" s="949">
        <v>0</v>
      </c>
      <c r="V3484" s="947">
        <v>0</v>
      </c>
      <c r="W3484" s="950">
        <v>0</v>
      </c>
      <c r="X3484" s="950">
        <v>0</v>
      </c>
      <c r="Y3484" s="947">
        <f t="shared" si="136"/>
        <v>28.399000000000001</v>
      </c>
      <c r="Z3484" s="951">
        <v>0</v>
      </c>
      <c r="AA3484" s="950">
        <v>0</v>
      </c>
      <c r="AB3484" s="950">
        <v>341.3</v>
      </c>
      <c r="AC3484" s="950">
        <v>0</v>
      </c>
      <c r="AD3484" s="950">
        <v>0</v>
      </c>
      <c r="AE3484" s="950"/>
      <c r="AF3484" s="950">
        <v>353.9</v>
      </c>
      <c r="AG3484" s="950">
        <v>0</v>
      </c>
      <c r="AH3484" s="950"/>
      <c r="AI3484" s="950"/>
      <c r="AJ3484" s="951">
        <v>0</v>
      </c>
      <c r="JF3484" s="954"/>
      <c r="JG3484" s="954"/>
      <c r="JH3484" s="954"/>
      <c r="JI3484" s="954"/>
      <c r="JJ3484" s="954"/>
      <c r="JK3484" s="954"/>
      <c r="JL3484" s="954"/>
    </row>
    <row r="3485" spans="1:272" s="952" customFormat="1" x14ac:dyDescent="0.2">
      <c r="A3485" s="946">
        <v>40001</v>
      </c>
      <c r="B3485" s="947">
        <v>21.38</v>
      </c>
      <c r="C3485" s="947"/>
      <c r="D3485" s="947">
        <v>9.4260000000000002</v>
      </c>
      <c r="E3485" s="947"/>
      <c r="F3485" s="947">
        <f t="shared" si="137"/>
        <v>30.805999999999997</v>
      </c>
      <c r="G3485" s="947"/>
      <c r="H3485" s="947"/>
      <c r="I3485" s="947"/>
      <c r="J3485" s="947"/>
      <c r="K3485" s="947"/>
      <c r="L3485" s="947"/>
      <c r="M3485" s="947"/>
      <c r="N3485" s="947"/>
      <c r="O3485" s="947"/>
      <c r="P3485" s="947"/>
      <c r="Q3485" s="947"/>
      <c r="R3485" s="947"/>
      <c r="S3485" s="947">
        <v>0</v>
      </c>
      <c r="T3485" s="948">
        <v>0</v>
      </c>
      <c r="U3485" s="949">
        <v>0</v>
      </c>
      <c r="V3485" s="947">
        <v>0</v>
      </c>
      <c r="W3485" s="950">
        <v>0</v>
      </c>
      <c r="X3485" s="950">
        <v>0</v>
      </c>
      <c r="Y3485" s="947">
        <f t="shared" si="136"/>
        <v>30.805999999999997</v>
      </c>
      <c r="Z3485" s="951">
        <v>0</v>
      </c>
      <c r="AA3485" s="950">
        <v>0</v>
      </c>
      <c r="AB3485" s="947">
        <v>341.3</v>
      </c>
      <c r="AC3485" s="947">
        <v>0</v>
      </c>
      <c r="AD3485" s="947">
        <v>0</v>
      </c>
      <c r="AE3485" s="947"/>
      <c r="AF3485" s="947">
        <v>353.8</v>
      </c>
      <c r="AG3485" s="947">
        <v>0</v>
      </c>
      <c r="AH3485" s="947"/>
      <c r="AI3485" s="947"/>
      <c r="AJ3485" s="956">
        <v>0</v>
      </c>
    </row>
    <row r="3486" spans="1:272" s="952" customFormat="1" x14ac:dyDescent="0.2">
      <c r="A3486" s="946">
        <v>40002</v>
      </c>
      <c r="B3486" s="950">
        <v>21.84</v>
      </c>
      <c r="C3486" s="950"/>
      <c r="D3486" s="947">
        <v>10.111000000000001</v>
      </c>
      <c r="E3486" s="947"/>
      <c r="F3486" s="947">
        <f t="shared" si="137"/>
        <v>31.951000000000001</v>
      </c>
      <c r="G3486" s="947"/>
      <c r="H3486" s="947"/>
      <c r="I3486" s="947"/>
      <c r="J3486" s="947"/>
      <c r="K3486" s="947"/>
      <c r="L3486" s="947"/>
      <c r="M3486" s="947"/>
      <c r="N3486" s="947"/>
      <c r="O3486" s="947"/>
      <c r="P3486" s="947"/>
      <c r="Q3486" s="947"/>
      <c r="R3486" s="947"/>
      <c r="S3486" s="947">
        <v>0</v>
      </c>
      <c r="T3486" s="948">
        <v>0</v>
      </c>
      <c r="U3486" s="949">
        <v>0</v>
      </c>
      <c r="V3486" s="947">
        <v>0</v>
      </c>
      <c r="W3486" s="950">
        <v>0</v>
      </c>
      <c r="X3486" s="950">
        <v>0</v>
      </c>
      <c r="Y3486" s="947">
        <f t="shared" si="136"/>
        <v>31.951000000000001</v>
      </c>
      <c r="Z3486" s="951">
        <v>0</v>
      </c>
      <c r="AA3486" s="950">
        <v>0</v>
      </c>
      <c r="AB3486" s="950">
        <v>341.3</v>
      </c>
      <c r="AC3486" s="950">
        <v>0</v>
      </c>
      <c r="AD3486" s="950">
        <v>0</v>
      </c>
      <c r="AE3486" s="950"/>
      <c r="AF3486" s="950">
        <v>353.6</v>
      </c>
      <c r="AG3486" s="950">
        <v>0</v>
      </c>
      <c r="AH3486" s="950"/>
      <c r="AI3486" s="950"/>
      <c r="AJ3486" s="951">
        <v>0</v>
      </c>
      <c r="AK3486" s="957"/>
    </row>
    <row r="3487" spans="1:272" s="952" customFormat="1" x14ac:dyDescent="0.2">
      <c r="A3487" s="946">
        <v>40003</v>
      </c>
      <c r="B3487" s="947">
        <v>22.06</v>
      </c>
      <c r="C3487" s="947"/>
      <c r="D3487" s="947">
        <v>9.1069999999999993</v>
      </c>
      <c r="E3487" s="947"/>
      <c r="F3487" s="947">
        <f t="shared" si="137"/>
        <v>31.166999999999998</v>
      </c>
      <c r="G3487" s="947"/>
      <c r="H3487" s="947"/>
      <c r="I3487" s="947"/>
      <c r="J3487" s="947"/>
      <c r="K3487" s="947"/>
      <c r="L3487" s="947"/>
      <c r="M3487" s="947"/>
      <c r="N3487" s="947"/>
      <c r="O3487" s="947"/>
      <c r="P3487" s="947"/>
      <c r="Q3487" s="947"/>
      <c r="R3487" s="947"/>
      <c r="S3487" s="947">
        <v>0</v>
      </c>
      <c r="T3487" s="948">
        <v>0</v>
      </c>
      <c r="U3487" s="949">
        <v>0</v>
      </c>
      <c r="V3487" s="947">
        <v>0</v>
      </c>
      <c r="W3487" s="950">
        <v>0</v>
      </c>
      <c r="X3487" s="950">
        <v>0</v>
      </c>
      <c r="Y3487" s="947">
        <f t="shared" si="136"/>
        <v>31.166999999999998</v>
      </c>
      <c r="Z3487" s="951">
        <v>0</v>
      </c>
      <c r="AA3487" s="950">
        <v>0</v>
      </c>
      <c r="AB3487" s="950">
        <v>341.2</v>
      </c>
      <c r="AC3487" s="950">
        <v>0</v>
      </c>
      <c r="AD3487" s="950">
        <v>0</v>
      </c>
      <c r="AE3487" s="950"/>
      <c r="AF3487" s="947">
        <v>353.5</v>
      </c>
      <c r="AG3487" s="947">
        <v>0</v>
      </c>
      <c r="AH3487" s="947"/>
      <c r="AI3487" s="947"/>
      <c r="AJ3487" s="956">
        <v>0</v>
      </c>
    </row>
    <row r="3488" spans="1:272" s="952" customFormat="1" x14ac:dyDescent="0.2">
      <c r="A3488" s="946">
        <v>40004</v>
      </c>
      <c r="B3488" s="947">
        <v>19.91</v>
      </c>
      <c r="C3488" s="947"/>
      <c r="D3488" s="950">
        <v>10.638</v>
      </c>
      <c r="E3488" s="950"/>
      <c r="F3488" s="947">
        <f t="shared" si="137"/>
        <v>30.548000000000002</v>
      </c>
      <c r="G3488" s="947"/>
      <c r="H3488" s="947"/>
      <c r="I3488" s="947"/>
      <c r="J3488" s="947"/>
      <c r="K3488" s="947"/>
      <c r="L3488" s="947"/>
      <c r="M3488" s="947"/>
      <c r="N3488" s="947"/>
      <c r="O3488" s="947"/>
      <c r="P3488" s="947"/>
      <c r="Q3488" s="947"/>
      <c r="R3488" s="947"/>
      <c r="S3488" s="947">
        <v>0</v>
      </c>
      <c r="T3488" s="948">
        <v>0</v>
      </c>
      <c r="U3488" s="949">
        <v>0</v>
      </c>
      <c r="V3488" s="947">
        <v>0</v>
      </c>
      <c r="W3488" s="950">
        <v>0</v>
      </c>
      <c r="X3488" s="950">
        <v>0</v>
      </c>
      <c r="Y3488" s="947">
        <f t="shared" si="136"/>
        <v>30.548000000000002</v>
      </c>
      <c r="Z3488" s="951">
        <v>0</v>
      </c>
      <c r="AA3488" s="950">
        <v>0</v>
      </c>
      <c r="AB3488" s="961">
        <v>341.2</v>
      </c>
      <c r="AC3488" s="961">
        <v>0</v>
      </c>
      <c r="AD3488" s="961">
        <v>0</v>
      </c>
      <c r="AE3488" s="961"/>
      <c r="AF3488" s="947">
        <v>353.3</v>
      </c>
      <c r="AG3488" s="947">
        <v>0</v>
      </c>
      <c r="AH3488" s="947"/>
      <c r="AI3488" s="947"/>
      <c r="AJ3488" s="956">
        <v>0</v>
      </c>
    </row>
    <row r="3489" spans="1:39" s="952" customFormat="1" x14ac:dyDescent="0.2">
      <c r="A3489" s="946">
        <v>40005</v>
      </c>
      <c r="B3489" s="947">
        <v>12.73</v>
      </c>
      <c r="C3489" s="947"/>
      <c r="D3489" s="947">
        <v>14.439</v>
      </c>
      <c r="E3489" s="947"/>
      <c r="F3489" s="947">
        <f t="shared" si="137"/>
        <v>27.169</v>
      </c>
      <c r="G3489" s="947"/>
      <c r="H3489" s="947"/>
      <c r="I3489" s="947"/>
      <c r="J3489" s="947"/>
      <c r="K3489" s="947"/>
      <c r="L3489" s="947"/>
      <c r="M3489" s="947"/>
      <c r="N3489" s="947"/>
      <c r="O3489" s="947"/>
      <c r="P3489" s="947"/>
      <c r="Q3489" s="947"/>
      <c r="R3489" s="947"/>
      <c r="S3489" s="947">
        <v>0</v>
      </c>
      <c r="T3489" s="948">
        <v>0</v>
      </c>
      <c r="U3489" s="949">
        <v>0</v>
      </c>
      <c r="V3489" s="947">
        <v>0</v>
      </c>
      <c r="W3489" s="950">
        <v>0</v>
      </c>
      <c r="X3489" s="950">
        <v>0</v>
      </c>
      <c r="Y3489" s="947">
        <f t="shared" si="136"/>
        <v>27.169</v>
      </c>
      <c r="Z3489" s="951">
        <v>0</v>
      </c>
      <c r="AA3489" s="950">
        <v>0</v>
      </c>
      <c r="AB3489" s="961">
        <v>341.2</v>
      </c>
      <c r="AC3489" s="961">
        <v>0</v>
      </c>
      <c r="AD3489" s="961">
        <v>0</v>
      </c>
      <c r="AE3489" s="961"/>
      <c r="AF3489" s="947">
        <v>353.2</v>
      </c>
      <c r="AG3489" s="947">
        <v>0</v>
      </c>
      <c r="AH3489" s="947"/>
      <c r="AI3489" s="947"/>
      <c r="AJ3489" s="956">
        <v>0</v>
      </c>
    </row>
    <row r="3490" spans="1:39" s="952" customFormat="1" x14ac:dyDescent="0.2">
      <c r="A3490" s="946">
        <v>40006</v>
      </c>
      <c r="B3490" s="947">
        <v>19.86</v>
      </c>
      <c r="C3490" s="947"/>
      <c r="D3490" s="947">
        <v>12.021000000000001</v>
      </c>
      <c r="E3490" s="947"/>
      <c r="F3490" s="947">
        <f t="shared" si="137"/>
        <v>31.881</v>
      </c>
      <c r="G3490" s="947"/>
      <c r="H3490" s="947"/>
      <c r="I3490" s="947"/>
      <c r="J3490" s="947"/>
      <c r="K3490" s="947"/>
      <c r="L3490" s="947"/>
      <c r="M3490" s="947"/>
      <c r="N3490" s="947"/>
      <c r="O3490" s="947"/>
      <c r="P3490" s="947"/>
      <c r="Q3490" s="947"/>
      <c r="R3490" s="947"/>
      <c r="S3490" s="947">
        <v>0</v>
      </c>
      <c r="T3490" s="948">
        <v>0</v>
      </c>
      <c r="U3490" s="949">
        <v>0</v>
      </c>
      <c r="V3490" s="947">
        <v>0</v>
      </c>
      <c r="W3490" s="950">
        <v>0</v>
      </c>
      <c r="X3490" s="950">
        <v>0</v>
      </c>
      <c r="Y3490" s="947">
        <f t="shared" ref="Y3490:Y3553" si="138">+F3490-S3490-T3490-U3490-V3490+W3490+X3490</f>
        <v>31.881</v>
      </c>
      <c r="Z3490" s="951">
        <v>0</v>
      </c>
      <c r="AA3490" s="950">
        <v>0</v>
      </c>
      <c r="AB3490" s="961">
        <v>341.2</v>
      </c>
      <c r="AC3490" s="961">
        <v>7.0000000000000007E-2</v>
      </c>
      <c r="AD3490" s="961">
        <v>0</v>
      </c>
      <c r="AE3490" s="961"/>
      <c r="AF3490" s="950">
        <v>353</v>
      </c>
      <c r="AG3490" s="950">
        <v>0</v>
      </c>
      <c r="AH3490" s="950"/>
      <c r="AI3490" s="950"/>
      <c r="AJ3490" s="951">
        <v>0</v>
      </c>
    </row>
    <row r="3491" spans="1:39" s="952" customFormat="1" x14ac:dyDescent="0.2">
      <c r="A3491" s="946">
        <v>40007</v>
      </c>
      <c r="B3491" s="947">
        <v>19.64</v>
      </c>
      <c r="C3491" s="947"/>
      <c r="D3491" s="947">
        <v>7.681</v>
      </c>
      <c r="E3491" s="947"/>
      <c r="F3491" s="947">
        <f t="shared" si="137"/>
        <v>27.321000000000002</v>
      </c>
      <c r="G3491" s="947"/>
      <c r="H3491" s="947"/>
      <c r="I3491" s="947"/>
      <c r="J3491" s="947"/>
      <c r="K3491" s="947"/>
      <c r="L3491" s="947"/>
      <c r="M3491" s="947"/>
      <c r="N3491" s="947"/>
      <c r="O3491" s="947"/>
      <c r="P3491" s="947"/>
      <c r="Q3491" s="947"/>
      <c r="R3491" s="947"/>
      <c r="S3491" s="947">
        <v>0</v>
      </c>
      <c r="T3491" s="948">
        <v>0</v>
      </c>
      <c r="U3491" s="949">
        <v>0</v>
      </c>
      <c r="V3491" s="947">
        <v>0</v>
      </c>
      <c r="W3491" s="950">
        <v>0</v>
      </c>
      <c r="X3491" s="950">
        <v>0</v>
      </c>
      <c r="Y3491" s="947">
        <f t="shared" si="138"/>
        <v>27.321000000000002</v>
      </c>
      <c r="Z3491" s="951">
        <v>0</v>
      </c>
      <c r="AA3491" s="950">
        <v>0</v>
      </c>
      <c r="AB3491" s="950">
        <v>341.1</v>
      </c>
      <c r="AC3491" s="950">
        <v>0.01</v>
      </c>
      <c r="AD3491" s="950">
        <v>0</v>
      </c>
      <c r="AE3491" s="950"/>
      <c r="AF3491" s="947">
        <v>352.9</v>
      </c>
      <c r="AG3491" s="947">
        <v>0</v>
      </c>
      <c r="AH3491" s="947"/>
      <c r="AI3491" s="947"/>
      <c r="AJ3491" s="956">
        <v>0</v>
      </c>
    </row>
    <row r="3492" spans="1:39" s="952" customFormat="1" x14ac:dyDescent="0.2">
      <c r="A3492" s="946">
        <v>40008</v>
      </c>
      <c r="B3492" s="947">
        <v>19.23</v>
      </c>
      <c r="C3492" s="947"/>
      <c r="D3492" s="947">
        <v>8.8629999999999995</v>
      </c>
      <c r="E3492" s="947"/>
      <c r="F3492" s="947">
        <f t="shared" si="137"/>
        <v>28.093</v>
      </c>
      <c r="G3492" s="947"/>
      <c r="H3492" s="947"/>
      <c r="I3492" s="947"/>
      <c r="J3492" s="947"/>
      <c r="K3492" s="947"/>
      <c r="L3492" s="947"/>
      <c r="M3492" s="947"/>
      <c r="N3492" s="947"/>
      <c r="O3492" s="947"/>
      <c r="P3492" s="947"/>
      <c r="Q3492" s="947"/>
      <c r="R3492" s="947"/>
      <c r="S3492" s="947">
        <v>0</v>
      </c>
      <c r="T3492" s="948">
        <v>0</v>
      </c>
      <c r="U3492" s="949">
        <v>0</v>
      </c>
      <c r="V3492" s="947">
        <v>0</v>
      </c>
      <c r="W3492" s="950">
        <v>0</v>
      </c>
      <c r="X3492" s="950">
        <v>0</v>
      </c>
      <c r="Y3492" s="947">
        <f t="shared" si="138"/>
        <v>28.093</v>
      </c>
      <c r="Z3492" s="951">
        <v>0</v>
      </c>
      <c r="AA3492" s="950">
        <v>0</v>
      </c>
      <c r="AB3492" s="947">
        <v>341</v>
      </c>
      <c r="AC3492" s="947">
        <v>0</v>
      </c>
      <c r="AD3492" s="947">
        <v>0</v>
      </c>
      <c r="AE3492" s="947"/>
      <c r="AF3492" s="947">
        <v>352.8</v>
      </c>
      <c r="AG3492" s="947">
        <v>0</v>
      </c>
      <c r="AH3492" s="947"/>
      <c r="AI3492" s="947"/>
      <c r="AJ3492" s="956">
        <v>0</v>
      </c>
    </row>
    <row r="3493" spans="1:39" s="952" customFormat="1" x14ac:dyDescent="0.2">
      <c r="A3493" s="946">
        <v>40009</v>
      </c>
      <c r="B3493" s="947">
        <v>20.350000000000001</v>
      </c>
      <c r="C3493" s="947"/>
      <c r="D3493" s="947">
        <v>10.092000000000001</v>
      </c>
      <c r="E3493" s="947"/>
      <c r="F3493" s="947">
        <f t="shared" si="137"/>
        <v>30.442</v>
      </c>
      <c r="G3493" s="947"/>
      <c r="H3493" s="947"/>
      <c r="I3493" s="947"/>
      <c r="J3493" s="947"/>
      <c r="K3493" s="947"/>
      <c r="L3493" s="947"/>
      <c r="M3493" s="947"/>
      <c r="N3493" s="947"/>
      <c r="O3493" s="947"/>
      <c r="P3493" s="947"/>
      <c r="Q3493" s="947"/>
      <c r="R3493" s="947"/>
      <c r="S3493" s="947">
        <v>0</v>
      </c>
      <c r="T3493" s="948">
        <v>0</v>
      </c>
      <c r="U3493" s="949">
        <v>0</v>
      </c>
      <c r="V3493" s="947">
        <v>0</v>
      </c>
      <c r="W3493" s="950">
        <v>0</v>
      </c>
      <c r="X3493" s="950">
        <v>0</v>
      </c>
      <c r="Y3493" s="947">
        <f t="shared" si="138"/>
        <v>30.442</v>
      </c>
      <c r="Z3493" s="951">
        <v>0</v>
      </c>
      <c r="AA3493" s="950">
        <v>0</v>
      </c>
      <c r="AB3493" s="950">
        <v>340.8</v>
      </c>
      <c r="AC3493" s="950">
        <v>0</v>
      </c>
      <c r="AD3493" s="950">
        <v>0</v>
      </c>
      <c r="AE3493" s="950"/>
      <c r="AF3493" s="947">
        <v>352.7</v>
      </c>
      <c r="AG3493" s="947">
        <v>0</v>
      </c>
      <c r="AH3493" s="947"/>
      <c r="AI3493" s="947"/>
      <c r="AJ3493" s="956">
        <v>0</v>
      </c>
    </row>
    <row r="3494" spans="1:39" s="952" customFormat="1" x14ac:dyDescent="0.2">
      <c r="A3494" s="946">
        <v>40010</v>
      </c>
      <c r="B3494" s="947">
        <v>21.18</v>
      </c>
      <c r="C3494" s="947"/>
      <c r="D3494" s="947">
        <v>7.7359999999999998</v>
      </c>
      <c r="E3494" s="947"/>
      <c r="F3494" s="947">
        <f t="shared" si="137"/>
        <v>28.916</v>
      </c>
      <c r="G3494" s="947"/>
      <c r="H3494" s="947"/>
      <c r="I3494" s="947"/>
      <c r="J3494" s="947"/>
      <c r="K3494" s="947"/>
      <c r="L3494" s="947"/>
      <c r="M3494" s="947"/>
      <c r="N3494" s="947"/>
      <c r="O3494" s="947"/>
      <c r="P3494" s="947"/>
      <c r="Q3494" s="947"/>
      <c r="R3494" s="947"/>
      <c r="S3494" s="947">
        <v>0</v>
      </c>
      <c r="T3494" s="948">
        <v>0</v>
      </c>
      <c r="U3494" s="949">
        <v>0</v>
      </c>
      <c r="V3494" s="947">
        <v>0</v>
      </c>
      <c r="W3494" s="950">
        <v>0</v>
      </c>
      <c r="X3494" s="950">
        <v>0</v>
      </c>
      <c r="Y3494" s="947">
        <f t="shared" si="138"/>
        <v>28.916</v>
      </c>
      <c r="Z3494" s="951">
        <v>0</v>
      </c>
      <c r="AA3494" s="950">
        <v>0</v>
      </c>
      <c r="AB3494" s="947">
        <v>340.6</v>
      </c>
      <c r="AC3494" s="947">
        <v>0.02</v>
      </c>
      <c r="AD3494" s="947">
        <v>0</v>
      </c>
      <c r="AE3494" s="947"/>
      <c r="AF3494" s="950">
        <v>352.7</v>
      </c>
      <c r="AG3494" s="950">
        <v>0</v>
      </c>
      <c r="AH3494" s="950"/>
      <c r="AI3494" s="950"/>
      <c r="AJ3494" s="956">
        <v>0</v>
      </c>
    </row>
    <row r="3495" spans="1:39" s="952" customFormat="1" x14ac:dyDescent="0.2">
      <c r="A3495" s="946">
        <v>40011</v>
      </c>
      <c r="B3495" s="947">
        <v>21.52</v>
      </c>
      <c r="C3495" s="947"/>
      <c r="D3495" s="947">
        <v>9.4260000000000002</v>
      </c>
      <c r="E3495" s="947"/>
      <c r="F3495" s="947">
        <f t="shared" si="137"/>
        <v>30.945999999999998</v>
      </c>
      <c r="G3495" s="947"/>
      <c r="H3495" s="947"/>
      <c r="I3495" s="947"/>
      <c r="J3495" s="947"/>
      <c r="K3495" s="947"/>
      <c r="L3495" s="947"/>
      <c r="M3495" s="947"/>
      <c r="N3495" s="947"/>
      <c r="O3495" s="947"/>
      <c r="P3495" s="947"/>
      <c r="Q3495" s="947"/>
      <c r="R3495" s="947"/>
      <c r="S3495" s="947">
        <v>0</v>
      </c>
      <c r="T3495" s="948">
        <v>0</v>
      </c>
      <c r="U3495" s="949">
        <v>0</v>
      </c>
      <c r="V3495" s="947">
        <v>0</v>
      </c>
      <c r="W3495" s="950">
        <v>0</v>
      </c>
      <c r="X3495" s="950">
        <v>0</v>
      </c>
      <c r="Y3495" s="947">
        <f t="shared" si="138"/>
        <v>30.945999999999998</v>
      </c>
      <c r="Z3495" s="951">
        <v>0</v>
      </c>
      <c r="AA3495" s="950">
        <v>0</v>
      </c>
      <c r="AB3495" s="947">
        <v>340.8</v>
      </c>
      <c r="AC3495" s="947">
        <v>0.67</v>
      </c>
      <c r="AD3495" s="947">
        <v>0</v>
      </c>
      <c r="AE3495" s="947"/>
      <c r="AF3495" s="947">
        <v>352.9</v>
      </c>
      <c r="AG3495" s="947">
        <v>0.81</v>
      </c>
      <c r="AH3495" s="947"/>
      <c r="AI3495" s="947"/>
      <c r="AJ3495" s="956">
        <v>0</v>
      </c>
    </row>
    <row r="3496" spans="1:39" s="952" customFormat="1" x14ac:dyDescent="0.2">
      <c r="A3496" s="946">
        <v>40012</v>
      </c>
      <c r="B3496" s="947">
        <v>21.67</v>
      </c>
      <c r="C3496" s="947"/>
      <c r="D3496" s="947">
        <v>6.1589999999999998</v>
      </c>
      <c r="E3496" s="947"/>
      <c r="F3496" s="947">
        <f t="shared" si="137"/>
        <v>27.829000000000001</v>
      </c>
      <c r="G3496" s="947"/>
      <c r="H3496" s="947"/>
      <c r="I3496" s="947"/>
      <c r="J3496" s="947"/>
      <c r="K3496" s="947"/>
      <c r="L3496" s="947"/>
      <c r="M3496" s="947"/>
      <c r="N3496" s="947"/>
      <c r="O3496" s="947"/>
      <c r="P3496" s="947"/>
      <c r="Q3496" s="947"/>
      <c r="R3496" s="947"/>
      <c r="S3496" s="947">
        <v>0</v>
      </c>
      <c r="T3496" s="948">
        <v>0</v>
      </c>
      <c r="U3496" s="949">
        <v>0</v>
      </c>
      <c r="V3496" s="947">
        <v>0</v>
      </c>
      <c r="W3496" s="950">
        <v>0</v>
      </c>
      <c r="X3496" s="950">
        <v>0</v>
      </c>
      <c r="Y3496" s="947">
        <f t="shared" si="138"/>
        <v>27.829000000000001</v>
      </c>
      <c r="Z3496" s="951">
        <v>0</v>
      </c>
      <c r="AA3496" s="950">
        <v>0</v>
      </c>
      <c r="AB3496" s="947">
        <v>340.6</v>
      </c>
      <c r="AC3496" s="947">
        <v>0</v>
      </c>
      <c r="AD3496" s="947">
        <v>0</v>
      </c>
      <c r="AE3496" s="947"/>
      <c r="AF3496" s="947">
        <v>353.1</v>
      </c>
      <c r="AG3496" s="947">
        <v>0</v>
      </c>
      <c r="AH3496" s="947"/>
      <c r="AI3496" s="947"/>
      <c r="AJ3496" s="956">
        <v>0</v>
      </c>
    </row>
    <row r="3497" spans="1:39" s="952" customFormat="1" x14ac:dyDescent="0.2">
      <c r="A3497" s="946">
        <v>40013</v>
      </c>
      <c r="B3497" s="947">
        <v>19.66</v>
      </c>
      <c r="C3497" s="947"/>
      <c r="D3497" s="947">
        <v>8.7189999999999994</v>
      </c>
      <c r="E3497" s="947"/>
      <c r="F3497" s="947">
        <f t="shared" ref="F3497:F3560" si="139">+B3497+D3497</f>
        <v>28.378999999999998</v>
      </c>
      <c r="G3497" s="947"/>
      <c r="H3497" s="947"/>
      <c r="I3497" s="947"/>
      <c r="J3497" s="947"/>
      <c r="K3497" s="947"/>
      <c r="L3497" s="947"/>
      <c r="M3497" s="947"/>
      <c r="N3497" s="947"/>
      <c r="O3497" s="947"/>
      <c r="P3497" s="947"/>
      <c r="Q3497" s="947"/>
      <c r="R3497" s="947"/>
      <c r="S3497" s="947">
        <v>0</v>
      </c>
      <c r="T3497" s="948">
        <v>0</v>
      </c>
      <c r="U3497" s="949">
        <v>0</v>
      </c>
      <c r="V3497" s="947">
        <v>0</v>
      </c>
      <c r="W3497" s="950">
        <v>0</v>
      </c>
      <c r="X3497" s="950">
        <v>0</v>
      </c>
      <c r="Y3497" s="947">
        <f t="shared" si="138"/>
        <v>28.378999999999998</v>
      </c>
      <c r="Z3497" s="951">
        <v>0</v>
      </c>
      <c r="AA3497" s="950">
        <v>0</v>
      </c>
      <c r="AB3497" s="947">
        <v>340.5</v>
      </c>
      <c r="AC3497" s="947">
        <v>0</v>
      </c>
      <c r="AD3497" s="947">
        <v>0</v>
      </c>
      <c r="AE3497" s="947"/>
      <c r="AF3497" s="950">
        <v>353.1</v>
      </c>
      <c r="AG3497" s="950">
        <v>0</v>
      </c>
      <c r="AH3497" s="950"/>
      <c r="AI3497" s="950"/>
      <c r="AJ3497" s="956">
        <v>0</v>
      </c>
    </row>
    <row r="3498" spans="1:39" s="952" customFormat="1" x14ac:dyDescent="0.2">
      <c r="A3498" s="946">
        <v>40014</v>
      </c>
      <c r="B3498" s="947">
        <v>20.97</v>
      </c>
      <c r="C3498" s="947"/>
      <c r="D3498" s="947">
        <v>8.8369999999999997</v>
      </c>
      <c r="E3498" s="947"/>
      <c r="F3498" s="947">
        <f t="shared" si="139"/>
        <v>29.806999999999999</v>
      </c>
      <c r="G3498" s="947"/>
      <c r="H3498" s="947"/>
      <c r="I3498" s="947"/>
      <c r="J3498" s="947"/>
      <c r="K3498" s="947"/>
      <c r="L3498" s="947"/>
      <c r="M3498" s="947"/>
      <c r="N3498" s="947"/>
      <c r="O3498" s="947"/>
      <c r="P3498" s="947"/>
      <c r="Q3498" s="947"/>
      <c r="R3498" s="947"/>
      <c r="S3498" s="947">
        <v>0</v>
      </c>
      <c r="T3498" s="948">
        <v>0</v>
      </c>
      <c r="U3498" s="949">
        <v>0</v>
      </c>
      <c r="V3498" s="947">
        <v>0</v>
      </c>
      <c r="W3498" s="950">
        <v>0</v>
      </c>
      <c r="X3498" s="957">
        <v>0</v>
      </c>
      <c r="Y3498" s="947">
        <f t="shared" si="138"/>
        <v>29.806999999999999</v>
      </c>
      <c r="Z3498" s="951">
        <v>0</v>
      </c>
      <c r="AA3498" s="950">
        <v>0</v>
      </c>
      <c r="AB3498" s="947">
        <v>340.4</v>
      </c>
      <c r="AC3498" s="947">
        <v>0.13</v>
      </c>
      <c r="AD3498" s="947">
        <v>0</v>
      </c>
      <c r="AE3498" s="947"/>
      <c r="AF3498" s="950">
        <v>353.1</v>
      </c>
      <c r="AG3498" s="950">
        <v>0.6</v>
      </c>
      <c r="AH3498" s="950"/>
      <c r="AI3498" s="950"/>
      <c r="AJ3498" s="956">
        <v>0</v>
      </c>
    </row>
    <row r="3499" spans="1:39" s="952" customFormat="1" x14ac:dyDescent="0.2">
      <c r="A3499" s="946">
        <v>40015</v>
      </c>
      <c r="B3499" s="950">
        <v>20.23</v>
      </c>
      <c r="C3499" s="950"/>
      <c r="D3499" s="947">
        <v>7.7460000000000004</v>
      </c>
      <c r="E3499" s="947"/>
      <c r="F3499" s="947">
        <f t="shared" si="139"/>
        <v>27.975999999999999</v>
      </c>
      <c r="G3499" s="947"/>
      <c r="H3499" s="947"/>
      <c r="I3499" s="947"/>
      <c r="J3499" s="947"/>
      <c r="K3499" s="947"/>
      <c r="L3499" s="947"/>
      <c r="M3499" s="947"/>
      <c r="N3499" s="947"/>
      <c r="O3499" s="947"/>
      <c r="P3499" s="947"/>
      <c r="Q3499" s="947"/>
      <c r="R3499" s="947"/>
      <c r="S3499" s="947">
        <v>0</v>
      </c>
      <c r="T3499" s="948">
        <v>0</v>
      </c>
      <c r="U3499" s="949">
        <v>0</v>
      </c>
      <c r="V3499" s="947">
        <v>0</v>
      </c>
      <c r="W3499" s="950">
        <v>0</v>
      </c>
      <c r="X3499" s="950">
        <v>0</v>
      </c>
      <c r="Y3499" s="947">
        <f t="shared" si="138"/>
        <v>27.975999999999999</v>
      </c>
      <c r="Z3499" s="951">
        <v>0</v>
      </c>
      <c r="AA3499" s="950">
        <v>0</v>
      </c>
      <c r="AB3499" s="961">
        <v>340.4</v>
      </c>
      <c r="AC3499" s="961">
        <v>0.01</v>
      </c>
      <c r="AD3499" s="961">
        <v>0</v>
      </c>
      <c r="AE3499" s="961"/>
      <c r="AF3499" s="947">
        <v>353</v>
      </c>
      <c r="AG3499" s="947">
        <v>0.61</v>
      </c>
      <c r="AH3499" s="947"/>
      <c r="AI3499" s="947"/>
      <c r="AJ3499" s="956">
        <v>0</v>
      </c>
    </row>
    <row r="3500" spans="1:39" s="952" customFormat="1" x14ac:dyDescent="0.2">
      <c r="A3500" s="946">
        <v>40016</v>
      </c>
      <c r="B3500" s="947">
        <v>24.83</v>
      </c>
      <c r="C3500" s="947"/>
      <c r="D3500" s="947">
        <v>5.1689999999999996</v>
      </c>
      <c r="E3500" s="947"/>
      <c r="F3500" s="947">
        <f t="shared" si="139"/>
        <v>29.998999999999999</v>
      </c>
      <c r="G3500" s="947"/>
      <c r="H3500" s="947"/>
      <c r="I3500" s="947"/>
      <c r="J3500" s="947"/>
      <c r="K3500" s="947"/>
      <c r="L3500" s="947"/>
      <c r="M3500" s="947"/>
      <c r="N3500" s="947"/>
      <c r="O3500" s="947"/>
      <c r="P3500" s="947"/>
      <c r="Q3500" s="947"/>
      <c r="R3500" s="947"/>
      <c r="S3500" s="947">
        <v>0</v>
      </c>
      <c r="T3500" s="948">
        <v>0</v>
      </c>
      <c r="U3500" s="949">
        <v>0</v>
      </c>
      <c r="V3500" s="947">
        <v>0</v>
      </c>
      <c r="W3500" s="950">
        <v>0</v>
      </c>
      <c r="X3500" s="950">
        <v>0</v>
      </c>
      <c r="Y3500" s="947">
        <f t="shared" si="138"/>
        <v>29.998999999999999</v>
      </c>
      <c r="Z3500" s="951">
        <v>0</v>
      </c>
      <c r="AA3500" s="950">
        <v>0</v>
      </c>
      <c r="AB3500" s="961">
        <v>340.5</v>
      </c>
      <c r="AC3500" s="961">
        <v>0.26</v>
      </c>
      <c r="AD3500" s="961">
        <v>0</v>
      </c>
      <c r="AE3500" s="961"/>
      <c r="AF3500" s="947">
        <v>352.9</v>
      </c>
      <c r="AG3500" s="947">
        <v>0.06</v>
      </c>
      <c r="AH3500" s="947"/>
      <c r="AI3500" s="947"/>
      <c r="AJ3500" s="956">
        <v>0</v>
      </c>
    </row>
    <row r="3501" spans="1:39" s="952" customFormat="1" x14ac:dyDescent="0.2">
      <c r="A3501" s="946">
        <v>40017</v>
      </c>
      <c r="B3501" s="947">
        <v>20.89</v>
      </c>
      <c r="C3501" s="947"/>
      <c r="D3501" s="947">
        <v>8.5589999999999993</v>
      </c>
      <c r="E3501" s="947"/>
      <c r="F3501" s="947">
        <f t="shared" si="139"/>
        <v>29.448999999999998</v>
      </c>
      <c r="G3501" s="947"/>
      <c r="H3501" s="947"/>
      <c r="I3501" s="947"/>
      <c r="J3501" s="947"/>
      <c r="K3501" s="947"/>
      <c r="L3501" s="947"/>
      <c r="M3501" s="947"/>
      <c r="N3501" s="947"/>
      <c r="O3501" s="947"/>
      <c r="P3501" s="947"/>
      <c r="Q3501" s="947"/>
      <c r="R3501" s="947"/>
      <c r="S3501" s="947">
        <v>0</v>
      </c>
      <c r="T3501" s="948">
        <v>0</v>
      </c>
      <c r="U3501" s="949">
        <v>0</v>
      </c>
      <c r="V3501" s="947">
        <v>0</v>
      </c>
      <c r="W3501" s="950">
        <v>0</v>
      </c>
      <c r="X3501" s="950">
        <v>0</v>
      </c>
      <c r="Y3501" s="947">
        <f t="shared" si="138"/>
        <v>29.448999999999998</v>
      </c>
      <c r="Z3501" s="951">
        <v>0</v>
      </c>
      <c r="AA3501" s="950">
        <v>0</v>
      </c>
      <c r="AB3501" s="950">
        <v>340.6</v>
      </c>
      <c r="AC3501" s="950">
        <v>0.51</v>
      </c>
      <c r="AD3501" s="950">
        <v>0</v>
      </c>
      <c r="AE3501" s="950"/>
      <c r="AF3501" s="947">
        <v>352.8</v>
      </c>
      <c r="AG3501" s="947">
        <v>0.04</v>
      </c>
      <c r="AH3501" s="947"/>
      <c r="AI3501" s="947"/>
      <c r="AJ3501" s="956">
        <v>0</v>
      </c>
    </row>
    <row r="3502" spans="1:39" s="952" customFormat="1" x14ac:dyDescent="0.2">
      <c r="A3502" s="946">
        <v>40018</v>
      </c>
      <c r="B3502" s="950">
        <v>19.16</v>
      </c>
      <c r="C3502" s="950"/>
      <c r="D3502" s="950">
        <v>9.4619999999999997</v>
      </c>
      <c r="E3502" s="950"/>
      <c r="F3502" s="950">
        <f t="shared" si="139"/>
        <v>28.622</v>
      </c>
      <c r="G3502" s="950"/>
      <c r="H3502" s="950"/>
      <c r="I3502" s="950"/>
      <c r="J3502" s="950"/>
      <c r="K3502" s="950"/>
      <c r="L3502" s="950"/>
      <c r="M3502" s="950"/>
      <c r="N3502" s="950"/>
      <c r="O3502" s="950"/>
      <c r="P3502" s="950"/>
      <c r="Q3502" s="950"/>
      <c r="R3502" s="950"/>
      <c r="S3502" s="950">
        <v>0</v>
      </c>
      <c r="T3502" s="958">
        <v>0</v>
      </c>
      <c r="U3502" s="959">
        <v>0</v>
      </c>
      <c r="V3502" s="950">
        <v>0</v>
      </c>
      <c r="W3502" s="950">
        <v>0</v>
      </c>
      <c r="X3502" s="950">
        <v>0</v>
      </c>
      <c r="Y3502" s="947">
        <f t="shared" si="138"/>
        <v>28.622</v>
      </c>
      <c r="Z3502" s="951">
        <v>0</v>
      </c>
      <c r="AA3502" s="950">
        <v>0</v>
      </c>
      <c r="AB3502" s="950">
        <v>340.6</v>
      </c>
      <c r="AC3502" s="950">
        <v>0</v>
      </c>
      <c r="AD3502" s="950">
        <v>0</v>
      </c>
      <c r="AE3502" s="950"/>
      <c r="AF3502" s="950">
        <v>352.7</v>
      </c>
      <c r="AG3502" s="947">
        <v>0</v>
      </c>
      <c r="AH3502" s="947"/>
      <c r="AI3502" s="947"/>
      <c r="AJ3502" s="956">
        <v>0</v>
      </c>
      <c r="AL3502" s="955"/>
      <c r="AM3502" s="955"/>
    </row>
    <row r="3503" spans="1:39" s="952" customFormat="1" x14ac:dyDescent="0.2">
      <c r="A3503" s="946">
        <v>40019</v>
      </c>
      <c r="B3503" s="950">
        <v>20.3</v>
      </c>
      <c r="C3503" s="950"/>
      <c r="D3503" s="950">
        <v>8.1479999999999997</v>
      </c>
      <c r="E3503" s="950"/>
      <c r="F3503" s="950">
        <f t="shared" si="139"/>
        <v>28.448</v>
      </c>
      <c r="G3503" s="950"/>
      <c r="H3503" s="950"/>
      <c r="I3503" s="950"/>
      <c r="J3503" s="950"/>
      <c r="K3503" s="950"/>
      <c r="L3503" s="950"/>
      <c r="M3503" s="950"/>
      <c r="N3503" s="950"/>
      <c r="O3503" s="950"/>
      <c r="P3503" s="950"/>
      <c r="Q3503" s="950"/>
      <c r="R3503" s="950"/>
      <c r="S3503" s="950">
        <v>0</v>
      </c>
      <c r="T3503" s="958">
        <v>0</v>
      </c>
      <c r="U3503" s="959">
        <v>0</v>
      </c>
      <c r="V3503" s="950">
        <v>0</v>
      </c>
      <c r="W3503" s="950">
        <v>0</v>
      </c>
      <c r="X3503" s="950">
        <v>0</v>
      </c>
      <c r="Y3503" s="947">
        <f t="shared" si="138"/>
        <v>28.448</v>
      </c>
      <c r="Z3503" s="951">
        <v>0</v>
      </c>
      <c r="AA3503" s="950">
        <v>0</v>
      </c>
      <c r="AB3503" s="950">
        <v>340.6</v>
      </c>
      <c r="AC3503" s="950">
        <v>0</v>
      </c>
      <c r="AD3503" s="950">
        <v>0</v>
      </c>
      <c r="AE3503" s="950"/>
      <c r="AF3503" s="947">
        <v>352.6</v>
      </c>
      <c r="AG3503" s="947">
        <v>0</v>
      </c>
      <c r="AH3503" s="947"/>
      <c r="AI3503" s="947"/>
      <c r="AJ3503" s="956">
        <v>0</v>
      </c>
    </row>
    <row r="3504" spans="1:39" s="952" customFormat="1" x14ac:dyDescent="0.2">
      <c r="A3504" s="946">
        <v>40020</v>
      </c>
      <c r="B3504" s="950">
        <v>21.86</v>
      </c>
      <c r="C3504" s="950"/>
      <c r="D3504" s="950">
        <v>8.2100000000000009</v>
      </c>
      <c r="E3504" s="950"/>
      <c r="F3504" s="950">
        <f t="shared" si="139"/>
        <v>30.07</v>
      </c>
      <c r="G3504" s="950"/>
      <c r="H3504" s="950"/>
      <c r="I3504" s="950"/>
      <c r="J3504" s="950"/>
      <c r="K3504" s="950"/>
      <c r="L3504" s="950"/>
      <c r="M3504" s="950"/>
      <c r="N3504" s="950"/>
      <c r="O3504" s="950"/>
      <c r="P3504" s="950"/>
      <c r="Q3504" s="950"/>
      <c r="R3504" s="950"/>
      <c r="S3504" s="950">
        <v>0</v>
      </c>
      <c r="T3504" s="958">
        <v>0</v>
      </c>
      <c r="U3504" s="959">
        <v>0</v>
      </c>
      <c r="V3504" s="950">
        <v>0</v>
      </c>
      <c r="W3504" s="950">
        <v>0</v>
      </c>
      <c r="X3504" s="950">
        <v>0</v>
      </c>
      <c r="Y3504" s="947">
        <f t="shared" si="138"/>
        <v>30.07</v>
      </c>
      <c r="Z3504" s="951">
        <v>0</v>
      </c>
      <c r="AA3504" s="950">
        <v>0</v>
      </c>
      <c r="AB3504" s="950">
        <v>340.6</v>
      </c>
      <c r="AC3504" s="950">
        <v>0</v>
      </c>
      <c r="AD3504" s="950">
        <v>0</v>
      </c>
      <c r="AE3504" s="950"/>
      <c r="AF3504" s="947">
        <v>352.5</v>
      </c>
      <c r="AG3504" s="947">
        <v>0</v>
      </c>
      <c r="AH3504" s="947"/>
      <c r="AI3504" s="947"/>
      <c r="AJ3504" s="956">
        <v>0</v>
      </c>
    </row>
    <row r="3505" spans="1:272" s="952" customFormat="1" x14ac:dyDescent="0.2">
      <c r="A3505" s="946">
        <v>40021</v>
      </c>
      <c r="B3505" s="950">
        <v>19.52</v>
      </c>
      <c r="C3505" s="950"/>
      <c r="D3505" s="950">
        <v>8.0890000000000004</v>
      </c>
      <c r="E3505" s="950"/>
      <c r="F3505" s="950">
        <f t="shared" si="139"/>
        <v>27.609000000000002</v>
      </c>
      <c r="G3505" s="950"/>
      <c r="H3505" s="950"/>
      <c r="I3505" s="950"/>
      <c r="J3505" s="950"/>
      <c r="K3505" s="950"/>
      <c r="L3505" s="950"/>
      <c r="M3505" s="950"/>
      <c r="N3505" s="950"/>
      <c r="O3505" s="950"/>
      <c r="P3505" s="950"/>
      <c r="Q3505" s="950"/>
      <c r="R3505" s="950"/>
      <c r="S3505" s="950">
        <v>0</v>
      </c>
      <c r="T3505" s="958">
        <v>0</v>
      </c>
      <c r="U3505" s="959">
        <v>0</v>
      </c>
      <c r="V3505" s="950">
        <v>0</v>
      </c>
      <c r="W3505" s="950">
        <v>0</v>
      </c>
      <c r="X3505" s="950">
        <v>0</v>
      </c>
      <c r="Y3505" s="947">
        <f t="shared" si="138"/>
        <v>27.609000000000002</v>
      </c>
      <c r="Z3505" s="951">
        <v>0</v>
      </c>
      <c r="AA3505" s="950">
        <v>0</v>
      </c>
      <c r="AB3505" s="950">
        <v>340.5</v>
      </c>
      <c r="AC3505" s="950">
        <v>0</v>
      </c>
      <c r="AD3505" s="950">
        <v>0</v>
      </c>
      <c r="AE3505" s="950"/>
      <c r="AF3505" s="947">
        <v>352.4</v>
      </c>
      <c r="AG3505" s="947">
        <v>0</v>
      </c>
      <c r="AH3505" s="947"/>
      <c r="AI3505" s="947"/>
      <c r="AJ3505" s="956">
        <v>0</v>
      </c>
    </row>
    <row r="3506" spans="1:272" s="952" customFormat="1" x14ac:dyDescent="0.2">
      <c r="A3506" s="946">
        <v>40022</v>
      </c>
      <c r="B3506" s="950">
        <v>20.59</v>
      </c>
      <c r="C3506" s="950"/>
      <c r="D3506" s="950">
        <v>8.6950000000000003</v>
      </c>
      <c r="E3506" s="950"/>
      <c r="F3506" s="950">
        <f t="shared" si="139"/>
        <v>29.285</v>
      </c>
      <c r="G3506" s="950"/>
      <c r="H3506" s="950"/>
      <c r="I3506" s="950"/>
      <c r="J3506" s="950"/>
      <c r="K3506" s="950"/>
      <c r="L3506" s="950"/>
      <c r="M3506" s="950"/>
      <c r="N3506" s="950"/>
      <c r="O3506" s="950"/>
      <c r="P3506" s="950"/>
      <c r="Q3506" s="950"/>
      <c r="R3506" s="950"/>
      <c r="S3506" s="950">
        <v>0</v>
      </c>
      <c r="T3506" s="958">
        <v>0</v>
      </c>
      <c r="U3506" s="959">
        <v>0</v>
      </c>
      <c r="V3506" s="950">
        <v>0</v>
      </c>
      <c r="W3506" s="950">
        <v>0</v>
      </c>
      <c r="X3506" s="950">
        <v>0</v>
      </c>
      <c r="Y3506" s="947">
        <f t="shared" si="138"/>
        <v>29.285</v>
      </c>
      <c r="Z3506" s="951">
        <v>0</v>
      </c>
      <c r="AA3506" s="950">
        <v>0</v>
      </c>
      <c r="AB3506" s="961">
        <v>340.4</v>
      </c>
      <c r="AC3506" s="961">
        <v>0</v>
      </c>
      <c r="AD3506" s="961">
        <v>0</v>
      </c>
      <c r="AE3506" s="961"/>
      <c r="AF3506" s="961">
        <v>352.4</v>
      </c>
      <c r="AG3506" s="961">
        <v>0</v>
      </c>
      <c r="AH3506" s="961"/>
      <c r="AI3506" s="961"/>
      <c r="AJ3506" s="962">
        <v>0</v>
      </c>
      <c r="AK3506" s="955"/>
    </row>
    <row r="3507" spans="1:272" s="952" customFormat="1" ht="14.25" x14ac:dyDescent="0.2">
      <c r="A3507" s="946">
        <v>40023</v>
      </c>
      <c r="B3507" s="947">
        <v>20.32</v>
      </c>
      <c r="C3507" s="947"/>
      <c r="D3507" s="947">
        <v>10.782999999999999</v>
      </c>
      <c r="E3507" s="947"/>
      <c r="F3507" s="947">
        <f t="shared" si="139"/>
        <v>31.103000000000002</v>
      </c>
      <c r="G3507" s="947"/>
      <c r="H3507" s="947"/>
      <c r="I3507" s="947"/>
      <c r="J3507" s="947"/>
      <c r="K3507" s="947"/>
      <c r="L3507" s="947"/>
      <c r="M3507" s="947"/>
      <c r="N3507" s="947"/>
      <c r="O3507" s="947"/>
      <c r="P3507" s="947"/>
      <c r="Q3507" s="947"/>
      <c r="R3507" s="947"/>
      <c r="S3507" s="947">
        <v>0</v>
      </c>
      <c r="T3507" s="948">
        <v>0</v>
      </c>
      <c r="U3507" s="949">
        <v>0</v>
      </c>
      <c r="V3507" s="947">
        <v>0</v>
      </c>
      <c r="W3507" s="950">
        <v>0</v>
      </c>
      <c r="X3507" s="950">
        <v>0</v>
      </c>
      <c r="Y3507" s="947">
        <f t="shared" si="138"/>
        <v>31.103000000000002</v>
      </c>
      <c r="Z3507" s="951">
        <v>0</v>
      </c>
      <c r="AA3507" s="963">
        <v>0</v>
      </c>
      <c r="AB3507" s="961">
        <v>340.3</v>
      </c>
      <c r="AC3507" s="963">
        <v>0</v>
      </c>
      <c r="AD3507" s="963">
        <v>0</v>
      </c>
      <c r="AE3507" s="963"/>
      <c r="AF3507" s="963">
        <v>352.4</v>
      </c>
      <c r="AG3507" s="947">
        <v>0</v>
      </c>
      <c r="AH3507" s="947"/>
      <c r="AI3507" s="947"/>
      <c r="AJ3507" s="956">
        <v>0</v>
      </c>
    </row>
    <row r="3508" spans="1:272" s="952" customFormat="1" x14ac:dyDescent="0.2">
      <c r="A3508" s="946">
        <v>40024</v>
      </c>
      <c r="B3508" s="947">
        <v>19.13</v>
      </c>
      <c r="C3508" s="947"/>
      <c r="D3508" s="947">
        <v>9.3940000000000001</v>
      </c>
      <c r="E3508" s="947"/>
      <c r="F3508" s="947">
        <f t="shared" si="139"/>
        <v>28.524000000000001</v>
      </c>
      <c r="G3508" s="947"/>
      <c r="H3508" s="947"/>
      <c r="I3508" s="947"/>
      <c r="J3508" s="947"/>
      <c r="K3508" s="947"/>
      <c r="L3508" s="947"/>
      <c r="M3508" s="947"/>
      <c r="N3508" s="947"/>
      <c r="O3508" s="947"/>
      <c r="P3508" s="947"/>
      <c r="Q3508" s="947"/>
      <c r="R3508" s="947"/>
      <c r="S3508" s="947">
        <v>0</v>
      </c>
      <c r="T3508" s="948">
        <v>0</v>
      </c>
      <c r="U3508" s="949">
        <v>0</v>
      </c>
      <c r="V3508" s="947">
        <v>0</v>
      </c>
      <c r="W3508" s="950">
        <v>0</v>
      </c>
      <c r="X3508" s="950">
        <v>0</v>
      </c>
      <c r="Y3508" s="947">
        <f t="shared" si="138"/>
        <v>28.524000000000001</v>
      </c>
      <c r="Z3508" s="951">
        <v>0</v>
      </c>
      <c r="AA3508" s="950">
        <v>0</v>
      </c>
      <c r="AB3508" s="947">
        <v>340.3</v>
      </c>
      <c r="AC3508" s="947">
        <v>0.11</v>
      </c>
      <c r="AD3508" s="947">
        <v>0</v>
      </c>
      <c r="AE3508" s="947"/>
      <c r="AF3508" s="947">
        <v>352.4</v>
      </c>
      <c r="AG3508" s="947">
        <v>0.03</v>
      </c>
      <c r="AH3508" s="947"/>
      <c r="AI3508" s="947"/>
      <c r="AJ3508" s="956">
        <v>0</v>
      </c>
    </row>
    <row r="3509" spans="1:272" s="952" customFormat="1" x14ac:dyDescent="0.2">
      <c r="A3509" s="946">
        <v>40025</v>
      </c>
      <c r="B3509" s="947">
        <v>19.63</v>
      </c>
      <c r="C3509" s="947"/>
      <c r="D3509" s="947">
        <v>9.8010000000000002</v>
      </c>
      <c r="E3509" s="947"/>
      <c r="F3509" s="947">
        <f t="shared" si="139"/>
        <v>29.430999999999997</v>
      </c>
      <c r="G3509" s="947"/>
      <c r="H3509" s="947"/>
      <c r="I3509" s="947"/>
      <c r="J3509" s="947"/>
      <c r="K3509" s="947"/>
      <c r="L3509" s="947"/>
      <c r="M3509" s="947"/>
      <c r="N3509" s="947"/>
      <c r="O3509" s="947"/>
      <c r="P3509" s="947"/>
      <c r="Q3509" s="947"/>
      <c r="R3509" s="947"/>
      <c r="S3509" s="947">
        <v>0</v>
      </c>
      <c r="T3509" s="948">
        <v>0</v>
      </c>
      <c r="U3509" s="949">
        <v>0</v>
      </c>
      <c r="V3509" s="947">
        <v>0</v>
      </c>
      <c r="W3509" s="950">
        <v>0</v>
      </c>
      <c r="X3509" s="950">
        <v>0</v>
      </c>
      <c r="Y3509" s="947">
        <f t="shared" si="138"/>
        <v>29.430999999999997</v>
      </c>
      <c r="Z3509" s="951">
        <v>0</v>
      </c>
      <c r="AA3509" s="950">
        <v>0</v>
      </c>
      <c r="AB3509" s="947">
        <v>340.2</v>
      </c>
      <c r="AC3509" s="947">
        <v>0.36</v>
      </c>
      <c r="AD3509" s="947">
        <v>0</v>
      </c>
      <c r="AE3509" s="947"/>
      <c r="AF3509" s="947">
        <v>352.4</v>
      </c>
      <c r="AG3509" s="947">
        <v>0.15</v>
      </c>
      <c r="AH3509" s="947"/>
      <c r="AI3509" s="947"/>
      <c r="AJ3509" s="956">
        <v>0</v>
      </c>
    </row>
    <row r="3510" spans="1:272" s="952" customFormat="1" x14ac:dyDescent="0.2">
      <c r="A3510" s="946">
        <v>40026</v>
      </c>
      <c r="B3510" s="964">
        <v>17.7</v>
      </c>
      <c r="C3510" s="981"/>
      <c r="D3510" s="947">
        <v>11.45</v>
      </c>
      <c r="E3510" s="984"/>
      <c r="F3510" s="965">
        <f t="shared" si="139"/>
        <v>29.15</v>
      </c>
      <c r="G3510" s="986"/>
      <c r="H3510" s="986"/>
      <c r="I3510" s="986"/>
      <c r="J3510" s="986"/>
      <c r="K3510" s="986"/>
      <c r="L3510" s="986"/>
      <c r="M3510" s="986"/>
      <c r="N3510" s="986"/>
      <c r="O3510" s="986"/>
      <c r="P3510" s="986"/>
      <c r="Q3510" s="986"/>
      <c r="R3510" s="986"/>
      <c r="S3510" s="964">
        <v>0</v>
      </c>
      <c r="T3510" s="966">
        <v>0</v>
      </c>
      <c r="U3510" s="949">
        <v>0</v>
      </c>
      <c r="V3510" s="967">
        <v>0</v>
      </c>
      <c r="W3510" s="968">
        <v>0</v>
      </c>
      <c r="X3510" s="969">
        <v>0</v>
      </c>
      <c r="Y3510" s="970">
        <f t="shared" si="138"/>
        <v>29.15</v>
      </c>
      <c r="Z3510" s="971">
        <v>0</v>
      </c>
      <c r="AA3510" s="950">
        <v>0</v>
      </c>
      <c r="AB3510" s="947">
        <v>340.8</v>
      </c>
      <c r="AC3510" s="947">
        <v>0.08</v>
      </c>
      <c r="AD3510" s="947">
        <v>0</v>
      </c>
      <c r="AE3510" s="947"/>
      <c r="AF3510" s="950">
        <v>352.8</v>
      </c>
      <c r="AG3510" s="950">
        <v>0.05</v>
      </c>
      <c r="AH3510" s="985"/>
      <c r="AI3510" s="985"/>
      <c r="AJ3510" s="972">
        <v>0</v>
      </c>
    </row>
    <row r="3511" spans="1:272" s="952" customFormat="1" x14ac:dyDescent="0.2">
      <c r="A3511" s="946">
        <v>40027</v>
      </c>
      <c r="B3511" s="964">
        <v>18.61</v>
      </c>
      <c r="C3511" s="981"/>
      <c r="D3511" s="947">
        <v>8.64</v>
      </c>
      <c r="E3511" s="984"/>
      <c r="F3511" s="965">
        <f t="shared" si="139"/>
        <v>27.25</v>
      </c>
      <c r="G3511" s="986"/>
      <c r="H3511" s="986"/>
      <c r="I3511" s="986"/>
      <c r="J3511" s="986"/>
      <c r="K3511" s="986"/>
      <c r="L3511" s="986"/>
      <c r="M3511" s="986"/>
      <c r="N3511" s="986"/>
      <c r="O3511" s="986"/>
      <c r="P3511" s="986"/>
      <c r="Q3511" s="986"/>
      <c r="R3511" s="986"/>
      <c r="S3511" s="964">
        <v>0</v>
      </c>
      <c r="T3511" s="966">
        <v>0</v>
      </c>
      <c r="U3511" s="949">
        <v>0</v>
      </c>
      <c r="V3511" s="967">
        <v>0</v>
      </c>
      <c r="W3511" s="968">
        <v>0</v>
      </c>
      <c r="X3511" s="969">
        <v>0</v>
      </c>
      <c r="Y3511" s="970">
        <f t="shared" si="138"/>
        <v>27.25</v>
      </c>
      <c r="Z3511" s="971">
        <v>0</v>
      </c>
      <c r="AA3511" s="950">
        <v>0</v>
      </c>
      <c r="AB3511" s="947">
        <v>341</v>
      </c>
      <c r="AC3511" s="947">
        <v>0</v>
      </c>
      <c r="AD3511" s="947">
        <v>0</v>
      </c>
      <c r="AE3511" s="947"/>
      <c r="AF3511" s="950">
        <v>352.8</v>
      </c>
      <c r="AG3511" s="950">
        <v>0.15</v>
      </c>
      <c r="AH3511" s="985"/>
      <c r="AI3511" s="985"/>
      <c r="AJ3511" s="972">
        <v>0</v>
      </c>
    </row>
    <row r="3512" spans="1:272" s="952" customFormat="1" x14ac:dyDescent="0.2">
      <c r="A3512" s="946">
        <v>40028</v>
      </c>
      <c r="B3512" s="973">
        <v>19.37</v>
      </c>
      <c r="C3512" s="982"/>
      <c r="D3512" s="947">
        <v>7.0529999999999999</v>
      </c>
      <c r="E3512" s="984"/>
      <c r="F3512" s="965">
        <f t="shared" si="139"/>
        <v>26.423000000000002</v>
      </c>
      <c r="G3512" s="986"/>
      <c r="H3512" s="986"/>
      <c r="I3512" s="986"/>
      <c r="J3512" s="986"/>
      <c r="K3512" s="986"/>
      <c r="L3512" s="986"/>
      <c r="M3512" s="986"/>
      <c r="N3512" s="986"/>
      <c r="O3512" s="986"/>
      <c r="P3512" s="986"/>
      <c r="Q3512" s="986"/>
      <c r="R3512" s="986"/>
      <c r="S3512" s="964">
        <v>0</v>
      </c>
      <c r="T3512" s="966">
        <v>0</v>
      </c>
      <c r="U3512" s="949">
        <v>0</v>
      </c>
      <c r="V3512" s="967">
        <v>0</v>
      </c>
      <c r="W3512" s="968">
        <v>0</v>
      </c>
      <c r="X3512" s="969">
        <v>0</v>
      </c>
      <c r="Y3512" s="970">
        <f t="shared" si="138"/>
        <v>26.423000000000002</v>
      </c>
      <c r="Z3512" s="971">
        <v>0</v>
      </c>
      <c r="AA3512" s="950">
        <v>0</v>
      </c>
      <c r="AB3512" s="950">
        <v>341</v>
      </c>
      <c r="AC3512" s="950">
        <v>0</v>
      </c>
      <c r="AD3512" s="950">
        <v>0</v>
      </c>
      <c r="AE3512" s="950"/>
      <c r="AF3512" s="950">
        <v>352.7</v>
      </c>
      <c r="AG3512" s="950">
        <v>0</v>
      </c>
      <c r="AH3512" s="985"/>
      <c r="AI3512" s="985"/>
      <c r="AJ3512" s="972">
        <v>0</v>
      </c>
    </row>
    <row r="3513" spans="1:272" s="952" customFormat="1" x14ac:dyDescent="0.2">
      <c r="A3513" s="946">
        <v>40029</v>
      </c>
      <c r="B3513" s="964">
        <v>20.49</v>
      </c>
      <c r="C3513" s="981"/>
      <c r="D3513" s="947">
        <v>8.2409999999999997</v>
      </c>
      <c r="E3513" s="984"/>
      <c r="F3513" s="965">
        <f t="shared" si="139"/>
        <v>28.730999999999998</v>
      </c>
      <c r="G3513" s="986"/>
      <c r="H3513" s="986"/>
      <c r="I3513" s="986"/>
      <c r="J3513" s="986"/>
      <c r="K3513" s="986"/>
      <c r="L3513" s="986"/>
      <c r="M3513" s="986"/>
      <c r="N3513" s="986"/>
      <c r="O3513" s="986"/>
      <c r="P3513" s="986"/>
      <c r="Q3513" s="986"/>
      <c r="R3513" s="986"/>
      <c r="S3513" s="964">
        <v>0</v>
      </c>
      <c r="T3513" s="966">
        <v>0</v>
      </c>
      <c r="U3513" s="949">
        <v>0</v>
      </c>
      <c r="V3513" s="967">
        <v>0</v>
      </c>
      <c r="W3513" s="968">
        <v>0</v>
      </c>
      <c r="X3513" s="969">
        <v>0</v>
      </c>
      <c r="Y3513" s="970">
        <f t="shared" si="138"/>
        <v>28.730999999999998</v>
      </c>
      <c r="Z3513" s="971">
        <v>0</v>
      </c>
      <c r="AA3513" s="950">
        <v>0</v>
      </c>
      <c r="AB3513" s="961">
        <v>341</v>
      </c>
      <c r="AC3513" s="961">
        <v>0</v>
      </c>
      <c r="AD3513" s="961">
        <v>0</v>
      </c>
      <c r="AE3513" s="961"/>
      <c r="AF3513" s="950">
        <v>352.7</v>
      </c>
      <c r="AG3513" s="950">
        <v>0</v>
      </c>
      <c r="AH3513" s="985"/>
      <c r="AI3513" s="985"/>
      <c r="AJ3513" s="972">
        <v>0</v>
      </c>
      <c r="JI3513" s="954"/>
    </row>
    <row r="3514" spans="1:272" s="952" customFormat="1" x14ac:dyDescent="0.2">
      <c r="A3514" s="946">
        <v>40030</v>
      </c>
      <c r="B3514" s="964">
        <v>20.27</v>
      </c>
      <c r="C3514" s="981"/>
      <c r="D3514" s="947">
        <v>11.199</v>
      </c>
      <c r="E3514" s="984"/>
      <c r="F3514" s="965">
        <f t="shared" si="139"/>
        <v>31.469000000000001</v>
      </c>
      <c r="G3514" s="986"/>
      <c r="H3514" s="986"/>
      <c r="I3514" s="986"/>
      <c r="J3514" s="986"/>
      <c r="K3514" s="986"/>
      <c r="L3514" s="986"/>
      <c r="M3514" s="986"/>
      <c r="N3514" s="986"/>
      <c r="O3514" s="986"/>
      <c r="P3514" s="986"/>
      <c r="Q3514" s="986"/>
      <c r="R3514" s="986"/>
      <c r="S3514" s="964">
        <v>0</v>
      </c>
      <c r="T3514" s="966">
        <v>0</v>
      </c>
      <c r="U3514" s="949">
        <v>0</v>
      </c>
      <c r="V3514" s="967">
        <v>0</v>
      </c>
      <c r="W3514" s="968">
        <v>0</v>
      </c>
      <c r="X3514" s="969">
        <v>0</v>
      </c>
      <c r="Y3514" s="970">
        <f t="shared" si="138"/>
        <v>31.469000000000001</v>
      </c>
      <c r="Z3514" s="971">
        <v>0</v>
      </c>
      <c r="AA3514" s="950">
        <v>0</v>
      </c>
      <c r="AB3514" s="950">
        <v>340.9</v>
      </c>
      <c r="AC3514" s="950">
        <v>0.27</v>
      </c>
      <c r="AD3514" s="950">
        <v>0</v>
      </c>
      <c r="AE3514" s="950"/>
      <c r="AF3514" s="950">
        <v>352.7</v>
      </c>
      <c r="AG3514" s="950">
        <v>0.57999999999999996</v>
      </c>
      <c r="AH3514" s="985"/>
      <c r="AI3514" s="985"/>
      <c r="AJ3514" s="972">
        <v>0</v>
      </c>
      <c r="AK3514" s="955"/>
      <c r="JF3514" s="954"/>
      <c r="JG3514" s="954"/>
      <c r="JH3514" s="954"/>
      <c r="JI3514" s="954"/>
      <c r="JJ3514" s="954"/>
      <c r="JK3514" s="954"/>
      <c r="JL3514" s="954"/>
    </row>
    <row r="3515" spans="1:272" s="952" customFormat="1" x14ac:dyDescent="0.2">
      <c r="A3515" s="946">
        <v>40031</v>
      </c>
      <c r="B3515" s="964">
        <v>19.38</v>
      </c>
      <c r="C3515" s="981"/>
      <c r="D3515" s="947">
        <v>7.8079999999999998</v>
      </c>
      <c r="E3515" s="984"/>
      <c r="F3515" s="965">
        <f t="shared" si="139"/>
        <v>27.187999999999999</v>
      </c>
      <c r="G3515" s="986"/>
      <c r="H3515" s="986"/>
      <c r="I3515" s="986"/>
      <c r="J3515" s="986"/>
      <c r="K3515" s="986"/>
      <c r="L3515" s="986"/>
      <c r="M3515" s="986"/>
      <c r="N3515" s="986"/>
      <c r="O3515" s="986"/>
      <c r="P3515" s="986"/>
      <c r="Q3515" s="986"/>
      <c r="R3515" s="986"/>
      <c r="S3515" s="964">
        <v>0</v>
      </c>
      <c r="T3515" s="966">
        <v>0</v>
      </c>
      <c r="U3515" s="949">
        <v>0</v>
      </c>
      <c r="V3515" s="967">
        <v>0</v>
      </c>
      <c r="W3515" s="968">
        <v>0</v>
      </c>
      <c r="X3515" s="969">
        <v>0</v>
      </c>
      <c r="Y3515" s="970">
        <f t="shared" si="138"/>
        <v>27.187999999999999</v>
      </c>
      <c r="Z3515" s="971">
        <v>0</v>
      </c>
      <c r="AA3515" s="950">
        <v>0</v>
      </c>
      <c r="AB3515" s="950">
        <v>340.8</v>
      </c>
      <c r="AC3515" s="950">
        <v>0</v>
      </c>
      <c r="AD3515" s="950">
        <v>0</v>
      </c>
      <c r="AE3515" s="950"/>
      <c r="AF3515" s="950">
        <v>352.7</v>
      </c>
      <c r="AG3515" s="950">
        <v>0</v>
      </c>
      <c r="AH3515" s="985"/>
      <c r="AI3515" s="985"/>
      <c r="AJ3515" s="972">
        <v>0</v>
      </c>
      <c r="JF3515" s="954"/>
      <c r="JG3515" s="954"/>
      <c r="JH3515" s="954"/>
      <c r="JI3515" s="954"/>
      <c r="JJ3515" s="954"/>
      <c r="JK3515" s="954"/>
      <c r="JL3515" s="954"/>
    </row>
    <row r="3516" spans="1:272" s="952" customFormat="1" x14ac:dyDescent="0.2">
      <c r="A3516" s="946">
        <v>40032</v>
      </c>
      <c r="B3516" s="964">
        <v>22.27</v>
      </c>
      <c r="C3516" s="981"/>
      <c r="D3516" s="947">
        <v>11.885999999999999</v>
      </c>
      <c r="E3516" s="984"/>
      <c r="F3516" s="965">
        <f t="shared" si="139"/>
        <v>34.155999999999999</v>
      </c>
      <c r="G3516" s="986"/>
      <c r="H3516" s="986"/>
      <c r="I3516" s="986"/>
      <c r="J3516" s="986"/>
      <c r="K3516" s="986"/>
      <c r="L3516" s="986"/>
      <c r="M3516" s="986"/>
      <c r="N3516" s="986"/>
      <c r="O3516" s="986"/>
      <c r="P3516" s="986"/>
      <c r="Q3516" s="986"/>
      <c r="R3516" s="986"/>
      <c r="S3516" s="964">
        <v>0</v>
      </c>
      <c r="T3516" s="966">
        <v>0</v>
      </c>
      <c r="U3516" s="949">
        <v>0</v>
      </c>
      <c r="V3516" s="967">
        <v>0</v>
      </c>
      <c r="W3516" s="968">
        <v>0</v>
      </c>
      <c r="X3516" s="969">
        <v>0</v>
      </c>
      <c r="Y3516" s="970">
        <f t="shared" si="138"/>
        <v>34.155999999999999</v>
      </c>
      <c r="Z3516" s="971">
        <v>0</v>
      </c>
      <c r="AA3516" s="950">
        <v>0</v>
      </c>
      <c r="AB3516" s="947">
        <v>340.7</v>
      </c>
      <c r="AC3516" s="947">
        <v>0</v>
      </c>
      <c r="AD3516" s="947">
        <v>0</v>
      </c>
      <c r="AE3516" s="947"/>
      <c r="AF3516" s="950">
        <v>352.7</v>
      </c>
      <c r="AG3516" s="950">
        <v>0</v>
      </c>
      <c r="AH3516" s="985"/>
      <c r="AI3516" s="985"/>
      <c r="AJ3516" s="972">
        <v>0</v>
      </c>
    </row>
    <row r="3517" spans="1:272" s="952" customFormat="1" x14ac:dyDescent="0.2">
      <c r="A3517" s="946">
        <v>40033</v>
      </c>
      <c r="B3517" s="968">
        <v>20.420000000000002</v>
      </c>
      <c r="C3517" s="983"/>
      <c r="D3517" s="947">
        <v>13.151999999999999</v>
      </c>
      <c r="E3517" s="984"/>
      <c r="F3517" s="965">
        <f t="shared" si="139"/>
        <v>33.572000000000003</v>
      </c>
      <c r="G3517" s="986"/>
      <c r="H3517" s="986"/>
      <c r="I3517" s="986"/>
      <c r="J3517" s="986"/>
      <c r="K3517" s="986"/>
      <c r="L3517" s="986"/>
      <c r="M3517" s="986"/>
      <c r="N3517" s="986"/>
      <c r="O3517" s="986"/>
      <c r="P3517" s="986"/>
      <c r="Q3517" s="986"/>
      <c r="R3517" s="986"/>
      <c r="S3517" s="964">
        <v>0</v>
      </c>
      <c r="T3517" s="966">
        <v>0</v>
      </c>
      <c r="U3517" s="949">
        <v>0</v>
      </c>
      <c r="V3517" s="967">
        <v>0</v>
      </c>
      <c r="W3517" s="968">
        <v>0</v>
      </c>
      <c r="X3517" s="969">
        <v>0</v>
      </c>
      <c r="Y3517" s="970">
        <f t="shared" si="138"/>
        <v>33.572000000000003</v>
      </c>
      <c r="Z3517" s="971">
        <v>0</v>
      </c>
      <c r="AA3517" s="950">
        <v>0</v>
      </c>
      <c r="AB3517" s="950">
        <v>340.6</v>
      </c>
      <c r="AC3517" s="950">
        <v>0</v>
      </c>
      <c r="AD3517" s="950">
        <v>0</v>
      </c>
      <c r="AE3517" s="950"/>
      <c r="AF3517" s="950">
        <v>352.7</v>
      </c>
      <c r="AG3517" s="950">
        <v>0</v>
      </c>
      <c r="AH3517" s="985"/>
      <c r="AI3517" s="985"/>
      <c r="AJ3517" s="972">
        <v>0</v>
      </c>
      <c r="AK3517" s="974"/>
    </row>
    <row r="3518" spans="1:272" s="952" customFormat="1" x14ac:dyDescent="0.2">
      <c r="A3518" s="946">
        <v>40034</v>
      </c>
      <c r="B3518" s="964">
        <v>20.18</v>
      </c>
      <c r="C3518" s="981"/>
      <c r="D3518" s="947">
        <v>11.675000000000001</v>
      </c>
      <c r="E3518" s="984"/>
      <c r="F3518" s="965">
        <f t="shared" si="139"/>
        <v>31.855</v>
      </c>
      <c r="G3518" s="986"/>
      <c r="H3518" s="986"/>
      <c r="I3518" s="986"/>
      <c r="J3518" s="986"/>
      <c r="K3518" s="986"/>
      <c r="L3518" s="986"/>
      <c r="M3518" s="986"/>
      <c r="N3518" s="986"/>
      <c r="O3518" s="986"/>
      <c r="P3518" s="986"/>
      <c r="Q3518" s="986"/>
      <c r="R3518" s="986"/>
      <c r="S3518" s="964">
        <v>0</v>
      </c>
      <c r="T3518" s="966">
        <v>0</v>
      </c>
      <c r="U3518" s="949">
        <v>0</v>
      </c>
      <c r="V3518" s="967">
        <v>0</v>
      </c>
      <c r="W3518" s="968">
        <v>0</v>
      </c>
      <c r="X3518" s="969">
        <v>0</v>
      </c>
      <c r="Y3518" s="970">
        <f t="shared" si="138"/>
        <v>31.855</v>
      </c>
      <c r="Z3518" s="971">
        <v>0</v>
      </c>
      <c r="AA3518" s="950">
        <v>0</v>
      </c>
      <c r="AB3518" s="950">
        <v>340.5</v>
      </c>
      <c r="AC3518" s="950">
        <v>0</v>
      </c>
      <c r="AD3518" s="950">
        <v>0</v>
      </c>
      <c r="AE3518" s="950"/>
      <c r="AF3518" s="950">
        <v>352.6</v>
      </c>
      <c r="AG3518" s="950">
        <v>0</v>
      </c>
      <c r="AH3518" s="985"/>
      <c r="AI3518" s="985"/>
      <c r="AJ3518" s="972">
        <v>0</v>
      </c>
    </row>
    <row r="3519" spans="1:272" s="952" customFormat="1" x14ac:dyDescent="0.2">
      <c r="A3519" s="946">
        <v>40035</v>
      </c>
      <c r="B3519" s="964">
        <v>20.71</v>
      </c>
      <c r="C3519" s="981"/>
      <c r="D3519" s="950">
        <v>8.7469999999999999</v>
      </c>
      <c r="E3519" s="985"/>
      <c r="F3519" s="965">
        <f t="shared" si="139"/>
        <v>29.457000000000001</v>
      </c>
      <c r="G3519" s="986"/>
      <c r="H3519" s="986"/>
      <c r="I3519" s="986"/>
      <c r="J3519" s="986"/>
      <c r="K3519" s="986"/>
      <c r="L3519" s="986"/>
      <c r="M3519" s="986"/>
      <c r="N3519" s="986"/>
      <c r="O3519" s="986"/>
      <c r="P3519" s="986"/>
      <c r="Q3519" s="986"/>
      <c r="R3519" s="986"/>
      <c r="S3519" s="964">
        <v>0</v>
      </c>
      <c r="T3519" s="966">
        <v>0</v>
      </c>
      <c r="U3519" s="949">
        <v>0</v>
      </c>
      <c r="V3519" s="967">
        <v>0</v>
      </c>
      <c r="W3519" s="968">
        <v>0</v>
      </c>
      <c r="X3519" s="969">
        <v>0</v>
      </c>
      <c r="Y3519" s="970">
        <f t="shared" si="138"/>
        <v>29.457000000000001</v>
      </c>
      <c r="Z3519" s="971">
        <v>0</v>
      </c>
      <c r="AA3519" s="950">
        <v>0</v>
      </c>
      <c r="AB3519" s="950">
        <v>340.5</v>
      </c>
      <c r="AC3519" s="950">
        <v>0</v>
      </c>
      <c r="AD3519" s="950">
        <v>0</v>
      </c>
      <c r="AE3519" s="950"/>
      <c r="AF3519" s="947">
        <v>352.6</v>
      </c>
      <c r="AG3519" s="947">
        <v>0</v>
      </c>
      <c r="AH3519" s="984"/>
      <c r="AI3519" s="984"/>
      <c r="AJ3519" s="975">
        <v>0</v>
      </c>
    </row>
    <row r="3520" spans="1:272" s="952" customFormat="1" x14ac:dyDescent="0.2">
      <c r="A3520" s="946">
        <v>40036</v>
      </c>
      <c r="B3520" s="964">
        <v>22.36</v>
      </c>
      <c r="C3520" s="981"/>
      <c r="D3520" s="947">
        <v>9.9</v>
      </c>
      <c r="E3520" s="984"/>
      <c r="F3520" s="965">
        <f t="shared" si="139"/>
        <v>32.26</v>
      </c>
      <c r="G3520" s="986"/>
      <c r="H3520" s="986"/>
      <c r="I3520" s="986"/>
      <c r="J3520" s="986"/>
      <c r="K3520" s="986"/>
      <c r="L3520" s="986"/>
      <c r="M3520" s="986"/>
      <c r="N3520" s="986"/>
      <c r="O3520" s="986"/>
      <c r="P3520" s="986"/>
      <c r="Q3520" s="986"/>
      <c r="R3520" s="986"/>
      <c r="S3520" s="976">
        <v>0.65400000000000003</v>
      </c>
      <c r="T3520" s="966">
        <v>0</v>
      </c>
      <c r="U3520" s="949">
        <v>0</v>
      </c>
      <c r="V3520" s="967">
        <v>0</v>
      </c>
      <c r="W3520" s="968">
        <v>0</v>
      </c>
      <c r="X3520" s="969">
        <v>0</v>
      </c>
      <c r="Y3520" s="970">
        <f t="shared" si="138"/>
        <v>31.605999999999998</v>
      </c>
      <c r="Z3520" s="971">
        <v>0</v>
      </c>
      <c r="AA3520" s="950">
        <v>0</v>
      </c>
      <c r="AB3520" s="950">
        <v>340.6</v>
      </c>
      <c r="AC3520" s="950">
        <v>0.68</v>
      </c>
      <c r="AD3520" s="950">
        <v>0</v>
      </c>
      <c r="AE3520" s="950"/>
      <c r="AF3520" s="947">
        <v>352.6</v>
      </c>
      <c r="AG3520" s="947">
        <v>0.75</v>
      </c>
      <c r="AH3520" s="984"/>
      <c r="AI3520" s="984"/>
      <c r="AJ3520" s="975">
        <v>0</v>
      </c>
    </row>
    <row r="3521" spans="1:39" s="952" customFormat="1" x14ac:dyDescent="0.2">
      <c r="A3521" s="946">
        <v>40037</v>
      </c>
      <c r="B3521" s="964">
        <v>19.420000000000002</v>
      </c>
      <c r="C3521" s="981"/>
      <c r="D3521" s="947">
        <v>10.185</v>
      </c>
      <c r="E3521" s="984"/>
      <c r="F3521" s="965">
        <f t="shared" si="139"/>
        <v>29.605000000000004</v>
      </c>
      <c r="G3521" s="986"/>
      <c r="H3521" s="986"/>
      <c r="I3521" s="986"/>
      <c r="J3521" s="986"/>
      <c r="K3521" s="986"/>
      <c r="L3521" s="986"/>
      <c r="M3521" s="986"/>
      <c r="N3521" s="986"/>
      <c r="O3521" s="986"/>
      <c r="P3521" s="986"/>
      <c r="Q3521" s="986"/>
      <c r="R3521" s="986"/>
      <c r="S3521" s="964">
        <v>0</v>
      </c>
      <c r="T3521" s="966">
        <v>0</v>
      </c>
      <c r="U3521" s="949">
        <v>0</v>
      </c>
      <c r="V3521" s="967">
        <v>0</v>
      </c>
      <c r="W3521" s="968">
        <v>0</v>
      </c>
      <c r="X3521" s="969">
        <v>0</v>
      </c>
      <c r="Y3521" s="970">
        <f t="shared" si="138"/>
        <v>29.605000000000004</v>
      </c>
      <c r="Z3521" s="971">
        <v>0</v>
      </c>
      <c r="AA3521" s="950">
        <v>0</v>
      </c>
      <c r="AB3521" s="947">
        <v>340.6</v>
      </c>
      <c r="AC3521" s="947">
        <v>0.17</v>
      </c>
      <c r="AD3521" s="947">
        <v>0</v>
      </c>
      <c r="AE3521" s="947"/>
      <c r="AF3521" s="947">
        <v>352.4</v>
      </c>
      <c r="AG3521" s="947">
        <v>0.08</v>
      </c>
      <c r="AH3521" s="984"/>
      <c r="AI3521" s="984"/>
      <c r="AJ3521" s="975">
        <v>0</v>
      </c>
    </row>
    <row r="3522" spans="1:39" s="952" customFormat="1" x14ac:dyDescent="0.2">
      <c r="A3522" s="946">
        <v>40038</v>
      </c>
      <c r="B3522" s="964">
        <v>19.7</v>
      </c>
      <c r="C3522" s="981"/>
      <c r="D3522" s="947">
        <v>8.7980999999999998</v>
      </c>
      <c r="E3522" s="984"/>
      <c r="F3522" s="965">
        <f t="shared" si="139"/>
        <v>28.498100000000001</v>
      </c>
      <c r="G3522" s="986"/>
      <c r="H3522" s="986"/>
      <c r="I3522" s="986"/>
      <c r="J3522" s="986"/>
      <c r="K3522" s="986"/>
      <c r="L3522" s="986"/>
      <c r="M3522" s="986"/>
      <c r="N3522" s="986"/>
      <c r="O3522" s="986"/>
      <c r="P3522" s="986"/>
      <c r="Q3522" s="986"/>
      <c r="R3522" s="986"/>
      <c r="S3522" s="964">
        <v>0</v>
      </c>
      <c r="T3522" s="966">
        <v>0</v>
      </c>
      <c r="U3522" s="949">
        <v>0</v>
      </c>
      <c r="V3522" s="967">
        <v>0</v>
      </c>
      <c r="W3522" s="968">
        <v>0</v>
      </c>
      <c r="X3522" s="969">
        <v>0</v>
      </c>
      <c r="Y3522" s="970">
        <f t="shared" si="138"/>
        <v>28.498100000000001</v>
      </c>
      <c r="Z3522" s="971">
        <v>0</v>
      </c>
      <c r="AA3522" s="950">
        <v>0</v>
      </c>
      <c r="AB3522" s="950">
        <v>340.6</v>
      </c>
      <c r="AC3522" s="950">
        <v>0</v>
      </c>
      <c r="AD3522" s="950">
        <v>0</v>
      </c>
      <c r="AE3522" s="950"/>
      <c r="AF3522" s="947">
        <v>352.2</v>
      </c>
      <c r="AG3522" s="947">
        <v>0</v>
      </c>
      <c r="AH3522" s="984"/>
      <c r="AI3522" s="984"/>
      <c r="AJ3522" s="975">
        <v>0</v>
      </c>
    </row>
    <row r="3523" spans="1:39" s="952" customFormat="1" x14ac:dyDescent="0.2">
      <c r="A3523" s="946">
        <v>40039</v>
      </c>
      <c r="B3523" s="964">
        <v>19.55</v>
      </c>
      <c r="C3523" s="981"/>
      <c r="D3523" s="947">
        <v>9.6050000000000004</v>
      </c>
      <c r="E3523" s="984"/>
      <c r="F3523" s="965">
        <f t="shared" si="139"/>
        <v>29.155000000000001</v>
      </c>
      <c r="G3523" s="986"/>
      <c r="H3523" s="986"/>
      <c r="I3523" s="986"/>
      <c r="J3523" s="986"/>
      <c r="K3523" s="986"/>
      <c r="L3523" s="986"/>
      <c r="M3523" s="986"/>
      <c r="N3523" s="986"/>
      <c r="O3523" s="986"/>
      <c r="P3523" s="986"/>
      <c r="Q3523" s="986"/>
      <c r="R3523" s="986"/>
      <c r="S3523" s="964">
        <v>0</v>
      </c>
      <c r="T3523" s="966">
        <v>0</v>
      </c>
      <c r="U3523" s="949">
        <v>0</v>
      </c>
      <c r="V3523" s="967">
        <v>0</v>
      </c>
      <c r="W3523" s="968">
        <v>0</v>
      </c>
      <c r="X3523" s="969">
        <v>0</v>
      </c>
      <c r="Y3523" s="970">
        <f t="shared" si="138"/>
        <v>29.155000000000001</v>
      </c>
      <c r="Z3523" s="971">
        <v>0</v>
      </c>
      <c r="AA3523" s="950">
        <v>0</v>
      </c>
      <c r="AB3523" s="950">
        <v>340.6</v>
      </c>
      <c r="AC3523" s="947">
        <v>7.0000000000000007E-2</v>
      </c>
      <c r="AD3523" s="947">
        <v>0</v>
      </c>
      <c r="AE3523" s="947"/>
      <c r="AF3523" s="947">
        <v>352.2</v>
      </c>
      <c r="AG3523" s="947">
        <v>0.21</v>
      </c>
      <c r="AH3523" s="984"/>
      <c r="AI3523" s="984"/>
      <c r="AJ3523" s="975">
        <v>0</v>
      </c>
    </row>
    <row r="3524" spans="1:39" s="952" customFormat="1" x14ac:dyDescent="0.2">
      <c r="A3524" s="946">
        <v>40040</v>
      </c>
      <c r="B3524" s="964">
        <v>18.87</v>
      </c>
      <c r="C3524" s="981"/>
      <c r="D3524" s="947">
        <v>10.882</v>
      </c>
      <c r="E3524" s="984"/>
      <c r="F3524" s="965">
        <f t="shared" si="139"/>
        <v>29.752000000000002</v>
      </c>
      <c r="G3524" s="986"/>
      <c r="H3524" s="986"/>
      <c r="I3524" s="986"/>
      <c r="J3524" s="986"/>
      <c r="K3524" s="986"/>
      <c r="L3524" s="986"/>
      <c r="M3524" s="986"/>
      <c r="N3524" s="986"/>
      <c r="O3524" s="986"/>
      <c r="P3524" s="986"/>
      <c r="Q3524" s="986"/>
      <c r="R3524" s="986"/>
      <c r="S3524" s="964">
        <v>0</v>
      </c>
      <c r="T3524" s="966">
        <v>0</v>
      </c>
      <c r="U3524" s="949">
        <v>0</v>
      </c>
      <c r="V3524" s="967">
        <v>0</v>
      </c>
      <c r="W3524" s="968">
        <v>0</v>
      </c>
      <c r="X3524" s="969">
        <v>0</v>
      </c>
      <c r="Y3524" s="970">
        <f t="shared" si="138"/>
        <v>29.752000000000002</v>
      </c>
      <c r="Z3524" s="971">
        <v>0</v>
      </c>
      <c r="AA3524" s="950">
        <v>0</v>
      </c>
      <c r="AB3524" s="950">
        <v>340.6</v>
      </c>
      <c r="AC3524" s="947">
        <v>0</v>
      </c>
      <c r="AD3524" s="947">
        <v>0</v>
      </c>
      <c r="AE3524" s="947"/>
      <c r="AF3524" s="947">
        <v>351.9</v>
      </c>
      <c r="AG3524" s="947">
        <v>0</v>
      </c>
      <c r="AH3524" s="984"/>
      <c r="AI3524" s="984"/>
      <c r="AJ3524" s="975">
        <v>0</v>
      </c>
    </row>
    <row r="3525" spans="1:39" s="952" customFormat="1" x14ac:dyDescent="0.2">
      <c r="A3525" s="946">
        <v>40041</v>
      </c>
      <c r="B3525" s="964">
        <v>20.09</v>
      </c>
      <c r="C3525" s="981"/>
      <c r="D3525" s="947">
        <v>8.3729999999999993</v>
      </c>
      <c r="E3525" s="984"/>
      <c r="F3525" s="965">
        <f t="shared" si="139"/>
        <v>28.463000000000001</v>
      </c>
      <c r="G3525" s="986"/>
      <c r="H3525" s="986"/>
      <c r="I3525" s="986"/>
      <c r="J3525" s="986"/>
      <c r="K3525" s="986"/>
      <c r="L3525" s="986"/>
      <c r="M3525" s="986"/>
      <c r="N3525" s="986"/>
      <c r="O3525" s="986"/>
      <c r="P3525" s="986"/>
      <c r="Q3525" s="986"/>
      <c r="R3525" s="986"/>
      <c r="S3525" s="964">
        <v>0</v>
      </c>
      <c r="T3525" s="966">
        <v>0</v>
      </c>
      <c r="U3525" s="949">
        <v>0</v>
      </c>
      <c r="V3525" s="967">
        <v>0</v>
      </c>
      <c r="W3525" s="968">
        <v>0</v>
      </c>
      <c r="X3525" s="969">
        <v>0</v>
      </c>
      <c r="Y3525" s="970">
        <f t="shared" si="138"/>
        <v>28.463000000000001</v>
      </c>
      <c r="Z3525" s="971">
        <v>0</v>
      </c>
      <c r="AA3525" s="950">
        <v>0</v>
      </c>
      <c r="AB3525" s="947">
        <v>340.7</v>
      </c>
      <c r="AC3525" s="947">
        <v>0</v>
      </c>
      <c r="AD3525" s="947">
        <v>0</v>
      </c>
      <c r="AE3525" s="947"/>
      <c r="AF3525" s="950">
        <v>351.7</v>
      </c>
      <c r="AG3525" s="950">
        <v>0</v>
      </c>
      <c r="AH3525" s="985"/>
      <c r="AI3525" s="985"/>
      <c r="AJ3525" s="975">
        <v>0</v>
      </c>
    </row>
    <row r="3526" spans="1:39" s="952" customFormat="1" x14ac:dyDescent="0.2">
      <c r="A3526" s="946">
        <v>40042</v>
      </c>
      <c r="B3526" s="964">
        <v>20.76</v>
      </c>
      <c r="C3526" s="981"/>
      <c r="D3526" s="947">
        <v>6.9630000000000001</v>
      </c>
      <c r="E3526" s="984"/>
      <c r="F3526" s="965">
        <f t="shared" si="139"/>
        <v>27.723000000000003</v>
      </c>
      <c r="G3526" s="986"/>
      <c r="H3526" s="986"/>
      <c r="I3526" s="986"/>
      <c r="J3526" s="986"/>
      <c r="K3526" s="986"/>
      <c r="L3526" s="986"/>
      <c r="M3526" s="986"/>
      <c r="N3526" s="986"/>
      <c r="O3526" s="986"/>
      <c r="P3526" s="986"/>
      <c r="Q3526" s="986"/>
      <c r="R3526" s="986"/>
      <c r="S3526" s="964">
        <v>0</v>
      </c>
      <c r="T3526" s="966">
        <v>0</v>
      </c>
      <c r="U3526" s="949">
        <v>0</v>
      </c>
      <c r="V3526" s="967">
        <v>0</v>
      </c>
      <c r="W3526" s="968">
        <v>0</v>
      </c>
      <c r="X3526" s="969">
        <v>0</v>
      </c>
      <c r="Y3526" s="970">
        <f t="shared" si="138"/>
        <v>27.723000000000003</v>
      </c>
      <c r="Z3526" s="971">
        <v>0</v>
      </c>
      <c r="AA3526" s="950">
        <v>0</v>
      </c>
      <c r="AB3526" s="947">
        <v>340.7</v>
      </c>
      <c r="AC3526" s="947">
        <v>0.01</v>
      </c>
      <c r="AD3526" s="947">
        <v>0</v>
      </c>
      <c r="AE3526" s="947"/>
      <c r="AF3526" s="947">
        <v>351.5</v>
      </c>
      <c r="AG3526" s="947">
        <v>0.05</v>
      </c>
      <c r="AH3526" s="984"/>
      <c r="AI3526" s="984"/>
      <c r="AJ3526" s="975">
        <v>0</v>
      </c>
    </row>
    <row r="3527" spans="1:39" s="952" customFormat="1" x14ac:dyDescent="0.2">
      <c r="A3527" s="946">
        <v>40043</v>
      </c>
      <c r="B3527" s="964">
        <v>22.01</v>
      </c>
      <c r="C3527" s="981"/>
      <c r="D3527" s="947">
        <v>7.9989999999999997</v>
      </c>
      <c r="E3527" s="984"/>
      <c r="F3527" s="965">
        <f t="shared" si="139"/>
        <v>30.009</v>
      </c>
      <c r="G3527" s="986"/>
      <c r="H3527" s="986"/>
      <c r="I3527" s="986"/>
      <c r="J3527" s="986"/>
      <c r="K3527" s="986"/>
      <c r="L3527" s="986"/>
      <c r="M3527" s="986"/>
      <c r="N3527" s="986"/>
      <c r="O3527" s="986"/>
      <c r="P3527" s="986"/>
      <c r="Q3527" s="986"/>
      <c r="R3527" s="986"/>
      <c r="S3527" s="964">
        <v>0</v>
      </c>
      <c r="T3527" s="966">
        <v>0</v>
      </c>
      <c r="U3527" s="949">
        <v>0</v>
      </c>
      <c r="V3527" s="967">
        <v>0</v>
      </c>
      <c r="W3527" s="968">
        <v>0</v>
      </c>
      <c r="X3527" s="969">
        <v>0</v>
      </c>
      <c r="Y3527" s="970">
        <f t="shared" si="138"/>
        <v>30.009</v>
      </c>
      <c r="Z3527" s="971">
        <v>0</v>
      </c>
      <c r="AA3527" s="950">
        <v>0</v>
      </c>
      <c r="AB3527" s="947">
        <v>340.7</v>
      </c>
      <c r="AC3527" s="947">
        <v>0</v>
      </c>
      <c r="AD3527" s="947">
        <v>0</v>
      </c>
      <c r="AE3527" s="947"/>
      <c r="AF3527" s="947">
        <v>351.3</v>
      </c>
      <c r="AG3527" s="947">
        <v>0</v>
      </c>
      <c r="AH3527" s="984"/>
      <c r="AI3527" s="984"/>
      <c r="AJ3527" s="975">
        <v>0</v>
      </c>
    </row>
    <row r="3528" spans="1:39" s="952" customFormat="1" x14ac:dyDescent="0.2">
      <c r="A3528" s="946">
        <v>40044</v>
      </c>
      <c r="B3528" s="964">
        <v>20.88</v>
      </c>
      <c r="C3528" s="981"/>
      <c r="D3528" s="947">
        <v>11.864000000000001</v>
      </c>
      <c r="E3528" s="984"/>
      <c r="F3528" s="965">
        <f t="shared" si="139"/>
        <v>32.744</v>
      </c>
      <c r="G3528" s="986"/>
      <c r="H3528" s="986"/>
      <c r="I3528" s="986"/>
      <c r="J3528" s="986"/>
      <c r="K3528" s="986"/>
      <c r="L3528" s="986"/>
      <c r="M3528" s="986"/>
      <c r="N3528" s="986"/>
      <c r="O3528" s="986"/>
      <c r="P3528" s="986"/>
      <c r="Q3528" s="986"/>
      <c r="R3528" s="986"/>
      <c r="S3528" s="964">
        <v>0</v>
      </c>
      <c r="T3528" s="966">
        <v>0</v>
      </c>
      <c r="U3528" s="949">
        <v>0</v>
      </c>
      <c r="V3528" s="967">
        <v>0</v>
      </c>
      <c r="W3528" s="968">
        <v>0</v>
      </c>
      <c r="X3528" s="969">
        <v>0</v>
      </c>
      <c r="Y3528" s="970">
        <f t="shared" si="138"/>
        <v>32.744</v>
      </c>
      <c r="Z3528" s="971">
        <v>0</v>
      </c>
      <c r="AA3528" s="950">
        <v>0</v>
      </c>
      <c r="AB3528" s="947">
        <v>340.7</v>
      </c>
      <c r="AC3528" s="947">
        <v>0</v>
      </c>
      <c r="AD3528" s="947">
        <v>0</v>
      </c>
      <c r="AE3528" s="947"/>
      <c r="AF3528" s="950">
        <v>351.1</v>
      </c>
      <c r="AG3528" s="950">
        <v>0</v>
      </c>
      <c r="AH3528" s="985"/>
      <c r="AI3528" s="985"/>
      <c r="AJ3528" s="975">
        <v>0</v>
      </c>
    </row>
    <row r="3529" spans="1:39" s="952" customFormat="1" x14ac:dyDescent="0.2">
      <c r="A3529" s="946">
        <v>40045</v>
      </c>
      <c r="B3529" s="964">
        <v>22.44</v>
      </c>
      <c r="C3529" s="981"/>
      <c r="D3529" s="947">
        <v>9.2850000000000001</v>
      </c>
      <c r="E3529" s="984"/>
      <c r="F3529" s="965">
        <f t="shared" si="139"/>
        <v>31.725000000000001</v>
      </c>
      <c r="G3529" s="986"/>
      <c r="H3529" s="986"/>
      <c r="I3529" s="986"/>
      <c r="J3529" s="986"/>
      <c r="K3529" s="986"/>
      <c r="L3529" s="986"/>
      <c r="M3529" s="986"/>
      <c r="N3529" s="986"/>
      <c r="O3529" s="986"/>
      <c r="P3529" s="986"/>
      <c r="Q3529" s="986"/>
      <c r="R3529" s="986"/>
      <c r="S3529" s="964">
        <v>0</v>
      </c>
      <c r="T3529" s="966">
        <v>0</v>
      </c>
      <c r="U3529" s="949">
        <v>0</v>
      </c>
      <c r="V3529" s="967">
        <v>0</v>
      </c>
      <c r="W3529" s="968">
        <v>0</v>
      </c>
      <c r="X3529" s="977">
        <v>0</v>
      </c>
      <c r="Y3529" s="970">
        <f t="shared" si="138"/>
        <v>31.725000000000001</v>
      </c>
      <c r="Z3529" s="971">
        <v>0</v>
      </c>
      <c r="AA3529" s="950">
        <v>0</v>
      </c>
      <c r="AB3529" s="947">
        <v>340.8</v>
      </c>
      <c r="AC3529" s="947">
        <v>0.84</v>
      </c>
      <c r="AD3529" s="947">
        <v>0</v>
      </c>
      <c r="AE3529" s="947"/>
      <c r="AF3529" s="950">
        <v>350.9</v>
      </c>
      <c r="AG3529" s="950">
        <v>0.18</v>
      </c>
      <c r="AH3529" s="985"/>
      <c r="AI3529" s="985"/>
      <c r="AJ3529" s="975">
        <v>0</v>
      </c>
    </row>
    <row r="3530" spans="1:39" s="952" customFormat="1" x14ac:dyDescent="0.2">
      <c r="A3530" s="946">
        <v>40046</v>
      </c>
      <c r="B3530" s="964">
        <v>20.66</v>
      </c>
      <c r="C3530" s="981"/>
      <c r="D3530" s="947">
        <v>10.24</v>
      </c>
      <c r="E3530" s="984"/>
      <c r="F3530" s="965">
        <f t="shared" si="139"/>
        <v>30.9</v>
      </c>
      <c r="G3530" s="986"/>
      <c r="H3530" s="986"/>
      <c r="I3530" s="986"/>
      <c r="J3530" s="986"/>
      <c r="K3530" s="986"/>
      <c r="L3530" s="986"/>
      <c r="M3530" s="986"/>
      <c r="N3530" s="986"/>
      <c r="O3530" s="986"/>
      <c r="P3530" s="986"/>
      <c r="Q3530" s="986"/>
      <c r="R3530" s="986"/>
      <c r="S3530" s="964">
        <v>0</v>
      </c>
      <c r="T3530" s="966">
        <v>0</v>
      </c>
      <c r="U3530" s="949">
        <v>0</v>
      </c>
      <c r="V3530" s="967">
        <v>0</v>
      </c>
      <c r="W3530" s="968">
        <v>0</v>
      </c>
      <c r="X3530" s="969">
        <v>0</v>
      </c>
      <c r="Y3530" s="970">
        <f t="shared" si="138"/>
        <v>30.9</v>
      </c>
      <c r="Z3530" s="971">
        <v>0</v>
      </c>
      <c r="AA3530" s="950">
        <v>0</v>
      </c>
      <c r="AB3530" s="947">
        <v>340.8</v>
      </c>
      <c r="AC3530" s="947">
        <v>0.47</v>
      </c>
      <c r="AD3530" s="947">
        <v>0</v>
      </c>
      <c r="AE3530" s="947"/>
      <c r="AF3530" s="947">
        <v>350.8</v>
      </c>
      <c r="AG3530" s="947">
        <v>0.5</v>
      </c>
      <c r="AH3530" s="984"/>
      <c r="AI3530" s="984"/>
      <c r="AJ3530" s="975">
        <v>0</v>
      </c>
    </row>
    <row r="3531" spans="1:39" s="952" customFormat="1" x14ac:dyDescent="0.2">
      <c r="A3531" s="946">
        <v>40047</v>
      </c>
      <c r="B3531" s="964">
        <v>19.37</v>
      </c>
      <c r="C3531" s="981"/>
      <c r="D3531" s="947">
        <v>9.9990000000000006</v>
      </c>
      <c r="E3531" s="984"/>
      <c r="F3531" s="965">
        <f t="shared" si="139"/>
        <v>29.369</v>
      </c>
      <c r="G3531" s="986"/>
      <c r="H3531" s="986"/>
      <c r="I3531" s="986"/>
      <c r="J3531" s="986"/>
      <c r="K3531" s="986"/>
      <c r="L3531" s="986"/>
      <c r="M3531" s="986"/>
      <c r="N3531" s="986"/>
      <c r="O3531" s="986"/>
      <c r="P3531" s="986"/>
      <c r="Q3531" s="986"/>
      <c r="R3531" s="986"/>
      <c r="S3531" s="964">
        <v>0</v>
      </c>
      <c r="T3531" s="966">
        <v>0</v>
      </c>
      <c r="U3531" s="949">
        <v>0</v>
      </c>
      <c r="V3531" s="967">
        <v>0</v>
      </c>
      <c r="W3531" s="968">
        <v>0</v>
      </c>
      <c r="X3531" s="969">
        <v>0</v>
      </c>
      <c r="Y3531" s="970">
        <f t="shared" si="138"/>
        <v>29.369</v>
      </c>
      <c r="Z3531" s="971">
        <v>0</v>
      </c>
      <c r="AA3531" s="950">
        <v>0</v>
      </c>
      <c r="AB3531" s="947">
        <v>341</v>
      </c>
      <c r="AC3531" s="947">
        <v>0.22</v>
      </c>
      <c r="AD3531" s="947">
        <v>0</v>
      </c>
      <c r="AE3531" s="947"/>
      <c r="AF3531" s="947">
        <v>350.8</v>
      </c>
      <c r="AG3531" s="947">
        <v>0.5</v>
      </c>
      <c r="AH3531" s="984"/>
      <c r="AI3531" s="984"/>
      <c r="AJ3531" s="975">
        <v>0</v>
      </c>
    </row>
    <row r="3532" spans="1:39" s="952" customFormat="1" x14ac:dyDescent="0.2">
      <c r="A3532" s="946">
        <v>40048</v>
      </c>
      <c r="B3532" s="964">
        <v>17.059999999999999</v>
      </c>
      <c r="C3532" s="981"/>
      <c r="D3532" s="947">
        <v>8.2579999999999991</v>
      </c>
      <c r="E3532" s="984"/>
      <c r="F3532" s="965">
        <f t="shared" si="139"/>
        <v>25.317999999999998</v>
      </c>
      <c r="G3532" s="986"/>
      <c r="H3532" s="986"/>
      <c r="I3532" s="986"/>
      <c r="J3532" s="986"/>
      <c r="K3532" s="986"/>
      <c r="L3532" s="986"/>
      <c r="M3532" s="986"/>
      <c r="N3532" s="986"/>
      <c r="O3532" s="986"/>
      <c r="P3532" s="986"/>
      <c r="Q3532" s="986"/>
      <c r="R3532" s="986"/>
      <c r="S3532" s="964">
        <v>0</v>
      </c>
      <c r="T3532" s="966">
        <v>0</v>
      </c>
      <c r="U3532" s="949">
        <v>0</v>
      </c>
      <c r="V3532" s="967">
        <v>0</v>
      </c>
      <c r="W3532" s="968">
        <v>0</v>
      </c>
      <c r="X3532" s="969">
        <v>0</v>
      </c>
      <c r="Y3532" s="970">
        <f t="shared" si="138"/>
        <v>25.317999999999998</v>
      </c>
      <c r="Z3532" s="971">
        <v>0</v>
      </c>
      <c r="AA3532" s="950">
        <v>0</v>
      </c>
      <c r="AB3532" s="950">
        <v>341.2</v>
      </c>
      <c r="AC3532" s="950">
        <v>0</v>
      </c>
      <c r="AD3532" s="950">
        <v>0</v>
      </c>
      <c r="AE3532" s="950"/>
      <c r="AF3532" s="947">
        <v>350.6</v>
      </c>
      <c r="AG3532" s="947">
        <v>0</v>
      </c>
      <c r="AH3532" s="984"/>
      <c r="AI3532" s="984"/>
      <c r="AJ3532" s="975">
        <v>0</v>
      </c>
    </row>
    <row r="3533" spans="1:39" s="952" customFormat="1" x14ac:dyDescent="0.2">
      <c r="A3533" s="946">
        <v>40049</v>
      </c>
      <c r="B3533" s="968">
        <v>20.21</v>
      </c>
      <c r="C3533" s="983"/>
      <c r="D3533" s="950">
        <v>6.415</v>
      </c>
      <c r="E3533" s="985"/>
      <c r="F3533" s="978">
        <f t="shared" si="139"/>
        <v>26.625</v>
      </c>
      <c r="G3533" s="987"/>
      <c r="H3533" s="987"/>
      <c r="I3533" s="987"/>
      <c r="J3533" s="987"/>
      <c r="K3533" s="987"/>
      <c r="L3533" s="987"/>
      <c r="M3533" s="987"/>
      <c r="N3533" s="987"/>
      <c r="O3533" s="987"/>
      <c r="P3533" s="987"/>
      <c r="Q3533" s="987"/>
      <c r="R3533" s="987"/>
      <c r="S3533" s="968">
        <v>0</v>
      </c>
      <c r="T3533" s="979">
        <v>0</v>
      </c>
      <c r="U3533" s="959">
        <v>0</v>
      </c>
      <c r="V3533" s="969">
        <v>0</v>
      </c>
      <c r="W3533" s="968">
        <v>0</v>
      </c>
      <c r="X3533" s="969">
        <v>0</v>
      </c>
      <c r="Y3533" s="970">
        <f t="shared" si="138"/>
        <v>26.625</v>
      </c>
      <c r="Z3533" s="971">
        <v>0</v>
      </c>
      <c r="AA3533" s="950">
        <v>0</v>
      </c>
      <c r="AB3533" s="950">
        <v>341.3</v>
      </c>
      <c r="AC3533" s="950">
        <v>0</v>
      </c>
      <c r="AD3533" s="950">
        <v>0</v>
      </c>
      <c r="AE3533" s="950"/>
      <c r="AF3533" s="950">
        <v>350.5</v>
      </c>
      <c r="AG3533" s="950">
        <v>0</v>
      </c>
      <c r="AH3533" s="985"/>
      <c r="AI3533" s="985"/>
      <c r="AJ3533" s="975">
        <v>0</v>
      </c>
      <c r="AL3533" s="955"/>
      <c r="AM3533" s="955"/>
    </row>
    <row r="3534" spans="1:39" s="952" customFormat="1" x14ac:dyDescent="0.2">
      <c r="A3534" s="946">
        <v>40050</v>
      </c>
      <c r="B3534" s="968">
        <v>20.6</v>
      </c>
      <c r="C3534" s="983"/>
      <c r="D3534" s="950">
        <v>9.3729999999999993</v>
      </c>
      <c r="E3534" s="985"/>
      <c r="F3534" s="978">
        <f t="shared" si="139"/>
        <v>29.972999999999999</v>
      </c>
      <c r="G3534" s="987"/>
      <c r="H3534" s="987"/>
      <c r="I3534" s="987"/>
      <c r="J3534" s="987"/>
      <c r="K3534" s="987"/>
      <c r="L3534" s="987"/>
      <c r="M3534" s="987"/>
      <c r="N3534" s="987"/>
      <c r="O3534" s="987"/>
      <c r="P3534" s="987"/>
      <c r="Q3534" s="987"/>
      <c r="R3534" s="987"/>
      <c r="S3534" s="968">
        <v>0</v>
      </c>
      <c r="T3534" s="979">
        <v>0</v>
      </c>
      <c r="U3534" s="959">
        <v>0</v>
      </c>
      <c r="V3534" s="969">
        <v>0</v>
      </c>
      <c r="W3534" s="968">
        <v>0</v>
      </c>
      <c r="X3534" s="969">
        <v>0</v>
      </c>
      <c r="Y3534" s="970">
        <f t="shared" si="138"/>
        <v>29.972999999999999</v>
      </c>
      <c r="Z3534" s="971">
        <v>0</v>
      </c>
      <c r="AA3534" s="950">
        <v>0</v>
      </c>
      <c r="AB3534" s="950">
        <v>341.2</v>
      </c>
      <c r="AC3534" s="950">
        <v>0</v>
      </c>
      <c r="AD3534" s="950">
        <v>0</v>
      </c>
      <c r="AE3534" s="950"/>
      <c r="AF3534" s="950">
        <v>350.3</v>
      </c>
      <c r="AG3534" s="947">
        <v>0</v>
      </c>
      <c r="AH3534" s="984"/>
      <c r="AI3534" s="984"/>
      <c r="AJ3534" s="975">
        <v>0</v>
      </c>
    </row>
    <row r="3535" spans="1:39" s="952" customFormat="1" x14ac:dyDescent="0.2">
      <c r="A3535" s="946">
        <v>40051</v>
      </c>
      <c r="B3535" s="968">
        <v>20.91</v>
      </c>
      <c r="C3535" s="983"/>
      <c r="D3535" s="950">
        <v>9.6839999999999993</v>
      </c>
      <c r="E3535" s="985"/>
      <c r="F3535" s="978">
        <f t="shared" si="139"/>
        <v>30.594000000000001</v>
      </c>
      <c r="G3535" s="987"/>
      <c r="H3535" s="987"/>
      <c r="I3535" s="987"/>
      <c r="J3535" s="987"/>
      <c r="K3535" s="987"/>
      <c r="L3535" s="987"/>
      <c r="M3535" s="987"/>
      <c r="N3535" s="987"/>
      <c r="O3535" s="987"/>
      <c r="P3535" s="987"/>
      <c r="Q3535" s="987"/>
      <c r="R3535" s="987"/>
      <c r="S3535" s="968">
        <v>0</v>
      </c>
      <c r="T3535" s="979">
        <v>0</v>
      </c>
      <c r="U3535" s="959">
        <v>0</v>
      </c>
      <c r="V3535" s="969">
        <v>0</v>
      </c>
      <c r="W3535" s="968">
        <v>0</v>
      </c>
      <c r="X3535" s="969">
        <v>0</v>
      </c>
      <c r="Y3535" s="970">
        <f t="shared" si="138"/>
        <v>30.594000000000001</v>
      </c>
      <c r="Z3535" s="971">
        <v>0</v>
      </c>
      <c r="AA3535" s="950">
        <v>0</v>
      </c>
      <c r="AB3535" s="950">
        <v>341.2</v>
      </c>
      <c r="AC3535" s="950">
        <v>0</v>
      </c>
      <c r="AD3535" s="950">
        <v>0</v>
      </c>
      <c r="AE3535" s="950"/>
      <c r="AF3535" s="947">
        <v>350.1</v>
      </c>
      <c r="AG3535" s="947">
        <v>0</v>
      </c>
      <c r="AH3535" s="984"/>
      <c r="AI3535" s="984"/>
      <c r="AJ3535" s="975">
        <v>0</v>
      </c>
    </row>
    <row r="3536" spans="1:39" s="952" customFormat="1" x14ac:dyDescent="0.2">
      <c r="A3536" s="946">
        <v>40052</v>
      </c>
      <c r="B3536" s="968">
        <v>21.54</v>
      </c>
      <c r="C3536" s="983"/>
      <c r="D3536" s="950">
        <v>8.5690000000000008</v>
      </c>
      <c r="E3536" s="985"/>
      <c r="F3536" s="978">
        <f t="shared" si="139"/>
        <v>30.109000000000002</v>
      </c>
      <c r="G3536" s="987"/>
      <c r="H3536" s="987"/>
      <c r="I3536" s="987"/>
      <c r="J3536" s="987"/>
      <c r="K3536" s="987"/>
      <c r="L3536" s="987"/>
      <c r="M3536" s="987"/>
      <c r="N3536" s="987"/>
      <c r="O3536" s="987"/>
      <c r="P3536" s="987"/>
      <c r="Q3536" s="987"/>
      <c r="R3536" s="987"/>
      <c r="S3536" s="968">
        <v>0</v>
      </c>
      <c r="T3536" s="979">
        <v>0</v>
      </c>
      <c r="U3536" s="959">
        <v>0</v>
      </c>
      <c r="V3536" s="969">
        <v>0</v>
      </c>
      <c r="W3536" s="968">
        <v>0</v>
      </c>
      <c r="X3536" s="969">
        <v>0</v>
      </c>
      <c r="Y3536" s="970">
        <f t="shared" si="138"/>
        <v>30.109000000000002</v>
      </c>
      <c r="Z3536" s="971">
        <v>0</v>
      </c>
      <c r="AA3536" s="950">
        <v>0</v>
      </c>
      <c r="AB3536" s="950">
        <v>341.2</v>
      </c>
      <c r="AC3536" s="950">
        <v>0.17</v>
      </c>
      <c r="AD3536" s="950">
        <v>0</v>
      </c>
      <c r="AE3536" s="950"/>
      <c r="AF3536" s="950">
        <v>349.8</v>
      </c>
      <c r="AG3536" s="950">
        <v>0.3</v>
      </c>
      <c r="AH3536" s="985"/>
      <c r="AI3536" s="985"/>
      <c r="AJ3536" s="972">
        <v>0</v>
      </c>
    </row>
    <row r="3537" spans="1:272" s="952" customFormat="1" x14ac:dyDescent="0.2">
      <c r="A3537" s="946">
        <v>40053</v>
      </c>
      <c r="B3537" s="968">
        <v>20.02</v>
      </c>
      <c r="C3537" s="983"/>
      <c r="D3537" s="950">
        <v>9</v>
      </c>
      <c r="E3537" s="985"/>
      <c r="F3537" s="978">
        <f t="shared" si="139"/>
        <v>29.02</v>
      </c>
      <c r="G3537" s="987"/>
      <c r="H3537" s="987"/>
      <c r="I3537" s="987"/>
      <c r="J3537" s="987"/>
      <c r="K3537" s="987"/>
      <c r="L3537" s="987"/>
      <c r="M3537" s="987"/>
      <c r="N3537" s="987"/>
      <c r="O3537" s="987"/>
      <c r="P3537" s="987"/>
      <c r="Q3537" s="987"/>
      <c r="R3537" s="987"/>
      <c r="S3537" s="968">
        <v>0</v>
      </c>
      <c r="T3537" s="979">
        <v>0</v>
      </c>
      <c r="U3537" s="959">
        <v>0</v>
      </c>
      <c r="V3537" s="969">
        <v>0</v>
      </c>
      <c r="W3537" s="968">
        <v>0</v>
      </c>
      <c r="X3537" s="969">
        <v>0</v>
      </c>
      <c r="Y3537" s="970">
        <f t="shared" si="138"/>
        <v>29.02</v>
      </c>
      <c r="Z3537" s="971">
        <v>0</v>
      </c>
      <c r="AA3537" s="950">
        <v>0</v>
      </c>
      <c r="AB3537" s="950">
        <v>341.2</v>
      </c>
      <c r="AC3537" s="950">
        <v>0</v>
      </c>
      <c r="AD3537" s="950">
        <v>0</v>
      </c>
      <c r="AE3537" s="950"/>
      <c r="AF3537" s="947">
        <v>349.8</v>
      </c>
      <c r="AG3537" s="947">
        <v>0.3</v>
      </c>
      <c r="AH3537" s="984"/>
      <c r="AI3537" s="984"/>
      <c r="AJ3537" s="975">
        <v>0</v>
      </c>
    </row>
    <row r="3538" spans="1:272" s="952" customFormat="1" x14ac:dyDescent="0.2">
      <c r="A3538" s="946">
        <v>40054</v>
      </c>
      <c r="B3538" s="964">
        <v>19.41</v>
      </c>
      <c r="C3538" s="981"/>
      <c r="D3538" s="947">
        <v>8.9930000000000003</v>
      </c>
      <c r="E3538" s="984"/>
      <c r="F3538" s="965">
        <f t="shared" si="139"/>
        <v>28.402999999999999</v>
      </c>
      <c r="G3538" s="986"/>
      <c r="H3538" s="986"/>
      <c r="I3538" s="986"/>
      <c r="J3538" s="986"/>
      <c r="K3538" s="986"/>
      <c r="L3538" s="986"/>
      <c r="M3538" s="986"/>
      <c r="N3538" s="986"/>
      <c r="O3538" s="986"/>
      <c r="P3538" s="986"/>
      <c r="Q3538" s="986"/>
      <c r="R3538" s="986"/>
      <c r="S3538" s="964">
        <v>0</v>
      </c>
      <c r="T3538" s="966">
        <v>0</v>
      </c>
      <c r="U3538" s="949">
        <v>0</v>
      </c>
      <c r="V3538" s="967">
        <v>0</v>
      </c>
      <c r="W3538" s="968">
        <v>0</v>
      </c>
      <c r="X3538" s="969">
        <v>0</v>
      </c>
      <c r="Y3538" s="970">
        <f t="shared" si="138"/>
        <v>28.402999999999999</v>
      </c>
      <c r="Z3538" s="971">
        <v>0</v>
      </c>
      <c r="AA3538" s="950">
        <v>0</v>
      </c>
      <c r="AB3538" s="947">
        <v>341.2</v>
      </c>
      <c r="AC3538" s="947">
        <v>0</v>
      </c>
      <c r="AD3538" s="947">
        <v>0</v>
      </c>
      <c r="AE3538" s="947"/>
      <c r="AF3538" s="947">
        <v>349.6</v>
      </c>
      <c r="AG3538" s="947">
        <v>0.05</v>
      </c>
      <c r="AH3538" s="984"/>
      <c r="AI3538" s="984"/>
      <c r="AJ3538" s="975">
        <v>0</v>
      </c>
    </row>
    <row r="3539" spans="1:272" s="952" customFormat="1" x14ac:dyDescent="0.2">
      <c r="A3539" s="946">
        <v>40055</v>
      </c>
      <c r="B3539" s="964">
        <v>19.93</v>
      </c>
      <c r="C3539" s="981"/>
      <c r="D3539" s="947">
        <v>8.4139999999999997</v>
      </c>
      <c r="E3539" s="984"/>
      <c r="F3539" s="965">
        <f t="shared" si="139"/>
        <v>28.344000000000001</v>
      </c>
      <c r="G3539" s="986"/>
      <c r="H3539" s="986"/>
      <c r="I3539" s="986"/>
      <c r="J3539" s="986"/>
      <c r="K3539" s="986"/>
      <c r="L3539" s="986"/>
      <c r="M3539" s="986"/>
      <c r="N3539" s="986"/>
      <c r="O3539" s="986"/>
      <c r="P3539" s="986"/>
      <c r="Q3539" s="986"/>
      <c r="R3539" s="986"/>
      <c r="S3539" s="964">
        <v>0</v>
      </c>
      <c r="T3539" s="966">
        <v>0</v>
      </c>
      <c r="U3539" s="949">
        <v>0</v>
      </c>
      <c r="V3539" s="967">
        <v>0</v>
      </c>
      <c r="W3539" s="968">
        <v>0</v>
      </c>
      <c r="X3539" s="969">
        <v>0</v>
      </c>
      <c r="Y3539" s="970">
        <f t="shared" si="138"/>
        <v>28.344000000000001</v>
      </c>
      <c r="Z3539" s="971">
        <v>0</v>
      </c>
      <c r="AA3539" s="950">
        <v>0</v>
      </c>
      <c r="AB3539" s="947">
        <v>341.2</v>
      </c>
      <c r="AC3539" s="947">
        <v>0.08</v>
      </c>
      <c r="AD3539" s="947">
        <v>0</v>
      </c>
      <c r="AE3539" s="947"/>
      <c r="AF3539" s="947">
        <v>349.5</v>
      </c>
      <c r="AG3539" s="947">
        <v>0</v>
      </c>
      <c r="AH3539" s="984"/>
      <c r="AI3539" s="984"/>
      <c r="AJ3539" s="975">
        <v>0</v>
      </c>
    </row>
    <row r="3540" spans="1:272" s="952" customFormat="1" x14ac:dyDescent="0.2">
      <c r="A3540" s="946">
        <v>40056</v>
      </c>
      <c r="B3540" s="964">
        <v>19.68</v>
      </c>
      <c r="C3540" s="981"/>
      <c r="D3540" s="947">
        <v>6.1680000000000001</v>
      </c>
      <c r="E3540" s="984"/>
      <c r="F3540" s="965">
        <f t="shared" si="139"/>
        <v>25.847999999999999</v>
      </c>
      <c r="G3540" s="986"/>
      <c r="H3540" s="986"/>
      <c r="I3540" s="986"/>
      <c r="J3540" s="986"/>
      <c r="K3540" s="986"/>
      <c r="L3540" s="986"/>
      <c r="M3540" s="986"/>
      <c r="N3540" s="986"/>
      <c r="O3540" s="986"/>
      <c r="P3540" s="986"/>
      <c r="Q3540" s="986"/>
      <c r="R3540" s="986"/>
      <c r="S3540" s="964">
        <v>0</v>
      </c>
      <c r="T3540" s="966">
        <v>0</v>
      </c>
      <c r="U3540" s="949">
        <v>0</v>
      </c>
      <c r="V3540" s="967">
        <v>0</v>
      </c>
      <c r="W3540" s="968">
        <v>0</v>
      </c>
      <c r="X3540" s="969">
        <v>0</v>
      </c>
      <c r="Y3540" s="970">
        <f t="shared" si="138"/>
        <v>25.847999999999999</v>
      </c>
      <c r="Z3540" s="971">
        <v>0</v>
      </c>
      <c r="AA3540" s="950">
        <v>0</v>
      </c>
      <c r="AB3540" s="947">
        <v>341.2</v>
      </c>
      <c r="AC3540" s="947">
        <v>0</v>
      </c>
      <c r="AD3540" s="947">
        <v>0</v>
      </c>
      <c r="AE3540" s="947"/>
      <c r="AF3540" s="947">
        <v>349.4</v>
      </c>
      <c r="AG3540" s="947">
        <v>0.1</v>
      </c>
      <c r="AH3540" s="984"/>
      <c r="AI3540" s="984"/>
      <c r="AJ3540" s="975">
        <v>0</v>
      </c>
    </row>
    <row r="3541" spans="1:272" s="952" customFormat="1" x14ac:dyDescent="0.2">
      <c r="A3541" s="946">
        <v>40057</v>
      </c>
      <c r="B3541" s="964">
        <v>19.09</v>
      </c>
      <c r="C3541" s="981"/>
      <c r="D3541" s="947">
        <v>8.6199999999999992</v>
      </c>
      <c r="E3541" s="984"/>
      <c r="F3541" s="965">
        <f t="shared" si="139"/>
        <v>27.71</v>
      </c>
      <c r="G3541" s="986"/>
      <c r="H3541" s="986"/>
      <c r="I3541" s="986"/>
      <c r="J3541" s="986"/>
      <c r="K3541" s="986"/>
      <c r="L3541" s="986"/>
      <c r="M3541" s="986"/>
      <c r="N3541" s="986"/>
      <c r="O3541" s="986"/>
      <c r="P3541" s="986"/>
      <c r="Q3541" s="986"/>
      <c r="R3541" s="986"/>
      <c r="S3541" s="964">
        <v>0</v>
      </c>
      <c r="T3541" s="966">
        <v>0</v>
      </c>
      <c r="U3541" s="949">
        <v>0</v>
      </c>
      <c r="V3541" s="967">
        <v>0</v>
      </c>
      <c r="W3541" s="968">
        <v>0</v>
      </c>
      <c r="X3541" s="969">
        <v>0</v>
      </c>
      <c r="Y3541" s="970">
        <f t="shared" si="138"/>
        <v>27.71</v>
      </c>
      <c r="Z3541" s="971">
        <v>0</v>
      </c>
      <c r="AA3541" s="950">
        <v>0</v>
      </c>
      <c r="AB3541" s="947">
        <v>341.2</v>
      </c>
      <c r="AC3541" s="947">
        <v>0</v>
      </c>
      <c r="AD3541" s="947">
        <v>0</v>
      </c>
      <c r="AE3541" s="947"/>
      <c r="AF3541" s="950">
        <v>349.2</v>
      </c>
      <c r="AG3541" s="950">
        <v>0</v>
      </c>
      <c r="AH3541" s="985"/>
      <c r="AI3541" s="985"/>
      <c r="AJ3541" s="972">
        <v>0</v>
      </c>
    </row>
    <row r="3542" spans="1:272" s="952" customFormat="1" x14ac:dyDescent="0.2">
      <c r="A3542" s="946">
        <v>40058</v>
      </c>
      <c r="B3542" s="964">
        <v>19.38</v>
      </c>
      <c r="C3542" s="981"/>
      <c r="D3542" s="947">
        <v>9.6620000000000008</v>
      </c>
      <c r="E3542" s="984"/>
      <c r="F3542" s="965">
        <f t="shared" si="139"/>
        <v>29.042000000000002</v>
      </c>
      <c r="G3542" s="986"/>
      <c r="H3542" s="986"/>
      <c r="I3542" s="986"/>
      <c r="J3542" s="986"/>
      <c r="K3542" s="986"/>
      <c r="L3542" s="986"/>
      <c r="M3542" s="986"/>
      <c r="N3542" s="986"/>
      <c r="O3542" s="986"/>
      <c r="P3542" s="986"/>
      <c r="Q3542" s="986"/>
      <c r="R3542" s="986"/>
      <c r="S3542" s="964">
        <v>0</v>
      </c>
      <c r="T3542" s="966">
        <v>0</v>
      </c>
      <c r="U3542" s="949">
        <v>0</v>
      </c>
      <c r="V3542" s="967">
        <v>0</v>
      </c>
      <c r="W3542" s="968">
        <v>0</v>
      </c>
      <c r="X3542" s="969">
        <v>0</v>
      </c>
      <c r="Y3542" s="970">
        <f t="shared" si="138"/>
        <v>29.042000000000002</v>
      </c>
      <c r="Z3542" s="971">
        <v>0</v>
      </c>
      <c r="AA3542" s="950">
        <v>0</v>
      </c>
      <c r="AB3542" s="947">
        <v>341.1</v>
      </c>
      <c r="AC3542" s="947">
        <v>0</v>
      </c>
      <c r="AD3542" s="947">
        <v>0</v>
      </c>
      <c r="AE3542" s="947"/>
      <c r="AF3542" s="950">
        <v>349</v>
      </c>
      <c r="AG3542" s="950">
        <v>0</v>
      </c>
      <c r="AH3542" s="985"/>
      <c r="AI3542" s="985"/>
      <c r="AJ3542" s="972">
        <v>0</v>
      </c>
    </row>
    <row r="3543" spans="1:272" s="952" customFormat="1" x14ac:dyDescent="0.2">
      <c r="A3543" s="946">
        <v>40059</v>
      </c>
      <c r="B3543" s="973">
        <v>19.28</v>
      </c>
      <c r="C3543" s="982"/>
      <c r="D3543" s="947">
        <v>7.5389999999999997</v>
      </c>
      <c r="E3543" s="984"/>
      <c r="F3543" s="965">
        <f t="shared" si="139"/>
        <v>26.819000000000003</v>
      </c>
      <c r="G3543" s="986"/>
      <c r="H3543" s="986"/>
      <c r="I3543" s="986"/>
      <c r="J3543" s="986"/>
      <c r="K3543" s="986"/>
      <c r="L3543" s="986"/>
      <c r="M3543" s="986"/>
      <c r="N3543" s="986"/>
      <c r="O3543" s="986"/>
      <c r="P3543" s="986"/>
      <c r="Q3543" s="986"/>
      <c r="R3543" s="986"/>
      <c r="S3543" s="964">
        <v>0</v>
      </c>
      <c r="T3543" s="966">
        <v>0</v>
      </c>
      <c r="U3543" s="949">
        <v>0</v>
      </c>
      <c r="V3543" s="967">
        <v>0</v>
      </c>
      <c r="W3543" s="968">
        <v>0</v>
      </c>
      <c r="X3543" s="969">
        <v>0</v>
      </c>
      <c r="Y3543" s="970">
        <f t="shared" si="138"/>
        <v>26.819000000000003</v>
      </c>
      <c r="Z3543" s="971">
        <v>0</v>
      </c>
      <c r="AA3543" s="950">
        <v>0</v>
      </c>
      <c r="AB3543" s="950">
        <v>341</v>
      </c>
      <c r="AC3543" s="950">
        <v>0</v>
      </c>
      <c r="AD3543" s="950">
        <v>0</v>
      </c>
      <c r="AE3543" s="950"/>
      <c r="AF3543" s="950">
        <v>348.8</v>
      </c>
      <c r="AG3543" s="950">
        <v>0</v>
      </c>
      <c r="AH3543" s="985"/>
      <c r="AI3543" s="985"/>
      <c r="AJ3543" s="972">
        <v>0</v>
      </c>
    </row>
    <row r="3544" spans="1:272" s="952" customFormat="1" x14ac:dyDescent="0.2">
      <c r="A3544" s="946">
        <v>40060</v>
      </c>
      <c r="B3544" s="964">
        <v>17.739999999999998</v>
      </c>
      <c r="C3544" s="981"/>
      <c r="D3544" s="947">
        <v>9.7899999999999991</v>
      </c>
      <c r="E3544" s="984"/>
      <c r="F3544" s="965">
        <f t="shared" si="139"/>
        <v>27.529999999999998</v>
      </c>
      <c r="G3544" s="986"/>
      <c r="H3544" s="986"/>
      <c r="I3544" s="986"/>
      <c r="J3544" s="986"/>
      <c r="K3544" s="986"/>
      <c r="L3544" s="986"/>
      <c r="M3544" s="986"/>
      <c r="N3544" s="986"/>
      <c r="O3544" s="986"/>
      <c r="P3544" s="986"/>
      <c r="Q3544" s="986"/>
      <c r="R3544" s="986"/>
      <c r="S3544" s="964">
        <v>0</v>
      </c>
      <c r="T3544" s="966">
        <v>0</v>
      </c>
      <c r="U3544" s="949">
        <v>0</v>
      </c>
      <c r="V3544" s="967">
        <v>0</v>
      </c>
      <c r="W3544" s="968">
        <v>0</v>
      </c>
      <c r="X3544" s="969">
        <v>0</v>
      </c>
      <c r="Y3544" s="970">
        <f t="shared" si="138"/>
        <v>27.529999999999998</v>
      </c>
      <c r="Z3544" s="971">
        <v>0</v>
      </c>
      <c r="AA3544" s="950">
        <v>0</v>
      </c>
      <c r="AB3544" s="950">
        <v>341</v>
      </c>
      <c r="AC3544" s="950">
        <v>0</v>
      </c>
      <c r="AD3544" s="950">
        <v>0</v>
      </c>
      <c r="AE3544" s="950"/>
      <c r="AF3544" s="950">
        <v>348.5</v>
      </c>
      <c r="AG3544" s="950">
        <v>0</v>
      </c>
      <c r="AH3544" s="985"/>
      <c r="AI3544" s="985"/>
      <c r="AJ3544" s="972">
        <v>0</v>
      </c>
      <c r="JI3544" s="954"/>
    </row>
    <row r="3545" spans="1:272" s="952" customFormat="1" x14ac:dyDescent="0.2">
      <c r="A3545" s="946">
        <v>40061</v>
      </c>
      <c r="B3545" s="964">
        <v>16.95</v>
      </c>
      <c r="C3545" s="981"/>
      <c r="D3545" s="947">
        <v>10.374000000000001</v>
      </c>
      <c r="E3545" s="984"/>
      <c r="F3545" s="965">
        <f t="shared" si="139"/>
        <v>27.323999999999998</v>
      </c>
      <c r="G3545" s="986"/>
      <c r="H3545" s="986"/>
      <c r="I3545" s="986"/>
      <c r="J3545" s="986"/>
      <c r="K3545" s="986"/>
      <c r="L3545" s="986"/>
      <c r="M3545" s="986"/>
      <c r="N3545" s="986"/>
      <c r="O3545" s="986"/>
      <c r="P3545" s="986"/>
      <c r="Q3545" s="986"/>
      <c r="R3545" s="986"/>
      <c r="S3545" s="964">
        <v>0</v>
      </c>
      <c r="T3545" s="966">
        <v>0</v>
      </c>
      <c r="U3545" s="949">
        <v>0</v>
      </c>
      <c r="V3545" s="967">
        <v>0</v>
      </c>
      <c r="W3545" s="968">
        <v>0</v>
      </c>
      <c r="X3545" s="969">
        <v>0</v>
      </c>
      <c r="Y3545" s="970">
        <f t="shared" si="138"/>
        <v>27.323999999999998</v>
      </c>
      <c r="Z3545" s="971">
        <v>0</v>
      </c>
      <c r="AA3545" s="950">
        <v>0</v>
      </c>
      <c r="AB3545" s="950">
        <v>341</v>
      </c>
      <c r="AC3545" s="950">
        <v>0</v>
      </c>
      <c r="AD3545" s="950">
        <v>0</v>
      </c>
      <c r="AE3545" s="950"/>
      <c r="AF3545" s="950">
        <v>348.3</v>
      </c>
      <c r="AG3545" s="950">
        <v>0</v>
      </c>
      <c r="AH3545" s="985"/>
      <c r="AI3545" s="985"/>
      <c r="AJ3545" s="972">
        <v>0</v>
      </c>
      <c r="AK3545" s="955"/>
      <c r="JF3545" s="954"/>
      <c r="JG3545" s="954"/>
      <c r="JH3545" s="954"/>
      <c r="JI3545" s="954"/>
      <c r="JJ3545" s="954"/>
      <c r="JK3545" s="954"/>
      <c r="JL3545" s="954"/>
    </row>
    <row r="3546" spans="1:272" s="952" customFormat="1" x14ac:dyDescent="0.2">
      <c r="A3546" s="946">
        <v>40062</v>
      </c>
      <c r="B3546" s="964">
        <v>18.329999999999998</v>
      </c>
      <c r="C3546" s="981"/>
      <c r="D3546" s="947">
        <v>8.1010000000000009</v>
      </c>
      <c r="E3546" s="984"/>
      <c r="F3546" s="965">
        <f t="shared" si="139"/>
        <v>26.430999999999997</v>
      </c>
      <c r="G3546" s="986"/>
      <c r="H3546" s="986"/>
      <c r="I3546" s="986"/>
      <c r="J3546" s="986"/>
      <c r="K3546" s="986"/>
      <c r="L3546" s="986"/>
      <c r="M3546" s="986"/>
      <c r="N3546" s="986"/>
      <c r="O3546" s="986"/>
      <c r="P3546" s="986"/>
      <c r="Q3546" s="986"/>
      <c r="R3546" s="986"/>
      <c r="S3546" s="964">
        <v>0</v>
      </c>
      <c r="T3546" s="966">
        <v>0</v>
      </c>
      <c r="U3546" s="949">
        <v>0</v>
      </c>
      <c r="V3546" s="967">
        <v>0</v>
      </c>
      <c r="W3546" s="968">
        <v>0</v>
      </c>
      <c r="X3546" s="969">
        <v>0</v>
      </c>
      <c r="Y3546" s="970">
        <f t="shared" si="138"/>
        <v>26.430999999999997</v>
      </c>
      <c r="Z3546" s="971">
        <v>0</v>
      </c>
      <c r="AA3546" s="950">
        <v>0</v>
      </c>
      <c r="AB3546" s="950">
        <v>341</v>
      </c>
      <c r="AC3546" s="950">
        <v>0</v>
      </c>
      <c r="AD3546" s="950">
        <v>0</v>
      </c>
      <c r="AE3546" s="950"/>
      <c r="AF3546" s="950">
        <v>348.1</v>
      </c>
      <c r="AG3546" s="950">
        <v>0</v>
      </c>
      <c r="AH3546" s="985"/>
      <c r="AI3546" s="985"/>
      <c r="AJ3546" s="972">
        <v>0</v>
      </c>
      <c r="JF3546" s="954"/>
      <c r="JG3546" s="954"/>
      <c r="JH3546" s="954"/>
      <c r="JI3546" s="954"/>
      <c r="JJ3546" s="954"/>
      <c r="JK3546" s="954"/>
      <c r="JL3546" s="954"/>
    </row>
    <row r="3547" spans="1:272" s="952" customFormat="1" x14ac:dyDescent="0.2">
      <c r="A3547" s="946">
        <v>40063</v>
      </c>
      <c r="B3547" s="964">
        <v>18.739999999999998</v>
      </c>
      <c r="C3547" s="981"/>
      <c r="D3547" s="947">
        <v>6.2039999999999997</v>
      </c>
      <c r="E3547" s="984"/>
      <c r="F3547" s="965">
        <f t="shared" si="139"/>
        <v>24.943999999999999</v>
      </c>
      <c r="G3547" s="986"/>
      <c r="H3547" s="986"/>
      <c r="I3547" s="986"/>
      <c r="J3547" s="986"/>
      <c r="K3547" s="986"/>
      <c r="L3547" s="986"/>
      <c r="M3547" s="986"/>
      <c r="N3547" s="986"/>
      <c r="O3547" s="986"/>
      <c r="P3547" s="986"/>
      <c r="Q3547" s="986"/>
      <c r="R3547" s="986"/>
      <c r="S3547" s="964">
        <v>0</v>
      </c>
      <c r="T3547" s="966">
        <v>0</v>
      </c>
      <c r="U3547" s="949">
        <v>0</v>
      </c>
      <c r="V3547" s="967">
        <v>0</v>
      </c>
      <c r="W3547" s="968">
        <v>0</v>
      </c>
      <c r="X3547" s="969">
        <v>0</v>
      </c>
      <c r="Y3547" s="970">
        <f t="shared" si="138"/>
        <v>24.943999999999999</v>
      </c>
      <c r="Z3547" s="971">
        <v>0</v>
      </c>
      <c r="AA3547" s="950">
        <v>0</v>
      </c>
      <c r="AB3547" s="950">
        <v>341.3</v>
      </c>
      <c r="AC3547" s="950">
        <v>1.17</v>
      </c>
      <c r="AD3547" s="950">
        <v>0</v>
      </c>
      <c r="AE3547" s="950"/>
      <c r="AF3547" s="947">
        <v>348</v>
      </c>
      <c r="AG3547" s="947">
        <v>0.5</v>
      </c>
      <c r="AH3547" s="984"/>
      <c r="AI3547" s="984"/>
      <c r="AJ3547" s="975">
        <v>0</v>
      </c>
    </row>
    <row r="3548" spans="1:272" s="952" customFormat="1" x14ac:dyDescent="0.2">
      <c r="A3548" s="946">
        <v>40064</v>
      </c>
      <c r="B3548" s="968">
        <v>19.399999999999999</v>
      </c>
      <c r="C3548" s="983"/>
      <c r="D3548" s="947">
        <v>7.1280000000000001</v>
      </c>
      <c r="E3548" s="984"/>
      <c r="F3548" s="965">
        <f t="shared" si="139"/>
        <v>26.527999999999999</v>
      </c>
      <c r="G3548" s="986"/>
      <c r="H3548" s="986"/>
      <c r="I3548" s="986"/>
      <c r="J3548" s="986"/>
      <c r="K3548" s="986"/>
      <c r="L3548" s="986"/>
      <c r="M3548" s="986"/>
      <c r="N3548" s="986"/>
      <c r="O3548" s="986"/>
      <c r="P3548" s="986"/>
      <c r="Q3548" s="986"/>
      <c r="R3548" s="986"/>
      <c r="S3548" s="964">
        <v>0</v>
      </c>
      <c r="T3548" s="966">
        <v>0</v>
      </c>
      <c r="U3548" s="949">
        <v>0</v>
      </c>
      <c r="V3548" s="967">
        <v>0</v>
      </c>
      <c r="W3548" s="968">
        <v>0</v>
      </c>
      <c r="X3548" s="969">
        <v>0</v>
      </c>
      <c r="Y3548" s="970">
        <f t="shared" si="138"/>
        <v>26.527999999999999</v>
      </c>
      <c r="Z3548" s="971">
        <v>0</v>
      </c>
      <c r="AA3548" s="950">
        <v>0</v>
      </c>
      <c r="AB3548" s="950">
        <v>341.2</v>
      </c>
      <c r="AC3548" s="950">
        <v>0</v>
      </c>
      <c r="AD3548" s="950">
        <v>0</v>
      </c>
      <c r="AE3548" s="950"/>
      <c r="AF3548" s="950">
        <v>347.9</v>
      </c>
      <c r="AG3548" s="950">
        <v>0</v>
      </c>
      <c r="AH3548" s="985"/>
      <c r="AI3548" s="985"/>
      <c r="AJ3548" s="972">
        <v>0</v>
      </c>
      <c r="AK3548" s="974"/>
    </row>
    <row r="3549" spans="1:272" s="952" customFormat="1" x14ac:dyDescent="0.2">
      <c r="A3549" s="946">
        <v>40065</v>
      </c>
      <c r="B3549" s="964">
        <v>20.18</v>
      </c>
      <c r="C3549" s="981"/>
      <c r="D3549" s="947">
        <v>9.0109999999999992</v>
      </c>
      <c r="E3549" s="984"/>
      <c r="F3549" s="965">
        <f t="shared" si="139"/>
        <v>29.190999999999999</v>
      </c>
      <c r="G3549" s="986"/>
      <c r="H3549" s="986"/>
      <c r="I3549" s="986"/>
      <c r="J3549" s="986"/>
      <c r="K3549" s="986"/>
      <c r="L3549" s="986"/>
      <c r="M3549" s="986"/>
      <c r="N3549" s="986"/>
      <c r="O3549" s="986"/>
      <c r="P3549" s="986"/>
      <c r="Q3549" s="986"/>
      <c r="R3549" s="986"/>
      <c r="S3549" s="964">
        <v>0</v>
      </c>
      <c r="T3549" s="966">
        <v>0</v>
      </c>
      <c r="U3549" s="949">
        <v>0</v>
      </c>
      <c r="V3549" s="967">
        <v>0</v>
      </c>
      <c r="W3549" s="968">
        <v>0</v>
      </c>
      <c r="X3549" s="969">
        <v>0</v>
      </c>
      <c r="Y3549" s="970">
        <f t="shared" si="138"/>
        <v>29.190999999999999</v>
      </c>
      <c r="Z3549" s="971">
        <v>0</v>
      </c>
      <c r="AA3549" s="950">
        <v>0</v>
      </c>
      <c r="AB3549" s="950">
        <v>341.1</v>
      </c>
      <c r="AC3549" s="950">
        <v>0</v>
      </c>
      <c r="AD3549" s="950">
        <v>0</v>
      </c>
      <c r="AE3549" s="950"/>
      <c r="AF3549" s="947">
        <v>347.6</v>
      </c>
      <c r="AG3549" s="947">
        <v>0</v>
      </c>
      <c r="AH3549" s="984"/>
      <c r="AI3549" s="984"/>
      <c r="AJ3549" s="975">
        <v>0</v>
      </c>
    </row>
    <row r="3550" spans="1:272" s="952" customFormat="1" x14ac:dyDescent="0.2">
      <c r="A3550" s="946">
        <v>40066</v>
      </c>
      <c r="B3550" s="964">
        <v>20.53</v>
      </c>
      <c r="C3550" s="981"/>
      <c r="D3550" s="950">
        <v>8.4459999999999997</v>
      </c>
      <c r="E3550" s="985"/>
      <c r="F3550" s="965">
        <f t="shared" si="139"/>
        <v>28.975999999999999</v>
      </c>
      <c r="G3550" s="986"/>
      <c r="H3550" s="986"/>
      <c r="I3550" s="986"/>
      <c r="J3550" s="986"/>
      <c r="K3550" s="986"/>
      <c r="L3550" s="986"/>
      <c r="M3550" s="986"/>
      <c r="N3550" s="986"/>
      <c r="O3550" s="986"/>
      <c r="P3550" s="986"/>
      <c r="Q3550" s="986"/>
      <c r="R3550" s="986"/>
      <c r="S3550" s="964">
        <v>0</v>
      </c>
      <c r="T3550" s="966">
        <v>0</v>
      </c>
      <c r="U3550" s="949">
        <v>0</v>
      </c>
      <c r="V3550" s="967">
        <v>0</v>
      </c>
      <c r="W3550" s="968">
        <v>0</v>
      </c>
      <c r="X3550" s="969">
        <v>0</v>
      </c>
      <c r="Y3550" s="970">
        <f t="shared" si="138"/>
        <v>28.975999999999999</v>
      </c>
      <c r="Z3550" s="971">
        <v>0</v>
      </c>
      <c r="AA3550" s="950">
        <v>0</v>
      </c>
      <c r="AB3550" s="950">
        <v>341.1</v>
      </c>
      <c r="AC3550" s="950">
        <v>0</v>
      </c>
      <c r="AD3550" s="950">
        <v>0</v>
      </c>
      <c r="AE3550" s="950"/>
      <c r="AF3550" s="947">
        <v>347.4</v>
      </c>
      <c r="AG3550" s="947">
        <v>0</v>
      </c>
      <c r="AH3550" s="984"/>
      <c r="AI3550" s="984"/>
      <c r="AJ3550" s="975">
        <v>0</v>
      </c>
    </row>
    <row r="3551" spans="1:272" s="952" customFormat="1" x14ac:dyDescent="0.2">
      <c r="A3551" s="946">
        <v>40067</v>
      </c>
      <c r="B3551" s="964">
        <v>18.559999999999999</v>
      </c>
      <c r="C3551" s="981"/>
      <c r="D3551" s="947">
        <v>7.4580000000000002</v>
      </c>
      <c r="E3551" s="984"/>
      <c r="F3551" s="965">
        <f t="shared" si="139"/>
        <v>26.018000000000001</v>
      </c>
      <c r="G3551" s="986"/>
      <c r="H3551" s="986"/>
      <c r="I3551" s="986"/>
      <c r="J3551" s="986"/>
      <c r="K3551" s="986"/>
      <c r="L3551" s="986"/>
      <c r="M3551" s="986"/>
      <c r="N3551" s="986"/>
      <c r="O3551" s="986"/>
      <c r="P3551" s="986"/>
      <c r="Q3551" s="986"/>
      <c r="R3551" s="986"/>
      <c r="S3551" s="964">
        <v>0</v>
      </c>
      <c r="T3551" s="966">
        <v>0</v>
      </c>
      <c r="U3551" s="949">
        <v>0</v>
      </c>
      <c r="V3551" s="967">
        <v>0</v>
      </c>
      <c r="W3551" s="968">
        <v>0</v>
      </c>
      <c r="X3551" s="969">
        <v>0</v>
      </c>
      <c r="Y3551" s="970">
        <f t="shared" si="138"/>
        <v>26.018000000000001</v>
      </c>
      <c r="Z3551" s="971">
        <v>0</v>
      </c>
      <c r="AA3551" s="950">
        <v>0</v>
      </c>
      <c r="AB3551" s="950">
        <v>341.1</v>
      </c>
      <c r="AC3551" s="950">
        <v>0</v>
      </c>
      <c r="AD3551" s="950">
        <v>0</v>
      </c>
      <c r="AE3551" s="950"/>
      <c r="AF3551" s="947">
        <v>347.2</v>
      </c>
      <c r="AG3551" s="947">
        <v>0</v>
      </c>
      <c r="AH3551" s="984"/>
      <c r="AI3551" s="984"/>
      <c r="AJ3551" s="975">
        <v>0</v>
      </c>
    </row>
    <row r="3552" spans="1:272" s="952" customFormat="1" x14ac:dyDescent="0.2">
      <c r="A3552" s="946">
        <v>40068</v>
      </c>
      <c r="B3552" s="964">
        <v>20.25</v>
      </c>
      <c r="C3552" s="981"/>
      <c r="D3552" s="947">
        <v>8.173</v>
      </c>
      <c r="E3552" s="984"/>
      <c r="F3552" s="965">
        <f t="shared" si="139"/>
        <v>28.423000000000002</v>
      </c>
      <c r="G3552" s="986"/>
      <c r="H3552" s="986"/>
      <c r="I3552" s="986"/>
      <c r="J3552" s="986"/>
      <c r="K3552" s="986"/>
      <c r="L3552" s="986"/>
      <c r="M3552" s="986"/>
      <c r="N3552" s="986"/>
      <c r="O3552" s="986"/>
      <c r="P3552" s="986"/>
      <c r="Q3552" s="986"/>
      <c r="R3552" s="986"/>
      <c r="S3552" s="964">
        <v>0</v>
      </c>
      <c r="T3552" s="966">
        <v>0</v>
      </c>
      <c r="U3552" s="949">
        <v>0</v>
      </c>
      <c r="V3552" s="967">
        <v>0</v>
      </c>
      <c r="W3552" s="968">
        <v>0</v>
      </c>
      <c r="X3552" s="969">
        <v>0</v>
      </c>
      <c r="Y3552" s="970">
        <f t="shared" si="138"/>
        <v>28.423000000000002</v>
      </c>
      <c r="Z3552" s="971">
        <v>0</v>
      </c>
      <c r="AA3552" s="950">
        <v>0</v>
      </c>
      <c r="AB3552" s="947">
        <v>341.1</v>
      </c>
      <c r="AC3552" s="950">
        <v>0</v>
      </c>
      <c r="AD3552" s="950">
        <v>0</v>
      </c>
      <c r="AE3552" s="950"/>
      <c r="AF3552" s="947">
        <v>347</v>
      </c>
      <c r="AG3552" s="947">
        <v>0</v>
      </c>
      <c r="AH3552" s="984"/>
      <c r="AI3552" s="984"/>
      <c r="AJ3552" s="975">
        <v>0</v>
      </c>
    </row>
    <row r="3553" spans="1:39" s="952" customFormat="1" x14ac:dyDescent="0.2">
      <c r="A3553" s="946">
        <v>40069</v>
      </c>
      <c r="B3553" s="964">
        <v>20.149999999999999</v>
      </c>
      <c r="C3553" s="981"/>
      <c r="D3553" s="947">
        <v>9.61</v>
      </c>
      <c r="E3553" s="984"/>
      <c r="F3553" s="965">
        <f t="shared" si="139"/>
        <v>29.759999999999998</v>
      </c>
      <c r="G3553" s="986"/>
      <c r="H3553" s="986"/>
      <c r="I3553" s="986"/>
      <c r="J3553" s="986"/>
      <c r="K3553" s="986"/>
      <c r="L3553" s="986"/>
      <c r="M3553" s="986"/>
      <c r="N3553" s="986"/>
      <c r="O3553" s="986"/>
      <c r="P3553" s="986"/>
      <c r="Q3553" s="986"/>
      <c r="R3553" s="986"/>
      <c r="S3553" s="964">
        <v>0</v>
      </c>
      <c r="T3553" s="966">
        <v>0</v>
      </c>
      <c r="U3553" s="949">
        <v>0</v>
      </c>
      <c r="V3553" s="967">
        <v>0</v>
      </c>
      <c r="W3553" s="968">
        <v>0</v>
      </c>
      <c r="X3553" s="969">
        <v>0</v>
      </c>
      <c r="Y3553" s="970">
        <f t="shared" si="138"/>
        <v>29.759999999999998</v>
      </c>
      <c r="Z3553" s="971">
        <v>0</v>
      </c>
      <c r="AA3553" s="950">
        <v>0</v>
      </c>
      <c r="AB3553" s="950">
        <v>341.1</v>
      </c>
      <c r="AC3553" s="950">
        <v>0</v>
      </c>
      <c r="AD3553" s="950">
        <v>0</v>
      </c>
      <c r="AE3553" s="950"/>
      <c r="AF3553" s="947">
        <v>346.8</v>
      </c>
      <c r="AG3553" s="947">
        <v>0</v>
      </c>
      <c r="AH3553" s="984"/>
      <c r="AI3553" s="984"/>
      <c r="AJ3553" s="975">
        <v>0</v>
      </c>
    </row>
    <row r="3554" spans="1:39" s="952" customFormat="1" x14ac:dyDescent="0.2">
      <c r="A3554" s="946">
        <v>40070</v>
      </c>
      <c r="B3554" s="964">
        <v>20.46</v>
      </c>
      <c r="C3554" s="981"/>
      <c r="D3554" s="947">
        <v>8.5310000000000006</v>
      </c>
      <c r="E3554" s="984"/>
      <c r="F3554" s="965">
        <f t="shared" si="139"/>
        <v>28.991</v>
      </c>
      <c r="G3554" s="986"/>
      <c r="H3554" s="986"/>
      <c r="I3554" s="986"/>
      <c r="J3554" s="986"/>
      <c r="K3554" s="986"/>
      <c r="L3554" s="986"/>
      <c r="M3554" s="986"/>
      <c r="N3554" s="986"/>
      <c r="O3554" s="986"/>
      <c r="P3554" s="986"/>
      <c r="Q3554" s="986"/>
      <c r="R3554" s="986"/>
      <c r="S3554" s="964">
        <v>0</v>
      </c>
      <c r="T3554" s="966">
        <v>0</v>
      </c>
      <c r="U3554" s="949">
        <v>0</v>
      </c>
      <c r="V3554" s="967">
        <v>0</v>
      </c>
      <c r="W3554" s="968">
        <v>0</v>
      </c>
      <c r="X3554" s="969">
        <v>0</v>
      </c>
      <c r="Y3554" s="970">
        <f t="shared" ref="Y3554:Y3617" si="140">+F3554-S3554-T3554-U3554-V3554+W3554+X3554</f>
        <v>28.991</v>
      </c>
      <c r="Z3554" s="971">
        <v>0</v>
      </c>
      <c r="AA3554" s="950">
        <v>0</v>
      </c>
      <c r="AB3554" s="947">
        <v>341</v>
      </c>
      <c r="AC3554" s="947">
        <v>0</v>
      </c>
      <c r="AD3554" s="947">
        <v>0</v>
      </c>
      <c r="AE3554" s="947"/>
      <c r="AF3554" s="947">
        <v>346.6</v>
      </c>
      <c r="AG3554" s="947">
        <v>0</v>
      </c>
      <c r="AH3554" s="984"/>
      <c r="AI3554" s="984"/>
      <c r="AJ3554" s="975">
        <v>0</v>
      </c>
    </row>
    <row r="3555" spans="1:39" s="952" customFormat="1" x14ac:dyDescent="0.2">
      <c r="A3555" s="946">
        <v>40071</v>
      </c>
      <c r="B3555" s="964">
        <v>20.440000000000001</v>
      </c>
      <c r="C3555" s="981"/>
      <c r="D3555" s="947">
        <v>9.1530000000000005</v>
      </c>
      <c r="E3555" s="984"/>
      <c r="F3555" s="965">
        <f t="shared" si="139"/>
        <v>29.593000000000004</v>
      </c>
      <c r="G3555" s="986"/>
      <c r="H3555" s="986"/>
      <c r="I3555" s="986"/>
      <c r="J3555" s="986"/>
      <c r="K3555" s="986"/>
      <c r="L3555" s="986"/>
      <c r="M3555" s="986"/>
      <c r="N3555" s="986"/>
      <c r="O3555" s="986"/>
      <c r="P3555" s="986"/>
      <c r="Q3555" s="986"/>
      <c r="R3555" s="986"/>
      <c r="S3555" s="964">
        <v>0</v>
      </c>
      <c r="T3555" s="966">
        <v>0</v>
      </c>
      <c r="U3555" s="949">
        <v>0</v>
      </c>
      <c r="V3555" s="967">
        <v>0</v>
      </c>
      <c r="W3555" s="968">
        <v>0</v>
      </c>
      <c r="X3555" s="969">
        <v>0</v>
      </c>
      <c r="Y3555" s="970">
        <f t="shared" si="140"/>
        <v>29.593000000000004</v>
      </c>
      <c r="Z3555" s="971">
        <v>0</v>
      </c>
      <c r="AA3555" s="950">
        <v>0</v>
      </c>
      <c r="AB3555" s="947">
        <v>341</v>
      </c>
      <c r="AC3555" s="947">
        <v>0</v>
      </c>
      <c r="AD3555" s="947">
        <v>0</v>
      </c>
      <c r="AE3555" s="947"/>
      <c r="AF3555" s="947">
        <v>346.4</v>
      </c>
      <c r="AG3555" s="947">
        <v>0</v>
      </c>
      <c r="AH3555" s="984"/>
      <c r="AI3555" s="984"/>
      <c r="AJ3555" s="975">
        <v>0</v>
      </c>
    </row>
    <row r="3556" spans="1:39" s="952" customFormat="1" x14ac:dyDescent="0.2">
      <c r="A3556" s="946">
        <v>40072</v>
      </c>
      <c r="B3556" s="964">
        <v>20.16</v>
      </c>
      <c r="C3556" s="981"/>
      <c r="D3556" s="947">
        <v>9.8829999999999991</v>
      </c>
      <c r="E3556" s="984"/>
      <c r="F3556" s="965">
        <f t="shared" si="139"/>
        <v>30.042999999999999</v>
      </c>
      <c r="G3556" s="986"/>
      <c r="H3556" s="986"/>
      <c r="I3556" s="986"/>
      <c r="J3556" s="986"/>
      <c r="K3556" s="986"/>
      <c r="L3556" s="986"/>
      <c r="M3556" s="986"/>
      <c r="N3556" s="986"/>
      <c r="O3556" s="986"/>
      <c r="P3556" s="986"/>
      <c r="Q3556" s="986"/>
      <c r="R3556" s="986"/>
      <c r="S3556" s="964">
        <v>0</v>
      </c>
      <c r="T3556" s="966">
        <v>0</v>
      </c>
      <c r="U3556" s="949">
        <v>0</v>
      </c>
      <c r="V3556" s="967">
        <v>0</v>
      </c>
      <c r="W3556" s="968">
        <v>0</v>
      </c>
      <c r="X3556" s="969">
        <v>0</v>
      </c>
      <c r="Y3556" s="970">
        <f t="shared" si="140"/>
        <v>30.042999999999999</v>
      </c>
      <c r="Z3556" s="971">
        <v>0</v>
      </c>
      <c r="AA3556" s="950">
        <v>0</v>
      </c>
      <c r="AB3556" s="950">
        <v>341.1</v>
      </c>
      <c r="AC3556" s="950">
        <v>0.18</v>
      </c>
      <c r="AD3556" s="950">
        <v>0</v>
      </c>
      <c r="AE3556" s="950"/>
      <c r="AF3556" s="950">
        <v>346.2</v>
      </c>
      <c r="AG3556" s="950">
        <v>0.3</v>
      </c>
      <c r="AH3556" s="985"/>
      <c r="AI3556" s="985"/>
      <c r="AJ3556" s="975">
        <v>0</v>
      </c>
    </row>
    <row r="3557" spans="1:39" s="952" customFormat="1" x14ac:dyDescent="0.2">
      <c r="A3557" s="946">
        <v>40073</v>
      </c>
      <c r="B3557" s="964">
        <v>20.39</v>
      </c>
      <c r="C3557" s="981"/>
      <c r="D3557" s="947">
        <v>9.8829999999999991</v>
      </c>
      <c r="E3557" s="984"/>
      <c r="F3557" s="965">
        <f t="shared" si="139"/>
        <v>30.273</v>
      </c>
      <c r="G3557" s="986"/>
      <c r="H3557" s="986"/>
      <c r="I3557" s="986"/>
      <c r="J3557" s="986"/>
      <c r="K3557" s="986"/>
      <c r="L3557" s="986"/>
      <c r="M3557" s="986"/>
      <c r="N3557" s="986"/>
      <c r="O3557" s="986"/>
      <c r="P3557" s="986"/>
      <c r="Q3557" s="986"/>
      <c r="R3557" s="986"/>
      <c r="S3557" s="964">
        <v>0</v>
      </c>
      <c r="T3557" s="966">
        <v>0</v>
      </c>
      <c r="U3557" s="949">
        <v>0</v>
      </c>
      <c r="V3557" s="967">
        <v>0</v>
      </c>
      <c r="W3557" s="968">
        <v>0</v>
      </c>
      <c r="X3557" s="969">
        <v>0</v>
      </c>
      <c r="Y3557" s="970">
        <f t="shared" si="140"/>
        <v>30.273</v>
      </c>
      <c r="Z3557" s="971">
        <v>0</v>
      </c>
      <c r="AA3557" s="950">
        <v>0</v>
      </c>
      <c r="AB3557" s="950">
        <v>341.1</v>
      </c>
      <c r="AC3557" s="950">
        <v>0.22</v>
      </c>
      <c r="AD3557" s="950">
        <v>0</v>
      </c>
      <c r="AE3557" s="950"/>
      <c r="AF3557" s="950">
        <v>346</v>
      </c>
      <c r="AG3557" s="950">
        <v>0.15</v>
      </c>
      <c r="AH3557" s="985"/>
      <c r="AI3557" s="985"/>
      <c r="AJ3557" s="972">
        <v>0</v>
      </c>
    </row>
    <row r="3558" spans="1:39" s="952" customFormat="1" x14ac:dyDescent="0.2">
      <c r="A3558" s="946">
        <v>40074</v>
      </c>
      <c r="B3558" s="964">
        <v>19.920000000000002</v>
      </c>
      <c r="C3558" s="981"/>
      <c r="D3558" s="947">
        <v>5.9020000000000001</v>
      </c>
      <c r="E3558" s="984"/>
      <c r="F3558" s="965">
        <f t="shared" si="139"/>
        <v>25.822000000000003</v>
      </c>
      <c r="G3558" s="986"/>
      <c r="H3558" s="986"/>
      <c r="I3558" s="986"/>
      <c r="J3558" s="986"/>
      <c r="K3558" s="986"/>
      <c r="L3558" s="986"/>
      <c r="M3558" s="986"/>
      <c r="N3558" s="986"/>
      <c r="O3558" s="986"/>
      <c r="P3558" s="986"/>
      <c r="Q3558" s="986"/>
      <c r="R3558" s="986"/>
      <c r="S3558" s="964">
        <v>0</v>
      </c>
      <c r="T3558" s="966">
        <v>0</v>
      </c>
      <c r="U3558" s="949">
        <v>0</v>
      </c>
      <c r="V3558" s="967">
        <v>0</v>
      </c>
      <c r="W3558" s="968">
        <v>0</v>
      </c>
      <c r="X3558" s="969">
        <v>0</v>
      </c>
      <c r="Y3558" s="970">
        <f t="shared" si="140"/>
        <v>25.822000000000003</v>
      </c>
      <c r="Z3558" s="971">
        <v>0</v>
      </c>
      <c r="AA3558" s="950">
        <v>0</v>
      </c>
      <c r="AB3558" s="947">
        <v>341.1</v>
      </c>
      <c r="AC3558" s="947">
        <v>0</v>
      </c>
      <c r="AD3558" s="947">
        <v>0</v>
      </c>
      <c r="AE3558" s="947"/>
      <c r="AF3558" s="947">
        <v>345.8</v>
      </c>
      <c r="AG3558" s="947">
        <v>0.1</v>
      </c>
      <c r="AH3558" s="984"/>
      <c r="AI3558" s="984"/>
      <c r="AJ3558" s="975">
        <v>0</v>
      </c>
    </row>
    <row r="3559" spans="1:39" s="952" customFormat="1" x14ac:dyDescent="0.2">
      <c r="A3559" s="946">
        <v>40075</v>
      </c>
      <c r="B3559" s="964">
        <v>19.75</v>
      </c>
      <c r="C3559" s="981"/>
      <c r="D3559" s="947">
        <v>6.0819999999999999</v>
      </c>
      <c r="E3559" s="984"/>
      <c r="F3559" s="965">
        <f t="shared" si="139"/>
        <v>25.832000000000001</v>
      </c>
      <c r="G3559" s="986"/>
      <c r="H3559" s="986"/>
      <c r="I3559" s="986"/>
      <c r="J3559" s="986"/>
      <c r="K3559" s="986"/>
      <c r="L3559" s="986"/>
      <c r="M3559" s="986"/>
      <c r="N3559" s="986"/>
      <c r="O3559" s="986"/>
      <c r="P3559" s="986"/>
      <c r="Q3559" s="986"/>
      <c r="R3559" s="986"/>
      <c r="S3559" s="964">
        <v>0</v>
      </c>
      <c r="T3559" s="966">
        <v>0</v>
      </c>
      <c r="U3559" s="949">
        <v>0</v>
      </c>
      <c r="V3559" s="967">
        <v>0</v>
      </c>
      <c r="W3559" s="968">
        <v>0</v>
      </c>
      <c r="X3559" s="969">
        <v>0</v>
      </c>
      <c r="Y3559" s="970">
        <f t="shared" si="140"/>
        <v>25.832000000000001</v>
      </c>
      <c r="Z3559" s="971">
        <v>0</v>
      </c>
      <c r="AA3559" s="950">
        <v>0</v>
      </c>
      <c r="AB3559" s="947">
        <v>341.1</v>
      </c>
      <c r="AC3559" s="947">
        <v>0</v>
      </c>
      <c r="AD3559" s="947">
        <v>0</v>
      </c>
      <c r="AE3559" s="947"/>
      <c r="AF3559" s="950">
        <v>345.5</v>
      </c>
      <c r="AG3559" s="950">
        <v>0</v>
      </c>
      <c r="AH3559" s="985"/>
      <c r="AI3559" s="985"/>
      <c r="AJ3559" s="975">
        <v>0</v>
      </c>
    </row>
    <row r="3560" spans="1:39" s="952" customFormat="1" x14ac:dyDescent="0.2">
      <c r="A3560" s="946">
        <v>40076</v>
      </c>
      <c r="B3560" s="964">
        <v>20.309999999999999</v>
      </c>
      <c r="C3560" s="981"/>
      <c r="D3560" s="947">
        <v>7.9669999999999996</v>
      </c>
      <c r="E3560" s="984"/>
      <c r="F3560" s="965">
        <f t="shared" si="139"/>
        <v>28.276999999999997</v>
      </c>
      <c r="G3560" s="986"/>
      <c r="H3560" s="986"/>
      <c r="I3560" s="986"/>
      <c r="J3560" s="986"/>
      <c r="K3560" s="986"/>
      <c r="L3560" s="986"/>
      <c r="M3560" s="986"/>
      <c r="N3560" s="986"/>
      <c r="O3560" s="986"/>
      <c r="P3560" s="986"/>
      <c r="Q3560" s="986"/>
      <c r="R3560" s="986"/>
      <c r="S3560" s="964">
        <v>0</v>
      </c>
      <c r="T3560" s="966">
        <v>0</v>
      </c>
      <c r="U3560" s="949">
        <v>0</v>
      </c>
      <c r="V3560" s="967">
        <v>0</v>
      </c>
      <c r="W3560" s="968">
        <v>0</v>
      </c>
      <c r="X3560" s="977">
        <v>0</v>
      </c>
      <c r="Y3560" s="970">
        <f t="shared" si="140"/>
        <v>28.276999999999997</v>
      </c>
      <c r="Z3560" s="971">
        <v>0</v>
      </c>
      <c r="AA3560" s="950">
        <v>0</v>
      </c>
      <c r="AB3560" s="947">
        <v>341.1</v>
      </c>
      <c r="AC3560" s="947">
        <v>0</v>
      </c>
      <c r="AD3560" s="947">
        <v>0</v>
      </c>
      <c r="AE3560" s="947"/>
      <c r="AF3560" s="950">
        <v>345.4</v>
      </c>
      <c r="AG3560" s="950">
        <v>0</v>
      </c>
      <c r="AH3560" s="985"/>
      <c r="AI3560" s="985"/>
      <c r="AJ3560" s="975">
        <v>0</v>
      </c>
    </row>
    <row r="3561" spans="1:39" s="952" customFormat="1" x14ac:dyDescent="0.2">
      <c r="A3561" s="946">
        <v>40077</v>
      </c>
      <c r="B3561" s="964">
        <v>20.62</v>
      </c>
      <c r="C3561" s="981"/>
      <c r="D3561" s="947">
        <v>6.4420000000000002</v>
      </c>
      <c r="E3561" s="984"/>
      <c r="F3561" s="965">
        <f t="shared" ref="F3561:F3624" si="141">+B3561+D3561</f>
        <v>27.062000000000001</v>
      </c>
      <c r="G3561" s="986"/>
      <c r="H3561" s="986"/>
      <c r="I3561" s="986"/>
      <c r="J3561" s="986"/>
      <c r="K3561" s="986"/>
      <c r="L3561" s="986"/>
      <c r="M3561" s="986"/>
      <c r="N3561" s="986"/>
      <c r="O3561" s="986"/>
      <c r="P3561" s="986"/>
      <c r="Q3561" s="986"/>
      <c r="R3561" s="986"/>
      <c r="S3561" s="964">
        <v>0</v>
      </c>
      <c r="T3561" s="966">
        <v>0</v>
      </c>
      <c r="U3561" s="949">
        <v>0</v>
      </c>
      <c r="V3561" s="967">
        <v>0</v>
      </c>
      <c r="W3561" s="968">
        <v>0</v>
      </c>
      <c r="X3561" s="969">
        <v>0</v>
      </c>
      <c r="Y3561" s="970">
        <f t="shared" si="140"/>
        <v>27.062000000000001</v>
      </c>
      <c r="Z3561" s="971">
        <v>0</v>
      </c>
      <c r="AA3561" s="950">
        <v>0</v>
      </c>
      <c r="AB3561" s="947">
        <v>341.1</v>
      </c>
      <c r="AC3561" s="947">
        <v>0</v>
      </c>
      <c r="AD3561" s="947">
        <v>0</v>
      </c>
      <c r="AE3561" s="947"/>
      <c r="AF3561" s="947">
        <v>345.2</v>
      </c>
      <c r="AG3561" s="947">
        <v>0</v>
      </c>
      <c r="AH3561" s="984"/>
      <c r="AI3561" s="984"/>
      <c r="AJ3561" s="975">
        <v>0</v>
      </c>
    </row>
    <row r="3562" spans="1:39" s="952" customFormat="1" x14ac:dyDescent="0.2">
      <c r="A3562" s="946">
        <v>40078</v>
      </c>
      <c r="B3562" s="964">
        <v>20.09</v>
      </c>
      <c r="C3562" s="981"/>
      <c r="D3562" s="947">
        <v>6.51</v>
      </c>
      <c r="E3562" s="984"/>
      <c r="F3562" s="965">
        <f t="shared" si="141"/>
        <v>26.6</v>
      </c>
      <c r="G3562" s="986"/>
      <c r="H3562" s="986"/>
      <c r="I3562" s="986"/>
      <c r="J3562" s="986"/>
      <c r="K3562" s="986"/>
      <c r="L3562" s="986"/>
      <c r="M3562" s="986"/>
      <c r="N3562" s="986"/>
      <c r="O3562" s="986"/>
      <c r="P3562" s="986"/>
      <c r="Q3562" s="986"/>
      <c r="R3562" s="986"/>
      <c r="S3562" s="964">
        <v>0</v>
      </c>
      <c r="T3562" s="966">
        <v>0</v>
      </c>
      <c r="U3562" s="949">
        <v>0</v>
      </c>
      <c r="V3562" s="967">
        <v>0</v>
      </c>
      <c r="W3562" s="968">
        <v>0</v>
      </c>
      <c r="X3562" s="969">
        <v>0</v>
      </c>
      <c r="Y3562" s="970">
        <f t="shared" si="140"/>
        <v>26.6</v>
      </c>
      <c r="Z3562" s="971">
        <v>0</v>
      </c>
      <c r="AA3562" s="950">
        <v>0</v>
      </c>
      <c r="AB3562" s="947">
        <v>341.2</v>
      </c>
      <c r="AC3562" s="947">
        <v>0.53</v>
      </c>
      <c r="AD3562" s="947">
        <v>0</v>
      </c>
      <c r="AE3562" s="947"/>
      <c r="AF3562" s="947">
        <v>345.1</v>
      </c>
      <c r="AG3562" s="947">
        <v>0.9</v>
      </c>
      <c r="AH3562" s="984"/>
      <c r="AI3562" s="984"/>
      <c r="AJ3562" s="975">
        <v>0</v>
      </c>
    </row>
    <row r="3563" spans="1:39" s="952" customFormat="1" x14ac:dyDescent="0.2">
      <c r="A3563" s="946">
        <v>40079</v>
      </c>
      <c r="B3563" s="964">
        <v>20.41</v>
      </c>
      <c r="C3563" s="981"/>
      <c r="D3563" s="947">
        <v>9.11</v>
      </c>
      <c r="E3563" s="984"/>
      <c r="F3563" s="965">
        <f t="shared" si="141"/>
        <v>29.52</v>
      </c>
      <c r="G3563" s="986"/>
      <c r="H3563" s="986"/>
      <c r="I3563" s="986"/>
      <c r="J3563" s="986"/>
      <c r="K3563" s="986"/>
      <c r="L3563" s="986"/>
      <c r="M3563" s="986"/>
      <c r="N3563" s="986"/>
      <c r="O3563" s="986"/>
      <c r="P3563" s="986"/>
      <c r="Q3563" s="986"/>
      <c r="R3563" s="986"/>
      <c r="S3563" s="964">
        <v>0</v>
      </c>
      <c r="T3563" s="966">
        <v>0</v>
      </c>
      <c r="U3563" s="949">
        <v>0</v>
      </c>
      <c r="V3563" s="967">
        <v>0</v>
      </c>
      <c r="W3563" s="968">
        <v>0</v>
      </c>
      <c r="X3563" s="969">
        <v>0</v>
      </c>
      <c r="Y3563" s="970">
        <f t="shared" si="140"/>
        <v>29.52</v>
      </c>
      <c r="Z3563" s="971">
        <v>0</v>
      </c>
      <c r="AA3563" s="950">
        <v>0</v>
      </c>
      <c r="AB3563" s="950">
        <v>341.2</v>
      </c>
      <c r="AC3563" s="950">
        <v>0</v>
      </c>
      <c r="AD3563" s="950">
        <v>0</v>
      </c>
      <c r="AE3563" s="950"/>
      <c r="AF3563" s="947">
        <v>345</v>
      </c>
      <c r="AG3563" s="947">
        <v>0</v>
      </c>
      <c r="AH3563" s="984"/>
      <c r="AI3563" s="984"/>
      <c r="AJ3563" s="975">
        <v>0</v>
      </c>
    </row>
    <row r="3564" spans="1:39" s="952" customFormat="1" x14ac:dyDescent="0.2">
      <c r="A3564" s="946">
        <v>40080</v>
      </c>
      <c r="B3564" s="968">
        <v>20.54</v>
      </c>
      <c r="C3564" s="983"/>
      <c r="D3564" s="950">
        <v>6.3209999999999997</v>
      </c>
      <c r="E3564" s="985"/>
      <c r="F3564" s="978">
        <f t="shared" si="141"/>
        <v>26.860999999999997</v>
      </c>
      <c r="G3564" s="987"/>
      <c r="H3564" s="987"/>
      <c r="I3564" s="987"/>
      <c r="J3564" s="987"/>
      <c r="K3564" s="987"/>
      <c r="L3564" s="987"/>
      <c r="M3564" s="987"/>
      <c r="N3564" s="987"/>
      <c r="O3564" s="987"/>
      <c r="P3564" s="987"/>
      <c r="Q3564" s="987"/>
      <c r="R3564" s="987"/>
      <c r="S3564" s="968">
        <v>0</v>
      </c>
      <c r="T3564" s="979">
        <v>0</v>
      </c>
      <c r="U3564" s="959">
        <v>0</v>
      </c>
      <c r="V3564" s="969">
        <v>0</v>
      </c>
      <c r="W3564" s="968">
        <v>0</v>
      </c>
      <c r="X3564" s="969">
        <v>0</v>
      </c>
      <c r="Y3564" s="970">
        <f t="shared" si="140"/>
        <v>26.860999999999997</v>
      </c>
      <c r="Z3564" s="971">
        <v>0</v>
      </c>
      <c r="AA3564" s="950">
        <v>0</v>
      </c>
      <c r="AB3564" s="950">
        <v>341.2</v>
      </c>
      <c r="AC3564" s="950">
        <v>0</v>
      </c>
      <c r="AD3564" s="950">
        <v>0</v>
      </c>
      <c r="AE3564" s="950"/>
      <c r="AF3564" s="950">
        <v>344.7</v>
      </c>
      <c r="AG3564" s="950">
        <v>0</v>
      </c>
      <c r="AH3564" s="985"/>
      <c r="AI3564" s="985"/>
      <c r="AJ3564" s="975">
        <v>0</v>
      </c>
      <c r="AL3564" s="955"/>
      <c r="AM3564" s="955"/>
    </row>
    <row r="3565" spans="1:39" s="952" customFormat="1" x14ac:dyDescent="0.2">
      <c r="A3565" s="946">
        <v>40081</v>
      </c>
      <c r="B3565" s="968">
        <v>19.52</v>
      </c>
      <c r="C3565" s="983"/>
      <c r="D3565" s="950">
        <v>8.0760000000000005</v>
      </c>
      <c r="E3565" s="985"/>
      <c r="F3565" s="978">
        <f t="shared" si="141"/>
        <v>27.596</v>
      </c>
      <c r="G3565" s="987"/>
      <c r="H3565" s="987"/>
      <c r="I3565" s="987"/>
      <c r="J3565" s="987"/>
      <c r="K3565" s="987"/>
      <c r="L3565" s="987"/>
      <c r="M3565" s="987"/>
      <c r="N3565" s="987"/>
      <c r="O3565" s="987"/>
      <c r="P3565" s="987"/>
      <c r="Q3565" s="987"/>
      <c r="R3565" s="987"/>
      <c r="S3565" s="968">
        <v>0</v>
      </c>
      <c r="T3565" s="979">
        <v>0</v>
      </c>
      <c r="U3565" s="959">
        <v>0</v>
      </c>
      <c r="V3565" s="969">
        <v>0</v>
      </c>
      <c r="W3565" s="968">
        <v>0</v>
      </c>
      <c r="X3565" s="969">
        <v>0</v>
      </c>
      <c r="Y3565" s="970">
        <f t="shared" si="140"/>
        <v>27.596</v>
      </c>
      <c r="Z3565" s="971">
        <v>0</v>
      </c>
      <c r="AA3565" s="950">
        <v>0</v>
      </c>
      <c r="AB3565" s="950">
        <v>341.2</v>
      </c>
      <c r="AC3565" s="950">
        <v>0.74</v>
      </c>
      <c r="AD3565" s="950">
        <v>0</v>
      </c>
      <c r="AE3565" s="950"/>
      <c r="AF3565" s="947">
        <v>344.5</v>
      </c>
      <c r="AG3565" s="947">
        <v>0.25</v>
      </c>
      <c r="AH3565" s="984"/>
      <c r="AI3565" s="984"/>
      <c r="AJ3565" s="975">
        <v>0</v>
      </c>
    </row>
    <row r="3566" spans="1:39" s="952" customFormat="1" x14ac:dyDescent="0.2">
      <c r="A3566" s="946">
        <v>40082</v>
      </c>
      <c r="B3566" s="968">
        <v>17.88</v>
      </c>
      <c r="C3566" s="983"/>
      <c r="D3566" s="950">
        <v>6.0529999999999999</v>
      </c>
      <c r="E3566" s="985"/>
      <c r="F3566" s="978">
        <f t="shared" si="141"/>
        <v>23.933</v>
      </c>
      <c r="G3566" s="987"/>
      <c r="H3566" s="987"/>
      <c r="I3566" s="987"/>
      <c r="J3566" s="987"/>
      <c r="K3566" s="987"/>
      <c r="L3566" s="987"/>
      <c r="M3566" s="987"/>
      <c r="N3566" s="987"/>
      <c r="O3566" s="987"/>
      <c r="P3566" s="987"/>
      <c r="Q3566" s="987"/>
      <c r="R3566" s="987"/>
      <c r="S3566" s="968">
        <v>0</v>
      </c>
      <c r="T3566" s="979">
        <v>0</v>
      </c>
      <c r="U3566" s="959">
        <v>0</v>
      </c>
      <c r="V3566" s="969">
        <v>0</v>
      </c>
      <c r="W3566" s="968">
        <v>0</v>
      </c>
      <c r="X3566" s="969">
        <v>0</v>
      </c>
      <c r="Y3566" s="970">
        <f t="shared" si="140"/>
        <v>23.933</v>
      </c>
      <c r="Z3566" s="971">
        <v>0</v>
      </c>
      <c r="AA3566" s="950">
        <v>0</v>
      </c>
      <c r="AB3566" s="950">
        <v>341.2</v>
      </c>
      <c r="AC3566" s="950">
        <v>0</v>
      </c>
      <c r="AD3566" s="950">
        <v>0</v>
      </c>
      <c r="AE3566" s="950"/>
      <c r="AF3566" s="947">
        <v>344.3</v>
      </c>
      <c r="AG3566" s="947">
        <v>0.4</v>
      </c>
      <c r="AH3566" s="984"/>
      <c r="AI3566" s="984"/>
      <c r="AJ3566" s="975">
        <v>0</v>
      </c>
    </row>
    <row r="3567" spans="1:39" s="952" customFormat="1" x14ac:dyDescent="0.2">
      <c r="A3567" s="946">
        <v>40083</v>
      </c>
      <c r="B3567" s="968">
        <v>19.420000000000002</v>
      </c>
      <c r="C3567" s="983"/>
      <c r="D3567" s="950">
        <v>6.4249999999999998</v>
      </c>
      <c r="E3567" s="985"/>
      <c r="F3567" s="978">
        <f t="shared" si="141"/>
        <v>25.845000000000002</v>
      </c>
      <c r="G3567" s="987"/>
      <c r="H3567" s="987"/>
      <c r="I3567" s="987"/>
      <c r="J3567" s="987"/>
      <c r="K3567" s="987"/>
      <c r="L3567" s="987"/>
      <c r="M3567" s="987"/>
      <c r="N3567" s="987"/>
      <c r="O3567" s="987"/>
      <c r="P3567" s="987"/>
      <c r="Q3567" s="987"/>
      <c r="R3567" s="987"/>
      <c r="S3567" s="968">
        <v>0</v>
      </c>
      <c r="T3567" s="979">
        <v>0</v>
      </c>
      <c r="U3567" s="959">
        <v>0</v>
      </c>
      <c r="V3567" s="969">
        <v>0</v>
      </c>
      <c r="W3567" s="968">
        <v>0</v>
      </c>
      <c r="X3567" s="969">
        <v>0</v>
      </c>
      <c r="Y3567" s="970">
        <f t="shared" si="140"/>
        <v>25.845000000000002</v>
      </c>
      <c r="Z3567" s="971">
        <v>0</v>
      </c>
      <c r="AA3567" s="950">
        <v>0</v>
      </c>
      <c r="AB3567" s="950">
        <v>341.2</v>
      </c>
      <c r="AC3567" s="950">
        <v>0</v>
      </c>
      <c r="AD3567" s="950">
        <v>0</v>
      </c>
      <c r="AE3567" s="950"/>
      <c r="AF3567" s="947">
        <v>344.1</v>
      </c>
      <c r="AG3567" s="947">
        <v>0</v>
      </c>
      <c r="AH3567" s="984"/>
      <c r="AI3567" s="984"/>
      <c r="AJ3567" s="975">
        <v>0</v>
      </c>
    </row>
    <row r="3568" spans="1:39" s="952" customFormat="1" x14ac:dyDescent="0.2">
      <c r="A3568" s="946">
        <v>40084</v>
      </c>
      <c r="B3568" s="968">
        <v>18.899999999999999</v>
      </c>
      <c r="C3568" s="983"/>
      <c r="D3568" s="950">
        <v>6.2759999999999998</v>
      </c>
      <c r="E3568" s="985"/>
      <c r="F3568" s="978">
        <f t="shared" si="141"/>
        <v>25.175999999999998</v>
      </c>
      <c r="G3568" s="987"/>
      <c r="H3568" s="987"/>
      <c r="I3568" s="987"/>
      <c r="J3568" s="987"/>
      <c r="K3568" s="987"/>
      <c r="L3568" s="987"/>
      <c r="M3568" s="987"/>
      <c r="N3568" s="987"/>
      <c r="O3568" s="987"/>
      <c r="P3568" s="987"/>
      <c r="Q3568" s="987"/>
      <c r="R3568" s="987"/>
      <c r="S3568" s="968">
        <v>0</v>
      </c>
      <c r="T3568" s="979">
        <v>0</v>
      </c>
      <c r="U3568" s="959">
        <v>0</v>
      </c>
      <c r="V3568" s="969">
        <v>0</v>
      </c>
      <c r="W3568" s="968">
        <v>0</v>
      </c>
      <c r="X3568" s="969">
        <v>0</v>
      </c>
      <c r="Y3568" s="970">
        <f t="shared" si="140"/>
        <v>25.175999999999998</v>
      </c>
      <c r="Z3568" s="971">
        <v>0</v>
      </c>
      <c r="AA3568" s="950">
        <v>0</v>
      </c>
      <c r="AB3568" s="950">
        <v>341.2</v>
      </c>
      <c r="AC3568" s="950">
        <v>0.18</v>
      </c>
      <c r="AD3568" s="950">
        <v>0</v>
      </c>
      <c r="AE3568" s="950"/>
      <c r="AF3568" s="947">
        <v>344</v>
      </c>
      <c r="AG3568" s="947">
        <v>0.44</v>
      </c>
      <c r="AH3568" s="984"/>
      <c r="AI3568" s="984"/>
      <c r="AJ3568" s="975">
        <v>0</v>
      </c>
    </row>
    <row r="3569" spans="1:272" s="952" customFormat="1" x14ac:dyDescent="0.2">
      <c r="A3569" s="946">
        <v>40085</v>
      </c>
      <c r="B3569" s="964">
        <v>19.3</v>
      </c>
      <c r="C3569" s="981"/>
      <c r="D3569" s="947">
        <v>6.133</v>
      </c>
      <c r="E3569" s="984"/>
      <c r="F3569" s="965">
        <f t="shared" si="141"/>
        <v>25.433</v>
      </c>
      <c r="G3569" s="986"/>
      <c r="H3569" s="986"/>
      <c r="I3569" s="986"/>
      <c r="J3569" s="986"/>
      <c r="K3569" s="986"/>
      <c r="L3569" s="986"/>
      <c r="M3569" s="986"/>
      <c r="N3569" s="986"/>
      <c r="O3569" s="986"/>
      <c r="P3569" s="986"/>
      <c r="Q3569" s="986"/>
      <c r="R3569" s="986"/>
      <c r="S3569" s="964">
        <v>0</v>
      </c>
      <c r="T3569" s="966">
        <v>0</v>
      </c>
      <c r="U3569" s="949">
        <v>0</v>
      </c>
      <c r="V3569" s="967">
        <v>0</v>
      </c>
      <c r="W3569" s="968">
        <v>0</v>
      </c>
      <c r="X3569" s="969">
        <v>0</v>
      </c>
      <c r="Y3569" s="970">
        <f t="shared" si="140"/>
        <v>25.433</v>
      </c>
      <c r="Z3569" s="971">
        <v>0</v>
      </c>
      <c r="AA3569" s="950">
        <v>0</v>
      </c>
      <c r="AB3569" s="947">
        <v>341.2</v>
      </c>
      <c r="AC3569" s="947">
        <v>0</v>
      </c>
      <c r="AD3569" s="947">
        <v>0</v>
      </c>
      <c r="AE3569" s="947"/>
      <c r="AF3569" s="947">
        <v>343.9</v>
      </c>
      <c r="AG3569" s="947">
        <v>0</v>
      </c>
      <c r="AH3569" s="984"/>
      <c r="AI3569" s="984"/>
      <c r="AJ3569" s="975">
        <v>0</v>
      </c>
    </row>
    <row r="3570" spans="1:272" s="952" customFormat="1" x14ac:dyDescent="0.2">
      <c r="A3570" s="946">
        <v>40086</v>
      </c>
      <c r="B3570" s="964">
        <v>18.920000000000002</v>
      </c>
      <c r="C3570" s="981"/>
      <c r="D3570" s="947">
        <v>6.2210000000000001</v>
      </c>
      <c r="E3570" s="984"/>
      <c r="F3570" s="965">
        <f t="shared" si="141"/>
        <v>25.141000000000002</v>
      </c>
      <c r="G3570" s="986"/>
      <c r="H3570" s="986"/>
      <c r="I3570" s="986"/>
      <c r="J3570" s="986"/>
      <c r="K3570" s="986"/>
      <c r="L3570" s="986"/>
      <c r="M3570" s="986"/>
      <c r="N3570" s="986"/>
      <c r="O3570" s="986"/>
      <c r="P3570" s="986"/>
      <c r="Q3570" s="986"/>
      <c r="R3570" s="986"/>
      <c r="S3570" s="964">
        <v>0</v>
      </c>
      <c r="T3570" s="966">
        <v>0</v>
      </c>
      <c r="U3570" s="949">
        <v>0</v>
      </c>
      <c r="V3570" s="967">
        <v>0</v>
      </c>
      <c r="W3570" s="968">
        <v>0</v>
      </c>
      <c r="X3570" s="969">
        <v>0</v>
      </c>
      <c r="Y3570" s="970">
        <f t="shared" si="140"/>
        <v>25.141000000000002</v>
      </c>
      <c r="Z3570" s="971">
        <v>0</v>
      </c>
      <c r="AA3570" s="950">
        <v>0</v>
      </c>
      <c r="AB3570" s="947">
        <v>341.1</v>
      </c>
      <c r="AC3570" s="947">
        <v>0</v>
      </c>
      <c r="AD3570" s="947">
        <v>0</v>
      </c>
      <c r="AE3570" s="947"/>
      <c r="AF3570" s="947">
        <v>343.8</v>
      </c>
      <c r="AG3570" s="947">
        <v>0</v>
      </c>
      <c r="AH3570" s="984"/>
      <c r="AI3570" s="984"/>
      <c r="AJ3570" s="975">
        <v>0</v>
      </c>
    </row>
    <row r="3571" spans="1:272" s="952" customFormat="1" x14ac:dyDescent="0.2">
      <c r="A3571" s="946">
        <v>40087</v>
      </c>
      <c r="B3571" s="964">
        <v>19.03</v>
      </c>
      <c r="C3571" s="981"/>
      <c r="D3571" s="947">
        <v>6.0490000000000004</v>
      </c>
      <c r="E3571" s="984"/>
      <c r="F3571" s="965">
        <f t="shared" si="141"/>
        <v>25.079000000000001</v>
      </c>
      <c r="G3571" s="986"/>
      <c r="H3571" s="986"/>
      <c r="I3571" s="986"/>
      <c r="J3571" s="986"/>
      <c r="K3571" s="986"/>
      <c r="L3571" s="986"/>
      <c r="M3571" s="986"/>
      <c r="N3571" s="986"/>
      <c r="O3571" s="986"/>
      <c r="P3571" s="986"/>
      <c r="Q3571" s="986"/>
      <c r="R3571" s="986"/>
      <c r="S3571" s="964">
        <v>0</v>
      </c>
      <c r="T3571" s="966">
        <v>0</v>
      </c>
      <c r="U3571" s="949">
        <v>0</v>
      </c>
      <c r="V3571" s="967">
        <v>0</v>
      </c>
      <c r="W3571" s="968">
        <v>0</v>
      </c>
      <c r="X3571" s="969">
        <v>0</v>
      </c>
      <c r="Y3571" s="970">
        <f t="shared" si="140"/>
        <v>25.079000000000001</v>
      </c>
      <c r="Z3571" s="968">
        <v>0</v>
      </c>
      <c r="AA3571" s="950">
        <v>0</v>
      </c>
      <c r="AB3571" s="947">
        <v>341.1</v>
      </c>
      <c r="AC3571" s="947">
        <v>0</v>
      </c>
      <c r="AD3571" s="947">
        <v>0</v>
      </c>
      <c r="AE3571" s="947"/>
      <c r="AF3571" s="950">
        <v>343.5</v>
      </c>
      <c r="AG3571" s="950">
        <v>0</v>
      </c>
      <c r="AH3571" s="985"/>
      <c r="AI3571" s="985"/>
      <c r="AJ3571" s="972">
        <v>40.81</v>
      </c>
    </row>
    <row r="3572" spans="1:272" s="952" customFormat="1" x14ac:dyDescent="0.2">
      <c r="A3572" s="946">
        <v>40088</v>
      </c>
      <c r="B3572" s="964">
        <v>19.68</v>
      </c>
      <c r="C3572" s="981"/>
      <c r="D3572" s="947">
        <v>5.7370000000000001</v>
      </c>
      <c r="E3572" s="984"/>
      <c r="F3572" s="965">
        <f t="shared" si="141"/>
        <v>25.417000000000002</v>
      </c>
      <c r="G3572" s="986"/>
      <c r="H3572" s="986"/>
      <c r="I3572" s="986"/>
      <c r="J3572" s="986"/>
      <c r="K3572" s="986"/>
      <c r="L3572" s="986"/>
      <c r="M3572" s="986"/>
      <c r="N3572" s="986"/>
      <c r="O3572" s="986"/>
      <c r="P3572" s="986"/>
      <c r="Q3572" s="986"/>
      <c r="R3572" s="986"/>
      <c r="S3572" s="964">
        <v>0</v>
      </c>
      <c r="T3572" s="966">
        <v>0</v>
      </c>
      <c r="U3572" s="949">
        <v>0</v>
      </c>
      <c r="V3572" s="967">
        <v>0</v>
      </c>
      <c r="W3572" s="968">
        <v>0</v>
      </c>
      <c r="X3572" s="969">
        <v>0</v>
      </c>
      <c r="Y3572" s="970">
        <f t="shared" si="140"/>
        <v>25.417000000000002</v>
      </c>
      <c r="Z3572" s="968">
        <v>0</v>
      </c>
      <c r="AA3572" s="950">
        <v>0</v>
      </c>
      <c r="AB3572" s="947">
        <v>341.1</v>
      </c>
      <c r="AC3572" s="947">
        <v>0</v>
      </c>
      <c r="AD3572" s="947">
        <v>0</v>
      </c>
      <c r="AE3572" s="947"/>
      <c r="AF3572" s="950">
        <v>343.2</v>
      </c>
      <c r="AG3572" s="950">
        <v>0</v>
      </c>
      <c r="AH3572" s="985"/>
      <c r="AI3572" s="985"/>
      <c r="AJ3572" s="972">
        <v>51.66</v>
      </c>
    </row>
    <row r="3573" spans="1:272" s="952" customFormat="1" x14ac:dyDescent="0.2">
      <c r="A3573" s="946">
        <v>40089</v>
      </c>
      <c r="B3573" s="973">
        <v>19.91</v>
      </c>
      <c r="C3573" s="982"/>
      <c r="D3573" s="947">
        <v>5.98</v>
      </c>
      <c r="E3573" s="984"/>
      <c r="F3573" s="965">
        <f t="shared" si="141"/>
        <v>25.89</v>
      </c>
      <c r="G3573" s="986"/>
      <c r="H3573" s="986"/>
      <c r="I3573" s="986"/>
      <c r="J3573" s="986"/>
      <c r="K3573" s="986"/>
      <c r="L3573" s="986"/>
      <c r="M3573" s="986"/>
      <c r="N3573" s="986"/>
      <c r="O3573" s="986"/>
      <c r="P3573" s="986"/>
      <c r="Q3573" s="986"/>
      <c r="R3573" s="986"/>
      <c r="S3573" s="964">
        <v>0</v>
      </c>
      <c r="T3573" s="966">
        <v>0</v>
      </c>
      <c r="U3573" s="949">
        <v>0</v>
      </c>
      <c r="V3573" s="967">
        <v>0</v>
      </c>
      <c r="W3573" s="968">
        <v>0</v>
      </c>
      <c r="X3573" s="969">
        <v>0</v>
      </c>
      <c r="Y3573" s="970">
        <f t="shared" si="140"/>
        <v>25.89</v>
      </c>
      <c r="Z3573" s="968">
        <v>0</v>
      </c>
      <c r="AA3573" s="950">
        <v>0</v>
      </c>
      <c r="AB3573" s="947">
        <v>341.1</v>
      </c>
      <c r="AC3573" s="947">
        <v>0</v>
      </c>
      <c r="AD3573" s="947">
        <v>0</v>
      </c>
      <c r="AE3573" s="947"/>
      <c r="AF3573" s="950">
        <v>343</v>
      </c>
      <c r="AG3573" s="950">
        <v>0</v>
      </c>
      <c r="AH3573" s="985"/>
      <c r="AI3573" s="985"/>
      <c r="AJ3573" s="972">
        <v>28.87</v>
      </c>
    </row>
    <row r="3574" spans="1:272" s="952" customFormat="1" x14ac:dyDescent="0.2">
      <c r="A3574" s="946">
        <v>40090</v>
      </c>
      <c r="B3574" s="964">
        <v>19.75</v>
      </c>
      <c r="C3574" s="981"/>
      <c r="D3574" s="947">
        <v>5.8140000000000001</v>
      </c>
      <c r="E3574" s="984"/>
      <c r="F3574" s="965">
        <f t="shared" si="141"/>
        <v>25.564</v>
      </c>
      <c r="G3574" s="986"/>
      <c r="H3574" s="986"/>
      <c r="I3574" s="986"/>
      <c r="J3574" s="986"/>
      <c r="K3574" s="986"/>
      <c r="L3574" s="986"/>
      <c r="M3574" s="986"/>
      <c r="N3574" s="986"/>
      <c r="O3574" s="986"/>
      <c r="P3574" s="986"/>
      <c r="Q3574" s="986"/>
      <c r="R3574" s="986"/>
      <c r="S3574" s="964">
        <v>0</v>
      </c>
      <c r="T3574" s="966">
        <v>0</v>
      </c>
      <c r="U3574" s="949">
        <v>0</v>
      </c>
      <c r="V3574" s="967">
        <v>0</v>
      </c>
      <c r="W3574" s="968">
        <v>0</v>
      </c>
      <c r="X3574" s="969">
        <v>0</v>
      </c>
      <c r="Y3574" s="970">
        <f t="shared" si="140"/>
        <v>25.564</v>
      </c>
      <c r="Z3574" s="968">
        <v>0</v>
      </c>
      <c r="AA3574" s="950">
        <v>0</v>
      </c>
      <c r="AB3574" s="950">
        <v>341.1</v>
      </c>
      <c r="AC3574" s="950">
        <v>0</v>
      </c>
      <c r="AD3574" s="950">
        <v>0</v>
      </c>
      <c r="AE3574" s="950"/>
      <c r="AF3574" s="950">
        <v>342.8</v>
      </c>
      <c r="AG3574" s="950">
        <v>0.1</v>
      </c>
      <c r="AH3574" s="985"/>
      <c r="AI3574" s="985"/>
      <c r="AJ3574" s="972">
        <v>26.56</v>
      </c>
      <c r="JI3574" s="954"/>
    </row>
    <row r="3575" spans="1:272" s="952" customFormat="1" x14ac:dyDescent="0.2">
      <c r="A3575" s="946">
        <v>40091</v>
      </c>
      <c r="B3575" s="964">
        <v>19.25</v>
      </c>
      <c r="C3575" s="981"/>
      <c r="D3575" s="947">
        <v>5.82</v>
      </c>
      <c r="E3575" s="984"/>
      <c r="F3575" s="965">
        <f t="shared" si="141"/>
        <v>25.07</v>
      </c>
      <c r="G3575" s="986"/>
      <c r="H3575" s="986"/>
      <c r="I3575" s="986"/>
      <c r="J3575" s="986"/>
      <c r="K3575" s="986"/>
      <c r="L3575" s="986"/>
      <c r="M3575" s="986"/>
      <c r="N3575" s="986"/>
      <c r="O3575" s="986"/>
      <c r="P3575" s="986"/>
      <c r="Q3575" s="986"/>
      <c r="R3575" s="986"/>
      <c r="S3575" s="964">
        <v>0</v>
      </c>
      <c r="T3575" s="966">
        <v>0</v>
      </c>
      <c r="U3575" s="949">
        <v>0</v>
      </c>
      <c r="V3575" s="967">
        <v>0</v>
      </c>
      <c r="W3575" s="968">
        <v>0</v>
      </c>
      <c r="X3575" s="969">
        <v>0</v>
      </c>
      <c r="Y3575" s="970">
        <f t="shared" si="140"/>
        <v>25.07</v>
      </c>
      <c r="Z3575" s="968">
        <v>0</v>
      </c>
      <c r="AA3575" s="950">
        <v>0</v>
      </c>
      <c r="AB3575" s="950">
        <v>341.1</v>
      </c>
      <c r="AC3575" s="950">
        <v>0</v>
      </c>
      <c r="AD3575" s="950">
        <v>0</v>
      </c>
      <c r="AE3575" s="950"/>
      <c r="AF3575" s="950">
        <v>342.7</v>
      </c>
      <c r="AG3575" s="950">
        <v>0</v>
      </c>
      <c r="AH3575" s="985"/>
      <c r="AI3575" s="985"/>
      <c r="AJ3575" s="972">
        <v>26.73</v>
      </c>
      <c r="AK3575" s="955"/>
      <c r="JF3575" s="954"/>
      <c r="JG3575" s="954"/>
      <c r="JH3575" s="954"/>
      <c r="JI3575" s="954"/>
      <c r="JJ3575" s="954"/>
      <c r="JK3575" s="954"/>
      <c r="JL3575" s="954"/>
    </row>
    <row r="3576" spans="1:272" s="952" customFormat="1" x14ac:dyDescent="0.2">
      <c r="A3576" s="946">
        <v>40092</v>
      </c>
      <c r="B3576" s="964">
        <v>17.96</v>
      </c>
      <c r="C3576" s="981"/>
      <c r="D3576" s="947">
        <v>5.7619999999999996</v>
      </c>
      <c r="E3576" s="984"/>
      <c r="F3576" s="965">
        <f t="shared" si="141"/>
        <v>23.722000000000001</v>
      </c>
      <c r="G3576" s="986"/>
      <c r="H3576" s="986"/>
      <c r="I3576" s="986"/>
      <c r="J3576" s="986"/>
      <c r="K3576" s="986"/>
      <c r="L3576" s="986"/>
      <c r="M3576" s="986"/>
      <c r="N3576" s="986"/>
      <c r="O3576" s="986"/>
      <c r="P3576" s="986"/>
      <c r="Q3576" s="986"/>
      <c r="R3576" s="986"/>
      <c r="S3576" s="964">
        <v>0</v>
      </c>
      <c r="T3576" s="966">
        <v>0</v>
      </c>
      <c r="U3576" s="949">
        <v>0</v>
      </c>
      <c r="V3576" s="967">
        <v>0</v>
      </c>
      <c r="W3576" s="968">
        <v>0</v>
      </c>
      <c r="X3576" s="969">
        <v>0</v>
      </c>
      <c r="Y3576" s="970">
        <f t="shared" si="140"/>
        <v>23.722000000000001</v>
      </c>
      <c r="Z3576" s="968">
        <v>0</v>
      </c>
      <c r="AA3576" s="950">
        <v>0</v>
      </c>
      <c r="AB3576" s="950">
        <v>341</v>
      </c>
      <c r="AC3576" s="950">
        <v>0.08</v>
      </c>
      <c r="AD3576" s="950">
        <v>15</v>
      </c>
      <c r="AE3576" s="950"/>
      <c r="AF3576" s="950">
        <v>342.6</v>
      </c>
      <c r="AG3576" s="950">
        <v>0.1</v>
      </c>
      <c r="AH3576" s="985"/>
      <c r="AI3576" s="985"/>
      <c r="AJ3576" s="972">
        <v>21.36</v>
      </c>
      <c r="JF3576" s="954"/>
      <c r="JG3576" s="954"/>
      <c r="JH3576" s="954"/>
      <c r="JI3576" s="954"/>
      <c r="JJ3576" s="954"/>
      <c r="JK3576" s="954"/>
      <c r="JL3576" s="954"/>
    </row>
    <row r="3577" spans="1:272" s="952" customFormat="1" x14ac:dyDescent="0.2">
      <c r="A3577" s="946">
        <v>40093</v>
      </c>
      <c r="B3577" s="964">
        <v>19.78</v>
      </c>
      <c r="C3577" s="981"/>
      <c r="D3577" s="947">
        <v>7.5330000000000004</v>
      </c>
      <c r="E3577" s="984"/>
      <c r="F3577" s="965">
        <f t="shared" si="141"/>
        <v>27.313000000000002</v>
      </c>
      <c r="G3577" s="986"/>
      <c r="H3577" s="986"/>
      <c r="I3577" s="986"/>
      <c r="J3577" s="986"/>
      <c r="K3577" s="986"/>
      <c r="L3577" s="986"/>
      <c r="M3577" s="986"/>
      <c r="N3577" s="986"/>
      <c r="O3577" s="986"/>
      <c r="P3577" s="986"/>
      <c r="Q3577" s="986"/>
      <c r="R3577" s="986"/>
      <c r="S3577" s="964">
        <v>0</v>
      </c>
      <c r="T3577" s="966">
        <v>0</v>
      </c>
      <c r="U3577" s="949">
        <v>0</v>
      </c>
      <c r="V3577" s="967">
        <v>0</v>
      </c>
      <c r="W3577" s="968">
        <v>0</v>
      </c>
      <c r="X3577" s="969">
        <v>0</v>
      </c>
      <c r="Y3577" s="970">
        <f t="shared" si="140"/>
        <v>27.313000000000002</v>
      </c>
      <c r="Z3577" s="968">
        <v>0</v>
      </c>
      <c r="AA3577" s="950">
        <v>0</v>
      </c>
      <c r="AB3577" s="947">
        <v>340.9</v>
      </c>
      <c r="AC3577" s="947">
        <v>0</v>
      </c>
      <c r="AD3577" s="947">
        <v>21</v>
      </c>
      <c r="AE3577" s="947"/>
      <c r="AF3577" s="950">
        <v>342.6</v>
      </c>
      <c r="AG3577" s="950">
        <v>0</v>
      </c>
      <c r="AH3577" s="985"/>
      <c r="AI3577" s="985"/>
      <c r="AJ3577" s="972">
        <v>14.56</v>
      </c>
    </row>
    <row r="3578" spans="1:272" s="952" customFormat="1" x14ac:dyDescent="0.2">
      <c r="A3578" s="946">
        <v>40094</v>
      </c>
      <c r="B3578" s="968">
        <v>19.32</v>
      </c>
      <c r="C3578" s="983"/>
      <c r="D3578" s="947">
        <v>6.8029999999999999</v>
      </c>
      <c r="E3578" s="984"/>
      <c r="F3578" s="965">
        <f t="shared" si="141"/>
        <v>26.123000000000001</v>
      </c>
      <c r="G3578" s="986"/>
      <c r="H3578" s="986"/>
      <c r="I3578" s="986"/>
      <c r="J3578" s="986"/>
      <c r="K3578" s="986"/>
      <c r="L3578" s="986"/>
      <c r="M3578" s="986"/>
      <c r="N3578" s="986"/>
      <c r="O3578" s="986"/>
      <c r="P3578" s="986"/>
      <c r="Q3578" s="986"/>
      <c r="R3578" s="986"/>
      <c r="S3578" s="964">
        <v>0</v>
      </c>
      <c r="T3578" s="966">
        <v>0</v>
      </c>
      <c r="U3578" s="949">
        <v>0</v>
      </c>
      <c r="V3578" s="967">
        <v>0</v>
      </c>
      <c r="W3578" s="968">
        <v>0</v>
      </c>
      <c r="X3578" s="969">
        <v>0</v>
      </c>
      <c r="Y3578" s="970">
        <f t="shared" si="140"/>
        <v>26.123000000000001</v>
      </c>
      <c r="Z3578" s="968">
        <v>0</v>
      </c>
      <c r="AA3578" s="950">
        <v>0</v>
      </c>
      <c r="AB3578" s="950">
        <v>340.8</v>
      </c>
      <c r="AC3578" s="950">
        <v>0</v>
      </c>
      <c r="AD3578" s="950">
        <v>21</v>
      </c>
      <c r="AE3578" s="950"/>
      <c r="AF3578" s="950">
        <v>342.6</v>
      </c>
      <c r="AG3578" s="950">
        <v>0</v>
      </c>
      <c r="AH3578" s="985"/>
      <c r="AI3578" s="985"/>
      <c r="AJ3578" s="972">
        <v>0</v>
      </c>
      <c r="AK3578" s="974"/>
    </row>
    <row r="3579" spans="1:272" s="952" customFormat="1" x14ac:dyDescent="0.2">
      <c r="A3579" s="946">
        <v>40095</v>
      </c>
      <c r="B3579" s="964">
        <v>21.11</v>
      </c>
      <c r="C3579" s="981"/>
      <c r="D3579" s="947">
        <v>6.6970000000000001</v>
      </c>
      <c r="E3579" s="984"/>
      <c r="F3579" s="965">
        <f t="shared" si="141"/>
        <v>27.806999999999999</v>
      </c>
      <c r="G3579" s="986"/>
      <c r="H3579" s="986"/>
      <c r="I3579" s="986"/>
      <c r="J3579" s="986"/>
      <c r="K3579" s="986"/>
      <c r="L3579" s="986"/>
      <c r="M3579" s="986"/>
      <c r="N3579" s="986"/>
      <c r="O3579" s="986"/>
      <c r="P3579" s="986"/>
      <c r="Q3579" s="986"/>
      <c r="R3579" s="986"/>
      <c r="S3579" s="964">
        <v>0</v>
      </c>
      <c r="T3579" s="966">
        <v>0</v>
      </c>
      <c r="U3579" s="949">
        <v>0</v>
      </c>
      <c r="V3579" s="967">
        <v>0</v>
      </c>
      <c r="W3579" s="968">
        <v>0</v>
      </c>
      <c r="X3579" s="969">
        <v>0</v>
      </c>
      <c r="Y3579" s="970">
        <f t="shared" si="140"/>
        <v>27.806999999999999</v>
      </c>
      <c r="Z3579" s="968">
        <v>0</v>
      </c>
      <c r="AA3579" s="950">
        <v>0</v>
      </c>
      <c r="AB3579" s="950">
        <v>340.6</v>
      </c>
      <c r="AC3579" s="950">
        <v>0</v>
      </c>
      <c r="AD3579" s="950">
        <v>45</v>
      </c>
      <c r="AE3579" s="950"/>
      <c r="AF3579" s="947">
        <v>342.6</v>
      </c>
      <c r="AG3579" s="947">
        <v>0</v>
      </c>
      <c r="AH3579" s="984"/>
      <c r="AI3579" s="984"/>
      <c r="AJ3579" s="975">
        <v>0</v>
      </c>
    </row>
    <row r="3580" spans="1:272" s="952" customFormat="1" x14ac:dyDescent="0.2">
      <c r="A3580" s="946">
        <v>40096</v>
      </c>
      <c r="B3580" s="964">
        <v>19.309999999999999</v>
      </c>
      <c r="C3580" s="981"/>
      <c r="D3580" s="950">
        <v>6.8470000000000004</v>
      </c>
      <c r="E3580" s="985"/>
      <c r="F3580" s="965">
        <f t="shared" si="141"/>
        <v>26.157</v>
      </c>
      <c r="G3580" s="986"/>
      <c r="H3580" s="986"/>
      <c r="I3580" s="986"/>
      <c r="J3580" s="986"/>
      <c r="K3580" s="986"/>
      <c r="L3580" s="986"/>
      <c r="M3580" s="986"/>
      <c r="N3580" s="986"/>
      <c r="O3580" s="986"/>
      <c r="P3580" s="986"/>
      <c r="Q3580" s="986"/>
      <c r="R3580" s="986"/>
      <c r="S3580" s="964">
        <v>0</v>
      </c>
      <c r="T3580" s="966">
        <v>0</v>
      </c>
      <c r="U3580" s="949">
        <v>0</v>
      </c>
      <c r="V3580" s="967">
        <v>0</v>
      </c>
      <c r="W3580" s="968">
        <v>0</v>
      </c>
      <c r="X3580" s="969">
        <v>0</v>
      </c>
      <c r="Y3580" s="970">
        <f t="shared" si="140"/>
        <v>26.157</v>
      </c>
      <c r="Z3580" s="968">
        <v>0</v>
      </c>
      <c r="AA3580" s="950">
        <v>0</v>
      </c>
      <c r="AB3580" s="950">
        <v>340.4</v>
      </c>
      <c r="AC3580" s="950">
        <v>0</v>
      </c>
      <c r="AD3580" s="950">
        <v>30</v>
      </c>
      <c r="AE3580" s="950"/>
      <c r="AF3580" s="947">
        <v>342.6</v>
      </c>
      <c r="AG3580" s="947">
        <v>0</v>
      </c>
      <c r="AH3580" s="984"/>
      <c r="AI3580" s="984"/>
      <c r="AJ3580" s="975">
        <v>0</v>
      </c>
    </row>
    <row r="3581" spans="1:272" s="952" customFormat="1" x14ac:dyDescent="0.2">
      <c r="A3581" s="946">
        <v>40097</v>
      </c>
      <c r="B3581" s="964">
        <v>19.7</v>
      </c>
      <c r="C3581" s="981"/>
      <c r="D3581" s="947">
        <v>7.2009999999999996</v>
      </c>
      <c r="E3581" s="984"/>
      <c r="F3581" s="965">
        <f t="shared" si="141"/>
        <v>26.901</v>
      </c>
      <c r="G3581" s="986"/>
      <c r="H3581" s="986"/>
      <c r="I3581" s="986"/>
      <c r="J3581" s="986"/>
      <c r="K3581" s="986"/>
      <c r="L3581" s="986"/>
      <c r="M3581" s="986"/>
      <c r="N3581" s="986"/>
      <c r="O3581" s="986"/>
      <c r="P3581" s="986"/>
      <c r="Q3581" s="986"/>
      <c r="R3581" s="986"/>
      <c r="S3581" s="964">
        <v>0</v>
      </c>
      <c r="T3581" s="966">
        <v>0</v>
      </c>
      <c r="U3581" s="949">
        <v>0</v>
      </c>
      <c r="V3581" s="967">
        <v>0</v>
      </c>
      <c r="W3581" s="968">
        <v>0</v>
      </c>
      <c r="X3581" s="969">
        <v>0</v>
      </c>
      <c r="Y3581" s="970">
        <f t="shared" si="140"/>
        <v>26.901</v>
      </c>
      <c r="Z3581" s="968">
        <v>0</v>
      </c>
      <c r="AA3581" s="950">
        <v>0</v>
      </c>
      <c r="AB3581" s="950">
        <v>340.2</v>
      </c>
      <c r="AC3581" s="950">
        <v>0</v>
      </c>
      <c r="AD3581" s="950">
        <v>21</v>
      </c>
      <c r="AE3581" s="950"/>
      <c r="AF3581" s="947">
        <v>342.6</v>
      </c>
      <c r="AG3581" s="947">
        <v>0</v>
      </c>
      <c r="AH3581" s="984"/>
      <c r="AI3581" s="984"/>
      <c r="AJ3581" s="975">
        <v>0</v>
      </c>
    </row>
    <row r="3582" spans="1:272" s="952" customFormat="1" x14ac:dyDescent="0.2">
      <c r="A3582" s="946">
        <v>40098</v>
      </c>
      <c r="B3582" s="964">
        <v>19.170000000000002</v>
      </c>
      <c r="C3582" s="981"/>
      <c r="D3582" s="947">
        <v>5.7939999999999996</v>
      </c>
      <c r="E3582" s="984"/>
      <c r="F3582" s="965">
        <f t="shared" si="141"/>
        <v>24.964000000000002</v>
      </c>
      <c r="G3582" s="986"/>
      <c r="H3582" s="986"/>
      <c r="I3582" s="986"/>
      <c r="J3582" s="986"/>
      <c r="K3582" s="986"/>
      <c r="L3582" s="986"/>
      <c r="M3582" s="986"/>
      <c r="N3582" s="986"/>
      <c r="O3582" s="986"/>
      <c r="P3582" s="986"/>
      <c r="Q3582" s="986"/>
      <c r="R3582" s="986"/>
      <c r="S3582" s="964">
        <v>0</v>
      </c>
      <c r="T3582" s="966">
        <v>0</v>
      </c>
      <c r="U3582" s="949">
        <v>0</v>
      </c>
      <c r="V3582" s="967">
        <v>0</v>
      </c>
      <c r="W3582" s="968">
        <v>0</v>
      </c>
      <c r="X3582" s="969">
        <v>0</v>
      </c>
      <c r="Y3582" s="970">
        <f t="shared" si="140"/>
        <v>24.964000000000002</v>
      </c>
      <c r="Z3582" s="968">
        <v>0</v>
      </c>
      <c r="AA3582" s="950">
        <v>0</v>
      </c>
      <c r="AB3582" s="950">
        <v>340.1</v>
      </c>
      <c r="AC3582" s="950">
        <v>0.1</v>
      </c>
      <c r="AD3582" s="950">
        <v>21</v>
      </c>
      <c r="AE3582" s="950"/>
      <c r="AF3582" s="947">
        <v>342.6</v>
      </c>
      <c r="AG3582" s="947">
        <v>0.33</v>
      </c>
      <c r="AH3582" s="984"/>
      <c r="AI3582" s="984"/>
      <c r="AJ3582" s="975">
        <v>0</v>
      </c>
    </row>
    <row r="3583" spans="1:272" s="952" customFormat="1" x14ac:dyDescent="0.2">
      <c r="A3583" s="946">
        <v>40099</v>
      </c>
      <c r="B3583" s="964">
        <v>19.54</v>
      </c>
      <c r="C3583" s="981"/>
      <c r="D3583" s="947">
        <v>4.266</v>
      </c>
      <c r="E3583" s="984"/>
      <c r="F3583" s="965">
        <f t="shared" si="141"/>
        <v>23.805999999999997</v>
      </c>
      <c r="G3583" s="986"/>
      <c r="H3583" s="986"/>
      <c r="I3583" s="986"/>
      <c r="J3583" s="986"/>
      <c r="K3583" s="986"/>
      <c r="L3583" s="986"/>
      <c r="M3583" s="986"/>
      <c r="N3583" s="986"/>
      <c r="O3583" s="986"/>
      <c r="P3583" s="986"/>
      <c r="Q3583" s="986"/>
      <c r="R3583" s="986"/>
      <c r="S3583" s="964">
        <v>0</v>
      </c>
      <c r="T3583" s="966">
        <v>0</v>
      </c>
      <c r="U3583" s="949">
        <v>0</v>
      </c>
      <c r="V3583" s="967">
        <v>0</v>
      </c>
      <c r="W3583" s="968">
        <v>0</v>
      </c>
      <c r="X3583" s="969">
        <v>0</v>
      </c>
      <c r="Y3583" s="970">
        <f t="shared" si="140"/>
        <v>23.805999999999997</v>
      </c>
      <c r="Z3583" s="968">
        <v>0</v>
      </c>
      <c r="AA3583" s="950">
        <v>0</v>
      </c>
      <c r="AB3583" s="950">
        <v>340</v>
      </c>
      <c r="AC3583" s="950">
        <v>0</v>
      </c>
      <c r="AD3583" s="950">
        <v>21</v>
      </c>
      <c r="AE3583" s="950"/>
      <c r="AF3583" s="947">
        <v>342.6</v>
      </c>
      <c r="AG3583" s="947">
        <v>0</v>
      </c>
      <c r="AH3583" s="984"/>
      <c r="AI3583" s="984"/>
      <c r="AJ3583" s="975">
        <v>0</v>
      </c>
    </row>
    <row r="3584" spans="1:272" s="952" customFormat="1" x14ac:dyDescent="0.2">
      <c r="A3584" s="946">
        <v>40100</v>
      </c>
      <c r="B3584" s="964">
        <v>20.02</v>
      </c>
      <c r="C3584" s="981"/>
      <c r="D3584" s="947">
        <v>6.8819999999999997</v>
      </c>
      <c r="E3584" s="984"/>
      <c r="F3584" s="965">
        <f t="shared" si="141"/>
        <v>26.902000000000001</v>
      </c>
      <c r="G3584" s="986"/>
      <c r="H3584" s="986"/>
      <c r="I3584" s="986"/>
      <c r="J3584" s="986"/>
      <c r="K3584" s="986"/>
      <c r="L3584" s="986"/>
      <c r="M3584" s="986"/>
      <c r="N3584" s="986"/>
      <c r="O3584" s="986"/>
      <c r="P3584" s="986"/>
      <c r="Q3584" s="986"/>
      <c r="R3584" s="986"/>
      <c r="S3584" s="964">
        <v>0</v>
      </c>
      <c r="T3584" s="966">
        <v>0</v>
      </c>
      <c r="U3584" s="949">
        <v>0</v>
      </c>
      <c r="V3584" s="967">
        <v>0</v>
      </c>
      <c r="W3584" s="968">
        <v>0</v>
      </c>
      <c r="X3584" s="969">
        <v>0</v>
      </c>
      <c r="Y3584" s="970">
        <f t="shared" si="140"/>
        <v>26.902000000000001</v>
      </c>
      <c r="Z3584" s="968">
        <v>0</v>
      </c>
      <c r="AA3584" s="950">
        <v>0</v>
      </c>
      <c r="AB3584" s="950">
        <v>339.9</v>
      </c>
      <c r="AC3584" s="950">
        <v>0.17</v>
      </c>
      <c r="AD3584" s="950">
        <v>21</v>
      </c>
      <c r="AE3584" s="950"/>
      <c r="AF3584" s="947">
        <v>342.6</v>
      </c>
      <c r="AG3584" s="947">
        <v>0</v>
      </c>
      <c r="AH3584" s="984"/>
      <c r="AI3584" s="984"/>
      <c r="AJ3584" s="975">
        <v>0</v>
      </c>
    </row>
    <row r="3585" spans="1:39" s="952" customFormat="1" x14ac:dyDescent="0.2">
      <c r="A3585" s="946">
        <v>40101</v>
      </c>
      <c r="B3585" s="964">
        <v>17.7</v>
      </c>
      <c r="C3585" s="981"/>
      <c r="D3585" s="947">
        <v>6.1280000000000001</v>
      </c>
      <c r="E3585" s="984"/>
      <c r="F3585" s="965">
        <f t="shared" si="141"/>
        <v>23.827999999999999</v>
      </c>
      <c r="G3585" s="986"/>
      <c r="H3585" s="986"/>
      <c r="I3585" s="986"/>
      <c r="J3585" s="986"/>
      <c r="K3585" s="986"/>
      <c r="L3585" s="986"/>
      <c r="M3585" s="986"/>
      <c r="N3585" s="986"/>
      <c r="O3585" s="986"/>
      <c r="P3585" s="986"/>
      <c r="Q3585" s="986"/>
      <c r="R3585" s="986"/>
      <c r="S3585" s="964">
        <v>0</v>
      </c>
      <c r="T3585" s="966">
        <v>0</v>
      </c>
      <c r="U3585" s="949">
        <v>0</v>
      </c>
      <c r="V3585" s="967">
        <v>0</v>
      </c>
      <c r="W3585" s="968">
        <v>0</v>
      </c>
      <c r="X3585" s="969">
        <v>0</v>
      </c>
      <c r="Y3585" s="970">
        <f t="shared" si="140"/>
        <v>23.827999999999999</v>
      </c>
      <c r="Z3585" s="968">
        <v>0</v>
      </c>
      <c r="AA3585" s="950">
        <v>0</v>
      </c>
      <c r="AB3585" s="947">
        <v>339.7</v>
      </c>
      <c r="AC3585" s="947">
        <v>0.11</v>
      </c>
      <c r="AD3585" s="947">
        <v>21</v>
      </c>
      <c r="AE3585" s="947"/>
      <c r="AF3585" s="947">
        <v>342.6</v>
      </c>
      <c r="AG3585" s="947">
        <v>0.05</v>
      </c>
      <c r="AH3585" s="984"/>
      <c r="AI3585" s="984"/>
      <c r="AJ3585" s="975">
        <v>0</v>
      </c>
    </row>
    <row r="3586" spans="1:39" s="952" customFormat="1" x14ac:dyDescent="0.2">
      <c r="A3586" s="946">
        <v>40102</v>
      </c>
      <c r="B3586" s="964">
        <v>15.88</v>
      </c>
      <c r="C3586" s="981"/>
      <c r="D3586" s="947">
        <v>5.9020000000000001</v>
      </c>
      <c r="E3586" s="984"/>
      <c r="F3586" s="965">
        <f t="shared" si="141"/>
        <v>21.782</v>
      </c>
      <c r="G3586" s="986"/>
      <c r="H3586" s="986"/>
      <c r="I3586" s="986"/>
      <c r="J3586" s="986"/>
      <c r="K3586" s="986"/>
      <c r="L3586" s="986"/>
      <c r="M3586" s="986"/>
      <c r="N3586" s="986"/>
      <c r="O3586" s="986"/>
      <c r="P3586" s="986"/>
      <c r="Q3586" s="986"/>
      <c r="R3586" s="986"/>
      <c r="S3586" s="964">
        <v>0</v>
      </c>
      <c r="T3586" s="966">
        <v>0</v>
      </c>
      <c r="U3586" s="949">
        <v>0</v>
      </c>
      <c r="V3586" s="967">
        <v>0</v>
      </c>
      <c r="W3586" s="968">
        <v>0</v>
      </c>
      <c r="X3586" s="969">
        <v>0</v>
      </c>
      <c r="Y3586" s="970">
        <f t="shared" si="140"/>
        <v>21.782</v>
      </c>
      <c r="Z3586" s="968">
        <v>0</v>
      </c>
      <c r="AA3586" s="950">
        <v>0</v>
      </c>
      <c r="AB3586" s="947">
        <v>339.5</v>
      </c>
      <c r="AC3586" s="947">
        <v>0</v>
      </c>
      <c r="AD3586" s="947">
        <v>27.5</v>
      </c>
      <c r="AE3586" s="947"/>
      <c r="AF3586" s="950">
        <v>342.6</v>
      </c>
      <c r="AG3586" s="950">
        <v>0</v>
      </c>
      <c r="AH3586" s="985"/>
      <c r="AI3586" s="985"/>
      <c r="AJ3586" s="975">
        <v>0</v>
      </c>
    </row>
    <row r="3587" spans="1:39" s="952" customFormat="1" x14ac:dyDescent="0.2">
      <c r="A3587" s="946">
        <v>40103</v>
      </c>
      <c r="B3587" s="964">
        <v>16.09</v>
      </c>
      <c r="C3587" s="981"/>
      <c r="D3587" s="947">
        <v>6.077</v>
      </c>
      <c r="E3587" s="984"/>
      <c r="F3587" s="965">
        <f t="shared" si="141"/>
        <v>22.167000000000002</v>
      </c>
      <c r="G3587" s="986"/>
      <c r="H3587" s="986"/>
      <c r="I3587" s="986"/>
      <c r="J3587" s="986"/>
      <c r="K3587" s="986"/>
      <c r="L3587" s="986"/>
      <c r="M3587" s="986"/>
      <c r="N3587" s="986"/>
      <c r="O3587" s="986"/>
      <c r="P3587" s="986"/>
      <c r="Q3587" s="986"/>
      <c r="R3587" s="986"/>
      <c r="S3587" s="964">
        <v>0</v>
      </c>
      <c r="T3587" s="966">
        <v>0</v>
      </c>
      <c r="U3587" s="949">
        <v>0</v>
      </c>
      <c r="V3587" s="967">
        <v>0</v>
      </c>
      <c r="W3587" s="968">
        <v>0</v>
      </c>
      <c r="X3587" s="969">
        <v>0</v>
      </c>
      <c r="Y3587" s="970">
        <f t="shared" si="140"/>
        <v>22.167000000000002</v>
      </c>
      <c r="Z3587" s="968">
        <v>0</v>
      </c>
      <c r="AA3587" s="950">
        <v>0</v>
      </c>
      <c r="AB3587" s="947">
        <v>339.3</v>
      </c>
      <c r="AC3587" s="947">
        <v>0</v>
      </c>
      <c r="AD3587" s="947">
        <v>30</v>
      </c>
      <c r="AE3587" s="947"/>
      <c r="AF3587" s="947">
        <v>342.6</v>
      </c>
      <c r="AG3587" s="947">
        <v>0</v>
      </c>
      <c r="AH3587" s="984"/>
      <c r="AI3587" s="984"/>
      <c r="AJ3587" s="975">
        <v>0</v>
      </c>
    </row>
    <row r="3588" spans="1:39" s="952" customFormat="1" x14ac:dyDescent="0.2">
      <c r="A3588" s="946">
        <v>40104</v>
      </c>
      <c r="B3588" s="964">
        <v>17.13</v>
      </c>
      <c r="C3588" s="981"/>
      <c r="D3588" s="947">
        <v>5.8659999999999997</v>
      </c>
      <c r="E3588" s="984"/>
      <c r="F3588" s="965">
        <f t="shared" si="141"/>
        <v>22.995999999999999</v>
      </c>
      <c r="G3588" s="986"/>
      <c r="H3588" s="986"/>
      <c r="I3588" s="986"/>
      <c r="J3588" s="986"/>
      <c r="K3588" s="986"/>
      <c r="L3588" s="986"/>
      <c r="M3588" s="986"/>
      <c r="N3588" s="986"/>
      <c r="O3588" s="986"/>
      <c r="P3588" s="986"/>
      <c r="Q3588" s="986"/>
      <c r="R3588" s="986"/>
      <c r="S3588" s="964">
        <v>0</v>
      </c>
      <c r="T3588" s="966">
        <v>0</v>
      </c>
      <c r="U3588" s="949">
        <v>0</v>
      </c>
      <c r="V3588" s="967">
        <v>0</v>
      </c>
      <c r="W3588" s="968">
        <v>0</v>
      </c>
      <c r="X3588" s="969">
        <v>0</v>
      </c>
      <c r="Y3588" s="970">
        <f t="shared" si="140"/>
        <v>22.995999999999999</v>
      </c>
      <c r="Z3588" s="968">
        <v>0</v>
      </c>
      <c r="AA3588" s="950">
        <v>0</v>
      </c>
      <c r="AB3588" s="947">
        <v>339.2</v>
      </c>
      <c r="AC3588" s="947">
        <v>0</v>
      </c>
      <c r="AD3588" s="947">
        <v>9</v>
      </c>
      <c r="AE3588" s="947"/>
      <c r="AF3588" s="947">
        <v>342.6</v>
      </c>
      <c r="AG3588" s="947">
        <v>0</v>
      </c>
      <c r="AH3588" s="984"/>
      <c r="AI3588" s="984"/>
      <c r="AJ3588" s="975">
        <v>0</v>
      </c>
    </row>
    <row r="3589" spans="1:39" s="952" customFormat="1" x14ac:dyDescent="0.2">
      <c r="A3589" s="946">
        <v>40105</v>
      </c>
      <c r="B3589" s="964">
        <v>17.38</v>
      </c>
      <c r="C3589" s="981"/>
      <c r="D3589" s="947">
        <v>5.8339999999999996</v>
      </c>
      <c r="E3589" s="984"/>
      <c r="F3589" s="965">
        <f t="shared" si="141"/>
        <v>23.213999999999999</v>
      </c>
      <c r="G3589" s="986"/>
      <c r="H3589" s="986"/>
      <c r="I3589" s="986"/>
      <c r="J3589" s="986"/>
      <c r="K3589" s="986"/>
      <c r="L3589" s="986"/>
      <c r="M3589" s="986"/>
      <c r="N3589" s="986"/>
      <c r="O3589" s="986"/>
      <c r="P3589" s="986"/>
      <c r="Q3589" s="986"/>
      <c r="R3589" s="986"/>
      <c r="S3589" s="964">
        <v>0</v>
      </c>
      <c r="T3589" s="966">
        <v>0</v>
      </c>
      <c r="U3589" s="949">
        <v>0</v>
      </c>
      <c r="V3589" s="967">
        <v>0</v>
      </c>
      <c r="W3589" s="968">
        <v>0</v>
      </c>
      <c r="X3589" s="969">
        <v>0</v>
      </c>
      <c r="Y3589" s="970">
        <f t="shared" si="140"/>
        <v>23.213999999999999</v>
      </c>
      <c r="Z3589" s="968">
        <v>0</v>
      </c>
      <c r="AA3589" s="950">
        <v>0</v>
      </c>
      <c r="AB3589" s="947">
        <v>339</v>
      </c>
      <c r="AC3589" s="947">
        <v>0</v>
      </c>
      <c r="AD3589" s="947">
        <v>21</v>
      </c>
      <c r="AE3589" s="947"/>
      <c r="AF3589" s="950">
        <v>342.5</v>
      </c>
      <c r="AG3589" s="950">
        <v>0</v>
      </c>
      <c r="AH3589" s="985"/>
      <c r="AI3589" s="985"/>
      <c r="AJ3589" s="975">
        <v>0</v>
      </c>
    </row>
    <row r="3590" spans="1:39" s="952" customFormat="1" x14ac:dyDescent="0.2">
      <c r="A3590" s="946">
        <v>40106</v>
      </c>
      <c r="B3590" s="964">
        <v>18.510000000000002</v>
      </c>
      <c r="C3590" s="981"/>
      <c r="D3590" s="947">
        <v>5.8680000000000003</v>
      </c>
      <c r="E3590" s="984"/>
      <c r="F3590" s="965">
        <f t="shared" si="141"/>
        <v>24.378</v>
      </c>
      <c r="G3590" s="986"/>
      <c r="H3590" s="986"/>
      <c r="I3590" s="986"/>
      <c r="J3590" s="986"/>
      <c r="K3590" s="986"/>
      <c r="L3590" s="986"/>
      <c r="M3590" s="986"/>
      <c r="N3590" s="986"/>
      <c r="O3590" s="986"/>
      <c r="P3590" s="986"/>
      <c r="Q3590" s="986"/>
      <c r="R3590" s="986"/>
      <c r="S3590" s="964">
        <v>0</v>
      </c>
      <c r="T3590" s="966">
        <v>0</v>
      </c>
      <c r="U3590" s="949">
        <v>0</v>
      </c>
      <c r="V3590" s="967">
        <v>0</v>
      </c>
      <c r="W3590" s="968">
        <v>0</v>
      </c>
      <c r="X3590" s="977">
        <v>0</v>
      </c>
      <c r="Y3590" s="970">
        <f t="shared" si="140"/>
        <v>24.378</v>
      </c>
      <c r="Z3590" s="968">
        <v>0</v>
      </c>
      <c r="AA3590" s="950">
        <v>0</v>
      </c>
      <c r="AB3590" s="947">
        <v>338.9</v>
      </c>
      <c r="AC3590" s="947">
        <v>0</v>
      </c>
      <c r="AD3590" s="947">
        <v>21</v>
      </c>
      <c r="AE3590" s="947"/>
      <c r="AF3590" s="950">
        <v>342.6</v>
      </c>
      <c r="AG3590" s="950">
        <v>0</v>
      </c>
      <c r="AH3590" s="985"/>
      <c r="AI3590" s="985"/>
      <c r="AJ3590" s="975">
        <v>0</v>
      </c>
    </row>
    <row r="3591" spans="1:39" s="952" customFormat="1" x14ac:dyDescent="0.2">
      <c r="A3591" s="946">
        <v>40107</v>
      </c>
      <c r="B3591" s="964">
        <v>20.53</v>
      </c>
      <c r="C3591" s="981"/>
      <c r="D3591" s="947">
        <v>5.8220000000000001</v>
      </c>
      <c r="E3591" s="984"/>
      <c r="F3591" s="965">
        <f t="shared" si="141"/>
        <v>26.352</v>
      </c>
      <c r="G3591" s="986"/>
      <c r="H3591" s="986"/>
      <c r="I3591" s="986"/>
      <c r="J3591" s="986"/>
      <c r="K3591" s="986"/>
      <c r="L3591" s="986"/>
      <c r="M3591" s="986"/>
      <c r="N3591" s="986"/>
      <c r="O3591" s="986"/>
      <c r="P3591" s="986"/>
      <c r="Q3591" s="986"/>
      <c r="R3591" s="986"/>
      <c r="S3591" s="964">
        <v>0</v>
      </c>
      <c r="T3591" s="966">
        <v>0</v>
      </c>
      <c r="U3591" s="949">
        <v>0</v>
      </c>
      <c r="V3591" s="967">
        <v>0</v>
      </c>
      <c r="W3591" s="968">
        <v>0</v>
      </c>
      <c r="X3591" s="969">
        <v>0</v>
      </c>
      <c r="Y3591" s="970">
        <f t="shared" si="140"/>
        <v>26.352</v>
      </c>
      <c r="Z3591" s="968">
        <v>0</v>
      </c>
      <c r="AA3591" s="950">
        <v>0</v>
      </c>
      <c r="AB3591" s="947">
        <v>338.8</v>
      </c>
      <c r="AC3591" s="947">
        <v>0</v>
      </c>
      <c r="AD3591" s="947">
        <v>21</v>
      </c>
      <c r="AE3591" s="947"/>
      <c r="AF3591" s="947">
        <v>342.6</v>
      </c>
      <c r="AG3591" s="947">
        <v>0</v>
      </c>
      <c r="AH3591" s="984"/>
      <c r="AI3591" s="984"/>
      <c r="AJ3591" s="975">
        <v>0</v>
      </c>
    </row>
    <row r="3592" spans="1:39" s="952" customFormat="1" x14ac:dyDescent="0.2">
      <c r="A3592" s="946">
        <v>40108</v>
      </c>
      <c r="B3592" s="964">
        <v>18.91</v>
      </c>
      <c r="C3592" s="981"/>
      <c r="D3592" s="947">
        <v>5.8879999999999999</v>
      </c>
      <c r="E3592" s="984"/>
      <c r="F3592" s="965">
        <f t="shared" si="141"/>
        <v>24.798000000000002</v>
      </c>
      <c r="G3592" s="986"/>
      <c r="H3592" s="986"/>
      <c r="I3592" s="986"/>
      <c r="J3592" s="986"/>
      <c r="K3592" s="986"/>
      <c r="L3592" s="986"/>
      <c r="M3592" s="986"/>
      <c r="N3592" s="986"/>
      <c r="O3592" s="986"/>
      <c r="P3592" s="986"/>
      <c r="Q3592" s="986"/>
      <c r="R3592" s="986"/>
      <c r="S3592" s="964">
        <v>0</v>
      </c>
      <c r="T3592" s="966">
        <v>0</v>
      </c>
      <c r="U3592" s="949">
        <v>0</v>
      </c>
      <c r="V3592" s="967">
        <v>0</v>
      </c>
      <c r="W3592" s="968">
        <v>0</v>
      </c>
      <c r="X3592" s="969">
        <v>0</v>
      </c>
      <c r="Y3592" s="970">
        <f t="shared" si="140"/>
        <v>24.798000000000002</v>
      </c>
      <c r="Z3592" s="968">
        <v>0</v>
      </c>
      <c r="AA3592" s="950">
        <v>0</v>
      </c>
      <c r="AB3592" s="947">
        <v>338.6</v>
      </c>
      <c r="AC3592" s="947">
        <v>0</v>
      </c>
      <c r="AD3592" s="947">
        <v>25</v>
      </c>
      <c r="AE3592" s="947"/>
      <c r="AF3592" s="947">
        <v>342.6</v>
      </c>
      <c r="AG3592" s="947">
        <v>0</v>
      </c>
      <c r="AH3592" s="984"/>
      <c r="AI3592" s="984"/>
      <c r="AJ3592" s="975">
        <v>0</v>
      </c>
    </row>
    <row r="3593" spans="1:39" s="952" customFormat="1" x14ac:dyDescent="0.2">
      <c r="A3593" s="946">
        <v>40109</v>
      </c>
      <c r="B3593" s="964">
        <v>20.239999999999998</v>
      </c>
      <c r="C3593" s="981"/>
      <c r="D3593" s="947">
        <v>5.7619999999999996</v>
      </c>
      <c r="E3593" s="984"/>
      <c r="F3593" s="965">
        <f t="shared" si="141"/>
        <v>26.001999999999999</v>
      </c>
      <c r="G3593" s="986"/>
      <c r="H3593" s="986"/>
      <c r="I3593" s="986"/>
      <c r="J3593" s="986"/>
      <c r="K3593" s="986"/>
      <c r="L3593" s="986"/>
      <c r="M3593" s="986"/>
      <c r="N3593" s="986"/>
      <c r="O3593" s="986"/>
      <c r="P3593" s="986"/>
      <c r="Q3593" s="986"/>
      <c r="R3593" s="986"/>
      <c r="S3593" s="964">
        <v>0</v>
      </c>
      <c r="T3593" s="966">
        <v>0</v>
      </c>
      <c r="U3593" s="949">
        <v>0</v>
      </c>
      <c r="V3593" s="967">
        <v>0</v>
      </c>
      <c r="W3593" s="968">
        <v>0</v>
      </c>
      <c r="X3593" s="969">
        <v>0</v>
      </c>
      <c r="Y3593" s="970">
        <f t="shared" si="140"/>
        <v>26.001999999999999</v>
      </c>
      <c r="Z3593" s="968">
        <v>0</v>
      </c>
      <c r="AA3593" s="950">
        <v>0</v>
      </c>
      <c r="AB3593" s="950">
        <v>338.3</v>
      </c>
      <c r="AC3593" s="950">
        <v>0.08</v>
      </c>
      <c r="AD3593" s="950">
        <v>30</v>
      </c>
      <c r="AE3593" s="950"/>
      <c r="AF3593" s="947">
        <v>342.6</v>
      </c>
      <c r="AG3593" s="947">
        <v>0</v>
      </c>
      <c r="AH3593" s="984"/>
      <c r="AI3593" s="984"/>
      <c r="AJ3593" s="975">
        <v>0</v>
      </c>
    </row>
    <row r="3594" spans="1:39" s="952" customFormat="1" x14ac:dyDescent="0.2">
      <c r="A3594" s="946">
        <v>40110</v>
      </c>
      <c r="B3594" s="968">
        <v>19.100000000000001</v>
      </c>
      <c r="C3594" s="983"/>
      <c r="D3594" s="950">
        <v>5.7510000000000003</v>
      </c>
      <c r="E3594" s="985"/>
      <c r="F3594" s="978">
        <f t="shared" si="141"/>
        <v>24.851000000000003</v>
      </c>
      <c r="G3594" s="987"/>
      <c r="H3594" s="987"/>
      <c r="I3594" s="987"/>
      <c r="J3594" s="987"/>
      <c r="K3594" s="987"/>
      <c r="L3594" s="987"/>
      <c r="M3594" s="987"/>
      <c r="N3594" s="987"/>
      <c r="O3594" s="987"/>
      <c r="P3594" s="987"/>
      <c r="Q3594" s="987"/>
      <c r="R3594" s="987"/>
      <c r="S3594" s="968">
        <v>0</v>
      </c>
      <c r="T3594" s="979">
        <v>0</v>
      </c>
      <c r="U3594" s="959">
        <v>0</v>
      </c>
      <c r="V3594" s="969">
        <v>0</v>
      </c>
      <c r="W3594" s="968">
        <v>0</v>
      </c>
      <c r="X3594" s="969">
        <v>0</v>
      </c>
      <c r="Y3594" s="970">
        <f t="shared" si="140"/>
        <v>24.851000000000003</v>
      </c>
      <c r="Z3594" s="968">
        <v>0</v>
      </c>
      <c r="AA3594" s="950">
        <v>0</v>
      </c>
      <c r="AB3594" s="950">
        <v>338.5</v>
      </c>
      <c r="AC3594" s="950">
        <v>0.46</v>
      </c>
      <c r="AD3594" s="950">
        <v>30</v>
      </c>
      <c r="AE3594" s="950"/>
      <c r="AF3594" s="950">
        <v>342.6</v>
      </c>
      <c r="AG3594" s="950">
        <v>0.4</v>
      </c>
      <c r="AH3594" s="985"/>
      <c r="AI3594" s="985"/>
      <c r="AJ3594" s="975">
        <v>0</v>
      </c>
      <c r="AL3594" s="955"/>
      <c r="AM3594" s="955"/>
    </row>
    <row r="3595" spans="1:39" s="952" customFormat="1" x14ac:dyDescent="0.2">
      <c r="A3595" s="946">
        <v>40111</v>
      </c>
      <c r="B3595" s="968">
        <v>17.28</v>
      </c>
      <c r="C3595" s="983"/>
      <c r="D3595" s="950">
        <v>5.8849999999999998</v>
      </c>
      <c r="E3595" s="985"/>
      <c r="F3595" s="978">
        <f t="shared" si="141"/>
        <v>23.164999999999999</v>
      </c>
      <c r="G3595" s="987"/>
      <c r="H3595" s="987"/>
      <c r="I3595" s="987"/>
      <c r="J3595" s="987"/>
      <c r="K3595" s="987"/>
      <c r="L3595" s="987"/>
      <c r="M3595" s="987"/>
      <c r="N3595" s="987"/>
      <c r="O3595" s="987"/>
      <c r="P3595" s="987"/>
      <c r="Q3595" s="987"/>
      <c r="R3595" s="987"/>
      <c r="S3595" s="968">
        <v>0</v>
      </c>
      <c r="T3595" s="979">
        <v>0</v>
      </c>
      <c r="U3595" s="959">
        <v>0</v>
      </c>
      <c r="V3595" s="969">
        <v>0</v>
      </c>
      <c r="W3595" s="968">
        <v>0</v>
      </c>
      <c r="X3595" s="969">
        <v>0</v>
      </c>
      <c r="Y3595" s="970">
        <f t="shared" si="140"/>
        <v>23.164999999999999</v>
      </c>
      <c r="Z3595" s="968">
        <v>0</v>
      </c>
      <c r="AA3595" s="950">
        <v>0</v>
      </c>
      <c r="AB3595" s="950">
        <v>338.1</v>
      </c>
      <c r="AC3595" s="950">
        <v>0</v>
      </c>
      <c r="AD3595" s="950">
        <v>24</v>
      </c>
      <c r="AE3595" s="950"/>
      <c r="AF3595" s="947">
        <v>342.6</v>
      </c>
      <c r="AG3595" s="947">
        <v>0.04</v>
      </c>
      <c r="AH3595" s="984"/>
      <c r="AI3595" s="984"/>
      <c r="AJ3595" s="975">
        <v>0</v>
      </c>
    </row>
    <row r="3596" spans="1:39" s="952" customFormat="1" x14ac:dyDescent="0.2">
      <c r="A3596" s="946">
        <v>40112</v>
      </c>
      <c r="B3596" s="968">
        <v>16.86</v>
      </c>
      <c r="C3596" s="983"/>
      <c r="D3596" s="950">
        <v>5.7670000000000003</v>
      </c>
      <c r="E3596" s="985"/>
      <c r="F3596" s="978">
        <f t="shared" si="141"/>
        <v>22.626999999999999</v>
      </c>
      <c r="G3596" s="987"/>
      <c r="H3596" s="987"/>
      <c r="I3596" s="987"/>
      <c r="J3596" s="987"/>
      <c r="K3596" s="987"/>
      <c r="L3596" s="987"/>
      <c r="M3596" s="987"/>
      <c r="N3596" s="987"/>
      <c r="O3596" s="987"/>
      <c r="P3596" s="987"/>
      <c r="Q3596" s="987"/>
      <c r="R3596" s="987"/>
      <c r="S3596" s="968">
        <v>0</v>
      </c>
      <c r="T3596" s="979">
        <v>0</v>
      </c>
      <c r="U3596" s="959">
        <v>0</v>
      </c>
      <c r="V3596" s="969">
        <v>0</v>
      </c>
      <c r="W3596" s="968">
        <v>0</v>
      </c>
      <c r="X3596" s="969">
        <v>0</v>
      </c>
      <c r="Y3596" s="970">
        <f t="shared" si="140"/>
        <v>22.626999999999999</v>
      </c>
      <c r="Z3596" s="968">
        <v>0</v>
      </c>
      <c r="AA3596" s="950">
        <v>0</v>
      </c>
      <c r="AB3596" s="950">
        <v>338</v>
      </c>
      <c r="AC3596" s="950">
        <v>0.04</v>
      </c>
      <c r="AD3596" s="950">
        <v>24</v>
      </c>
      <c r="AE3596" s="950"/>
      <c r="AF3596" s="947">
        <v>342.6</v>
      </c>
      <c r="AG3596" s="947">
        <v>0.06</v>
      </c>
      <c r="AH3596" s="984"/>
      <c r="AI3596" s="984"/>
      <c r="AJ3596" s="975">
        <v>0</v>
      </c>
    </row>
    <row r="3597" spans="1:39" s="952" customFormat="1" x14ac:dyDescent="0.2">
      <c r="A3597" s="946">
        <v>40113</v>
      </c>
      <c r="B3597" s="968">
        <v>17.46</v>
      </c>
      <c r="C3597" s="983"/>
      <c r="D3597" s="950">
        <v>5.7080000000000002</v>
      </c>
      <c r="E3597" s="985"/>
      <c r="F3597" s="978">
        <f t="shared" si="141"/>
        <v>23.167999999999999</v>
      </c>
      <c r="G3597" s="987"/>
      <c r="H3597" s="987"/>
      <c r="I3597" s="987"/>
      <c r="J3597" s="987"/>
      <c r="K3597" s="987"/>
      <c r="L3597" s="987"/>
      <c r="M3597" s="987"/>
      <c r="N3597" s="987"/>
      <c r="O3597" s="987"/>
      <c r="P3597" s="987"/>
      <c r="Q3597" s="987"/>
      <c r="R3597" s="987"/>
      <c r="S3597" s="968">
        <v>0</v>
      </c>
      <c r="T3597" s="979">
        <v>0</v>
      </c>
      <c r="U3597" s="959">
        <v>0</v>
      </c>
      <c r="V3597" s="969">
        <v>0</v>
      </c>
      <c r="W3597" s="968">
        <v>0</v>
      </c>
      <c r="X3597" s="969">
        <v>0</v>
      </c>
      <c r="Y3597" s="970">
        <f t="shared" si="140"/>
        <v>23.167999999999999</v>
      </c>
      <c r="Z3597" s="968">
        <v>0</v>
      </c>
      <c r="AA3597" s="950">
        <v>0</v>
      </c>
      <c r="AB3597" s="950">
        <v>337.9</v>
      </c>
      <c r="AC3597" s="950">
        <v>0.53</v>
      </c>
      <c r="AD3597" s="950">
        <v>21</v>
      </c>
      <c r="AE3597" s="950"/>
      <c r="AF3597" s="947">
        <v>342.7</v>
      </c>
      <c r="AG3597" s="947">
        <v>1</v>
      </c>
      <c r="AH3597" s="984"/>
      <c r="AI3597" s="984"/>
      <c r="AJ3597" s="975">
        <v>0</v>
      </c>
    </row>
    <row r="3598" spans="1:39" s="952" customFormat="1" x14ac:dyDescent="0.2">
      <c r="A3598" s="946">
        <v>40114</v>
      </c>
      <c r="B3598" s="968">
        <v>19.43</v>
      </c>
      <c r="C3598" s="983"/>
      <c r="D3598" s="950">
        <v>5.5519999999999996</v>
      </c>
      <c r="E3598" s="985"/>
      <c r="F3598" s="978">
        <f t="shared" si="141"/>
        <v>24.981999999999999</v>
      </c>
      <c r="G3598" s="987"/>
      <c r="H3598" s="987"/>
      <c r="I3598" s="987"/>
      <c r="J3598" s="987"/>
      <c r="K3598" s="987"/>
      <c r="L3598" s="987"/>
      <c r="M3598" s="987"/>
      <c r="N3598" s="987"/>
      <c r="O3598" s="987"/>
      <c r="P3598" s="987"/>
      <c r="Q3598" s="987"/>
      <c r="R3598" s="987"/>
      <c r="S3598" s="968">
        <v>0</v>
      </c>
      <c r="T3598" s="979">
        <v>0</v>
      </c>
      <c r="U3598" s="959">
        <v>0</v>
      </c>
      <c r="V3598" s="969">
        <v>0</v>
      </c>
      <c r="W3598" s="968">
        <v>0</v>
      </c>
      <c r="X3598" s="969">
        <v>0</v>
      </c>
      <c r="Y3598" s="970">
        <f t="shared" si="140"/>
        <v>24.981999999999999</v>
      </c>
      <c r="Z3598" s="968">
        <v>0</v>
      </c>
      <c r="AA3598" s="950">
        <v>0</v>
      </c>
      <c r="AB3598" s="950">
        <v>337.8</v>
      </c>
      <c r="AC3598" s="950">
        <v>0</v>
      </c>
      <c r="AD3598" s="950">
        <v>24</v>
      </c>
      <c r="AE3598" s="950"/>
      <c r="AF3598" s="947">
        <v>342.7</v>
      </c>
      <c r="AG3598" s="947">
        <v>0</v>
      </c>
      <c r="AH3598" s="984"/>
      <c r="AI3598" s="984"/>
      <c r="AJ3598" s="975">
        <v>0</v>
      </c>
    </row>
    <row r="3599" spans="1:39" s="952" customFormat="1" x14ac:dyDescent="0.2">
      <c r="A3599" s="946">
        <v>40115</v>
      </c>
      <c r="B3599" s="964">
        <v>18.399999999999999</v>
      </c>
      <c r="C3599" s="981"/>
      <c r="D3599" s="947">
        <v>5.6529999999999996</v>
      </c>
      <c r="E3599" s="984"/>
      <c r="F3599" s="965">
        <f t="shared" si="141"/>
        <v>24.052999999999997</v>
      </c>
      <c r="G3599" s="986"/>
      <c r="H3599" s="986"/>
      <c r="I3599" s="986"/>
      <c r="J3599" s="986"/>
      <c r="K3599" s="986"/>
      <c r="L3599" s="986"/>
      <c r="M3599" s="986"/>
      <c r="N3599" s="986"/>
      <c r="O3599" s="986"/>
      <c r="P3599" s="986"/>
      <c r="Q3599" s="986"/>
      <c r="R3599" s="986"/>
      <c r="S3599" s="964">
        <v>0</v>
      </c>
      <c r="T3599" s="966">
        <v>0</v>
      </c>
      <c r="U3599" s="949">
        <v>0</v>
      </c>
      <c r="V3599" s="967">
        <v>0</v>
      </c>
      <c r="W3599" s="968">
        <v>0</v>
      </c>
      <c r="X3599" s="969">
        <v>0</v>
      </c>
      <c r="Y3599" s="970">
        <f t="shared" si="140"/>
        <v>24.052999999999997</v>
      </c>
      <c r="Z3599" s="968">
        <v>0</v>
      </c>
      <c r="AA3599" s="950">
        <v>0</v>
      </c>
      <c r="AB3599" s="947">
        <v>337.7</v>
      </c>
      <c r="AC3599" s="947">
        <v>0.04</v>
      </c>
      <c r="AD3599" s="947">
        <v>21</v>
      </c>
      <c r="AE3599" s="947"/>
      <c r="AF3599" s="947">
        <v>342.7</v>
      </c>
      <c r="AG3599" s="947">
        <v>0</v>
      </c>
      <c r="AH3599" s="984"/>
      <c r="AI3599" s="984"/>
      <c r="AJ3599" s="975">
        <v>0</v>
      </c>
    </row>
    <row r="3600" spans="1:39" s="952" customFormat="1" x14ac:dyDescent="0.2">
      <c r="A3600" s="946">
        <v>40116</v>
      </c>
      <c r="B3600" s="964">
        <v>16.86</v>
      </c>
      <c r="C3600" s="981"/>
      <c r="D3600" s="947">
        <v>5.617</v>
      </c>
      <c r="E3600" s="984"/>
      <c r="F3600" s="965">
        <f t="shared" si="141"/>
        <v>22.477</v>
      </c>
      <c r="G3600" s="986"/>
      <c r="H3600" s="986"/>
      <c r="I3600" s="986"/>
      <c r="J3600" s="986"/>
      <c r="K3600" s="986"/>
      <c r="L3600" s="986"/>
      <c r="M3600" s="986"/>
      <c r="N3600" s="986"/>
      <c r="O3600" s="986"/>
      <c r="P3600" s="986"/>
      <c r="Q3600" s="986"/>
      <c r="R3600" s="986"/>
      <c r="S3600" s="964">
        <v>0</v>
      </c>
      <c r="T3600" s="966">
        <v>0</v>
      </c>
      <c r="U3600" s="949">
        <v>0</v>
      </c>
      <c r="V3600" s="967">
        <v>0</v>
      </c>
      <c r="W3600" s="968">
        <v>0</v>
      </c>
      <c r="X3600" s="969">
        <v>0</v>
      </c>
      <c r="Y3600" s="970">
        <f t="shared" si="140"/>
        <v>22.477</v>
      </c>
      <c r="Z3600" s="968">
        <v>0</v>
      </c>
      <c r="AA3600" s="950">
        <v>0</v>
      </c>
      <c r="AB3600" s="950">
        <v>337.7</v>
      </c>
      <c r="AC3600" s="950">
        <v>0.26</v>
      </c>
      <c r="AD3600" s="950">
        <v>30</v>
      </c>
      <c r="AE3600" s="950"/>
      <c r="AF3600" s="947">
        <v>342.7</v>
      </c>
      <c r="AG3600" s="947">
        <v>0.05</v>
      </c>
      <c r="AH3600" s="984"/>
      <c r="AI3600" s="984"/>
      <c r="AJ3600" s="975">
        <v>0</v>
      </c>
    </row>
    <row r="3601" spans="1:272" s="952" customFormat="1" x14ac:dyDescent="0.2">
      <c r="A3601" s="946">
        <v>40117</v>
      </c>
      <c r="B3601" s="964">
        <v>18.27</v>
      </c>
      <c r="C3601" s="981"/>
      <c r="D3601" s="947">
        <v>5.5720000000000001</v>
      </c>
      <c r="E3601" s="984"/>
      <c r="F3601" s="965">
        <f t="shared" si="141"/>
        <v>23.841999999999999</v>
      </c>
      <c r="G3601" s="986"/>
      <c r="H3601" s="986"/>
      <c r="I3601" s="986"/>
      <c r="J3601" s="986"/>
      <c r="K3601" s="986"/>
      <c r="L3601" s="986"/>
      <c r="M3601" s="986"/>
      <c r="N3601" s="986"/>
      <c r="O3601" s="986"/>
      <c r="P3601" s="986"/>
      <c r="Q3601" s="986"/>
      <c r="R3601" s="986"/>
      <c r="S3601" s="964">
        <v>0</v>
      </c>
      <c r="T3601" s="966">
        <v>0</v>
      </c>
      <c r="U3601" s="949">
        <v>0</v>
      </c>
      <c r="V3601" s="967">
        <v>0</v>
      </c>
      <c r="W3601" s="968">
        <v>0</v>
      </c>
      <c r="X3601" s="969">
        <v>0</v>
      </c>
      <c r="Y3601" s="970">
        <f t="shared" si="140"/>
        <v>23.841999999999999</v>
      </c>
      <c r="Z3601" s="968">
        <v>0</v>
      </c>
      <c r="AA3601" s="950">
        <v>0</v>
      </c>
      <c r="AB3601" s="950">
        <v>338.2</v>
      </c>
      <c r="AC3601" s="950">
        <v>0.48</v>
      </c>
      <c r="AD3601" s="950">
        <v>26</v>
      </c>
      <c r="AE3601" s="950"/>
      <c r="AF3601" s="947">
        <v>343</v>
      </c>
      <c r="AG3601" s="947">
        <v>0.95</v>
      </c>
      <c r="AH3601" s="984"/>
      <c r="AI3601" s="984"/>
      <c r="AJ3601" s="975">
        <v>0</v>
      </c>
    </row>
    <row r="3602" spans="1:272" s="952" customFormat="1" x14ac:dyDescent="0.2">
      <c r="A3602" s="946">
        <v>40118</v>
      </c>
      <c r="B3602" s="964">
        <v>18.690000000000001</v>
      </c>
      <c r="C3602" s="981"/>
      <c r="D3602" s="947">
        <v>5.8620000000000001</v>
      </c>
      <c r="E3602" s="984"/>
      <c r="F3602" s="965">
        <f t="shared" si="141"/>
        <v>24.552</v>
      </c>
      <c r="G3602" s="986"/>
      <c r="H3602" s="986"/>
      <c r="I3602" s="986"/>
      <c r="J3602" s="986"/>
      <c r="K3602" s="986"/>
      <c r="L3602" s="986"/>
      <c r="M3602" s="986"/>
      <c r="N3602" s="986"/>
      <c r="O3602" s="986"/>
      <c r="P3602" s="986"/>
      <c r="Q3602" s="986"/>
      <c r="R3602" s="986"/>
      <c r="S3602" s="964">
        <v>0</v>
      </c>
      <c r="T3602" s="966">
        <v>0</v>
      </c>
      <c r="U3602" s="949">
        <v>0</v>
      </c>
      <c r="V3602" s="967">
        <v>0</v>
      </c>
      <c r="W3602" s="968">
        <v>0</v>
      </c>
      <c r="X3602" s="969">
        <v>0</v>
      </c>
      <c r="Y3602" s="970">
        <f t="shared" si="140"/>
        <v>24.552</v>
      </c>
      <c r="Z3602" s="971">
        <v>0</v>
      </c>
      <c r="AA3602" s="950">
        <v>0</v>
      </c>
      <c r="AB3602" s="950">
        <v>338.5</v>
      </c>
      <c r="AC3602" s="950">
        <v>0</v>
      </c>
      <c r="AD3602" s="950">
        <v>21</v>
      </c>
      <c r="AE3602" s="950"/>
      <c r="AF3602" s="950">
        <v>343.5</v>
      </c>
      <c r="AG3602" s="950">
        <v>0</v>
      </c>
      <c r="AH3602" s="985"/>
      <c r="AI3602" s="985"/>
      <c r="AJ3602" s="972">
        <v>7.15</v>
      </c>
    </row>
    <row r="3603" spans="1:272" s="952" customFormat="1" x14ac:dyDescent="0.2">
      <c r="A3603" s="946">
        <v>40119</v>
      </c>
      <c r="B3603" s="964">
        <v>15.83</v>
      </c>
      <c r="C3603" s="981"/>
      <c r="D3603" s="947">
        <v>5.7510000000000003</v>
      </c>
      <c r="E3603" s="984"/>
      <c r="F3603" s="965">
        <f t="shared" si="141"/>
        <v>21.581</v>
      </c>
      <c r="G3603" s="986"/>
      <c r="H3603" s="986"/>
      <c r="I3603" s="986"/>
      <c r="J3603" s="986"/>
      <c r="K3603" s="986"/>
      <c r="L3603" s="986"/>
      <c r="M3603" s="986"/>
      <c r="N3603" s="986"/>
      <c r="O3603" s="986"/>
      <c r="P3603" s="986"/>
      <c r="Q3603" s="986"/>
      <c r="R3603" s="986"/>
      <c r="S3603" s="964">
        <v>0</v>
      </c>
      <c r="T3603" s="966">
        <v>0</v>
      </c>
      <c r="U3603" s="949">
        <v>0</v>
      </c>
      <c r="V3603" s="967">
        <v>0</v>
      </c>
      <c r="W3603" s="968">
        <v>0</v>
      </c>
      <c r="X3603" s="969">
        <v>0</v>
      </c>
      <c r="Y3603" s="970">
        <f t="shared" si="140"/>
        <v>21.581</v>
      </c>
      <c r="Z3603" s="971">
        <v>0</v>
      </c>
      <c r="AA3603" s="950">
        <v>0</v>
      </c>
      <c r="AB3603" s="947">
        <v>338.9</v>
      </c>
      <c r="AC3603" s="947">
        <v>0</v>
      </c>
      <c r="AD3603" s="947">
        <v>21</v>
      </c>
      <c r="AE3603" s="947"/>
      <c r="AF3603" s="950">
        <v>343.8</v>
      </c>
      <c r="AG3603" s="950">
        <v>0</v>
      </c>
      <c r="AH3603" s="985"/>
      <c r="AI3603" s="985"/>
      <c r="AJ3603" s="972">
        <v>4.22</v>
      </c>
    </row>
    <row r="3604" spans="1:272" s="952" customFormat="1" x14ac:dyDescent="0.2">
      <c r="A3604" s="946">
        <v>40120</v>
      </c>
      <c r="B3604" s="973">
        <v>15.57</v>
      </c>
      <c r="C3604" s="982"/>
      <c r="D3604" s="947">
        <v>5.7869999999999999</v>
      </c>
      <c r="E3604" s="984"/>
      <c r="F3604" s="965">
        <f t="shared" si="141"/>
        <v>21.356999999999999</v>
      </c>
      <c r="G3604" s="986"/>
      <c r="H3604" s="986"/>
      <c r="I3604" s="986"/>
      <c r="J3604" s="986"/>
      <c r="K3604" s="986"/>
      <c r="L3604" s="986"/>
      <c r="M3604" s="986"/>
      <c r="N3604" s="986"/>
      <c r="O3604" s="986"/>
      <c r="P3604" s="986"/>
      <c r="Q3604" s="986"/>
      <c r="R3604" s="986"/>
      <c r="S3604" s="964">
        <v>0</v>
      </c>
      <c r="T3604" s="966">
        <v>0</v>
      </c>
      <c r="U3604" s="949">
        <v>0</v>
      </c>
      <c r="V3604" s="967">
        <v>0</v>
      </c>
      <c r="W3604" s="968">
        <v>0</v>
      </c>
      <c r="X3604" s="969">
        <v>0</v>
      </c>
      <c r="Y3604" s="970">
        <f t="shared" si="140"/>
        <v>21.356999999999999</v>
      </c>
      <c r="Z3604" s="971">
        <v>0</v>
      </c>
      <c r="AA3604" s="950">
        <v>0</v>
      </c>
      <c r="AB3604" s="947">
        <v>338.9</v>
      </c>
      <c r="AC3604" s="947">
        <v>0</v>
      </c>
      <c r="AD3604" s="947">
        <v>21</v>
      </c>
      <c r="AE3604" s="947"/>
      <c r="AF3604" s="950">
        <v>343.9</v>
      </c>
      <c r="AG3604" s="950">
        <v>0</v>
      </c>
      <c r="AH3604" s="985"/>
      <c r="AI3604" s="985"/>
      <c r="AJ3604" s="972">
        <v>5.07</v>
      </c>
    </row>
    <row r="3605" spans="1:272" s="952" customFormat="1" x14ac:dyDescent="0.2">
      <c r="A3605" s="946">
        <v>40121</v>
      </c>
      <c r="B3605" s="964">
        <v>18.309999999999999</v>
      </c>
      <c r="C3605" s="981"/>
      <c r="D3605" s="947">
        <v>5.95</v>
      </c>
      <c r="E3605" s="984"/>
      <c r="F3605" s="965">
        <f t="shared" si="141"/>
        <v>24.259999999999998</v>
      </c>
      <c r="G3605" s="986"/>
      <c r="H3605" s="986"/>
      <c r="I3605" s="986"/>
      <c r="J3605" s="986"/>
      <c r="K3605" s="986"/>
      <c r="L3605" s="986"/>
      <c r="M3605" s="986"/>
      <c r="N3605" s="986"/>
      <c r="O3605" s="986"/>
      <c r="P3605" s="986"/>
      <c r="Q3605" s="986"/>
      <c r="R3605" s="986"/>
      <c r="S3605" s="964">
        <v>0</v>
      </c>
      <c r="T3605" s="966">
        <v>0</v>
      </c>
      <c r="U3605" s="949">
        <v>0</v>
      </c>
      <c r="V3605" s="967">
        <v>0</v>
      </c>
      <c r="W3605" s="968">
        <v>0</v>
      </c>
      <c r="X3605" s="969">
        <v>0</v>
      </c>
      <c r="Y3605" s="970">
        <f t="shared" si="140"/>
        <v>24.259999999999998</v>
      </c>
      <c r="Z3605" s="971">
        <v>0</v>
      </c>
      <c r="AA3605" s="950">
        <v>0</v>
      </c>
      <c r="AB3605" s="950">
        <v>338.9</v>
      </c>
      <c r="AC3605" s="950">
        <v>0</v>
      </c>
      <c r="AD3605" s="950">
        <v>21</v>
      </c>
      <c r="AE3605" s="950"/>
      <c r="AF3605" s="950">
        <v>344</v>
      </c>
      <c r="AG3605" s="950">
        <v>0</v>
      </c>
      <c r="AH3605" s="985"/>
      <c r="AI3605" s="985"/>
      <c r="AJ3605" s="972">
        <v>3.24</v>
      </c>
      <c r="JI3605" s="954"/>
    </row>
    <row r="3606" spans="1:272" s="952" customFormat="1" x14ac:dyDescent="0.2">
      <c r="A3606" s="946">
        <v>40122</v>
      </c>
      <c r="B3606" s="964">
        <v>17.29</v>
      </c>
      <c r="C3606" s="981"/>
      <c r="D3606" s="947">
        <v>5.843</v>
      </c>
      <c r="E3606" s="984"/>
      <c r="F3606" s="965">
        <f t="shared" si="141"/>
        <v>23.132999999999999</v>
      </c>
      <c r="G3606" s="986"/>
      <c r="H3606" s="986"/>
      <c r="I3606" s="986"/>
      <c r="J3606" s="986"/>
      <c r="K3606" s="986"/>
      <c r="L3606" s="986"/>
      <c r="M3606" s="986"/>
      <c r="N3606" s="986"/>
      <c r="O3606" s="986"/>
      <c r="P3606" s="986"/>
      <c r="Q3606" s="986"/>
      <c r="R3606" s="986"/>
      <c r="S3606" s="964">
        <v>0</v>
      </c>
      <c r="T3606" s="966">
        <v>0</v>
      </c>
      <c r="U3606" s="949">
        <v>0</v>
      </c>
      <c r="V3606" s="967">
        <v>0</v>
      </c>
      <c r="W3606" s="968">
        <v>0</v>
      </c>
      <c r="X3606" s="969">
        <v>0</v>
      </c>
      <c r="Y3606" s="970">
        <f t="shared" si="140"/>
        <v>23.132999999999999</v>
      </c>
      <c r="Z3606" s="971">
        <v>0</v>
      </c>
      <c r="AA3606" s="950">
        <v>0</v>
      </c>
      <c r="AB3606" s="950">
        <v>338.9</v>
      </c>
      <c r="AC3606" s="950">
        <v>0</v>
      </c>
      <c r="AD3606" s="950">
        <v>21</v>
      </c>
      <c r="AE3606" s="950"/>
      <c r="AF3606" s="950">
        <v>344</v>
      </c>
      <c r="AG3606" s="950">
        <v>0</v>
      </c>
      <c r="AH3606" s="985"/>
      <c r="AI3606" s="985"/>
      <c r="AJ3606" s="972">
        <v>4.8499999999999996</v>
      </c>
      <c r="AK3606" s="955"/>
      <c r="JF3606" s="954"/>
      <c r="JG3606" s="954"/>
      <c r="JH3606" s="954"/>
      <c r="JI3606" s="954"/>
      <c r="JJ3606" s="954"/>
      <c r="JK3606" s="954"/>
      <c r="JL3606" s="954"/>
    </row>
    <row r="3607" spans="1:272" s="952" customFormat="1" x14ac:dyDescent="0.2">
      <c r="A3607" s="946">
        <v>40123</v>
      </c>
      <c r="B3607" s="964">
        <v>17.579999999999998</v>
      </c>
      <c r="C3607" s="981"/>
      <c r="D3607" s="947">
        <v>5.8479999999999999</v>
      </c>
      <c r="E3607" s="984"/>
      <c r="F3607" s="965">
        <f t="shared" si="141"/>
        <v>23.427999999999997</v>
      </c>
      <c r="G3607" s="986"/>
      <c r="H3607" s="986"/>
      <c r="I3607" s="986"/>
      <c r="J3607" s="986"/>
      <c r="K3607" s="986"/>
      <c r="L3607" s="986"/>
      <c r="M3607" s="986"/>
      <c r="N3607" s="986"/>
      <c r="O3607" s="986"/>
      <c r="P3607" s="986"/>
      <c r="Q3607" s="986"/>
      <c r="R3607" s="986"/>
      <c r="S3607" s="964">
        <v>0</v>
      </c>
      <c r="T3607" s="966">
        <v>0</v>
      </c>
      <c r="U3607" s="949">
        <v>0</v>
      </c>
      <c r="V3607" s="967">
        <v>0</v>
      </c>
      <c r="W3607" s="968">
        <v>0</v>
      </c>
      <c r="X3607" s="969">
        <v>0</v>
      </c>
      <c r="Y3607" s="970">
        <f t="shared" si="140"/>
        <v>23.427999999999997</v>
      </c>
      <c r="Z3607" s="971">
        <v>0</v>
      </c>
      <c r="AA3607" s="950">
        <v>0</v>
      </c>
      <c r="AB3607" s="950">
        <v>338.7</v>
      </c>
      <c r="AC3607" s="950">
        <v>0</v>
      </c>
      <c r="AD3607" s="950">
        <v>30</v>
      </c>
      <c r="AE3607" s="950"/>
      <c r="AF3607" s="950">
        <v>344</v>
      </c>
      <c r="AG3607" s="950">
        <v>0</v>
      </c>
      <c r="AH3607" s="985"/>
      <c r="AI3607" s="985"/>
      <c r="AJ3607" s="972">
        <v>0</v>
      </c>
      <c r="JF3607" s="954"/>
      <c r="JG3607" s="954"/>
      <c r="JH3607" s="954"/>
      <c r="JI3607" s="954"/>
      <c r="JJ3607" s="954"/>
      <c r="JK3607" s="954"/>
      <c r="JL3607" s="954"/>
    </row>
    <row r="3608" spans="1:272" s="952" customFormat="1" x14ac:dyDescent="0.2">
      <c r="A3608" s="946">
        <v>40124</v>
      </c>
      <c r="B3608" s="964">
        <v>18.079999999999998</v>
      </c>
      <c r="C3608" s="981"/>
      <c r="D3608" s="947">
        <v>5.8659999999999997</v>
      </c>
      <c r="E3608" s="984"/>
      <c r="F3608" s="965">
        <f t="shared" si="141"/>
        <v>23.945999999999998</v>
      </c>
      <c r="G3608" s="986"/>
      <c r="H3608" s="986"/>
      <c r="I3608" s="986"/>
      <c r="J3608" s="986"/>
      <c r="K3608" s="986"/>
      <c r="L3608" s="986"/>
      <c r="M3608" s="986"/>
      <c r="N3608" s="986"/>
      <c r="O3608" s="986"/>
      <c r="P3608" s="986"/>
      <c r="Q3608" s="986"/>
      <c r="R3608" s="986"/>
      <c r="S3608" s="964">
        <v>0</v>
      </c>
      <c r="T3608" s="966">
        <v>0</v>
      </c>
      <c r="U3608" s="949">
        <v>0</v>
      </c>
      <c r="V3608" s="967">
        <v>0</v>
      </c>
      <c r="W3608" s="968">
        <v>0</v>
      </c>
      <c r="X3608" s="969">
        <v>0</v>
      </c>
      <c r="Y3608" s="970">
        <f t="shared" si="140"/>
        <v>23.945999999999998</v>
      </c>
      <c r="Z3608" s="971">
        <v>0</v>
      </c>
      <c r="AA3608" s="950">
        <v>0</v>
      </c>
      <c r="AB3608" s="947">
        <v>338.6</v>
      </c>
      <c r="AC3608" s="947">
        <v>0</v>
      </c>
      <c r="AD3608" s="947">
        <v>30</v>
      </c>
      <c r="AE3608" s="947"/>
      <c r="AF3608" s="947">
        <v>344</v>
      </c>
      <c r="AG3608" s="947">
        <v>0</v>
      </c>
      <c r="AH3608" s="984"/>
      <c r="AI3608" s="984"/>
      <c r="AJ3608" s="975">
        <v>8.56</v>
      </c>
    </row>
    <row r="3609" spans="1:272" s="952" customFormat="1" x14ac:dyDescent="0.2">
      <c r="A3609" s="946">
        <v>40125</v>
      </c>
      <c r="B3609" s="968">
        <v>17.07</v>
      </c>
      <c r="C3609" s="983"/>
      <c r="D3609" s="947">
        <v>5.9189999999999996</v>
      </c>
      <c r="E3609" s="984"/>
      <c r="F3609" s="965">
        <f t="shared" si="141"/>
        <v>22.989000000000001</v>
      </c>
      <c r="G3609" s="986"/>
      <c r="H3609" s="986"/>
      <c r="I3609" s="986"/>
      <c r="J3609" s="986"/>
      <c r="K3609" s="986"/>
      <c r="L3609" s="986"/>
      <c r="M3609" s="986"/>
      <c r="N3609" s="986"/>
      <c r="O3609" s="986"/>
      <c r="P3609" s="986"/>
      <c r="Q3609" s="986"/>
      <c r="R3609" s="986"/>
      <c r="S3609" s="964">
        <v>0</v>
      </c>
      <c r="T3609" s="966">
        <v>0</v>
      </c>
      <c r="U3609" s="949">
        <v>0</v>
      </c>
      <c r="V3609" s="967">
        <v>0</v>
      </c>
      <c r="W3609" s="968">
        <v>0</v>
      </c>
      <c r="X3609" s="969">
        <v>0</v>
      </c>
      <c r="Y3609" s="970">
        <f t="shared" si="140"/>
        <v>22.989000000000001</v>
      </c>
      <c r="Z3609" s="971">
        <v>0</v>
      </c>
      <c r="AA3609" s="950">
        <v>0</v>
      </c>
      <c r="AB3609" s="950">
        <v>338.5</v>
      </c>
      <c r="AC3609" s="950">
        <v>0</v>
      </c>
      <c r="AD3609" s="950">
        <v>21</v>
      </c>
      <c r="AE3609" s="950"/>
      <c r="AF3609" s="950">
        <v>343.9</v>
      </c>
      <c r="AG3609" s="950">
        <v>0</v>
      </c>
      <c r="AH3609" s="985"/>
      <c r="AI3609" s="985"/>
      <c r="AJ3609" s="972">
        <v>8.5</v>
      </c>
      <c r="AK3609" s="974"/>
    </row>
    <row r="3610" spans="1:272" s="952" customFormat="1" x14ac:dyDescent="0.2">
      <c r="A3610" s="946">
        <v>40126</v>
      </c>
      <c r="B3610" s="964">
        <v>17.89</v>
      </c>
      <c r="C3610" s="981"/>
      <c r="D3610" s="947">
        <v>5.7640000000000002</v>
      </c>
      <c r="E3610" s="984"/>
      <c r="F3610" s="965">
        <f t="shared" si="141"/>
        <v>23.654</v>
      </c>
      <c r="G3610" s="986"/>
      <c r="H3610" s="986"/>
      <c r="I3610" s="986"/>
      <c r="J3610" s="986"/>
      <c r="K3610" s="986"/>
      <c r="L3610" s="986"/>
      <c r="M3610" s="986"/>
      <c r="N3610" s="986"/>
      <c r="O3610" s="986"/>
      <c r="P3610" s="986"/>
      <c r="Q3610" s="986"/>
      <c r="R3610" s="986"/>
      <c r="S3610" s="964">
        <v>0</v>
      </c>
      <c r="T3610" s="966">
        <v>0</v>
      </c>
      <c r="U3610" s="949">
        <v>0</v>
      </c>
      <c r="V3610" s="967">
        <v>0</v>
      </c>
      <c r="W3610" s="968">
        <v>0</v>
      </c>
      <c r="X3610" s="969">
        <v>0</v>
      </c>
      <c r="Y3610" s="970">
        <f t="shared" si="140"/>
        <v>23.654</v>
      </c>
      <c r="Z3610" s="971">
        <v>0</v>
      </c>
      <c r="AA3610" s="950">
        <v>0</v>
      </c>
      <c r="AB3610" s="950">
        <v>338.4</v>
      </c>
      <c r="AC3610" s="950">
        <v>0</v>
      </c>
      <c r="AD3610" s="950">
        <v>21</v>
      </c>
      <c r="AE3610" s="950"/>
      <c r="AF3610" s="947">
        <v>343.9</v>
      </c>
      <c r="AG3610" s="947">
        <v>0</v>
      </c>
      <c r="AH3610" s="984"/>
      <c r="AI3610" s="984"/>
      <c r="AJ3610" s="975">
        <v>4.8</v>
      </c>
    </row>
    <row r="3611" spans="1:272" s="952" customFormat="1" x14ac:dyDescent="0.2">
      <c r="A3611" s="946">
        <v>40127</v>
      </c>
      <c r="B3611" s="964">
        <v>16.61</v>
      </c>
      <c r="C3611" s="981"/>
      <c r="D3611" s="950">
        <v>5.8360000000000003</v>
      </c>
      <c r="E3611" s="985"/>
      <c r="F3611" s="965">
        <f t="shared" si="141"/>
        <v>22.445999999999998</v>
      </c>
      <c r="G3611" s="986"/>
      <c r="H3611" s="986"/>
      <c r="I3611" s="986"/>
      <c r="J3611" s="986"/>
      <c r="K3611" s="986"/>
      <c r="L3611" s="986"/>
      <c r="M3611" s="986"/>
      <c r="N3611" s="986"/>
      <c r="O3611" s="986"/>
      <c r="P3611" s="986"/>
      <c r="Q3611" s="986"/>
      <c r="R3611" s="986"/>
      <c r="S3611" s="964">
        <v>0</v>
      </c>
      <c r="T3611" s="966">
        <v>0</v>
      </c>
      <c r="U3611" s="949">
        <v>0</v>
      </c>
      <c r="V3611" s="967">
        <v>0</v>
      </c>
      <c r="W3611" s="968">
        <v>0</v>
      </c>
      <c r="X3611" s="969">
        <v>0</v>
      </c>
      <c r="Y3611" s="970">
        <f t="shared" si="140"/>
        <v>22.445999999999998</v>
      </c>
      <c r="Z3611" s="971">
        <v>0</v>
      </c>
      <c r="AA3611" s="950">
        <v>0</v>
      </c>
      <c r="AB3611" s="950">
        <v>338.7</v>
      </c>
      <c r="AC3611" s="950">
        <v>1.22</v>
      </c>
      <c r="AD3611" s="950">
        <v>21</v>
      </c>
      <c r="AE3611" s="950"/>
      <c r="AF3611" s="947">
        <v>344.3</v>
      </c>
      <c r="AG3611" s="947">
        <v>1.85</v>
      </c>
      <c r="AH3611" s="984"/>
      <c r="AI3611" s="984"/>
      <c r="AJ3611" s="975">
        <v>3.13</v>
      </c>
    </row>
    <row r="3612" spans="1:272" s="952" customFormat="1" x14ac:dyDescent="0.2">
      <c r="A3612" s="946">
        <v>40128</v>
      </c>
      <c r="B3612" s="964">
        <v>15.39</v>
      </c>
      <c r="C3612" s="981"/>
      <c r="D3612" s="947">
        <v>5.7409999999999997</v>
      </c>
      <c r="E3612" s="984"/>
      <c r="F3612" s="965">
        <f t="shared" si="141"/>
        <v>21.131</v>
      </c>
      <c r="G3612" s="986"/>
      <c r="H3612" s="986"/>
      <c r="I3612" s="986"/>
      <c r="J3612" s="986"/>
      <c r="K3612" s="986"/>
      <c r="L3612" s="986"/>
      <c r="M3612" s="986"/>
      <c r="N3612" s="986"/>
      <c r="O3612" s="986"/>
      <c r="P3612" s="986"/>
      <c r="Q3612" s="986"/>
      <c r="R3612" s="986"/>
      <c r="S3612" s="964">
        <v>0</v>
      </c>
      <c r="T3612" s="966">
        <v>0</v>
      </c>
      <c r="U3612" s="949">
        <v>0</v>
      </c>
      <c r="V3612" s="967">
        <v>0</v>
      </c>
      <c r="W3612" s="968">
        <v>0</v>
      </c>
      <c r="X3612" s="969">
        <v>0</v>
      </c>
      <c r="Y3612" s="970">
        <f t="shared" si="140"/>
        <v>21.131</v>
      </c>
      <c r="Z3612" s="971">
        <v>0</v>
      </c>
      <c r="AA3612" s="950">
        <v>0</v>
      </c>
      <c r="AB3612" s="950">
        <v>343.3</v>
      </c>
      <c r="AC3612" s="950">
        <v>2.13</v>
      </c>
      <c r="AD3612" s="950">
        <v>21</v>
      </c>
      <c r="AE3612" s="950"/>
      <c r="AF3612" s="947">
        <v>352.3</v>
      </c>
      <c r="AG3612" s="947">
        <v>2.2000000000000002</v>
      </c>
      <c r="AH3612" s="984"/>
      <c r="AI3612" s="984"/>
      <c r="AJ3612" s="975">
        <v>0</v>
      </c>
    </row>
    <row r="3613" spans="1:272" s="952" customFormat="1" x14ac:dyDescent="0.2">
      <c r="A3613" s="946">
        <v>40129</v>
      </c>
      <c r="B3613" s="964">
        <v>14.83</v>
      </c>
      <c r="C3613" s="981"/>
      <c r="D3613" s="947">
        <v>5.8419999999999996</v>
      </c>
      <c r="E3613" s="984"/>
      <c r="F3613" s="965">
        <f t="shared" si="141"/>
        <v>20.672000000000001</v>
      </c>
      <c r="G3613" s="986"/>
      <c r="H3613" s="986"/>
      <c r="I3613" s="986"/>
      <c r="J3613" s="986"/>
      <c r="K3613" s="986"/>
      <c r="L3613" s="986"/>
      <c r="M3613" s="986"/>
      <c r="N3613" s="986"/>
      <c r="O3613" s="986"/>
      <c r="P3613" s="986"/>
      <c r="Q3613" s="986"/>
      <c r="R3613" s="986"/>
      <c r="S3613" s="964">
        <v>0</v>
      </c>
      <c r="T3613" s="966">
        <v>0</v>
      </c>
      <c r="U3613" s="949">
        <v>0</v>
      </c>
      <c r="V3613" s="967">
        <v>0</v>
      </c>
      <c r="W3613" s="968">
        <v>0</v>
      </c>
      <c r="X3613" s="969">
        <v>0</v>
      </c>
      <c r="Y3613" s="970">
        <f t="shared" si="140"/>
        <v>20.672000000000001</v>
      </c>
      <c r="Z3613" s="971">
        <v>0</v>
      </c>
      <c r="AA3613" s="950">
        <v>0</v>
      </c>
      <c r="AB3613" s="947">
        <v>343.5</v>
      </c>
      <c r="AC3613" s="947">
        <v>1.77</v>
      </c>
      <c r="AD3613" s="947">
        <v>10</v>
      </c>
      <c r="AE3613" s="947"/>
      <c r="AF3613" s="947">
        <v>355.8</v>
      </c>
      <c r="AG3613" s="947">
        <v>1.1000000000000001</v>
      </c>
      <c r="AH3613" s="984"/>
      <c r="AI3613" s="984"/>
      <c r="AJ3613" s="975">
        <v>9.48</v>
      </c>
    </row>
    <row r="3614" spans="1:272" s="952" customFormat="1" x14ac:dyDescent="0.2">
      <c r="A3614" s="946">
        <v>40130</v>
      </c>
      <c r="B3614" s="964">
        <v>15.23</v>
      </c>
      <c r="C3614" s="981"/>
      <c r="D3614" s="947">
        <v>5.7220000000000004</v>
      </c>
      <c r="E3614" s="984"/>
      <c r="F3614" s="965">
        <f t="shared" si="141"/>
        <v>20.952000000000002</v>
      </c>
      <c r="G3614" s="986"/>
      <c r="H3614" s="986"/>
      <c r="I3614" s="986"/>
      <c r="J3614" s="986"/>
      <c r="K3614" s="986"/>
      <c r="L3614" s="986"/>
      <c r="M3614" s="986"/>
      <c r="N3614" s="986"/>
      <c r="O3614" s="986"/>
      <c r="P3614" s="986"/>
      <c r="Q3614" s="986"/>
      <c r="R3614" s="986"/>
      <c r="S3614" s="964">
        <v>0</v>
      </c>
      <c r="T3614" s="966">
        <v>0</v>
      </c>
      <c r="U3614" s="949">
        <v>0</v>
      </c>
      <c r="V3614" s="967">
        <v>0</v>
      </c>
      <c r="W3614" s="968">
        <v>0</v>
      </c>
      <c r="X3614" s="969">
        <v>0</v>
      </c>
      <c r="Y3614" s="970">
        <f t="shared" si="140"/>
        <v>20.952000000000002</v>
      </c>
      <c r="Z3614" s="971">
        <v>0</v>
      </c>
      <c r="AA3614" s="950">
        <v>0</v>
      </c>
      <c r="AB3614" s="950">
        <v>343</v>
      </c>
      <c r="AC3614" s="950">
        <v>0</v>
      </c>
      <c r="AD3614" s="950">
        <v>0</v>
      </c>
      <c r="AE3614" s="950"/>
      <c r="AF3614" s="947">
        <v>355.6</v>
      </c>
      <c r="AG3614" s="947">
        <v>0</v>
      </c>
      <c r="AH3614" s="984"/>
      <c r="AI3614" s="984"/>
      <c r="AJ3614" s="975">
        <v>0</v>
      </c>
    </row>
    <row r="3615" spans="1:272" s="952" customFormat="1" x14ac:dyDescent="0.2">
      <c r="A3615" s="946">
        <v>40131</v>
      </c>
      <c r="B3615" s="964">
        <v>15.75</v>
      </c>
      <c r="C3615" s="981"/>
      <c r="D3615" s="947">
        <v>5.9009999999999998</v>
      </c>
      <c r="E3615" s="984"/>
      <c r="F3615" s="965">
        <f t="shared" si="141"/>
        <v>21.651</v>
      </c>
      <c r="G3615" s="986"/>
      <c r="H3615" s="986"/>
      <c r="I3615" s="986"/>
      <c r="J3615" s="986"/>
      <c r="K3615" s="986"/>
      <c r="L3615" s="986"/>
      <c r="M3615" s="986"/>
      <c r="N3615" s="986"/>
      <c r="O3615" s="986"/>
      <c r="P3615" s="986"/>
      <c r="Q3615" s="986"/>
      <c r="R3615" s="986"/>
      <c r="S3615" s="964">
        <v>0</v>
      </c>
      <c r="T3615" s="966">
        <v>0</v>
      </c>
      <c r="U3615" s="949">
        <v>0</v>
      </c>
      <c r="V3615" s="967">
        <v>0</v>
      </c>
      <c r="W3615" s="968">
        <v>0</v>
      </c>
      <c r="X3615" s="969">
        <v>0</v>
      </c>
      <c r="Y3615" s="970">
        <f t="shared" si="140"/>
        <v>21.651</v>
      </c>
      <c r="Z3615" s="971">
        <v>0</v>
      </c>
      <c r="AA3615" s="950">
        <v>0</v>
      </c>
      <c r="AB3615" s="947">
        <v>342.2</v>
      </c>
      <c r="AC3615" s="947">
        <v>0</v>
      </c>
      <c r="AD3615" s="947">
        <v>0</v>
      </c>
      <c r="AE3615" s="947"/>
      <c r="AF3615" s="947">
        <v>355.5</v>
      </c>
      <c r="AG3615" s="947">
        <v>0</v>
      </c>
      <c r="AH3615" s="984"/>
      <c r="AI3615" s="984"/>
      <c r="AJ3615" s="975">
        <v>0</v>
      </c>
    </row>
    <row r="3616" spans="1:272" s="952" customFormat="1" x14ac:dyDescent="0.2">
      <c r="A3616" s="946">
        <v>40132</v>
      </c>
      <c r="B3616" s="964">
        <v>14.66</v>
      </c>
      <c r="C3616" s="981"/>
      <c r="D3616" s="947">
        <v>5.992</v>
      </c>
      <c r="E3616" s="984"/>
      <c r="F3616" s="965">
        <f t="shared" si="141"/>
        <v>20.652000000000001</v>
      </c>
      <c r="G3616" s="986"/>
      <c r="H3616" s="986"/>
      <c r="I3616" s="986"/>
      <c r="J3616" s="986"/>
      <c r="K3616" s="986"/>
      <c r="L3616" s="986"/>
      <c r="M3616" s="986"/>
      <c r="N3616" s="986"/>
      <c r="O3616" s="986"/>
      <c r="P3616" s="986"/>
      <c r="Q3616" s="986"/>
      <c r="R3616" s="986"/>
      <c r="S3616" s="964">
        <v>0</v>
      </c>
      <c r="T3616" s="966">
        <v>0</v>
      </c>
      <c r="U3616" s="949">
        <v>0</v>
      </c>
      <c r="V3616" s="967">
        <v>0</v>
      </c>
      <c r="W3616" s="968">
        <v>0</v>
      </c>
      <c r="X3616" s="969">
        <v>0</v>
      </c>
      <c r="Y3616" s="970">
        <f t="shared" si="140"/>
        <v>20.652000000000001</v>
      </c>
      <c r="Z3616" s="971">
        <v>0</v>
      </c>
      <c r="AA3616" s="950">
        <v>0</v>
      </c>
      <c r="AB3616" s="947">
        <v>341.5</v>
      </c>
      <c r="AC3616" s="947">
        <v>0</v>
      </c>
      <c r="AD3616" s="947">
        <v>0</v>
      </c>
      <c r="AE3616" s="947"/>
      <c r="AF3616" s="947">
        <v>355.4</v>
      </c>
      <c r="AG3616" s="947">
        <v>0</v>
      </c>
      <c r="AH3616" s="984"/>
      <c r="AI3616" s="984"/>
      <c r="AJ3616" s="975">
        <v>0</v>
      </c>
    </row>
    <row r="3617" spans="1:39" s="952" customFormat="1" x14ac:dyDescent="0.2">
      <c r="A3617" s="946">
        <v>40133</v>
      </c>
      <c r="B3617" s="964">
        <v>15.94</v>
      </c>
      <c r="C3617" s="981"/>
      <c r="D3617" s="947">
        <v>5.7560000000000002</v>
      </c>
      <c r="E3617" s="984"/>
      <c r="F3617" s="965">
        <f t="shared" si="141"/>
        <v>21.695999999999998</v>
      </c>
      <c r="G3617" s="986"/>
      <c r="H3617" s="986"/>
      <c r="I3617" s="986"/>
      <c r="J3617" s="986"/>
      <c r="K3617" s="986"/>
      <c r="L3617" s="986"/>
      <c r="M3617" s="986"/>
      <c r="N3617" s="986"/>
      <c r="O3617" s="986"/>
      <c r="P3617" s="986"/>
      <c r="Q3617" s="986"/>
      <c r="R3617" s="986"/>
      <c r="S3617" s="964">
        <v>0</v>
      </c>
      <c r="T3617" s="966">
        <v>0</v>
      </c>
      <c r="U3617" s="949">
        <v>0</v>
      </c>
      <c r="V3617" s="967">
        <v>0</v>
      </c>
      <c r="W3617" s="968">
        <v>0</v>
      </c>
      <c r="X3617" s="969">
        <v>0</v>
      </c>
      <c r="Y3617" s="970">
        <f t="shared" si="140"/>
        <v>21.695999999999998</v>
      </c>
      <c r="Z3617" s="971">
        <v>0</v>
      </c>
      <c r="AA3617" s="950">
        <v>0</v>
      </c>
      <c r="AB3617" s="947">
        <v>341.5</v>
      </c>
      <c r="AC3617" s="947">
        <v>0</v>
      </c>
      <c r="AD3617" s="947">
        <v>0</v>
      </c>
      <c r="AE3617" s="947"/>
      <c r="AF3617" s="950">
        <v>355.3</v>
      </c>
      <c r="AG3617" s="950">
        <v>0</v>
      </c>
      <c r="AH3617" s="985"/>
      <c r="AI3617" s="985"/>
      <c r="AJ3617" s="975">
        <v>0</v>
      </c>
    </row>
    <row r="3618" spans="1:39" s="952" customFormat="1" x14ac:dyDescent="0.2">
      <c r="A3618" s="946">
        <v>40134</v>
      </c>
      <c r="B3618" s="964">
        <v>14.02</v>
      </c>
      <c r="C3618" s="981"/>
      <c r="D3618" s="947">
        <v>7.3360000000000003</v>
      </c>
      <c r="E3618" s="984"/>
      <c r="F3618" s="965">
        <f t="shared" si="141"/>
        <v>21.356000000000002</v>
      </c>
      <c r="G3618" s="986"/>
      <c r="H3618" s="986"/>
      <c r="I3618" s="986"/>
      <c r="J3618" s="986"/>
      <c r="K3618" s="986"/>
      <c r="L3618" s="986"/>
      <c r="M3618" s="986"/>
      <c r="N3618" s="986"/>
      <c r="O3618" s="986"/>
      <c r="P3618" s="986"/>
      <c r="Q3618" s="986"/>
      <c r="R3618" s="986"/>
      <c r="S3618" s="964">
        <v>0</v>
      </c>
      <c r="T3618" s="966">
        <v>0</v>
      </c>
      <c r="U3618" s="949">
        <v>0</v>
      </c>
      <c r="V3618" s="967">
        <v>0</v>
      </c>
      <c r="W3618" s="968">
        <v>0</v>
      </c>
      <c r="X3618" s="969">
        <v>0</v>
      </c>
      <c r="Y3618" s="970">
        <f t="shared" ref="Y3618:Y3681" si="142">+F3618-S3618-T3618-U3618-V3618+W3618+X3618</f>
        <v>21.356000000000002</v>
      </c>
      <c r="Z3618" s="971">
        <v>0</v>
      </c>
      <c r="AA3618" s="950">
        <v>0</v>
      </c>
      <c r="AB3618" s="947">
        <v>341.4</v>
      </c>
      <c r="AC3618" s="947">
        <v>0</v>
      </c>
      <c r="AD3618" s="947">
        <v>0</v>
      </c>
      <c r="AE3618" s="947"/>
      <c r="AF3618" s="947">
        <v>355.2</v>
      </c>
      <c r="AG3618" s="947">
        <v>0</v>
      </c>
      <c r="AH3618" s="984"/>
      <c r="AI3618" s="984"/>
      <c r="AJ3618" s="975">
        <v>10.26</v>
      </c>
    </row>
    <row r="3619" spans="1:39" s="952" customFormat="1" x14ac:dyDescent="0.2">
      <c r="A3619" s="946">
        <v>40135</v>
      </c>
      <c r="B3619" s="964">
        <v>16.32</v>
      </c>
      <c r="C3619" s="981"/>
      <c r="D3619" s="947">
        <v>5.6719999999999997</v>
      </c>
      <c r="E3619" s="984"/>
      <c r="F3619" s="965">
        <f t="shared" si="141"/>
        <v>21.992000000000001</v>
      </c>
      <c r="G3619" s="986"/>
      <c r="H3619" s="986"/>
      <c r="I3619" s="986"/>
      <c r="J3619" s="986"/>
      <c r="K3619" s="986"/>
      <c r="L3619" s="986"/>
      <c r="M3619" s="986"/>
      <c r="N3619" s="986"/>
      <c r="O3619" s="986"/>
      <c r="P3619" s="986"/>
      <c r="Q3619" s="986"/>
      <c r="R3619" s="986"/>
      <c r="S3619" s="964">
        <v>0</v>
      </c>
      <c r="T3619" s="966">
        <v>0</v>
      </c>
      <c r="U3619" s="949">
        <v>0</v>
      </c>
      <c r="V3619" s="967">
        <v>0</v>
      </c>
      <c r="W3619" s="968">
        <v>0</v>
      </c>
      <c r="X3619" s="969">
        <v>0</v>
      </c>
      <c r="Y3619" s="970">
        <f t="shared" si="142"/>
        <v>21.992000000000001</v>
      </c>
      <c r="Z3619" s="971">
        <v>0</v>
      </c>
      <c r="AA3619" s="950">
        <v>0</v>
      </c>
      <c r="AB3619" s="947">
        <v>341.5</v>
      </c>
      <c r="AC3619" s="947">
        <v>0.64</v>
      </c>
      <c r="AD3619" s="947">
        <v>21</v>
      </c>
      <c r="AE3619" s="947"/>
      <c r="AF3619" s="947">
        <v>355.3</v>
      </c>
      <c r="AG3619" s="947">
        <v>0.4</v>
      </c>
      <c r="AH3619" s="984"/>
      <c r="AI3619" s="984"/>
      <c r="AJ3619" s="975">
        <v>0</v>
      </c>
    </row>
    <row r="3620" spans="1:39" s="952" customFormat="1" x14ac:dyDescent="0.2">
      <c r="A3620" s="946">
        <v>40136</v>
      </c>
      <c r="B3620" s="964">
        <v>16.68</v>
      </c>
      <c r="C3620" s="981"/>
      <c r="D3620" s="947">
        <v>5.69</v>
      </c>
      <c r="E3620" s="984"/>
      <c r="F3620" s="965">
        <f t="shared" si="141"/>
        <v>22.37</v>
      </c>
      <c r="G3620" s="986"/>
      <c r="H3620" s="986"/>
      <c r="I3620" s="986"/>
      <c r="J3620" s="986"/>
      <c r="K3620" s="986"/>
      <c r="L3620" s="986"/>
      <c r="M3620" s="986"/>
      <c r="N3620" s="986"/>
      <c r="O3620" s="986"/>
      <c r="P3620" s="986"/>
      <c r="Q3620" s="986"/>
      <c r="R3620" s="986"/>
      <c r="S3620" s="964">
        <v>0</v>
      </c>
      <c r="T3620" s="966">
        <v>0</v>
      </c>
      <c r="U3620" s="949">
        <v>0</v>
      </c>
      <c r="V3620" s="967">
        <v>0</v>
      </c>
      <c r="W3620" s="968">
        <v>0</v>
      </c>
      <c r="X3620" s="969">
        <v>0</v>
      </c>
      <c r="Y3620" s="970">
        <f t="shared" si="142"/>
        <v>22.37</v>
      </c>
      <c r="Z3620" s="971">
        <v>0</v>
      </c>
      <c r="AA3620" s="950">
        <v>0</v>
      </c>
      <c r="AB3620" s="947">
        <v>341.5</v>
      </c>
      <c r="AC3620" s="947">
        <v>0.48</v>
      </c>
      <c r="AD3620" s="947">
        <v>21</v>
      </c>
      <c r="AE3620" s="947"/>
      <c r="AF3620" s="950">
        <v>355.3</v>
      </c>
      <c r="AG3620" s="950">
        <v>0.2</v>
      </c>
      <c r="AH3620" s="985"/>
      <c r="AI3620" s="985"/>
      <c r="AJ3620" s="975">
        <v>0</v>
      </c>
    </row>
    <row r="3621" spans="1:39" s="952" customFormat="1" x14ac:dyDescent="0.2">
      <c r="A3621" s="946">
        <v>40137</v>
      </c>
      <c r="B3621" s="964">
        <v>16.059999999999999</v>
      </c>
      <c r="C3621" s="981"/>
      <c r="D3621" s="947">
        <v>5.8239999999999998</v>
      </c>
      <c r="E3621" s="984"/>
      <c r="F3621" s="965">
        <f t="shared" si="141"/>
        <v>21.884</v>
      </c>
      <c r="G3621" s="986"/>
      <c r="H3621" s="986"/>
      <c r="I3621" s="986"/>
      <c r="J3621" s="986"/>
      <c r="K3621" s="986"/>
      <c r="L3621" s="986"/>
      <c r="M3621" s="986"/>
      <c r="N3621" s="986"/>
      <c r="O3621" s="986"/>
      <c r="P3621" s="986"/>
      <c r="Q3621" s="986"/>
      <c r="R3621" s="986"/>
      <c r="S3621" s="964">
        <v>0</v>
      </c>
      <c r="T3621" s="966">
        <v>0</v>
      </c>
      <c r="U3621" s="949">
        <v>0</v>
      </c>
      <c r="V3621" s="967">
        <v>0</v>
      </c>
      <c r="W3621" s="968">
        <v>0</v>
      </c>
      <c r="X3621" s="977">
        <v>0</v>
      </c>
      <c r="Y3621" s="970">
        <f t="shared" si="142"/>
        <v>21.884</v>
      </c>
      <c r="Z3621" s="971">
        <v>0</v>
      </c>
      <c r="AA3621" s="950">
        <v>0</v>
      </c>
      <c r="AB3621" s="947">
        <v>341.5</v>
      </c>
      <c r="AC3621" s="947">
        <v>0</v>
      </c>
      <c r="AD3621" s="947">
        <v>21</v>
      </c>
      <c r="AE3621" s="947"/>
      <c r="AF3621" s="950">
        <v>355.3</v>
      </c>
      <c r="AG3621" s="950">
        <v>0</v>
      </c>
      <c r="AH3621" s="985"/>
      <c r="AI3621" s="985"/>
      <c r="AJ3621" s="975">
        <v>0</v>
      </c>
    </row>
    <row r="3622" spans="1:39" s="952" customFormat="1" x14ac:dyDescent="0.2">
      <c r="A3622" s="946">
        <v>40138</v>
      </c>
      <c r="B3622" s="964">
        <v>14.91</v>
      </c>
      <c r="C3622" s="981"/>
      <c r="D3622" s="947">
        <v>5.827</v>
      </c>
      <c r="E3622" s="984"/>
      <c r="F3622" s="965">
        <f t="shared" si="141"/>
        <v>20.737000000000002</v>
      </c>
      <c r="G3622" s="986"/>
      <c r="H3622" s="986"/>
      <c r="I3622" s="986"/>
      <c r="J3622" s="986"/>
      <c r="K3622" s="986"/>
      <c r="L3622" s="986"/>
      <c r="M3622" s="986"/>
      <c r="N3622" s="986"/>
      <c r="O3622" s="986"/>
      <c r="P3622" s="986"/>
      <c r="Q3622" s="986"/>
      <c r="R3622" s="986"/>
      <c r="S3622" s="964">
        <v>0</v>
      </c>
      <c r="T3622" s="966">
        <v>0</v>
      </c>
      <c r="U3622" s="949">
        <v>0</v>
      </c>
      <c r="V3622" s="967">
        <v>0</v>
      </c>
      <c r="W3622" s="968">
        <v>0</v>
      </c>
      <c r="X3622" s="969">
        <v>0</v>
      </c>
      <c r="Y3622" s="970">
        <f t="shared" si="142"/>
        <v>20.737000000000002</v>
      </c>
      <c r="Z3622" s="971">
        <v>0</v>
      </c>
      <c r="AA3622" s="950">
        <v>0</v>
      </c>
      <c r="AB3622" s="947">
        <v>341.5</v>
      </c>
      <c r="AC3622" s="947">
        <v>0</v>
      </c>
      <c r="AD3622" s="947">
        <v>0</v>
      </c>
      <c r="AE3622" s="947"/>
      <c r="AF3622" s="947">
        <v>355.3</v>
      </c>
      <c r="AG3622" s="947">
        <v>0</v>
      </c>
      <c r="AH3622" s="984"/>
      <c r="AI3622" s="984"/>
      <c r="AJ3622" s="975">
        <v>0</v>
      </c>
    </row>
    <row r="3623" spans="1:39" s="952" customFormat="1" x14ac:dyDescent="0.2">
      <c r="A3623" s="946">
        <v>40139</v>
      </c>
      <c r="B3623" s="964">
        <v>16.96</v>
      </c>
      <c r="C3623" s="981"/>
      <c r="D3623" s="947">
        <v>4.6710000000000003</v>
      </c>
      <c r="E3623" s="984"/>
      <c r="F3623" s="965">
        <f t="shared" si="141"/>
        <v>21.631</v>
      </c>
      <c r="G3623" s="986"/>
      <c r="H3623" s="986"/>
      <c r="I3623" s="986"/>
      <c r="J3623" s="986"/>
      <c r="K3623" s="986"/>
      <c r="L3623" s="986"/>
      <c r="M3623" s="986"/>
      <c r="N3623" s="986"/>
      <c r="O3623" s="986"/>
      <c r="P3623" s="986"/>
      <c r="Q3623" s="986"/>
      <c r="R3623" s="986"/>
      <c r="S3623" s="964">
        <v>0</v>
      </c>
      <c r="T3623" s="966">
        <v>0</v>
      </c>
      <c r="U3623" s="949">
        <v>0</v>
      </c>
      <c r="V3623" s="967">
        <v>0</v>
      </c>
      <c r="W3623" s="968">
        <v>0</v>
      </c>
      <c r="X3623" s="969">
        <v>0</v>
      </c>
      <c r="Y3623" s="970">
        <f t="shared" si="142"/>
        <v>21.631</v>
      </c>
      <c r="Z3623" s="971">
        <v>0</v>
      </c>
      <c r="AA3623" s="950">
        <v>0</v>
      </c>
      <c r="AB3623" s="947">
        <v>341.5</v>
      </c>
      <c r="AC3623" s="947">
        <v>0.16</v>
      </c>
      <c r="AD3623" s="947">
        <v>0</v>
      </c>
      <c r="AE3623" s="947"/>
      <c r="AF3623" s="947">
        <v>355.3</v>
      </c>
      <c r="AG3623" s="947">
        <v>0.65</v>
      </c>
      <c r="AH3623" s="984"/>
      <c r="AI3623" s="984"/>
      <c r="AJ3623" s="975">
        <v>13.44</v>
      </c>
    </row>
    <row r="3624" spans="1:39" s="952" customFormat="1" x14ac:dyDescent="0.2">
      <c r="A3624" s="946">
        <v>40140</v>
      </c>
      <c r="B3624" s="964">
        <v>16.03</v>
      </c>
      <c r="C3624" s="981"/>
      <c r="D3624" s="947">
        <v>5.6890000000000001</v>
      </c>
      <c r="E3624" s="984"/>
      <c r="F3624" s="965">
        <f t="shared" si="141"/>
        <v>21.719000000000001</v>
      </c>
      <c r="G3624" s="986"/>
      <c r="H3624" s="986"/>
      <c r="I3624" s="986"/>
      <c r="J3624" s="986"/>
      <c r="K3624" s="986"/>
      <c r="L3624" s="986"/>
      <c r="M3624" s="986"/>
      <c r="N3624" s="986"/>
      <c r="O3624" s="986"/>
      <c r="P3624" s="986"/>
      <c r="Q3624" s="986"/>
      <c r="R3624" s="986"/>
      <c r="S3624" s="964">
        <v>0</v>
      </c>
      <c r="T3624" s="966">
        <v>0</v>
      </c>
      <c r="U3624" s="949">
        <v>0</v>
      </c>
      <c r="V3624" s="967">
        <v>0</v>
      </c>
      <c r="W3624" s="968">
        <v>0</v>
      </c>
      <c r="X3624" s="969">
        <v>0</v>
      </c>
      <c r="Y3624" s="970">
        <f t="shared" si="142"/>
        <v>21.719000000000001</v>
      </c>
      <c r="Z3624" s="971">
        <v>0</v>
      </c>
      <c r="AA3624" s="950">
        <v>0</v>
      </c>
      <c r="AB3624" s="950">
        <v>342.5</v>
      </c>
      <c r="AC3624" s="950">
        <v>0.63</v>
      </c>
      <c r="AD3624" s="950">
        <v>0</v>
      </c>
      <c r="AE3624" s="950"/>
      <c r="AF3624" s="947">
        <v>355.3</v>
      </c>
      <c r="AG3624" s="947">
        <v>0.5</v>
      </c>
      <c r="AH3624" s="984"/>
      <c r="AI3624" s="984"/>
      <c r="AJ3624" s="975">
        <v>0</v>
      </c>
    </row>
    <row r="3625" spans="1:39" s="952" customFormat="1" x14ac:dyDescent="0.2">
      <c r="A3625" s="946">
        <v>40141</v>
      </c>
      <c r="B3625" s="968">
        <v>15.1</v>
      </c>
      <c r="C3625" s="983"/>
      <c r="D3625" s="950">
        <v>5.8</v>
      </c>
      <c r="E3625" s="985"/>
      <c r="F3625" s="978">
        <f t="shared" ref="F3625:F3688" si="143">+B3625+D3625</f>
        <v>20.9</v>
      </c>
      <c r="G3625" s="987"/>
      <c r="H3625" s="987"/>
      <c r="I3625" s="987"/>
      <c r="J3625" s="987"/>
      <c r="K3625" s="987"/>
      <c r="L3625" s="987"/>
      <c r="M3625" s="987"/>
      <c r="N3625" s="987"/>
      <c r="O3625" s="987"/>
      <c r="P3625" s="987"/>
      <c r="Q3625" s="987"/>
      <c r="R3625" s="987"/>
      <c r="S3625" s="968">
        <v>0</v>
      </c>
      <c r="T3625" s="979">
        <v>0</v>
      </c>
      <c r="U3625" s="959">
        <v>0</v>
      </c>
      <c r="V3625" s="969">
        <v>0</v>
      </c>
      <c r="W3625" s="968">
        <v>0</v>
      </c>
      <c r="X3625" s="969">
        <v>0</v>
      </c>
      <c r="Y3625" s="970">
        <f t="shared" si="142"/>
        <v>20.9</v>
      </c>
      <c r="Z3625" s="971">
        <v>0</v>
      </c>
      <c r="AA3625" s="950">
        <v>0</v>
      </c>
      <c r="AB3625" s="950">
        <v>341.8</v>
      </c>
      <c r="AC3625" s="950">
        <v>0</v>
      </c>
      <c r="AD3625" s="950">
        <v>0</v>
      </c>
      <c r="AE3625" s="950"/>
      <c r="AF3625" s="950">
        <v>355.5</v>
      </c>
      <c r="AG3625" s="950">
        <v>0</v>
      </c>
      <c r="AH3625" s="985"/>
      <c r="AI3625" s="985"/>
      <c r="AJ3625" s="975">
        <v>0</v>
      </c>
      <c r="AL3625" s="955"/>
      <c r="AM3625" s="955"/>
    </row>
    <row r="3626" spans="1:39" s="952" customFormat="1" x14ac:dyDescent="0.2">
      <c r="A3626" s="946">
        <v>40142</v>
      </c>
      <c r="B3626" s="968">
        <v>15.46</v>
      </c>
      <c r="C3626" s="983"/>
      <c r="D3626" s="950">
        <v>5.13</v>
      </c>
      <c r="E3626" s="985"/>
      <c r="F3626" s="978">
        <f t="shared" si="143"/>
        <v>20.59</v>
      </c>
      <c r="G3626" s="987"/>
      <c r="H3626" s="987"/>
      <c r="I3626" s="987"/>
      <c r="J3626" s="987"/>
      <c r="K3626" s="987"/>
      <c r="L3626" s="987"/>
      <c r="M3626" s="987"/>
      <c r="N3626" s="987"/>
      <c r="O3626" s="987"/>
      <c r="P3626" s="987"/>
      <c r="Q3626" s="987"/>
      <c r="R3626" s="987"/>
      <c r="S3626" s="968">
        <v>0</v>
      </c>
      <c r="T3626" s="979">
        <v>0</v>
      </c>
      <c r="U3626" s="959">
        <v>0</v>
      </c>
      <c r="V3626" s="969">
        <v>0</v>
      </c>
      <c r="W3626" s="968">
        <v>0</v>
      </c>
      <c r="X3626" s="969">
        <v>0</v>
      </c>
      <c r="Y3626" s="970">
        <f t="shared" si="142"/>
        <v>20.59</v>
      </c>
      <c r="Z3626" s="971">
        <v>0</v>
      </c>
      <c r="AA3626" s="950">
        <v>0</v>
      </c>
      <c r="AB3626" s="950">
        <v>341.7</v>
      </c>
      <c r="AC3626" s="950">
        <v>0</v>
      </c>
      <c r="AD3626" s="950">
        <v>20</v>
      </c>
      <c r="AE3626" s="950"/>
      <c r="AF3626" s="947">
        <v>355.4</v>
      </c>
      <c r="AG3626" s="947">
        <v>0</v>
      </c>
      <c r="AH3626" s="984"/>
      <c r="AI3626" s="984"/>
      <c r="AJ3626" s="975">
        <v>0</v>
      </c>
    </row>
    <row r="3627" spans="1:39" s="952" customFormat="1" x14ac:dyDescent="0.2">
      <c r="A3627" s="946">
        <v>40143</v>
      </c>
      <c r="B3627" s="968">
        <v>13.92</v>
      </c>
      <c r="C3627" s="983"/>
      <c r="D3627" s="950">
        <v>5.88</v>
      </c>
      <c r="E3627" s="985"/>
      <c r="F3627" s="978">
        <f t="shared" si="143"/>
        <v>19.8</v>
      </c>
      <c r="G3627" s="987"/>
      <c r="H3627" s="987"/>
      <c r="I3627" s="987"/>
      <c r="J3627" s="987"/>
      <c r="K3627" s="987"/>
      <c r="L3627" s="987"/>
      <c r="M3627" s="987"/>
      <c r="N3627" s="987"/>
      <c r="O3627" s="987"/>
      <c r="P3627" s="987"/>
      <c r="Q3627" s="987"/>
      <c r="R3627" s="987"/>
      <c r="S3627" s="968">
        <v>0</v>
      </c>
      <c r="T3627" s="979">
        <v>0</v>
      </c>
      <c r="U3627" s="959">
        <v>0</v>
      </c>
      <c r="V3627" s="969">
        <v>0</v>
      </c>
      <c r="W3627" s="968">
        <v>0</v>
      </c>
      <c r="X3627" s="969">
        <v>0</v>
      </c>
      <c r="Y3627" s="970">
        <f t="shared" si="142"/>
        <v>19.8</v>
      </c>
      <c r="Z3627" s="971">
        <v>0</v>
      </c>
      <c r="AA3627" s="950">
        <v>0</v>
      </c>
      <c r="AB3627" s="950">
        <v>341.6</v>
      </c>
      <c r="AC3627" s="950">
        <v>0</v>
      </c>
      <c r="AD3627" s="950">
        <v>21</v>
      </c>
      <c r="AE3627" s="950"/>
      <c r="AF3627" s="947">
        <v>355.4</v>
      </c>
      <c r="AG3627" s="947">
        <v>0</v>
      </c>
      <c r="AH3627" s="984"/>
      <c r="AI3627" s="984"/>
      <c r="AJ3627" s="975">
        <v>0</v>
      </c>
    </row>
    <row r="3628" spans="1:39" s="952" customFormat="1" x14ac:dyDescent="0.2">
      <c r="A3628" s="946">
        <v>40144</v>
      </c>
      <c r="B3628" s="968">
        <v>13.08</v>
      </c>
      <c r="C3628" s="983"/>
      <c r="D3628" s="950">
        <v>5.59</v>
      </c>
      <c r="E3628" s="985"/>
      <c r="F3628" s="978">
        <f t="shared" si="143"/>
        <v>18.670000000000002</v>
      </c>
      <c r="G3628" s="987"/>
      <c r="H3628" s="987"/>
      <c r="I3628" s="987"/>
      <c r="J3628" s="987"/>
      <c r="K3628" s="987"/>
      <c r="L3628" s="987"/>
      <c r="M3628" s="987"/>
      <c r="N3628" s="987"/>
      <c r="O3628" s="987"/>
      <c r="P3628" s="987"/>
      <c r="Q3628" s="987"/>
      <c r="R3628" s="987"/>
      <c r="S3628" s="968">
        <v>0</v>
      </c>
      <c r="T3628" s="979">
        <v>0</v>
      </c>
      <c r="U3628" s="959">
        <v>0</v>
      </c>
      <c r="V3628" s="969">
        <v>0</v>
      </c>
      <c r="W3628" s="968">
        <v>0</v>
      </c>
      <c r="X3628" s="969">
        <v>0</v>
      </c>
      <c r="Y3628" s="970">
        <f t="shared" si="142"/>
        <v>18.670000000000002</v>
      </c>
      <c r="Z3628" s="971">
        <v>0</v>
      </c>
      <c r="AA3628" s="950">
        <v>0</v>
      </c>
      <c r="AB3628" s="950">
        <v>341.4</v>
      </c>
      <c r="AC3628" s="950">
        <v>0</v>
      </c>
      <c r="AD3628" s="950">
        <v>21</v>
      </c>
      <c r="AE3628" s="950"/>
      <c r="AF3628" s="947">
        <v>355.3</v>
      </c>
      <c r="AG3628" s="947">
        <v>0</v>
      </c>
      <c r="AH3628" s="984"/>
      <c r="AI3628" s="984"/>
      <c r="AJ3628" s="975">
        <v>0</v>
      </c>
    </row>
    <row r="3629" spans="1:39" s="952" customFormat="1" x14ac:dyDescent="0.2">
      <c r="A3629" s="946">
        <v>40145</v>
      </c>
      <c r="B3629" s="968">
        <v>13.43</v>
      </c>
      <c r="C3629" s="983"/>
      <c r="D3629" s="950">
        <v>5.73</v>
      </c>
      <c r="E3629" s="985"/>
      <c r="F3629" s="978">
        <f t="shared" si="143"/>
        <v>19.16</v>
      </c>
      <c r="G3629" s="987"/>
      <c r="H3629" s="987"/>
      <c r="I3629" s="987"/>
      <c r="J3629" s="987"/>
      <c r="K3629" s="987"/>
      <c r="L3629" s="987"/>
      <c r="M3629" s="987"/>
      <c r="N3629" s="987"/>
      <c r="O3629" s="987"/>
      <c r="P3629" s="987"/>
      <c r="Q3629" s="987"/>
      <c r="R3629" s="987"/>
      <c r="S3629" s="968">
        <v>0</v>
      </c>
      <c r="T3629" s="979">
        <v>0</v>
      </c>
      <c r="U3629" s="959">
        <v>0</v>
      </c>
      <c r="V3629" s="969">
        <v>0</v>
      </c>
      <c r="W3629" s="968">
        <v>0</v>
      </c>
      <c r="X3629" s="969">
        <v>0</v>
      </c>
      <c r="Y3629" s="970">
        <f t="shared" si="142"/>
        <v>19.16</v>
      </c>
      <c r="Z3629" s="971">
        <v>0</v>
      </c>
      <c r="AA3629" s="950">
        <v>0</v>
      </c>
      <c r="AB3629" s="950">
        <v>341.4</v>
      </c>
      <c r="AC3629" s="950">
        <v>0</v>
      </c>
      <c r="AD3629" s="950">
        <v>21</v>
      </c>
      <c r="AE3629" s="950"/>
      <c r="AF3629" s="947">
        <v>355.3</v>
      </c>
      <c r="AG3629" s="947">
        <v>0</v>
      </c>
      <c r="AH3629" s="984"/>
      <c r="AI3629" s="984"/>
      <c r="AJ3629" s="975">
        <v>0</v>
      </c>
    </row>
    <row r="3630" spans="1:39" s="952" customFormat="1" x14ac:dyDescent="0.2">
      <c r="A3630" s="946">
        <v>40146</v>
      </c>
      <c r="B3630" s="964">
        <v>14.53</v>
      </c>
      <c r="C3630" s="981"/>
      <c r="D3630" s="947">
        <v>5.9</v>
      </c>
      <c r="E3630" s="984"/>
      <c r="F3630" s="965">
        <f t="shared" si="143"/>
        <v>20.43</v>
      </c>
      <c r="G3630" s="986"/>
      <c r="H3630" s="986"/>
      <c r="I3630" s="986"/>
      <c r="J3630" s="986"/>
      <c r="K3630" s="986"/>
      <c r="L3630" s="986"/>
      <c r="M3630" s="986"/>
      <c r="N3630" s="986"/>
      <c r="O3630" s="986"/>
      <c r="P3630" s="986"/>
      <c r="Q3630" s="986"/>
      <c r="R3630" s="986"/>
      <c r="S3630" s="964">
        <v>0</v>
      </c>
      <c r="T3630" s="966">
        <v>0</v>
      </c>
      <c r="U3630" s="949">
        <v>0</v>
      </c>
      <c r="V3630" s="967">
        <v>0</v>
      </c>
      <c r="W3630" s="968">
        <v>0</v>
      </c>
      <c r="X3630" s="969">
        <v>0</v>
      </c>
      <c r="Y3630" s="970">
        <f t="shared" si="142"/>
        <v>20.43</v>
      </c>
      <c r="Z3630" s="971">
        <v>0</v>
      </c>
      <c r="AA3630" s="950">
        <v>0</v>
      </c>
      <c r="AB3630" s="947">
        <v>341.4</v>
      </c>
      <c r="AC3630" s="947">
        <v>0</v>
      </c>
      <c r="AD3630" s="947">
        <v>21</v>
      </c>
      <c r="AE3630" s="947"/>
      <c r="AF3630" s="947">
        <v>355.2</v>
      </c>
      <c r="AG3630" s="947">
        <v>0</v>
      </c>
      <c r="AH3630" s="984"/>
      <c r="AI3630" s="984"/>
      <c r="AJ3630" s="975">
        <v>0</v>
      </c>
    </row>
    <row r="3631" spans="1:39" s="952" customFormat="1" x14ac:dyDescent="0.2">
      <c r="A3631" s="946">
        <v>40147</v>
      </c>
      <c r="B3631" s="964">
        <v>15.2</v>
      </c>
      <c r="C3631" s="981"/>
      <c r="D3631" s="947">
        <v>5.8</v>
      </c>
      <c r="E3631" s="984"/>
      <c r="F3631" s="965">
        <f t="shared" si="143"/>
        <v>21</v>
      </c>
      <c r="G3631" s="986"/>
      <c r="H3631" s="986"/>
      <c r="I3631" s="986"/>
      <c r="J3631" s="986"/>
      <c r="K3631" s="986"/>
      <c r="L3631" s="986"/>
      <c r="M3631" s="986"/>
      <c r="N3631" s="986"/>
      <c r="O3631" s="986"/>
      <c r="P3631" s="986"/>
      <c r="Q3631" s="986"/>
      <c r="R3631" s="986"/>
      <c r="S3631" s="964">
        <v>0</v>
      </c>
      <c r="T3631" s="966">
        <v>0</v>
      </c>
      <c r="U3631" s="949">
        <v>0</v>
      </c>
      <c r="V3631" s="967">
        <v>0</v>
      </c>
      <c r="W3631" s="968">
        <v>0</v>
      </c>
      <c r="X3631" s="969">
        <v>0</v>
      </c>
      <c r="Y3631" s="970">
        <f t="shared" si="142"/>
        <v>21</v>
      </c>
      <c r="Z3631" s="971">
        <v>0</v>
      </c>
      <c r="AA3631" s="950">
        <v>0</v>
      </c>
      <c r="AB3631" s="947">
        <v>341.3</v>
      </c>
      <c r="AC3631" s="947">
        <v>0.14000000000000001</v>
      </c>
      <c r="AD3631" s="947">
        <v>25</v>
      </c>
      <c r="AE3631" s="947"/>
      <c r="AF3631" s="980">
        <v>355.3</v>
      </c>
      <c r="AG3631" s="947">
        <v>0.2</v>
      </c>
      <c r="AH3631" s="984"/>
      <c r="AI3631" s="984"/>
      <c r="AJ3631" s="975">
        <v>0</v>
      </c>
    </row>
    <row r="3632" spans="1:39" s="952" customFormat="1" x14ac:dyDescent="0.2">
      <c r="A3632" s="946">
        <v>40148</v>
      </c>
      <c r="B3632" s="964">
        <v>14.32</v>
      </c>
      <c r="C3632" s="981"/>
      <c r="D3632" s="947">
        <v>4.4509999999999996</v>
      </c>
      <c r="E3632" s="984"/>
      <c r="F3632" s="965">
        <f t="shared" si="143"/>
        <v>18.771000000000001</v>
      </c>
      <c r="G3632" s="986"/>
      <c r="H3632" s="986"/>
      <c r="I3632" s="986"/>
      <c r="J3632" s="986"/>
      <c r="K3632" s="986"/>
      <c r="L3632" s="986"/>
      <c r="M3632" s="986"/>
      <c r="N3632" s="986"/>
      <c r="O3632" s="986"/>
      <c r="P3632" s="986"/>
      <c r="Q3632" s="986"/>
      <c r="R3632" s="986"/>
      <c r="S3632" s="964">
        <v>0</v>
      </c>
      <c r="T3632" s="966">
        <v>0</v>
      </c>
      <c r="U3632" s="949">
        <v>0</v>
      </c>
      <c r="V3632" s="967">
        <v>0</v>
      </c>
      <c r="W3632" s="968">
        <v>0</v>
      </c>
      <c r="X3632" s="969">
        <v>0</v>
      </c>
      <c r="Y3632" s="970">
        <f t="shared" si="142"/>
        <v>18.771000000000001</v>
      </c>
      <c r="Z3632" s="971">
        <v>0</v>
      </c>
      <c r="AA3632" s="950">
        <v>0</v>
      </c>
      <c r="AB3632" s="947">
        <v>341.3</v>
      </c>
      <c r="AC3632" s="947">
        <v>0.2</v>
      </c>
      <c r="AD3632" s="947">
        <v>25</v>
      </c>
      <c r="AE3632" s="947"/>
      <c r="AF3632" s="950">
        <v>355.3</v>
      </c>
      <c r="AG3632" s="950">
        <v>0</v>
      </c>
      <c r="AH3632" s="985"/>
      <c r="AI3632" s="985"/>
      <c r="AJ3632" s="972">
        <v>0</v>
      </c>
    </row>
    <row r="3633" spans="1:272" s="952" customFormat="1" x14ac:dyDescent="0.2">
      <c r="A3633" s="946">
        <v>40149</v>
      </c>
      <c r="B3633" s="964">
        <v>15.68</v>
      </c>
      <c r="C3633" s="981"/>
      <c r="D3633" s="947">
        <v>6.5</v>
      </c>
      <c r="E3633" s="984"/>
      <c r="F3633" s="965">
        <f t="shared" si="143"/>
        <v>22.18</v>
      </c>
      <c r="G3633" s="986"/>
      <c r="H3633" s="986"/>
      <c r="I3633" s="986"/>
      <c r="J3633" s="986"/>
      <c r="K3633" s="986"/>
      <c r="L3633" s="986"/>
      <c r="M3633" s="986"/>
      <c r="N3633" s="986"/>
      <c r="O3633" s="986"/>
      <c r="P3633" s="986"/>
      <c r="Q3633" s="986"/>
      <c r="R3633" s="986"/>
      <c r="S3633" s="964">
        <v>0</v>
      </c>
      <c r="T3633" s="966">
        <v>0</v>
      </c>
      <c r="U3633" s="949">
        <v>0</v>
      </c>
      <c r="V3633" s="967">
        <v>0</v>
      </c>
      <c r="W3633" s="968">
        <v>0</v>
      </c>
      <c r="X3633" s="969">
        <v>0</v>
      </c>
      <c r="Y3633" s="970">
        <f t="shared" si="142"/>
        <v>22.18</v>
      </c>
      <c r="Z3633" s="971">
        <v>0</v>
      </c>
      <c r="AA3633" s="950">
        <v>0</v>
      </c>
      <c r="AB3633" s="947">
        <v>343.8</v>
      </c>
      <c r="AC3633" s="947">
        <v>2.63</v>
      </c>
      <c r="AD3633" s="947">
        <v>25</v>
      </c>
      <c r="AE3633" s="947"/>
      <c r="AF3633" s="950">
        <v>355.9</v>
      </c>
      <c r="AG3633" s="950">
        <v>2.2999999999999998</v>
      </c>
      <c r="AH3633" s="985"/>
      <c r="AI3633" s="985"/>
      <c r="AJ3633" s="972">
        <v>0</v>
      </c>
    </row>
    <row r="3634" spans="1:272" s="952" customFormat="1" x14ac:dyDescent="0.2">
      <c r="A3634" s="946">
        <v>40150</v>
      </c>
      <c r="B3634" s="973">
        <v>15.22</v>
      </c>
      <c r="C3634" s="982"/>
      <c r="D3634" s="947">
        <v>6.5</v>
      </c>
      <c r="E3634" s="984"/>
      <c r="F3634" s="965">
        <f t="shared" si="143"/>
        <v>21.72</v>
      </c>
      <c r="G3634" s="986"/>
      <c r="H3634" s="986"/>
      <c r="I3634" s="986"/>
      <c r="J3634" s="986"/>
      <c r="K3634" s="986"/>
      <c r="L3634" s="986"/>
      <c r="M3634" s="986"/>
      <c r="N3634" s="986"/>
      <c r="O3634" s="986"/>
      <c r="P3634" s="986"/>
      <c r="Q3634" s="986"/>
      <c r="R3634" s="986"/>
      <c r="S3634" s="964">
        <v>0</v>
      </c>
      <c r="T3634" s="966">
        <v>0</v>
      </c>
      <c r="U3634" s="949">
        <v>0</v>
      </c>
      <c r="V3634" s="967">
        <v>0</v>
      </c>
      <c r="W3634" s="968">
        <v>0</v>
      </c>
      <c r="X3634" s="969">
        <v>0</v>
      </c>
      <c r="Y3634" s="970">
        <f t="shared" si="142"/>
        <v>21.72</v>
      </c>
      <c r="Z3634" s="971">
        <v>0</v>
      </c>
      <c r="AA3634" s="950">
        <v>0</v>
      </c>
      <c r="AB3634" s="947">
        <v>342</v>
      </c>
      <c r="AC3634" s="947">
        <v>0</v>
      </c>
      <c r="AD3634" s="947">
        <v>10</v>
      </c>
      <c r="AE3634" s="947"/>
      <c r="AF3634" s="950">
        <v>355.7</v>
      </c>
      <c r="AG3634" s="950">
        <v>0</v>
      </c>
      <c r="AH3634" s="985"/>
      <c r="AI3634" s="985"/>
      <c r="AJ3634" s="972">
        <v>0</v>
      </c>
    </row>
    <row r="3635" spans="1:272" s="952" customFormat="1" x14ac:dyDescent="0.2">
      <c r="A3635" s="946">
        <v>40151</v>
      </c>
      <c r="B3635" s="964">
        <v>11.33</v>
      </c>
      <c r="C3635" s="981"/>
      <c r="D3635" s="947">
        <v>6</v>
      </c>
      <c r="E3635" s="984"/>
      <c r="F3635" s="965">
        <f t="shared" si="143"/>
        <v>17.329999999999998</v>
      </c>
      <c r="G3635" s="986"/>
      <c r="H3635" s="986"/>
      <c r="I3635" s="986"/>
      <c r="J3635" s="986"/>
      <c r="K3635" s="986"/>
      <c r="L3635" s="986"/>
      <c r="M3635" s="986"/>
      <c r="N3635" s="986"/>
      <c r="O3635" s="986"/>
      <c r="P3635" s="986"/>
      <c r="Q3635" s="986"/>
      <c r="R3635" s="986"/>
      <c r="S3635" s="964">
        <v>0</v>
      </c>
      <c r="T3635" s="966">
        <v>0</v>
      </c>
      <c r="U3635" s="949">
        <v>0</v>
      </c>
      <c r="V3635" s="967">
        <v>0</v>
      </c>
      <c r="W3635" s="968">
        <v>0</v>
      </c>
      <c r="X3635" s="969">
        <v>0</v>
      </c>
      <c r="Y3635" s="970">
        <f t="shared" si="142"/>
        <v>17.329999999999998</v>
      </c>
      <c r="Z3635" s="971">
        <v>0</v>
      </c>
      <c r="AA3635" s="950">
        <v>0</v>
      </c>
      <c r="AB3635" s="950">
        <v>341.9</v>
      </c>
      <c r="AC3635" s="950">
        <v>0.04</v>
      </c>
      <c r="AD3635" s="950">
        <v>30</v>
      </c>
      <c r="AE3635" s="950"/>
      <c r="AF3635" s="950">
        <v>355.7</v>
      </c>
      <c r="AG3635" s="950">
        <v>0</v>
      </c>
      <c r="AH3635" s="985"/>
      <c r="AI3635" s="985"/>
      <c r="AJ3635" s="972">
        <v>0</v>
      </c>
      <c r="JI3635" s="954"/>
    </row>
    <row r="3636" spans="1:272" s="952" customFormat="1" x14ac:dyDescent="0.2">
      <c r="A3636" s="946">
        <v>40152</v>
      </c>
      <c r="B3636" s="964">
        <v>10.77</v>
      </c>
      <c r="C3636" s="981"/>
      <c r="D3636" s="947">
        <v>6</v>
      </c>
      <c r="E3636" s="984"/>
      <c r="F3636" s="965">
        <f t="shared" si="143"/>
        <v>16.77</v>
      </c>
      <c r="G3636" s="986"/>
      <c r="H3636" s="986"/>
      <c r="I3636" s="986"/>
      <c r="J3636" s="986"/>
      <c r="K3636" s="986"/>
      <c r="L3636" s="986"/>
      <c r="M3636" s="986"/>
      <c r="N3636" s="986"/>
      <c r="O3636" s="986"/>
      <c r="P3636" s="986"/>
      <c r="Q3636" s="986"/>
      <c r="R3636" s="986"/>
      <c r="S3636" s="964">
        <v>0</v>
      </c>
      <c r="T3636" s="966">
        <v>0</v>
      </c>
      <c r="U3636" s="949">
        <v>0</v>
      </c>
      <c r="V3636" s="967">
        <v>0</v>
      </c>
      <c r="W3636" s="968">
        <v>0</v>
      </c>
      <c r="X3636" s="969">
        <v>0</v>
      </c>
      <c r="Y3636" s="970">
        <f t="shared" si="142"/>
        <v>16.77</v>
      </c>
      <c r="Z3636" s="971">
        <v>0</v>
      </c>
      <c r="AA3636" s="950">
        <v>0</v>
      </c>
      <c r="AB3636" s="950">
        <v>341.8</v>
      </c>
      <c r="AC3636" s="950">
        <v>0</v>
      </c>
      <c r="AD3636" s="950">
        <v>21</v>
      </c>
      <c r="AE3636" s="950"/>
      <c r="AF3636" s="950">
        <v>355.75</v>
      </c>
      <c r="AG3636" s="950">
        <v>0.4</v>
      </c>
      <c r="AH3636" s="985"/>
      <c r="AI3636" s="985"/>
      <c r="AJ3636" s="972">
        <v>0</v>
      </c>
      <c r="AK3636" s="955"/>
      <c r="JF3636" s="954"/>
      <c r="JG3636" s="954"/>
      <c r="JH3636" s="954"/>
      <c r="JI3636" s="954"/>
      <c r="JJ3636" s="954"/>
      <c r="JK3636" s="954"/>
      <c r="JL3636" s="954"/>
    </row>
    <row r="3637" spans="1:272" s="952" customFormat="1" x14ac:dyDescent="0.2">
      <c r="A3637" s="946">
        <v>40153</v>
      </c>
      <c r="B3637" s="964">
        <v>11.29</v>
      </c>
      <c r="C3637" s="981"/>
      <c r="D3637" s="947">
        <v>6</v>
      </c>
      <c r="E3637" s="984"/>
      <c r="F3637" s="965">
        <f t="shared" si="143"/>
        <v>17.29</v>
      </c>
      <c r="G3637" s="986"/>
      <c r="H3637" s="986"/>
      <c r="I3637" s="986"/>
      <c r="J3637" s="986"/>
      <c r="K3637" s="986"/>
      <c r="L3637" s="986"/>
      <c r="M3637" s="986"/>
      <c r="N3637" s="986"/>
      <c r="O3637" s="986"/>
      <c r="P3637" s="986"/>
      <c r="Q3637" s="986"/>
      <c r="R3637" s="986"/>
      <c r="S3637" s="964">
        <v>0</v>
      </c>
      <c r="T3637" s="966">
        <v>0</v>
      </c>
      <c r="U3637" s="949">
        <v>0</v>
      </c>
      <c r="V3637" s="967">
        <v>0</v>
      </c>
      <c r="W3637" s="968">
        <v>0</v>
      </c>
      <c r="X3637" s="969">
        <v>0</v>
      </c>
      <c r="Y3637" s="970">
        <f t="shared" si="142"/>
        <v>17.29</v>
      </c>
      <c r="Z3637" s="971">
        <v>0</v>
      </c>
      <c r="AA3637" s="950">
        <v>0</v>
      </c>
      <c r="AB3637" s="950">
        <v>341.6</v>
      </c>
      <c r="AC3637" s="950">
        <v>0</v>
      </c>
      <c r="AD3637" s="950">
        <v>15</v>
      </c>
      <c r="AE3637" s="950"/>
      <c r="AF3637" s="950">
        <v>355.6</v>
      </c>
      <c r="AG3637" s="950">
        <v>0</v>
      </c>
      <c r="AH3637" s="985"/>
      <c r="AI3637" s="985"/>
      <c r="AJ3637" s="972">
        <v>0</v>
      </c>
      <c r="JF3637" s="954"/>
      <c r="JG3637" s="954"/>
      <c r="JH3637" s="954"/>
      <c r="JI3637" s="954"/>
      <c r="JJ3637" s="954"/>
      <c r="JK3637" s="954"/>
      <c r="JL3637" s="954"/>
    </row>
    <row r="3638" spans="1:272" s="952" customFormat="1" x14ac:dyDescent="0.2">
      <c r="A3638" s="946">
        <v>40154</v>
      </c>
      <c r="B3638" s="964">
        <v>11.47</v>
      </c>
      <c r="C3638" s="981"/>
      <c r="D3638" s="947">
        <v>6</v>
      </c>
      <c r="E3638" s="984"/>
      <c r="F3638" s="965">
        <f t="shared" si="143"/>
        <v>17.47</v>
      </c>
      <c r="G3638" s="986"/>
      <c r="H3638" s="986"/>
      <c r="I3638" s="986"/>
      <c r="J3638" s="986"/>
      <c r="K3638" s="986"/>
      <c r="L3638" s="986"/>
      <c r="M3638" s="986"/>
      <c r="N3638" s="986"/>
      <c r="O3638" s="986"/>
      <c r="P3638" s="986"/>
      <c r="Q3638" s="986"/>
      <c r="R3638" s="986"/>
      <c r="S3638" s="964">
        <v>0</v>
      </c>
      <c r="T3638" s="966">
        <v>0</v>
      </c>
      <c r="U3638" s="949">
        <v>0</v>
      </c>
      <c r="V3638" s="967">
        <v>0</v>
      </c>
      <c r="W3638" s="968">
        <v>0</v>
      </c>
      <c r="X3638" s="969">
        <v>0</v>
      </c>
      <c r="Y3638" s="970">
        <f t="shared" si="142"/>
        <v>17.47</v>
      </c>
      <c r="Z3638" s="971">
        <v>0</v>
      </c>
      <c r="AA3638" s="950">
        <v>0</v>
      </c>
      <c r="AB3638" s="947">
        <v>341.5</v>
      </c>
      <c r="AC3638" s="947">
        <v>0</v>
      </c>
      <c r="AD3638" s="947">
        <v>21</v>
      </c>
      <c r="AE3638" s="947"/>
      <c r="AF3638" s="947">
        <v>355.5</v>
      </c>
      <c r="AG3638" s="947">
        <v>0</v>
      </c>
      <c r="AH3638" s="984"/>
      <c r="AI3638" s="984"/>
      <c r="AJ3638" s="975">
        <v>0</v>
      </c>
    </row>
    <row r="3639" spans="1:272" s="952" customFormat="1" x14ac:dyDescent="0.2">
      <c r="A3639" s="946">
        <v>40155</v>
      </c>
      <c r="B3639" s="968">
        <v>11.69</v>
      </c>
      <c r="C3639" s="983"/>
      <c r="D3639" s="947">
        <v>6</v>
      </c>
      <c r="E3639" s="984"/>
      <c r="F3639" s="965">
        <f t="shared" si="143"/>
        <v>17.689999999999998</v>
      </c>
      <c r="G3639" s="986"/>
      <c r="H3639" s="986"/>
      <c r="I3639" s="986"/>
      <c r="J3639" s="986"/>
      <c r="K3639" s="986"/>
      <c r="L3639" s="986"/>
      <c r="M3639" s="986"/>
      <c r="N3639" s="986"/>
      <c r="O3639" s="986"/>
      <c r="P3639" s="986"/>
      <c r="Q3639" s="986"/>
      <c r="R3639" s="986"/>
      <c r="S3639" s="964">
        <v>0</v>
      </c>
      <c r="T3639" s="966">
        <v>0</v>
      </c>
      <c r="U3639" s="949">
        <v>0</v>
      </c>
      <c r="V3639" s="967">
        <v>0</v>
      </c>
      <c r="W3639" s="968">
        <v>0</v>
      </c>
      <c r="X3639" s="969">
        <v>0</v>
      </c>
      <c r="Y3639" s="970">
        <f t="shared" si="142"/>
        <v>17.689999999999998</v>
      </c>
      <c r="Z3639" s="971">
        <v>0</v>
      </c>
      <c r="AA3639" s="950">
        <v>0</v>
      </c>
      <c r="AB3639" s="950">
        <v>341.9</v>
      </c>
      <c r="AC3639" s="950">
        <v>0.66</v>
      </c>
      <c r="AD3639" s="950">
        <v>0</v>
      </c>
      <c r="AE3639" s="950"/>
      <c r="AF3639" s="950">
        <v>355.7</v>
      </c>
      <c r="AG3639" s="950">
        <v>0.6</v>
      </c>
      <c r="AH3639" s="985"/>
      <c r="AI3639" s="985"/>
      <c r="AJ3639" s="972">
        <v>0</v>
      </c>
      <c r="AK3639" s="974"/>
    </row>
    <row r="3640" spans="1:272" s="952" customFormat="1" x14ac:dyDescent="0.2">
      <c r="A3640" s="946">
        <v>40156</v>
      </c>
      <c r="B3640" s="964">
        <v>12.17</v>
      </c>
      <c r="C3640" s="981"/>
      <c r="D3640" s="947">
        <v>6</v>
      </c>
      <c r="E3640" s="984"/>
      <c r="F3640" s="965">
        <f t="shared" si="143"/>
        <v>18.170000000000002</v>
      </c>
      <c r="G3640" s="986"/>
      <c r="H3640" s="986"/>
      <c r="I3640" s="986"/>
      <c r="J3640" s="986"/>
      <c r="K3640" s="986"/>
      <c r="L3640" s="986"/>
      <c r="M3640" s="986"/>
      <c r="N3640" s="986"/>
      <c r="O3640" s="986"/>
      <c r="P3640" s="986"/>
      <c r="Q3640" s="986"/>
      <c r="R3640" s="986"/>
      <c r="S3640" s="964">
        <v>0</v>
      </c>
      <c r="T3640" s="966">
        <v>0</v>
      </c>
      <c r="U3640" s="949">
        <v>0</v>
      </c>
      <c r="V3640" s="967">
        <v>0</v>
      </c>
      <c r="W3640" s="968">
        <v>0</v>
      </c>
      <c r="X3640" s="969">
        <v>0</v>
      </c>
      <c r="Y3640" s="970">
        <f t="shared" si="142"/>
        <v>18.170000000000002</v>
      </c>
      <c r="Z3640" s="971">
        <v>0</v>
      </c>
      <c r="AA3640" s="950">
        <v>0</v>
      </c>
      <c r="AB3640" s="950">
        <v>342.4</v>
      </c>
      <c r="AC3640" s="950">
        <v>0.41</v>
      </c>
      <c r="AD3640" s="950">
        <v>0</v>
      </c>
      <c r="AE3640" s="950"/>
      <c r="AF3640" s="947">
        <v>355.6</v>
      </c>
      <c r="AG3640" s="947">
        <v>0.6</v>
      </c>
      <c r="AH3640" s="984"/>
      <c r="AI3640" s="984"/>
      <c r="AJ3640" s="975">
        <v>0</v>
      </c>
    </row>
    <row r="3641" spans="1:272" s="952" customFormat="1" x14ac:dyDescent="0.2">
      <c r="A3641" s="946">
        <v>40157</v>
      </c>
      <c r="B3641" s="964">
        <v>15.12</v>
      </c>
      <c r="C3641" s="981"/>
      <c r="D3641" s="950">
        <v>6</v>
      </c>
      <c r="E3641" s="985"/>
      <c r="F3641" s="965">
        <f t="shared" si="143"/>
        <v>21.119999999999997</v>
      </c>
      <c r="G3641" s="986"/>
      <c r="H3641" s="986"/>
      <c r="I3641" s="986"/>
      <c r="J3641" s="986"/>
      <c r="K3641" s="986"/>
      <c r="L3641" s="986"/>
      <c r="M3641" s="986"/>
      <c r="N3641" s="986"/>
      <c r="O3641" s="986"/>
      <c r="P3641" s="986"/>
      <c r="Q3641" s="986"/>
      <c r="R3641" s="986"/>
      <c r="S3641" s="964">
        <v>0</v>
      </c>
      <c r="T3641" s="966">
        <v>0</v>
      </c>
      <c r="U3641" s="949">
        <v>0</v>
      </c>
      <c r="V3641" s="967">
        <v>0</v>
      </c>
      <c r="W3641" s="968">
        <v>0</v>
      </c>
      <c r="X3641" s="969">
        <v>0</v>
      </c>
      <c r="Y3641" s="970">
        <f t="shared" si="142"/>
        <v>21.119999999999997</v>
      </c>
      <c r="Z3641" s="971">
        <v>0</v>
      </c>
      <c r="AA3641" s="950">
        <v>0</v>
      </c>
      <c r="AB3641" s="950">
        <v>341.7</v>
      </c>
      <c r="AC3641" s="950">
        <v>0</v>
      </c>
      <c r="AD3641" s="950">
        <v>20</v>
      </c>
      <c r="AE3641" s="950"/>
      <c r="AF3641" s="947">
        <v>355.5</v>
      </c>
      <c r="AG3641" s="947">
        <v>0</v>
      </c>
      <c r="AH3641" s="984"/>
      <c r="AI3641" s="984"/>
      <c r="AJ3641" s="975">
        <v>0</v>
      </c>
    </row>
    <row r="3642" spans="1:272" s="952" customFormat="1" x14ac:dyDescent="0.2">
      <c r="A3642" s="946">
        <v>40158</v>
      </c>
      <c r="B3642" s="964">
        <v>14.92</v>
      </c>
      <c r="C3642" s="981"/>
      <c r="D3642" s="947">
        <v>6.5640000000000001</v>
      </c>
      <c r="E3642" s="984"/>
      <c r="F3642" s="965">
        <f t="shared" si="143"/>
        <v>21.484000000000002</v>
      </c>
      <c r="G3642" s="986"/>
      <c r="H3642" s="986"/>
      <c r="I3642" s="986"/>
      <c r="J3642" s="986"/>
      <c r="K3642" s="986"/>
      <c r="L3642" s="986"/>
      <c r="M3642" s="986"/>
      <c r="N3642" s="986"/>
      <c r="O3642" s="986"/>
      <c r="P3642" s="986"/>
      <c r="Q3642" s="986"/>
      <c r="R3642" s="986"/>
      <c r="S3642" s="964">
        <v>0</v>
      </c>
      <c r="T3642" s="966">
        <v>0</v>
      </c>
      <c r="U3642" s="949">
        <v>0</v>
      </c>
      <c r="V3642" s="967">
        <v>0</v>
      </c>
      <c r="W3642" s="968">
        <v>0</v>
      </c>
      <c r="X3642" s="969">
        <v>0</v>
      </c>
      <c r="Y3642" s="970">
        <f t="shared" si="142"/>
        <v>21.484000000000002</v>
      </c>
      <c r="Z3642" s="971">
        <v>0</v>
      </c>
      <c r="AA3642" s="950">
        <v>0</v>
      </c>
      <c r="AB3642" s="950">
        <v>341.7</v>
      </c>
      <c r="AC3642" s="950">
        <v>0</v>
      </c>
      <c r="AD3642" s="950">
        <v>0</v>
      </c>
      <c r="AE3642" s="950"/>
      <c r="AF3642" s="947">
        <v>355.4</v>
      </c>
      <c r="AG3642" s="947">
        <v>0</v>
      </c>
      <c r="AH3642" s="984"/>
      <c r="AI3642" s="984"/>
      <c r="AJ3642" s="975">
        <v>0</v>
      </c>
    </row>
    <row r="3643" spans="1:272" s="952" customFormat="1" x14ac:dyDescent="0.2">
      <c r="A3643" s="946">
        <v>40159</v>
      </c>
      <c r="B3643" s="964">
        <v>14.83</v>
      </c>
      <c r="C3643" s="981"/>
      <c r="D3643" s="947">
        <v>5.9889999999999999</v>
      </c>
      <c r="E3643" s="984"/>
      <c r="F3643" s="965">
        <f t="shared" si="143"/>
        <v>20.818999999999999</v>
      </c>
      <c r="G3643" s="986"/>
      <c r="H3643" s="986"/>
      <c r="I3643" s="986"/>
      <c r="J3643" s="986"/>
      <c r="K3643" s="986"/>
      <c r="L3643" s="986"/>
      <c r="M3643" s="986"/>
      <c r="N3643" s="986"/>
      <c r="O3643" s="986"/>
      <c r="P3643" s="986"/>
      <c r="Q3643" s="986"/>
      <c r="R3643" s="986"/>
      <c r="S3643" s="964">
        <v>0</v>
      </c>
      <c r="T3643" s="966">
        <v>0</v>
      </c>
      <c r="U3643" s="949">
        <v>0</v>
      </c>
      <c r="V3643" s="967">
        <v>0</v>
      </c>
      <c r="W3643" s="968">
        <v>0</v>
      </c>
      <c r="X3643" s="969">
        <v>0</v>
      </c>
      <c r="Y3643" s="970">
        <f t="shared" si="142"/>
        <v>20.818999999999999</v>
      </c>
      <c r="Z3643" s="971">
        <v>0</v>
      </c>
      <c r="AA3643" s="950">
        <v>0</v>
      </c>
      <c r="AB3643" s="947">
        <v>341</v>
      </c>
      <c r="AC3643" s="947">
        <v>0.02</v>
      </c>
      <c r="AD3643" s="947">
        <v>0</v>
      </c>
      <c r="AE3643" s="947"/>
      <c r="AF3643" s="947">
        <v>355.4</v>
      </c>
      <c r="AG3643" s="947">
        <v>0.15</v>
      </c>
      <c r="AH3643" s="984"/>
      <c r="AI3643" s="984"/>
      <c r="AJ3643" s="975">
        <v>0</v>
      </c>
    </row>
    <row r="3644" spans="1:272" s="952" customFormat="1" x14ac:dyDescent="0.2">
      <c r="A3644" s="946">
        <v>40160</v>
      </c>
      <c r="B3644" s="964">
        <v>14.81</v>
      </c>
      <c r="C3644" s="981"/>
      <c r="D3644" s="947">
        <v>6.0570000000000004</v>
      </c>
      <c r="E3644" s="984"/>
      <c r="F3644" s="965">
        <f t="shared" si="143"/>
        <v>20.867000000000001</v>
      </c>
      <c r="G3644" s="986"/>
      <c r="H3644" s="986"/>
      <c r="I3644" s="986"/>
      <c r="J3644" s="986"/>
      <c r="K3644" s="986"/>
      <c r="L3644" s="986"/>
      <c r="M3644" s="986"/>
      <c r="N3644" s="986"/>
      <c r="O3644" s="986"/>
      <c r="P3644" s="986"/>
      <c r="Q3644" s="986"/>
      <c r="R3644" s="986"/>
      <c r="S3644" s="964">
        <v>0</v>
      </c>
      <c r="T3644" s="966">
        <v>0</v>
      </c>
      <c r="U3644" s="949">
        <v>0</v>
      </c>
      <c r="V3644" s="967">
        <v>0</v>
      </c>
      <c r="W3644" s="968">
        <v>0</v>
      </c>
      <c r="X3644" s="969">
        <v>0</v>
      </c>
      <c r="Y3644" s="970">
        <f t="shared" si="142"/>
        <v>20.867000000000001</v>
      </c>
      <c r="Z3644" s="971">
        <v>0</v>
      </c>
      <c r="AA3644" s="950">
        <v>0</v>
      </c>
      <c r="AB3644" s="950">
        <v>342.4</v>
      </c>
      <c r="AC3644" s="950">
        <v>0.14000000000000001</v>
      </c>
      <c r="AD3644" s="950">
        <v>0</v>
      </c>
      <c r="AE3644" s="950"/>
      <c r="AF3644" s="947">
        <v>355.7</v>
      </c>
      <c r="AG3644" s="947">
        <v>0.35</v>
      </c>
      <c r="AH3644" s="984"/>
      <c r="AI3644" s="984"/>
      <c r="AJ3644" s="975">
        <v>0</v>
      </c>
    </row>
    <row r="3645" spans="1:272" s="952" customFormat="1" x14ac:dyDescent="0.2">
      <c r="A3645" s="946">
        <v>40161</v>
      </c>
      <c r="B3645" s="964">
        <v>15.09</v>
      </c>
      <c r="C3645" s="981"/>
      <c r="D3645" s="947">
        <v>5.7640000000000002</v>
      </c>
      <c r="E3645" s="984"/>
      <c r="F3645" s="965">
        <f t="shared" si="143"/>
        <v>20.853999999999999</v>
      </c>
      <c r="G3645" s="986"/>
      <c r="H3645" s="986"/>
      <c r="I3645" s="986"/>
      <c r="J3645" s="986"/>
      <c r="K3645" s="986"/>
      <c r="L3645" s="986"/>
      <c r="M3645" s="986"/>
      <c r="N3645" s="986"/>
      <c r="O3645" s="986"/>
      <c r="P3645" s="986"/>
      <c r="Q3645" s="986"/>
      <c r="R3645" s="986"/>
      <c r="S3645" s="964">
        <v>0</v>
      </c>
      <c r="T3645" s="966">
        <v>0</v>
      </c>
      <c r="U3645" s="949">
        <v>0</v>
      </c>
      <c r="V3645" s="967">
        <v>0</v>
      </c>
      <c r="W3645" s="968">
        <v>0</v>
      </c>
      <c r="X3645" s="969">
        <v>0</v>
      </c>
      <c r="Y3645" s="970">
        <f t="shared" si="142"/>
        <v>20.853999999999999</v>
      </c>
      <c r="Z3645" s="971">
        <v>0</v>
      </c>
      <c r="AA3645" s="950">
        <v>0</v>
      </c>
      <c r="AB3645" s="947">
        <v>341.8</v>
      </c>
      <c r="AC3645" s="947">
        <v>0.06</v>
      </c>
      <c r="AD3645" s="947">
        <v>0</v>
      </c>
      <c r="AE3645" s="947"/>
      <c r="AF3645" s="947">
        <v>355.5</v>
      </c>
      <c r="AG3645" s="947">
        <v>0</v>
      </c>
      <c r="AH3645" s="984"/>
      <c r="AI3645" s="984"/>
      <c r="AJ3645" s="975">
        <v>0</v>
      </c>
    </row>
    <row r="3646" spans="1:272" s="952" customFormat="1" x14ac:dyDescent="0.2">
      <c r="A3646" s="946">
        <v>40162</v>
      </c>
      <c r="B3646" s="964">
        <v>15.32</v>
      </c>
      <c r="C3646" s="981"/>
      <c r="D3646" s="947">
        <v>5.806</v>
      </c>
      <c r="E3646" s="984"/>
      <c r="F3646" s="965">
        <f t="shared" si="143"/>
        <v>21.126000000000001</v>
      </c>
      <c r="G3646" s="986"/>
      <c r="H3646" s="986"/>
      <c r="I3646" s="986"/>
      <c r="J3646" s="986"/>
      <c r="K3646" s="986"/>
      <c r="L3646" s="986"/>
      <c r="M3646" s="986"/>
      <c r="N3646" s="986"/>
      <c r="O3646" s="986"/>
      <c r="P3646" s="986"/>
      <c r="Q3646" s="986"/>
      <c r="R3646" s="986"/>
      <c r="S3646" s="964">
        <v>0</v>
      </c>
      <c r="T3646" s="966">
        <v>0</v>
      </c>
      <c r="U3646" s="949">
        <v>0</v>
      </c>
      <c r="V3646" s="967">
        <v>0</v>
      </c>
      <c r="W3646" s="968">
        <v>0</v>
      </c>
      <c r="X3646" s="969">
        <v>0</v>
      </c>
      <c r="Y3646" s="970">
        <f t="shared" si="142"/>
        <v>21.126000000000001</v>
      </c>
      <c r="Z3646" s="971">
        <v>0</v>
      </c>
      <c r="AA3646" s="950">
        <v>0</v>
      </c>
      <c r="AB3646" s="947">
        <v>341.6</v>
      </c>
      <c r="AC3646" s="947">
        <v>0</v>
      </c>
      <c r="AD3646" s="947">
        <v>0</v>
      </c>
      <c r="AE3646" s="947"/>
      <c r="AF3646" s="947">
        <v>355.4</v>
      </c>
      <c r="AG3646" s="947">
        <v>0</v>
      </c>
      <c r="AH3646" s="984"/>
      <c r="AI3646" s="984"/>
      <c r="AJ3646" s="975">
        <v>0</v>
      </c>
    </row>
    <row r="3647" spans="1:272" s="952" customFormat="1" x14ac:dyDescent="0.2">
      <c r="A3647" s="946">
        <v>40163</v>
      </c>
      <c r="B3647" s="964">
        <v>15.36</v>
      </c>
      <c r="C3647" s="981"/>
      <c r="D3647" s="947">
        <v>5.8339999999999996</v>
      </c>
      <c r="E3647" s="984"/>
      <c r="F3647" s="965">
        <f t="shared" si="143"/>
        <v>21.193999999999999</v>
      </c>
      <c r="G3647" s="986"/>
      <c r="H3647" s="986"/>
      <c r="I3647" s="986"/>
      <c r="J3647" s="986"/>
      <c r="K3647" s="986"/>
      <c r="L3647" s="986"/>
      <c r="M3647" s="986"/>
      <c r="N3647" s="986"/>
      <c r="O3647" s="986"/>
      <c r="P3647" s="986"/>
      <c r="Q3647" s="986"/>
      <c r="R3647" s="986"/>
      <c r="S3647" s="964">
        <v>0</v>
      </c>
      <c r="T3647" s="966">
        <v>0</v>
      </c>
      <c r="U3647" s="949">
        <v>0</v>
      </c>
      <c r="V3647" s="967">
        <v>0</v>
      </c>
      <c r="W3647" s="968">
        <v>0</v>
      </c>
      <c r="X3647" s="969">
        <v>0</v>
      </c>
      <c r="Y3647" s="970">
        <f t="shared" si="142"/>
        <v>21.193999999999999</v>
      </c>
      <c r="Z3647" s="971">
        <v>0</v>
      </c>
      <c r="AA3647" s="950">
        <v>0</v>
      </c>
      <c r="AB3647" s="950">
        <v>341.5</v>
      </c>
      <c r="AC3647" s="950">
        <v>0</v>
      </c>
      <c r="AD3647" s="950">
        <v>0</v>
      </c>
      <c r="AE3647" s="950"/>
      <c r="AF3647" s="950">
        <v>355.3</v>
      </c>
      <c r="AG3647" s="950">
        <v>0</v>
      </c>
      <c r="AH3647" s="985"/>
      <c r="AI3647" s="985"/>
      <c r="AJ3647" s="975">
        <v>0</v>
      </c>
    </row>
    <row r="3648" spans="1:272" s="952" customFormat="1" x14ac:dyDescent="0.2">
      <c r="A3648" s="946">
        <v>40164</v>
      </c>
      <c r="B3648" s="964">
        <v>14.77</v>
      </c>
      <c r="C3648" s="981"/>
      <c r="D3648" s="947">
        <v>5.5659999999999998</v>
      </c>
      <c r="E3648" s="984"/>
      <c r="F3648" s="965">
        <f t="shared" si="143"/>
        <v>20.335999999999999</v>
      </c>
      <c r="G3648" s="986"/>
      <c r="H3648" s="986"/>
      <c r="I3648" s="986"/>
      <c r="J3648" s="986"/>
      <c r="K3648" s="986"/>
      <c r="L3648" s="986"/>
      <c r="M3648" s="986"/>
      <c r="N3648" s="986"/>
      <c r="O3648" s="986"/>
      <c r="P3648" s="986"/>
      <c r="Q3648" s="986"/>
      <c r="R3648" s="986"/>
      <c r="S3648" s="964">
        <v>0</v>
      </c>
      <c r="T3648" s="966">
        <v>0</v>
      </c>
      <c r="U3648" s="949">
        <v>0</v>
      </c>
      <c r="V3648" s="967">
        <v>0</v>
      </c>
      <c r="W3648" s="968">
        <v>0</v>
      </c>
      <c r="X3648" s="969">
        <v>0</v>
      </c>
      <c r="Y3648" s="970">
        <f t="shared" si="142"/>
        <v>20.335999999999999</v>
      </c>
      <c r="Z3648" s="971">
        <v>0</v>
      </c>
      <c r="AA3648" s="950">
        <v>0</v>
      </c>
      <c r="AB3648" s="950">
        <v>341.5</v>
      </c>
      <c r="AC3648" s="950">
        <v>0</v>
      </c>
      <c r="AD3648" s="950">
        <v>0</v>
      </c>
      <c r="AE3648" s="950"/>
      <c r="AF3648" s="950">
        <v>355.2</v>
      </c>
      <c r="AG3648" s="950">
        <v>0</v>
      </c>
      <c r="AH3648" s="985"/>
      <c r="AI3648" s="985"/>
      <c r="AJ3648" s="972">
        <v>0</v>
      </c>
    </row>
    <row r="3649" spans="1:41" s="952" customFormat="1" x14ac:dyDescent="0.2">
      <c r="A3649" s="946">
        <v>40165</v>
      </c>
      <c r="B3649" s="964">
        <v>14.41</v>
      </c>
      <c r="C3649" s="981"/>
      <c r="D3649" s="947">
        <v>5.7539999999999996</v>
      </c>
      <c r="E3649" s="984"/>
      <c r="F3649" s="965">
        <f t="shared" si="143"/>
        <v>20.164000000000001</v>
      </c>
      <c r="G3649" s="986"/>
      <c r="H3649" s="986"/>
      <c r="I3649" s="986"/>
      <c r="J3649" s="986"/>
      <c r="K3649" s="986"/>
      <c r="L3649" s="986"/>
      <c r="M3649" s="986"/>
      <c r="N3649" s="986"/>
      <c r="O3649" s="986"/>
      <c r="P3649" s="986"/>
      <c r="Q3649" s="986"/>
      <c r="R3649" s="986"/>
      <c r="S3649" s="964">
        <v>0</v>
      </c>
      <c r="T3649" s="966">
        <v>0</v>
      </c>
      <c r="U3649" s="949">
        <v>0</v>
      </c>
      <c r="V3649" s="967">
        <v>0</v>
      </c>
      <c r="W3649" s="968">
        <v>0</v>
      </c>
      <c r="X3649" s="969">
        <v>0</v>
      </c>
      <c r="Y3649" s="970">
        <f t="shared" si="142"/>
        <v>20.164000000000001</v>
      </c>
      <c r="Z3649" s="971">
        <v>0</v>
      </c>
      <c r="AA3649" s="950">
        <v>0</v>
      </c>
      <c r="AB3649" s="947">
        <v>341.5</v>
      </c>
      <c r="AC3649" s="947">
        <v>0.18</v>
      </c>
      <c r="AD3649" s="947">
        <v>0</v>
      </c>
      <c r="AE3649" s="947"/>
      <c r="AF3649" s="947">
        <v>355.7</v>
      </c>
      <c r="AG3649" s="947">
        <v>0.2</v>
      </c>
      <c r="AH3649" s="984"/>
      <c r="AI3649" s="984"/>
      <c r="AJ3649" s="975">
        <v>0</v>
      </c>
    </row>
    <row r="3650" spans="1:41" s="952" customFormat="1" x14ac:dyDescent="0.2">
      <c r="A3650" s="946">
        <v>40166</v>
      </c>
      <c r="B3650" s="964">
        <v>14.18</v>
      </c>
      <c r="C3650" s="981"/>
      <c r="D3650" s="947">
        <v>5.71</v>
      </c>
      <c r="E3650" s="984"/>
      <c r="F3650" s="965">
        <f t="shared" si="143"/>
        <v>19.89</v>
      </c>
      <c r="G3650" s="986"/>
      <c r="H3650" s="986"/>
      <c r="I3650" s="986"/>
      <c r="J3650" s="986"/>
      <c r="K3650" s="986"/>
      <c r="L3650" s="986"/>
      <c r="M3650" s="986"/>
      <c r="N3650" s="986"/>
      <c r="O3650" s="986"/>
      <c r="P3650" s="986"/>
      <c r="Q3650" s="986"/>
      <c r="R3650" s="986"/>
      <c r="S3650" s="964">
        <v>0</v>
      </c>
      <c r="T3650" s="966">
        <v>0</v>
      </c>
      <c r="U3650" s="949">
        <v>0</v>
      </c>
      <c r="V3650" s="967">
        <v>0</v>
      </c>
      <c r="W3650" s="968">
        <v>0</v>
      </c>
      <c r="X3650" s="969">
        <v>0</v>
      </c>
      <c r="Y3650" s="970">
        <f t="shared" si="142"/>
        <v>19.89</v>
      </c>
      <c r="Z3650" s="971">
        <v>0</v>
      </c>
      <c r="AA3650" s="950">
        <v>0</v>
      </c>
      <c r="AB3650" s="947">
        <v>341.9</v>
      </c>
      <c r="AC3650" s="947">
        <v>0.28999999999999998</v>
      </c>
      <c r="AD3650" s="947">
        <v>0</v>
      </c>
      <c r="AE3650" s="947"/>
      <c r="AF3650" s="950">
        <v>355.6</v>
      </c>
      <c r="AG3650" s="950">
        <v>0.9</v>
      </c>
      <c r="AH3650" s="985"/>
      <c r="AI3650" s="985"/>
      <c r="AJ3650" s="975">
        <v>0</v>
      </c>
    </row>
    <row r="3651" spans="1:41" s="952" customFormat="1" x14ac:dyDescent="0.2">
      <c r="A3651" s="946">
        <v>40167</v>
      </c>
      <c r="B3651" s="964">
        <v>13.98</v>
      </c>
      <c r="C3651" s="981"/>
      <c r="D3651" s="947">
        <v>5.2309999999999999</v>
      </c>
      <c r="E3651" s="984"/>
      <c r="F3651" s="965">
        <f t="shared" si="143"/>
        <v>19.210999999999999</v>
      </c>
      <c r="G3651" s="986"/>
      <c r="H3651" s="986"/>
      <c r="I3651" s="986"/>
      <c r="J3651" s="986"/>
      <c r="K3651" s="986"/>
      <c r="L3651" s="986"/>
      <c r="M3651" s="986"/>
      <c r="N3651" s="986"/>
      <c r="O3651" s="986"/>
      <c r="P3651" s="986"/>
      <c r="Q3651" s="986"/>
      <c r="R3651" s="986"/>
      <c r="S3651" s="964">
        <v>0</v>
      </c>
      <c r="T3651" s="966">
        <v>0</v>
      </c>
      <c r="U3651" s="949">
        <v>0</v>
      </c>
      <c r="V3651" s="967">
        <v>0</v>
      </c>
      <c r="W3651" s="968">
        <v>0</v>
      </c>
      <c r="X3651" s="977">
        <v>0</v>
      </c>
      <c r="Y3651" s="970">
        <f t="shared" si="142"/>
        <v>19.210999999999999</v>
      </c>
      <c r="Z3651" s="971">
        <v>0</v>
      </c>
      <c r="AA3651" s="950">
        <v>0</v>
      </c>
      <c r="AB3651" s="947">
        <v>341.8</v>
      </c>
      <c r="AC3651" s="947">
        <v>0</v>
      </c>
      <c r="AD3651" s="947">
        <v>0</v>
      </c>
      <c r="AE3651" s="947"/>
      <c r="AF3651" s="950">
        <v>355.6</v>
      </c>
      <c r="AG3651" s="950">
        <v>0</v>
      </c>
      <c r="AH3651" s="985"/>
      <c r="AI3651" s="985"/>
      <c r="AJ3651" s="975">
        <v>0</v>
      </c>
    </row>
    <row r="3652" spans="1:41" s="952" customFormat="1" x14ac:dyDescent="0.2">
      <c r="A3652" s="946">
        <v>40168</v>
      </c>
      <c r="B3652" s="964">
        <v>14.38</v>
      </c>
      <c r="C3652" s="981"/>
      <c r="D3652" s="947">
        <v>5.6559999999999997</v>
      </c>
      <c r="E3652" s="984"/>
      <c r="F3652" s="965">
        <f t="shared" si="143"/>
        <v>20.036000000000001</v>
      </c>
      <c r="G3652" s="986"/>
      <c r="H3652" s="986"/>
      <c r="I3652" s="986"/>
      <c r="J3652" s="986"/>
      <c r="K3652" s="986"/>
      <c r="L3652" s="986"/>
      <c r="M3652" s="986"/>
      <c r="N3652" s="986"/>
      <c r="O3652" s="986"/>
      <c r="P3652" s="986"/>
      <c r="Q3652" s="986"/>
      <c r="R3652" s="986"/>
      <c r="S3652" s="964">
        <v>0</v>
      </c>
      <c r="T3652" s="966">
        <v>0</v>
      </c>
      <c r="U3652" s="949">
        <v>0</v>
      </c>
      <c r="V3652" s="967">
        <v>0</v>
      </c>
      <c r="W3652" s="968">
        <v>0</v>
      </c>
      <c r="X3652" s="969">
        <v>0</v>
      </c>
      <c r="Y3652" s="970">
        <f t="shared" si="142"/>
        <v>20.036000000000001</v>
      </c>
      <c r="Z3652" s="971">
        <v>0</v>
      </c>
      <c r="AA3652" s="950">
        <v>0</v>
      </c>
      <c r="AB3652" s="947">
        <v>341.7</v>
      </c>
      <c r="AC3652" s="947">
        <v>0</v>
      </c>
      <c r="AD3652" s="947">
        <v>0</v>
      </c>
      <c r="AE3652" s="947"/>
      <c r="AF3652" s="947">
        <v>355.5</v>
      </c>
      <c r="AG3652" s="947">
        <v>0</v>
      </c>
      <c r="AH3652" s="984"/>
      <c r="AI3652" s="984"/>
      <c r="AJ3652" s="975">
        <v>0</v>
      </c>
    </row>
    <row r="3653" spans="1:41" s="952" customFormat="1" x14ac:dyDescent="0.2">
      <c r="A3653" s="946">
        <v>40169</v>
      </c>
      <c r="B3653" s="964">
        <v>15.94</v>
      </c>
      <c r="C3653" s="981"/>
      <c r="D3653" s="947">
        <v>5.899</v>
      </c>
      <c r="E3653" s="984"/>
      <c r="F3653" s="965">
        <f t="shared" si="143"/>
        <v>21.838999999999999</v>
      </c>
      <c r="G3653" s="986"/>
      <c r="H3653" s="986"/>
      <c r="I3653" s="986"/>
      <c r="J3653" s="986"/>
      <c r="K3653" s="986"/>
      <c r="L3653" s="986"/>
      <c r="M3653" s="986"/>
      <c r="N3653" s="986"/>
      <c r="O3653" s="986"/>
      <c r="P3653" s="986"/>
      <c r="Q3653" s="986"/>
      <c r="R3653" s="986"/>
      <c r="S3653" s="964">
        <v>0</v>
      </c>
      <c r="T3653" s="966">
        <v>0</v>
      </c>
      <c r="U3653" s="949">
        <v>0</v>
      </c>
      <c r="V3653" s="967">
        <v>0</v>
      </c>
      <c r="W3653" s="968">
        <v>0</v>
      </c>
      <c r="X3653" s="969">
        <v>0</v>
      </c>
      <c r="Y3653" s="970">
        <f t="shared" si="142"/>
        <v>21.838999999999999</v>
      </c>
      <c r="Z3653" s="971">
        <v>0</v>
      </c>
      <c r="AA3653" s="950">
        <v>0</v>
      </c>
      <c r="AB3653" s="947">
        <v>341.7</v>
      </c>
      <c r="AC3653" s="947">
        <v>0</v>
      </c>
      <c r="AD3653" s="947">
        <v>0</v>
      </c>
      <c r="AE3653" s="947"/>
      <c r="AF3653" s="947">
        <v>355.4</v>
      </c>
      <c r="AG3653" s="947">
        <v>0</v>
      </c>
      <c r="AH3653" s="984"/>
      <c r="AI3653" s="984"/>
      <c r="AJ3653" s="975">
        <v>0</v>
      </c>
    </row>
    <row r="3654" spans="1:41" s="952" customFormat="1" x14ac:dyDescent="0.2">
      <c r="A3654" s="946">
        <v>40170</v>
      </c>
      <c r="B3654" s="964">
        <v>14.72</v>
      </c>
      <c r="C3654" s="981"/>
      <c r="D3654" s="947">
        <v>5.7069999999999999</v>
      </c>
      <c r="E3654" s="984"/>
      <c r="F3654" s="965">
        <f t="shared" si="143"/>
        <v>20.427</v>
      </c>
      <c r="G3654" s="986"/>
      <c r="H3654" s="986"/>
      <c r="I3654" s="986"/>
      <c r="J3654" s="986"/>
      <c r="K3654" s="986"/>
      <c r="L3654" s="986"/>
      <c r="M3654" s="986"/>
      <c r="N3654" s="986"/>
      <c r="O3654" s="986"/>
      <c r="P3654" s="986"/>
      <c r="Q3654" s="986"/>
      <c r="R3654" s="986"/>
      <c r="S3654" s="964">
        <v>0</v>
      </c>
      <c r="T3654" s="966">
        <v>0</v>
      </c>
      <c r="U3654" s="949">
        <v>0</v>
      </c>
      <c r="V3654" s="967">
        <v>0</v>
      </c>
      <c r="W3654" s="968">
        <v>0</v>
      </c>
      <c r="X3654" s="969">
        <v>0</v>
      </c>
      <c r="Y3654" s="970">
        <f t="shared" si="142"/>
        <v>20.427</v>
      </c>
      <c r="Z3654" s="971">
        <v>0</v>
      </c>
      <c r="AA3654" s="950">
        <v>0</v>
      </c>
      <c r="AB3654" s="950">
        <v>341.7</v>
      </c>
      <c r="AC3654" s="947">
        <v>0</v>
      </c>
      <c r="AD3654" s="947">
        <v>0</v>
      </c>
      <c r="AE3654" s="947"/>
      <c r="AF3654" s="947">
        <v>355.3</v>
      </c>
      <c r="AG3654" s="947">
        <v>0</v>
      </c>
      <c r="AH3654" s="984"/>
      <c r="AI3654" s="984"/>
      <c r="AJ3654" s="975">
        <v>0</v>
      </c>
    </row>
    <row r="3655" spans="1:41" s="952" customFormat="1" x14ac:dyDescent="0.2">
      <c r="A3655" s="946">
        <v>40171</v>
      </c>
      <c r="B3655" s="968">
        <v>14.21</v>
      </c>
      <c r="C3655" s="983"/>
      <c r="D3655" s="950">
        <v>5.806</v>
      </c>
      <c r="E3655" s="985"/>
      <c r="F3655" s="978">
        <f t="shared" si="143"/>
        <v>20.016000000000002</v>
      </c>
      <c r="G3655" s="987"/>
      <c r="H3655" s="987"/>
      <c r="I3655" s="987"/>
      <c r="J3655" s="987"/>
      <c r="K3655" s="987"/>
      <c r="L3655" s="987"/>
      <c r="M3655" s="987"/>
      <c r="N3655" s="987"/>
      <c r="O3655" s="987"/>
      <c r="P3655" s="987"/>
      <c r="Q3655" s="987"/>
      <c r="R3655" s="987"/>
      <c r="S3655" s="968">
        <v>0</v>
      </c>
      <c r="T3655" s="979">
        <v>0</v>
      </c>
      <c r="U3655" s="959">
        <v>0</v>
      </c>
      <c r="V3655" s="969">
        <v>0</v>
      </c>
      <c r="W3655" s="968">
        <v>0</v>
      </c>
      <c r="X3655" s="969">
        <v>0</v>
      </c>
      <c r="Y3655" s="970">
        <f t="shared" si="142"/>
        <v>20.016000000000002</v>
      </c>
      <c r="Z3655" s="971">
        <v>0</v>
      </c>
      <c r="AA3655" s="950">
        <v>0</v>
      </c>
      <c r="AB3655" s="950">
        <v>341.7</v>
      </c>
      <c r="AC3655" s="947">
        <v>0</v>
      </c>
      <c r="AD3655" s="947">
        <v>0</v>
      </c>
      <c r="AE3655" s="947"/>
      <c r="AF3655" s="950">
        <v>355.3</v>
      </c>
      <c r="AG3655" s="947">
        <v>0</v>
      </c>
      <c r="AH3655" s="984"/>
      <c r="AI3655" s="984"/>
      <c r="AJ3655" s="975">
        <v>0</v>
      </c>
      <c r="AL3655" s="955"/>
      <c r="AM3655" s="955"/>
    </row>
    <row r="3656" spans="1:41" s="952" customFormat="1" x14ac:dyDescent="0.2">
      <c r="A3656" s="946">
        <v>40172</v>
      </c>
      <c r="B3656" s="968">
        <v>13.3</v>
      </c>
      <c r="C3656" s="983"/>
      <c r="D3656" s="950">
        <v>3.9830000000000001</v>
      </c>
      <c r="E3656" s="985"/>
      <c r="F3656" s="978">
        <f t="shared" si="143"/>
        <v>17.283000000000001</v>
      </c>
      <c r="G3656" s="987"/>
      <c r="H3656" s="987"/>
      <c r="I3656" s="987"/>
      <c r="J3656" s="987"/>
      <c r="K3656" s="987"/>
      <c r="L3656" s="987"/>
      <c r="M3656" s="987"/>
      <c r="N3656" s="987"/>
      <c r="O3656" s="987"/>
      <c r="P3656" s="987"/>
      <c r="Q3656" s="987"/>
      <c r="R3656" s="987"/>
      <c r="S3656" s="968">
        <v>0</v>
      </c>
      <c r="T3656" s="979">
        <v>0</v>
      </c>
      <c r="U3656" s="959">
        <v>0</v>
      </c>
      <c r="V3656" s="969">
        <v>0</v>
      </c>
      <c r="W3656" s="968">
        <v>0</v>
      </c>
      <c r="X3656" s="969">
        <v>0</v>
      </c>
      <c r="Y3656" s="970">
        <f t="shared" si="142"/>
        <v>17.283000000000001</v>
      </c>
      <c r="Z3656" s="971">
        <v>0</v>
      </c>
      <c r="AA3656" s="950">
        <v>0</v>
      </c>
      <c r="AB3656" s="950">
        <v>342.8</v>
      </c>
      <c r="AC3656" s="950">
        <v>2.36</v>
      </c>
      <c r="AD3656" s="947">
        <v>0</v>
      </c>
      <c r="AE3656" s="947"/>
      <c r="AF3656" s="947">
        <v>354.6</v>
      </c>
      <c r="AG3656" s="947">
        <v>1.3</v>
      </c>
      <c r="AH3656" s="984"/>
      <c r="AI3656" s="984"/>
      <c r="AJ3656" s="975">
        <v>0</v>
      </c>
    </row>
    <row r="3657" spans="1:41" s="952" customFormat="1" x14ac:dyDescent="0.2">
      <c r="A3657" s="946">
        <v>40173</v>
      </c>
      <c r="B3657" s="968">
        <v>13.53</v>
      </c>
      <c r="C3657" s="983"/>
      <c r="D3657" s="950">
        <v>4.24</v>
      </c>
      <c r="E3657" s="985"/>
      <c r="F3657" s="978">
        <f t="shared" si="143"/>
        <v>17.77</v>
      </c>
      <c r="G3657" s="987"/>
      <c r="H3657" s="987"/>
      <c r="I3657" s="987"/>
      <c r="J3657" s="987"/>
      <c r="K3657" s="987"/>
      <c r="L3657" s="987"/>
      <c r="M3657" s="987"/>
      <c r="N3657" s="987"/>
      <c r="O3657" s="987"/>
      <c r="P3657" s="987"/>
      <c r="Q3657" s="987"/>
      <c r="R3657" s="987"/>
      <c r="S3657" s="968">
        <v>0</v>
      </c>
      <c r="T3657" s="979">
        <v>0</v>
      </c>
      <c r="U3657" s="959">
        <v>0</v>
      </c>
      <c r="V3657" s="969">
        <v>0</v>
      </c>
      <c r="W3657" s="968">
        <v>0</v>
      </c>
      <c r="X3657" s="969">
        <v>0</v>
      </c>
      <c r="Y3657" s="970">
        <f t="shared" si="142"/>
        <v>17.77</v>
      </c>
      <c r="Z3657" s="971">
        <v>0</v>
      </c>
      <c r="AA3657" s="950">
        <v>0</v>
      </c>
      <c r="AB3657" s="950">
        <v>342.3</v>
      </c>
      <c r="AC3657" s="950">
        <v>0</v>
      </c>
      <c r="AD3657" s="947">
        <v>0</v>
      </c>
      <c r="AE3657" s="947"/>
      <c r="AF3657" s="947">
        <v>355.6</v>
      </c>
      <c r="AG3657" s="947">
        <v>0.1</v>
      </c>
      <c r="AH3657" s="984"/>
      <c r="AI3657" s="984"/>
      <c r="AJ3657" s="975">
        <v>0</v>
      </c>
    </row>
    <row r="3658" spans="1:41" s="952" customFormat="1" x14ac:dyDescent="0.2">
      <c r="A3658" s="946">
        <v>40174</v>
      </c>
      <c r="B3658" s="968">
        <v>13.58</v>
      </c>
      <c r="C3658" s="983"/>
      <c r="D3658" s="950">
        <v>5.7370000000000001</v>
      </c>
      <c r="E3658" s="985"/>
      <c r="F3658" s="978">
        <f t="shared" si="143"/>
        <v>19.317</v>
      </c>
      <c r="G3658" s="987"/>
      <c r="H3658" s="987"/>
      <c r="I3658" s="987"/>
      <c r="J3658" s="987"/>
      <c r="K3658" s="987"/>
      <c r="L3658" s="987"/>
      <c r="M3658" s="987"/>
      <c r="N3658" s="987"/>
      <c r="O3658" s="987"/>
      <c r="P3658" s="987"/>
      <c r="Q3658" s="987"/>
      <c r="R3658" s="987"/>
      <c r="S3658" s="968">
        <v>0</v>
      </c>
      <c r="T3658" s="979">
        <v>0</v>
      </c>
      <c r="U3658" s="959">
        <v>0</v>
      </c>
      <c r="V3658" s="969">
        <v>0</v>
      </c>
      <c r="W3658" s="968">
        <v>0</v>
      </c>
      <c r="X3658" s="969">
        <v>0</v>
      </c>
      <c r="Y3658" s="970">
        <f t="shared" si="142"/>
        <v>19.317</v>
      </c>
      <c r="Z3658" s="971">
        <v>0</v>
      </c>
      <c r="AA3658" s="950">
        <v>0</v>
      </c>
      <c r="AB3658" s="950">
        <v>341.8</v>
      </c>
      <c r="AC3658" s="950">
        <v>0</v>
      </c>
      <c r="AD3658" s="947">
        <v>0</v>
      </c>
      <c r="AE3658" s="947"/>
      <c r="AF3658" s="947">
        <v>355.5</v>
      </c>
      <c r="AG3658" s="947">
        <v>0</v>
      </c>
      <c r="AH3658" s="984"/>
      <c r="AI3658" s="984"/>
      <c r="AJ3658" s="975">
        <v>0</v>
      </c>
    </row>
    <row r="3659" spans="1:41" s="952" customFormat="1" x14ac:dyDescent="0.2">
      <c r="A3659" s="946">
        <v>40175</v>
      </c>
      <c r="B3659" s="968">
        <v>13.32</v>
      </c>
      <c r="C3659" s="983"/>
      <c r="D3659" s="950">
        <v>5.9249999999999998</v>
      </c>
      <c r="E3659" s="985"/>
      <c r="F3659" s="978">
        <f t="shared" si="143"/>
        <v>19.245000000000001</v>
      </c>
      <c r="G3659" s="987"/>
      <c r="H3659" s="987"/>
      <c r="I3659" s="987"/>
      <c r="J3659" s="987"/>
      <c r="K3659" s="987"/>
      <c r="L3659" s="987"/>
      <c r="M3659" s="987"/>
      <c r="N3659" s="987"/>
      <c r="O3659" s="987"/>
      <c r="P3659" s="987"/>
      <c r="Q3659" s="987"/>
      <c r="R3659" s="987"/>
      <c r="S3659" s="968">
        <v>0</v>
      </c>
      <c r="T3659" s="979">
        <v>0</v>
      </c>
      <c r="U3659" s="959">
        <v>0</v>
      </c>
      <c r="V3659" s="969">
        <v>0</v>
      </c>
      <c r="W3659" s="968">
        <v>0</v>
      </c>
      <c r="X3659" s="969">
        <v>0</v>
      </c>
      <c r="Y3659" s="970">
        <f t="shared" si="142"/>
        <v>19.245000000000001</v>
      </c>
      <c r="Z3659" s="971">
        <v>0</v>
      </c>
      <c r="AA3659" s="950">
        <v>0</v>
      </c>
      <c r="AB3659" s="950">
        <v>341.7</v>
      </c>
      <c r="AC3659" s="950">
        <v>0</v>
      </c>
      <c r="AD3659" s="950">
        <v>0</v>
      </c>
      <c r="AE3659" s="950"/>
      <c r="AF3659" s="947">
        <v>355.4</v>
      </c>
      <c r="AG3659" s="947">
        <v>0</v>
      </c>
      <c r="AH3659" s="984"/>
      <c r="AI3659" s="984"/>
      <c r="AJ3659" s="975">
        <v>0</v>
      </c>
    </row>
    <row r="3660" spans="1:41" s="952" customFormat="1" x14ac:dyDescent="0.2">
      <c r="A3660" s="946">
        <v>40176</v>
      </c>
      <c r="B3660" s="964">
        <v>14.06</v>
      </c>
      <c r="C3660" s="981"/>
      <c r="D3660" s="947">
        <v>6.5579999999999998</v>
      </c>
      <c r="E3660" s="984"/>
      <c r="F3660" s="965">
        <f t="shared" si="143"/>
        <v>20.618000000000002</v>
      </c>
      <c r="G3660" s="986"/>
      <c r="H3660" s="986"/>
      <c r="I3660" s="986"/>
      <c r="J3660" s="986"/>
      <c r="K3660" s="986"/>
      <c r="L3660" s="986"/>
      <c r="M3660" s="986"/>
      <c r="N3660" s="986"/>
      <c r="O3660" s="986"/>
      <c r="P3660" s="986"/>
      <c r="Q3660" s="986"/>
      <c r="R3660" s="986"/>
      <c r="S3660" s="964">
        <v>0</v>
      </c>
      <c r="T3660" s="966">
        <v>0</v>
      </c>
      <c r="U3660" s="949">
        <v>0</v>
      </c>
      <c r="V3660" s="967">
        <v>0</v>
      </c>
      <c r="W3660" s="968">
        <v>0</v>
      </c>
      <c r="X3660" s="969">
        <v>0</v>
      </c>
      <c r="Y3660" s="970">
        <f t="shared" si="142"/>
        <v>20.618000000000002</v>
      </c>
      <c r="Z3660" s="971">
        <v>0</v>
      </c>
      <c r="AA3660" s="950">
        <v>0</v>
      </c>
      <c r="AB3660" s="947">
        <v>341.6</v>
      </c>
      <c r="AC3660" s="947">
        <v>0</v>
      </c>
      <c r="AD3660" s="947">
        <v>0</v>
      </c>
      <c r="AE3660" s="947"/>
      <c r="AF3660" s="947">
        <v>355.4</v>
      </c>
      <c r="AG3660" s="947">
        <v>0</v>
      </c>
      <c r="AH3660" s="984"/>
      <c r="AI3660" s="984"/>
      <c r="AJ3660" s="975">
        <v>0</v>
      </c>
    </row>
    <row r="3661" spans="1:41" s="952" customFormat="1" x14ac:dyDescent="0.2">
      <c r="A3661" s="946">
        <v>40177</v>
      </c>
      <c r="B3661" s="964">
        <v>15.54</v>
      </c>
      <c r="C3661" s="981"/>
      <c r="D3661" s="947">
        <v>4.9820000000000002</v>
      </c>
      <c r="E3661" s="984"/>
      <c r="F3661" s="965">
        <f t="shared" si="143"/>
        <v>20.521999999999998</v>
      </c>
      <c r="G3661" s="986"/>
      <c r="H3661" s="986"/>
      <c r="I3661" s="986"/>
      <c r="J3661" s="986"/>
      <c r="K3661" s="986"/>
      <c r="L3661" s="986"/>
      <c r="M3661" s="986"/>
      <c r="N3661" s="986"/>
      <c r="O3661" s="986"/>
      <c r="P3661" s="986"/>
      <c r="Q3661" s="986"/>
      <c r="R3661" s="986"/>
      <c r="S3661" s="964">
        <v>0</v>
      </c>
      <c r="T3661" s="966">
        <v>0</v>
      </c>
      <c r="U3661" s="949">
        <v>0</v>
      </c>
      <c r="V3661" s="967">
        <v>0</v>
      </c>
      <c r="W3661" s="968">
        <v>0</v>
      </c>
      <c r="X3661" s="969">
        <v>0</v>
      </c>
      <c r="Y3661" s="970">
        <f t="shared" si="142"/>
        <v>20.521999999999998</v>
      </c>
      <c r="Z3661" s="971">
        <v>0</v>
      </c>
      <c r="AA3661" s="950">
        <v>0</v>
      </c>
      <c r="AB3661" s="947">
        <v>341.6</v>
      </c>
      <c r="AC3661" s="947">
        <v>0.14000000000000001</v>
      </c>
      <c r="AD3661" s="947">
        <v>0</v>
      </c>
      <c r="AE3661" s="947"/>
      <c r="AF3661" s="947">
        <v>355.3</v>
      </c>
      <c r="AG3661" s="947">
        <v>0.1</v>
      </c>
      <c r="AH3661" s="984"/>
      <c r="AI3661" s="984"/>
      <c r="AJ3661" s="975">
        <v>0</v>
      </c>
    </row>
    <row r="3662" spans="1:41" s="952" customFormat="1" x14ac:dyDescent="0.2">
      <c r="A3662" s="946">
        <v>40178</v>
      </c>
      <c r="B3662" s="964">
        <v>14.38</v>
      </c>
      <c r="C3662" s="981"/>
      <c r="D3662" s="947">
        <v>5.944</v>
      </c>
      <c r="E3662" s="984"/>
      <c r="F3662" s="965">
        <f t="shared" si="143"/>
        <v>20.324000000000002</v>
      </c>
      <c r="G3662" s="986"/>
      <c r="H3662" s="986"/>
      <c r="I3662" s="986"/>
      <c r="J3662" s="986"/>
      <c r="K3662" s="986"/>
      <c r="L3662" s="986"/>
      <c r="M3662" s="986"/>
      <c r="N3662" s="986"/>
      <c r="O3662" s="986"/>
      <c r="P3662" s="986"/>
      <c r="Q3662" s="986"/>
      <c r="R3662" s="986"/>
      <c r="S3662" s="964">
        <v>0</v>
      </c>
      <c r="T3662" s="966">
        <v>0</v>
      </c>
      <c r="U3662" s="949">
        <v>0</v>
      </c>
      <c r="V3662" s="967">
        <v>0</v>
      </c>
      <c r="W3662" s="968">
        <v>0</v>
      </c>
      <c r="X3662" s="969">
        <v>0</v>
      </c>
      <c r="Y3662" s="970">
        <f t="shared" si="142"/>
        <v>20.324000000000002</v>
      </c>
      <c r="Z3662" s="971">
        <v>0</v>
      </c>
      <c r="AA3662" s="950">
        <v>0</v>
      </c>
      <c r="AB3662" s="950">
        <v>341.6</v>
      </c>
      <c r="AC3662" s="950">
        <v>0</v>
      </c>
      <c r="AD3662" s="950">
        <v>0</v>
      </c>
      <c r="AE3662" s="950"/>
      <c r="AF3662" s="947">
        <v>355.3</v>
      </c>
      <c r="AG3662" s="947">
        <v>0</v>
      </c>
      <c r="AH3662" s="984"/>
      <c r="AI3662" s="984"/>
      <c r="AJ3662" s="975">
        <v>0</v>
      </c>
    </row>
    <row r="3663" spans="1:41" x14ac:dyDescent="0.2">
      <c r="A3663" s="58">
        <v>40179</v>
      </c>
      <c r="B3663" s="121">
        <v>13.67</v>
      </c>
      <c r="C3663" s="944"/>
      <c r="D3663" s="189">
        <v>5.8470000000000004</v>
      </c>
      <c r="E3663" s="880"/>
      <c r="F3663" s="776">
        <f t="shared" si="143"/>
        <v>19.516999999999999</v>
      </c>
      <c r="G3663" s="529"/>
      <c r="H3663" s="529"/>
      <c r="I3663" s="529"/>
      <c r="J3663" s="529"/>
      <c r="K3663" s="529"/>
      <c r="L3663" s="529"/>
      <c r="M3663" s="529"/>
      <c r="N3663" s="529"/>
      <c r="O3663" s="529"/>
      <c r="P3663" s="529"/>
      <c r="Q3663" s="529"/>
      <c r="R3663" s="529"/>
      <c r="S3663" s="392">
        <v>0</v>
      </c>
      <c r="T3663" s="389">
        <v>0</v>
      </c>
      <c r="U3663" s="390">
        <v>0</v>
      </c>
      <c r="V3663" s="391">
        <v>0</v>
      </c>
      <c r="W3663" s="392">
        <v>0</v>
      </c>
      <c r="X3663" s="391">
        <v>0</v>
      </c>
      <c r="Y3663" s="163">
        <f t="shared" si="142"/>
        <v>19.516999999999999</v>
      </c>
      <c r="Z3663" s="78">
        <v>0</v>
      </c>
      <c r="AA3663" s="82">
        <v>0</v>
      </c>
      <c r="AB3663" s="132">
        <v>341.5</v>
      </c>
      <c r="AC3663" s="133">
        <v>0</v>
      </c>
      <c r="AD3663" s="393">
        <v>0</v>
      </c>
      <c r="AE3663" s="395"/>
      <c r="AF3663" s="78">
        <v>355.2</v>
      </c>
      <c r="AG3663" s="79">
        <v>0</v>
      </c>
      <c r="AH3663" s="109">
        <v>0</v>
      </c>
      <c r="AI3663" s="82"/>
      <c r="AJ3663" s="110">
        <v>21</v>
      </c>
      <c r="AL3663" s="395">
        <f t="shared" ref="AL3663:AL3693" si="144">AH3663+AJ3663</f>
        <v>21</v>
      </c>
      <c r="AM3663" s="395"/>
      <c r="AN3663" s="163">
        <f t="shared" ref="AN3663:AN3693" si="145">AH3663+AJ3663+AD3663+AA3663+Z3663</f>
        <v>21</v>
      </c>
      <c r="AO3663" s="113">
        <f t="shared" ref="AO3663:AO3693" si="146">AN3663-F3663</f>
        <v>1.4830000000000005</v>
      </c>
    </row>
    <row r="3664" spans="1:41" x14ac:dyDescent="0.2">
      <c r="A3664" s="58">
        <v>40180</v>
      </c>
      <c r="B3664" s="121">
        <v>13.96</v>
      </c>
      <c r="C3664" s="944"/>
      <c r="D3664" s="189">
        <v>5.3490000000000002</v>
      </c>
      <c r="E3664" s="414"/>
      <c r="F3664" s="781">
        <f t="shared" si="143"/>
        <v>19.309000000000001</v>
      </c>
      <c r="G3664" s="529"/>
      <c r="H3664" s="529"/>
      <c r="I3664" s="529"/>
      <c r="J3664" s="529"/>
      <c r="K3664" s="529"/>
      <c r="L3664" s="529"/>
      <c r="M3664" s="529"/>
      <c r="N3664" s="529"/>
      <c r="O3664" s="529"/>
      <c r="P3664" s="529"/>
      <c r="Q3664" s="529"/>
      <c r="R3664" s="529"/>
      <c r="S3664" s="392">
        <v>0</v>
      </c>
      <c r="T3664" s="389">
        <v>0</v>
      </c>
      <c r="U3664" s="390">
        <v>0</v>
      </c>
      <c r="V3664" s="391">
        <v>0</v>
      </c>
      <c r="W3664" s="406">
        <v>0</v>
      </c>
      <c r="X3664" s="405">
        <v>0</v>
      </c>
      <c r="Y3664" s="113">
        <f t="shared" si="142"/>
        <v>19.309000000000001</v>
      </c>
      <c r="Z3664" s="78">
        <v>0</v>
      </c>
      <c r="AA3664" s="82">
        <v>0</v>
      </c>
      <c r="AB3664" s="132">
        <v>341.5</v>
      </c>
      <c r="AC3664" s="133">
        <v>0</v>
      </c>
      <c r="AD3664" s="393">
        <v>0</v>
      </c>
      <c r="AE3664" s="395"/>
      <c r="AF3664" s="78">
        <v>355.2</v>
      </c>
      <c r="AG3664" s="79">
        <v>0</v>
      </c>
      <c r="AH3664" s="109">
        <v>0</v>
      </c>
      <c r="AI3664" s="82"/>
      <c r="AJ3664" s="110">
        <v>21</v>
      </c>
      <c r="AL3664" s="395">
        <f t="shared" si="144"/>
        <v>21</v>
      </c>
      <c r="AM3664" s="395"/>
      <c r="AN3664" s="163">
        <f t="shared" si="145"/>
        <v>21</v>
      </c>
      <c r="AO3664" s="113">
        <f t="shared" si="146"/>
        <v>1.6909999999999989</v>
      </c>
    </row>
    <row r="3665" spans="1:275" x14ac:dyDescent="0.2">
      <c r="A3665" s="58">
        <v>40181</v>
      </c>
      <c r="B3665" s="121">
        <v>14.28</v>
      </c>
      <c r="C3665" s="944"/>
      <c r="D3665" s="189">
        <v>6</v>
      </c>
      <c r="E3665" s="414"/>
      <c r="F3665" s="781">
        <f t="shared" si="143"/>
        <v>20.28</v>
      </c>
      <c r="G3665" s="529"/>
      <c r="H3665" s="529"/>
      <c r="I3665" s="529"/>
      <c r="J3665" s="529"/>
      <c r="K3665" s="529"/>
      <c r="L3665" s="529"/>
      <c r="M3665" s="529"/>
      <c r="N3665" s="529"/>
      <c r="O3665" s="529"/>
      <c r="P3665" s="529"/>
      <c r="Q3665" s="529"/>
      <c r="R3665" s="529"/>
      <c r="S3665" s="392">
        <v>0</v>
      </c>
      <c r="T3665" s="389">
        <v>0</v>
      </c>
      <c r="U3665" s="390">
        <v>0</v>
      </c>
      <c r="V3665" s="391">
        <v>0</v>
      </c>
      <c r="W3665" s="406">
        <v>0</v>
      </c>
      <c r="X3665" s="405">
        <v>0</v>
      </c>
      <c r="Y3665" s="113">
        <f t="shared" si="142"/>
        <v>20.28</v>
      </c>
      <c r="Z3665" s="78">
        <v>0</v>
      </c>
      <c r="AA3665" s="82">
        <v>0</v>
      </c>
      <c r="AB3665" s="132">
        <v>341.5</v>
      </c>
      <c r="AC3665" s="133">
        <v>0</v>
      </c>
      <c r="AD3665" s="393">
        <v>0</v>
      </c>
      <c r="AE3665" s="395"/>
      <c r="AF3665" s="78">
        <v>355.2</v>
      </c>
      <c r="AG3665" s="79">
        <v>0</v>
      </c>
      <c r="AH3665" s="109">
        <v>0</v>
      </c>
      <c r="AI3665" s="82"/>
      <c r="AJ3665" s="110">
        <v>21</v>
      </c>
      <c r="AL3665" s="395">
        <f t="shared" si="144"/>
        <v>21</v>
      </c>
      <c r="AM3665" s="395"/>
      <c r="AN3665" s="163">
        <f t="shared" si="145"/>
        <v>21</v>
      </c>
      <c r="AO3665" s="113">
        <f t="shared" si="146"/>
        <v>0.71999999999999886</v>
      </c>
    </row>
    <row r="3666" spans="1:275" x14ac:dyDescent="0.2">
      <c r="A3666" s="58">
        <v>40182</v>
      </c>
      <c r="B3666" s="121">
        <v>14.23</v>
      </c>
      <c r="C3666" s="944"/>
      <c r="D3666" s="189">
        <v>9</v>
      </c>
      <c r="E3666" s="414"/>
      <c r="F3666" s="781">
        <f t="shared" si="143"/>
        <v>23.23</v>
      </c>
      <c r="G3666" s="529"/>
      <c r="H3666" s="529"/>
      <c r="I3666" s="529"/>
      <c r="J3666" s="529"/>
      <c r="K3666" s="529"/>
      <c r="L3666" s="529"/>
      <c r="M3666" s="529"/>
      <c r="N3666" s="529"/>
      <c r="O3666" s="529"/>
      <c r="P3666" s="529"/>
      <c r="Q3666" s="529"/>
      <c r="R3666" s="529"/>
      <c r="S3666" s="392">
        <v>0</v>
      </c>
      <c r="T3666" s="389">
        <v>0</v>
      </c>
      <c r="U3666" s="390">
        <v>0</v>
      </c>
      <c r="V3666" s="391">
        <v>0</v>
      </c>
      <c r="W3666" s="406">
        <v>0</v>
      </c>
      <c r="X3666" s="405">
        <v>0</v>
      </c>
      <c r="Y3666" s="113">
        <f t="shared" si="142"/>
        <v>23.23</v>
      </c>
      <c r="Z3666" s="78">
        <v>0</v>
      </c>
      <c r="AA3666" s="82">
        <v>0</v>
      </c>
      <c r="AB3666" s="132">
        <v>341.5</v>
      </c>
      <c r="AC3666" s="133">
        <v>0</v>
      </c>
      <c r="AD3666" s="393">
        <v>0</v>
      </c>
      <c r="AE3666" s="395"/>
      <c r="AF3666" s="78">
        <v>355.2</v>
      </c>
      <c r="AG3666" s="79">
        <v>0</v>
      </c>
      <c r="AH3666" s="109">
        <v>0</v>
      </c>
      <c r="AI3666" s="82"/>
      <c r="AJ3666" s="110">
        <v>21</v>
      </c>
      <c r="AL3666" s="395">
        <f t="shared" si="144"/>
        <v>21</v>
      </c>
      <c r="AM3666" s="395"/>
      <c r="AN3666" s="163">
        <f t="shared" si="145"/>
        <v>21</v>
      </c>
      <c r="AO3666" s="113">
        <f t="shared" si="146"/>
        <v>-2.2300000000000004</v>
      </c>
      <c r="JL3666" s="24"/>
    </row>
    <row r="3667" spans="1:275" x14ac:dyDescent="0.2">
      <c r="A3667" s="58">
        <v>40183</v>
      </c>
      <c r="B3667" s="121">
        <v>15.13</v>
      </c>
      <c r="C3667" s="944"/>
      <c r="D3667" s="189">
        <v>7.27</v>
      </c>
      <c r="E3667" s="414"/>
      <c r="F3667" s="781">
        <f t="shared" si="143"/>
        <v>22.4</v>
      </c>
      <c r="G3667" s="529"/>
      <c r="H3667" s="529"/>
      <c r="I3667" s="529"/>
      <c r="J3667" s="529"/>
      <c r="K3667" s="529"/>
      <c r="L3667" s="529"/>
      <c r="M3667" s="529"/>
      <c r="N3667" s="529"/>
      <c r="O3667" s="529"/>
      <c r="P3667" s="529"/>
      <c r="Q3667" s="529"/>
      <c r="R3667" s="529"/>
      <c r="S3667" s="392">
        <v>0</v>
      </c>
      <c r="T3667" s="389">
        <v>0</v>
      </c>
      <c r="U3667" s="390">
        <v>0</v>
      </c>
      <c r="V3667" s="391">
        <v>0</v>
      </c>
      <c r="W3667" s="406">
        <v>0</v>
      </c>
      <c r="X3667" s="405">
        <v>0</v>
      </c>
      <c r="Y3667" s="113">
        <f t="shared" si="142"/>
        <v>22.4</v>
      </c>
      <c r="Z3667" s="78">
        <v>0</v>
      </c>
      <c r="AA3667" s="82">
        <v>0</v>
      </c>
      <c r="AB3667" s="132">
        <v>341.5</v>
      </c>
      <c r="AC3667" s="133">
        <v>0</v>
      </c>
      <c r="AD3667" s="393">
        <v>0</v>
      </c>
      <c r="AE3667" s="395"/>
      <c r="AF3667" s="78">
        <v>355.2</v>
      </c>
      <c r="AG3667" s="79">
        <v>0</v>
      </c>
      <c r="AH3667" s="109">
        <v>0</v>
      </c>
      <c r="AI3667" s="82"/>
      <c r="AJ3667" s="110">
        <v>21</v>
      </c>
      <c r="AL3667" s="395">
        <f t="shared" si="144"/>
        <v>21</v>
      </c>
      <c r="AM3667" s="395"/>
      <c r="AN3667" s="163">
        <f t="shared" si="145"/>
        <v>21</v>
      </c>
      <c r="AO3667" s="113">
        <f t="shared" si="146"/>
        <v>-1.3999999999999986</v>
      </c>
      <c r="JI3667" s="24"/>
      <c r="JJ3667" s="24"/>
      <c r="JK3667" s="24"/>
      <c r="JL3667" s="24"/>
      <c r="JM3667" s="24"/>
      <c r="JN3667" s="24"/>
      <c r="JO3667" s="24"/>
    </row>
    <row r="3668" spans="1:275" x14ac:dyDescent="0.2">
      <c r="A3668" s="58">
        <v>40184</v>
      </c>
      <c r="B3668" s="121">
        <v>14.5</v>
      </c>
      <c r="C3668" s="944"/>
      <c r="D3668" s="189">
        <v>6.875</v>
      </c>
      <c r="E3668" s="414"/>
      <c r="F3668" s="781">
        <f t="shared" si="143"/>
        <v>21.375</v>
      </c>
      <c r="G3668" s="529"/>
      <c r="H3668" s="529"/>
      <c r="I3668" s="529"/>
      <c r="J3668" s="529"/>
      <c r="K3668" s="529"/>
      <c r="L3668" s="529"/>
      <c r="M3668" s="529"/>
      <c r="N3668" s="529"/>
      <c r="O3668" s="529"/>
      <c r="P3668" s="529"/>
      <c r="Q3668" s="529"/>
      <c r="R3668" s="529"/>
      <c r="S3668" s="392">
        <v>0</v>
      </c>
      <c r="T3668" s="389">
        <v>0</v>
      </c>
      <c r="U3668" s="390">
        <v>0</v>
      </c>
      <c r="V3668" s="391">
        <v>0</v>
      </c>
      <c r="W3668" s="406">
        <v>0</v>
      </c>
      <c r="X3668" s="405">
        <v>0</v>
      </c>
      <c r="Y3668" s="113">
        <f t="shared" si="142"/>
        <v>21.375</v>
      </c>
      <c r="Z3668" s="78">
        <v>0</v>
      </c>
      <c r="AA3668" s="82">
        <v>0</v>
      </c>
      <c r="AB3668" s="132">
        <v>341.5</v>
      </c>
      <c r="AC3668" s="133">
        <v>0</v>
      </c>
      <c r="AD3668" s="393">
        <v>0</v>
      </c>
      <c r="AE3668" s="395"/>
      <c r="AF3668" s="78">
        <v>355.1</v>
      </c>
      <c r="AG3668" s="79">
        <v>0</v>
      </c>
      <c r="AH3668" s="109">
        <v>0</v>
      </c>
      <c r="AI3668" s="82"/>
      <c r="AJ3668" s="110">
        <v>21</v>
      </c>
      <c r="AL3668" s="395">
        <f t="shared" si="144"/>
        <v>21</v>
      </c>
      <c r="AM3668" s="395"/>
      <c r="AN3668" s="163">
        <f t="shared" si="145"/>
        <v>21</v>
      </c>
      <c r="AO3668" s="113">
        <f t="shared" si="146"/>
        <v>-0.375</v>
      </c>
      <c r="JI3668" s="24"/>
      <c r="JJ3668" s="24"/>
      <c r="JK3668" s="24"/>
      <c r="JL3668" s="24"/>
      <c r="JM3668" s="24"/>
      <c r="JN3668" s="24"/>
      <c r="JO3668" s="24"/>
    </row>
    <row r="3669" spans="1:275" x14ac:dyDescent="0.2">
      <c r="A3669" s="58">
        <v>40185</v>
      </c>
      <c r="B3669" s="121">
        <v>15.21</v>
      </c>
      <c r="C3669" s="944"/>
      <c r="D3669" s="189">
        <v>6</v>
      </c>
      <c r="E3669" s="414"/>
      <c r="F3669" s="781">
        <f t="shared" si="143"/>
        <v>21.21</v>
      </c>
      <c r="G3669" s="529"/>
      <c r="H3669" s="529"/>
      <c r="I3669" s="529"/>
      <c r="J3669" s="529"/>
      <c r="K3669" s="529"/>
      <c r="L3669" s="529"/>
      <c r="M3669" s="529"/>
      <c r="N3669" s="529"/>
      <c r="O3669" s="529"/>
      <c r="P3669" s="529"/>
      <c r="Q3669" s="529"/>
      <c r="R3669" s="529"/>
      <c r="S3669" s="392">
        <v>0</v>
      </c>
      <c r="T3669" s="389">
        <v>0</v>
      </c>
      <c r="U3669" s="390">
        <v>0</v>
      </c>
      <c r="V3669" s="391">
        <v>0</v>
      </c>
      <c r="W3669" s="406">
        <v>0</v>
      </c>
      <c r="X3669" s="405">
        <v>0</v>
      </c>
      <c r="Y3669" s="113">
        <f t="shared" si="142"/>
        <v>21.21</v>
      </c>
      <c r="Z3669" s="78">
        <v>0</v>
      </c>
      <c r="AA3669" s="82">
        <v>0</v>
      </c>
      <c r="AB3669" s="132">
        <v>341.5</v>
      </c>
      <c r="AC3669" s="133">
        <v>0.02</v>
      </c>
      <c r="AD3669" s="393">
        <v>0</v>
      </c>
      <c r="AE3669" s="395"/>
      <c r="AF3669" s="78">
        <v>355.1</v>
      </c>
      <c r="AG3669" s="79">
        <v>0.1</v>
      </c>
      <c r="AH3669" s="109">
        <v>0</v>
      </c>
      <c r="AI3669" s="82"/>
      <c r="AJ3669" s="110">
        <v>21</v>
      </c>
      <c r="AL3669" s="395">
        <f t="shared" si="144"/>
        <v>21</v>
      </c>
      <c r="AM3669" s="395"/>
      <c r="AN3669" s="163">
        <f t="shared" si="145"/>
        <v>21</v>
      </c>
      <c r="AO3669" s="113">
        <f t="shared" si="146"/>
        <v>-0.21000000000000085</v>
      </c>
    </row>
    <row r="3670" spans="1:275" x14ac:dyDescent="0.2">
      <c r="A3670" s="58">
        <v>40186</v>
      </c>
      <c r="B3670" s="121">
        <v>15.22</v>
      </c>
      <c r="C3670" s="944"/>
      <c r="D3670" s="189">
        <v>6</v>
      </c>
      <c r="E3670" s="414"/>
      <c r="F3670" s="781">
        <f t="shared" si="143"/>
        <v>21.22</v>
      </c>
      <c r="G3670" s="529"/>
      <c r="H3670" s="529"/>
      <c r="I3670" s="529"/>
      <c r="J3670" s="529"/>
      <c r="K3670" s="529"/>
      <c r="L3670" s="529"/>
      <c r="M3670" s="529"/>
      <c r="N3670" s="529"/>
      <c r="O3670" s="529"/>
      <c r="P3670" s="529"/>
      <c r="Q3670" s="529"/>
      <c r="R3670" s="529"/>
      <c r="S3670" s="392">
        <v>0</v>
      </c>
      <c r="T3670" s="389">
        <v>0</v>
      </c>
      <c r="U3670" s="390">
        <v>0</v>
      </c>
      <c r="V3670" s="391">
        <v>0</v>
      </c>
      <c r="W3670" s="406">
        <v>0</v>
      </c>
      <c r="X3670" s="405">
        <v>0</v>
      </c>
      <c r="Y3670" s="113">
        <f t="shared" si="142"/>
        <v>21.22</v>
      </c>
      <c r="Z3670" s="78">
        <v>0</v>
      </c>
      <c r="AA3670" s="82">
        <v>0</v>
      </c>
      <c r="AB3670" s="132">
        <v>341.5</v>
      </c>
      <c r="AC3670" s="133">
        <v>0</v>
      </c>
      <c r="AD3670" s="393">
        <v>0</v>
      </c>
      <c r="AE3670" s="395"/>
      <c r="AF3670" s="78">
        <v>355.1</v>
      </c>
      <c r="AG3670" s="79">
        <v>0</v>
      </c>
      <c r="AH3670" s="109">
        <v>0</v>
      </c>
      <c r="AI3670" s="82"/>
      <c r="AJ3670" s="110">
        <v>21</v>
      </c>
      <c r="AL3670" s="395">
        <f t="shared" si="144"/>
        <v>21</v>
      </c>
      <c r="AM3670" s="395"/>
      <c r="AN3670" s="163">
        <f t="shared" si="145"/>
        <v>21</v>
      </c>
      <c r="AO3670" s="113">
        <f t="shared" si="146"/>
        <v>-0.21999999999999886</v>
      </c>
    </row>
    <row r="3671" spans="1:275" x14ac:dyDescent="0.2">
      <c r="A3671" s="58">
        <v>40187</v>
      </c>
      <c r="B3671" s="121">
        <v>15.59</v>
      </c>
      <c r="C3671" s="944"/>
      <c r="D3671" s="189">
        <v>6</v>
      </c>
      <c r="E3671" s="414"/>
      <c r="F3671" s="781">
        <f t="shared" si="143"/>
        <v>21.59</v>
      </c>
      <c r="G3671" s="529"/>
      <c r="H3671" s="529"/>
      <c r="I3671" s="529"/>
      <c r="J3671" s="529"/>
      <c r="K3671" s="529"/>
      <c r="L3671" s="529"/>
      <c r="M3671" s="529"/>
      <c r="N3671" s="529"/>
      <c r="O3671" s="529"/>
      <c r="P3671" s="529"/>
      <c r="Q3671" s="529"/>
      <c r="R3671" s="529"/>
      <c r="S3671" s="392">
        <v>0</v>
      </c>
      <c r="T3671" s="389">
        <v>0</v>
      </c>
      <c r="U3671" s="390">
        <v>0</v>
      </c>
      <c r="V3671" s="391">
        <v>0</v>
      </c>
      <c r="W3671" s="406">
        <v>0</v>
      </c>
      <c r="X3671" s="405">
        <v>0</v>
      </c>
      <c r="Y3671" s="113">
        <f t="shared" si="142"/>
        <v>21.59</v>
      </c>
      <c r="Z3671" s="78">
        <v>0</v>
      </c>
      <c r="AA3671" s="82">
        <v>0</v>
      </c>
      <c r="AB3671" s="132">
        <v>341.5</v>
      </c>
      <c r="AC3671" s="133">
        <v>0</v>
      </c>
      <c r="AD3671" s="393">
        <v>0</v>
      </c>
      <c r="AE3671" s="395"/>
      <c r="AF3671" s="78">
        <v>355.1</v>
      </c>
      <c r="AG3671" s="79">
        <v>0</v>
      </c>
      <c r="AH3671" s="109">
        <v>0</v>
      </c>
      <c r="AI3671" s="82"/>
      <c r="AJ3671" s="110">
        <v>21</v>
      </c>
      <c r="AL3671" s="395">
        <f t="shared" si="144"/>
        <v>21</v>
      </c>
      <c r="AM3671" s="395"/>
      <c r="AN3671" s="163">
        <f t="shared" si="145"/>
        <v>21</v>
      </c>
      <c r="AO3671" s="113">
        <f t="shared" si="146"/>
        <v>-0.58999999999999986</v>
      </c>
    </row>
    <row r="3672" spans="1:275" x14ac:dyDescent="0.2">
      <c r="A3672" s="58">
        <v>40188</v>
      </c>
      <c r="B3672" s="121">
        <v>16.5</v>
      </c>
      <c r="C3672" s="944"/>
      <c r="D3672" s="189">
        <v>4.29</v>
      </c>
      <c r="E3672" s="414"/>
      <c r="F3672" s="781">
        <f t="shared" si="143"/>
        <v>20.79</v>
      </c>
      <c r="G3672" s="529"/>
      <c r="H3672" s="529"/>
      <c r="I3672" s="529"/>
      <c r="J3672" s="529"/>
      <c r="K3672" s="529"/>
      <c r="L3672" s="529"/>
      <c r="M3672" s="529"/>
      <c r="N3672" s="529"/>
      <c r="O3672" s="529"/>
      <c r="P3672" s="529"/>
      <c r="Q3672" s="529"/>
      <c r="R3672" s="529"/>
      <c r="S3672" s="392">
        <v>0</v>
      </c>
      <c r="T3672" s="389">
        <v>0</v>
      </c>
      <c r="U3672" s="390">
        <v>0</v>
      </c>
      <c r="V3672" s="391">
        <v>0</v>
      </c>
      <c r="W3672" s="406">
        <v>0</v>
      </c>
      <c r="X3672" s="405">
        <v>0</v>
      </c>
      <c r="Y3672" s="113">
        <f t="shared" si="142"/>
        <v>20.79</v>
      </c>
      <c r="Z3672" s="78">
        <v>0</v>
      </c>
      <c r="AA3672" s="82">
        <v>0</v>
      </c>
      <c r="AB3672" s="132">
        <v>341.5</v>
      </c>
      <c r="AC3672" s="133">
        <v>0</v>
      </c>
      <c r="AD3672" s="393">
        <v>0</v>
      </c>
      <c r="AE3672" s="395"/>
      <c r="AF3672" s="78">
        <v>355.1</v>
      </c>
      <c r="AG3672" s="79">
        <v>0</v>
      </c>
      <c r="AH3672" s="109">
        <v>0</v>
      </c>
      <c r="AI3672" s="82"/>
      <c r="AJ3672" s="110">
        <v>21</v>
      </c>
      <c r="AL3672" s="395">
        <f t="shared" si="144"/>
        <v>21</v>
      </c>
      <c r="AM3672" s="395"/>
      <c r="AN3672" s="163">
        <f t="shared" si="145"/>
        <v>21</v>
      </c>
      <c r="AO3672" s="113">
        <f t="shared" si="146"/>
        <v>0.21000000000000085</v>
      </c>
    </row>
    <row r="3673" spans="1:275" x14ac:dyDescent="0.2">
      <c r="A3673" s="58">
        <v>40189</v>
      </c>
      <c r="B3673" s="121">
        <v>15.62</v>
      </c>
      <c r="C3673" s="944"/>
      <c r="D3673" s="189">
        <v>4.327</v>
      </c>
      <c r="E3673" s="414"/>
      <c r="F3673" s="781">
        <f t="shared" si="143"/>
        <v>19.946999999999999</v>
      </c>
      <c r="G3673" s="529"/>
      <c r="H3673" s="529"/>
      <c r="I3673" s="529"/>
      <c r="J3673" s="529"/>
      <c r="K3673" s="529"/>
      <c r="L3673" s="529"/>
      <c r="M3673" s="529"/>
      <c r="N3673" s="529"/>
      <c r="O3673" s="529"/>
      <c r="P3673" s="529"/>
      <c r="Q3673" s="529"/>
      <c r="R3673" s="529"/>
      <c r="S3673" s="392">
        <v>0</v>
      </c>
      <c r="T3673" s="389">
        <v>0</v>
      </c>
      <c r="U3673" s="390">
        <v>0</v>
      </c>
      <c r="V3673" s="391">
        <v>0</v>
      </c>
      <c r="W3673" s="406">
        <v>0</v>
      </c>
      <c r="X3673" s="405">
        <v>0</v>
      </c>
      <c r="Y3673" s="113">
        <f t="shared" si="142"/>
        <v>19.946999999999999</v>
      </c>
      <c r="Z3673" s="78">
        <v>0</v>
      </c>
      <c r="AA3673" s="82">
        <v>0</v>
      </c>
      <c r="AB3673" s="132">
        <v>341.5</v>
      </c>
      <c r="AC3673" s="133">
        <v>0</v>
      </c>
      <c r="AD3673" s="393">
        <v>0</v>
      </c>
      <c r="AE3673" s="395"/>
      <c r="AF3673" s="78">
        <v>355.1</v>
      </c>
      <c r="AG3673" s="79">
        <v>0</v>
      </c>
      <c r="AH3673" s="109">
        <v>0</v>
      </c>
      <c r="AI3673" s="82"/>
      <c r="AJ3673" s="110">
        <v>21</v>
      </c>
      <c r="AL3673" s="395">
        <f t="shared" si="144"/>
        <v>21</v>
      </c>
      <c r="AM3673" s="395"/>
      <c r="AN3673" s="163">
        <f t="shared" si="145"/>
        <v>21</v>
      </c>
      <c r="AO3673" s="113">
        <f t="shared" si="146"/>
        <v>1.0530000000000008</v>
      </c>
    </row>
    <row r="3674" spans="1:275" x14ac:dyDescent="0.2">
      <c r="A3674" s="58">
        <v>40190</v>
      </c>
      <c r="B3674" s="121">
        <v>13.81</v>
      </c>
      <c r="C3674" s="944"/>
      <c r="D3674" s="189">
        <v>6.125</v>
      </c>
      <c r="E3674" s="414"/>
      <c r="F3674" s="781">
        <f t="shared" si="143"/>
        <v>19.935000000000002</v>
      </c>
      <c r="G3674" s="529"/>
      <c r="H3674" s="529"/>
      <c r="I3674" s="529"/>
      <c r="J3674" s="529"/>
      <c r="K3674" s="529"/>
      <c r="L3674" s="529"/>
      <c r="M3674" s="529"/>
      <c r="N3674" s="529"/>
      <c r="O3674" s="529"/>
      <c r="P3674" s="529"/>
      <c r="Q3674" s="529"/>
      <c r="R3674" s="529"/>
      <c r="S3674" s="392">
        <v>0</v>
      </c>
      <c r="T3674" s="389">
        <v>0</v>
      </c>
      <c r="U3674" s="390">
        <v>0</v>
      </c>
      <c r="V3674" s="391">
        <v>0</v>
      </c>
      <c r="W3674" s="406">
        <v>0</v>
      </c>
      <c r="X3674" s="405">
        <v>0</v>
      </c>
      <c r="Y3674" s="113">
        <f t="shared" si="142"/>
        <v>19.935000000000002</v>
      </c>
      <c r="Z3674" s="78">
        <v>0</v>
      </c>
      <c r="AA3674" s="82">
        <v>0</v>
      </c>
      <c r="AB3674" s="132">
        <v>341.5</v>
      </c>
      <c r="AC3674" s="133">
        <v>0</v>
      </c>
      <c r="AD3674" s="393">
        <v>0</v>
      </c>
      <c r="AE3674" s="395"/>
      <c r="AF3674" s="78">
        <v>355.1</v>
      </c>
      <c r="AG3674" s="79">
        <v>0</v>
      </c>
      <c r="AH3674" s="109">
        <v>0</v>
      </c>
      <c r="AI3674" s="82"/>
      <c r="AJ3674" s="110">
        <v>21</v>
      </c>
      <c r="AL3674" s="395">
        <f t="shared" si="144"/>
        <v>21</v>
      </c>
      <c r="AM3674" s="395"/>
      <c r="AN3674" s="163">
        <f t="shared" si="145"/>
        <v>21</v>
      </c>
      <c r="AO3674" s="113">
        <f t="shared" si="146"/>
        <v>1.0649999999999977</v>
      </c>
    </row>
    <row r="3675" spans="1:275" x14ac:dyDescent="0.2">
      <c r="A3675" s="58">
        <v>40191</v>
      </c>
      <c r="B3675" s="121">
        <v>16.93</v>
      </c>
      <c r="C3675" s="944"/>
      <c r="D3675" s="189">
        <v>4.76</v>
      </c>
      <c r="E3675" s="414"/>
      <c r="F3675" s="781">
        <f t="shared" si="143"/>
        <v>21.689999999999998</v>
      </c>
      <c r="G3675" s="529"/>
      <c r="H3675" s="529"/>
      <c r="I3675" s="529"/>
      <c r="J3675" s="529"/>
      <c r="K3675" s="529"/>
      <c r="L3675" s="529"/>
      <c r="M3675" s="529"/>
      <c r="N3675" s="529"/>
      <c r="O3675" s="529"/>
      <c r="P3675" s="529"/>
      <c r="Q3675" s="529"/>
      <c r="R3675" s="529"/>
      <c r="S3675" s="392">
        <v>0</v>
      </c>
      <c r="T3675" s="389">
        <v>0</v>
      </c>
      <c r="U3675" s="390">
        <v>0</v>
      </c>
      <c r="V3675" s="391">
        <v>0</v>
      </c>
      <c r="W3675" s="406">
        <v>0</v>
      </c>
      <c r="X3675" s="405">
        <v>0</v>
      </c>
      <c r="Y3675" s="113">
        <f t="shared" si="142"/>
        <v>21.689999999999998</v>
      </c>
      <c r="Z3675" s="78">
        <v>0</v>
      </c>
      <c r="AA3675" s="82">
        <v>0</v>
      </c>
      <c r="AB3675" s="132">
        <v>341.5</v>
      </c>
      <c r="AC3675" s="133">
        <v>0</v>
      </c>
      <c r="AD3675" s="393">
        <v>0</v>
      </c>
      <c r="AE3675" s="395"/>
      <c r="AF3675" s="78">
        <v>355.1</v>
      </c>
      <c r="AG3675" s="79">
        <v>0</v>
      </c>
      <c r="AH3675" s="109">
        <v>0</v>
      </c>
      <c r="AI3675" s="82"/>
      <c r="AJ3675" s="110">
        <v>21</v>
      </c>
      <c r="AL3675" s="395">
        <f t="shared" si="144"/>
        <v>21</v>
      </c>
      <c r="AM3675" s="395"/>
      <c r="AN3675" s="163">
        <f t="shared" si="145"/>
        <v>21</v>
      </c>
      <c r="AO3675" s="113">
        <f t="shared" si="146"/>
        <v>-0.68999999999999773</v>
      </c>
    </row>
    <row r="3676" spans="1:275" x14ac:dyDescent="0.2">
      <c r="A3676" s="58">
        <v>40192</v>
      </c>
      <c r="B3676" s="121">
        <v>15.1</v>
      </c>
      <c r="C3676" s="944"/>
      <c r="D3676" s="189">
        <v>6.1</v>
      </c>
      <c r="E3676" s="414"/>
      <c r="F3676" s="781">
        <f t="shared" si="143"/>
        <v>21.2</v>
      </c>
      <c r="G3676" s="529"/>
      <c r="H3676" s="529"/>
      <c r="I3676" s="529"/>
      <c r="J3676" s="529"/>
      <c r="K3676" s="529"/>
      <c r="L3676" s="529"/>
      <c r="M3676" s="529"/>
      <c r="N3676" s="529"/>
      <c r="O3676" s="529"/>
      <c r="P3676" s="529"/>
      <c r="Q3676" s="529"/>
      <c r="R3676" s="529"/>
      <c r="S3676" s="392">
        <v>0</v>
      </c>
      <c r="T3676" s="389">
        <v>0</v>
      </c>
      <c r="U3676" s="390">
        <v>0</v>
      </c>
      <c r="V3676" s="391">
        <v>0</v>
      </c>
      <c r="W3676" s="406">
        <v>0</v>
      </c>
      <c r="X3676" s="405">
        <v>0</v>
      </c>
      <c r="Y3676" s="113">
        <f t="shared" si="142"/>
        <v>21.2</v>
      </c>
      <c r="Z3676" s="78">
        <v>0</v>
      </c>
      <c r="AA3676" s="82">
        <v>0</v>
      </c>
      <c r="AB3676" s="132">
        <v>341.4</v>
      </c>
      <c r="AC3676" s="133">
        <v>0</v>
      </c>
      <c r="AD3676" s="393">
        <v>0</v>
      </c>
      <c r="AE3676" s="395"/>
      <c r="AF3676" s="78">
        <v>355.1</v>
      </c>
      <c r="AG3676" s="79">
        <v>0</v>
      </c>
      <c r="AH3676" s="109">
        <v>0</v>
      </c>
      <c r="AI3676" s="82"/>
      <c r="AJ3676" s="110">
        <v>21</v>
      </c>
      <c r="AL3676" s="395">
        <f t="shared" si="144"/>
        <v>21</v>
      </c>
      <c r="AM3676" s="395"/>
      <c r="AN3676" s="163">
        <f t="shared" si="145"/>
        <v>21</v>
      </c>
      <c r="AO3676" s="113">
        <f t="shared" si="146"/>
        <v>-0.19999999999999929</v>
      </c>
    </row>
    <row r="3677" spans="1:275" x14ac:dyDescent="0.2">
      <c r="A3677" s="58">
        <v>40193</v>
      </c>
      <c r="B3677" s="121">
        <v>15.1</v>
      </c>
      <c r="C3677" s="944"/>
      <c r="D3677" s="189">
        <v>6.1</v>
      </c>
      <c r="E3677" s="414"/>
      <c r="F3677" s="781">
        <f t="shared" si="143"/>
        <v>21.2</v>
      </c>
      <c r="G3677" s="529"/>
      <c r="H3677" s="529"/>
      <c r="I3677" s="529"/>
      <c r="J3677" s="529"/>
      <c r="K3677" s="529"/>
      <c r="L3677" s="529"/>
      <c r="M3677" s="529"/>
      <c r="N3677" s="529"/>
      <c r="O3677" s="529"/>
      <c r="P3677" s="529"/>
      <c r="Q3677" s="529"/>
      <c r="R3677" s="529"/>
      <c r="S3677" s="392">
        <v>0</v>
      </c>
      <c r="T3677" s="389">
        <v>0</v>
      </c>
      <c r="U3677" s="390">
        <v>0</v>
      </c>
      <c r="V3677" s="391">
        <v>0</v>
      </c>
      <c r="W3677" s="406">
        <v>0</v>
      </c>
      <c r="X3677" s="405">
        <v>0</v>
      </c>
      <c r="Y3677" s="113">
        <f t="shared" si="142"/>
        <v>21.2</v>
      </c>
      <c r="Z3677" s="78">
        <v>0</v>
      </c>
      <c r="AA3677" s="82">
        <v>0</v>
      </c>
      <c r="AB3677" s="132">
        <v>341.4</v>
      </c>
      <c r="AC3677" s="133">
        <v>0</v>
      </c>
      <c r="AD3677" s="393">
        <v>0</v>
      </c>
      <c r="AE3677" s="395"/>
      <c r="AF3677" s="78">
        <v>355.1</v>
      </c>
      <c r="AG3677" s="79">
        <v>0</v>
      </c>
      <c r="AH3677" s="109">
        <v>0</v>
      </c>
      <c r="AI3677" s="82"/>
      <c r="AJ3677" s="110">
        <v>21</v>
      </c>
      <c r="AL3677" s="395">
        <f t="shared" si="144"/>
        <v>21</v>
      </c>
      <c r="AM3677" s="395"/>
      <c r="AN3677" s="163">
        <f t="shared" si="145"/>
        <v>21</v>
      </c>
      <c r="AO3677" s="113">
        <f t="shared" si="146"/>
        <v>-0.19999999999999929</v>
      </c>
    </row>
    <row r="3678" spans="1:275" x14ac:dyDescent="0.2">
      <c r="A3678" s="58">
        <v>40194</v>
      </c>
      <c r="B3678" s="121">
        <v>14.16</v>
      </c>
      <c r="C3678" s="944"/>
      <c r="D3678" s="189">
        <v>6.1</v>
      </c>
      <c r="E3678" s="414"/>
      <c r="F3678" s="781">
        <f t="shared" si="143"/>
        <v>20.259999999999998</v>
      </c>
      <c r="G3678" s="529"/>
      <c r="H3678" s="529"/>
      <c r="I3678" s="529"/>
      <c r="J3678" s="529"/>
      <c r="K3678" s="529"/>
      <c r="L3678" s="529"/>
      <c r="M3678" s="529"/>
      <c r="N3678" s="529"/>
      <c r="O3678" s="529"/>
      <c r="P3678" s="529"/>
      <c r="Q3678" s="529"/>
      <c r="R3678" s="529"/>
      <c r="S3678" s="392">
        <v>0</v>
      </c>
      <c r="T3678" s="389">
        <v>0</v>
      </c>
      <c r="U3678" s="390">
        <v>0</v>
      </c>
      <c r="V3678" s="391">
        <v>0</v>
      </c>
      <c r="W3678" s="406">
        <v>0</v>
      </c>
      <c r="X3678" s="405">
        <v>0</v>
      </c>
      <c r="Y3678" s="113">
        <f t="shared" si="142"/>
        <v>20.259999999999998</v>
      </c>
      <c r="Z3678" s="78">
        <v>0</v>
      </c>
      <c r="AA3678" s="82">
        <v>0</v>
      </c>
      <c r="AB3678" s="132">
        <v>342.5</v>
      </c>
      <c r="AC3678" s="133">
        <v>1.47</v>
      </c>
      <c r="AD3678" s="393">
        <v>0</v>
      </c>
      <c r="AE3678" s="395"/>
      <c r="AF3678" s="78">
        <v>355.4</v>
      </c>
      <c r="AG3678" s="79">
        <v>1.1000000000000001</v>
      </c>
      <c r="AH3678" s="109">
        <v>0</v>
      </c>
      <c r="AI3678" s="82"/>
      <c r="AJ3678" s="110">
        <v>21</v>
      </c>
      <c r="AL3678" s="395">
        <f t="shared" si="144"/>
        <v>21</v>
      </c>
      <c r="AM3678" s="395"/>
      <c r="AN3678" s="163">
        <f t="shared" si="145"/>
        <v>21</v>
      </c>
      <c r="AO3678" s="113">
        <f t="shared" si="146"/>
        <v>0.74000000000000199</v>
      </c>
    </row>
    <row r="3679" spans="1:275" x14ac:dyDescent="0.2">
      <c r="A3679" s="58">
        <v>40195</v>
      </c>
      <c r="B3679" s="121">
        <v>14.2</v>
      </c>
      <c r="C3679" s="944"/>
      <c r="D3679" s="189">
        <v>6</v>
      </c>
      <c r="E3679" s="414"/>
      <c r="F3679" s="781">
        <f t="shared" si="143"/>
        <v>20.2</v>
      </c>
      <c r="G3679" s="529"/>
      <c r="H3679" s="529"/>
      <c r="I3679" s="529"/>
      <c r="J3679" s="529"/>
      <c r="K3679" s="529"/>
      <c r="L3679" s="529"/>
      <c r="M3679" s="529"/>
      <c r="N3679" s="529"/>
      <c r="O3679" s="529"/>
      <c r="P3679" s="529"/>
      <c r="Q3679" s="529"/>
      <c r="R3679" s="529"/>
      <c r="S3679" s="392">
        <v>0</v>
      </c>
      <c r="T3679" s="389">
        <v>0</v>
      </c>
      <c r="U3679" s="390">
        <v>0</v>
      </c>
      <c r="V3679" s="391">
        <v>0</v>
      </c>
      <c r="W3679" s="406">
        <v>0</v>
      </c>
      <c r="X3679" s="405">
        <v>0</v>
      </c>
      <c r="Y3679" s="113">
        <f t="shared" si="142"/>
        <v>20.2</v>
      </c>
      <c r="Z3679" s="78">
        <v>0</v>
      </c>
      <c r="AA3679" s="82">
        <v>0</v>
      </c>
      <c r="AB3679" s="132">
        <v>341.8</v>
      </c>
      <c r="AC3679" s="133">
        <v>0</v>
      </c>
      <c r="AD3679" s="393">
        <v>0</v>
      </c>
      <c r="AE3679" s="395"/>
      <c r="AF3679" s="78">
        <v>355.8</v>
      </c>
      <c r="AG3679" s="79">
        <v>0.3</v>
      </c>
      <c r="AH3679" s="109">
        <v>0</v>
      </c>
      <c r="AI3679" s="82"/>
      <c r="AJ3679" s="110">
        <v>21</v>
      </c>
      <c r="AL3679" s="395">
        <f t="shared" si="144"/>
        <v>21</v>
      </c>
      <c r="AM3679" s="395"/>
      <c r="AN3679" s="163">
        <f t="shared" si="145"/>
        <v>21</v>
      </c>
      <c r="AO3679" s="113">
        <f t="shared" si="146"/>
        <v>0.80000000000000071</v>
      </c>
    </row>
    <row r="3680" spans="1:275" x14ac:dyDescent="0.2">
      <c r="A3680" s="58">
        <v>40196</v>
      </c>
      <c r="B3680" s="121">
        <v>15.72</v>
      </c>
      <c r="C3680" s="944"/>
      <c r="D3680" s="189">
        <v>5.6580000000000004</v>
      </c>
      <c r="E3680" s="414"/>
      <c r="F3680" s="781">
        <f t="shared" si="143"/>
        <v>21.378</v>
      </c>
      <c r="G3680" s="529"/>
      <c r="H3680" s="529"/>
      <c r="I3680" s="529"/>
      <c r="J3680" s="529"/>
      <c r="K3680" s="529"/>
      <c r="L3680" s="529"/>
      <c r="M3680" s="529"/>
      <c r="N3680" s="529"/>
      <c r="O3680" s="529"/>
      <c r="P3680" s="529"/>
      <c r="Q3680" s="529"/>
      <c r="R3680" s="529"/>
      <c r="S3680" s="392">
        <v>0</v>
      </c>
      <c r="T3680" s="389">
        <v>0</v>
      </c>
      <c r="U3680" s="390">
        <v>0</v>
      </c>
      <c r="V3680" s="391">
        <v>0</v>
      </c>
      <c r="W3680" s="406">
        <v>0</v>
      </c>
      <c r="X3680" s="405">
        <v>0</v>
      </c>
      <c r="Y3680" s="113">
        <f t="shared" si="142"/>
        <v>21.378</v>
      </c>
      <c r="Z3680" s="78">
        <v>0</v>
      </c>
      <c r="AA3680" s="82">
        <v>0</v>
      </c>
      <c r="AB3680" s="132">
        <v>342.2</v>
      </c>
      <c r="AC3680" s="133">
        <v>0.18</v>
      </c>
      <c r="AD3680" s="393">
        <v>0</v>
      </c>
      <c r="AE3680" s="395"/>
      <c r="AF3680" s="78">
        <v>355.6</v>
      </c>
      <c r="AG3680" s="79">
        <v>0</v>
      </c>
      <c r="AH3680" s="109">
        <v>0</v>
      </c>
      <c r="AI3680" s="82"/>
      <c r="AJ3680" s="110">
        <v>21</v>
      </c>
      <c r="AL3680" s="395">
        <f t="shared" si="144"/>
        <v>21</v>
      </c>
      <c r="AM3680" s="395"/>
      <c r="AN3680" s="163">
        <f t="shared" si="145"/>
        <v>21</v>
      </c>
      <c r="AO3680" s="113">
        <f t="shared" si="146"/>
        <v>-0.37800000000000011</v>
      </c>
    </row>
    <row r="3681" spans="1:42" x14ac:dyDescent="0.2">
      <c r="A3681" s="58">
        <v>40197</v>
      </c>
      <c r="B3681" s="121">
        <v>16.04</v>
      </c>
      <c r="C3681" s="944"/>
      <c r="D3681" s="189">
        <v>5.74</v>
      </c>
      <c r="E3681" s="414"/>
      <c r="F3681" s="781">
        <f t="shared" si="143"/>
        <v>21.78</v>
      </c>
      <c r="G3681" s="529"/>
      <c r="H3681" s="529"/>
      <c r="I3681" s="529"/>
      <c r="J3681" s="529"/>
      <c r="K3681" s="529"/>
      <c r="L3681" s="529"/>
      <c r="M3681" s="529"/>
      <c r="N3681" s="529"/>
      <c r="O3681" s="529"/>
      <c r="P3681" s="529"/>
      <c r="Q3681" s="529"/>
      <c r="R3681" s="529"/>
      <c r="S3681" s="392">
        <v>0</v>
      </c>
      <c r="T3681" s="389">
        <v>0</v>
      </c>
      <c r="U3681" s="390">
        <v>0</v>
      </c>
      <c r="V3681" s="391">
        <v>0</v>
      </c>
      <c r="W3681" s="406">
        <v>0</v>
      </c>
      <c r="X3681" s="405">
        <v>0</v>
      </c>
      <c r="Y3681" s="113">
        <f t="shared" si="142"/>
        <v>21.78</v>
      </c>
      <c r="Z3681" s="78">
        <v>0</v>
      </c>
      <c r="AA3681" s="82">
        <v>0</v>
      </c>
      <c r="AB3681" s="132">
        <v>341.7</v>
      </c>
      <c r="AC3681" s="133">
        <v>0</v>
      </c>
      <c r="AD3681" s="393">
        <v>0</v>
      </c>
      <c r="AE3681" s="395"/>
      <c r="AF3681" s="78">
        <v>355.4</v>
      </c>
      <c r="AG3681" s="79">
        <v>0</v>
      </c>
      <c r="AH3681" s="109">
        <v>0</v>
      </c>
      <c r="AI3681" s="82"/>
      <c r="AJ3681" s="110">
        <v>21</v>
      </c>
      <c r="AL3681" s="395">
        <f t="shared" si="144"/>
        <v>21</v>
      </c>
      <c r="AM3681" s="395"/>
      <c r="AN3681" s="163">
        <f t="shared" si="145"/>
        <v>21</v>
      </c>
      <c r="AO3681" s="113">
        <f t="shared" si="146"/>
        <v>-0.78000000000000114</v>
      </c>
    </row>
    <row r="3682" spans="1:42" x14ac:dyDescent="0.2">
      <c r="A3682" s="58">
        <v>40198</v>
      </c>
      <c r="B3682" s="121">
        <v>14.1</v>
      </c>
      <c r="C3682" s="944"/>
      <c r="D3682" s="189">
        <v>5.851</v>
      </c>
      <c r="E3682" s="414"/>
      <c r="F3682" s="781">
        <f t="shared" si="143"/>
        <v>19.951000000000001</v>
      </c>
      <c r="G3682" s="529"/>
      <c r="H3682" s="529"/>
      <c r="I3682" s="529"/>
      <c r="J3682" s="529"/>
      <c r="K3682" s="529"/>
      <c r="L3682" s="529"/>
      <c r="M3682" s="529"/>
      <c r="N3682" s="529"/>
      <c r="O3682" s="529"/>
      <c r="P3682" s="529"/>
      <c r="Q3682" s="529"/>
      <c r="R3682" s="529"/>
      <c r="S3682" s="392">
        <v>0</v>
      </c>
      <c r="T3682" s="389">
        <v>0</v>
      </c>
      <c r="U3682" s="390">
        <v>0</v>
      </c>
      <c r="V3682" s="391">
        <v>0</v>
      </c>
      <c r="W3682" s="406">
        <v>0</v>
      </c>
      <c r="X3682" s="444">
        <v>0</v>
      </c>
      <c r="Y3682" s="113">
        <f t="shared" ref="Y3682:Y3745" si="147">+F3682-S3682-T3682-U3682-V3682+W3682+X3682</f>
        <v>19.951000000000001</v>
      </c>
      <c r="Z3682" s="78">
        <v>0</v>
      </c>
      <c r="AA3682" s="82">
        <v>0</v>
      </c>
      <c r="AB3682" s="132">
        <v>341.6</v>
      </c>
      <c r="AC3682" s="133">
        <v>0.04</v>
      </c>
      <c r="AD3682" s="393">
        <v>0</v>
      </c>
      <c r="AE3682" s="395"/>
      <c r="AF3682" s="78">
        <v>355.3</v>
      </c>
      <c r="AG3682" s="79">
        <v>0.1</v>
      </c>
      <c r="AH3682" s="109">
        <v>0</v>
      </c>
      <c r="AI3682" s="82"/>
      <c r="AJ3682" s="110">
        <v>21</v>
      </c>
      <c r="AL3682" s="395">
        <f t="shared" si="144"/>
        <v>21</v>
      </c>
      <c r="AM3682" s="395"/>
      <c r="AN3682" s="163">
        <f t="shared" si="145"/>
        <v>21</v>
      </c>
      <c r="AO3682" s="113">
        <f t="shared" si="146"/>
        <v>1.0489999999999995</v>
      </c>
    </row>
    <row r="3683" spans="1:42" x14ac:dyDescent="0.2">
      <c r="A3683" s="58">
        <v>40199</v>
      </c>
      <c r="B3683" s="121">
        <v>14.96</v>
      </c>
      <c r="C3683" s="944"/>
      <c r="D3683" s="189">
        <v>5.8150000000000004</v>
      </c>
      <c r="E3683" s="414"/>
      <c r="F3683" s="781">
        <f t="shared" si="143"/>
        <v>20.775000000000002</v>
      </c>
      <c r="G3683" s="529"/>
      <c r="H3683" s="529"/>
      <c r="I3683" s="529"/>
      <c r="J3683" s="529"/>
      <c r="K3683" s="529"/>
      <c r="L3683" s="529"/>
      <c r="M3683" s="529"/>
      <c r="N3683" s="529"/>
      <c r="O3683" s="529"/>
      <c r="P3683" s="529"/>
      <c r="Q3683" s="529"/>
      <c r="R3683" s="529"/>
      <c r="S3683" s="392">
        <v>0</v>
      </c>
      <c r="T3683" s="389">
        <v>0</v>
      </c>
      <c r="U3683" s="390">
        <v>0</v>
      </c>
      <c r="V3683" s="391">
        <v>0</v>
      </c>
      <c r="W3683" s="406">
        <v>0</v>
      </c>
      <c r="X3683" s="405">
        <v>0</v>
      </c>
      <c r="Y3683" s="113">
        <f t="shared" si="147"/>
        <v>20.775000000000002</v>
      </c>
      <c r="Z3683" s="78">
        <v>0</v>
      </c>
      <c r="AA3683" s="82">
        <v>0</v>
      </c>
      <c r="AB3683" s="132">
        <v>341.5</v>
      </c>
      <c r="AC3683" s="133">
        <v>0.11</v>
      </c>
      <c r="AD3683" s="393">
        <v>0</v>
      </c>
      <c r="AE3683" s="395"/>
      <c r="AF3683" s="78">
        <v>355.6</v>
      </c>
      <c r="AG3683" s="79">
        <v>0.62</v>
      </c>
      <c r="AH3683" s="109">
        <v>0</v>
      </c>
      <c r="AI3683" s="82"/>
      <c r="AJ3683" s="110">
        <v>21</v>
      </c>
      <c r="AL3683" s="395">
        <f t="shared" si="144"/>
        <v>21</v>
      </c>
      <c r="AM3683" s="395"/>
      <c r="AN3683" s="163">
        <f t="shared" si="145"/>
        <v>21</v>
      </c>
      <c r="AO3683" s="113">
        <f t="shared" si="146"/>
        <v>0.22499999999999787</v>
      </c>
    </row>
    <row r="3684" spans="1:42" x14ac:dyDescent="0.2">
      <c r="A3684" s="58">
        <v>40200</v>
      </c>
      <c r="B3684" s="121">
        <v>14.51</v>
      </c>
      <c r="C3684" s="944"/>
      <c r="D3684" s="189">
        <v>5.7450000000000001</v>
      </c>
      <c r="E3684" s="414"/>
      <c r="F3684" s="781">
        <f t="shared" si="143"/>
        <v>20.254999999999999</v>
      </c>
      <c r="G3684" s="529"/>
      <c r="H3684" s="529"/>
      <c r="I3684" s="529"/>
      <c r="J3684" s="529"/>
      <c r="K3684" s="529"/>
      <c r="L3684" s="529"/>
      <c r="M3684" s="529"/>
      <c r="N3684" s="529"/>
      <c r="O3684" s="529"/>
      <c r="P3684" s="529"/>
      <c r="Q3684" s="529"/>
      <c r="R3684" s="529"/>
      <c r="S3684" s="392">
        <v>0</v>
      </c>
      <c r="T3684" s="389">
        <v>0</v>
      </c>
      <c r="U3684" s="390">
        <v>0</v>
      </c>
      <c r="V3684" s="391">
        <v>0</v>
      </c>
      <c r="W3684" s="406">
        <v>0</v>
      </c>
      <c r="X3684" s="405">
        <v>0</v>
      </c>
      <c r="Y3684" s="113">
        <f t="shared" si="147"/>
        <v>20.254999999999999</v>
      </c>
      <c r="Z3684" s="78">
        <v>0</v>
      </c>
      <c r="AA3684" s="82">
        <v>0</v>
      </c>
      <c r="AB3684" s="132">
        <v>341.5</v>
      </c>
      <c r="AC3684" s="133">
        <v>0</v>
      </c>
      <c r="AD3684" s="393">
        <v>0</v>
      </c>
      <c r="AE3684" s="395"/>
      <c r="AF3684" s="78">
        <v>355.5</v>
      </c>
      <c r="AG3684" s="79">
        <v>0</v>
      </c>
      <c r="AH3684" s="109">
        <v>0</v>
      </c>
      <c r="AI3684" s="82"/>
      <c r="AJ3684" s="110">
        <v>21</v>
      </c>
      <c r="AL3684" s="395">
        <f t="shared" si="144"/>
        <v>21</v>
      </c>
      <c r="AM3684" s="395"/>
      <c r="AN3684" s="163">
        <f t="shared" si="145"/>
        <v>21</v>
      </c>
      <c r="AO3684" s="113">
        <f t="shared" si="146"/>
        <v>0.74500000000000099</v>
      </c>
    </row>
    <row r="3685" spans="1:42" x14ac:dyDescent="0.2">
      <c r="A3685" s="58">
        <v>40201</v>
      </c>
      <c r="B3685" s="121">
        <v>14.83</v>
      </c>
      <c r="C3685" s="944"/>
      <c r="D3685" s="189">
        <v>5.9240000000000004</v>
      </c>
      <c r="E3685" s="414"/>
      <c r="F3685" s="781">
        <f t="shared" si="143"/>
        <v>20.754000000000001</v>
      </c>
      <c r="G3685" s="529"/>
      <c r="H3685" s="529"/>
      <c r="I3685" s="529"/>
      <c r="J3685" s="529"/>
      <c r="K3685" s="529"/>
      <c r="L3685" s="529"/>
      <c r="M3685" s="529"/>
      <c r="N3685" s="529"/>
      <c r="O3685" s="529"/>
      <c r="P3685" s="529"/>
      <c r="Q3685" s="529"/>
      <c r="R3685" s="529"/>
      <c r="S3685" s="392">
        <v>0</v>
      </c>
      <c r="T3685" s="389">
        <v>0</v>
      </c>
      <c r="U3685" s="390">
        <v>0</v>
      </c>
      <c r="V3685" s="391">
        <v>0</v>
      </c>
      <c r="W3685" s="406">
        <v>0</v>
      </c>
      <c r="X3685" s="405">
        <v>0</v>
      </c>
      <c r="Y3685" s="113">
        <f t="shared" si="147"/>
        <v>20.754000000000001</v>
      </c>
      <c r="Z3685" s="78">
        <v>0</v>
      </c>
      <c r="AA3685" s="82">
        <v>0</v>
      </c>
      <c r="AB3685" s="132">
        <v>342.2</v>
      </c>
      <c r="AC3685" s="133">
        <v>0.34</v>
      </c>
      <c r="AD3685" s="393">
        <v>0</v>
      </c>
      <c r="AE3685" s="395"/>
      <c r="AF3685" s="78">
        <v>355.4</v>
      </c>
      <c r="AG3685" s="79">
        <v>0</v>
      </c>
      <c r="AH3685" s="109">
        <v>0</v>
      </c>
      <c r="AI3685" s="82"/>
      <c r="AJ3685" s="110">
        <v>21</v>
      </c>
      <c r="AL3685" s="395">
        <f t="shared" si="144"/>
        <v>21</v>
      </c>
      <c r="AM3685" s="395"/>
      <c r="AN3685" s="163">
        <f t="shared" si="145"/>
        <v>21</v>
      </c>
      <c r="AO3685" s="113">
        <f t="shared" si="146"/>
        <v>0.24599999999999866</v>
      </c>
    </row>
    <row r="3686" spans="1:42" x14ac:dyDescent="0.2">
      <c r="A3686" s="58">
        <v>40202</v>
      </c>
      <c r="B3686" s="121">
        <v>14.08</v>
      </c>
      <c r="C3686" s="944"/>
      <c r="D3686" s="189">
        <v>5.5540000000000003</v>
      </c>
      <c r="E3686" s="414"/>
      <c r="F3686" s="535">
        <f t="shared" si="143"/>
        <v>19.634</v>
      </c>
      <c r="G3686" s="529"/>
      <c r="H3686" s="529"/>
      <c r="I3686" s="529"/>
      <c r="J3686" s="529"/>
      <c r="K3686" s="529"/>
      <c r="L3686" s="529"/>
      <c r="M3686" s="529"/>
      <c r="N3686" s="529"/>
      <c r="O3686" s="529"/>
      <c r="P3686" s="529"/>
      <c r="Q3686" s="529"/>
      <c r="R3686" s="529"/>
      <c r="S3686" s="392">
        <v>0</v>
      </c>
      <c r="T3686" s="389">
        <v>0</v>
      </c>
      <c r="U3686" s="390">
        <v>0</v>
      </c>
      <c r="V3686" s="391">
        <v>0</v>
      </c>
      <c r="W3686" s="406">
        <v>0</v>
      </c>
      <c r="X3686" s="405">
        <v>0</v>
      </c>
      <c r="Y3686" s="113">
        <f t="shared" si="147"/>
        <v>19.634</v>
      </c>
      <c r="Z3686" s="78">
        <v>0</v>
      </c>
      <c r="AA3686" s="82">
        <v>0</v>
      </c>
      <c r="AB3686" s="132">
        <v>343.1</v>
      </c>
      <c r="AC3686" s="133">
        <v>1.18</v>
      </c>
      <c r="AD3686" s="393">
        <v>0</v>
      </c>
      <c r="AE3686" s="395"/>
      <c r="AF3686" s="78">
        <v>356.6</v>
      </c>
      <c r="AG3686" s="79">
        <v>1.75</v>
      </c>
      <c r="AH3686" s="109">
        <v>0</v>
      </c>
      <c r="AI3686" s="82"/>
      <c r="AJ3686" s="110">
        <v>21</v>
      </c>
      <c r="AL3686" s="395">
        <f t="shared" si="144"/>
        <v>21</v>
      </c>
      <c r="AM3686" s="395"/>
      <c r="AN3686" s="163">
        <f t="shared" si="145"/>
        <v>21</v>
      </c>
      <c r="AO3686" s="113">
        <f t="shared" si="146"/>
        <v>1.3659999999999997</v>
      </c>
      <c r="AP3686" s="21"/>
    </row>
    <row r="3687" spans="1:42" x14ac:dyDescent="0.2">
      <c r="A3687" s="58">
        <v>40203</v>
      </c>
      <c r="B3687" s="121">
        <v>12.86</v>
      </c>
      <c r="C3687" s="944"/>
      <c r="D3687" s="189">
        <v>8.1199999999999992</v>
      </c>
      <c r="E3687" s="414"/>
      <c r="F3687" s="535">
        <f t="shared" si="143"/>
        <v>20.979999999999997</v>
      </c>
      <c r="G3687" s="529"/>
      <c r="H3687" s="529"/>
      <c r="I3687" s="529"/>
      <c r="J3687" s="529"/>
      <c r="K3687" s="529"/>
      <c r="L3687" s="529"/>
      <c r="M3687" s="529"/>
      <c r="N3687" s="529"/>
      <c r="O3687" s="529"/>
      <c r="P3687" s="529"/>
      <c r="Q3687" s="529"/>
      <c r="R3687" s="529"/>
      <c r="S3687" s="392">
        <v>0</v>
      </c>
      <c r="T3687" s="389">
        <v>0</v>
      </c>
      <c r="U3687" s="390">
        <v>0</v>
      </c>
      <c r="V3687" s="391">
        <v>0</v>
      </c>
      <c r="W3687" s="406">
        <v>0</v>
      </c>
      <c r="X3687" s="405">
        <v>0</v>
      </c>
      <c r="Y3687" s="113">
        <f t="shared" si="147"/>
        <v>20.979999999999997</v>
      </c>
      <c r="Z3687" s="78">
        <v>0</v>
      </c>
      <c r="AA3687" s="82">
        <v>0</v>
      </c>
      <c r="AB3687" s="132">
        <v>342.2</v>
      </c>
      <c r="AC3687" s="133">
        <v>0.1</v>
      </c>
      <c r="AD3687" s="393">
        <v>0</v>
      </c>
      <c r="AE3687" s="395"/>
      <c r="AF3687" s="78">
        <v>355.1</v>
      </c>
      <c r="AG3687" s="79">
        <v>0</v>
      </c>
      <c r="AH3687" s="109">
        <v>0</v>
      </c>
      <c r="AI3687" s="82"/>
      <c r="AJ3687" s="110">
        <v>21</v>
      </c>
      <c r="AL3687" s="395">
        <f t="shared" si="144"/>
        <v>21</v>
      </c>
      <c r="AM3687" s="395"/>
      <c r="AN3687" s="163">
        <f t="shared" si="145"/>
        <v>21</v>
      </c>
      <c r="AO3687" s="113">
        <f t="shared" si="146"/>
        <v>2.0000000000003126E-2</v>
      </c>
    </row>
    <row r="3688" spans="1:42" x14ac:dyDescent="0.2">
      <c r="A3688" s="58">
        <v>40204</v>
      </c>
      <c r="B3688" s="121">
        <v>15.6</v>
      </c>
      <c r="C3688" s="944"/>
      <c r="D3688" s="189">
        <v>6.3</v>
      </c>
      <c r="E3688" s="414"/>
      <c r="F3688" s="535">
        <f t="shared" si="143"/>
        <v>21.9</v>
      </c>
      <c r="G3688" s="529"/>
      <c r="H3688" s="529"/>
      <c r="I3688" s="529"/>
      <c r="J3688" s="529"/>
      <c r="K3688" s="529"/>
      <c r="L3688" s="529"/>
      <c r="M3688" s="529"/>
      <c r="N3688" s="529"/>
      <c r="O3688" s="529"/>
      <c r="P3688" s="529"/>
      <c r="Q3688" s="529"/>
      <c r="R3688" s="529"/>
      <c r="S3688" s="392">
        <v>0</v>
      </c>
      <c r="T3688" s="389">
        <v>0</v>
      </c>
      <c r="U3688" s="390">
        <v>0</v>
      </c>
      <c r="V3688" s="391">
        <v>0</v>
      </c>
      <c r="W3688" s="406">
        <v>0</v>
      </c>
      <c r="X3688" s="405">
        <v>0</v>
      </c>
      <c r="Y3688" s="113">
        <f t="shared" si="147"/>
        <v>21.9</v>
      </c>
      <c r="Z3688" s="78">
        <v>0</v>
      </c>
      <c r="AA3688" s="82">
        <v>0</v>
      </c>
      <c r="AB3688" s="132">
        <v>341.8</v>
      </c>
      <c r="AC3688" s="133">
        <v>0</v>
      </c>
      <c r="AD3688" s="393">
        <v>0</v>
      </c>
      <c r="AE3688" s="395"/>
      <c r="AF3688" s="78">
        <v>355.5</v>
      </c>
      <c r="AG3688" s="79">
        <v>0</v>
      </c>
      <c r="AH3688" s="109">
        <v>0</v>
      </c>
      <c r="AI3688" s="82"/>
      <c r="AJ3688" s="110">
        <v>21</v>
      </c>
      <c r="AL3688" s="395">
        <f t="shared" si="144"/>
        <v>21</v>
      </c>
      <c r="AM3688" s="395"/>
      <c r="AN3688" s="163">
        <f t="shared" si="145"/>
        <v>21</v>
      </c>
      <c r="AO3688" s="113">
        <f t="shared" si="146"/>
        <v>-0.89999999999999858</v>
      </c>
    </row>
    <row r="3689" spans="1:42" x14ac:dyDescent="0.2">
      <c r="A3689" s="58">
        <v>40205</v>
      </c>
      <c r="B3689" s="121">
        <v>15.42</v>
      </c>
      <c r="C3689" s="944"/>
      <c r="D3689" s="189">
        <v>5.6269999999999998</v>
      </c>
      <c r="E3689" s="414"/>
      <c r="F3689" s="535">
        <f t="shared" ref="F3689:F3752" si="148">+B3689+D3689</f>
        <v>21.047000000000001</v>
      </c>
      <c r="G3689" s="529"/>
      <c r="H3689" s="529"/>
      <c r="I3689" s="529"/>
      <c r="J3689" s="529"/>
      <c r="K3689" s="529"/>
      <c r="L3689" s="529"/>
      <c r="M3689" s="529"/>
      <c r="N3689" s="529"/>
      <c r="O3689" s="529"/>
      <c r="P3689" s="529"/>
      <c r="Q3689" s="529"/>
      <c r="R3689" s="529"/>
      <c r="S3689" s="392">
        <v>0</v>
      </c>
      <c r="T3689" s="389">
        <v>0</v>
      </c>
      <c r="U3689" s="390">
        <v>0</v>
      </c>
      <c r="V3689" s="391">
        <v>0</v>
      </c>
      <c r="W3689" s="406">
        <v>0</v>
      </c>
      <c r="X3689" s="405">
        <v>0</v>
      </c>
      <c r="Y3689" s="113">
        <f t="shared" si="147"/>
        <v>21.047000000000001</v>
      </c>
      <c r="Z3689" s="78">
        <v>0</v>
      </c>
      <c r="AA3689" s="82">
        <v>0</v>
      </c>
      <c r="AB3689" s="132">
        <v>341.6</v>
      </c>
      <c r="AC3689" s="133">
        <v>0</v>
      </c>
      <c r="AD3689" s="393">
        <v>0</v>
      </c>
      <c r="AE3689" s="395"/>
      <c r="AF3689" s="78">
        <v>355.5</v>
      </c>
      <c r="AG3689" s="79">
        <v>0</v>
      </c>
      <c r="AH3689" s="109">
        <v>0</v>
      </c>
      <c r="AI3689" s="82"/>
      <c r="AJ3689" s="110">
        <v>21</v>
      </c>
      <c r="AL3689" s="395">
        <f t="shared" si="144"/>
        <v>21</v>
      </c>
      <c r="AM3689" s="395"/>
      <c r="AN3689" s="163">
        <f t="shared" si="145"/>
        <v>21</v>
      </c>
      <c r="AO3689" s="113">
        <f t="shared" si="146"/>
        <v>-4.7000000000000597E-2</v>
      </c>
    </row>
    <row r="3690" spans="1:42" x14ac:dyDescent="0.2">
      <c r="A3690" s="58">
        <v>40206</v>
      </c>
      <c r="B3690" s="121">
        <v>13.2</v>
      </c>
      <c r="C3690" s="944"/>
      <c r="D3690" s="189">
        <v>5.6909999999999998</v>
      </c>
      <c r="E3690" s="414"/>
      <c r="F3690" s="535">
        <f t="shared" si="148"/>
        <v>18.890999999999998</v>
      </c>
      <c r="G3690" s="529"/>
      <c r="H3690" s="529"/>
      <c r="I3690" s="529"/>
      <c r="J3690" s="529"/>
      <c r="K3690" s="529"/>
      <c r="L3690" s="529"/>
      <c r="M3690" s="529"/>
      <c r="N3690" s="529"/>
      <c r="O3690" s="529"/>
      <c r="P3690" s="529"/>
      <c r="Q3690" s="529"/>
      <c r="R3690" s="529"/>
      <c r="S3690" s="392">
        <v>0</v>
      </c>
      <c r="T3690" s="389">
        <v>0</v>
      </c>
      <c r="U3690" s="390">
        <v>0</v>
      </c>
      <c r="V3690" s="391">
        <v>0</v>
      </c>
      <c r="W3690" s="406">
        <v>0</v>
      </c>
      <c r="X3690" s="405">
        <v>0</v>
      </c>
      <c r="Y3690" s="113">
        <f t="shared" si="147"/>
        <v>18.890999999999998</v>
      </c>
      <c r="Z3690" s="78">
        <v>0</v>
      </c>
      <c r="AA3690" s="82">
        <v>0</v>
      </c>
      <c r="AB3690" s="132">
        <v>341.6</v>
      </c>
      <c r="AC3690" s="133">
        <v>0</v>
      </c>
      <c r="AD3690" s="393">
        <v>0</v>
      </c>
      <c r="AE3690" s="395"/>
      <c r="AF3690" s="78">
        <v>355.4</v>
      </c>
      <c r="AG3690" s="79">
        <v>0</v>
      </c>
      <c r="AH3690" s="109">
        <v>0</v>
      </c>
      <c r="AI3690" s="82"/>
      <c r="AJ3690" s="110">
        <v>21</v>
      </c>
      <c r="AL3690" s="395">
        <f t="shared" si="144"/>
        <v>21</v>
      </c>
      <c r="AM3690" s="395"/>
      <c r="AN3690" s="163">
        <f t="shared" si="145"/>
        <v>21</v>
      </c>
      <c r="AO3690" s="113">
        <f t="shared" si="146"/>
        <v>2.1090000000000018</v>
      </c>
    </row>
    <row r="3691" spans="1:42" x14ac:dyDescent="0.2">
      <c r="A3691" s="58">
        <v>40207</v>
      </c>
      <c r="B3691" s="121">
        <v>15.54</v>
      </c>
      <c r="C3691" s="944"/>
      <c r="D3691" s="189">
        <v>5.4</v>
      </c>
      <c r="E3691" s="414"/>
      <c r="F3691" s="535">
        <f t="shared" si="148"/>
        <v>20.939999999999998</v>
      </c>
      <c r="G3691" s="529"/>
      <c r="H3691" s="529"/>
      <c r="I3691" s="529"/>
      <c r="J3691" s="529"/>
      <c r="K3691" s="529"/>
      <c r="L3691" s="529"/>
      <c r="M3691" s="529"/>
      <c r="N3691" s="529"/>
      <c r="O3691" s="529"/>
      <c r="P3691" s="529"/>
      <c r="Q3691" s="529"/>
      <c r="R3691" s="529"/>
      <c r="S3691" s="392">
        <v>0</v>
      </c>
      <c r="T3691" s="389">
        <v>0</v>
      </c>
      <c r="U3691" s="390">
        <v>0</v>
      </c>
      <c r="V3691" s="391">
        <v>0</v>
      </c>
      <c r="W3691" s="406">
        <v>0</v>
      </c>
      <c r="X3691" s="405">
        <v>0</v>
      </c>
      <c r="Y3691" s="113">
        <f t="shared" si="147"/>
        <v>20.939999999999998</v>
      </c>
      <c r="Z3691" s="78">
        <v>0</v>
      </c>
      <c r="AA3691" s="82">
        <v>0</v>
      </c>
      <c r="AB3691" s="132">
        <v>341.5</v>
      </c>
      <c r="AC3691" s="133">
        <v>0.52</v>
      </c>
      <c r="AD3691" s="393">
        <v>0</v>
      </c>
      <c r="AE3691" s="395"/>
      <c r="AF3691" s="78">
        <v>355.4</v>
      </c>
      <c r="AG3691" s="79">
        <v>0</v>
      </c>
      <c r="AH3691" s="109">
        <v>0</v>
      </c>
      <c r="AI3691" s="82"/>
      <c r="AJ3691" s="110">
        <v>21</v>
      </c>
      <c r="AL3691" s="395">
        <f t="shared" si="144"/>
        <v>21</v>
      </c>
      <c r="AM3691" s="395"/>
      <c r="AN3691" s="163">
        <f t="shared" si="145"/>
        <v>21</v>
      </c>
      <c r="AO3691" s="113">
        <f t="shared" si="146"/>
        <v>6.0000000000002274E-2</v>
      </c>
    </row>
    <row r="3692" spans="1:42" x14ac:dyDescent="0.2">
      <c r="A3692" s="58">
        <v>40208</v>
      </c>
      <c r="B3692" s="121">
        <v>11.52</v>
      </c>
      <c r="C3692" s="944"/>
      <c r="D3692" s="189">
        <v>4.625</v>
      </c>
      <c r="E3692" s="414"/>
      <c r="F3692" s="535">
        <f t="shared" si="148"/>
        <v>16.145</v>
      </c>
      <c r="G3692" s="529"/>
      <c r="H3692" s="529"/>
      <c r="I3692" s="529"/>
      <c r="J3692" s="529"/>
      <c r="K3692" s="529"/>
      <c r="L3692" s="529"/>
      <c r="M3692" s="529"/>
      <c r="N3692" s="529"/>
      <c r="O3692" s="529"/>
      <c r="P3692" s="529"/>
      <c r="Q3692" s="529"/>
      <c r="R3692" s="529"/>
      <c r="S3692" s="392">
        <v>0</v>
      </c>
      <c r="T3692" s="389">
        <v>0</v>
      </c>
      <c r="U3692" s="390">
        <v>0</v>
      </c>
      <c r="V3692" s="391">
        <v>0</v>
      </c>
      <c r="W3692" s="406">
        <v>0</v>
      </c>
      <c r="X3692" s="405">
        <v>0</v>
      </c>
      <c r="Y3692" s="113">
        <f t="shared" si="147"/>
        <v>16.145</v>
      </c>
      <c r="Z3692" s="78">
        <v>0</v>
      </c>
      <c r="AA3692" s="82">
        <v>0</v>
      </c>
      <c r="AB3692" s="132">
        <v>341.5</v>
      </c>
      <c r="AC3692" s="133">
        <v>0</v>
      </c>
      <c r="AD3692" s="393">
        <v>9.5</v>
      </c>
      <c r="AE3692" s="395"/>
      <c r="AF3692" s="78">
        <v>355.4</v>
      </c>
      <c r="AG3692" s="79">
        <v>0</v>
      </c>
      <c r="AH3692" s="109">
        <v>0</v>
      </c>
      <c r="AI3692" s="82"/>
      <c r="AJ3692" s="110">
        <v>21</v>
      </c>
      <c r="AL3692" s="395">
        <f t="shared" si="144"/>
        <v>21</v>
      </c>
      <c r="AM3692" s="395"/>
      <c r="AN3692" s="163">
        <f t="shared" si="145"/>
        <v>30.5</v>
      </c>
      <c r="AO3692" s="113">
        <f t="shared" si="146"/>
        <v>14.355</v>
      </c>
    </row>
    <row r="3693" spans="1:42" x14ac:dyDescent="0.2">
      <c r="A3693" s="58">
        <v>40209</v>
      </c>
      <c r="B3693" s="121">
        <v>12.81</v>
      </c>
      <c r="C3693" s="944"/>
      <c r="D3693" s="189">
        <v>4.5250000000000004</v>
      </c>
      <c r="E3693" s="414"/>
      <c r="F3693" s="535">
        <f t="shared" si="148"/>
        <v>17.335000000000001</v>
      </c>
      <c r="G3693" s="529"/>
      <c r="H3693" s="529"/>
      <c r="I3693" s="529"/>
      <c r="J3693" s="529"/>
      <c r="K3693" s="529"/>
      <c r="L3693" s="529"/>
      <c r="M3693" s="529"/>
      <c r="N3693" s="529"/>
      <c r="O3693" s="529"/>
      <c r="P3693" s="529"/>
      <c r="Q3693" s="529"/>
      <c r="R3693" s="529"/>
      <c r="S3693" s="392">
        <v>0</v>
      </c>
      <c r="T3693" s="389">
        <v>0</v>
      </c>
      <c r="U3693" s="390">
        <v>0</v>
      </c>
      <c r="V3693" s="391">
        <v>0</v>
      </c>
      <c r="W3693" s="424">
        <v>0</v>
      </c>
      <c r="X3693" s="423">
        <v>0</v>
      </c>
      <c r="Y3693" s="113">
        <f t="shared" si="147"/>
        <v>17.335000000000001</v>
      </c>
      <c r="Z3693" s="78">
        <v>0</v>
      </c>
      <c r="AA3693" s="82">
        <v>0</v>
      </c>
      <c r="AB3693" s="132">
        <v>341.5</v>
      </c>
      <c r="AC3693" s="133">
        <v>0</v>
      </c>
      <c r="AD3693" s="393">
        <v>6</v>
      </c>
      <c r="AE3693" s="395"/>
      <c r="AF3693" s="78">
        <v>355.4</v>
      </c>
      <c r="AG3693" s="79">
        <v>0</v>
      </c>
      <c r="AH3693" s="109">
        <v>0</v>
      </c>
      <c r="AI3693" s="82"/>
      <c r="AJ3693" s="110">
        <v>21</v>
      </c>
      <c r="AL3693" s="395">
        <f t="shared" si="144"/>
        <v>21</v>
      </c>
      <c r="AM3693" s="395"/>
      <c r="AN3693" s="163">
        <f t="shared" si="145"/>
        <v>27</v>
      </c>
      <c r="AO3693" s="113">
        <f t="shared" si="146"/>
        <v>9.6649999999999991</v>
      </c>
    </row>
    <row r="3694" spans="1:42" x14ac:dyDescent="0.2">
      <c r="A3694" s="58">
        <v>40210</v>
      </c>
      <c r="B3694" s="121">
        <v>9.73</v>
      </c>
      <c r="C3694" s="944"/>
      <c r="D3694" s="189">
        <v>5.7880000000000003</v>
      </c>
      <c r="E3694" s="414"/>
      <c r="F3694" s="781">
        <f t="shared" si="148"/>
        <v>15.518000000000001</v>
      </c>
      <c r="G3694" s="529"/>
      <c r="H3694" s="529"/>
      <c r="I3694" s="529"/>
      <c r="J3694" s="529"/>
      <c r="K3694" s="529"/>
      <c r="L3694" s="529"/>
      <c r="M3694" s="529"/>
      <c r="N3694" s="529"/>
      <c r="O3694" s="529"/>
      <c r="P3694" s="529"/>
      <c r="Q3694" s="529"/>
      <c r="R3694" s="529"/>
      <c r="S3694" s="392">
        <v>0</v>
      </c>
      <c r="T3694" s="389">
        <v>0</v>
      </c>
      <c r="U3694" s="390">
        <v>0</v>
      </c>
      <c r="V3694" s="391">
        <v>0</v>
      </c>
      <c r="W3694" s="424">
        <v>0</v>
      </c>
      <c r="X3694" s="423">
        <v>0</v>
      </c>
      <c r="Y3694" s="113">
        <f t="shared" si="147"/>
        <v>15.518000000000001</v>
      </c>
      <c r="Z3694" s="78">
        <v>0</v>
      </c>
      <c r="AA3694" s="82">
        <v>0</v>
      </c>
      <c r="AB3694" s="132">
        <v>341.5</v>
      </c>
      <c r="AC3694" s="133">
        <v>0</v>
      </c>
      <c r="AD3694" s="393">
        <v>0</v>
      </c>
      <c r="AE3694" s="395"/>
      <c r="AF3694" s="78">
        <v>355.3</v>
      </c>
      <c r="AG3694" s="79">
        <v>0</v>
      </c>
      <c r="AH3694" s="109"/>
      <c r="AI3694" s="82"/>
      <c r="AJ3694" s="110"/>
      <c r="AL3694" s="541">
        <v>0</v>
      </c>
      <c r="AM3694" s="532"/>
      <c r="AN3694" s="163"/>
      <c r="AO3694" s="113"/>
    </row>
    <row r="3695" spans="1:42" x14ac:dyDescent="0.2">
      <c r="A3695" s="58">
        <v>40211</v>
      </c>
      <c r="B3695" s="121">
        <v>11.99</v>
      </c>
      <c r="C3695" s="944"/>
      <c r="D3695" s="189">
        <v>5.67</v>
      </c>
      <c r="E3695" s="414"/>
      <c r="F3695" s="781">
        <f t="shared" si="148"/>
        <v>17.66</v>
      </c>
      <c r="G3695" s="529"/>
      <c r="H3695" s="529"/>
      <c r="I3695" s="529"/>
      <c r="J3695" s="529"/>
      <c r="K3695" s="529"/>
      <c r="L3695" s="529"/>
      <c r="M3695" s="529"/>
      <c r="N3695" s="529"/>
      <c r="O3695" s="529"/>
      <c r="P3695" s="529"/>
      <c r="Q3695" s="529"/>
      <c r="R3695" s="529"/>
      <c r="S3695" s="392">
        <v>0</v>
      </c>
      <c r="T3695" s="389">
        <v>0</v>
      </c>
      <c r="U3695" s="390">
        <v>0</v>
      </c>
      <c r="V3695" s="391">
        <v>0</v>
      </c>
      <c r="W3695" s="424">
        <v>0</v>
      </c>
      <c r="X3695" s="423">
        <v>0</v>
      </c>
      <c r="Y3695" s="113">
        <f t="shared" si="147"/>
        <v>17.66</v>
      </c>
      <c r="Z3695" s="78">
        <v>0</v>
      </c>
      <c r="AA3695" s="82">
        <v>0</v>
      </c>
      <c r="AB3695" s="132">
        <v>341.5</v>
      </c>
      <c r="AC3695" s="133">
        <v>0.27</v>
      </c>
      <c r="AD3695" s="393">
        <v>0</v>
      </c>
      <c r="AE3695" s="395"/>
      <c r="AF3695" s="78">
        <v>355.6</v>
      </c>
      <c r="AG3695" s="79">
        <v>0.25</v>
      </c>
      <c r="AH3695" s="109"/>
      <c r="AI3695" s="82"/>
      <c r="AJ3695" s="110"/>
      <c r="AL3695" s="541">
        <v>0</v>
      </c>
      <c r="AM3695" s="532"/>
      <c r="AN3695" s="163"/>
      <c r="AO3695" s="113"/>
    </row>
    <row r="3696" spans="1:42" x14ac:dyDescent="0.2">
      <c r="A3696" s="58">
        <v>40212</v>
      </c>
      <c r="B3696" s="121">
        <v>12.03</v>
      </c>
      <c r="C3696" s="944"/>
      <c r="D3696" s="189">
        <v>5.7169999999999996</v>
      </c>
      <c r="E3696" s="414"/>
      <c r="F3696" s="781">
        <f t="shared" si="148"/>
        <v>17.747</v>
      </c>
      <c r="G3696" s="529"/>
      <c r="H3696" s="529"/>
      <c r="I3696" s="529"/>
      <c r="J3696" s="529"/>
      <c r="K3696" s="529"/>
      <c r="L3696" s="529"/>
      <c r="M3696" s="529"/>
      <c r="N3696" s="529"/>
      <c r="O3696" s="529"/>
      <c r="P3696" s="529"/>
      <c r="Q3696" s="529"/>
      <c r="R3696" s="529"/>
      <c r="S3696" s="392">
        <v>0</v>
      </c>
      <c r="T3696" s="389">
        <v>0</v>
      </c>
      <c r="U3696" s="390">
        <v>0</v>
      </c>
      <c r="V3696" s="391">
        <v>0</v>
      </c>
      <c r="W3696" s="424">
        <v>0</v>
      </c>
      <c r="X3696" s="423">
        <v>0</v>
      </c>
      <c r="Y3696" s="113">
        <f t="shared" si="147"/>
        <v>17.747</v>
      </c>
      <c r="Z3696" s="78">
        <v>0</v>
      </c>
      <c r="AA3696" s="82">
        <v>0</v>
      </c>
      <c r="AB3696" s="132">
        <v>342.3</v>
      </c>
      <c r="AC3696" s="133">
        <v>0</v>
      </c>
      <c r="AD3696" s="393">
        <v>0</v>
      </c>
      <c r="AE3696" s="395"/>
      <c r="AF3696" s="78">
        <v>355.2</v>
      </c>
      <c r="AG3696" s="79">
        <v>0</v>
      </c>
      <c r="AH3696" s="109"/>
      <c r="AI3696" s="82"/>
      <c r="AJ3696" s="110"/>
      <c r="AL3696" s="541">
        <v>0</v>
      </c>
      <c r="AM3696" s="532"/>
      <c r="AN3696" s="163"/>
      <c r="AO3696" s="113"/>
    </row>
    <row r="3697" spans="1:273" x14ac:dyDescent="0.2">
      <c r="A3697" s="58">
        <v>40213</v>
      </c>
      <c r="B3697" s="121">
        <v>11.87</v>
      </c>
      <c r="C3697" s="944"/>
      <c r="D3697" s="189">
        <v>5.7930000000000001</v>
      </c>
      <c r="E3697" s="414"/>
      <c r="F3697" s="781">
        <f t="shared" si="148"/>
        <v>17.663</v>
      </c>
      <c r="G3697" s="529"/>
      <c r="H3697" s="529"/>
      <c r="I3697" s="529"/>
      <c r="J3697" s="529"/>
      <c r="K3697" s="529"/>
      <c r="L3697" s="529"/>
      <c r="M3697" s="529"/>
      <c r="N3697" s="529"/>
      <c r="O3697" s="529"/>
      <c r="P3697" s="529"/>
      <c r="Q3697" s="529"/>
      <c r="R3697" s="529"/>
      <c r="S3697" s="392">
        <v>0</v>
      </c>
      <c r="T3697" s="389">
        <v>0</v>
      </c>
      <c r="U3697" s="390">
        <v>0</v>
      </c>
      <c r="V3697" s="391">
        <v>0</v>
      </c>
      <c r="W3697" s="424">
        <v>0</v>
      </c>
      <c r="X3697" s="423">
        <v>0</v>
      </c>
      <c r="Y3697" s="113">
        <f t="shared" si="147"/>
        <v>17.663</v>
      </c>
      <c r="Z3697" s="78">
        <v>0</v>
      </c>
      <c r="AA3697" s="82">
        <v>0</v>
      </c>
      <c r="AB3697" s="132">
        <v>341.9</v>
      </c>
      <c r="AC3697" s="133">
        <v>0.02</v>
      </c>
      <c r="AD3697" s="393">
        <v>0</v>
      </c>
      <c r="AE3697" s="395"/>
      <c r="AF3697" s="78">
        <v>355.3</v>
      </c>
      <c r="AG3697" s="79">
        <v>0.04</v>
      </c>
      <c r="AH3697" s="109"/>
      <c r="AI3697" s="82"/>
      <c r="AJ3697" s="110"/>
      <c r="AL3697" s="541">
        <v>0</v>
      </c>
      <c r="AM3697" s="532"/>
      <c r="AN3697" s="163"/>
      <c r="AO3697" s="113"/>
      <c r="JJ3697" s="24"/>
    </row>
    <row r="3698" spans="1:273" x14ac:dyDescent="0.2">
      <c r="A3698" s="58">
        <v>40214</v>
      </c>
      <c r="B3698" s="121">
        <v>11.41</v>
      </c>
      <c r="C3698" s="944"/>
      <c r="D3698" s="189">
        <v>5.3689999999999998</v>
      </c>
      <c r="E3698" s="414"/>
      <c r="F3698" s="781">
        <f t="shared" si="148"/>
        <v>16.779</v>
      </c>
      <c r="G3698" s="529"/>
      <c r="H3698" s="529"/>
      <c r="I3698" s="529"/>
      <c r="J3698" s="529"/>
      <c r="K3698" s="529"/>
      <c r="L3698" s="529"/>
      <c r="M3698" s="529"/>
      <c r="N3698" s="529"/>
      <c r="O3698" s="529"/>
      <c r="P3698" s="529"/>
      <c r="Q3698" s="529"/>
      <c r="R3698" s="529"/>
      <c r="S3698" s="392">
        <v>0</v>
      </c>
      <c r="T3698" s="389">
        <v>0</v>
      </c>
      <c r="U3698" s="390">
        <v>0</v>
      </c>
      <c r="V3698" s="391">
        <v>0</v>
      </c>
      <c r="W3698" s="424">
        <v>0</v>
      </c>
      <c r="X3698" s="423">
        <v>0</v>
      </c>
      <c r="Y3698" s="113">
        <f t="shared" si="147"/>
        <v>16.779</v>
      </c>
      <c r="Z3698" s="78">
        <v>0</v>
      </c>
      <c r="AA3698" s="82">
        <v>0</v>
      </c>
      <c r="AB3698" s="132">
        <v>342.8</v>
      </c>
      <c r="AC3698" s="133">
        <v>2.61</v>
      </c>
      <c r="AD3698" s="393">
        <v>0</v>
      </c>
      <c r="AE3698" s="395"/>
      <c r="AF3698" s="78">
        <v>355.7</v>
      </c>
      <c r="AG3698" s="79">
        <v>1.75</v>
      </c>
      <c r="AH3698" s="109"/>
      <c r="AI3698" s="82"/>
      <c r="AJ3698" s="110"/>
      <c r="AL3698" s="541">
        <v>0</v>
      </c>
      <c r="AM3698" s="532"/>
      <c r="AN3698" s="163"/>
      <c r="AO3698" s="113"/>
      <c r="JG3698" s="24"/>
      <c r="JH3698" s="24"/>
      <c r="JI3698" s="24"/>
      <c r="JJ3698" s="24"/>
      <c r="JK3698" s="24"/>
      <c r="JL3698" s="24"/>
      <c r="JM3698" s="24"/>
    </row>
    <row r="3699" spans="1:273" x14ac:dyDescent="0.2">
      <c r="A3699" s="58">
        <v>40215</v>
      </c>
      <c r="B3699" s="121">
        <v>10.77</v>
      </c>
      <c r="C3699" s="944"/>
      <c r="D3699" s="189">
        <v>5.1479999999999997</v>
      </c>
      <c r="E3699" s="414"/>
      <c r="F3699" s="781">
        <f t="shared" si="148"/>
        <v>15.917999999999999</v>
      </c>
      <c r="G3699" s="529"/>
      <c r="H3699" s="529"/>
      <c r="I3699" s="529"/>
      <c r="J3699" s="529"/>
      <c r="K3699" s="529"/>
      <c r="L3699" s="529"/>
      <c r="M3699" s="529"/>
      <c r="N3699" s="529"/>
      <c r="O3699" s="529"/>
      <c r="P3699" s="529"/>
      <c r="Q3699" s="529"/>
      <c r="R3699" s="529"/>
      <c r="S3699" s="392">
        <v>0</v>
      </c>
      <c r="T3699" s="389">
        <v>0</v>
      </c>
      <c r="U3699" s="390">
        <v>0</v>
      </c>
      <c r="V3699" s="391">
        <v>0</v>
      </c>
      <c r="W3699" s="424">
        <v>0</v>
      </c>
      <c r="X3699" s="423">
        <v>0</v>
      </c>
      <c r="Y3699" s="113">
        <f t="shared" si="147"/>
        <v>15.917999999999999</v>
      </c>
      <c r="Z3699" s="78">
        <v>0</v>
      </c>
      <c r="AA3699" s="82">
        <v>0</v>
      </c>
      <c r="AB3699" s="132">
        <v>343.2</v>
      </c>
      <c r="AC3699" s="133">
        <v>0</v>
      </c>
      <c r="AD3699" s="393">
        <v>0</v>
      </c>
      <c r="AE3699" s="395"/>
      <c r="AF3699" s="78">
        <v>355.5</v>
      </c>
      <c r="AG3699" s="79">
        <v>0</v>
      </c>
      <c r="AH3699" s="109"/>
      <c r="AI3699" s="82"/>
      <c r="AJ3699" s="110"/>
      <c r="AL3699" s="541">
        <v>0</v>
      </c>
      <c r="AM3699" s="532"/>
      <c r="AN3699" s="163"/>
      <c r="AO3699" s="113"/>
      <c r="JG3699" s="24"/>
      <c r="JH3699" s="24"/>
      <c r="JI3699" s="24"/>
      <c r="JJ3699" s="24"/>
      <c r="JK3699" s="24"/>
      <c r="JL3699" s="24"/>
      <c r="JM3699" s="24"/>
    </row>
    <row r="3700" spans="1:273" x14ac:dyDescent="0.2">
      <c r="A3700" s="58">
        <v>40216</v>
      </c>
      <c r="B3700" s="121">
        <v>10.43</v>
      </c>
      <c r="C3700" s="944"/>
      <c r="D3700" s="189">
        <v>5.984</v>
      </c>
      <c r="E3700" s="414"/>
      <c r="F3700" s="781">
        <f t="shared" si="148"/>
        <v>16.414000000000001</v>
      </c>
      <c r="G3700" s="529"/>
      <c r="H3700" s="529"/>
      <c r="I3700" s="529"/>
      <c r="J3700" s="529"/>
      <c r="K3700" s="529"/>
      <c r="L3700" s="529"/>
      <c r="M3700" s="529"/>
      <c r="N3700" s="529"/>
      <c r="O3700" s="529"/>
      <c r="P3700" s="529"/>
      <c r="Q3700" s="529"/>
      <c r="R3700" s="529"/>
      <c r="S3700" s="392">
        <v>0</v>
      </c>
      <c r="T3700" s="389">
        <v>0</v>
      </c>
      <c r="U3700" s="390">
        <v>0</v>
      </c>
      <c r="V3700" s="391">
        <v>0</v>
      </c>
      <c r="W3700" s="424">
        <v>0</v>
      </c>
      <c r="X3700" s="423">
        <v>0</v>
      </c>
      <c r="Y3700" s="113">
        <f t="shared" si="147"/>
        <v>16.414000000000001</v>
      </c>
      <c r="Z3700" s="78">
        <v>0</v>
      </c>
      <c r="AA3700" s="82">
        <v>0</v>
      </c>
      <c r="AB3700" s="132">
        <v>341.9</v>
      </c>
      <c r="AC3700" s="133">
        <v>0</v>
      </c>
      <c r="AD3700" s="393">
        <v>0</v>
      </c>
      <c r="AE3700" s="395"/>
      <c r="AF3700" s="78">
        <v>355.2</v>
      </c>
      <c r="AG3700" s="79">
        <v>0</v>
      </c>
      <c r="AH3700" s="109"/>
      <c r="AI3700" s="82"/>
      <c r="AJ3700" s="110"/>
      <c r="AL3700" s="593">
        <v>0</v>
      </c>
      <c r="AM3700" s="519"/>
      <c r="AN3700" s="163"/>
      <c r="AO3700" s="113"/>
    </row>
    <row r="3701" spans="1:273" x14ac:dyDescent="0.2">
      <c r="A3701" s="58">
        <v>40217</v>
      </c>
      <c r="B3701" s="121">
        <v>11.58</v>
      </c>
      <c r="C3701" s="944"/>
      <c r="D3701" s="189">
        <v>5.9729999999999999</v>
      </c>
      <c r="E3701" s="414"/>
      <c r="F3701" s="781">
        <f t="shared" si="148"/>
        <v>17.553000000000001</v>
      </c>
      <c r="G3701" s="529"/>
      <c r="H3701" s="529"/>
      <c r="I3701" s="529"/>
      <c r="J3701" s="529"/>
      <c r="K3701" s="529"/>
      <c r="L3701" s="529"/>
      <c r="M3701" s="529"/>
      <c r="N3701" s="529"/>
      <c r="O3701" s="529"/>
      <c r="P3701" s="529"/>
      <c r="Q3701" s="529"/>
      <c r="R3701" s="529"/>
      <c r="S3701" s="392">
        <v>0</v>
      </c>
      <c r="T3701" s="389">
        <v>0</v>
      </c>
      <c r="U3701" s="390">
        <v>0</v>
      </c>
      <c r="V3701" s="391">
        <v>0</v>
      </c>
      <c r="W3701" s="424">
        <v>0</v>
      </c>
      <c r="X3701" s="423">
        <v>0</v>
      </c>
      <c r="Y3701" s="113">
        <f t="shared" si="147"/>
        <v>17.553000000000001</v>
      </c>
      <c r="Z3701" s="78">
        <v>0</v>
      </c>
      <c r="AA3701" s="82">
        <v>0</v>
      </c>
      <c r="AB3701" s="132">
        <v>341.9</v>
      </c>
      <c r="AC3701" s="133">
        <v>0</v>
      </c>
      <c r="AD3701" s="393">
        <v>0</v>
      </c>
      <c r="AE3701" s="395"/>
      <c r="AF3701" s="78">
        <v>355.4</v>
      </c>
      <c r="AG3701" s="79">
        <v>0</v>
      </c>
      <c r="AH3701" s="109"/>
      <c r="AI3701" s="82"/>
      <c r="AJ3701" s="110"/>
      <c r="AL3701" s="541">
        <v>0</v>
      </c>
      <c r="AM3701" s="532"/>
      <c r="AN3701" s="163"/>
      <c r="AO3701" s="113"/>
    </row>
    <row r="3702" spans="1:273" x14ac:dyDescent="0.2">
      <c r="A3702" s="58">
        <v>40218</v>
      </c>
      <c r="B3702" s="121">
        <v>11.63</v>
      </c>
      <c r="C3702" s="944"/>
      <c r="D3702" s="189">
        <v>5.5880000000000001</v>
      </c>
      <c r="E3702" s="414"/>
      <c r="F3702" s="781">
        <f t="shared" si="148"/>
        <v>17.218</v>
      </c>
      <c r="G3702" s="529"/>
      <c r="H3702" s="529"/>
      <c r="I3702" s="529"/>
      <c r="J3702" s="529"/>
      <c r="K3702" s="529"/>
      <c r="L3702" s="529"/>
      <c r="M3702" s="529"/>
      <c r="N3702" s="529"/>
      <c r="O3702" s="529"/>
      <c r="P3702" s="529"/>
      <c r="Q3702" s="529"/>
      <c r="R3702" s="529"/>
      <c r="S3702" s="392">
        <v>0</v>
      </c>
      <c r="T3702" s="389">
        <v>0</v>
      </c>
      <c r="U3702" s="390">
        <v>0</v>
      </c>
      <c r="V3702" s="391">
        <v>0</v>
      </c>
      <c r="W3702" s="424">
        <v>0</v>
      </c>
      <c r="X3702" s="423">
        <v>0</v>
      </c>
      <c r="Y3702" s="113">
        <f t="shared" si="147"/>
        <v>17.218</v>
      </c>
      <c r="Z3702" s="78">
        <v>0</v>
      </c>
      <c r="AA3702" s="82">
        <v>0</v>
      </c>
      <c r="AB3702" s="132">
        <v>341.8</v>
      </c>
      <c r="AC3702" s="133">
        <v>0.27</v>
      </c>
      <c r="AD3702" s="393">
        <v>0</v>
      </c>
      <c r="AE3702" s="395"/>
      <c r="AF3702" s="78">
        <v>355.5</v>
      </c>
      <c r="AG3702" s="79">
        <v>0.4</v>
      </c>
      <c r="AH3702" s="109"/>
      <c r="AI3702" s="82"/>
      <c r="AJ3702" s="110"/>
      <c r="AL3702" s="593">
        <v>0</v>
      </c>
      <c r="AM3702" s="519"/>
      <c r="AN3702" s="163"/>
      <c r="AO3702" s="113"/>
    </row>
    <row r="3703" spans="1:273" x14ac:dyDescent="0.2">
      <c r="A3703" s="58">
        <v>40219</v>
      </c>
      <c r="B3703" s="121">
        <v>13.49</v>
      </c>
      <c r="C3703" s="944"/>
      <c r="D3703" s="189">
        <v>5.5990000000000002</v>
      </c>
      <c r="E3703" s="414"/>
      <c r="F3703" s="781">
        <f t="shared" si="148"/>
        <v>19.088999999999999</v>
      </c>
      <c r="G3703" s="529"/>
      <c r="H3703" s="529"/>
      <c r="I3703" s="529"/>
      <c r="J3703" s="529"/>
      <c r="K3703" s="529"/>
      <c r="L3703" s="529"/>
      <c r="M3703" s="529"/>
      <c r="N3703" s="529"/>
      <c r="O3703" s="529"/>
      <c r="P3703" s="529"/>
      <c r="Q3703" s="529"/>
      <c r="R3703" s="529"/>
      <c r="S3703" s="392">
        <v>0</v>
      </c>
      <c r="T3703" s="389">
        <v>0</v>
      </c>
      <c r="U3703" s="390">
        <v>0</v>
      </c>
      <c r="V3703" s="391">
        <v>0</v>
      </c>
      <c r="W3703" s="424">
        <v>0</v>
      </c>
      <c r="X3703" s="423">
        <v>0</v>
      </c>
      <c r="Y3703" s="113">
        <f t="shared" si="147"/>
        <v>19.088999999999999</v>
      </c>
      <c r="Z3703" s="78">
        <v>0</v>
      </c>
      <c r="AA3703" s="82">
        <v>0</v>
      </c>
      <c r="AB3703" s="132">
        <v>341.8</v>
      </c>
      <c r="AC3703" s="133">
        <v>0</v>
      </c>
      <c r="AD3703" s="393">
        <v>0</v>
      </c>
      <c r="AE3703" s="395"/>
      <c r="AF3703" s="78">
        <v>355.5</v>
      </c>
      <c r="AG3703" s="79">
        <v>0</v>
      </c>
      <c r="AH3703" s="109"/>
      <c r="AI3703" s="82"/>
      <c r="AJ3703" s="110"/>
      <c r="AL3703" s="593">
        <v>0</v>
      </c>
      <c r="AM3703" s="519"/>
      <c r="AN3703" s="163"/>
      <c r="AO3703" s="113"/>
    </row>
    <row r="3704" spans="1:273" x14ac:dyDescent="0.2">
      <c r="A3704" s="58">
        <v>40220</v>
      </c>
      <c r="B3704" s="121">
        <v>12.43</v>
      </c>
      <c r="C3704" s="944"/>
      <c r="D3704" s="189">
        <v>5.5529999999999999</v>
      </c>
      <c r="E3704" s="414"/>
      <c r="F3704" s="781">
        <f t="shared" si="148"/>
        <v>17.983000000000001</v>
      </c>
      <c r="G3704" s="529"/>
      <c r="H3704" s="529"/>
      <c r="I3704" s="529"/>
      <c r="J3704" s="529"/>
      <c r="K3704" s="529"/>
      <c r="L3704" s="529"/>
      <c r="M3704" s="529"/>
      <c r="N3704" s="529"/>
      <c r="O3704" s="529"/>
      <c r="P3704" s="529"/>
      <c r="Q3704" s="529"/>
      <c r="R3704" s="529"/>
      <c r="S3704" s="392">
        <v>0</v>
      </c>
      <c r="T3704" s="389">
        <v>0</v>
      </c>
      <c r="U3704" s="390">
        <v>0</v>
      </c>
      <c r="V3704" s="391">
        <v>0</v>
      </c>
      <c r="W3704" s="424">
        <v>0</v>
      </c>
      <c r="X3704" s="423">
        <v>0</v>
      </c>
      <c r="Y3704" s="113">
        <f t="shared" si="147"/>
        <v>17.983000000000001</v>
      </c>
      <c r="Z3704" s="78">
        <v>0</v>
      </c>
      <c r="AA3704" s="82">
        <v>0</v>
      </c>
      <c r="AB3704" s="132">
        <v>341.8</v>
      </c>
      <c r="AC3704" s="133">
        <v>0</v>
      </c>
      <c r="AD3704" s="393">
        <v>0</v>
      </c>
      <c r="AE3704" s="395"/>
      <c r="AF3704" s="78">
        <v>355.4</v>
      </c>
      <c r="AG3704" s="79">
        <v>0</v>
      </c>
      <c r="AH3704" s="109"/>
      <c r="AI3704" s="82"/>
      <c r="AJ3704" s="110"/>
      <c r="AL3704" s="593">
        <v>0</v>
      </c>
      <c r="AM3704" s="519"/>
      <c r="AN3704" s="163"/>
      <c r="AO3704" s="113"/>
    </row>
    <row r="3705" spans="1:273" x14ac:dyDescent="0.2">
      <c r="A3705" s="58">
        <v>40221</v>
      </c>
      <c r="B3705" s="121">
        <v>13.97</v>
      </c>
      <c r="C3705" s="944"/>
      <c r="D3705" s="189">
        <v>5.577</v>
      </c>
      <c r="E3705" s="414"/>
      <c r="F3705" s="781">
        <f t="shared" si="148"/>
        <v>19.547000000000001</v>
      </c>
      <c r="G3705" s="529"/>
      <c r="H3705" s="529"/>
      <c r="I3705" s="529"/>
      <c r="J3705" s="529"/>
      <c r="K3705" s="529"/>
      <c r="L3705" s="529"/>
      <c r="M3705" s="529"/>
      <c r="N3705" s="529"/>
      <c r="O3705" s="529"/>
      <c r="P3705" s="529"/>
      <c r="Q3705" s="529"/>
      <c r="R3705" s="529"/>
      <c r="S3705" s="392">
        <v>0</v>
      </c>
      <c r="T3705" s="389">
        <v>0</v>
      </c>
      <c r="U3705" s="390">
        <v>0</v>
      </c>
      <c r="V3705" s="391">
        <v>0</v>
      </c>
      <c r="W3705" s="424">
        <v>0</v>
      </c>
      <c r="X3705" s="423">
        <v>0</v>
      </c>
      <c r="Y3705" s="113">
        <f t="shared" si="147"/>
        <v>19.547000000000001</v>
      </c>
      <c r="Z3705" s="78">
        <v>0</v>
      </c>
      <c r="AA3705" s="82">
        <v>0</v>
      </c>
      <c r="AB3705" s="132">
        <v>341.8</v>
      </c>
      <c r="AC3705" s="133">
        <v>0.1</v>
      </c>
      <c r="AD3705" s="393">
        <v>0</v>
      </c>
      <c r="AE3705" s="395"/>
      <c r="AF3705" s="78">
        <v>355.3</v>
      </c>
      <c r="AG3705" s="79">
        <v>0.1</v>
      </c>
      <c r="AH3705" s="109"/>
      <c r="AI3705" s="82"/>
      <c r="AJ3705" s="110"/>
      <c r="AL3705" s="593">
        <v>0</v>
      </c>
      <c r="AM3705" s="519"/>
      <c r="AN3705" s="163"/>
      <c r="AO3705" s="113"/>
    </row>
    <row r="3706" spans="1:273" x14ac:dyDescent="0.2">
      <c r="A3706" s="58">
        <v>40222</v>
      </c>
      <c r="B3706" s="121">
        <v>14.16</v>
      </c>
      <c r="C3706" s="944"/>
      <c r="D3706" s="189">
        <v>4.12</v>
      </c>
      <c r="E3706" s="414"/>
      <c r="F3706" s="781">
        <f t="shared" si="148"/>
        <v>18.28</v>
      </c>
      <c r="G3706" s="529"/>
      <c r="H3706" s="529"/>
      <c r="I3706" s="529"/>
      <c r="J3706" s="529"/>
      <c r="K3706" s="529"/>
      <c r="L3706" s="529"/>
      <c r="M3706" s="529"/>
      <c r="N3706" s="529"/>
      <c r="O3706" s="529"/>
      <c r="P3706" s="529"/>
      <c r="Q3706" s="529"/>
      <c r="R3706" s="529"/>
      <c r="S3706" s="392">
        <v>0</v>
      </c>
      <c r="T3706" s="389">
        <v>0</v>
      </c>
      <c r="U3706" s="390">
        <v>0</v>
      </c>
      <c r="V3706" s="391">
        <v>0</v>
      </c>
      <c r="W3706" s="424">
        <v>0</v>
      </c>
      <c r="X3706" s="423">
        <v>0</v>
      </c>
      <c r="Y3706" s="113">
        <f t="shared" si="147"/>
        <v>18.28</v>
      </c>
      <c r="Z3706" s="78">
        <v>0</v>
      </c>
      <c r="AA3706" s="82">
        <v>0</v>
      </c>
      <c r="AB3706" s="132">
        <v>341.6</v>
      </c>
      <c r="AC3706" s="133">
        <v>0</v>
      </c>
      <c r="AD3706" s="393">
        <v>0</v>
      </c>
      <c r="AE3706" s="395"/>
      <c r="AF3706" s="78">
        <v>355.3</v>
      </c>
      <c r="AG3706" s="79">
        <v>0</v>
      </c>
      <c r="AH3706" s="109"/>
      <c r="AI3706" s="82"/>
      <c r="AJ3706" s="110"/>
      <c r="AL3706" s="593">
        <v>0</v>
      </c>
      <c r="AM3706" s="519"/>
      <c r="AN3706" s="163"/>
      <c r="AO3706" s="113"/>
    </row>
    <row r="3707" spans="1:273" x14ac:dyDescent="0.2">
      <c r="A3707" s="58">
        <v>40223</v>
      </c>
      <c r="B3707" s="121">
        <v>15.69</v>
      </c>
      <c r="C3707" s="944"/>
      <c r="D3707" s="189">
        <v>4.4589999999999996</v>
      </c>
      <c r="E3707" s="414"/>
      <c r="F3707" s="781">
        <f t="shared" si="148"/>
        <v>20.149000000000001</v>
      </c>
      <c r="G3707" s="529"/>
      <c r="H3707" s="529"/>
      <c r="I3707" s="529"/>
      <c r="J3707" s="529"/>
      <c r="K3707" s="529"/>
      <c r="L3707" s="529"/>
      <c r="M3707" s="529"/>
      <c r="N3707" s="529"/>
      <c r="O3707" s="529"/>
      <c r="P3707" s="529"/>
      <c r="Q3707" s="529"/>
      <c r="R3707" s="529"/>
      <c r="S3707" s="392">
        <v>0</v>
      </c>
      <c r="T3707" s="389">
        <v>0</v>
      </c>
      <c r="U3707" s="390">
        <v>0</v>
      </c>
      <c r="V3707" s="391">
        <v>0</v>
      </c>
      <c r="W3707" s="424">
        <v>0</v>
      </c>
      <c r="X3707" s="423">
        <v>0</v>
      </c>
      <c r="Y3707" s="113">
        <f t="shared" si="147"/>
        <v>20.149000000000001</v>
      </c>
      <c r="Z3707" s="78">
        <v>0</v>
      </c>
      <c r="AA3707" s="82">
        <v>0</v>
      </c>
      <c r="AB3707" s="132">
        <v>341.6</v>
      </c>
      <c r="AC3707" s="133">
        <v>0</v>
      </c>
      <c r="AD3707" s="393">
        <v>0</v>
      </c>
      <c r="AE3707" s="395"/>
      <c r="AF3707" s="78">
        <v>355.3</v>
      </c>
      <c r="AG3707" s="79">
        <v>0</v>
      </c>
      <c r="AH3707" s="109"/>
      <c r="AI3707" s="82"/>
      <c r="AJ3707" s="110"/>
      <c r="AL3707" s="593">
        <v>0</v>
      </c>
      <c r="AM3707" s="519"/>
      <c r="AN3707" s="163"/>
      <c r="AO3707" s="113"/>
    </row>
    <row r="3708" spans="1:273" x14ac:dyDescent="0.2">
      <c r="A3708" s="58">
        <v>40224</v>
      </c>
      <c r="B3708" s="121">
        <v>15.24</v>
      </c>
      <c r="C3708" s="944"/>
      <c r="D3708" s="189">
        <v>5.63</v>
      </c>
      <c r="E3708" s="414"/>
      <c r="F3708" s="781">
        <f t="shared" si="148"/>
        <v>20.87</v>
      </c>
      <c r="G3708" s="529"/>
      <c r="H3708" s="529"/>
      <c r="I3708" s="529"/>
      <c r="J3708" s="529"/>
      <c r="K3708" s="529"/>
      <c r="L3708" s="529"/>
      <c r="M3708" s="529"/>
      <c r="N3708" s="529"/>
      <c r="O3708" s="529"/>
      <c r="P3708" s="529"/>
      <c r="Q3708" s="529"/>
      <c r="R3708" s="529"/>
      <c r="S3708" s="392">
        <v>0</v>
      </c>
      <c r="T3708" s="389">
        <v>0</v>
      </c>
      <c r="U3708" s="390">
        <v>0</v>
      </c>
      <c r="V3708" s="391">
        <v>0</v>
      </c>
      <c r="W3708" s="424">
        <v>0</v>
      </c>
      <c r="X3708" s="423">
        <v>0</v>
      </c>
      <c r="Y3708" s="113">
        <f t="shared" si="147"/>
        <v>20.87</v>
      </c>
      <c r="Z3708" s="78">
        <v>0</v>
      </c>
      <c r="AA3708" s="82">
        <v>0</v>
      </c>
      <c r="AB3708" s="132">
        <v>341.6</v>
      </c>
      <c r="AC3708" s="133">
        <v>0.17</v>
      </c>
      <c r="AD3708" s="393">
        <v>0</v>
      </c>
      <c r="AE3708" s="395"/>
      <c r="AF3708" s="78">
        <v>355.3</v>
      </c>
      <c r="AG3708" s="79">
        <v>0.15</v>
      </c>
      <c r="AH3708" s="109"/>
      <c r="AI3708" s="82"/>
      <c r="AJ3708" s="110"/>
      <c r="AL3708" s="593">
        <v>0</v>
      </c>
      <c r="AM3708" s="519"/>
      <c r="AN3708" s="163"/>
      <c r="AO3708" s="113"/>
    </row>
    <row r="3709" spans="1:273" x14ac:dyDescent="0.2">
      <c r="A3709" s="58">
        <v>40225</v>
      </c>
      <c r="B3709" s="121">
        <v>14.45</v>
      </c>
      <c r="C3709" s="944"/>
      <c r="D3709" s="189">
        <v>5.7629999999999999</v>
      </c>
      <c r="E3709" s="414"/>
      <c r="F3709" s="781">
        <f t="shared" si="148"/>
        <v>20.213000000000001</v>
      </c>
      <c r="G3709" s="529"/>
      <c r="H3709" s="529"/>
      <c r="I3709" s="529"/>
      <c r="J3709" s="529"/>
      <c r="K3709" s="529"/>
      <c r="L3709" s="529"/>
      <c r="M3709" s="529"/>
      <c r="N3709" s="529"/>
      <c r="O3709" s="529"/>
      <c r="P3709" s="529"/>
      <c r="Q3709" s="529"/>
      <c r="R3709" s="529"/>
      <c r="S3709" s="392">
        <v>0</v>
      </c>
      <c r="T3709" s="389">
        <v>0</v>
      </c>
      <c r="U3709" s="390">
        <v>0</v>
      </c>
      <c r="V3709" s="391">
        <v>0</v>
      </c>
      <c r="W3709" s="424">
        <v>0</v>
      </c>
      <c r="X3709" s="423">
        <v>0</v>
      </c>
      <c r="Y3709" s="113">
        <f t="shared" si="147"/>
        <v>20.213000000000001</v>
      </c>
      <c r="Z3709" s="78">
        <v>0</v>
      </c>
      <c r="AA3709" s="82">
        <v>0</v>
      </c>
      <c r="AB3709" s="132">
        <v>341.6</v>
      </c>
      <c r="AC3709" s="133">
        <v>0</v>
      </c>
      <c r="AD3709" s="393">
        <v>0</v>
      </c>
      <c r="AE3709" s="395"/>
      <c r="AF3709" s="78">
        <v>355.3</v>
      </c>
      <c r="AG3709" s="79">
        <v>0</v>
      </c>
      <c r="AH3709" s="109"/>
      <c r="AI3709" s="82"/>
      <c r="AJ3709" s="110"/>
      <c r="AL3709" s="593">
        <v>0</v>
      </c>
      <c r="AM3709" s="519"/>
      <c r="AN3709" s="163"/>
      <c r="AO3709" s="113"/>
    </row>
    <row r="3710" spans="1:273" x14ac:dyDescent="0.2">
      <c r="A3710" s="58">
        <v>40226</v>
      </c>
      <c r="B3710" s="121">
        <v>15.09</v>
      </c>
      <c r="C3710" s="944"/>
      <c r="D3710" s="189">
        <v>5.702</v>
      </c>
      <c r="E3710" s="414"/>
      <c r="F3710" s="781">
        <f t="shared" si="148"/>
        <v>20.792000000000002</v>
      </c>
      <c r="G3710" s="529"/>
      <c r="H3710" s="529"/>
      <c r="I3710" s="529"/>
      <c r="J3710" s="529"/>
      <c r="K3710" s="529"/>
      <c r="L3710" s="529"/>
      <c r="M3710" s="529"/>
      <c r="N3710" s="529"/>
      <c r="O3710" s="529"/>
      <c r="P3710" s="529"/>
      <c r="Q3710" s="529"/>
      <c r="R3710" s="529"/>
      <c r="S3710" s="392">
        <v>0</v>
      </c>
      <c r="T3710" s="389">
        <v>0</v>
      </c>
      <c r="U3710" s="390">
        <v>0</v>
      </c>
      <c r="V3710" s="391">
        <v>0</v>
      </c>
      <c r="W3710" s="424">
        <v>0</v>
      </c>
      <c r="X3710" s="423">
        <v>0</v>
      </c>
      <c r="Y3710" s="113">
        <f t="shared" si="147"/>
        <v>20.792000000000002</v>
      </c>
      <c r="Z3710" s="78">
        <v>0</v>
      </c>
      <c r="AA3710" s="82">
        <v>0</v>
      </c>
      <c r="AB3710" s="132">
        <v>341.6</v>
      </c>
      <c r="AC3710" s="133">
        <v>0</v>
      </c>
      <c r="AD3710" s="393">
        <v>0</v>
      </c>
      <c r="AE3710" s="395"/>
      <c r="AF3710" s="78">
        <v>355.2</v>
      </c>
      <c r="AG3710" s="79">
        <v>0</v>
      </c>
      <c r="AH3710" s="109"/>
      <c r="AI3710" s="82"/>
      <c r="AJ3710" s="110"/>
      <c r="AL3710" s="593">
        <v>0</v>
      </c>
      <c r="AM3710" s="519"/>
      <c r="AN3710" s="163"/>
      <c r="AO3710" s="113"/>
    </row>
    <row r="3711" spans="1:273" x14ac:dyDescent="0.2">
      <c r="A3711" s="58">
        <v>40227</v>
      </c>
      <c r="B3711" s="121">
        <v>14.78</v>
      </c>
      <c r="C3711" s="944"/>
      <c r="D3711" s="189">
        <v>5.5229999999999997</v>
      </c>
      <c r="E3711" s="414"/>
      <c r="F3711" s="781">
        <f t="shared" si="148"/>
        <v>20.302999999999997</v>
      </c>
      <c r="G3711" s="529"/>
      <c r="H3711" s="529"/>
      <c r="I3711" s="529"/>
      <c r="J3711" s="529"/>
      <c r="K3711" s="529"/>
      <c r="L3711" s="529"/>
      <c r="M3711" s="529"/>
      <c r="N3711" s="529"/>
      <c r="O3711" s="529"/>
      <c r="P3711" s="529"/>
      <c r="Q3711" s="529"/>
      <c r="R3711" s="529"/>
      <c r="S3711" s="392">
        <v>0</v>
      </c>
      <c r="T3711" s="389">
        <v>0</v>
      </c>
      <c r="U3711" s="390">
        <v>0</v>
      </c>
      <c r="V3711" s="391">
        <v>0</v>
      </c>
      <c r="W3711" s="424">
        <v>0</v>
      </c>
      <c r="X3711" s="423">
        <v>0</v>
      </c>
      <c r="Y3711" s="113">
        <f t="shared" si="147"/>
        <v>20.302999999999997</v>
      </c>
      <c r="Z3711" s="78">
        <v>0</v>
      </c>
      <c r="AA3711" s="82">
        <v>0</v>
      </c>
      <c r="AB3711" s="132">
        <v>341.5</v>
      </c>
      <c r="AC3711" s="133">
        <v>0</v>
      </c>
      <c r="AD3711" s="393">
        <v>0</v>
      </c>
      <c r="AE3711" s="395"/>
      <c r="AF3711" s="78">
        <v>355.2</v>
      </c>
      <c r="AG3711" s="79">
        <v>0</v>
      </c>
      <c r="AH3711" s="109"/>
      <c r="AI3711" s="82"/>
      <c r="AJ3711" s="110"/>
      <c r="AL3711" s="593">
        <v>0</v>
      </c>
      <c r="AM3711" s="519"/>
      <c r="AN3711" s="163"/>
      <c r="AO3711" s="113"/>
    </row>
    <row r="3712" spans="1:273" x14ac:dyDescent="0.2">
      <c r="A3712" s="58">
        <v>40228</v>
      </c>
      <c r="B3712" s="121">
        <v>14.28</v>
      </c>
      <c r="C3712" s="944"/>
      <c r="D3712" s="189">
        <v>5.4740000000000002</v>
      </c>
      <c r="E3712" s="414"/>
      <c r="F3712" s="781">
        <f t="shared" si="148"/>
        <v>19.753999999999998</v>
      </c>
      <c r="G3712" s="529"/>
      <c r="H3712" s="529"/>
      <c r="I3712" s="529"/>
      <c r="J3712" s="529"/>
      <c r="K3712" s="529"/>
      <c r="L3712" s="529"/>
      <c r="M3712" s="529"/>
      <c r="N3712" s="529"/>
      <c r="O3712" s="529"/>
      <c r="P3712" s="529"/>
      <c r="Q3712" s="529"/>
      <c r="R3712" s="529"/>
      <c r="S3712" s="392">
        <v>0</v>
      </c>
      <c r="T3712" s="389">
        <v>0</v>
      </c>
      <c r="U3712" s="390">
        <v>0</v>
      </c>
      <c r="V3712" s="391">
        <v>0</v>
      </c>
      <c r="W3712" s="424">
        <v>0</v>
      </c>
      <c r="X3712" s="423">
        <v>0</v>
      </c>
      <c r="Y3712" s="113">
        <f t="shared" si="147"/>
        <v>19.753999999999998</v>
      </c>
      <c r="Z3712" s="78">
        <v>0</v>
      </c>
      <c r="AA3712" s="82">
        <v>0</v>
      </c>
      <c r="AB3712" s="132">
        <v>341.5</v>
      </c>
      <c r="AC3712" s="133">
        <v>0</v>
      </c>
      <c r="AD3712" s="393">
        <v>0</v>
      </c>
      <c r="AE3712" s="395"/>
      <c r="AF3712" s="78">
        <v>355.2</v>
      </c>
      <c r="AG3712" s="79">
        <v>0</v>
      </c>
      <c r="AH3712" s="109"/>
      <c r="AI3712" s="82"/>
      <c r="AJ3712" s="110"/>
      <c r="AL3712" s="593">
        <v>0</v>
      </c>
      <c r="AM3712" s="519"/>
      <c r="AN3712" s="163"/>
      <c r="AO3712" s="113"/>
    </row>
    <row r="3713" spans="1:275" x14ac:dyDescent="0.2">
      <c r="A3713" s="58">
        <v>40229</v>
      </c>
      <c r="B3713" s="121">
        <v>13.02</v>
      </c>
      <c r="C3713" s="944"/>
      <c r="D3713" s="189">
        <v>5.83</v>
      </c>
      <c r="E3713" s="414"/>
      <c r="F3713" s="781">
        <f t="shared" si="148"/>
        <v>18.850000000000001</v>
      </c>
      <c r="G3713" s="529"/>
      <c r="H3713" s="529"/>
      <c r="I3713" s="529"/>
      <c r="J3713" s="529"/>
      <c r="K3713" s="529"/>
      <c r="L3713" s="529"/>
      <c r="M3713" s="529"/>
      <c r="N3713" s="529"/>
      <c r="O3713" s="529"/>
      <c r="P3713" s="529"/>
      <c r="Q3713" s="529"/>
      <c r="R3713" s="529"/>
      <c r="S3713" s="392">
        <v>0</v>
      </c>
      <c r="T3713" s="389">
        <v>0</v>
      </c>
      <c r="U3713" s="390">
        <v>0</v>
      </c>
      <c r="V3713" s="391">
        <v>0</v>
      </c>
      <c r="W3713" s="424">
        <v>0</v>
      </c>
      <c r="X3713" s="423">
        <v>0</v>
      </c>
      <c r="Y3713" s="113">
        <f t="shared" si="147"/>
        <v>18.850000000000001</v>
      </c>
      <c r="Z3713" s="78">
        <v>0</v>
      </c>
      <c r="AA3713" s="82">
        <v>0</v>
      </c>
      <c r="AB3713" s="132">
        <v>341.5</v>
      </c>
      <c r="AC3713" s="133">
        <v>0</v>
      </c>
      <c r="AD3713" s="393">
        <v>0</v>
      </c>
      <c r="AE3713" s="395"/>
      <c r="AF3713" s="78">
        <v>355.2</v>
      </c>
      <c r="AG3713" s="79">
        <v>0</v>
      </c>
      <c r="AH3713" s="109"/>
      <c r="AI3713" s="82"/>
      <c r="AJ3713" s="110"/>
      <c r="AL3713" s="593">
        <v>0</v>
      </c>
      <c r="AM3713" s="519"/>
      <c r="AN3713" s="163"/>
      <c r="AO3713" s="113"/>
    </row>
    <row r="3714" spans="1:275" x14ac:dyDescent="0.2">
      <c r="A3714" s="58">
        <v>40230</v>
      </c>
      <c r="B3714" s="121">
        <v>14</v>
      </c>
      <c r="C3714" s="944"/>
      <c r="D3714" s="189">
        <v>5.6040000000000001</v>
      </c>
      <c r="E3714" s="414"/>
      <c r="F3714" s="781">
        <f t="shared" si="148"/>
        <v>19.603999999999999</v>
      </c>
      <c r="G3714" s="529"/>
      <c r="H3714" s="529"/>
      <c r="I3714" s="529"/>
      <c r="J3714" s="529"/>
      <c r="K3714" s="529"/>
      <c r="L3714" s="529"/>
      <c r="M3714" s="529"/>
      <c r="N3714" s="529"/>
      <c r="O3714" s="529"/>
      <c r="P3714" s="529"/>
      <c r="Q3714" s="529"/>
      <c r="R3714" s="529"/>
      <c r="S3714" s="392">
        <v>0</v>
      </c>
      <c r="T3714" s="389">
        <v>0</v>
      </c>
      <c r="U3714" s="390">
        <v>0</v>
      </c>
      <c r="V3714" s="391">
        <v>0</v>
      </c>
      <c r="W3714" s="424">
        <v>0</v>
      </c>
      <c r="X3714" s="423">
        <v>0</v>
      </c>
      <c r="Y3714" s="113">
        <f t="shared" si="147"/>
        <v>19.603999999999999</v>
      </c>
      <c r="Z3714" s="78">
        <v>0</v>
      </c>
      <c r="AA3714" s="82">
        <v>0</v>
      </c>
      <c r="AB3714" s="132">
        <v>341.5</v>
      </c>
      <c r="AC3714" s="133">
        <v>0</v>
      </c>
      <c r="AD3714" s="393">
        <v>0</v>
      </c>
      <c r="AE3714" s="395"/>
      <c r="AF3714" s="78">
        <v>355.2</v>
      </c>
      <c r="AG3714" s="79">
        <v>0</v>
      </c>
      <c r="AH3714" s="109"/>
      <c r="AI3714" s="82"/>
      <c r="AJ3714" s="110"/>
      <c r="AL3714" s="593">
        <v>0</v>
      </c>
      <c r="AM3714" s="519"/>
      <c r="AN3714" s="163"/>
      <c r="AO3714" s="113"/>
    </row>
    <row r="3715" spans="1:275" x14ac:dyDescent="0.2">
      <c r="A3715" s="58">
        <v>40231</v>
      </c>
      <c r="B3715" s="121">
        <v>14.12</v>
      </c>
      <c r="C3715" s="944"/>
      <c r="D3715" s="189">
        <v>5.5229999999999997</v>
      </c>
      <c r="E3715" s="414"/>
      <c r="F3715" s="781">
        <f t="shared" si="148"/>
        <v>19.643000000000001</v>
      </c>
      <c r="G3715" s="529"/>
      <c r="H3715" s="529"/>
      <c r="I3715" s="529"/>
      <c r="J3715" s="529"/>
      <c r="K3715" s="529"/>
      <c r="L3715" s="529"/>
      <c r="M3715" s="529"/>
      <c r="N3715" s="529"/>
      <c r="O3715" s="529"/>
      <c r="P3715" s="529"/>
      <c r="Q3715" s="529"/>
      <c r="R3715" s="529"/>
      <c r="S3715" s="392">
        <v>0</v>
      </c>
      <c r="T3715" s="389">
        <v>0</v>
      </c>
      <c r="U3715" s="390">
        <v>0</v>
      </c>
      <c r="V3715" s="391">
        <v>0</v>
      </c>
      <c r="W3715" s="424">
        <v>0</v>
      </c>
      <c r="X3715" s="423">
        <v>0</v>
      </c>
      <c r="Y3715" s="113">
        <f t="shared" si="147"/>
        <v>19.643000000000001</v>
      </c>
      <c r="Z3715" s="78">
        <v>0</v>
      </c>
      <c r="AA3715" s="82">
        <v>0</v>
      </c>
      <c r="AB3715" s="132">
        <v>341.6</v>
      </c>
      <c r="AC3715" s="133">
        <v>0.18</v>
      </c>
      <c r="AD3715" s="393">
        <v>0</v>
      </c>
      <c r="AE3715" s="395"/>
      <c r="AF3715" s="78">
        <v>355.3</v>
      </c>
      <c r="AG3715" s="79">
        <v>0.4</v>
      </c>
      <c r="AH3715" s="109"/>
      <c r="AI3715" s="82"/>
      <c r="AJ3715" s="110"/>
      <c r="AL3715" s="541">
        <v>0</v>
      </c>
      <c r="AM3715" s="532"/>
      <c r="AN3715" s="163"/>
      <c r="AO3715" s="113"/>
    </row>
    <row r="3716" spans="1:275" x14ac:dyDescent="0.2">
      <c r="A3716" s="58">
        <v>40232</v>
      </c>
      <c r="B3716" s="121">
        <v>13.92</v>
      </c>
      <c r="C3716" s="944"/>
      <c r="D3716" s="189">
        <v>5.64</v>
      </c>
      <c r="E3716" s="414"/>
      <c r="F3716" s="781">
        <f t="shared" si="148"/>
        <v>19.559999999999999</v>
      </c>
      <c r="G3716" s="529"/>
      <c r="H3716" s="529"/>
      <c r="I3716" s="529"/>
      <c r="J3716" s="529"/>
      <c r="K3716" s="529"/>
      <c r="L3716" s="529"/>
      <c r="M3716" s="529"/>
      <c r="N3716" s="529"/>
      <c r="O3716" s="529"/>
      <c r="P3716" s="529"/>
      <c r="Q3716" s="529"/>
      <c r="R3716" s="529"/>
      <c r="S3716" s="392">
        <v>0</v>
      </c>
      <c r="T3716" s="389">
        <v>0</v>
      </c>
      <c r="U3716" s="390">
        <v>0</v>
      </c>
      <c r="V3716" s="391">
        <v>0</v>
      </c>
      <c r="W3716" s="424">
        <v>0</v>
      </c>
      <c r="X3716" s="423">
        <v>0</v>
      </c>
      <c r="Y3716" s="113">
        <f t="shared" si="147"/>
        <v>19.559999999999999</v>
      </c>
      <c r="Z3716" s="78">
        <v>0</v>
      </c>
      <c r="AA3716" s="82">
        <v>0</v>
      </c>
      <c r="AB3716" s="132">
        <v>341.6</v>
      </c>
      <c r="AC3716" s="133">
        <v>0.02</v>
      </c>
      <c r="AD3716" s="393">
        <v>0</v>
      </c>
      <c r="AE3716" s="395"/>
      <c r="AF3716" s="78">
        <v>355.3</v>
      </c>
      <c r="AG3716" s="79">
        <v>0</v>
      </c>
      <c r="AH3716" s="109"/>
      <c r="AI3716" s="82"/>
      <c r="AJ3716" s="110"/>
      <c r="AL3716" s="541">
        <v>0</v>
      </c>
      <c r="AM3716" s="532"/>
      <c r="AN3716" s="163"/>
      <c r="AO3716" s="113"/>
    </row>
    <row r="3717" spans="1:275" x14ac:dyDescent="0.2">
      <c r="A3717" s="58">
        <v>40233</v>
      </c>
      <c r="B3717" s="121">
        <v>14.36</v>
      </c>
      <c r="C3717" s="944"/>
      <c r="D3717" s="189">
        <v>5.4880000000000004</v>
      </c>
      <c r="E3717" s="414"/>
      <c r="F3717" s="535">
        <f t="shared" si="148"/>
        <v>19.847999999999999</v>
      </c>
      <c r="G3717" s="529"/>
      <c r="H3717" s="529"/>
      <c r="I3717" s="529"/>
      <c r="J3717" s="529"/>
      <c r="K3717" s="529"/>
      <c r="L3717" s="529"/>
      <c r="M3717" s="529"/>
      <c r="N3717" s="529"/>
      <c r="O3717" s="529"/>
      <c r="P3717" s="529"/>
      <c r="Q3717" s="529"/>
      <c r="R3717" s="529"/>
      <c r="S3717" s="392">
        <v>0</v>
      </c>
      <c r="T3717" s="389">
        <v>0</v>
      </c>
      <c r="U3717" s="390">
        <v>0</v>
      </c>
      <c r="V3717" s="391">
        <v>0</v>
      </c>
      <c r="W3717" s="424">
        <v>0</v>
      </c>
      <c r="X3717" s="423">
        <v>0</v>
      </c>
      <c r="Y3717" s="113">
        <f t="shared" si="147"/>
        <v>19.847999999999999</v>
      </c>
      <c r="Z3717" s="78">
        <v>0</v>
      </c>
      <c r="AA3717" s="82">
        <v>0</v>
      </c>
      <c r="AB3717" s="132">
        <v>341.6</v>
      </c>
      <c r="AC3717" s="133">
        <v>0.24</v>
      </c>
      <c r="AD3717" s="393">
        <v>0</v>
      </c>
      <c r="AE3717" s="395"/>
      <c r="AF3717" s="78">
        <v>355.4</v>
      </c>
      <c r="AG3717" s="79">
        <v>0.35</v>
      </c>
      <c r="AH3717" s="109"/>
      <c r="AI3717" s="82"/>
      <c r="AJ3717" s="110"/>
      <c r="AL3717" s="541">
        <v>0</v>
      </c>
      <c r="AM3717" s="532"/>
      <c r="AN3717" s="163"/>
      <c r="AO3717" s="113"/>
    </row>
    <row r="3718" spans="1:275" x14ac:dyDescent="0.2">
      <c r="A3718" s="58">
        <v>40234</v>
      </c>
      <c r="B3718" s="121">
        <v>13.46</v>
      </c>
      <c r="C3718" s="944"/>
      <c r="D3718" s="189">
        <v>5.47</v>
      </c>
      <c r="E3718" s="414"/>
      <c r="F3718" s="535">
        <f t="shared" si="148"/>
        <v>18.93</v>
      </c>
      <c r="G3718" s="529"/>
      <c r="H3718" s="529"/>
      <c r="I3718" s="529"/>
      <c r="J3718" s="529"/>
      <c r="K3718" s="529"/>
      <c r="L3718" s="529"/>
      <c r="M3718" s="529"/>
      <c r="N3718" s="529"/>
      <c r="O3718" s="529"/>
      <c r="P3718" s="529"/>
      <c r="Q3718" s="529"/>
      <c r="R3718" s="529"/>
      <c r="S3718" s="392">
        <v>0</v>
      </c>
      <c r="T3718" s="389">
        <v>0</v>
      </c>
      <c r="U3718" s="390">
        <v>0</v>
      </c>
      <c r="V3718" s="391">
        <v>0</v>
      </c>
      <c r="W3718" s="424">
        <v>0</v>
      </c>
      <c r="X3718" s="423">
        <v>0</v>
      </c>
      <c r="Y3718" s="113">
        <f t="shared" si="147"/>
        <v>18.93</v>
      </c>
      <c r="Z3718" s="78">
        <v>0</v>
      </c>
      <c r="AA3718" s="82">
        <v>0</v>
      </c>
      <c r="AB3718" s="132">
        <v>341.6</v>
      </c>
      <c r="AC3718" s="133">
        <v>0.03</v>
      </c>
      <c r="AD3718" s="393">
        <v>0</v>
      </c>
      <c r="AE3718" s="395"/>
      <c r="AF3718" s="78">
        <v>355.3</v>
      </c>
      <c r="AG3718" s="79">
        <v>0</v>
      </c>
      <c r="AH3718" s="109"/>
      <c r="AI3718" s="82"/>
      <c r="AJ3718" s="110"/>
      <c r="AL3718" s="593">
        <v>0</v>
      </c>
      <c r="AM3718" s="519"/>
      <c r="AN3718" s="163"/>
      <c r="AO3718" s="113"/>
    </row>
    <row r="3719" spans="1:275" x14ac:dyDescent="0.2">
      <c r="A3719" s="58">
        <v>40235</v>
      </c>
      <c r="B3719" s="121">
        <v>14.26</v>
      </c>
      <c r="C3719" s="944"/>
      <c r="D3719" s="189">
        <v>5.532</v>
      </c>
      <c r="E3719" s="414"/>
      <c r="F3719" s="535">
        <f t="shared" si="148"/>
        <v>19.792000000000002</v>
      </c>
      <c r="G3719" s="529"/>
      <c r="H3719" s="529"/>
      <c r="I3719" s="529"/>
      <c r="J3719" s="529"/>
      <c r="K3719" s="529"/>
      <c r="L3719" s="529"/>
      <c r="M3719" s="529"/>
      <c r="N3719" s="529"/>
      <c r="O3719" s="529"/>
      <c r="P3719" s="529"/>
      <c r="Q3719" s="529"/>
      <c r="R3719" s="529"/>
      <c r="S3719" s="392">
        <v>0</v>
      </c>
      <c r="T3719" s="389">
        <v>0</v>
      </c>
      <c r="U3719" s="390">
        <v>0</v>
      </c>
      <c r="V3719" s="391">
        <v>0</v>
      </c>
      <c r="W3719" s="424">
        <v>0</v>
      </c>
      <c r="X3719" s="423">
        <v>0</v>
      </c>
      <c r="Y3719" s="113">
        <f t="shared" si="147"/>
        <v>19.792000000000002</v>
      </c>
      <c r="Z3719" s="78">
        <v>0</v>
      </c>
      <c r="AA3719" s="82">
        <v>0</v>
      </c>
      <c r="AB3719" s="132">
        <v>341.6</v>
      </c>
      <c r="AC3719" s="133">
        <v>0</v>
      </c>
      <c r="AD3719" s="393">
        <v>0</v>
      </c>
      <c r="AE3719" s="395"/>
      <c r="AF3719" s="78">
        <v>355.3</v>
      </c>
      <c r="AG3719" s="79">
        <v>0</v>
      </c>
      <c r="AH3719" s="109"/>
      <c r="AI3719" s="82"/>
      <c r="AJ3719" s="110"/>
      <c r="AL3719" s="593">
        <v>0</v>
      </c>
      <c r="AM3719" s="519"/>
      <c r="AN3719" s="163"/>
      <c r="AO3719" s="113"/>
    </row>
    <row r="3720" spans="1:275" x14ac:dyDescent="0.2">
      <c r="A3720" s="58">
        <v>40236</v>
      </c>
      <c r="B3720" s="121">
        <v>13.17</v>
      </c>
      <c r="C3720" s="944"/>
      <c r="D3720" s="189">
        <v>7.1260000000000003</v>
      </c>
      <c r="E3720" s="414"/>
      <c r="F3720" s="535">
        <f t="shared" si="148"/>
        <v>20.295999999999999</v>
      </c>
      <c r="G3720" s="529"/>
      <c r="H3720" s="529"/>
      <c r="I3720" s="529"/>
      <c r="J3720" s="529"/>
      <c r="K3720" s="529"/>
      <c r="L3720" s="529"/>
      <c r="M3720" s="529"/>
      <c r="N3720" s="529"/>
      <c r="O3720" s="529"/>
      <c r="P3720" s="529"/>
      <c r="Q3720" s="529"/>
      <c r="R3720" s="529"/>
      <c r="S3720" s="392">
        <v>0</v>
      </c>
      <c r="T3720" s="389">
        <v>0</v>
      </c>
      <c r="U3720" s="390">
        <v>0</v>
      </c>
      <c r="V3720" s="391">
        <v>0</v>
      </c>
      <c r="W3720" s="424">
        <v>0</v>
      </c>
      <c r="X3720" s="423">
        <v>0</v>
      </c>
      <c r="Y3720" s="113">
        <f t="shared" si="147"/>
        <v>20.295999999999999</v>
      </c>
      <c r="Z3720" s="78">
        <v>0</v>
      </c>
      <c r="AA3720" s="82">
        <v>0</v>
      </c>
      <c r="AB3720" s="132">
        <v>341.5</v>
      </c>
      <c r="AC3720" s="133">
        <v>0</v>
      </c>
      <c r="AD3720" s="393">
        <v>0</v>
      </c>
      <c r="AE3720" s="395"/>
      <c r="AF3720" s="78">
        <v>355.2</v>
      </c>
      <c r="AG3720" s="79">
        <v>0</v>
      </c>
      <c r="AH3720" s="109"/>
      <c r="AI3720" s="82"/>
      <c r="AJ3720" s="110"/>
      <c r="AL3720" s="593">
        <v>0</v>
      </c>
      <c r="AM3720" s="519"/>
      <c r="AN3720" s="163"/>
      <c r="AO3720" s="113"/>
    </row>
    <row r="3721" spans="1:275" x14ac:dyDescent="0.2">
      <c r="A3721" s="58">
        <v>40237</v>
      </c>
      <c r="B3721" s="121">
        <v>13.74</v>
      </c>
      <c r="C3721" s="944"/>
      <c r="D3721" s="189">
        <v>7.3090000000000002</v>
      </c>
      <c r="E3721" s="414"/>
      <c r="F3721" s="535">
        <f t="shared" si="148"/>
        <v>21.048999999999999</v>
      </c>
      <c r="G3721" s="529"/>
      <c r="H3721" s="529"/>
      <c r="I3721" s="529"/>
      <c r="J3721" s="529"/>
      <c r="K3721" s="529"/>
      <c r="L3721" s="529"/>
      <c r="M3721" s="529"/>
      <c r="N3721" s="529"/>
      <c r="O3721" s="529"/>
      <c r="P3721" s="529"/>
      <c r="Q3721" s="529"/>
      <c r="R3721" s="529"/>
      <c r="S3721" s="392">
        <v>0</v>
      </c>
      <c r="T3721" s="389">
        <v>0</v>
      </c>
      <c r="U3721" s="390">
        <v>0</v>
      </c>
      <c r="V3721" s="391">
        <v>0</v>
      </c>
      <c r="W3721" s="424">
        <v>1.167</v>
      </c>
      <c r="X3721" s="423">
        <v>0</v>
      </c>
      <c r="Y3721" s="113">
        <f t="shared" si="147"/>
        <v>22.216000000000001</v>
      </c>
      <c r="Z3721" s="78">
        <v>0</v>
      </c>
      <c r="AA3721" s="82">
        <v>0</v>
      </c>
      <c r="AB3721" s="132">
        <v>341.5</v>
      </c>
      <c r="AC3721" s="133">
        <v>0</v>
      </c>
      <c r="AD3721" s="393">
        <v>0</v>
      </c>
      <c r="AE3721" s="395"/>
      <c r="AF3721" s="78">
        <v>355.2</v>
      </c>
      <c r="AG3721" s="79">
        <v>0</v>
      </c>
      <c r="AH3721" s="109"/>
      <c r="AI3721" s="82"/>
      <c r="AJ3721" s="110"/>
      <c r="AL3721" s="266">
        <v>0</v>
      </c>
      <c r="AM3721" s="473"/>
      <c r="AN3721" s="163"/>
      <c r="AO3721" s="113"/>
    </row>
    <row r="3722" spans="1:275" x14ac:dyDescent="0.2">
      <c r="A3722" s="58">
        <v>40238</v>
      </c>
      <c r="B3722" s="121">
        <v>16.23</v>
      </c>
      <c r="C3722" s="944"/>
      <c r="D3722" s="189">
        <v>6.9939999999999998</v>
      </c>
      <c r="E3722" s="880"/>
      <c r="F3722" s="776">
        <f t="shared" si="148"/>
        <v>23.224</v>
      </c>
      <c r="G3722" s="529"/>
      <c r="H3722" s="529"/>
      <c r="I3722" s="529"/>
      <c r="J3722" s="529"/>
      <c r="K3722" s="529"/>
      <c r="L3722" s="529"/>
      <c r="M3722" s="529"/>
      <c r="N3722" s="529"/>
      <c r="O3722" s="529"/>
      <c r="P3722" s="529"/>
      <c r="Q3722" s="529"/>
      <c r="R3722" s="529"/>
      <c r="S3722" s="392">
        <v>0</v>
      </c>
      <c r="T3722" s="389">
        <v>0</v>
      </c>
      <c r="U3722" s="390">
        <v>0</v>
      </c>
      <c r="V3722" s="391">
        <v>0</v>
      </c>
      <c r="W3722" s="392">
        <v>0</v>
      </c>
      <c r="X3722" s="391">
        <v>0</v>
      </c>
      <c r="Y3722" s="163">
        <f t="shared" si="147"/>
        <v>23.224</v>
      </c>
      <c r="Z3722" s="78">
        <v>0</v>
      </c>
      <c r="AA3722" s="82">
        <v>0</v>
      </c>
      <c r="AB3722" s="132">
        <v>341.5</v>
      </c>
      <c r="AC3722" s="133">
        <v>0</v>
      </c>
      <c r="AD3722" s="393">
        <v>0</v>
      </c>
      <c r="AE3722" s="395"/>
      <c r="AF3722" s="78">
        <v>355.2</v>
      </c>
      <c r="AG3722" s="79">
        <v>0</v>
      </c>
      <c r="AH3722" s="109">
        <v>0</v>
      </c>
      <c r="AI3722" s="82"/>
      <c r="AJ3722" s="110">
        <v>11</v>
      </c>
      <c r="AL3722" s="395">
        <f t="shared" ref="AL3722:AL3753" si="149">AH3722+AJ3722</f>
        <v>11</v>
      </c>
      <c r="AM3722" s="395"/>
      <c r="AN3722" s="163">
        <f t="shared" ref="AN3722:AN3753" si="150">AH3722+AJ3722+AD3722+AA3722+Z3722</f>
        <v>11</v>
      </c>
      <c r="AO3722" s="113">
        <f t="shared" ref="AO3722:AO3753" si="151">AN3722-F3722</f>
        <v>-12.224</v>
      </c>
    </row>
    <row r="3723" spans="1:275" x14ac:dyDescent="0.2">
      <c r="A3723" s="58">
        <v>40239</v>
      </c>
      <c r="B3723" s="121">
        <v>15.21</v>
      </c>
      <c r="C3723" s="944"/>
      <c r="D3723" s="189">
        <v>7.3140000000000001</v>
      </c>
      <c r="E3723" s="414"/>
      <c r="F3723" s="781">
        <f t="shared" si="148"/>
        <v>22.524000000000001</v>
      </c>
      <c r="G3723" s="529"/>
      <c r="H3723" s="529"/>
      <c r="I3723" s="529"/>
      <c r="J3723" s="529"/>
      <c r="K3723" s="529"/>
      <c r="L3723" s="529"/>
      <c r="M3723" s="529"/>
      <c r="N3723" s="529"/>
      <c r="O3723" s="529"/>
      <c r="P3723" s="529"/>
      <c r="Q3723" s="529"/>
      <c r="R3723" s="529"/>
      <c r="S3723" s="392">
        <v>0</v>
      </c>
      <c r="T3723" s="389">
        <v>0</v>
      </c>
      <c r="U3723" s="390">
        <v>0</v>
      </c>
      <c r="V3723" s="391">
        <v>0</v>
      </c>
      <c r="W3723" s="406">
        <v>0</v>
      </c>
      <c r="X3723" s="405">
        <v>0</v>
      </c>
      <c r="Y3723" s="113">
        <f t="shared" si="147"/>
        <v>22.524000000000001</v>
      </c>
      <c r="Z3723" s="78">
        <v>0</v>
      </c>
      <c r="AA3723" s="82">
        <v>0</v>
      </c>
      <c r="AB3723" s="132">
        <v>341.5</v>
      </c>
      <c r="AC3723" s="133">
        <v>0.11</v>
      </c>
      <c r="AD3723" s="393">
        <v>0</v>
      </c>
      <c r="AE3723" s="395"/>
      <c r="AF3723" s="78">
        <v>355.2</v>
      </c>
      <c r="AG3723" s="79">
        <v>0.35</v>
      </c>
      <c r="AH3723" s="109">
        <v>0</v>
      </c>
      <c r="AI3723" s="82"/>
      <c r="AJ3723" s="110">
        <v>30</v>
      </c>
      <c r="AL3723" s="395">
        <f t="shared" si="149"/>
        <v>30</v>
      </c>
      <c r="AM3723" s="395"/>
      <c r="AN3723" s="163">
        <f t="shared" si="150"/>
        <v>30</v>
      </c>
      <c r="AO3723" s="113">
        <f t="shared" si="151"/>
        <v>7.4759999999999991</v>
      </c>
    </row>
    <row r="3724" spans="1:275" x14ac:dyDescent="0.2">
      <c r="A3724" s="58">
        <v>40240</v>
      </c>
      <c r="B3724" s="121">
        <v>14.96</v>
      </c>
      <c r="C3724" s="944"/>
      <c r="D3724" s="189">
        <v>7.0129999999999999</v>
      </c>
      <c r="E3724" s="414"/>
      <c r="F3724" s="781">
        <f t="shared" si="148"/>
        <v>21.972999999999999</v>
      </c>
      <c r="G3724" s="529"/>
      <c r="H3724" s="529"/>
      <c r="I3724" s="529"/>
      <c r="J3724" s="529"/>
      <c r="K3724" s="529"/>
      <c r="L3724" s="529"/>
      <c r="M3724" s="529"/>
      <c r="N3724" s="529"/>
      <c r="O3724" s="529"/>
      <c r="P3724" s="529"/>
      <c r="Q3724" s="529"/>
      <c r="R3724" s="529"/>
      <c r="S3724" s="392">
        <v>0</v>
      </c>
      <c r="T3724" s="389">
        <v>0</v>
      </c>
      <c r="U3724" s="390">
        <v>0</v>
      </c>
      <c r="V3724" s="391">
        <v>0</v>
      </c>
      <c r="W3724" s="406">
        <v>0</v>
      </c>
      <c r="X3724" s="405">
        <v>0</v>
      </c>
      <c r="Y3724" s="113">
        <f t="shared" si="147"/>
        <v>21.972999999999999</v>
      </c>
      <c r="Z3724" s="78">
        <v>0</v>
      </c>
      <c r="AA3724" s="82">
        <v>0</v>
      </c>
      <c r="AB3724" s="132">
        <v>341.5</v>
      </c>
      <c r="AC3724" s="133">
        <v>0</v>
      </c>
      <c r="AD3724" s="393">
        <v>0</v>
      </c>
      <c r="AE3724" s="395"/>
      <c r="AF3724" s="78">
        <v>355.2</v>
      </c>
      <c r="AG3724" s="79">
        <v>0</v>
      </c>
      <c r="AH3724" s="109">
        <v>0</v>
      </c>
      <c r="AI3724" s="82"/>
      <c r="AJ3724" s="110">
        <v>29</v>
      </c>
      <c r="AL3724" s="395">
        <f t="shared" si="149"/>
        <v>29</v>
      </c>
      <c r="AM3724" s="395"/>
      <c r="AN3724" s="163">
        <f t="shared" si="150"/>
        <v>29</v>
      </c>
      <c r="AO3724" s="113">
        <f t="shared" si="151"/>
        <v>7.027000000000001</v>
      </c>
    </row>
    <row r="3725" spans="1:275" x14ac:dyDescent="0.2">
      <c r="A3725" s="58">
        <v>40241</v>
      </c>
      <c r="B3725" s="121">
        <v>16.21</v>
      </c>
      <c r="C3725" s="944"/>
      <c r="D3725" s="189">
        <v>6.9139999999999997</v>
      </c>
      <c r="E3725" s="414"/>
      <c r="F3725" s="781">
        <f t="shared" si="148"/>
        <v>23.124000000000002</v>
      </c>
      <c r="G3725" s="529"/>
      <c r="H3725" s="529"/>
      <c r="I3725" s="529"/>
      <c r="J3725" s="529"/>
      <c r="K3725" s="529"/>
      <c r="L3725" s="529"/>
      <c r="M3725" s="529"/>
      <c r="N3725" s="529"/>
      <c r="O3725" s="529"/>
      <c r="P3725" s="529"/>
      <c r="Q3725" s="529"/>
      <c r="R3725" s="529"/>
      <c r="S3725" s="392">
        <v>0</v>
      </c>
      <c r="T3725" s="389">
        <v>0</v>
      </c>
      <c r="U3725" s="390">
        <v>0</v>
      </c>
      <c r="V3725" s="391">
        <v>0</v>
      </c>
      <c r="W3725" s="406">
        <v>0</v>
      </c>
      <c r="X3725" s="405">
        <v>0</v>
      </c>
      <c r="Y3725" s="113">
        <f t="shared" si="147"/>
        <v>23.124000000000002</v>
      </c>
      <c r="Z3725" s="78">
        <v>0</v>
      </c>
      <c r="AA3725" s="82">
        <v>0</v>
      </c>
      <c r="AB3725" s="132">
        <v>341.5</v>
      </c>
      <c r="AC3725" s="133">
        <v>0</v>
      </c>
      <c r="AD3725" s="393">
        <v>0</v>
      </c>
      <c r="AE3725" s="395"/>
      <c r="AF3725" s="78">
        <v>355.2</v>
      </c>
      <c r="AG3725" s="79">
        <v>0</v>
      </c>
      <c r="AH3725" s="109">
        <v>0</v>
      </c>
      <c r="AI3725" s="82"/>
      <c r="AJ3725" s="110">
        <v>17</v>
      </c>
      <c r="AL3725" s="395">
        <f t="shared" si="149"/>
        <v>17</v>
      </c>
      <c r="AM3725" s="395"/>
      <c r="AN3725" s="163">
        <f t="shared" si="150"/>
        <v>17</v>
      </c>
      <c r="AO3725" s="113">
        <f t="shared" si="151"/>
        <v>-6.1240000000000023</v>
      </c>
      <c r="JL3725" s="24"/>
    </row>
    <row r="3726" spans="1:275" x14ac:dyDescent="0.2">
      <c r="A3726" s="58">
        <v>40242</v>
      </c>
      <c r="B3726" s="121">
        <v>14.84</v>
      </c>
      <c r="C3726" s="944"/>
      <c r="D3726" s="189">
        <v>6.6580000000000004</v>
      </c>
      <c r="E3726" s="414"/>
      <c r="F3726" s="781">
        <f t="shared" si="148"/>
        <v>21.498000000000001</v>
      </c>
      <c r="G3726" s="529"/>
      <c r="H3726" s="529"/>
      <c r="I3726" s="529"/>
      <c r="J3726" s="529"/>
      <c r="K3726" s="529"/>
      <c r="L3726" s="529"/>
      <c r="M3726" s="529"/>
      <c r="N3726" s="529"/>
      <c r="O3726" s="529"/>
      <c r="P3726" s="529"/>
      <c r="Q3726" s="529"/>
      <c r="R3726" s="529"/>
      <c r="S3726" s="392">
        <v>0</v>
      </c>
      <c r="T3726" s="389">
        <v>0</v>
      </c>
      <c r="U3726" s="390">
        <v>0</v>
      </c>
      <c r="V3726" s="391">
        <v>0</v>
      </c>
      <c r="W3726" s="406">
        <v>0</v>
      </c>
      <c r="X3726" s="405">
        <v>0</v>
      </c>
      <c r="Y3726" s="113">
        <f t="shared" si="147"/>
        <v>21.498000000000001</v>
      </c>
      <c r="Z3726" s="78">
        <v>0</v>
      </c>
      <c r="AA3726" s="82">
        <v>0</v>
      </c>
      <c r="AB3726" s="132">
        <v>341.5</v>
      </c>
      <c r="AC3726" s="133">
        <v>0</v>
      </c>
      <c r="AD3726" s="393">
        <v>0</v>
      </c>
      <c r="AE3726" s="395"/>
      <c r="AF3726" s="78">
        <v>355.2</v>
      </c>
      <c r="AG3726" s="79">
        <v>0</v>
      </c>
      <c r="AH3726" s="109">
        <v>0</v>
      </c>
      <c r="AI3726" s="82"/>
      <c r="AJ3726" s="110">
        <v>29</v>
      </c>
      <c r="AL3726" s="395">
        <f t="shared" si="149"/>
        <v>29</v>
      </c>
      <c r="AM3726" s="395"/>
      <c r="AN3726" s="163">
        <f t="shared" si="150"/>
        <v>29</v>
      </c>
      <c r="AO3726" s="113">
        <f t="shared" si="151"/>
        <v>7.5019999999999989</v>
      </c>
      <c r="JI3726" s="24"/>
      <c r="JJ3726" s="24"/>
      <c r="JK3726" s="24"/>
      <c r="JL3726" s="24"/>
      <c r="JM3726" s="24"/>
      <c r="JN3726" s="24"/>
      <c r="JO3726" s="24"/>
    </row>
    <row r="3727" spans="1:275" x14ac:dyDescent="0.2">
      <c r="A3727" s="58">
        <v>40243</v>
      </c>
      <c r="B3727" s="121">
        <v>12.85</v>
      </c>
      <c r="C3727" s="944"/>
      <c r="D3727" s="189">
        <v>7.0149999999999997</v>
      </c>
      <c r="E3727" s="414"/>
      <c r="F3727" s="781">
        <f t="shared" si="148"/>
        <v>19.864999999999998</v>
      </c>
      <c r="G3727" s="529"/>
      <c r="H3727" s="529"/>
      <c r="I3727" s="529"/>
      <c r="J3727" s="529"/>
      <c r="K3727" s="529"/>
      <c r="L3727" s="529"/>
      <c r="M3727" s="529"/>
      <c r="N3727" s="529"/>
      <c r="O3727" s="529"/>
      <c r="P3727" s="529"/>
      <c r="Q3727" s="529"/>
      <c r="R3727" s="529"/>
      <c r="S3727" s="392">
        <v>0</v>
      </c>
      <c r="T3727" s="389">
        <v>0</v>
      </c>
      <c r="U3727" s="390">
        <v>0</v>
      </c>
      <c r="V3727" s="391">
        <v>0</v>
      </c>
      <c r="W3727" s="406">
        <v>0</v>
      </c>
      <c r="X3727" s="405">
        <v>0</v>
      </c>
      <c r="Y3727" s="113">
        <f t="shared" si="147"/>
        <v>19.864999999999998</v>
      </c>
      <c r="Z3727" s="78">
        <v>0</v>
      </c>
      <c r="AA3727" s="82">
        <v>0</v>
      </c>
      <c r="AB3727" s="132">
        <v>341.5</v>
      </c>
      <c r="AC3727" s="133">
        <v>0</v>
      </c>
      <c r="AD3727" s="393">
        <v>0</v>
      </c>
      <c r="AE3727" s="395"/>
      <c r="AF3727" s="78">
        <v>355.2</v>
      </c>
      <c r="AG3727" s="79">
        <v>0</v>
      </c>
      <c r="AH3727" s="109">
        <v>0</v>
      </c>
      <c r="AI3727" s="82"/>
      <c r="AJ3727" s="110">
        <v>27</v>
      </c>
      <c r="AL3727" s="395">
        <f t="shared" si="149"/>
        <v>27</v>
      </c>
      <c r="AM3727" s="395"/>
      <c r="AN3727" s="163">
        <f t="shared" si="150"/>
        <v>27</v>
      </c>
      <c r="AO3727" s="113">
        <f t="shared" si="151"/>
        <v>7.1350000000000016</v>
      </c>
      <c r="JI3727" s="24"/>
      <c r="JJ3727" s="24"/>
      <c r="JK3727" s="24"/>
      <c r="JL3727" s="24"/>
      <c r="JM3727" s="24"/>
      <c r="JN3727" s="24"/>
      <c r="JO3727" s="24"/>
    </row>
    <row r="3728" spans="1:275" x14ac:dyDescent="0.2">
      <c r="A3728" s="58">
        <v>40244</v>
      </c>
      <c r="B3728" s="121">
        <v>13.35</v>
      </c>
      <c r="C3728" s="944"/>
      <c r="D3728" s="189">
        <v>7.0720000000000001</v>
      </c>
      <c r="E3728" s="414"/>
      <c r="F3728" s="781">
        <f t="shared" si="148"/>
        <v>20.422000000000001</v>
      </c>
      <c r="G3728" s="529"/>
      <c r="H3728" s="529"/>
      <c r="I3728" s="529"/>
      <c r="J3728" s="529"/>
      <c r="K3728" s="529"/>
      <c r="L3728" s="529"/>
      <c r="M3728" s="529"/>
      <c r="N3728" s="529"/>
      <c r="O3728" s="529"/>
      <c r="P3728" s="529"/>
      <c r="Q3728" s="529"/>
      <c r="R3728" s="529"/>
      <c r="S3728" s="392">
        <v>0</v>
      </c>
      <c r="T3728" s="389">
        <v>0</v>
      </c>
      <c r="U3728" s="390">
        <v>0</v>
      </c>
      <c r="V3728" s="391">
        <v>0</v>
      </c>
      <c r="W3728" s="406">
        <v>0</v>
      </c>
      <c r="X3728" s="405">
        <v>0</v>
      </c>
      <c r="Y3728" s="113">
        <f t="shared" si="147"/>
        <v>20.422000000000001</v>
      </c>
      <c r="Z3728" s="78">
        <v>0</v>
      </c>
      <c r="AA3728" s="82">
        <v>0</v>
      </c>
      <c r="AB3728" s="132">
        <v>341.5</v>
      </c>
      <c r="AC3728" s="133">
        <v>0</v>
      </c>
      <c r="AD3728" s="393">
        <v>0</v>
      </c>
      <c r="AE3728" s="395"/>
      <c r="AF3728" s="78">
        <v>355.2</v>
      </c>
      <c r="AG3728" s="79">
        <v>0</v>
      </c>
      <c r="AH3728" s="109">
        <v>0</v>
      </c>
      <c r="AI3728" s="82"/>
      <c r="AJ3728" s="110">
        <v>16</v>
      </c>
      <c r="AL3728" s="395">
        <f t="shared" si="149"/>
        <v>16</v>
      </c>
      <c r="AM3728" s="395"/>
      <c r="AN3728" s="163">
        <f t="shared" si="150"/>
        <v>16</v>
      </c>
      <c r="AO3728" s="113">
        <f t="shared" si="151"/>
        <v>-4.4220000000000006</v>
      </c>
    </row>
    <row r="3729" spans="1:41" x14ac:dyDescent="0.2">
      <c r="A3729" s="58">
        <v>40245</v>
      </c>
      <c r="B3729" s="121">
        <v>15.66</v>
      </c>
      <c r="C3729" s="944"/>
      <c r="D3729" s="189">
        <v>6.9470000000000001</v>
      </c>
      <c r="E3729" s="414"/>
      <c r="F3729" s="781">
        <f t="shared" si="148"/>
        <v>22.606999999999999</v>
      </c>
      <c r="G3729" s="529"/>
      <c r="H3729" s="529"/>
      <c r="I3729" s="529"/>
      <c r="J3729" s="529"/>
      <c r="K3729" s="529"/>
      <c r="L3729" s="529"/>
      <c r="M3729" s="529"/>
      <c r="N3729" s="529"/>
      <c r="O3729" s="529"/>
      <c r="P3729" s="529"/>
      <c r="Q3729" s="529"/>
      <c r="R3729" s="529"/>
      <c r="S3729" s="392">
        <v>0</v>
      </c>
      <c r="T3729" s="389">
        <v>0</v>
      </c>
      <c r="U3729" s="390">
        <v>0</v>
      </c>
      <c r="V3729" s="391">
        <v>0</v>
      </c>
      <c r="W3729" s="406">
        <v>0</v>
      </c>
      <c r="X3729" s="405">
        <v>0</v>
      </c>
      <c r="Y3729" s="113">
        <f t="shared" si="147"/>
        <v>22.606999999999999</v>
      </c>
      <c r="Z3729" s="78">
        <v>0</v>
      </c>
      <c r="AA3729" s="82">
        <v>0</v>
      </c>
      <c r="AB3729" s="132">
        <v>341.5</v>
      </c>
      <c r="AC3729" s="133">
        <v>0</v>
      </c>
      <c r="AD3729" s="393">
        <v>0</v>
      </c>
      <c r="AE3729" s="395"/>
      <c r="AF3729" s="78">
        <v>355.2</v>
      </c>
      <c r="AG3729" s="79">
        <v>0</v>
      </c>
      <c r="AH3729" s="109">
        <v>0</v>
      </c>
      <c r="AI3729" s="82"/>
      <c r="AJ3729" s="110">
        <v>24</v>
      </c>
      <c r="AL3729" s="395">
        <f t="shared" si="149"/>
        <v>24</v>
      </c>
      <c r="AM3729" s="395"/>
      <c r="AN3729" s="163">
        <f t="shared" si="150"/>
        <v>24</v>
      </c>
      <c r="AO3729" s="113">
        <f t="shared" si="151"/>
        <v>1.3930000000000007</v>
      </c>
    </row>
    <row r="3730" spans="1:41" x14ac:dyDescent="0.2">
      <c r="A3730" s="58">
        <v>40246</v>
      </c>
      <c r="B3730" s="121">
        <v>15.38</v>
      </c>
      <c r="C3730" s="944"/>
      <c r="D3730" s="189">
        <v>6.9340000000000002</v>
      </c>
      <c r="E3730" s="414"/>
      <c r="F3730" s="781">
        <f t="shared" si="148"/>
        <v>22.314</v>
      </c>
      <c r="G3730" s="529"/>
      <c r="H3730" s="529"/>
      <c r="I3730" s="529"/>
      <c r="J3730" s="529"/>
      <c r="K3730" s="529"/>
      <c r="L3730" s="529"/>
      <c r="M3730" s="529"/>
      <c r="N3730" s="529"/>
      <c r="O3730" s="529"/>
      <c r="P3730" s="529"/>
      <c r="Q3730" s="529"/>
      <c r="R3730" s="529"/>
      <c r="S3730" s="392">
        <v>0</v>
      </c>
      <c r="T3730" s="389">
        <v>0</v>
      </c>
      <c r="U3730" s="390">
        <v>0</v>
      </c>
      <c r="V3730" s="391">
        <v>0</v>
      </c>
      <c r="W3730" s="406">
        <v>0</v>
      </c>
      <c r="X3730" s="405">
        <v>0</v>
      </c>
      <c r="Y3730" s="113">
        <f t="shared" si="147"/>
        <v>22.314</v>
      </c>
      <c r="Z3730" s="78">
        <v>0</v>
      </c>
      <c r="AA3730" s="82">
        <v>0</v>
      </c>
      <c r="AB3730" s="132">
        <v>341.5</v>
      </c>
      <c r="AC3730" s="133">
        <v>0</v>
      </c>
      <c r="AD3730" s="393">
        <v>0</v>
      </c>
      <c r="AE3730" s="395"/>
      <c r="AF3730" s="78">
        <v>355.1</v>
      </c>
      <c r="AG3730" s="79">
        <v>0</v>
      </c>
      <c r="AH3730" s="109">
        <v>0</v>
      </c>
      <c r="AI3730" s="82"/>
      <c r="AJ3730" s="110">
        <v>26</v>
      </c>
      <c r="AL3730" s="395">
        <f t="shared" si="149"/>
        <v>26</v>
      </c>
      <c r="AM3730" s="395"/>
      <c r="AN3730" s="163">
        <f t="shared" si="150"/>
        <v>26</v>
      </c>
      <c r="AO3730" s="113">
        <f t="shared" si="151"/>
        <v>3.6859999999999999</v>
      </c>
    </row>
    <row r="3731" spans="1:41" x14ac:dyDescent="0.2">
      <c r="A3731" s="58">
        <v>40247</v>
      </c>
      <c r="B3731" s="121">
        <v>15.48</v>
      </c>
      <c r="C3731" s="944"/>
      <c r="D3731" s="189">
        <v>7.0830000000000002</v>
      </c>
      <c r="E3731" s="414"/>
      <c r="F3731" s="781">
        <f t="shared" si="148"/>
        <v>22.563000000000002</v>
      </c>
      <c r="G3731" s="529"/>
      <c r="H3731" s="529"/>
      <c r="I3731" s="529"/>
      <c r="J3731" s="529"/>
      <c r="K3731" s="529"/>
      <c r="L3731" s="529"/>
      <c r="M3731" s="529"/>
      <c r="N3731" s="529"/>
      <c r="O3731" s="529"/>
      <c r="P3731" s="529"/>
      <c r="Q3731" s="529"/>
      <c r="R3731" s="529"/>
      <c r="S3731" s="392">
        <v>0</v>
      </c>
      <c r="T3731" s="389">
        <v>0</v>
      </c>
      <c r="U3731" s="390">
        <v>0</v>
      </c>
      <c r="V3731" s="391">
        <v>0</v>
      </c>
      <c r="W3731" s="406">
        <v>0</v>
      </c>
      <c r="X3731" s="405">
        <v>0</v>
      </c>
      <c r="Y3731" s="113">
        <f t="shared" si="147"/>
        <v>22.563000000000002</v>
      </c>
      <c r="Z3731" s="78">
        <v>0</v>
      </c>
      <c r="AA3731" s="82">
        <v>0</v>
      </c>
      <c r="AB3731" s="132">
        <v>341.5</v>
      </c>
      <c r="AC3731" s="133">
        <v>0.08</v>
      </c>
      <c r="AD3731" s="393">
        <v>0</v>
      </c>
      <c r="AE3731" s="395"/>
      <c r="AF3731" s="78">
        <v>355.1</v>
      </c>
      <c r="AG3731" s="79">
        <v>0.15</v>
      </c>
      <c r="AH3731" s="109">
        <v>0</v>
      </c>
      <c r="AI3731" s="82"/>
      <c r="AJ3731" s="110">
        <v>21</v>
      </c>
      <c r="AL3731" s="395">
        <f t="shared" si="149"/>
        <v>21</v>
      </c>
      <c r="AM3731" s="395"/>
      <c r="AN3731" s="163">
        <f t="shared" si="150"/>
        <v>21</v>
      </c>
      <c r="AO3731" s="113">
        <f t="shared" si="151"/>
        <v>-1.5630000000000024</v>
      </c>
    </row>
    <row r="3732" spans="1:41" x14ac:dyDescent="0.2">
      <c r="A3732" s="58">
        <v>40248</v>
      </c>
      <c r="B3732" s="121">
        <v>15.26</v>
      </c>
      <c r="C3732" s="944"/>
      <c r="D3732" s="189">
        <v>6.681</v>
      </c>
      <c r="E3732" s="414"/>
      <c r="F3732" s="781">
        <f t="shared" si="148"/>
        <v>21.940999999999999</v>
      </c>
      <c r="G3732" s="529"/>
      <c r="H3732" s="529"/>
      <c r="I3732" s="529"/>
      <c r="J3732" s="529"/>
      <c r="K3732" s="529"/>
      <c r="L3732" s="529"/>
      <c r="M3732" s="529"/>
      <c r="N3732" s="529"/>
      <c r="O3732" s="529"/>
      <c r="P3732" s="529"/>
      <c r="Q3732" s="529"/>
      <c r="R3732" s="529"/>
      <c r="S3732" s="392">
        <v>0</v>
      </c>
      <c r="T3732" s="389">
        <v>0</v>
      </c>
      <c r="U3732" s="390">
        <v>0</v>
      </c>
      <c r="V3732" s="391">
        <v>0</v>
      </c>
      <c r="W3732" s="406">
        <v>0</v>
      </c>
      <c r="X3732" s="405">
        <v>0</v>
      </c>
      <c r="Y3732" s="113">
        <f t="shared" si="147"/>
        <v>21.940999999999999</v>
      </c>
      <c r="Z3732" s="78">
        <v>0</v>
      </c>
      <c r="AA3732" s="82">
        <v>0</v>
      </c>
      <c r="AB3732" s="132">
        <v>341.6</v>
      </c>
      <c r="AC3732" s="133">
        <v>0.27</v>
      </c>
      <c r="AD3732" s="393">
        <v>0</v>
      </c>
      <c r="AE3732" s="395"/>
      <c r="AF3732" s="78">
        <v>355.2</v>
      </c>
      <c r="AG3732" s="79">
        <v>0.3</v>
      </c>
      <c r="AH3732" s="109">
        <v>0</v>
      </c>
      <c r="AI3732" s="82"/>
      <c r="AJ3732" s="110">
        <v>30</v>
      </c>
      <c r="AL3732" s="395">
        <f t="shared" si="149"/>
        <v>30</v>
      </c>
      <c r="AM3732" s="395"/>
      <c r="AN3732" s="163">
        <f t="shared" si="150"/>
        <v>30</v>
      </c>
      <c r="AO3732" s="113">
        <f t="shared" si="151"/>
        <v>8.0590000000000011</v>
      </c>
    </row>
    <row r="3733" spans="1:41" x14ac:dyDescent="0.2">
      <c r="A3733" s="58">
        <v>40249</v>
      </c>
      <c r="B3733" s="121">
        <v>13.86</v>
      </c>
      <c r="C3733" s="944"/>
      <c r="D3733" s="189">
        <v>6.8390000000000004</v>
      </c>
      <c r="E3733" s="414"/>
      <c r="F3733" s="781">
        <f t="shared" si="148"/>
        <v>20.698999999999998</v>
      </c>
      <c r="G3733" s="529"/>
      <c r="H3733" s="529"/>
      <c r="I3733" s="529"/>
      <c r="J3733" s="529"/>
      <c r="K3733" s="529"/>
      <c r="L3733" s="529"/>
      <c r="M3733" s="529"/>
      <c r="N3733" s="529"/>
      <c r="O3733" s="529"/>
      <c r="P3733" s="529"/>
      <c r="Q3733" s="529"/>
      <c r="R3733" s="529"/>
      <c r="S3733" s="392">
        <v>0</v>
      </c>
      <c r="T3733" s="389">
        <v>0</v>
      </c>
      <c r="U3733" s="390">
        <v>0</v>
      </c>
      <c r="V3733" s="391">
        <v>0</v>
      </c>
      <c r="W3733" s="406">
        <v>0</v>
      </c>
      <c r="X3733" s="405">
        <v>0</v>
      </c>
      <c r="Y3733" s="113">
        <f t="shared" si="147"/>
        <v>20.698999999999998</v>
      </c>
      <c r="Z3733" s="78">
        <v>0</v>
      </c>
      <c r="AA3733" s="82">
        <v>0</v>
      </c>
      <c r="AB3733" s="132">
        <v>341.6</v>
      </c>
      <c r="AC3733" s="133">
        <v>0.1</v>
      </c>
      <c r="AD3733" s="393">
        <v>0</v>
      </c>
      <c r="AE3733" s="395"/>
      <c r="AF3733" s="78">
        <v>355.3</v>
      </c>
      <c r="AG3733" s="79">
        <v>0.5</v>
      </c>
      <c r="AH3733" s="109">
        <v>0</v>
      </c>
      <c r="AI3733" s="82"/>
      <c r="AJ3733" s="110">
        <v>17</v>
      </c>
      <c r="AL3733" s="395">
        <f t="shared" si="149"/>
        <v>17</v>
      </c>
      <c r="AM3733" s="395"/>
      <c r="AN3733" s="163">
        <f t="shared" si="150"/>
        <v>17</v>
      </c>
      <c r="AO3733" s="113">
        <f t="shared" si="151"/>
        <v>-3.6989999999999981</v>
      </c>
    </row>
    <row r="3734" spans="1:41" x14ac:dyDescent="0.2">
      <c r="A3734" s="58">
        <v>40250</v>
      </c>
      <c r="B3734" s="121">
        <v>13.59</v>
      </c>
      <c r="C3734" s="944"/>
      <c r="D3734" s="189">
        <v>7.1109999999999998</v>
      </c>
      <c r="E3734" s="414"/>
      <c r="F3734" s="781">
        <f t="shared" si="148"/>
        <v>20.701000000000001</v>
      </c>
      <c r="G3734" s="529"/>
      <c r="H3734" s="529"/>
      <c r="I3734" s="529"/>
      <c r="J3734" s="529"/>
      <c r="K3734" s="529"/>
      <c r="L3734" s="529"/>
      <c r="M3734" s="529"/>
      <c r="N3734" s="529"/>
      <c r="O3734" s="529"/>
      <c r="P3734" s="529"/>
      <c r="Q3734" s="529"/>
      <c r="R3734" s="529"/>
      <c r="S3734" s="392">
        <v>0</v>
      </c>
      <c r="T3734" s="389">
        <v>0</v>
      </c>
      <c r="U3734" s="390">
        <v>0</v>
      </c>
      <c r="V3734" s="391">
        <v>0</v>
      </c>
      <c r="W3734" s="406">
        <v>0</v>
      </c>
      <c r="X3734" s="405">
        <v>0</v>
      </c>
      <c r="Y3734" s="113">
        <f t="shared" si="147"/>
        <v>20.701000000000001</v>
      </c>
      <c r="Z3734" s="78">
        <v>0</v>
      </c>
      <c r="AA3734" s="82">
        <v>0</v>
      </c>
      <c r="AB3734" s="132">
        <v>341.6</v>
      </c>
      <c r="AC3734" s="133">
        <v>0</v>
      </c>
      <c r="AD3734" s="393">
        <v>0</v>
      </c>
      <c r="AE3734" s="395"/>
      <c r="AF3734" s="78">
        <v>355.6</v>
      </c>
      <c r="AG3734" s="79">
        <v>0.3</v>
      </c>
      <c r="AH3734" s="109">
        <v>0</v>
      </c>
      <c r="AI3734" s="82"/>
      <c r="AJ3734" s="110">
        <v>30</v>
      </c>
      <c r="AL3734" s="395">
        <f t="shared" si="149"/>
        <v>30</v>
      </c>
      <c r="AM3734" s="395"/>
      <c r="AN3734" s="163">
        <f t="shared" si="150"/>
        <v>30</v>
      </c>
      <c r="AO3734" s="113">
        <f t="shared" si="151"/>
        <v>9.2989999999999995</v>
      </c>
    </row>
    <row r="3735" spans="1:41" x14ac:dyDescent="0.2">
      <c r="A3735" s="58">
        <v>40251</v>
      </c>
      <c r="B3735" s="121">
        <v>12.42</v>
      </c>
      <c r="C3735" s="944"/>
      <c r="D3735" s="189">
        <v>6.7889999999999997</v>
      </c>
      <c r="E3735" s="414"/>
      <c r="F3735" s="781">
        <f t="shared" si="148"/>
        <v>19.209</v>
      </c>
      <c r="G3735" s="529"/>
      <c r="H3735" s="529"/>
      <c r="I3735" s="529"/>
      <c r="J3735" s="529"/>
      <c r="K3735" s="529"/>
      <c r="L3735" s="529"/>
      <c r="M3735" s="529"/>
      <c r="N3735" s="529"/>
      <c r="O3735" s="529"/>
      <c r="P3735" s="529"/>
      <c r="Q3735" s="529"/>
      <c r="R3735" s="529"/>
      <c r="S3735" s="392">
        <v>0</v>
      </c>
      <c r="T3735" s="389">
        <v>0</v>
      </c>
      <c r="U3735" s="390">
        <v>0</v>
      </c>
      <c r="V3735" s="391">
        <v>0</v>
      </c>
      <c r="W3735" s="406">
        <v>0</v>
      </c>
      <c r="X3735" s="405">
        <v>0</v>
      </c>
      <c r="Y3735" s="113">
        <f t="shared" si="147"/>
        <v>19.209</v>
      </c>
      <c r="Z3735" s="78">
        <v>0</v>
      </c>
      <c r="AA3735" s="82">
        <v>0</v>
      </c>
      <c r="AB3735" s="132">
        <v>341.5</v>
      </c>
      <c r="AC3735" s="133">
        <v>0</v>
      </c>
      <c r="AD3735" s="393">
        <v>0</v>
      </c>
      <c r="AE3735" s="395"/>
      <c r="AF3735" s="78">
        <v>355.7</v>
      </c>
      <c r="AG3735" s="79">
        <v>0</v>
      </c>
      <c r="AH3735" s="109">
        <v>0</v>
      </c>
      <c r="AI3735" s="82"/>
      <c r="AJ3735" s="110">
        <v>19</v>
      </c>
      <c r="AL3735" s="395">
        <f t="shared" si="149"/>
        <v>19</v>
      </c>
      <c r="AM3735" s="395"/>
      <c r="AN3735" s="163">
        <f t="shared" si="150"/>
        <v>19</v>
      </c>
      <c r="AO3735" s="113">
        <f t="shared" si="151"/>
        <v>-0.20899999999999963</v>
      </c>
    </row>
    <row r="3736" spans="1:41" x14ac:dyDescent="0.2">
      <c r="A3736" s="58">
        <v>40252</v>
      </c>
      <c r="B3736" s="121">
        <v>15.02</v>
      </c>
      <c r="C3736" s="944"/>
      <c r="D3736" s="189">
        <v>6.9429999999999996</v>
      </c>
      <c r="E3736" s="414"/>
      <c r="F3736" s="781">
        <f t="shared" si="148"/>
        <v>21.963000000000001</v>
      </c>
      <c r="G3736" s="529"/>
      <c r="H3736" s="529"/>
      <c r="I3736" s="529"/>
      <c r="J3736" s="529"/>
      <c r="K3736" s="529"/>
      <c r="L3736" s="529"/>
      <c r="M3736" s="529"/>
      <c r="N3736" s="529"/>
      <c r="O3736" s="529"/>
      <c r="P3736" s="529"/>
      <c r="Q3736" s="529"/>
      <c r="R3736" s="529"/>
      <c r="S3736" s="392">
        <v>0</v>
      </c>
      <c r="T3736" s="389">
        <v>0</v>
      </c>
      <c r="U3736" s="390">
        <v>0</v>
      </c>
      <c r="V3736" s="391">
        <v>0</v>
      </c>
      <c r="W3736" s="406">
        <v>0</v>
      </c>
      <c r="X3736" s="405">
        <v>0</v>
      </c>
      <c r="Y3736" s="113">
        <f t="shared" si="147"/>
        <v>21.963000000000001</v>
      </c>
      <c r="Z3736" s="78">
        <v>0</v>
      </c>
      <c r="AA3736" s="82">
        <v>0</v>
      </c>
      <c r="AB3736" s="132">
        <v>341.5</v>
      </c>
      <c r="AC3736" s="133">
        <v>0</v>
      </c>
      <c r="AD3736" s="393">
        <v>0</v>
      </c>
      <c r="AE3736" s="395"/>
      <c r="AF3736" s="78">
        <v>355.5</v>
      </c>
      <c r="AG3736" s="79">
        <v>0</v>
      </c>
      <c r="AH3736" s="109">
        <v>0</v>
      </c>
      <c r="AI3736" s="82"/>
      <c r="AJ3736" s="110">
        <v>18</v>
      </c>
      <c r="AL3736" s="395">
        <f t="shared" si="149"/>
        <v>18</v>
      </c>
      <c r="AM3736" s="395"/>
      <c r="AN3736" s="163">
        <f t="shared" si="150"/>
        <v>18</v>
      </c>
      <c r="AO3736" s="113">
        <f t="shared" si="151"/>
        <v>-3.963000000000001</v>
      </c>
    </row>
    <row r="3737" spans="1:41" x14ac:dyDescent="0.2">
      <c r="A3737" s="58">
        <v>40253</v>
      </c>
      <c r="B3737" s="121">
        <v>15.04</v>
      </c>
      <c r="C3737" s="944"/>
      <c r="D3737" s="189">
        <v>6.6230000000000002</v>
      </c>
      <c r="E3737" s="414"/>
      <c r="F3737" s="781">
        <f t="shared" si="148"/>
        <v>21.663</v>
      </c>
      <c r="G3737" s="529"/>
      <c r="H3737" s="529"/>
      <c r="I3737" s="529"/>
      <c r="J3737" s="529"/>
      <c r="K3737" s="529"/>
      <c r="L3737" s="529"/>
      <c r="M3737" s="529"/>
      <c r="N3737" s="529"/>
      <c r="O3737" s="529"/>
      <c r="P3737" s="529"/>
      <c r="Q3737" s="529"/>
      <c r="R3737" s="529"/>
      <c r="S3737" s="392">
        <v>0</v>
      </c>
      <c r="T3737" s="389">
        <v>0</v>
      </c>
      <c r="U3737" s="390">
        <v>0</v>
      </c>
      <c r="V3737" s="391">
        <v>0</v>
      </c>
      <c r="W3737" s="406">
        <v>0</v>
      </c>
      <c r="X3737" s="405">
        <v>0</v>
      </c>
      <c r="Y3737" s="113">
        <f t="shared" si="147"/>
        <v>21.663</v>
      </c>
      <c r="Z3737" s="78">
        <v>0</v>
      </c>
      <c r="AA3737" s="82">
        <v>0</v>
      </c>
      <c r="AB3737" s="132">
        <v>341.5</v>
      </c>
      <c r="AC3737" s="133">
        <v>0</v>
      </c>
      <c r="AD3737" s="393">
        <v>0</v>
      </c>
      <c r="AE3737" s="395"/>
      <c r="AF3737" s="78">
        <v>355.3</v>
      </c>
      <c r="AG3737" s="79">
        <v>0</v>
      </c>
      <c r="AH3737" s="109">
        <v>0</v>
      </c>
      <c r="AI3737" s="82"/>
      <c r="AJ3737" s="110">
        <v>28</v>
      </c>
      <c r="AL3737" s="395">
        <f t="shared" si="149"/>
        <v>28</v>
      </c>
      <c r="AM3737" s="395"/>
      <c r="AN3737" s="163">
        <f t="shared" si="150"/>
        <v>28</v>
      </c>
      <c r="AO3737" s="113">
        <f t="shared" si="151"/>
        <v>6.3369999999999997</v>
      </c>
    </row>
    <row r="3738" spans="1:41" x14ac:dyDescent="0.2">
      <c r="A3738" s="58">
        <v>40254</v>
      </c>
      <c r="B3738" s="121">
        <v>14.85</v>
      </c>
      <c r="C3738" s="944"/>
      <c r="D3738" s="189">
        <v>6.8940000000000001</v>
      </c>
      <c r="E3738" s="414"/>
      <c r="F3738" s="781">
        <f t="shared" si="148"/>
        <v>21.744</v>
      </c>
      <c r="G3738" s="529"/>
      <c r="H3738" s="529"/>
      <c r="I3738" s="529"/>
      <c r="J3738" s="529"/>
      <c r="K3738" s="529"/>
      <c r="L3738" s="529"/>
      <c r="M3738" s="529"/>
      <c r="N3738" s="529"/>
      <c r="O3738" s="529"/>
      <c r="P3738" s="529"/>
      <c r="Q3738" s="529"/>
      <c r="R3738" s="529"/>
      <c r="S3738" s="392">
        <v>0</v>
      </c>
      <c r="T3738" s="389">
        <v>0</v>
      </c>
      <c r="U3738" s="390">
        <v>0</v>
      </c>
      <c r="V3738" s="391">
        <v>0</v>
      </c>
      <c r="W3738" s="406">
        <v>0</v>
      </c>
      <c r="X3738" s="405">
        <v>0</v>
      </c>
      <c r="Y3738" s="113">
        <f t="shared" si="147"/>
        <v>21.744</v>
      </c>
      <c r="Z3738" s="78">
        <v>0</v>
      </c>
      <c r="AA3738" s="82">
        <v>0</v>
      </c>
      <c r="AB3738" s="132">
        <v>341.5</v>
      </c>
      <c r="AC3738" s="133">
        <v>0</v>
      </c>
      <c r="AD3738" s="393">
        <v>0</v>
      </c>
      <c r="AE3738" s="395"/>
      <c r="AF3738" s="78">
        <v>355.3</v>
      </c>
      <c r="AG3738" s="79">
        <v>0</v>
      </c>
      <c r="AH3738" s="109">
        <v>0</v>
      </c>
      <c r="AI3738" s="82"/>
      <c r="AJ3738" s="110">
        <v>24</v>
      </c>
      <c r="AL3738" s="395">
        <f t="shared" si="149"/>
        <v>24</v>
      </c>
      <c r="AM3738" s="395"/>
      <c r="AN3738" s="163">
        <f t="shared" si="150"/>
        <v>24</v>
      </c>
      <c r="AO3738" s="113">
        <f t="shared" si="151"/>
        <v>2.2560000000000002</v>
      </c>
    </row>
    <row r="3739" spans="1:41" x14ac:dyDescent="0.2">
      <c r="A3739" s="58">
        <v>40255</v>
      </c>
      <c r="B3739" s="121">
        <v>14.86</v>
      </c>
      <c r="C3739" s="944"/>
      <c r="D3739" s="189">
        <v>7</v>
      </c>
      <c r="E3739" s="414"/>
      <c r="F3739" s="781">
        <f t="shared" si="148"/>
        <v>21.86</v>
      </c>
      <c r="G3739" s="529"/>
      <c r="H3739" s="529"/>
      <c r="I3739" s="529"/>
      <c r="J3739" s="529"/>
      <c r="K3739" s="529"/>
      <c r="L3739" s="529"/>
      <c r="M3739" s="529"/>
      <c r="N3739" s="529"/>
      <c r="O3739" s="529"/>
      <c r="P3739" s="529"/>
      <c r="Q3739" s="529"/>
      <c r="R3739" s="529"/>
      <c r="S3739" s="392">
        <v>0</v>
      </c>
      <c r="T3739" s="389">
        <v>0</v>
      </c>
      <c r="U3739" s="390">
        <v>0</v>
      </c>
      <c r="V3739" s="391">
        <v>0</v>
      </c>
      <c r="W3739" s="406">
        <v>0</v>
      </c>
      <c r="X3739" s="405">
        <v>0</v>
      </c>
      <c r="Y3739" s="113">
        <f t="shared" si="147"/>
        <v>21.86</v>
      </c>
      <c r="Z3739" s="78">
        <v>0</v>
      </c>
      <c r="AA3739" s="82">
        <v>0</v>
      </c>
      <c r="AB3739" s="132">
        <v>341.5</v>
      </c>
      <c r="AC3739" s="133">
        <v>0</v>
      </c>
      <c r="AD3739" s="393">
        <v>0</v>
      </c>
      <c r="AE3739" s="395"/>
      <c r="AF3739" s="78">
        <v>355.3</v>
      </c>
      <c r="AG3739" s="79">
        <v>0</v>
      </c>
      <c r="AH3739" s="109">
        <v>0</v>
      </c>
      <c r="AI3739" s="82"/>
      <c r="AJ3739" s="110">
        <v>21</v>
      </c>
      <c r="AL3739" s="395">
        <f t="shared" si="149"/>
        <v>21</v>
      </c>
      <c r="AM3739" s="395"/>
      <c r="AN3739" s="163">
        <f t="shared" si="150"/>
        <v>21</v>
      </c>
      <c r="AO3739" s="113">
        <f t="shared" si="151"/>
        <v>-0.85999999999999943</v>
      </c>
    </row>
    <row r="3740" spans="1:41" x14ac:dyDescent="0.2">
      <c r="A3740" s="58">
        <v>40256</v>
      </c>
      <c r="B3740" s="121">
        <v>14.61</v>
      </c>
      <c r="C3740" s="944"/>
      <c r="D3740" s="189">
        <v>6.6849999999999996</v>
      </c>
      <c r="E3740" s="414"/>
      <c r="F3740" s="781">
        <f t="shared" si="148"/>
        <v>21.294999999999998</v>
      </c>
      <c r="G3740" s="529"/>
      <c r="H3740" s="529"/>
      <c r="I3740" s="529"/>
      <c r="J3740" s="529"/>
      <c r="K3740" s="529"/>
      <c r="L3740" s="529"/>
      <c r="M3740" s="529"/>
      <c r="N3740" s="529"/>
      <c r="O3740" s="529"/>
      <c r="P3740" s="529"/>
      <c r="Q3740" s="529"/>
      <c r="R3740" s="529"/>
      <c r="S3740" s="392">
        <v>0</v>
      </c>
      <c r="T3740" s="389">
        <v>0</v>
      </c>
      <c r="U3740" s="390">
        <v>0</v>
      </c>
      <c r="V3740" s="391">
        <v>0</v>
      </c>
      <c r="W3740" s="406">
        <v>0</v>
      </c>
      <c r="X3740" s="405">
        <v>0</v>
      </c>
      <c r="Y3740" s="113">
        <f t="shared" si="147"/>
        <v>21.294999999999998</v>
      </c>
      <c r="Z3740" s="78">
        <v>0</v>
      </c>
      <c r="AA3740" s="82">
        <v>0</v>
      </c>
      <c r="AB3740" s="132">
        <v>341.5</v>
      </c>
      <c r="AC3740" s="133">
        <v>0</v>
      </c>
      <c r="AD3740" s="393">
        <v>0</v>
      </c>
      <c r="AE3740" s="395"/>
      <c r="AF3740" s="78">
        <v>355.2</v>
      </c>
      <c r="AG3740" s="79">
        <v>0</v>
      </c>
      <c r="AH3740" s="109">
        <v>0</v>
      </c>
      <c r="AI3740" s="82"/>
      <c r="AJ3740" s="110">
        <v>29</v>
      </c>
      <c r="AL3740" s="395">
        <f t="shared" si="149"/>
        <v>29</v>
      </c>
      <c r="AM3740" s="395"/>
      <c r="AN3740" s="163">
        <f t="shared" si="150"/>
        <v>29</v>
      </c>
      <c r="AO3740" s="113">
        <f t="shared" si="151"/>
        <v>7.7050000000000018</v>
      </c>
    </row>
    <row r="3741" spans="1:41" x14ac:dyDescent="0.2">
      <c r="A3741" s="58">
        <v>40257</v>
      </c>
      <c r="B3741" s="121">
        <v>15.42</v>
      </c>
      <c r="C3741" s="944"/>
      <c r="D3741" s="189">
        <v>7.0430000000000001</v>
      </c>
      <c r="E3741" s="414"/>
      <c r="F3741" s="781">
        <f t="shared" si="148"/>
        <v>22.463000000000001</v>
      </c>
      <c r="G3741" s="529"/>
      <c r="H3741" s="529"/>
      <c r="I3741" s="529"/>
      <c r="J3741" s="529"/>
      <c r="K3741" s="529"/>
      <c r="L3741" s="529"/>
      <c r="M3741" s="529"/>
      <c r="N3741" s="529"/>
      <c r="O3741" s="529"/>
      <c r="P3741" s="529"/>
      <c r="Q3741" s="529"/>
      <c r="R3741" s="529"/>
      <c r="S3741" s="392">
        <v>0</v>
      </c>
      <c r="T3741" s="389">
        <v>0</v>
      </c>
      <c r="U3741" s="390">
        <v>0</v>
      </c>
      <c r="V3741" s="391">
        <v>0</v>
      </c>
      <c r="W3741" s="406">
        <v>0</v>
      </c>
      <c r="X3741" s="444">
        <v>0</v>
      </c>
      <c r="Y3741" s="113">
        <f t="shared" si="147"/>
        <v>22.463000000000001</v>
      </c>
      <c r="Z3741" s="78">
        <v>0</v>
      </c>
      <c r="AA3741" s="82">
        <v>0</v>
      </c>
      <c r="AB3741" s="132">
        <v>341.5</v>
      </c>
      <c r="AC3741" s="133">
        <v>0</v>
      </c>
      <c r="AD3741" s="393">
        <v>0</v>
      </c>
      <c r="AE3741" s="395"/>
      <c r="AF3741" s="78">
        <v>355.2</v>
      </c>
      <c r="AG3741" s="79">
        <v>0</v>
      </c>
      <c r="AH3741" s="109">
        <v>0</v>
      </c>
      <c r="AI3741" s="82"/>
      <c r="AJ3741" s="110">
        <v>28</v>
      </c>
      <c r="AL3741" s="395">
        <f t="shared" si="149"/>
        <v>28</v>
      </c>
      <c r="AM3741" s="395"/>
      <c r="AN3741" s="163">
        <f t="shared" si="150"/>
        <v>28</v>
      </c>
      <c r="AO3741" s="113">
        <f t="shared" si="151"/>
        <v>5.536999999999999</v>
      </c>
    </row>
    <row r="3742" spans="1:41" x14ac:dyDescent="0.2">
      <c r="A3742" s="58">
        <v>40258</v>
      </c>
      <c r="B3742" s="121">
        <v>13.93</v>
      </c>
      <c r="C3742" s="944"/>
      <c r="D3742" s="189">
        <v>7.1369999999999996</v>
      </c>
      <c r="E3742" s="414"/>
      <c r="F3742" s="781">
        <f t="shared" si="148"/>
        <v>21.067</v>
      </c>
      <c r="G3742" s="529"/>
      <c r="H3742" s="529"/>
      <c r="I3742" s="529"/>
      <c r="J3742" s="529"/>
      <c r="K3742" s="529"/>
      <c r="L3742" s="529"/>
      <c r="M3742" s="529"/>
      <c r="N3742" s="529"/>
      <c r="O3742" s="529"/>
      <c r="P3742" s="529"/>
      <c r="Q3742" s="529"/>
      <c r="R3742" s="529"/>
      <c r="S3742" s="392">
        <v>0</v>
      </c>
      <c r="T3742" s="389">
        <v>0</v>
      </c>
      <c r="U3742" s="390">
        <v>0</v>
      </c>
      <c r="V3742" s="391">
        <v>0</v>
      </c>
      <c r="W3742" s="406">
        <v>0</v>
      </c>
      <c r="X3742" s="405">
        <v>0</v>
      </c>
      <c r="Y3742" s="113">
        <f t="shared" si="147"/>
        <v>21.067</v>
      </c>
      <c r="Z3742" s="78">
        <v>0</v>
      </c>
      <c r="AA3742" s="82">
        <v>0</v>
      </c>
      <c r="AB3742" s="132">
        <v>341.5</v>
      </c>
      <c r="AC3742" s="133">
        <v>0</v>
      </c>
      <c r="AD3742" s="393">
        <v>0</v>
      </c>
      <c r="AE3742" s="395"/>
      <c r="AF3742" s="78">
        <v>355.2</v>
      </c>
      <c r="AG3742" s="79">
        <v>0</v>
      </c>
      <c r="AH3742" s="109">
        <v>0</v>
      </c>
      <c r="AI3742" s="82"/>
      <c r="AJ3742" s="110">
        <v>22</v>
      </c>
      <c r="AL3742" s="395">
        <f t="shared" si="149"/>
        <v>22</v>
      </c>
      <c r="AM3742" s="395"/>
      <c r="AN3742" s="163">
        <f t="shared" si="150"/>
        <v>22</v>
      </c>
      <c r="AO3742" s="113">
        <f t="shared" si="151"/>
        <v>0.93299999999999983</v>
      </c>
    </row>
    <row r="3743" spans="1:41" x14ac:dyDescent="0.2">
      <c r="A3743" s="58">
        <v>40259</v>
      </c>
      <c r="B3743" s="121">
        <v>15.47</v>
      </c>
      <c r="C3743" s="944"/>
      <c r="D3743" s="189">
        <v>7.032</v>
      </c>
      <c r="E3743" s="414"/>
      <c r="F3743" s="781">
        <f t="shared" si="148"/>
        <v>22.502000000000002</v>
      </c>
      <c r="G3743" s="529"/>
      <c r="H3743" s="529"/>
      <c r="I3743" s="529"/>
      <c r="J3743" s="529"/>
      <c r="K3743" s="529"/>
      <c r="L3743" s="529"/>
      <c r="M3743" s="529"/>
      <c r="N3743" s="529"/>
      <c r="O3743" s="529"/>
      <c r="P3743" s="529"/>
      <c r="Q3743" s="529"/>
      <c r="R3743" s="529"/>
      <c r="S3743" s="392">
        <v>0</v>
      </c>
      <c r="T3743" s="389">
        <v>0</v>
      </c>
      <c r="U3743" s="390">
        <v>0</v>
      </c>
      <c r="V3743" s="391">
        <v>0</v>
      </c>
      <c r="W3743" s="406">
        <v>0</v>
      </c>
      <c r="X3743" s="405">
        <v>0</v>
      </c>
      <c r="Y3743" s="113">
        <f t="shared" si="147"/>
        <v>22.502000000000002</v>
      </c>
      <c r="Z3743" s="78">
        <v>0</v>
      </c>
      <c r="AA3743" s="82">
        <v>0</v>
      </c>
      <c r="AB3743" s="132">
        <v>341.5</v>
      </c>
      <c r="AC3743" s="133">
        <v>0.04</v>
      </c>
      <c r="AD3743" s="393">
        <v>0</v>
      </c>
      <c r="AE3743" s="395"/>
      <c r="AF3743" s="78">
        <v>355.2</v>
      </c>
      <c r="AG3743" s="79">
        <v>0.1</v>
      </c>
      <c r="AH3743" s="109">
        <v>0</v>
      </c>
      <c r="AI3743" s="82"/>
      <c r="AJ3743" s="110">
        <v>22</v>
      </c>
      <c r="AL3743" s="395">
        <f t="shared" si="149"/>
        <v>22</v>
      </c>
      <c r="AM3743" s="395"/>
      <c r="AN3743" s="163">
        <f t="shared" si="150"/>
        <v>22</v>
      </c>
      <c r="AO3743" s="113">
        <f t="shared" si="151"/>
        <v>-0.50200000000000244</v>
      </c>
    </row>
    <row r="3744" spans="1:41" x14ac:dyDescent="0.2">
      <c r="A3744" s="58">
        <v>40260</v>
      </c>
      <c r="B3744" s="121">
        <v>14.9</v>
      </c>
      <c r="C3744" s="944"/>
      <c r="D3744" s="189">
        <v>6.8659999999999997</v>
      </c>
      <c r="E3744" s="414"/>
      <c r="F3744" s="781">
        <f t="shared" si="148"/>
        <v>21.765999999999998</v>
      </c>
      <c r="G3744" s="529"/>
      <c r="H3744" s="529"/>
      <c r="I3744" s="529"/>
      <c r="J3744" s="529"/>
      <c r="K3744" s="529"/>
      <c r="L3744" s="529"/>
      <c r="M3744" s="529"/>
      <c r="N3744" s="529"/>
      <c r="O3744" s="529"/>
      <c r="P3744" s="529"/>
      <c r="Q3744" s="529"/>
      <c r="R3744" s="529"/>
      <c r="S3744" s="392">
        <v>0</v>
      </c>
      <c r="T3744" s="389">
        <v>0</v>
      </c>
      <c r="U3744" s="390">
        <v>0</v>
      </c>
      <c r="V3744" s="391">
        <v>0</v>
      </c>
      <c r="W3744" s="406">
        <v>0</v>
      </c>
      <c r="X3744" s="405">
        <v>0</v>
      </c>
      <c r="Y3744" s="113">
        <f t="shared" si="147"/>
        <v>21.765999999999998</v>
      </c>
      <c r="Z3744" s="78">
        <v>0</v>
      </c>
      <c r="AA3744" s="82">
        <v>0</v>
      </c>
      <c r="AB3744" s="132">
        <v>341.4</v>
      </c>
      <c r="AC3744" s="133">
        <v>0</v>
      </c>
      <c r="AD3744" s="393">
        <v>0</v>
      </c>
      <c r="AE3744" s="395"/>
      <c r="AF3744" s="78">
        <v>355.2</v>
      </c>
      <c r="AG3744" s="79">
        <v>0</v>
      </c>
      <c r="AH3744" s="109">
        <v>0</v>
      </c>
      <c r="AI3744" s="82"/>
      <c r="AJ3744" s="110">
        <v>18</v>
      </c>
      <c r="AL3744" s="395">
        <f t="shared" si="149"/>
        <v>18</v>
      </c>
      <c r="AM3744" s="395"/>
      <c r="AN3744" s="163">
        <f t="shared" si="150"/>
        <v>18</v>
      </c>
      <c r="AO3744" s="113">
        <f t="shared" si="151"/>
        <v>-3.7659999999999982</v>
      </c>
    </row>
    <row r="3745" spans="1:42" x14ac:dyDescent="0.2">
      <c r="A3745" s="58">
        <v>40261</v>
      </c>
      <c r="B3745" s="121">
        <v>16.05</v>
      </c>
      <c r="C3745" s="944"/>
      <c r="D3745" s="189">
        <v>7.1449999999999996</v>
      </c>
      <c r="E3745" s="414"/>
      <c r="F3745" s="781">
        <f t="shared" si="148"/>
        <v>23.195</v>
      </c>
      <c r="G3745" s="529"/>
      <c r="H3745" s="529"/>
      <c r="I3745" s="529"/>
      <c r="J3745" s="529"/>
      <c r="K3745" s="529"/>
      <c r="L3745" s="529"/>
      <c r="M3745" s="529"/>
      <c r="N3745" s="529"/>
      <c r="O3745" s="529"/>
      <c r="P3745" s="529"/>
      <c r="Q3745" s="529"/>
      <c r="R3745" s="529"/>
      <c r="S3745" s="392">
        <v>0</v>
      </c>
      <c r="T3745" s="389">
        <v>0</v>
      </c>
      <c r="U3745" s="390">
        <v>0</v>
      </c>
      <c r="V3745" s="391">
        <v>0</v>
      </c>
      <c r="W3745" s="406">
        <v>0</v>
      </c>
      <c r="X3745" s="405">
        <v>0</v>
      </c>
      <c r="Y3745" s="113">
        <f t="shared" si="147"/>
        <v>23.195</v>
      </c>
      <c r="Z3745" s="78">
        <v>0</v>
      </c>
      <c r="AA3745" s="82">
        <v>0</v>
      </c>
      <c r="AB3745" s="132">
        <v>341.3</v>
      </c>
      <c r="AC3745" s="133">
        <v>0</v>
      </c>
      <c r="AD3745" s="393">
        <v>15</v>
      </c>
      <c r="AE3745" s="395"/>
      <c r="AF3745" s="78">
        <v>355.2</v>
      </c>
      <c r="AG3745" s="79">
        <v>0</v>
      </c>
      <c r="AH3745" s="109">
        <v>0</v>
      </c>
      <c r="AI3745" s="82"/>
      <c r="AJ3745" s="110">
        <v>0</v>
      </c>
      <c r="AL3745" s="395">
        <f t="shared" si="149"/>
        <v>0</v>
      </c>
      <c r="AM3745" s="395"/>
      <c r="AN3745" s="163">
        <f t="shared" si="150"/>
        <v>15</v>
      </c>
      <c r="AO3745" s="113">
        <f t="shared" si="151"/>
        <v>-8.1950000000000003</v>
      </c>
      <c r="AP3745" s="21"/>
    </row>
    <row r="3746" spans="1:42" x14ac:dyDescent="0.2">
      <c r="A3746" s="58">
        <v>40262</v>
      </c>
      <c r="B3746" s="121">
        <v>14.98</v>
      </c>
      <c r="C3746" s="944"/>
      <c r="D3746" s="189">
        <v>7.0060000000000002</v>
      </c>
      <c r="E3746" s="414"/>
      <c r="F3746" s="781">
        <f t="shared" si="148"/>
        <v>21.986000000000001</v>
      </c>
      <c r="G3746" s="529"/>
      <c r="H3746" s="529"/>
      <c r="I3746" s="529"/>
      <c r="J3746" s="529"/>
      <c r="K3746" s="529"/>
      <c r="L3746" s="529"/>
      <c r="M3746" s="529"/>
      <c r="N3746" s="529"/>
      <c r="O3746" s="529"/>
      <c r="P3746" s="529"/>
      <c r="Q3746" s="529"/>
      <c r="R3746" s="529"/>
      <c r="S3746" s="392">
        <v>0</v>
      </c>
      <c r="T3746" s="389">
        <v>0</v>
      </c>
      <c r="U3746" s="390">
        <v>0</v>
      </c>
      <c r="V3746" s="391">
        <v>0</v>
      </c>
      <c r="W3746" s="406">
        <v>0</v>
      </c>
      <c r="X3746" s="405">
        <v>0</v>
      </c>
      <c r="Y3746" s="113">
        <f t="shared" ref="Y3746:Y3809" si="152">+F3746-S3746-T3746-U3746-V3746+W3746+X3746</f>
        <v>21.986000000000001</v>
      </c>
      <c r="Z3746" s="78">
        <v>0</v>
      </c>
      <c r="AA3746" s="82">
        <v>0</v>
      </c>
      <c r="AB3746" s="132">
        <v>341.3</v>
      </c>
      <c r="AC3746" s="133">
        <v>0</v>
      </c>
      <c r="AD3746" s="393">
        <v>0</v>
      </c>
      <c r="AE3746" s="395"/>
      <c r="AF3746" s="78">
        <v>355.1</v>
      </c>
      <c r="AG3746" s="79">
        <v>0.15</v>
      </c>
      <c r="AH3746" s="109">
        <v>0</v>
      </c>
      <c r="AI3746" s="82"/>
      <c r="AJ3746" s="110">
        <v>19</v>
      </c>
      <c r="AL3746" s="395">
        <f t="shared" si="149"/>
        <v>19</v>
      </c>
      <c r="AM3746" s="395"/>
      <c r="AN3746" s="163">
        <f t="shared" si="150"/>
        <v>19</v>
      </c>
      <c r="AO3746" s="113">
        <f t="shared" si="151"/>
        <v>-2.9860000000000007</v>
      </c>
    </row>
    <row r="3747" spans="1:42" x14ac:dyDescent="0.2">
      <c r="A3747" s="58">
        <v>40263</v>
      </c>
      <c r="B3747" s="121">
        <v>14.7</v>
      </c>
      <c r="C3747" s="944"/>
      <c r="D3747" s="189">
        <v>7.1989999999999998</v>
      </c>
      <c r="E3747" s="414"/>
      <c r="F3747" s="781">
        <f t="shared" si="148"/>
        <v>21.899000000000001</v>
      </c>
      <c r="G3747" s="529"/>
      <c r="H3747" s="529"/>
      <c r="I3747" s="529"/>
      <c r="J3747" s="529"/>
      <c r="K3747" s="529"/>
      <c r="L3747" s="529"/>
      <c r="M3747" s="529"/>
      <c r="N3747" s="529"/>
      <c r="O3747" s="529"/>
      <c r="P3747" s="529"/>
      <c r="Q3747" s="529"/>
      <c r="R3747" s="529"/>
      <c r="S3747" s="392">
        <v>0</v>
      </c>
      <c r="T3747" s="389">
        <v>0</v>
      </c>
      <c r="U3747" s="390">
        <v>0</v>
      </c>
      <c r="V3747" s="391">
        <v>0</v>
      </c>
      <c r="W3747" s="406">
        <v>0</v>
      </c>
      <c r="X3747" s="405">
        <v>0</v>
      </c>
      <c r="Y3747" s="113">
        <f t="shared" si="152"/>
        <v>21.899000000000001</v>
      </c>
      <c r="Z3747" s="78">
        <v>0</v>
      </c>
      <c r="AA3747" s="82">
        <v>0</v>
      </c>
      <c r="AB3747" s="132">
        <v>341.3</v>
      </c>
      <c r="AC3747" s="133">
        <v>0.06</v>
      </c>
      <c r="AD3747" s="393">
        <v>0</v>
      </c>
      <c r="AE3747" s="395"/>
      <c r="AF3747" s="78">
        <v>355.1</v>
      </c>
      <c r="AG3747" s="79">
        <v>0.1</v>
      </c>
      <c r="AH3747" s="109">
        <v>0</v>
      </c>
      <c r="AI3747" s="82"/>
      <c r="AJ3747" s="110">
        <v>29</v>
      </c>
      <c r="AL3747" s="395">
        <f t="shared" si="149"/>
        <v>29</v>
      </c>
      <c r="AM3747" s="395"/>
      <c r="AN3747" s="163">
        <f t="shared" si="150"/>
        <v>29</v>
      </c>
      <c r="AO3747" s="113">
        <f t="shared" si="151"/>
        <v>7.1009999999999991</v>
      </c>
    </row>
    <row r="3748" spans="1:42" x14ac:dyDescent="0.2">
      <c r="A3748" s="58">
        <v>40264</v>
      </c>
      <c r="B3748" s="121">
        <v>13.81</v>
      </c>
      <c r="C3748" s="944"/>
      <c r="D3748" s="189">
        <v>6.8739999999999997</v>
      </c>
      <c r="E3748" s="414"/>
      <c r="F3748" s="781">
        <f t="shared" si="148"/>
        <v>20.684000000000001</v>
      </c>
      <c r="G3748" s="529"/>
      <c r="H3748" s="529"/>
      <c r="I3748" s="529"/>
      <c r="J3748" s="529"/>
      <c r="K3748" s="529"/>
      <c r="L3748" s="529"/>
      <c r="M3748" s="529"/>
      <c r="N3748" s="529"/>
      <c r="O3748" s="529"/>
      <c r="P3748" s="529"/>
      <c r="Q3748" s="529"/>
      <c r="R3748" s="529"/>
      <c r="S3748" s="392">
        <v>0</v>
      </c>
      <c r="T3748" s="389">
        <v>0</v>
      </c>
      <c r="U3748" s="390">
        <v>0</v>
      </c>
      <c r="V3748" s="391">
        <v>0</v>
      </c>
      <c r="W3748" s="406">
        <v>0</v>
      </c>
      <c r="X3748" s="405">
        <v>0</v>
      </c>
      <c r="Y3748" s="113">
        <f t="shared" si="152"/>
        <v>20.684000000000001</v>
      </c>
      <c r="Z3748" s="78">
        <v>0</v>
      </c>
      <c r="AA3748" s="82">
        <v>0</v>
      </c>
      <c r="AB3748" s="132">
        <v>341.3</v>
      </c>
      <c r="AC3748" s="133">
        <v>0</v>
      </c>
      <c r="AD3748" s="393">
        <v>0</v>
      </c>
      <c r="AE3748" s="395"/>
      <c r="AF3748" s="78">
        <v>355.1</v>
      </c>
      <c r="AG3748" s="79">
        <v>0.1</v>
      </c>
      <c r="AH3748" s="109">
        <v>0</v>
      </c>
      <c r="AI3748" s="82"/>
      <c r="AJ3748" s="110">
        <v>26</v>
      </c>
      <c r="AL3748" s="395">
        <f t="shared" si="149"/>
        <v>26</v>
      </c>
      <c r="AM3748" s="395"/>
      <c r="AN3748" s="163">
        <f t="shared" si="150"/>
        <v>26</v>
      </c>
      <c r="AO3748" s="113">
        <f t="shared" si="151"/>
        <v>5.3159999999999989</v>
      </c>
    </row>
    <row r="3749" spans="1:42" x14ac:dyDescent="0.2">
      <c r="A3749" s="58">
        <v>40265</v>
      </c>
      <c r="B3749" s="121">
        <v>13.41</v>
      </c>
      <c r="C3749" s="944"/>
      <c r="D3749" s="189">
        <v>7.4770000000000003</v>
      </c>
      <c r="E3749" s="414"/>
      <c r="F3749" s="781">
        <f t="shared" si="148"/>
        <v>20.887</v>
      </c>
      <c r="G3749" s="529"/>
      <c r="H3749" s="529"/>
      <c r="I3749" s="529"/>
      <c r="J3749" s="529"/>
      <c r="K3749" s="529"/>
      <c r="L3749" s="529"/>
      <c r="M3749" s="529"/>
      <c r="N3749" s="529"/>
      <c r="O3749" s="529"/>
      <c r="P3749" s="529"/>
      <c r="Q3749" s="529"/>
      <c r="R3749" s="529"/>
      <c r="S3749" s="392">
        <v>0</v>
      </c>
      <c r="T3749" s="389">
        <v>0</v>
      </c>
      <c r="U3749" s="390">
        <v>0</v>
      </c>
      <c r="V3749" s="391">
        <v>0</v>
      </c>
      <c r="W3749" s="406">
        <v>0</v>
      </c>
      <c r="X3749" s="405">
        <v>0</v>
      </c>
      <c r="Y3749" s="113">
        <f t="shared" si="152"/>
        <v>20.887</v>
      </c>
      <c r="Z3749" s="78">
        <v>0</v>
      </c>
      <c r="AA3749" s="82">
        <v>0</v>
      </c>
      <c r="AB3749" s="132">
        <v>341.7</v>
      </c>
      <c r="AC3749" s="133">
        <v>0.63</v>
      </c>
      <c r="AD3749" s="393">
        <v>0</v>
      </c>
      <c r="AE3749" s="395"/>
      <c r="AF3749" s="78">
        <v>355.9</v>
      </c>
      <c r="AG3749" s="79">
        <v>0.6</v>
      </c>
      <c r="AH3749" s="109">
        <v>0</v>
      </c>
      <c r="AI3749" s="82"/>
      <c r="AJ3749" s="110">
        <v>22</v>
      </c>
      <c r="AL3749" s="395">
        <f t="shared" si="149"/>
        <v>22</v>
      </c>
      <c r="AM3749" s="395"/>
      <c r="AN3749" s="163">
        <f t="shared" si="150"/>
        <v>22</v>
      </c>
      <c r="AO3749" s="113">
        <f t="shared" si="151"/>
        <v>1.1129999999999995</v>
      </c>
    </row>
    <row r="3750" spans="1:42" x14ac:dyDescent="0.2">
      <c r="A3750" s="58">
        <v>40266</v>
      </c>
      <c r="B3750" s="121">
        <v>14.24</v>
      </c>
      <c r="C3750" s="944"/>
      <c r="D3750" s="189">
        <v>6.9950000000000001</v>
      </c>
      <c r="E3750" s="414"/>
      <c r="F3750" s="781">
        <f t="shared" si="148"/>
        <v>21.234999999999999</v>
      </c>
      <c r="G3750" s="529"/>
      <c r="H3750" s="529"/>
      <c r="I3750" s="529"/>
      <c r="J3750" s="529"/>
      <c r="K3750" s="529"/>
      <c r="L3750" s="529"/>
      <c r="M3750" s="529"/>
      <c r="N3750" s="529"/>
      <c r="O3750" s="529"/>
      <c r="P3750" s="529"/>
      <c r="Q3750" s="529"/>
      <c r="R3750" s="529"/>
      <c r="S3750" s="392">
        <v>0</v>
      </c>
      <c r="T3750" s="389">
        <v>0</v>
      </c>
      <c r="U3750" s="390">
        <v>0</v>
      </c>
      <c r="V3750" s="391">
        <v>0</v>
      </c>
      <c r="W3750" s="406">
        <v>0</v>
      </c>
      <c r="X3750" s="405">
        <v>0</v>
      </c>
      <c r="Y3750" s="113">
        <f t="shared" si="152"/>
        <v>21.234999999999999</v>
      </c>
      <c r="Z3750" s="78">
        <v>0</v>
      </c>
      <c r="AA3750" s="82">
        <v>0</v>
      </c>
      <c r="AB3750" s="132">
        <v>342.1</v>
      </c>
      <c r="AC3750" s="133">
        <v>0.87</v>
      </c>
      <c r="AD3750" s="393">
        <v>0</v>
      </c>
      <c r="AE3750" s="395"/>
      <c r="AF3750" s="78">
        <v>355.9</v>
      </c>
      <c r="AG3750" s="79">
        <v>0</v>
      </c>
      <c r="AH3750" s="109">
        <v>0</v>
      </c>
      <c r="AI3750" s="82"/>
      <c r="AJ3750" s="110">
        <v>16</v>
      </c>
      <c r="AL3750" s="395">
        <f t="shared" si="149"/>
        <v>16</v>
      </c>
      <c r="AM3750" s="395"/>
      <c r="AN3750" s="163">
        <f t="shared" si="150"/>
        <v>16</v>
      </c>
      <c r="AO3750" s="113">
        <f t="shared" si="151"/>
        <v>-5.2349999999999994</v>
      </c>
    </row>
    <row r="3751" spans="1:42" x14ac:dyDescent="0.2">
      <c r="A3751" s="58">
        <v>40267</v>
      </c>
      <c r="B3751" s="121">
        <v>15</v>
      </c>
      <c r="C3751" s="944"/>
      <c r="D3751" s="189">
        <v>8.6910000000000007</v>
      </c>
      <c r="E3751" s="414"/>
      <c r="F3751" s="781">
        <f t="shared" si="148"/>
        <v>23.691000000000003</v>
      </c>
      <c r="G3751" s="529"/>
      <c r="H3751" s="529"/>
      <c r="I3751" s="529"/>
      <c r="J3751" s="529"/>
      <c r="K3751" s="529"/>
      <c r="L3751" s="529"/>
      <c r="M3751" s="529"/>
      <c r="N3751" s="529"/>
      <c r="O3751" s="529"/>
      <c r="P3751" s="529"/>
      <c r="Q3751" s="529"/>
      <c r="R3751" s="529"/>
      <c r="S3751" s="392">
        <v>0</v>
      </c>
      <c r="T3751" s="389">
        <v>0</v>
      </c>
      <c r="U3751" s="390">
        <v>0</v>
      </c>
      <c r="V3751" s="391">
        <v>0</v>
      </c>
      <c r="W3751" s="406">
        <v>0</v>
      </c>
      <c r="X3751" s="405">
        <v>0</v>
      </c>
      <c r="Y3751" s="113">
        <f t="shared" si="152"/>
        <v>23.691000000000003</v>
      </c>
      <c r="Z3751" s="78">
        <v>0</v>
      </c>
      <c r="AA3751" s="82">
        <v>0</v>
      </c>
      <c r="AB3751" s="132">
        <v>341.8</v>
      </c>
      <c r="AC3751" s="133">
        <v>0</v>
      </c>
      <c r="AD3751" s="393">
        <v>0</v>
      </c>
      <c r="AE3751" s="395"/>
      <c r="AF3751" s="78">
        <v>355.5</v>
      </c>
      <c r="AG3751" s="79">
        <v>0</v>
      </c>
      <c r="AH3751" s="109">
        <v>0</v>
      </c>
      <c r="AI3751" s="82"/>
      <c r="AJ3751" s="110">
        <v>27</v>
      </c>
      <c r="AL3751" s="395">
        <f t="shared" si="149"/>
        <v>27</v>
      </c>
      <c r="AM3751" s="395"/>
      <c r="AN3751" s="163">
        <f t="shared" si="150"/>
        <v>27</v>
      </c>
      <c r="AO3751" s="113">
        <f t="shared" si="151"/>
        <v>3.3089999999999975</v>
      </c>
    </row>
    <row r="3752" spans="1:42" x14ac:dyDescent="0.2">
      <c r="A3752" s="58">
        <v>40268</v>
      </c>
      <c r="B3752" s="121">
        <v>16.21</v>
      </c>
      <c r="C3752" s="944"/>
      <c r="D3752" s="189">
        <v>6.7240000000000002</v>
      </c>
      <c r="E3752" s="414"/>
      <c r="F3752" s="781">
        <f t="shared" si="148"/>
        <v>22.934000000000001</v>
      </c>
      <c r="G3752" s="529"/>
      <c r="H3752" s="529"/>
      <c r="I3752" s="529"/>
      <c r="J3752" s="529"/>
      <c r="K3752" s="529"/>
      <c r="L3752" s="529"/>
      <c r="M3752" s="529"/>
      <c r="N3752" s="529"/>
      <c r="O3752" s="529"/>
      <c r="P3752" s="529"/>
      <c r="Q3752" s="529"/>
      <c r="R3752" s="529"/>
      <c r="S3752" s="392">
        <v>0</v>
      </c>
      <c r="T3752" s="389">
        <v>0</v>
      </c>
      <c r="U3752" s="390">
        <v>0</v>
      </c>
      <c r="V3752" s="391">
        <v>0</v>
      </c>
      <c r="W3752" s="424">
        <v>0</v>
      </c>
      <c r="X3752" s="423">
        <v>0</v>
      </c>
      <c r="Y3752" s="113">
        <f t="shared" si="152"/>
        <v>22.934000000000001</v>
      </c>
      <c r="Z3752" s="78">
        <v>0</v>
      </c>
      <c r="AA3752" s="82">
        <v>0</v>
      </c>
      <c r="AB3752" s="132">
        <v>341.7</v>
      </c>
      <c r="AC3752" s="133">
        <v>0</v>
      </c>
      <c r="AD3752" s="393">
        <v>0</v>
      </c>
      <c r="AE3752" s="395"/>
      <c r="AF3752" s="78">
        <v>355.3</v>
      </c>
      <c r="AG3752" s="79">
        <v>0</v>
      </c>
      <c r="AH3752" s="109">
        <v>0</v>
      </c>
      <c r="AI3752" s="82"/>
      <c r="AJ3752" s="110">
        <v>29</v>
      </c>
      <c r="AL3752" s="395">
        <f t="shared" si="149"/>
        <v>29</v>
      </c>
      <c r="AM3752" s="395"/>
      <c r="AN3752" s="163">
        <f t="shared" si="150"/>
        <v>29</v>
      </c>
      <c r="AO3752" s="113">
        <f t="shared" si="151"/>
        <v>6.0659999999999989</v>
      </c>
    </row>
    <row r="3753" spans="1:42" x14ac:dyDescent="0.2">
      <c r="A3753" s="58">
        <v>40269</v>
      </c>
      <c r="B3753" s="121">
        <v>16.22</v>
      </c>
      <c r="C3753" s="944"/>
      <c r="D3753" s="189">
        <v>6.9</v>
      </c>
      <c r="E3753" s="880"/>
      <c r="F3753" s="776">
        <f t="shared" ref="F3753:F3816" si="153">+B3753+D3753</f>
        <v>23.119999999999997</v>
      </c>
      <c r="G3753" s="529"/>
      <c r="H3753" s="529"/>
      <c r="I3753" s="529"/>
      <c r="J3753" s="529"/>
      <c r="K3753" s="529"/>
      <c r="L3753" s="529"/>
      <c r="M3753" s="529"/>
      <c r="N3753" s="529"/>
      <c r="O3753" s="529"/>
      <c r="P3753" s="529"/>
      <c r="Q3753" s="529"/>
      <c r="R3753" s="529"/>
      <c r="S3753" s="392">
        <v>0</v>
      </c>
      <c r="T3753" s="389">
        <v>0</v>
      </c>
      <c r="U3753" s="390">
        <v>0</v>
      </c>
      <c r="V3753" s="391">
        <v>0</v>
      </c>
      <c r="W3753" s="424">
        <v>0</v>
      </c>
      <c r="X3753" s="423">
        <v>0</v>
      </c>
      <c r="Y3753" s="163">
        <f t="shared" si="152"/>
        <v>23.119999999999997</v>
      </c>
      <c r="Z3753" s="78">
        <v>0</v>
      </c>
      <c r="AA3753" s="82">
        <v>0</v>
      </c>
      <c r="AB3753" s="132">
        <v>341.7</v>
      </c>
      <c r="AC3753" s="133">
        <v>0</v>
      </c>
      <c r="AD3753" s="393">
        <v>0</v>
      </c>
      <c r="AE3753" s="395"/>
      <c r="AF3753" s="78">
        <v>355.3</v>
      </c>
      <c r="AG3753" s="79">
        <v>0</v>
      </c>
      <c r="AH3753" s="109">
        <v>22</v>
      </c>
      <c r="AI3753" s="82"/>
      <c r="AJ3753" s="110"/>
      <c r="AL3753" s="395">
        <f t="shared" si="149"/>
        <v>22</v>
      </c>
      <c r="AM3753" s="395"/>
      <c r="AN3753" s="163">
        <f t="shared" si="150"/>
        <v>22</v>
      </c>
      <c r="AO3753" s="113">
        <f t="shared" si="151"/>
        <v>-1.1199999999999974</v>
      </c>
    </row>
    <row r="3754" spans="1:42" x14ac:dyDescent="0.2">
      <c r="A3754" s="58">
        <v>40270</v>
      </c>
      <c r="B3754" s="121">
        <v>15.62</v>
      </c>
      <c r="C3754" s="944"/>
      <c r="D3754" s="189">
        <v>7</v>
      </c>
      <c r="E3754" s="414"/>
      <c r="F3754" s="781">
        <f t="shared" si="153"/>
        <v>22.619999999999997</v>
      </c>
      <c r="G3754" s="529"/>
      <c r="H3754" s="529"/>
      <c r="I3754" s="529"/>
      <c r="J3754" s="529"/>
      <c r="K3754" s="529"/>
      <c r="L3754" s="529"/>
      <c r="M3754" s="529"/>
      <c r="N3754" s="529"/>
      <c r="O3754" s="529"/>
      <c r="P3754" s="529"/>
      <c r="Q3754" s="529"/>
      <c r="R3754" s="529"/>
      <c r="S3754" s="392">
        <v>0</v>
      </c>
      <c r="T3754" s="389">
        <v>0</v>
      </c>
      <c r="U3754" s="390">
        <v>0</v>
      </c>
      <c r="V3754" s="391">
        <v>0</v>
      </c>
      <c r="W3754" s="424">
        <v>0</v>
      </c>
      <c r="X3754" s="423">
        <v>0</v>
      </c>
      <c r="Y3754" s="113">
        <f t="shared" si="152"/>
        <v>22.619999999999997</v>
      </c>
      <c r="Z3754" s="78">
        <v>0</v>
      </c>
      <c r="AA3754" s="82">
        <v>0</v>
      </c>
      <c r="AB3754" s="132">
        <v>341.6</v>
      </c>
      <c r="AC3754" s="133">
        <v>0</v>
      </c>
      <c r="AD3754" s="393">
        <v>0</v>
      </c>
      <c r="AE3754" s="395"/>
      <c r="AF3754" s="78">
        <v>355.2</v>
      </c>
      <c r="AG3754" s="79">
        <v>0</v>
      </c>
      <c r="AH3754" s="109">
        <v>29</v>
      </c>
      <c r="AI3754" s="82"/>
      <c r="AJ3754" s="110"/>
      <c r="AL3754" s="395">
        <f t="shared" ref="AL3754:AL3785" si="154">AH3754+AJ3754</f>
        <v>29</v>
      </c>
      <c r="AM3754" s="395"/>
      <c r="AN3754" s="163">
        <f t="shared" ref="AN3754:AN3785" si="155">AH3754+AJ3754+AD3754+AA3754+Z3754</f>
        <v>29</v>
      </c>
      <c r="AO3754" s="113">
        <f t="shared" ref="AO3754:AO3785" si="156">AN3754-F3754</f>
        <v>6.3800000000000026</v>
      </c>
    </row>
    <row r="3755" spans="1:42" x14ac:dyDescent="0.2">
      <c r="A3755" s="58">
        <v>40271</v>
      </c>
      <c r="B3755" s="121">
        <v>15.8</v>
      </c>
      <c r="C3755" s="944"/>
      <c r="D3755" s="189">
        <v>7.1</v>
      </c>
      <c r="E3755" s="414"/>
      <c r="F3755" s="781">
        <f t="shared" si="153"/>
        <v>22.9</v>
      </c>
      <c r="G3755" s="529"/>
      <c r="H3755" s="529"/>
      <c r="I3755" s="529"/>
      <c r="J3755" s="529"/>
      <c r="K3755" s="529"/>
      <c r="L3755" s="529"/>
      <c r="M3755" s="529"/>
      <c r="N3755" s="529"/>
      <c r="O3755" s="529"/>
      <c r="P3755" s="529"/>
      <c r="Q3755" s="529"/>
      <c r="R3755" s="529"/>
      <c r="S3755" s="392">
        <v>0</v>
      </c>
      <c r="T3755" s="389">
        <v>0</v>
      </c>
      <c r="U3755" s="390">
        <v>0</v>
      </c>
      <c r="V3755" s="391">
        <v>0</v>
      </c>
      <c r="W3755" s="424">
        <v>0</v>
      </c>
      <c r="X3755" s="423">
        <v>0</v>
      </c>
      <c r="Y3755" s="113">
        <f t="shared" si="152"/>
        <v>22.9</v>
      </c>
      <c r="Z3755" s="78">
        <v>0</v>
      </c>
      <c r="AA3755" s="82">
        <v>0</v>
      </c>
      <c r="AB3755" s="132">
        <v>341.5</v>
      </c>
      <c r="AC3755" s="133">
        <v>0</v>
      </c>
      <c r="AD3755" s="393">
        <v>0</v>
      </c>
      <c r="AE3755" s="395"/>
      <c r="AF3755" s="78">
        <v>355.2</v>
      </c>
      <c r="AG3755" s="79">
        <v>0</v>
      </c>
      <c r="AH3755" s="109">
        <v>29</v>
      </c>
      <c r="AI3755" s="82"/>
      <c r="AJ3755" s="110"/>
      <c r="AL3755" s="395">
        <f t="shared" si="154"/>
        <v>29</v>
      </c>
      <c r="AM3755" s="395"/>
      <c r="AN3755" s="163">
        <f t="shared" si="155"/>
        <v>29</v>
      </c>
      <c r="AO3755" s="113">
        <f t="shared" si="156"/>
        <v>6.1000000000000014</v>
      </c>
    </row>
    <row r="3756" spans="1:42" x14ac:dyDescent="0.2">
      <c r="A3756" s="58">
        <v>40272</v>
      </c>
      <c r="B3756" s="121">
        <v>14.46</v>
      </c>
      <c r="C3756" s="944"/>
      <c r="D3756" s="189">
        <v>7.1</v>
      </c>
      <c r="E3756" s="414"/>
      <c r="F3756" s="781">
        <f t="shared" si="153"/>
        <v>21.560000000000002</v>
      </c>
      <c r="G3756" s="529"/>
      <c r="H3756" s="529"/>
      <c r="I3756" s="529"/>
      <c r="J3756" s="529"/>
      <c r="K3756" s="529"/>
      <c r="L3756" s="529"/>
      <c r="M3756" s="529"/>
      <c r="N3756" s="529"/>
      <c r="O3756" s="529"/>
      <c r="P3756" s="529"/>
      <c r="Q3756" s="529"/>
      <c r="R3756" s="529"/>
      <c r="S3756" s="392">
        <v>0</v>
      </c>
      <c r="T3756" s="389">
        <v>0</v>
      </c>
      <c r="U3756" s="390">
        <v>0</v>
      </c>
      <c r="V3756" s="391">
        <v>0</v>
      </c>
      <c r="W3756" s="424">
        <v>0</v>
      </c>
      <c r="X3756" s="423">
        <v>0</v>
      </c>
      <c r="Y3756" s="113">
        <f t="shared" si="152"/>
        <v>21.560000000000002</v>
      </c>
      <c r="Z3756" s="78">
        <v>0</v>
      </c>
      <c r="AA3756" s="82">
        <v>0</v>
      </c>
      <c r="AB3756" s="132">
        <v>341.5</v>
      </c>
      <c r="AC3756" s="133">
        <v>0</v>
      </c>
      <c r="AD3756" s="393">
        <v>0</v>
      </c>
      <c r="AE3756" s="395"/>
      <c r="AF3756" s="78">
        <v>355.1</v>
      </c>
      <c r="AG3756" s="79">
        <v>0</v>
      </c>
      <c r="AH3756" s="109">
        <v>28</v>
      </c>
      <c r="AI3756" s="82"/>
      <c r="AJ3756" s="110"/>
      <c r="AL3756" s="395">
        <f t="shared" si="154"/>
        <v>28</v>
      </c>
      <c r="AM3756" s="395"/>
      <c r="AN3756" s="163">
        <f t="shared" si="155"/>
        <v>28</v>
      </c>
      <c r="AO3756" s="113">
        <f t="shared" si="156"/>
        <v>6.4399999999999977</v>
      </c>
    </row>
    <row r="3757" spans="1:42" x14ac:dyDescent="0.2">
      <c r="A3757" s="58">
        <v>40273</v>
      </c>
      <c r="B3757" s="121">
        <v>18.23</v>
      </c>
      <c r="C3757" s="944"/>
      <c r="D3757" s="189">
        <v>7.0709999999999997</v>
      </c>
      <c r="E3757" s="414"/>
      <c r="F3757" s="781">
        <f t="shared" si="153"/>
        <v>25.301000000000002</v>
      </c>
      <c r="G3757" s="529"/>
      <c r="H3757" s="529"/>
      <c r="I3757" s="529"/>
      <c r="J3757" s="529"/>
      <c r="K3757" s="529"/>
      <c r="L3757" s="529"/>
      <c r="M3757" s="529"/>
      <c r="N3757" s="529"/>
      <c r="O3757" s="529"/>
      <c r="P3757" s="529"/>
      <c r="Q3757" s="529"/>
      <c r="R3757" s="529"/>
      <c r="S3757" s="392">
        <v>0</v>
      </c>
      <c r="T3757" s="389">
        <v>0</v>
      </c>
      <c r="U3757" s="390">
        <v>0</v>
      </c>
      <c r="V3757" s="391">
        <v>0</v>
      </c>
      <c r="W3757" s="424">
        <v>0</v>
      </c>
      <c r="X3757" s="423">
        <v>0</v>
      </c>
      <c r="Y3757" s="113">
        <f t="shared" si="152"/>
        <v>25.301000000000002</v>
      </c>
      <c r="Z3757" s="78">
        <v>0</v>
      </c>
      <c r="AA3757" s="82">
        <v>0</v>
      </c>
      <c r="AB3757" s="132">
        <v>341.4</v>
      </c>
      <c r="AC3757" s="133">
        <v>0</v>
      </c>
      <c r="AD3757" s="393">
        <v>15</v>
      </c>
      <c r="AE3757" s="395"/>
      <c r="AF3757" s="78">
        <v>355.2</v>
      </c>
      <c r="AG3757" s="79">
        <v>0</v>
      </c>
      <c r="AH3757" s="109">
        <v>9</v>
      </c>
      <c r="AI3757" s="82"/>
      <c r="AJ3757" s="110"/>
      <c r="AL3757" s="395">
        <f t="shared" si="154"/>
        <v>9</v>
      </c>
      <c r="AM3757" s="395"/>
      <c r="AN3757" s="163">
        <f t="shared" si="155"/>
        <v>24</v>
      </c>
      <c r="AO3757" s="113">
        <f t="shared" si="156"/>
        <v>-1.3010000000000019</v>
      </c>
    </row>
    <row r="3758" spans="1:42" x14ac:dyDescent="0.2">
      <c r="A3758" s="58">
        <v>40274</v>
      </c>
      <c r="B3758" s="121">
        <v>18.920000000000002</v>
      </c>
      <c r="C3758" s="944"/>
      <c r="D3758" s="189">
        <v>6.9859999999999998</v>
      </c>
      <c r="E3758" s="414"/>
      <c r="F3758" s="781">
        <f t="shared" si="153"/>
        <v>25.906000000000002</v>
      </c>
      <c r="G3758" s="529"/>
      <c r="H3758" s="529"/>
      <c r="I3758" s="529"/>
      <c r="J3758" s="529"/>
      <c r="K3758" s="529"/>
      <c r="L3758" s="529"/>
      <c r="M3758" s="529"/>
      <c r="N3758" s="529"/>
      <c r="O3758" s="529"/>
      <c r="P3758" s="529"/>
      <c r="Q3758" s="529"/>
      <c r="R3758" s="529"/>
      <c r="S3758" s="392">
        <v>0</v>
      </c>
      <c r="T3758" s="389">
        <v>0</v>
      </c>
      <c r="U3758" s="390">
        <v>0</v>
      </c>
      <c r="V3758" s="391">
        <v>0</v>
      </c>
      <c r="W3758" s="424">
        <v>0</v>
      </c>
      <c r="X3758" s="423">
        <v>0</v>
      </c>
      <c r="Y3758" s="113">
        <f t="shared" si="152"/>
        <v>25.906000000000002</v>
      </c>
      <c r="Z3758" s="78">
        <v>0</v>
      </c>
      <c r="AA3758" s="82">
        <v>0</v>
      </c>
      <c r="AB3758" s="132">
        <v>341.3</v>
      </c>
      <c r="AC3758" s="133">
        <v>0</v>
      </c>
      <c r="AD3758" s="393">
        <v>15</v>
      </c>
      <c r="AE3758" s="395"/>
      <c r="AF3758" s="78">
        <v>355.2</v>
      </c>
      <c r="AG3758" s="79">
        <v>0</v>
      </c>
      <c r="AH3758" s="109">
        <v>11</v>
      </c>
      <c r="AI3758" s="82"/>
      <c r="AJ3758" s="110"/>
      <c r="AL3758" s="395">
        <f t="shared" si="154"/>
        <v>11</v>
      </c>
      <c r="AM3758" s="395"/>
      <c r="AN3758" s="163">
        <f t="shared" si="155"/>
        <v>26</v>
      </c>
      <c r="AO3758" s="113">
        <f t="shared" si="156"/>
        <v>9.3999999999997641E-2</v>
      </c>
    </row>
    <row r="3759" spans="1:42" x14ac:dyDescent="0.2">
      <c r="A3759" s="58">
        <v>40275</v>
      </c>
      <c r="B3759" s="121">
        <v>19.239999999999998</v>
      </c>
      <c r="C3759" s="944"/>
      <c r="D3759" s="189">
        <v>6.5549999999999997</v>
      </c>
      <c r="E3759" s="414"/>
      <c r="F3759" s="781">
        <f t="shared" si="153"/>
        <v>25.794999999999998</v>
      </c>
      <c r="G3759" s="529"/>
      <c r="H3759" s="529"/>
      <c r="I3759" s="529"/>
      <c r="J3759" s="529"/>
      <c r="K3759" s="529"/>
      <c r="L3759" s="529"/>
      <c r="M3759" s="529"/>
      <c r="N3759" s="529"/>
      <c r="O3759" s="529"/>
      <c r="P3759" s="529"/>
      <c r="Q3759" s="529"/>
      <c r="R3759" s="529"/>
      <c r="S3759" s="392">
        <v>0</v>
      </c>
      <c r="T3759" s="389">
        <v>0</v>
      </c>
      <c r="U3759" s="390">
        <v>0</v>
      </c>
      <c r="V3759" s="391">
        <v>0</v>
      </c>
      <c r="W3759" s="424">
        <v>0</v>
      </c>
      <c r="X3759" s="423">
        <v>0</v>
      </c>
      <c r="Y3759" s="113">
        <f t="shared" si="152"/>
        <v>25.794999999999998</v>
      </c>
      <c r="Z3759" s="78">
        <v>0</v>
      </c>
      <c r="AA3759" s="82">
        <v>0</v>
      </c>
      <c r="AB3759" s="132">
        <v>341.1</v>
      </c>
      <c r="AC3759" s="133">
        <v>0</v>
      </c>
      <c r="AD3759" s="393">
        <v>15</v>
      </c>
      <c r="AE3759" s="395"/>
      <c r="AF3759" s="78">
        <v>355.2</v>
      </c>
      <c r="AG3759" s="79">
        <v>0</v>
      </c>
      <c r="AH3759" s="109">
        <v>10</v>
      </c>
      <c r="AI3759" s="82"/>
      <c r="AJ3759" s="110"/>
      <c r="AL3759" s="395">
        <f t="shared" si="154"/>
        <v>10</v>
      </c>
      <c r="AM3759" s="395"/>
      <c r="AN3759" s="163">
        <f t="shared" si="155"/>
        <v>25</v>
      </c>
      <c r="AO3759" s="113">
        <f t="shared" si="156"/>
        <v>-0.79499999999999815</v>
      </c>
    </row>
    <row r="3760" spans="1:42" x14ac:dyDescent="0.2">
      <c r="A3760" s="58">
        <v>40276</v>
      </c>
      <c r="B3760" s="121">
        <v>17.32</v>
      </c>
      <c r="C3760" s="944"/>
      <c r="D3760" s="189">
        <v>6.2370000000000001</v>
      </c>
      <c r="E3760" s="414"/>
      <c r="F3760" s="781">
        <f t="shared" si="153"/>
        <v>23.557000000000002</v>
      </c>
      <c r="G3760" s="529"/>
      <c r="H3760" s="529"/>
      <c r="I3760" s="529"/>
      <c r="J3760" s="529"/>
      <c r="K3760" s="529"/>
      <c r="L3760" s="529"/>
      <c r="M3760" s="529"/>
      <c r="N3760" s="529"/>
      <c r="O3760" s="529"/>
      <c r="P3760" s="529"/>
      <c r="Q3760" s="529"/>
      <c r="R3760" s="529"/>
      <c r="S3760" s="392">
        <v>0</v>
      </c>
      <c r="T3760" s="389">
        <v>0</v>
      </c>
      <c r="U3760" s="390">
        <v>0</v>
      </c>
      <c r="V3760" s="391">
        <v>0</v>
      </c>
      <c r="W3760" s="424">
        <v>0</v>
      </c>
      <c r="X3760" s="423">
        <v>0</v>
      </c>
      <c r="Y3760" s="113">
        <f t="shared" si="152"/>
        <v>23.557000000000002</v>
      </c>
      <c r="Z3760" s="78">
        <v>0</v>
      </c>
      <c r="AA3760" s="82">
        <v>0</v>
      </c>
      <c r="AB3760" s="132">
        <v>341.2</v>
      </c>
      <c r="AC3760" s="133">
        <v>0.18</v>
      </c>
      <c r="AD3760" s="393">
        <v>25</v>
      </c>
      <c r="AE3760" s="395"/>
      <c r="AF3760" s="78">
        <v>355.2</v>
      </c>
      <c r="AG3760" s="79">
        <v>0.3</v>
      </c>
      <c r="AH3760" s="109">
        <v>9</v>
      </c>
      <c r="AI3760" s="82"/>
      <c r="AJ3760" s="110"/>
      <c r="AL3760" s="395">
        <f t="shared" si="154"/>
        <v>9</v>
      </c>
      <c r="AM3760" s="395"/>
      <c r="AN3760" s="163">
        <f t="shared" si="155"/>
        <v>34</v>
      </c>
      <c r="AO3760" s="113">
        <f t="shared" si="156"/>
        <v>10.442999999999998</v>
      </c>
    </row>
    <row r="3761" spans="1:42" x14ac:dyDescent="0.2">
      <c r="A3761" s="58">
        <v>40277</v>
      </c>
      <c r="B3761" s="121">
        <v>18.11</v>
      </c>
      <c r="C3761" s="944"/>
      <c r="D3761" s="189">
        <v>6.3959999999999999</v>
      </c>
      <c r="E3761" s="414"/>
      <c r="F3761" s="781">
        <f t="shared" si="153"/>
        <v>24.506</v>
      </c>
      <c r="G3761" s="529"/>
      <c r="H3761" s="529"/>
      <c r="I3761" s="529"/>
      <c r="J3761" s="529"/>
      <c r="K3761" s="529"/>
      <c r="L3761" s="529"/>
      <c r="M3761" s="529"/>
      <c r="N3761" s="529"/>
      <c r="O3761" s="529"/>
      <c r="P3761" s="529"/>
      <c r="Q3761" s="529"/>
      <c r="R3761" s="529"/>
      <c r="S3761" s="392">
        <v>0</v>
      </c>
      <c r="T3761" s="389">
        <v>0</v>
      </c>
      <c r="U3761" s="390">
        <v>0</v>
      </c>
      <c r="V3761" s="391">
        <v>0</v>
      </c>
      <c r="W3761" s="424">
        <v>0</v>
      </c>
      <c r="X3761" s="423">
        <v>0</v>
      </c>
      <c r="Y3761" s="113">
        <f t="shared" si="152"/>
        <v>24.506</v>
      </c>
      <c r="Z3761" s="78">
        <v>0</v>
      </c>
      <c r="AA3761" s="82">
        <v>0</v>
      </c>
      <c r="AB3761" s="132">
        <v>341.1</v>
      </c>
      <c r="AC3761" s="133">
        <v>0</v>
      </c>
      <c r="AD3761" s="393">
        <v>15</v>
      </c>
      <c r="AE3761" s="395"/>
      <c r="AF3761" s="78">
        <v>355.2</v>
      </c>
      <c r="AG3761" s="79">
        <v>0</v>
      </c>
      <c r="AH3761" s="109">
        <v>13</v>
      </c>
      <c r="AI3761" s="82"/>
      <c r="AJ3761" s="110"/>
      <c r="AL3761" s="395">
        <f t="shared" si="154"/>
        <v>13</v>
      </c>
      <c r="AM3761" s="395"/>
      <c r="AN3761" s="163">
        <f t="shared" si="155"/>
        <v>28</v>
      </c>
      <c r="AO3761" s="113">
        <f t="shared" si="156"/>
        <v>3.4939999999999998</v>
      </c>
    </row>
    <row r="3762" spans="1:42" x14ac:dyDescent="0.2">
      <c r="A3762" s="58">
        <v>40278</v>
      </c>
      <c r="B3762" s="121">
        <v>17.989999999999998</v>
      </c>
      <c r="C3762" s="944"/>
      <c r="D3762" s="189">
        <v>6.5510000000000002</v>
      </c>
      <c r="E3762" s="414"/>
      <c r="F3762" s="781">
        <f t="shared" si="153"/>
        <v>24.540999999999997</v>
      </c>
      <c r="G3762" s="529"/>
      <c r="H3762" s="529"/>
      <c r="I3762" s="529"/>
      <c r="J3762" s="529"/>
      <c r="K3762" s="529"/>
      <c r="L3762" s="529"/>
      <c r="M3762" s="529"/>
      <c r="N3762" s="529"/>
      <c r="O3762" s="529"/>
      <c r="P3762" s="529"/>
      <c r="Q3762" s="529"/>
      <c r="R3762" s="529"/>
      <c r="S3762" s="392">
        <v>0</v>
      </c>
      <c r="T3762" s="389">
        <v>0</v>
      </c>
      <c r="U3762" s="390">
        <v>0</v>
      </c>
      <c r="V3762" s="391">
        <v>0</v>
      </c>
      <c r="W3762" s="424">
        <v>0</v>
      </c>
      <c r="X3762" s="423">
        <v>0</v>
      </c>
      <c r="Y3762" s="113">
        <f t="shared" si="152"/>
        <v>24.540999999999997</v>
      </c>
      <c r="Z3762" s="78">
        <v>0</v>
      </c>
      <c r="AA3762" s="82">
        <v>0</v>
      </c>
      <c r="AB3762" s="132">
        <v>341.1</v>
      </c>
      <c r="AC3762" s="133">
        <v>0</v>
      </c>
      <c r="AD3762" s="393">
        <v>0</v>
      </c>
      <c r="AE3762" s="395"/>
      <c r="AF3762" s="78">
        <v>355.2</v>
      </c>
      <c r="AG3762" s="79">
        <v>0</v>
      </c>
      <c r="AH3762" s="109">
        <v>29</v>
      </c>
      <c r="AI3762" s="82"/>
      <c r="AJ3762" s="110"/>
      <c r="AL3762" s="395">
        <f t="shared" si="154"/>
        <v>29</v>
      </c>
      <c r="AM3762" s="395"/>
      <c r="AN3762" s="163">
        <f t="shared" si="155"/>
        <v>29</v>
      </c>
      <c r="AO3762" s="113">
        <f t="shared" si="156"/>
        <v>4.4590000000000032</v>
      </c>
    </row>
    <row r="3763" spans="1:42" x14ac:dyDescent="0.2">
      <c r="A3763" s="58">
        <v>40279</v>
      </c>
      <c r="B3763" s="121">
        <v>17.309999999999999</v>
      </c>
      <c r="C3763" s="944"/>
      <c r="D3763" s="189">
        <v>6.6180000000000003</v>
      </c>
      <c r="E3763" s="414"/>
      <c r="F3763" s="781">
        <f t="shared" si="153"/>
        <v>23.927999999999997</v>
      </c>
      <c r="G3763" s="529"/>
      <c r="H3763" s="529"/>
      <c r="I3763" s="529"/>
      <c r="J3763" s="529"/>
      <c r="K3763" s="529"/>
      <c r="L3763" s="529"/>
      <c r="M3763" s="529"/>
      <c r="N3763" s="529"/>
      <c r="O3763" s="529"/>
      <c r="P3763" s="529"/>
      <c r="Q3763" s="529"/>
      <c r="R3763" s="529"/>
      <c r="S3763" s="392">
        <v>0</v>
      </c>
      <c r="T3763" s="389">
        <v>0</v>
      </c>
      <c r="U3763" s="390">
        <v>0</v>
      </c>
      <c r="V3763" s="391">
        <v>0</v>
      </c>
      <c r="W3763" s="424">
        <v>0</v>
      </c>
      <c r="X3763" s="423">
        <v>0</v>
      </c>
      <c r="Y3763" s="113">
        <f t="shared" si="152"/>
        <v>23.927999999999997</v>
      </c>
      <c r="Z3763" s="78">
        <v>0</v>
      </c>
      <c r="AA3763" s="82">
        <v>0</v>
      </c>
      <c r="AB3763" s="132">
        <v>341.2</v>
      </c>
      <c r="AC3763" s="133">
        <v>0</v>
      </c>
      <c r="AD3763" s="393">
        <v>0</v>
      </c>
      <c r="AE3763" s="395"/>
      <c r="AF3763" s="78">
        <v>355.1</v>
      </c>
      <c r="AG3763" s="79">
        <v>0</v>
      </c>
      <c r="AH3763" s="109">
        <v>27</v>
      </c>
      <c r="AI3763" s="82"/>
      <c r="AJ3763" s="110"/>
      <c r="AL3763" s="395">
        <f t="shared" si="154"/>
        <v>27</v>
      </c>
      <c r="AM3763" s="395"/>
      <c r="AN3763" s="163">
        <f t="shared" si="155"/>
        <v>27</v>
      </c>
      <c r="AO3763" s="113">
        <f t="shared" si="156"/>
        <v>3.0720000000000027</v>
      </c>
    </row>
    <row r="3764" spans="1:42" x14ac:dyDescent="0.2">
      <c r="A3764" s="58">
        <v>40280</v>
      </c>
      <c r="B3764" s="121">
        <v>18.3</v>
      </c>
      <c r="C3764" s="944"/>
      <c r="D3764" s="189">
        <v>6.4320000000000004</v>
      </c>
      <c r="E3764" s="414"/>
      <c r="F3764" s="781">
        <f t="shared" si="153"/>
        <v>24.731999999999999</v>
      </c>
      <c r="G3764" s="529"/>
      <c r="H3764" s="529"/>
      <c r="I3764" s="529"/>
      <c r="J3764" s="529"/>
      <c r="K3764" s="529"/>
      <c r="L3764" s="529"/>
      <c r="M3764" s="529"/>
      <c r="N3764" s="529"/>
      <c r="O3764" s="529"/>
      <c r="P3764" s="529"/>
      <c r="Q3764" s="529"/>
      <c r="R3764" s="529"/>
      <c r="S3764" s="392">
        <v>0</v>
      </c>
      <c r="T3764" s="389">
        <v>0</v>
      </c>
      <c r="U3764" s="390">
        <v>0</v>
      </c>
      <c r="V3764" s="391">
        <v>0</v>
      </c>
      <c r="W3764" s="424">
        <v>0</v>
      </c>
      <c r="X3764" s="423">
        <v>0</v>
      </c>
      <c r="Y3764" s="113">
        <f t="shared" si="152"/>
        <v>24.731999999999999</v>
      </c>
      <c r="Z3764" s="78">
        <v>0</v>
      </c>
      <c r="AA3764" s="82">
        <v>0</v>
      </c>
      <c r="AB3764" s="132">
        <v>341.2</v>
      </c>
      <c r="AC3764" s="133">
        <v>0</v>
      </c>
      <c r="AD3764" s="393">
        <v>0</v>
      </c>
      <c r="AE3764" s="395"/>
      <c r="AF3764" s="78">
        <v>355.1</v>
      </c>
      <c r="AG3764" s="79">
        <v>0</v>
      </c>
      <c r="AH3764" s="109">
        <v>17</v>
      </c>
      <c r="AI3764" s="82"/>
      <c r="AJ3764" s="110"/>
      <c r="AL3764" s="395">
        <f t="shared" si="154"/>
        <v>17</v>
      </c>
      <c r="AM3764" s="395"/>
      <c r="AN3764" s="163">
        <f t="shared" si="155"/>
        <v>17</v>
      </c>
      <c r="AO3764" s="113">
        <f t="shared" si="156"/>
        <v>-7.7319999999999993</v>
      </c>
    </row>
    <row r="3765" spans="1:42" x14ac:dyDescent="0.2">
      <c r="A3765" s="58">
        <v>40281</v>
      </c>
      <c r="B3765" s="121">
        <v>18.71</v>
      </c>
      <c r="C3765" s="944"/>
      <c r="D3765" s="189">
        <v>6.6</v>
      </c>
      <c r="E3765" s="414"/>
      <c r="F3765" s="781">
        <f t="shared" si="153"/>
        <v>25.310000000000002</v>
      </c>
      <c r="G3765" s="529"/>
      <c r="H3765" s="529"/>
      <c r="I3765" s="529"/>
      <c r="J3765" s="529"/>
      <c r="K3765" s="529"/>
      <c r="L3765" s="529"/>
      <c r="M3765" s="529"/>
      <c r="N3765" s="529"/>
      <c r="O3765" s="529"/>
      <c r="P3765" s="529"/>
      <c r="Q3765" s="529"/>
      <c r="R3765" s="529"/>
      <c r="S3765" s="392">
        <v>0</v>
      </c>
      <c r="T3765" s="389">
        <v>0</v>
      </c>
      <c r="U3765" s="390">
        <v>0</v>
      </c>
      <c r="V3765" s="391">
        <v>0</v>
      </c>
      <c r="W3765" s="424">
        <v>0</v>
      </c>
      <c r="X3765" s="423">
        <v>0</v>
      </c>
      <c r="Y3765" s="113">
        <f t="shared" si="152"/>
        <v>25.310000000000002</v>
      </c>
      <c r="Z3765" s="78">
        <v>0</v>
      </c>
      <c r="AA3765" s="82">
        <v>0</v>
      </c>
      <c r="AB3765" s="132">
        <v>341.2</v>
      </c>
      <c r="AC3765" s="133">
        <v>0.01</v>
      </c>
      <c r="AD3765" s="393">
        <v>0</v>
      </c>
      <c r="AE3765" s="395"/>
      <c r="AF3765" s="78">
        <v>355.1</v>
      </c>
      <c r="AG3765" s="79">
        <v>0</v>
      </c>
      <c r="AH3765" s="109">
        <v>16</v>
      </c>
      <c r="AI3765" s="82"/>
      <c r="AJ3765" s="110"/>
      <c r="AL3765" s="395">
        <f t="shared" si="154"/>
        <v>16</v>
      </c>
      <c r="AM3765" s="395"/>
      <c r="AN3765" s="163">
        <f t="shared" si="155"/>
        <v>16</v>
      </c>
      <c r="AO3765" s="113">
        <f t="shared" si="156"/>
        <v>-9.3100000000000023</v>
      </c>
    </row>
    <row r="3766" spans="1:42" x14ac:dyDescent="0.2">
      <c r="A3766" s="58">
        <v>40282</v>
      </c>
      <c r="B3766" s="121">
        <v>17.809999999999999</v>
      </c>
      <c r="C3766" s="944"/>
      <c r="D3766" s="189">
        <v>6.9370000000000003</v>
      </c>
      <c r="E3766" s="414"/>
      <c r="F3766" s="781">
        <f t="shared" si="153"/>
        <v>24.747</v>
      </c>
      <c r="G3766" s="529"/>
      <c r="H3766" s="529"/>
      <c r="I3766" s="529"/>
      <c r="J3766" s="529"/>
      <c r="K3766" s="529"/>
      <c r="L3766" s="529"/>
      <c r="M3766" s="529"/>
      <c r="N3766" s="529"/>
      <c r="O3766" s="529"/>
      <c r="P3766" s="529"/>
      <c r="Q3766" s="529"/>
      <c r="R3766" s="529"/>
      <c r="S3766" s="392">
        <v>0</v>
      </c>
      <c r="T3766" s="389">
        <v>0</v>
      </c>
      <c r="U3766" s="390">
        <v>0</v>
      </c>
      <c r="V3766" s="391">
        <v>0</v>
      </c>
      <c r="W3766" s="424">
        <v>0</v>
      </c>
      <c r="X3766" s="423">
        <v>0</v>
      </c>
      <c r="Y3766" s="113">
        <f t="shared" si="152"/>
        <v>24.747</v>
      </c>
      <c r="Z3766" s="78">
        <v>0</v>
      </c>
      <c r="AA3766" s="82">
        <v>0</v>
      </c>
      <c r="AB3766" s="132">
        <v>341.2</v>
      </c>
      <c r="AC3766" s="133">
        <v>0</v>
      </c>
      <c r="AD3766" s="393">
        <v>0</v>
      </c>
      <c r="AE3766" s="395"/>
      <c r="AF3766" s="78">
        <v>355.1</v>
      </c>
      <c r="AG3766" s="79">
        <v>0</v>
      </c>
      <c r="AH3766" s="109">
        <v>28</v>
      </c>
      <c r="AI3766" s="82"/>
      <c r="AJ3766" s="110"/>
      <c r="AL3766" s="395">
        <f t="shared" si="154"/>
        <v>28</v>
      </c>
      <c r="AM3766" s="395"/>
      <c r="AN3766" s="163">
        <f t="shared" si="155"/>
        <v>28</v>
      </c>
      <c r="AO3766" s="113">
        <f t="shared" si="156"/>
        <v>3.2530000000000001</v>
      </c>
    </row>
    <row r="3767" spans="1:42" x14ac:dyDescent="0.2">
      <c r="A3767" s="58">
        <v>40283</v>
      </c>
      <c r="B3767" s="121">
        <v>17.62</v>
      </c>
      <c r="C3767" s="944"/>
      <c r="D3767" s="189">
        <v>6.6790000000000003</v>
      </c>
      <c r="E3767" s="414"/>
      <c r="F3767" s="781">
        <f t="shared" si="153"/>
        <v>24.298999999999999</v>
      </c>
      <c r="G3767" s="529"/>
      <c r="H3767" s="529"/>
      <c r="I3767" s="529"/>
      <c r="J3767" s="529"/>
      <c r="K3767" s="529"/>
      <c r="L3767" s="529"/>
      <c r="M3767" s="529"/>
      <c r="N3767" s="529"/>
      <c r="O3767" s="529"/>
      <c r="P3767" s="529"/>
      <c r="Q3767" s="529"/>
      <c r="R3767" s="529"/>
      <c r="S3767" s="392">
        <v>0</v>
      </c>
      <c r="T3767" s="389">
        <v>0</v>
      </c>
      <c r="U3767" s="390">
        <v>0</v>
      </c>
      <c r="V3767" s="391">
        <v>0</v>
      </c>
      <c r="W3767" s="424">
        <v>0</v>
      </c>
      <c r="X3767" s="423">
        <v>0</v>
      </c>
      <c r="Y3767" s="113">
        <f t="shared" si="152"/>
        <v>24.298999999999999</v>
      </c>
      <c r="Z3767" s="78">
        <v>0</v>
      </c>
      <c r="AA3767" s="82">
        <v>0</v>
      </c>
      <c r="AB3767" s="132">
        <v>341.2</v>
      </c>
      <c r="AC3767" s="133">
        <v>0</v>
      </c>
      <c r="AD3767" s="393">
        <v>0</v>
      </c>
      <c r="AE3767" s="395"/>
      <c r="AF3767" s="78">
        <v>355.1</v>
      </c>
      <c r="AG3767" s="79">
        <v>0</v>
      </c>
      <c r="AH3767" s="109">
        <v>27</v>
      </c>
      <c r="AI3767" s="82"/>
      <c r="AJ3767" s="110"/>
      <c r="AL3767" s="395">
        <f t="shared" si="154"/>
        <v>27</v>
      </c>
      <c r="AM3767" s="395"/>
      <c r="AN3767" s="163">
        <f t="shared" si="155"/>
        <v>27</v>
      </c>
      <c r="AO3767" s="113">
        <f t="shared" si="156"/>
        <v>2.7010000000000005</v>
      </c>
    </row>
    <row r="3768" spans="1:42" x14ac:dyDescent="0.2">
      <c r="A3768" s="58">
        <v>40284</v>
      </c>
      <c r="B3768" s="121">
        <v>18.489999999999998</v>
      </c>
      <c r="C3768" s="944"/>
      <c r="D3768" s="189">
        <v>6.6859999999999999</v>
      </c>
      <c r="E3768" s="414"/>
      <c r="F3768" s="781">
        <f t="shared" si="153"/>
        <v>25.175999999999998</v>
      </c>
      <c r="G3768" s="529"/>
      <c r="H3768" s="529"/>
      <c r="I3768" s="529"/>
      <c r="J3768" s="529"/>
      <c r="K3768" s="529"/>
      <c r="L3768" s="529"/>
      <c r="M3768" s="529"/>
      <c r="N3768" s="529"/>
      <c r="O3768" s="529"/>
      <c r="P3768" s="529"/>
      <c r="Q3768" s="529"/>
      <c r="R3768" s="529"/>
      <c r="S3768" s="392">
        <v>0</v>
      </c>
      <c r="T3768" s="389">
        <v>0</v>
      </c>
      <c r="U3768" s="390">
        <v>0</v>
      </c>
      <c r="V3768" s="391">
        <v>0</v>
      </c>
      <c r="W3768" s="424">
        <v>0</v>
      </c>
      <c r="X3768" s="423">
        <v>0</v>
      </c>
      <c r="Y3768" s="113">
        <f t="shared" si="152"/>
        <v>25.175999999999998</v>
      </c>
      <c r="Z3768" s="78">
        <v>0</v>
      </c>
      <c r="AA3768" s="82">
        <v>0</v>
      </c>
      <c r="AB3768" s="132">
        <v>341.2</v>
      </c>
      <c r="AC3768" s="133">
        <v>0</v>
      </c>
      <c r="AD3768" s="393">
        <v>0</v>
      </c>
      <c r="AE3768" s="395"/>
      <c r="AF3768" s="78">
        <v>355</v>
      </c>
      <c r="AG3768" s="79">
        <v>0</v>
      </c>
      <c r="AH3768" s="109">
        <v>29</v>
      </c>
      <c r="AI3768" s="82"/>
      <c r="AJ3768" s="110"/>
      <c r="AL3768" s="395">
        <f t="shared" si="154"/>
        <v>29</v>
      </c>
      <c r="AM3768" s="395"/>
      <c r="AN3768" s="163">
        <f t="shared" si="155"/>
        <v>29</v>
      </c>
      <c r="AO3768" s="113">
        <f t="shared" si="156"/>
        <v>3.8240000000000016</v>
      </c>
    </row>
    <row r="3769" spans="1:42" x14ac:dyDescent="0.2">
      <c r="A3769" s="58">
        <v>40285</v>
      </c>
      <c r="B3769" s="121">
        <v>19.18</v>
      </c>
      <c r="C3769" s="944"/>
      <c r="D3769" s="189">
        <v>6.6890000000000001</v>
      </c>
      <c r="E3769" s="414"/>
      <c r="F3769" s="781">
        <f t="shared" si="153"/>
        <v>25.869</v>
      </c>
      <c r="G3769" s="529"/>
      <c r="H3769" s="529"/>
      <c r="I3769" s="529"/>
      <c r="J3769" s="529"/>
      <c r="K3769" s="529"/>
      <c r="L3769" s="529"/>
      <c r="M3769" s="529"/>
      <c r="N3769" s="529"/>
      <c r="O3769" s="529"/>
      <c r="P3769" s="529"/>
      <c r="Q3769" s="529"/>
      <c r="R3769" s="529"/>
      <c r="S3769" s="392">
        <v>0</v>
      </c>
      <c r="T3769" s="389">
        <v>0</v>
      </c>
      <c r="U3769" s="390">
        <v>0</v>
      </c>
      <c r="V3769" s="391">
        <v>0</v>
      </c>
      <c r="W3769" s="424">
        <v>0</v>
      </c>
      <c r="X3769" s="423">
        <v>0</v>
      </c>
      <c r="Y3769" s="113">
        <f t="shared" si="152"/>
        <v>25.869</v>
      </c>
      <c r="Z3769" s="78">
        <v>0</v>
      </c>
      <c r="AA3769" s="82">
        <v>0</v>
      </c>
      <c r="AB3769" s="132">
        <v>341.2</v>
      </c>
      <c r="AC3769" s="133">
        <v>0</v>
      </c>
      <c r="AD3769" s="393">
        <v>0</v>
      </c>
      <c r="AE3769" s="395"/>
      <c r="AF3769" s="78">
        <v>354.8</v>
      </c>
      <c r="AG3769" s="79">
        <v>0</v>
      </c>
      <c r="AH3769" s="109">
        <v>28</v>
      </c>
      <c r="AI3769" s="82"/>
      <c r="AJ3769" s="110"/>
      <c r="AL3769" s="395">
        <f t="shared" si="154"/>
        <v>28</v>
      </c>
      <c r="AM3769" s="395"/>
      <c r="AN3769" s="163">
        <f t="shared" si="155"/>
        <v>28</v>
      </c>
      <c r="AO3769" s="113">
        <f t="shared" si="156"/>
        <v>2.1310000000000002</v>
      </c>
    </row>
    <row r="3770" spans="1:42" x14ac:dyDescent="0.2">
      <c r="A3770" s="58">
        <v>40286</v>
      </c>
      <c r="B3770" s="121">
        <v>17.57</v>
      </c>
      <c r="C3770" s="944"/>
      <c r="D3770" s="189">
        <v>6.6719999999999997</v>
      </c>
      <c r="E3770" s="414"/>
      <c r="F3770" s="781">
        <f t="shared" si="153"/>
        <v>24.242000000000001</v>
      </c>
      <c r="G3770" s="529"/>
      <c r="H3770" s="529"/>
      <c r="I3770" s="529"/>
      <c r="J3770" s="529"/>
      <c r="K3770" s="529"/>
      <c r="L3770" s="529"/>
      <c r="M3770" s="529"/>
      <c r="N3770" s="529"/>
      <c r="O3770" s="529"/>
      <c r="P3770" s="529"/>
      <c r="Q3770" s="529"/>
      <c r="R3770" s="529"/>
      <c r="S3770" s="392">
        <v>0</v>
      </c>
      <c r="T3770" s="389">
        <v>0</v>
      </c>
      <c r="U3770" s="390">
        <v>0</v>
      </c>
      <c r="V3770" s="391">
        <v>0</v>
      </c>
      <c r="W3770" s="424">
        <v>0</v>
      </c>
      <c r="X3770" s="423">
        <v>0</v>
      </c>
      <c r="Y3770" s="113">
        <f t="shared" si="152"/>
        <v>24.242000000000001</v>
      </c>
      <c r="Z3770" s="78">
        <v>0</v>
      </c>
      <c r="AA3770" s="82">
        <v>0</v>
      </c>
      <c r="AB3770" s="132">
        <v>341.2</v>
      </c>
      <c r="AC3770" s="133">
        <v>0</v>
      </c>
      <c r="AD3770" s="393">
        <v>0</v>
      </c>
      <c r="AE3770" s="395"/>
      <c r="AF3770" s="78">
        <v>354.9</v>
      </c>
      <c r="AG3770" s="79">
        <v>0</v>
      </c>
      <c r="AH3770" s="109">
        <v>28</v>
      </c>
      <c r="AI3770" s="82"/>
      <c r="AJ3770" s="110"/>
      <c r="AL3770" s="395">
        <f t="shared" si="154"/>
        <v>28</v>
      </c>
      <c r="AM3770" s="395"/>
      <c r="AN3770" s="163">
        <f t="shared" si="155"/>
        <v>28</v>
      </c>
      <c r="AO3770" s="113">
        <f t="shared" si="156"/>
        <v>3.7579999999999991</v>
      </c>
    </row>
    <row r="3771" spans="1:42" x14ac:dyDescent="0.2">
      <c r="A3771" s="58">
        <v>40287</v>
      </c>
      <c r="B3771" s="121">
        <v>19.350000000000001</v>
      </c>
      <c r="C3771" s="944"/>
      <c r="D3771" s="189">
        <v>6.42</v>
      </c>
      <c r="E3771" s="414"/>
      <c r="F3771" s="781">
        <f t="shared" si="153"/>
        <v>25.770000000000003</v>
      </c>
      <c r="G3771" s="529"/>
      <c r="H3771" s="529"/>
      <c r="I3771" s="529"/>
      <c r="J3771" s="529"/>
      <c r="K3771" s="529"/>
      <c r="L3771" s="529"/>
      <c r="M3771" s="529"/>
      <c r="N3771" s="529"/>
      <c r="O3771" s="529"/>
      <c r="P3771" s="529"/>
      <c r="Q3771" s="529"/>
      <c r="R3771" s="529"/>
      <c r="S3771" s="392">
        <v>0</v>
      </c>
      <c r="T3771" s="389">
        <v>0</v>
      </c>
      <c r="U3771" s="390">
        <v>0</v>
      </c>
      <c r="V3771" s="391">
        <v>0</v>
      </c>
      <c r="W3771" s="424">
        <v>0</v>
      </c>
      <c r="X3771" s="423">
        <v>0</v>
      </c>
      <c r="Y3771" s="113">
        <f t="shared" si="152"/>
        <v>25.770000000000003</v>
      </c>
      <c r="Z3771" s="78">
        <v>0</v>
      </c>
      <c r="AA3771" s="82">
        <v>0</v>
      </c>
      <c r="AB3771" s="132">
        <v>341.2</v>
      </c>
      <c r="AC3771" s="133">
        <v>0</v>
      </c>
      <c r="AD3771" s="393">
        <v>0</v>
      </c>
      <c r="AE3771" s="395"/>
      <c r="AF3771" s="78">
        <v>354.8</v>
      </c>
      <c r="AG3771" s="79">
        <v>0</v>
      </c>
      <c r="AH3771" s="109">
        <v>29</v>
      </c>
      <c r="AI3771" s="82"/>
      <c r="AJ3771" s="110"/>
      <c r="AL3771" s="395">
        <f t="shared" si="154"/>
        <v>29</v>
      </c>
      <c r="AM3771" s="395"/>
      <c r="AN3771" s="163">
        <f t="shared" si="155"/>
        <v>29</v>
      </c>
      <c r="AO3771" s="113">
        <f t="shared" si="156"/>
        <v>3.2299999999999969</v>
      </c>
    </row>
    <row r="3772" spans="1:42" x14ac:dyDescent="0.2">
      <c r="A3772" s="58">
        <v>40288</v>
      </c>
      <c r="B3772" s="121">
        <v>18.71</v>
      </c>
      <c r="C3772" s="944"/>
      <c r="D3772" s="189">
        <v>6.7930000000000001</v>
      </c>
      <c r="E3772" s="414"/>
      <c r="F3772" s="781">
        <f t="shared" si="153"/>
        <v>25.503</v>
      </c>
      <c r="G3772" s="529"/>
      <c r="H3772" s="529"/>
      <c r="I3772" s="529"/>
      <c r="J3772" s="529"/>
      <c r="K3772" s="529"/>
      <c r="L3772" s="529"/>
      <c r="M3772" s="529"/>
      <c r="N3772" s="529"/>
      <c r="O3772" s="529"/>
      <c r="P3772" s="529"/>
      <c r="Q3772" s="529"/>
      <c r="R3772" s="529"/>
      <c r="S3772" s="392">
        <v>0</v>
      </c>
      <c r="T3772" s="389">
        <v>0</v>
      </c>
      <c r="U3772" s="390">
        <v>0</v>
      </c>
      <c r="V3772" s="391">
        <v>0</v>
      </c>
      <c r="W3772" s="424">
        <v>0</v>
      </c>
      <c r="X3772" s="423">
        <v>0</v>
      </c>
      <c r="Y3772" s="113">
        <f t="shared" si="152"/>
        <v>25.503</v>
      </c>
      <c r="Z3772" s="78">
        <v>0</v>
      </c>
      <c r="AA3772" s="82">
        <v>0</v>
      </c>
      <c r="AB3772" s="132">
        <v>341.2</v>
      </c>
      <c r="AC3772" s="133">
        <v>7.0000000000000007E-2</v>
      </c>
      <c r="AD3772" s="393">
        <v>0</v>
      </c>
      <c r="AE3772" s="395"/>
      <c r="AF3772" s="78">
        <v>354.8</v>
      </c>
      <c r="AG3772" s="79">
        <v>7.0000000000000007E-2</v>
      </c>
      <c r="AH3772" s="109">
        <v>17</v>
      </c>
      <c r="AI3772" s="82"/>
      <c r="AJ3772" s="110"/>
      <c r="AL3772" s="395">
        <f t="shared" si="154"/>
        <v>17</v>
      </c>
      <c r="AM3772" s="395"/>
      <c r="AN3772" s="163">
        <f t="shared" si="155"/>
        <v>17</v>
      </c>
      <c r="AO3772" s="113">
        <f t="shared" si="156"/>
        <v>-8.5030000000000001</v>
      </c>
    </row>
    <row r="3773" spans="1:42" x14ac:dyDescent="0.2">
      <c r="A3773" s="58">
        <v>40289</v>
      </c>
      <c r="B3773" s="121">
        <v>17.53</v>
      </c>
      <c r="C3773" s="944"/>
      <c r="D3773" s="189">
        <v>6.58</v>
      </c>
      <c r="E3773" s="414"/>
      <c r="F3773" s="781">
        <f t="shared" si="153"/>
        <v>24.11</v>
      </c>
      <c r="G3773" s="529"/>
      <c r="H3773" s="529"/>
      <c r="I3773" s="529"/>
      <c r="J3773" s="529"/>
      <c r="K3773" s="529"/>
      <c r="L3773" s="529"/>
      <c r="M3773" s="529"/>
      <c r="N3773" s="529"/>
      <c r="O3773" s="529"/>
      <c r="P3773" s="529"/>
      <c r="Q3773" s="529"/>
      <c r="R3773" s="529"/>
      <c r="S3773" s="392">
        <v>0</v>
      </c>
      <c r="T3773" s="389">
        <v>0</v>
      </c>
      <c r="U3773" s="390">
        <v>0</v>
      </c>
      <c r="V3773" s="391">
        <v>0</v>
      </c>
      <c r="W3773" s="424">
        <v>0</v>
      </c>
      <c r="X3773" s="423">
        <v>0</v>
      </c>
      <c r="Y3773" s="113">
        <f t="shared" si="152"/>
        <v>24.11</v>
      </c>
      <c r="Z3773" s="78">
        <v>0</v>
      </c>
      <c r="AA3773" s="82">
        <v>0</v>
      </c>
      <c r="AB3773" s="132">
        <v>341.3</v>
      </c>
      <c r="AC3773" s="133">
        <v>0.68</v>
      </c>
      <c r="AD3773" s="393">
        <v>0</v>
      </c>
      <c r="AE3773" s="395"/>
      <c r="AF3773" s="78">
        <v>354.9</v>
      </c>
      <c r="AG3773" s="79">
        <v>0.3</v>
      </c>
      <c r="AH3773" s="109">
        <v>7</v>
      </c>
      <c r="AI3773" s="82"/>
      <c r="AJ3773" s="110"/>
      <c r="AL3773" s="395">
        <f t="shared" si="154"/>
        <v>7</v>
      </c>
      <c r="AM3773" s="395"/>
      <c r="AN3773" s="163">
        <f t="shared" si="155"/>
        <v>7</v>
      </c>
      <c r="AO3773" s="113">
        <f t="shared" si="156"/>
        <v>-17.11</v>
      </c>
    </row>
    <row r="3774" spans="1:42" x14ac:dyDescent="0.2">
      <c r="A3774" s="58">
        <v>40290</v>
      </c>
      <c r="B3774" s="121">
        <v>16.920000000000002</v>
      </c>
      <c r="C3774" s="944"/>
      <c r="D3774" s="189">
        <v>6.5279999999999996</v>
      </c>
      <c r="E3774" s="414"/>
      <c r="F3774" s="781">
        <f t="shared" si="153"/>
        <v>23.448</v>
      </c>
      <c r="G3774" s="529"/>
      <c r="H3774" s="529"/>
      <c r="I3774" s="529"/>
      <c r="J3774" s="529"/>
      <c r="K3774" s="529"/>
      <c r="L3774" s="529"/>
      <c r="M3774" s="529"/>
      <c r="N3774" s="529"/>
      <c r="O3774" s="529"/>
      <c r="P3774" s="529"/>
      <c r="Q3774" s="529"/>
      <c r="R3774" s="529"/>
      <c r="S3774" s="392">
        <v>0</v>
      </c>
      <c r="T3774" s="389">
        <v>0</v>
      </c>
      <c r="U3774" s="390">
        <v>0</v>
      </c>
      <c r="V3774" s="391">
        <v>0</v>
      </c>
      <c r="W3774" s="424">
        <v>0</v>
      </c>
      <c r="X3774" s="423">
        <v>0</v>
      </c>
      <c r="Y3774" s="113">
        <f t="shared" si="152"/>
        <v>23.448</v>
      </c>
      <c r="Z3774" s="78">
        <v>0</v>
      </c>
      <c r="AA3774" s="82">
        <v>0</v>
      </c>
      <c r="AB3774" s="132">
        <v>341.3</v>
      </c>
      <c r="AC3774" s="133">
        <v>0</v>
      </c>
      <c r="AD3774" s="393">
        <v>0</v>
      </c>
      <c r="AE3774" s="395"/>
      <c r="AF3774" s="78">
        <v>354.9</v>
      </c>
      <c r="AG3774" s="79">
        <v>0</v>
      </c>
      <c r="AH3774" s="109">
        <v>30</v>
      </c>
      <c r="AI3774" s="82"/>
      <c r="AJ3774" s="110"/>
      <c r="AL3774" s="395">
        <f t="shared" si="154"/>
        <v>30</v>
      </c>
      <c r="AM3774" s="395"/>
      <c r="AN3774" s="163">
        <f t="shared" si="155"/>
        <v>30</v>
      </c>
      <c r="AO3774" s="113">
        <f t="shared" si="156"/>
        <v>6.5519999999999996</v>
      </c>
    </row>
    <row r="3775" spans="1:42" x14ac:dyDescent="0.2">
      <c r="A3775" s="58">
        <v>40291</v>
      </c>
      <c r="B3775" s="121">
        <v>16.32</v>
      </c>
      <c r="C3775" s="944"/>
      <c r="D3775" s="189">
        <v>6.6580000000000004</v>
      </c>
      <c r="E3775" s="414"/>
      <c r="F3775" s="781">
        <f t="shared" si="153"/>
        <v>22.978000000000002</v>
      </c>
      <c r="G3775" s="529"/>
      <c r="H3775" s="529"/>
      <c r="I3775" s="529"/>
      <c r="J3775" s="529"/>
      <c r="K3775" s="529"/>
      <c r="L3775" s="529"/>
      <c r="M3775" s="529"/>
      <c r="N3775" s="529"/>
      <c r="O3775" s="529"/>
      <c r="P3775" s="529"/>
      <c r="Q3775" s="529"/>
      <c r="R3775" s="529"/>
      <c r="S3775" s="392">
        <v>0</v>
      </c>
      <c r="T3775" s="389">
        <v>0</v>
      </c>
      <c r="U3775" s="390">
        <v>0</v>
      </c>
      <c r="V3775" s="391">
        <v>0</v>
      </c>
      <c r="W3775" s="424">
        <v>0</v>
      </c>
      <c r="X3775" s="423">
        <v>0</v>
      </c>
      <c r="Y3775" s="113">
        <f t="shared" si="152"/>
        <v>22.978000000000002</v>
      </c>
      <c r="Z3775" s="78">
        <v>0</v>
      </c>
      <c r="AA3775" s="82">
        <v>0</v>
      </c>
      <c r="AB3775" s="132">
        <v>341.3</v>
      </c>
      <c r="AC3775" s="133">
        <v>0.27</v>
      </c>
      <c r="AD3775" s="393">
        <v>0</v>
      </c>
      <c r="AE3775" s="395"/>
      <c r="AF3775" s="78">
        <v>354.9</v>
      </c>
      <c r="AG3775" s="79">
        <v>0.15</v>
      </c>
      <c r="AH3775" s="109">
        <v>30</v>
      </c>
      <c r="AI3775" s="82"/>
      <c r="AJ3775" s="110"/>
      <c r="AL3775" s="395">
        <f t="shared" si="154"/>
        <v>30</v>
      </c>
      <c r="AM3775" s="395"/>
      <c r="AN3775" s="163">
        <f t="shared" si="155"/>
        <v>30</v>
      </c>
      <c r="AO3775" s="113">
        <f t="shared" si="156"/>
        <v>7.0219999999999985</v>
      </c>
    </row>
    <row r="3776" spans="1:42" x14ac:dyDescent="0.2">
      <c r="A3776" s="58">
        <v>40292</v>
      </c>
      <c r="B3776" s="121">
        <v>16.36</v>
      </c>
      <c r="C3776" s="944"/>
      <c r="D3776" s="189">
        <v>6.3940000000000001</v>
      </c>
      <c r="E3776" s="414"/>
      <c r="F3776" s="781">
        <f t="shared" si="153"/>
        <v>22.753999999999998</v>
      </c>
      <c r="G3776" s="529"/>
      <c r="H3776" s="529"/>
      <c r="I3776" s="529"/>
      <c r="J3776" s="529"/>
      <c r="K3776" s="529"/>
      <c r="L3776" s="529"/>
      <c r="M3776" s="529"/>
      <c r="N3776" s="529"/>
      <c r="O3776" s="529"/>
      <c r="P3776" s="529"/>
      <c r="Q3776" s="529"/>
      <c r="R3776" s="529"/>
      <c r="S3776" s="392">
        <v>0</v>
      </c>
      <c r="T3776" s="389">
        <v>0</v>
      </c>
      <c r="U3776" s="390">
        <v>0</v>
      </c>
      <c r="V3776" s="391">
        <v>0</v>
      </c>
      <c r="W3776" s="424">
        <v>0</v>
      </c>
      <c r="X3776" s="423">
        <v>0</v>
      </c>
      <c r="Y3776" s="113">
        <f t="shared" si="152"/>
        <v>22.753999999999998</v>
      </c>
      <c r="Z3776" s="78">
        <v>0</v>
      </c>
      <c r="AA3776" s="82">
        <v>0</v>
      </c>
      <c r="AB3776" s="132">
        <v>341.4</v>
      </c>
      <c r="AC3776" s="133">
        <v>0.09</v>
      </c>
      <c r="AD3776" s="393">
        <v>0</v>
      </c>
      <c r="AE3776" s="395"/>
      <c r="AF3776" s="78">
        <v>354.8</v>
      </c>
      <c r="AG3776" s="79">
        <v>0.4</v>
      </c>
      <c r="AH3776" s="109">
        <v>30</v>
      </c>
      <c r="AI3776" s="82"/>
      <c r="AJ3776" s="110"/>
      <c r="AL3776" s="395">
        <f t="shared" si="154"/>
        <v>30</v>
      </c>
      <c r="AM3776" s="395"/>
      <c r="AN3776" s="163">
        <f t="shared" si="155"/>
        <v>30</v>
      </c>
      <c r="AO3776" s="113">
        <f t="shared" si="156"/>
        <v>7.2460000000000022</v>
      </c>
      <c r="AP3776" s="21"/>
    </row>
    <row r="3777" spans="1:41" x14ac:dyDescent="0.2">
      <c r="A3777" s="58">
        <v>40293</v>
      </c>
      <c r="B3777" s="121">
        <v>15.89</v>
      </c>
      <c r="C3777" s="944"/>
      <c r="D3777" s="189">
        <v>6.7939999999999996</v>
      </c>
      <c r="E3777" s="414"/>
      <c r="F3777" s="781">
        <f t="shared" si="153"/>
        <v>22.684000000000001</v>
      </c>
      <c r="G3777" s="529"/>
      <c r="H3777" s="529"/>
      <c r="I3777" s="529"/>
      <c r="J3777" s="529"/>
      <c r="K3777" s="529"/>
      <c r="L3777" s="529"/>
      <c r="M3777" s="529"/>
      <c r="N3777" s="529"/>
      <c r="O3777" s="529"/>
      <c r="P3777" s="529"/>
      <c r="Q3777" s="529"/>
      <c r="R3777" s="529"/>
      <c r="S3777" s="392">
        <v>0</v>
      </c>
      <c r="T3777" s="389">
        <v>0</v>
      </c>
      <c r="U3777" s="390">
        <v>0</v>
      </c>
      <c r="V3777" s="391">
        <v>0</v>
      </c>
      <c r="W3777" s="424">
        <v>0</v>
      </c>
      <c r="X3777" s="423">
        <v>0</v>
      </c>
      <c r="Y3777" s="113">
        <f t="shared" si="152"/>
        <v>22.684000000000001</v>
      </c>
      <c r="Z3777" s="78">
        <v>0</v>
      </c>
      <c r="AA3777" s="82">
        <v>0</v>
      </c>
      <c r="AB3777" s="132">
        <v>341.4</v>
      </c>
      <c r="AC3777" s="133">
        <v>0.02</v>
      </c>
      <c r="AD3777" s="393">
        <v>0</v>
      </c>
      <c r="AE3777" s="395"/>
      <c r="AF3777" s="78">
        <v>354.8</v>
      </c>
      <c r="AG3777" s="79">
        <v>0.1</v>
      </c>
      <c r="AH3777" s="109">
        <v>30</v>
      </c>
      <c r="AI3777" s="82"/>
      <c r="AJ3777" s="110"/>
      <c r="AL3777" s="395">
        <f t="shared" si="154"/>
        <v>30</v>
      </c>
      <c r="AM3777" s="395"/>
      <c r="AN3777" s="163">
        <f t="shared" si="155"/>
        <v>30</v>
      </c>
      <c r="AO3777" s="113">
        <f t="shared" si="156"/>
        <v>7.3159999999999989</v>
      </c>
    </row>
    <row r="3778" spans="1:41" x14ac:dyDescent="0.2">
      <c r="A3778" s="58">
        <v>40294</v>
      </c>
      <c r="B3778" s="121">
        <v>19.010000000000002</v>
      </c>
      <c r="C3778" s="944"/>
      <c r="D3778" s="189">
        <v>6.3170000000000002</v>
      </c>
      <c r="E3778" s="414"/>
      <c r="F3778" s="781">
        <f t="shared" si="153"/>
        <v>25.327000000000002</v>
      </c>
      <c r="G3778" s="529"/>
      <c r="H3778" s="529"/>
      <c r="I3778" s="529"/>
      <c r="J3778" s="529"/>
      <c r="K3778" s="529"/>
      <c r="L3778" s="529"/>
      <c r="M3778" s="529"/>
      <c r="N3778" s="529"/>
      <c r="O3778" s="529"/>
      <c r="P3778" s="529"/>
      <c r="Q3778" s="529"/>
      <c r="R3778" s="529"/>
      <c r="S3778" s="392">
        <v>0</v>
      </c>
      <c r="T3778" s="389">
        <v>0</v>
      </c>
      <c r="U3778" s="390">
        <v>0</v>
      </c>
      <c r="V3778" s="391">
        <v>0</v>
      </c>
      <c r="W3778" s="424">
        <v>0</v>
      </c>
      <c r="X3778" s="423">
        <v>0</v>
      </c>
      <c r="Y3778" s="113">
        <f t="shared" si="152"/>
        <v>25.327000000000002</v>
      </c>
      <c r="Z3778" s="78">
        <v>0</v>
      </c>
      <c r="AA3778" s="82">
        <v>0</v>
      </c>
      <c r="AB3778" s="132">
        <v>341.3</v>
      </c>
      <c r="AC3778" s="133">
        <v>0</v>
      </c>
      <c r="AD3778" s="393">
        <v>15</v>
      </c>
      <c r="AE3778" s="395"/>
      <c r="AF3778" s="78">
        <v>354.8</v>
      </c>
      <c r="AG3778" s="79">
        <v>0</v>
      </c>
      <c r="AH3778" s="109">
        <v>0</v>
      </c>
      <c r="AI3778" s="82"/>
      <c r="AJ3778" s="110"/>
      <c r="AL3778" s="395">
        <f t="shared" si="154"/>
        <v>0</v>
      </c>
      <c r="AM3778" s="395"/>
      <c r="AN3778" s="163">
        <f t="shared" si="155"/>
        <v>15</v>
      </c>
      <c r="AO3778" s="113">
        <f t="shared" si="156"/>
        <v>-10.327000000000002</v>
      </c>
    </row>
    <row r="3779" spans="1:41" x14ac:dyDescent="0.2">
      <c r="A3779" s="58">
        <v>40295</v>
      </c>
      <c r="B3779" s="121">
        <v>17.47</v>
      </c>
      <c r="C3779" s="944"/>
      <c r="D3779" s="189">
        <v>6.34</v>
      </c>
      <c r="E3779" s="414"/>
      <c r="F3779" s="781">
        <f t="shared" si="153"/>
        <v>23.81</v>
      </c>
      <c r="G3779" s="529"/>
      <c r="H3779" s="529"/>
      <c r="I3779" s="529"/>
      <c r="J3779" s="529"/>
      <c r="K3779" s="529"/>
      <c r="L3779" s="529"/>
      <c r="M3779" s="529"/>
      <c r="N3779" s="529"/>
      <c r="O3779" s="529"/>
      <c r="P3779" s="529"/>
      <c r="Q3779" s="529"/>
      <c r="R3779" s="529"/>
      <c r="S3779" s="392">
        <v>0</v>
      </c>
      <c r="T3779" s="389">
        <v>0</v>
      </c>
      <c r="U3779" s="390">
        <v>0</v>
      </c>
      <c r="V3779" s="391">
        <v>0</v>
      </c>
      <c r="W3779" s="424">
        <v>0</v>
      </c>
      <c r="X3779" s="423">
        <v>0</v>
      </c>
      <c r="Y3779" s="113">
        <f t="shared" si="152"/>
        <v>23.81</v>
      </c>
      <c r="Z3779" s="78">
        <v>0</v>
      </c>
      <c r="AA3779" s="82">
        <v>0</v>
      </c>
      <c r="AB3779" s="132">
        <v>341.2</v>
      </c>
      <c r="AC3779" s="133">
        <v>0</v>
      </c>
      <c r="AD3779" s="393">
        <v>15</v>
      </c>
      <c r="AE3779" s="395"/>
      <c r="AF3779" s="78">
        <v>354.8</v>
      </c>
      <c r="AG3779" s="79">
        <v>0</v>
      </c>
      <c r="AH3779" s="109">
        <v>0</v>
      </c>
      <c r="AI3779" s="82"/>
      <c r="AJ3779" s="110"/>
      <c r="AL3779" s="395">
        <f t="shared" si="154"/>
        <v>0</v>
      </c>
      <c r="AM3779" s="395"/>
      <c r="AN3779" s="163">
        <f t="shared" si="155"/>
        <v>15</v>
      </c>
      <c r="AO3779" s="113">
        <f t="shared" si="156"/>
        <v>-8.8099999999999987</v>
      </c>
    </row>
    <row r="3780" spans="1:41" x14ac:dyDescent="0.2">
      <c r="A3780" s="58">
        <v>40296</v>
      </c>
      <c r="B3780" s="121">
        <v>18.11</v>
      </c>
      <c r="C3780" s="944"/>
      <c r="D3780" s="189">
        <v>6.0229999999999997</v>
      </c>
      <c r="E3780" s="414"/>
      <c r="F3780" s="781">
        <f t="shared" si="153"/>
        <v>24.132999999999999</v>
      </c>
      <c r="G3780" s="529"/>
      <c r="H3780" s="529"/>
      <c r="I3780" s="529"/>
      <c r="J3780" s="529"/>
      <c r="K3780" s="529"/>
      <c r="L3780" s="529"/>
      <c r="M3780" s="529"/>
      <c r="N3780" s="529"/>
      <c r="O3780" s="529"/>
      <c r="P3780" s="529"/>
      <c r="Q3780" s="529"/>
      <c r="R3780" s="529"/>
      <c r="S3780" s="392">
        <v>0</v>
      </c>
      <c r="T3780" s="389">
        <v>0</v>
      </c>
      <c r="U3780" s="390">
        <v>0</v>
      </c>
      <c r="V3780" s="391">
        <v>0</v>
      </c>
      <c r="W3780" s="424">
        <v>0</v>
      </c>
      <c r="X3780" s="423">
        <v>0</v>
      </c>
      <c r="Y3780" s="113">
        <f t="shared" si="152"/>
        <v>24.132999999999999</v>
      </c>
      <c r="Z3780" s="78">
        <v>0</v>
      </c>
      <c r="AA3780" s="82">
        <v>0</v>
      </c>
      <c r="AB3780" s="132">
        <v>341.2</v>
      </c>
      <c r="AC3780" s="133">
        <v>0</v>
      </c>
      <c r="AD3780" s="393">
        <v>15</v>
      </c>
      <c r="AE3780" s="395"/>
      <c r="AF3780" s="78">
        <v>354.8</v>
      </c>
      <c r="AG3780" s="79">
        <v>0</v>
      </c>
      <c r="AH3780" s="109">
        <v>0</v>
      </c>
      <c r="AI3780" s="82"/>
      <c r="AJ3780" s="110"/>
      <c r="AL3780" s="395">
        <f t="shared" si="154"/>
        <v>0</v>
      </c>
      <c r="AM3780" s="395"/>
      <c r="AN3780" s="163">
        <f t="shared" si="155"/>
        <v>15</v>
      </c>
      <c r="AO3780" s="113">
        <f t="shared" si="156"/>
        <v>-9.1329999999999991</v>
      </c>
    </row>
    <row r="3781" spans="1:41" x14ac:dyDescent="0.2">
      <c r="A3781" s="58">
        <v>40297</v>
      </c>
      <c r="B3781" s="121">
        <v>18.399999999999999</v>
      </c>
      <c r="C3781" s="944"/>
      <c r="D3781" s="189">
        <v>8.1129999999999995</v>
      </c>
      <c r="E3781" s="414"/>
      <c r="F3781" s="781">
        <f t="shared" si="153"/>
        <v>26.512999999999998</v>
      </c>
      <c r="G3781" s="529"/>
      <c r="H3781" s="529"/>
      <c r="I3781" s="529"/>
      <c r="J3781" s="529"/>
      <c r="K3781" s="529"/>
      <c r="L3781" s="529"/>
      <c r="M3781" s="529"/>
      <c r="N3781" s="529"/>
      <c r="O3781" s="529"/>
      <c r="P3781" s="529"/>
      <c r="Q3781" s="529"/>
      <c r="R3781" s="529"/>
      <c r="S3781" s="392">
        <v>0</v>
      </c>
      <c r="T3781" s="389">
        <v>0</v>
      </c>
      <c r="U3781" s="390">
        <v>0</v>
      </c>
      <c r="V3781" s="391">
        <v>0</v>
      </c>
      <c r="W3781" s="424">
        <v>0</v>
      </c>
      <c r="X3781" s="423">
        <v>0</v>
      </c>
      <c r="Y3781" s="113">
        <f t="shared" si="152"/>
        <v>26.512999999999998</v>
      </c>
      <c r="Z3781" s="78">
        <v>0</v>
      </c>
      <c r="AA3781" s="82">
        <v>0</v>
      </c>
      <c r="AB3781" s="132">
        <v>341.1</v>
      </c>
      <c r="AC3781" s="133">
        <v>0</v>
      </c>
      <c r="AD3781" s="393">
        <v>15</v>
      </c>
      <c r="AE3781" s="395"/>
      <c r="AF3781" s="78">
        <v>354.8</v>
      </c>
      <c r="AG3781" s="79">
        <v>0</v>
      </c>
      <c r="AH3781" s="109">
        <v>0</v>
      </c>
      <c r="AI3781" s="82"/>
      <c r="AJ3781" s="110"/>
      <c r="AL3781" s="395">
        <f t="shared" si="154"/>
        <v>0</v>
      </c>
      <c r="AM3781" s="395"/>
      <c r="AN3781" s="163">
        <f t="shared" si="155"/>
        <v>15</v>
      </c>
      <c r="AO3781" s="113">
        <f t="shared" si="156"/>
        <v>-11.512999999999998</v>
      </c>
    </row>
    <row r="3782" spans="1:41" x14ac:dyDescent="0.2">
      <c r="A3782" s="58">
        <v>40298</v>
      </c>
      <c r="B3782" s="121">
        <v>19.260000000000002</v>
      </c>
      <c r="C3782" s="944"/>
      <c r="D3782" s="189">
        <v>4.8559999999999999</v>
      </c>
      <c r="E3782" s="414"/>
      <c r="F3782" s="781">
        <f t="shared" si="153"/>
        <v>24.116</v>
      </c>
      <c r="G3782" s="529"/>
      <c r="H3782" s="529"/>
      <c r="I3782" s="529"/>
      <c r="J3782" s="529"/>
      <c r="K3782" s="529"/>
      <c r="L3782" s="529"/>
      <c r="M3782" s="529"/>
      <c r="N3782" s="529"/>
      <c r="O3782" s="529"/>
      <c r="P3782" s="529"/>
      <c r="Q3782" s="529"/>
      <c r="R3782" s="529"/>
      <c r="S3782" s="392">
        <v>0</v>
      </c>
      <c r="T3782" s="389">
        <v>0</v>
      </c>
      <c r="U3782" s="390">
        <v>0</v>
      </c>
      <c r="V3782" s="391">
        <v>0</v>
      </c>
      <c r="W3782" s="424">
        <v>0</v>
      </c>
      <c r="X3782" s="423">
        <v>0</v>
      </c>
      <c r="Y3782" s="113">
        <f t="shared" si="152"/>
        <v>24.116</v>
      </c>
      <c r="Z3782" s="78">
        <v>0</v>
      </c>
      <c r="AA3782" s="82">
        <v>0</v>
      </c>
      <c r="AB3782" s="132">
        <v>341.1</v>
      </c>
      <c r="AC3782" s="133">
        <v>0</v>
      </c>
      <c r="AD3782" s="393">
        <v>25</v>
      </c>
      <c r="AE3782" s="395"/>
      <c r="AF3782" s="78">
        <v>354.8</v>
      </c>
      <c r="AG3782" s="79">
        <v>0</v>
      </c>
      <c r="AH3782" s="109">
        <v>0</v>
      </c>
      <c r="AI3782" s="82"/>
      <c r="AJ3782" s="110"/>
      <c r="AL3782" s="395">
        <f t="shared" si="154"/>
        <v>0</v>
      </c>
      <c r="AM3782" s="395"/>
      <c r="AN3782" s="163">
        <f t="shared" si="155"/>
        <v>25</v>
      </c>
      <c r="AO3782" s="113">
        <f t="shared" si="156"/>
        <v>0.88400000000000034</v>
      </c>
    </row>
    <row r="3783" spans="1:41" x14ac:dyDescent="0.2">
      <c r="A3783" s="58">
        <v>40299</v>
      </c>
      <c r="B3783" s="121">
        <v>16.23</v>
      </c>
      <c r="C3783" s="944"/>
      <c r="D3783" s="189">
        <v>6.9939999999999998</v>
      </c>
      <c r="E3783" s="880"/>
      <c r="F3783" s="776">
        <f t="shared" si="153"/>
        <v>23.224</v>
      </c>
      <c r="G3783" s="529"/>
      <c r="H3783" s="529"/>
      <c r="I3783" s="529"/>
      <c r="J3783" s="529"/>
      <c r="K3783" s="529"/>
      <c r="L3783" s="529"/>
      <c r="M3783" s="529"/>
      <c r="N3783" s="529"/>
      <c r="O3783" s="529"/>
      <c r="P3783" s="529"/>
      <c r="Q3783" s="529"/>
      <c r="R3783" s="529"/>
      <c r="S3783" s="392">
        <v>0</v>
      </c>
      <c r="T3783" s="389">
        <v>0</v>
      </c>
      <c r="U3783" s="390">
        <v>0</v>
      </c>
      <c r="V3783" s="391">
        <v>0</v>
      </c>
      <c r="W3783" s="392">
        <v>0</v>
      </c>
      <c r="X3783" s="391">
        <v>0</v>
      </c>
      <c r="Y3783" s="163">
        <f t="shared" si="152"/>
        <v>23.224</v>
      </c>
      <c r="Z3783" s="78">
        <v>0</v>
      </c>
      <c r="AA3783" s="82">
        <v>0</v>
      </c>
      <c r="AB3783" s="132">
        <v>341.5</v>
      </c>
      <c r="AC3783" s="133">
        <v>0</v>
      </c>
      <c r="AD3783" s="393">
        <v>0</v>
      </c>
      <c r="AE3783" s="395"/>
      <c r="AF3783" s="78">
        <v>355.2</v>
      </c>
      <c r="AG3783" s="79">
        <v>0</v>
      </c>
      <c r="AH3783" s="109">
        <v>11</v>
      </c>
      <c r="AI3783" s="82"/>
      <c r="AJ3783" s="110"/>
      <c r="AL3783" s="395">
        <f t="shared" si="154"/>
        <v>11</v>
      </c>
      <c r="AM3783" s="395"/>
      <c r="AN3783" s="163">
        <f t="shared" si="155"/>
        <v>11</v>
      </c>
      <c r="AO3783" s="113">
        <f t="shared" si="156"/>
        <v>-12.224</v>
      </c>
    </row>
    <row r="3784" spans="1:41" x14ac:dyDescent="0.2">
      <c r="A3784" s="58">
        <v>40300</v>
      </c>
      <c r="B3784" s="121">
        <v>15.21</v>
      </c>
      <c r="C3784" s="944"/>
      <c r="D3784" s="189">
        <v>7.3140000000000001</v>
      </c>
      <c r="E3784" s="414"/>
      <c r="F3784" s="781">
        <f t="shared" si="153"/>
        <v>22.524000000000001</v>
      </c>
      <c r="G3784" s="529"/>
      <c r="H3784" s="529"/>
      <c r="I3784" s="529"/>
      <c r="J3784" s="529"/>
      <c r="K3784" s="529"/>
      <c r="L3784" s="529"/>
      <c r="M3784" s="529"/>
      <c r="N3784" s="529"/>
      <c r="O3784" s="529"/>
      <c r="P3784" s="529"/>
      <c r="Q3784" s="529"/>
      <c r="R3784" s="529"/>
      <c r="S3784" s="392">
        <v>0</v>
      </c>
      <c r="T3784" s="389">
        <v>0</v>
      </c>
      <c r="U3784" s="390">
        <v>0</v>
      </c>
      <c r="V3784" s="391">
        <v>0</v>
      </c>
      <c r="W3784" s="406">
        <v>0</v>
      </c>
      <c r="X3784" s="405">
        <v>0</v>
      </c>
      <c r="Y3784" s="113">
        <f t="shared" si="152"/>
        <v>22.524000000000001</v>
      </c>
      <c r="Z3784" s="78">
        <v>0</v>
      </c>
      <c r="AA3784" s="82">
        <v>0</v>
      </c>
      <c r="AB3784" s="132">
        <v>341.5</v>
      </c>
      <c r="AC3784" s="133">
        <v>0.11</v>
      </c>
      <c r="AD3784" s="393">
        <v>0</v>
      </c>
      <c r="AE3784" s="395"/>
      <c r="AF3784" s="78">
        <v>355.2</v>
      </c>
      <c r="AG3784" s="79">
        <v>0.35</v>
      </c>
      <c r="AH3784" s="109">
        <v>30</v>
      </c>
      <c r="AI3784" s="82"/>
      <c r="AJ3784" s="110"/>
      <c r="AL3784" s="395">
        <f t="shared" si="154"/>
        <v>30</v>
      </c>
      <c r="AM3784" s="395"/>
      <c r="AN3784" s="163">
        <f t="shared" si="155"/>
        <v>30</v>
      </c>
      <c r="AO3784" s="113">
        <f t="shared" si="156"/>
        <v>7.4759999999999991</v>
      </c>
    </row>
    <row r="3785" spans="1:41" x14ac:dyDescent="0.2">
      <c r="A3785" s="58">
        <v>40301</v>
      </c>
      <c r="B3785" s="121">
        <v>14.96</v>
      </c>
      <c r="C3785" s="944"/>
      <c r="D3785" s="189">
        <v>7.0129999999999999</v>
      </c>
      <c r="E3785" s="414"/>
      <c r="F3785" s="781">
        <f t="shared" si="153"/>
        <v>21.972999999999999</v>
      </c>
      <c r="G3785" s="529"/>
      <c r="H3785" s="529"/>
      <c r="I3785" s="529"/>
      <c r="J3785" s="529"/>
      <c r="K3785" s="529"/>
      <c r="L3785" s="529"/>
      <c r="M3785" s="529"/>
      <c r="N3785" s="529"/>
      <c r="O3785" s="529"/>
      <c r="P3785" s="529"/>
      <c r="Q3785" s="529"/>
      <c r="R3785" s="529"/>
      <c r="S3785" s="392">
        <v>0</v>
      </c>
      <c r="T3785" s="389">
        <v>0</v>
      </c>
      <c r="U3785" s="390">
        <v>0</v>
      </c>
      <c r="V3785" s="391">
        <v>0</v>
      </c>
      <c r="W3785" s="406">
        <v>0</v>
      </c>
      <c r="X3785" s="405">
        <v>0</v>
      </c>
      <c r="Y3785" s="113">
        <f t="shared" si="152"/>
        <v>21.972999999999999</v>
      </c>
      <c r="Z3785" s="78">
        <v>0</v>
      </c>
      <c r="AA3785" s="82">
        <v>0</v>
      </c>
      <c r="AB3785" s="132">
        <v>341.5</v>
      </c>
      <c r="AC3785" s="133">
        <v>0</v>
      </c>
      <c r="AD3785" s="393">
        <v>0</v>
      </c>
      <c r="AE3785" s="395"/>
      <c r="AF3785" s="78">
        <v>355.2</v>
      </c>
      <c r="AG3785" s="79">
        <v>0</v>
      </c>
      <c r="AH3785" s="109">
        <v>29</v>
      </c>
      <c r="AI3785" s="82"/>
      <c r="AJ3785" s="110"/>
      <c r="AL3785" s="395">
        <f t="shared" si="154"/>
        <v>29</v>
      </c>
      <c r="AM3785" s="395"/>
      <c r="AN3785" s="163">
        <f t="shared" si="155"/>
        <v>29</v>
      </c>
      <c r="AO3785" s="113">
        <f t="shared" si="156"/>
        <v>7.027000000000001</v>
      </c>
    </row>
    <row r="3786" spans="1:41" x14ac:dyDescent="0.2">
      <c r="A3786" s="58">
        <v>40302</v>
      </c>
      <c r="B3786" s="121">
        <v>16.21</v>
      </c>
      <c r="C3786" s="944"/>
      <c r="D3786" s="189">
        <v>6.9139999999999997</v>
      </c>
      <c r="E3786" s="414"/>
      <c r="F3786" s="781">
        <f t="shared" si="153"/>
        <v>23.124000000000002</v>
      </c>
      <c r="G3786" s="529"/>
      <c r="H3786" s="529"/>
      <c r="I3786" s="529"/>
      <c r="J3786" s="529"/>
      <c r="K3786" s="529"/>
      <c r="L3786" s="529"/>
      <c r="M3786" s="529"/>
      <c r="N3786" s="529"/>
      <c r="O3786" s="529"/>
      <c r="P3786" s="529"/>
      <c r="Q3786" s="529"/>
      <c r="R3786" s="529"/>
      <c r="S3786" s="392">
        <v>0</v>
      </c>
      <c r="T3786" s="389">
        <v>0</v>
      </c>
      <c r="U3786" s="390">
        <v>0</v>
      </c>
      <c r="V3786" s="391">
        <v>0</v>
      </c>
      <c r="W3786" s="406">
        <v>0</v>
      </c>
      <c r="X3786" s="405">
        <v>0</v>
      </c>
      <c r="Y3786" s="113">
        <f t="shared" si="152"/>
        <v>23.124000000000002</v>
      </c>
      <c r="Z3786" s="78">
        <v>0</v>
      </c>
      <c r="AA3786" s="82">
        <v>0</v>
      </c>
      <c r="AB3786" s="132">
        <v>341.5</v>
      </c>
      <c r="AC3786" s="133">
        <v>0</v>
      </c>
      <c r="AD3786" s="393">
        <v>0</v>
      </c>
      <c r="AE3786" s="395"/>
      <c r="AF3786" s="78">
        <v>355.2</v>
      </c>
      <c r="AG3786" s="79">
        <v>0</v>
      </c>
      <c r="AH3786" s="109">
        <v>17</v>
      </c>
      <c r="AI3786" s="82"/>
      <c r="AJ3786" s="110"/>
      <c r="AL3786" s="395">
        <f t="shared" ref="AL3786:AL3817" si="157">AH3786+AJ3786</f>
        <v>17</v>
      </c>
      <c r="AM3786" s="395"/>
      <c r="AN3786" s="163">
        <f t="shared" ref="AN3786:AN3817" si="158">AH3786+AJ3786+AD3786+AA3786+Z3786</f>
        <v>17</v>
      </c>
      <c r="AO3786" s="113">
        <f t="shared" ref="AO3786:AO3817" si="159">AN3786-F3786</f>
        <v>-6.1240000000000023</v>
      </c>
    </row>
    <row r="3787" spans="1:41" x14ac:dyDescent="0.2">
      <c r="A3787" s="58">
        <v>40303</v>
      </c>
      <c r="B3787" s="121">
        <v>14.84</v>
      </c>
      <c r="C3787" s="944"/>
      <c r="D3787" s="189">
        <v>6.6580000000000004</v>
      </c>
      <c r="E3787" s="414"/>
      <c r="F3787" s="781">
        <f t="shared" si="153"/>
        <v>21.498000000000001</v>
      </c>
      <c r="G3787" s="529"/>
      <c r="H3787" s="529"/>
      <c r="I3787" s="529"/>
      <c r="J3787" s="529"/>
      <c r="K3787" s="529"/>
      <c r="L3787" s="529"/>
      <c r="M3787" s="529"/>
      <c r="N3787" s="529"/>
      <c r="O3787" s="529"/>
      <c r="P3787" s="529"/>
      <c r="Q3787" s="529"/>
      <c r="R3787" s="529"/>
      <c r="S3787" s="392">
        <v>0</v>
      </c>
      <c r="T3787" s="389">
        <v>0</v>
      </c>
      <c r="U3787" s="390">
        <v>0</v>
      </c>
      <c r="V3787" s="391">
        <v>0</v>
      </c>
      <c r="W3787" s="406">
        <v>0</v>
      </c>
      <c r="X3787" s="405">
        <v>0</v>
      </c>
      <c r="Y3787" s="113">
        <f t="shared" si="152"/>
        <v>21.498000000000001</v>
      </c>
      <c r="Z3787" s="78">
        <v>0</v>
      </c>
      <c r="AA3787" s="82">
        <v>0</v>
      </c>
      <c r="AB3787" s="132">
        <v>341.5</v>
      </c>
      <c r="AC3787" s="133">
        <v>0</v>
      </c>
      <c r="AD3787" s="393">
        <v>0</v>
      </c>
      <c r="AE3787" s="395"/>
      <c r="AF3787" s="78">
        <v>355.2</v>
      </c>
      <c r="AG3787" s="79">
        <v>0</v>
      </c>
      <c r="AH3787" s="109">
        <v>29</v>
      </c>
      <c r="AI3787" s="82"/>
      <c r="AJ3787" s="110"/>
      <c r="AL3787" s="395">
        <f t="shared" si="157"/>
        <v>29</v>
      </c>
      <c r="AM3787" s="395"/>
      <c r="AN3787" s="163">
        <f t="shared" si="158"/>
        <v>29</v>
      </c>
      <c r="AO3787" s="113">
        <f t="shared" si="159"/>
        <v>7.5019999999999989</v>
      </c>
    </row>
    <row r="3788" spans="1:41" x14ac:dyDescent="0.2">
      <c r="A3788" s="58">
        <v>40304</v>
      </c>
      <c r="B3788" s="121">
        <v>12.85</v>
      </c>
      <c r="C3788" s="944"/>
      <c r="D3788" s="189">
        <v>7.0149999999999997</v>
      </c>
      <c r="E3788" s="414"/>
      <c r="F3788" s="781">
        <f t="shared" si="153"/>
        <v>19.864999999999998</v>
      </c>
      <c r="G3788" s="529"/>
      <c r="H3788" s="529"/>
      <c r="I3788" s="529"/>
      <c r="J3788" s="529"/>
      <c r="K3788" s="529"/>
      <c r="L3788" s="529"/>
      <c r="M3788" s="529"/>
      <c r="N3788" s="529"/>
      <c r="O3788" s="529"/>
      <c r="P3788" s="529"/>
      <c r="Q3788" s="529"/>
      <c r="R3788" s="529"/>
      <c r="S3788" s="392">
        <v>0</v>
      </c>
      <c r="T3788" s="389">
        <v>0</v>
      </c>
      <c r="U3788" s="390">
        <v>0</v>
      </c>
      <c r="V3788" s="391">
        <v>0</v>
      </c>
      <c r="W3788" s="406">
        <v>0</v>
      </c>
      <c r="X3788" s="405">
        <v>0</v>
      </c>
      <c r="Y3788" s="113">
        <f t="shared" si="152"/>
        <v>19.864999999999998</v>
      </c>
      <c r="Z3788" s="78">
        <v>0</v>
      </c>
      <c r="AA3788" s="82">
        <v>0</v>
      </c>
      <c r="AB3788" s="132">
        <v>341.5</v>
      </c>
      <c r="AC3788" s="133">
        <v>0</v>
      </c>
      <c r="AD3788" s="393">
        <v>0</v>
      </c>
      <c r="AE3788" s="395"/>
      <c r="AF3788" s="78">
        <v>355.2</v>
      </c>
      <c r="AG3788" s="79">
        <v>0</v>
      </c>
      <c r="AH3788" s="109">
        <v>27</v>
      </c>
      <c r="AI3788" s="82"/>
      <c r="AJ3788" s="110"/>
      <c r="AL3788" s="395">
        <f t="shared" si="157"/>
        <v>27</v>
      </c>
      <c r="AM3788" s="395"/>
      <c r="AN3788" s="163">
        <f t="shared" si="158"/>
        <v>27</v>
      </c>
      <c r="AO3788" s="113">
        <f t="shared" si="159"/>
        <v>7.1350000000000016</v>
      </c>
    </row>
    <row r="3789" spans="1:41" x14ac:dyDescent="0.2">
      <c r="A3789" s="58">
        <v>40305</v>
      </c>
      <c r="B3789" s="121">
        <v>13.35</v>
      </c>
      <c r="C3789" s="944"/>
      <c r="D3789" s="189">
        <v>7.0720000000000001</v>
      </c>
      <c r="E3789" s="414"/>
      <c r="F3789" s="781">
        <f t="shared" si="153"/>
        <v>20.422000000000001</v>
      </c>
      <c r="G3789" s="529"/>
      <c r="H3789" s="529"/>
      <c r="I3789" s="529"/>
      <c r="J3789" s="529"/>
      <c r="K3789" s="529"/>
      <c r="L3789" s="529"/>
      <c r="M3789" s="529"/>
      <c r="N3789" s="529"/>
      <c r="O3789" s="529"/>
      <c r="P3789" s="529"/>
      <c r="Q3789" s="529"/>
      <c r="R3789" s="529"/>
      <c r="S3789" s="392">
        <v>0</v>
      </c>
      <c r="T3789" s="389">
        <v>0</v>
      </c>
      <c r="U3789" s="390">
        <v>0</v>
      </c>
      <c r="V3789" s="391">
        <v>0</v>
      </c>
      <c r="W3789" s="406">
        <v>0</v>
      </c>
      <c r="X3789" s="405">
        <v>0</v>
      </c>
      <c r="Y3789" s="113">
        <f t="shared" si="152"/>
        <v>20.422000000000001</v>
      </c>
      <c r="Z3789" s="78">
        <v>0</v>
      </c>
      <c r="AA3789" s="82">
        <v>0</v>
      </c>
      <c r="AB3789" s="132">
        <v>341.5</v>
      </c>
      <c r="AC3789" s="133">
        <v>0</v>
      </c>
      <c r="AD3789" s="393">
        <v>0</v>
      </c>
      <c r="AE3789" s="395"/>
      <c r="AF3789" s="78">
        <v>355.2</v>
      </c>
      <c r="AG3789" s="79">
        <v>0</v>
      </c>
      <c r="AH3789" s="109">
        <v>16</v>
      </c>
      <c r="AI3789" s="82"/>
      <c r="AJ3789" s="110"/>
      <c r="AL3789" s="395">
        <f t="shared" si="157"/>
        <v>16</v>
      </c>
      <c r="AM3789" s="395"/>
      <c r="AN3789" s="163">
        <f t="shared" si="158"/>
        <v>16</v>
      </c>
      <c r="AO3789" s="113">
        <f t="shared" si="159"/>
        <v>-4.4220000000000006</v>
      </c>
    </row>
    <row r="3790" spans="1:41" x14ac:dyDescent="0.2">
      <c r="A3790" s="58">
        <v>40306</v>
      </c>
      <c r="B3790" s="121">
        <v>15.66</v>
      </c>
      <c r="C3790" s="944"/>
      <c r="D3790" s="189">
        <v>6.9470000000000001</v>
      </c>
      <c r="E3790" s="414"/>
      <c r="F3790" s="781">
        <f t="shared" si="153"/>
        <v>22.606999999999999</v>
      </c>
      <c r="G3790" s="529"/>
      <c r="H3790" s="529"/>
      <c r="I3790" s="529"/>
      <c r="J3790" s="529"/>
      <c r="K3790" s="529"/>
      <c r="L3790" s="529"/>
      <c r="M3790" s="529"/>
      <c r="N3790" s="529"/>
      <c r="O3790" s="529"/>
      <c r="P3790" s="529"/>
      <c r="Q3790" s="529"/>
      <c r="R3790" s="529"/>
      <c r="S3790" s="392">
        <v>0</v>
      </c>
      <c r="T3790" s="389">
        <v>0</v>
      </c>
      <c r="U3790" s="390">
        <v>0</v>
      </c>
      <c r="V3790" s="391">
        <v>0</v>
      </c>
      <c r="W3790" s="406">
        <v>0</v>
      </c>
      <c r="X3790" s="405">
        <v>0</v>
      </c>
      <c r="Y3790" s="113">
        <f t="shared" si="152"/>
        <v>22.606999999999999</v>
      </c>
      <c r="Z3790" s="78">
        <v>0</v>
      </c>
      <c r="AA3790" s="82">
        <v>0</v>
      </c>
      <c r="AB3790" s="132">
        <v>341.5</v>
      </c>
      <c r="AC3790" s="133">
        <v>0</v>
      </c>
      <c r="AD3790" s="393">
        <v>0</v>
      </c>
      <c r="AE3790" s="395"/>
      <c r="AF3790" s="78">
        <v>355.2</v>
      </c>
      <c r="AG3790" s="79">
        <v>0</v>
      </c>
      <c r="AH3790" s="109">
        <v>24</v>
      </c>
      <c r="AI3790" s="82"/>
      <c r="AJ3790" s="110"/>
      <c r="AL3790" s="395">
        <f t="shared" si="157"/>
        <v>24</v>
      </c>
      <c r="AM3790" s="395"/>
      <c r="AN3790" s="163">
        <f t="shared" si="158"/>
        <v>24</v>
      </c>
      <c r="AO3790" s="113">
        <f t="shared" si="159"/>
        <v>1.3930000000000007</v>
      </c>
    </row>
    <row r="3791" spans="1:41" x14ac:dyDescent="0.2">
      <c r="A3791" s="58">
        <v>40307</v>
      </c>
      <c r="B3791" s="121">
        <v>15.38</v>
      </c>
      <c r="C3791" s="944"/>
      <c r="D3791" s="189">
        <v>6.9340000000000002</v>
      </c>
      <c r="E3791" s="414"/>
      <c r="F3791" s="781">
        <f t="shared" si="153"/>
        <v>22.314</v>
      </c>
      <c r="G3791" s="529"/>
      <c r="H3791" s="529"/>
      <c r="I3791" s="529"/>
      <c r="J3791" s="529"/>
      <c r="K3791" s="529"/>
      <c r="L3791" s="529"/>
      <c r="M3791" s="529"/>
      <c r="N3791" s="529"/>
      <c r="O3791" s="529"/>
      <c r="P3791" s="529"/>
      <c r="Q3791" s="529"/>
      <c r="R3791" s="529"/>
      <c r="S3791" s="392">
        <v>0</v>
      </c>
      <c r="T3791" s="389">
        <v>0</v>
      </c>
      <c r="U3791" s="390">
        <v>0</v>
      </c>
      <c r="V3791" s="391">
        <v>0</v>
      </c>
      <c r="W3791" s="406">
        <v>0</v>
      </c>
      <c r="X3791" s="405">
        <v>0</v>
      </c>
      <c r="Y3791" s="113">
        <f t="shared" si="152"/>
        <v>22.314</v>
      </c>
      <c r="Z3791" s="78">
        <v>0</v>
      </c>
      <c r="AA3791" s="82">
        <v>0</v>
      </c>
      <c r="AB3791" s="132">
        <v>341.5</v>
      </c>
      <c r="AC3791" s="133">
        <v>0</v>
      </c>
      <c r="AD3791" s="393">
        <v>0</v>
      </c>
      <c r="AE3791" s="395"/>
      <c r="AF3791" s="78">
        <v>355.1</v>
      </c>
      <c r="AG3791" s="79">
        <v>0</v>
      </c>
      <c r="AH3791" s="109">
        <v>26</v>
      </c>
      <c r="AI3791" s="82"/>
      <c r="AJ3791" s="110"/>
      <c r="AL3791" s="395">
        <f t="shared" si="157"/>
        <v>26</v>
      </c>
      <c r="AM3791" s="395"/>
      <c r="AN3791" s="163">
        <f t="shared" si="158"/>
        <v>26</v>
      </c>
      <c r="AO3791" s="113">
        <f t="shared" si="159"/>
        <v>3.6859999999999999</v>
      </c>
    </row>
    <row r="3792" spans="1:41" x14ac:dyDescent="0.2">
      <c r="A3792" s="58">
        <v>40308</v>
      </c>
      <c r="B3792" s="121">
        <v>15.48</v>
      </c>
      <c r="C3792" s="944"/>
      <c r="D3792" s="189">
        <v>7.0830000000000002</v>
      </c>
      <c r="E3792" s="414"/>
      <c r="F3792" s="781">
        <f t="shared" si="153"/>
        <v>22.563000000000002</v>
      </c>
      <c r="G3792" s="529"/>
      <c r="H3792" s="529"/>
      <c r="I3792" s="529"/>
      <c r="J3792" s="529"/>
      <c r="K3792" s="529"/>
      <c r="L3792" s="529"/>
      <c r="M3792" s="529"/>
      <c r="N3792" s="529"/>
      <c r="O3792" s="529"/>
      <c r="P3792" s="529"/>
      <c r="Q3792" s="529"/>
      <c r="R3792" s="529"/>
      <c r="S3792" s="392">
        <v>0</v>
      </c>
      <c r="T3792" s="389">
        <v>0</v>
      </c>
      <c r="U3792" s="390">
        <v>0</v>
      </c>
      <c r="V3792" s="391">
        <v>0</v>
      </c>
      <c r="W3792" s="406">
        <v>0</v>
      </c>
      <c r="X3792" s="405">
        <v>0</v>
      </c>
      <c r="Y3792" s="113">
        <f t="shared" si="152"/>
        <v>22.563000000000002</v>
      </c>
      <c r="Z3792" s="78">
        <v>0</v>
      </c>
      <c r="AA3792" s="82">
        <v>0</v>
      </c>
      <c r="AB3792" s="132">
        <v>341.5</v>
      </c>
      <c r="AC3792" s="133">
        <v>0.08</v>
      </c>
      <c r="AD3792" s="393">
        <v>0</v>
      </c>
      <c r="AE3792" s="395"/>
      <c r="AF3792" s="78">
        <v>355.1</v>
      </c>
      <c r="AG3792" s="79">
        <v>0.15</v>
      </c>
      <c r="AH3792" s="109">
        <v>21</v>
      </c>
      <c r="AI3792" s="82"/>
      <c r="AJ3792" s="110"/>
      <c r="AL3792" s="395">
        <f t="shared" si="157"/>
        <v>21</v>
      </c>
      <c r="AM3792" s="395"/>
      <c r="AN3792" s="163">
        <f t="shared" si="158"/>
        <v>21</v>
      </c>
      <c r="AO3792" s="113">
        <f t="shared" si="159"/>
        <v>-1.5630000000000024</v>
      </c>
    </row>
    <row r="3793" spans="1:42" x14ac:dyDescent="0.2">
      <c r="A3793" s="58">
        <v>40309</v>
      </c>
      <c r="B3793" s="121">
        <v>15.26</v>
      </c>
      <c r="C3793" s="944"/>
      <c r="D3793" s="189">
        <v>6.681</v>
      </c>
      <c r="E3793" s="414"/>
      <c r="F3793" s="781">
        <f t="shared" si="153"/>
        <v>21.940999999999999</v>
      </c>
      <c r="G3793" s="529"/>
      <c r="H3793" s="529"/>
      <c r="I3793" s="529"/>
      <c r="J3793" s="529"/>
      <c r="K3793" s="529"/>
      <c r="L3793" s="529"/>
      <c r="M3793" s="529"/>
      <c r="N3793" s="529"/>
      <c r="O3793" s="529"/>
      <c r="P3793" s="529"/>
      <c r="Q3793" s="529"/>
      <c r="R3793" s="529"/>
      <c r="S3793" s="392">
        <v>0</v>
      </c>
      <c r="T3793" s="389">
        <v>0</v>
      </c>
      <c r="U3793" s="390">
        <v>0</v>
      </c>
      <c r="V3793" s="391">
        <v>0</v>
      </c>
      <c r="W3793" s="406">
        <v>0</v>
      </c>
      <c r="X3793" s="405">
        <v>0</v>
      </c>
      <c r="Y3793" s="113">
        <f t="shared" si="152"/>
        <v>21.940999999999999</v>
      </c>
      <c r="Z3793" s="78">
        <v>0</v>
      </c>
      <c r="AA3793" s="82">
        <v>0</v>
      </c>
      <c r="AB3793" s="132">
        <v>341.6</v>
      </c>
      <c r="AC3793" s="133">
        <v>0.27</v>
      </c>
      <c r="AD3793" s="393">
        <v>0</v>
      </c>
      <c r="AE3793" s="395"/>
      <c r="AF3793" s="78">
        <v>355.2</v>
      </c>
      <c r="AG3793" s="79">
        <v>0.3</v>
      </c>
      <c r="AH3793" s="109">
        <v>30</v>
      </c>
      <c r="AI3793" s="82"/>
      <c r="AJ3793" s="110"/>
      <c r="AL3793" s="395">
        <f t="shared" si="157"/>
        <v>30</v>
      </c>
      <c r="AM3793" s="395"/>
      <c r="AN3793" s="163">
        <f t="shared" si="158"/>
        <v>30</v>
      </c>
      <c r="AO3793" s="113">
        <f t="shared" si="159"/>
        <v>8.0590000000000011</v>
      </c>
    </row>
    <row r="3794" spans="1:42" x14ac:dyDescent="0.2">
      <c r="A3794" s="58">
        <v>40310</v>
      </c>
      <c r="B3794" s="121">
        <v>13.86</v>
      </c>
      <c r="C3794" s="944"/>
      <c r="D3794" s="189">
        <v>6.8390000000000004</v>
      </c>
      <c r="E3794" s="414"/>
      <c r="F3794" s="781">
        <f t="shared" si="153"/>
        <v>20.698999999999998</v>
      </c>
      <c r="G3794" s="529"/>
      <c r="H3794" s="529"/>
      <c r="I3794" s="529"/>
      <c r="J3794" s="529"/>
      <c r="K3794" s="529"/>
      <c r="L3794" s="529"/>
      <c r="M3794" s="529"/>
      <c r="N3794" s="529"/>
      <c r="O3794" s="529"/>
      <c r="P3794" s="529"/>
      <c r="Q3794" s="529"/>
      <c r="R3794" s="529"/>
      <c r="S3794" s="392">
        <v>0</v>
      </c>
      <c r="T3794" s="389">
        <v>0</v>
      </c>
      <c r="U3794" s="390">
        <v>0</v>
      </c>
      <c r="V3794" s="391">
        <v>0</v>
      </c>
      <c r="W3794" s="406">
        <v>0</v>
      </c>
      <c r="X3794" s="405">
        <v>0</v>
      </c>
      <c r="Y3794" s="113">
        <f t="shared" si="152"/>
        <v>20.698999999999998</v>
      </c>
      <c r="Z3794" s="78">
        <v>0</v>
      </c>
      <c r="AA3794" s="82">
        <v>0</v>
      </c>
      <c r="AB3794" s="132">
        <v>341.6</v>
      </c>
      <c r="AC3794" s="133">
        <v>0.1</v>
      </c>
      <c r="AD3794" s="393">
        <v>0</v>
      </c>
      <c r="AE3794" s="395"/>
      <c r="AF3794" s="78">
        <v>355.3</v>
      </c>
      <c r="AG3794" s="79">
        <v>0.5</v>
      </c>
      <c r="AH3794" s="109">
        <v>17</v>
      </c>
      <c r="AI3794" s="82"/>
      <c r="AJ3794" s="110"/>
      <c r="AL3794" s="395">
        <f t="shared" si="157"/>
        <v>17</v>
      </c>
      <c r="AM3794" s="395"/>
      <c r="AN3794" s="163">
        <f t="shared" si="158"/>
        <v>17</v>
      </c>
      <c r="AO3794" s="113">
        <f t="shared" si="159"/>
        <v>-3.6989999999999981</v>
      </c>
    </row>
    <row r="3795" spans="1:42" x14ac:dyDescent="0.2">
      <c r="A3795" s="58">
        <v>40311</v>
      </c>
      <c r="B3795" s="121">
        <v>13.59</v>
      </c>
      <c r="C3795" s="944"/>
      <c r="D3795" s="189">
        <v>7.1109999999999998</v>
      </c>
      <c r="E3795" s="414"/>
      <c r="F3795" s="781">
        <f t="shared" si="153"/>
        <v>20.701000000000001</v>
      </c>
      <c r="G3795" s="529"/>
      <c r="H3795" s="529"/>
      <c r="I3795" s="529"/>
      <c r="J3795" s="529"/>
      <c r="K3795" s="529"/>
      <c r="L3795" s="529"/>
      <c r="M3795" s="529"/>
      <c r="N3795" s="529"/>
      <c r="O3795" s="529"/>
      <c r="P3795" s="529"/>
      <c r="Q3795" s="529"/>
      <c r="R3795" s="529"/>
      <c r="S3795" s="392">
        <v>0</v>
      </c>
      <c r="T3795" s="389">
        <v>0</v>
      </c>
      <c r="U3795" s="390">
        <v>0</v>
      </c>
      <c r="V3795" s="391">
        <v>0</v>
      </c>
      <c r="W3795" s="406">
        <v>0</v>
      </c>
      <c r="X3795" s="405">
        <v>0</v>
      </c>
      <c r="Y3795" s="113">
        <f t="shared" si="152"/>
        <v>20.701000000000001</v>
      </c>
      <c r="Z3795" s="78">
        <v>0</v>
      </c>
      <c r="AA3795" s="82">
        <v>0</v>
      </c>
      <c r="AB3795" s="132">
        <v>341.6</v>
      </c>
      <c r="AC3795" s="133">
        <v>0</v>
      </c>
      <c r="AD3795" s="393">
        <v>0</v>
      </c>
      <c r="AE3795" s="395"/>
      <c r="AF3795" s="78">
        <v>355.6</v>
      </c>
      <c r="AG3795" s="79">
        <v>0.3</v>
      </c>
      <c r="AH3795" s="109">
        <v>30</v>
      </c>
      <c r="AI3795" s="82"/>
      <c r="AJ3795" s="110"/>
      <c r="AL3795" s="395">
        <f t="shared" si="157"/>
        <v>30</v>
      </c>
      <c r="AM3795" s="395"/>
      <c r="AN3795" s="163">
        <f t="shared" si="158"/>
        <v>30</v>
      </c>
      <c r="AO3795" s="113">
        <f t="shared" si="159"/>
        <v>9.2989999999999995</v>
      </c>
    </row>
    <row r="3796" spans="1:42" x14ac:dyDescent="0.2">
      <c r="A3796" s="58">
        <v>40312</v>
      </c>
      <c r="B3796" s="121">
        <v>12.42</v>
      </c>
      <c r="C3796" s="944"/>
      <c r="D3796" s="189">
        <v>6.7889999999999997</v>
      </c>
      <c r="E3796" s="414"/>
      <c r="F3796" s="781">
        <f t="shared" si="153"/>
        <v>19.209</v>
      </c>
      <c r="G3796" s="529"/>
      <c r="H3796" s="529"/>
      <c r="I3796" s="529"/>
      <c r="J3796" s="529"/>
      <c r="K3796" s="529"/>
      <c r="L3796" s="529"/>
      <c r="M3796" s="529"/>
      <c r="N3796" s="529"/>
      <c r="O3796" s="529"/>
      <c r="P3796" s="529"/>
      <c r="Q3796" s="529"/>
      <c r="R3796" s="529"/>
      <c r="S3796" s="392">
        <v>0</v>
      </c>
      <c r="T3796" s="389">
        <v>0</v>
      </c>
      <c r="U3796" s="390">
        <v>0</v>
      </c>
      <c r="V3796" s="391">
        <v>0</v>
      </c>
      <c r="W3796" s="406">
        <v>0</v>
      </c>
      <c r="X3796" s="405">
        <v>0</v>
      </c>
      <c r="Y3796" s="113">
        <f t="shared" si="152"/>
        <v>19.209</v>
      </c>
      <c r="Z3796" s="78">
        <v>0</v>
      </c>
      <c r="AA3796" s="82">
        <v>0</v>
      </c>
      <c r="AB3796" s="132">
        <v>341.5</v>
      </c>
      <c r="AC3796" s="133">
        <v>0</v>
      </c>
      <c r="AD3796" s="393">
        <v>0</v>
      </c>
      <c r="AE3796" s="395"/>
      <c r="AF3796" s="78">
        <v>355.7</v>
      </c>
      <c r="AG3796" s="79">
        <v>0</v>
      </c>
      <c r="AH3796" s="109">
        <v>19</v>
      </c>
      <c r="AI3796" s="82"/>
      <c r="AJ3796" s="110"/>
      <c r="AL3796" s="395">
        <f t="shared" si="157"/>
        <v>19</v>
      </c>
      <c r="AM3796" s="395"/>
      <c r="AN3796" s="163">
        <f t="shared" si="158"/>
        <v>19</v>
      </c>
      <c r="AO3796" s="113">
        <f t="shared" si="159"/>
        <v>-0.20899999999999963</v>
      </c>
    </row>
    <row r="3797" spans="1:42" x14ac:dyDescent="0.2">
      <c r="A3797" s="58">
        <v>40313</v>
      </c>
      <c r="B3797" s="121">
        <v>15.02</v>
      </c>
      <c r="C3797" s="944"/>
      <c r="D3797" s="189">
        <v>6.9429999999999996</v>
      </c>
      <c r="E3797" s="414"/>
      <c r="F3797" s="781">
        <f t="shared" si="153"/>
        <v>21.963000000000001</v>
      </c>
      <c r="G3797" s="529"/>
      <c r="H3797" s="529"/>
      <c r="I3797" s="529"/>
      <c r="J3797" s="529"/>
      <c r="K3797" s="529"/>
      <c r="L3797" s="529"/>
      <c r="M3797" s="529"/>
      <c r="N3797" s="529"/>
      <c r="O3797" s="529"/>
      <c r="P3797" s="529"/>
      <c r="Q3797" s="529"/>
      <c r="R3797" s="529"/>
      <c r="S3797" s="392">
        <v>0</v>
      </c>
      <c r="T3797" s="389">
        <v>0</v>
      </c>
      <c r="U3797" s="390">
        <v>0</v>
      </c>
      <c r="V3797" s="391">
        <v>0</v>
      </c>
      <c r="W3797" s="406">
        <v>0</v>
      </c>
      <c r="X3797" s="405">
        <v>0</v>
      </c>
      <c r="Y3797" s="113">
        <f t="shared" si="152"/>
        <v>21.963000000000001</v>
      </c>
      <c r="Z3797" s="78">
        <v>0</v>
      </c>
      <c r="AA3797" s="82">
        <v>0</v>
      </c>
      <c r="AB3797" s="132">
        <v>341.5</v>
      </c>
      <c r="AC3797" s="133">
        <v>0</v>
      </c>
      <c r="AD3797" s="393">
        <v>0</v>
      </c>
      <c r="AE3797" s="395"/>
      <c r="AF3797" s="78">
        <v>355.5</v>
      </c>
      <c r="AG3797" s="79">
        <v>0</v>
      </c>
      <c r="AH3797" s="109">
        <v>18</v>
      </c>
      <c r="AI3797" s="82"/>
      <c r="AJ3797" s="110"/>
      <c r="AL3797" s="395">
        <f t="shared" si="157"/>
        <v>18</v>
      </c>
      <c r="AM3797" s="395"/>
      <c r="AN3797" s="163">
        <f t="shared" si="158"/>
        <v>18</v>
      </c>
      <c r="AO3797" s="113">
        <f t="shared" si="159"/>
        <v>-3.963000000000001</v>
      </c>
    </row>
    <row r="3798" spans="1:42" x14ac:dyDescent="0.2">
      <c r="A3798" s="58">
        <v>40314</v>
      </c>
      <c r="B3798" s="121">
        <v>15.04</v>
      </c>
      <c r="C3798" s="944"/>
      <c r="D3798" s="189">
        <v>6.6230000000000002</v>
      </c>
      <c r="E3798" s="414"/>
      <c r="F3798" s="781">
        <f t="shared" si="153"/>
        <v>21.663</v>
      </c>
      <c r="G3798" s="529"/>
      <c r="H3798" s="529"/>
      <c r="I3798" s="529"/>
      <c r="J3798" s="529"/>
      <c r="K3798" s="529"/>
      <c r="L3798" s="529"/>
      <c r="M3798" s="529"/>
      <c r="N3798" s="529"/>
      <c r="O3798" s="529"/>
      <c r="P3798" s="529"/>
      <c r="Q3798" s="529"/>
      <c r="R3798" s="529"/>
      <c r="S3798" s="392">
        <v>0</v>
      </c>
      <c r="T3798" s="389">
        <v>0</v>
      </c>
      <c r="U3798" s="390">
        <v>0</v>
      </c>
      <c r="V3798" s="391">
        <v>0</v>
      </c>
      <c r="W3798" s="406">
        <v>0</v>
      </c>
      <c r="X3798" s="405">
        <v>0</v>
      </c>
      <c r="Y3798" s="113">
        <f t="shared" si="152"/>
        <v>21.663</v>
      </c>
      <c r="Z3798" s="78">
        <v>0</v>
      </c>
      <c r="AA3798" s="82">
        <v>0</v>
      </c>
      <c r="AB3798" s="132">
        <v>341.5</v>
      </c>
      <c r="AC3798" s="133">
        <v>0</v>
      </c>
      <c r="AD3798" s="393">
        <v>0</v>
      </c>
      <c r="AE3798" s="395"/>
      <c r="AF3798" s="78">
        <v>355.3</v>
      </c>
      <c r="AG3798" s="79">
        <v>0</v>
      </c>
      <c r="AH3798" s="109">
        <v>28</v>
      </c>
      <c r="AI3798" s="82"/>
      <c r="AJ3798" s="110"/>
      <c r="AL3798" s="395">
        <f t="shared" si="157"/>
        <v>28</v>
      </c>
      <c r="AM3798" s="395"/>
      <c r="AN3798" s="163">
        <f t="shared" si="158"/>
        <v>28</v>
      </c>
      <c r="AO3798" s="113">
        <f t="shared" si="159"/>
        <v>6.3369999999999997</v>
      </c>
    </row>
    <row r="3799" spans="1:42" x14ac:dyDescent="0.2">
      <c r="A3799" s="58">
        <v>40315</v>
      </c>
      <c r="B3799" s="121">
        <v>14.85</v>
      </c>
      <c r="C3799" s="944"/>
      <c r="D3799" s="189">
        <v>6.8940000000000001</v>
      </c>
      <c r="E3799" s="414"/>
      <c r="F3799" s="781">
        <f t="shared" si="153"/>
        <v>21.744</v>
      </c>
      <c r="G3799" s="529"/>
      <c r="H3799" s="529"/>
      <c r="I3799" s="529"/>
      <c r="J3799" s="529"/>
      <c r="K3799" s="529"/>
      <c r="L3799" s="529"/>
      <c r="M3799" s="529"/>
      <c r="N3799" s="529"/>
      <c r="O3799" s="529"/>
      <c r="P3799" s="529"/>
      <c r="Q3799" s="529"/>
      <c r="R3799" s="529"/>
      <c r="S3799" s="392">
        <v>0</v>
      </c>
      <c r="T3799" s="389">
        <v>0</v>
      </c>
      <c r="U3799" s="390">
        <v>0</v>
      </c>
      <c r="V3799" s="391">
        <v>0</v>
      </c>
      <c r="W3799" s="406">
        <v>0</v>
      </c>
      <c r="X3799" s="405">
        <v>0</v>
      </c>
      <c r="Y3799" s="113">
        <f t="shared" si="152"/>
        <v>21.744</v>
      </c>
      <c r="Z3799" s="78">
        <v>0</v>
      </c>
      <c r="AA3799" s="82">
        <v>0</v>
      </c>
      <c r="AB3799" s="132">
        <v>341.5</v>
      </c>
      <c r="AC3799" s="133">
        <v>0</v>
      </c>
      <c r="AD3799" s="393">
        <v>0</v>
      </c>
      <c r="AE3799" s="395"/>
      <c r="AF3799" s="78">
        <v>355.3</v>
      </c>
      <c r="AG3799" s="79">
        <v>0</v>
      </c>
      <c r="AH3799" s="109">
        <v>24</v>
      </c>
      <c r="AI3799" s="82"/>
      <c r="AJ3799" s="110"/>
      <c r="AL3799" s="395">
        <f t="shared" si="157"/>
        <v>24</v>
      </c>
      <c r="AM3799" s="395"/>
      <c r="AN3799" s="163">
        <f t="shared" si="158"/>
        <v>24</v>
      </c>
      <c r="AO3799" s="113">
        <f t="shared" si="159"/>
        <v>2.2560000000000002</v>
      </c>
    </row>
    <row r="3800" spans="1:42" x14ac:dyDescent="0.2">
      <c r="A3800" s="58">
        <v>40316</v>
      </c>
      <c r="B3800" s="121">
        <v>14.86</v>
      </c>
      <c r="C3800" s="944"/>
      <c r="D3800" s="189">
        <v>7</v>
      </c>
      <c r="E3800" s="414"/>
      <c r="F3800" s="781">
        <f t="shared" si="153"/>
        <v>21.86</v>
      </c>
      <c r="G3800" s="529"/>
      <c r="H3800" s="529"/>
      <c r="I3800" s="529"/>
      <c r="J3800" s="529"/>
      <c r="K3800" s="529"/>
      <c r="L3800" s="529"/>
      <c r="M3800" s="529"/>
      <c r="N3800" s="529"/>
      <c r="O3800" s="529"/>
      <c r="P3800" s="529"/>
      <c r="Q3800" s="529"/>
      <c r="R3800" s="529"/>
      <c r="S3800" s="392">
        <v>0</v>
      </c>
      <c r="T3800" s="389">
        <v>0</v>
      </c>
      <c r="U3800" s="390">
        <v>0</v>
      </c>
      <c r="V3800" s="391">
        <v>0</v>
      </c>
      <c r="W3800" s="406">
        <v>0</v>
      </c>
      <c r="X3800" s="405">
        <v>0</v>
      </c>
      <c r="Y3800" s="113">
        <f t="shared" si="152"/>
        <v>21.86</v>
      </c>
      <c r="Z3800" s="78">
        <v>0</v>
      </c>
      <c r="AA3800" s="82">
        <v>0</v>
      </c>
      <c r="AB3800" s="132">
        <v>341.5</v>
      </c>
      <c r="AC3800" s="133">
        <v>0</v>
      </c>
      <c r="AD3800" s="393">
        <v>0</v>
      </c>
      <c r="AE3800" s="395"/>
      <c r="AF3800" s="78">
        <v>355.3</v>
      </c>
      <c r="AG3800" s="79">
        <v>0</v>
      </c>
      <c r="AH3800" s="109">
        <v>21</v>
      </c>
      <c r="AI3800" s="82"/>
      <c r="AJ3800" s="110"/>
      <c r="AL3800" s="395">
        <f t="shared" si="157"/>
        <v>21</v>
      </c>
      <c r="AM3800" s="395"/>
      <c r="AN3800" s="163">
        <f t="shared" si="158"/>
        <v>21</v>
      </c>
      <c r="AO3800" s="113">
        <f t="shared" si="159"/>
        <v>-0.85999999999999943</v>
      </c>
    </row>
    <row r="3801" spans="1:42" x14ac:dyDescent="0.2">
      <c r="A3801" s="58">
        <v>40317</v>
      </c>
      <c r="B3801" s="121">
        <v>14.61</v>
      </c>
      <c r="C3801" s="944"/>
      <c r="D3801" s="189">
        <v>6.6849999999999996</v>
      </c>
      <c r="E3801" s="414"/>
      <c r="F3801" s="781">
        <f t="shared" si="153"/>
        <v>21.294999999999998</v>
      </c>
      <c r="G3801" s="529"/>
      <c r="H3801" s="529"/>
      <c r="I3801" s="529"/>
      <c r="J3801" s="529"/>
      <c r="K3801" s="529"/>
      <c r="L3801" s="529"/>
      <c r="M3801" s="529"/>
      <c r="N3801" s="529"/>
      <c r="O3801" s="529"/>
      <c r="P3801" s="529"/>
      <c r="Q3801" s="529"/>
      <c r="R3801" s="529"/>
      <c r="S3801" s="392">
        <v>0</v>
      </c>
      <c r="T3801" s="389">
        <v>0</v>
      </c>
      <c r="U3801" s="390">
        <v>0</v>
      </c>
      <c r="V3801" s="391">
        <v>0</v>
      </c>
      <c r="W3801" s="406">
        <v>0</v>
      </c>
      <c r="X3801" s="405">
        <v>0</v>
      </c>
      <c r="Y3801" s="113">
        <f t="shared" si="152"/>
        <v>21.294999999999998</v>
      </c>
      <c r="Z3801" s="78">
        <v>0</v>
      </c>
      <c r="AA3801" s="82">
        <v>0</v>
      </c>
      <c r="AB3801" s="132">
        <v>341.5</v>
      </c>
      <c r="AC3801" s="133">
        <v>0</v>
      </c>
      <c r="AD3801" s="393">
        <v>0</v>
      </c>
      <c r="AE3801" s="395"/>
      <c r="AF3801" s="78">
        <v>355.2</v>
      </c>
      <c r="AG3801" s="79">
        <v>0</v>
      </c>
      <c r="AH3801" s="109">
        <v>29</v>
      </c>
      <c r="AI3801" s="82"/>
      <c r="AJ3801" s="110"/>
      <c r="AL3801" s="395">
        <f t="shared" si="157"/>
        <v>29</v>
      </c>
      <c r="AM3801" s="395"/>
      <c r="AN3801" s="163">
        <f t="shared" si="158"/>
        <v>29</v>
      </c>
      <c r="AO3801" s="113">
        <f t="shared" si="159"/>
        <v>7.7050000000000018</v>
      </c>
    </row>
    <row r="3802" spans="1:42" x14ac:dyDescent="0.2">
      <c r="A3802" s="58">
        <v>40318</v>
      </c>
      <c r="B3802" s="121">
        <v>15.42</v>
      </c>
      <c r="C3802" s="944"/>
      <c r="D3802" s="189">
        <v>7.0430000000000001</v>
      </c>
      <c r="E3802" s="414"/>
      <c r="F3802" s="781">
        <f t="shared" si="153"/>
        <v>22.463000000000001</v>
      </c>
      <c r="G3802" s="529"/>
      <c r="H3802" s="529"/>
      <c r="I3802" s="529"/>
      <c r="J3802" s="529"/>
      <c r="K3802" s="529"/>
      <c r="L3802" s="529"/>
      <c r="M3802" s="529"/>
      <c r="N3802" s="529"/>
      <c r="O3802" s="529"/>
      <c r="P3802" s="529"/>
      <c r="Q3802" s="529"/>
      <c r="R3802" s="529"/>
      <c r="S3802" s="392">
        <v>0</v>
      </c>
      <c r="T3802" s="389">
        <v>0</v>
      </c>
      <c r="U3802" s="390">
        <v>0</v>
      </c>
      <c r="V3802" s="391">
        <v>0</v>
      </c>
      <c r="W3802" s="406">
        <v>0</v>
      </c>
      <c r="X3802" s="444">
        <v>0</v>
      </c>
      <c r="Y3802" s="113">
        <f t="shared" si="152"/>
        <v>22.463000000000001</v>
      </c>
      <c r="Z3802" s="78">
        <v>0</v>
      </c>
      <c r="AA3802" s="82">
        <v>0</v>
      </c>
      <c r="AB3802" s="132">
        <v>341.5</v>
      </c>
      <c r="AC3802" s="133">
        <v>0</v>
      </c>
      <c r="AD3802" s="393">
        <v>0</v>
      </c>
      <c r="AE3802" s="395"/>
      <c r="AF3802" s="78">
        <v>355.2</v>
      </c>
      <c r="AG3802" s="79">
        <v>0</v>
      </c>
      <c r="AH3802" s="109">
        <v>28</v>
      </c>
      <c r="AI3802" s="82"/>
      <c r="AJ3802" s="110"/>
      <c r="AL3802" s="395">
        <f t="shared" si="157"/>
        <v>28</v>
      </c>
      <c r="AM3802" s="395"/>
      <c r="AN3802" s="163">
        <f t="shared" si="158"/>
        <v>28</v>
      </c>
      <c r="AO3802" s="113">
        <f t="shared" si="159"/>
        <v>5.536999999999999</v>
      </c>
    </row>
    <row r="3803" spans="1:42" x14ac:dyDescent="0.2">
      <c r="A3803" s="58">
        <v>40319</v>
      </c>
      <c r="B3803" s="121">
        <v>13.93</v>
      </c>
      <c r="C3803" s="944"/>
      <c r="D3803" s="189">
        <v>7.1369999999999996</v>
      </c>
      <c r="E3803" s="414"/>
      <c r="F3803" s="781">
        <f t="shared" si="153"/>
        <v>21.067</v>
      </c>
      <c r="G3803" s="529"/>
      <c r="H3803" s="529"/>
      <c r="I3803" s="529"/>
      <c r="J3803" s="529"/>
      <c r="K3803" s="529"/>
      <c r="L3803" s="529"/>
      <c r="M3803" s="529"/>
      <c r="N3803" s="529"/>
      <c r="O3803" s="529"/>
      <c r="P3803" s="529"/>
      <c r="Q3803" s="529"/>
      <c r="R3803" s="529"/>
      <c r="S3803" s="392">
        <v>0</v>
      </c>
      <c r="T3803" s="389">
        <v>0</v>
      </c>
      <c r="U3803" s="390">
        <v>0</v>
      </c>
      <c r="V3803" s="391">
        <v>0</v>
      </c>
      <c r="W3803" s="406">
        <v>0</v>
      </c>
      <c r="X3803" s="405">
        <v>0</v>
      </c>
      <c r="Y3803" s="113">
        <f t="shared" si="152"/>
        <v>21.067</v>
      </c>
      <c r="Z3803" s="78">
        <v>0</v>
      </c>
      <c r="AA3803" s="82">
        <v>0</v>
      </c>
      <c r="AB3803" s="132">
        <v>341.5</v>
      </c>
      <c r="AC3803" s="133">
        <v>0</v>
      </c>
      <c r="AD3803" s="393">
        <v>0</v>
      </c>
      <c r="AE3803" s="395"/>
      <c r="AF3803" s="78">
        <v>355.2</v>
      </c>
      <c r="AG3803" s="79">
        <v>0</v>
      </c>
      <c r="AH3803" s="109">
        <v>22</v>
      </c>
      <c r="AI3803" s="82"/>
      <c r="AJ3803" s="110"/>
      <c r="AL3803" s="395">
        <f t="shared" si="157"/>
        <v>22</v>
      </c>
      <c r="AM3803" s="395"/>
      <c r="AN3803" s="163">
        <f t="shared" si="158"/>
        <v>22</v>
      </c>
      <c r="AO3803" s="113">
        <f t="shared" si="159"/>
        <v>0.93299999999999983</v>
      </c>
    </row>
    <row r="3804" spans="1:42" x14ac:dyDescent="0.2">
      <c r="A3804" s="58">
        <v>40320</v>
      </c>
      <c r="B3804" s="121">
        <v>15.47</v>
      </c>
      <c r="C3804" s="944"/>
      <c r="D3804" s="189">
        <v>7.032</v>
      </c>
      <c r="E3804" s="414"/>
      <c r="F3804" s="781">
        <f t="shared" si="153"/>
        <v>22.502000000000002</v>
      </c>
      <c r="G3804" s="529"/>
      <c r="H3804" s="529"/>
      <c r="I3804" s="529"/>
      <c r="J3804" s="529"/>
      <c r="K3804" s="529"/>
      <c r="L3804" s="529"/>
      <c r="M3804" s="529"/>
      <c r="N3804" s="529"/>
      <c r="O3804" s="529"/>
      <c r="P3804" s="529"/>
      <c r="Q3804" s="529"/>
      <c r="R3804" s="529"/>
      <c r="S3804" s="392">
        <v>0</v>
      </c>
      <c r="T3804" s="389">
        <v>0</v>
      </c>
      <c r="U3804" s="390">
        <v>0</v>
      </c>
      <c r="V3804" s="391">
        <v>0</v>
      </c>
      <c r="W3804" s="406">
        <v>0</v>
      </c>
      <c r="X3804" s="405">
        <v>0</v>
      </c>
      <c r="Y3804" s="113">
        <f t="shared" si="152"/>
        <v>22.502000000000002</v>
      </c>
      <c r="Z3804" s="78">
        <v>0</v>
      </c>
      <c r="AA3804" s="82">
        <v>0</v>
      </c>
      <c r="AB3804" s="132">
        <v>341.5</v>
      </c>
      <c r="AC3804" s="133">
        <v>0.04</v>
      </c>
      <c r="AD3804" s="393">
        <v>0</v>
      </c>
      <c r="AE3804" s="395"/>
      <c r="AF3804" s="78">
        <v>355.2</v>
      </c>
      <c r="AG3804" s="79">
        <v>0.1</v>
      </c>
      <c r="AH3804" s="109">
        <v>22</v>
      </c>
      <c r="AI3804" s="82"/>
      <c r="AJ3804" s="110"/>
      <c r="AL3804" s="395">
        <f t="shared" si="157"/>
        <v>22</v>
      </c>
      <c r="AM3804" s="395"/>
      <c r="AN3804" s="163">
        <f t="shared" si="158"/>
        <v>22</v>
      </c>
      <c r="AO3804" s="113">
        <f t="shared" si="159"/>
        <v>-0.50200000000000244</v>
      </c>
    </row>
    <row r="3805" spans="1:42" x14ac:dyDescent="0.2">
      <c r="A3805" s="58">
        <v>40321</v>
      </c>
      <c r="B3805" s="121">
        <v>14.9</v>
      </c>
      <c r="C3805" s="944"/>
      <c r="D3805" s="189">
        <v>6.8659999999999997</v>
      </c>
      <c r="E3805" s="414"/>
      <c r="F3805" s="781">
        <f t="shared" si="153"/>
        <v>21.765999999999998</v>
      </c>
      <c r="G3805" s="529"/>
      <c r="H3805" s="529"/>
      <c r="I3805" s="529"/>
      <c r="J3805" s="529"/>
      <c r="K3805" s="529"/>
      <c r="L3805" s="529"/>
      <c r="M3805" s="529"/>
      <c r="N3805" s="529"/>
      <c r="O3805" s="529"/>
      <c r="P3805" s="529"/>
      <c r="Q3805" s="529"/>
      <c r="R3805" s="529"/>
      <c r="S3805" s="392">
        <v>0</v>
      </c>
      <c r="T3805" s="389">
        <v>0</v>
      </c>
      <c r="U3805" s="390">
        <v>0</v>
      </c>
      <c r="V3805" s="391">
        <v>0</v>
      </c>
      <c r="W3805" s="406">
        <v>0</v>
      </c>
      <c r="X3805" s="405">
        <v>0</v>
      </c>
      <c r="Y3805" s="113">
        <f t="shared" si="152"/>
        <v>21.765999999999998</v>
      </c>
      <c r="Z3805" s="78">
        <v>0</v>
      </c>
      <c r="AA3805" s="82">
        <v>0</v>
      </c>
      <c r="AB3805" s="132">
        <v>341.4</v>
      </c>
      <c r="AC3805" s="133">
        <v>0</v>
      </c>
      <c r="AD3805" s="393">
        <v>0</v>
      </c>
      <c r="AE3805" s="395"/>
      <c r="AF3805" s="78">
        <v>355.2</v>
      </c>
      <c r="AG3805" s="79">
        <v>0</v>
      </c>
      <c r="AH3805" s="109">
        <v>18</v>
      </c>
      <c r="AI3805" s="82"/>
      <c r="AJ3805" s="110"/>
      <c r="AL3805" s="395">
        <f t="shared" si="157"/>
        <v>18</v>
      </c>
      <c r="AM3805" s="395"/>
      <c r="AN3805" s="163">
        <f t="shared" si="158"/>
        <v>18</v>
      </c>
      <c r="AO3805" s="113">
        <f t="shared" si="159"/>
        <v>-3.7659999999999982</v>
      </c>
    </row>
    <row r="3806" spans="1:42" x14ac:dyDescent="0.2">
      <c r="A3806" s="58">
        <v>40322</v>
      </c>
      <c r="B3806" s="121">
        <v>16.05</v>
      </c>
      <c r="C3806" s="944"/>
      <c r="D3806" s="189">
        <v>7.1449999999999996</v>
      </c>
      <c r="E3806" s="414"/>
      <c r="F3806" s="781">
        <f t="shared" si="153"/>
        <v>23.195</v>
      </c>
      <c r="G3806" s="529"/>
      <c r="H3806" s="529"/>
      <c r="I3806" s="529"/>
      <c r="J3806" s="529"/>
      <c r="K3806" s="529"/>
      <c r="L3806" s="529"/>
      <c r="M3806" s="529"/>
      <c r="N3806" s="529"/>
      <c r="O3806" s="529"/>
      <c r="P3806" s="529"/>
      <c r="Q3806" s="529"/>
      <c r="R3806" s="529"/>
      <c r="S3806" s="392">
        <v>0</v>
      </c>
      <c r="T3806" s="389">
        <v>0</v>
      </c>
      <c r="U3806" s="390">
        <v>0</v>
      </c>
      <c r="V3806" s="391">
        <v>0</v>
      </c>
      <c r="W3806" s="406">
        <v>0</v>
      </c>
      <c r="X3806" s="405">
        <v>0</v>
      </c>
      <c r="Y3806" s="113">
        <f t="shared" si="152"/>
        <v>23.195</v>
      </c>
      <c r="Z3806" s="78">
        <v>0</v>
      </c>
      <c r="AA3806" s="82">
        <v>0</v>
      </c>
      <c r="AB3806" s="132">
        <v>341.3</v>
      </c>
      <c r="AC3806" s="133">
        <v>0</v>
      </c>
      <c r="AD3806" s="393">
        <v>15</v>
      </c>
      <c r="AE3806" s="395"/>
      <c r="AF3806" s="78">
        <v>355.2</v>
      </c>
      <c r="AG3806" s="79">
        <v>0</v>
      </c>
      <c r="AH3806" s="109">
        <v>0</v>
      </c>
      <c r="AI3806" s="82"/>
      <c r="AJ3806" s="110"/>
      <c r="AL3806" s="395">
        <f t="shared" si="157"/>
        <v>0</v>
      </c>
      <c r="AM3806" s="395"/>
      <c r="AN3806" s="163">
        <f t="shared" si="158"/>
        <v>15</v>
      </c>
      <c r="AO3806" s="113">
        <f t="shared" si="159"/>
        <v>-8.1950000000000003</v>
      </c>
      <c r="AP3806" s="21"/>
    </row>
    <row r="3807" spans="1:42" x14ac:dyDescent="0.2">
      <c r="A3807" s="58">
        <v>40323</v>
      </c>
      <c r="B3807" s="121">
        <v>14.98</v>
      </c>
      <c r="C3807" s="944"/>
      <c r="D3807" s="189">
        <v>7.0060000000000002</v>
      </c>
      <c r="E3807" s="414"/>
      <c r="F3807" s="781">
        <f t="shared" si="153"/>
        <v>21.986000000000001</v>
      </c>
      <c r="G3807" s="529"/>
      <c r="H3807" s="529"/>
      <c r="I3807" s="529"/>
      <c r="J3807" s="529"/>
      <c r="K3807" s="529"/>
      <c r="L3807" s="529"/>
      <c r="M3807" s="529"/>
      <c r="N3807" s="529"/>
      <c r="O3807" s="529"/>
      <c r="P3807" s="529"/>
      <c r="Q3807" s="529"/>
      <c r="R3807" s="529"/>
      <c r="S3807" s="392">
        <v>0</v>
      </c>
      <c r="T3807" s="389">
        <v>0</v>
      </c>
      <c r="U3807" s="390">
        <v>0</v>
      </c>
      <c r="V3807" s="391">
        <v>0</v>
      </c>
      <c r="W3807" s="406">
        <v>0</v>
      </c>
      <c r="X3807" s="405">
        <v>0</v>
      </c>
      <c r="Y3807" s="113">
        <f t="shared" si="152"/>
        <v>21.986000000000001</v>
      </c>
      <c r="Z3807" s="78">
        <v>0</v>
      </c>
      <c r="AA3807" s="82">
        <v>0</v>
      </c>
      <c r="AB3807" s="132">
        <v>341.3</v>
      </c>
      <c r="AC3807" s="133">
        <v>0</v>
      </c>
      <c r="AD3807" s="393">
        <v>0</v>
      </c>
      <c r="AE3807" s="395"/>
      <c r="AF3807" s="78">
        <v>355.1</v>
      </c>
      <c r="AG3807" s="79">
        <v>0.15</v>
      </c>
      <c r="AH3807" s="109">
        <v>19</v>
      </c>
      <c r="AI3807" s="82"/>
      <c r="AJ3807" s="110"/>
      <c r="AL3807" s="395">
        <f t="shared" si="157"/>
        <v>19</v>
      </c>
      <c r="AM3807" s="395"/>
      <c r="AN3807" s="163">
        <f t="shared" si="158"/>
        <v>19</v>
      </c>
      <c r="AO3807" s="113">
        <f t="shared" si="159"/>
        <v>-2.9860000000000007</v>
      </c>
    </row>
    <row r="3808" spans="1:42" x14ac:dyDescent="0.2">
      <c r="A3808" s="58">
        <v>40324</v>
      </c>
      <c r="B3808" s="121">
        <v>14.7</v>
      </c>
      <c r="C3808" s="944"/>
      <c r="D3808" s="189">
        <v>7.1989999999999998</v>
      </c>
      <c r="E3808" s="414"/>
      <c r="F3808" s="781">
        <f t="shared" si="153"/>
        <v>21.899000000000001</v>
      </c>
      <c r="G3808" s="529"/>
      <c r="H3808" s="529"/>
      <c r="I3808" s="529"/>
      <c r="J3808" s="529"/>
      <c r="K3808" s="529"/>
      <c r="L3808" s="529"/>
      <c r="M3808" s="529"/>
      <c r="N3808" s="529"/>
      <c r="O3808" s="529"/>
      <c r="P3808" s="529"/>
      <c r="Q3808" s="529"/>
      <c r="R3808" s="529"/>
      <c r="S3808" s="392">
        <v>0</v>
      </c>
      <c r="T3808" s="389">
        <v>0</v>
      </c>
      <c r="U3808" s="390">
        <v>0</v>
      </c>
      <c r="V3808" s="391">
        <v>0</v>
      </c>
      <c r="W3808" s="406">
        <v>0</v>
      </c>
      <c r="X3808" s="405">
        <v>0</v>
      </c>
      <c r="Y3808" s="113">
        <f t="shared" si="152"/>
        <v>21.899000000000001</v>
      </c>
      <c r="Z3808" s="78">
        <v>0</v>
      </c>
      <c r="AA3808" s="82">
        <v>0</v>
      </c>
      <c r="AB3808" s="132">
        <v>341.3</v>
      </c>
      <c r="AC3808" s="133">
        <v>0.06</v>
      </c>
      <c r="AD3808" s="393">
        <v>0</v>
      </c>
      <c r="AE3808" s="395"/>
      <c r="AF3808" s="78">
        <v>355.1</v>
      </c>
      <c r="AG3808" s="79">
        <v>0.1</v>
      </c>
      <c r="AH3808" s="109">
        <v>29</v>
      </c>
      <c r="AI3808" s="82"/>
      <c r="AJ3808" s="110"/>
      <c r="AL3808" s="395">
        <f t="shared" si="157"/>
        <v>29</v>
      </c>
      <c r="AM3808" s="395"/>
      <c r="AN3808" s="163">
        <f t="shared" si="158"/>
        <v>29</v>
      </c>
      <c r="AO3808" s="113">
        <f t="shared" si="159"/>
        <v>7.1009999999999991</v>
      </c>
    </row>
    <row r="3809" spans="1:41" x14ac:dyDescent="0.2">
      <c r="A3809" s="58">
        <v>40325</v>
      </c>
      <c r="B3809" s="121">
        <v>13.81</v>
      </c>
      <c r="C3809" s="944"/>
      <c r="D3809" s="189">
        <v>6.8739999999999997</v>
      </c>
      <c r="E3809" s="414"/>
      <c r="F3809" s="781">
        <f t="shared" si="153"/>
        <v>20.684000000000001</v>
      </c>
      <c r="G3809" s="529"/>
      <c r="H3809" s="529"/>
      <c r="I3809" s="529"/>
      <c r="J3809" s="529"/>
      <c r="K3809" s="529"/>
      <c r="L3809" s="529"/>
      <c r="M3809" s="529"/>
      <c r="N3809" s="529"/>
      <c r="O3809" s="529"/>
      <c r="P3809" s="529"/>
      <c r="Q3809" s="529"/>
      <c r="R3809" s="529"/>
      <c r="S3809" s="392">
        <v>0</v>
      </c>
      <c r="T3809" s="389">
        <v>0</v>
      </c>
      <c r="U3809" s="390">
        <v>0</v>
      </c>
      <c r="V3809" s="391">
        <v>0</v>
      </c>
      <c r="W3809" s="406">
        <v>0</v>
      </c>
      <c r="X3809" s="405">
        <v>0</v>
      </c>
      <c r="Y3809" s="113">
        <f t="shared" si="152"/>
        <v>20.684000000000001</v>
      </c>
      <c r="Z3809" s="78">
        <v>0</v>
      </c>
      <c r="AA3809" s="82">
        <v>0</v>
      </c>
      <c r="AB3809" s="132">
        <v>341.3</v>
      </c>
      <c r="AC3809" s="133">
        <v>0</v>
      </c>
      <c r="AD3809" s="393">
        <v>0</v>
      </c>
      <c r="AE3809" s="395"/>
      <c r="AF3809" s="78">
        <v>355.1</v>
      </c>
      <c r="AG3809" s="79">
        <v>0.1</v>
      </c>
      <c r="AH3809" s="109">
        <v>26</v>
      </c>
      <c r="AI3809" s="82"/>
      <c r="AJ3809" s="110"/>
      <c r="AL3809" s="395">
        <f t="shared" si="157"/>
        <v>26</v>
      </c>
      <c r="AM3809" s="395"/>
      <c r="AN3809" s="163">
        <f t="shared" si="158"/>
        <v>26</v>
      </c>
      <c r="AO3809" s="113">
        <f t="shared" si="159"/>
        <v>5.3159999999999989</v>
      </c>
    </row>
    <row r="3810" spans="1:41" x14ac:dyDescent="0.2">
      <c r="A3810" s="58">
        <v>40326</v>
      </c>
      <c r="B3810" s="121">
        <v>13.41</v>
      </c>
      <c r="C3810" s="944"/>
      <c r="D3810" s="189">
        <v>7.4770000000000003</v>
      </c>
      <c r="E3810" s="414"/>
      <c r="F3810" s="781">
        <f t="shared" si="153"/>
        <v>20.887</v>
      </c>
      <c r="G3810" s="529"/>
      <c r="H3810" s="529"/>
      <c r="I3810" s="529"/>
      <c r="J3810" s="529"/>
      <c r="K3810" s="529"/>
      <c r="L3810" s="529"/>
      <c r="M3810" s="529"/>
      <c r="N3810" s="529"/>
      <c r="O3810" s="529"/>
      <c r="P3810" s="529"/>
      <c r="Q3810" s="529"/>
      <c r="R3810" s="529"/>
      <c r="S3810" s="392">
        <v>0</v>
      </c>
      <c r="T3810" s="389">
        <v>0</v>
      </c>
      <c r="U3810" s="390">
        <v>0</v>
      </c>
      <c r="V3810" s="391">
        <v>0</v>
      </c>
      <c r="W3810" s="406">
        <v>0</v>
      </c>
      <c r="X3810" s="405">
        <v>0</v>
      </c>
      <c r="Y3810" s="113">
        <f t="shared" ref="Y3810:Y3873" si="160">+F3810-S3810-T3810-U3810-V3810+W3810+X3810</f>
        <v>20.887</v>
      </c>
      <c r="Z3810" s="78">
        <v>0</v>
      </c>
      <c r="AA3810" s="82">
        <v>0</v>
      </c>
      <c r="AB3810" s="132">
        <v>341.7</v>
      </c>
      <c r="AC3810" s="133">
        <v>0.63</v>
      </c>
      <c r="AD3810" s="393">
        <v>0</v>
      </c>
      <c r="AE3810" s="395"/>
      <c r="AF3810" s="78">
        <v>355.9</v>
      </c>
      <c r="AG3810" s="79">
        <v>0.6</v>
      </c>
      <c r="AH3810" s="109">
        <v>22</v>
      </c>
      <c r="AI3810" s="82"/>
      <c r="AJ3810" s="110"/>
      <c r="AL3810" s="395">
        <f t="shared" si="157"/>
        <v>22</v>
      </c>
      <c r="AM3810" s="395"/>
      <c r="AN3810" s="163">
        <f t="shared" si="158"/>
        <v>22</v>
      </c>
      <c r="AO3810" s="113">
        <f t="shared" si="159"/>
        <v>1.1129999999999995</v>
      </c>
    </row>
    <row r="3811" spans="1:41" x14ac:dyDescent="0.2">
      <c r="A3811" s="58">
        <v>40327</v>
      </c>
      <c r="B3811" s="121">
        <v>14.24</v>
      </c>
      <c r="C3811" s="944"/>
      <c r="D3811" s="189">
        <v>6.9950000000000001</v>
      </c>
      <c r="E3811" s="414"/>
      <c r="F3811" s="781">
        <f t="shared" si="153"/>
        <v>21.234999999999999</v>
      </c>
      <c r="G3811" s="529"/>
      <c r="H3811" s="529"/>
      <c r="I3811" s="529"/>
      <c r="J3811" s="529"/>
      <c r="K3811" s="529"/>
      <c r="L3811" s="529"/>
      <c r="M3811" s="529"/>
      <c r="N3811" s="529"/>
      <c r="O3811" s="529"/>
      <c r="P3811" s="529"/>
      <c r="Q3811" s="529"/>
      <c r="R3811" s="529"/>
      <c r="S3811" s="392">
        <v>0</v>
      </c>
      <c r="T3811" s="389">
        <v>0</v>
      </c>
      <c r="U3811" s="390">
        <v>0</v>
      </c>
      <c r="V3811" s="391">
        <v>0</v>
      </c>
      <c r="W3811" s="406">
        <v>0</v>
      </c>
      <c r="X3811" s="405">
        <v>0</v>
      </c>
      <c r="Y3811" s="113">
        <f t="shared" si="160"/>
        <v>21.234999999999999</v>
      </c>
      <c r="Z3811" s="78">
        <v>0</v>
      </c>
      <c r="AA3811" s="82">
        <v>0</v>
      </c>
      <c r="AB3811" s="132">
        <v>342.1</v>
      </c>
      <c r="AC3811" s="133">
        <v>0.87</v>
      </c>
      <c r="AD3811" s="393">
        <v>0</v>
      </c>
      <c r="AE3811" s="395"/>
      <c r="AF3811" s="78">
        <v>355.9</v>
      </c>
      <c r="AG3811" s="79">
        <v>0</v>
      </c>
      <c r="AH3811" s="109">
        <v>16</v>
      </c>
      <c r="AI3811" s="82"/>
      <c r="AJ3811" s="110"/>
      <c r="AL3811" s="395">
        <f t="shared" si="157"/>
        <v>16</v>
      </c>
      <c r="AM3811" s="395"/>
      <c r="AN3811" s="163">
        <f t="shared" si="158"/>
        <v>16</v>
      </c>
      <c r="AO3811" s="113">
        <f t="shared" si="159"/>
        <v>-5.2349999999999994</v>
      </c>
    </row>
    <row r="3812" spans="1:41" x14ac:dyDescent="0.2">
      <c r="A3812" s="58">
        <v>40328</v>
      </c>
      <c r="B3812" s="121">
        <v>15</v>
      </c>
      <c r="C3812" s="944"/>
      <c r="D3812" s="189">
        <v>8.6910000000000007</v>
      </c>
      <c r="E3812" s="414"/>
      <c r="F3812" s="781">
        <f t="shared" si="153"/>
        <v>23.691000000000003</v>
      </c>
      <c r="G3812" s="529"/>
      <c r="H3812" s="529"/>
      <c r="I3812" s="529"/>
      <c r="J3812" s="529"/>
      <c r="K3812" s="529"/>
      <c r="L3812" s="529"/>
      <c r="M3812" s="529"/>
      <c r="N3812" s="529"/>
      <c r="O3812" s="529"/>
      <c r="P3812" s="529"/>
      <c r="Q3812" s="529"/>
      <c r="R3812" s="529"/>
      <c r="S3812" s="392">
        <v>0</v>
      </c>
      <c r="T3812" s="389">
        <v>0</v>
      </c>
      <c r="U3812" s="390">
        <v>0</v>
      </c>
      <c r="V3812" s="391">
        <v>0</v>
      </c>
      <c r="W3812" s="406">
        <v>0</v>
      </c>
      <c r="X3812" s="405">
        <v>0</v>
      </c>
      <c r="Y3812" s="113">
        <f t="shared" si="160"/>
        <v>23.691000000000003</v>
      </c>
      <c r="Z3812" s="78">
        <v>0</v>
      </c>
      <c r="AA3812" s="82">
        <v>0</v>
      </c>
      <c r="AB3812" s="132">
        <v>341.8</v>
      </c>
      <c r="AC3812" s="133">
        <v>0</v>
      </c>
      <c r="AD3812" s="393">
        <v>0</v>
      </c>
      <c r="AE3812" s="395"/>
      <c r="AF3812" s="78">
        <v>355.5</v>
      </c>
      <c r="AG3812" s="79">
        <v>0</v>
      </c>
      <c r="AH3812" s="109">
        <v>27</v>
      </c>
      <c r="AI3812" s="82"/>
      <c r="AJ3812" s="110"/>
      <c r="AL3812" s="395">
        <f t="shared" si="157"/>
        <v>27</v>
      </c>
      <c r="AM3812" s="395"/>
      <c r="AN3812" s="163">
        <f t="shared" si="158"/>
        <v>27</v>
      </c>
      <c r="AO3812" s="113">
        <f t="shared" si="159"/>
        <v>3.3089999999999975</v>
      </c>
    </row>
    <row r="3813" spans="1:41" x14ac:dyDescent="0.2">
      <c r="A3813" s="58">
        <v>40329</v>
      </c>
      <c r="B3813" s="121">
        <v>16.21</v>
      </c>
      <c r="C3813" s="944"/>
      <c r="D3813" s="189">
        <v>6.7240000000000002</v>
      </c>
      <c r="E3813" s="414"/>
      <c r="F3813" s="781">
        <f t="shared" si="153"/>
        <v>22.934000000000001</v>
      </c>
      <c r="G3813" s="529"/>
      <c r="H3813" s="529"/>
      <c r="I3813" s="529"/>
      <c r="J3813" s="529"/>
      <c r="K3813" s="529"/>
      <c r="L3813" s="529"/>
      <c r="M3813" s="529"/>
      <c r="N3813" s="529"/>
      <c r="O3813" s="529"/>
      <c r="P3813" s="529"/>
      <c r="Q3813" s="529"/>
      <c r="R3813" s="529"/>
      <c r="S3813" s="392">
        <v>0</v>
      </c>
      <c r="T3813" s="389">
        <v>0</v>
      </c>
      <c r="U3813" s="390">
        <v>0</v>
      </c>
      <c r="V3813" s="391">
        <v>0</v>
      </c>
      <c r="W3813" s="424">
        <v>0</v>
      </c>
      <c r="X3813" s="423">
        <v>0</v>
      </c>
      <c r="Y3813" s="113">
        <f t="shared" si="160"/>
        <v>22.934000000000001</v>
      </c>
      <c r="Z3813" s="78">
        <v>0</v>
      </c>
      <c r="AA3813" s="82">
        <v>0</v>
      </c>
      <c r="AB3813" s="132">
        <v>341.7</v>
      </c>
      <c r="AC3813" s="133">
        <v>0</v>
      </c>
      <c r="AD3813" s="393">
        <v>0</v>
      </c>
      <c r="AE3813" s="395"/>
      <c r="AF3813" s="78">
        <v>355.3</v>
      </c>
      <c r="AG3813" s="79">
        <v>0</v>
      </c>
      <c r="AH3813" s="109">
        <v>29</v>
      </c>
      <c r="AI3813" s="82"/>
      <c r="AJ3813" s="110"/>
      <c r="AL3813" s="395">
        <f t="shared" si="157"/>
        <v>29</v>
      </c>
      <c r="AM3813" s="395"/>
      <c r="AN3813" s="163">
        <f t="shared" si="158"/>
        <v>29</v>
      </c>
      <c r="AO3813" s="113">
        <f t="shared" si="159"/>
        <v>6.0659999999999989</v>
      </c>
    </row>
    <row r="3814" spans="1:41" x14ac:dyDescent="0.2">
      <c r="A3814" s="58">
        <v>40330</v>
      </c>
      <c r="B3814" s="121">
        <v>16.649999999999999</v>
      </c>
      <c r="C3814" s="944"/>
      <c r="D3814" s="189">
        <v>7.3940000000000001</v>
      </c>
      <c r="E3814" s="880"/>
      <c r="F3814" s="776">
        <f t="shared" si="153"/>
        <v>24.043999999999997</v>
      </c>
      <c r="G3814" s="529"/>
      <c r="H3814" s="529"/>
      <c r="I3814" s="529"/>
      <c r="J3814" s="529"/>
      <c r="K3814" s="529"/>
      <c r="L3814" s="529"/>
      <c r="M3814" s="529"/>
      <c r="N3814" s="529"/>
      <c r="O3814" s="529"/>
      <c r="P3814" s="529"/>
      <c r="Q3814" s="529"/>
      <c r="R3814" s="529"/>
      <c r="S3814" s="392">
        <v>0</v>
      </c>
      <c r="T3814" s="389">
        <v>0</v>
      </c>
      <c r="U3814" s="390">
        <v>0</v>
      </c>
      <c r="V3814" s="391">
        <v>0</v>
      </c>
      <c r="W3814" s="392">
        <v>0</v>
      </c>
      <c r="X3814" s="391">
        <v>0</v>
      </c>
      <c r="Y3814" s="163">
        <f t="shared" si="160"/>
        <v>24.043999999999997</v>
      </c>
      <c r="Z3814" s="78">
        <v>0</v>
      </c>
      <c r="AA3814" s="82">
        <v>0</v>
      </c>
      <c r="AB3814" s="132">
        <v>341.4</v>
      </c>
      <c r="AC3814" s="133">
        <v>0.03</v>
      </c>
      <c r="AD3814" s="393">
        <v>0</v>
      </c>
      <c r="AE3814" s="395"/>
      <c r="AF3814" s="78">
        <v>355.3</v>
      </c>
      <c r="AG3814" s="79">
        <v>0.15</v>
      </c>
      <c r="AH3814" s="109">
        <v>0</v>
      </c>
      <c r="AI3814" s="82"/>
      <c r="AJ3814" s="110">
        <v>4</v>
      </c>
      <c r="AL3814" s="395">
        <f t="shared" si="157"/>
        <v>4</v>
      </c>
      <c r="AM3814" s="395"/>
      <c r="AN3814" s="163">
        <f t="shared" si="158"/>
        <v>4</v>
      </c>
      <c r="AO3814" s="113">
        <f t="shared" si="159"/>
        <v>-20.043999999999997</v>
      </c>
    </row>
    <row r="3815" spans="1:41" x14ac:dyDescent="0.2">
      <c r="A3815" s="58">
        <v>40331</v>
      </c>
      <c r="B3815" s="121">
        <v>16.149999999999999</v>
      </c>
      <c r="C3815" s="944"/>
      <c r="D3815" s="189">
        <v>6.74</v>
      </c>
      <c r="E3815" s="414"/>
      <c r="F3815" s="781">
        <f t="shared" si="153"/>
        <v>22.89</v>
      </c>
      <c r="G3815" s="529"/>
      <c r="H3815" s="529"/>
      <c r="I3815" s="529"/>
      <c r="J3815" s="529"/>
      <c r="K3815" s="529"/>
      <c r="L3815" s="529"/>
      <c r="M3815" s="529"/>
      <c r="N3815" s="529"/>
      <c r="O3815" s="529"/>
      <c r="P3815" s="529"/>
      <c r="Q3815" s="529"/>
      <c r="R3815" s="529"/>
      <c r="S3815" s="392">
        <v>0</v>
      </c>
      <c r="T3815" s="389">
        <v>0</v>
      </c>
      <c r="U3815" s="390">
        <v>0</v>
      </c>
      <c r="V3815" s="391">
        <v>0</v>
      </c>
      <c r="W3815" s="406">
        <v>0</v>
      </c>
      <c r="X3815" s="405">
        <v>0</v>
      </c>
      <c r="Y3815" s="113">
        <f t="shared" si="160"/>
        <v>22.89</v>
      </c>
      <c r="Z3815" s="78">
        <v>0</v>
      </c>
      <c r="AA3815" s="82">
        <v>0</v>
      </c>
      <c r="AB3815" s="132">
        <v>341.3</v>
      </c>
      <c r="AC3815" s="133">
        <v>0</v>
      </c>
      <c r="AD3815" s="393">
        <v>0</v>
      </c>
      <c r="AE3815" s="395"/>
      <c r="AF3815" s="78">
        <v>355.2</v>
      </c>
      <c r="AG3815" s="79">
        <v>0</v>
      </c>
      <c r="AH3815" s="109">
        <v>0</v>
      </c>
      <c r="AI3815" s="82"/>
      <c r="AJ3815" s="110">
        <v>41.95</v>
      </c>
      <c r="AL3815" s="395">
        <f t="shared" si="157"/>
        <v>41.95</v>
      </c>
      <c r="AM3815" s="395"/>
      <c r="AN3815" s="163">
        <f t="shared" si="158"/>
        <v>41.95</v>
      </c>
      <c r="AO3815" s="113">
        <f t="shared" si="159"/>
        <v>19.060000000000002</v>
      </c>
    </row>
    <row r="3816" spans="1:41" x14ac:dyDescent="0.2">
      <c r="A3816" s="58">
        <v>40332</v>
      </c>
      <c r="B3816" s="121">
        <v>16.71</v>
      </c>
      <c r="C3816" s="944"/>
      <c r="D3816" s="189">
        <v>6.9420000000000002</v>
      </c>
      <c r="E3816" s="414"/>
      <c r="F3816" s="781">
        <f t="shared" si="153"/>
        <v>23.652000000000001</v>
      </c>
      <c r="G3816" s="529"/>
      <c r="H3816" s="529"/>
      <c r="I3816" s="529"/>
      <c r="J3816" s="529"/>
      <c r="K3816" s="529"/>
      <c r="L3816" s="529"/>
      <c r="M3816" s="529"/>
      <c r="N3816" s="529"/>
      <c r="O3816" s="529"/>
      <c r="P3816" s="529"/>
      <c r="Q3816" s="529"/>
      <c r="R3816" s="529"/>
      <c r="S3816" s="392">
        <v>0</v>
      </c>
      <c r="T3816" s="389">
        <v>0</v>
      </c>
      <c r="U3816" s="390">
        <v>0</v>
      </c>
      <c r="V3816" s="391">
        <v>0</v>
      </c>
      <c r="W3816" s="406">
        <v>0</v>
      </c>
      <c r="X3816" s="405">
        <v>0</v>
      </c>
      <c r="Y3816" s="113">
        <f t="shared" si="160"/>
        <v>23.652000000000001</v>
      </c>
      <c r="Z3816" s="78">
        <v>0</v>
      </c>
      <c r="AA3816" s="82">
        <v>0</v>
      </c>
      <c r="AB3816" s="132">
        <v>341.3</v>
      </c>
      <c r="AC3816" s="133">
        <v>0</v>
      </c>
      <c r="AD3816" s="393">
        <v>13.69</v>
      </c>
      <c r="AE3816" s="395"/>
      <c r="AF3816" s="78">
        <v>355.17</v>
      </c>
      <c r="AG3816" s="79">
        <v>0</v>
      </c>
      <c r="AH3816" s="109">
        <v>0</v>
      </c>
      <c r="AI3816" s="82"/>
      <c r="AJ3816" s="110">
        <v>26</v>
      </c>
      <c r="AL3816" s="395">
        <f t="shared" si="157"/>
        <v>26</v>
      </c>
      <c r="AM3816" s="395"/>
      <c r="AN3816" s="163">
        <f t="shared" si="158"/>
        <v>39.69</v>
      </c>
      <c r="AO3816" s="113">
        <f t="shared" si="159"/>
        <v>16.037999999999997</v>
      </c>
    </row>
    <row r="3817" spans="1:41" x14ac:dyDescent="0.2">
      <c r="A3817" s="58">
        <v>40333</v>
      </c>
      <c r="B3817" s="121">
        <v>19.18</v>
      </c>
      <c r="C3817" s="944"/>
      <c r="D3817" s="189">
        <v>6.8019999999999996</v>
      </c>
      <c r="E3817" s="414"/>
      <c r="F3817" s="781">
        <f t="shared" ref="F3817:F3880" si="161">+B3817+D3817</f>
        <v>25.981999999999999</v>
      </c>
      <c r="G3817" s="529"/>
      <c r="H3817" s="529"/>
      <c r="I3817" s="529"/>
      <c r="J3817" s="529"/>
      <c r="K3817" s="529"/>
      <c r="L3817" s="529"/>
      <c r="M3817" s="529"/>
      <c r="N3817" s="529"/>
      <c r="O3817" s="529"/>
      <c r="P3817" s="529"/>
      <c r="Q3817" s="529"/>
      <c r="R3817" s="529"/>
      <c r="S3817" s="392">
        <v>0</v>
      </c>
      <c r="T3817" s="389">
        <v>0</v>
      </c>
      <c r="U3817" s="390">
        <v>0</v>
      </c>
      <c r="V3817" s="391">
        <v>0</v>
      </c>
      <c r="W3817" s="406">
        <v>0</v>
      </c>
      <c r="X3817" s="405">
        <v>0</v>
      </c>
      <c r="Y3817" s="113">
        <f t="shared" si="160"/>
        <v>25.981999999999999</v>
      </c>
      <c r="Z3817" s="78">
        <v>0</v>
      </c>
      <c r="AA3817" s="82">
        <v>0</v>
      </c>
      <c r="AB3817" s="132">
        <v>341.3</v>
      </c>
      <c r="AC3817" s="133">
        <v>0</v>
      </c>
      <c r="AD3817" s="393">
        <v>0</v>
      </c>
      <c r="AE3817" s="395"/>
      <c r="AF3817" s="78">
        <v>355.1</v>
      </c>
      <c r="AG3817" s="79">
        <v>0</v>
      </c>
      <c r="AH3817" s="109">
        <v>0</v>
      </c>
      <c r="AI3817" s="82"/>
      <c r="AJ3817" s="110">
        <v>28</v>
      </c>
      <c r="AL3817" s="395">
        <f t="shared" si="157"/>
        <v>28</v>
      </c>
      <c r="AM3817" s="395"/>
      <c r="AN3817" s="163">
        <f t="shared" si="158"/>
        <v>28</v>
      </c>
      <c r="AO3817" s="113">
        <f t="shared" si="159"/>
        <v>2.0180000000000007</v>
      </c>
    </row>
    <row r="3818" spans="1:41" x14ac:dyDescent="0.2">
      <c r="A3818" s="58">
        <v>40334</v>
      </c>
      <c r="B3818" s="121">
        <v>19.66</v>
      </c>
      <c r="C3818" s="944"/>
      <c r="D3818" s="189">
        <v>6</v>
      </c>
      <c r="E3818" s="414"/>
      <c r="F3818" s="781">
        <f t="shared" si="161"/>
        <v>25.66</v>
      </c>
      <c r="G3818" s="529"/>
      <c r="H3818" s="529"/>
      <c r="I3818" s="529"/>
      <c r="J3818" s="529"/>
      <c r="K3818" s="529"/>
      <c r="L3818" s="529"/>
      <c r="M3818" s="529"/>
      <c r="N3818" s="529"/>
      <c r="O3818" s="529"/>
      <c r="P3818" s="529"/>
      <c r="Q3818" s="529"/>
      <c r="R3818" s="529"/>
      <c r="S3818" s="392">
        <v>0</v>
      </c>
      <c r="T3818" s="389">
        <v>0</v>
      </c>
      <c r="U3818" s="390">
        <v>0</v>
      </c>
      <c r="V3818" s="391">
        <v>0</v>
      </c>
      <c r="W3818" s="406">
        <v>0</v>
      </c>
      <c r="X3818" s="405">
        <v>0</v>
      </c>
      <c r="Y3818" s="113">
        <f t="shared" si="160"/>
        <v>25.66</v>
      </c>
      <c r="Z3818" s="78">
        <v>0</v>
      </c>
      <c r="AA3818" s="82">
        <v>0</v>
      </c>
      <c r="AB3818" s="132">
        <v>341.3</v>
      </c>
      <c r="AC3818" s="133">
        <v>0</v>
      </c>
      <c r="AD3818" s="393">
        <v>0</v>
      </c>
      <c r="AE3818" s="395"/>
      <c r="AF3818" s="78">
        <v>355</v>
      </c>
      <c r="AG3818" s="79">
        <v>0</v>
      </c>
      <c r="AH3818" s="109">
        <v>0</v>
      </c>
      <c r="AI3818" s="82"/>
      <c r="AJ3818" s="110">
        <v>28</v>
      </c>
      <c r="AL3818" s="395">
        <f t="shared" ref="AL3818:AL3843" si="162">AH3818+AJ3818</f>
        <v>28</v>
      </c>
      <c r="AM3818" s="395"/>
      <c r="AN3818" s="163">
        <f t="shared" ref="AN3818:AN3843" si="163">AH3818+AJ3818+AD3818+AA3818+Z3818</f>
        <v>28</v>
      </c>
      <c r="AO3818" s="113">
        <f t="shared" ref="AO3818:AO3843" si="164">AN3818-F3818</f>
        <v>2.34</v>
      </c>
    </row>
    <row r="3819" spans="1:41" x14ac:dyDescent="0.2">
      <c r="A3819" s="58">
        <v>40335</v>
      </c>
      <c r="B3819" s="121">
        <v>20.100000000000001</v>
      </c>
      <c r="C3819" s="944"/>
      <c r="D3819" s="189">
        <v>6.66</v>
      </c>
      <c r="E3819" s="414"/>
      <c r="F3819" s="781">
        <f t="shared" si="161"/>
        <v>26.76</v>
      </c>
      <c r="G3819" s="529"/>
      <c r="H3819" s="529"/>
      <c r="I3819" s="529"/>
      <c r="J3819" s="529"/>
      <c r="K3819" s="529"/>
      <c r="L3819" s="529"/>
      <c r="M3819" s="529"/>
      <c r="N3819" s="529"/>
      <c r="O3819" s="529"/>
      <c r="P3819" s="529"/>
      <c r="Q3819" s="529"/>
      <c r="R3819" s="529"/>
      <c r="S3819" s="392">
        <v>0</v>
      </c>
      <c r="T3819" s="389">
        <v>0</v>
      </c>
      <c r="U3819" s="390">
        <v>0</v>
      </c>
      <c r="V3819" s="391">
        <v>0</v>
      </c>
      <c r="W3819" s="406">
        <v>0</v>
      </c>
      <c r="X3819" s="405">
        <v>0</v>
      </c>
      <c r="Y3819" s="113">
        <f t="shared" si="160"/>
        <v>26.76</v>
      </c>
      <c r="Z3819" s="78">
        <v>0</v>
      </c>
      <c r="AA3819" s="82">
        <v>0</v>
      </c>
      <c r="AB3819" s="132">
        <v>341.2</v>
      </c>
      <c r="AC3819" s="133">
        <v>0</v>
      </c>
      <c r="AD3819" s="393">
        <v>0</v>
      </c>
      <c r="AE3819" s="395"/>
      <c r="AF3819" s="78">
        <v>354.9</v>
      </c>
      <c r="AG3819" s="79">
        <v>0</v>
      </c>
      <c r="AH3819" s="109">
        <v>0</v>
      </c>
      <c r="AI3819" s="82"/>
      <c r="AJ3819" s="110">
        <v>28</v>
      </c>
      <c r="AL3819" s="395">
        <f t="shared" si="162"/>
        <v>28</v>
      </c>
      <c r="AM3819" s="395"/>
      <c r="AN3819" s="163">
        <f t="shared" si="163"/>
        <v>28</v>
      </c>
      <c r="AO3819" s="113">
        <f t="shared" si="164"/>
        <v>1.2399999999999984</v>
      </c>
    </row>
    <row r="3820" spans="1:41" x14ac:dyDescent="0.2">
      <c r="A3820" s="58">
        <v>40336</v>
      </c>
      <c r="B3820" s="121">
        <v>17.73</v>
      </c>
      <c r="C3820" s="944"/>
      <c r="D3820" s="189">
        <v>6.3550000000000004</v>
      </c>
      <c r="E3820" s="414"/>
      <c r="F3820" s="781">
        <f t="shared" si="161"/>
        <v>24.085000000000001</v>
      </c>
      <c r="G3820" s="529"/>
      <c r="H3820" s="529"/>
      <c r="I3820" s="529"/>
      <c r="J3820" s="529"/>
      <c r="K3820" s="529"/>
      <c r="L3820" s="529"/>
      <c r="M3820" s="529"/>
      <c r="N3820" s="529"/>
      <c r="O3820" s="529"/>
      <c r="P3820" s="529"/>
      <c r="Q3820" s="529"/>
      <c r="R3820" s="529"/>
      <c r="S3820" s="392">
        <v>0</v>
      </c>
      <c r="T3820" s="389">
        <v>0</v>
      </c>
      <c r="U3820" s="390">
        <v>0</v>
      </c>
      <c r="V3820" s="391">
        <v>0</v>
      </c>
      <c r="W3820" s="406">
        <v>0</v>
      </c>
      <c r="X3820" s="405">
        <v>0</v>
      </c>
      <c r="Y3820" s="113">
        <f t="shared" si="160"/>
        <v>24.085000000000001</v>
      </c>
      <c r="Z3820" s="78">
        <v>0</v>
      </c>
      <c r="AA3820" s="82">
        <v>0</v>
      </c>
      <c r="AB3820" s="132">
        <v>341.2</v>
      </c>
      <c r="AC3820" s="133">
        <v>0</v>
      </c>
      <c r="AD3820" s="393">
        <v>0</v>
      </c>
      <c r="AE3820" s="395"/>
      <c r="AF3820" s="78">
        <v>354.8</v>
      </c>
      <c r="AG3820" s="79">
        <v>0</v>
      </c>
      <c r="AH3820" s="109">
        <v>0</v>
      </c>
      <c r="AI3820" s="82"/>
      <c r="AJ3820" s="110">
        <v>27</v>
      </c>
      <c r="AL3820" s="395">
        <f t="shared" si="162"/>
        <v>27</v>
      </c>
      <c r="AM3820" s="395"/>
      <c r="AN3820" s="163">
        <f t="shared" si="163"/>
        <v>27</v>
      </c>
      <c r="AO3820" s="113">
        <f t="shared" si="164"/>
        <v>2.9149999999999991</v>
      </c>
    </row>
    <row r="3821" spans="1:41" x14ac:dyDescent="0.2">
      <c r="A3821" s="58">
        <v>40337</v>
      </c>
      <c r="B3821" s="121">
        <v>20.190000000000001</v>
      </c>
      <c r="C3821" s="944"/>
      <c r="D3821" s="189">
        <v>6.5</v>
      </c>
      <c r="E3821" s="414"/>
      <c r="F3821" s="781">
        <f t="shared" si="161"/>
        <v>26.69</v>
      </c>
      <c r="G3821" s="529"/>
      <c r="H3821" s="529"/>
      <c r="I3821" s="529"/>
      <c r="J3821" s="529"/>
      <c r="K3821" s="529"/>
      <c r="L3821" s="529"/>
      <c r="M3821" s="529"/>
      <c r="N3821" s="529"/>
      <c r="O3821" s="529"/>
      <c r="P3821" s="529"/>
      <c r="Q3821" s="529"/>
      <c r="R3821" s="529"/>
      <c r="S3821" s="392">
        <v>0</v>
      </c>
      <c r="T3821" s="389">
        <v>0</v>
      </c>
      <c r="U3821" s="390">
        <v>0</v>
      </c>
      <c r="V3821" s="391">
        <v>0</v>
      </c>
      <c r="W3821" s="406">
        <v>0</v>
      </c>
      <c r="X3821" s="405">
        <v>0</v>
      </c>
      <c r="Y3821" s="113">
        <f t="shared" si="160"/>
        <v>26.69</v>
      </c>
      <c r="Z3821" s="78">
        <v>0</v>
      </c>
      <c r="AA3821" s="82">
        <v>0</v>
      </c>
      <c r="AB3821" s="132">
        <v>341.2</v>
      </c>
      <c r="AC3821" s="133">
        <v>0</v>
      </c>
      <c r="AD3821" s="393">
        <v>0</v>
      </c>
      <c r="AE3821" s="395"/>
      <c r="AF3821" s="78">
        <v>354.7</v>
      </c>
      <c r="AG3821" s="79">
        <v>0</v>
      </c>
      <c r="AH3821" s="109">
        <v>0</v>
      </c>
      <c r="AI3821" s="82"/>
      <c r="AJ3821" s="110">
        <v>27</v>
      </c>
      <c r="AL3821" s="395">
        <f t="shared" si="162"/>
        <v>27</v>
      </c>
      <c r="AM3821" s="395"/>
      <c r="AN3821" s="163">
        <f t="shared" si="163"/>
        <v>27</v>
      </c>
      <c r="AO3821" s="113">
        <f t="shared" si="164"/>
        <v>0.30999999999999872</v>
      </c>
    </row>
    <row r="3822" spans="1:41" x14ac:dyDescent="0.2">
      <c r="A3822" s="58">
        <v>40338</v>
      </c>
      <c r="B3822" s="121">
        <v>21.72</v>
      </c>
      <c r="C3822" s="944"/>
      <c r="D3822" s="189">
        <v>6.8</v>
      </c>
      <c r="E3822" s="414"/>
      <c r="F3822" s="781">
        <f t="shared" si="161"/>
        <v>28.52</v>
      </c>
      <c r="G3822" s="529"/>
      <c r="H3822" s="529"/>
      <c r="I3822" s="529"/>
      <c r="J3822" s="529"/>
      <c r="K3822" s="529"/>
      <c r="L3822" s="529"/>
      <c r="M3822" s="529"/>
      <c r="N3822" s="529"/>
      <c r="O3822" s="529"/>
      <c r="P3822" s="529"/>
      <c r="Q3822" s="529"/>
      <c r="R3822" s="529"/>
      <c r="S3822" s="392">
        <v>0</v>
      </c>
      <c r="T3822" s="389">
        <v>0</v>
      </c>
      <c r="U3822" s="390">
        <v>0</v>
      </c>
      <c r="V3822" s="391">
        <v>0</v>
      </c>
      <c r="W3822" s="406">
        <v>0</v>
      </c>
      <c r="X3822" s="405">
        <v>0</v>
      </c>
      <c r="Y3822" s="113">
        <f t="shared" si="160"/>
        <v>28.52</v>
      </c>
      <c r="Z3822" s="78">
        <v>0</v>
      </c>
      <c r="AA3822" s="82">
        <v>0</v>
      </c>
      <c r="AB3822" s="132">
        <v>341.2</v>
      </c>
      <c r="AC3822" s="133">
        <v>0</v>
      </c>
      <c r="AD3822" s="393">
        <v>0</v>
      </c>
      <c r="AE3822" s="395"/>
      <c r="AF3822" s="78">
        <v>354.6</v>
      </c>
      <c r="AG3822" s="79">
        <v>0</v>
      </c>
      <c r="AH3822" s="109">
        <v>0</v>
      </c>
      <c r="AI3822" s="82"/>
      <c r="AJ3822" s="110">
        <v>28</v>
      </c>
      <c r="AL3822" s="395">
        <f t="shared" si="162"/>
        <v>28</v>
      </c>
      <c r="AM3822" s="395"/>
      <c r="AN3822" s="163">
        <f t="shared" si="163"/>
        <v>28</v>
      </c>
      <c r="AO3822" s="113">
        <f t="shared" si="164"/>
        <v>-0.51999999999999957</v>
      </c>
    </row>
    <row r="3823" spans="1:41" x14ac:dyDescent="0.2">
      <c r="A3823" s="58">
        <v>40339</v>
      </c>
      <c r="B3823" s="121">
        <v>21.68</v>
      </c>
      <c r="C3823" s="944"/>
      <c r="D3823" s="189">
        <v>10</v>
      </c>
      <c r="E3823" s="414"/>
      <c r="F3823" s="781">
        <f t="shared" si="161"/>
        <v>31.68</v>
      </c>
      <c r="G3823" s="529"/>
      <c r="H3823" s="529"/>
      <c r="I3823" s="529"/>
      <c r="J3823" s="529"/>
      <c r="K3823" s="529"/>
      <c r="L3823" s="529"/>
      <c r="M3823" s="529"/>
      <c r="N3823" s="529"/>
      <c r="O3823" s="529"/>
      <c r="P3823" s="529"/>
      <c r="Q3823" s="529"/>
      <c r="R3823" s="529"/>
      <c r="S3823" s="392">
        <v>0</v>
      </c>
      <c r="T3823" s="389">
        <v>0</v>
      </c>
      <c r="U3823" s="390">
        <v>0</v>
      </c>
      <c r="V3823" s="391">
        <v>0</v>
      </c>
      <c r="W3823" s="406">
        <v>0</v>
      </c>
      <c r="X3823" s="405">
        <v>0</v>
      </c>
      <c r="Y3823" s="113">
        <f t="shared" si="160"/>
        <v>31.68</v>
      </c>
      <c r="Z3823" s="78">
        <v>0</v>
      </c>
      <c r="AA3823" s="82">
        <v>0</v>
      </c>
      <c r="AB3823" s="132">
        <v>341.2</v>
      </c>
      <c r="AC3823" s="133">
        <v>0</v>
      </c>
      <c r="AD3823" s="393">
        <v>0</v>
      </c>
      <c r="AE3823" s="395"/>
      <c r="AF3823" s="78">
        <v>354.5</v>
      </c>
      <c r="AG3823" s="79">
        <v>0</v>
      </c>
      <c r="AH3823" s="109">
        <v>0</v>
      </c>
      <c r="AI3823" s="82"/>
      <c r="AJ3823" s="110">
        <v>31</v>
      </c>
      <c r="AL3823" s="395">
        <f t="shared" si="162"/>
        <v>31</v>
      </c>
      <c r="AM3823" s="395"/>
      <c r="AN3823" s="163">
        <f t="shared" si="163"/>
        <v>31</v>
      </c>
      <c r="AO3823" s="113">
        <f t="shared" si="164"/>
        <v>-0.67999999999999972</v>
      </c>
    </row>
    <row r="3824" spans="1:41" x14ac:dyDescent="0.2">
      <c r="A3824" s="58">
        <v>40340</v>
      </c>
      <c r="B3824" s="121">
        <v>21.59</v>
      </c>
      <c r="C3824" s="944"/>
      <c r="D3824" s="189">
        <v>6.6</v>
      </c>
      <c r="E3824" s="414"/>
      <c r="F3824" s="781">
        <f t="shared" si="161"/>
        <v>28.189999999999998</v>
      </c>
      <c r="G3824" s="529"/>
      <c r="H3824" s="529"/>
      <c r="I3824" s="529"/>
      <c r="J3824" s="529"/>
      <c r="K3824" s="529"/>
      <c r="L3824" s="529"/>
      <c r="M3824" s="529"/>
      <c r="N3824" s="529"/>
      <c r="O3824" s="529"/>
      <c r="P3824" s="529"/>
      <c r="Q3824" s="529"/>
      <c r="R3824" s="529"/>
      <c r="S3824" s="392">
        <v>0</v>
      </c>
      <c r="T3824" s="389">
        <v>0</v>
      </c>
      <c r="U3824" s="390">
        <v>0</v>
      </c>
      <c r="V3824" s="391">
        <v>0</v>
      </c>
      <c r="W3824" s="406">
        <v>0</v>
      </c>
      <c r="X3824" s="405">
        <v>0</v>
      </c>
      <c r="Y3824" s="113">
        <f t="shared" si="160"/>
        <v>28.189999999999998</v>
      </c>
      <c r="Z3824" s="78">
        <v>0</v>
      </c>
      <c r="AA3824" s="82">
        <v>0</v>
      </c>
      <c r="AB3824" s="132">
        <v>341.2</v>
      </c>
      <c r="AC3824" s="133">
        <v>0</v>
      </c>
      <c r="AD3824" s="393">
        <v>0</v>
      </c>
      <c r="AE3824" s="395"/>
      <c r="AF3824" s="78">
        <v>354.4</v>
      </c>
      <c r="AG3824" s="79">
        <v>0</v>
      </c>
      <c r="AH3824" s="109">
        <v>0</v>
      </c>
      <c r="AI3824" s="82"/>
      <c r="AJ3824" s="110">
        <v>36</v>
      </c>
      <c r="AL3824" s="395">
        <f t="shared" si="162"/>
        <v>36</v>
      </c>
      <c r="AM3824" s="395"/>
      <c r="AN3824" s="163">
        <f t="shared" si="163"/>
        <v>36</v>
      </c>
      <c r="AO3824" s="113">
        <f t="shared" si="164"/>
        <v>7.8100000000000023</v>
      </c>
    </row>
    <row r="3825" spans="1:42" x14ac:dyDescent="0.2">
      <c r="A3825" s="58">
        <v>40341</v>
      </c>
      <c r="B3825" s="121">
        <v>21.49</v>
      </c>
      <c r="C3825" s="944"/>
      <c r="D3825" s="189">
        <v>7</v>
      </c>
      <c r="E3825" s="414"/>
      <c r="F3825" s="781">
        <f t="shared" si="161"/>
        <v>28.49</v>
      </c>
      <c r="G3825" s="529"/>
      <c r="H3825" s="529"/>
      <c r="I3825" s="529"/>
      <c r="J3825" s="529"/>
      <c r="K3825" s="529"/>
      <c r="L3825" s="529"/>
      <c r="M3825" s="529"/>
      <c r="N3825" s="529"/>
      <c r="O3825" s="529"/>
      <c r="P3825" s="529"/>
      <c r="Q3825" s="529"/>
      <c r="R3825" s="529"/>
      <c r="S3825" s="392">
        <v>0</v>
      </c>
      <c r="T3825" s="389">
        <v>0</v>
      </c>
      <c r="U3825" s="390">
        <v>0</v>
      </c>
      <c r="V3825" s="391">
        <v>0</v>
      </c>
      <c r="W3825" s="406">
        <v>0</v>
      </c>
      <c r="X3825" s="405">
        <v>0</v>
      </c>
      <c r="Y3825" s="113">
        <f t="shared" si="160"/>
        <v>28.49</v>
      </c>
      <c r="Z3825" s="78">
        <v>0</v>
      </c>
      <c r="AA3825" s="82">
        <v>0</v>
      </c>
      <c r="AB3825" s="132">
        <v>341.2</v>
      </c>
      <c r="AC3825" s="133">
        <v>0.46</v>
      </c>
      <c r="AD3825" s="393">
        <v>19.75</v>
      </c>
      <c r="AE3825" s="395"/>
      <c r="AF3825" s="78">
        <v>354.3</v>
      </c>
      <c r="AG3825" s="79">
        <v>0.6</v>
      </c>
      <c r="AH3825" s="109">
        <v>0</v>
      </c>
      <c r="AI3825" s="82"/>
      <c r="AJ3825" s="110">
        <v>0</v>
      </c>
      <c r="AL3825" s="395">
        <f t="shared" si="162"/>
        <v>0</v>
      </c>
      <c r="AM3825" s="395"/>
      <c r="AN3825" s="163">
        <f t="shared" si="163"/>
        <v>19.75</v>
      </c>
      <c r="AO3825" s="113">
        <f t="shared" si="164"/>
        <v>-8.7399999999999984</v>
      </c>
    </row>
    <row r="3826" spans="1:42" x14ac:dyDescent="0.2">
      <c r="A3826" s="58">
        <v>40342</v>
      </c>
      <c r="B3826" s="121">
        <v>18.079999999999998</v>
      </c>
      <c r="C3826" s="944"/>
      <c r="D3826" s="189">
        <v>7</v>
      </c>
      <c r="E3826" s="414"/>
      <c r="F3826" s="781">
        <f t="shared" si="161"/>
        <v>25.08</v>
      </c>
      <c r="G3826" s="529"/>
      <c r="H3826" s="529"/>
      <c r="I3826" s="529"/>
      <c r="J3826" s="529"/>
      <c r="K3826" s="529"/>
      <c r="L3826" s="529"/>
      <c r="M3826" s="529"/>
      <c r="N3826" s="529"/>
      <c r="O3826" s="529"/>
      <c r="P3826" s="529"/>
      <c r="Q3826" s="529"/>
      <c r="R3826" s="529"/>
      <c r="S3826" s="392">
        <v>0</v>
      </c>
      <c r="T3826" s="389">
        <v>0</v>
      </c>
      <c r="U3826" s="390">
        <v>0</v>
      </c>
      <c r="V3826" s="391">
        <v>0</v>
      </c>
      <c r="W3826" s="406">
        <v>0</v>
      </c>
      <c r="X3826" s="405">
        <v>0</v>
      </c>
      <c r="Y3826" s="113">
        <f t="shared" si="160"/>
        <v>25.08</v>
      </c>
      <c r="Z3826" s="78">
        <v>0</v>
      </c>
      <c r="AA3826" s="82">
        <v>0</v>
      </c>
      <c r="AB3826" s="132">
        <v>341.3</v>
      </c>
      <c r="AC3826" s="133">
        <v>0.33</v>
      </c>
      <c r="AD3826" s="393">
        <v>26.03</v>
      </c>
      <c r="AE3826" s="395"/>
      <c r="AF3826" s="78">
        <v>354.4</v>
      </c>
      <c r="AG3826" s="79">
        <v>0.3</v>
      </c>
      <c r="AH3826" s="109">
        <v>0</v>
      </c>
      <c r="AI3826" s="82"/>
      <c r="AJ3826" s="110">
        <v>13</v>
      </c>
      <c r="AL3826" s="395">
        <f t="shared" si="162"/>
        <v>13</v>
      </c>
      <c r="AM3826" s="395"/>
      <c r="AN3826" s="163">
        <f t="shared" si="163"/>
        <v>39.03</v>
      </c>
      <c r="AO3826" s="113">
        <f t="shared" si="164"/>
        <v>13.950000000000003</v>
      </c>
    </row>
    <row r="3827" spans="1:42" x14ac:dyDescent="0.2">
      <c r="A3827" s="58">
        <v>40343</v>
      </c>
      <c r="B3827" s="121">
        <v>19.7</v>
      </c>
      <c r="C3827" s="944"/>
      <c r="D3827" s="189">
        <v>6.8</v>
      </c>
      <c r="E3827" s="414"/>
      <c r="F3827" s="781">
        <f t="shared" si="161"/>
        <v>26.5</v>
      </c>
      <c r="G3827" s="529"/>
      <c r="H3827" s="529"/>
      <c r="I3827" s="529"/>
      <c r="J3827" s="529"/>
      <c r="K3827" s="529"/>
      <c r="L3827" s="529"/>
      <c r="M3827" s="529"/>
      <c r="N3827" s="529"/>
      <c r="O3827" s="529"/>
      <c r="P3827" s="529"/>
      <c r="Q3827" s="529"/>
      <c r="R3827" s="529"/>
      <c r="S3827" s="392">
        <v>0</v>
      </c>
      <c r="T3827" s="389">
        <v>0</v>
      </c>
      <c r="U3827" s="390">
        <v>0</v>
      </c>
      <c r="V3827" s="391">
        <v>0</v>
      </c>
      <c r="W3827" s="406">
        <v>0</v>
      </c>
      <c r="X3827" s="405">
        <v>0</v>
      </c>
      <c r="Y3827" s="113">
        <f t="shared" si="160"/>
        <v>26.5</v>
      </c>
      <c r="Z3827" s="78">
        <v>0</v>
      </c>
      <c r="AA3827" s="82">
        <v>0</v>
      </c>
      <c r="AB3827" s="132">
        <v>341.3</v>
      </c>
      <c r="AC3827" s="133">
        <v>0</v>
      </c>
      <c r="AD3827" s="393">
        <v>13.07</v>
      </c>
      <c r="AE3827" s="395"/>
      <c r="AF3827" s="78">
        <v>354.4</v>
      </c>
      <c r="AG3827" s="79">
        <v>0</v>
      </c>
      <c r="AH3827" s="109">
        <v>0</v>
      </c>
      <c r="AI3827" s="82"/>
      <c r="AJ3827" s="110">
        <v>24</v>
      </c>
      <c r="AL3827" s="395">
        <f t="shared" si="162"/>
        <v>24</v>
      </c>
      <c r="AM3827" s="395"/>
      <c r="AN3827" s="163">
        <f t="shared" si="163"/>
        <v>37.07</v>
      </c>
      <c r="AO3827" s="113">
        <f t="shared" si="164"/>
        <v>10.57</v>
      </c>
    </row>
    <row r="3828" spans="1:42" x14ac:dyDescent="0.2">
      <c r="A3828" s="58">
        <v>40344</v>
      </c>
      <c r="B3828" s="121">
        <v>19.71</v>
      </c>
      <c r="C3828" s="944"/>
      <c r="D3828" s="189">
        <v>7</v>
      </c>
      <c r="E3828" s="414"/>
      <c r="F3828" s="781">
        <f t="shared" si="161"/>
        <v>26.71</v>
      </c>
      <c r="G3828" s="529"/>
      <c r="H3828" s="529"/>
      <c r="I3828" s="529"/>
      <c r="J3828" s="529"/>
      <c r="K3828" s="529"/>
      <c r="L3828" s="529"/>
      <c r="M3828" s="529"/>
      <c r="N3828" s="529"/>
      <c r="O3828" s="529"/>
      <c r="P3828" s="529"/>
      <c r="Q3828" s="529"/>
      <c r="R3828" s="529"/>
      <c r="S3828" s="392">
        <v>0</v>
      </c>
      <c r="T3828" s="389">
        <v>0</v>
      </c>
      <c r="U3828" s="390">
        <v>0</v>
      </c>
      <c r="V3828" s="391">
        <v>0</v>
      </c>
      <c r="W3828" s="406">
        <v>0</v>
      </c>
      <c r="X3828" s="405">
        <v>0</v>
      </c>
      <c r="Y3828" s="113">
        <f t="shared" si="160"/>
        <v>26.71</v>
      </c>
      <c r="Z3828" s="78">
        <v>0</v>
      </c>
      <c r="AA3828" s="82">
        <v>0</v>
      </c>
      <c r="AB3828" s="132">
        <v>341.3</v>
      </c>
      <c r="AC3828" s="133">
        <v>0.06</v>
      </c>
      <c r="AD3828" s="393">
        <v>18.63</v>
      </c>
      <c r="AE3828" s="395"/>
      <c r="AF3828" s="78">
        <v>354.4</v>
      </c>
      <c r="AG3828" s="79">
        <v>0.4</v>
      </c>
      <c r="AH3828" s="109">
        <v>0</v>
      </c>
      <c r="AI3828" s="82"/>
      <c r="AJ3828" s="110">
        <v>9</v>
      </c>
      <c r="AL3828" s="395">
        <f t="shared" si="162"/>
        <v>9</v>
      </c>
      <c r="AM3828" s="395"/>
      <c r="AN3828" s="163">
        <f t="shared" si="163"/>
        <v>27.63</v>
      </c>
      <c r="AO3828" s="113">
        <f t="shared" si="164"/>
        <v>0.91999999999999815</v>
      </c>
    </row>
    <row r="3829" spans="1:42" x14ac:dyDescent="0.2">
      <c r="A3829" s="58">
        <v>40345</v>
      </c>
      <c r="B3829" s="121">
        <v>21.26</v>
      </c>
      <c r="C3829" s="944"/>
      <c r="D3829" s="189">
        <v>9</v>
      </c>
      <c r="E3829" s="414"/>
      <c r="F3829" s="781">
        <f t="shared" si="161"/>
        <v>30.26</v>
      </c>
      <c r="G3829" s="529"/>
      <c r="H3829" s="529"/>
      <c r="I3829" s="529"/>
      <c r="J3829" s="529"/>
      <c r="K3829" s="529"/>
      <c r="L3829" s="529"/>
      <c r="M3829" s="529"/>
      <c r="N3829" s="529"/>
      <c r="O3829" s="529"/>
      <c r="P3829" s="529"/>
      <c r="Q3829" s="529"/>
      <c r="R3829" s="529"/>
      <c r="S3829" s="392">
        <v>0</v>
      </c>
      <c r="T3829" s="389">
        <v>0</v>
      </c>
      <c r="U3829" s="390">
        <v>0</v>
      </c>
      <c r="V3829" s="391">
        <v>0</v>
      </c>
      <c r="W3829" s="406">
        <v>0</v>
      </c>
      <c r="X3829" s="405">
        <v>0</v>
      </c>
      <c r="Y3829" s="113">
        <f t="shared" si="160"/>
        <v>30.26</v>
      </c>
      <c r="Z3829" s="78">
        <v>0</v>
      </c>
      <c r="AA3829" s="82">
        <v>0</v>
      </c>
      <c r="AB3829" s="132">
        <v>341.3</v>
      </c>
      <c r="AC3829" s="133">
        <v>1.0900000000000001</v>
      </c>
      <c r="AD3829" s="393">
        <v>15.14</v>
      </c>
      <c r="AE3829" s="395"/>
      <c r="AF3829" s="78">
        <v>354.9</v>
      </c>
      <c r="AG3829" s="79">
        <v>0.75</v>
      </c>
      <c r="AH3829" s="109">
        <v>0</v>
      </c>
      <c r="AI3829" s="82"/>
      <c r="AJ3829" s="110">
        <v>8</v>
      </c>
      <c r="AL3829" s="395">
        <f t="shared" si="162"/>
        <v>8</v>
      </c>
      <c r="AM3829" s="395"/>
      <c r="AN3829" s="163">
        <f t="shared" si="163"/>
        <v>23.14</v>
      </c>
      <c r="AO3829" s="113">
        <f t="shared" si="164"/>
        <v>-7.120000000000001</v>
      </c>
    </row>
    <row r="3830" spans="1:42" x14ac:dyDescent="0.2">
      <c r="A3830" s="58">
        <v>40346</v>
      </c>
      <c r="B3830" s="121">
        <v>21.33</v>
      </c>
      <c r="C3830" s="944"/>
      <c r="D3830" s="189">
        <v>6.8</v>
      </c>
      <c r="E3830" s="414"/>
      <c r="F3830" s="781">
        <f t="shared" si="161"/>
        <v>28.13</v>
      </c>
      <c r="G3830" s="529"/>
      <c r="H3830" s="529"/>
      <c r="I3830" s="529"/>
      <c r="J3830" s="529"/>
      <c r="K3830" s="529"/>
      <c r="L3830" s="529"/>
      <c r="M3830" s="529"/>
      <c r="N3830" s="529"/>
      <c r="O3830" s="529"/>
      <c r="P3830" s="529"/>
      <c r="Q3830" s="529"/>
      <c r="R3830" s="529"/>
      <c r="S3830" s="392">
        <v>0</v>
      </c>
      <c r="T3830" s="389">
        <v>0</v>
      </c>
      <c r="U3830" s="390">
        <v>0</v>
      </c>
      <c r="V3830" s="391">
        <v>0</v>
      </c>
      <c r="W3830" s="406">
        <v>0.14399999999999999</v>
      </c>
      <c r="X3830" s="405">
        <v>0</v>
      </c>
      <c r="Y3830" s="113">
        <f t="shared" si="160"/>
        <v>28.273999999999997</v>
      </c>
      <c r="Z3830" s="78">
        <v>0</v>
      </c>
      <c r="AA3830" s="82">
        <v>0</v>
      </c>
      <c r="AB3830" s="132">
        <v>341.3</v>
      </c>
      <c r="AC3830" s="133">
        <v>0</v>
      </c>
      <c r="AD3830" s="393">
        <v>7.64</v>
      </c>
      <c r="AE3830" s="395"/>
      <c r="AF3830" s="78">
        <v>355</v>
      </c>
      <c r="AG3830" s="79">
        <v>0</v>
      </c>
      <c r="AH3830" s="109">
        <v>0</v>
      </c>
      <c r="AI3830" s="82"/>
      <c r="AJ3830" s="110">
        <v>7</v>
      </c>
      <c r="AL3830" s="395">
        <f t="shared" si="162"/>
        <v>7</v>
      </c>
      <c r="AM3830" s="395"/>
      <c r="AN3830" s="163">
        <f t="shared" si="163"/>
        <v>14.64</v>
      </c>
      <c r="AO3830" s="113">
        <f t="shared" si="164"/>
        <v>-13.489999999999998</v>
      </c>
    </row>
    <row r="3831" spans="1:42" x14ac:dyDescent="0.2">
      <c r="A3831" s="58">
        <v>40347</v>
      </c>
      <c r="B3831" s="121">
        <v>21.57</v>
      </c>
      <c r="C3831" s="944"/>
      <c r="D3831" s="189">
        <v>7</v>
      </c>
      <c r="E3831" s="414"/>
      <c r="F3831" s="781">
        <f t="shared" si="161"/>
        <v>28.57</v>
      </c>
      <c r="G3831" s="529"/>
      <c r="H3831" s="529"/>
      <c r="I3831" s="529"/>
      <c r="J3831" s="529"/>
      <c r="K3831" s="529"/>
      <c r="L3831" s="529"/>
      <c r="M3831" s="529"/>
      <c r="N3831" s="529"/>
      <c r="O3831" s="529"/>
      <c r="P3831" s="529"/>
      <c r="Q3831" s="529"/>
      <c r="R3831" s="529"/>
      <c r="S3831" s="392">
        <v>0</v>
      </c>
      <c r="T3831" s="389">
        <v>0</v>
      </c>
      <c r="U3831" s="390">
        <v>0</v>
      </c>
      <c r="V3831" s="391">
        <v>0</v>
      </c>
      <c r="W3831" s="406">
        <v>0</v>
      </c>
      <c r="X3831" s="405">
        <v>0</v>
      </c>
      <c r="Y3831" s="113">
        <f t="shared" si="160"/>
        <v>28.57</v>
      </c>
      <c r="Z3831" s="78">
        <v>0</v>
      </c>
      <c r="AA3831" s="82">
        <v>0</v>
      </c>
      <c r="AB3831" s="132">
        <v>341.2</v>
      </c>
      <c r="AC3831" s="133">
        <v>0</v>
      </c>
      <c r="AD3831" s="393">
        <v>15</v>
      </c>
      <c r="AE3831" s="395"/>
      <c r="AF3831" s="78">
        <v>355</v>
      </c>
      <c r="AG3831" s="79">
        <v>0</v>
      </c>
      <c r="AH3831" s="109">
        <v>0</v>
      </c>
      <c r="AI3831" s="82"/>
      <c r="AJ3831" s="110">
        <v>15</v>
      </c>
      <c r="AL3831" s="395">
        <f t="shared" si="162"/>
        <v>15</v>
      </c>
      <c r="AM3831" s="395"/>
      <c r="AN3831" s="163">
        <f t="shared" si="163"/>
        <v>30</v>
      </c>
      <c r="AO3831" s="113">
        <f t="shared" si="164"/>
        <v>1.4299999999999997</v>
      </c>
    </row>
    <row r="3832" spans="1:42" x14ac:dyDescent="0.2">
      <c r="A3832" s="58">
        <v>40348</v>
      </c>
      <c r="B3832" s="121">
        <v>20.79</v>
      </c>
      <c r="C3832" s="944"/>
      <c r="D3832" s="189">
        <v>7</v>
      </c>
      <c r="E3832" s="414"/>
      <c r="F3832" s="781">
        <f t="shared" si="161"/>
        <v>27.79</v>
      </c>
      <c r="G3832" s="529"/>
      <c r="H3832" s="529"/>
      <c r="I3832" s="529"/>
      <c r="J3832" s="529"/>
      <c r="K3832" s="529"/>
      <c r="L3832" s="529"/>
      <c r="M3832" s="529"/>
      <c r="N3832" s="529"/>
      <c r="O3832" s="529"/>
      <c r="P3832" s="529"/>
      <c r="Q3832" s="529"/>
      <c r="R3832" s="529"/>
      <c r="S3832" s="392">
        <v>0</v>
      </c>
      <c r="T3832" s="389">
        <v>0</v>
      </c>
      <c r="U3832" s="390">
        <v>0</v>
      </c>
      <c r="V3832" s="391">
        <v>0</v>
      </c>
      <c r="W3832" s="406">
        <v>0</v>
      </c>
      <c r="X3832" s="405">
        <v>0</v>
      </c>
      <c r="Y3832" s="113">
        <f t="shared" si="160"/>
        <v>27.79</v>
      </c>
      <c r="Z3832" s="78">
        <v>0</v>
      </c>
      <c r="AA3832" s="82">
        <v>0</v>
      </c>
      <c r="AB3832" s="132">
        <v>341.2</v>
      </c>
      <c r="AC3832" s="133">
        <v>0</v>
      </c>
      <c r="AD3832" s="393">
        <v>30</v>
      </c>
      <c r="AE3832" s="395"/>
      <c r="AF3832" s="78">
        <v>355</v>
      </c>
      <c r="AG3832" s="79">
        <v>0</v>
      </c>
      <c r="AH3832" s="109">
        <v>0</v>
      </c>
      <c r="AI3832" s="82"/>
      <c r="AJ3832" s="110">
        <v>4</v>
      </c>
      <c r="AL3832" s="395">
        <f t="shared" si="162"/>
        <v>4</v>
      </c>
      <c r="AM3832" s="395"/>
      <c r="AN3832" s="163">
        <f t="shared" si="163"/>
        <v>34</v>
      </c>
      <c r="AO3832" s="113">
        <f t="shared" si="164"/>
        <v>6.2100000000000009</v>
      </c>
    </row>
    <row r="3833" spans="1:42" x14ac:dyDescent="0.2">
      <c r="A3833" s="58">
        <v>40349</v>
      </c>
      <c r="B3833" s="121">
        <v>22.46</v>
      </c>
      <c r="C3833" s="944"/>
      <c r="D3833" s="189">
        <v>7</v>
      </c>
      <c r="E3833" s="414"/>
      <c r="F3833" s="781">
        <f t="shared" si="161"/>
        <v>29.46</v>
      </c>
      <c r="G3833" s="529"/>
      <c r="H3833" s="529"/>
      <c r="I3833" s="529"/>
      <c r="J3833" s="529"/>
      <c r="K3833" s="529"/>
      <c r="L3833" s="529"/>
      <c r="M3833" s="529"/>
      <c r="N3833" s="529"/>
      <c r="O3833" s="529"/>
      <c r="P3833" s="529"/>
      <c r="Q3833" s="529"/>
      <c r="R3833" s="529"/>
      <c r="S3833" s="392">
        <v>0</v>
      </c>
      <c r="T3833" s="389">
        <v>0</v>
      </c>
      <c r="U3833" s="390">
        <v>0</v>
      </c>
      <c r="V3833" s="391">
        <v>0</v>
      </c>
      <c r="W3833" s="406">
        <v>0</v>
      </c>
      <c r="X3833" s="444">
        <v>0</v>
      </c>
      <c r="Y3833" s="113">
        <f t="shared" si="160"/>
        <v>29.46</v>
      </c>
      <c r="Z3833" s="78">
        <v>0</v>
      </c>
      <c r="AA3833" s="82">
        <v>0</v>
      </c>
      <c r="AB3833" s="132">
        <v>341.1</v>
      </c>
      <c r="AC3833" s="133">
        <v>0</v>
      </c>
      <c r="AD3833" s="393">
        <v>30</v>
      </c>
      <c r="AE3833" s="395"/>
      <c r="AF3833" s="78">
        <v>355</v>
      </c>
      <c r="AG3833" s="79">
        <v>0</v>
      </c>
      <c r="AH3833" s="109">
        <v>0</v>
      </c>
      <c r="AI3833" s="82"/>
      <c r="AJ3833" s="110">
        <v>11</v>
      </c>
      <c r="AL3833" s="395">
        <f t="shared" si="162"/>
        <v>11</v>
      </c>
      <c r="AM3833" s="395"/>
      <c r="AN3833" s="163">
        <f t="shared" si="163"/>
        <v>41</v>
      </c>
      <c r="AO3833" s="113">
        <f t="shared" si="164"/>
        <v>11.54</v>
      </c>
    </row>
    <row r="3834" spans="1:42" x14ac:dyDescent="0.2">
      <c r="A3834" s="58">
        <v>40350</v>
      </c>
      <c r="B3834" s="121">
        <v>21.04</v>
      </c>
      <c r="C3834" s="944"/>
      <c r="D3834" s="189">
        <v>7</v>
      </c>
      <c r="E3834" s="414"/>
      <c r="F3834" s="781">
        <f t="shared" si="161"/>
        <v>28.04</v>
      </c>
      <c r="G3834" s="529"/>
      <c r="H3834" s="529"/>
      <c r="I3834" s="529"/>
      <c r="J3834" s="529"/>
      <c r="K3834" s="529"/>
      <c r="L3834" s="529"/>
      <c r="M3834" s="529"/>
      <c r="N3834" s="529"/>
      <c r="O3834" s="529"/>
      <c r="P3834" s="529"/>
      <c r="Q3834" s="529"/>
      <c r="R3834" s="529"/>
      <c r="S3834" s="392">
        <v>0</v>
      </c>
      <c r="T3834" s="389">
        <v>0</v>
      </c>
      <c r="U3834" s="390">
        <v>0</v>
      </c>
      <c r="V3834" s="391">
        <v>0</v>
      </c>
      <c r="W3834" s="406">
        <v>0</v>
      </c>
      <c r="X3834" s="405">
        <v>0</v>
      </c>
      <c r="Y3834" s="113">
        <f t="shared" si="160"/>
        <v>28.04</v>
      </c>
      <c r="Z3834" s="78">
        <v>0</v>
      </c>
      <c r="AA3834" s="82">
        <v>0</v>
      </c>
      <c r="AB3834" s="132">
        <v>341</v>
      </c>
      <c r="AC3834" s="133">
        <v>0</v>
      </c>
      <c r="AD3834" s="393">
        <v>20.11</v>
      </c>
      <c r="AE3834" s="395"/>
      <c r="AF3834" s="78">
        <v>354.8</v>
      </c>
      <c r="AG3834" s="79">
        <v>0</v>
      </c>
      <c r="AH3834" s="109">
        <v>0</v>
      </c>
      <c r="AI3834" s="82"/>
      <c r="AJ3834" s="110">
        <v>12</v>
      </c>
      <c r="AL3834" s="395">
        <f t="shared" si="162"/>
        <v>12</v>
      </c>
      <c r="AM3834" s="395"/>
      <c r="AN3834" s="163">
        <f t="shared" si="163"/>
        <v>32.11</v>
      </c>
      <c r="AO3834" s="113">
        <f t="shared" si="164"/>
        <v>4.07</v>
      </c>
    </row>
    <row r="3835" spans="1:42" x14ac:dyDescent="0.2">
      <c r="A3835" s="58">
        <v>40351</v>
      </c>
      <c r="B3835" s="121">
        <v>22.93</v>
      </c>
      <c r="C3835" s="944"/>
      <c r="D3835" s="189">
        <v>7</v>
      </c>
      <c r="E3835" s="414"/>
      <c r="F3835" s="781">
        <f t="shared" si="161"/>
        <v>29.93</v>
      </c>
      <c r="G3835" s="529"/>
      <c r="H3835" s="529"/>
      <c r="I3835" s="529"/>
      <c r="J3835" s="529"/>
      <c r="K3835" s="529"/>
      <c r="L3835" s="529"/>
      <c r="M3835" s="529"/>
      <c r="N3835" s="529"/>
      <c r="O3835" s="529"/>
      <c r="P3835" s="529"/>
      <c r="Q3835" s="529"/>
      <c r="R3835" s="529"/>
      <c r="S3835" s="392">
        <v>0</v>
      </c>
      <c r="T3835" s="389">
        <v>0</v>
      </c>
      <c r="U3835" s="390">
        <v>0</v>
      </c>
      <c r="V3835" s="391">
        <v>0</v>
      </c>
      <c r="W3835" s="406">
        <v>0</v>
      </c>
      <c r="X3835" s="405">
        <v>0</v>
      </c>
      <c r="Y3835" s="113">
        <f t="shared" si="160"/>
        <v>29.93</v>
      </c>
      <c r="Z3835" s="78">
        <v>0</v>
      </c>
      <c r="AA3835" s="82">
        <v>0</v>
      </c>
      <c r="AB3835" s="132">
        <v>340.9</v>
      </c>
      <c r="AC3835" s="133">
        <v>0</v>
      </c>
      <c r="AD3835" s="393">
        <v>17.739999999999998</v>
      </c>
      <c r="AE3835" s="395"/>
      <c r="AF3835" s="78">
        <v>354.8</v>
      </c>
      <c r="AG3835" s="79">
        <v>0</v>
      </c>
      <c r="AH3835" s="109">
        <v>0</v>
      </c>
      <c r="AI3835" s="82"/>
      <c r="AJ3835" s="110">
        <v>10</v>
      </c>
      <c r="AL3835" s="395">
        <f t="shared" si="162"/>
        <v>10</v>
      </c>
      <c r="AM3835" s="395"/>
      <c r="AN3835" s="163">
        <f t="shared" si="163"/>
        <v>27.74</v>
      </c>
      <c r="AO3835" s="113">
        <f t="shared" si="164"/>
        <v>-2.1900000000000013</v>
      </c>
    </row>
    <row r="3836" spans="1:42" x14ac:dyDescent="0.2">
      <c r="A3836" s="58">
        <v>40352</v>
      </c>
      <c r="B3836" s="121">
        <v>23.12</v>
      </c>
      <c r="C3836" s="944"/>
      <c r="D3836" s="189">
        <v>8.99</v>
      </c>
      <c r="E3836" s="414"/>
      <c r="F3836" s="781">
        <f t="shared" si="161"/>
        <v>32.11</v>
      </c>
      <c r="G3836" s="529"/>
      <c r="H3836" s="529"/>
      <c r="I3836" s="529"/>
      <c r="J3836" s="529"/>
      <c r="K3836" s="529"/>
      <c r="L3836" s="529"/>
      <c r="M3836" s="529"/>
      <c r="N3836" s="529"/>
      <c r="O3836" s="529"/>
      <c r="P3836" s="529"/>
      <c r="Q3836" s="529"/>
      <c r="R3836" s="529"/>
      <c r="S3836" s="392">
        <v>0.49199999999999999</v>
      </c>
      <c r="T3836" s="389">
        <v>0</v>
      </c>
      <c r="U3836" s="390">
        <v>0</v>
      </c>
      <c r="V3836" s="391">
        <v>0</v>
      </c>
      <c r="W3836" s="406">
        <v>0</v>
      </c>
      <c r="X3836" s="405">
        <v>0</v>
      </c>
      <c r="Y3836" s="113">
        <f t="shared" si="160"/>
        <v>31.617999999999999</v>
      </c>
      <c r="Z3836" s="78">
        <v>0</v>
      </c>
      <c r="AA3836" s="82">
        <v>0</v>
      </c>
      <c r="AB3836" s="132">
        <v>340.9</v>
      </c>
      <c r="AC3836" s="133">
        <v>0</v>
      </c>
      <c r="AD3836" s="393">
        <v>18.690000000000001</v>
      </c>
      <c r="AE3836" s="395"/>
      <c r="AF3836" s="78">
        <v>354.7</v>
      </c>
      <c r="AG3836" s="79">
        <v>0</v>
      </c>
      <c r="AH3836" s="109">
        <v>0</v>
      </c>
      <c r="AI3836" s="82"/>
      <c r="AJ3836" s="110">
        <v>11</v>
      </c>
      <c r="AL3836" s="395">
        <f t="shared" si="162"/>
        <v>11</v>
      </c>
      <c r="AM3836" s="395"/>
      <c r="AN3836" s="163">
        <f t="shared" si="163"/>
        <v>29.69</v>
      </c>
      <c r="AO3836" s="113">
        <f t="shared" si="164"/>
        <v>-2.4199999999999982</v>
      </c>
    </row>
    <row r="3837" spans="1:42" x14ac:dyDescent="0.2">
      <c r="A3837" s="58">
        <v>40353</v>
      </c>
      <c r="B3837" s="121">
        <v>23.92</v>
      </c>
      <c r="C3837" s="944"/>
      <c r="D3837" s="189">
        <v>8.99</v>
      </c>
      <c r="E3837" s="414"/>
      <c r="F3837" s="535">
        <f t="shared" si="161"/>
        <v>32.910000000000004</v>
      </c>
      <c r="G3837" s="529"/>
      <c r="H3837" s="529"/>
      <c r="I3837" s="529"/>
      <c r="J3837" s="529"/>
      <c r="K3837" s="529"/>
      <c r="L3837" s="529"/>
      <c r="M3837" s="529"/>
      <c r="N3837" s="529"/>
      <c r="O3837" s="529"/>
      <c r="P3837" s="529"/>
      <c r="Q3837" s="529"/>
      <c r="R3837" s="529"/>
      <c r="S3837" s="392">
        <v>0.92400000000000004</v>
      </c>
      <c r="T3837" s="389">
        <v>0</v>
      </c>
      <c r="U3837" s="390">
        <v>0</v>
      </c>
      <c r="V3837" s="391">
        <v>0</v>
      </c>
      <c r="W3837" s="406">
        <v>0</v>
      </c>
      <c r="X3837" s="405">
        <v>0</v>
      </c>
      <c r="Y3837" s="113">
        <f t="shared" si="160"/>
        <v>31.986000000000004</v>
      </c>
      <c r="Z3837" s="78">
        <v>0</v>
      </c>
      <c r="AA3837" s="82">
        <v>0</v>
      </c>
      <c r="AB3837" s="132">
        <v>340.8</v>
      </c>
      <c r="AC3837" s="133">
        <v>0</v>
      </c>
      <c r="AD3837" s="393">
        <v>15.67</v>
      </c>
      <c r="AE3837" s="395"/>
      <c r="AF3837" s="78">
        <v>354.7</v>
      </c>
      <c r="AG3837" s="79">
        <v>0</v>
      </c>
      <c r="AH3837" s="109">
        <v>0</v>
      </c>
      <c r="AI3837" s="82"/>
      <c r="AJ3837" s="110">
        <v>9</v>
      </c>
      <c r="AL3837" s="395">
        <f t="shared" si="162"/>
        <v>9</v>
      </c>
      <c r="AM3837" s="395"/>
      <c r="AN3837" s="163">
        <f t="shared" si="163"/>
        <v>24.67</v>
      </c>
      <c r="AO3837" s="113">
        <f t="shared" si="164"/>
        <v>-8.240000000000002</v>
      </c>
      <c r="AP3837" s="21"/>
    </row>
    <row r="3838" spans="1:42" x14ac:dyDescent="0.2">
      <c r="A3838" s="58">
        <v>40354</v>
      </c>
      <c r="B3838" s="121">
        <v>23.92</v>
      </c>
      <c r="C3838" s="944"/>
      <c r="D3838" s="189">
        <v>9.49</v>
      </c>
      <c r="E3838" s="414"/>
      <c r="F3838" s="535">
        <f t="shared" si="161"/>
        <v>33.410000000000004</v>
      </c>
      <c r="G3838" s="529"/>
      <c r="H3838" s="529"/>
      <c r="I3838" s="529"/>
      <c r="J3838" s="529"/>
      <c r="K3838" s="529"/>
      <c r="L3838" s="529"/>
      <c r="M3838" s="529"/>
      <c r="N3838" s="529"/>
      <c r="O3838" s="529"/>
      <c r="P3838" s="529"/>
      <c r="Q3838" s="529"/>
      <c r="R3838" s="529"/>
      <c r="S3838" s="392">
        <v>0.375</v>
      </c>
      <c r="T3838" s="389">
        <v>0</v>
      </c>
      <c r="U3838" s="390">
        <v>0</v>
      </c>
      <c r="V3838" s="391">
        <v>0</v>
      </c>
      <c r="W3838" s="406">
        <v>0</v>
      </c>
      <c r="X3838" s="405">
        <v>0</v>
      </c>
      <c r="Y3838" s="113">
        <f t="shared" si="160"/>
        <v>33.035000000000004</v>
      </c>
      <c r="Z3838" s="78">
        <v>0</v>
      </c>
      <c r="AA3838" s="82">
        <v>0</v>
      </c>
      <c r="AB3838" s="132">
        <v>340</v>
      </c>
      <c r="AC3838" s="133">
        <v>0</v>
      </c>
      <c r="AD3838" s="393">
        <v>20.78</v>
      </c>
      <c r="AE3838" s="395"/>
      <c r="AF3838" s="78">
        <v>354.7</v>
      </c>
      <c r="AG3838" s="79">
        <v>0</v>
      </c>
      <c r="AH3838" s="109">
        <v>0</v>
      </c>
      <c r="AI3838" s="82"/>
      <c r="AJ3838" s="110">
        <v>2</v>
      </c>
      <c r="AL3838" s="395">
        <f t="shared" si="162"/>
        <v>2</v>
      </c>
      <c r="AM3838" s="395"/>
      <c r="AN3838" s="163">
        <f t="shared" si="163"/>
        <v>22.78</v>
      </c>
      <c r="AO3838" s="113">
        <f t="shared" si="164"/>
        <v>-10.630000000000003</v>
      </c>
    </row>
    <row r="3839" spans="1:42" x14ac:dyDescent="0.2">
      <c r="A3839" s="58">
        <v>40355</v>
      </c>
      <c r="B3839" s="121">
        <v>22.57</v>
      </c>
      <c r="C3839" s="944"/>
      <c r="D3839" s="189">
        <v>8</v>
      </c>
      <c r="E3839" s="414"/>
      <c r="F3839" s="535">
        <f t="shared" si="161"/>
        <v>30.57</v>
      </c>
      <c r="G3839" s="529"/>
      <c r="H3839" s="529"/>
      <c r="I3839" s="529"/>
      <c r="J3839" s="529"/>
      <c r="K3839" s="529"/>
      <c r="L3839" s="529"/>
      <c r="M3839" s="529"/>
      <c r="N3839" s="529"/>
      <c r="O3839" s="529"/>
      <c r="P3839" s="529"/>
      <c r="Q3839" s="529"/>
      <c r="R3839" s="529"/>
      <c r="S3839" s="392">
        <v>0.46600000000000003</v>
      </c>
      <c r="T3839" s="389">
        <v>0</v>
      </c>
      <c r="U3839" s="390">
        <v>0</v>
      </c>
      <c r="V3839" s="391">
        <v>0</v>
      </c>
      <c r="W3839" s="406">
        <v>1.1879999999999999</v>
      </c>
      <c r="X3839" s="405">
        <v>3.3</v>
      </c>
      <c r="Y3839" s="113">
        <f t="shared" si="160"/>
        <v>34.591999999999999</v>
      </c>
      <c r="Z3839" s="78">
        <v>0</v>
      </c>
      <c r="AA3839" s="82">
        <v>0</v>
      </c>
      <c r="AB3839" s="132">
        <v>340.8</v>
      </c>
      <c r="AC3839" s="133">
        <v>0</v>
      </c>
      <c r="AD3839" s="393">
        <v>15.33</v>
      </c>
      <c r="AE3839" s="395"/>
      <c r="AF3839" s="78">
        <v>354.6</v>
      </c>
      <c r="AG3839" s="79">
        <v>0</v>
      </c>
      <c r="AH3839" s="109">
        <v>0</v>
      </c>
      <c r="AI3839" s="82"/>
      <c r="AJ3839" s="110">
        <v>0</v>
      </c>
      <c r="AL3839" s="395">
        <f t="shared" si="162"/>
        <v>0</v>
      </c>
      <c r="AM3839" s="395"/>
      <c r="AN3839" s="163">
        <f t="shared" si="163"/>
        <v>15.33</v>
      </c>
      <c r="AO3839" s="113">
        <f t="shared" si="164"/>
        <v>-15.24</v>
      </c>
    </row>
    <row r="3840" spans="1:42" x14ac:dyDescent="0.2">
      <c r="A3840" s="58">
        <v>40356</v>
      </c>
      <c r="B3840" s="121">
        <v>20.079999999999998</v>
      </c>
      <c r="C3840" s="944"/>
      <c r="D3840" s="189">
        <v>8</v>
      </c>
      <c r="E3840" s="414"/>
      <c r="F3840" s="535">
        <f t="shared" si="161"/>
        <v>28.08</v>
      </c>
      <c r="G3840" s="529"/>
      <c r="H3840" s="529"/>
      <c r="I3840" s="529"/>
      <c r="J3840" s="529"/>
      <c r="K3840" s="529"/>
      <c r="L3840" s="529"/>
      <c r="M3840" s="529"/>
      <c r="N3840" s="529"/>
      <c r="O3840" s="529"/>
      <c r="P3840" s="529"/>
      <c r="Q3840" s="529"/>
      <c r="R3840" s="529"/>
      <c r="S3840" s="392">
        <v>0</v>
      </c>
      <c r="T3840" s="389">
        <v>0</v>
      </c>
      <c r="U3840" s="390">
        <v>0</v>
      </c>
      <c r="V3840" s="391">
        <v>0</v>
      </c>
      <c r="W3840" s="406">
        <v>1.2909999999999999</v>
      </c>
      <c r="X3840" s="405">
        <v>0</v>
      </c>
      <c r="Y3840" s="113">
        <f t="shared" si="160"/>
        <v>29.370999999999999</v>
      </c>
      <c r="Z3840" s="78">
        <v>0</v>
      </c>
      <c r="AA3840" s="82">
        <v>0</v>
      </c>
      <c r="AB3840" s="132">
        <v>340.9</v>
      </c>
      <c r="AC3840" s="133">
        <v>0</v>
      </c>
      <c r="AD3840" s="393">
        <v>30</v>
      </c>
      <c r="AE3840" s="395"/>
      <c r="AF3840" s="78">
        <v>354.4</v>
      </c>
      <c r="AG3840" s="79">
        <v>0</v>
      </c>
      <c r="AH3840" s="109">
        <v>0</v>
      </c>
      <c r="AI3840" s="82"/>
      <c r="AJ3840" s="110">
        <v>25.42</v>
      </c>
      <c r="AL3840" s="395">
        <f t="shared" si="162"/>
        <v>25.42</v>
      </c>
      <c r="AM3840" s="395"/>
      <c r="AN3840" s="163">
        <f t="shared" si="163"/>
        <v>55.42</v>
      </c>
      <c r="AO3840" s="113">
        <f t="shared" si="164"/>
        <v>27.340000000000003</v>
      </c>
    </row>
    <row r="3841" spans="1:273" x14ac:dyDescent="0.2">
      <c r="A3841" s="58">
        <v>40357</v>
      </c>
      <c r="B3841" s="121">
        <v>21.94</v>
      </c>
      <c r="C3841" s="944"/>
      <c r="D3841" s="189">
        <v>10.49</v>
      </c>
      <c r="E3841" s="414"/>
      <c r="F3841" s="535">
        <f t="shared" si="161"/>
        <v>32.43</v>
      </c>
      <c r="G3841" s="529"/>
      <c r="H3841" s="529"/>
      <c r="I3841" s="529"/>
      <c r="J3841" s="529"/>
      <c r="K3841" s="529"/>
      <c r="L3841" s="529"/>
      <c r="M3841" s="529"/>
      <c r="N3841" s="529"/>
      <c r="O3841" s="529"/>
      <c r="P3841" s="529"/>
      <c r="Q3841" s="529"/>
      <c r="R3841" s="529"/>
      <c r="S3841" s="392">
        <v>0</v>
      </c>
      <c r="T3841" s="389">
        <v>0</v>
      </c>
      <c r="U3841" s="390">
        <v>0</v>
      </c>
      <c r="V3841" s="391">
        <v>0</v>
      </c>
      <c r="W3841" s="406">
        <v>0</v>
      </c>
      <c r="X3841" s="405">
        <v>0</v>
      </c>
      <c r="Y3841" s="113">
        <f t="shared" si="160"/>
        <v>32.43</v>
      </c>
      <c r="Z3841" s="78">
        <v>0</v>
      </c>
      <c r="AA3841" s="82">
        <v>0</v>
      </c>
      <c r="AB3841" s="132">
        <v>340.9</v>
      </c>
      <c r="AC3841" s="133">
        <v>0</v>
      </c>
      <c r="AD3841" s="393">
        <v>30</v>
      </c>
      <c r="AE3841" s="395"/>
      <c r="AF3841" s="78">
        <v>354.3</v>
      </c>
      <c r="AG3841" s="79">
        <v>0</v>
      </c>
      <c r="AH3841" s="109">
        <v>0</v>
      </c>
      <c r="AI3841" s="82"/>
      <c r="AJ3841" s="110">
        <v>9</v>
      </c>
      <c r="AL3841" s="395">
        <f t="shared" si="162"/>
        <v>9</v>
      </c>
      <c r="AM3841" s="395"/>
      <c r="AN3841" s="163">
        <f t="shared" si="163"/>
        <v>39</v>
      </c>
      <c r="AO3841" s="113">
        <f t="shared" si="164"/>
        <v>6.57</v>
      </c>
    </row>
    <row r="3842" spans="1:273" x14ac:dyDescent="0.2">
      <c r="A3842" s="58">
        <v>40358</v>
      </c>
      <c r="B3842" s="121">
        <v>23.06</v>
      </c>
      <c r="C3842" s="944"/>
      <c r="D3842" s="189">
        <v>9.99</v>
      </c>
      <c r="E3842" s="414"/>
      <c r="F3842" s="535">
        <f t="shared" si="161"/>
        <v>33.049999999999997</v>
      </c>
      <c r="G3842" s="529"/>
      <c r="H3842" s="529"/>
      <c r="I3842" s="529"/>
      <c r="J3842" s="529"/>
      <c r="K3842" s="529"/>
      <c r="L3842" s="529"/>
      <c r="M3842" s="529"/>
      <c r="N3842" s="529"/>
      <c r="O3842" s="529"/>
      <c r="P3842" s="529"/>
      <c r="Q3842" s="529"/>
      <c r="R3842" s="529"/>
      <c r="S3842" s="392">
        <v>0</v>
      </c>
      <c r="T3842" s="389">
        <v>0</v>
      </c>
      <c r="U3842" s="390">
        <v>0</v>
      </c>
      <c r="V3842" s="391">
        <v>0</v>
      </c>
      <c r="W3842" s="406">
        <v>0</v>
      </c>
      <c r="X3842" s="405">
        <v>3.1</v>
      </c>
      <c r="Y3842" s="113">
        <f t="shared" si="160"/>
        <v>36.15</v>
      </c>
      <c r="Z3842" s="78">
        <v>0</v>
      </c>
      <c r="AA3842" s="82">
        <v>0</v>
      </c>
      <c r="AB3842" s="132">
        <v>340.8</v>
      </c>
      <c r="AC3842" s="133">
        <v>0</v>
      </c>
      <c r="AD3842" s="393">
        <v>30</v>
      </c>
      <c r="AE3842" s="395"/>
      <c r="AF3842" s="78">
        <v>354.2</v>
      </c>
      <c r="AG3842" s="79">
        <v>0</v>
      </c>
      <c r="AH3842" s="109">
        <v>0</v>
      </c>
      <c r="AI3842" s="82"/>
      <c r="AJ3842" s="110">
        <v>27</v>
      </c>
      <c r="AL3842" s="395">
        <f t="shared" si="162"/>
        <v>27</v>
      </c>
      <c r="AM3842" s="395"/>
      <c r="AN3842" s="163">
        <f t="shared" si="163"/>
        <v>57</v>
      </c>
      <c r="AO3842" s="113">
        <f t="shared" si="164"/>
        <v>23.950000000000003</v>
      </c>
    </row>
    <row r="3843" spans="1:273" x14ac:dyDescent="0.2">
      <c r="A3843" s="58">
        <v>40359</v>
      </c>
      <c r="B3843" s="121">
        <v>20.34</v>
      </c>
      <c r="C3843" s="944"/>
      <c r="D3843" s="189">
        <v>9.49</v>
      </c>
      <c r="E3843" s="414"/>
      <c r="F3843" s="535">
        <f t="shared" si="161"/>
        <v>29.83</v>
      </c>
      <c r="G3843" s="529"/>
      <c r="H3843" s="529"/>
      <c r="I3843" s="529"/>
      <c r="J3843" s="529"/>
      <c r="K3843" s="529"/>
      <c r="L3843" s="529"/>
      <c r="M3843" s="529"/>
      <c r="N3843" s="529"/>
      <c r="O3843" s="529"/>
      <c r="P3843" s="529"/>
      <c r="Q3843" s="529"/>
      <c r="R3843" s="529"/>
      <c r="S3843" s="392">
        <v>0</v>
      </c>
      <c r="T3843" s="389">
        <v>0</v>
      </c>
      <c r="U3843" s="390">
        <v>0</v>
      </c>
      <c r="V3843" s="391">
        <v>0</v>
      </c>
      <c r="W3843" s="406">
        <v>0</v>
      </c>
      <c r="X3843" s="405">
        <v>0</v>
      </c>
      <c r="Y3843" s="113">
        <f t="shared" si="160"/>
        <v>29.83</v>
      </c>
      <c r="Z3843" s="78">
        <v>0</v>
      </c>
      <c r="AA3843" s="82">
        <v>0</v>
      </c>
      <c r="AB3843" s="132">
        <v>340.8</v>
      </c>
      <c r="AC3843" s="133">
        <v>0</v>
      </c>
      <c r="AD3843" s="393">
        <v>7.13</v>
      </c>
      <c r="AE3843" s="395"/>
      <c r="AF3843" s="78">
        <v>354</v>
      </c>
      <c r="AG3843" s="79">
        <v>0</v>
      </c>
      <c r="AH3843" s="109">
        <v>0</v>
      </c>
      <c r="AI3843" s="82"/>
      <c r="AJ3843" s="110">
        <v>15</v>
      </c>
      <c r="AL3843" s="395">
        <f t="shared" si="162"/>
        <v>15</v>
      </c>
      <c r="AM3843" s="395"/>
      <c r="AN3843" s="163">
        <f t="shared" si="163"/>
        <v>22.13</v>
      </c>
      <c r="AO3843" s="113">
        <f t="shared" si="164"/>
        <v>-7.6999999999999993</v>
      </c>
    </row>
    <row r="3844" spans="1:273" x14ac:dyDescent="0.2">
      <c r="A3844" s="58">
        <v>40360</v>
      </c>
      <c r="B3844" s="121">
        <v>21.73</v>
      </c>
      <c r="C3844" s="944"/>
      <c r="D3844" s="189">
        <v>12.5</v>
      </c>
      <c r="E3844" s="414"/>
      <c r="F3844" s="781">
        <f t="shared" si="161"/>
        <v>34.230000000000004</v>
      </c>
      <c r="G3844" s="529"/>
      <c r="H3844" s="529"/>
      <c r="I3844" s="529"/>
      <c r="J3844" s="529"/>
      <c r="K3844" s="529"/>
      <c r="L3844" s="529"/>
      <c r="M3844" s="529"/>
      <c r="N3844" s="529"/>
      <c r="O3844" s="529"/>
      <c r="P3844" s="529"/>
      <c r="Q3844" s="529"/>
      <c r="R3844" s="529"/>
      <c r="S3844" s="392">
        <v>0</v>
      </c>
      <c r="T3844" s="389">
        <v>0</v>
      </c>
      <c r="U3844" s="390">
        <v>0</v>
      </c>
      <c r="V3844" s="391">
        <v>0</v>
      </c>
      <c r="W3844" s="406">
        <v>0</v>
      </c>
      <c r="X3844" s="405">
        <v>0</v>
      </c>
      <c r="Y3844" s="113">
        <f t="shared" si="160"/>
        <v>34.230000000000004</v>
      </c>
      <c r="Z3844" s="78">
        <v>0</v>
      </c>
      <c r="AA3844" s="82">
        <v>0</v>
      </c>
      <c r="AB3844" s="132">
        <v>340.8</v>
      </c>
      <c r="AC3844" s="133">
        <v>0</v>
      </c>
      <c r="AD3844" s="393">
        <v>0</v>
      </c>
      <c r="AE3844" s="395"/>
      <c r="AF3844" s="78">
        <v>353.9</v>
      </c>
      <c r="AG3844" s="79">
        <v>0</v>
      </c>
      <c r="AH3844" s="109"/>
      <c r="AI3844" s="82"/>
      <c r="AJ3844" s="110"/>
      <c r="AL3844" s="541">
        <v>32.76</v>
      </c>
      <c r="AM3844" s="532"/>
      <c r="AN3844" s="163"/>
      <c r="AO3844" s="113"/>
    </row>
    <row r="3845" spans="1:273" x14ac:dyDescent="0.2">
      <c r="A3845" s="58">
        <v>40361</v>
      </c>
      <c r="B3845" s="121">
        <v>20.55</v>
      </c>
      <c r="C3845" s="944"/>
      <c r="D3845" s="189">
        <v>12</v>
      </c>
      <c r="E3845" s="414"/>
      <c r="F3845" s="781">
        <f t="shared" si="161"/>
        <v>32.549999999999997</v>
      </c>
      <c r="G3845" s="529"/>
      <c r="H3845" s="529"/>
      <c r="I3845" s="529"/>
      <c r="J3845" s="529"/>
      <c r="K3845" s="529"/>
      <c r="L3845" s="529"/>
      <c r="M3845" s="529"/>
      <c r="N3845" s="529"/>
      <c r="O3845" s="529"/>
      <c r="P3845" s="529"/>
      <c r="Q3845" s="529"/>
      <c r="R3845" s="529"/>
      <c r="S3845" s="392">
        <v>0</v>
      </c>
      <c r="T3845" s="389">
        <v>0</v>
      </c>
      <c r="U3845" s="390">
        <v>0</v>
      </c>
      <c r="V3845" s="391">
        <v>0</v>
      </c>
      <c r="W3845" s="406">
        <v>0</v>
      </c>
      <c r="X3845" s="405">
        <v>0</v>
      </c>
      <c r="Y3845" s="113">
        <f t="shared" si="160"/>
        <v>32.549999999999997</v>
      </c>
      <c r="Z3845" s="78">
        <v>0</v>
      </c>
      <c r="AA3845" s="82">
        <v>0</v>
      </c>
      <c r="AB3845" s="132">
        <v>340.7</v>
      </c>
      <c r="AC3845" s="133">
        <v>0</v>
      </c>
      <c r="AD3845" s="393">
        <v>0</v>
      </c>
      <c r="AE3845" s="395"/>
      <c r="AF3845" s="78">
        <v>353.8</v>
      </c>
      <c r="AG3845" s="79">
        <v>0</v>
      </c>
      <c r="AH3845" s="109"/>
      <c r="AI3845" s="82"/>
      <c r="AJ3845" s="110"/>
      <c r="AL3845" s="541">
        <v>54</v>
      </c>
      <c r="AM3845" s="532"/>
      <c r="AN3845" s="163"/>
      <c r="AO3845" s="113"/>
    </row>
    <row r="3846" spans="1:273" x14ac:dyDescent="0.2">
      <c r="A3846" s="58">
        <v>40362</v>
      </c>
      <c r="B3846" s="121">
        <v>20.14</v>
      </c>
      <c r="C3846" s="944"/>
      <c r="D3846" s="189">
        <v>14</v>
      </c>
      <c r="E3846" s="414"/>
      <c r="F3846" s="781">
        <f t="shared" si="161"/>
        <v>34.14</v>
      </c>
      <c r="G3846" s="529"/>
      <c r="H3846" s="529"/>
      <c r="I3846" s="529"/>
      <c r="J3846" s="529"/>
      <c r="K3846" s="529"/>
      <c r="L3846" s="529"/>
      <c r="M3846" s="529"/>
      <c r="N3846" s="529"/>
      <c r="O3846" s="529"/>
      <c r="P3846" s="529"/>
      <c r="Q3846" s="529"/>
      <c r="R3846" s="529"/>
      <c r="S3846" s="392">
        <v>0</v>
      </c>
      <c r="T3846" s="389">
        <v>0</v>
      </c>
      <c r="U3846" s="390">
        <v>0</v>
      </c>
      <c r="V3846" s="391">
        <v>0</v>
      </c>
      <c r="W3846" s="406">
        <v>0</v>
      </c>
      <c r="X3846" s="405">
        <v>0</v>
      </c>
      <c r="Y3846" s="113">
        <f t="shared" si="160"/>
        <v>34.14</v>
      </c>
      <c r="Z3846" s="78">
        <v>0</v>
      </c>
      <c r="AA3846" s="82">
        <v>0</v>
      </c>
      <c r="AB3846" s="132">
        <v>340.7</v>
      </c>
      <c r="AC3846" s="133">
        <v>0</v>
      </c>
      <c r="AD3846" s="393">
        <v>14.76</v>
      </c>
      <c r="AE3846" s="395"/>
      <c r="AF3846" s="78">
        <v>353.7</v>
      </c>
      <c r="AG3846" s="79">
        <v>0</v>
      </c>
      <c r="AH3846" s="109"/>
      <c r="AI3846" s="82"/>
      <c r="AJ3846" s="110"/>
      <c r="AL3846" s="541">
        <v>8</v>
      </c>
      <c r="AM3846" s="532"/>
      <c r="AN3846" s="163"/>
      <c r="AO3846" s="113"/>
    </row>
    <row r="3847" spans="1:273" x14ac:dyDescent="0.2">
      <c r="A3847" s="58">
        <v>40363</v>
      </c>
      <c r="B3847" s="121">
        <v>19.309999999999999</v>
      </c>
      <c r="C3847" s="944"/>
      <c r="D3847" s="189">
        <v>6</v>
      </c>
      <c r="E3847" s="414"/>
      <c r="F3847" s="781">
        <f t="shared" si="161"/>
        <v>25.31</v>
      </c>
      <c r="G3847" s="529"/>
      <c r="H3847" s="529"/>
      <c r="I3847" s="529"/>
      <c r="J3847" s="529"/>
      <c r="K3847" s="529"/>
      <c r="L3847" s="529"/>
      <c r="M3847" s="529"/>
      <c r="N3847" s="529"/>
      <c r="O3847" s="529"/>
      <c r="P3847" s="529"/>
      <c r="Q3847" s="529"/>
      <c r="R3847" s="529"/>
      <c r="S3847" s="392">
        <v>0</v>
      </c>
      <c r="T3847" s="389">
        <v>0</v>
      </c>
      <c r="U3847" s="390">
        <v>0</v>
      </c>
      <c r="V3847" s="391">
        <v>0</v>
      </c>
      <c r="W3847" s="939">
        <v>0.1313</v>
      </c>
      <c r="X3847" s="405">
        <v>0</v>
      </c>
      <c r="Y3847" s="113">
        <f t="shared" si="160"/>
        <v>25.441299999999998</v>
      </c>
      <c r="Z3847" s="78">
        <v>0</v>
      </c>
      <c r="AA3847" s="82">
        <v>0</v>
      </c>
      <c r="AB3847" s="132">
        <v>340.7</v>
      </c>
      <c r="AC3847" s="133">
        <v>0</v>
      </c>
      <c r="AD3847" s="393">
        <v>27.5</v>
      </c>
      <c r="AE3847" s="395"/>
      <c r="AF3847" s="78">
        <v>353.6</v>
      </c>
      <c r="AG3847" s="79">
        <v>0</v>
      </c>
      <c r="AH3847" s="109"/>
      <c r="AI3847" s="82"/>
      <c r="AJ3847" s="110"/>
      <c r="AL3847" s="541">
        <v>12</v>
      </c>
      <c r="AM3847" s="532"/>
      <c r="AN3847" s="163"/>
      <c r="AO3847" s="113"/>
      <c r="JJ3847" s="24"/>
    </row>
    <row r="3848" spans="1:273" x14ac:dyDescent="0.2">
      <c r="A3848" s="58">
        <v>40364</v>
      </c>
      <c r="B3848" s="121">
        <v>24.79</v>
      </c>
      <c r="C3848" s="944"/>
      <c r="D3848" s="189">
        <v>2.2000000000000002</v>
      </c>
      <c r="E3848" s="414"/>
      <c r="F3848" s="781">
        <f t="shared" si="161"/>
        <v>26.99</v>
      </c>
      <c r="G3848" s="529"/>
      <c r="H3848" s="529"/>
      <c r="I3848" s="529"/>
      <c r="J3848" s="529"/>
      <c r="K3848" s="529"/>
      <c r="L3848" s="529"/>
      <c r="M3848" s="529"/>
      <c r="N3848" s="529"/>
      <c r="O3848" s="529"/>
      <c r="P3848" s="529"/>
      <c r="Q3848" s="529"/>
      <c r="R3848" s="529"/>
      <c r="S3848" s="392">
        <v>0</v>
      </c>
      <c r="T3848" s="389">
        <v>0</v>
      </c>
      <c r="U3848" s="390">
        <v>0</v>
      </c>
      <c r="V3848" s="391">
        <v>0</v>
      </c>
      <c r="W3848" s="939">
        <v>1.9239999999999999</v>
      </c>
      <c r="X3848" s="405">
        <v>0</v>
      </c>
      <c r="Y3848" s="113">
        <f t="shared" si="160"/>
        <v>28.913999999999998</v>
      </c>
      <c r="Z3848" s="78">
        <v>0</v>
      </c>
      <c r="AA3848" s="82">
        <v>0</v>
      </c>
      <c r="AB3848" s="132">
        <v>340.7</v>
      </c>
      <c r="AC3848" s="133">
        <v>0</v>
      </c>
      <c r="AD3848" s="393">
        <v>8.42</v>
      </c>
      <c r="AE3848" s="395"/>
      <c r="AF3848" s="78">
        <v>353.4</v>
      </c>
      <c r="AG3848" s="79">
        <v>0</v>
      </c>
      <c r="AH3848" s="109"/>
      <c r="AI3848" s="82"/>
      <c r="AJ3848" s="110"/>
      <c r="AL3848" s="541">
        <v>23</v>
      </c>
      <c r="AM3848" s="532"/>
      <c r="AN3848" s="163"/>
      <c r="AO3848" s="113"/>
      <c r="JG3848" s="24"/>
      <c r="JH3848" s="24"/>
      <c r="JI3848" s="24"/>
      <c r="JJ3848" s="24"/>
      <c r="JK3848" s="24"/>
      <c r="JL3848" s="24"/>
      <c r="JM3848" s="24"/>
    </row>
    <row r="3849" spans="1:273" x14ac:dyDescent="0.2">
      <c r="A3849" s="58">
        <v>40365</v>
      </c>
      <c r="B3849" s="121">
        <v>24.1</v>
      </c>
      <c r="C3849" s="944"/>
      <c r="D3849" s="189">
        <v>8</v>
      </c>
      <c r="E3849" s="414"/>
      <c r="F3849" s="781">
        <f t="shared" si="161"/>
        <v>32.1</v>
      </c>
      <c r="G3849" s="529"/>
      <c r="H3849" s="529"/>
      <c r="I3849" s="529"/>
      <c r="J3849" s="529"/>
      <c r="K3849" s="529"/>
      <c r="L3849" s="529"/>
      <c r="M3849" s="529"/>
      <c r="N3849" s="529"/>
      <c r="O3849" s="529"/>
      <c r="P3849" s="529"/>
      <c r="Q3849" s="529"/>
      <c r="R3849" s="529"/>
      <c r="S3849" s="392">
        <v>0</v>
      </c>
      <c r="T3849" s="389">
        <v>0</v>
      </c>
      <c r="U3849" s="390">
        <v>0</v>
      </c>
      <c r="V3849" s="391">
        <v>0</v>
      </c>
      <c r="W3849" s="939">
        <v>0.71499999999999997</v>
      </c>
      <c r="X3849" s="405">
        <v>1.3</v>
      </c>
      <c r="Y3849" s="113">
        <f t="shared" si="160"/>
        <v>34.115000000000002</v>
      </c>
      <c r="Z3849" s="78">
        <v>0</v>
      </c>
      <c r="AA3849" s="82">
        <v>0</v>
      </c>
      <c r="AB3849" s="132">
        <v>340.6</v>
      </c>
      <c r="AC3849" s="133">
        <v>0</v>
      </c>
      <c r="AD3849" s="393">
        <v>18.63</v>
      </c>
      <c r="AE3849" s="395"/>
      <c r="AF3849" s="78">
        <v>353.4</v>
      </c>
      <c r="AG3849" s="79">
        <v>0</v>
      </c>
      <c r="AH3849" s="109"/>
      <c r="AI3849" s="82"/>
      <c r="AJ3849" s="110"/>
      <c r="AL3849" s="554">
        <v>12</v>
      </c>
      <c r="AM3849" s="945"/>
      <c r="AN3849" s="163"/>
      <c r="AO3849" s="113"/>
      <c r="JG3849" s="24"/>
      <c r="JH3849" s="24"/>
      <c r="JI3849" s="24"/>
      <c r="JJ3849" s="24"/>
      <c r="JK3849" s="24"/>
      <c r="JL3849" s="24"/>
      <c r="JM3849" s="24"/>
    </row>
    <row r="3850" spans="1:273" x14ac:dyDescent="0.2">
      <c r="A3850" s="58">
        <v>40366</v>
      </c>
      <c r="B3850" s="121">
        <v>26.37</v>
      </c>
      <c r="C3850" s="944"/>
      <c r="D3850" s="189">
        <v>7.6</v>
      </c>
      <c r="E3850" s="414"/>
      <c r="F3850" s="781">
        <f t="shared" si="161"/>
        <v>33.97</v>
      </c>
      <c r="G3850" s="529"/>
      <c r="H3850" s="529"/>
      <c r="I3850" s="529"/>
      <c r="J3850" s="529"/>
      <c r="K3850" s="529"/>
      <c r="L3850" s="529"/>
      <c r="M3850" s="529"/>
      <c r="N3850" s="529"/>
      <c r="O3850" s="529"/>
      <c r="P3850" s="529"/>
      <c r="Q3850" s="529"/>
      <c r="R3850" s="529"/>
      <c r="S3850" s="392">
        <v>0</v>
      </c>
      <c r="T3850" s="389">
        <v>0</v>
      </c>
      <c r="U3850" s="390">
        <v>0</v>
      </c>
      <c r="V3850" s="391">
        <v>0</v>
      </c>
      <c r="W3850" s="406">
        <v>0</v>
      </c>
      <c r="X3850" s="405">
        <v>0</v>
      </c>
      <c r="Y3850" s="113">
        <f t="shared" si="160"/>
        <v>33.97</v>
      </c>
      <c r="Z3850" s="78">
        <v>0</v>
      </c>
      <c r="AA3850" s="82">
        <v>0</v>
      </c>
      <c r="AB3850" s="132">
        <v>340.5</v>
      </c>
      <c r="AC3850" s="133">
        <v>0</v>
      </c>
      <c r="AD3850" s="393">
        <v>20.85</v>
      </c>
      <c r="AE3850" s="395"/>
      <c r="AF3850" s="78">
        <v>353.3</v>
      </c>
      <c r="AG3850" s="79">
        <v>0</v>
      </c>
      <c r="AH3850" s="109"/>
      <c r="AI3850" s="82"/>
      <c r="AJ3850" s="110"/>
      <c r="AL3850" s="593">
        <v>14</v>
      </c>
      <c r="AM3850" s="519"/>
      <c r="AN3850" s="163"/>
      <c r="AO3850" s="113"/>
    </row>
    <row r="3851" spans="1:273" x14ac:dyDescent="0.2">
      <c r="A3851" s="58">
        <v>40367</v>
      </c>
      <c r="B3851" s="121">
        <v>25.33</v>
      </c>
      <c r="C3851" s="944"/>
      <c r="D3851" s="189">
        <v>7.5</v>
      </c>
      <c r="E3851" s="414"/>
      <c r="F3851" s="781">
        <f t="shared" si="161"/>
        <v>32.83</v>
      </c>
      <c r="G3851" s="529"/>
      <c r="H3851" s="529"/>
      <c r="I3851" s="529"/>
      <c r="J3851" s="529"/>
      <c r="K3851" s="529"/>
      <c r="L3851" s="529"/>
      <c r="M3851" s="529"/>
      <c r="N3851" s="529"/>
      <c r="O3851" s="529"/>
      <c r="P3851" s="529"/>
      <c r="Q3851" s="529"/>
      <c r="R3851" s="529"/>
      <c r="S3851" s="392">
        <v>0</v>
      </c>
      <c r="T3851" s="389">
        <v>0</v>
      </c>
      <c r="U3851" s="390">
        <v>0</v>
      </c>
      <c r="V3851" s="391">
        <v>0</v>
      </c>
      <c r="W3851" s="406">
        <v>0</v>
      </c>
      <c r="X3851" s="405">
        <v>0</v>
      </c>
      <c r="Y3851" s="113">
        <f t="shared" si="160"/>
        <v>32.83</v>
      </c>
      <c r="Z3851" s="78">
        <v>0</v>
      </c>
      <c r="AA3851" s="82">
        <v>0</v>
      </c>
      <c r="AB3851" s="132">
        <v>340.4</v>
      </c>
      <c r="AC3851" s="133">
        <v>0</v>
      </c>
      <c r="AD3851" s="393">
        <v>19.420000000000002</v>
      </c>
      <c r="AE3851" s="395"/>
      <c r="AF3851" s="78">
        <v>353.2</v>
      </c>
      <c r="AG3851" s="79">
        <v>0.1</v>
      </c>
      <c r="AH3851" s="109"/>
      <c r="AI3851" s="82"/>
      <c r="AJ3851" s="110"/>
      <c r="AL3851" s="554">
        <v>17</v>
      </c>
      <c r="AM3851" s="945"/>
      <c r="AN3851" s="163"/>
      <c r="AO3851" s="113"/>
    </row>
    <row r="3852" spans="1:273" x14ac:dyDescent="0.2">
      <c r="A3852" s="58">
        <v>40368</v>
      </c>
      <c r="B3852" s="121">
        <v>22.57</v>
      </c>
      <c r="C3852" s="944"/>
      <c r="D3852" s="189">
        <v>11.3</v>
      </c>
      <c r="E3852" s="414"/>
      <c r="F3852" s="781">
        <f t="shared" si="161"/>
        <v>33.870000000000005</v>
      </c>
      <c r="G3852" s="529"/>
      <c r="H3852" s="529"/>
      <c r="I3852" s="529"/>
      <c r="J3852" s="529"/>
      <c r="K3852" s="529"/>
      <c r="L3852" s="529"/>
      <c r="M3852" s="529"/>
      <c r="N3852" s="529"/>
      <c r="O3852" s="529"/>
      <c r="P3852" s="529"/>
      <c r="Q3852" s="529"/>
      <c r="R3852" s="529"/>
      <c r="S3852" s="392">
        <v>0</v>
      </c>
      <c r="T3852" s="389">
        <v>0</v>
      </c>
      <c r="U3852" s="390">
        <v>0</v>
      </c>
      <c r="V3852" s="391">
        <v>0</v>
      </c>
      <c r="W3852" s="406">
        <v>0</v>
      </c>
      <c r="X3852" s="405">
        <v>0</v>
      </c>
      <c r="Y3852" s="113">
        <f t="shared" si="160"/>
        <v>33.870000000000005</v>
      </c>
      <c r="Z3852" s="78">
        <v>0</v>
      </c>
      <c r="AA3852" s="82">
        <v>0</v>
      </c>
      <c r="AB3852" s="132">
        <v>340.3</v>
      </c>
      <c r="AC3852" s="133">
        <v>0</v>
      </c>
      <c r="AD3852" s="393">
        <v>82</v>
      </c>
      <c r="AE3852" s="395"/>
      <c r="AF3852" s="78">
        <v>353.1</v>
      </c>
      <c r="AG3852" s="79">
        <v>0</v>
      </c>
      <c r="AH3852" s="109"/>
      <c r="AI3852" s="82"/>
      <c r="AJ3852" s="110"/>
      <c r="AL3852" s="593">
        <v>15</v>
      </c>
      <c r="AM3852" s="519"/>
      <c r="AN3852" s="163"/>
      <c r="AO3852" s="113"/>
    </row>
    <row r="3853" spans="1:273" x14ac:dyDescent="0.2">
      <c r="A3853" s="58">
        <v>40369</v>
      </c>
      <c r="B3853" s="121">
        <v>21.54</v>
      </c>
      <c r="C3853" s="944"/>
      <c r="D3853" s="189">
        <v>12.5</v>
      </c>
      <c r="E3853" s="414"/>
      <c r="F3853" s="781">
        <f t="shared" si="161"/>
        <v>34.04</v>
      </c>
      <c r="G3853" s="529"/>
      <c r="H3853" s="529"/>
      <c r="I3853" s="529"/>
      <c r="J3853" s="529"/>
      <c r="K3853" s="529"/>
      <c r="L3853" s="529"/>
      <c r="M3853" s="529"/>
      <c r="N3853" s="529"/>
      <c r="O3853" s="529"/>
      <c r="P3853" s="529"/>
      <c r="Q3853" s="529"/>
      <c r="R3853" s="529"/>
      <c r="S3853" s="392">
        <v>0</v>
      </c>
      <c r="T3853" s="389">
        <v>0</v>
      </c>
      <c r="U3853" s="390">
        <v>0</v>
      </c>
      <c r="V3853" s="391">
        <v>0</v>
      </c>
      <c r="W3853" s="406">
        <v>0</v>
      </c>
      <c r="X3853" s="405">
        <v>0</v>
      </c>
      <c r="Y3853" s="113">
        <f t="shared" si="160"/>
        <v>34.04</v>
      </c>
      <c r="Z3853" s="78">
        <v>0</v>
      </c>
      <c r="AA3853" s="82">
        <v>0</v>
      </c>
      <c r="AB3853" s="132">
        <v>340.1</v>
      </c>
      <c r="AC3853" s="133">
        <v>0</v>
      </c>
      <c r="AD3853" s="393">
        <v>20</v>
      </c>
      <c r="AE3853" s="395"/>
      <c r="AF3853" s="78">
        <v>353.1</v>
      </c>
      <c r="AG3853" s="79">
        <v>0</v>
      </c>
      <c r="AH3853" s="109"/>
      <c r="AI3853" s="82"/>
      <c r="AJ3853" s="110"/>
      <c r="AL3853" s="593">
        <v>7</v>
      </c>
      <c r="AM3853" s="519"/>
      <c r="AN3853" s="163"/>
      <c r="AO3853" s="113"/>
    </row>
    <row r="3854" spans="1:273" x14ac:dyDescent="0.2">
      <c r="A3854" s="58">
        <v>40370</v>
      </c>
      <c r="B3854" s="121">
        <v>22.86</v>
      </c>
      <c r="C3854" s="944"/>
      <c r="D3854" s="189">
        <v>8.1999999999999993</v>
      </c>
      <c r="E3854" s="414"/>
      <c r="F3854" s="781">
        <f t="shared" si="161"/>
        <v>31.06</v>
      </c>
      <c r="G3854" s="529"/>
      <c r="H3854" s="529"/>
      <c r="I3854" s="529"/>
      <c r="J3854" s="529"/>
      <c r="K3854" s="529"/>
      <c r="L3854" s="529"/>
      <c r="M3854" s="529"/>
      <c r="N3854" s="529"/>
      <c r="O3854" s="529"/>
      <c r="P3854" s="529"/>
      <c r="Q3854" s="529"/>
      <c r="R3854" s="529"/>
      <c r="S3854" s="392">
        <v>0</v>
      </c>
      <c r="T3854" s="389">
        <v>0</v>
      </c>
      <c r="U3854" s="390">
        <v>0</v>
      </c>
      <c r="V3854" s="391">
        <v>0</v>
      </c>
      <c r="W3854" s="406">
        <v>0</v>
      </c>
      <c r="X3854" s="405">
        <v>0</v>
      </c>
      <c r="Y3854" s="113">
        <f t="shared" si="160"/>
        <v>31.06</v>
      </c>
      <c r="Z3854" s="78">
        <v>0</v>
      </c>
      <c r="AA3854" s="82">
        <v>0</v>
      </c>
      <c r="AB3854" s="132">
        <v>340</v>
      </c>
      <c r="AC3854" s="133">
        <v>0</v>
      </c>
      <c r="AD3854" s="393">
        <v>25</v>
      </c>
      <c r="AE3854" s="395"/>
      <c r="AF3854" s="78">
        <v>353</v>
      </c>
      <c r="AG3854" s="79">
        <v>0</v>
      </c>
      <c r="AH3854" s="109"/>
      <c r="AI3854" s="82"/>
      <c r="AJ3854" s="110"/>
      <c r="AL3854" s="593">
        <v>13</v>
      </c>
      <c r="AM3854" s="519"/>
      <c r="AN3854" s="163"/>
      <c r="AO3854" s="113"/>
    </row>
    <row r="3855" spans="1:273" x14ac:dyDescent="0.2">
      <c r="A3855" s="58">
        <v>40371</v>
      </c>
      <c r="B3855" s="121">
        <v>21.11</v>
      </c>
      <c r="C3855" s="944"/>
      <c r="D3855" s="189">
        <v>8.1</v>
      </c>
      <c r="E3855" s="414"/>
      <c r="F3855" s="781">
        <f t="shared" si="161"/>
        <v>29.21</v>
      </c>
      <c r="G3855" s="529"/>
      <c r="H3855" s="529"/>
      <c r="I3855" s="529"/>
      <c r="J3855" s="529"/>
      <c r="K3855" s="529"/>
      <c r="L3855" s="529"/>
      <c r="M3855" s="529"/>
      <c r="N3855" s="529"/>
      <c r="O3855" s="529"/>
      <c r="P3855" s="529"/>
      <c r="Q3855" s="529"/>
      <c r="R3855" s="529"/>
      <c r="S3855" s="392">
        <v>0</v>
      </c>
      <c r="T3855" s="389">
        <v>0</v>
      </c>
      <c r="U3855" s="390">
        <v>0</v>
      </c>
      <c r="V3855" s="391">
        <v>0</v>
      </c>
      <c r="W3855" s="406">
        <v>0</v>
      </c>
      <c r="X3855" s="405">
        <v>0</v>
      </c>
      <c r="Y3855" s="113">
        <f t="shared" si="160"/>
        <v>29.21</v>
      </c>
      <c r="Z3855" s="78">
        <v>0</v>
      </c>
      <c r="AA3855" s="82">
        <v>0</v>
      </c>
      <c r="AB3855" s="132">
        <v>339.9</v>
      </c>
      <c r="AC3855" s="133">
        <v>0.08</v>
      </c>
      <c r="AD3855" s="393">
        <v>12.99</v>
      </c>
      <c r="AE3855" s="395"/>
      <c r="AF3855" s="78">
        <v>352.8</v>
      </c>
      <c r="AG3855" s="79">
        <v>0.05</v>
      </c>
      <c r="AH3855" s="109"/>
      <c r="AI3855" s="82"/>
      <c r="AJ3855" s="110"/>
      <c r="AL3855" s="593">
        <v>17</v>
      </c>
      <c r="AM3855" s="519"/>
      <c r="AN3855" s="163"/>
      <c r="AO3855" s="113"/>
    </row>
    <row r="3856" spans="1:273" x14ac:dyDescent="0.2">
      <c r="A3856" s="58">
        <v>40372</v>
      </c>
      <c r="B3856" s="121">
        <v>20.62</v>
      </c>
      <c r="C3856" s="944"/>
      <c r="D3856" s="189">
        <v>6.8</v>
      </c>
      <c r="E3856" s="414"/>
      <c r="F3856" s="781">
        <f t="shared" si="161"/>
        <v>27.42</v>
      </c>
      <c r="G3856" s="529"/>
      <c r="H3856" s="529"/>
      <c r="I3856" s="529"/>
      <c r="J3856" s="529"/>
      <c r="K3856" s="529"/>
      <c r="L3856" s="529"/>
      <c r="M3856" s="529"/>
      <c r="N3856" s="529"/>
      <c r="O3856" s="529"/>
      <c r="P3856" s="529"/>
      <c r="Q3856" s="529"/>
      <c r="R3856" s="529"/>
      <c r="S3856" s="392">
        <v>0</v>
      </c>
      <c r="T3856" s="389">
        <v>0</v>
      </c>
      <c r="U3856" s="390">
        <v>0</v>
      </c>
      <c r="V3856" s="391">
        <v>0</v>
      </c>
      <c r="W3856" s="406">
        <v>0</v>
      </c>
      <c r="X3856" s="405">
        <v>0</v>
      </c>
      <c r="Y3856" s="113">
        <f t="shared" si="160"/>
        <v>27.42</v>
      </c>
      <c r="Z3856" s="78">
        <v>0</v>
      </c>
      <c r="AA3856" s="82">
        <v>0</v>
      </c>
      <c r="AB3856" s="132">
        <v>339.9</v>
      </c>
      <c r="AC3856" s="133">
        <v>0.26</v>
      </c>
      <c r="AD3856" s="393">
        <v>12.85</v>
      </c>
      <c r="AE3856" s="395"/>
      <c r="AF3856" s="78">
        <v>353.1</v>
      </c>
      <c r="AG3856" s="79">
        <v>0.8</v>
      </c>
      <c r="AH3856" s="109"/>
      <c r="AI3856" s="82"/>
      <c r="AJ3856" s="110"/>
      <c r="AL3856" s="593">
        <v>12</v>
      </c>
      <c r="AM3856" s="519"/>
      <c r="AN3856" s="163"/>
      <c r="AO3856" s="113"/>
    </row>
    <row r="3857" spans="1:41" x14ac:dyDescent="0.2">
      <c r="A3857" s="58">
        <v>40373</v>
      </c>
      <c r="B3857" s="121">
        <v>22.48</v>
      </c>
      <c r="C3857" s="944"/>
      <c r="D3857" s="189">
        <v>6.8</v>
      </c>
      <c r="E3857" s="414"/>
      <c r="F3857" s="781">
        <f t="shared" si="161"/>
        <v>29.28</v>
      </c>
      <c r="G3857" s="529"/>
      <c r="H3857" s="529"/>
      <c r="I3857" s="529"/>
      <c r="J3857" s="529"/>
      <c r="K3857" s="529"/>
      <c r="L3857" s="529"/>
      <c r="M3857" s="529"/>
      <c r="N3857" s="529"/>
      <c r="O3857" s="529"/>
      <c r="P3857" s="529"/>
      <c r="Q3857" s="529"/>
      <c r="R3857" s="529"/>
      <c r="S3857" s="392">
        <v>0</v>
      </c>
      <c r="T3857" s="389">
        <v>0</v>
      </c>
      <c r="U3857" s="390">
        <v>0</v>
      </c>
      <c r="V3857" s="391">
        <v>0</v>
      </c>
      <c r="W3857" s="406">
        <v>0</v>
      </c>
      <c r="X3857" s="405">
        <v>0</v>
      </c>
      <c r="Y3857" s="113">
        <f t="shared" si="160"/>
        <v>29.28</v>
      </c>
      <c r="Z3857" s="78">
        <v>0</v>
      </c>
      <c r="AA3857" s="82">
        <v>0</v>
      </c>
      <c r="AB3857" s="132">
        <v>339.9</v>
      </c>
      <c r="AC3857" s="133">
        <v>0</v>
      </c>
      <c r="AD3857" s="393">
        <v>15.1</v>
      </c>
      <c r="AE3857" s="395"/>
      <c r="AF3857" s="78">
        <v>353.2</v>
      </c>
      <c r="AG3857" s="79">
        <v>0</v>
      </c>
      <c r="AH3857" s="109"/>
      <c r="AI3857" s="82"/>
      <c r="AJ3857" s="110"/>
      <c r="AL3857" s="593">
        <v>10</v>
      </c>
      <c r="AM3857" s="519"/>
      <c r="AN3857" s="163"/>
      <c r="AO3857" s="113"/>
    </row>
    <row r="3858" spans="1:41" x14ac:dyDescent="0.2">
      <c r="A3858" s="58">
        <v>40374</v>
      </c>
      <c r="B3858" s="121">
        <v>23.97</v>
      </c>
      <c r="C3858" s="944"/>
      <c r="D3858" s="189">
        <v>8</v>
      </c>
      <c r="E3858" s="414"/>
      <c r="F3858" s="781">
        <f t="shared" si="161"/>
        <v>31.97</v>
      </c>
      <c r="G3858" s="529"/>
      <c r="H3858" s="529"/>
      <c r="I3858" s="529"/>
      <c r="J3858" s="529"/>
      <c r="K3858" s="529"/>
      <c r="L3858" s="529"/>
      <c r="M3858" s="529"/>
      <c r="N3858" s="529"/>
      <c r="O3858" s="529"/>
      <c r="P3858" s="529"/>
      <c r="Q3858" s="529"/>
      <c r="R3858" s="529"/>
      <c r="S3858" s="392">
        <v>0</v>
      </c>
      <c r="T3858" s="389">
        <v>0</v>
      </c>
      <c r="U3858" s="390">
        <v>0</v>
      </c>
      <c r="V3858" s="391">
        <v>0</v>
      </c>
      <c r="W3858" s="406">
        <v>0</v>
      </c>
      <c r="X3858" s="405">
        <v>0</v>
      </c>
      <c r="Y3858" s="113">
        <f t="shared" si="160"/>
        <v>31.97</v>
      </c>
      <c r="Z3858" s="78">
        <v>0</v>
      </c>
      <c r="AA3858" s="82">
        <v>0</v>
      </c>
      <c r="AB3858" s="132">
        <v>339.9</v>
      </c>
      <c r="AC3858" s="133">
        <v>0</v>
      </c>
      <c r="AD3858" s="393">
        <v>12.03</v>
      </c>
      <c r="AE3858" s="395"/>
      <c r="AF3858" s="78">
        <v>353.15</v>
      </c>
      <c r="AG3858" s="79">
        <v>0</v>
      </c>
      <c r="AH3858" s="109"/>
      <c r="AI3858" s="82"/>
      <c r="AJ3858" s="110"/>
      <c r="AL3858" s="593">
        <v>4</v>
      </c>
      <c r="AM3858" s="519"/>
      <c r="AN3858" s="163"/>
      <c r="AO3858" s="113"/>
    </row>
    <row r="3859" spans="1:41" x14ac:dyDescent="0.2">
      <c r="A3859" s="58">
        <v>40375</v>
      </c>
      <c r="B3859" s="121">
        <v>22.3</v>
      </c>
      <c r="C3859" s="944"/>
      <c r="D3859" s="189">
        <v>7.52</v>
      </c>
      <c r="E3859" s="414"/>
      <c r="F3859" s="781">
        <f t="shared" si="161"/>
        <v>29.82</v>
      </c>
      <c r="G3859" s="529"/>
      <c r="H3859" s="529"/>
      <c r="I3859" s="529"/>
      <c r="J3859" s="529"/>
      <c r="K3859" s="529"/>
      <c r="L3859" s="529"/>
      <c r="M3859" s="529"/>
      <c r="N3859" s="529"/>
      <c r="O3859" s="529"/>
      <c r="P3859" s="529"/>
      <c r="Q3859" s="529"/>
      <c r="R3859" s="529"/>
      <c r="S3859" s="392">
        <v>0</v>
      </c>
      <c r="T3859" s="389">
        <v>0</v>
      </c>
      <c r="U3859" s="390">
        <v>0</v>
      </c>
      <c r="V3859" s="391">
        <v>0</v>
      </c>
      <c r="W3859" s="406">
        <v>0</v>
      </c>
      <c r="X3859" s="405">
        <v>0</v>
      </c>
      <c r="Y3859" s="113">
        <f t="shared" si="160"/>
        <v>29.82</v>
      </c>
      <c r="Z3859" s="78">
        <v>0</v>
      </c>
      <c r="AA3859" s="82">
        <v>0</v>
      </c>
      <c r="AB3859" s="132">
        <v>339.9</v>
      </c>
      <c r="AC3859" s="133">
        <v>1.47</v>
      </c>
      <c r="AD3859" s="393">
        <v>8.7899999999999991</v>
      </c>
      <c r="AE3859" s="395"/>
      <c r="AF3859" s="78">
        <v>353.1</v>
      </c>
      <c r="AG3859" s="79">
        <v>0</v>
      </c>
      <c r="AH3859" s="109"/>
      <c r="AI3859" s="82"/>
      <c r="AJ3859" s="110"/>
      <c r="AL3859" s="593">
        <v>8</v>
      </c>
      <c r="AM3859" s="519"/>
      <c r="AN3859" s="163"/>
      <c r="AO3859" s="113"/>
    </row>
    <row r="3860" spans="1:41" x14ac:dyDescent="0.2">
      <c r="A3860" s="58">
        <v>40376</v>
      </c>
      <c r="B3860" s="121">
        <v>20.13</v>
      </c>
      <c r="C3860" s="944"/>
      <c r="D3860" s="189">
        <v>8.6</v>
      </c>
      <c r="E3860" s="414"/>
      <c r="F3860" s="781">
        <f t="shared" si="161"/>
        <v>28.729999999999997</v>
      </c>
      <c r="G3860" s="529"/>
      <c r="H3860" s="529"/>
      <c r="I3860" s="529"/>
      <c r="J3860" s="529"/>
      <c r="K3860" s="529"/>
      <c r="L3860" s="529"/>
      <c r="M3860" s="529"/>
      <c r="N3860" s="529"/>
      <c r="O3860" s="529"/>
      <c r="P3860" s="529"/>
      <c r="Q3860" s="529"/>
      <c r="R3860" s="529"/>
      <c r="S3860" s="392">
        <v>0</v>
      </c>
      <c r="T3860" s="389">
        <v>0</v>
      </c>
      <c r="U3860" s="390">
        <v>0</v>
      </c>
      <c r="V3860" s="391">
        <v>0</v>
      </c>
      <c r="W3860" s="406">
        <v>0</v>
      </c>
      <c r="X3860" s="405">
        <v>0</v>
      </c>
      <c r="Y3860" s="113">
        <f t="shared" si="160"/>
        <v>28.729999999999997</v>
      </c>
      <c r="Z3860" s="78">
        <v>0</v>
      </c>
      <c r="AA3860" s="82">
        <v>0</v>
      </c>
      <c r="AB3860" s="132">
        <v>339.9</v>
      </c>
      <c r="AC3860" s="133">
        <v>0</v>
      </c>
      <c r="AD3860" s="393">
        <v>17.579999999999998</v>
      </c>
      <c r="AE3860" s="395"/>
      <c r="AF3860" s="78">
        <v>353.4</v>
      </c>
      <c r="AG3860" s="79">
        <v>1.35</v>
      </c>
      <c r="AH3860" s="109"/>
      <c r="AI3860" s="82"/>
      <c r="AJ3860" s="110"/>
      <c r="AL3860" s="593">
        <v>11</v>
      </c>
      <c r="AM3860" s="519"/>
      <c r="AN3860" s="163"/>
      <c r="AO3860" s="113"/>
    </row>
    <row r="3861" spans="1:41" x14ac:dyDescent="0.2">
      <c r="A3861" s="58">
        <v>40377</v>
      </c>
      <c r="B3861" s="121">
        <v>21.18</v>
      </c>
      <c r="C3861" s="944"/>
      <c r="D3861" s="189">
        <v>6.9</v>
      </c>
      <c r="E3861" s="414"/>
      <c r="F3861" s="781">
        <f t="shared" si="161"/>
        <v>28.08</v>
      </c>
      <c r="G3861" s="529"/>
      <c r="H3861" s="529"/>
      <c r="I3861" s="529"/>
      <c r="J3861" s="529"/>
      <c r="K3861" s="529"/>
      <c r="L3861" s="529"/>
      <c r="M3861" s="529"/>
      <c r="N3861" s="529"/>
      <c r="O3861" s="529"/>
      <c r="P3861" s="529"/>
      <c r="Q3861" s="529"/>
      <c r="R3861" s="529"/>
      <c r="S3861" s="392">
        <v>0</v>
      </c>
      <c r="T3861" s="389">
        <v>0</v>
      </c>
      <c r="U3861" s="390">
        <v>0</v>
      </c>
      <c r="V3861" s="391">
        <v>0</v>
      </c>
      <c r="W3861" s="406">
        <v>0</v>
      </c>
      <c r="X3861" s="405">
        <v>0</v>
      </c>
      <c r="Y3861" s="113">
        <f t="shared" si="160"/>
        <v>28.08</v>
      </c>
      <c r="Z3861" s="78">
        <v>0</v>
      </c>
      <c r="AA3861" s="82">
        <v>0</v>
      </c>
      <c r="AB3861" s="132">
        <v>341.5</v>
      </c>
      <c r="AC3861" s="133">
        <v>0.5</v>
      </c>
      <c r="AD3861" s="393">
        <v>4.13</v>
      </c>
      <c r="AE3861" s="395"/>
      <c r="AF3861" s="78">
        <v>354.4</v>
      </c>
      <c r="AG3861" s="79">
        <v>0.5</v>
      </c>
      <c r="AH3861" s="109"/>
      <c r="AI3861" s="82"/>
      <c r="AJ3861" s="110"/>
      <c r="AL3861" s="593">
        <v>15</v>
      </c>
      <c r="AM3861" s="519"/>
      <c r="AN3861" s="163"/>
      <c r="AO3861" s="113"/>
    </row>
    <row r="3862" spans="1:41" x14ac:dyDescent="0.2">
      <c r="A3862" s="58">
        <v>40378</v>
      </c>
      <c r="B3862" s="121">
        <v>21.73</v>
      </c>
      <c r="C3862" s="944"/>
      <c r="D3862" s="189">
        <v>7.5</v>
      </c>
      <c r="E3862" s="414"/>
      <c r="F3862" s="781">
        <f t="shared" si="161"/>
        <v>29.23</v>
      </c>
      <c r="G3862" s="529"/>
      <c r="H3862" s="529"/>
      <c r="I3862" s="529"/>
      <c r="J3862" s="529"/>
      <c r="K3862" s="529"/>
      <c r="L3862" s="529"/>
      <c r="M3862" s="529"/>
      <c r="N3862" s="529"/>
      <c r="O3862" s="529"/>
      <c r="P3862" s="529"/>
      <c r="Q3862" s="529"/>
      <c r="R3862" s="529"/>
      <c r="S3862" s="392">
        <v>0</v>
      </c>
      <c r="T3862" s="389">
        <v>0</v>
      </c>
      <c r="U3862" s="390">
        <v>0</v>
      </c>
      <c r="V3862" s="391">
        <v>0</v>
      </c>
      <c r="W3862" s="406">
        <v>0</v>
      </c>
      <c r="X3862" s="405">
        <v>0</v>
      </c>
      <c r="Y3862" s="113">
        <f t="shared" si="160"/>
        <v>29.23</v>
      </c>
      <c r="Z3862" s="78">
        <v>0</v>
      </c>
      <c r="AA3862" s="82">
        <v>0</v>
      </c>
      <c r="AB3862" s="132">
        <v>341.5</v>
      </c>
      <c r="AC3862" s="133">
        <v>0</v>
      </c>
      <c r="AD3862" s="393">
        <v>13.57</v>
      </c>
      <c r="AE3862" s="395"/>
      <c r="AF3862" s="78">
        <v>354.9</v>
      </c>
      <c r="AG3862" s="79">
        <v>0</v>
      </c>
      <c r="AH3862" s="109"/>
      <c r="AI3862" s="82"/>
      <c r="AJ3862" s="110"/>
      <c r="AL3862" s="593">
        <v>12</v>
      </c>
      <c r="AM3862" s="519"/>
      <c r="AN3862" s="163"/>
      <c r="AO3862" s="113"/>
    </row>
    <row r="3863" spans="1:41" x14ac:dyDescent="0.2">
      <c r="A3863" s="58">
        <v>40379</v>
      </c>
      <c r="B3863" s="121">
        <v>27</v>
      </c>
      <c r="C3863" s="944"/>
      <c r="D3863" s="189">
        <v>7.6</v>
      </c>
      <c r="E3863" s="414"/>
      <c r="F3863" s="781">
        <f t="shared" si="161"/>
        <v>34.6</v>
      </c>
      <c r="G3863" s="529"/>
      <c r="H3863" s="529"/>
      <c r="I3863" s="529"/>
      <c r="J3863" s="529"/>
      <c r="K3863" s="529"/>
      <c r="L3863" s="529"/>
      <c r="M3863" s="529"/>
      <c r="N3863" s="529"/>
      <c r="O3863" s="529"/>
      <c r="P3863" s="529"/>
      <c r="Q3863" s="529"/>
      <c r="R3863" s="529"/>
      <c r="S3863" s="392">
        <v>0</v>
      </c>
      <c r="T3863" s="389">
        <v>0</v>
      </c>
      <c r="U3863" s="390">
        <v>0</v>
      </c>
      <c r="V3863" s="391">
        <v>0</v>
      </c>
      <c r="W3863" s="406">
        <v>0</v>
      </c>
      <c r="X3863" s="405">
        <v>0</v>
      </c>
      <c r="Y3863" s="113">
        <f t="shared" si="160"/>
        <v>34.6</v>
      </c>
      <c r="Z3863" s="78">
        <v>0</v>
      </c>
      <c r="AA3863" s="82">
        <v>0</v>
      </c>
      <c r="AB3863" s="132">
        <v>341.3</v>
      </c>
      <c r="AC3863" s="133">
        <v>0.1</v>
      </c>
      <c r="AD3863" s="393">
        <v>4.13</v>
      </c>
      <c r="AE3863" s="395"/>
      <c r="AF3863" s="78">
        <v>355</v>
      </c>
      <c r="AG3863" s="79">
        <v>0.1</v>
      </c>
      <c r="AH3863" s="109"/>
      <c r="AI3863" s="82"/>
      <c r="AJ3863" s="110"/>
      <c r="AL3863" s="593">
        <v>10</v>
      </c>
      <c r="AM3863" s="519"/>
      <c r="AN3863" s="163"/>
      <c r="AO3863" s="113"/>
    </row>
    <row r="3864" spans="1:41" x14ac:dyDescent="0.2">
      <c r="A3864" s="58">
        <v>40380</v>
      </c>
      <c r="B3864" s="121">
        <v>20.76</v>
      </c>
      <c r="C3864" s="944"/>
      <c r="D3864" s="189">
        <v>9.0709999999999997</v>
      </c>
      <c r="E3864" s="414"/>
      <c r="F3864" s="781">
        <f t="shared" si="161"/>
        <v>29.831000000000003</v>
      </c>
      <c r="G3864" s="529"/>
      <c r="H3864" s="529"/>
      <c r="I3864" s="529"/>
      <c r="J3864" s="529"/>
      <c r="K3864" s="529"/>
      <c r="L3864" s="529"/>
      <c r="M3864" s="529"/>
      <c r="N3864" s="529"/>
      <c r="O3864" s="529"/>
      <c r="P3864" s="529"/>
      <c r="Q3864" s="529"/>
      <c r="R3864" s="529"/>
      <c r="S3864" s="392">
        <v>0</v>
      </c>
      <c r="T3864" s="389">
        <v>0</v>
      </c>
      <c r="U3864" s="390">
        <v>0</v>
      </c>
      <c r="V3864" s="391">
        <v>0</v>
      </c>
      <c r="W3864" s="406">
        <v>0</v>
      </c>
      <c r="X3864" s="405">
        <v>0</v>
      </c>
      <c r="Y3864" s="113">
        <f t="shared" si="160"/>
        <v>29.831000000000003</v>
      </c>
      <c r="Z3864" s="78">
        <v>0</v>
      </c>
      <c r="AA3864" s="82">
        <v>0</v>
      </c>
      <c r="AB3864" s="132">
        <v>341.2</v>
      </c>
      <c r="AC3864" s="133">
        <v>0</v>
      </c>
      <c r="AD3864" s="393">
        <v>13.59</v>
      </c>
      <c r="AE3864" s="395"/>
      <c r="AF3864" s="78">
        <v>355</v>
      </c>
      <c r="AG3864" s="79">
        <v>0</v>
      </c>
      <c r="AH3864" s="109"/>
      <c r="AI3864" s="82"/>
      <c r="AJ3864" s="110"/>
      <c r="AL3864" s="593">
        <v>9</v>
      </c>
      <c r="AM3864" s="519"/>
      <c r="AN3864" s="163"/>
      <c r="AO3864" s="113"/>
    </row>
    <row r="3865" spans="1:41" x14ac:dyDescent="0.2">
      <c r="A3865" s="58">
        <v>40381</v>
      </c>
      <c r="B3865" s="121">
        <v>21.09</v>
      </c>
      <c r="C3865" s="944"/>
      <c r="D3865" s="189">
        <v>8.6929999999999996</v>
      </c>
      <c r="E3865" s="414"/>
      <c r="F3865" s="781">
        <f t="shared" si="161"/>
        <v>29.783000000000001</v>
      </c>
      <c r="G3865" s="529"/>
      <c r="H3865" s="529"/>
      <c r="I3865" s="529"/>
      <c r="J3865" s="529"/>
      <c r="K3865" s="529"/>
      <c r="L3865" s="529"/>
      <c r="M3865" s="529"/>
      <c r="N3865" s="529"/>
      <c r="O3865" s="529"/>
      <c r="P3865" s="529"/>
      <c r="Q3865" s="529"/>
      <c r="R3865" s="529"/>
      <c r="S3865" s="392">
        <v>0</v>
      </c>
      <c r="T3865" s="389">
        <v>0</v>
      </c>
      <c r="U3865" s="390">
        <v>0</v>
      </c>
      <c r="V3865" s="391">
        <v>0</v>
      </c>
      <c r="W3865" s="406">
        <v>0</v>
      </c>
      <c r="X3865" s="405">
        <v>0</v>
      </c>
      <c r="Y3865" s="113">
        <f t="shared" si="160"/>
        <v>29.783000000000001</v>
      </c>
      <c r="Z3865" s="78">
        <v>0</v>
      </c>
      <c r="AA3865" s="82">
        <v>0</v>
      </c>
      <c r="AB3865" s="132">
        <v>341.1</v>
      </c>
      <c r="AC3865" s="133">
        <v>0</v>
      </c>
      <c r="AD3865" s="393">
        <v>15</v>
      </c>
      <c r="AE3865" s="395"/>
      <c r="AF3865" s="78">
        <v>355</v>
      </c>
      <c r="AG3865" s="79">
        <v>0</v>
      </c>
      <c r="AH3865" s="109"/>
      <c r="AI3865" s="82"/>
      <c r="AJ3865" s="110"/>
      <c r="AL3865" s="541">
        <v>10</v>
      </c>
      <c r="AM3865" s="532"/>
      <c r="AN3865" s="163"/>
      <c r="AO3865" s="113"/>
    </row>
    <row r="3866" spans="1:41" x14ac:dyDescent="0.2">
      <c r="A3866" s="58">
        <v>40382</v>
      </c>
      <c r="B3866" s="121">
        <v>21.73</v>
      </c>
      <c r="C3866" s="944"/>
      <c r="D3866" s="189">
        <v>9.1929999999999996</v>
      </c>
      <c r="E3866" s="414"/>
      <c r="F3866" s="781">
        <f t="shared" si="161"/>
        <v>30.923000000000002</v>
      </c>
      <c r="G3866" s="529"/>
      <c r="H3866" s="529"/>
      <c r="I3866" s="529"/>
      <c r="J3866" s="529"/>
      <c r="K3866" s="529"/>
      <c r="L3866" s="529"/>
      <c r="M3866" s="529"/>
      <c r="N3866" s="529"/>
      <c r="O3866" s="529"/>
      <c r="P3866" s="529"/>
      <c r="Q3866" s="529"/>
      <c r="R3866" s="529"/>
      <c r="S3866" s="392">
        <v>0</v>
      </c>
      <c r="T3866" s="389">
        <v>0</v>
      </c>
      <c r="U3866" s="390">
        <v>0</v>
      </c>
      <c r="V3866" s="391">
        <v>0</v>
      </c>
      <c r="W3866" s="406">
        <v>0</v>
      </c>
      <c r="X3866" s="405">
        <v>0</v>
      </c>
      <c r="Y3866" s="113">
        <f t="shared" si="160"/>
        <v>30.923000000000002</v>
      </c>
      <c r="Z3866" s="78">
        <v>0</v>
      </c>
      <c r="AA3866" s="82">
        <v>0</v>
      </c>
      <c r="AB3866" s="132">
        <v>341.1</v>
      </c>
      <c r="AC3866" s="133">
        <v>0</v>
      </c>
      <c r="AD3866" s="393">
        <v>15</v>
      </c>
      <c r="AE3866" s="395"/>
      <c r="AF3866" s="78">
        <v>355</v>
      </c>
      <c r="AG3866" s="79">
        <v>0</v>
      </c>
      <c r="AH3866" s="109"/>
      <c r="AI3866" s="82"/>
      <c r="AJ3866" s="110"/>
      <c r="AL3866" s="541">
        <v>0</v>
      </c>
      <c r="AM3866" s="532"/>
      <c r="AN3866" s="163"/>
      <c r="AO3866" s="113"/>
    </row>
    <row r="3867" spans="1:41" x14ac:dyDescent="0.2">
      <c r="A3867" s="58">
        <v>40383</v>
      </c>
      <c r="B3867" s="121">
        <v>22.98</v>
      </c>
      <c r="C3867" s="944"/>
      <c r="D3867" s="189">
        <v>8.7569999999999997</v>
      </c>
      <c r="E3867" s="414"/>
      <c r="F3867" s="535">
        <f t="shared" si="161"/>
        <v>31.737000000000002</v>
      </c>
      <c r="G3867" s="529"/>
      <c r="H3867" s="529"/>
      <c r="I3867" s="529"/>
      <c r="J3867" s="529"/>
      <c r="K3867" s="529"/>
      <c r="L3867" s="529"/>
      <c r="M3867" s="529"/>
      <c r="N3867" s="529"/>
      <c r="O3867" s="529"/>
      <c r="P3867" s="529"/>
      <c r="Q3867" s="529"/>
      <c r="R3867" s="529"/>
      <c r="S3867" s="392">
        <v>0</v>
      </c>
      <c r="T3867" s="389">
        <v>0</v>
      </c>
      <c r="U3867" s="390">
        <v>0</v>
      </c>
      <c r="V3867" s="391">
        <v>0</v>
      </c>
      <c r="W3867" s="406">
        <v>0</v>
      </c>
      <c r="X3867" s="405">
        <v>0</v>
      </c>
      <c r="Y3867" s="113">
        <f t="shared" si="160"/>
        <v>31.737000000000002</v>
      </c>
      <c r="Z3867" s="78">
        <v>0</v>
      </c>
      <c r="AA3867" s="82">
        <v>0</v>
      </c>
      <c r="AB3867" s="132">
        <v>341</v>
      </c>
      <c r="AC3867" s="133">
        <v>0</v>
      </c>
      <c r="AD3867" s="393">
        <v>15</v>
      </c>
      <c r="AE3867" s="395"/>
      <c r="AF3867" s="78">
        <v>355</v>
      </c>
      <c r="AG3867" s="79">
        <v>0</v>
      </c>
      <c r="AH3867" s="109"/>
      <c r="AI3867" s="82"/>
      <c r="AJ3867" s="110"/>
      <c r="AL3867" s="541">
        <v>11</v>
      </c>
      <c r="AM3867" s="532"/>
      <c r="AN3867" s="163"/>
      <c r="AO3867" s="113"/>
    </row>
    <row r="3868" spans="1:41" x14ac:dyDescent="0.2">
      <c r="A3868" s="58">
        <v>40384</v>
      </c>
      <c r="B3868" s="121">
        <v>26.71</v>
      </c>
      <c r="C3868" s="944"/>
      <c r="D3868" s="189">
        <v>8</v>
      </c>
      <c r="E3868" s="414"/>
      <c r="F3868" s="535">
        <f t="shared" si="161"/>
        <v>34.71</v>
      </c>
      <c r="G3868" s="529"/>
      <c r="H3868" s="529"/>
      <c r="I3868" s="529"/>
      <c r="J3868" s="529"/>
      <c r="K3868" s="529"/>
      <c r="L3868" s="529"/>
      <c r="M3868" s="529"/>
      <c r="N3868" s="529"/>
      <c r="O3868" s="529"/>
      <c r="P3868" s="529"/>
      <c r="Q3868" s="529"/>
      <c r="R3868" s="529"/>
      <c r="S3868" s="392">
        <v>0</v>
      </c>
      <c r="T3868" s="389">
        <v>0</v>
      </c>
      <c r="U3868" s="390">
        <v>0</v>
      </c>
      <c r="V3868" s="391">
        <v>0</v>
      </c>
      <c r="W3868" s="406">
        <v>0</v>
      </c>
      <c r="X3868" s="405">
        <v>0</v>
      </c>
      <c r="Y3868" s="113">
        <f t="shared" si="160"/>
        <v>34.71</v>
      </c>
      <c r="Z3868" s="78">
        <v>0</v>
      </c>
      <c r="AA3868" s="82">
        <v>0</v>
      </c>
      <c r="AB3868" s="132">
        <v>341</v>
      </c>
      <c r="AC3868" s="133">
        <v>0.15</v>
      </c>
      <c r="AD3868" s="393">
        <v>15</v>
      </c>
      <c r="AE3868" s="395"/>
      <c r="AF3868" s="78">
        <v>355</v>
      </c>
      <c r="AG3868" s="79">
        <v>0</v>
      </c>
      <c r="AH3868" s="109"/>
      <c r="AI3868" s="82"/>
      <c r="AJ3868" s="110"/>
      <c r="AL3868" s="593">
        <v>6</v>
      </c>
      <c r="AM3868" s="519"/>
      <c r="AN3868" s="163"/>
      <c r="AO3868" s="113"/>
    </row>
    <row r="3869" spans="1:41" x14ac:dyDescent="0.2">
      <c r="A3869" s="58">
        <v>40385</v>
      </c>
      <c r="B3869" s="121">
        <v>20.09</v>
      </c>
      <c r="C3869" s="944"/>
      <c r="D3869" s="189">
        <v>6.75</v>
      </c>
      <c r="E3869" s="414"/>
      <c r="F3869" s="535">
        <f t="shared" si="161"/>
        <v>26.84</v>
      </c>
      <c r="G3869" s="529"/>
      <c r="H3869" s="529"/>
      <c r="I3869" s="529"/>
      <c r="J3869" s="529"/>
      <c r="K3869" s="529"/>
      <c r="L3869" s="529"/>
      <c r="M3869" s="529"/>
      <c r="N3869" s="529"/>
      <c r="O3869" s="529"/>
      <c r="P3869" s="529"/>
      <c r="Q3869" s="529"/>
      <c r="R3869" s="529"/>
      <c r="S3869" s="392">
        <v>0</v>
      </c>
      <c r="T3869" s="389">
        <v>0</v>
      </c>
      <c r="U3869" s="390">
        <v>0</v>
      </c>
      <c r="V3869" s="391">
        <v>0</v>
      </c>
      <c r="W3869" s="406">
        <v>0</v>
      </c>
      <c r="X3869" s="405">
        <v>0</v>
      </c>
      <c r="Y3869" s="113">
        <f t="shared" si="160"/>
        <v>26.84</v>
      </c>
      <c r="Z3869" s="78">
        <v>0</v>
      </c>
      <c r="AA3869" s="82">
        <v>0</v>
      </c>
      <c r="AB3869" s="132">
        <v>340.9</v>
      </c>
      <c r="AC3869" s="133">
        <v>0</v>
      </c>
      <c r="AD3869" s="393">
        <v>15</v>
      </c>
      <c r="AE3869" s="395"/>
      <c r="AF3869" s="78">
        <v>354.8</v>
      </c>
      <c r="AG3869" s="79">
        <v>0</v>
      </c>
      <c r="AH3869" s="109"/>
      <c r="AI3869" s="82"/>
      <c r="AJ3869" s="110"/>
      <c r="AL3869" s="593">
        <v>16</v>
      </c>
      <c r="AM3869" s="519"/>
      <c r="AN3869" s="163"/>
      <c r="AO3869" s="113"/>
    </row>
    <row r="3870" spans="1:41" x14ac:dyDescent="0.2">
      <c r="A3870" s="58">
        <v>40386</v>
      </c>
      <c r="B3870" s="121">
        <v>19.559999999999999</v>
      </c>
      <c r="C3870" s="944"/>
      <c r="D3870" s="189">
        <v>7.9</v>
      </c>
      <c r="E3870" s="414"/>
      <c r="F3870" s="535">
        <f t="shared" si="161"/>
        <v>27.46</v>
      </c>
      <c r="G3870" s="529"/>
      <c r="H3870" s="529"/>
      <c r="I3870" s="529"/>
      <c r="J3870" s="529"/>
      <c r="K3870" s="529"/>
      <c r="L3870" s="529"/>
      <c r="M3870" s="529"/>
      <c r="N3870" s="529"/>
      <c r="O3870" s="529"/>
      <c r="P3870" s="529"/>
      <c r="Q3870" s="529"/>
      <c r="R3870" s="529"/>
      <c r="S3870" s="392">
        <v>0</v>
      </c>
      <c r="T3870" s="389">
        <v>0</v>
      </c>
      <c r="U3870" s="390">
        <v>0</v>
      </c>
      <c r="V3870" s="391">
        <v>0</v>
      </c>
      <c r="W3870" s="406">
        <v>0</v>
      </c>
      <c r="X3870" s="405">
        <v>0</v>
      </c>
      <c r="Y3870" s="113">
        <f t="shared" si="160"/>
        <v>27.46</v>
      </c>
      <c r="Z3870" s="78">
        <v>0</v>
      </c>
      <c r="AA3870" s="82">
        <v>0</v>
      </c>
      <c r="AB3870" s="132">
        <v>341</v>
      </c>
      <c r="AC3870" s="133">
        <v>1.48</v>
      </c>
      <c r="AD3870" s="393">
        <v>15</v>
      </c>
      <c r="AE3870" s="395"/>
      <c r="AF3870" s="78">
        <v>355</v>
      </c>
      <c r="AG3870" s="79">
        <v>0.55000000000000004</v>
      </c>
      <c r="AH3870" s="109"/>
      <c r="AI3870" s="82"/>
      <c r="AJ3870" s="110"/>
      <c r="AL3870" s="593">
        <v>16</v>
      </c>
      <c r="AM3870" s="519"/>
      <c r="AN3870" s="163"/>
      <c r="AO3870" s="113"/>
    </row>
    <row r="3871" spans="1:41" x14ac:dyDescent="0.2">
      <c r="A3871" s="58">
        <v>40387</v>
      </c>
      <c r="B3871" s="121">
        <v>16.38</v>
      </c>
      <c r="C3871" s="944"/>
      <c r="D3871" s="189">
        <v>8.5</v>
      </c>
      <c r="E3871" s="414"/>
      <c r="F3871" s="535">
        <f t="shared" si="161"/>
        <v>24.88</v>
      </c>
      <c r="G3871" s="529"/>
      <c r="H3871" s="529"/>
      <c r="I3871" s="529"/>
      <c r="J3871" s="529"/>
      <c r="K3871" s="529"/>
      <c r="L3871" s="529"/>
      <c r="M3871" s="529"/>
      <c r="N3871" s="529"/>
      <c r="O3871" s="529"/>
      <c r="P3871" s="529"/>
      <c r="Q3871" s="529"/>
      <c r="R3871" s="529"/>
      <c r="S3871" s="392">
        <v>0</v>
      </c>
      <c r="T3871" s="389">
        <v>0</v>
      </c>
      <c r="U3871" s="390">
        <v>0</v>
      </c>
      <c r="V3871" s="391">
        <v>0</v>
      </c>
      <c r="W3871" s="406">
        <v>0</v>
      </c>
      <c r="X3871" s="405">
        <v>0</v>
      </c>
      <c r="Y3871" s="113">
        <f t="shared" si="160"/>
        <v>24.88</v>
      </c>
      <c r="Z3871" s="78">
        <v>0</v>
      </c>
      <c r="AA3871" s="82">
        <v>0</v>
      </c>
      <c r="AB3871" s="132">
        <v>340.9</v>
      </c>
      <c r="AC3871" s="133">
        <v>0</v>
      </c>
      <c r="AD3871" s="393">
        <v>15</v>
      </c>
      <c r="AE3871" s="395"/>
      <c r="AF3871" s="78">
        <v>354.9</v>
      </c>
      <c r="AG3871" s="79">
        <v>0</v>
      </c>
      <c r="AH3871" s="109"/>
      <c r="AI3871" s="82"/>
      <c r="AJ3871" s="110"/>
      <c r="AL3871" s="593">
        <v>1</v>
      </c>
      <c r="AM3871" s="519"/>
      <c r="AN3871" s="163"/>
      <c r="AO3871" s="113"/>
    </row>
    <row r="3872" spans="1:41" x14ac:dyDescent="0.2">
      <c r="A3872" s="58">
        <v>40388</v>
      </c>
      <c r="B3872" s="121">
        <v>18.440000000000001</v>
      </c>
      <c r="C3872" s="944"/>
      <c r="D3872" s="189">
        <v>8.3320000000000007</v>
      </c>
      <c r="E3872" s="414"/>
      <c r="F3872" s="781">
        <f t="shared" si="161"/>
        <v>26.772000000000002</v>
      </c>
      <c r="G3872" s="529"/>
      <c r="H3872" s="529"/>
      <c r="I3872" s="529"/>
      <c r="J3872" s="529"/>
      <c r="K3872" s="529"/>
      <c r="L3872" s="529"/>
      <c r="M3872" s="529"/>
      <c r="N3872" s="529"/>
      <c r="O3872" s="529"/>
      <c r="P3872" s="529"/>
      <c r="Q3872" s="529"/>
      <c r="R3872" s="529"/>
      <c r="S3872" s="392">
        <v>0</v>
      </c>
      <c r="T3872" s="389">
        <v>0</v>
      </c>
      <c r="U3872" s="390">
        <v>0</v>
      </c>
      <c r="V3872" s="391">
        <v>0</v>
      </c>
      <c r="W3872" s="406">
        <v>0</v>
      </c>
      <c r="X3872" s="405">
        <v>0</v>
      </c>
      <c r="Y3872" s="113">
        <f t="shared" si="160"/>
        <v>26.772000000000002</v>
      </c>
      <c r="Z3872" s="78">
        <v>0</v>
      </c>
      <c r="AA3872" s="82">
        <v>0</v>
      </c>
      <c r="AB3872" s="132">
        <v>340.9</v>
      </c>
      <c r="AC3872" s="133">
        <v>0.41</v>
      </c>
      <c r="AD3872" s="393">
        <v>15</v>
      </c>
      <c r="AE3872" s="395"/>
      <c r="AF3872" s="78">
        <v>354.9</v>
      </c>
      <c r="AG3872" s="79">
        <v>0.4</v>
      </c>
      <c r="AH3872" s="109"/>
      <c r="AI3872" s="82"/>
      <c r="AJ3872" s="110"/>
      <c r="AL3872" s="593">
        <v>6</v>
      </c>
      <c r="AM3872" s="519"/>
      <c r="AN3872" s="163"/>
      <c r="AO3872" s="113"/>
    </row>
    <row r="3873" spans="1:275" x14ac:dyDescent="0.2">
      <c r="A3873" s="58">
        <v>40389</v>
      </c>
      <c r="B3873" s="121">
        <v>21.45</v>
      </c>
      <c r="C3873" s="944"/>
      <c r="D3873" s="189">
        <v>7.2610000000000001</v>
      </c>
      <c r="E3873" s="414"/>
      <c r="F3873" s="781">
        <f t="shared" si="161"/>
        <v>28.710999999999999</v>
      </c>
      <c r="G3873" s="529"/>
      <c r="H3873" s="529"/>
      <c r="I3873" s="529"/>
      <c r="J3873" s="529"/>
      <c r="K3873" s="529"/>
      <c r="L3873" s="529"/>
      <c r="M3873" s="529"/>
      <c r="N3873" s="529"/>
      <c r="O3873" s="529"/>
      <c r="P3873" s="529"/>
      <c r="Q3873" s="529"/>
      <c r="R3873" s="529"/>
      <c r="S3873" s="392">
        <v>0</v>
      </c>
      <c r="T3873" s="389">
        <v>0</v>
      </c>
      <c r="U3873" s="390">
        <v>0</v>
      </c>
      <c r="V3873" s="391">
        <v>0</v>
      </c>
      <c r="W3873" s="406">
        <v>0</v>
      </c>
      <c r="X3873" s="405">
        <v>0</v>
      </c>
      <c r="Y3873" s="113">
        <f t="shared" si="160"/>
        <v>28.710999999999999</v>
      </c>
      <c r="Z3873" s="78">
        <v>0</v>
      </c>
      <c r="AA3873" s="82">
        <v>0</v>
      </c>
      <c r="AB3873" s="132">
        <v>340.9</v>
      </c>
      <c r="AC3873" s="133">
        <v>0.17</v>
      </c>
      <c r="AD3873" s="393">
        <v>15</v>
      </c>
      <c r="AE3873" s="395"/>
      <c r="AF3873" s="78">
        <v>354.8</v>
      </c>
      <c r="AG3873" s="79">
        <v>0</v>
      </c>
      <c r="AH3873" s="109"/>
      <c r="AI3873" s="82"/>
      <c r="AJ3873" s="110"/>
      <c r="AL3873" s="593">
        <v>4</v>
      </c>
      <c r="AM3873" s="519"/>
      <c r="AN3873" s="163"/>
      <c r="AO3873" s="113"/>
    </row>
    <row r="3874" spans="1:275" x14ac:dyDescent="0.2">
      <c r="A3874" s="58">
        <v>40390</v>
      </c>
      <c r="B3874" s="121">
        <v>19.12</v>
      </c>
      <c r="C3874" s="944"/>
      <c r="D3874" s="189">
        <v>6.7759999999999998</v>
      </c>
      <c r="E3874" s="414"/>
      <c r="F3874" s="781">
        <f t="shared" si="161"/>
        <v>25.896000000000001</v>
      </c>
      <c r="G3874" s="529"/>
      <c r="H3874" s="529"/>
      <c r="I3874" s="529"/>
      <c r="J3874" s="529"/>
      <c r="K3874" s="529"/>
      <c r="L3874" s="529"/>
      <c r="M3874" s="529"/>
      <c r="N3874" s="529"/>
      <c r="O3874" s="529"/>
      <c r="P3874" s="529"/>
      <c r="Q3874" s="529"/>
      <c r="R3874" s="529"/>
      <c r="S3874" s="392">
        <v>0</v>
      </c>
      <c r="T3874" s="389">
        <v>0</v>
      </c>
      <c r="U3874" s="390">
        <v>0</v>
      </c>
      <c r="V3874" s="391">
        <v>0</v>
      </c>
      <c r="W3874" s="406">
        <v>0</v>
      </c>
      <c r="X3874" s="405">
        <v>0</v>
      </c>
      <c r="Y3874" s="113">
        <f t="shared" ref="Y3874:Y3937" si="165">+F3874-S3874-T3874-U3874-V3874+W3874+X3874</f>
        <v>25.896000000000001</v>
      </c>
      <c r="Z3874" s="78">
        <v>0</v>
      </c>
      <c r="AA3874" s="82">
        <v>0</v>
      </c>
      <c r="AB3874" s="132">
        <v>340.8</v>
      </c>
      <c r="AC3874" s="133">
        <v>0.04</v>
      </c>
      <c r="AD3874" s="393">
        <v>15</v>
      </c>
      <c r="AE3874" s="395"/>
      <c r="AF3874" s="78">
        <v>354.7</v>
      </c>
      <c r="AG3874" s="79">
        <v>0.2</v>
      </c>
      <c r="AH3874" s="109"/>
      <c r="AI3874" s="82"/>
      <c r="AJ3874" s="110"/>
      <c r="AL3874" s="266">
        <v>14</v>
      </c>
      <c r="AM3874" s="473"/>
      <c r="AN3874" s="163"/>
      <c r="AO3874" s="113"/>
    </row>
    <row r="3875" spans="1:275" x14ac:dyDescent="0.2">
      <c r="A3875" s="58">
        <v>40391</v>
      </c>
      <c r="B3875" s="121">
        <v>19.78</v>
      </c>
      <c r="C3875" s="944"/>
      <c r="D3875" s="189">
        <v>8.5289999999999999</v>
      </c>
      <c r="E3875" s="880"/>
      <c r="F3875" s="776">
        <f t="shared" si="161"/>
        <v>28.309000000000001</v>
      </c>
      <c r="G3875" s="529"/>
      <c r="H3875" s="529"/>
      <c r="I3875" s="529"/>
      <c r="J3875" s="529"/>
      <c r="K3875" s="529"/>
      <c r="L3875" s="529"/>
      <c r="M3875" s="529"/>
      <c r="N3875" s="529"/>
      <c r="O3875" s="529"/>
      <c r="P3875" s="529"/>
      <c r="Q3875" s="529"/>
      <c r="R3875" s="529"/>
      <c r="S3875" s="392">
        <v>0</v>
      </c>
      <c r="T3875" s="389">
        <v>0</v>
      </c>
      <c r="U3875" s="390">
        <v>0</v>
      </c>
      <c r="V3875" s="391">
        <v>0</v>
      </c>
      <c r="W3875" s="406">
        <v>0</v>
      </c>
      <c r="X3875" s="405">
        <v>0</v>
      </c>
      <c r="Y3875" s="163">
        <f t="shared" si="165"/>
        <v>28.309000000000001</v>
      </c>
      <c r="Z3875" s="78">
        <v>0</v>
      </c>
      <c r="AA3875" s="82">
        <v>0</v>
      </c>
      <c r="AB3875" s="132">
        <v>340.8</v>
      </c>
      <c r="AC3875" s="133">
        <v>0</v>
      </c>
      <c r="AD3875" s="393">
        <v>0</v>
      </c>
      <c r="AE3875" s="395"/>
      <c r="AF3875" s="78">
        <v>354.6</v>
      </c>
      <c r="AG3875" s="79">
        <v>0.25</v>
      </c>
      <c r="AH3875" s="109">
        <v>8.8699999999999992</v>
      </c>
      <c r="AI3875" s="82"/>
      <c r="AJ3875" s="110"/>
      <c r="AL3875" s="395">
        <f t="shared" ref="AL3875:AL3905" si="166">AH3875+AJ3875</f>
        <v>8.8699999999999992</v>
      </c>
      <c r="AM3875" s="395"/>
      <c r="AN3875" s="163">
        <f t="shared" ref="AN3875:AN3905" si="167">AH3875+AJ3875+AD3875+AA3875+Z3875</f>
        <v>8.8699999999999992</v>
      </c>
      <c r="AO3875" s="113">
        <f t="shared" ref="AO3875:AO3905" si="168">AN3875-F3875</f>
        <v>-19.439</v>
      </c>
    </row>
    <row r="3876" spans="1:275" x14ac:dyDescent="0.2">
      <c r="A3876" s="58">
        <v>40392</v>
      </c>
      <c r="B3876" s="121">
        <v>17.309999999999999</v>
      </c>
      <c r="C3876" s="944"/>
      <c r="D3876" s="189">
        <v>7.202</v>
      </c>
      <c r="E3876" s="414"/>
      <c r="F3876" s="781">
        <f t="shared" si="161"/>
        <v>24.512</v>
      </c>
      <c r="G3876" s="529"/>
      <c r="H3876" s="529"/>
      <c r="I3876" s="529"/>
      <c r="J3876" s="529"/>
      <c r="K3876" s="529"/>
      <c r="L3876" s="529"/>
      <c r="M3876" s="529"/>
      <c r="N3876" s="529"/>
      <c r="O3876" s="529"/>
      <c r="P3876" s="529"/>
      <c r="Q3876" s="529"/>
      <c r="R3876" s="529"/>
      <c r="S3876" s="392">
        <v>0</v>
      </c>
      <c r="T3876" s="389">
        <v>0</v>
      </c>
      <c r="U3876" s="390">
        <v>0</v>
      </c>
      <c r="V3876" s="391">
        <v>0</v>
      </c>
      <c r="W3876" s="406">
        <v>0</v>
      </c>
      <c r="X3876" s="405">
        <v>0</v>
      </c>
      <c r="Y3876" s="113">
        <f t="shared" si="165"/>
        <v>24.512</v>
      </c>
      <c r="Z3876" s="78">
        <v>0</v>
      </c>
      <c r="AA3876" s="82">
        <v>0</v>
      </c>
      <c r="AB3876" s="132">
        <v>340.9</v>
      </c>
      <c r="AC3876" s="133">
        <v>0</v>
      </c>
      <c r="AD3876" s="393">
        <v>0</v>
      </c>
      <c r="AE3876" s="395"/>
      <c r="AF3876" s="78">
        <v>354.5</v>
      </c>
      <c r="AG3876" s="79">
        <v>0</v>
      </c>
      <c r="AH3876" s="109">
        <v>18.079999999999998</v>
      </c>
      <c r="AI3876" s="82"/>
      <c r="AJ3876" s="110"/>
      <c r="AL3876" s="395">
        <f t="shared" si="166"/>
        <v>18.079999999999998</v>
      </c>
      <c r="AM3876" s="395"/>
      <c r="AN3876" s="163">
        <f t="shared" si="167"/>
        <v>18.079999999999998</v>
      </c>
      <c r="AO3876" s="113">
        <f t="shared" si="168"/>
        <v>-6.4320000000000022</v>
      </c>
    </row>
    <row r="3877" spans="1:275" x14ac:dyDescent="0.2">
      <c r="A3877" s="58">
        <v>40393</v>
      </c>
      <c r="B3877" s="121">
        <v>18.579999999999998</v>
      </c>
      <c r="C3877" s="944"/>
      <c r="D3877" s="189">
        <v>8.02</v>
      </c>
      <c r="E3877" s="414"/>
      <c r="F3877" s="781">
        <f t="shared" si="161"/>
        <v>26.599999999999998</v>
      </c>
      <c r="G3877" s="529"/>
      <c r="H3877" s="529"/>
      <c r="I3877" s="529"/>
      <c r="J3877" s="529"/>
      <c r="K3877" s="529"/>
      <c r="L3877" s="529"/>
      <c r="M3877" s="529"/>
      <c r="N3877" s="529"/>
      <c r="O3877" s="529"/>
      <c r="P3877" s="529"/>
      <c r="Q3877" s="529"/>
      <c r="R3877" s="529"/>
      <c r="S3877" s="392">
        <v>0</v>
      </c>
      <c r="T3877" s="389">
        <v>0</v>
      </c>
      <c r="U3877" s="390">
        <v>0</v>
      </c>
      <c r="V3877" s="391">
        <v>0</v>
      </c>
      <c r="W3877" s="406">
        <v>0</v>
      </c>
      <c r="X3877" s="405">
        <v>0</v>
      </c>
      <c r="Y3877" s="113">
        <f t="shared" si="165"/>
        <v>26.599999999999998</v>
      </c>
      <c r="Z3877" s="78">
        <v>0</v>
      </c>
      <c r="AA3877" s="82">
        <v>0</v>
      </c>
      <c r="AB3877" s="132">
        <v>340.9</v>
      </c>
      <c r="AC3877" s="133">
        <v>0</v>
      </c>
      <c r="AD3877" s="393">
        <v>0</v>
      </c>
      <c r="AE3877" s="395"/>
      <c r="AF3877" s="78">
        <v>354.3</v>
      </c>
      <c r="AG3877" s="79">
        <v>0</v>
      </c>
      <c r="AH3877" s="109">
        <v>19.350000000000001</v>
      </c>
      <c r="AI3877" s="82"/>
      <c r="AJ3877" s="110"/>
      <c r="AL3877" s="395">
        <f t="shared" si="166"/>
        <v>19.350000000000001</v>
      </c>
      <c r="AM3877" s="395"/>
      <c r="AN3877" s="163">
        <f t="shared" si="167"/>
        <v>19.350000000000001</v>
      </c>
      <c r="AO3877" s="113">
        <f t="shared" si="168"/>
        <v>-7.2499999999999964</v>
      </c>
    </row>
    <row r="3878" spans="1:275" x14ac:dyDescent="0.2">
      <c r="A3878" s="58">
        <v>40394</v>
      </c>
      <c r="B3878" s="121">
        <v>19.649999999999999</v>
      </c>
      <c r="C3878" s="944"/>
      <c r="D3878" s="189">
        <v>8.6489999999999991</v>
      </c>
      <c r="E3878" s="414"/>
      <c r="F3878" s="781">
        <f t="shared" si="161"/>
        <v>28.298999999999999</v>
      </c>
      <c r="G3878" s="529"/>
      <c r="H3878" s="529"/>
      <c r="I3878" s="529"/>
      <c r="J3878" s="529"/>
      <c r="K3878" s="529"/>
      <c r="L3878" s="529"/>
      <c r="M3878" s="529"/>
      <c r="N3878" s="529"/>
      <c r="O3878" s="529"/>
      <c r="P3878" s="529"/>
      <c r="Q3878" s="529"/>
      <c r="R3878" s="529"/>
      <c r="S3878" s="392">
        <v>0</v>
      </c>
      <c r="T3878" s="389">
        <v>0</v>
      </c>
      <c r="U3878" s="390">
        <v>0</v>
      </c>
      <c r="V3878" s="391">
        <v>0</v>
      </c>
      <c r="W3878" s="406">
        <v>0</v>
      </c>
      <c r="X3878" s="405">
        <v>0</v>
      </c>
      <c r="Y3878" s="113">
        <f t="shared" si="165"/>
        <v>28.298999999999999</v>
      </c>
      <c r="Z3878" s="78">
        <v>0</v>
      </c>
      <c r="AA3878" s="82">
        <v>0</v>
      </c>
      <c r="AB3878" s="132">
        <v>340.9</v>
      </c>
      <c r="AC3878" s="133">
        <v>0.16</v>
      </c>
      <c r="AD3878" s="393">
        <v>0</v>
      </c>
      <c r="AE3878" s="395"/>
      <c r="AF3878" s="78">
        <v>354.3</v>
      </c>
      <c r="AG3878" s="79">
        <v>0.4</v>
      </c>
      <c r="AH3878" s="109">
        <v>22.84</v>
      </c>
      <c r="AI3878" s="82"/>
      <c r="AJ3878" s="110"/>
      <c r="AL3878" s="395">
        <f t="shared" si="166"/>
        <v>22.84</v>
      </c>
      <c r="AM3878" s="395"/>
      <c r="AN3878" s="163">
        <f t="shared" si="167"/>
        <v>22.84</v>
      </c>
      <c r="AO3878" s="113">
        <f t="shared" si="168"/>
        <v>-5.4589999999999996</v>
      </c>
      <c r="JL3878" s="24"/>
    </row>
    <row r="3879" spans="1:275" x14ac:dyDescent="0.2">
      <c r="A3879" s="58">
        <v>40395</v>
      </c>
      <c r="B3879" s="121">
        <v>18.75</v>
      </c>
      <c r="C3879" s="944"/>
      <c r="D3879" s="189">
        <v>9.0760000000000005</v>
      </c>
      <c r="E3879" s="414"/>
      <c r="F3879" s="781">
        <f t="shared" si="161"/>
        <v>27.826000000000001</v>
      </c>
      <c r="G3879" s="529"/>
      <c r="H3879" s="529"/>
      <c r="I3879" s="529"/>
      <c r="J3879" s="529"/>
      <c r="K3879" s="529"/>
      <c r="L3879" s="529"/>
      <c r="M3879" s="529"/>
      <c r="N3879" s="529"/>
      <c r="O3879" s="529"/>
      <c r="P3879" s="529"/>
      <c r="Q3879" s="529"/>
      <c r="R3879" s="529"/>
      <c r="S3879" s="392">
        <v>0</v>
      </c>
      <c r="T3879" s="389">
        <v>0</v>
      </c>
      <c r="U3879" s="390">
        <v>0</v>
      </c>
      <c r="V3879" s="391">
        <v>0</v>
      </c>
      <c r="W3879" s="406">
        <v>0</v>
      </c>
      <c r="X3879" s="405">
        <v>0</v>
      </c>
      <c r="Y3879" s="113">
        <f t="shared" si="165"/>
        <v>27.826000000000001</v>
      </c>
      <c r="Z3879" s="78">
        <v>0</v>
      </c>
      <c r="AA3879" s="82">
        <v>0</v>
      </c>
      <c r="AB3879" s="132">
        <v>341.3</v>
      </c>
      <c r="AC3879" s="133">
        <v>0.68</v>
      </c>
      <c r="AD3879" s="393">
        <v>0</v>
      </c>
      <c r="AE3879" s="395"/>
      <c r="AF3879" s="78">
        <v>354.2</v>
      </c>
      <c r="AG3879" s="79">
        <v>0.7</v>
      </c>
      <c r="AH3879" s="109">
        <v>0</v>
      </c>
      <c r="AI3879" s="82"/>
      <c r="AJ3879" s="110"/>
      <c r="AL3879" s="395">
        <f t="shared" si="166"/>
        <v>0</v>
      </c>
      <c r="AM3879" s="395"/>
      <c r="AN3879" s="163">
        <f t="shared" si="167"/>
        <v>0</v>
      </c>
      <c r="AO3879" s="113">
        <f t="shared" si="168"/>
        <v>-27.826000000000001</v>
      </c>
      <c r="JI3879" s="24"/>
      <c r="JJ3879" s="24"/>
      <c r="JK3879" s="24"/>
      <c r="JL3879" s="24"/>
      <c r="JM3879" s="24"/>
      <c r="JN3879" s="24"/>
      <c r="JO3879" s="24"/>
    </row>
    <row r="3880" spans="1:275" x14ac:dyDescent="0.2">
      <c r="A3880" s="58">
        <v>40396</v>
      </c>
      <c r="B3880" s="121">
        <v>18.2</v>
      </c>
      <c r="C3880" s="944"/>
      <c r="D3880" s="189">
        <v>8.52</v>
      </c>
      <c r="E3880" s="414"/>
      <c r="F3880" s="781">
        <f t="shared" si="161"/>
        <v>26.72</v>
      </c>
      <c r="G3880" s="529"/>
      <c r="H3880" s="529"/>
      <c r="I3880" s="529"/>
      <c r="J3880" s="529"/>
      <c r="K3880" s="529"/>
      <c r="L3880" s="529"/>
      <c r="M3880" s="529"/>
      <c r="N3880" s="529"/>
      <c r="O3880" s="529"/>
      <c r="P3880" s="529"/>
      <c r="Q3880" s="529"/>
      <c r="R3880" s="529"/>
      <c r="S3880" s="392">
        <v>0</v>
      </c>
      <c r="T3880" s="389">
        <v>0</v>
      </c>
      <c r="U3880" s="390">
        <v>0</v>
      </c>
      <c r="V3880" s="391">
        <v>0</v>
      </c>
      <c r="W3880" s="406">
        <v>0</v>
      </c>
      <c r="X3880" s="405">
        <v>0</v>
      </c>
      <c r="Y3880" s="113">
        <f t="shared" si="165"/>
        <v>26.72</v>
      </c>
      <c r="Z3880" s="78">
        <v>0</v>
      </c>
      <c r="AA3880" s="82">
        <v>0</v>
      </c>
      <c r="AB3880" s="132">
        <v>341.3</v>
      </c>
      <c r="AC3880" s="133">
        <v>0</v>
      </c>
      <c r="AD3880" s="393">
        <v>0</v>
      </c>
      <c r="AE3880" s="395"/>
      <c r="AF3880" s="78">
        <v>354.2</v>
      </c>
      <c r="AG3880" s="79">
        <v>0</v>
      </c>
      <c r="AH3880" s="109">
        <v>0</v>
      </c>
      <c r="AI3880" s="82"/>
      <c r="AJ3880" s="110"/>
      <c r="AL3880" s="395">
        <f t="shared" si="166"/>
        <v>0</v>
      </c>
      <c r="AM3880" s="395"/>
      <c r="AN3880" s="163">
        <f t="shared" si="167"/>
        <v>0</v>
      </c>
      <c r="AO3880" s="113">
        <f t="shared" si="168"/>
        <v>-26.72</v>
      </c>
      <c r="JI3880" s="24"/>
      <c r="JJ3880" s="24"/>
      <c r="JK3880" s="24"/>
      <c r="JL3880" s="24"/>
      <c r="JM3880" s="24"/>
      <c r="JN3880" s="24"/>
      <c r="JO3880" s="24"/>
    </row>
    <row r="3881" spans="1:275" x14ac:dyDescent="0.2">
      <c r="A3881" s="58">
        <v>40397</v>
      </c>
      <c r="B3881" s="121">
        <v>19.95</v>
      </c>
      <c r="C3881" s="944"/>
      <c r="D3881" s="189">
        <v>7.2949999999999999</v>
      </c>
      <c r="E3881" s="414"/>
      <c r="F3881" s="781">
        <f t="shared" ref="F3881:F3944" si="169">+B3881+D3881</f>
        <v>27.244999999999997</v>
      </c>
      <c r="G3881" s="529"/>
      <c r="H3881" s="529"/>
      <c r="I3881" s="529"/>
      <c r="J3881" s="529"/>
      <c r="K3881" s="529"/>
      <c r="L3881" s="529"/>
      <c r="M3881" s="529"/>
      <c r="N3881" s="529"/>
      <c r="O3881" s="529"/>
      <c r="P3881" s="529"/>
      <c r="Q3881" s="529"/>
      <c r="R3881" s="529"/>
      <c r="S3881" s="392">
        <v>0</v>
      </c>
      <c r="T3881" s="389">
        <v>0</v>
      </c>
      <c r="U3881" s="390">
        <v>0</v>
      </c>
      <c r="V3881" s="391">
        <v>0</v>
      </c>
      <c r="W3881" s="406">
        <v>0</v>
      </c>
      <c r="X3881" s="405">
        <v>0</v>
      </c>
      <c r="Y3881" s="113">
        <f t="shared" si="165"/>
        <v>27.244999999999997</v>
      </c>
      <c r="Z3881" s="78">
        <v>0</v>
      </c>
      <c r="AA3881" s="82">
        <v>0</v>
      </c>
      <c r="AB3881" s="132">
        <v>341.2</v>
      </c>
      <c r="AC3881" s="133">
        <v>0</v>
      </c>
      <c r="AD3881" s="393">
        <v>0</v>
      </c>
      <c r="AE3881" s="395"/>
      <c r="AF3881" s="78">
        <v>354.2</v>
      </c>
      <c r="AG3881" s="79">
        <v>0</v>
      </c>
      <c r="AH3881" s="109">
        <v>0</v>
      </c>
      <c r="AI3881" s="82"/>
      <c r="AJ3881" s="110"/>
      <c r="AL3881" s="395">
        <f t="shared" si="166"/>
        <v>0</v>
      </c>
      <c r="AM3881" s="395"/>
      <c r="AN3881" s="163">
        <f t="shared" si="167"/>
        <v>0</v>
      </c>
      <c r="AO3881" s="113">
        <f t="shared" si="168"/>
        <v>-27.244999999999997</v>
      </c>
    </row>
    <row r="3882" spans="1:275" x14ac:dyDescent="0.2">
      <c r="A3882" s="58">
        <v>40398</v>
      </c>
      <c r="B3882" s="121">
        <v>19.920000000000002</v>
      </c>
      <c r="C3882" s="944"/>
      <c r="D3882" s="189">
        <v>7.1319999999999997</v>
      </c>
      <c r="E3882" s="414"/>
      <c r="F3882" s="781">
        <f t="shared" si="169"/>
        <v>27.052</v>
      </c>
      <c r="G3882" s="529"/>
      <c r="H3882" s="529"/>
      <c r="I3882" s="529"/>
      <c r="J3882" s="529"/>
      <c r="K3882" s="529"/>
      <c r="L3882" s="529"/>
      <c r="M3882" s="529"/>
      <c r="N3882" s="529"/>
      <c r="O3882" s="529"/>
      <c r="P3882" s="529"/>
      <c r="Q3882" s="529"/>
      <c r="R3882" s="529"/>
      <c r="S3882" s="392">
        <v>0</v>
      </c>
      <c r="T3882" s="389">
        <v>0</v>
      </c>
      <c r="U3882" s="390">
        <v>0</v>
      </c>
      <c r="V3882" s="391">
        <v>0</v>
      </c>
      <c r="W3882" s="406">
        <v>0</v>
      </c>
      <c r="X3882" s="405">
        <v>0</v>
      </c>
      <c r="Y3882" s="113">
        <f t="shared" si="165"/>
        <v>27.052</v>
      </c>
      <c r="Z3882" s="78">
        <v>0</v>
      </c>
      <c r="AA3882" s="82">
        <v>0</v>
      </c>
      <c r="AB3882" s="132">
        <v>341.2</v>
      </c>
      <c r="AC3882" s="133">
        <v>0</v>
      </c>
      <c r="AD3882" s="393">
        <v>20</v>
      </c>
      <c r="AE3882" s="395"/>
      <c r="AF3882" s="78">
        <v>354.1</v>
      </c>
      <c r="AG3882" s="79">
        <v>0</v>
      </c>
      <c r="AH3882" s="109">
        <v>0</v>
      </c>
      <c r="AI3882" s="82"/>
      <c r="AJ3882" s="110"/>
      <c r="AL3882" s="395">
        <f t="shared" si="166"/>
        <v>0</v>
      </c>
      <c r="AM3882" s="395"/>
      <c r="AN3882" s="163">
        <f t="shared" si="167"/>
        <v>20</v>
      </c>
      <c r="AO3882" s="113">
        <f t="shared" si="168"/>
        <v>-7.0519999999999996</v>
      </c>
    </row>
    <row r="3883" spans="1:275" x14ac:dyDescent="0.2">
      <c r="A3883" s="58">
        <v>40399</v>
      </c>
      <c r="B3883" s="121">
        <v>18.940000000000001</v>
      </c>
      <c r="C3883" s="944"/>
      <c r="D3883" s="189">
        <v>7.3310000000000004</v>
      </c>
      <c r="E3883" s="414"/>
      <c r="F3883" s="781">
        <f t="shared" si="169"/>
        <v>26.271000000000001</v>
      </c>
      <c r="G3883" s="529"/>
      <c r="H3883" s="529"/>
      <c r="I3883" s="529"/>
      <c r="J3883" s="529"/>
      <c r="K3883" s="529"/>
      <c r="L3883" s="529"/>
      <c r="M3883" s="529"/>
      <c r="N3883" s="529"/>
      <c r="O3883" s="529"/>
      <c r="P3883" s="529"/>
      <c r="Q3883" s="529"/>
      <c r="R3883" s="529"/>
      <c r="S3883" s="392">
        <v>0</v>
      </c>
      <c r="T3883" s="389">
        <v>0</v>
      </c>
      <c r="U3883" s="390">
        <v>0</v>
      </c>
      <c r="V3883" s="391">
        <v>0</v>
      </c>
      <c r="W3883" s="406">
        <v>0</v>
      </c>
      <c r="X3883" s="405">
        <v>0</v>
      </c>
      <c r="Y3883" s="113">
        <f t="shared" si="165"/>
        <v>26.271000000000001</v>
      </c>
      <c r="Z3883" s="78">
        <v>0</v>
      </c>
      <c r="AA3883" s="82">
        <v>0</v>
      </c>
      <c r="AB3883" s="132">
        <v>341.2</v>
      </c>
      <c r="AC3883" s="133">
        <v>0</v>
      </c>
      <c r="AD3883" s="393">
        <v>5</v>
      </c>
      <c r="AE3883" s="395"/>
      <c r="AF3883" s="78">
        <v>353.9</v>
      </c>
      <c r="AG3883" s="79">
        <v>0</v>
      </c>
      <c r="AH3883" s="109">
        <v>20.28</v>
      </c>
      <c r="AI3883" s="82"/>
      <c r="AJ3883" s="110"/>
      <c r="AL3883" s="395">
        <f t="shared" si="166"/>
        <v>20.28</v>
      </c>
      <c r="AM3883" s="395"/>
      <c r="AN3883" s="163">
        <f t="shared" si="167"/>
        <v>25.28</v>
      </c>
      <c r="AO3883" s="113">
        <f t="shared" si="168"/>
        <v>-0.99099999999999966</v>
      </c>
    </row>
    <row r="3884" spans="1:275" x14ac:dyDescent="0.2">
      <c r="A3884" s="58">
        <v>40400</v>
      </c>
      <c r="B3884" s="121">
        <v>19.77</v>
      </c>
      <c r="C3884" s="944"/>
      <c r="D3884" s="189">
        <v>8.4410000000000007</v>
      </c>
      <c r="E3884" s="414"/>
      <c r="F3884" s="781">
        <f t="shared" si="169"/>
        <v>28.210999999999999</v>
      </c>
      <c r="G3884" s="529"/>
      <c r="H3884" s="529"/>
      <c r="I3884" s="529"/>
      <c r="J3884" s="529"/>
      <c r="K3884" s="529"/>
      <c r="L3884" s="529"/>
      <c r="M3884" s="529"/>
      <c r="N3884" s="529"/>
      <c r="O3884" s="529"/>
      <c r="P3884" s="529"/>
      <c r="Q3884" s="529"/>
      <c r="R3884" s="529"/>
      <c r="S3884" s="392">
        <v>0</v>
      </c>
      <c r="T3884" s="389">
        <v>0</v>
      </c>
      <c r="U3884" s="390">
        <v>0</v>
      </c>
      <c r="V3884" s="391">
        <v>0</v>
      </c>
      <c r="W3884" s="406">
        <v>0</v>
      </c>
      <c r="X3884" s="405">
        <v>0</v>
      </c>
      <c r="Y3884" s="113">
        <f t="shared" si="165"/>
        <v>28.210999999999999</v>
      </c>
      <c r="Z3884" s="78">
        <v>0</v>
      </c>
      <c r="AA3884" s="82">
        <v>0</v>
      </c>
      <c r="AB3884" s="132">
        <v>341.1</v>
      </c>
      <c r="AC3884" s="133">
        <v>0</v>
      </c>
      <c r="AD3884" s="393">
        <v>0</v>
      </c>
      <c r="AE3884" s="395"/>
      <c r="AF3884" s="78">
        <v>353.7</v>
      </c>
      <c r="AG3884" s="79">
        <v>0</v>
      </c>
      <c r="AH3884" s="109">
        <v>24.75</v>
      </c>
      <c r="AI3884" s="82"/>
      <c r="AJ3884" s="110"/>
      <c r="AL3884" s="395">
        <f t="shared" si="166"/>
        <v>24.75</v>
      </c>
      <c r="AM3884" s="395"/>
      <c r="AN3884" s="163">
        <f t="shared" si="167"/>
        <v>24.75</v>
      </c>
      <c r="AO3884" s="113">
        <f t="shared" si="168"/>
        <v>-3.4609999999999985</v>
      </c>
    </row>
    <row r="3885" spans="1:275" x14ac:dyDescent="0.2">
      <c r="A3885" s="58">
        <v>40401</v>
      </c>
      <c r="B3885" s="121">
        <v>22.35</v>
      </c>
      <c r="C3885" s="944"/>
      <c r="D3885" s="189">
        <v>9.9990000000000006</v>
      </c>
      <c r="E3885" s="414"/>
      <c r="F3885" s="781">
        <f t="shared" si="169"/>
        <v>32.349000000000004</v>
      </c>
      <c r="G3885" s="529"/>
      <c r="H3885" s="529"/>
      <c r="I3885" s="529"/>
      <c r="J3885" s="529"/>
      <c r="K3885" s="529"/>
      <c r="L3885" s="529"/>
      <c r="M3885" s="529"/>
      <c r="N3885" s="529"/>
      <c r="O3885" s="529"/>
      <c r="P3885" s="529"/>
      <c r="Q3885" s="529"/>
      <c r="R3885" s="529"/>
      <c r="S3885" s="392">
        <v>0</v>
      </c>
      <c r="T3885" s="389">
        <v>0</v>
      </c>
      <c r="U3885" s="390">
        <v>0</v>
      </c>
      <c r="V3885" s="391">
        <v>0</v>
      </c>
      <c r="W3885" s="406">
        <v>0</v>
      </c>
      <c r="X3885" s="405">
        <v>0</v>
      </c>
      <c r="Y3885" s="113">
        <f t="shared" si="165"/>
        <v>32.349000000000004</v>
      </c>
      <c r="Z3885" s="78">
        <v>0</v>
      </c>
      <c r="AA3885" s="82">
        <v>0</v>
      </c>
      <c r="AB3885" s="132">
        <v>341.1</v>
      </c>
      <c r="AC3885" s="133">
        <v>0</v>
      </c>
      <c r="AD3885" s="393">
        <v>0</v>
      </c>
      <c r="AE3885" s="395"/>
      <c r="AF3885" s="78">
        <v>353.5</v>
      </c>
      <c r="AG3885" s="79">
        <v>0.1</v>
      </c>
      <c r="AH3885" s="109">
        <v>26.05</v>
      </c>
      <c r="AI3885" s="82"/>
      <c r="AJ3885" s="110"/>
      <c r="AL3885" s="395">
        <f t="shared" si="166"/>
        <v>26.05</v>
      </c>
      <c r="AM3885" s="395"/>
      <c r="AN3885" s="163">
        <f t="shared" si="167"/>
        <v>26.05</v>
      </c>
      <c r="AO3885" s="113">
        <f t="shared" si="168"/>
        <v>-6.299000000000003</v>
      </c>
    </row>
    <row r="3886" spans="1:275" x14ac:dyDescent="0.2">
      <c r="A3886" s="58">
        <v>40402</v>
      </c>
      <c r="B3886" s="121">
        <v>20.98</v>
      </c>
      <c r="C3886" s="944"/>
      <c r="D3886" s="189">
        <v>8.7989999999999995</v>
      </c>
      <c r="E3886" s="414"/>
      <c r="F3886" s="781">
        <f t="shared" si="169"/>
        <v>29.779</v>
      </c>
      <c r="G3886" s="529"/>
      <c r="H3886" s="529"/>
      <c r="I3886" s="529"/>
      <c r="J3886" s="529"/>
      <c r="K3886" s="529"/>
      <c r="L3886" s="529"/>
      <c r="M3886" s="529"/>
      <c r="N3886" s="529"/>
      <c r="O3886" s="529"/>
      <c r="P3886" s="529"/>
      <c r="Q3886" s="529"/>
      <c r="R3886" s="529"/>
      <c r="S3886" s="392">
        <v>0</v>
      </c>
      <c r="T3886" s="389">
        <v>0</v>
      </c>
      <c r="U3886" s="390">
        <v>0</v>
      </c>
      <c r="V3886" s="391">
        <v>0</v>
      </c>
      <c r="W3886" s="406">
        <v>0</v>
      </c>
      <c r="X3886" s="405">
        <v>0</v>
      </c>
      <c r="Y3886" s="113">
        <f t="shared" si="165"/>
        <v>29.779</v>
      </c>
      <c r="Z3886" s="78">
        <v>0</v>
      </c>
      <c r="AA3886" s="82">
        <v>0</v>
      </c>
      <c r="AB3886" s="132">
        <v>341</v>
      </c>
      <c r="AC3886" s="133">
        <v>0</v>
      </c>
      <c r="AD3886" s="393">
        <v>0</v>
      </c>
      <c r="AE3886" s="395"/>
      <c r="AF3886" s="78">
        <v>353.3</v>
      </c>
      <c r="AG3886" s="79">
        <v>0</v>
      </c>
      <c r="AH3886" s="109">
        <v>18.11</v>
      </c>
      <c r="AI3886" s="82"/>
      <c r="AJ3886" s="110"/>
      <c r="AL3886" s="395">
        <f t="shared" si="166"/>
        <v>18.11</v>
      </c>
      <c r="AM3886" s="395"/>
      <c r="AN3886" s="163">
        <f t="shared" si="167"/>
        <v>18.11</v>
      </c>
      <c r="AO3886" s="113">
        <f t="shared" si="168"/>
        <v>-11.669</v>
      </c>
    </row>
    <row r="3887" spans="1:275" x14ac:dyDescent="0.2">
      <c r="A3887" s="58">
        <v>40403</v>
      </c>
      <c r="B3887" s="121">
        <v>21.33</v>
      </c>
      <c r="C3887" s="944"/>
      <c r="D3887" s="189">
        <v>8.8780000000000001</v>
      </c>
      <c r="E3887" s="414"/>
      <c r="F3887" s="781">
        <f t="shared" si="169"/>
        <v>30.207999999999998</v>
      </c>
      <c r="G3887" s="529"/>
      <c r="H3887" s="529"/>
      <c r="I3887" s="529"/>
      <c r="J3887" s="529"/>
      <c r="K3887" s="529"/>
      <c r="L3887" s="529"/>
      <c r="M3887" s="529"/>
      <c r="N3887" s="529"/>
      <c r="O3887" s="529"/>
      <c r="P3887" s="529"/>
      <c r="Q3887" s="529"/>
      <c r="R3887" s="529"/>
      <c r="S3887" s="392">
        <v>0</v>
      </c>
      <c r="T3887" s="389">
        <v>0</v>
      </c>
      <c r="U3887" s="390">
        <v>0</v>
      </c>
      <c r="V3887" s="391">
        <v>0</v>
      </c>
      <c r="W3887" s="406">
        <v>0</v>
      </c>
      <c r="X3887" s="405">
        <v>0</v>
      </c>
      <c r="Y3887" s="113">
        <f t="shared" si="165"/>
        <v>30.207999999999998</v>
      </c>
      <c r="Z3887" s="78">
        <v>0</v>
      </c>
      <c r="AA3887" s="82">
        <v>0</v>
      </c>
      <c r="AB3887" s="132">
        <v>341.1</v>
      </c>
      <c r="AC3887" s="133">
        <v>0</v>
      </c>
      <c r="AD3887" s="393">
        <v>0</v>
      </c>
      <c r="AE3887" s="395"/>
      <c r="AF3887" s="78">
        <v>353.1</v>
      </c>
      <c r="AG3887" s="79">
        <v>0</v>
      </c>
      <c r="AH3887" s="109">
        <v>23.05</v>
      </c>
      <c r="AI3887" s="82"/>
      <c r="AJ3887" s="110"/>
      <c r="AL3887" s="395">
        <f t="shared" si="166"/>
        <v>23.05</v>
      </c>
      <c r="AM3887" s="395"/>
      <c r="AN3887" s="163">
        <f t="shared" si="167"/>
        <v>23.05</v>
      </c>
      <c r="AO3887" s="113">
        <f t="shared" si="168"/>
        <v>-7.1579999999999977</v>
      </c>
    </row>
    <row r="3888" spans="1:275" x14ac:dyDescent="0.2">
      <c r="A3888" s="58">
        <v>40404</v>
      </c>
      <c r="B3888" s="121">
        <v>21.89</v>
      </c>
      <c r="C3888" s="944"/>
      <c r="D3888" s="189">
        <v>7.181</v>
      </c>
      <c r="E3888" s="414"/>
      <c r="F3888" s="781">
        <f t="shared" si="169"/>
        <v>29.071000000000002</v>
      </c>
      <c r="G3888" s="529"/>
      <c r="H3888" s="529"/>
      <c r="I3888" s="529"/>
      <c r="J3888" s="529"/>
      <c r="K3888" s="529"/>
      <c r="L3888" s="529"/>
      <c r="M3888" s="529"/>
      <c r="N3888" s="529"/>
      <c r="O3888" s="529"/>
      <c r="P3888" s="529"/>
      <c r="Q3888" s="529"/>
      <c r="R3888" s="529"/>
      <c r="S3888" s="392">
        <v>0</v>
      </c>
      <c r="T3888" s="389">
        <v>0</v>
      </c>
      <c r="U3888" s="390">
        <v>0</v>
      </c>
      <c r="V3888" s="391">
        <v>0</v>
      </c>
      <c r="W3888" s="406">
        <v>0</v>
      </c>
      <c r="X3888" s="405">
        <v>0</v>
      </c>
      <c r="Y3888" s="113">
        <f t="shared" si="165"/>
        <v>29.071000000000002</v>
      </c>
      <c r="Z3888" s="78">
        <v>0</v>
      </c>
      <c r="AA3888" s="82">
        <v>0</v>
      </c>
      <c r="AB3888" s="132">
        <v>341</v>
      </c>
      <c r="AC3888" s="133">
        <v>0</v>
      </c>
      <c r="AD3888" s="393">
        <v>0</v>
      </c>
      <c r="AE3888" s="395"/>
      <c r="AF3888" s="78">
        <v>352.9</v>
      </c>
      <c r="AG3888" s="79">
        <v>0</v>
      </c>
      <c r="AH3888" s="109">
        <v>23</v>
      </c>
      <c r="AI3888" s="82"/>
      <c r="AJ3888" s="110"/>
      <c r="AL3888" s="395">
        <f t="shared" si="166"/>
        <v>23</v>
      </c>
      <c r="AM3888" s="395"/>
      <c r="AN3888" s="163">
        <f t="shared" si="167"/>
        <v>23</v>
      </c>
      <c r="AO3888" s="113">
        <f t="shared" si="168"/>
        <v>-6.0710000000000015</v>
      </c>
    </row>
    <row r="3889" spans="1:42" x14ac:dyDescent="0.2">
      <c r="A3889" s="58">
        <v>40405</v>
      </c>
      <c r="B3889" s="121">
        <v>21.41</v>
      </c>
      <c r="C3889" s="944"/>
      <c r="D3889" s="189">
        <v>6.718</v>
      </c>
      <c r="E3889" s="414"/>
      <c r="F3889" s="781">
        <f t="shared" si="169"/>
        <v>28.128</v>
      </c>
      <c r="G3889" s="529"/>
      <c r="H3889" s="529"/>
      <c r="I3889" s="529"/>
      <c r="J3889" s="529"/>
      <c r="K3889" s="529"/>
      <c r="L3889" s="529"/>
      <c r="M3889" s="529"/>
      <c r="N3889" s="529"/>
      <c r="O3889" s="529"/>
      <c r="P3889" s="529"/>
      <c r="Q3889" s="529"/>
      <c r="R3889" s="529"/>
      <c r="S3889" s="392">
        <v>0</v>
      </c>
      <c r="T3889" s="389">
        <v>0</v>
      </c>
      <c r="U3889" s="390">
        <v>0</v>
      </c>
      <c r="V3889" s="391">
        <v>0</v>
      </c>
      <c r="W3889" s="406">
        <v>0</v>
      </c>
      <c r="X3889" s="405">
        <v>0</v>
      </c>
      <c r="Y3889" s="113">
        <f t="shared" si="165"/>
        <v>28.128</v>
      </c>
      <c r="Z3889" s="78">
        <v>0</v>
      </c>
      <c r="AA3889" s="82">
        <v>0</v>
      </c>
      <c r="AB3889" s="132">
        <v>341</v>
      </c>
      <c r="AC3889" s="133">
        <v>0</v>
      </c>
      <c r="AD3889" s="393">
        <v>0</v>
      </c>
      <c r="AE3889" s="395"/>
      <c r="AF3889" s="78">
        <v>352.7</v>
      </c>
      <c r="AG3889" s="79">
        <v>0</v>
      </c>
      <c r="AH3889" s="109">
        <v>28.01</v>
      </c>
      <c r="AI3889" s="82"/>
      <c r="AJ3889" s="110"/>
      <c r="AL3889" s="395">
        <f t="shared" si="166"/>
        <v>28.01</v>
      </c>
      <c r="AM3889" s="395"/>
      <c r="AN3889" s="163">
        <f t="shared" si="167"/>
        <v>28.01</v>
      </c>
      <c r="AO3889" s="113">
        <f t="shared" si="168"/>
        <v>-0.11799999999999855</v>
      </c>
    </row>
    <row r="3890" spans="1:42" x14ac:dyDescent="0.2">
      <c r="A3890" s="58">
        <v>40406</v>
      </c>
      <c r="B3890" s="121">
        <v>21.7</v>
      </c>
      <c r="C3890" s="944"/>
      <c r="D3890" s="189">
        <v>6.758</v>
      </c>
      <c r="E3890" s="414"/>
      <c r="F3890" s="781">
        <f t="shared" si="169"/>
        <v>28.457999999999998</v>
      </c>
      <c r="G3890" s="529"/>
      <c r="H3890" s="529"/>
      <c r="I3890" s="529"/>
      <c r="J3890" s="529"/>
      <c r="K3890" s="529"/>
      <c r="L3890" s="529"/>
      <c r="M3890" s="529"/>
      <c r="N3890" s="529"/>
      <c r="O3890" s="529"/>
      <c r="P3890" s="529"/>
      <c r="Q3890" s="529"/>
      <c r="R3890" s="529"/>
      <c r="S3890" s="392">
        <v>0</v>
      </c>
      <c r="T3890" s="389">
        <v>0</v>
      </c>
      <c r="U3890" s="390">
        <v>0</v>
      </c>
      <c r="V3890" s="391">
        <v>0</v>
      </c>
      <c r="W3890" s="406">
        <v>0</v>
      </c>
      <c r="X3890" s="405">
        <v>0</v>
      </c>
      <c r="Y3890" s="113">
        <f t="shared" si="165"/>
        <v>28.457999999999998</v>
      </c>
      <c r="Z3890" s="78">
        <v>0</v>
      </c>
      <c r="AA3890" s="82">
        <v>0</v>
      </c>
      <c r="AB3890" s="132">
        <v>341</v>
      </c>
      <c r="AC3890" s="133">
        <v>0</v>
      </c>
      <c r="AD3890" s="393">
        <v>0</v>
      </c>
      <c r="AE3890" s="395"/>
      <c r="AF3890" s="78">
        <v>352.6</v>
      </c>
      <c r="AG3890" s="79">
        <v>0</v>
      </c>
      <c r="AH3890" s="109">
        <v>15.38</v>
      </c>
      <c r="AI3890" s="82"/>
      <c r="AJ3890" s="110"/>
      <c r="AL3890" s="395">
        <f t="shared" si="166"/>
        <v>15.38</v>
      </c>
      <c r="AM3890" s="395"/>
      <c r="AN3890" s="163">
        <f t="shared" si="167"/>
        <v>15.38</v>
      </c>
      <c r="AO3890" s="113">
        <f t="shared" si="168"/>
        <v>-13.077999999999998</v>
      </c>
    </row>
    <row r="3891" spans="1:42" x14ac:dyDescent="0.2">
      <c r="A3891" s="58">
        <v>40407</v>
      </c>
      <c r="B3891" s="121">
        <v>24.11</v>
      </c>
      <c r="C3891" s="944"/>
      <c r="D3891" s="189">
        <v>6.5149999999999997</v>
      </c>
      <c r="E3891" s="414"/>
      <c r="F3891" s="781">
        <f t="shared" si="169"/>
        <v>30.625</v>
      </c>
      <c r="G3891" s="529"/>
      <c r="H3891" s="529"/>
      <c r="I3891" s="529"/>
      <c r="J3891" s="529"/>
      <c r="K3891" s="529"/>
      <c r="L3891" s="529"/>
      <c r="M3891" s="529"/>
      <c r="N3891" s="529"/>
      <c r="O3891" s="529"/>
      <c r="P3891" s="529"/>
      <c r="Q3891" s="529"/>
      <c r="R3891" s="529"/>
      <c r="S3891" s="392">
        <v>0</v>
      </c>
      <c r="T3891" s="389">
        <v>0</v>
      </c>
      <c r="U3891" s="390">
        <v>0</v>
      </c>
      <c r="V3891" s="391">
        <v>0</v>
      </c>
      <c r="W3891" s="406">
        <v>0</v>
      </c>
      <c r="X3891" s="405">
        <v>0</v>
      </c>
      <c r="Y3891" s="113">
        <f t="shared" si="165"/>
        <v>30.625</v>
      </c>
      <c r="Z3891" s="78">
        <v>0</v>
      </c>
      <c r="AA3891" s="82">
        <v>0</v>
      </c>
      <c r="AB3891" s="132">
        <v>341.1</v>
      </c>
      <c r="AC3891" s="133">
        <v>0.16</v>
      </c>
      <c r="AD3891" s="393">
        <v>0</v>
      </c>
      <c r="AE3891" s="395"/>
      <c r="AF3891" s="78">
        <v>352.5</v>
      </c>
      <c r="AG3891" s="79">
        <v>0</v>
      </c>
      <c r="AH3891" s="109">
        <v>14.81</v>
      </c>
      <c r="AI3891" s="82"/>
      <c r="AJ3891" s="110"/>
      <c r="AL3891" s="395">
        <f t="shared" si="166"/>
        <v>14.81</v>
      </c>
      <c r="AM3891" s="395"/>
      <c r="AN3891" s="163">
        <f t="shared" si="167"/>
        <v>14.81</v>
      </c>
      <c r="AO3891" s="113">
        <f t="shared" si="168"/>
        <v>-15.815</v>
      </c>
    </row>
    <row r="3892" spans="1:42" x14ac:dyDescent="0.2">
      <c r="A3892" s="58">
        <v>40408</v>
      </c>
      <c r="B3892" s="121">
        <v>24.16</v>
      </c>
      <c r="C3892" s="944"/>
      <c r="D3892" s="189">
        <v>6.702</v>
      </c>
      <c r="E3892" s="414"/>
      <c r="F3892" s="781">
        <f t="shared" si="169"/>
        <v>30.862000000000002</v>
      </c>
      <c r="G3892" s="529"/>
      <c r="H3892" s="529"/>
      <c r="I3892" s="529"/>
      <c r="J3892" s="529"/>
      <c r="K3892" s="529"/>
      <c r="L3892" s="529"/>
      <c r="M3892" s="529"/>
      <c r="N3892" s="529"/>
      <c r="O3892" s="529"/>
      <c r="P3892" s="529"/>
      <c r="Q3892" s="529"/>
      <c r="R3892" s="529"/>
      <c r="S3892" s="392">
        <v>0</v>
      </c>
      <c r="T3892" s="389">
        <v>0</v>
      </c>
      <c r="U3892" s="390">
        <v>0</v>
      </c>
      <c r="V3892" s="391">
        <v>0</v>
      </c>
      <c r="W3892" s="406">
        <v>0</v>
      </c>
      <c r="X3892" s="405">
        <v>0</v>
      </c>
      <c r="Y3892" s="113">
        <f t="shared" si="165"/>
        <v>30.862000000000002</v>
      </c>
      <c r="Z3892" s="78">
        <v>0</v>
      </c>
      <c r="AA3892" s="82">
        <v>0</v>
      </c>
      <c r="AB3892" s="132">
        <v>341.1</v>
      </c>
      <c r="AC3892" s="133">
        <v>0</v>
      </c>
      <c r="AD3892" s="393">
        <v>0</v>
      </c>
      <c r="AE3892" s="395"/>
      <c r="AF3892" s="78">
        <v>352.2</v>
      </c>
      <c r="AG3892" s="79">
        <v>0.3</v>
      </c>
      <c r="AH3892" s="109">
        <v>36.799999999999997</v>
      </c>
      <c r="AI3892" s="82"/>
      <c r="AJ3892" s="110"/>
      <c r="AL3892" s="395">
        <f t="shared" si="166"/>
        <v>36.799999999999997</v>
      </c>
      <c r="AM3892" s="395"/>
      <c r="AN3892" s="163">
        <f t="shared" si="167"/>
        <v>36.799999999999997</v>
      </c>
      <c r="AO3892" s="113">
        <f t="shared" si="168"/>
        <v>5.9379999999999953</v>
      </c>
    </row>
    <row r="3893" spans="1:42" x14ac:dyDescent="0.2">
      <c r="A3893" s="58">
        <v>40409</v>
      </c>
      <c r="B3893" s="121">
        <v>21.93</v>
      </c>
      <c r="C3893" s="944"/>
      <c r="D3893" s="189">
        <v>0</v>
      </c>
      <c r="E3893" s="414"/>
      <c r="F3893" s="781">
        <f t="shared" si="169"/>
        <v>21.93</v>
      </c>
      <c r="G3893" s="529"/>
      <c r="H3893" s="529"/>
      <c r="I3893" s="529"/>
      <c r="J3893" s="529"/>
      <c r="K3893" s="529"/>
      <c r="L3893" s="529"/>
      <c r="M3893" s="529"/>
      <c r="N3893" s="529"/>
      <c r="O3893" s="529"/>
      <c r="P3893" s="529"/>
      <c r="Q3893" s="529"/>
      <c r="R3893" s="529"/>
      <c r="S3893" s="392">
        <v>0</v>
      </c>
      <c r="T3893" s="389">
        <v>0</v>
      </c>
      <c r="U3893" s="390">
        <v>0</v>
      </c>
      <c r="V3893" s="391">
        <v>0</v>
      </c>
      <c r="W3893" s="406">
        <v>0</v>
      </c>
      <c r="X3893" s="405">
        <v>0</v>
      </c>
      <c r="Y3893" s="113">
        <f t="shared" si="165"/>
        <v>21.93</v>
      </c>
      <c r="Z3893" s="78">
        <v>0</v>
      </c>
      <c r="AA3893" s="82">
        <v>0</v>
      </c>
      <c r="AB3893" s="132">
        <v>341.1</v>
      </c>
      <c r="AC3893" s="133">
        <v>0.11</v>
      </c>
      <c r="AD3893" s="393">
        <v>0</v>
      </c>
      <c r="AE3893" s="395"/>
      <c r="AF3893" s="78">
        <v>352</v>
      </c>
      <c r="AG3893" s="79">
        <v>0.2</v>
      </c>
      <c r="AH3893" s="109">
        <v>26.19</v>
      </c>
      <c r="AI3893" s="82"/>
      <c r="AJ3893" s="110"/>
      <c r="AL3893" s="395">
        <f t="shared" si="166"/>
        <v>26.19</v>
      </c>
      <c r="AM3893" s="395"/>
      <c r="AN3893" s="163">
        <f t="shared" si="167"/>
        <v>26.19</v>
      </c>
      <c r="AO3893" s="113">
        <f t="shared" si="168"/>
        <v>4.2600000000000016</v>
      </c>
    </row>
    <row r="3894" spans="1:42" x14ac:dyDescent="0.2">
      <c r="A3894" s="58">
        <v>40410</v>
      </c>
      <c r="B3894" s="121">
        <v>20.260000000000002</v>
      </c>
      <c r="C3894" s="944"/>
      <c r="D3894" s="189">
        <v>6.6280000000000001</v>
      </c>
      <c r="E3894" s="414"/>
      <c r="F3894" s="781">
        <f t="shared" si="169"/>
        <v>26.888000000000002</v>
      </c>
      <c r="G3894" s="529"/>
      <c r="H3894" s="529"/>
      <c r="I3894" s="529"/>
      <c r="J3894" s="529"/>
      <c r="K3894" s="529"/>
      <c r="L3894" s="529"/>
      <c r="M3894" s="529"/>
      <c r="N3894" s="529"/>
      <c r="O3894" s="529"/>
      <c r="P3894" s="529"/>
      <c r="Q3894" s="529"/>
      <c r="R3894" s="529"/>
      <c r="S3894" s="392">
        <v>0</v>
      </c>
      <c r="T3894" s="389">
        <v>0</v>
      </c>
      <c r="U3894" s="390">
        <v>0</v>
      </c>
      <c r="V3894" s="391">
        <v>0</v>
      </c>
      <c r="W3894" s="406">
        <v>0</v>
      </c>
      <c r="X3894" s="405">
        <v>0</v>
      </c>
      <c r="Y3894" s="113">
        <f t="shared" si="165"/>
        <v>26.888000000000002</v>
      </c>
      <c r="Z3894" s="78">
        <v>0</v>
      </c>
      <c r="AA3894" s="82">
        <v>0</v>
      </c>
      <c r="AB3894" s="132">
        <v>341.1</v>
      </c>
      <c r="AC3894" s="133">
        <v>0</v>
      </c>
      <c r="AD3894" s="393">
        <v>0</v>
      </c>
      <c r="AE3894" s="395"/>
      <c r="AF3894" s="78">
        <v>351.9</v>
      </c>
      <c r="AG3894" s="79">
        <v>0</v>
      </c>
      <c r="AH3894" s="109">
        <v>16.600000000000001</v>
      </c>
      <c r="AI3894" s="82"/>
      <c r="AJ3894" s="110"/>
      <c r="AL3894" s="395">
        <f t="shared" si="166"/>
        <v>16.600000000000001</v>
      </c>
      <c r="AM3894" s="395"/>
      <c r="AN3894" s="163">
        <f t="shared" si="167"/>
        <v>16.600000000000001</v>
      </c>
      <c r="AO3894" s="113">
        <f t="shared" si="168"/>
        <v>-10.288</v>
      </c>
    </row>
    <row r="3895" spans="1:42" x14ac:dyDescent="0.2">
      <c r="A3895" s="58">
        <v>40411</v>
      </c>
      <c r="B3895" s="121">
        <v>23.04</v>
      </c>
      <c r="C3895" s="944"/>
      <c r="D3895" s="189">
        <v>6.7869999999999999</v>
      </c>
      <c r="E3895" s="414"/>
      <c r="F3895" s="781">
        <f t="shared" si="169"/>
        <v>29.826999999999998</v>
      </c>
      <c r="G3895" s="529"/>
      <c r="H3895" s="529"/>
      <c r="I3895" s="529"/>
      <c r="J3895" s="529"/>
      <c r="K3895" s="529"/>
      <c r="L3895" s="529"/>
      <c r="M3895" s="529"/>
      <c r="N3895" s="529"/>
      <c r="O3895" s="529"/>
      <c r="P3895" s="529"/>
      <c r="Q3895" s="529"/>
      <c r="R3895" s="529"/>
      <c r="S3895" s="392">
        <v>0</v>
      </c>
      <c r="T3895" s="389">
        <v>0</v>
      </c>
      <c r="U3895" s="390">
        <v>0</v>
      </c>
      <c r="V3895" s="391">
        <v>0</v>
      </c>
      <c r="W3895" s="406">
        <v>0</v>
      </c>
      <c r="X3895" s="405">
        <v>0</v>
      </c>
      <c r="Y3895" s="113">
        <f t="shared" si="165"/>
        <v>29.826999999999998</v>
      </c>
      <c r="Z3895" s="78">
        <v>0</v>
      </c>
      <c r="AA3895" s="82">
        <v>0</v>
      </c>
      <c r="AB3895" s="132">
        <v>341</v>
      </c>
      <c r="AC3895" s="133">
        <v>0</v>
      </c>
      <c r="AD3895" s="393">
        <v>20</v>
      </c>
      <c r="AE3895" s="395"/>
      <c r="AF3895" s="78">
        <v>351.8</v>
      </c>
      <c r="AG3895" s="79">
        <v>0</v>
      </c>
      <c r="AH3895" s="109">
        <v>16.600000000000001</v>
      </c>
      <c r="AI3895" s="82"/>
      <c r="AJ3895" s="110"/>
      <c r="AL3895" s="395">
        <f t="shared" si="166"/>
        <v>16.600000000000001</v>
      </c>
      <c r="AM3895" s="395"/>
      <c r="AN3895" s="163">
        <f t="shared" si="167"/>
        <v>36.6</v>
      </c>
      <c r="AO3895" s="113">
        <f t="shared" si="168"/>
        <v>6.7730000000000032</v>
      </c>
    </row>
    <row r="3896" spans="1:42" x14ac:dyDescent="0.2">
      <c r="A3896" s="58">
        <v>40412</v>
      </c>
      <c r="B3896" s="121">
        <v>22.67</v>
      </c>
      <c r="C3896" s="944"/>
      <c r="D3896" s="189">
        <v>6.9320000000000004</v>
      </c>
      <c r="E3896" s="414"/>
      <c r="F3896" s="781">
        <f t="shared" si="169"/>
        <v>29.602000000000004</v>
      </c>
      <c r="G3896" s="529"/>
      <c r="H3896" s="529"/>
      <c r="I3896" s="529"/>
      <c r="J3896" s="529"/>
      <c r="K3896" s="529"/>
      <c r="L3896" s="529"/>
      <c r="M3896" s="529"/>
      <c r="N3896" s="529"/>
      <c r="O3896" s="529"/>
      <c r="P3896" s="529"/>
      <c r="Q3896" s="529"/>
      <c r="R3896" s="529"/>
      <c r="S3896" s="392">
        <v>0</v>
      </c>
      <c r="T3896" s="389">
        <v>0</v>
      </c>
      <c r="U3896" s="390">
        <v>0</v>
      </c>
      <c r="V3896" s="391">
        <v>0</v>
      </c>
      <c r="W3896" s="406">
        <v>0</v>
      </c>
      <c r="X3896" s="405">
        <v>0</v>
      </c>
      <c r="Y3896" s="113">
        <f t="shared" si="165"/>
        <v>29.602000000000004</v>
      </c>
      <c r="Z3896" s="78">
        <v>0</v>
      </c>
      <c r="AA3896" s="82">
        <v>0</v>
      </c>
      <c r="AB3896" s="132">
        <v>341</v>
      </c>
      <c r="AC3896" s="133">
        <v>0</v>
      </c>
      <c r="AD3896" s="393">
        <v>20</v>
      </c>
      <c r="AE3896" s="395"/>
      <c r="AF3896" s="78">
        <v>351.8</v>
      </c>
      <c r="AG3896" s="79">
        <v>0</v>
      </c>
      <c r="AH3896" s="109">
        <v>0</v>
      </c>
      <c r="AI3896" s="82"/>
      <c r="AJ3896" s="110"/>
      <c r="AL3896" s="395">
        <f t="shared" si="166"/>
        <v>0</v>
      </c>
      <c r="AM3896" s="395"/>
      <c r="AN3896" s="163">
        <f t="shared" si="167"/>
        <v>20</v>
      </c>
      <c r="AO3896" s="113">
        <f t="shared" si="168"/>
        <v>-9.6020000000000039</v>
      </c>
    </row>
    <row r="3897" spans="1:42" x14ac:dyDescent="0.2">
      <c r="A3897" s="58">
        <v>40413</v>
      </c>
      <c r="B3897" s="121">
        <v>20.86</v>
      </c>
      <c r="C3897" s="944"/>
      <c r="D3897" s="189">
        <v>6.6909999999999998</v>
      </c>
      <c r="E3897" s="414"/>
      <c r="F3897" s="781">
        <f t="shared" si="169"/>
        <v>27.550999999999998</v>
      </c>
      <c r="G3897" s="529"/>
      <c r="H3897" s="529"/>
      <c r="I3897" s="529"/>
      <c r="J3897" s="529"/>
      <c r="K3897" s="529"/>
      <c r="L3897" s="529"/>
      <c r="M3897" s="529"/>
      <c r="N3897" s="529"/>
      <c r="O3897" s="529"/>
      <c r="P3897" s="529"/>
      <c r="Q3897" s="529"/>
      <c r="R3897" s="529"/>
      <c r="S3897" s="392">
        <v>0</v>
      </c>
      <c r="T3897" s="389">
        <v>0</v>
      </c>
      <c r="U3897" s="390">
        <v>0</v>
      </c>
      <c r="V3897" s="391">
        <v>0</v>
      </c>
      <c r="W3897" s="406">
        <v>0</v>
      </c>
      <c r="X3897" s="405">
        <v>0</v>
      </c>
      <c r="Y3897" s="113">
        <f t="shared" si="165"/>
        <v>27.550999999999998</v>
      </c>
      <c r="Z3897" s="78">
        <v>0</v>
      </c>
      <c r="AA3897" s="82">
        <v>0</v>
      </c>
      <c r="AB3897" s="132">
        <v>341</v>
      </c>
      <c r="AC3897" s="133">
        <v>0</v>
      </c>
      <c r="AD3897" s="393">
        <v>10</v>
      </c>
      <c r="AE3897" s="395"/>
      <c r="AF3897" s="78">
        <v>351.6</v>
      </c>
      <c r="AG3897" s="79">
        <v>0</v>
      </c>
      <c r="AH3897" s="109">
        <v>16.57</v>
      </c>
      <c r="AI3897" s="82"/>
      <c r="AJ3897" s="110"/>
      <c r="AL3897" s="395">
        <f t="shared" si="166"/>
        <v>16.57</v>
      </c>
      <c r="AM3897" s="395"/>
      <c r="AN3897" s="163">
        <f t="shared" si="167"/>
        <v>26.57</v>
      </c>
      <c r="AO3897" s="113">
        <f t="shared" si="168"/>
        <v>-0.9809999999999981</v>
      </c>
    </row>
    <row r="3898" spans="1:42" x14ac:dyDescent="0.2">
      <c r="A3898" s="58">
        <v>40414</v>
      </c>
      <c r="B3898" s="121">
        <v>19.670000000000002</v>
      </c>
      <c r="C3898" s="944"/>
      <c r="D3898" s="189">
        <v>6.7149999999999999</v>
      </c>
      <c r="E3898" s="414"/>
      <c r="F3898" s="781">
        <f t="shared" si="169"/>
        <v>26.385000000000002</v>
      </c>
      <c r="G3898" s="529"/>
      <c r="H3898" s="529"/>
      <c r="I3898" s="529"/>
      <c r="J3898" s="529"/>
      <c r="K3898" s="529"/>
      <c r="L3898" s="529"/>
      <c r="M3898" s="529"/>
      <c r="N3898" s="529"/>
      <c r="O3898" s="529"/>
      <c r="P3898" s="529"/>
      <c r="Q3898" s="529"/>
      <c r="R3898" s="529"/>
      <c r="S3898" s="392">
        <v>0</v>
      </c>
      <c r="T3898" s="389">
        <v>0</v>
      </c>
      <c r="U3898" s="390">
        <v>0</v>
      </c>
      <c r="V3898" s="391">
        <v>0</v>
      </c>
      <c r="W3898" s="406">
        <v>0</v>
      </c>
      <c r="X3898" s="405">
        <v>0</v>
      </c>
      <c r="Y3898" s="113">
        <f t="shared" si="165"/>
        <v>26.385000000000002</v>
      </c>
      <c r="Z3898" s="78">
        <v>0</v>
      </c>
      <c r="AA3898" s="82">
        <v>0</v>
      </c>
      <c r="AB3898" s="132">
        <v>341</v>
      </c>
      <c r="AC3898" s="133">
        <v>0</v>
      </c>
      <c r="AD3898" s="393">
        <v>0</v>
      </c>
      <c r="AE3898" s="395"/>
      <c r="AF3898" s="78">
        <v>351.5</v>
      </c>
      <c r="AG3898" s="79">
        <v>0.2</v>
      </c>
      <c r="AH3898" s="109">
        <v>27.5</v>
      </c>
      <c r="AI3898" s="82"/>
      <c r="AJ3898" s="110"/>
      <c r="AL3898" s="395">
        <f t="shared" si="166"/>
        <v>27.5</v>
      </c>
      <c r="AM3898" s="395"/>
      <c r="AN3898" s="163">
        <f t="shared" si="167"/>
        <v>27.5</v>
      </c>
      <c r="AO3898" s="113">
        <f t="shared" si="168"/>
        <v>1.1149999999999984</v>
      </c>
      <c r="AP3898" s="21"/>
    </row>
    <row r="3899" spans="1:42" x14ac:dyDescent="0.2">
      <c r="A3899" s="58">
        <v>40415</v>
      </c>
      <c r="B3899" s="121">
        <v>18.23</v>
      </c>
      <c r="C3899" s="944"/>
      <c r="D3899" s="189">
        <v>7.1349999999999998</v>
      </c>
      <c r="E3899" s="414"/>
      <c r="F3899" s="781">
        <f t="shared" si="169"/>
        <v>25.365000000000002</v>
      </c>
      <c r="G3899" s="529"/>
      <c r="H3899" s="529"/>
      <c r="I3899" s="529"/>
      <c r="J3899" s="529"/>
      <c r="K3899" s="529"/>
      <c r="L3899" s="529"/>
      <c r="M3899" s="529"/>
      <c r="N3899" s="529"/>
      <c r="O3899" s="529"/>
      <c r="P3899" s="529"/>
      <c r="Q3899" s="529"/>
      <c r="R3899" s="529"/>
      <c r="S3899" s="392">
        <v>0</v>
      </c>
      <c r="T3899" s="389">
        <v>0</v>
      </c>
      <c r="U3899" s="390">
        <v>0</v>
      </c>
      <c r="V3899" s="391">
        <v>0</v>
      </c>
      <c r="W3899" s="406">
        <v>0</v>
      </c>
      <c r="X3899" s="405">
        <v>0</v>
      </c>
      <c r="Y3899" s="113">
        <f t="shared" si="165"/>
        <v>25.365000000000002</v>
      </c>
      <c r="Z3899" s="78">
        <v>0</v>
      </c>
      <c r="AA3899" s="82">
        <v>0</v>
      </c>
      <c r="AB3899" s="132">
        <v>341</v>
      </c>
      <c r="AC3899" s="133">
        <v>0.08</v>
      </c>
      <c r="AD3899" s="393">
        <v>0</v>
      </c>
      <c r="AE3899" s="395"/>
      <c r="AF3899" s="78">
        <v>351.4</v>
      </c>
      <c r="AG3899" s="79">
        <v>0</v>
      </c>
      <c r="AH3899" s="109">
        <v>17.329999999999998</v>
      </c>
      <c r="AI3899" s="82"/>
      <c r="AJ3899" s="110"/>
      <c r="AL3899" s="395">
        <f t="shared" si="166"/>
        <v>17.329999999999998</v>
      </c>
      <c r="AM3899" s="395"/>
      <c r="AN3899" s="163">
        <f t="shared" si="167"/>
        <v>17.329999999999998</v>
      </c>
      <c r="AO3899" s="113">
        <f t="shared" si="168"/>
        <v>-8.0350000000000037</v>
      </c>
    </row>
    <row r="3900" spans="1:42" x14ac:dyDescent="0.2">
      <c r="A3900" s="58">
        <v>40416</v>
      </c>
      <c r="B3900" s="121">
        <v>19.75</v>
      </c>
      <c r="C3900" s="944"/>
      <c r="D3900" s="189">
        <v>7.5060000000000002</v>
      </c>
      <c r="E3900" s="414"/>
      <c r="F3900" s="781">
        <f t="shared" si="169"/>
        <v>27.256</v>
      </c>
      <c r="G3900" s="529"/>
      <c r="H3900" s="529"/>
      <c r="I3900" s="529"/>
      <c r="J3900" s="529"/>
      <c r="K3900" s="529"/>
      <c r="L3900" s="529"/>
      <c r="M3900" s="529"/>
      <c r="N3900" s="529"/>
      <c r="O3900" s="529"/>
      <c r="P3900" s="529"/>
      <c r="Q3900" s="529"/>
      <c r="R3900" s="529"/>
      <c r="S3900" s="392">
        <v>0</v>
      </c>
      <c r="T3900" s="389">
        <v>0</v>
      </c>
      <c r="U3900" s="390">
        <v>0</v>
      </c>
      <c r="V3900" s="391">
        <v>0</v>
      </c>
      <c r="W3900" s="406">
        <v>0</v>
      </c>
      <c r="X3900" s="405">
        <v>0</v>
      </c>
      <c r="Y3900" s="113">
        <f t="shared" si="165"/>
        <v>27.256</v>
      </c>
      <c r="Z3900" s="78">
        <v>0</v>
      </c>
      <c r="AA3900" s="82">
        <v>0</v>
      </c>
      <c r="AB3900" s="132">
        <v>341</v>
      </c>
      <c r="AC3900" s="133">
        <v>0</v>
      </c>
      <c r="AD3900" s="393">
        <v>0</v>
      </c>
      <c r="AE3900" s="395"/>
      <c r="AF3900" s="78">
        <v>351.2</v>
      </c>
      <c r="AG3900" s="79">
        <v>0</v>
      </c>
      <c r="AH3900" s="109">
        <v>23.54</v>
      </c>
      <c r="AI3900" s="82"/>
      <c r="AJ3900" s="110"/>
      <c r="AL3900" s="395">
        <f t="shared" si="166"/>
        <v>23.54</v>
      </c>
      <c r="AM3900" s="395"/>
      <c r="AN3900" s="163">
        <f t="shared" si="167"/>
        <v>23.54</v>
      </c>
      <c r="AO3900" s="113">
        <f t="shared" si="168"/>
        <v>-3.7160000000000011</v>
      </c>
    </row>
    <row r="3901" spans="1:42" x14ac:dyDescent="0.2">
      <c r="A3901" s="58">
        <v>40417</v>
      </c>
      <c r="B3901" s="121">
        <v>22.14</v>
      </c>
      <c r="C3901" s="944"/>
      <c r="D3901" s="189">
        <v>9</v>
      </c>
      <c r="E3901" s="414"/>
      <c r="F3901" s="781">
        <f t="shared" si="169"/>
        <v>31.14</v>
      </c>
      <c r="G3901" s="529"/>
      <c r="H3901" s="529"/>
      <c r="I3901" s="529"/>
      <c r="J3901" s="529"/>
      <c r="K3901" s="529"/>
      <c r="L3901" s="529"/>
      <c r="M3901" s="529"/>
      <c r="N3901" s="529"/>
      <c r="O3901" s="529"/>
      <c r="P3901" s="529"/>
      <c r="Q3901" s="529"/>
      <c r="R3901" s="529"/>
      <c r="S3901" s="392">
        <v>0</v>
      </c>
      <c r="T3901" s="389">
        <v>0</v>
      </c>
      <c r="U3901" s="390">
        <v>0</v>
      </c>
      <c r="V3901" s="391">
        <v>0</v>
      </c>
      <c r="W3901" s="406">
        <v>0</v>
      </c>
      <c r="X3901" s="405">
        <v>0</v>
      </c>
      <c r="Y3901" s="113">
        <f t="shared" si="165"/>
        <v>31.14</v>
      </c>
      <c r="Z3901" s="78">
        <v>0</v>
      </c>
      <c r="AA3901" s="82">
        <v>0</v>
      </c>
      <c r="AB3901" s="132">
        <v>341</v>
      </c>
      <c r="AC3901" s="133">
        <v>0</v>
      </c>
      <c r="AD3901" s="393">
        <v>0</v>
      </c>
      <c r="AE3901" s="395"/>
      <c r="AF3901" s="78">
        <v>351</v>
      </c>
      <c r="AG3901" s="79">
        <v>0</v>
      </c>
      <c r="AH3901" s="109">
        <v>26.97</v>
      </c>
      <c r="AI3901" s="82"/>
      <c r="AJ3901" s="110"/>
      <c r="AL3901" s="395">
        <f t="shared" si="166"/>
        <v>26.97</v>
      </c>
      <c r="AM3901" s="395"/>
      <c r="AN3901" s="163">
        <f t="shared" si="167"/>
        <v>26.97</v>
      </c>
      <c r="AO3901" s="113">
        <f t="shared" si="168"/>
        <v>-4.1700000000000017</v>
      </c>
    </row>
    <row r="3902" spans="1:42" x14ac:dyDescent="0.2">
      <c r="A3902" s="58">
        <v>40418</v>
      </c>
      <c r="B3902" s="121">
        <v>20.88</v>
      </c>
      <c r="C3902" s="944"/>
      <c r="D3902" s="189">
        <v>9</v>
      </c>
      <c r="E3902" s="414"/>
      <c r="F3902" s="781">
        <f t="shared" si="169"/>
        <v>29.88</v>
      </c>
      <c r="G3902" s="529"/>
      <c r="H3902" s="529"/>
      <c r="I3902" s="529"/>
      <c r="J3902" s="529"/>
      <c r="K3902" s="529"/>
      <c r="L3902" s="529"/>
      <c r="M3902" s="529"/>
      <c r="N3902" s="529"/>
      <c r="O3902" s="529"/>
      <c r="P3902" s="529"/>
      <c r="Q3902" s="529"/>
      <c r="R3902" s="529"/>
      <c r="S3902" s="392">
        <v>0</v>
      </c>
      <c r="T3902" s="389">
        <v>0</v>
      </c>
      <c r="U3902" s="390">
        <v>0</v>
      </c>
      <c r="V3902" s="391">
        <v>0</v>
      </c>
      <c r="W3902" s="406">
        <v>0</v>
      </c>
      <c r="X3902" s="405">
        <v>0</v>
      </c>
      <c r="Y3902" s="113">
        <f t="shared" si="165"/>
        <v>29.88</v>
      </c>
      <c r="Z3902" s="78">
        <v>0</v>
      </c>
      <c r="AA3902" s="82">
        <v>0</v>
      </c>
      <c r="AB3902" s="132">
        <v>341</v>
      </c>
      <c r="AC3902" s="133">
        <v>0</v>
      </c>
      <c r="AD3902" s="393">
        <v>0</v>
      </c>
      <c r="AE3902" s="395"/>
      <c r="AF3902" s="78">
        <v>350.8</v>
      </c>
      <c r="AG3902" s="79">
        <v>0</v>
      </c>
      <c r="AH3902" s="109">
        <v>28.45</v>
      </c>
      <c r="AI3902" s="82"/>
      <c r="AJ3902" s="110"/>
      <c r="AL3902" s="395">
        <f t="shared" si="166"/>
        <v>28.45</v>
      </c>
      <c r="AM3902" s="395"/>
      <c r="AN3902" s="163">
        <f t="shared" si="167"/>
        <v>28.45</v>
      </c>
      <c r="AO3902" s="113">
        <f t="shared" si="168"/>
        <v>-1.4299999999999997</v>
      </c>
    </row>
    <row r="3903" spans="1:42" x14ac:dyDescent="0.2">
      <c r="A3903" s="58">
        <v>40419</v>
      </c>
      <c r="B3903" s="121">
        <v>21.61</v>
      </c>
      <c r="C3903" s="944"/>
      <c r="D3903" s="189">
        <v>9</v>
      </c>
      <c r="E3903" s="414"/>
      <c r="F3903" s="781">
        <f t="shared" si="169"/>
        <v>30.61</v>
      </c>
      <c r="G3903" s="529"/>
      <c r="H3903" s="529"/>
      <c r="I3903" s="529"/>
      <c r="J3903" s="529"/>
      <c r="K3903" s="529"/>
      <c r="L3903" s="529"/>
      <c r="M3903" s="529"/>
      <c r="N3903" s="529"/>
      <c r="O3903" s="529"/>
      <c r="P3903" s="529"/>
      <c r="Q3903" s="529"/>
      <c r="R3903" s="529"/>
      <c r="S3903" s="392">
        <v>0</v>
      </c>
      <c r="T3903" s="389">
        <v>0</v>
      </c>
      <c r="U3903" s="390">
        <v>0</v>
      </c>
      <c r="V3903" s="391">
        <v>0</v>
      </c>
      <c r="W3903" s="406">
        <v>0</v>
      </c>
      <c r="X3903" s="405">
        <v>0</v>
      </c>
      <c r="Y3903" s="113">
        <f t="shared" si="165"/>
        <v>30.61</v>
      </c>
      <c r="Z3903" s="78">
        <v>0</v>
      </c>
      <c r="AA3903" s="82">
        <v>0</v>
      </c>
      <c r="AB3903" s="132">
        <v>341</v>
      </c>
      <c r="AC3903" s="133">
        <v>0</v>
      </c>
      <c r="AD3903" s="393">
        <v>0</v>
      </c>
      <c r="AE3903" s="395"/>
      <c r="AF3903" s="78">
        <v>350.6</v>
      </c>
      <c r="AG3903" s="79">
        <v>0</v>
      </c>
      <c r="AH3903" s="109">
        <v>25.49</v>
      </c>
      <c r="AI3903" s="82"/>
      <c r="AJ3903" s="110"/>
      <c r="AL3903" s="395">
        <f t="shared" si="166"/>
        <v>25.49</v>
      </c>
      <c r="AM3903" s="395"/>
      <c r="AN3903" s="163">
        <f t="shared" si="167"/>
        <v>25.49</v>
      </c>
      <c r="AO3903" s="113">
        <f t="shared" si="168"/>
        <v>-5.120000000000001</v>
      </c>
    </row>
    <row r="3904" spans="1:42" x14ac:dyDescent="0.2">
      <c r="A3904" s="58">
        <v>40420</v>
      </c>
      <c r="B3904" s="121">
        <v>22.3</v>
      </c>
      <c r="C3904" s="944"/>
      <c r="D3904" s="189">
        <v>9</v>
      </c>
      <c r="E3904" s="414"/>
      <c r="F3904" s="781">
        <f t="shared" si="169"/>
        <v>31.3</v>
      </c>
      <c r="G3904" s="529"/>
      <c r="H3904" s="529"/>
      <c r="I3904" s="529"/>
      <c r="J3904" s="529"/>
      <c r="K3904" s="529"/>
      <c r="L3904" s="529"/>
      <c r="M3904" s="529"/>
      <c r="N3904" s="529"/>
      <c r="O3904" s="529"/>
      <c r="P3904" s="529"/>
      <c r="Q3904" s="529"/>
      <c r="R3904" s="529"/>
      <c r="S3904" s="392">
        <v>0</v>
      </c>
      <c r="T3904" s="389">
        <v>0</v>
      </c>
      <c r="U3904" s="390">
        <v>0</v>
      </c>
      <c r="V3904" s="391">
        <v>0</v>
      </c>
      <c r="W3904" s="406">
        <v>0</v>
      </c>
      <c r="X3904" s="405">
        <v>0</v>
      </c>
      <c r="Y3904" s="113">
        <f t="shared" si="165"/>
        <v>31.3</v>
      </c>
      <c r="Z3904" s="78">
        <v>0</v>
      </c>
      <c r="AA3904" s="82">
        <v>0</v>
      </c>
      <c r="AB3904" s="132">
        <v>341</v>
      </c>
      <c r="AC3904" s="133">
        <v>0</v>
      </c>
      <c r="AD3904" s="393">
        <v>0</v>
      </c>
      <c r="AE3904" s="395"/>
      <c r="AF3904" s="78">
        <v>350.4</v>
      </c>
      <c r="AG3904" s="79">
        <v>0</v>
      </c>
      <c r="AH3904" s="109">
        <v>22.74</v>
      </c>
      <c r="AI3904" s="82"/>
      <c r="AJ3904" s="110"/>
      <c r="AL3904" s="395">
        <f t="shared" si="166"/>
        <v>22.74</v>
      </c>
      <c r="AM3904" s="395"/>
      <c r="AN3904" s="163">
        <f t="shared" si="167"/>
        <v>22.74</v>
      </c>
      <c r="AO3904" s="113">
        <f t="shared" si="168"/>
        <v>-8.5600000000000023</v>
      </c>
    </row>
    <row r="3905" spans="1:273" x14ac:dyDescent="0.2">
      <c r="A3905" s="58">
        <v>40421</v>
      </c>
      <c r="B3905" s="121">
        <v>22.4</v>
      </c>
      <c r="C3905" s="944"/>
      <c r="D3905" s="189">
        <v>9</v>
      </c>
      <c r="E3905" s="414"/>
      <c r="F3905" s="781">
        <f t="shared" si="169"/>
        <v>31.4</v>
      </c>
      <c r="G3905" s="529"/>
      <c r="H3905" s="529"/>
      <c r="I3905" s="529"/>
      <c r="J3905" s="529"/>
      <c r="K3905" s="529"/>
      <c r="L3905" s="529"/>
      <c r="M3905" s="529"/>
      <c r="N3905" s="529"/>
      <c r="O3905" s="529"/>
      <c r="P3905" s="529"/>
      <c r="Q3905" s="529"/>
      <c r="R3905" s="529"/>
      <c r="S3905" s="392">
        <v>0</v>
      </c>
      <c r="T3905" s="389">
        <v>0</v>
      </c>
      <c r="U3905" s="390">
        <v>0</v>
      </c>
      <c r="V3905" s="391">
        <v>0</v>
      </c>
      <c r="W3905" s="406">
        <v>0</v>
      </c>
      <c r="X3905" s="405">
        <v>0</v>
      </c>
      <c r="Y3905" s="113">
        <f t="shared" si="165"/>
        <v>31.4</v>
      </c>
      <c r="Z3905" s="78">
        <v>0</v>
      </c>
      <c r="AA3905" s="82">
        <v>0</v>
      </c>
      <c r="AB3905" s="132">
        <v>341</v>
      </c>
      <c r="AC3905" s="133">
        <v>0</v>
      </c>
      <c r="AD3905" s="393">
        <v>0</v>
      </c>
      <c r="AE3905" s="395"/>
      <c r="AF3905" s="78">
        <v>350.2</v>
      </c>
      <c r="AG3905" s="79">
        <v>0</v>
      </c>
      <c r="AH3905" s="109">
        <v>28.28</v>
      </c>
      <c r="AI3905" s="82"/>
      <c r="AJ3905" s="110"/>
      <c r="AL3905" s="395">
        <f t="shared" si="166"/>
        <v>28.28</v>
      </c>
      <c r="AM3905" s="395"/>
      <c r="AN3905" s="163">
        <f t="shared" si="167"/>
        <v>28.28</v>
      </c>
      <c r="AO3905" s="113">
        <f t="shared" si="168"/>
        <v>-3.1199999999999974</v>
      </c>
    </row>
    <row r="3906" spans="1:273" x14ac:dyDescent="0.2">
      <c r="A3906" s="58">
        <v>40422</v>
      </c>
      <c r="B3906" s="121">
        <v>26.08</v>
      </c>
      <c r="C3906" s="944"/>
      <c r="D3906" s="189">
        <v>9</v>
      </c>
      <c r="E3906" s="414"/>
      <c r="F3906" s="781">
        <f t="shared" si="169"/>
        <v>35.08</v>
      </c>
      <c r="G3906" s="529"/>
      <c r="H3906" s="529"/>
      <c r="I3906" s="529"/>
      <c r="J3906" s="529"/>
      <c r="K3906" s="529"/>
      <c r="L3906" s="529"/>
      <c r="M3906" s="529"/>
      <c r="N3906" s="529"/>
      <c r="O3906" s="529"/>
      <c r="P3906" s="529"/>
      <c r="Q3906" s="529"/>
      <c r="R3906" s="529"/>
      <c r="S3906" s="392">
        <v>0</v>
      </c>
      <c r="T3906" s="389">
        <v>0</v>
      </c>
      <c r="U3906" s="390">
        <v>0</v>
      </c>
      <c r="V3906" s="391">
        <v>0</v>
      </c>
      <c r="W3906" s="406">
        <v>0</v>
      </c>
      <c r="X3906" s="405">
        <v>0</v>
      </c>
      <c r="Y3906" s="113">
        <f t="shared" si="165"/>
        <v>35.08</v>
      </c>
      <c r="Z3906" s="78">
        <v>0</v>
      </c>
      <c r="AA3906" s="82">
        <v>0</v>
      </c>
      <c r="AB3906" s="132">
        <v>341</v>
      </c>
      <c r="AC3906" s="133">
        <v>0</v>
      </c>
      <c r="AD3906" s="393">
        <v>0</v>
      </c>
      <c r="AE3906" s="395"/>
      <c r="AF3906" s="78">
        <v>350</v>
      </c>
      <c r="AG3906" s="79">
        <v>0</v>
      </c>
      <c r="AH3906" s="109"/>
      <c r="AI3906" s="82"/>
      <c r="AJ3906" s="110"/>
      <c r="AL3906" s="541">
        <v>25.09</v>
      </c>
      <c r="AM3906" s="532"/>
      <c r="AN3906" s="163"/>
      <c r="AO3906" s="113"/>
    </row>
    <row r="3907" spans="1:273" x14ac:dyDescent="0.2">
      <c r="A3907" s="58">
        <v>40423</v>
      </c>
      <c r="B3907" s="121">
        <v>26.16</v>
      </c>
      <c r="C3907" s="944"/>
      <c r="D3907" s="189">
        <v>9</v>
      </c>
      <c r="E3907" s="414"/>
      <c r="F3907" s="781">
        <f t="shared" si="169"/>
        <v>35.159999999999997</v>
      </c>
      <c r="G3907" s="529"/>
      <c r="H3907" s="529"/>
      <c r="I3907" s="529"/>
      <c r="J3907" s="529"/>
      <c r="K3907" s="529"/>
      <c r="L3907" s="529"/>
      <c r="M3907" s="529"/>
      <c r="N3907" s="529"/>
      <c r="O3907" s="529"/>
      <c r="P3907" s="529"/>
      <c r="Q3907" s="529"/>
      <c r="R3907" s="529"/>
      <c r="S3907" s="392">
        <v>0</v>
      </c>
      <c r="T3907" s="389">
        <v>0</v>
      </c>
      <c r="U3907" s="390">
        <v>0</v>
      </c>
      <c r="V3907" s="391">
        <v>0</v>
      </c>
      <c r="W3907" s="406">
        <v>0</v>
      </c>
      <c r="X3907" s="405">
        <v>0</v>
      </c>
      <c r="Y3907" s="113">
        <f t="shared" si="165"/>
        <v>35.159999999999997</v>
      </c>
      <c r="Z3907" s="78">
        <v>0</v>
      </c>
      <c r="AA3907" s="82">
        <v>0</v>
      </c>
      <c r="AB3907" s="132">
        <v>341</v>
      </c>
      <c r="AC3907" s="133">
        <v>0</v>
      </c>
      <c r="AD3907" s="393">
        <v>0</v>
      </c>
      <c r="AE3907" s="395"/>
      <c r="AF3907" s="78">
        <v>349.8</v>
      </c>
      <c r="AG3907" s="79">
        <v>0</v>
      </c>
      <c r="AH3907" s="109"/>
      <c r="AI3907" s="82"/>
      <c r="AJ3907" s="110"/>
      <c r="AL3907" s="541">
        <v>30.65</v>
      </c>
      <c r="AM3907" s="532"/>
      <c r="AN3907" s="163"/>
      <c r="AO3907" s="113"/>
    </row>
    <row r="3908" spans="1:273" x14ac:dyDescent="0.2">
      <c r="A3908" s="58">
        <v>40424</v>
      </c>
      <c r="B3908" s="121">
        <v>23.67</v>
      </c>
      <c r="C3908" s="944"/>
      <c r="D3908" s="189">
        <v>9</v>
      </c>
      <c r="E3908" s="414"/>
      <c r="F3908" s="781">
        <f t="shared" si="169"/>
        <v>32.67</v>
      </c>
      <c r="G3908" s="529"/>
      <c r="H3908" s="529"/>
      <c r="I3908" s="529"/>
      <c r="J3908" s="529"/>
      <c r="K3908" s="529"/>
      <c r="L3908" s="529"/>
      <c r="M3908" s="529"/>
      <c r="N3908" s="529"/>
      <c r="O3908" s="529"/>
      <c r="P3908" s="529"/>
      <c r="Q3908" s="529"/>
      <c r="R3908" s="529"/>
      <c r="S3908" s="392">
        <v>0</v>
      </c>
      <c r="T3908" s="389">
        <v>0</v>
      </c>
      <c r="U3908" s="390">
        <v>0</v>
      </c>
      <c r="V3908" s="391">
        <v>0</v>
      </c>
      <c r="W3908" s="406">
        <v>0</v>
      </c>
      <c r="X3908" s="405">
        <v>0</v>
      </c>
      <c r="Y3908" s="113">
        <f t="shared" si="165"/>
        <v>32.67</v>
      </c>
      <c r="Z3908" s="78">
        <v>0</v>
      </c>
      <c r="AA3908" s="82">
        <v>0</v>
      </c>
      <c r="AB3908" s="132">
        <v>341</v>
      </c>
      <c r="AC3908" s="133">
        <v>0</v>
      </c>
      <c r="AD3908" s="393">
        <v>0</v>
      </c>
      <c r="AE3908" s="395"/>
      <c r="AF3908" s="78">
        <v>349.6</v>
      </c>
      <c r="AG3908" s="79">
        <v>0</v>
      </c>
      <c r="AH3908" s="109"/>
      <c r="AI3908" s="82"/>
      <c r="AJ3908" s="110"/>
      <c r="AL3908" s="541">
        <v>31</v>
      </c>
      <c r="AM3908" s="532"/>
      <c r="AN3908" s="163"/>
      <c r="AO3908" s="113"/>
    </row>
    <row r="3909" spans="1:273" x14ac:dyDescent="0.2">
      <c r="A3909" s="58">
        <v>40425</v>
      </c>
      <c r="B3909" s="121">
        <v>21.45</v>
      </c>
      <c r="C3909" s="944"/>
      <c r="D3909" s="189">
        <v>9</v>
      </c>
      <c r="E3909" s="414"/>
      <c r="F3909" s="781">
        <f t="shared" si="169"/>
        <v>30.45</v>
      </c>
      <c r="G3909" s="529"/>
      <c r="H3909" s="529"/>
      <c r="I3909" s="529"/>
      <c r="J3909" s="529"/>
      <c r="K3909" s="529"/>
      <c r="L3909" s="529"/>
      <c r="M3909" s="529"/>
      <c r="N3909" s="529"/>
      <c r="O3909" s="529"/>
      <c r="P3909" s="529"/>
      <c r="Q3909" s="529"/>
      <c r="R3909" s="529"/>
      <c r="S3909" s="392">
        <v>0</v>
      </c>
      <c r="T3909" s="389">
        <v>0</v>
      </c>
      <c r="U3909" s="390">
        <v>0</v>
      </c>
      <c r="V3909" s="391">
        <v>0</v>
      </c>
      <c r="W3909" s="406">
        <v>0</v>
      </c>
      <c r="X3909" s="405">
        <v>0</v>
      </c>
      <c r="Y3909" s="113">
        <f t="shared" si="165"/>
        <v>30.45</v>
      </c>
      <c r="Z3909" s="78">
        <v>0</v>
      </c>
      <c r="AA3909" s="82">
        <v>0</v>
      </c>
      <c r="AB3909" s="132">
        <v>341</v>
      </c>
      <c r="AC3909" s="133">
        <v>0</v>
      </c>
      <c r="AD3909" s="393">
        <v>0</v>
      </c>
      <c r="AE3909" s="395"/>
      <c r="AF3909" s="78">
        <v>349.4</v>
      </c>
      <c r="AG3909" s="79">
        <v>0</v>
      </c>
      <c r="AH3909" s="109"/>
      <c r="AI3909" s="82"/>
      <c r="AJ3909" s="110"/>
      <c r="AL3909" s="541">
        <v>30</v>
      </c>
      <c r="AM3909" s="532"/>
      <c r="AN3909" s="163"/>
      <c r="AO3909" s="113"/>
      <c r="JJ3909" s="24"/>
    </row>
    <row r="3910" spans="1:273" x14ac:dyDescent="0.2">
      <c r="A3910" s="58">
        <v>40426</v>
      </c>
      <c r="B3910" s="121">
        <v>19.63</v>
      </c>
      <c r="C3910" s="944"/>
      <c r="D3910" s="189">
        <v>9</v>
      </c>
      <c r="E3910" s="414"/>
      <c r="F3910" s="781">
        <f t="shared" si="169"/>
        <v>28.63</v>
      </c>
      <c r="G3910" s="529"/>
      <c r="H3910" s="529"/>
      <c r="I3910" s="529"/>
      <c r="J3910" s="529"/>
      <c r="K3910" s="529"/>
      <c r="L3910" s="529"/>
      <c r="M3910" s="529"/>
      <c r="N3910" s="529"/>
      <c r="O3910" s="529"/>
      <c r="P3910" s="529"/>
      <c r="Q3910" s="529"/>
      <c r="R3910" s="529"/>
      <c r="S3910" s="392">
        <v>0</v>
      </c>
      <c r="T3910" s="389">
        <v>0</v>
      </c>
      <c r="U3910" s="390">
        <v>0</v>
      </c>
      <c r="V3910" s="391">
        <v>0</v>
      </c>
      <c r="W3910" s="406">
        <v>0</v>
      </c>
      <c r="X3910" s="405">
        <v>0</v>
      </c>
      <c r="Y3910" s="113">
        <f t="shared" si="165"/>
        <v>28.63</v>
      </c>
      <c r="Z3910" s="78">
        <v>0</v>
      </c>
      <c r="AA3910" s="82">
        <v>0</v>
      </c>
      <c r="AB3910" s="132">
        <v>341</v>
      </c>
      <c r="AC3910" s="133">
        <v>0</v>
      </c>
      <c r="AD3910" s="393">
        <v>0</v>
      </c>
      <c r="AE3910" s="395"/>
      <c r="AF3910" s="78">
        <v>349.2</v>
      </c>
      <c r="AG3910" s="79">
        <v>0</v>
      </c>
      <c r="AH3910" s="109"/>
      <c r="AI3910" s="82"/>
      <c r="AJ3910" s="110"/>
      <c r="AL3910" s="541">
        <v>30.9</v>
      </c>
      <c r="AM3910" s="532"/>
      <c r="AN3910" s="163"/>
      <c r="AO3910" s="113"/>
      <c r="JG3910" s="24"/>
      <c r="JH3910" s="24"/>
      <c r="JI3910" s="24"/>
      <c r="JJ3910" s="24"/>
      <c r="JK3910" s="24"/>
      <c r="JL3910" s="24"/>
      <c r="JM3910" s="24"/>
    </row>
    <row r="3911" spans="1:273" x14ac:dyDescent="0.2">
      <c r="A3911" s="58">
        <v>40427</v>
      </c>
      <c r="B3911" s="121">
        <v>19.22</v>
      </c>
      <c r="C3911" s="944"/>
      <c r="D3911" s="189">
        <v>9</v>
      </c>
      <c r="E3911" s="414"/>
      <c r="F3911" s="781">
        <f t="shared" si="169"/>
        <v>28.22</v>
      </c>
      <c r="G3911" s="529"/>
      <c r="H3911" s="529"/>
      <c r="I3911" s="529"/>
      <c r="J3911" s="529"/>
      <c r="K3911" s="529"/>
      <c r="L3911" s="529"/>
      <c r="M3911" s="529"/>
      <c r="N3911" s="529"/>
      <c r="O3911" s="529"/>
      <c r="P3911" s="529"/>
      <c r="Q3911" s="529"/>
      <c r="R3911" s="529"/>
      <c r="S3911" s="392">
        <v>0</v>
      </c>
      <c r="T3911" s="389">
        <v>0</v>
      </c>
      <c r="U3911" s="390">
        <v>0</v>
      </c>
      <c r="V3911" s="391">
        <v>0</v>
      </c>
      <c r="W3911" s="406">
        <v>0</v>
      </c>
      <c r="X3911" s="405">
        <v>0</v>
      </c>
      <c r="Y3911" s="113">
        <f t="shared" si="165"/>
        <v>28.22</v>
      </c>
      <c r="Z3911" s="78">
        <v>0</v>
      </c>
      <c r="AA3911" s="82">
        <v>0</v>
      </c>
      <c r="AB3911" s="132">
        <v>341</v>
      </c>
      <c r="AC3911" s="133">
        <v>0</v>
      </c>
      <c r="AD3911" s="393">
        <v>0</v>
      </c>
      <c r="AE3911" s="395"/>
      <c r="AF3911" s="78">
        <v>348.9</v>
      </c>
      <c r="AG3911" s="79">
        <v>0</v>
      </c>
      <c r="AH3911" s="109"/>
      <c r="AI3911" s="82"/>
      <c r="AJ3911" s="110"/>
      <c r="AL3911" s="541">
        <v>31</v>
      </c>
      <c r="AM3911" s="532"/>
      <c r="AN3911" s="163"/>
      <c r="AO3911" s="113"/>
      <c r="JG3911" s="24"/>
      <c r="JH3911" s="24"/>
      <c r="JI3911" s="24"/>
      <c r="JJ3911" s="24"/>
      <c r="JK3911" s="24"/>
      <c r="JL3911" s="24"/>
      <c r="JM3911" s="24"/>
    </row>
    <row r="3912" spans="1:273" x14ac:dyDescent="0.2">
      <c r="A3912" s="58">
        <v>40428</v>
      </c>
      <c r="B3912" s="121">
        <v>23.5</v>
      </c>
      <c r="C3912" s="944"/>
      <c r="D3912" s="189">
        <v>9</v>
      </c>
      <c r="E3912" s="414"/>
      <c r="F3912" s="781">
        <f t="shared" si="169"/>
        <v>32.5</v>
      </c>
      <c r="G3912" s="529"/>
      <c r="H3912" s="529"/>
      <c r="I3912" s="529"/>
      <c r="J3912" s="529"/>
      <c r="K3912" s="529"/>
      <c r="L3912" s="529"/>
      <c r="M3912" s="529"/>
      <c r="N3912" s="529"/>
      <c r="O3912" s="529"/>
      <c r="P3912" s="529"/>
      <c r="Q3912" s="529"/>
      <c r="R3912" s="529"/>
      <c r="S3912" s="392">
        <v>0</v>
      </c>
      <c r="T3912" s="389">
        <v>0</v>
      </c>
      <c r="U3912" s="390">
        <v>0</v>
      </c>
      <c r="V3912" s="391">
        <v>0</v>
      </c>
      <c r="W3912" s="406">
        <v>0</v>
      </c>
      <c r="X3912" s="405">
        <v>0</v>
      </c>
      <c r="Y3912" s="113">
        <f t="shared" si="165"/>
        <v>32.5</v>
      </c>
      <c r="Z3912" s="78">
        <v>0</v>
      </c>
      <c r="AA3912" s="82">
        <v>0</v>
      </c>
      <c r="AB3912" s="132">
        <v>341</v>
      </c>
      <c r="AC3912" s="133">
        <v>0</v>
      </c>
      <c r="AD3912" s="393">
        <v>0</v>
      </c>
      <c r="AE3912" s="395"/>
      <c r="AF3912" s="78">
        <v>348.7</v>
      </c>
      <c r="AG3912" s="79">
        <v>0</v>
      </c>
      <c r="AH3912" s="109"/>
      <c r="AI3912" s="82"/>
      <c r="AJ3912" s="110"/>
      <c r="AL3912" s="593">
        <v>27.86</v>
      </c>
      <c r="AM3912" s="519"/>
      <c r="AN3912" s="163"/>
      <c r="AO3912" s="113"/>
    </row>
    <row r="3913" spans="1:273" x14ac:dyDescent="0.2">
      <c r="A3913" s="58">
        <v>40429</v>
      </c>
      <c r="B3913" s="121">
        <v>22.45</v>
      </c>
      <c r="C3913" s="944"/>
      <c r="D3913" s="189">
        <v>9.5299999999999994</v>
      </c>
      <c r="E3913" s="414"/>
      <c r="F3913" s="781">
        <f t="shared" si="169"/>
        <v>31.979999999999997</v>
      </c>
      <c r="G3913" s="529"/>
      <c r="H3913" s="529"/>
      <c r="I3913" s="529"/>
      <c r="J3913" s="529"/>
      <c r="K3913" s="529"/>
      <c r="L3913" s="529"/>
      <c r="M3913" s="529"/>
      <c r="N3913" s="529"/>
      <c r="O3913" s="529"/>
      <c r="P3913" s="529"/>
      <c r="Q3913" s="529"/>
      <c r="R3913" s="529"/>
      <c r="S3913" s="392">
        <v>0</v>
      </c>
      <c r="T3913" s="389">
        <v>0</v>
      </c>
      <c r="U3913" s="390">
        <v>0</v>
      </c>
      <c r="V3913" s="391">
        <v>0</v>
      </c>
      <c r="W3913" s="406">
        <v>0</v>
      </c>
      <c r="X3913" s="405">
        <v>0</v>
      </c>
      <c r="Y3913" s="113">
        <f t="shared" si="165"/>
        <v>31.979999999999997</v>
      </c>
      <c r="Z3913" s="78">
        <v>0</v>
      </c>
      <c r="AA3913" s="82">
        <v>0</v>
      </c>
      <c r="AB3913" s="132">
        <v>340.9</v>
      </c>
      <c r="AC3913" s="133">
        <v>0</v>
      </c>
      <c r="AD3913" s="393">
        <v>11.25</v>
      </c>
      <c r="AE3913" s="395"/>
      <c r="AF3913" s="78">
        <v>348.5</v>
      </c>
      <c r="AG3913" s="79">
        <v>0</v>
      </c>
      <c r="AH3913" s="109"/>
      <c r="AI3913" s="82"/>
      <c r="AJ3913" s="110"/>
      <c r="AL3913" s="541">
        <v>7.73</v>
      </c>
      <c r="AM3913" s="532"/>
      <c r="AN3913" s="163"/>
      <c r="AO3913" s="113"/>
    </row>
    <row r="3914" spans="1:273" x14ac:dyDescent="0.2">
      <c r="A3914" s="58">
        <v>40430</v>
      </c>
      <c r="B3914" s="121">
        <v>23.82</v>
      </c>
      <c r="C3914" s="944"/>
      <c r="D3914" s="189">
        <v>9</v>
      </c>
      <c r="E3914" s="414"/>
      <c r="F3914" s="781">
        <f t="shared" si="169"/>
        <v>32.82</v>
      </c>
      <c r="G3914" s="529"/>
      <c r="H3914" s="529"/>
      <c r="I3914" s="529"/>
      <c r="J3914" s="529"/>
      <c r="K3914" s="529"/>
      <c r="L3914" s="529"/>
      <c r="M3914" s="529"/>
      <c r="N3914" s="529"/>
      <c r="O3914" s="529"/>
      <c r="P3914" s="529"/>
      <c r="Q3914" s="529"/>
      <c r="R3914" s="529"/>
      <c r="S3914" s="392">
        <v>0</v>
      </c>
      <c r="T3914" s="389">
        <v>0</v>
      </c>
      <c r="U3914" s="390">
        <v>0</v>
      </c>
      <c r="V3914" s="391">
        <v>0</v>
      </c>
      <c r="W3914" s="939">
        <v>6.4000000000000001E-2</v>
      </c>
      <c r="X3914" s="405">
        <v>0</v>
      </c>
      <c r="Y3914" s="113">
        <f t="shared" si="165"/>
        <v>32.884</v>
      </c>
      <c r="Z3914" s="78">
        <v>0</v>
      </c>
      <c r="AA3914" s="82">
        <v>0</v>
      </c>
      <c r="AB3914" s="132">
        <v>340.7</v>
      </c>
      <c r="AC3914" s="133">
        <v>0</v>
      </c>
      <c r="AD3914" s="393">
        <v>21</v>
      </c>
      <c r="AE3914" s="395"/>
      <c r="AF3914" s="78">
        <v>348.4</v>
      </c>
      <c r="AG3914" s="79">
        <v>0</v>
      </c>
      <c r="AH3914" s="109"/>
      <c r="AI3914" s="82"/>
      <c r="AJ3914" s="110"/>
      <c r="AL3914" s="593">
        <v>0</v>
      </c>
      <c r="AM3914" s="519"/>
      <c r="AN3914" s="163"/>
      <c r="AO3914" s="113"/>
    </row>
    <row r="3915" spans="1:273" x14ac:dyDescent="0.2">
      <c r="A3915" s="58">
        <v>40431</v>
      </c>
      <c r="B3915" s="121">
        <v>21.64</v>
      </c>
      <c r="C3915" s="944"/>
      <c r="D3915" s="189">
        <v>9.1679999999999993</v>
      </c>
      <c r="E3915" s="414"/>
      <c r="F3915" s="781">
        <f t="shared" si="169"/>
        <v>30.808</v>
      </c>
      <c r="G3915" s="529"/>
      <c r="H3915" s="529"/>
      <c r="I3915" s="529"/>
      <c r="J3915" s="529"/>
      <c r="K3915" s="529"/>
      <c r="L3915" s="529"/>
      <c r="M3915" s="529"/>
      <c r="N3915" s="529"/>
      <c r="O3915" s="529"/>
      <c r="P3915" s="529"/>
      <c r="Q3915" s="529"/>
      <c r="R3915" s="529"/>
      <c r="S3915" s="392">
        <v>0</v>
      </c>
      <c r="T3915" s="389">
        <v>0</v>
      </c>
      <c r="U3915" s="390">
        <v>0</v>
      </c>
      <c r="V3915" s="391">
        <v>0</v>
      </c>
      <c r="W3915" s="939">
        <v>0.13200000000000001</v>
      </c>
      <c r="X3915" s="405">
        <v>0</v>
      </c>
      <c r="Y3915" s="113">
        <f t="shared" si="165"/>
        <v>30.94</v>
      </c>
      <c r="Z3915" s="78">
        <v>0</v>
      </c>
      <c r="AA3915" s="82">
        <v>0</v>
      </c>
      <c r="AB3915" s="132">
        <v>340.6</v>
      </c>
      <c r="AC3915" s="133">
        <v>0</v>
      </c>
      <c r="AD3915" s="393">
        <v>24</v>
      </c>
      <c r="AE3915" s="395"/>
      <c r="AF3915" s="78">
        <v>348.3</v>
      </c>
      <c r="AG3915" s="79">
        <v>0</v>
      </c>
      <c r="AH3915" s="109"/>
      <c r="AI3915" s="82"/>
      <c r="AJ3915" s="110"/>
      <c r="AL3915" s="593">
        <v>0</v>
      </c>
      <c r="AM3915" s="519"/>
      <c r="AN3915" s="163"/>
      <c r="AO3915" s="113"/>
    </row>
    <row r="3916" spans="1:273" x14ac:dyDescent="0.2">
      <c r="A3916" s="58">
        <v>40432</v>
      </c>
      <c r="B3916" s="121">
        <v>21.27</v>
      </c>
      <c r="C3916" s="944"/>
      <c r="D3916" s="189">
        <v>9</v>
      </c>
      <c r="E3916" s="414"/>
      <c r="F3916" s="781">
        <f t="shared" si="169"/>
        <v>30.27</v>
      </c>
      <c r="G3916" s="529"/>
      <c r="H3916" s="529"/>
      <c r="I3916" s="529"/>
      <c r="J3916" s="529"/>
      <c r="K3916" s="529"/>
      <c r="L3916" s="529"/>
      <c r="M3916" s="529"/>
      <c r="N3916" s="529"/>
      <c r="O3916" s="529"/>
      <c r="P3916" s="529"/>
      <c r="Q3916" s="529"/>
      <c r="R3916" s="529"/>
      <c r="S3916" s="392">
        <v>0</v>
      </c>
      <c r="T3916" s="389">
        <v>0</v>
      </c>
      <c r="U3916" s="390">
        <v>0</v>
      </c>
      <c r="V3916" s="391">
        <v>0</v>
      </c>
      <c r="W3916" s="406">
        <v>0</v>
      </c>
      <c r="X3916" s="405">
        <v>0</v>
      </c>
      <c r="Y3916" s="113">
        <f t="shared" si="165"/>
        <v>30.27</v>
      </c>
      <c r="Z3916" s="78">
        <v>0</v>
      </c>
      <c r="AA3916" s="82">
        <v>0</v>
      </c>
      <c r="AB3916" s="132">
        <v>340.4</v>
      </c>
      <c r="AC3916" s="133">
        <v>0.04</v>
      </c>
      <c r="AD3916" s="393">
        <v>36</v>
      </c>
      <c r="AE3916" s="395"/>
      <c r="AF3916" s="78">
        <v>348.3</v>
      </c>
      <c r="AG3916" s="79">
        <v>0.1</v>
      </c>
      <c r="AH3916" s="109"/>
      <c r="AI3916" s="82"/>
      <c r="AJ3916" s="110"/>
      <c r="AL3916" s="593">
        <v>0</v>
      </c>
      <c r="AM3916" s="519"/>
      <c r="AN3916" s="163"/>
      <c r="AO3916" s="113"/>
    </row>
    <row r="3917" spans="1:273" x14ac:dyDescent="0.2">
      <c r="A3917" s="58">
        <v>40433</v>
      </c>
      <c r="B3917" s="121">
        <v>21.83</v>
      </c>
      <c r="C3917" s="944"/>
      <c r="D3917" s="189">
        <v>9</v>
      </c>
      <c r="E3917" s="414"/>
      <c r="F3917" s="781">
        <f t="shared" si="169"/>
        <v>30.83</v>
      </c>
      <c r="G3917" s="529"/>
      <c r="H3917" s="529"/>
      <c r="I3917" s="529"/>
      <c r="J3917" s="529"/>
      <c r="K3917" s="529"/>
      <c r="L3917" s="529"/>
      <c r="M3917" s="529"/>
      <c r="N3917" s="529"/>
      <c r="O3917" s="529"/>
      <c r="P3917" s="529"/>
      <c r="Q3917" s="529"/>
      <c r="R3917" s="529"/>
      <c r="S3917" s="392">
        <v>0</v>
      </c>
      <c r="T3917" s="389">
        <v>0</v>
      </c>
      <c r="U3917" s="390">
        <v>0</v>
      </c>
      <c r="V3917" s="391">
        <v>0</v>
      </c>
      <c r="W3917" s="406">
        <v>0</v>
      </c>
      <c r="X3917" s="405">
        <v>0</v>
      </c>
      <c r="Y3917" s="113">
        <f t="shared" si="165"/>
        <v>30.83</v>
      </c>
      <c r="Z3917" s="78">
        <v>0</v>
      </c>
      <c r="AA3917" s="82">
        <v>0</v>
      </c>
      <c r="AB3917" s="132">
        <v>340.3</v>
      </c>
      <c r="AC3917" s="133">
        <v>0.02</v>
      </c>
      <c r="AD3917" s="393">
        <v>20</v>
      </c>
      <c r="AE3917" s="395"/>
      <c r="AF3917" s="78">
        <v>348.2</v>
      </c>
      <c r="AG3917" s="79">
        <v>0</v>
      </c>
      <c r="AH3917" s="109"/>
      <c r="AI3917" s="82"/>
      <c r="AJ3917" s="110"/>
      <c r="AL3917" s="593">
        <v>0</v>
      </c>
      <c r="AM3917" s="519"/>
      <c r="AN3917" s="163"/>
      <c r="AO3917" s="113"/>
    </row>
    <row r="3918" spans="1:273" x14ac:dyDescent="0.2">
      <c r="A3918" s="58">
        <v>40434</v>
      </c>
      <c r="B3918" s="121">
        <v>19.809999999999999</v>
      </c>
      <c r="C3918" s="944"/>
      <c r="D3918" s="189">
        <v>8.3279999999999994</v>
      </c>
      <c r="E3918" s="414"/>
      <c r="F3918" s="781">
        <f t="shared" si="169"/>
        <v>28.137999999999998</v>
      </c>
      <c r="G3918" s="529"/>
      <c r="H3918" s="529"/>
      <c r="I3918" s="529"/>
      <c r="J3918" s="529"/>
      <c r="K3918" s="529"/>
      <c r="L3918" s="529"/>
      <c r="M3918" s="529"/>
      <c r="N3918" s="529"/>
      <c r="O3918" s="529"/>
      <c r="P3918" s="529"/>
      <c r="Q3918" s="529"/>
      <c r="R3918" s="529"/>
      <c r="S3918" s="392">
        <v>0</v>
      </c>
      <c r="T3918" s="389">
        <v>0</v>
      </c>
      <c r="U3918" s="390">
        <v>0</v>
      </c>
      <c r="V3918" s="391">
        <v>0</v>
      </c>
      <c r="W3918" s="406">
        <v>0</v>
      </c>
      <c r="X3918" s="405">
        <v>0</v>
      </c>
      <c r="Y3918" s="113">
        <f t="shared" si="165"/>
        <v>28.137999999999998</v>
      </c>
      <c r="Z3918" s="78">
        <v>0</v>
      </c>
      <c r="AA3918" s="82">
        <v>0</v>
      </c>
      <c r="AB3918" s="132">
        <v>340.2</v>
      </c>
      <c r="AC3918" s="133">
        <v>0</v>
      </c>
      <c r="AD3918" s="393">
        <v>20</v>
      </c>
      <c r="AE3918" s="395"/>
      <c r="AF3918" s="78">
        <v>348.1</v>
      </c>
      <c r="AG3918" s="79">
        <v>0</v>
      </c>
      <c r="AH3918" s="109"/>
      <c r="AI3918" s="82"/>
      <c r="AJ3918" s="110"/>
      <c r="AL3918" s="593">
        <v>7.47</v>
      </c>
      <c r="AM3918" s="519"/>
      <c r="AN3918" s="163"/>
      <c r="AO3918" s="113"/>
    </row>
    <row r="3919" spans="1:273" x14ac:dyDescent="0.2">
      <c r="A3919" s="58">
        <v>40435</v>
      </c>
      <c r="B3919" s="121">
        <v>21.62</v>
      </c>
      <c r="C3919" s="944"/>
      <c r="D3919" s="189">
        <v>9.2270000000000003</v>
      </c>
      <c r="E3919" s="414"/>
      <c r="F3919" s="781">
        <f t="shared" si="169"/>
        <v>30.847000000000001</v>
      </c>
      <c r="G3919" s="529"/>
      <c r="H3919" s="529"/>
      <c r="I3919" s="529"/>
      <c r="J3919" s="529"/>
      <c r="K3919" s="529"/>
      <c r="L3919" s="529"/>
      <c r="M3919" s="529"/>
      <c r="N3919" s="529"/>
      <c r="O3919" s="529"/>
      <c r="P3919" s="529"/>
      <c r="Q3919" s="529"/>
      <c r="R3919" s="529"/>
      <c r="S3919" s="392">
        <v>0</v>
      </c>
      <c r="T3919" s="389">
        <v>0</v>
      </c>
      <c r="U3919" s="390">
        <v>0</v>
      </c>
      <c r="V3919" s="391">
        <v>0</v>
      </c>
      <c r="W3919" s="406">
        <v>0</v>
      </c>
      <c r="X3919" s="405">
        <v>0</v>
      </c>
      <c r="Y3919" s="113">
        <f t="shared" si="165"/>
        <v>30.847000000000001</v>
      </c>
      <c r="Z3919" s="78">
        <v>0</v>
      </c>
      <c r="AA3919" s="82">
        <v>0</v>
      </c>
      <c r="AB3919" s="132">
        <v>340</v>
      </c>
      <c r="AC3919" s="133">
        <v>0</v>
      </c>
      <c r="AD3919" s="393">
        <v>20</v>
      </c>
      <c r="AE3919" s="395"/>
      <c r="AF3919" s="78">
        <v>348</v>
      </c>
      <c r="AG3919" s="79">
        <v>0</v>
      </c>
      <c r="AH3919" s="109"/>
      <c r="AI3919" s="82"/>
      <c r="AJ3919" s="110"/>
      <c r="AL3919" s="593">
        <v>9.82</v>
      </c>
      <c r="AM3919" s="519"/>
      <c r="AN3919" s="163"/>
      <c r="AO3919" s="113"/>
    </row>
    <row r="3920" spans="1:273" x14ac:dyDescent="0.2">
      <c r="A3920" s="58">
        <v>40436</v>
      </c>
      <c r="B3920" s="121">
        <v>24.15</v>
      </c>
      <c r="C3920" s="944"/>
      <c r="D3920" s="189">
        <v>9</v>
      </c>
      <c r="E3920" s="414"/>
      <c r="F3920" s="781">
        <f t="shared" si="169"/>
        <v>33.15</v>
      </c>
      <c r="G3920" s="529"/>
      <c r="H3920" s="529"/>
      <c r="I3920" s="529"/>
      <c r="J3920" s="529"/>
      <c r="K3920" s="529"/>
      <c r="L3920" s="529"/>
      <c r="M3920" s="529"/>
      <c r="N3920" s="529"/>
      <c r="O3920" s="529"/>
      <c r="P3920" s="529"/>
      <c r="Q3920" s="529"/>
      <c r="R3920" s="529"/>
      <c r="S3920" s="392">
        <v>0</v>
      </c>
      <c r="T3920" s="389">
        <v>0</v>
      </c>
      <c r="U3920" s="390">
        <v>0</v>
      </c>
      <c r="V3920" s="391">
        <v>0</v>
      </c>
      <c r="W3920" s="406">
        <v>0</v>
      </c>
      <c r="X3920" s="405">
        <v>0</v>
      </c>
      <c r="Y3920" s="113">
        <f t="shared" si="165"/>
        <v>33.15</v>
      </c>
      <c r="Z3920" s="78">
        <v>0</v>
      </c>
      <c r="AA3920" s="82">
        <v>0</v>
      </c>
      <c r="AB3920" s="132">
        <v>339.9</v>
      </c>
      <c r="AC3920" s="133">
        <v>0</v>
      </c>
      <c r="AD3920" s="393">
        <v>20</v>
      </c>
      <c r="AE3920" s="395"/>
      <c r="AF3920" s="78">
        <v>347.9</v>
      </c>
      <c r="AG3920" s="79">
        <v>0</v>
      </c>
      <c r="AH3920" s="109"/>
      <c r="AI3920" s="82"/>
      <c r="AJ3920" s="110"/>
      <c r="AL3920" s="593">
        <v>10.82</v>
      </c>
      <c r="AM3920" s="519"/>
      <c r="AN3920" s="163"/>
      <c r="AO3920" s="113"/>
    </row>
    <row r="3921" spans="1:41" x14ac:dyDescent="0.2">
      <c r="A3921" s="58">
        <v>40437</v>
      </c>
      <c r="B3921" s="121">
        <v>24.55</v>
      </c>
      <c r="C3921" s="944"/>
      <c r="D3921" s="189">
        <v>9.42</v>
      </c>
      <c r="E3921" s="414"/>
      <c r="F3921" s="781">
        <f t="shared" si="169"/>
        <v>33.97</v>
      </c>
      <c r="G3921" s="529"/>
      <c r="H3921" s="529"/>
      <c r="I3921" s="529"/>
      <c r="J3921" s="529"/>
      <c r="K3921" s="529"/>
      <c r="L3921" s="529"/>
      <c r="M3921" s="529"/>
      <c r="N3921" s="529"/>
      <c r="O3921" s="529"/>
      <c r="P3921" s="529"/>
      <c r="Q3921" s="529"/>
      <c r="R3921" s="529"/>
      <c r="S3921" s="392">
        <v>0</v>
      </c>
      <c r="T3921" s="389">
        <v>0</v>
      </c>
      <c r="U3921" s="390">
        <v>0</v>
      </c>
      <c r="V3921" s="391">
        <v>0</v>
      </c>
      <c r="W3921" s="406">
        <v>0</v>
      </c>
      <c r="X3921" s="405">
        <v>0</v>
      </c>
      <c r="Y3921" s="113">
        <f t="shared" si="165"/>
        <v>33.97</v>
      </c>
      <c r="Z3921" s="78">
        <v>0</v>
      </c>
      <c r="AA3921" s="82">
        <v>0</v>
      </c>
      <c r="AB3921" s="132">
        <v>339.7</v>
      </c>
      <c r="AC3921" s="133">
        <v>0</v>
      </c>
      <c r="AD3921" s="393">
        <v>20</v>
      </c>
      <c r="AE3921" s="395"/>
      <c r="AF3921" s="78">
        <v>347.8</v>
      </c>
      <c r="AG3921" s="79">
        <v>0</v>
      </c>
      <c r="AH3921" s="109"/>
      <c r="AI3921" s="82"/>
      <c r="AJ3921" s="110"/>
      <c r="AL3921" s="593">
        <v>10.14</v>
      </c>
      <c r="AM3921" s="519"/>
      <c r="AN3921" s="163"/>
      <c r="AO3921" s="113"/>
    </row>
    <row r="3922" spans="1:41" x14ac:dyDescent="0.2">
      <c r="A3922" s="58">
        <v>40438</v>
      </c>
      <c r="B3922" s="121">
        <v>24.31</v>
      </c>
      <c r="C3922" s="944"/>
      <c r="D3922" s="189">
        <v>8.4309999999999992</v>
      </c>
      <c r="E3922" s="414"/>
      <c r="F3922" s="781">
        <f t="shared" si="169"/>
        <v>32.741</v>
      </c>
      <c r="G3922" s="529"/>
      <c r="H3922" s="529"/>
      <c r="I3922" s="529"/>
      <c r="J3922" s="529"/>
      <c r="K3922" s="529"/>
      <c r="L3922" s="529"/>
      <c r="M3922" s="529"/>
      <c r="N3922" s="529"/>
      <c r="O3922" s="529"/>
      <c r="P3922" s="529"/>
      <c r="Q3922" s="529"/>
      <c r="R3922" s="529"/>
      <c r="S3922" s="392">
        <v>0</v>
      </c>
      <c r="T3922" s="389">
        <v>0</v>
      </c>
      <c r="U3922" s="390">
        <v>0</v>
      </c>
      <c r="V3922" s="391">
        <v>0</v>
      </c>
      <c r="W3922" s="406">
        <v>0</v>
      </c>
      <c r="X3922" s="405">
        <v>0</v>
      </c>
      <c r="Y3922" s="113">
        <f t="shared" si="165"/>
        <v>32.741</v>
      </c>
      <c r="Z3922" s="78">
        <v>0</v>
      </c>
      <c r="AA3922" s="82">
        <v>0</v>
      </c>
      <c r="AB3922" s="132">
        <v>339.5</v>
      </c>
      <c r="AC3922" s="133">
        <v>0</v>
      </c>
      <c r="AD3922" s="393">
        <v>20</v>
      </c>
      <c r="AE3922" s="395"/>
      <c r="AF3922" s="78">
        <v>347.7</v>
      </c>
      <c r="AG3922" s="79">
        <v>0</v>
      </c>
      <c r="AH3922" s="109"/>
      <c r="AI3922" s="82"/>
      <c r="AJ3922" s="110"/>
      <c r="AL3922" s="593">
        <v>0</v>
      </c>
      <c r="AM3922" s="519"/>
      <c r="AN3922" s="163"/>
      <c r="AO3922" s="113"/>
    </row>
    <row r="3923" spans="1:41" x14ac:dyDescent="0.2">
      <c r="A3923" s="58">
        <v>40439</v>
      </c>
      <c r="B3923" s="121">
        <v>23.27</v>
      </c>
      <c r="C3923" s="944"/>
      <c r="D3923" s="189">
        <v>7.7370000000000001</v>
      </c>
      <c r="E3923" s="414"/>
      <c r="F3923" s="781">
        <f t="shared" si="169"/>
        <v>31.006999999999998</v>
      </c>
      <c r="G3923" s="529"/>
      <c r="H3923" s="529"/>
      <c r="I3923" s="529"/>
      <c r="J3923" s="529"/>
      <c r="K3923" s="529"/>
      <c r="L3923" s="529"/>
      <c r="M3923" s="529"/>
      <c r="N3923" s="529"/>
      <c r="O3923" s="529"/>
      <c r="P3923" s="529"/>
      <c r="Q3923" s="529"/>
      <c r="R3923" s="529"/>
      <c r="S3923" s="392">
        <v>0</v>
      </c>
      <c r="T3923" s="389">
        <v>0</v>
      </c>
      <c r="U3923" s="390">
        <v>0</v>
      </c>
      <c r="V3923" s="391">
        <v>0</v>
      </c>
      <c r="W3923" s="406">
        <v>0</v>
      </c>
      <c r="X3923" s="405">
        <v>0</v>
      </c>
      <c r="Y3923" s="113">
        <f t="shared" si="165"/>
        <v>31.006999999999998</v>
      </c>
      <c r="Z3923" s="78">
        <v>0</v>
      </c>
      <c r="AA3923" s="82">
        <v>0</v>
      </c>
      <c r="AB3923" s="132">
        <v>339.3</v>
      </c>
      <c r="AC3923" s="133">
        <v>0</v>
      </c>
      <c r="AD3923" s="393">
        <v>30</v>
      </c>
      <c r="AE3923" s="395"/>
      <c r="AF3923" s="78">
        <v>347.7</v>
      </c>
      <c r="AG3923" s="79">
        <v>0</v>
      </c>
      <c r="AH3923" s="109"/>
      <c r="AI3923" s="82"/>
      <c r="AJ3923" s="110"/>
      <c r="AL3923" s="593">
        <v>0</v>
      </c>
      <c r="AM3923" s="519"/>
      <c r="AN3923" s="163"/>
      <c r="AO3923" s="113"/>
    </row>
    <row r="3924" spans="1:41" x14ac:dyDescent="0.2">
      <c r="A3924" s="58">
        <v>40440</v>
      </c>
      <c r="B3924" s="121">
        <v>21.74</v>
      </c>
      <c r="C3924" s="944"/>
      <c r="D3924" s="189">
        <v>8.08</v>
      </c>
      <c r="E3924" s="414"/>
      <c r="F3924" s="781">
        <f t="shared" si="169"/>
        <v>29.82</v>
      </c>
      <c r="G3924" s="529"/>
      <c r="H3924" s="529"/>
      <c r="I3924" s="529"/>
      <c r="J3924" s="529"/>
      <c r="K3924" s="529"/>
      <c r="L3924" s="529"/>
      <c r="M3924" s="529"/>
      <c r="N3924" s="529"/>
      <c r="O3924" s="529"/>
      <c r="P3924" s="529"/>
      <c r="Q3924" s="529"/>
      <c r="R3924" s="529"/>
      <c r="S3924" s="392">
        <v>0</v>
      </c>
      <c r="T3924" s="389">
        <v>0</v>
      </c>
      <c r="U3924" s="390">
        <v>0</v>
      </c>
      <c r="V3924" s="391">
        <v>0</v>
      </c>
      <c r="W3924" s="406">
        <v>0</v>
      </c>
      <c r="X3924" s="405">
        <v>0</v>
      </c>
      <c r="Y3924" s="113">
        <f t="shared" si="165"/>
        <v>29.82</v>
      </c>
      <c r="Z3924" s="78">
        <v>0</v>
      </c>
      <c r="AA3924" s="82">
        <v>0</v>
      </c>
      <c r="AB3924" s="132">
        <v>339.1</v>
      </c>
      <c r="AC3924" s="133">
        <v>0</v>
      </c>
      <c r="AD3924" s="393">
        <v>30</v>
      </c>
      <c r="AE3924" s="395"/>
      <c r="AF3924" s="78">
        <v>347.7</v>
      </c>
      <c r="AG3924" s="79">
        <v>0</v>
      </c>
      <c r="AH3924" s="109"/>
      <c r="AI3924" s="82"/>
      <c r="AJ3924" s="110"/>
      <c r="AL3924" s="593">
        <v>1.01</v>
      </c>
      <c r="AM3924" s="519"/>
      <c r="AN3924" s="163"/>
      <c r="AO3924" s="113"/>
    </row>
    <row r="3925" spans="1:41" x14ac:dyDescent="0.2">
      <c r="A3925" s="58">
        <v>40441</v>
      </c>
      <c r="B3925" s="121">
        <v>22.6</v>
      </c>
      <c r="C3925" s="944"/>
      <c r="D3925" s="189">
        <v>7.5620000000000003</v>
      </c>
      <c r="E3925" s="414"/>
      <c r="F3925" s="781">
        <f t="shared" si="169"/>
        <v>30.162000000000003</v>
      </c>
      <c r="G3925" s="529"/>
      <c r="H3925" s="529"/>
      <c r="I3925" s="529"/>
      <c r="J3925" s="529"/>
      <c r="K3925" s="529"/>
      <c r="L3925" s="529"/>
      <c r="M3925" s="529"/>
      <c r="N3925" s="529"/>
      <c r="O3925" s="529"/>
      <c r="P3925" s="529"/>
      <c r="Q3925" s="529"/>
      <c r="R3925" s="529"/>
      <c r="S3925" s="392">
        <v>0</v>
      </c>
      <c r="T3925" s="389">
        <v>0</v>
      </c>
      <c r="U3925" s="390">
        <v>0</v>
      </c>
      <c r="V3925" s="391">
        <v>0</v>
      </c>
      <c r="W3925" s="406">
        <v>0</v>
      </c>
      <c r="X3925" s="405">
        <v>0</v>
      </c>
      <c r="Y3925" s="113">
        <f t="shared" si="165"/>
        <v>30.162000000000003</v>
      </c>
      <c r="Z3925" s="78">
        <v>0</v>
      </c>
      <c r="AA3925" s="82">
        <v>0</v>
      </c>
      <c r="AB3925" s="132">
        <v>339</v>
      </c>
      <c r="AC3925" s="133">
        <v>0</v>
      </c>
      <c r="AD3925" s="393">
        <v>30</v>
      </c>
      <c r="AE3925" s="395"/>
      <c r="AF3925" s="78">
        <v>347.5</v>
      </c>
      <c r="AG3925" s="79">
        <v>0</v>
      </c>
      <c r="AH3925" s="109"/>
      <c r="AI3925" s="82"/>
      <c r="AJ3925" s="110"/>
      <c r="AL3925" s="593">
        <v>17.41</v>
      </c>
      <c r="AM3925" s="519"/>
      <c r="AN3925" s="163"/>
      <c r="AO3925" s="113"/>
    </row>
    <row r="3926" spans="1:41" x14ac:dyDescent="0.2">
      <c r="A3926" s="58">
        <v>40442</v>
      </c>
      <c r="B3926" s="121">
        <v>24.67</v>
      </c>
      <c r="C3926" s="944"/>
      <c r="D3926" s="189">
        <v>7.68</v>
      </c>
      <c r="E3926" s="414"/>
      <c r="F3926" s="781">
        <f t="shared" si="169"/>
        <v>32.35</v>
      </c>
      <c r="G3926" s="529"/>
      <c r="H3926" s="529"/>
      <c r="I3926" s="529"/>
      <c r="J3926" s="529"/>
      <c r="K3926" s="529"/>
      <c r="L3926" s="529"/>
      <c r="M3926" s="529"/>
      <c r="N3926" s="529"/>
      <c r="O3926" s="529"/>
      <c r="P3926" s="529"/>
      <c r="Q3926" s="529"/>
      <c r="R3926" s="529"/>
      <c r="S3926" s="392">
        <v>0</v>
      </c>
      <c r="T3926" s="389">
        <v>0</v>
      </c>
      <c r="U3926" s="390">
        <v>0</v>
      </c>
      <c r="V3926" s="391">
        <v>0</v>
      </c>
      <c r="W3926" s="406">
        <v>0</v>
      </c>
      <c r="X3926" s="405">
        <v>0</v>
      </c>
      <c r="Y3926" s="113">
        <f t="shared" si="165"/>
        <v>32.35</v>
      </c>
      <c r="Z3926" s="78">
        <v>0</v>
      </c>
      <c r="AA3926" s="82">
        <v>0</v>
      </c>
      <c r="AB3926" s="132">
        <v>338.9</v>
      </c>
      <c r="AC3926" s="133">
        <v>0</v>
      </c>
      <c r="AD3926" s="393">
        <v>30</v>
      </c>
      <c r="AE3926" s="395"/>
      <c r="AF3926" s="78">
        <v>347.4</v>
      </c>
      <c r="AG3926" s="79">
        <v>0</v>
      </c>
      <c r="AH3926" s="109"/>
      <c r="AI3926" s="82"/>
      <c r="AJ3926" s="110"/>
      <c r="AL3926" s="593">
        <v>14.79</v>
      </c>
      <c r="AM3926" s="519"/>
      <c r="AN3926" s="163"/>
      <c r="AO3926" s="113"/>
    </row>
    <row r="3927" spans="1:41" x14ac:dyDescent="0.2">
      <c r="A3927" s="58">
        <v>40443</v>
      </c>
      <c r="B3927" s="121">
        <v>25.67</v>
      </c>
      <c r="C3927" s="944"/>
      <c r="D3927" s="189">
        <v>9.1519999999999992</v>
      </c>
      <c r="E3927" s="414"/>
      <c r="F3927" s="781">
        <f t="shared" si="169"/>
        <v>34.822000000000003</v>
      </c>
      <c r="G3927" s="529"/>
      <c r="H3927" s="529"/>
      <c r="I3927" s="529"/>
      <c r="J3927" s="529"/>
      <c r="K3927" s="529"/>
      <c r="L3927" s="529"/>
      <c r="M3927" s="529"/>
      <c r="N3927" s="529"/>
      <c r="O3927" s="529"/>
      <c r="P3927" s="529"/>
      <c r="Q3927" s="529"/>
      <c r="R3927" s="529"/>
      <c r="S3927" s="392">
        <v>0</v>
      </c>
      <c r="T3927" s="389">
        <v>0</v>
      </c>
      <c r="U3927" s="390">
        <v>0</v>
      </c>
      <c r="V3927" s="391">
        <v>0</v>
      </c>
      <c r="W3927" s="406">
        <v>0</v>
      </c>
      <c r="X3927" s="405">
        <v>0</v>
      </c>
      <c r="Y3927" s="113">
        <f t="shared" si="165"/>
        <v>34.822000000000003</v>
      </c>
      <c r="Z3927" s="78">
        <v>0</v>
      </c>
      <c r="AA3927" s="82">
        <v>0</v>
      </c>
      <c r="AB3927" s="132">
        <v>338.8</v>
      </c>
      <c r="AC3927" s="133">
        <v>0</v>
      </c>
      <c r="AD3927" s="393">
        <v>30</v>
      </c>
      <c r="AE3927" s="395"/>
      <c r="AF3927" s="78">
        <v>347.2</v>
      </c>
      <c r="AG3927" s="79">
        <v>0</v>
      </c>
      <c r="AH3927" s="109"/>
      <c r="AI3927" s="82"/>
      <c r="AJ3927" s="110"/>
      <c r="AL3927" s="541">
        <v>15.65</v>
      </c>
      <c r="AM3927" s="532"/>
      <c r="AN3927" s="163"/>
      <c r="AO3927" s="113"/>
    </row>
    <row r="3928" spans="1:41" x14ac:dyDescent="0.2">
      <c r="A3928" s="58">
        <v>40444</v>
      </c>
      <c r="B3928" s="121">
        <v>25.73</v>
      </c>
      <c r="C3928" s="944"/>
      <c r="D3928" s="189">
        <v>9.4410000000000007</v>
      </c>
      <c r="E3928" s="414"/>
      <c r="F3928" s="781">
        <f t="shared" si="169"/>
        <v>35.170999999999999</v>
      </c>
      <c r="G3928" s="529"/>
      <c r="H3928" s="529"/>
      <c r="I3928" s="529"/>
      <c r="J3928" s="529"/>
      <c r="K3928" s="529"/>
      <c r="L3928" s="529"/>
      <c r="M3928" s="529"/>
      <c r="N3928" s="529"/>
      <c r="O3928" s="529"/>
      <c r="P3928" s="529"/>
      <c r="Q3928" s="529"/>
      <c r="R3928" s="529"/>
      <c r="S3928" s="392">
        <v>0</v>
      </c>
      <c r="T3928" s="389">
        <v>0</v>
      </c>
      <c r="U3928" s="390">
        <v>0</v>
      </c>
      <c r="V3928" s="391">
        <v>0</v>
      </c>
      <c r="W3928" s="939">
        <v>0.25</v>
      </c>
      <c r="X3928" s="405">
        <v>0</v>
      </c>
      <c r="Y3928" s="943">
        <f t="shared" si="165"/>
        <v>35.420999999999999</v>
      </c>
      <c r="Z3928" s="78">
        <v>0</v>
      </c>
      <c r="AA3928" s="82">
        <v>0</v>
      </c>
      <c r="AB3928" s="132">
        <v>338.6</v>
      </c>
      <c r="AC3928" s="133">
        <v>0</v>
      </c>
      <c r="AD3928" s="393">
        <v>30</v>
      </c>
      <c r="AE3928" s="395"/>
      <c r="AF3928" s="78">
        <v>347</v>
      </c>
      <c r="AG3928" s="79">
        <v>0</v>
      </c>
      <c r="AH3928" s="109"/>
      <c r="AI3928" s="82"/>
      <c r="AJ3928" s="110"/>
      <c r="AL3928" s="541">
        <v>17.84</v>
      </c>
      <c r="AM3928" s="532"/>
      <c r="AN3928" s="163"/>
      <c r="AO3928" s="113"/>
    </row>
    <row r="3929" spans="1:41" x14ac:dyDescent="0.2">
      <c r="A3929" s="58">
        <v>40445</v>
      </c>
      <c r="B3929" s="121">
        <v>24.86</v>
      </c>
      <c r="C3929" s="944"/>
      <c r="D3929" s="189">
        <v>8.609</v>
      </c>
      <c r="E3929" s="414"/>
      <c r="F3929" s="535">
        <f t="shared" si="169"/>
        <v>33.469000000000001</v>
      </c>
      <c r="G3929" s="529"/>
      <c r="H3929" s="529"/>
      <c r="I3929" s="529"/>
      <c r="J3929" s="529"/>
      <c r="K3929" s="529"/>
      <c r="L3929" s="529"/>
      <c r="M3929" s="529"/>
      <c r="N3929" s="529"/>
      <c r="O3929" s="529"/>
      <c r="P3929" s="529"/>
      <c r="Q3929" s="529"/>
      <c r="R3929" s="529"/>
      <c r="S3929" s="392">
        <v>0</v>
      </c>
      <c r="T3929" s="389">
        <v>0</v>
      </c>
      <c r="U3929" s="390">
        <v>0</v>
      </c>
      <c r="V3929" s="391">
        <v>0</v>
      </c>
      <c r="W3929" s="406">
        <v>0</v>
      </c>
      <c r="X3929" s="405">
        <v>0</v>
      </c>
      <c r="Y3929" s="113">
        <f t="shared" si="165"/>
        <v>33.469000000000001</v>
      </c>
      <c r="Z3929" s="78">
        <v>0</v>
      </c>
      <c r="AA3929" s="82">
        <v>0</v>
      </c>
      <c r="AB3929" s="132">
        <v>338.5</v>
      </c>
      <c r="AC3929" s="133">
        <v>0</v>
      </c>
      <c r="AD3929" s="393">
        <v>27</v>
      </c>
      <c r="AE3929" s="395"/>
      <c r="AF3929" s="78">
        <v>347</v>
      </c>
      <c r="AG3929" s="79">
        <v>0</v>
      </c>
      <c r="AH3929" s="109"/>
      <c r="AI3929" s="82"/>
      <c r="AJ3929" s="110"/>
      <c r="AL3929" s="541">
        <v>12.05</v>
      </c>
      <c r="AM3929" s="532"/>
      <c r="AN3929" s="163"/>
      <c r="AO3929" s="113"/>
    </row>
    <row r="3930" spans="1:41" x14ac:dyDescent="0.2">
      <c r="A3930" s="58">
        <v>40446</v>
      </c>
      <c r="B3930" s="121">
        <v>22.59</v>
      </c>
      <c r="C3930" s="944"/>
      <c r="D3930" s="189">
        <v>10.406000000000001</v>
      </c>
      <c r="E3930" s="414"/>
      <c r="F3930" s="535">
        <f t="shared" si="169"/>
        <v>32.996000000000002</v>
      </c>
      <c r="G3930" s="529"/>
      <c r="H3930" s="529"/>
      <c r="I3930" s="529"/>
      <c r="J3930" s="529"/>
      <c r="K3930" s="529"/>
      <c r="L3930" s="529"/>
      <c r="M3930" s="529"/>
      <c r="N3930" s="529"/>
      <c r="O3930" s="529"/>
      <c r="P3930" s="529"/>
      <c r="Q3930" s="529"/>
      <c r="R3930" s="529"/>
      <c r="S3930" s="392">
        <v>0</v>
      </c>
      <c r="T3930" s="389">
        <v>0</v>
      </c>
      <c r="U3930" s="390">
        <v>0</v>
      </c>
      <c r="V3930" s="391">
        <v>0</v>
      </c>
      <c r="W3930" s="406">
        <v>0</v>
      </c>
      <c r="X3930" s="405">
        <v>0</v>
      </c>
      <c r="Y3930" s="113">
        <f t="shared" si="165"/>
        <v>32.996000000000002</v>
      </c>
      <c r="Z3930" s="78">
        <v>0</v>
      </c>
      <c r="AA3930" s="82">
        <v>0</v>
      </c>
      <c r="AB3930" s="132">
        <v>338.4</v>
      </c>
      <c r="AC3930" s="133">
        <v>0</v>
      </c>
      <c r="AD3930" s="393">
        <v>36</v>
      </c>
      <c r="AE3930" s="395"/>
      <c r="AF3930" s="78">
        <v>347</v>
      </c>
      <c r="AG3930" s="79">
        <v>0</v>
      </c>
      <c r="AH3930" s="109"/>
      <c r="AI3930" s="82"/>
      <c r="AJ3930" s="110"/>
      <c r="AL3930" s="593">
        <v>0</v>
      </c>
      <c r="AM3930" s="519"/>
      <c r="AN3930" s="163"/>
      <c r="AO3930" s="113"/>
    </row>
    <row r="3931" spans="1:41" x14ac:dyDescent="0.2">
      <c r="A3931" s="58">
        <v>40447</v>
      </c>
      <c r="B3931" s="121">
        <v>21.27</v>
      </c>
      <c r="C3931" s="944"/>
      <c r="D3931" s="189">
        <v>7.8449999999999998</v>
      </c>
      <c r="E3931" s="414"/>
      <c r="F3931" s="535">
        <f t="shared" si="169"/>
        <v>29.114999999999998</v>
      </c>
      <c r="G3931" s="529"/>
      <c r="H3931" s="529"/>
      <c r="I3931" s="529"/>
      <c r="J3931" s="529"/>
      <c r="K3931" s="529"/>
      <c r="L3931" s="529"/>
      <c r="M3931" s="529"/>
      <c r="N3931" s="529"/>
      <c r="O3931" s="529"/>
      <c r="P3931" s="529"/>
      <c r="Q3931" s="529"/>
      <c r="R3931" s="529"/>
      <c r="S3931" s="392">
        <v>0</v>
      </c>
      <c r="T3931" s="389">
        <v>0</v>
      </c>
      <c r="U3931" s="390">
        <v>0</v>
      </c>
      <c r="V3931" s="391">
        <v>0</v>
      </c>
      <c r="W3931" s="406">
        <v>0</v>
      </c>
      <c r="X3931" s="405">
        <v>0</v>
      </c>
      <c r="Y3931" s="113">
        <f t="shared" si="165"/>
        <v>29.114999999999998</v>
      </c>
      <c r="Z3931" s="78">
        <v>0</v>
      </c>
      <c r="AA3931" s="82">
        <v>0</v>
      </c>
      <c r="AB3931" s="132">
        <v>338.2</v>
      </c>
      <c r="AC3931" s="133">
        <v>0.48</v>
      </c>
      <c r="AD3931" s="393">
        <v>24</v>
      </c>
      <c r="AE3931" s="395"/>
      <c r="AF3931" s="78">
        <v>347.1</v>
      </c>
      <c r="AG3931" s="79">
        <v>1.4</v>
      </c>
      <c r="AH3931" s="109"/>
      <c r="AI3931" s="82"/>
      <c r="AJ3931" s="110"/>
      <c r="AL3931" s="593">
        <v>0</v>
      </c>
      <c r="AM3931" s="519"/>
      <c r="AN3931" s="163"/>
      <c r="AO3931" s="113"/>
    </row>
    <row r="3932" spans="1:41" x14ac:dyDescent="0.2">
      <c r="A3932" s="58">
        <v>40448</v>
      </c>
      <c r="B3932" s="121">
        <v>22.03</v>
      </c>
      <c r="C3932" s="944"/>
      <c r="D3932" s="189">
        <v>7.1929999999999996</v>
      </c>
      <c r="E3932" s="414"/>
      <c r="F3932" s="535">
        <f t="shared" si="169"/>
        <v>29.222999999999999</v>
      </c>
      <c r="G3932" s="529"/>
      <c r="H3932" s="529"/>
      <c r="I3932" s="529"/>
      <c r="J3932" s="529"/>
      <c r="K3932" s="529"/>
      <c r="L3932" s="529"/>
      <c r="M3932" s="529"/>
      <c r="N3932" s="529"/>
      <c r="O3932" s="529"/>
      <c r="P3932" s="529"/>
      <c r="Q3932" s="529"/>
      <c r="R3932" s="529"/>
      <c r="S3932" s="392">
        <v>0</v>
      </c>
      <c r="T3932" s="389">
        <v>0</v>
      </c>
      <c r="U3932" s="390">
        <v>0</v>
      </c>
      <c r="V3932" s="391">
        <v>0</v>
      </c>
      <c r="W3932" s="406">
        <v>0</v>
      </c>
      <c r="X3932" s="405">
        <v>0</v>
      </c>
      <c r="Y3932" s="113">
        <f t="shared" si="165"/>
        <v>29.222999999999999</v>
      </c>
      <c r="Z3932" s="78">
        <v>0</v>
      </c>
      <c r="AA3932" s="82">
        <v>0</v>
      </c>
      <c r="AB3932" s="132">
        <v>338.1</v>
      </c>
      <c r="AC3932" s="133">
        <v>1.1200000000000001</v>
      </c>
      <c r="AD3932" s="393">
        <v>24</v>
      </c>
      <c r="AE3932" s="395"/>
      <c r="AF3932" s="78">
        <v>347.25</v>
      </c>
      <c r="AG3932" s="79">
        <v>0.7</v>
      </c>
      <c r="AH3932" s="109"/>
      <c r="AI3932" s="82"/>
      <c r="AJ3932" s="110"/>
      <c r="AL3932" s="593">
        <v>5.23</v>
      </c>
      <c r="AM3932" s="519"/>
      <c r="AN3932" s="163"/>
      <c r="AO3932" s="113"/>
    </row>
    <row r="3933" spans="1:41" x14ac:dyDescent="0.2">
      <c r="A3933" s="58">
        <v>40449</v>
      </c>
      <c r="B3933" s="121">
        <v>19.84</v>
      </c>
      <c r="C3933" s="944"/>
      <c r="D3933" s="189">
        <v>7.57</v>
      </c>
      <c r="E3933" s="414"/>
      <c r="F3933" s="535">
        <f t="shared" si="169"/>
        <v>27.41</v>
      </c>
      <c r="G3933" s="529"/>
      <c r="H3933" s="529"/>
      <c r="I3933" s="529"/>
      <c r="J3933" s="529"/>
      <c r="K3933" s="529"/>
      <c r="L3933" s="529"/>
      <c r="M3933" s="529"/>
      <c r="N3933" s="529"/>
      <c r="O3933" s="529"/>
      <c r="P3933" s="529"/>
      <c r="Q3933" s="529"/>
      <c r="R3933" s="529"/>
      <c r="S3933" s="392">
        <v>0</v>
      </c>
      <c r="T3933" s="389">
        <v>0</v>
      </c>
      <c r="U3933" s="390">
        <v>0</v>
      </c>
      <c r="V3933" s="391">
        <v>0</v>
      </c>
      <c r="W3933" s="406">
        <v>0</v>
      </c>
      <c r="X3933" s="405">
        <v>0</v>
      </c>
      <c r="Y3933" s="113">
        <f t="shared" si="165"/>
        <v>27.41</v>
      </c>
      <c r="Z3933" s="78">
        <v>0</v>
      </c>
      <c r="AA3933" s="82">
        <v>0</v>
      </c>
      <c r="AB3933" s="132">
        <v>338</v>
      </c>
      <c r="AC3933" s="133">
        <v>0.41</v>
      </c>
      <c r="AD3933" s="393">
        <v>24</v>
      </c>
      <c r="AE3933" s="395"/>
      <c r="AF3933" s="78">
        <v>347.2</v>
      </c>
      <c r="AG3933" s="79">
        <v>0.22</v>
      </c>
      <c r="AH3933" s="109"/>
      <c r="AI3933" s="82"/>
      <c r="AJ3933" s="110"/>
      <c r="AL3933" s="593">
        <v>3.8</v>
      </c>
      <c r="AM3933" s="519"/>
      <c r="AN3933" s="163"/>
      <c r="AO3933" s="113"/>
    </row>
    <row r="3934" spans="1:41" x14ac:dyDescent="0.2">
      <c r="A3934" s="58">
        <v>40450</v>
      </c>
      <c r="B3934" s="121">
        <v>17.3</v>
      </c>
      <c r="C3934" s="944"/>
      <c r="D3934" s="189">
        <v>7.6509999999999998</v>
      </c>
      <c r="E3934" s="414"/>
      <c r="F3934" s="535">
        <f t="shared" si="169"/>
        <v>24.951000000000001</v>
      </c>
      <c r="G3934" s="529"/>
      <c r="H3934" s="529"/>
      <c r="I3934" s="529"/>
      <c r="J3934" s="529"/>
      <c r="K3934" s="529"/>
      <c r="L3934" s="529"/>
      <c r="M3934" s="529"/>
      <c r="N3934" s="529"/>
      <c r="O3934" s="529"/>
      <c r="P3934" s="529"/>
      <c r="Q3934" s="529"/>
      <c r="R3934" s="529"/>
      <c r="S3934" s="392">
        <v>0</v>
      </c>
      <c r="T3934" s="389">
        <v>0</v>
      </c>
      <c r="U3934" s="390">
        <v>0</v>
      </c>
      <c r="V3934" s="391">
        <v>0</v>
      </c>
      <c r="W3934" s="406">
        <v>0</v>
      </c>
      <c r="X3934" s="405">
        <v>0</v>
      </c>
      <c r="Y3934" s="113">
        <f t="shared" si="165"/>
        <v>24.951000000000001</v>
      </c>
      <c r="Z3934" s="78">
        <v>0</v>
      </c>
      <c r="AA3934" s="82">
        <v>0</v>
      </c>
      <c r="AB3934" s="132">
        <v>338.3</v>
      </c>
      <c r="AC3934" s="133">
        <v>2.17</v>
      </c>
      <c r="AD3934" s="393">
        <v>24</v>
      </c>
      <c r="AE3934" s="395"/>
      <c r="AF3934" s="78">
        <v>347.84</v>
      </c>
      <c r="AG3934" s="79">
        <v>2.5</v>
      </c>
      <c r="AH3934" s="109"/>
      <c r="AI3934" s="82"/>
      <c r="AJ3934" s="110"/>
      <c r="AL3934" s="593">
        <v>7.67</v>
      </c>
      <c r="AM3934" s="519"/>
      <c r="AN3934" s="163"/>
      <c r="AO3934" s="113"/>
    </row>
    <row r="3935" spans="1:41" x14ac:dyDescent="0.2">
      <c r="A3935" s="58">
        <v>40451</v>
      </c>
      <c r="B3935" s="121">
        <v>18.75</v>
      </c>
      <c r="C3935" s="944"/>
      <c r="D3935" s="189">
        <v>7.5979999999999999</v>
      </c>
      <c r="E3935" s="414"/>
      <c r="F3935" s="535">
        <f t="shared" si="169"/>
        <v>26.347999999999999</v>
      </c>
      <c r="G3935" s="529"/>
      <c r="H3935" s="529"/>
      <c r="I3935" s="529"/>
      <c r="J3935" s="529"/>
      <c r="K3935" s="529"/>
      <c r="L3935" s="529"/>
      <c r="M3935" s="529"/>
      <c r="N3935" s="529"/>
      <c r="O3935" s="529"/>
      <c r="P3935" s="529"/>
      <c r="Q3935" s="529"/>
      <c r="R3935" s="529"/>
      <c r="S3935" s="392">
        <v>0</v>
      </c>
      <c r="T3935" s="389">
        <v>0</v>
      </c>
      <c r="U3935" s="390">
        <v>0</v>
      </c>
      <c r="V3935" s="391">
        <v>0</v>
      </c>
      <c r="W3935" s="406">
        <v>0</v>
      </c>
      <c r="X3935" s="405">
        <v>0</v>
      </c>
      <c r="Y3935" s="113">
        <f t="shared" si="165"/>
        <v>26.347999999999999</v>
      </c>
      <c r="Z3935" s="78">
        <v>0</v>
      </c>
      <c r="AA3935" s="82">
        <v>0</v>
      </c>
      <c r="AB3935" s="132">
        <v>341.8</v>
      </c>
      <c r="AC3935" s="133">
        <v>0.38</v>
      </c>
      <c r="AD3935" s="393">
        <v>24</v>
      </c>
      <c r="AE3935" s="395"/>
      <c r="AF3935" s="78">
        <v>350.6</v>
      </c>
      <c r="AG3935" s="79">
        <v>0.25</v>
      </c>
      <c r="AH3935" s="109"/>
      <c r="AI3935" s="82"/>
      <c r="AJ3935" s="110"/>
      <c r="AL3935" s="266">
        <v>0</v>
      </c>
      <c r="AM3935" s="473"/>
      <c r="AN3935" s="163"/>
      <c r="AO3935" s="113"/>
    </row>
    <row r="3936" spans="1:41" x14ac:dyDescent="0.2">
      <c r="A3936" s="58">
        <v>40452</v>
      </c>
      <c r="B3936" s="121">
        <v>17.62</v>
      </c>
      <c r="C3936" s="944"/>
      <c r="D3936" s="189">
        <v>8</v>
      </c>
      <c r="E3936" s="414"/>
      <c r="F3936" s="781">
        <f t="shared" si="169"/>
        <v>25.62</v>
      </c>
      <c r="G3936" s="529"/>
      <c r="H3936" s="529"/>
      <c r="I3936" s="529"/>
      <c r="J3936" s="529"/>
      <c r="K3936" s="529"/>
      <c r="L3936" s="529"/>
      <c r="M3936" s="529"/>
      <c r="N3936" s="529"/>
      <c r="O3936" s="529"/>
      <c r="P3936" s="529"/>
      <c r="Q3936" s="529"/>
      <c r="R3936" s="529"/>
      <c r="S3936" s="392">
        <v>0</v>
      </c>
      <c r="T3936" s="389">
        <v>0</v>
      </c>
      <c r="U3936" s="390">
        <v>0</v>
      </c>
      <c r="V3936" s="391">
        <v>0</v>
      </c>
      <c r="W3936" s="406">
        <v>0</v>
      </c>
      <c r="X3936" s="405">
        <v>0</v>
      </c>
      <c r="Y3936" s="113">
        <f t="shared" si="165"/>
        <v>25.62</v>
      </c>
      <c r="Z3936" s="78">
        <v>0</v>
      </c>
      <c r="AA3936" s="82">
        <v>0</v>
      </c>
      <c r="AB3936" s="132">
        <v>341.5</v>
      </c>
      <c r="AC3936" s="133">
        <v>0</v>
      </c>
      <c r="AD3936" s="393">
        <v>18</v>
      </c>
      <c r="AE3936" s="395"/>
      <c r="AF3936" s="78">
        <v>350.9</v>
      </c>
      <c r="AG3936" s="79">
        <v>0</v>
      </c>
      <c r="AH3936" s="109"/>
      <c r="AI3936" s="82"/>
      <c r="AJ3936" s="110"/>
      <c r="AL3936" s="539">
        <v>0</v>
      </c>
      <c r="AM3936" s="395"/>
      <c r="AN3936" s="163">
        <f t="shared" ref="AN3936:AN3966" si="170">+AD3936+AL3936</f>
        <v>18</v>
      </c>
      <c r="AO3936" s="113"/>
    </row>
    <row r="3937" spans="1:273" x14ac:dyDescent="0.2">
      <c r="A3937" s="58">
        <v>40453</v>
      </c>
      <c r="B3937" s="121">
        <v>18.010000000000002</v>
      </c>
      <c r="C3937" s="944"/>
      <c r="D3937" s="189">
        <v>8</v>
      </c>
      <c r="E3937" s="414"/>
      <c r="F3937" s="781">
        <f t="shared" si="169"/>
        <v>26.01</v>
      </c>
      <c r="G3937" s="529"/>
      <c r="H3937" s="529"/>
      <c r="I3937" s="529"/>
      <c r="J3937" s="529"/>
      <c r="K3937" s="529"/>
      <c r="L3937" s="529"/>
      <c r="M3937" s="529"/>
      <c r="N3937" s="529"/>
      <c r="O3937" s="529"/>
      <c r="P3937" s="529"/>
      <c r="Q3937" s="529"/>
      <c r="R3937" s="529"/>
      <c r="S3937" s="392">
        <v>0</v>
      </c>
      <c r="T3937" s="389">
        <v>0</v>
      </c>
      <c r="U3937" s="390">
        <v>0</v>
      </c>
      <c r="V3937" s="391">
        <v>0</v>
      </c>
      <c r="W3937" s="406">
        <v>0</v>
      </c>
      <c r="X3937" s="405">
        <v>0</v>
      </c>
      <c r="Y3937" s="113">
        <f t="shared" si="165"/>
        <v>26.01</v>
      </c>
      <c r="Z3937" s="78">
        <v>0</v>
      </c>
      <c r="AA3937" s="82">
        <v>0</v>
      </c>
      <c r="AB3937" s="132">
        <v>341.6</v>
      </c>
      <c r="AC3937" s="133">
        <v>0</v>
      </c>
      <c r="AD3937" s="393">
        <v>30</v>
      </c>
      <c r="AE3937" s="395"/>
      <c r="AF3937" s="78">
        <v>351</v>
      </c>
      <c r="AG3937" s="79">
        <v>0</v>
      </c>
      <c r="AH3937" s="109"/>
      <c r="AI3937" s="82"/>
      <c r="AJ3937" s="110"/>
      <c r="AL3937" s="539">
        <v>0</v>
      </c>
      <c r="AM3937" s="395"/>
      <c r="AN3937" s="163">
        <f t="shared" si="170"/>
        <v>30</v>
      </c>
      <c r="AO3937" s="113"/>
    </row>
    <row r="3938" spans="1:273" x14ac:dyDescent="0.2">
      <c r="A3938" s="58">
        <v>40454</v>
      </c>
      <c r="B3938" s="121">
        <v>17.440000000000001</v>
      </c>
      <c r="C3938" s="944"/>
      <c r="D3938" s="189">
        <v>7.4</v>
      </c>
      <c r="E3938" s="414"/>
      <c r="F3938" s="781">
        <f t="shared" si="169"/>
        <v>24.840000000000003</v>
      </c>
      <c r="G3938" s="529"/>
      <c r="H3938" s="529"/>
      <c r="I3938" s="529"/>
      <c r="J3938" s="529"/>
      <c r="K3938" s="529"/>
      <c r="L3938" s="529"/>
      <c r="M3938" s="529"/>
      <c r="N3938" s="529"/>
      <c r="O3938" s="529"/>
      <c r="P3938" s="529"/>
      <c r="Q3938" s="529"/>
      <c r="R3938" s="529"/>
      <c r="S3938" s="392">
        <v>0</v>
      </c>
      <c r="T3938" s="389">
        <v>0</v>
      </c>
      <c r="U3938" s="390">
        <v>0</v>
      </c>
      <c r="V3938" s="391">
        <v>0</v>
      </c>
      <c r="W3938" s="406">
        <v>0</v>
      </c>
      <c r="X3938" s="405">
        <v>0</v>
      </c>
      <c r="Y3938" s="113">
        <f t="shared" ref="Y3938:Y4001" si="171">+F3938-S3938-T3938-U3938-V3938+W3938+X3938</f>
        <v>24.840000000000003</v>
      </c>
      <c r="Z3938" s="78">
        <v>0</v>
      </c>
      <c r="AA3938" s="82">
        <v>0</v>
      </c>
      <c r="AB3938" s="132">
        <v>341.3</v>
      </c>
      <c r="AC3938" s="133">
        <v>0</v>
      </c>
      <c r="AD3938" s="393">
        <v>24</v>
      </c>
      <c r="AE3938" s="395"/>
      <c r="AF3938" s="78">
        <v>351.1</v>
      </c>
      <c r="AG3938" s="79">
        <v>0</v>
      </c>
      <c r="AH3938" s="109"/>
      <c r="AI3938" s="82"/>
      <c r="AJ3938" s="110"/>
      <c r="AL3938" s="539">
        <v>0</v>
      </c>
      <c r="AM3938" s="395"/>
      <c r="AN3938" s="163">
        <f t="shared" si="170"/>
        <v>24</v>
      </c>
      <c r="AO3938" s="113"/>
    </row>
    <row r="3939" spans="1:273" x14ac:dyDescent="0.2">
      <c r="A3939" s="58">
        <v>40455</v>
      </c>
      <c r="B3939" s="121">
        <v>17.02</v>
      </c>
      <c r="C3939" s="944"/>
      <c r="D3939" s="189">
        <v>6.8369999999999997</v>
      </c>
      <c r="E3939" s="414"/>
      <c r="F3939" s="781">
        <f t="shared" si="169"/>
        <v>23.856999999999999</v>
      </c>
      <c r="G3939" s="529"/>
      <c r="H3939" s="529"/>
      <c r="I3939" s="529"/>
      <c r="J3939" s="529"/>
      <c r="K3939" s="529"/>
      <c r="L3939" s="529"/>
      <c r="M3939" s="529"/>
      <c r="N3939" s="529"/>
      <c r="O3939" s="529"/>
      <c r="P3939" s="529"/>
      <c r="Q3939" s="529"/>
      <c r="R3939" s="529"/>
      <c r="S3939" s="392">
        <v>0</v>
      </c>
      <c r="T3939" s="389">
        <v>0</v>
      </c>
      <c r="U3939" s="390">
        <v>0</v>
      </c>
      <c r="V3939" s="391">
        <v>0</v>
      </c>
      <c r="W3939" s="406">
        <v>0</v>
      </c>
      <c r="X3939" s="405">
        <v>0</v>
      </c>
      <c r="Y3939" s="113">
        <f t="shared" si="171"/>
        <v>23.856999999999999</v>
      </c>
      <c r="Z3939" s="78">
        <v>0</v>
      </c>
      <c r="AA3939" s="82">
        <v>0</v>
      </c>
      <c r="AB3939" s="132">
        <v>341.2</v>
      </c>
      <c r="AC3939" s="133">
        <v>0.04</v>
      </c>
      <c r="AD3939" s="393">
        <v>3</v>
      </c>
      <c r="AE3939" s="395"/>
      <c r="AF3939" s="78">
        <v>351</v>
      </c>
      <c r="AG3939" s="79">
        <v>0.1</v>
      </c>
      <c r="AH3939" s="109"/>
      <c r="AI3939" s="82"/>
      <c r="AJ3939" s="110"/>
      <c r="AL3939" s="539">
        <v>26.45</v>
      </c>
      <c r="AM3939" s="395"/>
      <c r="AN3939" s="163">
        <f t="shared" si="170"/>
        <v>29.45</v>
      </c>
      <c r="AO3939" s="113"/>
      <c r="JJ3939" s="24"/>
    </row>
    <row r="3940" spans="1:273" x14ac:dyDescent="0.2">
      <c r="A3940" s="58">
        <v>40456</v>
      </c>
      <c r="B3940" s="121">
        <v>18.420000000000002</v>
      </c>
      <c r="C3940" s="944"/>
      <c r="D3940" s="189">
        <v>7.5060000000000002</v>
      </c>
      <c r="E3940" s="414"/>
      <c r="F3940" s="781">
        <f t="shared" si="169"/>
        <v>25.926000000000002</v>
      </c>
      <c r="G3940" s="529"/>
      <c r="H3940" s="529"/>
      <c r="I3940" s="529"/>
      <c r="J3940" s="529"/>
      <c r="K3940" s="529"/>
      <c r="L3940" s="529"/>
      <c r="M3940" s="529"/>
      <c r="N3940" s="529"/>
      <c r="O3940" s="529"/>
      <c r="P3940" s="529"/>
      <c r="Q3940" s="529"/>
      <c r="R3940" s="529"/>
      <c r="S3940" s="392">
        <v>0</v>
      </c>
      <c r="T3940" s="389">
        <v>0</v>
      </c>
      <c r="U3940" s="390">
        <v>0</v>
      </c>
      <c r="V3940" s="391">
        <v>0</v>
      </c>
      <c r="W3940" s="406">
        <v>0</v>
      </c>
      <c r="X3940" s="405">
        <v>0</v>
      </c>
      <c r="Y3940" s="113">
        <f t="shared" si="171"/>
        <v>25.926000000000002</v>
      </c>
      <c r="Z3940" s="78">
        <v>0</v>
      </c>
      <c r="AA3940" s="82">
        <v>0</v>
      </c>
      <c r="AB3940" s="132">
        <v>341.2</v>
      </c>
      <c r="AC3940" s="133">
        <v>0</v>
      </c>
      <c r="AD3940" s="393">
        <v>0</v>
      </c>
      <c r="AE3940" s="395"/>
      <c r="AF3940" s="78">
        <v>350.9</v>
      </c>
      <c r="AG3940" s="79">
        <v>0</v>
      </c>
      <c r="AH3940" s="109"/>
      <c r="AI3940" s="82"/>
      <c r="AJ3940" s="110"/>
      <c r="AL3940" s="539">
        <v>23.1</v>
      </c>
      <c r="AM3940" s="395"/>
      <c r="AN3940" s="163">
        <f t="shared" si="170"/>
        <v>23.1</v>
      </c>
      <c r="AO3940" s="113"/>
      <c r="JG3940" s="24"/>
      <c r="JH3940" s="24"/>
      <c r="JI3940" s="24"/>
      <c r="JJ3940" s="24"/>
      <c r="JK3940" s="24"/>
      <c r="JL3940" s="24"/>
      <c r="JM3940" s="24"/>
    </row>
    <row r="3941" spans="1:273" x14ac:dyDescent="0.2">
      <c r="A3941" s="58">
        <v>40457</v>
      </c>
      <c r="B3941" s="121">
        <v>20.329999999999998</v>
      </c>
      <c r="C3941" s="944"/>
      <c r="D3941" s="189">
        <v>7.2119999999999997</v>
      </c>
      <c r="E3941" s="414"/>
      <c r="F3941" s="781">
        <f t="shared" si="169"/>
        <v>27.541999999999998</v>
      </c>
      <c r="G3941" s="529"/>
      <c r="H3941" s="529"/>
      <c r="I3941" s="529"/>
      <c r="J3941" s="529"/>
      <c r="K3941" s="529"/>
      <c r="L3941" s="529"/>
      <c r="M3941" s="529"/>
      <c r="N3941" s="529"/>
      <c r="O3941" s="529"/>
      <c r="P3941" s="529"/>
      <c r="Q3941" s="529"/>
      <c r="R3941" s="529"/>
      <c r="S3941" s="392">
        <v>0</v>
      </c>
      <c r="T3941" s="389">
        <v>0</v>
      </c>
      <c r="U3941" s="390">
        <v>0</v>
      </c>
      <c r="V3941" s="391">
        <v>0</v>
      </c>
      <c r="W3941" s="406">
        <v>0</v>
      </c>
      <c r="X3941" s="405">
        <v>0</v>
      </c>
      <c r="Y3941" s="113">
        <f t="shared" si="171"/>
        <v>27.541999999999998</v>
      </c>
      <c r="Z3941" s="78">
        <v>0</v>
      </c>
      <c r="AA3941" s="82">
        <v>0</v>
      </c>
      <c r="AB3941" s="132">
        <v>341.2</v>
      </c>
      <c r="AC3941" s="133">
        <v>0</v>
      </c>
      <c r="AD3941" s="393">
        <v>0</v>
      </c>
      <c r="AE3941" s="395"/>
      <c r="AF3941" s="78">
        <v>350.7</v>
      </c>
      <c r="AG3941" s="79">
        <v>0</v>
      </c>
      <c r="AH3941" s="109"/>
      <c r="AI3941" s="82"/>
      <c r="AJ3941" s="110"/>
      <c r="AL3941" s="539">
        <v>27.76</v>
      </c>
      <c r="AM3941" s="395"/>
      <c r="AN3941" s="163">
        <f t="shared" si="170"/>
        <v>27.76</v>
      </c>
      <c r="AO3941" s="113"/>
      <c r="JG3941" s="24"/>
      <c r="JH3941" s="24"/>
      <c r="JI3941" s="24"/>
      <c r="JJ3941" s="24"/>
      <c r="JK3941" s="24"/>
      <c r="JL3941" s="24"/>
      <c r="JM3941" s="24"/>
    </row>
    <row r="3942" spans="1:273" x14ac:dyDescent="0.2">
      <c r="A3942" s="58">
        <v>40458</v>
      </c>
      <c r="B3942" s="121">
        <v>19.22</v>
      </c>
      <c r="C3942" s="944"/>
      <c r="D3942" s="189">
        <v>7.9550000000000001</v>
      </c>
      <c r="E3942" s="414"/>
      <c r="F3942" s="781">
        <f t="shared" si="169"/>
        <v>27.174999999999997</v>
      </c>
      <c r="G3942" s="529"/>
      <c r="H3942" s="529"/>
      <c r="I3942" s="529"/>
      <c r="J3942" s="529"/>
      <c r="K3942" s="529"/>
      <c r="L3942" s="529"/>
      <c r="M3942" s="529"/>
      <c r="N3942" s="529"/>
      <c r="O3942" s="529"/>
      <c r="P3942" s="529"/>
      <c r="Q3942" s="529"/>
      <c r="R3942" s="529"/>
      <c r="S3942" s="392">
        <v>0</v>
      </c>
      <c r="T3942" s="389">
        <v>0</v>
      </c>
      <c r="U3942" s="390">
        <v>0</v>
      </c>
      <c r="V3942" s="391">
        <v>0</v>
      </c>
      <c r="W3942" s="406">
        <v>0</v>
      </c>
      <c r="X3942" s="405">
        <v>0</v>
      </c>
      <c r="Y3942" s="113">
        <f t="shared" si="171"/>
        <v>27.174999999999997</v>
      </c>
      <c r="Z3942" s="78">
        <v>0</v>
      </c>
      <c r="AA3942" s="82">
        <v>0</v>
      </c>
      <c r="AB3942" s="132">
        <v>341.2</v>
      </c>
      <c r="AC3942" s="133">
        <v>0</v>
      </c>
      <c r="AD3942" s="393">
        <v>0</v>
      </c>
      <c r="AE3942" s="395"/>
      <c r="AF3942" s="78">
        <v>350.5</v>
      </c>
      <c r="AG3942" s="79">
        <v>0</v>
      </c>
      <c r="AH3942" s="109"/>
      <c r="AI3942" s="82"/>
      <c r="AJ3942" s="110"/>
      <c r="AL3942" s="266">
        <v>24.03</v>
      </c>
      <c r="AM3942" s="473"/>
      <c r="AN3942" s="163">
        <f t="shared" si="170"/>
        <v>24.03</v>
      </c>
      <c r="AO3942" s="113"/>
    </row>
    <row r="3943" spans="1:273" x14ac:dyDescent="0.2">
      <c r="A3943" s="58">
        <v>40459</v>
      </c>
      <c r="B3943" s="121">
        <v>19.14</v>
      </c>
      <c r="C3943" s="944"/>
      <c r="D3943" s="189">
        <v>7.1</v>
      </c>
      <c r="E3943" s="414"/>
      <c r="F3943" s="781">
        <f t="shared" si="169"/>
        <v>26.240000000000002</v>
      </c>
      <c r="G3943" s="529"/>
      <c r="H3943" s="529"/>
      <c r="I3943" s="529"/>
      <c r="J3943" s="529"/>
      <c r="K3943" s="529"/>
      <c r="L3943" s="529"/>
      <c r="M3943" s="529"/>
      <c r="N3943" s="529"/>
      <c r="O3943" s="529"/>
      <c r="P3943" s="529"/>
      <c r="Q3943" s="529"/>
      <c r="R3943" s="529"/>
      <c r="S3943" s="392">
        <v>0</v>
      </c>
      <c r="T3943" s="389">
        <v>0</v>
      </c>
      <c r="U3943" s="390">
        <v>0</v>
      </c>
      <c r="V3943" s="391">
        <v>0</v>
      </c>
      <c r="W3943" s="406">
        <v>0</v>
      </c>
      <c r="X3943" s="405">
        <v>0</v>
      </c>
      <c r="Y3943" s="113">
        <f t="shared" si="171"/>
        <v>26.240000000000002</v>
      </c>
      <c r="Z3943" s="78">
        <v>0</v>
      </c>
      <c r="AA3943" s="82">
        <v>0</v>
      </c>
      <c r="AB3943" s="132">
        <v>341.2</v>
      </c>
      <c r="AC3943" s="133">
        <v>0</v>
      </c>
      <c r="AD3943" s="393">
        <v>0</v>
      </c>
      <c r="AE3943" s="395"/>
      <c r="AF3943" s="78">
        <v>350.3</v>
      </c>
      <c r="AG3943" s="79">
        <v>0</v>
      </c>
      <c r="AH3943" s="109"/>
      <c r="AI3943" s="82"/>
      <c r="AJ3943" s="110"/>
      <c r="AL3943" s="539">
        <v>27.57</v>
      </c>
      <c r="AM3943" s="395"/>
      <c r="AN3943" s="163">
        <f t="shared" si="170"/>
        <v>27.57</v>
      </c>
      <c r="AO3943" s="113"/>
    </row>
    <row r="3944" spans="1:273" x14ac:dyDescent="0.2">
      <c r="A3944" s="58">
        <v>40460</v>
      </c>
      <c r="B3944" s="121">
        <v>20.11</v>
      </c>
      <c r="C3944" s="944"/>
      <c r="D3944" s="189">
        <v>7.4</v>
      </c>
      <c r="E3944" s="414"/>
      <c r="F3944" s="781">
        <f t="shared" si="169"/>
        <v>27.509999999999998</v>
      </c>
      <c r="G3944" s="529"/>
      <c r="H3944" s="529"/>
      <c r="I3944" s="529"/>
      <c r="J3944" s="529"/>
      <c r="K3944" s="529"/>
      <c r="L3944" s="529"/>
      <c r="M3944" s="529"/>
      <c r="N3944" s="529"/>
      <c r="O3944" s="529"/>
      <c r="P3944" s="529"/>
      <c r="Q3944" s="529"/>
      <c r="R3944" s="529"/>
      <c r="S3944" s="392">
        <v>0</v>
      </c>
      <c r="T3944" s="389">
        <v>0</v>
      </c>
      <c r="U3944" s="390">
        <v>0</v>
      </c>
      <c r="V3944" s="391">
        <v>0</v>
      </c>
      <c r="W3944" s="406">
        <v>0</v>
      </c>
      <c r="X3944" s="405">
        <v>0</v>
      </c>
      <c r="Y3944" s="113">
        <f t="shared" si="171"/>
        <v>27.509999999999998</v>
      </c>
      <c r="Z3944" s="78">
        <v>0</v>
      </c>
      <c r="AA3944" s="82">
        <v>0</v>
      </c>
      <c r="AB3944" s="132">
        <v>341.1</v>
      </c>
      <c r="AC3944" s="133">
        <v>0</v>
      </c>
      <c r="AD3944" s="393">
        <v>0</v>
      </c>
      <c r="AE3944" s="395"/>
      <c r="AF3944" s="78">
        <v>350.1</v>
      </c>
      <c r="AG3944" s="79">
        <v>0</v>
      </c>
      <c r="AH3944" s="109"/>
      <c r="AI3944" s="82"/>
      <c r="AJ3944" s="110"/>
      <c r="AL3944" s="266">
        <v>22.69</v>
      </c>
      <c r="AM3944" s="473"/>
      <c r="AN3944" s="163">
        <f t="shared" si="170"/>
        <v>22.69</v>
      </c>
      <c r="AO3944" s="113"/>
    </row>
    <row r="3945" spans="1:273" x14ac:dyDescent="0.2">
      <c r="A3945" s="58">
        <v>40461</v>
      </c>
      <c r="B3945" s="121">
        <v>18.03</v>
      </c>
      <c r="C3945" s="944"/>
      <c r="D3945" s="189">
        <v>7.5</v>
      </c>
      <c r="E3945" s="414"/>
      <c r="F3945" s="781">
        <f t="shared" ref="F3945:F4008" si="172">+B3945+D3945</f>
        <v>25.53</v>
      </c>
      <c r="G3945" s="529"/>
      <c r="H3945" s="529"/>
      <c r="I3945" s="529"/>
      <c r="J3945" s="529"/>
      <c r="K3945" s="529"/>
      <c r="L3945" s="529"/>
      <c r="M3945" s="529"/>
      <c r="N3945" s="529"/>
      <c r="O3945" s="529"/>
      <c r="P3945" s="529"/>
      <c r="Q3945" s="529"/>
      <c r="R3945" s="529"/>
      <c r="S3945" s="392">
        <v>0</v>
      </c>
      <c r="T3945" s="389">
        <v>0</v>
      </c>
      <c r="U3945" s="390">
        <v>0</v>
      </c>
      <c r="V3945" s="391">
        <v>0</v>
      </c>
      <c r="W3945" s="406">
        <v>0</v>
      </c>
      <c r="X3945" s="405">
        <v>0</v>
      </c>
      <c r="Y3945" s="113">
        <f t="shared" si="171"/>
        <v>25.53</v>
      </c>
      <c r="Z3945" s="78">
        <v>0</v>
      </c>
      <c r="AA3945" s="82">
        <v>0</v>
      </c>
      <c r="AB3945" s="132">
        <v>341.1</v>
      </c>
      <c r="AC3945" s="133">
        <v>0</v>
      </c>
      <c r="AD3945" s="393">
        <v>0</v>
      </c>
      <c r="AE3945" s="395"/>
      <c r="AF3945" s="78">
        <v>349.9</v>
      </c>
      <c r="AG3945" s="79">
        <v>0</v>
      </c>
      <c r="AH3945" s="109"/>
      <c r="AI3945" s="82"/>
      <c r="AJ3945" s="110"/>
      <c r="AL3945" s="266">
        <v>27.61</v>
      </c>
      <c r="AM3945" s="473"/>
      <c r="AN3945" s="163">
        <f t="shared" si="170"/>
        <v>27.61</v>
      </c>
      <c r="AO3945" s="113"/>
    </row>
    <row r="3946" spans="1:273" x14ac:dyDescent="0.2">
      <c r="A3946" s="58">
        <v>40462</v>
      </c>
      <c r="B3946" s="121">
        <v>18.809999999999999</v>
      </c>
      <c r="C3946" s="944"/>
      <c r="D3946" s="189">
        <v>7.2910000000000004</v>
      </c>
      <c r="E3946" s="414"/>
      <c r="F3946" s="781">
        <f t="shared" si="172"/>
        <v>26.100999999999999</v>
      </c>
      <c r="G3946" s="529"/>
      <c r="H3946" s="529"/>
      <c r="I3946" s="529"/>
      <c r="J3946" s="529"/>
      <c r="K3946" s="529"/>
      <c r="L3946" s="529"/>
      <c r="M3946" s="529"/>
      <c r="N3946" s="529"/>
      <c r="O3946" s="529"/>
      <c r="P3946" s="529"/>
      <c r="Q3946" s="529"/>
      <c r="R3946" s="529"/>
      <c r="S3946" s="392">
        <v>0</v>
      </c>
      <c r="T3946" s="389">
        <v>0</v>
      </c>
      <c r="U3946" s="390">
        <v>0</v>
      </c>
      <c r="V3946" s="391">
        <v>0</v>
      </c>
      <c r="W3946" s="406">
        <v>0</v>
      </c>
      <c r="X3946" s="405">
        <v>0</v>
      </c>
      <c r="Y3946" s="113">
        <f t="shared" si="171"/>
        <v>26.100999999999999</v>
      </c>
      <c r="Z3946" s="78">
        <v>0</v>
      </c>
      <c r="AA3946" s="82">
        <v>0</v>
      </c>
      <c r="AB3946" s="132">
        <v>341.1</v>
      </c>
      <c r="AC3946" s="133">
        <v>0</v>
      </c>
      <c r="AD3946" s="393">
        <v>0</v>
      </c>
      <c r="AE3946" s="395"/>
      <c r="AF3946" s="78">
        <v>349.7</v>
      </c>
      <c r="AG3946" s="79">
        <v>0</v>
      </c>
      <c r="AH3946" s="109"/>
      <c r="AI3946" s="82"/>
      <c r="AJ3946" s="110"/>
      <c r="AL3946" s="266">
        <v>26.34</v>
      </c>
      <c r="AM3946" s="473"/>
      <c r="AN3946" s="163">
        <f t="shared" si="170"/>
        <v>26.34</v>
      </c>
      <c r="AO3946" s="113"/>
    </row>
    <row r="3947" spans="1:273" x14ac:dyDescent="0.2">
      <c r="A3947" s="58">
        <v>40463</v>
      </c>
      <c r="B3947" s="121">
        <v>19.899999999999999</v>
      </c>
      <c r="C3947" s="944"/>
      <c r="D3947" s="189">
        <v>7.58</v>
      </c>
      <c r="E3947" s="414"/>
      <c r="F3947" s="781">
        <f t="shared" si="172"/>
        <v>27.479999999999997</v>
      </c>
      <c r="G3947" s="529"/>
      <c r="H3947" s="529"/>
      <c r="I3947" s="529"/>
      <c r="J3947" s="529"/>
      <c r="K3947" s="529"/>
      <c r="L3947" s="529"/>
      <c r="M3947" s="529"/>
      <c r="N3947" s="529"/>
      <c r="O3947" s="529"/>
      <c r="P3947" s="529"/>
      <c r="Q3947" s="529"/>
      <c r="R3947" s="529"/>
      <c r="S3947" s="392">
        <v>0</v>
      </c>
      <c r="T3947" s="389">
        <v>0</v>
      </c>
      <c r="U3947" s="390">
        <v>0</v>
      </c>
      <c r="V3947" s="391">
        <v>0</v>
      </c>
      <c r="W3947" s="406">
        <v>0</v>
      </c>
      <c r="X3947" s="405">
        <v>0</v>
      </c>
      <c r="Y3947" s="113">
        <f t="shared" si="171"/>
        <v>27.479999999999997</v>
      </c>
      <c r="Z3947" s="78">
        <v>0</v>
      </c>
      <c r="AA3947" s="82">
        <v>0</v>
      </c>
      <c r="AB3947" s="132">
        <v>341.1</v>
      </c>
      <c r="AC3947" s="133">
        <v>0</v>
      </c>
      <c r="AD3947" s="393">
        <v>0</v>
      </c>
      <c r="AE3947" s="395"/>
      <c r="AF3947" s="78">
        <v>349.5</v>
      </c>
      <c r="AG3947" s="79">
        <v>0</v>
      </c>
      <c r="AH3947" s="109"/>
      <c r="AI3947" s="82"/>
      <c r="AJ3947" s="110"/>
      <c r="AL3947" s="266">
        <v>28.5</v>
      </c>
      <c r="AM3947" s="473"/>
      <c r="AN3947" s="163">
        <f t="shared" si="170"/>
        <v>28.5</v>
      </c>
      <c r="AO3947" s="113"/>
    </row>
    <row r="3948" spans="1:273" x14ac:dyDescent="0.2">
      <c r="A3948" s="58">
        <v>40464</v>
      </c>
      <c r="B3948" s="121">
        <v>21.31</v>
      </c>
      <c r="C3948" s="944"/>
      <c r="D3948" s="189">
        <v>7.5339999999999998</v>
      </c>
      <c r="E3948" s="414"/>
      <c r="F3948" s="781">
        <f t="shared" si="172"/>
        <v>28.843999999999998</v>
      </c>
      <c r="G3948" s="829"/>
      <c r="H3948" s="829"/>
      <c r="I3948" s="829"/>
      <c r="J3948" s="829"/>
      <c r="K3948" s="829"/>
      <c r="L3948" s="829"/>
      <c r="M3948" s="829"/>
      <c r="N3948" s="829"/>
      <c r="O3948" s="829"/>
      <c r="P3948" s="829"/>
      <c r="Q3948" s="829"/>
      <c r="R3948" s="829"/>
      <c r="S3948" s="939">
        <v>3.1E-2</v>
      </c>
      <c r="T3948" s="389">
        <v>0</v>
      </c>
      <c r="U3948" s="390">
        <v>0</v>
      </c>
      <c r="V3948" s="391">
        <v>0</v>
      </c>
      <c r="W3948" s="939">
        <v>5.5E-2</v>
      </c>
      <c r="X3948" s="405">
        <v>0</v>
      </c>
      <c r="Y3948" s="113">
        <f t="shared" si="171"/>
        <v>28.867999999999999</v>
      </c>
      <c r="Z3948" s="78">
        <v>0</v>
      </c>
      <c r="AA3948" s="82">
        <v>0</v>
      </c>
      <c r="AB3948" s="132">
        <v>341.3</v>
      </c>
      <c r="AC3948" s="133">
        <v>0.36</v>
      </c>
      <c r="AD3948" s="393">
        <v>0</v>
      </c>
      <c r="AE3948" s="395"/>
      <c r="AF3948" s="78">
        <v>349.4</v>
      </c>
      <c r="AG3948" s="79">
        <v>0.4</v>
      </c>
      <c r="AH3948" s="109"/>
      <c r="AI3948" s="82"/>
      <c r="AJ3948" s="110"/>
      <c r="AL3948" s="266">
        <v>26.63</v>
      </c>
      <c r="AM3948" s="473"/>
      <c r="AN3948" s="163">
        <f t="shared" si="170"/>
        <v>26.63</v>
      </c>
      <c r="AO3948" s="113"/>
    </row>
    <row r="3949" spans="1:273" x14ac:dyDescent="0.2">
      <c r="A3949" s="58">
        <v>40465</v>
      </c>
      <c r="B3949" s="121">
        <v>18.59</v>
      </c>
      <c r="C3949" s="944"/>
      <c r="D3949" s="189">
        <v>7.33</v>
      </c>
      <c r="E3949" s="414"/>
      <c r="F3949" s="781">
        <f t="shared" si="172"/>
        <v>25.92</v>
      </c>
      <c r="G3949" s="529"/>
      <c r="H3949" s="529"/>
      <c r="I3949" s="529"/>
      <c r="J3949" s="529"/>
      <c r="K3949" s="529"/>
      <c r="L3949" s="529"/>
      <c r="M3949" s="529"/>
      <c r="N3949" s="529"/>
      <c r="O3949" s="529"/>
      <c r="P3949" s="529"/>
      <c r="Q3949" s="529"/>
      <c r="R3949" s="529"/>
      <c r="S3949" s="392">
        <v>0</v>
      </c>
      <c r="T3949" s="389">
        <v>0</v>
      </c>
      <c r="U3949" s="390">
        <v>0</v>
      </c>
      <c r="V3949" s="391">
        <v>0</v>
      </c>
      <c r="W3949" s="406">
        <v>0</v>
      </c>
      <c r="X3949" s="405">
        <v>0</v>
      </c>
      <c r="Y3949" s="113">
        <f t="shared" si="171"/>
        <v>25.92</v>
      </c>
      <c r="Z3949" s="78">
        <v>0</v>
      </c>
      <c r="AA3949" s="82">
        <v>0</v>
      </c>
      <c r="AB3949" s="132">
        <v>341</v>
      </c>
      <c r="AC3949" s="133">
        <v>0.12</v>
      </c>
      <c r="AD3949" s="393">
        <v>24</v>
      </c>
      <c r="AE3949" s="395"/>
      <c r="AF3949" s="78">
        <v>349.4</v>
      </c>
      <c r="AG3949" s="79">
        <v>0.1</v>
      </c>
      <c r="AH3949" s="109"/>
      <c r="AI3949" s="82"/>
      <c r="AJ3949" s="110"/>
      <c r="AL3949" s="266">
        <v>0</v>
      </c>
      <c r="AM3949" s="473"/>
      <c r="AN3949" s="163">
        <f t="shared" si="170"/>
        <v>24</v>
      </c>
      <c r="AO3949" s="113"/>
    </row>
    <row r="3950" spans="1:273" x14ac:dyDescent="0.2">
      <c r="A3950" s="58">
        <v>40466</v>
      </c>
      <c r="B3950" s="121">
        <v>16.149999999999999</v>
      </c>
      <c r="C3950" s="944"/>
      <c r="D3950" s="189">
        <v>7.1230000000000002</v>
      </c>
      <c r="E3950" s="414"/>
      <c r="F3950" s="781">
        <f t="shared" si="172"/>
        <v>23.273</v>
      </c>
      <c r="G3950" s="529"/>
      <c r="H3950" s="529"/>
      <c r="I3950" s="529"/>
      <c r="J3950" s="529"/>
      <c r="K3950" s="529"/>
      <c r="L3950" s="529"/>
      <c r="M3950" s="529"/>
      <c r="N3950" s="529"/>
      <c r="O3950" s="529"/>
      <c r="P3950" s="529"/>
      <c r="Q3950" s="529"/>
      <c r="R3950" s="529"/>
      <c r="S3950" s="392">
        <v>0</v>
      </c>
      <c r="T3950" s="389">
        <v>0</v>
      </c>
      <c r="U3950" s="390">
        <v>0</v>
      </c>
      <c r="V3950" s="391">
        <v>0</v>
      </c>
      <c r="W3950" s="406">
        <v>0</v>
      </c>
      <c r="X3950" s="405">
        <v>0</v>
      </c>
      <c r="Y3950" s="113">
        <f t="shared" si="171"/>
        <v>23.273</v>
      </c>
      <c r="Z3950" s="78">
        <v>0</v>
      </c>
      <c r="AA3950" s="82">
        <v>0</v>
      </c>
      <c r="AB3950" s="132">
        <v>340.9</v>
      </c>
      <c r="AC3950" s="133">
        <v>0</v>
      </c>
      <c r="AD3950" s="393">
        <v>20</v>
      </c>
      <c r="AE3950" s="395"/>
      <c r="AF3950" s="78">
        <v>349.4</v>
      </c>
      <c r="AG3950" s="79">
        <v>0</v>
      </c>
      <c r="AH3950" s="109"/>
      <c r="AI3950" s="82"/>
      <c r="AJ3950" s="110"/>
      <c r="AL3950" s="266">
        <v>0</v>
      </c>
      <c r="AM3950" s="473"/>
      <c r="AN3950" s="163">
        <f t="shared" si="170"/>
        <v>20</v>
      </c>
      <c r="AO3950" s="113"/>
    </row>
    <row r="3951" spans="1:273" x14ac:dyDescent="0.2">
      <c r="A3951" s="58">
        <v>40467</v>
      </c>
      <c r="B3951" s="121">
        <v>17.64</v>
      </c>
      <c r="C3951" s="944"/>
      <c r="D3951" s="189">
        <v>7.4630000000000001</v>
      </c>
      <c r="E3951" s="414"/>
      <c r="F3951" s="781">
        <f t="shared" si="172"/>
        <v>25.103000000000002</v>
      </c>
      <c r="G3951" s="529"/>
      <c r="H3951" s="529"/>
      <c r="I3951" s="529"/>
      <c r="J3951" s="529"/>
      <c r="K3951" s="529"/>
      <c r="L3951" s="529"/>
      <c r="M3951" s="529"/>
      <c r="N3951" s="529"/>
      <c r="O3951" s="529"/>
      <c r="P3951" s="529"/>
      <c r="Q3951" s="529"/>
      <c r="R3951" s="529"/>
      <c r="S3951" s="392">
        <v>0</v>
      </c>
      <c r="T3951" s="389">
        <v>0</v>
      </c>
      <c r="U3951" s="390">
        <v>0</v>
      </c>
      <c r="V3951" s="391">
        <v>0</v>
      </c>
      <c r="W3951" s="406">
        <v>0</v>
      </c>
      <c r="X3951" s="405">
        <v>0</v>
      </c>
      <c r="Y3951" s="113">
        <f t="shared" si="171"/>
        <v>25.103000000000002</v>
      </c>
      <c r="Z3951" s="78">
        <v>0</v>
      </c>
      <c r="AA3951" s="82">
        <v>0</v>
      </c>
      <c r="AB3951" s="132">
        <v>340.8</v>
      </c>
      <c r="AC3951" s="133">
        <v>0</v>
      </c>
      <c r="AD3951" s="393">
        <v>20</v>
      </c>
      <c r="AE3951" s="395"/>
      <c r="AF3951" s="78">
        <v>349.4</v>
      </c>
      <c r="AG3951" s="79">
        <v>0</v>
      </c>
      <c r="AH3951" s="109"/>
      <c r="AI3951" s="82"/>
      <c r="AJ3951" s="110"/>
      <c r="AL3951" s="266">
        <v>0</v>
      </c>
      <c r="AM3951" s="473"/>
      <c r="AN3951" s="163">
        <f t="shared" si="170"/>
        <v>20</v>
      </c>
      <c r="AO3951" s="113"/>
    </row>
    <row r="3952" spans="1:273" x14ac:dyDescent="0.2">
      <c r="A3952" s="58">
        <v>40468</v>
      </c>
      <c r="B3952" s="121">
        <v>17.77</v>
      </c>
      <c r="C3952" s="944"/>
      <c r="D3952" s="189">
        <v>7.2</v>
      </c>
      <c r="E3952" s="414"/>
      <c r="F3952" s="781">
        <f t="shared" si="172"/>
        <v>24.97</v>
      </c>
      <c r="G3952" s="529"/>
      <c r="H3952" s="529"/>
      <c r="I3952" s="529"/>
      <c r="J3952" s="529"/>
      <c r="K3952" s="529"/>
      <c r="L3952" s="529"/>
      <c r="M3952" s="529"/>
      <c r="N3952" s="529"/>
      <c r="O3952" s="529"/>
      <c r="P3952" s="529"/>
      <c r="Q3952" s="529"/>
      <c r="R3952" s="529"/>
      <c r="S3952" s="392">
        <v>0</v>
      </c>
      <c r="T3952" s="389">
        <v>0</v>
      </c>
      <c r="U3952" s="390">
        <v>0</v>
      </c>
      <c r="V3952" s="391">
        <v>0</v>
      </c>
      <c r="W3952" s="406">
        <v>0</v>
      </c>
      <c r="X3952" s="405">
        <v>0</v>
      </c>
      <c r="Y3952" s="113">
        <f t="shared" si="171"/>
        <v>24.97</v>
      </c>
      <c r="Z3952" s="78">
        <v>0</v>
      </c>
      <c r="AA3952" s="82">
        <v>0</v>
      </c>
      <c r="AB3952" s="132">
        <v>340.7</v>
      </c>
      <c r="AC3952" s="133">
        <v>0</v>
      </c>
      <c r="AD3952" s="393">
        <v>20</v>
      </c>
      <c r="AE3952" s="395"/>
      <c r="AF3952" s="78">
        <v>349.4</v>
      </c>
      <c r="AG3952" s="79">
        <v>0</v>
      </c>
      <c r="AH3952" s="109"/>
      <c r="AI3952" s="82"/>
      <c r="AJ3952" s="110"/>
      <c r="AL3952" s="266">
        <v>0</v>
      </c>
      <c r="AM3952" s="473"/>
      <c r="AN3952" s="163">
        <f t="shared" si="170"/>
        <v>20</v>
      </c>
      <c r="AO3952" s="113"/>
    </row>
    <row r="3953" spans="1:42" x14ac:dyDescent="0.2">
      <c r="A3953" s="58">
        <v>40469</v>
      </c>
      <c r="B3953" s="121">
        <v>17.309999999999999</v>
      </c>
      <c r="C3953" s="944"/>
      <c r="D3953" s="189">
        <v>7.11</v>
      </c>
      <c r="E3953" s="414"/>
      <c r="F3953" s="781">
        <f t="shared" si="172"/>
        <v>24.419999999999998</v>
      </c>
      <c r="G3953" s="529"/>
      <c r="H3953" s="529"/>
      <c r="I3953" s="529"/>
      <c r="J3953" s="529"/>
      <c r="K3953" s="529"/>
      <c r="L3953" s="529"/>
      <c r="M3953" s="529"/>
      <c r="N3953" s="529"/>
      <c r="O3953" s="529"/>
      <c r="P3953" s="529"/>
      <c r="Q3953" s="529"/>
      <c r="R3953" s="529"/>
      <c r="S3953" s="392">
        <v>0</v>
      </c>
      <c r="T3953" s="389">
        <v>0</v>
      </c>
      <c r="U3953" s="390">
        <v>0</v>
      </c>
      <c r="V3953" s="391">
        <v>0</v>
      </c>
      <c r="W3953" s="406">
        <v>0</v>
      </c>
      <c r="X3953" s="405">
        <v>0</v>
      </c>
      <c r="Y3953" s="113">
        <f t="shared" si="171"/>
        <v>24.419999999999998</v>
      </c>
      <c r="Z3953" s="78">
        <v>0</v>
      </c>
      <c r="AA3953" s="82">
        <v>0</v>
      </c>
      <c r="AB3953" s="132">
        <v>340.6</v>
      </c>
      <c r="AC3953" s="133">
        <v>0</v>
      </c>
      <c r="AD3953" s="393">
        <v>24</v>
      </c>
      <c r="AE3953" s="395"/>
      <c r="AF3953" s="78">
        <v>349.4</v>
      </c>
      <c r="AG3953" s="79">
        <v>0</v>
      </c>
      <c r="AH3953" s="109"/>
      <c r="AI3953" s="82"/>
      <c r="AJ3953" s="110"/>
      <c r="AL3953" s="266">
        <v>0</v>
      </c>
      <c r="AM3953" s="473"/>
      <c r="AN3953" s="163">
        <f t="shared" si="170"/>
        <v>24</v>
      </c>
      <c r="AO3953" s="113"/>
    </row>
    <row r="3954" spans="1:42" x14ac:dyDescent="0.2">
      <c r="A3954" s="58">
        <v>40470</v>
      </c>
      <c r="B3954" s="121">
        <v>19.8</v>
      </c>
      <c r="C3954" s="944"/>
      <c r="D3954" s="189">
        <v>7.52</v>
      </c>
      <c r="E3954" s="414"/>
      <c r="F3954" s="781">
        <f t="shared" si="172"/>
        <v>27.32</v>
      </c>
      <c r="G3954" s="529"/>
      <c r="H3954" s="529"/>
      <c r="I3954" s="529"/>
      <c r="J3954" s="529"/>
      <c r="K3954" s="529"/>
      <c r="L3954" s="529"/>
      <c r="M3954" s="529"/>
      <c r="N3954" s="529"/>
      <c r="O3954" s="529"/>
      <c r="P3954" s="529"/>
      <c r="Q3954" s="529"/>
      <c r="R3954" s="529"/>
      <c r="S3954" s="392">
        <v>0</v>
      </c>
      <c r="T3954" s="389">
        <v>0</v>
      </c>
      <c r="U3954" s="390">
        <v>0</v>
      </c>
      <c r="V3954" s="391">
        <v>0</v>
      </c>
      <c r="W3954" s="406">
        <v>0</v>
      </c>
      <c r="X3954" s="405">
        <v>0</v>
      </c>
      <c r="Y3954" s="113">
        <f t="shared" si="171"/>
        <v>27.32</v>
      </c>
      <c r="Z3954" s="78">
        <v>0</v>
      </c>
      <c r="AA3954" s="82">
        <v>0</v>
      </c>
      <c r="AB3954" s="132">
        <v>340.5</v>
      </c>
      <c r="AC3954" s="133">
        <v>0</v>
      </c>
      <c r="AD3954" s="393">
        <v>19.82</v>
      </c>
      <c r="AE3954" s="395"/>
      <c r="AF3954" s="78">
        <v>349.4</v>
      </c>
      <c r="AG3954" s="79">
        <v>0</v>
      </c>
      <c r="AH3954" s="109"/>
      <c r="AI3954" s="82"/>
      <c r="AJ3954" s="110"/>
      <c r="AL3954" s="266">
        <v>0</v>
      </c>
      <c r="AM3954" s="473"/>
      <c r="AN3954" s="163">
        <f t="shared" si="170"/>
        <v>19.82</v>
      </c>
      <c r="AO3954" s="113"/>
    </row>
    <row r="3955" spans="1:42" x14ac:dyDescent="0.2">
      <c r="A3955" s="58">
        <v>40471</v>
      </c>
      <c r="B3955" s="121">
        <v>19.16</v>
      </c>
      <c r="C3955" s="944"/>
      <c r="D3955" s="189">
        <v>7.2530000000000001</v>
      </c>
      <c r="E3955" s="414"/>
      <c r="F3955" s="781">
        <f t="shared" si="172"/>
        <v>26.413</v>
      </c>
      <c r="G3955" s="529"/>
      <c r="H3955" s="529"/>
      <c r="I3955" s="529"/>
      <c r="J3955" s="529"/>
      <c r="K3955" s="529"/>
      <c r="L3955" s="529"/>
      <c r="M3955" s="529"/>
      <c r="N3955" s="529"/>
      <c r="O3955" s="529"/>
      <c r="P3955" s="529"/>
      <c r="Q3955" s="529"/>
      <c r="R3955" s="529"/>
      <c r="S3955" s="392">
        <v>0</v>
      </c>
      <c r="T3955" s="389">
        <v>0</v>
      </c>
      <c r="U3955" s="390">
        <v>0</v>
      </c>
      <c r="V3955" s="391">
        <v>0</v>
      </c>
      <c r="W3955" s="406">
        <v>0</v>
      </c>
      <c r="X3955" s="405">
        <v>0</v>
      </c>
      <c r="Y3955" s="113">
        <f t="shared" si="171"/>
        <v>26.413</v>
      </c>
      <c r="Z3955" s="78">
        <v>0</v>
      </c>
      <c r="AA3955" s="82">
        <v>0</v>
      </c>
      <c r="AB3955" s="132">
        <v>340.3</v>
      </c>
      <c r="AC3955" s="133">
        <v>0</v>
      </c>
      <c r="AD3955" s="393">
        <v>20.010000000000002</v>
      </c>
      <c r="AE3955" s="395"/>
      <c r="AF3955" s="78">
        <v>349.4</v>
      </c>
      <c r="AG3955" s="79">
        <v>0.1</v>
      </c>
      <c r="AH3955" s="109"/>
      <c r="AI3955" s="82"/>
      <c r="AJ3955" s="110"/>
      <c r="AL3955" s="266">
        <v>0</v>
      </c>
      <c r="AM3955" s="473"/>
      <c r="AN3955" s="163">
        <f t="shared" si="170"/>
        <v>20.010000000000002</v>
      </c>
      <c r="AO3955" s="113"/>
    </row>
    <row r="3956" spans="1:42" x14ac:dyDescent="0.2">
      <c r="A3956" s="58">
        <v>40472</v>
      </c>
      <c r="B3956" s="121">
        <v>17.7</v>
      </c>
      <c r="C3956" s="944"/>
      <c r="D3956" s="189">
        <v>8</v>
      </c>
      <c r="E3956" s="414"/>
      <c r="F3956" s="781">
        <f t="shared" si="172"/>
        <v>25.7</v>
      </c>
      <c r="G3956" s="529"/>
      <c r="H3956" s="529"/>
      <c r="I3956" s="529"/>
      <c r="J3956" s="529"/>
      <c r="K3956" s="529"/>
      <c r="L3956" s="529"/>
      <c r="M3956" s="529"/>
      <c r="N3956" s="529"/>
      <c r="O3956" s="529"/>
      <c r="P3956" s="529"/>
      <c r="Q3956" s="529"/>
      <c r="R3956" s="529"/>
      <c r="S3956" s="392">
        <v>0</v>
      </c>
      <c r="T3956" s="389">
        <v>0</v>
      </c>
      <c r="U3956" s="390">
        <v>0</v>
      </c>
      <c r="V3956" s="391">
        <v>0</v>
      </c>
      <c r="W3956" s="406">
        <v>0</v>
      </c>
      <c r="X3956" s="405">
        <v>0</v>
      </c>
      <c r="Y3956" s="113">
        <f t="shared" si="171"/>
        <v>25.7</v>
      </c>
      <c r="Z3956" s="78">
        <v>0</v>
      </c>
      <c r="AA3956" s="82">
        <v>0</v>
      </c>
      <c r="AB3956" s="132">
        <v>340.2</v>
      </c>
      <c r="AC3956" s="133">
        <v>0</v>
      </c>
      <c r="AD3956" s="393">
        <v>20.260000000000002</v>
      </c>
      <c r="AE3956" s="395"/>
      <c r="AF3956" s="78">
        <v>349.4</v>
      </c>
      <c r="AG3956" s="79">
        <v>0</v>
      </c>
      <c r="AH3956" s="109"/>
      <c r="AI3956" s="82"/>
      <c r="AJ3956" s="110"/>
      <c r="AL3956" s="266">
        <v>0</v>
      </c>
      <c r="AM3956" s="473"/>
      <c r="AN3956" s="163">
        <f t="shared" si="170"/>
        <v>20.260000000000002</v>
      </c>
      <c r="AO3956" s="113"/>
    </row>
    <row r="3957" spans="1:42" x14ac:dyDescent="0.2">
      <c r="A3957" s="58">
        <v>40473</v>
      </c>
      <c r="B3957" s="121">
        <v>17.86</v>
      </c>
      <c r="C3957" s="944"/>
      <c r="D3957" s="189">
        <v>7.54</v>
      </c>
      <c r="E3957" s="414"/>
      <c r="F3957" s="781">
        <f t="shared" si="172"/>
        <v>25.4</v>
      </c>
      <c r="G3957" s="529"/>
      <c r="H3957" s="529"/>
      <c r="I3957" s="529"/>
      <c r="J3957" s="529"/>
      <c r="K3957" s="529"/>
      <c r="L3957" s="529"/>
      <c r="M3957" s="529"/>
      <c r="N3957" s="529"/>
      <c r="O3957" s="529"/>
      <c r="P3957" s="529"/>
      <c r="Q3957" s="529"/>
      <c r="R3957" s="529"/>
      <c r="S3957" s="392">
        <v>0</v>
      </c>
      <c r="T3957" s="389">
        <v>0</v>
      </c>
      <c r="U3957" s="390">
        <v>0</v>
      </c>
      <c r="V3957" s="391">
        <v>0</v>
      </c>
      <c r="W3957" s="406">
        <v>0</v>
      </c>
      <c r="X3957" s="405">
        <v>0</v>
      </c>
      <c r="Y3957" s="113">
        <f t="shared" si="171"/>
        <v>25.4</v>
      </c>
      <c r="Z3957" s="78">
        <v>0</v>
      </c>
      <c r="AA3957" s="82">
        <v>0</v>
      </c>
      <c r="AB3957" s="132">
        <v>340</v>
      </c>
      <c r="AC3957" s="133">
        <v>0</v>
      </c>
      <c r="AD3957" s="393">
        <v>18.72</v>
      </c>
      <c r="AE3957" s="395"/>
      <c r="AF3957" s="78">
        <v>349.4</v>
      </c>
      <c r="AG3957" s="79">
        <v>0</v>
      </c>
      <c r="AH3957" s="109"/>
      <c r="AI3957" s="82"/>
      <c r="AJ3957" s="110"/>
      <c r="AL3957" s="539">
        <v>0</v>
      </c>
      <c r="AM3957" s="395"/>
      <c r="AN3957" s="163">
        <f t="shared" si="170"/>
        <v>18.72</v>
      </c>
      <c r="AO3957" s="113"/>
    </row>
    <row r="3958" spans="1:42" x14ac:dyDescent="0.2">
      <c r="A3958" s="58">
        <v>40474</v>
      </c>
      <c r="B3958" s="121">
        <v>17.989999999999998</v>
      </c>
      <c r="C3958" s="944"/>
      <c r="D3958" s="189">
        <v>7.4939999999999998</v>
      </c>
      <c r="E3958" s="414"/>
      <c r="F3958" s="781">
        <f t="shared" si="172"/>
        <v>25.483999999999998</v>
      </c>
      <c r="G3958" s="529"/>
      <c r="H3958" s="529"/>
      <c r="I3958" s="529"/>
      <c r="J3958" s="529"/>
      <c r="K3958" s="529"/>
      <c r="L3958" s="529"/>
      <c r="M3958" s="529"/>
      <c r="N3958" s="529"/>
      <c r="O3958" s="529"/>
      <c r="P3958" s="529"/>
      <c r="Q3958" s="529"/>
      <c r="R3958" s="529"/>
      <c r="S3958" s="392">
        <v>0</v>
      </c>
      <c r="T3958" s="389">
        <v>0</v>
      </c>
      <c r="U3958" s="390">
        <v>0</v>
      </c>
      <c r="V3958" s="391">
        <v>0</v>
      </c>
      <c r="W3958" s="406">
        <v>0</v>
      </c>
      <c r="X3958" s="405">
        <v>0</v>
      </c>
      <c r="Y3958" s="113">
        <f t="shared" si="171"/>
        <v>25.483999999999998</v>
      </c>
      <c r="Z3958" s="78">
        <v>0</v>
      </c>
      <c r="AA3958" s="82">
        <v>0</v>
      </c>
      <c r="AB3958" s="132">
        <v>339.9</v>
      </c>
      <c r="AC3958" s="133">
        <v>0</v>
      </c>
      <c r="AD3958" s="393">
        <v>24.16</v>
      </c>
      <c r="AE3958" s="395"/>
      <c r="AF3958" s="78">
        <v>349.4</v>
      </c>
      <c r="AG3958" s="79">
        <v>0</v>
      </c>
      <c r="AH3958" s="109"/>
      <c r="AI3958" s="82"/>
      <c r="AJ3958" s="110"/>
      <c r="AL3958" s="539">
        <v>0</v>
      </c>
      <c r="AM3958" s="395"/>
      <c r="AN3958" s="163">
        <f t="shared" si="170"/>
        <v>24.16</v>
      </c>
      <c r="AO3958" s="113"/>
    </row>
    <row r="3959" spans="1:42" x14ac:dyDescent="0.2">
      <c r="A3959" s="58">
        <v>40475</v>
      </c>
      <c r="B3959" s="121">
        <v>18.48</v>
      </c>
      <c r="C3959" s="944"/>
      <c r="D3959" s="189">
        <v>6.32</v>
      </c>
      <c r="E3959" s="414"/>
      <c r="F3959" s="535">
        <f t="shared" si="172"/>
        <v>24.8</v>
      </c>
      <c r="G3959" s="529"/>
      <c r="H3959" s="529"/>
      <c r="I3959" s="529"/>
      <c r="J3959" s="529"/>
      <c r="K3959" s="529"/>
      <c r="L3959" s="529"/>
      <c r="M3959" s="529"/>
      <c r="N3959" s="529"/>
      <c r="O3959" s="529"/>
      <c r="P3959" s="529"/>
      <c r="Q3959" s="529"/>
      <c r="R3959" s="529"/>
      <c r="S3959" s="392">
        <v>0</v>
      </c>
      <c r="T3959" s="389">
        <v>0</v>
      </c>
      <c r="U3959" s="390">
        <v>0</v>
      </c>
      <c r="V3959" s="391">
        <v>0</v>
      </c>
      <c r="W3959" s="406">
        <v>0</v>
      </c>
      <c r="X3959" s="405">
        <v>0</v>
      </c>
      <c r="Y3959" s="113">
        <f t="shared" si="171"/>
        <v>24.8</v>
      </c>
      <c r="Z3959" s="78">
        <v>0</v>
      </c>
      <c r="AA3959" s="82">
        <v>0</v>
      </c>
      <c r="AB3959" s="132">
        <v>339.7</v>
      </c>
      <c r="AC3959" s="133">
        <v>0</v>
      </c>
      <c r="AD3959" s="393">
        <v>20.69</v>
      </c>
      <c r="AE3959" s="395"/>
      <c r="AF3959" s="78">
        <v>349.4</v>
      </c>
      <c r="AG3959" s="79">
        <v>0</v>
      </c>
      <c r="AH3959" s="109"/>
      <c r="AI3959" s="82"/>
      <c r="AJ3959" s="110"/>
      <c r="AL3959" s="539">
        <v>0</v>
      </c>
      <c r="AM3959" s="395"/>
      <c r="AN3959" s="163">
        <f t="shared" si="170"/>
        <v>20.69</v>
      </c>
      <c r="AO3959" s="113"/>
      <c r="AP3959" s="21"/>
    </row>
    <row r="3960" spans="1:42" x14ac:dyDescent="0.2">
      <c r="A3960" s="58">
        <v>40476</v>
      </c>
      <c r="B3960" s="121">
        <v>17.850000000000001</v>
      </c>
      <c r="C3960" s="944"/>
      <c r="D3960" s="189">
        <v>7.23</v>
      </c>
      <c r="E3960" s="414"/>
      <c r="F3960" s="535">
        <f t="shared" si="172"/>
        <v>25.080000000000002</v>
      </c>
      <c r="G3960" s="529"/>
      <c r="H3960" s="529"/>
      <c r="I3960" s="529"/>
      <c r="J3960" s="529"/>
      <c r="K3960" s="529"/>
      <c r="L3960" s="529"/>
      <c r="M3960" s="529"/>
      <c r="N3960" s="529"/>
      <c r="O3960" s="529"/>
      <c r="P3960" s="529"/>
      <c r="Q3960" s="529"/>
      <c r="R3960" s="529"/>
      <c r="S3960" s="392">
        <v>0</v>
      </c>
      <c r="T3960" s="389">
        <v>0</v>
      </c>
      <c r="U3960" s="390">
        <v>0</v>
      </c>
      <c r="V3960" s="391">
        <v>0</v>
      </c>
      <c r="W3960" s="406">
        <v>0</v>
      </c>
      <c r="X3960" s="405">
        <v>0</v>
      </c>
      <c r="Y3960" s="113">
        <f t="shared" si="171"/>
        <v>25.080000000000002</v>
      </c>
      <c r="Z3960" s="78">
        <v>0</v>
      </c>
      <c r="AA3960" s="82">
        <v>0</v>
      </c>
      <c r="AB3960" s="132">
        <v>339.6</v>
      </c>
      <c r="AC3960" s="133">
        <v>1.1200000000000001</v>
      </c>
      <c r="AD3960" s="393">
        <v>20.36</v>
      </c>
      <c r="AE3960" s="395"/>
      <c r="AF3960" s="78">
        <v>349.4</v>
      </c>
      <c r="AG3960" s="79">
        <v>0.5</v>
      </c>
      <c r="AH3960" s="109"/>
      <c r="AI3960" s="82"/>
      <c r="AJ3960" s="110"/>
      <c r="AL3960" s="266">
        <v>0</v>
      </c>
      <c r="AM3960" s="473"/>
      <c r="AN3960" s="163">
        <f t="shared" si="170"/>
        <v>20.36</v>
      </c>
      <c r="AO3960" s="113"/>
    </row>
    <row r="3961" spans="1:42" x14ac:dyDescent="0.2">
      <c r="A3961" s="58">
        <v>40477</v>
      </c>
      <c r="B3961" s="121">
        <v>17.52</v>
      </c>
      <c r="C3961" s="944"/>
      <c r="D3961" s="189">
        <v>6.97</v>
      </c>
      <c r="E3961" s="414"/>
      <c r="F3961" s="535">
        <f t="shared" si="172"/>
        <v>24.49</v>
      </c>
      <c r="G3961" s="529"/>
      <c r="H3961" s="529"/>
      <c r="I3961" s="529"/>
      <c r="J3961" s="529"/>
      <c r="K3961" s="529"/>
      <c r="L3961" s="529"/>
      <c r="M3961" s="529"/>
      <c r="N3961" s="529"/>
      <c r="O3961" s="529"/>
      <c r="P3961" s="529"/>
      <c r="Q3961" s="529"/>
      <c r="R3961" s="529"/>
      <c r="S3961" s="392">
        <v>0</v>
      </c>
      <c r="T3961" s="389">
        <v>0</v>
      </c>
      <c r="U3961" s="390">
        <v>0</v>
      </c>
      <c r="V3961" s="391">
        <v>0</v>
      </c>
      <c r="W3961" s="406">
        <v>0</v>
      </c>
      <c r="X3961" s="405">
        <v>0</v>
      </c>
      <c r="Y3961" s="113">
        <f t="shared" si="171"/>
        <v>24.49</v>
      </c>
      <c r="Z3961" s="78">
        <v>0</v>
      </c>
      <c r="AA3961" s="82">
        <v>0</v>
      </c>
      <c r="AB3961" s="132">
        <v>339.5</v>
      </c>
      <c r="AC3961" s="133">
        <v>0.12</v>
      </c>
      <c r="AD3961" s="393">
        <v>20.36</v>
      </c>
      <c r="AE3961" s="395"/>
      <c r="AF3961" s="78">
        <v>349.4</v>
      </c>
      <c r="AG3961" s="79">
        <v>0</v>
      </c>
      <c r="AH3961" s="109"/>
      <c r="AI3961" s="82"/>
      <c r="AJ3961" s="110"/>
      <c r="AL3961" s="266">
        <v>0</v>
      </c>
      <c r="AM3961" s="473"/>
      <c r="AN3961" s="163">
        <f t="shared" si="170"/>
        <v>20.36</v>
      </c>
      <c r="AO3961" s="113"/>
    </row>
    <row r="3962" spans="1:42" x14ac:dyDescent="0.2">
      <c r="A3962" s="58">
        <v>40478</v>
      </c>
      <c r="B3962" s="121">
        <v>18.34</v>
      </c>
      <c r="C3962" s="944"/>
      <c r="D3962" s="189">
        <v>7.2</v>
      </c>
      <c r="E3962" s="414"/>
      <c r="F3962" s="535">
        <f t="shared" si="172"/>
        <v>25.54</v>
      </c>
      <c r="G3962" s="529"/>
      <c r="H3962" s="529"/>
      <c r="I3962" s="529"/>
      <c r="J3962" s="529"/>
      <c r="K3962" s="529"/>
      <c r="L3962" s="529"/>
      <c r="M3962" s="529"/>
      <c r="N3962" s="529"/>
      <c r="O3962" s="529"/>
      <c r="P3962" s="529"/>
      <c r="Q3962" s="529"/>
      <c r="R3962" s="529"/>
      <c r="S3962" s="392">
        <v>0</v>
      </c>
      <c r="T3962" s="389">
        <v>0</v>
      </c>
      <c r="U3962" s="390">
        <v>0</v>
      </c>
      <c r="V3962" s="391">
        <v>0</v>
      </c>
      <c r="W3962" s="406">
        <v>0</v>
      </c>
      <c r="X3962" s="405">
        <v>0</v>
      </c>
      <c r="Y3962" s="113">
        <f t="shared" si="171"/>
        <v>25.54</v>
      </c>
      <c r="Z3962" s="78">
        <v>0</v>
      </c>
      <c r="AA3962" s="82">
        <v>0</v>
      </c>
      <c r="AB3962" s="132">
        <v>339.5</v>
      </c>
      <c r="AC3962" s="133">
        <v>0.22</v>
      </c>
      <c r="AD3962" s="393">
        <v>19.45</v>
      </c>
      <c r="AE3962" s="395"/>
      <c r="AF3962" s="78">
        <v>349.4</v>
      </c>
      <c r="AG3962" s="79">
        <v>0.2</v>
      </c>
      <c r="AH3962" s="109"/>
      <c r="AI3962" s="82"/>
      <c r="AJ3962" s="110"/>
      <c r="AL3962" s="266">
        <v>0</v>
      </c>
      <c r="AM3962" s="473"/>
      <c r="AN3962" s="163">
        <f t="shared" si="170"/>
        <v>19.45</v>
      </c>
      <c r="AO3962" s="113"/>
    </row>
    <row r="3963" spans="1:42" x14ac:dyDescent="0.2">
      <c r="A3963" s="58">
        <v>40479</v>
      </c>
      <c r="B3963" s="121">
        <v>18.12</v>
      </c>
      <c r="C3963" s="944"/>
      <c r="D3963" s="189">
        <v>7.37</v>
      </c>
      <c r="E3963" s="414"/>
      <c r="F3963" s="535">
        <f t="shared" si="172"/>
        <v>25.490000000000002</v>
      </c>
      <c r="G3963" s="529"/>
      <c r="H3963" s="529"/>
      <c r="I3963" s="529"/>
      <c r="J3963" s="529"/>
      <c r="K3963" s="529"/>
      <c r="L3963" s="529"/>
      <c r="M3963" s="529"/>
      <c r="N3963" s="529"/>
      <c r="O3963" s="529"/>
      <c r="P3963" s="529"/>
      <c r="Q3963" s="529"/>
      <c r="R3963" s="529"/>
      <c r="S3963" s="392">
        <v>0</v>
      </c>
      <c r="T3963" s="389">
        <v>0</v>
      </c>
      <c r="U3963" s="390">
        <v>0</v>
      </c>
      <c r="V3963" s="391">
        <v>0</v>
      </c>
      <c r="W3963" s="406">
        <v>0</v>
      </c>
      <c r="X3963" s="405">
        <v>0</v>
      </c>
      <c r="Y3963" s="113">
        <f t="shared" si="171"/>
        <v>25.490000000000002</v>
      </c>
      <c r="Z3963" s="78">
        <v>0</v>
      </c>
      <c r="AA3963" s="82">
        <v>0</v>
      </c>
      <c r="AB3963" s="132">
        <v>339.5</v>
      </c>
      <c r="AC3963" s="133">
        <v>0</v>
      </c>
      <c r="AD3963" s="393">
        <v>20.43</v>
      </c>
      <c r="AE3963" s="395"/>
      <c r="AF3963" s="78">
        <v>349.4</v>
      </c>
      <c r="AG3963" s="79">
        <v>0</v>
      </c>
      <c r="AH3963" s="109"/>
      <c r="AI3963" s="82"/>
      <c r="AJ3963" s="110"/>
      <c r="AL3963" s="266">
        <v>0</v>
      </c>
      <c r="AM3963" s="473"/>
      <c r="AN3963" s="163">
        <f t="shared" si="170"/>
        <v>20.43</v>
      </c>
      <c r="AO3963" s="113"/>
    </row>
    <row r="3964" spans="1:42" x14ac:dyDescent="0.2">
      <c r="A3964" s="58">
        <v>40480</v>
      </c>
      <c r="B3964" s="121">
        <v>16.760000000000002</v>
      </c>
      <c r="C3964" s="944"/>
      <c r="D3964" s="189">
        <v>6.8490000000000002</v>
      </c>
      <c r="E3964" s="414"/>
      <c r="F3964" s="781">
        <f t="shared" si="172"/>
        <v>23.609000000000002</v>
      </c>
      <c r="G3964" s="529"/>
      <c r="H3964" s="529"/>
      <c r="I3964" s="529"/>
      <c r="J3964" s="529"/>
      <c r="K3964" s="529"/>
      <c r="L3964" s="529"/>
      <c r="M3964" s="529"/>
      <c r="N3964" s="529"/>
      <c r="O3964" s="529"/>
      <c r="P3964" s="529"/>
      <c r="Q3964" s="529"/>
      <c r="R3964" s="529"/>
      <c r="S3964" s="392">
        <v>0</v>
      </c>
      <c r="T3964" s="389">
        <v>0</v>
      </c>
      <c r="U3964" s="390">
        <v>0</v>
      </c>
      <c r="V3964" s="391">
        <v>0</v>
      </c>
      <c r="W3964" s="406">
        <v>0</v>
      </c>
      <c r="X3964" s="405">
        <v>0</v>
      </c>
      <c r="Y3964" s="113">
        <f t="shared" si="171"/>
        <v>23.609000000000002</v>
      </c>
      <c r="Z3964" s="78">
        <v>0</v>
      </c>
      <c r="AA3964" s="82">
        <v>0</v>
      </c>
      <c r="AB3964" s="132">
        <v>339.5</v>
      </c>
      <c r="AC3964" s="133">
        <v>0</v>
      </c>
      <c r="AD3964" s="393">
        <v>21.78</v>
      </c>
      <c r="AE3964" s="395"/>
      <c r="AF3964" s="78">
        <v>349.4</v>
      </c>
      <c r="AG3964" s="79">
        <v>0</v>
      </c>
      <c r="AH3964" s="109"/>
      <c r="AI3964" s="82"/>
      <c r="AJ3964" s="110"/>
      <c r="AL3964" s="266">
        <v>0</v>
      </c>
      <c r="AM3964" s="473"/>
      <c r="AN3964" s="163">
        <f t="shared" si="170"/>
        <v>21.78</v>
      </c>
      <c r="AO3964" s="113"/>
    </row>
    <row r="3965" spans="1:42" x14ac:dyDescent="0.2">
      <c r="A3965" s="58">
        <v>40481</v>
      </c>
      <c r="B3965" s="121">
        <v>18.14</v>
      </c>
      <c r="C3965" s="944"/>
      <c r="D3965" s="189">
        <v>5.1239999999999997</v>
      </c>
      <c r="E3965" s="414"/>
      <c r="F3965" s="781">
        <f t="shared" si="172"/>
        <v>23.263999999999999</v>
      </c>
      <c r="G3965" s="529"/>
      <c r="H3965" s="529"/>
      <c r="I3965" s="529"/>
      <c r="J3965" s="529"/>
      <c r="K3965" s="529"/>
      <c r="L3965" s="529"/>
      <c r="M3965" s="529"/>
      <c r="N3965" s="529"/>
      <c r="O3965" s="529"/>
      <c r="P3965" s="529"/>
      <c r="Q3965" s="529"/>
      <c r="R3965" s="529"/>
      <c r="S3965" s="392">
        <v>0</v>
      </c>
      <c r="T3965" s="389">
        <v>0</v>
      </c>
      <c r="U3965" s="390">
        <v>0</v>
      </c>
      <c r="V3965" s="391">
        <v>0</v>
      </c>
      <c r="W3965" s="406">
        <v>0</v>
      </c>
      <c r="X3965" s="405">
        <v>0</v>
      </c>
      <c r="Y3965" s="113">
        <f t="shared" si="171"/>
        <v>23.263999999999999</v>
      </c>
      <c r="Z3965" s="78">
        <v>0</v>
      </c>
      <c r="AA3965" s="82">
        <v>0</v>
      </c>
      <c r="AB3965" s="132">
        <v>339.4</v>
      </c>
      <c r="AC3965" s="133">
        <v>0</v>
      </c>
      <c r="AD3965" s="393">
        <v>14.27</v>
      </c>
      <c r="AE3965" s="395"/>
      <c r="AF3965" s="78">
        <v>349.5</v>
      </c>
      <c r="AG3965" s="79">
        <v>0</v>
      </c>
      <c r="AH3965" s="109"/>
      <c r="AI3965" s="82"/>
      <c r="AJ3965" s="110"/>
      <c r="AL3965" s="266">
        <v>0</v>
      </c>
      <c r="AM3965" s="473"/>
      <c r="AN3965" s="163">
        <f t="shared" si="170"/>
        <v>14.27</v>
      </c>
      <c r="AO3965" s="113"/>
    </row>
    <row r="3966" spans="1:42" x14ac:dyDescent="0.2">
      <c r="A3966" s="58">
        <v>40482</v>
      </c>
      <c r="B3966" s="121">
        <v>17.739999999999998</v>
      </c>
      <c r="C3966" s="944"/>
      <c r="D3966" s="189">
        <v>5.5</v>
      </c>
      <c r="E3966" s="414"/>
      <c r="F3966" s="781">
        <f t="shared" si="172"/>
        <v>23.24</v>
      </c>
      <c r="G3966" s="529"/>
      <c r="H3966" s="529"/>
      <c r="I3966" s="529"/>
      <c r="J3966" s="529"/>
      <c r="K3966" s="529"/>
      <c r="L3966" s="529"/>
      <c r="M3966" s="529"/>
      <c r="N3966" s="529"/>
      <c r="O3966" s="529"/>
      <c r="P3966" s="529"/>
      <c r="Q3966" s="529"/>
      <c r="R3966" s="529"/>
      <c r="S3966" s="392">
        <v>0</v>
      </c>
      <c r="T3966" s="389">
        <v>0</v>
      </c>
      <c r="U3966" s="390">
        <v>0</v>
      </c>
      <c r="V3966" s="391">
        <v>0</v>
      </c>
      <c r="W3966" s="406">
        <v>0</v>
      </c>
      <c r="X3966" s="405">
        <v>0</v>
      </c>
      <c r="Y3966" s="113">
        <f t="shared" si="171"/>
        <v>23.24</v>
      </c>
      <c r="Z3966" s="78">
        <v>0</v>
      </c>
      <c r="AA3966" s="82">
        <v>0</v>
      </c>
      <c r="AB3966" s="132">
        <v>339.4</v>
      </c>
      <c r="AC3966" s="133">
        <v>0</v>
      </c>
      <c r="AD3966" s="393">
        <v>19.670000000000002</v>
      </c>
      <c r="AE3966" s="395"/>
      <c r="AF3966" s="78">
        <v>349.5</v>
      </c>
      <c r="AG3966" s="79">
        <v>0</v>
      </c>
      <c r="AH3966" s="109"/>
      <c r="AI3966" s="82"/>
      <c r="AJ3966" s="110"/>
      <c r="AL3966" s="266">
        <v>0</v>
      </c>
      <c r="AM3966" s="473"/>
      <c r="AN3966" s="163">
        <f t="shared" si="170"/>
        <v>19.670000000000002</v>
      </c>
      <c r="AO3966" s="113"/>
    </row>
    <row r="3967" spans="1:42" x14ac:dyDescent="0.2">
      <c r="A3967" s="58">
        <v>40483</v>
      </c>
      <c r="B3967" s="121">
        <v>17.62</v>
      </c>
      <c r="C3967" s="944"/>
      <c r="D3967" s="189">
        <v>8</v>
      </c>
      <c r="E3967" s="880"/>
      <c r="F3967" s="776">
        <f t="shared" si="172"/>
        <v>25.62</v>
      </c>
      <c r="G3967" s="529"/>
      <c r="H3967" s="529"/>
      <c r="I3967" s="529"/>
      <c r="J3967" s="529"/>
      <c r="K3967" s="529"/>
      <c r="L3967" s="529"/>
      <c r="M3967" s="529"/>
      <c r="N3967" s="529"/>
      <c r="O3967" s="529"/>
      <c r="P3967" s="529"/>
      <c r="Q3967" s="529"/>
      <c r="R3967" s="529"/>
      <c r="S3967" s="392">
        <v>0</v>
      </c>
      <c r="T3967" s="389">
        <v>0</v>
      </c>
      <c r="U3967" s="390">
        <v>0</v>
      </c>
      <c r="V3967" s="391">
        <v>0</v>
      </c>
      <c r="W3967" s="392">
        <v>0</v>
      </c>
      <c r="X3967" s="391">
        <v>0</v>
      </c>
      <c r="Y3967" s="163">
        <f t="shared" si="171"/>
        <v>25.62</v>
      </c>
      <c r="Z3967" s="78">
        <v>0</v>
      </c>
      <c r="AA3967" s="82">
        <v>0</v>
      </c>
      <c r="AB3967" s="132">
        <v>341.5</v>
      </c>
      <c r="AC3967" s="133">
        <v>0</v>
      </c>
      <c r="AD3967" s="393">
        <v>18</v>
      </c>
      <c r="AE3967" s="395"/>
      <c r="AF3967" s="78">
        <v>350.9</v>
      </c>
      <c r="AG3967" s="79">
        <v>0</v>
      </c>
      <c r="AH3967" s="109">
        <v>0</v>
      </c>
      <c r="AI3967" s="82"/>
      <c r="AJ3967" s="110"/>
      <c r="AL3967" s="395">
        <f t="shared" ref="AL3967:AL3998" si="173">AH3967+AJ3967</f>
        <v>0</v>
      </c>
      <c r="AM3967" s="395"/>
      <c r="AN3967" s="163">
        <f t="shared" ref="AN3967:AN3998" si="174">AH3967+AJ3967+AD3967+AA3967+Z3967</f>
        <v>18</v>
      </c>
      <c r="AO3967" s="113">
        <f t="shared" ref="AO3967:AO4030" si="175">AN3967-F3967</f>
        <v>-7.620000000000001</v>
      </c>
    </row>
    <row r="3968" spans="1:42" x14ac:dyDescent="0.2">
      <c r="A3968" s="58">
        <v>40484</v>
      </c>
      <c r="B3968" s="121">
        <v>18.010000000000002</v>
      </c>
      <c r="C3968" s="944"/>
      <c r="D3968" s="189">
        <v>8</v>
      </c>
      <c r="E3968" s="414"/>
      <c r="F3968" s="781">
        <f t="shared" si="172"/>
        <v>26.01</v>
      </c>
      <c r="G3968" s="829"/>
      <c r="H3968" s="829"/>
      <c r="I3968" s="829"/>
      <c r="J3968" s="829"/>
      <c r="K3968" s="829"/>
      <c r="L3968" s="829"/>
      <c r="M3968" s="829"/>
      <c r="N3968" s="829"/>
      <c r="O3968" s="829"/>
      <c r="P3968" s="829"/>
      <c r="Q3968" s="829"/>
      <c r="R3968" s="829"/>
      <c r="S3968" s="406">
        <v>0</v>
      </c>
      <c r="T3968" s="389">
        <v>0</v>
      </c>
      <c r="U3968" s="390">
        <v>0</v>
      </c>
      <c r="V3968" s="405">
        <v>0</v>
      </c>
      <c r="W3968" s="406">
        <v>0</v>
      </c>
      <c r="X3968" s="405">
        <v>0</v>
      </c>
      <c r="Y3968" s="113">
        <f t="shared" si="171"/>
        <v>26.01</v>
      </c>
      <c r="Z3968" s="78">
        <v>0</v>
      </c>
      <c r="AA3968" s="82">
        <v>0</v>
      </c>
      <c r="AB3968" s="132">
        <v>341.6</v>
      </c>
      <c r="AC3968" s="133">
        <v>0</v>
      </c>
      <c r="AD3968" s="393">
        <v>30</v>
      </c>
      <c r="AE3968" s="395"/>
      <c r="AF3968" s="78">
        <v>351</v>
      </c>
      <c r="AG3968" s="79">
        <v>0</v>
      </c>
      <c r="AH3968" s="109">
        <v>0</v>
      </c>
      <c r="AI3968" s="82"/>
      <c r="AJ3968" s="110"/>
      <c r="AL3968" s="395">
        <f t="shared" si="173"/>
        <v>0</v>
      </c>
      <c r="AM3968" s="395"/>
      <c r="AN3968" s="163">
        <f t="shared" si="174"/>
        <v>30</v>
      </c>
      <c r="AO3968" s="113">
        <f t="shared" si="175"/>
        <v>3.9899999999999984</v>
      </c>
    </row>
    <row r="3969" spans="1:41" x14ac:dyDescent="0.2">
      <c r="A3969" s="58">
        <v>40485</v>
      </c>
      <c r="B3969" s="121">
        <v>17.440000000000001</v>
      </c>
      <c r="C3969" s="944"/>
      <c r="D3969" s="189">
        <v>7.4</v>
      </c>
      <c r="E3969" s="414"/>
      <c r="F3969" s="781">
        <f t="shared" si="172"/>
        <v>24.840000000000003</v>
      </c>
      <c r="G3969" s="829"/>
      <c r="H3969" s="829"/>
      <c r="I3969" s="829"/>
      <c r="J3969" s="829"/>
      <c r="K3969" s="829"/>
      <c r="L3969" s="829"/>
      <c r="M3969" s="829"/>
      <c r="N3969" s="829"/>
      <c r="O3969" s="829"/>
      <c r="P3969" s="829"/>
      <c r="Q3969" s="829"/>
      <c r="R3969" s="829"/>
      <c r="S3969" s="406">
        <v>0</v>
      </c>
      <c r="T3969" s="389">
        <v>0</v>
      </c>
      <c r="U3969" s="390">
        <v>0</v>
      </c>
      <c r="V3969" s="405">
        <v>0</v>
      </c>
      <c r="W3969" s="406">
        <v>0</v>
      </c>
      <c r="X3969" s="405">
        <v>0</v>
      </c>
      <c r="Y3969" s="113">
        <f t="shared" si="171"/>
        <v>24.840000000000003</v>
      </c>
      <c r="Z3969" s="78">
        <v>0</v>
      </c>
      <c r="AA3969" s="82">
        <v>0</v>
      </c>
      <c r="AB3969" s="132">
        <v>341.3</v>
      </c>
      <c r="AC3969" s="133">
        <v>0</v>
      </c>
      <c r="AD3969" s="393">
        <v>24</v>
      </c>
      <c r="AE3969" s="395"/>
      <c r="AF3969" s="78">
        <v>351.1</v>
      </c>
      <c r="AG3969" s="79">
        <v>0</v>
      </c>
      <c r="AH3969" s="109">
        <v>0</v>
      </c>
      <c r="AI3969" s="82"/>
      <c r="AJ3969" s="110"/>
      <c r="AL3969" s="395">
        <f t="shared" si="173"/>
        <v>0</v>
      </c>
      <c r="AM3969" s="395"/>
      <c r="AN3969" s="163">
        <f t="shared" si="174"/>
        <v>24</v>
      </c>
      <c r="AO3969" s="113">
        <f t="shared" si="175"/>
        <v>-0.84000000000000341</v>
      </c>
    </row>
    <row r="3970" spans="1:41" x14ac:dyDescent="0.2">
      <c r="A3970" s="58">
        <v>40486</v>
      </c>
      <c r="B3970" s="121">
        <v>17.02</v>
      </c>
      <c r="C3970" s="944"/>
      <c r="D3970" s="189">
        <v>6.8369999999999997</v>
      </c>
      <c r="E3970" s="414"/>
      <c r="F3970" s="781">
        <f t="shared" si="172"/>
        <v>23.856999999999999</v>
      </c>
      <c r="G3970" s="829"/>
      <c r="H3970" s="829"/>
      <c r="I3970" s="829"/>
      <c r="J3970" s="829"/>
      <c r="K3970" s="829"/>
      <c r="L3970" s="829"/>
      <c r="M3970" s="829"/>
      <c r="N3970" s="829"/>
      <c r="O3970" s="829"/>
      <c r="P3970" s="829"/>
      <c r="Q3970" s="829"/>
      <c r="R3970" s="829"/>
      <c r="S3970" s="406">
        <v>0</v>
      </c>
      <c r="T3970" s="389">
        <v>0</v>
      </c>
      <c r="U3970" s="390">
        <v>0</v>
      </c>
      <c r="V3970" s="405">
        <v>0</v>
      </c>
      <c r="W3970" s="406">
        <v>0</v>
      </c>
      <c r="X3970" s="405">
        <v>0</v>
      </c>
      <c r="Y3970" s="113">
        <f t="shared" si="171"/>
        <v>23.856999999999999</v>
      </c>
      <c r="Z3970" s="78">
        <v>0</v>
      </c>
      <c r="AA3970" s="82">
        <v>0</v>
      </c>
      <c r="AB3970" s="132">
        <v>341.2</v>
      </c>
      <c r="AC3970" s="133">
        <v>0.04</v>
      </c>
      <c r="AD3970" s="393">
        <v>3</v>
      </c>
      <c r="AE3970" s="395"/>
      <c r="AF3970" s="78">
        <v>351</v>
      </c>
      <c r="AG3970" s="79">
        <v>0.1</v>
      </c>
      <c r="AH3970" s="109">
        <v>26.45</v>
      </c>
      <c r="AI3970" s="82"/>
      <c r="AJ3970" s="110"/>
      <c r="AL3970" s="395">
        <f t="shared" si="173"/>
        <v>26.45</v>
      </c>
      <c r="AM3970" s="395"/>
      <c r="AN3970" s="163">
        <f t="shared" si="174"/>
        <v>29.45</v>
      </c>
      <c r="AO3970" s="113">
        <f t="shared" si="175"/>
        <v>5.593</v>
      </c>
    </row>
    <row r="3971" spans="1:41" x14ac:dyDescent="0.2">
      <c r="A3971" s="58">
        <v>40487</v>
      </c>
      <c r="B3971" s="121">
        <v>18.420000000000002</v>
      </c>
      <c r="C3971" s="944"/>
      <c r="D3971" s="189">
        <v>7.5060000000000002</v>
      </c>
      <c r="E3971" s="414"/>
      <c r="F3971" s="781">
        <f t="shared" si="172"/>
        <v>25.926000000000002</v>
      </c>
      <c r="G3971" s="829"/>
      <c r="H3971" s="829"/>
      <c r="I3971" s="829"/>
      <c r="J3971" s="829"/>
      <c r="K3971" s="829"/>
      <c r="L3971" s="829"/>
      <c r="M3971" s="829"/>
      <c r="N3971" s="829"/>
      <c r="O3971" s="829"/>
      <c r="P3971" s="829"/>
      <c r="Q3971" s="829"/>
      <c r="R3971" s="829"/>
      <c r="S3971" s="406">
        <v>0</v>
      </c>
      <c r="T3971" s="389">
        <v>0</v>
      </c>
      <c r="U3971" s="390">
        <v>0</v>
      </c>
      <c r="V3971" s="405">
        <v>0</v>
      </c>
      <c r="W3971" s="406">
        <v>0</v>
      </c>
      <c r="X3971" s="405">
        <v>0</v>
      </c>
      <c r="Y3971" s="113">
        <f t="shared" si="171"/>
        <v>25.926000000000002</v>
      </c>
      <c r="Z3971" s="78">
        <v>0</v>
      </c>
      <c r="AA3971" s="82">
        <v>0</v>
      </c>
      <c r="AB3971" s="132">
        <v>341.2</v>
      </c>
      <c r="AC3971" s="133">
        <v>0</v>
      </c>
      <c r="AD3971" s="393">
        <v>0</v>
      </c>
      <c r="AE3971" s="395"/>
      <c r="AF3971" s="78">
        <v>350.9</v>
      </c>
      <c r="AG3971" s="79">
        <v>0</v>
      </c>
      <c r="AH3971" s="109">
        <v>23.1</v>
      </c>
      <c r="AI3971" s="82"/>
      <c r="AJ3971" s="110"/>
      <c r="AL3971" s="395">
        <f t="shared" si="173"/>
        <v>23.1</v>
      </c>
      <c r="AM3971" s="395"/>
      <c r="AN3971" s="163">
        <f t="shared" si="174"/>
        <v>23.1</v>
      </c>
      <c r="AO3971" s="113">
        <f t="shared" si="175"/>
        <v>-2.8260000000000005</v>
      </c>
    </row>
    <row r="3972" spans="1:41" x14ac:dyDescent="0.2">
      <c r="A3972" s="58">
        <v>40488</v>
      </c>
      <c r="B3972" s="121">
        <v>20.329999999999998</v>
      </c>
      <c r="C3972" s="944"/>
      <c r="D3972" s="189">
        <v>7.2119999999999997</v>
      </c>
      <c r="E3972" s="414"/>
      <c r="F3972" s="781">
        <f t="shared" si="172"/>
        <v>27.541999999999998</v>
      </c>
      <c r="G3972" s="829"/>
      <c r="H3972" s="829"/>
      <c r="I3972" s="829"/>
      <c r="J3972" s="829"/>
      <c r="K3972" s="829"/>
      <c r="L3972" s="829"/>
      <c r="M3972" s="829"/>
      <c r="N3972" s="829"/>
      <c r="O3972" s="829"/>
      <c r="P3972" s="829"/>
      <c r="Q3972" s="829"/>
      <c r="R3972" s="829"/>
      <c r="S3972" s="406">
        <v>0</v>
      </c>
      <c r="T3972" s="389">
        <v>0</v>
      </c>
      <c r="U3972" s="390">
        <v>0</v>
      </c>
      <c r="V3972" s="405">
        <v>0</v>
      </c>
      <c r="W3972" s="406">
        <v>0</v>
      </c>
      <c r="X3972" s="405">
        <v>0</v>
      </c>
      <c r="Y3972" s="113">
        <f t="shared" si="171"/>
        <v>27.541999999999998</v>
      </c>
      <c r="Z3972" s="78">
        <v>0</v>
      </c>
      <c r="AA3972" s="82">
        <v>0</v>
      </c>
      <c r="AB3972" s="132">
        <v>341.2</v>
      </c>
      <c r="AC3972" s="133">
        <v>0</v>
      </c>
      <c r="AD3972" s="393">
        <v>0</v>
      </c>
      <c r="AE3972" s="395"/>
      <c r="AF3972" s="78">
        <v>350.7</v>
      </c>
      <c r="AG3972" s="79">
        <v>0</v>
      </c>
      <c r="AH3972" s="109">
        <v>27.76</v>
      </c>
      <c r="AI3972" s="82"/>
      <c r="AJ3972" s="110"/>
      <c r="AL3972" s="395">
        <f t="shared" si="173"/>
        <v>27.76</v>
      </c>
      <c r="AM3972" s="395"/>
      <c r="AN3972" s="163">
        <f t="shared" si="174"/>
        <v>27.76</v>
      </c>
      <c r="AO3972" s="113">
        <f t="shared" si="175"/>
        <v>0.21800000000000352</v>
      </c>
    </row>
    <row r="3973" spans="1:41" x14ac:dyDescent="0.2">
      <c r="A3973" s="58">
        <v>40489</v>
      </c>
      <c r="B3973" s="121">
        <v>19.22</v>
      </c>
      <c r="C3973" s="944"/>
      <c r="D3973" s="189">
        <v>7.9550000000000001</v>
      </c>
      <c r="E3973" s="414"/>
      <c r="F3973" s="781">
        <f t="shared" si="172"/>
        <v>27.174999999999997</v>
      </c>
      <c r="G3973" s="829"/>
      <c r="H3973" s="829"/>
      <c r="I3973" s="829"/>
      <c r="J3973" s="829"/>
      <c r="K3973" s="829"/>
      <c r="L3973" s="829"/>
      <c r="M3973" s="829"/>
      <c r="N3973" s="829"/>
      <c r="O3973" s="829"/>
      <c r="P3973" s="829"/>
      <c r="Q3973" s="829"/>
      <c r="R3973" s="829"/>
      <c r="S3973" s="406">
        <v>0</v>
      </c>
      <c r="T3973" s="389">
        <v>0</v>
      </c>
      <c r="U3973" s="390">
        <v>0</v>
      </c>
      <c r="V3973" s="405">
        <v>0</v>
      </c>
      <c r="W3973" s="406">
        <v>0</v>
      </c>
      <c r="X3973" s="405">
        <v>0</v>
      </c>
      <c r="Y3973" s="113">
        <f t="shared" si="171"/>
        <v>27.174999999999997</v>
      </c>
      <c r="Z3973" s="78">
        <v>0</v>
      </c>
      <c r="AA3973" s="82">
        <v>0</v>
      </c>
      <c r="AB3973" s="132">
        <v>341.2</v>
      </c>
      <c r="AC3973" s="133">
        <v>0</v>
      </c>
      <c r="AD3973" s="393">
        <v>0</v>
      </c>
      <c r="AE3973" s="395"/>
      <c r="AF3973" s="78">
        <v>350.5</v>
      </c>
      <c r="AG3973" s="79">
        <v>0</v>
      </c>
      <c r="AH3973" s="109">
        <v>24.03</v>
      </c>
      <c r="AI3973" s="82"/>
      <c r="AJ3973" s="110"/>
      <c r="AL3973" s="395">
        <f t="shared" si="173"/>
        <v>24.03</v>
      </c>
      <c r="AM3973" s="395"/>
      <c r="AN3973" s="163">
        <f t="shared" si="174"/>
        <v>24.03</v>
      </c>
      <c r="AO3973" s="113">
        <f t="shared" si="175"/>
        <v>-3.144999999999996</v>
      </c>
    </row>
    <row r="3974" spans="1:41" x14ac:dyDescent="0.2">
      <c r="A3974" s="58">
        <v>40490</v>
      </c>
      <c r="B3974" s="121">
        <v>19.14</v>
      </c>
      <c r="C3974" s="944"/>
      <c r="D3974" s="189">
        <v>7.1</v>
      </c>
      <c r="E3974" s="414"/>
      <c r="F3974" s="781">
        <f t="shared" si="172"/>
        <v>26.240000000000002</v>
      </c>
      <c r="G3974" s="829"/>
      <c r="H3974" s="829"/>
      <c r="I3974" s="829"/>
      <c r="J3974" s="829"/>
      <c r="K3974" s="829"/>
      <c r="L3974" s="829"/>
      <c r="M3974" s="829"/>
      <c r="N3974" s="829"/>
      <c r="O3974" s="829"/>
      <c r="P3974" s="829"/>
      <c r="Q3974" s="829"/>
      <c r="R3974" s="829"/>
      <c r="S3974" s="406">
        <v>0</v>
      </c>
      <c r="T3974" s="389">
        <v>0</v>
      </c>
      <c r="U3974" s="390">
        <v>0</v>
      </c>
      <c r="V3974" s="405">
        <v>0</v>
      </c>
      <c r="W3974" s="406">
        <v>0</v>
      </c>
      <c r="X3974" s="405">
        <v>0</v>
      </c>
      <c r="Y3974" s="113">
        <f t="shared" si="171"/>
        <v>26.240000000000002</v>
      </c>
      <c r="Z3974" s="78">
        <v>0</v>
      </c>
      <c r="AA3974" s="82">
        <v>0</v>
      </c>
      <c r="AB3974" s="132">
        <v>341.2</v>
      </c>
      <c r="AC3974" s="133">
        <v>0</v>
      </c>
      <c r="AD3974" s="393">
        <v>0</v>
      </c>
      <c r="AE3974" s="395"/>
      <c r="AF3974" s="78">
        <v>350.3</v>
      </c>
      <c r="AG3974" s="79">
        <v>0</v>
      </c>
      <c r="AH3974" s="109">
        <v>27.57</v>
      </c>
      <c r="AI3974" s="82"/>
      <c r="AJ3974" s="110"/>
      <c r="AL3974" s="395">
        <f t="shared" si="173"/>
        <v>27.57</v>
      </c>
      <c r="AM3974" s="395"/>
      <c r="AN3974" s="163">
        <f t="shared" si="174"/>
        <v>27.57</v>
      </c>
      <c r="AO3974" s="113">
        <f t="shared" si="175"/>
        <v>1.3299999999999983</v>
      </c>
    </row>
    <row r="3975" spans="1:41" x14ac:dyDescent="0.2">
      <c r="A3975" s="58">
        <v>40491</v>
      </c>
      <c r="B3975" s="121">
        <v>20.11</v>
      </c>
      <c r="C3975" s="944"/>
      <c r="D3975" s="189">
        <v>7.4</v>
      </c>
      <c r="E3975" s="414"/>
      <c r="F3975" s="781">
        <f t="shared" si="172"/>
        <v>27.509999999999998</v>
      </c>
      <c r="G3975" s="829"/>
      <c r="H3975" s="829"/>
      <c r="I3975" s="829"/>
      <c r="J3975" s="829"/>
      <c r="K3975" s="829"/>
      <c r="L3975" s="829"/>
      <c r="M3975" s="829"/>
      <c r="N3975" s="829"/>
      <c r="O3975" s="829"/>
      <c r="P3975" s="829"/>
      <c r="Q3975" s="829"/>
      <c r="R3975" s="829"/>
      <c r="S3975" s="406">
        <v>0</v>
      </c>
      <c r="T3975" s="389">
        <v>0</v>
      </c>
      <c r="U3975" s="390">
        <v>0</v>
      </c>
      <c r="V3975" s="405">
        <v>0</v>
      </c>
      <c r="W3975" s="406">
        <v>0</v>
      </c>
      <c r="X3975" s="405">
        <v>0</v>
      </c>
      <c r="Y3975" s="113">
        <f t="shared" si="171"/>
        <v>27.509999999999998</v>
      </c>
      <c r="Z3975" s="78">
        <v>0</v>
      </c>
      <c r="AA3975" s="82">
        <v>0</v>
      </c>
      <c r="AB3975" s="132">
        <v>341.1</v>
      </c>
      <c r="AC3975" s="133">
        <v>0</v>
      </c>
      <c r="AD3975" s="393">
        <v>0</v>
      </c>
      <c r="AE3975" s="395"/>
      <c r="AF3975" s="78">
        <v>350.1</v>
      </c>
      <c r="AG3975" s="79">
        <v>0</v>
      </c>
      <c r="AH3975" s="109">
        <v>22.69</v>
      </c>
      <c r="AI3975" s="82"/>
      <c r="AJ3975" s="110"/>
      <c r="AL3975" s="395">
        <f t="shared" si="173"/>
        <v>22.69</v>
      </c>
      <c r="AM3975" s="395"/>
      <c r="AN3975" s="163">
        <f t="shared" si="174"/>
        <v>22.69</v>
      </c>
      <c r="AO3975" s="113">
        <f t="shared" si="175"/>
        <v>-4.8199999999999967</v>
      </c>
    </row>
    <row r="3976" spans="1:41" x14ac:dyDescent="0.2">
      <c r="A3976" s="58">
        <v>40492</v>
      </c>
      <c r="B3976" s="121">
        <v>18.03</v>
      </c>
      <c r="C3976" s="944"/>
      <c r="D3976" s="189">
        <v>7.5</v>
      </c>
      <c r="E3976" s="414"/>
      <c r="F3976" s="781">
        <f t="shared" si="172"/>
        <v>25.53</v>
      </c>
      <c r="G3976" s="829"/>
      <c r="H3976" s="829"/>
      <c r="I3976" s="829"/>
      <c r="J3976" s="829"/>
      <c r="K3976" s="829"/>
      <c r="L3976" s="829"/>
      <c r="M3976" s="829"/>
      <c r="N3976" s="829"/>
      <c r="O3976" s="829"/>
      <c r="P3976" s="829"/>
      <c r="Q3976" s="829"/>
      <c r="R3976" s="829"/>
      <c r="S3976" s="406">
        <v>0</v>
      </c>
      <c r="T3976" s="389">
        <v>0</v>
      </c>
      <c r="U3976" s="390">
        <v>0</v>
      </c>
      <c r="V3976" s="405">
        <v>0</v>
      </c>
      <c r="W3976" s="406">
        <v>0</v>
      </c>
      <c r="X3976" s="405">
        <v>0</v>
      </c>
      <c r="Y3976" s="113">
        <f t="shared" si="171"/>
        <v>25.53</v>
      </c>
      <c r="Z3976" s="78">
        <v>0</v>
      </c>
      <c r="AA3976" s="82">
        <v>0</v>
      </c>
      <c r="AB3976" s="132">
        <v>341.1</v>
      </c>
      <c r="AC3976" s="133">
        <v>0</v>
      </c>
      <c r="AD3976" s="393">
        <v>0</v>
      </c>
      <c r="AE3976" s="395"/>
      <c r="AF3976" s="78">
        <v>349.9</v>
      </c>
      <c r="AG3976" s="79">
        <v>0</v>
      </c>
      <c r="AH3976" s="109">
        <v>27.61</v>
      </c>
      <c r="AI3976" s="82"/>
      <c r="AJ3976" s="110"/>
      <c r="AL3976" s="395">
        <f t="shared" si="173"/>
        <v>27.61</v>
      </c>
      <c r="AM3976" s="395"/>
      <c r="AN3976" s="163">
        <f t="shared" si="174"/>
        <v>27.61</v>
      </c>
      <c r="AO3976" s="113">
        <f t="shared" si="175"/>
        <v>2.0799999999999983</v>
      </c>
    </row>
    <row r="3977" spans="1:41" x14ac:dyDescent="0.2">
      <c r="A3977" s="58">
        <v>40493</v>
      </c>
      <c r="B3977" s="121">
        <v>18.809999999999999</v>
      </c>
      <c r="C3977" s="944"/>
      <c r="D3977" s="189">
        <v>7.2910000000000004</v>
      </c>
      <c r="E3977" s="414"/>
      <c r="F3977" s="781">
        <f t="shared" si="172"/>
        <v>26.100999999999999</v>
      </c>
      <c r="G3977" s="829"/>
      <c r="H3977" s="829"/>
      <c r="I3977" s="829"/>
      <c r="J3977" s="829"/>
      <c r="K3977" s="829"/>
      <c r="L3977" s="829"/>
      <c r="M3977" s="829"/>
      <c r="N3977" s="829"/>
      <c r="O3977" s="829"/>
      <c r="P3977" s="829"/>
      <c r="Q3977" s="829"/>
      <c r="R3977" s="829"/>
      <c r="S3977" s="406">
        <v>0</v>
      </c>
      <c r="T3977" s="389">
        <v>0</v>
      </c>
      <c r="U3977" s="390">
        <v>0</v>
      </c>
      <c r="V3977" s="405">
        <v>0</v>
      </c>
      <c r="W3977" s="406">
        <v>0</v>
      </c>
      <c r="X3977" s="405">
        <v>0</v>
      </c>
      <c r="Y3977" s="113">
        <f t="shared" si="171"/>
        <v>26.100999999999999</v>
      </c>
      <c r="Z3977" s="78">
        <v>0</v>
      </c>
      <c r="AA3977" s="82">
        <v>0</v>
      </c>
      <c r="AB3977" s="132">
        <v>341.1</v>
      </c>
      <c r="AC3977" s="133">
        <v>0</v>
      </c>
      <c r="AD3977" s="393">
        <v>0</v>
      </c>
      <c r="AE3977" s="395"/>
      <c r="AF3977" s="78">
        <v>349.7</v>
      </c>
      <c r="AG3977" s="79">
        <v>0</v>
      </c>
      <c r="AH3977" s="109">
        <v>26.34</v>
      </c>
      <c r="AI3977" s="82"/>
      <c r="AJ3977" s="110"/>
      <c r="AL3977" s="395">
        <f t="shared" si="173"/>
        <v>26.34</v>
      </c>
      <c r="AM3977" s="395"/>
      <c r="AN3977" s="163">
        <f t="shared" si="174"/>
        <v>26.34</v>
      </c>
      <c r="AO3977" s="113">
        <f t="shared" si="175"/>
        <v>0.23900000000000077</v>
      </c>
    </row>
    <row r="3978" spans="1:41" x14ac:dyDescent="0.2">
      <c r="A3978" s="58">
        <v>40494</v>
      </c>
      <c r="B3978" s="121">
        <v>19.899999999999999</v>
      </c>
      <c r="C3978" s="944"/>
      <c r="D3978" s="189">
        <v>7.58</v>
      </c>
      <c r="E3978" s="414"/>
      <c r="F3978" s="781">
        <f t="shared" si="172"/>
        <v>27.479999999999997</v>
      </c>
      <c r="G3978" s="829"/>
      <c r="H3978" s="829"/>
      <c r="I3978" s="829"/>
      <c r="J3978" s="829"/>
      <c r="K3978" s="829"/>
      <c r="L3978" s="829"/>
      <c r="M3978" s="829"/>
      <c r="N3978" s="829"/>
      <c r="O3978" s="829"/>
      <c r="P3978" s="829"/>
      <c r="Q3978" s="829"/>
      <c r="R3978" s="829"/>
      <c r="S3978" s="406">
        <v>0</v>
      </c>
      <c r="T3978" s="389">
        <v>0</v>
      </c>
      <c r="U3978" s="390">
        <v>0</v>
      </c>
      <c r="V3978" s="405">
        <v>0</v>
      </c>
      <c r="W3978" s="406">
        <v>0</v>
      </c>
      <c r="X3978" s="405">
        <v>0</v>
      </c>
      <c r="Y3978" s="113">
        <f t="shared" si="171"/>
        <v>27.479999999999997</v>
      </c>
      <c r="Z3978" s="78">
        <v>0</v>
      </c>
      <c r="AA3978" s="82">
        <v>0</v>
      </c>
      <c r="AB3978" s="132">
        <v>341.1</v>
      </c>
      <c r="AC3978" s="133">
        <v>0</v>
      </c>
      <c r="AD3978" s="393">
        <v>0</v>
      </c>
      <c r="AE3978" s="395"/>
      <c r="AF3978" s="78">
        <v>349.5</v>
      </c>
      <c r="AG3978" s="79">
        <v>0</v>
      </c>
      <c r="AH3978" s="109">
        <v>28.5</v>
      </c>
      <c r="AI3978" s="82"/>
      <c r="AJ3978" s="110"/>
      <c r="AL3978" s="395">
        <f t="shared" si="173"/>
        <v>28.5</v>
      </c>
      <c r="AM3978" s="395"/>
      <c r="AN3978" s="163">
        <f t="shared" si="174"/>
        <v>28.5</v>
      </c>
      <c r="AO3978" s="113">
        <f t="shared" si="175"/>
        <v>1.0200000000000031</v>
      </c>
    </row>
    <row r="3979" spans="1:41" x14ac:dyDescent="0.2">
      <c r="A3979" s="58">
        <v>40495</v>
      </c>
      <c r="B3979" s="121">
        <v>21.31</v>
      </c>
      <c r="C3979" s="944"/>
      <c r="D3979" s="189">
        <v>7.5339999999999998</v>
      </c>
      <c r="E3979" s="414"/>
      <c r="F3979" s="781">
        <f t="shared" si="172"/>
        <v>28.843999999999998</v>
      </c>
      <c r="G3979" s="829"/>
      <c r="H3979" s="829"/>
      <c r="I3979" s="829"/>
      <c r="J3979" s="829"/>
      <c r="K3979" s="829"/>
      <c r="L3979" s="829"/>
      <c r="M3979" s="829"/>
      <c r="N3979" s="829"/>
      <c r="O3979" s="829"/>
      <c r="P3979" s="829"/>
      <c r="Q3979" s="829"/>
      <c r="R3979" s="829"/>
      <c r="S3979" s="406">
        <v>0</v>
      </c>
      <c r="T3979" s="389">
        <v>0</v>
      </c>
      <c r="U3979" s="390">
        <v>0</v>
      </c>
      <c r="V3979" s="405">
        <v>0</v>
      </c>
      <c r="W3979" s="406">
        <v>0</v>
      </c>
      <c r="X3979" s="405">
        <v>0</v>
      </c>
      <c r="Y3979" s="113">
        <f t="shared" si="171"/>
        <v>28.843999999999998</v>
      </c>
      <c r="Z3979" s="78">
        <v>0</v>
      </c>
      <c r="AA3979" s="82">
        <v>0</v>
      </c>
      <c r="AB3979" s="132">
        <v>341.3</v>
      </c>
      <c r="AC3979" s="133">
        <v>0.36</v>
      </c>
      <c r="AD3979" s="393">
        <v>0</v>
      </c>
      <c r="AE3979" s="395"/>
      <c r="AF3979" s="78">
        <v>349.4</v>
      </c>
      <c r="AG3979" s="79">
        <v>0.4</v>
      </c>
      <c r="AH3979" s="109">
        <v>26.63</v>
      </c>
      <c r="AI3979" s="82"/>
      <c r="AJ3979" s="110"/>
      <c r="AL3979" s="395">
        <f t="shared" si="173"/>
        <v>26.63</v>
      </c>
      <c r="AM3979" s="395"/>
      <c r="AN3979" s="163">
        <f t="shared" si="174"/>
        <v>26.63</v>
      </c>
      <c r="AO3979" s="113">
        <f t="shared" si="175"/>
        <v>-2.2139999999999986</v>
      </c>
    </row>
    <row r="3980" spans="1:41" x14ac:dyDescent="0.2">
      <c r="A3980" s="58">
        <v>40496</v>
      </c>
      <c r="B3980" s="121">
        <v>18.59</v>
      </c>
      <c r="C3980" s="944"/>
      <c r="D3980" s="189">
        <v>7.33</v>
      </c>
      <c r="E3980" s="414"/>
      <c r="F3980" s="781">
        <f t="shared" si="172"/>
        <v>25.92</v>
      </c>
      <c r="G3980" s="829"/>
      <c r="H3980" s="829"/>
      <c r="I3980" s="829"/>
      <c r="J3980" s="829"/>
      <c r="K3980" s="829"/>
      <c r="L3980" s="829"/>
      <c r="M3980" s="829"/>
      <c r="N3980" s="829"/>
      <c r="O3980" s="829"/>
      <c r="P3980" s="829"/>
      <c r="Q3980" s="829"/>
      <c r="R3980" s="829"/>
      <c r="S3980" s="406">
        <v>0</v>
      </c>
      <c r="T3980" s="389">
        <v>0</v>
      </c>
      <c r="U3980" s="390">
        <v>0</v>
      </c>
      <c r="V3980" s="405">
        <v>0</v>
      </c>
      <c r="W3980" s="406">
        <v>0</v>
      </c>
      <c r="X3980" s="405">
        <v>0</v>
      </c>
      <c r="Y3980" s="113">
        <f t="shared" si="171"/>
        <v>25.92</v>
      </c>
      <c r="Z3980" s="78">
        <v>0</v>
      </c>
      <c r="AA3980" s="82">
        <v>0</v>
      </c>
      <c r="AB3980" s="132">
        <v>341</v>
      </c>
      <c r="AC3980" s="133">
        <v>0.12</v>
      </c>
      <c r="AD3980" s="393">
        <v>24</v>
      </c>
      <c r="AE3980" s="395"/>
      <c r="AF3980" s="78">
        <v>349.4</v>
      </c>
      <c r="AG3980" s="79">
        <v>0.1</v>
      </c>
      <c r="AH3980" s="109">
        <v>0</v>
      </c>
      <c r="AI3980" s="82"/>
      <c r="AJ3980" s="110"/>
      <c r="AL3980" s="395">
        <f t="shared" si="173"/>
        <v>0</v>
      </c>
      <c r="AM3980" s="395"/>
      <c r="AN3980" s="163">
        <f t="shared" si="174"/>
        <v>24</v>
      </c>
      <c r="AO3980" s="113">
        <f t="shared" si="175"/>
        <v>-1.9200000000000017</v>
      </c>
    </row>
    <row r="3981" spans="1:41" x14ac:dyDescent="0.2">
      <c r="A3981" s="58">
        <v>40497</v>
      </c>
      <c r="B3981" s="121">
        <v>16.149999999999999</v>
      </c>
      <c r="C3981" s="944"/>
      <c r="D3981" s="189">
        <v>7.1230000000000002</v>
      </c>
      <c r="E3981" s="414"/>
      <c r="F3981" s="781">
        <f t="shared" si="172"/>
        <v>23.273</v>
      </c>
      <c r="G3981" s="829"/>
      <c r="H3981" s="829"/>
      <c r="I3981" s="829"/>
      <c r="J3981" s="829"/>
      <c r="K3981" s="829"/>
      <c r="L3981" s="829"/>
      <c r="M3981" s="829"/>
      <c r="N3981" s="829"/>
      <c r="O3981" s="829"/>
      <c r="P3981" s="829"/>
      <c r="Q3981" s="829"/>
      <c r="R3981" s="829"/>
      <c r="S3981" s="406">
        <v>0</v>
      </c>
      <c r="T3981" s="389">
        <v>0</v>
      </c>
      <c r="U3981" s="390">
        <v>0</v>
      </c>
      <c r="V3981" s="405">
        <v>0</v>
      </c>
      <c r="W3981" s="406">
        <v>0</v>
      </c>
      <c r="X3981" s="405">
        <v>0</v>
      </c>
      <c r="Y3981" s="113">
        <f t="shared" si="171"/>
        <v>23.273</v>
      </c>
      <c r="Z3981" s="78">
        <v>0</v>
      </c>
      <c r="AA3981" s="82">
        <v>0</v>
      </c>
      <c r="AB3981" s="132">
        <v>340.9</v>
      </c>
      <c r="AC3981" s="133">
        <v>0</v>
      </c>
      <c r="AD3981" s="393">
        <v>20</v>
      </c>
      <c r="AE3981" s="395"/>
      <c r="AF3981" s="78">
        <v>349.4</v>
      </c>
      <c r="AG3981" s="79">
        <v>0</v>
      </c>
      <c r="AH3981" s="109">
        <v>0</v>
      </c>
      <c r="AI3981" s="82"/>
      <c r="AJ3981" s="110"/>
      <c r="AL3981" s="395">
        <f t="shared" si="173"/>
        <v>0</v>
      </c>
      <c r="AM3981" s="395"/>
      <c r="AN3981" s="163">
        <f t="shared" si="174"/>
        <v>20</v>
      </c>
      <c r="AO3981" s="113">
        <f t="shared" si="175"/>
        <v>-3.2729999999999997</v>
      </c>
    </row>
    <row r="3982" spans="1:41" x14ac:dyDescent="0.2">
      <c r="A3982" s="58">
        <v>40498</v>
      </c>
      <c r="B3982" s="121">
        <v>17.64</v>
      </c>
      <c r="C3982" s="944"/>
      <c r="D3982" s="189">
        <v>7.4630000000000001</v>
      </c>
      <c r="E3982" s="414"/>
      <c r="F3982" s="781">
        <f t="shared" si="172"/>
        <v>25.103000000000002</v>
      </c>
      <c r="G3982" s="829"/>
      <c r="H3982" s="829"/>
      <c r="I3982" s="829"/>
      <c r="J3982" s="829"/>
      <c r="K3982" s="829"/>
      <c r="L3982" s="829"/>
      <c r="M3982" s="829"/>
      <c r="N3982" s="829"/>
      <c r="O3982" s="829"/>
      <c r="P3982" s="829"/>
      <c r="Q3982" s="829"/>
      <c r="R3982" s="829"/>
      <c r="S3982" s="406">
        <v>0</v>
      </c>
      <c r="T3982" s="389">
        <v>0</v>
      </c>
      <c r="U3982" s="390">
        <v>0</v>
      </c>
      <c r="V3982" s="405">
        <v>0</v>
      </c>
      <c r="W3982" s="406">
        <v>0</v>
      </c>
      <c r="X3982" s="405">
        <v>0</v>
      </c>
      <c r="Y3982" s="113">
        <f t="shared" si="171"/>
        <v>25.103000000000002</v>
      </c>
      <c r="Z3982" s="78">
        <v>0</v>
      </c>
      <c r="AA3982" s="82">
        <v>0</v>
      </c>
      <c r="AB3982" s="132">
        <v>340.8</v>
      </c>
      <c r="AC3982" s="133">
        <v>0</v>
      </c>
      <c r="AD3982" s="393">
        <v>20</v>
      </c>
      <c r="AE3982" s="395"/>
      <c r="AF3982" s="78">
        <v>349.4</v>
      </c>
      <c r="AG3982" s="79">
        <v>0</v>
      </c>
      <c r="AH3982" s="109">
        <v>0</v>
      </c>
      <c r="AI3982" s="82"/>
      <c r="AJ3982" s="110"/>
      <c r="AL3982" s="395">
        <f t="shared" si="173"/>
        <v>0</v>
      </c>
      <c r="AM3982" s="395"/>
      <c r="AN3982" s="163">
        <f t="shared" si="174"/>
        <v>20</v>
      </c>
      <c r="AO3982" s="113">
        <f t="shared" si="175"/>
        <v>-5.1030000000000015</v>
      </c>
    </row>
    <row r="3983" spans="1:41" x14ac:dyDescent="0.2">
      <c r="A3983" s="58">
        <v>40499</v>
      </c>
      <c r="B3983" s="121">
        <v>17.77</v>
      </c>
      <c r="C3983" s="944"/>
      <c r="D3983" s="189">
        <v>7.2</v>
      </c>
      <c r="E3983" s="414"/>
      <c r="F3983" s="781">
        <f t="shared" si="172"/>
        <v>24.97</v>
      </c>
      <c r="G3983" s="829"/>
      <c r="H3983" s="829"/>
      <c r="I3983" s="829"/>
      <c r="J3983" s="829"/>
      <c r="K3983" s="829"/>
      <c r="L3983" s="829"/>
      <c r="M3983" s="829"/>
      <c r="N3983" s="829"/>
      <c r="O3983" s="829"/>
      <c r="P3983" s="829"/>
      <c r="Q3983" s="829"/>
      <c r="R3983" s="829"/>
      <c r="S3983" s="406">
        <v>0</v>
      </c>
      <c r="T3983" s="389">
        <v>0</v>
      </c>
      <c r="U3983" s="390">
        <v>0</v>
      </c>
      <c r="V3983" s="405">
        <v>0</v>
      </c>
      <c r="W3983" s="406">
        <v>0</v>
      </c>
      <c r="X3983" s="405">
        <v>0</v>
      </c>
      <c r="Y3983" s="113">
        <f t="shared" si="171"/>
        <v>24.97</v>
      </c>
      <c r="Z3983" s="78">
        <v>0</v>
      </c>
      <c r="AA3983" s="82">
        <v>0</v>
      </c>
      <c r="AB3983" s="132">
        <v>340.7</v>
      </c>
      <c r="AC3983" s="133">
        <v>0</v>
      </c>
      <c r="AD3983" s="393">
        <v>20</v>
      </c>
      <c r="AE3983" s="395"/>
      <c r="AF3983" s="78">
        <v>349.4</v>
      </c>
      <c r="AG3983" s="79">
        <v>0</v>
      </c>
      <c r="AH3983" s="109">
        <v>0</v>
      </c>
      <c r="AI3983" s="82"/>
      <c r="AJ3983" s="110"/>
      <c r="AL3983" s="395">
        <f t="shared" si="173"/>
        <v>0</v>
      </c>
      <c r="AM3983" s="395"/>
      <c r="AN3983" s="163">
        <f t="shared" si="174"/>
        <v>20</v>
      </c>
      <c r="AO3983" s="113">
        <f t="shared" si="175"/>
        <v>-4.9699999999999989</v>
      </c>
    </row>
    <row r="3984" spans="1:41" x14ac:dyDescent="0.2">
      <c r="A3984" s="58">
        <v>40500</v>
      </c>
      <c r="B3984" s="121">
        <v>17.309999999999999</v>
      </c>
      <c r="C3984" s="944"/>
      <c r="D3984" s="189">
        <v>7.11</v>
      </c>
      <c r="E3984" s="414"/>
      <c r="F3984" s="781">
        <f t="shared" si="172"/>
        <v>24.419999999999998</v>
      </c>
      <c r="G3984" s="829"/>
      <c r="H3984" s="829"/>
      <c r="I3984" s="829"/>
      <c r="J3984" s="829"/>
      <c r="K3984" s="829"/>
      <c r="L3984" s="829"/>
      <c r="M3984" s="829"/>
      <c r="N3984" s="829"/>
      <c r="O3984" s="829"/>
      <c r="P3984" s="829"/>
      <c r="Q3984" s="829"/>
      <c r="R3984" s="829"/>
      <c r="S3984" s="406">
        <v>0</v>
      </c>
      <c r="T3984" s="389">
        <v>0</v>
      </c>
      <c r="U3984" s="390">
        <v>0</v>
      </c>
      <c r="V3984" s="405">
        <v>0</v>
      </c>
      <c r="W3984" s="406">
        <v>0</v>
      </c>
      <c r="X3984" s="405">
        <v>0</v>
      </c>
      <c r="Y3984" s="113">
        <f t="shared" si="171"/>
        <v>24.419999999999998</v>
      </c>
      <c r="Z3984" s="78">
        <v>0</v>
      </c>
      <c r="AA3984" s="82">
        <v>0</v>
      </c>
      <c r="AB3984" s="132">
        <v>340.6</v>
      </c>
      <c r="AC3984" s="133">
        <v>0</v>
      </c>
      <c r="AD3984" s="393">
        <v>24</v>
      </c>
      <c r="AE3984" s="395"/>
      <c r="AF3984" s="78">
        <v>349.4</v>
      </c>
      <c r="AG3984" s="79">
        <v>0</v>
      </c>
      <c r="AH3984" s="109">
        <v>0</v>
      </c>
      <c r="AI3984" s="82"/>
      <c r="AJ3984" s="110"/>
      <c r="AL3984" s="395">
        <f t="shared" si="173"/>
        <v>0</v>
      </c>
      <c r="AM3984" s="395"/>
      <c r="AN3984" s="163">
        <f t="shared" si="174"/>
        <v>24</v>
      </c>
      <c r="AO3984" s="113">
        <f t="shared" si="175"/>
        <v>-0.41999999999999815</v>
      </c>
    </row>
    <row r="3985" spans="1:42" x14ac:dyDescent="0.2">
      <c r="A3985" s="58">
        <v>40501</v>
      </c>
      <c r="B3985" s="121">
        <v>19.8</v>
      </c>
      <c r="C3985" s="944"/>
      <c r="D3985" s="189">
        <v>7.52</v>
      </c>
      <c r="E3985" s="414"/>
      <c r="F3985" s="781">
        <f t="shared" si="172"/>
        <v>27.32</v>
      </c>
      <c r="G3985" s="829"/>
      <c r="H3985" s="829"/>
      <c r="I3985" s="829"/>
      <c r="J3985" s="829"/>
      <c r="K3985" s="829"/>
      <c r="L3985" s="829"/>
      <c r="M3985" s="829"/>
      <c r="N3985" s="829"/>
      <c r="O3985" s="829"/>
      <c r="P3985" s="829"/>
      <c r="Q3985" s="829"/>
      <c r="R3985" s="829"/>
      <c r="S3985" s="406">
        <v>0</v>
      </c>
      <c r="T3985" s="389">
        <v>0</v>
      </c>
      <c r="U3985" s="390">
        <v>0</v>
      </c>
      <c r="V3985" s="405">
        <v>0</v>
      </c>
      <c r="W3985" s="406">
        <v>0</v>
      </c>
      <c r="X3985" s="405">
        <v>0</v>
      </c>
      <c r="Y3985" s="113">
        <f t="shared" si="171"/>
        <v>27.32</v>
      </c>
      <c r="Z3985" s="78">
        <v>0</v>
      </c>
      <c r="AA3985" s="82">
        <v>0</v>
      </c>
      <c r="AB3985" s="132">
        <v>340.5</v>
      </c>
      <c r="AC3985" s="133">
        <v>0</v>
      </c>
      <c r="AD3985" s="393">
        <v>19.82</v>
      </c>
      <c r="AE3985" s="395"/>
      <c r="AF3985" s="78">
        <v>349.4</v>
      </c>
      <c r="AG3985" s="79">
        <v>0</v>
      </c>
      <c r="AH3985" s="109">
        <v>0</v>
      </c>
      <c r="AI3985" s="82"/>
      <c r="AJ3985" s="110"/>
      <c r="AL3985" s="395">
        <f t="shared" si="173"/>
        <v>0</v>
      </c>
      <c r="AM3985" s="395"/>
      <c r="AN3985" s="163">
        <f t="shared" si="174"/>
        <v>19.82</v>
      </c>
      <c r="AO3985" s="113">
        <f t="shared" si="175"/>
        <v>-7.5</v>
      </c>
    </row>
    <row r="3986" spans="1:42" x14ac:dyDescent="0.2">
      <c r="A3986" s="58">
        <v>40502</v>
      </c>
      <c r="B3986" s="121">
        <v>19.16</v>
      </c>
      <c r="C3986" s="944"/>
      <c r="D3986" s="189">
        <v>7.2530000000000001</v>
      </c>
      <c r="E3986" s="414"/>
      <c r="F3986" s="781">
        <f t="shared" si="172"/>
        <v>26.413</v>
      </c>
      <c r="G3986" s="829"/>
      <c r="H3986" s="829"/>
      <c r="I3986" s="829"/>
      <c r="J3986" s="829"/>
      <c r="K3986" s="829"/>
      <c r="L3986" s="829"/>
      <c r="M3986" s="829"/>
      <c r="N3986" s="829"/>
      <c r="O3986" s="829"/>
      <c r="P3986" s="829"/>
      <c r="Q3986" s="829"/>
      <c r="R3986" s="829"/>
      <c r="S3986" s="406">
        <v>0</v>
      </c>
      <c r="T3986" s="389">
        <v>0</v>
      </c>
      <c r="U3986" s="390">
        <v>0</v>
      </c>
      <c r="V3986" s="405">
        <v>0</v>
      </c>
      <c r="W3986" s="406">
        <v>0</v>
      </c>
      <c r="X3986" s="444">
        <v>0</v>
      </c>
      <c r="Y3986" s="113">
        <f t="shared" si="171"/>
        <v>26.413</v>
      </c>
      <c r="Z3986" s="78">
        <v>0</v>
      </c>
      <c r="AA3986" s="82">
        <v>0</v>
      </c>
      <c r="AB3986" s="132">
        <v>340.3</v>
      </c>
      <c r="AC3986" s="133">
        <v>0</v>
      </c>
      <c r="AD3986" s="393">
        <v>20.010000000000002</v>
      </c>
      <c r="AE3986" s="395"/>
      <c r="AF3986" s="78">
        <v>349.4</v>
      </c>
      <c r="AG3986" s="79">
        <v>0.1</v>
      </c>
      <c r="AH3986" s="109">
        <v>0</v>
      </c>
      <c r="AI3986" s="82"/>
      <c r="AJ3986" s="110"/>
      <c r="AL3986" s="395">
        <f t="shared" si="173"/>
        <v>0</v>
      </c>
      <c r="AM3986" s="395"/>
      <c r="AN3986" s="163">
        <f t="shared" si="174"/>
        <v>20.010000000000002</v>
      </c>
      <c r="AO3986" s="113">
        <f t="shared" si="175"/>
        <v>-6.4029999999999987</v>
      </c>
    </row>
    <row r="3987" spans="1:42" x14ac:dyDescent="0.2">
      <c r="A3987" s="58">
        <v>40503</v>
      </c>
      <c r="B3987" s="121">
        <v>17.7</v>
      </c>
      <c r="C3987" s="944"/>
      <c r="D3987" s="189">
        <v>8</v>
      </c>
      <c r="E3987" s="414"/>
      <c r="F3987" s="781">
        <f t="shared" si="172"/>
        <v>25.7</v>
      </c>
      <c r="G3987" s="829"/>
      <c r="H3987" s="829"/>
      <c r="I3987" s="829"/>
      <c r="J3987" s="829"/>
      <c r="K3987" s="829"/>
      <c r="L3987" s="829"/>
      <c r="M3987" s="829"/>
      <c r="N3987" s="829"/>
      <c r="O3987" s="829"/>
      <c r="P3987" s="829"/>
      <c r="Q3987" s="829"/>
      <c r="R3987" s="829"/>
      <c r="S3987" s="406">
        <v>0</v>
      </c>
      <c r="T3987" s="389">
        <v>0</v>
      </c>
      <c r="U3987" s="390">
        <v>0</v>
      </c>
      <c r="V3987" s="405">
        <v>0</v>
      </c>
      <c r="W3987" s="406">
        <v>0</v>
      </c>
      <c r="X3987" s="405">
        <v>0</v>
      </c>
      <c r="Y3987" s="113">
        <f t="shared" si="171"/>
        <v>25.7</v>
      </c>
      <c r="Z3987" s="78">
        <v>0</v>
      </c>
      <c r="AA3987" s="82">
        <v>0</v>
      </c>
      <c r="AB3987" s="132">
        <v>340.2</v>
      </c>
      <c r="AC3987" s="133">
        <v>0</v>
      </c>
      <c r="AD3987" s="393">
        <v>20.260000000000002</v>
      </c>
      <c r="AE3987" s="395"/>
      <c r="AF3987" s="78">
        <v>349.4</v>
      </c>
      <c r="AG3987" s="79">
        <v>0</v>
      </c>
      <c r="AH3987" s="109">
        <v>0</v>
      </c>
      <c r="AI3987" s="82"/>
      <c r="AJ3987" s="110"/>
      <c r="AL3987" s="395">
        <f t="shared" si="173"/>
        <v>0</v>
      </c>
      <c r="AM3987" s="395"/>
      <c r="AN3987" s="163">
        <f t="shared" si="174"/>
        <v>20.260000000000002</v>
      </c>
      <c r="AO3987" s="113">
        <f t="shared" si="175"/>
        <v>-5.4399999999999977</v>
      </c>
    </row>
    <row r="3988" spans="1:42" x14ac:dyDescent="0.2">
      <c r="A3988" s="58">
        <v>40504</v>
      </c>
      <c r="B3988" s="121">
        <v>17.86</v>
      </c>
      <c r="C3988" s="944"/>
      <c r="D3988" s="189">
        <v>7.54</v>
      </c>
      <c r="E3988" s="414"/>
      <c r="F3988" s="781">
        <f t="shared" si="172"/>
        <v>25.4</v>
      </c>
      <c r="G3988" s="829"/>
      <c r="H3988" s="829"/>
      <c r="I3988" s="829"/>
      <c r="J3988" s="829"/>
      <c r="K3988" s="829"/>
      <c r="L3988" s="829"/>
      <c r="M3988" s="829"/>
      <c r="N3988" s="829"/>
      <c r="O3988" s="829"/>
      <c r="P3988" s="829"/>
      <c r="Q3988" s="829"/>
      <c r="R3988" s="829"/>
      <c r="S3988" s="406">
        <v>0</v>
      </c>
      <c r="T3988" s="389">
        <v>0</v>
      </c>
      <c r="U3988" s="390">
        <v>0</v>
      </c>
      <c r="V3988" s="405">
        <v>0</v>
      </c>
      <c r="W3988" s="406">
        <v>0</v>
      </c>
      <c r="X3988" s="405">
        <v>0</v>
      </c>
      <c r="Y3988" s="113">
        <f t="shared" si="171"/>
        <v>25.4</v>
      </c>
      <c r="Z3988" s="78">
        <v>0</v>
      </c>
      <c r="AA3988" s="82">
        <v>0</v>
      </c>
      <c r="AB3988" s="132">
        <v>340</v>
      </c>
      <c r="AC3988" s="133">
        <v>0</v>
      </c>
      <c r="AD3988" s="393">
        <v>18.72</v>
      </c>
      <c r="AE3988" s="395"/>
      <c r="AF3988" s="78">
        <v>349.4</v>
      </c>
      <c r="AG3988" s="79">
        <v>0</v>
      </c>
      <c r="AH3988" s="109">
        <v>0</v>
      </c>
      <c r="AI3988" s="82"/>
      <c r="AJ3988" s="110"/>
      <c r="AL3988" s="395">
        <f t="shared" si="173"/>
        <v>0</v>
      </c>
      <c r="AM3988" s="395"/>
      <c r="AN3988" s="163">
        <f t="shared" si="174"/>
        <v>18.72</v>
      </c>
      <c r="AO3988" s="113">
        <f t="shared" si="175"/>
        <v>-6.68</v>
      </c>
    </row>
    <row r="3989" spans="1:42" x14ac:dyDescent="0.2">
      <c r="A3989" s="58">
        <v>40505</v>
      </c>
      <c r="B3989" s="121">
        <v>17.989999999999998</v>
      </c>
      <c r="C3989" s="944"/>
      <c r="D3989" s="189">
        <v>7.4939999999999998</v>
      </c>
      <c r="E3989" s="414"/>
      <c r="F3989" s="781">
        <f t="shared" si="172"/>
        <v>25.483999999999998</v>
      </c>
      <c r="G3989" s="829"/>
      <c r="H3989" s="829"/>
      <c r="I3989" s="829"/>
      <c r="J3989" s="829"/>
      <c r="K3989" s="829"/>
      <c r="L3989" s="829"/>
      <c r="M3989" s="829"/>
      <c r="N3989" s="829"/>
      <c r="O3989" s="829"/>
      <c r="P3989" s="829"/>
      <c r="Q3989" s="829"/>
      <c r="R3989" s="829"/>
      <c r="S3989" s="406">
        <v>0</v>
      </c>
      <c r="T3989" s="389">
        <v>0</v>
      </c>
      <c r="U3989" s="390">
        <v>0</v>
      </c>
      <c r="V3989" s="405">
        <v>0</v>
      </c>
      <c r="W3989" s="406">
        <v>0</v>
      </c>
      <c r="X3989" s="405">
        <v>0</v>
      </c>
      <c r="Y3989" s="113">
        <f t="shared" si="171"/>
        <v>25.483999999999998</v>
      </c>
      <c r="Z3989" s="78">
        <v>0</v>
      </c>
      <c r="AA3989" s="82">
        <v>0</v>
      </c>
      <c r="AB3989" s="132">
        <v>339.9</v>
      </c>
      <c r="AC3989" s="133">
        <v>0</v>
      </c>
      <c r="AD3989" s="393">
        <v>24.16</v>
      </c>
      <c r="AE3989" s="395"/>
      <c r="AF3989" s="78">
        <v>349.4</v>
      </c>
      <c r="AG3989" s="79">
        <v>0</v>
      </c>
      <c r="AH3989" s="109">
        <v>0</v>
      </c>
      <c r="AI3989" s="82"/>
      <c r="AJ3989" s="110"/>
      <c r="AL3989" s="395">
        <f t="shared" si="173"/>
        <v>0</v>
      </c>
      <c r="AM3989" s="395"/>
      <c r="AN3989" s="163">
        <f t="shared" si="174"/>
        <v>24.16</v>
      </c>
      <c r="AO3989" s="113">
        <f t="shared" si="175"/>
        <v>-1.3239999999999981</v>
      </c>
    </row>
    <row r="3990" spans="1:42" x14ac:dyDescent="0.2">
      <c r="A3990" s="58">
        <v>40506</v>
      </c>
      <c r="B3990" s="121">
        <v>18.48</v>
      </c>
      <c r="C3990" s="944"/>
      <c r="D3990" s="189">
        <v>6.32</v>
      </c>
      <c r="E3990" s="414"/>
      <c r="F3990" s="535">
        <f t="shared" si="172"/>
        <v>24.8</v>
      </c>
      <c r="G3990" s="829"/>
      <c r="H3990" s="829"/>
      <c r="I3990" s="829"/>
      <c r="J3990" s="829"/>
      <c r="K3990" s="829"/>
      <c r="L3990" s="829"/>
      <c r="M3990" s="829"/>
      <c r="N3990" s="829"/>
      <c r="O3990" s="829"/>
      <c r="P3990" s="829"/>
      <c r="Q3990" s="829"/>
      <c r="R3990" s="829"/>
      <c r="S3990" s="406">
        <v>0</v>
      </c>
      <c r="T3990" s="389">
        <v>0</v>
      </c>
      <c r="U3990" s="390">
        <v>0</v>
      </c>
      <c r="V3990" s="405">
        <v>0</v>
      </c>
      <c r="W3990" s="406">
        <v>0</v>
      </c>
      <c r="X3990" s="405">
        <v>0</v>
      </c>
      <c r="Y3990" s="113">
        <f t="shared" si="171"/>
        <v>24.8</v>
      </c>
      <c r="Z3990" s="78">
        <v>0</v>
      </c>
      <c r="AA3990" s="82">
        <v>0</v>
      </c>
      <c r="AB3990" s="132">
        <v>339.7</v>
      </c>
      <c r="AC3990" s="133">
        <v>0</v>
      </c>
      <c r="AD3990" s="393">
        <v>20.69</v>
      </c>
      <c r="AE3990" s="395"/>
      <c r="AF3990" s="78">
        <v>349.4</v>
      </c>
      <c r="AG3990" s="79">
        <v>0</v>
      </c>
      <c r="AH3990" s="109">
        <v>0</v>
      </c>
      <c r="AI3990" s="82"/>
      <c r="AJ3990" s="110"/>
      <c r="AL3990" s="395">
        <f t="shared" si="173"/>
        <v>0</v>
      </c>
      <c r="AM3990" s="395"/>
      <c r="AN3990" s="163">
        <f t="shared" si="174"/>
        <v>20.69</v>
      </c>
      <c r="AO3990" s="113">
        <f t="shared" si="175"/>
        <v>-4.1099999999999994</v>
      </c>
      <c r="AP3990" s="21"/>
    </row>
    <row r="3991" spans="1:42" x14ac:dyDescent="0.2">
      <c r="A3991" s="58">
        <v>40507</v>
      </c>
      <c r="B3991" s="121">
        <v>17.850000000000001</v>
      </c>
      <c r="C3991" s="944"/>
      <c r="D3991" s="189">
        <v>7.23</v>
      </c>
      <c r="E3991" s="414"/>
      <c r="F3991" s="535">
        <f t="shared" si="172"/>
        <v>25.080000000000002</v>
      </c>
      <c r="G3991" s="829"/>
      <c r="H3991" s="829"/>
      <c r="I3991" s="829"/>
      <c r="J3991" s="829"/>
      <c r="K3991" s="829"/>
      <c r="L3991" s="829"/>
      <c r="M3991" s="829"/>
      <c r="N3991" s="829"/>
      <c r="O3991" s="829"/>
      <c r="P3991" s="829"/>
      <c r="Q3991" s="829"/>
      <c r="R3991" s="829"/>
      <c r="S3991" s="406">
        <v>0</v>
      </c>
      <c r="T3991" s="389">
        <v>0</v>
      </c>
      <c r="U3991" s="390">
        <v>0</v>
      </c>
      <c r="V3991" s="405">
        <v>0</v>
      </c>
      <c r="W3991" s="406">
        <v>0</v>
      </c>
      <c r="X3991" s="405">
        <v>0</v>
      </c>
      <c r="Y3991" s="113">
        <f t="shared" si="171"/>
        <v>25.080000000000002</v>
      </c>
      <c r="Z3991" s="78">
        <v>0</v>
      </c>
      <c r="AA3991" s="82">
        <v>0</v>
      </c>
      <c r="AB3991" s="132">
        <v>339.6</v>
      </c>
      <c r="AC3991" s="133">
        <v>1.1200000000000001</v>
      </c>
      <c r="AD3991" s="393">
        <v>20.36</v>
      </c>
      <c r="AE3991" s="395"/>
      <c r="AF3991" s="78">
        <v>349.4</v>
      </c>
      <c r="AG3991" s="79">
        <v>0.5</v>
      </c>
      <c r="AH3991" s="109">
        <v>0</v>
      </c>
      <c r="AI3991" s="82"/>
      <c r="AJ3991" s="110"/>
      <c r="AL3991" s="395">
        <f t="shared" si="173"/>
        <v>0</v>
      </c>
      <c r="AM3991" s="395"/>
      <c r="AN3991" s="163">
        <f t="shared" si="174"/>
        <v>20.36</v>
      </c>
      <c r="AO3991" s="113">
        <f t="shared" si="175"/>
        <v>-4.7200000000000024</v>
      </c>
    </row>
    <row r="3992" spans="1:42" x14ac:dyDescent="0.2">
      <c r="A3992" s="58">
        <v>40508</v>
      </c>
      <c r="B3992" s="121">
        <v>17.52</v>
      </c>
      <c r="C3992" s="944"/>
      <c r="D3992" s="189">
        <v>6.97</v>
      </c>
      <c r="E3992" s="414"/>
      <c r="F3992" s="535">
        <f t="shared" si="172"/>
        <v>24.49</v>
      </c>
      <c r="G3992" s="829"/>
      <c r="H3992" s="829"/>
      <c r="I3992" s="829"/>
      <c r="J3992" s="829"/>
      <c r="K3992" s="829"/>
      <c r="L3992" s="829"/>
      <c r="M3992" s="829"/>
      <c r="N3992" s="829"/>
      <c r="O3992" s="829"/>
      <c r="P3992" s="829"/>
      <c r="Q3992" s="829"/>
      <c r="R3992" s="829"/>
      <c r="S3992" s="406">
        <v>0</v>
      </c>
      <c r="T3992" s="389">
        <v>0</v>
      </c>
      <c r="U3992" s="390">
        <v>0</v>
      </c>
      <c r="V3992" s="405">
        <v>0</v>
      </c>
      <c r="W3992" s="406">
        <v>0</v>
      </c>
      <c r="X3992" s="405">
        <v>0</v>
      </c>
      <c r="Y3992" s="113">
        <f t="shared" si="171"/>
        <v>24.49</v>
      </c>
      <c r="Z3992" s="78">
        <v>0</v>
      </c>
      <c r="AA3992" s="82">
        <v>0</v>
      </c>
      <c r="AB3992" s="132">
        <v>339.5</v>
      </c>
      <c r="AC3992" s="133">
        <v>0.12</v>
      </c>
      <c r="AD3992" s="393">
        <v>20.36</v>
      </c>
      <c r="AE3992" s="395"/>
      <c r="AF3992" s="78">
        <v>349.4</v>
      </c>
      <c r="AG3992" s="79">
        <v>0</v>
      </c>
      <c r="AH3992" s="109">
        <v>0</v>
      </c>
      <c r="AI3992" s="82"/>
      <c r="AJ3992" s="110"/>
      <c r="AL3992" s="395">
        <f t="shared" si="173"/>
        <v>0</v>
      </c>
      <c r="AM3992" s="395"/>
      <c r="AN3992" s="163">
        <f t="shared" si="174"/>
        <v>20.36</v>
      </c>
      <c r="AO3992" s="113">
        <f t="shared" si="175"/>
        <v>-4.129999999999999</v>
      </c>
    </row>
    <row r="3993" spans="1:42" x14ac:dyDescent="0.2">
      <c r="A3993" s="58">
        <v>40509</v>
      </c>
      <c r="B3993" s="121">
        <v>18.34</v>
      </c>
      <c r="C3993" s="944"/>
      <c r="D3993" s="189">
        <v>7.2</v>
      </c>
      <c r="E3993" s="414"/>
      <c r="F3993" s="535">
        <f t="shared" si="172"/>
        <v>25.54</v>
      </c>
      <c r="G3993" s="829"/>
      <c r="H3993" s="829"/>
      <c r="I3993" s="829"/>
      <c r="J3993" s="829"/>
      <c r="K3993" s="829"/>
      <c r="L3993" s="829"/>
      <c r="M3993" s="829"/>
      <c r="N3993" s="829"/>
      <c r="O3993" s="829"/>
      <c r="P3993" s="829"/>
      <c r="Q3993" s="829"/>
      <c r="R3993" s="829"/>
      <c r="S3993" s="406">
        <v>0</v>
      </c>
      <c r="T3993" s="389">
        <v>0</v>
      </c>
      <c r="U3993" s="390">
        <v>0</v>
      </c>
      <c r="V3993" s="405">
        <v>0</v>
      </c>
      <c r="W3993" s="406">
        <v>0</v>
      </c>
      <c r="X3993" s="405">
        <v>0</v>
      </c>
      <c r="Y3993" s="113">
        <f t="shared" si="171"/>
        <v>25.54</v>
      </c>
      <c r="Z3993" s="78">
        <v>0</v>
      </c>
      <c r="AA3993" s="82">
        <v>0</v>
      </c>
      <c r="AB3993" s="132">
        <v>339.5</v>
      </c>
      <c r="AC3993" s="133">
        <v>0.22</v>
      </c>
      <c r="AD3993" s="393">
        <v>19.45</v>
      </c>
      <c r="AE3993" s="395"/>
      <c r="AF3993" s="78">
        <v>349.4</v>
      </c>
      <c r="AG3993" s="79">
        <v>0.2</v>
      </c>
      <c r="AH3993" s="109">
        <v>0</v>
      </c>
      <c r="AI3993" s="82"/>
      <c r="AJ3993" s="110"/>
      <c r="AL3993" s="395">
        <f t="shared" si="173"/>
        <v>0</v>
      </c>
      <c r="AM3993" s="395"/>
      <c r="AN3993" s="163">
        <f t="shared" si="174"/>
        <v>19.45</v>
      </c>
      <c r="AO3993" s="113">
        <f t="shared" si="175"/>
        <v>-6.09</v>
      </c>
    </row>
    <row r="3994" spans="1:42" x14ac:dyDescent="0.2">
      <c r="A3994" s="58">
        <v>40510</v>
      </c>
      <c r="B3994" s="121">
        <v>18.12</v>
      </c>
      <c r="C3994" s="944"/>
      <c r="D3994" s="189">
        <v>7.37</v>
      </c>
      <c r="E3994" s="414"/>
      <c r="F3994" s="535">
        <f t="shared" si="172"/>
        <v>25.490000000000002</v>
      </c>
      <c r="G3994" s="829"/>
      <c r="H3994" s="829"/>
      <c r="I3994" s="829"/>
      <c r="J3994" s="829"/>
      <c r="K3994" s="829"/>
      <c r="L3994" s="829"/>
      <c r="M3994" s="829"/>
      <c r="N3994" s="829"/>
      <c r="O3994" s="829"/>
      <c r="P3994" s="829"/>
      <c r="Q3994" s="829"/>
      <c r="R3994" s="829"/>
      <c r="S3994" s="406">
        <v>0</v>
      </c>
      <c r="T3994" s="389">
        <v>0</v>
      </c>
      <c r="U3994" s="390">
        <v>0</v>
      </c>
      <c r="V3994" s="405">
        <v>0</v>
      </c>
      <c r="W3994" s="406">
        <v>0</v>
      </c>
      <c r="X3994" s="405">
        <v>0</v>
      </c>
      <c r="Y3994" s="113">
        <f t="shared" si="171"/>
        <v>25.490000000000002</v>
      </c>
      <c r="Z3994" s="78">
        <v>0</v>
      </c>
      <c r="AA3994" s="82">
        <v>0</v>
      </c>
      <c r="AB3994" s="132">
        <v>339.5</v>
      </c>
      <c r="AC3994" s="133">
        <v>0</v>
      </c>
      <c r="AD3994" s="393">
        <v>20.43</v>
      </c>
      <c r="AE3994" s="395"/>
      <c r="AF3994" s="78">
        <v>349.4</v>
      </c>
      <c r="AG3994" s="79">
        <v>0</v>
      </c>
      <c r="AH3994" s="109">
        <v>0</v>
      </c>
      <c r="AI3994" s="82"/>
      <c r="AJ3994" s="110"/>
      <c r="AL3994" s="395">
        <f t="shared" si="173"/>
        <v>0</v>
      </c>
      <c r="AM3994" s="395"/>
      <c r="AN3994" s="163">
        <f t="shared" si="174"/>
        <v>20.43</v>
      </c>
      <c r="AO3994" s="113">
        <f t="shared" si="175"/>
        <v>-5.0600000000000023</v>
      </c>
    </row>
    <row r="3995" spans="1:42" x14ac:dyDescent="0.2">
      <c r="A3995" s="58">
        <v>40511</v>
      </c>
      <c r="B3995" s="121">
        <v>16.760000000000002</v>
      </c>
      <c r="C3995" s="944"/>
      <c r="D3995" s="189">
        <v>6.8490000000000002</v>
      </c>
      <c r="E3995" s="414"/>
      <c r="F3995" s="535">
        <f t="shared" si="172"/>
        <v>23.609000000000002</v>
      </c>
      <c r="G3995" s="829"/>
      <c r="H3995" s="829"/>
      <c r="I3995" s="829"/>
      <c r="J3995" s="829"/>
      <c r="K3995" s="829"/>
      <c r="L3995" s="829"/>
      <c r="M3995" s="829"/>
      <c r="N3995" s="829"/>
      <c r="O3995" s="829"/>
      <c r="P3995" s="829"/>
      <c r="Q3995" s="829"/>
      <c r="R3995" s="829"/>
      <c r="S3995" s="406">
        <v>0</v>
      </c>
      <c r="T3995" s="389">
        <v>0</v>
      </c>
      <c r="U3995" s="390">
        <v>0</v>
      </c>
      <c r="V3995" s="405">
        <v>0</v>
      </c>
      <c r="W3995" s="406">
        <v>0</v>
      </c>
      <c r="X3995" s="405">
        <v>0</v>
      </c>
      <c r="Y3995" s="113">
        <f t="shared" si="171"/>
        <v>23.609000000000002</v>
      </c>
      <c r="Z3995" s="78">
        <v>0</v>
      </c>
      <c r="AA3995" s="82">
        <v>0</v>
      </c>
      <c r="AB3995" s="132">
        <v>339.5</v>
      </c>
      <c r="AC3995" s="133">
        <v>0</v>
      </c>
      <c r="AD3995" s="393">
        <v>21.78</v>
      </c>
      <c r="AE3995" s="395"/>
      <c r="AF3995" s="78">
        <v>349.4</v>
      </c>
      <c r="AG3995" s="79">
        <v>0</v>
      </c>
      <c r="AH3995" s="109">
        <v>0</v>
      </c>
      <c r="AI3995" s="82"/>
      <c r="AJ3995" s="110"/>
      <c r="AL3995" s="395">
        <f t="shared" si="173"/>
        <v>0</v>
      </c>
      <c r="AM3995" s="395"/>
      <c r="AN3995" s="163">
        <f t="shared" si="174"/>
        <v>21.78</v>
      </c>
      <c r="AO3995" s="113">
        <f t="shared" si="175"/>
        <v>-1.8290000000000006</v>
      </c>
    </row>
    <row r="3996" spans="1:42" x14ac:dyDescent="0.2">
      <c r="A3996" s="58">
        <v>40512</v>
      </c>
      <c r="B3996" s="121">
        <v>18.14</v>
      </c>
      <c r="C3996" s="944"/>
      <c r="D3996" s="189">
        <v>5.1239999999999997</v>
      </c>
      <c r="E3996" s="414"/>
      <c r="F3996" s="535">
        <f t="shared" si="172"/>
        <v>23.263999999999999</v>
      </c>
      <c r="G3996" s="829"/>
      <c r="H3996" s="829"/>
      <c r="I3996" s="829"/>
      <c r="J3996" s="829"/>
      <c r="K3996" s="829"/>
      <c r="L3996" s="829"/>
      <c r="M3996" s="829"/>
      <c r="N3996" s="829"/>
      <c r="O3996" s="829"/>
      <c r="P3996" s="829"/>
      <c r="Q3996" s="829"/>
      <c r="R3996" s="829"/>
      <c r="S3996" s="406">
        <v>0</v>
      </c>
      <c r="T3996" s="389">
        <v>0</v>
      </c>
      <c r="U3996" s="390">
        <v>0</v>
      </c>
      <c r="V3996" s="405">
        <v>0</v>
      </c>
      <c r="W3996" s="406">
        <v>0</v>
      </c>
      <c r="X3996" s="405">
        <v>0</v>
      </c>
      <c r="Y3996" s="113">
        <f t="shared" si="171"/>
        <v>23.263999999999999</v>
      </c>
      <c r="Z3996" s="78">
        <v>0</v>
      </c>
      <c r="AA3996" s="82">
        <v>0</v>
      </c>
      <c r="AB3996" s="132">
        <v>339.4</v>
      </c>
      <c r="AC3996" s="133">
        <v>0</v>
      </c>
      <c r="AD3996" s="393">
        <v>14.27</v>
      </c>
      <c r="AE3996" s="395"/>
      <c r="AF3996" s="78">
        <v>349.5</v>
      </c>
      <c r="AG3996" s="79">
        <v>0</v>
      </c>
      <c r="AH3996" s="109">
        <v>0</v>
      </c>
      <c r="AI3996" s="82"/>
      <c r="AJ3996" s="110"/>
      <c r="AL3996" s="395">
        <f t="shared" si="173"/>
        <v>0</v>
      </c>
      <c r="AM3996" s="395"/>
      <c r="AN3996" s="163">
        <f t="shared" si="174"/>
        <v>14.27</v>
      </c>
      <c r="AO3996" s="113">
        <f t="shared" si="175"/>
        <v>-8.9939999999999998</v>
      </c>
    </row>
    <row r="3997" spans="1:42" x14ac:dyDescent="0.2">
      <c r="A3997" s="58">
        <v>40513</v>
      </c>
      <c r="B3997" s="121">
        <v>12.88</v>
      </c>
      <c r="C3997" s="944"/>
      <c r="D3997" s="189">
        <v>7.5529999999999999</v>
      </c>
      <c r="E3997" s="880"/>
      <c r="F3997" s="776">
        <f t="shared" si="172"/>
        <v>20.433</v>
      </c>
      <c r="G3997" s="529"/>
      <c r="H3997" s="529"/>
      <c r="I3997" s="529"/>
      <c r="J3997" s="529"/>
      <c r="K3997" s="529"/>
      <c r="L3997" s="529"/>
      <c r="M3997" s="529"/>
      <c r="N3997" s="529"/>
      <c r="O3997" s="529"/>
      <c r="P3997" s="529"/>
      <c r="Q3997" s="529"/>
      <c r="R3997" s="529"/>
      <c r="S3997" s="392">
        <v>0</v>
      </c>
      <c r="T3997" s="389">
        <v>0</v>
      </c>
      <c r="U3997" s="390">
        <v>0</v>
      </c>
      <c r="V3997" s="391">
        <v>0</v>
      </c>
      <c r="W3997" s="392">
        <v>0</v>
      </c>
      <c r="X3997" s="391">
        <v>0</v>
      </c>
      <c r="Y3997" s="163">
        <f t="shared" si="171"/>
        <v>20.433</v>
      </c>
      <c r="Z3997" s="78">
        <v>0</v>
      </c>
      <c r="AA3997" s="82">
        <v>0</v>
      </c>
      <c r="AB3997" s="132">
        <v>336.4</v>
      </c>
      <c r="AC3997" s="133">
        <v>0</v>
      </c>
      <c r="AD3997" s="393">
        <v>19.649999999999999</v>
      </c>
      <c r="AE3997" s="395"/>
      <c r="AF3997" s="78">
        <v>349.2</v>
      </c>
      <c r="AG3997" s="79">
        <v>0</v>
      </c>
      <c r="AH3997" s="109">
        <v>0</v>
      </c>
      <c r="AI3997" s="82"/>
      <c r="AJ3997" s="110"/>
      <c r="AL3997" s="395">
        <f t="shared" si="173"/>
        <v>0</v>
      </c>
      <c r="AM3997" s="395"/>
      <c r="AN3997" s="163">
        <f t="shared" si="174"/>
        <v>19.649999999999999</v>
      </c>
      <c r="AO3997" s="113">
        <f t="shared" si="175"/>
        <v>-0.78300000000000125</v>
      </c>
    </row>
    <row r="3998" spans="1:42" x14ac:dyDescent="0.2">
      <c r="A3998" s="58">
        <v>40514</v>
      </c>
      <c r="B3998" s="121">
        <v>12.28</v>
      </c>
      <c r="C3998" s="944"/>
      <c r="D3998" s="189">
        <v>7.5</v>
      </c>
      <c r="E3998" s="414"/>
      <c r="F3998" s="781">
        <f t="shared" si="172"/>
        <v>19.78</v>
      </c>
      <c r="G3998" s="829"/>
      <c r="H3998" s="829"/>
      <c r="I3998" s="829"/>
      <c r="J3998" s="829"/>
      <c r="K3998" s="829"/>
      <c r="L3998" s="829"/>
      <c r="M3998" s="829"/>
      <c r="N3998" s="829"/>
      <c r="O3998" s="829"/>
      <c r="P3998" s="829"/>
      <c r="Q3998" s="829"/>
      <c r="R3998" s="829"/>
      <c r="S3998" s="406">
        <v>0</v>
      </c>
      <c r="T3998" s="389">
        <v>0</v>
      </c>
      <c r="U3998" s="390">
        <v>0</v>
      </c>
      <c r="V3998" s="405">
        <v>0</v>
      </c>
      <c r="W3998" s="406">
        <v>0</v>
      </c>
      <c r="X3998" s="405">
        <v>0</v>
      </c>
      <c r="Y3998" s="113">
        <f t="shared" si="171"/>
        <v>19.78</v>
      </c>
      <c r="Z3998" s="78">
        <v>0</v>
      </c>
      <c r="AA3998" s="82">
        <v>0</v>
      </c>
      <c r="AB3998" s="132">
        <v>336.4</v>
      </c>
      <c r="AC3998" s="133">
        <v>0</v>
      </c>
      <c r="AD3998" s="393">
        <v>19.93</v>
      </c>
      <c r="AE3998" s="395"/>
      <c r="AF3998" s="78">
        <v>349.2</v>
      </c>
      <c r="AG3998" s="79">
        <v>0</v>
      </c>
      <c r="AH3998" s="109">
        <v>0</v>
      </c>
      <c r="AI3998" s="82"/>
      <c r="AJ3998" s="110"/>
      <c r="AL3998" s="395">
        <f t="shared" si="173"/>
        <v>0</v>
      </c>
      <c r="AM3998" s="395"/>
      <c r="AN3998" s="163">
        <f t="shared" si="174"/>
        <v>19.93</v>
      </c>
      <c r="AO3998" s="113">
        <f t="shared" si="175"/>
        <v>0.14999999999999858</v>
      </c>
    </row>
    <row r="3999" spans="1:42" x14ac:dyDescent="0.2">
      <c r="A3999" s="58">
        <v>40515</v>
      </c>
      <c r="B3999" s="121">
        <v>12.23</v>
      </c>
      <c r="C3999" s="944"/>
      <c r="D3999" s="189">
        <v>7.4409999999999998</v>
      </c>
      <c r="E3999" s="414"/>
      <c r="F3999" s="781">
        <f t="shared" si="172"/>
        <v>19.670999999999999</v>
      </c>
      <c r="G3999" s="829"/>
      <c r="H3999" s="829"/>
      <c r="I3999" s="829"/>
      <c r="J3999" s="829"/>
      <c r="K3999" s="829"/>
      <c r="L3999" s="829"/>
      <c r="M3999" s="829"/>
      <c r="N3999" s="829"/>
      <c r="O3999" s="829"/>
      <c r="P3999" s="829"/>
      <c r="Q3999" s="829"/>
      <c r="R3999" s="829"/>
      <c r="S3999" s="406">
        <v>0</v>
      </c>
      <c r="T3999" s="389">
        <v>0</v>
      </c>
      <c r="U3999" s="390">
        <v>0</v>
      </c>
      <c r="V3999" s="405">
        <v>0</v>
      </c>
      <c r="W3999" s="406">
        <v>0</v>
      </c>
      <c r="X3999" s="405">
        <v>0</v>
      </c>
      <c r="Y3999" s="113">
        <f t="shared" si="171"/>
        <v>19.670999999999999</v>
      </c>
      <c r="Z3999" s="78">
        <v>0</v>
      </c>
      <c r="AA3999" s="82">
        <v>0</v>
      </c>
      <c r="AB3999" s="132">
        <v>336.4</v>
      </c>
      <c r="AC3999" s="133">
        <v>0</v>
      </c>
      <c r="AD3999" s="393">
        <v>16.78</v>
      </c>
      <c r="AE3999" s="395"/>
      <c r="AF3999" s="78">
        <v>349.2</v>
      </c>
      <c r="AG3999" s="79">
        <v>0</v>
      </c>
      <c r="AH3999" s="109">
        <v>0</v>
      </c>
      <c r="AI3999" s="82"/>
      <c r="AJ3999" s="110"/>
      <c r="AL3999" s="395">
        <f t="shared" ref="AL3999:AL4030" si="176">AH3999+AJ3999</f>
        <v>0</v>
      </c>
      <c r="AM3999" s="395"/>
      <c r="AN3999" s="163">
        <f t="shared" ref="AN3999:AN4030" si="177">AH3999+AJ3999+AD3999+AA3999+Z3999</f>
        <v>16.78</v>
      </c>
      <c r="AO3999" s="113">
        <f t="shared" si="175"/>
        <v>-2.8909999999999982</v>
      </c>
    </row>
    <row r="4000" spans="1:42" x14ac:dyDescent="0.2">
      <c r="A4000" s="58">
        <v>40516</v>
      </c>
      <c r="B4000" s="121">
        <v>14.25</v>
      </c>
      <c r="C4000" s="944"/>
      <c r="D4000" s="189">
        <v>5.1970000000000001</v>
      </c>
      <c r="E4000" s="414"/>
      <c r="F4000" s="781">
        <f t="shared" si="172"/>
        <v>19.446999999999999</v>
      </c>
      <c r="G4000" s="829"/>
      <c r="H4000" s="829"/>
      <c r="I4000" s="829"/>
      <c r="J4000" s="829"/>
      <c r="K4000" s="829"/>
      <c r="L4000" s="829"/>
      <c r="M4000" s="829"/>
      <c r="N4000" s="829"/>
      <c r="O4000" s="829"/>
      <c r="P4000" s="829"/>
      <c r="Q4000" s="829"/>
      <c r="R4000" s="829"/>
      <c r="S4000" s="406">
        <v>0</v>
      </c>
      <c r="T4000" s="389">
        <v>0</v>
      </c>
      <c r="U4000" s="390">
        <v>0</v>
      </c>
      <c r="V4000" s="405">
        <v>0</v>
      </c>
      <c r="W4000" s="406">
        <v>0</v>
      </c>
      <c r="X4000" s="405">
        <v>0</v>
      </c>
      <c r="Y4000" s="113">
        <f t="shared" si="171"/>
        <v>19.446999999999999</v>
      </c>
      <c r="Z4000" s="78">
        <v>0</v>
      </c>
      <c r="AA4000" s="82">
        <v>0</v>
      </c>
      <c r="AB4000" s="132">
        <v>336.3</v>
      </c>
      <c r="AC4000" s="133">
        <v>0.08</v>
      </c>
      <c r="AD4000" s="393">
        <v>10.73</v>
      </c>
      <c r="AE4000" s="395"/>
      <c r="AF4000" s="78">
        <v>349.3</v>
      </c>
      <c r="AG4000" s="79">
        <v>0.3</v>
      </c>
      <c r="AH4000" s="109">
        <v>0</v>
      </c>
      <c r="AI4000" s="82"/>
      <c r="AJ4000" s="110"/>
      <c r="AL4000" s="395">
        <f t="shared" si="176"/>
        <v>0</v>
      </c>
      <c r="AM4000" s="395"/>
      <c r="AN4000" s="163">
        <f t="shared" si="177"/>
        <v>10.73</v>
      </c>
      <c r="AO4000" s="113">
        <f t="shared" si="175"/>
        <v>-8.7169999999999987</v>
      </c>
    </row>
    <row r="4001" spans="1:41" x14ac:dyDescent="0.2">
      <c r="A4001" s="58">
        <v>40517</v>
      </c>
      <c r="B4001" s="121">
        <v>13.17</v>
      </c>
      <c r="C4001" s="944"/>
      <c r="D4001" s="189">
        <v>5.8339999999999996</v>
      </c>
      <c r="E4001" s="414"/>
      <c r="F4001" s="781">
        <f t="shared" si="172"/>
        <v>19.003999999999998</v>
      </c>
      <c r="G4001" s="829"/>
      <c r="H4001" s="829"/>
      <c r="I4001" s="829"/>
      <c r="J4001" s="829"/>
      <c r="K4001" s="829"/>
      <c r="L4001" s="829"/>
      <c r="M4001" s="829"/>
      <c r="N4001" s="829"/>
      <c r="O4001" s="829"/>
      <c r="P4001" s="829"/>
      <c r="Q4001" s="829"/>
      <c r="R4001" s="829"/>
      <c r="S4001" s="406">
        <v>0</v>
      </c>
      <c r="T4001" s="389">
        <v>0</v>
      </c>
      <c r="U4001" s="390">
        <v>0</v>
      </c>
      <c r="V4001" s="405">
        <v>0</v>
      </c>
      <c r="W4001" s="406">
        <v>0</v>
      </c>
      <c r="X4001" s="405">
        <v>0</v>
      </c>
      <c r="Y4001" s="113">
        <f t="shared" si="171"/>
        <v>19.003999999999998</v>
      </c>
      <c r="Z4001" s="78">
        <v>0</v>
      </c>
      <c r="AA4001" s="82">
        <v>0</v>
      </c>
      <c r="AB4001" s="132">
        <v>336.3</v>
      </c>
      <c r="AC4001" s="133">
        <v>0</v>
      </c>
      <c r="AD4001" s="393">
        <v>12.6</v>
      </c>
      <c r="AE4001" s="395"/>
      <c r="AF4001" s="78">
        <v>349.3</v>
      </c>
      <c r="AG4001" s="79">
        <v>0</v>
      </c>
      <c r="AH4001" s="109">
        <v>0</v>
      </c>
      <c r="AI4001" s="82"/>
      <c r="AJ4001" s="110"/>
      <c r="AL4001" s="395">
        <f t="shared" si="176"/>
        <v>0</v>
      </c>
      <c r="AM4001" s="395"/>
      <c r="AN4001" s="163">
        <f t="shared" si="177"/>
        <v>12.6</v>
      </c>
      <c r="AO4001" s="113">
        <f t="shared" si="175"/>
        <v>-6.4039999999999981</v>
      </c>
    </row>
    <row r="4002" spans="1:41" x14ac:dyDescent="0.2">
      <c r="A4002" s="58">
        <v>40518</v>
      </c>
      <c r="B4002" s="121">
        <v>12.28</v>
      </c>
      <c r="C4002" s="944"/>
      <c r="D4002" s="189">
        <v>7.5049999999999999</v>
      </c>
      <c r="E4002" s="414"/>
      <c r="F4002" s="781">
        <f t="shared" si="172"/>
        <v>19.785</v>
      </c>
      <c r="G4002" s="829"/>
      <c r="H4002" s="829"/>
      <c r="I4002" s="829"/>
      <c r="J4002" s="829"/>
      <c r="K4002" s="829"/>
      <c r="L4002" s="829"/>
      <c r="M4002" s="829"/>
      <c r="N4002" s="829"/>
      <c r="O4002" s="829"/>
      <c r="P4002" s="829"/>
      <c r="Q4002" s="829"/>
      <c r="R4002" s="829"/>
      <c r="S4002" s="406">
        <v>0</v>
      </c>
      <c r="T4002" s="389">
        <v>0</v>
      </c>
      <c r="U4002" s="390">
        <v>0</v>
      </c>
      <c r="V4002" s="405">
        <v>0</v>
      </c>
      <c r="W4002" s="406">
        <v>0</v>
      </c>
      <c r="X4002" s="405">
        <v>0</v>
      </c>
      <c r="Y4002" s="113">
        <f t="shared" ref="Y4002:Y4052" si="178">+F4002-S4002-T4002-U4002-V4002+W4002+X4002</f>
        <v>19.785</v>
      </c>
      <c r="Z4002" s="78">
        <v>0</v>
      </c>
      <c r="AA4002" s="82">
        <v>0</v>
      </c>
      <c r="AB4002" s="132">
        <v>336.2</v>
      </c>
      <c r="AC4002" s="133">
        <v>0</v>
      </c>
      <c r="AD4002" s="393">
        <v>21.25</v>
      </c>
      <c r="AE4002" s="395"/>
      <c r="AF4002" s="78">
        <v>349.3</v>
      </c>
      <c r="AG4002" s="79">
        <v>0</v>
      </c>
      <c r="AH4002" s="109">
        <v>0</v>
      </c>
      <c r="AI4002" s="82"/>
      <c r="AJ4002" s="110"/>
      <c r="AL4002" s="395">
        <f t="shared" si="176"/>
        <v>0</v>
      </c>
      <c r="AM4002" s="395"/>
      <c r="AN4002" s="163">
        <f t="shared" si="177"/>
        <v>21.25</v>
      </c>
      <c r="AO4002" s="113">
        <f t="shared" si="175"/>
        <v>1.4649999999999999</v>
      </c>
    </row>
    <row r="4003" spans="1:41" x14ac:dyDescent="0.2">
      <c r="A4003" s="58">
        <v>40519</v>
      </c>
      <c r="B4003" s="121">
        <v>12.79</v>
      </c>
      <c r="C4003" s="944"/>
      <c r="D4003" s="189">
        <v>7.4630000000000001</v>
      </c>
      <c r="E4003" s="414"/>
      <c r="F4003" s="781">
        <f t="shared" si="172"/>
        <v>20.253</v>
      </c>
      <c r="G4003" s="829"/>
      <c r="H4003" s="829"/>
      <c r="I4003" s="829"/>
      <c r="J4003" s="829"/>
      <c r="K4003" s="829"/>
      <c r="L4003" s="829"/>
      <c r="M4003" s="829"/>
      <c r="N4003" s="829"/>
      <c r="O4003" s="829"/>
      <c r="P4003" s="829"/>
      <c r="Q4003" s="829"/>
      <c r="R4003" s="829"/>
      <c r="S4003" s="406">
        <v>0</v>
      </c>
      <c r="T4003" s="389">
        <v>0</v>
      </c>
      <c r="U4003" s="390">
        <v>0</v>
      </c>
      <c r="V4003" s="405">
        <v>0</v>
      </c>
      <c r="W4003" s="406">
        <v>0</v>
      </c>
      <c r="X4003" s="405">
        <v>0</v>
      </c>
      <c r="Y4003" s="113">
        <f t="shared" si="178"/>
        <v>20.253</v>
      </c>
      <c r="Z4003" s="78">
        <v>0</v>
      </c>
      <c r="AA4003" s="82">
        <v>0</v>
      </c>
      <c r="AB4003" s="132">
        <v>336.1</v>
      </c>
      <c r="AC4003" s="133">
        <v>0</v>
      </c>
      <c r="AD4003" s="393">
        <v>18.079999999999998</v>
      </c>
      <c r="AE4003" s="395"/>
      <c r="AF4003" s="78">
        <v>349.3</v>
      </c>
      <c r="AG4003" s="79">
        <v>0</v>
      </c>
      <c r="AH4003" s="109">
        <v>0</v>
      </c>
      <c r="AI4003" s="82"/>
      <c r="AJ4003" s="110"/>
      <c r="AL4003" s="395">
        <f t="shared" si="176"/>
        <v>0</v>
      </c>
      <c r="AM4003" s="395"/>
      <c r="AN4003" s="163">
        <f t="shared" si="177"/>
        <v>18.079999999999998</v>
      </c>
      <c r="AO4003" s="113">
        <f t="shared" si="175"/>
        <v>-2.1730000000000018</v>
      </c>
    </row>
    <row r="4004" spans="1:41" x14ac:dyDescent="0.2">
      <c r="A4004" s="58">
        <v>40520</v>
      </c>
      <c r="B4004" s="121">
        <v>13.25</v>
      </c>
      <c r="C4004" s="944"/>
      <c r="D4004" s="189">
        <v>7.5490000000000004</v>
      </c>
      <c r="E4004" s="414"/>
      <c r="F4004" s="781">
        <f t="shared" si="172"/>
        <v>20.798999999999999</v>
      </c>
      <c r="G4004" s="829"/>
      <c r="H4004" s="829"/>
      <c r="I4004" s="829"/>
      <c r="J4004" s="829"/>
      <c r="K4004" s="829"/>
      <c r="L4004" s="829"/>
      <c r="M4004" s="829"/>
      <c r="N4004" s="829"/>
      <c r="O4004" s="829"/>
      <c r="P4004" s="829"/>
      <c r="Q4004" s="829"/>
      <c r="R4004" s="829"/>
      <c r="S4004" s="406">
        <v>0</v>
      </c>
      <c r="T4004" s="389">
        <v>0</v>
      </c>
      <c r="U4004" s="390">
        <v>0</v>
      </c>
      <c r="V4004" s="405">
        <v>1.65</v>
      </c>
      <c r="W4004" s="406">
        <v>0</v>
      </c>
      <c r="X4004" s="405">
        <v>0</v>
      </c>
      <c r="Y4004" s="113">
        <f t="shared" si="178"/>
        <v>19.149000000000001</v>
      </c>
      <c r="Z4004" s="78">
        <v>0</v>
      </c>
      <c r="AA4004" s="82">
        <v>0</v>
      </c>
      <c r="AB4004" s="132">
        <v>336.2</v>
      </c>
      <c r="AC4004" s="133">
        <v>0</v>
      </c>
      <c r="AD4004" s="393">
        <v>0</v>
      </c>
      <c r="AE4004" s="395"/>
      <c r="AF4004" s="78">
        <v>349.3</v>
      </c>
      <c r="AG4004" s="79">
        <v>0</v>
      </c>
      <c r="AH4004" s="109">
        <v>0</v>
      </c>
      <c r="AI4004" s="82"/>
      <c r="AJ4004" s="110"/>
      <c r="AL4004" s="395">
        <f t="shared" si="176"/>
        <v>0</v>
      </c>
      <c r="AM4004" s="395"/>
      <c r="AN4004" s="163">
        <f t="shared" si="177"/>
        <v>0</v>
      </c>
      <c r="AO4004" s="113">
        <f t="shared" si="175"/>
        <v>-20.798999999999999</v>
      </c>
    </row>
    <row r="4005" spans="1:41" x14ac:dyDescent="0.2">
      <c r="A4005" s="58">
        <v>40521</v>
      </c>
      <c r="B4005" s="121">
        <v>17.399999999999999</v>
      </c>
      <c r="C4005" s="944"/>
      <c r="D4005" s="189">
        <v>7.7539999999999996</v>
      </c>
      <c r="E4005" s="414"/>
      <c r="F4005" s="781">
        <f t="shared" si="172"/>
        <v>25.153999999999996</v>
      </c>
      <c r="G4005" s="829"/>
      <c r="H4005" s="829"/>
      <c r="I4005" s="829"/>
      <c r="J4005" s="829"/>
      <c r="K4005" s="829"/>
      <c r="L4005" s="829"/>
      <c r="M4005" s="829"/>
      <c r="N4005" s="829"/>
      <c r="O4005" s="829"/>
      <c r="P4005" s="829"/>
      <c r="Q4005" s="829"/>
      <c r="R4005" s="829"/>
      <c r="S4005" s="406">
        <v>0</v>
      </c>
      <c r="T4005" s="389">
        <v>0</v>
      </c>
      <c r="U4005" s="390">
        <v>0</v>
      </c>
      <c r="V4005" s="405">
        <v>2.83</v>
      </c>
      <c r="W4005" s="406">
        <v>0</v>
      </c>
      <c r="X4005" s="405">
        <v>0</v>
      </c>
      <c r="Y4005" s="113">
        <f t="shared" si="178"/>
        <v>22.323999999999998</v>
      </c>
      <c r="Z4005" s="78">
        <v>0</v>
      </c>
      <c r="AA4005" s="82">
        <v>0</v>
      </c>
      <c r="AB4005" s="132">
        <v>336.1</v>
      </c>
      <c r="AC4005" s="133">
        <v>0</v>
      </c>
      <c r="AD4005" s="393">
        <v>20.09</v>
      </c>
      <c r="AE4005" s="395"/>
      <c r="AF4005" s="78">
        <v>349.2</v>
      </c>
      <c r="AG4005" s="79">
        <v>0</v>
      </c>
      <c r="AH4005" s="109">
        <v>0</v>
      </c>
      <c r="AI4005" s="82"/>
      <c r="AJ4005" s="110"/>
      <c r="AL4005" s="395">
        <f t="shared" si="176"/>
        <v>0</v>
      </c>
      <c r="AM4005" s="395"/>
      <c r="AN4005" s="163">
        <f t="shared" si="177"/>
        <v>20.09</v>
      </c>
      <c r="AO4005" s="113">
        <f t="shared" si="175"/>
        <v>-5.0639999999999965</v>
      </c>
    </row>
    <row r="4006" spans="1:41" x14ac:dyDescent="0.2">
      <c r="A4006" s="58">
        <v>40522</v>
      </c>
      <c r="B4006" s="121">
        <v>15.09</v>
      </c>
      <c r="C4006" s="944"/>
      <c r="D4006" s="189">
        <v>6.9020000000000001</v>
      </c>
      <c r="E4006" s="414"/>
      <c r="F4006" s="781">
        <f t="shared" si="172"/>
        <v>21.992000000000001</v>
      </c>
      <c r="G4006" s="829"/>
      <c r="H4006" s="829"/>
      <c r="I4006" s="829"/>
      <c r="J4006" s="829"/>
      <c r="K4006" s="829"/>
      <c r="L4006" s="829"/>
      <c r="M4006" s="829"/>
      <c r="N4006" s="829"/>
      <c r="O4006" s="829"/>
      <c r="P4006" s="829"/>
      <c r="Q4006" s="829"/>
      <c r="R4006" s="829"/>
      <c r="S4006" s="406">
        <v>0</v>
      </c>
      <c r="T4006" s="389">
        <v>0</v>
      </c>
      <c r="U4006" s="390">
        <v>0</v>
      </c>
      <c r="V4006" s="405">
        <v>1.77</v>
      </c>
      <c r="W4006" s="406">
        <v>0</v>
      </c>
      <c r="X4006" s="405">
        <v>0</v>
      </c>
      <c r="Y4006" s="113">
        <f t="shared" si="178"/>
        <v>20.222000000000001</v>
      </c>
      <c r="Z4006" s="78">
        <v>0</v>
      </c>
      <c r="AA4006" s="82">
        <v>0</v>
      </c>
      <c r="AB4006" s="132">
        <v>336.2</v>
      </c>
      <c r="AC4006" s="133">
        <v>0</v>
      </c>
      <c r="AD4006" s="393">
        <v>0</v>
      </c>
      <c r="AE4006" s="395"/>
      <c r="AF4006" s="78">
        <v>349.2</v>
      </c>
      <c r="AG4006" s="79">
        <v>0</v>
      </c>
      <c r="AH4006" s="109">
        <v>0</v>
      </c>
      <c r="AI4006" s="82"/>
      <c r="AJ4006" s="110"/>
      <c r="AL4006" s="395">
        <f t="shared" si="176"/>
        <v>0</v>
      </c>
      <c r="AM4006" s="395"/>
      <c r="AN4006" s="163">
        <f t="shared" si="177"/>
        <v>0</v>
      </c>
      <c r="AO4006" s="113">
        <f t="shared" si="175"/>
        <v>-21.992000000000001</v>
      </c>
    </row>
    <row r="4007" spans="1:41" x14ac:dyDescent="0.2">
      <c r="A4007" s="58">
        <v>40523</v>
      </c>
      <c r="B4007" s="121">
        <v>13.71</v>
      </c>
      <c r="C4007" s="944"/>
      <c r="D4007" s="189">
        <v>6.0030000000000001</v>
      </c>
      <c r="E4007" s="414"/>
      <c r="F4007" s="781">
        <f t="shared" si="172"/>
        <v>19.713000000000001</v>
      </c>
      <c r="G4007" s="829"/>
      <c r="H4007" s="829"/>
      <c r="I4007" s="829"/>
      <c r="J4007" s="829"/>
      <c r="K4007" s="829"/>
      <c r="L4007" s="829"/>
      <c r="M4007" s="829"/>
      <c r="N4007" s="829"/>
      <c r="O4007" s="829"/>
      <c r="P4007" s="829"/>
      <c r="Q4007" s="829"/>
      <c r="R4007" s="829"/>
      <c r="S4007" s="406">
        <v>0</v>
      </c>
      <c r="T4007" s="389">
        <v>0</v>
      </c>
      <c r="U4007" s="390">
        <v>0</v>
      </c>
      <c r="V4007" s="405">
        <v>0</v>
      </c>
      <c r="W4007" s="406">
        <v>0</v>
      </c>
      <c r="X4007" s="405">
        <v>0</v>
      </c>
      <c r="Y4007" s="113">
        <f t="shared" si="178"/>
        <v>19.713000000000001</v>
      </c>
      <c r="Z4007" s="78">
        <v>0</v>
      </c>
      <c r="AA4007" s="82">
        <v>0</v>
      </c>
      <c r="AB4007" s="132">
        <v>336.2</v>
      </c>
      <c r="AC4007" s="133">
        <v>0.01</v>
      </c>
      <c r="AD4007" s="393">
        <v>0</v>
      </c>
      <c r="AE4007" s="395"/>
      <c r="AF4007" s="78">
        <v>349</v>
      </c>
      <c r="AG4007" s="79">
        <v>0.1</v>
      </c>
      <c r="AH4007" s="109">
        <v>0</v>
      </c>
      <c r="AI4007" s="82"/>
      <c r="AJ4007" s="110"/>
      <c r="AL4007" s="395">
        <f t="shared" si="176"/>
        <v>0</v>
      </c>
      <c r="AM4007" s="395"/>
      <c r="AN4007" s="163">
        <f t="shared" si="177"/>
        <v>0</v>
      </c>
      <c r="AO4007" s="113">
        <f t="shared" si="175"/>
        <v>-19.713000000000001</v>
      </c>
    </row>
    <row r="4008" spans="1:41" x14ac:dyDescent="0.2">
      <c r="A4008" s="58">
        <v>40524</v>
      </c>
      <c r="B4008" s="121">
        <v>13.57</v>
      </c>
      <c r="C4008" s="944"/>
      <c r="D4008" s="189">
        <v>5.4850000000000003</v>
      </c>
      <c r="E4008" s="414"/>
      <c r="F4008" s="781">
        <f t="shared" si="172"/>
        <v>19.055</v>
      </c>
      <c r="G4008" s="829"/>
      <c r="H4008" s="829"/>
      <c r="I4008" s="829"/>
      <c r="J4008" s="829"/>
      <c r="K4008" s="829"/>
      <c r="L4008" s="829"/>
      <c r="M4008" s="829"/>
      <c r="N4008" s="829"/>
      <c r="O4008" s="829"/>
      <c r="P4008" s="829"/>
      <c r="Q4008" s="829"/>
      <c r="R4008" s="829"/>
      <c r="S4008" s="406">
        <v>0</v>
      </c>
      <c r="T4008" s="389">
        <v>0</v>
      </c>
      <c r="U4008" s="390">
        <v>0</v>
      </c>
      <c r="V4008" s="405">
        <v>0</v>
      </c>
      <c r="W4008" s="406">
        <v>0</v>
      </c>
      <c r="X4008" s="405">
        <v>0</v>
      </c>
      <c r="Y4008" s="113">
        <f t="shared" si="178"/>
        <v>19.055</v>
      </c>
      <c r="Z4008" s="78">
        <v>0</v>
      </c>
      <c r="AA4008" s="82">
        <v>0</v>
      </c>
      <c r="AB4008" s="132">
        <v>336.3</v>
      </c>
      <c r="AC4008" s="133">
        <v>0.18</v>
      </c>
      <c r="AD4008" s="393">
        <v>0</v>
      </c>
      <c r="AE4008" s="395"/>
      <c r="AF4008" s="78">
        <v>348.9</v>
      </c>
      <c r="AG4008" s="79">
        <v>0.35</v>
      </c>
      <c r="AH4008" s="109">
        <v>16.600000000000001</v>
      </c>
      <c r="AI4008" s="82"/>
      <c r="AJ4008" s="110"/>
      <c r="AL4008" s="395">
        <f t="shared" si="176"/>
        <v>16.600000000000001</v>
      </c>
      <c r="AM4008" s="395"/>
      <c r="AN4008" s="163">
        <f t="shared" si="177"/>
        <v>16.600000000000001</v>
      </c>
      <c r="AO4008" s="113">
        <f t="shared" si="175"/>
        <v>-2.4549999999999983</v>
      </c>
    </row>
    <row r="4009" spans="1:41" x14ac:dyDescent="0.2">
      <c r="A4009" s="58">
        <v>40525</v>
      </c>
      <c r="B4009" s="121">
        <v>14.72</v>
      </c>
      <c r="C4009" s="944"/>
      <c r="D4009" s="189">
        <v>6.35</v>
      </c>
      <c r="E4009" s="414"/>
      <c r="F4009" s="781">
        <f t="shared" ref="F4009:F4072" si="179">+B4009+D4009</f>
        <v>21.07</v>
      </c>
      <c r="G4009" s="829"/>
      <c r="H4009" s="829"/>
      <c r="I4009" s="829"/>
      <c r="J4009" s="829"/>
      <c r="K4009" s="829"/>
      <c r="L4009" s="829"/>
      <c r="M4009" s="829"/>
      <c r="N4009" s="829"/>
      <c r="O4009" s="829"/>
      <c r="P4009" s="829"/>
      <c r="Q4009" s="829"/>
      <c r="R4009" s="829"/>
      <c r="S4009" s="406">
        <v>0</v>
      </c>
      <c r="T4009" s="389">
        <v>0</v>
      </c>
      <c r="U4009" s="390">
        <v>0</v>
      </c>
      <c r="V4009" s="405">
        <v>0.25</v>
      </c>
      <c r="W4009" s="406">
        <v>0</v>
      </c>
      <c r="X4009" s="405">
        <v>0</v>
      </c>
      <c r="Y4009" s="113">
        <f t="shared" si="178"/>
        <v>20.82</v>
      </c>
      <c r="Z4009" s="78">
        <v>0</v>
      </c>
      <c r="AA4009" s="82">
        <v>0</v>
      </c>
      <c r="AB4009" s="132">
        <v>336.3</v>
      </c>
      <c r="AC4009" s="133">
        <v>0</v>
      </c>
      <c r="AD4009" s="393">
        <v>0</v>
      </c>
      <c r="AE4009" s="395"/>
      <c r="AF4009" s="78">
        <v>348.8</v>
      </c>
      <c r="AG4009" s="79">
        <v>0</v>
      </c>
      <c r="AH4009" s="109">
        <v>6.3</v>
      </c>
      <c r="AI4009" s="82"/>
      <c r="AJ4009" s="110"/>
      <c r="AL4009" s="395">
        <f t="shared" si="176"/>
        <v>6.3</v>
      </c>
      <c r="AM4009" s="395"/>
      <c r="AN4009" s="163">
        <f t="shared" si="177"/>
        <v>6.3</v>
      </c>
      <c r="AO4009" s="113">
        <f t="shared" si="175"/>
        <v>-14.77</v>
      </c>
    </row>
    <row r="4010" spans="1:41" x14ac:dyDescent="0.2">
      <c r="A4010" s="58">
        <v>40526</v>
      </c>
      <c r="B4010" s="121">
        <v>13.57</v>
      </c>
      <c r="C4010" s="944"/>
      <c r="D4010" s="189">
        <v>6.125</v>
      </c>
      <c r="E4010" s="414"/>
      <c r="F4010" s="781">
        <f t="shared" si="179"/>
        <v>19.695</v>
      </c>
      <c r="G4010" s="829"/>
      <c r="H4010" s="829"/>
      <c r="I4010" s="829"/>
      <c r="J4010" s="829"/>
      <c r="K4010" s="829"/>
      <c r="L4010" s="829"/>
      <c r="M4010" s="829"/>
      <c r="N4010" s="829"/>
      <c r="O4010" s="829"/>
      <c r="P4010" s="829"/>
      <c r="Q4010" s="829"/>
      <c r="R4010" s="829"/>
      <c r="S4010" s="406">
        <v>0</v>
      </c>
      <c r="T4010" s="389">
        <v>0</v>
      </c>
      <c r="U4010" s="390">
        <v>0</v>
      </c>
      <c r="V4010" s="405">
        <v>0</v>
      </c>
      <c r="W4010" s="406">
        <v>0</v>
      </c>
      <c r="X4010" s="405">
        <v>0</v>
      </c>
      <c r="Y4010" s="113">
        <f t="shared" si="178"/>
        <v>19.695</v>
      </c>
      <c r="Z4010" s="78">
        <v>0</v>
      </c>
      <c r="AA4010" s="82">
        <v>0</v>
      </c>
      <c r="AB4010" s="132">
        <v>336.2</v>
      </c>
      <c r="AC4010" s="133">
        <v>0</v>
      </c>
      <c r="AD4010" s="393">
        <v>20.21</v>
      </c>
      <c r="AE4010" s="395"/>
      <c r="AF4010" s="78">
        <v>348.8</v>
      </c>
      <c r="AG4010" s="79">
        <v>0</v>
      </c>
      <c r="AH4010" s="109">
        <v>0</v>
      </c>
      <c r="AI4010" s="82"/>
      <c r="AJ4010" s="110"/>
      <c r="AL4010" s="395">
        <f t="shared" si="176"/>
        <v>0</v>
      </c>
      <c r="AM4010" s="395"/>
      <c r="AN4010" s="163">
        <f t="shared" si="177"/>
        <v>20.21</v>
      </c>
      <c r="AO4010" s="113">
        <f t="shared" si="175"/>
        <v>0.51500000000000057</v>
      </c>
    </row>
    <row r="4011" spans="1:41" x14ac:dyDescent="0.2">
      <c r="A4011" s="58">
        <v>40527</v>
      </c>
      <c r="B4011" s="121">
        <v>12.86</v>
      </c>
      <c r="C4011" s="944"/>
      <c r="D4011" s="189">
        <v>6.9</v>
      </c>
      <c r="E4011" s="414"/>
      <c r="F4011" s="781">
        <f t="shared" si="179"/>
        <v>19.759999999999998</v>
      </c>
      <c r="G4011" s="829"/>
      <c r="H4011" s="829"/>
      <c r="I4011" s="829"/>
      <c r="J4011" s="829"/>
      <c r="K4011" s="829"/>
      <c r="L4011" s="829"/>
      <c r="M4011" s="829"/>
      <c r="N4011" s="829"/>
      <c r="O4011" s="829"/>
      <c r="P4011" s="829"/>
      <c r="Q4011" s="829"/>
      <c r="R4011" s="829"/>
      <c r="S4011" s="406">
        <v>0</v>
      </c>
      <c r="T4011" s="389">
        <v>0</v>
      </c>
      <c r="U4011" s="390">
        <v>0</v>
      </c>
      <c r="V4011" s="405">
        <v>0</v>
      </c>
      <c r="W4011" s="406">
        <v>0</v>
      </c>
      <c r="X4011" s="405">
        <v>0</v>
      </c>
      <c r="Y4011" s="113">
        <f t="shared" si="178"/>
        <v>19.759999999999998</v>
      </c>
      <c r="Z4011" s="78">
        <v>0</v>
      </c>
      <c r="AA4011" s="82">
        <v>0</v>
      </c>
      <c r="AB4011" s="132">
        <v>336.2</v>
      </c>
      <c r="AC4011" s="133">
        <v>0.01</v>
      </c>
      <c r="AD4011" s="393">
        <v>0</v>
      </c>
      <c r="AE4011" s="395"/>
      <c r="AF4011" s="78">
        <v>348.7</v>
      </c>
      <c r="AG4011" s="79">
        <v>0</v>
      </c>
      <c r="AH4011" s="109">
        <v>0</v>
      </c>
      <c r="AI4011" s="82"/>
      <c r="AJ4011" s="110"/>
      <c r="AL4011" s="395">
        <f t="shared" si="176"/>
        <v>0</v>
      </c>
      <c r="AM4011" s="395"/>
      <c r="AN4011" s="163">
        <f t="shared" si="177"/>
        <v>0</v>
      </c>
      <c r="AO4011" s="113">
        <f t="shared" si="175"/>
        <v>-19.759999999999998</v>
      </c>
    </row>
    <row r="4012" spans="1:41" x14ac:dyDescent="0.2">
      <c r="A4012" s="58">
        <v>40528</v>
      </c>
      <c r="B4012" s="121">
        <v>12.32</v>
      </c>
      <c r="C4012" s="944"/>
      <c r="D4012" s="189">
        <v>6.4180000000000001</v>
      </c>
      <c r="E4012" s="414"/>
      <c r="F4012" s="781">
        <f t="shared" si="179"/>
        <v>18.738</v>
      </c>
      <c r="G4012" s="829"/>
      <c r="H4012" s="829"/>
      <c r="I4012" s="829"/>
      <c r="J4012" s="829"/>
      <c r="K4012" s="829"/>
      <c r="L4012" s="829"/>
      <c r="M4012" s="829"/>
      <c r="N4012" s="829"/>
      <c r="O4012" s="829"/>
      <c r="P4012" s="829"/>
      <c r="Q4012" s="829"/>
      <c r="R4012" s="829"/>
      <c r="S4012" s="406">
        <v>0</v>
      </c>
      <c r="T4012" s="389">
        <v>0</v>
      </c>
      <c r="U4012" s="390">
        <v>0</v>
      </c>
      <c r="V4012" s="405">
        <v>0</v>
      </c>
      <c r="W4012" s="406">
        <v>0</v>
      </c>
      <c r="X4012" s="405">
        <v>0</v>
      </c>
      <c r="Y4012" s="113">
        <f t="shared" si="178"/>
        <v>18.738</v>
      </c>
      <c r="Z4012" s="78">
        <v>0</v>
      </c>
      <c r="AA4012" s="82">
        <v>0</v>
      </c>
      <c r="AB4012" s="132">
        <v>336.5</v>
      </c>
      <c r="AC4012" s="133">
        <v>0.22</v>
      </c>
      <c r="AD4012" s="393">
        <v>0</v>
      </c>
      <c r="AE4012" s="395"/>
      <c r="AF4012" s="78">
        <v>348.6</v>
      </c>
      <c r="AG4012" s="79">
        <v>0.3</v>
      </c>
      <c r="AH4012" s="109">
        <v>27.88</v>
      </c>
      <c r="AI4012" s="82"/>
      <c r="AJ4012" s="110"/>
      <c r="AL4012" s="395">
        <f t="shared" si="176"/>
        <v>27.88</v>
      </c>
      <c r="AM4012" s="395"/>
      <c r="AN4012" s="163">
        <f t="shared" si="177"/>
        <v>27.88</v>
      </c>
      <c r="AO4012" s="113">
        <f t="shared" si="175"/>
        <v>9.1419999999999995</v>
      </c>
    </row>
    <row r="4013" spans="1:41" x14ac:dyDescent="0.2">
      <c r="A4013" s="58">
        <v>40529</v>
      </c>
      <c r="B4013" s="121">
        <v>13</v>
      </c>
      <c r="C4013" s="944"/>
      <c r="D4013" s="189">
        <v>6.1890000000000001</v>
      </c>
      <c r="E4013" s="414"/>
      <c r="F4013" s="781">
        <f t="shared" si="179"/>
        <v>19.189</v>
      </c>
      <c r="G4013" s="829"/>
      <c r="H4013" s="829"/>
      <c r="I4013" s="829"/>
      <c r="J4013" s="829"/>
      <c r="K4013" s="829"/>
      <c r="L4013" s="829"/>
      <c r="M4013" s="829"/>
      <c r="N4013" s="829"/>
      <c r="O4013" s="829"/>
      <c r="P4013" s="829"/>
      <c r="Q4013" s="829"/>
      <c r="R4013" s="829"/>
      <c r="S4013" s="406">
        <v>0</v>
      </c>
      <c r="T4013" s="389">
        <v>0</v>
      </c>
      <c r="U4013" s="390">
        <v>0</v>
      </c>
      <c r="V4013" s="405">
        <v>0</v>
      </c>
      <c r="W4013" s="406">
        <v>0</v>
      </c>
      <c r="X4013" s="405">
        <v>0</v>
      </c>
      <c r="Y4013" s="113">
        <f t="shared" si="178"/>
        <v>19.189</v>
      </c>
      <c r="Z4013" s="78">
        <v>0</v>
      </c>
      <c r="AA4013" s="82">
        <v>0</v>
      </c>
      <c r="AB4013" s="132">
        <v>336.5</v>
      </c>
      <c r="AC4013" s="133">
        <v>0.27</v>
      </c>
      <c r="AD4013" s="393">
        <v>20</v>
      </c>
      <c r="AE4013" s="395"/>
      <c r="AF4013" s="78">
        <v>348.6</v>
      </c>
      <c r="AG4013" s="79">
        <v>0</v>
      </c>
      <c r="AH4013" s="109">
        <v>0</v>
      </c>
      <c r="AI4013" s="82"/>
      <c r="AJ4013" s="110"/>
      <c r="AL4013" s="395">
        <f t="shared" si="176"/>
        <v>0</v>
      </c>
      <c r="AM4013" s="395"/>
      <c r="AN4013" s="163">
        <f t="shared" si="177"/>
        <v>20</v>
      </c>
      <c r="AO4013" s="113">
        <f t="shared" si="175"/>
        <v>0.81099999999999994</v>
      </c>
    </row>
    <row r="4014" spans="1:41" x14ac:dyDescent="0.2">
      <c r="A4014" s="58">
        <v>40530</v>
      </c>
      <c r="B4014" s="121">
        <v>12.74</v>
      </c>
      <c r="C4014" s="944"/>
      <c r="D4014" s="189">
        <v>6.5890000000000004</v>
      </c>
      <c r="E4014" s="414"/>
      <c r="F4014" s="781">
        <f t="shared" si="179"/>
        <v>19.329000000000001</v>
      </c>
      <c r="G4014" s="829"/>
      <c r="H4014" s="829"/>
      <c r="I4014" s="829"/>
      <c r="J4014" s="829"/>
      <c r="K4014" s="829"/>
      <c r="L4014" s="829"/>
      <c r="M4014" s="829"/>
      <c r="N4014" s="829"/>
      <c r="O4014" s="829"/>
      <c r="P4014" s="829"/>
      <c r="Q4014" s="829"/>
      <c r="R4014" s="829"/>
      <c r="S4014" s="406">
        <v>0</v>
      </c>
      <c r="T4014" s="389">
        <v>0</v>
      </c>
      <c r="U4014" s="390">
        <v>0</v>
      </c>
      <c r="V4014" s="405">
        <v>0</v>
      </c>
      <c r="W4014" s="406">
        <v>0</v>
      </c>
      <c r="X4014" s="405">
        <v>0</v>
      </c>
      <c r="Y4014" s="113">
        <f t="shared" si="178"/>
        <v>19.329000000000001</v>
      </c>
      <c r="Z4014" s="78">
        <v>0</v>
      </c>
      <c r="AA4014" s="82">
        <v>0</v>
      </c>
      <c r="AB4014" s="132">
        <v>336.6</v>
      </c>
      <c r="AC4014" s="133">
        <v>0</v>
      </c>
      <c r="AD4014" s="393">
        <v>15</v>
      </c>
      <c r="AE4014" s="395"/>
      <c r="AF4014" s="78">
        <v>348.7</v>
      </c>
      <c r="AG4014" s="79">
        <v>0</v>
      </c>
      <c r="AH4014" s="109">
        <v>0</v>
      </c>
      <c r="AI4014" s="82"/>
      <c r="AJ4014" s="110"/>
      <c r="AL4014" s="395">
        <f t="shared" si="176"/>
        <v>0</v>
      </c>
      <c r="AM4014" s="395"/>
      <c r="AN4014" s="163">
        <f t="shared" si="177"/>
        <v>15</v>
      </c>
      <c r="AO4014" s="113">
        <f t="shared" si="175"/>
        <v>-4.3290000000000006</v>
      </c>
    </row>
    <row r="4015" spans="1:41" x14ac:dyDescent="0.2">
      <c r="A4015" s="58">
        <v>40531</v>
      </c>
      <c r="B4015" s="121">
        <v>12.37</v>
      </c>
      <c r="C4015" s="944"/>
      <c r="D4015" s="189">
        <v>5.6829999999999998</v>
      </c>
      <c r="E4015" s="414"/>
      <c r="F4015" s="781">
        <f t="shared" si="179"/>
        <v>18.052999999999997</v>
      </c>
      <c r="G4015" s="829"/>
      <c r="H4015" s="829"/>
      <c r="I4015" s="829"/>
      <c r="J4015" s="829"/>
      <c r="K4015" s="829"/>
      <c r="L4015" s="829"/>
      <c r="M4015" s="829"/>
      <c r="N4015" s="829"/>
      <c r="O4015" s="829"/>
      <c r="P4015" s="829"/>
      <c r="Q4015" s="829"/>
      <c r="R4015" s="829"/>
      <c r="S4015" s="406">
        <v>0</v>
      </c>
      <c r="T4015" s="389">
        <v>0</v>
      </c>
      <c r="U4015" s="390">
        <v>0</v>
      </c>
      <c r="V4015" s="405">
        <v>0</v>
      </c>
      <c r="W4015" s="406">
        <v>0</v>
      </c>
      <c r="X4015" s="405">
        <v>0</v>
      </c>
      <c r="Y4015" s="113">
        <f t="shared" si="178"/>
        <v>18.052999999999997</v>
      </c>
      <c r="Z4015" s="78">
        <v>0</v>
      </c>
      <c r="AA4015" s="82">
        <v>0</v>
      </c>
      <c r="AB4015" s="132">
        <v>336.6</v>
      </c>
      <c r="AC4015" s="133">
        <v>0</v>
      </c>
      <c r="AD4015" s="393">
        <v>20</v>
      </c>
      <c r="AE4015" s="395"/>
      <c r="AF4015" s="78">
        <v>348.7</v>
      </c>
      <c r="AG4015" s="79">
        <v>0.2</v>
      </c>
      <c r="AH4015" s="109">
        <v>0</v>
      </c>
      <c r="AI4015" s="82"/>
      <c r="AJ4015" s="110"/>
      <c r="AL4015" s="395">
        <f t="shared" si="176"/>
        <v>0</v>
      </c>
      <c r="AM4015" s="395"/>
      <c r="AN4015" s="163">
        <f t="shared" si="177"/>
        <v>20</v>
      </c>
      <c r="AO4015" s="113">
        <f t="shared" si="175"/>
        <v>1.9470000000000027</v>
      </c>
    </row>
    <row r="4016" spans="1:41" x14ac:dyDescent="0.2">
      <c r="A4016" s="58">
        <v>40532</v>
      </c>
      <c r="B4016" s="121">
        <v>12.78</v>
      </c>
      <c r="C4016" s="944"/>
      <c r="D4016" s="189">
        <v>6.8460000000000001</v>
      </c>
      <c r="E4016" s="414"/>
      <c r="F4016" s="781">
        <f t="shared" si="179"/>
        <v>19.625999999999998</v>
      </c>
      <c r="G4016" s="829"/>
      <c r="H4016" s="829"/>
      <c r="I4016" s="829"/>
      <c r="J4016" s="829"/>
      <c r="K4016" s="829"/>
      <c r="L4016" s="829"/>
      <c r="M4016" s="829"/>
      <c r="N4016" s="829"/>
      <c r="O4016" s="829"/>
      <c r="P4016" s="829"/>
      <c r="Q4016" s="829"/>
      <c r="R4016" s="829"/>
      <c r="S4016" s="406">
        <v>0</v>
      </c>
      <c r="T4016" s="389">
        <v>0</v>
      </c>
      <c r="U4016" s="390">
        <v>0</v>
      </c>
      <c r="V4016" s="405">
        <v>0</v>
      </c>
      <c r="W4016" s="406">
        <v>0</v>
      </c>
      <c r="X4016" s="444">
        <v>0</v>
      </c>
      <c r="Y4016" s="113">
        <f t="shared" si="178"/>
        <v>19.625999999999998</v>
      </c>
      <c r="Z4016" s="78">
        <v>0</v>
      </c>
      <c r="AA4016" s="82">
        <v>0</v>
      </c>
      <c r="AB4016" s="132">
        <v>336.7</v>
      </c>
      <c r="AC4016" s="133">
        <v>0</v>
      </c>
      <c r="AD4016" s="393">
        <v>0</v>
      </c>
      <c r="AE4016" s="395"/>
      <c r="AF4016" s="78">
        <v>348.7</v>
      </c>
      <c r="AG4016" s="79">
        <v>0</v>
      </c>
      <c r="AH4016" s="109">
        <v>15.21</v>
      </c>
      <c r="AI4016" s="82"/>
      <c r="AJ4016" s="110"/>
      <c r="AL4016" s="395">
        <f t="shared" si="176"/>
        <v>15.21</v>
      </c>
      <c r="AM4016" s="395"/>
      <c r="AN4016" s="163">
        <f t="shared" si="177"/>
        <v>15.21</v>
      </c>
      <c r="AO4016" s="113">
        <f t="shared" si="175"/>
        <v>-4.4159999999999968</v>
      </c>
    </row>
    <row r="4017" spans="1:275" x14ac:dyDescent="0.2">
      <c r="A4017" s="58">
        <v>40533</v>
      </c>
      <c r="B4017" s="121">
        <v>12.17</v>
      </c>
      <c r="C4017" s="944"/>
      <c r="D4017" s="189">
        <v>6.3550000000000004</v>
      </c>
      <c r="E4017" s="414"/>
      <c r="F4017" s="781">
        <f t="shared" si="179"/>
        <v>18.524999999999999</v>
      </c>
      <c r="G4017" s="829"/>
      <c r="H4017" s="829"/>
      <c r="I4017" s="829"/>
      <c r="J4017" s="829"/>
      <c r="K4017" s="829"/>
      <c r="L4017" s="829"/>
      <c r="M4017" s="829"/>
      <c r="N4017" s="829"/>
      <c r="O4017" s="829"/>
      <c r="P4017" s="829"/>
      <c r="Q4017" s="829"/>
      <c r="R4017" s="829"/>
      <c r="S4017" s="406">
        <v>0</v>
      </c>
      <c r="T4017" s="389">
        <v>0</v>
      </c>
      <c r="U4017" s="390">
        <v>0</v>
      </c>
      <c r="V4017" s="405">
        <v>0</v>
      </c>
      <c r="W4017" s="406">
        <v>0</v>
      </c>
      <c r="X4017" s="405">
        <v>0</v>
      </c>
      <c r="Y4017" s="113">
        <f t="shared" si="178"/>
        <v>18.524999999999999</v>
      </c>
      <c r="Z4017" s="78">
        <v>0</v>
      </c>
      <c r="AA4017" s="82">
        <v>0</v>
      </c>
      <c r="AB4017" s="132">
        <v>336.8</v>
      </c>
      <c r="AC4017" s="133">
        <v>0</v>
      </c>
      <c r="AD4017" s="393">
        <v>0</v>
      </c>
      <c r="AE4017" s="395"/>
      <c r="AF4017" s="78">
        <v>348.6</v>
      </c>
      <c r="AG4017" s="79">
        <v>0</v>
      </c>
      <c r="AH4017" s="109">
        <v>15.3</v>
      </c>
      <c r="AI4017" s="82"/>
      <c r="AJ4017" s="110"/>
      <c r="AL4017" s="395">
        <f t="shared" si="176"/>
        <v>15.3</v>
      </c>
      <c r="AM4017" s="395"/>
      <c r="AN4017" s="163">
        <f t="shared" si="177"/>
        <v>15.3</v>
      </c>
      <c r="AO4017" s="113">
        <f t="shared" si="175"/>
        <v>-3.2249999999999979</v>
      </c>
    </row>
    <row r="4018" spans="1:275" x14ac:dyDescent="0.2">
      <c r="A4018" s="58">
        <v>40534</v>
      </c>
      <c r="B4018" s="121">
        <v>13.43</v>
      </c>
      <c r="C4018" s="944"/>
      <c r="D4018" s="189">
        <v>6.8639999999999999</v>
      </c>
      <c r="E4018" s="414"/>
      <c r="F4018" s="781">
        <f t="shared" si="179"/>
        <v>20.294</v>
      </c>
      <c r="G4018" s="829"/>
      <c r="H4018" s="829"/>
      <c r="I4018" s="829"/>
      <c r="J4018" s="829"/>
      <c r="K4018" s="829"/>
      <c r="L4018" s="829"/>
      <c r="M4018" s="829"/>
      <c r="N4018" s="829"/>
      <c r="O4018" s="829"/>
      <c r="P4018" s="829"/>
      <c r="Q4018" s="829"/>
      <c r="R4018" s="829"/>
      <c r="S4018" s="406">
        <v>0</v>
      </c>
      <c r="T4018" s="389">
        <v>0</v>
      </c>
      <c r="U4018" s="390">
        <v>0</v>
      </c>
      <c r="V4018" s="405">
        <v>0</v>
      </c>
      <c r="W4018" s="406">
        <v>0</v>
      </c>
      <c r="X4018" s="405">
        <v>0</v>
      </c>
      <c r="Y4018" s="113">
        <f t="shared" si="178"/>
        <v>20.294</v>
      </c>
      <c r="Z4018" s="78">
        <v>0</v>
      </c>
      <c r="AA4018" s="82">
        <v>0</v>
      </c>
      <c r="AB4018" s="132">
        <v>336.9</v>
      </c>
      <c r="AC4018" s="133">
        <v>0</v>
      </c>
      <c r="AD4018" s="393">
        <v>0</v>
      </c>
      <c r="AE4018" s="395"/>
      <c r="AF4018" s="78">
        <v>348.5</v>
      </c>
      <c r="AG4018" s="79">
        <v>0</v>
      </c>
      <c r="AH4018" s="109">
        <v>6.82</v>
      </c>
      <c r="AI4018" s="82"/>
      <c r="AJ4018" s="110"/>
      <c r="AL4018" s="395">
        <f t="shared" si="176"/>
        <v>6.82</v>
      </c>
      <c r="AM4018" s="395"/>
      <c r="AN4018" s="163">
        <f t="shared" si="177"/>
        <v>6.82</v>
      </c>
      <c r="AO4018" s="113">
        <f t="shared" si="175"/>
        <v>-13.474</v>
      </c>
    </row>
    <row r="4019" spans="1:275" x14ac:dyDescent="0.2">
      <c r="A4019" s="58">
        <v>40535</v>
      </c>
      <c r="B4019" s="121">
        <v>11.8</v>
      </c>
      <c r="C4019" s="944"/>
      <c r="D4019" s="189">
        <v>6.8070000000000004</v>
      </c>
      <c r="E4019" s="414"/>
      <c r="F4019" s="781">
        <f t="shared" si="179"/>
        <v>18.606999999999999</v>
      </c>
      <c r="G4019" s="829"/>
      <c r="H4019" s="829"/>
      <c r="I4019" s="829"/>
      <c r="J4019" s="829"/>
      <c r="K4019" s="829"/>
      <c r="L4019" s="829"/>
      <c r="M4019" s="829"/>
      <c r="N4019" s="829"/>
      <c r="O4019" s="829"/>
      <c r="P4019" s="829"/>
      <c r="Q4019" s="829"/>
      <c r="R4019" s="829"/>
      <c r="S4019" s="406">
        <v>0</v>
      </c>
      <c r="T4019" s="389">
        <v>0</v>
      </c>
      <c r="U4019" s="390">
        <v>0</v>
      </c>
      <c r="V4019" s="405">
        <v>0</v>
      </c>
      <c r="W4019" s="406">
        <v>0</v>
      </c>
      <c r="X4019" s="405">
        <v>0</v>
      </c>
      <c r="Y4019" s="113">
        <f t="shared" si="178"/>
        <v>18.606999999999999</v>
      </c>
      <c r="Z4019" s="78">
        <v>0</v>
      </c>
      <c r="AA4019" s="82">
        <v>0</v>
      </c>
      <c r="AB4019" s="132">
        <v>336.9</v>
      </c>
      <c r="AC4019" s="133">
        <v>0</v>
      </c>
      <c r="AD4019" s="393">
        <v>24</v>
      </c>
      <c r="AE4019" s="395"/>
      <c r="AF4019" s="78">
        <v>348.4</v>
      </c>
      <c r="AG4019" s="79">
        <v>0</v>
      </c>
      <c r="AH4019" s="109">
        <v>16.37</v>
      </c>
      <c r="AI4019" s="82"/>
      <c r="AJ4019" s="110"/>
      <c r="AL4019" s="395">
        <f t="shared" si="176"/>
        <v>16.37</v>
      </c>
      <c r="AM4019" s="395"/>
      <c r="AN4019" s="163">
        <f t="shared" si="177"/>
        <v>40.370000000000005</v>
      </c>
      <c r="AO4019" s="113">
        <f t="shared" si="175"/>
        <v>21.763000000000005</v>
      </c>
    </row>
    <row r="4020" spans="1:275" x14ac:dyDescent="0.2">
      <c r="A4020" s="58">
        <v>40536</v>
      </c>
      <c r="B4020" s="121">
        <v>14.16</v>
      </c>
      <c r="C4020" s="944"/>
      <c r="D4020" s="189">
        <v>5.4009999999999998</v>
      </c>
      <c r="E4020" s="414"/>
      <c r="F4020" s="535">
        <f t="shared" si="179"/>
        <v>19.561</v>
      </c>
      <c r="G4020" s="829"/>
      <c r="H4020" s="829"/>
      <c r="I4020" s="829"/>
      <c r="J4020" s="829"/>
      <c r="K4020" s="829"/>
      <c r="L4020" s="829"/>
      <c r="M4020" s="829"/>
      <c r="N4020" s="829"/>
      <c r="O4020" s="829"/>
      <c r="P4020" s="829"/>
      <c r="Q4020" s="829"/>
      <c r="R4020" s="829"/>
      <c r="S4020" s="406">
        <v>0</v>
      </c>
      <c r="T4020" s="389">
        <v>0</v>
      </c>
      <c r="U4020" s="390">
        <v>0</v>
      </c>
      <c r="V4020" s="405">
        <v>0</v>
      </c>
      <c r="W4020" s="406">
        <v>0</v>
      </c>
      <c r="X4020" s="405">
        <v>0</v>
      </c>
      <c r="Y4020" s="113">
        <f t="shared" si="178"/>
        <v>19.561</v>
      </c>
      <c r="Z4020" s="78">
        <v>0</v>
      </c>
      <c r="AA4020" s="82">
        <v>0</v>
      </c>
      <c r="AB4020" s="132">
        <v>336.9</v>
      </c>
      <c r="AC4020" s="133">
        <v>0</v>
      </c>
      <c r="AD4020" s="393">
        <v>0</v>
      </c>
      <c r="AE4020" s="395"/>
      <c r="AF4020" s="78">
        <v>348.4</v>
      </c>
      <c r="AG4020" s="79">
        <v>0</v>
      </c>
      <c r="AH4020" s="109">
        <v>0</v>
      </c>
      <c r="AI4020" s="82"/>
      <c r="AJ4020" s="110"/>
      <c r="AL4020" s="395">
        <f t="shared" si="176"/>
        <v>0</v>
      </c>
      <c r="AM4020" s="395"/>
      <c r="AN4020" s="163">
        <f t="shared" si="177"/>
        <v>0</v>
      </c>
      <c r="AO4020" s="113">
        <f t="shared" si="175"/>
        <v>-19.561</v>
      </c>
      <c r="AP4020" s="21"/>
    </row>
    <row r="4021" spans="1:275" x14ac:dyDescent="0.2">
      <c r="A4021" s="58">
        <v>40537</v>
      </c>
      <c r="B4021" s="121">
        <v>15.59</v>
      </c>
      <c r="C4021" s="944"/>
      <c r="D4021" s="189">
        <v>5.7610000000000001</v>
      </c>
      <c r="E4021" s="414"/>
      <c r="F4021" s="535">
        <f t="shared" si="179"/>
        <v>21.350999999999999</v>
      </c>
      <c r="G4021" s="829"/>
      <c r="H4021" s="829"/>
      <c r="I4021" s="829"/>
      <c r="J4021" s="829"/>
      <c r="K4021" s="829"/>
      <c r="L4021" s="829"/>
      <c r="M4021" s="829"/>
      <c r="N4021" s="829"/>
      <c r="O4021" s="829"/>
      <c r="P4021" s="829"/>
      <c r="Q4021" s="829"/>
      <c r="R4021" s="829"/>
      <c r="S4021" s="406">
        <v>0</v>
      </c>
      <c r="T4021" s="389">
        <v>0</v>
      </c>
      <c r="U4021" s="390">
        <v>0</v>
      </c>
      <c r="V4021" s="405">
        <v>0</v>
      </c>
      <c r="W4021" s="406">
        <v>0</v>
      </c>
      <c r="X4021" s="405">
        <v>0</v>
      </c>
      <c r="Y4021" s="113">
        <f t="shared" si="178"/>
        <v>21.350999999999999</v>
      </c>
      <c r="Z4021" s="78">
        <v>0</v>
      </c>
      <c r="AA4021" s="82">
        <v>0</v>
      </c>
      <c r="AB4021" s="132">
        <v>337</v>
      </c>
      <c r="AC4021" s="133">
        <v>0.18</v>
      </c>
      <c r="AD4021" s="393">
        <v>24</v>
      </c>
      <c r="AE4021" s="395"/>
      <c r="AF4021" s="78">
        <v>348.4</v>
      </c>
      <c r="AG4021" s="79">
        <v>0</v>
      </c>
      <c r="AH4021" s="109">
        <v>0</v>
      </c>
      <c r="AI4021" s="82"/>
      <c r="AJ4021" s="110"/>
      <c r="AL4021" s="395">
        <f t="shared" si="176"/>
        <v>0</v>
      </c>
      <c r="AM4021" s="395"/>
      <c r="AN4021" s="163">
        <f t="shared" si="177"/>
        <v>24</v>
      </c>
      <c r="AO4021" s="113">
        <f t="shared" si="175"/>
        <v>2.6490000000000009</v>
      </c>
    </row>
    <row r="4022" spans="1:275" x14ac:dyDescent="0.2">
      <c r="A4022" s="58">
        <v>40538</v>
      </c>
      <c r="B4022" s="121">
        <v>15.78</v>
      </c>
      <c r="C4022" s="944"/>
      <c r="D4022" s="189">
        <v>6.05</v>
      </c>
      <c r="E4022" s="414"/>
      <c r="F4022" s="535">
        <f t="shared" si="179"/>
        <v>21.83</v>
      </c>
      <c r="G4022" s="829"/>
      <c r="H4022" s="829"/>
      <c r="I4022" s="829"/>
      <c r="J4022" s="829"/>
      <c r="K4022" s="829"/>
      <c r="L4022" s="829"/>
      <c r="M4022" s="829"/>
      <c r="N4022" s="829"/>
      <c r="O4022" s="829"/>
      <c r="P4022" s="829"/>
      <c r="Q4022" s="829"/>
      <c r="R4022" s="829"/>
      <c r="S4022" s="406">
        <v>0</v>
      </c>
      <c r="T4022" s="389">
        <v>0</v>
      </c>
      <c r="U4022" s="390">
        <v>0</v>
      </c>
      <c r="V4022" s="405">
        <v>0</v>
      </c>
      <c r="W4022" s="406">
        <v>0</v>
      </c>
      <c r="X4022" s="405">
        <v>0</v>
      </c>
      <c r="Y4022" s="113">
        <f t="shared" si="178"/>
        <v>21.83</v>
      </c>
      <c r="Z4022" s="78">
        <v>0</v>
      </c>
      <c r="AA4022" s="82">
        <v>0</v>
      </c>
      <c r="AB4022" s="132">
        <v>337.1</v>
      </c>
      <c r="AC4022" s="133">
        <v>0</v>
      </c>
      <c r="AD4022" s="393">
        <v>0</v>
      </c>
      <c r="AE4022" s="395"/>
      <c r="AF4022" s="78">
        <v>348.4</v>
      </c>
      <c r="AG4022" s="79">
        <v>4.5</v>
      </c>
      <c r="AH4022" s="109">
        <v>0</v>
      </c>
      <c r="AI4022" s="82"/>
      <c r="AJ4022" s="110"/>
      <c r="AL4022" s="395">
        <f t="shared" si="176"/>
        <v>0</v>
      </c>
      <c r="AM4022" s="395"/>
      <c r="AN4022" s="163">
        <f t="shared" si="177"/>
        <v>0</v>
      </c>
      <c r="AO4022" s="113">
        <f t="shared" si="175"/>
        <v>-21.83</v>
      </c>
    </row>
    <row r="4023" spans="1:275" x14ac:dyDescent="0.2">
      <c r="A4023" s="58">
        <v>40539</v>
      </c>
      <c r="B4023" s="121">
        <v>16.72</v>
      </c>
      <c r="C4023" s="944"/>
      <c r="D4023" s="189">
        <v>6.2830000000000004</v>
      </c>
      <c r="E4023" s="414"/>
      <c r="F4023" s="535">
        <f t="shared" si="179"/>
        <v>23.003</v>
      </c>
      <c r="G4023" s="829"/>
      <c r="H4023" s="829"/>
      <c r="I4023" s="829"/>
      <c r="J4023" s="829"/>
      <c r="K4023" s="829"/>
      <c r="L4023" s="829"/>
      <c r="M4023" s="829"/>
      <c r="N4023" s="829"/>
      <c r="O4023" s="829"/>
      <c r="P4023" s="829"/>
      <c r="Q4023" s="829"/>
      <c r="R4023" s="829"/>
      <c r="S4023" s="406">
        <v>0</v>
      </c>
      <c r="T4023" s="389">
        <v>0</v>
      </c>
      <c r="U4023" s="390">
        <v>0</v>
      </c>
      <c r="V4023" s="405">
        <v>0</v>
      </c>
      <c r="W4023" s="406">
        <v>0</v>
      </c>
      <c r="X4023" s="405">
        <v>0</v>
      </c>
      <c r="Y4023" s="113">
        <f t="shared" si="178"/>
        <v>23.003</v>
      </c>
      <c r="Z4023" s="78">
        <v>0</v>
      </c>
      <c r="AA4023" s="82">
        <v>0</v>
      </c>
      <c r="AB4023" s="132">
        <v>337.1</v>
      </c>
      <c r="AC4023" s="133">
        <v>0</v>
      </c>
      <c r="AD4023" s="393">
        <v>9.64</v>
      </c>
      <c r="AE4023" s="395"/>
      <c r="AF4023" s="78">
        <v>348.7</v>
      </c>
      <c r="AG4023" s="79">
        <v>0</v>
      </c>
      <c r="AH4023" s="109">
        <v>0</v>
      </c>
      <c r="AI4023" s="82"/>
      <c r="AJ4023" s="110"/>
      <c r="AL4023" s="395">
        <f t="shared" si="176"/>
        <v>0</v>
      </c>
      <c r="AM4023" s="395"/>
      <c r="AN4023" s="163">
        <f t="shared" si="177"/>
        <v>9.64</v>
      </c>
      <c r="AO4023" s="113">
        <f t="shared" si="175"/>
        <v>-13.363</v>
      </c>
    </row>
    <row r="4024" spans="1:275" x14ac:dyDescent="0.2">
      <c r="A4024" s="58">
        <v>40540</v>
      </c>
      <c r="B4024" s="121">
        <v>17</v>
      </c>
      <c r="C4024" s="944"/>
      <c r="D4024" s="189">
        <v>6.6849999999999996</v>
      </c>
      <c r="E4024" s="414"/>
      <c r="F4024" s="535">
        <f t="shared" si="179"/>
        <v>23.684999999999999</v>
      </c>
      <c r="G4024" s="829"/>
      <c r="H4024" s="829"/>
      <c r="I4024" s="829"/>
      <c r="J4024" s="829"/>
      <c r="K4024" s="829"/>
      <c r="L4024" s="829"/>
      <c r="M4024" s="829"/>
      <c r="N4024" s="829"/>
      <c r="O4024" s="829"/>
      <c r="P4024" s="829"/>
      <c r="Q4024" s="829"/>
      <c r="R4024" s="829"/>
      <c r="S4024" s="406">
        <v>0</v>
      </c>
      <c r="T4024" s="389">
        <v>0</v>
      </c>
      <c r="U4024" s="390">
        <v>0</v>
      </c>
      <c r="V4024" s="405">
        <v>0</v>
      </c>
      <c r="W4024" s="406">
        <v>0</v>
      </c>
      <c r="X4024" s="405">
        <v>0</v>
      </c>
      <c r="Y4024" s="113">
        <f t="shared" si="178"/>
        <v>23.684999999999999</v>
      </c>
      <c r="Z4024" s="78">
        <v>0</v>
      </c>
      <c r="AA4024" s="82">
        <v>0</v>
      </c>
      <c r="AB4024" s="132">
        <v>337.1</v>
      </c>
      <c r="AC4024" s="133">
        <v>0</v>
      </c>
      <c r="AD4024" s="393">
        <v>0</v>
      </c>
      <c r="AE4024" s="395"/>
      <c r="AF4024" s="78">
        <v>348.3</v>
      </c>
      <c r="AG4024" s="79">
        <v>0</v>
      </c>
      <c r="AH4024" s="109">
        <v>33.200000000000003</v>
      </c>
      <c r="AI4024" s="82"/>
      <c r="AJ4024" s="110"/>
      <c r="AL4024" s="395">
        <f t="shared" si="176"/>
        <v>33.200000000000003</v>
      </c>
      <c r="AM4024" s="395"/>
      <c r="AN4024" s="163">
        <f t="shared" si="177"/>
        <v>33.200000000000003</v>
      </c>
      <c r="AO4024" s="113">
        <f t="shared" si="175"/>
        <v>9.5150000000000041</v>
      </c>
    </row>
    <row r="4025" spans="1:275" x14ac:dyDescent="0.2">
      <c r="A4025" s="58">
        <v>40541</v>
      </c>
      <c r="B4025" s="121">
        <v>16.04</v>
      </c>
      <c r="C4025" s="944"/>
      <c r="D4025" s="189">
        <v>6.367</v>
      </c>
      <c r="E4025" s="414"/>
      <c r="F4025" s="535">
        <f t="shared" si="179"/>
        <v>22.407</v>
      </c>
      <c r="G4025" s="829"/>
      <c r="H4025" s="829"/>
      <c r="I4025" s="829"/>
      <c r="J4025" s="829"/>
      <c r="K4025" s="829"/>
      <c r="L4025" s="829"/>
      <c r="M4025" s="829"/>
      <c r="N4025" s="829"/>
      <c r="O4025" s="829"/>
      <c r="P4025" s="829"/>
      <c r="Q4025" s="829"/>
      <c r="R4025" s="829"/>
      <c r="S4025" s="406">
        <v>0</v>
      </c>
      <c r="T4025" s="389">
        <v>0</v>
      </c>
      <c r="U4025" s="390">
        <v>0</v>
      </c>
      <c r="V4025" s="405">
        <v>0</v>
      </c>
      <c r="W4025" s="406">
        <v>0</v>
      </c>
      <c r="X4025" s="405">
        <v>0</v>
      </c>
      <c r="Y4025" s="113">
        <f t="shared" si="178"/>
        <v>22.407</v>
      </c>
      <c r="Z4025" s="78">
        <v>0</v>
      </c>
      <c r="AA4025" s="82">
        <v>0</v>
      </c>
      <c r="AB4025" s="132">
        <v>337.2</v>
      </c>
      <c r="AC4025" s="133">
        <v>0</v>
      </c>
      <c r="AD4025" s="393">
        <v>0</v>
      </c>
      <c r="AE4025" s="395"/>
      <c r="AF4025" s="78">
        <v>348.2</v>
      </c>
      <c r="AG4025" s="79">
        <v>0</v>
      </c>
      <c r="AH4025" s="109">
        <v>24.02</v>
      </c>
      <c r="AI4025" s="82"/>
      <c r="AJ4025" s="110"/>
      <c r="AL4025" s="395">
        <f t="shared" si="176"/>
        <v>24.02</v>
      </c>
      <c r="AM4025" s="395"/>
      <c r="AN4025" s="163">
        <f t="shared" si="177"/>
        <v>24.02</v>
      </c>
      <c r="AO4025" s="113">
        <f t="shared" si="175"/>
        <v>1.6129999999999995</v>
      </c>
    </row>
    <row r="4026" spans="1:275" x14ac:dyDescent="0.2">
      <c r="A4026" s="58">
        <v>40542</v>
      </c>
      <c r="B4026" s="121">
        <v>13.27</v>
      </c>
      <c r="C4026" s="944"/>
      <c r="D4026" s="189">
        <v>7.1420000000000003</v>
      </c>
      <c r="E4026" s="414"/>
      <c r="F4026" s="535">
        <f t="shared" si="179"/>
        <v>20.411999999999999</v>
      </c>
      <c r="G4026" s="829"/>
      <c r="H4026" s="829"/>
      <c r="I4026" s="829"/>
      <c r="J4026" s="829"/>
      <c r="K4026" s="829"/>
      <c r="L4026" s="829"/>
      <c r="M4026" s="829"/>
      <c r="N4026" s="829"/>
      <c r="O4026" s="829"/>
      <c r="P4026" s="829"/>
      <c r="Q4026" s="829"/>
      <c r="R4026" s="829"/>
      <c r="S4026" s="406">
        <v>0</v>
      </c>
      <c r="T4026" s="389">
        <v>0</v>
      </c>
      <c r="U4026" s="390">
        <v>0</v>
      </c>
      <c r="V4026" s="405">
        <v>0</v>
      </c>
      <c r="W4026" s="406">
        <v>0</v>
      </c>
      <c r="X4026" s="405">
        <v>0</v>
      </c>
      <c r="Y4026" s="113">
        <f t="shared" si="178"/>
        <v>20.411999999999999</v>
      </c>
      <c r="Z4026" s="78">
        <v>0</v>
      </c>
      <c r="AA4026" s="82">
        <v>0</v>
      </c>
      <c r="AB4026" s="132">
        <v>337.3</v>
      </c>
      <c r="AC4026" s="133">
        <v>0</v>
      </c>
      <c r="AD4026" s="393">
        <v>0</v>
      </c>
      <c r="AE4026" s="395"/>
      <c r="AF4026" s="78">
        <v>348.1</v>
      </c>
      <c r="AG4026" s="79">
        <v>0</v>
      </c>
      <c r="AH4026" s="109">
        <v>16.829999999999998</v>
      </c>
      <c r="AI4026" s="82"/>
      <c r="AJ4026" s="110"/>
      <c r="AL4026" s="395">
        <f t="shared" si="176"/>
        <v>16.829999999999998</v>
      </c>
      <c r="AM4026" s="395"/>
      <c r="AN4026" s="163">
        <f t="shared" si="177"/>
        <v>16.829999999999998</v>
      </c>
      <c r="AO4026" s="113">
        <f t="shared" si="175"/>
        <v>-3.5820000000000007</v>
      </c>
    </row>
    <row r="4027" spans="1:275" ht="13.5" thickBot="1" x14ac:dyDescent="0.25">
      <c r="A4027" s="921">
        <v>40543</v>
      </c>
      <c r="B4027" s="92">
        <v>15.63</v>
      </c>
      <c r="C4027" s="538"/>
      <c r="D4027" s="174">
        <v>7.2039999999999997</v>
      </c>
      <c r="E4027" s="120"/>
      <c r="F4027" s="535">
        <f t="shared" si="179"/>
        <v>22.834</v>
      </c>
      <c r="G4027" s="829"/>
      <c r="H4027" s="829"/>
      <c r="I4027" s="829"/>
      <c r="J4027" s="829"/>
      <c r="K4027" s="829"/>
      <c r="L4027" s="829"/>
      <c r="M4027" s="829"/>
      <c r="N4027" s="829"/>
      <c r="O4027" s="829"/>
      <c r="P4027" s="829"/>
      <c r="Q4027" s="829"/>
      <c r="R4027" s="829"/>
      <c r="S4027" s="406">
        <v>0</v>
      </c>
      <c r="T4027" s="784">
        <v>0</v>
      </c>
      <c r="U4027" s="785">
        <v>0</v>
      </c>
      <c r="V4027" s="405">
        <v>0</v>
      </c>
      <c r="W4027" s="406">
        <v>0</v>
      </c>
      <c r="X4027" s="405">
        <v>0</v>
      </c>
      <c r="Y4027" s="113">
        <f t="shared" si="178"/>
        <v>22.834</v>
      </c>
      <c r="Z4027" s="108">
        <v>0</v>
      </c>
      <c r="AA4027" s="112">
        <v>0</v>
      </c>
      <c r="AB4027" s="108">
        <v>337.3</v>
      </c>
      <c r="AC4027" s="109">
        <v>0</v>
      </c>
      <c r="AD4027" s="407">
        <v>0</v>
      </c>
      <c r="AE4027" s="523"/>
      <c r="AF4027" s="108">
        <v>348.1</v>
      </c>
      <c r="AG4027" s="109">
        <v>0</v>
      </c>
      <c r="AH4027" s="109">
        <v>0</v>
      </c>
      <c r="AI4027" s="112"/>
      <c r="AJ4027" s="110"/>
      <c r="AL4027" s="523">
        <f t="shared" si="176"/>
        <v>0</v>
      </c>
      <c r="AM4027" s="523"/>
      <c r="AN4027" s="113">
        <f t="shared" si="177"/>
        <v>0</v>
      </c>
      <c r="AO4027" s="113">
        <f t="shared" si="175"/>
        <v>-22.834</v>
      </c>
    </row>
    <row r="4028" spans="1:275" x14ac:dyDescent="0.2">
      <c r="A4028" s="58">
        <v>40544</v>
      </c>
      <c r="B4028" s="59">
        <v>13.84</v>
      </c>
      <c r="D4028" s="200">
        <v>5.5609999999999999</v>
      </c>
      <c r="E4028" s="381"/>
      <c r="F4028" s="776">
        <f t="shared" si="179"/>
        <v>19.401</v>
      </c>
      <c r="G4028" s="800"/>
      <c r="H4028" s="722">
        <v>15.7</v>
      </c>
      <c r="I4028" s="308">
        <v>3.99</v>
      </c>
      <c r="J4028" s="381"/>
      <c r="K4028" s="789">
        <f t="shared" ref="K4028:K4091" si="180">H4028+I4028</f>
        <v>19.689999999999998</v>
      </c>
      <c r="L4028" s="549"/>
      <c r="M4028" s="549"/>
      <c r="N4028" s="549"/>
      <c r="O4028" s="98">
        <f t="shared" ref="O4028:O4091" si="181">K4028-F4028</f>
        <v>0.28899999999999793</v>
      </c>
      <c r="P4028" s="549"/>
      <c r="Q4028" s="100">
        <f t="shared" ref="Q4028:Q4091" si="182">(((O4028/K4028)*100))</f>
        <v>1.4677501269679938</v>
      </c>
      <c r="R4028" s="549"/>
      <c r="S4028" s="392">
        <v>0</v>
      </c>
      <c r="T4028" s="389">
        <v>0</v>
      </c>
      <c r="U4028" s="390">
        <v>0</v>
      </c>
      <c r="V4028" s="391">
        <v>0</v>
      </c>
      <c r="W4028" s="392">
        <v>0</v>
      </c>
      <c r="X4028" s="391">
        <v>0</v>
      </c>
      <c r="Y4028" s="163">
        <f t="shared" si="178"/>
        <v>19.401</v>
      </c>
      <c r="Z4028" s="78">
        <v>0</v>
      </c>
      <c r="AA4028" s="82">
        <v>0</v>
      </c>
      <c r="AB4028" s="78">
        <v>337.3</v>
      </c>
      <c r="AC4028" s="79">
        <v>0.21</v>
      </c>
      <c r="AD4028" s="393">
        <v>19.37</v>
      </c>
      <c r="AE4028" s="395"/>
      <c r="AF4028" s="78">
        <v>348.1</v>
      </c>
      <c r="AG4028" s="79">
        <v>0.3</v>
      </c>
      <c r="AH4028" s="256">
        <v>0</v>
      </c>
      <c r="AI4028" s="904"/>
      <c r="AJ4028" s="80">
        <v>0</v>
      </c>
      <c r="AL4028" s="395">
        <f t="shared" si="176"/>
        <v>0</v>
      </c>
      <c r="AM4028" s="395"/>
      <c r="AN4028" s="253">
        <f t="shared" si="177"/>
        <v>19.37</v>
      </c>
      <c r="AO4028" s="83">
        <f t="shared" si="175"/>
        <v>-3.0999999999998806E-2</v>
      </c>
    </row>
    <row r="4029" spans="1:275" x14ac:dyDescent="0.2">
      <c r="A4029" s="58">
        <v>40545</v>
      </c>
      <c r="B4029" s="92">
        <v>13.29</v>
      </c>
      <c r="D4029" s="174">
        <v>5.1150000000000002</v>
      </c>
      <c r="E4029" s="120"/>
      <c r="F4029" s="781">
        <f t="shared" si="179"/>
        <v>18.405000000000001</v>
      </c>
      <c r="G4029" s="382"/>
      <c r="H4029" s="731">
        <v>15.08</v>
      </c>
      <c r="I4029" s="96">
        <v>3.88</v>
      </c>
      <c r="J4029" s="381"/>
      <c r="K4029" s="789">
        <f t="shared" si="180"/>
        <v>18.96</v>
      </c>
      <c r="L4029" s="549"/>
      <c r="M4029" s="549"/>
      <c r="N4029" s="549"/>
      <c r="O4029" s="98">
        <f t="shared" si="181"/>
        <v>0.55499999999999972</v>
      </c>
      <c r="P4029" s="549"/>
      <c r="Q4029" s="100">
        <f t="shared" si="182"/>
        <v>2.927215189873416</v>
      </c>
      <c r="R4029" s="549"/>
      <c r="S4029" s="406">
        <v>0</v>
      </c>
      <c r="T4029" s="389">
        <v>0</v>
      </c>
      <c r="U4029" s="390">
        <v>0</v>
      </c>
      <c r="V4029" s="405">
        <v>0</v>
      </c>
      <c r="W4029" s="406">
        <v>0</v>
      </c>
      <c r="X4029" s="405">
        <v>0</v>
      </c>
      <c r="Y4029" s="113">
        <f t="shared" si="178"/>
        <v>18.405000000000001</v>
      </c>
      <c r="Z4029" s="108">
        <v>0</v>
      </c>
      <c r="AA4029" s="112">
        <v>0</v>
      </c>
      <c r="AB4029" s="108">
        <v>337.6</v>
      </c>
      <c r="AC4029" s="109">
        <v>0</v>
      </c>
      <c r="AD4029" s="407">
        <v>13.56</v>
      </c>
      <c r="AE4029" s="523"/>
      <c r="AF4029" s="108">
        <v>348</v>
      </c>
      <c r="AG4029" s="109">
        <v>0</v>
      </c>
      <c r="AH4029" s="109">
        <v>27.17</v>
      </c>
      <c r="AI4029" s="539"/>
      <c r="AJ4029" s="110">
        <v>0</v>
      </c>
      <c r="AL4029" s="395">
        <f t="shared" si="176"/>
        <v>27.17</v>
      </c>
      <c r="AM4029" s="395"/>
      <c r="AN4029" s="253">
        <f t="shared" si="177"/>
        <v>40.730000000000004</v>
      </c>
      <c r="AO4029" s="113">
        <f t="shared" si="175"/>
        <v>22.325000000000003</v>
      </c>
    </row>
    <row r="4030" spans="1:275" x14ac:dyDescent="0.2">
      <c r="A4030" s="58">
        <v>40546</v>
      </c>
      <c r="B4030" s="92">
        <v>13.72</v>
      </c>
      <c r="D4030" s="174">
        <v>6.5469999999999997</v>
      </c>
      <c r="E4030" s="120"/>
      <c r="F4030" s="781">
        <f t="shared" si="179"/>
        <v>20.266999999999999</v>
      </c>
      <c r="G4030" s="382"/>
      <c r="H4030" s="731">
        <v>16.399999999999999</v>
      </c>
      <c r="I4030" s="96">
        <v>5.97</v>
      </c>
      <c r="J4030" s="381"/>
      <c r="K4030" s="789">
        <f t="shared" si="180"/>
        <v>22.369999999999997</v>
      </c>
      <c r="L4030" s="549"/>
      <c r="M4030" s="549"/>
      <c r="N4030" s="549"/>
      <c r="O4030" s="98">
        <f t="shared" si="181"/>
        <v>2.102999999999998</v>
      </c>
      <c r="P4030" s="549"/>
      <c r="Q4030" s="100">
        <f t="shared" si="182"/>
        <v>9.4009834599910516</v>
      </c>
      <c r="R4030" s="549"/>
      <c r="S4030" s="406">
        <v>0</v>
      </c>
      <c r="T4030" s="389">
        <v>0</v>
      </c>
      <c r="U4030" s="390">
        <v>0</v>
      </c>
      <c r="V4030" s="405">
        <v>0</v>
      </c>
      <c r="W4030" s="406">
        <v>0</v>
      </c>
      <c r="X4030" s="405">
        <v>0</v>
      </c>
      <c r="Y4030" s="113">
        <f t="shared" si="178"/>
        <v>20.266999999999999</v>
      </c>
      <c r="Z4030" s="108">
        <v>0</v>
      </c>
      <c r="AA4030" s="112">
        <v>0</v>
      </c>
      <c r="AB4030" s="108">
        <v>337.6</v>
      </c>
      <c r="AC4030" s="109">
        <v>0</v>
      </c>
      <c r="AD4030" s="407">
        <v>0</v>
      </c>
      <c r="AE4030" s="523"/>
      <c r="AF4030" s="108">
        <v>348</v>
      </c>
      <c r="AG4030" s="109">
        <v>0</v>
      </c>
      <c r="AH4030" s="109">
        <v>12.19</v>
      </c>
      <c r="AI4030" s="539"/>
      <c r="AJ4030" s="110">
        <v>0</v>
      </c>
      <c r="AL4030" s="395">
        <f t="shared" si="176"/>
        <v>12.19</v>
      </c>
      <c r="AM4030" s="395"/>
      <c r="AN4030" s="253">
        <f t="shared" si="177"/>
        <v>12.19</v>
      </c>
      <c r="AO4030" s="113">
        <f t="shared" si="175"/>
        <v>-8.077</v>
      </c>
    </row>
    <row r="4031" spans="1:275" x14ac:dyDescent="0.2">
      <c r="A4031" s="58">
        <v>40547</v>
      </c>
      <c r="B4031" s="92">
        <v>13.56</v>
      </c>
      <c r="D4031" s="174">
        <v>6.4</v>
      </c>
      <c r="E4031" s="120"/>
      <c r="F4031" s="781">
        <f t="shared" si="179"/>
        <v>19.96</v>
      </c>
      <c r="G4031" s="382"/>
      <c r="H4031" s="731">
        <v>16</v>
      </c>
      <c r="I4031" s="96">
        <v>5.9</v>
      </c>
      <c r="J4031" s="381"/>
      <c r="K4031" s="789">
        <f t="shared" si="180"/>
        <v>21.9</v>
      </c>
      <c r="L4031" s="549"/>
      <c r="M4031" s="549"/>
      <c r="N4031" s="549"/>
      <c r="O4031" s="98">
        <f t="shared" si="181"/>
        <v>1.9399999999999977</v>
      </c>
      <c r="P4031" s="549"/>
      <c r="Q4031" s="100">
        <f t="shared" si="182"/>
        <v>8.8584474885844635</v>
      </c>
      <c r="R4031" s="549"/>
      <c r="S4031" s="406">
        <v>0</v>
      </c>
      <c r="T4031" s="389">
        <v>0</v>
      </c>
      <c r="U4031" s="390">
        <v>0</v>
      </c>
      <c r="V4031" s="405">
        <v>0</v>
      </c>
      <c r="W4031" s="406">
        <v>0</v>
      </c>
      <c r="X4031" s="405">
        <v>0</v>
      </c>
      <c r="Y4031" s="113">
        <f t="shared" si="178"/>
        <v>19.96</v>
      </c>
      <c r="Z4031" s="108">
        <v>0</v>
      </c>
      <c r="AA4031" s="112">
        <v>0</v>
      </c>
      <c r="AB4031" s="108">
        <v>337.6</v>
      </c>
      <c r="AC4031" s="109">
        <v>0</v>
      </c>
      <c r="AD4031" s="407">
        <v>32.020000000000003</v>
      </c>
      <c r="AE4031" s="523"/>
      <c r="AF4031" s="108">
        <v>348</v>
      </c>
      <c r="AG4031" s="109">
        <v>0</v>
      </c>
      <c r="AH4031" s="109">
        <v>0</v>
      </c>
      <c r="AI4031" s="539"/>
      <c r="AJ4031" s="110">
        <v>0</v>
      </c>
      <c r="AL4031" s="395">
        <f t="shared" ref="AL4031:AL4062" si="183">AH4031+AJ4031</f>
        <v>0</v>
      </c>
      <c r="AM4031" s="395"/>
      <c r="AN4031" s="253">
        <f t="shared" ref="AN4031:AN4058" si="184">AH4031+AJ4031+AD4031+AA4031+Z4031</f>
        <v>32.020000000000003</v>
      </c>
      <c r="AO4031" s="113">
        <f t="shared" ref="AO4031:AO4094" si="185">AN4031-F4031</f>
        <v>12.060000000000002</v>
      </c>
      <c r="JL4031" s="24"/>
    </row>
    <row r="4032" spans="1:275" x14ac:dyDescent="0.2">
      <c r="A4032" s="58">
        <v>40548</v>
      </c>
      <c r="B4032" s="92">
        <v>13.15</v>
      </c>
      <c r="D4032" s="174">
        <v>6.4740000000000002</v>
      </c>
      <c r="E4032" s="120"/>
      <c r="F4032" s="781">
        <f t="shared" si="179"/>
        <v>19.624000000000002</v>
      </c>
      <c r="G4032" s="382"/>
      <c r="H4032" s="265">
        <v>16.05</v>
      </c>
      <c r="I4032" s="96">
        <v>5.85</v>
      </c>
      <c r="J4032" s="381"/>
      <c r="K4032" s="789">
        <f t="shared" si="180"/>
        <v>21.9</v>
      </c>
      <c r="L4032" s="549"/>
      <c r="M4032" s="549"/>
      <c r="N4032" s="549"/>
      <c r="O4032" s="98">
        <f t="shared" si="181"/>
        <v>2.2759999999999962</v>
      </c>
      <c r="P4032" s="549"/>
      <c r="Q4032" s="100">
        <f t="shared" si="182"/>
        <v>10.392694063926925</v>
      </c>
      <c r="R4032" s="549"/>
      <c r="S4032" s="406">
        <v>0</v>
      </c>
      <c r="T4032" s="389">
        <v>0</v>
      </c>
      <c r="U4032" s="390">
        <v>0</v>
      </c>
      <c r="V4032" s="405">
        <v>0</v>
      </c>
      <c r="W4032" s="406">
        <v>0</v>
      </c>
      <c r="X4032" s="405">
        <v>0</v>
      </c>
      <c r="Y4032" s="113">
        <f t="shared" si="178"/>
        <v>19.624000000000002</v>
      </c>
      <c r="Z4032" s="108">
        <v>0</v>
      </c>
      <c r="AA4032" s="112">
        <v>0</v>
      </c>
      <c r="AB4032" s="108">
        <v>337.8</v>
      </c>
      <c r="AC4032" s="109">
        <v>0.1</v>
      </c>
      <c r="AD4032" s="407">
        <v>0</v>
      </c>
      <c r="AE4032" s="523"/>
      <c r="AF4032" s="108">
        <v>348</v>
      </c>
      <c r="AG4032" s="109">
        <v>0.1</v>
      </c>
      <c r="AH4032" s="109">
        <v>15.75</v>
      </c>
      <c r="AI4032" s="539"/>
      <c r="AJ4032" s="110">
        <v>0</v>
      </c>
      <c r="AL4032" s="395">
        <f t="shared" si="183"/>
        <v>15.75</v>
      </c>
      <c r="AM4032" s="395"/>
      <c r="AN4032" s="253">
        <f t="shared" si="184"/>
        <v>15.75</v>
      </c>
      <c r="AO4032" s="113">
        <f t="shared" si="185"/>
        <v>-3.8740000000000023</v>
      </c>
      <c r="JI4032" s="24"/>
      <c r="JJ4032" s="24"/>
      <c r="JK4032" s="24"/>
      <c r="JL4032" s="24"/>
      <c r="JM4032" s="24"/>
      <c r="JN4032" s="24"/>
      <c r="JO4032" s="24"/>
    </row>
    <row r="4033" spans="1:275" x14ac:dyDescent="0.2">
      <c r="A4033" s="58">
        <v>40549</v>
      </c>
      <c r="B4033" s="92">
        <v>13.6</v>
      </c>
      <c r="D4033" s="174">
        <v>6.3</v>
      </c>
      <c r="E4033" s="120"/>
      <c r="F4033" s="781">
        <f t="shared" si="179"/>
        <v>19.899999999999999</v>
      </c>
      <c r="G4033" s="382"/>
      <c r="H4033" s="265">
        <v>18</v>
      </c>
      <c r="I4033" s="96">
        <v>5.92</v>
      </c>
      <c r="J4033" s="381"/>
      <c r="K4033" s="789">
        <f t="shared" si="180"/>
        <v>23.92</v>
      </c>
      <c r="L4033" s="549"/>
      <c r="M4033" s="549"/>
      <c r="N4033" s="549"/>
      <c r="O4033" s="98">
        <f t="shared" si="181"/>
        <v>4.0200000000000031</v>
      </c>
      <c r="P4033" s="549"/>
      <c r="Q4033" s="100">
        <f t="shared" si="182"/>
        <v>16.806020066889644</v>
      </c>
      <c r="R4033" s="549"/>
      <c r="S4033" s="406">
        <v>0</v>
      </c>
      <c r="T4033" s="389">
        <v>0</v>
      </c>
      <c r="U4033" s="390">
        <v>0</v>
      </c>
      <c r="V4033" s="405">
        <v>0</v>
      </c>
      <c r="W4033" s="406">
        <v>0</v>
      </c>
      <c r="X4033" s="405">
        <v>0</v>
      </c>
      <c r="Y4033" s="113">
        <f t="shared" si="178"/>
        <v>19.899999999999999</v>
      </c>
      <c r="Z4033" s="108">
        <v>0</v>
      </c>
      <c r="AA4033" s="112">
        <v>0</v>
      </c>
      <c r="AB4033" s="108">
        <v>337.8</v>
      </c>
      <c r="AC4033" s="109">
        <v>0.1</v>
      </c>
      <c r="AD4033" s="407">
        <v>19.09</v>
      </c>
      <c r="AE4033" s="523"/>
      <c r="AF4033" s="108">
        <v>348</v>
      </c>
      <c r="AG4033" s="109">
        <v>0</v>
      </c>
      <c r="AH4033" s="109">
        <v>0</v>
      </c>
      <c r="AI4033" s="539"/>
      <c r="AJ4033" s="110">
        <v>0</v>
      </c>
      <c r="AL4033" s="395">
        <f t="shared" si="183"/>
        <v>0</v>
      </c>
      <c r="AM4033" s="395"/>
      <c r="AN4033" s="253">
        <f t="shared" si="184"/>
        <v>19.09</v>
      </c>
      <c r="AO4033" s="113">
        <f t="shared" si="185"/>
        <v>-0.80999999999999872</v>
      </c>
      <c r="JI4033" s="24"/>
      <c r="JJ4033" s="24"/>
      <c r="JK4033" s="24"/>
      <c r="JL4033" s="24"/>
      <c r="JM4033" s="24"/>
      <c r="JN4033" s="24"/>
      <c r="JO4033" s="24"/>
    </row>
    <row r="4034" spans="1:275" x14ac:dyDescent="0.2">
      <c r="A4034" s="58">
        <v>40550</v>
      </c>
      <c r="B4034" s="92">
        <v>12.87</v>
      </c>
      <c r="D4034" s="174">
        <v>5.8730000000000002</v>
      </c>
      <c r="E4034" s="120"/>
      <c r="F4034" s="781">
        <f t="shared" si="179"/>
        <v>18.742999999999999</v>
      </c>
      <c r="G4034" s="382"/>
      <c r="H4034" s="265">
        <v>16.91</v>
      </c>
      <c r="I4034" s="96">
        <v>5.55</v>
      </c>
      <c r="J4034" s="381"/>
      <c r="K4034" s="789">
        <f t="shared" si="180"/>
        <v>22.46</v>
      </c>
      <c r="L4034" s="549"/>
      <c r="M4034" s="549"/>
      <c r="N4034" s="549"/>
      <c r="O4034" s="98">
        <f t="shared" si="181"/>
        <v>3.7170000000000023</v>
      </c>
      <c r="P4034" s="549"/>
      <c r="Q4034" s="100">
        <f t="shared" si="182"/>
        <v>16.549421193232423</v>
      </c>
      <c r="R4034" s="549"/>
      <c r="S4034" s="406">
        <v>0</v>
      </c>
      <c r="T4034" s="389">
        <v>0</v>
      </c>
      <c r="U4034" s="390">
        <v>0</v>
      </c>
      <c r="V4034" s="405">
        <v>0</v>
      </c>
      <c r="W4034" s="406">
        <v>0</v>
      </c>
      <c r="X4034" s="405">
        <v>0</v>
      </c>
      <c r="Y4034" s="113">
        <f t="shared" si="178"/>
        <v>18.742999999999999</v>
      </c>
      <c r="Z4034" s="108">
        <v>0</v>
      </c>
      <c r="AA4034" s="112">
        <v>0</v>
      </c>
      <c r="AB4034" s="108">
        <v>337.8</v>
      </c>
      <c r="AC4034" s="109">
        <v>0</v>
      </c>
      <c r="AD4034" s="407">
        <v>16</v>
      </c>
      <c r="AE4034" s="523"/>
      <c r="AF4034" s="108">
        <v>348</v>
      </c>
      <c r="AG4034" s="109">
        <v>0</v>
      </c>
      <c r="AH4034" s="109">
        <v>0</v>
      </c>
      <c r="AI4034" s="539"/>
      <c r="AJ4034" s="110">
        <v>0</v>
      </c>
      <c r="AL4034" s="395">
        <f t="shared" si="183"/>
        <v>0</v>
      </c>
      <c r="AM4034" s="395"/>
      <c r="AN4034" s="253">
        <f t="shared" si="184"/>
        <v>16</v>
      </c>
      <c r="AO4034" s="113">
        <f t="shared" si="185"/>
        <v>-2.7429999999999986</v>
      </c>
    </row>
    <row r="4035" spans="1:275" x14ac:dyDescent="0.2">
      <c r="A4035" s="58">
        <v>40551</v>
      </c>
      <c r="B4035" s="92">
        <v>12.37</v>
      </c>
      <c r="D4035" s="174">
        <v>5.4950000000000001</v>
      </c>
      <c r="E4035" s="120"/>
      <c r="F4035" s="781">
        <f t="shared" si="179"/>
        <v>17.864999999999998</v>
      </c>
      <c r="G4035" s="382"/>
      <c r="H4035" s="265">
        <v>15.21</v>
      </c>
      <c r="I4035" s="96">
        <v>4.05</v>
      </c>
      <c r="J4035" s="381"/>
      <c r="K4035" s="789">
        <f t="shared" si="180"/>
        <v>19.260000000000002</v>
      </c>
      <c r="L4035" s="549"/>
      <c r="M4035" s="549"/>
      <c r="N4035" s="549"/>
      <c r="O4035" s="98">
        <f t="shared" si="181"/>
        <v>1.3950000000000031</v>
      </c>
      <c r="P4035" s="549"/>
      <c r="Q4035" s="100">
        <f t="shared" si="182"/>
        <v>7.2429906542056237</v>
      </c>
      <c r="R4035" s="549"/>
      <c r="S4035" s="406">
        <v>0</v>
      </c>
      <c r="T4035" s="389">
        <v>0</v>
      </c>
      <c r="U4035" s="390">
        <v>0</v>
      </c>
      <c r="V4035" s="405">
        <v>0</v>
      </c>
      <c r="W4035" s="406">
        <v>0</v>
      </c>
      <c r="X4035" s="405">
        <v>0</v>
      </c>
      <c r="Y4035" s="113">
        <f t="shared" si="178"/>
        <v>17.864999999999998</v>
      </c>
      <c r="Z4035" s="108">
        <v>0</v>
      </c>
      <c r="AA4035" s="112">
        <v>0</v>
      </c>
      <c r="AB4035" s="108">
        <v>337.7</v>
      </c>
      <c r="AC4035" s="109">
        <v>0</v>
      </c>
      <c r="AD4035" s="407">
        <v>20</v>
      </c>
      <c r="AE4035" s="523"/>
      <c r="AF4035" s="108">
        <v>348</v>
      </c>
      <c r="AG4035" s="109">
        <v>0</v>
      </c>
      <c r="AH4035" s="109">
        <v>0</v>
      </c>
      <c r="AI4035" s="539"/>
      <c r="AJ4035" s="110">
        <v>0</v>
      </c>
      <c r="AL4035" s="395">
        <f t="shared" si="183"/>
        <v>0</v>
      </c>
      <c r="AM4035" s="395"/>
      <c r="AN4035" s="253">
        <f t="shared" si="184"/>
        <v>20</v>
      </c>
      <c r="AO4035" s="113">
        <f t="shared" si="185"/>
        <v>2.1350000000000016</v>
      </c>
    </row>
    <row r="4036" spans="1:275" x14ac:dyDescent="0.2">
      <c r="A4036" s="58">
        <v>40552</v>
      </c>
      <c r="B4036" s="92">
        <v>12.91</v>
      </c>
      <c r="D4036" s="174">
        <v>5.5570000000000004</v>
      </c>
      <c r="E4036" s="120"/>
      <c r="F4036" s="781">
        <f t="shared" si="179"/>
        <v>18.466999999999999</v>
      </c>
      <c r="G4036" s="382"/>
      <c r="H4036" s="265">
        <v>16.489999999999998</v>
      </c>
      <c r="I4036" s="96">
        <v>4.1100000000000003</v>
      </c>
      <c r="J4036" s="381"/>
      <c r="K4036" s="789">
        <f t="shared" si="180"/>
        <v>20.599999999999998</v>
      </c>
      <c r="L4036" s="549"/>
      <c r="M4036" s="549"/>
      <c r="N4036" s="549"/>
      <c r="O4036" s="98">
        <f t="shared" si="181"/>
        <v>2.1329999999999991</v>
      </c>
      <c r="P4036" s="549"/>
      <c r="Q4036" s="100">
        <f t="shared" si="182"/>
        <v>10.354368932038833</v>
      </c>
      <c r="R4036" s="549"/>
      <c r="S4036" s="406">
        <v>0</v>
      </c>
      <c r="T4036" s="389">
        <v>0</v>
      </c>
      <c r="U4036" s="390">
        <v>0</v>
      </c>
      <c r="V4036" s="405">
        <v>0</v>
      </c>
      <c r="W4036" s="406">
        <v>0</v>
      </c>
      <c r="X4036" s="405">
        <v>0</v>
      </c>
      <c r="Y4036" s="113">
        <f t="shared" si="178"/>
        <v>18.466999999999999</v>
      </c>
      <c r="Z4036" s="108">
        <v>0</v>
      </c>
      <c r="AA4036" s="112">
        <v>0</v>
      </c>
      <c r="AB4036" s="108">
        <v>337.7</v>
      </c>
      <c r="AC4036" s="109">
        <v>0</v>
      </c>
      <c r="AD4036" s="407">
        <v>13</v>
      </c>
      <c r="AE4036" s="523"/>
      <c r="AF4036" s="108">
        <v>348</v>
      </c>
      <c r="AG4036" s="109">
        <v>0</v>
      </c>
      <c r="AH4036" s="109">
        <v>9.58</v>
      </c>
      <c r="AI4036" s="539"/>
      <c r="AJ4036" s="110">
        <v>0</v>
      </c>
      <c r="AL4036" s="395">
        <f t="shared" si="183"/>
        <v>9.58</v>
      </c>
      <c r="AM4036" s="395"/>
      <c r="AN4036" s="253">
        <f t="shared" si="184"/>
        <v>22.58</v>
      </c>
      <c r="AO4036" s="113">
        <f t="shared" si="185"/>
        <v>4.1129999999999995</v>
      </c>
    </row>
    <row r="4037" spans="1:275" x14ac:dyDescent="0.2">
      <c r="A4037" s="58">
        <v>40553</v>
      </c>
      <c r="B4037" s="92">
        <v>12.35</v>
      </c>
      <c r="D4037" s="174">
        <v>7.63</v>
      </c>
      <c r="E4037" s="120"/>
      <c r="F4037" s="781">
        <f t="shared" si="179"/>
        <v>19.98</v>
      </c>
      <c r="G4037" s="382"/>
      <c r="H4037" s="265">
        <v>16.940000000000001</v>
      </c>
      <c r="I4037" s="96">
        <v>7.77</v>
      </c>
      <c r="J4037" s="381"/>
      <c r="K4037" s="789">
        <f t="shared" si="180"/>
        <v>24.71</v>
      </c>
      <c r="L4037" s="549"/>
      <c r="M4037" s="549"/>
      <c r="N4037" s="549"/>
      <c r="O4037" s="98">
        <f t="shared" si="181"/>
        <v>4.7300000000000004</v>
      </c>
      <c r="P4037" s="549"/>
      <c r="Q4037" s="100">
        <f t="shared" si="182"/>
        <v>19.142047753945771</v>
      </c>
      <c r="R4037" s="549"/>
      <c r="S4037" s="406">
        <v>0</v>
      </c>
      <c r="T4037" s="389">
        <v>0</v>
      </c>
      <c r="U4037" s="390">
        <v>0</v>
      </c>
      <c r="V4037" s="405">
        <v>0</v>
      </c>
      <c r="W4037" s="406">
        <v>0</v>
      </c>
      <c r="X4037" s="405">
        <v>0</v>
      </c>
      <c r="Y4037" s="113">
        <f t="shared" si="178"/>
        <v>19.98</v>
      </c>
      <c r="Z4037" s="108">
        <v>0</v>
      </c>
      <c r="AA4037" s="112">
        <v>0</v>
      </c>
      <c r="AB4037" s="108">
        <v>337.7</v>
      </c>
      <c r="AC4037" s="109">
        <v>7.0000000000000007E-2</v>
      </c>
      <c r="AD4037" s="407">
        <v>0</v>
      </c>
      <c r="AE4037" s="523"/>
      <c r="AF4037" s="108">
        <v>347.9</v>
      </c>
      <c r="AG4037" s="109">
        <v>0</v>
      </c>
      <c r="AH4037" s="109">
        <v>0</v>
      </c>
      <c r="AI4037" s="539"/>
      <c r="AJ4037" s="110">
        <v>0</v>
      </c>
      <c r="AL4037" s="395">
        <f t="shared" si="183"/>
        <v>0</v>
      </c>
      <c r="AM4037" s="395"/>
      <c r="AN4037" s="253">
        <f t="shared" si="184"/>
        <v>0</v>
      </c>
      <c r="AO4037" s="113">
        <f t="shared" si="185"/>
        <v>-19.98</v>
      </c>
    </row>
    <row r="4038" spans="1:275" x14ac:dyDescent="0.2">
      <c r="A4038" s="58">
        <v>40554</v>
      </c>
      <c r="B4038" s="92">
        <v>11.75</v>
      </c>
      <c r="D4038" s="174">
        <v>6.1050000000000004</v>
      </c>
      <c r="E4038" s="120"/>
      <c r="F4038" s="781">
        <f t="shared" si="179"/>
        <v>17.855</v>
      </c>
      <c r="G4038" s="382"/>
      <c r="H4038" s="265">
        <v>13.36</v>
      </c>
      <c r="I4038" s="96">
        <v>6.45</v>
      </c>
      <c r="J4038" s="381"/>
      <c r="K4038" s="789">
        <f t="shared" si="180"/>
        <v>19.809999999999999</v>
      </c>
      <c r="L4038" s="549"/>
      <c r="M4038" s="549"/>
      <c r="N4038" s="549"/>
      <c r="O4038" s="98">
        <f t="shared" si="181"/>
        <v>1.9549999999999983</v>
      </c>
      <c r="P4038" s="549"/>
      <c r="Q4038" s="100">
        <f t="shared" si="182"/>
        <v>9.8687531549722269</v>
      </c>
      <c r="R4038" s="549"/>
      <c r="S4038" s="406">
        <v>0</v>
      </c>
      <c r="T4038" s="389">
        <v>0</v>
      </c>
      <c r="U4038" s="390">
        <v>0</v>
      </c>
      <c r="V4038" s="405">
        <v>0</v>
      </c>
      <c r="W4038" s="406">
        <v>0</v>
      </c>
      <c r="X4038" s="405">
        <v>0</v>
      </c>
      <c r="Y4038" s="113">
        <f t="shared" si="178"/>
        <v>17.855</v>
      </c>
      <c r="Z4038" s="108">
        <v>0</v>
      </c>
      <c r="AA4038" s="112">
        <v>0</v>
      </c>
      <c r="AB4038" s="108">
        <v>337.7</v>
      </c>
      <c r="AC4038" s="109">
        <v>0</v>
      </c>
      <c r="AD4038" s="407">
        <v>0</v>
      </c>
      <c r="AE4038" s="523"/>
      <c r="AF4038" s="108">
        <v>347.8</v>
      </c>
      <c r="AG4038" s="109">
        <v>0.1</v>
      </c>
      <c r="AH4038" s="109">
        <v>32.200000000000003</v>
      </c>
      <c r="AI4038" s="539"/>
      <c r="AJ4038" s="110">
        <v>0</v>
      </c>
      <c r="AL4038" s="395">
        <f t="shared" si="183"/>
        <v>32.200000000000003</v>
      </c>
      <c r="AM4038" s="395"/>
      <c r="AN4038" s="253">
        <f t="shared" si="184"/>
        <v>32.200000000000003</v>
      </c>
      <c r="AO4038" s="113">
        <f t="shared" si="185"/>
        <v>14.345000000000002</v>
      </c>
    </row>
    <row r="4039" spans="1:275" x14ac:dyDescent="0.2">
      <c r="A4039" s="58">
        <v>40555</v>
      </c>
      <c r="B4039" s="92">
        <v>12.09</v>
      </c>
      <c r="D4039" s="174">
        <v>6.9189999999999996</v>
      </c>
      <c r="E4039" s="120"/>
      <c r="F4039" s="781">
        <f t="shared" si="179"/>
        <v>19.009</v>
      </c>
      <c r="G4039" s="382"/>
      <c r="H4039" s="265">
        <v>15.4</v>
      </c>
      <c r="I4039" s="96">
        <v>7.91</v>
      </c>
      <c r="J4039" s="381"/>
      <c r="K4039" s="789">
        <f t="shared" si="180"/>
        <v>23.310000000000002</v>
      </c>
      <c r="L4039" s="549"/>
      <c r="M4039" s="549"/>
      <c r="N4039" s="549"/>
      <c r="O4039" s="98">
        <f t="shared" si="181"/>
        <v>4.3010000000000019</v>
      </c>
      <c r="P4039" s="549"/>
      <c r="Q4039" s="100">
        <f t="shared" si="182"/>
        <v>18.451308451308456</v>
      </c>
      <c r="R4039" s="549"/>
      <c r="S4039" s="406">
        <v>0</v>
      </c>
      <c r="T4039" s="389">
        <v>0</v>
      </c>
      <c r="U4039" s="390">
        <v>0</v>
      </c>
      <c r="V4039" s="405">
        <v>0</v>
      </c>
      <c r="W4039" s="406">
        <v>0</v>
      </c>
      <c r="X4039" s="405">
        <v>0</v>
      </c>
      <c r="Y4039" s="113">
        <f t="shared" si="178"/>
        <v>19.009</v>
      </c>
      <c r="Z4039" s="108">
        <v>0</v>
      </c>
      <c r="AA4039" s="112">
        <v>0</v>
      </c>
      <c r="AB4039" s="108">
        <v>337.9</v>
      </c>
      <c r="AC4039" s="109">
        <v>0</v>
      </c>
      <c r="AD4039" s="407">
        <v>0</v>
      </c>
      <c r="AE4039" s="523"/>
      <c r="AF4039" s="108">
        <v>347.7</v>
      </c>
      <c r="AG4039" s="109">
        <v>0</v>
      </c>
      <c r="AH4039" s="109">
        <v>13.08</v>
      </c>
      <c r="AI4039" s="539"/>
      <c r="AJ4039" s="110">
        <v>0</v>
      </c>
      <c r="AL4039" s="395">
        <f t="shared" si="183"/>
        <v>13.08</v>
      </c>
      <c r="AM4039" s="395"/>
      <c r="AN4039" s="253">
        <f t="shared" si="184"/>
        <v>13.08</v>
      </c>
      <c r="AO4039" s="113">
        <f t="shared" si="185"/>
        <v>-5.9290000000000003</v>
      </c>
    </row>
    <row r="4040" spans="1:275" x14ac:dyDescent="0.2">
      <c r="A4040" s="58">
        <v>40556</v>
      </c>
      <c r="B4040" s="92">
        <v>11.94</v>
      </c>
      <c r="D4040" s="174">
        <v>7.0890000000000004</v>
      </c>
      <c r="E4040" s="120"/>
      <c r="F4040" s="781">
        <f t="shared" si="179"/>
        <v>19.029</v>
      </c>
      <c r="G4040" s="382"/>
      <c r="H4040" s="265">
        <v>16.68</v>
      </c>
      <c r="I4040" s="96">
        <v>8.08</v>
      </c>
      <c r="J4040" s="381"/>
      <c r="K4040" s="789">
        <f t="shared" si="180"/>
        <v>24.759999999999998</v>
      </c>
      <c r="L4040" s="549"/>
      <c r="M4040" s="549"/>
      <c r="N4040" s="549"/>
      <c r="O4040" s="98">
        <f t="shared" si="181"/>
        <v>5.7309999999999981</v>
      </c>
      <c r="P4040" s="549"/>
      <c r="Q4040" s="100">
        <f t="shared" si="182"/>
        <v>23.146203554119541</v>
      </c>
      <c r="R4040" s="549"/>
      <c r="S4040" s="406">
        <v>0</v>
      </c>
      <c r="T4040" s="389">
        <v>0</v>
      </c>
      <c r="U4040" s="390">
        <v>0</v>
      </c>
      <c r="V4040" s="405">
        <v>0</v>
      </c>
      <c r="W4040" s="406">
        <v>0</v>
      </c>
      <c r="X4040" s="405">
        <v>0</v>
      </c>
      <c r="Y4040" s="113">
        <f t="shared" si="178"/>
        <v>19.029</v>
      </c>
      <c r="Z4040" s="108">
        <v>0</v>
      </c>
      <c r="AA4040" s="112">
        <v>0</v>
      </c>
      <c r="AB4040" s="108">
        <v>337.9</v>
      </c>
      <c r="AC4040" s="109">
        <v>0</v>
      </c>
      <c r="AD4040" s="407">
        <v>0</v>
      </c>
      <c r="AE4040" s="523"/>
      <c r="AF4040" s="108">
        <v>347.7</v>
      </c>
      <c r="AG4040" s="109">
        <v>0</v>
      </c>
      <c r="AH4040" s="109">
        <v>0</v>
      </c>
      <c r="AI4040" s="539"/>
      <c r="AJ4040" s="110">
        <v>0</v>
      </c>
      <c r="AL4040" s="395">
        <f t="shared" si="183"/>
        <v>0</v>
      </c>
      <c r="AM4040" s="395"/>
      <c r="AN4040" s="253">
        <f t="shared" si="184"/>
        <v>0</v>
      </c>
      <c r="AO4040" s="113">
        <f t="shared" si="185"/>
        <v>-19.029</v>
      </c>
    </row>
    <row r="4041" spans="1:275" x14ac:dyDescent="0.2">
      <c r="A4041" s="58">
        <v>40557</v>
      </c>
      <c r="B4041" s="92">
        <v>10.76</v>
      </c>
      <c r="D4041" s="174">
        <v>7.3049999999999997</v>
      </c>
      <c r="E4041" s="120"/>
      <c r="F4041" s="781">
        <f t="shared" si="179"/>
        <v>18.064999999999998</v>
      </c>
      <c r="G4041" s="382"/>
      <c r="H4041" s="265">
        <v>16.5</v>
      </c>
      <c r="I4041" s="96">
        <v>8.24</v>
      </c>
      <c r="J4041" s="381"/>
      <c r="K4041" s="789">
        <f t="shared" si="180"/>
        <v>24.740000000000002</v>
      </c>
      <c r="L4041" s="549"/>
      <c r="M4041" s="549"/>
      <c r="N4041" s="549"/>
      <c r="O4041" s="98">
        <f t="shared" si="181"/>
        <v>6.6750000000000043</v>
      </c>
      <c r="P4041" s="549"/>
      <c r="Q4041" s="100">
        <f t="shared" si="182"/>
        <v>26.980598221503655</v>
      </c>
      <c r="R4041" s="549"/>
      <c r="S4041" s="406">
        <v>0</v>
      </c>
      <c r="T4041" s="389">
        <v>0</v>
      </c>
      <c r="U4041" s="390">
        <v>0</v>
      </c>
      <c r="V4041" s="405">
        <v>0</v>
      </c>
      <c r="W4041" s="406">
        <v>0</v>
      </c>
      <c r="X4041" s="405">
        <v>0</v>
      </c>
      <c r="Y4041" s="113">
        <f t="shared" si="178"/>
        <v>18.064999999999998</v>
      </c>
      <c r="Z4041" s="108">
        <v>0</v>
      </c>
      <c r="AA4041" s="112">
        <v>0</v>
      </c>
      <c r="AB4041" s="108">
        <v>337.9</v>
      </c>
      <c r="AC4041" s="109">
        <v>0</v>
      </c>
      <c r="AD4041" s="407">
        <v>15</v>
      </c>
      <c r="AE4041" s="523"/>
      <c r="AF4041" s="108">
        <v>347.7</v>
      </c>
      <c r="AG4041" s="109">
        <v>0</v>
      </c>
      <c r="AH4041" s="109">
        <v>18.3</v>
      </c>
      <c r="AI4041" s="539"/>
      <c r="AJ4041" s="110">
        <v>0</v>
      </c>
      <c r="AL4041" s="395">
        <f t="shared" si="183"/>
        <v>18.3</v>
      </c>
      <c r="AM4041" s="395"/>
      <c r="AN4041" s="253">
        <f t="shared" si="184"/>
        <v>33.299999999999997</v>
      </c>
      <c r="AO4041" s="113">
        <f t="shared" si="185"/>
        <v>15.234999999999999</v>
      </c>
    </row>
    <row r="4042" spans="1:275" x14ac:dyDescent="0.2">
      <c r="A4042" s="58">
        <v>40558</v>
      </c>
      <c r="B4042" s="92">
        <v>11.24</v>
      </c>
      <c r="D4042" s="174">
        <v>6.22</v>
      </c>
      <c r="E4042" s="120"/>
      <c r="F4042" s="781">
        <f t="shared" si="179"/>
        <v>17.46</v>
      </c>
      <c r="G4042" s="382"/>
      <c r="H4042" s="265">
        <v>17.64</v>
      </c>
      <c r="I4042" s="96">
        <v>6.32</v>
      </c>
      <c r="J4042" s="381"/>
      <c r="K4042" s="789">
        <f t="shared" si="180"/>
        <v>23.96</v>
      </c>
      <c r="L4042" s="549"/>
      <c r="M4042" s="549"/>
      <c r="N4042" s="549"/>
      <c r="O4042" s="98">
        <f t="shared" si="181"/>
        <v>6.5</v>
      </c>
      <c r="P4042" s="549"/>
      <c r="Q4042" s="100">
        <f t="shared" si="182"/>
        <v>27.128547579298829</v>
      </c>
      <c r="R4042" s="549"/>
      <c r="S4042" s="406">
        <v>0</v>
      </c>
      <c r="T4042" s="389">
        <v>0</v>
      </c>
      <c r="U4042" s="390">
        <v>0</v>
      </c>
      <c r="V4042" s="405">
        <v>0</v>
      </c>
      <c r="W4042" s="406">
        <v>0</v>
      </c>
      <c r="X4042" s="405">
        <v>0</v>
      </c>
      <c r="Y4042" s="113">
        <f t="shared" si="178"/>
        <v>17.46</v>
      </c>
      <c r="Z4042" s="108">
        <v>0</v>
      </c>
      <c r="AA4042" s="112">
        <v>0</v>
      </c>
      <c r="AB4042" s="108">
        <v>337.8</v>
      </c>
      <c r="AC4042" s="109">
        <v>0</v>
      </c>
      <c r="AD4042" s="407">
        <v>20</v>
      </c>
      <c r="AE4042" s="523"/>
      <c r="AF4042" s="108">
        <v>347.6</v>
      </c>
      <c r="AG4042" s="109">
        <v>0</v>
      </c>
      <c r="AH4042" s="109">
        <v>18.3</v>
      </c>
      <c r="AI4042" s="539"/>
      <c r="AJ4042" s="110">
        <v>0</v>
      </c>
      <c r="AL4042" s="395">
        <f t="shared" si="183"/>
        <v>18.3</v>
      </c>
      <c r="AM4042" s="395"/>
      <c r="AN4042" s="253">
        <f t="shared" si="184"/>
        <v>38.299999999999997</v>
      </c>
      <c r="AO4042" s="113">
        <f t="shared" si="185"/>
        <v>20.839999999999996</v>
      </c>
    </row>
    <row r="4043" spans="1:275" x14ac:dyDescent="0.2">
      <c r="A4043" s="58">
        <v>40559</v>
      </c>
      <c r="B4043" s="92">
        <v>12.47</v>
      </c>
      <c r="D4043" s="174">
        <v>5.2839999999999998</v>
      </c>
      <c r="E4043" s="120"/>
      <c r="F4043" s="781">
        <f t="shared" si="179"/>
        <v>17.754000000000001</v>
      </c>
      <c r="G4043" s="382"/>
      <c r="H4043" s="265">
        <v>17.43</v>
      </c>
      <c r="I4043" s="96">
        <v>4.51</v>
      </c>
      <c r="J4043" s="381"/>
      <c r="K4043" s="789">
        <f t="shared" si="180"/>
        <v>21.939999999999998</v>
      </c>
      <c r="L4043" s="549"/>
      <c r="M4043" s="549"/>
      <c r="N4043" s="549"/>
      <c r="O4043" s="98">
        <f t="shared" si="181"/>
        <v>4.1859999999999964</v>
      </c>
      <c r="P4043" s="549"/>
      <c r="Q4043" s="100">
        <f t="shared" si="182"/>
        <v>19.079307201458509</v>
      </c>
      <c r="R4043" s="549"/>
      <c r="S4043" s="406">
        <v>0</v>
      </c>
      <c r="T4043" s="389">
        <v>0</v>
      </c>
      <c r="U4043" s="390">
        <v>0</v>
      </c>
      <c r="V4043" s="405">
        <v>0</v>
      </c>
      <c r="W4043" s="406">
        <v>0</v>
      </c>
      <c r="X4043" s="405">
        <v>0</v>
      </c>
      <c r="Y4043" s="113">
        <f t="shared" si="178"/>
        <v>17.754000000000001</v>
      </c>
      <c r="Z4043" s="108">
        <v>0</v>
      </c>
      <c r="AA4043" s="112">
        <v>0</v>
      </c>
      <c r="AB4043" s="108">
        <v>337.8</v>
      </c>
      <c r="AC4043" s="109">
        <v>0</v>
      </c>
      <c r="AD4043" s="407">
        <v>20</v>
      </c>
      <c r="AE4043" s="523"/>
      <c r="AF4043" s="108">
        <v>347.6</v>
      </c>
      <c r="AG4043" s="109">
        <v>0</v>
      </c>
      <c r="AH4043" s="109">
        <v>0</v>
      </c>
      <c r="AI4043" s="539"/>
      <c r="AJ4043" s="110">
        <v>0</v>
      </c>
      <c r="AL4043" s="395">
        <f t="shared" si="183"/>
        <v>0</v>
      </c>
      <c r="AM4043" s="395"/>
      <c r="AN4043" s="253">
        <f t="shared" si="184"/>
        <v>20</v>
      </c>
      <c r="AO4043" s="113">
        <f t="shared" si="185"/>
        <v>2.2459999999999987</v>
      </c>
    </row>
    <row r="4044" spans="1:275" x14ac:dyDescent="0.2">
      <c r="A4044" s="58">
        <v>40560</v>
      </c>
      <c r="B4044" s="92">
        <v>13.05</v>
      </c>
      <c r="D4044" s="174">
        <v>6.3979999999999997</v>
      </c>
      <c r="E4044" s="120"/>
      <c r="F4044" s="781">
        <f t="shared" si="179"/>
        <v>19.448</v>
      </c>
      <c r="G4044" s="382"/>
      <c r="H4044" s="265">
        <v>17.55</v>
      </c>
      <c r="I4044" s="96">
        <v>6.19</v>
      </c>
      <c r="J4044" s="381"/>
      <c r="K4044" s="789">
        <f t="shared" si="180"/>
        <v>23.740000000000002</v>
      </c>
      <c r="L4044" s="549"/>
      <c r="M4044" s="549"/>
      <c r="N4044" s="549"/>
      <c r="O4044" s="98">
        <f t="shared" si="181"/>
        <v>4.2920000000000016</v>
      </c>
      <c r="P4044" s="549"/>
      <c r="Q4044" s="100">
        <f t="shared" si="182"/>
        <v>18.079191238416183</v>
      </c>
      <c r="R4044" s="549"/>
      <c r="S4044" s="406">
        <v>0</v>
      </c>
      <c r="T4044" s="389">
        <v>0</v>
      </c>
      <c r="U4044" s="390">
        <v>0</v>
      </c>
      <c r="V4044" s="405">
        <v>0</v>
      </c>
      <c r="W4044" s="406">
        <v>0</v>
      </c>
      <c r="X4044" s="405">
        <v>0</v>
      </c>
      <c r="Y4044" s="113">
        <f t="shared" si="178"/>
        <v>19.448</v>
      </c>
      <c r="Z4044" s="108">
        <v>0</v>
      </c>
      <c r="AA4044" s="112">
        <v>0</v>
      </c>
      <c r="AB4044" s="108">
        <v>338</v>
      </c>
      <c r="AC4044" s="109">
        <v>0.35</v>
      </c>
      <c r="AD4044" s="407">
        <v>15</v>
      </c>
      <c r="AE4044" s="523"/>
      <c r="AF4044" s="108">
        <v>347.5</v>
      </c>
      <c r="AG4044" s="109">
        <v>0.3</v>
      </c>
      <c r="AH4044" s="109">
        <v>15.18</v>
      </c>
      <c r="AI4044" s="539"/>
      <c r="AJ4044" s="110">
        <v>0</v>
      </c>
      <c r="AL4044" s="395">
        <f t="shared" si="183"/>
        <v>15.18</v>
      </c>
      <c r="AM4044" s="395"/>
      <c r="AN4044" s="253">
        <f t="shared" si="184"/>
        <v>30.18</v>
      </c>
      <c r="AO4044" s="113">
        <f t="shared" si="185"/>
        <v>10.731999999999999</v>
      </c>
    </row>
    <row r="4045" spans="1:275" x14ac:dyDescent="0.2">
      <c r="A4045" s="58">
        <v>40561</v>
      </c>
      <c r="B4045" s="92">
        <v>12.2</v>
      </c>
      <c r="D4045" s="174">
        <v>7.173</v>
      </c>
      <c r="E4045" s="120"/>
      <c r="F4045" s="781">
        <f t="shared" si="179"/>
        <v>19.372999999999998</v>
      </c>
      <c r="G4045" s="382"/>
      <c r="H4045" s="265">
        <v>16.649999999999999</v>
      </c>
      <c r="I4045" s="96">
        <v>7.91</v>
      </c>
      <c r="J4045" s="381"/>
      <c r="K4045" s="789">
        <f t="shared" si="180"/>
        <v>24.56</v>
      </c>
      <c r="L4045" s="549"/>
      <c r="M4045" s="549"/>
      <c r="N4045" s="549"/>
      <c r="O4045" s="98">
        <f t="shared" si="181"/>
        <v>5.1870000000000012</v>
      </c>
      <c r="P4045" s="549"/>
      <c r="Q4045" s="100">
        <f t="shared" si="182"/>
        <v>21.119706840390887</v>
      </c>
      <c r="R4045" s="549"/>
      <c r="S4045" s="406">
        <v>0</v>
      </c>
      <c r="T4045" s="389">
        <v>0</v>
      </c>
      <c r="U4045" s="390">
        <v>0</v>
      </c>
      <c r="V4045" s="405">
        <v>0</v>
      </c>
      <c r="W4045" s="406">
        <v>0</v>
      </c>
      <c r="X4045" s="405">
        <v>0</v>
      </c>
      <c r="Y4045" s="113">
        <f t="shared" si="178"/>
        <v>19.372999999999998</v>
      </c>
      <c r="Z4045" s="108">
        <v>0</v>
      </c>
      <c r="AA4045" s="112">
        <v>0</v>
      </c>
      <c r="AB4045" s="108">
        <v>338</v>
      </c>
      <c r="AC4045" s="109">
        <v>0</v>
      </c>
      <c r="AD4045" s="407">
        <v>21.73</v>
      </c>
      <c r="AE4045" s="523"/>
      <c r="AF4045" s="108">
        <v>347.5</v>
      </c>
      <c r="AG4045" s="109">
        <v>0</v>
      </c>
      <c r="AH4045" s="109">
        <v>0</v>
      </c>
      <c r="AI4045" s="539"/>
      <c r="AJ4045" s="110">
        <v>0</v>
      </c>
      <c r="AL4045" s="395">
        <f t="shared" si="183"/>
        <v>0</v>
      </c>
      <c r="AM4045" s="395"/>
      <c r="AN4045" s="253">
        <f t="shared" si="184"/>
        <v>21.73</v>
      </c>
      <c r="AO4045" s="113">
        <f t="shared" si="185"/>
        <v>2.3570000000000029</v>
      </c>
    </row>
    <row r="4046" spans="1:275" x14ac:dyDescent="0.2">
      <c r="A4046" s="58">
        <v>40562</v>
      </c>
      <c r="B4046" s="92">
        <v>12.55</v>
      </c>
      <c r="D4046" s="174">
        <v>6.9909999999999997</v>
      </c>
      <c r="E4046" s="120"/>
      <c r="F4046" s="781">
        <f t="shared" si="179"/>
        <v>19.541</v>
      </c>
      <c r="G4046" s="382"/>
      <c r="H4046" s="265">
        <v>16.05</v>
      </c>
      <c r="I4046" s="96">
        <v>7.27</v>
      </c>
      <c r="J4046" s="381"/>
      <c r="K4046" s="789">
        <f t="shared" si="180"/>
        <v>23.32</v>
      </c>
      <c r="L4046" s="549"/>
      <c r="M4046" s="549"/>
      <c r="N4046" s="549"/>
      <c r="O4046" s="98">
        <f t="shared" si="181"/>
        <v>3.7789999999999999</v>
      </c>
      <c r="P4046" s="549"/>
      <c r="Q4046" s="100">
        <f t="shared" si="182"/>
        <v>16.204974271012006</v>
      </c>
      <c r="R4046" s="549"/>
      <c r="S4046" s="406">
        <v>0</v>
      </c>
      <c r="T4046" s="389">
        <v>0</v>
      </c>
      <c r="U4046" s="390">
        <v>0</v>
      </c>
      <c r="V4046" s="405">
        <v>0</v>
      </c>
      <c r="W4046" s="406">
        <v>0</v>
      </c>
      <c r="X4046" s="405">
        <v>0</v>
      </c>
      <c r="Y4046" s="113">
        <f t="shared" si="178"/>
        <v>19.541</v>
      </c>
      <c r="Z4046" s="108">
        <v>0</v>
      </c>
      <c r="AA4046" s="112">
        <v>0</v>
      </c>
      <c r="AB4046" s="108">
        <v>338.1</v>
      </c>
      <c r="AC4046" s="109">
        <v>0</v>
      </c>
      <c r="AD4046" s="407">
        <v>0</v>
      </c>
      <c r="AE4046" s="523"/>
      <c r="AF4046" s="108">
        <v>347.5</v>
      </c>
      <c r="AG4046" s="109">
        <v>0</v>
      </c>
      <c r="AH4046" s="109">
        <v>17.739999999999998</v>
      </c>
      <c r="AI4046" s="539"/>
      <c r="AJ4046" s="110">
        <v>0</v>
      </c>
      <c r="AL4046" s="395">
        <f t="shared" si="183"/>
        <v>17.739999999999998</v>
      </c>
      <c r="AM4046" s="395"/>
      <c r="AN4046" s="253">
        <f t="shared" si="184"/>
        <v>17.739999999999998</v>
      </c>
      <c r="AO4046" s="113">
        <f t="shared" si="185"/>
        <v>-1.8010000000000019</v>
      </c>
    </row>
    <row r="4047" spans="1:275" x14ac:dyDescent="0.2">
      <c r="A4047" s="58">
        <v>40563</v>
      </c>
      <c r="B4047" s="92">
        <v>12.55</v>
      </c>
      <c r="D4047" s="174">
        <v>7.5140000000000002</v>
      </c>
      <c r="E4047" s="120"/>
      <c r="F4047" s="781">
        <f t="shared" si="179"/>
        <v>20.064</v>
      </c>
      <c r="G4047" s="382"/>
      <c r="H4047" s="265">
        <v>18.059999999999999</v>
      </c>
      <c r="I4047" s="96">
        <v>7.93</v>
      </c>
      <c r="J4047" s="381"/>
      <c r="K4047" s="789">
        <f t="shared" si="180"/>
        <v>25.99</v>
      </c>
      <c r="L4047" s="549"/>
      <c r="M4047" s="549"/>
      <c r="N4047" s="549"/>
      <c r="O4047" s="98">
        <f t="shared" si="181"/>
        <v>5.9259999999999984</v>
      </c>
      <c r="P4047" s="549"/>
      <c r="Q4047" s="100">
        <f t="shared" si="182"/>
        <v>22.801077337437469</v>
      </c>
      <c r="R4047" s="549"/>
      <c r="S4047" s="406">
        <v>0</v>
      </c>
      <c r="T4047" s="389">
        <v>0</v>
      </c>
      <c r="U4047" s="390">
        <v>0</v>
      </c>
      <c r="V4047" s="405">
        <v>0</v>
      </c>
      <c r="W4047" s="406">
        <v>0</v>
      </c>
      <c r="X4047" s="444">
        <v>0</v>
      </c>
      <c r="Y4047" s="113">
        <f t="shared" si="178"/>
        <v>20.064</v>
      </c>
      <c r="Z4047" s="108">
        <v>0</v>
      </c>
      <c r="AA4047" s="112">
        <v>0</v>
      </c>
      <c r="AB4047" s="108">
        <v>338</v>
      </c>
      <c r="AC4047" s="109">
        <v>0</v>
      </c>
      <c r="AD4047" s="407">
        <v>23.9</v>
      </c>
      <c r="AE4047" s="523"/>
      <c r="AF4047" s="108">
        <v>347.5</v>
      </c>
      <c r="AG4047" s="109">
        <v>0</v>
      </c>
      <c r="AH4047" s="109">
        <v>0</v>
      </c>
      <c r="AI4047" s="539"/>
      <c r="AJ4047" s="110">
        <v>0</v>
      </c>
      <c r="AL4047" s="395">
        <f t="shared" si="183"/>
        <v>0</v>
      </c>
      <c r="AM4047" s="395"/>
      <c r="AN4047" s="253">
        <f t="shared" si="184"/>
        <v>23.9</v>
      </c>
      <c r="AO4047" s="113">
        <f t="shared" si="185"/>
        <v>3.8359999999999985</v>
      </c>
    </row>
    <row r="4048" spans="1:275" x14ac:dyDescent="0.2">
      <c r="A4048" s="58">
        <v>40564</v>
      </c>
      <c r="B4048" s="92">
        <v>12.43</v>
      </c>
      <c r="D4048" s="174">
        <v>7.48</v>
      </c>
      <c r="E4048" s="120"/>
      <c r="F4048" s="781">
        <f t="shared" si="179"/>
        <v>19.91</v>
      </c>
      <c r="G4048" s="382"/>
      <c r="H4048" s="265">
        <v>15.07</v>
      </c>
      <c r="I4048" s="96">
        <v>7.96</v>
      </c>
      <c r="J4048" s="381"/>
      <c r="K4048" s="789">
        <f t="shared" si="180"/>
        <v>23.03</v>
      </c>
      <c r="L4048" s="549"/>
      <c r="M4048" s="549"/>
      <c r="N4048" s="549"/>
      <c r="O4048" s="98">
        <f t="shared" si="181"/>
        <v>3.120000000000001</v>
      </c>
      <c r="P4048" s="549"/>
      <c r="Q4048" s="100">
        <f t="shared" si="182"/>
        <v>13.547546678245769</v>
      </c>
      <c r="R4048" s="549"/>
      <c r="S4048" s="406">
        <v>0</v>
      </c>
      <c r="T4048" s="389">
        <v>0</v>
      </c>
      <c r="U4048" s="390">
        <v>17.149999999999999</v>
      </c>
      <c r="V4048" s="405">
        <v>0</v>
      </c>
      <c r="W4048" s="406">
        <v>0</v>
      </c>
      <c r="X4048" s="405">
        <v>0</v>
      </c>
      <c r="Y4048" s="1056">
        <f>AVERAGE(Y4047,Y4049)</f>
        <v>19.146000000000001</v>
      </c>
      <c r="Z4048" s="108">
        <v>0</v>
      </c>
      <c r="AA4048" s="112">
        <v>0</v>
      </c>
      <c r="AB4048" s="108">
        <v>337.9</v>
      </c>
      <c r="AC4048" s="109">
        <v>0</v>
      </c>
      <c r="AD4048" s="407">
        <v>15</v>
      </c>
      <c r="AE4048" s="523"/>
      <c r="AF4048" s="108">
        <v>347.5</v>
      </c>
      <c r="AG4048" s="109">
        <v>0</v>
      </c>
      <c r="AH4048" s="109">
        <v>0.7</v>
      </c>
      <c r="AI4048" s="539"/>
      <c r="AJ4048" s="110">
        <v>0</v>
      </c>
      <c r="AL4048" s="395">
        <f t="shared" si="183"/>
        <v>0.7</v>
      </c>
      <c r="AM4048" s="395"/>
      <c r="AN4048" s="253">
        <f t="shared" si="184"/>
        <v>15.7</v>
      </c>
      <c r="AO4048" s="113">
        <f t="shared" si="185"/>
        <v>-4.2100000000000009</v>
      </c>
    </row>
    <row r="4049" spans="1:275" x14ac:dyDescent="0.2">
      <c r="A4049" s="58">
        <v>40565</v>
      </c>
      <c r="B4049" s="92">
        <v>10.99</v>
      </c>
      <c r="D4049" s="174">
        <v>7.2380000000000004</v>
      </c>
      <c r="E4049" s="120"/>
      <c r="F4049" s="781">
        <f t="shared" si="179"/>
        <v>18.228000000000002</v>
      </c>
      <c r="G4049" s="382"/>
      <c r="H4049" s="265">
        <v>15.04</v>
      </c>
      <c r="I4049" s="96">
        <v>8.11</v>
      </c>
      <c r="J4049" s="381"/>
      <c r="K4049" s="789">
        <f t="shared" si="180"/>
        <v>23.15</v>
      </c>
      <c r="L4049" s="549"/>
      <c r="M4049" s="549"/>
      <c r="N4049" s="549"/>
      <c r="O4049" s="98">
        <f t="shared" si="181"/>
        <v>4.921999999999997</v>
      </c>
      <c r="P4049" s="549"/>
      <c r="Q4049" s="100">
        <f t="shared" si="182"/>
        <v>21.261339092872557</v>
      </c>
      <c r="R4049" s="549"/>
      <c r="S4049" s="406">
        <v>0</v>
      </c>
      <c r="T4049" s="389">
        <v>0</v>
      </c>
      <c r="U4049" s="390">
        <v>0</v>
      </c>
      <c r="V4049" s="405">
        <v>0</v>
      </c>
      <c r="W4049" s="406">
        <v>0</v>
      </c>
      <c r="X4049" s="405">
        <v>0</v>
      </c>
      <c r="Y4049" s="113">
        <f t="shared" si="178"/>
        <v>18.228000000000002</v>
      </c>
      <c r="Z4049" s="108">
        <v>0</v>
      </c>
      <c r="AA4049" s="112">
        <v>0</v>
      </c>
      <c r="AB4049" s="108">
        <v>338.8</v>
      </c>
      <c r="AC4049" s="109">
        <v>0</v>
      </c>
      <c r="AD4049" s="407">
        <v>30</v>
      </c>
      <c r="AE4049" s="523"/>
      <c r="AF4049" s="108">
        <v>347.5</v>
      </c>
      <c r="AG4049" s="109">
        <v>0</v>
      </c>
      <c r="AH4049" s="109">
        <v>0</v>
      </c>
      <c r="AI4049" s="539"/>
      <c r="AJ4049" s="110">
        <v>0</v>
      </c>
      <c r="AL4049" s="395">
        <f t="shared" si="183"/>
        <v>0</v>
      </c>
      <c r="AM4049" s="395"/>
      <c r="AN4049" s="253">
        <f t="shared" si="184"/>
        <v>30</v>
      </c>
      <c r="AO4049" s="113">
        <f t="shared" si="185"/>
        <v>11.771999999999998</v>
      </c>
    </row>
    <row r="4050" spans="1:275" x14ac:dyDescent="0.2">
      <c r="A4050" s="58">
        <v>40566</v>
      </c>
      <c r="B4050" s="92">
        <v>11.96</v>
      </c>
      <c r="D4050" s="174">
        <v>7.6070000000000002</v>
      </c>
      <c r="E4050" s="120"/>
      <c r="F4050" s="781">
        <f t="shared" si="179"/>
        <v>19.567</v>
      </c>
      <c r="G4050" s="382"/>
      <c r="H4050" s="265">
        <v>16.940000000000001</v>
      </c>
      <c r="I4050" s="96">
        <v>7.95</v>
      </c>
      <c r="J4050" s="381"/>
      <c r="K4050" s="789">
        <f t="shared" si="180"/>
        <v>24.89</v>
      </c>
      <c r="L4050" s="549"/>
      <c r="M4050" s="549"/>
      <c r="N4050" s="549"/>
      <c r="O4050" s="98">
        <f t="shared" si="181"/>
        <v>5.3230000000000004</v>
      </c>
      <c r="P4050" s="549"/>
      <c r="Q4050" s="100">
        <f t="shared" si="182"/>
        <v>21.386098834873444</v>
      </c>
      <c r="R4050" s="549"/>
      <c r="S4050" s="406">
        <v>0</v>
      </c>
      <c r="T4050" s="389">
        <v>0</v>
      </c>
      <c r="U4050" s="390">
        <v>0</v>
      </c>
      <c r="V4050" s="405">
        <v>0</v>
      </c>
      <c r="W4050" s="406">
        <v>0</v>
      </c>
      <c r="X4050" s="405">
        <v>0</v>
      </c>
      <c r="Y4050" s="113">
        <f t="shared" si="178"/>
        <v>19.567</v>
      </c>
      <c r="Z4050" s="108">
        <v>0</v>
      </c>
      <c r="AA4050" s="112">
        <v>0</v>
      </c>
      <c r="AB4050" s="108">
        <v>337.8</v>
      </c>
      <c r="AC4050" s="109">
        <v>0</v>
      </c>
      <c r="AD4050" s="407">
        <v>20</v>
      </c>
      <c r="AE4050" s="523"/>
      <c r="AF4050" s="108">
        <v>347.5</v>
      </c>
      <c r="AG4050" s="109">
        <v>0</v>
      </c>
      <c r="AH4050" s="109">
        <v>0</v>
      </c>
      <c r="AI4050" s="539"/>
      <c r="AJ4050" s="110">
        <v>0</v>
      </c>
      <c r="AL4050" s="395">
        <f t="shared" si="183"/>
        <v>0</v>
      </c>
      <c r="AM4050" s="395"/>
      <c r="AN4050" s="253">
        <f t="shared" si="184"/>
        <v>20</v>
      </c>
      <c r="AO4050" s="113">
        <f t="shared" si="185"/>
        <v>0.43299999999999983</v>
      </c>
    </row>
    <row r="4051" spans="1:275" x14ac:dyDescent="0.2">
      <c r="A4051" s="58">
        <v>40567</v>
      </c>
      <c r="B4051" s="92">
        <v>11.05</v>
      </c>
      <c r="D4051" s="174">
        <v>7.2069999999999999</v>
      </c>
      <c r="E4051" s="120"/>
      <c r="F4051" s="535">
        <f t="shared" si="179"/>
        <v>18.257000000000001</v>
      </c>
      <c r="G4051" s="598"/>
      <c r="H4051" s="265">
        <v>15.05</v>
      </c>
      <c r="I4051" s="96">
        <v>7.95</v>
      </c>
      <c r="J4051" s="381"/>
      <c r="K4051" s="789">
        <f t="shared" si="180"/>
        <v>23</v>
      </c>
      <c r="L4051" s="549"/>
      <c r="M4051" s="549"/>
      <c r="N4051" s="549"/>
      <c r="O4051" s="98">
        <f t="shared" si="181"/>
        <v>4.7429999999999986</v>
      </c>
      <c r="P4051" s="549"/>
      <c r="Q4051" s="100">
        <f t="shared" si="182"/>
        <v>20.621739130434776</v>
      </c>
      <c r="R4051" s="549"/>
      <c r="S4051" s="406">
        <v>0</v>
      </c>
      <c r="T4051" s="389">
        <v>0</v>
      </c>
      <c r="U4051" s="390">
        <v>0</v>
      </c>
      <c r="V4051" s="405">
        <v>0</v>
      </c>
      <c r="W4051" s="406">
        <v>0</v>
      </c>
      <c r="X4051" s="405">
        <v>0</v>
      </c>
      <c r="Y4051" s="113">
        <f t="shared" si="178"/>
        <v>18.257000000000001</v>
      </c>
      <c r="Z4051" s="108">
        <v>0</v>
      </c>
      <c r="AA4051" s="112">
        <v>0</v>
      </c>
      <c r="AB4051" s="108">
        <v>337.7</v>
      </c>
      <c r="AC4051" s="109">
        <v>0</v>
      </c>
      <c r="AD4051" s="407">
        <v>22.61</v>
      </c>
      <c r="AE4051" s="523"/>
      <c r="AF4051" s="108">
        <v>347.5</v>
      </c>
      <c r="AG4051" s="109">
        <v>0</v>
      </c>
      <c r="AH4051" s="109">
        <v>0</v>
      </c>
      <c r="AI4051" s="539"/>
      <c r="AJ4051" s="110">
        <v>0</v>
      </c>
      <c r="AL4051" s="395">
        <f t="shared" si="183"/>
        <v>0</v>
      </c>
      <c r="AM4051" s="395"/>
      <c r="AN4051" s="253">
        <f t="shared" si="184"/>
        <v>22.61</v>
      </c>
      <c r="AO4051" s="113">
        <f t="shared" si="185"/>
        <v>4.352999999999998</v>
      </c>
      <c r="CA4051" s="21"/>
    </row>
    <row r="4052" spans="1:275" x14ac:dyDescent="0.2">
      <c r="A4052" s="58">
        <v>40568</v>
      </c>
      <c r="B4052" s="92">
        <v>11.8</v>
      </c>
      <c r="D4052" s="174">
        <v>7.6719999999999997</v>
      </c>
      <c r="E4052" s="120"/>
      <c r="F4052" s="535">
        <f t="shared" si="179"/>
        <v>19.472000000000001</v>
      </c>
      <c r="G4052" s="598"/>
      <c r="H4052" s="265">
        <v>16.55</v>
      </c>
      <c r="I4052" s="96">
        <v>7.91</v>
      </c>
      <c r="J4052" s="381"/>
      <c r="K4052" s="789">
        <f t="shared" si="180"/>
        <v>24.46</v>
      </c>
      <c r="L4052" s="549"/>
      <c r="M4052" s="549"/>
      <c r="N4052" s="549"/>
      <c r="O4052" s="98">
        <f t="shared" si="181"/>
        <v>4.9879999999999995</v>
      </c>
      <c r="P4052" s="549"/>
      <c r="Q4052" s="100">
        <f t="shared" si="182"/>
        <v>20.392477514309075</v>
      </c>
      <c r="R4052" s="549"/>
      <c r="S4052" s="406">
        <v>0</v>
      </c>
      <c r="T4052" s="389">
        <v>0</v>
      </c>
      <c r="U4052" s="390">
        <v>0</v>
      </c>
      <c r="V4052" s="405">
        <v>0</v>
      </c>
      <c r="W4052" s="406">
        <v>0</v>
      </c>
      <c r="X4052" s="405">
        <v>0</v>
      </c>
      <c r="Y4052" s="113">
        <f t="shared" si="178"/>
        <v>19.472000000000001</v>
      </c>
      <c r="Z4052" s="108">
        <v>0</v>
      </c>
      <c r="AA4052" s="112">
        <v>0</v>
      </c>
      <c r="AB4052" s="108">
        <v>337.9</v>
      </c>
      <c r="AC4052" s="109">
        <v>0.17</v>
      </c>
      <c r="AD4052" s="407">
        <v>0</v>
      </c>
      <c r="AE4052" s="523"/>
      <c r="AF4052" s="108">
        <v>347.5</v>
      </c>
      <c r="AG4052" s="109">
        <v>0.45</v>
      </c>
      <c r="AH4052" s="109">
        <v>13.95</v>
      </c>
      <c r="AI4052" s="539"/>
      <c r="AJ4052" s="110">
        <v>0</v>
      </c>
      <c r="AL4052" s="395">
        <f t="shared" si="183"/>
        <v>13.95</v>
      </c>
      <c r="AM4052" s="395"/>
      <c r="AN4052" s="253">
        <f t="shared" si="184"/>
        <v>13.95</v>
      </c>
      <c r="AO4052" s="113">
        <f t="shared" si="185"/>
        <v>-5.522000000000002</v>
      </c>
    </row>
    <row r="4053" spans="1:275" x14ac:dyDescent="0.2">
      <c r="A4053" s="58">
        <v>40569</v>
      </c>
      <c r="B4053" s="92">
        <v>10.61</v>
      </c>
      <c r="D4053" s="174">
        <v>7.468</v>
      </c>
      <c r="E4053" s="120"/>
      <c r="F4053" s="535">
        <f t="shared" si="179"/>
        <v>18.077999999999999</v>
      </c>
      <c r="G4053" s="598"/>
      <c r="H4053" s="265">
        <v>15.18</v>
      </c>
      <c r="I4053" s="96">
        <v>7.9</v>
      </c>
      <c r="J4053" s="381"/>
      <c r="K4053" s="789">
        <f t="shared" si="180"/>
        <v>23.08</v>
      </c>
      <c r="L4053" s="549"/>
      <c r="M4053" s="549"/>
      <c r="N4053" s="549"/>
      <c r="O4053" s="98">
        <f t="shared" si="181"/>
        <v>5.0019999999999989</v>
      </c>
      <c r="P4053" s="549"/>
      <c r="Q4053" s="100">
        <f t="shared" si="182"/>
        <v>21.672443674176773</v>
      </c>
      <c r="R4053" s="549"/>
      <c r="S4053" s="406">
        <v>0</v>
      </c>
      <c r="T4053" s="389">
        <v>0</v>
      </c>
      <c r="U4053" s="390">
        <v>0</v>
      </c>
      <c r="V4053" s="405">
        <v>0</v>
      </c>
      <c r="W4053" s="406">
        <v>0</v>
      </c>
      <c r="X4053" s="405">
        <v>0</v>
      </c>
      <c r="Y4053" s="113">
        <v>24.238</v>
      </c>
      <c r="Z4053" s="108">
        <v>0</v>
      </c>
      <c r="AA4053" s="112">
        <v>0</v>
      </c>
      <c r="AB4053" s="108">
        <v>337.8</v>
      </c>
      <c r="AC4053" s="109">
        <v>0.06</v>
      </c>
      <c r="AD4053" s="407">
        <v>21.82</v>
      </c>
      <c r="AE4053" s="523"/>
      <c r="AF4053" s="108">
        <v>347.6</v>
      </c>
      <c r="AG4053" s="109">
        <v>0.15</v>
      </c>
      <c r="AH4053" s="109">
        <v>0</v>
      </c>
      <c r="AI4053" s="539"/>
      <c r="AJ4053" s="110">
        <v>0</v>
      </c>
      <c r="AL4053" s="395">
        <f t="shared" si="183"/>
        <v>0</v>
      </c>
      <c r="AM4053" s="395"/>
      <c r="AN4053" s="253">
        <f t="shared" si="184"/>
        <v>21.82</v>
      </c>
      <c r="AO4053" s="113">
        <f t="shared" si="185"/>
        <v>3.7420000000000009</v>
      </c>
    </row>
    <row r="4054" spans="1:275" x14ac:dyDescent="0.2">
      <c r="A4054" s="58">
        <v>40570</v>
      </c>
      <c r="B4054" s="92">
        <v>10.98</v>
      </c>
      <c r="D4054" s="174">
        <v>7.0510000000000002</v>
      </c>
      <c r="E4054" s="120"/>
      <c r="F4054" s="535">
        <f t="shared" si="179"/>
        <v>18.030999999999999</v>
      </c>
      <c r="G4054" s="598"/>
      <c r="H4054" s="265">
        <v>15.45</v>
      </c>
      <c r="I4054" s="96">
        <v>6.95</v>
      </c>
      <c r="J4054" s="381"/>
      <c r="K4054" s="789">
        <f t="shared" si="180"/>
        <v>22.4</v>
      </c>
      <c r="L4054" s="549"/>
      <c r="M4054" s="549"/>
      <c r="N4054" s="549"/>
      <c r="O4054" s="98">
        <f t="shared" si="181"/>
        <v>4.3689999999999998</v>
      </c>
      <c r="P4054" s="549"/>
      <c r="Q4054" s="100">
        <f t="shared" si="182"/>
        <v>19.504464285714285</v>
      </c>
      <c r="R4054" s="549"/>
      <c r="S4054" s="406">
        <v>0</v>
      </c>
      <c r="T4054" s="389">
        <v>0</v>
      </c>
      <c r="U4054" s="390">
        <v>0</v>
      </c>
      <c r="V4054" s="405">
        <v>0</v>
      </c>
      <c r="W4054" s="406">
        <v>0</v>
      </c>
      <c r="X4054" s="405">
        <v>0</v>
      </c>
      <c r="Y4054" s="113">
        <v>25.301000000000002</v>
      </c>
      <c r="Z4054" s="108">
        <v>0</v>
      </c>
      <c r="AA4054" s="112">
        <v>0</v>
      </c>
      <c r="AB4054" s="108">
        <v>337.8</v>
      </c>
      <c r="AC4054" s="109">
        <v>0</v>
      </c>
      <c r="AD4054" s="407">
        <v>20.07</v>
      </c>
      <c r="AE4054" s="523"/>
      <c r="AF4054" s="108">
        <v>347.7</v>
      </c>
      <c r="AG4054" s="109">
        <v>0</v>
      </c>
      <c r="AH4054" s="109">
        <v>11.89</v>
      </c>
      <c r="AI4054" s="539"/>
      <c r="AJ4054" s="110">
        <v>0</v>
      </c>
      <c r="AL4054" s="395">
        <f t="shared" si="183"/>
        <v>11.89</v>
      </c>
      <c r="AM4054" s="395"/>
      <c r="AN4054" s="253">
        <f t="shared" si="184"/>
        <v>31.96</v>
      </c>
      <c r="AO4054" s="113">
        <f t="shared" si="185"/>
        <v>13.929000000000002</v>
      </c>
    </row>
    <row r="4055" spans="1:275" x14ac:dyDescent="0.2">
      <c r="A4055" s="58">
        <v>40571</v>
      </c>
      <c r="B4055" s="92">
        <v>12.16</v>
      </c>
      <c r="D4055" s="174">
        <v>7.6529999999999996</v>
      </c>
      <c r="E4055" s="120"/>
      <c r="F4055" s="535">
        <f t="shared" si="179"/>
        <v>19.812999999999999</v>
      </c>
      <c r="G4055" s="598"/>
      <c r="H4055" s="265">
        <v>17.97</v>
      </c>
      <c r="I4055" s="96">
        <v>7.86</v>
      </c>
      <c r="J4055" s="381"/>
      <c r="K4055" s="789">
        <f t="shared" si="180"/>
        <v>25.83</v>
      </c>
      <c r="L4055" s="549"/>
      <c r="M4055" s="549"/>
      <c r="N4055" s="549"/>
      <c r="O4055" s="98">
        <f t="shared" si="181"/>
        <v>6.0169999999999995</v>
      </c>
      <c r="P4055" s="549"/>
      <c r="Q4055" s="100">
        <f t="shared" si="182"/>
        <v>23.29461866047232</v>
      </c>
      <c r="R4055" s="549"/>
      <c r="S4055" s="406">
        <v>0</v>
      </c>
      <c r="T4055" s="389">
        <v>0</v>
      </c>
      <c r="U4055" s="390">
        <v>0</v>
      </c>
      <c r="V4055" s="405">
        <v>0</v>
      </c>
      <c r="W4055" s="406">
        <v>0</v>
      </c>
      <c r="X4055" s="405">
        <v>0</v>
      </c>
      <c r="Y4055" s="113">
        <v>25.632999999999999</v>
      </c>
      <c r="Z4055" s="108">
        <v>0</v>
      </c>
      <c r="AA4055" s="112">
        <v>0</v>
      </c>
      <c r="AB4055" s="108">
        <v>337.7</v>
      </c>
      <c r="AC4055" s="109">
        <v>0</v>
      </c>
      <c r="AD4055" s="407">
        <v>24.16</v>
      </c>
      <c r="AE4055" s="523"/>
      <c r="AF4055" s="108">
        <v>347.8</v>
      </c>
      <c r="AG4055" s="109">
        <v>0</v>
      </c>
      <c r="AH4055" s="109">
        <v>0</v>
      </c>
      <c r="AI4055" s="539"/>
      <c r="AJ4055" s="110">
        <v>0</v>
      </c>
      <c r="AL4055" s="395">
        <f t="shared" si="183"/>
        <v>0</v>
      </c>
      <c r="AM4055" s="395"/>
      <c r="AN4055" s="253">
        <f t="shared" si="184"/>
        <v>24.16</v>
      </c>
      <c r="AO4055" s="113">
        <f t="shared" si="185"/>
        <v>4.3470000000000013</v>
      </c>
    </row>
    <row r="4056" spans="1:275" x14ac:dyDescent="0.2">
      <c r="A4056" s="58">
        <v>40572</v>
      </c>
      <c r="B4056" s="92">
        <v>10.96</v>
      </c>
      <c r="D4056" s="174">
        <v>6.1369999999999996</v>
      </c>
      <c r="E4056" s="120"/>
      <c r="F4056" s="535">
        <f t="shared" si="179"/>
        <v>17.097000000000001</v>
      </c>
      <c r="G4056" s="598"/>
      <c r="H4056" s="265">
        <v>15.3</v>
      </c>
      <c r="I4056" s="96">
        <v>5.05</v>
      </c>
      <c r="J4056" s="381"/>
      <c r="K4056" s="789">
        <f t="shared" si="180"/>
        <v>20.350000000000001</v>
      </c>
      <c r="L4056" s="549"/>
      <c r="M4056" s="549"/>
      <c r="N4056" s="549"/>
      <c r="O4056" s="98">
        <f t="shared" si="181"/>
        <v>3.2530000000000001</v>
      </c>
      <c r="P4056" s="549"/>
      <c r="Q4056" s="100">
        <f t="shared" si="182"/>
        <v>15.985257985257984</v>
      </c>
      <c r="R4056" s="549"/>
      <c r="S4056" s="406">
        <v>0</v>
      </c>
      <c r="T4056" s="389">
        <v>0</v>
      </c>
      <c r="U4056" s="390">
        <v>0</v>
      </c>
      <c r="V4056" s="405">
        <v>0</v>
      </c>
      <c r="W4056" s="406">
        <v>0</v>
      </c>
      <c r="X4056" s="405">
        <v>0</v>
      </c>
      <c r="Y4056" s="113">
        <v>24.876999999999999</v>
      </c>
      <c r="Z4056" s="108">
        <v>0</v>
      </c>
      <c r="AA4056" s="112">
        <v>0</v>
      </c>
      <c r="AB4056" s="108">
        <v>337.8</v>
      </c>
      <c r="AC4056" s="109">
        <v>0</v>
      </c>
      <c r="AD4056" s="407">
        <v>23.78</v>
      </c>
      <c r="AE4056" s="523"/>
      <c r="AF4056" s="108">
        <v>347.8</v>
      </c>
      <c r="AG4056" s="109">
        <v>0</v>
      </c>
      <c r="AH4056" s="109">
        <v>0</v>
      </c>
      <c r="AI4056" s="539"/>
      <c r="AJ4056" s="110">
        <v>0</v>
      </c>
      <c r="AL4056" s="395">
        <f t="shared" si="183"/>
        <v>0</v>
      </c>
      <c r="AM4056" s="395"/>
      <c r="AN4056" s="933">
        <f t="shared" si="184"/>
        <v>23.78</v>
      </c>
      <c r="AO4056" s="113">
        <f t="shared" si="185"/>
        <v>6.6829999999999998</v>
      </c>
    </row>
    <row r="4057" spans="1:275" x14ac:dyDescent="0.2">
      <c r="A4057" s="58">
        <v>40573</v>
      </c>
      <c r="B4057" s="92">
        <v>11.39</v>
      </c>
      <c r="D4057" s="174">
        <v>6.1689999999999996</v>
      </c>
      <c r="E4057" s="120"/>
      <c r="F4057" s="535">
        <f t="shared" si="179"/>
        <v>17.559000000000001</v>
      </c>
      <c r="G4057" s="598"/>
      <c r="H4057" s="265">
        <v>15.3</v>
      </c>
      <c r="I4057" s="96">
        <v>5.19</v>
      </c>
      <c r="J4057" s="381"/>
      <c r="K4057" s="789">
        <f t="shared" si="180"/>
        <v>20.490000000000002</v>
      </c>
      <c r="L4057" s="549"/>
      <c r="M4057" s="549"/>
      <c r="N4057" s="549"/>
      <c r="O4057" s="98">
        <f t="shared" si="181"/>
        <v>2.9310000000000009</v>
      </c>
      <c r="P4057" s="549"/>
      <c r="Q4057" s="100">
        <f t="shared" si="182"/>
        <v>14.304538799414351</v>
      </c>
      <c r="R4057" s="549"/>
      <c r="S4057" s="406">
        <v>0</v>
      </c>
      <c r="T4057" s="389">
        <v>0</v>
      </c>
      <c r="U4057" s="390">
        <v>0</v>
      </c>
      <c r="V4057" s="405">
        <v>0</v>
      </c>
      <c r="W4057" s="406">
        <v>0</v>
      </c>
      <c r="X4057" s="405">
        <v>0</v>
      </c>
      <c r="Y4057" s="113">
        <v>24.478999999999999</v>
      </c>
      <c r="Z4057" s="108">
        <v>0</v>
      </c>
      <c r="AA4057" s="112">
        <v>0</v>
      </c>
      <c r="AB4057" s="108">
        <v>337.7</v>
      </c>
      <c r="AC4057" s="109">
        <v>0</v>
      </c>
      <c r="AD4057" s="407">
        <v>24.18</v>
      </c>
      <c r="AE4057" s="523"/>
      <c r="AF4057" s="108">
        <v>347.9</v>
      </c>
      <c r="AG4057" s="109">
        <v>0</v>
      </c>
      <c r="AH4057" s="109">
        <v>0</v>
      </c>
      <c r="AI4057" s="539"/>
      <c r="AJ4057" s="110">
        <v>0</v>
      </c>
      <c r="AL4057" s="395">
        <f t="shared" si="183"/>
        <v>0</v>
      </c>
      <c r="AM4057" s="395"/>
      <c r="AN4057" s="253">
        <f t="shared" si="184"/>
        <v>24.18</v>
      </c>
      <c r="AO4057" s="113">
        <f t="shared" si="185"/>
        <v>6.6209999999999987</v>
      </c>
    </row>
    <row r="4058" spans="1:275" ht="13.5" thickBot="1" x14ac:dyDescent="0.25">
      <c r="A4058" s="58">
        <v>40574</v>
      </c>
      <c r="B4058" s="121">
        <v>12.2</v>
      </c>
      <c r="D4058" s="189">
        <v>7.5880000000000001</v>
      </c>
      <c r="E4058" s="414"/>
      <c r="F4058" s="535">
        <f t="shared" si="179"/>
        <v>19.788</v>
      </c>
      <c r="G4058" s="598"/>
      <c r="H4058" s="731">
        <v>16.850000000000001</v>
      </c>
      <c r="I4058" s="338">
        <v>7.86</v>
      </c>
      <c r="J4058" s="880"/>
      <c r="K4058" s="789">
        <f t="shared" si="180"/>
        <v>24.71</v>
      </c>
      <c r="L4058" s="558"/>
      <c r="M4058" s="558"/>
      <c r="N4058" s="558"/>
      <c r="O4058" s="480">
        <f t="shared" si="181"/>
        <v>4.9220000000000006</v>
      </c>
      <c r="P4058" s="558"/>
      <c r="Q4058" s="465">
        <f t="shared" si="182"/>
        <v>19.91906110886281</v>
      </c>
      <c r="R4058" s="558"/>
      <c r="S4058" s="424">
        <v>0</v>
      </c>
      <c r="T4058" s="421">
        <v>0</v>
      </c>
      <c r="U4058" s="422">
        <v>0</v>
      </c>
      <c r="V4058" s="423">
        <v>0</v>
      </c>
      <c r="W4058" s="424">
        <v>0</v>
      </c>
      <c r="X4058" s="423">
        <v>0</v>
      </c>
      <c r="Y4058" s="113">
        <f t="shared" ref="Y4058:Y4089" si="186">+F4058-S4058-T4058-U4058-V4058+W4058+X4058</f>
        <v>19.788</v>
      </c>
      <c r="Z4058" s="132">
        <v>0</v>
      </c>
      <c r="AA4058" s="136">
        <v>0</v>
      </c>
      <c r="AB4058" s="132">
        <v>337.7</v>
      </c>
      <c r="AC4058" s="133">
        <v>0</v>
      </c>
      <c r="AD4058" s="425">
        <v>0</v>
      </c>
      <c r="AE4058" s="526"/>
      <c r="AF4058" s="132">
        <v>347.8</v>
      </c>
      <c r="AG4058" s="133">
        <v>0</v>
      </c>
      <c r="AH4058" s="133">
        <v>0</v>
      </c>
      <c r="AI4058" s="559"/>
      <c r="AJ4058" s="134">
        <v>15.8</v>
      </c>
      <c r="AL4058" s="395">
        <f t="shared" si="183"/>
        <v>15.8</v>
      </c>
      <c r="AM4058" s="395"/>
      <c r="AN4058" s="253">
        <f t="shared" si="184"/>
        <v>15.8</v>
      </c>
      <c r="AO4058" s="113">
        <f t="shared" si="185"/>
        <v>-3.9879999999999995</v>
      </c>
    </row>
    <row r="4059" spans="1:275" x14ac:dyDescent="0.2">
      <c r="A4059" s="58">
        <v>40575</v>
      </c>
      <c r="B4059" s="307">
        <v>10.06</v>
      </c>
      <c r="D4059" s="200">
        <v>7.58</v>
      </c>
      <c r="E4059" s="381"/>
      <c r="F4059" s="776">
        <f t="shared" si="179"/>
        <v>17.64</v>
      </c>
      <c r="G4059" s="800"/>
      <c r="H4059" s="731">
        <v>14.9</v>
      </c>
      <c r="I4059" s="308">
        <v>7.92</v>
      </c>
      <c r="J4059" s="381"/>
      <c r="K4059" s="789">
        <f t="shared" si="180"/>
        <v>22.82</v>
      </c>
      <c r="L4059" s="549"/>
      <c r="M4059" s="549"/>
      <c r="N4059" s="549"/>
      <c r="O4059" s="98">
        <f t="shared" si="181"/>
        <v>5.18</v>
      </c>
      <c r="P4059" s="549"/>
      <c r="Q4059" s="100">
        <f t="shared" si="182"/>
        <v>22.699386503067483</v>
      </c>
      <c r="R4059" s="549"/>
      <c r="S4059" s="392">
        <v>0</v>
      </c>
      <c r="T4059" s="389">
        <v>0</v>
      </c>
      <c r="U4059" s="390">
        <v>0</v>
      </c>
      <c r="V4059" s="391">
        <v>0</v>
      </c>
      <c r="W4059" s="392">
        <v>0</v>
      </c>
      <c r="X4059" s="391">
        <v>0</v>
      </c>
      <c r="Y4059" s="163">
        <f t="shared" si="186"/>
        <v>17.64</v>
      </c>
      <c r="Z4059" s="78">
        <v>0</v>
      </c>
      <c r="AA4059" s="82">
        <v>0</v>
      </c>
      <c r="AB4059" s="78">
        <v>337.8</v>
      </c>
      <c r="AC4059" s="79">
        <v>0.13</v>
      </c>
      <c r="AD4059" s="393">
        <v>19.95</v>
      </c>
      <c r="AE4059" s="395"/>
      <c r="AF4059" s="78">
        <v>347.9</v>
      </c>
      <c r="AG4059" s="79">
        <v>0.4</v>
      </c>
      <c r="AH4059" s="256">
        <v>0</v>
      </c>
      <c r="AI4059" s="904"/>
      <c r="AJ4059" s="80">
        <v>0</v>
      </c>
      <c r="AL4059" s="395">
        <f t="shared" si="183"/>
        <v>0</v>
      </c>
      <c r="AM4059" s="395"/>
      <c r="AN4059" s="934">
        <v>19.95</v>
      </c>
      <c r="AO4059" s="83">
        <f t="shared" si="185"/>
        <v>2.3099999999999987</v>
      </c>
    </row>
    <row r="4060" spans="1:275" x14ac:dyDescent="0.2">
      <c r="A4060" s="58">
        <v>40576</v>
      </c>
      <c r="B4060" s="309">
        <v>11.4</v>
      </c>
      <c r="D4060" s="174">
        <v>7.72</v>
      </c>
      <c r="E4060" s="120"/>
      <c r="F4060" s="781">
        <f t="shared" si="179"/>
        <v>19.12</v>
      </c>
      <c r="G4060" s="382"/>
      <c r="H4060" s="731">
        <v>16</v>
      </c>
      <c r="I4060" s="96">
        <v>7.83</v>
      </c>
      <c r="J4060" s="381"/>
      <c r="K4060" s="789">
        <f t="shared" si="180"/>
        <v>23.83</v>
      </c>
      <c r="L4060" s="549"/>
      <c r="M4060" s="549"/>
      <c r="N4060" s="549"/>
      <c r="O4060" s="98">
        <f t="shared" si="181"/>
        <v>4.7099999999999973</v>
      </c>
      <c r="P4060" s="549"/>
      <c r="Q4060" s="100">
        <f t="shared" si="182"/>
        <v>19.765002098195541</v>
      </c>
      <c r="R4060" s="549"/>
      <c r="S4060" s="406">
        <v>0</v>
      </c>
      <c r="T4060" s="389">
        <v>0</v>
      </c>
      <c r="U4060" s="390">
        <v>0</v>
      </c>
      <c r="V4060" s="405">
        <v>0</v>
      </c>
      <c r="W4060" s="406">
        <v>0</v>
      </c>
      <c r="X4060" s="405">
        <v>0</v>
      </c>
      <c r="Y4060" s="113">
        <f t="shared" si="186"/>
        <v>19.12</v>
      </c>
      <c r="Z4060" s="108">
        <v>0</v>
      </c>
      <c r="AA4060" s="112">
        <v>0</v>
      </c>
      <c r="AB4060" s="108">
        <v>337.9</v>
      </c>
      <c r="AC4060" s="109">
        <v>0</v>
      </c>
      <c r="AD4060" s="407">
        <v>0</v>
      </c>
      <c r="AE4060" s="523"/>
      <c r="AF4060" s="108">
        <v>347.9</v>
      </c>
      <c r="AG4060" s="109">
        <v>0.1</v>
      </c>
      <c r="AH4060" s="109">
        <v>23.14</v>
      </c>
      <c r="AI4060" s="539"/>
      <c r="AJ4060" s="110">
        <v>0</v>
      </c>
      <c r="AL4060" s="395">
        <f t="shared" si="183"/>
        <v>23.14</v>
      </c>
      <c r="AM4060" s="395"/>
      <c r="AN4060" s="934">
        <v>23.14</v>
      </c>
      <c r="AO4060" s="113">
        <f t="shared" si="185"/>
        <v>4.0199999999999996</v>
      </c>
    </row>
    <row r="4061" spans="1:275" x14ac:dyDescent="0.2">
      <c r="A4061" s="58">
        <v>40577</v>
      </c>
      <c r="B4061" s="309">
        <v>14.91</v>
      </c>
      <c r="D4061" s="174">
        <v>7.6</v>
      </c>
      <c r="E4061" s="120"/>
      <c r="F4061" s="781">
        <f t="shared" si="179"/>
        <v>22.509999999999998</v>
      </c>
      <c r="G4061" s="382"/>
      <c r="H4061" s="731">
        <v>17.760000000000002</v>
      </c>
      <c r="I4061" s="96">
        <v>7.93</v>
      </c>
      <c r="J4061" s="381"/>
      <c r="K4061" s="789">
        <f t="shared" si="180"/>
        <v>25.69</v>
      </c>
      <c r="L4061" s="549"/>
      <c r="M4061" s="549"/>
      <c r="N4061" s="549"/>
      <c r="O4061" s="98">
        <f t="shared" si="181"/>
        <v>3.1800000000000033</v>
      </c>
      <c r="P4061" s="549"/>
      <c r="Q4061" s="100">
        <f t="shared" si="182"/>
        <v>12.378357337485415</v>
      </c>
      <c r="R4061" s="549"/>
      <c r="S4061" s="406">
        <v>0</v>
      </c>
      <c r="T4061" s="389">
        <v>0</v>
      </c>
      <c r="U4061" s="390">
        <v>0</v>
      </c>
      <c r="V4061" s="405">
        <v>0</v>
      </c>
      <c r="W4061" s="406">
        <v>0</v>
      </c>
      <c r="X4061" s="405">
        <v>0</v>
      </c>
      <c r="Y4061" s="113">
        <f t="shared" si="186"/>
        <v>22.509999999999998</v>
      </c>
      <c r="Z4061" s="108">
        <v>0</v>
      </c>
      <c r="AA4061" s="112">
        <v>0</v>
      </c>
      <c r="AB4061" s="108">
        <v>337.8</v>
      </c>
      <c r="AC4061" s="109">
        <v>0</v>
      </c>
      <c r="AD4061" s="407">
        <v>19.829999999999998</v>
      </c>
      <c r="AE4061" s="523"/>
      <c r="AF4061" s="108">
        <v>347.9</v>
      </c>
      <c r="AG4061" s="109">
        <v>0</v>
      </c>
      <c r="AH4061" s="109">
        <v>0</v>
      </c>
      <c r="AI4061" s="539"/>
      <c r="AJ4061" s="110">
        <v>9</v>
      </c>
      <c r="AL4061" s="395">
        <f t="shared" si="183"/>
        <v>9</v>
      </c>
      <c r="AM4061" s="395"/>
      <c r="AN4061" s="934">
        <v>28.83</v>
      </c>
      <c r="AO4061" s="113">
        <f t="shared" si="185"/>
        <v>6.32</v>
      </c>
    </row>
    <row r="4062" spans="1:275" x14ac:dyDescent="0.2">
      <c r="A4062" s="58">
        <v>40578</v>
      </c>
      <c r="B4062" s="309">
        <v>10.92</v>
      </c>
      <c r="D4062" s="174">
        <v>7.03</v>
      </c>
      <c r="E4062" s="120"/>
      <c r="F4062" s="781">
        <f t="shared" si="179"/>
        <v>17.95</v>
      </c>
      <c r="G4062" s="382"/>
      <c r="H4062" s="731">
        <v>15.43</v>
      </c>
      <c r="I4062" s="96">
        <v>7.04</v>
      </c>
      <c r="J4062" s="381"/>
      <c r="K4062" s="789">
        <f t="shared" si="180"/>
        <v>22.47</v>
      </c>
      <c r="L4062" s="549"/>
      <c r="M4062" s="549"/>
      <c r="N4062" s="549"/>
      <c r="O4062" s="98">
        <f t="shared" si="181"/>
        <v>4.5199999999999996</v>
      </c>
      <c r="P4062" s="549"/>
      <c r="Q4062" s="100">
        <f t="shared" si="182"/>
        <v>20.115709835336002</v>
      </c>
      <c r="R4062" s="549"/>
      <c r="S4062" s="406">
        <v>0</v>
      </c>
      <c r="T4062" s="389">
        <v>0</v>
      </c>
      <c r="U4062" s="390">
        <v>0</v>
      </c>
      <c r="V4062" s="405">
        <v>0</v>
      </c>
      <c r="W4062" s="406">
        <v>0</v>
      </c>
      <c r="X4062" s="405">
        <v>0</v>
      </c>
      <c r="Y4062" s="113">
        <f t="shared" si="186"/>
        <v>17.95</v>
      </c>
      <c r="Z4062" s="108">
        <v>0</v>
      </c>
      <c r="AA4062" s="112">
        <v>0</v>
      </c>
      <c r="AB4062" s="108">
        <v>338.4</v>
      </c>
      <c r="AC4062" s="109">
        <v>1.07</v>
      </c>
      <c r="AD4062" s="407">
        <v>15</v>
      </c>
      <c r="AE4062" s="523"/>
      <c r="AF4062" s="108">
        <v>348.1</v>
      </c>
      <c r="AG4062" s="109">
        <v>0.85</v>
      </c>
      <c r="AH4062" s="109">
        <v>0</v>
      </c>
      <c r="AI4062" s="539"/>
      <c r="AJ4062" s="110">
        <v>0</v>
      </c>
      <c r="AL4062" s="395">
        <f t="shared" si="183"/>
        <v>0</v>
      </c>
      <c r="AM4062" s="395"/>
      <c r="AN4062" s="934">
        <v>15</v>
      </c>
      <c r="AO4062" s="113">
        <f t="shared" si="185"/>
        <v>-2.9499999999999993</v>
      </c>
      <c r="JL4062" s="24"/>
    </row>
    <row r="4063" spans="1:275" x14ac:dyDescent="0.2">
      <c r="A4063" s="58">
        <v>40579</v>
      </c>
      <c r="B4063" s="309">
        <v>15.6</v>
      </c>
      <c r="D4063" s="174">
        <v>5.77</v>
      </c>
      <c r="E4063" s="120"/>
      <c r="F4063" s="781">
        <f t="shared" si="179"/>
        <v>21.369999999999997</v>
      </c>
      <c r="G4063" s="382"/>
      <c r="H4063" s="731">
        <v>15.6</v>
      </c>
      <c r="I4063" s="96">
        <v>3.88</v>
      </c>
      <c r="J4063" s="381"/>
      <c r="K4063" s="789">
        <f t="shared" si="180"/>
        <v>19.48</v>
      </c>
      <c r="L4063" s="549"/>
      <c r="M4063" s="549"/>
      <c r="N4063" s="549"/>
      <c r="O4063" s="98">
        <f t="shared" si="181"/>
        <v>-1.889999999999997</v>
      </c>
      <c r="P4063" s="549"/>
      <c r="Q4063" s="100">
        <f t="shared" si="182"/>
        <v>-9.7022587268993679</v>
      </c>
      <c r="R4063" s="549"/>
      <c r="S4063" s="406">
        <v>0</v>
      </c>
      <c r="T4063" s="389">
        <v>0</v>
      </c>
      <c r="U4063" s="390">
        <v>0</v>
      </c>
      <c r="V4063" s="405">
        <v>0</v>
      </c>
      <c r="W4063" s="406">
        <v>0</v>
      </c>
      <c r="X4063" s="405">
        <v>0</v>
      </c>
      <c r="Y4063" s="113">
        <f t="shared" si="186"/>
        <v>21.369999999999997</v>
      </c>
      <c r="Z4063" s="108">
        <v>0</v>
      </c>
      <c r="AA4063" s="112">
        <v>0</v>
      </c>
      <c r="AB4063" s="108">
        <v>339</v>
      </c>
      <c r="AC4063" s="109">
        <v>0.12</v>
      </c>
      <c r="AD4063" s="407">
        <v>30</v>
      </c>
      <c r="AE4063" s="523"/>
      <c r="AF4063" s="108">
        <v>348.7</v>
      </c>
      <c r="AG4063" s="109">
        <v>0.1</v>
      </c>
      <c r="AH4063" s="109">
        <v>0</v>
      </c>
      <c r="AI4063" s="539"/>
      <c r="AJ4063" s="110">
        <v>0</v>
      </c>
      <c r="AL4063" s="395">
        <f t="shared" ref="AL4063:AL4094" si="187">AH4063+AJ4063</f>
        <v>0</v>
      </c>
      <c r="AM4063" s="395"/>
      <c r="AN4063" s="934">
        <v>30</v>
      </c>
      <c r="AO4063" s="113">
        <f t="shared" si="185"/>
        <v>8.6300000000000026</v>
      </c>
      <c r="JI4063" s="24"/>
      <c r="JJ4063" s="24"/>
      <c r="JK4063" s="24"/>
      <c r="JL4063" s="24"/>
      <c r="JM4063" s="24"/>
      <c r="JN4063" s="24"/>
      <c r="JO4063" s="24"/>
    </row>
    <row r="4064" spans="1:275" x14ac:dyDescent="0.2">
      <c r="A4064" s="58">
        <v>40580</v>
      </c>
      <c r="B4064" s="309">
        <v>15.02</v>
      </c>
      <c r="D4064" s="174">
        <v>6.71</v>
      </c>
      <c r="E4064" s="120"/>
      <c r="F4064" s="781">
        <f t="shared" si="179"/>
        <v>21.73</v>
      </c>
      <c r="G4064" s="382"/>
      <c r="H4064" s="731">
        <v>15.88</v>
      </c>
      <c r="I4064" s="96">
        <v>5.55</v>
      </c>
      <c r="J4064" s="381"/>
      <c r="K4064" s="789">
        <f t="shared" si="180"/>
        <v>21.43</v>
      </c>
      <c r="L4064" s="549"/>
      <c r="M4064" s="549"/>
      <c r="N4064" s="549"/>
      <c r="O4064" s="98">
        <f t="shared" si="181"/>
        <v>-0.30000000000000071</v>
      </c>
      <c r="P4064" s="549"/>
      <c r="Q4064" s="100">
        <f t="shared" si="182"/>
        <v>-1.3999066728884775</v>
      </c>
      <c r="R4064" s="549"/>
      <c r="S4064" s="406">
        <v>0</v>
      </c>
      <c r="T4064" s="389">
        <v>0</v>
      </c>
      <c r="U4064" s="390">
        <v>0</v>
      </c>
      <c r="V4064" s="405">
        <v>0</v>
      </c>
      <c r="W4064" s="406">
        <v>0</v>
      </c>
      <c r="X4064" s="405">
        <v>0</v>
      </c>
      <c r="Y4064" s="113">
        <f t="shared" si="186"/>
        <v>21.73</v>
      </c>
      <c r="Z4064" s="108">
        <v>0</v>
      </c>
      <c r="AA4064" s="112">
        <v>0</v>
      </c>
      <c r="AB4064" s="108">
        <v>339</v>
      </c>
      <c r="AC4064" s="109">
        <v>0</v>
      </c>
      <c r="AD4064" s="407">
        <v>20</v>
      </c>
      <c r="AE4064" s="523"/>
      <c r="AF4064" s="108">
        <v>349.1</v>
      </c>
      <c r="AG4064" s="109">
        <v>0</v>
      </c>
      <c r="AH4064" s="109">
        <v>0</v>
      </c>
      <c r="AI4064" s="539"/>
      <c r="AJ4064" s="110">
        <v>0</v>
      </c>
      <c r="AL4064" s="395">
        <f t="shared" si="187"/>
        <v>0</v>
      </c>
      <c r="AM4064" s="395"/>
      <c r="AN4064" s="934">
        <v>20</v>
      </c>
      <c r="AO4064" s="113">
        <f t="shared" si="185"/>
        <v>-1.7300000000000004</v>
      </c>
      <c r="JI4064" s="24"/>
      <c r="JJ4064" s="24"/>
      <c r="JK4064" s="24"/>
      <c r="JL4064" s="24"/>
      <c r="JM4064" s="24"/>
      <c r="JN4064" s="24"/>
      <c r="JO4064" s="24"/>
    </row>
    <row r="4065" spans="1:41" x14ac:dyDescent="0.2">
      <c r="A4065" s="58">
        <v>40581</v>
      </c>
      <c r="B4065" s="309">
        <v>14.35</v>
      </c>
      <c r="D4065" s="174">
        <v>7.59</v>
      </c>
      <c r="E4065" s="120"/>
      <c r="F4065" s="781">
        <f t="shared" si="179"/>
        <v>21.939999999999998</v>
      </c>
      <c r="G4065" s="382"/>
      <c r="H4065" s="731">
        <v>16.399999999999999</v>
      </c>
      <c r="I4065" s="96">
        <v>7.92</v>
      </c>
      <c r="J4065" s="381"/>
      <c r="K4065" s="789">
        <f t="shared" si="180"/>
        <v>24.32</v>
      </c>
      <c r="L4065" s="549"/>
      <c r="M4065" s="549"/>
      <c r="N4065" s="549"/>
      <c r="O4065" s="98">
        <f t="shared" si="181"/>
        <v>2.3800000000000026</v>
      </c>
      <c r="P4065" s="549"/>
      <c r="Q4065" s="100">
        <f t="shared" si="182"/>
        <v>9.7861842105263257</v>
      </c>
      <c r="R4065" s="549"/>
      <c r="S4065" s="406">
        <v>0</v>
      </c>
      <c r="T4065" s="389">
        <v>0</v>
      </c>
      <c r="U4065" s="390">
        <v>0</v>
      </c>
      <c r="V4065" s="405">
        <v>0</v>
      </c>
      <c r="W4065" s="406">
        <v>0</v>
      </c>
      <c r="X4065" s="405">
        <v>0</v>
      </c>
      <c r="Y4065" s="113">
        <f t="shared" si="186"/>
        <v>21.939999999999998</v>
      </c>
      <c r="Z4065" s="108">
        <v>0</v>
      </c>
      <c r="AA4065" s="112">
        <v>0</v>
      </c>
      <c r="AB4065" s="108">
        <v>339.1</v>
      </c>
      <c r="AC4065" s="109">
        <v>0</v>
      </c>
      <c r="AD4065" s="407">
        <v>22</v>
      </c>
      <c r="AE4065" s="523"/>
      <c r="AF4065" s="108">
        <v>349.2</v>
      </c>
      <c r="AG4065" s="109">
        <v>0</v>
      </c>
      <c r="AH4065" s="109">
        <v>0</v>
      </c>
      <c r="AI4065" s="539"/>
      <c r="AJ4065" s="110">
        <v>0</v>
      </c>
      <c r="AL4065" s="395">
        <f t="shared" si="187"/>
        <v>0</v>
      </c>
      <c r="AM4065" s="395"/>
      <c r="AN4065" s="934">
        <v>22</v>
      </c>
      <c r="AO4065" s="113">
        <f t="shared" si="185"/>
        <v>6.0000000000002274E-2</v>
      </c>
    </row>
    <row r="4066" spans="1:41" x14ac:dyDescent="0.2">
      <c r="A4066" s="58">
        <v>40582</v>
      </c>
      <c r="B4066" s="309">
        <v>14.1</v>
      </c>
      <c r="D4066" s="174">
        <v>7.64</v>
      </c>
      <c r="E4066" s="120"/>
      <c r="F4066" s="781">
        <f t="shared" si="179"/>
        <v>21.74</v>
      </c>
      <c r="G4066" s="382"/>
      <c r="H4066" s="731">
        <v>15</v>
      </c>
      <c r="I4066" s="96">
        <v>7.9</v>
      </c>
      <c r="J4066" s="381"/>
      <c r="K4066" s="789">
        <f t="shared" si="180"/>
        <v>22.9</v>
      </c>
      <c r="L4066" s="549"/>
      <c r="M4066" s="549"/>
      <c r="N4066" s="549"/>
      <c r="O4066" s="98">
        <f t="shared" si="181"/>
        <v>1.1600000000000001</v>
      </c>
      <c r="P4066" s="549"/>
      <c r="Q4066" s="100">
        <f t="shared" si="182"/>
        <v>5.0655021834061147</v>
      </c>
      <c r="R4066" s="549"/>
      <c r="S4066" s="406">
        <v>0</v>
      </c>
      <c r="T4066" s="389">
        <v>0</v>
      </c>
      <c r="U4066" s="390">
        <v>0</v>
      </c>
      <c r="V4066" s="405">
        <v>0</v>
      </c>
      <c r="W4066" s="406">
        <v>0</v>
      </c>
      <c r="X4066" s="405">
        <v>0</v>
      </c>
      <c r="Y4066" s="113">
        <f t="shared" si="186"/>
        <v>21.74</v>
      </c>
      <c r="Z4066" s="108">
        <v>0</v>
      </c>
      <c r="AA4066" s="112">
        <v>0</v>
      </c>
      <c r="AB4066" s="108">
        <v>339.2</v>
      </c>
      <c r="AC4066" s="109">
        <v>0</v>
      </c>
      <c r="AD4066" s="407">
        <v>22</v>
      </c>
      <c r="AE4066" s="523"/>
      <c r="AF4066" s="108">
        <v>349.3</v>
      </c>
      <c r="AG4066" s="109">
        <v>0</v>
      </c>
      <c r="AH4066" s="109">
        <v>0</v>
      </c>
      <c r="AI4066" s="539"/>
      <c r="AJ4066" s="110">
        <v>4</v>
      </c>
      <c r="AL4066" s="395">
        <f t="shared" si="187"/>
        <v>4</v>
      </c>
      <c r="AM4066" s="395"/>
      <c r="AN4066" s="934">
        <v>26</v>
      </c>
      <c r="AO4066" s="113">
        <f t="shared" si="185"/>
        <v>4.2600000000000016</v>
      </c>
    </row>
    <row r="4067" spans="1:41" x14ac:dyDescent="0.2">
      <c r="A4067" s="58">
        <v>40583</v>
      </c>
      <c r="B4067" s="309">
        <v>14.4</v>
      </c>
      <c r="D4067" s="174">
        <v>7.66</v>
      </c>
      <c r="E4067" s="120"/>
      <c r="F4067" s="781">
        <f t="shared" si="179"/>
        <v>22.060000000000002</v>
      </c>
      <c r="G4067" s="382"/>
      <c r="H4067" s="731">
        <v>15.96</v>
      </c>
      <c r="I4067" s="96">
        <v>6.86</v>
      </c>
      <c r="J4067" s="381"/>
      <c r="K4067" s="789">
        <f t="shared" si="180"/>
        <v>22.82</v>
      </c>
      <c r="L4067" s="549"/>
      <c r="M4067" s="549"/>
      <c r="N4067" s="549"/>
      <c r="O4067" s="98">
        <f t="shared" si="181"/>
        <v>0.75999999999999801</v>
      </c>
      <c r="P4067" s="549"/>
      <c r="Q4067" s="100">
        <f t="shared" si="182"/>
        <v>3.3304119193689661</v>
      </c>
      <c r="R4067" s="549"/>
      <c r="S4067" s="406">
        <v>0</v>
      </c>
      <c r="T4067" s="389">
        <v>0</v>
      </c>
      <c r="U4067" s="390">
        <v>0</v>
      </c>
      <c r="V4067" s="405">
        <v>0</v>
      </c>
      <c r="W4067" s="406">
        <v>0</v>
      </c>
      <c r="X4067" s="405">
        <v>0</v>
      </c>
      <c r="Y4067" s="113">
        <f t="shared" si="186"/>
        <v>22.060000000000002</v>
      </c>
      <c r="Z4067" s="108">
        <v>0</v>
      </c>
      <c r="AA4067" s="112">
        <v>0</v>
      </c>
      <c r="AB4067" s="108">
        <v>339.5</v>
      </c>
      <c r="AC4067" s="109">
        <v>0</v>
      </c>
      <c r="AD4067" s="407">
        <v>0</v>
      </c>
      <c r="AE4067" s="523"/>
      <c r="AF4067" s="108">
        <v>349.2</v>
      </c>
      <c r="AG4067" s="109">
        <v>0</v>
      </c>
      <c r="AH4067" s="109">
        <v>10.48</v>
      </c>
      <c r="AI4067" s="539"/>
      <c r="AJ4067" s="110">
        <v>9</v>
      </c>
      <c r="AL4067" s="395">
        <f t="shared" si="187"/>
        <v>19.48</v>
      </c>
      <c r="AM4067" s="395"/>
      <c r="AN4067" s="934">
        <v>19.48</v>
      </c>
      <c r="AO4067" s="113">
        <f t="shared" si="185"/>
        <v>-2.5800000000000018</v>
      </c>
    </row>
    <row r="4068" spans="1:41" x14ac:dyDescent="0.2">
      <c r="A4068" s="58">
        <v>40584</v>
      </c>
      <c r="B4068" s="309">
        <v>14.14</v>
      </c>
      <c r="D4068" s="174">
        <v>7.41</v>
      </c>
      <c r="E4068" s="120"/>
      <c r="F4068" s="781">
        <f t="shared" si="179"/>
        <v>21.55</v>
      </c>
      <c r="G4068" s="382"/>
      <c r="H4068" s="731">
        <v>17.149999999999999</v>
      </c>
      <c r="I4068" s="96">
        <v>7.96</v>
      </c>
      <c r="J4068" s="381"/>
      <c r="K4068" s="789">
        <f t="shared" si="180"/>
        <v>25.11</v>
      </c>
      <c r="L4068" s="549"/>
      <c r="M4068" s="549"/>
      <c r="N4068" s="549"/>
      <c r="O4068" s="98">
        <f t="shared" si="181"/>
        <v>3.5599999999999987</v>
      </c>
      <c r="P4068" s="549"/>
      <c r="Q4068" s="100">
        <f t="shared" si="182"/>
        <v>14.177618478693743</v>
      </c>
      <c r="R4068" s="549"/>
      <c r="S4068" s="406">
        <v>0</v>
      </c>
      <c r="T4068" s="389">
        <v>0</v>
      </c>
      <c r="U4068" s="390">
        <v>0</v>
      </c>
      <c r="V4068" s="405">
        <v>0</v>
      </c>
      <c r="W4068" s="406">
        <v>0</v>
      </c>
      <c r="X4068" s="405">
        <v>0</v>
      </c>
      <c r="Y4068" s="113">
        <f t="shared" si="186"/>
        <v>21.55</v>
      </c>
      <c r="Z4068" s="108">
        <v>0</v>
      </c>
      <c r="AA4068" s="112">
        <v>0</v>
      </c>
      <c r="AB4068" s="108">
        <v>339.5</v>
      </c>
      <c r="AC4068" s="109">
        <v>0</v>
      </c>
      <c r="AD4068" s="407">
        <v>13.54</v>
      </c>
      <c r="AE4068" s="523"/>
      <c r="AF4068" s="108">
        <v>349.2</v>
      </c>
      <c r="AG4068" s="109">
        <v>0</v>
      </c>
      <c r="AH4068" s="109">
        <v>0</v>
      </c>
      <c r="AI4068" s="539"/>
      <c r="AJ4068" s="110">
        <v>0</v>
      </c>
      <c r="AL4068" s="395">
        <f t="shared" si="187"/>
        <v>0</v>
      </c>
      <c r="AM4068" s="395"/>
      <c r="AN4068" s="934">
        <v>13.54</v>
      </c>
      <c r="AO4068" s="113">
        <f t="shared" si="185"/>
        <v>-8.0100000000000016</v>
      </c>
    </row>
    <row r="4069" spans="1:41" x14ac:dyDescent="0.2">
      <c r="A4069" s="58">
        <v>40585</v>
      </c>
      <c r="B4069" s="309">
        <v>14.35</v>
      </c>
      <c r="D4069" s="174">
        <v>7.62</v>
      </c>
      <c r="E4069" s="120"/>
      <c r="F4069" s="781">
        <f t="shared" si="179"/>
        <v>21.97</v>
      </c>
      <c r="G4069" s="382"/>
      <c r="H4069" s="731">
        <v>15.04</v>
      </c>
      <c r="I4069" s="96">
        <v>7.86</v>
      </c>
      <c r="J4069" s="381"/>
      <c r="K4069" s="789">
        <f t="shared" si="180"/>
        <v>22.9</v>
      </c>
      <c r="L4069" s="549"/>
      <c r="M4069" s="549"/>
      <c r="N4069" s="549"/>
      <c r="O4069" s="98">
        <f t="shared" si="181"/>
        <v>0.92999999999999972</v>
      </c>
      <c r="P4069" s="549"/>
      <c r="Q4069" s="100">
        <f t="shared" si="182"/>
        <v>4.0611353711790388</v>
      </c>
      <c r="R4069" s="549"/>
      <c r="S4069" s="406">
        <v>0</v>
      </c>
      <c r="T4069" s="389">
        <v>0</v>
      </c>
      <c r="U4069" s="390">
        <v>0</v>
      </c>
      <c r="V4069" s="405">
        <v>0</v>
      </c>
      <c r="W4069" s="406">
        <v>0</v>
      </c>
      <c r="X4069" s="405">
        <v>0</v>
      </c>
      <c r="Y4069" s="113">
        <f t="shared" si="186"/>
        <v>21.97</v>
      </c>
      <c r="Z4069" s="108">
        <v>0</v>
      </c>
      <c r="AA4069" s="112">
        <v>0</v>
      </c>
      <c r="AB4069" s="108">
        <v>339.5</v>
      </c>
      <c r="AC4069" s="109">
        <v>0</v>
      </c>
      <c r="AD4069" s="407">
        <v>17.07</v>
      </c>
      <c r="AE4069" s="523"/>
      <c r="AF4069" s="108">
        <v>349.2</v>
      </c>
      <c r="AG4069" s="109">
        <v>0</v>
      </c>
      <c r="AH4069" s="109">
        <v>0</v>
      </c>
      <c r="AI4069" s="539"/>
      <c r="AJ4069" s="110">
        <v>0</v>
      </c>
      <c r="AL4069" s="395">
        <f t="shared" si="187"/>
        <v>0</v>
      </c>
      <c r="AM4069" s="395"/>
      <c r="AN4069" s="934">
        <v>17.07</v>
      </c>
      <c r="AO4069" s="113">
        <f t="shared" si="185"/>
        <v>-4.8999999999999986</v>
      </c>
    </row>
    <row r="4070" spans="1:41" x14ac:dyDescent="0.2">
      <c r="A4070" s="58">
        <v>40586</v>
      </c>
      <c r="B4070" s="309">
        <v>13.72</v>
      </c>
      <c r="D4070" s="174">
        <v>7.72</v>
      </c>
      <c r="E4070" s="120"/>
      <c r="F4070" s="781">
        <f t="shared" si="179"/>
        <v>21.44</v>
      </c>
      <c r="G4070" s="382"/>
      <c r="H4070" s="731">
        <v>15.08</v>
      </c>
      <c r="I4070" s="96">
        <v>7.69</v>
      </c>
      <c r="J4070" s="381"/>
      <c r="K4070" s="789">
        <f t="shared" si="180"/>
        <v>22.77</v>
      </c>
      <c r="L4070" s="549"/>
      <c r="M4070" s="549"/>
      <c r="N4070" s="549"/>
      <c r="O4070" s="98">
        <f t="shared" si="181"/>
        <v>1.3299999999999983</v>
      </c>
      <c r="P4070" s="549"/>
      <c r="Q4070" s="100">
        <f t="shared" si="182"/>
        <v>5.8410188844971378</v>
      </c>
      <c r="R4070" s="549"/>
      <c r="S4070" s="406">
        <v>0</v>
      </c>
      <c r="T4070" s="389">
        <v>0</v>
      </c>
      <c r="U4070" s="390">
        <v>0</v>
      </c>
      <c r="V4070" s="405">
        <v>0</v>
      </c>
      <c r="W4070" s="406">
        <v>0</v>
      </c>
      <c r="X4070" s="405">
        <v>0</v>
      </c>
      <c r="Y4070" s="113">
        <f t="shared" si="186"/>
        <v>21.44</v>
      </c>
      <c r="Z4070" s="108">
        <v>0</v>
      </c>
      <c r="AA4070" s="112">
        <v>0</v>
      </c>
      <c r="AB4070" s="108">
        <v>339.5</v>
      </c>
      <c r="AC4070" s="109">
        <v>0</v>
      </c>
      <c r="AD4070" s="407">
        <v>12.23</v>
      </c>
      <c r="AE4070" s="523"/>
      <c r="AF4070" s="108">
        <v>349.3</v>
      </c>
      <c r="AG4070" s="109">
        <v>0</v>
      </c>
      <c r="AH4070" s="109">
        <v>0</v>
      </c>
      <c r="AI4070" s="539"/>
      <c r="AJ4070" s="110">
        <v>0</v>
      </c>
      <c r="AL4070" s="395">
        <f t="shared" si="187"/>
        <v>0</v>
      </c>
      <c r="AM4070" s="395"/>
      <c r="AN4070" s="934">
        <v>12.23</v>
      </c>
      <c r="AO4070" s="113">
        <f t="shared" si="185"/>
        <v>-9.2100000000000009</v>
      </c>
    </row>
    <row r="4071" spans="1:41" x14ac:dyDescent="0.2">
      <c r="A4071" s="58">
        <v>40587</v>
      </c>
      <c r="B4071" s="309">
        <v>13.72</v>
      </c>
      <c r="D4071" s="174">
        <v>7.17</v>
      </c>
      <c r="E4071" s="120"/>
      <c r="F4071" s="781">
        <f t="shared" si="179"/>
        <v>20.89</v>
      </c>
      <c r="G4071" s="382"/>
      <c r="H4071" s="731">
        <v>14.92</v>
      </c>
      <c r="I4071" s="96">
        <v>6.76</v>
      </c>
      <c r="J4071" s="381"/>
      <c r="K4071" s="789">
        <f t="shared" si="180"/>
        <v>21.68</v>
      </c>
      <c r="L4071" s="549"/>
      <c r="M4071" s="549"/>
      <c r="N4071" s="549"/>
      <c r="O4071" s="98">
        <f t="shared" si="181"/>
        <v>0.78999999999999915</v>
      </c>
      <c r="P4071" s="549"/>
      <c r="Q4071" s="100">
        <f t="shared" si="182"/>
        <v>3.6439114391143876</v>
      </c>
      <c r="R4071" s="549"/>
      <c r="S4071" s="406">
        <v>0</v>
      </c>
      <c r="T4071" s="389">
        <v>0</v>
      </c>
      <c r="U4071" s="390">
        <v>0</v>
      </c>
      <c r="V4071" s="405">
        <v>0</v>
      </c>
      <c r="W4071" s="406">
        <v>0</v>
      </c>
      <c r="X4071" s="405">
        <v>0</v>
      </c>
      <c r="Y4071" s="113">
        <f t="shared" si="186"/>
        <v>20.89</v>
      </c>
      <c r="Z4071" s="108">
        <v>0</v>
      </c>
      <c r="AA4071" s="112">
        <v>0</v>
      </c>
      <c r="AB4071" s="108">
        <v>339.5</v>
      </c>
      <c r="AC4071" s="109">
        <v>0</v>
      </c>
      <c r="AD4071" s="407">
        <v>15</v>
      </c>
      <c r="AE4071" s="523"/>
      <c r="AF4071" s="108">
        <v>349.3</v>
      </c>
      <c r="AG4071" s="109">
        <v>0</v>
      </c>
      <c r="AH4071" s="109">
        <v>17.61</v>
      </c>
      <c r="AI4071" s="539"/>
      <c r="AJ4071" s="110">
        <v>0</v>
      </c>
      <c r="AL4071" s="395">
        <f t="shared" si="187"/>
        <v>17.61</v>
      </c>
      <c r="AM4071" s="395"/>
      <c r="AN4071" s="934">
        <v>32.61</v>
      </c>
      <c r="AO4071" s="113">
        <f t="shared" si="185"/>
        <v>11.719999999999999</v>
      </c>
    </row>
    <row r="4072" spans="1:41" x14ac:dyDescent="0.2">
      <c r="A4072" s="58">
        <v>40588</v>
      </c>
      <c r="B4072" s="309">
        <v>14.69</v>
      </c>
      <c r="D4072" s="174">
        <v>7.4</v>
      </c>
      <c r="E4072" s="120"/>
      <c r="F4072" s="781">
        <f t="shared" si="179"/>
        <v>22.09</v>
      </c>
      <c r="G4072" s="382"/>
      <c r="H4072" s="731">
        <v>15.96</v>
      </c>
      <c r="I4072" s="96">
        <v>7.88</v>
      </c>
      <c r="J4072" s="381"/>
      <c r="K4072" s="789">
        <f t="shared" si="180"/>
        <v>23.84</v>
      </c>
      <c r="L4072" s="549"/>
      <c r="M4072" s="549"/>
      <c r="N4072" s="549"/>
      <c r="O4072" s="98">
        <f t="shared" si="181"/>
        <v>1.75</v>
      </c>
      <c r="P4072" s="549"/>
      <c r="Q4072" s="100">
        <f t="shared" si="182"/>
        <v>7.3406040268456376</v>
      </c>
      <c r="R4072" s="549"/>
      <c r="S4072" s="406">
        <v>0</v>
      </c>
      <c r="T4072" s="389">
        <v>0</v>
      </c>
      <c r="U4072" s="390">
        <v>0</v>
      </c>
      <c r="V4072" s="405">
        <v>0</v>
      </c>
      <c r="W4072" s="406">
        <v>0</v>
      </c>
      <c r="X4072" s="405">
        <v>0</v>
      </c>
      <c r="Y4072" s="113">
        <f t="shared" si="186"/>
        <v>22.09</v>
      </c>
      <c r="Z4072" s="108">
        <v>0</v>
      </c>
      <c r="AA4072" s="112">
        <v>0</v>
      </c>
      <c r="AB4072" s="108">
        <v>339.5</v>
      </c>
      <c r="AC4072" s="109">
        <v>0</v>
      </c>
      <c r="AD4072" s="407">
        <v>20.059999999999999</v>
      </c>
      <c r="AE4072" s="523"/>
      <c r="AF4072" s="108">
        <v>349.3</v>
      </c>
      <c r="AG4072" s="109">
        <v>0</v>
      </c>
      <c r="AH4072" s="109">
        <v>0</v>
      </c>
      <c r="AI4072" s="539"/>
      <c r="AJ4072" s="110">
        <v>4</v>
      </c>
      <c r="AL4072" s="395">
        <f t="shared" si="187"/>
        <v>4</v>
      </c>
      <c r="AM4072" s="395"/>
      <c r="AN4072" s="934">
        <v>24.06</v>
      </c>
      <c r="AO4072" s="113">
        <f t="shared" si="185"/>
        <v>1.9699999999999989</v>
      </c>
    </row>
    <row r="4073" spans="1:41" x14ac:dyDescent="0.2">
      <c r="A4073" s="58">
        <v>40589</v>
      </c>
      <c r="B4073" s="309">
        <v>13.78</v>
      </c>
      <c r="D4073" s="174">
        <v>7.83</v>
      </c>
      <c r="E4073" s="120"/>
      <c r="F4073" s="781">
        <f t="shared" ref="F4073:F4136" si="188">+B4073+D4073</f>
        <v>21.61</v>
      </c>
      <c r="G4073" s="382"/>
      <c r="H4073" s="731">
        <v>18</v>
      </c>
      <c r="I4073" s="96">
        <v>7.87</v>
      </c>
      <c r="J4073" s="381"/>
      <c r="K4073" s="789">
        <f t="shared" si="180"/>
        <v>25.87</v>
      </c>
      <c r="L4073" s="549"/>
      <c r="M4073" s="549"/>
      <c r="N4073" s="549"/>
      <c r="O4073" s="98">
        <f t="shared" si="181"/>
        <v>4.2600000000000016</v>
      </c>
      <c r="P4073" s="549"/>
      <c r="Q4073" s="100">
        <f t="shared" si="182"/>
        <v>16.466950135291849</v>
      </c>
      <c r="R4073" s="549"/>
      <c r="S4073" s="406">
        <v>0</v>
      </c>
      <c r="T4073" s="389">
        <v>0</v>
      </c>
      <c r="U4073" s="390">
        <v>0</v>
      </c>
      <c r="V4073" s="405">
        <v>0</v>
      </c>
      <c r="W4073" s="406">
        <v>0</v>
      </c>
      <c r="X4073" s="405">
        <v>0</v>
      </c>
      <c r="Y4073" s="113">
        <f t="shared" si="186"/>
        <v>21.61</v>
      </c>
      <c r="Z4073" s="108">
        <v>0</v>
      </c>
      <c r="AA4073" s="112">
        <v>0</v>
      </c>
      <c r="AB4073" s="108">
        <v>339.6</v>
      </c>
      <c r="AC4073" s="109">
        <v>0</v>
      </c>
      <c r="AD4073" s="407">
        <v>0</v>
      </c>
      <c r="AE4073" s="523"/>
      <c r="AF4073" s="108">
        <v>349.3</v>
      </c>
      <c r="AG4073" s="109">
        <v>0</v>
      </c>
      <c r="AH4073" s="109">
        <v>6.96</v>
      </c>
      <c r="AI4073" s="539"/>
      <c r="AJ4073" s="110">
        <v>10</v>
      </c>
      <c r="AL4073" s="395">
        <f t="shared" si="187"/>
        <v>16.96</v>
      </c>
      <c r="AM4073" s="395"/>
      <c r="AN4073" s="934">
        <v>16.96</v>
      </c>
      <c r="AO4073" s="113">
        <f t="shared" si="185"/>
        <v>-4.6499999999999986</v>
      </c>
    </row>
    <row r="4074" spans="1:41" x14ac:dyDescent="0.2">
      <c r="A4074" s="58">
        <v>40590</v>
      </c>
      <c r="B4074" s="309">
        <v>13.92</v>
      </c>
      <c r="D4074" s="174">
        <v>7.18</v>
      </c>
      <c r="E4074" s="120"/>
      <c r="F4074" s="781">
        <f t="shared" si="188"/>
        <v>21.1</v>
      </c>
      <c r="G4074" s="382"/>
      <c r="H4074" s="731">
        <v>13.92</v>
      </c>
      <c r="I4074" s="96">
        <v>6.59</v>
      </c>
      <c r="J4074" s="381"/>
      <c r="K4074" s="789">
        <f t="shared" si="180"/>
        <v>20.509999999999998</v>
      </c>
      <c r="L4074" s="549"/>
      <c r="M4074" s="549"/>
      <c r="N4074" s="549"/>
      <c r="O4074" s="98">
        <f t="shared" si="181"/>
        <v>-0.59000000000000341</v>
      </c>
      <c r="P4074" s="549"/>
      <c r="Q4074" s="100">
        <f t="shared" si="182"/>
        <v>-2.8766455387615966</v>
      </c>
      <c r="R4074" s="549"/>
      <c r="S4074" s="406">
        <v>0</v>
      </c>
      <c r="T4074" s="389">
        <v>0</v>
      </c>
      <c r="U4074" s="390">
        <v>0</v>
      </c>
      <c r="V4074" s="405">
        <v>0</v>
      </c>
      <c r="W4074" s="406">
        <v>0</v>
      </c>
      <c r="X4074" s="405">
        <v>0</v>
      </c>
      <c r="Y4074" s="113">
        <f t="shared" si="186"/>
        <v>21.1</v>
      </c>
      <c r="Z4074" s="108">
        <v>0</v>
      </c>
      <c r="AA4074" s="112">
        <v>0</v>
      </c>
      <c r="AB4074" s="108">
        <v>339.5</v>
      </c>
      <c r="AC4074" s="109">
        <v>0</v>
      </c>
      <c r="AD4074" s="407">
        <v>19.93</v>
      </c>
      <c r="AE4074" s="523"/>
      <c r="AF4074" s="108">
        <v>349.3</v>
      </c>
      <c r="AG4074" s="109">
        <v>0</v>
      </c>
      <c r="AH4074" s="109">
        <v>0</v>
      </c>
      <c r="AI4074" s="539"/>
      <c r="AJ4074" s="110">
        <v>8</v>
      </c>
      <c r="AL4074" s="395">
        <f t="shared" si="187"/>
        <v>8</v>
      </c>
      <c r="AM4074" s="395"/>
      <c r="AN4074" s="934">
        <v>27.93</v>
      </c>
      <c r="AO4074" s="113">
        <f t="shared" si="185"/>
        <v>6.8299999999999983</v>
      </c>
    </row>
    <row r="4075" spans="1:41" x14ac:dyDescent="0.2">
      <c r="A4075" s="58">
        <v>40591</v>
      </c>
      <c r="B4075" s="309">
        <v>12.23</v>
      </c>
      <c r="D4075" s="174">
        <v>7.56</v>
      </c>
      <c r="E4075" s="120"/>
      <c r="F4075" s="781">
        <f t="shared" si="188"/>
        <v>19.79</v>
      </c>
      <c r="G4075" s="382"/>
      <c r="H4075" s="731">
        <v>15.83</v>
      </c>
      <c r="I4075" s="96">
        <v>7.9</v>
      </c>
      <c r="J4075" s="381"/>
      <c r="K4075" s="789">
        <f t="shared" si="180"/>
        <v>23.73</v>
      </c>
      <c r="L4075" s="549"/>
      <c r="M4075" s="549"/>
      <c r="N4075" s="549"/>
      <c r="O4075" s="98">
        <f t="shared" si="181"/>
        <v>3.9400000000000013</v>
      </c>
      <c r="P4075" s="549"/>
      <c r="Q4075" s="100">
        <f t="shared" si="182"/>
        <v>16.603455541508644</v>
      </c>
      <c r="R4075" s="549"/>
      <c r="S4075" s="406">
        <v>0</v>
      </c>
      <c r="T4075" s="389">
        <v>0</v>
      </c>
      <c r="U4075" s="390">
        <v>0</v>
      </c>
      <c r="V4075" s="405">
        <v>0</v>
      </c>
      <c r="W4075" s="406">
        <v>0</v>
      </c>
      <c r="X4075" s="405">
        <v>0</v>
      </c>
      <c r="Y4075" s="113">
        <f t="shared" si="186"/>
        <v>19.79</v>
      </c>
      <c r="Z4075" s="108">
        <v>0</v>
      </c>
      <c r="AA4075" s="112">
        <v>0</v>
      </c>
      <c r="AB4075" s="108">
        <v>339.6</v>
      </c>
      <c r="AC4075" s="109">
        <v>0</v>
      </c>
      <c r="AD4075" s="407">
        <v>0</v>
      </c>
      <c r="AE4075" s="523"/>
      <c r="AF4075" s="108">
        <v>349.2</v>
      </c>
      <c r="AG4075" s="109">
        <v>0</v>
      </c>
      <c r="AH4075" s="109">
        <v>0</v>
      </c>
      <c r="AI4075" s="539"/>
      <c r="AJ4075" s="110">
        <v>11</v>
      </c>
      <c r="AL4075" s="395">
        <f t="shared" si="187"/>
        <v>11</v>
      </c>
      <c r="AM4075" s="395"/>
      <c r="AN4075" s="934">
        <v>11</v>
      </c>
      <c r="AO4075" s="113">
        <f t="shared" si="185"/>
        <v>-8.7899999999999991</v>
      </c>
    </row>
    <row r="4076" spans="1:41" x14ac:dyDescent="0.2">
      <c r="A4076" s="58">
        <v>40592</v>
      </c>
      <c r="B4076" s="309">
        <v>12.57</v>
      </c>
      <c r="D4076" s="174">
        <v>7.78</v>
      </c>
      <c r="E4076" s="120"/>
      <c r="F4076" s="781">
        <f t="shared" si="188"/>
        <v>20.350000000000001</v>
      </c>
      <c r="G4076" s="382"/>
      <c r="H4076" s="731">
        <v>17.63</v>
      </c>
      <c r="I4076" s="96">
        <v>7.87</v>
      </c>
      <c r="J4076" s="381"/>
      <c r="K4076" s="789">
        <f t="shared" si="180"/>
        <v>25.5</v>
      </c>
      <c r="L4076" s="549"/>
      <c r="M4076" s="549"/>
      <c r="N4076" s="549"/>
      <c r="O4076" s="98">
        <f t="shared" si="181"/>
        <v>5.1499999999999986</v>
      </c>
      <c r="P4076" s="549"/>
      <c r="Q4076" s="100">
        <f t="shared" si="182"/>
        <v>20.196078431372545</v>
      </c>
      <c r="R4076" s="549"/>
      <c r="S4076" s="406">
        <v>0</v>
      </c>
      <c r="T4076" s="389">
        <v>0</v>
      </c>
      <c r="U4076" s="390">
        <v>0</v>
      </c>
      <c r="V4076" s="405">
        <v>0</v>
      </c>
      <c r="W4076" s="406">
        <v>0</v>
      </c>
      <c r="X4076" s="405">
        <v>0</v>
      </c>
      <c r="Y4076" s="113">
        <f t="shared" si="186"/>
        <v>20.350000000000001</v>
      </c>
      <c r="Z4076" s="108">
        <v>0</v>
      </c>
      <c r="AA4076" s="112">
        <v>0</v>
      </c>
      <c r="AB4076" s="108">
        <v>339.6</v>
      </c>
      <c r="AC4076" s="109">
        <v>0</v>
      </c>
      <c r="AD4076" s="407">
        <v>23.78</v>
      </c>
      <c r="AE4076" s="523"/>
      <c r="AF4076" s="108">
        <v>349.2</v>
      </c>
      <c r="AG4076" s="109">
        <v>0</v>
      </c>
      <c r="AH4076" s="109">
        <v>9.5299999999999994</v>
      </c>
      <c r="AI4076" s="539"/>
      <c r="AJ4076" s="110">
        <v>1.1000000000000001</v>
      </c>
      <c r="AL4076" s="395">
        <f t="shared" si="187"/>
        <v>10.629999999999999</v>
      </c>
      <c r="AM4076" s="395"/>
      <c r="AN4076" s="934">
        <v>34.409999999999997</v>
      </c>
      <c r="AO4076" s="113">
        <f t="shared" si="185"/>
        <v>14.059999999999995</v>
      </c>
    </row>
    <row r="4077" spans="1:41" x14ac:dyDescent="0.2">
      <c r="A4077" s="58">
        <v>40593</v>
      </c>
      <c r="B4077" s="309">
        <v>12.52</v>
      </c>
      <c r="D4077" s="174">
        <v>7.65</v>
      </c>
      <c r="E4077" s="120"/>
      <c r="F4077" s="781">
        <f t="shared" si="188"/>
        <v>20.170000000000002</v>
      </c>
      <c r="G4077" s="382"/>
      <c r="H4077" s="731">
        <v>18.11</v>
      </c>
      <c r="I4077" s="96">
        <v>7.62</v>
      </c>
      <c r="J4077" s="381"/>
      <c r="K4077" s="789">
        <f t="shared" si="180"/>
        <v>25.73</v>
      </c>
      <c r="L4077" s="549"/>
      <c r="M4077" s="549"/>
      <c r="N4077" s="549"/>
      <c r="O4077" s="98">
        <f t="shared" si="181"/>
        <v>5.5599999999999987</v>
      </c>
      <c r="P4077" s="549"/>
      <c r="Q4077" s="100">
        <f t="shared" si="182"/>
        <v>21.609016712009321</v>
      </c>
      <c r="R4077" s="549"/>
      <c r="S4077" s="406">
        <v>0</v>
      </c>
      <c r="T4077" s="389">
        <v>0</v>
      </c>
      <c r="U4077" s="390">
        <v>0</v>
      </c>
      <c r="V4077" s="405">
        <v>0</v>
      </c>
      <c r="W4077" s="406">
        <v>0</v>
      </c>
      <c r="X4077" s="405">
        <v>0</v>
      </c>
      <c r="Y4077" s="113">
        <f t="shared" si="186"/>
        <v>20.170000000000002</v>
      </c>
      <c r="Z4077" s="108">
        <v>0</v>
      </c>
      <c r="AA4077" s="112">
        <v>0</v>
      </c>
      <c r="AB4077" s="108">
        <v>339.6</v>
      </c>
      <c r="AC4077" s="109">
        <v>0</v>
      </c>
      <c r="AD4077" s="407">
        <v>15.23</v>
      </c>
      <c r="AE4077" s="523"/>
      <c r="AF4077" s="108">
        <v>349.2</v>
      </c>
      <c r="AG4077" s="109">
        <v>0</v>
      </c>
      <c r="AH4077" s="109">
        <v>0</v>
      </c>
      <c r="AI4077" s="539"/>
      <c r="AJ4077" s="110">
        <v>0</v>
      </c>
      <c r="AL4077" s="395">
        <f t="shared" si="187"/>
        <v>0</v>
      </c>
      <c r="AM4077" s="395"/>
      <c r="AN4077" s="934">
        <v>15.23</v>
      </c>
      <c r="AO4077" s="113">
        <f t="shared" si="185"/>
        <v>-4.9400000000000013</v>
      </c>
    </row>
    <row r="4078" spans="1:41" x14ac:dyDescent="0.2">
      <c r="A4078" s="58">
        <v>40594</v>
      </c>
      <c r="B4078" s="309">
        <v>12.81</v>
      </c>
      <c r="D4078" s="174">
        <v>6.56</v>
      </c>
      <c r="E4078" s="120"/>
      <c r="F4078" s="781">
        <f t="shared" si="188"/>
        <v>19.37</v>
      </c>
      <c r="G4078" s="382"/>
      <c r="H4078" s="731">
        <v>16.809999999999999</v>
      </c>
      <c r="I4078" s="96">
        <v>5.63</v>
      </c>
      <c r="J4078" s="381"/>
      <c r="K4078" s="789">
        <f t="shared" si="180"/>
        <v>22.439999999999998</v>
      </c>
      <c r="L4078" s="549"/>
      <c r="M4078" s="549"/>
      <c r="N4078" s="549"/>
      <c r="O4078" s="98">
        <f t="shared" si="181"/>
        <v>3.0699999999999967</v>
      </c>
      <c r="P4078" s="549"/>
      <c r="Q4078" s="100">
        <f t="shared" si="182"/>
        <v>13.68092691622102</v>
      </c>
      <c r="R4078" s="549"/>
      <c r="S4078" s="406">
        <v>0</v>
      </c>
      <c r="T4078" s="389">
        <v>0</v>
      </c>
      <c r="U4078" s="390">
        <v>0</v>
      </c>
      <c r="V4078" s="405">
        <v>0</v>
      </c>
      <c r="W4078" s="406">
        <v>0</v>
      </c>
      <c r="X4078" s="444">
        <v>0</v>
      </c>
      <c r="Y4078" s="113">
        <f t="shared" si="186"/>
        <v>19.37</v>
      </c>
      <c r="Z4078" s="108">
        <v>0</v>
      </c>
      <c r="AA4078" s="112">
        <v>0</v>
      </c>
      <c r="AB4078" s="108">
        <v>339.6</v>
      </c>
      <c r="AC4078" s="109">
        <v>0</v>
      </c>
      <c r="AD4078" s="407">
        <v>0</v>
      </c>
      <c r="AE4078" s="523"/>
      <c r="AF4078" s="108">
        <v>349.1</v>
      </c>
      <c r="AG4078" s="109">
        <v>0</v>
      </c>
      <c r="AH4078" s="109">
        <v>22.49</v>
      </c>
      <c r="AI4078" s="539"/>
      <c r="AJ4078" s="110">
        <v>0</v>
      </c>
      <c r="AL4078" s="395">
        <f t="shared" si="187"/>
        <v>22.49</v>
      </c>
      <c r="AM4078" s="395"/>
      <c r="AN4078" s="934">
        <v>22.49</v>
      </c>
      <c r="AO4078" s="113">
        <f t="shared" si="185"/>
        <v>3.1199999999999974</v>
      </c>
    </row>
    <row r="4079" spans="1:41" x14ac:dyDescent="0.2">
      <c r="A4079" s="58">
        <v>40595</v>
      </c>
      <c r="B4079" s="309">
        <v>12.71</v>
      </c>
      <c r="D4079" s="174">
        <v>6.99</v>
      </c>
      <c r="E4079" s="120"/>
      <c r="F4079" s="781">
        <f t="shared" si="188"/>
        <v>19.700000000000003</v>
      </c>
      <c r="G4079" s="382"/>
      <c r="H4079" s="731">
        <v>15.7</v>
      </c>
      <c r="I4079" s="96">
        <v>7.21</v>
      </c>
      <c r="J4079" s="381"/>
      <c r="K4079" s="789">
        <f t="shared" si="180"/>
        <v>22.91</v>
      </c>
      <c r="L4079" s="549"/>
      <c r="M4079" s="549"/>
      <c r="N4079" s="549"/>
      <c r="O4079" s="98">
        <f t="shared" si="181"/>
        <v>3.2099999999999973</v>
      </c>
      <c r="P4079" s="549"/>
      <c r="Q4079" s="100">
        <f t="shared" si="182"/>
        <v>14.011348756001734</v>
      </c>
      <c r="R4079" s="549"/>
      <c r="S4079" s="406">
        <v>0</v>
      </c>
      <c r="T4079" s="389">
        <v>0</v>
      </c>
      <c r="U4079" s="390">
        <v>0</v>
      </c>
      <c r="V4079" s="405">
        <v>0</v>
      </c>
      <c r="W4079" s="406">
        <v>0</v>
      </c>
      <c r="X4079" s="405">
        <v>0</v>
      </c>
      <c r="Y4079" s="113">
        <f t="shared" si="186"/>
        <v>19.700000000000003</v>
      </c>
      <c r="Z4079" s="108">
        <v>0</v>
      </c>
      <c r="AA4079" s="112">
        <v>0</v>
      </c>
      <c r="AB4079" s="108">
        <v>339.5</v>
      </c>
      <c r="AC4079" s="109">
        <v>0</v>
      </c>
      <c r="AD4079" s="407">
        <v>16.07</v>
      </c>
      <c r="AE4079" s="523"/>
      <c r="AF4079" s="108">
        <v>349.1</v>
      </c>
      <c r="AG4079" s="109">
        <v>0</v>
      </c>
      <c r="AH4079" s="109">
        <v>0</v>
      </c>
      <c r="AI4079" s="539"/>
      <c r="AJ4079" s="110">
        <v>10</v>
      </c>
      <c r="AL4079" s="395">
        <f t="shared" si="187"/>
        <v>10</v>
      </c>
      <c r="AM4079" s="395"/>
      <c r="AN4079" s="934">
        <v>26.07</v>
      </c>
      <c r="AO4079" s="113">
        <f t="shared" si="185"/>
        <v>6.3699999999999974</v>
      </c>
    </row>
    <row r="4080" spans="1:41" x14ac:dyDescent="0.2">
      <c r="A4080" s="58">
        <v>40596</v>
      </c>
      <c r="B4080" s="309">
        <v>12.09</v>
      </c>
      <c r="D4080" s="174">
        <v>7.61</v>
      </c>
      <c r="E4080" s="120"/>
      <c r="F4080" s="781">
        <f t="shared" si="188"/>
        <v>19.7</v>
      </c>
      <c r="G4080" s="382"/>
      <c r="H4080" s="731">
        <v>17.21</v>
      </c>
      <c r="I4080" s="96">
        <v>7.95</v>
      </c>
      <c r="J4080" s="381"/>
      <c r="K4080" s="789">
        <f t="shared" si="180"/>
        <v>25.16</v>
      </c>
      <c r="L4080" s="549"/>
      <c r="M4080" s="549"/>
      <c r="N4080" s="549"/>
      <c r="O4080" s="98">
        <f t="shared" si="181"/>
        <v>5.4600000000000009</v>
      </c>
      <c r="P4080" s="549"/>
      <c r="Q4080" s="100">
        <f t="shared" si="182"/>
        <v>21.701112877583469</v>
      </c>
      <c r="R4080" s="549"/>
      <c r="S4080" s="406">
        <v>0</v>
      </c>
      <c r="T4080" s="389">
        <v>0</v>
      </c>
      <c r="U4080" s="390">
        <v>0</v>
      </c>
      <c r="V4080" s="405">
        <v>0</v>
      </c>
      <c r="W4080" s="406">
        <v>0</v>
      </c>
      <c r="X4080" s="405">
        <v>0</v>
      </c>
      <c r="Y4080" s="113">
        <f t="shared" si="186"/>
        <v>19.7</v>
      </c>
      <c r="Z4080" s="108">
        <v>0</v>
      </c>
      <c r="AA4080" s="112">
        <v>0</v>
      </c>
      <c r="AB4080" s="108">
        <v>339.5</v>
      </c>
      <c r="AC4080" s="109">
        <v>0</v>
      </c>
      <c r="AD4080" s="407">
        <v>17.7</v>
      </c>
      <c r="AE4080" s="523"/>
      <c r="AF4080" s="108">
        <v>349.1</v>
      </c>
      <c r="AG4080" s="109">
        <v>0</v>
      </c>
      <c r="AH4080" s="109">
        <v>0</v>
      </c>
      <c r="AI4080" s="539"/>
      <c r="AJ4080" s="110">
        <v>2</v>
      </c>
      <c r="AL4080" s="395">
        <f t="shared" si="187"/>
        <v>2</v>
      </c>
      <c r="AM4080" s="395"/>
      <c r="AN4080" s="934">
        <v>19.7</v>
      </c>
      <c r="AO4080" s="113">
        <f t="shared" si="185"/>
        <v>0</v>
      </c>
    </row>
    <row r="4081" spans="1:275" x14ac:dyDescent="0.2">
      <c r="A4081" s="58">
        <v>40597</v>
      </c>
      <c r="B4081" s="309">
        <v>11.8</v>
      </c>
      <c r="D4081" s="174">
        <v>7.61</v>
      </c>
      <c r="E4081" s="120"/>
      <c r="F4081" s="781">
        <f t="shared" si="188"/>
        <v>19.41</v>
      </c>
      <c r="G4081" s="382"/>
      <c r="H4081" s="731">
        <v>13.74</v>
      </c>
      <c r="I4081" s="96">
        <v>7.87</v>
      </c>
      <c r="J4081" s="381"/>
      <c r="K4081" s="789">
        <f t="shared" si="180"/>
        <v>21.61</v>
      </c>
      <c r="L4081" s="549"/>
      <c r="M4081" s="549"/>
      <c r="N4081" s="549"/>
      <c r="O4081" s="98">
        <f t="shared" si="181"/>
        <v>2.1999999999999993</v>
      </c>
      <c r="P4081" s="549"/>
      <c r="Q4081" s="100">
        <f t="shared" si="182"/>
        <v>10.180472003701988</v>
      </c>
      <c r="R4081" s="549"/>
      <c r="S4081" s="406">
        <v>0</v>
      </c>
      <c r="T4081" s="389">
        <v>0</v>
      </c>
      <c r="U4081" s="390">
        <v>0</v>
      </c>
      <c r="V4081" s="405">
        <v>0</v>
      </c>
      <c r="W4081" s="406">
        <v>0</v>
      </c>
      <c r="X4081" s="405">
        <v>0</v>
      </c>
      <c r="Y4081" s="113">
        <f t="shared" si="186"/>
        <v>19.41</v>
      </c>
      <c r="Z4081" s="108">
        <v>0</v>
      </c>
      <c r="AA4081" s="112">
        <v>0</v>
      </c>
      <c r="AB4081" s="108">
        <v>339.5</v>
      </c>
      <c r="AC4081" s="109">
        <v>0</v>
      </c>
      <c r="AD4081" s="407">
        <v>0</v>
      </c>
      <c r="AE4081" s="523"/>
      <c r="AF4081" s="108">
        <v>349</v>
      </c>
      <c r="AG4081" s="109">
        <v>0</v>
      </c>
      <c r="AH4081" s="109">
        <v>17.21</v>
      </c>
      <c r="AI4081" s="539"/>
      <c r="AJ4081" s="110">
        <v>0</v>
      </c>
      <c r="AL4081" s="395">
        <f t="shared" si="187"/>
        <v>17.21</v>
      </c>
      <c r="AM4081" s="395"/>
      <c r="AN4081" s="934">
        <v>17.21</v>
      </c>
      <c r="AO4081" s="113">
        <f t="shared" si="185"/>
        <v>-2.1999999999999993</v>
      </c>
    </row>
    <row r="4082" spans="1:275" x14ac:dyDescent="0.2">
      <c r="A4082" s="58">
        <v>40598</v>
      </c>
      <c r="B4082" s="309">
        <v>11.64</v>
      </c>
      <c r="D4082" s="174">
        <v>7.4</v>
      </c>
      <c r="E4082" s="120"/>
      <c r="F4082" s="781">
        <f t="shared" si="188"/>
        <v>19.04</v>
      </c>
      <c r="G4082" s="382"/>
      <c r="H4082" s="731">
        <v>13.66</v>
      </c>
      <c r="I4082" s="96">
        <v>7.91</v>
      </c>
      <c r="J4082" s="381"/>
      <c r="K4082" s="789">
        <f t="shared" si="180"/>
        <v>21.57</v>
      </c>
      <c r="L4082" s="549"/>
      <c r="M4082" s="549"/>
      <c r="N4082" s="549"/>
      <c r="O4082" s="98">
        <f t="shared" si="181"/>
        <v>2.5300000000000011</v>
      </c>
      <c r="P4082" s="549"/>
      <c r="Q4082" s="100">
        <f t="shared" si="182"/>
        <v>11.72925359295318</v>
      </c>
      <c r="R4082" s="549"/>
      <c r="S4082" s="406">
        <v>0</v>
      </c>
      <c r="T4082" s="389">
        <v>0</v>
      </c>
      <c r="U4082" s="390">
        <v>0</v>
      </c>
      <c r="V4082" s="405">
        <v>0</v>
      </c>
      <c r="W4082" s="406">
        <v>0</v>
      </c>
      <c r="X4082" s="405">
        <v>0</v>
      </c>
      <c r="Y4082" s="113">
        <f t="shared" si="186"/>
        <v>19.04</v>
      </c>
      <c r="Z4082" s="108">
        <v>0</v>
      </c>
      <c r="AA4082" s="112">
        <v>0</v>
      </c>
      <c r="AB4082" s="108">
        <v>339.7</v>
      </c>
      <c r="AC4082" s="109">
        <v>0.27</v>
      </c>
      <c r="AD4082" s="407">
        <v>0</v>
      </c>
      <c r="AE4082" s="523"/>
      <c r="AF4082" s="108">
        <v>348.9</v>
      </c>
      <c r="AG4082" s="109">
        <v>0.1</v>
      </c>
      <c r="AH4082" s="109">
        <v>22.57</v>
      </c>
      <c r="AI4082" s="539"/>
      <c r="AJ4082" s="110">
        <v>2</v>
      </c>
      <c r="AL4082" s="395">
        <f t="shared" si="187"/>
        <v>24.57</v>
      </c>
      <c r="AM4082" s="395"/>
      <c r="AN4082" s="934">
        <v>24.57</v>
      </c>
      <c r="AO4082" s="113">
        <f t="shared" si="185"/>
        <v>5.5300000000000011</v>
      </c>
      <c r="CA4082" s="21"/>
    </row>
    <row r="4083" spans="1:275" x14ac:dyDescent="0.2">
      <c r="A4083" s="58">
        <v>40599</v>
      </c>
      <c r="B4083" s="309">
        <v>12.51</v>
      </c>
      <c r="D4083" s="174">
        <v>7.74</v>
      </c>
      <c r="E4083" s="120"/>
      <c r="F4083" s="781">
        <f t="shared" si="188"/>
        <v>20.25</v>
      </c>
      <c r="G4083" s="382"/>
      <c r="H4083" s="731">
        <v>16.98</v>
      </c>
      <c r="I4083" s="96">
        <v>7.86</v>
      </c>
      <c r="J4083" s="381"/>
      <c r="K4083" s="789">
        <f t="shared" si="180"/>
        <v>24.84</v>
      </c>
      <c r="L4083" s="549"/>
      <c r="M4083" s="549"/>
      <c r="N4083" s="549"/>
      <c r="O4083" s="98">
        <f t="shared" si="181"/>
        <v>4.59</v>
      </c>
      <c r="P4083" s="549"/>
      <c r="Q4083" s="100">
        <f t="shared" si="182"/>
        <v>18.478260869565215</v>
      </c>
      <c r="R4083" s="549"/>
      <c r="S4083" s="406">
        <v>0</v>
      </c>
      <c r="T4083" s="389">
        <v>0</v>
      </c>
      <c r="U4083" s="390">
        <v>0</v>
      </c>
      <c r="V4083" s="405">
        <v>0</v>
      </c>
      <c r="W4083" s="406">
        <v>0</v>
      </c>
      <c r="X4083" s="405">
        <v>0</v>
      </c>
      <c r="Y4083" s="113">
        <f t="shared" si="186"/>
        <v>20.25</v>
      </c>
      <c r="Z4083" s="108">
        <v>0</v>
      </c>
      <c r="AA4083" s="112">
        <v>0</v>
      </c>
      <c r="AB4083" s="108">
        <v>339.7</v>
      </c>
      <c r="AC4083" s="109">
        <v>0</v>
      </c>
      <c r="AD4083" s="407">
        <v>19.73</v>
      </c>
      <c r="AE4083" s="523"/>
      <c r="AF4083" s="108">
        <v>348.9</v>
      </c>
      <c r="AG4083" s="109">
        <v>0.1</v>
      </c>
      <c r="AH4083" s="109">
        <v>13.72</v>
      </c>
      <c r="AI4083" s="539"/>
      <c r="AJ4083" s="110">
        <v>0</v>
      </c>
      <c r="AL4083" s="395">
        <f t="shared" si="187"/>
        <v>13.72</v>
      </c>
      <c r="AM4083" s="395"/>
      <c r="AN4083" s="934">
        <v>33.450000000000003</v>
      </c>
      <c r="AO4083" s="113">
        <f t="shared" si="185"/>
        <v>13.200000000000003</v>
      </c>
    </row>
    <row r="4084" spans="1:275" x14ac:dyDescent="0.2">
      <c r="A4084" s="58">
        <v>40600</v>
      </c>
      <c r="B4084" s="309">
        <v>12.72</v>
      </c>
      <c r="D4084" s="174">
        <v>6.46</v>
      </c>
      <c r="E4084" s="120"/>
      <c r="F4084" s="781">
        <f t="shared" si="188"/>
        <v>19.18</v>
      </c>
      <c r="G4084" s="382"/>
      <c r="H4084" s="731">
        <v>16.989999999999998</v>
      </c>
      <c r="I4084" s="96">
        <v>6.27</v>
      </c>
      <c r="J4084" s="381"/>
      <c r="K4084" s="789">
        <f t="shared" si="180"/>
        <v>23.259999999999998</v>
      </c>
      <c r="L4084" s="549"/>
      <c r="M4084" s="549"/>
      <c r="N4084" s="549"/>
      <c r="O4084" s="98">
        <f t="shared" si="181"/>
        <v>4.0799999999999983</v>
      </c>
      <c r="P4084" s="549"/>
      <c r="Q4084" s="100">
        <f t="shared" si="182"/>
        <v>17.540842648323295</v>
      </c>
      <c r="R4084" s="549"/>
      <c r="S4084" s="406">
        <v>0</v>
      </c>
      <c r="T4084" s="389">
        <v>0</v>
      </c>
      <c r="U4084" s="390">
        <v>0</v>
      </c>
      <c r="V4084" s="405">
        <v>0</v>
      </c>
      <c r="W4084" s="406">
        <v>0</v>
      </c>
      <c r="X4084" s="405">
        <v>0</v>
      </c>
      <c r="Y4084" s="113">
        <f t="shared" si="186"/>
        <v>19.18</v>
      </c>
      <c r="Z4084" s="108">
        <v>0</v>
      </c>
      <c r="AA4084" s="112">
        <v>0</v>
      </c>
      <c r="AB4084" s="108">
        <v>339.7</v>
      </c>
      <c r="AC4084" s="109">
        <v>0</v>
      </c>
      <c r="AD4084" s="407">
        <v>12.95</v>
      </c>
      <c r="AE4084" s="523"/>
      <c r="AF4084" s="108">
        <v>348.9</v>
      </c>
      <c r="AG4084" s="109">
        <v>0</v>
      </c>
      <c r="AH4084" s="109">
        <v>0</v>
      </c>
      <c r="AI4084" s="539"/>
      <c r="AJ4084" s="110">
        <v>0</v>
      </c>
      <c r="AL4084" s="395">
        <f t="shared" si="187"/>
        <v>0</v>
      </c>
      <c r="AM4084" s="395"/>
      <c r="AN4084" s="934">
        <v>12.95</v>
      </c>
      <c r="AO4084" s="113">
        <f t="shared" si="185"/>
        <v>-6.23</v>
      </c>
    </row>
    <row r="4085" spans="1:275" x14ac:dyDescent="0.2">
      <c r="A4085" s="58">
        <v>40601</v>
      </c>
      <c r="B4085" s="309">
        <v>12.77</v>
      </c>
      <c r="D4085" s="174">
        <v>7.1</v>
      </c>
      <c r="E4085" s="120"/>
      <c r="F4085" s="781">
        <f t="shared" si="188"/>
        <v>19.869999999999997</v>
      </c>
      <c r="G4085" s="382"/>
      <c r="H4085" s="731">
        <v>16.78</v>
      </c>
      <c r="I4085" s="96">
        <v>6.92</v>
      </c>
      <c r="J4085" s="381"/>
      <c r="K4085" s="789">
        <f t="shared" si="180"/>
        <v>23.700000000000003</v>
      </c>
      <c r="L4085" s="549"/>
      <c r="M4085" s="549"/>
      <c r="N4085" s="549"/>
      <c r="O4085" s="98">
        <f t="shared" si="181"/>
        <v>3.8300000000000054</v>
      </c>
      <c r="P4085" s="549"/>
      <c r="Q4085" s="100">
        <f t="shared" si="182"/>
        <v>16.160337552742636</v>
      </c>
      <c r="R4085" s="549"/>
      <c r="S4085" s="406">
        <v>0</v>
      </c>
      <c r="T4085" s="389">
        <v>0</v>
      </c>
      <c r="U4085" s="390">
        <v>0</v>
      </c>
      <c r="V4085" s="405">
        <v>0</v>
      </c>
      <c r="W4085" s="406">
        <v>0</v>
      </c>
      <c r="X4085" s="405">
        <v>0</v>
      </c>
      <c r="Y4085" s="113">
        <f t="shared" si="186"/>
        <v>19.869999999999997</v>
      </c>
      <c r="Z4085" s="108">
        <v>0</v>
      </c>
      <c r="AA4085" s="112">
        <v>0</v>
      </c>
      <c r="AB4085" s="108">
        <v>339.8</v>
      </c>
      <c r="AC4085" s="109">
        <v>0</v>
      </c>
      <c r="AD4085" s="407">
        <v>0</v>
      </c>
      <c r="AE4085" s="523"/>
      <c r="AF4085" s="108">
        <v>348.7</v>
      </c>
      <c r="AG4085" s="109">
        <v>0</v>
      </c>
      <c r="AH4085" s="109">
        <v>19.37</v>
      </c>
      <c r="AI4085" s="539"/>
      <c r="AJ4085" s="110">
        <v>0</v>
      </c>
      <c r="AL4085" s="395">
        <f t="shared" si="187"/>
        <v>19.37</v>
      </c>
      <c r="AM4085" s="395"/>
      <c r="AN4085" s="934">
        <v>19.37</v>
      </c>
      <c r="AO4085" s="113">
        <f t="shared" si="185"/>
        <v>-0.49999999999999645</v>
      </c>
    </row>
    <row r="4086" spans="1:275" ht="13.5" thickBot="1" x14ac:dyDescent="0.25">
      <c r="A4086" s="58">
        <v>40602</v>
      </c>
      <c r="B4086" s="309">
        <v>12.86</v>
      </c>
      <c r="D4086" s="174">
        <v>7.35</v>
      </c>
      <c r="E4086" s="120"/>
      <c r="F4086" s="781">
        <f t="shared" si="188"/>
        <v>20.21</v>
      </c>
      <c r="G4086" s="382"/>
      <c r="H4086" s="731">
        <v>15.84</v>
      </c>
      <c r="I4086" s="96">
        <v>7.9</v>
      </c>
      <c r="J4086" s="381"/>
      <c r="K4086" s="789">
        <f t="shared" si="180"/>
        <v>23.740000000000002</v>
      </c>
      <c r="L4086" s="549"/>
      <c r="M4086" s="549"/>
      <c r="N4086" s="549"/>
      <c r="O4086" s="98">
        <f t="shared" si="181"/>
        <v>3.5300000000000011</v>
      </c>
      <c r="P4086" s="549"/>
      <c r="Q4086" s="100">
        <f t="shared" si="182"/>
        <v>14.869418702611629</v>
      </c>
      <c r="R4086" s="549"/>
      <c r="S4086" s="406">
        <v>0</v>
      </c>
      <c r="T4086" s="389">
        <v>0</v>
      </c>
      <c r="U4086" s="390">
        <v>0</v>
      </c>
      <c r="V4086" s="405">
        <v>0</v>
      </c>
      <c r="W4086" s="406">
        <v>0</v>
      </c>
      <c r="X4086" s="405">
        <v>0</v>
      </c>
      <c r="Y4086" s="113">
        <f t="shared" si="186"/>
        <v>20.21</v>
      </c>
      <c r="Z4086" s="108">
        <v>0</v>
      </c>
      <c r="AA4086" s="112">
        <v>0</v>
      </c>
      <c r="AB4086" s="108">
        <v>340.1</v>
      </c>
      <c r="AC4086" s="109">
        <v>0.55000000000000004</v>
      </c>
      <c r="AD4086" s="407">
        <v>0</v>
      </c>
      <c r="AE4086" s="523"/>
      <c r="AF4086" s="108">
        <v>348.8</v>
      </c>
      <c r="AG4086" s="109">
        <v>0.8</v>
      </c>
      <c r="AH4086" s="109">
        <v>18.579999999999998</v>
      </c>
      <c r="AI4086" s="539"/>
      <c r="AJ4086" s="110">
        <v>0</v>
      </c>
      <c r="AL4086" s="395">
        <f t="shared" si="187"/>
        <v>18.579999999999998</v>
      </c>
      <c r="AM4086" s="395"/>
      <c r="AN4086" s="934">
        <v>18.579999999999998</v>
      </c>
      <c r="AO4086" s="113">
        <f t="shared" si="185"/>
        <v>-1.6300000000000026</v>
      </c>
    </row>
    <row r="4087" spans="1:275" x14ac:dyDescent="0.2">
      <c r="A4087" s="58">
        <v>40603</v>
      </c>
      <c r="B4087" s="59">
        <v>12.3</v>
      </c>
      <c r="D4087" s="200">
        <v>7.34</v>
      </c>
      <c r="E4087" s="381"/>
      <c r="F4087" s="776">
        <f t="shared" si="188"/>
        <v>19.64</v>
      </c>
      <c r="G4087" s="800"/>
      <c r="H4087" s="731">
        <v>16.25</v>
      </c>
      <c r="I4087" s="308">
        <v>7.85</v>
      </c>
      <c r="J4087" s="381"/>
      <c r="K4087" s="789">
        <f t="shared" si="180"/>
        <v>24.1</v>
      </c>
      <c r="L4087" s="549"/>
      <c r="M4087" s="549"/>
      <c r="N4087" s="549"/>
      <c r="O4087" s="98">
        <f t="shared" si="181"/>
        <v>4.4600000000000009</v>
      </c>
      <c r="P4087" s="549"/>
      <c r="Q4087" s="100">
        <f t="shared" si="182"/>
        <v>18.506224066390047</v>
      </c>
      <c r="R4087" s="549"/>
      <c r="S4087" s="392">
        <v>0</v>
      </c>
      <c r="T4087" s="389">
        <v>0</v>
      </c>
      <c r="U4087" s="390">
        <v>0</v>
      </c>
      <c r="V4087" s="391">
        <v>0</v>
      </c>
      <c r="W4087" s="392">
        <v>0</v>
      </c>
      <c r="X4087" s="391">
        <v>0</v>
      </c>
      <c r="Y4087" s="163">
        <f t="shared" si="186"/>
        <v>19.64</v>
      </c>
      <c r="Z4087" s="78">
        <v>0</v>
      </c>
      <c r="AA4087" s="82">
        <v>0</v>
      </c>
      <c r="AB4087" s="78">
        <v>341.1</v>
      </c>
      <c r="AC4087" s="79">
        <v>0</v>
      </c>
      <c r="AD4087" s="393">
        <v>19</v>
      </c>
      <c r="AE4087" s="395"/>
      <c r="AF4087" s="78">
        <v>349.1</v>
      </c>
      <c r="AG4087" s="79">
        <v>0</v>
      </c>
      <c r="AH4087" s="651">
        <v>0</v>
      </c>
      <c r="AI4087" s="904"/>
      <c r="AJ4087" s="80">
        <v>0</v>
      </c>
      <c r="AL4087" s="395">
        <f t="shared" si="187"/>
        <v>0</v>
      </c>
      <c r="AM4087" s="395"/>
      <c r="AN4087" s="163">
        <f t="shared" ref="AN4087:AN4118" si="189">AH4087+AJ4087+AD4087+AA4087+Z4087</f>
        <v>19</v>
      </c>
      <c r="AO4087" s="83">
        <f t="shared" si="185"/>
        <v>-0.64000000000000057</v>
      </c>
    </row>
    <row r="4088" spans="1:275" x14ac:dyDescent="0.2">
      <c r="A4088" s="58">
        <v>40604</v>
      </c>
      <c r="B4088" s="92">
        <v>12.3</v>
      </c>
      <c r="D4088" s="174">
        <v>7.53</v>
      </c>
      <c r="E4088" s="120"/>
      <c r="F4088" s="781">
        <f t="shared" si="188"/>
        <v>19.830000000000002</v>
      </c>
      <c r="G4088" s="382"/>
      <c r="H4088" s="731">
        <v>15</v>
      </c>
      <c r="I4088" s="96">
        <v>8.19</v>
      </c>
      <c r="J4088" s="381"/>
      <c r="K4088" s="789">
        <f t="shared" si="180"/>
        <v>23.189999999999998</v>
      </c>
      <c r="L4088" s="549"/>
      <c r="M4088" s="549"/>
      <c r="N4088" s="549"/>
      <c r="O4088" s="98">
        <f t="shared" si="181"/>
        <v>3.3599999999999959</v>
      </c>
      <c r="P4088" s="549"/>
      <c r="Q4088" s="100">
        <f t="shared" si="182"/>
        <v>14.489003880983168</v>
      </c>
      <c r="R4088" s="549"/>
      <c r="S4088" s="406">
        <v>0</v>
      </c>
      <c r="T4088" s="389">
        <v>0</v>
      </c>
      <c r="U4088" s="390">
        <v>0</v>
      </c>
      <c r="V4088" s="405">
        <v>0</v>
      </c>
      <c r="W4088" s="406">
        <v>0</v>
      </c>
      <c r="X4088" s="405">
        <v>0</v>
      </c>
      <c r="Y4088" s="113">
        <f t="shared" si="186"/>
        <v>19.830000000000002</v>
      </c>
      <c r="Z4088" s="108">
        <v>0</v>
      </c>
      <c r="AA4088" s="112">
        <v>0</v>
      </c>
      <c r="AB4088" s="108">
        <v>341.2</v>
      </c>
      <c r="AC4088" s="109">
        <v>0</v>
      </c>
      <c r="AD4088" s="407">
        <v>20.02</v>
      </c>
      <c r="AE4088" s="523"/>
      <c r="AF4088" s="108">
        <v>349.3</v>
      </c>
      <c r="AG4088" s="109">
        <v>0</v>
      </c>
      <c r="AH4088" s="654">
        <v>0</v>
      </c>
      <c r="AI4088" s="539"/>
      <c r="AJ4088" s="110">
        <v>9</v>
      </c>
      <c r="AL4088" s="395">
        <f t="shared" si="187"/>
        <v>9</v>
      </c>
      <c r="AM4088" s="395"/>
      <c r="AN4088" s="163">
        <f t="shared" si="189"/>
        <v>29.02</v>
      </c>
      <c r="AO4088" s="113">
        <f t="shared" si="185"/>
        <v>9.1899999999999977</v>
      </c>
    </row>
    <row r="4089" spans="1:275" x14ac:dyDescent="0.2">
      <c r="A4089" s="58">
        <v>40605</v>
      </c>
      <c r="B4089" s="92">
        <v>12.05</v>
      </c>
      <c r="D4089" s="174">
        <v>7.38</v>
      </c>
      <c r="E4089" s="120"/>
      <c r="F4089" s="781">
        <f t="shared" si="188"/>
        <v>19.43</v>
      </c>
      <c r="G4089" s="382"/>
      <c r="H4089" s="731">
        <v>14.95</v>
      </c>
      <c r="I4089" s="96">
        <v>7.75</v>
      </c>
      <c r="J4089" s="381"/>
      <c r="K4089" s="789">
        <f t="shared" si="180"/>
        <v>22.7</v>
      </c>
      <c r="L4089" s="549"/>
      <c r="M4089" s="549"/>
      <c r="N4089" s="549"/>
      <c r="O4089" s="98">
        <f t="shared" si="181"/>
        <v>3.2699999999999996</v>
      </c>
      <c r="P4089" s="549"/>
      <c r="Q4089" s="100">
        <f t="shared" si="182"/>
        <v>14.405286343612334</v>
      </c>
      <c r="R4089" s="549"/>
      <c r="S4089" s="406">
        <v>0</v>
      </c>
      <c r="T4089" s="389">
        <v>0</v>
      </c>
      <c r="U4089" s="390">
        <v>0</v>
      </c>
      <c r="V4089" s="405">
        <v>0</v>
      </c>
      <c r="W4089" s="406">
        <v>0</v>
      </c>
      <c r="X4089" s="405">
        <v>0</v>
      </c>
      <c r="Y4089" s="113">
        <f t="shared" si="186"/>
        <v>19.43</v>
      </c>
      <c r="Z4089" s="108">
        <v>0</v>
      </c>
      <c r="AA4089" s="112">
        <v>0</v>
      </c>
      <c r="AB4089" s="108">
        <v>341.3</v>
      </c>
      <c r="AC4089" s="109">
        <v>0</v>
      </c>
      <c r="AD4089" s="407">
        <v>0</v>
      </c>
      <c r="AE4089" s="523"/>
      <c r="AF4089" s="108">
        <v>349.3</v>
      </c>
      <c r="AG4089" s="109">
        <v>0</v>
      </c>
      <c r="AH4089" s="654">
        <v>9.61</v>
      </c>
      <c r="AI4089" s="539"/>
      <c r="AJ4089" s="110">
        <v>5</v>
      </c>
      <c r="AL4089" s="395">
        <f t="shared" si="187"/>
        <v>14.61</v>
      </c>
      <c r="AM4089" s="395"/>
      <c r="AN4089" s="163">
        <f t="shared" si="189"/>
        <v>14.61</v>
      </c>
      <c r="AO4089" s="113">
        <f t="shared" si="185"/>
        <v>-4.82</v>
      </c>
    </row>
    <row r="4090" spans="1:275" x14ac:dyDescent="0.2">
      <c r="A4090" s="58">
        <v>40606</v>
      </c>
      <c r="B4090" s="92">
        <v>11.61</v>
      </c>
      <c r="D4090" s="174">
        <v>7.58</v>
      </c>
      <c r="E4090" s="120"/>
      <c r="F4090" s="781">
        <f t="shared" si="188"/>
        <v>19.189999999999998</v>
      </c>
      <c r="G4090" s="382"/>
      <c r="H4090" s="731">
        <v>14.4</v>
      </c>
      <c r="I4090" s="96">
        <v>7.89</v>
      </c>
      <c r="J4090" s="381"/>
      <c r="K4090" s="789">
        <f t="shared" si="180"/>
        <v>22.29</v>
      </c>
      <c r="L4090" s="549"/>
      <c r="M4090" s="549"/>
      <c r="N4090" s="549"/>
      <c r="O4090" s="98">
        <f t="shared" si="181"/>
        <v>3.1000000000000014</v>
      </c>
      <c r="P4090" s="549"/>
      <c r="Q4090" s="100">
        <f t="shared" si="182"/>
        <v>13.9075818752804</v>
      </c>
      <c r="R4090" s="549"/>
      <c r="S4090" s="406">
        <v>0</v>
      </c>
      <c r="T4090" s="389">
        <v>0</v>
      </c>
      <c r="U4090" s="390">
        <v>0</v>
      </c>
      <c r="V4090" s="405">
        <v>0</v>
      </c>
      <c r="W4090" s="406">
        <v>0</v>
      </c>
      <c r="X4090" s="405">
        <v>0</v>
      </c>
      <c r="Y4090" s="113">
        <f t="shared" ref="Y4090:Y4121" si="190">+F4090-S4090-T4090-U4090-V4090+W4090+X4090</f>
        <v>19.189999999999998</v>
      </c>
      <c r="Z4090" s="108">
        <v>0</v>
      </c>
      <c r="AA4090" s="112">
        <v>0</v>
      </c>
      <c r="AB4090" s="108">
        <v>341.4</v>
      </c>
      <c r="AC4090" s="109">
        <v>0</v>
      </c>
      <c r="AD4090" s="407">
        <v>25</v>
      </c>
      <c r="AE4090" s="523"/>
      <c r="AF4090" s="108">
        <v>349.3</v>
      </c>
      <c r="AG4090" s="109">
        <v>0</v>
      </c>
      <c r="AH4090" s="654">
        <v>0</v>
      </c>
      <c r="AI4090" s="539"/>
      <c r="AJ4090" s="110">
        <v>12</v>
      </c>
      <c r="AL4090" s="395">
        <f t="shared" si="187"/>
        <v>12</v>
      </c>
      <c r="AM4090" s="395"/>
      <c r="AN4090" s="163">
        <f t="shared" si="189"/>
        <v>37</v>
      </c>
      <c r="AO4090" s="113">
        <f t="shared" si="185"/>
        <v>17.810000000000002</v>
      </c>
      <c r="JL4090" s="24"/>
    </row>
    <row r="4091" spans="1:275" x14ac:dyDescent="0.2">
      <c r="A4091" s="58">
        <v>40607</v>
      </c>
      <c r="B4091" s="92">
        <v>12.19</v>
      </c>
      <c r="D4091" s="174">
        <v>6.56</v>
      </c>
      <c r="E4091" s="120"/>
      <c r="F4091" s="781">
        <f t="shared" si="188"/>
        <v>18.75</v>
      </c>
      <c r="G4091" s="382"/>
      <c r="H4091" s="731">
        <v>15.32</v>
      </c>
      <c r="I4091" s="96">
        <v>6.72</v>
      </c>
      <c r="J4091" s="381"/>
      <c r="K4091" s="789">
        <f t="shared" si="180"/>
        <v>22.04</v>
      </c>
      <c r="L4091" s="549"/>
      <c r="M4091" s="549"/>
      <c r="N4091" s="549"/>
      <c r="O4091" s="98">
        <f t="shared" si="181"/>
        <v>3.2899999999999991</v>
      </c>
      <c r="P4091" s="549"/>
      <c r="Q4091" s="100">
        <f t="shared" si="182"/>
        <v>14.927404718693282</v>
      </c>
      <c r="R4091" s="549"/>
      <c r="S4091" s="406">
        <v>0</v>
      </c>
      <c r="T4091" s="389">
        <v>0</v>
      </c>
      <c r="U4091" s="390">
        <v>0</v>
      </c>
      <c r="V4091" s="405">
        <v>0</v>
      </c>
      <c r="W4091" s="406">
        <v>0</v>
      </c>
      <c r="X4091" s="405">
        <v>0</v>
      </c>
      <c r="Y4091" s="113">
        <f t="shared" si="190"/>
        <v>18.75</v>
      </c>
      <c r="Z4091" s="108">
        <v>0</v>
      </c>
      <c r="AA4091" s="112">
        <v>0</v>
      </c>
      <c r="AB4091" s="108">
        <v>341.4</v>
      </c>
      <c r="AC4091" s="109">
        <v>0.09</v>
      </c>
      <c r="AD4091" s="407">
        <v>20</v>
      </c>
      <c r="AE4091" s="523"/>
      <c r="AF4091" s="108">
        <v>349.3</v>
      </c>
      <c r="AG4091" s="109">
        <v>0</v>
      </c>
      <c r="AH4091" s="654">
        <v>0</v>
      </c>
      <c r="AI4091" s="539"/>
      <c r="AJ4091" s="110">
        <v>2</v>
      </c>
      <c r="AL4091" s="395">
        <f t="shared" si="187"/>
        <v>2</v>
      </c>
      <c r="AM4091" s="395"/>
      <c r="AN4091" s="163">
        <f t="shared" si="189"/>
        <v>22</v>
      </c>
      <c r="AO4091" s="113">
        <f t="shared" si="185"/>
        <v>3.25</v>
      </c>
      <c r="JI4091" s="24"/>
      <c r="JJ4091" s="24"/>
      <c r="JK4091" s="24"/>
      <c r="JL4091" s="24"/>
      <c r="JM4091" s="24"/>
      <c r="JN4091" s="24"/>
      <c r="JO4091" s="24"/>
    </row>
    <row r="4092" spans="1:275" x14ac:dyDescent="0.2">
      <c r="A4092" s="58">
        <v>40608</v>
      </c>
      <c r="B4092" s="92">
        <v>12.25</v>
      </c>
      <c r="D4092" s="174">
        <v>5.62</v>
      </c>
      <c r="E4092" s="120"/>
      <c r="F4092" s="781">
        <f t="shared" si="188"/>
        <v>17.87</v>
      </c>
      <c r="G4092" s="382"/>
      <c r="H4092" s="731">
        <v>17.18</v>
      </c>
      <c r="I4092" s="96">
        <v>3.95</v>
      </c>
      <c r="J4092" s="381"/>
      <c r="K4092" s="789">
        <f t="shared" ref="K4092:K4155" si="191">H4092+I4092</f>
        <v>21.13</v>
      </c>
      <c r="L4092" s="549"/>
      <c r="M4092" s="549"/>
      <c r="N4092" s="549"/>
      <c r="O4092" s="98">
        <f t="shared" ref="O4092:O4155" si="192">K4092-F4092</f>
        <v>3.259999999999998</v>
      </c>
      <c r="P4092" s="549"/>
      <c r="Q4092" s="100">
        <f t="shared" ref="Q4092:Q4155" si="193">(((O4092/K4092)*100))</f>
        <v>15.428300993847602</v>
      </c>
      <c r="R4092" s="549"/>
      <c r="S4092" s="406">
        <v>0</v>
      </c>
      <c r="T4092" s="389">
        <v>0</v>
      </c>
      <c r="U4092" s="390">
        <v>0</v>
      </c>
      <c r="V4092" s="405">
        <v>0</v>
      </c>
      <c r="W4092" s="406">
        <v>0</v>
      </c>
      <c r="X4092" s="405">
        <v>0</v>
      </c>
      <c r="Y4092" s="113">
        <f t="shared" si="190"/>
        <v>17.87</v>
      </c>
      <c r="Z4092" s="108">
        <v>0</v>
      </c>
      <c r="AA4092" s="112">
        <v>0</v>
      </c>
      <c r="AB4092" s="108">
        <v>341.6</v>
      </c>
      <c r="AC4092" s="109">
        <v>0.27</v>
      </c>
      <c r="AD4092" s="407">
        <v>20</v>
      </c>
      <c r="AE4092" s="523"/>
      <c r="AF4092" s="108">
        <v>349.7</v>
      </c>
      <c r="AG4092" s="109">
        <v>0.4</v>
      </c>
      <c r="AH4092" s="654">
        <v>0</v>
      </c>
      <c r="AI4092" s="539"/>
      <c r="AJ4092" s="110">
        <v>6</v>
      </c>
      <c r="AL4092" s="395">
        <f t="shared" si="187"/>
        <v>6</v>
      </c>
      <c r="AM4092" s="395"/>
      <c r="AN4092" s="163">
        <f t="shared" si="189"/>
        <v>26</v>
      </c>
      <c r="AO4092" s="113">
        <f t="shared" si="185"/>
        <v>8.129999999999999</v>
      </c>
      <c r="JI4092" s="24"/>
      <c r="JJ4092" s="24"/>
      <c r="JK4092" s="24"/>
      <c r="JL4092" s="24"/>
      <c r="JM4092" s="24"/>
      <c r="JN4092" s="24"/>
      <c r="JO4092" s="24"/>
    </row>
    <row r="4093" spans="1:275" x14ac:dyDescent="0.2">
      <c r="A4093" s="58">
        <v>40609</v>
      </c>
      <c r="B4093" s="92">
        <v>12.9</v>
      </c>
      <c r="D4093" s="174">
        <v>6.75</v>
      </c>
      <c r="E4093" s="120"/>
      <c r="F4093" s="781">
        <f t="shared" si="188"/>
        <v>19.649999999999999</v>
      </c>
      <c r="G4093" s="382"/>
      <c r="H4093" s="731">
        <v>17.98</v>
      </c>
      <c r="I4093" s="96">
        <v>6.4</v>
      </c>
      <c r="J4093" s="381"/>
      <c r="K4093" s="789">
        <f t="shared" si="191"/>
        <v>24.380000000000003</v>
      </c>
      <c r="L4093" s="549"/>
      <c r="M4093" s="549"/>
      <c r="N4093" s="549"/>
      <c r="O4093" s="98">
        <f t="shared" si="192"/>
        <v>4.730000000000004</v>
      </c>
      <c r="P4093" s="549"/>
      <c r="Q4093" s="100">
        <f t="shared" si="193"/>
        <v>19.401148482362608</v>
      </c>
      <c r="R4093" s="549"/>
      <c r="S4093" s="406">
        <v>0</v>
      </c>
      <c r="T4093" s="389">
        <v>0</v>
      </c>
      <c r="U4093" s="390">
        <v>0</v>
      </c>
      <c r="V4093" s="405">
        <v>0</v>
      </c>
      <c r="W4093" s="406">
        <v>0</v>
      </c>
      <c r="X4093" s="405">
        <v>0</v>
      </c>
      <c r="Y4093" s="113">
        <f t="shared" si="190"/>
        <v>19.649999999999999</v>
      </c>
      <c r="Z4093" s="108">
        <v>0</v>
      </c>
      <c r="AA4093" s="112">
        <v>0</v>
      </c>
      <c r="AB4093" s="108">
        <v>341.6</v>
      </c>
      <c r="AC4093" s="109">
        <v>0</v>
      </c>
      <c r="AD4093" s="407">
        <v>20</v>
      </c>
      <c r="AE4093" s="523"/>
      <c r="AF4093" s="108">
        <v>350.3</v>
      </c>
      <c r="AG4093" s="109">
        <v>0</v>
      </c>
      <c r="AH4093" s="654">
        <v>0</v>
      </c>
      <c r="AI4093" s="539"/>
      <c r="AJ4093" s="110">
        <v>0</v>
      </c>
      <c r="AL4093" s="395">
        <f t="shared" si="187"/>
        <v>0</v>
      </c>
      <c r="AM4093" s="395"/>
      <c r="AN4093" s="163">
        <f t="shared" si="189"/>
        <v>20</v>
      </c>
      <c r="AO4093" s="113">
        <f t="shared" si="185"/>
        <v>0.35000000000000142</v>
      </c>
    </row>
    <row r="4094" spans="1:275" x14ac:dyDescent="0.2">
      <c r="A4094" s="58">
        <v>40610</v>
      </c>
      <c r="B4094" s="92">
        <v>12.1</v>
      </c>
      <c r="D4094" s="174">
        <v>7.56</v>
      </c>
      <c r="E4094" s="120"/>
      <c r="F4094" s="781">
        <f t="shared" si="188"/>
        <v>19.66</v>
      </c>
      <c r="G4094" s="382"/>
      <c r="H4094" s="731">
        <v>15.29</v>
      </c>
      <c r="I4094" s="96">
        <v>7.9</v>
      </c>
      <c r="J4094" s="381"/>
      <c r="K4094" s="789">
        <f t="shared" si="191"/>
        <v>23.189999999999998</v>
      </c>
      <c r="L4094" s="549"/>
      <c r="M4094" s="549"/>
      <c r="N4094" s="549"/>
      <c r="O4094" s="98">
        <f t="shared" si="192"/>
        <v>3.5299999999999976</v>
      </c>
      <c r="P4094" s="549"/>
      <c r="Q4094" s="100">
        <f t="shared" si="193"/>
        <v>15.222078482104346</v>
      </c>
      <c r="R4094" s="549"/>
      <c r="S4094" s="406">
        <v>0</v>
      </c>
      <c r="T4094" s="389">
        <v>0</v>
      </c>
      <c r="U4094" s="390">
        <v>0</v>
      </c>
      <c r="V4094" s="405">
        <v>0</v>
      </c>
      <c r="W4094" s="406">
        <v>0</v>
      </c>
      <c r="X4094" s="405">
        <v>0</v>
      </c>
      <c r="Y4094" s="113">
        <f t="shared" si="190"/>
        <v>19.66</v>
      </c>
      <c r="Z4094" s="108">
        <v>0</v>
      </c>
      <c r="AA4094" s="112">
        <v>0</v>
      </c>
      <c r="AB4094" s="108">
        <v>341.5</v>
      </c>
      <c r="AC4094" s="109">
        <v>0</v>
      </c>
      <c r="AD4094" s="407">
        <v>16</v>
      </c>
      <c r="AE4094" s="523"/>
      <c r="AF4094" s="108">
        <v>350.4</v>
      </c>
      <c r="AG4094" s="109">
        <v>0</v>
      </c>
      <c r="AH4094" s="654">
        <v>0</v>
      </c>
      <c r="AI4094" s="539"/>
      <c r="AJ4094" s="110">
        <v>0</v>
      </c>
      <c r="AL4094" s="395">
        <f t="shared" si="187"/>
        <v>0</v>
      </c>
      <c r="AM4094" s="395"/>
      <c r="AN4094" s="163">
        <f t="shared" si="189"/>
        <v>16</v>
      </c>
      <c r="AO4094" s="113">
        <f t="shared" si="185"/>
        <v>-3.66</v>
      </c>
    </row>
    <row r="4095" spans="1:275" x14ac:dyDescent="0.2">
      <c r="A4095" s="58">
        <v>40611</v>
      </c>
      <c r="B4095" s="92">
        <v>12.45</v>
      </c>
      <c r="D4095" s="174">
        <v>7.62</v>
      </c>
      <c r="E4095" s="120"/>
      <c r="F4095" s="781">
        <f t="shared" si="188"/>
        <v>20.07</v>
      </c>
      <c r="G4095" s="382"/>
      <c r="H4095" s="731">
        <v>14.95</v>
      </c>
      <c r="I4095" s="96">
        <v>7.84</v>
      </c>
      <c r="J4095" s="381"/>
      <c r="K4095" s="789">
        <f t="shared" si="191"/>
        <v>22.79</v>
      </c>
      <c r="L4095" s="549"/>
      <c r="M4095" s="549"/>
      <c r="N4095" s="549"/>
      <c r="O4095" s="98">
        <f t="shared" si="192"/>
        <v>2.7199999999999989</v>
      </c>
      <c r="P4095" s="549"/>
      <c r="Q4095" s="100">
        <f t="shared" si="193"/>
        <v>11.935059236507236</v>
      </c>
      <c r="R4095" s="549"/>
      <c r="S4095" s="406">
        <v>0</v>
      </c>
      <c r="T4095" s="389">
        <v>0</v>
      </c>
      <c r="U4095" s="390">
        <v>0</v>
      </c>
      <c r="V4095" s="405">
        <v>0</v>
      </c>
      <c r="W4095" s="406">
        <v>0</v>
      </c>
      <c r="X4095" s="405">
        <v>0</v>
      </c>
      <c r="Y4095" s="113">
        <f t="shared" si="190"/>
        <v>20.07</v>
      </c>
      <c r="Z4095" s="108">
        <v>0</v>
      </c>
      <c r="AA4095" s="112">
        <v>0</v>
      </c>
      <c r="AB4095" s="108">
        <v>341.4</v>
      </c>
      <c r="AC4095" s="109">
        <v>0.42</v>
      </c>
      <c r="AD4095" s="407">
        <v>20.399999999999999</v>
      </c>
      <c r="AE4095" s="523"/>
      <c r="AF4095" s="108">
        <v>350.7</v>
      </c>
      <c r="AG4095" s="109">
        <v>0.4</v>
      </c>
      <c r="AH4095" s="654">
        <v>0</v>
      </c>
      <c r="AI4095" s="539"/>
      <c r="AJ4095" s="110">
        <v>0</v>
      </c>
      <c r="AL4095" s="395">
        <f t="shared" ref="AL4095:AL4125" si="194">AH4095+AJ4095</f>
        <v>0</v>
      </c>
      <c r="AM4095" s="395"/>
      <c r="AN4095" s="163">
        <f t="shared" si="189"/>
        <v>20.399999999999999</v>
      </c>
      <c r="AO4095" s="113">
        <f t="shared" ref="AO4095:AO4158" si="195">AN4095-F4095</f>
        <v>0.32999999999999829</v>
      </c>
    </row>
    <row r="4096" spans="1:275" x14ac:dyDescent="0.2">
      <c r="A4096" s="58">
        <v>40612</v>
      </c>
      <c r="B4096" s="92">
        <v>12.18</v>
      </c>
      <c r="D4096" s="174">
        <v>7.54</v>
      </c>
      <c r="E4096" s="120"/>
      <c r="F4096" s="781">
        <f t="shared" si="188"/>
        <v>19.72</v>
      </c>
      <c r="G4096" s="382"/>
      <c r="H4096" s="731">
        <v>14.62</v>
      </c>
      <c r="I4096" s="96">
        <v>7.91</v>
      </c>
      <c r="J4096" s="381"/>
      <c r="K4096" s="789">
        <f t="shared" si="191"/>
        <v>22.53</v>
      </c>
      <c r="L4096" s="549"/>
      <c r="M4096" s="549"/>
      <c r="N4096" s="549"/>
      <c r="O4096" s="98">
        <f t="shared" si="192"/>
        <v>2.8100000000000023</v>
      </c>
      <c r="P4096" s="549"/>
      <c r="Q4096" s="100">
        <f t="shared" si="193"/>
        <v>12.472259209942308</v>
      </c>
      <c r="R4096" s="549"/>
      <c r="S4096" s="406">
        <v>0</v>
      </c>
      <c r="T4096" s="389">
        <v>0</v>
      </c>
      <c r="U4096" s="390">
        <v>0</v>
      </c>
      <c r="V4096" s="405">
        <v>0</v>
      </c>
      <c r="W4096" s="406">
        <v>0</v>
      </c>
      <c r="X4096" s="405">
        <v>0</v>
      </c>
      <c r="Y4096" s="113">
        <f t="shared" si="190"/>
        <v>19.72</v>
      </c>
      <c r="Z4096" s="108">
        <v>0</v>
      </c>
      <c r="AA4096" s="112">
        <v>0</v>
      </c>
      <c r="AB4096" s="108">
        <v>341.6</v>
      </c>
      <c r="AC4096" s="109">
        <v>1.02</v>
      </c>
      <c r="AD4096" s="407">
        <v>16.649999999999999</v>
      </c>
      <c r="AE4096" s="523"/>
      <c r="AF4096" s="108">
        <v>351.2</v>
      </c>
      <c r="AG4096" s="109">
        <v>0.3</v>
      </c>
      <c r="AH4096" s="654">
        <v>0</v>
      </c>
      <c r="AI4096" s="539"/>
      <c r="AJ4096" s="110">
        <v>0</v>
      </c>
      <c r="AL4096" s="395">
        <f t="shared" si="194"/>
        <v>0</v>
      </c>
      <c r="AM4096" s="395"/>
      <c r="AN4096" s="163">
        <f t="shared" si="189"/>
        <v>16.649999999999999</v>
      </c>
      <c r="AO4096" s="113">
        <f t="shared" si="195"/>
        <v>-3.0700000000000003</v>
      </c>
    </row>
    <row r="4097" spans="1:79" x14ac:dyDescent="0.2">
      <c r="A4097" s="58">
        <v>40613</v>
      </c>
      <c r="B4097" s="92">
        <v>11.15</v>
      </c>
      <c r="D4097" s="174">
        <v>7.69</v>
      </c>
      <c r="E4097" s="120"/>
      <c r="F4097" s="781">
        <f t="shared" si="188"/>
        <v>18.84</v>
      </c>
      <c r="G4097" s="382"/>
      <c r="H4097" s="731">
        <v>15.59</v>
      </c>
      <c r="I4097" s="96">
        <v>7.81</v>
      </c>
      <c r="J4097" s="381"/>
      <c r="K4097" s="789">
        <f t="shared" si="191"/>
        <v>23.4</v>
      </c>
      <c r="L4097" s="549"/>
      <c r="M4097" s="549"/>
      <c r="N4097" s="549"/>
      <c r="O4097" s="98">
        <f t="shared" si="192"/>
        <v>4.5599999999999987</v>
      </c>
      <c r="P4097" s="549"/>
      <c r="Q4097" s="100">
        <f t="shared" si="193"/>
        <v>19.487179487179482</v>
      </c>
      <c r="R4097" s="549"/>
      <c r="S4097" s="406">
        <v>0</v>
      </c>
      <c r="T4097" s="389">
        <v>0</v>
      </c>
      <c r="U4097" s="390">
        <v>0</v>
      </c>
      <c r="V4097" s="405">
        <v>0</v>
      </c>
      <c r="W4097" s="406">
        <v>0</v>
      </c>
      <c r="X4097" s="405">
        <v>0</v>
      </c>
      <c r="Y4097" s="113">
        <f t="shared" si="190"/>
        <v>18.84</v>
      </c>
      <c r="Z4097" s="108">
        <v>0</v>
      </c>
      <c r="AA4097" s="112">
        <v>0</v>
      </c>
      <c r="AB4097" s="108">
        <v>341.5</v>
      </c>
      <c r="AC4097" s="109">
        <v>0</v>
      </c>
      <c r="AD4097" s="407">
        <v>25</v>
      </c>
      <c r="AE4097" s="523"/>
      <c r="AF4097" s="108">
        <v>351.4</v>
      </c>
      <c r="AG4097" s="109">
        <v>0</v>
      </c>
      <c r="AH4097" s="654">
        <v>0</v>
      </c>
      <c r="AI4097" s="539"/>
      <c r="AJ4097" s="110">
        <v>0</v>
      </c>
      <c r="AL4097" s="395">
        <f t="shared" si="194"/>
        <v>0</v>
      </c>
      <c r="AM4097" s="395"/>
      <c r="AN4097" s="163">
        <f t="shared" si="189"/>
        <v>25</v>
      </c>
      <c r="AO4097" s="113">
        <f t="shared" si="195"/>
        <v>6.16</v>
      </c>
    </row>
    <row r="4098" spans="1:79" x14ac:dyDescent="0.2">
      <c r="A4098" s="58">
        <v>40614</v>
      </c>
      <c r="B4098" s="92">
        <v>11.13</v>
      </c>
      <c r="D4098" s="174">
        <v>7.55</v>
      </c>
      <c r="E4098" s="120"/>
      <c r="F4098" s="781">
        <f t="shared" si="188"/>
        <v>18.68</v>
      </c>
      <c r="G4098" s="382"/>
      <c r="H4098" s="731">
        <v>16.97</v>
      </c>
      <c r="I4098" s="96">
        <v>7.76</v>
      </c>
      <c r="J4098" s="381"/>
      <c r="K4098" s="789">
        <f t="shared" si="191"/>
        <v>24.729999999999997</v>
      </c>
      <c r="L4098" s="549"/>
      <c r="M4098" s="549"/>
      <c r="N4098" s="549"/>
      <c r="O4098" s="98">
        <f t="shared" si="192"/>
        <v>6.0499999999999972</v>
      </c>
      <c r="P4098" s="549"/>
      <c r="Q4098" s="100">
        <f t="shared" si="193"/>
        <v>24.464213505863317</v>
      </c>
      <c r="R4098" s="549"/>
      <c r="S4098" s="406">
        <v>0</v>
      </c>
      <c r="T4098" s="389">
        <v>0</v>
      </c>
      <c r="U4098" s="390">
        <v>0</v>
      </c>
      <c r="V4098" s="405">
        <v>0</v>
      </c>
      <c r="W4098" s="406">
        <v>0</v>
      </c>
      <c r="X4098" s="405">
        <v>0</v>
      </c>
      <c r="Y4098" s="113">
        <f t="shared" si="190"/>
        <v>18.68</v>
      </c>
      <c r="Z4098" s="108">
        <v>0</v>
      </c>
      <c r="AA4098" s="112">
        <v>0</v>
      </c>
      <c r="AB4098" s="108">
        <v>341.5</v>
      </c>
      <c r="AC4098" s="109">
        <v>0</v>
      </c>
      <c r="AD4098" s="407">
        <v>20</v>
      </c>
      <c r="AE4098" s="523"/>
      <c r="AF4098" s="108">
        <v>351.9</v>
      </c>
      <c r="AG4098" s="109">
        <v>0</v>
      </c>
      <c r="AH4098" s="654">
        <v>0</v>
      </c>
      <c r="AI4098" s="539"/>
      <c r="AJ4098" s="110">
        <v>0</v>
      </c>
      <c r="AL4098" s="395">
        <f t="shared" si="194"/>
        <v>0</v>
      </c>
      <c r="AM4098" s="395"/>
      <c r="AN4098" s="163">
        <f t="shared" si="189"/>
        <v>20</v>
      </c>
      <c r="AO4098" s="113">
        <f t="shared" si="195"/>
        <v>1.3200000000000003</v>
      </c>
    </row>
    <row r="4099" spans="1:79" x14ac:dyDescent="0.2">
      <c r="A4099" s="58">
        <v>40615</v>
      </c>
      <c r="B4099" s="92">
        <v>12.36</v>
      </c>
      <c r="D4099" s="174">
        <v>7.38</v>
      </c>
      <c r="E4099" s="120"/>
      <c r="F4099" s="781">
        <f t="shared" si="188"/>
        <v>19.739999999999998</v>
      </c>
      <c r="G4099" s="382"/>
      <c r="H4099" s="731">
        <v>14.75</v>
      </c>
      <c r="I4099" s="96">
        <v>7.94</v>
      </c>
      <c r="J4099" s="381"/>
      <c r="K4099" s="789">
        <f t="shared" si="191"/>
        <v>22.69</v>
      </c>
      <c r="L4099" s="549"/>
      <c r="M4099" s="549"/>
      <c r="N4099" s="549"/>
      <c r="O4099" s="98">
        <f t="shared" si="192"/>
        <v>2.9500000000000028</v>
      </c>
      <c r="P4099" s="549"/>
      <c r="Q4099" s="100">
        <f t="shared" si="193"/>
        <v>13.001322168356117</v>
      </c>
      <c r="R4099" s="549"/>
      <c r="S4099" s="406">
        <v>0</v>
      </c>
      <c r="T4099" s="389">
        <v>0</v>
      </c>
      <c r="U4099" s="390">
        <v>0</v>
      </c>
      <c r="V4099" s="405">
        <v>0</v>
      </c>
      <c r="W4099" s="406">
        <v>0</v>
      </c>
      <c r="X4099" s="405">
        <v>0</v>
      </c>
      <c r="Y4099" s="113">
        <f t="shared" si="190"/>
        <v>19.739999999999998</v>
      </c>
      <c r="Z4099" s="108">
        <v>0</v>
      </c>
      <c r="AA4099" s="112">
        <v>0</v>
      </c>
      <c r="AB4099" s="108">
        <v>341.4</v>
      </c>
      <c r="AC4099" s="109">
        <v>0</v>
      </c>
      <c r="AD4099" s="407">
        <v>15</v>
      </c>
      <c r="AE4099" s="523"/>
      <c r="AF4099" s="108">
        <v>352.2</v>
      </c>
      <c r="AG4099" s="109">
        <v>0</v>
      </c>
      <c r="AH4099" s="654">
        <v>3.37</v>
      </c>
      <c r="AI4099" s="539"/>
      <c r="AJ4099" s="110">
        <v>0</v>
      </c>
      <c r="AL4099" s="395">
        <f t="shared" si="194"/>
        <v>3.37</v>
      </c>
      <c r="AM4099" s="395"/>
      <c r="AN4099" s="163">
        <f t="shared" si="189"/>
        <v>18.37</v>
      </c>
      <c r="AO4099" s="113">
        <f t="shared" si="195"/>
        <v>-1.3699999999999974</v>
      </c>
    </row>
    <row r="4100" spans="1:79" x14ac:dyDescent="0.2">
      <c r="A4100" s="58">
        <v>40616</v>
      </c>
      <c r="B4100" s="92">
        <v>12.9</v>
      </c>
      <c r="D4100" s="174">
        <v>7.49</v>
      </c>
      <c r="E4100" s="120"/>
      <c r="F4100" s="781">
        <f t="shared" si="188"/>
        <v>20.39</v>
      </c>
      <c r="G4100" s="382"/>
      <c r="H4100" s="731">
        <v>16.09</v>
      </c>
      <c r="I4100" s="96">
        <v>7.81</v>
      </c>
      <c r="J4100" s="381"/>
      <c r="K4100" s="789">
        <f t="shared" si="191"/>
        <v>23.9</v>
      </c>
      <c r="L4100" s="549"/>
      <c r="M4100" s="549"/>
      <c r="N4100" s="549"/>
      <c r="O4100" s="98">
        <f t="shared" si="192"/>
        <v>3.509999999999998</v>
      </c>
      <c r="P4100" s="549"/>
      <c r="Q4100" s="100">
        <f t="shared" si="193"/>
        <v>14.686192468619238</v>
      </c>
      <c r="R4100" s="549"/>
      <c r="S4100" s="406">
        <v>0</v>
      </c>
      <c r="T4100" s="389">
        <v>0</v>
      </c>
      <c r="U4100" s="390">
        <v>0</v>
      </c>
      <c r="V4100" s="405">
        <v>0</v>
      </c>
      <c r="W4100" s="406">
        <v>0</v>
      </c>
      <c r="X4100" s="405">
        <v>0</v>
      </c>
      <c r="Y4100" s="113">
        <f t="shared" si="190"/>
        <v>20.39</v>
      </c>
      <c r="Z4100" s="108">
        <v>0</v>
      </c>
      <c r="AA4100" s="112">
        <v>0</v>
      </c>
      <c r="AB4100" s="108">
        <v>341.4</v>
      </c>
      <c r="AC4100" s="109">
        <v>0</v>
      </c>
      <c r="AD4100" s="407">
        <v>20</v>
      </c>
      <c r="AE4100" s="523"/>
      <c r="AF4100" s="108">
        <v>352.3</v>
      </c>
      <c r="AG4100" s="109">
        <v>0</v>
      </c>
      <c r="AH4100" s="654">
        <v>0</v>
      </c>
      <c r="AI4100" s="539"/>
      <c r="AJ4100" s="110">
        <v>0</v>
      </c>
      <c r="AL4100" s="395">
        <f t="shared" si="194"/>
        <v>0</v>
      </c>
      <c r="AM4100" s="395"/>
      <c r="AN4100" s="163">
        <f t="shared" si="189"/>
        <v>20</v>
      </c>
      <c r="AO4100" s="113">
        <f t="shared" si="195"/>
        <v>-0.39000000000000057</v>
      </c>
    </row>
    <row r="4101" spans="1:79" x14ac:dyDescent="0.2">
      <c r="A4101" s="58">
        <v>40617</v>
      </c>
      <c r="B4101" s="92">
        <v>12.55</v>
      </c>
      <c r="D4101" s="174">
        <v>7.58</v>
      </c>
      <c r="E4101" s="120"/>
      <c r="F4101" s="781">
        <f t="shared" si="188"/>
        <v>20.130000000000003</v>
      </c>
      <c r="G4101" s="382"/>
      <c r="H4101" s="731">
        <v>16.809999999999999</v>
      </c>
      <c r="I4101" s="96">
        <v>7.96</v>
      </c>
      <c r="J4101" s="381"/>
      <c r="K4101" s="789">
        <f t="shared" si="191"/>
        <v>24.77</v>
      </c>
      <c r="L4101" s="549"/>
      <c r="M4101" s="549"/>
      <c r="N4101" s="549"/>
      <c r="O4101" s="98">
        <f t="shared" si="192"/>
        <v>4.639999999999997</v>
      </c>
      <c r="P4101" s="549"/>
      <c r="Q4101" s="100">
        <f t="shared" si="193"/>
        <v>18.732337505046416</v>
      </c>
      <c r="R4101" s="549"/>
      <c r="S4101" s="406">
        <v>0</v>
      </c>
      <c r="T4101" s="389">
        <v>0</v>
      </c>
      <c r="U4101" s="390">
        <v>0</v>
      </c>
      <c r="V4101" s="405">
        <v>0</v>
      </c>
      <c r="W4101" s="406">
        <v>0</v>
      </c>
      <c r="X4101" s="405">
        <v>0</v>
      </c>
      <c r="Y4101" s="113">
        <f t="shared" si="190"/>
        <v>20.130000000000003</v>
      </c>
      <c r="Z4101" s="108">
        <v>0</v>
      </c>
      <c r="AA4101" s="112">
        <v>0</v>
      </c>
      <c r="AB4101" s="108">
        <v>341.3</v>
      </c>
      <c r="AC4101" s="109">
        <v>0.16</v>
      </c>
      <c r="AD4101" s="407">
        <v>20.14</v>
      </c>
      <c r="AE4101" s="523"/>
      <c r="AF4101" s="108">
        <v>352.3</v>
      </c>
      <c r="AG4101" s="109">
        <v>0.3</v>
      </c>
      <c r="AH4101" s="654">
        <v>0</v>
      </c>
      <c r="AI4101" s="539"/>
      <c r="AJ4101" s="110">
        <v>0</v>
      </c>
      <c r="AL4101" s="395">
        <f t="shared" si="194"/>
        <v>0</v>
      </c>
      <c r="AM4101" s="395"/>
      <c r="AN4101" s="163">
        <f t="shared" si="189"/>
        <v>20.14</v>
      </c>
      <c r="AO4101" s="113">
        <f t="shared" si="195"/>
        <v>9.9999999999980105E-3</v>
      </c>
    </row>
    <row r="4102" spans="1:79" x14ac:dyDescent="0.2">
      <c r="A4102" s="58">
        <v>40618</v>
      </c>
      <c r="B4102" s="92">
        <v>13.4</v>
      </c>
      <c r="D4102" s="174">
        <v>7.54</v>
      </c>
      <c r="E4102" s="120"/>
      <c r="F4102" s="781">
        <f t="shared" si="188"/>
        <v>20.94</v>
      </c>
      <c r="G4102" s="382"/>
      <c r="H4102" s="731">
        <v>15.95</v>
      </c>
      <c r="I4102" s="96">
        <v>7.9</v>
      </c>
      <c r="J4102" s="381"/>
      <c r="K4102" s="789">
        <f t="shared" si="191"/>
        <v>23.85</v>
      </c>
      <c r="L4102" s="549"/>
      <c r="M4102" s="549"/>
      <c r="N4102" s="549"/>
      <c r="O4102" s="98">
        <f t="shared" si="192"/>
        <v>2.91</v>
      </c>
      <c r="P4102" s="549"/>
      <c r="Q4102" s="100">
        <f t="shared" si="193"/>
        <v>12.20125786163522</v>
      </c>
      <c r="R4102" s="549"/>
      <c r="S4102" s="406">
        <v>0</v>
      </c>
      <c r="T4102" s="389">
        <v>0</v>
      </c>
      <c r="U4102" s="390">
        <v>0</v>
      </c>
      <c r="V4102" s="405">
        <v>0</v>
      </c>
      <c r="W4102" s="406">
        <v>0</v>
      </c>
      <c r="X4102" s="405">
        <v>0</v>
      </c>
      <c r="Y4102" s="113">
        <f t="shared" si="190"/>
        <v>20.94</v>
      </c>
      <c r="Z4102" s="108">
        <v>0</v>
      </c>
      <c r="AA4102" s="112">
        <v>0</v>
      </c>
      <c r="AB4102" s="108">
        <v>341.6</v>
      </c>
      <c r="AC4102" s="109">
        <v>0.02</v>
      </c>
      <c r="AD4102" s="407">
        <v>18.45</v>
      </c>
      <c r="AE4102" s="523"/>
      <c r="AF4102" s="108">
        <v>352.5</v>
      </c>
      <c r="AG4102" s="109">
        <v>0</v>
      </c>
      <c r="AH4102" s="654">
        <v>0</v>
      </c>
      <c r="AI4102" s="539"/>
      <c r="AJ4102" s="110">
        <v>0</v>
      </c>
      <c r="AL4102" s="395">
        <f t="shared" si="194"/>
        <v>0</v>
      </c>
      <c r="AM4102" s="395"/>
      <c r="AN4102" s="163">
        <f t="shared" si="189"/>
        <v>18.45</v>
      </c>
      <c r="AO4102" s="113">
        <f t="shared" si="195"/>
        <v>-2.490000000000002</v>
      </c>
    </row>
    <row r="4103" spans="1:79" x14ac:dyDescent="0.2">
      <c r="A4103" s="58">
        <v>40619</v>
      </c>
      <c r="B4103" s="92">
        <v>13.3</v>
      </c>
      <c r="D4103" s="174">
        <v>7.61</v>
      </c>
      <c r="E4103" s="120"/>
      <c r="F4103" s="781">
        <f t="shared" si="188"/>
        <v>20.91</v>
      </c>
      <c r="G4103" s="382"/>
      <c r="H4103" s="731">
        <v>17.05</v>
      </c>
      <c r="I4103" s="96">
        <v>7.94</v>
      </c>
      <c r="J4103" s="381"/>
      <c r="K4103" s="789">
        <f t="shared" si="191"/>
        <v>24.990000000000002</v>
      </c>
      <c r="L4103" s="549"/>
      <c r="M4103" s="549"/>
      <c r="N4103" s="549"/>
      <c r="O4103" s="98">
        <f t="shared" si="192"/>
        <v>4.0800000000000018</v>
      </c>
      <c r="P4103" s="549"/>
      <c r="Q4103" s="100">
        <f t="shared" si="193"/>
        <v>16.326530612244905</v>
      </c>
      <c r="R4103" s="549"/>
      <c r="S4103" s="406">
        <v>0</v>
      </c>
      <c r="T4103" s="389">
        <v>0</v>
      </c>
      <c r="U4103" s="390">
        <v>0</v>
      </c>
      <c r="V4103" s="405">
        <v>0</v>
      </c>
      <c r="W4103" s="406">
        <v>0</v>
      </c>
      <c r="X4103" s="405">
        <v>0</v>
      </c>
      <c r="Y4103" s="113">
        <f t="shared" si="190"/>
        <v>20.91</v>
      </c>
      <c r="Z4103" s="108">
        <v>0</v>
      </c>
      <c r="AA4103" s="112">
        <v>0</v>
      </c>
      <c r="AB4103" s="108">
        <v>341.4</v>
      </c>
      <c r="AC4103" s="109">
        <v>0</v>
      </c>
      <c r="AD4103" s="407">
        <v>21.5</v>
      </c>
      <c r="AE4103" s="523"/>
      <c r="AF4103" s="108">
        <v>352.7</v>
      </c>
      <c r="AG4103" s="109">
        <v>0</v>
      </c>
      <c r="AH4103" s="654">
        <v>0</v>
      </c>
      <c r="AI4103" s="539"/>
      <c r="AJ4103" s="110">
        <v>0</v>
      </c>
      <c r="AL4103" s="395">
        <f t="shared" si="194"/>
        <v>0</v>
      </c>
      <c r="AM4103" s="395"/>
      <c r="AN4103" s="163">
        <f t="shared" si="189"/>
        <v>21.5</v>
      </c>
      <c r="AO4103" s="113">
        <f t="shared" si="195"/>
        <v>0.58999999999999986</v>
      </c>
    </row>
    <row r="4104" spans="1:79" x14ac:dyDescent="0.2">
      <c r="A4104" s="58">
        <v>40620</v>
      </c>
      <c r="B4104" s="92">
        <v>14.7</v>
      </c>
      <c r="D4104" s="174">
        <v>7.45</v>
      </c>
      <c r="E4104" s="120"/>
      <c r="F4104" s="781">
        <f t="shared" si="188"/>
        <v>22.15</v>
      </c>
      <c r="G4104" s="382"/>
      <c r="H4104" s="731">
        <v>16.34</v>
      </c>
      <c r="I4104" s="96">
        <v>8.1999999999999993</v>
      </c>
      <c r="J4104" s="381"/>
      <c r="K4104" s="789">
        <f t="shared" si="191"/>
        <v>24.54</v>
      </c>
      <c r="L4104" s="549"/>
      <c r="M4104" s="549"/>
      <c r="N4104" s="549"/>
      <c r="O4104" s="98">
        <f t="shared" si="192"/>
        <v>2.3900000000000006</v>
      </c>
      <c r="P4104" s="549"/>
      <c r="Q4104" s="100">
        <f t="shared" si="193"/>
        <v>9.7392013039934824</v>
      </c>
      <c r="R4104" s="549"/>
      <c r="S4104" s="406">
        <v>0</v>
      </c>
      <c r="T4104" s="389">
        <v>0</v>
      </c>
      <c r="U4104" s="390">
        <v>0</v>
      </c>
      <c r="V4104" s="405">
        <v>0</v>
      </c>
      <c r="W4104" s="406">
        <v>0</v>
      </c>
      <c r="X4104" s="405">
        <v>0</v>
      </c>
      <c r="Y4104" s="113">
        <f t="shared" si="190"/>
        <v>22.15</v>
      </c>
      <c r="Z4104" s="108">
        <v>0</v>
      </c>
      <c r="AA4104" s="112">
        <v>0</v>
      </c>
      <c r="AB4104" s="108">
        <v>341.4</v>
      </c>
      <c r="AC4104" s="109">
        <v>0</v>
      </c>
      <c r="AD4104" s="407">
        <v>30</v>
      </c>
      <c r="AE4104" s="523"/>
      <c r="AF4104" s="108">
        <v>352.8</v>
      </c>
      <c r="AG4104" s="109">
        <v>0</v>
      </c>
      <c r="AH4104" s="654">
        <v>0</v>
      </c>
      <c r="AI4104" s="539"/>
      <c r="AJ4104" s="110">
        <v>0</v>
      </c>
      <c r="AL4104" s="395">
        <f t="shared" si="194"/>
        <v>0</v>
      </c>
      <c r="AM4104" s="395"/>
      <c r="AN4104" s="163">
        <f t="shared" si="189"/>
        <v>30</v>
      </c>
      <c r="AO4104" s="113">
        <f t="shared" si="195"/>
        <v>7.8500000000000014</v>
      </c>
    </row>
    <row r="4105" spans="1:79" x14ac:dyDescent="0.2">
      <c r="A4105" s="58">
        <v>40621</v>
      </c>
      <c r="B4105" s="92">
        <v>15.7</v>
      </c>
      <c r="D4105" s="174">
        <v>7.65</v>
      </c>
      <c r="E4105" s="120"/>
      <c r="F4105" s="781">
        <f t="shared" si="188"/>
        <v>23.35</v>
      </c>
      <c r="G4105" s="382"/>
      <c r="H4105" s="731">
        <v>17.170000000000002</v>
      </c>
      <c r="I4105" s="96">
        <v>7.89</v>
      </c>
      <c r="J4105" s="381"/>
      <c r="K4105" s="789">
        <f t="shared" si="191"/>
        <v>25.060000000000002</v>
      </c>
      <c r="L4105" s="549"/>
      <c r="M4105" s="549"/>
      <c r="N4105" s="549"/>
      <c r="O4105" s="98">
        <f t="shared" si="192"/>
        <v>1.7100000000000009</v>
      </c>
      <c r="P4105" s="549"/>
      <c r="Q4105" s="100">
        <f t="shared" si="193"/>
        <v>6.8236233040702334</v>
      </c>
      <c r="R4105" s="549"/>
      <c r="S4105" s="406">
        <v>0</v>
      </c>
      <c r="T4105" s="389">
        <v>0</v>
      </c>
      <c r="U4105" s="390">
        <v>0</v>
      </c>
      <c r="V4105" s="405">
        <v>0</v>
      </c>
      <c r="W4105" s="406">
        <v>0</v>
      </c>
      <c r="X4105" s="405">
        <v>0</v>
      </c>
      <c r="Y4105" s="113">
        <f t="shared" si="190"/>
        <v>23.35</v>
      </c>
      <c r="Z4105" s="108">
        <v>0</v>
      </c>
      <c r="AA4105" s="112">
        <v>0</v>
      </c>
      <c r="AB4105" s="108">
        <v>341.3</v>
      </c>
      <c r="AC4105" s="109">
        <v>0</v>
      </c>
      <c r="AD4105" s="407">
        <v>25</v>
      </c>
      <c r="AE4105" s="523"/>
      <c r="AF4105" s="108">
        <v>352.9</v>
      </c>
      <c r="AG4105" s="109">
        <v>0</v>
      </c>
      <c r="AH4105" s="654">
        <v>0</v>
      </c>
      <c r="AI4105" s="539"/>
      <c r="AJ4105" s="110">
        <v>0</v>
      </c>
      <c r="AL4105" s="395">
        <f t="shared" si="194"/>
        <v>0</v>
      </c>
      <c r="AM4105" s="395"/>
      <c r="AN4105" s="163">
        <f t="shared" si="189"/>
        <v>25</v>
      </c>
      <c r="AO4105" s="113">
        <f t="shared" si="195"/>
        <v>1.6499999999999986</v>
      </c>
    </row>
    <row r="4106" spans="1:79" x14ac:dyDescent="0.2">
      <c r="A4106" s="58">
        <v>40622</v>
      </c>
      <c r="B4106" s="92">
        <v>15.49</v>
      </c>
      <c r="D4106" s="174">
        <v>7.67</v>
      </c>
      <c r="E4106" s="120"/>
      <c r="F4106" s="781">
        <f t="shared" si="188"/>
        <v>23.16</v>
      </c>
      <c r="G4106" s="382"/>
      <c r="H4106" s="731">
        <v>17.59</v>
      </c>
      <c r="I4106" s="96">
        <v>7.82</v>
      </c>
      <c r="J4106" s="381"/>
      <c r="K4106" s="789">
        <f t="shared" si="191"/>
        <v>25.41</v>
      </c>
      <c r="L4106" s="549"/>
      <c r="M4106" s="549"/>
      <c r="N4106" s="549"/>
      <c r="O4106" s="98">
        <f t="shared" si="192"/>
        <v>2.25</v>
      </c>
      <c r="P4106" s="549"/>
      <c r="Q4106" s="100">
        <f t="shared" si="193"/>
        <v>8.8547815820543097</v>
      </c>
      <c r="R4106" s="549"/>
      <c r="S4106" s="406">
        <v>0</v>
      </c>
      <c r="T4106" s="389">
        <v>0</v>
      </c>
      <c r="U4106" s="390">
        <v>0</v>
      </c>
      <c r="V4106" s="405">
        <v>0</v>
      </c>
      <c r="W4106" s="406">
        <v>0</v>
      </c>
      <c r="X4106" s="444">
        <v>0</v>
      </c>
      <c r="Y4106" s="113">
        <f t="shared" si="190"/>
        <v>23.16</v>
      </c>
      <c r="Z4106" s="108">
        <v>0</v>
      </c>
      <c r="AA4106" s="112">
        <v>0</v>
      </c>
      <c r="AB4106" s="108">
        <v>341.3</v>
      </c>
      <c r="AC4106" s="109">
        <v>0</v>
      </c>
      <c r="AD4106" s="407">
        <v>21</v>
      </c>
      <c r="AE4106" s="523"/>
      <c r="AF4106" s="108">
        <v>352.9</v>
      </c>
      <c r="AG4106" s="109">
        <v>0</v>
      </c>
      <c r="AH4106" s="654">
        <v>0</v>
      </c>
      <c r="AI4106" s="539"/>
      <c r="AJ4106" s="110">
        <v>0</v>
      </c>
      <c r="AL4106" s="395">
        <f t="shared" si="194"/>
        <v>0</v>
      </c>
      <c r="AM4106" s="395"/>
      <c r="AN4106" s="163">
        <f t="shared" si="189"/>
        <v>21</v>
      </c>
      <c r="AO4106" s="113">
        <f t="shared" si="195"/>
        <v>-2.16</v>
      </c>
    </row>
    <row r="4107" spans="1:79" x14ac:dyDescent="0.2">
      <c r="A4107" s="58">
        <v>40623</v>
      </c>
      <c r="B4107" s="92">
        <v>16.73</v>
      </c>
      <c r="D4107" s="174">
        <v>7.21</v>
      </c>
      <c r="E4107" s="120"/>
      <c r="F4107" s="781">
        <f t="shared" si="188"/>
        <v>23.94</v>
      </c>
      <c r="G4107" s="382"/>
      <c r="H4107" s="731">
        <v>16.43</v>
      </c>
      <c r="I4107" s="96">
        <v>7.96</v>
      </c>
      <c r="J4107" s="381"/>
      <c r="K4107" s="789">
        <f t="shared" si="191"/>
        <v>24.39</v>
      </c>
      <c r="L4107" s="549"/>
      <c r="M4107" s="549"/>
      <c r="N4107" s="549"/>
      <c r="O4107" s="98">
        <f t="shared" si="192"/>
        <v>0.44999999999999929</v>
      </c>
      <c r="P4107" s="549"/>
      <c r="Q4107" s="100">
        <f t="shared" si="193"/>
        <v>1.8450184501844991</v>
      </c>
      <c r="R4107" s="549"/>
      <c r="S4107" s="406">
        <v>0</v>
      </c>
      <c r="T4107" s="389">
        <v>0</v>
      </c>
      <c r="U4107" s="390">
        <v>0</v>
      </c>
      <c r="V4107" s="405">
        <v>0</v>
      </c>
      <c r="W4107" s="406">
        <v>0</v>
      </c>
      <c r="X4107" s="405">
        <v>0</v>
      </c>
      <c r="Y4107" s="113">
        <f t="shared" si="190"/>
        <v>23.94</v>
      </c>
      <c r="Z4107" s="108">
        <v>0</v>
      </c>
      <c r="AA4107" s="112">
        <v>0</v>
      </c>
      <c r="AB4107" s="108">
        <v>341.3</v>
      </c>
      <c r="AC4107" s="109">
        <v>0</v>
      </c>
      <c r="AD4107" s="407">
        <v>18.5</v>
      </c>
      <c r="AE4107" s="523"/>
      <c r="AF4107" s="108">
        <v>353</v>
      </c>
      <c r="AG4107" s="109">
        <v>0</v>
      </c>
      <c r="AH4107" s="654">
        <v>0</v>
      </c>
      <c r="AI4107" s="539"/>
      <c r="AJ4107" s="110">
        <v>0</v>
      </c>
      <c r="AL4107" s="395">
        <f t="shared" si="194"/>
        <v>0</v>
      </c>
      <c r="AM4107" s="395"/>
      <c r="AN4107" s="163">
        <f t="shared" si="189"/>
        <v>18.5</v>
      </c>
      <c r="AO4107" s="113">
        <f t="shared" si="195"/>
        <v>-5.4400000000000013</v>
      </c>
    </row>
    <row r="4108" spans="1:79" x14ac:dyDescent="0.2">
      <c r="A4108" s="58">
        <v>40624</v>
      </c>
      <c r="B4108" s="92">
        <v>16.98</v>
      </c>
      <c r="D4108" s="174">
        <v>7.56</v>
      </c>
      <c r="E4108" s="120"/>
      <c r="F4108" s="781">
        <f t="shared" si="188"/>
        <v>24.54</v>
      </c>
      <c r="G4108" s="382"/>
      <c r="H4108" s="731">
        <v>19.84</v>
      </c>
      <c r="I4108" s="96">
        <v>8.94</v>
      </c>
      <c r="J4108" s="381"/>
      <c r="K4108" s="789">
        <f t="shared" si="191"/>
        <v>28.78</v>
      </c>
      <c r="L4108" s="549"/>
      <c r="M4108" s="549"/>
      <c r="N4108" s="549"/>
      <c r="O4108" s="98">
        <f t="shared" si="192"/>
        <v>4.240000000000002</v>
      </c>
      <c r="P4108" s="549"/>
      <c r="Q4108" s="100">
        <f t="shared" si="193"/>
        <v>14.732453092425303</v>
      </c>
      <c r="R4108" s="549"/>
      <c r="S4108" s="406">
        <v>0</v>
      </c>
      <c r="T4108" s="389">
        <v>0</v>
      </c>
      <c r="U4108" s="390">
        <v>0</v>
      </c>
      <c r="V4108" s="405">
        <v>0</v>
      </c>
      <c r="W4108" s="406">
        <v>0</v>
      </c>
      <c r="X4108" s="405">
        <v>0</v>
      </c>
      <c r="Y4108" s="113">
        <f t="shared" si="190"/>
        <v>24.54</v>
      </c>
      <c r="Z4108" s="108">
        <v>0</v>
      </c>
      <c r="AA4108" s="112">
        <v>0</v>
      </c>
      <c r="AB4108" s="108">
        <v>341.2</v>
      </c>
      <c r="AC4108" s="109">
        <v>0</v>
      </c>
      <c r="AD4108" s="407">
        <v>20.74</v>
      </c>
      <c r="AE4108" s="523"/>
      <c r="AF4108" s="108">
        <v>353.1</v>
      </c>
      <c r="AG4108" s="109">
        <v>0</v>
      </c>
      <c r="AH4108" s="654">
        <v>0</v>
      </c>
      <c r="AI4108" s="539"/>
      <c r="AJ4108" s="110">
        <v>0</v>
      </c>
      <c r="AL4108" s="395">
        <f t="shared" si="194"/>
        <v>0</v>
      </c>
      <c r="AM4108" s="395"/>
      <c r="AN4108" s="163">
        <f t="shared" si="189"/>
        <v>20.74</v>
      </c>
      <c r="AO4108" s="113">
        <f t="shared" si="195"/>
        <v>-3.8000000000000007</v>
      </c>
    </row>
    <row r="4109" spans="1:79" x14ac:dyDescent="0.2">
      <c r="A4109" s="58">
        <v>40625</v>
      </c>
      <c r="B4109" s="92">
        <v>18.48</v>
      </c>
      <c r="D4109" s="174">
        <v>4.3499999999999996</v>
      </c>
      <c r="E4109" s="120"/>
      <c r="F4109" s="781">
        <f t="shared" si="188"/>
        <v>22.83</v>
      </c>
      <c r="G4109" s="382"/>
      <c r="H4109" s="731">
        <v>18.36</v>
      </c>
      <c r="I4109" s="96">
        <v>7.7</v>
      </c>
      <c r="J4109" s="381"/>
      <c r="K4109" s="789">
        <f t="shared" si="191"/>
        <v>26.06</v>
      </c>
      <c r="L4109" s="549"/>
      <c r="M4109" s="549"/>
      <c r="N4109" s="549"/>
      <c r="O4109" s="98">
        <f t="shared" si="192"/>
        <v>3.2300000000000004</v>
      </c>
      <c r="P4109" s="549"/>
      <c r="Q4109" s="100">
        <f t="shared" si="193"/>
        <v>12.394474290099772</v>
      </c>
      <c r="R4109" s="549"/>
      <c r="S4109" s="406">
        <v>0</v>
      </c>
      <c r="T4109" s="389">
        <v>0</v>
      </c>
      <c r="U4109" s="390">
        <v>0</v>
      </c>
      <c r="V4109" s="405">
        <v>0</v>
      </c>
      <c r="W4109" s="406">
        <v>0</v>
      </c>
      <c r="X4109" s="405">
        <v>0</v>
      </c>
      <c r="Y4109" s="113">
        <f t="shared" si="190"/>
        <v>22.83</v>
      </c>
      <c r="Z4109" s="108">
        <v>0</v>
      </c>
      <c r="AA4109" s="112">
        <v>0</v>
      </c>
      <c r="AB4109" s="108">
        <v>341.5</v>
      </c>
      <c r="AC4109" s="109">
        <v>0.45</v>
      </c>
      <c r="AD4109" s="407">
        <v>0</v>
      </c>
      <c r="AE4109" s="523"/>
      <c r="AF4109" s="108">
        <v>353.3</v>
      </c>
      <c r="AG4109" s="109">
        <v>0.65</v>
      </c>
      <c r="AH4109" s="654">
        <v>0</v>
      </c>
      <c r="AI4109" s="539"/>
      <c r="AJ4109" s="110">
        <v>0</v>
      </c>
      <c r="AL4109" s="395">
        <f t="shared" si="194"/>
        <v>0</v>
      </c>
      <c r="AM4109" s="395"/>
      <c r="AN4109" s="163">
        <f t="shared" si="189"/>
        <v>0</v>
      </c>
      <c r="AO4109" s="113">
        <f t="shared" si="195"/>
        <v>-22.83</v>
      </c>
    </row>
    <row r="4110" spans="1:79" x14ac:dyDescent="0.2">
      <c r="A4110" s="58">
        <v>40626</v>
      </c>
      <c r="B4110" s="92">
        <v>15.3</v>
      </c>
      <c r="D4110" s="174">
        <v>7.08</v>
      </c>
      <c r="E4110" s="120"/>
      <c r="F4110" s="781">
        <f t="shared" si="188"/>
        <v>22.380000000000003</v>
      </c>
      <c r="G4110" s="382"/>
      <c r="H4110" s="731">
        <v>17.91</v>
      </c>
      <c r="I4110" s="96">
        <v>9.18</v>
      </c>
      <c r="J4110" s="381"/>
      <c r="K4110" s="789">
        <f t="shared" si="191"/>
        <v>27.09</v>
      </c>
      <c r="L4110" s="549"/>
      <c r="M4110" s="549"/>
      <c r="N4110" s="549"/>
      <c r="O4110" s="98">
        <f t="shared" si="192"/>
        <v>4.7099999999999973</v>
      </c>
      <c r="P4110" s="549"/>
      <c r="Q4110" s="100">
        <f t="shared" si="193"/>
        <v>17.386489479512726</v>
      </c>
      <c r="R4110" s="549"/>
      <c r="S4110" s="406">
        <v>0</v>
      </c>
      <c r="T4110" s="389">
        <v>0</v>
      </c>
      <c r="U4110" s="390">
        <v>0</v>
      </c>
      <c r="V4110" s="405">
        <v>0</v>
      </c>
      <c r="W4110" s="406">
        <v>0</v>
      </c>
      <c r="X4110" s="405">
        <v>0</v>
      </c>
      <c r="Y4110" s="113">
        <f t="shared" si="190"/>
        <v>22.380000000000003</v>
      </c>
      <c r="Z4110" s="108">
        <v>0</v>
      </c>
      <c r="AA4110" s="112">
        <v>0</v>
      </c>
      <c r="AB4110" s="108">
        <v>341.7</v>
      </c>
      <c r="AC4110" s="109">
        <v>0</v>
      </c>
      <c r="AD4110" s="407">
        <v>21.1</v>
      </c>
      <c r="AE4110" s="523"/>
      <c r="AF4110" s="108">
        <v>354.5</v>
      </c>
      <c r="AG4110" s="109">
        <v>0</v>
      </c>
      <c r="AH4110" s="654">
        <v>6.7000000000000004E-2</v>
      </c>
      <c r="AI4110" s="539"/>
      <c r="AJ4110" s="110">
        <v>0</v>
      </c>
      <c r="AL4110" s="395">
        <f t="shared" si="194"/>
        <v>6.7000000000000004E-2</v>
      </c>
      <c r="AM4110" s="395"/>
      <c r="AN4110" s="163">
        <f t="shared" si="189"/>
        <v>21.167000000000002</v>
      </c>
      <c r="AO4110" s="113">
        <f t="shared" si="195"/>
        <v>-1.213000000000001</v>
      </c>
      <c r="CA4110" s="21"/>
    </row>
    <row r="4111" spans="1:79" x14ac:dyDescent="0.2">
      <c r="A4111" s="58">
        <v>40627</v>
      </c>
      <c r="B4111" s="92">
        <v>15.16</v>
      </c>
      <c r="D4111" s="174">
        <v>7.67</v>
      </c>
      <c r="E4111" s="120"/>
      <c r="F4111" s="781">
        <f t="shared" si="188"/>
        <v>22.83</v>
      </c>
      <c r="G4111" s="382"/>
      <c r="H4111" s="731">
        <v>17.13</v>
      </c>
      <c r="I4111" s="96">
        <v>7.81</v>
      </c>
      <c r="J4111" s="381"/>
      <c r="K4111" s="789">
        <f t="shared" si="191"/>
        <v>24.939999999999998</v>
      </c>
      <c r="L4111" s="549"/>
      <c r="M4111" s="549"/>
      <c r="N4111" s="549"/>
      <c r="O4111" s="98">
        <f t="shared" si="192"/>
        <v>2.1099999999999994</v>
      </c>
      <c r="P4111" s="549"/>
      <c r="Q4111" s="100">
        <f t="shared" si="193"/>
        <v>8.4603047313552509</v>
      </c>
      <c r="R4111" s="549"/>
      <c r="S4111" s="406">
        <v>0</v>
      </c>
      <c r="T4111" s="389">
        <v>0</v>
      </c>
      <c r="U4111" s="390">
        <v>0</v>
      </c>
      <c r="V4111" s="405">
        <v>0</v>
      </c>
      <c r="W4111" s="406">
        <v>0</v>
      </c>
      <c r="X4111" s="405">
        <v>0</v>
      </c>
      <c r="Y4111" s="113">
        <f t="shared" si="190"/>
        <v>22.83</v>
      </c>
      <c r="Z4111" s="108">
        <v>0</v>
      </c>
      <c r="AA4111" s="112">
        <v>0</v>
      </c>
      <c r="AB4111" s="108">
        <v>341.6</v>
      </c>
      <c r="AC4111" s="109">
        <v>7.0000000000000007E-2</v>
      </c>
      <c r="AD4111" s="407">
        <v>22.18</v>
      </c>
      <c r="AE4111" s="523"/>
      <c r="AF4111" s="108">
        <v>354.8</v>
      </c>
      <c r="AG4111" s="109">
        <v>0</v>
      </c>
      <c r="AH4111" s="654">
        <v>0</v>
      </c>
      <c r="AI4111" s="539"/>
      <c r="AJ4111" s="110">
        <v>2</v>
      </c>
      <c r="AL4111" s="395">
        <f t="shared" si="194"/>
        <v>2</v>
      </c>
      <c r="AM4111" s="395"/>
      <c r="AN4111" s="163">
        <f t="shared" si="189"/>
        <v>24.18</v>
      </c>
      <c r="AO4111" s="113">
        <f t="shared" si="195"/>
        <v>1.3500000000000014</v>
      </c>
    </row>
    <row r="4112" spans="1:79" x14ac:dyDescent="0.2">
      <c r="A4112" s="58">
        <v>40628</v>
      </c>
      <c r="B4112" s="92">
        <v>13.49</v>
      </c>
      <c r="D4112" s="174">
        <v>7.47</v>
      </c>
      <c r="E4112" s="120"/>
      <c r="F4112" s="781">
        <f t="shared" si="188"/>
        <v>20.96</v>
      </c>
      <c r="G4112" s="382"/>
      <c r="H4112" s="731">
        <v>15.11</v>
      </c>
      <c r="I4112" s="96">
        <v>7.87</v>
      </c>
      <c r="J4112" s="381"/>
      <c r="K4112" s="789">
        <f t="shared" si="191"/>
        <v>22.98</v>
      </c>
      <c r="L4112" s="549"/>
      <c r="M4112" s="549"/>
      <c r="N4112" s="549"/>
      <c r="O4112" s="98">
        <f t="shared" si="192"/>
        <v>2.0199999999999996</v>
      </c>
      <c r="P4112" s="549"/>
      <c r="Q4112" s="100">
        <f t="shared" si="193"/>
        <v>8.7902523933855505</v>
      </c>
      <c r="R4112" s="549"/>
      <c r="S4112" s="406">
        <v>0</v>
      </c>
      <c r="T4112" s="389">
        <v>0</v>
      </c>
      <c r="U4112" s="390">
        <v>0</v>
      </c>
      <c r="V4112" s="405">
        <v>0</v>
      </c>
      <c r="W4112" s="406">
        <v>0</v>
      </c>
      <c r="X4112" s="405">
        <v>0</v>
      </c>
      <c r="Y4112" s="113">
        <f t="shared" si="190"/>
        <v>20.96</v>
      </c>
      <c r="Z4112" s="108">
        <v>0</v>
      </c>
      <c r="AA4112" s="112">
        <v>0</v>
      </c>
      <c r="AB4112" s="108">
        <v>341.8</v>
      </c>
      <c r="AC4112" s="109">
        <v>0.42</v>
      </c>
      <c r="AD4112" s="407">
        <v>19.559999999999999</v>
      </c>
      <c r="AE4112" s="523"/>
      <c r="AF4112" s="108">
        <v>355</v>
      </c>
      <c r="AG4112" s="109">
        <v>0.5</v>
      </c>
      <c r="AH4112" s="654">
        <v>0</v>
      </c>
      <c r="AI4112" s="539"/>
      <c r="AJ4112" s="110">
        <v>1</v>
      </c>
      <c r="AL4112" s="395">
        <f t="shared" si="194"/>
        <v>1</v>
      </c>
      <c r="AM4112" s="395"/>
      <c r="AN4112" s="163">
        <f t="shared" si="189"/>
        <v>20.56</v>
      </c>
      <c r="AO4112" s="113">
        <f t="shared" si="195"/>
        <v>-0.40000000000000213</v>
      </c>
    </row>
    <row r="4113" spans="1:41" x14ac:dyDescent="0.2">
      <c r="A4113" s="58">
        <v>40629</v>
      </c>
      <c r="B4113" s="92">
        <v>14.51</v>
      </c>
      <c r="D4113" s="174">
        <v>5.52</v>
      </c>
      <c r="E4113" s="120"/>
      <c r="F4113" s="781">
        <f t="shared" si="188"/>
        <v>20.03</v>
      </c>
      <c r="G4113" s="382"/>
      <c r="H4113" s="731">
        <v>15.12</v>
      </c>
      <c r="I4113" s="96">
        <v>3.93</v>
      </c>
      <c r="J4113" s="381"/>
      <c r="K4113" s="789">
        <f t="shared" si="191"/>
        <v>19.05</v>
      </c>
      <c r="L4113" s="549"/>
      <c r="M4113" s="549"/>
      <c r="N4113" s="549"/>
      <c r="O4113" s="98">
        <f t="shared" si="192"/>
        <v>-0.98000000000000043</v>
      </c>
      <c r="P4113" s="549"/>
      <c r="Q4113" s="100">
        <f t="shared" si="193"/>
        <v>-5.1443569553805792</v>
      </c>
      <c r="R4113" s="549"/>
      <c r="S4113" s="406">
        <v>0</v>
      </c>
      <c r="T4113" s="389">
        <v>0</v>
      </c>
      <c r="U4113" s="390">
        <v>0</v>
      </c>
      <c r="V4113" s="405">
        <v>0</v>
      </c>
      <c r="W4113" s="406">
        <v>0</v>
      </c>
      <c r="X4113" s="405">
        <v>0</v>
      </c>
      <c r="Y4113" s="113">
        <f t="shared" si="190"/>
        <v>20.03</v>
      </c>
      <c r="Z4113" s="108">
        <v>0</v>
      </c>
      <c r="AA4113" s="112">
        <v>0</v>
      </c>
      <c r="AB4113" s="108">
        <v>341.7</v>
      </c>
      <c r="AC4113" s="109">
        <v>0.01</v>
      </c>
      <c r="AD4113" s="407">
        <v>0</v>
      </c>
      <c r="AE4113" s="523"/>
      <c r="AF4113" s="108">
        <v>355.4</v>
      </c>
      <c r="AG4113" s="109">
        <v>0</v>
      </c>
      <c r="AH4113" s="654">
        <v>0</v>
      </c>
      <c r="AI4113" s="539"/>
      <c r="AJ4113" s="110">
        <v>19</v>
      </c>
      <c r="AL4113" s="395">
        <f t="shared" si="194"/>
        <v>19</v>
      </c>
      <c r="AM4113" s="395"/>
      <c r="AN4113" s="163">
        <f t="shared" si="189"/>
        <v>19</v>
      </c>
      <c r="AO4113" s="113">
        <f t="shared" si="195"/>
        <v>-1.0300000000000011</v>
      </c>
    </row>
    <row r="4114" spans="1:41" x14ac:dyDescent="0.2">
      <c r="A4114" s="58">
        <v>40630</v>
      </c>
      <c r="B4114" s="92">
        <v>15</v>
      </c>
      <c r="D4114" s="174">
        <v>6.84</v>
      </c>
      <c r="E4114" s="120"/>
      <c r="F4114" s="781">
        <f t="shared" si="188"/>
        <v>21.84</v>
      </c>
      <c r="G4114" s="382"/>
      <c r="H4114" s="731">
        <v>15.3</v>
      </c>
      <c r="I4114" s="96">
        <v>8.51</v>
      </c>
      <c r="J4114" s="381"/>
      <c r="K4114" s="789">
        <f t="shared" si="191"/>
        <v>23.810000000000002</v>
      </c>
      <c r="L4114" s="549"/>
      <c r="M4114" s="549"/>
      <c r="N4114" s="549"/>
      <c r="O4114" s="98">
        <f t="shared" si="192"/>
        <v>1.9700000000000024</v>
      </c>
      <c r="P4114" s="549"/>
      <c r="Q4114" s="100">
        <f t="shared" si="193"/>
        <v>8.2738345233095441</v>
      </c>
      <c r="R4114" s="549"/>
      <c r="S4114" s="406">
        <v>0</v>
      </c>
      <c r="T4114" s="389">
        <v>0</v>
      </c>
      <c r="U4114" s="390">
        <v>0</v>
      </c>
      <c r="V4114" s="405">
        <v>0</v>
      </c>
      <c r="W4114" s="406">
        <v>0</v>
      </c>
      <c r="X4114" s="405">
        <v>0</v>
      </c>
      <c r="Y4114" s="113">
        <f t="shared" si="190"/>
        <v>21.84</v>
      </c>
      <c r="Z4114" s="108">
        <v>0</v>
      </c>
      <c r="AA4114" s="112">
        <v>0</v>
      </c>
      <c r="AB4114" s="108">
        <v>341.4</v>
      </c>
      <c r="AC4114" s="109">
        <v>0.04</v>
      </c>
      <c r="AD4114" s="407">
        <v>10</v>
      </c>
      <c r="AE4114" s="523"/>
      <c r="AF4114" s="108">
        <v>355.4</v>
      </c>
      <c r="AG4114" s="109">
        <v>0</v>
      </c>
      <c r="AH4114" s="654">
        <v>0</v>
      </c>
      <c r="AI4114" s="539"/>
      <c r="AJ4114" s="110">
        <v>9</v>
      </c>
      <c r="AL4114" s="395">
        <f t="shared" si="194"/>
        <v>9</v>
      </c>
      <c r="AM4114" s="395"/>
      <c r="AN4114" s="163">
        <f t="shared" si="189"/>
        <v>19</v>
      </c>
      <c r="AO4114" s="113">
        <f t="shared" si="195"/>
        <v>-2.84</v>
      </c>
    </row>
    <row r="4115" spans="1:41" x14ac:dyDescent="0.2">
      <c r="A4115" s="58">
        <v>40631</v>
      </c>
      <c r="B4115" s="92">
        <v>14.4</v>
      </c>
      <c r="D4115" s="174">
        <v>7.62</v>
      </c>
      <c r="E4115" s="120"/>
      <c r="F4115" s="781">
        <f t="shared" si="188"/>
        <v>22.02</v>
      </c>
      <c r="G4115" s="382"/>
      <c r="H4115" s="731">
        <v>16.8</v>
      </c>
      <c r="I4115" s="96">
        <v>10.25</v>
      </c>
      <c r="J4115" s="381"/>
      <c r="K4115" s="789">
        <f t="shared" si="191"/>
        <v>27.05</v>
      </c>
      <c r="L4115" s="549"/>
      <c r="M4115" s="549"/>
      <c r="N4115" s="549"/>
      <c r="O4115" s="98">
        <f t="shared" si="192"/>
        <v>5.0300000000000011</v>
      </c>
      <c r="P4115" s="549"/>
      <c r="Q4115" s="100">
        <f t="shared" si="193"/>
        <v>18.595194085027732</v>
      </c>
      <c r="R4115" s="549"/>
      <c r="S4115" s="406">
        <v>0</v>
      </c>
      <c r="T4115" s="389">
        <v>0</v>
      </c>
      <c r="U4115" s="390">
        <v>0</v>
      </c>
      <c r="V4115" s="405">
        <v>0</v>
      </c>
      <c r="W4115" s="406">
        <v>0</v>
      </c>
      <c r="X4115" s="405">
        <v>0</v>
      </c>
      <c r="Y4115" s="113">
        <f t="shared" si="190"/>
        <v>22.02</v>
      </c>
      <c r="Z4115" s="108">
        <v>0</v>
      </c>
      <c r="AA4115" s="112">
        <v>0</v>
      </c>
      <c r="AB4115" s="108">
        <v>341.4</v>
      </c>
      <c r="AC4115" s="109">
        <v>0.13</v>
      </c>
      <c r="AD4115" s="407">
        <v>15</v>
      </c>
      <c r="AE4115" s="523"/>
      <c r="AF4115" s="108">
        <v>355.3</v>
      </c>
      <c r="AG4115" s="109">
        <v>0</v>
      </c>
      <c r="AH4115" s="654">
        <v>0</v>
      </c>
      <c r="AI4115" s="539"/>
      <c r="AJ4115" s="110">
        <v>0</v>
      </c>
      <c r="AL4115" s="395">
        <f t="shared" si="194"/>
        <v>0</v>
      </c>
      <c r="AM4115" s="395"/>
      <c r="AN4115" s="163">
        <f t="shared" si="189"/>
        <v>15</v>
      </c>
      <c r="AO4115" s="113">
        <f t="shared" si="195"/>
        <v>-7.02</v>
      </c>
    </row>
    <row r="4116" spans="1:41" x14ac:dyDescent="0.2">
      <c r="A4116" s="58">
        <v>40632</v>
      </c>
      <c r="B4116" s="92">
        <v>13.95</v>
      </c>
      <c r="D4116" s="174">
        <v>7.68</v>
      </c>
      <c r="E4116" s="120"/>
      <c r="F4116" s="781">
        <f t="shared" si="188"/>
        <v>21.63</v>
      </c>
      <c r="G4116" s="382"/>
      <c r="H4116" s="731">
        <v>15.92</v>
      </c>
      <c r="I4116" s="96">
        <v>8.48</v>
      </c>
      <c r="J4116" s="381"/>
      <c r="K4116" s="789">
        <f t="shared" si="191"/>
        <v>24.4</v>
      </c>
      <c r="L4116" s="549"/>
      <c r="M4116" s="549"/>
      <c r="N4116" s="549"/>
      <c r="O4116" s="98">
        <f t="shared" si="192"/>
        <v>2.7699999999999996</v>
      </c>
      <c r="P4116" s="549"/>
      <c r="Q4116" s="100">
        <f t="shared" si="193"/>
        <v>11.352459016393441</v>
      </c>
      <c r="R4116" s="549"/>
      <c r="S4116" s="406">
        <v>0</v>
      </c>
      <c r="T4116" s="389">
        <v>0</v>
      </c>
      <c r="U4116" s="390">
        <v>0</v>
      </c>
      <c r="V4116" s="405">
        <v>0</v>
      </c>
      <c r="W4116" s="406">
        <v>0</v>
      </c>
      <c r="X4116" s="405">
        <v>0</v>
      </c>
      <c r="Y4116" s="113">
        <f t="shared" si="190"/>
        <v>21.63</v>
      </c>
      <c r="Z4116" s="108">
        <v>0</v>
      </c>
      <c r="AA4116" s="112">
        <v>0</v>
      </c>
      <c r="AB4116" s="108">
        <v>342.3</v>
      </c>
      <c r="AC4116" s="109">
        <v>0.95</v>
      </c>
      <c r="AD4116" s="407">
        <v>15</v>
      </c>
      <c r="AE4116" s="523"/>
      <c r="AF4116" s="108">
        <v>355.9</v>
      </c>
      <c r="AG4116" s="109">
        <v>1</v>
      </c>
      <c r="AH4116" s="654">
        <v>0</v>
      </c>
      <c r="AI4116" s="539"/>
      <c r="AJ4116" s="110">
        <v>6</v>
      </c>
      <c r="AL4116" s="395">
        <f t="shared" si="194"/>
        <v>6</v>
      </c>
      <c r="AM4116" s="395"/>
      <c r="AN4116" s="163">
        <f t="shared" si="189"/>
        <v>21</v>
      </c>
      <c r="AO4116" s="113">
        <f t="shared" si="195"/>
        <v>-0.62999999999999901</v>
      </c>
    </row>
    <row r="4117" spans="1:41" ht="13.5" thickBot="1" x14ac:dyDescent="0.25">
      <c r="A4117" s="58">
        <v>40633</v>
      </c>
      <c r="B4117" s="121">
        <v>14.3</v>
      </c>
      <c r="D4117" s="189">
        <v>7.59</v>
      </c>
      <c r="E4117" s="414"/>
      <c r="F4117" s="781">
        <f t="shared" si="188"/>
        <v>21.89</v>
      </c>
      <c r="G4117" s="382"/>
      <c r="H4117" s="731">
        <v>15.03</v>
      </c>
      <c r="I4117" s="338">
        <v>7.98</v>
      </c>
      <c r="J4117" s="880"/>
      <c r="K4117" s="789">
        <f t="shared" si="191"/>
        <v>23.009999999999998</v>
      </c>
      <c r="L4117" s="558"/>
      <c r="M4117" s="558"/>
      <c r="N4117" s="558"/>
      <c r="O4117" s="480">
        <f t="shared" si="192"/>
        <v>1.1199999999999974</v>
      </c>
      <c r="P4117" s="558"/>
      <c r="Q4117" s="465">
        <f t="shared" si="193"/>
        <v>4.8674489352455348</v>
      </c>
      <c r="R4117" s="558"/>
      <c r="S4117" s="424">
        <v>0</v>
      </c>
      <c r="T4117" s="421">
        <v>0</v>
      </c>
      <c r="U4117" s="422">
        <v>0</v>
      </c>
      <c r="V4117" s="423">
        <v>0</v>
      </c>
      <c r="W4117" s="424">
        <v>0</v>
      </c>
      <c r="X4117" s="423">
        <v>0</v>
      </c>
      <c r="Y4117" s="113">
        <f t="shared" si="190"/>
        <v>21.89</v>
      </c>
      <c r="Z4117" s="108">
        <v>0</v>
      </c>
      <c r="AA4117" s="112">
        <v>0</v>
      </c>
      <c r="AB4117" s="132">
        <v>341.7</v>
      </c>
      <c r="AC4117" s="133">
        <v>0.15</v>
      </c>
      <c r="AD4117" s="425">
        <v>15</v>
      </c>
      <c r="AE4117" s="526"/>
      <c r="AF4117" s="132">
        <v>355.5</v>
      </c>
      <c r="AG4117" s="133">
        <v>0.05</v>
      </c>
      <c r="AH4117" s="659">
        <v>0</v>
      </c>
      <c r="AI4117" s="559"/>
      <c r="AJ4117" s="110">
        <v>12</v>
      </c>
      <c r="AL4117" s="395">
        <f t="shared" si="194"/>
        <v>12</v>
      </c>
      <c r="AM4117" s="395"/>
      <c r="AN4117" s="163">
        <f t="shared" si="189"/>
        <v>27</v>
      </c>
      <c r="AO4117" s="113">
        <f t="shared" si="195"/>
        <v>5.1099999999999994</v>
      </c>
    </row>
    <row r="4118" spans="1:41" x14ac:dyDescent="0.2">
      <c r="A4118" s="58">
        <v>40634</v>
      </c>
      <c r="B4118" s="59">
        <v>14.42</v>
      </c>
      <c r="D4118" s="200">
        <v>7.08</v>
      </c>
      <c r="E4118" s="381"/>
      <c r="F4118" s="776">
        <f t="shared" si="188"/>
        <v>21.5</v>
      </c>
      <c r="G4118" s="800"/>
      <c r="H4118" s="731">
        <v>14.68</v>
      </c>
      <c r="I4118" s="308">
        <v>7.27</v>
      </c>
      <c r="J4118" s="381"/>
      <c r="K4118" s="789">
        <f t="shared" si="191"/>
        <v>21.95</v>
      </c>
      <c r="L4118" s="549"/>
      <c r="M4118" s="549"/>
      <c r="N4118" s="549"/>
      <c r="O4118" s="98">
        <f t="shared" si="192"/>
        <v>0.44999999999999929</v>
      </c>
      <c r="P4118" s="549"/>
      <c r="Q4118" s="100">
        <f t="shared" si="193"/>
        <v>2.050113895216398</v>
      </c>
      <c r="R4118" s="549"/>
      <c r="S4118" s="392">
        <v>0</v>
      </c>
      <c r="T4118" s="389">
        <v>0</v>
      </c>
      <c r="U4118" s="390">
        <v>0</v>
      </c>
      <c r="V4118" s="391"/>
      <c r="W4118" s="392">
        <v>0</v>
      </c>
      <c r="X4118" s="391">
        <v>0</v>
      </c>
      <c r="Y4118" s="163">
        <f t="shared" si="190"/>
        <v>21.5</v>
      </c>
      <c r="Z4118" s="78">
        <v>0</v>
      </c>
      <c r="AA4118" s="82">
        <v>0</v>
      </c>
      <c r="AB4118" s="78">
        <v>341.5</v>
      </c>
      <c r="AC4118" s="79">
        <v>0</v>
      </c>
      <c r="AD4118" s="393">
        <v>4</v>
      </c>
      <c r="AE4118" s="395"/>
      <c r="AF4118" s="78">
        <v>355.5</v>
      </c>
      <c r="AG4118" s="79">
        <v>0</v>
      </c>
      <c r="AH4118" s="651">
        <v>0</v>
      </c>
      <c r="AI4118" s="904"/>
      <c r="AJ4118" s="80">
        <v>12</v>
      </c>
      <c r="AL4118" s="395">
        <f t="shared" si="194"/>
        <v>12</v>
      </c>
      <c r="AM4118" s="395"/>
      <c r="AN4118" s="163">
        <f t="shared" si="189"/>
        <v>16</v>
      </c>
      <c r="AO4118" s="83">
        <f t="shared" si="195"/>
        <v>-5.5</v>
      </c>
    </row>
    <row r="4119" spans="1:41" x14ac:dyDescent="0.2">
      <c r="A4119" s="58">
        <v>40635</v>
      </c>
      <c r="B4119" s="92">
        <v>15.65</v>
      </c>
      <c r="D4119" s="174">
        <v>6.79</v>
      </c>
      <c r="E4119" s="120"/>
      <c r="F4119" s="781">
        <f t="shared" si="188"/>
        <v>22.44</v>
      </c>
      <c r="G4119" s="382"/>
      <c r="H4119" s="731">
        <v>14.95</v>
      </c>
      <c r="I4119" s="96">
        <v>7.56</v>
      </c>
      <c r="J4119" s="381"/>
      <c r="K4119" s="789">
        <f t="shared" si="191"/>
        <v>22.509999999999998</v>
      </c>
      <c r="L4119" s="549"/>
      <c r="M4119" s="549"/>
      <c r="N4119" s="549"/>
      <c r="O4119" s="98">
        <f t="shared" si="192"/>
        <v>6.9999999999996732E-2</v>
      </c>
      <c r="P4119" s="549"/>
      <c r="Q4119" s="100">
        <f t="shared" si="193"/>
        <v>0.31097290093290419</v>
      </c>
      <c r="R4119" s="549"/>
      <c r="S4119" s="406">
        <v>0</v>
      </c>
      <c r="T4119" s="389">
        <v>0</v>
      </c>
      <c r="U4119" s="390">
        <v>0</v>
      </c>
      <c r="V4119" s="405"/>
      <c r="W4119" s="406">
        <v>0</v>
      </c>
      <c r="X4119" s="405">
        <v>0</v>
      </c>
      <c r="Y4119" s="113">
        <f t="shared" si="190"/>
        <v>22.44</v>
      </c>
      <c r="Z4119" s="108">
        <v>0</v>
      </c>
      <c r="AA4119" s="112">
        <v>0</v>
      </c>
      <c r="AB4119" s="108">
        <v>341.5</v>
      </c>
      <c r="AC4119" s="109">
        <v>0</v>
      </c>
      <c r="AD4119" s="407">
        <v>0</v>
      </c>
      <c r="AE4119" s="523"/>
      <c r="AF4119" s="108">
        <v>355.3</v>
      </c>
      <c r="AG4119" s="109">
        <v>0</v>
      </c>
      <c r="AH4119" s="654">
        <v>0</v>
      </c>
      <c r="AI4119" s="539"/>
      <c r="AJ4119" s="110">
        <v>22</v>
      </c>
      <c r="AL4119" s="395">
        <f t="shared" si="194"/>
        <v>22</v>
      </c>
      <c r="AM4119" s="395"/>
      <c r="AN4119" s="163">
        <f t="shared" ref="AN4119:AN4150" si="196">AH4119+AJ4119+AD4119+AA4119+Z4119</f>
        <v>22</v>
      </c>
      <c r="AO4119" s="113">
        <f t="shared" si="195"/>
        <v>-0.44000000000000128</v>
      </c>
    </row>
    <row r="4120" spans="1:41" x14ac:dyDescent="0.2">
      <c r="A4120" s="58">
        <v>40636</v>
      </c>
      <c r="B4120" s="92">
        <v>16.55</v>
      </c>
      <c r="D4120" s="174">
        <v>7.66</v>
      </c>
      <c r="E4120" s="120"/>
      <c r="F4120" s="781">
        <f t="shared" si="188"/>
        <v>24.21</v>
      </c>
      <c r="G4120" s="382"/>
      <c r="H4120" s="731">
        <v>17.38</v>
      </c>
      <c r="I4120" s="96">
        <v>7.85</v>
      </c>
      <c r="J4120" s="381"/>
      <c r="K4120" s="789">
        <f t="shared" si="191"/>
        <v>25.229999999999997</v>
      </c>
      <c r="L4120" s="549"/>
      <c r="M4120" s="549"/>
      <c r="N4120" s="549"/>
      <c r="O4120" s="98">
        <f t="shared" si="192"/>
        <v>1.019999999999996</v>
      </c>
      <c r="P4120" s="549"/>
      <c r="Q4120" s="100">
        <f t="shared" si="193"/>
        <v>4.0428061831153235</v>
      </c>
      <c r="R4120" s="549"/>
      <c r="S4120" s="406">
        <v>0</v>
      </c>
      <c r="T4120" s="389">
        <v>0</v>
      </c>
      <c r="U4120" s="390">
        <v>0</v>
      </c>
      <c r="V4120" s="405"/>
      <c r="W4120" s="406">
        <v>0</v>
      </c>
      <c r="X4120" s="405">
        <v>0</v>
      </c>
      <c r="Y4120" s="113">
        <f t="shared" si="190"/>
        <v>24.21</v>
      </c>
      <c r="Z4120" s="108">
        <v>0</v>
      </c>
      <c r="AA4120" s="112">
        <v>0</v>
      </c>
      <c r="AB4120" s="108">
        <v>341.4</v>
      </c>
      <c r="AC4120" s="109">
        <v>0</v>
      </c>
      <c r="AD4120" s="407">
        <v>0</v>
      </c>
      <c r="AE4120" s="523"/>
      <c r="AF4120" s="108">
        <v>355.15</v>
      </c>
      <c r="AG4120" s="109">
        <v>0</v>
      </c>
      <c r="AH4120" s="654">
        <v>0</v>
      </c>
      <c r="AI4120" s="539"/>
      <c r="AJ4120" s="110">
        <v>21</v>
      </c>
      <c r="AL4120" s="395">
        <f t="shared" si="194"/>
        <v>21</v>
      </c>
      <c r="AM4120" s="395"/>
      <c r="AN4120" s="163">
        <f t="shared" si="196"/>
        <v>21</v>
      </c>
      <c r="AO4120" s="113">
        <f t="shared" si="195"/>
        <v>-3.2100000000000009</v>
      </c>
    </row>
    <row r="4121" spans="1:41" x14ac:dyDescent="0.2">
      <c r="A4121" s="58">
        <v>40637</v>
      </c>
      <c r="B4121" s="92">
        <v>17.37</v>
      </c>
      <c r="D4121" s="174">
        <v>7.22</v>
      </c>
      <c r="E4121" s="120"/>
      <c r="F4121" s="781">
        <f t="shared" si="188"/>
        <v>24.59</v>
      </c>
      <c r="G4121" s="382"/>
      <c r="H4121" s="731">
        <v>18.809999999999999</v>
      </c>
      <c r="I4121" s="96">
        <v>7.84</v>
      </c>
      <c r="J4121" s="381"/>
      <c r="K4121" s="789">
        <f t="shared" si="191"/>
        <v>26.65</v>
      </c>
      <c r="L4121" s="549"/>
      <c r="M4121" s="549"/>
      <c r="N4121" s="549"/>
      <c r="O4121" s="98">
        <f t="shared" si="192"/>
        <v>2.0599999999999987</v>
      </c>
      <c r="P4121" s="549"/>
      <c r="Q4121" s="100">
        <f t="shared" si="193"/>
        <v>7.7298311444652867</v>
      </c>
      <c r="R4121" s="549"/>
      <c r="S4121" s="406">
        <v>0</v>
      </c>
      <c r="T4121" s="389">
        <v>0</v>
      </c>
      <c r="U4121" s="390">
        <v>0</v>
      </c>
      <c r="V4121" s="405"/>
      <c r="W4121" s="406">
        <v>0</v>
      </c>
      <c r="X4121" s="405">
        <v>0</v>
      </c>
      <c r="Y4121" s="113">
        <f t="shared" si="190"/>
        <v>24.59</v>
      </c>
      <c r="Z4121" s="108">
        <v>0</v>
      </c>
      <c r="AA4121" s="112">
        <v>0</v>
      </c>
      <c r="AB4121" s="108">
        <v>341.4</v>
      </c>
      <c r="AC4121" s="109">
        <v>0.1</v>
      </c>
      <c r="AD4121" s="407">
        <v>0</v>
      </c>
      <c r="AE4121" s="523"/>
      <c r="AF4121" s="108">
        <v>355.1</v>
      </c>
      <c r="AG4121" s="109">
        <v>0.15</v>
      </c>
      <c r="AH4121" s="654">
        <v>0</v>
      </c>
      <c r="AI4121" s="539"/>
      <c r="AJ4121" s="110">
        <v>27</v>
      </c>
      <c r="AL4121" s="395">
        <f t="shared" si="194"/>
        <v>27</v>
      </c>
      <c r="AM4121" s="395"/>
      <c r="AN4121" s="163">
        <f t="shared" si="196"/>
        <v>27</v>
      </c>
      <c r="AO4121" s="113">
        <f t="shared" si="195"/>
        <v>2.41</v>
      </c>
    </row>
    <row r="4122" spans="1:41" x14ac:dyDescent="0.2">
      <c r="A4122" s="58">
        <v>40638</v>
      </c>
      <c r="B4122" s="92">
        <v>16.28</v>
      </c>
      <c r="D4122" s="174">
        <v>7.41</v>
      </c>
      <c r="E4122" s="120"/>
      <c r="F4122" s="781">
        <f t="shared" si="188"/>
        <v>23.69</v>
      </c>
      <c r="G4122" s="382"/>
      <c r="H4122" s="731">
        <v>17.850000000000001</v>
      </c>
      <c r="I4122" s="96">
        <v>7.87</v>
      </c>
      <c r="J4122" s="381"/>
      <c r="K4122" s="789">
        <f t="shared" si="191"/>
        <v>25.720000000000002</v>
      </c>
      <c r="L4122" s="549"/>
      <c r="M4122" s="549"/>
      <c r="N4122" s="549"/>
      <c r="O4122" s="98">
        <f t="shared" si="192"/>
        <v>2.0300000000000011</v>
      </c>
      <c r="P4122" s="549"/>
      <c r="Q4122" s="100">
        <f t="shared" si="193"/>
        <v>7.8926905132192884</v>
      </c>
      <c r="R4122" s="549"/>
      <c r="S4122" s="406">
        <v>0</v>
      </c>
      <c r="T4122" s="389">
        <v>0</v>
      </c>
      <c r="U4122" s="390">
        <v>0</v>
      </c>
      <c r="V4122" s="405"/>
      <c r="W4122" s="406">
        <v>0</v>
      </c>
      <c r="X4122" s="405">
        <v>0</v>
      </c>
      <c r="Y4122" s="113">
        <f t="shared" ref="Y4122:Y4153" si="197">+F4122-S4122-T4122-U4122-V4122+W4122+X4122</f>
        <v>23.69</v>
      </c>
      <c r="Z4122" s="108">
        <v>0</v>
      </c>
      <c r="AA4122" s="112">
        <v>0</v>
      </c>
      <c r="AB4122" s="108">
        <v>341.4</v>
      </c>
      <c r="AC4122" s="109">
        <v>0</v>
      </c>
      <c r="AD4122" s="407">
        <v>0</v>
      </c>
      <c r="AE4122" s="523"/>
      <c r="AF4122" s="108">
        <v>355.1</v>
      </c>
      <c r="AG4122" s="109">
        <v>0</v>
      </c>
      <c r="AH4122" s="654">
        <v>0</v>
      </c>
      <c r="AI4122" s="539"/>
      <c r="AJ4122" s="110">
        <v>24</v>
      </c>
      <c r="AL4122" s="395">
        <f t="shared" si="194"/>
        <v>24</v>
      </c>
      <c r="AM4122" s="395"/>
      <c r="AN4122" s="163">
        <f t="shared" si="196"/>
        <v>24</v>
      </c>
      <c r="AO4122" s="113">
        <f t="shared" si="195"/>
        <v>0.30999999999999872</v>
      </c>
    </row>
    <row r="4123" spans="1:41" x14ac:dyDescent="0.2">
      <c r="A4123" s="58">
        <v>40639</v>
      </c>
      <c r="B4123" s="92">
        <v>17.13</v>
      </c>
      <c r="D4123" s="174">
        <v>7.56</v>
      </c>
      <c r="E4123" s="120"/>
      <c r="F4123" s="781">
        <f t="shared" si="188"/>
        <v>24.689999999999998</v>
      </c>
      <c r="G4123" s="382"/>
      <c r="H4123" s="731">
        <v>17.98</v>
      </c>
      <c r="I4123" s="96">
        <v>8.18</v>
      </c>
      <c r="J4123" s="381"/>
      <c r="K4123" s="789">
        <f t="shared" si="191"/>
        <v>26.16</v>
      </c>
      <c r="L4123" s="549"/>
      <c r="M4123" s="549"/>
      <c r="N4123" s="549"/>
      <c r="O4123" s="98">
        <f t="shared" si="192"/>
        <v>1.4700000000000024</v>
      </c>
      <c r="P4123" s="549"/>
      <c r="Q4123" s="100">
        <f t="shared" si="193"/>
        <v>5.6192660550458813</v>
      </c>
      <c r="R4123" s="549"/>
      <c r="S4123" s="406">
        <v>0</v>
      </c>
      <c r="T4123" s="389">
        <v>0</v>
      </c>
      <c r="U4123" s="390">
        <v>0</v>
      </c>
      <c r="V4123" s="405"/>
      <c r="W4123" s="406">
        <v>0</v>
      </c>
      <c r="X4123" s="405">
        <v>0</v>
      </c>
      <c r="Y4123" s="113">
        <f t="shared" si="197"/>
        <v>24.689999999999998</v>
      </c>
      <c r="Z4123" s="108">
        <v>0</v>
      </c>
      <c r="AA4123" s="112">
        <v>0</v>
      </c>
      <c r="AB4123" s="108">
        <v>341.4</v>
      </c>
      <c r="AC4123" s="109">
        <v>0</v>
      </c>
      <c r="AD4123" s="407">
        <v>0</v>
      </c>
      <c r="AE4123" s="523"/>
      <c r="AF4123" s="108">
        <v>355.1</v>
      </c>
      <c r="AG4123" s="109">
        <v>0</v>
      </c>
      <c r="AH4123" s="654">
        <v>0</v>
      </c>
      <c r="AI4123" s="539"/>
      <c r="AJ4123" s="110">
        <v>19</v>
      </c>
      <c r="AL4123" s="395">
        <f t="shared" si="194"/>
        <v>19</v>
      </c>
      <c r="AM4123" s="395"/>
      <c r="AN4123" s="163">
        <f t="shared" si="196"/>
        <v>19</v>
      </c>
      <c r="AO4123" s="113">
        <f t="shared" si="195"/>
        <v>-5.6899999999999977</v>
      </c>
    </row>
    <row r="4124" spans="1:41" x14ac:dyDescent="0.2">
      <c r="A4124" s="58">
        <v>40640</v>
      </c>
      <c r="B4124" s="92">
        <v>17.489999999999998</v>
      </c>
      <c r="D4124" s="174">
        <v>7.32</v>
      </c>
      <c r="E4124" s="120"/>
      <c r="F4124" s="781">
        <f t="shared" si="188"/>
        <v>24.81</v>
      </c>
      <c r="G4124" s="382"/>
      <c r="H4124" s="731">
        <v>17.61</v>
      </c>
      <c r="I4124" s="96">
        <v>8.19</v>
      </c>
      <c r="J4124" s="381"/>
      <c r="K4124" s="789">
        <f t="shared" si="191"/>
        <v>25.799999999999997</v>
      </c>
      <c r="L4124" s="549"/>
      <c r="M4124" s="549"/>
      <c r="N4124" s="549"/>
      <c r="O4124" s="98">
        <f t="shared" si="192"/>
        <v>0.98999999999999844</v>
      </c>
      <c r="P4124" s="549"/>
      <c r="Q4124" s="100">
        <f t="shared" si="193"/>
        <v>3.8372093023255753</v>
      </c>
      <c r="R4124" s="549"/>
      <c r="S4124" s="406">
        <v>0</v>
      </c>
      <c r="T4124" s="389">
        <v>0</v>
      </c>
      <c r="U4124" s="390">
        <v>0</v>
      </c>
      <c r="V4124" s="405"/>
      <c r="W4124" s="406">
        <v>0</v>
      </c>
      <c r="X4124" s="405">
        <v>0</v>
      </c>
      <c r="Y4124" s="113">
        <f t="shared" si="197"/>
        <v>24.81</v>
      </c>
      <c r="Z4124" s="108">
        <v>0</v>
      </c>
      <c r="AA4124" s="112">
        <v>0</v>
      </c>
      <c r="AB4124" s="108">
        <v>341.4</v>
      </c>
      <c r="AC4124" s="109">
        <v>0</v>
      </c>
      <c r="AD4124" s="407">
        <v>0</v>
      </c>
      <c r="AE4124" s="523"/>
      <c r="AF4124" s="108">
        <v>355</v>
      </c>
      <c r="AG4124" s="109">
        <v>0</v>
      </c>
      <c r="AH4124" s="654">
        <v>0</v>
      </c>
      <c r="AI4124" s="539"/>
      <c r="AJ4124" s="110">
        <v>25</v>
      </c>
      <c r="AL4124" s="395">
        <f t="shared" si="194"/>
        <v>25</v>
      </c>
      <c r="AM4124" s="395"/>
      <c r="AN4124" s="163">
        <f t="shared" si="196"/>
        <v>25</v>
      </c>
      <c r="AO4124" s="113">
        <f t="shared" si="195"/>
        <v>0.19000000000000128</v>
      </c>
    </row>
    <row r="4125" spans="1:41" x14ac:dyDescent="0.2">
      <c r="A4125" s="58">
        <v>40641</v>
      </c>
      <c r="B4125" s="92">
        <v>18.2</v>
      </c>
      <c r="D4125" s="174">
        <v>8.16</v>
      </c>
      <c r="E4125" s="120"/>
      <c r="F4125" s="781">
        <f t="shared" si="188"/>
        <v>26.36</v>
      </c>
      <c r="G4125" s="382"/>
      <c r="H4125" s="731">
        <v>18.2</v>
      </c>
      <c r="I4125" s="96">
        <v>8.18</v>
      </c>
      <c r="J4125" s="381"/>
      <c r="K4125" s="789">
        <f t="shared" si="191"/>
        <v>26.38</v>
      </c>
      <c r="L4125" s="549"/>
      <c r="M4125" s="549"/>
      <c r="N4125" s="549"/>
      <c r="O4125" s="98">
        <f t="shared" si="192"/>
        <v>1.9999999999999574E-2</v>
      </c>
      <c r="P4125" s="549"/>
      <c r="Q4125" s="100">
        <f t="shared" si="193"/>
        <v>7.5815011372250093E-2</v>
      </c>
      <c r="R4125" s="549"/>
      <c r="S4125" s="406">
        <v>0</v>
      </c>
      <c r="T4125" s="389">
        <v>0</v>
      </c>
      <c r="U4125" s="390">
        <v>0</v>
      </c>
      <c r="V4125" s="405"/>
      <c r="W4125" s="406">
        <v>0</v>
      </c>
      <c r="X4125" s="405">
        <v>0</v>
      </c>
      <c r="Y4125" s="113">
        <f t="shared" si="197"/>
        <v>26.36</v>
      </c>
      <c r="Z4125" s="108">
        <v>0</v>
      </c>
      <c r="AA4125" s="112">
        <v>0</v>
      </c>
      <c r="AB4125" s="108">
        <v>341.5</v>
      </c>
      <c r="AC4125" s="109">
        <v>0.1</v>
      </c>
      <c r="AD4125" s="407">
        <v>20</v>
      </c>
      <c r="AE4125" s="523"/>
      <c r="AF4125" s="108">
        <v>355.4</v>
      </c>
      <c r="AG4125" s="109">
        <v>0</v>
      </c>
      <c r="AH4125" s="654">
        <v>0</v>
      </c>
      <c r="AI4125" s="539"/>
      <c r="AJ4125" s="110">
        <v>11</v>
      </c>
      <c r="AL4125" s="395">
        <f t="shared" si="194"/>
        <v>11</v>
      </c>
      <c r="AM4125" s="395"/>
      <c r="AN4125" s="163">
        <f t="shared" si="196"/>
        <v>31</v>
      </c>
      <c r="AO4125" s="113">
        <f t="shared" si="195"/>
        <v>4.6400000000000006</v>
      </c>
    </row>
    <row r="4126" spans="1:41" x14ac:dyDescent="0.2">
      <c r="A4126" s="58">
        <v>40642</v>
      </c>
      <c r="B4126" s="92">
        <v>14.55</v>
      </c>
      <c r="D4126" s="174">
        <v>7.8</v>
      </c>
      <c r="E4126" s="120"/>
      <c r="F4126" s="781">
        <f t="shared" si="188"/>
        <v>22.35</v>
      </c>
      <c r="G4126" s="382"/>
      <c r="H4126" s="731">
        <v>17.3</v>
      </c>
      <c r="I4126" s="96">
        <v>6.93</v>
      </c>
      <c r="J4126" s="381"/>
      <c r="K4126" s="789">
        <f t="shared" si="191"/>
        <v>24.23</v>
      </c>
      <c r="L4126" s="549"/>
      <c r="M4126" s="549"/>
      <c r="N4126" s="549"/>
      <c r="O4126" s="98">
        <f t="shared" si="192"/>
        <v>1.879999999999999</v>
      </c>
      <c r="P4126" s="549"/>
      <c r="Q4126" s="100">
        <f t="shared" si="193"/>
        <v>7.7589764754436601</v>
      </c>
      <c r="R4126" s="549"/>
      <c r="S4126" s="406">
        <v>0</v>
      </c>
      <c r="T4126" s="389">
        <v>0</v>
      </c>
      <c r="U4126" s="390">
        <v>0</v>
      </c>
      <c r="V4126" s="405"/>
      <c r="W4126" s="406">
        <v>0</v>
      </c>
      <c r="X4126" s="405">
        <v>0</v>
      </c>
      <c r="Y4126" s="113">
        <f t="shared" si="197"/>
        <v>22.35</v>
      </c>
      <c r="Z4126" s="108">
        <v>0</v>
      </c>
      <c r="AA4126" s="112">
        <v>0</v>
      </c>
      <c r="AB4126" s="108">
        <v>341.5</v>
      </c>
      <c r="AC4126" s="109">
        <v>0</v>
      </c>
      <c r="AD4126" s="407">
        <v>26.5</v>
      </c>
      <c r="AE4126" s="523"/>
      <c r="AF4126" s="108">
        <v>355.4</v>
      </c>
      <c r="AG4126" s="109">
        <v>0.6</v>
      </c>
      <c r="AH4126" s="654">
        <v>0</v>
      </c>
      <c r="AI4126" s="539"/>
      <c r="AJ4126" s="110">
        <v>0</v>
      </c>
      <c r="AL4126" s="395">
        <v>0</v>
      </c>
      <c r="AM4126" s="395"/>
      <c r="AN4126" s="163">
        <f t="shared" si="196"/>
        <v>26.5</v>
      </c>
      <c r="AO4126" s="113">
        <f t="shared" si="195"/>
        <v>4.1499999999999986</v>
      </c>
    </row>
    <row r="4127" spans="1:41" x14ac:dyDescent="0.2">
      <c r="A4127" s="58">
        <v>40643</v>
      </c>
      <c r="B4127" s="92">
        <v>16.3</v>
      </c>
      <c r="D4127" s="174">
        <v>6.51</v>
      </c>
      <c r="E4127" s="120"/>
      <c r="F4127" s="781">
        <f t="shared" si="188"/>
        <v>22.810000000000002</v>
      </c>
      <c r="G4127" s="382"/>
      <c r="H4127" s="731">
        <v>17.34</v>
      </c>
      <c r="I4127" s="96">
        <v>8.8699999999999992</v>
      </c>
      <c r="J4127" s="381"/>
      <c r="K4127" s="789">
        <f t="shared" si="191"/>
        <v>26.21</v>
      </c>
      <c r="L4127" s="549"/>
      <c r="M4127" s="549"/>
      <c r="N4127" s="549"/>
      <c r="O4127" s="98">
        <f t="shared" si="192"/>
        <v>3.3999999999999986</v>
      </c>
      <c r="P4127" s="549"/>
      <c r="Q4127" s="100">
        <f t="shared" si="193"/>
        <v>12.9721480351011</v>
      </c>
      <c r="R4127" s="549"/>
      <c r="S4127" s="406">
        <v>0</v>
      </c>
      <c r="T4127" s="389">
        <v>0</v>
      </c>
      <c r="U4127" s="390">
        <v>0</v>
      </c>
      <c r="V4127" s="405"/>
      <c r="W4127" s="406">
        <v>0</v>
      </c>
      <c r="X4127" s="405">
        <v>0</v>
      </c>
      <c r="Y4127" s="113">
        <f t="shared" si="197"/>
        <v>22.810000000000002</v>
      </c>
      <c r="Z4127" s="108">
        <v>0</v>
      </c>
      <c r="AA4127" s="112">
        <v>0</v>
      </c>
      <c r="AB4127" s="108">
        <v>341.6</v>
      </c>
      <c r="AC4127" s="109">
        <v>0.04</v>
      </c>
      <c r="AD4127" s="407">
        <v>26.5</v>
      </c>
      <c r="AE4127" s="523"/>
      <c r="AF4127" s="108">
        <v>355.4</v>
      </c>
      <c r="AG4127" s="109">
        <v>0</v>
      </c>
      <c r="AH4127" s="654">
        <v>0</v>
      </c>
      <c r="AI4127" s="539"/>
      <c r="AJ4127" s="110">
        <v>9</v>
      </c>
      <c r="AL4127" s="395">
        <f t="shared" ref="AL4127:AL4158" si="198">AH4127+AJ4127</f>
        <v>9</v>
      </c>
      <c r="AM4127" s="395"/>
      <c r="AN4127" s="163">
        <f t="shared" si="196"/>
        <v>35.5</v>
      </c>
      <c r="AO4127" s="113">
        <f t="shared" si="195"/>
        <v>12.689999999999998</v>
      </c>
    </row>
    <row r="4128" spans="1:41" x14ac:dyDescent="0.2">
      <c r="A4128" s="58">
        <v>40644</v>
      </c>
      <c r="B4128" s="92">
        <v>16.8</v>
      </c>
      <c r="D4128" s="174">
        <v>8.5</v>
      </c>
      <c r="E4128" s="120"/>
      <c r="F4128" s="781">
        <f t="shared" si="188"/>
        <v>25.3</v>
      </c>
      <c r="G4128" s="382"/>
      <c r="H4128" s="731">
        <v>16.8</v>
      </c>
      <c r="I4128" s="96">
        <v>8.8699999999999992</v>
      </c>
      <c r="J4128" s="381"/>
      <c r="K4128" s="789">
        <f t="shared" si="191"/>
        <v>25.67</v>
      </c>
      <c r="L4128" s="549"/>
      <c r="M4128" s="549"/>
      <c r="N4128" s="549"/>
      <c r="O4128" s="98">
        <f t="shared" si="192"/>
        <v>0.37000000000000099</v>
      </c>
      <c r="P4128" s="549"/>
      <c r="Q4128" s="100">
        <f t="shared" si="193"/>
        <v>1.4413712504869536</v>
      </c>
      <c r="R4128" s="549"/>
      <c r="S4128" s="406">
        <v>0</v>
      </c>
      <c r="T4128" s="389">
        <v>0</v>
      </c>
      <c r="U4128" s="390">
        <v>0</v>
      </c>
      <c r="V4128" s="405"/>
      <c r="W4128" s="406">
        <v>0</v>
      </c>
      <c r="X4128" s="405">
        <v>0</v>
      </c>
      <c r="Y4128" s="113">
        <f t="shared" si="197"/>
        <v>25.3</v>
      </c>
      <c r="Z4128" s="108">
        <v>0</v>
      </c>
      <c r="AA4128" s="112">
        <v>0</v>
      </c>
      <c r="AB4128" s="108">
        <v>341.5</v>
      </c>
      <c r="AC4128" s="109">
        <v>0</v>
      </c>
      <c r="AD4128" s="407">
        <v>19.53</v>
      </c>
      <c r="AE4128" s="523"/>
      <c r="AF4128" s="108">
        <v>355.4</v>
      </c>
      <c r="AG4128" s="109">
        <v>0</v>
      </c>
      <c r="AH4128" s="654">
        <v>0</v>
      </c>
      <c r="AI4128" s="539"/>
      <c r="AJ4128" s="110">
        <v>0</v>
      </c>
      <c r="AL4128" s="395">
        <f t="shared" si="198"/>
        <v>0</v>
      </c>
      <c r="AM4128" s="395"/>
      <c r="AN4128" s="163">
        <f t="shared" si="196"/>
        <v>19.53</v>
      </c>
      <c r="AO4128" s="113">
        <f t="shared" si="195"/>
        <v>-5.77</v>
      </c>
    </row>
    <row r="4129" spans="1:79" x14ac:dyDescent="0.2">
      <c r="A4129" s="58">
        <v>40645</v>
      </c>
      <c r="B4129" s="92">
        <v>16.8</v>
      </c>
      <c r="D4129" s="174">
        <v>8.4499999999999993</v>
      </c>
      <c r="E4129" s="120"/>
      <c r="F4129" s="781">
        <f t="shared" si="188"/>
        <v>25.25</v>
      </c>
      <c r="G4129" s="382"/>
      <c r="H4129" s="731">
        <v>20</v>
      </c>
      <c r="I4129" s="96">
        <v>8.93</v>
      </c>
      <c r="J4129" s="381"/>
      <c r="K4129" s="789">
        <f t="shared" si="191"/>
        <v>28.93</v>
      </c>
      <c r="L4129" s="549"/>
      <c r="M4129" s="549"/>
      <c r="N4129" s="549"/>
      <c r="O4129" s="98">
        <f t="shared" si="192"/>
        <v>3.6799999999999997</v>
      </c>
      <c r="P4129" s="549"/>
      <c r="Q4129" s="100">
        <f t="shared" si="193"/>
        <v>12.720359488420325</v>
      </c>
      <c r="R4129" s="549"/>
      <c r="S4129" s="406">
        <v>0</v>
      </c>
      <c r="T4129" s="389">
        <v>0</v>
      </c>
      <c r="U4129" s="390">
        <v>0</v>
      </c>
      <c r="V4129" s="405"/>
      <c r="W4129" s="406">
        <v>0</v>
      </c>
      <c r="X4129" s="405">
        <v>0</v>
      </c>
      <c r="Y4129" s="113">
        <f t="shared" si="197"/>
        <v>25.25</v>
      </c>
      <c r="Z4129" s="108">
        <v>0</v>
      </c>
      <c r="AA4129" s="112">
        <v>0</v>
      </c>
      <c r="AB4129" s="108">
        <v>341.4</v>
      </c>
      <c r="AC4129" s="109">
        <v>0</v>
      </c>
      <c r="AD4129" s="407">
        <v>7</v>
      </c>
      <c r="AE4129" s="523"/>
      <c r="AF4129" s="108">
        <v>355.15</v>
      </c>
      <c r="AG4129" s="109">
        <v>0.05</v>
      </c>
      <c r="AH4129" s="654">
        <v>0</v>
      </c>
      <c r="AI4129" s="539"/>
      <c r="AJ4129" s="110">
        <v>13</v>
      </c>
      <c r="AL4129" s="395">
        <f t="shared" si="198"/>
        <v>13</v>
      </c>
      <c r="AM4129" s="395"/>
      <c r="AN4129" s="163">
        <f t="shared" si="196"/>
        <v>20</v>
      </c>
      <c r="AO4129" s="113">
        <f t="shared" si="195"/>
        <v>-5.25</v>
      </c>
    </row>
    <row r="4130" spans="1:79" x14ac:dyDescent="0.2">
      <c r="A4130" s="58">
        <v>40646</v>
      </c>
      <c r="B4130" s="92">
        <v>16.29</v>
      </c>
      <c r="D4130" s="174">
        <v>8.5</v>
      </c>
      <c r="E4130" s="120"/>
      <c r="F4130" s="781">
        <f t="shared" si="188"/>
        <v>24.79</v>
      </c>
      <c r="G4130" s="382"/>
      <c r="H4130" s="731">
        <v>19.93</v>
      </c>
      <c r="I4130" s="96">
        <v>8.89</v>
      </c>
      <c r="J4130" s="381"/>
      <c r="K4130" s="789">
        <f t="shared" si="191"/>
        <v>28.82</v>
      </c>
      <c r="L4130" s="549"/>
      <c r="M4130" s="549"/>
      <c r="N4130" s="549"/>
      <c r="O4130" s="98">
        <f t="shared" si="192"/>
        <v>4.0300000000000011</v>
      </c>
      <c r="P4130" s="549"/>
      <c r="Q4130" s="100">
        <f t="shared" si="193"/>
        <v>13.983344899375439</v>
      </c>
      <c r="R4130" s="549"/>
      <c r="S4130" s="406">
        <v>0</v>
      </c>
      <c r="T4130" s="389">
        <v>0</v>
      </c>
      <c r="U4130" s="390">
        <v>0</v>
      </c>
      <c r="V4130" s="405"/>
      <c r="W4130" s="406">
        <v>0</v>
      </c>
      <c r="X4130" s="405">
        <v>0</v>
      </c>
      <c r="Y4130" s="113">
        <f t="shared" si="197"/>
        <v>24.79</v>
      </c>
      <c r="Z4130" s="108">
        <v>0</v>
      </c>
      <c r="AA4130" s="112">
        <v>0</v>
      </c>
      <c r="AB4130" s="108">
        <v>341.4</v>
      </c>
      <c r="AC4130" s="109">
        <v>0</v>
      </c>
      <c r="AD4130" s="407">
        <v>0</v>
      </c>
      <c r="AE4130" s="523"/>
      <c r="AF4130" s="108">
        <v>355.1</v>
      </c>
      <c r="AG4130" s="109">
        <v>0</v>
      </c>
      <c r="AH4130" s="654">
        <v>0</v>
      </c>
      <c r="AI4130" s="539"/>
      <c r="AJ4130" s="110">
        <v>27</v>
      </c>
      <c r="AL4130" s="395">
        <f t="shared" si="198"/>
        <v>27</v>
      </c>
      <c r="AM4130" s="395"/>
      <c r="AN4130" s="163">
        <f t="shared" si="196"/>
        <v>27</v>
      </c>
      <c r="AO4130" s="113">
        <f t="shared" si="195"/>
        <v>2.2100000000000009</v>
      </c>
    </row>
    <row r="4131" spans="1:79" x14ac:dyDescent="0.2">
      <c r="A4131" s="58">
        <v>40647</v>
      </c>
      <c r="B4131" s="92">
        <v>19.59</v>
      </c>
      <c r="D4131" s="174">
        <v>8.91</v>
      </c>
      <c r="E4131" s="120"/>
      <c r="F4131" s="781">
        <f t="shared" si="188"/>
        <v>28.5</v>
      </c>
      <c r="G4131" s="382"/>
      <c r="H4131" s="731">
        <v>18.86</v>
      </c>
      <c r="I4131" s="96">
        <v>8.9600000000000009</v>
      </c>
      <c r="J4131" s="381"/>
      <c r="K4131" s="789">
        <f t="shared" si="191"/>
        <v>27.82</v>
      </c>
      <c r="L4131" s="549"/>
      <c r="M4131" s="549"/>
      <c r="N4131" s="549"/>
      <c r="O4131" s="98">
        <f t="shared" si="192"/>
        <v>-0.67999999999999972</v>
      </c>
      <c r="P4131" s="549"/>
      <c r="Q4131" s="100">
        <f t="shared" si="193"/>
        <v>-2.4442846872753403</v>
      </c>
      <c r="R4131" s="549"/>
      <c r="S4131" s="406">
        <v>0</v>
      </c>
      <c r="T4131" s="389">
        <v>0</v>
      </c>
      <c r="U4131" s="390">
        <v>0</v>
      </c>
      <c r="V4131" s="405">
        <v>3.61</v>
      </c>
      <c r="W4131" s="406">
        <v>0</v>
      </c>
      <c r="X4131" s="405">
        <v>0</v>
      </c>
      <c r="Y4131" s="113">
        <f t="shared" si="197"/>
        <v>24.89</v>
      </c>
      <c r="Z4131" s="108">
        <v>0</v>
      </c>
      <c r="AA4131" s="112">
        <v>0</v>
      </c>
      <c r="AB4131" s="108">
        <v>341.3</v>
      </c>
      <c r="AC4131" s="109">
        <v>0</v>
      </c>
      <c r="AD4131" s="407">
        <v>0</v>
      </c>
      <c r="AE4131" s="523"/>
      <c r="AF4131" s="108">
        <v>355</v>
      </c>
      <c r="AG4131" s="109">
        <v>0</v>
      </c>
      <c r="AH4131" s="654">
        <v>0</v>
      </c>
      <c r="AI4131" s="539"/>
      <c r="AJ4131" s="110">
        <v>27</v>
      </c>
      <c r="AL4131" s="395">
        <f t="shared" si="198"/>
        <v>27</v>
      </c>
      <c r="AM4131" s="395"/>
      <c r="AN4131" s="163">
        <f t="shared" si="196"/>
        <v>27</v>
      </c>
      <c r="AO4131" s="113">
        <f t="shared" si="195"/>
        <v>-1.5</v>
      </c>
    </row>
    <row r="4132" spans="1:79" x14ac:dyDescent="0.2">
      <c r="A4132" s="58">
        <v>40648</v>
      </c>
      <c r="B4132" s="92">
        <v>19.5</v>
      </c>
      <c r="D4132" s="174">
        <v>3.75</v>
      </c>
      <c r="E4132" s="120"/>
      <c r="F4132" s="781">
        <f t="shared" si="188"/>
        <v>23.25</v>
      </c>
      <c r="G4132" s="382"/>
      <c r="H4132" s="731">
        <v>22.33</v>
      </c>
      <c r="I4132" s="96">
        <v>6.84</v>
      </c>
      <c r="J4132" s="381"/>
      <c r="K4132" s="789">
        <f t="shared" si="191"/>
        <v>29.169999999999998</v>
      </c>
      <c r="L4132" s="549"/>
      <c r="M4132" s="549"/>
      <c r="N4132" s="549"/>
      <c r="O4132" s="98">
        <f t="shared" si="192"/>
        <v>5.9199999999999982</v>
      </c>
      <c r="P4132" s="549"/>
      <c r="Q4132" s="100">
        <f t="shared" si="193"/>
        <v>20.294823448748708</v>
      </c>
      <c r="R4132" s="549"/>
      <c r="S4132" s="406">
        <v>0</v>
      </c>
      <c r="T4132" s="389">
        <v>0</v>
      </c>
      <c r="U4132" s="390">
        <v>0</v>
      </c>
      <c r="V4132" s="405">
        <v>0.09</v>
      </c>
      <c r="W4132" s="406">
        <v>0</v>
      </c>
      <c r="X4132" s="405">
        <v>0</v>
      </c>
      <c r="Y4132" s="113">
        <f t="shared" si="197"/>
        <v>23.16</v>
      </c>
      <c r="Z4132" s="108">
        <v>0</v>
      </c>
      <c r="AA4132" s="112">
        <v>0</v>
      </c>
      <c r="AB4132" s="108">
        <v>341.2</v>
      </c>
      <c r="AC4132" s="109">
        <v>0</v>
      </c>
      <c r="AD4132" s="407">
        <v>17.12</v>
      </c>
      <c r="AE4132" s="523"/>
      <c r="AF4132" s="108">
        <v>355.2</v>
      </c>
      <c r="AG4132" s="109">
        <v>0</v>
      </c>
      <c r="AH4132" s="654">
        <v>0</v>
      </c>
      <c r="AI4132" s="539"/>
      <c r="AJ4132" s="110">
        <v>16</v>
      </c>
      <c r="AL4132" s="395">
        <f t="shared" si="198"/>
        <v>16</v>
      </c>
      <c r="AM4132" s="395"/>
      <c r="AN4132" s="163">
        <f t="shared" si="196"/>
        <v>33.120000000000005</v>
      </c>
      <c r="AO4132" s="113">
        <f t="shared" si="195"/>
        <v>9.8700000000000045</v>
      </c>
    </row>
    <row r="4133" spans="1:79" x14ac:dyDescent="0.2">
      <c r="A4133" s="58">
        <v>40649</v>
      </c>
      <c r="B4133" s="92">
        <v>18.940000000000001</v>
      </c>
      <c r="D4133" s="174">
        <v>5.28</v>
      </c>
      <c r="E4133" s="120"/>
      <c r="F4133" s="781">
        <f t="shared" si="188"/>
        <v>24.220000000000002</v>
      </c>
      <c r="G4133" s="382"/>
      <c r="H4133" s="731">
        <v>19.739999999999998</v>
      </c>
      <c r="I4133" s="96">
        <v>4.87</v>
      </c>
      <c r="J4133" s="381"/>
      <c r="K4133" s="789">
        <f t="shared" si="191"/>
        <v>24.61</v>
      </c>
      <c r="L4133" s="549"/>
      <c r="M4133" s="549"/>
      <c r="N4133" s="549"/>
      <c r="O4133" s="98">
        <f t="shared" si="192"/>
        <v>0.38999999999999702</v>
      </c>
      <c r="P4133" s="549"/>
      <c r="Q4133" s="100">
        <f t="shared" si="193"/>
        <v>1.5847216578626453</v>
      </c>
      <c r="R4133" s="549"/>
      <c r="S4133" s="406">
        <v>0</v>
      </c>
      <c r="T4133" s="389">
        <v>0</v>
      </c>
      <c r="U4133" s="390">
        <v>0</v>
      </c>
      <c r="V4133" s="405"/>
      <c r="W4133" s="406">
        <v>0</v>
      </c>
      <c r="X4133" s="405">
        <v>0</v>
      </c>
      <c r="Y4133" s="113">
        <f t="shared" si="197"/>
        <v>24.220000000000002</v>
      </c>
      <c r="Z4133" s="108">
        <v>0</v>
      </c>
      <c r="AA4133" s="112">
        <v>0</v>
      </c>
      <c r="AB4133" s="108">
        <v>341.8</v>
      </c>
      <c r="AC4133" s="109">
        <v>0.78</v>
      </c>
      <c r="AD4133" s="407">
        <v>14.35</v>
      </c>
      <c r="AE4133" s="523"/>
      <c r="AF4133" s="108">
        <v>355.2</v>
      </c>
      <c r="AG4133" s="109">
        <v>0.9</v>
      </c>
      <c r="AH4133" s="654">
        <v>0</v>
      </c>
      <c r="AI4133" s="539"/>
      <c r="AJ4133" s="110">
        <v>8.75</v>
      </c>
      <c r="AL4133" s="395">
        <f t="shared" si="198"/>
        <v>8.75</v>
      </c>
      <c r="AM4133" s="395"/>
      <c r="AN4133" s="163">
        <f t="shared" si="196"/>
        <v>23.1</v>
      </c>
      <c r="AO4133" s="113">
        <f t="shared" si="195"/>
        <v>-1.120000000000001</v>
      </c>
    </row>
    <row r="4134" spans="1:79" x14ac:dyDescent="0.2">
      <c r="A4134" s="58">
        <v>40650</v>
      </c>
      <c r="B4134" s="92">
        <v>18.5</v>
      </c>
      <c r="D4134" s="174">
        <v>6.64</v>
      </c>
      <c r="E4134" s="120"/>
      <c r="F4134" s="781">
        <f t="shared" si="188"/>
        <v>25.14</v>
      </c>
      <c r="G4134" s="382"/>
      <c r="H4134" s="731">
        <v>19.93</v>
      </c>
      <c r="I4134" s="96">
        <v>5.98</v>
      </c>
      <c r="J4134" s="381"/>
      <c r="K4134" s="789">
        <f t="shared" si="191"/>
        <v>25.91</v>
      </c>
      <c r="L4134" s="549"/>
      <c r="M4134" s="549"/>
      <c r="N4134" s="549"/>
      <c r="O4134" s="98">
        <f t="shared" si="192"/>
        <v>0.76999999999999957</v>
      </c>
      <c r="P4134" s="549"/>
      <c r="Q4134" s="100">
        <f t="shared" si="193"/>
        <v>2.9718255499807009</v>
      </c>
      <c r="R4134" s="549"/>
      <c r="S4134" s="406">
        <v>0</v>
      </c>
      <c r="T4134" s="389">
        <v>0</v>
      </c>
      <c r="U4134" s="390">
        <v>0</v>
      </c>
      <c r="V4134" s="405"/>
      <c r="W4134" s="406">
        <v>0</v>
      </c>
      <c r="X4134" s="405">
        <v>0</v>
      </c>
      <c r="Y4134" s="113">
        <f t="shared" si="197"/>
        <v>25.14</v>
      </c>
      <c r="Z4134" s="108">
        <v>0</v>
      </c>
      <c r="AA4134" s="112">
        <v>0</v>
      </c>
      <c r="AB4134" s="108">
        <v>341.6</v>
      </c>
      <c r="AC4134" s="109">
        <v>0</v>
      </c>
      <c r="AD4134" s="407">
        <v>0</v>
      </c>
      <c r="AE4134" s="523"/>
      <c r="AF4134" s="108">
        <v>355.35</v>
      </c>
      <c r="AG4134" s="109">
        <v>0</v>
      </c>
      <c r="AH4134" s="654">
        <v>0</v>
      </c>
      <c r="AI4134" s="539"/>
      <c r="AJ4134" s="110">
        <v>26</v>
      </c>
      <c r="AL4134" s="395">
        <f t="shared" si="198"/>
        <v>26</v>
      </c>
      <c r="AM4134" s="395"/>
      <c r="AN4134" s="163">
        <f t="shared" si="196"/>
        <v>26</v>
      </c>
      <c r="AO4134" s="113">
        <f t="shared" si="195"/>
        <v>0.85999999999999943</v>
      </c>
    </row>
    <row r="4135" spans="1:79" x14ac:dyDescent="0.2">
      <c r="A4135" s="58">
        <v>40651</v>
      </c>
      <c r="B4135" s="92">
        <v>19.34</v>
      </c>
      <c r="D4135" s="174">
        <v>5.71</v>
      </c>
      <c r="E4135" s="120"/>
      <c r="F4135" s="781">
        <f t="shared" si="188"/>
        <v>25.05</v>
      </c>
      <c r="G4135" s="382"/>
      <c r="H4135" s="731">
        <v>21.31</v>
      </c>
      <c r="I4135" s="96">
        <v>5.96</v>
      </c>
      <c r="J4135" s="381"/>
      <c r="K4135" s="789">
        <f t="shared" si="191"/>
        <v>27.27</v>
      </c>
      <c r="L4135" s="549"/>
      <c r="M4135" s="549"/>
      <c r="N4135" s="549"/>
      <c r="O4135" s="98">
        <f t="shared" si="192"/>
        <v>2.2199999999999989</v>
      </c>
      <c r="P4135" s="549"/>
      <c r="Q4135" s="100">
        <f t="shared" si="193"/>
        <v>8.140814081408136</v>
      </c>
      <c r="R4135" s="549"/>
      <c r="S4135" s="406">
        <v>0</v>
      </c>
      <c r="T4135" s="389">
        <v>0</v>
      </c>
      <c r="U4135" s="390">
        <v>0</v>
      </c>
      <c r="V4135" s="405"/>
      <c r="W4135" s="406">
        <v>0</v>
      </c>
      <c r="X4135" s="405">
        <v>0</v>
      </c>
      <c r="Y4135" s="113">
        <f t="shared" si="197"/>
        <v>25.05</v>
      </c>
      <c r="Z4135" s="108">
        <v>0</v>
      </c>
      <c r="AA4135" s="112">
        <v>0</v>
      </c>
      <c r="AB4135" s="108">
        <v>341.5</v>
      </c>
      <c r="AC4135" s="109">
        <v>0</v>
      </c>
      <c r="AD4135" s="407">
        <v>0</v>
      </c>
      <c r="AE4135" s="523"/>
      <c r="AF4135" s="108">
        <v>355.2</v>
      </c>
      <c r="AG4135" s="109">
        <v>0</v>
      </c>
      <c r="AH4135" s="654">
        <v>0</v>
      </c>
      <c r="AI4135" s="539"/>
      <c r="AJ4135" s="110">
        <v>26</v>
      </c>
      <c r="AL4135" s="395">
        <f t="shared" si="198"/>
        <v>26</v>
      </c>
      <c r="AM4135" s="395"/>
      <c r="AN4135" s="163">
        <f t="shared" si="196"/>
        <v>26</v>
      </c>
      <c r="AO4135" s="113">
        <f t="shared" si="195"/>
        <v>0.94999999999999929</v>
      </c>
    </row>
    <row r="4136" spans="1:79" x14ac:dyDescent="0.2">
      <c r="A4136" s="58">
        <v>40652</v>
      </c>
      <c r="B4136" s="92">
        <v>21.15</v>
      </c>
      <c r="D4136" s="174">
        <v>4.9400000000000004</v>
      </c>
      <c r="E4136" s="120"/>
      <c r="F4136" s="781">
        <f t="shared" si="188"/>
        <v>26.09</v>
      </c>
      <c r="G4136" s="382"/>
      <c r="H4136" s="731">
        <v>21.73</v>
      </c>
      <c r="I4136" s="96">
        <v>5.93</v>
      </c>
      <c r="J4136" s="381"/>
      <c r="K4136" s="789">
        <f t="shared" si="191"/>
        <v>27.66</v>
      </c>
      <c r="L4136" s="549"/>
      <c r="M4136" s="549"/>
      <c r="N4136" s="549"/>
      <c r="O4136" s="98">
        <f t="shared" si="192"/>
        <v>1.5700000000000003</v>
      </c>
      <c r="P4136" s="549"/>
      <c r="Q4136" s="100">
        <f t="shared" si="193"/>
        <v>5.6760665220535076</v>
      </c>
      <c r="R4136" s="549"/>
      <c r="S4136" s="406">
        <v>0</v>
      </c>
      <c r="T4136" s="389">
        <v>0</v>
      </c>
      <c r="U4136" s="390">
        <v>0</v>
      </c>
      <c r="V4136" s="405"/>
      <c r="W4136" s="406">
        <v>0</v>
      </c>
      <c r="X4136" s="405">
        <v>0</v>
      </c>
      <c r="Y4136" s="113">
        <f t="shared" si="197"/>
        <v>26.09</v>
      </c>
      <c r="Z4136" s="108">
        <v>0</v>
      </c>
      <c r="AA4136" s="112">
        <v>0</v>
      </c>
      <c r="AB4136" s="108">
        <v>341.5</v>
      </c>
      <c r="AC4136" s="109">
        <v>0</v>
      </c>
      <c r="AD4136" s="407">
        <v>0</v>
      </c>
      <c r="AE4136" s="523"/>
      <c r="AF4136" s="108">
        <v>355.2</v>
      </c>
      <c r="AG4136" s="109">
        <v>0</v>
      </c>
      <c r="AH4136" s="654">
        <v>0</v>
      </c>
      <c r="AI4136" s="539"/>
      <c r="AJ4136" s="110">
        <v>25</v>
      </c>
      <c r="AL4136" s="395">
        <f t="shared" si="198"/>
        <v>25</v>
      </c>
      <c r="AM4136" s="395"/>
      <c r="AN4136" s="163">
        <f t="shared" si="196"/>
        <v>25</v>
      </c>
      <c r="AO4136" s="113">
        <f t="shared" si="195"/>
        <v>-1.0899999999999999</v>
      </c>
    </row>
    <row r="4137" spans="1:79" x14ac:dyDescent="0.2">
      <c r="A4137" s="58">
        <v>40653</v>
      </c>
      <c r="B4137" s="92">
        <v>22.41</v>
      </c>
      <c r="D4137" s="174">
        <v>6.21</v>
      </c>
      <c r="E4137" s="120"/>
      <c r="F4137" s="781">
        <f t="shared" ref="F4137:F4200" si="199">+B4137+D4137</f>
        <v>28.62</v>
      </c>
      <c r="G4137" s="382"/>
      <c r="H4137" s="731">
        <v>23.96</v>
      </c>
      <c r="I4137" s="96">
        <v>5.93</v>
      </c>
      <c r="J4137" s="381"/>
      <c r="K4137" s="789">
        <f t="shared" si="191"/>
        <v>29.89</v>
      </c>
      <c r="L4137" s="549"/>
      <c r="M4137" s="549"/>
      <c r="N4137" s="549"/>
      <c r="O4137" s="98">
        <f t="shared" si="192"/>
        <v>1.2699999999999996</v>
      </c>
      <c r="P4137" s="549"/>
      <c r="Q4137" s="100">
        <f t="shared" si="193"/>
        <v>4.2489126798260273</v>
      </c>
      <c r="R4137" s="549"/>
      <c r="S4137" s="406">
        <v>0</v>
      </c>
      <c r="T4137" s="389">
        <v>0</v>
      </c>
      <c r="U4137" s="390">
        <v>0</v>
      </c>
      <c r="V4137" s="405"/>
      <c r="W4137" s="406">
        <v>0</v>
      </c>
      <c r="X4137" s="444">
        <v>0</v>
      </c>
      <c r="Y4137" s="113">
        <f t="shared" si="197"/>
        <v>28.62</v>
      </c>
      <c r="Z4137" s="108">
        <v>0</v>
      </c>
      <c r="AA4137" s="112">
        <v>0</v>
      </c>
      <c r="AB4137" s="108">
        <v>341.4</v>
      </c>
      <c r="AC4137" s="109">
        <v>0</v>
      </c>
      <c r="AD4137" s="407">
        <v>0</v>
      </c>
      <c r="AE4137" s="523"/>
      <c r="AF4137" s="108">
        <v>355</v>
      </c>
      <c r="AG4137" s="109">
        <v>0</v>
      </c>
      <c r="AH4137" s="654">
        <v>0</v>
      </c>
      <c r="AI4137" s="539"/>
      <c r="AJ4137" s="110">
        <v>26</v>
      </c>
      <c r="AL4137" s="395">
        <f t="shared" si="198"/>
        <v>26</v>
      </c>
      <c r="AM4137" s="395"/>
      <c r="AN4137" s="163">
        <f t="shared" si="196"/>
        <v>26</v>
      </c>
      <c r="AO4137" s="113">
        <f t="shared" si="195"/>
        <v>-2.620000000000001</v>
      </c>
    </row>
    <row r="4138" spans="1:79" x14ac:dyDescent="0.2">
      <c r="A4138" s="58">
        <v>40654</v>
      </c>
      <c r="B4138" s="92">
        <v>19.82</v>
      </c>
      <c r="D4138" s="174">
        <v>5.91</v>
      </c>
      <c r="E4138" s="120"/>
      <c r="F4138" s="781">
        <f t="shared" si="199"/>
        <v>25.73</v>
      </c>
      <c r="G4138" s="382"/>
      <c r="H4138" s="731">
        <v>20.97</v>
      </c>
      <c r="I4138" s="96">
        <v>5.93</v>
      </c>
      <c r="J4138" s="381"/>
      <c r="K4138" s="789">
        <f t="shared" si="191"/>
        <v>26.9</v>
      </c>
      <c r="L4138" s="549"/>
      <c r="M4138" s="549"/>
      <c r="N4138" s="549"/>
      <c r="O4138" s="98">
        <f t="shared" si="192"/>
        <v>1.1699999999999982</v>
      </c>
      <c r="P4138" s="549"/>
      <c r="Q4138" s="100">
        <f t="shared" si="193"/>
        <v>4.3494423791821495</v>
      </c>
      <c r="R4138" s="549"/>
      <c r="S4138" s="406">
        <v>0</v>
      </c>
      <c r="T4138" s="389">
        <v>0</v>
      </c>
      <c r="U4138" s="390">
        <v>0</v>
      </c>
      <c r="V4138" s="405"/>
      <c r="W4138" s="406">
        <v>0</v>
      </c>
      <c r="X4138" s="405">
        <v>0</v>
      </c>
      <c r="Y4138" s="113">
        <f t="shared" si="197"/>
        <v>25.73</v>
      </c>
      <c r="Z4138" s="108">
        <v>0</v>
      </c>
      <c r="AA4138" s="112">
        <v>0</v>
      </c>
      <c r="AB4138" s="108">
        <v>341.4</v>
      </c>
      <c r="AC4138" s="109">
        <v>0</v>
      </c>
      <c r="AD4138" s="407">
        <v>20</v>
      </c>
      <c r="AE4138" s="523"/>
      <c r="AF4138" s="108">
        <v>355</v>
      </c>
      <c r="AG4138" s="109">
        <v>0.15</v>
      </c>
      <c r="AH4138" s="654">
        <v>0</v>
      </c>
      <c r="AI4138" s="539"/>
      <c r="AJ4138" s="110">
        <v>15</v>
      </c>
      <c r="AL4138" s="395">
        <f t="shared" si="198"/>
        <v>15</v>
      </c>
      <c r="AM4138" s="395"/>
      <c r="AN4138" s="163">
        <f t="shared" si="196"/>
        <v>35</v>
      </c>
      <c r="AO4138" s="113">
        <f t="shared" si="195"/>
        <v>9.27</v>
      </c>
    </row>
    <row r="4139" spans="1:79" x14ac:dyDescent="0.2">
      <c r="A4139" s="58">
        <v>40655</v>
      </c>
      <c r="B4139" s="92">
        <v>18.34</v>
      </c>
      <c r="D4139" s="174">
        <v>6.23</v>
      </c>
      <c r="E4139" s="120"/>
      <c r="F4139" s="781">
        <f t="shared" si="199"/>
        <v>24.57</v>
      </c>
      <c r="G4139" s="382"/>
      <c r="H4139" s="731">
        <v>19.8</v>
      </c>
      <c r="I4139" s="96">
        <v>5.97</v>
      </c>
      <c r="J4139" s="381"/>
      <c r="K4139" s="789">
        <f t="shared" si="191"/>
        <v>25.77</v>
      </c>
      <c r="L4139" s="549"/>
      <c r="M4139" s="549"/>
      <c r="N4139" s="549"/>
      <c r="O4139" s="98">
        <f t="shared" si="192"/>
        <v>1.1999999999999993</v>
      </c>
      <c r="P4139" s="549"/>
      <c r="Q4139" s="100">
        <f t="shared" si="193"/>
        <v>4.6565774155995321</v>
      </c>
      <c r="R4139" s="549"/>
      <c r="S4139" s="406">
        <v>0</v>
      </c>
      <c r="T4139" s="389">
        <v>0</v>
      </c>
      <c r="U4139" s="390">
        <v>0</v>
      </c>
      <c r="V4139" s="405"/>
      <c r="W4139" s="406">
        <v>0</v>
      </c>
      <c r="X4139" s="405">
        <v>0</v>
      </c>
      <c r="Y4139" s="113">
        <f t="shared" si="197"/>
        <v>24.57</v>
      </c>
      <c r="Z4139" s="108">
        <v>0</v>
      </c>
      <c r="AA4139" s="112">
        <v>0</v>
      </c>
      <c r="AB4139" s="108">
        <v>341.4</v>
      </c>
      <c r="AC4139" s="109">
        <v>0</v>
      </c>
      <c r="AD4139" s="407">
        <v>20</v>
      </c>
      <c r="AE4139" s="523"/>
      <c r="AF4139" s="108">
        <v>355</v>
      </c>
      <c r="AG4139" s="109">
        <v>0.25</v>
      </c>
      <c r="AH4139" s="654">
        <v>0</v>
      </c>
      <c r="AI4139" s="539"/>
      <c r="AJ4139" s="110">
        <v>8</v>
      </c>
      <c r="AL4139" s="395">
        <f t="shared" si="198"/>
        <v>8</v>
      </c>
      <c r="AM4139" s="395"/>
      <c r="AN4139" s="163">
        <f t="shared" si="196"/>
        <v>28</v>
      </c>
      <c r="AO4139" s="113">
        <f t="shared" si="195"/>
        <v>3.4299999999999997</v>
      </c>
    </row>
    <row r="4140" spans="1:79" x14ac:dyDescent="0.2">
      <c r="A4140" s="58">
        <v>40656</v>
      </c>
      <c r="B4140" s="92">
        <v>16.77</v>
      </c>
      <c r="D4140" s="174">
        <v>5.9</v>
      </c>
      <c r="E4140" s="120"/>
      <c r="F4140" s="781">
        <f t="shared" si="199"/>
        <v>22.67</v>
      </c>
      <c r="G4140" s="382"/>
      <c r="H4140" s="731">
        <v>20.8</v>
      </c>
      <c r="I4140" s="96">
        <v>5.69</v>
      </c>
      <c r="J4140" s="381"/>
      <c r="K4140" s="789">
        <f t="shared" si="191"/>
        <v>26.490000000000002</v>
      </c>
      <c r="L4140" s="549"/>
      <c r="M4140" s="549"/>
      <c r="N4140" s="549"/>
      <c r="O4140" s="98">
        <f t="shared" si="192"/>
        <v>3.8200000000000003</v>
      </c>
      <c r="P4140" s="549"/>
      <c r="Q4140" s="100">
        <f t="shared" si="193"/>
        <v>14.420536051340127</v>
      </c>
      <c r="R4140" s="549"/>
      <c r="S4140" s="406">
        <v>0</v>
      </c>
      <c r="T4140" s="389">
        <v>0</v>
      </c>
      <c r="U4140" s="390">
        <v>0</v>
      </c>
      <c r="V4140" s="405"/>
      <c r="W4140" s="406">
        <v>0</v>
      </c>
      <c r="X4140" s="405">
        <v>0</v>
      </c>
      <c r="Y4140" s="113">
        <f t="shared" si="197"/>
        <v>22.67</v>
      </c>
      <c r="Z4140" s="108">
        <v>0</v>
      </c>
      <c r="AA4140" s="112">
        <v>0</v>
      </c>
      <c r="AB4140" s="108">
        <v>341.3</v>
      </c>
      <c r="AC4140" s="109">
        <v>0</v>
      </c>
      <c r="AD4140" s="407">
        <v>12.38</v>
      </c>
      <c r="AE4140" s="523"/>
      <c r="AF4140" s="108">
        <v>355.1</v>
      </c>
      <c r="AG4140" s="109">
        <v>0</v>
      </c>
      <c r="AH4140" s="654">
        <v>0</v>
      </c>
      <c r="AI4140" s="539"/>
      <c r="AJ4140" s="110">
        <v>4</v>
      </c>
      <c r="AL4140" s="395">
        <f t="shared" si="198"/>
        <v>4</v>
      </c>
      <c r="AM4140" s="395"/>
      <c r="AN4140" s="163">
        <f t="shared" si="196"/>
        <v>16.380000000000003</v>
      </c>
      <c r="AO4140" s="113">
        <f t="shared" si="195"/>
        <v>-6.2899999999999991</v>
      </c>
      <c r="AQ4140" s="3"/>
    </row>
    <row r="4141" spans="1:79" x14ac:dyDescent="0.2">
      <c r="A4141" s="58">
        <v>40657</v>
      </c>
      <c r="B4141" s="92">
        <v>16.899999999999999</v>
      </c>
      <c r="D4141" s="174">
        <v>6.2</v>
      </c>
      <c r="E4141" s="120"/>
      <c r="F4141" s="781">
        <f t="shared" si="199"/>
        <v>23.099999999999998</v>
      </c>
      <c r="G4141" s="382"/>
      <c r="H4141" s="731">
        <v>22.4</v>
      </c>
      <c r="I4141" s="96">
        <v>5.59</v>
      </c>
      <c r="J4141" s="381"/>
      <c r="K4141" s="789">
        <f t="shared" si="191"/>
        <v>27.99</v>
      </c>
      <c r="L4141" s="549"/>
      <c r="M4141" s="549"/>
      <c r="N4141" s="549"/>
      <c r="O4141" s="98">
        <f t="shared" si="192"/>
        <v>4.8900000000000006</v>
      </c>
      <c r="P4141" s="549"/>
      <c r="Q4141" s="100">
        <f t="shared" si="193"/>
        <v>17.470525187566992</v>
      </c>
      <c r="R4141" s="549"/>
      <c r="S4141" s="406">
        <v>0</v>
      </c>
      <c r="T4141" s="389">
        <v>0</v>
      </c>
      <c r="U4141" s="390">
        <v>0</v>
      </c>
      <c r="V4141" s="405"/>
      <c r="W4141" s="406">
        <v>0</v>
      </c>
      <c r="X4141" s="405">
        <v>0</v>
      </c>
      <c r="Y4141" s="113">
        <f t="shared" si="197"/>
        <v>23.099999999999998</v>
      </c>
      <c r="Z4141" s="108">
        <v>0</v>
      </c>
      <c r="AA4141" s="112">
        <v>0</v>
      </c>
      <c r="AB4141" s="108">
        <v>341.3</v>
      </c>
      <c r="AC4141" s="109">
        <v>0</v>
      </c>
      <c r="AD4141" s="407">
        <v>26.5</v>
      </c>
      <c r="AE4141" s="523"/>
      <c r="AF4141" s="108">
        <v>355.1</v>
      </c>
      <c r="AG4141" s="109">
        <v>0</v>
      </c>
      <c r="AH4141" s="654">
        <v>0</v>
      </c>
      <c r="AI4141" s="539"/>
      <c r="AJ4141" s="110">
        <v>4</v>
      </c>
      <c r="AL4141" s="395">
        <f t="shared" si="198"/>
        <v>4</v>
      </c>
      <c r="AM4141" s="395"/>
      <c r="AN4141" s="163">
        <f t="shared" si="196"/>
        <v>30.5</v>
      </c>
      <c r="AO4141" s="113">
        <f t="shared" si="195"/>
        <v>7.4000000000000021</v>
      </c>
      <c r="CA4141" s="21"/>
    </row>
    <row r="4142" spans="1:79" x14ac:dyDescent="0.2">
      <c r="A4142" s="58">
        <v>40658</v>
      </c>
      <c r="B4142" s="92">
        <v>20.52</v>
      </c>
      <c r="D4142" s="174">
        <v>6.36</v>
      </c>
      <c r="E4142" s="120"/>
      <c r="F4142" s="781">
        <f t="shared" si="199"/>
        <v>26.88</v>
      </c>
      <c r="G4142" s="382"/>
      <c r="H4142" s="731">
        <v>20.14</v>
      </c>
      <c r="I4142" s="96">
        <v>6.06</v>
      </c>
      <c r="J4142" s="381"/>
      <c r="K4142" s="789">
        <f t="shared" si="191"/>
        <v>26.2</v>
      </c>
      <c r="L4142" s="549"/>
      <c r="M4142" s="549"/>
      <c r="N4142" s="549"/>
      <c r="O4142" s="98">
        <f t="shared" si="192"/>
        <v>-0.67999999999999972</v>
      </c>
      <c r="P4142" s="549"/>
      <c r="Q4142" s="100">
        <f t="shared" si="193"/>
        <v>-2.5954198473282433</v>
      </c>
      <c r="R4142" s="549"/>
      <c r="S4142" s="406">
        <v>0</v>
      </c>
      <c r="T4142" s="389">
        <v>0</v>
      </c>
      <c r="U4142" s="390">
        <v>0</v>
      </c>
      <c r="V4142" s="405"/>
      <c r="W4142" s="406">
        <v>0</v>
      </c>
      <c r="X4142" s="405">
        <v>0</v>
      </c>
      <c r="Y4142" s="113">
        <f t="shared" si="197"/>
        <v>26.88</v>
      </c>
      <c r="Z4142" s="108">
        <v>0</v>
      </c>
      <c r="AA4142" s="112">
        <v>0</v>
      </c>
      <c r="AB4142" s="108">
        <v>341.3</v>
      </c>
      <c r="AC4142" s="109">
        <v>0</v>
      </c>
      <c r="AD4142" s="407">
        <v>7.73</v>
      </c>
      <c r="AE4142" s="523"/>
      <c r="AF4142" s="108">
        <v>355.1</v>
      </c>
      <c r="AG4142" s="109">
        <v>0</v>
      </c>
      <c r="AH4142" s="654">
        <v>0</v>
      </c>
      <c r="AI4142" s="539"/>
      <c r="AJ4142" s="110">
        <v>17</v>
      </c>
      <c r="AL4142" s="395">
        <f t="shared" si="198"/>
        <v>17</v>
      </c>
      <c r="AM4142" s="395"/>
      <c r="AN4142" s="163">
        <f t="shared" si="196"/>
        <v>24.73</v>
      </c>
      <c r="AO4142" s="113">
        <f t="shared" si="195"/>
        <v>-2.1499999999999986</v>
      </c>
      <c r="AQ4142" s="3"/>
    </row>
    <row r="4143" spans="1:79" x14ac:dyDescent="0.2">
      <c r="A4143" s="58">
        <v>40659</v>
      </c>
      <c r="B4143" s="92">
        <v>20.84</v>
      </c>
      <c r="D4143" s="174">
        <v>6.46</v>
      </c>
      <c r="E4143" s="120"/>
      <c r="F4143" s="781">
        <f t="shared" si="199"/>
        <v>27.3</v>
      </c>
      <c r="G4143" s="382"/>
      <c r="H4143" s="731">
        <v>22.96</v>
      </c>
      <c r="I4143" s="96">
        <v>6.12</v>
      </c>
      <c r="J4143" s="381"/>
      <c r="K4143" s="789">
        <f t="shared" si="191"/>
        <v>29.080000000000002</v>
      </c>
      <c r="L4143" s="549"/>
      <c r="M4143" s="549"/>
      <c r="N4143" s="549"/>
      <c r="O4143" s="98">
        <f t="shared" si="192"/>
        <v>1.7800000000000011</v>
      </c>
      <c r="P4143" s="549"/>
      <c r="Q4143" s="100">
        <f t="shared" si="193"/>
        <v>6.1210453920220118</v>
      </c>
      <c r="R4143" s="549"/>
      <c r="S4143" s="406">
        <v>0</v>
      </c>
      <c r="T4143" s="389">
        <v>0</v>
      </c>
      <c r="U4143" s="390">
        <v>0</v>
      </c>
      <c r="V4143" s="405"/>
      <c r="W4143" s="406">
        <v>0</v>
      </c>
      <c r="X4143" s="405">
        <v>0</v>
      </c>
      <c r="Y4143" s="113">
        <f t="shared" si="197"/>
        <v>27.3</v>
      </c>
      <c r="Z4143" s="108">
        <v>0</v>
      </c>
      <c r="AA4143" s="112">
        <v>0</v>
      </c>
      <c r="AB4143" s="108">
        <v>341.3</v>
      </c>
      <c r="AC4143" s="109">
        <v>0.3</v>
      </c>
      <c r="AD4143" s="407">
        <v>10.33</v>
      </c>
      <c r="AE4143" s="523"/>
      <c r="AF4143" s="108">
        <v>355</v>
      </c>
      <c r="AG4143" s="109">
        <v>0.1</v>
      </c>
      <c r="AH4143" s="654">
        <v>0</v>
      </c>
      <c r="AI4143" s="539"/>
      <c r="AJ4143" s="110">
        <v>15</v>
      </c>
      <c r="AL4143" s="395">
        <f t="shared" si="198"/>
        <v>15</v>
      </c>
      <c r="AM4143" s="395"/>
      <c r="AN4143" s="163">
        <f t="shared" si="196"/>
        <v>25.33</v>
      </c>
      <c r="AO4143" s="113">
        <f t="shared" si="195"/>
        <v>-1.9700000000000024</v>
      </c>
    </row>
    <row r="4144" spans="1:79" x14ac:dyDescent="0.2">
      <c r="A4144" s="58">
        <v>40660</v>
      </c>
      <c r="B4144" s="92">
        <v>22.54</v>
      </c>
      <c r="D4144" s="174">
        <v>6.32</v>
      </c>
      <c r="E4144" s="120"/>
      <c r="F4144" s="781">
        <f t="shared" si="199"/>
        <v>28.86</v>
      </c>
      <c r="G4144" s="382"/>
      <c r="H4144" s="731">
        <v>19.55</v>
      </c>
      <c r="I4144" s="96">
        <v>5.99</v>
      </c>
      <c r="J4144" s="381"/>
      <c r="K4144" s="789">
        <f t="shared" si="191"/>
        <v>25.54</v>
      </c>
      <c r="L4144" s="549"/>
      <c r="M4144" s="549"/>
      <c r="N4144" s="549"/>
      <c r="O4144" s="98">
        <f t="shared" si="192"/>
        <v>-3.3200000000000003</v>
      </c>
      <c r="P4144" s="549"/>
      <c r="Q4144" s="100">
        <f t="shared" si="193"/>
        <v>-12.999216914643696</v>
      </c>
      <c r="R4144" s="549"/>
      <c r="S4144" s="406">
        <v>0</v>
      </c>
      <c r="T4144" s="389">
        <v>0</v>
      </c>
      <c r="U4144" s="390">
        <v>0</v>
      </c>
      <c r="V4144" s="405"/>
      <c r="W4144" s="406">
        <v>0</v>
      </c>
      <c r="X4144" s="405">
        <v>0</v>
      </c>
      <c r="Y4144" s="113">
        <f t="shared" si="197"/>
        <v>28.86</v>
      </c>
      <c r="Z4144" s="108">
        <v>0</v>
      </c>
      <c r="AA4144" s="112">
        <v>0</v>
      </c>
      <c r="AB4144" s="108">
        <v>341.3</v>
      </c>
      <c r="AC4144" s="109">
        <v>0.08</v>
      </c>
      <c r="AD4144" s="407">
        <v>7.5</v>
      </c>
      <c r="AE4144" s="523"/>
      <c r="AF4144" s="108">
        <v>355</v>
      </c>
      <c r="AG4144" s="109">
        <v>0.3</v>
      </c>
      <c r="AH4144" s="654">
        <v>0</v>
      </c>
      <c r="AI4144" s="539"/>
      <c r="AJ4144" s="110">
        <v>24</v>
      </c>
      <c r="AL4144" s="395">
        <f t="shared" si="198"/>
        <v>24</v>
      </c>
      <c r="AM4144" s="395"/>
      <c r="AN4144" s="163">
        <f t="shared" si="196"/>
        <v>31.5</v>
      </c>
      <c r="AO4144" s="113">
        <f t="shared" si="195"/>
        <v>2.6400000000000006</v>
      </c>
      <c r="AQ4144" s="3"/>
    </row>
    <row r="4145" spans="1:79" x14ac:dyDescent="0.2">
      <c r="A4145" s="58">
        <v>40661</v>
      </c>
      <c r="B4145" s="92">
        <v>22.45</v>
      </c>
      <c r="D4145" s="174">
        <v>6.24</v>
      </c>
      <c r="E4145" s="120"/>
      <c r="F4145" s="781">
        <f t="shared" si="199"/>
        <v>28.689999999999998</v>
      </c>
      <c r="G4145" s="382"/>
      <c r="H4145" s="731">
        <v>21.45</v>
      </c>
      <c r="I4145" s="96">
        <v>5.92</v>
      </c>
      <c r="J4145" s="381"/>
      <c r="K4145" s="789">
        <f t="shared" si="191"/>
        <v>27.369999999999997</v>
      </c>
      <c r="L4145" s="549"/>
      <c r="M4145" s="549"/>
      <c r="N4145" s="549"/>
      <c r="O4145" s="98">
        <f t="shared" si="192"/>
        <v>-1.3200000000000003</v>
      </c>
      <c r="P4145" s="549"/>
      <c r="Q4145" s="100">
        <f t="shared" si="193"/>
        <v>-4.8227986846912696</v>
      </c>
      <c r="R4145" s="549"/>
      <c r="S4145" s="406">
        <v>0</v>
      </c>
      <c r="T4145" s="389">
        <v>0</v>
      </c>
      <c r="U4145" s="390">
        <v>0</v>
      </c>
      <c r="V4145" s="405"/>
      <c r="W4145" s="406">
        <v>0</v>
      </c>
      <c r="X4145" s="405">
        <v>0</v>
      </c>
      <c r="Y4145" s="113">
        <f t="shared" si="197"/>
        <v>28.689999999999998</v>
      </c>
      <c r="Z4145" s="108">
        <v>0</v>
      </c>
      <c r="AA4145" s="112">
        <v>0</v>
      </c>
      <c r="AB4145" s="108">
        <v>341.3</v>
      </c>
      <c r="AC4145" s="109">
        <v>0</v>
      </c>
      <c r="AD4145" s="407">
        <v>19</v>
      </c>
      <c r="AE4145" s="523"/>
      <c r="AF4145" s="108">
        <v>355</v>
      </c>
      <c r="AG4145" s="109">
        <v>0</v>
      </c>
      <c r="AH4145" s="654">
        <v>0</v>
      </c>
      <c r="AI4145" s="539"/>
      <c r="AJ4145" s="110">
        <v>8</v>
      </c>
      <c r="AL4145" s="395">
        <f t="shared" si="198"/>
        <v>8</v>
      </c>
      <c r="AM4145" s="395"/>
      <c r="AN4145" s="163">
        <f t="shared" si="196"/>
        <v>27</v>
      </c>
      <c r="AO4145" s="113">
        <f t="shared" si="195"/>
        <v>-1.6899999999999977</v>
      </c>
    </row>
    <row r="4146" spans="1:79" x14ac:dyDescent="0.2">
      <c r="A4146" s="58">
        <v>40662</v>
      </c>
      <c r="B4146" s="92">
        <v>20.76</v>
      </c>
      <c r="D4146" s="174">
        <v>5.84</v>
      </c>
      <c r="E4146" s="120"/>
      <c r="F4146" s="781">
        <f t="shared" si="199"/>
        <v>26.6</v>
      </c>
      <c r="G4146" s="382"/>
      <c r="H4146" s="731">
        <v>19.07</v>
      </c>
      <c r="I4146" s="96">
        <v>5.84</v>
      </c>
      <c r="J4146" s="381"/>
      <c r="K4146" s="789">
        <f t="shared" si="191"/>
        <v>24.91</v>
      </c>
      <c r="L4146" s="549"/>
      <c r="M4146" s="549"/>
      <c r="N4146" s="549"/>
      <c r="O4146" s="98">
        <f t="shared" si="192"/>
        <v>-1.6900000000000013</v>
      </c>
      <c r="P4146" s="549"/>
      <c r="Q4146" s="100">
        <f t="shared" si="193"/>
        <v>-6.784423926134088</v>
      </c>
      <c r="R4146" s="549"/>
      <c r="S4146" s="406">
        <v>0</v>
      </c>
      <c r="T4146" s="389">
        <v>0</v>
      </c>
      <c r="U4146" s="390">
        <v>0</v>
      </c>
      <c r="V4146" s="405"/>
      <c r="W4146" s="406">
        <v>0</v>
      </c>
      <c r="X4146" s="405">
        <v>0</v>
      </c>
      <c r="Y4146" s="113">
        <f t="shared" si="197"/>
        <v>26.6</v>
      </c>
      <c r="Z4146" s="108">
        <v>0</v>
      </c>
      <c r="AA4146" s="112">
        <v>0</v>
      </c>
      <c r="AB4146" s="108">
        <v>341.2</v>
      </c>
      <c r="AC4146" s="109">
        <v>0</v>
      </c>
      <c r="AD4146" s="407">
        <v>25</v>
      </c>
      <c r="AE4146" s="523"/>
      <c r="AF4146" s="108">
        <v>355</v>
      </c>
      <c r="AG4146" s="109">
        <v>0</v>
      </c>
      <c r="AH4146" s="654">
        <v>0</v>
      </c>
      <c r="AI4146" s="539"/>
      <c r="AJ4146" s="110">
        <v>0</v>
      </c>
      <c r="AL4146" s="395">
        <f t="shared" si="198"/>
        <v>0</v>
      </c>
      <c r="AM4146" s="395"/>
      <c r="AN4146" s="163">
        <f t="shared" si="196"/>
        <v>25</v>
      </c>
      <c r="AO4146" s="113">
        <f t="shared" si="195"/>
        <v>-1.6000000000000014</v>
      </c>
    </row>
    <row r="4147" spans="1:79" ht="13.5" thickBot="1" x14ac:dyDescent="0.25">
      <c r="A4147" s="58">
        <v>40663</v>
      </c>
      <c r="B4147" s="92">
        <v>21.1</v>
      </c>
      <c r="D4147" s="174">
        <v>5.81</v>
      </c>
      <c r="E4147" s="120"/>
      <c r="F4147" s="781">
        <f t="shared" si="199"/>
        <v>26.91</v>
      </c>
      <c r="G4147" s="382"/>
      <c r="H4147" s="731">
        <v>18.37</v>
      </c>
      <c r="I4147" s="96">
        <v>5.93</v>
      </c>
      <c r="J4147" s="381"/>
      <c r="K4147" s="789">
        <f t="shared" si="191"/>
        <v>24.3</v>
      </c>
      <c r="L4147" s="558"/>
      <c r="M4147" s="558"/>
      <c r="N4147" s="558"/>
      <c r="O4147" s="480">
        <f t="shared" si="192"/>
        <v>-2.6099999999999994</v>
      </c>
      <c r="P4147" s="558"/>
      <c r="Q4147" s="419">
        <f t="shared" si="193"/>
        <v>-10.740740740740739</v>
      </c>
      <c r="R4147" s="498"/>
      <c r="S4147" s="406">
        <v>0</v>
      </c>
      <c r="T4147" s="389">
        <v>0</v>
      </c>
      <c r="U4147" s="390">
        <v>0</v>
      </c>
      <c r="V4147" s="405"/>
      <c r="W4147" s="406">
        <v>0</v>
      </c>
      <c r="X4147" s="405">
        <v>0</v>
      </c>
      <c r="Y4147" s="113">
        <f t="shared" si="197"/>
        <v>26.91</v>
      </c>
      <c r="Z4147" s="108">
        <v>0</v>
      </c>
      <c r="AA4147" s="112">
        <v>0</v>
      </c>
      <c r="AB4147" s="108">
        <v>341.1</v>
      </c>
      <c r="AC4147" s="109">
        <v>0</v>
      </c>
      <c r="AD4147" s="407">
        <v>27</v>
      </c>
      <c r="AE4147" s="523"/>
      <c r="AF4147" s="108">
        <v>355</v>
      </c>
      <c r="AG4147" s="109">
        <v>0</v>
      </c>
      <c r="AH4147" s="654">
        <v>0</v>
      </c>
      <c r="AI4147" s="539"/>
      <c r="AJ4147" s="110">
        <v>0</v>
      </c>
      <c r="AL4147" s="395">
        <f t="shared" si="198"/>
        <v>0</v>
      </c>
      <c r="AM4147" s="395"/>
      <c r="AN4147" s="163">
        <f t="shared" si="196"/>
        <v>27</v>
      </c>
      <c r="AO4147" s="113">
        <f t="shared" si="195"/>
        <v>8.9999999999999858E-2</v>
      </c>
    </row>
    <row r="4148" spans="1:79" x14ac:dyDescent="0.2">
      <c r="A4148" s="58">
        <v>40664</v>
      </c>
      <c r="B4148" s="59">
        <v>21.07</v>
      </c>
      <c r="D4148" s="200">
        <v>5.65</v>
      </c>
      <c r="E4148" s="381"/>
      <c r="F4148" s="776">
        <f t="shared" si="199"/>
        <v>26.72</v>
      </c>
      <c r="G4148" s="800"/>
      <c r="H4148" s="731">
        <v>20.9</v>
      </c>
      <c r="I4148" s="308">
        <v>5.92</v>
      </c>
      <c r="J4148" s="381"/>
      <c r="K4148" s="777">
        <f t="shared" si="191"/>
        <v>26.82</v>
      </c>
      <c r="L4148" s="549"/>
      <c r="M4148" s="549"/>
      <c r="N4148" s="549"/>
      <c r="O4148" s="98">
        <f t="shared" si="192"/>
        <v>0.10000000000000142</v>
      </c>
      <c r="P4148" s="549"/>
      <c r="Q4148" s="100">
        <f t="shared" si="193"/>
        <v>0.37285607755406941</v>
      </c>
      <c r="R4148" s="549"/>
      <c r="S4148" s="392">
        <v>0</v>
      </c>
      <c r="T4148" s="389">
        <v>0</v>
      </c>
      <c r="U4148" s="390">
        <v>0</v>
      </c>
      <c r="V4148" s="778">
        <v>0</v>
      </c>
      <c r="W4148" s="779">
        <v>0</v>
      </c>
      <c r="X4148" s="551">
        <v>0</v>
      </c>
      <c r="Y4148" s="519">
        <f t="shared" si="197"/>
        <v>26.72</v>
      </c>
      <c r="Z4148" s="78">
        <v>0</v>
      </c>
      <c r="AA4148" s="82">
        <v>0</v>
      </c>
      <c r="AB4148" s="78">
        <v>341.1</v>
      </c>
      <c r="AC4148" s="79">
        <v>0</v>
      </c>
      <c r="AD4148" s="393">
        <v>19</v>
      </c>
      <c r="AE4148" s="395"/>
      <c r="AF4148" s="78">
        <v>355</v>
      </c>
      <c r="AG4148" s="79">
        <v>0</v>
      </c>
      <c r="AH4148" s="651">
        <v>0</v>
      </c>
      <c r="AI4148" s="904"/>
      <c r="AJ4148" s="80">
        <v>0</v>
      </c>
      <c r="AL4148" s="395">
        <f t="shared" si="198"/>
        <v>0</v>
      </c>
      <c r="AM4148" s="395"/>
      <c r="AN4148" s="163">
        <f t="shared" si="196"/>
        <v>19</v>
      </c>
      <c r="AO4148" s="83">
        <f t="shared" si="195"/>
        <v>-7.7199999999999989</v>
      </c>
    </row>
    <row r="4149" spans="1:79" x14ac:dyDescent="0.2">
      <c r="A4149" s="58">
        <v>40665</v>
      </c>
      <c r="B4149" s="92">
        <v>23.92</v>
      </c>
      <c r="D4149" s="174">
        <v>5.65</v>
      </c>
      <c r="E4149" s="120"/>
      <c r="F4149" s="781">
        <f t="shared" si="199"/>
        <v>29.57</v>
      </c>
      <c r="G4149" s="382"/>
      <c r="H4149" s="731">
        <v>22.01</v>
      </c>
      <c r="I4149" s="96">
        <v>5.98</v>
      </c>
      <c r="J4149" s="381"/>
      <c r="K4149" s="777">
        <f t="shared" si="191"/>
        <v>27.990000000000002</v>
      </c>
      <c r="L4149" s="549"/>
      <c r="M4149" s="549"/>
      <c r="N4149" s="549"/>
      <c r="O4149" s="98">
        <f t="shared" si="192"/>
        <v>-1.5799999999999983</v>
      </c>
      <c r="P4149" s="549"/>
      <c r="Q4149" s="100">
        <f t="shared" si="193"/>
        <v>-5.6448731689889184</v>
      </c>
      <c r="R4149" s="549"/>
      <c r="S4149" s="406">
        <v>0</v>
      </c>
      <c r="T4149" s="389">
        <v>0</v>
      </c>
      <c r="U4149" s="390">
        <v>0</v>
      </c>
      <c r="V4149" s="782">
        <v>0</v>
      </c>
      <c r="W4149" s="406">
        <v>0</v>
      </c>
      <c r="X4149" s="405">
        <v>0</v>
      </c>
      <c r="Y4149" s="891">
        <f t="shared" si="197"/>
        <v>29.57</v>
      </c>
      <c r="Z4149" s="108">
        <v>0</v>
      </c>
      <c r="AA4149" s="112">
        <v>0</v>
      </c>
      <c r="AB4149" s="108">
        <v>341.1</v>
      </c>
      <c r="AC4149" s="109">
        <v>0</v>
      </c>
      <c r="AD4149" s="407">
        <v>7.25</v>
      </c>
      <c r="AE4149" s="523"/>
      <c r="AF4149" s="108">
        <v>355</v>
      </c>
      <c r="AG4149" s="109">
        <v>0</v>
      </c>
      <c r="AH4149" s="654">
        <v>0</v>
      </c>
      <c r="AI4149" s="539"/>
      <c r="AJ4149" s="110">
        <v>9</v>
      </c>
      <c r="AL4149" s="395">
        <f t="shared" si="198"/>
        <v>9</v>
      </c>
      <c r="AM4149" s="395"/>
      <c r="AN4149" s="163">
        <f t="shared" si="196"/>
        <v>16.25</v>
      </c>
      <c r="AO4149" s="113">
        <f t="shared" si="195"/>
        <v>-13.32</v>
      </c>
    </row>
    <row r="4150" spans="1:79" x14ac:dyDescent="0.2">
      <c r="A4150" s="58">
        <v>40666</v>
      </c>
      <c r="B4150" s="92">
        <v>20.99</v>
      </c>
      <c r="D4150" s="174">
        <v>6.3</v>
      </c>
      <c r="E4150" s="120"/>
      <c r="F4150" s="781">
        <f t="shared" si="199"/>
        <v>27.29</v>
      </c>
      <c r="G4150" s="382"/>
      <c r="H4150" s="731">
        <v>19.45</v>
      </c>
      <c r="I4150" s="96">
        <v>7.07</v>
      </c>
      <c r="J4150" s="381"/>
      <c r="K4150" s="777">
        <f t="shared" si="191"/>
        <v>26.52</v>
      </c>
      <c r="L4150" s="549"/>
      <c r="M4150" s="549"/>
      <c r="N4150" s="549"/>
      <c r="O4150" s="98">
        <f t="shared" si="192"/>
        <v>-0.76999999999999957</v>
      </c>
      <c r="P4150" s="549"/>
      <c r="Q4150" s="100">
        <f t="shared" si="193"/>
        <v>-2.9034690799396667</v>
      </c>
      <c r="R4150" s="549"/>
      <c r="S4150" s="406">
        <v>0</v>
      </c>
      <c r="T4150" s="389">
        <v>0</v>
      </c>
      <c r="U4150" s="390">
        <v>0</v>
      </c>
      <c r="V4150" s="782">
        <v>0</v>
      </c>
      <c r="W4150" s="406">
        <v>0</v>
      </c>
      <c r="X4150" s="405">
        <v>0</v>
      </c>
      <c r="Y4150" s="891">
        <f t="shared" si="197"/>
        <v>27.29</v>
      </c>
      <c r="Z4150" s="108">
        <v>0</v>
      </c>
      <c r="AA4150" s="112">
        <v>0</v>
      </c>
      <c r="AB4150" s="108">
        <v>341.3</v>
      </c>
      <c r="AC4150" s="109">
        <v>0.8</v>
      </c>
      <c r="AD4150" s="407">
        <v>0</v>
      </c>
      <c r="AE4150" s="523"/>
      <c r="AF4150" s="108">
        <v>355</v>
      </c>
      <c r="AG4150" s="109">
        <v>0.85</v>
      </c>
      <c r="AH4150" s="654">
        <v>0</v>
      </c>
      <c r="AI4150" s="539"/>
      <c r="AJ4150" s="110">
        <v>27</v>
      </c>
      <c r="AL4150" s="395">
        <f t="shared" si="198"/>
        <v>27</v>
      </c>
      <c r="AM4150" s="395"/>
      <c r="AN4150" s="163">
        <f t="shared" si="196"/>
        <v>27</v>
      </c>
      <c r="AO4150" s="113">
        <f t="shared" si="195"/>
        <v>-0.28999999999999915</v>
      </c>
    </row>
    <row r="4151" spans="1:79" x14ac:dyDescent="0.2">
      <c r="A4151" s="58">
        <v>40667</v>
      </c>
      <c r="B4151" s="92">
        <v>19.350000000000001</v>
      </c>
      <c r="D4151" s="174">
        <v>5.8</v>
      </c>
      <c r="E4151" s="120"/>
      <c r="F4151" s="781">
        <f t="shared" si="199"/>
        <v>25.150000000000002</v>
      </c>
      <c r="G4151" s="382"/>
      <c r="H4151" s="731">
        <v>19.350000000000001</v>
      </c>
      <c r="I4151" s="96">
        <v>7.02</v>
      </c>
      <c r="J4151" s="381"/>
      <c r="K4151" s="777">
        <f t="shared" si="191"/>
        <v>26.37</v>
      </c>
      <c r="L4151" s="549"/>
      <c r="M4151" s="549"/>
      <c r="N4151" s="549"/>
      <c r="O4151" s="98">
        <f t="shared" si="192"/>
        <v>1.2199999999999989</v>
      </c>
      <c r="P4151" s="549"/>
      <c r="Q4151" s="100">
        <f t="shared" si="193"/>
        <v>4.6264694728858506</v>
      </c>
      <c r="R4151" s="549"/>
      <c r="S4151" s="406">
        <v>0</v>
      </c>
      <c r="T4151" s="389">
        <v>0</v>
      </c>
      <c r="U4151" s="390">
        <v>0</v>
      </c>
      <c r="V4151" s="782">
        <v>0</v>
      </c>
      <c r="W4151" s="406">
        <v>0</v>
      </c>
      <c r="X4151" s="405">
        <v>3.78</v>
      </c>
      <c r="Y4151" s="891">
        <f t="shared" si="197"/>
        <v>28.930000000000003</v>
      </c>
      <c r="Z4151" s="108">
        <v>0</v>
      </c>
      <c r="AA4151" s="112">
        <v>0</v>
      </c>
      <c r="AB4151" s="108">
        <v>341.7</v>
      </c>
      <c r="AC4151" s="109">
        <v>0.18</v>
      </c>
      <c r="AD4151" s="407">
        <v>0</v>
      </c>
      <c r="AE4151" s="523"/>
      <c r="AF4151" s="108">
        <v>355.3</v>
      </c>
      <c r="AG4151" s="109">
        <v>0.2</v>
      </c>
      <c r="AH4151" s="654">
        <v>0</v>
      </c>
      <c r="AI4151" s="539"/>
      <c r="AJ4151" s="110">
        <v>26</v>
      </c>
      <c r="AL4151" s="395">
        <f t="shared" si="198"/>
        <v>26</v>
      </c>
      <c r="AM4151" s="395"/>
      <c r="AN4151" s="163">
        <f t="shared" ref="AN4151:AN4182" si="200">AH4151+AJ4151+AD4151+AA4151+Z4151</f>
        <v>26</v>
      </c>
      <c r="AO4151" s="113">
        <f t="shared" si="195"/>
        <v>0.84999999999999787</v>
      </c>
    </row>
    <row r="4152" spans="1:79" x14ac:dyDescent="0.2">
      <c r="A4152" s="58">
        <v>40668</v>
      </c>
      <c r="B4152" s="92">
        <v>20.95</v>
      </c>
      <c r="D4152" s="174">
        <v>5.45</v>
      </c>
      <c r="E4152" s="120"/>
      <c r="F4152" s="781">
        <f t="shared" si="199"/>
        <v>26.4</v>
      </c>
      <c r="G4152" s="382"/>
      <c r="H4152" s="731">
        <v>19.28</v>
      </c>
      <c r="I4152" s="96">
        <v>5.97</v>
      </c>
      <c r="J4152" s="381"/>
      <c r="K4152" s="777">
        <f t="shared" si="191"/>
        <v>25.25</v>
      </c>
      <c r="L4152" s="549"/>
      <c r="M4152" s="549"/>
      <c r="N4152" s="549"/>
      <c r="O4152" s="98">
        <f t="shared" si="192"/>
        <v>-1.1499999999999986</v>
      </c>
      <c r="P4152" s="549"/>
      <c r="Q4152" s="100">
        <f t="shared" si="193"/>
        <v>-4.5544554455445487</v>
      </c>
      <c r="R4152" s="549"/>
      <c r="S4152" s="406">
        <v>0</v>
      </c>
      <c r="T4152" s="389">
        <v>0</v>
      </c>
      <c r="U4152" s="390">
        <v>0</v>
      </c>
      <c r="V4152" s="782">
        <v>0</v>
      </c>
      <c r="W4152" s="406">
        <v>0</v>
      </c>
      <c r="X4152" s="405">
        <v>0</v>
      </c>
      <c r="Y4152" s="891">
        <f t="shared" si="197"/>
        <v>26.4</v>
      </c>
      <c r="Z4152" s="108">
        <v>0</v>
      </c>
      <c r="AA4152" s="112">
        <v>0</v>
      </c>
      <c r="AB4152" s="108">
        <v>341.5</v>
      </c>
      <c r="AC4152" s="109">
        <v>0.31</v>
      </c>
      <c r="AD4152" s="407">
        <v>0</v>
      </c>
      <c r="AE4152" s="523"/>
      <c r="AF4152" s="108">
        <v>355.2</v>
      </c>
      <c r="AG4152" s="109">
        <v>0</v>
      </c>
      <c r="AH4152" s="654">
        <v>0</v>
      </c>
      <c r="AI4152" s="539"/>
      <c r="AJ4152" s="110">
        <v>22</v>
      </c>
      <c r="AL4152" s="395">
        <f t="shared" si="198"/>
        <v>22</v>
      </c>
      <c r="AM4152" s="395"/>
      <c r="AN4152" s="163">
        <f t="shared" si="200"/>
        <v>22</v>
      </c>
      <c r="AO4152" s="113">
        <f t="shared" si="195"/>
        <v>-4.3999999999999986</v>
      </c>
      <c r="CA4152" s="21" t="s">
        <v>102</v>
      </c>
    </row>
    <row r="4153" spans="1:79" x14ac:dyDescent="0.2">
      <c r="A4153" s="58">
        <v>40669</v>
      </c>
      <c r="B4153" s="92">
        <v>21.58</v>
      </c>
      <c r="D4153" s="174">
        <v>6.01</v>
      </c>
      <c r="E4153" s="120"/>
      <c r="F4153" s="781">
        <f t="shared" si="199"/>
        <v>27.589999999999996</v>
      </c>
      <c r="G4153" s="382"/>
      <c r="H4153" s="731">
        <v>20.149999999999999</v>
      </c>
      <c r="I4153" s="96">
        <v>6.46</v>
      </c>
      <c r="J4153" s="381"/>
      <c r="K4153" s="777">
        <f t="shared" si="191"/>
        <v>26.61</v>
      </c>
      <c r="L4153" s="549"/>
      <c r="M4153" s="549"/>
      <c r="N4153" s="549"/>
      <c r="O4153" s="98">
        <f t="shared" si="192"/>
        <v>-0.97999999999999687</v>
      </c>
      <c r="P4153" s="549"/>
      <c r="Q4153" s="100">
        <f t="shared" si="193"/>
        <v>-3.6828260052611679</v>
      </c>
      <c r="R4153" s="549"/>
      <c r="S4153" s="783">
        <v>0</v>
      </c>
      <c r="T4153" s="784">
        <v>0</v>
      </c>
      <c r="U4153" s="784">
        <v>0</v>
      </c>
      <c r="V4153" s="785">
        <v>0</v>
      </c>
      <c r="W4153" s="406">
        <v>0</v>
      </c>
      <c r="X4153" s="405">
        <v>0</v>
      </c>
      <c r="Y4153" s="891">
        <f t="shared" si="197"/>
        <v>27.589999999999996</v>
      </c>
      <c r="Z4153" s="108">
        <v>0</v>
      </c>
      <c r="AA4153" s="112">
        <v>0</v>
      </c>
      <c r="AB4153" s="108">
        <v>341.4</v>
      </c>
      <c r="AC4153" s="109">
        <v>0</v>
      </c>
      <c r="AD4153" s="407">
        <v>0</v>
      </c>
      <c r="AE4153" s="523"/>
      <c r="AF4153" s="108">
        <v>355.2</v>
      </c>
      <c r="AG4153" s="109">
        <v>0.15</v>
      </c>
      <c r="AH4153" s="654">
        <v>0</v>
      </c>
      <c r="AI4153" s="539"/>
      <c r="AJ4153" s="110">
        <v>27</v>
      </c>
      <c r="AL4153" s="395">
        <f t="shared" si="198"/>
        <v>27</v>
      </c>
      <c r="AM4153" s="395"/>
      <c r="AN4153" s="163">
        <f t="shared" si="200"/>
        <v>27</v>
      </c>
      <c r="AO4153" s="113">
        <f t="shared" si="195"/>
        <v>-0.58999999999999631</v>
      </c>
    </row>
    <row r="4154" spans="1:79" x14ac:dyDescent="0.2">
      <c r="A4154" s="58">
        <v>40670</v>
      </c>
      <c r="B4154" s="92">
        <v>20.8</v>
      </c>
      <c r="D4154" s="174">
        <v>5.13</v>
      </c>
      <c r="E4154" s="120"/>
      <c r="F4154" s="781">
        <f t="shared" si="199"/>
        <v>25.93</v>
      </c>
      <c r="G4154" s="382"/>
      <c r="H4154" s="731">
        <v>18.920000000000002</v>
      </c>
      <c r="I4154" s="96">
        <v>5.93</v>
      </c>
      <c r="J4154" s="381"/>
      <c r="K4154" s="777">
        <f t="shared" si="191"/>
        <v>24.85</v>
      </c>
      <c r="L4154" s="549"/>
      <c r="M4154" s="549"/>
      <c r="N4154" s="549"/>
      <c r="O4154" s="98">
        <f t="shared" si="192"/>
        <v>-1.0799999999999983</v>
      </c>
      <c r="P4154" s="549"/>
      <c r="Q4154" s="100">
        <f t="shared" si="193"/>
        <v>-4.346076458752508</v>
      </c>
      <c r="R4154" s="549"/>
      <c r="S4154" s="783">
        <v>0</v>
      </c>
      <c r="T4154" s="784">
        <v>0</v>
      </c>
      <c r="U4154" s="784">
        <v>0</v>
      </c>
      <c r="V4154" s="785">
        <v>0</v>
      </c>
      <c r="W4154" s="406">
        <v>0</v>
      </c>
      <c r="X4154" s="405">
        <v>0</v>
      </c>
      <c r="Y4154" s="891">
        <f t="shared" ref="Y4154:Y4185" si="201">+F4154-S4154-T4154-U4154-V4154+W4154+X4154</f>
        <v>25.93</v>
      </c>
      <c r="Z4154" s="108">
        <v>0</v>
      </c>
      <c r="AA4154" s="112">
        <v>0</v>
      </c>
      <c r="AB4154" s="108">
        <v>341.4</v>
      </c>
      <c r="AC4154" s="109">
        <v>0.27</v>
      </c>
      <c r="AD4154" s="407">
        <v>0</v>
      </c>
      <c r="AE4154" s="523"/>
      <c r="AF4154" s="108">
        <v>355.2</v>
      </c>
      <c r="AG4154" s="109">
        <v>0.15</v>
      </c>
      <c r="AH4154" s="654">
        <v>19.95</v>
      </c>
      <c r="AI4154" s="539"/>
      <c r="AJ4154" s="110">
        <v>25</v>
      </c>
      <c r="AL4154" s="395">
        <f t="shared" si="198"/>
        <v>44.95</v>
      </c>
      <c r="AM4154" s="395"/>
      <c r="AN4154" s="163">
        <f t="shared" si="200"/>
        <v>44.95</v>
      </c>
      <c r="AO4154" s="113">
        <f t="shared" si="195"/>
        <v>19.020000000000003</v>
      </c>
    </row>
    <row r="4155" spans="1:79" x14ac:dyDescent="0.2">
      <c r="A4155" s="58">
        <v>40671</v>
      </c>
      <c r="B4155" s="92">
        <v>19.28</v>
      </c>
      <c r="D4155" s="174">
        <v>5.67</v>
      </c>
      <c r="E4155" s="120"/>
      <c r="F4155" s="781">
        <f t="shared" si="199"/>
        <v>24.950000000000003</v>
      </c>
      <c r="G4155" s="382"/>
      <c r="H4155" s="731">
        <v>16.87</v>
      </c>
      <c r="I4155" s="96">
        <v>5.83</v>
      </c>
      <c r="J4155" s="381"/>
      <c r="K4155" s="777">
        <f t="shared" si="191"/>
        <v>22.700000000000003</v>
      </c>
      <c r="L4155" s="549"/>
      <c r="M4155" s="549"/>
      <c r="N4155" s="549"/>
      <c r="O4155" s="98">
        <f t="shared" si="192"/>
        <v>-2.25</v>
      </c>
      <c r="P4155" s="549"/>
      <c r="Q4155" s="100">
        <f t="shared" si="193"/>
        <v>-9.9118942731277535</v>
      </c>
      <c r="R4155" s="549"/>
      <c r="S4155" s="783">
        <v>0</v>
      </c>
      <c r="T4155" s="784">
        <v>0</v>
      </c>
      <c r="U4155" s="784">
        <v>0</v>
      </c>
      <c r="V4155" s="785">
        <v>0</v>
      </c>
      <c r="W4155" s="406">
        <v>0</v>
      </c>
      <c r="X4155" s="405">
        <v>0</v>
      </c>
      <c r="Y4155" s="891">
        <f t="shared" si="201"/>
        <v>24.950000000000003</v>
      </c>
      <c r="Z4155" s="108">
        <v>0</v>
      </c>
      <c r="AA4155" s="112">
        <v>0</v>
      </c>
      <c r="AB4155" s="108">
        <v>341.4</v>
      </c>
      <c r="AC4155" s="109">
        <v>0.13</v>
      </c>
      <c r="AD4155" s="407">
        <v>0</v>
      </c>
      <c r="AE4155" s="523"/>
      <c r="AF4155" s="108">
        <v>355.1</v>
      </c>
      <c r="AG4155" s="109">
        <v>0</v>
      </c>
      <c r="AH4155" s="654">
        <v>0</v>
      </c>
      <c r="AI4155" s="539"/>
      <c r="AJ4155" s="110">
        <v>17</v>
      </c>
      <c r="AL4155" s="395">
        <f t="shared" si="198"/>
        <v>17</v>
      </c>
      <c r="AM4155" s="395"/>
      <c r="AN4155" s="163">
        <f t="shared" si="200"/>
        <v>17</v>
      </c>
      <c r="AO4155" s="113">
        <f t="shared" si="195"/>
        <v>-7.9500000000000028</v>
      </c>
    </row>
    <row r="4156" spans="1:79" x14ac:dyDescent="0.2">
      <c r="A4156" s="58">
        <v>40672</v>
      </c>
      <c r="B4156" s="92">
        <v>22.6</v>
      </c>
      <c r="D4156" s="174">
        <v>5.76</v>
      </c>
      <c r="E4156" s="120"/>
      <c r="F4156" s="781">
        <f t="shared" si="199"/>
        <v>28.36</v>
      </c>
      <c r="G4156" s="382"/>
      <c r="H4156" s="731">
        <v>19.010000000000002</v>
      </c>
      <c r="I4156" s="96">
        <v>6.02</v>
      </c>
      <c r="J4156" s="381"/>
      <c r="K4156" s="777">
        <f t="shared" ref="K4156:K4219" si="202">H4156+I4156</f>
        <v>25.03</v>
      </c>
      <c r="L4156" s="549"/>
      <c r="M4156" s="549"/>
      <c r="N4156" s="549"/>
      <c r="O4156" s="98">
        <f t="shared" ref="O4156:O4219" si="203">K4156-F4156</f>
        <v>-3.3299999999999983</v>
      </c>
      <c r="P4156" s="549"/>
      <c r="Q4156" s="100">
        <f t="shared" ref="Q4156:Q4219" si="204">(((O4156/K4156)*100))</f>
        <v>-13.30403515781062</v>
      </c>
      <c r="R4156" s="549"/>
      <c r="S4156" s="406">
        <v>0</v>
      </c>
      <c r="T4156" s="389">
        <v>0</v>
      </c>
      <c r="U4156" s="390">
        <v>0</v>
      </c>
      <c r="V4156" s="782">
        <v>0</v>
      </c>
      <c r="W4156" s="406">
        <v>0</v>
      </c>
      <c r="X4156" s="405">
        <v>0</v>
      </c>
      <c r="Y4156" s="891">
        <f t="shared" si="201"/>
        <v>28.36</v>
      </c>
      <c r="Z4156" s="108">
        <v>0</v>
      </c>
      <c r="AA4156" s="112">
        <v>0</v>
      </c>
      <c r="AB4156" s="108">
        <v>341.4</v>
      </c>
      <c r="AC4156" s="109">
        <v>0</v>
      </c>
      <c r="AD4156" s="407">
        <v>0</v>
      </c>
      <c r="AE4156" s="523"/>
      <c r="AF4156" s="108">
        <v>355.1</v>
      </c>
      <c r="AG4156" s="109">
        <v>0</v>
      </c>
      <c r="AH4156" s="654">
        <v>0</v>
      </c>
      <c r="AI4156" s="539"/>
      <c r="AJ4156" s="110">
        <v>20</v>
      </c>
      <c r="AL4156" s="395">
        <f t="shared" si="198"/>
        <v>20</v>
      </c>
      <c r="AM4156" s="395"/>
      <c r="AN4156" s="163">
        <f t="shared" si="200"/>
        <v>20</v>
      </c>
      <c r="AO4156" s="113">
        <f t="shared" si="195"/>
        <v>-8.36</v>
      </c>
    </row>
    <row r="4157" spans="1:79" x14ac:dyDescent="0.2">
      <c r="A4157" s="58">
        <v>40673</v>
      </c>
      <c r="B4157" s="92">
        <v>23.5</v>
      </c>
      <c r="D4157" s="174">
        <v>5.71</v>
      </c>
      <c r="E4157" s="120"/>
      <c r="F4157" s="781">
        <f t="shared" si="199"/>
        <v>29.21</v>
      </c>
      <c r="G4157" s="382"/>
      <c r="H4157" s="731">
        <v>22.03</v>
      </c>
      <c r="I4157" s="96">
        <v>5.95</v>
      </c>
      <c r="J4157" s="381"/>
      <c r="K4157" s="777">
        <f t="shared" si="202"/>
        <v>27.98</v>
      </c>
      <c r="L4157" s="549"/>
      <c r="M4157" s="549"/>
      <c r="N4157" s="549"/>
      <c r="O4157" s="98">
        <f t="shared" si="203"/>
        <v>-1.2300000000000004</v>
      </c>
      <c r="P4157" s="549"/>
      <c r="Q4157" s="100">
        <f t="shared" si="204"/>
        <v>-4.3959971408148686</v>
      </c>
      <c r="R4157" s="549"/>
      <c r="S4157" s="406">
        <v>0</v>
      </c>
      <c r="T4157" s="389">
        <v>0</v>
      </c>
      <c r="U4157" s="390">
        <v>0</v>
      </c>
      <c r="V4157" s="782">
        <v>0</v>
      </c>
      <c r="W4157" s="406">
        <v>0</v>
      </c>
      <c r="X4157" s="405">
        <v>0</v>
      </c>
      <c r="Y4157" s="891">
        <f t="shared" si="201"/>
        <v>29.21</v>
      </c>
      <c r="Z4157" s="108">
        <v>0</v>
      </c>
      <c r="AA4157" s="112">
        <v>0</v>
      </c>
      <c r="AB4157" s="108">
        <v>341.4</v>
      </c>
      <c r="AC4157" s="109">
        <v>0.22</v>
      </c>
      <c r="AD4157" s="407">
        <v>0</v>
      </c>
      <c r="AE4157" s="523"/>
      <c r="AF4157" s="108">
        <v>355</v>
      </c>
      <c r="AG4157" s="109">
        <v>0.3</v>
      </c>
      <c r="AH4157" s="654">
        <v>0</v>
      </c>
      <c r="AI4157" s="539"/>
      <c r="AJ4157" s="110">
        <v>27</v>
      </c>
      <c r="AL4157" s="395">
        <f t="shared" si="198"/>
        <v>27</v>
      </c>
      <c r="AM4157" s="395"/>
      <c r="AN4157" s="163">
        <f t="shared" si="200"/>
        <v>27</v>
      </c>
      <c r="AO4157" s="113">
        <f t="shared" si="195"/>
        <v>-2.2100000000000009</v>
      </c>
    </row>
    <row r="4158" spans="1:79" x14ac:dyDescent="0.2">
      <c r="A4158" s="58">
        <v>40674</v>
      </c>
      <c r="B4158" s="92">
        <v>23.1</v>
      </c>
      <c r="D4158" s="174">
        <v>5.3</v>
      </c>
      <c r="E4158" s="120"/>
      <c r="F4158" s="781">
        <f t="shared" si="199"/>
        <v>28.400000000000002</v>
      </c>
      <c r="G4158" s="382"/>
      <c r="H4158" s="731">
        <v>21.08</v>
      </c>
      <c r="I4158" s="96">
        <v>5.92</v>
      </c>
      <c r="J4158" s="381"/>
      <c r="K4158" s="777">
        <f t="shared" si="202"/>
        <v>27</v>
      </c>
      <c r="L4158" s="549"/>
      <c r="M4158" s="549"/>
      <c r="N4158" s="549"/>
      <c r="O4158" s="98">
        <f t="shared" si="203"/>
        <v>-1.4000000000000021</v>
      </c>
      <c r="P4158" s="549"/>
      <c r="Q4158" s="100">
        <f t="shared" si="204"/>
        <v>-5.1851851851851931</v>
      </c>
      <c r="R4158" s="549"/>
      <c r="S4158" s="406">
        <v>0</v>
      </c>
      <c r="T4158" s="389">
        <v>0</v>
      </c>
      <c r="U4158" s="390">
        <v>0</v>
      </c>
      <c r="V4158" s="782">
        <v>0</v>
      </c>
      <c r="W4158" s="406">
        <v>0</v>
      </c>
      <c r="X4158" s="405">
        <v>0</v>
      </c>
      <c r="Y4158" s="891">
        <f t="shared" si="201"/>
        <v>28.400000000000002</v>
      </c>
      <c r="Z4158" s="108">
        <v>0</v>
      </c>
      <c r="AA4158" s="112">
        <v>0</v>
      </c>
      <c r="AB4158" s="108">
        <v>341.3</v>
      </c>
      <c r="AC4158" s="109">
        <v>0</v>
      </c>
      <c r="AD4158" s="407">
        <v>0</v>
      </c>
      <c r="AE4158" s="523"/>
      <c r="AF4158" s="108">
        <v>354.9</v>
      </c>
      <c r="AG4158" s="109">
        <v>0</v>
      </c>
      <c r="AH4158" s="654">
        <v>0</v>
      </c>
      <c r="AI4158" s="539"/>
      <c r="AJ4158" s="110">
        <v>27</v>
      </c>
      <c r="AL4158" s="395">
        <f t="shared" si="198"/>
        <v>27</v>
      </c>
      <c r="AM4158" s="395"/>
      <c r="AN4158" s="163">
        <f t="shared" si="200"/>
        <v>27</v>
      </c>
      <c r="AO4158" s="113">
        <f t="shared" si="195"/>
        <v>-1.4000000000000021</v>
      </c>
      <c r="CA4158" t="s">
        <v>103</v>
      </c>
    </row>
    <row r="4159" spans="1:79" x14ac:dyDescent="0.2">
      <c r="A4159" s="58">
        <v>40675</v>
      </c>
      <c r="B4159" s="92">
        <v>21.46</v>
      </c>
      <c r="D4159" s="174">
        <v>5.14</v>
      </c>
      <c r="E4159" s="120"/>
      <c r="F4159" s="781">
        <f t="shared" si="199"/>
        <v>26.6</v>
      </c>
      <c r="G4159" s="382"/>
      <c r="H4159" s="731">
        <v>18.559999999999999</v>
      </c>
      <c r="I4159" s="96">
        <v>6.17</v>
      </c>
      <c r="J4159" s="381"/>
      <c r="K4159" s="777">
        <f t="shared" si="202"/>
        <v>24.729999999999997</v>
      </c>
      <c r="L4159" s="549"/>
      <c r="M4159" s="549"/>
      <c r="N4159" s="549"/>
      <c r="O4159" s="98">
        <f t="shared" si="203"/>
        <v>-1.8700000000000045</v>
      </c>
      <c r="P4159" s="549"/>
      <c r="Q4159" s="100">
        <f t="shared" si="204"/>
        <v>-7.5616659927214096</v>
      </c>
      <c r="R4159" s="549"/>
      <c r="S4159" s="406">
        <v>0</v>
      </c>
      <c r="T4159" s="389">
        <v>0</v>
      </c>
      <c r="U4159" s="390">
        <v>0</v>
      </c>
      <c r="V4159" s="782">
        <v>0</v>
      </c>
      <c r="W4159" s="406">
        <v>0</v>
      </c>
      <c r="X4159" s="405">
        <v>0</v>
      </c>
      <c r="Y4159" s="891">
        <f t="shared" si="201"/>
        <v>26.6</v>
      </c>
      <c r="Z4159" s="108">
        <v>0</v>
      </c>
      <c r="AA4159" s="112">
        <v>0</v>
      </c>
      <c r="AB4159" s="108">
        <v>341.3</v>
      </c>
      <c r="AC4159" s="109">
        <v>0.06</v>
      </c>
      <c r="AD4159" s="407">
        <v>0</v>
      </c>
      <c r="AE4159" s="523"/>
      <c r="AF4159" s="108">
        <v>354.9</v>
      </c>
      <c r="AG4159" s="109">
        <v>0.1</v>
      </c>
      <c r="AH4159" s="654">
        <v>0</v>
      </c>
      <c r="AI4159" s="539"/>
      <c r="AJ4159" s="110">
        <v>23</v>
      </c>
      <c r="AL4159" s="395">
        <v>26.56</v>
      </c>
      <c r="AM4159" s="395"/>
      <c r="AN4159" s="163">
        <f t="shared" si="200"/>
        <v>23</v>
      </c>
      <c r="AO4159" s="113">
        <f t="shared" ref="AO4159:AO4222" si="205">AN4159-F4159</f>
        <v>-3.6000000000000014</v>
      </c>
      <c r="CA4159" t="s">
        <v>104</v>
      </c>
    </row>
    <row r="4160" spans="1:79" x14ac:dyDescent="0.2">
      <c r="A4160" s="58">
        <v>40676</v>
      </c>
      <c r="B4160" s="92">
        <v>21.95</v>
      </c>
      <c r="D4160" s="174">
        <v>5.09</v>
      </c>
      <c r="E4160" s="120"/>
      <c r="F4160" s="781">
        <f t="shared" si="199"/>
        <v>27.04</v>
      </c>
      <c r="G4160" s="382"/>
      <c r="H4160" s="731">
        <v>20.05</v>
      </c>
      <c r="I4160" s="96">
        <v>6.06</v>
      </c>
      <c r="J4160" s="381"/>
      <c r="K4160" s="777">
        <f t="shared" si="202"/>
        <v>26.11</v>
      </c>
      <c r="L4160" s="549"/>
      <c r="M4160" s="549"/>
      <c r="N4160" s="549"/>
      <c r="O4160" s="98">
        <f t="shared" si="203"/>
        <v>-0.92999999999999972</v>
      </c>
      <c r="P4160" s="549"/>
      <c r="Q4160" s="100">
        <f t="shared" si="204"/>
        <v>-3.5618536959019522</v>
      </c>
      <c r="R4160" s="549"/>
      <c r="S4160" s="406">
        <v>0</v>
      </c>
      <c r="T4160" s="389">
        <v>0</v>
      </c>
      <c r="U4160" s="390">
        <v>0</v>
      </c>
      <c r="V4160" s="782">
        <v>0</v>
      </c>
      <c r="W4160" s="406">
        <v>0</v>
      </c>
      <c r="X4160" s="405">
        <v>0</v>
      </c>
      <c r="Y4160" s="891">
        <f t="shared" si="201"/>
        <v>27.04</v>
      </c>
      <c r="Z4160" s="108">
        <v>0</v>
      </c>
      <c r="AA4160" s="112">
        <v>0</v>
      </c>
      <c r="AB4160" s="108">
        <v>341.5</v>
      </c>
      <c r="AC4160" s="109">
        <v>0.64</v>
      </c>
      <c r="AD4160" s="407">
        <v>21.34</v>
      </c>
      <c r="AE4160" s="523"/>
      <c r="AF4160" s="108">
        <v>354.7</v>
      </c>
      <c r="AG4160" s="109">
        <v>0.8</v>
      </c>
      <c r="AH4160" s="654">
        <v>0</v>
      </c>
      <c r="AI4160" s="539"/>
      <c r="AJ4160" s="110">
        <v>26</v>
      </c>
      <c r="AL4160" s="395">
        <f t="shared" ref="AL4160:AL4191" si="206">AH4160+AJ4160</f>
        <v>26</v>
      </c>
      <c r="AM4160" s="395"/>
      <c r="AN4160" s="163">
        <f t="shared" si="200"/>
        <v>47.34</v>
      </c>
      <c r="AO4160" s="113">
        <f t="shared" si="205"/>
        <v>20.300000000000004</v>
      </c>
    </row>
    <row r="4161" spans="1:79" x14ac:dyDescent="0.2">
      <c r="A4161" s="58">
        <v>40677</v>
      </c>
      <c r="B4161" s="92">
        <v>20.94</v>
      </c>
      <c r="D4161" s="174">
        <v>4.87</v>
      </c>
      <c r="E4161" s="120"/>
      <c r="F4161" s="781">
        <f t="shared" si="199"/>
        <v>25.810000000000002</v>
      </c>
      <c r="G4161" s="382"/>
      <c r="H4161" s="731">
        <v>19.47</v>
      </c>
      <c r="I4161" s="96">
        <v>5.92</v>
      </c>
      <c r="J4161" s="381"/>
      <c r="K4161" s="777">
        <f t="shared" si="202"/>
        <v>25.39</v>
      </c>
      <c r="L4161" s="549"/>
      <c r="M4161" s="549"/>
      <c r="N4161" s="549"/>
      <c r="O4161" s="98">
        <f t="shared" si="203"/>
        <v>-0.42000000000000171</v>
      </c>
      <c r="P4161" s="549"/>
      <c r="Q4161" s="100">
        <f t="shared" si="204"/>
        <v>-1.6541945647892939</v>
      </c>
      <c r="R4161" s="549"/>
      <c r="S4161" s="406">
        <v>0</v>
      </c>
      <c r="T4161" s="389">
        <v>0</v>
      </c>
      <c r="U4161" s="390">
        <v>0</v>
      </c>
      <c r="V4161" s="782">
        <v>0</v>
      </c>
      <c r="W4161" s="406">
        <v>0</v>
      </c>
      <c r="X4161" s="405">
        <v>0</v>
      </c>
      <c r="Y4161" s="891">
        <f t="shared" si="201"/>
        <v>25.810000000000002</v>
      </c>
      <c r="Z4161" s="108">
        <v>0</v>
      </c>
      <c r="AA4161" s="112">
        <v>0</v>
      </c>
      <c r="AB4161" s="108">
        <v>341.7</v>
      </c>
      <c r="AC4161" s="109">
        <v>0.02</v>
      </c>
      <c r="AD4161" s="407">
        <v>17.07</v>
      </c>
      <c r="AE4161" s="523"/>
      <c r="AF4161" s="108">
        <v>354.9</v>
      </c>
      <c r="AG4161" s="109">
        <v>0.5</v>
      </c>
      <c r="AH4161" s="654">
        <v>0</v>
      </c>
      <c r="AI4161" s="539"/>
      <c r="AJ4161" s="110">
        <v>9</v>
      </c>
      <c r="AL4161" s="395">
        <f t="shared" si="206"/>
        <v>9</v>
      </c>
      <c r="AM4161" s="395"/>
      <c r="AN4161" s="163">
        <f t="shared" si="200"/>
        <v>26.07</v>
      </c>
      <c r="AO4161" s="113">
        <f t="shared" si="205"/>
        <v>0.25999999999999801</v>
      </c>
    </row>
    <row r="4162" spans="1:79" x14ac:dyDescent="0.2">
      <c r="A4162" s="58">
        <v>40678</v>
      </c>
      <c r="B4162" s="92">
        <v>21.48</v>
      </c>
      <c r="D4162" s="174">
        <v>5.22</v>
      </c>
      <c r="E4162" s="120"/>
      <c r="F4162" s="781">
        <f t="shared" si="199"/>
        <v>26.7</v>
      </c>
      <c r="G4162" s="382"/>
      <c r="H4162" s="731">
        <v>21.98</v>
      </c>
      <c r="I4162" s="96">
        <v>5.87</v>
      </c>
      <c r="J4162" s="381"/>
      <c r="K4162" s="777">
        <f t="shared" si="202"/>
        <v>27.85</v>
      </c>
      <c r="L4162" s="549"/>
      <c r="M4162" s="549"/>
      <c r="N4162" s="549"/>
      <c r="O4162" s="98">
        <f t="shared" si="203"/>
        <v>1.1500000000000021</v>
      </c>
      <c r="P4162" s="549"/>
      <c r="Q4162" s="100">
        <f t="shared" si="204"/>
        <v>4.1292639138240643</v>
      </c>
      <c r="R4162" s="549"/>
      <c r="S4162" s="406">
        <v>0</v>
      </c>
      <c r="T4162" s="389">
        <v>0</v>
      </c>
      <c r="U4162" s="390">
        <v>0</v>
      </c>
      <c r="V4162" s="782">
        <v>0</v>
      </c>
      <c r="W4162" s="406">
        <v>0</v>
      </c>
      <c r="X4162" s="405">
        <v>0</v>
      </c>
      <c r="Y4162" s="891">
        <f t="shared" si="201"/>
        <v>26.7</v>
      </c>
      <c r="Z4162" s="108">
        <v>0</v>
      </c>
      <c r="AA4162" s="112">
        <v>0</v>
      </c>
      <c r="AB4162" s="108">
        <v>341.6</v>
      </c>
      <c r="AC4162" s="109">
        <v>0.08</v>
      </c>
      <c r="AD4162" s="407">
        <v>0</v>
      </c>
      <c r="AE4162" s="523"/>
      <c r="AF4162" s="108">
        <v>355.15</v>
      </c>
      <c r="AG4162" s="109">
        <v>0</v>
      </c>
      <c r="AH4162" s="654">
        <v>0</v>
      </c>
      <c r="AI4162" s="539"/>
      <c r="AJ4162" s="110">
        <v>16</v>
      </c>
      <c r="AL4162" s="395">
        <f t="shared" si="206"/>
        <v>16</v>
      </c>
      <c r="AM4162" s="395"/>
      <c r="AN4162" s="163">
        <f t="shared" si="200"/>
        <v>16</v>
      </c>
      <c r="AO4162" s="113">
        <f t="shared" si="205"/>
        <v>-10.7</v>
      </c>
    </row>
    <row r="4163" spans="1:79" x14ac:dyDescent="0.2">
      <c r="A4163" s="58">
        <v>40679</v>
      </c>
      <c r="B4163" s="92">
        <v>21.43</v>
      </c>
      <c r="D4163" s="174">
        <v>5.53</v>
      </c>
      <c r="E4163" s="120"/>
      <c r="F4163" s="781">
        <f t="shared" si="199"/>
        <v>26.96</v>
      </c>
      <c r="G4163" s="382"/>
      <c r="H4163" s="731">
        <v>20.18</v>
      </c>
      <c r="I4163" s="96">
        <v>6</v>
      </c>
      <c r="J4163" s="381"/>
      <c r="K4163" s="777">
        <f t="shared" si="202"/>
        <v>26.18</v>
      </c>
      <c r="L4163" s="549"/>
      <c r="M4163" s="549"/>
      <c r="N4163" s="549"/>
      <c r="O4163" s="98">
        <f t="shared" si="203"/>
        <v>-0.78000000000000114</v>
      </c>
      <c r="P4163" s="549"/>
      <c r="Q4163" s="100">
        <f t="shared" si="204"/>
        <v>-2.9793735676088664</v>
      </c>
      <c r="R4163" s="549"/>
      <c r="S4163" s="406">
        <v>0</v>
      </c>
      <c r="T4163" s="389">
        <v>0</v>
      </c>
      <c r="U4163" s="390">
        <v>0</v>
      </c>
      <c r="V4163" s="782">
        <v>0</v>
      </c>
      <c r="W4163" s="406">
        <v>0</v>
      </c>
      <c r="X4163" s="405">
        <v>0</v>
      </c>
      <c r="Y4163" s="891">
        <f t="shared" si="201"/>
        <v>26.96</v>
      </c>
      <c r="Z4163" s="108">
        <v>0</v>
      </c>
      <c r="AA4163" s="112">
        <v>0</v>
      </c>
      <c r="AB4163" s="108">
        <v>341.3</v>
      </c>
      <c r="AC4163" s="109">
        <v>0</v>
      </c>
      <c r="AD4163" s="407">
        <v>0</v>
      </c>
      <c r="AE4163" s="523"/>
      <c r="AF4163" s="108">
        <v>355</v>
      </c>
      <c r="AG4163" s="109">
        <v>0</v>
      </c>
      <c r="AH4163" s="654">
        <v>0</v>
      </c>
      <c r="AI4163" s="539"/>
      <c r="AJ4163" s="110">
        <v>26</v>
      </c>
      <c r="AL4163" s="395">
        <f t="shared" si="206"/>
        <v>26</v>
      </c>
      <c r="AM4163" s="395"/>
      <c r="AN4163" s="163">
        <f t="shared" si="200"/>
        <v>26</v>
      </c>
      <c r="AO4163" s="113">
        <f t="shared" si="205"/>
        <v>-0.96000000000000085</v>
      </c>
    </row>
    <row r="4164" spans="1:79" x14ac:dyDescent="0.2">
      <c r="A4164" s="58">
        <v>40680</v>
      </c>
      <c r="B4164" s="92">
        <v>21.57</v>
      </c>
      <c r="D4164" s="174">
        <v>5.19</v>
      </c>
      <c r="E4164" s="120"/>
      <c r="F4164" s="781">
        <f t="shared" si="199"/>
        <v>26.76</v>
      </c>
      <c r="G4164" s="382"/>
      <c r="H4164" s="731">
        <v>19.22</v>
      </c>
      <c r="I4164" s="96">
        <v>5.95</v>
      </c>
      <c r="J4164" s="381"/>
      <c r="K4164" s="777">
        <f t="shared" si="202"/>
        <v>25.169999999999998</v>
      </c>
      <c r="L4164" s="549"/>
      <c r="M4164" s="549"/>
      <c r="N4164" s="549"/>
      <c r="O4164" s="98">
        <f t="shared" si="203"/>
        <v>-1.5900000000000034</v>
      </c>
      <c r="P4164" s="549"/>
      <c r="Q4164" s="100">
        <f t="shared" si="204"/>
        <v>-6.3170441001192037</v>
      </c>
      <c r="R4164" s="549"/>
      <c r="S4164" s="406">
        <v>0</v>
      </c>
      <c r="T4164" s="389">
        <v>0</v>
      </c>
      <c r="U4164" s="390">
        <v>0</v>
      </c>
      <c r="V4164" s="782">
        <v>0</v>
      </c>
      <c r="W4164" s="406">
        <v>0</v>
      </c>
      <c r="X4164" s="405">
        <v>0</v>
      </c>
      <c r="Y4164" s="891">
        <f t="shared" si="201"/>
        <v>26.76</v>
      </c>
      <c r="Z4164" s="108">
        <v>0</v>
      </c>
      <c r="AA4164" s="112">
        <v>0</v>
      </c>
      <c r="AB4164" s="108">
        <v>341.3</v>
      </c>
      <c r="AC4164" s="109">
        <v>0.4</v>
      </c>
      <c r="AD4164" s="407">
        <v>0</v>
      </c>
      <c r="AE4164" s="523"/>
      <c r="AF4164" s="108">
        <v>354.95</v>
      </c>
      <c r="AG4164" s="109">
        <v>0.1</v>
      </c>
      <c r="AH4164" s="654">
        <v>0</v>
      </c>
      <c r="AI4164" s="539"/>
      <c r="AJ4164" s="110">
        <v>27</v>
      </c>
      <c r="AL4164" s="395">
        <f t="shared" si="206"/>
        <v>27</v>
      </c>
      <c r="AM4164" s="395"/>
      <c r="AN4164" s="163">
        <f t="shared" si="200"/>
        <v>27</v>
      </c>
      <c r="AO4164" s="113">
        <f t="shared" si="205"/>
        <v>0.23999999999999844</v>
      </c>
    </row>
    <row r="4165" spans="1:79" x14ac:dyDescent="0.2">
      <c r="A4165" s="58">
        <v>40681</v>
      </c>
      <c r="B4165" s="92">
        <v>20.3</v>
      </c>
      <c r="D4165" s="174">
        <v>5.41</v>
      </c>
      <c r="E4165" s="120"/>
      <c r="F4165" s="781">
        <f t="shared" si="199"/>
        <v>25.71</v>
      </c>
      <c r="G4165" s="382"/>
      <c r="H4165" s="731">
        <v>18.32</v>
      </c>
      <c r="I4165" s="96">
        <v>6.01</v>
      </c>
      <c r="J4165" s="381"/>
      <c r="K4165" s="777">
        <f t="shared" si="202"/>
        <v>24.33</v>
      </c>
      <c r="L4165" s="549"/>
      <c r="M4165" s="549"/>
      <c r="N4165" s="549"/>
      <c r="O4165" s="98">
        <f t="shared" si="203"/>
        <v>-1.3800000000000026</v>
      </c>
      <c r="P4165" s="549"/>
      <c r="Q4165" s="100">
        <f t="shared" si="204"/>
        <v>-5.6720098643649921</v>
      </c>
      <c r="R4165" s="549"/>
      <c r="S4165" s="406">
        <v>0</v>
      </c>
      <c r="T4165" s="389">
        <v>0</v>
      </c>
      <c r="U4165" s="390">
        <v>0</v>
      </c>
      <c r="V4165" s="782">
        <v>0</v>
      </c>
      <c r="W4165" s="406">
        <v>0</v>
      </c>
      <c r="X4165" s="405">
        <v>0</v>
      </c>
      <c r="Y4165" s="891">
        <f t="shared" si="201"/>
        <v>25.71</v>
      </c>
      <c r="Z4165" s="108">
        <v>0</v>
      </c>
      <c r="AA4165" s="112">
        <v>0</v>
      </c>
      <c r="AB4165" s="108">
        <v>341.3</v>
      </c>
      <c r="AC4165" s="109">
        <v>0</v>
      </c>
      <c r="AD4165" s="407">
        <v>0</v>
      </c>
      <c r="AE4165" s="523"/>
      <c r="AF4165" s="108">
        <v>354.8</v>
      </c>
      <c r="AG4165" s="109">
        <v>0</v>
      </c>
      <c r="AH4165" s="654">
        <v>0</v>
      </c>
      <c r="AI4165" s="539"/>
      <c r="AJ4165" s="110">
        <v>19</v>
      </c>
      <c r="AL4165" s="395">
        <f t="shared" si="206"/>
        <v>19</v>
      </c>
      <c r="AM4165" s="395"/>
      <c r="AN4165" s="163">
        <f t="shared" si="200"/>
        <v>19</v>
      </c>
      <c r="AO4165" s="113">
        <f t="shared" si="205"/>
        <v>-6.7100000000000009</v>
      </c>
    </row>
    <row r="4166" spans="1:79" x14ac:dyDescent="0.2">
      <c r="A4166" s="58">
        <v>40682</v>
      </c>
      <c r="B4166" s="92">
        <v>22.68</v>
      </c>
      <c r="D4166" s="174">
        <v>4.78</v>
      </c>
      <c r="E4166" s="120"/>
      <c r="F4166" s="781">
        <f t="shared" si="199"/>
        <v>27.46</v>
      </c>
      <c r="G4166" s="382"/>
      <c r="H4166" s="731">
        <v>22</v>
      </c>
      <c r="I4166" s="96">
        <v>5.97</v>
      </c>
      <c r="J4166" s="381"/>
      <c r="K4166" s="777">
        <f t="shared" si="202"/>
        <v>27.97</v>
      </c>
      <c r="L4166" s="549"/>
      <c r="M4166" s="549"/>
      <c r="N4166" s="549"/>
      <c r="O4166" s="98">
        <f t="shared" si="203"/>
        <v>0.50999999999999801</v>
      </c>
      <c r="P4166" s="549"/>
      <c r="Q4166" s="100">
        <f t="shared" si="204"/>
        <v>1.8233821952091456</v>
      </c>
      <c r="R4166" s="549"/>
      <c r="S4166" s="406">
        <v>0</v>
      </c>
      <c r="T4166" s="389">
        <v>0</v>
      </c>
      <c r="U4166" s="390">
        <v>0</v>
      </c>
      <c r="V4166" s="782">
        <v>0</v>
      </c>
      <c r="W4166" s="406">
        <v>0</v>
      </c>
      <c r="X4166" s="405">
        <v>0</v>
      </c>
      <c r="Y4166" s="891">
        <f t="shared" si="201"/>
        <v>27.46</v>
      </c>
      <c r="Z4166" s="108">
        <v>0</v>
      </c>
      <c r="AA4166" s="112">
        <v>0</v>
      </c>
      <c r="AB4166" s="108">
        <v>341.3</v>
      </c>
      <c r="AC4166" s="109">
        <v>0</v>
      </c>
      <c r="AD4166" s="407">
        <v>20.48</v>
      </c>
      <c r="AE4166" s="523"/>
      <c r="AF4166" s="108">
        <v>354.9</v>
      </c>
      <c r="AG4166" s="109">
        <v>0</v>
      </c>
      <c r="AH4166" s="654">
        <v>0</v>
      </c>
      <c r="AI4166" s="539"/>
      <c r="AJ4166" s="110">
        <v>11</v>
      </c>
      <c r="AL4166" s="395">
        <f t="shared" si="206"/>
        <v>11</v>
      </c>
      <c r="AM4166" s="395"/>
      <c r="AN4166" s="163">
        <f t="shared" si="200"/>
        <v>31.48</v>
      </c>
      <c r="AO4166" s="113">
        <f t="shared" si="205"/>
        <v>4.0199999999999996</v>
      </c>
    </row>
    <row r="4167" spans="1:79" x14ac:dyDescent="0.2">
      <c r="A4167" s="58">
        <v>40683</v>
      </c>
      <c r="B4167" s="92">
        <v>22.27</v>
      </c>
      <c r="D4167" s="174">
        <v>5.39</v>
      </c>
      <c r="E4167" s="120"/>
      <c r="F4167" s="781">
        <f t="shared" si="199"/>
        <v>27.66</v>
      </c>
      <c r="G4167" s="382"/>
      <c r="H4167" s="731">
        <v>20</v>
      </c>
      <c r="I4167" s="96">
        <v>6.01</v>
      </c>
      <c r="J4167" s="381"/>
      <c r="K4167" s="777">
        <f t="shared" si="202"/>
        <v>26.009999999999998</v>
      </c>
      <c r="L4167" s="549"/>
      <c r="M4167" s="549"/>
      <c r="N4167" s="549"/>
      <c r="O4167" s="98">
        <f t="shared" si="203"/>
        <v>-1.6500000000000021</v>
      </c>
      <c r="P4167" s="549"/>
      <c r="Q4167" s="100">
        <f t="shared" si="204"/>
        <v>-6.3437139561707125</v>
      </c>
      <c r="R4167" s="549"/>
      <c r="S4167" s="406">
        <v>0</v>
      </c>
      <c r="T4167" s="389">
        <v>0</v>
      </c>
      <c r="U4167" s="390">
        <v>0</v>
      </c>
      <c r="V4167" s="782">
        <v>0</v>
      </c>
      <c r="W4167" s="406">
        <v>0</v>
      </c>
      <c r="X4167" s="444">
        <v>0</v>
      </c>
      <c r="Y4167" s="891">
        <f t="shared" si="201"/>
        <v>27.66</v>
      </c>
      <c r="Z4167" s="108">
        <v>0</v>
      </c>
      <c r="AA4167" s="112">
        <v>0</v>
      </c>
      <c r="AB4167" s="108">
        <v>341.2</v>
      </c>
      <c r="AC4167" s="109">
        <v>0</v>
      </c>
      <c r="AD4167" s="407">
        <v>24.62</v>
      </c>
      <c r="AE4167" s="523"/>
      <c r="AF4167" s="108">
        <v>354.9</v>
      </c>
      <c r="AG4167" s="109">
        <v>0</v>
      </c>
      <c r="AH4167" s="654">
        <v>0</v>
      </c>
      <c r="AI4167" s="539"/>
      <c r="AJ4167" s="110">
        <v>0</v>
      </c>
      <c r="AL4167" s="395">
        <f t="shared" si="206"/>
        <v>0</v>
      </c>
      <c r="AM4167" s="395"/>
      <c r="AN4167" s="163">
        <f t="shared" si="200"/>
        <v>24.62</v>
      </c>
      <c r="AO4167" s="113">
        <f t="shared" si="205"/>
        <v>-3.0399999999999991</v>
      </c>
    </row>
    <row r="4168" spans="1:79" x14ac:dyDescent="0.2">
      <c r="A4168" s="58">
        <v>40684</v>
      </c>
      <c r="B4168" s="92">
        <v>21.55</v>
      </c>
      <c r="D4168" s="174">
        <v>5.03</v>
      </c>
      <c r="E4168" s="120"/>
      <c r="F4168" s="781">
        <f t="shared" si="199"/>
        <v>26.580000000000002</v>
      </c>
      <c r="G4168" s="382"/>
      <c r="H4168" s="731">
        <v>22</v>
      </c>
      <c r="I4168" s="96">
        <v>6.01</v>
      </c>
      <c r="J4168" s="381"/>
      <c r="K4168" s="777">
        <f t="shared" si="202"/>
        <v>28.009999999999998</v>
      </c>
      <c r="L4168" s="549"/>
      <c r="M4168" s="549"/>
      <c r="N4168" s="549"/>
      <c r="O4168" s="98">
        <f t="shared" si="203"/>
        <v>1.4299999999999962</v>
      </c>
      <c r="P4168" s="549"/>
      <c r="Q4168" s="100">
        <f t="shared" si="204"/>
        <v>5.1053195287397228</v>
      </c>
      <c r="R4168" s="549"/>
      <c r="S4168" s="406">
        <v>0</v>
      </c>
      <c r="T4168" s="389">
        <v>0</v>
      </c>
      <c r="U4168" s="390">
        <v>0</v>
      </c>
      <c r="V4168" s="782">
        <v>0</v>
      </c>
      <c r="W4168" s="406">
        <v>0</v>
      </c>
      <c r="X4168" s="405">
        <v>0</v>
      </c>
      <c r="Y4168" s="891">
        <f t="shared" si="201"/>
        <v>26.580000000000002</v>
      </c>
      <c r="Z4168" s="108">
        <v>0</v>
      </c>
      <c r="AA4168" s="112">
        <v>0</v>
      </c>
      <c r="AB4168" s="108">
        <v>341.2</v>
      </c>
      <c r="AC4168" s="109">
        <v>0</v>
      </c>
      <c r="AD4168" s="407">
        <v>22.98</v>
      </c>
      <c r="AE4168" s="523"/>
      <c r="AF4168" s="108">
        <v>354.9</v>
      </c>
      <c r="AG4168" s="109">
        <v>0</v>
      </c>
      <c r="AH4168" s="654">
        <v>0</v>
      </c>
      <c r="AI4168" s="539"/>
      <c r="AJ4168" s="110">
        <v>7</v>
      </c>
      <c r="AL4168" s="395">
        <f t="shared" si="206"/>
        <v>7</v>
      </c>
      <c r="AM4168" s="395"/>
      <c r="AN4168" s="163">
        <f t="shared" si="200"/>
        <v>29.98</v>
      </c>
      <c r="AO4168" s="113">
        <f t="shared" si="205"/>
        <v>3.3999999999999986</v>
      </c>
    </row>
    <row r="4169" spans="1:79" x14ac:dyDescent="0.2">
      <c r="A4169" s="58">
        <v>40685</v>
      </c>
      <c r="B4169" s="92">
        <v>24.01</v>
      </c>
      <c r="D4169" s="174">
        <v>5.07</v>
      </c>
      <c r="E4169" s="120"/>
      <c r="F4169" s="781">
        <f t="shared" si="199"/>
        <v>29.080000000000002</v>
      </c>
      <c r="G4169" s="382"/>
      <c r="H4169" s="731">
        <v>22</v>
      </c>
      <c r="I4169" s="96">
        <v>5.97</v>
      </c>
      <c r="J4169" s="381"/>
      <c r="K4169" s="777">
        <f t="shared" si="202"/>
        <v>27.97</v>
      </c>
      <c r="L4169" s="549"/>
      <c r="M4169" s="549"/>
      <c r="N4169" s="549"/>
      <c r="O4169" s="98">
        <f t="shared" si="203"/>
        <v>-1.110000000000003</v>
      </c>
      <c r="P4169" s="549"/>
      <c r="Q4169" s="100">
        <f t="shared" si="204"/>
        <v>-3.9685377189846376</v>
      </c>
      <c r="R4169" s="549"/>
      <c r="S4169" s="406">
        <v>0</v>
      </c>
      <c r="T4169" s="389">
        <v>0</v>
      </c>
      <c r="U4169" s="390">
        <v>0</v>
      </c>
      <c r="V4169" s="782">
        <v>0</v>
      </c>
      <c r="W4169" s="406">
        <v>0</v>
      </c>
      <c r="X4169" s="405">
        <v>0</v>
      </c>
      <c r="Y4169" s="891">
        <f t="shared" si="201"/>
        <v>29.080000000000002</v>
      </c>
      <c r="Z4169" s="108">
        <v>0</v>
      </c>
      <c r="AA4169" s="112">
        <v>0</v>
      </c>
      <c r="AB4169" s="108">
        <v>341.3</v>
      </c>
      <c r="AC4169" s="109">
        <v>0.22</v>
      </c>
      <c r="AD4169" s="407">
        <v>18.55</v>
      </c>
      <c r="AE4169" s="523"/>
      <c r="AF4169" s="108">
        <v>355</v>
      </c>
      <c r="AG4169" s="109">
        <v>0.15</v>
      </c>
      <c r="AH4169" s="654">
        <v>0</v>
      </c>
      <c r="AI4169" s="539"/>
      <c r="AJ4169" s="110">
        <v>0</v>
      </c>
      <c r="AL4169" s="395">
        <f t="shared" si="206"/>
        <v>0</v>
      </c>
      <c r="AM4169" s="395"/>
      <c r="AN4169" s="163">
        <f t="shared" si="200"/>
        <v>18.55</v>
      </c>
      <c r="AO4169" s="113">
        <f t="shared" si="205"/>
        <v>-10.530000000000001</v>
      </c>
      <c r="CA4169" t="s">
        <v>105</v>
      </c>
    </row>
    <row r="4170" spans="1:79" x14ac:dyDescent="0.2">
      <c r="A4170" s="58">
        <v>40686</v>
      </c>
      <c r="B4170" s="92">
        <v>23.01</v>
      </c>
      <c r="D4170" s="174">
        <v>5.31</v>
      </c>
      <c r="E4170" s="120"/>
      <c r="F4170" s="781">
        <f t="shared" si="199"/>
        <v>28.32</v>
      </c>
      <c r="G4170" s="382"/>
      <c r="H4170" s="731">
        <v>21</v>
      </c>
      <c r="I4170" s="96">
        <v>5.98</v>
      </c>
      <c r="J4170" s="381"/>
      <c r="K4170" s="777">
        <f t="shared" si="202"/>
        <v>26.98</v>
      </c>
      <c r="L4170" s="549"/>
      <c r="M4170" s="549"/>
      <c r="N4170" s="549"/>
      <c r="O4170" s="98">
        <f t="shared" si="203"/>
        <v>-1.3399999999999999</v>
      </c>
      <c r="P4170" s="549"/>
      <c r="Q4170" s="100">
        <f t="shared" si="204"/>
        <v>-4.9666419570051881</v>
      </c>
      <c r="R4170" s="549"/>
      <c r="S4170" s="406">
        <v>0</v>
      </c>
      <c r="T4170" s="389">
        <v>0</v>
      </c>
      <c r="U4170" s="390">
        <v>0</v>
      </c>
      <c r="V4170" s="782">
        <v>0</v>
      </c>
      <c r="W4170" s="406">
        <v>0</v>
      </c>
      <c r="X4170" s="405">
        <v>0</v>
      </c>
      <c r="Y4170" s="891">
        <f t="shared" si="201"/>
        <v>28.32</v>
      </c>
      <c r="Z4170" s="108">
        <v>0</v>
      </c>
      <c r="AA4170" s="112">
        <v>0</v>
      </c>
      <c r="AB4170" s="108">
        <v>341.2</v>
      </c>
      <c r="AC4170" s="109">
        <v>0</v>
      </c>
      <c r="AD4170" s="407">
        <v>20.58</v>
      </c>
      <c r="AE4170" s="523"/>
      <c r="AF4170" s="108">
        <v>355</v>
      </c>
      <c r="AG4170" s="109">
        <v>0</v>
      </c>
      <c r="AH4170" s="654">
        <v>0</v>
      </c>
      <c r="AI4170" s="539"/>
      <c r="AJ4170" s="110">
        <v>0</v>
      </c>
      <c r="AL4170" s="395">
        <f t="shared" si="206"/>
        <v>0</v>
      </c>
      <c r="AM4170" s="395"/>
      <c r="AN4170" s="163">
        <f t="shared" si="200"/>
        <v>20.58</v>
      </c>
      <c r="AO4170" s="113">
        <f t="shared" si="205"/>
        <v>-7.740000000000002</v>
      </c>
    </row>
    <row r="4171" spans="1:79" x14ac:dyDescent="0.2">
      <c r="A4171" s="58">
        <v>40687</v>
      </c>
      <c r="B4171" s="92">
        <v>23.98</v>
      </c>
      <c r="D4171" s="174">
        <v>5.65</v>
      </c>
      <c r="E4171" s="120"/>
      <c r="F4171" s="781">
        <f t="shared" si="199"/>
        <v>29.630000000000003</v>
      </c>
      <c r="G4171" s="382"/>
      <c r="H4171" s="731">
        <v>24</v>
      </c>
      <c r="I4171" s="96">
        <v>7.31</v>
      </c>
      <c r="J4171" s="381"/>
      <c r="K4171" s="777">
        <f t="shared" si="202"/>
        <v>31.31</v>
      </c>
      <c r="L4171" s="549"/>
      <c r="M4171" s="549"/>
      <c r="N4171" s="549"/>
      <c r="O4171" s="98">
        <f t="shared" si="203"/>
        <v>1.6799999999999962</v>
      </c>
      <c r="P4171" s="549"/>
      <c r="Q4171" s="100">
        <f t="shared" si="204"/>
        <v>5.365697860108579</v>
      </c>
      <c r="R4171" s="549"/>
      <c r="S4171" s="406">
        <v>0</v>
      </c>
      <c r="T4171" s="389">
        <v>0</v>
      </c>
      <c r="U4171" s="390">
        <v>0</v>
      </c>
      <c r="V4171" s="782">
        <v>0</v>
      </c>
      <c r="W4171" s="406">
        <v>0</v>
      </c>
      <c r="X4171" s="405">
        <v>0</v>
      </c>
      <c r="Y4171" s="891">
        <f t="shared" si="201"/>
        <v>29.630000000000003</v>
      </c>
      <c r="Z4171" s="108">
        <v>0</v>
      </c>
      <c r="AA4171" s="112">
        <v>0</v>
      </c>
      <c r="AB4171" s="108">
        <v>341.2</v>
      </c>
      <c r="AC4171" s="109">
        <v>0</v>
      </c>
      <c r="AD4171" s="407">
        <v>20.71</v>
      </c>
      <c r="AE4171" s="523"/>
      <c r="AF4171" s="108">
        <v>355.05</v>
      </c>
      <c r="AG4171" s="109">
        <v>0</v>
      </c>
      <c r="AH4171" s="654">
        <v>0</v>
      </c>
      <c r="AI4171" s="539"/>
      <c r="AJ4171" s="110">
        <v>0</v>
      </c>
      <c r="AL4171" s="395">
        <f t="shared" si="206"/>
        <v>0</v>
      </c>
      <c r="AM4171" s="395"/>
      <c r="AN4171" s="163">
        <f t="shared" si="200"/>
        <v>20.71</v>
      </c>
      <c r="AO4171" s="113">
        <f t="shared" si="205"/>
        <v>-8.9200000000000017</v>
      </c>
      <c r="CA4171" s="21"/>
    </row>
    <row r="4172" spans="1:79" x14ac:dyDescent="0.2">
      <c r="A4172" s="58">
        <v>40688</v>
      </c>
      <c r="B4172" s="92">
        <v>24.11</v>
      </c>
      <c r="D4172" s="174">
        <v>6.89</v>
      </c>
      <c r="E4172" s="120"/>
      <c r="F4172" s="781">
        <f t="shared" si="199"/>
        <v>31</v>
      </c>
      <c r="G4172" s="382"/>
      <c r="H4172" s="731">
        <v>24</v>
      </c>
      <c r="I4172" s="96">
        <v>7.98</v>
      </c>
      <c r="J4172" s="381"/>
      <c r="K4172" s="777">
        <f t="shared" si="202"/>
        <v>31.98</v>
      </c>
      <c r="L4172" s="549"/>
      <c r="M4172" s="549"/>
      <c r="N4172" s="549"/>
      <c r="O4172" s="98">
        <f t="shared" si="203"/>
        <v>0.98000000000000043</v>
      </c>
      <c r="P4172" s="549"/>
      <c r="Q4172" s="100">
        <f t="shared" si="204"/>
        <v>3.0644152595372121</v>
      </c>
      <c r="R4172" s="549"/>
      <c r="S4172" s="406">
        <v>0</v>
      </c>
      <c r="T4172" s="389">
        <v>0</v>
      </c>
      <c r="U4172" s="390">
        <v>0</v>
      </c>
      <c r="V4172" s="782">
        <v>0</v>
      </c>
      <c r="W4172" s="406">
        <v>0</v>
      </c>
      <c r="X4172" s="405">
        <v>0</v>
      </c>
      <c r="Y4172" s="891">
        <f t="shared" si="201"/>
        <v>31</v>
      </c>
      <c r="Z4172" s="108">
        <v>0</v>
      </c>
      <c r="AA4172" s="112">
        <v>0</v>
      </c>
      <c r="AB4172" s="108">
        <v>341.2</v>
      </c>
      <c r="AC4172" s="109">
        <v>0</v>
      </c>
      <c r="AD4172" s="407">
        <v>18.75</v>
      </c>
      <c r="AE4172" s="523"/>
      <c r="AF4172" s="108">
        <v>355.1</v>
      </c>
      <c r="AG4172" s="109">
        <v>0</v>
      </c>
      <c r="AH4172" s="654">
        <v>0</v>
      </c>
      <c r="AI4172" s="539"/>
      <c r="AJ4172" s="110">
        <v>0</v>
      </c>
      <c r="AL4172" s="395">
        <f t="shared" si="206"/>
        <v>0</v>
      </c>
      <c r="AM4172" s="395"/>
      <c r="AN4172" s="163">
        <f t="shared" si="200"/>
        <v>18.75</v>
      </c>
      <c r="AO4172" s="113">
        <f t="shared" si="205"/>
        <v>-12.25</v>
      </c>
    </row>
    <row r="4173" spans="1:79" x14ac:dyDescent="0.2">
      <c r="A4173" s="58">
        <v>40689</v>
      </c>
      <c r="B4173" s="92">
        <v>26.4</v>
      </c>
      <c r="D4173" s="174">
        <v>6.4</v>
      </c>
      <c r="E4173" s="120"/>
      <c r="F4173" s="781">
        <f t="shared" si="199"/>
        <v>32.799999999999997</v>
      </c>
      <c r="G4173" s="382"/>
      <c r="H4173" s="731">
        <v>26.5</v>
      </c>
      <c r="I4173" s="96">
        <v>7.97</v>
      </c>
      <c r="J4173" s="381"/>
      <c r="K4173" s="777">
        <f t="shared" si="202"/>
        <v>34.47</v>
      </c>
      <c r="L4173" s="549"/>
      <c r="M4173" s="549"/>
      <c r="N4173" s="549"/>
      <c r="O4173" s="98">
        <f t="shared" si="203"/>
        <v>1.6700000000000017</v>
      </c>
      <c r="P4173" s="549"/>
      <c r="Q4173" s="100">
        <f t="shared" si="204"/>
        <v>4.844792573252108</v>
      </c>
      <c r="R4173" s="549"/>
      <c r="S4173" s="406">
        <v>0</v>
      </c>
      <c r="T4173" s="389">
        <v>0</v>
      </c>
      <c r="U4173" s="390">
        <v>0</v>
      </c>
      <c r="V4173" s="782">
        <v>0</v>
      </c>
      <c r="W4173" s="406">
        <v>0</v>
      </c>
      <c r="X4173" s="405">
        <v>0</v>
      </c>
      <c r="Y4173" s="891">
        <f t="shared" si="201"/>
        <v>32.799999999999997</v>
      </c>
      <c r="Z4173" s="108">
        <v>0</v>
      </c>
      <c r="AA4173" s="112">
        <v>0</v>
      </c>
      <c r="AB4173" s="108">
        <v>341.1</v>
      </c>
      <c r="AC4173" s="109">
        <v>0</v>
      </c>
      <c r="AD4173" s="407">
        <v>18.5</v>
      </c>
      <c r="AE4173" s="523"/>
      <c r="AF4173" s="108">
        <v>355</v>
      </c>
      <c r="AG4173" s="109">
        <v>0</v>
      </c>
      <c r="AH4173" s="654">
        <v>0</v>
      </c>
      <c r="AI4173" s="539"/>
      <c r="AJ4173" s="110">
        <v>19</v>
      </c>
      <c r="AL4173" s="395">
        <f t="shared" si="206"/>
        <v>19</v>
      </c>
      <c r="AM4173" s="395"/>
      <c r="AN4173" s="163">
        <f t="shared" si="200"/>
        <v>37.5</v>
      </c>
      <c r="AO4173" s="113">
        <f t="shared" si="205"/>
        <v>4.7000000000000028</v>
      </c>
    </row>
    <row r="4174" spans="1:79" x14ac:dyDescent="0.2">
      <c r="A4174" s="58">
        <v>40690</v>
      </c>
      <c r="B4174" s="92">
        <v>21.55</v>
      </c>
      <c r="D4174" s="174">
        <v>7.7</v>
      </c>
      <c r="E4174" s="120"/>
      <c r="F4174" s="781">
        <f t="shared" si="199"/>
        <v>29.25</v>
      </c>
      <c r="G4174" s="382"/>
      <c r="H4174" s="731">
        <v>19.23</v>
      </c>
      <c r="I4174" s="96">
        <v>7.86</v>
      </c>
      <c r="J4174" s="381"/>
      <c r="K4174" s="777">
        <f t="shared" si="202"/>
        <v>27.09</v>
      </c>
      <c r="L4174" s="549"/>
      <c r="M4174" s="549"/>
      <c r="N4174" s="549"/>
      <c r="O4174" s="98">
        <f t="shared" si="203"/>
        <v>-2.16</v>
      </c>
      <c r="P4174" s="549"/>
      <c r="Q4174" s="100">
        <f t="shared" si="204"/>
        <v>-7.9734219269102997</v>
      </c>
      <c r="R4174" s="549"/>
      <c r="S4174" s="406">
        <v>0</v>
      </c>
      <c r="T4174" s="389">
        <v>0</v>
      </c>
      <c r="U4174" s="390">
        <v>0</v>
      </c>
      <c r="V4174" s="782">
        <v>0</v>
      </c>
      <c r="W4174" s="406">
        <v>0</v>
      </c>
      <c r="X4174" s="405">
        <v>0</v>
      </c>
      <c r="Y4174" s="891">
        <f t="shared" si="201"/>
        <v>29.25</v>
      </c>
      <c r="Z4174" s="108">
        <v>0</v>
      </c>
      <c r="AA4174" s="112">
        <v>0</v>
      </c>
      <c r="AB4174" s="108">
        <v>341.4</v>
      </c>
      <c r="AC4174" s="109">
        <v>3.1</v>
      </c>
      <c r="AD4174" s="407">
        <v>18.53</v>
      </c>
      <c r="AE4174" s="523"/>
      <c r="AF4174" s="108">
        <v>355.3</v>
      </c>
      <c r="AG4174" s="109">
        <v>1.6</v>
      </c>
      <c r="AH4174" s="654">
        <v>0</v>
      </c>
      <c r="AI4174" s="539"/>
      <c r="AJ4174" s="110">
        <v>0</v>
      </c>
      <c r="AL4174" s="395">
        <f t="shared" si="206"/>
        <v>0</v>
      </c>
      <c r="AM4174" s="395"/>
      <c r="AN4174" s="163">
        <f t="shared" si="200"/>
        <v>18.53</v>
      </c>
      <c r="AO4174" s="113">
        <f t="shared" si="205"/>
        <v>-10.719999999999999</v>
      </c>
    </row>
    <row r="4175" spans="1:79" x14ac:dyDescent="0.2">
      <c r="A4175" s="58">
        <v>40691</v>
      </c>
      <c r="B4175" s="92">
        <v>19.809999999999999</v>
      </c>
      <c r="D4175" s="174">
        <v>7.37</v>
      </c>
      <c r="E4175" s="120"/>
      <c r="F4175" s="781">
        <f t="shared" si="199"/>
        <v>27.18</v>
      </c>
      <c r="G4175" s="382"/>
      <c r="H4175" s="731">
        <v>19.190000000000001</v>
      </c>
      <c r="I4175" s="96">
        <v>7.46</v>
      </c>
      <c r="J4175" s="381"/>
      <c r="K4175" s="777">
        <f t="shared" si="202"/>
        <v>26.650000000000002</v>
      </c>
      <c r="L4175" s="549"/>
      <c r="M4175" s="549"/>
      <c r="N4175" s="549"/>
      <c r="O4175" s="98">
        <f t="shared" si="203"/>
        <v>-0.52999999999999758</v>
      </c>
      <c r="P4175" s="549"/>
      <c r="Q4175" s="100">
        <f t="shared" si="204"/>
        <v>-1.9887429643527113</v>
      </c>
      <c r="R4175" s="549"/>
      <c r="S4175" s="406">
        <v>0</v>
      </c>
      <c r="T4175" s="389">
        <v>0</v>
      </c>
      <c r="U4175" s="390">
        <v>0</v>
      </c>
      <c r="V4175" s="782">
        <v>0</v>
      </c>
      <c r="W4175" s="406">
        <v>0</v>
      </c>
      <c r="X4175" s="405">
        <v>0</v>
      </c>
      <c r="Y4175" s="891">
        <f t="shared" si="201"/>
        <v>27.18</v>
      </c>
      <c r="Z4175" s="108">
        <v>0</v>
      </c>
      <c r="AA4175" s="112">
        <v>0</v>
      </c>
      <c r="AB4175" s="108">
        <v>341.4</v>
      </c>
      <c r="AC4175" s="109">
        <v>0</v>
      </c>
      <c r="AD4175" s="407">
        <v>20</v>
      </c>
      <c r="AE4175" s="523"/>
      <c r="AF4175" s="108">
        <v>355.2</v>
      </c>
      <c r="AG4175" s="109">
        <v>0</v>
      </c>
      <c r="AH4175" s="654">
        <v>0</v>
      </c>
      <c r="AI4175" s="539"/>
      <c r="AJ4175" s="110">
        <v>0</v>
      </c>
      <c r="AL4175" s="395">
        <f t="shared" si="206"/>
        <v>0</v>
      </c>
      <c r="AM4175" s="395"/>
      <c r="AN4175" s="163">
        <f t="shared" si="200"/>
        <v>20</v>
      </c>
      <c r="AO4175" s="113">
        <f t="shared" si="205"/>
        <v>-7.18</v>
      </c>
    </row>
    <row r="4176" spans="1:79" x14ac:dyDescent="0.2">
      <c r="A4176" s="58">
        <v>40692</v>
      </c>
      <c r="B4176" s="92">
        <v>18.260000000000002</v>
      </c>
      <c r="D4176" s="174">
        <v>7.88</v>
      </c>
      <c r="E4176" s="120"/>
      <c r="F4176" s="781">
        <f t="shared" si="199"/>
        <v>26.14</v>
      </c>
      <c r="G4176" s="382"/>
      <c r="H4176" s="731">
        <v>18.510000000000002</v>
      </c>
      <c r="I4176" s="96">
        <v>8.92</v>
      </c>
      <c r="J4176" s="381"/>
      <c r="K4176" s="777">
        <f t="shared" si="202"/>
        <v>27.43</v>
      </c>
      <c r="L4176" s="549"/>
      <c r="M4176" s="549"/>
      <c r="N4176" s="549"/>
      <c r="O4176" s="98">
        <f t="shared" si="203"/>
        <v>1.2899999999999991</v>
      </c>
      <c r="P4176" s="549"/>
      <c r="Q4176" s="100">
        <f t="shared" si="204"/>
        <v>4.7028800583302921</v>
      </c>
      <c r="R4176" s="549"/>
      <c r="S4176" s="406">
        <v>0</v>
      </c>
      <c r="T4176" s="389">
        <v>0</v>
      </c>
      <c r="U4176" s="390">
        <v>0</v>
      </c>
      <c r="V4176" s="782">
        <v>0</v>
      </c>
      <c r="W4176" s="406">
        <v>0</v>
      </c>
      <c r="X4176" s="405">
        <v>0</v>
      </c>
      <c r="Y4176" s="891">
        <f t="shared" si="201"/>
        <v>26.14</v>
      </c>
      <c r="Z4176" s="108">
        <v>0</v>
      </c>
      <c r="AA4176" s="112">
        <v>0</v>
      </c>
      <c r="AB4176" s="108">
        <v>341.3</v>
      </c>
      <c r="AC4176" s="109">
        <v>0</v>
      </c>
      <c r="AD4176" s="407">
        <v>18</v>
      </c>
      <c r="AE4176" s="523"/>
      <c r="AF4176" s="108">
        <v>355.1</v>
      </c>
      <c r="AG4176" s="109">
        <v>0</v>
      </c>
      <c r="AH4176" s="654">
        <v>0</v>
      </c>
      <c r="AI4176" s="539"/>
      <c r="AJ4176" s="110">
        <v>1</v>
      </c>
      <c r="AL4176" s="395">
        <f t="shared" si="206"/>
        <v>1</v>
      </c>
      <c r="AM4176" s="395"/>
      <c r="AN4176" s="163">
        <f t="shared" si="200"/>
        <v>19</v>
      </c>
      <c r="AO4176" s="113">
        <f t="shared" si="205"/>
        <v>-7.1400000000000006</v>
      </c>
    </row>
    <row r="4177" spans="1:79" x14ac:dyDescent="0.2">
      <c r="A4177" s="58">
        <v>40693</v>
      </c>
      <c r="B4177" s="92">
        <v>19.91</v>
      </c>
      <c r="D4177" s="174">
        <v>8.5</v>
      </c>
      <c r="E4177" s="120"/>
      <c r="F4177" s="781">
        <f t="shared" si="199"/>
        <v>28.41</v>
      </c>
      <c r="G4177" s="382"/>
      <c r="H4177" s="731">
        <v>18.22</v>
      </c>
      <c r="I4177" s="96">
        <v>8.9600000000000009</v>
      </c>
      <c r="J4177" s="381"/>
      <c r="K4177" s="777">
        <f t="shared" si="202"/>
        <v>27.18</v>
      </c>
      <c r="L4177" s="549"/>
      <c r="M4177" s="549"/>
      <c r="N4177" s="549"/>
      <c r="O4177" s="98">
        <f t="shared" si="203"/>
        <v>-1.2300000000000004</v>
      </c>
      <c r="P4177" s="549"/>
      <c r="Q4177" s="100">
        <f t="shared" si="204"/>
        <v>-4.525386313465785</v>
      </c>
      <c r="R4177" s="549"/>
      <c r="S4177" s="406">
        <v>0</v>
      </c>
      <c r="T4177" s="389">
        <v>0</v>
      </c>
      <c r="U4177" s="390">
        <v>0</v>
      </c>
      <c r="V4177" s="782">
        <v>0</v>
      </c>
      <c r="W4177" s="406">
        <v>0</v>
      </c>
      <c r="X4177" s="405">
        <v>0</v>
      </c>
      <c r="Y4177" s="891">
        <f t="shared" si="201"/>
        <v>28.41</v>
      </c>
      <c r="Z4177" s="108">
        <v>0</v>
      </c>
      <c r="AA4177" s="112">
        <v>0</v>
      </c>
      <c r="AB4177" s="108">
        <v>341.3</v>
      </c>
      <c r="AC4177" s="109">
        <v>0</v>
      </c>
      <c r="AD4177" s="407">
        <v>18</v>
      </c>
      <c r="AE4177" s="523"/>
      <c r="AF4177" s="108">
        <v>355.1</v>
      </c>
      <c r="AG4177" s="109">
        <v>0</v>
      </c>
      <c r="AH4177" s="654">
        <v>0</v>
      </c>
      <c r="AI4177" s="539"/>
      <c r="AJ4177" s="110">
        <v>15</v>
      </c>
      <c r="AL4177" s="395">
        <f t="shared" si="206"/>
        <v>15</v>
      </c>
      <c r="AM4177" s="395"/>
      <c r="AN4177" s="163">
        <f t="shared" si="200"/>
        <v>33</v>
      </c>
      <c r="AO4177" s="113">
        <f t="shared" si="205"/>
        <v>4.59</v>
      </c>
    </row>
    <row r="4178" spans="1:79" ht="13.5" thickBot="1" x14ac:dyDescent="0.25">
      <c r="A4178" s="58">
        <v>40694</v>
      </c>
      <c r="B4178" s="121">
        <v>22.94</v>
      </c>
      <c r="D4178" s="189">
        <v>8.5</v>
      </c>
      <c r="E4178" s="414"/>
      <c r="F4178" s="781">
        <f t="shared" si="199"/>
        <v>31.44</v>
      </c>
      <c r="G4178" s="382"/>
      <c r="H4178" s="731">
        <v>24</v>
      </c>
      <c r="I4178" s="338">
        <v>9.61</v>
      </c>
      <c r="J4178" s="880"/>
      <c r="K4178" s="777">
        <f t="shared" si="202"/>
        <v>33.61</v>
      </c>
      <c r="L4178" s="558"/>
      <c r="M4178" s="558"/>
      <c r="N4178" s="558"/>
      <c r="O4178" s="480">
        <f t="shared" si="203"/>
        <v>2.1699999999999982</v>
      </c>
      <c r="P4178" s="558"/>
      <c r="Q4178" s="465">
        <f t="shared" si="204"/>
        <v>6.4564117822076703</v>
      </c>
      <c r="R4178" s="558"/>
      <c r="S4178" s="424">
        <v>0</v>
      </c>
      <c r="T4178" s="421">
        <v>0</v>
      </c>
      <c r="U4178" s="422">
        <v>0</v>
      </c>
      <c r="V4178" s="786">
        <v>0</v>
      </c>
      <c r="W4178" s="787">
        <v>0</v>
      </c>
      <c r="X4178" s="788">
        <v>0</v>
      </c>
      <c r="Y4178" s="891">
        <f t="shared" si="201"/>
        <v>31.44</v>
      </c>
      <c r="Z4178" s="108">
        <v>0</v>
      </c>
      <c r="AA4178" s="112">
        <v>0</v>
      </c>
      <c r="AB4178" s="132">
        <v>341.1</v>
      </c>
      <c r="AC4178" s="133">
        <v>0</v>
      </c>
      <c r="AD4178" s="425">
        <v>18</v>
      </c>
      <c r="AE4178" s="526"/>
      <c r="AF4178" s="132">
        <v>355</v>
      </c>
      <c r="AG4178" s="133">
        <v>0</v>
      </c>
      <c r="AH4178" s="659">
        <v>0</v>
      </c>
      <c r="AI4178" s="559"/>
      <c r="AJ4178" s="110">
        <v>0</v>
      </c>
      <c r="AL4178" s="395">
        <f t="shared" si="206"/>
        <v>0</v>
      </c>
      <c r="AM4178" s="395"/>
      <c r="AN4178" s="163">
        <f t="shared" si="200"/>
        <v>18</v>
      </c>
      <c r="AO4178" s="113">
        <f t="shared" si="205"/>
        <v>-13.440000000000001</v>
      </c>
    </row>
    <row r="4179" spans="1:79" x14ac:dyDescent="0.2">
      <c r="A4179" s="58">
        <v>40695</v>
      </c>
      <c r="B4179" s="59">
        <v>23.63</v>
      </c>
      <c r="D4179" s="200">
        <v>8.5</v>
      </c>
      <c r="E4179" s="381"/>
      <c r="F4179" s="776">
        <f t="shared" si="199"/>
        <v>32.129999999999995</v>
      </c>
      <c r="G4179" s="800"/>
      <c r="H4179" s="731">
        <v>24.73</v>
      </c>
      <c r="I4179" s="308">
        <v>9.43</v>
      </c>
      <c r="J4179" s="381"/>
      <c r="K4179" s="789">
        <f t="shared" si="202"/>
        <v>34.159999999999997</v>
      </c>
      <c r="L4179" s="549"/>
      <c r="M4179" s="549"/>
      <c r="N4179" s="549"/>
      <c r="O4179" s="98">
        <f t="shared" si="203"/>
        <v>2.0300000000000011</v>
      </c>
      <c r="P4179" s="549"/>
      <c r="Q4179" s="100">
        <f t="shared" si="204"/>
        <v>5.9426229508196755</v>
      </c>
      <c r="R4179" s="549"/>
      <c r="S4179" s="392">
        <v>0</v>
      </c>
      <c r="T4179" s="389">
        <v>0</v>
      </c>
      <c r="U4179" s="390">
        <v>0</v>
      </c>
      <c r="V4179" s="391">
        <v>0</v>
      </c>
      <c r="W4179" s="392">
        <v>0</v>
      </c>
      <c r="X4179" s="391">
        <v>0</v>
      </c>
      <c r="Y4179" s="163">
        <f t="shared" si="201"/>
        <v>32.129999999999995</v>
      </c>
      <c r="Z4179" s="78">
        <v>0</v>
      </c>
      <c r="AA4179" s="82">
        <v>0</v>
      </c>
      <c r="AB4179" s="78">
        <v>341</v>
      </c>
      <c r="AC4179" s="79">
        <v>0</v>
      </c>
      <c r="AD4179" s="393">
        <v>11.34</v>
      </c>
      <c r="AE4179" s="395"/>
      <c r="AF4179" s="78">
        <v>355</v>
      </c>
      <c r="AG4179" s="79">
        <v>0</v>
      </c>
      <c r="AH4179" s="256">
        <v>0</v>
      </c>
      <c r="AI4179" s="904"/>
      <c r="AJ4179" s="80">
        <v>21</v>
      </c>
      <c r="AL4179" s="395">
        <f t="shared" si="206"/>
        <v>21</v>
      </c>
      <c r="AM4179" s="395"/>
      <c r="AN4179" s="163">
        <f t="shared" si="200"/>
        <v>32.340000000000003</v>
      </c>
      <c r="AO4179" s="83">
        <f t="shared" si="205"/>
        <v>0.21000000000000796</v>
      </c>
    </row>
    <row r="4180" spans="1:79" x14ac:dyDescent="0.2">
      <c r="A4180" s="58">
        <v>40696</v>
      </c>
      <c r="B4180" s="92">
        <v>24.32</v>
      </c>
      <c r="D4180" s="174">
        <v>8.5</v>
      </c>
      <c r="E4180" s="120"/>
      <c r="F4180" s="781">
        <f t="shared" si="199"/>
        <v>32.82</v>
      </c>
      <c r="G4180" s="382"/>
      <c r="H4180" s="731">
        <v>23.5</v>
      </c>
      <c r="I4180" s="96">
        <v>8.42</v>
      </c>
      <c r="J4180" s="381"/>
      <c r="K4180" s="789">
        <f t="shared" si="202"/>
        <v>31.92</v>
      </c>
      <c r="L4180" s="549"/>
      <c r="M4180" s="549"/>
      <c r="N4180" s="549"/>
      <c r="O4180" s="98">
        <f t="shared" si="203"/>
        <v>-0.89999999999999858</v>
      </c>
      <c r="P4180" s="549"/>
      <c r="Q4180" s="100">
        <f t="shared" si="204"/>
        <v>-2.8195488721804463</v>
      </c>
      <c r="R4180" s="549"/>
      <c r="S4180" s="406">
        <v>0</v>
      </c>
      <c r="T4180" s="389">
        <v>0</v>
      </c>
      <c r="U4180" s="390">
        <v>0</v>
      </c>
      <c r="V4180" s="405">
        <v>0</v>
      </c>
      <c r="W4180" s="406">
        <v>0</v>
      </c>
      <c r="X4180" s="405">
        <v>0</v>
      </c>
      <c r="Y4180" s="113">
        <f t="shared" si="201"/>
        <v>32.82</v>
      </c>
      <c r="Z4180" s="108">
        <v>0</v>
      </c>
      <c r="AA4180" s="112">
        <v>0</v>
      </c>
      <c r="AB4180" s="108">
        <v>341</v>
      </c>
      <c r="AC4180" s="109">
        <v>0</v>
      </c>
      <c r="AD4180" s="407">
        <v>19.489999999999998</v>
      </c>
      <c r="AE4180" s="523"/>
      <c r="AF4180" s="108">
        <v>355</v>
      </c>
      <c r="AG4180" s="109">
        <v>0</v>
      </c>
      <c r="AH4180" s="109">
        <v>0</v>
      </c>
      <c r="AI4180" s="539"/>
      <c r="AJ4180" s="110">
        <v>5</v>
      </c>
      <c r="AL4180" s="395">
        <f t="shared" si="206"/>
        <v>5</v>
      </c>
      <c r="AM4180" s="395"/>
      <c r="AN4180" s="163">
        <f t="shared" si="200"/>
        <v>24.49</v>
      </c>
      <c r="AO4180" s="113">
        <f t="shared" si="205"/>
        <v>-8.3300000000000018</v>
      </c>
    </row>
    <row r="4181" spans="1:79" x14ac:dyDescent="0.2">
      <c r="A4181" s="58">
        <v>40697</v>
      </c>
      <c r="B4181" s="92">
        <v>24.82</v>
      </c>
      <c r="D4181" s="174">
        <v>8.5</v>
      </c>
      <c r="E4181" s="120"/>
      <c r="F4181" s="781">
        <f t="shared" si="199"/>
        <v>33.32</v>
      </c>
      <c r="G4181" s="382"/>
      <c r="H4181" s="731">
        <v>25.13</v>
      </c>
      <c r="I4181" s="96">
        <v>7.76</v>
      </c>
      <c r="J4181" s="381"/>
      <c r="K4181" s="789">
        <f t="shared" si="202"/>
        <v>32.89</v>
      </c>
      <c r="L4181" s="549"/>
      <c r="M4181" s="549"/>
      <c r="N4181" s="549"/>
      <c r="O4181" s="98">
        <f t="shared" si="203"/>
        <v>-0.42999999999999972</v>
      </c>
      <c r="P4181" s="549"/>
      <c r="Q4181" s="100">
        <f t="shared" si="204"/>
        <v>-1.3073882639100021</v>
      </c>
      <c r="R4181" s="549"/>
      <c r="S4181" s="406">
        <v>0</v>
      </c>
      <c r="T4181" s="389">
        <v>0</v>
      </c>
      <c r="U4181" s="390">
        <v>0</v>
      </c>
      <c r="V4181" s="405">
        <v>0</v>
      </c>
      <c r="W4181" s="406">
        <v>0</v>
      </c>
      <c r="X4181" s="405">
        <v>0</v>
      </c>
      <c r="Y4181" s="113">
        <f t="shared" si="201"/>
        <v>33.32</v>
      </c>
      <c r="Z4181" s="108">
        <v>0</v>
      </c>
      <c r="AA4181" s="112">
        <v>0</v>
      </c>
      <c r="AB4181" s="108">
        <v>340.9</v>
      </c>
      <c r="AC4181" s="109">
        <v>0</v>
      </c>
      <c r="AD4181" s="407">
        <v>26.26</v>
      </c>
      <c r="AE4181" s="523"/>
      <c r="AF4181" s="108">
        <v>355</v>
      </c>
      <c r="AG4181" s="109">
        <v>0</v>
      </c>
      <c r="AH4181" s="109">
        <v>0</v>
      </c>
      <c r="AI4181" s="539"/>
      <c r="AJ4181" s="110">
        <v>1</v>
      </c>
      <c r="AL4181" s="395">
        <f t="shared" si="206"/>
        <v>1</v>
      </c>
      <c r="AM4181" s="395"/>
      <c r="AN4181" s="163">
        <f t="shared" si="200"/>
        <v>27.26</v>
      </c>
      <c r="AO4181" s="113">
        <f t="shared" si="205"/>
        <v>-6.0599999999999987</v>
      </c>
      <c r="CA4181" t="s">
        <v>106</v>
      </c>
    </row>
    <row r="4182" spans="1:79" x14ac:dyDescent="0.2">
      <c r="A4182" s="58">
        <v>40698</v>
      </c>
      <c r="B4182" s="92">
        <v>22.95</v>
      </c>
      <c r="D4182" s="174">
        <v>7.4</v>
      </c>
      <c r="E4182" s="120"/>
      <c r="F4182" s="781">
        <f t="shared" si="199"/>
        <v>30.35</v>
      </c>
      <c r="G4182" s="382"/>
      <c r="H4182" s="731">
        <v>21.91</v>
      </c>
      <c r="I4182" s="96">
        <v>7.96</v>
      </c>
      <c r="J4182" s="381"/>
      <c r="K4182" s="789">
        <f t="shared" si="202"/>
        <v>29.87</v>
      </c>
      <c r="L4182" s="549"/>
      <c r="M4182" s="549"/>
      <c r="N4182" s="549"/>
      <c r="O4182" s="98">
        <f t="shared" si="203"/>
        <v>-0.48000000000000043</v>
      </c>
      <c r="P4182" s="549"/>
      <c r="Q4182" s="100">
        <f t="shared" si="204"/>
        <v>-1.6069635085369949</v>
      </c>
      <c r="R4182" s="549"/>
      <c r="S4182" s="406">
        <v>0</v>
      </c>
      <c r="T4182" s="389">
        <v>0</v>
      </c>
      <c r="U4182" s="390">
        <v>0</v>
      </c>
      <c r="V4182" s="405">
        <v>0</v>
      </c>
      <c r="W4182" s="406">
        <v>0</v>
      </c>
      <c r="X4182" s="405">
        <v>0</v>
      </c>
      <c r="Y4182" s="113">
        <f t="shared" si="201"/>
        <v>30.35</v>
      </c>
      <c r="Z4182" s="108">
        <v>0</v>
      </c>
      <c r="AA4182" s="112">
        <v>0</v>
      </c>
      <c r="AB4182" s="108">
        <v>340.8</v>
      </c>
      <c r="AC4182" s="109">
        <v>0</v>
      </c>
      <c r="AD4182" s="407">
        <v>41.58</v>
      </c>
      <c r="AE4182" s="523"/>
      <c r="AF4182" s="108">
        <v>355</v>
      </c>
      <c r="AG4182" s="109">
        <v>0</v>
      </c>
      <c r="AH4182" s="109">
        <v>0</v>
      </c>
      <c r="AI4182" s="539"/>
      <c r="AJ4182" s="110">
        <v>1</v>
      </c>
      <c r="AL4182" s="395">
        <f t="shared" si="206"/>
        <v>1</v>
      </c>
      <c r="AM4182" s="395"/>
      <c r="AN4182" s="163">
        <f t="shared" si="200"/>
        <v>42.58</v>
      </c>
      <c r="AO4182" s="113">
        <f t="shared" si="205"/>
        <v>12.229999999999997</v>
      </c>
    </row>
    <row r="4183" spans="1:79" x14ac:dyDescent="0.2">
      <c r="A4183" s="58">
        <v>40699</v>
      </c>
      <c r="B4183" s="92">
        <v>23.63</v>
      </c>
      <c r="D4183" s="174">
        <v>7.66</v>
      </c>
      <c r="E4183" s="120"/>
      <c r="F4183" s="781">
        <f t="shared" si="199"/>
        <v>31.29</v>
      </c>
      <c r="G4183" s="382"/>
      <c r="H4183" s="731">
        <v>22.94</v>
      </c>
      <c r="I4183" s="96">
        <v>7.9</v>
      </c>
      <c r="J4183" s="381"/>
      <c r="K4183" s="789">
        <f t="shared" si="202"/>
        <v>30.840000000000003</v>
      </c>
      <c r="L4183" s="549"/>
      <c r="M4183" s="549"/>
      <c r="N4183" s="549"/>
      <c r="O4183" s="98">
        <f t="shared" si="203"/>
        <v>-0.44999999999999574</v>
      </c>
      <c r="P4183" s="549"/>
      <c r="Q4183" s="100">
        <f t="shared" si="204"/>
        <v>-1.4591439688715813</v>
      </c>
      <c r="R4183" s="549"/>
      <c r="S4183" s="406">
        <v>0</v>
      </c>
      <c r="T4183" s="389">
        <v>0</v>
      </c>
      <c r="U4183" s="390">
        <v>0</v>
      </c>
      <c r="V4183" s="405">
        <v>0</v>
      </c>
      <c r="W4183" s="406">
        <v>0</v>
      </c>
      <c r="X4183" s="405">
        <v>0</v>
      </c>
      <c r="Y4183" s="113">
        <f t="shared" si="201"/>
        <v>31.29</v>
      </c>
      <c r="Z4183" s="108">
        <v>0</v>
      </c>
      <c r="AA4183" s="112">
        <v>0</v>
      </c>
      <c r="AB4183" s="108">
        <v>340.7</v>
      </c>
      <c r="AC4183" s="109">
        <v>0</v>
      </c>
      <c r="AD4183" s="407">
        <v>22.42</v>
      </c>
      <c r="AE4183" s="523"/>
      <c r="AF4183" s="108">
        <v>354.9</v>
      </c>
      <c r="AG4183" s="109">
        <v>0</v>
      </c>
      <c r="AH4183" s="109">
        <v>0</v>
      </c>
      <c r="AI4183" s="539"/>
      <c r="AJ4183" s="110">
        <v>0</v>
      </c>
      <c r="AL4183" s="395">
        <f t="shared" si="206"/>
        <v>0</v>
      </c>
      <c r="AM4183" s="395"/>
      <c r="AN4183" s="163">
        <f t="shared" ref="AN4183:AN4209" si="207">AH4183+AJ4183+AD4183+AA4183+Z4183</f>
        <v>22.42</v>
      </c>
      <c r="AO4183" s="113">
        <f t="shared" si="205"/>
        <v>-8.8699999999999974</v>
      </c>
    </row>
    <row r="4184" spans="1:79" x14ac:dyDescent="0.2">
      <c r="A4184" s="58">
        <v>40700</v>
      </c>
      <c r="B4184" s="92">
        <v>23</v>
      </c>
      <c r="D4184" s="174">
        <v>6.85</v>
      </c>
      <c r="E4184" s="120"/>
      <c r="F4184" s="781">
        <f t="shared" si="199"/>
        <v>29.85</v>
      </c>
      <c r="G4184" s="382"/>
      <c r="H4184" s="731">
        <v>22.72</v>
      </c>
      <c r="I4184" s="96">
        <v>6.91</v>
      </c>
      <c r="J4184" s="381"/>
      <c r="K4184" s="789">
        <f t="shared" si="202"/>
        <v>29.63</v>
      </c>
      <c r="L4184" s="549"/>
      <c r="M4184" s="549"/>
      <c r="N4184" s="549"/>
      <c r="O4184" s="98">
        <f t="shared" si="203"/>
        <v>-0.22000000000000242</v>
      </c>
      <c r="P4184" s="549"/>
      <c r="Q4184" s="100">
        <f t="shared" si="204"/>
        <v>-0.74249071886602236</v>
      </c>
      <c r="R4184" s="549"/>
      <c r="S4184" s="406">
        <v>0</v>
      </c>
      <c r="T4184" s="389">
        <v>0</v>
      </c>
      <c r="U4184" s="390">
        <v>0</v>
      </c>
      <c r="V4184" s="405">
        <v>0</v>
      </c>
      <c r="W4184" s="406">
        <v>0</v>
      </c>
      <c r="X4184" s="405">
        <v>0</v>
      </c>
      <c r="Y4184" s="113">
        <f t="shared" si="201"/>
        <v>29.85</v>
      </c>
      <c r="Z4184" s="108">
        <v>0</v>
      </c>
      <c r="AA4184" s="112">
        <v>0</v>
      </c>
      <c r="AB4184" s="108">
        <v>340.6</v>
      </c>
      <c r="AC4184" s="109">
        <v>0</v>
      </c>
      <c r="AD4184" s="407">
        <v>15.4</v>
      </c>
      <c r="AE4184" s="523"/>
      <c r="AF4184" s="108">
        <v>354.9</v>
      </c>
      <c r="AG4184" s="109">
        <v>0</v>
      </c>
      <c r="AH4184" s="109">
        <v>0</v>
      </c>
      <c r="AI4184" s="539"/>
      <c r="AJ4184" s="110">
        <v>0</v>
      </c>
      <c r="AL4184" s="395">
        <f t="shared" si="206"/>
        <v>0</v>
      </c>
      <c r="AM4184" s="395"/>
      <c r="AN4184" s="163">
        <f t="shared" si="207"/>
        <v>15.4</v>
      </c>
      <c r="AO4184" s="113">
        <f t="shared" si="205"/>
        <v>-14.450000000000001</v>
      </c>
    </row>
    <row r="4185" spans="1:79" x14ac:dyDescent="0.2">
      <c r="A4185" s="58">
        <v>40701</v>
      </c>
      <c r="B4185" s="92">
        <v>25.58</v>
      </c>
      <c r="D4185" s="174">
        <v>7.63</v>
      </c>
      <c r="E4185" s="120"/>
      <c r="F4185" s="781">
        <f t="shared" si="199"/>
        <v>33.21</v>
      </c>
      <c r="G4185" s="382"/>
      <c r="H4185" s="731">
        <v>26.9</v>
      </c>
      <c r="I4185" s="96">
        <v>7</v>
      </c>
      <c r="J4185" s="381"/>
      <c r="K4185" s="789">
        <f t="shared" si="202"/>
        <v>33.9</v>
      </c>
      <c r="L4185" s="549"/>
      <c r="M4185" s="549"/>
      <c r="N4185" s="549"/>
      <c r="O4185" s="98">
        <f t="shared" si="203"/>
        <v>0.68999999999999773</v>
      </c>
      <c r="P4185" s="549"/>
      <c r="Q4185" s="100">
        <f t="shared" si="204"/>
        <v>2.035398230088489</v>
      </c>
      <c r="R4185" s="549"/>
      <c r="S4185" s="406">
        <v>0</v>
      </c>
      <c r="T4185" s="389">
        <v>0</v>
      </c>
      <c r="U4185" s="390">
        <v>0</v>
      </c>
      <c r="V4185" s="405">
        <v>0</v>
      </c>
      <c r="W4185" s="406">
        <v>0</v>
      </c>
      <c r="X4185" s="405">
        <v>0</v>
      </c>
      <c r="Y4185" s="113">
        <f t="shared" si="201"/>
        <v>33.21</v>
      </c>
      <c r="Z4185" s="108">
        <v>0</v>
      </c>
      <c r="AA4185" s="112">
        <v>0</v>
      </c>
      <c r="AB4185" s="108">
        <v>340.5</v>
      </c>
      <c r="AC4185" s="109">
        <v>0</v>
      </c>
      <c r="AD4185" s="407">
        <v>26.81</v>
      </c>
      <c r="AE4185" s="523"/>
      <c r="AF4185" s="108">
        <v>354.9</v>
      </c>
      <c r="AG4185" s="109">
        <v>0</v>
      </c>
      <c r="AH4185" s="109">
        <v>0</v>
      </c>
      <c r="AI4185" s="539"/>
      <c r="AJ4185" s="110">
        <v>1</v>
      </c>
      <c r="AL4185" s="395">
        <f t="shared" si="206"/>
        <v>1</v>
      </c>
      <c r="AM4185" s="395"/>
      <c r="AN4185" s="163">
        <f t="shared" si="207"/>
        <v>27.81</v>
      </c>
      <c r="AO4185" s="113">
        <f t="shared" si="205"/>
        <v>-5.4000000000000021</v>
      </c>
    </row>
    <row r="4186" spans="1:79" x14ac:dyDescent="0.2">
      <c r="A4186" s="58">
        <v>40702</v>
      </c>
      <c r="B4186" s="92">
        <v>25.37</v>
      </c>
      <c r="D4186" s="174">
        <v>8.5</v>
      </c>
      <c r="E4186" s="120"/>
      <c r="F4186" s="781">
        <f t="shared" si="199"/>
        <v>33.870000000000005</v>
      </c>
      <c r="G4186" s="382"/>
      <c r="H4186" s="731">
        <v>26.88</v>
      </c>
      <c r="I4186" s="96">
        <v>9.02</v>
      </c>
      <c r="J4186" s="381"/>
      <c r="K4186" s="789">
        <f t="shared" si="202"/>
        <v>35.9</v>
      </c>
      <c r="L4186" s="549"/>
      <c r="M4186" s="549"/>
      <c r="N4186" s="549"/>
      <c r="O4186" s="98">
        <f t="shared" si="203"/>
        <v>2.029999999999994</v>
      </c>
      <c r="P4186" s="549"/>
      <c r="Q4186" s="100">
        <f t="shared" si="204"/>
        <v>5.6545961002785354</v>
      </c>
      <c r="R4186" s="549"/>
      <c r="S4186" s="406">
        <v>0</v>
      </c>
      <c r="T4186" s="389">
        <v>0</v>
      </c>
      <c r="U4186" s="390">
        <v>0</v>
      </c>
      <c r="V4186" s="405">
        <v>0</v>
      </c>
      <c r="W4186" s="406">
        <v>0</v>
      </c>
      <c r="X4186" s="405">
        <v>0</v>
      </c>
      <c r="Y4186" s="113">
        <f t="shared" ref="Y4186:Y4217" si="208">+F4186-S4186-T4186-U4186-V4186+W4186+X4186</f>
        <v>33.870000000000005</v>
      </c>
      <c r="Z4186" s="108">
        <v>0</v>
      </c>
      <c r="AA4186" s="112">
        <v>0</v>
      </c>
      <c r="AB4186" s="108">
        <v>340.4</v>
      </c>
      <c r="AC4186" s="109">
        <v>0</v>
      </c>
      <c r="AD4186" s="407">
        <v>26.7</v>
      </c>
      <c r="AE4186" s="523"/>
      <c r="AF4186" s="108">
        <v>354.8</v>
      </c>
      <c r="AG4186" s="109">
        <v>0</v>
      </c>
      <c r="AH4186" s="109">
        <v>0</v>
      </c>
      <c r="AI4186" s="539"/>
      <c r="AJ4186" s="110">
        <v>12</v>
      </c>
      <c r="AL4186" s="395">
        <f t="shared" si="206"/>
        <v>12</v>
      </c>
      <c r="AM4186" s="395"/>
      <c r="AN4186" s="163">
        <f t="shared" si="207"/>
        <v>38.700000000000003</v>
      </c>
      <c r="AO4186" s="113">
        <f t="shared" si="205"/>
        <v>4.8299999999999983</v>
      </c>
    </row>
    <row r="4187" spans="1:79" x14ac:dyDescent="0.2">
      <c r="A4187" s="58">
        <v>40703</v>
      </c>
      <c r="B4187" s="92">
        <v>24.8</v>
      </c>
      <c r="D4187" s="174">
        <v>8.5</v>
      </c>
      <c r="E4187" s="120"/>
      <c r="F4187" s="781">
        <f t="shared" si="199"/>
        <v>33.299999999999997</v>
      </c>
      <c r="G4187" s="382"/>
      <c r="H4187" s="731">
        <v>24.76</v>
      </c>
      <c r="I4187" s="96">
        <v>8.91</v>
      </c>
      <c r="J4187" s="381"/>
      <c r="K4187" s="789">
        <f t="shared" si="202"/>
        <v>33.67</v>
      </c>
      <c r="L4187" s="549"/>
      <c r="M4187" s="549"/>
      <c r="N4187" s="549"/>
      <c r="O4187" s="98">
        <f t="shared" si="203"/>
        <v>0.37000000000000455</v>
      </c>
      <c r="P4187" s="549"/>
      <c r="Q4187" s="100">
        <f t="shared" si="204"/>
        <v>1.0989010989011123</v>
      </c>
      <c r="R4187" s="549"/>
      <c r="S4187" s="406">
        <v>0</v>
      </c>
      <c r="T4187" s="389">
        <v>0</v>
      </c>
      <c r="U4187" s="390">
        <v>0</v>
      </c>
      <c r="V4187" s="405">
        <v>0</v>
      </c>
      <c r="W4187" s="406">
        <v>0</v>
      </c>
      <c r="X4187" s="405">
        <v>0</v>
      </c>
      <c r="Y4187" s="113">
        <f t="shared" si="208"/>
        <v>33.299999999999997</v>
      </c>
      <c r="Z4187" s="108">
        <v>0</v>
      </c>
      <c r="AA4187" s="112">
        <v>0</v>
      </c>
      <c r="AB4187" s="108">
        <v>340.3</v>
      </c>
      <c r="AC4187" s="109">
        <v>0</v>
      </c>
      <c r="AD4187" s="407">
        <v>26.67</v>
      </c>
      <c r="AE4187" s="523"/>
      <c r="AF4187" s="108">
        <v>354.8</v>
      </c>
      <c r="AG4187" s="109">
        <v>0</v>
      </c>
      <c r="AH4187" s="109">
        <v>0</v>
      </c>
      <c r="AI4187" s="539"/>
      <c r="AJ4187" s="110">
        <v>0</v>
      </c>
      <c r="AL4187" s="395">
        <f t="shared" si="206"/>
        <v>0</v>
      </c>
      <c r="AM4187" s="395"/>
      <c r="AN4187" s="163">
        <f t="shared" si="207"/>
        <v>26.67</v>
      </c>
      <c r="AO4187" s="113">
        <f t="shared" si="205"/>
        <v>-6.6299999999999955</v>
      </c>
    </row>
    <row r="4188" spans="1:79" x14ac:dyDescent="0.2">
      <c r="A4188" s="58">
        <v>40704</v>
      </c>
      <c r="B4188" s="92">
        <v>26.3</v>
      </c>
      <c r="D4188" s="174">
        <v>8.5</v>
      </c>
      <c r="E4188" s="120"/>
      <c r="F4188" s="781">
        <f t="shared" si="199"/>
        <v>34.799999999999997</v>
      </c>
      <c r="G4188" s="382"/>
      <c r="H4188" s="731">
        <v>24.84</v>
      </c>
      <c r="I4188" s="96">
        <v>8.74</v>
      </c>
      <c r="J4188" s="381"/>
      <c r="K4188" s="789">
        <f t="shared" si="202"/>
        <v>33.58</v>
      </c>
      <c r="L4188" s="549"/>
      <c r="M4188" s="549"/>
      <c r="N4188" s="549"/>
      <c r="O4188" s="98">
        <f t="shared" si="203"/>
        <v>-1.2199999999999989</v>
      </c>
      <c r="P4188" s="549"/>
      <c r="Q4188" s="100">
        <f t="shared" si="204"/>
        <v>-3.6331149493746246</v>
      </c>
      <c r="R4188" s="549"/>
      <c r="S4188" s="406">
        <v>0</v>
      </c>
      <c r="T4188" s="389">
        <v>0</v>
      </c>
      <c r="U4188" s="390">
        <v>0</v>
      </c>
      <c r="V4188" s="405">
        <v>0</v>
      </c>
      <c r="W4188" s="406">
        <v>0</v>
      </c>
      <c r="X4188" s="405">
        <v>0</v>
      </c>
      <c r="Y4188" s="113">
        <f t="shared" si="208"/>
        <v>34.799999999999997</v>
      </c>
      <c r="Z4188" s="108">
        <v>0</v>
      </c>
      <c r="AA4188" s="112">
        <v>0</v>
      </c>
      <c r="AB4188" s="108">
        <v>340.2</v>
      </c>
      <c r="AC4188" s="109">
        <v>0.87</v>
      </c>
      <c r="AD4188" s="407">
        <v>26.5</v>
      </c>
      <c r="AE4188" s="523"/>
      <c r="AF4188" s="108">
        <v>354.8</v>
      </c>
      <c r="AG4188" s="109">
        <v>1.6</v>
      </c>
      <c r="AH4188" s="109">
        <v>9.6</v>
      </c>
      <c r="AI4188" s="539"/>
      <c r="AJ4188" s="110">
        <v>9</v>
      </c>
      <c r="AL4188" s="395">
        <f t="shared" si="206"/>
        <v>18.600000000000001</v>
      </c>
      <c r="AM4188" s="395"/>
      <c r="AN4188" s="163">
        <f t="shared" si="207"/>
        <v>45.1</v>
      </c>
      <c r="AO4188" s="113">
        <f t="shared" si="205"/>
        <v>10.300000000000004</v>
      </c>
    </row>
    <row r="4189" spans="1:79" x14ac:dyDescent="0.2">
      <c r="A4189" s="58">
        <v>40705</v>
      </c>
      <c r="B4189" s="92">
        <v>26.1</v>
      </c>
      <c r="D4189" s="174">
        <v>8.5</v>
      </c>
      <c r="E4189" s="120"/>
      <c r="F4189" s="781">
        <f t="shared" si="199"/>
        <v>34.6</v>
      </c>
      <c r="G4189" s="382"/>
      <c r="H4189" s="731">
        <v>24.22</v>
      </c>
      <c r="I4189" s="96">
        <v>8.49</v>
      </c>
      <c r="J4189" s="381"/>
      <c r="K4189" s="789">
        <f t="shared" si="202"/>
        <v>32.71</v>
      </c>
      <c r="L4189" s="549"/>
      <c r="M4189" s="549"/>
      <c r="N4189" s="549"/>
      <c r="O4189" s="98">
        <f t="shared" si="203"/>
        <v>-1.8900000000000006</v>
      </c>
      <c r="P4189" s="549"/>
      <c r="Q4189" s="100">
        <f t="shared" si="204"/>
        <v>-5.7780495261387967</v>
      </c>
      <c r="R4189" s="549"/>
      <c r="S4189" s="406">
        <v>0</v>
      </c>
      <c r="T4189" s="389">
        <v>0</v>
      </c>
      <c r="U4189" s="390">
        <v>0</v>
      </c>
      <c r="V4189" s="405">
        <v>0</v>
      </c>
      <c r="W4189" s="406">
        <v>0</v>
      </c>
      <c r="X4189" s="405">
        <v>0</v>
      </c>
      <c r="Y4189" s="113">
        <f t="shared" si="208"/>
        <v>34.6</v>
      </c>
      <c r="Z4189" s="108">
        <v>0</v>
      </c>
      <c r="AA4189" s="112">
        <v>0</v>
      </c>
      <c r="AB4189" s="108">
        <v>340.2</v>
      </c>
      <c r="AC4189" s="109">
        <v>0.11</v>
      </c>
      <c r="AD4189" s="407">
        <v>31</v>
      </c>
      <c r="AE4189" s="523"/>
      <c r="AF4189" s="108">
        <v>354.8</v>
      </c>
      <c r="AG4189" s="109">
        <v>0.25</v>
      </c>
      <c r="AH4189" s="109">
        <v>0</v>
      </c>
      <c r="AI4189" s="539"/>
      <c r="AJ4189" s="110">
        <v>11</v>
      </c>
      <c r="AL4189" s="395">
        <f t="shared" si="206"/>
        <v>11</v>
      </c>
      <c r="AM4189" s="395"/>
      <c r="AN4189" s="163">
        <f t="shared" si="207"/>
        <v>42</v>
      </c>
      <c r="AO4189" s="113">
        <f t="shared" si="205"/>
        <v>7.3999999999999986</v>
      </c>
    </row>
    <row r="4190" spans="1:79" x14ac:dyDescent="0.2">
      <c r="A4190" s="58">
        <v>40706</v>
      </c>
      <c r="B4190" s="92">
        <v>25.6</v>
      </c>
      <c r="D4190" s="174">
        <v>7.05</v>
      </c>
      <c r="E4190" s="120"/>
      <c r="F4190" s="781">
        <f t="shared" si="199"/>
        <v>32.65</v>
      </c>
      <c r="G4190" s="382"/>
      <c r="H4190" s="731">
        <v>22.02</v>
      </c>
      <c r="I4190" s="96">
        <v>6.39</v>
      </c>
      <c r="J4190" s="381"/>
      <c r="K4190" s="789">
        <f t="shared" si="202"/>
        <v>28.41</v>
      </c>
      <c r="L4190" s="549"/>
      <c r="M4190" s="549"/>
      <c r="N4190" s="549"/>
      <c r="O4190" s="98">
        <f t="shared" si="203"/>
        <v>-4.2399999999999984</v>
      </c>
      <c r="P4190" s="549"/>
      <c r="Q4190" s="100">
        <f t="shared" si="204"/>
        <v>-14.924322421682501</v>
      </c>
      <c r="R4190" s="549"/>
      <c r="S4190" s="406">
        <v>0</v>
      </c>
      <c r="T4190" s="389">
        <v>0</v>
      </c>
      <c r="U4190" s="390">
        <v>0</v>
      </c>
      <c r="V4190" s="405">
        <v>0</v>
      </c>
      <c r="W4190" s="406">
        <v>0</v>
      </c>
      <c r="X4190" s="405">
        <v>0</v>
      </c>
      <c r="Y4190" s="113">
        <f t="shared" si="208"/>
        <v>32.65</v>
      </c>
      <c r="Z4190" s="108">
        <v>0</v>
      </c>
      <c r="AA4190" s="112">
        <v>0</v>
      </c>
      <c r="AB4190" s="108">
        <v>340.1</v>
      </c>
      <c r="AC4190" s="109">
        <v>0</v>
      </c>
      <c r="AD4190" s="407">
        <v>26</v>
      </c>
      <c r="AE4190" s="523"/>
      <c r="AF4190" s="108">
        <v>354.8</v>
      </c>
      <c r="AG4190" s="109">
        <v>0.15</v>
      </c>
      <c r="AH4190" s="109">
        <v>0</v>
      </c>
      <c r="AI4190" s="539"/>
      <c r="AJ4190" s="110">
        <v>0</v>
      </c>
      <c r="AL4190" s="395">
        <f t="shared" si="206"/>
        <v>0</v>
      </c>
      <c r="AM4190" s="395"/>
      <c r="AN4190" s="163">
        <f t="shared" si="207"/>
        <v>26</v>
      </c>
      <c r="AO4190" s="113">
        <f t="shared" si="205"/>
        <v>-6.6499999999999986</v>
      </c>
    </row>
    <row r="4191" spans="1:79" x14ac:dyDescent="0.2">
      <c r="A4191" s="58">
        <v>40707</v>
      </c>
      <c r="B4191" s="92">
        <v>24</v>
      </c>
      <c r="D4191" s="174">
        <v>8.5</v>
      </c>
      <c r="E4191" s="120"/>
      <c r="F4191" s="781">
        <f t="shared" si="199"/>
        <v>32.5</v>
      </c>
      <c r="G4191" s="382"/>
      <c r="H4191" s="731">
        <v>21.42</v>
      </c>
      <c r="I4191" s="96">
        <v>8.94</v>
      </c>
      <c r="J4191" s="381"/>
      <c r="K4191" s="789">
        <f t="shared" si="202"/>
        <v>30.36</v>
      </c>
      <c r="L4191" s="549"/>
      <c r="M4191" s="549"/>
      <c r="N4191" s="549"/>
      <c r="O4191" s="98">
        <f t="shared" si="203"/>
        <v>-2.1400000000000006</v>
      </c>
      <c r="P4191" s="549"/>
      <c r="Q4191" s="100">
        <f t="shared" si="204"/>
        <v>-7.0487483530961805</v>
      </c>
      <c r="R4191" s="549"/>
      <c r="S4191" s="406">
        <v>0</v>
      </c>
      <c r="T4191" s="389">
        <v>0</v>
      </c>
      <c r="U4191" s="390">
        <v>0</v>
      </c>
      <c r="V4191" s="405">
        <v>0</v>
      </c>
      <c r="W4191" s="406">
        <v>0</v>
      </c>
      <c r="X4191" s="405">
        <v>0</v>
      </c>
      <c r="Y4191" s="113">
        <f t="shared" si="208"/>
        <v>32.5</v>
      </c>
      <c r="Z4191" s="108">
        <v>0</v>
      </c>
      <c r="AA4191" s="112">
        <v>0</v>
      </c>
      <c r="AB4191" s="108">
        <v>340.1</v>
      </c>
      <c r="AC4191" s="109">
        <v>0</v>
      </c>
      <c r="AD4191" s="407">
        <v>28.5</v>
      </c>
      <c r="AE4191" s="523"/>
      <c r="AF4191" s="108">
        <v>354.8</v>
      </c>
      <c r="AG4191" s="109">
        <v>0</v>
      </c>
      <c r="AH4191" s="109">
        <v>0</v>
      </c>
      <c r="AI4191" s="539"/>
      <c r="AJ4191" s="110">
        <v>6</v>
      </c>
      <c r="AL4191" s="395">
        <f t="shared" si="206"/>
        <v>6</v>
      </c>
      <c r="AM4191" s="395"/>
      <c r="AN4191" s="163">
        <f t="shared" si="207"/>
        <v>34.5</v>
      </c>
      <c r="AO4191" s="113">
        <f t="shared" si="205"/>
        <v>2</v>
      </c>
    </row>
    <row r="4192" spans="1:79" x14ac:dyDescent="0.2">
      <c r="A4192" s="58">
        <v>40708</v>
      </c>
      <c r="B4192" s="92">
        <v>26.44</v>
      </c>
      <c r="D4192" s="174">
        <v>7.38</v>
      </c>
      <c r="E4192" s="120"/>
      <c r="F4192" s="781">
        <f t="shared" si="199"/>
        <v>33.82</v>
      </c>
      <c r="G4192" s="382"/>
      <c r="H4192" s="731">
        <v>20.45</v>
      </c>
      <c r="I4192" s="96">
        <v>7.56</v>
      </c>
      <c r="J4192" s="381"/>
      <c r="K4192" s="789">
        <f t="shared" si="202"/>
        <v>28.009999999999998</v>
      </c>
      <c r="L4192" s="549"/>
      <c r="M4192" s="549"/>
      <c r="N4192" s="549"/>
      <c r="O4192" s="98">
        <f t="shared" si="203"/>
        <v>-5.8100000000000023</v>
      </c>
      <c r="P4192" s="549"/>
      <c r="Q4192" s="100">
        <f t="shared" si="204"/>
        <v>-20.74259193145306</v>
      </c>
      <c r="R4192" s="549"/>
      <c r="S4192" s="406">
        <v>0</v>
      </c>
      <c r="T4192" s="389">
        <v>0</v>
      </c>
      <c r="U4192" s="390">
        <v>0</v>
      </c>
      <c r="V4192" s="405">
        <v>0</v>
      </c>
      <c r="W4192" s="406">
        <v>0</v>
      </c>
      <c r="X4192" s="405">
        <v>0</v>
      </c>
      <c r="Y4192" s="113">
        <f t="shared" si="208"/>
        <v>33.82</v>
      </c>
      <c r="Z4192" s="108">
        <v>0</v>
      </c>
      <c r="AA4192" s="112">
        <v>0</v>
      </c>
      <c r="AB4192" s="108">
        <v>340.1</v>
      </c>
      <c r="AC4192" s="109">
        <v>0</v>
      </c>
      <c r="AD4192" s="407">
        <v>18</v>
      </c>
      <c r="AE4192" s="523"/>
      <c r="AF4192" s="108">
        <v>354.7</v>
      </c>
      <c r="AG4192" s="109">
        <v>0</v>
      </c>
      <c r="AH4192" s="109">
        <v>0</v>
      </c>
      <c r="AI4192" s="539"/>
      <c r="AJ4192" s="110">
        <v>18</v>
      </c>
      <c r="AL4192" s="395">
        <f t="shared" ref="AL4192:AL4208" si="209">AH4192+AJ4192</f>
        <v>18</v>
      </c>
      <c r="AM4192" s="395"/>
      <c r="AN4192" s="163">
        <f t="shared" si="207"/>
        <v>36</v>
      </c>
      <c r="AO4192" s="113">
        <f t="shared" si="205"/>
        <v>2.1799999999999997</v>
      </c>
    </row>
    <row r="4193" spans="1:79" x14ac:dyDescent="0.2">
      <c r="A4193" s="58">
        <v>40709</v>
      </c>
      <c r="B4193" s="92">
        <v>28.75</v>
      </c>
      <c r="D4193" s="174">
        <v>5.94</v>
      </c>
      <c r="E4193" s="120"/>
      <c r="F4193" s="781">
        <f t="shared" si="199"/>
        <v>34.69</v>
      </c>
      <c r="G4193" s="382"/>
      <c r="H4193" s="731">
        <v>27.63</v>
      </c>
      <c r="I4193" s="96">
        <v>5.98</v>
      </c>
      <c r="J4193" s="381"/>
      <c r="K4193" s="789">
        <f t="shared" si="202"/>
        <v>33.61</v>
      </c>
      <c r="L4193" s="549"/>
      <c r="M4193" s="549"/>
      <c r="N4193" s="549"/>
      <c r="O4193" s="98">
        <f t="shared" si="203"/>
        <v>-1.0799999999999983</v>
      </c>
      <c r="P4193" s="549"/>
      <c r="Q4193" s="100">
        <f t="shared" si="204"/>
        <v>-3.2133293662600364</v>
      </c>
      <c r="R4193" s="549"/>
      <c r="S4193" s="406">
        <v>0</v>
      </c>
      <c r="T4193" s="389">
        <v>0</v>
      </c>
      <c r="U4193" s="390">
        <v>0</v>
      </c>
      <c r="V4193" s="405">
        <v>0</v>
      </c>
      <c r="W4193" s="406">
        <v>0</v>
      </c>
      <c r="X4193" s="405">
        <v>0</v>
      </c>
      <c r="Y4193" s="113">
        <f t="shared" si="208"/>
        <v>34.69</v>
      </c>
      <c r="Z4193" s="108">
        <v>0</v>
      </c>
      <c r="AA4193" s="112">
        <v>0</v>
      </c>
      <c r="AB4193" s="108">
        <v>340</v>
      </c>
      <c r="AC4193" s="109">
        <v>0</v>
      </c>
      <c r="AD4193" s="407">
        <v>20</v>
      </c>
      <c r="AE4193" s="523"/>
      <c r="AF4193" s="108">
        <v>354.7</v>
      </c>
      <c r="AG4193" s="109">
        <v>0</v>
      </c>
      <c r="AH4193" s="109">
        <v>0</v>
      </c>
      <c r="AI4193" s="539"/>
      <c r="AJ4193" s="110">
        <v>3</v>
      </c>
      <c r="AL4193" s="395">
        <f t="shared" si="209"/>
        <v>3</v>
      </c>
      <c r="AM4193" s="395"/>
      <c r="AN4193" s="163">
        <f t="shared" si="207"/>
        <v>23</v>
      </c>
      <c r="AO4193" s="113">
        <f t="shared" si="205"/>
        <v>-11.689999999999998</v>
      </c>
    </row>
    <row r="4194" spans="1:79" x14ac:dyDescent="0.2">
      <c r="A4194" s="58">
        <v>40710</v>
      </c>
      <c r="B4194" s="92">
        <v>26.5</v>
      </c>
      <c r="D4194" s="174">
        <v>6.59</v>
      </c>
      <c r="E4194" s="120"/>
      <c r="F4194" s="781">
        <f t="shared" si="199"/>
        <v>33.090000000000003</v>
      </c>
      <c r="G4194" s="382"/>
      <c r="H4194" s="731">
        <v>23.91</v>
      </c>
      <c r="I4194" s="96">
        <v>6.77</v>
      </c>
      <c r="J4194" s="381"/>
      <c r="K4194" s="789">
        <f t="shared" si="202"/>
        <v>30.68</v>
      </c>
      <c r="L4194" s="549"/>
      <c r="M4194" s="549"/>
      <c r="N4194" s="549"/>
      <c r="O4194" s="98">
        <f t="shared" si="203"/>
        <v>-2.4100000000000037</v>
      </c>
      <c r="P4194" s="549"/>
      <c r="Q4194" s="100">
        <f t="shared" si="204"/>
        <v>-7.8552803129074436</v>
      </c>
      <c r="R4194" s="549"/>
      <c r="S4194" s="406">
        <v>0</v>
      </c>
      <c r="T4194" s="389">
        <v>0</v>
      </c>
      <c r="U4194" s="390">
        <v>0</v>
      </c>
      <c r="V4194" s="405">
        <v>0</v>
      </c>
      <c r="W4194" s="406">
        <v>0</v>
      </c>
      <c r="X4194" s="405">
        <v>0</v>
      </c>
      <c r="Y4194" s="113">
        <f t="shared" si="208"/>
        <v>33.090000000000003</v>
      </c>
      <c r="Z4194" s="108">
        <v>0</v>
      </c>
      <c r="AA4194" s="112">
        <v>0</v>
      </c>
      <c r="AB4194" s="108">
        <v>339.9</v>
      </c>
      <c r="AC4194" s="109">
        <v>0</v>
      </c>
      <c r="AD4194" s="407">
        <v>20</v>
      </c>
      <c r="AE4194" s="523"/>
      <c r="AF4194" s="108">
        <v>354.6</v>
      </c>
      <c r="AG4194" s="109">
        <v>0</v>
      </c>
      <c r="AH4194" s="109">
        <v>0</v>
      </c>
      <c r="AI4194" s="539"/>
      <c r="AJ4194" s="110">
        <v>14</v>
      </c>
      <c r="AL4194" s="395">
        <f t="shared" si="209"/>
        <v>14</v>
      </c>
      <c r="AM4194" s="395"/>
      <c r="AN4194" s="163">
        <f t="shared" si="207"/>
        <v>34</v>
      </c>
      <c r="AO4194" s="113">
        <f t="shared" si="205"/>
        <v>0.90999999999999659</v>
      </c>
    </row>
    <row r="4195" spans="1:79" x14ac:dyDescent="0.2">
      <c r="A4195" s="58">
        <v>40711</v>
      </c>
      <c r="B4195" s="92">
        <v>26.84</v>
      </c>
      <c r="D4195" s="174">
        <v>5.63</v>
      </c>
      <c r="E4195" s="120"/>
      <c r="F4195" s="781">
        <f t="shared" si="199"/>
        <v>32.47</v>
      </c>
      <c r="G4195" s="382"/>
      <c r="H4195" s="731">
        <v>25.14</v>
      </c>
      <c r="I4195" s="96">
        <v>5.93</v>
      </c>
      <c r="J4195" s="381"/>
      <c r="K4195" s="789">
        <f t="shared" si="202"/>
        <v>31.07</v>
      </c>
      <c r="L4195" s="549"/>
      <c r="M4195" s="549"/>
      <c r="N4195" s="549"/>
      <c r="O4195" s="98">
        <f t="shared" si="203"/>
        <v>-1.3999999999999986</v>
      </c>
      <c r="P4195" s="549"/>
      <c r="Q4195" s="100">
        <f t="shared" si="204"/>
        <v>-4.5059542967492714</v>
      </c>
      <c r="R4195" s="549"/>
      <c r="S4195" s="406">
        <v>0</v>
      </c>
      <c r="T4195" s="389">
        <v>0</v>
      </c>
      <c r="U4195" s="390">
        <v>0</v>
      </c>
      <c r="V4195" s="405">
        <v>0</v>
      </c>
      <c r="W4195" s="406">
        <v>0</v>
      </c>
      <c r="X4195" s="405">
        <v>0</v>
      </c>
      <c r="Y4195" s="113">
        <f t="shared" si="208"/>
        <v>32.47</v>
      </c>
      <c r="Z4195" s="108">
        <v>0</v>
      </c>
      <c r="AA4195" s="112">
        <v>0</v>
      </c>
      <c r="AB4195" s="108">
        <v>339.8</v>
      </c>
      <c r="AC4195" s="109">
        <v>0.1</v>
      </c>
      <c r="AD4195" s="407">
        <v>23.47</v>
      </c>
      <c r="AE4195" s="523"/>
      <c r="AF4195" s="108">
        <v>354.5</v>
      </c>
      <c r="AG4195" s="109">
        <v>0</v>
      </c>
      <c r="AH4195" s="109">
        <v>0</v>
      </c>
      <c r="AI4195" s="539"/>
      <c r="AJ4195" s="110">
        <v>0</v>
      </c>
      <c r="AL4195" s="395">
        <f t="shared" si="209"/>
        <v>0</v>
      </c>
      <c r="AM4195" s="395"/>
      <c r="AN4195" s="163">
        <f t="shared" si="207"/>
        <v>23.47</v>
      </c>
      <c r="AO4195" s="113">
        <f t="shared" si="205"/>
        <v>-9</v>
      </c>
    </row>
    <row r="4196" spans="1:79" x14ac:dyDescent="0.2">
      <c r="A4196" s="58">
        <v>40712</v>
      </c>
      <c r="B4196" s="92">
        <v>27.03</v>
      </c>
      <c r="D4196" s="174">
        <v>6.02</v>
      </c>
      <c r="E4196" s="120"/>
      <c r="F4196" s="781">
        <f t="shared" si="199"/>
        <v>33.049999999999997</v>
      </c>
      <c r="G4196" s="382"/>
      <c r="H4196" s="731">
        <v>27.24</v>
      </c>
      <c r="I4196" s="96">
        <v>6</v>
      </c>
      <c r="J4196" s="381"/>
      <c r="K4196" s="789">
        <f t="shared" si="202"/>
        <v>33.239999999999995</v>
      </c>
      <c r="L4196" s="549"/>
      <c r="M4196" s="549"/>
      <c r="N4196" s="549"/>
      <c r="O4196" s="98">
        <f t="shared" si="203"/>
        <v>0.18999999999999773</v>
      </c>
      <c r="P4196" s="549"/>
      <c r="Q4196" s="100">
        <f t="shared" si="204"/>
        <v>0.57160048134776698</v>
      </c>
      <c r="R4196" s="549"/>
      <c r="S4196" s="406">
        <v>0</v>
      </c>
      <c r="T4196" s="389">
        <v>0</v>
      </c>
      <c r="U4196" s="390">
        <v>0</v>
      </c>
      <c r="V4196" s="405">
        <v>0</v>
      </c>
      <c r="W4196" s="406">
        <v>0</v>
      </c>
      <c r="X4196" s="405">
        <v>0</v>
      </c>
      <c r="Y4196" s="113">
        <f t="shared" si="208"/>
        <v>33.049999999999997</v>
      </c>
      <c r="Z4196" s="108">
        <v>0</v>
      </c>
      <c r="AA4196" s="112">
        <v>0</v>
      </c>
      <c r="AB4196" s="108">
        <v>339.6</v>
      </c>
      <c r="AC4196" s="109">
        <v>0</v>
      </c>
      <c r="AD4196" s="407">
        <v>32</v>
      </c>
      <c r="AE4196" s="523"/>
      <c r="AF4196" s="108">
        <v>354.4</v>
      </c>
      <c r="AG4196" s="109">
        <v>0</v>
      </c>
      <c r="AH4196" s="109">
        <v>0</v>
      </c>
      <c r="AI4196" s="539"/>
      <c r="AJ4196" s="110">
        <v>0</v>
      </c>
      <c r="AL4196" s="395">
        <f t="shared" si="209"/>
        <v>0</v>
      </c>
      <c r="AM4196" s="395"/>
      <c r="AN4196" s="163">
        <f t="shared" si="207"/>
        <v>32</v>
      </c>
      <c r="AO4196" s="113">
        <f t="shared" si="205"/>
        <v>-1.0499999999999972</v>
      </c>
    </row>
    <row r="4197" spans="1:79" x14ac:dyDescent="0.2">
      <c r="A4197" s="58">
        <v>40713</v>
      </c>
      <c r="B4197" s="92">
        <v>26.46</v>
      </c>
      <c r="D4197" s="174">
        <v>6.69</v>
      </c>
      <c r="E4197" s="120"/>
      <c r="F4197" s="781">
        <f t="shared" si="199"/>
        <v>33.15</v>
      </c>
      <c r="G4197" s="382"/>
      <c r="H4197" s="731">
        <v>27.43</v>
      </c>
      <c r="I4197" s="96">
        <v>5.99</v>
      </c>
      <c r="J4197" s="381"/>
      <c r="K4197" s="789">
        <f t="shared" si="202"/>
        <v>33.42</v>
      </c>
      <c r="L4197" s="549"/>
      <c r="M4197" s="549"/>
      <c r="N4197" s="549"/>
      <c r="O4197" s="98">
        <f t="shared" si="203"/>
        <v>0.27000000000000313</v>
      </c>
      <c r="P4197" s="549"/>
      <c r="Q4197" s="100">
        <f t="shared" si="204"/>
        <v>0.80789946140036839</v>
      </c>
      <c r="R4197" s="549"/>
      <c r="S4197" s="406">
        <v>0</v>
      </c>
      <c r="T4197" s="389">
        <v>0</v>
      </c>
      <c r="U4197" s="390">
        <v>0</v>
      </c>
      <c r="V4197" s="405">
        <v>0</v>
      </c>
      <c r="W4197" s="406">
        <v>0</v>
      </c>
      <c r="X4197" s="405">
        <v>0</v>
      </c>
      <c r="Y4197" s="113">
        <f t="shared" si="208"/>
        <v>33.15</v>
      </c>
      <c r="Z4197" s="108">
        <v>0</v>
      </c>
      <c r="AA4197" s="112">
        <v>0</v>
      </c>
      <c r="AB4197" s="108">
        <v>339.4</v>
      </c>
      <c r="AC4197" s="109">
        <v>0</v>
      </c>
      <c r="AD4197" s="407">
        <v>30</v>
      </c>
      <c r="AE4197" s="523"/>
      <c r="AF4197" s="108">
        <v>354.4</v>
      </c>
      <c r="AG4197" s="109">
        <v>0</v>
      </c>
      <c r="AH4197" s="109">
        <v>0</v>
      </c>
      <c r="AI4197" s="539"/>
      <c r="AJ4197" s="110">
        <v>0</v>
      </c>
      <c r="AL4197" s="395">
        <f t="shared" si="209"/>
        <v>0</v>
      </c>
      <c r="AM4197" s="395"/>
      <c r="AN4197" s="163">
        <f t="shared" si="207"/>
        <v>30</v>
      </c>
      <c r="AO4197" s="113">
        <f t="shared" si="205"/>
        <v>-3.1499999999999986</v>
      </c>
    </row>
    <row r="4198" spans="1:79" x14ac:dyDescent="0.2">
      <c r="A4198" s="58">
        <v>40714</v>
      </c>
      <c r="B4198" s="92">
        <v>27.53</v>
      </c>
      <c r="D4198" s="174">
        <v>5.8</v>
      </c>
      <c r="E4198" s="120"/>
      <c r="F4198" s="781">
        <f t="shared" si="199"/>
        <v>33.33</v>
      </c>
      <c r="G4198" s="382"/>
      <c r="H4198" s="731">
        <v>24.33</v>
      </c>
      <c r="I4198" s="96">
        <v>5.98</v>
      </c>
      <c r="J4198" s="381"/>
      <c r="K4198" s="789">
        <f t="shared" si="202"/>
        <v>30.31</v>
      </c>
      <c r="L4198" s="549"/>
      <c r="M4198" s="549"/>
      <c r="N4198" s="549"/>
      <c r="O4198" s="98">
        <f t="shared" si="203"/>
        <v>-3.0199999999999996</v>
      </c>
      <c r="P4198" s="549"/>
      <c r="Q4198" s="100">
        <f t="shared" si="204"/>
        <v>-9.9637083470801713</v>
      </c>
      <c r="R4198" s="549"/>
      <c r="S4198" s="406">
        <v>0</v>
      </c>
      <c r="T4198" s="389">
        <v>0</v>
      </c>
      <c r="U4198" s="390">
        <v>0</v>
      </c>
      <c r="V4198" s="405">
        <v>0</v>
      </c>
      <c r="W4198" s="406">
        <v>0</v>
      </c>
      <c r="X4198" s="444">
        <v>0</v>
      </c>
      <c r="Y4198" s="113">
        <f t="shared" si="208"/>
        <v>33.33</v>
      </c>
      <c r="Z4198" s="108">
        <v>0</v>
      </c>
      <c r="AA4198" s="112">
        <v>0</v>
      </c>
      <c r="AB4198" s="108">
        <v>339.3</v>
      </c>
      <c r="AC4198" s="109">
        <v>0</v>
      </c>
      <c r="AD4198" s="407">
        <v>21</v>
      </c>
      <c r="AE4198" s="523"/>
      <c r="AF4198" s="108">
        <v>354</v>
      </c>
      <c r="AG4198" s="109">
        <v>0</v>
      </c>
      <c r="AH4198" s="109">
        <v>0</v>
      </c>
      <c r="AI4198" s="539"/>
      <c r="AJ4198" s="110">
        <v>0</v>
      </c>
      <c r="AL4198" s="395">
        <f t="shared" si="209"/>
        <v>0</v>
      </c>
      <c r="AM4198" s="395"/>
      <c r="AN4198" s="163">
        <f t="shared" si="207"/>
        <v>21</v>
      </c>
      <c r="AO4198" s="113">
        <f t="shared" si="205"/>
        <v>-12.329999999999998</v>
      </c>
    </row>
    <row r="4199" spans="1:79" x14ac:dyDescent="0.2">
      <c r="A4199" s="58">
        <v>40715</v>
      </c>
      <c r="B4199" s="92">
        <v>30.02</v>
      </c>
      <c r="D4199" s="174">
        <v>6.33</v>
      </c>
      <c r="E4199" s="120"/>
      <c r="F4199" s="781">
        <f t="shared" si="199"/>
        <v>36.35</v>
      </c>
      <c r="G4199" s="382"/>
      <c r="H4199" s="731">
        <v>28.35</v>
      </c>
      <c r="I4199" s="96">
        <v>8.17</v>
      </c>
      <c r="J4199" s="381"/>
      <c r="K4199" s="789">
        <f t="shared" si="202"/>
        <v>36.520000000000003</v>
      </c>
      <c r="L4199" s="549"/>
      <c r="M4199" s="549"/>
      <c r="N4199" s="549"/>
      <c r="O4199" s="98">
        <f t="shared" si="203"/>
        <v>0.17000000000000171</v>
      </c>
      <c r="P4199" s="549"/>
      <c r="Q4199" s="100">
        <f t="shared" si="204"/>
        <v>0.46549835706462678</v>
      </c>
      <c r="R4199" s="549"/>
      <c r="S4199" s="406">
        <v>0</v>
      </c>
      <c r="T4199" s="389">
        <v>0</v>
      </c>
      <c r="U4199" s="390">
        <v>0</v>
      </c>
      <c r="V4199" s="405">
        <v>0</v>
      </c>
      <c r="W4199" s="406">
        <v>0</v>
      </c>
      <c r="X4199" s="405">
        <v>0</v>
      </c>
      <c r="Y4199" s="113">
        <f t="shared" si="208"/>
        <v>36.35</v>
      </c>
      <c r="Z4199" s="108">
        <v>0</v>
      </c>
      <c r="AA4199" s="112">
        <v>0</v>
      </c>
      <c r="AB4199" s="108">
        <v>339.1</v>
      </c>
      <c r="AC4199" s="109">
        <v>0</v>
      </c>
      <c r="AD4199" s="407">
        <v>25.87</v>
      </c>
      <c r="AE4199" s="523"/>
      <c r="AF4199" s="108">
        <v>354.35</v>
      </c>
      <c r="AG4199" s="109">
        <v>0</v>
      </c>
      <c r="AH4199" s="109">
        <v>0</v>
      </c>
      <c r="AI4199" s="539"/>
      <c r="AJ4199" s="110">
        <v>3</v>
      </c>
      <c r="AL4199" s="395">
        <f t="shared" si="209"/>
        <v>3</v>
      </c>
      <c r="AM4199" s="395"/>
      <c r="AN4199" s="163">
        <f t="shared" si="207"/>
        <v>28.87</v>
      </c>
      <c r="AO4199" s="113">
        <f t="shared" si="205"/>
        <v>-7.48</v>
      </c>
    </row>
    <row r="4200" spans="1:79" x14ac:dyDescent="0.2">
      <c r="A4200" s="58">
        <v>40716</v>
      </c>
      <c r="B4200" s="92">
        <v>25.05</v>
      </c>
      <c r="D4200" s="174">
        <v>8.1</v>
      </c>
      <c r="E4200" s="120"/>
      <c r="F4200" s="781">
        <f t="shared" si="199"/>
        <v>33.15</v>
      </c>
      <c r="G4200" s="382"/>
      <c r="H4200" s="731">
        <v>27.11</v>
      </c>
      <c r="I4200" s="96">
        <v>9.01</v>
      </c>
      <c r="J4200" s="381"/>
      <c r="K4200" s="789">
        <f t="shared" si="202"/>
        <v>36.119999999999997</v>
      </c>
      <c r="L4200" s="549"/>
      <c r="M4200" s="549"/>
      <c r="N4200" s="549"/>
      <c r="O4200" s="98">
        <f t="shared" si="203"/>
        <v>2.9699999999999989</v>
      </c>
      <c r="P4200" s="549"/>
      <c r="Q4200" s="100">
        <f t="shared" si="204"/>
        <v>8.2225913621262432</v>
      </c>
      <c r="R4200" s="549"/>
      <c r="S4200" s="406">
        <v>0</v>
      </c>
      <c r="T4200" s="389">
        <v>0</v>
      </c>
      <c r="U4200" s="390">
        <v>0</v>
      </c>
      <c r="V4200" s="405">
        <v>0</v>
      </c>
      <c r="W4200" s="406">
        <v>0</v>
      </c>
      <c r="X4200" s="405">
        <v>0</v>
      </c>
      <c r="Y4200" s="113">
        <f t="shared" si="208"/>
        <v>33.15</v>
      </c>
      <c r="Z4200" s="108">
        <v>0</v>
      </c>
      <c r="AA4200" s="112">
        <v>0</v>
      </c>
      <c r="AB4200" s="108">
        <v>339</v>
      </c>
      <c r="AC4200" s="109">
        <v>0</v>
      </c>
      <c r="AD4200" s="407">
        <v>25.2</v>
      </c>
      <c r="AE4200" s="523"/>
      <c r="AF4200" s="108">
        <v>354.2</v>
      </c>
      <c r="AG4200" s="109">
        <v>0</v>
      </c>
      <c r="AH4200" s="109">
        <v>0</v>
      </c>
      <c r="AI4200" s="539"/>
      <c r="AJ4200" s="110">
        <v>12</v>
      </c>
      <c r="AL4200" s="395">
        <f t="shared" si="209"/>
        <v>12</v>
      </c>
      <c r="AM4200" s="395"/>
      <c r="AN4200" s="163">
        <f t="shared" si="207"/>
        <v>37.200000000000003</v>
      </c>
      <c r="AO4200" s="113">
        <f t="shared" si="205"/>
        <v>4.0500000000000043</v>
      </c>
    </row>
    <row r="4201" spans="1:79" x14ac:dyDescent="0.2">
      <c r="A4201" s="58">
        <v>40717</v>
      </c>
      <c r="B4201" s="92">
        <v>26.64</v>
      </c>
      <c r="D4201" s="174">
        <v>7.67</v>
      </c>
      <c r="E4201" s="120"/>
      <c r="F4201" s="781">
        <f t="shared" ref="F4201:F4264" si="210">+B4201+D4201</f>
        <v>34.31</v>
      </c>
      <c r="G4201" s="382"/>
      <c r="H4201" s="731">
        <v>25.46</v>
      </c>
      <c r="I4201" s="96">
        <v>9</v>
      </c>
      <c r="J4201" s="381"/>
      <c r="K4201" s="789">
        <f t="shared" si="202"/>
        <v>34.46</v>
      </c>
      <c r="L4201" s="549"/>
      <c r="M4201" s="549"/>
      <c r="N4201" s="549"/>
      <c r="O4201" s="98">
        <f t="shared" si="203"/>
        <v>0.14999999999999858</v>
      </c>
      <c r="P4201" s="549"/>
      <c r="Q4201" s="100">
        <f t="shared" si="204"/>
        <v>0.43528728961113922</v>
      </c>
      <c r="R4201" s="549"/>
      <c r="S4201" s="406">
        <v>0</v>
      </c>
      <c r="T4201" s="389">
        <v>0</v>
      </c>
      <c r="U4201" s="390">
        <v>0</v>
      </c>
      <c r="V4201" s="405">
        <v>0</v>
      </c>
      <c r="W4201" s="406">
        <v>0</v>
      </c>
      <c r="X4201" s="405">
        <v>0</v>
      </c>
      <c r="Y4201" s="113">
        <f t="shared" si="208"/>
        <v>34.31</v>
      </c>
      <c r="Z4201" s="108">
        <v>0</v>
      </c>
      <c r="AA4201" s="112">
        <v>0</v>
      </c>
      <c r="AB4201" s="108">
        <v>338.9</v>
      </c>
      <c r="AC4201" s="109">
        <v>0</v>
      </c>
      <c r="AD4201" s="407">
        <v>26.16</v>
      </c>
      <c r="AE4201" s="523"/>
      <c r="AF4201" s="108">
        <v>354.2</v>
      </c>
      <c r="AG4201" s="109">
        <v>0</v>
      </c>
      <c r="AH4201" s="109">
        <v>0</v>
      </c>
      <c r="AI4201" s="539"/>
      <c r="AJ4201" s="110">
        <v>7</v>
      </c>
      <c r="AL4201" s="395">
        <f t="shared" si="209"/>
        <v>7</v>
      </c>
      <c r="AM4201" s="395"/>
      <c r="AN4201" s="163">
        <f t="shared" si="207"/>
        <v>33.159999999999997</v>
      </c>
      <c r="AO4201" s="113">
        <f t="shared" si="205"/>
        <v>-1.1500000000000057</v>
      </c>
    </row>
    <row r="4202" spans="1:79" x14ac:dyDescent="0.2">
      <c r="A4202" s="58">
        <v>40718</v>
      </c>
      <c r="B4202" s="92">
        <v>25.31</v>
      </c>
      <c r="D4202" s="174">
        <v>8.11</v>
      </c>
      <c r="E4202" s="120"/>
      <c r="F4202" s="781">
        <f t="shared" si="210"/>
        <v>33.42</v>
      </c>
      <c r="G4202" s="382"/>
      <c r="H4202" s="731">
        <v>24.37</v>
      </c>
      <c r="I4202" s="96">
        <v>9</v>
      </c>
      <c r="J4202" s="381"/>
      <c r="K4202" s="789">
        <f t="shared" si="202"/>
        <v>33.370000000000005</v>
      </c>
      <c r="L4202" s="549"/>
      <c r="M4202" s="549"/>
      <c r="N4202" s="549"/>
      <c r="O4202" s="98">
        <f t="shared" si="203"/>
        <v>-4.9999999999997158E-2</v>
      </c>
      <c r="P4202" s="549"/>
      <c r="Q4202" s="100">
        <f t="shared" si="204"/>
        <v>-0.14983518130056084</v>
      </c>
      <c r="R4202" s="549"/>
      <c r="S4202" s="406">
        <v>0</v>
      </c>
      <c r="T4202" s="389">
        <v>0</v>
      </c>
      <c r="U4202" s="390">
        <v>0</v>
      </c>
      <c r="V4202" s="405">
        <v>0</v>
      </c>
      <c r="W4202" s="406">
        <v>0</v>
      </c>
      <c r="X4202" s="405">
        <v>0</v>
      </c>
      <c r="Y4202" s="113">
        <f t="shared" si="208"/>
        <v>33.42</v>
      </c>
      <c r="Z4202" s="108">
        <v>0</v>
      </c>
      <c r="AA4202" s="112">
        <v>0</v>
      </c>
      <c r="AB4202" s="108">
        <v>338.7</v>
      </c>
      <c r="AC4202" s="109">
        <v>0.13</v>
      </c>
      <c r="AD4202" s="407">
        <v>25.55</v>
      </c>
      <c r="AE4202" s="523"/>
      <c r="AF4202" s="108">
        <v>354.2</v>
      </c>
      <c r="AG4202" s="109">
        <v>0</v>
      </c>
      <c r="AH4202" s="109">
        <v>0</v>
      </c>
      <c r="AI4202" s="539"/>
      <c r="AJ4202" s="110">
        <v>10</v>
      </c>
      <c r="AL4202" s="395">
        <f t="shared" si="209"/>
        <v>10</v>
      </c>
      <c r="AM4202" s="395"/>
      <c r="AN4202" s="163">
        <f t="shared" si="207"/>
        <v>35.549999999999997</v>
      </c>
      <c r="AO4202" s="113">
        <f t="shared" si="205"/>
        <v>2.1299999999999955</v>
      </c>
      <c r="CA4202" s="21"/>
    </row>
    <row r="4203" spans="1:79" x14ac:dyDescent="0.2">
      <c r="A4203" s="58">
        <v>40719</v>
      </c>
      <c r="B4203" s="92">
        <v>26.15</v>
      </c>
      <c r="D4203" s="174">
        <v>7.77</v>
      </c>
      <c r="E4203" s="120"/>
      <c r="F4203" s="781">
        <f t="shared" si="210"/>
        <v>33.92</v>
      </c>
      <c r="G4203" s="382"/>
      <c r="H4203" s="731">
        <v>26.17</v>
      </c>
      <c r="I4203" s="96">
        <v>7.75</v>
      </c>
      <c r="J4203" s="381"/>
      <c r="K4203" s="789">
        <f t="shared" si="202"/>
        <v>33.92</v>
      </c>
      <c r="L4203" s="549"/>
      <c r="M4203" s="549"/>
      <c r="N4203" s="549"/>
      <c r="O4203" s="98">
        <f t="shared" si="203"/>
        <v>0</v>
      </c>
      <c r="P4203" s="549"/>
      <c r="Q4203" s="100">
        <f t="shared" si="204"/>
        <v>0</v>
      </c>
      <c r="R4203" s="549"/>
      <c r="S4203" s="406">
        <v>0</v>
      </c>
      <c r="T4203" s="389">
        <v>0</v>
      </c>
      <c r="U4203" s="390">
        <v>0</v>
      </c>
      <c r="V4203" s="405">
        <v>0</v>
      </c>
      <c r="W4203" s="406">
        <v>0</v>
      </c>
      <c r="X4203" s="405">
        <v>0</v>
      </c>
      <c r="Y4203" s="113">
        <f t="shared" si="208"/>
        <v>33.92</v>
      </c>
      <c r="Z4203" s="108">
        <v>0</v>
      </c>
      <c r="AA4203" s="112">
        <v>0</v>
      </c>
      <c r="AB4203" s="108">
        <v>338.5</v>
      </c>
      <c r="AC4203" s="109">
        <v>0</v>
      </c>
      <c r="AD4203" s="407">
        <v>37.21</v>
      </c>
      <c r="AE4203" s="523"/>
      <c r="AF4203" s="108">
        <v>354.1</v>
      </c>
      <c r="AG4203" s="109">
        <v>0.1</v>
      </c>
      <c r="AH4203" s="109">
        <v>0</v>
      </c>
      <c r="AI4203" s="539"/>
      <c r="AJ4203" s="110">
        <v>0</v>
      </c>
      <c r="AL4203" s="395">
        <f t="shared" si="209"/>
        <v>0</v>
      </c>
      <c r="AM4203" s="395"/>
      <c r="AN4203" s="163">
        <f t="shared" si="207"/>
        <v>37.21</v>
      </c>
      <c r="AO4203" s="113">
        <f t="shared" si="205"/>
        <v>3.2899999999999991</v>
      </c>
    </row>
    <row r="4204" spans="1:79" x14ac:dyDescent="0.2">
      <c r="A4204" s="58">
        <v>40720</v>
      </c>
      <c r="B4204" s="92">
        <v>27.8</v>
      </c>
      <c r="D4204" s="174">
        <v>7.06</v>
      </c>
      <c r="E4204" s="120"/>
      <c r="F4204" s="781">
        <f t="shared" si="210"/>
        <v>34.86</v>
      </c>
      <c r="G4204" s="382"/>
      <c r="H4204" s="731">
        <v>28.41</v>
      </c>
      <c r="I4204" s="96">
        <v>6.32</v>
      </c>
      <c r="J4204" s="381"/>
      <c r="K4204" s="789">
        <f t="shared" si="202"/>
        <v>34.730000000000004</v>
      </c>
      <c r="L4204" s="549"/>
      <c r="M4204" s="549"/>
      <c r="N4204" s="549"/>
      <c r="O4204" s="98">
        <f t="shared" si="203"/>
        <v>-0.12999999999999545</v>
      </c>
      <c r="P4204" s="549"/>
      <c r="Q4204" s="100">
        <f t="shared" si="204"/>
        <v>-0.37431615318167416</v>
      </c>
      <c r="R4204" s="549"/>
      <c r="S4204" s="406">
        <v>0</v>
      </c>
      <c r="T4204" s="389">
        <v>0</v>
      </c>
      <c r="U4204" s="390">
        <v>0</v>
      </c>
      <c r="V4204" s="405">
        <v>0</v>
      </c>
      <c r="W4204" s="406">
        <v>0</v>
      </c>
      <c r="X4204" s="405">
        <v>0</v>
      </c>
      <c r="Y4204" s="113">
        <f t="shared" si="208"/>
        <v>34.86</v>
      </c>
      <c r="Z4204" s="108">
        <v>0</v>
      </c>
      <c r="AA4204" s="112">
        <v>0</v>
      </c>
      <c r="AB4204" s="108">
        <v>338.3</v>
      </c>
      <c r="AC4204" s="109">
        <v>0</v>
      </c>
      <c r="AD4204" s="407">
        <v>30</v>
      </c>
      <c r="AE4204" s="523"/>
      <c r="AF4204" s="108">
        <v>354.1</v>
      </c>
      <c r="AG4204" s="109">
        <v>0</v>
      </c>
      <c r="AH4204" s="109">
        <v>0</v>
      </c>
      <c r="AI4204" s="539"/>
      <c r="AJ4204" s="110">
        <v>0</v>
      </c>
      <c r="AL4204" s="395">
        <f t="shared" si="209"/>
        <v>0</v>
      </c>
      <c r="AM4204" s="395"/>
      <c r="AN4204" s="163">
        <f t="shared" si="207"/>
        <v>30</v>
      </c>
      <c r="AO4204" s="113">
        <f t="shared" si="205"/>
        <v>-4.8599999999999994</v>
      </c>
    </row>
    <row r="4205" spans="1:79" x14ac:dyDescent="0.2">
      <c r="A4205" s="58">
        <v>40721</v>
      </c>
      <c r="B4205" s="92">
        <v>25.62</v>
      </c>
      <c r="D4205" s="174">
        <v>5.71</v>
      </c>
      <c r="E4205" s="120"/>
      <c r="F4205" s="781">
        <f t="shared" si="210"/>
        <v>31.330000000000002</v>
      </c>
      <c r="G4205" s="382"/>
      <c r="H4205" s="731">
        <v>26.14</v>
      </c>
      <c r="I4205" s="96">
        <v>5.96</v>
      </c>
      <c r="J4205" s="381"/>
      <c r="K4205" s="789">
        <f t="shared" si="202"/>
        <v>32.1</v>
      </c>
      <c r="L4205" s="549"/>
      <c r="M4205" s="549"/>
      <c r="N4205" s="549"/>
      <c r="O4205" s="98">
        <f t="shared" si="203"/>
        <v>0.76999999999999957</v>
      </c>
      <c r="P4205" s="549"/>
      <c r="Q4205" s="100">
        <f t="shared" si="204"/>
        <v>2.3987538940809952</v>
      </c>
      <c r="R4205" s="549"/>
      <c r="S4205" s="406">
        <v>0</v>
      </c>
      <c r="T4205" s="389">
        <v>0</v>
      </c>
      <c r="U4205" s="390">
        <v>0</v>
      </c>
      <c r="V4205" s="405">
        <v>0</v>
      </c>
      <c r="W4205" s="406">
        <v>0</v>
      </c>
      <c r="X4205" s="405">
        <v>0</v>
      </c>
      <c r="Y4205" s="113">
        <f t="shared" si="208"/>
        <v>31.330000000000002</v>
      </c>
      <c r="Z4205" s="108">
        <v>0</v>
      </c>
      <c r="AA4205" s="112">
        <v>0</v>
      </c>
      <c r="AB4205" s="108">
        <v>338.2</v>
      </c>
      <c r="AC4205" s="109">
        <v>0.11</v>
      </c>
      <c r="AD4205" s="407">
        <v>30</v>
      </c>
      <c r="AE4205" s="523"/>
      <c r="AF4205" s="108">
        <v>354.1</v>
      </c>
      <c r="AG4205" s="109">
        <v>0.25</v>
      </c>
      <c r="AH4205" s="109">
        <v>0</v>
      </c>
      <c r="AI4205" s="539"/>
      <c r="AJ4205" s="110">
        <v>2</v>
      </c>
      <c r="AL4205" s="395">
        <f t="shared" si="209"/>
        <v>2</v>
      </c>
      <c r="AM4205" s="395"/>
      <c r="AN4205" s="163">
        <f t="shared" si="207"/>
        <v>32</v>
      </c>
      <c r="AO4205" s="113">
        <f t="shared" si="205"/>
        <v>0.66999999999999815</v>
      </c>
    </row>
    <row r="4206" spans="1:79" x14ac:dyDescent="0.2">
      <c r="A4206" s="58">
        <v>40722</v>
      </c>
      <c r="B4206" s="92">
        <v>24.9</v>
      </c>
      <c r="D4206" s="174">
        <v>7.85</v>
      </c>
      <c r="E4206" s="120"/>
      <c r="F4206" s="781">
        <f t="shared" si="210"/>
        <v>32.75</v>
      </c>
      <c r="G4206" s="382"/>
      <c r="H4206" s="731">
        <v>27.8</v>
      </c>
      <c r="I4206" s="96">
        <v>8.36</v>
      </c>
      <c r="J4206" s="381"/>
      <c r="K4206" s="789">
        <f t="shared" si="202"/>
        <v>36.159999999999997</v>
      </c>
      <c r="L4206" s="549"/>
      <c r="M4206" s="549"/>
      <c r="N4206" s="549"/>
      <c r="O4206" s="98">
        <f t="shared" si="203"/>
        <v>3.4099999999999966</v>
      </c>
      <c r="P4206" s="549"/>
      <c r="Q4206" s="100">
        <f t="shared" si="204"/>
        <v>9.4303097345132656</v>
      </c>
      <c r="R4206" s="549"/>
      <c r="S4206" s="406">
        <v>0</v>
      </c>
      <c r="T4206" s="389">
        <v>0</v>
      </c>
      <c r="U4206" s="390">
        <v>0</v>
      </c>
      <c r="V4206" s="405">
        <v>0</v>
      </c>
      <c r="W4206" s="406">
        <v>0</v>
      </c>
      <c r="X4206" s="405">
        <v>0</v>
      </c>
      <c r="Y4206" s="113">
        <f t="shared" si="208"/>
        <v>32.75</v>
      </c>
      <c r="Z4206" s="108">
        <v>0</v>
      </c>
      <c r="AA4206" s="112">
        <v>0</v>
      </c>
      <c r="AB4206" s="108">
        <v>338.3</v>
      </c>
      <c r="AC4206" s="109">
        <v>0.35</v>
      </c>
      <c r="AD4206" s="407">
        <v>25</v>
      </c>
      <c r="AE4206" s="523"/>
      <c r="AF4206" s="108">
        <v>354.35</v>
      </c>
      <c r="AG4206" s="109">
        <v>0.9</v>
      </c>
      <c r="AH4206" s="109">
        <v>0</v>
      </c>
      <c r="AI4206" s="539"/>
      <c r="AJ4206" s="110">
        <v>7</v>
      </c>
      <c r="AL4206" s="395">
        <f t="shared" si="209"/>
        <v>7</v>
      </c>
      <c r="AM4206" s="395"/>
      <c r="AN4206" s="163">
        <f t="shared" si="207"/>
        <v>32</v>
      </c>
      <c r="AO4206" s="113">
        <f t="shared" si="205"/>
        <v>-0.75</v>
      </c>
    </row>
    <row r="4207" spans="1:79" x14ac:dyDescent="0.2">
      <c r="A4207" s="58">
        <v>40723</v>
      </c>
      <c r="B4207" s="92">
        <v>26.71</v>
      </c>
      <c r="D4207" s="174">
        <v>7.76</v>
      </c>
      <c r="E4207" s="120"/>
      <c r="F4207" s="781">
        <f t="shared" si="210"/>
        <v>34.47</v>
      </c>
      <c r="G4207" s="382"/>
      <c r="H4207" s="731">
        <v>29.01</v>
      </c>
      <c r="I4207" s="96">
        <v>7.69</v>
      </c>
      <c r="J4207" s="381"/>
      <c r="K4207" s="789">
        <f t="shared" si="202"/>
        <v>36.700000000000003</v>
      </c>
      <c r="L4207" s="549"/>
      <c r="M4207" s="549"/>
      <c r="N4207" s="549"/>
      <c r="O4207" s="98">
        <f t="shared" si="203"/>
        <v>2.230000000000004</v>
      </c>
      <c r="P4207" s="549"/>
      <c r="Q4207" s="100">
        <f t="shared" si="204"/>
        <v>6.0762942779291658</v>
      </c>
      <c r="R4207" s="549"/>
      <c r="S4207" s="406">
        <v>0</v>
      </c>
      <c r="T4207" s="389">
        <v>0</v>
      </c>
      <c r="U4207" s="390">
        <v>0</v>
      </c>
      <c r="V4207" s="405">
        <v>0</v>
      </c>
      <c r="W4207" s="406">
        <v>0</v>
      </c>
      <c r="X4207" s="405">
        <v>0</v>
      </c>
      <c r="Y4207" s="113">
        <f t="shared" si="208"/>
        <v>34.47</v>
      </c>
      <c r="Z4207" s="108">
        <v>0</v>
      </c>
      <c r="AA4207" s="112">
        <v>0</v>
      </c>
      <c r="AB4207" s="108">
        <v>338.5</v>
      </c>
      <c r="AC4207" s="109">
        <v>0</v>
      </c>
      <c r="AD4207" s="407">
        <v>26.72</v>
      </c>
      <c r="AE4207" s="523"/>
      <c r="AF4207" s="108">
        <v>354.6</v>
      </c>
      <c r="AG4207" s="109">
        <v>0</v>
      </c>
      <c r="AH4207" s="109">
        <v>0</v>
      </c>
      <c r="AI4207" s="539"/>
      <c r="AJ4207" s="110">
        <v>7</v>
      </c>
      <c r="AL4207" s="395">
        <f t="shared" si="209"/>
        <v>7</v>
      </c>
      <c r="AM4207" s="395"/>
      <c r="AN4207" s="163">
        <f t="shared" si="207"/>
        <v>33.72</v>
      </c>
      <c r="AO4207" s="113">
        <f t="shared" si="205"/>
        <v>-0.75</v>
      </c>
    </row>
    <row r="4208" spans="1:79" ht="13.5" thickBot="1" x14ac:dyDescent="0.25">
      <c r="A4208" s="58">
        <v>40724</v>
      </c>
      <c r="B4208" s="92">
        <v>26.85</v>
      </c>
      <c r="D4208" s="174">
        <v>9.5</v>
      </c>
      <c r="E4208" s="120"/>
      <c r="F4208" s="781">
        <f t="shared" si="210"/>
        <v>36.35</v>
      </c>
      <c r="G4208" s="382"/>
      <c r="H4208" s="731">
        <v>26.85</v>
      </c>
      <c r="I4208" s="96">
        <v>8.1300000000000008</v>
      </c>
      <c r="J4208" s="381"/>
      <c r="K4208" s="789">
        <f t="shared" si="202"/>
        <v>34.980000000000004</v>
      </c>
      <c r="L4208" s="549"/>
      <c r="M4208" s="549"/>
      <c r="N4208" s="549"/>
      <c r="O4208" s="98">
        <f t="shared" si="203"/>
        <v>-1.3699999999999974</v>
      </c>
      <c r="P4208" s="549"/>
      <c r="Q4208" s="100">
        <f t="shared" si="204"/>
        <v>-3.9165237278444747</v>
      </c>
      <c r="R4208" s="549"/>
      <c r="S4208" s="406">
        <v>0</v>
      </c>
      <c r="T4208" s="389">
        <v>0</v>
      </c>
      <c r="U4208" s="390">
        <v>0</v>
      </c>
      <c r="V4208" s="405">
        <v>0</v>
      </c>
      <c r="W4208" s="406">
        <v>0</v>
      </c>
      <c r="X4208" s="405">
        <v>0</v>
      </c>
      <c r="Y4208" s="113">
        <f t="shared" si="208"/>
        <v>36.35</v>
      </c>
      <c r="Z4208" s="108">
        <v>0</v>
      </c>
      <c r="AA4208" s="112">
        <v>0</v>
      </c>
      <c r="AB4208" s="108">
        <v>338.5</v>
      </c>
      <c r="AC4208" s="109">
        <v>0</v>
      </c>
      <c r="AD4208" s="407">
        <v>26.54</v>
      </c>
      <c r="AE4208" s="523"/>
      <c r="AF4208" s="108">
        <v>354.6</v>
      </c>
      <c r="AG4208" s="109">
        <v>0</v>
      </c>
      <c r="AH4208" s="109">
        <v>0</v>
      </c>
      <c r="AI4208" s="539"/>
      <c r="AJ4208" s="110">
        <v>11</v>
      </c>
      <c r="AL4208" s="395">
        <f t="shared" si="209"/>
        <v>11</v>
      </c>
      <c r="AM4208" s="395"/>
      <c r="AN4208" s="163">
        <f t="shared" si="207"/>
        <v>37.54</v>
      </c>
      <c r="AO4208" s="113">
        <f t="shared" si="205"/>
        <v>1.1899999999999977</v>
      </c>
    </row>
    <row r="4209" spans="1:41" x14ac:dyDescent="0.2">
      <c r="A4209" s="58">
        <v>40725</v>
      </c>
      <c r="B4209" s="59">
        <v>23.49</v>
      </c>
      <c r="D4209" s="200">
        <v>8.48</v>
      </c>
      <c r="E4209" s="381"/>
      <c r="F4209" s="776">
        <f t="shared" si="210"/>
        <v>31.97</v>
      </c>
      <c r="G4209" s="800"/>
      <c r="H4209" s="731">
        <v>27.17</v>
      </c>
      <c r="I4209" s="308">
        <v>7.63</v>
      </c>
      <c r="J4209" s="381"/>
      <c r="K4209" s="789">
        <f t="shared" si="202"/>
        <v>34.800000000000004</v>
      </c>
      <c r="L4209" s="549"/>
      <c r="M4209" s="549"/>
      <c r="N4209" s="549"/>
      <c r="O4209" s="98">
        <f t="shared" si="203"/>
        <v>2.8300000000000054</v>
      </c>
      <c r="P4209" s="549"/>
      <c r="Q4209" s="100">
        <f t="shared" si="204"/>
        <v>8.1321839080459917</v>
      </c>
      <c r="R4209" s="549"/>
      <c r="S4209" s="392">
        <v>0</v>
      </c>
      <c r="T4209" s="389">
        <v>0</v>
      </c>
      <c r="U4209" s="390">
        <v>0</v>
      </c>
      <c r="V4209" s="391">
        <v>0</v>
      </c>
      <c r="W4209" s="392">
        <v>0</v>
      </c>
      <c r="X4209" s="391">
        <v>0</v>
      </c>
      <c r="Y4209" s="163">
        <f t="shared" si="208"/>
        <v>31.97</v>
      </c>
      <c r="Z4209" s="78">
        <v>0</v>
      </c>
      <c r="AA4209" s="82">
        <v>0</v>
      </c>
      <c r="AB4209" s="78">
        <v>338.4</v>
      </c>
      <c r="AC4209" s="79">
        <v>0</v>
      </c>
      <c r="AD4209" s="393">
        <v>8</v>
      </c>
      <c r="AE4209" s="395"/>
      <c r="AF4209" s="78">
        <v>354.4</v>
      </c>
      <c r="AG4209" s="79">
        <v>0</v>
      </c>
      <c r="AH4209" s="256">
        <v>0</v>
      </c>
      <c r="AI4209" s="904"/>
      <c r="AJ4209" s="80">
        <v>11</v>
      </c>
      <c r="AL4209" s="395">
        <f>AJ4209</f>
        <v>11</v>
      </c>
      <c r="AM4209" s="395"/>
      <c r="AN4209" s="163">
        <f t="shared" si="207"/>
        <v>19</v>
      </c>
      <c r="AO4209" s="83">
        <f t="shared" si="205"/>
        <v>-12.969999999999999</v>
      </c>
    </row>
    <row r="4210" spans="1:41" x14ac:dyDescent="0.2">
      <c r="A4210" s="58">
        <v>40726</v>
      </c>
      <c r="B4210" s="92">
        <v>24.45</v>
      </c>
      <c r="D4210" s="174">
        <v>6.61</v>
      </c>
      <c r="E4210" s="120"/>
      <c r="F4210" s="781">
        <f t="shared" si="210"/>
        <v>31.06</v>
      </c>
      <c r="G4210" s="382"/>
      <c r="H4210" s="731">
        <v>29.21</v>
      </c>
      <c r="I4210" s="96">
        <v>7.02</v>
      </c>
      <c r="J4210" s="381"/>
      <c r="K4210" s="789">
        <f t="shared" si="202"/>
        <v>36.230000000000004</v>
      </c>
      <c r="L4210" s="549"/>
      <c r="M4210" s="549"/>
      <c r="N4210" s="549"/>
      <c r="O4210" s="98">
        <f t="shared" si="203"/>
        <v>5.1700000000000053</v>
      </c>
      <c r="P4210" s="549"/>
      <c r="Q4210" s="100">
        <f t="shared" si="204"/>
        <v>14.269942036985936</v>
      </c>
      <c r="R4210" s="549"/>
      <c r="S4210" s="406">
        <v>0</v>
      </c>
      <c r="T4210" s="389">
        <v>0</v>
      </c>
      <c r="U4210" s="390">
        <v>0</v>
      </c>
      <c r="V4210" s="405">
        <v>0</v>
      </c>
      <c r="W4210" s="406">
        <v>0</v>
      </c>
      <c r="X4210" s="405">
        <v>0</v>
      </c>
      <c r="Y4210" s="113">
        <f t="shared" si="208"/>
        <v>31.06</v>
      </c>
      <c r="Z4210" s="108">
        <v>0</v>
      </c>
      <c r="AA4210" s="112">
        <v>0</v>
      </c>
      <c r="AB4210" s="108">
        <v>338.4</v>
      </c>
      <c r="AC4210" s="109">
        <v>0</v>
      </c>
      <c r="AD4210" s="407">
        <v>0</v>
      </c>
      <c r="AE4210" s="523"/>
      <c r="AF4210" s="108">
        <v>354.2</v>
      </c>
      <c r="AG4210" s="109">
        <v>0</v>
      </c>
      <c r="AH4210" s="109">
        <v>33</v>
      </c>
      <c r="AI4210" s="539"/>
      <c r="AJ4210" s="110">
        <v>39</v>
      </c>
      <c r="AL4210" s="395">
        <f>AJ4210</f>
        <v>39</v>
      </c>
      <c r="AM4210" s="395"/>
      <c r="AN4210" s="163">
        <f t="shared" ref="AN4210:AN4239" si="211">AJ4210+AD4210+AA4210+Z4210</f>
        <v>39</v>
      </c>
      <c r="AO4210" s="113">
        <f t="shared" si="205"/>
        <v>7.9400000000000013</v>
      </c>
    </row>
    <row r="4211" spans="1:41" x14ac:dyDescent="0.2">
      <c r="A4211" s="58">
        <v>40727</v>
      </c>
      <c r="B4211" s="92">
        <v>23.85</v>
      </c>
      <c r="D4211" s="174">
        <v>7.5</v>
      </c>
      <c r="E4211" s="120"/>
      <c r="F4211" s="781">
        <f t="shared" si="210"/>
        <v>31.35</v>
      </c>
      <c r="G4211" s="382"/>
      <c r="H4211" s="731">
        <v>29.01</v>
      </c>
      <c r="I4211" s="96">
        <v>6.96</v>
      </c>
      <c r="J4211" s="381"/>
      <c r="K4211" s="789">
        <f t="shared" si="202"/>
        <v>35.97</v>
      </c>
      <c r="L4211" s="549"/>
      <c r="M4211" s="549"/>
      <c r="N4211" s="549"/>
      <c r="O4211" s="98">
        <f t="shared" si="203"/>
        <v>4.6199999999999974</v>
      </c>
      <c r="P4211" s="549"/>
      <c r="Q4211" s="100">
        <f t="shared" si="204"/>
        <v>12.844036697247699</v>
      </c>
      <c r="R4211" s="549"/>
      <c r="S4211" s="406">
        <v>0</v>
      </c>
      <c r="T4211" s="389">
        <v>0</v>
      </c>
      <c r="U4211" s="390">
        <v>0</v>
      </c>
      <c r="V4211" s="405">
        <v>0</v>
      </c>
      <c r="W4211" s="406">
        <v>0</v>
      </c>
      <c r="X4211" s="405">
        <v>0</v>
      </c>
      <c r="Y4211" s="113">
        <f t="shared" si="208"/>
        <v>31.35</v>
      </c>
      <c r="Z4211" s="108">
        <v>0</v>
      </c>
      <c r="AA4211" s="112">
        <v>0</v>
      </c>
      <c r="AB4211" s="108">
        <v>338.4</v>
      </c>
      <c r="AC4211" s="109">
        <v>0</v>
      </c>
      <c r="AD4211" s="407">
        <v>0</v>
      </c>
      <c r="AE4211" s="523"/>
      <c r="AF4211" s="108">
        <v>354.1</v>
      </c>
      <c r="AG4211" s="109">
        <v>0</v>
      </c>
      <c r="AH4211" s="109">
        <v>28.51</v>
      </c>
      <c r="AI4211" s="539"/>
      <c r="AJ4211" s="110">
        <v>33</v>
      </c>
      <c r="AL4211" s="395">
        <f t="shared" ref="AL4211:AL4239" si="212">AJ4211</f>
        <v>33</v>
      </c>
      <c r="AM4211" s="395"/>
      <c r="AN4211" s="163">
        <f t="shared" si="211"/>
        <v>33</v>
      </c>
      <c r="AO4211" s="113">
        <f t="shared" si="205"/>
        <v>1.6499999999999986</v>
      </c>
    </row>
    <row r="4212" spans="1:41" x14ac:dyDescent="0.2">
      <c r="A4212" s="58">
        <v>40728</v>
      </c>
      <c r="B4212" s="92">
        <v>20.7</v>
      </c>
      <c r="D4212" s="174">
        <v>6.86</v>
      </c>
      <c r="E4212" s="120"/>
      <c r="F4212" s="781">
        <f t="shared" si="210"/>
        <v>27.56</v>
      </c>
      <c r="G4212" s="382"/>
      <c r="H4212" s="731">
        <v>25.02</v>
      </c>
      <c r="I4212" s="96">
        <v>6.93</v>
      </c>
      <c r="J4212" s="381"/>
      <c r="K4212" s="789">
        <f t="shared" si="202"/>
        <v>31.95</v>
      </c>
      <c r="L4212" s="549"/>
      <c r="M4212" s="549"/>
      <c r="N4212" s="549"/>
      <c r="O4212" s="98">
        <f t="shared" si="203"/>
        <v>4.3900000000000006</v>
      </c>
      <c r="P4212" s="549"/>
      <c r="Q4212" s="100">
        <f t="shared" si="204"/>
        <v>13.74021909233177</v>
      </c>
      <c r="R4212" s="549"/>
      <c r="S4212" s="406">
        <v>0</v>
      </c>
      <c r="T4212" s="389">
        <v>0</v>
      </c>
      <c r="U4212" s="390">
        <v>0</v>
      </c>
      <c r="V4212" s="405">
        <v>0</v>
      </c>
      <c r="W4212" s="406">
        <v>0</v>
      </c>
      <c r="X4212" s="405">
        <v>0</v>
      </c>
      <c r="Y4212" s="113">
        <f t="shared" si="208"/>
        <v>27.56</v>
      </c>
      <c r="Z4212" s="108">
        <v>0</v>
      </c>
      <c r="AA4212" s="112">
        <v>0</v>
      </c>
      <c r="AB4212" s="108">
        <v>338.6</v>
      </c>
      <c r="AC4212" s="109">
        <v>0.2</v>
      </c>
      <c r="AD4212" s="407">
        <v>0</v>
      </c>
      <c r="AE4212" s="523"/>
      <c r="AF4212" s="108">
        <v>353.9</v>
      </c>
      <c r="AG4212" s="109">
        <v>0.2</v>
      </c>
      <c r="AH4212" s="109">
        <v>14.36</v>
      </c>
      <c r="AI4212" s="539"/>
      <c r="AJ4212" s="110">
        <v>26</v>
      </c>
      <c r="AL4212" s="395">
        <f t="shared" si="212"/>
        <v>26</v>
      </c>
      <c r="AM4212" s="395"/>
      <c r="AN4212" s="163">
        <f t="shared" si="211"/>
        <v>26</v>
      </c>
      <c r="AO4212" s="113">
        <f t="shared" si="205"/>
        <v>-1.5599999999999987</v>
      </c>
    </row>
    <row r="4213" spans="1:41" x14ac:dyDescent="0.2">
      <c r="A4213" s="58">
        <v>40729</v>
      </c>
      <c r="B4213" s="92">
        <v>22.96</v>
      </c>
      <c r="D4213" s="174">
        <v>7.54</v>
      </c>
      <c r="E4213" s="120"/>
      <c r="F4213" s="781">
        <f t="shared" si="210"/>
        <v>30.5</v>
      </c>
      <c r="G4213" s="382"/>
      <c r="H4213" s="731">
        <v>27.28</v>
      </c>
      <c r="I4213" s="96">
        <v>8.43</v>
      </c>
      <c r="J4213" s="381"/>
      <c r="K4213" s="789">
        <f t="shared" si="202"/>
        <v>35.71</v>
      </c>
      <c r="L4213" s="549"/>
      <c r="M4213" s="549"/>
      <c r="N4213" s="549"/>
      <c r="O4213" s="98">
        <f t="shared" si="203"/>
        <v>5.2100000000000009</v>
      </c>
      <c r="P4213" s="549"/>
      <c r="Q4213" s="100">
        <f t="shared" si="204"/>
        <v>14.589750770092413</v>
      </c>
      <c r="R4213" s="549"/>
      <c r="S4213" s="406">
        <v>0</v>
      </c>
      <c r="T4213" s="389">
        <v>0</v>
      </c>
      <c r="U4213" s="390">
        <v>0</v>
      </c>
      <c r="V4213" s="405">
        <v>0</v>
      </c>
      <c r="W4213" s="406">
        <v>0</v>
      </c>
      <c r="X4213" s="405">
        <v>0</v>
      </c>
      <c r="Y4213" s="113">
        <f t="shared" si="208"/>
        <v>30.5</v>
      </c>
      <c r="Z4213" s="108">
        <v>0</v>
      </c>
      <c r="AA4213" s="112">
        <v>0</v>
      </c>
      <c r="AB4213" s="108">
        <v>338.6</v>
      </c>
      <c r="AC4213" s="109">
        <v>7.0000000000000007E-2</v>
      </c>
      <c r="AD4213" s="407">
        <v>0</v>
      </c>
      <c r="AE4213" s="523"/>
      <c r="AF4213" s="108">
        <v>353.8</v>
      </c>
      <c r="AG4213" s="109">
        <v>0</v>
      </c>
      <c r="AH4213" s="109">
        <v>22.81</v>
      </c>
      <c r="AI4213" s="539"/>
      <c r="AJ4213" s="110">
        <v>31</v>
      </c>
      <c r="AL4213" s="395">
        <f t="shared" si="212"/>
        <v>31</v>
      </c>
      <c r="AM4213" s="395"/>
      <c r="AN4213" s="163">
        <f t="shared" si="211"/>
        <v>31</v>
      </c>
      <c r="AO4213" s="113">
        <f t="shared" si="205"/>
        <v>0.5</v>
      </c>
    </row>
    <row r="4214" spans="1:41" x14ac:dyDescent="0.2">
      <c r="A4214" s="58">
        <v>40730</v>
      </c>
      <c r="B4214" s="92">
        <v>23.14</v>
      </c>
      <c r="D4214" s="174">
        <v>8.11</v>
      </c>
      <c r="E4214" s="120"/>
      <c r="F4214" s="781">
        <f t="shared" si="210"/>
        <v>31.25</v>
      </c>
      <c r="G4214" s="382"/>
      <c r="H4214" s="731">
        <v>27.34</v>
      </c>
      <c r="I4214" s="96">
        <v>10.07</v>
      </c>
      <c r="J4214" s="381"/>
      <c r="K4214" s="789">
        <f t="shared" si="202"/>
        <v>37.409999999999997</v>
      </c>
      <c r="L4214" s="549"/>
      <c r="M4214" s="549"/>
      <c r="N4214" s="549"/>
      <c r="O4214" s="98">
        <f t="shared" si="203"/>
        <v>6.1599999999999966</v>
      </c>
      <c r="P4214" s="549"/>
      <c r="Q4214" s="100">
        <f t="shared" si="204"/>
        <v>16.466185511895208</v>
      </c>
      <c r="R4214" s="549"/>
      <c r="S4214" s="406">
        <v>0</v>
      </c>
      <c r="T4214" s="389">
        <v>0</v>
      </c>
      <c r="U4214" s="390">
        <v>0</v>
      </c>
      <c r="V4214" s="405">
        <v>0</v>
      </c>
      <c r="W4214" s="406">
        <v>0</v>
      </c>
      <c r="X4214" s="405">
        <v>0</v>
      </c>
      <c r="Y4214" s="935">
        <f t="shared" si="208"/>
        <v>31.25</v>
      </c>
      <c r="Z4214" s="108">
        <v>0</v>
      </c>
      <c r="AA4214" s="112">
        <v>0</v>
      </c>
      <c r="AB4214" s="108">
        <v>338.8</v>
      </c>
      <c r="AC4214" s="109">
        <v>0.34</v>
      </c>
      <c r="AD4214" s="407">
        <v>0</v>
      </c>
      <c r="AE4214" s="523"/>
      <c r="AF4214" s="108">
        <v>353.8</v>
      </c>
      <c r="AG4214" s="109">
        <v>0.05</v>
      </c>
      <c r="AH4214" s="109">
        <v>25.09</v>
      </c>
      <c r="AI4214" s="539"/>
      <c r="AJ4214" s="110">
        <v>36</v>
      </c>
      <c r="AL4214" s="395">
        <f t="shared" si="212"/>
        <v>36</v>
      </c>
      <c r="AM4214" s="395"/>
      <c r="AN4214" s="163">
        <f t="shared" si="211"/>
        <v>36</v>
      </c>
      <c r="AO4214" s="113">
        <f t="shared" si="205"/>
        <v>4.75</v>
      </c>
    </row>
    <row r="4215" spans="1:41" x14ac:dyDescent="0.2">
      <c r="A4215" s="58">
        <v>40731</v>
      </c>
      <c r="B4215" s="92">
        <v>21.93</v>
      </c>
      <c r="D4215" s="174">
        <v>7.88</v>
      </c>
      <c r="E4215" s="120"/>
      <c r="F4215" s="781">
        <f t="shared" si="210"/>
        <v>29.81</v>
      </c>
      <c r="G4215" s="382"/>
      <c r="H4215" s="731">
        <v>27.52</v>
      </c>
      <c r="I4215" s="96">
        <v>10.17</v>
      </c>
      <c r="J4215" s="381"/>
      <c r="K4215" s="789">
        <f t="shared" si="202"/>
        <v>37.69</v>
      </c>
      <c r="L4215" s="549"/>
      <c r="M4215" s="549"/>
      <c r="N4215" s="549"/>
      <c r="O4215" s="98">
        <f t="shared" si="203"/>
        <v>7.879999999999999</v>
      </c>
      <c r="P4215" s="549"/>
      <c r="Q4215" s="100">
        <f t="shared" si="204"/>
        <v>20.907402494030244</v>
      </c>
      <c r="R4215" s="549"/>
      <c r="S4215" s="406">
        <v>0</v>
      </c>
      <c r="T4215" s="389">
        <v>0</v>
      </c>
      <c r="U4215" s="390">
        <v>0</v>
      </c>
      <c r="V4215" s="405">
        <v>0</v>
      </c>
      <c r="W4215" s="406">
        <v>0</v>
      </c>
      <c r="X4215" s="405">
        <v>0</v>
      </c>
      <c r="Y4215" s="113">
        <f t="shared" si="208"/>
        <v>29.81</v>
      </c>
      <c r="Z4215" s="108">
        <v>0</v>
      </c>
      <c r="AA4215" s="112">
        <v>0</v>
      </c>
      <c r="AB4215" s="108">
        <v>338.8</v>
      </c>
      <c r="AC4215" s="109">
        <v>0.01</v>
      </c>
      <c r="AD4215" s="407">
        <v>0</v>
      </c>
      <c r="AE4215" s="523"/>
      <c r="AF4215" s="108">
        <v>353.5</v>
      </c>
      <c r="AG4215" s="109">
        <v>0.2</v>
      </c>
      <c r="AH4215" s="109">
        <v>22.35</v>
      </c>
      <c r="AI4215" s="539"/>
      <c r="AJ4215" s="110">
        <v>32</v>
      </c>
      <c r="AL4215" s="395">
        <f t="shared" si="212"/>
        <v>32</v>
      </c>
      <c r="AM4215" s="395"/>
      <c r="AN4215" s="163">
        <f t="shared" si="211"/>
        <v>32</v>
      </c>
      <c r="AO4215" s="113">
        <f t="shared" si="205"/>
        <v>2.1900000000000013</v>
      </c>
    </row>
    <row r="4216" spans="1:41" x14ac:dyDescent="0.2">
      <c r="A4216" s="58">
        <v>40732</v>
      </c>
      <c r="B4216" s="92">
        <v>21.68</v>
      </c>
      <c r="D4216" s="174">
        <v>8.64</v>
      </c>
      <c r="E4216" s="120"/>
      <c r="F4216" s="781">
        <f t="shared" si="210"/>
        <v>30.32</v>
      </c>
      <c r="G4216" s="382"/>
      <c r="H4216" s="731">
        <v>21.34</v>
      </c>
      <c r="I4216" s="96">
        <v>9.15</v>
      </c>
      <c r="J4216" s="381"/>
      <c r="K4216" s="789">
        <f t="shared" si="202"/>
        <v>30.490000000000002</v>
      </c>
      <c r="L4216" s="549"/>
      <c r="M4216" s="549"/>
      <c r="N4216" s="549"/>
      <c r="O4216" s="98">
        <f t="shared" si="203"/>
        <v>0.17000000000000171</v>
      </c>
      <c r="P4216" s="549"/>
      <c r="Q4216" s="100">
        <f t="shared" si="204"/>
        <v>0.5575598556903959</v>
      </c>
      <c r="R4216" s="549"/>
      <c r="S4216" s="406">
        <v>0</v>
      </c>
      <c r="T4216" s="389">
        <v>0</v>
      </c>
      <c r="U4216" s="390">
        <v>0</v>
      </c>
      <c r="V4216" s="405">
        <v>0</v>
      </c>
      <c r="W4216" s="406">
        <v>0</v>
      </c>
      <c r="X4216" s="405">
        <v>0</v>
      </c>
      <c r="Y4216" s="113">
        <f t="shared" si="208"/>
        <v>30.32</v>
      </c>
      <c r="Z4216" s="108">
        <v>0</v>
      </c>
      <c r="AA4216" s="112">
        <v>0</v>
      </c>
      <c r="AB4216" s="108">
        <v>340.1</v>
      </c>
      <c r="AC4216" s="109">
        <v>0.68</v>
      </c>
      <c r="AD4216" s="407">
        <v>0</v>
      </c>
      <c r="AE4216" s="523"/>
      <c r="AF4216" s="108">
        <v>353.6</v>
      </c>
      <c r="AG4216" s="109">
        <v>0.6</v>
      </c>
      <c r="AH4216" s="109">
        <v>28.32</v>
      </c>
      <c r="AI4216" s="539"/>
      <c r="AJ4216" s="110">
        <v>29</v>
      </c>
      <c r="AL4216" s="395">
        <f t="shared" si="212"/>
        <v>29</v>
      </c>
      <c r="AM4216" s="395"/>
      <c r="AN4216" s="163">
        <f t="shared" si="211"/>
        <v>29</v>
      </c>
      <c r="AO4216" s="113">
        <f t="shared" si="205"/>
        <v>-1.3200000000000003</v>
      </c>
    </row>
    <row r="4217" spans="1:41" x14ac:dyDescent="0.2">
      <c r="A4217" s="58">
        <v>40733</v>
      </c>
      <c r="B4217" s="92">
        <v>22.67</v>
      </c>
      <c r="D4217" s="174">
        <v>7.22</v>
      </c>
      <c r="E4217" s="120"/>
      <c r="F4217" s="781">
        <f t="shared" si="210"/>
        <v>29.89</v>
      </c>
      <c r="G4217" s="382"/>
      <c r="H4217" s="731">
        <v>20.48</v>
      </c>
      <c r="I4217" s="96">
        <v>8.32</v>
      </c>
      <c r="J4217" s="381"/>
      <c r="K4217" s="789">
        <f t="shared" si="202"/>
        <v>28.8</v>
      </c>
      <c r="L4217" s="549"/>
      <c r="M4217" s="549"/>
      <c r="N4217" s="549"/>
      <c r="O4217" s="98">
        <f t="shared" si="203"/>
        <v>-1.0899999999999999</v>
      </c>
      <c r="P4217" s="549"/>
      <c r="Q4217" s="100">
        <f t="shared" si="204"/>
        <v>-3.7847222222222219</v>
      </c>
      <c r="R4217" s="549"/>
      <c r="S4217" s="406">
        <v>0</v>
      </c>
      <c r="T4217" s="389">
        <v>0</v>
      </c>
      <c r="U4217" s="390">
        <v>0</v>
      </c>
      <c r="V4217" s="405">
        <v>0</v>
      </c>
      <c r="W4217" s="406">
        <v>0</v>
      </c>
      <c r="X4217" s="405">
        <v>0</v>
      </c>
      <c r="Y4217" s="113">
        <f t="shared" si="208"/>
        <v>29.89</v>
      </c>
      <c r="Z4217" s="108">
        <v>0</v>
      </c>
      <c r="AA4217" s="112">
        <v>0</v>
      </c>
      <c r="AB4217" s="108">
        <v>340.2</v>
      </c>
      <c r="AC4217" s="109">
        <v>0.14000000000000001</v>
      </c>
      <c r="AD4217" s="407">
        <v>0</v>
      </c>
      <c r="AE4217" s="523"/>
      <c r="AF4217" s="108">
        <v>353.5</v>
      </c>
      <c r="AG4217" s="109">
        <v>0</v>
      </c>
      <c r="AH4217" s="109">
        <v>22.29</v>
      </c>
      <c r="AI4217" s="539"/>
      <c r="AJ4217" s="110">
        <v>21</v>
      </c>
      <c r="AL4217" s="395">
        <f t="shared" si="212"/>
        <v>21</v>
      </c>
      <c r="AM4217" s="395"/>
      <c r="AN4217" s="163">
        <f t="shared" si="211"/>
        <v>21</v>
      </c>
      <c r="AO4217" s="113">
        <f t="shared" si="205"/>
        <v>-8.89</v>
      </c>
    </row>
    <row r="4218" spans="1:41" x14ac:dyDescent="0.2">
      <c r="A4218" s="58">
        <v>40734</v>
      </c>
      <c r="B4218" s="92">
        <v>24.36</v>
      </c>
      <c r="D4218" s="174">
        <v>7.29</v>
      </c>
      <c r="E4218" s="120"/>
      <c r="F4218" s="781">
        <f t="shared" si="210"/>
        <v>31.65</v>
      </c>
      <c r="G4218" s="382"/>
      <c r="H4218" s="731">
        <v>24.52</v>
      </c>
      <c r="I4218" s="96">
        <v>9.09</v>
      </c>
      <c r="J4218" s="381"/>
      <c r="K4218" s="789">
        <f t="shared" si="202"/>
        <v>33.61</v>
      </c>
      <c r="L4218" s="549"/>
      <c r="M4218" s="549"/>
      <c r="N4218" s="549"/>
      <c r="O4218" s="98">
        <f t="shared" si="203"/>
        <v>1.9600000000000009</v>
      </c>
      <c r="P4218" s="549"/>
      <c r="Q4218" s="100">
        <f t="shared" si="204"/>
        <v>5.8315977387682265</v>
      </c>
      <c r="R4218" s="549"/>
      <c r="S4218" s="406">
        <v>0</v>
      </c>
      <c r="T4218" s="389">
        <v>0</v>
      </c>
      <c r="U4218" s="390">
        <v>0</v>
      </c>
      <c r="V4218" s="405">
        <v>0</v>
      </c>
      <c r="W4218" s="406">
        <v>0</v>
      </c>
      <c r="X4218" s="405">
        <v>0</v>
      </c>
      <c r="Y4218" s="113">
        <f t="shared" ref="Y4218:Y4226" si="213">+F4218-S4218-T4218-U4218-V4218+W4218+X4218</f>
        <v>31.65</v>
      </c>
      <c r="Z4218" s="108">
        <v>0</v>
      </c>
      <c r="AA4218" s="112">
        <v>0</v>
      </c>
      <c r="AB4218" s="108">
        <v>340.4</v>
      </c>
      <c r="AC4218" s="109">
        <v>0</v>
      </c>
      <c r="AD4218" s="407">
        <v>0</v>
      </c>
      <c r="AE4218" s="523"/>
      <c r="AF4218" s="108">
        <v>353.3</v>
      </c>
      <c r="AG4218" s="109">
        <v>0</v>
      </c>
      <c r="AH4218" s="109">
        <v>29.39</v>
      </c>
      <c r="AI4218" s="539"/>
      <c r="AJ4218" s="110">
        <v>30</v>
      </c>
      <c r="AL4218" s="395">
        <f t="shared" si="212"/>
        <v>30</v>
      </c>
      <c r="AM4218" s="395"/>
      <c r="AN4218" s="163">
        <f t="shared" si="211"/>
        <v>30</v>
      </c>
      <c r="AO4218" s="113">
        <f t="shared" si="205"/>
        <v>-1.6499999999999986</v>
      </c>
    </row>
    <row r="4219" spans="1:41" x14ac:dyDescent="0.2">
      <c r="A4219" s="58">
        <v>40735</v>
      </c>
      <c r="B4219" s="92">
        <v>22.89</v>
      </c>
      <c r="D4219" s="174">
        <v>9.5</v>
      </c>
      <c r="E4219" s="120"/>
      <c r="F4219" s="781">
        <f t="shared" si="210"/>
        <v>32.39</v>
      </c>
      <c r="G4219" s="382"/>
      <c r="H4219" s="731">
        <v>23.88</v>
      </c>
      <c r="I4219" s="96">
        <v>9.6199999999999992</v>
      </c>
      <c r="J4219" s="381"/>
      <c r="K4219" s="789">
        <f t="shared" si="202"/>
        <v>33.5</v>
      </c>
      <c r="L4219" s="549"/>
      <c r="M4219" s="549"/>
      <c r="N4219" s="549"/>
      <c r="O4219" s="98">
        <f t="shared" si="203"/>
        <v>1.1099999999999994</v>
      </c>
      <c r="P4219" s="549"/>
      <c r="Q4219" s="100">
        <f t="shared" si="204"/>
        <v>3.313432835820894</v>
      </c>
      <c r="R4219" s="549"/>
      <c r="S4219" s="406">
        <v>0</v>
      </c>
      <c r="T4219" s="389">
        <v>0</v>
      </c>
      <c r="U4219" s="390">
        <v>0</v>
      </c>
      <c r="V4219" s="405">
        <v>0</v>
      </c>
      <c r="W4219" s="406">
        <v>0</v>
      </c>
      <c r="X4219" s="405">
        <v>0</v>
      </c>
      <c r="Y4219" s="113">
        <f t="shared" si="213"/>
        <v>32.39</v>
      </c>
      <c r="Z4219" s="108">
        <v>0</v>
      </c>
      <c r="AA4219" s="112">
        <v>0</v>
      </c>
      <c r="AB4219" s="108">
        <v>340.5</v>
      </c>
      <c r="AC4219" s="109">
        <v>0</v>
      </c>
      <c r="AD4219" s="407">
        <v>0</v>
      </c>
      <c r="AE4219" s="523"/>
      <c r="AF4219" s="108">
        <v>353.2</v>
      </c>
      <c r="AG4219" s="109">
        <v>0</v>
      </c>
      <c r="AH4219" s="109">
        <v>29.39</v>
      </c>
      <c r="AI4219" s="539"/>
      <c r="AJ4219" s="110">
        <v>27</v>
      </c>
      <c r="AL4219" s="395">
        <f t="shared" si="212"/>
        <v>27</v>
      </c>
      <c r="AM4219" s="395"/>
      <c r="AN4219" s="163">
        <f t="shared" si="211"/>
        <v>27</v>
      </c>
      <c r="AO4219" s="113">
        <f t="shared" si="205"/>
        <v>-5.3900000000000006</v>
      </c>
    </row>
    <row r="4220" spans="1:41" x14ac:dyDescent="0.2">
      <c r="A4220" s="58">
        <v>40736</v>
      </c>
      <c r="B4220" s="92">
        <v>27.22</v>
      </c>
      <c r="D4220" s="174">
        <v>8.48</v>
      </c>
      <c r="E4220" s="120"/>
      <c r="F4220" s="781">
        <f t="shared" si="210"/>
        <v>35.700000000000003</v>
      </c>
      <c r="G4220" s="382"/>
      <c r="H4220" s="731">
        <v>28.27</v>
      </c>
      <c r="I4220" s="96">
        <v>9.94</v>
      </c>
      <c r="J4220" s="381"/>
      <c r="K4220" s="789">
        <f t="shared" ref="K4220:K4283" si="214">H4220+I4220</f>
        <v>38.21</v>
      </c>
      <c r="L4220" s="549"/>
      <c r="M4220" s="549"/>
      <c r="N4220" s="549"/>
      <c r="O4220" s="98">
        <f t="shared" ref="O4220:O4283" si="215">K4220-F4220</f>
        <v>2.509999999999998</v>
      </c>
      <c r="P4220" s="549"/>
      <c r="Q4220" s="100">
        <f t="shared" ref="Q4220:Q4283" si="216">(((O4220/K4220)*100))</f>
        <v>6.5689610049725147</v>
      </c>
      <c r="R4220" s="549"/>
      <c r="S4220" s="406">
        <v>0</v>
      </c>
      <c r="T4220" s="389">
        <v>0</v>
      </c>
      <c r="U4220" s="390">
        <v>0</v>
      </c>
      <c r="V4220" s="405">
        <v>0</v>
      </c>
      <c r="W4220" s="406">
        <v>0</v>
      </c>
      <c r="X4220" s="405">
        <v>0</v>
      </c>
      <c r="Y4220" s="113">
        <f t="shared" si="213"/>
        <v>35.700000000000003</v>
      </c>
      <c r="Z4220" s="108">
        <v>0</v>
      </c>
      <c r="AA4220" s="112">
        <v>0</v>
      </c>
      <c r="AB4220" s="108">
        <v>340.5</v>
      </c>
      <c r="AC4220" s="109">
        <v>0</v>
      </c>
      <c r="AD4220" s="407">
        <v>0</v>
      </c>
      <c r="AE4220" s="523"/>
      <c r="AF4220" s="108">
        <v>353</v>
      </c>
      <c r="AG4220" s="109">
        <v>0</v>
      </c>
      <c r="AH4220" s="109">
        <v>19.28</v>
      </c>
      <c r="AI4220" s="539"/>
      <c r="AJ4220" s="110">
        <v>28</v>
      </c>
      <c r="AL4220" s="395">
        <f t="shared" si="212"/>
        <v>28</v>
      </c>
      <c r="AM4220" s="395"/>
      <c r="AN4220" s="163">
        <f t="shared" si="211"/>
        <v>28</v>
      </c>
      <c r="AO4220" s="113">
        <f t="shared" si="205"/>
        <v>-7.7000000000000028</v>
      </c>
    </row>
    <row r="4221" spans="1:41" x14ac:dyDescent="0.2">
      <c r="A4221" s="58">
        <v>40737</v>
      </c>
      <c r="B4221" s="92">
        <v>26.34</v>
      </c>
      <c r="D4221" s="174">
        <v>8.2799999999999994</v>
      </c>
      <c r="E4221" s="120"/>
      <c r="F4221" s="781">
        <f t="shared" si="210"/>
        <v>34.619999999999997</v>
      </c>
      <c r="G4221" s="382"/>
      <c r="H4221" s="731">
        <v>27.48</v>
      </c>
      <c r="I4221" s="96">
        <v>9.9700000000000006</v>
      </c>
      <c r="J4221" s="381"/>
      <c r="K4221" s="789">
        <f t="shared" si="214"/>
        <v>37.450000000000003</v>
      </c>
      <c r="L4221" s="549"/>
      <c r="M4221" s="549"/>
      <c r="N4221" s="549"/>
      <c r="O4221" s="98">
        <f t="shared" si="215"/>
        <v>2.8300000000000054</v>
      </c>
      <c r="P4221" s="549"/>
      <c r="Q4221" s="100">
        <f t="shared" si="216"/>
        <v>7.5567423230974775</v>
      </c>
      <c r="R4221" s="549"/>
      <c r="S4221" s="406">
        <v>0</v>
      </c>
      <c r="T4221" s="389">
        <v>0</v>
      </c>
      <c r="U4221" s="390">
        <v>0</v>
      </c>
      <c r="V4221" s="405">
        <v>0</v>
      </c>
      <c r="W4221" s="406">
        <v>0</v>
      </c>
      <c r="X4221" s="405">
        <v>0</v>
      </c>
      <c r="Y4221" s="113">
        <f t="shared" si="213"/>
        <v>34.619999999999997</v>
      </c>
      <c r="Z4221" s="108">
        <v>0</v>
      </c>
      <c r="AA4221" s="112">
        <v>0</v>
      </c>
      <c r="AB4221" s="108">
        <v>340.5</v>
      </c>
      <c r="AC4221" s="109">
        <v>0</v>
      </c>
      <c r="AD4221" s="407">
        <v>0</v>
      </c>
      <c r="AE4221" s="523"/>
      <c r="AF4221" s="108">
        <v>352.8</v>
      </c>
      <c r="AG4221" s="109">
        <v>0</v>
      </c>
      <c r="AH4221" s="109">
        <v>23.11</v>
      </c>
      <c r="AI4221" s="539"/>
      <c r="AJ4221" s="110">
        <v>32</v>
      </c>
      <c r="AL4221" s="395">
        <f t="shared" si="212"/>
        <v>32</v>
      </c>
      <c r="AM4221" s="395"/>
      <c r="AN4221" s="163">
        <f t="shared" si="211"/>
        <v>32</v>
      </c>
      <c r="AO4221" s="113">
        <f t="shared" si="205"/>
        <v>-2.6199999999999974</v>
      </c>
    </row>
    <row r="4222" spans="1:41" x14ac:dyDescent="0.2">
      <c r="A4222" s="58">
        <v>40738</v>
      </c>
      <c r="B4222" s="92">
        <v>27.83</v>
      </c>
      <c r="D4222" s="174">
        <v>8.3000000000000007</v>
      </c>
      <c r="E4222" s="120"/>
      <c r="F4222" s="781">
        <f t="shared" si="210"/>
        <v>36.129999999999995</v>
      </c>
      <c r="G4222" s="382"/>
      <c r="H4222" s="731">
        <v>26.13</v>
      </c>
      <c r="I4222" s="96">
        <v>10.08</v>
      </c>
      <c r="J4222" s="381"/>
      <c r="K4222" s="789">
        <f t="shared" si="214"/>
        <v>36.21</v>
      </c>
      <c r="L4222" s="549"/>
      <c r="M4222" s="549"/>
      <c r="N4222" s="549"/>
      <c r="O4222" s="98">
        <f t="shared" si="215"/>
        <v>8.00000000000054E-2</v>
      </c>
      <c r="P4222" s="549"/>
      <c r="Q4222" s="100">
        <f t="shared" si="216"/>
        <v>0.22093344380007016</v>
      </c>
      <c r="R4222" s="549"/>
      <c r="S4222" s="406">
        <v>0</v>
      </c>
      <c r="T4222" s="389">
        <v>0</v>
      </c>
      <c r="U4222" s="390">
        <v>0</v>
      </c>
      <c r="V4222" s="405">
        <v>0</v>
      </c>
      <c r="W4222" s="406">
        <v>0</v>
      </c>
      <c r="X4222" s="405">
        <v>0</v>
      </c>
      <c r="Y4222" s="113">
        <f t="shared" si="213"/>
        <v>36.129999999999995</v>
      </c>
      <c r="Z4222" s="108">
        <v>0</v>
      </c>
      <c r="AA4222" s="112">
        <v>0</v>
      </c>
      <c r="AB4222" s="108">
        <v>340.5</v>
      </c>
      <c r="AC4222" s="109">
        <v>0</v>
      </c>
      <c r="AD4222" s="407">
        <v>0</v>
      </c>
      <c r="AE4222" s="523"/>
      <c r="AF4222" s="108">
        <v>353.6</v>
      </c>
      <c r="AG4222" s="109">
        <v>0</v>
      </c>
      <c r="AH4222" s="109">
        <v>27.09</v>
      </c>
      <c r="AI4222" s="539"/>
      <c r="AJ4222" s="110">
        <v>34</v>
      </c>
      <c r="AL4222" s="395">
        <f t="shared" si="212"/>
        <v>34</v>
      </c>
      <c r="AM4222" s="395"/>
      <c r="AN4222" s="163">
        <f t="shared" si="211"/>
        <v>34</v>
      </c>
      <c r="AO4222" s="113">
        <f t="shared" si="205"/>
        <v>-2.1299999999999955</v>
      </c>
    </row>
    <row r="4223" spans="1:41" x14ac:dyDescent="0.2">
      <c r="A4223" s="58">
        <v>40739</v>
      </c>
      <c r="B4223" s="92">
        <v>27.09</v>
      </c>
      <c r="D4223" s="174">
        <v>8.5</v>
      </c>
      <c r="E4223" s="120"/>
      <c r="F4223" s="781">
        <f t="shared" si="210"/>
        <v>35.590000000000003</v>
      </c>
      <c r="G4223" s="382"/>
      <c r="H4223" s="731">
        <v>28.39</v>
      </c>
      <c r="I4223" s="96">
        <v>9.65</v>
      </c>
      <c r="J4223" s="381"/>
      <c r="K4223" s="789">
        <f t="shared" si="214"/>
        <v>38.04</v>
      </c>
      <c r="L4223" s="549"/>
      <c r="M4223" s="549"/>
      <c r="N4223" s="549"/>
      <c r="O4223" s="98">
        <f t="shared" si="215"/>
        <v>2.4499999999999957</v>
      </c>
      <c r="P4223" s="549"/>
      <c r="Q4223" s="100">
        <f t="shared" si="216"/>
        <v>6.4405888538380545</v>
      </c>
      <c r="R4223" s="549"/>
      <c r="S4223" s="406">
        <v>0</v>
      </c>
      <c r="T4223" s="389">
        <v>0</v>
      </c>
      <c r="U4223" s="390">
        <v>0</v>
      </c>
      <c r="V4223" s="405">
        <v>0</v>
      </c>
      <c r="W4223" s="406">
        <v>0</v>
      </c>
      <c r="X4223" s="405">
        <v>0</v>
      </c>
      <c r="Y4223" s="113">
        <f t="shared" si="213"/>
        <v>35.590000000000003</v>
      </c>
      <c r="Z4223" s="108">
        <v>0</v>
      </c>
      <c r="AA4223" s="112">
        <v>0</v>
      </c>
      <c r="AB4223" s="108">
        <v>340.5</v>
      </c>
      <c r="AC4223" s="109">
        <v>0</v>
      </c>
      <c r="AD4223" s="407">
        <v>0</v>
      </c>
      <c r="AE4223" s="523"/>
      <c r="AF4223" s="108">
        <v>352</v>
      </c>
      <c r="AG4223" s="109">
        <v>0</v>
      </c>
      <c r="AH4223" s="109">
        <v>29.25</v>
      </c>
      <c r="AI4223" s="539"/>
      <c r="AJ4223" s="110">
        <v>31</v>
      </c>
      <c r="AL4223" s="395">
        <f t="shared" si="212"/>
        <v>31</v>
      </c>
      <c r="AM4223" s="395"/>
      <c r="AN4223" s="163">
        <f t="shared" si="211"/>
        <v>31</v>
      </c>
      <c r="AO4223" s="113">
        <f t="shared" ref="AO4223:AO4270" si="217">AN4223-F4223</f>
        <v>-4.5900000000000034</v>
      </c>
    </row>
    <row r="4224" spans="1:41" x14ac:dyDescent="0.2">
      <c r="A4224" s="58">
        <v>40740</v>
      </c>
      <c r="B4224" s="92">
        <v>25.49</v>
      </c>
      <c r="D4224" s="174">
        <v>8.02</v>
      </c>
      <c r="E4224" s="120"/>
      <c r="F4224" s="781">
        <f t="shared" si="210"/>
        <v>33.51</v>
      </c>
      <c r="G4224" s="382"/>
      <c r="H4224" s="731">
        <v>24.73</v>
      </c>
      <c r="I4224" s="96">
        <v>9.6</v>
      </c>
      <c r="J4224" s="381"/>
      <c r="K4224" s="789">
        <f t="shared" si="214"/>
        <v>34.33</v>
      </c>
      <c r="L4224" s="549"/>
      <c r="M4224" s="549"/>
      <c r="N4224" s="549"/>
      <c r="O4224" s="98">
        <f t="shared" si="215"/>
        <v>0.82000000000000028</v>
      </c>
      <c r="P4224" s="549"/>
      <c r="Q4224" s="100">
        <f t="shared" si="216"/>
        <v>2.3885814156714256</v>
      </c>
      <c r="R4224" s="549"/>
      <c r="S4224" s="406">
        <v>0</v>
      </c>
      <c r="T4224" s="389">
        <v>0</v>
      </c>
      <c r="U4224" s="390">
        <v>0</v>
      </c>
      <c r="V4224" s="405">
        <v>0</v>
      </c>
      <c r="W4224" s="406">
        <v>0</v>
      </c>
      <c r="X4224" s="405">
        <v>0</v>
      </c>
      <c r="Y4224" s="113">
        <f t="shared" si="213"/>
        <v>33.51</v>
      </c>
      <c r="Z4224" s="108">
        <v>0</v>
      </c>
      <c r="AA4224" s="112">
        <v>0</v>
      </c>
      <c r="AB4224" s="108">
        <v>340.5</v>
      </c>
      <c r="AC4224" s="109">
        <v>0</v>
      </c>
      <c r="AD4224" s="407">
        <v>0</v>
      </c>
      <c r="AE4224" s="523"/>
      <c r="AF4224" s="108">
        <v>352.2</v>
      </c>
      <c r="AG4224" s="109">
        <v>0</v>
      </c>
      <c r="AH4224" s="109">
        <v>42.65</v>
      </c>
      <c r="AI4224" s="539"/>
      <c r="AJ4224" s="110">
        <v>34</v>
      </c>
      <c r="AL4224" s="395">
        <f t="shared" si="212"/>
        <v>34</v>
      </c>
      <c r="AM4224" s="395"/>
      <c r="AN4224" s="163">
        <f t="shared" si="211"/>
        <v>34</v>
      </c>
      <c r="AO4224" s="113">
        <f t="shared" si="217"/>
        <v>0.49000000000000199</v>
      </c>
    </row>
    <row r="4225" spans="1:79" x14ac:dyDescent="0.2">
      <c r="A4225" s="58">
        <v>40741</v>
      </c>
      <c r="B4225" s="92">
        <v>26.54</v>
      </c>
      <c r="D4225" s="174">
        <v>6.51</v>
      </c>
      <c r="E4225" s="120"/>
      <c r="F4225" s="781">
        <f t="shared" si="210"/>
        <v>33.049999999999997</v>
      </c>
      <c r="G4225" s="382"/>
      <c r="H4225" s="731">
        <v>25.11</v>
      </c>
      <c r="I4225" s="96">
        <v>6.98</v>
      </c>
      <c r="J4225" s="381"/>
      <c r="K4225" s="789">
        <f t="shared" si="214"/>
        <v>32.090000000000003</v>
      </c>
      <c r="L4225" s="549"/>
      <c r="M4225" s="549"/>
      <c r="N4225" s="549"/>
      <c r="O4225" s="98">
        <f t="shared" si="215"/>
        <v>-0.95999999999999375</v>
      </c>
      <c r="P4225" s="549"/>
      <c r="Q4225" s="100">
        <f t="shared" si="216"/>
        <v>-2.991586163913972</v>
      </c>
      <c r="R4225" s="549"/>
      <c r="S4225" s="406">
        <v>0</v>
      </c>
      <c r="T4225" s="389">
        <v>0</v>
      </c>
      <c r="U4225" s="390">
        <v>0</v>
      </c>
      <c r="V4225" s="405">
        <v>0</v>
      </c>
      <c r="W4225" s="406">
        <v>0</v>
      </c>
      <c r="X4225" s="405">
        <v>0</v>
      </c>
      <c r="Y4225" s="113">
        <f t="shared" si="213"/>
        <v>33.049999999999997</v>
      </c>
      <c r="Z4225" s="108">
        <v>0</v>
      </c>
      <c r="AA4225" s="112">
        <v>0</v>
      </c>
      <c r="AB4225" s="108">
        <v>340.5</v>
      </c>
      <c r="AC4225" s="109">
        <v>0</v>
      </c>
      <c r="AD4225" s="407">
        <v>0</v>
      </c>
      <c r="AE4225" s="523"/>
      <c r="AF4225" s="108">
        <v>352.4</v>
      </c>
      <c r="AG4225" s="109">
        <v>0</v>
      </c>
      <c r="AH4225" s="109">
        <v>17.95</v>
      </c>
      <c r="AI4225" s="539"/>
      <c r="AJ4225" s="110">
        <v>31</v>
      </c>
      <c r="AL4225" s="395">
        <f t="shared" si="212"/>
        <v>31</v>
      </c>
      <c r="AM4225" s="395"/>
      <c r="AN4225" s="163">
        <f t="shared" si="211"/>
        <v>31</v>
      </c>
      <c r="AO4225" s="113">
        <f t="shared" si="217"/>
        <v>-2.0499999999999972</v>
      </c>
    </row>
    <row r="4226" spans="1:79" x14ac:dyDescent="0.2">
      <c r="A4226" s="58">
        <v>40742</v>
      </c>
      <c r="B4226" s="92">
        <v>25.35</v>
      </c>
      <c r="D4226" s="174">
        <v>8.59</v>
      </c>
      <c r="E4226" s="120"/>
      <c r="F4226" s="781">
        <f t="shared" si="210"/>
        <v>33.94</v>
      </c>
      <c r="G4226" s="382"/>
      <c r="H4226" s="731">
        <v>26.96</v>
      </c>
      <c r="I4226" s="96">
        <v>9.9700000000000006</v>
      </c>
      <c r="J4226" s="381"/>
      <c r="K4226" s="789">
        <f t="shared" si="214"/>
        <v>36.93</v>
      </c>
      <c r="L4226" s="549"/>
      <c r="M4226" s="549"/>
      <c r="N4226" s="549"/>
      <c r="O4226" s="98">
        <f t="shared" si="215"/>
        <v>2.990000000000002</v>
      </c>
      <c r="P4226" s="549"/>
      <c r="Q4226" s="100">
        <f t="shared" si="216"/>
        <v>8.0963985919306847</v>
      </c>
      <c r="R4226" s="549"/>
      <c r="S4226" s="406">
        <v>0</v>
      </c>
      <c r="T4226" s="389">
        <v>0</v>
      </c>
      <c r="U4226" s="390">
        <v>0</v>
      </c>
      <c r="V4226" s="405">
        <v>0</v>
      </c>
      <c r="W4226" s="406">
        <v>0</v>
      </c>
      <c r="X4226" s="405">
        <v>0</v>
      </c>
      <c r="Y4226" s="113">
        <f t="shared" si="213"/>
        <v>33.94</v>
      </c>
      <c r="Z4226" s="108">
        <v>0</v>
      </c>
      <c r="AA4226" s="112">
        <v>0</v>
      </c>
      <c r="AB4226" s="108">
        <v>340.4</v>
      </c>
      <c r="AC4226" s="109">
        <v>0</v>
      </c>
      <c r="AD4226" s="407">
        <v>14</v>
      </c>
      <c r="AE4226" s="523"/>
      <c r="AF4226" s="108">
        <v>352</v>
      </c>
      <c r="AG4226" s="109">
        <v>0</v>
      </c>
      <c r="AH4226" s="109">
        <v>5.0199999999999996</v>
      </c>
      <c r="AI4226" s="539"/>
      <c r="AJ4226" s="110">
        <v>25</v>
      </c>
      <c r="AL4226" s="395">
        <f t="shared" si="212"/>
        <v>25</v>
      </c>
      <c r="AM4226" s="395"/>
      <c r="AN4226" s="163">
        <f t="shared" si="211"/>
        <v>39</v>
      </c>
      <c r="AO4226" s="113">
        <f t="shared" si="217"/>
        <v>5.0600000000000023</v>
      </c>
    </row>
    <row r="4227" spans="1:79" x14ac:dyDescent="0.2">
      <c r="A4227" s="58">
        <v>40743</v>
      </c>
      <c r="B4227" s="92">
        <v>28.21</v>
      </c>
      <c r="D4227" s="174">
        <v>8.3699999999999992</v>
      </c>
      <c r="E4227" s="120"/>
      <c r="F4227" s="781">
        <f t="shared" si="210"/>
        <v>36.58</v>
      </c>
      <c r="G4227" s="382"/>
      <c r="H4227" s="731">
        <v>26.76</v>
      </c>
      <c r="I4227" s="96">
        <v>10</v>
      </c>
      <c r="J4227" s="381"/>
      <c r="K4227" s="789">
        <f t="shared" si="214"/>
        <v>36.760000000000005</v>
      </c>
      <c r="L4227" s="549"/>
      <c r="M4227" s="549"/>
      <c r="N4227" s="549"/>
      <c r="O4227" s="98">
        <f t="shared" si="215"/>
        <v>0.18000000000000682</v>
      </c>
      <c r="P4227" s="549"/>
      <c r="Q4227" s="100">
        <f t="shared" si="216"/>
        <v>0.48966267682265185</v>
      </c>
      <c r="R4227" s="549"/>
      <c r="S4227" s="406">
        <v>0</v>
      </c>
      <c r="T4227" s="389">
        <v>0</v>
      </c>
      <c r="U4227" s="390">
        <v>0</v>
      </c>
      <c r="V4227" s="405">
        <v>0</v>
      </c>
      <c r="W4227" s="406">
        <v>0</v>
      </c>
      <c r="X4227" s="405">
        <v>0</v>
      </c>
      <c r="Y4227" s="935">
        <v>36.58</v>
      </c>
      <c r="Z4227" s="108">
        <v>0</v>
      </c>
      <c r="AA4227" s="112">
        <v>0</v>
      </c>
      <c r="AB4227" s="108">
        <v>340.3</v>
      </c>
      <c r="AC4227" s="109">
        <v>0</v>
      </c>
      <c r="AD4227" s="407">
        <v>25</v>
      </c>
      <c r="AE4227" s="523"/>
      <c r="AF4227" s="108">
        <v>351.8</v>
      </c>
      <c r="AG4227" s="109">
        <v>0</v>
      </c>
      <c r="AH4227" s="109">
        <v>0</v>
      </c>
      <c r="AI4227" s="539"/>
      <c r="AJ4227" s="110">
        <v>10</v>
      </c>
      <c r="AL4227" s="395">
        <f t="shared" si="212"/>
        <v>10</v>
      </c>
      <c r="AM4227" s="395"/>
      <c r="AN4227" s="163">
        <f t="shared" si="211"/>
        <v>35</v>
      </c>
      <c r="AO4227" s="113">
        <f t="shared" si="217"/>
        <v>-1.5799999999999983</v>
      </c>
    </row>
    <row r="4228" spans="1:79" x14ac:dyDescent="0.2">
      <c r="A4228" s="58">
        <v>40744</v>
      </c>
      <c r="B4228" s="92">
        <v>29.4</v>
      </c>
      <c r="D4228" s="174">
        <v>8.56</v>
      </c>
      <c r="E4228" s="120"/>
      <c r="F4228" s="781">
        <f t="shared" si="210"/>
        <v>37.96</v>
      </c>
      <c r="G4228" s="382"/>
      <c r="H4228" s="731">
        <v>29.57</v>
      </c>
      <c r="I4228" s="96">
        <v>10.15</v>
      </c>
      <c r="J4228" s="381"/>
      <c r="K4228" s="789">
        <f t="shared" si="214"/>
        <v>39.72</v>
      </c>
      <c r="L4228" s="549"/>
      <c r="M4228" s="549"/>
      <c r="N4228" s="549"/>
      <c r="O4228" s="98">
        <f t="shared" si="215"/>
        <v>1.759999999999998</v>
      </c>
      <c r="P4228" s="549"/>
      <c r="Q4228" s="100">
        <f t="shared" si="216"/>
        <v>4.4310171198388666</v>
      </c>
      <c r="R4228" s="549"/>
      <c r="S4228" s="406">
        <v>0</v>
      </c>
      <c r="T4228" s="389">
        <v>0</v>
      </c>
      <c r="U4228" s="390">
        <v>0</v>
      </c>
      <c r="V4228" s="405">
        <v>0</v>
      </c>
      <c r="W4228" s="406">
        <v>0</v>
      </c>
      <c r="X4228" s="444">
        <v>0</v>
      </c>
      <c r="Y4228" s="935">
        <f t="shared" ref="Y4228:Y4291" si="218">+F4228-S4228-T4228-U4228-V4228+W4228+X4228</f>
        <v>37.96</v>
      </c>
      <c r="Z4228" s="108">
        <v>0</v>
      </c>
      <c r="AA4228" s="112">
        <v>0</v>
      </c>
      <c r="AB4228" s="108">
        <v>340.2</v>
      </c>
      <c r="AC4228" s="109">
        <v>0</v>
      </c>
      <c r="AD4228" s="407">
        <v>25</v>
      </c>
      <c r="AE4228" s="523"/>
      <c r="AF4228" s="108">
        <v>351.7</v>
      </c>
      <c r="AG4228" s="109">
        <v>0</v>
      </c>
      <c r="AH4228" s="109">
        <v>0</v>
      </c>
      <c r="AI4228" s="539"/>
      <c r="AJ4228" s="110">
        <v>7</v>
      </c>
      <c r="AL4228" s="395">
        <f t="shared" si="212"/>
        <v>7</v>
      </c>
      <c r="AM4228" s="395"/>
      <c r="AN4228" s="163">
        <f t="shared" si="211"/>
        <v>32</v>
      </c>
      <c r="AO4228" s="113">
        <f t="shared" si="217"/>
        <v>-5.9600000000000009</v>
      </c>
    </row>
    <row r="4229" spans="1:79" x14ac:dyDescent="0.2">
      <c r="A4229" s="58">
        <v>40745</v>
      </c>
      <c r="B4229" s="92">
        <v>29.91</v>
      </c>
      <c r="D4229" s="174">
        <v>7.99</v>
      </c>
      <c r="E4229" s="120"/>
      <c r="F4229" s="781">
        <f t="shared" si="210"/>
        <v>37.9</v>
      </c>
      <c r="G4229" s="382"/>
      <c r="H4229" s="731">
        <v>30.01</v>
      </c>
      <c r="I4229" s="96">
        <v>9.93</v>
      </c>
      <c r="J4229" s="381"/>
      <c r="K4229" s="789">
        <f t="shared" si="214"/>
        <v>39.94</v>
      </c>
      <c r="L4229" s="549"/>
      <c r="M4229" s="549"/>
      <c r="N4229" s="549"/>
      <c r="O4229" s="98">
        <f t="shared" si="215"/>
        <v>2.0399999999999991</v>
      </c>
      <c r="P4229" s="549"/>
      <c r="Q4229" s="100">
        <f t="shared" si="216"/>
        <v>5.1076614922383561</v>
      </c>
      <c r="R4229" s="549"/>
      <c r="S4229" s="406">
        <v>0</v>
      </c>
      <c r="T4229" s="389">
        <v>0</v>
      </c>
      <c r="U4229" s="390">
        <v>0</v>
      </c>
      <c r="V4229" s="405">
        <v>0</v>
      </c>
      <c r="W4229" s="406">
        <v>0</v>
      </c>
      <c r="X4229" s="405">
        <v>0</v>
      </c>
      <c r="Y4229" s="113">
        <f t="shared" si="218"/>
        <v>37.9</v>
      </c>
      <c r="Z4229" s="108">
        <v>0</v>
      </c>
      <c r="AA4229" s="112">
        <v>0</v>
      </c>
      <c r="AB4229" s="108">
        <v>340.1</v>
      </c>
      <c r="AC4229" s="109">
        <v>0</v>
      </c>
      <c r="AD4229" s="407">
        <v>25</v>
      </c>
      <c r="AE4229" s="523"/>
      <c r="AF4229" s="108">
        <v>351.6</v>
      </c>
      <c r="AG4229" s="109">
        <v>0</v>
      </c>
      <c r="AH4229" s="109">
        <v>0</v>
      </c>
      <c r="AI4229" s="539"/>
      <c r="AJ4229" s="110">
        <v>13</v>
      </c>
      <c r="AL4229" s="395">
        <f t="shared" si="212"/>
        <v>13</v>
      </c>
      <c r="AM4229" s="395"/>
      <c r="AN4229" s="163">
        <f t="shared" si="211"/>
        <v>38</v>
      </c>
      <c r="AO4229" s="113">
        <f t="shared" si="217"/>
        <v>0.10000000000000142</v>
      </c>
    </row>
    <row r="4230" spans="1:79" x14ac:dyDescent="0.2">
      <c r="A4230" s="58">
        <v>40746</v>
      </c>
      <c r="B4230" s="92">
        <v>30.51</v>
      </c>
      <c r="D4230" s="174">
        <v>8.3010000000000002</v>
      </c>
      <c r="E4230" s="120"/>
      <c r="F4230" s="781">
        <f t="shared" si="210"/>
        <v>38.811</v>
      </c>
      <c r="G4230" s="382"/>
      <c r="H4230" s="731">
        <v>30</v>
      </c>
      <c r="I4230" s="96">
        <v>9.99</v>
      </c>
      <c r="J4230" s="381"/>
      <c r="K4230" s="789">
        <f t="shared" si="214"/>
        <v>39.99</v>
      </c>
      <c r="L4230" s="549"/>
      <c r="M4230" s="549"/>
      <c r="N4230" s="549"/>
      <c r="O4230" s="98">
        <f t="shared" si="215"/>
        <v>1.179000000000002</v>
      </c>
      <c r="P4230" s="549"/>
      <c r="Q4230" s="100">
        <f t="shared" si="216"/>
        <v>2.9482370592648213</v>
      </c>
      <c r="R4230" s="549"/>
      <c r="S4230" s="406">
        <v>0</v>
      </c>
      <c r="T4230" s="389">
        <v>0</v>
      </c>
      <c r="U4230" s="390">
        <v>0</v>
      </c>
      <c r="V4230" s="405">
        <v>0</v>
      </c>
      <c r="W4230" s="406">
        <v>0</v>
      </c>
      <c r="X4230" s="405">
        <v>0</v>
      </c>
      <c r="Y4230" s="936">
        <f t="shared" si="218"/>
        <v>38.811</v>
      </c>
      <c r="Z4230" s="108">
        <v>0</v>
      </c>
      <c r="AA4230" s="112">
        <v>0</v>
      </c>
      <c r="AB4230" s="108">
        <v>339.9</v>
      </c>
      <c r="AC4230" s="109">
        <v>0</v>
      </c>
      <c r="AD4230" s="407">
        <v>36</v>
      </c>
      <c r="AE4230" s="523"/>
      <c r="AF4230" s="108">
        <v>351.6</v>
      </c>
      <c r="AG4230" s="109">
        <v>0</v>
      </c>
      <c r="AH4230" s="109">
        <v>0</v>
      </c>
      <c r="AI4230" s="539"/>
      <c r="AJ4230" s="110">
        <v>4</v>
      </c>
      <c r="AL4230" s="395">
        <f t="shared" si="212"/>
        <v>4</v>
      </c>
      <c r="AM4230" s="395"/>
      <c r="AN4230" s="163">
        <f t="shared" si="211"/>
        <v>40</v>
      </c>
      <c r="AO4230" s="113">
        <f t="shared" si="217"/>
        <v>1.1890000000000001</v>
      </c>
    </row>
    <row r="4231" spans="1:79" x14ac:dyDescent="0.2">
      <c r="A4231" s="58">
        <v>40747</v>
      </c>
      <c r="B4231" s="92">
        <v>29.08</v>
      </c>
      <c r="D4231" s="174">
        <v>5.56</v>
      </c>
      <c r="E4231" s="120"/>
      <c r="F4231" s="781">
        <f t="shared" si="210"/>
        <v>34.64</v>
      </c>
      <c r="G4231" s="382"/>
      <c r="H4231" s="731">
        <v>30</v>
      </c>
      <c r="I4231" s="96">
        <v>9.9499999999999993</v>
      </c>
      <c r="J4231" s="381"/>
      <c r="K4231" s="789">
        <f t="shared" si="214"/>
        <v>39.950000000000003</v>
      </c>
      <c r="L4231" s="549"/>
      <c r="M4231" s="549"/>
      <c r="N4231" s="549"/>
      <c r="O4231" s="98">
        <f t="shared" si="215"/>
        <v>5.3100000000000023</v>
      </c>
      <c r="P4231" s="549"/>
      <c r="Q4231" s="100">
        <f t="shared" si="216"/>
        <v>13.291614518147691</v>
      </c>
      <c r="R4231" s="549"/>
      <c r="S4231" s="406">
        <v>0</v>
      </c>
      <c r="T4231" s="389">
        <v>0</v>
      </c>
      <c r="U4231" s="390">
        <v>0</v>
      </c>
      <c r="V4231" s="405">
        <v>0</v>
      </c>
      <c r="W4231" s="406">
        <v>0</v>
      </c>
      <c r="X4231" s="405">
        <v>0</v>
      </c>
      <c r="Y4231" s="113">
        <f t="shared" si="218"/>
        <v>34.64</v>
      </c>
      <c r="Z4231" s="108">
        <v>0</v>
      </c>
      <c r="AA4231" s="112">
        <v>0</v>
      </c>
      <c r="AB4231" s="108">
        <v>339.6</v>
      </c>
      <c r="AC4231" s="109">
        <v>0</v>
      </c>
      <c r="AD4231" s="407">
        <v>25</v>
      </c>
      <c r="AE4231" s="523"/>
      <c r="AF4231" s="108">
        <v>351.5</v>
      </c>
      <c r="AG4231" s="109">
        <v>0</v>
      </c>
      <c r="AH4231" s="109">
        <v>0</v>
      </c>
      <c r="AI4231" s="539"/>
      <c r="AJ4231" s="110">
        <v>8</v>
      </c>
      <c r="AL4231" s="395">
        <f t="shared" si="212"/>
        <v>8</v>
      </c>
      <c r="AM4231" s="395"/>
      <c r="AN4231" s="163">
        <f t="shared" si="211"/>
        <v>33</v>
      </c>
      <c r="AO4231" s="113">
        <f t="shared" si="217"/>
        <v>-1.6400000000000006</v>
      </c>
    </row>
    <row r="4232" spans="1:79" x14ac:dyDescent="0.2">
      <c r="A4232" s="58">
        <v>40748</v>
      </c>
      <c r="B4232" s="92">
        <v>29.91</v>
      </c>
      <c r="D4232" s="174">
        <v>8.5</v>
      </c>
      <c r="E4232" s="120"/>
      <c r="F4232" s="781">
        <f t="shared" si="210"/>
        <v>38.409999999999997</v>
      </c>
      <c r="G4232" s="382"/>
      <c r="H4232" s="731">
        <v>28.6</v>
      </c>
      <c r="I4232" s="96">
        <v>9.99</v>
      </c>
      <c r="J4232" s="381"/>
      <c r="K4232" s="789">
        <f t="shared" si="214"/>
        <v>38.590000000000003</v>
      </c>
      <c r="L4232" s="549"/>
      <c r="M4232" s="549"/>
      <c r="N4232" s="549"/>
      <c r="O4232" s="98">
        <f t="shared" si="215"/>
        <v>0.18000000000000682</v>
      </c>
      <c r="P4232" s="549"/>
      <c r="Q4232" s="100">
        <f t="shared" si="216"/>
        <v>0.46644208344132371</v>
      </c>
      <c r="R4232" s="549"/>
      <c r="S4232" s="406">
        <v>0</v>
      </c>
      <c r="T4232" s="389">
        <v>0</v>
      </c>
      <c r="U4232" s="390">
        <v>0</v>
      </c>
      <c r="V4232" s="405">
        <v>0</v>
      </c>
      <c r="W4232" s="406">
        <v>0</v>
      </c>
      <c r="X4232" s="405">
        <v>0</v>
      </c>
      <c r="Y4232" s="113">
        <f t="shared" si="218"/>
        <v>38.409999999999997</v>
      </c>
      <c r="Z4232" s="108">
        <v>0</v>
      </c>
      <c r="AA4232" s="112">
        <v>0</v>
      </c>
      <c r="AB4232" s="108">
        <v>339.4</v>
      </c>
      <c r="AC4232" s="109">
        <v>0.01</v>
      </c>
      <c r="AD4232" s="407">
        <v>25</v>
      </c>
      <c r="AE4232" s="523"/>
      <c r="AF4232" s="108">
        <v>351.5</v>
      </c>
      <c r="AG4232" s="109">
        <v>0</v>
      </c>
      <c r="AH4232" s="109">
        <v>0</v>
      </c>
      <c r="AI4232" s="539"/>
      <c r="AJ4232" s="110">
        <v>3</v>
      </c>
      <c r="AL4232" s="395">
        <f t="shared" si="212"/>
        <v>3</v>
      </c>
      <c r="AM4232" s="395"/>
      <c r="AN4232" s="163">
        <f t="shared" si="211"/>
        <v>28</v>
      </c>
      <c r="AO4232" s="113">
        <f t="shared" si="217"/>
        <v>-10.409999999999997</v>
      </c>
      <c r="CA4232" s="21"/>
    </row>
    <row r="4233" spans="1:79" x14ac:dyDescent="0.2">
      <c r="A4233" s="58">
        <v>40749</v>
      </c>
      <c r="B4233" s="92">
        <v>26.57</v>
      </c>
      <c r="D4233" s="174">
        <v>7.52</v>
      </c>
      <c r="E4233" s="120"/>
      <c r="F4233" s="781">
        <f t="shared" si="210"/>
        <v>34.090000000000003</v>
      </c>
      <c r="G4233" s="382"/>
      <c r="H4233" s="731">
        <v>27.4</v>
      </c>
      <c r="I4233" s="96">
        <v>10.06</v>
      </c>
      <c r="J4233" s="381"/>
      <c r="K4233" s="789">
        <f t="shared" si="214"/>
        <v>37.46</v>
      </c>
      <c r="L4233" s="549"/>
      <c r="M4233" s="549"/>
      <c r="N4233" s="549"/>
      <c r="O4233" s="98">
        <f t="shared" si="215"/>
        <v>3.3699999999999974</v>
      </c>
      <c r="P4233" s="549"/>
      <c r="Q4233" s="100">
        <f t="shared" si="216"/>
        <v>8.9962626801921974</v>
      </c>
      <c r="R4233" s="549"/>
      <c r="S4233" s="406">
        <v>0</v>
      </c>
      <c r="T4233" s="389">
        <v>0</v>
      </c>
      <c r="U4233" s="390">
        <v>0</v>
      </c>
      <c r="V4233" s="405">
        <v>0</v>
      </c>
      <c r="W4233" s="406">
        <v>0</v>
      </c>
      <c r="X4233" s="405">
        <v>0</v>
      </c>
      <c r="Y4233" s="113">
        <f t="shared" si="218"/>
        <v>34.090000000000003</v>
      </c>
      <c r="Z4233" s="108">
        <v>0</v>
      </c>
      <c r="AA4233" s="112">
        <v>0</v>
      </c>
      <c r="AB4233" s="108">
        <v>339.5</v>
      </c>
      <c r="AC4233" s="109">
        <v>1.37</v>
      </c>
      <c r="AD4233" s="407">
        <v>25</v>
      </c>
      <c r="AE4233" s="523"/>
      <c r="AF4233" s="108">
        <v>351.5</v>
      </c>
      <c r="AG4233" s="109">
        <v>0.2</v>
      </c>
      <c r="AH4233" s="109">
        <v>0</v>
      </c>
      <c r="AI4233" s="539"/>
      <c r="AJ4233" s="110">
        <v>5</v>
      </c>
      <c r="AL4233" s="395">
        <f t="shared" si="212"/>
        <v>5</v>
      </c>
      <c r="AM4233" s="395"/>
      <c r="AN4233" s="163">
        <f t="shared" si="211"/>
        <v>30</v>
      </c>
      <c r="AO4233" s="113">
        <f t="shared" si="217"/>
        <v>-4.0900000000000034</v>
      </c>
    </row>
    <row r="4234" spans="1:79" x14ac:dyDescent="0.2">
      <c r="A4234" s="58">
        <v>40750</v>
      </c>
      <c r="B4234" s="92">
        <v>25.6</v>
      </c>
      <c r="D4234" s="174">
        <v>8.5</v>
      </c>
      <c r="E4234" s="120"/>
      <c r="F4234" s="781">
        <f t="shared" si="210"/>
        <v>34.1</v>
      </c>
      <c r="G4234" s="382"/>
      <c r="H4234" s="731">
        <v>24</v>
      </c>
      <c r="I4234" s="96">
        <v>9.9499999999999993</v>
      </c>
      <c r="J4234" s="381"/>
      <c r="K4234" s="789">
        <f t="shared" si="214"/>
        <v>33.950000000000003</v>
      </c>
      <c r="L4234" s="549"/>
      <c r="M4234" s="549"/>
      <c r="N4234" s="549"/>
      <c r="O4234" s="98">
        <f t="shared" si="215"/>
        <v>-0.14999999999999858</v>
      </c>
      <c r="P4234" s="549"/>
      <c r="Q4234" s="100">
        <f t="shared" si="216"/>
        <v>-0.44182621502208708</v>
      </c>
      <c r="R4234" s="549"/>
      <c r="S4234" s="406">
        <v>0</v>
      </c>
      <c r="T4234" s="389">
        <v>0</v>
      </c>
      <c r="U4234" s="390">
        <v>0</v>
      </c>
      <c r="V4234" s="405">
        <v>0</v>
      </c>
      <c r="W4234" s="406">
        <v>0</v>
      </c>
      <c r="X4234" s="405">
        <v>0</v>
      </c>
      <c r="Y4234" s="113">
        <f t="shared" si="218"/>
        <v>34.1</v>
      </c>
      <c r="Z4234" s="108">
        <v>0</v>
      </c>
      <c r="AA4234" s="112">
        <v>0</v>
      </c>
      <c r="AB4234" s="108">
        <v>339.5</v>
      </c>
      <c r="AC4234" s="109">
        <v>0</v>
      </c>
      <c r="AD4234" s="407">
        <v>25</v>
      </c>
      <c r="AE4234" s="523"/>
      <c r="AF4234" s="108">
        <v>351.4</v>
      </c>
      <c r="AG4234" s="109">
        <v>0</v>
      </c>
      <c r="AH4234" s="109">
        <v>0</v>
      </c>
      <c r="AI4234" s="539"/>
      <c r="AJ4234" s="110">
        <v>3</v>
      </c>
      <c r="AL4234" s="395">
        <f t="shared" si="212"/>
        <v>3</v>
      </c>
      <c r="AM4234" s="395"/>
      <c r="AN4234" s="163">
        <f t="shared" si="211"/>
        <v>28</v>
      </c>
      <c r="AO4234" s="113">
        <f t="shared" si="217"/>
        <v>-6.1000000000000014</v>
      </c>
    </row>
    <row r="4235" spans="1:79" x14ac:dyDescent="0.2">
      <c r="A4235" s="58">
        <v>40751</v>
      </c>
      <c r="B4235" s="92">
        <v>26.28</v>
      </c>
      <c r="D4235" s="174">
        <v>11.343</v>
      </c>
      <c r="E4235" s="120"/>
      <c r="F4235" s="781">
        <f t="shared" si="210"/>
        <v>37.623000000000005</v>
      </c>
      <c r="G4235" s="382"/>
      <c r="H4235" s="731">
        <v>25</v>
      </c>
      <c r="I4235" s="96">
        <v>13.14</v>
      </c>
      <c r="J4235" s="381"/>
      <c r="K4235" s="789">
        <f t="shared" si="214"/>
        <v>38.14</v>
      </c>
      <c r="L4235" s="549"/>
      <c r="M4235" s="549"/>
      <c r="N4235" s="549"/>
      <c r="O4235" s="98">
        <f t="shared" si="215"/>
        <v>0.51699999999999591</v>
      </c>
      <c r="P4235" s="549"/>
      <c r="Q4235" s="100">
        <f t="shared" si="216"/>
        <v>1.3555322496067013</v>
      </c>
      <c r="R4235" s="549"/>
      <c r="S4235" s="406">
        <v>0</v>
      </c>
      <c r="T4235" s="389">
        <v>0</v>
      </c>
      <c r="U4235" s="390">
        <v>0</v>
      </c>
      <c r="V4235" s="405">
        <v>0</v>
      </c>
      <c r="W4235" s="406">
        <v>0</v>
      </c>
      <c r="X4235" s="405">
        <v>0</v>
      </c>
      <c r="Y4235" s="113">
        <f t="shared" si="218"/>
        <v>37.623000000000005</v>
      </c>
      <c r="Z4235" s="108">
        <v>0</v>
      </c>
      <c r="AA4235" s="112">
        <v>0</v>
      </c>
      <c r="AB4235" s="108">
        <v>339.4</v>
      </c>
      <c r="AC4235" s="109">
        <v>0</v>
      </c>
      <c r="AD4235" s="407">
        <v>25</v>
      </c>
      <c r="AE4235" s="523"/>
      <c r="AF4235" s="108">
        <v>351.3</v>
      </c>
      <c r="AG4235" s="109">
        <v>0</v>
      </c>
      <c r="AH4235" s="109">
        <v>0</v>
      </c>
      <c r="AI4235" s="539"/>
      <c r="AJ4235" s="110">
        <v>14</v>
      </c>
      <c r="AL4235" s="395">
        <f t="shared" si="212"/>
        <v>14</v>
      </c>
      <c r="AM4235" s="395"/>
      <c r="AN4235" s="163">
        <f t="shared" si="211"/>
        <v>39</v>
      </c>
      <c r="AO4235" s="113">
        <f t="shared" si="217"/>
        <v>1.3769999999999953</v>
      </c>
    </row>
    <row r="4236" spans="1:79" x14ac:dyDescent="0.2">
      <c r="A4236" s="58">
        <v>40752</v>
      </c>
      <c r="B4236" s="92">
        <v>27.56</v>
      </c>
      <c r="D4236" s="174">
        <v>10.029999999999999</v>
      </c>
      <c r="E4236" s="120"/>
      <c r="F4236" s="781">
        <f t="shared" si="210"/>
        <v>37.589999999999996</v>
      </c>
      <c r="G4236" s="382"/>
      <c r="H4236" s="731">
        <v>28.07</v>
      </c>
      <c r="I4236" s="96">
        <v>10.68</v>
      </c>
      <c r="J4236" s="381"/>
      <c r="K4236" s="789">
        <f t="shared" si="214"/>
        <v>38.75</v>
      </c>
      <c r="L4236" s="549"/>
      <c r="M4236" s="549"/>
      <c r="N4236" s="549"/>
      <c r="O4236" s="98">
        <f t="shared" si="215"/>
        <v>1.1600000000000037</v>
      </c>
      <c r="P4236" s="549"/>
      <c r="Q4236" s="100">
        <f t="shared" si="216"/>
        <v>2.9935483870967836</v>
      </c>
      <c r="R4236" s="549"/>
      <c r="S4236" s="406">
        <v>0</v>
      </c>
      <c r="T4236" s="389">
        <v>0</v>
      </c>
      <c r="U4236" s="390">
        <v>0</v>
      </c>
      <c r="V4236" s="405">
        <v>0</v>
      </c>
      <c r="W4236" s="406">
        <v>0</v>
      </c>
      <c r="X4236" s="405">
        <v>0</v>
      </c>
      <c r="Y4236" s="113">
        <f t="shared" si="218"/>
        <v>37.589999999999996</v>
      </c>
      <c r="Z4236" s="108">
        <v>0</v>
      </c>
      <c r="AA4236" s="112">
        <v>0</v>
      </c>
      <c r="AB4236" s="108">
        <v>339.2</v>
      </c>
      <c r="AC4236" s="109">
        <v>0</v>
      </c>
      <c r="AD4236" s="407">
        <v>25</v>
      </c>
      <c r="AE4236" s="523"/>
      <c r="AF4236" s="108">
        <v>351.25</v>
      </c>
      <c r="AG4236" s="109">
        <v>0</v>
      </c>
      <c r="AH4236" s="109">
        <v>0</v>
      </c>
      <c r="AI4236" s="539"/>
      <c r="AJ4236" s="110">
        <v>10</v>
      </c>
      <c r="AL4236" s="395">
        <f t="shared" si="212"/>
        <v>10</v>
      </c>
      <c r="AM4236" s="395"/>
      <c r="AN4236" s="163">
        <f t="shared" si="211"/>
        <v>35</v>
      </c>
      <c r="AO4236" s="113">
        <f t="shared" si="217"/>
        <v>-2.5899999999999963</v>
      </c>
    </row>
    <row r="4237" spans="1:79" x14ac:dyDescent="0.2">
      <c r="A4237" s="58">
        <v>40753</v>
      </c>
      <c r="B4237" s="92">
        <v>28.89</v>
      </c>
      <c r="D4237" s="174">
        <v>9.9450000000000003</v>
      </c>
      <c r="E4237" s="120"/>
      <c r="F4237" s="781">
        <f t="shared" si="210"/>
        <v>38.835000000000001</v>
      </c>
      <c r="G4237" s="382"/>
      <c r="H4237" s="731">
        <v>28.85</v>
      </c>
      <c r="I4237" s="96">
        <v>9.85</v>
      </c>
      <c r="J4237" s="381"/>
      <c r="K4237" s="789">
        <f t="shared" si="214"/>
        <v>38.700000000000003</v>
      </c>
      <c r="L4237" s="549"/>
      <c r="M4237" s="549"/>
      <c r="N4237" s="549"/>
      <c r="O4237" s="98">
        <f t="shared" si="215"/>
        <v>-0.13499999999999801</v>
      </c>
      <c r="P4237" s="549"/>
      <c r="Q4237" s="100">
        <f t="shared" si="216"/>
        <v>-0.34883720930232043</v>
      </c>
      <c r="R4237" s="549"/>
      <c r="S4237" s="406">
        <v>0</v>
      </c>
      <c r="T4237" s="389">
        <v>0</v>
      </c>
      <c r="U4237" s="390">
        <v>0</v>
      </c>
      <c r="V4237" s="405">
        <v>0</v>
      </c>
      <c r="W4237" s="406">
        <v>0</v>
      </c>
      <c r="X4237" s="405">
        <v>0</v>
      </c>
      <c r="Y4237" s="937">
        <f t="shared" si="218"/>
        <v>38.835000000000001</v>
      </c>
      <c r="Z4237" s="108">
        <v>0</v>
      </c>
      <c r="AA4237" s="112">
        <v>0</v>
      </c>
      <c r="AB4237" s="108">
        <v>339.1</v>
      </c>
      <c r="AC4237" s="109">
        <v>0</v>
      </c>
      <c r="AD4237" s="407">
        <v>36</v>
      </c>
      <c r="AE4237" s="523"/>
      <c r="AF4237" s="108">
        <v>351.1</v>
      </c>
      <c r="AG4237" s="109">
        <v>0</v>
      </c>
      <c r="AH4237" s="109">
        <v>0</v>
      </c>
      <c r="AI4237" s="539"/>
      <c r="AJ4237" s="110">
        <v>12</v>
      </c>
      <c r="AL4237" s="395">
        <f t="shared" si="212"/>
        <v>12</v>
      </c>
      <c r="AM4237" s="395"/>
      <c r="AN4237" s="163">
        <f t="shared" si="211"/>
        <v>48</v>
      </c>
      <c r="AO4237" s="113">
        <f t="shared" si="217"/>
        <v>9.1649999999999991</v>
      </c>
    </row>
    <row r="4238" spans="1:79" x14ac:dyDescent="0.2">
      <c r="A4238" s="58">
        <v>40754</v>
      </c>
      <c r="B4238" s="92">
        <v>28.02</v>
      </c>
      <c r="D4238" s="174">
        <v>8.4499999999999993</v>
      </c>
      <c r="E4238" s="120"/>
      <c r="F4238" s="781">
        <f t="shared" si="210"/>
        <v>36.47</v>
      </c>
      <c r="G4238" s="382"/>
      <c r="H4238" s="731">
        <v>28.27</v>
      </c>
      <c r="I4238" s="96">
        <v>8.9700000000000006</v>
      </c>
      <c r="J4238" s="381"/>
      <c r="K4238" s="789">
        <f t="shared" si="214"/>
        <v>37.24</v>
      </c>
      <c r="L4238" s="549"/>
      <c r="M4238" s="549"/>
      <c r="N4238" s="549"/>
      <c r="O4238" s="98">
        <f t="shared" si="215"/>
        <v>0.77000000000000313</v>
      </c>
      <c r="P4238" s="549"/>
      <c r="Q4238" s="100">
        <f t="shared" si="216"/>
        <v>2.0676691729323391</v>
      </c>
      <c r="R4238" s="549"/>
      <c r="S4238" s="406">
        <v>0</v>
      </c>
      <c r="T4238" s="389">
        <v>0</v>
      </c>
      <c r="U4238" s="390">
        <v>0</v>
      </c>
      <c r="V4238" s="405">
        <v>0</v>
      </c>
      <c r="W4238" s="406">
        <v>0</v>
      </c>
      <c r="X4238" s="405">
        <v>0</v>
      </c>
      <c r="Y4238" s="113">
        <f t="shared" si="218"/>
        <v>36.47</v>
      </c>
      <c r="Z4238" s="108">
        <v>0</v>
      </c>
      <c r="AA4238" s="112">
        <v>0</v>
      </c>
      <c r="AB4238" s="108">
        <v>338.9</v>
      </c>
      <c r="AC4238" s="109">
        <v>0.26</v>
      </c>
      <c r="AD4238" s="407">
        <v>30</v>
      </c>
      <c r="AE4238" s="523"/>
      <c r="AF4238" s="108">
        <v>351.1</v>
      </c>
      <c r="AG4238" s="109">
        <v>0.4</v>
      </c>
      <c r="AH4238" s="109">
        <v>0</v>
      </c>
      <c r="AI4238" s="539"/>
      <c r="AJ4238" s="110">
        <v>1</v>
      </c>
      <c r="AL4238" s="395">
        <f t="shared" si="212"/>
        <v>1</v>
      </c>
      <c r="AM4238" s="395"/>
      <c r="AN4238" s="163">
        <f t="shared" si="211"/>
        <v>31</v>
      </c>
      <c r="AO4238" s="113">
        <f t="shared" si="217"/>
        <v>-5.4699999999999989</v>
      </c>
    </row>
    <row r="4239" spans="1:79" x14ac:dyDescent="0.2">
      <c r="A4239" s="58">
        <v>40755</v>
      </c>
      <c r="B4239" s="121">
        <v>23.63</v>
      </c>
      <c r="D4239" s="189">
        <v>8.5</v>
      </c>
      <c r="E4239" s="414"/>
      <c r="F4239" s="781">
        <f t="shared" si="210"/>
        <v>32.129999999999995</v>
      </c>
      <c r="G4239" s="382"/>
      <c r="H4239" s="731">
        <v>23.6</v>
      </c>
      <c r="I4239" s="338">
        <v>8.91</v>
      </c>
      <c r="J4239" s="880"/>
      <c r="K4239" s="789">
        <f t="shared" si="214"/>
        <v>32.510000000000005</v>
      </c>
      <c r="L4239" s="558"/>
      <c r="M4239" s="558"/>
      <c r="N4239" s="558"/>
      <c r="O4239" s="480">
        <f t="shared" si="215"/>
        <v>0.38000000000000966</v>
      </c>
      <c r="P4239" s="558"/>
      <c r="Q4239" s="465">
        <f t="shared" si="216"/>
        <v>1.1688711165795436</v>
      </c>
      <c r="R4239" s="558"/>
      <c r="S4239" s="424">
        <v>0</v>
      </c>
      <c r="T4239" s="421">
        <v>0</v>
      </c>
      <c r="U4239" s="422">
        <v>0</v>
      </c>
      <c r="V4239" s="423">
        <v>0</v>
      </c>
      <c r="W4239" s="424">
        <v>0</v>
      </c>
      <c r="X4239" s="423">
        <v>0</v>
      </c>
      <c r="Y4239" s="113">
        <f t="shared" si="218"/>
        <v>32.129999999999995</v>
      </c>
      <c r="Z4239" s="108">
        <v>0</v>
      </c>
      <c r="AA4239" s="112">
        <v>0</v>
      </c>
      <c r="AB4239" s="132">
        <v>338.8</v>
      </c>
      <c r="AC4239" s="133">
        <v>0</v>
      </c>
      <c r="AD4239" s="425">
        <v>25</v>
      </c>
      <c r="AE4239" s="526"/>
      <c r="AF4239" s="108">
        <v>351.1</v>
      </c>
      <c r="AG4239" s="109">
        <v>0.1</v>
      </c>
      <c r="AH4239" s="109">
        <v>0</v>
      </c>
      <c r="AI4239" s="539"/>
      <c r="AJ4239" s="110">
        <v>0</v>
      </c>
      <c r="AL4239" s="395">
        <f t="shared" si="212"/>
        <v>0</v>
      </c>
      <c r="AM4239" s="395"/>
      <c r="AN4239" s="163">
        <f t="shared" si="211"/>
        <v>25</v>
      </c>
      <c r="AO4239" s="113">
        <f t="shared" si="217"/>
        <v>-7.1299999999999955</v>
      </c>
    </row>
    <row r="4240" spans="1:79" x14ac:dyDescent="0.2">
      <c r="A4240" s="58">
        <v>40756</v>
      </c>
      <c r="B4240" s="59">
        <v>23.24</v>
      </c>
      <c r="D4240" s="200">
        <v>9.0500000000000007</v>
      </c>
      <c r="E4240" s="381"/>
      <c r="F4240" s="776">
        <f t="shared" si="210"/>
        <v>32.29</v>
      </c>
      <c r="G4240" s="800"/>
      <c r="H4240" s="740">
        <v>19.97</v>
      </c>
      <c r="I4240" s="308">
        <v>9.85</v>
      </c>
      <c r="J4240" s="381"/>
      <c r="K4240" s="789">
        <f t="shared" si="214"/>
        <v>29.82</v>
      </c>
      <c r="L4240" s="549"/>
      <c r="M4240" s="549"/>
      <c r="N4240" s="549"/>
      <c r="O4240" s="98">
        <f t="shared" si="215"/>
        <v>-2.4699999999999989</v>
      </c>
      <c r="P4240" s="549"/>
      <c r="Q4240" s="100">
        <f t="shared" si="216"/>
        <v>-8.2830315224681392</v>
      </c>
      <c r="R4240" s="549"/>
      <c r="S4240" s="392">
        <v>0</v>
      </c>
      <c r="T4240" s="389">
        <v>0</v>
      </c>
      <c r="U4240" s="390">
        <v>0</v>
      </c>
      <c r="V4240" s="391">
        <v>0</v>
      </c>
      <c r="W4240" s="392">
        <v>0</v>
      </c>
      <c r="X4240" s="391">
        <v>0</v>
      </c>
      <c r="Y4240" s="163">
        <f t="shared" si="218"/>
        <v>32.29</v>
      </c>
      <c r="Z4240" s="78">
        <v>0</v>
      </c>
      <c r="AA4240" s="82">
        <v>0</v>
      </c>
      <c r="AB4240" s="78">
        <v>338.8</v>
      </c>
      <c r="AC4240" s="79">
        <v>0</v>
      </c>
      <c r="AD4240" s="393">
        <v>25</v>
      </c>
      <c r="AE4240" s="395"/>
      <c r="AF4240" s="108">
        <v>351.1</v>
      </c>
      <c r="AG4240" s="109">
        <v>0</v>
      </c>
      <c r="AH4240" s="109">
        <v>0</v>
      </c>
      <c r="AI4240" s="539"/>
      <c r="AJ4240" s="110">
        <v>9</v>
      </c>
      <c r="AL4240" s="395">
        <f>AH4240+AJ4240</f>
        <v>9</v>
      </c>
      <c r="AM4240" s="395"/>
      <c r="AN4240" s="163">
        <f>AH4240+AJ4240+AD4240+AA4240+Z4240</f>
        <v>34</v>
      </c>
      <c r="AO4240" s="113">
        <f t="shared" si="217"/>
        <v>1.7100000000000009</v>
      </c>
    </row>
    <row r="4241" spans="1:41" x14ac:dyDescent="0.2">
      <c r="A4241" s="58">
        <v>40757</v>
      </c>
      <c r="B4241" s="92">
        <v>26.52</v>
      </c>
      <c r="D4241" s="174">
        <v>9.69</v>
      </c>
      <c r="E4241" s="120"/>
      <c r="F4241" s="781">
        <f t="shared" si="210"/>
        <v>36.21</v>
      </c>
      <c r="G4241" s="382"/>
      <c r="H4241" s="744">
        <v>26.85</v>
      </c>
      <c r="I4241" s="96">
        <v>11</v>
      </c>
      <c r="J4241" s="381"/>
      <c r="K4241" s="789">
        <f t="shared" si="214"/>
        <v>37.85</v>
      </c>
      <c r="L4241" s="549"/>
      <c r="M4241" s="549"/>
      <c r="N4241" s="549"/>
      <c r="O4241" s="98">
        <f t="shared" si="215"/>
        <v>1.6400000000000006</v>
      </c>
      <c r="P4241" s="549"/>
      <c r="Q4241" s="100">
        <f t="shared" si="216"/>
        <v>4.3328929986789975</v>
      </c>
      <c r="R4241" s="549"/>
      <c r="S4241" s="406">
        <v>0</v>
      </c>
      <c r="T4241" s="389">
        <v>0</v>
      </c>
      <c r="U4241" s="390">
        <v>0</v>
      </c>
      <c r="V4241" s="405">
        <v>0</v>
      </c>
      <c r="W4241" s="406">
        <v>0</v>
      </c>
      <c r="X4241" s="405">
        <v>0</v>
      </c>
      <c r="Y4241" s="113">
        <f t="shared" si="218"/>
        <v>36.21</v>
      </c>
      <c r="Z4241" s="108">
        <v>0</v>
      </c>
      <c r="AA4241" s="112">
        <v>0</v>
      </c>
      <c r="AB4241" s="108">
        <v>338.7</v>
      </c>
      <c r="AC4241" s="109">
        <v>0</v>
      </c>
      <c r="AD4241" s="407">
        <v>25</v>
      </c>
      <c r="AE4241" s="523"/>
      <c r="AF4241" s="108">
        <v>351</v>
      </c>
      <c r="AG4241" s="109">
        <v>0</v>
      </c>
      <c r="AH4241" s="654">
        <v>0</v>
      </c>
      <c r="AI4241" s="539"/>
      <c r="AJ4241" s="110">
        <v>8</v>
      </c>
      <c r="AL4241" s="395">
        <f>AH4241+AJ4241</f>
        <v>8</v>
      </c>
      <c r="AM4241" s="395"/>
      <c r="AN4241" s="163">
        <f>AH4241+AJ4241+AD4241+AA4241+Z4241</f>
        <v>33</v>
      </c>
      <c r="AO4241" s="113">
        <f t="shared" si="217"/>
        <v>-3.2100000000000009</v>
      </c>
    </row>
    <row r="4242" spans="1:41" x14ac:dyDescent="0.2">
      <c r="A4242" s="58">
        <v>40758</v>
      </c>
      <c r="B4242" s="92">
        <v>25.04</v>
      </c>
      <c r="D4242" s="174">
        <v>10.74</v>
      </c>
      <c r="E4242" s="120"/>
      <c r="F4242" s="781">
        <f t="shared" si="210"/>
        <v>35.78</v>
      </c>
      <c r="G4242" s="382"/>
      <c r="H4242" s="744">
        <v>23.8</v>
      </c>
      <c r="I4242" s="96">
        <v>11.4</v>
      </c>
      <c r="J4242" s="381"/>
      <c r="K4242" s="789">
        <f t="shared" si="214"/>
        <v>35.200000000000003</v>
      </c>
      <c r="L4242" s="549"/>
      <c r="M4242" s="549"/>
      <c r="N4242" s="549"/>
      <c r="O4242" s="98">
        <f t="shared" si="215"/>
        <v>-0.57999999999999829</v>
      </c>
      <c r="P4242" s="549"/>
      <c r="Q4242" s="100">
        <f t="shared" si="216"/>
        <v>-1.6477272727272678</v>
      </c>
      <c r="R4242" s="549"/>
      <c r="S4242" s="406">
        <v>0</v>
      </c>
      <c r="T4242" s="389">
        <v>0</v>
      </c>
      <c r="U4242" s="390">
        <v>0</v>
      </c>
      <c r="V4242" s="405">
        <v>0</v>
      </c>
      <c r="W4242" s="406">
        <v>0</v>
      </c>
      <c r="X4242" s="405">
        <v>0</v>
      </c>
      <c r="Y4242" s="113">
        <f t="shared" si="218"/>
        <v>35.78</v>
      </c>
      <c r="Z4242" s="108">
        <v>0</v>
      </c>
      <c r="AA4242" s="112">
        <v>0</v>
      </c>
      <c r="AB4242" s="108">
        <v>338.5</v>
      </c>
      <c r="AC4242" s="109">
        <v>0</v>
      </c>
      <c r="AD4242" s="407">
        <v>25</v>
      </c>
      <c r="AE4242" s="523"/>
      <c r="AF4242" s="108">
        <v>350.9</v>
      </c>
      <c r="AG4242" s="109">
        <v>0</v>
      </c>
      <c r="AH4242" s="654">
        <v>5.39</v>
      </c>
      <c r="AI4242" s="539"/>
      <c r="AJ4242" s="110">
        <v>11</v>
      </c>
      <c r="AL4242" s="395">
        <f>AJ4242</f>
        <v>11</v>
      </c>
      <c r="AM4242" s="395"/>
      <c r="AN4242" s="163">
        <f>AJ4242+AD4242+AA4242+Z4242</f>
        <v>36</v>
      </c>
      <c r="AO4242" s="113">
        <f t="shared" si="217"/>
        <v>0.21999999999999886</v>
      </c>
    </row>
    <row r="4243" spans="1:41" x14ac:dyDescent="0.2">
      <c r="A4243" s="58">
        <v>40759</v>
      </c>
      <c r="B4243" s="92">
        <v>26.27</v>
      </c>
      <c r="D4243" s="174">
        <v>12.27</v>
      </c>
      <c r="E4243" s="120"/>
      <c r="F4243" s="781">
        <f t="shared" si="210"/>
        <v>38.54</v>
      </c>
      <c r="G4243" s="382"/>
      <c r="H4243" s="744">
        <v>24.89</v>
      </c>
      <c r="I4243" s="96">
        <v>12.58</v>
      </c>
      <c r="J4243" s="381"/>
      <c r="K4243" s="789">
        <f t="shared" si="214"/>
        <v>37.47</v>
      </c>
      <c r="L4243" s="549"/>
      <c r="M4243" s="549"/>
      <c r="N4243" s="549"/>
      <c r="O4243" s="98">
        <f t="shared" si="215"/>
        <v>-1.0700000000000003</v>
      </c>
      <c r="P4243" s="549"/>
      <c r="Q4243" s="100">
        <f t="shared" si="216"/>
        <v>-2.8556178275954105</v>
      </c>
      <c r="R4243" s="549"/>
      <c r="S4243" s="406">
        <v>0</v>
      </c>
      <c r="T4243" s="389">
        <v>0</v>
      </c>
      <c r="U4243" s="390">
        <v>0</v>
      </c>
      <c r="V4243" s="405">
        <v>0</v>
      </c>
      <c r="W4243" s="406">
        <v>0</v>
      </c>
      <c r="X4243" s="405">
        <v>0</v>
      </c>
      <c r="Y4243" s="936">
        <f t="shared" si="218"/>
        <v>38.54</v>
      </c>
      <c r="Z4243" s="108">
        <v>0</v>
      </c>
      <c r="AA4243" s="112">
        <v>0</v>
      </c>
      <c r="AB4243" s="108">
        <v>338.4</v>
      </c>
      <c r="AC4243" s="109">
        <v>0</v>
      </c>
      <c r="AD4243" s="407">
        <v>25</v>
      </c>
      <c r="AE4243" s="523"/>
      <c r="AF4243" s="108">
        <v>350.9</v>
      </c>
      <c r="AG4243" s="109">
        <v>0</v>
      </c>
      <c r="AH4243" s="654">
        <v>0</v>
      </c>
      <c r="AI4243" s="539"/>
      <c r="AJ4243" s="110">
        <v>9</v>
      </c>
      <c r="AL4243" s="395">
        <f t="shared" ref="AL4243:AL4270" si="219">AJ4243</f>
        <v>9</v>
      </c>
      <c r="AM4243" s="395"/>
      <c r="AN4243" s="163">
        <f t="shared" ref="AN4243:AN4251" si="220">AH4243+AJ4243+AD4243+AA4243+Z4243</f>
        <v>34</v>
      </c>
      <c r="AO4243" s="113">
        <f t="shared" si="217"/>
        <v>-4.5399999999999991</v>
      </c>
    </row>
    <row r="4244" spans="1:41" x14ac:dyDescent="0.2">
      <c r="A4244" s="58">
        <v>40760</v>
      </c>
      <c r="B4244" s="92">
        <v>23.2</v>
      </c>
      <c r="D4244" s="174">
        <v>11.95</v>
      </c>
      <c r="E4244" s="120"/>
      <c r="F4244" s="781">
        <f t="shared" si="210"/>
        <v>35.15</v>
      </c>
      <c r="G4244" s="382"/>
      <c r="H4244" s="301">
        <v>21.9</v>
      </c>
      <c r="I4244" s="96">
        <v>12.66</v>
      </c>
      <c r="J4244" s="381"/>
      <c r="K4244" s="789">
        <f t="shared" si="214"/>
        <v>34.56</v>
      </c>
      <c r="L4244" s="549"/>
      <c r="M4244" s="549"/>
      <c r="N4244" s="549"/>
      <c r="O4244" s="98">
        <f t="shared" si="215"/>
        <v>-0.58999999999999631</v>
      </c>
      <c r="P4244" s="549"/>
      <c r="Q4244" s="100">
        <f t="shared" si="216"/>
        <v>-1.7071759259259152</v>
      </c>
      <c r="R4244" s="549"/>
      <c r="S4244" s="406">
        <v>0</v>
      </c>
      <c r="T4244" s="389">
        <v>0</v>
      </c>
      <c r="U4244" s="390">
        <v>0</v>
      </c>
      <c r="V4244" s="405">
        <v>0</v>
      </c>
      <c r="W4244" s="406">
        <v>0</v>
      </c>
      <c r="X4244" s="405">
        <v>0</v>
      </c>
      <c r="Y4244" s="113">
        <f t="shared" si="218"/>
        <v>35.15</v>
      </c>
      <c r="Z4244" s="108">
        <v>0</v>
      </c>
      <c r="AA4244" s="112">
        <v>0</v>
      </c>
      <c r="AB4244" s="108">
        <v>338.2</v>
      </c>
      <c r="AC4244" s="109">
        <v>0</v>
      </c>
      <c r="AD4244" s="407">
        <v>30</v>
      </c>
      <c r="AE4244" s="523"/>
      <c r="AF4244" s="108">
        <v>350.8</v>
      </c>
      <c r="AG4244" s="109">
        <v>0</v>
      </c>
      <c r="AH4244" s="654">
        <v>0</v>
      </c>
      <c r="AI4244" s="539"/>
      <c r="AJ4244" s="110">
        <v>10</v>
      </c>
      <c r="AL4244" s="395">
        <f t="shared" si="219"/>
        <v>10</v>
      </c>
      <c r="AM4244" s="395"/>
      <c r="AN4244" s="163">
        <f t="shared" si="220"/>
        <v>40</v>
      </c>
      <c r="AO4244" s="113">
        <f t="shared" si="217"/>
        <v>4.8500000000000014</v>
      </c>
    </row>
    <row r="4245" spans="1:41" x14ac:dyDescent="0.2">
      <c r="A4245" s="58">
        <v>40761</v>
      </c>
      <c r="B4245" s="92">
        <v>25.03</v>
      </c>
      <c r="D4245" s="174">
        <v>8.4700000000000006</v>
      </c>
      <c r="E4245" s="120"/>
      <c r="F4245" s="781">
        <f t="shared" si="210"/>
        <v>33.5</v>
      </c>
      <c r="G4245" s="382"/>
      <c r="H4245" s="301">
        <v>23.18</v>
      </c>
      <c r="I4245" s="96">
        <v>9</v>
      </c>
      <c r="J4245" s="381"/>
      <c r="K4245" s="789">
        <f t="shared" si="214"/>
        <v>32.18</v>
      </c>
      <c r="L4245" s="549"/>
      <c r="M4245" s="549"/>
      <c r="N4245" s="549"/>
      <c r="O4245" s="98">
        <f t="shared" si="215"/>
        <v>-1.3200000000000003</v>
      </c>
      <c r="P4245" s="549"/>
      <c r="Q4245" s="100">
        <f t="shared" si="216"/>
        <v>-4.1019266625233071</v>
      </c>
      <c r="R4245" s="549"/>
      <c r="S4245" s="406">
        <v>0</v>
      </c>
      <c r="T4245" s="389">
        <v>0</v>
      </c>
      <c r="U4245" s="390">
        <v>0</v>
      </c>
      <c r="V4245" s="405">
        <v>0</v>
      </c>
      <c r="W4245" s="406">
        <v>0</v>
      </c>
      <c r="X4245" s="405">
        <v>0</v>
      </c>
      <c r="Y4245" s="113">
        <f t="shared" si="218"/>
        <v>33.5</v>
      </c>
      <c r="Z4245" s="108">
        <v>0</v>
      </c>
      <c r="AA4245" s="112">
        <v>0</v>
      </c>
      <c r="AB4245" s="108">
        <v>338</v>
      </c>
      <c r="AC4245" s="109">
        <v>0.06</v>
      </c>
      <c r="AD4245" s="407">
        <v>36</v>
      </c>
      <c r="AE4245" s="523"/>
      <c r="AF4245" s="108">
        <v>350.8</v>
      </c>
      <c r="AG4245" s="109">
        <v>0.3</v>
      </c>
      <c r="AH4245" s="654">
        <v>0</v>
      </c>
      <c r="AI4245" s="539"/>
      <c r="AJ4245" s="110">
        <v>0</v>
      </c>
      <c r="AL4245" s="395">
        <f t="shared" si="219"/>
        <v>0</v>
      </c>
      <c r="AM4245" s="395"/>
      <c r="AN4245" s="163">
        <f t="shared" si="220"/>
        <v>36</v>
      </c>
      <c r="AO4245" s="113">
        <f t="shared" si="217"/>
        <v>2.5</v>
      </c>
    </row>
    <row r="4246" spans="1:41" x14ac:dyDescent="0.2">
      <c r="A4246" s="58">
        <v>40762</v>
      </c>
      <c r="B4246" s="92">
        <v>26.03</v>
      </c>
      <c r="D4246" s="174">
        <v>8.5</v>
      </c>
      <c r="E4246" s="120"/>
      <c r="F4246" s="781">
        <f t="shared" si="210"/>
        <v>34.53</v>
      </c>
      <c r="G4246" s="382"/>
      <c r="H4246" s="301">
        <v>25.39</v>
      </c>
      <c r="I4246" s="96">
        <v>8.94</v>
      </c>
      <c r="J4246" s="381"/>
      <c r="K4246" s="789">
        <f t="shared" si="214"/>
        <v>34.33</v>
      </c>
      <c r="L4246" s="549"/>
      <c r="M4246" s="549"/>
      <c r="N4246" s="549"/>
      <c r="O4246" s="98">
        <f t="shared" si="215"/>
        <v>-0.20000000000000284</v>
      </c>
      <c r="P4246" s="549"/>
      <c r="Q4246" s="100">
        <f t="shared" si="216"/>
        <v>-0.5825808330905996</v>
      </c>
      <c r="R4246" s="549"/>
      <c r="S4246" s="406">
        <v>0</v>
      </c>
      <c r="T4246" s="389">
        <v>0</v>
      </c>
      <c r="U4246" s="390">
        <v>0</v>
      </c>
      <c r="V4246" s="405">
        <v>0</v>
      </c>
      <c r="W4246" s="406">
        <v>0</v>
      </c>
      <c r="X4246" s="405">
        <v>0</v>
      </c>
      <c r="Y4246" s="113">
        <f t="shared" si="218"/>
        <v>34.53</v>
      </c>
      <c r="Z4246" s="108">
        <v>0</v>
      </c>
      <c r="AA4246" s="112">
        <v>0</v>
      </c>
      <c r="AB4246" s="108">
        <v>337.9</v>
      </c>
      <c r="AC4246" s="109">
        <v>0</v>
      </c>
      <c r="AD4246" s="407">
        <v>25</v>
      </c>
      <c r="AE4246" s="523"/>
      <c r="AF4246" s="108">
        <v>350.75</v>
      </c>
      <c r="AG4246" s="109">
        <v>0</v>
      </c>
      <c r="AH4246" s="654">
        <v>0</v>
      </c>
      <c r="AI4246" s="539"/>
      <c r="AJ4246" s="110">
        <v>0</v>
      </c>
      <c r="AL4246" s="395">
        <f t="shared" si="219"/>
        <v>0</v>
      </c>
      <c r="AM4246" s="395"/>
      <c r="AN4246" s="163">
        <f t="shared" si="220"/>
        <v>25</v>
      </c>
      <c r="AO4246" s="113">
        <f t="shared" si="217"/>
        <v>-9.5300000000000011</v>
      </c>
    </row>
    <row r="4247" spans="1:41" x14ac:dyDescent="0.2">
      <c r="A4247" s="58">
        <v>40763</v>
      </c>
      <c r="B4247" s="92">
        <v>24.3</v>
      </c>
      <c r="D4247" s="174">
        <v>9.18</v>
      </c>
      <c r="E4247" s="120"/>
      <c r="F4247" s="781">
        <f t="shared" si="210"/>
        <v>33.480000000000004</v>
      </c>
      <c r="G4247" s="382"/>
      <c r="H4247" s="301">
        <v>23.8</v>
      </c>
      <c r="I4247" s="96">
        <v>10.9</v>
      </c>
      <c r="J4247" s="381"/>
      <c r="K4247" s="789">
        <f t="shared" si="214"/>
        <v>34.700000000000003</v>
      </c>
      <c r="L4247" s="549"/>
      <c r="M4247" s="549"/>
      <c r="N4247" s="549"/>
      <c r="O4247" s="98">
        <f t="shared" si="215"/>
        <v>1.2199999999999989</v>
      </c>
      <c r="P4247" s="549"/>
      <c r="Q4247" s="100">
        <f t="shared" si="216"/>
        <v>3.5158501440922154</v>
      </c>
      <c r="R4247" s="549"/>
      <c r="S4247" s="406">
        <v>0</v>
      </c>
      <c r="T4247" s="389">
        <v>0</v>
      </c>
      <c r="U4247" s="390">
        <v>0</v>
      </c>
      <c r="V4247" s="405">
        <v>0</v>
      </c>
      <c r="W4247" s="406">
        <v>0</v>
      </c>
      <c r="X4247" s="405">
        <v>0</v>
      </c>
      <c r="Y4247" s="113">
        <f t="shared" si="218"/>
        <v>33.480000000000004</v>
      </c>
      <c r="Z4247" s="108">
        <v>0</v>
      </c>
      <c r="AA4247" s="112">
        <v>0</v>
      </c>
      <c r="AB4247" s="108">
        <v>337.7</v>
      </c>
      <c r="AC4247" s="109">
        <v>0</v>
      </c>
      <c r="AD4247" s="407">
        <v>25</v>
      </c>
      <c r="AE4247" s="523"/>
      <c r="AF4247" s="108">
        <v>350.6</v>
      </c>
      <c r="AG4247" s="109">
        <v>0</v>
      </c>
      <c r="AH4247" s="654">
        <v>0</v>
      </c>
      <c r="AI4247" s="539"/>
      <c r="AJ4247" s="110">
        <v>8</v>
      </c>
      <c r="AL4247" s="395">
        <f t="shared" si="219"/>
        <v>8</v>
      </c>
      <c r="AM4247" s="395"/>
      <c r="AN4247" s="163">
        <f t="shared" si="220"/>
        <v>33</v>
      </c>
      <c r="AO4247" s="113">
        <f t="shared" si="217"/>
        <v>-0.48000000000000398</v>
      </c>
    </row>
    <row r="4248" spans="1:41" x14ac:dyDescent="0.2">
      <c r="A4248" s="58">
        <v>40764</v>
      </c>
      <c r="B4248" s="92">
        <v>25.41</v>
      </c>
      <c r="D4248" s="174">
        <v>11.92</v>
      </c>
      <c r="E4248" s="120"/>
      <c r="F4248" s="781">
        <f t="shared" si="210"/>
        <v>37.33</v>
      </c>
      <c r="G4248" s="382"/>
      <c r="H4248" s="301">
        <v>24.04</v>
      </c>
      <c r="I4248" s="96">
        <v>13.43</v>
      </c>
      <c r="J4248" s="381"/>
      <c r="K4248" s="789">
        <f t="shared" si="214"/>
        <v>37.47</v>
      </c>
      <c r="L4248" s="549"/>
      <c r="M4248" s="549"/>
      <c r="N4248" s="549"/>
      <c r="O4248" s="98">
        <f t="shared" si="215"/>
        <v>0.14000000000000057</v>
      </c>
      <c r="P4248" s="549"/>
      <c r="Q4248" s="100">
        <f t="shared" si="216"/>
        <v>0.37363223912463456</v>
      </c>
      <c r="R4248" s="549"/>
      <c r="S4248" s="406">
        <v>0</v>
      </c>
      <c r="T4248" s="389">
        <v>0</v>
      </c>
      <c r="U4248" s="390">
        <v>0</v>
      </c>
      <c r="V4248" s="405">
        <v>0</v>
      </c>
      <c r="W4248" s="406">
        <v>0</v>
      </c>
      <c r="X4248" s="405">
        <v>0</v>
      </c>
      <c r="Y4248" s="113">
        <f t="shared" si="218"/>
        <v>37.33</v>
      </c>
      <c r="Z4248" s="108">
        <v>0</v>
      </c>
      <c r="AA4248" s="112">
        <v>0</v>
      </c>
      <c r="AB4248" s="108">
        <v>337.6</v>
      </c>
      <c r="AC4248" s="109">
        <v>0</v>
      </c>
      <c r="AD4248" s="407">
        <v>25</v>
      </c>
      <c r="AE4248" s="523"/>
      <c r="AF4248" s="108">
        <v>350.5</v>
      </c>
      <c r="AG4248" s="109">
        <v>0</v>
      </c>
      <c r="AH4248" s="654">
        <v>0</v>
      </c>
      <c r="AI4248" s="539"/>
      <c r="AJ4248" s="110">
        <v>8</v>
      </c>
      <c r="AL4248" s="395">
        <f t="shared" si="219"/>
        <v>8</v>
      </c>
      <c r="AM4248" s="395"/>
      <c r="AN4248" s="163">
        <f t="shared" si="220"/>
        <v>33</v>
      </c>
      <c r="AO4248" s="113">
        <f t="shared" si="217"/>
        <v>-4.3299999999999983</v>
      </c>
    </row>
    <row r="4249" spans="1:41" x14ac:dyDescent="0.2">
      <c r="A4249" s="58">
        <v>40765</v>
      </c>
      <c r="B4249" s="92">
        <v>24.52</v>
      </c>
      <c r="D4249" s="174">
        <v>12.15</v>
      </c>
      <c r="E4249" s="120"/>
      <c r="F4249" s="781">
        <f t="shared" si="210"/>
        <v>36.67</v>
      </c>
      <c r="G4249" s="382"/>
      <c r="H4249" s="301">
        <v>23.13</v>
      </c>
      <c r="I4249" s="96">
        <v>12.71</v>
      </c>
      <c r="J4249" s="381"/>
      <c r="K4249" s="789">
        <f t="shared" si="214"/>
        <v>35.840000000000003</v>
      </c>
      <c r="L4249" s="549"/>
      <c r="M4249" s="549"/>
      <c r="N4249" s="549"/>
      <c r="O4249" s="98">
        <f t="shared" si="215"/>
        <v>-0.82999999999999829</v>
      </c>
      <c r="P4249" s="549"/>
      <c r="Q4249" s="100">
        <f t="shared" si="216"/>
        <v>-2.3158482142857091</v>
      </c>
      <c r="R4249" s="549"/>
      <c r="S4249" s="406">
        <v>0</v>
      </c>
      <c r="T4249" s="389">
        <v>0</v>
      </c>
      <c r="U4249" s="390">
        <v>0</v>
      </c>
      <c r="V4249" s="405">
        <v>0</v>
      </c>
      <c r="W4249" s="406">
        <v>0</v>
      </c>
      <c r="X4249" s="405">
        <v>0</v>
      </c>
      <c r="Y4249" s="113">
        <f t="shared" si="218"/>
        <v>36.67</v>
      </c>
      <c r="Z4249" s="108">
        <v>0</v>
      </c>
      <c r="AA4249" s="112">
        <v>0</v>
      </c>
      <c r="AB4249" s="108">
        <v>337.4</v>
      </c>
      <c r="AC4249" s="109">
        <v>0</v>
      </c>
      <c r="AD4249" s="407">
        <v>25</v>
      </c>
      <c r="AE4249" s="523"/>
      <c r="AF4249" s="108">
        <v>350.4</v>
      </c>
      <c r="AG4249" s="109">
        <v>0</v>
      </c>
      <c r="AH4249" s="654">
        <v>0</v>
      </c>
      <c r="AI4249" s="539"/>
      <c r="AJ4249" s="110">
        <v>14</v>
      </c>
      <c r="AL4249" s="395">
        <f t="shared" si="219"/>
        <v>14</v>
      </c>
      <c r="AM4249" s="395"/>
      <c r="AN4249" s="163">
        <f t="shared" si="220"/>
        <v>39</v>
      </c>
      <c r="AO4249" s="113">
        <f t="shared" si="217"/>
        <v>2.3299999999999983</v>
      </c>
    </row>
    <row r="4250" spans="1:41" x14ac:dyDescent="0.2">
      <c r="A4250" s="58">
        <v>40766</v>
      </c>
      <c r="B4250" s="92">
        <v>25.56</v>
      </c>
      <c r="D4250" s="174">
        <v>10.01</v>
      </c>
      <c r="E4250" s="120"/>
      <c r="F4250" s="781">
        <f t="shared" si="210"/>
        <v>35.57</v>
      </c>
      <c r="G4250" s="382"/>
      <c r="H4250" s="301">
        <v>23.87</v>
      </c>
      <c r="I4250" s="96">
        <v>10.97</v>
      </c>
      <c r="J4250" s="381"/>
      <c r="K4250" s="789">
        <f t="shared" si="214"/>
        <v>34.840000000000003</v>
      </c>
      <c r="L4250" s="549"/>
      <c r="M4250" s="549"/>
      <c r="N4250" s="549"/>
      <c r="O4250" s="98">
        <f t="shared" si="215"/>
        <v>-0.72999999999999687</v>
      </c>
      <c r="P4250" s="549"/>
      <c r="Q4250" s="100">
        <f t="shared" si="216"/>
        <v>-2.0952927669345489</v>
      </c>
      <c r="R4250" s="549"/>
      <c r="S4250" s="406">
        <v>0</v>
      </c>
      <c r="T4250" s="389">
        <v>0</v>
      </c>
      <c r="U4250" s="390">
        <v>0</v>
      </c>
      <c r="V4250" s="405">
        <v>0</v>
      </c>
      <c r="W4250" s="406">
        <v>0</v>
      </c>
      <c r="X4250" s="405">
        <v>0</v>
      </c>
      <c r="Y4250" s="113">
        <f t="shared" si="218"/>
        <v>35.57</v>
      </c>
      <c r="Z4250" s="108">
        <v>0</v>
      </c>
      <c r="AA4250" s="112">
        <v>0</v>
      </c>
      <c r="AB4250" s="108">
        <v>337.3</v>
      </c>
      <c r="AC4250" s="109">
        <v>0</v>
      </c>
      <c r="AD4250" s="407">
        <v>25</v>
      </c>
      <c r="AE4250" s="523"/>
      <c r="AF4250" s="108">
        <v>350.3</v>
      </c>
      <c r="AG4250" s="109">
        <v>0</v>
      </c>
      <c r="AH4250" s="654">
        <v>0</v>
      </c>
      <c r="AI4250" s="539"/>
      <c r="AJ4250" s="110">
        <v>9</v>
      </c>
      <c r="AL4250" s="395">
        <f t="shared" si="219"/>
        <v>9</v>
      </c>
      <c r="AM4250" s="395"/>
      <c r="AN4250" s="163">
        <f t="shared" si="220"/>
        <v>34</v>
      </c>
      <c r="AO4250" s="113">
        <f t="shared" si="217"/>
        <v>-1.5700000000000003</v>
      </c>
    </row>
    <row r="4251" spans="1:41" x14ac:dyDescent="0.2">
      <c r="A4251" s="58">
        <v>40767</v>
      </c>
      <c r="B4251" s="92">
        <v>28.22</v>
      </c>
      <c r="D4251" s="174">
        <v>7.7610000000000001</v>
      </c>
      <c r="E4251" s="120"/>
      <c r="F4251" s="781">
        <f t="shared" si="210"/>
        <v>35.981000000000002</v>
      </c>
      <c r="G4251" s="382"/>
      <c r="H4251" s="301">
        <v>28.34</v>
      </c>
      <c r="I4251" s="96">
        <v>8.91</v>
      </c>
      <c r="J4251" s="381"/>
      <c r="K4251" s="789">
        <f t="shared" si="214"/>
        <v>37.25</v>
      </c>
      <c r="L4251" s="549"/>
      <c r="M4251" s="549"/>
      <c r="N4251" s="549"/>
      <c r="O4251" s="98">
        <f t="shared" si="215"/>
        <v>1.2689999999999984</v>
      </c>
      <c r="P4251" s="549"/>
      <c r="Q4251" s="100">
        <f t="shared" si="216"/>
        <v>3.4067114093959692</v>
      </c>
      <c r="R4251" s="549"/>
      <c r="S4251" s="406">
        <v>0</v>
      </c>
      <c r="T4251" s="389">
        <v>0</v>
      </c>
      <c r="U4251" s="390">
        <v>0</v>
      </c>
      <c r="V4251" s="405">
        <v>0</v>
      </c>
      <c r="W4251" s="406">
        <v>0</v>
      </c>
      <c r="X4251" s="405">
        <v>0</v>
      </c>
      <c r="Y4251" s="113">
        <f t="shared" si="218"/>
        <v>35.981000000000002</v>
      </c>
      <c r="Z4251" s="108">
        <v>0</v>
      </c>
      <c r="AA4251" s="112">
        <v>0</v>
      </c>
      <c r="AB4251" s="108">
        <v>337.2</v>
      </c>
      <c r="AC4251" s="109">
        <v>0</v>
      </c>
      <c r="AD4251" s="407">
        <v>9</v>
      </c>
      <c r="AE4251" s="523"/>
      <c r="AF4251" s="108">
        <v>350.3</v>
      </c>
      <c r="AG4251" s="109">
        <v>0</v>
      </c>
      <c r="AH4251" s="654">
        <v>0</v>
      </c>
      <c r="AI4251" s="539"/>
      <c r="AJ4251" s="110">
        <v>9</v>
      </c>
      <c r="AL4251" s="395">
        <f t="shared" si="219"/>
        <v>9</v>
      </c>
      <c r="AM4251" s="395"/>
      <c r="AN4251" s="163">
        <f t="shared" si="220"/>
        <v>18</v>
      </c>
      <c r="AO4251" s="113">
        <f t="shared" si="217"/>
        <v>-17.981000000000002</v>
      </c>
    </row>
    <row r="4252" spans="1:41" x14ac:dyDescent="0.2">
      <c r="A4252" s="58">
        <v>40768</v>
      </c>
      <c r="B4252" s="92">
        <v>22.96</v>
      </c>
      <c r="D4252" s="174">
        <v>8.4499999999999993</v>
      </c>
      <c r="E4252" s="120"/>
      <c r="F4252" s="781">
        <f t="shared" si="210"/>
        <v>31.41</v>
      </c>
      <c r="G4252" s="382"/>
      <c r="H4252" s="301">
        <v>23.21</v>
      </c>
      <c r="I4252" s="96">
        <v>9.2200000000000006</v>
      </c>
      <c r="J4252" s="381"/>
      <c r="K4252" s="789">
        <f t="shared" si="214"/>
        <v>32.43</v>
      </c>
      <c r="L4252" s="549"/>
      <c r="M4252" s="549"/>
      <c r="N4252" s="549"/>
      <c r="O4252" s="98">
        <f t="shared" si="215"/>
        <v>1.0199999999999996</v>
      </c>
      <c r="P4252" s="549"/>
      <c r="Q4252" s="100">
        <f t="shared" si="216"/>
        <v>3.1452358926919506</v>
      </c>
      <c r="R4252" s="549"/>
      <c r="S4252" s="406">
        <v>0</v>
      </c>
      <c r="T4252" s="389">
        <v>0</v>
      </c>
      <c r="U4252" s="390">
        <v>0</v>
      </c>
      <c r="V4252" s="405">
        <v>0</v>
      </c>
      <c r="W4252" s="406">
        <v>0</v>
      </c>
      <c r="X4252" s="405">
        <v>0</v>
      </c>
      <c r="Y4252" s="113">
        <f t="shared" si="218"/>
        <v>31.41</v>
      </c>
      <c r="Z4252" s="108">
        <v>0</v>
      </c>
      <c r="AA4252" s="112">
        <v>0</v>
      </c>
      <c r="AB4252" s="108">
        <v>337.4</v>
      </c>
      <c r="AC4252" s="109">
        <v>2.4</v>
      </c>
      <c r="AD4252" s="407">
        <v>0</v>
      </c>
      <c r="AE4252" s="523"/>
      <c r="AF4252" s="108">
        <v>350.2</v>
      </c>
      <c r="AG4252" s="109">
        <v>0.75</v>
      </c>
      <c r="AH4252" s="654">
        <v>38.56</v>
      </c>
      <c r="AI4252" s="539"/>
      <c r="AJ4252" s="110">
        <v>40</v>
      </c>
      <c r="AL4252" s="395">
        <f t="shared" si="219"/>
        <v>40</v>
      </c>
      <c r="AM4252" s="395"/>
      <c r="AN4252" s="163">
        <f t="shared" ref="AN4252:AN4283" si="221">AJ4252+AD4252+AA4252+Z4252</f>
        <v>40</v>
      </c>
      <c r="AO4252" s="113">
        <f t="shared" si="217"/>
        <v>8.59</v>
      </c>
    </row>
    <row r="4253" spans="1:41" x14ac:dyDescent="0.2">
      <c r="A4253" s="58">
        <v>40769</v>
      </c>
      <c r="B4253" s="92">
        <v>22.4</v>
      </c>
      <c r="D4253" s="174">
        <v>8.5</v>
      </c>
      <c r="E4253" s="120"/>
      <c r="F4253" s="781">
        <f t="shared" si="210"/>
        <v>30.9</v>
      </c>
      <c r="G4253" s="382"/>
      <c r="H4253" s="301">
        <v>19.18</v>
      </c>
      <c r="I4253" s="96">
        <v>9.44</v>
      </c>
      <c r="J4253" s="381"/>
      <c r="K4253" s="789">
        <f t="shared" si="214"/>
        <v>28.619999999999997</v>
      </c>
      <c r="L4253" s="549"/>
      <c r="M4253" s="549"/>
      <c r="N4253" s="549"/>
      <c r="O4253" s="98">
        <f t="shared" si="215"/>
        <v>-2.2800000000000011</v>
      </c>
      <c r="P4253" s="549"/>
      <c r="Q4253" s="100">
        <f t="shared" si="216"/>
        <v>-7.9664570230608005</v>
      </c>
      <c r="R4253" s="549"/>
      <c r="S4253" s="406">
        <v>0</v>
      </c>
      <c r="T4253" s="389">
        <v>0</v>
      </c>
      <c r="U4253" s="390">
        <v>0</v>
      </c>
      <c r="V4253" s="405">
        <v>0</v>
      </c>
      <c r="W4253" s="406">
        <v>0</v>
      </c>
      <c r="X4253" s="405">
        <v>0</v>
      </c>
      <c r="Y4253" s="113">
        <f t="shared" si="218"/>
        <v>30.9</v>
      </c>
      <c r="Z4253" s="108">
        <v>0</v>
      </c>
      <c r="AA4253" s="112">
        <v>0</v>
      </c>
      <c r="AB4253" s="108">
        <v>337.5</v>
      </c>
      <c r="AC4253" s="109">
        <v>0</v>
      </c>
      <c r="AD4253" s="407">
        <v>0</v>
      </c>
      <c r="AE4253" s="523"/>
      <c r="AF4253" s="108">
        <v>350.1</v>
      </c>
      <c r="AG4253" s="109">
        <v>0.13</v>
      </c>
      <c r="AH4253" s="654">
        <v>30.03</v>
      </c>
      <c r="AI4253" s="539"/>
      <c r="AJ4253" s="110">
        <v>23</v>
      </c>
      <c r="AL4253" s="395">
        <f t="shared" si="219"/>
        <v>23</v>
      </c>
      <c r="AM4253" s="395"/>
      <c r="AN4253" s="163">
        <f t="shared" si="221"/>
        <v>23</v>
      </c>
      <c r="AO4253" s="113">
        <f t="shared" si="217"/>
        <v>-7.8999999999999986</v>
      </c>
    </row>
    <row r="4254" spans="1:41" x14ac:dyDescent="0.2">
      <c r="A4254" s="58">
        <v>40770</v>
      </c>
      <c r="B4254" s="92">
        <v>22.4</v>
      </c>
      <c r="D4254" s="174">
        <v>8.1300000000000008</v>
      </c>
      <c r="E4254" s="120"/>
      <c r="F4254" s="781">
        <f t="shared" si="210"/>
        <v>30.53</v>
      </c>
      <c r="G4254" s="382"/>
      <c r="H4254" s="301">
        <v>23.37</v>
      </c>
      <c r="I4254" s="96">
        <v>9</v>
      </c>
      <c r="J4254" s="381"/>
      <c r="K4254" s="789">
        <f t="shared" si="214"/>
        <v>32.370000000000005</v>
      </c>
      <c r="L4254" s="549"/>
      <c r="M4254" s="549"/>
      <c r="N4254" s="549"/>
      <c r="O4254" s="98">
        <f t="shared" si="215"/>
        <v>1.8400000000000034</v>
      </c>
      <c r="P4254" s="549"/>
      <c r="Q4254" s="100">
        <f t="shared" si="216"/>
        <v>5.684275563793646</v>
      </c>
      <c r="R4254" s="549"/>
      <c r="S4254" s="406">
        <v>0</v>
      </c>
      <c r="T4254" s="389">
        <v>0</v>
      </c>
      <c r="U4254" s="390">
        <v>0</v>
      </c>
      <c r="V4254" s="405">
        <v>0</v>
      </c>
      <c r="W4254" s="406">
        <v>0</v>
      </c>
      <c r="X4254" s="405">
        <v>0</v>
      </c>
      <c r="Y4254" s="113">
        <f t="shared" si="218"/>
        <v>30.53</v>
      </c>
      <c r="Z4254" s="108">
        <v>0</v>
      </c>
      <c r="AA4254" s="112">
        <v>0</v>
      </c>
      <c r="AB4254" s="108">
        <v>337.5</v>
      </c>
      <c r="AC4254" s="109">
        <v>0</v>
      </c>
      <c r="AD4254" s="407">
        <v>0</v>
      </c>
      <c r="AE4254" s="523"/>
      <c r="AF4254" s="108">
        <v>349.9</v>
      </c>
      <c r="AG4254" s="109">
        <v>0</v>
      </c>
      <c r="AH4254" s="654">
        <v>26.6</v>
      </c>
      <c r="AI4254" s="539"/>
      <c r="AJ4254" s="110">
        <v>21</v>
      </c>
      <c r="AL4254" s="395">
        <f t="shared" si="219"/>
        <v>21</v>
      </c>
      <c r="AM4254" s="395"/>
      <c r="AN4254" s="163">
        <f t="shared" si="221"/>
        <v>21</v>
      </c>
      <c r="AO4254" s="113">
        <f t="shared" si="217"/>
        <v>-9.5300000000000011</v>
      </c>
    </row>
    <row r="4255" spans="1:41" x14ac:dyDescent="0.2">
      <c r="A4255" s="58">
        <v>40771</v>
      </c>
      <c r="B4255" s="92">
        <v>21.88</v>
      </c>
      <c r="D4255" s="174">
        <v>8.57</v>
      </c>
      <c r="E4255" s="120"/>
      <c r="F4255" s="781">
        <f t="shared" si="210"/>
        <v>30.45</v>
      </c>
      <c r="G4255" s="382"/>
      <c r="H4255" s="301">
        <v>19.850000000000001</v>
      </c>
      <c r="I4255" s="96">
        <v>8.86</v>
      </c>
      <c r="J4255" s="381"/>
      <c r="K4255" s="789">
        <f t="shared" si="214"/>
        <v>28.71</v>
      </c>
      <c r="L4255" s="549"/>
      <c r="M4255" s="549"/>
      <c r="N4255" s="549"/>
      <c r="O4255" s="98">
        <f t="shared" si="215"/>
        <v>-1.7399999999999984</v>
      </c>
      <c r="P4255" s="549"/>
      <c r="Q4255" s="100">
        <f t="shared" si="216"/>
        <v>-6.0606060606060552</v>
      </c>
      <c r="R4255" s="549"/>
      <c r="S4255" s="406">
        <v>0</v>
      </c>
      <c r="T4255" s="389">
        <v>0</v>
      </c>
      <c r="U4255" s="390">
        <v>0</v>
      </c>
      <c r="V4255" s="405">
        <v>0</v>
      </c>
      <c r="W4255" s="406">
        <v>3.56</v>
      </c>
      <c r="X4255" s="405">
        <v>0</v>
      </c>
      <c r="Y4255" s="113">
        <f t="shared" si="218"/>
        <v>34.01</v>
      </c>
      <c r="Z4255" s="108">
        <v>0</v>
      </c>
      <c r="AA4255" s="112">
        <v>0</v>
      </c>
      <c r="AB4255" s="108">
        <v>337.5</v>
      </c>
      <c r="AC4255" s="109">
        <v>0</v>
      </c>
      <c r="AD4255" s="407">
        <v>0</v>
      </c>
      <c r="AE4255" s="523"/>
      <c r="AF4255" s="108">
        <v>349.7</v>
      </c>
      <c r="AG4255" s="109">
        <v>0</v>
      </c>
      <c r="AH4255" s="654">
        <v>25.53</v>
      </c>
      <c r="AI4255" s="539"/>
      <c r="AJ4255" s="110">
        <v>29</v>
      </c>
      <c r="AL4255" s="395">
        <f t="shared" si="219"/>
        <v>29</v>
      </c>
      <c r="AM4255" s="395"/>
      <c r="AN4255" s="163">
        <f t="shared" si="221"/>
        <v>29</v>
      </c>
      <c r="AO4255" s="113">
        <f t="shared" si="217"/>
        <v>-1.4499999999999993</v>
      </c>
    </row>
    <row r="4256" spans="1:41" x14ac:dyDescent="0.2">
      <c r="A4256" s="58">
        <v>40772</v>
      </c>
      <c r="B4256" s="92">
        <v>22.75</v>
      </c>
      <c r="D4256" s="174">
        <v>8.92</v>
      </c>
      <c r="E4256" s="120"/>
      <c r="F4256" s="781">
        <f t="shared" si="210"/>
        <v>31.67</v>
      </c>
      <c r="G4256" s="382"/>
      <c r="H4256" s="301">
        <v>21.63</v>
      </c>
      <c r="I4256" s="96">
        <v>9.69</v>
      </c>
      <c r="J4256" s="381"/>
      <c r="K4256" s="789">
        <f t="shared" si="214"/>
        <v>31.32</v>
      </c>
      <c r="L4256" s="549"/>
      <c r="M4256" s="549"/>
      <c r="N4256" s="549"/>
      <c r="O4256" s="98">
        <f t="shared" si="215"/>
        <v>-0.35000000000000142</v>
      </c>
      <c r="P4256" s="549"/>
      <c r="Q4256" s="100">
        <f t="shared" si="216"/>
        <v>-1.1174968071519842</v>
      </c>
      <c r="R4256" s="549"/>
      <c r="S4256" s="406">
        <v>0</v>
      </c>
      <c r="T4256" s="389">
        <v>0</v>
      </c>
      <c r="U4256" s="390">
        <v>0</v>
      </c>
      <c r="V4256" s="405">
        <v>0</v>
      </c>
      <c r="W4256" s="406">
        <v>3.67</v>
      </c>
      <c r="X4256" s="405">
        <v>0</v>
      </c>
      <c r="Y4256" s="113">
        <f t="shared" si="218"/>
        <v>35.340000000000003</v>
      </c>
      <c r="Z4256" s="108">
        <v>0</v>
      </c>
      <c r="AA4256" s="112">
        <v>0</v>
      </c>
      <c r="AB4256" s="108">
        <v>337.5</v>
      </c>
      <c r="AC4256" s="109">
        <v>0</v>
      </c>
      <c r="AD4256" s="407">
        <v>0</v>
      </c>
      <c r="AE4256" s="523"/>
      <c r="AF4256" s="108">
        <v>349.5</v>
      </c>
      <c r="AG4256" s="109">
        <v>0</v>
      </c>
      <c r="AH4256" s="654">
        <v>23.73</v>
      </c>
      <c r="AI4256" s="539"/>
      <c r="AJ4256" s="110">
        <v>25</v>
      </c>
      <c r="AL4256" s="395">
        <f t="shared" si="219"/>
        <v>25</v>
      </c>
      <c r="AM4256" s="395"/>
      <c r="AN4256" s="163">
        <f t="shared" si="221"/>
        <v>25</v>
      </c>
      <c r="AO4256" s="113">
        <f t="shared" si="217"/>
        <v>-6.6700000000000017</v>
      </c>
    </row>
    <row r="4257" spans="1:79" x14ac:dyDescent="0.2">
      <c r="A4257" s="58">
        <v>40773</v>
      </c>
      <c r="B4257" s="92">
        <v>23.47</v>
      </c>
      <c r="D4257" s="174">
        <v>8.09</v>
      </c>
      <c r="E4257" s="120"/>
      <c r="F4257" s="781">
        <f t="shared" si="210"/>
        <v>31.56</v>
      </c>
      <c r="G4257" s="382"/>
      <c r="H4257" s="301">
        <v>23.25</v>
      </c>
      <c r="I4257" s="96">
        <v>8.64</v>
      </c>
      <c r="J4257" s="381"/>
      <c r="K4257" s="789">
        <f t="shared" si="214"/>
        <v>31.89</v>
      </c>
      <c r="L4257" s="549"/>
      <c r="M4257" s="549"/>
      <c r="N4257" s="549"/>
      <c r="O4257" s="98">
        <f t="shared" si="215"/>
        <v>0.33000000000000185</v>
      </c>
      <c r="P4257" s="549"/>
      <c r="Q4257" s="100">
        <f t="shared" si="216"/>
        <v>1.0348071495766755</v>
      </c>
      <c r="R4257" s="549"/>
      <c r="S4257" s="406">
        <v>0</v>
      </c>
      <c r="T4257" s="389">
        <v>0</v>
      </c>
      <c r="U4257" s="390">
        <v>0</v>
      </c>
      <c r="V4257" s="405">
        <v>0</v>
      </c>
      <c r="W4257" s="406">
        <v>3.66</v>
      </c>
      <c r="X4257" s="405">
        <v>0</v>
      </c>
      <c r="Y4257" s="113">
        <f t="shared" si="218"/>
        <v>35.22</v>
      </c>
      <c r="Z4257" s="108">
        <v>0</v>
      </c>
      <c r="AA4257" s="112">
        <v>0</v>
      </c>
      <c r="AB4257" s="108">
        <v>337.5</v>
      </c>
      <c r="AC4257" s="109">
        <v>0</v>
      </c>
      <c r="AD4257" s="407">
        <v>0</v>
      </c>
      <c r="AE4257" s="523"/>
      <c r="AF4257" s="108">
        <v>349.3</v>
      </c>
      <c r="AG4257" s="109">
        <v>0</v>
      </c>
      <c r="AH4257" s="654">
        <v>27.78</v>
      </c>
      <c r="AI4257" s="539"/>
      <c r="AJ4257" s="110">
        <v>29</v>
      </c>
      <c r="AL4257" s="395">
        <f t="shared" si="219"/>
        <v>29</v>
      </c>
      <c r="AM4257" s="395"/>
      <c r="AN4257" s="163">
        <f t="shared" si="221"/>
        <v>29</v>
      </c>
      <c r="AO4257" s="113">
        <f t="shared" si="217"/>
        <v>-2.5599999999999987</v>
      </c>
    </row>
    <row r="4258" spans="1:79" x14ac:dyDescent="0.2">
      <c r="A4258" s="58">
        <v>40774</v>
      </c>
      <c r="B4258" s="92">
        <v>23.1</v>
      </c>
      <c r="D4258" s="174">
        <v>8.4</v>
      </c>
      <c r="E4258" s="120"/>
      <c r="F4258" s="781">
        <f t="shared" si="210"/>
        <v>31.5</v>
      </c>
      <c r="G4258" s="382"/>
      <c r="H4258" s="301">
        <v>21.83</v>
      </c>
      <c r="I4258" s="96">
        <v>9.77</v>
      </c>
      <c r="J4258" s="381"/>
      <c r="K4258" s="789">
        <f t="shared" si="214"/>
        <v>31.599999999999998</v>
      </c>
      <c r="L4258" s="549"/>
      <c r="M4258" s="549"/>
      <c r="N4258" s="549"/>
      <c r="O4258" s="98">
        <f t="shared" si="215"/>
        <v>9.9999999999997868E-2</v>
      </c>
      <c r="P4258" s="549"/>
      <c r="Q4258" s="100">
        <f t="shared" si="216"/>
        <v>0.31645569620252489</v>
      </c>
      <c r="R4258" s="549"/>
      <c r="S4258" s="406">
        <v>0</v>
      </c>
      <c r="T4258" s="389">
        <v>0</v>
      </c>
      <c r="U4258" s="390">
        <v>0</v>
      </c>
      <c r="V4258" s="405">
        <v>0</v>
      </c>
      <c r="W4258" s="406">
        <v>3.66</v>
      </c>
      <c r="X4258" s="405">
        <v>0</v>
      </c>
      <c r="Y4258" s="113">
        <f t="shared" si="218"/>
        <v>35.159999999999997</v>
      </c>
      <c r="Z4258" s="108">
        <v>0</v>
      </c>
      <c r="AA4258" s="112">
        <v>0</v>
      </c>
      <c r="AB4258" s="108">
        <v>337.5</v>
      </c>
      <c r="AC4258" s="109">
        <v>0</v>
      </c>
      <c r="AD4258" s="407">
        <v>0</v>
      </c>
      <c r="AE4258" s="523"/>
      <c r="AF4258" s="108">
        <v>349.1</v>
      </c>
      <c r="AG4258" s="109">
        <v>0</v>
      </c>
      <c r="AH4258" s="654">
        <v>24.64</v>
      </c>
      <c r="AI4258" s="539"/>
      <c r="AJ4258" s="110">
        <v>26</v>
      </c>
      <c r="AL4258" s="395">
        <f t="shared" si="219"/>
        <v>26</v>
      </c>
      <c r="AM4258" s="395"/>
      <c r="AN4258" s="163">
        <f t="shared" si="221"/>
        <v>26</v>
      </c>
      <c r="AO4258" s="113">
        <f t="shared" si="217"/>
        <v>-5.5</v>
      </c>
    </row>
    <row r="4259" spans="1:79" x14ac:dyDescent="0.2">
      <c r="A4259" s="58">
        <v>40775</v>
      </c>
      <c r="B4259" s="92">
        <v>21.9</v>
      </c>
      <c r="D4259" s="174">
        <v>8.5</v>
      </c>
      <c r="E4259" s="120"/>
      <c r="F4259" s="781">
        <f t="shared" si="210"/>
        <v>30.4</v>
      </c>
      <c r="G4259" s="382"/>
      <c r="H4259" s="301">
        <v>20.22</v>
      </c>
      <c r="I4259" s="96">
        <v>10.33</v>
      </c>
      <c r="J4259" s="381"/>
      <c r="K4259" s="789">
        <f t="shared" si="214"/>
        <v>30.549999999999997</v>
      </c>
      <c r="L4259" s="549"/>
      <c r="M4259" s="549"/>
      <c r="N4259" s="549"/>
      <c r="O4259" s="98">
        <f t="shared" si="215"/>
        <v>0.14999999999999858</v>
      </c>
      <c r="P4259" s="549"/>
      <c r="Q4259" s="100">
        <f t="shared" si="216"/>
        <v>0.49099836333878427</v>
      </c>
      <c r="R4259" s="549"/>
      <c r="S4259" s="406">
        <v>0</v>
      </c>
      <c r="T4259" s="389">
        <v>0</v>
      </c>
      <c r="U4259" s="390">
        <v>0</v>
      </c>
      <c r="V4259" s="405">
        <v>0</v>
      </c>
      <c r="W4259" s="406">
        <v>3.69</v>
      </c>
      <c r="X4259" s="444">
        <v>0</v>
      </c>
      <c r="Y4259" s="113">
        <f t="shared" si="218"/>
        <v>34.089999999999996</v>
      </c>
      <c r="Z4259" s="108">
        <v>0</v>
      </c>
      <c r="AA4259" s="112">
        <v>0</v>
      </c>
      <c r="AB4259" s="108">
        <v>337.5</v>
      </c>
      <c r="AC4259" s="109">
        <v>0</v>
      </c>
      <c r="AD4259" s="407">
        <v>0</v>
      </c>
      <c r="AE4259" s="523"/>
      <c r="AF4259" s="108">
        <v>348.9</v>
      </c>
      <c r="AG4259" s="109">
        <v>0</v>
      </c>
      <c r="AH4259" s="654">
        <v>21.19</v>
      </c>
      <c r="AI4259" s="539"/>
      <c r="AJ4259" s="110">
        <v>32</v>
      </c>
      <c r="AL4259" s="395">
        <f t="shared" si="219"/>
        <v>32</v>
      </c>
      <c r="AM4259" s="395"/>
      <c r="AN4259" s="163">
        <f t="shared" si="221"/>
        <v>32</v>
      </c>
      <c r="AO4259" s="113">
        <f t="shared" si="217"/>
        <v>1.6000000000000014</v>
      </c>
    </row>
    <row r="4260" spans="1:79" x14ac:dyDescent="0.2">
      <c r="A4260" s="58">
        <v>40776</v>
      </c>
      <c r="B4260" s="92">
        <v>22.86</v>
      </c>
      <c r="D4260" s="174">
        <v>8.6</v>
      </c>
      <c r="E4260" s="120"/>
      <c r="F4260" s="781">
        <f t="shared" si="210"/>
        <v>31.46</v>
      </c>
      <c r="G4260" s="382"/>
      <c r="H4260" s="301">
        <v>20.71</v>
      </c>
      <c r="I4260" s="96">
        <v>10.07</v>
      </c>
      <c r="J4260" s="381"/>
      <c r="K4260" s="789">
        <f t="shared" si="214"/>
        <v>30.78</v>
      </c>
      <c r="L4260" s="549"/>
      <c r="M4260" s="549"/>
      <c r="N4260" s="549"/>
      <c r="O4260" s="98">
        <f t="shared" si="215"/>
        <v>-0.67999999999999972</v>
      </c>
      <c r="P4260" s="549"/>
      <c r="Q4260" s="100">
        <f t="shared" si="216"/>
        <v>-2.2092267706302784</v>
      </c>
      <c r="R4260" s="549"/>
      <c r="S4260" s="406">
        <v>0</v>
      </c>
      <c r="T4260" s="389">
        <v>0</v>
      </c>
      <c r="U4260" s="390">
        <v>0</v>
      </c>
      <c r="V4260" s="405">
        <v>0</v>
      </c>
      <c r="W4260" s="406">
        <v>3.68</v>
      </c>
      <c r="X4260" s="405">
        <v>0</v>
      </c>
      <c r="Y4260" s="113">
        <f t="shared" si="218"/>
        <v>35.14</v>
      </c>
      <c r="Z4260" s="108">
        <v>0</v>
      </c>
      <c r="AA4260" s="112">
        <v>0</v>
      </c>
      <c r="AB4260" s="108">
        <v>337.5</v>
      </c>
      <c r="AC4260" s="109">
        <v>0.05</v>
      </c>
      <c r="AD4260" s="407">
        <v>0</v>
      </c>
      <c r="AE4260" s="523"/>
      <c r="AF4260" s="108">
        <v>348.7</v>
      </c>
      <c r="AG4260" s="109">
        <v>0</v>
      </c>
      <c r="AH4260" s="654">
        <v>30.19</v>
      </c>
      <c r="AI4260" s="539"/>
      <c r="AJ4260" s="110">
        <v>23</v>
      </c>
      <c r="AL4260" s="395">
        <f t="shared" si="219"/>
        <v>23</v>
      </c>
      <c r="AM4260" s="395"/>
      <c r="AN4260" s="163">
        <f t="shared" si="221"/>
        <v>23</v>
      </c>
      <c r="AO4260" s="113">
        <f t="shared" si="217"/>
        <v>-8.4600000000000009</v>
      </c>
    </row>
    <row r="4261" spans="1:79" x14ac:dyDescent="0.2">
      <c r="A4261" s="58">
        <v>40777</v>
      </c>
      <c r="B4261" s="92">
        <v>20.350000000000001</v>
      </c>
      <c r="D4261" s="174">
        <v>8.48</v>
      </c>
      <c r="E4261" s="120"/>
      <c r="F4261" s="781">
        <f t="shared" si="210"/>
        <v>28.830000000000002</v>
      </c>
      <c r="G4261" s="382"/>
      <c r="H4261" s="301">
        <v>19.89</v>
      </c>
      <c r="I4261" s="96">
        <v>10.3</v>
      </c>
      <c r="J4261" s="381"/>
      <c r="K4261" s="789">
        <f t="shared" si="214"/>
        <v>30.19</v>
      </c>
      <c r="L4261" s="549"/>
      <c r="M4261" s="549"/>
      <c r="N4261" s="549"/>
      <c r="O4261" s="98">
        <f t="shared" si="215"/>
        <v>1.3599999999999994</v>
      </c>
      <c r="P4261" s="549"/>
      <c r="Q4261" s="100">
        <f t="shared" si="216"/>
        <v>4.5048029148724726</v>
      </c>
      <c r="R4261" s="549"/>
      <c r="S4261" s="406">
        <v>0</v>
      </c>
      <c r="T4261" s="389">
        <v>0</v>
      </c>
      <c r="U4261" s="390">
        <v>0</v>
      </c>
      <c r="V4261" s="405">
        <v>0</v>
      </c>
      <c r="W4261" s="406">
        <v>3.74</v>
      </c>
      <c r="X4261" s="405">
        <v>0</v>
      </c>
      <c r="Y4261" s="113">
        <f t="shared" si="218"/>
        <v>32.57</v>
      </c>
      <c r="Z4261" s="108">
        <v>0</v>
      </c>
      <c r="AA4261" s="112">
        <v>0</v>
      </c>
      <c r="AB4261" s="108">
        <v>337.5</v>
      </c>
      <c r="AC4261" s="109">
        <v>0</v>
      </c>
      <c r="AD4261" s="407">
        <v>0</v>
      </c>
      <c r="AE4261" s="523"/>
      <c r="AF4261" s="108">
        <v>348.5</v>
      </c>
      <c r="AG4261" s="109">
        <v>0</v>
      </c>
      <c r="AH4261" s="654">
        <v>28.79</v>
      </c>
      <c r="AI4261" s="539"/>
      <c r="AJ4261" s="110">
        <v>23</v>
      </c>
      <c r="AL4261" s="395">
        <f t="shared" si="219"/>
        <v>23</v>
      </c>
      <c r="AM4261" s="395"/>
      <c r="AN4261" s="163">
        <f t="shared" si="221"/>
        <v>23</v>
      </c>
      <c r="AO4261" s="113">
        <f t="shared" si="217"/>
        <v>-5.8300000000000018</v>
      </c>
    </row>
    <row r="4262" spans="1:79" x14ac:dyDescent="0.2">
      <c r="A4262" s="58">
        <v>40778</v>
      </c>
      <c r="B4262" s="92">
        <v>21.77</v>
      </c>
      <c r="D4262" s="174">
        <v>8.5</v>
      </c>
      <c r="E4262" s="120"/>
      <c r="F4262" s="781">
        <f t="shared" si="210"/>
        <v>30.27</v>
      </c>
      <c r="G4262" s="382"/>
      <c r="H4262" s="301">
        <v>19.32</v>
      </c>
      <c r="I4262" s="96">
        <v>10.77</v>
      </c>
      <c r="J4262" s="381"/>
      <c r="K4262" s="789">
        <f t="shared" si="214"/>
        <v>30.09</v>
      </c>
      <c r="L4262" s="549"/>
      <c r="M4262" s="549"/>
      <c r="N4262" s="549"/>
      <c r="O4262" s="98">
        <f t="shared" si="215"/>
        <v>-0.17999999999999972</v>
      </c>
      <c r="P4262" s="549"/>
      <c r="Q4262" s="100">
        <f t="shared" si="216"/>
        <v>-0.59820538384845368</v>
      </c>
      <c r="R4262" s="549"/>
      <c r="S4262" s="406">
        <v>0</v>
      </c>
      <c r="T4262" s="389">
        <v>0</v>
      </c>
      <c r="U4262" s="390">
        <v>0</v>
      </c>
      <c r="V4262" s="405">
        <v>0</v>
      </c>
      <c r="W4262" s="406">
        <v>3.68</v>
      </c>
      <c r="X4262" s="405">
        <v>0</v>
      </c>
      <c r="Y4262" s="113">
        <f t="shared" si="218"/>
        <v>33.950000000000003</v>
      </c>
      <c r="Z4262" s="108">
        <v>0</v>
      </c>
      <c r="AA4262" s="112">
        <v>0</v>
      </c>
      <c r="AB4262" s="108">
        <v>337.5</v>
      </c>
      <c r="AC4262" s="109">
        <v>0</v>
      </c>
      <c r="AD4262" s="407">
        <v>0</v>
      </c>
      <c r="AE4262" s="523"/>
      <c r="AF4262" s="108">
        <v>348.3</v>
      </c>
      <c r="AG4262" s="109">
        <v>0</v>
      </c>
      <c r="AH4262" s="654">
        <v>25.5</v>
      </c>
      <c r="AI4262" s="539"/>
      <c r="AJ4262" s="110">
        <v>23</v>
      </c>
      <c r="AL4262" s="395">
        <f t="shared" si="219"/>
        <v>23</v>
      </c>
      <c r="AM4262" s="395"/>
      <c r="AN4262" s="163">
        <f t="shared" si="221"/>
        <v>23</v>
      </c>
      <c r="AO4262" s="113">
        <f t="shared" si="217"/>
        <v>-7.27</v>
      </c>
    </row>
    <row r="4263" spans="1:79" x14ac:dyDescent="0.2">
      <c r="A4263" s="58">
        <v>40779</v>
      </c>
      <c r="B4263" s="92">
        <v>24.23</v>
      </c>
      <c r="D4263" s="174">
        <v>8.5</v>
      </c>
      <c r="E4263" s="120"/>
      <c r="F4263" s="781">
        <f t="shared" si="210"/>
        <v>32.730000000000004</v>
      </c>
      <c r="G4263" s="382"/>
      <c r="H4263" s="301">
        <v>22.94</v>
      </c>
      <c r="I4263" s="96">
        <v>11.23</v>
      </c>
      <c r="J4263" s="381"/>
      <c r="K4263" s="789">
        <f t="shared" si="214"/>
        <v>34.17</v>
      </c>
      <c r="L4263" s="549"/>
      <c r="M4263" s="549"/>
      <c r="N4263" s="549"/>
      <c r="O4263" s="98">
        <f t="shared" si="215"/>
        <v>1.4399999999999977</v>
      </c>
      <c r="P4263" s="549"/>
      <c r="Q4263" s="100">
        <f t="shared" si="216"/>
        <v>4.2142230026338821</v>
      </c>
      <c r="R4263" s="549"/>
      <c r="S4263" s="406">
        <v>0</v>
      </c>
      <c r="T4263" s="389">
        <v>0</v>
      </c>
      <c r="U4263" s="390">
        <v>0</v>
      </c>
      <c r="V4263" s="405">
        <v>0</v>
      </c>
      <c r="W4263" s="406">
        <v>3.72</v>
      </c>
      <c r="X4263" s="405">
        <v>0</v>
      </c>
      <c r="Y4263" s="113">
        <f t="shared" si="218"/>
        <v>36.450000000000003</v>
      </c>
      <c r="Z4263" s="108">
        <v>0</v>
      </c>
      <c r="AA4263" s="112">
        <v>0</v>
      </c>
      <c r="AB4263" s="108">
        <v>337.5</v>
      </c>
      <c r="AC4263" s="109">
        <v>0</v>
      </c>
      <c r="AD4263" s="407">
        <v>0.3</v>
      </c>
      <c r="AE4263" s="523"/>
      <c r="AF4263" s="108">
        <v>348.1</v>
      </c>
      <c r="AG4263" s="109">
        <v>0</v>
      </c>
      <c r="AH4263" s="654">
        <v>29.12</v>
      </c>
      <c r="AI4263" s="539"/>
      <c r="AJ4263" s="110">
        <v>28</v>
      </c>
      <c r="AL4263" s="395">
        <f t="shared" si="219"/>
        <v>28</v>
      </c>
      <c r="AM4263" s="395"/>
      <c r="AN4263" s="163">
        <f t="shared" si="221"/>
        <v>28.3</v>
      </c>
      <c r="AO4263" s="113">
        <f t="shared" si="217"/>
        <v>-4.4300000000000033</v>
      </c>
      <c r="CA4263" s="21"/>
    </row>
    <row r="4264" spans="1:79" x14ac:dyDescent="0.2">
      <c r="A4264" s="58">
        <v>40780</v>
      </c>
      <c r="B4264" s="92">
        <v>21.92</v>
      </c>
      <c r="D4264" s="174">
        <v>9.14</v>
      </c>
      <c r="E4264" s="120"/>
      <c r="F4264" s="781">
        <f t="shared" si="210"/>
        <v>31.060000000000002</v>
      </c>
      <c r="G4264" s="382"/>
      <c r="H4264" s="301">
        <v>20.63</v>
      </c>
      <c r="I4264" s="96">
        <v>11.11</v>
      </c>
      <c r="J4264" s="381"/>
      <c r="K4264" s="789">
        <f t="shared" si="214"/>
        <v>31.74</v>
      </c>
      <c r="L4264" s="549"/>
      <c r="M4264" s="549"/>
      <c r="N4264" s="549"/>
      <c r="O4264" s="98">
        <f t="shared" si="215"/>
        <v>0.67999999999999616</v>
      </c>
      <c r="P4264" s="549"/>
      <c r="Q4264" s="100">
        <f t="shared" si="216"/>
        <v>2.1424070573408827</v>
      </c>
      <c r="R4264" s="549"/>
      <c r="S4264" s="406">
        <v>0</v>
      </c>
      <c r="T4264" s="389">
        <v>0</v>
      </c>
      <c r="U4264" s="390">
        <v>0</v>
      </c>
      <c r="V4264" s="405">
        <v>0</v>
      </c>
      <c r="W4264" s="406">
        <v>3.71</v>
      </c>
      <c r="X4264" s="405">
        <v>0</v>
      </c>
      <c r="Y4264" s="113">
        <f t="shared" si="218"/>
        <v>34.770000000000003</v>
      </c>
      <c r="Z4264" s="108">
        <v>0</v>
      </c>
      <c r="AA4264" s="112">
        <v>0</v>
      </c>
      <c r="AB4264" s="108">
        <v>337.5</v>
      </c>
      <c r="AC4264" s="109">
        <v>0</v>
      </c>
      <c r="AD4264" s="407">
        <v>7.5</v>
      </c>
      <c r="AE4264" s="523"/>
      <c r="AF4264" s="108">
        <v>347.9</v>
      </c>
      <c r="AG4264" s="109">
        <v>0</v>
      </c>
      <c r="AH4264" s="654">
        <v>23.55</v>
      </c>
      <c r="AI4264" s="539"/>
      <c r="AJ4264" s="110">
        <v>50</v>
      </c>
      <c r="AL4264" s="395">
        <f t="shared" si="219"/>
        <v>50</v>
      </c>
      <c r="AM4264" s="395"/>
      <c r="AN4264" s="163">
        <f t="shared" si="221"/>
        <v>57.5</v>
      </c>
      <c r="AO4264" s="113">
        <f t="shared" si="217"/>
        <v>26.439999999999998</v>
      </c>
    </row>
    <row r="4265" spans="1:79" x14ac:dyDescent="0.2">
      <c r="A4265" s="58">
        <v>40781</v>
      </c>
      <c r="B4265" s="92">
        <v>23.08</v>
      </c>
      <c r="D4265" s="174">
        <v>8.3800000000000008</v>
      </c>
      <c r="E4265" s="120"/>
      <c r="F4265" s="781">
        <f t="shared" ref="F4265:F4328" si="222">+B4265+D4265</f>
        <v>31.46</v>
      </c>
      <c r="G4265" s="382"/>
      <c r="H4265" s="301">
        <v>22.23</v>
      </c>
      <c r="I4265" s="96">
        <v>10.87</v>
      </c>
      <c r="J4265" s="381"/>
      <c r="K4265" s="789">
        <f t="shared" si="214"/>
        <v>33.1</v>
      </c>
      <c r="L4265" s="549"/>
      <c r="M4265" s="549"/>
      <c r="N4265" s="549"/>
      <c r="O4265" s="98">
        <f t="shared" si="215"/>
        <v>1.6400000000000006</v>
      </c>
      <c r="P4265" s="549"/>
      <c r="Q4265" s="100">
        <f t="shared" si="216"/>
        <v>4.9546827794561947</v>
      </c>
      <c r="R4265" s="549"/>
      <c r="S4265" s="406">
        <v>0</v>
      </c>
      <c r="T4265" s="389">
        <v>0</v>
      </c>
      <c r="U4265" s="390">
        <v>0</v>
      </c>
      <c r="V4265" s="405">
        <v>0</v>
      </c>
      <c r="W4265" s="406">
        <v>0</v>
      </c>
      <c r="X4265" s="405">
        <v>0</v>
      </c>
      <c r="Y4265" s="113">
        <f t="shared" si="218"/>
        <v>31.46</v>
      </c>
      <c r="Z4265" s="108">
        <v>0</v>
      </c>
      <c r="AA4265" s="112">
        <v>0</v>
      </c>
      <c r="AB4265" s="108">
        <v>337.5</v>
      </c>
      <c r="AC4265" s="109">
        <v>0.75</v>
      </c>
      <c r="AD4265" s="407">
        <v>0</v>
      </c>
      <c r="AE4265" s="523"/>
      <c r="AF4265" s="108">
        <v>347.7</v>
      </c>
      <c r="AG4265" s="109">
        <v>0</v>
      </c>
      <c r="AH4265" s="654">
        <v>25.48</v>
      </c>
      <c r="AI4265" s="539"/>
      <c r="AJ4265" s="110">
        <v>25</v>
      </c>
      <c r="AL4265" s="395">
        <f t="shared" si="219"/>
        <v>25</v>
      </c>
      <c r="AM4265" s="395"/>
      <c r="AN4265" s="163">
        <f t="shared" si="221"/>
        <v>25</v>
      </c>
      <c r="AO4265" s="113">
        <f t="shared" si="217"/>
        <v>-6.4600000000000009</v>
      </c>
    </row>
    <row r="4266" spans="1:79" x14ac:dyDescent="0.2">
      <c r="A4266" s="58">
        <v>40782</v>
      </c>
      <c r="B4266" s="92">
        <v>21.28</v>
      </c>
      <c r="D4266" s="174">
        <v>8.4700000000000006</v>
      </c>
      <c r="E4266" s="120"/>
      <c r="F4266" s="781">
        <f t="shared" si="222"/>
        <v>29.75</v>
      </c>
      <c r="G4266" s="382"/>
      <c r="H4266" s="301">
        <v>19.329999999999998</v>
      </c>
      <c r="I4266" s="96">
        <v>10.130000000000001</v>
      </c>
      <c r="J4266" s="381"/>
      <c r="K4266" s="789">
        <f t="shared" si="214"/>
        <v>29.46</v>
      </c>
      <c r="L4266" s="549"/>
      <c r="M4266" s="549"/>
      <c r="N4266" s="549"/>
      <c r="O4266" s="98">
        <f t="shared" si="215"/>
        <v>-0.28999999999999915</v>
      </c>
      <c r="P4266" s="549"/>
      <c r="Q4266" s="100">
        <f t="shared" si="216"/>
        <v>-0.98438560760352734</v>
      </c>
      <c r="R4266" s="549"/>
      <c r="S4266" s="406">
        <v>0</v>
      </c>
      <c r="T4266" s="389">
        <v>0</v>
      </c>
      <c r="U4266" s="390">
        <v>0</v>
      </c>
      <c r="V4266" s="405">
        <v>0</v>
      </c>
      <c r="W4266" s="406">
        <v>0</v>
      </c>
      <c r="X4266" s="405">
        <v>0</v>
      </c>
      <c r="Y4266" s="113">
        <f t="shared" si="218"/>
        <v>29.75</v>
      </c>
      <c r="Z4266" s="108">
        <v>0</v>
      </c>
      <c r="AA4266" s="112">
        <v>0</v>
      </c>
      <c r="AB4266" s="108">
        <v>337.5</v>
      </c>
      <c r="AC4266" s="109">
        <v>0</v>
      </c>
      <c r="AD4266" s="407">
        <v>0</v>
      </c>
      <c r="AE4266" s="523"/>
      <c r="AF4266" s="108">
        <v>347.5</v>
      </c>
      <c r="AG4266" s="109">
        <v>0.3</v>
      </c>
      <c r="AH4266" s="654">
        <v>33.119999999999997</v>
      </c>
      <c r="AI4266" s="539"/>
      <c r="AJ4266" s="110">
        <v>29</v>
      </c>
      <c r="AL4266" s="395">
        <f t="shared" si="219"/>
        <v>29</v>
      </c>
      <c r="AM4266" s="395"/>
      <c r="AN4266" s="163">
        <f t="shared" si="221"/>
        <v>29</v>
      </c>
      <c r="AO4266" s="113">
        <f t="shared" si="217"/>
        <v>-0.75</v>
      </c>
    </row>
    <row r="4267" spans="1:79" x14ac:dyDescent="0.2">
      <c r="A4267" s="58">
        <v>40783</v>
      </c>
      <c r="B4267" s="92">
        <v>24.44</v>
      </c>
      <c r="D4267" s="174">
        <v>8.58</v>
      </c>
      <c r="E4267" s="120"/>
      <c r="F4267" s="781">
        <f t="shared" si="222"/>
        <v>33.020000000000003</v>
      </c>
      <c r="G4267" s="382"/>
      <c r="H4267" s="301">
        <v>23.87</v>
      </c>
      <c r="I4267" s="96">
        <v>10.64</v>
      </c>
      <c r="J4267" s="381"/>
      <c r="K4267" s="789">
        <f t="shared" si="214"/>
        <v>34.510000000000005</v>
      </c>
      <c r="L4267" s="549"/>
      <c r="M4267" s="549"/>
      <c r="N4267" s="549"/>
      <c r="O4267" s="98">
        <f t="shared" si="215"/>
        <v>1.490000000000002</v>
      </c>
      <c r="P4267" s="549"/>
      <c r="Q4267" s="100">
        <f t="shared" si="216"/>
        <v>4.3175891046073653</v>
      </c>
      <c r="R4267" s="549"/>
      <c r="S4267" s="406">
        <v>0</v>
      </c>
      <c r="T4267" s="389">
        <v>0</v>
      </c>
      <c r="U4267" s="390">
        <v>0</v>
      </c>
      <c r="V4267" s="405">
        <v>0</v>
      </c>
      <c r="W4267" s="406">
        <v>0</v>
      </c>
      <c r="X4267" s="405">
        <v>0</v>
      </c>
      <c r="Y4267" s="113">
        <f t="shared" si="218"/>
        <v>33.020000000000003</v>
      </c>
      <c r="Z4267" s="108">
        <v>0</v>
      </c>
      <c r="AA4267" s="112">
        <v>0</v>
      </c>
      <c r="AB4267" s="108">
        <v>337.5</v>
      </c>
      <c r="AC4267" s="109">
        <v>0</v>
      </c>
      <c r="AD4267" s="407">
        <v>0</v>
      </c>
      <c r="AE4267" s="523"/>
      <c r="AF4267" s="108">
        <v>347.3</v>
      </c>
      <c r="AG4267" s="109">
        <v>0</v>
      </c>
      <c r="AH4267" s="654">
        <v>33.270000000000003</v>
      </c>
      <c r="AI4267" s="539"/>
      <c r="AJ4267" s="110">
        <v>29</v>
      </c>
      <c r="AL4267" s="395">
        <f t="shared" si="219"/>
        <v>29</v>
      </c>
      <c r="AM4267" s="395"/>
      <c r="AN4267" s="163">
        <f t="shared" si="221"/>
        <v>29</v>
      </c>
      <c r="AO4267" s="113">
        <f t="shared" si="217"/>
        <v>-4.0200000000000031</v>
      </c>
    </row>
    <row r="4268" spans="1:79" x14ac:dyDescent="0.2">
      <c r="A4268" s="58">
        <v>40784</v>
      </c>
      <c r="B4268" s="92">
        <v>22.02</v>
      </c>
      <c r="D4268" s="174">
        <v>8.35</v>
      </c>
      <c r="E4268" s="120"/>
      <c r="F4268" s="781">
        <f t="shared" si="222"/>
        <v>30.369999999999997</v>
      </c>
      <c r="G4268" s="382"/>
      <c r="H4268" s="301">
        <v>21.68</v>
      </c>
      <c r="I4268" s="96">
        <v>11.07</v>
      </c>
      <c r="J4268" s="381"/>
      <c r="K4268" s="789">
        <f t="shared" si="214"/>
        <v>32.75</v>
      </c>
      <c r="L4268" s="549"/>
      <c r="M4268" s="549"/>
      <c r="N4268" s="549"/>
      <c r="O4268" s="98">
        <f t="shared" si="215"/>
        <v>2.3800000000000026</v>
      </c>
      <c r="P4268" s="549"/>
      <c r="Q4268" s="100">
        <f t="shared" si="216"/>
        <v>7.2671755725190916</v>
      </c>
      <c r="R4268" s="549"/>
      <c r="S4268" s="406">
        <v>0</v>
      </c>
      <c r="T4268" s="389">
        <v>0</v>
      </c>
      <c r="U4268" s="390">
        <v>0</v>
      </c>
      <c r="V4268" s="405">
        <v>0</v>
      </c>
      <c r="W4268" s="406">
        <v>1.97</v>
      </c>
      <c r="X4268" s="405">
        <v>0</v>
      </c>
      <c r="Y4268" s="113">
        <f t="shared" si="218"/>
        <v>32.339999999999996</v>
      </c>
      <c r="Z4268" s="108">
        <v>0</v>
      </c>
      <c r="AA4268" s="112">
        <v>0</v>
      </c>
      <c r="AB4268" s="108">
        <v>337.5</v>
      </c>
      <c r="AC4268" s="300">
        <v>0.35</v>
      </c>
      <c r="AD4268" s="407">
        <v>4.5</v>
      </c>
      <c r="AE4268" s="523"/>
      <c r="AF4268" s="108">
        <v>347.2</v>
      </c>
      <c r="AG4268" s="109">
        <v>0.2</v>
      </c>
      <c r="AH4268" s="654">
        <v>21.51</v>
      </c>
      <c r="AI4268" s="539"/>
      <c r="AJ4268" s="110">
        <v>20</v>
      </c>
      <c r="AL4268" s="395">
        <f t="shared" si="219"/>
        <v>20</v>
      </c>
      <c r="AM4268" s="395"/>
      <c r="AN4268" s="163">
        <f t="shared" si="221"/>
        <v>24.5</v>
      </c>
      <c r="AO4268" s="113">
        <f t="shared" si="217"/>
        <v>-5.8699999999999974</v>
      </c>
    </row>
    <row r="4269" spans="1:79" x14ac:dyDescent="0.2">
      <c r="A4269" s="58">
        <v>40785</v>
      </c>
      <c r="B4269" s="92">
        <v>20.13</v>
      </c>
      <c r="D4269" s="174">
        <v>8.4600000000000009</v>
      </c>
      <c r="E4269" s="120"/>
      <c r="F4269" s="781">
        <f t="shared" si="222"/>
        <v>28.59</v>
      </c>
      <c r="G4269" s="382"/>
      <c r="H4269" s="301">
        <v>18.71</v>
      </c>
      <c r="I4269" s="96">
        <v>10.14</v>
      </c>
      <c r="J4269" s="381"/>
      <c r="K4269" s="789">
        <f t="shared" si="214"/>
        <v>28.85</v>
      </c>
      <c r="L4269" s="549"/>
      <c r="M4269" s="549"/>
      <c r="N4269" s="549"/>
      <c r="O4269" s="98">
        <f t="shared" si="215"/>
        <v>0.26000000000000156</v>
      </c>
      <c r="P4269" s="549"/>
      <c r="Q4269" s="100">
        <f t="shared" si="216"/>
        <v>0.90121317157712844</v>
      </c>
      <c r="R4269" s="549"/>
      <c r="S4269" s="406">
        <v>0</v>
      </c>
      <c r="T4269" s="389">
        <v>0</v>
      </c>
      <c r="U4269" s="390">
        <v>0</v>
      </c>
      <c r="V4269" s="405">
        <v>0</v>
      </c>
      <c r="W4269" s="406">
        <v>3.65</v>
      </c>
      <c r="X4269" s="405">
        <v>0</v>
      </c>
      <c r="Y4269" s="113">
        <f t="shared" si="218"/>
        <v>32.24</v>
      </c>
      <c r="Z4269" s="108">
        <v>0</v>
      </c>
      <c r="AA4269" s="112">
        <v>0</v>
      </c>
      <c r="AB4269" s="108">
        <v>337.5</v>
      </c>
      <c r="AC4269" s="109">
        <v>0</v>
      </c>
      <c r="AD4269" s="407">
        <v>0</v>
      </c>
      <c r="AE4269" s="523"/>
      <c r="AF4269" s="108">
        <v>347</v>
      </c>
      <c r="AG4269" s="109">
        <v>0</v>
      </c>
      <c r="AH4269" s="654">
        <v>28.03</v>
      </c>
      <c r="AI4269" s="539"/>
      <c r="AJ4269" s="110">
        <v>26</v>
      </c>
      <c r="AL4269" s="395">
        <f t="shared" si="219"/>
        <v>26</v>
      </c>
      <c r="AM4269" s="395"/>
      <c r="AN4269" s="163">
        <f t="shared" si="221"/>
        <v>26</v>
      </c>
      <c r="AO4269" s="113">
        <f t="shared" si="217"/>
        <v>-2.59</v>
      </c>
    </row>
    <row r="4270" spans="1:79" ht="13.5" thickBot="1" x14ac:dyDescent="0.25">
      <c r="A4270" s="58">
        <v>40786</v>
      </c>
      <c r="B4270" s="121">
        <v>19.579999999999998</v>
      </c>
      <c r="D4270" s="189">
        <v>8.51</v>
      </c>
      <c r="E4270" s="414"/>
      <c r="F4270" s="781">
        <f t="shared" si="222"/>
        <v>28.089999999999996</v>
      </c>
      <c r="G4270" s="382"/>
      <c r="H4270" s="744">
        <v>16.170000000000002</v>
      </c>
      <c r="I4270" s="338">
        <v>11.15</v>
      </c>
      <c r="J4270" s="880"/>
      <c r="K4270" s="789">
        <f t="shared" si="214"/>
        <v>27.32</v>
      </c>
      <c r="L4270" s="558"/>
      <c r="M4270" s="558"/>
      <c r="N4270" s="558"/>
      <c r="O4270" s="480">
        <f t="shared" si="215"/>
        <v>-0.76999999999999602</v>
      </c>
      <c r="P4270" s="558"/>
      <c r="Q4270" s="465">
        <f t="shared" si="216"/>
        <v>-2.8184480234260469</v>
      </c>
      <c r="R4270" s="558"/>
      <c r="S4270" s="424">
        <v>0</v>
      </c>
      <c r="T4270" s="421">
        <v>0</v>
      </c>
      <c r="U4270" s="422">
        <v>0</v>
      </c>
      <c r="V4270" s="423">
        <v>0</v>
      </c>
      <c r="W4270" s="424">
        <v>3.62</v>
      </c>
      <c r="X4270" s="423">
        <v>0</v>
      </c>
      <c r="Y4270" s="113">
        <f t="shared" si="218"/>
        <v>31.709999999999997</v>
      </c>
      <c r="Z4270" s="108">
        <v>0</v>
      </c>
      <c r="AA4270" s="112">
        <v>0</v>
      </c>
      <c r="AB4270" s="132">
        <v>337.5</v>
      </c>
      <c r="AC4270" s="133">
        <v>0</v>
      </c>
      <c r="AD4270" s="425">
        <v>0</v>
      </c>
      <c r="AE4270" s="526"/>
      <c r="AF4270" s="132">
        <v>346.9</v>
      </c>
      <c r="AG4270" s="133">
        <v>0</v>
      </c>
      <c r="AH4270" s="659">
        <v>20.57</v>
      </c>
      <c r="AI4270" s="559"/>
      <c r="AJ4270" s="110">
        <v>21</v>
      </c>
      <c r="AL4270" s="395">
        <f t="shared" si="219"/>
        <v>21</v>
      </c>
      <c r="AM4270" s="395"/>
      <c r="AN4270" s="163">
        <f t="shared" si="221"/>
        <v>21</v>
      </c>
      <c r="AO4270" s="113">
        <f t="shared" si="217"/>
        <v>-7.0899999999999963</v>
      </c>
    </row>
    <row r="4271" spans="1:79" x14ac:dyDescent="0.2">
      <c r="A4271" s="58">
        <v>40787</v>
      </c>
      <c r="B4271" s="59">
        <v>20.170000000000002</v>
      </c>
      <c r="D4271" s="200">
        <v>8.52</v>
      </c>
      <c r="E4271" s="381"/>
      <c r="F4271" s="776">
        <f t="shared" si="222"/>
        <v>28.69</v>
      </c>
      <c r="G4271" s="800"/>
      <c r="H4271" s="796">
        <v>19.72</v>
      </c>
      <c r="I4271" s="308">
        <v>11.109</v>
      </c>
      <c r="J4271" s="381"/>
      <c r="K4271" s="777">
        <f t="shared" si="214"/>
        <v>30.829000000000001</v>
      </c>
      <c r="L4271" s="549"/>
      <c r="M4271" s="549"/>
      <c r="N4271" s="549"/>
      <c r="O4271" s="98">
        <f t="shared" si="215"/>
        <v>2.1389999999999993</v>
      </c>
      <c r="P4271" s="549"/>
      <c r="Q4271" s="100">
        <f t="shared" si="216"/>
        <v>6.938272405851631</v>
      </c>
      <c r="R4271" s="549"/>
      <c r="S4271" s="392">
        <v>0</v>
      </c>
      <c r="T4271" s="389">
        <v>0</v>
      </c>
      <c r="U4271" s="390">
        <v>0</v>
      </c>
      <c r="V4271" s="391">
        <v>0</v>
      </c>
      <c r="W4271" s="392">
        <v>3.5</v>
      </c>
      <c r="X4271" s="391">
        <v>0</v>
      </c>
      <c r="Y4271" s="113">
        <f t="shared" si="218"/>
        <v>32.19</v>
      </c>
      <c r="Z4271" s="78">
        <v>0</v>
      </c>
      <c r="AA4271" s="82">
        <v>0</v>
      </c>
      <c r="AB4271" s="78">
        <v>337.5</v>
      </c>
      <c r="AC4271" s="79">
        <v>0</v>
      </c>
      <c r="AD4271" s="393">
        <v>0</v>
      </c>
      <c r="AE4271" s="395"/>
      <c r="AF4271" s="78">
        <v>346.7</v>
      </c>
      <c r="AG4271" s="79">
        <v>0</v>
      </c>
      <c r="AH4271" s="651">
        <v>25.5</v>
      </c>
      <c r="AI4271" s="904"/>
      <c r="AJ4271" s="80">
        <v>25</v>
      </c>
      <c r="AL4271" s="395">
        <f>AJ4271</f>
        <v>25</v>
      </c>
      <c r="AM4271" s="395"/>
      <c r="AN4271" s="253">
        <f t="shared" si="221"/>
        <v>25</v>
      </c>
      <c r="AO4271" s="592">
        <f t="shared" ref="AO4271:AO4300" si="223">AN4271-K4271</f>
        <v>-5.8290000000000006</v>
      </c>
    </row>
    <row r="4272" spans="1:79" x14ac:dyDescent="0.2">
      <c r="A4272" s="58">
        <v>40788</v>
      </c>
      <c r="B4272" s="92">
        <v>20.190000000000001</v>
      </c>
      <c r="D4272" s="174">
        <v>8.5</v>
      </c>
      <c r="E4272" s="381"/>
      <c r="F4272" s="776">
        <f t="shared" si="222"/>
        <v>28.69</v>
      </c>
      <c r="G4272" s="800"/>
      <c r="H4272" s="798">
        <v>18.96</v>
      </c>
      <c r="I4272" s="96">
        <v>11.115</v>
      </c>
      <c r="J4272" s="381"/>
      <c r="K4272" s="777">
        <f t="shared" si="214"/>
        <v>30.075000000000003</v>
      </c>
      <c r="L4272" s="549"/>
      <c r="M4272" s="549"/>
      <c r="N4272" s="549"/>
      <c r="O4272" s="98">
        <f t="shared" si="215"/>
        <v>1.3850000000000016</v>
      </c>
      <c r="P4272" s="549"/>
      <c r="Q4272" s="100">
        <f t="shared" si="216"/>
        <v>4.6051537822111435</v>
      </c>
      <c r="R4272" s="549"/>
      <c r="S4272" s="406">
        <v>0</v>
      </c>
      <c r="T4272" s="389">
        <v>0</v>
      </c>
      <c r="U4272" s="390">
        <v>0</v>
      </c>
      <c r="V4272" s="405">
        <v>0</v>
      </c>
      <c r="W4272" s="938">
        <v>4.6100000000000003</v>
      </c>
      <c r="X4272" s="405">
        <v>0</v>
      </c>
      <c r="Y4272" s="113">
        <f t="shared" si="218"/>
        <v>33.300000000000004</v>
      </c>
      <c r="Z4272" s="108">
        <v>0</v>
      </c>
      <c r="AA4272" s="112">
        <v>0</v>
      </c>
      <c r="AB4272" s="108">
        <v>337.5</v>
      </c>
      <c r="AC4272" s="109">
        <v>0</v>
      </c>
      <c r="AD4272" s="407">
        <v>0</v>
      </c>
      <c r="AE4272" s="523"/>
      <c r="AF4272" s="108">
        <v>346.5</v>
      </c>
      <c r="AG4272" s="109">
        <v>0</v>
      </c>
      <c r="AH4272" s="654">
        <v>26.32</v>
      </c>
      <c r="AI4272" s="539"/>
      <c r="AJ4272" s="110">
        <v>27</v>
      </c>
      <c r="AL4272" s="395">
        <f>AJ4272</f>
        <v>27</v>
      </c>
      <c r="AM4272" s="395"/>
      <c r="AN4272" s="253">
        <f t="shared" si="221"/>
        <v>27</v>
      </c>
      <c r="AO4272" s="592">
        <f t="shared" si="223"/>
        <v>-3.0750000000000028</v>
      </c>
    </row>
    <row r="4273" spans="1:275" x14ac:dyDescent="0.2">
      <c r="A4273" s="58">
        <v>40789</v>
      </c>
      <c r="B4273" s="92">
        <v>19.420000000000002</v>
      </c>
      <c r="D4273" s="174">
        <v>8.5</v>
      </c>
      <c r="E4273" s="381"/>
      <c r="F4273" s="776">
        <f t="shared" si="222"/>
        <v>27.92</v>
      </c>
      <c r="G4273" s="800"/>
      <c r="H4273" s="798">
        <v>18</v>
      </c>
      <c r="I4273" s="96">
        <v>11.132999999999999</v>
      </c>
      <c r="J4273" s="381"/>
      <c r="K4273" s="777">
        <f t="shared" si="214"/>
        <v>29.132999999999999</v>
      </c>
      <c r="L4273" s="549"/>
      <c r="M4273" s="549"/>
      <c r="N4273" s="549"/>
      <c r="O4273" s="98">
        <f t="shared" si="215"/>
        <v>1.2129999999999974</v>
      </c>
      <c r="P4273" s="549"/>
      <c r="Q4273" s="100">
        <f t="shared" si="216"/>
        <v>4.1636631998077691</v>
      </c>
      <c r="R4273" s="549"/>
      <c r="S4273" s="406">
        <v>0</v>
      </c>
      <c r="T4273" s="389">
        <v>0</v>
      </c>
      <c r="U4273" s="390">
        <v>0</v>
      </c>
      <c r="V4273" s="405">
        <v>0</v>
      </c>
      <c r="W4273" s="938">
        <v>4.83</v>
      </c>
      <c r="X4273" s="405">
        <v>0</v>
      </c>
      <c r="Y4273" s="113">
        <f t="shared" si="218"/>
        <v>32.75</v>
      </c>
      <c r="Z4273" s="108">
        <v>0</v>
      </c>
      <c r="AA4273" s="112">
        <v>0</v>
      </c>
      <c r="AB4273" s="108">
        <v>337.5</v>
      </c>
      <c r="AC4273" s="109">
        <v>0</v>
      </c>
      <c r="AD4273" s="407">
        <v>0</v>
      </c>
      <c r="AE4273" s="523"/>
      <c r="AF4273" s="108">
        <v>346.3</v>
      </c>
      <c r="AG4273" s="109">
        <v>0</v>
      </c>
      <c r="AH4273" s="654">
        <v>40.369999999999997</v>
      </c>
      <c r="AI4273" s="539"/>
      <c r="AJ4273" s="110">
        <v>27</v>
      </c>
      <c r="AL4273" s="395">
        <f t="shared" ref="AL4273:AL4300" si="224">AJ4273</f>
        <v>27</v>
      </c>
      <c r="AM4273" s="395"/>
      <c r="AN4273" s="253">
        <f t="shared" si="221"/>
        <v>27</v>
      </c>
      <c r="AO4273" s="592">
        <f t="shared" si="223"/>
        <v>-2.1329999999999991</v>
      </c>
    </row>
    <row r="4274" spans="1:275" x14ac:dyDescent="0.2">
      <c r="A4274" s="58">
        <v>40790</v>
      </c>
      <c r="B4274" s="92">
        <v>18.559999999999999</v>
      </c>
      <c r="D4274" s="174">
        <v>8.5</v>
      </c>
      <c r="E4274" s="381"/>
      <c r="F4274" s="776">
        <f t="shared" si="222"/>
        <v>27.06</v>
      </c>
      <c r="G4274" s="800"/>
      <c r="H4274" s="798">
        <v>18.149999999999999</v>
      </c>
      <c r="I4274" s="96">
        <v>11.129</v>
      </c>
      <c r="J4274" s="381"/>
      <c r="K4274" s="777">
        <f t="shared" si="214"/>
        <v>29.278999999999996</v>
      </c>
      <c r="L4274" s="549"/>
      <c r="M4274" s="549"/>
      <c r="N4274" s="549"/>
      <c r="O4274" s="98">
        <f t="shared" si="215"/>
        <v>2.2189999999999976</v>
      </c>
      <c r="P4274" s="549"/>
      <c r="Q4274" s="100">
        <f t="shared" si="216"/>
        <v>7.5788107517333172</v>
      </c>
      <c r="R4274" s="549"/>
      <c r="S4274" s="406">
        <v>0</v>
      </c>
      <c r="T4274" s="389">
        <v>0</v>
      </c>
      <c r="U4274" s="390">
        <v>0</v>
      </c>
      <c r="V4274" s="405">
        <v>0</v>
      </c>
      <c r="W4274" s="938">
        <v>4.55</v>
      </c>
      <c r="X4274" s="405">
        <v>0</v>
      </c>
      <c r="Y4274" s="113">
        <f t="shared" si="218"/>
        <v>31.61</v>
      </c>
      <c r="Z4274" s="108">
        <v>0</v>
      </c>
      <c r="AA4274" s="112">
        <v>0</v>
      </c>
      <c r="AB4274" s="108">
        <v>337.5</v>
      </c>
      <c r="AC4274" s="109">
        <v>0</v>
      </c>
      <c r="AD4274" s="407">
        <v>0</v>
      </c>
      <c r="AE4274" s="523"/>
      <c r="AF4274" s="108">
        <v>346.1</v>
      </c>
      <c r="AG4274" s="109">
        <v>0</v>
      </c>
      <c r="AH4274" s="654">
        <v>26.83</v>
      </c>
      <c r="AI4274" s="539"/>
      <c r="AJ4274" s="110">
        <v>24</v>
      </c>
      <c r="AL4274" s="395">
        <f t="shared" si="224"/>
        <v>24</v>
      </c>
      <c r="AM4274" s="395"/>
      <c r="AN4274" s="253">
        <f t="shared" si="221"/>
        <v>24</v>
      </c>
      <c r="AO4274" s="592">
        <f t="shared" si="223"/>
        <v>-5.2789999999999964</v>
      </c>
      <c r="JL4274" s="24"/>
    </row>
    <row r="4275" spans="1:275" x14ac:dyDescent="0.2">
      <c r="A4275" s="58">
        <v>40791</v>
      </c>
      <c r="B4275" s="92">
        <v>18.34</v>
      </c>
      <c r="D4275" s="174">
        <v>7.96</v>
      </c>
      <c r="E4275" s="381"/>
      <c r="F4275" s="776">
        <f t="shared" si="222"/>
        <v>26.3</v>
      </c>
      <c r="G4275" s="800"/>
      <c r="H4275" s="798">
        <v>18.34</v>
      </c>
      <c r="I4275" s="96">
        <v>10.065</v>
      </c>
      <c r="J4275" s="381"/>
      <c r="K4275" s="777">
        <f t="shared" si="214"/>
        <v>28.405000000000001</v>
      </c>
      <c r="L4275" s="549"/>
      <c r="M4275" s="549"/>
      <c r="N4275" s="549"/>
      <c r="O4275" s="98">
        <f t="shared" si="215"/>
        <v>2.1050000000000004</v>
      </c>
      <c r="P4275" s="549"/>
      <c r="Q4275" s="100">
        <f t="shared" si="216"/>
        <v>7.4106671360675946</v>
      </c>
      <c r="R4275" s="549"/>
      <c r="S4275" s="406">
        <v>0</v>
      </c>
      <c r="T4275" s="389">
        <v>0</v>
      </c>
      <c r="U4275" s="390">
        <v>0</v>
      </c>
      <c r="V4275" s="405">
        <v>0</v>
      </c>
      <c r="W4275" s="938">
        <v>4.55</v>
      </c>
      <c r="X4275" s="405">
        <v>0</v>
      </c>
      <c r="Y4275" s="113">
        <f t="shared" si="218"/>
        <v>30.85</v>
      </c>
      <c r="Z4275" s="108">
        <v>0</v>
      </c>
      <c r="AA4275" s="112">
        <v>0</v>
      </c>
      <c r="AB4275" s="108">
        <v>337.5</v>
      </c>
      <c r="AC4275" s="109">
        <v>0.45</v>
      </c>
      <c r="AD4275" s="407">
        <v>0</v>
      </c>
      <c r="AE4275" s="523"/>
      <c r="AF4275" s="108">
        <v>346</v>
      </c>
      <c r="AG4275" s="109">
        <v>0.5</v>
      </c>
      <c r="AH4275" s="654">
        <v>25.14</v>
      </c>
      <c r="AI4275" s="539"/>
      <c r="AJ4275" s="110">
        <v>24</v>
      </c>
      <c r="AL4275" s="395">
        <f t="shared" si="224"/>
        <v>24</v>
      </c>
      <c r="AM4275" s="395"/>
      <c r="AN4275" s="253">
        <f t="shared" si="221"/>
        <v>24</v>
      </c>
      <c r="AO4275" s="592">
        <f t="shared" si="223"/>
        <v>-4.4050000000000011</v>
      </c>
      <c r="JI4275" s="24"/>
      <c r="JJ4275" s="24"/>
      <c r="JK4275" s="24"/>
      <c r="JL4275" s="24"/>
      <c r="JM4275" s="24"/>
      <c r="JN4275" s="24"/>
      <c r="JO4275" s="24"/>
    </row>
    <row r="4276" spans="1:275" x14ac:dyDescent="0.2">
      <c r="A4276" s="58">
        <v>40792</v>
      </c>
      <c r="B4276" s="92">
        <v>18.690000000000001</v>
      </c>
      <c r="D4276" s="174">
        <v>8.3800000000000008</v>
      </c>
      <c r="E4276" s="381"/>
      <c r="F4276" s="776">
        <f t="shared" si="222"/>
        <v>27.07</v>
      </c>
      <c r="G4276" s="800"/>
      <c r="H4276" s="798">
        <v>15.99</v>
      </c>
      <c r="I4276" s="96">
        <v>10.986000000000001</v>
      </c>
      <c r="J4276" s="381"/>
      <c r="K4276" s="777">
        <f t="shared" si="214"/>
        <v>26.975999999999999</v>
      </c>
      <c r="L4276" s="549"/>
      <c r="M4276" s="549"/>
      <c r="N4276" s="549"/>
      <c r="O4276" s="98">
        <f t="shared" si="215"/>
        <v>-9.4000000000001194E-2</v>
      </c>
      <c r="P4276" s="549"/>
      <c r="Q4276" s="100">
        <f t="shared" si="216"/>
        <v>-0.34845788849348014</v>
      </c>
      <c r="R4276" s="549"/>
      <c r="S4276" s="406">
        <v>0</v>
      </c>
      <c r="T4276" s="389">
        <v>0</v>
      </c>
      <c r="U4276" s="390">
        <v>0</v>
      </c>
      <c r="V4276" s="405">
        <v>0</v>
      </c>
      <c r="W4276" s="939">
        <v>4.41</v>
      </c>
      <c r="X4276" s="405">
        <v>0</v>
      </c>
      <c r="Y4276" s="113">
        <f t="shared" si="218"/>
        <v>31.48</v>
      </c>
      <c r="Z4276" s="108">
        <v>0</v>
      </c>
      <c r="AA4276" s="112">
        <v>0</v>
      </c>
      <c r="AB4276" s="108">
        <v>340.1</v>
      </c>
      <c r="AC4276" s="109">
        <v>3.35</v>
      </c>
      <c r="AD4276" s="407">
        <v>0</v>
      </c>
      <c r="AE4276" s="523"/>
      <c r="AF4276" s="108">
        <v>347</v>
      </c>
      <c r="AG4276" s="109">
        <v>3.7</v>
      </c>
      <c r="AH4276" s="654">
        <v>21.53</v>
      </c>
      <c r="AI4276" s="539"/>
      <c r="AJ4276" s="110">
        <v>17</v>
      </c>
      <c r="AL4276" s="395">
        <f t="shared" si="224"/>
        <v>17</v>
      </c>
      <c r="AM4276" s="395"/>
      <c r="AN4276" s="253">
        <f t="shared" si="221"/>
        <v>17</v>
      </c>
      <c r="AO4276" s="592">
        <f t="shared" si="223"/>
        <v>-9.9759999999999991</v>
      </c>
      <c r="JI4276" s="24"/>
      <c r="JJ4276" s="24"/>
      <c r="JK4276" s="24"/>
      <c r="JL4276" s="24"/>
      <c r="JM4276" s="24"/>
      <c r="JN4276" s="24"/>
      <c r="JO4276" s="24"/>
    </row>
    <row r="4277" spans="1:275" x14ac:dyDescent="0.2">
      <c r="A4277" s="58">
        <v>40793</v>
      </c>
      <c r="B4277" s="92">
        <v>18.420000000000002</v>
      </c>
      <c r="D4277" s="174">
        <v>8.41</v>
      </c>
      <c r="E4277" s="381"/>
      <c r="F4277" s="776">
        <f t="shared" si="222"/>
        <v>26.830000000000002</v>
      </c>
      <c r="G4277" s="800"/>
      <c r="H4277" s="798">
        <v>16.07</v>
      </c>
      <c r="I4277" s="96">
        <v>10.991</v>
      </c>
      <c r="J4277" s="381"/>
      <c r="K4277" s="777">
        <f t="shared" si="214"/>
        <v>27.061</v>
      </c>
      <c r="L4277" s="549"/>
      <c r="M4277" s="549"/>
      <c r="N4277" s="549"/>
      <c r="O4277" s="98">
        <f t="shared" si="215"/>
        <v>0.2309999999999981</v>
      </c>
      <c r="P4277" s="549"/>
      <c r="Q4277" s="100">
        <f t="shared" si="216"/>
        <v>0.85362699087246618</v>
      </c>
      <c r="R4277" s="549"/>
      <c r="S4277" s="406">
        <v>0</v>
      </c>
      <c r="T4277" s="389">
        <v>0</v>
      </c>
      <c r="U4277" s="390">
        <v>0</v>
      </c>
      <c r="V4277" s="405">
        <v>0</v>
      </c>
      <c r="W4277" s="939">
        <v>4.3899999999999997</v>
      </c>
      <c r="X4277" s="405">
        <v>0</v>
      </c>
      <c r="Y4277" s="113">
        <f t="shared" si="218"/>
        <v>31.220000000000002</v>
      </c>
      <c r="Z4277" s="108">
        <v>0</v>
      </c>
      <c r="AA4277" s="112">
        <v>0</v>
      </c>
      <c r="AB4277" s="108">
        <v>341.3</v>
      </c>
      <c r="AC4277" s="109">
        <v>0</v>
      </c>
      <c r="AD4277" s="407">
        <v>7.5</v>
      </c>
      <c r="AE4277" s="523"/>
      <c r="AF4277" s="108">
        <v>347</v>
      </c>
      <c r="AG4277" s="109">
        <v>0</v>
      </c>
      <c r="AH4277" s="654">
        <v>16.920000000000002</v>
      </c>
      <c r="AI4277" s="539"/>
      <c r="AJ4277" s="110">
        <v>14</v>
      </c>
      <c r="AL4277" s="395">
        <f t="shared" si="224"/>
        <v>14</v>
      </c>
      <c r="AM4277" s="395"/>
      <c r="AN4277" s="253">
        <f t="shared" si="221"/>
        <v>21.5</v>
      </c>
      <c r="AO4277" s="592">
        <f t="shared" si="223"/>
        <v>-5.5609999999999999</v>
      </c>
    </row>
    <row r="4278" spans="1:275" x14ac:dyDescent="0.2">
      <c r="A4278" s="58">
        <v>40794</v>
      </c>
      <c r="B4278" s="92">
        <v>19.22</v>
      </c>
      <c r="D4278" s="174">
        <v>8.5</v>
      </c>
      <c r="E4278" s="381"/>
      <c r="F4278" s="776">
        <f t="shared" si="222"/>
        <v>27.72</v>
      </c>
      <c r="G4278" s="800"/>
      <c r="H4278" s="798">
        <v>16.690000000000001</v>
      </c>
      <c r="I4278" s="96">
        <v>11.231</v>
      </c>
      <c r="J4278" s="381"/>
      <c r="K4278" s="777">
        <f t="shared" si="214"/>
        <v>27.920999999999999</v>
      </c>
      <c r="L4278" s="549"/>
      <c r="M4278" s="549"/>
      <c r="N4278" s="549"/>
      <c r="O4278" s="98">
        <f t="shared" si="215"/>
        <v>0.20100000000000051</v>
      </c>
      <c r="P4278" s="549"/>
      <c r="Q4278" s="100">
        <f t="shared" si="216"/>
        <v>0.71988825615128582</v>
      </c>
      <c r="R4278" s="549"/>
      <c r="S4278" s="406">
        <v>0</v>
      </c>
      <c r="T4278" s="389">
        <v>0</v>
      </c>
      <c r="U4278" s="390">
        <v>0</v>
      </c>
      <c r="V4278" s="405">
        <v>0</v>
      </c>
      <c r="W4278" s="939">
        <v>4.4000000000000004</v>
      </c>
      <c r="X4278" s="405">
        <v>0</v>
      </c>
      <c r="Y4278" s="113">
        <f t="shared" si="218"/>
        <v>32.119999999999997</v>
      </c>
      <c r="Z4278" s="108">
        <v>0</v>
      </c>
      <c r="AA4278" s="112">
        <v>0</v>
      </c>
      <c r="AB4278" s="108">
        <v>341.3</v>
      </c>
      <c r="AC4278" s="109">
        <v>0</v>
      </c>
      <c r="AD4278" s="407">
        <v>0</v>
      </c>
      <c r="AE4278" s="523"/>
      <c r="AF4278" s="108">
        <v>346.9</v>
      </c>
      <c r="AG4278" s="109">
        <v>0</v>
      </c>
      <c r="AH4278" s="654">
        <v>19.39</v>
      </c>
      <c r="AI4278" s="539"/>
      <c r="AJ4278" s="110">
        <v>23</v>
      </c>
      <c r="AL4278" s="395">
        <f t="shared" si="224"/>
        <v>23</v>
      </c>
      <c r="AM4278" s="395"/>
      <c r="AN4278" s="253">
        <f t="shared" si="221"/>
        <v>23</v>
      </c>
      <c r="AO4278" s="592">
        <f t="shared" si="223"/>
        <v>-4.9209999999999994</v>
      </c>
    </row>
    <row r="4279" spans="1:275" x14ac:dyDescent="0.2">
      <c r="A4279" s="58">
        <v>40795</v>
      </c>
      <c r="B4279" s="92">
        <v>19.86</v>
      </c>
      <c r="D4279" s="174">
        <v>8.5</v>
      </c>
      <c r="E4279" s="381"/>
      <c r="F4279" s="776">
        <f t="shared" si="222"/>
        <v>28.36</v>
      </c>
      <c r="G4279" s="800"/>
      <c r="H4279" s="798">
        <v>19.670000000000002</v>
      </c>
      <c r="I4279" s="96">
        <v>10.238</v>
      </c>
      <c r="J4279" s="381"/>
      <c r="K4279" s="777">
        <f t="shared" si="214"/>
        <v>29.908000000000001</v>
      </c>
      <c r="L4279" s="549"/>
      <c r="M4279" s="549"/>
      <c r="N4279" s="549"/>
      <c r="O4279" s="98">
        <f t="shared" si="215"/>
        <v>1.5480000000000018</v>
      </c>
      <c r="P4279" s="549"/>
      <c r="Q4279" s="100">
        <f t="shared" si="216"/>
        <v>5.1758726762070406</v>
      </c>
      <c r="R4279" s="549"/>
      <c r="S4279" s="406">
        <v>0</v>
      </c>
      <c r="T4279" s="389">
        <v>0</v>
      </c>
      <c r="U4279" s="390">
        <v>0</v>
      </c>
      <c r="V4279" s="405">
        <v>0</v>
      </c>
      <c r="W4279" s="939">
        <v>3.5</v>
      </c>
      <c r="X4279" s="405">
        <v>0</v>
      </c>
      <c r="Y4279" s="113">
        <f t="shared" si="218"/>
        <v>31.86</v>
      </c>
      <c r="Z4279" s="108">
        <v>0</v>
      </c>
      <c r="AA4279" s="112">
        <v>0</v>
      </c>
      <c r="AB4279" s="108">
        <v>341.2</v>
      </c>
      <c r="AC4279" s="109">
        <v>0</v>
      </c>
      <c r="AD4279" s="407">
        <v>30</v>
      </c>
      <c r="AE4279" s="523"/>
      <c r="AF4279" s="108">
        <v>346.9</v>
      </c>
      <c r="AG4279" s="109">
        <v>0</v>
      </c>
      <c r="AH4279" s="654">
        <v>24.44</v>
      </c>
      <c r="AI4279" s="539"/>
      <c r="AJ4279" s="110">
        <v>18</v>
      </c>
      <c r="AL4279" s="395">
        <f t="shared" si="224"/>
        <v>18</v>
      </c>
      <c r="AM4279" s="395"/>
      <c r="AN4279" s="253">
        <f t="shared" si="221"/>
        <v>48</v>
      </c>
      <c r="AO4279" s="592">
        <f t="shared" si="223"/>
        <v>18.091999999999999</v>
      </c>
    </row>
    <row r="4280" spans="1:275" x14ac:dyDescent="0.2">
      <c r="A4280" s="58">
        <v>40796</v>
      </c>
      <c r="B4280" s="92">
        <v>24.27</v>
      </c>
      <c r="D4280" s="174">
        <v>8.49</v>
      </c>
      <c r="E4280" s="381"/>
      <c r="F4280" s="776">
        <f t="shared" si="222"/>
        <v>32.76</v>
      </c>
      <c r="G4280" s="800"/>
      <c r="H4280" s="798">
        <v>22.53</v>
      </c>
      <c r="I4280" s="96">
        <v>10.932</v>
      </c>
      <c r="J4280" s="381"/>
      <c r="K4280" s="777">
        <f t="shared" si="214"/>
        <v>33.462000000000003</v>
      </c>
      <c r="L4280" s="549"/>
      <c r="M4280" s="549"/>
      <c r="N4280" s="549"/>
      <c r="O4280" s="98">
        <f t="shared" si="215"/>
        <v>0.70200000000000529</v>
      </c>
      <c r="P4280" s="549"/>
      <c r="Q4280" s="100">
        <f t="shared" si="216"/>
        <v>2.0979020979021135</v>
      </c>
      <c r="R4280" s="549"/>
      <c r="S4280" s="940">
        <v>3.5</v>
      </c>
      <c r="T4280" s="389">
        <v>0</v>
      </c>
      <c r="U4280" s="390">
        <v>0</v>
      </c>
      <c r="V4280" s="405">
        <v>0</v>
      </c>
      <c r="W4280" s="406">
        <v>0</v>
      </c>
      <c r="X4280" s="405">
        <v>0</v>
      </c>
      <c r="Y4280" s="113">
        <f t="shared" si="218"/>
        <v>29.259999999999998</v>
      </c>
      <c r="Z4280" s="108">
        <v>0</v>
      </c>
      <c r="AA4280" s="112">
        <v>0</v>
      </c>
      <c r="AB4280" s="108">
        <v>341.1</v>
      </c>
      <c r="AC4280" s="109">
        <v>0</v>
      </c>
      <c r="AD4280" s="407">
        <v>30</v>
      </c>
      <c r="AE4280" s="523"/>
      <c r="AF4280" s="108">
        <v>346.8</v>
      </c>
      <c r="AG4280" s="109">
        <v>0</v>
      </c>
      <c r="AH4280" s="654">
        <v>0</v>
      </c>
      <c r="AI4280" s="539"/>
      <c r="AJ4280" s="110">
        <v>12</v>
      </c>
      <c r="AL4280" s="395">
        <f t="shared" si="224"/>
        <v>12</v>
      </c>
      <c r="AM4280" s="395"/>
      <c r="AN4280" s="253">
        <f t="shared" si="221"/>
        <v>42</v>
      </c>
      <c r="AO4280" s="592">
        <f t="shared" si="223"/>
        <v>8.5379999999999967</v>
      </c>
    </row>
    <row r="4281" spans="1:275" x14ac:dyDescent="0.2">
      <c r="A4281" s="58">
        <v>40797</v>
      </c>
      <c r="B4281" s="92">
        <v>23.33</v>
      </c>
      <c r="D4281" s="174">
        <v>8.5</v>
      </c>
      <c r="E4281" s="381"/>
      <c r="F4281" s="776">
        <f t="shared" si="222"/>
        <v>31.83</v>
      </c>
      <c r="G4281" s="800"/>
      <c r="H4281" s="798">
        <v>21.96</v>
      </c>
      <c r="I4281" s="96">
        <v>10.829000000000001</v>
      </c>
      <c r="J4281" s="381"/>
      <c r="K4281" s="777">
        <f t="shared" si="214"/>
        <v>32.789000000000001</v>
      </c>
      <c r="L4281" s="549"/>
      <c r="M4281" s="549"/>
      <c r="N4281" s="549"/>
      <c r="O4281" s="98">
        <f t="shared" si="215"/>
        <v>0.95900000000000318</v>
      </c>
      <c r="P4281" s="549"/>
      <c r="Q4281" s="100">
        <f t="shared" si="216"/>
        <v>2.9247613528927481</v>
      </c>
      <c r="R4281" s="549"/>
      <c r="S4281" s="940">
        <v>3.5</v>
      </c>
      <c r="T4281" s="389">
        <v>0</v>
      </c>
      <c r="U4281" s="390">
        <v>0</v>
      </c>
      <c r="V4281" s="405">
        <v>0</v>
      </c>
      <c r="W4281" s="406">
        <v>0</v>
      </c>
      <c r="X4281" s="405">
        <v>0</v>
      </c>
      <c r="Y4281" s="113">
        <f t="shared" si="218"/>
        <v>28.33</v>
      </c>
      <c r="Z4281" s="108">
        <v>0</v>
      </c>
      <c r="AA4281" s="112">
        <v>0</v>
      </c>
      <c r="AB4281" s="108">
        <v>341</v>
      </c>
      <c r="AC4281" s="109">
        <v>0</v>
      </c>
      <c r="AD4281" s="407">
        <v>12</v>
      </c>
      <c r="AE4281" s="523"/>
      <c r="AF4281" s="108">
        <v>346.6</v>
      </c>
      <c r="AG4281" s="109">
        <v>0</v>
      </c>
      <c r="AH4281" s="654">
        <v>22.28</v>
      </c>
      <c r="AI4281" s="539"/>
      <c r="AJ4281" s="110">
        <v>12</v>
      </c>
      <c r="AL4281" s="395">
        <f t="shared" si="224"/>
        <v>12</v>
      </c>
      <c r="AM4281" s="395"/>
      <c r="AN4281" s="253">
        <f t="shared" si="221"/>
        <v>24</v>
      </c>
      <c r="AO4281" s="592">
        <f t="shared" si="223"/>
        <v>-8.7890000000000015</v>
      </c>
    </row>
    <row r="4282" spans="1:275" x14ac:dyDescent="0.2">
      <c r="A4282" s="58">
        <v>40798</v>
      </c>
      <c r="B4282" s="92">
        <v>23.04</v>
      </c>
      <c r="D4282" s="174">
        <v>8.49</v>
      </c>
      <c r="E4282" s="381"/>
      <c r="F4282" s="776">
        <f t="shared" si="222"/>
        <v>31.53</v>
      </c>
      <c r="G4282" s="800"/>
      <c r="H4282" s="798">
        <v>21.65</v>
      </c>
      <c r="I4282" s="96">
        <v>11.11</v>
      </c>
      <c r="J4282" s="381"/>
      <c r="K4282" s="777">
        <f t="shared" si="214"/>
        <v>32.76</v>
      </c>
      <c r="L4282" s="549"/>
      <c r="M4282" s="549"/>
      <c r="N4282" s="549"/>
      <c r="O4282" s="98">
        <f t="shared" si="215"/>
        <v>1.2299999999999969</v>
      </c>
      <c r="P4282" s="549"/>
      <c r="Q4282" s="100">
        <f t="shared" si="216"/>
        <v>3.7545787545787452</v>
      </c>
      <c r="R4282" s="549"/>
      <c r="S4282" s="940">
        <v>3.5</v>
      </c>
      <c r="T4282" s="389">
        <v>0</v>
      </c>
      <c r="U4282" s="390">
        <v>0</v>
      </c>
      <c r="V4282" s="405">
        <v>0</v>
      </c>
      <c r="W4282" s="406">
        <v>0</v>
      </c>
      <c r="X4282" s="405">
        <v>0</v>
      </c>
      <c r="Y4282" s="113">
        <f t="shared" si="218"/>
        <v>28.03</v>
      </c>
      <c r="Z4282" s="108">
        <v>0</v>
      </c>
      <c r="AA4282" s="112">
        <v>0</v>
      </c>
      <c r="AB4282" s="108">
        <v>341</v>
      </c>
      <c r="AC4282" s="109">
        <v>0</v>
      </c>
      <c r="AD4282" s="407">
        <v>8</v>
      </c>
      <c r="AE4282" s="523"/>
      <c r="AF4282" s="108">
        <v>346.5</v>
      </c>
      <c r="AG4282" s="109">
        <v>0</v>
      </c>
      <c r="AH4282" s="654">
        <v>15.43</v>
      </c>
      <c r="AI4282" s="539"/>
      <c r="AJ4282" s="110">
        <v>14</v>
      </c>
      <c r="AL4282" s="395">
        <f t="shared" si="224"/>
        <v>14</v>
      </c>
      <c r="AM4282" s="395"/>
      <c r="AN4282" s="253">
        <f t="shared" si="221"/>
        <v>22</v>
      </c>
      <c r="AO4282" s="592">
        <f t="shared" si="223"/>
        <v>-10.759999999999998</v>
      </c>
    </row>
    <row r="4283" spans="1:275" x14ac:dyDescent="0.2">
      <c r="A4283" s="58">
        <v>40799</v>
      </c>
      <c r="B4283" s="92">
        <v>25.32</v>
      </c>
      <c r="D4283" s="174">
        <v>9.3699999999999992</v>
      </c>
      <c r="E4283" s="381"/>
      <c r="F4283" s="776">
        <f t="shared" si="222"/>
        <v>34.69</v>
      </c>
      <c r="G4283" s="800"/>
      <c r="H4283" s="798">
        <v>24.28</v>
      </c>
      <c r="I4283" s="96">
        <v>10.154999999999999</v>
      </c>
      <c r="J4283" s="381"/>
      <c r="K4283" s="777">
        <f t="shared" si="214"/>
        <v>34.435000000000002</v>
      </c>
      <c r="L4283" s="549"/>
      <c r="M4283" s="549"/>
      <c r="N4283" s="549"/>
      <c r="O4283" s="98">
        <f t="shared" si="215"/>
        <v>-0.25499999999999545</v>
      </c>
      <c r="P4283" s="549"/>
      <c r="Q4283" s="100">
        <f t="shared" si="216"/>
        <v>-0.74052562799475952</v>
      </c>
      <c r="R4283" s="549"/>
      <c r="S4283" s="940">
        <v>3.5</v>
      </c>
      <c r="T4283" s="389">
        <v>0</v>
      </c>
      <c r="U4283" s="390">
        <v>0</v>
      </c>
      <c r="V4283" s="405">
        <v>0</v>
      </c>
      <c r="W4283" s="406">
        <v>0</v>
      </c>
      <c r="X4283" s="405">
        <v>0</v>
      </c>
      <c r="Y4283" s="113">
        <f t="shared" si="218"/>
        <v>31.189999999999998</v>
      </c>
      <c r="Z4283" s="108">
        <v>0</v>
      </c>
      <c r="AA4283" s="112">
        <v>0</v>
      </c>
      <c r="AB4283" s="108">
        <v>340.9</v>
      </c>
      <c r="AC4283" s="109">
        <v>0</v>
      </c>
      <c r="AD4283" s="407">
        <v>7</v>
      </c>
      <c r="AE4283" s="523"/>
      <c r="AF4283" s="108">
        <v>346.4</v>
      </c>
      <c r="AG4283" s="109">
        <v>0</v>
      </c>
      <c r="AH4283" s="654">
        <v>21.03</v>
      </c>
      <c r="AI4283" s="539"/>
      <c r="AJ4283" s="110">
        <v>19</v>
      </c>
      <c r="AL4283" s="395">
        <f t="shared" si="224"/>
        <v>19</v>
      </c>
      <c r="AM4283" s="395"/>
      <c r="AN4283" s="253">
        <f t="shared" si="221"/>
        <v>26</v>
      </c>
      <c r="AO4283" s="592">
        <f t="shared" si="223"/>
        <v>-8.4350000000000023</v>
      </c>
    </row>
    <row r="4284" spans="1:275" x14ac:dyDescent="0.2">
      <c r="A4284" s="58">
        <v>40800</v>
      </c>
      <c r="B4284" s="92">
        <v>25.11</v>
      </c>
      <c r="D4284" s="174">
        <v>8.4600000000000009</v>
      </c>
      <c r="E4284" s="381"/>
      <c r="F4284" s="776">
        <f t="shared" si="222"/>
        <v>33.57</v>
      </c>
      <c r="G4284" s="800"/>
      <c r="H4284" s="798">
        <v>23.45</v>
      </c>
      <c r="I4284" s="96">
        <v>11.167</v>
      </c>
      <c r="J4284" s="381"/>
      <c r="K4284" s="777">
        <f t="shared" ref="K4284:K4347" si="225">H4284+I4284</f>
        <v>34.616999999999997</v>
      </c>
      <c r="L4284" s="549"/>
      <c r="M4284" s="549"/>
      <c r="N4284" s="549"/>
      <c r="O4284" s="98">
        <f t="shared" ref="O4284:O4347" si="226">K4284-F4284</f>
        <v>1.046999999999997</v>
      </c>
      <c r="P4284" s="549"/>
      <c r="Q4284" s="100">
        <f t="shared" ref="Q4284:Q4347" si="227">(((O4284/K4284)*100))</f>
        <v>3.0245255221422918</v>
      </c>
      <c r="R4284" s="549"/>
      <c r="S4284" s="940">
        <v>3.5</v>
      </c>
      <c r="T4284" s="389">
        <v>0</v>
      </c>
      <c r="U4284" s="390">
        <v>0</v>
      </c>
      <c r="V4284" s="405">
        <v>0</v>
      </c>
      <c r="W4284" s="406">
        <v>0</v>
      </c>
      <c r="X4284" s="405">
        <v>0</v>
      </c>
      <c r="Y4284" s="113">
        <f t="shared" si="218"/>
        <v>30.07</v>
      </c>
      <c r="Z4284" s="108">
        <v>0</v>
      </c>
      <c r="AA4284" s="112">
        <v>0</v>
      </c>
      <c r="AB4284" s="108">
        <v>340.9</v>
      </c>
      <c r="AC4284" s="109">
        <v>0</v>
      </c>
      <c r="AD4284" s="407">
        <v>24</v>
      </c>
      <c r="AE4284" s="523"/>
      <c r="AF4284" s="108">
        <v>346.3</v>
      </c>
      <c r="AG4284" s="109">
        <v>0</v>
      </c>
      <c r="AH4284" s="654">
        <v>9.56</v>
      </c>
      <c r="AI4284" s="539"/>
      <c r="AJ4284" s="110">
        <v>22</v>
      </c>
      <c r="AL4284" s="395">
        <f t="shared" si="224"/>
        <v>22</v>
      </c>
      <c r="AM4284" s="395"/>
      <c r="AN4284" s="253">
        <f t="shared" ref="AN4284:AN4300" si="228">AJ4284+AD4284+AA4284+Z4284</f>
        <v>46</v>
      </c>
      <c r="AO4284" s="592">
        <f t="shared" si="223"/>
        <v>11.383000000000003</v>
      </c>
    </row>
    <row r="4285" spans="1:275" x14ac:dyDescent="0.2">
      <c r="A4285" s="58">
        <v>40801</v>
      </c>
      <c r="B4285" s="92">
        <v>25.68</v>
      </c>
      <c r="D4285" s="174">
        <v>8.5</v>
      </c>
      <c r="E4285" s="381"/>
      <c r="F4285" s="776">
        <f t="shared" si="222"/>
        <v>34.18</v>
      </c>
      <c r="G4285" s="800"/>
      <c r="H4285" s="798">
        <v>23.82</v>
      </c>
      <c r="I4285" s="96">
        <v>11.093</v>
      </c>
      <c r="J4285" s="381"/>
      <c r="K4285" s="777">
        <f t="shared" si="225"/>
        <v>34.912999999999997</v>
      </c>
      <c r="L4285" s="549"/>
      <c r="M4285" s="549"/>
      <c r="N4285" s="549"/>
      <c r="O4285" s="98">
        <f t="shared" si="226"/>
        <v>0.73299999999999699</v>
      </c>
      <c r="P4285" s="549"/>
      <c r="Q4285" s="100">
        <f t="shared" si="227"/>
        <v>2.0995044825709535</v>
      </c>
      <c r="R4285" s="549"/>
      <c r="S4285" s="940">
        <v>3.5</v>
      </c>
      <c r="T4285" s="389">
        <v>0</v>
      </c>
      <c r="U4285" s="390">
        <v>0</v>
      </c>
      <c r="V4285" s="405">
        <v>0</v>
      </c>
      <c r="W4285" s="406">
        <v>0</v>
      </c>
      <c r="X4285" s="405">
        <v>0</v>
      </c>
      <c r="Y4285" s="113">
        <f t="shared" si="218"/>
        <v>30.68</v>
      </c>
      <c r="Z4285" s="108">
        <v>0</v>
      </c>
      <c r="AA4285" s="112">
        <v>0</v>
      </c>
      <c r="AB4285" s="108">
        <v>340.8</v>
      </c>
      <c r="AC4285" s="109">
        <v>0.02</v>
      </c>
      <c r="AD4285" s="407">
        <v>25</v>
      </c>
      <c r="AE4285" s="523"/>
      <c r="AF4285" s="108">
        <v>346.3</v>
      </c>
      <c r="AG4285" s="109">
        <v>0.05</v>
      </c>
      <c r="AH4285" s="654">
        <v>0</v>
      </c>
      <c r="AI4285" s="539"/>
      <c r="AJ4285" s="110">
        <v>0</v>
      </c>
      <c r="AL4285" s="395">
        <f t="shared" si="224"/>
        <v>0</v>
      </c>
      <c r="AM4285" s="395"/>
      <c r="AN4285" s="253">
        <f t="shared" si="228"/>
        <v>25</v>
      </c>
      <c r="AO4285" s="592">
        <f t="shared" si="223"/>
        <v>-9.9129999999999967</v>
      </c>
    </row>
    <row r="4286" spans="1:275" x14ac:dyDescent="0.2">
      <c r="A4286" s="58">
        <v>40802</v>
      </c>
      <c r="B4286" s="92">
        <v>23.16</v>
      </c>
      <c r="D4286" s="174">
        <v>8.5</v>
      </c>
      <c r="E4286" s="381"/>
      <c r="F4286" s="776">
        <f t="shared" si="222"/>
        <v>31.66</v>
      </c>
      <c r="G4286" s="800"/>
      <c r="H4286" s="798">
        <v>23.64</v>
      </c>
      <c r="I4286" s="96">
        <v>11.326000000000001</v>
      </c>
      <c r="J4286" s="381"/>
      <c r="K4286" s="777">
        <f t="shared" si="225"/>
        <v>34.966000000000001</v>
      </c>
      <c r="L4286" s="549"/>
      <c r="M4286" s="549"/>
      <c r="N4286" s="549"/>
      <c r="O4286" s="98">
        <f t="shared" si="226"/>
        <v>3.3060000000000009</v>
      </c>
      <c r="P4286" s="549"/>
      <c r="Q4286" s="100">
        <f t="shared" si="227"/>
        <v>9.4548990447863659</v>
      </c>
      <c r="R4286" s="549"/>
      <c r="S4286" s="406">
        <v>0</v>
      </c>
      <c r="T4286" s="389">
        <v>0</v>
      </c>
      <c r="U4286" s="390">
        <v>0</v>
      </c>
      <c r="V4286" s="405">
        <v>0</v>
      </c>
      <c r="W4286" s="406">
        <v>0</v>
      </c>
      <c r="X4286" s="405">
        <v>0</v>
      </c>
      <c r="Y4286" s="113">
        <f t="shared" si="218"/>
        <v>31.66</v>
      </c>
      <c r="Z4286" s="108">
        <v>0</v>
      </c>
      <c r="AA4286" s="112">
        <v>0</v>
      </c>
      <c r="AB4286" s="108">
        <v>340.5</v>
      </c>
      <c r="AC4286" s="109">
        <v>0</v>
      </c>
      <c r="AD4286" s="407">
        <v>30</v>
      </c>
      <c r="AE4286" s="523"/>
      <c r="AF4286" s="108">
        <v>346.2</v>
      </c>
      <c r="AG4286" s="109">
        <v>0</v>
      </c>
      <c r="AH4286" s="654">
        <v>0</v>
      </c>
      <c r="AI4286" s="539"/>
      <c r="AJ4286" s="110">
        <v>0</v>
      </c>
      <c r="AL4286" s="395">
        <f t="shared" si="224"/>
        <v>0</v>
      </c>
      <c r="AM4286" s="395"/>
      <c r="AN4286" s="253">
        <f t="shared" si="228"/>
        <v>30</v>
      </c>
      <c r="AO4286" s="592">
        <f t="shared" si="223"/>
        <v>-4.9660000000000011</v>
      </c>
    </row>
    <row r="4287" spans="1:275" x14ac:dyDescent="0.2">
      <c r="A4287" s="58">
        <v>40803</v>
      </c>
      <c r="B4287" s="92">
        <v>22.37</v>
      </c>
      <c r="D4287" s="174">
        <v>8.14</v>
      </c>
      <c r="E4287" s="381"/>
      <c r="F4287" s="776">
        <f t="shared" si="222"/>
        <v>30.51</v>
      </c>
      <c r="G4287" s="800"/>
      <c r="H4287" s="798">
        <v>21.07</v>
      </c>
      <c r="I4287" s="96">
        <v>11.563000000000001</v>
      </c>
      <c r="J4287" s="381"/>
      <c r="K4287" s="777">
        <f t="shared" si="225"/>
        <v>32.633000000000003</v>
      </c>
      <c r="L4287" s="549"/>
      <c r="M4287" s="549"/>
      <c r="N4287" s="549"/>
      <c r="O4287" s="98">
        <f t="shared" si="226"/>
        <v>2.1230000000000011</v>
      </c>
      <c r="P4287" s="549"/>
      <c r="Q4287" s="100">
        <f t="shared" si="227"/>
        <v>6.5056844298716054</v>
      </c>
      <c r="R4287" s="549"/>
      <c r="S4287" s="406">
        <v>0</v>
      </c>
      <c r="T4287" s="389">
        <v>0</v>
      </c>
      <c r="U4287" s="390">
        <v>0</v>
      </c>
      <c r="V4287" s="405">
        <v>0</v>
      </c>
      <c r="W4287" s="406">
        <v>0</v>
      </c>
      <c r="X4287" s="405">
        <v>0</v>
      </c>
      <c r="Y4287" s="113">
        <f t="shared" si="218"/>
        <v>30.51</v>
      </c>
      <c r="Z4287" s="108">
        <v>0</v>
      </c>
      <c r="AA4287" s="112">
        <v>0</v>
      </c>
      <c r="AB4287" s="108">
        <v>340.3</v>
      </c>
      <c r="AC4287" s="109">
        <v>0.01</v>
      </c>
      <c r="AD4287" s="407">
        <v>36</v>
      </c>
      <c r="AE4287" s="523"/>
      <c r="AF4287" s="108">
        <v>346.2</v>
      </c>
      <c r="AG4287" s="109">
        <v>0.1</v>
      </c>
      <c r="AH4287" s="654">
        <v>0</v>
      </c>
      <c r="AI4287" s="539"/>
      <c r="AJ4287" s="110">
        <v>0</v>
      </c>
      <c r="AL4287" s="395">
        <f t="shared" si="224"/>
        <v>0</v>
      </c>
      <c r="AM4287" s="395"/>
      <c r="AN4287" s="253">
        <f t="shared" si="228"/>
        <v>36</v>
      </c>
      <c r="AO4287" s="592">
        <f t="shared" si="223"/>
        <v>3.3669999999999973</v>
      </c>
    </row>
    <row r="4288" spans="1:275" x14ac:dyDescent="0.2">
      <c r="A4288" s="58">
        <v>40804</v>
      </c>
      <c r="B4288" s="92">
        <v>22.38</v>
      </c>
      <c r="D4288" s="174">
        <v>8.27</v>
      </c>
      <c r="E4288" s="381"/>
      <c r="F4288" s="776">
        <f t="shared" si="222"/>
        <v>30.65</v>
      </c>
      <c r="G4288" s="800"/>
      <c r="H4288" s="798">
        <v>20.95</v>
      </c>
      <c r="I4288" s="96">
        <v>10.817</v>
      </c>
      <c r="J4288" s="381"/>
      <c r="K4288" s="777">
        <f t="shared" si="225"/>
        <v>31.766999999999999</v>
      </c>
      <c r="L4288" s="549"/>
      <c r="M4288" s="549"/>
      <c r="N4288" s="549"/>
      <c r="O4288" s="98">
        <f t="shared" si="226"/>
        <v>1.1170000000000009</v>
      </c>
      <c r="P4288" s="549"/>
      <c r="Q4288" s="100">
        <f t="shared" si="227"/>
        <v>3.5162275317153044</v>
      </c>
      <c r="R4288" s="549"/>
      <c r="S4288" s="406">
        <v>0</v>
      </c>
      <c r="T4288" s="389">
        <v>0</v>
      </c>
      <c r="U4288" s="390">
        <v>0</v>
      </c>
      <c r="V4288" s="405">
        <v>0</v>
      </c>
      <c r="W4288" s="406">
        <v>0</v>
      </c>
      <c r="X4288" s="405">
        <v>0</v>
      </c>
      <c r="Y4288" s="113">
        <f t="shared" si="218"/>
        <v>30.65</v>
      </c>
      <c r="Z4288" s="108">
        <v>0</v>
      </c>
      <c r="AA4288" s="112">
        <v>0</v>
      </c>
      <c r="AB4288" s="108">
        <v>340.1</v>
      </c>
      <c r="AC4288" s="109">
        <v>0</v>
      </c>
      <c r="AD4288" s="407">
        <v>30</v>
      </c>
      <c r="AE4288" s="523"/>
      <c r="AF4288" s="108">
        <v>346.2</v>
      </c>
      <c r="AG4288" s="109">
        <v>0</v>
      </c>
      <c r="AH4288" s="654">
        <v>0</v>
      </c>
      <c r="AI4288" s="539"/>
      <c r="AJ4288" s="110">
        <v>0</v>
      </c>
      <c r="AL4288" s="395">
        <f t="shared" si="224"/>
        <v>0</v>
      </c>
      <c r="AM4288" s="395"/>
      <c r="AN4288" s="253">
        <f t="shared" si="228"/>
        <v>30</v>
      </c>
      <c r="AO4288" s="592">
        <f t="shared" si="223"/>
        <v>-1.7669999999999995</v>
      </c>
    </row>
    <row r="4289" spans="1:79" x14ac:dyDescent="0.2">
      <c r="A4289" s="58">
        <v>40805</v>
      </c>
      <c r="B4289" s="92">
        <v>22.08</v>
      </c>
      <c r="D4289" s="174">
        <v>8.4600000000000009</v>
      </c>
      <c r="E4289" s="381"/>
      <c r="F4289" s="776">
        <f t="shared" si="222"/>
        <v>30.54</v>
      </c>
      <c r="G4289" s="800"/>
      <c r="H4289" s="798">
        <v>21.03</v>
      </c>
      <c r="I4289" s="96">
        <v>10.7</v>
      </c>
      <c r="J4289" s="381"/>
      <c r="K4289" s="777">
        <f t="shared" si="225"/>
        <v>31.73</v>
      </c>
      <c r="L4289" s="549"/>
      <c r="M4289" s="549"/>
      <c r="N4289" s="549"/>
      <c r="O4289" s="98">
        <f t="shared" si="226"/>
        <v>1.1900000000000013</v>
      </c>
      <c r="P4289" s="549"/>
      <c r="Q4289" s="100">
        <f t="shared" si="227"/>
        <v>3.7503939489442208</v>
      </c>
      <c r="R4289" s="549"/>
      <c r="S4289" s="406">
        <v>0</v>
      </c>
      <c r="T4289" s="389">
        <v>0</v>
      </c>
      <c r="U4289" s="390">
        <v>0</v>
      </c>
      <c r="V4289" s="405">
        <v>0</v>
      </c>
      <c r="W4289" s="406">
        <v>0</v>
      </c>
      <c r="X4289" s="405">
        <v>0</v>
      </c>
      <c r="Y4289" s="113">
        <f t="shared" si="218"/>
        <v>30.54</v>
      </c>
      <c r="Z4289" s="108">
        <v>0</v>
      </c>
      <c r="AA4289" s="112">
        <v>0</v>
      </c>
      <c r="AB4289" s="108">
        <v>340.1</v>
      </c>
      <c r="AC4289" s="109">
        <v>0</v>
      </c>
      <c r="AD4289" s="407">
        <v>4</v>
      </c>
      <c r="AE4289" s="523"/>
      <c r="AF4289" s="108">
        <v>346.2</v>
      </c>
      <c r="AG4289" s="109">
        <v>0</v>
      </c>
      <c r="AH4289" s="654">
        <v>3.29</v>
      </c>
      <c r="AI4289" s="539"/>
      <c r="AJ4289" s="110">
        <v>0</v>
      </c>
      <c r="AL4289" s="395">
        <f t="shared" si="224"/>
        <v>0</v>
      </c>
      <c r="AM4289" s="395"/>
      <c r="AN4289" s="253">
        <f t="shared" si="228"/>
        <v>4</v>
      </c>
      <c r="AO4289" s="592">
        <f t="shared" si="223"/>
        <v>-27.73</v>
      </c>
    </row>
    <row r="4290" spans="1:79" x14ac:dyDescent="0.2">
      <c r="A4290" s="58">
        <v>40806</v>
      </c>
      <c r="B4290" s="92">
        <v>21.68</v>
      </c>
      <c r="D4290" s="174">
        <v>8.39</v>
      </c>
      <c r="E4290" s="381"/>
      <c r="F4290" s="776">
        <f t="shared" si="222"/>
        <v>30.07</v>
      </c>
      <c r="G4290" s="800"/>
      <c r="H4290" s="798">
        <v>20.100000000000001</v>
      </c>
      <c r="I4290" s="96">
        <v>9.891</v>
      </c>
      <c r="J4290" s="381"/>
      <c r="K4290" s="777">
        <f t="shared" si="225"/>
        <v>29.991</v>
      </c>
      <c r="L4290" s="549"/>
      <c r="M4290" s="549"/>
      <c r="N4290" s="549"/>
      <c r="O4290" s="98">
        <f t="shared" si="226"/>
        <v>-7.9000000000000625E-2</v>
      </c>
      <c r="P4290" s="549"/>
      <c r="Q4290" s="100">
        <f t="shared" si="227"/>
        <v>-0.26341235704044758</v>
      </c>
      <c r="R4290" s="549"/>
      <c r="S4290" s="406">
        <v>0</v>
      </c>
      <c r="T4290" s="389">
        <v>0</v>
      </c>
      <c r="U4290" s="390">
        <v>0</v>
      </c>
      <c r="V4290" s="405">
        <v>0</v>
      </c>
      <c r="W4290" s="406">
        <v>0</v>
      </c>
      <c r="X4290" s="444">
        <v>0</v>
      </c>
      <c r="Y4290" s="113">
        <f t="shared" si="218"/>
        <v>30.07</v>
      </c>
      <c r="Z4290" s="108">
        <v>0</v>
      </c>
      <c r="AA4290" s="112">
        <v>0</v>
      </c>
      <c r="AB4290" s="108">
        <v>339.9</v>
      </c>
      <c r="AC4290" s="109">
        <v>0</v>
      </c>
      <c r="AD4290" s="407">
        <v>24</v>
      </c>
      <c r="AE4290" s="523"/>
      <c r="AF4290" s="108">
        <v>346.2</v>
      </c>
      <c r="AG4290" s="109">
        <v>0</v>
      </c>
      <c r="AH4290" s="654">
        <v>0.35</v>
      </c>
      <c r="AI4290" s="539"/>
      <c r="AJ4290" s="110">
        <v>8</v>
      </c>
      <c r="AL4290" s="395">
        <f t="shared" si="224"/>
        <v>8</v>
      </c>
      <c r="AM4290" s="395"/>
      <c r="AN4290" s="253">
        <f t="shared" si="228"/>
        <v>32</v>
      </c>
      <c r="AO4290" s="592">
        <f t="shared" si="223"/>
        <v>2.0090000000000003</v>
      </c>
    </row>
    <row r="4291" spans="1:79" x14ac:dyDescent="0.2">
      <c r="A4291" s="58">
        <v>40807</v>
      </c>
      <c r="B4291" s="92">
        <v>24.76</v>
      </c>
      <c r="D4291" s="174">
        <v>8.6199999999999992</v>
      </c>
      <c r="E4291" s="381"/>
      <c r="F4291" s="776">
        <f t="shared" si="222"/>
        <v>33.380000000000003</v>
      </c>
      <c r="G4291" s="800"/>
      <c r="H4291" s="798">
        <v>24.63</v>
      </c>
      <c r="I4291" s="96">
        <v>10.025</v>
      </c>
      <c r="J4291" s="381"/>
      <c r="K4291" s="777">
        <f t="shared" si="225"/>
        <v>34.655000000000001</v>
      </c>
      <c r="L4291" s="549"/>
      <c r="M4291" s="549"/>
      <c r="N4291" s="549"/>
      <c r="O4291" s="98">
        <f t="shared" si="226"/>
        <v>1.2749999999999986</v>
      </c>
      <c r="P4291" s="549"/>
      <c r="Q4291" s="100">
        <f t="shared" si="227"/>
        <v>3.6791227817053773</v>
      </c>
      <c r="R4291" s="549"/>
      <c r="S4291" s="406">
        <v>0</v>
      </c>
      <c r="T4291" s="389">
        <v>0</v>
      </c>
      <c r="U4291" s="390">
        <v>0</v>
      </c>
      <c r="V4291" s="405">
        <v>0</v>
      </c>
      <c r="W4291" s="406">
        <v>0</v>
      </c>
      <c r="X4291" s="405">
        <v>0</v>
      </c>
      <c r="Y4291" s="113">
        <f t="shared" si="218"/>
        <v>33.380000000000003</v>
      </c>
      <c r="Z4291" s="108">
        <v>0</v>
      </c>
      <c r="AA4291" s="112">
        <v>0</v>
      </c>
      <c r="AB4291" s="108">
        <v>339.9</v>
      </c>
      <c r="AC4291" s="109">
        <v>0.4</v>
      </c>
      <c r="AD4291" s="407">
        <v>23</v>
      </c>
      <c r="AE4291" s="523"/>
      <c r="AF4291" s="108">
        <v>346.2</v>
      </c>
      <c r="AG4291" s="109">
        <v>0.5</v>
      </c>
      <c r="AH4291" s="654">
        <v>0</v>
      </c>
      <c r="AI4291" s="539"/>
      <c r="AJ4291" s="110">
        <v>0</v>
      </c>
      <c r="AL4291" s="395">
        <f t="shared" si="224"/>
        <v>0</v>
      </c>
      <c r="AM4291" s="395"/>
      <c r="AN4291" s="253">
        <f t="shared" si="228"/>
        <v>23</v>
      </c>
      <c r="AO4291" s="592">
        <f t="shared" si="223"/>
        <v>-11.655000000000001</v>
      </c>
    </row>
    <row r="4292" spans="1:79" x14ac:dyDescent="0.2">
      <c r="A4292" s="58">
        <v>40808</v>
      </c>
      <c r="B4292" s="92">
        <v>21.63</v>
      </c>
      <c r="D4292" s="174">
        <v>8.2799999999999994</v>
      </c>
      <c r="E4292" s="381"/>
      <c r="F4292" s="776">
        <f t="shared" si="222"/>
        <v>29.909999999999997</v>
      </c>
      <c r="G4292" s="800"/>
      <c r="H4292" s="798">
        <v>19.45</v>
      </c>
      <c r="I4292" s="96">
        <v>9.9870000000000001</v>
      </c>
      <c r="J4292" s="381"/>
      <c r="K4292" s="777">
        <f t="shared" si="225"/>
        <v>29.436999999999998</v>
      </c>
      <c r="L4292" s="549"/>
      <c r="M4292" s="549"/>
      <c r="N4292" s="549"/>
      <c r="O4292" s="98">
        <f t="shared" si="226"/>
        <v>-0.47299999999999898</v>
      </c>
      <c r="P4292" s="549"/>
      <c r="Q4292" s="100">
        <f t="shared" si="227"/>
        <v>-1.6068213472840269</v>
      </c>
      <c r="R4292" s="549"/>
      <c r="S4292" s="406">
        <v>0</v>
      </c>
      <c r="T4292" s="389">
        <v>0</v>
      </c>
      <c r="U4292" s="390">
        <v>0</v>
      </c>
      <c r="V4292" s="405">
        <v>0</v>
      </c>
      <c r="W4292" s="406">
        <v>0</v>
      </c>
      <c r="X4292" s="405">
        <v>0</v>
      </c>
      <c r="Y4292" s="113">
        <f t="shared" ref="Y4292:Y4355" si="229">+F4292-S4292-T4292-U4292-V4292+W4292+X4292</f>
        <v>29.909999999999997</v>
      </c>
      <c r="Z4292" s="108">
        <v>0</v>
      </c>
      <c r="AA4292" s="112">
        <v>0</v>
      </c>
      <c r="AB4292" s="108">
        <v>339.8</v>
      </c>
      <c r="AC4292" s="109">
        <v>0.05</v>
      </c>
      <c r="AD4292" s="407">
        <v>24</v>
      </c>
      <c r="AE4292" s="523"/>
      <c r="AF4292" s="108">
        <v>346.2</v>
      </c>
      <c r="AG4292" s="109">
        <v>7.0000000000000007E-2</v>
      </c>
      <c r="AH4292" s="654">
        <v>0</v>
      </c>
      <c r="AI4292" s="539"/>
      <c r="AJ4292" s="110">
        <v>0</v>
      </c>
      <c r="AL4292" s="395">
        <f t="shared" si="224"/>
        <v>0</v>
      </c>
      <c r="AM4292" s="395"/>
      <c r="AN4292" s="253">
        <f t="shared" si="228"/>
        <v>24</v>
      </c>
      <c r="AO4292" s="592">
        <f t="shared" si="223"/>
        <v>-5.4369999999999976</v>
      </c>
    </row>
    <row r="4293" spans="1:79" x14ac:dyDescent="0.2">
      <c r="A4293" s="58">
        <v>40809</v>
      </c>
      <c r="B4293" s="92">
        <v>21.46</v>
      </c>
      <c r="D4293" s="174">
        <v>8.5</v>
      </c>
      <c r="E4293" s="381"/>
      <c r="F4293" s="776">
        <f t="shared" si="222"/>
        <v>29.96</v>
      </c>
      <c r="G4293" s="800"/>
      <c r="H4293" s="798">
        <v>19.72</v>
      </c>
      <c r="I4293" s="96">
        <v>9.532</v>
      </c>
      <c r="J4293" s="381"/>
      <c r="K4293" s="777">
        <f t="shared" si="225"/>
        <v>29.251999999999999</v>
      </c>
      <c r="L4293" s="549"/>
      <c r="M4293" s="549"/>
      <c r="N4293" s="549"/>
      <c r="O4293" s="98">
        <f t="shared" si="226"/>
        <v>-0.70800000000000196</v>
      </c>
      <c r="P4293" s="549"/>
      <c r="Q4293" s="100">
        <f t="shared" si="227"/>
        <v>-2.4203473266785247</v>
      </c>
      <c r="R4293" s="549"/>
      <c r="S4293" s="406">
        <v>0</v>
      </c>
      <c r="T4293" s="389">
        <v>0</v>
      </c>
      <c r="U4293" s="390">
        <v>0</v>
      </c>
      <c r="V4293" s="405">
        <v>0</v>
      </c>
      <c r="W4293" s="406">
        <v>0</v>
      </c>
      <c r="X4293" s="405">
        <v>0</v>
      </c>
      <c r="Y4293" s="113">
        <f t="shared" si="229"/>
        <v>29.96</v>
      </c>
      <c r="Z4293" s="108">
        <v>0</v>
      </c>
      <c r="AA4293" s="112">
        <v>0</v>
      </c>
      <c r="AB4293" s="108">
        <v>339.6</v>
      </c>
      <c r="AC4293" s="109">
        <v>0</v>
      </c>
      <c r="AD4293" s="407">
        <v>35</v>
      </c>
      <c r="AE4293" s="523"/>
      <c r="AF4293" s="108">
        <v>346.2</v>
      </c>
      <c r="AG4293" s="109">
        <v>0.2</v>
      </c>
      <c r="AH4293" s="654">
        <v>0</v>
      </c>
      <c r="AI4293" s="539"/>
      <c r="AJ4293" s="110">
        <v>0</v>
      </c>
      <c r="AL4293" s="395">
        <f t="shared" si="224"/>
        <v>0</v>
      </c>
      <c r="AM4293" s="395"/>
      <c r="AN4293" s="253">
        <f t="shared" si="228"/>
        <v>35</v>
      </c>
      <c r="AO4293" s="592">
        <f t="shared" si="223"/>
        <v>5.7480000000000011</v>
      </c>
    </row>
    <row r="4294" spans="1:79" x14ac:dyDescent="0.2">
      <c r="A4294" s="58">
        <v>40810</v>
      </c>
      <c r="B4294" s="92">
        <v>20.94</v>
      </c>
      <c r="D4294" s="174">
        <v>8.5</v>
      </c>
      <c r="E4294" s="381"/>
      <c r="F4294" s="776">
        <f t="shared" si="222"/>
        <v>29.44</v>
      </c>
      <c r="G4294" s="800"/>
      <c r="H4294" s="798">
        <v>20.22</v>
      </c>
      <c r="I4294" s="96">
        <v>9.6379999999999999</v>
      </c>
      <c r="J4294" s="381"/>
      <c r="K4294" s="777">
        <f t="shared" si="225"/>
        <v>29.857999999999997</v>
      </c>
      <c r="L4294" s="549"/>
      <c r="M4294" s="549"/>
      <c r="N4294" s="549"/>
      <c r="O4294" s="98">
        <f t="shared" si="226"/>
        <v>0.41799999999999571</v>
      </c>
      <c r="P4294" s="549"/>
      <c r="Q4294" s="100">
        <f t="shared" si="227"/>
        <v>1.3999598097662125</v>
      </c>
      <c r="R4294" s="549"/>
      <c r="S4294" s="406">
        <v>0</v>
      </c>
      <c r="T4294" s="389">
        <v>0</v>
      </c>
      <c r="U4294" s="390">
        <v>0</v>
      </c>
      <c r="V4294" s="405">
        <v>0</v>
      </c>
      <c r="W4294" s="406">
        <v>0</v>
      </c>
      <c r="X4294" s="405">
        <v>0</v>
      </c>
      <c r="Y4294" s="113">
        <f t="shared" si="229"/>
        <v>29.44</v>
      </c>
      <c r="Z4294" s="108">
        <v>0</v>
      </c>
      <c r="AA4294" s="112">
        <v>0</v>
      </c>
      <c r="AB4294" s="108">
        <v>339.4</v>
      </c>
      <c r="AC4294" s="109">
        <v>0.03</v>
      </c>
      <c r="AD4294" s="407">
        <v>36</v>
      </c>
      <c r="AE4294" s="523"/>
      <c r="AF4294" s="108">
        <v>346.2</v>
      </c>
      <c r="AG4294" s="109">
        <v>0.1</v>
      </c>
      <c r="AH4294" s="654">
        <v>0</v>
      </c>
      <c r="AI4294" s="539"/>
      <c r="AJ4294" s="110">
        <v>0</v>
      </c>
      <c r="AL4294" s="395">
        <f t="shared" si="224"/>
        <v>0</v>
      </c>
      <c r="AM4294" s="395"/>
      <c r="AN4294" s="253">
        <f t="shared" si="228"/>
        <v>36</v>
      </c>
      <c r="AO4294" s="592">
        <f t="shared" si="223"/>
        <v>6.142000000000003</v>
      </c>
      <c r="CA4294" s="21"/>
    </row>
    <row r="4295" spans="1:79" x14ac:dyDescent="0.2">
      <c r="A4295" s="58">
        <v>40811</v>
      </c>
      <c r="B4295" s="92">
        <v>20.9</v>
      </c>
      <c r="D4295" s="174">
        <v>8.5399999999999991</v>
      </c>
      <c r="E4295" s="381"/>
      <c r="F4295" s="776">
        <f t="shared" si="222"/>
        <v>29.439999999999998</v>
      </c>
      <c r="G4295" s="800"/>
      <c r="H4295" s="798">
        <v>20.29</v>
      </c>
      <c r="I4295" s="96">
        <v>10.193</v>
      </c>
      <c r="J4295" s="381"/>
      <c r="K4295" s="777">
        <f t="shared" si="225"/>
        <v>30.482999999999997</v>
      </c>
      <c r="L4295" s="549"/>
      <c r="M4295" s="549"/>
      <c r="N4295" s="549"/>
      <c r="O4295" s="98">
        <f t="shared" si="226"/>
        <v>1.0429999999999993</v>
      </c>
      <c r="P4295" s="549"/>
      <c r="Q4295" s="100">
        <f t="shared" si="227"/>
        <v>3.4215792408883616</v>
      </c>
      <c r="R4295" s="549"/>
      <c r="S4295" s="406">
        <v>0</v>
      </c>
      <c r="T4295" s="389">
        <v>0</v>
      </c>
      <c r="U4295" s="390">
        <v>0</v>
      </c>
      <c r="V4295" s="405">
        <v>0</v>
      </c>
      <c r="W4295" s="406">
        <v>0</v>
      </c>
      <c r="X4295" s="405">
        <v>0</v>
      </c>
      <c r="Y4295" s="113">
        <f t="shared" si="229"/>
        <v>29.439999999999998</v>
      </c>
      <c r="Z4295" s="108">
        <v>0</v>
      </c>
      <c r="AA4295" s="112">
        <v>0</v>
      </c>
      <c r="AB4295" s="108">
        <v>339.2</v>
      </c>
      <c r="AC4295" s="109">
        <v>0</v>
      </c>
      <c r="AD4295" s="407">
        <v>28</v>
      </c>
      <c r="AE4295" s="523"/>
      <c r="AF4295" s="108">
        <v>346.3</v>
      </c>
      <c r="AG4295" s="109">
        <v>0</v>
      </c>
      <c r="AH4295" s="654">
        <v>0</v>
      </c>
      <c r="AI4295" s="539"/>
      <c r="AJ4295" s="110">
        <v>0</v>
      </c>
      <c r="AL4295" s="395">
        <f t="shared" si="224"/>
        <v>0</v>
      </c>
      <c r="AM4295" s="395"/>
      <c r="AN4295" s="253">
        <f t="shared" si="228"/>
        <v>28</v>
      </c>
      <c r="AO4295" s="592">
        <f t="shared" si="223"/>
        <v>-2.482999999999997</v>
      </c>
    </row>
    <row r="4296" spans="1:79" x14ac:dyDescent="0.2">
      <c r="A4296" s="58">
        <v>40812</v>
      </c>
      <c r="B4296" s="92">
        <v>21.92</v>
      </c>
      <c r="D4296" s="174">
        <v>8.5</v>
      </c>
      <c r="E4296" s="381"/>
      <c r="F4296" s="776">
        <f t="shared" si="222"/>
        <v>30.42</v>
      </c>
      <c r="G4296" s="800"/>
      <c r="H4296" s="798">
        <v>20.11</v>
      </c>
      <c r="I4296" s="96">
        <v>10.53</v>
      </c>
      <c r="J4296" s="381"/>
      <c r="K4296" s="777">
        <f t="shared" si="225"/>
        <v>30.64</v>
      </c>
      <c r="L4296" s="549"/>
      <c r="M4296" s="549"/>
      <c r="N4296" s="549"/>
      <c r="O4296" s="98">
        <f t="shared" si="226"/>
        <v>0.21999999999999886</v>
      </c>
      <c r="P4296" s="549"/>
      <c r="Q4296" s="100">
        <f t="shared" si="227"/>
        <v>0.71801566579634091</v>
      </c>
      <c r="R4296" s="549"/>
      <c r="S4296" s="406">
        <v>0</v>
      </c>
      <c r="T4296" s="389">
        <v>0</v>
      </c>
      <c r="U4296" s="390">
        <v>0</v>
      </c>
      <c r="V4296" s="405">
        <v>0</v>
      </c>
      <c r="W4296" s="406">
        <v>0</v>
      </c>
      <c r="X4296" s="405">
        <v>0</v>
      </c>
      <c r="Y4296" s="113">
        <f t="shared" si="229"/>
        <v>30.42</v>
      </c>
      <c r="Z4296" s="108">
        <v>0</v>
      </c>
      <c r="AA4296" s="112">
        <v>0</v>
      </c>
      <c r="AB4296" s="108">
        <v>339.1</v>
      </c>
      <c r="AC4296" s="109">
        <v>0</v>
      </c>
      <c r="AD4296" s="407">
        <v>29.31</v>
      </c>
      <c r="AE4296" s="523"/>
      <c r="AF4296" s="108">
        <v>346.3</v>
      </c>
      <c r="AG4296" s="109">
        <v>0</v>
      </c>
      <c r="AH4296" s="654">
        <v>0</v>
      </c>
      <c r="AI4296" s="539"/>
      <c r="AJ4296" s="110">
        <v>0</v>
      </c>
      <c r="AL4296" s="395">
        <f t="shared" si="224"/>
        <v>0</v>
      </c>
      <c r="AM4296" s="395"/>
      <c r="AN4296" s="253">
        <f t="shared" si="228"/>
        <v>29.31</v>
      </c>
      <c r="AO4296" s="592">
        <f t="shared" si="223"/>
        <v>-1.3300000000000018</v>
      </c>
    </row>
    <row r="4297" spans="1:79" x14ac:dyDescent="0.2">
      <c r="A4297" s="58">
        <v>40813</v>
      </c>
      <c r="B4297" s="92">
        <v>21.71</v>
      </c>
      <c r="D4297" s="174">
        <v>9.41</v>
      </c>
      <c r="E4297" s="381"/>
      <c r="F4297" s="776">
        <f t="shared" si="222"/>
        <v>31.12</v>
      </c>
      <c r="G4297" s="800"/>
      <c r="H4297" s="798">
        <v>17.489999999999998</v>
      </c>
      <c r="I4297" s="96">
        <v>8.94</v>
      </c>
      <c r="J4297" s="381"/>
      <c r="K4297" s="777">
        <f t="shared" si="225"/>
        <v>26.43</v>
      </c>
      <c r="L4297" s="549"/>
      <c r="M4297" s="549"/>
      <c r="N4297" s="549"/>
      <c r="O4297" s="98">
        <f t="shared" si="226"/>
        <v>-4.6900000000000013</v>
      </c>
      <c r="P4297" s="549"/>
      <c r="Q4297" s="100">
        <f t="shared" si="227"/>
        <v>-17.744986757472574</v>
      </c>
      <c r="R4297" s="549"/>
      <c r="S4297" s="406">
        <v>0</v>
      </c>
      <c r="T4297" s="389">
        <v>0</v>
      </c>
      <c r="U4297" s="390">
        <v>0</v>
      </c>
      <c r="V4297" s="405">
        <v>0</v>
      </c>
      <c r="W4297" s="406">
        <v>0</v>
      </c>
      <c r="X4297" s="405">
        <v>0</v>
      </c>
      <c r="Y4297" s="113">
        <f t="shared" si="229"/>
        <v>31.12</v>
      </c>
      <c r="Z4297" s="108">
        <v>0</v>
      </c>
      <c r="AA4297" s="112">
        <v>0</v>
      </c>
      <c r="AB4297" s="108">
        <v>339</v>
      </c>
      <c r="AC4297" s="109">
        <v>0.43</v>
      </c>
      <c r="AD4297" s="407">
        <v>24.58</v>
      </c>
      <c r="AE4297" s="523"/>
      <c r="AF4297" s="108">
        <v>346.3</v>
      </c>
      <c r="AG4297" s="109">
        <v>0.5</v>
      </c>
      <c r="AH4297" s="654">
        <v>0</v>
      </c>
      <c r="AI4297" s="539"/>
      <c r="AJ4297" s="110">
        <v>0</v>
      </c>
      <c r="AL4297" s="395">
        <f t="shared" si="224"/>
        <v>0</v>
      </c>
      <c r="AM4297" s="395"/>
      <c r="AN4297" s="253">
        <f t="shared" si="228"/>
        <v>24.58</v>
      </c>
      <c r="AO4297" s="592">
        <f t="shared" si="223"/>
        <v>-1.8500000000000014</v>
      </c>
    </row>
    <row r="4298" spans="1:79" x14ac:dyDescent="0.2">
      <c r="A4298" s="58">
        <v>40814</v>
      </c>
      <c r="B4298" s="92">
        <v>22.7</v>
      </c>
      <c r="D4298" s="174">
        <v>10.029999999999999</v>
      </c>
      <c r="E4298" s="381"/>
      <c r="F4298" s="776">
        <f t="shared" si="222"/>
        <v>32.729999999999997</v>
      </c>
      <c r="G4298" s="800"/>
      <c r="H4298" s="798">
        <v>24.05</v>
      </c>
      <c r="I4298" s="96">
        <v>11.08</v>
      </c>
      <c r="J4298" s="381"/>
      <c r="K4298" s="777">
        <f t="shared" si="225"/>
        <v>35.130000000000003</v>
      </c>
      <c r="L4298" s="549"/>
      <c r="M4298" s="549"/>
      <c r="N4298" s="549"/>
      <c r="O4298" s="98">
        <f t="shared" si="226"/>
        <v>2.4000000000000057</v>
      </c>
      <c r="P4298" s="549"/>
      <c r="Q4298" s="100">
        <f t="shared" si="227"/>
        <v>6.8317677198975382</v>
      </c>
      <c r="R4298" s="549"/>
      <c r="S4298" s="406">
        <v>0</v>
      </c>
      <c r="T4298" s="389">
        <v>0</v>
      </c>
      <c r="U4298" s="390">
        <v>0</v>
      </c>
      <c r="V4298" s="405">
        <v>0</v>
      </c>
      <c r="W4298" s="406">
        <v>0</v>
      </c>
      <c r="X4298" s="405">
        <v>0</v>
      </c>
      <c r="Y4298" s="113">
        <f t="shared" si="229"/>
        <v>32.729999999999997</v>
      </c>
      <c r="Z4298" s="108">
        <v>0</v>
      </c>
      <c r="AA4298" s="112">
        <v>0</v>
      </c>
      <c r="AB4298" s="108">
        <v>338.9</v>
      </c>
      <c r="AC4298" s="109">
        <v>0</v>
      </c>
      <c r="AD4298" s="407">
        <v>29.36</v>
      </c>
      <c r="AE4298" s="523"/>
      <c r="AF4298" s="108">
        <v>346.3</v>
      </c>
      <c r="AG4298" s="109">
        <v>0</v>
      </c>
      <c r="AH4298" s="654">
        <v>0</v>
      </c>
      <c r="AI4298" s="539"/>
      <c r="AJ4298" s="110">
        <v>0</v>
      </c>
      <c r="AL4298" s="395">
        <f t="shared" si="224"/>
        <v>0</v>
      </c>
      <c r="AM4298" s="395"/>
      <c r="AN4298" s="253">
        <f t="shared" si="228"/>
        <v>29.36</v>
      </c>
      <c r="AO4298" s="592">
        <f t="shared" si="223"/>
        <v>-5.7700000000000031</v>
      </c>
    </row>
    <row r="4299" spans="1:79" x14ac:dyDescent="0.2">
      <c r="A4299" s="58">
        <v>40815</v>
      </c>
      <c r="B4299" s="92">
        <v>21.86</v>
      </c>
      <c r="D4299" s="174">
        <v>8.5</v>
      </c>
      <c r="E4299" s="381"/>
      <c r="F4299" s="776">
        <f t="shared" si="222"/>
        <v>30.36</v>
      </c>
      <c r="G4299" s="800"/>
      <c r="H4299" s="798">
        <v>21.16</v>
      </c>
      <c r="I4299" s="96">
        <v>9.6549999999999994</v>
      </c>
      <c r="J4299" s="381"/>
      <c r="K4299" s="777">
        <f t="shared" si="225"/>
        <v>30.814999999999998</v>
      </c>
      <c r="L4299" s="549"/>
      <c r="M4299" s="549"/>
      <c r="N4299" s="549"/>
      <c r="O4299" s="98">
        <f t="shared" si="226"/>
        <v>0.45499999999999829</v>
      </c>
      <c r="P4299" s="549"/>
      <c r="Q4299" s="100">
        <f t="shared" si="227"/>
        <v>1.4765536264806045</v>
      </c>
      <c r="R4299" s="549"/>
      <c r="S4299" s="406">
        <v>0</v>
      </c>
      <c r="T4299" s="389">
        <v>0</v>
      </c>
      <c r="U4299" s="390">
        <v>0</v>
      </c>
      <c r="V4299" s="405">
        <v>0</v>
      </c>
      <c r="W4299" s="406">
        <v>0</v>
      </c>
      <c r="X4299" s="405">
        <v>0</v>
      </c>
      <c r="Y4299" s="113">
        <f t="shared" si="229"/>
        <v>30.36</v>
      </c>
      <c r="Z4299" s="108">
        <v>0</v>
      </c>
      <c r="AA4299" s="112">
        <v>0</v>
      </c>
      <c r="AB4299" s="108">
        <v>338.8</v>
      </c>
      <c r="AC4299" s="109">
        <v>0</v>
      </c>
      <c r="AD4299" s="407">
        <v>25</v>
      </c>
      <c r="AE4299" s="523"/>
      <c r="AF4299" s="108">
        <v>346.3</v>
      </c>
      <c r="AG4299" s="109">
        <v>0</v>
      </c>
      <c r="AH4299" s="654">
        <v>0</v>
      </c>
      <c r="AI4299" s="539"/>
      <c r="AJ4299" s="110">
        <v>0</v>
      </c>
      <c r="AL4299" s="395">
        <f t="shared" si="224"/>
        <v>0</v>
      </c>
      <c r="AM4299" s="395"/>
      <c r="AN4299" s="253">
        <f t="shared" si="228"/>
        <v>25</v>
      </c>
      <c r="AO4299" s="592">
        <f t="shared" si="223"/>
        <v>-5.8149999999999977</v>
      </c>
    </row>
    <row r="4300" spans="1:79" ht="13.5" thickBot="1" x14ac:dyDescent="0.25">
      <c r="A4300" s="58">
        <v>40816</v>
      </c>
      <c r="B4300" s="92">
        <v>23.38</v>
      </c>
      <c r="D4300" s="174">
        <v>8.23</v>
      </c>
      <c r="E4300" s="381"/>
      <c r="F4300" s="776">
        <f t="shared" si="222"/>
        <v>31.61</v>
      </c>
      <c r="G4300" s="800"/>
      <c r="H4300" s="798">
        <v>21.99</v>
      </c>
      <c r="I4300" s="96">
        <v>9.6750000000000007</v>
      </c>
      <c r="J4300" s="381"/>
      <c r="K4300" s="777">
        <f t="shared" si="225"/>
        <v>31.664999999999999</v>
      </c>
      <c r="L4300" s="549"/>
      <c r="M4300" s="549"/>
      <c r="N4300" s="549"/>
      <c r="O4300" s="98">
        <f t="shared" si="226"/>
        <v>5.4999999999999716E-2</v>
      </c>
      <c r="P4300" s="549"/>
      <c r="Q4300" s="100">
        <f t="shared" si="227"/>
        <v>0.17369335228169816</v>
      </c>
      <c r="R4300" s="549"/>
      <c r="S4300" s="406">
        <v>0</v>
      </c>
      <c r="T4300" s="389">
        <v>0</v>
      </c>
      <c r="U4300" s="390">
        <v>0</v>
      </c>
      <c r="V4300" s="405">
        <v>0</v>
      </c>
      <c r="W4300" s="406">
        <v>0</v>
      </c>
      <c r="X4300" s="405">
        <v>0</v>
      </c>
      <c r="Y4300" s="113">
        <f t="shared" si="229"/>
        <v>31.61</v>
      </c>
      <c r="Z4300" s="108">
        <v>0</v>
      </c>
      <c r="AA4300" s="112">
        <v>0</v>
      </c>
      <c r="AB4300" s="108">
        <v>338.5</v>
      </c>
      <c r="AC4300" s="109">
        <v>0</v>
      </c>
      <c r="AD4300" s="407">
        <v>30.48</v>
      </c>
      <c r="AE4300" s="523"/>
      <c r="AF4300" s="108">
        <v>346.3</v>
      </c>
      <c r="AG4300" s="109">
        <v>0</v>
      </c>
      <c r="AH4300" s="654">
        <v>0</v>
      </c>
      <c r="AI4300" s="539"/>
      <c r="AJ4300" s="110">
        <v>0</v>
      </c>
      <c r="AL4300" s="395">
        <f t="shared" si="224"/>
        <v>0</v>
      </c>
      <c r="AM4300" s="395"/>
      <c r="AN4300" s="253">
        <f t="shared" si="228"/>
        <v>30.48</v>
      </c>
      <c r="AO4300" s="912">
        <f t="shared" si="223"/>
        <v>-1.1849999999999987</v>
      </c>
    </row>
    <row r="4301" spans="1:79" x14ac:dyDescent="0.2">
      <c r="A4301" s="58">
        <v>40817</v>
      </c>
      <c r="B4301" s="59">
        <v>19.91</v>
      </c>
      <c r="D4301" s="200">
        <v>8.5</v>
      </c>
      <c r="E4301" s="381"/>
      <c r="F4301" s="800">
        <f t="shared" si="222"/>
        <v>28.41</v>
      </c>
      <c r="G4301" s="383"/>
      <c r="H4301" s="384">
        <v>18.36</v>
      </c>
      <c r="I4301" s="150">
        <v>9.5</v>
      </c>
      <c r="J4301" s="941"/>
      <c r="K4301" s="801">
        <f t="shared" si="225"/>
        <v>27.86</v>
      </c>
      <c r="L4301" s="549"/>
      <c r="M4301" s="549"/>
      <c r="N4301" s="549"/>
      <c r="O4301" s="98">
        <f t="shared" si="226"/>
        <v>-0.55000000000000071</v>
      </c>
      <c r="P4301" s="549"/>
      <c r="Q4301" s="100">
        <f t="shared" si="227"/>
        <v>-1.9741564967695646</v>
      </c>
      <c r="R4301" s="549"/>
      <c r="S4301" s="388">
        <v>0</v>
      </c>
      <c r="T4301" s="389">
        <v>0</v>
      </c>
      <c r="U4301" s="390">
        <v>0</v>
      </c>
      <c r="V4301" s="391">
        <v>0</v>
      </c>
      <c r="W4301" s="392">
        <v>0</v>
      </c>
      <c r="X4301" s="391">
        <v>0</v>
      </c>
      <c r="Y4301" s="163">
        <f t="shared" si="229"/>
        <v>28.41</v>
      </c>
      <c r="Z4301" s="78">
        <v>0</v>
      </c>
      <c r="AA4301" s="82">
        <v>0</v>
      </c>
      <c r="AB4301" s="78">
        <v>338.3</v>
      </c>
      <c r="AC4301" s="79">
        <v>0</v>
      </c>
      <c r="AD4301" s="393">
        <v>36.17</v>
      </c>
      <c r="AE4301" s="395"/>
      <c r="AF4301" s="78">
        <v>346.3</v>
      </c>
      <c r="AG4301" s="79">
        <v>0</v>
      </c>
      <c r="AH4301" s="651">
        <v>0</v>
      </c>
      <c r="AI4301" s="904"/>
      <c r="AJ4301" s="80">
        <v>0</v>
      </c>
      <c r="AL4301" s="395">
        <f t="shared" ref="AL4301:AL4332" si="230">AH4301+AJ4301</f>
        <v>0</v>
      </c>
      <c r="AM4301" s="395"/>
      <c r="AN4301" s="163">
        <f t="shared" ref="AN4301:AN4332" si="231">AH4301+AJ4301+AD4301+AA4301+Z4301</f>
        <v>36.17</v>
      </c>
      <c r="AO4301" s="83">
        <f t="shared" ref="AO4301:AO4364" si="232">AN4301-F4301</f>
        <v>7.7600000000000016</v>
      </c>
    </row>
    <row r="4302" spans="1:79" x14ac:dyDescent="0.2">
      <c r="A4302" s="58">
        <v>40818</v>
      </c>
      <c r="B4302" s="92">
        <v>20.85</v>
      </c>
      <c r="D4302" s="174">
        <v>8.5</v>
      </c>
      <c r="E4302" s="120"/>
      <c r="F4302" s="382">
        <f t="shared" si="222"/>
        <v>29.35</v>
      </c>
      <c r="G4302" s="402"/>
      <c r="H4302" s="371">
        <v>18.239999999999998</v>
      </c>
      <c r="I4302" s="174">
        <v>9.75</v>
      </c>
      <c r="J4302" s="120"/>
      <c r="K4302" s="802">
        <f t="shared" si="225"/>
        <v>27.99</v>
      </c>
      <c r="L4302" s="549"/>
      <c r="M4302" s="549"/>
      <c r="N4302" s="549"/>
      <c r="O4302" s="98">
        <f t="shared" si="226"/>
        <v>-1.360000000000003</v>
      </c>
      <c r="P4302" s="549"/>
      <c r="Q4302" s="100">
        <f t="shared" si="227"/>
        <v>-4.8588781707752879</v>
      </c>
      <c r="R4302" s="549"/>
      <c r="S4302" s="404">
        <v>0</v>
      </c>
      <c r="T4302" s="389">
        <v>0</v>
      </c>
      <c r="U4302" s="390">
        <v>0</v>
      </c>
      <c r="V4302" s="405">
        <v>0</v>
      </c>
      <c r="W4302" s="406">
        <v>0</v>
      </c>
      <c r="X4302" s="405">
        <v>0</v>
      </c>
      <c r="Y4302" s="113">
        <f t="shared" si="229"/>
        <v>29.35</v>
      </c>
      <c r="Z4302" s="108">
        <v>0</v>
      </c>
      <c r="AA4302" s="112">
        <v>0</v>
      </c>
      <c r="AB4302" s="108">
        <v>338</v>
      </c>
      <c r="AC4302" s="109">
        <v>0</v>
      </c>
      <c r="AD4302" s="407">
        <v>31.34</v>
      </c>
      <c r="AE4302" s="523"/>
      <c r="AF4302" s="108">
        <v>346.25</v>
      </c>
      <c r="AG4302" s="109">
        <v>0</v>
      </c>
      <c r="AH4302" s="654">
        <v>0</v>
      </c>
      <c r="AI4302" s="539"/>
      <c r="AJ4302" s="110">
        <v>0</v>
      </c>
      <c r="AL4302" s="395">
        <f t="shared" si="230"/>
        <v>0</v>
      </c>
      <c r="AM4302" s="395"/>
      <c r="AN4302" s="163">
        <f t="shared" si="231"/>
        <v>31.34</v>
      </c>
      <c r="AO4302" s="113">
        <f t="shared" si="232"/>
        <v>1.9899999999999984</v>
      </c>
    </row>
    <row r="4303" spans="1:79" x14ac:dyDescent="0.2">
      <c r="A4303" s="58">
        <v>40819</v>
      </c>
      <c r="B4303" s="92">
        <v>20.96</v>
      </c>
      <c r="D4303" s="174">
        <v>8.5</v>
      </c>
      <c r="E4303" s="120"/>
      <c r="F4303" s="382">
        <f t="shared" si="222"/>
        <v>29.46</v>
      </c>
      <c r="G4303" s="402"/>
      <c r="H4303" s="371">
        <v>20.46</v>
      </c>
      <c r="I4303" s="174">
        <v>9.31</v>
      </c>
      <c r="J4303" s="120"/>
      <c r="K4303" s="802">
        <f t="shared" si="225"/>
        <v>29.770000000000003</v>
      </c>
      <c r="L4303" s="549"/>
      <c r="M4303" s="549"/>
      <c r="N4303" s="549"/>
      <c r="O4303" s="98">
        <f t="shared" si="226"/>
        <v>0.31000000000000227</v>
      </c>
      <c r="P4303" s="549"/>
      <c r="Q4303" s="100">
        <f t="shared" si="227"/>
        <v>1.0413167618407868</v>
      </c>
      <c r="R4303" s="549"/>
      <c r="S4303" s="404">
        <v>0</v>
      </c>
      <c r="T4303" s="389">
        <v>0</v>
      </c>
      <c r="U4303" s="390">
        <v>0</v>
      </c>
      <c r="V4303" s="405">
        <v>0</v>
      </c>
      <c r="W4303" s="406">
        <v>0</v>
      </c>
      <c r="X4303" s="405">
        <v>0</v>
      </c>
      <c r="Y4303" s="113">
        <f t="shared" si="229"/>
        <v>29.46</v>
      </c>
      <c r="Z4303" s="108">
        <v>0</v>
      </c>
      <c r="AA4303" s="112">
        <v>0</v>
      </c>
      <c r="AB4303" s="108">
        <v>337.9</v>
      </c>
      <c r="AC4303" s="109">
        <v>0</v>
      </c>
      <c r="AD4303" s="407">
        <v>29</v>
      </c>
      <c r="AE4303" s="523"/>
      <c r="AF4303" s="108">
        <v>346.2</v>
      </c>
      <c r="AG4303" s="109">
        <v>0</v>
      </c>
      <c r="AH4303" s="654">
        <v>0</v>
      </c>
      <c r="AI4303" s="539"/>
      <c r="AJ4303" s="110">
        <v>0</v>
      </c>
      <c r="AL4303" s="395">
        <f t="shared" si="230"/>
        <v>0</v>
      </c>
      <c r="AM4303" s="395"/>
      <c r="AN4303" s="163">
        <f t="shared" si="231"/>
        <v>29</v>
      </c>
      <c r="AO4303" s="113">
        <f t="shared" si="232"/>
        <v>-0.46000000000000085</v>
      </c>
    </row>
    <row r="4304" spans="1:79" x14ac:dyDescent="0.2">
      <c r="A4304" s="58">
        <v>40820</v>
      </c>
      <c r="B4304" s="92">
        <v>21.74</v>
      </c>
      <c r="D4304" s="174">
        <v>8.5</v>
      </c>
      <c r="E4304" s="120"/>
      <c r="F4304" s="382">
        <f t="shared" si="222"/>
        <v>30.24</v>
      </c>
      <c r="G4304" s="402"/>
      <c r="H4304" s="371">
        <v>20.78</v>
      </c>
      <c r="I4304" s="174">
        <v>8.8810000000000002</v>
      </c>
      <c r="J4304" s="120"/>
      <c r="K4304" s="802">
        <f t="shared" si="225"/>
        <v>29.661000000000001</v>
      </c>
      <c r="L4304" s="549"/>
      <c r="M4304" s="549"/>
      <c r="N4304" s="549"/>
      <c r="O4304" s="98">
        <f t="shared" si="226"/>
        <v>-0.57899999999999707</v>
      </c>
      <c r="P4304" s="549"/>
      <c r="Q4304" s="100">
        <f t="shared" si="227"/>
        <v>-1.9520582583189949</v>
      </c>
      <c r="R4304" s="549"/>
      <c r="S4304" s="404">
        <v>0</v>
      </c>
      <c r="T4304" s="389">
        <v>0</v>
      </c>
      <c r="U4304" s="390">
        <v>0</v>
      </c>
      <c r="V4304" s="405">
        <v>0</v>
      </c>
      <c r="W4304" s="406">
        <v>0</v>
      </c>
      <c r="X4304" s="405">
        <v>0</v>
      </c>
      <c r="Y4304" s="113">
        <f t="shared" si="229"/>
        <v>30.24</v>
      </c>
      <c r="Z4304" s="108">
        <v>0</v>
      </c>
      <c r="AA4304" s="112">
        <v>0</v>
      </c>
      <c r="AB4304" s="108">
        <v>337.7</v>
      </c>
      <c r="AC4304" s="109">
        <v>0</v>
      </c>
      <c r="AD4304" s="407">
        <v>29</v>
      </c>
      <c r="AE4304" s="523"/>
      <c r="AF4304" s="108">
        <v>346.18</v>
      </c>
      <c r="AG4304" s="109">
        <v>0</v>
      </c>
      <c r="AH4304" s="654">
        <v>0</v>
      </c>
      <c r="AI4304" s="539"/>
      <c r="AJ4304" s="110">
        <v>0</v>
      </c>
      <c r="AL4304" s="395">
        <f t="shared" si="230"/>
        <v>0</v>
      </c>
      <c r="AM4304" s="395"/>
      <c r="AN4304" s="163">
        <f t="shared" si="231"/>
        <v>29</v>
      </c>
      <c r="AO4304" s="113">
        <f t="shared" si="232"/>
        <v>-1.2399999999999984</v>
      </c>
    </row>
    <row r="4305" spans="1:41" x14ac:dyDescent="0.2">
      <c r="A4305" s="58">
        <v>40821</v>
      </c>
      <c r="B4305" s="92">
        <v>21.85</v>
      </c>
      <c r="D4305" s="174">
        <v>8.2200000000000006</v>
      </c>
      <c r="E4305" s="120"/>
      <c r="F4305" s="382">
        <f t="shared" si="222"/>
        <v>30.07</v>
      </c>
      <c r="G4305" s="402"/>
      <c r="H4305" s="371">
        <v>20.29</v>
      </c>
      <c r="I4305" s="174">
        <v>8.9429999999999996</v>
      </c>
      <c r="J4305" s="120"/>
      <c r="K4305" s="802">
        <f t="shared" si="225"/>
        <v>29.232999999999997</v>
      </c>
      <c r="L4305" s="549"/>
      <c r="M4305" s="549"/>
      <c r="N4305" s="549"/>
      <c r="O4305" s="98">
        <f t="shared" si="226"/>
        <v>-0.8370000000000033</v>
      </c>
      <c r="P4305" s="549"/>
      <c r="Q4305" s="100">
        <f t="shared" si="227"/>
        <v>-2.8632025450689405</v>
      </c>
      <c r="R4305" s="549"/>
      <c r="S4305" s="404">
        <v>0</v>
      </c>
      <c r="T4305" s="389">
        <v>0</v>
      </c>
      <c r="U4305" s="390">
        <v>0</v>
      </c>
      <c r="V4305" s="405">
        <v>0</v>
      </c>
      <c r="W4305" s="406">
        <v>0</v>
      </c>
      <c r="X4305" s="405">
        <v>0</v>
      </c>
      <c r="Y4305" s="113">
        <f t="shared" si="229"/>
        <v>30.07</v>
      </c>
      <c r="Z4305" s="108">
        <v>0</v>
      </c>
      <c r="AA4305" s="112">
        <v>0</v>
      </c>
      <c r="AB4305" s="108">
        <v>337.5</v>
      </c>
      <c r="AC4305" s="109">
        <v>0</v>
      </c>
      <c r="AD4305" s="407">
        <v>30.55</v>
      </c>
      <c r="AE4305" s="523"/>
      <c r="AF4305" s="108">
        <v>346.1</v>
      </c>
      <c r="AG4305" s="109">
        <v>0</v>
      </c>
      <c r="AH4305" s="654">
        <v>0</v>
      </c>
      <c r="AI4305" s="539"/>
      <c r="AJ4305" s="110">
        <v>0</v>
      </c>
      <c r="AL4305" s="395">
        <f t="shared" si="230"/>
        <v>0</v>
      </c>
      <c r="AM4305" s="395"/>
      <c r="AN4305" s="163">
        <f t="shared" si="231"/>
        <v>30.55</v>
      </c>
      <c r="AO4305" s="113">
        <f t="shared" si="232"/>
        <v>0.48000000000000043</v>
      </c>
    </row>
    <row r="4306" spans="1:41" x14ac:dyDescent="0.2">
      <c r="A4306" s="58">
        <v>40822</v>
      </c>
      <c r="B4306" s="92">
        <v>22.48</v>
      </c>
      <c r="D4306" s="174">
        <v>8.1349999999999998</v>
      </c>
      <c r="E4306" s="120"/>
      <c r="F4306" s="382">
        <f t="shared" si="222"/>
        <v>30.615000000000002</v>
      </c>
      <c r="G4306" s="402"/>
      <c r="H4306" s="371">
        <v>21.96</v>
      </c>
      <c r="I4306" s="174">
        <v>8.4600000000000009</v>
      </c>
      <c r="J4306" s="120"/>
      <c r="K4306" s="802">
        <f t="shared" si="225"/>
        <v>30.42</v>
      </c>
      <c r="L4306" s="549"/>
      <c r="M4306" s="549"/>
      <c r="N4306" s="549"/>
      <c r="O4306" s="98">
        <f t="shared" si="226"/>
        <v>-0.19500000000000028</v>
      </c>
      <c r="P4306" s="549"/>
      <c r="Q4306" s="100">
        <f t="shared" si="227"/>
        <v>-0.64102564102564197</v>
      </c>
      <c r="R4306" s="549"/>
      <c r="S4306" s="404">
        <v>0</v>
      </c>
      <c r="T4306" s="389">
        <v>0</v>
      </c>
      <c r="U4306" s="390">
        <v>0</v>
      </c>
      <c r="V4306" s="405">
        <v>0</v>
      </c>
      <c r="W4306" s="406">
        <v>0</v>
      </c>
      <c r="X4306" s="405">
        <v>0</v>
      </c>
      <c r="Y4306" s="113">
        <f t="shared" si="229"/>
        <v>30.615000000000002</v>
      </c>
      <c r="Z4306" s="108">
        <v>0</v>
      </c>
      <c r="AA4306" s="112">
        <v>0</v>
      </c>
      <c r="AB4306" s="108">
        <v>337.4</v>
      </c>
      <c r="AC4306" s="109">
        <v>0</v>
      </c>
      <c r="AD4306" s="407">
        <v>27.46</v>
      </c>
      <c r="AE4306" s="523"/>
      <c r="AF4306" s="108">
        <v>346.1</v>
      </c>
      <c r="AG4306" s="109">
        <v>0</v>
      </c>
      <c r="AH4306" s="654">
        <v>0</v>
      </c>
      <c r="AI4306" s="539"/>
      <c r="AJ4306" s="110">
        <v>0</v>
      </c>
      <c r="AL4306" s="395">
        <f t="shared" si="230"/>
        <v>0</v>
      </c>
      <c r="AM4306" s="395"/>
      <c r="AN4306" s="163">
        <f t="shared" si="231"/>
        <v>27.46</v>
      </c>
      <c r="AO4306" s="113">
        <f t="shared" si="232"/>
        <v>-3.1550000000000011</v>
      </c>
    </row>
    <row r="4307" spans="1:41" x14ac:dyDescent="0.2">
      <c r="A4307" s="58">
        <v>40823</v>
      </c>
      <c r="B4307" s="92">
        <v>22.51</v>
      </c>
      <c r="D4307" s="174">
        <v>8.57</v>
      </c>
      <c r="E4307" s="120"/>
      <c r="F4307" s="382">
        <f t="shared" si="222"/>
        <v>31.080000000000002</v>
      </c>
      <c r="G4307" s="402"/>
      <c r="H4307" s="371">
        <v>21.42</v>
      </c>
      <c r="I4307" s="174">
        <v>8.32</v>
      </c>
      <c r="J4307" s="120"/>
      <c r="K4307" s="802">
        <f t="shared" si="225"/>
        <v>29.740000000000002</v>
      </c>
      <c r="L4307" s="549"/>
      <c r="M4307" s="549"/>
      <c r="N4307" s="549"/>
      <c r="O4307" s="98">
        <f t="shared" si="226"/>
        <v>-1.3399999999999999</v>
      </c>
      <c r="P4307" s="549"/>
      <c r="Q4307" s="100">
        <f t="shared" si="227"/>
        <v>-4.5057162071284456</v>
      </c>
      <c r="R4307" s="549"/>
      <c r="S4307" s="404">
        <v>0</v>
      </c>
      <c r="T4307" s="389">
        <v>0</v>
      </c>
      <c r="U4307" s="390">
        <v>0</v>
      </c>
      <c r="V4307" s="405">
        <v>0</v>
      </c>
      <c r="W4307" s="406">
        <v>0</v>
      </c>
      <c r="X4307" s="405">
        <v>0</v>
      </c>
      <c r="Y4307" s="113">
        <f t="shared" si="229"/>
        <v>31.080000000000002</v>
      </c>
      <c r="Z4307" s="108">
        <v>0</v>
      </c>
      <c r="AA4307" s="112">
        <v>0</v>
      </c>
      <c r="AB4307" s="108">
        <v>337.1</v>
      </c>
      <c r="AC4307" s="109">
        <v>0</v>
      </c>
      <c r="AD4307" s="407">
        <v>36</v>
      </c>
      <c r="AE4307" s="523"/>
      <c r="AF4307" s="108">
        <v>346.1</v>
      </c>
      <c r="AG4307" s="109">
        <v>0</v>
      </c>
      <c r="AH4307" s="654">
        <v>0</v>
      </c>
      <c r="AI4307" s="539"/>
      <c r="AJ4307" s="110">
        <v>0</v>
      </c>
      <c r="AL4307" s="395">
        <f t="shared" si="230"/>
        <v>0</v>
      </c>
      <c r="AM4307" s="395"/>
      <c r="AN4307" s="163">
        <f t="shared" si="231"/>
        <v>36</v>
      </c>
      <c r="AO4307" s="113">
        <f t="shared" si="232"/>
        <v>4.9199999999999982</v>
      </c>
    </row>
    <row r="4308" spans="1:41" x14ac:dyDescent="0.2">
      <c r="A4308" s="58">
        <v>40824</v>
      </c>
      <c r="B4308" s="92">
        <v>22.73</v>
      </c>
      <c r="D4308" s="174">
        <v>8.36</v>
      </c>
      <c r="E4308" s="120"/>
      <c r="F4308" s="382">
        <f t="shared" si="222"/>
        <v>31.09</v>
      </c>
      <c r="G4308" s="402"/>
      <c r="H4308" s="371">
        <v>20.16</v>
      </c>
      <c r="I4308" s="174">
        <v>7.8330000000000002</v>
      </c>
      <c r="J4308" s="120"/>
      <c r="K4308" s="802">
        <f t="shared" si="225"/>
        <v>27.993000000000002</v>
      </c>
      <c r="L4308" s="549"/>
      <c r="M4308" s="549"/>
      <c r="N4308" s="549"/>
      <c r="O4308" s="98">
        <f t="shared" si="226"/>
        <v>-3.0969999999999978</v>
      </c>
      <c r="P4308" s="549"/>
      <c r="Q4308" s="100">
        <f t="shared" si="227"/>
        <v>-11.063480155753215</v>
      </c>
      <c r="R4308" s="549"/>
      <c r="S4308" s="404">
        <v>0</v>
      </c>
      <c r="T4308" s="389">
        <v>0</v>
      </c>
      <c r="U4308" s="390">
        <v>0</v>
      </c>
      <c r="V4308" s="405">
        <v>0</v>
      </c>
      <c r="W4308" s="406">
        <v>0</v>
      </c>
      <c r="X4308" s="405">
        <v>0</v>
      </c>
      <c r="Y4308" s="113">
        <f t="shared" si="229"/>
        <v>31.09</v>
      </c>
      <c r="Z4308" s="108">
        <v>0</v>
      </c>
      <c r="AA4308" s="112">
        <v>0</v>
      </c>
      <c r="AB4308" s="108">
        <v>336.9</v>
      </c>
      <c r="AC4308" s="109">
        <v>0</v>
      </c>
      <c r="AD4308" s="407">
        <v>36</v>
      </c>
      <c r="AE4308" s="523"/>
      <c r="AF4308" s="108">
        <v>346.1</v>
      </c>
      <c r="AG4308" s="109">
        <v>0</v>
      </c>
      <c r="AH4308" s="654">
        <v>0</v>
      </c>
      <c r="AI4308" s="539"/>
      <c r="AJ4308" s="110">
        <v>0</v>
      </c>
      <c r="AL4308" s="395">
        <f t="shared" si="230"/>
        <v>0</v>
      </c>
      <c r="AM4308" s="395"/>
      <c r="AN4308" s="163">
        <f t="shared" si="231"/>
        <v>36</v>
      </c>
      <c r="AO4308" s="113">
        <f t="shared" si="232"/>
        <v>4.91</v>
      </c>
    </row>
    <row r="4309" spans="1:41" x14ac:dyDescent="0.2">
      <c r="A4309" s="58">
        <v>40825</v>
      </c>
      <c r="B4309" s="92">
        <v>23.08</v>
      </c>
      <c r="D4309" s="174">
        <v>8.3420000000000005</v>
      </c>
      <c r="E4309" s="120"/>
      <c r="F4309" s="382">
        <f t="shared" si="222"/>
        <v>31.421999999999997</v>
      </c>
      <c r="G4309" s="402"/>
      <c r="H4309" s="371">
        <v>23.9</v>
      </c>
      <c r="I4309" s="174">
        <v>8.6</v>
      </c>
      <c r="J4309" s="120"/>
      <c r="K4309" s="802">
        <f t="shared" si="225"/>
        <v>32.5</v>
      </c>
      <c r="L4309" s="549"/>
      <c r="M4309" s="549"/>
      <c r="N4309" s="549"/>
      <c r="O4309" s="98">
        <f t="shared" si="226"/>
        <v>1.078000000000003</v>
      </c>
      <c r="P4309" s="549"/>
      <c r="Q4309" s="100">
        <f t="shared" si="227"/>
        <v>3.3169230769230862</v>
      </c>
      <c r="R4309" s="549"/>
      <c r="S4309" s="404">
        <v>0</v>
      </c>
      <c r="T4309" s="389">
        <v>0</v>
      </c>
      <c r="U4309" s="390">
        <v>0</v>
      </c>
      <c r="V4309" s="405">
        <v>0</v>
      </c>
      <c r="W4309" s="406">
        <v>0</v>
      </c>
      <c r="X4309" s="405">
        <v>0</v>
      </c>
      <c r="Y4309" s="113">
        <f t="shared" si="229"/>
        <v>31.421999999999997</v>
      </c>
      <c r="Z4309" s="108">
        <v>0</v>
      </c>
      <c r="AA4309" s="112">
        <v>0</v>
      </c>
      <c r="AB4309" s="108">
        <v>336.7</v>
      </c>
      <c r="AC4309" s="109">
        <v>0</v>
      </c>
      <c r="AD4309" s="407">
        <v>24</v>
      </c>
      <c r="AE4309" s="523"/>
      <c r="AF4309" s="108">
        <v>346.1</v>
      </c>
      <c r="AG4309" s="109">
        <v>0</v>
      </c>
      <c r="AH4309" s="654">
        <v>0</v>
      </c>
      <c r="AI4309" s="539"/>
      <c r="AJ4309" s="110">
        <v>0</v>
      </c>
      <c r="AL4309" s="395">
        <f t="shared" si="230"/>
        <v>0</v>
      </c>
      <c r="AM4309" s="395"/>
      <c r="AN4309" s="163">
        <f t="shared" si="231"/>
        <v>24</v>
      </c>
      <c r="AO4309" s="113">
        <f t="shared" si="232"/>
        <v>-7.421999999999997</v>
      </c>
    </row>
    <row r="4310" spans="1:41" x14ac:dyDescent="0.2">
      <c r="A4310" s="58">
        <v>40826</v>
      </c>
      <c r="B4310" s="92">
        <v>22.7</v>
      </c>
      <c r="D4310" s="174">
        <v>8.5</v>
      </c>
      <c r="E4310" s="120"/>
      <c r="F4310" s="382">
        <f t="shared" si="222"/>
        <v>31.2</v>
      </c>
      <c r="G4310" s="402"/>
      <c r="H4310" s="371">
        <v>20.100000000000001</v>
      </c>
      <c r="I4310" s="174">
        <v>9.36</v>
      </c>
      <c r="J4310" s="120"/>
      <c r="K4310" s="802">
        <f t="shared" si="225"/>
        <v>29.46</v>
      </c>
      <c r="L4310" s="549"/>
      <c r="M4310" s="549"/>
      <c r="N4310" s="549"/>
      <c r="O4310" s="98">
        <f t="shared" si="226"/>
        <v>-1.7399999999999984</v>
      </c>
      <c r="P4310" s="549"/>
      <c r="Q4310" s="100">
        <f t="shared" si="227"/>
        <v>-5.906313645621176</v>
      </c>
      <c r="R4310" s="549"/>
      <c r="S4310" s="404">
        <v>0</v>
      </c>
      <c r="T4310" s="389">
        <v>0</v>
      </c>
      <c r="U4310" s="390">
        <v>0</v>
      </c>
      <c r="V4310" s="405">
        <v>0</v>
      </c>
      <c r="W4310" s="406">
        <v>0</v>
      </c>
      <c r="X4310" s="405">
        <v>0</v>
      </c>
      <c r="Y4310" s="113">
        <f t="shared" si="229"/>
        <v>31.2</v>
      </c>
      <c r="Z4310" s="108">
        <v>0</v>
      </c>
      <c r="AA4310" s="112">
        <v>0</v>
      </c>
      <c r="AB4310" s="108">
        <v>336.5</v>
      </c>
      <c r="AC4310" s="109">
        <v>0</v>
      </c>
      <c r="AD4310" s="407">
        <v>26</v>
      </c>
      <c r="AE4310" s="523"/>
      <c r="AF4310" s="108">
        <v>346.1</v>
      </c>
      <c r="AG4310" s="109">
        <v>0</v>
      </c>
      <c r="AH4310" s="654">
        <v>0</v>
      </c>
      <c r="AI4310" s="539"/>
      <c r="AJ4310" s="110">
        <v>0</v>
      </c>
      <c r="AL4310" s="395">
        <f t="shared" si="230"/>
        <v>0</v>
      </c>
      <c r="AM4310" s="395"/>
      <c r="AN4310" s="163">
        <f t="shared" si="231"/>
        <v>26</v>
      </c>
      <c r="AO4310" s="113">
        <f t="shared" si="232"/>
        <v>-5.1999999999999993</v>
      </c>
    </row>
    <row r="4311" spans="1:41" x14ac:dyDescent="0.2">
      <c r="A4311" s="58">
        <v>40827</v>
      </c>
      <c r="B4311" s="92">
        <v>24.98</v>
      </c>
      <c r="D4311" s="174">
        <v>8.92</v>
      </c>
      <c r="E4311" s="120"/>
      <c r="F4311" s="382">
        <f t="shared" si="222"/>
        <v>33.9</v>
      </c>
      <c r="G4311" s="402"/>
      <c r="H4311" s="371">
        <v>22.22</v>
      </c>
      <c r="I4311" s="174">
        <v>10.701000000000001</v>
      </c>
      <c r="J4311" s="120"/>
      <c r="K4311" s="802">
        <f t="shared" si="225"/>
        <v>32.920999999999999</v>
      </c>
      <c r="L4311" s="549"/>
      <c r="M4311" s="549"/>
      <c r="N4311" s="549"/>
      <c r="O4311" s="98">
        <f t="shared" si="226"/>
        <v>-0.9789999999999992</v>
      </c>
      <c r="P4311" s="549"/>
      <c r="Q4311" s="100">
        <f t="shared" si="227"/>
        <v>-2.9737857294735859</v>
      </c>
      <c r="R4311" s="549"/>
      <c r="S4311" s="404">
        <v>0</v>
      </c>
      <c r="T4311" s="389">
        <v>0</v>
      </c>
      <c r="U4311" s="390">
        <v>0</v>
      </c>
      <c r="V4311" s="405">
        <v>0</v>
      </c>
      <c r="W4311" s="406">
        <v>0</v>
      </c>
      <c r="X4311" s="405">
        <v>0</v>
      </c>
      <c r="Y4311" s="113">
        <f t="shared" si="229"/>
        <v>33.9</v>
      </c>
      <c r="Z4311" s="108">
        <v>0</v>
      </c>
      <c r="AA4311" s="112">
        <v>0</v>
      </c>
      <c r="AB4311" s="108">
        <v>336.5</v>
      </c>
      <c r="AC4311" s="109">
        <v>0.22</v>
      </c>
      <c r="AD4311" s="407">
        <v>26</v>
      </c>
      <c r="AE4311" s="523"/>
      <c r="AF4311" s="108">
        <v>346.1</v>
      </c>
      <c r="AG4311" s="109">
        <v>0.2</v>
      </c>
      <c r="AH4311" s="654">
        <v>0</v>
      </c>
      <c r="AI4311" s="539"/>
      <c r="AJ4311" s="110">
        <v>0</v>
      </c>
      <c r="AL4311" s="395">
        <f t="shared" si="230"/>
        <v>0</v>
      </c>
      <c r="AM4311" s="395"/>
      <c r="AN4311" s="163">
        <f t="shared" si="231"/>
        <v>26</v>
      </c>
      <c r="AO4311" s="113">
        <f t="shared" si="232"/>
        <v>-7.8999999999999986</v>
      </c>
    </row>
    <row r="4312" spans="1:41" x14ac:dyDescent="0.2">
      <c r="A4312" s="58">
        <v>40828</v>
      </c>
      <c r="B4312" s="92">
        <v>22.35</v>
      </c>
      <c r="D4312" s="174">
        <v>9.702</v>
      </c>
      <c r="E4312" s="120"/>
      <c r="F4312" s="382">
        <f t="shared" si="222"/>
        <v>32.052</v>
      </c>
      <c r="G4312" s="402"/>
      <c r="H4312" s="371">
        <v>23.37</v>
      </c>
      <c r="I4312" s="174">
        <v>8.5399999999999991</v>
      </c>
      <c r="J4312" s="120"/>
      <c r="K4312" s="802">
        <f t="shared" si="225"/>
        <v>31.91</v>
      </c>
      <c r="L4312" s="549"/>
      <c r="M4312" s="549"/>
      <c r="N4312" s="549"/>
      <c r="O4312" s="98">
        <f t="shared" si="226"/>
        <v>-0.14199999999999946</v>
      </c>
      <c r="P4312" s="549"/>
      <c r="Q4312" s="100">
        <f t="shared" si="227"/>
        <v>-0.445001566906924</v>
      </c>
      <c r="R4312" s="549"/>
      <c r="S4312" s="404">
        <v>0</v>
      </c>
      <c r="T4312" s="389">
        <v>0</v>
      </c>
      <c r="U4312" s="390">
        <v>0</v>
      </c>
      <c r="V4312" s="405">
        <v>0</v>
      </c>
      <c r="W4312" s="406">
        <v>0</v>
      </c>
      <c r="X4312" s="405">
        <v>0</v>
      </c>
      <c r="Y4312" s="113">
        <f t="shared" si="229"/>
        <v>32.052</v>
      </c>
      <c r="Z4312" s="108">
        <v>0</v>
      </c>
      <c r="AA4312" s="112">
        <v>0</v>
      </c>
      <c r="AB4312" s="108">
        <v>336.3</v>
      </c>
      <c r="AC4312" s="109">
        <v>0.15</v>
      </c>
      <c r="AD4312" s="407">
        <v>26</v>
      </c>
      <c r="AE4312" s="523"/>
      <c r="AF4312" s="108">
        <v>346.1</v>
      </c>
      <c r="AG4312" s="109">
        <v>0.11</v>
      </c>
      <c r="AH4312" s="654">
        <v>0</v>
      </c>
      <c r="AI4312" s="539"/>
      <c r="AJ4312" s="110">
        <v>0</v>
      </c>
      <c r="AL4312" s="395">
        <f t="shared" si="230"/>
        <v>0</v>
      </c>
      <c r="AM4312" s="395"/>
      <c r="AN4312" s="163">
        <f t="shared" si="231"/>
        <v>26</v>
      </c>
      <c r="AO4312" s="113">
        <f t="shared" si="232"/>
        <v>-6.0519999999999996</v>
      </c>
    </row>
    <row r="4313" spans="1:41" x14ac:dyDescent="0.2">
      <c r="A4313" s="58">
        <v>40829</v>
      </c>
      <c r="B4313" s="92">
        <v>23.05</v>
      </c>
      <c r="D4313" s="174">
        <v>8.5</v>
      </c>
      <c r="E4313" s="120"/>
      <c r="F4313" s="382">
        <f t="shared" si="222"/>
        <v>31.55</v>
      </c>
      <c r="G4313" s="402"/>
      <c r="H4313" s="371">
        <v>20.69</v>
      </c>
      <c r="I4313" s="174">
        <v>9.76</v>
      </c>
      <c r="J4313" s="120"/>
      <c r="K4313" s="802">
        <f t="shared" si="225"/>
        <v>30.450000000000003</v>
      </c>
      <c r="L4313" s="549"/>
      <c r="M4313" s="549"/>
      <c r="N4313" s="549"/>
      <c r="O4313" s="98">
        <f t="shared" si="226"/>
        <v>-1.0999999999999979</v>
      </c>
      <c r="P4313" s="549"/>
      <c r="Q4313" s="100">
        <f t="shared" si="227"/>
        <v>-3.612479474548433</v>
      </c>
      <c r="R4313" s="549"/>
      <c r="S4313" s="404">
        <v>0</v>
      </c>
      <c r="T4313" s="389">
        <v>0</v>
      </c>
      <c r="U4313" s="390">
        <v>0</v>
      </c>
      <c r="V4313" s="405">
        <v>0</v>
      </c>
      <c r="W4313" s="406">
        <v>0</v>
      </c>
      <c r="X4313" s="405">
        <v>0</v>
      </c>
      <c r="Y4313" s="113">
        <f t="shared" si="229"/>
        <v>31.55</v>
      </c>
      <c r="Z4313" s="108">
        <v>0</v>
      </c>
      <c r="AA4313" s="112">
        <v>0</v>
      </c>
      <c r="AB4313" s="108">
        <v>336.1</v>
      </c>
      <c r="AC4313" s="109">
        <v>0.02</v>
      </c>
      <c r="AD4313" s="407">
        <v>26</v>
      </c>
      <c r="AE4313" s="523"/>
      <c r="AF4313" s="108">
        <v>346.1</v>
      </c>
      <c r="AG4313" s="109">
        <v>0</v>
      </c>
      <c r="AH4313" s="654">
        <v>0</v>
      </c>
      <c r="AI4313" s="539"/>
      <c r="AJ4313" s="110">
        <v>0</v>
      </c>
      <c r="AL4313" s="395">
        <f t="shared" si="230"/>
        <v>0</v>
      </c>
      <c r="AM4313" s="395"/>
      <c r="AN4313" s="163">
        <f t="shared" si="231"/>
        <v>26</v>
      </c>
      <c r="AO4313" s="113">
        <f t="shared" si="232"/>
        <v>-5.5500000000000007</v>
      </c>
    </row>
    <row r="4314" spans="1:41" x14ac:dyDescent="0.2">
      <c r="A4314" s="58">
        <v>40830</v>
      </c>
      <c r="B4314" s="92">
        <v>23.48</v>
      </c>
      <c r="D4314" s="174">
        <v>8.5</v>
      </c>
      <c r="E4314" s="120"/>
      <c r="F4314" s="382">
        <f t="shared" si="222"/>
        <v>31.98</v>
      </c>
      <c r="G4314" s="402"/>
      <c r="H4314" s="371">
        <v>20.41</v>
      </c>
      <c r="I4314" s="174">
        <v>9.9120000000000008</v>
      </c>
      <c r="J4314" s="120"/>
      <c r="K4314" s="802">
        <f t="shared" si="225"/>
        <v>30.322000000000003</v>
      </c>
      <c r="L4314" s="549"/>
      <c r="M4314" s="549"/>
      <c r="N4314" s="549"/>
      <c r="O4314" s="98">
        <f t="shared" si="226"/>
        <v>-1.6579999999999977</v>
      </c>
      <c r="P4314" s="549"/>
      <c r="Q4314" s="100">
        <f t="shared" si="227"/>
        <v>-5.467977046368965</v>
      </c>
      <c r="R4314" s="549"/>
      <c r="S4314" s="404">
        <v>0</v>
      </c>
      <c r="T4314" s="389">
        <v>0</v>
      </c>
      <c r="U4314" s="390">
        <v>0</v>
      </c>
      <c r="V4314" s="405">
        <v>0</v>
      </c>
      <c r="W4314" s="406">
        <v>0</v>
      </c>
      <c r="X4314" s="405">
        <v>0</v>
      </c>
      <c r="Y4314" s="113">
        <f t="shared" si="229"/>
        <v>31.98</v>
      </c>
      <c r="Z4314" s="108">
        <v>0</v>
      </c>
      <c r="AA4314" s="112">
        <v>0</v>
      </c>
      <c r="AB4314" s="108">
        <v>335.9</v>
      </c>
      <c r="AC4314" s="109">
        <v>0</v>
      </c>
      <c r="AD4314" s="407">
        <v>29</v>
      </c>
      <c r="AE4314" s="523"/>
      <c r="AF4314" s="108">
        <v>346.1</v>
      </c>
      <c r="AG4314" s="109">
        <v>0</v>
      </c>
      <c r="AH4314" s="654">
        <v>0</v>
      </c>
      <c r="AI4314" s="539"/>
      <c r="AJ4314" s="110">
        <v>0</v>
      </c>
      <c r="AL4314" s="395">
        <f t="shared" si="230"/>
        <v>0</v>
      </c>
      <c r="AM4314" s="395"/>
      <c r="AN4314" s="163">
        <f t="shared" si="231"/>
        <v>29</v>
      </c>
      <c r="AO4314" s="113">
        <f t="shared" si="232"/>
        <v>-2.9800000000000004</v>
      </c>
    </row>
    <row r="4315" spans="1:41" x14ac:dyDescent="0.2">
      <c r="A4315" s="58">
        <v>40831</v>
      </c>
      <c r="B4315" s="92">
        <v>21.98</v>
      </c>
      <c r="D4315" s="174">
        <v>8.2899999999999991</v>
      </c>
      <c r="E4315" s="120"/>
      <c r="F4315" s="382">
        <f t="shared" si="222"/>
        <v>30.27</v>
      </c>
      <c r="G4315" s="402"/>
      <c r="H4315" s="371">
        <v>20.079999999999998</v>
      </c>
      <c r="I4315" s="174">
        <v>9.2669999999999995</v>
      </c>
      <c r="J4315" s="120"/>
      <c r="K4315" s="802">
        <f t="shared" si="225"/>
        <v>29.346999999999998</v>
      </c>
      <c r="L4315" s="549"/>
      <c r="M4315" s="549"/>
      <c r="N4315" s="549"/>
      <c r="O4315" s="98">
        <f t="shared" si="226"/>
        <v>-0.92300000000000182</v>
      </c>
      <c r="P4315" s="549"/>
      <c r="Q4315" s="100">
        <f t="shared" si="227"/>
        <v>-3.1451255664974336</v>
      </c>
      <c r="R4315" s="549"/>
      <c r="S4315" s="404">
        <v>0</v>
      </c>
      <c r="T4315" s="389">
        <v>0</v>
      </c>
      <c r="U4315" s="390">
        <v>0</v>
      </c>
      <c r="V4315" s="405">
        <v>0</v>
      </c>
      <c r="W4315" s="406">
        <v>0</v>
      </c>
      <c r="X4315" s="405">
        <v>0</v>
      </c>
      <c r="Y4315" s="113">
        <f t="shared" si="229"/>
        <v>30.27</v>
      </c>
      <c r="Z4315" s="108">
        <v>0</v>
      </c>
      <c r="AA4315" s="112">
        <v>0</v>
      </c>
      <c r="AB4315" s="108">
        <v>335.6</v>
      </c>
      <c r="AC4315" s="109">
        <v>0</v>
      </c>
      <c r="AD4315" s="407">
        <v>36</v>
      </c>
      <c r="AE4315" s="523"/>
      <c r="AF4315" s="108">
        <v>346.1</v>
      </c>
      <c r="AG4315" s="109">
        <v>0</v>
      </c>
      <c r="AH4315" s="654">
        <v>0</v>
      </c>
      <c r="AI4315" s="539"/>
      <c r="AJ4315" s="110">
        <v>0</v>
      </c>
      <c r="AL4315" s="395">
        <f t="shared" si="230"/>
        <v>0</v>
      </c>
      <c r="AM4315" s="395"/>
      <c r="AN4315" s="163">
        <f t="shared" si="231"/>
        <v>36</v>
      </c>
      <c r="AO4315" s="113">
        <f t="shared" si="232"/>
        <v>5.73</v>
      </c>
    </row>
    <row r="4316" spans="1:41" x14ac:dyDescent="0.2">
      <c r="A4316" s="58">
        <v>40832</v>
      </c>
      <c r="B4316" s="92">
        <v>21.56</v>
      </c>
      <c r="D4316" s="174">
        <v>8.5</v>
      </c>
      <c r="E4316" s="120"/>
      <c r="F4316" s="382">
        <f t="shared" si="222"/>
        <v>30.06</v>
      </c>
      <c r="G4316" s="402"/>
      <c r="H4316" s="371">
        <v>19.649999999999999</v>
      </c>
      <c r="I4316" s="174">
        <v>9.5589999999999993</v>
      </c>
      <c r="J4316" s="120"/>
      <c r="K4316" s="802">
        <f t="shared" si="225"/>
        <v>29.208999999999996</v>
      </c>
      <c r="L4316" s="549"/>
      <c r="M4316" s="549"/>
      <c r="N4316" s="549"/>
      <c r="O4316" s="98">
        <f t="shared" si="226"/>
        <v>-0.85100000000000264</v>
      </c>
      <c r="P4316" s="549"/>
      <c r="Q4316" s="100">
        <f t="shared" si="227"/>
        <v>-2.9134855695162543</v>
      </c>
      <c r="R4316" s="549"/>
      <c r="S4316" s="404">
        <v>0</v>
      </c>
      <c r="T4316" s="389">
        <v>0</v>
      </c>
      <c r="U4316" s="390">
        <v>0</v>
      </c>
      <c r="V4316" s="405">
        <v>0</v>
      </c>
      <c r="W4316" s="406">
        <v>0</v>
      </c>
      <c r="X4316" s="405">
        <v>0</v>
      </c>
      <c r="Y4316" s="113">
        <f t="shared" si="229"/>
        <v>30.06</v>
      </c>
      <c r="Z4316" s="108">
        <v>0</v>
      </c>
      <c r="AA4316" s="112">
        <v>0</v>
      </c>
      <c r="AB4316" s="108">
        <v>335.4</v>
      </c>
      <c r="AC4316" s="109">
        <v>0</v>
      </c>
      <c r="AD4316" s="407">
        <v>20</v>
      </c>
      <c r="AE4316" s="523"/>
      <c r="AF4316" s="108">
        <v>346.1</v>
      </c>
      <c r="AG4316" s="109">
        <v>0</v>
      </c>
      <c r="AH4316" s="654">
        <v>0</v>
      </c>
      <c r="AI4316" s="539"/>
      <c r="AJ4316" s="110">
        <v>0</v>
      </c>
      <c r="AL4316" s="395">
        <f t="shared" si="230"/>
        <v>0</v>
      </c>
      <c r="AM4316" s="395"/>
      <c r="AN4316" s="163">
        <f t="shared" si="231"/>
        <v>20</v>
      </c>
      <c r="AO4316" s="113">
        <f t="shared" si="232"/>
        <v>-10.059999999999999</v>
      </c>
    </row>
    <row r="4317" spans="1:41" x14ac:dyDescent="0.2">
      <c r="A4317" s="58">
        <v>40833</v>
      </c>
      <c r="B4317" s="92">
        <v>22.14</v>
      </c>
      <c r="D4317" s="174">
        <v>8.59</v>
      </c>
      <c r="E4317" s="120"/>
      <c r="F4317" s="382">
        <f t="shared" si="222"/>
        <v>30.73</v>
      </c>
      <c r="G4317" s="402"/>
      <c r="H4317" s="371">
        <v>19.809999999999999</v>
      </c>
      <c r="I4317" s="174">
        <v>9.7509999999999994</v>
      </c>
      <c r="J4317" s="120"/>
      <c r="K4317" s="802">
        <f t="shared" si="225"/>
        <v>29.561</v>
      </c>
      <c r="L4317" s="549"/>
      <c r="M4317" s="549"/>
      <c r="N4317" s="549"/>
      <c r="O4317" s="98">
        <f t="shared" si="226"/>
        <v>-1.1690000000000005</v>
      </c>
      <c r="P4317" s="549"/>
      <c r="Q4317" s="100">
        <f t="shared" si="227"/>
        <v>-3.9545346909779795</v>
      </c>
      <c r="R4317" s="549"/>
      <c r="S4317" s="404">
        <v>0</v>
      </c>
      <c r="T4317" s="389">
        <v>0</v>
      </c>
      <c r="U4317" s="390">
        <v>0</v>
      </c>
      <c r="V4317" s="405">
        <v>0</v>
      </c>
      <c r="W4317" s="406">
        <v>0</v>
      </c>
      <c r="X4317" s="405">
        <v>0</v>
      </c>
      <c r="Y4317" s="113">
        <f t="shared" si="229"/>
        <v>30.73</v>
      </c>
      <c r="Z4317" s="108">
        <v>0</v>
      </c>
      <c r="AA4317" s="112">
        <v>0</v>
      </c>
      <c r="AB4317" s="108">
        <v>335.2</v>
      </c>
      <c r="AC4317" s="109">
        <v>0</v>
      </c>
      <c r="AD4317" s="407">
        <v>26</v>
      </c>
      <c r="AE4317" s="523"/>
      <c r="AF4317" s="108">
        <v>346.1</v>
      </c>
      <c r="AG4317" s="109">
        <v>0</v>
      </c>
      <c r="AH4317" s="654">
        <v>0</v>
      </c>
      <c r="AI4317" s="539"/>
      <c r="AJ4317" s="110">
        <v>0</v>
      </c>
      <c r="AL4317" s="395">
        <f t="shared" si="230"/>
        <v>0</v>
      </c>
      <c r="AM4317" s="395"/>
      <c r="AN4317" s="163">
        <f t="shared" si="231"/>
        <v>26</v>
      </c>
      <c r="AO4317" s="113">
        <f t="shared" si="232"/>
        <v>-4.7300000000000004</v>
      </c>
    </row>
    <row r="4318" spans="1:41" x14ac:dyDescent="0.2">
      <c r="A4318" s="58">
        <v>40834</v>
      </c>
      <c r="B4318" s="92">
        <v>24.35</v>
      </c>
      <c r="D4318" s="174">
        <v>8.5</v>
      </c>
      <c r="E4318" s="120"/>
      <c r="F4318" s="382">
        <f t="shared" si="222"/>
        <v>32.85</v>
      </c>
      <c r="G4318" s="402"/>
      <c r="H4318" s="371">
        <v>23.25</v>
      </c>
      <c r="I4318" s="174">
        <v>9.8390000000000004</v>
      </c>
      <c r="J4318" s="120"/>
      <c r="K4318" s="802">
        <f t="shared" si="225"/>
        <v>33.088999999999999</v>
      </c>
      <c r="L4318" s="549"/>
      <c r="M4318" s="549"/>
      <c r="N4318" s="549"/>
      <c r="O4318" s="98">
        <f t="shared" si="226"/>
        <v>0.23899999999999721</v>
      </c>
      <c r="P4318" s="549"/>
      <c r="Q4318" s="100">
        <f t="shared" si="227"/>
        <v>0.72229441808455142</v>
      </c>
      <c r="R4318" s="549"/>
      <c r="S4318" s="404">
        <v>0</v>
      </c>
      <c r="T4318" s="389">
        <v>0</v>
      </c>
      <c r="U4318" s="390">
        <v>0</v>
      </c>
      <c r="V4318" s="405">
        <v>0</v>
      </c>
      <c r="W4318" s="406">
        <v>0</v>
      </c>
      <c r="X4318" s="405">
        <v>0</v>
      </c>
      <c r="Y4318" s="113">
        <f t="shared" si="229"/>
        <v>32.85</v>
      </c>
      <c r="Z4318" s="108">
        <v>0</v>
      </c>
      <c r="AA4318" s="112">
        <v>0</v>
      </c>
      <c r="AB4318" s="108">
        <v>335.2</v>
      </c>
      <c r="AC4318" s="109">
        <v>1.65</v>
      </c>
      <c r="AD4318" s="407">
        <v>26</v>
      </c>
      <c r="AE4318" s="523"/>
      <c r="AF4318" s="108">
        <v>346.1</v>
      </c>
      <c r="AG4318" s="109">
        <v>1</v>
      </c>
      <c r="AH4318" s="654">
        <v>0</v>
      </c>
      <c r="AI4318" s="539"/>
      <c r="AJ4318" s="110">
        <v>0</v>
      </c>
      <c r="AL4318" s="395">
        <f t="shared" si="230"/>
        <v>0</v>
      </c>
      <c r="AM4318" s="395"/>
      <c r="AN4318" s="163">
        <f t="shared" si="231"/>
        <v>26</v>
      </c>
      <c r="AO4318" s="113">
        <f t="shared" si="232"/>
        <v>-6.8500000000000014</v>
      </c>
    </row>
    <row r="4319" spans="1:41" x14ac:dyDescent="0.2">
      <c r="A4319" s="58">
        <v>40835</v>
      </c>
      <c r="B4319" s="92">
        <v>22.3</v>
      </c>
      <c r="D4319" s="174">
        <v>8.4499999999999993</v>
      </c>
      <c r="E4319" s="120"/>
      <c r="F4319" s="382">
        <f t="shared" si="222"/>
        <v>30.75</v>
      </c>
      <c r="G4319" s="402"/>
      <c r="H4319" s="371">
        <v>20.36</v>
      </c>
      <c r="I4319" s="174">
        <v>9.875</v>
      </c>
      <c r="J4319" s="120"/>
      <c r="K4319" s="802">
        <f t="shared" si="225"/>
        <v>30.234999999999999</v>
      </c>
      <c r="L4319" s="549"/>
      <c r="M4319" s="549"/>
      <c r="N4319" s="549"/>
      <c r="O4319" s="98">
        <f t="shared" si="226"/>
        <v>-0.51500000000000057</v>
      </c>
      <c r="P4319" s="549"/>
      <c r="Q4319" s="100">
        <f t="shared" si="227"/>
        <v>-1.7033239622953549</v>
      </c>
      <c r="R4319" s="549"/>
      <c r="S4319" s="404">
        <v>0</v>
      </c>
      <c r="T4319" s="389">
        <v>0</v>
      </c>
      <c r="U4319" s="390">
        <v>0</v>
      </c>
      <c r="V4319" s="405">
        <v>0</v>
      </c>
      <c r="W4319" s="406">
        <v>0</v>
      </c>
      <c r="X4319" s="405">
        <v>0</v>
      </c>
      <c r="Y4319" s="113">
        <f t="shared" si="229"/>
        <v>30.75</v>
      </c>
      <c r="Z4319" s="108">
        <v>0</v>
      </c>
      <c r="AA4319" s="112">
        <v>0</v>
      </c>
      <c r="AB4319" s="108">
        <v>335.1</v>
      </c>
      <c r="AC4319" s="109">
        <v>0.1</v>
      </c>
      <c r="AD4319" s="407">
        <v>26</v>
      </c>
      <c r="AE4319" s="523"/>
      <c r="AF4319" s="108">
        <v>346.3</v>
      </c>
      <c r="AG4319" s="109">
        <v>0.35</v>
      </c>
      <c r="AH4319" s="654">
        <v>0</v>
      </c>
      <c r="AI4319" s="539"/>
      <c r="AJ4319" s="110">
        <v>0</v>
      </c>
      <c r="AL4319" s="395">
        <f t="shared" si="230"/>
        <v>0</v>
      </c>
      <c r="AM4319" s="395"/>
      <c r="AN4319" s="163">
        <f t="shared" si="231"/>
        <v>26</v>
      </c>
      <c r="AO4319" s="113">
        <f t="shared" si="232"/>
        <v>-4.75</v>
      </c>
    </row>
    <row r="4320" spans="1:41" x14ac:dyDescent="0.2">
      <c r="A4320" s="58">
        <v>40836</v>
      </c>
      <c r="B4320" s="92">
        <v>20.149999999999999</v>
      </c>
      <c r="D4320" s="174">
        <v>8.3800000000000008</v>
      </c>
      <c r="E4320" s="120"/>
      <c r="F4320" s="382">
        <f t="shared" si="222"/>
        <v>28.53</v>
      </c>
      <c r="G4320" s="402"/>
      <c r="H4320" s="371">
        <v>16.18</v>
      </c>
      <c r="I4320" s="174">
        <v>9.9789999999999992</v>
      </c>
      <c r="J4320" s="120"/>
      <c r="K4320" s="802">
        <f t="shared" si="225"/>
        <v>26.158999999999999</v>
      </c>
      <c r="L4320" s="549"/>
      <c r="M4320" s="549"/>
      <c r="N4320" s="549"/>
      <c r="O4320" s="98">
        <f t="shared" si="226"/>
        <v>-2.3710000000000022</v>
      </c>
      <c r="P4320" s="549"/>
      <c r="Q4320" s="100">
        <f t="shared" si="227"/>
        <v>-9.063802133109073</v>
      </c>
      <c r="R4320" s="549"/>
      <c r="S4320" s="404">
        <v>0</v>
      </c>
      <c r="T4320" s="389">
        <v>0</v>
      </c>
      <c r="U4320" s="390">
        <v>0</v>
      </c>
      <c r="V4320" s="405">
        <v>0</v>
      </c>
      <c r="W4320" s="406">
        <v>0</v>
      </c>
      <c r="X4320" s="444">
        <v>0</v>
      </c>
      <c r="Y4320" s="113">
        <f t="shared" si="229"/>
        <v>28.53</v>
      </c>
      <c r="Z4320" s="108">
        <v>0</v>
      </c>
      <c r="AA4320" s="112">
        <v>0</v>
      </c>
      <c r="AB4320" s="108">
        <v>334.9</v>
      </c>
      <c r="AC4320" s="109">
        <v>0</v>
      </c>
      <c r="AD4320" s="407">
        <v>26</v>
      </c>
      <c r="AE4320" s="523"/>
      <c r="AF4320" s="108">
        <v>346.2</v>
      </c>
      <c r="AG4320" s="109">
        <v>0</v>
      </c>
      <c r="AH4320" s="654">
        <v>0</v>
      </c>
      <c r="AI4320" s="539"/>
      <c r="AJ4320" s="110">
        <v>0</v>
      </c>
      <c r="AL4320" s="395">
        <f t="shared" si="230"/>
        <v>0</v>
      </c>
      <c r="AM4320" s="395"/>
      <c r="AN4320" s="163">
        <f t="shared" si="231"/>
        <v>26</v>
      </c>
      <c r="AO4320" s="113">
        <f t="shared" si="232"/>
        <v>-2.5300000000000011</v>
      </c>
    </row>
    <row r="4321" spans="1:79" x14ac:dyDescent="0.2">
      <c r="A4321" s="58">
        <v>40837</v>
      </c>
      <c r="B4321" s="92">
        <v>21.02</v>
      </c>
      <c r="D4321" s="174">
        <v>8.49</v>
      </c>
      <c r="E4321" s="120"/>
      <c r="F4321" s="382">
        <f t="shared" si="222"/>
        <v>29.509999999999998</v>
      </c>
      <c r="G4321" s="402"/>
      <c r="H4321" s="371">
        <v>20.2</v>
      </c>
      <c r="I4321" s="174">
        <v>10.195</v>
      </c>
      <c r="J4321" s="120"/>
      <c r="K4321" s="802">
        <f t="shared" si="225"/>
        <v>30.395</v>
      </c>
      <c r="L4321" s="549"/>
      <c r="M4321" s="549"/>
      <c r="N4321" s="549"/>
      <c r="O4321" s="98">
        <f t="shared" si="226"/>
        <v>0.88500000000000156</v>
      </c>
      <c r="P4321" s="549"/>
      <c r="Q4321" s="100">
        <f t="shared" si="227"/>
        <v>2.9116631024839661</v>
      </c>
      <c r="R4321" s="549"/>
      <c r="S4321" s="404">
        <v>0</v>
      </c>
      <c r="T4321" s="389">
        <v>0</v>
      </c>
      <c r="U4321" s="390">
        <v>0</v>
      </c>
      <c r="V4321" s="405">
        <v>0</v>
      </c>
      <c r="W4321" s="406">
        <v>0</v>
      </c>
      <c r="X4321" s="405">
        <v>0</v>
      </c>
      <c r="Y4321" s="113">
        <f t="shared" si="229"/>
        <v>29.509999999999998</v>
      </c>
      <c r="Z4321" s="108">
        <v>0</v>
      </c>
      <c r="AA4321" s="112">
        <v>0</v>
      </c>
      <c r="AB4321" s="108">
        <v>334.7</v>
      </c>
      <c r="AC4321" s="109">
        <v>0</v>
      </c>
      <c r="AD4321" s="407">
        <v>29</v>
      </c>
      <c r="AE4321" s="523"/>
      <c r="AF4321" s="108">
        <v>346.2</v>
      </c>
      <c r="AG4321" s="109">
        <v>0</v>
      </c>
      <c r="AH4321" s="654">
        <v>0</v>
      </c>
      <c r="AI4321" s="539"/>
      <c r="AJ4321" s="110">
        <v>0</v>
      </c>
      <c r="AL4321" s="395">
        <f t="shared" si="230"/>
        <v>0</v>
      </c>
      <c r="AM4321" s="395"/>
      <c r="AN4321" s="163">
        <f t="shared" si="231"/>
        <v>29</v>
      </c>
      <c r="AO4321" s="113">
        <f t="shared" si="232"/>
        <v>-0.50999999999999801</v>
      </c>
    </row>
    <row r="4322" spans="1:79" x14ac:dyDescent="0.2">
      <c r="A4322" s="58">
        <v>40838</v>
      </c>
      <c r="B4322" s="92">
        <v>20.6</v>
      </c>
      <c r="D4322" s="174">
        <v>8.39</v>
      </c>
      <c r="E4322" s="120"/>
      <c r="F4322" s="382">
        <f t="shared" si="222"/>
        <v>28.990000000000002</v>
      </c>
      <c r="G4322" s="402"/>
      <c r="H4322" s="371">
        <v>18.98</v>
      </c>
      <c r="I4322" s="174">
        <v>10.095000000000001</v>
      </c>
      <c r="J4322" s="120"/>
      <c r="K4322" s="802">
        <f t="shared" si="225"/>
        <v>29.075000000000003</v>
      </c>
      <c r="L4322" s="549"/>
      <c r="M4322" s="549"/>
      <c r="N4322" s="549"/>
      <c r="O4322" s="98">
        <f t="shared" si="226"/>
        <v>8.5000000000000853E-2</v>
      </c>
      <c r="P4322" s="549"/>
      <c r="Q4322" s="100">
        <f t="shared" si="227"/>
        <v>0.29234737747205791</v>
      </c>
      <c r="R4322" s="549"/>
      <c r="S4322" s="404">
        <v>0</v>
      </c>
      <c r="T4322" s="389">
        <v>0</v>
      </c>
      <c r="U4322" s="390">
        <v>0</v>
      </c>
      <c r="V4322" s="405">
        <v>0</v>
      </c>
      <c r="W4322" s="406">
        <v>0</v>
      </c>
      <c r="X4322" s="405">
        <v>0</v>
      </c>
      <c r="Y4322" s="113">
        <f t="shared" si="229"/>
        <v>28.990000000000002</v>
      </c>
      <c r="Z4322" s="108">
        <v>0</v>
      </c>
      <c r="AA4322" s="112">
        <v>0</v>
      </c>
      <c r="AB4322" s="108">
        <v>334.5</v>
      </c>
      <c r="AC4322" s="109">
        <v>0</v>
      </c>
      <c r="AD4322" s="407">
        <v>36</v>
      </c>
      <c r="AE4322" s="523"/>
      <c r="AF4322" s="108">
        <v>346.2</v>
      </c>
      <c r="AG4322" s="109">
        <v>0</v>
      </c>
      <c r="AH4322" s="654">
        <v>0</v>
      </c>
      <c r="AI4322" s="539"/>
      <c r="AJ4322" s="110">
        <v>0</v>
      </c>
      <c r="AL4322" s="395">
        <f t="shared" si="230"/>
        <v>0</v>
      </c>
      <c r="AM4322" s="395"/>
      <c r="AN4322" s="163">
        <f t="shared" si="231"/>
        <v>36</v>
      </c>
      <c r="AO4322" s="113">
        <f t="shared" si="232"/>
        <v>7.009999999999998</v>
      </c>
    </row>
    <row r="4323" spans="1:79" x14ac:dyDescent="0.2">
      <c r="A4323" s="58">
        <v>40839</v>
      </c>
      <c r="B4323" s="92">
        <v>19.79</v>
      </c>
      <c r="D4323" s="174">
        <v>8.5299999999999994</v>
      </c>
      <c r="E4323" s="120"/>
      <c r="F4323" s="382">
        <f t="shared" si="222"/>
        <v>28.32</v>
      </c>
      <c r="G4323" s="402"/>
      <c r="H4323" s="371">
        <v>17.649999999999999</v>
      </c>
      <c r="I4323" s="174">
        <v>9.9930000000000003</v>
      </c>
      <c r="J4323" s="120"/>
      <c r="K4323" s="802">
        <f t="shared" si="225"/>
        <v>27.643000000000001</v>
      </c>
      <c r="L4323" s="549"/>
      <c r="M4323" s="549"/>
      <c r="N4323" s="549"/>
      <c r="O4323" s="98">
        <f t="shared" si="226"/>
        <v>-0.6769999999999996</v>
      </c>
      <c r="P4323" s="549"/>
      <c r="Q4323" s="100">
        <f t="shared" si="227"/>
        <v>-2.4490829504757063</v>
      </c>
      <c r="R4323" s="549"/>
      <c r="S4323" s="404">
        <v>0</v>
      </c>
      <c r="T4323" s="389">
        <v>0</v>
      </c>
      <c r="U4323" s="390">
        <v>0</v>
      </c>
      <c r="V4323" s="405">
        <v>0</v>
      </c>
      <c r="W4323" s="406">
        <v>0</v>
      </c>
      <c r="X4323" s="405">
        <v>0</v>
      </c>
      <c r="Y4323" s="113">
        <f t="shared" si="229"/>
        <v>28.32</v>
      </c>
      <c r="Z4323" s="108">
        <v>0</v>
      </c>
      <c r="AA4323" s="112">
        <v>0</v>
      </c>
      <c r="AB4323" s="108">
        <v>334.3</v>
      </c>
      <c r="AC4323" s="109">
        <v>0</v>
      </c>
      <c r="AD4323" s="407">
        <v>20</v>
      </c>
      <c r="AE4323" s="523"/>
      <c r="AF4323" s="108">
        <v>346.2</v>
      </c>
      <c r="AG4323" s="109">
        <v>0</v>
      </c>
      <c r="AH4323" s="654">
        <v>0</v>
      </c>
      <c r="AI4323" s="539"/>
      <c r="AJ4323" s="110">
        <v>0</v>
      </c>
      <c r="AL4323" s="395">
        <f t="shared" si="230"/>
        <v>0</v>
      </c>
      <c r="AM4323" s="395"/>
      <c r="AN4323" s="163">
        <f t="shared" si="231"/>
        <v>20</v>
      </c>
      <c r="AO4323" s="113">
        <f t="shared" si="232"/>
        <v>-8.32</v>
      </c>
    </row>
    <row r="4324" spans="1:79" x14ac:dyDescent="0.2">
      <c r="A4324" s="58">
        <v>40840</v>
      </c>
      <c r="B4324" s="92">
        <v>20.88</v>
      </c>
      <c r="D4324" s="174">
        <v>8.11</v>
      </c>
      <c r="E4324" s="120"/>
      <c r="F4324" s="382">
        <f t="shared" si="222"/>
        <v>28.99</v>
      </c>
      <c r="G4324" s="402"/>
      <c r="H4324" s="371">
        <v>18.29</v>
      </c>
      <c r="I4324" s="174">
        <v>9.8930000000000007</v>
      </c>
      <c r="J4324" s="120"/>
      <c r="K4324" s="802">
        <f t="shared" si="225"/>
        <v>28.183</v>
      </c>
      <c r="L4324" s="549"/>
      <c r="M4324" s="549"/>
      <c r="N4324" s="549"/>
      <c r="O4324" s="98">
        <f t="shared" si="226"/>
        <v>-0.80699999999999861</v>
      </c>
      <c r="P4324" s="549"/>
      <c r="Q4324" s="100">
        <f t="shared" si="227"/>
        <v>-2.8634283078451497</v>
      </c>
      <c r="R4324" s="549"/>
      <c r="S4324" s="404">
        <v>0</v>
      </c>
      <c r="T4324" s="389">
        <v>0</v>
      </c>
      <c r="U4324" s="390">
        <v>0</v>
      </c>
      <c r="V4324" s="405">
        <v>0</v>
      </c>
      <c r="W4324" s="406">
        <v>0</v>
      </c>
      <c r="X4324" s="405">
        <v>0</v>
      </c>
      <c r="Y4324" s="113">
        <f t="shared" si="229"/>
        <v>28.99</v>
      </c>
      <c r="Z4324" s="108">
        <v>0</v>
      </c>
      <c r="AA4324" s="112">
        <v>0</v>
      </c>
      <c r="AB4324" s="108">
        <v>334.3</v>
      </c>
      <c r="AC4324" s="109">
        <v>0</v>
      </c>
      <c r="AD4324" s="407">
        <v>22</v>
      </c>
      <c r="AE4324" s="523"/>
      <c r="AF4324" s="108">
        <v>346.25</v>
      </c>
      <c r="AG4324" s="109">
        <v>0</v>
      </c>
      <c r="AH4324" s="654">
        <v>0</v>
      </c>
      <c r="AI4324" s="539"/>
      <c r="AJ4324" s="110">
        <v>0</v>
      </c>
      <c r="AL4324" s="395">
        <f t="shared" si="230"/>
        <v>0</v>
      </c>
      <c r="AM4324" s="395"/>
      <c r="AN4324" s="163">
        <f t="shared" si="231"/>
        <v>22</v>
      </c>
      <c r="AO4324" s="113">
        <f t="shared" si="232"/>
        <v>-6.9899999999999984</v>
      </c>
      <c r="CA4324" s="21"/>
    </row>
    <row r="4325" spans="1:79" x14ac:dyDescent="0.2">
      <c r="A4325" s="58">
        <v>40841</v>
      </c>
      <c r="B4325" s="92">
        <v>21.75</v>
      </c>
      <c r="D4325" s="174">
        <v>8.51</v>
      </c>
      <c r="E4325" s="120"/>
      <c r="F4325" s="382">
        <f t="shared" si="222"/>
        <v>30.259999999999998</v>
      </c>
      <c r="G4325" s="402"/>
      <c r="H4325" s="371">
        <v>20.56</v>
      </c>
      <c r="I4325" s="174">
        <v>9.65</v>
      </c>
      <c r="J4325" s="120"/>
      <c r="K4325" s="802">
        <f t="shared" si="225"/>
        <v>30.21</v>
      </c>
      <c r="L4325" s="549"/>
      <c r="M4325" s="549"/>
      <c r="N4325" s="549"/>
      <c r="O4325" s="98">
        <f t="shared" si="226"/>
        <v>-4.9999999999997158E-2</v>
      </c>
      <c r="P4325" s="549"/>
      <c r="Q4325" s="100">
        <f t="shared" si="227"/>
        <v>-0.16550810989737555</v>
      </c>
      <c r="R4325" s="549"/>
      <c r="S4325" s="404">
        <v>0</v>
      </c>
      <c r="T4325" s="389">
        <v>0</v>
      </c>
      <c r="U4325" s="390">
        <v>0</v>
      </c>
      <c r="V4325" s="405">
        <v>0</v>
      </c>
      <c r="W4325" s="406">
        <v>0</v>
      </c>
      <c r="X4325" s="405">
        <v>0</v>
      </c>
      <c r="Y4325" s="113">
        <f t="shared" si="229"/>
        <v>30.259999999999998</v>
      </c>
      <c r="Z4325" s="108">
        <v>0</v>
      </c>
      <c r="AA4325" s="112">
        <v>0</v>
      </c>
      <c r="AB4325" s="108">
        <v>334.1</v>
      </c>
      <c r="AC4325" s="109">
        <v>0</v>
      </c>
      <c r="AD4325" s="407">
        <v>26</v>
      </c>
      <c r="AE4325" s="523"/>
      <c r="AF4325" s="108">
        <v>346.2</v>
      </c>
      <c r="AG4325" s="109">
        <v>0</v>
      </c>
      <c r="AH4325" s="654">
        <v>0</v>
      </c>
      <c r="AI4325" s="539"/>
      <c r="AJ4325" s="110">
        <v>0</v>
      </c>
      <c r="AL4325" s="395">
        <f t="shared" si="230"/>
        <v>0</v>
      </c>
      <c r="AM4325" s="395"/>
      <c r="AN4325" s="163">
        <f t="shared" si="231"/>
        <v>26</v>
      </c>
      <c r="AO4325" s="113">
        <f t="shared" si="232"/>
        <v>-4.259999999999998</v>
      </c>
    </row>
    <row r="4326" spans="1:79" x14ac:dyDescent="0.2">
      <c r="A4326" s="58">
        <v>40842</v>
      </c>
      <c r="B4326" s="92">
        <v>22.97</v>
      </c>
      <c r="D4326" s="174">
        <v>9.5</v>
      </c>
      <c r="E4326" s="120"/>
      <c r="F4326" s="382">
        <f t="shared" si="222"/>
        <v>32.47</v>
      </c>
      <c r="G4326" s="402"/>
      <c r="H4326" s="371">
        <v>21.8</v>
      </c>
      <c r="I4326" s="174">
        <v>9.9489999999999998</v>
      </c>
      <c r="J4326" s="120"/>
      <c r="K4326" s="802">
        <f t="shared" si="225"/>
        <v>31.749000000000002</v>
      </c>
      <c r="L4326" s="549"/>
      <c r="M4326" s="549"/>
      <c r="N4326" s="549"/>
      <c r="O4326" s="98">
        <f t="shared" si="226"/>
        <v>-0.72099999999999653</v>
      </c>
      <c r="P4326" s="549"/>
      <c r="Q4326" s="100">
        <f t="shared" si="227"/>
        <v>-2.2709376673280937</v>
      </c>
      <c r="R4326" s="549"/>
      <c r="S4326" s="404">
        <v>0</v>
      </c>
      <c r="T4326" s="389">
        <v>0</v>
      </c>
      <c r="U4326" s="390">
        <v>0</v>
      </c>
      <c r="V4326" s="405">
        <v>0</v>
      </c>
      <c r="W4326" s="406">
        <v>0</v>
      </c>
      <c r="X4326" s="405">
        <v>0</v>
      </c>
      <c r="Y4326" s="113">
        <f t="shared" si="229"/>
        <v>32.47</v>
      </c>
      <c r="Z4326" s="108">
        <v>0</v>
      </c>
      <c r="AA4326" s="112">
        <v>0</v>
      </c>
      <c r="AB4326" s="108">
        <v>333.9</v>
      </c>
      <c r="AC4326" s="109">
        <v>0</v>
      </c>
      <c r="AD4326" s="407">
        <v>26</v>
      </c>
      <c r="AE4326" s="523"/>
      <c r="AF4326" s="108">
        <v>346.2</v>
      </c>
      <c r="AG4326" s="109">
        <v>0</v>
      </c>
      <c r="AH4326" s="654">
        <v>0</v>
      </c>
      <c r="AI4326" s="539"/>
      <c r="AJ4326" s="110">
        <v>0</v>
      </c>
      <c r="AL4326" s="395">
        <f t="shared" si="230"/>
        <v>0</v>
      </c>
      <c r="AM4326" s="395"/>
      <c r="AN4326" s="163">
        <f t="shared" si="231"/>
        <v>26</v>
      </c>
      <c r="AO4326" s="113">
        <f t="shared" si="232"/>
        <v>-6.4699999999999989</v>
      </c>
    </row>
    <row r="4327" spans="1:79" x14ac:dyDescent="0.2">
      <c r="A4327" s="58">
        <v>40843</v>
      </c>
      <c r="B4327" s="92">
        <v>22.11</v>
      </c>
      <c r="D4327" s="174">
        <v>9.5</v>
      </c>
      <c r="E4327" s="120"/>
      <c r="F4327" s="382">
        <f t="shared" si="222"/>
        <v>31.61</v>
      </c>
      <c r="G4327" s="402"/>
      <c r="H4327" s="371">
        <v>19.89</v>
      </c>
      <c r="I4327" s="174">
        <v>10.095000000000001</v>
      </c>
      <c r="J4327" s="120"/>
      <c r="K4327" s="802">
        <f t="shared" si="225"/>
        <v>29.984999999999999</v>
      </c>
      <c r="L4327" s="549"/>
      <c r="M4327" s="549"/>
      <c r="N4327" s="549"/>
      <c r="O4327" s="98">
        <f t="shared" si="226"/>
        <v>-1.625</v>
      </c>
      <c r="P4327" s="549"/>
      <c r="Q4327" s="100">
        <f t="shared" si="227"/>
        <v>-5.419376354844089</v>
      </c>
      <c r="R4327" s="549"/>
      <c r="S4327" s="404">
        <v>0</v>
      </c>
      <c r="T4327" s="389">
        <v>0</v>
      </c>
      <c r="U4327" s="390">
        <v>0</v>
      </c>
      <c r="V4327" s="405">
        <v>0</v>
      </c>
      <c r="W4327" s="406">
        <v>0</v>
      </c>
      <c r="X4327" s="405">
        <v>0</v>
      </c>
      <c r="Y4327" s="113">
        <f t="shared" si="229"/>
        <v>31.61</v>
      </c>
      <c r="Z4327" s="108">
        <v>0</v>
      </c>
      <c r="AA4327" s="112">
        <v>0</v>
      </c>
      <c r="AB4327" s="108">
        <v>333.7</v>
      </c>
      <c r="AC4327" s="109">
        <v>0</v>
      </c>
      <c r="AD4327" s="407">
        <v>26</v>
      </c>
      <c r="AE4327" s="523"/>
      <c r="AF4327" s="108">
        <v>346.2</v>
      </c>
      <c r="AG4327" s="109">
        <v>0</v>
      </c>
      <c r="AH4327" s="654">
        <v>0</v>
      </c>
      <c r="AI4327" s="539"/>
      <c r="AJ4327" s="110">
        <v>0</v>
      </c>
      <c r="AL4327" s="395">
        <f t="shared" si="230"/>
        <v>0</v>
      </c>
      <c r="AM4327" s="395"/>
      <c r="AN4327" s="163">
        <f t="shared" si="231"/>
        <v>26</v>
      </c>
      <c r="AO4327" s="113">
        <f t="shared" si="232"/>
        <v>-5.6099999999999994</v>
      </c>
    </row>
    <row r="4328" spans="1:79" x14ac:dyDescent="0.2">
      <c r="A4328" s="58">
        <v>40844</v>
      </c>
      <c r="B4328" s="92">
        <v>20.99</v>
      </c>
      <c r="D4328" s="174">
        <v>9.5</v>
      </c>
      <c r="E4328" s="120"/>
      <c r="F4328" s="382">
        <f t="shared" si="222"/>
        <v>30.49</v>
      </c>
      <c r="G4328" s="402"/>
      <c r="H4328" s="371">
        <v>19.649999999999999</v>
      </c>
      <c r="I4328" s="174">
        <v>10.082000000000001</v>
      </c>
      <c r="J4328" s="120"/>
      <c r="K4328" s="802">
        <f t="shared" si="225"/>
        <v>29.731999999999999</v>
      </c>
      <c r="L4328" s="549"/>
      <c r="M4328" s="549"/>
      <c r="N4328" s="549"/>
      <c r="O4328" s="98">
        <f t="shared" si="226"/>
        <v>-0.75799999999999912</v>
      </c>
      <c r="P4328" s="549"/>
      <c r="Q4328" s="100">
        <f t="shared" si="227"/>
        <v>-2.5494416789990555</v>
      </c>
      <c r="R4328" s="549"/>
      <c r="S4328" s="404">
        <v>0</v>
      </c>
      <c r="T4328" s="389">
        <v>0</v>
      </c>
      <c r="U4328" s="390">
        <v>0</v>
      </c>
      <c r="V4328" s="405">
        <v>0</v>
      </c>
      <c r="W4328" s="406">
        <v>0</v>
      </c>
      <c r="X4328" s="405">
        <v>0</v>
      </c>
      <c r="Y4328" s="113">
        <f t="shared" si="229"/>
        <v>30.49</v>
      </c>
      <c r="Z4328" s="108">
        <v>0</v>
      </c>
      <c r="AA4328" s="112">
        <v>0</v>
      </c>
      <c r="AB4328" s="108">
        <v>333.5</v>
      </c>
      <c r="AC4328" s="109">
        <v>0.68</v>
      </c>
      <c r="AD4328" s="407">
        <v>29</v>
      </c>
      <c r="AE4328" s="523"/>
      <c r="AF4328" s="108">
        <v>346.2</v>
      </c>
      <c r="AG4328" s="109">
        <v>0.1</v>
      </c>
      <c r="AH4328" s="654">
        <v>0</v>
      </c>
      <c r="AI4328" s="539"/>
      <c r="AJ4328" s="110">
        <v>0</v>
      </c>
      <c r="AL4328" s="395">
        <f t="shared" si="230"/>
        <v>0</v>
      </c>
      <c r="AM4328" s="395"/>
      <c r="AN4328" s="163">
        <f t="shared" si="231"/>
        <v>29</v>
      </c>
      <c r="AO4328" s="113">
        <f t="shared" si="232"/>
        <v>-1.4899999999999984</v>
      </c>
    </row>
    <row r="4329" spans="1:79" x14ac:dyDescent="0.2">
      <c r="A4329" s="58">
        <v>40845</v>
      </c>
      <c r="B4329" s="92">
        <v>21.05</v>
      </c>
      <c r="D4329" s="174">
        <v>9.9619999999999997</v>
      </c>
      <c r="E4329" s="120"/>
      <c r="F4329" s="382">
        <f t="shared" ref="F4329:F4392" si="233">+B4329+D4329</f>
        <v>31.012</v>
      </c>
      <c r="G4329" s="402"/>
      <c r="H4329" s="371">
        <v>20.57</v>
      </c>
      <c r="I4329" s="174">
        <v>9.4600000000000009</v>
      </c>
      <c r="J4329" s="120"/>
      <c r="K4329" s="802">
        <f t="shared" si="225"/>
        <v>30.03</v>
      </c>
      <c r="L4329" s="549"/>
      <c r="M4329" s="549"/>
      <c r="N4329" s="549"/>
      <c r="O4329" s="98">
        <f t="shared" si="226"/>
        <v>-0.98199999999999932</v>
      </c>
      <c r="P4329" s="549"/>
      <c r="Q4329" s="100">
        <f t="shared" si="227"/>
        <v>-3.2700632700632677</v>
      </c>
      <c r="R4329" s="549"/>
      <c r="S4329" s="404">
        <v>0</v>
      </c>
      <c r="T4329" s="389">
        <v>0</v>
      </c>
      <c r="U4329" s="390">
        <v>0</v>
      </c>
      <c r="V4329" s="405">
        <v>0</v>
      </c>
      <c r="W4329" s="406">
        <v>0</v>
      </c>
      <c r="X4329" s="405">
        <v>0</v>
      </c>
      <c r="Y4329" s="113">
        <f t="shared" si="229"/>
        <v>31.012</v>
      </c>
      <c r="Z4329" s="108">
        <v>0</v>
      </c>
      <c r="AA4329" s="112">
        <v>0</v>
      </c>
      <c r="AB4329" s="108">
        <v>333.30003599999998</v>
      </c>
      <c r="AC4329" s="109">
        <v>0</v>
      </c>
      <c r="AD4329" s="407">
        <v>36</v>
      </c>
      <c r="AE4329" s="523"/>
      <c r="AF4329" s="108">
        <v>346.25</v>
      </c>
      <c r="AG4329" s="109">
        <v>0.6</v>
      </c>
      <c r="AH4329" s="654">
        <v>0</v>
      </c>
      <c r="AI4329" s="539"/>
      <c r="AJ4329" s="110">
        <v>0</v>
      </c>
      <c r="AL4329" s="395">
        <f t="shared" si="230"/>
        <v>0</v>
      </c>
      <c r="AM4329" s="395"/>
      <c r="AN4329" s="163">
        <f t="shared" si="231"/>
        <v>36</v>
      </c>
      <c r="AO4329" s="113">
        <f t="shared" si="232"/>
        <v>4.9879999999999995</v>
      </c>
    </row>
    <row r="4330" spans="1:79" x14ac:dyDescent="0.2">
      <c r="A4330" s="58">
        <v>40846</v>
      </c>
      <c r="B4330" s="92">
        <v>19.66</v>
      </c>
      <c r="D4330" s="174">
        <v>9.67</v>
      </c>
      <c r="E4330" s="120"/>
      <c r="F4330" s="382">
        <f t="shared" si="233"/>
        <v>29.33</v>
      </c>
      <c r="G4330" s="402"/>
      <c r="H4330" s="371">
        <v>17.39</v>
      </c>
      <c r="I4330" s="174">
        <v>9.67</v>
      </c>
      <c r="J4330" s="120"/>
      <c r="K4330" s="802">
        <f t="shared" si="225"/>
        <v>27.060000000000002</v>
      </c>
      <c r="L4330" s="549"/>
      <c r="M4330" s="549"/>
      <c r="N4330" s="549"/>
      <c r="O4330" s="98">
        <f t="shared" si="226"/>
        <v>-2.269999999999996</v>
      </c>
      <c r="P4330" s="549"/>
      <c r="Q4330" s="100">
        <f t="shared" si="227"/>
        <v>-8.3887657058388623</v>
      </c>
      <c r="R4330" s="549"/>
      <c r="S4330" s="404">
        <v>0</v>
      </c>
      <c r="T4330" s="389">
        <v>0</v>
      </c>
      <c r="U4330" s="390">
        <v>0</v>
      </c>
      <c r="V4330" s="405">
        <v>0</v>
      </c>
      <c r="W4330" s="406">
        <v>0</v>
      </c>
      <c r="X4330" s="405">
        <v>0</v>
      </c>
      <c r="Y4330" s="113">
        <f t="shared" si="229"/>
        <v>29.33</v>
      </c>
      <c r="Z4330" s="108">
        <v>0</v>
      </c>
      <c r="AA4330" s="112">
        <v>0</v>
      </c>
      <c r="AB4330" s="108">
        <v>333.2</v>
      </c>
      <c r="AC4330" s="109">
        <v>0</v>
      </c>
      <c r="AD4330" s="407">
        <v>20</v>
      </c>
      <c r="AE4330" s="523"/>
      <c r="AF4330" s="108">
        <v>346.3</v>
      </c>
      <c r="AG4330" s="109">
        <v>0</v>
      </c>
      <c r="AH4330" s="654">
        <v>0</v>
      </c>
      <c r="AI4330" s="539"/>
      <c r="AJ4330" s="110">
        <v>0</v>
      </c>
      <c r="AL4330" s="395">
        <f t="shared" si="230"/>
        <v>0</v>
      </c>
      <c r="AM4330" s="395"/>
      <c r="AN4330" s="163">
        <f t="shared" si="231"/>
        <v>20</v>
      </c>
      <c r="AO4330" s="113">
        <f t="shared" si="232"/>
        <v>-9.3299999999999983</v>
      </c>
    </row>
    <row r="4331" spans="1:79" ht="13.5" thickBot="1" x14ac:dyDescent="0.25">
      <c r="A4331" s="58">
        <v>40847</v>
      </c>
      <c r="B4331" s="121">
        <v>20.41</v>
      </c>
      <c r="D4331" s="189">
        <v>9.5</v>
      </c>
      <c r="E4331" s="414"/>
      <c r="F4331" s="382">
        <f t="shared" si="233"/>
        <v>29.91</v>
      </c>
      <c r="G4331" s="415"/>
      <c r="H4331" s="416">
        <v>18.059999999999999</v>
      </c>
      <c r="I4331" s="224">
        <v>10.013</v>
      </c>
      <c r="J4331" s="942"/>
      <c r="K4331" s="803">
        <f t="shared" si="225"/>
        <v>28.073</v>
      </c>
      <c r="L4331" s="558"/>
      <c r="M4331" s="558"/>
      <c r="N4331" s="558"/>
      <c r="O4331" s="98">
        <f t="shared" si="226"/>
        <v>-1.8369999999999997</v>
      </c>
      <c r="P4331" s="549"/>
      <c r="Q4331" s="100">
        <f t="shared" si="227"/>
        <v>-6.5436540448117393</v>
      </c>
      <c r="R4331" s="558"/>
      <c r="S4331" s="420">
        <v>0</v>
      </c>
      <c r="T4331" s="421">
        <v>0</v>
      </c>
      <c r="U4331" s="422">
        <v>0</v>
      </c>
      <c r="V4331" s="423">
        <v>0</v>
      </c>
      <c r="W4331" s="424">
        <v>0</v>
      </c>
      <c r="X4331" s="423">
        <v>0</v>
      </c>
      <c r="Y4331" s="113">
        <f t="shared" si="229"/>
        <v>29.91</v>
      </c>
      <c r="Z4331" s="108">
        <v>0</v>
      </c>
      <c r="AA4331" s="112">
        <v>0</v>
      </c>
      <c r="AB4331" s="132">
        <v>333.1</v>
      </c>
      <c r="AC4331" s="133">
        <v>0.05</v>
      </c>
      <c r="AD4331" s="425">
        <v>26</v>
      </c>
      <c r="AE4331" s="526"/>
      <c r="AF4331" s="132">
        <v>346.3</v>
      </c>
      <c r="AG4331" s="133">
        <v>0.15</v>
      </c>
      <c r="AH4331" s="659">
        <v>0</v>
      </c>
      <c r="AI4331" s="559"/>
      <c r="AJ4331" s="110">
        <v>0</v>
      </c>
      <c r="AL4331" s="395">
        <f t="shared" si="230"/>
        <v>0</v>
      </c>
      <c r="AM4331" s="395"/>
      <c r="AN4331" s="163">
        <f t="shared" si="231"/>
        <v>26</v>
      </c>
      <c r="AO4331" s="113">
        <f t="shared" si="232"/>
        <v>-3.91</v>
      </c>
    </row>
    <row r="4332" spans="1:79" x14ac:dyDescent="0.2">
      <c r="A4332" s="58">
        <v>40848</v>
      </c>
      <c r="B4332" s="59">
        <v>20.73</v>
      </c>
      <c r="D4332" s="200">
        <v>9.5</v>
      </c>
      <c r="E4332" s="381"/>
      <c r="F4332" s="63">
        <f t="shared" si="233"/>
        <v>30.23</v>
      </c>
      <c r="G4332" s="434"/>
      <c r="H4332" s="384">
        <v>17.93</v>
      </c>
      <c r="I4332" s="150">
        <v>9.9740000000000002</v>
      </c>
      <c r="J4332" s="941"/>
      <c r="K4332" s="386">
        <f t="shared" si="225"/>
        <v>27.904</v>
      </c>
      <c r="L4332" s="549"/>
      <c r="M4332" s="549"/>
      <c r="N4332" s="549"/>
      <c r="O4332" s="98">
        <f t="shared" si="226"/>
        <v>-2.3260000000000005</v>
      </c>
      <c r="P4332" s="549"/>
      <c r="Q4332" s="100">
        <f t="shared" si="227"/>
        <v>-8.3357224770642233</v>
      </c>
      <c r="R4332" s="549"/>
      <c r="S4332" s="388">
        <v>0</v>
      </c>
      <c r="T4332" s="389">
        <v>0</v>
      </c>
      <c r="U4332" s="390">
        <v>0</v>
      </c>
      <c r="V4332" s="391">
        <v>0</v>
      </c>
      <c r="W4332" s="392">
        <v>0</v>
      </c>
      <c r="X4332" s="391">
        <v>0</v>
      </c>
      <c r="Y4332" s="163">
        <f t="shared" si="229"/>
        <v>30.23</v>
      </c>
      <c r="Z4332" s="78">
        <v>0</v>
      </c>
      <c r="AA4332" s="82">
        <v>0</v>
      </c>
      <c r="AB4332" s="78">
        <v>332.9</v>
      </c>
      <c r="AC4332" s="79">
        <v>0</v>
      </c>
      <c r="AD4332" s="393">
        <v>26</v>
      </c>
      <c r="AE4332" s="395"/>
      <c r="AF4332" s="78">
        <v>346.3</v>
      </c>
      <c r="AG4332" s="79">
        <v>0</v>
      </c>
      <c r="AH4332" s="256">
        <v>0</v>
      </c>
      <c r="AI4332" s="904"/>
      <c r="AJ4332" s="80">
        <v>0</v>
      </c>
      <c r="AL4332" s="395">
        <f t="shared" si="230"/>
        <v>0</v>
      </c>
      <c r="AM4332" s="395"/>
      <c r="AN4332" s="163">
        <f t="shared" si="231"/>
        <v>26</v>
      </c>
      <c r="AO4332" s="83">
        <f t="shared" si="232"/>
        <v>-4.2300000000000004</v>
      </c>
    </row>
    <row r="4333" spans="1:79" x14ac:dyDescent="0.2">
      <c r="A4333" s="58">
        <v>40849</v>
      </c>
      <c r="B4333" s="92">
        <v>20.28</v>
      </c>
      <c r="D4333" s="174">
        <v>9.59</v>
      </c>
      <c r="E4333" s="381"/>
      <c r="F4333" s="63">
        <f t="shared" si="233"/>
        <v>29.87</v>
      </c>
      <c r="G4333" s="434"/>
      <c r="H4333" s="371">
        <v>18.04</v>
      </c>
      <c r="I4333" s="174">
        <v>9.9969999999999999</v>
      </c>
      <c r="J4333" s="120"/>
      <c r="K4333" s="403">
        <f t="shared" si="225"/>
        <v>28.036999999999999</v>
      </c>
      <c r="L4333" s="549"/>
      <c r="M4333" s="549"/>
      <c r="N4333" s="549"/>
      <c r="O4333" s="98">
        <f t="shared" si="226"/>
        <v>-1.833000000000002</v>
      </c>
      <c r="P4333" s="549"/>
      <c r="Q4333" s="100">
        <f t="shared" si="227"/>
        <v>-6.5377893497877873</v>
      </c>
      <c r="R4333" s="549"/>
      <c r="S4333" s="404">
        <v>0</v>
      </c>
      <c r="T4333" s="389">
        <v>0</v>
      </c>
      <c r="U4333" s="390">
        <v>0</v>
      </c>
      <c r="V4333" s="405">
        <v>0</v>
      </c>
      <c r="W4333" s="406">
        <v>0</v>
      </c>
      <c r="X4333" s="405">
        <v>0</v>
      </c>
      <c r="Y4333" s="113">
        <f t="shared" si="229"/>
        <v>29.87</v>
      </c>
      <c r="Z4333" s="108">
        <v>0</v>
      </c>
      <c r="AA4333" s="112">
        <v>0</v>
      </c>
      <c r="AB4333" s="108">
        <v>332.7</v>
      </c>
      <c r="AC4333" s="109">
        <v>0</v>
      </c>
      <c r="AD4333" s="407">
        <v>26</v>
      </c>
      <c r="AE4333" s="523"/>
      <c r="AF4333" s="108">
        <v>346.3</v>
      </c>
      <c r="AG4333" s="109">
        <v>0</v>
      </c>
      <c r="AH4333" s="109">
        <v>0</v>
      </c>
      <c r="AI4333" s="539"/>
      <c r="AJ4333" s="110">
        <v>0</v>
      </c>
      <c r="AL4333" s="395">
        <f t="shared" ref="AL4333:AL4364" si="234">AH4333+AJ4333</f>
        <v>0</v>
      </c>
      <c r="AM4333" s="395"/>
      <c r="AN4333" s="163">
        <f t="shared" ref="AN4333:AN4364" si="235">AH4333+AJ4333+AD4333+AA4333+Z4333</f>
        <v>26</v>
      </c>
      <c r="AO4333" s="113">
        <f t="shared" si="232"/>
        <v>-3.870000000000001</v>
      </c>
    </row>
    <row r="4334" spans="1:79" x14ac:dyDescent="0.2">
      <c r="A4334" s="58">
        <v>40850</v>
      </c>
      <c r="B4334" s="92">
        <v>21.64</v>
      </c>
      <c r="D4334" s="174">
        <v>7.63</v>
      </c>
      <c r="E4334" s="381"/>
      <c r="F4334" s="63">
        <f t="shared" si="233"/>
        <v>29.27</v>
      </c>
      <c r="G4334" s="434"/>
      <c r="H4334" s="371">
        <v>17.95</v>
      </c>
      <c r="I4334" s="174">
        <v>9.077</v>
      </c>
      <c r="J4334" s="120"/>
      <c r="K4334" s="403">
        <f t="shared" si="225"/>
        <v>27.027000000000001</v>
      </c>
      <c r="L4334" s="549"/>
      <c r="M4334" s="549"/>
      <c r="N4334" s="549"/>
      <c r="O4334" s="98">
        <f t="shared" si="226"/>
        <v>-2.2429999999999986</v>
      </c>
      <c r="P4334" s="549"/>
      <c r="Q4334" s="100">
        <f t="shared" si="227"/>
        <v>-8.2991082991082941</v>
      </c>
      <c r="R4334" s="549"/>
      <c r="S4334" s="404">
        <v>0</v>
      </c>
      <c r="T4334" s="389">
        <v>0</v>
      </c>
      <c r="U4334" s="390">
        <v>0</v>
      </c>
      <c r="V4334" s="405">
        <v>0</v>
      </c>
      <c r="W4334" s="406">
        <v>0</v>
      </c>
      <c r="X4334" s="405">
        <v>0</v>
      </c>
      <c r="Y4334" s="113">
        <f t="shared" si="229"/>
        <v>29.27</v>
      </c>
      <c r="Z4334" s="108">
        <v>0</v>
      </c>
      <c r="AA4334" s="112">
        <v>0</v>
      </c>
      <c r="AB4334" s="108">
        <v>332.8</v>
      </c>
      <c r="AC4334" s="109">
        <v>0.15</v>
      </c>
      <c r="AD4334" s="407">
        <v>26</v>
      </c>
      <c r="AE4334" s="523"/>
      <c r="AF4334" s="108">
        <v>346.65</v>
      </c>
      <c r="AG4334" s="109">
        <v>1.3</v>
      </c>
      <c r="AH4334" s="109">
        <v>0</v>
      </c>
      <c r="AI4334" s="539"/>
      <c r="AJ4334" s="110">
        <v>4</v>
      </c>
      <c r="AL4334" s="395">
        <f t="shared" si="234"/>
        <v>4</v>
      </c>
      <c r="AM4334" s="395"/>
      <c r="AN4334" s="163">
        <f t="shared" si="235"/>
        <v>30</v>
      </c>
      <c r="AO4334" s="113">
        <f t="shared" si="232"/>
        <v>0.73000000000000043</v>
      </c>
    </row>
    <row r="4335" spans="1:79" x14ac:dyDescent="0.2">
      <c r="A4335" s="58">
        <v>40851</v>
      </c>
      <c r="B4335" s="92">
        <v>21.28</v>
      </c>
      <c r="D4335" s="174">
        <v>6.44</v>
      </c>
      <c r="E4335" s="381"/>
      <c r="F4335" s="63">
        <f t="shared" si="233"/>
        <v>27.720000000000002</v>
      </c>
      <c r="G4335" s="434"/>
      <c r="H4335" s="371">
        <v>19.440000000000001</v>
      </c>
      <c r="I4335" s="174">
        <v>7.05</v>
      </c>
      <c r="J4335" s="120"/>
      <c r="K4335" s="403">
        <f t="shared" si="225"/>
        <v>26.490000000000002</v>
      </c>
      <c r="L4335" s="549"/>
      <c r="M4335" s="549"/>
      <c r="N4335" s="549"/>
      <c r="O4335" s="98">
        <f t="shared" si="226"/>
        <v>-1.2300000000000004</v>
      </c>
      <c r="P4335" s="549"/>
      <c r="Q4335" s="100">
        <f t="shared" si="227"/>
        <v>-4.6432616081540212</v>
      </c>
      <c r="R4335" s="549"/>
      <c r="S4335" s="404">
        <v>0</v>
      </c>
      <c r="T4335" s="389">
        <v>0</v>
      </c>
      <c r="U4335" s="390">
        <v>0</v>
      </c>
      <c r="V4335" s="405">
        <v>0</v>
      </c>
      <c r="W4335" s="406">
        <v>0</v>
      </c>
      <c r="X4335" s="405">
        <v>0</v>
      </c>
      <c r="Y4335" s="113">
        <f t="shared" si="229"/>
        <v>27.720000000000002</v>
      </c>
      <c r="Z4335" s="108">
        <v>0</v>
      </c>
      <c r="AA4335" s="112">
        <v>0</v>
      </c>
      <c r="AB4335" s="108">
        <v>335.4</v>
      </c>
      <c r="AC4335" s="109">
        <v>1.1000000000000001</v>
      </c>
      <c r="AD4335" s="407">
        <v>30</v>
      </c>
      <c r="AE4335" s="523"/>
      <c r="AF4335" s="108">
        <v>346.7</v>
      </c>
      <c r="AG4335" s="109">
        <v>0.2</v>
      </c>
      <c r="AH4335" s="109">
        <v>0</v>
      </c>
      <c r="AI4335" s="539"/>
      <c r="AJ4335" s="110">
        <v>0</v>
      </c>
      <c r="AL4335" s="395">
        <f t="shared" si="234"/>
        <v>0</v>
      </c>
      <c r="AM4335" s="395"/>
      <c r="AN4335" s="163">
        <f t="shared" si="235"/>
        <v>30</v>
      </c>
      <c r="AO4335" s="113">
        <f t="shared" si="232"/>
        <v>2.2799999999999976</v>
      </c>
    </row>
    <row r="4336" spans="1:79" x14ac:dyDescent="0.2">
      <c r="A4336" s="58">
        <v>40852</v>
      </c>
      <c r="B4336" s="92">
        <v>21.08</v>
      </c>
      <c r="D4336" s="174">
        <v>6.45</v>
      </c>
      <c r="E4336" s="381"/>
      <c r="F4336" s="63">
        <f t="shared" si="233"/>
        <v>27.529999999999998</v>
      </c>
      <c r="G4336" s="434"/>
      <c r="H4336" s="371">
        <v>19.559999999999999</v>
      </c>
      <c r="I4336" s="174">
        <v>7.0579999999999998</v>
      </c>
      <c r="J4336" s="120"/>
      <c r="K4336" s="403">
        <f t="shared" si="225"/>
        <v>26.617999999999999</v>
      </c>
      <c r="L4336" s="549"/>
      <c r="M4336" s="549"/>
      <c r="N4336" s="549"/>
      <c r="O4336" s="98">
        <f t="shared" si="226"/>
        <v>-0.91199999999999903</v>
      </c>
      <c r="P4336" s="549"/>
      <c r="Q4336" s="100">
        <f t="shared" si="227"/>
        <v>-3.4262529115636</v>
      </c>
      <c r="R4336" s="549"/>
      <c r="S4336" s="404">
        <v>0</v>
      </c>
      <c r="T4336" s="389">
        <v>0</v>
      </c>
      <c r="U4336" s="390">
        <v>0</v>
      </c>
      <c r="V4336" s="405">
        <v>0</v>
      </c>
      <c r="W4336" s="406">
        <v>0</v>
      </c>
      <c r="X4336" s="405">
        <v>0</v>
      </c>
      <c r="Y4336" s="113">
        <f t="shared" si="229"/>
        <v>27.529999999999998</v>
      </c>
      <c r="Z4336" s="108">
        <v>0</v>
      </c>
      <c r="AA4336" s="112">
        <v>0</v>
      </c>
      <c r="AB4336" s="108">
        <v>337.1</v>
      </c>
      <c r="AC4336" s="109">
        <v>0.2</v>
      </c>
      <c r="AD4336" s="407">
        <v>36</v>
      </c>
      <c r="AE4336" s="523"/>
      <c r="AF4336" s="108">
        <v>347.7</v>
      </c>
      <c r="AG4336" s="109">
        <v>0</v>
      </c>
      <c r="AH4336" s="109">
        <v>0</v>
      </c>
      <c r="AI4336" s="539"/>
      <c r="AJ4336" s="110">
        <v>0</v>
      </c>
      <c r="AL4336" s="395">
        <f t="shared" si="234"/>
        <v>0</v>
      </c>
      <c r="AM4336" s="395"/>
      <c r="AN4336" s="163">
        <f t="shared" si="235"/>
        <v>36</v>
      </c>
      <c r="AO4336" s="113">
        <f t="shared" si="232"/>
        <v>8.4700000000000024</v>
      </c>
    </row>
    <row r="4337" spans="1:41" x14ac:dyDescent="0.2">
      <c r="A4337" s="58">
        <v>40853</v>
      </c>
      <c r="B4337" s="92">
        <v>22.8</v>
      </c>
      <c r="D4337" s="174">
        <v>6.04</v>
      </c>
      <c r="E4337" s="381"/>
      <c r="F4337" s="63">
        <f t="shared" si="233"/>
        <v>28.84</v>
      </c>
      <c r="G4337" s="434"/>
      <c r="H4337" s="371">
        <v>20.64</v>
      </c>
      <c r="I4337" s="174">
        <v>7.1210000000000004</v>
      </c>
      <c r="J4337" s="120"/>
      <c r="K4337" s="403">
        <f t="shared" si="225"/>
        <v>27.761000000000003</v>
      </c>
      <c r="L4337" s="549"/>
      <c r="M4337" s="549"/>
      <c r="N4337" s="549"/>
      <c r="O4337" s="98">
        <f t="shared" si="226"/>
        <v>-1.0789999999999971</v>
      </c>
      <c r="P4337" s="549"/>
      <c r="Q4337" s="100">
        <f t="shared" si="227"/>
        <v>-3.8867475955477002</v>
      </c>
      <c r="R4337" s="549"/>
      <c r="S4337" s="404">
        <v>0</v>
      </c>
      <c r="T4337" s="389">
        <v>0</v>
      </c>
      <c r="U4337" s="390">
        <v>0</v>
      </c>
      <c r="V4337" s="405">
        <v>0</v>
      </c>
      <c r="W4337" s="406">
        <v>0</v>
      </c>
      <c r="X4337" s="405">
        <v>0</v>
      </c>
      <c r="Y4337" s="113">
        <f t="shared" si="229"/>
        <v>28.84</v>
      </c>
      <c r="Z4337" s="108">
        <v>0</v>
      </c>
      <c r="AA4337" s="112">
        <v>0</v>
      </c>
      <c r="AB4337" s="108">
        <v>337</v>
      </c>
      <c r="AC4337" s="109">
        <v>0</v>
      </c>
      <c r="AD4337" s="407">
        <v>24</v>
      </c>
      <c r="AE4337" s="523"/>
      <c r="AF4337" s="108">
        <v>347.9</v>
      </c>
      <c r="AG4337" s="109">
        <v>0</v>
      </c>
      <c r="AH4337" s="109">
        <v>0</v>
      </c>
      <c r="AI4337" s="539"/>
      <c r="AJ4337" s="110">
        <v>0</v>
      </c>
      <c r="AL4337" s="395">
        <f t="shared" si="234"/>
        <v>0</v>
      </c>
      <c r="AM4337" s="395"/>
      <c r="AN4337" s="163">
        <f t="shared" si="235"/>
        <v>24</v>
      </c>
      <c r="AO4337" s="113">
        <f t="shared" si="232"/>
        <v>-4.84</v>
      </c>
    </row>
    <row r="4338" spans="1:41" x14ac:dyDescent="0.2">
      <c r="A4338" s="58">
        <v>40854</v>
      </c>
      <c r="B4338" s="92">
        <v>22.08</v>
      </c>
      <c r="D4338" s="174">
        <v>6.55</v>
      </c>
      <c r="E4338" s="381"/>
      <c r="F4338" s="63">
        <f t="shared" si="233"/>
        <v>28.63</v>
      </c>
      <c r="G4338" s="434"/>
      <c r="H4338" s="371">
        <v>20</v>
      </c>
      <c r="I4338" s="174">
        <v>6.68</v>
      </c>
      <c r="J4338" s="120"/>
      <c r="K4338" s="403">
        <f t="shared" si="225"/>
        <v>26.68</v>
      </c>
      <c r="L4338" s="549"/>
      <c r="M4338" s="549"/>
      <c r="N4338" s="549"/>
      <c r="O4338" s="98">
        <f t="shared" si="226"/>
        <v>-1.9499999999999993</v>
      </c>
      <c r="P4338" s="549"/>
      <c r="Q4338" s="100">
        <f t="shared" si="227"/>
        <v>-7.3088455772113914</v>
      </c>
      <c r="R4338" s="549"/>
      <c r="S4338" s="404">
        <v>0</v>
      </c>
      <c r="T4338" s="389">
        <v>0</v>
      </c>
      <c r="U4338" s="390">
        <v>0</v>
      </c>
      <c r="V4338" s="405">
        <v>0</v>
      </c>
      <c r="W4338" s="406">
        <v>0</v>
      </c>
      <c r="X4338" s="405">
        <v>0</v>
      </c>
      <c r="Y4338" s="113">
        <f t="shared" si="229"/>
        <v>28.63</v>
      </c>
      <c r="Z4338" s="108">
        <v>0</v>
      </c>
      <c r="AA4338" s="112">
        <v>0</v>
      </c>
      <c r="AB4338" s="108">
        <v>337</v>
      </c>
      <c r="AC4338" s="109">
        <v>0</v>
      </c>
      <c r="AD4338" s="407">
        <v>26</v>
      </c>
      <c r="AE4338" s="523"/>
      <c r="AF4338" s="108">
        <v>348</v>
      </c>
      <c r="AG4338" s="109">
        <v>0</v>
      </c>
      <c r="AH4338" s="109">
        <v>0</v>
      </c>
      <c r="AI4338" s="539"/>
      <c r="AJ4338" s="110">
        <v>0</v>
      </c>
      <c r="AL4338" s="395">
        <f t="shared" si="234"/>
        <v>0</v>
      </c>
      <c r="AM4338" s="395"/>
      <c r="AN4338" s="163">
        <f t="shared" si="235"/>
        <v>26</v>
      </c>
      <c r="AO4338" s="113">
        <f t="shared" si="232"/>
        <v>-2.629999999999999</v>
      </c>
    </row>
    <row r="4339" spans="1:41" x14ac:dyDescent="0.2">
      <c r="A4339" s="58">
        <v>40855</v>
      </c>
      <c r="B4339" s="92">
        <v>22.98</v>
      </c>
      <c r="D4339" s="174">
        <v>6.56</v>
      </c>
      <c r="E4339" s="381"/>
      <c r="F4339" s="63">
        <f t="shared" si="233"/>
        <v>29.54</v>
      </c>
      <c r="G4339" s="434"/>
      <c r="H4339" s="371">
        <v>22.09</v>
      </c>
      <c r="I4339" s="174">
        <v>7.1760000000000002</v>
      </c>
      <c r="J4339" s="120"/>
      <c r="K4339" s="403">
        <f t="shared" si="225"/>
        <v>29.265999999999998</v>
      </c>
      <c r="L4339" s="549"/>
      <c r="M4339" s="549"/>
      <c r="N4339" s="549"/>
      <c r="O4339" s="98">
        <f t="shared" si="226"/>
        <v>-0.27400000000000091</v>
      </c>
      <c r="P4339" s="549"/>
      <c r="Q4339" s="100">
        <f t="shared" si="227"/>
        <v>-0.93624000546709807</v>
      </c>
      <c r="R4339" s="549"/>
      <c r="S4339" s="404">
        <v>0</v>
      </c>
      <c r="T4339" s="389">
        <v>0</v>
      </c>
      <c r="U4339" s="390">
        <v>0</v>
      </c>
      <c r="V4339" s="405">
        <v>0</v>
      </c>
      <c r="W4339" s="406">
        <v>0</v>
      </c>
      <c r="X4339" s="405">
        <v>0</v>
      </c>
      <c r="Y4339" s="113">
        <f t="shared" si="229"/>
        <v>29.54</v>
      </c>
      <c r="Z4339" s="108">
        <v>0</v>
      </c>
      <c r="AA4339" s="112">
        <v>0</v>
      </c>
      <c r="AB4339" s="108">
        <v>337</v>
      </c>
      <c r="AC4339" s="109">
        <v>0</v>
      </c>
      <c r="AD4339" s="407">
        <v>22</v>
      </c>
      <c r="AE4339" s="523"/>
      <c r="AF4339" s="108">
        <v>348</v>
      </c>
      <c r="AG4339" s="109">
        <v>0</v>
      </c>
      <c r="AH4339" s="109">
        <v>0</v>
      </c>
      <c r="AI4339" s="539"/>
      <c r="AJ4339" s="110">
        <v>0</v>
      </c>
      <c r="AL4339" s="395">
        <f t="shared" si="234"/>
        <v>0</v>
      </c>
      <c r="AM4339" s="395"/>
      <c r="AN4339" s="163">
        <f t="shared" si="235"/>
        <v>22</v>
      </c>
      <c r="AO4339" s="113">
        <f t="shared" si="232"/>
        <v>-7.5399999999999991</v>
      </c>
    </row>
    <row r="4340" spans="1:41" x14ac:dyDescent="0.2">
      <c r="A4340" s="58">
        <v>40856</v>
      </c>
      <c r="B4340" s="92">
        <v>23.3</v>
      </c>
      <c r="D4340" s="174">
        <v>6.42</v>
      </c>
      <c r="E4340" s="381"/>
      <c r="F4340" s="63">
        <f t="shared" si="233"/>
        <v>29.72</v>
      </c>
      <c r="G4340" s="434"/>
      <c r="H4340" s="371">
        <v>19.63</v>
      </c>
      <c r="I4340" s="174">
        <v>7.0140000000000002</v>
      </c>
      <c r="J4340" s="120"/>
      <c r="K4340" s="403">
        <f t="shared" si="225"/>
        <v>26.643999999999998</v>
      </c>
      <c r="L4340" s="549"/>
      <c r="M4340" s="549"/>
      <c r="N4340" s="549"/>
      <c r="O4340" s="98">
        <f t="shared" si="226"/>
        <v>-3.0760000000000005</v>
      </c>
      <c r="P4340" s="549"/>
      <c r="Q4340" s="100">
        <f t="shared" si="227"/>
        <v>-11.544813091127461</v>
      </c>
      <c r="R4340" s="549"/>
      <c r="S4340" s="404">
        <v>0</v>
      </c>
      <c r="T4340" s="389">
        <v>0</v>
      </c>
      <c r="U4340" s="390">
        <v>0</v>
      </c>
      <c r="V4340" s="405">
        <v>0</v>
      </c>
      <c r="W4340" s="406">
        <v>0</v>
      </c>
      <c r="X4340" s="405">
        <v>0</v>
      </c>
      <c r="Y4340" s="113">
        <f t="shared" si="229"/>
        <v>29.72</v>
      </c>
      <c r="Z4340" s="108">
        <v>0</v>
      </c>
      <c r="AA4340" s="112">
        <v>0</v>
      </c>
      <c r="AB4340" s="108">
        <v>337</v>
      </c>
      <c r="AC4340" s="109">
        <v>0</v>
      </c>
      <c r="AD4340" s="407">
        <v>26</v>
      </c>
      <c r="AE4340" s="523"/>
      <c r="AF4340" s="108">
        <v>348.05</v>
      </c>
      <c r="AG4340" s="109">
        <v>0</v>
      </c>
      <c r="AH4340" s="109">
        <v>0</v>
      </c>
      <c r="AI4340" s="539"/>
      <c r="AJ4340" s="110">
        <v>0</v>
      </c>
      <c r="AL4340" s="395">
        <f t="shared" si="234"/>
        <v>0</v>
      </c>
      <c r="AM4340" s="395"/>
      <c r="AN4340" s="163">
        <f t="shared" si="235"/>
        <v>26</v>
      </c>
      <c r="AO4340" s="113">
        <f t="shared" si="232"/>
        <v>-3.7199999999999989</v>
      </c>
    </row>
    <row r="4341" spans="1:41" x14ac:dyDescent="0.2">
      <c r="A4341" s="58">
        <v>40857</v>
      </c>
      <c r="B4341" s="92">
        <v>21.74</v>
      </c>
      <c r="D4341" s="174">
        <v>6.18</v>
      </c>
      <c r="E4341" s="381"/>
      <c r="F4341" s="63">
        <f t="shared" si="233"/>
        <v>27.919999999999998</v>
      </c>
      <c r="G4341" s="434"/>
      <c r="H4341" s="371">
        <v>20.79</v>
      </c>
      <c r="I4341" s="174">
        <v>6.9240000000000004</v>
      </c>
      <c r="J4341" s="120"/>
      <c r="K4341" s="403">
        <f t="shared" si="225"/>
        <v>27.713999999999999</v>
      </c>
      <c r="L4341" s="549"/>
      <c r="M4341" s="549"/>
      <c r="N4341" s="549"/>
      <c r="O4341" s="98">
        <f t="shared" si="226"/>
        <v>-0.20599999999999952</v>
      </c>
      <c r="P4341" s="549"/>
      <c r="Q4341" s="100">
        <f t="shared" si="227"/>
        <v>-0.74330663202713265</v>
      </c>
      <c r="R4341" s="549"/>
      <c r="S4341" s="404">
        <v>0</v>
      </c>
      <c r="T4341" s="389">
        <v>0</v>
      </c>
      <c r="U4341" s="390">
        <v>0</v>
      </c>
      <c r="V4341" s="405">
        <v>0</v>
      </c>
      <c r="W4341" s="406">
        <v>0</v>
      </c>
      <c r="X4341" s="405">
        <v>0</v>
      </c>
      <c r="Y4341" s="113">
        <f t="shared" si="229"/>
        <v>27.919999999999998</v>
      </c>
      <c r="Z4341" s="108">
        <v>0</v>
      </c>
      <c r="AA4341" s="112">
        <v>0</v>
      </c>
      <c r="AB4341" s="108">
        <v>336.9</v>
      </c>
      <c r="AC4341" s="109">
        <v>0.05</v>
      </c>
      <c r="AD4341" s="407">
        <v>26</v>
      </c>
      <c r="AE4341" s="523"/>
      <c r="AF4341" s="108">
        <v>348</v>
      </c>
      <c r="AG4341" s="109">
        <v>0.1</v>
      </c>
      <c r="AH4341" s="109">
        <v>0</v>
      </c>
      <c r="AI4341" s="539"/>
      <c r="AJ4341" s="110">
        <v>0</v>
      </c>
      <c r="AL4341" s="395">
        <f t="shared" si="234"/>
        <v>0</v>
      </c>
      <c r="AM4341" s="395"/>
      <c r="AN4341" s="163">
        <f t="shared" si="235"/>
        <v>26</v>
      </c>
      <c r="AO4341" s="113">
        <f t="shared" si="232"/>
        <v>-1.9199999999999982</v>
      </c>
    </row>
    <row r="4342" spans="1:41" x14ac:dyDescent="0.2">
      <c r="A4342" s="58">
        <v>40858</v>
      </c>
      <c r="B4342" s="92">
        <v>22.49</v>
      </c>
      <c r="D4342" s="174">
        <v>6.53</v>
      </c>
      <c r="E4342" s="381"/>
      <c r="F4342" s="63">
        <f t="shared" si="233"/>
        <v>29.02</v>
      </c>
      <c r="G4342" s="434"/>
      <c r="H4342" s="371">
        <v>20.72</v>
      </c>
      <c r="I4342" s="174">
        <v>6.9560000000000004</v>
      </c>
      <c r="J4342" s="120"/>
      <c r="K4342" s="403">
        <f t="shared" si="225"/>
        <v>27.675999999999998</v>
      </c>
      <c r="L4342" s="549"/>
      <c r="M4342" s="549"/>
      <c r="N4342" s="549"/>
      <c r="O4342" s="98">
        <f t="shared" si="226"/>
        <v>-1.3440000000000012</v>
      </c>
      <c r="P4342" s="549"/>
      <c r="Q4342" s="100">
        <f t="shared" si="227"/>
        <v>-4.8561930914872136</v>
      </c>
      <c r="R4342" s="549"/>
      <c r="S4342" s="404">
        <v>0</v>
      </c>
      <c r="T4342" s="389">
        <v>0</v>
      </c>
      <c r="U4342" s="390">
        <v>0</v>
      </c>
      <c r="V4342" s="405">
        <v>0</v>
      </c>
      <c r="W4342" s="406">
        <v>0</v>
      </c>
      <c r="X4342" s="405">
        <v>0</v>
      </c>
      <c r="Y4342" s="113">
        <f t="shared" si="229"/>
        <v>29.02</v>
      </c>
      <c r="Z4342" s="108">
        <v>0</v>
      </c>
      <c r="AA4342" s="112">
        <v>0</v>
      </c>
      <c r="AB4342" s="108">
        <v>336.9</v>
      </c>
      <c r="AC4342" s="109">
        <v>0</v>
      </c>
      <c r="AD4342" s="407">
        <v>36</v>
      </c>
      <c r="AE4342" s="523"/>
      <c r="AF4342" s="108">
        <v>348</v>
      </c>
      <c r="AG4342" s="109">
        <v>0</v>
      </c>
      <c r="AH4342" s="109">
        <v>0</v>
      </c>
      <c r="AI4342" s="539"/>
      <c r="AJ4342" s="110">
        <v>0</v>
      </c>
      <c r="AL4342" s="395">
        <f t="shared" si="234"/>
        <v>0</v>
      </c>
      <c r="AM4342" s="395"/>
      <c r="AN4342" s="163">
        <f t="shared" si="235"/>
        <v>36</v>
      </c>
      <c r="AO4342" s="113">
        <f t="shared" si="232"/>
        <v>6.98</v>
      </c>
    </row>
    <row r="4343" spans="1:41" x14ac:dyDescent="0.2">
      <c r="A4343" s="58">
        <v>40859</v>
      </c>
      <c r="B4343" s="92">
        <v>22.57</v>
      </c>
      <c r="D4343" s="174">
        <v>6.07</v>
      </c>
      <c r="E4343" s="381"/>
      <c r="F4343" s="63">
        <f t="shared" si="233"/>
        <v>28.64</v>
      </c>
      <c r="G4343" s="434"/>
      <c r="H4343" s="371">
        <v>20.66</v>
      </c>
      <c r="I4343" s="174">
        <v>7.0970000000000004</v>
      </c>
      <c r="J4343" s="120"/>
      <c r="K4343" s="403">
        <f t="shared" si="225"/>
        <v>27.757000000000001</v>
      </c>
      <c r="L4343" s="549"/>
      <c r="M4343" s="549"/>
      <c r="N4343" s="549"/>
      <c r="O4343" s="98">
        <f t="shared" si="226"/>
        <v>-0.88299999999999912</v>
      </c>
      <c r="P4343" s="549"/>
      <c r="Q4343" s="100">
        <f t="shared" si="227"/>
        <v>-3.1811795222826644</v>
      </c>
      <c r="R4343" s="549"/>
      <c r="S4343" s="404">
        <v>0</v>
      </c>
      <c r="T4343" s="389">
        <v>0</v>
      </c>
      <c r="U4343" s="390">
        <v>0</v>
      </c>
      <c r="V4343" s="405">
        <v>0</v>
      </c>
      <c r="W4343" s="406">
        <v>0</v>
      </c>
      <c r="X4343" s="405">
        <v>0</v>
      </c>
      <c r="Y4343" s="113">
        <f t="shared" si="229"/>
        <v>28.64</v>
      </c>
      <c r="Z4343" s="108">
        <v>0</v>
      </c>
      <c r="AA4343" s="112">
        <v>0</v>
      </c>
      <c r="AB4343" s="108">
        <v>336.7</v>
      </c>
      <c r="AC4343" s="109">
        <v>0</v>
      </c>
      <c r="AD4343" s="407">
        <v>36</v>
      </c>
      <c r="AE4343" s="523"/>
      <c r="AF4343" s="108">
        <v>348</v>
      </c>
      <c r="AG4343" s="109">
        <v>0</v>
      </c>
      <c r="AH4343" s="109">
        <v>0</v>
      </c>
      <c r="AI4343" s="539"/>
      <c r="AJ4343" s="110">
        <v>0</v>
      </c>
      <c r="AL4343" s="395">
        <f t="shared" si="234"/>
        <v>0</v>
      </c>
      <c r="AM4343" s="395"/>
      <c r="AN4343" s="163">
        <f t="shared" si="235"/>
        <v>36</v>
      </c>
      <c r="AO4343" s="113">
        <f t="shared" si="232"/>
        <v>7.3599999999999994</v>
      </c>
    </row>
    <row r="4344" spans="1:41" x14ac:dyDescent="0.2">
      <c r="A4344" s="58">
        <v>40860</v>
      </c>
      <c r="B4344" s="92">
        <v>22.54</v>
      </c>
      <c r="D4344" s="174">
        <v>6.37</v>
      </c>
      <c r="E4344" s="381"/>
      <c r="F4344" s="63">
        <f t="shared" si="233"/>
        <v>28.91</v>
      </c>
      <c r="G4344" s="434"/>
      <c r="H4344" s="371">
        <v>20.69</v>
      </c>
      <c r="I4344" s="174">
        <v>6.9729999999999999</v>
      </c>
      <c r="J4344" s="120"/>
      <c r="K4344" s="403">
        <f t="shared" si="225"/>
        <v>27.663</v>
      </c>
      <c r="L4344" s="549"/>
      <c r="M4344" s="549"/>
      <c r="N4344" s="549"/>
      <c r="O4344" s="98">
        <f t="shared" si="226"/>
        <v>-1.2469999999999999</v>
      </c>
      <c r="P4344" s="549"/>
      <c r="Q4344" s="100">
        <f t="shared" si="227"/>
        <v>-4.5078263384303936</v>
      </c>
      <c r="R4344" s="549"/>
      <c r="S4344" s="404">
        <v>0</v>
      </c>
      <c r="T4344" s="389">
        <v>0</v>
      </c>
      <c r="U4344" s="390">
        <v>0</v>
      </c>
      <c r="V4344" s="405">
        <v>0</v>
      </c>
      <c r="W4344" s="406">
        <v>0</v>
      </c>
      <c r="X4344" s="405">
        <v>0</v>
      </c>
      <c r="Y4344" s="113">
        <f t="shared" si="229"/>
        <v>28.91</v>
      </c>
      <c r="Z4344" s="108">
        <v>0</v>
      </c>
      <c r="AA4344" s="112">
        <v>0</v>
      </c>
      <c r="AB4344" s="108">
        <v>336.5</v>
      </c>
      <c r="AC4344" s="109">
        <v>0</v>
      </c>
      <c r="AD4344" s="407">
        <v>26</v>
      </c>
      <c r="AE4344" s="523"/>
      <c r="AF4344" s="108">
        <v>348</v>
      </c>
      <c r="AG4344" s="109">
        <v>0</v>
      </c>
      <c r="AH4344" s="109">
        <v>0</v>
      </c>
      <c r="AI4344" s="539"/>
      <c r="AJ4344" s="110">
        <v>0</v>
      </c>
      <c r="AL4344" s="395">
        <f t="shared" si="234"/>
        <v>0</v>
      </c>
      <c r="AM4344" s="395"/>
      <c r="AN4344" s="163">
        <f t="shared" si="235"/>
        <v>26</v>
      </c>
      <c r="AO4344" s="113">
        <f t="shared" si="232"/>
        <v>-2.91</v>
      </c>
    </row>
    <row r="4345" spans="1:41" x14ac:dyDescent="0.2">
      <c r="A4345" s="58">
        <v>40861</v>
      </c>
      <c r="B4345" s="92">
        <v>22.98</v>
      </c>
      <c r="D4345" s="174">
        <v>6.75</v>
      </c>
      <c r="E4345" s="381"/>
      <c r="F4345" s="63">
        <f t="shared" si="233"/>
        <v>29.73</v>
      </c>
      <c r="G4345" s="434"/>
      <c r="H4345" s="371">
        <v>20.84</v>
      </c>
      <c r="I4345" s="174">
        <v>7.0730000000000004</v>
      </c>
      <c r="J4345" s="120"/>
      <c r="K4345" s="403">
        <f t="shared" si="225"/>
        <v>27.913</v>
      </c>
      <c r="L4345" s="549"/>
      <c r="M4345" s="549"/>
      <c r="N4345" s="549"/>
      <c r="O4345" s="98">
        <f t="shared" si="226"/>
        <v>-1.8170000000000002</v>
      </c>
      <c r="P4345" s="549"/>
      <c r="Q4345" s="100">
        <f t="shared" si="227"/>
        <v>-6.509511697058719</v>
      </c>
      <c r="R4345" s="549"/>
      <c r="S4345" s="404">
        <v>0</v>
      </c>
      <c r="T4345" s="389">
        <v>0</v>
      </c>
      <c r="U4345" s="390">
        <v>0</v>
      </c>
      <c r="V4345" s="405">
        <v>0</v>
      </c>
      <c r="W4345" s="406">
        <v>0</v>
      </c>
      <c r="X4345" s="405">
        <v>0</v>
      </c>
      <c r="Y4345" s="113">
        <f t="shared" si="229"/>
        <v>29.73</v>
      </c>
      <c r="Z4345" s="108">
        <v>0</v>
      </c>
      <c r="AA4345" s="112">
        <v>0</v>
      </c>
      <c r="AB4345" s="108">
        <v>336.4</v>
      </c>
      <c r="AC4345" s="109">
        <v>0</v>
      </c>
      <c r="AD4345" s="407">
        <v>26</v>
      </c>
      <c r="AE4345" s="523"/>
      <c r="AF4345" s="108">
        <v>348</v>
      </c>
      <c r="AG4345" s="109">
        <v>0</v>
      </c>
      <c r="AH4345" s="109">
        <v>0</v>
      </c>
      <c r="AI4345" s="539"/>
      <c r="AJ4345" s="110">
        <v>1</v>
      </c>
      <c r="AL4345" s="395">
        <f t="shared" si="234"/>
        <v>1</v>
      </c>
      <c r="AM4345" s="395"/>
      <c r="AN4345" s="163">
        <f t="shared" si="235"/>
        <v>27</v>
      </c>
      <c r="AO4345" s="113">
        <f t="shared" si="232"/>
        <v>-2.7300000000000004</v>
      </c>
    </row>
    <row r="4346" spans="1:41" x14ac:dyDescent="0.2">
      <c r="A4346" s="58">
        <v>40862</v>
      </c>
      <c r="B4346" s="92">
        <v>23.11</v>
      </c>
      <c r="D4346" s="174">
        <v>6.88</v>
      </c>
      <c r="E4346" s="381"/>
      <c r="F4346" s="63">
        <f t="shared" si="233"/>
        <v>29.99</v>
      </c>
      <c r="G4346" s="434"/>
      <c r="H4346" s="371">
        <v>21.05</v>
      </c>
      <c r="I4346" s="174">
        <v>7.2569999999999997</v>
      </c>
      <c r="J4346" s="120"/>
      <c r="K4346" s="403">
        <f t="shared" si="225"/>
        <v>28.307000000000002</v>
      </c>
      <c r="L4346" s="549"/>
      <c r="M4346" s="549"/>
      <c r="N4346" s="549"/>
      <c r="O4346" s="98">
        <f t="shared" si="226"/>
        <v>-1.6829999999999963</v>
      </c>
      <c r="P4346" s="549"/>
      <c r="Q4346" s="100">
        <f t="shared" si="227"/>
        <v>-5.9455258416645922</v>
      </c>
      <c r="R4346" s="549"/>
      <c r="S4346" s="404">
        <v>0</v>
      </c>
      <c r="T4346" s="389">
        <v>0</v>
      </c>
      <c r="U4346" s="390">
        <v>0</v>
      </c>
      <c r="V4346" s="405">
        <v>0</v>
      </c>
      <c r="W4346" s="406">
        <v>0</v>
      </c>
      <c r="X4346" s="405">
        <v>0</v>
      </c>
      <c r="Y4346" s="113">
        <f t="shared" si="229"/>
        <v>29.99</v>
      </c>
      <c r="Z4346" s="108">
        <v>0</v>
      </c>
      <c r="AA4346" s="112">
        <v>0</v>
      </c>
      <c r="AB4346" s="108">
        <v>336.3</v>
      </c>
      <c r="AC4346" s="109">
        <v>0</v>
      </c>
      <c r="AD4346" s="407">
        <v>26</v>
      </c>
      <c r="AE4346" s="523"/>
      <c r="AF4346" s="108">
        <v>348</v>
      </c>
      <c r="AG4346" s="109">
        <v>0</v>
      </c>
      <c r="AH4346" s="109">
        <v>0</v>
      </c>
      <c r="AI4346" s="539"/>
      <c r="AJ4346" s="110">
        <v>0</v>
      </c>
      <c r="AL4346" s="395">
        <f t="shared" si="234"/>
        <v>0</v>
      </c>
      <c r="AM4346" s="395"/>
      <c r="AN4346" s="163">
        <f t="shared" si="235"/>
        <v>26</v>
      </c>
      <c r="AO4346" s="113">
        <f t="shared" si="232"/>
        <v>-3.9899999999999984</v>
      </c>
    </row>
    <row r="4347" spans="1:41" x14ac:dyDescent="0.2">
      <c r="A4347" s="58">
        <v>40863</v>
      </c>
      <c r="B4347" s="92">
        <v>23.24</v>
      </c>
      <c r="D4347" s="174">
        <v>6.67</v>
      </c>
      <c r="E4347" s="381"/>
      <c r="F4347" s="63">
        <f t="shared" si="233"/>
        <v>29.909999999999997</v>
      </c>
      <c r="G4347" s="434"/>
      <c r="H4347" s="371">
        <v>20.22</v>
      </c>
      <c r="I4347" s="174">
        <v>7.4249999999999998</v>
      </c>
      <c r="J4347" s="120"/>
      <c r="K4347" s="403">
        <f t="shared" si="225"/>
        <v>27.645</v>
      </c>
      <c r="L4347" s="549"/>
      <c r="M4347" s="549"/>
      <c r="N4347" s="549"/>
      <c r="O4347" s="98">
        <f t="shared" si="226"/>
        <v>-2.264999999999997</v>
      </c>
      <c r="P4347" s="549"/>
      <c r="Q4347" s="100">
        <f t="shared" si="227"/>
        <v>-8.1931633206728058</v>
      </c>
      <c r="R4347" s="549"/>
      <c r="S4347" s="404">
        <v>0</v>
      </c>
      <c r="T4347" s="389">
        <v>0</v>
      </c>
      <c r="U4347" s="390">
        <v>0</v>
      </c>
      <c r="V4347" s="405">
        <v>0</v>
      </c>
      <c r="W4347" s="406">
        <v>0</v>
      </c>
      <c r="X4347" s="405">
        <v>0</v>
      </c>
      <c r="Y4347" s="113">
        <f t="shared" si="229"/>
        <v>29.909999999999997</v>
      </c>
      <c r="Z4347" s="108">
        <v>0</v>
      </c>
      <c r="AA4347" s="112">
        <v>0</v>
      </c>
      <c r="AB4347" s="108">
        <v>336.2</v>
      </c>
      <c r="AC4347" s="109">
        <v>0.78</v>
      </c>
      <c r="AD4347" s="407">
        <v>26</v>
      </c>
      <c r="AE4347" s="523"/>
      <c r="AF4347" s="108">
        <v>348.1</v>
      </c>
      <c r="AG4347" s="109">
        <v>0.2</v>
      </c>
      <c r="AH4347" s="109">
        <v>0</v>
      </c>
      <c r="AI4347" s="539"/>
      <c r="AJ4347" s="110">
        <v>0</v>
      </c>
      <c r="AL4347" s="395">
        <f t="shared" si="234"/>
        <v>0</v>
      </c>
      <c r="AM4347" s="395"/>
      <c r="AN4347" s="163">
        <f t="shared" si="235"/>
        <v>26</v>
      </c>
      <c r="AO4347" s="113">
        <f t="shared" si="232"/>
        <v>-3.9099999999999966</v>
      </c>
    </row>
    <row r="4348" spans="1:41" x14ac:dyDescent="0.2">
      <c r="A4348" s="58">
        <v>40864</v>
      </c>
      <c r="B4348" s="92">
        <v>21.66</v>
      </c>
      <c r="D4348" s="174">
        <v>6.77</v>
      </c>
      <c r="E4348" s="381"/>
      <c r="F4348" s="63">
        <f t="shared" si="233"/>
        <v>28.43</v>
      </c>
      <c r="G4348" s="434"/>
      <c r="H4348" s="371">
        <v>21.34</v>
      </c>
      <c r="I4348" s="174">
        <v>7.1539999999999999</v>
      </c>
      <c r="J4348" s="120"/>
      <c r="K4348" s="403">
        <f t="shared" ref="K4348:K4411" si="236">H4348+I4348</f>
        <v>28.494</v>
      </c>
      <c r="L4348" s="549"/>
      <c r="M4348" s="549"/>
      <c r="N4348" s="549"/>
      <c r="O4348" s="98">
        <f t="shared" ref="O4348:O4411" si="237">K4348-F4348</f>
        <v>6.4000000000000057E-2</v>
      </c>
      <c r="P4348" s="549"/>
      <c r="Q4348" s="100">
        <f t="shared" ref="Q4348:Q4411" si="238">(((O4348/K4348)*100))</f>
        <v>0.2246086895486771</v>
      </c>
      <c r="R4348" s="549"/>
      <c r="S4348" s="404">
        <v>0</v>
      </c>
      <c r="T4348" s="389">
        <v>0</v>
      </c>
      <c r="U4348" s="390">
        <v>0</v>
      </c>
      <c r="V4348" s="405">
        <v>0</v>
      </c>
      <c r="W4348" s="406">
        <v>0</v>
      </c>
      <c r="X4348" s="405">
        <v>0</v>
      </c>
      <c r="Y4348" s="113">
        <f t="shared" si="229"/>
        <v>28.43</v>
      </c>
      <c r="Z4348" s="108">
        <v>0</v>
      </c>
      <c r="AA4348" s="112">
        <v>0</v>
      </c>
      <c r="AB4348" s="108">
        <v>336.4</v>
      </c>
      <c r="AC4348" s="109">
        <v>0</v>
      </c>
      <c r="AD4348" s="407">
        <v>13</v>
      </c>
      <c r="AE4348" s="523"/>
      <c r="AF4348" s="108">
        <v>348.2</v>
      </c>
      <c r="AG4348" s="109">
        <v>0.4</v>
      </c>
      <c r="AH4348" s="109">
        <v>0</v>
      </c>
      <c r="AI4348" s="539"/>
      <c r="AJ4348" s="110">
        <v>0</v>
      </c>
      <c r="AL4348" s="395">
        <f t="shared" si="234"/>
        <v>0</v>
      </c>
      <c r="AM4348" s="395"/>
      <c r="AN4348" s="163">
        <f t="shared" si="235"/>
        <v>13</v>
      </c>
      <c r="AO4348" s="113">
        <f t="shared" si="232"/>
        <v>-15.43</v>
      </c>
    </row>
    <row r="4349" spans="1:41" x14ac:dyDescent="0.2">
      <c r="A4349" s="58">
        <v>40865</v>
      </c>
      <c r="B4349" s="92">
        <v>22.06</v>
      </c>
      <c r="D4349" s="174">
        <v>6.15</v>
      </c>
      <c r="E4349" s="381"/>
      <c r="F4349" s="63">
        <f t="shared" si="233"/>
        <v>28.21</v>
      </c>
      <c r="G4349" s="434"/>
      <c r="H4349" s="371">
        <v>18.28</v>
      </c>
      <c r="I4349" s="174">
        <v>7.0259999999999998</v>
      </c>
      <c r="J4349" s="120"/>
      <c r="K4349" s="403">
        <f t="shared" si="236"/>
        <v>25.306000000000001</v>
      </c>
      <c r="L4349" s="549"/>
      <c r="M4349" s="549"/>
      <c r="N4349" s="549"/>
      <c r="O4349" s="98">
        <f t="shared" si="237"/>
        <v>-2.9039999999999999</v>
      </c>
      <c r="P4349" s="549"/>
      <c r="Q4349" s="100">
        <f t="shared" si="238"/>
        <v>-11.475539397771279</v>
      </c>
      <c r="R4349" s="549"/>
      <c r="S4349" s="404">
        <v>0</v>
      </c>
      <c r="T4349" s="389">
        <v>0</v>
      </c>
      <c r="U4349" s="390">
        <v>0</v>
      </c>
      <c r="V4349" s="405">
        <v>0</v>
      </c>
      <c r="W4349" s="406">
        <v>0</v>
      </c>
      <c r="X4349" s="405">
        <v>0</v>
      </c>
      <c r="Y4349" s="113">
        <f t="shared" si="229"/>
        <v>28.21</v>
      </c>
      <c r="Z4349" s="108">
        <v>0</v>
      </c>
      <c r="AA4349" s="112">
        <v>0</v>
      </c>
      <c r="AB4349" s="108">
        <v>336.8</v>
      </c>
      <c r="AC4349" s="109">
        <v>0</v>
      </c>
      <c r="AD4349" s="407">
        <v>36</v>
      </c>
      <c r="AE4349" s="523"/>
      <c r="AF4349" s="108">
        <v>348.3</v>
      </c>
      <c r="AG4349" s="109">
        <v>0</v>
      </c>
      <c r="AH4349" s="109">
        <v>0</v>
      </c>
      <c r="AI4349" s="539"/>
      <c r="AJ4349" s="110">
        <v>0</v>
      </c>
      <c r="AL4349" s="395">
        <f t="shared" si="234"/>
        <v>0</v>
      </c>
      <c r="AM4349" s="395"/>
      <c r="AN4349" s="163">
        <f t="shared" si="235"/>
        <v>36</v>
      </c>
      <c r="AO4349" s="113">
        <f t="shared" si="232"/>
        <v>7.7899999999999991</v>
      </c>
    </row>
    <row r="4350" spans="1:41" x14ac:dyDescent="0.2">
      <c r="A4350" s="58">
        <v>40866</v>
      </c>
      <c r="B4350" s="92">
        <v>20.6</v>
      </c>
      <c r="D4350" s="174">
        <v>6.89</v>
      </c>
      <c r="E4350" s="381"/>
      <c r="F4350" s="63">
        <f t="shared" si="233"/>
        <v>27.490000000000002</v>
      </c>
      <c r="G4350" s="434"/>
      <c r="H4350" s="371">
        <v>18.03</v>
      </c>
      <c r="I4350" s="174">
        <v>6.532</v>
      </c>
      <c r="J4350" s="120"/>
      <c r="K4350" s="403">
        <f t="shared" si="236"/>
        <v>24.562000000000001</v>
      </c>
      <c r="L4350" s="549"/>
      <c r="M4350" s="549"/>
      <c r="N4350" s="549"/>
      <c r="O4350" s="98">
        <f t="shared" si="237"/>
        <v>-2.9280000000000008</v>
      </c>
      <c r="P4350" s="549"/>
      <c r="Q4350" s="100">
        <f t="shared" si="238"/>
        <v>-11.920853350704343</v>
      </c>
      <c r="R4350" s="549"/>
      <c r="S4350" s="404">
        <v>0</v>
      </c>
      <c r="T4350" s="389">
        <v>0</v>
      </c>
      <c r="U4350" s="390">
        <v>0</v>
      </c>
      <c r="V4350" s="405">
        <v>0</v>
      </c>
      <c r="W4350" s="406">
        <v>0</v>
      </c>
      <c r="X4350" s="405">
        <v>0</v>
      </c>
      <c r="Y4350" s="113">
        <f t="shared" si="229"/>
        <v>27.490000000000002</v>
      </c>
      <c r="Z4350" s="108">
        <v>0</v>
      </c>
      <c r="AA4350" s="112">
        <v>0</v>
      </c>
      <c r="AB4350" s="108">
        <v>336.9</v>
      </c>
      <c r="AC4350" s="109">
        <v>0</v>
      </c>
      <c r="AD4350" s="407">
        <v>21</v>
      </c>
      <c r="AE4350" s="523"/>
      <c r="AF4350" s="108">
        <v>348.4</v>
      </c>
      <c r="AG4350" s="109">
        <v>0</v>
      </c>
      <c r="AH4350" s="109">
        <v>0</v>
      </c>
      <c r="AI4350" s="539"/>
      <c r="AJ4350" s="110">
        <v>0</v>
      </c>
      <c r="AL4350" s="395">
        <f t="shared" si="234"/>
        <v>0</v>
      </c>
      <c r="AM4350" s="395"/>
      <c r="AN4350" s="163">
        <f t="shared" si="235"/>
        <v>21</v>
      </c>
      <c r="AO4350" s="113">
        <f t="shared" si="232"/>
        <v>-6.490000000000002</v>
      </c>
    </row>
    <row r="4351" spans="1:41" x14ac:dyDescent="0.2">
      <c r="A4351" s="58">
        <v>40867</v>
      </c>
      <c r="B4351" s="92">
        <v>21.13</v>
      </c>
      <c r="D4351" s="174">
        <v>6.4</v>
      </c>
      <c r="E4351" s="381"/>
      <c r="F4351" s="63">
        <f t="shared" si="233"/>
        <v>27.53</v>
      </c>
      <c r="G4351" s="434"/>
      <c r="H4351" s="371">
        <v>19.82</v>
      </c>
      <c r="I4351" s="174">
        <v>7.101</v>
      </c>
      <c r="J4351" s="120"/>
      <c r="K4351" s="403">
        <f t="shared" si="236"/>
        <v>26.920999999999999</v>
      </c>
      <c r="L4351" s="549"/>
      <c r="M4351" s="549"/>
      <c r="N4351" s="549"/>
      <c r="O4351" s="98">
        <f t="shared" si="237"/>
        <v>-0.60900000000000176</v>
      </c>
      <c r="P4351" s="549"/>
      <c r="Q4351" s="100">
        <f t="shared" si="238"/>
        <v>-2.2621745106051105</v>
      </c>
      <c r="R4351" s="549"/>
      <c r="S4351" s="404">
        <v>0</v>
      </c>
      <c r="T4351" s="389">
        <v>0</v>
      </c>
      <c r="U4351" s="390">
        <v>0</v>
      </c>
      <c r="V4351" s="405">
        <v>0</v>
      </c>
      <c r="W4351" s="406">
        <v>0</v>
      </c>
      <c r="X4351" s="444">
        <v>0</v>
      </c>
      <c r="Y4351" s="113">
        <f t="shared" si="229"/>
        <v>27.53</v>
      </c>
      <c r="Z4351" s="108">
        <v>0</v>
      </c>
      <c r="AA4351" s="112">
        <v>0</v>
      </c>
      <c r="AB4351" s="108">
        <v>336.9</v>
      </c>
      <c r="AC4351" s="109">
        <v>0</v>
      </c>
      <c r="AD4351" s="407">
        <v>28</v>
      </c>
      <c r="AE4351" s="523"/>
      <c r="AF4351" s="108">
        <v>348.5</v>
      </c>
      <c r="AG4351" s="109">
        <v>0</v>
      </c>
      <c r="AH4351" s="109">
        <v>0</v>
      </c>
      <c r="AI4351" s="539"/>
      <c r="AJ4351" s="110">
        <v>0</v>
      </c>
      <c r="AL4351" s="395">
        <f t="shared" si="234"/>
        <v>0</v>
      </c>
      <c r="AM4351" s="395"/>
      <c r="AN4351" s="163">
        <f t="shared" si="235"/>
        <v>28</v>
      </c>
      <c r="AO4351" s="113">
        <f t="shared" si="232"/>
        <v>0.46999999999999886</v>
      </c>
    </row>
    <row r="4352" spans="1:41" x14ac:dyDescent="0.2">
      <c r="A4352" s="58">
        <v>40868</v>
      </c>
      <c r="B4352" s="92">
        <v>22.53</v>
      </c>
      <c r="D4352" s="174">
        <v>6.55</v>
      </c>
      <c r="E4352" s="381"/>
      <c r="F4352" s="63">
        <f t="shared" si="233"/>
        <v>29.080000000000002</v>
      </c>
      <c r="G4352" s="434"/>
      <c r="H4352" s="371">
        <v>20.100000000000001</v>
      </c>
      <c r="I4352" s="174">
        <v>7.0330000000000004</v>
      </c>
      <c r="J4352" s="120"/>
      <c r="K4352" s="403">
        <f t="shared" si="236"/>
        <v>27.133000000000003</v>
      </c>
      <c r="L4352" s="549"/>
      <c r="M4352" s="549"/>
      <c r="N4352" s="549"/>
      <c r="O4352" s="98">
        <f t="shared" si="237"/>
        <v>-1.9469999999999992</v>
      </c>
      <c r="P4352" s="549"/>
      <c r="Q4352" s="100">
        <f t="shared" si="238"/>
        <v>-7.1757638300224773</v>
      </c>
      <c r="R4352" s="549"/>
      <c r="S4352" s="404">
        <v>0</v>
      </c>
      <c r="T4352" s="389">
        <v>0</v>
      </c>
      <c r="U4352" s="390">
        <v>0</v>
      </c>
      <c r="V4352" s="405">
        <v>0</v>
      </c>
      <c r="W4352" s="406">
        <v>0</v>
      </c>
      <c r="X4352" s="405">
        <v>0</v>
      </c>
      <c r="Y4352" s="113">
        <f t="shared" si="229"/>
        <v>29.080000000000002</v>
      </c>
      <c r="Z4352" s="108">
        <v>0</v>
      </c>
      <c r="AA4352" s="112">
        <v>0</v>
      </c>
      <c r="AB4352" s="108">
        <v>336.9</v>
      </c>
      <c r="AC4352" s="109">
        <v>0</v>
      </c>
      <c r="AD4352" s="407">
        <v>28</v>
      </c>
      <c r="AE4352" s="523"/>
      <c r="AF4352" s="108">
        <v>348.5</v>
      </c>
      <c r="AG4352" s="109">
        <v>0</v>
      </c>
      <c r="AH4352" s="109">
        <v>0</v>
      </c>
      <c r="AI4352" s="539"/>
      <c r="AJ4352" s="110">
        <v>0</v>
      </c>
      <c r="AL4352" s="395">
        <f t="shared" si="234"/>
        <v>0</v>
      </c>
      <c r="AM4352" s="395"/>
      <c r="AN4352" s="163">
        <f t="shared" si="235"/>
        <v>28</v>
      </c>
      <c r="AO4352" s="113">
        <f t="shared" si="232"/>
        <v>-1.0800000000000018</v>
      </c>
    </row>
    <row r="4353" spans="1:79" x14ac:dyDescent="0.2">
      <c r="A4353" s="58">
        <v>40869</v>
      </c>
      <c r="B4353" s="92">
        <v>22.23</v>
      </c>
      <c r="D4353" s="174">
        <v>6.12</v>
      </c>
      <c r="E4353" s="381"/>
      <c r="F4353" s="63">
        <f t="shared" si="233"/>
        <v>28.35</v>
      </c>
      <c r="G4353" s="434"/>
      <c r="H4353" s="371">
        <v>19.62</v>
      </c>
      <c r="I4353" s="174">
        <v>7.0119999999999996</v>
      </c>
      <c r="J4353" s="120"/>
      <c r="K4353" s="403">
        <f t="shared" si="236"/>
        <v>26.632000000000001</v>
      </c>
      <c r="L4353" s="549"/>
      <c r="M4353" s="549"/>
      <c r="N4353" s="549"/>
      <c r="O4353" s="98">
        <f t="shared" si="237"/>
        <v>-1.718</v>
      </c>
      <c r="P4353" s="549"/>
      <c r="Q4353" s="100">
        <f t="shared" si="238"/>
        <v>-6.4508861519975964</v>
      </c>
      <c r="R4353" s="549"/>
      <c r="S4353" s="404">
        <v>0</v>
      </c>
      <c r="T4353" s="389">
        <v>0</v>
      </c>
      <c r="U4353" s="390">
        <v>0</v>
      </c>
      <c r="V4353" s="405">
        <v>0</v>
      </c>
      <c r="W4353" s="406">
        <v>0</v>
      </c>
      <c r="X4353" s="405">
        <v>0</v>
      </c>
      <c r="Y4353" s="113">
        <f t="shared" si="229"/>
        <v>28.35</v>
      </c>
      <c r="Z4353" s="108">
        <v>0</v>
      </c>
      <c r="AA4353" s="112">
        <v>0</v>
      </c>
      <c r="AB4353" s="108">
        <v>336.8</v>
      </c>
      <c r="AC4353" s="109">
        <v>0.15</v>
      </c>
      <c r="AD4353" s="407">
        <v>28</v>
      </c>
      <c r="AE4353" s="523"/>
      <c r="AF4353" s="108">
        <v>348.5</v>
      </c>
      <c r="AG4353" s="109">
        <v>0.2</v>
      </c>
      <c r="AH4353" s="109">
        <v>0</v>
      </c>
      <c r="AI4353" s="539"/>
      <c r="AJ4353" s="110">
        <v>0</v>
      </c>
      <c r="AL4353" s="395">
        <f t="shared" si="234"/>
        <v>0</v>
      </c>
      <c r="AM4353" s="395"/>
      <c r="AN4353" s="163">
        <f t="shared" si="235"/>
        <v>28</v>
      </c>
      <c r="AO4353" s="113">
        <f t="shared" si="232"/>
        <v>-0.35000000000000142</v>
      </c>
    </row>
    <row r="4354" spans="1:79" x14ac:dyDescent="0.2">
      <c r="A4354" s="58">
        <v>40870</v>
      </c>
      <c r="B4354" s="92">
        <v>23.31</v>
      </c>
      <c r="D4354" s="174">
        <v>6.17</v>
      </c>
      <c r="E4354" s="381"/>
      <c r="F4354" s="63">
        <f t="shared" si="233"/>
        <v>29.479999999999997</v>
      </c>
      <c r="G4354" s="434"/>
      <c r="H4354" s="920">
        <v>20</v>
      </c>
      <c r="I4354" s="174">
        <v>7.12</v>
      </c>
      <c r="J4354" s="120"/>
      <c r="K4354" s="403">
        <f t="shared" si="236"/>
        <v>27.12</v>
      </c>
      <c r="L4354" s="549"/>
      <c r="M4354" s="549"/>
      <c r="N4354" s="549"/>
      <c r="O4354" s="98">
        <f t="shared" si="237"/>
        <v>-2.3599999999999959</v>
      </c>
      <c r="P4354" s="549"/>
      <c r="Q4354" s="100">
        <f t="shared" si="238"/>
        <v>-8.7020648967551466</v>
      </c>
      <c r="R4354" s="549"/>
      <c r="S4354" s="404">
        <v>0</v>
      </c>
      <c r="T4354" s="389">
        <v>0</v>
      </c>
      <c r="U4354" s="390">
        <v>0</v>
      </c>
      <c r="V4354" s="405">
        <v>0</v>
      </c>
      <c r="W4354" s="406">
        <v>0</v>
      </c>
      <c r="X4354" s="405">
        <v>0</v>
      </c>
      <c r="Y4354" s="113">
        <f t="shared" si="229"/>
        <v>29.479999999999997</v>
      </c>
      <c r="Z4354" s="108">
        <v>0</v>
      </c>
      <c r="AA4354" s="112">
        <v>0</v>
      </c>
      <c r="AB4354" s="108">
        <v>336.8</v>
      </c>
      <c r="AC4354" s="109">
        <v>0</v>
      </c>
      <c r="AD4354" s="407">
        <v>28</v>
      </c>
      <c r="AE4354" s="523"/>
      <c r="AF4354" s="108">
        <v>348.6</v>
      </c>
      <c r="AG4354" s="109">
        <v>0</v>
      </c>
      <c r="AH4354" s="109">
        <v>0</v>
      </c>
      <c r="AI4354" s="539"/>
      <c r="AJ4354" s="110">
        <v>0</v>
      </c>
      <c r="AL4354" s="395">
        <f t="shared" si="234"/>
        <v>0</v>
      </c>
      <c r="AM4354" s="395"/>
      <c r="AN4354" s="163">
        <f t="shared" si="235"/>
        <v>28</v>
      </c>
      <c r="AO4354" s="113">
        <f t="shared" si="232"/>
        <v>-1.4799999999999969</v>
      </c>
    </row>
    <row r="4355" spans="1:79" x14ac:dyDescent="0.2">
      <c r="A4355" s="58">
        <v>40871</v>
      </c>
      <c r="B4355" s="92">
        <v>20.36</v>
      </c>
      <c r="D4355" s="174">
        <v>6.41</v>
      </c>
      <c r="E4355" s="381"/>
      <c r="F4355" s="63">
        <f t="shared" si="233"/>
        <v>26.77</v>
      </c>
      <c r="G4355" s="434"/>
      <c r="H4355" s="920">
        <v>18</v>
      </c>
      <c r="I4355" s="174">
        <v>7.0670000000000002</v>
      </c>
      <c r="J4355" s="120"/>
      <c r="K4355" s="403">
        <f t="shared" si="236"/>
        <v>25.067</v>
      </c>
      <c r="L4355" s="549"/>
      <c r="M4355" s="549"/>
      <c r="N4355" s="549"/>
      <c r="O4355" s="98">
        <f t="shared" si="237"/>
        <v>-1.7029999999999994</v>
      </c>
      <c r="P4355" s="549"/>
      <c r="Q4355" s="100">
        <f t="shared" si="238"/>
        <v>-6.7937926357362244</v>
      </c>
      <c r="R4355" s="549"/>
      <c r="S4355" s="404">
        <v>0</v>
      </c>
      <c r="T4355" s="389">
        <v>0</v>
      </c>
      <c r="U4355" s="390">
        <v>0</v>
      </c>
      <c r="V4355" s="405">
        <v>0</v>
      </c>
      <c r="W4355" s="406">
        <v>0</v>
      </c>
      <c r="X4355" s="405">
        <v>0</v>
      </c>
      <c r="Y4355" s="113">
        <f t="shared" si="229"/>
        <v>26.77</v>
      </c>
      <c r="Z4355" s="108">
        <v>0</v>
      </c>
      <c r="AA4355" s="112">
        <v>0</v>
      </c>
      <c r="AB4355" s="108">
        <v>336.7</v>
      </c>
      <c r="AC4355" s="109">
        <v>0</v>
      </c>
      <c r="AD4355" s="407">
        <v>28</v>
      </c>
      <c r="AE4355" s="523"/>
      <c r="AF4355" s="108">
        <v>348.6</v>
      </c>
      <c r="AG4355" s="109">
        <v>0</v>
      </c>
      <c r="AH4355" s="109">
        <v>0</v>
      </c>
      <c r="AI4355" s="539"/>
      <c r="AJ4355" s="110">
        <v>0</v>
      </c>
      <c r="AL4355" s="395">
        <f t="shared" si="234"/>
        <v>0</v>
      </c>
      <c r="AM4355" s="395"/>
      <c r="AN4355" s="163">
        <f t="shared" si="235"/>
        <v>28</v>
      </c>
      <c r="AO4355" s="113">
        <f t="shared" si="232"/>
        <v>1.2300000000000004</v>
      </c>
      <c r="CA4355" s="21"/>
    </row>
    <row r="4356" spans="1:79" x14ac:dyDescent="0.2">
      <c r="A4356" s="58">
        <v>40872</v>
      </c>
      <c r="B4356" s="92">
        <v>18.489999999999998</v>
      </c>
      <c r="D4356" s="174">
        <v>6.12</v>
      </c>
      <c r="E4356" s="381"/>
      <c r="F4356" s="63">
        <f t="shared" si="233"/>
        <v>24.61</v>
      </c>
      <c r="G4356" s="434"/>
      <c r="H4356" s="920">
        <v>15</v>
      </c>
      <c r="I4356" s="174">
        <v>7.1440000000000001</v>
      </c>
      <c r="J4356" s="120"/>
      <c r="K4356" s="403">
        <f t="shared" si="236"/>
        <v>22.143999999999998</v>
      </c>
      <c r="L4356" s="549"/>
      <c r="M4356" s="549"/>
      <c r="N4356" s="549"/>
      <c r="O4356" s="98">
        <f t="shared" si="237"/>
        <v>-2.4660000000000011</v>
      </c>
      <c r="P4356" s="549"/>
      <c r="Q4356" s="100">
        <f t="shared" si="238"/>
        <v>-11.136199421965323</v>
      </c>
      <c r="R4356" s="549"/>
      <c r="S4356" s="404">
        <v>0</v>
      </c>
      <c r="T4356" s="389">
        <v>0</v>
      </c>
      <c r="U4356" s="390">
        <v>0</v>
      </c>
      <c r="V4356" s="405">
        <v>0</v>
      </c>
      <c r="W4356" s="406">
        <v>0</v>
      </c>
      <c r="X4356" s="405">
        <v>0</v>
      </c>
      <c r="Y4356" s="113">
        <f t="shared" ref="Y4356:Y4419" si="239">+F4356-S4356-T4356-U4356-V4356+W4356+X4356</f>
        <v>24.61</v>
      </c>
      <c r="Z4356" s="108">
        <v>0</v>
      </c>
      <c r="AA4356" s="112">
        <v>0</v>
      </c>
      <c r="AB4356" s="108">
        <v>336.6</v>
      </c>
      <c r="AC4356" s="109">
        <v>0</v>
      </c>
      <c r="AD4356" s="407">
        <v>36</v>
      </c>
      <c r="AE4356" s="523"/>
      <c r="AF4356" s="108">
        <v>348.6</v>
      </c>
      <c r="AG4356" s="109">
        <v>0</v>
      </c>
      <c r="AH4356" s="109">
        <v>0</v>
      </c>
      <c r="AI4356" s="539"/>
      <c r="AJ4356" s="110">
        <v>0</v>
      </c>
      <c r="AL4356" s="395">
        <f t="shared" si="234"/>
        <v>0</v>
      </c>
      <c r="AM4356" s="395"/>
      <c r="AN4356" s="163">
        <f t="shared" si="235"/>
        <v>36</v>
      </c>
      <c r="AO4356" s="113">
        <f t="shared" si="232"/>
        <v>11.39</v>
      </c>
    </row>
    <row r="4357" spans="1:79" x14ac:dyDescent="0.2">
      <c r="A4357" s="58">
        <v>40873</v>
      </c>
      <c r="B4357" s="92">
        <v>20</v>
      </c>
      <c r="D4357" s="174">
        <v>6.41</v>
      </c>
      <c r="E4357" s="381"/>
      <c r="F4357" s="63">
        <f t="shared" si="233"/>
        <v>26.41</v>
      </c>
      <c r="G4357" s="434"/>
      <c r="H4357" s="920">
        <v>18</v>
      </c>
      <c r="I4357" s="174">
        <v>7.15</v>
      </c>
      <c r="J4357" s="120"/>
      <c r="K4357" s="403">
        <f t="shared" si="236"/>
        <v>25.15</v>
      </c>
      <c r="L4357" s="549"/>
      <c r="M4357" s="549"/>
      <c r="N4357" s="549"/>
      <c r="O4357" s="98">
        <f t="shared" si="237"/>
        <v>-1.2600000000000016</v>
      </c>
      <c r="P4357" s="549"/>
      <c r="Q4357" s="100">
        <f t="shared" si="238"/>
        <v>-5.0099403578528889</v>
      </c>
      <c r="R4357" s="549"/>
      <c r="S4357" s="404">
        <v>0</v>
      </c>
      <c r="T4357" s="389">
        <v>0</v>
      </c>
      <c r="U4357" s="390">
        <v>0</v>
      </c>
      <c r="V4357" s="405">
        <v>0</v>
      </c>
      <c r="W4357" s="406">
        <v>0</v>
      </c>
      <c r="X4357" s="405">
        <v>0</v>
      </c>
      <c r="Y4357" s="113">
        <f t="shared" si="239"/>
        <v>26.41</v>
      </c>
      <c r="Z4357" s="108">
        <v>0</v>
      </c>
      <c r="AA4357" s="112">
        <v>0</v>
      </c>
      <c r="AB4357" s="108">
        <v>336.5</v>
      </c>
      <c r="AC4357" s="109">
        <v>0</v>
      </c>
      <c r="AD4357" s="407">
        <v>21</v>
      </c>
      <c r="AE4357" s="523"/>
      <c r="AF4357" s="108">
        <v>348.6</v>
      </c>
      <c r="AG4357" s="109">
        <v>0</v>
      </c>
      <c r="AH4357" s="109">
        <v>0</v>
      </c>
      <c r="AI4357" s="539"/>
      <c r="AJ4357" s="110">
        <v>0</v>
      </c>
      <c r="AL4357" s="395">
        <f t="shared" si="234"/>
        <v>0</v>
      </c>
      <c r="AM4357" s="395"/>
      <c r="AN4357" s="163">
        <f t="shared" si="235"/>
        <v>21</v>
      </c>
      <c r="AO4357" s="113">
        <f t="shared" si="232"/>
        <v>-5.41</v>
      </c>
    </row>
    <row r="4358" spans="1:79" x14ac:dyDescent="0.2">
      <c r="A4358" s="58">
        <v>40874</v>
      </c>
      <c r="B4358" s="92">
        <v>21.47</v>
      </c>
      <c r="D4358" s="174">
        <v>6.7</v>
      </c>
      <c r="E4358" s="381"/>
      <c r="F4358" s="63">
        <f t="shared" si="233"/>
        <v>28.169999999999998</v>
      </c>
      <c r="G4358" s="434"/>
      <c r="H4358" s="920">
        <v>18.7</v>
      </c>
      <c r="I4358" s="174">
        <v>7.0670000000000002</v>
      </c>
      <c r="J4358" s="120"/>
      <c r="K4358" s="403">
        <f t="shared" si="236"/>
        <v>25.766999999999999</v>
      </c>
      <c r="L4358" s="549"/>
      <c r="M4358" s="549"/>
      <c r="N4358" s="549"/>
      <c r="O4358" s="98">
        <f t="shared" si="237"/>
        <v>-2.4029999999999987</v>
      </c>
      <c r="P4358" s="549"/>
      <c r="Q4358" s="100">
        <f t="shared" si="238"/>
        <v>-9.3258819420188566</v>
      </c>
      <c r="R4358" s="549"/>
      <c r="S4358" s="404">
        <v>0</v>
      </c>
      <c r="T4358" s="389">
        <v>0</v>
      </c>
      <c r="U4358" s="390">
        <v>0</v>
      </c>
      <c r="V4358" s="405">
        <v>0</v>
      </c>
      <c r="W4358" s="406">
        <v>0</v>
      </c>
      <c r="X4358" s="405">
        <v>0</v>
      </c>
      <c r="Y4358" s="113">
        <f t="shared" si="239"/>
        <v>28.169999999999998</v>
      </c>
      <c r="Z4358" s="108">
        <v>0</v>
      </c>
      <c r="AA4358" s="112">
        <v>0</v>
      </c>
      <c r="AB4358" s="108">
        <v>336.4</v>
      </c>
      <c r="AC4358" s="109">
        <v>0</v>
      </c>
      <c r="AD4358" s="407">
        <v>28</v>
      </c>
      <c r="AE4358" s="523"/>
      <c r="AF4358" s="108">
        <v>348.6</v>
      </c>
      <c r="AG4358" s="109">
        <v>0</v>
      </c>
      <c r="AH4358" s="109">
        <v>0</v>
      </c>
      <c r="AI4358" s="539"/>
      <c r="AJ4358" s="110">
        <v>0</v>
      </c>
      <c r="AL4358" s="395">
        <f t="shared" si="234"/>
        <v>0</v>
      </c>
      <c r="AM4358" s="395"/>
      <c r="AN4358" s="163">
        <f t="shared" si="235"/>
        <v>28</v>
      </c>
      <c r="AO4358" s="113">
        <f t="shared" si="232"/>
        <v>-0.16999999999999815</v>
      </c>
    </row>
    <row r="4359" spans="1:79" x14ac:dyDescent="0.2">
      <c r="A4359" s="58">
        <v>40875</v>
      </c>
      <c r="B4359" s="92">
        <v>22.45</v>
      </c>
      <c r="D4359" s="174">
        <v>6.59</v>
      </c>
      <c r="E4359" s="381"/>
      <c r="F4359" s="63">
        <f t="shared" si="233"/>
        <v>29.04</v>
      </c>
      <c r="G4359" s="434"/>
      <c r="H4359" s="920">
        <v>21.3</v>
      </c>
      <c r="I4359" s="174">
        <v>7.0659999999999998</v>
      </c>
      <c r="J4359" s="120"/>
      <c r="K4359" s="403">
        <f t="shared" si="236"/>
        <v>28.366</v>
      </c>
      <c r="L4359" s="549"/>
      <c r="M4359" s="549"/>
      <c r="N4359" s="549"/>
      <c r="O4359" s="98">
        <f t="shared" si="237"/>
        <v>-0.67399999999999949</v>
      </c>
      <c r="P4359" s="549"/>
      <c r="Q4359" s="100">
        <f t="shared" si="238"/>
        <v>-2.3760840442783597</v>
      </c>
      <c r="R4359" s="549"/>
      <c r="S4359" s="404">
        <v>0</v>
      </c>
      <c r="T4359" s="389">
        <v>0</v>
      </c>
      <c r="U4359" s="390">
        <v>0</v>
      </c>
      <c r="V4359" s="405">
        <v>0</v>
      </c>
      <c r="W4359" s="406">
        <v>0</v>
      </c>
      <c r="X4359" s="405">
        <v>0</v>
      </c>
      <c r="Y4359" s="113">
        <f t="shared" si="239"/>
        <v>29.04</v>
      </c>
      <c r="Z4359" s="108">
        <v>0</v>
      </c>
      <c r="AA4359" s="112">
        <v>0</v>
      </c>
      <c r="AB4359" s="108">
        <v>336.5</v>
      </c>
      <c r="AC4359" s="109">
        <v>0.65</v>
      </c>
      <c r="AD4359" s="407">
        <v>26</v>
      </c>
      <c r="AE4359" s="523"/>
      <c r="AF4359" s="108">
        <v>348.7</v>
      </c>
      <c r="AG4359" s="109">
        <v>1</v>
      </c>
      <c r="AH4359" s="109">
        <v>0</v>
      </c>
      <c r="AI4359" s="539"/>
      <c r="AJ4359" s="110">
        <v>0</v>
      </c>
      <c r="AL4359" s="395">
        <f t="shared" si="234"/>
        <v>0</v>
      </c>
      <c r="AM4359" s="395"/>
      <c r="AN4359" s="163">
        <f t="shared" si="235"/>
        <v>26</v>
      </c>
      <c r="AO4359" s="113">
        <f t="shared" si="232"/>
        <v>-3.0399999999999991</v>
      </c>
    </row>
    <row r="4360" spans="1:79" x14ac:dyDescent="0.2">
      <c r="A4360" s="58">
        <v>40876</v>
      </c>
      <c r="B4360" s="92">
        <v>22.01</v>
      </c>
      <c r="D4360" s="174">
        <v>6.4</v>
      </c>
      <c r="E4360" s="381"/>
      <c r="F4360" s="63">
        <f t="shared" si="233"/>
        <v>28.410000000000004</v>
      </c>
      <c r="G4360" s="434"/>
      <c r="H4360" s="371">
        <v>18.940000000000001</v>
      </c>
      <c r="I4360" s="174">
        <v>7.12</v>
      </c>
      <c r="J4360" s="120"/>
      <c r="K4360" s="403">
        <f t="shared" si="236"/>
        <v>26.060000000000002</v>
      </c>
      <c r="L4360" s="549"/>
      <c r="M4360" s="549"/>
      <c r="N4360" s="549"/>
      <c r="O4360" s="98">
        <f t="shared" si="237"/>
        <v>-2.3500000000000014</v>
      </c>
      <c r="P4360" s="549"/>
      <c r="Q4360" s="100">
        <f t="shared" si="238"/>
        <v>-9.0176515732924063</v>
      </c>
      <c r="R4360" s="549"/>
      <c r="S4360" s="404">
        <v>0</v>
      </c>
      <c r="T4360" s="389">
        <v>0</v>
      </c>
      <c r="U4360" s="390">
        <v>0</v>
      </c>
      <c r="V4360" s="405">
        <v>0</v>
      </c>
      <c r="W4360" s="406">
        <v>0</v>
      </c>
      <c r="X4360" s="405">
        <v>0</v>
      </c>
      <c r="Y4360" s="113">
        <f t="shared" si="239"/>
        <v>28.410000000000004</v>
      </c>
      <c r="Z4360" s="108">
        <v>0</v>
      </c>
      <c r="AA4360" s="112">
        <v>0</v>
      </c>
      <c r="AB4360" s="108">
        <v>338</v>
      </c>
      <c r="AC4360" s="109">
        <v>0.1</v>
      </c>
      <c r="AD4360" s="407">
        <v>15</v>
      </c>
      <c r="AE4360" s="523"/>
      <c r="AF4360" s="108">
        <v>349.4</v>
      </c>
      <c r="AG4360" s="109">
        <v>0.1</v>
      </c>
      <c r="AH4360" s="109">
        <v>0</v>
      </c>
      <c r="AI4360" s="539"/>
      <c r="AJ4360" s="110">
        <v>0</v>
      </c>
      <c r="AL4360" s="395">
        <f t="shared" si="234"/>
        <v>0</v>
      </c>
      <c r="AM4360" s="395"/>
      <c r="AN4360" s="163">
        <f t="shared" si="235"/>
        <v>15</v>
      </c>
      <c r="AO4360" s="113">
        <f t="shared" si="232"/>
        <v>-13.410000000000004</v>
      </c>
    </row>
    <row r="4361" spans="1:79" ht="13.5" thickBot="1" x14ac:dyDescent="0.25">
      <c r="A4361" s="58">
        <v>40877</v>
      </c>
      <c r="B4361" s="92">
        <v>23.82</v>
      </c>
      <c r="D4361" s="174">
        <v>4.71</v>
      </c>
      <c r="E4361" s="381"/>
      <c r="F4361" s="63">
        <f t="shared" si="233"/>
        <v>28.53</v>
      </c>
      <c r="G4361" s="304"/>
      <c r="H4361" s="416">
        <v>21.98</v>
      </c>
      <c r="I4361" s="224">
        <v>5.25</v>
      </c>
      <c r="J4361" s="942"/>
      <c r="K4361" s="417">
        <f t="shared" si="236"/>
        <v>27.23</v>
      </c>
      <c r="L4361" s="558"/>
      <c r="M4361" s="558"/>
      <c r="N4361" s="558"/>
      <c r="O4361" s="98">
        <f t="shared" si="237"/>
        <v>-1.3000000000000007</v>
      </c>
      <c r="P4361" s="549"/>
      <c r="Q4361" s="100">
        <f t="shared" si="238"/>
        <v>-4.7741461623209718</v>
      </c>
      <c r="R4361" s="549"/>
      <c r="S4361" s="404">
        <v>0</v>
      </c>
      <c r="T4361" s="389">
        <v>0</v>
      </c>
      <c r="U4361" s="390">
        <v>0</v>
      </c>
      <c r="V4361" s="405">
        <v>0</v>
      </c>
      <c r="W4361" s="406">
        <v>0</v>
      </c>
      <c r="X4361" s="405">
        <v>0</v>
      </c>
      <c r="Y4361" s="113">
        <f t="shared" si="239"/>
        <v>28.53</v>
      </c>
      <c r="Z4361" s="108">
        <v>0</v>
      </c>
      <c r="AA4361" s="112">
        <v>0</v>
      </c>
      <c r="AB4361" s="108">
        <v>338.6</v>
      </c>
      <c r="AC4361" s="109">
        <v>0</v>
      </c>
      <c r="AD4361" s="407">
        <v>26</v>
      </c>
      <c r="AE4361" s="523"/>
      <c r="AF4361" s="108">
        <v>349.6</v>
      </c>
      <c r="AG4361" s="109">
        <v>0</v>
      </c>
      <c r="AH4361" s="109">
        <v>0</v>
      </c>
      <c r="AI4361" s="539"/>
      <c r="AJ4361" s="110">
        <v>0</v>
      </c>
      <c r="AL4361" s="395">
        <f t="shared" si="234"/>
        <v>0</v>
      </c>
      <c r="AM4361" s="395"/>
      <c r="AN4361" s="163">
        <f t="shared" si="235"/>
        <v>26</v>
      </c>
      <c r="AO4361" s="113">
        <f t="shared" si="232"/>
        <v>-2.5300000000000011</v>
      </c>
    </row>
    <row r="4362" spans="1:79" x14ac:dyDescent="0.2">
      <c r="A4362" s="58">
        <v>40878</v>
      </c>
      <c r="B4362" s="59">
        <v>23.32</v>
      </c>
      <c r="D4362" s="200">
        <v>5.54</v>
      </c>
      <c r="E4362" s="381"/>
      <c r="F4362" s="800">
        <f t="shared" si="233"/>
        <v>28.86</v>
      </c>
      <c r="G4362" s="383"/>
      <c r="H4362" s="384">
        <v>20.61</v>
      </c>
      <c r="I4362" s="150">
        <v>7.0890000000000004</v>
      </c>
      <c r="J4362" s="941"/>
      <c r="K4362" s="386">
        <f t="shared" si="236"/>
        <v>27.698999999999998</v>
      </c>
      <c r="L4362" s="549"/>
      <c r="M4362" s="549"/>
      <c r="N4362" s="549"/>
      <c r="O4362" s="98">
        <f t="shared" si="237"/>
        <v>-1.1610000000000014</v>
      </c>
      <c r="P4362" s="549"/>
      <c r="Q4362" s="100">
        <f t="shared" si="238"/>
        <v>-4.1914870572944922</v>
      </c>
      <c r="R4362" s="549"/>
      <c r="S4362" s="388">
        <v>0</v>
      </c>
      <c r="T4362" s="389">
        <v>0</v>
      </c>
      <c r="U4362" s="390">
        <v>0</v>
      </c>
      <c r="V4362" s="391">
        <v>0</v>
      </c>
      <c r="W4362" s="392">
        <v>0</v>
      </c>
      <c r="X4362" s="391">
        <v>0</v>
      </c>
      <c r="Y4362" s="163">
        <f t="shared" si="239"/>
        <v>28.86</v>
      </c>
      <c r="Z4362" s="78">
        <v>0</v>
      </c>
      <c r="AA4362" s="82">
        <v>0</v>
      </c>
      <c r="AB4362" s="78">
        <v>338.8</v>
      </c>
      <c r="AC4362" s="79">
        <v>0</v>
      </c>
      <c r="AD4362" s="393">
        <v>26</v>
      </c>
      <c r="AE4362" s="395"/>
      <c r="AF4362" s="78">
        <v>349.75</v>
      </c>
      <c r="AG4362" s="79">
        <v>0</v>
      </c>
      <c r="AH4362" s="256">
        <v>0</v>
      </c>
      <c r="AI4362" s="904"/>
      <c r="AJ4362" s="80">
        <v>0</v>
      </c>
      <c r="AL4362" s="395">
        <f t="shared" si="234"/>
        <v>0</v>
      </c>
      <c r="AM4362" s="395"/>
      <c r="AN4362" s="163">
        <f t="shared" si="235"/>
        <v>26</v>
      </c>
      <c r="AO4362" s="83">
        <f t="shared" si="232"/>
        <v>-2.8599999999999994</v>
      </c>
    </row>
    <row r="4363" spans="1:79" x14ac:dyDescent="0.2">
      <c r="A4363" s="58">
        <v>40879</v>
      </c>
      <c r="B4363" s="92">
        <v>21.92</v>
      </c>
      <c r="D4363" s="174">
        <v>5.93</v>
      </c>
      <c r="E4363" s="120"/>
      <c r="F4363" s="382">
        <f t="shared" si="233"/>
        <v>27.85</v>
      </c>
      <c r="G4363" s="402"/>
      <c r="H4363" s="371">
        <v>19.93</v>
      </c>
      <c r="I4363" s="174">
        <v>7.0750000000000002</v>
      </c>
      <c r="J4363" s="120"/>
      <c r="K4363" s="403">
        <f t="shared" si="236"/>
        <v>27.004999999999999</v>
      </c>
      <c r="L4363" s="549"/>
      <c r="M4363" s="549"/>
      <c r="N4363" s="549"/>
      <c r="O4363" s="98">
        <f t="shared" si="237"/>
        <v>-0.84500000000000242</v>
      </c>
      <c r="P4363" s="549"/>
      <c r="Q4363" s="100">
        <f t="shared" si="238"/>
        <v>-3.1290501758933624</v>
      </c>
      <c r="R4363" s="549"/>
      <c r="S4363" s="404">
        <v>0</v>
      </c>
      <c r="T4363" s="389">
        <v>0</v>
      </c>
      <c r="U4363" s="390">
        <v>0</v>
      </c>
      <c r="V4363" s="405">
        <v>0</v>
      </c>
      <c r="W4363" s="406">
        <v>0</v>
      </c>
      <c r="X4363" s="405">
        <v>0</v>
      </c>
      <c r="Y4363" s="113">
        <f t="shared" si="239"/>
        <v>27.85</v>
      </c>
      <c r="Z4363" s="108">
        <v>0</v>
      </c>
      <c r="AA4363" s="112">
        <v>0</v>
      </c>
      <c r="AB4363" s="108">
        <v>338.8</v>
      </c>
      <c r="AC4363" s="109">
        <v>0</v>
      </c>
      <c r="AD4363" s="407">
        <v>18</v>
      </c>
      <c r="AE4363" s="523"/>
      <c r="AF4363" s="108">
        <v>349.8</v>
      </c>
      <c r="AG4363" s="109">
        <v>0</v>
      </c>
      <c r="AH4363" s="109">
        <v>0</v>
      </c>
      <c r="AI4363" s="539"/>
      <c r="AJ4363" s="110">
        <v>0</v>
      </c>
      <c r="AL4363" s="395">
        <f t="shared" si="234"/>
        <v>0</v>
      </c>
      <c r="AM4363" s="395"/>
      <c r="AN4363" s="163">
        <f t="shared" si="235"/>
        <v>18</v>
      </c>
      <c r="AO4363" s="113">
        <f t="shared" si="232"/>
        <v>-9.8500000000000014</v>
      </c>
    </row>
    <row r="4364" spans="1:79" x14ac:dyDescent="0.2">
      <c r="A4364" s="58">
        <v>40880</v>
      </c>
      <c r="B4364" s="92">
        <v>21.44</v>
      </c>
      <c r="D4364" s="174">
        <v>5.86</v>
      </c>
      <c r="E4364" s="120"/>
      <c r="F4364" s="382">
        <f t="shared" si="233"/>
        <v>27.3</v>
      </c>
      <c r="G4364" s="402"/>
      <c r="H4364" s="371">
        <v>20.11</v>
      </c>
      <c r="I4364" s="174">
        <v>7.1180000000000003</v>
      </c>
      <c r="J4364" s="120"/>
      <c r="K4364" s="403">
        <f t="shared" si="236"/>
        <v>27.228000000000002</v>
      </c>
      <c r="L4364" s="549"/>
      <c r="M4364" s="549"/>
      <c r="N4364" s="549"/>
      <c r="O4364" s="98">
        <f t="shared" si="237"/>
        <v>-7.1999999999999176E-2</v>
      </c>
      <c r="P4364" s="549"/>
      <c r="Q4364" s="100">
        <f t="shared" si="238"/>
        <v>-0.26443367122079908</v>
      </c>
      <c r="R4364" s="549"/>
      <c r="S4364" s="404">
        <v>0</v>
      </c>
      <c r="T4364" s="389">
        <v>0</v>
      </c>
      <c r="U4364" s="390">
        <v>0</v>
      </c>
      <c r="V4364" s="405">
        <v>0</v>
      </c>
      <c r="W4364" s="406">
        <v>0</v>
      </c>
      <c r="X4364" s="405">
        <v>0</v>
      </c>
      <c r="Y4364" s="113">
        <f t="shared" si="239"/>
        <v>27.3</v>
      </c>
      <c r="Z4364" s="108">
        <v>0</v>
      </c>
      <c r="AA4364" s="112">
        <v>0</v>
      </c>
      <c r="AB4364" s="108">
        <v>338.9</v>
      </c>
      <c r="AC4364" s="109">
        <v>0</v>
      </c>
      <c r="AD4364" s="407">
        <v>26</v>
      </c>
      <c r="AE4364" s="523"/>
      <c r="AF4364" s="108">
        <v>349.9</v>
      </c>
      <c r="AG4364" s="109">
        <v>0</v>
      </c>
      <c r="AH4364" s="109">
        <v>0</v>
      </c>
      <c r="AI4364" s="539"/>
      <c r="AJ4364" s="110">
        <v>0</v>
      </c>
      <c r="AL4364" s="395">
        <f t="shared" si="234"/>
        <v>0</v>
      </c>
      <c r="AM4364" s="395"/>
      <c r="AN4364" s="163">
        <f t="shared" si="235"/>
        <v>26</v>
      </c>
      <c r="AO4364" s="113">
        <f t="shared" si="232"/>
        <v>-1.3000000000000007</v>
      </c>
    </row>
    <row r="4365" spans="1:79" x14ac:dyDescent="0.2">
      <c r="A4365" s="58">
        <v>40881</v>
      </c>
      <c r="B4365" s="92">
        <v>21.06</v>
      </c>
      <c r="D4365" s="174">
        <v>6.72</v>
      </c>
      <c r="E4365" s="120"/>
      <c r="F4365" s="382">
        <f t="shared" si="233"/>
        <v>27.779999999999998</v>
      </c>
      <c r="G4365" s="402"/>
      <c r="H4365" s="371">
        <v>18.239999999999998</v>
      </c>
      <c r="I4365" s="174">
        <v>7.218</v>
      </c>
      <c r="J4365" s="120"/>
      <c r="K4365" s="403">
        <f t="shared" si="236"/>
        <v>25.457999999999998</v>
      </c>
      <c r="L4365" s="549"/>
      <c r="M4365" s="549"/>
      <c r="N4365" s="549"/>
      <c r="O4365" s="98">
        <f t="shared" si="237"/>
        <v>-2.3219999999999992</v>
      </c>
      <c r="P4365" s="549"/>
      <c r="Q4365" s="100">
        <f t="shared" si="238"/>
        <v>-9.1209050200329926</v>
      </c>
      <c r="R4365" s="549"/>
      <c r="S4365" s="404">
        <v>0</v>
      </c>
      <c r="T4365" s="389">
        <v>0</v>
      </c>
      <c r="U4365" s="390">
        <v>0</v>
      </c>
      <c r="V4365" s="405">
        <v>0</v>
      </c>
      <c r="W4365" s="406">
        <v>0</v>
      </c>
      <c r="X4365" s="405">
        <v>0</v>
      </c>
      <c r="Y4365" s="113">
        <f t="shared" si="239"/>
        <v>27.779999999999998</v>
      </c>
      <c r="Z4365" s="108">
        <v>0</v>
      </c>
      <c r="AA4365" s="112">
        <v>0</v>
      </c>
      <c r="AB4365" s="108">
        <v>339</v>
      </c>
      <c r="AC4365" s="109">
        <v>0</v>
      </c>
      <c r="AD4365" s="407">
        <v>26</v>
      </c>
      <c r="AE4365" s="523"/>
      <c r="AF4365" s="108">
        <v>349.9</v>
      </c>
      <c r="AG4365" s="109">
        <v>0</v>
      </c>
      <c r="AH4365" s="109">
        <v>0</v>
      </c>
      <c r="AI4365" s="539"/>
      <c r="AJ4365" s="110">
        <v>0</v>
      </c>
      <c r="AL4365" s="395">
        <f t="shared" ref="AL4365:AL4392" si="240">AH4365+AJ4365</f>
        <v>0</v>
      </c>
      <c r="AM4365" s="395"/>
      <c r="AN4365" s="163">
        <f t="shared" ref="AN4365:AN4392" si="241">AH4365+AJ4365+AD4365+AA4365+Z4365</f>
        <v>26</v>
      </c>
      <c r="AO4365" s="113">
        <f t="shared" ref="AO4365:AO4428" si="242">AN4365-F4365</f>
        <v>-1.7799999999999976</v>
      </c>
    </row>
    <row r="4366" spans="1:79" x14ac:dyDescent="0.2">
      <c r="A4366" s="58">
        <v>40882</v>
      </c>
      <c r="B4366" s="92">
        <v>22.97</v>
      </c>
      <c r="D4366" s="174">
        <v>5.66</v>
      </c>
      <c r="E4366" s="120"/>
      <c r="F4366" s="382">
        <f t="shared" si="233"/>
        <v>28.63</v>
      </c>
      <c r="G4366" s="402"/>
      <c r="H4366" s="371">
        <v>20.86</v>
      </c>
      <c r="I4366" s="174">
        <v>7.1269999999999998</v>
      </c>
      <c r="J4366" s="120"/>
      <c r="K4366" s="403">
        <f t="shared" si="236"/>
        <v>27.986999999999998</v>
      </c>
      <c r="L4366" s="549"/>
      <c r="M4366" s="549"/>
      <c r="N4366" s="549"/>
      <c r="O4366" s="98">
        <f t="shared" si="237"/>
        <v>-0.64300000000000068</v>
      </c>
      <c r="P4366" s="549"/>
      <c r="Q4366" s="100">
        <f t="shared" si="238"/>
        <v>-2.2974952656590588</v>
      </c>
      <c r="R4366" s="549"/>
      <c r="S4366" s="404">
        <v>0</v>
      </c>
      <c r="T4366" s="389">
        <v>0</v>
      </c>
      <c r="U4366" s="390">
        <v>0</v>
      </c>
      <c r="V4366" s="405">
        <v>0</v>
      </c>
      <c r="W4366" s="406">
        <v>0</v>
      </c>
      <c r="X4366" s="405">
        <v>0</v>
      </c>
      <c r="Y4366" s="113">
        <f t="shared" si="239"/>
        <v>28.63</v>
      </c>
      <c r="Z4366" s="108">
        <v>0</v>
      </c>
      <c r="AA4366" s="112">
        <v>0</v>
      </c>
      <c r="AB4366" s="108">
        <v>338.9</v>
      </c>
      <c r="AC4366" s="109">
        <v>0</v>
      </c>
      <c r="AD4366" s="407">
        <v>26</v>
      </c>
      <c r="AE4366" s="523"/>
      <c r="AF4366" s="108">
        <v>349.9</v>
      </c>
      <c r="AG4366" s="109">
        <v>0</v>
      </c>
      <c r="AH4366" s="109">
        <v>0</v>
      </c>
      <c r="AI4366" s="539"/>
      <c r="AJ4366" s="110">
        <v>0</v>
      </c>
      <c r="AL4366" s="395">
        <f t="shared" si="240"/>
        <v>0</v>
      </c>
      <c r="AM4366" s="395"/>
      <c r="AN4366" s="163">
        <f t="shared" si="241"/>
        <v>26</v>
      </c>
      <c r="AO4366" s="113">
        <f t="shared" si="242"/>
        <v>-2.629999999999999</v>
      </c>
    </row>
    <row r="4367" spans="1:79" x14ac:dyDescent="0.2">
      <c r="A4367" s="58">
        <v>40883</v>
      </c>
      <c r="B4367" s="92">
        <v>22.71</v>
      </c>
      <c r="D4367" s="174">
        <v>5.8</v>
      </c>
      <c r="E4367" s="120"/>
      <c r="F4367" s="382">
        <f t="shared" si="233"/>
        <v>28.51</v>
      </c>
      <c r="G4367" s="402"/>
      <c r="H4367" s="371">
        <v>21.1</v>
      </c>
      <c r="I4367" s="174">
        <v>7.6529999999999996</v>
      </c>
      <c r="J4367" s="120"/>
      <c r="K4367" s="403">
        <f t="shared" si="236"/>
        <v>28.753</v>
      </c>
      <c r="L4367" s="549"/>
      <c r="M4367" s="549"/>
      <c r="N4367" s="549"/>
      <c r="O4367" s="98">
        <f t="shared" si="237"/>
        <v>0.24299999999999855</v>
      </c>
      <c r="P4367" s="549"/>
      <c r="Q4367" s="100">
        <f t="shared" si="238"/>
        <v>0.84512920390915225</v>
      </c>
      <c r="R4367" s="549"/>
      <c r="S4367" s="404">
        <v>0</v>
      </c>
      <c r="T4367" s="389">
        <v>0</v>
      </c>
      <c r="U4367" s="390">
        <v>0</v>
      </c>
      <c r="V4367" s="405">
        <v>0</v>
      </c>
      <c r="W4367" s="406">
        <v>0</v>
      </c>
      <c r="X4367" s="405">
        <v>0</v>
      </c>
      <c r="Y4367" s="113">
        <f t="shared" si="239"/>
        <v>28.51</v>
      </c>
      <c r="Z4367" s="108">
        <v>0</v>
      </c>
      <c r="AA4367" s="112">
        <v>0</v>
      </c>
      <c r="AB4367" s="108">
        <v>338.9</v>
      </c>
      <c r="AC4367" s="109">
        <v>0.1</v>
      </c>
      <c r="AD4367" s="407">
        <v>36</v>
      </c>
      <c r="AE4367" s="523"/>
      <c r="AF4367" s="108">
        <v>349.9</v>
      </c>
      <c r="AG4367" s="109">
        <v>0</v>
      </c>
      <c r="AH4367" s="109">
        <v>0</v>
      </c>
      <c r="AI4367" s="539"/>
      <c r="AJ4367" s="110">
        <v>0</v>
      </c>
      <c r="AL4367" s="395">
        <f t="shared" si="240"/>
        <v>0</v>
      </c>
      <c r="AM4367" s="395"/>
      <c r="AN4367" s="163">
        <f t="shared" si="241"/>
        <v>36</v>
      </c>
      <c r="AO4367" s="113">
        <f t="shared" si="242"/>
        <v>7.4899999999999984</v>
      </c>
    </row>
    <row r="4368" spans="1:79" x14ac:dyDescent="0.2">
      <c r="A4368" s="58">
        <v>40884</v>
      </c>
      <c r="B4368" s="92">
        <v>19.68</v>
      </c>
      <c r="D4368" s="174">
        <v>9.42</v>
      </c>
      <c r="E4368" s="120"/>
      <c r="F4368" s="382">
        <f t="shared" si="233"/>
        <v>29.1</v>
      </c>
      <c r="G4368" s="402"/>
      <c r="H4368" s="371">
        <v>17.100000000000001</v>
      </c>
      <c r="I4368" s="174">
        <v>9.5389999999999997</v>
      </c>
      <c r="J4368" s="120"/>
      <c r="K4368" s="403">
        <f t="shared" si="236"/>
        <v>26.639000000000003</v>
      </c>
      <c r="L4368" s="549"/>
      <c r="M4368" s="549"/>
      <c r="N4368" s="549"/>
      <c r="O4368" s="98">
        <f t="shared" si="237"/>
        <v>-2.4609999999999985</v>
      </c>
      <c r="P4368" s="549"/>
      <c r="Q4368" s="100">
        <f t="shared" si="238"/>
        <v>-9.2383347723262812</v>
      </c>
      <c r="R4368" s="549"/>
      <c r="S4368" s="404">
        <v>0</v>
      </c>
      <c r="T4368" s="389">
        <v>0</v>
      </c>
      <c r="U4368" s="390">
        <v>0</v>
      </c>
      <c r="V4368" s="405">
        <v>0</v>
      </c>
      <c r="W4368" s="406">
        <v>0</v>
      </c>
      <c r="X4368" s="405">
        <v>0</v>
      </c>
      <c r="Y4368" s="113">
        <f t="shared" si="239"/>
        <v>29.1</v>
      </c>
      <c r="Z4368" s="108">
        <v>0</v>
      </c>
      <c r="AA4368" s="112">
        <v>0</v>
      </c>
      <c r="AB4368" s="108">
        <v>339.1</v>
      </c>
      <c r="AC4368" s="109">
        <v>0.35</v>
      </c>
      <c r="AD4368" s="407">
        <v>26</v>
      </c>
      <c r="AE4368" s="523"/>
      <c r="AF4368" s="108">
        <v>350.3</v>
      </c>
      <c r="AG4368" s="109">
        <v>0.6</v>
      </c>
      <c r="AH4368" s="109">
        <v>0</v>
      </c>
      <c r="AI4368" s="539"/>
      <c r="AJ4368" s="110">
        <v>0</v>
      </c>
      <c r="AL4368" s="395">
        <f t="shared" si="240"/>
        <v>0</v>
      </c>
      <c r="AM4368" s="395"/>
      <c r="AN4368" s="163">
        <f t="shared" si="241"/>
        <v>26</v>
      </c>
      <c r="AO4368" s="113">
        <f t="shared" si="242"/>
        <v>-3.1000000000000014</v>
      </c>
    </row>
    <row r="4369" spans="1:41" x14ac:dyDescent="0.2">
      <c r="A4369" s="58">
        <v>40885</v>
      </c>
      <c r="B4369" s="92">
        <v>18.93</v>
      </c>
      <c r="D4369" s="174">
        <v>9.5</v>
      </c>
      <c r="E4369" s="120"/>
      <c r="F4369" s="382">
        <f t="shared" si="233"/>
        <v>28.43</v>
      </c>
      <c r="G4369" s="402"/>
      <c r="H4369" s="371">
        <v>16.73</v>
      </c>
      <c r="I4369" s="174">
        <v>10.278</v>
      </c>
      <c r="J4369" s="120"/>
      <c r="K4369" s="403">
        <f t="shared" si="236"/>
        <v>27.008000000000003</v>
      </c>
      <c r="L4369" s="549"/>
      <c r="M4369" s="549"/>
      <c r="N4369" s="549"/>
      <c r="O4369" s="98">
        <f t="shared" si="237"/>
        <v>-1.421999999999997</v>
      </c>
      <c r="P4369" s="549"/>
      <c r="Q4369" s="100">
        <f t="shared" si="238"/>
        <v>-5.2651066350710787</v>
      </c>
      <c r="R4369" s="549"/>
      <c r="S4369" s="404">
        <v>0</v>
      </c>
      <c r="T4369" s="389">
        <v>0</v>
      </c>
      <c r="U4369" s="390">
        <v>0</v>
      </c>
      <c r="V4369" s="405">
        <v>0</v>
      </c>
      <c r="W4369" s="406">
        <v>0</v>
      </c>
      <c r="X4369" s="405">
        <v>0</v>
      </c>
      <c r="Y4369" s="113">
        <f t="shared" si="239"/>
        <v>28.43</v>
      </c>
      <c r="Z4369" s="108">
        <v>0</v>
      </c>
      <c r="AA4369" s="112">
        <v>0</v>
      </c>
      <c r="AB4369" s="108">
        <v>339.8</v>
      </c>
      <c r="AC4369" s="109">
        <v>0</v>
      </c>
      <c r="AD4369" s="407">
        <v>26</v>
      </c>
      <c r="AE4369" s="523"/>
      <c r="AF4369" s="108">
        <v>350.55</v>
      </c>
      <c r="AG4369" s="109">
        <v>0</v>
      </c>
      <c r="AH4369" s="109">
        <v>0</v>
      </c>
      <c r="AI4369" s="539"/>
      <c r="AJ4369" s="110">
        <v>0</v>
      </c>
      <c r="AL4369" s="395">
        <f t="shared" si="240"/>
        <v>0</v>
      </c>
      <c r="AM4369" s="395"/>
      <c r="AN4369" s="163">
        <f t="shared" si="241"/>
        <v>26</v>
      </c>
      <c r="AO4369" s="113">
        <f t="shared" si="242"/>
        <v>-2.4299999999999997</v>
      </c>
    </row>
    <row r="4370" spans="1:41" x14ac:dyDescent="0.2">
      <c r="A4370" s="58">
        <v>40886</v>
      </c>
      <c r="B4370" s="92">
        <v>19.16</v>
      </c>
      <c r="D4370" s="174">
        <v>9.34</v>
      </c>
      <c r="E4370" s="120"/>
      <c r="F4370" s="382">
        <f t="shared" si="233"/>
        <v>28.5</v>
      </c>
      <c r="G4370" s="402"/>
      <c r="H4370" s="371">
        <v>17</v>
      </c>
      <c r="I4370" s="174">
        <v>10.18</v>
      </c>
      <c r="J4370" s="120"/>
      <c r="K4370" s="403">
        <f t="shared" si="236"/>
        <v>27.18</v>
      </c>
      <c r="L4370" s="549"/>
      <c r="M4370" s="549"/>
      <c r="N4370" s="549"/>
      <c r="O4370" s="98">
        <f t="shared" si="237"/>
        <v>-1.3200000000000003</v>
      </c>
      <c r="P4370" s="549"/>
      <c r="Q4370" s="100">
        <f t="shared" si="238"/>
        <v>-4.856512141280354</v>
      </c>
      <c r="R4370" s="549"/>
      <c r="S4370" s="404">
        <v>0</v>
      </c>
      <c r="T4370" s="389">
        <v>0</v>
      </c>
      <c r="U4370" s="390">
        <v>0</v>
      </c>
      <c r="V4370" s="405">
        <v>0</v>
      </c>
      <c r="W4370" s="406">
        <v>0</v>
      </c>
      <c r="X4370" s="405">
        <v>0</v>
      </c>
      <c r="Y4370" s="113">
        <f t="shared" si="239"/>
        <v>28.5</v>
      </c>
      <c r="Z4370" s="108">
        <v>0</v>
      </c>
      <c r="AA4370" s="112">
        <v>0</v>
      </c>
      <c r="AB4370" s="108">
        <v>340.3</v>
      </c>
      <c r="AC4370" s="109">
        <v>0</v>
      </c>
      <c r="AD4370" s="407">
        <v>24</v>
      </c>
      <c r="AE4370" s="523"/>
      <c r="AF4370" s="108">
        <v>350.7</v>
      </c>
      <c r="AG4370" s="109">
        <v>0</v>
      </c>
      <c r="AH4370" s="109">
        <v>0</v>
      </c>
      <c r="AI4370" s="539"/>
      <c r="AJ4370" s="110">
        <v>0</v>
      </c>
      <c r="AL4370" s="395">
        <f t="shared" si="240"/>
        <v>0</v>
      </c>
      <c r="AM4370" s="395"/>
      <c r="AN4370" s="163">
        <f t="shared" si="241"/>
        <v>24</v>
      </c>
      <c r="AO4370" s="113">
        <f t="shared" si="242"/>
        <v>-4.5</v>
      </c>
    </row>
    <row r="4371" spans="1:41" x14ac:dyDescent="0.2">
      <c r="A4371" s="58">
        <v>40887</v>
      </c>
      <c r="B4371" s="92">
        <v>18.48</v>
      </c>
      <c r="D4371" s="174">
        <v>9.5</v>
      </c>
      <c r="E4371" s="120"/>
      <c r="F4371" s="382">
        <f t="shared" si="233"/>
        <v>27.98</v>
      </c>
      <c r="G4371" s="402"/>
      <c r="H4371" s="371">
        <v>14.97</v>
      </c>
      <c r="I4371" s="174">
        <v>10.73</v>
      </c>
      <c r="J4371" s="120"/>
      <c r="K4371" s="403">
        <f t="shared" si="236"/>
        <v>25.700000000000003</v>
      </c>
      <c r="L4371" s="549"/>
      <c r="M4371" s="549"/>
      <c r="N4371" s="549"/>
      <c r="O4371" s="98">
        <f t="shared" si="237"/>
        <v>-2.2799999999999976</v>
      </c>
      <c r="P4371" s="549"/>
      <c r="Q4371" s="100">
        <f t="shared" si="238"/>
        <v>-8.8715953307392894</v>
      </c>
      <c r="R4371" s="549"/>
      <c r="S4371" s="404">
        <v>0</v>
      </c>
      <c r="T4371" s="389">
        <v>0</v>
      </c>
      <c r="U4371" s="390">
        <v>0</v>
      </c>
      <c r="V4371" s="405">
        <v>0</v>
      </c>
      <c r="W4371" s="406">
        <v>0</v>
      </c>
      <c r="X4371" s="405">
        <v>0</v>
      </c>
      <c r="Y4371" s="113">
        <f t="shared" si="239"/>
        <v>27.98</v>
      </c>
      <c r="Z4371" s="108">
        <v>0</v>
      </c>
      <c r="AA4371" s="112">
        <v>0</v>
      </c>
      <c r="AB4371" s="108">
        <v>340.3</v>
      </c>
      <c r="AC4371" s="109">
        <v>0</v>
      </c>
      <c r="AD4371" s="407">
        <v>16</v>
      </c>
      <c r="AE4371" s="523"/>
      <c r="AF4371" s="108">
        <v>350.8</v>
      </c>
      <c r="AG4371" s="109">
        <v>0</v>
      </c>
      <c r="AH4371" s="109">
        <v>0</v>
      </c>
      <c r="AI4371" s="539"/>
      <c r="AJ4371" s="110">
        <v>0</v>
      </c>
      <c r="AL4371" s="395">
        <f t="shared" si="240"/>
        <v>0</v>
      </c>
      <c r="AM4371" s="395"/>
      <c r="AN4371" s="163">
        <f t="shared" si="241"/>
        <v>16</v>
      </c>
      <c r="AO4371" s="113">
        <f t="shared" si="242"/>
        <v>-11.98</v>
      </c>
    </row>
    <row r="4372" spans="1:41" x14ac:dyDescent="0.2">
      <c r="A4372" s="58">
        <v>40888</v>
      </c>
      <c r="B4372" s="92">
        <v>17.829999999999998</v>
      </c>
      <c r="D4372" s="174">
        <v>9.77</v>
      </c>
      <c r="E4372" s="120"/>
      <c r="F4372" s="382">
        <f t="shared" si="233"/>
        <v>27.599999999999998</v>
      </c>
      <c r="G4372" s="402"/>
      <c r="H4372" s="371">
        <v>14.98</v>
      </c>
      <c r="I4372" s="174">
        <v>10.066000000000001</v>
      </c>
      <c r="J4372" s="120"/>
      <c r="K4372" s="403">
        <f t="shared" si="236"/>
        <v>25.045999999999999</v>
      </c>
      <c r="L4372" s="549"/>
      <c r="M4372" s="549"/>
      <c r="N4372" s="549"/>
      <c r="O4372" s="98">
        <f t="shared" si="237"/>
        <v>-2.5539999999999985</v>
      </c>
      <c r="P4372" s="549"/>
      <c r="Q4372" s="100">
        <f t="shared" si="238"/>
        <v>-10.197237083765865</v>
      </c>
      <c r="R4372" s="549"/>
      <c r="S4372" s="404">
        <v>0</v>
      </c>
      <c r="T4372" s="389">
        <v>0</v>
      </c>
      <c r="U4372" s="390">
        <v>0</v>
      </c>
      <c r="V4372" s="405">
        <v>0</v>
      </c>
      <c r="W4372" s="406">
        <v>0</v>
      </c>
      <c r="X4372" s="405">
        <v>0</v>
      </c>
      <c r="Y4372" s="113">
        <f t="shared" si="239"/>
        <v>27.599999999999998</v>
      </c>
      <c r="Z4372" s="108">
        <v>0</v>
      </c>
      <c r="AA4372" s="112">
        <v>0</v>
      </c>
      <c r="AB4372" s="108">
        <v>340.3</v>
      </c>
      <c r="AC4372" s="109">
        <v>0</v>
      </c>
      <c r="AD4372" s="407">
        <v>18</v>
      </c>
      <c r="AE4372" s="523"/>
      <c r="AF4372" s="108">
        <v>350.8</v>
      </c>
      <c r="AG4372" s="109">
        <v>0</v>
      </c>
      <c r="AH4372" s="109">
        <v>0</v>
      </c>
      <c r="AI4372" s="539"/>
      <c r="AJ4372" s="110">
        <v>0</v>
      </c>
      <c r="AL4372" s="395">
        <f t="shared" si="240"/>
        <v>0</v>
      </c>
      <c r="AM4372" s="395"/>
      <c r="AN4372" s="163">
        <f t="shared" si="241"/>
        <v>18</v>
      </c>
      <c r="AO4372" s="113">
        <f t="shared" si="242"/>
        <v>-9.5999999999999979</v>
      </c>
    </row>
    <row r="4373" spans="1:41" x14ac:dyDescent="0.2">
      <c r="A4373" s="58">
        <v>40889</v>
      </c>
      <c r="B4373" s="92">
        <v>19.22</v>
      </c>
      <c r="D4373" s="174">
        <v>9.5</v>
      </c>
      <c r="E4373" s="120"/>
      <c r="F4373" s="382">
        <f t="shared" si="233"/>
        <v>28.72</v>
      </c>
      <c r="G4373" s="402"/>
      <c r="H4373" s="371">
        <v>15</v>
      </c>
      <c r="I4373" s="174">
        <v>10.013</v>
      </c>
      <c r="J4373" s="120"/>
      <c r="K4373" s="403">
        <f t="shared" si="236"/>
        <v>25.012999999999998</v>
      </c>
      <c r="L4373" s="549"/>
      <c r="M4373" s="549"/>
      <c r="N4373" s="549"/>
      <c r="O4373" s="98">
        <f t="shared" si="237"/>
        <v>-3.7070000000000007</v>
      </c>
      <c r="P4373" s="549"/>
      <c r="Q4373" s="100">
        <f t="shared" si="238"/>
        <v>-14.820293447407352</v>
      </c>
      <c r="R4373" s="549"/>
      <c r="S4373" s="404">
        <v>0</v>
      </c>
      <c r="T4373" s="389">
        <v>0</v>
      </c>
      <c r="U4373" s="390">
        <v>0</v>
      </c>
      <c r="V4373" s="405">
        <v>0</v>
      </c>
      <c r="W4373" s="406">
        <v>0</v>
      </c>
      <c r="X4373" s="405">
        <v>0</v>
      </c>
      <c r="Y4373" s="113">
        <f t="shared" si="239"/>
        <v>28.72</v>
      </c>
      <c r="Z4373" s="108">
        <v>0</v>
      </c>
      <c r="AA4373" s="112">
        <v>0</v>
      </c>
      <c r="AB4373" s="108">
        <v>340.3</v>
      </c>
      <c r="AC4373" s="109">
        <v>0</v>
      </c>
      <c r="AD4373" s="407">
        <v>26</v>
      </c>
      <c r="AE4373" s="523"/>
      <c r="AF4373" s="108">
        <v>350.9</v>
      </c>
      <c r="AG4373" s="109">
        <v>0</v>
      </c>
      <c r="AH4373" s="109">
        <v>0</v>
      </c>
      <c r="AI4373" s="539"/>
      <c r="AJ4373" s="110">
        <v>0</v>
      </c>
      <c r="AL4373" s="395">
        <f t="shared" si="240"/>
        <v>0</v>
      </c>
      <c r="AM4373" s="395"/>
      <c r="AN4373" s="163">
        <f t="shared" si="241"/>
        <v>26</v>
      </c>
      <c r="AO4373" s="113">
        <f t="shared" si="242"/>
        <v>-2.7199999999999989</v>
      </c>
    </row>
    <row r="4374" spans="1:41" x14ac:dyDescent="0.2">
      <c r="A4374" s="58">
        <v>40890</v>
      </c>
      <c r="B4374" s="92">
        <v>19.13</v>
      </c>
      <c r="D4374" s="174">
        <v>9.0500000000000007</v>
      </c>
      <c r="E4374" s="120"/>
      <c r="F4374" s="382">
        <f t="shared" si="233"/>
        <v>28.18</v>
      </c>
      <c r="G4374" s="402"/>
      <c r="H4374" s="371">
        <v>17.62</v>
      </c>
      <c r="I4374" s="174">
        <v>10.064</v>
      </c>
      <c r="J4374" s="120"/>
      <c r="K4374" s="403">
        <f t="shared" si="236"/>
        <v>27.684000000000001</v>
      </c>
      <c r="L4374" s="549"/>
      <c r="M4374" s="549"/>
      <c r="N4374" s="549"/>
      <c r="O4374" s="98">
        <f t="shared" si="237"/>
        <v>-0.49599999999999866</v>
      </c>
      <c r="P4374" s="549"/>
      <c r="Q4374" s="100">
        <f t="shared" si="238"/>
        <v>-1.7916486056928143</v>
      </c>
      <c r="R4374" s="549"/>
      <c r="S4374" s="404">
        <v>0</v>
      </c>
      <c r="T4374" s="389">
        <v>0</v>
      </c>
      <c r="U4374" s="390">
        <v>0</v>
      </c>
      <c r="V4374" s="405">
        <v>0</v>
      </c>
      <c r="W4374" s="406">
        <v>0</v>
      </c>
      <c r="X4374" s="405">
        <v>0</v>
      </c>
      <c r="Y4374" s="113">
        <f t="shared" si="239"/>
        <v>28.18</v>
      </c>
      <c r="Z4374" s="108">
        <v>0</v>
      </c>
      <c r="AA4374" s="112">
        <v>0</v>
      </c>
      <c r="AB4374" s="108">
        <v>340.3</v>
      </c>
      <c r="AC4374" s="109">
        <v>0</v>
      </c>
      <c r="AD4374" s="407">
        <v>26</v>
      </c>
      <c r="AE4374" s="523"/>
      <c r="AF4374" s="108">
        <v>350.9</v>
      </c>
      <c r="AG4374" s="109">
        <v>0</v>
      </c>
      <c r="AH4374" s="109">
        <v>0</v>
      </c>
      <c r="AI4374" s="539"/>
      <c r="AJ4374" s="110">
        <v>0</v>
      </c>
      <c r="AL4374" s="395">
        <f t="shared" si="240"/>
        <v>0</v>
      </c>
      <c r="AM4374" s="395"/>
      <c r="AN4374" s="163">
        <f t="shared" si="241"/>
        <v>26</v>
      </c>
      <c r="AO4374" s="113">
        <f t="shared" si="242"/>
        <v>-2.1799999999999997</v>
      </c>
    </row>
    <row r="4375" spans="1:41" x14ac:dyDescent="0.2">
      <c r="A4375" s="58">
        <v>40891</v>
      </c>
      <c r="B4375" s="92">
        <v>19.16</v>
      </c>
      <c r="D4375" s="174">
        <v>9.4600000000000009</v>
      </c>
      <c r="E4375" s="120"/>
      <c r="F4375" s="382">
        <f t="shared" si="233"/>
        <v>28.62</v>
      </c>
      <c r="G4375" s="402"/>
      <c r="H4375" s="371">
        <v>16.73</v>
      </c>
      <c r="I4375" s="174">
        <v>10.125999999999999</v>
      </c>
      <c r="J4375" s="120"/>
      <c r="K4375" s="403">
        <f t="shared" si="236"/>
        <v>26.856000000000002</v>
      </c>
      <c r="L4375" s="549"/>
      <c r="M4375" s="549"/>
      <c r="N4375" s="549"/>
      <c r="O4375" s="98">
        <f t="shared" si="237"/>
        <v>-1.7639999999999993</v>
      </c>
      <c r="P4375" s="549"/>
      <c r="Q4375" s="100">
        <f t="shared" si="238"/>
        <v>-6.5683646112600513</v>
      </c>
      <c r="R4375" s="549"/>
      <c r="S4375" s="404">
        <v>0</v>
      </c>
      <c r="T4375" s="389">
        <v>0</v>
      </c>
      <c r="U4375" s="390">
        <v>0</v>
      </c>
      <c r="V4375" s="405">
        <v>0</v>
      </c>
      <c r="W4375" s="406">
        <v>0</v>
      </c>
      <c r="X4375" s="405">
        <v>0</v>
      </c>
      <c r="Y4375" s="113">
        <f t="shared" si="239"/>
        <v>28.62</v>
      </c>
      <c r="Z4375" s="108">
        <v>0</v>
      </c>
      <c r="AA4375" s="112">
        <v>0</v>
      </c>
      <c r="AB4375" s="108">
        <v>340.3</v>
      </c>
      <c r="AC4375" s="109">
        <v>0</v>
      </c>
      <c r="AD4375" s="407">
        <v>25.84</v>
      </c>
      <c r="AE4375" s="523"/>
      <c r="AF4375" s="108">
        <v>351</v>
      </c>
      <c r="AG4375" s="109">
        <v>0</v>
      </c>
      <c r="AH4375" s="109">
        <v>0</v>
      </c>
      <c r="AI4375" s="539"/>
      <c r="AJ4375" s="110">
        <v>0</v>
      </c>
      <c r="AL4375" s="395">
        <f t="shared" si="240"/>
        <v>0</v>
      </c>
      <c r="AM4375" s="395"/>
      <c r="AN4375" s="163">
        <f t="shared" si="241"/>
        <v>25.84</v>
      </c>
      <c r="AO4375" s="113">
        <f t="shared" si="242"/>
        <v>-2.7800000000000011</v>
      </c>
    </row>
    <row r="4376" spans="1:41" x14ac:dyDescent="0.2">
      <c r="A4376" s="58">
        <v>40892</v>
      </c>
      <c r="B4376" s="92">
        <v>19.72</v>
      </c>
      <c r="D4376" s="174">
        <v>9.3800000000000008</v>
      </c>
      <c r="E4376" s="120"/>
      <c r="F4376" s="382">
        <f t="shared" si="233"/>
        <v>29.1</v>
      </c>
      <c r="G4376" s="402"/>
      <c r="H4376" s="371">
        <v>16.25</v>
      </c>
      <c r="I4376" s="174">
        <v>10.143000000000001</v>
      </c>
      <c r="J4376" s="120"/>
      <c r="K4376" s="403">
        <f t="shared" si="236"/>
        <v>26.393000000000001</v>
      </c>
      <c r="L4376" s="549"/>
      <c r="M4376" s="549"/>
      <c r="N4376" s="549"/>
      <c r="O4376" s="98">
        <f t="shared" si="237"/>
        <v>-2.7070000000000007</v>
      </c>
      <c r="P4376" s="549"/>
      <c r="Q4376" s="100">
        <f t="shared" si="238"/>
        <v>-10.256507407267081</v>
      </c>
      <c r="R4376" s="549"/>
      <c r="S4376" s="404">
        <v>0</v>
      </c>
      <c r="T4376" s="389">
        <v>0</v>
      </c>
      <c r="U4376" s="390">
        <v>0</v>
      </c>
      <c r="V4376" s="405">
        <v>0</v>
      </c>
      <c r="W4376" s="406">
        <v>0</v>
      </c>
      <c r="X4376" s="405">
        <v>0</v>
      </c>
      <c r="Y4376" s="113">
        <f t="shared" si="239"/>
        <v>29.1</v>
      </c>
      <c r="Z4376" s="108">
        <v>0</v>
      </c>
      <c r="AA4376" s="112">
        <v>0</v>
      </c>
      <c r="AB4376" s="108">
        <v>340.3</v>
      </c>
      <c r="AC4376" s="109">
        <v>0</v>
      </c>
      <c r="AD4376" s="407">
        <v>25.22</v>
      </c>
      <c r="AE4376" s="523"/>
      <c r="AF4376" s="108">
        <v>351</v>
      </c>
      <c r="AG4376" s="109">
        <v>0</v>
      </c>
      <c r="AH4376" s="109">
        <v>0</v>
      </c>
      <c r="AI4376" s="539"/>
      <c r="AJ4376" s="110">
        <v>0</v>
      </c>
      <c r="AL4376" s="395">
        <f t="shared" si="240"/>
        <v>0</v>
      </c>
      <c r="AM4376" s="395"/>
      <c r="AN4376" s="163">
        <f t="shared" si="241"/>
        <v>25.22</v>
      </c>
      <c r="AO4376" s="113">
        <f t="shared" si="242"/>
        <v>-3.8800000000000026</v>
      </c>
    </row>
    <row r="4377" spans="1:41" x14ac:dyDescent="0.2">
      <c r="A4377" s="58">
        <v>40893</v>
      </c>
      <c r="B4377" s="92">
        <v>18.91</v>
      </c>
      <c r="D4377" s="174">
        <v>9.1</v>
      </c>
      <c r="E4377" s="120"/>
      <c r="F4377" s="382">
        <f t="shared" si="233"/>
        <v>28.009999999999998</v>
      </c>
      <c r="G4377" s="402"/>
      <c r="H4377" s="371">
        <v>16.149999999999999</v>
      </c>
      <c r="I4377" s="174">
        <v>9.9920000000000009</v>
      </c>
      <c r="J4377" s="120"/>
      <c r="K4377" s="403">
        <f t="shared" si="236"/>
        <v>26.141999999999999</v>
      </c>
      <c r="L4377" s="549"/>
      <c r="M4377" s="549"/>
      <c r="N4377" s="549"/>
      <c r="O4377" s="98">
        <f t="shared" si="237"/>
        <v>-1.8679999999999986</v>
      </c>
      <c r="P4377" s="549"/>
      <c r="Q4377" s="100">
        <f t="shared" si="238"/>
        <v>-7.1455894728788865</v>
      </c>
      <c r="R4377" s="549"/>
      <c r="S4377" s="404">
        <v>0</v>
      </c>
      <c r="T4377" s="389">
        <v>0</v>
      </c>
      <c r="U4377" s="390">
        <v>0</v>
      </c>
      <c r="V4377" s="405">
        <v>0</v>
      </c>
      <c r="W4377" s="406">
        <v>0</v>
      </c>
      <c r="X4377" s="405">
        <v>0</v>
      </c>
      <c r="Y4377" s="113">
        <f t="shared" si="239"/>
        <v>28.009999999999998</v>
      </c>
      <c r="Z4377" s="108">
        <v>0</v>
      </c>
      <c r="AA4377" s="112">
        <v>0</v>
      </c>
      <c r="AB4377" s="108">
        <v>340.3</v>
      </c>
      <c r="AC4377" s="109">
        <v>0</v>
      </c>
      <c r="AD4377" s="407">
        <v>30</v>
      </c>
      <c r="AE4377" s="523"/>
      <c r="AF4377" s="108">
        <v>351</v>
      </c>
      <c r="AG4377" s="109">
        <v>0.6</v>
      </c>
      <c r="AH4377" s="109">
        <v>0</v>
      </c>
      <c r="AI4377" s="539"/>
      <c r="AJ4377" s="110">
        <v>0</v>
      </c>
      <c r="AL4377" s="395">
        <f t="shared" si="240"/>
        <v>0</v>
      </c>
      <c r="AM4377" s="395"/>
      <c r="AN4377" s="163">
        <f t="shared" si="241"/>
        <v>30</v>
      </c>
      <c r="AO4377" s="113">
        <f t="shared" si="242"/>
        <v>1.990000000000002</v>
      </c>
    </row>
    <row r="4378" spans="1:41" x14ac:dyDescent="0.2">
      <c r="A4378" s="58">
        <v>40894</v>
      </c>
      <c r="B4378" s="92">
        <v>19.079999999999998</v>
      </c>
      <c r="D4378" s="174">
        <v>9.4600000000000009</v>
      </c>
      <c r="E4378" s="120"/>
      <c r="F4378" s="382">
        <f t="shared" si="233"/>
        <v>28.54</v>
      </c>
      <c r="G4378" s="402"/>
      <c r="H4378" s="371">
        <v>17.37</v>
      </c>
      <c r="I4378" s="174">
        <v>10.067</v>
      </c>
      <c r="J4378" s="120"/>
      <c r="K4378" s="403">
        <f t="shared" si="236"/>
        <v>27.437000000000001</v>
      </c>
      <c r="L4378" s="549"/>
      <c r="M4378" s="549"/>
      <c r="N4378" s="549"/>
      <c r="O4378" s="98">
        <f t="shared" si="237"/>
        <v>-1.102999999999998</v>
      </c>
      <c r="P4378" s="549"/>
      <c r="Q4378" s="100">
        <f t="shared" si="238"/>
        <v>-4.0201188176549838</v>
      </c>
      <c r="R4378" s="549"/>
      <c r="S4378" s="404">
        <v>0</v>
      </c>
      <c r="T4378" s="389">
        <v>0</v>
      </c>
      <c r="U4378" s="390">
        <v>0</v>
      </c>
      <c r="V4378" s="405">
        <v>0</v>
      </c>
      <c r="W4378" s="406">
        <v>0</v>
      </c>
      <c r="X4378" s="405">
        <v>0</v>
      </c>
      <c r="Y4378" s="113">
        <f t="shared" si="239"/>
        <v>28.54</v>
      </c>
      <c r="Z4378" s="108">
        <v>0</v>
      </c>
      <c r="AA4378" s="112">
        <v>0</v>
      </c>
      <c r="AB4378" s="108">
        <v>340.4</v>
      </c>
      <c r="AC4378" s="109">
        <v>0.55000000000000004</v>
      </c>
      <c r="AD4378" s="407">
        <v>20</v>
      </c>
      <c r="AE4378" s="523"/>
      <c r="AF4378" s="108">
        <v>351.2</v>
      </c>
      <c r="AG4378" s="109">
        <v>0</v>
      </c>
      <c r="AH4378" s="109">
        <v>0</v>
      </c>
      <c r="AI4378" s="539"/>
      <c r="AJ4378" s="110">
        <v>0</v>
      </c>
      <c r="AL4378" s="395">
        <f t="shared" si="240"/>
        <v>0</v>
      </c>
      <c r="AM4378" s="395"/>
      <c r="AN4378" s="163">
        <f t="shared" si="241"/>
        <v>20</v>
      </c>
      <c r="AO4378" s="113">
        <f t="shared" si="242"/>
        <v>-8.5399999999999991</v>
      </c>
    </row>
    <row r="4379" spans="1:41" x14ac:dyDescent="0.2">
      <c r="A4379" s="58">
        <v>40895</v>
      </c>
      <c r="B4379" s="92">
        <v>17.97</v>
      </c>
      <c r="D4379" s="174">
        <v>8.49</v>
      </c>
      <c r="E4379" s="120"/>
      <c r="F4379" s="382">
        <f t="shared" si="233"/>
        <v>26.46</v>
      </c>
      <c r="G4379" s="402"/>
      <c r="H4379" s="371">
        <v>15.06</v>
      </c>
      <c r="I4379" s="174">
        <v>10.050000000000001</v>
      </c>
      <c r="J4379" s="120"/>
      <c r="K4379" s="403">
        <f t="shared" si="236"/>
        <v>25.11</v>
      </c>
      <c r="L4379" s="549"/>
      <c r="M4379" s="549"/>
      <c r="N4379" s="549"/>
      <c r="O4379" s="98">
        <f t="shared" si="237"/>
        <v>-1.3500000000000014</v>
      </c>
      <c r="P4379" s="549"/>
      <c r="Q4379" s="100">
        <f t="shared" si="238"/>
        <v>-5.3763440860215113</v>
      </c>
      <c r="R4379" s="549"/>
      <c r="S4379" s="404">
        <v>0</v>
      </c>
      <c r="T4379" s="389">
        <v>0</v>
      </c>
      <c r="U4379" s="390">
        <v>0</v>
      </c>
      <c r="V4379" s="405">
        <v>0</v>
      </c>
      <c r="W4379" s="406">
        <v>0</v>
      </c>
      <c r="X4379" s="405">
        <v>0</v>
      </c>
      <c r="Y4379" s="113">
        <f t="shared" si="239"/>
        <v>26.46</v>
      </c>
      <c r="Z4379" s="108">
        <v>0</v>
      </c>
      <c r="AA4379" s="112">
        <v>0</v>
      </c>
      <c r="AB4379" s="108">
        <v>340.7</v>
      </c>
      <c r="AC4379" s="109">
        <v>0</v>
      </c>
      <c r="AD4379" s="407">
        <v>16</v>
      </c>
      <c r="AE4379" s="523"/>
      <c r="AF4379" s="108">
        <v>351.3</v>
      </c>
      <c r="AG4379" s="109">
        <v>0</v>
      </c>
      <c r="AH4379" s="109">
        <v>0</v>
      </c>
      <c r="AI4379" s="539"/>
      <c r="AJ4379" s="110">
        <v>0</v>
      </c>
      <c r="AL4379" s="395">
        <f t="shared" si="240"/>
        <v>0</v>
      </c>
      <c r="AM4379" s="395"/>
      <c r="AN4379" s="163">
        <f t="shared" si="241"/>
        <v>16</v>
      </c>
      <c r="AO4379" s="113">
        <f t="shared" si="242"/>
        <v>-10.46</v>
      </c>
    </row>
    <row r="4380" spans="1:41" x14ac:dyDescent="0.2">
      <c r="A4380" s="58">
        <v>40896</v>
      </c>
      <c r="B4380" s="92">
        <v>18.850000000000001</v>
      </c>
      <c r="D4380" s="174">
        <v>9.39</v>
      </c>
      <c r="E4380" s="120"/>
      <c r="F4380" s="382">
        <f t="shared" si="233"/>
        <v>28.240000000000002</v>
      </c>
      <c r="G4380" s="402"/>
      <c r="H4380" s="371">
        <v>15.7</v>
      </c>
      <c r="I4380" s="174">
        <v>10.013</v>
      </c>
      <c r="J4380" s="120"/>
      <c r="K4380" s="403">
        <f t="shared" si="236"/>
        <v>25.713000000000001</v>
      </c>
      <c r="L4380" s="549"/>
      <c r="M4380" s="549"/>
      <c r="N4380" s="549"/>
      <c r="O4380" s="98">
        <f t="shared" si="237"/>
        <v>-2.527000000000001</v>
      </c>
      <c r="P4380" s="549"/>
      <c r="Q4380" s="100">
        <f t="shared" si="238"/>
        <v>-9.8277136079026199</v>
      </c>
      <c r="R4380" s="549"/>
      <c r="S4380" s="404">
        <v>0</v>
      </c>
      <c r="T4380" s="389">
        <v>0</v>
      </c>
      <c r="U4380" s="390">
        <v>0</v>
      </c>
      <c r="V4380" s="405">
        <v>0</v>
      </c>
      <c r="W4380" s="406">
        <v>0</v>
      </c>
      <c r="X4380" s="405">
        <v>0</v>
      </c>
      <c r="Y4380" s="113">
        <f t="shared" si="239"/>
        <v>28.240000000000002</v>
      </c>
      <c r="Z4380" s="108">
        <v>0</v>
      </c>
      <c r="AA4380" s="112">
        <v>0</v>
      </c>
      <c r="AB4380" s="108">
        <v>340.9</v>
      </c>
      <c r="AC4380" s="109">
        <v>0</v>
      </c>
      <c r="AD4380" s="407">
        <v>21</v>
      </c>
      <c r="AE4380" s="523"/>
      <c r="AF4380" s="108">
        <v>351.35</v>
      </c>
      <c r="AG4380" s="109">
        <v>0</v>
      </c>
      <c r="AH4380" s="109">
        <v>0</v>
      </c>
      <c r="AI4380" s="539"/>
      <c r="AJ4380" s="110">
        <v>0</v>
      </c>
      <c r="AL4380" s="395">
        <f t="shared" si="240"/>
        <v>0</v>
      </c>
      <c r="AM4380" s="395"/>
      <c r="AN4380" s="163">
        <f t="shared" si="241"/>
        <v>21</v>
      </c>
      <c r="AO4380" s="113">
        <f t="shared" si="242"/>
        <v>-7.240000000000002</v>
      </c>
    </row>
    <row r="4381" spans="1:41" x14ac:dyDescent="0.2">
      <c r="A4381" s="58">
        <v>40897</v>
      </c>
      <c r="B4381" s="92">
        <v>18.79</v>
      </c>
      <c r="D4381" s="174">
        <v>9.5299999999999994</v>
      </c>
      <c r="E4381" s="120"/>
      <c r="F4381" s="382">
        <f t="shared" si="233"/>
        <v>28.32</v>
      </c>
      <c r="G4381" s="402"/>
      <c r="H4381" s="371">
        <v>16.21</v>
      </c>
      <c r="I4381" s="174">
        <v>10.101000000000001</v>
      </c>
      <c r="J4381" s="120"/>
      <c r="K4381" s="403">
        <f t="shared" si="236"/>
        <v>26.311</v>
      </c>
      <c r="L4381" s="549"/>
      <c r="M4381" s="549"/>
      <c r="N4381" s="549"/>
      <c r="O4381" s="98">
        <f t="shared" si="237"/>
        <v>-2.0090000000000003</v>
      </c>
      <c r="P4381" s="549"/>
      <c r="Q4381" s="100">
        <f t="shared" si="238"/>
        <v>-7.6355896773212732</v>
      </c>
      <c r="R4381" s="549"/>
      <c r="S4381" s="404">
        <v>0</v>
      </c>
      <c r="T4381" s="389">
        <v>0</v>
      </c>
      <c r="U4381" s="390">
        <v>0</v>
      </c>
      <c r="V4381" s="405">
        <v>0</v>
      </c>
      <c r="W4381" s="406">
        <v>0</v>
      </c>
      <c r="X4381" s="444">
        <v>0</v>
      </c>
      <c r="Y4381" s="113">
        <f t="shared" si="239"/>
        <v>28.32</v>
      </c>
      <c r="Z4381" s="108">
        <v>0</v>
      </c>
      <c r="AA4381" s="112">
        <v>0</v>
      </c>
      <c r="AB4381" s="108">
        <v>340.9</v>
      </c>
      <c r="AC4381" s="109">
        <v>0.08</v>
      </c>
      <c r="AD4381" s="407">
        <v>24.78</v>
      </c>
      <c r="AE4381" s="523"/>
      <c r="AF4381" s="108">
        <v>351.4</v>
      </c>
      <c r="AG4381" s="109">
        <v>0</v>
      </c>
      <c r="AH4381" s="109">
        <v>0</v>
      </c>
      <c r="AI4381" s="539"/>
      <c r="AJ4381" s="110">
        <v>0</v>
      </c>
      <c r="AL4381" s="395">
        <f t="shared" si="240"/>
        <v>0</v>
      </c>
      <c r="AM4381" s="395"/>
      <c r="AN4381" s="163">
        <f t="shared" si="241"/>
        <v>24.78</v>
      </c>
      <c r="AO4381" s="113">
        <f t="shared" si="242"/>
        <v>-3.5399999999999991</v>
      </c>
    </row>
    <row r="4382" spans="1:41" x14ac:dyDescent="0.2">
      <c r="A4382" s="58">
        <v>40898</v>
      </c>
      <c r="B4382" s="92">
        <v>18.010000000000002</v>
      </c>
      <c r="D4382" s="174">
        <v>9.42</v>
      </c>
      <c r="E4382" s="120"/>
      <c r="F4382" s="382">
        <f t="shared" si="233"/>
        <v>27.43</v>
      </c>
      <c r="G4382" s="402"/>
      <c r="H4382" s="371">
        <v>16.03</v>
      </c>
      <c r="I4382" s="174">
        <v>10.061</v>
      </c>
      <c r="J4382" s="120"/>
      <c r="K4382" s="403">
        <f t="shared" si="236"/>
        <v>26.091000000000001</v>
      </c>
      <c r="L4382" s="549"/>
      <c r="M4382" s="549"/>
      <c r="N4382" s="549"/>
      <c r="O4382" s="98">
        <f t="shared" si="237"/>
        <v>-1.3389999999999986</v>
      </c>
      <c r="P4382" s="549"/>
      <c r="Q4382" s="100">
        <f t="shared" si="238"/>
        <v>-5.1320378674638709</v>
      </c>
      <c r="R4382" s="549"/>
      <c r="S4382" s="404">
        <v>0</v>
      </c>
      <c r="T4382" s="389">
        <v>0</v>
      </c>
      <c r="U4382" s="390">
        <v>0</v>
      </c>
      <c r="V4382" s="405">
        <v>0</v>
      </c>
      <c r="W4382" s="406">
        <v>0</v>
      </c>
      <c r="X4382" s="405">
        <v>0</v>
      </c>
      <c r="Y4382" s="113">
        <f t="shared" si="239"/>
        <v>27.43</v>
      </c>
      <c r="Z4382" s="108">
        <v>0</v>
      </c>
      <c r="AA4382" s="112">
        <v>0</v>
      </c>
      <c r="AB4382" s="108">
        <v>341.3</v>
      </c>
      <c r="AC4382" s="109">
        <v>0.85</v>
      </c>
      <c r="AD4382" s="407">
        <v>28</v>
      </c>
      <c r="AE4382" s="523"/>
      <c r="AF4382" s="108">
        <v>351.8</v>
      </c>
      <c r="AG4382" s="109">
        <v>0.75</v>
      </c>
      <c r="AH4382" s="109">
        <v>0</v>
      </c>
      <c r="AI4382" s="539"/>
      <c r="AJ4382" s="110">
        <v>0</v>
      </c>
      <c r="AL4382" s="395">
        <f t="shared" si="240"/>
        <v>0</v>
      </c>
      <c r="AM4382" s="395"/>
      <c r="AN4382" s="163">
        <f t="shared" si="241"/>
        <v>28</v>
      </c>
      <c r="AO4382" s="113">
        <f t="shared" si="242"/>
        <v>0.57000000000000028</v>
      </c>
    </row>
    <row r="4383" spans="1:41" x14ac:dyDescent="0.2">
      <c r="A4383" s="58">
        <v>40899</v>
      </c>
      <c r="B4383" s="92">
        <v>18.16</v>
      </c>
      <c r="D4383" s="174">
        <v>9.5</v>
      </c>
      <c r="E4383" s="120"/>
      <c r="F4383" s="382">
        <f t="shared" si="233"/>
        <v>27.66</v>
      </c>
      <c r="G4383" s="402"/>
      <c r="H4383" s="371">
        <v>13.42</v>
      </c>
      <c r="I4383" s="174">
        <v>10.117000000000001</v>
      </c>
      <c r="J4383" s="120"/>
      <c r="K4383" s="403">
        <f t="shared" si="236"/>
        <v>23.536999999999999</v>
      </c>
      <c r="L4383" s="549"/>
      <c r="M4383" s="549"/>
      <c r="N4383" s="549"/>
      <c r="O4383" s="98">
        <f t="shared" si="237"/>
        <v>-4.1230000000000011</v>
      </c>
      <c r="P4383" s="549"/>
      <c r="Q4383" s="100">
        <f t="shared" si="238"/>
        <v>-17.517100735012963</v>
      </c>
      <c r="R4383" s="549"/>
      <c r="S4383" s="404">
        <v>0</v>
      </c>
      <c r="T4383" s="389">
        <v>0</v>
      </c>
      <c r="U4383" s="390">
        <v>0</v>
      </c>
      <c r="V4383" s="405">
        <v>0</v>
      </c>
      <c r="W4383" s="406">
        <v>0</v>
      </c>
      <c r="X4383" s="405">
        <v>0</v>
      </c>
      <c r="Y4383" s="113">
        <f t="shared" si="239"/>
        <v>27.66</v>
      </c>
      <c r="Z4383" s="108">
        <v>0</v>
      </c>
      <c r="AA4383" s="112">
        <v>0</v>
      </c>
      <c r="AB4383" s="108">
        <v>341.3</v>
      </c>
      <c r="AC4383" s="109">
        <v>0</v>
      </c>
      <c r="AD4383" s="407">
        <v>26</v>
      </c>
      <c r="AE4383" s="523"/>
      <c r="AF4383" s="108">
        <v>352.4</v>
      </c>
      <c r="AG4383" s="109">
        <v>0.25</v>
      </c>
      <c r="AH4383" s="109">
        <v>0</v>
      </c>
      <c r="AI4383" s="539"/>
      <c r="AJ4383" s="110">
        <v>0</v>
      </c>
      <c r="AL4383" s="395">
        <f t="shared" si="240"/>
        <v>0</v>
      </c>
      <c r="AM4383" s="395"/>
      <c r="AN4383" s="163">
        <f t="shared" si="241"/>
        <v>26</v>
      </c>
      <c r="AO4383" s="113">
        <f t="shared" si="242"/>
        <v>-1.6600000000000001</v>
      </c>
    </row>
    <row r="4384" spans="1:41" x14ac:dyDescent="0.2">
      <c r="A4384" s="58">
        <v>40900</v>
      </c>
      <c r="B4384" s="92">
        <v>18.72</v>
      </c>
      <c r="D4384" s="174">
        <v>9.39</v>
      </c>
      <c r="E4384" s="120"/>
      <c r="F4384" s="382">
        <f t="shared" si="233"/>
        <v>28.11</v>
      </c>
      <c r="G4384" s="402"/>
      <c r="H4384" s="371">
        <v>15.36</v>
      </c>
      <c r="I4384" s="174">
        <v>10.119</v>
      </c>
      <c r="J4384" s="120"/>
      <c r="K4384" s="403">
        <f t="shared" si="236"/>
        <v>25.478999999999999</v>
      </c>
      <c r="L4384" s="549"/>
      <c r="M4384" s="549"/>
      <c r="N4384" s="549"/>
      <c r="O4384" s="98">
        <f t="shared" si="237"/>
        <v>-2.6310000000000002</v>
      </c>
      <c r="P4384" s="549"/>
      <c r="Q4384" s="100">
        <f t="shared" si="238"/>
        <v>-10.326150947839398</v>
      </c>
      <c r="R4384" s="549"/>
      <c r="S4384" s="404">
        <v>0</v>
      </c>
      <c r="T4384" s="389">
        <v>0</v>
      </c>
      <c r="U4384" s="390">
        <v>0</v>
      </c>
      <c r="V4384" s="405">
        <v>0</v>
      </c>
      <c r="W4384" s="406">
        <v>0</v>
      </c>
      <c r="X4384" s="405">
        <v>0</v>
      </c>
      <c r="Y4384" s="113">
        <f t="shared" si="239"/>
        <v>28.11</v>
      </c>
      <c r="Z4384" s="108">
        <v>0</v>
      </c>
      <c r="AA4384" s="112">
        <v>0</v>
      </c>
      <c r="AB4384" s="108">
        <v>341.3</v>
      </c>
      <c r="AC4384" s="109">
        <v>0</v>
      </c>
      <c r="AD4384" s="407">
        <v>26</v>
      </c>
      <c r="AE4384" s="523"/>
      <c r="AF4384" s="108">
        <v>352.8</v>
      </c>
      <c r="AG4384" s="109">
        <v>0</v>
      </c>
      <c r="AH4384" s="109">
        <v>0</v>
      </c>
      <c r="AI4384" s="539"/>
      <c r="AJ4384" s="110">
        <v>0</v>
      </c>
      <c r="AL4384" s="395">
        <f t="shared" si="240"/>
        <v>0</v>
      </c>
      <c r="AM4384" s="395"/>
      <c r="AN4384" s="163">
        <f t="shared" si="241"/>
        <v>26</v>
      </c>
      <c r="AO4384" s="113">
        <f t="shared" si="242"/>
        <v>-2.1099999999999994</v>
      </c>
    </row>
    <row r="4385" spans="1:275" x14ac:dyDescent="0.2">
      <c r="A4385" s="58">
        <v>40901</v>
      </c>
      <c r="B4385" s="92">
        <v>17.12</v>
      </c>
      <c r="D4385" s="174">
        <v>9.5</v>
      </c>
      <c r="E4385" s="120"/>
      <c r="F4385" s="598">
        <f t="shared" si="233"/>
        <v>26.62</v>
      </c>
      <c r="G4385" s="829"/>
      <c r="H4385" s="371">
        <v>16.920000000000002</v>
      </c>
      <c r="I4385" s="174">
        <v>9.75</v>
      </c>
      <c r="J4385" s="120"/>
      <c r="K4385" s="403">
        <f t="shared" si="236"/>
        <v>26.67</v>
      </c>
      <c r="L4385" s="549"/>
      <c r="M4385" s="549"/>
      <c r="N4385" s="549"/>
      <c r="O4385" s="98">
        <f t="shared" si="237"/>
        <v>5.0000000000000711E-2</v>
      </c>
      <c r="P4385" s="549"/>
      <c r="Q4385" s="100">
        <f t="shared" si="238"/>
        <v>0.18747656542932398</v>
      </c>
      <c r="R4385" s="549"/>
      <c r="S4385" s="404">
        <v>0</v>
      </c>
      <c r="T4385" s="389">
        <v>0</v>
      </c>
      <c r="U4385" s="390">
        <v>0</v>
      </c>
      <c r="V4385" s="405">
        <v>0</v>
      </c>
      <c r="W4385" s="406">
        <v>0</v>
      </c>
      <c r="X4385" s="405">
        <v>0</v>
      </c>
      <c r="Y4385" s="113">
        <f t="shared" si="239"/>
        <v>26.62</v>
      </c>
      <c r="Z4385" s="108">
        <v>0</v>
      </c>
      <c r="AA4385" s="112">
        <v>0</v>
      </c>
      <c r="AB4385" s="108">
        <v>341.3</v>
      </c>
      <c r="AC4385" s="109">
        <v>0</v>
      </c>
      <c r="AD4385" s="407">
        <v>26</v>
      </c>
      <c r="AE4385" s="523"/>
      <c r="AF4385" s="108">
        <v>353</v>
      </c>
      <c r="AG4385" s="109">
        <v>0</v>
      </c>
      <c r="AH4385" s="109">
        <v>0</v>
      </c>
      <c r="AI4385" s="539"/>
      <c r="AJ4385" s="110">
        <v>0</v>
      </c>
      <c r="AL4385" s="395">
        <f t="shared" si="240"/>
        <v>0</v>
      </c>
      <c r="AM4385" s="395"/>
      <c r="AN4385" s="163">
        <f t="shared" si="241"/>
        <v>26</v>
      </c>
      <c r="AO4385" s="113">
        <f t="shared" si="242"/>
        <v>-0.62000000000000099</v>
      </c>
      <c r="CA4385" s="21"/>
    </row>
    <row r="4386" spans="1:275" x14ac:dyDescent="0.2">
      <c r="A4386" s="58">
        <v>40902</v>
      </c>
      <c r="B4386" s="92">
        <v>16.77</v>
      </c>
      <c r="D4386" s="174">
        <v>7.19</v>
      </c>
      <c r="E4386" s="120"/>
      <c r="F4386" s="598">
        <f t="shared" si="233"/>
        <v>23.96</v>
      </c>
      <c r="G4386" s="829"/>
      <c r="H4386" s="371">
        <v>14.02</v>
      </c>
      <c r="I4386" s="174">
        <v>7.798</v>
      </c>
      <c r="J4386" s="120"/>
      <c r="K4386" s="403">
        <f t="shared" si="236"/>
        <v>21.817999999999998</v>
      </c>
      <c r="L4386" s="549"/>
      <c r="M4386" s="549"/>
      <c r="N4386" s="549"/>
      <c r="O4386" s="98">
        <f t="shared" si="237"/>
        <v>-2.142000000000003</v>
      </c>
      <c r="P4386" s="549"/>
      <c r="Q4386" s="100">
        <f t="shared" si="238"/>
        <v>-9.8175818131817909</v>
      </c>
      <c r="R4386" s="549"/>
      <c r="S4386" s="404">
        <v>0</v>
      </c>
      <c r="T4386" s="389">
        <v>0</v>
      </c>
      <c r="U4386" s="390">
        <v>0</v>
      </c>
      <c r="V4386" s="405">
        <v>0</v>
      </c>
      <c r="W4386" s="406">
        <v>0</v>
      </c>
      <c r="X4386" s="405">
        <v>0</v>
      </c>
      <c r="Y4386" s="113">
        <f t="shared" si="239"/>
        <v>23.96</v>
      </c>
      <c r="Z4386" s="108">
        <v>0</v>
      </c>
      <c r="AA4386" s="112">
        <v>0</v>
      </c>
      <c r="AB4386" s="108">
        <v>341.3</v>
      </c>
      <c r="AC4386" s="109">
        <v>0</v>
      </c>
      <c r="AD4386" s="407">
        <v>0</v>
      </c>
      <c r="AE4386" s="523"/>
      <c r="AF4386" s="108">
        <v>353.1</v>
      </c>
      <c r="AG4386" s="109">
        <v>0</v>
      </c>
      <c r="AH4386" s="109">
        <v>0</v>
      </c>
      <c r="AI4386" s="539"/>
      <c r="AJ4386" s="110">
        <v>0</v>
      </c>
      <c r="AL4386" s="395">
        <f t="shared" si="240"/>
        <v>0</v>
      </c>
      <c r="AM4386" s="395"/>
      <c r="AN4386" s="163">
        <f t="shared" si="241"/>
        <v>0</v>
      </c>
      <c r="AO4386" s="113">
        <f t="shared" si="242"/>
        <v>-23.96</v>
      </c>
    </row>
    <row r="4387" spans="1:275" x14ac:dyDescent="0.2">
      <c r="A4387" s="58">
        <v>40903</v>
      </c>
      <c r="B4387" s="92">
        <v>18.32</v>
      </c>
      <c r="D4387" s="174">
        <v>6.14</v>
      </c>
      <c r="E4387" s="120"/>
      <c r="F4387" s="598">
        <f t="shared" si="233"/>
        <v>24.46</v>
      </c>
      <c r="G4387" s="829"/>
      <c r="H4387" s="371">
        <v>13.96</v>
      </c>
      <c r="I4387" s="174">
        <v>6.5149999999999997</v>
      </c>
      <c r="J4387" s="120"/>
      <c r="K4387" s="403">
        <f t="shared" si="236"/>
        <v>20.475000000000001</v>
      </c>
      <c r="L4387" s="549"/>
      <c r="M4387" s="549"/>
      <c r="N4387" s="549"/>
      <c r="O4387" s="98">
        <f t="shared" si="237"/>
        <v>-3.9849999999999994</v>
      </c>
      <c r="P4387" s="549"/>
      <c r="Q4387" s="100">
        <f t="shared" si="238"/>
        <v>-19.462759462759458</v>
      </c>
      <c r="R4387" s="549"/>
      <c r="S4387" s="404">
        <v>0</v>
      </c>
      <c r="T4387" s="389">
        <v>0</v>
      </c>
      <c r="U4387" s="390">
        <v>0</v>
      </c>
      <c r="V4387" s="405">
        <v>0</v>
      </c>
      <c r="W4387" s="406">
        <v>0</v>
      </c>
      <c r="X4387" s="405">
        <v>0</v>
      </c>
      <c r="Y4387" s="113">
        <f t="shared" si="239"/>
        <v>24.46</v>
      </c>
      <c r="Z4387" s="108">
        <v>0</v>
      </c>
      <c r="AA4387" s="112">
        <v>0</v>
      </c>
      <c r="AB4387" s="108">
        <v>341.3</v>
      </c>
      <c r="AC4387" s="109">
        <v>0.4</v>
      </c>
      <c r="AD4387" s="407">
        <v>16.5</v>
      </c>
      <c r="AE4387" s="523"/>
      <c r="AF4387" s="108">
        <v>353.1</v>
      </c>
      <c r="AG4387" s="109">
        <v>0</v>
      </c>
      <c r="AH4387" s="109">
        <v>0</v>
      </c>
      <c r="AI4387" s="539"/>
      <c r="AJ4387" s="110">
        <v>0</v>
      </c>
      <c r="AL4387" s="395">
        <f t="shared" si="240"/>
        <v>0</v>
      </c>
      <c r="AM4387" s="395"/>
      <c r="AN4387" s="163">
        <f t="shared" si="241"/>
        <v>16.5</v>
      </c>
      <c r="AO4387" s="113">
        <f t="shared" si="242"/>
        <v>-7.9600000000000009</v>
      </c>
    </row>
    <row r="4388" spans="1:275" x14ac:dyDescent="0.2">
      <c r="A4388" s="58">
        <v>40904</v>
      </c>
      <c r="B4388" s="92">
        <v>17.71</v>
      </c>
      <c r="D4388" s="174">
        <v>9.23</v>
      </c>
      <c r="E4388" s="120"/>
      <c r="F4388" s="598">
        <f t="shared" si="233"/>
        <v>26.94</v>
      </c>
      <c r="G4388" s="829"/>
      <c r="H4388" s="371">
        <v>15.37</v>
      </c>
      <c r="I4388" s="174">
        <v>9.7799999999999994</v>
      </c>
      <c r="J4388" s="120"/>
      <c r="K4388" s="403">
        <f t="shared" si="236"/>
        <v>25.15</v>
      </c>
      <c r="L4388" s="549"/>
      <c r="M4388" s="549"/>
      <c r="N4388" s="549"/>
      <c r="O4388" s="98">
        <f t="shared" si="237"/>
        <v>-1.7900000000000027</v>
      </c>
      <c r="P4388" s="549"/>
      <c r="Q4388" s="100">
        <f t="shared" si="238"/>
        <v>-7.1172962226640273</v>
      </c>
      <c r="R4388" s="549"/>
      <c r="S4388" s="404">
        <v>0</v>
      </c>
      <c r="T4388" s="389">
        <v>0</v>
      </c>
      <c r="U4388" s="390">
        <v>0</v>
      </c>
      <c r="V4388" s="405">
        <v>0</v>
      </c>
      <c r="W4388" s="406">
        <v>0</v>
      </c>
      <c r="X4388" s="405">
        <v>0</v>
      </c>
      <c r="Y4388" s="113">
        <f t="shared" si="239"/>
        <v>26.94</v>
      </c>
      <c r="Z4388" s="108">
        <v>0</v>
      </c>
      <c r="AA4388" s="112">
        <v>0</v>
      </c>
      <c r="AB4388" s="108" t="s">
        <v>107</v>
      </c>
      <c r="AC4388" s="109">
        <v>0</v>
      </c>
      <c r="AD4388" s="407">
        <v>11.3</v>
      </c>
      <c r="AE4388" s="523"/>
      <c r="AF4388" s="108">
        <v>353.3</v>
      </c>
      <c r="AG4388" s="109">
        <v>0.3</v>
      </c>
      <c r="AH4388" s="109">
        <v>0</v>
      </c>
      <c r="AI4388" s="539"/>
      <c r="AJ4388" s="110">
        <v>0</v>
      </c>
      <c r="AL4388" s="395">
        <f t="shared" si="240"/>
        <v>0</v>
      </c>
      <c r="AM4388" s="395"/>
      <c r="AN4388" s="163">
        <f t="shared" si="241"/>
        <v>11.3</v>
      </c>
      <c r="AO4388" s="113">
        <f t="shared" si="242"/>
        <v>-15.64</v>
      </c>
    </row>
    <row r="4389" spans="1:275" x14ac:dyDescent="0.2">
      <c r="A4389" s="58">
        <v>40905</v>
      </c>
      <c r="B4389" s="92">
        <v>17.510000000000002</v>
      </c>
      <c r="D4389" s="174">
        <v>9.5</v>
      </c>
      <c r="E4389" s="120"/>
      <c r="F4389" s="598">
        <f t="shared" si="233"/>
        <v>27.01</v>
      </c>
      <c r="G4389" s="829"/>
      <c r="H4389" s="371">
        <v>17.510000000000002</v>
      </c>
      <c r="I4389" s="174">
        <v>10.022</v>
      </c>
      <c r="J4389" s="120"/>
      <c r="K4389" s="403">
        <f t="shared" si="236"/>
        <v>27.532000000000004</v>
      </c>
      <c r="L4389" s="549"/>
      <c r="M4389" s="549"/>
      <c r="N4389" s="549"/>
      <c r="O4389" s="98">
        <f t="shared" si="237"/>
        <v>0.52200000000000202</v>
      </c>
      <c r="P4389" s="549"/>
      <c r="Q4389" s="100">
        <f t="shared" si="238"/>
        <v>1.8959755920383625</v>
      </c>
      <c r="R4389" s="549"/>
      <c r="S4389" s="404">
        <v>0</v>
      </c>
      <c r="T4389" s="389">
        <v>0</v>
      </c>
      <c r="U4389" s="390">
        <v>0</v>
      </c>
      <c r="V4389" s="405">
        <v>0</v>
      </c>
      <c r="W4389" s="406">
        <v>0</v>
      </c>
      <c r="X4389" s="405">
        <v>0</v>
      </c>
      <c r="Y4389" s="113">
        <f t="shared" si="239"/>
        <v>27.01</v>
      </c>
      <c r="Z4389" s="108">
        <v>0</v>
      </c>
      <c r="AA4389" s="112">
        <v>0</v>
      </c>
      <c r="AB4389" s="108">
        <v>341.4</v>
      </c>
      <c r="AC4389" s="109">
        <v>0</v>
      </c>
      <c r="AD4389" s="407">
        <v>11.5</v>
      </c>
      <c r="AE4389" s="523"/>
      <c r="AF4389" s="108">
        <v>353.4</v>
      </c>
      <c r="AG4389" s="109">
        <v>0</v>
      </c>
      <c r="AH4389" s="109">
        <v>0</v>
      </c>
      <c r="AI4389" s="539"/>
      <c r="AJ4389" s="110">
        <v>0</v>
      </c>
      <c r="AL4389" s="395">
        <f t="shared" si="240"/>
        <v>0</v>
      </c>
      <c r="AM4389" s="395"/>
      <c r="AN4389" s="163">
        <f t="shared" si="241"/>
        <v>11.5</v>
      </c>
      <c r="AO4389" s="113">
        <f t="shared" si="242"/>
        <v>-15.510000000000002</v>
      </c>
    </row>
    <row r="4390" spans="1:275" x14ac:dyDescent="0.2">
      <c r="A4390" s="58">
        <v>40906</v>
      </c>
      <c r="B4390" s="92">
        <v>18.329999999999998</v>
      </c>
      <c r="D4390" s="174">
        <v>9.3770000000000007</v>
      </c>
      <c r="E4390" s="120"/>
      <c r="F4390" s="598">
        <f t="shared" si="233"/>
        <v>27.707000000000001</v>
      </c>
      <c r="G4390" s="829"/>
      <c r="H4390" s="371">
        <v>16.63</v>
      </c>
      <c r="I4390" s="174">
        <v>10.029999999999999</v>
      </c>
      <c r="J4390" s="120"/>
      <c r="K4390" s="403">
        <f t="shared" si="236"/>
        <v>26.659999999999997</v>
      </c>
      <c r="L4390" s="549"/>
      <c r="M4390" s="549"/>
      <c r="N4390" s="549"/>
      <c r="O4390" s="98">
        <f t="shared" si="237"/>
        <v>-1.0470000000000041</v>
      </c>
      <c r="P4390" s="549"/>
      <c r="Q4390" s="100">
        <f t="shared" si="238"/>
        <v>-3.9272318079520043</v>
      </c>
      <c r="R4390" s="549"/>
      <c r="S4390" s="404">
        <v>0</v>
      </c>
      <c r="T4390" s="389">
        <v>0</v>
      </c>
      <c r="U4390" s="390">
        <v>0</v>
      </c>
      <c r="V4390" s="405">
        <v>0</v>
      </c>
      <c r="W4390" s="406">
        <v>0</v>
      </c>
      <c r="X4390" s="405">
        <v>0</v>
      </c>
      <c r="Y4390" s="113">
        <f t="shared" si="239"/>
        <v>27.707000000000001</v>
      </c>
      <c r="Z4390" s="108">
        <v>0</v>
      </c>
      <c r="AA4390" s="112">
        <v>0</v>
      </c>
      <c r="AB4390" s="108">
        <v>341.3</v>
      </c>
      <c r="AC4390" s="109">
        <v>0</v>
      </c>
      <c r="AD4390" s="407">
        <v>28.87</v>
      </c>
      <c r="AE4390" s="523"/>
      <c r="AF4390" s="108">
        <v>353.5</v>
      </c>
      <c r="AG4390" s="109">
        <v>0</v>
      </c>
      <c r="AH4390" s="109">
        <v>0</v>
      </c>
      <c r="AI4390" s="539"/>
      <c r="AJ4390" s="110">
        <v>0</v>
      </c>
      <c r="AL4390" s="395">
        <f t="shared" si="240"/>
        <v>0</v>
      </c>
      <c r="AM4390" s="395"/>
      <c r="AN4390" s="163">
        <f t="shared" si="241"/>
        <v>28.87</v>
      </c>
      <c r="AO4390" s="113">
        <f t="shared" si="242"/>
        <v>1.1630000000000003</v>
      </c>
    </row>
    <row r="4391" spans="1:275" x14ac:dyDescent="0.2">
      <c r="A4391" s="58">
        <v>40907</v>
      </c>
      <c r="B4391" s="92">
        <v>18.02</v>
      </c>
      <c r="D4391" s="174">
        <v>8.5</v>
      </c>
      <c r="E4391" s="120"/>
      <c r="F4391" s="598">
        <f t="shared" si="233"/>
        <v>26.52</v>
      </c>
      <c r="G4391" s="829"/>
      <c r="H4391" s="371">
        <v>14.45</v>
      </c>
      <c r="I4391" s="174">
        <v>9.4130000000000003</v>
      </c>
      <c r="J4391" s="120"/>
      <c r="K4391" s="403">
        <f t="shared" si="236"/>
        <v>23.863</v>
      </c>
      <c r="L4391" s="549"/>
      <c r="M4391" s="549"/>
      <c r="N4391" s="549"/>
      <c r="O4391" s="98">
        <f t="shared" si="237"/>
        <v>-2.657</v>
      </c>
      <c r="P4391" s="549"/>
      <c r="Q4391" s="100">
        <f t="shared" si="238"/>
        <v>-11.134392155219377</v>
      </c>
      <c r="R4391" s="549"/>
      <c r="S4391" s="404">
        <v>0</v>
      </c>
      <c r="T4391" s="389">
        <v>0</v>
      </c>
      <c r="U4391" s="390">
        <v>0</v>
      </c>
      <c r="V4391" s="405">
        <v>0</v>
      </c>
      <c r="W4391" s="406">
        <v>0</v>
      </c>
      <c r="X4391" s="405">
        <v>0</v>
      </c>
      <c r="Y4391" s="113">
        <f t="shared" si="239"/>
        <v>26.52</v>
      </c>
      <c r="Z4391" s="108">
        <v>0</v>
      </c>
      <c r="AA4391" s="112">
        <v>0</v>
      </c>
      <c r="AB4391" s="108">
        <v>341.25</v>
      </c>
      <c r="AC4391" s="109">
        <v>0</v>
      </c>
      <c r="AD4391" s="407">
        <v>8.5</v>
      </c>
      <c r="AE4391" s="523"/>
      <c r="AF4391" s="108">
        <v>353.61</v>
      </c>
      <c r="AG4391" s="109">
        <v>0</v>
      </c>
      <c r="AH4391" s="109">
        <v>0</v>
      </c>
      <c r="AI4391" s="539"/>
      <c r="AJ4391" s="110">
        <v>0</v>
      </c>
      <c r="AL4391" s="395">
        <f t="shared" si="240"/>
        <v>0</v>
      </c>
      <c r="AM4391" s="395"/>
      <c r="AN4391" s="163">
        <f t="shared" si="241"/>
        <v>8.5</v>
      </c>
      <c r="AO4391" s="113">
        <f t="shared" si="242"/>
        <v>-18.02</v>
      </c>
    </row>
    <row r="4392" spans="1:275" ht="13.5" thickBot="1" x14ac:dyDescent="0.25">
      <c r="A4392" s="921">
        <v>40908</v>
      </c>
      <c r="B4392" s="92">
        <v>19.21</v>
      </c>
      <c r="D4392" s="174">
        <v>9.4499999999999993</v>
      </c>
      <c r="E4392" s="120"/>
      <c r="F4392" s="598">
        <f t="shared" si="233"/>
        <v>28.66</v>
      </c>
      <c r="G4392" s="829"/>
      <c r="H4392" s="371">
        <v>15.19</v>
      </c>
      <c r="I4392" s="174">
        <v>9.7780000000000005</v>
      </c>
      <c r="J4392" s="120"/>
      <c r="K4392" s="403">
        <f t="shared" si="236"/>
        <v>24.968</v>
      </c>
      <c r="L4392" s="497"/>
      <c r="M4392" s="497"/>
      <c r="N4392" s="497"/>
      <c r="O4392" s="239">
        <f t="shared" si="237"/>
        <v>-3.6920000000000002</v>
      </c>
      <c r="P4392" s="497"/>
      <c r="Q4392" s="924">
        <f t="shared" si="238"/>
        <v>-14.786927266901634</v>
      </c>
      <c r="R4392" s="497"/>
      <c r="S4392" s="404">
        <v>0</v>
      </c>
      <c r="T4392" s="784">
        <v>0</v>
      </c>
      <c r="U4392" s="785">
        <v>0</v>
      </c>
      <c r="V4392" s="405">
        <v>0</v>
      </c>
      <c r="W4392" s="406">
        <v>0</v>
      </c>
      <c r="X4392" s="405">
        <v>0</v>
      </c>
      <c r="Y4392" s="113">
        <f t="shared" si="239"/>
        <v>28.66</v>
      </c>
      <c r="Z4392" s="108">
        <v>0</v>
      </c>
      <c r="AA4392" s="112">
        <v>0</v>
      </c>
      <c r="AB4392" s="108">
        <v>341.2</v>
      </c>
      <c r="AC4392" s="109">
        <v>0</v>
      </c>
      <c r="AD4392" s="407">
        <v>25.5</v>
      </c>
      <c r="AE4392" s="523"/>
      <c r="AF4392" s="108">
        <v>353.66</v>
      </c>
      <c r="AG4392" s="109">
        <v>0</v>
      </c>
      <c r="AH4392" s="109">
        <v>0</v>
      </c>
      <c r="AI4392" s="539"/>
      <c r="AJ4392" s="110">
        <v>0</v>
      </c>
      <c r="AL4392" s="523">
        <f t="shared" si="240"/>
        <v>0</v>
      </c>
      <c r="AM4392" s="523"/>
      <c r="AN4392" s="113">
        <f t="shared" si="241"/>
        <v>25.5</v>
      </c>
      <c r="AO4392" s="113">
        <f t="shared" si="242"/>
        <v>-3.16</v>
      </c>
    </row>
    <row r="4393" spans="1:275" x14ac:dyDescent="0.2">
      <c r="A4393" s="58">
        <v>40909</v>
      </c>
      <c r="B4393" s="59">
        <v>16.77</v>
      </c>
      <c r="C4393" s="870">
        <f>B4393*0.86</f>
        <v>14.4222</v>
      </c>
      <c r="D4393" s="200">
        <v>9.5</v>
      </c>
      <c r="E4393" s="871"/>
      <c r="F4393" s="776">
        <f>+C4393+D4393</f>
        <v>23.9222</v>
      </c>
      <c r="G4393" s="800"/>
      <c r="H4393" s="722">
        <v>15.62</v>
      </c>
      <c r="I4393" s="308">
        <v>9.6430000000000007</v>
      </c>
      <c r="J4393" s="308"/>
      <c r="K4393" s="723">
        <f t="shared" si="236"/>
        <v>25.262999999999998</v>
      </c>
      <c r="L4393" s="468"/>
      <c r="M4393" s="468"/>
      <c r="N4393" s="468"/>
      <c r="O4393" s="98">
        <f t="shared" si="237"/>
        <v>1.340799999999998</v>
      </c>
      <c r="Q4393" s="100">
        <f t="shared" si="238"/>
        <v>5.3073665043739782</v>
      </c>
      <c r="S4393" s="162">
        <v>0</v>
      </c>
      <c r="T4393" s="469">
        <v>0</v>
      </c>
      <c r="U4393" s="160">
        <v>0</v>
      </c>
      <c r="V4393" s="161">
        <v>0</v>
      </c>
      <c r="W4393" s="162">
        <v>0</v>
      </c>
      <c r="X4393" s="161">
        <v>0</v>
      </c>
      <c r="Y4393" s="872">
        <f t="shared" si="239"/>
        <v>23.9222</v>
      </c>
      <c r="Z4393" s="78">
        <v>0</v>
      </c>
      <c r="AA4393" s="82">
        <v>0</v>
      </c>
      <c r="AB4393" s="78">
        <v>341.3</v>
      </c>
      <c r="AC4393" s="79">
        <v>0</v>
      </c>
      <c r="AD4393" s="81">
        <v>26.5</v>
      </c>
      <c r="AE4393" s="390">
        <f>AD4393*1.18</f>
        <v>31.27</v>
      </c>
      <c r="AF4393" s="78">
        <v>353.7</v>
      </c>
      <c r="AG4393" s="79">
        <v>0</v>
      </c>
      <c r="AH4393" s="82"/>
      <c r="AI4393" s="82"/>
      <c r="AJ4393" s="80">
        <v>0</v>
      </c>
      <c r="AK4393" s="784"/>
      <c r="AL4393" s="390"/>
      <c r="AM4393" s="390"/>
      <c r="AN4393" s="253">
        <f t="shared" ref="AN4393:AN4423" si="243">AE4393</f>
        <v>31.27</v>
      </c>
      <c r="AO4393" s="83">
        <f t="shared" si="242"/>
        <v>7.3477999999999994</v>
      </c>
    </row>
    <row r="4394" spans="1:275" x14ac:dyDescent="0.2">
      <c r="A4394" s="58">
        <v>40910</v>
      </c>
      <c r="B4394" s="92">
        <v>18.510000000000002</v>
      </c>
      <c r="C4394" s="873">
        <f>B4394*0.86</f>
        <v>15.918600000000001</v>
      </c>
      <c r="D4394" s="174">
        <v>6.86</v>
      </c>
      <c r="E4394" s="871"/>
      <c r="F4394" s="776">
        <f t="shared" ref="F4394:F4423" si="244">+C4394+D4394</f>
        <v>22.778600000000001</v>
      </c>
      <c r="G4394" s="800"/>
      <c r="H4394" s="731">
        <v>14.01</v>
      </c>
      <c r="I4394" s="96">
        <v>7.399</v>
      </c>
      <c r="J4394" s="308"/>
      <c r="K4394" s="723">
        <f t="shared" si="236"/>
        <v>21.408999999999999</v>
      </c>
      <c r="L4394" s="468"/>
      <c r="M4394" s="468"/>
      <c r="N4394" s="468"/>
      <c r="O4394" s="98">
        <f t="shared" si="237"/>
        <v>-1.3696000000000019</v>
      </c>
      <c r="Q4394" s="100">
        <f t="shared" si="238"/>
        <v>-6.3973095427156901</v>
      </c>
      <c r="S4394" s="182">
        <v>0</v>
      </c>
      <c r="T4394" s="469">
        <v>0</v>
      </c>
      <c r="U4394" s="160">
        <v>0</v>
      </c>
      <c r="V4394" s="181">
        <v>0</v>
      </c>
      <c r="W4394" s="182">
        <v>0</v>
      </c>
      <c r="X4394" s="181">
        <v>0</v>
      </c>
      <c r="Y4394" s="874">
        <f t="shared" si="239"/>
        <v>22.778600000000001</v>
      </c>
      <c r="Z4394" s="78">
        <v>0</v>
      </c>
      <c r="AA4394" s="82">
        <v>0</v>
      </c>
      <c r="AB4394" s="108">
        <v>341.2</v>
      </c>
      <c r="AC4394" s="109">
        <v>0</v>
      </c>
      <c r="AD4394" s="111">
        <v>11.3</v>
      </c>
      <c r="AE4394" s="390">
        <f t="shared" ref="AE4394:AE4423" si="245">AD4394*1.18</f>
        <v>13.334</v>
      </c>
      <c r="AF4394" s="108">
        <v>353.78</v>
      </c>
      <c r="AG4394" s="109">
        <v>0</v>
      </c>
      <c r="AH4394" s="112"/>
      <c r="AI4394" s="112"/>
      <c r="AJ4394" s="110">
        <v>0</v>
      </c>
      <c r="AK4394" s="784"/>
      <c r="AL4394" s="390"/>
      <c r="AM4394" s="390"/>
      <c r="AN4394" s="253">
        <f t="shared" si="243"/>
        <v>13.334</v>
      </c>
      <c r="AO4394" s="113">
        <f t="shared" si="242"/>
        <v>-9.4446000000000012</v>
      </c>
    </row>
    <row r="4395" spans="1:275" x14ac:dyDescent="0.2">
      <c r="A4395" s="58">
        <v>40911</v>
      </c>
      <c r="B4395" s="92">
        <v>18.100000000000001</v>
      </c>
      <c r="C4395" s="873">
        <f t="shared" ref="C4395:C4423" si="246">B4395*0.86</f>
        <v>15.566000000000001</v>
      </c>
      <c r="D4395" s="174">
        <v>9.4499999999999993</v>
      </c>
      <c r="E4395" s="871"/>
      <c r="F4395" s="776">
        <f t="shared" si="244"/>
        <v>25.015999999999998</v>
      </c>
      <c r="G4395" s="800"/>
      <c r="H4395" s="731">
        <v>14.37</v>
      </c>
      <c r="I4395" s="96">
        <v>10.068</v>
      </c>
      <c r="J4395" s="308"/>
      <c r="K4395" s="723">
        <f t="shared" si="236"/>
        <v>24.437999999999999</v>
      </c>
      <c r="L4395" s="468"/>
      <c r="M4395" s="468"/>
      <c r="N4395" s="468"/>
      <c r="O4395" s="98">
        <f t="shared" si="237"/>
        <v>-0.5779999999999994</v>
      </c>
      <c r="Q4395" s="100">
        <f t="shared" si="238"/>
        <v>-2.3651689990997604</v>
      </c>
      <c r="S4395" s="182">
        <v>0</v>
      </c>
      <c r="T4395" s="469">
        <v>0</v>
      </c>
      <c r="U4395" s="160">
        <v>0</v>
      </c>
      <c r="V4395" s="181">
        <v>0</v>
      </c>
      <c r="W4395" s="182">
        <v>0</v>
      </c>
      <c r="X4395" s="181">
        <v>0</v>
      </c>
      <c r="Y4395" s="874">
        <f t="shared" si="239"/>
        <v>25.015999999999998</v>
      </c>
      <c r="Z4395" s="78">
        <v>0</v>
      </c>
      <c r="AA4395" s="82">
        <v>0</v>
      </c>
      <c r="AB4395" s="108">
        <v>341.2</v>
      </c>
      <c r="AC4395" s="109">
        <v>0</v>
      </c>
      <c r="AD4395" s="111">
        <v>0</v>
      </c>
      <c r="AE4395" s="390">
        <f t="shared" si="245"/>
        <v>0</v>
      </c>
      <c r="AF4395" s="108">
        <v>353.7</v>
      </c>
      <c r="AG4395" s="109">
        <v>0</v>
      </c>
      <c r="AH4395" s="112"/>
      <c r="AI4395" s="112"/>
      <c r="AJ4395" s="110">
        <v>0</v>
      </c>
      <c r="AK4395" s="784"/>
      <c r="AL4395" s="390"/>
      <c r="AM4395" s="390"/>
      <c r="AN4395" s="253">
        <f t="shared" si="243"/>
        <v>0</v>
      </c>
      <c r="AO4395" s="113">
        <f t="shared" si="242"/>
        <v>-25.015999999999998</v>
      </c>
    </row>
    <row r="4396" spans="1:275" x14ac:dyDescent="0.2">
      <c r="A4396" s="58">
        <v>40912</v>
      </c>
      <c r="B4396" s="92">
        <v>18.34</v>
      </c>
      <c r="C4396" s="870">
        <f t="shared" si="246"/>
        <v>15.772399999999999</v>
      </c>
      <c r="D4396" s="174">
        <v>9.4499999999999993</v>
      </c>
      <c r="E4396" s="871"/>
      <c r="F4396" s="776">
        <f t="shared" si="244"/>
        <v>25.2224</v>
      </c>
      <c r="G4396" s="800"/>
      <c r="H4396" s="731">
        <v>15.88</v>
      </c>
      <c r="I4396" s="96">
        <v>10.157999999999999</v>
      </c>
      <c r="J4396" s="308"/>
      <c r="K4396" s="723">
        <f t="shared" si="236"/>
        <v>26.038</v>
      </c>
      <c r="L4396" s="468"/>
      <c r="M4396" s="468"/>
      <c r="N4396" s="468"/>
      <c r="O4396" s="98">
        <f t="shared" si="237"/>
        <v>0.81559999999999988</v>
      </c>
      <c r="Q4396" s="100">
        <f t="shared" si="238"/>
        <v>3.1323450341808119</v>
      </c>
      <c r="S4396" s="182">
        <v>0</v>
      </c>
      <c r="T4396" s="469">
        <v>0</v>
      </c>
      <c r="U4396" s="160">
        <v>0</v>
      </c>
      <c r="V4396" s="181">
        <v>0</v>
      </c>
      <c r="W4396" s="182">
        <v>0</v>
      </c>
      <c r="X4396" s="181">
        <v>0</v>
      </c>
      <c r="Y4396" s="874">
        <f t="shared" si="239"/>
        <v>25.2224</v>
      </c>
      <c r="Z4396" s="78">
        <v>0</v>
      </c>
      <c r="AA4396" s="82">
        <v>0</v>
      </c>
      <c r="AB4396" s="108">
        <v>341.2</v>
      </c>
      <c r="AC4396" s="109">
        <v>0</v>
      </c>
      <c r="AD4396" s="111">
        <v>13.75</v>
      </c>
      <c r="AE4396" s="390">
        <f t="shared" si="245"/>
        <v>16.224999999999998</v>
      </c>
      <c r="AF4396" s="108">
        <v>353.75</v>
      </c>
      <c r="AG4396" s="109">
        <v>0</v>
      </c>
      <c r="AH4396" s="112"/>
      <c r="AI4396" s="112"/>
      <c r="AJ4396" s="110">
        <v>0</v>
      </c>
      <c r="AK4396" s="784"/>
      <c r="AL4396" s="390"/>
      <c r="AM4396" s="390"/>
      <c r="AN4396" s="253">
        <f t="shared" si="243"/>
        <v>16.224999999999998</v>
      </c>
      <c r="AO4396" s="113">
        <f t="shared" si="242"/>
        <v>-8.9974000000000025</v>
      </c>
      <c r="JL4396" s="24"/>
    </row>
    <row r="4397" spans="1:275" x14ac:dyDescent="0.2">
      <c r="A4397" s="58">
        <v>40913</v>
      </c>
      <c r="B4397" s="92">
        <v>18.899999999999999</v>
      </c>
      <c r="C4397" s="873">
        <f t="shared" si="246"/>
        <v>16.253999999999998</v>
      </c>
      <c r="D4397" s="174">
        <v>9.43</v>
      </c>
      <c r="E4397" s="871"/>
      <c r="F4397" s="776">
        <f t="shared" si="244"/>
        <v>25.683999999999997</v>
      </c>
      <c r="G4397" s="800"/>
      <c r="H4397" s="265">
        <v>16.100000000000001</v>
      </c>
      <c r="I4397" s="96">
        <v>10.284000000000001</v>
      </c>
      <c r="J4397" s="308"/>
      <c r="K4397" s="723">
        <f t="shared" si="236"/>
        <v>26.384</v>
      </c>
      <c r="L4397" s="468"/>
      <c r="M4397" s="468"/>
      <c r="N4397" s="468"/>
      <c r="O4397" s="98">
        <f t="shared" si="237"/>
        <v>0.70000000000000284</v>
      </c>
      <c r="Q4397" s="100">
        <f t="shared" si="238"/>
        <v>2.6531231049120785</v>
      </c>
      <c r="S4397" s="182">
        <v>0</v>
      </c>
      <c r="T4397" s="469">
        <v>0</v>
      </c>
      <c r="U4397" s="160">
        <v>0</v>
      </c>
      <c r="V4397" s="181">
        <v>0</v>
      </c>
      <c r="W4397" s="182">
        <v>0</v>
      </c>
      <c r="X4397" s="181">
        <v>0</v>
      </c>
      <c r="Y4397" s="874">
        <f t="shared" si="239"/>
        <v>25.683999999999997</v>
      </c>
      <c r="Z4397" s="78">
        <v>0</v>
      </c>
      <c r="AA4397" s="82">
        <v>0</v>
      </c>
      <c r="AB4397" s="108">
        <v>341.1</v>
      </c>
      <c r="AC4397" s="109">
        <v>0</v>
      </c>
      <c r="AD4397" s="111">
        <v>22</v>
      </c>
      <c r="AE4397" s="390">
        <f t="shared" si="245"/>
        <v>25.959999999999997</v>
      </c>
      <c r="AF4397" s="108">
        <v>353.8</v>
      </c>
      <c r="AG4397" s="109">
        <v>0</v>
      </c>
      <c r="AH4397" s="112"/>
      <c r="AI4397" s="112"/>
      <c r="AJ4397" s="110">
        <v>0</v>
      </c>
      <c r="AK4397" s="784"/>
      <c r="AL4397" s="390"/>
      <c r="AM4397" s="390"/>
      <c r="AN4397" s="253">
        <f t="shared" si="243"/>
        <v>25.959999999999997</v>
      </c>
      <c r="AO4397" s="113">
        <f t="shared" si="242"/>
        <v>0.2759999999999998</v>
      </c>
      <c r="JI4397" s="24"/>
      <c r="JJ4397" s="24"/>
      <c r="JK4397" s="24"/>
      <c r="JL4397" s="24"/>
      <c r="JM4397" s="24"/>
      <c r="JN4397" s="24"/>
      <c r="JO4397" s="24"/>
    </row>
    <row r="4398" spans="1:275" x14ac:dyDescent="0.2">
      <c r="A4398" s="58">
        <v>40914</v>
      </c>
      <c r="B4398" s="92">
        <v>18.45</v>
      </c>
      <c r="C4398" s="870">
        <f t="shared" si="246"/>
        <v>15.866999999999999</v>
      </c>
      <c r="D4398" s="174">
        <v>9.56</v>
      </c>
      <c r="E4398" s="871"/>
      <c r="F4398" s="776">
        <f t="shared" si="244"/>
        <v>25.427</v>
      </c>
      <c r="G4398" s="800"/>
      <c r="H4398" s="265">
        <v>16.09</v>
      </c>
      <c r="I4398" s="96">
        <v>9.99</v>
      </c>
      <c r="J4398" s="308"/>
      <c r="K4398" s="723">
        <f t="shared" si="236"/>
        <v>26.08</v>
      </c>
      <c r="L4398" s="468"/>
      <c r="M4398" s="468"/>
      <c r="N4398" s="468"/>
      <c r="O4398" s="98">
        <f t="shared" si="237"/>
        <v>0.65299999999999869</v>
      </c>
      <c r="Q4398" s="100">
        <f t="shared" si="238"/>
        <v>2.5038343558282161</v>
      </c>
      <c r="S4398" s="182">
        <v>0</v>
      </c>
      <c r="T4398" s="469">
        <v>0</v>
      </c>
      <c r="U4398" s="160">
        <v>0</v>
      </c>
      <c r="V4398" s="181">
        <v>0</v>
      </c>
      <c r="W4398" s="182">
        <v>0</v>
      </c>
      <c r="X4398" s="181">
        <v>0</v>
      </c>
      <c r="Y4398" s="874">
        <f t="shared" si="239"/>
        <v>25.427</v>
      </c>
      <c r="Z4398" s="78">
        <v>0</v>
      </c>
      <c r="AA4398" s="82">
        <v>0</v>
      </c>
      <c r="AB4398" s="108">
        <v>341.1</v>
      </c>
      <c r="AC4398" s="109">
        <v>0</v>
      </c>
      <c r="AD4398" s="111">
        <v>22.6</v>
      </c>
      <c r="AE4398" s="390">
        <f t="shared" si="245"/>
        <v>26.667999999999999</v>
      </c>
      <c r="AF4398" s="108">
        <v>353.9</v>
      </c>
      <c r="AG4398" s="109">
        <v>0</v>
      </c>
      <c r="AH4398" s="112"/>
      <c r="AI4398" s="112"/>
      <c r="AJ4398" s="110">
        <v>0</v>
      </c>
      <c r="AK4398" s="784"/>
      <c r="AL4398" s="390"/>
      <c r="AM4398" s="390"/>
      <c r="AN4398" s="253">
        <f t="shared" si="243"/>
        <v>26.667999999999999</v>
      </c>
      <c r="AO4398" s="113">
        <f t="shared" si="242"/>
        <v>1.2409999999999997</v>
      </c>
      <c r="JI4398" s="24"/>
      <c r="JJ4398" s="24"/>
      <c r="JK4398" s="24"/>
      <c r="JL4398" s="24"/>
      <c r="JM4398" s="24"/>
      <c r="JN4398" s="24"/>
      <c r="JO4398" s="24"/>
    </row>
    <row r="4399" spans="1:275" x14ac:dyDescent="0.2">
      <c r="A4399" s="58">
        <v>40915</v>
      </c>
      <c r="B4399" s="92">
        <v>18.68</v>
      </c>
      <c r="C4399" s="873">
        <f t="shared" si="246"/>
        <v>16.064799999999998</v>
      </c>
      <c r="D4399" s="174">
        <v>9.27</v>
      </c>
      <c r="E4399" s="871"/>
      <c r="F4399" s="776">
        <f t="shared" si="244"/>
        <v>25.334799999999998</v>
      </c>
      <c r="G4399" s="800"/>
      <c r="H4399" s="265">
        <v>15.9</v>
      </c>
      <c r="I4399" s="96">
        <v>10</v>
      </c>
      <c r="J4399" s="308"/>
      <c r="K4399" s="723">
        <f t="shared" si="236"/>
        <v>25.9</v>
      </c>
      <c r="L4399" s="468"/>
      <c r="M4399" s="468"/>
      <c r="N4399" s="468"/>
      <c r="O4399" s="98">
        <f t="shared" si="237"/>
        <v>0.56520000000000081</v>
      </c>
      <c r="Q4399" s="100">
        <f t="shared" si="238"/>
        <v>2.1822393822393855</v>
      </c>
      <c r="S4399" s="182">
        <v>0</v>
      </c>
      <c r="T4399" s="469">
        <v>0</v>
      </c>
      <c r="U4399" s="160">
        <v>0</v>
      </c>
      <c r="V4399" s="181">
        <v>0</v>
      </c>
      <c r="W4399" s="182">
        <v>0</v>
      </c>
      <c r="X4399" s="181">
        <v>0</v>
      </c>
      <c r="Y4399" s="874">
        <f t="shared" si="239"/>
        <v>25.334799999999998</v>
      </c>
      <c r="Z4399" s="78">
        <v>0</v>
      </c>
      <c r="AA4399" s="82">
        <v>0</v>
      </c>
      <c r="AB4399" s="108">
        <v>341.1</v>
      </c>
      <c r="AC4399" s="109">
        <v>0</v>
      </c>
      <c r="AD4399" s="111">
        <v>17</v>
      </c>
      <c r="AE4399" s="390">
        <f t="shared" si="245"/>
        <v>20.059999999999999</v>
      </c>
      <c r="AF4399" s="108">
        <v>353.9</v>
      </c>
      <c r="AG4399" s="109">
        <v>0</v>
      </c>
      <c r="AH4399" s="112"/>
      <c r="AI4399" s="112"/>
      <c r="AJ4399" s="110">
        <v>0</v>
      </c>
      <c r="AK4399" s="784"/>
      <c r="AL4399" s="390"/>
      <c r="AM4399" s="390"/>
      <c r="AN4399" s="253">
        <f t="shared" si="243"/>
        <v>20.059999999999999</v>
      </c>
      <c r="AO4399" s="113">
        <f t="shared" si="242"/>
        <v>-5.274799999999999</v>
      </c>
    </row>
    <row r="4400" spans="1:275" x14ac:dyDescent="0.2">
      <c r="A4400" s="58">
        <v>40916</v>
      </c>
      <c r="B4400" s="92">
        <v>18.3</v>
      </c>
      <c r="C4400" s="870">
        <f t="shared" si="246"/>
        <v>15.738</v>
      </c>
      <c r="D4400" s="174">
        <v>9.61</v>
      </c>
      <c r="E4400" s="871"/>
      <c r="F4400" s="776">
        <f t="shared" si="244"/>
        <v>25.347999999999999</v>
      </c>
      <c r="G4400" s="800"/>
      <c r="H4400" s="265">
        <v>15.86</v>
      </c>
      <c r="I4400" s="96">
        <v>10.053000000000001</v>
      </c>
      <c r="J4400" s="308"/>
      <c r="K4400" s="723">
        <f t="shared" si="236"/>
        <v>25.913</v>
      </c>
      <c r="L4400" s="468"/>
      <c r="M4400" s="468"/>
      <c r="N4400" s="468"/>
      <c r="O4400" s="98">
        <f t="shared" si="237"/>
        <v>0.56500000000000128</v>
      </c>
      <c r="Q4400" s="100">
        <f t="shared" si="238"/>
        <v>2.1803727858603841</v>
      </c>
      <c r="S4400" s="182">
        <v>0</v>
      </c>
      <c r="T4400" s="469">
        <v>0</v>
      </c>
      <c r="U4400" s="160">
        <v>0</v>
      </c>
      <c r="V4400" s="181">
        <v>0</v>
      </c>
      <c r="W4400" s="182">
        <v>0</v>
      </c>
      <c r="X4400" s="181">
        <v>0</v>
      </c>
      <c r="Y4400" s="874">
        <f t="shared" si="239"/>
        <v>25.347999999999999</v>
      </c>
      <c r="Z4400" s="78">
        <v>0</v>
      </c>
      <c r="AA4400" s="82">
        <v>0</v>
      </c>
      <c r="AB4400" s="108">
        <v>341.1</v>
      </c>
      <c r="AC4400" s="109">
        <v>0.15</v>
      </c>
      <c r="AD4400" s="111">
        <v>25.5</v>
      </c>
      <c r="AE4400" s="390">
        <f t="shared" si="245"/>
        <v>30.09</v>
      </c>
      <c r="AF4400" s="108">
        <v>353.9</v>
      </c>
      <c r="AG4400" s="109">
        <v>0.2</v>
      </c>
      <c r="AH4400" s="112"/>
      <c r="AI4400" s="112"/>
      <c r="AJ4400" s="110">
        <v>0</v>
      </c>
      <c r="AK4400" s="784"/>
      <c r="AL4400" s="390"/>
      <c r="AM4400" s="390"/>
      <c r="AN4400" s="253">
        <f t="shared" si="243"/>
        <v>30.09</v>
      </c>
      <c r="AO4400" s="113">
        <f t="shared" si="242"/>
        <v>4.7420000000000009</v>
      </c>
    </row>
    <row r="4401" spans="1:42" x14ac:dyDescent="0.2">
      <c r="A4401" s="58">
        <v>40917</v>
      </c>
      <c r="B4401" s="92">
        <v>17.670000000000002</v>
      </c>
      <c r="C4401" s="873">
        <f t="shared" si="246"/>
        <v>15.196200000000001</v>
      </c>
      <c r="D4401" s="174">
        <v>9.69</v>
      </c>
      <c r="E4401" s="871"/>
      <c r="F4401" s="776">
        <f t="shared" si="244"/>
        <v>24.886200000000002</v>
      </c>
      <c r="G4401" s="800"/>
      <c r="H4401" s="265">
        <v>14.01</v>
      </c>
      <c r="I4401" s="96">
        <v>10</v>
      </c>
      <c r="J4401" s="308"/>
      <c r="K4401" s="723">
        <f t="shared" si="236"/>
        <v>24.009999999999998</v>
      </c>
      <c r="L4401" s="468"/>
      <c r="M4401" s="468"/>
      <c r="N4401" s="468"/>
      <c r="O4401" s="98">
        <f t="shared" si="237"/>
        <v>-0.87620000000000431</v>
      </c>
      <c r="Q4401" s="100">
        <f t="shared" si="238"/>
        <v>-3.6493127863390438</v>
      </c>
      <c r="S4401" s="182">
        <v>0</v>
      </c>
      <c r="T4401" s="469">
        <v>0</v>
      </c>
      <c r="U4401" s="160">
        <v>0</v>
      </c>
      <c r="V4401" s="181">
        <v>0</v>
      </c>
      <c r="W4401" s="182">
        <v>0</v>
      </c>
      <c r="X4401" s="181">
        <v>0</v>
      </c>
      <c r="Y4401" s="874">
        <f t="shared" si="239"/>
        <v>24.886200000000002</v>
      </c>
      <c r="Z4401" s="78">
        <v>0</v>
      </c>
      <c r="AA4401" s="82">
        <v>0</v>
      </c>
      <c r="AB4401" s="108">
        <v>341.2</v>
      </c>
      <c r="AC4401" s="109">
        <v>0.12</v>
      </c>
      <c r="AD4401" s="111">
        <v>14.2</v>
      </c>
      <c r="AE4401" s="390">
        <f t="shared" si="245"/>
        <v>16.755999999999997</v>
      </c>
      <c r="AF4401" s="108">
        <v>353.95</v>
      </c>
      <c r="AG4401" s="109">
        <v>0.2</v>
      </c>
      <c r="AH4401" s="112"/>
      <c r="AI4401" s="112"/>
      <c r="AJ4401" s="110">
        <v>0</v>
      </c>
      <c r="AK4401" s="784"/>
      <c r="AL4401" s="390"/>
      <c r="AM4401" s="390"/>
      <c r="AN4401" s="253">
        <f t="shared" si="243"/>
        <v>16.755999999999997</v>
      </c>
      <c r="AO4401" s="113">
        <f t="shared" si="242"/>
        <v>-8.1302000000000056</v>
      </c>
    </row>
    <row r="4402" spans="1:42" x14ac:dyDescent="0.2">
      <c r="A4402" s="58">
        <v>40918</v>
      </c>
      <c r="B4402" s="92">
        <v>18.63</v>
      </c>
      <c r="C4402" s="873">
        <f t="shared" si="246"/>
        <v>16.021799999999999</v>
      </c>
      <c r="D4402" s="174">
        <v>9.5</v>
      </c>
      <c r="E4402" s="871"/>
      <c r="F4402" s="776">
        <f t="shared" si="244"/>
        <v>25.521799999999999</v>
      </c>
      <c r="G4402" s="800"/>
      <c r="H4402" s="265">
        <v>14.33</v>
      </c>
      <c r="I4402" s="96">
        <v>10</v>
      </c>
      <c r="J4402" s="308"/>
      <c r="K4402" s="723">
        <f t="shared" si="236"/>
        <v>24.33</v>
      </c>
      <c r="L4402" s="468"/>
      <c r="M4402" s="468"/>
      <c r="N4402" s="468"/>
      <c r="O4402" s="98">
        <f t="shared" si="237"/>
        <v>-1.1918000000000006</v>
      </c>
      <c r="Q4402" s="100">
        <f t="shared" si="238"/>
        <v>-4.8984792437320204</v>
      </c>
      <c r="S4402" s="182">
        <v>0</v>
      </c>
      <c r="T4402" s="469">
        <v>0</v>
      </c>
      <c r="U4402" s="160">
        <v>0</v>
      </c>
      <c r="V4402" s="181">
        <v>0</v>
      </c>
      <c r="W4402" s="182">
        <v>0</v>
      </c>
      <c r="X4402" s="181">
        <v>0</v>
      </c>
      <c r="Y4402" s="874">
        <f t="shared" si="239"/>
        <v>25.521799999999999</v>
      </c>
      <c r="Z4402" s="78">
        <v>0</v>
      </c>
      <c r="AA4402" s="82">
        <v>0</v>
      </c>
      <c r="AB4402" s="108">
        <v>341.1</v>
      </c>
      <c r="AC4402" s="109">
        <v>0</v>
      </c>
      <c r="AD4402" s="111">
        <v>26.37</v>
      </c>
      <c r="AE4402" s="390">
        <f t="shared" si="245"/>
        <v>31.116599999999998</v>
      </c>
      <c r="AF4402" s="108">
        <v>354</v>
      </c>
      <c r="AG4402" s="109">
        <v>0</v>
      </c>
      <c r="AH4402" s="112"/>
      <c r="AI4402" s="112"/>
      <c r="AJ4402" s="110">
        <v>0</v>
      </c>
      <c r="AK4402" s="784"/>
      <c r="AL4402" s="390"/>
      <c r="AM4402" s="390"/>
      <c r="AN4402" s="253">
        <f t="shared" si="243"/>
        <v>31.116599999999998</v>
      </c>
      <c r="AO4402" s="113">
        <f t="shared" si="242"/>
        <v>5.5947999999999993</v>
      </c>
    </row>
    <row r="4403" spans="1:42" x14ac:dyDescent="0.2">
      <c r="A4403" s="58">
        <v>40919</v>
      </c>
      <c r="B4403" s="92">
        <v>17.89</v>
      </c>
      <c r="C4403" s="870">
        <f t="shared" si="246"/>
        <v>15.385400000000001</v>
      </c>
      <c r="D4403" s="174">
        <v>9.5</v>
      </c>
      <c r="E4403" s="871"/>
      <c r="F4403" s="776">
        <f t="shared" si="244"/>
        <v>24.885400000000001</v>
      </c>
      <c r="G4403" s="800"/>
      <c r="H4403" s="265">
        <v>16.78</v>
      </c>
      <c r="I4403" s="96">
        <v>10</v>
      </c>
      <c r="J4403" s="308"/>
      <c r="K4403" s="723">
        <f t="shared" si="236"/>
        <v>26.78</v>
      </c>
      <c r="L4403" s="468"/>
      <c r="M4403" s="468"/>
      <c r="N4403" s="468"/>
      <c r="O4403" s="98">
        <f t="shared" si="237"/>
        <v>1.8946000000000005</v>
      </c>
      <c r="Q4403" s="100">
        <f t="shared" si="238"/>
        <v>7.0746825989544444</v>
      </c>
      <c r="S4403" s="182">
        <v>0</v>
      </c>
      <c r="T4403" s="469">
        <v>0</v>
      </c>
      <c r="U4403" s="160">
        <v>0</v>
      </c>
      <c r="V4403" s="181">
        <v>0</v>
      </c>
      <c r="W4403" s="182">
        <v>0</v>
      </c>
      <c r="X4403" s="181">
        <v>0</v>
      </c>
      <c r="Y4403" s="874">
        <f t="shared" si="239"/>
        <v>24.885400000000001</v>
      </c>
      <c r="Z4403" s="78">
        <v>0</v>
      </c>
      <c r="AA4403" s="82">
        <v>0</v>
      </c>
      <c r="AB4403" s="108">
        <v>341.1</v>
      </c>
      <c r="AC4403" s="109">
        <v>0</v>
      </c>
      <c r="AD4403" s="111">
        <v>28.97</v>
      </c>
      <c r="AE4403" s="390">
        <f t="shared" si="245"/>
        <v>34.184599999999996</v>
      </c>
      <c r="AF4403" s="108">
        <v>354</v>
      </c>
      <c r="AG4403" s="109">
        <v>0.4</v>
      </c>
      <c r="AH4403" s="112"/>
      <c r="AI4403" s="112"/>
      <c r="AJ4403" s="110">
        <v>0</v>
      </c>
      <c r="AK4403" s="784"/>
      <c r="AL4403" s="390"/>
      <c r="AM4403" s="390"/>
      <c r="AN4403" s="253">
        <f t="shared" si="243"/>
        <v>34.184599999999996</v>
      </c>
      <c r="AO4403" s="113">
        <f t="shared" si="242"/>
        <v>9.2991999999999955</v>
      </c>
    </row>
    <row r="4404" spans="1:42" x14ac:dyDescent="0.2">
      <c r="A4404" s="58">
        <v>40920</v>
      </c>
      <c r="B4404" s="92">
        <v>18.03</v>
      </c>
      <c r="C4404" s="873">
        <f t="shared" si="246"/>
        <v>15.505800000000001</v>
      </c>
      <c r="D4404" s="174">
        <v>9.25</v>
      </c>
      <c r="E4404" s="871"/>
      <c r="F4404" s="776">
        <f t="shared" si="244"/>
        <v>24.755800000000001</v>
      </c>
      <c r="G4404" s="800"/>
      <c r="H4404" s="265">
        <v>14.06</v>
      </c>
      <c r="I4404" s="96">
        <v>10.055999999999999</v>
      </c>
      <c r="J4404" s="308"/>
      <c r="K4404" s="723">
        <f t="shared" si="236"/>
        <v>24.116</v>
      </c>
      <c r="L4404" s="468"/>
      <c r="M4404" s="468"/>
      <c r="N4404" s="468"/>
      <c r="O4404" s="98">
        <f t="shared" si="237"/>
        <v>-0.63980000000000103</v>
      </c>
      <c r="Q4404" s="100">
        <f t="shared" si="238"/>
        <v>-2.6530104494941158</v>
      </c>
      <c r="S4404" s="182">
        <v>0</v>
      </c>
      <c r="T4404" s="469">
        <v>0</v>
      </c>
      <c r="U4404" s="160">
        <v>0</v>
      </c>
      <c r="V4404" s="181">
        <v>0</v>
      </c>
      <c r="W4404" s="182">
        <v>0</v>
      </c>
      <c r="X4404" s="181">
        <v>0</v>
      </c>
      <c r="Y4404" s="874">
        <f t="shared" si="239"/>
        <v>24.755800000000001</v>
      </c>
      <c r="Z4404" s="78">
        <v>0</v>
      </c>
      <c r="AA4404" s="82">
        <v>0</v>
      </c>
      <c r="AB4404" s="108">
        <v>341.2</v>
      </c>
      <c r="AC4404" s="109">
        <v>0</v>
      </c>
      <c r="AD4404" s="111">
        <v>25.8</v>
      </c>
      <c r="AE4404" s="390">
        <f t="shared" si="245"/>
        <v>30.443999999999999</v>
      </c>
      <c r="AF4404" s="108">
        <v>354.1</v>
      </c>
      <c r="AG4404" s="109">
        <v>0</v>
      </c>
      <c r="AH4404" s="112"/>
      <c r="AI4404" s="112"/>
      <c r="AJ4404" s="110">
        <v>0</v>
      </c>
      <c r="AK4404" s="784"/>
      <c r="AL4404" s="390"/>
      <c r="AM4404" s="390"/>
      <c r="AN4404" s="253">
        <f t="shared" si="243"/>
        <v>30.443999999999999</v>
      </c>
      <c r="AO4404" s="113">
        <f t="shared" si="242"/>
        <v>5.6881999999999984</v>
      </c>
    </row>
    <row r="4405" spans="1:42" x14ac:dyDescent="0.2">
      <c r="A4405" s="58">
        <v>40921</v>
      </c>
      <c r="B4405" s="92">
        <v>18.2</v>
      </c>
      <c r="C4405" s="870">
        <f t="shared" si="246"/>
        <v>15.651999999999999</v>
      </c>
      <c r="D4405" s="174">
        <v>9.5</v>
      </c>
      <c r="E4405" s="871"/>
      <c r="F4405" s="776">
        <f t="shared" si="244"/>
        <v>25.152000000000001</v>
      </c>
      <c r="G4405" s="800"/>
      <c r="H4405" s="265">
        <v>14.48</v>
      </c>
      <c r="I4405" s="96">
        <v>10.035</v>
      </c>
      <c r="J4405" s="308"/>
      <c r="K4405" s="723">
        <f t="shared" si="236"/>
        <v>24.515000000000001</v>
      </c>
      <c r="L4405" s="468"/>
      <c r="M4405" s="468"/>
      <c r="N4405" s="468"/>
      <c r="O4405" s="98">
        <f t="shared" si="237"/>
        <v>-0.63700000000000045</v>
      </c>
      <c r="Q4405" s="100">
        <f t="shared" si="238"/>
        <v>-2.5984091372629021</v>
      </c>
      <c r="S4405" s="182">
        <v>0</v>
      </c>
      <c r="T4405" s="469">
        <v>0</v>
      </c>
      <c r="U4405" s="160">
        <v>0</v>
      </c>
      <c r="V4405" s="181">
        <v>0</v>
      </c>
      <c r="W4405" s="182">
        <v>0</v>
      </c>
      <c r="X4405" s="181">
        <v>0</v>
      </c>
      <c r="Y4405" s="874">
        <f t="shared" si="239"/>
        <v>25.152000000000001</v>
      </c>
      <c r="Z4405" s="78">
        <v>0</v>
      </c>
      <c r="AA4405" s="82">
        <v>0</v>
      </c>
      <c r="AB4405" s="108">
        <v>341.2</v>
      </c>
      <c r="AC4405" s="109">
        <v>0</v>
      </c>
      <c r="AD4405" s="111">
        <v>17.32</v>
      </c>
      <c r="AE4405" s="390">
        <f t="shared" si="245"/>
        <v>20.4376</v>
      </c>
      <c r="AF4405" s="108">
        <v>354.1</v>
      </c>
      <c r="AG4405" s="109">
        <v>0</v>
      </c>
      <c r="AH4405" s="112"/>
      <c r="AI4405" s="112"/>
      <c r="AJ4405" s="110">
        <v>0</v>
      </c>
      <c r="AK4405" s="784"/>
      <c r="AL4405" s="390"/>
      <c r="AM4405" s="390"/>
      <c r="AN4405" s="253">
        <f t="shared" si="243"/>
        <v>20.4376</v>
      </c>
      <c r="AO4405" s="113">
        <f t="shared" si="242"/>
        <v>-4.7144000000000013</v>
      </c>
    </row>
    <row r="4406" spans="1:42" x14ac:dyDescent="0.2">
      <c r="A4406" s="58">
        <v>40922</v>
      </c>
      <c r="B4406" s="92">
        <v>18.72</v>
      </c>
      <c r="C4406" s="870">
        <f t="shared" si="246"/>
        <v>16.0992</v>
      </c>
      <c r="D4406" s="174">
        <v>9.5</v>
      </c>
      <c r="E4406" s="871"/>
      <c r="F4406" s="776">
        <f t="shared" si="244"/>
        <v>25.5992</v>
      </c>
      <c r="G4406" s="800"/>
      <c r="H4406" s="265">
        <v>16.12</v>
      </c>
      <c r="I4406" s="96">
        <v>10.010999999999999</v>
      </c>
      <c r="J4406" s="308"/>
      <c r="K4406" s="723">
        <f t="shared" si="236"/>
        <v>26.131</v>
      </c>
      <c r="L4406" s="468"/>
      <c r="M4406" s="468"/>
      <c r="N4406" s="468"/>
      <c r="O4406" s="98">
        <f t="shared" si="237"/>
        <v>0.53180000000000049</v>
      </c>
      <c r="Q4406" s="100">
        <f t="shared" si="238"/>
        <v>2.0351306876889534</v>
      </c>
      <c r="S4406" s="182">
        <v>0</v>
      </c>
      <c r="T4406" s="469">
        <v>0</v>
      </c>
      <c r="U4406" s="160">
        <v>0</v>
      </c>
      <c r="V4406" s="181">
        <v>0</v>
      </c>
      <c r="W4406" s="182">
        <v>0</v>
      </c>
      <c r="X4406" s="181">
        <v>0</v>
      </c>
      <c r="Y4406" s="874">
        <f t="shared" si="239"/>
        <v>25.5992</v>
      </c>
      <c r="Z4406" s="78">
        <v>0</v>
      </c>
      <c r="AA4406" s="82">
        <v>0</v>
      </c>
      <c r="AB4406" s="108">
        <v>341.2</v>
      </c>
      <c r="AC4406" s="109">
        <v>0</v>
      </c>
      <c r="AD4406" s="111">
        <v>22.45</v>
      </c>
      <c r="AE4406" s="390">
        <f t="shared" si="245"/>
        <v>26.490999999999996</v>
      </c>
      <c r="AF4406" s="108">
        <v>354.1</v>
      </c>
      <c r="AG4406" s="109">
        <v>0</v>
      </c>
      <c r="AH4406" s="112"/>
      <c r="AI4406" s="112"/>
      <c r="AJ4406" s="110">
        <v>0</v>
      </c>
      <c r="AK4406" s="784"/>
      <c r="AL4406" s="390"/>
      <c r="AM4406" s="390"/>
      <c r="AN4406" s="253">
        <f t="shared" si="243"/>
        <v>26.490999999999996</v>
      </c>
      <c r="AO4406" s="113">
        <f t="shared" si="242"/>
        <v>0.89179999999999637</v>
      </c>
    </row>
    <row r="4407" spans="1:42" x14ac:dyDescent="0.2">
      <c r="A4407" s="58">
        <v>40923</v>
      </c>
      <c r="B4407" s="92">
        <v>17.25</v>
      </c>
      <c r="C4407" s="873">
        <f t="shared" si="246"/>
        <v>14.834999999999999</v>
      </c>
      <c r="D4407" s="174">
        <v>9.4700000000000006</v>
      </c>
      <c r="E4407" s="871"/>
      <c r="F4407" s="776">
        <f t="shared" si="244"/>
        <v>24.305</v>
      </c>
      <c r="G4407" s="800"/>
      <c r="H4407" s="265">
        <v>14.12</v>
      </c>
      <c r="I4407" s="96">
        <v>10.176</v>
      </c>
      <c r="J4407" s="308"/>
      <c r="K4407" s="723">
        <f t="shared" si="236"/>
        <v>24.295999999999999</v>
      </c>
      <c r="L4407" s="468"/>
      <c r="M4407" s="468"/>
      <c r="N4407" s="468"/>
      <c r="O4407" s="98">
        <f t="shared" si="237"/>
        <v>-9.0000000000003411E-3</v>
      </c>
      <c r="Q4407" s="100">
        <f t="shared" si="238"/>
        <v>-3.7043134672375459E-2</v>
      </c>
      <c r="S4407" s="182">
        <v>0</v>
      </c>
      <c r="T4407" s="469">
        <v>0</v>
      </c>
      <c r="U4407" s="160">
        <v>0</v>
      </c>
      <c r="V4407" s="181">
        <v>0</v>
      </c>
      <c r="W4407" s="182">
        <v>0</v>
      </c>
      <c r="X4407" s="181">
        <v>0</v>
      </c>
      <c r="Y4407" s="874">
        <f t="shared" si="239"/>
        <v>24.305</v>
      </c>
      <c r="Z4407" s="78">
        <v>0</v>
      </c>
      <c r="AA4407" s="82">
        <v>0</v>
      </c>
      <c r="AB4407" s="108">
        <v>341.2</v>
      </c>
      <c r="AC4407" s="109">
        <v>0</v>
      </c>
      <c r="AD4407" s="111">
        <v>28.31</v>
      </c>
      <c r="AE4407" s="390">
        <f t="shared" si="245"/>
        <v>33.405799999999999</v>
      </c>
      <c r="AF4407" s="108">
        <v>354.1</v>
      </c>
      <c r="AG4407" s="109">
        <v>0</v>
      </c>
      <c r="AH4407" s="112"/>
      <c r="AI4407" s="112"/>
      <c r="AJ4407" s="110">
        <v>0</v>
      </c>
      <c r="AK4407" s="784"/>
      <c r="AL4407" s="390"/>
      <c r="AM4407" s="390"/>
      <c r="AN4407" s="253">
        <f t="shared" si="243"/>
        <v>33.405799999999999</v>
      </c>
      <c r="AO4407" s="113">
        <f t="shared" si="242"/>
        <v>9.1007999999999996</v>
      </c>
    </row>
    <row r="4408" spans="1:42" x14ac:dyDescent="0.2">
      <c r="A4408" s="58">
        <v>40924</v>
      </c>
      <c r="B4408" s="92">
        <v>17.86</v>
      </c>
      <c r="C4408" s="873">
        <f t="shared" si="246"/>
        <v>15.359599999999999</v>
      </c>
      <c r="D4408" s="174">
        <v>9.4600000000000009</v>
      </c>
      <c r="E4408" s="871"/>
      <c r="F4408" s="776">
        <f t="shared" si="244"/>
        <v>24.819600000000001</v>
      </c>
      <c r="G4408" s="800"/>
      <c r="H4408" s="265">
        <v>14.39</v>
      </c>
      <c r="I4408" s="96">
        <v>10.358000000000001</v>
      </c>
      <c r="J4408" s="308"/>
      <c r="K4408" s="723">
        <f t="shared" si="236"/>
        <v>24.748000000000001</v>
      </c>
      <c r="L4408" s="468"/>
      <c r="M4408" s="468"/>
      <c r="N4408" s="468"/>
      <c r="O4408" s="98">
        <f t="shared" si="237"/>
        <v>-7.1600000000000108E-2</v>
      </c>
      <c r="Q4408" s="100">
        <f t="shared" si="238"/>
        <v>-0.28931630838855704</v>
      </c>
      <c r="S4408" s="182">
        <v>0</v>
      </c>
      <c r="T4408" s="469">
        <v>0</v>
      </c>
      <c r="U4408" s="160">
        <v>0</v>
      </c>
      <c r="V4408" s="181">
        <v>0</v>
      </c>
      <c r="W4408" s="182">
        <v>0</v>
      </c>
      <c r="X4408" s="181">
        <v>0</v>
      </c>
      <c r="Y4408" s="874">
        <f t="shared" si="239"/>
        <v>24.819600000000001</v>
      </c>
      <c r="Z4408" s="78">
        <v>0</v>
      </c>
      <c r="AA4408" s="82">
        <v>0</v>
      </c>
      <c r="AB4408" s="108">
        <v>341.2</v>
      </c>
      <c r="AC4408" s="109">
        <v>0</v>
      </c>
      <c r="AD4408" s="111">
        <v>25.68</v>
      </c>
      <c r="AE4408" s="390">
        <f t="shared" si="245"/>
        <v>30.302399999999999</v>
      </c>
      <c r="AF4408" s="108">
        <v>354.15</v>
      </c>
      <c r="AG4408" s="109">
        <v>0</v>
      </c>
      <c r="AH4408" s="112"/>
      <c r="AI4408" s="112"/>
      <c r="AJ4408" s="110">
        <v>0</v>
      </c>
      <c r="AK4408" s="784"/>
      <c r="AL4408" s="390"/>
      <c r="AM4408" s="390"/>
      <c r="AN4408" s="253">
        <f t="shared" si="243"/>
        <v>30.302399999999999</v>
      </c>
      <c r="AO4408" s="113">
        <f t="shared" si="242"/>
        <v>5.4827999999999975</v>
      </c>
    </row>
    <row r="4409" spans="1:42" x14ac:dyDescent="0.2">
      <c r="A4409" s="58">
        <v>40925</v>
      </c>
      <c r="B4409" s="92">
        <v>19.29</v>
      </c>
      <c r="C4409" s="873">
        <f t="shared" si="246"/>
        <v>16.589399999999998</v>
      </c>
      <c r="D4409" s="174">
        <v>9.7100000000000009</v>
      </c>
      <c r="E4409" s="871"/>
      <c r="F4409" s="776">
        <f t="shared" si="244"/>
        <v>26.299399999999999</v>
      </c>
      <c r="G4409" s="800"/>
      <c r="H4409" s="265">
        <v>14.93</v>
      </c>
      <c r="I4409" s="96">
        <v>10.167999999999999</v>
      </c>
      <c r="J4409" s="308"/>
      <c r="K4409" s="723">
        <f t="shared" si="236"/>
        <v>25.097999999999999</v>
      </c>
      <c r="L4409" s="468"/>
      <c r="M4409" s="468"/>
      <c r="N4409" s="468"/>
      <c r="O4409" s="98">
        <f t="shared" si="237"/>
        <v>-1.2013999999999996</v>
      </c>
      <c r="Q4409" s="100">
        <f t="shared" si="238"/>
        <v>-4.7868356044306299</v>
      </c>
      <c r="S4409" s="182">
        <v>0</v>
      </c>
      <c r="T4409" s="469">
        <v>0</v>
      </c>
      <c r="U4409" s="160">
        <v>0</v>
      </c>
      <c r="V4409" s="181">
        <v>0</v>
      </c>
      <c r="W4409" s="182">
        <v>0</v>
      </c>
      <c r="X4409" s="181">
        <v>0</v>
      </c>
      <c r="Y4409" s="874">
        <f t="shared" si="239"/>
        <v>26.299399999999999</v>
      </c>
      <c r="Z4409" s="78">
        <v>0</v>
      </c>
      <c r="AA4409" s="82">
        <v>0</v>
      </c>
      <c r="AB4409" s="108">
        <v>341.1</v>
      </c>
      <c r="AC4409" s="109">
        <v>0.02</v>
      </c>
      <c r="AD4409" s="111">
        <v>25.47</v>
      </c>
      <c r="AE4409" s="390">
        <f t="shared" si="245"/>
        <v>30.054599999999997</v>
      </c>
      <c r="AF4409" s="108">
        <v>354.2</v>
      </c>
      <c r="AG4409" s="109">
        <v>0.1</v>
      </c>
      <c r="AH4409" s="112"/>
      <c r="AI4409" s="112"/>
      <c r="AJ4409" s="110">
        <v>0</v>
      </c>
      <c r="AK4409" s="784"/>
      <c r="AL4409" s="390"/>
      <c r="AM4409" s="390"/>
      <c r="AN4409" s="253">
        <f t="shared" si="243"/>
        <v>30.054599999999997</v>
      </c>
      <c r="AO4409" s="113">
        <f t="shared" si="242"/>
        <v>3.7551999999999985</v>
      </c>
    </row>
    <row r="4410" spans="1:42" x14ac:dyDescent="0.2">
      <c r="A4410" s="58">
        <v>40926</v>
      </c>
      <c r="B4410" s="92">
        <v>19.690000000000001</v>
      </c>
      <c r="C4410" s="870">
        <f t="shared" si="246"/>
        <v>16.933400000000002</v>
      </c>
      <c r="D4410" s="174">
        <v>9.39</v>
      </c>
      <c r="E4410" s="871"/>
      <c r="F4410" s="776">
        <f t="shared" si="244"/>
        <v>26.323400000000003</v>
      </c>
      <c r="G4410" s="800"/>
      <c r="H4410" s="265">
        <v>18.97</v>
      </c>
      <c r="I4410" s="96">
        <v>11.025</v>
      </c>
      <c r="J4410" s="308"/>
      <c r="K4410" s="723">
        <f t="shared" si="236"/>
        <v>29.994999999999997</v>
      </c>
      <c r="L4410" s="468"/>
      <c r="M4410" s="468"/>
      <c r="N4410" s="468"/>
      <c r="O4410" s="98">
        <f t="shared" si="237"/>
        <v>3.6715999999999944</v>
      </c>
      <c r="Q4410" s="100">
        <f t="shared" si="238"/>
        <v>12.240706784464059</v>
      </c>
      <c r="S4410" s="182">
        <v>0</v>
      </c>
      <c r="T4410" s="469">
        <v>0</v>
      </c>
      <c r="U4410" s="160">
        <v>0</v>
      </c>
      <c r="V4410" s="181">
        <v>0</v>
      </c>
      <c r="W4410" s="182">
        <v>0</v>
      </c>
      <c r="X4410" s="181">
        <v>0</v>
      </c>
      <c r="Y4410" s="874">
        <f t="shared" si="239"/>
        <v>26.323400000000003</v>
      </c>
      <c r="Z4410" s="78">
        <v>0</v>
      </c>
      <c r="AA4410" s="82">
        <v>0</v>
      </c>
      <c r="AB4410" s="108">
        <v>341.1</v>
      </c>
      <c r="AC4410" s="109">
        <v>0</v>
      </c>
      <c r="AD4410" s="111">
        <v>27.17</v>
      </c>
      <c r="AE4410" s="390">
        <f t="shared" si="245"/>
        <v>32.060600000000001</v>
      </c>
      <c r="AF4410" s="108">
        <v>354.2</v>
      </c>
      <c r="AG4410" s="109">
        <v>0.1</v>
      </c>
      <c r="AH4410" s="112"/>
      <c r="AI4410" s="112"/>
      <c r="AJ4410" s="110">
        <v>0</v>
      </c>
      <c r="AK4410" s="784"/>
      <c r="AL4410" s="390"/>
      <c r="AM4410" s="390"/>
      <c r="AN4410" s="253">
        <f t="shared" si="243"/>
        <v>32.060600000000001</v>
      </c>
      <c r="AO4410" s="113">
        <f t="shared" si="242"/>
        <v>5.7371999999999979</v>
      </c>
    </row>
    <row r="4411" spans="1:42" x14ac:dyDescent="0.2">
      <c r="A4411" s="58">
        <v>40927</v>
      </c>
      <c r="B4411" s="92">
        <v>20.65</v>
      </c>
      <c r="C4411" s="873">
        <f t="shared" si="246"/>
        <v>17.758999999999997</v>
      </c>
      <c r="D4411" s="174">
        <v>6.95</v>
      </c>
      <c r="E4411" s="871"/>
      <c r="F4411" s="776">
        <f t="shared" si="244"/>
        <v>24.708999999999996</v>
      </c>
      <c r="G4411" s="800"/>
      <c r="H4411" s="265">
        <v>16.52</v>
      </c>
      <c r="I4411" s="96">
        <v>7.8289999999999997</v>
      </c>
      <c r="J4411" s="308"/>
      <c r="K4411" s="723">
        <f t="shared" si="236"/>
        <v>24.349</v>
      </c>
      <c r="L4411" s="468"/>
      <c r="M4411" s="468"/>
      <c r="N4411" s="468"/>
      <c r="O4411" s="98">
        <f t="shared" si="237"/>
        <v>-0.35999999999999588</v>
      </c>
      <c r="Q4411" s="100">
        <f t="shared" si="238"/>
        <v>-1.4785001437430527</v>
      </c>
      <c r="S4411" s="182">
        <v>0</v>
      </c>
      <c r="T4411" s="469">
        <v>0</v>
      </c>
      <c r="U4411" s="160">
        <v>0</v>
      </c>
      <c r="V4411" s="181">
        <v>0</v>
      </c>
      <c r="W4411" s="182">
        <v>0</v>
      </c>
      <c r="X4411" s="181">
        <v>0</v>
      </c>
      <c r="Y4411" s="874">
        <f t="shared" si="239"/>
        <v>24.708999999999996</v>
      </c>
      <c r="Z4411" s="78">
        <v>0</v>
      </c>
      <c r="AA4411" s="82">
        <v>0</v>
      </c>
      <c r="AB4411" s="108">
        <v>341</v>
      </c>
      <c r="AC4411" s="109">
        <v>0</v>
      </c>
      <c r="AD4411" s="111">
        <v>26</v>
      </c>
      <c r="AE4411" s="390">
        <f t="shared" si="245"/>
        <v>30.68</v>
      </c>
      <c r="AF4411" s="108">
        <v>354.2</v>
      </c>
      <c r="AG4411" s="109">
        <v>0</v>
      </c>
      <c r="AH4411" s="112"/>
      <c r="AI4411" s="112"/>
      <c r="AJ4411" s="110">
        <v>0</v>
      </c>
      <c r="AK4411" s="784"/>
      <c r="AL4411" s="390"/>
      <c r="AM4411" s="390"/>
      <c r="AN4411" s="253">
        <f t="shared" si="243"/>
        <v>30.68</v>
      </c>
      <c r="AO4411" s="113">
        <f t="shared" si="242"/>
        <v>5.9710000000000036</v>
      </c>
    </row>
    <row r="4412" spans="1:42" x14ac:dyDescent="0.2">
      <c r="A4412" s="58">
        <v>40928</v>
      </c>
      <c r="B4412" s="92">
        <v>19.28</v>
      </c>
      <c r="C4412" s="870">
        <f t="shared" si="246"/>
        <v>16.5808</v>
      </c>
      <c r="D4412" s="174">
        <v>9.39</v>
      </c>
      <c r="E4412" s="871"/>
      <c r="F4412" s="776">
        <f t="shared" si="244"/>
        <v>25.970800000000001</v>
      </c>
      <c r="G4412" s="800"/>
      <c r="H4412" s="265">
        <v>15.01</v>
      </c>
      <c r="I4412" s="96">
        <v>10.145</v>
      </c>
      <c r="J4412" s="308"/>
      <c r="K4412" s="723">
        <f t="shared" ref="K4412:K4475" si="247">H4412+I4412</f>
        <v>25.155000000000001</v>
      </c>
      <c r="L4412" s="468"/>
      <c r="M4412" s="468"/>
      <c r="N4412" s="468"/>
      <c r="O4412" s="98">
        <f t="shared" ref="O4412:O4475" si="248">K4412-F4412</f>
        <v>-0.81579999999999941</v>
      </c>
      <c r="Q4412" s="100">
        <f t="shared" ref="Q4412:Q4475" si="249">(((O4412/K4412)*100))</f>
        <v>-3.2430928244881709</v>
      </c>
      <c r="S4412" s="182">
        <v>0</v>
      </c>
      <c r="T4412" s="469">
        <v>0</v>
      </c>
      <c r="U4412" s="160">
        <v>0</v>
      </c>
      <c r="V4412" s="181">
        <v>0</v>
      </c>
      <c r="W4412" s="182">
        <v>0</v>
      </c>
      <c r="X4412" s="478">
        <v>0</v>
      </c>
      <c r="Y4412" s="874">
        <f t="shared" si="239"/>
        <v>25.970800000000001</v>
      </c>
      <c r="Z4412" s="78">
        <v>0</v>
      </c>
      <c r="AA4412" s="82">
        <v>0</v>
      </c>
      <c r="AB4412" s="108">
        <v>341.1</v>
      </c>
      <c r="AC4412" s="109">
        <v>0.1</v>
      </c>
      <c r="AD4412" s="111">
        <v>26</v>
      </c>
      <c r="AE4412" s="390">
        <f t="shared" si="245"/>
        <v>30.68</v>
      </c>
      <c r="AF4412" s="108">
        <v>354.2</v>
      </c>
      <c r="AG4412" s="109">
        <v>0</v>
      </c>
      <c r="AH4412" s="112"/>
      <c r="AI4412" s="112"/>
      <c r="AJ4412" s="110">
        <v>0</v>
      </c>
      <c r="AK4412" s="784"/>
      <c r="AL4412" s="390"/>
      <c r="AM4412" s="390"/>
      <c r="AN4412" s="253">
        <f t="shared" si="243"/>
        <v>30.68</v>
      </c>
      <c r="AO4412" s="113">
        <f t="shared" si="242"/>
        <v>4.7091999999999992</v>
      </c>
    </row>
    <row r="4413" spans="1:42" x14ac:dyDescent="0.2">
      <c r="A4413" s="58">
        <v>40929</v>
      </c>
      <c r="B4413" s="92">
        <v>18.43</v>
      </c>
      <c r="C4413" s="873">
        <f t="shared" si="246"/>
        <v>15.8498</v>
      </c>
      <c r="D4413" s="174">
        <v>9.4600000000000009</v>
      </c>
      <c r="E4413" s="871"/>
      <c r="F4413" s="776">
        <f t="shared" si="244"/>
        <v>25.309800000000003</v>
      </c>
      <c r="G4413" s="800"/>
      <c r="H4413" s="265">
        <v>15.23</v>
      </c>
      <c r="I4413" s="96">
        <v>10.07</v>
      </c>
      <c r="J4413" s="308"/>
      <c r="K4413" s="723">
        <f t="shared" si="247"/>
        <v>25.3</v>
      </c>
      <c r="L4413" s="468"/>
      <c r="M4413" s="468"/>
      <c r="N4413" s="468"/>
      <c r="O4413" s="98">
        <f t="shared" si="248"/>
        <v>-9.8000000000020293E-3</v>
      </c>
      <c r="Q4413" s="100">
        <f t="shared" si="249"/>
        <v>-3.8735177865620668E-2</v>
      </c>
      <c r="S4413" s="182">
        <v>0</v>
      </c>
      <c r="T4413" s="469">
        <v>0</v>
      </c>
      <c r="U4413" s="160">
        <v>0</v>
      </c>
      <c r="V4413" s="181">
        <v>0</v>
      </c>
      <c r="W4413" s="182">
        <v>0</v>
      </c>
      <c r="X4413" s="181">
        <v>0</v>
      </c>
      <c r="Y4413" s="874">
        <f t="shared" si="239"/>
        <v>25.309800000000003</v>
      </c>
      <c r="Z4413" s="78">
        <v>0</v>
      </c>
      <c r="AA4413" s="82">
        <v>0</v>
      </c>
      <c r="AB4413" s="108">
        <v>341.1</v>
      </c>
      <c r="AC4413" s="109">
        <v>0.3</v>
      </c>
      <c r="AD4413" s="111">
        <v>22</v>
      </c>
      <c r="AE4413" s="390">
        <f t="shared" si="245"/>
        <v>25.959999999999997</v>
      </c>
      <c r="AF4413" s="108">
        <v>354.25</v>
      </c>
      <c r="AG4413" s="109">
        <v>0.35</v>
      </c>
      <c r="AH4413" s="112"/>
      <c r="AI4413" s="112"/>
      <c r="AJ4413" s="110">
        <v>0</v>
      </c>
      <c r="AK4413" s="784"/>
      <c r="AL4413" s="390"/>
      <c r="AM4413" s="390"/>
      <c r="AN4413" s="253">
        <f t="shared" si="243"/>
        <v>25.959999999999997</v>
      </c>
      <c r="AO4413" s="113">
        <f t="shared" si="242"/>
        <v>0.65019999999999456</v>
      </c>
    </row>
    <row r="4414" spans="1:42" x14ac:dyDescent="0.2">
      <c r="A4414" s="58">
        <v>40930</v>
      </c>
      <c r="B4414" s="92">
        <v>17.68</v>
      </c>
      <c r="C4414" s="870">
        <f t="shared" si="246"/>
        <v>15.204799999999999</v>
      </c>
      <c r="D4414" s="174">
        <v>9.5</v>
      </c>
      <c r="E4414" s="871"/>
      <c r="F4414" s="776">
        <f t="shared" si="244"/>
        <v>24.704799999999999</v>
      </c>
      <c r="G4414" s="800"/>
      <c r="H4414" s="265">
        <v>16.489999999999998</v>
      </c>
      <c r="I4414" s="96">
        <v>10.17</v>
      </c>
      <c r="J4414" s="308"/>
      <c r="K4414" s="723">
        <f t="shared" si="247"/>
        <v>26.659999999999997</v>
      </c>
      <c r="L4414" s="468"/>
      <c r="M4414" s="468"/>
      <c r="N4414" s="468"/>
      <c r="O4414" s="98">
        <f t="shared" si="248"/>
        <v>1.9551999999999978</v>
      </c>
      <c r="Q4414" s="100">
        <f t="shared" si="249"/>
        <v>7.3338334583645848</v>
      </c>
      <c r="S4414" s="182">
        <v>0</v>
      </c>
      <c r="T4414" s="469">
        <v>0</v>
      </c>
      <c r="U4414" s="160">
        <v>0</v>
      </c>
      <c r="V4414" s="181">
        <v>0</v>
      </c>
      <c r="W4414" s="182">
        <v>0</v>
      </c>
      <c r="X4414" s="181">
        <v>0</v>
      </c>
      <c r="Y4414" s="874">
        <f t="shared" si="239"/>
        <v>24.704799999999999</v>
      </c>
      <c r="Z4414" s="78">
        <v>0</v>
      </c>
      <c r="AA4414" s="82">
        <v>0</v>
      </c>
      <c r="AB4414" s="108">
        <v>341.1</v>
      </c>
      <c r="AC4414" s="109">
        <v>0</v>
      </c>
      <c r="AD4414" s="111">
        <v>24</v>
      </c>
      <c r="AE4414" s="390">
        <f t="shared" si="245"/>
        <v>28.32</v>
      </c>
      <c r="AF4414" s="108">
        <v>354.3</v>
      </c>
      <c r="AG4414" s="109">
        <v>0.05</v>
      </c>
      <c r="AH4414" s="112"/>
      <c r="AI4414" s="112"/>
      <c r="AJ4414" s="110">
        <v>0</v>
      </c>
      <c r="AK4414" s="784"/>
      <c r="AL4414" s="390"/>
      <c r="AM4414" s="390"/>
      <c r="AN4414" s="253">
        <f t="shared" si="243"/>
        <v>28.32</v>
      </c>
      <c r="AO4414" s="113">
        <f t="shared" si="242"/>
        <v>3.6152000000000015</v>
      </c>
    </row>
    <row r="4415" spans="1:42" x14ac:dyDescent="0.2">
      <c r="A4415" s="58">
        <v>40931</v>
      </c>
      <c r="B4415" s="92">
        <v>19.170000000000002</v>
      </c>
      <c r="C4415" s="873">
        <f t="shared" si="246"/>
        <v>16.4862</v>
      </c>
      <c r="D4415" s="174">
        <v>9.5</v>
      </c>
      <c r="E4415" s="871"/>
      <c r="F4415" s="776">
        <f t="shared" si="244"/>
        <v>25.9862</v>
      </c>
      <c r="G4415" s="800"/>
      <c r="H4415" s="265">
        <v>15.29</v>
      </c>
      <c r="I4415" s="96">
        <v>10.512</v>
      </c>
      <c r="J4415" s="308"/>
      <c r="K4415" s="723">
        <f t="shared" si="247"/>
        <v>25.802</v>
      </c>
      <c r="L4415" s="468"/>
      <c r="M4415" s="468"/>
      <c r="N4415" s="468"/>
      <c r="O4415" s="98">
        <f t="shared" si="248"/>
        <v>-0.18420000000000059</v>
      </c>
      <c r="Q4415" s="100">
        <f t="shared" si="249"/>
        <v>-0.713898147430434</v>
      </c>
      <c r="S4415" s="182">
        <v>0</v>
      </c>
      <c r="T4415" s="469">
        <v>0</v>
      </c>
      <c r="U4415" s="160">
        <v>0</v>
      </c>
      <c r="V4415" s="181">
        <v>0</v>
      </c>
      <c r="W4415" s="182">
        <v>0</v>
      </c>
      <c r="X4415" s="181">
        <v>0</v>
      </c>
      <c r="Y4415" s="874">
        <f t="shared" si="239"/>
        <v>25.9862</v>
      </c>
      <c r="Z4415" s="78">
        <v>0</v>
      </c>
      <c r="AA4415" s="82">
        <v>0</v>
      </c>
      <c r="AB4415" s="108">
        <v>341.1</v>
      </c>
      <c r="AC4415" s="109">
        <v>0.1</v>
      </c>
      <c r="AD4415" s="111">
        <v>28</v>
      </c>
      <c r="AE4415" s="390">
        <f t="shared" si="245"/>
        <v>33.04</v>
      </c>
      <c r="AF4415" s="108">
        <v>354.3</v>
      </c>
      <c r="AG4415" s="109">
        <v>0.05</v>
      </c>
      <c r="AH4415" s="112"/>
      <c r="AI4415" s="112"/>
      <c r="AJ4415" s="110">
        <v>0</v>
      </c>
      <c r="AK4415" s="784"/>
      <c r="AL4415" s="390"/>
      <c r="AM4415" s="390"/>
      <c r="AN4415" s="253">
        <f t="shared" si="243"/>
        <v>33.04</v>
      </c>
      <c r="AO4415" s="113">
        <f t="shared" si="242"/>
        <v>7.053799999999999</v>
      </c>
    </row>
    <row r="4416" spans="1:42" x14ac:dyDescent="0.2">
      <c r="A4416" s="58">
        <v>40932</v>
      </c>
      <c r="B4416" s="92">
        <v>17</v>
      </c>
      <c r="C4416" s="870">
        <f t="shared" si="246"/>
        <v>14.62</v>
      </c>
      <c r="D4416" s="174">
        <v>9.5</v>
      </c>
      <c r="E4416" s="871"/>
      <c r="F4416" s="776">
        <f t="shared" si="244"/>
        <v>24.119999999999997</v>
      </c>
      <c r="G4416" s="800"/>
      <c r="H4416" s="265">
        <v>15.9</v>
      </c>
      <c r="I4416" s="96">
        <v>10.956</v>
      </c>
      <c r="J4416" s="308"/>
      <c r="K4416" s="723">
        <f t="shared" si="247"/>
        <v>26.856000000000002</v>
      </c>
      <c r="L4416" s="468"/>
      <c r="M4416" s="468"/>
      <c r="N4416" s="468"/>
      <c r="O4416" s="98">
        <f t="shared" si="248"/>
        <v>2.7360000000000042</v>
      </c>
      <c r="Q4416" s="100">
        <f t="shared" si="249"/>
        <v>10.187667560321731</v>
      </c>
      <c r="S4416" s="182">
        <v>0</v>
      </c>
      <c r="T4416" s="469">
        <v>0</v>
      </c>
      <c r="U4416" s="160">
        <v>0</v>
      </c>
      <c r="V4416" s="181">
        <v>0</v>
      </c>
      <c r="W4416" s="182">
        <v>0</v>
      </c>
      <c r="X4416" s="181">
        <v>0</v>
      </c>
      <c r="Y4416" s="874">
        <f t="shared" si="239"/>
        <v>24.119999999999997</v>
      </c>
      <c r="Z4416" s="78">
        <v>0</v>
      </c>
      <c r="AA4416" s="82">
        <v>0</v>
      </c>
      <c r="AB4416" s="108">
        <v>341.1</v>
      </c>
      <c r="AC4416" s="109">
        <v>0</v>
      </c>
      <c r="AD4416" s="111">
        <v>28</v>
      </c>
      <c r="AE4416" s="390">
        <f t="shared" si="245"/>
        <v>33.04</v>
      </c>
      <c r="AF4416" s="108">
        <v>354.3</v>
      </c>
      <c r="AG4416" s="109">
        <v>0</v>
      </c>
      <c r="AH4416" s="112"/>
      <c r="AI4416" s="112"/>
      <c r="AJ4416" s="110">
        <v>0</v>
      </c>
      <c r="AK4416" s="784"/>
      <c r="AL4416" s="390"/>
      <c r="AM4416" s="390"/>
      <c r="AN4416" s="253">
        <f t="shared" si="243"/>
        <v>33.04</v>
      </c>
      <c r="AO4416" s="113">
        <f t="shared" si="242"/>
        <v>8.9200000000000017</v>
      </c>
      <c r="AP4416" s="21"/>
    </row>
    <row r="4417" spans="1:277" x14ac:dyDescent="0.2">
      <c r="A4417" s="58">
        <v>40933</v>
      </c>
      <c r="B4417" s="92">
        <v>18.79</v>
      </c>
      <c r="C4417" s="870">
        <f t="shared" si="246"/>
        <v>16.159399999999998</v>
      </c>
      <c r="D4417" s="174">
        <v>9.44</v>
      </c>
      <c r="E4417" s="871"/>
      <c r="F4417" s="776">
        <f t="shared" si="244"/>
        <v>25.599399999999996</v>
      </c>
      <c r="G4417" s="800"/>
      <c r="H4417" s="265">
        <v>16.309999999999999</v>
      </c>
      <c r="I4417" s="96">
        <v>10.555</v>
      </c>
      <c r="J4417" s="308"/>
      <c r="K4417" s="723">
        <f t="shared" si="247"/>
        <v>26.864999999999998</v>
      </c>
      <c r="L4417" s="468"/>
      <c r="M4417" s="468"/>
      <c r="N4417" s="468"/>
      <c r="O4417" s="98">
        <f t="shared" si="248"/>
        <v>1.2656000000000027</v>
      </c>
      <c r="Q4417" s="100">
        <f t="shared" si="249"/>
        <v>4.7109622184999171</v>
      </c>
      <c r="S4417" s="182">
        <v>0</v>
      </c>
      <c r="T4417" s="469">
        <v>0</v>
      </c>
      <c r="U4417" s="160">
        <v>0</v>
      </c>
      <c r="V4417" s="181">
        <v>0</v>
      </c>
      <c r="W4417" s="182">
        <v>0</v>
      </c>
      <c r="X4417" s="181">
        <v>0</v>
      </c>
      <c r="Y4417" s="874">
        <f t="shared" si="239"/>
        <v>25.599399999999996</v>
      </c>
      <c r="Z4417" s="78">
        <v>0</v>
      </c>
      <c r="AA4417" s="82">
        <v>0</v>
      </c>
      <c r="AB4417" s="108">
        <v>341</v>
      </c>
      <c r="AC4417" s="109">
        <v>0</v>
      </c>
      <c r="AD4417" s="111">
        <v>20</v>
      </c>
      <c r="AE4417" s="390">
        <f t="shared" si="245"/>
        <v>23.599999999999998</v>
      </c>
      <c r="AF4417" s="108">
        <v>354.35</v>
      </c>
      <c r="AG4417" s="109">
        <v>0</v>
      </c>
      <c r="AH4417" s="112"/>
      <c r="AI4417" s="112"/>
      <c r="AJ4417" s="110">
        <v>0</v>
      </c>
      <c r="AK4417" s="784"/>
      <c r="AL4417" s="390"/>
      <c r="AM4417" s="390"/>
      <c r="AN4417" s="253">
        <f t="shared" si="243"/>
        <v>23.599999999999998</v>
      </c>
      <c r="AO4417" s="113">
        <f t="shared" si="242"/>
        <v>-1.9993999999999978</v>
      </c>
    </row>
    <row r="4418" spans="1:277" x14ac:dyDescent="0.2">
      <c r="A4418" s="58">
        <v>40934</v>
      </c>
      <c r="B4418" s="92">
        <v>18.5</v>
      </c>
      <c r="C4418" s="870">
        <f t="shared" si="246"/>
        <v>15.91</v>
      </c>
      <c r="D4418" s="174">
        <v>9.3800000000000008</v>
      </c>
      <c r="E4418" s="871"/>
      <c r="F4418" s="776">
        <f t="shared" si="244"/>
        <v>25.29</v>
      </c>
      <c r="G4418" s="800"/>
      <c r="H4418" s="265">
        <v>15.75</v>
      </c>
      <c r="I4418" s="96">
        <v>10.092000000000001</v>
      </c>
      <c r="J4418" s="308"/>
      <c r="K4418" s="723">
        <f t="shared" si="247"/>
        <v>25.841999999999999</v>
      </c>
      <c r="L4418" s="468"/>
      <c r="M4418" s="468"/>
      <c r="N4418" s="468"/>
      <c r="O4418" s="98">
        <f t="shared" si="248"/>
        <v>0.5519999999999996</v>
      </c>
      <c r="Q4418" s="100">
        <f t="shared" si="249"/>
        <v>2.1360575806826083</v>
      </c>
      <c r="S4418" s="182">
        <v>0</v>
      </c>
      <c r="T4418" s="469">
        <v>0</v>
      </c>
      <c r="U4418" s="160">
        <v>0</v>
      </c>
      <c r="V4418" s="181">
        <v>0</v>
      </c>
      <c r="W4418" s="182">
        <v>0</v>
      </c>
      <c r="X4418" s="181">
        <v>0</v>
      </c>
      <c r="Y4418" s="874">
        <f t="shared" si="239"/>
        <v>25.29</v>
      </c>
      <c r="Z4418" s="78">
        <v>0</v>
      </c>
      <c r="AA4418" s="82">
        <v>0</v>
      </c>
      <c r="AB4418" s="108">
        <v>341.2</v>
      </c>
      <c r="AC4418" s="109">
        <v>0.4</v>
      </c>
      <c r="AD4418" s="111">
        <v>28</v>
      </c>
      <c r="AE4418" s="390">
        <f t="shared" si="245"/>
        <v>33.04</v>
      </c>
      <c r="AF4418" s="108">
        <v>354.45</v>
      </c>
      <c r="AG4418" s="109">
        <v>0.6</v>
      </c>
      <c r="AH4418" s="112"/>
      <c r="AI4418" s="112"/>
      <c r="AJ4418" s="110">
        <v>0</v>
      </c>
      <c r="AK4418" s="784"/>
      <c r="AL4418" s="390"/>
      <c r="AM4418" s="390"/>
      <c r="AN4418" s="253">
        <f t="shared" si="243"/>
        <v>33.04</v>
      </c>
      <c r="AO4418" s="113">
        <f t="shared" si="242"/>
        <v>7.75</v>
      </c>
    </row>
    <row r="4419" spans="1:277" x14ac:dyDescent="0.2">
      <c r="A4419" s="58">
        <v>40935</v>
      </c>
      <c r="B4419" s="92">
        <v>18.690000000000001</v>
      </c>
      <c r="C4419" s="873">
        <f t="shared" si="246"/>
        <v>16.073399999999999</v>
      </c>
      <c r="D4419" s="174">
        <v>9.4600000000000009</v>
      </c>
      <c r="E4419" s="871"/>
      <c r="F4419" s="776">
        <f t="shared" si="244"/>
        <v>25.5334</v>
      </c>
      <c r="G4419" s="800"/>
      <c r="H4419" s="265">
        <v>14.56</v>
      </c>
      <c r="I4419" s="96">
        <v>10.103</v>
      </c>
      <c r="J4419" s="308"/>
      <c r="K4419" s="723">
        <f t="shared" si="247"/>
        <v>24.663</v>
      </c>
      <c r="L4419" s="468"/>
      <c r="M4419" s="468"/>
      <c r="N4419" s="468"/>
      <c r="O4419" s="98">
        <f t="shared" si="248"/>
        <v>-0.87040000000000006</v>
      </c>
      <c r="Q4419" s="100">
        <f t="shared" si="249"/>
        <v>-3.5291732554839235</v>
      </c>
      <c r="S4419" s="182">
        <v>0</v>
      </c>
      <c r="T4419" s="469">
        <v>0</v>
      </c>
      <c r="U4419" s="160">
        <v>0</v>
      </c>
      <c r="V4419" s="181">
        <v>0</v>
      </c>
      <c r="W4419" s="182">
        <v>0</v>
      </c>
      <c r="X4419" s="181">
        <v>0</v>
      </c>
      <c r="Y4419" s="874">
        <f t="shared" si="239"/>
        <v>25.5334</v>
      </c>
      <c r="Z4419" s="78">
        <v>0</v>
      </c>
      <c r="AA4419" s="82">
        <v>0</v>
      </c>
      <c r="AB4419" s="108">
        <v>341.2</v>
      </c>
      <c r="AC4419" s="109">
        <v>0.01</v>
      </c>
      <c r="AD4419" s="111">
        <v>28</v>
      </c>
      <c r="AE4419" s="390">
        <f t="shared" si="245"/>
        <v>33.04</v>
      </c>
      <c r="AF4419" s="108">
        <v>354.5</v>
      </c>
      <c r="AG4419" s="109">
        <v>0</v>
      </c>
      <c r="AH4419" s="112"/>
      <c r="AI4419" s="112"/>
      <c r="AJ4419" s="110">
        <v>0</v>
      </c>
      <c r="AK4419" s="784"/>
      <c r="AL4419" s="390"/>
      <c r="AM4419" s="390"/>
      <c r="AN4419" s="253">
        <f t="shared" si="243"/>
        <v>33.04</v>
      </c>
      <c r="AO4419" s="113">
        <f t="shared" si="242"/>
        <v>7.5065999999999988</v>
      </c>
    </row>
    <row r="4420" spans="1:277" x14ac:dyDescent="0.2">
      <c r="A4420" s="58">
        <v>40936</v>
      </c>
      <c r="B4420" s="92">
        <v>19.29</v>
      </c>
      <c r="C4420" s="873">
        <f t="shared" si="246"/>
        <v>16.589399999999998</v>
      </c>
      <c r="D4420" s="174">
        <v>9.42</v>
      </c>
      <c r="E4420" s="871"/>
      <c r="F4420" s="776">
        <f t="shared" si="244"/>
        <v>26.009399999999999</v>
      </c>
      <c r="G4420" s="800"/>
      <c r="H4420" s="265">
        <v>16.39</v>
      </c>
      <c r="I4420" s="96">
        <v>10.202</v>
      </c>
      <c r="J4420" s="308"/>
      <c r="K4420" s="723">
        <f t="shared" si="247"/>
        <v>26.591999999999999</v>
      </c>
      <c r="L4420" s="468"/>
      <c r="M4420" s="468"/>
      <c r="N4420" s="468"/>
      <c r="O4420" s="98">
        <f t="shared" si="248"/>
        <v>0.58259999999999934</v>
      </c>
      <c r="Q4420" s="100">
        <f t="shared" si="249"/>
        <v>2.1908844765342934</v>
      </c>
      <c r="S4420" s="182">
        <v>0</v>
      </c>
      <c r="T4420" s="469">
        <v>0</v>
      </c>
      <c r="U4420" s="160">
        <v>0</v>
      </c>
      <c r="V4420" s="181">
        <v>0</v>
      </c>
      <c r="W4420" s="182">
        <v>0</v>
      </c>
      <c r="X4420" s="181">
        <v>0</v>
      </c>
      <c r="Y4420" s="874">
        <f t="shared" ref="Y4420:Y4483" si="250">+F4420-S4420-T4420-U4420-V4420+W4420+X4420</f>
        <v>26.009399999999999</v>
      </c>
      <c r="Z4420" s="78">
        <v>0</v>
      </c>
      <c r="AA4420" s="82">
        <v>0</v>
      </c>
      <c r="AB4420" s="108">
        <v>341.2</v>
      </c>
      <c r="AC4420" s="109">
        <v>0</v>
      </c>
      <c r="AD4420" s="111">
        <v>20</v>
      </c>
      <c r="AE4420" s="390">
        <f t="shared" si="245"/>
        <v>23.599999999999998</v>
      </c>
      <c r="AF4420" s="108">
        <v>354.5</v>
      </c>
      <c r="AG4420" s="109">
        <v>0</v>
      </c>
      <c r="AH4420" s="112"/>
      <c r="AI4420" s="112"/>
      <c r="AJ4420" s="110">
        <v>0</v>
      </c>
      <c r="AK4420" s="784"/>
      <c r="AL4420" s="390"/>
      <c r="AM4420" s="390"/>
      <c r="AN4420" s="253">
        <f t="shared" si="243"/>
        <v>23.599999999999998</v>
      </c>
      <c r="AO4420" s="113">
        <f t="shared" si="242"/>
        <v>-2.4094000000000015</v>
      </c>
    </row>
    <row r="4421" spans="1:277" x14ac:dyDescent="0.2">
      <c r="A4421" s="58">
        <v>40937</v>
      </c>
      <c r="B4421" s="92">
        <v>18.05</v>
      </c>
      <c r="C4421" s="873">
        <f t="shared" si="246"/>
        <v>15.523</v>
      </c>
      <c r="D4421" s="174">
        <v>9.58</v>
      </c>
      <c r="E4421" s="871"/>
      <c r="F4421" s="776">
        <f t="shared" si="244"/>
        <v>25.103000000000002</v>
      </c>
      <c r="G4421" s="800"/>
      <c r="H4421" s="265">
        <v>14.55</v>
      </c>
      <c r="I4421" s="96">
        <v>10.371</v>
      </c>
      <c r="J4421" s="308"/>
      <c r="K4421" s="723">
        <f t="shared" si="247"/>
        <v>24.920999999999999</v>
      </c>
      <c r="L4421" s="468"/>
      <c r="M4421" s="468"/>
      <c r="N4421" s="468"/>
      <c r="O4421" s="98">
        <f t="shared" si="248"/>
        <v>-0.18200000000000216</v>
      </c>
      <c r="Q4421" s="100">
        <f t="shared" si="249"/>
        <v>-0.7303077725613023</v>
      </c>
      <c r="S4421" s="182">
        <v>0</v>
      </c>
      <c r="T4421" s="469">
        <v>0</v>
      </c>
      <c r="U4421" s="160">
        <v>0</v>
      </c>
      <c r="V4421" s="181">
        <v>0</v>
      </c>
      <c r="W4421" s="182">
        <v>0</v>
      </c>
      <c r="X4421" s="181">
        <v>0</v>
      </c>
      <c r="Y4421" s="874">
        <f t="shared" si="250"/>
        <v>25.103000000000002</v>
      </c>
      <c r="Z4421" s="78">
        <v>0</v>
      </c>
      <c r="AA4421" s="82">
        <v>0</v>
      </c>
      <c r="AB4421" s="108">
        <v>341.2</v>
      </c>
      <c r="AC4421" s="109">
        <v>0</v>
      </c>
      <c r="AD4421" s="111">
        <v>14</v>
      </c>
      <c r="AE4421" s="390">
        <f t="shared" si="245"/>
        <v>16.52</v>
      </c>
      <c r="AF4421" s="108">
        <v>354.65</v>
      </c>
      <c r="AG4421" s="109">
        <v>0</v>
      </c>
      <c r="AH4421" s="112"/>
      <c r="AI4421" s="112"/>
      <c r="AJ4421" s="110">
        <v>0</v>
      </c>
      <c r="AK4421" s="784"/>
      <c r="AL4421" s="390"/>
      <c r="AM4421" s="390"/>
      <c r="AN4421" s="253">
        <f t="shared" si="243"/>
        <v>16.52</v>
      </c>
      <c r="AO4421" s="113">
        <f t="shared" si="242"/>
        <v>-8.583000000000002</v>
      </c>
    </row>
    <row r="4422" spans="1:277" x14ac:dyDescent="0.2">
      <c r="A4422" s="58">
        <v>40938</v>
      </c>
      <c r="B4422" s="92">
        <v>18.309999999999999</v>
      </c>
      <c r="C4422" s="873">
        <f t="shared" si="246"/>
        <v>15.746599999999999</v>
      </c>
      <c r="D4422" s="174">
        <v>9.5</v>
      </c>
      <c r="E4422" s="871"/>
      <c r="F4422" s="776">
        <f t="shared" si="244"/>
        <v>25.246600000000001</v>
      </c>
      <c r="G4422" s="800"/>
      <c r="H4422" s="265">
        <v>14.77</v>
      </c>
      <c r="I4422" s="96">
        <v>10.097</v>
      </c>
      <c r="J4422" s="308"/>
      <c r="K4422" s="723">
        <f t="shared" si="247"/>
        <v>24.866999999999997</v>
      </c>
      <c r="L4422" s="468"/>
      <c r="M4422" s="468"/>
      <c r="N4422" s="468"/>
      <c r="O4422" s="98">
        <f t="shared" si="248"/>
        <v>-0.37960000000000349</v>
      </c>
      <c r="Q4422" s="100">
        <f t="shared" si="249"/>
        <v>-1.5265210922105743</v>
      </c>
      <c r="S4422" s="182">
        <v>0</v>
      </c>
      <c r="T4422" s="469">
        <v>0</v>
      </c>
      <c r="U4422" s="160">
        <v>0</v>
      </c>
      <c r="V4422" s="181">
        <v>0</v>
      </c>
      <c r="W4422" s="182">
        <v>0</v>
      </c>
      <c r="X4422" s="181">
        <v>0</v>
      </c>
      <c r="Y4422" s="874">
        <f t="shared" si="250"/>
        <v>25.246600000000001</v>
      </c>
      <c r="Z4422" s="78">
        <v>0</v>
      </c>
      <c r="AA4422" s="82">
        <v>0</v>
      </c>
      <c r="AB4422" s="108">
        <v>341.1</v>
      </c>
      <c r="AC4422" s="109">
        <v>0</v>
      </c>
      <c r="AD4422" s="111">
        <v>25.17</v>
      </c>
      <c r="AE4422" s="390">
        <f t="shared" si="245"/>
        <v>29.700600000000001</v>
      </c>
      <c r="AF4422" s="108">
        <v>354.6</v>
      </c>
      <c r="AG4422" s="109">
        <v>0</v>
      </c>
      <c r="AH4422" s="112"/>
      <c r="AI4422" s="112"/>
      <c r="AJ4422" s="110">
        <v>0</v>
      </c>
      <c r="AK4422" s="784"/>
      <c r="AL4422" s="390"/>
      <c r="AM4422" s="390"/>
      <c r="AN4422" s="253">
        <f t="shared" si="243"/>
        <v>29.700600000000001</v>
      </c>
      <c r="AO4422" s="113">
        <f t="shared" si="242"/>
        <v>4.4540000000000006</v>
      </c>
    </row>
    <row r="4423" spans="1:277" ht="13.5" thickBot="1" x14ac:dyDescent="0.25">
      <c r="A4423" s="58">
        <v>40939</v>
      </c>
      <c r="B4423" s="121">
        <v>19.25</v>
      </c>
      <c r="C4423" s="870">
        <f t="shared" si="246"/>
        <v>16.555</v>
      </c>
      <c r="D4423" s="189">
        <v>9.5299999999999994</v>
      </c>
      <c r="E4423" s="871"/>
      <c r="F4423" s="776">
        <f t="shared" si="244"/>
        <v>26.085000000000001</v>
      </c>
      <c r="G4423" s="800"/>
      <c r="H4423" s="731">
        <v>17.91</v>
      </c>
      <c r="I4423" s="338">
        <v>9.9990000000000006</v>
      </c>
      <c r="J4423" s="831"/>
      <c r="K4423" s="723">
        <f t="shared" si="247"/>
        <v>27.908999999999999</v>
      </c>
      <c r="L4423" s="468"/>
      <c r="M4423" s="468"/>
      <c r="N4423" s="468"/>
      <c r="O4423" s="98">
        <f t="shared" si="248"/>
        <v>1.8239999999999981</v>
      </c>
      <c r="Q4423" s="100">
        <f t="shared" si="249"/>
        <v>6.5355261743523529</v>
      </c>
      <c r="S4423" s="182">
        <v>0</v>
      </c>
      <c r="T4423" s="469">
        <v>0</v>
      </c>
      <c r="U4423" s="160">
        <v>0</v>
      </c>
      <c r="V4423" s="181">
        <v>0</v>
      </c>
      <c r="W4423" s="182">
        <v>0</v>
      </c>
      <c r="X4423" s="181">
        <v>0</v>
      </c>
      <c r="Y4423" s="874">
        <f t="shared" si="250"/>
        <v>26.085000000000001</v>
      </c>
      <c r="Z4423" s="78">
        <v>0</v>
      </c>
      <c r="AA4423" s="82">
        <v>0</v>
      </c>
      <c r="AB4423" s="132">
        <v>341</v>
      </c>
      <c r="AC4423" s="133">
        <v>0</v>
      </c>
      <c r="AD4423" s="135">
        <v>19.61</v>
      </c>
      <c r="AE4423" s="390">
        <f t="shared" si="245"/>
        <v>23.139799999999997</v>
      </c>
      <c r="AF4423" s="132">
        <v>354.65</v>
      </c>
      <c r="AG4423" s="133">
        <v>0</v>
      </c>
      <c r="AH4423" s="136"/>
      <c r="AI4423" s="136"/>
      <c r="AJ4423" s="134">
        <v>0</v>
      </c>
      <c r="AK4423" s="784"/>
      <c r="AL4423" s="390"/>
      <c r="AM4423" s="390"/>
      <c r="AN4423" s="253">
        <f t="shared" si="243"/>
        <v>23.139799999999997</v>
      </c>
      <c r="AO4423" s="113">
        <f t="shared" si="242"/>
        <v>-2.9452000000000034</v>
      </c>
    </row>
    <row r="4424" spans="1:277" x14ac:dyDescent="0.2">
      <c r="A4424" s="58">
        <v>40940</v>
      </c>
      <c r="B4424" s="307">
        <v>18.809999999999999</v>
      </c>
      <c r="C4424" s="875">
        <f>B4424*0.86</f>
        <v>16.176599999999997</v>
      </c>
      <c r="D4424" s="200">
        <v>9.52</v>
      </c>
      <c r="E4424" s="871"/>
      <c r="F4424" s="577">
        <f>+C4424+D4424</f>
        <v>25.696599999999997</v>
      </c>
      <c r="G4424" s="63"/>
      <c r="H4424" s="740">
        <v>15.76</v>
      </c>
      <c r="I4424" s="308">
        <v>10.423</v>
      </c>
      <c r="J4424" s="308"/>
      <c r="K4424" s="723">
        <f t="shared" si="247"/>
        <v>26.183</v>
      </c>
      <c r="L4424" s="468"/>
      <c r="M4424" s="468"/>
      <c r="N4424" s="468"/>
      <c r="O4424" s="98">
        <f t="shared" si="248"/>
        <v>0.48640000000000327</v>
      </c>
      <c r="Q4424" s="100">
        <f t="shared" si="249"/>
        <v>1.857693923538186</v>
      </c>
      <c r="S4424" s="182">
        <v>0</v>
      </c>
      <c r="T4424" s="469">
        <v>0</v>
      </c>
      <c r="U4424" s="160">
        <v>0</v>
      </c>
      <c r="V4424" s="181">
        <v>0</v>
      </c>
      <c r="W4424" s="182">
        <v>0</v>
      </c>
      <c r="X4424" s="181">
        <v>0</v>
      </c>
      <c r="Y4424" s="872">
        <f t="shared" si="250"/>
        <v>25.696599999999997</v>
      </c>
      <c r="Z4424" s="78">
        <v>0</v>
      </c>
      <c r="AA4424" s="82">
        <v>0</v>
      </c>
      <c r="AB4424" s="78">
        <v>341</v>
      </c>
      <c r="AC4424" s="79">
        <v>0.15</v>
      </c>
      <c r="AD4424" s="81">
        <v>18.32</v>
      </c>
      <c r="AE4424" s="390">
        <f>AD4424*1.15</f>
        <v>21.067999999999998</v>
      </c>
      <c r="AF4424" s="78">
        <v>354.7</v>
      </c>
      <c r="AG4424" s="79">
        <v>0.1</v>
      </c>
      <c r="AH4424" s="82"/>
      <c r="AI4424" s="82"/>
      <c r="AJ4424" s="80">
        <v>0</v>
      </c>
      <c r="AK4424" s="784">
        <f t="shared" ref="AK4424:AK4452" si="251">AJ4424*1.15</f>
        <v>0</v>
      </c>
      <c r="AL4424" s="390"/>
      <c r="AM4424" s="390"/>
      <c r="AN4424" s="473">
        <f t="shared" ref="AN4424:AN4487" si="252">AK4424+AE4424</f>
        <v>21.067999999999998</v>
      </c>
      <c r="AO4424" s="83">
        <f t="shared" si="242"/>
        <v>-4.6285999999999987</v>
      </c>
    </row>
    <row r="4425" spans="1:277" x14ac:dyDescent="0.2">
      <c r="A4425" s="58">
        <v>40941</v>
      </c>
      <c r="B4425" s="309">
        <v>19.14</v>
      </c>
      <c r="C4425" s="875">
        <f t="shared" ref="C4425:C4452" si="253">B4425*0.86</f>
        <v>16.4604</v>
      </c>
      <c r="D4425" s="174">
        <v>9.4600000000000009</v>
      </c>
      <c r="E4425" s="871"/>
      <c r="F4425" s="577">
        <f t="shared" ref="F4425:F4452" si="254">+C4425+D4425</f>
        <v>25.920400000000001</v>
      </c>
      <c r="G4425" s="63"/>
      <c r="H4425" s="744">
        <v>15.17</v>
      </c>
      <c r="I4425" s="96">
        <v>11.02</v>
      </c>
      <c r="J4425" s="308"/>
      <c r="K4425" s="723">
        <f t="shared" si="247"/>
        <v>26.189999999999998</v>
      </c>
      <c r="L4425" s="468"/>
      <c r="M4425" s="468"/>
      <c r="N4425" s="468"/>
      <c r="O4425" s="98">
        <f t="shared" si="248"/>
        <v>0.26959999999999695</v>
      </c>
      <c r="Q4425" s="100">
        <f t="shared" si="249"/>
        <v>1.0294005345551622</v>
      </c>
      <c r="S4425" s="182">
        <v>0</v>
      </c>
      <c r="T4425" s="469">
        <v>0</v>
      </c>
      <c r="U4425" s="160">
        <v>0</v>
      </c>
      <c r="V4425" s="181">
        <v>0</v>
      </c>
      <c r="W4425" s="182">
        <v>0</v>
      </c>
      <c r="X4425" s="181">
        <v>0</v>
      </c>
      <c r="Y4425" s="874">
        <f t="shared" si="250"/>
        <v>25.920400000000001</v>
      </c>
      <c r="Z4425" s="78">
        <v>0</v>
      </c>
      <c r="AA4425" s="82">
        <v>0</v>
      </c>
      <c r="AB4425" s="108">
        <v>341.1</v>
      </c>
      <c r="AC4425" s="109">
        <v>0</v>
      </c>
      <c r="AD4425" s="111">
        <v>0</v>
      </c>
      <c r="AE4425" s="390">
        <f t="shared" ref="AE4425:AE4452" si="255">AD4425*1.15</f>
        <v>0</v>
      </c>
      <c r="AF4425" s="108">
        <v>354.7</v>
      </c>
      <c r="AG4425" s="109">
        <v>0</v>
      </c>
      <c r="AH4425" s="112"/>
      <c r="AI4425" s="112"/>
      <c r="AJ4425" s="110">
        <v>23.14</v>
      </c>
      <c r="AK4425" s="784">
        <f t="shared" si="251"/>
        <v>26.610999999999997</v>
      </c>
      <c r="AL4425" s="390"/>
      <c r="AM4425" s="390"/>
      <c r="AN4425" s="473">
        <f t="shared" si="252"/>
        <v>26.610999999999997</v>
      </c>
      <c r="AO4425" s="113">
        <f t="shared" si="242"/>
        <v>0.69059999999999633</v>
      </c>
    </row>
    <row r="4426" spans="1:277" x14ac:dyDescent="0.2">
      <c r="A4426" s="58">
        <v>40942</v>
      </c>
      <c r="B4426" s="309">
        <v>18.7</v>
      </c>
      <c r="C4426" s="875">
        <f t="shared" si="253"/>
        <v>16.082000000000001</v>
      </c>
      <c r="D4426" s="174">
        <v>9.3699999999999992</v>
      </c>
      <c r="E4426" s="871"/>
      <c r="F4426" s="577">
        <f t="shared" si="254"/>
        <v>25.451999999999998</v>
      </c>
      <c r="G4426" s="63"/>
      <c r="H4426" s="744">
        <v>15.41</v>
      </c>
      <c r="I4426" s="96">
        <v>10.255000000000001</v>
      </c>
      <c r="J4426" s="308"/>
      <c r="K4426" s="723">
        <f t="shared" si="247"/>
        <v>25.664999999999999</v>
      </c>
      <c r="L4426" s="468"/>
      <c r="M4426" s="468"/>
      <c r="N4426" s="468"/>
      <c r="O4426" s="98">
        <f t="shared" si="248"/>
        <v>0.21300000000000097</v>
      </c>
      <c r="Q4426" s="100">
        <f t="shared" si="249"/>
        <v>0.82992402104033103</v>
      </c>
      <c r="S4426" s="182">
        <v>0</v>
      </c>
      <c r="T4426" s="469">
        <v>0</v>
      </c>
      <c r="U4426" s="160">
        <v>0</v>
      </c>
      <c r="V4426" s="181">
        <v>0</v>
      </c>
      <c r="W4426" s="182">
        <v>0</v>
      </c>
      <c r="X4426" s="181">
        <v>0</v>
      </c>
      <c r="Y4426" s="874">
        <f t="shared" si="250"/>
        <v>25.451999999999998</v>
      </c>
      <c r="Z4426" s="78">
        <v>0</v>
      </c>
      <c r="AA4426" s="82">
        <v>0</v>
      </c>
      <c r="AB4426" s="108">
        <v>341.1</v>
      </c>
      <c r="AC4426" s="109">
        <v>0</v>
      </c>
      <c r="AD4426" s="111">
        <v>21.55</v>
      </c>
      <c r="AE4426" s="390">
        <f t="shared" si="255"/>
        <v>24.782499999999999</v>
      </c>
      <c r="AF4426" s="108">
        <v>354.7</v>
      </c>
      <c r="AG4426" s="109">
        <v>0</v>
      </c>
      <c r="AH4426" s="112"/>
      <c r="AI4426" s="112"/>
      <c r="AJ4426" s="110">
        <v>7.2799999999999976</v>
      </c>
      <c r="AK4426" s="784">
        <f t="shared" si="251"/>
        <v>8.3719999999999963</v>
      </c>
      <c r="AL4426" s="390"/>
      <c r="AM4426" s="390"/>
      <c r="AN4426" s="473">
        <f t="shared" si="252"/>
        <v>33.154499999999999</v>
      </c>
      <c r="AO4426" s="113">
        <f t="shared" si="242"/>
        <v>7.7025000000000006</v>
      </c>
    </row>
    <row r="4427" spans="1:277" x14ac:dyDescent="0.2">
      <c r="A4427" s="58">
        <v>40943</v>
      </c>
      <c r="B4427" s="309">
        <v>17.850000000000001</v>
      </c>
      <c r="C4427" s="875">
        <f t="shared" si="253"/>
        <v>15.351000000000001</v>
      </c>
      <c r="D4427" s="174">
        <v>9.5</v>
      </c>
      <c r="E4427" s="871"/>
      <c r="F4427" s="577">
        <f t="shared" si="254"/>
        <v>24.850999999999999</v>
      </c>
      <c r="G4427" s="63"/>
      <c r="H4427" s="744">
        <v>14.77</v>
      </c>
      <c r="I4427" s="96">
        <v>10.109</v>
      </c>
      <c r="J4427" s="308"/>
      <c r="K4427" s="723">
        <f t="shared" si="247"/>
        <v>24.878999999999998</v>
      </c>
      <c r="L4427" s="468"/>
      <c r="M4427" s="468"/>
      <c r="N4427" s="468"/>
      <c r="O4427" s="98">
        <f t="shared" si="248"/>
        <v>2.7999999999998693E-2</v>
      </c>
      <c r="Q4427" s="100">
        <f t="shared" si="249"/>
        <v>0.1125447164275039</v>
      </c>
      <c r="S4427" s="182">
        <v>0</v>
      </c>
      <c r="T4427" s="469">
        <v>0</v>
      </c>
      <c r="U4427" s="160">
        <v>0</v>
      </c>
      <c r="V4427" s="181">
        <v>0</v>
      </c>
      <c r="W4427" s="182">
        <v>0</v>
      </c>
      <c r="X4427" s="181">
        <v>0</v>
      </c>
      <c r="Y4427" s="874">
        <f t="shared" si="250"/>
        <v>24.850999999999999</v>
      </c>
      <c r="Z4427" s="78">
        <v>0</v>
      </c>
      <c r="AA4427" s="82">
        <v>0</v>
      </c>
      <c r="AB4427" s="108">
        <v>341.1</v>
      </c>
      <c r="AC4427" s="109">
        <v>0.25</v>
      </c>
      <c r="AD4427" s="111">
        <v>24.24</v>
      </c>
      <c r="AE4427" s="390">
        <f t="shared" si="255"/>
        <v>27.875999999999998</v>
      </c>
      <c r="AF4427" s="108">
        <v>354.7</v>
      </c>
      <c r="AG4427" s="109">
        <v>0.25</v>
      </c>
      <c r="AH4427" s="112"/>
      <c r="AI4427" s="112"/>
      <c r="AJ4427" s="110">
        <v>0</v>
      </c>
      <c r="AK4427" s="784">
        <f t="shared" si="251"/>
        <v>0</v>
      </c>
      <c r="AL4427" s="390"/>
      <c r="AM4427" s="390"/>
      <c r="AN4427" s="473">
        <f t="shared" si="252"/>
        <v>27.875999999999998</v>
      </c>
      <c r="AO4427" s="113">
        <f t="shared" si="242"/>
        <v>3.0249999999999986</v>
      </c>
      <c r="JN4427" s="24"/>
    </row>
    <row r="4428" spans="1:277" x14ac:dyDescent="0.2">
      <c r="A4428" s="58">
        <v>40944</v>
      </c>
      <c r="B4428" s="309">
        <v>18.059999999999999</v>
      </c>
      <c r="C4428" s="875">
        <f t="shared" si="253"/>
        <v>15.531599999999999</v>
      </c>
      <c r="D4428" s="174">
        <v>9.69</v>
      </c>
      <c r="E4428" s="871"/>
      <c r="F4428" s="577">
        <f t="shared" si="254"/>
        <v>25.221599999999999</v>
      </c>
      <c r="G4428" s="63"/>
      <c r="H4428" s="301">
        <v>15.01</v>
      </c>
      <c r="I4428" s="96">
        <v>10.045</v>
      </c>
      <c r="J4428" s="308"/>
      <c r="K4428" s="723">
        <f t="shared" si="247"/>
        <v>25.055</v>
      </c>
      <c r="L4428" s="468"/>
      <c r="M4428" s="468"/>
      <c r="N4428" s="468"/>
      <c r="O4428" s="98">
        <f t="shared" si="248"/>
        <v>-0.16659999999999897</v>
      </c>
      <c r="Q4428" s="100">
        <f t="shared" si="249"/>
        <v>-0.6649371382957453</v>
      </c>
      <c r="S4428" s="182">
        <v>0</v>
      </c>
      <c r="T4428" s="469">
        <v>0</v>
      </c>
      <c r="U4428" s="160">
        <v>0</v>
      </c>
      <c r="V4428" s="181">
        <v>0</v>
      </c>
      <c r="W4428" s="182">
        <v>0</v>
      </c>
      <c r="X4428" s="181">
        <v>0</v>
      </c>
      <c r="Y4428" s="874">
        <f t="shared" si="250"/>
        <v>25.221599999999999</v>
      </c>
      <c r="Z4428" s="78">
        <v>0</v>
      </c>
      <c r="AA4428" s="82">
        <v>0</v>
      </c>
      <c r="AB4428" s="108">
        <v>341.1</v>
      </c>
      <c r="AC4428" s="109">
        <v>0.05</v>
      </c>
      <c r="AD4428" s="111">
        <v>16.170000000000002</v>
      </c>
      <c r="AE4428" s="390">
        <f t="shared" si="255"/>
        <v>18.595500000000001</v>
      </c>
      <c r="AF4428" s="108">
        <v>354.8</v>
      </c>
      <c r="AG4428" s="109">
        <v>0.1</v>
      </c>
      <c r="AH4428" s="112"/>
      <c r="AI4428" s="112"/>
      <c r="AJ4428" s="110">
        <v>13.829999999999998</v>
      </c>
      <c r="AK4428" s="784">
        <f t="shared" si="251"/>
        <v>15.904499999999997</v>
      </c>
      <c r="AL4428" s="390"/>
      <c r="AM4428" s="390"/>
      <c r="AN4428" s="473">
        <f t="shared" si="252"/>
        <v>34.5</v>
      </c>
      <c r="AO4428" s="113">
        <f t="shared" si="242"/>
        <v>9.2784000000000013</v>
      </c>
      <c r="JK4428" s="24"/>
      <c r="JL4428" s="24"/>
      <c r="JM4428" s="24"/>
      <c r="JN4428" s="24"/>
      <c r="JO4428" s="24"/>
      <c r="JP4428" s="24"/>
      <c r="JQ4428" s="24"/>
    </row>
    <row r="4429" spans="1:277" x14ac:dyDescent="0.2">
      <c r="A4429" s="58">
        <v>40945</v>
      </c>
      <c r="B4429" s="309">
        <v>18.39</v>
      </c>
      <c r="C4429" s="875">
        <f t="shared" si="253"/>
        <v>15.8154</v>
      </c>
      <c r="D4429" s="174">
        <v>9.51</v>
      </c>
      <c r="E4429" s="871"/>
      <c r="F4429" s="577">
        <f t="shared" si="254"/>
        <v>25.325400000000002</v>
      </c>
      <c r="G4429" s="63"/>
      <c r="H4429" s="301">
        <v>15.14</v>
      </c>
      <c r="I4429" s="96">
        <v>10.135999999999999</v>
      </c>
      <c r="J4429" s="308"/>
      <c r="K4429" s="723">
        <f t="shared" si="247"/>
        <v>25.276</v>
      </c>
      <c r="L4429" s="468"/>
      <c r="M4429" s="468"/>
      <c r="N4429" s="468"/>
      <c r="O4429" s="98">
        <f t="shared" si="248"/>
        <v>-4.9400000000002109E-2</v>
      </c>
      <c r="Q4429" s="100">
        <f t="shared" si="249"/>
        <v>-0.19544231682229032</v>
      </c>
      <c r="S4429" s="182">
        <v>0</v>
      </c>
      <c r="T4429" s="469">
        <v>0</v>
      </c>
      <c r="U4429" s="160">
        <v>0</v>
      </c>
      <c r="V4429" s="181">
        <v>0</v>
      </c>
      <c r="W4429" s="182">
        <v>0</v>
      </c>
      <c r="X4429" s="181">
        <v>0</v>
      </c>
      <c r="Y4429" s="874">
        <f t="shared" si="250"/>
        <v>25.325400000000002</v>
      </c>
      <c r="Z4429" s="78">
        <v>0</v>
      </c>
      <c r="AA4429" s="82">
        <v>0</v>
      </c>
      <c r="AB4429" s="108">
        <v>341.1</v>
      </c>
      <c r="AC4429" s="109">
        <v>0</v>
      </c>
      <c r="AD4429" s="111">
        <v>15.94</v>
      </c>
      <c r="AE4429" s="390">
        <f t="shared" si="255"/>
        <v>18.331</v>
      </c>
      <c r="AF4429" s="108">
        <v>354.8</v>
      </c>
      <c r="AG4429" s="109">
        <v>0</v>
      </c>
      <c r="AH4429" s="112"/>
      <c r="AI4429" s="112"/>
      <c r="AJ4429" s="110">
        <v>0</v>
      </c>
      <c r="AK4429" s="784">
        <f t="shared" si="251"/>
        <v>0</v>
      </c>
      <c r="AL4429" s="390"/>
      <c r="AM4429" s="390"/>
      <c r="AN4429" s="473">
        <f t="shared" si="252"/>
        <v>18.331</v>
      </c>
      <c r="AO4429" s="113">
        <f t="shared" ref="AO4429:AO4492" si="256">AN4429-F4429</f>
        <v>-6.9944000000000024</v>
      </c>
      <c r="JK4429" s="24"/>
      <c r="JL4429" s="24"/>
      <c r="JM4429" s="24"/>
      <c r="JN4429" s="24"/>
      <c r="JO4429" s="24"/>
      <c r="JP4429" s="24"/>
      <c r="JQ4429" s="24"/>
    </row>
    <row r="4430" spans="1:277" x14ac:dyDescent="0.2">
      <c r="A4430" s="58">
        <v>40946</v>
      </c>
      <c r="B4430" s="309">
        <v>19.100000000000001</v>
      </c>
      <c r="C4430" s="875">
        <f t="shared" si="253"/>
        <v>16.426000000000002</v>
      </c>
      <c r="D4430" s="174">
        <v>9.5</v>
      </c>
      <c r="E4430" s="871"/>
      <c r="F4430" s="577">
        <f t="shared" si="254"/>
        <v>25.926000000000002</v>
      </c>
      <c r="G4430" s="63"/>
      <c r="H4430" s="301">
        <v>15.52</v>
      </c>
      <c r="I4430" s="96">
        <v>9.9939999999999998</v>
      </c>
      <c r="J4430" s="308"/>
      <c r="K4430" s="723">
        <f t="shared" si="247"/>
        <v>25.513999999999999</v>
      </c>
      <c r="L4430" s="468"/>
      <c r="M4430" s="468"/>
      <c r="N4430" s="468"/>
      <c r="O4430" s="98">
        <f t="shared" si="248"/>
        <v>-0.41200000000000259</v>
      </c>
      <c r="Q4430" s="100">
        <f t="shared" si="249"/>
        <v>-1.6147997178020013</v>
      </c>
      <c r="S4430" s="182">
        <v>0</v>
      </c>
      <c r="T4430" s="469">
        <v>0</v>
      </c>
      <c r="U4430" s="160">
        <v>0</v>
      </c>
      <c r="V4430" s="181">
        <v>0</v>
      </c>
      <c r="W4430" s="182">
        <v>0</v>
      </c>
      <c r="X4430" s="181">
        <v>0</v>
      </c>
      <c r="Y4430" s="874">
        <f t="shared" si="250"/>
        <v>25.926000000000002</v>
      </c>
      <c r="Z4430" s="78">
        <v>0</v>
      </c>
      <c r="AA4430" s="82">
        <v>0</v>
      </c>
      <c r="AB4430" s="108">
        <v>341.1</v>
      </c>
      <c r="AC4430" s="109">
        <v>0</v>
      </c>
      <c r="AD4430" s="111">
        <v>9.65</v>
      </c>
      <c r="AE4430" s="390">
        <f t="shared" si="255"/>
        <v>11.0975</v>
      </c>
      <c r="AF4430" s="108">
        <v>354.8</v>
      </c>
      <c r="AG4430" s="109">
        <v>0</v>
      </c>
      <c r="AH4430" s="112"/>
      <c r="AI4430" s="112"/>
      <c r="AJ4430" s="110">
        <v>12.35</v>
      </c>
      <c r="AK4430" s="784">
        <f t="shared" si="251"/>
        <v>14.202499999999999</v>
      </c>
      <c r="AL4430" s="390"/>
      <c r="AM4430" s="390"/>
      <c r="AN4430" s="473">
        <f t="shared" si="252"/>
        <v>25.299999999999997</v>
      </c>
      <c r="AO4430" s="113">
        <f t="shared" si="256"/>
        <v>-0.62600000000000477</v>
      </c>
    </row>
    <row r="4431" spans="1:277" x14ac:dyDescent="0.2">
      <c r="A4431" s="58">
        <v>40947</v>
      </c>
      <c r="B4431" s="309">
        <v>18.89</v>
      </c>
      <c r="C4431" s="875">
        <f t="shared" si="253"/>
        <v>16.2454</v>
      </c>
      <c r="D4431" s="174">
        <v>9.5</v>
      </c>
      <c r="E4431" s="871"/>
      <c r="F4431" s="577">
        <f t="shared" si="254"/>
        <v>25.7454</v>
      </c>
      <c r="G4431" s="63"/>
      <c r="H4431" s="301">
        <v>16.239999999999998</v>
      </c>
      <c r="I4431" s="96">
        <v>10.061999999999999</v>
      </c>
      <c r="J4431" s="308"/>
      <c r="K4431" s="723">
        <f t="shared" si="247"/>
        <v>26.302</v>
      </c>
      <c r="L4431" s="468"/>
      <c r="M4431" s="468"/>
      <c r="N4431" s="468"/>
      <c r="O4431" s="98">
        <f t="shared" si="248"/>
        <v>0.55659999999999954</v>
      </c>
      <c r="Q4431" s="100">
        <f t="shared" si="249"/>
        <v>2.1161888829746771</v>
      </c>
      <c r="S4431" s="182">
        <v>0</v>
      </c>
      <c r="T4431" s="469">
        <v>0</v>
      </c>
      <c r="U4431" s="160">
        <v>0</v>
      </c>
      <c r="V4431" s="181">
        <v>0</v>
      </c>
      <c r="W4431" s="182">
        <v>0</v>
      </c>
      <c r="X4431" s="181">
        <v>0</v>
      </c>
      <c r="Y4431" s="874">
        <f t="shared" si="250"/>
        <v>25.7454</v>
      </c>
      <c r="Z4431" s="78">
        <v>0</v>
      </c>
      <c r="AA4431" s="82">
        <v>0</v>
      </c>
      <c r="AB4431" s="108">
        <v>341.1</v>
      </c>
      <c r="AC4431" s="109">
        <v>0.1</v>
      </c>
      <c r="AD4431" s="111">
        <v>17</v>
      </c>
      <c r="AE4431" s="390">
        <f t="shared" si="255"/>
        <v>19.549999999999997</v>
      </c>
      <c r="AF4431" s="108">
        <v>354.7</v>
      </c>
      <c r="AG4431" s="109">
        <v>0</v>
      </c>
      <c r="AH4431" s="112"/>
      <c r="AI4431" s="112"/>
      <c r="AJ4431" s="110">
        <v>9</v>
      </c>
      <c r="AK4431" s="784">
        <f t="shared" si="251"/>
        <v>10.35</v>
      </c>
      <c r="AL4431" s="390"/>
      <c r="AM4431" s="390"/>
      <c r="AN4431" s="473">
        <f t="shared" si="252"/>
        <v>29.9</v>
      </c>
      <c r="AO4431" s="113">
        <f t="shared" si="256"/>
        <v>4.1545999999999985</v>
      </c>
    </row>
    <row r="4432" spans="1:277" x14ac:dyDescent="0.2">
      <c r="A4432" s="58">
        <v>40948</v>
      </c>
      <c r="B4432" s="309">
        <v>18.579999999999998</v>
      </c>
      <c r="C4432" s="875">
        <f t="shared" si="253"/>
        <v>15.978799999999998</v>
      </c>
      <c r="D4432" s="174">
        <v>9.5</v>
      </c>
      <c r="E4432" s="871"/>
      <c r="F4432" s="577">
        <f t="shared" si="254"/>
        <v>25.4788</v>
      </c>
      <c r="G4432" s="63"/>
      <c r="H4432" s="301">
        <v>14.97</v>
      </c>
      <c r="I4432" s="96">
        <v>10.048</v>
      </c>
      <c r="J4432" s="308"/>
      <c r="K4432" s="723">
        <f t="shared" si="247"/>
        <v>25.018000000000001</v>
      </c>
      <c r="L4432" s="468"/>
      <c r="M4432" s="468"/>
      <c r="N4432" s="468"/>
      <c r="O4432" s="98">
        <f t="shared" si="248"/>
        <v>-0.46079999999999899</v>
      </c>
      <c r="Q4432" s="100">
        <f t="shared" si="249"/>
        <v>-1.8418738508274004</v>
      </c>
      <c r="S4432" s="182">
        <v>0</v>
      </c>
      <c r="T4432" s="469">
        <v>0</v>
      </c>
      <c r="U4432" s="160">
        <v>0</v>
      </c>
      <c r="V4432" s="181">
        <v>0</v>
      </c>
      <c r="W4432" s="182">
        <v>0</v>
      </c>
      <c r="X4432" s="181">
        <v>0</v>
      </c>
      <c r="Y4432" s="874">
        <f t="shared" si="250"/>
        <v>25.4788</v>
      </c>
      <c r="Z4432" s="78">
        <v>0</v>
      </c>
      <c r="AA4432" s="82">
        <v>0</v>
      </c>
      <c r="AB4432" s="108">
        <v>341.1</v>
      </c>
      <c r="AC4432" s="109">
        <v>0</v>
      </c>
      <c r="AD4432" s="111">
        <v>9.1999999999999993</v>
      </c>
      <c r="AE4432" s="390">
        <f t="shared" si="255"/>
        <v>10.579999999999998</v>
      </c>
      <c r="AF4432" s="108">
        <v>354.6</v>
      </c>
      <c r="AG4432" s="109">
        <v>0</v>
      </c>
      <c r="AH4432" s="112"/>
      <c r="AI4432" s="112"/>
      <c r="AJ4432" s="110">
        <v>10.280000000000001</v>
      </c>
      <c r="AK4432" s="784">
        <f t="shared" si="251"/>
        <v>11.822000000000001</v>
      </c>
      <c r="AL4432" s="390"/>
      <c r="AM4432" s="390"/>
      <c r="AN4432" s="473">
        <f t="shared" si="252"/>
        <v>22.402000000000001</v>
      </c>
      <c r="AO4432" s="113">
        <f t="shared" si="256"/>
        <v>-3.0767999999999986</v>
      </c>
    </row>
    <row r="4433" spans="1:43" x14ac:dyDescent="0.2">
      <c r="A4433" s="58">
        <v>40949</v>
      </c>
      <c r="B4433" s="309">
        <v>18.690000000000001</v>
      </c>
      <c r="C4433" s="720">
        <f t="shared" si="253"/>
        <v>16.073399999999999</v>
      </c>
      <c r="D4433" s="174">
        <v>9.282</v>
      </c>
      <c r="E4433" s="871"/>
      <c r="F4433" s="577">
        <f t="shared" si="254"/>
        <v>25.355399999999999</v>
      </c>
      <c r="G4433" s="63"/>
      <c r="H4433" s="301">
        <v>17.760000000000002</v>
      </c>
      <c r="I4433" s="96">
        <v>10.025</v>
      </c>
      <c r="J4433" s="308"/>
      <c r="K4433" s="723">
        <f t="shared" si="247"/>
        <v>27.785000000000004</v>
      </c>
      <c r="L4433" s="468"/>
      <c r="M4433" s="468"/>
      <c r="N4433" s="468"/>
      <c r="O4433" s="98">
        <f t="shared" si="248"/>
        <v>2.4296000000000042</v>
      </c>
      <c r="Q4433" s="100">
        <f t="shared" si="249"/>
        <v>8.744286485513781</v>
      </c>
      <c r="S4433" s="182">
        <v>0</v>
      </c>
      <c r="T4433" s="469">
        <v>0</v>
      </c>
      <c r="U4433" s="160">
        <v>0</v>
      </c>
      <c r="V4433" s="181">
        <v>0</v>
      </c>
      <c r="W4433" s="182">
        <v>0</v>
      </c>
      <c r="X4433" s="181">
        <v>0</v>
      </c>
      <c r="Y4433" s="874">
        <f t="shared" si="250"/>
        <v>25.355399999999999</v>
      </c>
      <c r="Z4433" s="78">
        <v>0</v>
      </c>
      <c r="AA4433" s="82">
        <v>0</v>
      </c>
      <c r="AB4433" s="108">
        <v>341.1</v>
      </c>
      <c r="AC4433" s="109">
        <v>0</v>
      </c>
      <c r="AD4433" s="111">
        <v>11.3</v>
      </c>
      <c r="AE4433" s="390">
        <f t="shared" si="255"/>
        <v>12.994999999999999</v>
      </c>
      <c r="AF4433" s="108">
        <v>354.5</v>
      </c>
      <c r="AG4433" s="109">
        <v>0</v>
      </c>
      <c r="AH4433" s="112"/>
      <c r="AI4433" s="112"/>
      <c r="AJ4433" s="110">
        <v>2.2399999999999984</v>
      </c>
      <c r="AK4433" s="784">
        <f t="shared" si="251"/>
        <v>2.5759999999999978</v>
      </c>
      <c r="AL4433" s="390"/>
      <c r="AM4433" s="390"/>
      <c r="AN4433" s="473">
        <f t="shared" si="252"/>
        <v>15.570999999999998</v>
      </c>
      <c r="AO4433" s="113">
        <f t="shared" si="256"/>
        <v>-9.7844000000000015</v>
      </c>
    </row>
    <row r="4434" spans="1:43" x14ac:dyDescent="0.2">
      <c r="A4434" s="58">
        <v>40950</v>
      </c>
      <c r="B4434" s="309">
        <v>18.809999999999999</v>
      </c>
      <c r="C4434" s="875">
        <f t="shared" si="253"/>
        <v>16.176599999999997</v>
      </c>
      <c r="D4434" s="174">
        <v>9.3529999999999998</v>
      </c>
      <c r="E4434" s="871"/>
      <c r="F4434" s="577">
        <f t="shared" si="254"/>
        <v>25.529599999999995</v>
      </c>
      <c r="G4434" s="63"/>
      <c r="H4434" s="301">
        <v>14.82</v>
      </c>
      <c r="I4434" s="96">
        <v>10.06</v>
      </c>
      <c r="J4434" s="308"/>
      <c r="K4434" s="723">
        <f t="shared" si="247"/>
        <v>24.880000000000003</v>
      </c>
      <c r="L4434" s="468"/>
      <c r="M4434" s="468"/>
      <c r="N4434" s="468"/>
      <c r="O4434" s="98">
        <f t="shared" si="248"/>
        <v>-0.64959999999999241</v>
      </c>
      <c r="Q4434" s="100">
        <f t="shared" si="249"/>
        <v>-2.6109324758842134</v>
      </c>
      <c r="S4434" s="182">
        <v>0</v>
      </c>
      <c r="T4434" s="469">
        <v>0</v>
      </c>
      <c r="U4434" s="160">
        <v>0</v>
      </c>
      <c r="V4434" s="181">
        <v>0</v>
      </c>
      <c r="W4434" s="182">
        <v>0</v>
      </c>
      <c r="X4434" s="181">
        <v>0</v>
      </c>
      <c r="Y4434" s="874">
        <f t="shared" si="250"/>
        <v>25.529599999999995</v>
      </c>
      <c r="Z4434" s="78">
        <v>0</v>
      </c>
      <c r="AA4434" s="82">
        <v>0</v>
      </c>
      <c r="AB4434" s="108">
        <v>341.1</v>
      </c>
      <c r="AC4434" s="109">
        <v>0</v>
      </c>
      <c r="AD4434" s="111">
        <v>11</v>
      </c>
      <c r="AE4434" s="390">
        <f t="shared" si="255"/>
        <v>12.649999999999999</v>
      </c>
      <c r="AF4434" s="108">
        <v>354.4</v>
      </c>
      <c r="AG4434" s="109">
        <v>0</v>
      </c>
      <c r="AH4434" s="112"/>
      <c r="AI4434" s="112"/>
      <c r="AJ4434" s="110">
        <v>6.07</v>
      </c>
      <c r="AK4434" s="784">
        <f t="shared" si="251"/>
        <v>6.9805000000000001</v>
      </c>
      <c r="AL4434" s="390"/>
      <c r="AM4434" s="390"/>
      <c r="AN4434" s="473">
        <f t="shared" si="252"/>
        <v>19.630499999999998</v>
      </c>
      <c r="AO4434" s="113">
        <f t="shared" si="256"/>
        <v>-5.8990999999999971</v>
      </c>
    </row>
    <row r="4435" spans="1:43" x14ac:dyDescent="0.2">
      <c r="A4435" s="58">
        <v>40951</v>
      </c>
      <c r="B4435" s="309">
        <v>18.57</v>
      </c>
      <c r="C4435" s="875">
        <f t="shared" si="253"/>
        <v>15.9702</v>
      </c>
      <c r="D4435" s="174">
        <v>9.66</v>
      </c>
      <c r="E4435" s="871"/>
      <c r="F4435" s="577">
        <f t="shared" si="254"/>
        <v>25.630200000000002</v>
      </c>
      <c r="G4435" s="63"/>
      <c r="H4435" s="301">
        <v>14.95</v>
      </c>
      <c r="I4435" s="96">
        <v>10.161</v>
      </c>
      <c r="J4435" s="308"/>
      <c r="K4435" s="723">
        <f t="shared" si="247"/>
        <v>25.110999999999997</v>
      </c>
      <c r="L4435" s="468"/>
      <c r="M4435" s="468"/>
      <c r="N4435" s="468"/>
      <c r="O4435" s="98">
        <f t="shared" si="248"/>
        <v>-0.51920000000000499</v>
      </c>
      <c r="Q4435" s="100">
        <f t="shared" si="249"/>
        <v>-2.0676197682290831</v>
      </c>
      <c r="S4435" s="182">
        <v>0</v>
      </c>
      <c r="T4435" s="469">
        <v>0</v>
      </c>
      <c r="U4435" s="160">
        <v>0</v>
      </c>
      <c r="V4435" s="181">
        <v>0</v>
      </c>
      <c r="W4435" s="182">
        <v>0</v>
      </c>
      <c r="X4435" s="181">
        <v>0</v>
      </c>
      <c r="Y4435" s="874">
        <f t="shared" si="250"/>
        <v>25.630200000000002</v>
      </c>
      <c r="Z4435" s="78">
        <v>0</v>
      </c>
      <c r="AA4435" s="82">
        <v>0</v>
      </c>
      <c r="AB4435" s="108">
        <v>341.1</v>
      </c>
      <c r="AC4435" s="109">
        <v>0</v>
      </c>
      <c r="AD4435" s="111">
        <v>11</v>
      </c>
      <c r="AE4435" s="390">
        <f t="shared" si="255"/>
        <v>12.649999999999999</v>
      </c>
      <c r="AF4435" s="108">
        <v>354.3</v>
      </c>
      <c r="AG4435" s="109">
        <v>0</v>
      </c>
      <c r="AH4435" s="112"/>
      <c r="AI4435" s="112"/>
      <c r="AJ4435" s="110">
        <v>1.2300000000000004</v>
      </c>
      <c r="AK4435" s="784">
        <f t="shared" si="251"/>
        <v>1.4145000000000003</v>
      </c>
      <c r="AL4435" s="390"/>
      <c r="AM4435" s="390"/>
      <c r="AN4435" s="473">
        <f t="shared" si="252"/>
        <v>14.064499999999999</v>
      </c>
      <c r="AO4435" s="113">
        <f t="shared" si="256"/>
        <v>-11.565700000000003</v>
      </c>
    </row>
    <row r="4436" spans="1:43" x14ac:dyDescent="0.2">
      <c r="A4436" s="58">
        <v>40952</v>
      </c>
      <c r="B4436" s="309">
        <v>18.73</v>
      </c>
      <c r="C4436" s="720">
        <f t="shared" si="253"/>
        <v>16.107800000000001</v>
      </c>
      <c r="D4436" s="174">
        <v>9.5</v>
      </c>
      <c r="E4436" s="871"/>
      <c r="F4436" s="577">
        <f t="shared" si="254"/>
        <v>25.607800000000001</v>
      </c>
      <c r="G4436" s="63"/>
      <c r="H4436" s="301">
        <v>17.260000000000002</v>
      </c>
      <c r="I4436" s="96">
        <v>10.132999999999999</v>
      </c>
      <c r="J4436" s="308"/>
      <c r="K4436" s="723">
        <f t="shared" si="247"/>
        <v>27.393000000000001</v>
      </c>
      <c r="L4436" s="468"/>
      <c r="M4436" s="468"/>
      <c r="N4436" s="468"/>
      <c r="O4436" s="98">
        <f t="shared" si="248"/>
        <v>1.7851999999999997</v>
      </c>
      <c r="Q4436" s="100">
        <f t="shared" si="249"/>
        <v>6.5169933924725285</v>
      </c>
      <c r="S4436" s="182">
        <v>0</v>
      </c>
      <c r="T4436" s="469">
        <v>0</v>
      </c>
      <c r="U4436" s="160">
        <v>0</v>
      </c>
      <c r="V4436" s="181">
        <v>0</v>
      </c>
      <c r="W4436" s="182">
        <v>0</v>
      </c>
      <c r="X4436" s="181">
        <v>0</v>
      </c>
      <c r="Y4436" s="874">
        <f t="shared" si="250"/>
        <v>25.607800000000001</v>
      </c>
      <c r="Z4436" s="78">
        <v>0</v>
      </c>
      <c r="AA4436" s="82">
        <v>0</v>
      </c>
      <c r="AB4436" s="108">
        <v>341.1</v>
      </c>
      <c r="AC4436" s="109">
        <v>0</v>
      </c>
      <c r="AD4436" s="111">
        <v>0</v>
      </c>
      <c r="AE4436" s="390">
        <f t="shared" si="255"/>
        <v>0</v>
      </c>
      <c r="AF4436" s="108">
        <v>354.2</v>
      </c>
      <c r="AG4436" s="109">
        <v>0</v>
      </c>
      <c r="AH4436" s="112"/>
      <c r="AI4436" s="112"/>
      <c r="AJ4436" s="110">
        <v>32.61</v>
      </c>
      <c r="AK4436" s="784">
        <f t="shared" si="251"/>
        <v>37.501499999999993</v>
      </c>
      <c r="AL4436" s="390"/>
      <c r="AM4436" s="390"/>
      <c r="AN4436" s="473">
        <f t="shared" si="252"/>
        <v>37.501499999999993</v>
      </c>
      <c r="AO4436" s="113">
        <f t="shared" si="256"/>
        <v>11.893699999999992</v>
      </c>
    </row>
    <row r="4437" spans="1:43" x14ac:dyDescent="0.2">
      <c r="A4437" s="58">
        <v>40953</v>
      </c>
      <c r="B4437" s="309">
        <v>18.96</v>
      </c>
      <c r="C4437" s="875">
        <f t="shared" si="253"/>
        <v>16.305600000000002</v>
      </c>
      <c r="D4437" s="174">
        <v>9.44</v>
      </c>
      <c r="E4437" s="871"/>
      <c r="F4437" s="577">
        <f t="shared" si="254"/>
        <v>25.745600000000003</v>
      </c>
      <c r="G4437" s="63"/>
      <c r="H4437" s="301">
        <v>16.22</v>
      </c>
      <c r="I4437" s="96">
        <v>9.9730000000000008</v>
      </c>
      <c r="J4437" s="308"/>
      <c r="K4437" s="723">
        <f t="shared" si="247"/>
        <v>26.192999999999998</v>
      </c>
      <c r="L4437" s="468"/>
      <c r="M4437" s="468"/>
      <c r="N4437" s="468"/>
      <c r="O4437" s="98">
        <f t="shared" si="248"/>
        <v>0.44739999999999469</v>
      </c>
      <c r="Q4437" s="100">
        <f t="shared" si="249"/>
        <v>1.7080899476959293</v>
      </c>
      <c r="S4437" s="182">
        <v>0</v>
      </c>
      <c r="T4437" s="469">
        <v>0</v>
      </c>
      <c r="U4437" s="160">
        <v>0</v>
      </c>
      <c r="V4437" s="181">
        <v>0</v>
      </c>
      <c r="W4437" s="182">
        <v>0</v>
      </c>
      <c r="X4437" s="181">
        <v>0</v>
      </c>
      <c r="Y4437" s="874">
        <f t="shared" si="250"/>
        <v>25.745600000000003</v>
      </c>
      <c r="Z4437" s="78">
        <v>0</v>
      </c>
      <c r="AA4437" s="82">
        <v>0</v>
      </c>
      <c r="AB4437" s="108">
        <v>341.1</v>
      </c>
      <c r="AC4437" s="109">
        <v>0</v>
      </c>
      <c r="AD4437" s="111">
        <v>0.02</v>
      </c>
      <c r="AE4437" s="390">
        <f t="shared" si="255"/>
        <v>2.3E-2</v>
      </c>
      <c r="AF4437" s="108">
        <v>354</v>
      </c>
      <c r="AG4437" s="109">
        <v>0</v>
      </c>
      <c r="AH4437" s="112"/>
      <c r="AI4437" s="112"/>
      <c r="AJ4437" s="110">
        <v>24.04</v>
      </c>
      <c r="AK4437" s="784">
        <f t="shared" si="251"/>
        <v>27.645999999999997</v>
      </c>
      <c r="AL4437" s="390"/>
      <c r="AM4437" s="390"/>
      <c r="AN4437" s="473">
        <f t="shared" si="252"/>
        <v>27.668999999999997</v>
      </c>
      <c r="AO4437" s="113">
        <f t="shared" si="256"/>
        <v>1.9233999999999938</v>
      </c>
    </row>
    <row r="4438" spans="1:43" x14ac:dyDescent="0.2">
      <c r="A4438" s="58">
        <v>40954</v>
      </c>
      <c r="B4438" s="309">
        <v>19.350000000000001</v>
      </c>
      <c r="C4438" s="875">
        <f t="shared" si="253"/>
        <v>16.641000000000002</v>
      </c>
      <c r="D4438" s="174">
        <v>8.6</v>
      </c>
      <c r="E4438" s="871"/>
      <c r="F4438" s="577">
        <f t="shared" si="254"/>
        <v>25.241</v>
      </c>
      <c r="G4438" s="63"/>
      <c r="H4438" s="301">
        <v>15.02</v>
      </c>
      <c r="I4438" s="96">
        <v>9.0549999999999997</v>
      </c>
      <c r="J4438" s="308"/>
      <c r="K4438" s="723">
        <f t="shared" si="247"/>
        <v>24.074999999999999</v>
      </c>
      <c r="L4438" s="468"/>
      <c r="M4438" s="468"/>
      <c r="N4438" s="468"/>
      <c r="O4438" s="98">
        <f t="shared" si="248"/>
        <v>-1.1660000000000004</v>
      </c>
      <c r="Q4438" s="100">
        <f t="shared" si="249"/>
        <v>-4.8431983385254433</v>
      </c>
      <c r="S4438" s="182">
        <v>0</v>
      </c>
      <c r="T4438" s="469">
        <v>0</v>
      </c>
      <c r="U4438" s="160">
        <v>0</v>
      </c>
      <c r="V4438" s="181">
        <v>0</v>
      </c>
      <c r="W4438" s="182">
        <v>0</v>
      </c>
      <c r="X4438" s="181">
        <v>0</v>
      </c>
      <c r="Y4438" s="874">
        <f t="shared" si="250"/>
        <v>25.241</v>
      </c>
      <c r="Z4438" s="78">
        <v>0</v>
      </c>
      <c r="AA4438" s="82">
        <v>0</v>
      </c>
      <c r="AB4438" s="108">
        <v>341.1</v>
      </c>
      <c r="AC4438" s="109">
        <v>0</v>
      </c>
      <c r="AD4438" s="111">
        <v>8</v>
      </c>
      <c r="AE4438" s="390">
        <f t="shared" si="255"/>
        <v>9.1999999999999993</v>
      </c>
      <c r="AF4438" s="108">
        <v>353.9</v>
      </c>
      <c r="AG4438" s="109">
        <v>0</v>
      </c>
      <c r="AH4438" s="112"/>
      <c r="AI4438" s="112"/>
      <c r="AJ4438" s="110">
        <v>8.9600000000000009</v>
      </c>
      <c r="AK4438" s="784">
        <f t="shared" si="251"/>
        <v>10.304</v>
      </c>
      <c r="AL4438" s="390"/>
      <c r="AM4438" s="390"/>
      <c r="AN4438" s="473">
        <f t="shared" si="252"/>
        <v>19.503999999999998</v>
      </c>
      <c r="AO4438" s="113">
        <f t="shared" si="256"/>
        <v>-5.7370000000000019</v>
      </c>
    </row>
    <row r="4439" spans="1:43" x14ac:dyDescent="0.2">
      <c r="A4439" s="58">
        <v>40955</v>
      </c>
      <c r="B4439" s="309">
        <v>18.940000000000001</v>
      </c>
      <c r="C4439" s="875">
        <f t="shared" si="253"/>
        <v>16.288399999999999</v>
      </c>
      <c r="D4439" s="174">
        <v>8.76</v>
      </c>
      <c r="E4439" s="871"/>
      <c r="F4439" s="577">
        <f t="shared" si="254"/>
        <v>25.048400000000001</v>
      </c>
      <c r="G4439" s="63"/>
      <c r="H4439" s="301">
        <v>15.85</v>
      </c>
      <c r="I4439" s="96">
        <v>9.0380000000000003</v>
      </c>
      <c r="J4439" s="308"/>
      <c r="K4439" s="723">
        <f t="shared" si="247"/>
        <v>24.887999999999998</v>
      </c>
      <c r="L4439" s="468"/>
      <c r="M4439" s="468"/>
      <c r="N4439" s="468"/>
      <c r="O4439" s="98">
        <f t="shared" si="248"/>
        <v>-0.16040000000000276</v>
      </c>
      <c r="Q4439" s="100">
        <f t="shared" si="249"/>
        <v>-0.64448730311797964</v>
      </c>
      <c r="S4439" s="182">
        <v>0</v>
      </c>
      <c r="T4439" s="469">
        <v>0</v>
      </c>
      <c r="U4439" s="160">
        <v>0</v>
      </c>
      <c r="V4439" s="181">
        <v>0</v>
      </c>
      <c r="W4439" s="182">
        <v>0</v>
      </c>
      <c r="X4439" s="181">
        <v>0</v>
      </c>
      <c r="Y4439" s="874">
        <f t="shared" si="250"/>
        <v>25.048400000000001</v>
      </c>
      <c r="Z4439" s="78">
        <v>0</v>
      </c>
      <c r="AA4439" s="82">
        <v>0</v>
      </c>
      <c r="AB4439" s="108">
        <v>341.1</v>
      </c>
      <c r="AC4439" s="109">
        <v>0.4</v>
      </c>
      <c r="AD4439" s="111">
        <v>18.04</v>
      </c>
      <c r="AE4439" s="390">
        <f t="shared" si="255"/>
        <v>20.745999999999999</v>
      </c>
      <c r="AF4439" s="108">
        <v>354</v>
      </c>
      <c r="AG4439" s="109">
        <v>0.3</v>
      </c>
      <c r="AH4439" s="112"/>
      <c r="AI4439" s="112"/>
      <c r="AJ4439" s="110">
        <v>9.89</v>
      </c>
      <c r="AK4439" s="784">
        <f t="shared" si="251"/>
        <v>11.3735</v>
      </c>
      <c r="AL4439" s="390"/>
      <c r="AM4439" s="390"/>
      <c r="AN4439" s="473">
        <f t="shared" si="252"/>
        <v>32.119500000000002</v>
      </c>
      <c r="AO4439" s="113">
        <f t="shared" si="256"/>
        <v>7.0711000000000013</v>
      </c>
    </row>
    <row r="4440" spans="1:43" x14ac:dyDescent="0.2">
      <c r="A4440" s="58">
        <v>40956</v>
      </c>
      <c r="B4440" s="309">
        <v>17.88</v>
      </c>
      <c r="C4440" s="720">
        <f t="shared" si="253"/>
        <v>15.376799999999999</v>
      </c>
      <c r="D4440" s="174">
        <v>8.8800000000000008</v>
      </c>
      <c r="E4440" s="871"/>
      <c r="F4440" s="577">
        <f t="shared" si="254"/>
        <v>24.256799999999998</v>
      </c>
      <c r="G4440" s="63"/>
      <c r="H4440" s="301">
        <v>15.4</v>
      </c>
      <c r="I4440" s="96">
        <v>9.1519999999999992</v>
      </c>
      <c r="J4440" s="308"/>
      <c r="K4440" s="723">
        <f t="shared" si="247"/>
        <v>24.552</v>
      </c>
      <c r="L4440" s="468"/>
      <c r="M4440" s="468"/>
      <c r="N4440" s="468"/>
      <c r="O4440" s="98">
        <f t="shared" si="248"/>
        <v>0.29520000000000124</v>
      </c>
      <c r="Q4440" s="100">
        <f t="shared" si="249"/>
        <v>1.2023460410557236</v>
      </c>
      <c r="S4440" s="182">
        <v>0</v>
      </c>
      <c r="T4440" s="469">
        <v>0</v>
      </c>
      <c r="U4440" s="160">
        <v>0</v>
      </c>
      <c r="V4440" s="181">
        <v>0</v>
      </c>
      <c r="W4440" s="182">
        <v>0</v>
      </c>
      <c r="X4440" s="181">
        <v>0</v>
      </c>
      <c r="Y4440" s="874">
        <f t="shared" si="250"/>
        <v>24.256799999999998</v>
      </c>
      <c r="Z4440" s="78">
        <v>0</v>
      </c>
      <c r="AA4440" s="82">
        <v>0</v>
      </c>
      <c r="AB4440" s="108">
        <v>341.1</v>
      </c>
      <c r="AC4440" s="109">
        <v>0</v>
      </c>
      <c r="AD4440" s="111">
        <v>18.57</v>
      </c>
      <c r="AE4440" s="390">
        <f t="shared" si="255"/>
        <v>21.355499999999999</v>
      </c>
      <c r="AF4440" s="108">
        <v>354</v>
      </c>
      <c r="AG4440" s="109">
        <v>0</v>
      </c>
      <c r="AH4440" s="112"/>
      <c r="AI4440" s="112"/>
      <c r="AJ4440" s="110">
        <v>0</v>
      </c>
      <c r="AK4440" s="784">
        <f t="shared" si="251"/>
        <v>0</v>
      </c>
      <c r="AL4440" s="390"/>
      <c r="AM4440" s="390"/>
      <c r="AN4440" s="473">
        <f t="shared" si="252"/>
        <v>21.355499999999999</v>
      </c>
      <c r="AO4440" s="113">
        <f t="shared" si="256"/>
        <v>-2.9012999999999991</v>
      </c>
    </row>
    <row r="4441" spans="1:43" x14ac:dyDescent="0.2">
      <c r="A4441" s="58">
        <v>40957</v>
      </c>
      <c r="B4441" s="309">
        <v>19.53</v>
      </c>
      <c r="C4441" s="720">
        <f t="shared" si="253"/>
        <v>16.7958</v>
      </c>
      <c r="D4441" s="174">
        <v>8.6</v>
      </c>
      <c r="E4441" s="871"/>
      <c r="F4441" s="577">
        <f t="shared" si="254"/>
        <v>25.395800000000001</v>
      </c>
      <c r="G4441" s="63"/>
      <c r="H4441" s="301">
        <v>17.03</v>
      </c>
      <c r="I4441" s="96">
        <v>8.9600000000000009</v>
      </c>
      <c r="J4441" s="308"/>
      <c r="K4441" s="723">
        <f t="shared" si="247"/>
        <v>25.990000000000002</v>
      </c>
      <c r="L4441" s="468"/>
      <c r="M4441" s="468"/>
      <c r="N4441" s="468"/>
      <c r="O4441" s="98">
        <f t="shared" si="248"/>
        <v>0.59420000000000073</v>
      </c>
      <c r="Q4441" s="100">
        <f t="shared" si="249"/>
        <v>2.2862639476721842</v>
      </c>
      <c r="S4441" s="182">
        <v>0</v>
      </c>
      <c r="T4441" s="469">
        <v>0</v>
      </c>
      <c r="U4441" s="160">
        <v>0</v>
      </c>
      <c r="V4441" s="181">
        <v>0</v>
      </c>
      <c r="W4441" s="182">
        <v>0</v>
      </c>
      <c r="X4441" s="181">
        <v>0</v>
      </c>
      <c r="Y4441" s="874">
        <f t="shared" si="250"/>
        <v>25.395800000000001</v>
      </c>
      <c r="Z4441" s="78">
        <v>0</v>
      </c>
      <c r="AA4441" s="82">
        <v>0</v>
      </c>
      <c r="AB4441" s="108">
        <v>341.1</v>
      </c>
      <c r="AC4441" s="109">
        <v>0</v>
      </c>
      <c r="AD4441" s="111">
        <v>19.559999999999999</v>
      </c>
      <c r="AE4441" s="390">
        <f t="shared" si="255"/>
        <v>22.493999999999996</v>
      </c>
      <c r="AF4441" s="108">
        <v>354</v>
      </c>
      <c r="AG4441" s="109">
        <v>0</v>
      </c>
      <c r="AH4441" s="112"/>
      <c r="AI4441" s="112"/>
      <c r="AJ4441" s="110">
        <v>14.849999999999998</v>
      </c>
      <c r="AK4441" s="784">
        <f t="shared" si="251"/>
        <v>17.077499999999997</v>
      </c>
      <c r="AL4441" s="390"/>
      <c r="AM4441" s="390"/>
      <c r="AN4441" s="473">
        <f t="shared" si="252"/>
        <v>39.571499999999993</v>
      </c>
      <c r="AO4441" s="113">
        <f t="shared" si="256"/>
        <v>14.175699999999992</v>
      </c>
    </row>
    <row r="4442" spans="1:43" x14ac:dyDescent="0.2">
      <c r="A4442" s="58">
        <v>40958</v>
      </c>
      <c r="B4442" s="309">
        <v>18.45</v>
      </c>
      <c r="C4442" s="720">
        <f t="shared" si="253"/>
        <v>15.866999999999999</v>
      </c>
      <c r="D4442" s="174">
        <v>8.6</v>
      </c>
      <c r="E4442" s="871"/>
      <c r="F4442" s="577">
        <f t="shared" si="254"/>
        <v>24.466999999999999</v>
      </c>
      <c r="G4442" s="63"/>
      <c r="H4442" s="301">
        <v>15.94</v>
      </c>
      <c r="I4442" s="96">
        <v>9.0419999999999998</v>
      </c>
      <c r="J4442" s="308"/>
      <c r="K4442" s="723">
        <f t="shared" si="247"/>
        <v>24.981999999999999</v>
      </c>
      <c r="L4442" s="468"/>
      <c r="M4442" s="468"/>
      <c r="N4442" s="468"/>
      <c r="O4442" s="98">
        <f t="shared" si="248"/>
        <v>0.51500000000000057</v>
      </c>
      <c r="Q4442" s="100">
        <f t="shared" si="249"/>
        <v>2.0614842686734471</v>
      </c>
      <c r="S4442" s="182">
        <v>0</v>
      </c>
      <c r="T4442" s="469">
        <v>0</v>
      </c>
      <c r="U4442" s="160">
        <v>0</v>
      </c>
      <c r="V4442" s="181">
        <v>0</v>
      </c>
      <c r="W4442" s="182">
        <v>0</v>
      </c>
      <c r="X4442" s="181">
        <v>0</v>
      </c>
      <c r="Y4442" s="874">
        <f t="shared" si="250"/>
        <v>24.466999999999999</v>
      </c>
      <c r="Z4442" s="78">
        <v>0</v>
      </c>
      <c r="AA4442" s="82">
        <v>0</v>
      </c>
      <c r="AB4442" s="108">
        <v>341.1</v>
      </c>
      <c r="AC4442" s="109">
        <v>0.7</v>
      </c>
      <c r="AD4442" s="111">
        <v>16</v>
      </c>
      <c r="AE4442" s="390">
        <f t="shared" si="255"/>
        <v>18.399999999999999</v>
      </c>
      <c r="AF4442" s="108">
        <v>354.1</v>
      </c>
      <c r="AG4442" s="109">
        <v>0.5</v>
      </c>
      <c r="AH4442" s="112"/>
      <c r="AI4442" s="112"/>
      <c r="AJ4442" s="110">
        <v>-0.76999999999999957</v>
      </c>
      <c r="AK4442" s="784">
        <f t="shared" si="251"/>
        <v>-0.8854999999999994</v>
      </c>
      <c r="AL4442" s="390"/>
      <c r="AM4442" s="390"/>
      <c r="AN4442" s="473">
        <f t="shared" si="252"/>
        <v>17.514499999999998</v>
      </c>
      <c r="AO4442" s="113">
        <f t="shared" si="256"/>
        <v>-6.9525000000000006</v>
      </c>
    </row>
    <row r="4443" spans="1:43" x14ac:dyDescent="0.2">
      <c r="A4443" s="58">
        <v>40959</v>
      </c>
      <c r="B4443" s="309">
        <v>18</v>
      </c>
      <c r="C4443" s="875">
        <f t="shared" si="253"/>
        <v>15.48</v>
      </c>
      <c r="D4443" s="174">
        <v>8.9</v>
      </c>
      <c r="E4443" s="871"/>
      <c r="F4443" s="577">
        <f t="shared" si="254"/>
        <v>24.380000000000003</v>
      </c>
      <c r="G4443" s="63"/>
      <c r="H4443" s="301">
        <v>14.29</v>
      </c>
      <c r="I4443" s="96">
        <v>9.0229999999999997</v>
      </c>
      <c r="J4443" s="308"/>
      <c r="K4443" s="723">
        <f t="shared" si="247"/>
        <v>23.312999999999999</v>
      </c>
      <c r="L4443" s="468"/>
      <c r="M4443" s="468"/>
      <c r="N4443" s="468"/>
      <c r="O4443" s="98">
        <f t="shared" si="248"/>
        <v>-1.0670000000000037</v>
      </c>
      <c r="Q4443" s="100">
        <f t="shared" si="249"/>
        <v>-4.5768455368249636</v>
      </c>
      <c r="S4443" s="182">
        <v>0</v>
      </c>
      <c r="T4443" s="469">
        <v>0</v>
      </c>
      <c r="U4443" s="160">
        <v>0</v>
      </c>
      <c r="V4443" s="181">
        <v>0</v>
      </c>
      <c r="W4443" s="182">
        <v>0</v>
      </c>
      <c r="X4443" s="478">
        <v>0</v>
      </c>
      <c r="Y4443" s="874">
        <f t="shared" si="250"/>
        <v>24.380000000000003</v>
      </c>
      <c r="Z4443" s="78">
        <v>0</v>
      </c>
      <c r="AA4443" s="82">
        <v>0</v>
      </c>
      <c r="AB4443" s="108">
        <v>341.2</v>
      </c>
      <c r="AC4443" s="109">
        <v>0</v>
      </c>
      <c r="AD4443" s="111">
        <v>17.21</v>
      </c>
      <c r="AE4443" s="390">
        <f t="shared" si="255"/>
        <v>19.791499999999999</v>
      </c>
      <c r="AF4443" s="108">
        <v>354.3</v>
      </c>
      <c r="AG4443" s="109">
        <v>0</v>
      </c>
      <c r="AH4443" s="112"/>
      <c r="AI4443" s="112"/>
      <c r="AJ4443" s="110">
        <v>5.2799999999999976</v>
      </c>
      <c r="AK4443" s="784">
        <f t="shared" si="251"/>
        <v>6.0719999999999965</v>
      </c>
      <c r="AL4443" s="390"/>
      <c r="AM4443" s="390"/>
      <c r="AN4443" s="473">
        <f t="shared" si="252"/>
        <v>25.863499999999995</v>
      </c>
      <c r="AO4443" s="113">
        <f t="shared" si="256"/>
        <v>1.4834999999999923</v>
      </c>
    </row>
    <row r="4444" spans="1:43" x14ac:dyDescent="0.2">
      <c r="A4444" s="58">
        <v>40960</v>
      </c>
      <c r="B4444" s="309">
        <v>19.03</v>
      </c>
      <c r="C4444" s="720">
        <f t="shared" si="253"/>
        <v>16.3658</v>
      </c>
      <c r="D4444" s="174">
        <v>8.6</v>
      </c>
      <c r="E4444" s="871"/>
      <c r="F4444" s="577">
        <f t="shared" si="254"/>
        <v>24.965800000000002</v>
      </c>
      <c r="G4444" s="63"/>
      <c r="H4444" s="301">
        <v>16.61</v>
      </c>
      <c r="I4444" s="96">
        <v>8.86</v>
      </c>
      <c r="J4444" s="308"/>
      <c r="K4444" s="723">
        <f t="shared" si="247"/>
        <v>25.47</v>
      </c>
      <c r="L4444" s="468"/>
      <c r="M4444" s="468"/>
      <c r="N4444" s="468"/>
      <c r="O4444" s="98">
        <f t="shared" si="248"/>
        <v>0.50419999999999732</v>
      </c>
      <c r="Q4444" s="100">
        <f t="shared" si="249"/>
        <v>1.9795838241067818</v>
      </c>
      <c r="S4444" s="182">
        <v>0</v>
      </c>
      <c r="T4444" s="469">
        <v>0</v>
      </c>
      <c r="U4444" s="160">
        <v>0</v>
      </c>
      <c r="V4444" s="181">
        <v>0</v>
      </c>
      <c r="W4444" s="182">
        <v>0</v>
      </c>
      <c r="X4444" s="181">
        <v>0</v>
      </c>
      <c r="Y4444" s="874">
        <f t="shared" si="250"/>
        <v>24.965800000000002</v>
      </c>
      <c r="Z4444" s="78">
        <v>0</v>
      </c>
      <c r="AA4444" s="82">
        <v>0</v>
      </c>
      <c r="AB4444" s="108">
        <v>341.2</v>
      </c>
      <c r="AC4444" s="109">
        <v>0</v>
      </c>
      <c r="AD4444" s="111">
        <v>20.13</v>
      </c>
      <c r="AE4444" s="390">
        <f t="shared" si="255"/>
        <v>23.149499999999996</v>
      </c>
      <c r="AF4444" s="108">
        <v>354.6</v>
      </c>
      <c r="AG4444" s="109">
        <v>0</v>
      </c>
      <c r="AH4444" s="112"/>
      <c r="AI4444" s="112"/>
      <c r="AJ4444" s="110">
        <v>5.9400000000000013</v>
      </c>
      <c r="AK4444" s="784">
        <f t="shared" si="251"/>
        <v>6.8310000000000013</v>
      </c>
      <c r="AL4444" s="390"/>
      <c r="AM4444" s="390"/>
      <c r="AN4444" s="473">
        <f t="shared" si="252"/>
        <v>29.980499999999999</v>
      </c>
      <c r="AO4444" s="113">
        <f t="shared" si="256"/>
        <v>5.0146999999999977</v>
      </c>
    </row>
    <row r="4445" spans="1:43" x14ac:dyDescent="0.2">
      <c r="A4445" s="58">
        <v>40961</v>
      </c>
      <c r="B4445" s="309">
        <v>19.32</v>
      </c>
      <c r="C4445" s="875">
        <f t="shared" si="253"/>
        <v>16.615200000000002</v>
      </c>
      <c r="D4445" s="174">
        <v>8.6</v>
      </c>
      <c r="E4445" s="871"/>
      <c r="F4445" s="577">
        <f t="shared" si="254"/>
        <v>25.215200000000003</v>
      </c>
      <c r="G4445" s="63"/>
      <c r="H4445" s="301">
        <v>15.4</v>
      </c>
      <c r="I4445" s="96">
        <v>9.266</v>
      </c>
      <c r="J4445" s="308"/>
      <c r="K4445" s="723">
        <f t="shared" si="247"/>
        <v>24.666</v>
      </c>
      <c r="L4445" s="468"/>
      <c r="M4445" s="468"/>
      <c r="N4445" s="468"/>
      <c r="O4445" s="98">
        <f t="shared" si="248"/>
        <v>-0.54920000000000258</v>
      </c>
      <c r="Q4445" s="100">
        <f t="shared" si="249"/>
        <v>-2.2265466634233464</v>
      </c>
      <c r="S4445" s="182">
        <v>0</v>
      </c>
      <c r="T4445" s="469">
        <v>0</v>
      </c>
      <c r="U4445" s="160">
        <v>0</v>
      </c>
      <c r="V4445" s="181">
        <v>0</v>
      </c>
      <c r="W4445" s="182">
        <v>0</v>
      </c>
      <c r="X4445" s="181">
        <v>0</v>
      </c>
      <c r="Y4445" s="874">
        <f t="shared" si="250"/>
        <v>25.215200000000003</v>
      </c>
      <c r="Z4445" s="78">
        <v>0</v>
      </c>
      <c r="AA4445" s="82">
        <v>0</v>
      </c>
      <c r="AB4445" s="108">
        <v>341.2</v>
      </c>
      <c r="AC4445" s="109">
        <v>0.2</v>
      </c>
      <c r="AD4445" s="111">
        <v>0</v>
      </c>
      <c r="AE4445" s="390">
        <f t="shared" si="255"/>
        <v>0</v>
      </c>
      <c r="AF4445" s="108">
        <v>354.8</v>
      </c>
      <c r="AG4445" s="109">
        <v>0.1</v>
      </c>
      <c r="AH4445" s="112"/>
      <c r="AI4445" s="112"/>
      <c r="AJ4445" s="110">
        <v>19.7</v>
      </c>
      <c r="AK4445" s="784">
        <f t="shared" si="251"/>
        <v>22.654999999999998</v>
      </c>
      <c r="AL4445" s="390"/>
      <c r="AM4445" s="390"/>
      <c r="AN4445" s="473">
        <f t="shared" si="252"/>
        <v>22.654999999999998</v>
      </c>
      <c r="AO4445" s="113">
        <f t="shared" si="256"/>
        <v>-2.5602000000000054</v>
      </c>
    </row>
    <row r="4446" spans="1:43" x14ac:dyDescent="0.2">
      <c r="A4446" s="58">
        <v>40962</v>
      </c>
      <c r="B4446" s="309">
        <v>18.91</v>
      </c>
      <c r="C4446" s="720">
        <f t="shared" si="253"/>
        <v>16.262599999999999</v>
      </c>
      <c r="D4446" s="174">
        <v>8.4</v>
      </c>
      <c r="E4446" s="871"/>
      <c r="F4446" s="577">
        <f t="shared" si="254"/>
        <v>24.662599999999998</v>
      </c>
      <c r="G4446" s="63"/>
      <c r="H4446" s="301">
        <v>16.82</v>
      </c>
      <c r="I4446" s="96">
        <v>9.1129999999999995</v>
      </c>
      <c r="J4446" s="308"/>
      <c r="K4446" s="723">
        <f t="shared" si="247"/>
        <v>25.933</v>
      </c>
      <c r="L4446" s="468"/>
      <c r="M4446" s="468"/>
      <c r="N4446" s="468"/>
      <c r="O4446" s="98">
        <f t="shared" si="248"/>
        <v>1.2704000000000022</v>
      </c>
      <c r="Q4446" s="100">
        <f t="shared" si="249"/>
        <v>4.8987776192496133</v>
      </c>
      <c r="S4446" s="182">
        <v>0</v>
      </c>
      <c r="T4446" s="469">
        <v>0</v>
      </c>
      <c r="U4446" s="160">
        <v>0</v>
      </c>
      <c r="V4446" s="181">
        <v>0</v>
      </c>
      <c r="W4446" s="182">
        <v>0</v>
      </c>
      <c r="X4446" s="181">
        <v>0</v>
      </c>
      <c r="Y4446" s="874">
        <f t="shared" si="250"/>
        <v>24.662599999999998</v>
      </c>
      <c r="Z4446" s="78">
        <v>0</v>
      </c>
      <c r="AA4446" s="82">
        <v>0</v>
      </c>
      <c r="AB4446" s="108">
        <v>341.2</v>
      </c>
      <c r="AC4446" s="109">
        <v>0</v>
      </c>
      <c r="AD4446" s="111">
        <v>20.43</v>
      </c>
      <c r="AE4446" s="390">
        <f t="shared" si="255"/>
        <v>23.494499999999999</v>
      </c>
      <c r="AF4446" s="108">
        <v>355</v>
      </c>
      <c r="AG4446" s="109">
        <v>0.5</v>
      </c>
      <c r="AH4446" s="112"/>
      <c r="AI4446" s="112"/>
      <c r="AJ4446" s="110">
        <v>0</v>
      </c>
      <c r="AK4446" s="784">
        <f t="shared" si="251"/>
        <v>0</v>
      </c>
      <c r="AL4446" s="390"/>
      <c r="AM4446" s="390"/>
      <c r="AN4446" s="473">
        <f t="shared" si="252"/>
        <v>23.494499999999999</v>
      </c>
      <c r="AO4446" s="113">
        <f t="shared" si="256"/>
        <v>-1.168099999999999</v>
      </c>
    </row>
    <row r="4447" spans="1:43" x14ac:dyDescent="0.2">
      <c r="A4447" s="58">
        <v>40963</v>
      </c>
      <c r="B4447" s="309">
        <v>19.79</v>
      </c>
      <c r="C4447" s="720">
        <f t="shared" si="253"/>
        <v>17.019399999999997</v>
      </c>
      <c r="D4447" s="174">
        <v>8.6</v>
      </c>
      <c r="E4447" s="871"/>
      <c r="F4447" s="577">
        <f t="shared" si="254"/>
        <v>25.619399999999999</v>
      </c>
      <c r="G4447" s="63"/>
      <c r="H4447" s="301">
        <v>17.28</v>
      </c>
      <c r="I4447" s="96">
        <v>8.2110000000000003</v>
      </c>
      <c r="J4447" s="308"/>
      <c r="K4447" s="723">
        <f t="shared" si="247"/>
        <v>25.491</v>
      </c>
      <c r="L4447" s="468"/>
      <c r="M4447" s="468"/>
      <c r="N4447" s="468"/>
      <c r="O4447" s="98">
        <f t="shared" si="248"/>
        <v>-0.12839999999999918</v>
      </c>
      <c r="Q4447" s="100">
        <f t="shared" si="249"/>
        <v>-0.50370719077321091</v>
      </c>
      <c r="S4447" s="182">
        <v>0</v>
      </c>
      <c r="T4447" s="469">
        <v>0</v>
      </c>
      <c r="U4447" s="160">
        <v>0</v>
      </c>
      <c r="V4447" s="181">
        <v>0</v>
      </c>
      <c r="W4447" s="182">
        <v>0</v>
      </c>
      <c r="X4447" s="181">
        <v>0</v>
      </c>
      <c r="Y4447" s="874">
        <f t="shared" si="250"/>
        <v>25.619399999999999</v>
      </c>
      <c r="Z4447" s="78">
        <v>0</v>
      </c>
      <c r="AA4447" s="82">
        <v>0</v>
      </c>
      <c r="AB4447" s="108">
        <v>341.3</v>
      </c>
      <c r="AC4447" s="109">
        <v>0.1</v>
      </c>
      <c r="AD4447" s="111">
        <v>21.43</v>
      </c>
      <c r="AE4447" s="390">
        <f t="shared" si="255"/>
        <v>24.644499999999997</v>
      </c>
      <c r="AF4447" s="108">
        <v>355.1</v>
      </c>
      <c r="AG4447" s="109">
        <v>0.1</v>
      </c>
      <c r="AH4447" s="112"/>
      <c r="AI4447" s="112"/>
      <c r="AJ4447" s="110">
        <v>0</v>
      </c>
      <c r="AK4447" s="784">
        <f t="shared" si="251"/>
        <v>0</v>
      </c>
      <c r="AL4447" s="390"/>
      <c r="AM4447" s="390"/>
      <c r="AN4447" s="473">
        <f t="shared" si="252"/>
        <v>24.644499999999997</v>
      </c>
      <c r="AO4447" s="113">
        <f t="shared" si="256"/>
        <v>-0.97490000000000165</v>
      </c>
      <c r="AQ4447" s="21"/>
    </row>
    <row r="4448" spans="1:43" x14ac:dyDescent="0.2">
      <c r="A4448" s="58">
        <v>40964</v>
      </c>
      <c r="B4448" s="309">
        <v>19.100000000000001</v>
      </c>
      <c r="C4448" s="875">
        <f t="shared" si="253"/>
        <v>16.426000000000002</v>
      </c>
      <c r="D4448" s="174">
        <v>8.5299999999999994</v>
      </c>
      <c r="E4448" s="871"/>
      <c r="F4448" s="577">
        <f t="shared" si="254"/>
        <v>24.956000000000003</v>
      </c>
      <c r="G4448" s="63"/>
      <c r="H4448" s="301">
        <v>15.22</v>
      </c>
      <c r="I4448" s="96">
        <v>8.0579999999999998</v>
      </c>
      <c r="J4448" s="308"/>
      <c r="K4448" s="723">
        <f t="shared" si="247"/>
        <v>23.277999999999999</v>
      </c>
      <c r="L4448" s="468"/>
      <c r="M4448" s="468"/>
      <c r="N4448" s="468"/>
      <c r="O4448" s="98">
        <f t="shared" si="248"/>
        <v>-1.6780000000000044</v>
      </c>
      <c r="Q4448" s="100">
        <f t="shared" si="249"/>
        <v>-7.2085230689922009</v>
      </c>
      <c r="S4448" s="182">
        <v>0</v>
      </c>
      <c r="T4448" s="469">
        <v>0</v>
      </c>
      <c r="U4448" s="160">
        <v>0</v>
      </c>
      <c r="V4448" s="181">
        <v>0</v>
      </c>
      <c r="W4448" s="182">
        <v>0</v>
      </c>
      <c r="X4448" s="181">
        <v>0</v>
      </c>
      <c r="Y4448" s="874">
        <f t="shared" si="250"/>
        <v>24.956000000000003</v>
      </c>
      <c r="Z4448" s="78">
        <v>0</v>
      </c>
      <c r="AA4448" s="82">
        <v>0</v>
      </c>
      <c r="AB4448" s="108">
        <v>341.2</v>
      </c>
      <c r="AC4448" s="109">
        <v>0</v>
      </c>
      <c r="AD4448" s="111">
        <v>23.28</v>
      </c>
      <c r="AE4448" s="390">
        <f t="shared" si="255"/>
        <v>26.771999999999998</v>
      </c>
      <c r="AF4448" s="108">
        <v>355.1</v>
      </c>
      <c r="AG4448" s="109">
        <v>0</v>
      </c>
      <c r="AH4448" s="112"/>
      <c r="AI4448" s="112"/>
      <c r="AJ4448" s="110">
        <v>10.170000000000002</v>
      </c>
      <c r="AK4448" s="784">
        <f t="shared" si="251"/>
        <v>11.695500000000001</v>
      </c>
      <c r="AL4448" s="390"/>
      <c r="AM4448" s="390"/>
      <c r="AN4448" s="473">
        <f t="shared" si="252"/>
        <v>38.467500000000001</v>
      </c>
      <c r="AO4448" s="113">
        <f t="shared" si="256"/>
        <v>13.511499999999998</v>
      </c>
    </row>
    <row r="4449" spans="1:272" x14ac:dyDescent="0.2">
      <c r="A4449" s="58">
        <v>40965</v>
      </c>
      <c r="B4449" s="309">
        <v>18.46</v>
      </c>
      <c r="C4449" s="875">
        <f t="shared" si="253"/>
        <v>15.8756</v>
      </c>
      <c r="D4449" s="174">
        <v>8.6</v>
      </c>
      <c r="E4449" s="871"/>
      <c r="F4449" s="577">
        <f t="shared" si="254"/>
        <v>24.4756</v>
      </c>
      <c r="G4449" s="63"/>
      <c r="H4449" s="301">
        <v>14.81</v>
      </c>
      <c r="I4449" s="96">
        <v>8.0820000000000007</v>
      </c>
      <c r="J4449" s="308"/>
      <c r="K4449" s="723">
        <f t="shared" si="247"/>
        <v>22.892000000000003</v>
      </c>
      <c r="L4449" s="468"/>
      <c r="M4449" s="468"/>
      <c r="N4449" s="468"/>
      <c r="O4449" s="98">
        <f t="shared" si="248"/>
        <v>-1.583599999999997</v>
      </c>
      <c r="Q4449" s="100">
        <f t="shared" si="249"/>
        <v>-6.9177005067272272</v>
      </c>
      <c r="S4449" s="182">
        <v>0</v>
      </c>
      <c r="T4449" s="469">
        <v>0</v>
      </c>
      <c r="U4449" s="160">
        <v>0</v>
      </c>
      <c r="V4449" s="181">
        <v>0</v>
      </c>
      <c r="W4449" s="182">
        <v>0</v>
      </c>
      <c r="X4449" s="181">
        <v>0</v>
      </c>
      <c r="Y4449" s="874">
        <f t="shared" si="250"/>
        <v>24.4756</v>
      </c>
      <c r="Z4449" s="78">
        <v>0</v>
      </c>
      <c r="AA4449" s="82">
        <v>0</v>
      </c>
      <c r="AB4449" s="108">
        <v>341.2</v>
      </c>
      <c r="AC4449" s="109">
        <v>0</v>
      </c>
      <c r="AD4449" s="111">
        <v>19.53</v>
      </c>
      <c r="AE4449" s="390">
        <f t="shared" si="255"/>
        <v>22.459499999999998</v>
      </c>
      <c r="AF4449" s="108">
        <v>355.2</v>
      </c>
      <c r="AG4449" s="109">
        <v>0</v>
      </c>
      <c r="AH4449" s="112"/>
      <c r="AI4449" s="112"/>
      <c r="AJ4449" s="110">
        <v>0</v>
      </c>
      <c r="AK4449" s="784">
        <f t="shared" si="251"/>
        <v>0</v>
      </c>
      <c r="AL4449" s="390"/>
      <c r="AM4449" s="390"/>
      <c r="AN4449" s="473">
        <f t="shared" si="252"/>
        <v>22.459499999999998</v>
      </c>
      <c r="AO4449" s="113">
        <f t="shared" si="256"/>
        <v>-2.0161000000000016</v>
      </c>
    </row>
    <row r="4450" spans="1:272" x14ac:dyDescent="0.2">
      <c r="A4450" s="58">
        <v>40966</v>
      </c>
      <c r="B4450" s="309">
        <v>18.23</v>
      </c>
      <c r="C4450" s="875">
        <f t="shared" si="253"/>
        <v>15.6778</v>
      </c>
      <c r="D4450" s="174">
        <v>8.6</v>
      </c>
      <c r="E4450" s="871"/>
      <c r="F4450" s="577">
        <f t="shared" si="254"/>
        <v>24.277799999999999</v>
      </c>
      <c r="G4450" s="63"/>
      <c r="H4450" s="301">
        <v>15.16</v>
      </c>
      <c r="I4450" s="96">
        <v>8.3949999999999996</v>
      </c>
      <c r="J4450" s="308"/>
      <c r="K4450" s="723">
        <f t="shared" si="247"/>
        <v>23.555</v>
      </c>
      <c r="L4450" s="468"/>
      <c r="M4450" s="468"/>
      <c r="N4450" s="468"/>
      <c r="O4450" s="98">
        <f t="shared" si="248"/>
        <v>-0.72279999999999944</v>
      </c>
      <c r="Q4450" s="100">
        <f t="shared" si="249"/>
        <v>-3.0685629378051344</v>
      </c>
      <c r="S4450" s="182">
        <v>0</v>
      </c>
      <c r="T4450" s="469">
        <v>0</v>
      </c>
      <c r="U4450" s="160">
        <v>0</v>
      </c>
      <c r="V4450" s="181">
        <v>0</v>
      </c>
      <c r="W4450" s="182">
        <v>0</v>
      </c>
      <c r="X4450" s="181">
        <v>0</v>
      </c>
      <c r="Y4450" s="874">
        <f t="shared" si="250"/>
        <v>24.277799999999999</v>
      </c>
      <c r="Z4450" s="78">
        <v>0</v>
      </c>
      <c r="AA4450" s="82">
        <v>0</v>
      </c>
      <c r="AB4450" s="108">
        <v>341.2</v>
      </c>
      <c r="AC4450" s="109">
        <v>0.05</v>
      </c>
      <c r="AD4450" s="111">
        <v>18.670000000000002</v>
      </c>
      <c r="AE4450" s="390">
        <f t="shared" si="255"/>
        <v>21.470500000000001</v>
      </c>
      <c r="AF4450" s="108">
        <v>355.2</v>
      </c>
      <c r="AG4450" s="109">
        <v>0.2</v>
      </c>
      <c r="AH4450" s="112"/>
      <c r="AI4450" s="112"/>
      <c r="AJ4450" s="110">
        <v>0</v>
      </c>
      <c r="AK4450" s="784">
        <f t="shared" si="251"/>
        <v>0</v>
      </c>
      <c r="AL4450" s="390"/>
      <c r="AM4450" s="390"/>
      <c r="AN4450" s="473">
        <f t="shared" si="252"/>
        <v>21.470500000000001</v>
      </c>
      <c r="AO4450" s="113">
        <f t="shared" si="256"/>
        <v>-2.8072999999999979</v>
      </c>
    </row>
    <row r="4451" spans="1:272" x14ac:dyDescent="0.2">
      <c r="A4451" s="58">
        <v>40967</v>
      </c>
      <c r="B4451" s="309">
        <v>19.36</v>
      </c>
      <c r="C4451" s="875">
        <f t="shared" si="253"/>
        <v>16.6496</v>
      </c>
      <c r="D4451" s="174">
        <v>8.56</v>
      </c>
      <c r="E4451" s="871"/>
      <c r="F4451" s="577">
        <f t="shared" si="254"/>
        <v>25.209600000000002</v>
      </c>
      <c r="G4451" s="63"/>
      <c r="H4451" s="301">
        <v>15.26</v>
      </c>
      <c r="I4451" s="96">
        <v>8.9359999999999999</v>
      </c>
      <c r="J4451" s="308"/>
      <c r="K4451" s="723">
        <f t="shared" si="247"/>
        <v>24.195999999999998</v>
      </c>
      <c r="L4451" s="468"/>
      <c r="M4451" s="468"/>
      <c r="N4451" s="468"/>
      <c r="O4451" s="98">
        <f t="shared" si="248"/>
        <v>-1.0136000000000038</v>
      </c>
      <c r="Q4451" s="100">
        <f t="shared" si="249"/>
        <v>-4.1891221689535625</v>
      </c>
      <c r="S4451" s="182">
        <v>0</v>
      </c>
      <c r="T4451" s="469">
        <v>0</v>
      </c>
      <c r="U4451" s="160">
        <v>0</v>
      </c>
      <c r="V4451" s="181">
        <v>0</v>
      </c>
      <c r="W4451" s="182">
        <v>0</v>
      </c>
      <c r="X4451" s="181">
        <v>0</v>
      </c>
      <c r="Y4451" s="874">
        <f t="shared" si="250"/>
        <v>25.209600000000002</v>
      </c>
      <c r="Z4451" s="78">
        <v>0</v>
      </c>
      <c r="AA4451" s="82">
        <v>0</v>
      </c>
      <c r="AB4451" s="108">
        <v>341.2</v>
      </c>
      <c r="AC4451" s="109">
        <v>0.1</v>
      </c>
      <c r="AD4451" s="111">
        <v>14.98</v>
      </c>
      <c r="AE4451" s="390">
        <f t="shared" si="255"/>
        <v>17.227</v>
      </c>
      <c r="AF4451" s="108">
        <v>355.1</v>
      </c>
      <c r="AG4451" s="109">
        <v>0</v>
      </c>
      <c r="AH4451" s="112"/>
      <c r="AI4451" s="112"/>
      <c r="AJ4451" s="110">
        <v>0</v>
      </c>
      <c r="AK4451" s="784">
        <f t="shared" si="251"/>
        <v>0</v>
      </c>
      <c r="AL4451" s="390"/>
      <c r="AM4451" s="390"/>
      <c r="AN4451" s="473">
        <f t="shared" si="252"/>
        <v>17.227</v>
      </c>
      <c r="AO4451" s="113">
        <f t="shared" si="256"/>
        <v>-7.9826000000000015</v>
      </c>
    </row>
    <row r="4452" spans="1:272" ht="13.5" thickBot="1" x14ac:dyDescent="0.25">
      <c r="A4452" s="58">
        <v>40968</v>
      </c>
      <c r="B4452" s="309">
        <v>19.29</v>
      </c>
      <c r="C4452" s="720">
        <f t="shared" si="253"/>
        <v>16.589399999999998</v>
      </c>
      <c r="D4452" s="174">
        <v>8.6</v>
      </c>
      <c r="E4452" s="871"/>
      <c r="F4452" s="577">
        <f t="shared" si="254"/>
        <v>25.189399999999999</v>
      </c>
      <c r="G4452" s="63"/>
      <c r="H4452" s="301">
        <v>17</v>
      </c>
      <c r="I4452" s="96">
        <v>7.9969999999999999</v>
      </c>
      <c r="J4452" s="308"/>
      <c r="K4452" s="723">
        <f t="shared" si="247"/>
        <v>24.997</v>
      </c>
      <c r="L4452" s="468"/>
      <c r="M4452" s="468"/>
      <c r="N4452" s="468"/>
      <c r="O4452" s="98">
        <f t="shared" si="248"/>
        <v>-0.19239999999999924</v>
      </c>
      <c r="Q4452" s="100">
        <f t="shared" si="249"/>
        <v>-0.76969236308356703</v>
      </c>
      <c r="S4452" s="182">
        <v>0</v>
      </c>
      <c r="T4452" s="469">
        <v>0</v>
      </c>
      <c r="U4452" s="160">
        <v>0</v>
      </c>
      <c r="V4452" s="181">
        <v>0</v>
      </c>
      <c r="W4452" s="182">
        <v>0</v>
      </c>
      <c r="X4452" s="181">
        <v>0</v>
      </c>
      <c r="Y4452" s="874">
        <f t="shared" si="250"/>
        <v>25.189399999999999</v>
      </c>
      <c r="Z4452" s="78">
        <v>0</v>
      </c>
      <c r="AA4452" s="82">
        <v>0</v>
      </c>
      <c r="AB4452" s="108">
        <v>341.2</v>
      </c>
      <c r="AC4452" s="109">
        <v>0.1</v>
      </c>
      <c r="AD4452" s="111">
        <v>19.8</v>
      </c>
      <c r="AE4452" s="390">
        <f t="shared" si="255"/>
        <v>22.77</v>
      </c>
      <c r="AF4452" s="108">
        <v>355.1</v>
      </c>
      <c r="AG4452" s="109">
        <v>0.15</v>
      </c>
      <c r="AH4452" s="112"/>
      <c r="AI4452" s="112"/>
      <c r="AJ4452" s="110">
        <v>0</v>
      </c>
      <c r="AK4452" s="784">
        <f t="shared" si="251"/>
        <v>0</v>
      </c>
      <c r="AL4452" s="390"/>
      <c r="AM4452" s="390"/>
      <c r="AN4452" s="473">
        <f t="shared" si="252"/>
        <v>22.77</v>
      </c>
      <c r="AO4452" s="113">
        <f t="shared" si="256"/>
        <v>-2.4193999999999996</v>
      </c>
    </row>
    <row r="4453" spans="1:272" x14ac:dyDescent="0.2">
      <c r="A4453" s="58">
        <v>40969</v>
      </c>
      <c r="B4453" s="59">
        <v>21.37</v>
      </c>
      <c r="C4453" s="873">
        <f>B4453*0.88</f>
        <v>18.805600000000002</v>
      </c>
      <c r="D4453" s="200">
        <v>8.6</v>
      </c>
      <c r="E4453" s="871"/>
      <c r="F4453" s="577">
        <f>+C4453+D4453</f>
        <v>27.4056</v>
      </c>
      <c r="G4453" s="434"/>
      <c r="H4453" s="59">
        <v>17.649999999999999</v>
      </c>
      <c r="I4453" s="308">
        <v>8.0180000000000007</v>
      </c>
      <c r="J4453" s="308"/>
      <c r="K4453" s="381">
        <f t="shared" si="247"/>
        <v>25.667999999999999</v>
      </c>
      <c r="L4453" s="549"/>
      <c r="M4453" s="549"/>
      <c r="N4453" s="549"/>
      <c r="O4453" s="876">
        <f t="shared" si="248"/>
        <v>-1.7376000000000005</v>
      </c>
      <c r="Q4453" s="877">
        <f t="shared" si="249"/>
        <v>-6.7695184665731674</v>
      </c>
      <c r="S4453" s="162">
        <v>0</v>
      </c>
      <c r="T4453" s="469">
        <v>0</v>
      </c>
      <c r="U4453" s="160">
        <v>0</v>
      </c>
      <c r="V4453" s="161">
        <v>0</v>
      </c>
      <c r="W4453" s="162">
        <v>0</v>
      </c>
      <c r="X4453" s="161">
        <v>0</v>
      </c>
      <c r="Y4453" s="163">
        <f t="shared" si="250"/>
        <v>27.4056</v>
      </c>
      <c r="Z4453" s="78">
        <v>0</v>
      </c>
      <c r="AA4453" s="82">
        <v>0</v>
      </c>
      <c r="AB4453" s="78">
        <v>341.1</v>
      </c>
      <c r="AC4453" s="79">
        <v>0</v>
      </c>
      <c r="AD4453" s="81">
        <v>13.25</v>
      </c>
      <c r="AE4453" s="390">
        <f>AD4453*1.265</f>
        <v>16.76125</v>
      </c>
      <c r="AF4453" s="78">
        <v>355.1</v>
      </c>
      <c r="AG4453" s="79">
        <v>0</v>
      </c>
      <c r="AH4453" s="79"/>
      <c r="AI4453" s="79"/>
      <c r="AJ4453" s="257">
        <v>0</v>
      </c>
      <c r="AK4453" s="390">
        <f t="shared" ref="AK4453:AK4483" si="257">AJ4453*1.265</f>
        <v>0</v>
      </c>
      <c r="AL4453" s="390"/>
      <c r="AM4453" s="390"/>
      <c r="AN4453" s="253">
        <f t="shared" si="252"/>
        <v>16.76125</v>
      </c>
      <c r="AO4453" s="83">
        <f t="shared" si="256"/>
        <v>-10.644349999999999</v>
      </c>
    </row>
    <row r="4454" spans="1:272" x14ac:dyDescent="0.2">
      <c r="A4454" s="58">
        <v>40970</v>
      </c>
      <c r="B4454" s="92">
        <v>19.39</v>
      </c>
      <c r="C4454" s="870">
        <f t="shared" ref="C4454:C4483" si="258">B4454*0.88</f>
        <v>17.063200000000002</v>
      </c>
      <c r="D4454" s="174">
        <v>8.6</v>
      </c>
      <c r="E4454" s="871"/>
      <c r="F4454" s="577">
        <f t="shared" ref="F4454:F4483" si="259">+C4454+D4454</f>
        <v>25.663200000000003</v>
      </c>
      <c r="G4454" s="434"/>
      <c r="H4454" s="92">
        <v>17.86</v>
      </c>
      <c r="I4454" s="96">
        <v>8</v>
      </c>
      <c r="J4454" s="308"/>
      <c r="K4454" s="381">
        <f t="shared" si="247"/>
        <v>25.86</v>
      </c>
      <c r="L4454" s="549"/>
      <c r="M4454" s="549"/>
      <c r="N4454" s="549"/>
      <c r="O4454" s="876">
        <f t="shared" si="248"/>
        <v>0.19679999999999609</v>
      </c>
      <c r="Q4454" s="877">
        <f t="shared" si="249"/>
        <v>0.76102088167051851</v>
      </c>
      <c r="S4454" s="182">
        <v>0</v>
      </c>
      <c r="T4454" s="469">
        <v>0</v>
      </c>
      <c r="U4454" s="160">
        <v>0</v>
      </c>
      <c r="V4454" s="181">
        <v>0</v>
      </c>
      <c r="W4454" s="182">
        <v>0</v>
      </c>
      <c r="X4454" s="181">
        <v>0</v>
      </c>
      <c r="Y4454" s="113">
        <f t="shared" si="250"/>
        <v>25.663200000000003</v>
      </c>
      <c r="Z4454" s="108">
        <v>0</v>
      </c>
      <c r="AA4454" s="112">
        <v>0</v>
      </c>
      <c r="AB4454" s="108">
        <v>341.1</v>
      </c>
      <c r="AC4454" s="109">
        <v>0.2</v>
      </c>
      <c r="AD4454" s="111">
        <v>22.87</v>
      </c>
      <c r="AE4454" s="390">
        <f t="shared" ref="AE4454:AE4483" si="260">AD4454*1.265</f>
        <v>28.93055</v>
      </c>
      <c r="AF4454" s="108">
        <v>355.2</v>
      </c>
      <c r="AG4454" s="109">
        <v>0</v>
      </c>
      <c r="AH4454" s="109"/>
      <c r="AI4454" s="109"/>
      <c r="AJ4454" s="265">
        <v>0</v>
      </c>
      <c r="AK4454" s="390">
        <f t="shared" si="257"/>
        <v>0</v>
      </c>
      <c r="AL4454" s="390"/>
      <c r="AM4454" s="390"/>
      <c r="AN4454" s="253">
        <f t="shared" si="252"/>
        <v>28.93055</v>
      </c>
      <c r="AO4454" s="113">
        <f t="shared" si="256"/>
        <v>3.2673499999999969</v>
      </c>
    </row>
    <row r="4455" spans="1:272" x14ac:dyDescent="0.2">
      <c r="A4455" s="58">
        <v>40971</v>
      </c>
      <c r="B4455" s="92">
        <v>18.190000000000001</v>
      </c>
      <c r="C4455" s="873">
        <f t="shared" si="258"/>
        <v>16.007200000000001</v>
      </c>
      <c r="D4455" s="174">
        <v>8.6</v>
      </c>
      <c r="E4455" s="871"/>
      <c r="F4455" s="577">
        <f t="shared" si="259"/>
        <v>24.607199999999999</v>
      </c>
      <c r="G4455" s="434"/>
      <c r="H4455" s="92">
        <v>14.61</v>
      </c>
      <c r="I4455" s="96">
        <v>7.9409999999999998</v>
      </c>
      <c r="J4455" s="308"/>
      <c r="K4455" s="381">
        <f t="shared" si="247"/>
        <v>22.550999999999998</v>
      </c>
      <c r="L4455" s="549"/>
      <c r="M4455" s="549"/>
      <c r="N4455" s="549"/>
      <c r="O4455" s="876">
        <f t="shared" si="248"/>
        <v>-2.0562000000000005</v>
      </c>
      <c r="Q4455" s="877">
        <f t="shared" si="249"/>
        <v>-9.1179992018092353</v>
      </c>
      <c r="S4455" s="182">
        <v>0</v>
      </c>
      <c r="T4455" s="469">
        <v>0</v>
      </c>
      <c r="U4455" s="160">
        <v>0</v>
      </c>
      <c r="V4455" s="181">
        <v>0</v>
      </c>
      <c r="W4455" s="182">
        <v>0</v>
      </c>
      <c r="X4455" s="181">
        <v>0</v>
      </c>
      <c r="Y4455" s="113">
        <f t="shared" si="250"/>
        <v>24.607199999999999</v>
      </c>
      <c r="Z4455" s="108">
        <v>0</v>
      </c>
      <c r="AA4455" s="112">
        <v>0</v>
      </c>
      <c r="AB4455" s="108">
        <v>341.2</v>
      </c>
      <c r="AC4455" s="109">
        <v>0.5</v>
      </c>
      <c r="AD4455" s="111">
        <v>17.100000000000001</v>
      </c>
      <c r="AE4455" s="390">
        <f t="shared" si="260"/>
        <v>21.631499999999999</v>
      </c>
      <c r="AF4455" s="108">
        <v>355.4</v>
      </c>
      <c r="AG4455" s="109">
        <v>0</v>
      </c>
      <c r="AH4455" s="109"/>
      <c r="AI4455" s="109"/>
      <c r="AJ4455" s="265">
        <v>0</v>
      </c>
      <c r="AK4455" s="390">
        <f t="shared" si="257"/>
        <v>0</v>
      </c>
      <c r="AL4455" s="390"/>
      <c r="AM4455" s="390"/>
      <c r="AN4455" s="253">
        <f t="shared" si="252"/>
        <v>21.631499999999999</v>
      </c>
      <c r="AO4455" s="113">
        <f t="shared" si="256"/>
        <v>-2.9756999999999998</v>
      </c>
    </row>
    <row r="4456" spans="1:272" x14ac:dyDescent="0.2">
      <c r="A4456" s="58">
        <v>40972</v>
      </c>
      <c r="B4456" s="92">
        <v>18.89</v>
      </c>
      <c r="C4456" s="870">
        <f t="shared" si="258"/>
        <v>16.623200000000001</v>
      </c>
      <c r="D4456" s="174">
        <v>8.6</v>
      </c>
      <c r="E4456" s="871"/>
      <c r="F4456" s="577">
        <f t="shared" si="259"/>
        <v>25.223199999999999</v>
      </c>
      <c r="G4456" s="434"/>
      <c r="H4456" s="92">
        <v>16.84</v>
      </c>
      <c r="I4456" s="96">
        <v>8.0399999999999991</v>
      </c>
      <c r="J4456" s="308"/>
      <c r="K4456" s="381">
        <f t="shared" si="247"/>
        <v>24.88</v>
      </c>
      <c r="L4456" s="549"/>
      <c r="M4456" s="549"/>
      <c r="N4456" s="549"/>
      <c r="O4456" s="876">
        <f t="shared" si="248"/>
        <v>-0.34319999999999951</v>
      </c>
      <c r="Q4456" s="877">
        <f t="shared" si="249"/>
        <v>-1.3794212218649498</v>
      </c>
      <c r="S4456" s="182">
        <v>0</v>
      </c>
      <c r="T4456" s="469">
        <v>0</v>
      </c>
      <c r="U4456" s="160">
        <v>0</v>
      </c>
      <c r="V4456" s="181">
        <v>0</v>
      </c>
      <c r="W4456" s="182">
        <v>0</v>
      </c>
      <c r="X4456" s="181">
        <v>0</v>
      </c>
      <c r="Y4456" s="113">
        <f t="shared" si="250"/>
        <v>25.223199999999999</v>
      </c>
      <c r="Z4456" s="108">
        <v>0</v>
      </c>
      <c r="AA4456" s="112">
        <v>0</v>
      </c>
      <c r="AB4456" s="108">
        <v>341.2</v>
      </c>
      <c r="AC4456" s="109">
        <v>0</v>
      </c>
      <c r="AD4456" s="111">
        <v>14.36</v>
      </c>
      <c r="AE4456" s="390">
        <f t="shared" si="260"/>
        <v>18.165399999999998</v>
      </c>
      <c r="AF4456" s="108">
        <v>355.3</v>
      </c>
      <c r="AG4456" s="109">
        <v>1</v>
      </c>
      <c r="AH4456" s="109"/>
      <c r="AI4456" s="109"/>
      <c r="AJ4456" s="265">
        <v>0</v>
      </c>
      <c r="AK4456" s="390">
        <f t="shared" si="257"/>
        <v>0</v>
      </c>
      <c r="AL4456" s="390"/>
      <c r="AM4456" s="390"/>
      <c r="AN4456" s="253">
        <f t="shared" si="252"/>
        <v>18.165399999999998</v>
      </c>
      <c r="AO4456" s="113">
        <f t="shared" si="256"/>
        <v>-7.0578000000000003</v>
      </c>
      <c r="JI4456" s="24"/>
    </row>
    <row r="4457" spans="1:272" x14ac:dyDescent="0.2">
      <c r="A4457" s="58">
        <v>40973</v>
      </c>
      <c r="B4457" s="92">
        <v>20.61</v>
      </c>
      <c r="C4457" s="873">
        <f t="shared" si="258"/>
        <v>18.136800000000001</v>
      </c>
      <c r="D4457" s="174">
        <v>8.6</v>
      </c>
      <c r="E4457" s="871"/>
      <c r="F4457" s="577">
        <f t="shared" si="259"/>
        <v>26.736800000000002</v>
      </c>
      <c r="G4457" s="434"/>
      <c r="H4457" s="92">
        <v>17.670000000000002</v>
      </c>
      <c r="I4457" s="96">
        <v>8.01</v>
      </c>
      <c r="J4457" s="308"/>
      <c r="K4457" s="381">
        <f t="shared" si="247"/>
        <v>25.68</v>
      </c>
      <c r="L4457" s="549"/>
      <c r="M4457" s="549"/>
      <c r="N4457" s="549"/>
      <c r="O4457" s="876">
        <f t="shared" si="248"/>
        <v>-1.0568000000000026</v>
      </c>
      <c r="Q4457" s="877">
        <f t="shared" si="249"/>
        <v>-4.1152647975077983</v>
      </c>
      <c r="S4457" s="182">
        <v>0</v>
      </c>
      <c r="T4457" s="469">
        <v>0</v>
      </c>
      <c r="U4457" s="160">
        <v>0</v>
      </c>
      <c r="V4457" s="181">
        <v>0</v>
      </c>
      <c r="W4457" s="182">
        <v>0</v>
      </c>
      <c r="X4457" s="181">
        <v>0</v>
      </c>
      <c r="Y4457" s="113">
        <f t="shared" si="250"/>
        <v>26.736800000000002</v>
      </c>
      <c r="Z4457" s="108">
        <v>0</v>
      </c>
      <c r="AA4457" s="112">
        <v>0</v>
      </c>
      <c r="AB4457" s="108">
        <v>341.1</v>
      </c>
      <c r="AC4457" s="109">
        <v>0</v>
      </c>
      <c r="AD4457" s="111">
        <v>19.84</v>
      </c>
      <c r="AE4457" s="390">
        <f t="shared" si="260"/>
        <v>25.097599999999996</v>
      </c>
      <c r="AF4457" s="108">
        <v>355.25</v>
      </c>
      <c r="AG4457" s="109">
        <v>0</v>
      </c>
      <c r="AH4457" s="109"/>
      <c r="AI4457" s="109"/>
      <c r="AJ4457" s="265">
        <v>0</v>
      </c>
      <c r="AK4457" s="390">
        <f t="shared" si="257"/>
        <v>0</v>
      </c>
      <c r="AL4457" s="390"/>
      <c r="AM4457" s="390"/>
      <c r="AN4457" s="253">
        <f t="shared" si="252"/>
        <v>25.097599999999996</v>
      </c>
      <c r="AO4457" s="113">
        <f t="shared" si="256"/>
        <v>-1.639200000000006</v>
      </c>
      <c r="JF4457" s="24"/>
      <c r="JG4457" s="24"/>
      <c r="JH4457" s="24"/>
      <c r="JI4457" s="24"/>
      <c r="JJ4457" s="24"/>
      <c r="JK4457" s="24"/>
      <c r="JL4457" s="24"/>
    </row>
    <row r="4458" spans="1:272" x14ac:dyDescent="0.2">
      <c r="A4458" s="58">
        <v>40974</v>
      </c>
      <c r="B4458" s="92">
        <v>20.53</v>
      </c>
      <c r="C4458" s="873">
        <f t="shared" si="258"/>
        <v>18.066400000000002</v>
      </c>
      <c r="D4458" s="174">
        <v>6.8179999999999996</v>
      </c>
      <c r="E4458" s="871"/>
      <c r="F4458" s="577">
        <f t="shared" si="259"/>
        <v>24.884399999999999</v>
      </c>
      <c r="G4458" s="434"/>
      <c r="H4458" s="92">
        <v>17.39</v>
      </c>
      <c r="I4458" s="96">
        <v>6.73</v>
      </c>
      <c r="J4458" s="308"/>
      <c r="K4458" s="381">
        <f t="shared" si="247"/>
        <v>24.12</v>
      </c>
      <c r="L4458" s="549"/>
      <c r="M4458" s="549"/>
      <c r="N4458" s="549"/>
      <c r="O4458" s="876">
        <f t="shared" si="248"/>
        <v>-0.76439999999999841</v>
      </c>
      <c r="Q4458" s="877">
        <f t="shared" si="249"/>
        <v>-3.1691542288557146</v>
      </c>
      <c r="S4458" s="182">
        <v>0</v>
      </c>
      <c r="T4458" s="469">
        <v>0</v>
      </c>
      <c r="U4458" s="160">
        <v>0</v>
      </c>
      <c r="V4458" s="181">
        <v>0</v>
      </c>
      <c r="W4458" s="182">
        <v>0</v>
      </c>
      <c r="X4458" s="181">
        <v>0</v>
      </c>
      <c r="Y4458" s="113">
        <f t="shared" si="250"/>
        <v>24.884399999999999</v>
      </c>
      <c r="Z4458" s="108">
        <v>0</v>
      </c>
      <c r="AA4458" s="112">
        <v>0</v>
      </c>
      <c r="AB4458" s="108">
        <v>341.1</v>
      </c>
      <c r="AC4458" s="109">
        <v>0</v>
      </c>
      <c r="AD4458" s="111">
        <v>19.239999999999998</v>
      </c>
      <c r="AE4458" s="390">
        <f t="shared" si="260"/>
        <v>24.338599999999996</v>
      </c>
      <c r="AF4458" s="108">
        <v>355.2</v>
      </c>
      <c r="AG4458" s="109">
        <v>0</v>
      </c>
      <c r="AH4458" s="109"/>
      <c r="AI4458" s="109"/>
      <c r="AJ4458" s="265">
        <v>0</v>
      </c>
      <c r="AK4458" s="390">
        <f t="shared" si="257"/>
        <v>0</v>
      </c>
      <c r="AL4458" s="390"/>
      <c r="AM4458" s="390"/>
      <c r="AN4458" s="253">
        <f t="shared" si="252"/>
        <v>24.338599999999996</v>
      </c>
      <c r="AO4458" s="113">
        <f t="shared" si="256"/>
        <v>-0.54580000000000339</v>
      </c>
      <c r="JF4458" s="24"/>
      <c r="JG4458" s="24"/>
      <c r="JH4458" s="24"/>
      <c r="JI4458" s="24"/>
      <c r="JJ4458" s="24"/>
      <c r="JK4458" s="24"/>
      <c r="JL4458" s="24"/>
    </row>
    <row r="4459" spans="1:272" x14ac:dyDescent="0.2">
      <c r="A4459" s="58">
        <v>40975</v>
      </c>
      <c r="B4459" s="92">
        <v>20.64</v>
      </c>
      <c r="C4459" s="873">
        <f t="shared" si="258"/>
        <v>18.1632</v>
      </c>
      <c r="D4459" s="174">
        <v>7.98</v>
      </c>
      <c r="E4459" s="871"/>
      <c r="F4459" s="577">
        <f t="shared" si="259"/>
        <v>26.1432</v>
      </c>
      <c r="G4459" s="434"/>
      <c r="H4459" s="92">
        <v>17.97</v>
      </c>
      <c r="I4459" s="96">
        <v>8.5540000000000003</v>
      </c>
      <c r="J4459" s="308"/>
      <c r="K4459" s="381">
        <f t="shared" si="247"/>
        <v>26.524000000000001</v>
      </c>
      <c r="L4459" s="549"/>
      <c r="M4459" s="549"/>
      <c r="N4459" s="549"/>
      <c r="O4459" s="876">
        <f t="shared" si="248"/>
        <v>0.38080000000000069</v>
      </c>
      <c r="Q4459" s="877">
        <f t="shared" si="249"/>
        <v>1.435680892776356</v>
      </c>
      <c r="S4459" s="182">
        <v>0</v>
      </c>
      <c r="T4459" s="469">
        <v>0</v>
      </c>
      <c r="U4459" s="160">
        <v>0</v>
      </c>
      <c r="V4459" s="181">
        <v>0</v>
      </c>
      <c r="W4459" s="182">
        <v>0</v>
      </c>
      <c r="X4459" s="181">
        <v>0</v>
      </c>
      <c r="Y4459" s="113">
        <f t="shared" si="250"/>
        <v>26.1432</v>
      </c>
      <c r="Z4459" s="108">
        <v>0</v>
      </c>
      <c r="AA4459" s="112">
        <v>0</v>
      </c>
      <c r="AB4459" s="108">
        <v>341.1</v>
      </c>
      <c r="AC4459" s="109">
        <v>0</v>
      </c>
      <c r="AD4459" s="111">
        <v>12.94</v>
      </c>
      <c r="AE4459" s="390">
        <f t="shared" si="260"/>
        <v>16.3691</v>
      </c>
      <c r="AF4459" s="108">
        <v>355.1</v>
      </c>
      <c r="AG4459" s="109">
        <v>0</v>
      </c>
      <c r="AH4459" s="109"/>
      <c r="AI4459" s="109"/>
      <c r="AJ4459" s="265">
        <v>0</v>
      </c>
      <c r="AK4459" s="390">
        <f t="shared" si="257"/>
        <v>0</v>
      </c>
      <c r="AL4459" s="390"/>
      <c r="AM4459" s="390"/>
      <c r="AN4459" s="253">
        <f t="shared" si="252"/>
        <v>16.3691</v>
      </c>
      <c r="AO4459" s="113">
        <f t="shared" si="256"/>
        <v>-9.7741000000000007</v>
      </c>
    </row>
    <row r="4460" spans="1:272" x14ac:dyDescent="0.2">
      <c r="A4460" s="58">
        <v>40976</v>
      </c>
      <c r="B4460" s="92">
        <v>20.059999999999999</v>
      </c>
      <c r="C4460" s="870">
        <f t="shared" si="258"/>
        <v>17.652799999999999</v>
      </c>
      <c r="D4460" s="174">
        <v>7.77</v>
      </c>
      <c r="E4460" s="871"/>
      <c r="F4460" s="577">
        <f t="shared" si="259"/>
        <v>25.422799999999999</v>
      </c>
      <c r="G4460" s="434"/>
      <c r="H4460" s="92">
        <v>17.86</v>
      </c>
      <c r="I4460" s="96">
        <v>7.9459999999999997</v>
      </c>
      <c r="J4460" s="308"/>
      <c r="K4460" s="381">
        <f t="shared" si="247"/>
        <v>25.805999999999997</v>
      </c>
      <c r="L4460" s="549"/>
      <c r="M4460" s="549"/>
      <c r="N4460" s="549"/>
      <c r="O4460" s="876">
        <f t="shared" si="248"/>
        <v>0.38319999999999865</v>
      </c>
      <c r="Q4460" s="877">
        <f t="shared" si="249"/>
        <v>1.4849259862047537</v>
      </c>
      <c r="S4460" s="182">
        <v>0</v>
      </c>
      <c r="T4460" s="469">
        <v>0</v>
      </c>
      <c r="U4460" s="160">
        <v>0</v>
      </c>
      <c r="V4460" s="181">
        <v>0</v>
      </c>
      <c r="W4460" s="182">
        <v>0</v>
      </c>
      <c r="X4460" s="181">
        <v>0</v>
      </c>
      <c r="Y4460" s="113">
        <f t="shared" si="250"/>
        <v>25.422799999999999</v>
      </c>
      <c r="Z4460" s="108">
        <v>0</v>
      </c>
      <c r="AA4460" s="112">
        <v>0</v>
      </c>
      <c r="AB4460" s="108">
        <v>341.1</v>
      </c>
      <c r="AC4460" s="109">
        <v>0.1</v>
      </c>
      <c r="AD4460" s="111">
        <v>19.760000000000002</v>
      </c>
      <c r="AE4460" s="390">
        <f t="shared" si="260"/>
        <v>24.996400000000001</v>
      </c>
      <c r="AF4460" s="108">
        <v>355.1</v>
      </c>
      <c r="AG4460" s="109">
        <v>0.3</v>
      </c>
      <c r="AH4460" s="109"/>
      <c r="AI4460" s="109"/>
      <c r="AJ4460" s="265">
        <v>0</v>
      </c>
      <c r="AK4460" s="390">
        <f t="shared" si="257"/>
        <v>0</v>
      </c>
      <c r="AL4460" s="390"/>
      <c r="AM4460" s="390"/>
      <c r="AN4460" s="253">
        <f t="shared" si="252"/>
        <v>24.996400000000001</v>
      </c>
      <c r="AO4460" s="113">
        <f t="shared" si="256"/>
        <v>-0.42639999999999745</v>
      </c>
    </row>
    <row r="4461" spans="1:272" x14ac:dyDescent="0.2">
      <c r="A4461" s="58">
        <v>40977</v>
      </c>
      <c r="B4461" s="92">
        <v>19.38</v>
      </c>
      <c r="C4461" s="870">
        <f t="shared" si="258"/>
        <v>17.054399999999998</v>
      </c>
      <c r="D4461" s="174">
        <v>8</v>
      </c>
      <c r="E4461" s="871"/>
      <c r="F4461" s="577">
        <f t="shared" si="259"/>
        <v>25.054399999999998</v>
      </c>
      <c r="G4461" s="434"/>
      <c r="H4461" s="92">
        <v>17.55</v>
      </c>
      <c r="I4461" s="96">
        <v>7.9630000000000001</v>
      </c>
      <c r="J4461" s="308"/>
      <c r="K4461" s="381">
        <f t="shared" si="247"/>
        <v>25.513000000000002</v>
      </c>
      <c r="L4461" s="549"/>
      <c r="M4461" s="549"/>
      <c r="N4461" s="549"/>
      <c r="O4461" s="876">
        <f t="shared" si="248"/>
        <v>0.45860000000000412</v>
      </c>
      <c r="Q4461" s="877">
        <f t="shared" si="249"/>
        <v>1.7975149923568536</v>
      </c>
      <c r="S4461" s="182">
        <v>0</v>
      </c>
      <c r="T4461" s="469">
        <v>0</v>
      </c>
      <c r="U4461" s="160">
        <v>0</v>
      </c>
      <c r="V4461" s="181">
        <v>0</v>
      </c>
      <c r="W4461" s="182">
        <v>0</v>
      </c>
      <c r="X4461" s="181">
        <v>0</v>
      </c>
      <c r="Y4461" s="113">
        <f t="shared" si="250"/>
        <v>25.054399999999998</v>
      </c>
      <c r="Z4461" s="108">
        <v>0</v>
      </c>
      <c r="AA4461" s="112">
        <v>0</v>
      </c>
      <c r="AB4461" s="108">
        <v>341.1</v>
      </c>
      <c r="AC4461" s="109">
        <v>0</v>
      </c>
      <c r="AD4461" s="111">
        <v>19.559999999999999</v>
      </c>
      <c r="AE4461" s="390">
        <f t="shared" si="260"/>
        <v>24.743399999999998</v>
      </c>
      <c r="AF4461" s="108">
        <v>355.1</v>
      </c>
      <c r="AG4461" s="109">
        <v>0</v>
      </c>
      <c r="AH4461" s="109"/>
      <c r="AI4461" s="109"/>
      <c r="AJ4461" s="265">
        <v>0</v>
      </c>
      <c r="AK4461" s="390">
        <f t="shared" si="257"/>
        <v>0</v>
      </c>
      <c r="AL4461" s="390"/>
      <c r="AM4461" s="390"/>
      <c r="AN4461" s="253">
        <f t="shared" si="252"/>
        <v>24.743399999999998</v>
      </c>
      <c r="AO4461" s="113">
        <f t="shared" si="256"/>
        <v>-0.31099999999999994</v>
      </c>
    </row>
    <row r="4462" spans="1:272" x14ac:dyDescent="0.2">
      <c r="A4462" s="58">
        <v>40978</v>
      </c>
      <c r="B4462" s="92">
        <v>18.170000000000002</v>
      </c>
      <c r="C4462" s="873">
        <f t="shared" si="258"/>
        <v>15.989600000000001</v>
      </c>
      <c r="D4462" s="174">
        <v>8.0830000000000002</v>
      </c>
      <c r="E4462" s="871"/>
      <c r="F4462" s="577">
        <f t="shared" si="259"/>
        <v>24.072600000000001</v>
      </c>
      <c r="G4462" s="434"/>
      <c r="H4462" s="92">
        <v>15.12</v>
      </c>
      <c r="I4462" s="96">
        <v>8</v>
      </c>
      <c r="J4462" s="308"/>
      <c r="K4462" s="381">
        <f t="shared" si="247"/>
        <v>23.119999999999997</v>
      </c>
      <c r="L4462" s="549"/>
      <c r="M4462" s="549"/>
      <c r="N4462" s="549"/>
      <c r="O4462" s="876">
        <f t="shared" si="248"/>
        <v>-0.95260000000000389</v>
      </c>
      <c r="Q4462" s="877">
        <f t="shared" si="249"/>
        <v>-4.1202422145328894</v>
      </c>
      <c r="S4462" s="182">
        <v>0</v>
      </c>
      <c r="T4462" s="469">
        <v>0</v>
      </c>
      <c r="U4462" s="160">
        <v>0</v>
      </c>
      <c r="V4462" s="181">
        <v>0</v>
      </c>
      <c r="W4462" s="182">
        <v>0</v>
      </c>
      <c r="X4462" s="181">
        <v>0</v>
      </c>
      <c r="Y4462" s="113">
        <f t="shared" si="250"/>
        <v>24.072600000000001</v>
      </c>
      <c r="Z4462" s="108">
        <v>0</v>
      </c>
      <c r="AA4462" s="112">
        <v>0</v>
      </c>
      <c r="AB4462" s="108">
        <v>341.1</v>
      </c>
      <c r="AC4462" s="109">
        <v>0</v>
      </c>
      <c r="AD4462" s="111">
        <v>24.81</v>
      </c>
      <c r="AE4462" s="390">
        <f t="shared" si="260"/>
        <v>31.384649999999997</v>
      </c>
      <c r="AF4462" s="108">
        <v>355.1</v>
      </c>
      <c r="AG4462" s="109">
        <v>0</v>
      </c>
      <c r="AH4462" s="109"/>
      <c r="AI4462" s="109"/>
      <c r="AJ4462" s="265">
        <v>0</v>
      </c>
      <c r="AK4462" s="390">
        <f t="shared" si="257"/>
        <v>0</v>
      </c>
      <c r="AL4462" s="390"/>
      <c r="AM4462" s="390"/>
      <c r="AN4462" s="253">
        <f t="shared" si="252"/>
        <v>31.384649999999997</v>
      </c>
      <c r="AO4462" s="113">
        <f t="shared" si="256"/>
        <v>7.3120499999999957</v>
      </c>
    </row>
    <row r="4463" spans="1:272" x14ac:dyDescent="0.2">
      <c r="A4463" s="58">
        <v>40979</v>
      </c>
      <c r="B4463" s="92">
        <v>17.89</v>
      </c>
      <c r="C4463" s="873">
        <f t="shared" si="258"/>
        <v>15.7432</v>
      </c>
      <c r="D4463" s="174">
        <v>7.59</v>
      </c>
      <c r="E4463" s="871"/>
      <c r="F4463" s="577">
        <f t="shared" si="259"/>
        <v>23.333199999999998</v>
      </c>
      <c r="G4463" s="434"/>
      <c r="H4463" s="92">
        <v>15.72</v>
      </c>
      <c r="I4463" s="96">
        <v>8.0009999999999994</v>
      </c>
      <c r="J4463" s="308"/>
      <c r="K4463" s="381">
        <f t="shared" si="247"/>
        <v>23.721</v>
      </c>
      <c r="L4463" s="549"/>
      <c r="M4463" s="549"/>
      <c r="N4463" s="549"/>
      <c r="O4463" s="876">
        <f t="shared" si="248"/>
        <v>0.38780000000000214</v>
      </c>
      <c r="Q4463" s="877">
        <f t="shared" si="249"/>
        <v>1.6348383289068846</v>
      </c>
      <c r="S4463" s="182">
        <v>0</v>
      </c>
      <c r="T4463" s="469">
        <v>0</v>
      </c>
      <c r="U4463" s="160">
        <v>0</v>
      </c>
      <c r="V4463" s="181">
        <v>0</v>
      </c>
      <c r="W4463" s="182">
        <v>0</v>
      </c>
      <c r="X4463" s="181">
        <v>0</v>
      </c>
      <c r="Y4463" s="113">
        <f t="shared" si="250"/>
        <v>23.333199999999998</v>
      </c>
      <c r="Z4463" s="108">
        <v>0</v>
      </c>
      <c r="AA4463" s="112">
        <v>0</v>
      </c>
      <c r="AB4463" s="108">
        <v>341.1</v>
      </c>
      <c r="AC4463" s="109">
        <v>0</v>
      </c>
      <c r="AD4463" s="111">
        <v>14.27</v>
      </c>
      <c r="AE4463" s="390">
        <f t="shared" si="260"/>
        <v>18.051549999999999</v>
      </c>
      <c r="AF4463" s="108">
        <v>355.1</v>
      </c>
      <c r="AG4463" s="109">
        <v>0</v>
      </c>
      <c r="AH4463" s="109"/>
      <c r="AI4463" s="109"/>
      <c r="AJ4463" s="265">
        <v>0</v>
      </c>
      <c r="AK4463" s="390">
        <f t="shared" si="257"/>
        <v>0</v>
      </c>
      <c r="AL4463" s="390"/>
      <c r="AM4463" s="390"/>
      <c r="AN4463" s="253">
        <f t="shared" si="252"/>
        <v>18.051549999999999</v>
      </c>
      <c r="AO4463" s="113">
        <f t="shared" si="256"/>
        <v>-5.2816499999999991</v>
      </c>
    </row>
    <row r="4464" spans="1:272" x14ac:dyDescent="0.2">
      <c r="A4464" s="58">
        <v>40980</v>
      </c>
      <c r="B4464" s="92">
        <v>20.58</v>
      </c>
      <c r="C4464" s="873">
        <f t="shared" si="258"/>
        <v>18.110399999999998</v>
      </c>
      <c r="D4464" s="174">
        <v>7.97</v>
      </c>
      <c r="E4464" s="871"/>
      <c r="F4464" s="577">
        <f t="shared" si="259"/>
        <v>26.080399999999997</v>
      </c>
      <c r="G4464" s="434"/>
      <c r="H4464" s="92">
        <v>16.61</v>
      </c>
      <c r="I4464" s="96">
        <v>7.944</v>
      </c>
      <c r="J4464" s="308"/>
      <c r="K4464" s="381">
        <f t="shared" si="247"/>
        <v>24.553999999999998</v>
      </c>
      <c r="L4464" s="549"/>
      <c r="M4464" s="549"/>
      <c r="N4464" s="549"/>
      <c r="O4464" s="876">
        <f t="shared" si="248"/>
        <v>-1.5263999999999989</v>
      </c>
      <c r="Q4464" s="877">
        <f t="shared" si="249"/>
        <v>-6.2165024028671461</v>
      </c>
      <c r="S4464" s="182">
        <v>0</v>
      </c>
      <c r="T4464" s="469">
        <v>0</v>
      </c>
      <c r="U4464" s="160">
        <v>0</v>
      </c>
      <c r="V4464" s="181">
        <v>0</v>
      </c>
      <c r="W4464" s="182">
        <v>0</v>
      </c>
      <c r="X4464" s="181">
        <v>0</v>
      </c>
      <c r="Y4464" s="113">
        <f t="shared" si="250"/>
        <v>26.080399999999997</v>
      </c>
      <c r="Z4464" s="108">
        <v>0</v>
      </c>
      <c r="AA4464" s="112">
        <v>0</v>
      </c>
      <c r="AB4464" s="108">
        <v>341.1</v>
      </c>
      <c r="AC4464" s="109">
        <v>0.02</v>
      </c>
      <c r="AD4464" s="111">
        <v>19.149999999999999</v>
      </c>
      <c r="AE4464" s="390">
        <f t="shared" si="260"/>
        <v>24.224749999999997</v>
      </c>
      <c r="AF4464" s="108">
        <v>355.1</v>
      </c>
      <c r="AG4464" s="109">
        <v>0</v>
      </c>
      <c r="AH4464" s="109"/>
      <c r="AI4464" s="109"/>
      <c r="AJ4464" s="265">
        <v>0</v>
      </c>
      <c r="AK4464" s="390">
        <f t="shared" si="257"/>
        <v>0</v>
      </c>
      <c r="AL4464" s="390"/>
      <c r="AM4464" s="390"/>
      <c r="AN4464" s="253">
        <f t="shared" si="252"/>
        <v>24.224749999999997</v>
      </c>
      <c r="AO4464" s="113">
        <f t="shared" si="256"/>
        <v>-1.8556500000000007</v>
      </c>
    </row>
    <row r="4465" spans="1:43" x14ac:dyDescent="0.2">
      <c r="A4465" s="58">
        <v>40981</v>
      </c>
      <c r="B4465" s="92">
        <v>20.56</v>
      </c>
      <c r="C4465" s="870">
        <f t="shared" si="258"/>
        <v>18.0928</v>
      </c>
      <c r="D4465" s="174">
        <v>8</v>
      </c>
      <c r="E4465" s="871"/>
      <c r="F4465" s="577">
        <f t="shared" si="259"/>
        <v>26.0928</v>
      </c>
      <c r="G4465" s="434"/>
      <c r="H4465" s="92">
        <v>19.54</v>
      </c>
      <c r="I4465" s="96">
        <v>7.8490000000000002</v>
      </c>
      <c r="J4465" s="308"/>
      <c r="K4465" s="381">
        <f t="shared" si="247"/>
        <v>27.388999999999999</v>
      </c>
      <c r="L4465" s="549"/>
      <c r="M4465" s="549"/>
      <c r="N4465" s="549"/>
      <c r="O4465" s="876">
        <f t="shared" si="248"/>
        <v>1.2961999999999989</v>
      </c>
      <c r="Q4465" s="877">
        <f t="shared" si="249"/>
        <v>4.7325568658950639</v>
      </c>
      <c r="S4465" s="182">
        <v>0</v>
      </c>
      <c r="T4465" s="469">
        <v>0</v>
      </c>
      <c r="U4465" s="160">
        <v>0</v>
      </c>
      <c r="V4465" s="181">
        <v>0</v>
      </c>
      <c r="W4465" s="182">
        <v>0</v>
      </c>
      <c r="X4465" s="181">
        <v>0</v>
      </c>
      <c r="Y4465" s="113">
        <f t="shared" si="250"/>
        <v>26.0928</v>
      </c>
      <c r="Z4465" s="108">
        <v>0</v>
      </c>
      <c r="AA4465" s="112">
        <v>0</v>
      </c>
      <c r="AB4465" s="108">
        <v>341.2</v>
      </c>
      <c r="AC4465" s="109">
        <v>0.1</v>
      </c>
      <c r="AD4465" s="111">
        <v>14.86</v>
      </c>
      <c r="AE4465" s="390">
        <f t="shared" si="260"/>
        <v>18.797899999999998</v>
      </c>
      <c r="AF4465" s="108">
        <v>355.1</v>
      </c>
      <c r="AG4465" s="109">
        <v>0</v>
      </c>
      <c r="AH4465" s="109"/>
      <c r="AI4465" s="109"/>
      <c r="AJ4465" s="265">
        <v>0.03</v>
      </c>
      <c r="AK4465" s="390">
        <f t="shared" si="257"/>
        <v>3.7949999999999998E-2</v>
      </c>
      <c r="AL4465" s="390"/>
      <c r="AM4465" s="390"/>
      <c r="AN4465" s="253">
        <f t="shared" si="252"/>
        <v>18.835849999999997</v>
      </c>
      <c r="AO4465" s="113">
        <f t="shared" si="256"/>
        <v>-7.2569500000000033</v>
      </c>
    </row>
    <row r="4466" spans="1:43" x14ac:dyDescent="0.2">
      <c r="A4466" s="58">
        <v>40982</v>
      </c>
      <c r="B4466" s="92">
        <v>21.43</v>
      </c>
      <c r="C4466" s="873">
        <f t="shared" si="258"/>
        <v>18.8584</v>
      </c>
      <c r="D4466" s="174">
        <v>8</v>
      </c>
      <c r="E4466" s="871"/>
      <c r="F4466" s="577">
        <f t="shared" si="259"/>
        <v>26.8584</v>
      </c>
      <c r="G4466" s="434"/>
      <c r="H4466" s="92">
        <v>17.670000000000002</v>
      </c>
      <c r="I4466" s="96">
        <v>7.7930000000000001</v>
      </c>
      <c r="J4466" s="308"/>
      <c r="K4466" s="381">
        <f t="shared" si="247"/>
        <v>25.463000000000001</v>
      </c>
      <c r="L4466" s="549"/>
      <c r="M4466" s="549"/>
      <c r="N4466" s="549"/>
      <c r="O4466" s="876">
        <f t="shared" si="248"/>
        <v>-1.3953999999999986</v>
      </c>
      <c r="Q4466" s="877">
        <f t="shared" si="249"/>
        <v>-5.4801083925696057</v>
      </c>
      <c r="S4466" s="182">
        <v>0</v>
      </c>
      <c r="T4466" s="469">
        <v>0</v>
      </c>
      <c r="U4466" s="160">
        <v>0</v>
      </c>
      <c r="V4466" s="181">
        <v>0</v>
      </c>
      <c r="W4466" s="182">
        <v>0</v>
      </c>
      <c r="X4466" s="181">
        <v>0</v>
      </c>
      <c r="Y4466" s="113">
        <f t="shared" si="250"/>
        <v>26.8584</v>
      </c>
      <c r="Z4466" s="108">
        <v>0</v>
      </c>
      <c r="AA4466" s="112">
        <v>0</v>
      </c>
      <c r="AB4466" s="108">
        <v>341.1</v>
      </c>
      <c r="AC4466" s="109">
        <v>0</v>
      </c>
      <c r="AD4466" s="111">
        <v>19.850000000000001</v>
      </c>
      <c r="AE4466" s="390">
        <f t="shared" si="260"/>
        <v>25.110250000000001</v>
      </c>
      <c r="AF4466" s="108">
        <v>355.1</v>
      </c>
      <c r="AG4466" s="109">
        <v>0</v>
      </c>
      <c r="AH4466" s="109"/>
      <c r="AI4466" s="109"/>
      <c r="AJ4466" s="265">
        <v>0</v>
      </c>
      <c r="AK4466" s="390">
        <f t="shared" si="257"/>
        <v>0</v>
      </c>
      <c r="AL4466" s="390"/>
      <c r="AM4466" s="390"/>
      <c r="AN4466" s="253">
        <f t="shared" si="252"/>
        <v>25.110250000000001</v>
      </c>
      <c r="AO4466" s="113">
        <f t="shared" si="256"/>
        <v>-1.748149999999999</v>
      </c>
    </row>
    <row r="4467" spans="1:43" x14ac:dyDescent="0.2">
      <c r="A4467" s="58">
        <v>40983</v>
      </c>
      <c r="B4467" s="92">
        <v>21.05</v>
      </c>
      <c r="C4467" s="870">
        <f t="shared" si="258"/>
        <v>18.524000000000001</v>
      </c>
      <c r="D4467" s="174">
        <v>8</v>
      </c>
      <c r="E4467" s="871"/>
      <c r="F4467" s="577">
        <f t="shared" si="259"/>
        <v>26.524000000000001</v>
      </c>
      <c r="G4467" s="434"/>
      <c r="H4467" s="92">
        <v>19.3</v>
      </c>
      <c r="I4467" s="96">
        <v>7.33</v>
      </c>
      <c r="J4467" s="308"/>
      <c r="K4467" s="381">
        <f t="shared" si="247"/>
        <v>26.630000000000003</v>
      </c>
      <c r="L4467" s="549"/>
      <c r="M4467" s="549"/>
      <c r="N4467" s="549"/>
      <c r="O4467" s="876">
        <f t="shared" si="248"/>
        <v>0.10600000000000165</v>
      </c>
      <c r="Q4467" s="877">
        <f t="shared" si="249"/>
        <v>0.39804731505821117</v>
      </c>
      <c r="S4467" s="182">
        <v>0</v>
      </c>
      <c r="T4467" s="469">
        <v>0</v>
      </c>
      <c r="U4467" s="160">
        <v>0</v>
      </c>
      <c r="V4467" s="181">
        <v>0</v>
      </c>
      <c r="W4467" s="182">
        <v>0</v>
      </c>
      <c r="X4467" s="181">
        <v>0</v>
      </c>
      <c r="Y4467" s="113">
        <f t="shared" si="250"/>
        <v>26.524000000000001</v>
      </c>
      <c r="Z4467" s="108">
        <v>0</v>
      </c>
      <c r="AA4467" s="112">
        <v>0</v>
      </c>
      <c r="AB4467" s="108">
        <v>341.1</v>
      </c>
      <c r="AC4467" s="109">
        <v>0.01</v>
      </c>
      <c r="AD4467" s="111">
        <v>13.2</v>
      </c>
      <c r="AE4467" s="390">
        <f t="shared" si="260"/>
        <v>16.697999999999997</v>
      </c>
      <c r="AF4467" s="108">
        <v>355.1</v>
      </c>
      <c r="AG4467" s="109">
        <v>0.05</v>
      </c>
      <c r="AH4467" s="109"/>
      <c r="AI4467" s="109"/>
      <c r="AJ4467" s="265">
        <v>0</v>
      </c>
      <c r="AK4467" s="390">
        <f t="shared" si="257"/>
        <v>0</v>
      </c>
      <c r="AL4467" s="390"/>
      <c r="AM4467" s="390"/>
      <c r="AN4467" s="253">
        <f t="shared" si="252"/>
        <v>16.697999999999997</v>
      </c>
      <c r="AO4467" s="113">
        <f t="shared" si="256"/>
        <v>-9.8260000000000041</v>
      </c>
    </row>
    <row r="4468" spans="1:43" x14ac:dyDescent="0.2">
      <c r="A4468" s="58">
        <v>40984</v>
      </c>
      <c r="B4468" s="92">
        <v>20.79</v>
      </c>
      <c r="C4468" s="878">
        <f t="shared" si="258"/>
        <v>18.295199999999998</v>
      </c>
      <c r="D4468" s="174">
        <v>7.95</v>
      </c>
      <c r="E4468" s="871"/>
      <c r="F4468" s="577">
        <f t="shared" si="259"/>
        <v>26.245199999999997</v>
      </c>
      <c r="G4468" s="434"/>
      <c r="H4468" s="879">
        <v>22.34</v>
      </c>
      <c r="I4468" s="96">
        <v>8.0229999999999997</v>
      </c>
      <c r="J4468" s="308"/>
      <c r="K4468" s="381">
        <f t="shared" si="247"/>
        <v>30.363</v>
      </c>
      <c r="L4468" s="549"/>
      <c r="M4468" s="549"/>
      <c r="N4468" s="549"/>
      <c r="O4468" s="876">
        <f t="shared" si="248"/>
        <v>4.1178000000000026</v>
      </c>
      <c r="Q4468" s="877">
        <f t="shared" si="249"/>
        <v>13.561900997925115</v>
      </c>
      <c r="S4468" s="182">
        <v>0</v>
      </c>
      <c r="T4468" s="469">
        <v>0</v>
      </c>
      <c r="U4468" s="160">
        <v>0</v>
      </c>
      <c r="V4468" s="181">
        <v>0</v>
      </c>
      <c r="W4468" s="182">
        <v>0</v>
      </c>
      <c r="X4468" s="181">
        <v>0</v>
      </c>
      <c r="Y4468" s="113">
        <f t="shared" si="250"/>
        <v>26.245199999999997</v>
      </c>
      <c r="Z4468" s="108">
        <v>0</v>
      </c>
      <c r="AA4468" s="112">
        <v>0</v>
      </c>
      <c r="AB4468" s="108">
        <v>341.1</v>
      </c>
      <c r="AC4468" s="109">
        <v>0.15</v>
      </c>
      <c r="AD4468" s="111">
        <v>24.33</v>
      </c>
      <c r="AE4468" s="390">
        <f t="shared" si="260"/>
        <v>30.777449999999995</v>
      </c>
      <c r="AF4468" s="108">
        <v>355.1</v>
      </c>
      <c r="AG4468" s="109">
        <v>0.15</v>
      </c>
      <c r="AH4468" s="109"/>
      <c r="AI4468" s="109"/>
      <c r="AJ4468" s="265">
        <v>0</v>
      </c>
      <c r="AK4468" s="390">
        <f t="shared" si="257"/>
        <v>0</v>
      </c>
      <c r="AL4468" s="390"/>
      <c r="AM4468" s="390"/>
      <c r="AN4468" s="253">
        <f t="shared" si="252"/>
        <v>30.777449999999995</v>
      </c>
      <c r="AO4468" s="113">
        <f t="shared" si="256"/>
        <v>4.5322499999999977</v>
      </c>
    </row>
    <row r="4469" spans="1:43" x14ac:dyDescent="0.2">
      <c r="A4469" s="58">
        <v>40985</v>
      </c>
      <c r="B4469" s="92">
        <v>20.69</v>
      </c>
      <c r="C4469" s="870">
        <f t="shared" si="258"/>
        <v>18.2072</v>
      </c>
      <c r="D4469" s="174">
        <v>7.76</v>
      </c>
      <c r="E4469" s="871"/>
      <c r="F4469" s="577">
        <f t="shared" si="259"/>
        <v>25.967199999999998</v>
      </c>
      <c r="G4469" s="434"/>
      <c r="H4469" s="92">
        <v>18.809999999999999</v>
      </c>
      <c r="I4469" s="96">
        <v>8.0670000000000002</v>
      </c>
      <c r="J4469" s="308"/>
      <c r="K4469" s="381">
        <f t="shared" si="247"/>
        <v>26.876999999999999</v>
      </c>
      <c r="L4469" s="549"/>
      <c r="M4469" s="549"/>
      <c r="N4469" s="549"/>
      <c r="O4469" s="876">
        <f t="shared" si="248"/>
        <v>0.90980000000000061</v>
      </c>
      <c r="Q4469" s="877">
        <f t="shared" si="249"/>
        <v>3.3850504148528504</v>
      </c>
      <c r="S4469" s="182">
        <v>0</v>
      </c>
      <c r="T4469" s="469">
        <v>0</v>
      </c>
      <c r="U4469" s="160">
        <v>0</v>
      </c>
      <c r="V4469" s="181">
        <v>0</v>
      </c>
      <c r="W4469" s="182">
        <v>0</v>
      </c>
      <c r="X4469" s="181">
        <v>0</v>
      </c>
      <c r="Y4469" s="113">
        <f t="shared" si="250"/>
        <v>25.967199999999998</v>
      </c>
      <c r="Z4469" s="108">
        <v>0</v>
      </c>
      <c r="AA4469" s="112">
        <v>0</v>
      </c>
      <c r="AB4469" s="108">
        <v>341.1</v>
      </c>
      <c r="AC4469" s="109">
        <v>0</v>
      </c>
      <c r="AD4469" s="111">
        <v>18.510000000000002</v>
      </c>
      <c r="AE4469" s="390">
        <f t="shared" si="260"/>
        <v>23.415150000000001</v>
      </c>
      <c r="AF4469" s="108">
        <v>355.1</v>
      </c>
      <c r="AG4469" s="109">
        <v>0.05</v>
      </c>
      <c r="AH4469" s="109"/>
      <c r="AI4469" s="109"/>
      <c r="AJ4469" s="265">
        <v>0</v>
      </c>
      <c r="AK4469" s="390">
        <f t="shared" si="257"/>
        <v>0</v>
      </c>
      <c r="AL4469" s="390"/>
      <c r="AM4469" s="390"/>
      <c r="AN4469" s="253">
        <f t="shared" si="252"/>
        <v>23.415150000000001</v>
      </c>
      <c r="AO4469" s="113">
        <f t="shared" si="256"/>
        <v>-2.5520499999999977</v>
      </c>
    </row>
    <row r="4470" spans="1:43" x14ac:dyDescent="0.2">
      <c r="A4470" s="58">
        <v>40986</v>
      </c>
      <c r="B4470" s="92">
        <v>18.940000000000001</v>
      </c>
      <c r="C4470" s="873">
        <f t="shared" si="258"/>
        <v>16.667200000000001</v>
      </c>
      <c r="D4470" s="174">
        <v>8</v>
      </c>
      <c r="E4470" s="871"/>
      <c r="F4470" s="577">
        <f t="shared" si="259"/>
        <v>24.667200000000001</v>
      </c>
      <c r="G4470" s="434"/>
      <c r="H4470" s="92">
        <v>16.16</v>
      </c>
      <c r="I4470" s="96">
        <v>8.0850000000000009</v>
      </c>
      <c r="J4470" s="308"/>
      <c r="K4470" s="381">
        <f t="shared" si="247"/>
        <v>24.245000000000001</v>
      </c>
      <c r="L4470" s="549"/>
      <c r="M4470" s="549"/>
      <c r="N4470" s="549"/>
      <c r="O4470" s="876">
        <f t="shared" si="248"/>
        <v>-0.42220000000000013</v>
      </c>
      <c r="Q4470" s="877">
        <f t="shared" si="249"/>
        <v>-1.7413899773149106</v>
      </c>
      <c r="S4470" s="182">
        <v>0</v>
      </c>
      <c r="T4470" s="469">
        <v>0</v>
      </c>
      <c r="U4470" s="160">
        <v>0</v>
      </c>
      <c r="V4470" s="181">
        <v>0</v>
      </c>
      <c r="W4470" s="182">
        <v>0</v>
      </c>
      <c r="X4470" s="181">
        <v>0</v>
      </c>
      <c r="Y4470" s="113">
        <f t="shared" si="250"/>
        <v>24.667200000000001</v>
      </c>
      <c r="Z4470" s="108">
        <v>0</v>
      </c>
      <c r="AA4470" s="112">
        <v>0</v>
      </c>
      <c r="AB4470" s="108">
        <v>341.1</v>
      </c>
      <c r="AC4470" s="109">
        <v>0</v>
      </c>
      <c r="AD4470" s="111">
        <v>15.82</v>
      </c>
      <c r="AE4470" s="390">
        <f t="shared" si="260"/>
        <v>20.0123</v>
      </c>
      <c r="AF4470" s="108">
        <v>355.1</v>
      </c>
      <c r="AG4470" s="109">
        <v>0</v>
      </c>
      <c r="AH4470" s="109"/>
      <c r="AI4470" s="109"/>
      <c r="AJ4470" s="265">
        <v>0</v>
      </c>
      <c r="AK4470" s="390">
        <f t="shared" si="257"/>
        <v>0</v>
      </c>
      <c r="AL4470" s="390"/>
      <c r="AM4470" s="390"/>
      <c r="AN4470" s="253">
        <f t="shared" si="252"/>
        <v>20.0123</v>
      </c>
      <c r="AO4470" s="113">
        <f t="shared" si="256"/>
        <v>-4.6549000000000014</v>
      </c>
    </row>
    <row r="4471" spans="1:43" x14ac:dyDescent="0.2">
      <c r="A4471" s="58">
        <v>40987</v>
      </c>
      <c r="B4471" s="92">
        <v>21.13</v>
      </c>
      <c r="C4471" s="873">
        <f t="shared" si="258"/>
        <v>18.5944</v>
      </c>
      <c r="D4471" s="174">
        <v>8</v>
      </c>
      <c r="E4471" s="871"/>
      <c r="F4471" s="577">
        <f t="shared" si="259"/>
        <v>26.5944</v>
      </c>
      <c r="G4471" s="434"/>
      <c r="H4471" s="92">
        <v>14.19</v>
      </c>
      <c r="I4471" s="96">
        <v>7.99</v>
      </c>
      <c r="J4471" s="308"/>
      <c r="K4471" s="381">
        <f t="shared" si="247"/>
        <v>22.18</v>
      </c>
      <c r="L4471" s="549"/>
      <c r="M4471" s="549"/>
      <c r="N4471" s="549"/>
      <c r="O4471" s="876">
        <f t="shared" si="248"/>
        <v>-4.4144000000000005</v>
      </c>
      <c r="Q4471" s="877">
        <f t="shared" si="249"/>
        <v>-19.902614968440037</v>
      </c>
      <c r="S4471" s="182">
        <v>0</v>
      </c>
      <c r="T4471" s="469">
        <v>0</v>
      </c>
      <c r="U4471" s="160">
        <v>0</v>
      </c>
      <c r="V4471" s="181">
        <v>0</v>
      </c>
      <c r="W4471" s="182">
        <v>0</v>
      </c>
      <c r="X4471" s="181">
        <v>0</v>
      </c>
      <c r="Y4471" s="113">
        <f t="shared" si="250"/>
        <v>26.5944</v>
      </c>
      <c r="Z4471" s="108">
        <v>0</v>
      </c>
      <c r="AA4471" s="112">
        <v>0</v>
      </c>
      <c r="AB4471" s="108">
        <v>341.1</v>
      </c>
      <c r="AC4471" s="109">
        <v>0.25</v>
      </c>
      <c r="AD4471" s="111">
        <v>16.93</v>
      </c>
      <c r="AE4471" s="390">
        <f t="shared" si="260"/>
        <v>21.416449999999998</v>
      </c>
      <c r="AF4471" s="108">
        <v>355.2</v>
      </c>
      <c r="AG4471" s="109">
        <v>0.6</v>
      </c>
      <c r="AH4471" s="109"/>
      <c r="AI4471" s="109"/>
      <c r="AJ4471" s="265">
        <v>0</v>
      </c>
      <c r="AK4471" s="390">
        <f t="shared" si="257"/>
        <v>0</v>
      </c>
      <c r="AL4471" s="390"/>
      <c r="AM4471" s="390"/>
      <c r="AN4471" s="253">
        <f t="shared" si="252"/>
        <v>21.416449999999998</v>
      </c>
      <c r="AO4471" s="113">
        <f t="shared" si="256"/>
        <v>-5.1779500000000027</v>
      </c>
    </row>
    <row r="4472" spans="1:43" x14ac:dyDescent="0.2">
      <c r="A4472" s="58">
        <v>40988</v>
      </c>
      <c r="B4472" s="92">
        <v>21.46</v>
      </c>
      <c r="C4472" s="870">
        <f t="shared" si="258"/>
        <v>18.884800000000002</v>
      </c>
      <c r="D4472" s="174">
        <v>8</v>
      </c>
      <c r="E4472" s="871"/>
      <c r="F4472" s="577">
        <f t="shared" si="259"/>
        <v>26.884800000000002</v>
      </c>
      <c r="G4472" s="434"/>
      <c r="H4472" s="92">
        <v>20.07</v>
      </c>
      <c r="I4472" s="96">
        <v>8.0079999999999991</v>
      </c>
      <c r="J4472" s="308"/>
      <c r="K4472" s="381">
        <f t="shared" si="247"/>
        <v>28.077999999999999</v>
      </c>
      <c r="L4472" s="549"/>
      <c r="M4472" s="549"/>
      <c r="N4472" s="549"/>
      <c r="O4472" s="876">
        <f t="shared" si="248"/>
        <v>1.1931999999999974</v>
      </c>
      <c r="Q4472" s="877">
        <f t="shared" si="249"/>
        <v>4.2495904266685569</v>
      </c>
      <c r="S4472" s="182">
        <v>0</v>
      </c>
      <c r="T4472" s="469">
        <v>0</v>
      </c>
      <c r="U4472" s="160">
        <v>0</v>
      </c>
      <c r="V4472" s="181">
        <v>0</v>
      </c>
      <c r="W4472" s="182">
        <v>0</v>
      </c>
      <c r="X4472" s="478">
        <v>0</v>
      </c>
      <c r="Y4472" s="113">
        <f t="shared" si="250"/>
        <v>26.884800000000002</v>
      </c>
      <c r="Z4472" s="108">
        <v>0</v>
      </c>
      <c r="AA4472" s="112">
        <v>0</v>
      </c>
      <c r="AB4472" s="108">
        <v>341.4</v>
      </c>
      <c r="AC4472" s="109">
        <v>1.1000000000000001</v>
      </c>
      <c r="AD4472" s="111">
        <v>16.010000000000002</v>
      </c>
      <c r="AE4472" s="390">
        <f t="shared" si="260"/>
        <v>20.252649999999999</v>
      </c>
      <c r="AF4472" s="108">
        <v>355.2</v>
      </c>
      <c r="AG4472" s="109">
        <v>0.3</v>
      </c>
      <c r="AH4472" s="109"/>
      <c r="AI4472" s="109"/>
      <c r="AJ4472" s="265">
        <v>0</v>
      </c>
      <c r="AK4472" s="390">
        <f t="shared" si="257"/>
        <v>0</v>
      </c>
      <c r="AL4472" s="390"/>
      <c r="AM4472" s="390"/>
      <c r="AN4472" s="253">
        <f t="shared" si="252"/>
        <v>20.252649999999999</v>
      </c>
      <c r="AO4472" s="113">
        <f t="shared" si="256"/>
        <v>-6.6321500000000029</v>
      </c>
    </row>
    <row r="4473" spans="1:43" x14ac:dyDescent="0.2">
      <c r="A4473" s="58">
        <v>40989</v>
      </c>
      <c r="B4473" s="92">
        <v>22.08</v>
      </c>
      <c r="C4473" s="870">
        <f t="shared" si="258"/>
        <v>19.430399999999999</v>
      </c>
      <c r="D4473" s="174">
        <v>8</v>
      </c>
      <c r="E4473" s="871"/>
      <c r="F4473" s="577">
        <f t="shared" si="259"/>
        <v>27.430399999999999</v>
      </c>
      <c r="G4473" s="434"/>
      <c r="H4473" s="92">
        <v>20.27</v>
      </c>
      <c r="I4473" s="96">
        <v>7.9219999999999997</v>
      </c>
      <c r="J4473" s="308"/>
      <c r="K4473" s="381">
        <f t="shared" si="247"/>
        <v>28.192</v>
      </c>
      <c r="L4473" s="549"/>
      <c r="M4473" s="549"/>
      <c r="N4473" s="549"/>
      <c r="O4473" s="876">
        <f t="shared" si="248"/>
        <v>0.76160000000000139</v>
      </c>
      <c r="Q4473" s="877">
        <f t="shared" si="249"/>
        <v>2.7014755959137391</v>
      </c>
      <c r="S4473" s="182">
        <v>0</v>
      </c>
      <c r="T4473" s="469">
        <v>0</v>
      </c>
      <c r="U4473" s="160">
        <v>0</v>
      </c>
      <c r="V4473" s="181">
        <v>0</v>
      </c>
      <c r="W4473" s="182">
        <v>0</v>
      </c>
      <c r="X4473" s="181">
        <v>0</v>
      </c>
      <c r="Y4473" s="113">
        <f t="shared" si="250"/>
        <v>27.430399999999999</v>
      </c>
      <c r="Z4473" s="108">
        <v>0</v>
      </c>
      <c r="AA4473" s="112">
        <v>0</v>
      </c>
      <c r="AB4473" s="108">
        <v>341.3</v>
      </c>
      <c r="AC4473" s="109">
        <v>0</v>
      </c>
      <c r="AD4473" s="111">
        <v>0</v>
      </c>
      <c r="AE4473" s="390">
        <f t="shared" si="260"/>
        <v>0</v>
      </c>
      <c r="AF4473" s="108">
        <v>355.1</v>
      </c>
      <c r="AG4473" s="109">
        <v>0</v>
      </c>
      <c r="AH4473" s="109"/>
      <c r="AI4473" s="109"/>
      <c r="AJ4473" s="265">
        <v>28.2</v>
      </c>
      <c r="AK4473" s="390">
        <f t="shared" si="257"/>
        <v>35.672999999999995</v>
      </c>
      <c r="AL4473" s="390"/>
      <c r="AM4473" s="390"/>
      <c r="AN4473" s="253">
        <f t="shared" si="252"/>
        <v>35.672999999999995</v>
      </c>
      <c r="AO4473" s="113">
        <f t="shared" si="256"/>
        <v>8.2425999999999959</v>
      </c>
    </row>
    <row r="4474" spans="1:43" x14ac:dyDescent="0.2">
      <c r="A4474" s="58">
        <v>40990</v>
      </c>
      <c r="B4474" s="92">
        <v>22.08</v>
      </c>
      <c r="C4474" s="873">
        <f t="shared" si="258"/>
        <v>19.430399999999999</v>
      </c>
      <c r="D4474" s="174">
        <v>7.9</v>
      </c>
      <c r="E4474" s="871"/>
      <c r="F4474" s="577">
        <f t="shared" si="259"/>
        <v>27.330399999999997</v>
      </c>
      <c r="G4474" s="434"/>
      <c r="H4474" s="92">
        <v>18.38</v>
      </c>
      <c r="I4474" s="96">
        <v>8.3030000000000008</v>
      </c>
      <c r="J4474" s="308"/>
      <c r="K4474" s="381">
        <f t="shared" si="247"/>
        <v>26.683</v>
      </c>
      <c r="L4474" s="549"/>
      <c r="M4474" s="549"/>
      <c r="N4474" s="549"/>
      <c r="O4474" s="876">
        <f t="shared" si="248"/>
        <v>-0.64739999999999753</v>
      </c>
      <c r="Q4474" s="877">
        <f t="shared" si="249"/>
        <v>-2.4262639133530621</v>
      </c>
      <c r="S4474" s="182">
        <v>0</v>
      </c>
      <c r="T4474" s="469">
        <v>0</v>
      </c>
      <c r="U4474" s="160">
        <v>0</v>
      </c>
      <c r="V4474" s="181">
        <v>0</v>
      </c>
      <c r="W4474" s="182">
        <v>0</v>
      </c>
      <c r="X4474" s="181">
        <v>0</v>
      </c>
      <c r="Y4474" s="113">
        <f t="shared" si="250"/>
        <v>27.330399999999997</v>
      </c>
      <c r="Z4474" s="108">
        <v>0</v>
      </c>
      <c r="AA4474" s="112">
        <v>0</v>
      </c>
      <c r="AB4474" s="108">
        <v>341.3</v>
      </c>
      <c r="AC4474" s="109">
        <v>0</v>
      </c>
      <c r="AD4474" s="111">
        <v>0</v>
      </c>
      <c r="AE4474" s="390">
        <f t="shared" si="260"/>
        <v>0</v>
      </c>
      <c r="AF4474" s="108">
        <v>355</v>
      </c>
      <c r="AG4474" s="109">
        <v>0</v>
      </c>
      <c r="AH4474" s="109"/>
      <c r="AI4474" s="109"/>
      <c r="AJ4474" s="265">
        <v>27</v>
      </c>
      <c r="AK4474" s="390">
        <f t="shared" si="257"/>
        <v>34.154999999999994</v>
      </c>
      <c r="AL4474" s="390"/>
      <c r="AM4474" s="390"/>
      <c r="AN4474" s="253">
        <f t="shared" si="252"/>
        <v>34.154999999999994</v>
      </c>
      <c r="AO4474" s="113">
        <f t="shared" si="256"/>
        <v>6.8245999999999967</v>
      </c>
    </row>
    <row r="4475" spans="1:43" x14ac:dyDescent="0.2">
      <c r="A4475" s="58">
        <v>40991</v>
      </c>
      <c r="B4475" s="92">
        <v>20.97</v>
      </c>
      <c r="C4475" s="870">
        <f t="shared" si="258"/>
        <v>18.453599999999998</v>
      </c>
      <c r="D4475" s="174">
        <v>8</v>
      </c>
      <c r="E4475" s="871"/>
      <c r="F4475" s="577">
        <f t="shared" si="259"/>
        <v>26.453599999999998</v>
      </c>
      <c r="G4475" s="434"/>
      <c r="H4475" s="92">
        <v>19.95</v>
      </c>
      <c r="I4475" s="96">
        <v>8.359</v>
      </c>
      <c r="J4475" s="308"/>
      <c r="K4475" s="381">
        <f t="shared" si="247"/>
        <v>28.308999999999997</v>
      </c>
      <c r="L4475" s="549"/>
      <c r="M4475" s="549"/>
      <c r="N4475" s="549"/>
      <c r="O4475" s="876">
        <f t="shared" si="248"/>
        <v>1.8553999999999995</v>
      </c>
      <c r="Q4475" s="877">
        <f t="shared" si="249"/>
        <v>6.554099403016707</v>
      </c>
      <c r="S4475" s="182">
        <v>0</v>
      </c>
      <c r="T4475" s="469">
        <v>0</v>
      </c>
      <c r="U4475" s="160">
        <v>0</v>
      </c>
      <c r="V4475" s="181">
        <v>0</v>
      </c>
      <c r="W4475" s="182">
        <v>0</v>
      </c>
      <c r="X4475" s="181">
        <v>0</v>
      </c>
      <c r="Y4475" s="113">
        <f t="shared" si="250"/>
        <v>26.453599999999998</v>
      </c>
      <c r="Z4475" s="108">
        <v>0</v>
      </c>
      <c r="AA4475" s="112">
        <v>0</v>
      </c>
      <c r="AB4475" s="108">
        <v>341.9</v>
      </c>
      <c r="AC4475" s="109">
        <v>0.7</v>
      </c>
      <c r="AD4475" s="111">
        <v>0</v>
      </c>
      <c r="AE4475" s="390">
        <f t="shared" si="260"/>
        <v>0</v>
      </c>
      <c r="AF4475" s="108">
        <v>355.1</v>
      </c>
      <c r="AG4475" s="109">
        <v>0.3</v>
      </c>
      <c r="AH4475" s="109"/>
      <c r="AI4475" s="109"/>
      <c r="AJ4475" s="265">
        <v>27</v>
      </c>
      <c r="AK4475" s="390">
        <f t="shared" si="257"/>
        <v>34.154999999999994</v>
      </c>
      <c r="AL4475" s="390"/>
      <c r="AM4475" s="390"/>
      <c r="AN4475" s="253">
        <f t="shared" si="252"/>
        <v>34.154999999999994</v>
      </c>
      <c r="AO4475" s="113">
        <f t="shared" si="256"/>
        <v>7.701399999999996</v>
      </c>
    </row>
    <row r="4476" spans="1:43" x14ac:dyDescent="0.2">
      <c r="A4476" s="58">
        <v>40992</v>
      </c>
      <c r="B4476" s="92">
        <v>18.989999999999998</v>
      </c>
      <c r="C4476" s="870">
        <f t="shared" si="258"/>
        <v>16.711199999999998</v>
      </c>
      <c r="D4476" s="174">
        <v>8</v>
      </c>
      <c r="E4476" s="871"/>
      <c r="F4476" s="577">
        <f t="shared" si="259"/>
        <v>24.711199999999998</v>
      </c>
      <c r="G4476" s="434"/>
      <c r="H4476" s="92">
        <v>18.670000000000002</v>
      </c>
      <c r="I4476" s="96">
        <v>7.9640000000000004</v>
      </c>
      <c r="J4476" s="308"/>
      <c r="K4476" s="381">
        <f t="shared" ref="K4476:K4539" si="261">H4476+I4476</f>
        <v>26.634</v>
      </c>
      <c r="L4476" s="549"/>
      <c r="M4476" s="549"/>
      <c r="N4476" s="549"/>
      <c r="O4476" s="876">
        <f t="shared" ref="O4476:O4539" si="262">K4476-F4476</f>
        <v>1.9228000000000023</v>
      </c>
      <c r="Q4476" s="877">
        <f t="shared" ref="Q4476:Q4539" si="263">(((O4476/K4476)*100))</f>
        <v>7.2193436960276429</v>
      </c>
      <c r="S4476" s="182">
        <v>0</v>
      </c>
      <c r="T4476" s="469">
        <v>0</v>
      </c>
      <c r="U4476" s="160">
        <v>0</v>
      </c>
      <c r="V4476" s="181">
        <v>0</v>
      </c>
      <c r="W4476" s="182">
        <v>0</v>
      </c>
      <c r="X4476" s="181">
        <v>0</v>
      </c>
      <c r="Y4476" s="113">
        <f t="shared" si="250"/>
        <v>24.711199999999998</v>
      </c>
      <c r="Z4476" s="108">
        <v>0</v>
      </c>
      <c r="AA4476" s="112">
        <v>0</v>
      </c>
      <c r="AB4476" s="108">
        <v>344.1</v>
      </c>
      <c r="AC4476" s="109">
        <v>1.5</v>
      </c>
      <c r="AD4476" s="111">
        <v>0</v>
      </c>
      <c r="AE4476" s="390">
        <f t="shared" si="260"/>
        <v>0</v>
      </c>
      <c r="AF4476" s="108">
        <v>356.7</v>
      </c>
      <c r="AG4476" s="109">
        <v>1.03</v>
      </c>
      <c r="AH4476" s="109"/>
      <c r="AI4476" s="109"/>
      <c r="AJ4476" s="265">
        <v>17</v>
      </c>
      <c r="AK4476" s="390">
        <f t="shared" si="257"/>
        <v>21.504999999999999</v>
      </c>
      <c r="AL4476" s="390"/>
      <c r="AM4476" s="390"/>
      <c r="AN4476" s="253">
        <f t="shared" si="252"/>
        <v>21.504999999999999</v>
      </c>
      <c r="AO4476" s="113">
        <f t="shared" si="256"/>
        <v>-3.2061999999999991</v>
      </c>
      <c r="AQ4476" s="21"/>
    </row>
    <row r="4477" spans="1:43" x14ac:dyDescent="0.2">
      <c r="A4477" s="58">
        <v>40993</v>
      </c>
      <c r="B4477" s="92">
        <v>18.91</v>
      </c>
      <c r="C4477" s="870">
        <f t="shared" si="258"/>
        <v>16.640799999999999</v>
      </c>
      <c r="D4477" s="174">
        <v>7.92</v>
      </c>
      <c r="E4477" s="871"/>
      <c r="F4477" s="577">
        <f t="shared" si="259"/>
        <v>24.5608</v>
      </c>
      <c r="G4477" s="434"/>
      <c r="H4477" s="92">
        <v>19.7</v>
      </c>
      <c r="I4477" s="96">
        <v>7.9950000000000001</v>
      </c>
      <c r="J4477" s="308"/>
      <c r="K4477" s="381">
        <f t="shared" si="261"/>
        <v>27.695</v>
      </c>
      <c r="L4477" s="549"/>
      <c r="M4477" s="549"/>
      <c r="N4477" s="549"/>
      <c r="O4477" s="876">
        <f t="shared" si="262"/>
        <v>3.1341999999999999</v>
      </c>
      <c r="Q4477" s="877">
        <f t="shared" si="263"/>
        <v>11.316844195703196</v>
      </c>
      <c r="S4477" s="182">
        <v>0</v>
      </c>
      <c r="T4477" s="469">
        <v>0</v>
      </c>
      <c r="U4477" s="160">
        <v>0</v>
      </c>
      <c r="V4477" s="181">
        <v>0</v>
      </c>
      <c r="W4477" s="182">
        <v>0</v>
      </c>
      <c r="X4477" s="181">
        <v>0</v>
      </c>
      <c r="Y4477" s="113">
        <f t="shared" si="250"/>
        <v>24.5608</v>
      </c>
      <c r="Z4477" s="108">
        <v>0</v>
      </c>
      <c r="AA4477" s="112">
        <v>0</v>
      </c>
      <c r="AB4477" s="108">
        <v>342</v>
      </c>
      <c r="AC4477" s="109">
        <v>0</v>
      </c>
      <c r="AD4477" s="111">
        <v>0</v>
      </c>
      <c r="AE4477" s="390">
        <f t="shared" si="260"/>
        <v>0</v>
      </c>
      <c r="AF4477" s="108">
        <v>355.4</v>
      </c>
      <c r="AG4477" s="109">
        <v>0</v>
      </c>
      <c r="AH4477" s="109"/>
      <c r="AI4477" s="109"/>
      <c r="AJ4477" s="265">
        <v>30</v>
      </c>
      <c r="AK4477" s="390">
        <f t="shared" si="257"/>
        <v>37.949999999999996</v>
      </c>
      <c r="AL4477" s="390"/>
      <c r="AM4477" s="390"/>
      <c r="AN4477" s="253">
        <f t="shared" si="252"/>
        <v>37.949999999999996</v>
      </c>
      <c r="AO4477" s="113">
        <f t="shared" si="256"/>
        <v>13.389199999999995</v>
      </c>
    </row>
    <row r="4478" spans="1:43" x14ac:dyDescent="0.2">
      <c r="A4478" s="58">
        <v>40994</v>
      </c>
      <c r="B4478" s="92">
        <v>19.72</v>
      </c>
      <c r="C4478" s="873">
        <f t="shared" si="258"/>
        <v>17.3536</v>
      </c>
      <c r="D4478" s="174">
        <v>7.93</v>
      </c>
      <c r="E4478" s="871"/>
      <c r="F4478" s="577">
        <f t="shared" si="259"/>
        <v>25.2836</v>
      </c>
      <c r="G4478" s="434"/>
      <c r="H4478" s="92">
        <v>17.13</v>
      </c>
      <c r="I4478" s="96">
        <v>7.96</v>
      </c>
      <c r="J4478" s="308"/>
      <c r="K4478" s="381">
        <f t="shared" si="261"/>
        <v>25.09</v>
      </c>
      <c r="L4478" s="549"/>
      <c r="M4478" s="549"/>
      <c r="N4478" s="549"/>
      <c r="O4478" s="876">
        <f t="shared" si="262"/>
        <v>-0.19359999999999999</v>
      </c>
      <c r="Q4478" s="877">
        <f t="shared" si="263"/>
        <v>-0.77162216022319641</v>
      </c>
      <c r="S4478" s="182">
        <v>0</v>
      </c>
      <c r="T4478" s="469">
        <v>0</v>
      </c>
      <c r="U4478" s="160">
        <v>0</v>
      </c>
      <c r="V4478" s="181">
        <v>0</v>
      </c>
      <c r="W4478" s="182">
        <v>0</v>
      </c>
      <c r="X4478" s="181">
        <v>0</v>
      </c>
      <c r="Y4478" s="113">
        <f t="shared" si="250"/>
        <v>25.2836</v>
      </c>
      <c r="Z4478" s="108">
        <v>0</v>
      </c>
      <c r="AA4478" s="112">
        <v>0</v>
      </c>
      <c r="AB4478" s="108">
        <v>341.6</v>
      </c>
      <c r="AC4478" s="109">
        <v>0</v>
      </c>
      <c r="AD4478" s="111">
        <v>0</v>
      </c>
      <c r="AE4478" s="390">
        <f t="shared" si="260"/>
        <v>0</v>
      </c>
      <c r="AF4478" s="108">
        <v>355.4</v>
      </c>
      <c r="AG4478" s="109">
        <v>0</v>
      </c>
      <c r="AH4478" s="109"/>
      <c r="AI4478" s="109"/>
      <c r="AJ4478" s="265">
        <v>18</v>
      </c>
      <c r="AK4478" s="390">
        <f t="shared" si="257"/>
        <v>22.77</v>
      </c>
      <c r="AL4478" s="390"/>
      <c r="AM4478" s="390"/>
      <c r="AN4478" s="253">
        <f t="shared" si="252"/>
        <v>22.77</v>
      </c>
      <c r="AO4478" s="113">
        <f t="shared" si="256"/>
        <v>-2.5136000000000003</v>
      </c>
    </row>
    <row r="4479" spans="1:43" x14ac:dyDescent="0.2">
      <c r="A4479" s="58">
        <v>40995</v>
      </c>
      <c r="B4479" s="92">
        <v>19.239999999999998</v>
      </c>
      <c r="C4479" s="873">
        <f t="shared" si="258"/>
        <v>16.9312</v>
      </c>
      <c r="D4479" s="174">
        <v>8</v>
      </c>
      <c r="E4479" s="871"/>
      <c r="F4479" s="577">
        <f t="shared" si="259"/>
        <v>24.9312</v>
      </c>
      <c r="G4479" s="434"/>
      <c r="H4479" s="92">
        <v>16.600000000000001</v>
      </c>
      <c r="I4479" s="96">
        <v>7.9340000000000002</v>
      </c>
      <c r="J4479" s="308"/>
      <c r="K4479" s="381">
        <f t="shared" si="261"/>
        <v>24.534000000000002</v>
      </c>
      <c r="L4479" s="549"/>
      <c r="M4479" s="549"/>
      <c r="N4479" s="549"/>
      <c r="O4479" s="876">
        <f t="shared" si="262"/>
        <v>-0.397199999999998</v>
      </c>
      <c r="Q4479" s="877">
        <f t="shared" si="263"/>
        <v>-1.6189777451699601</v>
      </c>
      <c r="S4479" s="182">
        <v>0</v>
      </c>
      <c r="T4479" s="469">
        <v>0</v>
      </c>
      <c r="U4479" s="160">
        <v>0</v>
      </c>
      <c r="V4479" s="181">
        <v>0</v>
      </c>
      <c r="W4479" s="182">
        <v>0</v>
      </c>
      <c r="X4479" s="181">
        <v>0</v>
      </c>
      <c r="Y4479" s="113">
        <f t="shared" si="250"/>
        <v>24.9312</v>
      </c>
      <c r="Z4479" s="108">
        <v>0</v>
      </c>
      <c r="AA4479" s="112">
        <v>0</v>
      </c>
      <c r="AB4479" s="108">
        <v>341.5</v>
      </c>
      <c r="AC4479" s="109">
        <v>0</v>
      </c>
      <c r="AD4479" s="111">
        <v>0</v>
      </c>
      <c r="AE4479" s="390">
        <f t="shared" si="260"/>
        <v>0</v>
      </c>
      <c r="AF4479" s="108">
        <v>355.25</v>
      </c>
      <c r="AG4479" s="109">
        <v>0</v>
      </c>
      <c r="AH4479" s="109"/>
      <c r="AI4479" s="109"/>
      <c r="AJ4479" s="265">
        <v>21</v>
      </c>
      <c r="AK4479" s="390">
        <f t="shared" si="257"/>
        <v>26.564999999999998</v>
      </c>
      <c r="AL4479" s="390"/>
      <c r="AM4479" s="390"/>
      <c r="AN4479" s="253">
        <f t="shared" si="252"/>
        <v>26.564999999999998</v>
      </c>
      <c r="AO4479" s="113">
        <f t="shared" si="256"/>
        <v>1.6337999999999973</v>
      </c>
    </row>
    <row r="4480" spans="1:43" x14ac:dyDescent="0.2">
      <c r="A4480" s="58">
        <v>40996</v>
      </c>
      <c r="B4480" s="92">
        <v>20.3</v>
      </c>
      <c r="C4480" s="873">
        <f t="shared" si="258"/>
        <v>17.864000000000001</v>
      </c>
      <c r="D4480" s="174">
        <v>8</v>
      </c>
      <c r="E4480" s="871"/>
      <c r="F4480" s="577">
        <f t="shared" si="259"/>
        <v>25.864000000000001</v>
      </c>
      <c r="G4480" s="434"/>
      <c r="H4480" s="92">
        <v>17.11</v>
      </c>
      <c r="I4480" s="96">
        <v>7.9829999999999997</v>
      </c>
      <c r="J4480" s="308"/>
      <c r="K4480" s="381">
        <f t="shared" si="261"/>
        <v>25.093</v>
      </c>
      <c r="L4480" s="549"/>
      <c r="M4480" s="549"/>
      <c r="N4480" s="549"/>
      <c r="O4480" s="876">
        <f t="shared" si="262"/>
        <v>-0.7710000000000008</v>
      </c>
      <c r="Q4480" s="877">
        <f t="shared" si="263"/>
        <v>-3.0725700394532369</v>
      </c>
      <c r="S4480" s="182">
        <v>0</v>
      </c>
      <c r="T4480" s="469">
        <v>0</v>
      </c>
      <c r="U4480" s="160">
        <v>0</v>
      </c>
      <c r="V4480" s="181">
        <v>0</v>
      </c>
      <c r="W4480" s="182">
        <v>0</v>
      </c>
      <c r="X4480" s="181">
        <v>0</v>
      </c>
      <c r="Y4480" s="113">
        <f t="shared" si="250"/>
        <v>25.864000000000001</v>
      </c>
      <c r="Z4480" s="108">
        <v>0</v>
      </c>
      <c r="AA4480" s="112">
        <v>0</v>
      </c>
      <c r="AB4480" s="108">
        <v>341.4</v>
      </c>
      <c r="AC4480" s="109">
        <v>0</v>
      </c>
      <c r="AD4480" s="111">
        <v>0</v>
      </c>
      <c r="AE4480" s="390">
        <f t="shared" si="260"/>
        <v>0</v>
      </c>
      <c r="AF4480" s="108">
        <v>355.15</v>
      </c>
      <c r="AG4480" s="109">
        <v>0</v>
      </c>
      <c r="AH4480" s="109"/>
      <c r="AI4480" s="109"/>
      <c r="AJ4480" s="265">
        <v>27</v>
      </c>
      <c r="AK4480" s="390">
        <f t="shared" si="257"/>
        <v>34.154999999999994</v>
      </c>
      <c r="AL4480" s="390"/>
      <c r="AM4480" s="390"/>
      <c r="AN4480" s="253">
        <f t="shared" si="252"/>
        <v>34.154999999999994</v>
      </c>
      <c r="AO4480" s="113">
        <f t="shared" si="256"/>
        <v>8.2909999999999933</v>
      </c>
    </row>
    <row r="4481" spans="1:41" x14ac:dyDescent="0.2">
      <c r="A4481" s="58">
        <v>40997</v>
      </c>
      <c r="B4481" s="92">
        <v>19.7</v>
      </c>
      <c r="C4481" s="870">
        <f t="shared" si="258"/>
        <v>17.335999999999999</v>
      </c>
      <c r="D4481" s="174">
        <v>8</v>
      </c>
      <c r="E4481" s="871"/>
      <c r="F4481" s="577">
        <f t="shared" si="259"/>
        <v>25.335999999999999</v>
      </c>
      <c r="G4481" s="434"/>
      <c r="H4481" s="92">
        <v>18.27</v>
      </c>
      <c r="I4481" s="96">
        <v>7.9189999999999996</v>
      </c>
      <c r="J4481" s="308"/>
      <c r="K4481" s="381">
        <f t="shared" si="261"/>
        <v>26.189</v>
      </c>
      <c r="L4481" s="549"/>
      <c r="M4481" s="549"/>
      <c r="N4481" s="549"/>
      <c r="O4481" s="876">
        <f t="shared" si="262"/>
        <v>0.85300000000000153</v>
      </c>
      <c r="Q4481" s="877">
        <f t="shared" si="263"/>
        <v>3.2570926724960918</v>
      </c>
      <c r="S4481" s="182">
        <v>0</v>
      </c>
      <c r="T4481" s="469">
        <v>0</v>
      </c>
      <c r="U4481" s="160">
        <v>0</v>
      </c>
      <c r="V4481" s="181">
        <v>0</v>
      </c>
      <c r="W4481" s="182">
        <v>0</v>
      </c>
      <c r="X4481" s="181">
        <v>0</v>
      </c>
      <c r="Y4481" s="113">
        <f t="shared" si="250"/>
        <v>25.335999999999999</v>
      </c>
      <c r="Z4481" s="108">
        <v>0</v>
      </c>
      <c r="AA4481" s="112">
        <v>0</v>
      </c>
      <c r="AB4481" s="108">
        <v>341.4</v>
      </c>
      <c r="AC4481" s="109">
        <v>0</v>
      </c>
      <c r="AD4481" s="111">
        <v>0</v>
      </c>
      <c r="AE4481" s="390">
        <f t="shared" si="260"/>
        <v>0</v>
      </c>
      <c r="AF4481" s="108">
        <v>355.1</v>
      </c>
      <c r="AG4481" s="109">
        <v>0</v>
      </c>
      <c r="AH4481" s="109"/>
      <c r="AI4481" s="109"/>
      <c r="AJ4481" s="265">
        <v>27.3</v>
      </c>
      <c r="AK4481" s="390">
        <f t="shared" si="257"/>
        <v>34.534500000000001</v>
      </c>
      <c r="AL4481" s="390"/>
      <c r="AM4481" s="390"/>
      <c r="AN4481" s="253">
        <f t="shared" si="252"/>
        <v>34.534500000000001</v>
      </c>
      <c r="AO4481" s="113">
        <f t="shared" si="256"/>
        <v>9.1985000000000028</v>
      </c>
    </row>
    <row r="4482" spans="1:41" x14ac:dyDescent="0.2">
      <c r="A4482" s="58">
        <v>40998</v>
      </c>
      <c r="B4482" s="92">
        <v>17.22</v>
      </c>
      <c r="C4482" s="870">
        <f t="shared" si="258"/>
        <v>15.153599999999999</v>
      </c>
      <c r="D4482" s="174">
        <v>8</v>
      </c>
      <c r="E4482" s="871"/>
      <c r="F4482" s="577">
        <f t="shared" si="259"/>
        <v>23.153599999999997</v>
      </c>
      <c r="G4482" s="434"/>
      <c r="H4482" s="92">
        <v>17.05</v>
      </c>
      <c r="I4482" s="96">
        <v>8.2319999999999993</v>
      </c>
      <c r="J4482" s="308"/>
      <c r="K4482" s="381">
        <f t="shared" si="261"/>
        <v>25.282</v>
      </c>
      <c r="L4482" s="549"/>
      <c r="M4482" s="549"/>
      <c r="N4482" s="549"/>
      <c r="O4482" s="876">
        <f t="shared" si="262"/>
        <v>2.1284000000000027</v>
      </c>
      <c r="Q4482" s="877">
        <f t="shared" si="263"/>
        <v>8.4186377659995362</v>
      </c>
      <c r="S4482" s="182">
        <v>0</v>
      </c>
      <c r="T4482" s="469">
        <v>0</v>
      </c>
      <c r="U4482" s="160">
        <v>0</v>
      </c>
      <c r="V4482" s="181">
        <v>0</v>
      </c>
      <c r="W4482" s="182">
        <v>0</v>
      </c>
      <c r="X4482" s="181">
        <v>0</v>
      </c>
      <c r="Y4482" s="113">
        <f t="shared" si="250"/>
        <v>23.153599999999997</v>
      </c>
      <c r="Z4482" s="108">
        <v>0</v>
      </c>
      <c r="AA4482" s="112">
        <v>0</v>
      </c>
      <c r="AB4482" s="108">
        <v>341.4</v>
      </c>
      <c r="AC4482" s="109">
        <v>0</v>
      </c>
      <c r="AD4482" s="111">
        <v>0</v>
      </c>
      <c r="AE4482" s="390">
        <f t="shared" si="260"/>
        <v>0</v>
      </c>
      <c r="AF4482" s="108">
        <v>355.1</v>
      </c>
      <c r="AG4482" s="109">
        <v>0.1</v>
      </c>
      <c r="AH4482" s="109"/>
      <c r="AI4482" s="109"/>
      <c r="AJ4482" s="265">
        <v>26</v>
      </c>
      <c r="AK4482" s="390">
        <f t="shared" si="257"/>
        <v>32.89</v>
      </c>
      <c r="AL4482" s="390"/>
      <c r="AM4482" s="390"/>
      <c r="AN4482" s="253">
        <f t="shared" si="252"/>
        <v>32.89</v>
      </c>
      <c r="AO4482" s="113">
        <f t="shared" si="256"/>
        <v>9.7364000000000033</v>
      </c>
    </row>
    <row r="4483" spans="1:41" ht="13.5" thickBot="1" x14ac:dyDescent="0.25">
      <c r="A4483" s="58">
        <v>40999</v>
      </c>
      <c r="B4483" s="92">
        <v>17.72</v>
      </c>
      <c r="C4483" s="870">
        <f t="shared" si="258"/>
        <v>15.593599999999999</v>
      </c>
      <c r="D4483" s="189">
        <v>7.71</v>
      </c>
      <c r="E4483" s="871"/>
      <c r="F4483" s="577">
        <f t="shared" si="259"/>
        <v>23.303599999999999</v>
      </c>
      <c r="G4483" s="304"/>
      <c r="H4483" s="121">
        <v>19.440000000000001</v>
      </c>
      <c r="I4483" s="338">
        <v>7.3419999999999996</v>
      </c>
      <c r="J4483" s="831"/>
      <c r="K4483" s="880">
        <f t="shared" si="261"/>
        <v>26.782</v>
      </c>
      <c r="L4483" s="558"/>
      <c r="M4483" s="558"/>
      <c r="N4483" s="558"/>
      <c r="O4483" s="881">
        <f t="shared" si="262"/>
        <v>3.4784000000000006</v>
      </c>
      <c r="Q4483" s="882">
        <f t="shared" si="263"/>
        <v>12.987827645433503</v>
      </c>
      <c r="S4483" s="232">
        <v>0</v>
      </c>
      <c r="T4483" s="499">
        <v>0</v>
      </c>
      <c r="U4483" s="230">
        <v>0</v>
      </c>
      <c r="V4483" s="231">
        <v>0</v>
      </c>
      <c r="W4483" s="232">
        <v>0</v>
      </c>
      <c r="X4483" s="231">
        <v>0</v>
      </c>
      <c r="Y4483" s="113">
        <f t="shared" si="250"/>
        <v>23.303599999999999</v>
      </c>
      <c r="Z4483" s="108">
        <v>0</v>
      </c>
      <c r="AA4483" s="112">
        <v>0</v>
      </c>
      <c r="AB4483" s="132">
        <v>341.4</v>
      </c>
      <c r="AC4483" s="133">
        <v>0.2</v>
      </c>
      <c r="AD4483" s="135">
        <v>0</v>
      </c>
      <c r="AE4483" s="390">
        <f t="shared" si="260"/>
        <v>0</v>
      </c>
      <c r="AF4483" s="132">
        <v>355.1</v>
      </c>
      <c r="AG4483" s="133">
        <v>0.1</v>
      </c>
      <c r="AH4483" s="133"/>
      <c r="AI4483" s="133"/>
      <c r="AJ4483" s="278">
        <v>28.01</v>
      </c>
      <c r="AK4483" s="390">
        <f t="shared" si="257"/>
        <v>35.432650000000002</v>
      </c>
      <c r="AL4483" s="390"/>
      <c r="AM4483" s="390"/>
      <c r="AN4483" s="253">
        <f t="shared" si="252"/>
        <v>35.432650000000002</v>
      </c>
      <c r="AO4483" s="113">
        <f t="shared" si="256"/>
        <v>12.129050000000003</v>
      </c>
    </row>
    <row r="4484" spans="1:41" x14ac:dyDescent="0.2">
      <c r="A4484" s="58">
        <v>41000</v>
      </c>
      <c r="B4484" s="59">
        <v>16.55</v>
      </c>
      <c r="C4484" s="870"/>
      <c r="D4484" s="883">
        <v>8</v>
      </c>
      <c r="E4484" s="871"/>
      <c r="F4484" s="577">
        <f t="shared" ref="F4484:F4547" si="264">+B4484+D4484</f>
        <v>24.55</v>
      </c>
      <c r="G4484" s="434"/>
      <c r="H4484" s="59">
        <v>16.920000000000002</v>
      </c>
      <c r="I4484" s="308">
        <v>7.9909999999999997</v>
      </c>
      <c r="J4484" s="308"/>
      <c r="K4484" s="723">
        <f t="shared" si="261"/>
        <v>24.911000000000001</v>
      </c>
      <c r="L4484" s="468"/>
      <c r="M4484" s="468"/>
      <c r="N4484" s="468"/>
      <c r="O4484" s="98">
        <f t="shared" si="262"/>
        <v>0.36100000000000065</v>
      </c>
      <c r="Q4484" s="100">
        <f t="shared" si="263"/>
        <v>1.4491590060615818</v>
      </c>
      <c r="S4484" s="162">
        <v>0</v>
      </c>
      <c r="T4484" s="469">
        <v>0</v>
      </c>
      <c r="U4484" s="160">
        <v>0</v>
      </c>
      <c r="V4484" s="161">
        <v>0</v>
      </c>
      <c r="W4484" s="162">
        <v>0</v>
      </c>
      <c r="X4484" s="161">
        <v>0</v>
      </c>
      <c r="Y4484" s="872">
        <f t="shared" ref="Y4484:Y4547" si="265">+F4484-S4484-T4484-U4484-V4484+W4484+X4484</f>
        <v>24.55</v>
      </c>
      <c r="Z4484" s="108">
        <v>0</v>
      </c>
      <c r="AA4484" s="112">
        <v>0</v>
      </c>
      <c r="AB4484" s="78">
        <v>341.4</v>
      </c>
      <c r="AC4484" s="79">
        <v>0</v>
      </c>
      <c r="AD4484" s="81">
        <v>0</v>
      </c>
      <c r="AE4484" s="390">
        <f>AD4484*1.35</f>
        <v>0</v>
      </c>
      <c r="AF4484" s="255">
        <v>355</v>
      </c>
      <c r="AG4484" s="256">
        <v>0</v>
      </c>
      <c r="AH4484" s="256"/>
      <c r="AI4484" s="256"/>
      <c r="AJ4484" s="257">
        <v>27</v>
      </c>
      <c r="AK4484" s="551">
        <f>AJ4484*1.35</f>
        <v>36.450000000000003</v>
      </c>
      <c r="AL4484" s="929"/>
      <c r="AM4484" s="929"/>
      <c r="AN4484" s="861">
        <f t="shared" si="252"/>
        <v>36.450000000000003</v>
      </c>
      <c r="AO4484" s="83">
        <f t="shared" si="256"/>
        <v>11.900000000000002</v>
      </c>
    </row>
    <row r="4485" spans="1:41" x14ac:dyDescent="0.2">
      <c r="A4485" s="58">
        <v>41001</v>
      </c>
      <c r="B4485" s="92">
        <v>16.63</v>
      </c>
      <c r="C4485" s="870"/>
      <c r="D4485" s="884">
        <v>8</v>
      </c>
      <c r="E4485" s="871"/>
      <c r="F4485" s="302">
        <f t="shared" si="264"/>
        <v>24.63</v>
      </c>
      <c r="G4485" s="494"/>
      <c r="H4485" s="92">
        <v>16.989999999999998</v>
      </c>
      <c r="I4485" s="96">
        <v>7.6580000000000004</v>
      </c>
      <c r="J4485" s="308"/>
      <c r="K4485" s="723">
        <f t="shared" si="261"/>
        <v>24.648</v>
      </c>
      <c r="L4485" s="468"/>
      <c r="M4485" s="468"/>
      <c r="N4485" s="468"/>
      <c r="O4485" s="98">
        <f t="shared" si="262"/>
        <v>1.8000000000000682E-2</v>
      </c>
      <c r="Q4485" s="100">
        <f t="shared" si="263"/>
        <v>7.3028237585202382E-2</v>
      </c>
      <c r="S4485" s="182">
        <v>0</v>
      </c>
      <c r="T4485" s="469">
        <v>0</v>
      </c>
      <c r="U4485" s="160">
        <v>0</v>
      </c>
      <c r="V4485" s="181">
        <v>0</v>
      </c>
      <c r="W4485" s="182">
        <v>0</v>
      </c>
      <c r="X4485" s="181">
        <v>0</v>
      </c>
      <c r="Y4485" s="874">
        <f t="shared" si="265"/>
        <v>24.63</v>
      </c>
      <c r="Z4485" s="108">
        <v>0</v>
      </c>
      <c r="AA4485" s="112">
        <v>0</v>
      </c>
      <c r="AB4485" s="108">
        <v>341.3</v>
      </c>
      <c r="AC4485" s="109">
        <v>0</v>
      </c>
      <c r="AD4485" s="111">
        <v>0</v>
      </c>
      <c r="AE4485" s="390">
        <f t="shared" ref="AE4485:AE4513" si="266">AD4485*1.35</f>
        <v>0</v>
      </c>
      <c r="AF4485" s="108">
        <v>354.9</v>
      </c>
      <c r="AG4485" s="109">
        <v>0</v>
      </c>
      <c r="AH4485" s="109"/>
      <c r="AI4485" s="109"/>
      <c r="AJ4485" s="265">
        <v>8</v>
      </c>
      <c r="AK4485" s="405">
        <f t="shared" ref="AK4485:AK4513" si="267">AJ4485*1.35</f>
        <v>10.8</v>
      </c>
      <c r="AL4485" s="390"/>
      <c r="AM4485" s="390"/>
      <c r="AN4485" s="473">
        <f t="shared" si="252"/>
        <v>10.8</v>
      </c>
      <c r="AO4485" s="113">
        <f t="shared" si="256"/>
        <v>-13.829999999999998</v>
      </c>
    </row>
    <row r="4486" spans="1:41" x14ac:dyDescent="0.2">
      <c r="A4486" s="58">
        <v>41002</v>
      </c>
      <c r="B4486" s="799">
        <v>17.670000000000002</v>
      </c>
      <c r="C4486" s="870"/>
      <c r="D4486" s="884">
        <v>8</v>
      </c>
      <c r="E4486" s="871"/>
      <c r="F4486" s="302">
        <f t="shared" si="264"/>
        <v>25.67</v>
      </c>
      <c r="G4486" s="494"/>
      <c r="H4486" s="92">
        <v>16.940000000000001</v>
      </c>
      <c r="I4486" s="96">
        <v>7.9119999999999999</v>
      </c>
      <c r="J4486" s="308"/>
      <c r="K4486" s="723">
        <f t="shared" si="261"/>
        <v>24.852</v>
      </c>
      <c r="L4486" s="468"/>
      <c r="M4486" s="468"/>
      <c r="N4486" s="468"/>
      <c r="O4486" s="98">
        <f t="shared" si="262"/>
        <v>-0.81800000000000139</v>
      </c>
      <c r="Q4486" s="100">
        <f t="shared" si="263"/>
        <v>-3.291485594720752</v>
      </c>
      <c r="S4486" s="182">
        <v>0</v>
      </c>
      <c r="T4486" s="469">
        <v>0</v>
      </c>
      <c r="U4486" s="160">
        <v>0</v>
      </c>
      <c r="V4486" s="181">
        <v>0</v>
      </c>
      <c r="W4486" s="182">
        <v>0</v>
      </c>
      <c r="X4486" s="181">
        <v>0</v>
      </c>
      <c r="Y4486" s="874">
        <f t="shared" si="265"/>
        <v>25.67</v>
      </c>
      <c r="Z4486" s="108">
        <v>0</v>
      </c>
      <c r="AA4486" s="112">
        <v>0</v>
      </c>
      <c r="AB4486" s="108">
        <v>341.2</v>
      </c>
      <c r="AC4486" s="109">
        <v>0</v>
      </c>
      <c r="AD4486" s="111">
        <v>0</v>
      </c>
      <c r="AE4486" s="390">
        <f t="shared" si="266"/>
        <v>0</v>
      </c>
      <c r="AF4486" s="108">
        <v>354.9</v>
      </c>
      <c r="AG4486" s="109">
        <v>0</v>
      </c>
      <c r="AH4486" s="109"/>
      <c r="AI4486" s="109"/>
      <c r="AJ4486" s="265">
        <v>27</v>
      </c>
      <c r="AK4486" s="405">
        <f t="shared" si="267"/>
        <v>36.450000000000003</v>
      </c>
      <c r="AL4486" s="390"/>
      <c r="AM4486" s="390"/>
      <c r="AN4486" s="473">
        <f t="shared" si="252"/>
        <v>36.450000000000003</v>
      </c>
      <c r="AO4486" s="113">
        <f t="shared" si="256"/>
        <v>10.780000000000001</v>
      </c>
    </row>
    <row r="4487" spans="1:41" x14ac:dyDescent="0.2">
      <c r="A4487" s="58">
        <v>41003</v>
      </c>
      <c r="B4487" s="92">
        <v>18.100000000000001</v>
      </c>
      <c r="C4487" s="870"/>
      <c r="D4487" s="174">
        <v>7.81</v>
      </c>
      <c r="E4487" s="871"/>
      <c r="F4487" s="302">
        <f t="shared" si="264"/>
        <v>25.91</v>
      </c>
      <c r="G4487" s="494"/>
      <c r="H4487" s="92">
        <v>19.45</v>
      </c>
      <c r="I4487" s="96">
        <v>7.8339999999999996</v>
      </c>
      <c r="J4487" s="308"/>
      <c r="K4487" s="723">
        <f t="shared" si="261"/>
        <v>27.283999999999999</v>
      </c>
      <c r="L4487" s="468"/>
      <c r="M4487" s="468"/>
      <c r="N4487" s="468"/>
      <c r="O4487" s="98">
        <f t="shared" si="262"/>
        <v>1.3739999999999988</v>
      </c>
      <c r="Q4487" s="100">
        <f t="shared" si="263"/>
        <v>5.0359184870253584</v>
      </c>
      <c r="S4487" s="182">
        <v>0</v>
      </c>
      <c r="T4487" s="469">
        <v>0</v>
      </c>
      <c r="U4487" s="160">
        <v>0</v>
      </c>
      <c r="V4487" s="181">
        <v>0</v>
      </c>
      <c r="W4487" s="182">
        <v>0</v>
      </c>
      <c r="X4487" s="181">
        <v>0</v>
      </c>
      <c r="Y4487" s="874">
        <f t="shared" si="265"/>
        <v>25.91</v>
      </c>
      <c r="Z4487" s="108">
        <v>0</v>
      </c>
      <c r="AA4487" s="112">
        <v>0</v>
      </c>
      <c r="AB4487" s="108">
        <v>341.2</v>
      </c>
      <c r="AC4487" s="109">
        <v>0.05</v>
      </c>
      <c r="AD4487" s="111">
        <v>0</v>
      </c>
      <c r="AE4487" s="390">
        <f t="shared" si="266"/>
        <v>0</v>
      </c>
      <c r="AF4487" s="108">
        <v>354.8</v>
      </c>
      <c r="AG4487" s="109">
        <v>0.08</v>
      </c>
      <c r="AH4487" s="109"/>
      <c r="AI4487" s="109"/>
      <c r="AJ4487" s="265">
        <v>18</v>
      </c>
      <c r="AK4487" s="405">
        <f t="shared" si="267"/>
        <v>24.3</v>
      </c>
      <c r="AL4487" s="390"/>
      <c r="AM4487" s="390"/>
      <c r="AN4487" s="473">
        <f t="shared" si="252"/>
        <v>24.3</v>
      </c>
      <c r="AO4487" s="113">
        <f t="shared" si="256"/>
        <v>-1.6099999999999994</v>
      </c>
    </row>
    <row r="4488" spans="1:41" x14ac:dyDescent="0.2">
      <c r="A4488" s="58">
        <v>41004</v>
      </c>
      <c r="B4488" s="92">
        <v>17.61</v>
      </c>
      <c r="C4488" s="870"/>
      <c r="D4488" s="884">
        <v>8</v>
      </c>
      <c r="E4488" s="871"/>
      <c r="F4488" s="302">
        <f t="shared" si="264"/>
        <v>25.61</v>
      </c>
      <c r="G4488" s="494"/>
      <c r="H4488" s="92">
        <v>18.82</v>
      </c>
      <c r="I4488" s="96">
        <v>7.85</v>
      </c>
      <c r="J4488" s="308"/>
      <c r="K4488" s="723">
        <f t="shared" si="261"/>
        <v>26.67</v>
      </c>
      <c r="L4488" s="468"/>
      <c r="M4488" s="468"/>
      <c r="N4488" s="468"/>
      <c r="O4488" s="98">
        <f t="shared" si="262"/>
        <v>1.0600000000000023</v>
      </c>
      <c r="Q4488" s="100">
        <f t="shared" si="263"/>
        <v>3.9745031871016203</v>
      </c>
      <c r="S4488" s="182">
        <v>0</v>
      </c>
      <c r="T4488" s="469">
        <v>0</v>
      </c>
      <c r="U4488" s="160">
        <v>0</v>
      </c>
      <c r="V4488" s="181">
        <v>0</v>
      </c>
      <c r="W4488" s="182">
        <v>0</v>
      </c>
      <c r="X4488" s="181">
        <v>0</v>
      </c>
      <c r="Y4488" s="874">
        <f t="shared" si="265"/>
        <v>25.61</v>
      </c>
      <c r="Z4488" s="108">
        <v>0</v>
      </c>
      <c r="AA4488" s="112">
        <v>0</v>
      </c>
      <c r="AB4488" s="108">
        <v>341.2</v>
      </c>
      <c r="AC4488" s="109">
        <v>0.05</v>
      </c>
      <c r="AD4488" s="111">
        <v>0</v>
      </c>
      <c r="AE4488" s="390">
        <f t="shared" si="266"/>
        <v>0</v>
      </c>
      <c r="AF4488" s="108">
        <v>354.7</v>
      </c>
      <c r="AG4488" s="109">
        <v>0.1</v>
      </c>
      <c r="AH4488" s="109"/>
      <c r="AI4488" s="109"/>
      <c r="AJ4488" s="265">
        <v>28</v>
      </c>
      <c r="AK4488" s="405">
        <f t="shared" si="267"/>
        <v>37.800000000000004</v>
      </c>
      <c r="AL4488" s="390"/>
      <c r="AM4488" s="390"/>
      <c r="AN4488" s="473">
        <f t="shared" ref="AN4488:AN4551" si="268">AK4488+AE4488</f>
        <v>37.800000000000004</v>
      </c>
      <c r="AO4488" s="113">
        <f t="shared" si="256"/>
        <v>12.190000000000005</v>
      </c>
    </row>
    <row r="4489" spans="1:41" x14ac:dyDescent="0.2">
      <c r="A4489" s="58">
        <v>41005</v>
      </c>
      <c r="B4489" s="92">
        <v>16.72</v>
      </c>
      <c r="C4489" s="870"/>
      <c r="D4489" s="884">
        <v>7.95</v>
      </c>
      <c r="E4489" s="871"/>
      <c r="F4489" s="302">
        <f t="shared" si="264"/>
        <v>24.669999999999998</v>
      </c>
      <c r="G4489" s="494"/>
      <c r="H4489" s="92">
        <v>16.84</v>
      </c>
      <c r="I4489" s="96">
        <v>7.5019999999999998</v>
      </c>
      <c r="J4489" s="308"/>
      <c r="K4489" s="723">
        <f t="shared" si="261"/>
        <v>24.341999999999999</v>
      </c>
      <c r="L4489" s="468"/>
      <c r="M4489" s="468"/>
      <c r="N4489" s="468"/>
      <c r="O4489" s="98">
        <f t="shared" si="262"/>
        <v>-0.3279999999999994</v>
      </c>
      <c r="Q4489" s="100">
        <f t="shared" si="263"/>
        <v>-1.347465286336371</v>
      </c>
      <c r="S4489" s="182">
        <v>0</v>
      </c>
      <c r="T4489" s="469">
        <v>0</v>
      </c>
      <c r="U4489" s="160">
        <v>0</v>
      </c>
      <c r="V4489" s="181">
        <v>0</v>
      </c>
      <c r="W4489" s="182">
        <v>0</v>
      </c>
      <c r="X4489" s="181">
        <v>0</v>
      </c>
      <c r="Y4489" s="874">
        <f t="shared" si="265"/>
        <v>24.669999999999998</v>
      </c>
      <c r="Z4489" s="108">
        <v>0</v>
      </c>
      <c r="AA4489" s="112">
        <v>0</v>
      </c>
      <c r="AB4489" s="108">
        <v>341.2</v>
      </c>
      <c r="AC4489" s="109">
        <v>0</v>
      </c>
      <c r="AD4489" s="111">
        <v>0</v>
      </c>
      <c r="AE4489" s="390">
        <f t="shared" si="266"/>
        <v>0</v>
      </c>
      <c r="AF4489" s="108">
        <v>354.6</v>
      </c>
      <c r="AG4489" s="109">
        <v>0.2</v>
      </c>
      <c r="AH4489" s="109"/>
      <c r="AI4489" s="109"/>
      <c r="AJ4489" s="265">
        <v>26</v>
      </c>
      <c r="AK4489" s="405">
        <f t="shared" si="267"/>
        <v>35.1</v>
      </c>
      <c r="AL4489" s="390"/>
      <c r="AM4489" s="390"/>
      <c r="AN4489" s="473">
        <f t="shared" si="268"/>
        <v>35.1</v>
      </c>
      <c r="AO4489" s="113">
        <f t="shared" si="256"/>
        <v>10.430000000000003</v>
      </c>
    </row>
    <row r="4490" spans="1:41" x14ac:dyDescent="0.2">
      <c r="A4490" s="58">
        <v>41006</v>
      </c>
      <c r="B4490" s="92">
        <v>16.309999999999999</v>
      </c>
      <c r="C4490" s="870"/>
      <c r="D4490" s="884">
        <v>8</v>
      </c>
      <c r="E4490" s="871"/>
      <c r="F4490" s="302">
        <f t="shared" si="264"/>
        <v>24.31</v>
      </c>
      <c r="G4490" s="494"/>
      <c r="H4490" s="92">
        <v>16.88</v>
      </c>
      <c r="I4490" s="96">
        <v>7.5060000000000002</v>
      </c>
      <c r="J4490" s="308"/>
      <c r="K4490" s="723">
        <f t="shared" si="261"/>
        <v>24.385999999999999</v>
      </c>
      <c r="L4490" s="468"/>
      <c r="M4490" s="468"/>
      <c r="N4490" s="468"/>
      <c r="O4490" s="98">
        <f t="shared" si="262"/>
        <v>7.6000000000000512E-2</v>
      </c>
      <c r="Q4490" s="100">
        <f t="shared" si="263"/>
        <v>0.3116542278356455</v>
      </c>
      <c r="S4490" s="182">
        <v>0</v>
      </c>
      <c r="T4490" s="469">
        <v>0</v>
      </c>
      <c r="U4490" s="160">
        <v>0</v>
      </c>
      <c r="V4490" s="181">
        <v>0</v>
      </c>
      <c r="W4490" s="182">
        <v>0</v>
      </c>
      <c r="X4490" s="181">
        <v>0</v>
      </c>
      <c r="Y4490" s="874">
        <f t="shared" si="265"/>
        <v>24.31</v>
      </c>
      <c r="Z4490" s="108">
        <v>0</v>
      </c>
      <c r="AA4490" s="112">
        <v>0</v>
      </c>
      <c r="AB4490" s="108">
        <v>341.2</v>
      </c>
      <c r="AC4490" s="109">
        <v>0</v>
      </c>
      <c r="AD4490" s="111">
        <v>0</v>
      </c>
      <c r="AE4490" s="390">
        <f t="shared" si="266"/>
        <v>0</v>
      </c>
      <c r="AF4490" s="108">
        <v>354.5</v>
      </c>
      <c r="AG4490" s="109">
        <v>0</v>
      </c>
      <c r="AH4490" s="109"/>
      <c r="AI4490" s="109"/>
      <c r="AJ4490" s="265">
        <v>25</v>
      </c>
      <c r="AK4490" s="405">
        <f t="shared" si="267"/>
        <v>33.75</v>
      </c>
      <c r="AL4490" s="390"/>
      <c r="AM4490" s="390"/>
      <c r="AN4490" s="473">
        <f t="shared" si="268"/>
        <v>33.75</v>
      </c>
      <c r="AO4490" s="113">
        <f t="shared" si="256"/>
        <v>9.4400000000000013</v>
      </c>
    </row>
    <row r="4491" spans="1:41" x14ac:dyDescent="0.2">
      <c r="A4491" s="58">
        <v>41007</v>
      </c>
      <c r="B4491" s="92">
        <v>15.39</v>
      </c>
      <c r="C4491" s="870"/>
      <c r="D4491" s="884">
        <v>7.89</v>
      </c>
      <c r="E4491" s="871"/>
      <c r="F4491" s="302">
        <f t="shared" si="264"/>
        <v>23.28</v>
      </c>
      <c r="G4491" s="494"/>
      <c r="H4491" s="92">
        <v>15.61</v>
      </c>
      <c r="I4491" s="96">
        <v>7.0620000000000003</v>
      </c>
      <c r="J4491" s="308"/>
      <c r="K4491" s="723">
        <f t="shared" si="261"/>
        <v>22.672000000000001</v>
      </c>
      <c r="L4491" s="468"/>
      <c r="M4491" s="468"/>
      <c r="N4491" s="468"/>
      <c r="O4491" s="98">
        <f t="shared" si="262"/>
        <v>-0.60800000000000054</v>
      </c>
      <c r="Q4491" s="100">
        <f t="shared" si="263"/>
        <v>-2.681721947776996</v>
      </c>
      <c r="S4491" s="182">
        <v>0</v>
      </c>
      <c r="T4491" s="469">
        <v>0</v>
      </c>
      <c r="U4491" s="160">
        <v>0</v>
      </c>
      <c r="V4491" s="181">
        <v>0</v>
      </c>
      <c r="W4491" s="182">
        <v>0</v>
      </c>
      <c r="X4491" s="181">
        <v>0</v>
      </c>
      <c r="Y4491" s="874">
        <f t="shared" si="265"/>
        <v>23.28</v>
      </c>
      <c r="Z4491" s="108">
        <v>0</v>
      </c>
      <c r="AA4491" s="112">
        <v>0</v>
      </c>
      <c r="AB4491" s="108">
        <v>341.2</v>
      </c>
      <c r="AC4491" s="109">
        <v>0</v>
      </c>
      <c r="AD4491" s="111">
        <v>0</v>
      </c>
      <c r="AE4491" s="390">
        <f t="shared" si="266"/>
        <v>0</v>
      </c>
      <c r="AF4491" s="108">
        <v>354.4</v>
      </c>
      <c r="AG4491" s="109">
        <v>0</v>
      </c>
      <c r="AH4491" s="109"/>
      <c r="AI4491" s="109"/>
      <c r="AJ4491" s="265">
        <v>10</v>
      </c>
      <c r="AK4491" s="405">
        <f t="shared" si="267"/>
        <v>13.5</v>
      </c>
      <c r="AL4491" s="390"/>
      <c r="AM4491" s="390"/>
      <c r="AN4491" s="473">
        <f t="shared" si="268"/>
        <v>13.5</v>
      </c>
      <c r="AO4491" s="113">
        <f t="shared" si="256"/>
        <v>-9.7800000000000011</v>
      </c>
    </row>
    <row r="4492" spans="1:41" x14ac:dyDescent="0.2">
      <c r="A4492" s="58">
        <v>41008</v>
      </c>
      <c r="B4492" s="92">
        <v>17.329999999999998</v>
      </c>
      <c r="C4492" s="870"/>
      <c r="D4492" s="884">
        <v>7.97</v>
      </c>
      <c r="E4492" s="871"/>
      <c r="F4492" s="302">
        <f t="shared" si="264"/>
        <v>25.299999999999997</v>
      </c>
      <c r="G4492" s="494"/>
      <c r="H4492" s="92">
        <v>18.82</v>
      </c>
      <c r="I4492" s="96">
        <v>7.0279999999999996</v>
      </c>
      <c r="J4492" s="308"/>
      <c r="K4492" s="723">
        <f t="shared" si="261"/>
        <v>25.847999999999999</v>
      </c>
      <c r="L4492" s="468"/>
      <c r="M4492" s="468"/>
      <c r="N4492" s="468"/>
      <c r="O4492" s="98">
        <f t="shared" si="262"/>
        <v>0.54800000000000182</v>
      </c>
      <c r="Q4492" s="100">
        <f t="shared" si="263"/>
        <v>2.1200866604766397</v>
      </c>
      <c r="S4492" s="182">
        <v>0</v>
      </c>
      <c r="T4492" s="469">
        <v>0</v>
      </c>
      <c r="U4492" s="160">
        <v>0</v>
      </c>
      <c r="V4492" s="181">
        <v>0</v>
      </c>
      <c r="W4492" s="182">
        <v>0</v>
      </c>
      <c r="X4492" s="181">
        <v>0</v>
      </c>
      <c r="Y4492" s="874">
        <f t="shared" si="265"/>
        <v>25.299999999999997</v>
      </c>
      <c r="Z4492" s="108">
        <v>0</v>
      </c>
      <c r="AA4492" s="112">
        <v>0</v>
      </c>
      <c r="AB4492" s="108">
        <v>341.1</v>
      </c>
      <c r="AC4492" s="109">
        <v>0</v>
      </c>
      <c r="AD4492" s="111">
        <v>19.53</v>
      </c>
      <c r="AE4492" s="390">
        <f t="shared" si="266"/>
        <v>26.365500000000004</v>
      </c>
      <c r="AF4492" s="108">
        <v>354.4</v>
      </c>
      <c r="AG4492" s="109">
        <v>0</v>
      </c>
      <c r="AH4492" s="109"/>
      <c r="AI4492" s="109"/>
      <c r="AJ4492" s="265">
        <v>16</v>
      </c>
      <c r="AK4492" s="405">
        <f t="shared" si="267"/>
        <v>21.6</v>
      </c>
      <c r="AL4492" s="390"/>
      <c r="AM4492" s="390"/>
      <c r="AN4492" s="473">
        <f t="shared" si="268"/>
        <v>47.965500000000006</v>
      </c>
      <c r="AO4492" s="113">
        <f t="shared" si="256"/>
        <v>22.665500000000009</v>
      </c>
    </row>
    <row r="4493" spans="1:41" x14ac:dyDescent="0.2">
      <c r="A4493" s="58">
        <v>41009</v>
      </c>
      <c r="B4493" s="92">
        <v>17.510000000000002</v>
      </c>
      <c r="C4493" s="870"/>
      <c r="D4493" s="884">
        <v>7.98</v>
      </c>
      <c r="E4493" s="871"/>
      <c r="F4493" s="302">
        <f t="shared" si="264"/>
        <v>25.490000000000002</v>
      </c>
      <c r="G4493" s="494"/>
      <c r="H4493" s="92">
        <v>17.850000000000001</v>
      </c>
      <c r="I4493" s="96">
        <v>6.9790000000000001</v>
      </c>
      <c r="J4493" s="308"/>
      <c r="K4493" s="723">
        <f t="shared" si="261"/>
        <v>24.829000000000001</v>
      </c>
      <c r="L4493" s="468"/>
      <c r="M4493" s="468"/>
      <c r="N4493" s="468"/>
      <c r="O4493" s="98">
        <f t="shared" si="262"/>
        <v>-0.66100000000000136</v>
      </c>
      <c r="Q4493" s="100">
        <f t="shared" si="263"/>
        <v>-2.6622095130694001</v>
      </c>
      <c r="S4493" s="182">
        <v>0</v>
      </c>
      <c r="T4493" s="469">
        <v>0</v>
      </c>
      <c r="U4493" s="160">
        <v>0</v>
      </c>
      <c r="V4493" s="181">
        <v>0</v>
      </c>
      <c r="W4493" s="182">
        <v>0</v>
      </c>
      <c r="X4493" s="181">
        <v>0</v>
      </c>
      <c r="Y4493" s="874">
        <f t="shared" si="265"/>
        <v>25.490000000000002</v>
      </c>
      <c r="Z4493" s="108">
        <v>0</v>
      </c>
      <c r="AA4493" s="112">
        <v>0</v>
      </c>
      <c r="AB4493" s="108">
        <v>341</v>
      </c>
      <c r="AC4493" s="109">
        <v>0</v>
      </c>
      <c r="AD4493" s="111">
        <v>18.66</v>
      </c>
      <c r="AE4493" s="390">
        <f t="shared" si="266"/>
        <v>25.191000000000003</v>
      </c>
      <c r="AF4493" s="108">
        <v>354.4</v>
      </c>
      <c r="AG4493" s="109">
        <v>0</v>
      </c>
      <c r="AH4493" s="109"/>
      <c r="AI4493" s="109"/>
      <c r="AJ4493" s="265">
        <v>0</v>
      </c>
      <c r="AK4493" s="405">
        <f t="shared" si="267"/>
        <v>0</v>
      </c>
      <c r="AL4493" s="390"/>
      <c r="AM4493" s="390"/>
      <c r="AN4493" s="473">
        <f t="shared" si="268"/>
        <v>25.191000000000003</v>
      </c>
      <c r="AO4493" s="113">
        <f t="shared" ref="AO4493:AO4556" si="269">AN4493-F4493</f>
        <v>-0.29899999999999949</v>
      </c>
    </row>
    <row r="4494" spans="1:41" x14ac:dyDescent="0.2">
      <c r="A4494" s="58">
        <v>41010</v>
      </c>
      <c r="B4494" s="92">
        <v>17.59</v>
      </c>
      <c r="C4494" s="870"/>
      <c r="D4494" s="884">
        <v>8</v>
      </c>
      <c r="E4494" s="871"/>
      <c r="F4494" s="302">
        <f t="shared" si="264"/>
        <v>25.59</v>
      </c>
      <c r="G4494" s="494"/>
      <c r="H4494" s="92">
        <v>17.95</v>
      </c>
      <c r="I4494" s="96">
        <v>6.9180000000000001</v>
      </c>
      <c r="J4494" s="308"/>
      <c r="K4494" s="723">
        <f t="shared" si="261"/>
        <v>24.867999999999999</v>
      </c>
      <c r="L4494" s="468"/>
      <c r="M4494" s="468"/>
      <c r="N4494" s="468"/>
      <c r="O4494" s="98">
        <f t="shared" si="262"/>
        <v>-0.72200000000000131</v>
      </c>
      <c r="Q4494" s="100">
        <f t="shared" si="263"/>
        <v>-2.9033295801833736</v>
      </c>
      <c r="S4494" s="182">
        <v>0</v>
      </c>
      <c r="T4494" s="469">
        <v>0</v>
      </c>
      <c r="U4494" s="160">
        <v>0</v>
      </c>
      <c r="V4494" s="181">
        <v>0</v>
      </c>
      <c r="W4494" s="182">
        <v>0</v>
      </c>
      <c r="X4494" s="181">
        <v>0</v>
      </c>
      <c r="Y4494" s="874">
        <f t="shared" si="265"/>
        <v>25.59</v>
      </c>
      <c r="Z4494" s="108">
        <v>0</v>
      </c>
      <c r="AA4494" s="112">
        <v>0</v>
      </c>
      <c r="AB4494" s="108">
        <v>341</v>
      </c>
      <c r="AC4494" s="109">
        <v>0</v>
      </c>
      <c r="AD4494" s="111">
        <v>14.2</v>
      </c>
      <c r="AE4494" s="390">
        <f t="shared" si="266"/>
        <v>19.170000000000002</v>
      </c>
      <c r="AF4494" s="108">
        <v>354.4</v>
      </c>
      <c r="AG4494" s="109">
        <v>0</v>
      </c>
      <c r="AH4494" s="109"/>
      <c r="AI4494" s="109"/>
      <c r="AJ4494" s="265">
        <v>0</v>
      </c>
      <c r="AK4494" s="405">
        <f t="shared" si="267"/>
        <v>0</v>
      </c>
      <c r="AL4494" s="390"/>
      <c r="AM4494" s="390"/>
      <c r="AN4494" s="473">
        <f t="shared" si="268"/>
        <v>19.170000000000002</v>
      </c>
      <c r="AO4494" s="113">
        <f t="shared" si="269"/>
        <v>-6.4199999999999982</v>
      </c>
    </row>
    <row r="4495" spans="1:41" x14ac:dyDescent="0.2">
      <c r="A4495" s="58">
        <v>41011</v>
      </c>
      <c r="B4495" s="799">
        <v>17.48</v>
      </c>
      <c r="C4495" s="870"/>
      <c r="D4495" s="884">
        <v>7.95</v>
      </c>
      <c r="E4495" s="871"/>
      <c r="F4495" s="302">
        <f t="shared" si="264"/>
        <v>25.43</v>
      </c>
      <c r="G4495" s="494"/>
      <c r="H4495" s="92">
        <v>17.37</v>
      </c>
      <c r="I4495" s="96">
        <v>7.7</v>
      </c>
      <c r="J4495" s="308"/>
      <c r="K4495" s="723">
        <f t="shared" si="261"/>
        <v>25.07</v>
      </c>
      <c r="L4495" s="468"/>
      <c r="M4495" s="468"/>
      <c r="N4495" s="468"/>
      <c r="O4495" s="98">
        <f t="shared" si="262"/>
        <v>-0.35999999999999943</v>
      </c>
      <c r="Q4495" s="100">
        <f t="shared" si="263"/>
        <v>-1.4359792580773811</v>
      </c>
      <c r="S4495" s="182">
        <v>0</v>
      </c>
      <c r="T4495" s="469">
        <v>0</v>
      </c>
      <c r="U4495" s="160">
        <v>0</v>
      </c>
      <c r="V4495" s="181">
        <v>0</v>
      </c>
      <c r="W4495" s="182">
        <v>0</v>
      </c>
      <c r="X4495" s="181">
        <v>0</v>
      </c>
      <c r="Y4495" s="874">
        <f t="shared" si="265"/>
        <v>25.43</v>
      </c>
      <c r="Z4495" s="108">
        <v>0</v>
      </c>
      <c r="AA4495" s="112">
        <v>0</v>
      </c>
      <c r="AB4495" s="108">
        <v>341</v>
      </c>
      <c r="AC4495" s="109">
        <v>0</v>
      </c>
      <c r="AD4495" s="111">
        <v>14.68</v>
      </c>
      <c r="AE4495" s="390">
        <f t="shared" si="266"/>
        <v>19.818000000000001</v>
      </c>
      <c r="AF4495" s="108">
        <v>354.4</v>
      </c>
      <c r="AG4495" s="109">
        <v>0</v>
      </c>
      <c r="AH4495" s="109"/>
      <c r="AI4495" s="109"/>
      <c r="AJ4495" s="265">
        <v>0</v>
      </c>
      <c r="AK4495" s="405">
        <f t="shared" si="267"/>
        <v>0</v>
      </c>
      <c r="AL4495" s="390"/>
      <c r="AM4495" s="390"/>
      <c r="AN4495" s="473">
        <f t="shared" si="268"/>
        <v>19.818000000000001</v>
      </c>
      <c r="AO4495" s="113">
        <f t="shared" si="269"/>
        <v>-5.6119999999999983</v>
      </c>
    </row>
    <row r="4496" spans="1:41" x14ac:dyDescent="0.2">
      <c r="A4496" s="58">
        <v>41012</v>
      </c>
      <c r="B4496" s="92">
        <v>18.72</v>
      </c>
      <c r="C4496" s="870"/>
      <c r="D4496" s="174">
        <v>8</v>
      </c>
      <c r="E4496" s="871"/>
      <c r="F4496" s="302">
        <f t="shared" si="264"/>
        <v>26.72</v>
      </c>
      <c r="G4496" s="494"/>
      <c r="H4496" s="92">
        <v>20.51</v>
      </c>
      <c r="I4496" s="96">
        <v>8</v>
      </c>
      <c r="J4496" s="308"/>
      <c r="K4496" s="723">
        <f t="shared" si="261"/>
        <v>28.51</v>
      </c>
      <c r="L4496" s="468"/>
      <c r="M4496" s="468"/>
      <c r="N4496" s="468"/>
      <c r="O4496" s="98">
        <f t="shared" si="262"/>
        <v>1.7900000000000027</v>
      </c>
      <c r="Q4496" s="100">
        <f t="shared" si="263"/>
        <v>6.2784987723605843</v>
      </c>
      <c r="S4496" s="182">
        <v>0</v>
      </c>
      <c r="T4496" s="469">
        <v>0</v>
      </c>
      <c r="U4496" s="160">
        <v>0</v>
      </c>
      <c r="V4496" s="181">
        <v>0</v>
      </c>
      <c r="W4496" s="182">
        <v>0</v>
      </c>
      <c r="X4496" s="181">
        <v>0</v>
      </c>
      <c r="Y4496" s="874">
        <f t="shared" si="265"/>
        <v>26.72</v>
      </c>
      <c r="Z4496" s="108">
        <v>0</v>
      </c>
      <c r="AA4496" s="112">
        <v>0</v>
      </c>
      <c r="AB4496" s="108">
        <v>341</v>
      </c>
      <c r="AC4496" s="109">
        <v>0</v>
      </c>
      <c r="AD4496" s="111">
        <v>14.42</v>
      </c>
      <c r="AE4496" s="390">
        <f t="shared" si="266"/>
        <v>19.467000000000002</v>
      </c>
      <c r="AF4496" s="108">
        <v>354.4</v>
      </c>
      <c r="AG4496" s="109">
        <v>0</v>
      </c>
      <c r="AH4496" s="109"/>
      <c r="AI4496" s="109"/>
      <c r="AJ4496" s="265">
        <v>0</v>
      </c>
      <c r="AK4496" s="405">
        <f t="shared" si="267"/>
        <v>0</v>
      </c>
      <c r="AL4496" s="390"/>
      <c r="AM4496" s="390"/>
      <c r="AN4496" s="473">
        <f t="shared" si="268"/>
        <v>19.467000000000002</v>
      </c>
      <c r="AO4496" s="113">
        <f t="shared" si="269"/>
        <v>-7.2529999999999966</v>
      </c>
    </row>
    <row r="4497" spans="1:41" x14ac:dyDescent="0.2">
      <c r="A4497" s="58">
        <v>41013</v>
      </c>
      <c r="B4497" s="92">
        <v>17.79</v>
      </c>
      <c r="C4497" s="870"/>
      <c r="D4497" s="884">
        <v>7.88</v>
      </c>
      <c r="E4497" s="871"/>
      <c r="F4497" s="302">
        <f t="shared" si="264"/>
        <v>25.669999999999998</v>
      </c>
      <c r="G4497" s="494"/>
      <c r="H4497" s="92">
        <v>18.079999999999998</v>
      </c>
      <c r="I4497" s="96">
        <v>7.62</v>
      </c>
      <c r="J4497" s="308"/>
      <c r="K4497" s="723">
        <f t="shared" si="261"/>
        <v>25.7</v>
      </c>
      <c r="L4497" s="468"/>
      <c r="M4497" s="468"/>
      <c r="N4497" s="468"/>
      <c r="O4497" s="98">
        <f t="shared" si="262"/>
        <v>3.0000000000001137E-2</v>
      </c>
      <c r="Q4497" s="100">
        <f t="shared" si="263"/>
        <v>0.11673151750973204</v>
      </c>
      <c r="S4497" s="182">
        <v>0</v>
      </c>
      <c r="T4497" s="469">
        <v>0</v>
      </c>
      <c r="U4497" s="160">
        <v>0</v>
      </c>
      <c r="V4497" s="181">
        <v>0</v>
      </c>
      <c r="W4497" s="182">
        <v>0</v>
      </c>
      <c r="X4497" s="181">
        <v>0</v>
      </c>
      <c r="Y4497" s="874">
        <f t="shared" si="265"/>
        <v>25.669999999999998</v>
      </c>
      <c r="Z4497" s="108">
        <v>0</v>
      </c>
      <c r="AA4497" s="112">
        <v>0</v>
      </c>
      <c r="AB4497" s="108">
        <v>340.9</v>
      </c>
      <c r="AC4497" s="109">
        <v>0</v>
      </c>
      <c r="AD4497" s="111">
        <v>18.47</v>
      </c>
      <c r="AE4497" s="390">
        <f t="shared" si="266"/>
        <v>24.9345</v>
      </c>
      <c r="AF4497" s="108">
        <v>354.4</v>
      </c>
      <c r="AG4497" s="109">
        <v>0</v>
      </c>
      <c r="AH4497" s="109"/>
      <c r="AI4497" s="109"/>
      <c r="AJ4497" s="265">
        <v>0</v>
      </c>
      <c r="AK4497" s="405">
        <f t="shared" si="267"/>
        <v>0</v>
      </c>
      <c r="AL4497" s="390"/>
      <c r="AM4497" s="390"/>
      <c r="AN4497" s="473">
        <f t="shared" si="268"/>
        <v>24.9345</v>
      </c>
      <c r="AO4497" s="113">
        <f t="shared" si="269"/>
        <v>-0.73549999999999827</v>
      </c>
    </row>
    <row r="4498" spans="1:41" x14ac:dyDescent="0.2">
      <c r="A4498" s="58">
        <v>41014</v>
      </c>
      <c r="B4498" s="92">
        <v>18.37</v>
      </c>
      <c r="C4498" s="870"/>
      <c r="D4498" s="174">
        <v>8</v>
      </c>
      <c r="E4498" s="871"/>
      <c r="F4498" s="302">
        <f t="shared" si="264"/>
        <v>26.37</v>
      </c>
      <c r="G4498" s="494"/>
      <c r="H4498" s="92">
        <v>18.77</v>
      </c>
      <c r="I4498" s="96">
        <v>8</v>
      </c>
      <c r="J4498" s="308"/>
      <c r="K4498" s="723">
        <f t="shared" si="261"/>
        <v>26.77</v>
      </c>
      <c r="L4498" s="468"/>
      <c r="M4498" s="468"/>
      <c r="N4498" s="468"/>
      <c r="O4498" s="98">
        <f t="shared" si="262"/>
        <v>0.39999999999999858</v>
      </c>
      <c r="Q4498" s="100">
        <f t="shared" si="263"/>
        <v>1.4942099364960724</v>
      </c>
      <c r="S4498" s="182">
        <v>0</v>
      </c>
      <c r="T4498" s="469">
        <v>0</v>
      </c>
      <c r="U4498" s="160">
        <v>0</v>
      </c>
      <c r="V4498" s="181">
        <v>0</v>
      </c>
      <c r="W4498" s="182">
        <v>0</v>
      </c>
      <c r="X4498" s="181">
        <v>0</v>
      </c>
      <c r="Y4498" s="874">
        <f t="shared" si="265"/>
        <v>26.37</v>
      </c>
      <c r="Z4498" s="108">
        <v>0</v>
      </c>
      <c r="AA4498" s="112">
        <v>0</v>
      </c>
      <c r="AB4498" s="108">
        <v>340.9</v>
      </c>
      <c r="AC4498" s="109">
        <v>0</v>
      </c>
      <c r="AD4498" s="111">
        <v>20.04</v>
      </c>
      <c r="AE4498" s="390">
        <f t="shared" si="266"/>
        <v>27.054000000000002</v>
      </c>
      <c r="AF4498" s="108">
        <v>354.4</v>
      </c>
      <c r="AG4498" s="109">
        <v>0</v>
      </c>
      <c r="AH4498" s="109"/>
      <c r="AI4498" s="109"/>
      <c r="AJ4498" s="265">
        <v>0</v>
      </c>
      <c r="AK4498" s="405">
        <f t="shared" si="267"/>
        <v>0</v>
      </c>
      <c r="AL4498" s="390"/>
      <c r="AM4498" s="390"/>
      <c r="AN4498" s="473">
        <f t="shared" si="268"/>
        <v>27.054000000000002</v>
      </c>
      <c r="AO4498" s="113">
        <f t="shared" si="269"/>
        <v>0.68400000000000105</v>
      </c>
    </row>
    <row r="4499" spans="1:41" x14ac:dyDescent="0.2">
      <c r="A4499" s="58">
        <v>41015</v>
      </c>
      <c r="B4499" s="92">
        <v>19.920000000000002</v>
      </c>
      <c r="C4499" s="870"/>
      <c r="D4499" s="884">
        <v>8</v>
      </c>
      <c r="E4499" s="871"/>
      <c r="F4499" s="302">
        <f t="shared" si="264"/>
        <v>27.92</v>
      </c>
      <c r="G4499" s="494"/>
      <c r="H4499" s="92">
        <v>22.52</v>
      </c>
      <c r="I4499" s="96">
        <v>7.6660000000000004</v>
      </c>
      <c r="J4499" s="308"/>
      <c r="K4499" s="723">
        <f t="shared" si="261"/>
        <v>30.186</v>
      </c>
      <c r="L4499" s="468"/>
      <c r="M4499" s="468"/>
      <c r="N4499" s="468"/>
      <c r="O4499" s="98">
        <f t="shared" si="262"/>
        <v>2.2659999999999982</v>
      </c>
      <c r="Q4499" s="100">
        <f t="shared" si="263"/>
        <v>7.5067912277214539</v>
      </c>
      <c r="S4499" s="182">
        <v>0</v>
      </c>
      <c r="T4499" s="469">
        <v>0</v>
      </c>
      <c r="U4499" s="160">
        <v>0</v>
      </c>
      <c r="V4499" s="181">
        <v>0</v>
      </c>
      <c r="W4499" s="182">
        <v>0</v>
      </c>
      <c r="X4499" s="181">
        <v>0</v>
      </c>
      <c r="Y4499" s="874">
        <f t="shared" si="265"/>
        <v>27.92</v>
      </c>
      <c r="Z4499" s="108">
        <v>0</v>
      </c>
      <c r="AA4499" s="112">
        <v>0</v>
      </c>
      <c r="AB4499" s="108">
        <v>340.8</v>
      </c>
      <c r="AC4499" s="109">
        <v>0</v>
      </c>
      <c r="AD4499" s="111">
        <v>16.86</v>
      </c>
      <c r="AE4499" s="390">
        <f t="shared" si="266"/>
        <v>22.760999999999999</v>
      </c>
      <c r="AF4499" s="108">
        <v>354.4</v>
      </c>
      <c r="AG4499" s="109">
        <v>0</v>
      </c>
      <c r="AH4499" s="109"/>
      <c r="AI4499" s="109"/>
      <c r="AJ4499" s="265">
        <v>1</v>
      </c>
      <c r="AK4499" s="405">
        <f t="shared" si="267"/>
        <v>1.35</v>
      </c>
      <c r="AL4499" s="390"/>
      <c r="AM4499" s="390"/>
      <c r="AN4499" s="473">
        <f t="shared" si="268"/>
        <v>24.111000000000001</v>
      </c>
      <c r="AO4499" s="113">
        <f t="shared" si="269"/>
        <v>-3.8090000000000011</v>
      </c>
    </row>
    <row r="4500" spans="1:41" x14ac:dyDescent="0.2">
      <c r="A4500" s="58">
        <v>41016</v>
      </c>
      <c r="B4500" s="92">
        <v>19.46</v>
      </c>
      <c r="C4500" s="870"/>
      <c r="D4500" s="174">
        <v>9.5</v>
      </c>
      <c r="E4500" s="871"/>
      <c r="F4500" s="302">
        <f t="shared" si="264"/>
        <v>28.96</v>
      </c>
      <c r="G4500" s="494"/>
      <c r="H4500" s="92">
        <v>19.989999999999998</v>
      </c>
      <c r="I4500" s="96">
        <v>10</v>
      </c>
      <c r="J4500" s="308"/>
      <c r="K4500" s="723">
        <f t="shared" si="261"/>
        <v>29.99</v>
      </c>
      <c r="L4500" s="468"/>
      <c r="M4500" s="468"/>
      <c r="N4500" s="468"/>
      <c r="O4500" s="98">
        <f t="shared" si="262"/>
        <v>1.0299999999999976</v>
      </c>
      <c r="Q4500" s="100">
        <f t="shared" si="263"/>
        <v>3.4344781593864546</v>
      </c>
      <c r="S4500" s="182">
        <v>0</v>
      </c>
      <c r="T4500" s="469">
        <v>0</v>
      </c>
      <c r="U4500" s="160">
        <v>0</v>
      </c>
      <c r="V4500" s="181">
        <v>0</v>
      </c>
      <c r="W4500" s="182">
        <v>0</v>
      </c>
      <c r="X4500" s="181">
        <v>0</v>
      </c>
      <c r="Y4500" s="874">
        <f t="shared" si="265"/>
        <v>28.96</v>
      </c>
      <c r="Z4500" s="108">
        <v>0</v>
      </c>
      <c r="AA4500" s="112">
        <v>0</v>
      </c>
      <c r="AB4500" s="108">
        <v>340.7</v>
      </c>
      <c r="AC4500" s="109">
        <v>0</v>
      </c>
      <c r="AD4500" s="111">
        <v>19.059999999999999</v>
      </c>
      <c r="AE4500" s="390">
        <f t="shared" si="266"/>
        <v>25.731000000000002</v>
      </c>
      <c r="AF4500" s="108">
        <v>354.4</v>
      </c>
      <c r="AG4500" s="109">
        <v>0</v>
      </c>
      <c r="AH4500" s="109"/>
      <c r="AI4500" s="109"/>
      <c r="AJ4500" s="265">
        <v>0</v>
      </c>
      <c r="AK4500" s="405">
        <f t="shared" si="267"/>
        <v>0</v>
      </c>
      <c r="AL4500" s="390"/>
      <c r="AM4500" s="390"/>
      <c r="AN4500" s="473">
        <f t="shared" si="268"/>
        <v>25.731000000000002</v>
      </c>
      <c r="AO4500" s="113">
        <f t="shared" si="269"/>
        <v>-3.2289999999999992</v>
      </c>
    </row>
    <row r="4501" spans="1:41" x14ac:dyDescent="0.2">
      <c r="A4501" s="58">
        <v>41017</v>
      </c>
      <c r="B4501" s="92">
        <v>17.62</v>
      </c>
      <c r="C4501" s="870"/>
      <c r="D4501" s="174">
        <v>9.48</v>
      </c>
      <c r="E4501" s="871"/>
      <c r="F4501" s="302">
        <f t="shared" si="264"/>
        <v>27.1</v>
      </c>
      <c r="G4501" s="494"/>
      <c r="H4501" s="92">
        <v>17.850000000000001</v>
      </c>
      <c r="I4501" s="96">
        <v>9.9870000000000001</v>
      </c>
      <c r="J4501" s="308"/>
      <c r="K4501" s="723">
        <f t="shared" si="261"/>
        <v>27.837000000000003</v>
      </c>
      <c r="L4501" s="468"/>
      <c r="M4501" s="468"/>
      <c r="N4501" s="468"/>
      <c r="O4501" s="98">
        <f t="shared" si="262"/>
        <v>0.73700000000000188</v>
      </c>
      <c r="Q4501" s="100">
        <f t="shared" si="263"/>
        <v>2.6475554118619167</v>
      </c>
      <c r="S4501" s="182">
        <v>0</v>
      </c>
      <c r="T4501" s="469">
        <v>0</v>
      </c>
      <c r="U4501" s="160">
        <v>0</v>
      </c>
      <c r="V4501" s="181">
        <v>0</v>
      </c>
      <c r="W4501" s="182">
        <v>0</v>
      </c>
      <c r="X4501" s="181">
        <v>0</v>
      </c>
      <c r="Y4501" s="874">
        <f t="shared" si="265"/>
        <v>27.1</v>
      </c>
      <c r="Z4501" s="108">
        <v>0</v>
      </c>
      <c r="AA4501" s="112">
        <v>0</v>
      </c>
      <c r="AB4501" s="108">
        <v>340.6</v>
      </c>
      <c r="AC4501" s="109">
        <v>0.02</v>
      </c>
      <c r="AD4501" s="111">
        <v>18.95</v>
      </c>
      <c r="AE4501" s="390">
        <f t="shared" si="266"/>
        <v>25.5825</v>
      </c>
      <c r="AF4501" s="108">
        <v>354.3</v>
      </c>
      <c r="AG4501" s="109">
        <v>0.01</v>
      </c>
      <c r="AH4501" s="109"/>
      <c r="AI4501" s="109"/>
      <c r="AJ4501" s="265">
        <v>0</v>
      </c>
      <c r="AK4501" s="405">
        <f t="shared" si="267"/>
        <v>0</v>
      </c>
      <c r="AL4501" s="390"/>
      <c r="AM4501" s="390"/>
      <c r="AN4501" s="473">
        <f t="shared" si="268"/>
        <v>25.5825</v>
      </c>
      <c r="AO4501" s="113">
        <f t="shared" si="269"/>
        <v>-1.5175000000000018</v>
      </c>
    </row>
    <row r="4502" spans="1:41" x14ac:dyDescent="0.2">
      <c r="A4502" s="58">
        <v>41018</v>
      </c>
      <c r="B4502" s="92">
        <v>17.89</v>
      </c>
      <c r="C4502" s="870"/>
      <c r="D4502" s="884">
        <v>9.5</v>
      </c>
      <c r="E4502" s="871"/>
      <c r="F4502" s="302">
        <f t="shared" si="264"/>
        <v>27.39</v>
      </c>
      <c r="G4502" s="494"/>
      <c r="H4502" s="92">
        <v>18.100000000000001</v>
      </c>
      <c r="I4502" s="96">
        <v>9.2319999999999993</v>
      </c>
      <c r="J4502" s="308"/>
      <c r="K4502" s="723">
        <f t="shared" si="261"/>
        <v>27.332000000000001</v>
      </c>
      <c r="L4502" s="468"/>
      <c r="M4502" s="468"/>
      <c r="N4502" s="468"/>
      <c r="O4502" s="98">
        <f t="shared" si="262"/>
        <v>-5.7999999999999829E-2</v>
      </c>
      <c r="Q4502" s="100">
        <f t="shared" si="263"/>
        <v>-0.21220547343772803</v>
      </c>
      <c r="S4502" s="182">
        <v>0</v>
      </c>
      <c r="T4502" s="469">
        <v>0</v>
      </c>
      <c r="U4502" s="160">
        <v>0</v>
      </c>
      <c r="V4502" s="181">
        <v>0</v>
      </c>
      <c r="W4502" s="182">
        <v>0</v>
      </c>
      <c r="X4502" s="181">
        <v>0</v>
      </c>
      <c r="Y4502" s="874">
        <f t="shared" si="265"/>
        <v>27.39</v>
      </c>
      <c r="Z4502" s="108">
        <v>0</v>
      </c>
      <c r="AA4502" s="112">
        <v>0</v>
      </c>
      <c r="AB4502" s="108">
        <v>340.6</v>
      </c>
      <c r="AC4502" s="109">
        <v>0</v>
      </c>
      <c r="AD4502" s="111">
        <v>19.309999999999999</v>
      </c>
      <c r="AE4502" s="390">
        <f t="shared" si="266"/>
        <v>26.0685</v>
      </c>
      <c r="AF4502" s="108">
        <v>354.3</v>
      </c>
      <c r="AG4502" s="109">
        <v>0</v>
      </c>
      <c r="AH4502" s="109"/>
      <c r="AI4502" s="109"/>
      <c r="AJ4502" s="265">
        <v>0</v>
      </c>
      <c r="AK4502" s="405">
        <f t="shared" si="267"/>
        <v>0</v>
      </c>
      <c r="AL4502" s="390"/>
      <c r="AM4502" s="390"/>
      <c r="AN4502" s="473">
        <f t="shared" si="268"/>
        <v>26.0685</v>
      </c>
      <c r="AO4502" s="113">
        <f t="shared" si="269"/>
        <v>-1.3215000000000003</v>
      </c>
    </row>
    <row r="4503" spans="1:41" x14ac:dyDescent="0.2">
      <c r="A4503" s="58">
        <v>41019</v>
      </c>
      <c r="B4503" s="92">
        <v>18.649999999999999</v>
      </c>
      <c r="C4503" s="870"/>
      <c r="D4503" s="174">
        <v>9.5</v>
      </c>
      <c r="E4503" s="871"/>
      <c r="F4503" s="302">
        <f t="shared" si="264"/>
        <v>28.15</v>
      </c>
      <c r="G4503" s="494"/>
      <c r="H4503" s="92">
        <v>21.16</v>
      </c>
      <c r="I4503" s="96">
        <v>9.7579999999999991</v>
      </c>
      <c r="J4503" s="308"/>
      <c r="K4503" s="723">
        <f t="shared" si="261"/>
        <v>30.917999999999999</v>
      </c>
      <c r="L4503" s="468"/>
      <c r="M4503" s="468"/>
      <c r="N4503" s="468"/>
      <c r="O4503" s="98">
        <f t="shared" si="262"/>
        <v>2.7680000000000007</v>
      </c>
      <c r="Q4503" s="100">
        <f t="shared" si="263"/>
        <v>8.9527136296008827</v>
      </c>
      <c r="S4503" s="182">
        <v>0</v>
      </c>
      <c r="T4503" s="469">
        <v>0</v>
      </c>
      <c r="U4503" s="160">
        <v>0</v>
      </c>
      <c r="V4503" s="181">
        <v>0</v>
      </c>
      <c r="W4503" s="182">
        <v>0</v>
      </c>
      <c r="X4503" s="181">
        <v>0</v>
      </c>
      <c r="Y4503" s="874">
        <f t="shared" si="265"/>
        <v>28.15</v>
      </c>
      <c r="Z4503" s="108">
        <v>0</v>
      </c>
      <c r="AA4503" s="112">
        <v>0</v>
      </c>
      <c r="AB4503" s="108">
        <v>340.5</v>
      </c>
      <c r="AC4503" s="109">
        <v>0</v>
      </c>
      <c r="AD4503" s="111">
        <v>17.88</v>
      </c>
      <c r="AE4503" s="390">
        <f t="shared" si="266"/>
        <v>24.138000000000002</v>
      </c>
      <c r="AF4503" s="108">
        <v>354.3</v>
      </c>
      <c r="AG4503" s="109">
        <v>0</v>
      </c>
      <c r="AH4503" s="109"/>
      <c r="AI4503" s="109"/>
      <c r="AJ4503" s="265">
        <v>0</v>
      </c>
      <c r="AK4503" s="405">
        <f t="shared" si="267"/>
        <v>0</v>
      </c>
      <c r="AL4503" s="390"/>
      <c r="AM4503" s="390"/>
      <c r="AN4503" s="473">
        <f t="shared" si="268"/>
        <v>24.138000000000002</v>
      </c>
      <c r="AO4503" s="113">
        <f t="shared" si="269"/>
        <v>-4.0119999999999969</v>
      </c>
    </row>
    <row r="4504" spans="1:41" x14ac:dyDescent="0.2">
      <c r="A4504" s="58">
        <v>41020</v>
      </c>
      <c r="B4504" s="92">
        <v>18.32</v>
      </c>
      <c r="C4504" s="870"/>
      <c r="D4504" s="884">
        <v>9.41</v>
      </c>
      <c r="E4504" s="871"/>
      <c r="F4504" s="302">
        <f t="shared" si="264"/>
        <v>27.73</v>
      </c>
      <c r="G4504" s="494"/>
      <c r="H4504" s="92">
        <v>17.91</v>
      </c>
      <c r="I4504" s="96">
        <v>9.391</v>
      </c>
      <c r="J4504" s="308"/>
      <c r="K4504" s="723">
        <f t="shared" si="261"/>
        <v>27.301000000000002</v>
      </c>
      <c r="L4504" s="468"/>
      <c r="M4504" s="468"/>
      <c r="N4504" s="468"/>
      <c r="O4504" s="98">
        <f t="shared" si="262"/>
        <v>-0.42899999999999849</v>
      </c>
      <c r="Q4504" s="100">
        <f t="shared" si="263"/>
        <v>-1.5713710120508348</v>
      </c>
      <c r="S4504" s="182">
        <v>0</v>
      </c>
      <c r="T4504" s="469">
        <v>0</v>
      </c>
      <c r="U4504" s="160">
        <v>0</v>
      </c>
      <c r="V4504" s="181">
        <v>0</v>
      </c>
      <c r="W4504" s="182">
        <v>0</v>
      </c>
      <c r="X4504" s="181">
        <v>0</v>
      </c>
      <c r="Y4504" s="874">
        <f t="shared" si="265"/>
        <v>27.73</v>
      </c>
      <c r="Z4504" s="108">
        <v>0</v>
      </c>
      <c r="AA4504" s="112">
        <v>0</v>
      </c>
      <c r="AB4504" s="108">
        <v>340.6</v>
      </c>
      <c r="AC4504" s="109">
        <v>1.2</v>
      </c>
      <c r="AD4504" s="111">
        <v>13.45</v>
      </c>
      <c r="AE4504" s="390">
        <f t="shared" si="266"/>
        <v>18.157499999999999</v>
      </c>
      <c r="AF4504" s="108">
        <v>354.4</v>
      </c>
      <c r="AG4504" s="109">
        <v>1</v>
      </c>
      <c r="AH4504" s="109"/>
      <c r="AI4504" s="109"/>
      <c r="AJ4504" s="265">
        <v>0</v>
      </c>
      <c r="AK4504" s="405">
        <f t="shared" si="267"/>
        <v>0</v>
      </c>
      <c r="AL4504" s="390"/>
      <c r="AM4504" s="390"/>
      <c r="AN4504" s="473">
        <f t="shared" si="268"/>
        <v>18.157499999999999</v>
      </c>
      <c r="AO4504" s="113">
        <f t="shared" si="269"/>
        <v>-9.5725000000000016</v>
      </c>
    </row>
    <row r="4505" spans="1:41" x14ac:dyDescent="0.2">
      <c r="A4505" s="58">
        <v>41021</v>
      </c>
      <c r="B4505" s="92">
        <v>16.41</v>
      </c>
      <c r="C4505" s="870"/>
      <c r="D4505" s="884">
        <v>9.33</v>
      </c>
      <c r="E4505" s="871"/>
      <c r="F4505" s="302">
        <f t="shared" si="264"/>
        <v>25.740000000000002</v>
      </c>
      <c r="G4505" s="494"/>
      <c r="H4505" s="92">
        <v>18.05</v>
      </c>
      <c r="I4505" s="96">
        <v>9.0890000000000004</v>
      </c>
      <c r="J4505" s="308"/>
      <c r="K4505" s="723">
        <f t="shared" si="261"/>
        <v>27.139000000000003</v>
      </c>
      <c r="L4505" s="468"/>
      <c r="M4505" s="468"/>
      <c r="N4505" s="468"/>
      <c r="O4505" s="98">
        <f t="shared" si="262"/>
        <v>1.3990000000000009</v>
      </c>
      <c r="Q4505" s="100">
        <f t="shared" si="263"/>
        <v>5.1549430708574411</v>
      </c>
      <c r="S4505" s="182">
        <v>0</v>
      </c>
      <c r="T4505" s="469">
        <v>0</v>
      </c>
      <c r="U4505" s="160">
        <v>0</v>
      </c>
      <c r="V4505" s="181">
        <v>0</v>
      </c>
      <c r="W4505" s="182">
        <v>0</v>
      </c>
      <c r="X4505" s="181">
        <v>0</v>
      </c>
      <c r="Y4505" s="874">
        <f t="shared" si="265"/>
        <v>25.740000000000002</v>
      </c>
      <c r="Z4505" s="108">
        <v>0</v>
      </c>
      <c r="AA4505" s="112">
        <v>0</v>
      </c>
      <c r="AB4505" s="108">
        <v>340.9</v>
      </c>
      <c r="AC4505" s="109">
        <v>0.2</v>
      </c>
      <c r="AD4505" s="111">
        <v>17.010000000000002</v>
      </c>
      <c r="AE4505" s="390">
        <f t="shared" si="266"/>
        <v>22.963500000000003</v>
      </c>
      <c r="AF4505" s="108">
        <v>354.7</v>
      </c>
      <c r="AG4505" s="109">
        <v>0.6</v>
      </c>
      <c r="AH4505" s="109"/>
      <c r="AI4505" s="109"/>
      <c r="AJ4505" s="265">
        <v>0</v>
      </c>
      <c r="AK4505" s="405">
        <f t="shared" si="267"/>
        <v>0</v>
      </c>
      <c r="AL4505" s="390"/>
      <c r="AM4505" s="390"/>
      <c r="AN4505" s="473">
        <f t="shared" si="268"/>
        <v>22.963500000000003</v>
      </c>
      <c r="AO4505" s="113">
        <f t="shared" si="269"/>
        <v>-2.7764999999999986</v>
      </c>
    </row>
    <row r="4506" spans="1:41" x14ac:dyDescent="0.2">
      <c r="A4506" s="58">
        <v>41022</v>
      </c>
      <c r="B4506" s="92">
        <v>17.18</v>
      </c>
      <c r="C4506" s="870"/>
      <c r="D4506" s="174">
        <v>8.35</v>
      </c>
      <c r="E4506" s="871"/>
      <c r="F4506" s="302">
        <f t="shared" si="264"/>
        <v>25.53</v>
      </c>
      <c r="G4506" s="494"/>
      <c r="H4506" s="92">
        <v>17.559999999999999</v>
      </c>
      <c r="I4506" s="96">
        <v>9.6379999999999999</v>
      </c>
      <c r="J4506" s="308"/>
      <c r="K4506" s="723">
        <f t="shared" si="261"/>
        <v>27.198</v>
      </c>
      <c r="L4506" s="468"/>
      <c r="M4506" s="468"/>
      <c r="N4506" s="468"/>
      <c r="O4506" s="98">
        <f t="shared" si="262"/>
        <v>1.6679999999999993</v>
      </c>
      <c r="Q4506" s="100">
        <f t="shared" si="263"/>
        <v>6.1328038826384272</v>
      </c>
      <c r="S4506" s="182">
        <v>0</v>
      </c>
      <c r="T4506" s="469">
        <v>0</v>
      </c>
      <c r="U4506" s="160">
        <v>0</v>
      </c>
      <c r="V4506" s="181">
        <v>0</v>
      </c>
      <c r="W4506" s="182">
        <v>0</v>
      </c>
      <c r="X4506" s="181">
        <v>0</v>
      </c>
      <c r="Y4506" s="874">
        <f t="shared" si="265"/>
        <v>25.53</v>
      </c>
      <c r="Z4506" s="108">
        <v>0</v>
      </c>
      <c r="AA4506" s="112">
        <v>0</v>
      </c>
      <c r="AB4506" s="108">
        <v>341.4</v>
      </c>
      <c r="AC4506" s="109">
        <v>0</v>
      </c>
      <c r="AD4506" s="111">
        <v>19.61</v>
      </c>
      <c r="AE4506" s="390">
        <f t="shared" si="266"/>
        <v>26.473500000000001</v>
      </c>
      <c r="AF4506" s="108">
        <v>355</v>
      </c>
      <c r="AG4506" s="109">
        <v>0</v>
      </c>
      <c r="AH4506" s="109"/>
      <c r="AI4506" s="109"/>
      <c r="AJ4506" s="265">
        <v>0</v>
      </c>
      <c r="AK4506" s="405">
        <f t="shared" si="267"/>
        <v>0</v>
      </c>
      <c r="AL4506" s="390"/>
      <c r="AM4506" s="390"/>
      <c r="AN4506" s="473">
        <f t="shared" si="268"/>
        <v>26.473500000000001</v>
      </c>
      <c r="AO4506" s="113">
        <f t="shared" si="269"/>
        <v>0.94350000000000023</v>
      </c>
    </row>
    <row r="4507" spans="1:41" x14ac:dyDescent="0.2">
      <c r="A4507" s="58">
        <v>41023</v>
      </c>
      <c r="B4507" s="799">
        <v>17.39</v>
      </c>
      <c r="C4507" s="870"/>
      <c r="D4507" s="174">
        <v>9.5</v>
      </c>
      <c r="E4507" s="871"/>
      <c r="F4507" s="302">
        <f t="shared" si="264"/>
        <v>26.89</v>
      </c>
      <c r="G4507" s="494"/>
      <c r="H4507" s="92">
        <v>16.600000000000001</v>
      </c>
      <c r="I4507" s="96">
        <v>9.6430000000000007</v>
      </c>
      <c r="J4507" s="308"/>
      <c r="K4507" s="723">
        <f t="shared" si="261"/>
        <v>26.243000000000002</v>
      </c>
      <c r="L4507" s="468"/>
      <c r="M4507" s="468"/>
      <c r="N4507" s="468"/>
      <c r="O4507" s="98">
        <f t="shared" si="262"/>
        <v>-0.64699999999999847</v>
      </c>
      <c r="Q4507" s="100">
        <f t="shared" si="263"/>
        <v>-2.4654193499218779</v>
      </c>
      <c r="S4507" s="182">
        <v>0</v>
      </c>
      <c r="T4507" s="469">
        <v>0</v>
      </c>
      <c r="U4507" s="160">
        <v>0</v>
      </c>
      <c r="V4507" s="181">
        <v>0</v>
      </c>
      <c r="W4507" s="182">
        <v>0</v>
      </c>
      <c r="X4507" s="181">
        <v>0</v>
      </c>
      <c r="Y4507" s="874">
        <f t="shared" si="265"/>
        <v>26.89</v>
      </c>
      <c r="Z4507" s="108">
        <v>0</v>
      </c>
      <c r="AA4507" s="112">
        <v>0</v>
      </c>
      <c r="AB4507" s="108">
        <v>341.3</v>
      </c>
      <c r="AC4507" s="109">
        <v>0</v>
      </c>
      <c r="AD4507" s="111">
        <v>0</v>
      </c>
      <c r="AE4507" s="390">
        <f t="shared" si="266"/>
        <v>0</v>
      </c>
      <c r="AF4507" s="108">
        <v>355</v>
      </c>
      <c r="AG4507" s="109">
        <v>0</v>
      </c>
      <c r="AH4507" s="109"/>
      <c r="AI4507" s="109"/>
      <c r="AJ4507" s="265">
        <v>11</v>
      </c>
      <c r="AK4507" s="405">
        <f t="shared" si="267"/>
        <v>14.850000000000001</v>
      </c>
      <c r="AL4507" s="390"/>
      <c r="AM4507" s="390"/>
      <c r="AN4507" s="473">
        <f t="shared" si="268"/>
        <v>14.850000000000001</v>
      </c>
      <c r="AO4507" s="113">
        <f t="shared" si="269"/>
        <v>-12.04</v>
      </c>
    </row>
    <row r="4508" spans="1:41" x14ac:dyDescent="0.2">
      <c r="A4508" s="58">
        <v>41024</v>
      </c>
      <c r="B4508" s="92">
        <v>17.399999999999999</v>
      </c>
      <c r="C4508" s="870"/>
      <c r="D4508" s="174">
        <v>9.44</v>
      </c>
      <c r="E4508" s="871"/>
      <c r="F4508" s="302">
        <f t="shared" si="264"/>
        <v>26.839999999999996</v>
      </c>
      <c r="G4508" s="494"/>
      <c r="H4508" s="92">
        <v>19.23</v>
      </c>
      <c r="I4508" s="96">
        <v>9.9860000000000007</v>
      </c>
      <c r="J4508" s="308"/>
      <c r="K4508" s="723">
        <f t="shared" si="261"/>
        <v>29.216000000000001</v>
      </c>
      <c r="L4508" s="468"/>
      <c r="M4508" s="468"/>
      <c r="N4508" s="468"/>
      <c r="O4508" s="98">
        <f t="shared" si="262"/>
        <v>2.3760000000000048</v>
      </c>
      <c r="Q4508" s="100">
        <f t="shared" si="263"/>
        <v>8.1325301204819436</v>
      </c>
      <c r="S4508" s="182">
        <v>0</v>
      </c>
      <c r="T4508" s="469">
        <v>0</v>
      </c>
      <c r="U4508" s="160">
        <v>0</v>
      </c>
      <c r="V4508" s="181">
        <v>0</v>
      </c>
      <c r="W4508" s="182">
        <v>0</v>
      </c>
      <c r="X4508" s="181">
        <v>0</v>
      </c>
      <c r="Y4508" s="874">
        <f t="shared" si="265"/>
        <v>26.839999999999996</v>
      </c>
      <c r="Z4508" s="108">
        <v>0</v>
      </c>
      <c r="AA4508" s="112">
        <v>0</v>
      </c>
      <c r="AB4508" s="108">
        <v>341.3</v>
      </c>
      <c r="AC4508" s="109">
        <v>0.05</v>
      </c>
      <c r="AD4508" s="111">
        <v>0</v>
      </c>
      <c r="AE4508" s="390">
        <f t="shared" si="266"/>
        <v>0</v>
      </c>
      <c r="AF4508" s="108">
        <v>355</v>
      </c>
      <c r="AG4508" s="109">
        <v>0</v>
      </c>
      <c r="AH4508" s="109"/>
      <c r="AI4508" s="109"/>
      <c r="AJ4508" s="265">
        <v>25</v>
      </c>
      <c r="AK4508" s="405">
        <f t="shared" si="267"/>
        <v>33.75</v>
      </c>
      <c r="AL4508" s="390"/>
      <c r="AM4508" s="390"/>
      <c r="AN4508" s="473">
        <f t="shared" si="268"/>
        <v>33.75</v>
      </c>
      <c r="AO4508" s="113">
        <f t="shared" si="269"/>
        <v>6.9100000000000037</v>
      </c>
    </row>
    <row r="4509" spans="1:41" x14ac:dyDescent="0.2">
      <c r="A4509" s="58">
        <v>41025</v>
      </c>
      <c r="B4509" s="92">
        <v>18.04</v>
      </c>
      <c r="C4509" s="870"/>
      <c r="D4509" s="884">
        <v>9.5</v>
      </c>
      <c r="E4509" s="871"/>
      <c r="F4509" s="302">
        <f t="shared" si="264"/>
        <v>27.54</v>
      </c>
      <c r="G4509" s="494"/>
      <c r="H4509" s="92">
        <v>18.45</v>
      </c>
      <c r="I4509" s="96">
        <v>8.9529999999999994</v>
      </c>
      <c r="J4509" s="308"/>
      <c r="K4509" s="723">
        <f t="shared" si="261"/>
        <v>27.402999999999999</v>
      </c>
      <c r="L4509" s="468"/>
      <c r="M4509" s="468"/>
      <c r="N4509" s="468"/>
      <c r="O4509" s="98">
        <f t="shared" si="262"/>
        <v>-0.13700000000000045</v>
      </c>
      <c r="Q4509" s="100">
        <f t="shared" si="263"/>
        <v>-0.49994526146772422</v>
      </c>
      <c r="S4509" s="182">
        <v>0</v>
      </c>
      <c r="T4509" s="469">
        <v>0</v>
      </c>
      <c r="U4509" s="160">
        <v>0</v>
      </c>
      <c r="V4509" s="181">
        <v>0</v>
      </c>
      <c r="W4509" s="182">
        <v>0</v>
      </c>
      <c r="X4509" s="181">
        <v>0</v>
      </c>
      <c r="Y4509" s="874">
        <f t="shared" si="265"/>
        <v>27.54</v>
      </c>
      <c r="Z4509" s="108">
        <v>0</v>
      </c>
      <c r="AA4509" s="112">
        <v>0</v>
      </c>
      <c r="AB4509" s="108">
        <v>341.7</v>
      </c>
      <c r="AC4509" s="109">
        <v>0.6</v>
      </c>
      <c r="AD4509" s="111">
        <v>0</v>
      </c>
      <c r="AE4509" s="390">
        <f t="shared" si="266"/>
        <v>0</v>
      </c>
      <c r="AF4509" s="108">
        <v>355.3</v>
      </c>
      <c r="AG4509" s="109">
        <v>0.2</v>
      </c>
      <c r="AH4509" s="109"/>
      <c r="AI4509" s="109"/>
      <c r="AJ4509" s="265">
        <v>26</v>
      </c>
      <c r="AK4509" s="405">
        <f t="shared" si="267"/>
        <v>35.1</v>
      </c>
      <c r="AL4509" s="390"/>
      <c r="AM4509" s="390"/>
      <c r="AN4509" s="473">
        <f t="shared" si="268"/>
        <v>35.1</v>
      </c>
      <c r="AO4509" s="113">
        <f t="shared" si="269"/>
        <v>7.5600000000000023</v>
      </c>
    </row>
    <row r="4510" spans="1:41" x14ac:dyDescent="0.2">
      <c r="A4510" s="58">
        <v>41026</v>
      </c>
      <c r="B4510" s="799">
        <v>18.940000000000001</v>
      </c>
      <c r="C4510" s="870"/>
      <c r="D4510" s="884">
        <v>9.32</v>
      </c>
      <c r="E4510" s="871"/>
      <c r="F4510" s="302">
        <f t="shared" si="264"/>
        <v>28.26</v>
      </c>
      <c r="G4510" s="494"/>
      <c r="H4510" s="92">
        <v>18.68</v>
      </c>
      <c r="I4510" s="96">
        <v>9.0839999999999996</v>
      </c>
      <c r="J4510" s="308"/>
      <c r="K4510" s="723">
        <f t="shared" si="261"/>
        <v>27.763999999999999</v>
      </c>
      <c r="L4510" s="468"/>
      <c r="M4510" s="468"/>
      <c r="N4510" s="468"/>
      <c r="O4510" s="98">
        <f t="shared" si="262"/>
        <v>-0.49600000000000222</v>
      </c>
      <c r="Q4510" s="100">
        <f t="shared" si="263"/>
        <v>-1.7864860971041716</v>
      </c>
      <c r="S4510" s="182">
        <v>0</v>
      </c>
      <c r="T4510" s="469">
        <v>0</v>
      </c>
      <c r="U4510" s="160">
        <v>0</v>
      </c>
      <c r="V4510" s="181">
        <v>0</v>
      </c>
      <c r="W4510" s="182">
        <v>0</v>
      </c>
      <c r="X4510" s="181">
        <v>0</v>
      </c>
      <c r="Y4510" s="874">
        <f t="shared" si="265"/>
        <v>28.26</v>
      </c>
      <c r="Z4510" s="108">
        <v>0</v>
      </c>
      <c r="AA4510" s="112">
        <v>0</v>
      </c>
      <c r="AB4510" s="108">
        <v>341.7</v>
      </c>
      <c r="AC4510" s="109">
        <v>0.7</v>
      </c>
      <c r="AD4510" s="111">
        <v>0</v>
      </c>
      <c r="AE4510" s="390">
        <f t="shared" si="266"/>
        <v>0</v>
      </c>
      <c r="AF4510" s="108">
        <v>355.2</v>
      </c>
      <c r="AG4510" s="109">
        <v>0</v>
      </c>
      <c r="AH4510" s="109"/>
      <c r="AI4510" s="109"/>
      <c r="AJ4510" s="265">
        <v>20</v>
      </c>
      <c r="AK4510" s="405">
        <f t="shared" si="267"/>
        <v>27</v>
      </c>
      <c r="AL4510" s="390"/>
      <c r="AM4510" s="390"/>
      <c r="AN4510" s="473">
        <f t="shared" si="268"/>
        <v>27</v>
      </c>
      <c r="AO4510" s="113">
        <f t="shared" si="269"/>
        <v>-1.2600000000000016</v>
      </c>
    </row>
    <row r="4511" spans="1:41" x14ac:dyDescent="0.2">
      <c r="A4511" s="58">
        <v>41027</v>
      </c>
      <c r="B4511" s="92">
        <v>16.98</v>
      </c>
      <c r="C4511" s="870"/>
      <c r="D4511" s="884">
        <v>9.5</v>
      </c>
      <c r="E4511" s="871"/>
      <c r="F4511" s="302">
        <f t="shared" si="264"/>
        <v>26.48</v>
      </c>
      <c r="G4511" s="494"/>
      <c r="H4511" s="92">
        <v>18.829999999999998</v>
      </c>
      <c r="I4511" s="96">
        <v>9.0459999999999994</v>
      </c>
      <c r="J4511" s="308"/>
      <c r="K4511" s="723">
        <f t="shared" si="261"/>
        <v>27.875999999999998</v>
      </c>
      <c r="L4511" s="468"/>
      <c r="M4511" s="468"/>
      <c r="N4511" s="468"/>
      <c r="O4511" s="98">
        <f t="shared" si="262"/>
        <v>1.3959999999999972</v>
      </c>
      <c r="Q4511" s="100">
        <f t="shared" si="263"/>
        <v>5.0078920935571727</v>
      </c>
      <c r="S4511" s="182">
        <v>0</v>
      </c>
      <c r="T4511" s="469">
        <v>0</v>
      </c>
      <c r="U4511" s="160">
        <v>0</v>
      </c>
      <c r="V4511" s="181">
        <v>0</v>
      </c>
      <c r="W4511" s="182">
        <v>0</v>
      </c>
      <c r="X4511" s="181">
        <v>0</v>
      </c>
      <c r="Y4511" s="874">
        <f t="shared" si="265"/>
        <v>26.48</v>
      </c>
      <c r="Z4511" s="108">
        <v>0</v>
      </c>
      <c r="AA4511" s="112">
        <v>0</v>
      </c>
      <c r="AB4511" s="108">
        <v>341.5</v>
      </c>
      <c r="AC4511" s="109">
        <v>0</v>
      </c>
      <c r="AD4511" s="111">
        <v>0</v>
      </c>
      <c r="AE4511" s="390">
        <f t="shared" si="266"/>
        <v>0</v>
      </c>
      <c r="AF4511" s="108">
        <v>355.1</v>
      </c>
      <c r="AG4511" s="109">
        <v>0</v>
      </c>
      <c r="AH4511" s="109"/>
      <c r="AI4511" s="109"/>
      <c r="AJ4511" s="265">
        <v>27</v>
      </c>
      <c r="AK4511" s="405">
        <f t="shared" si="267"/>
        <v>36.450000000000003</v>
      </c>
      <c r="AL4511" s="390"/>
      <c r="AM4511" s="390"/>
      <c r="AN4511" s="473">
        <f t="shared" si="268"/>
        <v>36.450000000000003</v>
      </c>
      <c r="AO4511" s="113">
        <f t="shared" si="269"/>
        <v>9.9700000000000024</v>
      </c>
    </row>
    <row r="4512" spans="1:41" x14ac:dyDescent="0.2">
      <c r="A4512" s="58">
        <v>41028</v>
      </c>
      <c r="B4512" s="92">
        <v>17.04</v>
      </c>
      <c r="C4512" s="870"/>
      <c r="D4512" s="884">
        <v>9.5</v>
      </c>
      <c r="E4512" s="871"/>
      <c r="F4512" s="302">
        <f t="shared" si="264"/>
        <v>26.54</v>
      </c>
      <c r="G4512" s="494"/>
      <c r="H4512" s="92">
        <v>16.920000000000002</v>
      </c>
      <c r="I4512" s="96">
        <v>9.0039999999999996</v>
      </c>
      <c r="J4512" s="308"/>
      <c r="K4512" s="723">
        <f t="shared" si="261"/>
        <v>25.923999999999999</v>
      </c>
      <c r="L4512" s="468"/>
      <c r="M4512" s="468"/>
      <c r="N4512" s="468"/>
      <c r="O4512" s="98">
        <f t="shared" si="262"/>
        <v>-0.61599999999999966</v>
      </c>
      <c r="Q4512" s="100">
        <f t="shared" si="263"/>
        <v>-2.3761765159697563</v>
      </c>
      <c r="S4512" s="182">
        <v>0</v>
      </c>
      <c r="T4512" s="469">
        <v>0</v>
      </c>
      <c r="U4512" s="160">
        <v>0</v>
      </c>
      <c r="V4512" s="181">
        <v>0</v>
      </c>
      <c r="W4512" s="182">
        <v>0</v>
      </c>
      <c r="X4512" s="181">
        <v>0</v>
      </c>
      <c r="Y4512" s="874">
        <f t="shared" si="265"/>
        <v>26.54</v>
      </c>
      <c r="Z4512" s="108">
        <v>0</v>
      </c>
      <c r="AA4512" s="112">
        <v>0</v>
      </c>
      <c r="AB4512" s="108">
        <v>341.3</v>
      </c>
      <c r="AC4512" s="109">
        <v>0</v>
      </c>
      <c r="AD4512" s="111">
        <v>0</v>
      </c>
      <c r="AE4512" s="390">
        <f t="shared" si="266"/>
        <v>0</v>
      </c>
      <c r="AF4512" s="108">
        <v>355.1</v>
      </c>
      <c r="AG4512" s="109">
        <v>0</v>
      </c>
      <c r="AH4512" s="109"/>
      <c r="AI4512" s="109"/>
      <c r="AJ4512" s="265">
        <v>20</v>
      </c>
      <c r="AK4512" s="405">
        <f t="shared" si="267"/>
        <v>27</v>
      </c>
      <c r="AL4512" s="390"/>
      <c r="AM4512" s="390"/>
      <c r="AN4512" s="473">
        <f t="shared" si="268"/>
        <v>27</v>
      </c>
      <c r="AO4512" s="113">
        <f t="shared" si="269"/>
        <v>0.46000000000000085</v>
      </c>
    </row>
    <row r="4513" spans="1:47" ht="13.5" thickBot="1" x14ac:dyDescent="0.25">
      <c r="A4513" s="58">
        <v>41029</v>
      </c>
      <c r="B4513" s="92">
        <v>18.079999999999998</v>
      </c>
      <c r="C4513" s="870"/>
      <c r="D4513" s="884">
        <v>9.5</v>
      </c>
      <c r="E4513" s="871"/>
      <c r="F4513" s="302">
        <f t="shared" si="264"/>
        <v>27.58</v>
      </c>
      <c r="G4513" s="862"/>
      <c r="H4513" s="121">
        <v>19.37</v>
      </c>
      <c r="I4513" s="96">
        <v>8.9719999999999995</v>
      </c>
      <c r="J4513" s="308"/>
      <c r="K4513" s="723">
        <f t="shared" si="261"/>
        <v>28.341999999999999</v>
      </c>
      <c r="L4513" s="468"/>
      <c r="M4513" s="468"/>
      <c r="N4513" s="468"/>
      <c r="O4513" s="98">
        <f t="shared" si="262"/>
        <v>0.76200000000000045</v>
      </c>
      <c r="Q4513" s="100">
        <f t="shared" si="263"/>
        <v>2.6885893726624812</v>
      </c>
      <c r="S4513" s="182">
        <v>0</v>
      </c>
      <c r="T4513" s="469">
        <v>0</v>
      </c>
      <c r="U4513" s="160">
        <v>0</v>
      </c>
      <c r="V4513" s="181">
        <v>0</v>
      </c>
      <c r="W4513" s="182">
        <v>0</v>
      </c>
      <c r="X4513" s="181">
        <v>0</v>
      </c>
      <c r="Y4513" s="874">
        <f t="shared" si="265"/>
        <v>27.58</v>
      </c>
      <c r="Z4513" s="108">
        <v>0</v>
      </c>
      <c r="AA4513" s="112">
        <v>0</v>
      </c>
      <c r="AB4513" s="108">
        <v>341.3</v>
      </c>
      <c r="AC4513" s="109">
        <v>0</v>
      </c>
      <c r="AD4513" s="111">
        <v>0</v>
      </c>
      <c r="AE4513" s="390">
        <f t="shared" si="266"/>
        <v>0</v>
      </c>
      <c r="AF4513" s="275">
        <v>355</v>
      </c>
      <c r="AG4513" s="276">
        <v>0</v>
      </c>
      <c r="AH4513" s="276"/>
      <c r="AI4513" s="276"/>
      <c r="AJ4513" s="278">
        <v>25</v>
      </c>
      <c r="AK4513" s="788">
        <f t="shared" si="267"/>
        <v>33.75</v>
      </c>
      <c r="AL4513" s="422"/>
      <c r="AM4513" s="422"/>
      <c r="AN4513" s="260">
        <f t="shared" si="268"/>
        <v>33.75</v>
      </c>
      <c r="AO4513" s="885">
        <f t="shared" si="269"/>
        <v>6.1700000000000017</v>
      </c>
    </row>
    <row r="4514" spans="1:47" x14ac:dyDescent="0.2">
      <c r="A4514" s="58">
        <v>41030</v>
      </c>
      <c r="B4514" s="886">
        <v>22.48</v>
      </c>
      <c r="C4514" s="870"/>
      <c r="D4514" s="200">
        <v>8.6750000000000007</v>
      </c>
      <c r="E4514" s="871"/>
      <c r="F4514" s="577">
        <f t="shared" si="264"/>
        <v>31.155000000000001</v>
      </c>
      <c r="G4514" s="63"/>
      <c r="H4514" s="722">
        <v>21.8</v>
      </c>
      <c r="I4514" s="96">
        <v>9.19</v>
      </c>
      <c r="J4514" s="308"/>
      <c r="K4514" s="723">
        <f t="shared" si="261"/>
        <v>30.990000000000002</v>
      </c>
      <c r="L4514" s="468"/>
      <c r="M4514" s="468"/>
      <c r="N4514" s="468"/>
      <c r="O4514" s="98">
        <f t="shared" si="262"/>
        <v>-0.16499999999999915</v>
      </c>
      <c r="Q4514" s="100">
        <f t="shared" si="263"/>
        <v>-0.53242981606969708</v>
      </c>
      <c r="S4514" s="162">
        <v>0</v>
      </c>
      <c r="T4514" s="469">
        <v>0</v>
      </c>
      <c r="U4514" s="160">
        <v>0</v>
      </c>
      <c r="V4514" s="887">
        <v>0</v>
      </c>
      <c r="W4514" s="888">
        <v>0</v>
      </c>
      <c r="X4514" s="889">
        <v>0</v>
      </c>
      <c r="Y4514" s="519">
        <f t="shared" si="265"/>
        <v>31.155000000000001</v>
      </c>
      <c r="Z4514" s="78">
        <v>0</v>
      </c>
      <c r="AA4514" s="82">
        <v>0</v>
      </c>
      <c r="AB4514" s="108">
        <v>341.3</v>
      </c>
      <c r="AC4514" s="109">
        <v>0.05</v>
      </c>
      <c r="AD4514" s="265">
        <v>0</v>
      </c>
      <c r="AE4514" s="405">
        <f>1.3*AD4514</f>
        <v>0</v>
      </c>
      <c r="AF4514" s="890">
        <v>355</v>
      </c>
      <c r="AG4514" s="79">
        <v>0.75</v>
      </c>
      <c r="AH4514" s="82"/>
      <c r="AI4514" s="82"/>
      <c r="AJ4514" s="80">
        <v>21</v>
      </c>
      <c r="AK4514" s="784">
        <f>1.3*AJ4514</f>
        <v>27.3</v>
      </c>
      <c r="AL4514" s="390"/>
      <c r="AM4514" s="390"/>
      <c r="AN4514" s="253">
        <f t="shared" si="268"/>
        <v>27.3</v>
      </c>
      <c r="AO4514" s="83">
        <f t="shared" si="269"/>
        <v>-3.8550000000000004</v>
      </c>
    </row>
    <row r="4515" spans="1:47" x14ac:dyDescent="0.2">
      <c r="A4515" s="58">
        <v>41031</v>
      </c>
      <c r="B4515" s="799">
        <v>21.38</v>
      </c>
      <c r="C4515" s="870"/>
      <c r="D4515" s="884">
        <v>11.7</v>
      </c>
      <c r="E4515" s="871"/>
      <c r="F4515" s="302">
        <f t="shared" si="264"/>
        <v>33.08</v>
      </c>
      <c r="G4515" s="94"/>
      <c r="H4515" s="731">
        <v>20.260000000000002</v>
      </c>
      <c r="I4515" s="96">
        <v>11.391</v>
      </c>
      <c r="J4515" s="308"/>
      <c r="K4515" s="723">
        <f t="shared" si="261"/>
        <v>31.651000000000003</v>
      </c>
      <c r="L4515" s="468"/>
      <c r="M4515" s="468"/>
      <c r="N4515" s="468"/>
      <c r="O4515" s="98">
        <f t="shared" si="262"/>
        <v>-1.4289999999999949</v>
      </c>
      <c r="Q4515" s="100">
        <f t="shared" si="263"/>
        <v>-4.5148652491232335</v>
      </c>
      <c r="S4515" s="182">
        <v>0</v>
      </c>
      <c r="T4515" s="469">
        <v>0</v>
      </c>
      <c r="U4515" s="160">
        <v>0</v>
      </c>
      <c r="V4515" s="752">
        <v>0</v>
      </c>
      <c r="W4515" s="182">
        <v>0</v>
      </c>
      <c r="X4515" s="181">
        <v>0</v>
      </c>
      <c r="Y4515" s="891">
        <f t="shared" si="265"/>
        <v>33.08</v>
      </c>
      <c r="Z4515" s="108">
        <v>0</v>
      </c>
      <c r="AA4515" s="112">
        <v>0</v>
      </c>
      <c r="AB4515" s="108">
        <v>341.3</v>
      </c>
      <c r="AC4515" s="109">
        <v>0</v>
      </c>
      <c r="AD4515" s="265">
        <v>0</v>
      </c>
      <c r="AE4515" s="405">
        <f t="shared" ref="AE4515:AE4544" si="270">1.3*AD4515</f>
        <v>0</v>
      </c>
      <c r="AF4515" s="892">
        <v>354.9</v>
      </c>
      <c r="AG4515" s="109">
        <v>0</v>
      </c>
      <c r="AH4515" s="112"/>
      <c r="AI4515" s="112"/>
      <c r="AJ4515" s="110">
        <v>20</v>
      </c>
      <c r="AK4515" s="784">
        <f t="shared" ref="AK4515:AK4544" si="271">1.3*AJ4515</f>
        <v>26</v>
      </c>
      <c r="AL4515" s="390"/>
      <c r="AM4515" s="390"/>
      <c r="AN4515" s="253">
        <f t="shared" si="268"/>
        <v>26</v>
      </c>
      <c r="AO4515" s="113">
        <f t="shared" si="269"/>
        <v>-7.0799999999999983</v>
      </c>
    </row>
    <row r="4516" spans="1:47" x14ac:dyDescent="0.2">
      <c r="A4516" s="58">
        <v>41032</v>
      </c>
      <c r="B4516" s="92">
        <v>19.14</v>
      </c>
      <c r="C4516" s="870"/>
      <c r="D4516" s="174">
        <v>11.83</v>
      </c>
      <c r="E4516" s="871"/>
      <c r="F4516" s="302">
        <f t="shared" si="264"/>
        <v>30.97</v>
      </c>
      <c r="G4516" s="94"/>
      <c r="H4516" s="731">
        <v>22.97</v>
      </c>
      <c r="I4516" s="96">
        <v>11.840999999999999</v>
      </c>
      <c r="J4516" s="308"/>
      <c r="K4516" s="723">
        <f t="shared" si="261"/>
        <v>34.811</v>
      </c>
      <c r="L4516" s="468"/>
      <c r="M4516" s="468"/>
      <c r="N4516" s="468"/>
      <c r="O4516" s="98">
        <f t="shared" si="262"/>
        <v>3.8410000000000011</v>
      </c>
      <c r="Q4516" s="100">
        <f t="shared" si="263"/>
        <v>11.033868604751374</v>
      </c>
      <c r="S4516" s="182">
        <v>0</v>
      </c>
      <c r="T4516" s="469">
        <v>0</v>
      </c>
      <c r="U4516" s="160">
        <v>0</v>
      </c>
      <c r="V4516" s="752">
        <v>0</v>
      </c>
      <c r="W4516" s="182">
        <v>0</v>
      </c>
      <c r="X4516" s="181">
        <v>0</v>
      </c>
      <c r="Y4516" s="891">
        <f t="shared" si="265"/>
        <v>30.97</v>
      </c>
      <c r="Z4516" s="108">
        <v>0</v>
      </c>
      <c r="AA4516" s="112">
        <v>0</v>
      </c>
      <c r="AB4516" s="108">
        <v>341.1</v>
      </c>
      <c r="AC4516" s="109">
        <v>0</v>
      </c>
      <c r="AD4516" s="265">
        <v>15.29</v>
      </c>
      <c r="AE4516" s="405">
        <f t="shared" si="270"/>
        <v>19.876999999999999</v>
      </c>
      <c r="AF4516" s="892">
        <v>354.9</v>
      </c>
      <c r="AG4516" s="109">
        <v>0</v>
      </c>
      <c r="AH4516" s="112"/>
      <c r="AI4516" s="112"/>
      <c r="AJ4516" s="110">
        <v>19</v>
      </c>
      <c r="AK4516" s="784">
        <f t="shared" si="271"/>
        <v>24.7</v>
      </c>
      <c r="AL4516" s="390"/>
      <c r="AM4516" s="390"/>
      <c r="AN4516" s="253">
        <f t="shared" si="268"/>
        <v>44.576999999999998</v>
      </c>
      <c r="AO4516" s="113">
        <f t="shared" si="269"/>
        <v>13.606999999999999</v>
      </c>
    </row>
    <row r="4517" spans="1:47" x14ac:dyDescent="0.2">
      <c r="A4517" s="58">
        <v>41033</v>
      </c>
      <c r="B4517" s="92">
        <v>21.15</v>
      </c>
      <c r="C4517" s="870"/>
      <c r="D4517" s="174">
        <v>9.16</v>
      </c>
      <c r="E4517" s="871"/>
      <c r="F4517" s="302">
        <f t="shared" si="264"/>
        <v>30.31</v>
      </c>
      <c r="G4517" s="94"/>
      <c r="H4517" s="731">
        <v>22.14</v>
      </c>
      <c r="I4517" s="96">
        <v>9.452</v>
      </c>
      <c r="J4517" s="308"/>
      <c r="K4517" s="723">
        <f t="shared" si="261"/>
        <v>31.591999999999999</v>
      </c>
      <c r="L4517" s="468"/>
      <c r="M4517" s="468"/>
      <c r="N4517" s="468"/>
      <c r="O4517" s="98">
        <f t="shared" si="262"/>
        <v>1.282</v>
      </c>
      <c r="Q4517" s="100">
        <f t="shared" si="263"/>
        <v>4.0579893643960503</v>
      </c>
      <c r="S4517" s="182">
        <v>0</v>
      </c>
      <c r="T4517" s="469">
        <v>0</v>
      </c>
      <c r="U4517" s="160">
        <v>0</v>
      </c>
      <c r="V4517" s="752">
        <v>0</v>
      </c>
      <c r="W4517" s="182">
        <v>0</v>
      </c>
      <c r="X4517" s="181">
        <v>0</v>
      </c>
      <c r="Y4517" s="891">
        <f t="shared" si="265"/>
        <v>30.31</v>
      </c>
      <c r="Z4517" s="108">
        <v>0</v>
      </c>
      <c r="AA4517" s="112">
        <v>0</v>
      </c>
      <c r="AB4517" s="108">
        <v>341.2</v>
      </c>
      <c r="AC4517" s="109">
        <v>0.1</v>
      </c>
      <c r="AD4517" s="265">
        <v>0</v>
      </c>
      <c r="AE4517" s="405">
        <f t="shared" si="270"/>
        <v>0</v>
      </c>
      <c r="AF4517" s="892">
        <v>354.7</v>
      </c>
      <c r="AG4517" s="109">
        <v>0</v>
      </c>
      <c r="AH4517" s="112"/>
      <c r="AI4517" s="112"/>
      <c r="AJ4517" s="110">
        <v>20</v>
      </c>
      <c r="AK4517" s="784">
        <f t="shared" si="271"/>
        <v>26</v>
      </c>
      <c r="AL4517" s="390"/>
      <c r="AM4517" s="390"/>
      <c r="AN4517" s="253">
        <f t="shared" si="268"/>
        <v>26</v>
      </c>
      <c r="AO4517" s="113">
        <f t="shared" si="269"/>
        <v>-4.3099999999999987</v>
      </c>
    </row>
    <row r="4518" spans="1:47" x14ac:dyDescent="0.2">
      <c r="A4518" s="58">
        <v>41034</v>
      </c>
      <c r="B4518" s="799">
        <v>21.53</v>
      </c>
      <c r="C4518" s="870"/>
      <c r="D4518" s="174">
        <v>9.5</v>
      </c>
      <c r="E4518" s="871"/>
      <c r="F4518" s="302">
        <f t="shared" si="264"/>
        <v>31.03</v>
      </c>
      <c r="G4518" s="94"/>
      <c r="H4518" s="265">
        <v>21.49</v>
      </c>
      <c r="I4518" s="96">
        <v>9.57</v>
      </c>
      <c r="J4518" s="308"/>
      <c r="K4518" s="723">
        <f t="shared" si="261"/>
        <v>31.06</v>
      </c>
      <c r="L4518" s="468"/>
      <c r="M4518" s="468"/>
      <c r="N4518" s="468"/>
      <c r="O4518" s="98">
        <f t="shared" si="262"/>
        <v>2.9999999999997584E-2</v>
      </c>
      <c r="Q4518" s="100">
        <f t="shared" si="263"/>
        <v>9.6587250482928488E-2</v>
      </c>
      <c r="S4518" s="182">
        <v>0</v>
      </c>
      <c r="T4518" s="469">
        <v>0</v>
      </c>
      <c r="U4518" s="160">
        <v>0</v>
      </c>
      <c r="V4518" s="752">
        <v>0</v>
      </c>
      <c r="W4518" s="182">
        <v>0</v>
      </c>
      <c r="X4518" s="181">
        <v>0</v>
      </c>
      <c r="Y4518" s="891">
        <f t="shared" si="265"/>
        <v>31.03</v>
      </c>
      <c r="Z4518" s="108">
        <v>0</v>
      </c>
      <c r="AA4518" s="112">
        <v>0</v>
      </c>
      <c r="AB4518" s="108">
        <v>342.1</v>
      </c>
      <c r="AC4518" s="109">
        <v>1.2</v>
      </c>
      <c r="AD4518" s="265">
        <v>0</v>
      </c>
      <c r="AE4518" s="405">
        <f t="shared" si="270"/>
        <v>0</v>
      </c>
      <c r="AF4518" s="892">
        <v>355.7</v>
      </c>
      <c r="AG4518" s="109">
        <v>2.7</v>
      </c>
      <c r="AH4518" s="112"/>
      <c r="AI4518" s="112"/>
      <c r="AJ4518" s="110">
        <v>20</v>
      </c>
      <c r="AK4518" s="784">
        <f t="shared" si="271"/>
        <v>26</v>
      </c>
      <c r="AL4518" s="390"/>
      <c r="AM4518" s="390"/>
      <c r="AN4518" s="253">
        <f t="shared" si="268"/>
        <v>26</v>
      </c>
      <c r="AO4518" s="113">
        <f t="shared" si="269"/>
        <v>-5.0300000000000011</v>
      </c>
      <c r="AQ4518" s="893"/>
      <c r="AR4518" s="893"/>
      <c r="AS4518" s="893"/>
      <c r="AT4518" s="893"/>
      <c r="AU4518" s="893"/>
    </row>
    <row r="4519" spans="1:47" x14ac:dyDescent="0.2">
      <c r="A4519" s="58">
        <v>41035</v>
      </c>
      <c r="B4519" s="92">
        <v>18.62</v>
      </c>
      <c r="C4519" s="870"/>
      <c r="D4519" s="174">
        <v>9.5</v>
      </c>
      <c r="E4519" s="871"/>
      <c r="F4519" s="302">
        <f t="shared" si="264"/>
        <v>28.12</v>
      </c>
      <c r="G4519" s="94"/>
      <c r="H4519" s="265">
        <v>18.809999999999999</v>
      </c>
      <c r="I4519" s="96">
        <v>10.288</v>
      </c>
      <c r="J4519" s="308"/>
      <c r="K4519" s="723">
        <f t="shared" si="261"/>
        <v>29.097999999999999</v>
      </c>
      <c r="L4519" s="468"/>
      <c r="M4519" s="468"/>
      <c r="N4519" s="468"/>
      <c r="O4519" s="98">
        <f t="shared" si="262"/>
        <v>0.97799999999999798</v>
      </c>
      <c r="Q4519" s="100">
        <f t="shared" si="263"/>
        <v>3.3610557426627192</v>
      </c>
      <c r="S4519" s="894">
        <v>0</v>
      </c>
      <c r="T4519" s="895">
        <v>0</v>
      </c>
      <c r="U4519" s="895">
        <v>0</v>
      </c>
      <c r="V4519" s="854">
        <v>0</v>
      </c>
      <c r="W4519" s="182">
        <v>0</v>
      </c>
      <c r="X4519" s="181">
        <v>0</v>
      </c>
      <c r="Y4519" s="891">
        <f t="shared" si="265"/>
        <v>28.12</v>
      </c>
      <c r="Z4519" s="108">
        <v>0</v>
      </c>
      <c r="AA4519" s="112">
        <v>0</v>
      </c>
      <c r="AB4519" s="108">
        <v>341.6</v>
      </c>
      <c r="AC4519" s="109">
        <v>0</v>
      </c>
      <c r="AD4519" s="265">
        <v>0</v>
      </c>
      <c r="AE4519" s="405">
        <f t="shared" si="270"/>
        <v>0</v>
      </c>
      <c r="AF4519" s="892">
        <v>355.3</v>
      </c>
      <c r="AG4519" s="109">
        <v>0.2</v>
      </c>
      <c r="AH4519" s="112"/>
      <c r="AI4519" s="112"/>
      <c r="AJ4519" s="110">
        <v>20</v>
      </c>
      <c r="AK4519" s="784">
        <f t="shared" si="271"/>
        <v>26</v>
      </c>
      <c r="AL4519" s="390"/>
      <c r="AM4519" s="390"/>
      <c r="AN4519" s="253">
        <f t="shared" si="268"/>
        <v>26</v>
      </c>
      <c r="AO4519" s="113">
        <f t="shared" si="269"/>
        <v>-2.120000000000001</v>
      </c>
    </row>
    <row r="4520" spans="1:47" x14ac:dyDescent="0.2">
      <c r="A4520" s="58">
        <v>41036</v>
      </c>
      <c r="B4520" s="92">
        <v>17.59</v>
      </c>
      <c r="C4520" s="870"/>
      <c r="D4520" s="174">
        <v>9.5</v>
      </c>
      <c r="E4520" s="871"/>
      <c r="F4520" s="302">
        <f t="shared" si="264"/>
        <v>27.09</v>
      </c>
      <c r="G4520" s="94"/>
      <c r="H4520" s="265">
        <v>18.79</v>
      </c>
      <c r="I4520" s="96">
        <v>10.292999999999999</v>
      </c>
      <c r="J4520" s="308"/>
      <c r="K4520" s="723">
        <f t="shared" si="261"/>
        <v>29.082999999999998</v>
      </c>
      <c r="L4520" s="468"/>
      <c r="M4520" s="468"/>
      <c r="N4520" s="468"/>
      <c r="O4520" s="98">
        <f t="shared" si="262"/>
        <v>1.9929999999999986</v>
      </c>
      <c r="Q4520" s="100">
        <f t="shared" si="263"/>
        <v>6.8528006051645249</v>
      </c>
      <c r="S4520" s="894">
        <v>0</v>
      </c>
      <c r="T4520" s="895">
        <v>0</v>
      </c>
      <c r="U4520" s="895">
        <v>0</v>
      </c>
      <c r="V4520" s="854">
        <v>0</v>
      </c>
      <c r="W4520" s="182">
        <v>0</v>
      </c>
      <c r="X4520" s="181">
        <v>0</v>
      </c>
      <c r="Y4520" s="891">
        <f t="shared" si="265"/>
        <v>27.09</v>
      </c>
      <c r="Z4520" s="108">
        <v>0</v>
      </c>
      <c r="AA4520" s="112">
        <v>0</v>
      </c>
      <c r="AB4520" s="108">
        <v>341.4</v>
      </c>
      <c r="AC4520" s="109">
        <v>0</v>
      </c>
      <c r="AD4520" s="265">
        <v>0</v>
      </c>
      <c r="AE4520" s="405">
        <f t="shared" si="270"/>
        <v>0</v>
      </c>
      <c r="AF4520" s="892">
        <v>355.16</v>
      </c>
      <c r="AG4520" s="109">
        <v>0</v>
      </c>
      <c r="AH4520" s="112"/>
      <c r="AI4520" s="112"/>
      <c r="AJ4520" s="110">
        <v>14</v>
      </c>
      <c r="AK4520" s="784">
        <f t="shared" si="271"/>
        <v>18.2</v>
      </c>
      <c r="AL4520" s="390"/>
      <c r="AM4520" s="390"/>
      <c r="AN4520" s="253">
        <f t="shared" si="268"/>
        <v>18.2</v>
      </c>
      <c r="AO4520" s="113">
        <f t="shared" si="269"/>
        <v>-8.89</v>
      </c>
    </row>
    <row r="4521" spans="1:47" x14ac:dyDescent="0.2">
      <c r="A4521" s="58">
        <v>41037</v>
      </c>
      <c r="B4521" s="92">
        <v>18.920000000000002</v>
      </c>
      <c r="C4521" s="870"/>
      <c r="D4521" s="174">
        <v>9.5</v>
      </c>
      <c r="E4521" s="871"/>
      <c r="F4521" s="302">
        <f t="shared" si="264"/>
        <v>28.42</v>
      </c>
      <c r="G4521" s="94"/>
      <c r="H4521" s="265">
        <v>19.559999999999999</v>
      </c>
      <c r="I4521" s="96">
        <v>9.9529999999999994</v>
      </c>
      <c r="J4521" s="308"/>
      <c r="K4521" s="723">
        <f t="shared" si="261"/>
        <v>29.512999999999998</v>
      </c>
      <c r="L4521" s="468"/>
      <c r="M4521" s="468"/>
      <c r="N4521" s="468"/>
      <c r="O4521" s="98">
        <f t="shared" si="262"/>
        <v>1.0929999999999964</v>
      </c>
      <c r="Q4521" s="100">
        <f t="shared" si="263"/>
        <v>3.7034527157523685</v>
      </c>
      <c r="S4521" s="894">
        <v>0</v>
      </c>
      <c r="T4521" s="895">
        <v>0</v>
      </c>
      <c r="U4521" s="895">
        <v>0</v>
      </c>
      <c r="V4521" s="854">
        <v>0</v>
      </c>
      <c r="W4521" s="182">
        <v>0</v>
      </c>
      <c r="X4521" s="181">
        <v>0</v>
      </c>
      <c r="Y4521" s="891">
        <f t="shared" si="265"/>
        <v>28.42</v>
      </c>
      <c r="Z4521" s="108">
        <v>0</v>
      </c>
      <c r="AA4521" s="112">
        <v>0</v>
      </c>
      <c r="AB4521" s="108">
        <v>341.4</v>
      </c>
      <c r="AC4521" s="109">
        <v>0.05</v>
      </c>
      <c r="AD4521" s="265">
        <v>0</v>
      </c>
      <c r="AE4521" s="405">
        <f t="shared" si="270"/>
        <v>0</v>
      </c>
      <c r="AF4521" s="892">
        <v>355.1</v>
      </c>
      <c r="AG4521" s="109">
        <v>0.05</v>
      </c>
      <c r="AH4521" s="112"/>
      <c r="AI4521" s="112"/>
      <c r="AJ4521" s="110">
        <v>27</v>
      </c>
      <c r="AK4521" s="784">
        <f t="shared" si="271"/>
        <v>35.1</v>
      </c>
      <c r="AL4521" s="390"/>
      <c r="AM4521" s="390"/>
      <c r="AN4521" s="253">
        <f t="shared" si="268"/>
        <v>35.1</v>
      </c>
      <c r="AO4521" s="113">
        <f t="shared" si="269"/>
        <v>6.68</v>
      </c>
    </row>
    <row r="4522" spans="1:47" x14ac:dyDescent="0.2">
      <c r="A4522" s="58">
        <v>41038</v>
      </c>
      <c r="B4522" s="799">
        <v>17.920000000000002</v>
      </c>
      <c r="C4522" s="870"/>
      <c r="D4522" s="174">
        <v>9.5</v>
      </c>
      <c r="E4522" s="871"/>
      <c r="F4522" s="302">
        <f t="shared" si="264"/>
        <v>27.42</v>
      </c>
      <c r="G4522" s="94"/>
      <c r="H4522" s="265">
        <v>17.88</v>
      </c>
      <c r="I4522" s="96">
        <v>10</v>
      </c>
      <c r="J4522" s="308"/>
      <c r="K4522" s="723">
        <f t="shared" si="261"/>
        <v>27.88</v>
      </c>
      <c r="L4522" s="468"/>
      <c r="M4522" s="468"/>
      <c r="N4522" s="468"/>
      <c r="O4522" s="98">
        <f t="shared" si="262"/>
        <v>0.4599999999999973</v>
      </c>
      <c r="Q4522" s="100">
        <f t="shared" si="263"/>
        <v>1.6499282639885124</v>
      </c>
      <c r="S4522" s="182">
        <v>0</v>
      </c>
      <c r="T4522" s="469">
        <v>0</v>
      </c>
      <c r="U4522" s="160">
        <v>0</v>
      </c>
      <c r="V4522" s="752">
        <v>0</v>
      </c>
      <c r="W4522" s="182">
        <v>0</v>
      </c>
      <c r="X4522" s="181">
        <v>0</v>
      </c>
      <c r="Y4522" s="891">
        <f t="shared" si="265"/>
        <v>27.42</v>
      </c>
      <c r="Z4522" s="108">
        <v>0</v>
      </c>
      <c r="AA4522" s="112">
        <v>0</v>
      </c>
      <c r="AB4522" s="108">
        <v>341.5</v>
      </c>
      <c r="AC4522" s="109">
        <v>0.25</v>
      </c>
      <c r="AD4522" s="265">
        <v>0</v>
      </c>
      <c r="AE4522" s="405">
        <f t="shared" si="270"/>
        <v>0</v>
      </c>
      <c r="AF4522" s="892">
        <v>355.1</v>
      </c>
      <c r="AG4522" s="109">
        <v>0.5</v>
      </c>
      <c r="AH4522" s="112"/>
      <c r="AI4522" s="112"/>
      <c r="AJ4522" s="110">
        <v>22</v>
      </c>
      <c r="AK4522" s="784">
        <f t="shared" si="271"/>
        <v>28.6</v>
      </c>
      <c r="AL4522" s="390"/>
      <c r="AM4522" s="390"/>
      <c r="AN4522" s="253">
        <f t="shared" si="268"/>
        <v>28.6</v>
      </c>
      <c r="AO4522" s="113">
        <f t="shared" si="269"/>
        <v>1.1799999999999997</v>
      </c>
    </row>
    <row r="4523" spans="1:47" x14ac:dyDescent="0.2">
      <c r="A4523" s="58">
        <v>41039</v>
      </c>
      <c r="B4523" s="92">
        <v>17.329999999999998</v>
      </c>
      <c r="C4523" s="870"/>
      <c r="D4523" s="174">
        <v>9.5</v>
      </c>
      <c r="E4523" s="871"/>
      <c r="F4523" s="302">
        <f t="shared" si="264"/>
        <v>26.83</v>
      </c>
      <c r="G4523" s="94"/>
      <c r="H4523" s="265">
        <v>19.59</v>
      </c>
      <c r="I4523" s="96">
        <v>10.041</v>
      </c>
      <c r="J4523" s="308"/>
      <c r="K4523" s="723">
        <f t="shared" si="261"/>
        <v>29.631</v>
      </c>
      <c r="L4523" s="468"/>
      <c r="M4523" s="468"/>
      <c r="N4523" s="468"/>
      <c r="O4523" s="98">
        <f t="shared" si="262"/>
        <v>2.8010000000000019</v>
      </c>
      <c r="Q4523" s="100">
        <f t="shared" si="263"/>
        <v>9.4529378016266818</v>
      </c>
      <c r="S4523" s="182">
        <v>0</v>
      </c>
      <c r="T4523" s="469">
        <v>0</v>
      </c>
      <c r="U4523" s="160">
        <v>0</v>
      </c>
      <c r="V4523" s="752">
        <v>0</v>
      </c>
      <c r="W4523" s="182">
        <v>0</v>
      </c>
      <c r="X4523" s="181">
        <v>0</v>
      </c>
      <c r="Y4523" s="891">
        <f t="shared" si="265"/>
        <v>26.83</v>
      </c>
      <c r="Z4523" s="108">
        <v>0</v>
      </c>
      <c r="AA4523" s="112">
        <v>0</v>
      </c>
      <c r="AB4523" s="108">
        <v>341.4</v>
      </c>
      <c r="AC4523" s="109">
        <v>0</v>
      </c>
      <c r="AD4523" s="265">
        <v>0</v>
      </c>
      <c r="AE4523" s="405">
        <f t="shared" si="270"/>
        <v>0</v>
      </c>
      <c r="AF4523" s="892">
        <v>355.1</v>
      </c>
      <c r="AG4523" s="109">
        <v>0</v>
      </c>
      <c r="AH4523" s="112"/>
      <c r="AI4523" s="112"/>
      <c r="AJ4523" s="110">
        <v>26</v>
      </c>
      <c r="AK4523" s="784">
        <f t="shared" si="271"/>
        <v>33.800000000000004</v>
      </c>
      <c r="AL4523" s="390"/>
      <c r="AM4523" s="390"/>
      <c r="AN4523" s="253">
        <f t="shared" si="268"/>
        <v>33.800000000000004</v>
      </c>
      <c r="AO4523" s="113">
        <f t="shared" si="269"/>
        <v>6.970000000000006</v>
      </c>
    </row>
    <row r="4524" spans="1:47" x14ac:dyDescent="0.2">
      <c r="A4524" s="58">
        <v>41040</v>
      </c>
      <c r="B4524" s="92">
        <v>18.64</v>
      </c>
      <c r="C4524" s="870"/>
      <c r="D4524" s="174">
        <v>9.5</v>
      </c>
      <c r="E4524" s="871"/>
      <c r="F4524" s="302">
        <f t="shared" si="264"/>
        <v>28.14</v>
      </c>
      <c r="G4524" s="94"/>
      <c r="H4524" s="265">
        <v>19.420000000000002</v>
      </c>
      <c r="I4524" s="96">
        <v>9.9939999999999998</v>
      </c>
      <c r="J4524" s="308"/>
      <c r="K4524" s="723">
        <f t="shared" si="261"/>
        <v>29.414000000000001</v>
      </c>
      <c r="L4524" s="468"/>
      <c r="M4524" s="468"/>
      <c r="N4524" s="468"/>
      <c r="O4524" s="98">
        <f t="shared" si="262"/>
        <v>1.2740000000000009</v>
      </c>
      <c r="Q4524" s="100">
        <f t="shared" si="263"/>
        <v>4.3312708234174231</v>
      </c>
      <c r="S4524" s="182">
        <v>0</v>
      </c>
      <c r="T4524" s="469">
        <v>0</v>
      </c>
      <c r="U4524" s="160">
        <v>0</v>
      </c>
      <c r="V4524" s="752">
        <v>0</v>
      </c>
      <c r="W4524" s="182">
        <v>0</v>
      </c>
      <c r="X4524" s="181">
        <v>0</v>
      </c>
      <c r="Y4524" s="891">
        <f t="shared" si="265"/>
        <v>28.14</v>
      </c>
      <c r="Z4524" s="108">
        <v>0</v>
      </c>
      <c r="AA4524" s="112">
        <v>0</v>
      </c>
      <c r="AB4524" s="108">
        <v>341.4</v>
      </c>
      <c r="AC4524" s="109">
        <v>0</v>
      </c>
      <c r="AD4524" s="265">
        <v>0</v>
      </c>
      <c r="AE4524" s="405">
        <f t="shared" si="270"/>
        <v>0</v>
      </c>
      <c r="AF4524" s="892">
        <v>355</v>
      </c>
      <c r="AG4524" s="109">
        <v>0</v>
      </c>
      <c r="AH4524" s="112"/>
      <c r="AI4524" s="112"/>
      <c r="AJ4524" s="110">
        <v>26</v>
      </c>
      <c r="AK4524" s="784">
        <f t="shared" si="271"/>
        <v>33.800000000000004</v>
      </c>
      <c r="AL4524" s="390"/>
      <c r="AM4524" s="390"/>
      <c r="AN4524" s="253">
        <f t="shared" si="268"/>
        <v>33.800000000000004</v>
      </c>
      <c r="AO4524" s="113">
        <f t="shared" si="269"/>
        <v>5.6600000000000037</v>
      </c>
    </row>
    <row r="4525" spans="1:47" x14ac:dyDescent="0.2">
      <c r="A4525" s="58">
        <v>41041</v>
      </c>
      <c r="B4525" s="799">
        <v>17.73</v>
      </c>
      <c r="C4525" s="870"/>
      <c r="D4525" s="174">
        <v>9.5</v>
      </c>
      <c r="E4525" s="871"/>
      <c r="F4525" s="302">
        <f t="shared" si="264"/>
        <v>27.23</v>
      </c>
      <c r="G4525" s="94"/>
      <c r="H4525" s="265">
        <v>17.38</v>
      </c>
      <c r="I4525" s="96">
        <v>9.9830000000000005</v>
      </c>
      <c r="J4525" s="308"/>
      <c r="K4525" s="723">
        <f t="shared" si="261"/>
        <v>27.363</v>
      </c>
      <c r="L4525" s="468"/>
      <c r="M4525" s="468"/>
      <c r="N4525" s="468"/>
      <c r="O4525" s="98">
        <f t="shared" si="262"/>
        <v>0.13299999999999912</v>
      </c>
      <c r="Q4525" s="100">
        <f t="shared" si="263"/>
        <v>0.486057815298027</v>
      </c>
      <c r="S4525" s="182">
        <v>0</v>
      </c>
      <c r="T4525" s="469">
        <v>0</v>
      </c>
      <c r="U4525" s="160">
        <v>0</v>
      </c>
      <c r="V4525" s="752">
        <v>0</v>
      </c>
      <c r="W4525" s="182">
        <v>0</v>
      </c>
      <c r="X4525" s="181">
        <v>0</v>
      </c>
      <c r="Y4525" s="891">
        <f t="shared" si="265"/>
        <v>27.23</v>
      </c>
      <c r="Z4525" s="108">
        <v>0</v>
      </c>
      <c r="AA4525" s="112">
        <v>0</v>
      </c>
      <c r="AB4525" s="108">
        <v>341.3</v>
      </c>
      <c r="AC4525" s="109">
        <v>0</v>
      </c>
      <c r="AD4525" s="265">
        <v>0</v>
      </c>
      <c r="AE4525" s="405">
        <f t="shared" si="270"/>
        <v>0</v>
      </c>
      <c r="AF4525" s="892">
        <v>354.9</v>
      </c>
      <c r="AG4525" s="109">
        <v>0</v>
      </c>
      <c r="AH4525" s="112"/>
      <c r="AI4525" s="112"/>
      <c r="AJ4525" s="110">
        <v>26</v>
      </c>
      <c r="AK4525" s="784">
        <f t="shared" si="271"/>
        <v>33.800000000000004</v>
      </c>
      <c r="AL4525" s="390"/>
      <c r="AM4525" s="390"/>
      <c r="AN4525" s="253">
        <f t="shared" si="268"/>
        <v>33.800000000000004</v>
      </c>
      <c r="AO4525" s="113">
        <f t="shared" si="269"/>
        <v>6.5700000000000038</v>
      </c>
    </row>
    <row r="4526" spans="1:47" x14ac:dyDescent="0.2">
      <c r="A4526" s="58">
        <v>41042</v>
      </c>
      <c r="B4526" s="92">
        <v>17.55</v>
      </c>
      <c r="C4526" s="870"/>
      <c r="D4526" s="174">
        <v>9.5</v>
      </c>
      <c r="E4526" s="871"/>
      <c r="F4526" s="302">
        <f t="shared" si="264"/>
        <v>27.05</v>
      </c>
      <c r="G4526" s="94"/>
      <c r="H4526" s="265">
        <v>19.22</v>
      </c>
      <c r="I4526" s="96">
        <v>10.066000000000001</v>
      </c>
      <c r="J4526" s="308"/>
      <c r="K4526" s="723">
        <f t="shared" si="261"/>
        <v>29.286000000000001</v>
      </c>
      <c r="L4526" s="468"/>
      <c r="M4526" s="468"/>
      <c r="N4526" s="468"/>
      <c r="O4526" s="98">
        <f t="shared" si="262"/>
        <v>2.2360000000000007</v>
      </c>
      <c r="Q4526" s="100">
        <f t="shared" si="263"/>
        <v>7.635047462951583</v>
      </c>
      <c r="S4526" s="182">
        <v>0</v>
      </c>
      <c r="T4526" s="469">
        <v>0</v>
      </c>
      <c r="U4526" s="160">
        <v>0</v>
      </c>
      <c r="V4526" s="752">
        <v>0</v>
      </c>
      <c r="W4526" s="182">
        <v>0</v>
      </c>
      <c r="X4526" s="181">
        <v>0</v>
      </c>
      <c r="Y4526" s="891">
        <f t="shared" si="265"/>
        <v>27.05</v>
      </c>
      <c r="Z4526" s="108">
        <v>0</v>
      </c>
      <c r="AA4526" s="112">
        <v>0</v>
      </c>
      <c r="AB4526" s="108">
        <v>341.3</v>
      </c>
      <c r="AC4526" s="109">
        <v>0.3</v>
      </c>
      <c r="AD4526" s="265">
        <v>0</v>
      </c>
      <c r="AE4526" s="405">
        <f t="shared" si="270"/>
        <v>0</v>
      </c>
      <c r="AF4526" s="892">
        <v>354.8</v>
      </c>
      <c r="AG4526" s="109">
        <v>0.24</v>
      </c>
      <c r="AH4526" s="112"/>
      <c r="AI4526" s="112"/>
      <c r="AJ4526" s="110">
        <v>25</v>
      </c>
      <c r="AK4526" s="784">
        <f t="shared" si="271"/>
        <v>32.5</v>
      </c>
      <c r="AL4526" s="390"/>
      <c r="AM4526" s="390"/>
      <c r="AN4526" s="253">
        <f t="shared" si="268"/>
        <v>32.5</v>
      </c>
      <c r="AO4526" s="113">
        <f t="shared" si="269"/>
        <v>5.4499999999999993</v>
      </c>
    </row>
    <row r="4527" spans="1:47" x14ac:dyDescent="0.2">
      <c r="A4527" s="58">
        <v>41043</v>
      </c>
      <c r="B4527" s="92">
        <v>16.5</v>
      </c>
      <c r="C4527" s="870"/>
      <c r="D4527" s="174">
        <v>9.5</v>
      </c>
      <c r="E4527" s="871"/>
      <c r="F4527" s="302">
        <f t="shared" si="264"/>
        <v>26</v>
      </c>
      <c r="G4527" s="94"/>
      <c r="H4527" s="265">
        <v>17.41</v>
      </c>
      <c r="I4527" s="96">
        <v>9.8970000000000002</v>
      </c>
      <c r="J4527" s="308"/>
      <c r="K4527" s="723">
        <f t="shared" si="261"/>
        <v>27.307000000000002</v>
      </c>
      <c r="L4527" s="468"/>
      <c r="M4527" s="468"/>
      <c r="N4527" s="468"/>
      <c r="O4527" s="98">
        <f t="shared" si="262"/>
        <v>1.3070000000000022</v>
      </c>
      <c r="Q4527" s="100">
        <f t="shared" si="263"/>
        <v>4.7863185263851831</v>
      </c>
      <c r="S4527" s="182">
        <v>0</v>
      </c>
      <c r="T4527" s="469">
        <v>0</v>
      </c>
      <c r="U4527" s="160">
        <v>0</v>
      </c>
      <c r="V4527" s="752">
        <v>0</v>
      </c>
      <c r="W4527" s="182">
        <v>0</v>
      </c>
      <c r="X4527" s="181">
        <v>0</v>
      </c>
      <c r="Y4527" s="891">
        <f t="shared" si="265"/>
        <v>26</v>
      </c>
      <c r="Z4527" s="108">
        <v>0</v>
      </c>
      <c r="AA4527" s="112">
        <v>0</v>
      </c>
      <c r="AB4527" s="108">
        <v>341.3</v>
      </c>
      <c r="AC4527" s="109">
        <v>0.2</v>
      </c>
      <c r="AD4527" s="265">
        <v>0</v>
      </c>
      <c r="AE4527" s="405">
        <f t="shared" si="270"/>
        <v>0</v>
      </c>
      <c r="AF4527" s="892">
        <v>354.8</v>
      </c>
      <c r="AG4527" s="109">
        <v>0.7</v>
      </c>
      <c r="AH4527" s="112"/>
      <c r="AI4527" s="112"/>
      <c r="AJ4527" s="110">
        <v>18</v>
      </c>
      <c r="AK4527" s="784">
        <f t="shared" si="271"/>
        <v>23.400000000000002</v>
      </c>
      <c r="AL4527" s="390"/>
      <c r="AM4527" s="390"/>
      <c r="AN4527" s="253">
        <f t="shared" si="268"/>
        <v>23.400000000000002</v>
      </c>
      <c r="AO4527" s="113">
        <f t="shared" si="269"/>
        <v>-2.5999999999999979</v>
      </c>
    </row>
    <row r="4528" spans="1:47" x14ac:dyDescent="0.2">
      <c r="A4528" s="58">
        <v>41044</v>
      </c>
      <c r="B4528" s="92">
        <v>17.309999999999999</v>
      </c>
      <c r="C4528" s="870"/>
      <c r="D4528" s="174">
        <v>9.5399999999999991</v>
      </c>
      <c r="E4528" s="871"/>
      <c r="F4528" s="302">
        <f t="shared" si="264"/>
        <v>26.849999999999998</v>
      </c>
      <c r="G4528" s="94"/>
      <c r="H4528" s="265">
        <v>16.440000000000001</v>
      </c>
      <c r="I4528" s="96">
        <v>9.6519999999999992</v>
      </c>
      <c r="J4528" s="308"/>
      <c r="K4528" s="723">
        <f t="shared" si="261"/>
        <v>26.091999999999999</v>
      </c>
      <c r="L4528" s="468"/>
      <c r="M4528" s="468"/>
      <c r="N4528" s="468"/>
      <c r="O4528" s="98">
        <f t="shared" si="262"/>
        <v>-0.75799999999999912</v>
      </c>
      <c r="Q4528" s="100">
        <f t="shared" si="263"/>
        <v>-2.9051050130308105</v>
      </c>
      <c r="S4528" s="182">
        <v>0</v>
      </c>
      <c r="T4528" s="469">
        <v>0</v>
      </c>
      <c r="U4528" s="160">
        <v>0</v>
      </c>
      <c r="V4528" s="752">
        <v>0</v>
      </c>
      <c r="W4528" s="182">
        <v>0</v>
      </c>
      <c r="X4528" s="181">
        <v>0</v>
      </c>
      <c r="Y4528" s="891">
        <f t="shared" si="265"/>
        <v>26.849999999999998</v>
      </c>
      <c r="Z4528" s="108">
        <v>0</v>
      </c>
      <c r="AA4528" s="112">
        <v>0</v>
      </c>
      <c r="AB4528" s="108">
        <v>341.3</v>
      </c>
      <c r="AC4528" s="109">
        <v>0.05</v>
      </c>
      <c r="AD4528" s="265">
        <v>0</v>
      </c>
      <c r="AE4528" s="405">
        <f t="shared" si="270"/>
        <v>0</v>
      </c>
      <c r="AF4528" s="892">
        <v>354.9</v>
      </c>
      <c r="AG4528" s="109">
        <v>0.02</v>
      </c>
      <c r="AH4528" s="112"/>
      <c r="AI4528" s="112"/>
      <c r="AJ4528" s="110">
        <v>20</v>
      </c>
      <c r="AK4528" s="784">
        <f t="shared" si="271"/>
        <v>26</v>
      </c>
      <c r="AL4528" s="390"/>
      <c r="AM4528" s="390"/>
      <c r="AN4528" s="253">
        <f t="shared" si="268"/>
        <v>26</v>
      </c>
      <c r="AO4528" s="113">
        <f t="shared" si="269"/>
        <v>-0.84999999999999787</v>
      </c>
    </row>
    <row r="4529" spans="1:43" x14ac:dyDescent="0.2">
      <c r="A4529" s="58">
        <v>41045</v>
      </c>
      <c r="B4529" s="92">
        <v>18.75</v>
      </c>
      <c r="C4529" s="870"/>
      <c r="D4529" s="884">
        <v>9.5</v>
      </c>
      <c r="E4529" s="871"/>
      <c r="F4529" s="302">
        <f t="shared" si="264"/>
        <v>28.25</v>
      </c>
      <c r="G4529" s="94"/>
      <c r="H4529" s="265">
        <v>20.99</v>
      </c>
      <c r="I4529" s="96">
        <v>9.1999999999999993</v>
      </c>
      <c r="J4529" s="308"/>
      <c r="K4529" s="723">
        <f t="shared" si="261"/>
        <v>30.189999999999998</v>
      </c>
      <c r="L4529" s="468"/>
      <c r="M4529" s="468"/>
      <c r="N4529" s="468"/>
      <c r="O4529" s="98">
        <f t="shared" si="262"/>
        <v>1.9399999999999977</v>
      </c>
      <c r="Q4529" s="100">
        <f t="shared" si="263"/>
        <v>6.4259688638621988</v>
      </c>
      <c r="S4529" s="182">
        <v>0</v>
      </c>
      <c r="T4529" s="469">
        <v>0</v>
      </c>
      <c r="U4529" s="160">
        <v>0</v>
      </c>
      <c r="V4529" s="752">
        <v>0</v>
      </c>
      <c r="W4529" s="182">
        <v>0</v>
      </c>
      <c r="X4529" s="181">
        <v>0</v>
      </c>
      <c r="Y4529" s="891">
        <f t="shared" si="265"/>
        <v>28.25</v>
      </c>
      <c r="Z4529" s="108">
        <v>0</v>
      </c>
      <c r="AA4529" s="112">
        <v>0</v>
      </c>
      <c r="AB4529" s="108">
        <v>341.2</v>
      </c>
      <c r="AC4529" s="109">
        <v>0</v>
      </c>
      <c r="AD4529" s="265">
        <v>0</v>
      </c>
      <c r="AE4529" s="405">
        <f t="shared" si="270"/>
        <v>0</v>
      </c>
      <c r="AF4529" s="892">
        <v>354.8</v>
      </c>
      <c r="AG4529" s="109">
        <v>0</v>
      </c>
      <c r="AH4529" s="112"/>
      <c r="AI4529" s="112"/>
      <c r="AJ4529" s="110">
        <v>28</v>
      </c>
      <c r="AK4529" s="784">
        <f t="shared" si="271"/>
        <v>36.4</v>
      </c>
      <c r="AL4529" s="390"/>
      <c r="AM4529" s="390"/>
      <c r="AN4529" s="253">
        <f t="shared" si="268"/>
        <v>36.4</v>
      </c>
      <c r="AO4529" s="113">
        <f t="shared" si="269"/>
        <v>8.1499999999999986</v>
      </c>
    </row>
    <row r="4530" spans="1:43" x14ac:dyDescent="0.2">
      <c r="A4530" s="58">
        <v>41046</v>
      </c>
      <c r="B4530" s="92">
        <v>19</v>
      </c>
      <c r="C4530" s="870"/>
      <c r="D4530" s="174">
        <v>9.5</v>
      </c>
      <c r="E4530" s="871"/>
      <c r="F4530" s="302">
        <f t="shared" si="264"/>
        <v>28.5</v>
      </c>
      <c r="G4530" s="94"/>
      <c r="H4530" s="265">
        <v>19.2</v>
      </c>
      <c r="I4530" s="96">
        <v>9.8859999999999992</v>
      </c>
      <c r="J4530" s="308"/>
      <c r="K4530" s="723">
        <f t="shared" si="261"/>
        <v>29.085999999999999</v>
      </c>
      <c r="L4530" s="468"/>
      <c r="M4530" s="468"/>
      <c r="N4530" s="468"/>
      <c r="O4530" s="98">
        <f t="shared" si="262"/>
        <v>0.58599999999999852</v>
      </c>
      <c r="Q4530" s="100">
        <f t="shared" si="263"/>
        <v>2.0147149831534024</v>
      </c>
      <c r="S4530" s="182">
        <v>0</v>
      </c>
      <c r="T4530" s="469">
        <v>0</v>
      </c>
      <c r="U4530" s="160">
        <v>0</v>
      </c>
      <c r="V4530" s="752">
        <v>0</v>
      </c>
      <c r="W4530" s="182">
        <v>0</v>
      </c>
      <c r="X4530" s="181">
        <v>0</v>
      </c>
      <c r="Y4530" s="891">
        <f t="shared" si="265"/>
        <v>28.5</v>
      </c>
      <c r="Z4530" s="108">
        <v>0</v>
      </c>
      <c r="AA4530" s="112">
        <v>0</v>
      </c>
      <c r="AB4530" s="108">
        <v>341.2</v>
      </c>
      <c r="AC4530" s="109">
        <v>0</v>
      </c>
      <c r="AD4530" s="265">
        <v>0</v>
      </c>
      <c r="AE4530" s="405">
        <f t="shared" si="270"/>
        <v>0</v>
      </c>
      <c r="AF4530" s="892">
        <v>354.7</v>
      </c>
      <c r="AG4530" s="109">
        <v>0</v>
      </c>
      <c r="AH4530" s="112"/>
      <c r="AI4530" s="112"/>
      <c r="AJ4530" s="110">
        <v>26</v>
      </c>
      <c r="AK4530" s="784">
        <f t="shared" si="271"/>
        <v>33.800000000000004</v>
      </c>
      <c r="AL4530" s="390"/>
      <c r="AM4530" s="390"/>
      <c r="AN4530" s="253">
        <f t="shared" si="268"/>
        <v>33.800000000000004</v>
      </c>
      <c r="AO4530" s="113">
        <f t="shared" si="269"/>
        <v>5.3000000000000043</v>
      </c>
    </row>
    <row r="4531" spans="1:43" x14ac:dyDescent="0.2">
      <c r="A4531" s="58">
        <v>41047</v>
      </c>
      <c r="B4531" s="92">
        <v>17.77</v>
      </c>
      <c r="C4531" s="870"/>
      <c r="D4531" s="174">
        <v>9.5</v>
      </c>
      <c r="E4531" s="871"/>
      <c r="F4531" s="302">
        <f t="shared" si="264"/>
        <v>27.27</v>
      </c>
      <c r="G4531" s="94"/>
      <c r="H4531" s="265">
        <v>18.829999999999998</v>
      </c>
      <c r="I4531" s="96">
        <v>9.6780000000000008</v>
      </c>
      <c r="J4531" s="308"/>
      <c r="K4531" s="723">
        <f t="shared" si="261"/>
        <v>28.507999999999999</v>
      </c>
      <c r="L4531" s="468"/>
      <c r="M4531" s="468"/>
      <c r="N4531" s="468"/>
      <c r="O4531" s="98">
        <f t="shared" si="262"/>
        <v>1.2379999999999995</v>
      </c>
      <c r="Q4531" s="100">
        <f t="shared" si="263"/>
        <v>4.342640662270238</v>
      </c>
      <c r="S4531" s="182">
        <v>0</v>
      </c>
      <c r="T4531" s="469">
        <v>0</v>
      </c>
      <c r="U4531" s="160">
        <v>0</v>
      </c>
      <c r="V4531" s="752">
        <v>0</v>
      </c>
      <c r="W4531" s="182">
        <v>0</v>
      </c>
      <c r="X4531" s="181">
        <v>0</v>
      </c>
      <c r="Y4531" s="891">
        <f t="shared" si="265"/>
        <v>27.27</v>
      </c>
      <c r="Z4531" s="108">
        <v>0</v>
      </c>
      <c r="AA4531" s="112">
        <v>0</v>
      </c>
      <c r="AB4531" s="108">
        <v>341.2</v>
      </c>
      <c r="AC4531" s="109">
        <v>0</v>
      </c>
      <c r="AD4531" s="265">
        <v>0</v>
      </c>
      <c r="AE4531" s="405">
        <f t="shared" si="270"/>
        <v>0</v>
      </c>
      <c r="AF4531" s="892">
        <v>354.6</v>
      </c>
      <c r="AG4531" s="109">
        <v>0</v>
      </c>
      <c r="AH4531" s="112"/>
      <c r="AI4531" s="112"/>
      <c r="AJ4531" s="110">
        <v>27</v>
      </c>
      <c r="AK4531" s="784">
        <f t="shared" si="271"/>
        <v>35.1</v>
      </c>
      <c r="AL4531" s="390"/>
      <c r="AM4531" s="390"/>
      <c r="AN4531" s="253">
        <f t="shared" si="268"/>
        <v>35.1</v>
      </c>
      <c r="AO4531" s="113">
        <f t="shared" si="269"/>
        <v>7.8300000000000018</v>
      </c>
    </row>
    <row r="4532" spans="1:43" x14ac:dyDescent="0.2">
      <c r="A4532" s="58">
        <v>41048</v>
      </c>
      <c r="B4532" s="92">
        <v>17.690000000000001</v>
      </c>
      <c r="C4532" s="870"/>
      <c r="D4532" s="884">
        <v>9.5</v>
      </c>
      <c r="E4532" s="871"/>
      <c r="F4532" s="302">
        <f t="shared" si="264"/>
        <v>27.19</v>
      </c>
      <c r="G4532" s="94"/>
      <c r="H4532" s="265">
        <v>17.829999999999998</v>
      </c>
      <c r="I4532" s="96">
        <v>9.3620000000000001</v>
      </c>
      <c r="J4532" s="308"/>
      <c r="K4532" s="723">
        <f t="shared" si="261"/>
        <v>27.192</v>
      </c>
      <c r="L4532" s="468"/>
      <c r="M4532" s="468"/>
      <c r="N4532" s="468"/>
      <c r="O4532" s="98">
        <f t="shared" si="262"/>
        <v>1.9999999999988916E-3</v>
      </c>
      <c r="Q4532" s="100">
        <f t="shared" si="263"/>
        <v>7.3551044424790078E-3</v>
      </c>
      <c r="S4532" s="182">
        <v>0</v>
      </c>
      <c r="T4532" s="469">
        <v>0</v>
      </c>
      <c r="U4532" s="160">
        <v>0</v>
      </c>
      <c r="V4532" s="752">
        <v>0</v>
      </c>
      <c r="W4532" s="182">
        <v>0</v>
      </c>
      <c r="X4532" s="181">
        <v>0</v>
      </c>
      <c r="Y4532" s="891">
        <f t="shared" si="265"/>
        <v>27.19</v>
      </c>
      <c r="Z4532" s="108">
        <v>0</v>
      </c>
      <c r="AA4532" s="112">
        <v>0</v>
      </c>
      <c r="AB4532" s="108">
        <v>341.1</v>
      </c>
      <c r="AC4532" s="109">
        <v>0</v>
      </c>
      <c r="AD4532" s="265">
        <v>0</v>
      </c>
      <c r="AE4532" s="405">
        <f t="shared" si="270"/>
        <v>0</v>
      </c>
      <c r="AF4532" s="892">
        <v>354.5</v>
      </c>
      <c r="AG4532" s="109">
        <v>0</v>
      </c>
      <c r="AH4532" s="112"/>
      <c r="AI4532" s="112"/>
      <c r="AJ4532" s="110">
        <v>26</v>
      </c>
      <c r="AK4532" s="784">
        <f t="shared" si="271"/>
        <v>33.800000000000004</v>
      </c>
      <c r="AL4532" s="390"/>
      <c r="AM4532" s="390"/>
      <c r="AN4532" s="253">
        <f t="shared" si="268"/>
        <v>33.800000000000004</v>
      </c>
      <c r="AO4532" s="113">
        <f t="shared" si="269"/>
        <v>6.610000000000003</v>
      </c>
    </row>
    <row r="4533" spans="1:43" x14ac:dyDescent="0.2">
      <c r="A4533" s="58">
        <v>41049</v>
      </c>
      <c r="B4533" s="92">
        <v>18.149999999999999</v>
      </c>
      <c r="C4533" s="870"/>
      <c r="D4533" s="884">
        <v>9.5</v>
      </c>
      <c r="E4533" s="871"/>
      <c r="F4533" s="302">
        <f t="shared" si="264"/>
        <v>27.65</v>
      </c>
      <c r="G4533" s="94"/>
      <c r="H4533" s="265">
        <v>19.28</v>
      </c>
      <c r="I4533" s="96">
        <v>9.0380000000000003</v>
      </c>
      <c r="J4533" s="308"/>
      <c r="K4533" s="723">
        <f t="shared" si="261"/>
        <v>28.318000000000001</v>
      </c>
      <c r="L4533" s="468"/>
      <c r="M4533" s="468"/>
      <c r="N4533" s="468"/>
      <c r="O4533" s="98">
        <f t="shared" si="262"/>
        <v>0.66800000000000281</v>
      </c>
      <c r="Q4533" s="100">
        <f t="shared" si="263"/>
        <v>2.3589236528003488</v>
      </c>
      <c r="S4533" s="182">
        <v>0</v>
      </c>
      <c r="T4533" s="469">
        <v>0</v>
      </c>
      <c r="U4533" s="160">
        <v>0</v>
      </c>
      <c r="V4533" s="752">
        <v>0</v>
      </c>
      <c r="W4533" s="182">
        <v>0</v>
      </c>
      <c r="X4533" s="478">
        <v>0</v>
      </c>
      <c r="Y4533" s="891">
        <f t="shared" si="265"/>
        <v>27.65</v>
      </c>
      <c r="Z4533" s="108">
        <v>0</v>
      </c>
      <c r="AA4533" s="112">
        <v>0</v>
      </c>
      <c r="AB4533" s="108">
        <v>341.1</v>
      </c>
      <c r="AC4533" s="109">
        <v>0</v>
      </c>
      <c r="AD4533" s="265">
        <v>0</v>
      </c>
      <c r="AE4533" s="405">
        <f t="shared" si="270"/>
        <v>0</v>
      </c>
      <c r="AF4533" s="892">
        <v>354.3</v>
      </c>
      <c r="AG4533" s="109">
        <v>0</v>
      </c>
      <c r="AH4533" s="112"/>
      <c r="AI4533" s="112"/>
      <c r="AJ4533" s="110">
        <v>26</v>
      </c>
      <c r="AK4533" s="784">
        <f t="shared" si="271"/>
        <v>33.800000000000004</v>
      </c>
      <c r="AL4533" s="390"/>
      <c r="AM4533" s="390"/>
      <c r="AN4533" s="253">
        <f t="shared" si="268"/>
        <v>33.800000000000004</v>
      </c>
      <c r="AO4533" s="113">
        <f t="shared" si="269"/>
        <v>6.1500000000000057</v>
      </c>
    </row>
    <row r="4534" spans="1:43" x14ac:dyDescent="0.2">
      <c r="A4534" s="58">
        <v>41050</v>
      </c>
      <c r="B4534" s="92">
        <v>17.5</v>
      </c>
      <c r="C4534" s="870"/>
      <c r="D4534" s="884">
        <v>9.44</v>
      </c>
      <c r="E4534" s="871"/>
      <c r="F4534" s="302">
        <f t="shared" si="264"/>
        <v>26.939999999999998</v>
      </c>
      <c r="G4534" s="94"/>
      <c r="H4534" s="265">
        <v>18.71</v>
      </c>
      <c r="I4534" s="96">
        <v>9.1850000000000005</v>
      </c>
      <c r="J4534" s="308"/>
      <c r="K4534" s="723">
        <f t="shared" si="261"/>
        <v>27.895000000000003</v>
      </c>
      <c r="L4534" s="468"/>
      <c r="M4534" s="468"/>
      <c r="N4534" s="468"/>
      <c r="O4534" s="98">
        <f t="shared" si="262"/>
        <v>0.9550000000000054</v>
      </c>
      <c r="Q4534" s="100">
        <f t="shared" si="263"/>
        <v>3.4235526079942833</v>
      </c>
      <c r="S4534" s="182">
        <v>0</v>
      </c>
      <c r="T4534" s="469">
        <v>0</v>
      </c>
      <c r="U4534" s="160">
        <v>0</v>
      </c>
      <c r="V4534" s="752">
        <v>0</v>
      </c>
      <c r="W4534" s="182">
        <v>0</v>
      </c>
      <c r="X4534" s="181">
        <v>0</v>
      </c>
      <c r="Y4534" s="891">
        <f t="shared" si="265"/>
        <v>26.939999999999998</v>
      </c>
      <c r="Z4534" s="108">
        <v>0</v>
      </c>
      <c r="AA4534" s="112">
        <v>0</v>
      </c>
      <c r="AB4534" s="108">
        <v>341.1</v>
      </c>
      <c r="AC4534" s="109">
        <v>0</v>
      </c>
      <c r="AD4534" s="265">
        <v>0</v>
      </c>
      <c r="AE4534" s="405">
        <f t="shared" si="270"/>
        <v>0</v>
      </c>
      <c r="AF4534" s="892">
        <v>354.2</v>
      </c>
      <c r="AG4534" s="109">
        <v>0</v>
      </c>
      <c r="AH4534" s="112"/>
      <c r="AI4534" s="112"/>
      <c r="AJ4534" s="110">
        <v>24</v>
      </c>
      <c r="AK4534" s="784">
        <f t="shared" si="271"/>
        <v>31.200000000000003</v>
      </c>
      <c r="AL4534" s="390"/>
      <c r="AM4534" s="390"/>
      <c r="AN4534" s="253">
        <f t="shared" si="268"/>
        <v>31.200000000000003</v>
      </c>
      <c r="AO4534" s="113">
        <f t="shared" si="269"/>
        <v>4.2600000000000051</v>
      </c>
    </row>
    <row r="4535" spans="1:43" x14ac:dyDescent="0.2">
      <c r="A4535" s="58">
        <v>41051</v>
      </c>
      <c r="B4535" s="92">
        <v>20.69</v>
      </c>
      <c r="C4535" s="870"/>
      <c r="D4535" s="884">
        <v>7.62</v>
      </c>
      <c r="E4535" s="871"/>
      <c r="F4535" s="302">
        <f t="shared" si="264"/>
        <v>28.310000000000002</v>
      </c>
      <c r="G4535" s="94"/>
      <c r="H4535" s="265">
        <v>21.95</v>
      </c>
      <c r="I4535" s="96">
        <v>7.55</v>
      </c>
      <c r="J4535" s="308"/>
      <c r="K4535" s="723">
        <f t="shared" si="261"/>
        <v>29.5</v>
      </c>
      <c r="L4535" s="468"/>
      <c r="M4535" s="468"/>
      <c r="N4535" s="468"/>
      <c r="O4535" s="98">
        <f t="shared" si="262"/>
        <v>1.1899999999999977</v>
      </c>
      <c r="Q4535" s="100">
        <f t="shared" si="263"/>
        <v>4.0338983050847386</v>
      </c>
      <c r="S4535" s="182">
        <v>0</v>
      </c>
      <c r="T4535" s="469">
        <v>0</v>
      </c>
      <c r="U4535" s="160">
        <v>0</v>
      </c>
      <c r="V4535" s="752">
        <v>0</v>
      </c>
      <c r="W4535" s="182">
        <v>0</v>
      </c>
      <c r="X4535" s="181">
        <v>0</v>
      </c>
      <c r="Y4535" s="891">
        <f t="shared" si="265"/>
        <v>28.310000000000002</v>
      </c>
      <c r="Z4535" s="108">
        <v>0</v>
      </c>
      <c r="AA4535" s="112">
        <v>0</v>
      </c>
      <c r="AB4535" s="108">
        <v>341.1</v>
      </c>
      <c r="AC4535" s="109">
        <v>0.1</v>
      </c>
      <c r="AD4535" s="265">
        <v>0</v>
      </c>
      <c r="AE4535" s="405">
        <f t="shared" si="270"/>
        <v>0</v>
      </c>
      <c r="AF4535" s="892">
        <v>354.1</v>
      </c>
      <c r="AG4535" s="109">
        <v>0.75</v>
      </c>
      <c r="AH4535" s="112"/>
      <c r="AI4535" s="112"/>
      <c r="AJ4535" s="110">
        <v>27</v>
      </c>
      <c r="AK4535" s="784">
        <f t="shared" si="271"/>
        <v>35.1</v>
      </c>
      <c r="AL4535" s="390"/>
      <c r="AM4535" s="390"/>
      <c r="AN4535" s="253">
        <f t="shared" si="268"/>
        <v>35.1</v>
      </c>
      <c r="AO4535" s="113">
        <f t="shared" si="269"/>
        <v>6.7899999999999991</v>
      </c>
    </row>
    <row r="4536" spans="1:43" x14ac:dyDescent="0.2">
      <c r="A4536" s="58">
        <v>41052</v>
      </c>
      <c r="B4536" s="92">
        <v>18.829999999999998</v>
      </c>
      <c r="C4536" s="870"/>
      <c r="D4536" s="174">
        <v>9.5</v>
      </c>
      <c r="E4536" s="871"/>
      <c r="F4536" s="302">
        <f t="shared" si="264"/>
        <v>28.33</v>
      </c>
      <c r="G4536" s="94"/>
      <c r="H4536" s="265">
        <v>19.420000000000002</v>
      </c>
      <c r="I4536" s="96">
        <v>9.9350000000000005</v>
      </c>
      <c r="J4536" s="308"/>
      <c r="K4536" s="723">
        <f t="shared" si="261"/>
        <v>29.355000000000004</v>
      </c>
      <c r="L4536" s="468"/>
      <c r="M4536" s="468"/>
      <c r="N4536" s="468"/>
      <c r="O4536" s="98">
        <f t="shared" si="262"/>
        <v>1.0250000000000057</v>
      </c>
      <c r="Q4536" s="100">
        <f t="shared" si="263"/>
        <v>3.49173905637883</v>
      </c>
      <c r="S4536" s="182">
        <v>0</v>
      </c>
      <c r="T4536" s="469">
        <v>0</v>
      </c>
      <c r="U4536" s="160">
        <v>0</v>
      </c>
      <c r="V4536" s="752">
        <v>0</v>
      </c>
      <c r="W4536" s="182">
        <v>0</v>
      </c>
      <c r="X4536" s="181">
        <v>0</v>
      </c>
      <c r="Y4536" s="891">
        <f t="shared" si="265"/>
        <v>28.33</v>
      </c>
      <c r="Z4536" s="108">
        <v>0</v>
      </c>
      <c r="AA4536" s="112">
        <v>0</v>
      </c>
      <c r="AB4536" s="108">
        <v>341.1</v>
      </c>
      <c r="AC4536" s="109">
        <v>0.05</v>
      </c>
      <c r="AD4536" s="265">
        <v>0</v>
      </c>
      <c r="AE4536" s="405">
        <f t="shared" si="270"/>
        <v>0</v>
      </c>
      <c r="AF4536" s="892">
        <v>354.3</v>
      </c>
      <c r="AG4536" s="109">
        <v>0.05</v>
      </c>
      <c r="AH4536" s="112"/>
      <c r="AI4536" s="112"/>
      <c r="AJ4536" s="110">
        <v>24</v>
      </c>
      <c r="AK4536" s="784">
        <f t="shared" si="271"/>
        <v>31.200000000000003</v>
      </c>
      <c r="AL4536" s="390"/>
      <c r="AM4536" s="390"/>
      <c r="AN4536" s="253">
        <f t="shared" si="268"/>
        <v>31.200000000000003</v>
      </c>
      <c r="AO4536" s="113">
        <f t="shared" si="269"/>
        <v>2.8700000000000045</v>
      </c>
    </row>
    <row r="4537" spans="1:43" x14ac:dyDescent="0.2">
      <c r="A4537" s="58">
        <v>41053</v>
      </c>
      <c r="B4537" s="92">
        <v>19.510000000000002</v>
      </c>
      <c r="C4537" s="870"/>
      <c r="D4537" s="174">
        <v>9.5</v>
      </c>
      <c r="E4537" s="871"/>
      <c r="F4537" s="302">
        <f t="shared" si="264"/>
        <v>29.01</v>
      </c>
      <c r="G4537" s="94"/>
      <c r="H4537" s="265">
        <v>19.920000000000002</v>
      </c>
      <c r="I4537" s="96">
        <v>9.9459999999999997</v>
      </c>
      <c r="J4537" s="308"/>
      <c r="K4537" s="723">
        <f t="shared" si="261"/>
        <v>29.866</v>
      </c>
      <c r="L4537" s="468"/>
      <c r="M4537" s="468"/>
      <c r="N4537" s="468"/>
      <c r="O4537" s="98">
        <f t="shared" si="262"/>
        <v>0.8559999999999981</v>
      </c>
      <c r="Q4537" s="100">
        <f t="shared" si="263"/>
        <v>2.8661354048081367</v>
      </c>
      <c r="S4537" s="182">
        <v>0</v>
      </c>
      <c r="T4537" s="469">
        <v>0</v>
      </c>
      <c r="U4537" s="160">
        <v>0</v>
      </c>
      <c r="V4537" s="752">
        <v>0</v>
      </c>
      <c r="W4537" s="182">
        <v>0</v>
      </c>
      <c r="X4537" s="181">
        <v>0</v>
      </c>
      <c r="Y4537" s="891">
        <f t="shared" si="265"/>
        <v>29.01</v>
      </c>
      <c r="Z4537" s="108">
        <v>0</v>
      </c>
      <c r="AA4537" s="112">
        <v>0</v>
      </c>
      <c r="AB4537" s="108">
        <v>341.1</v>
      </c>
      <c r="AC4537" s="109">
        <v>0</v>
      </c>
      <c r="AD4537" s="265">
        <v>9.83</v>
      </c>
      <c r="AE4537" s="405">
        <f t="shared" si="270"/>
        <v>12.779</v>
      </c>
      <c r="AF4537" s="892">
        <v>354.5</v>
      </c>
      <c r="AG4537" s="109">
        <v>0</v>
      </c>
      <c r="AH4537" s="112"/>
      <c r="AI4537" s="112"/>
      <c r="AJ4537" s="110">
        <v>13</v>
      </c>
      <c r="AK4537" s="784">
        <f t="shared" si="271"/>
        <v>16.900000000000002</v>
      </c>
      <c r="AL4537" s="390"/>
      <c r="AM4537" s="390"/>
      <c r="AN4537" s="253">
        <f t="shared" si="268"/>
        <v>29.679000000000002</v>
      </c>
      <c r="AO4537" s="113">
        <f t="shared" si="269"/>
        <v>0.66900000000000048</v>
      </c>
      <c r="AQ4537" s="21"/>
    </row>
    <row r="4538" spans="1:43" x14ac:dyDescent="0.2">
      <c r="A4538" s="58">
        <v>41054</v>
      </c>
      <c r="B4538" s="92">
        <v>18.87</v>
      </c>
      <c r="C4538" s="870"/>
      <c r="D4538" s="174">
        <v>9.5</v>
      </c>
      <c r="E4538" s="871"/>
      <c r="F4538" s="302">
        <f t="shared" si="264"/>
        <v>28.37</v>
      </c>
      <c r="G4538" s="94"/>
      <c r="H4538" s="265">
        <v>18.88</v>
      </c>
      <c r="I4538" s="96">
        <v>10.000999999999999</v>
      </c>
      <c r="J4538" s="308"/>
      <c r="K4538" s="723">
        <f t="shared" si="261"/>
        <v>28.881</v>
      </c>
      <c r="L4538" s="468"/>
      <c r="M4538" s="468"/>
      <c r="N4538" s="468"/>
      <c r="O4538" s="98">
        <f t="shared" si="262"/>
        <v>0.51099999999999923</v>
      </c>
      <c r="Q4538" s="100">
        <f t="shared" si="263"/>
        <v>1.7693293168519069</v>
      </c>
      <c r="S4538" s="182">
        <v>0</v>
      </c>
      <c r="T4538" s="469">
        <v>0</v>
      </c>
      <c r="U4538" s="160">
        <v>0</v>
      </c>
      <c r="V4538" s="752">
        <v>0</v>
      </c>
      <c r="W4538" s="182">
        <v>0</v>
      </c>
      <c r="X4538" s="181">
        <v>0</v>
      </c>
      <c r="Y4538" s="891">
        <f t="shared" si="265"/>
        <v>28.37</v>
      </c>
      <c r="Z4538" s="108">
        <v>0</v>
      </c>
      <c r="AA4538" s="112">
        <v>0</v>
      </c>
      <c r="AB4538" s="108">
        <v>341.1</v>
      </c>
      <c r="AC4538" s="109">
        <v>0</v>
      </c>
      <c r="AD4538" s="265">
        <v>18.09</v>
      </c>
      <c r="AE4538" s="405">
        <f t="shared" si="270"/>
        <v>23.516999999999999</v>
      </c>
      <c r="AF4538" s="892">
        <v>354.5</v>
      </c>
      <c r="AG4538" s="109">
        <v>0</v>
      </c>
      <c r="AH4538" s="112"/>
      <c r="AI4538" s="112"/>
      <c r="AJ4538" s="110">
        <v>5</v>
      </c>
      <c r="AK4538" s="784">
        <f t="shared" si="271"/>
        <v>6.5</v>
      </c>
      <c r="AL4538" s="390"/>
      <c r="AM4538" s="390"/>
      <c r="AN4538" s="253">
        <f t="shared" si="268"/>
        <v>30.016999999999999</v>
      </c>
      <c r="AO4538" s="113">
        <f t="shared" si="269"/>
        <v>1.6469999999999985</v>
      </c>
    </row>
    <row r="4539" spans="1:43" x14ac:dyDescent="0.2">
      <c r="A4539" s="58">
        <v>41055</v>
      </c>
      <c r="B4539" s="92">
        <v>19.96</v>
      </c>
      <c r="C4539" s="870"/>
      <c r="D4539" s="174">
        <v>9.5</v>
      </c>
      <c r="E4539" s="871"/>
      <c r="F4539" s="302">
        <f t="shared" si="264"/>
        <v>29.46</v>
      </c>
      <c r="G4539" s="94"/>
      <c r="H4539" s="265">
        <v>21.12</v>
      </c>
      <c r="I4539" s="96">
        <v>10.135</v>
      </c>
      <c r="J4539" s="308"/>
      <c r="K4539" s="723">
        <f t="shared" si="261"/>
        <v>31.255000000000003</v>
      </c>
      <c r="L4539" s="468"/>
      <c r="M4539" s="468"/>
      <c r="N4539" s="468"/>
      <c r="O4539" s="98">
        <f t="shared" si="262"/>
        <v>1.7950000000000017</v>
      </c>
      <c r="Q4539" s="100">
        <f t="shared" si="263"/>
        <v>5.7430811070228813</v>
      </c>
      <c r="S4539" s="182">
        <v>0</v>
      </c>
      <c r="T4539" s="469">
        <v>0</v>
      </c>
      <c r="U4539" s="160">
        <v>0</v>
      </c>
      <c r="V4539" s="752">
        <v>0</v>
      </c>
      <c r="W4539" s="182">
        <v>0</v>
      </c>
      <c r="X4539" s="181">
        <v>0</v>
      </c>
      <c r="Y4539" s="891">
        <f t="shared" si="265"/>
        <v>29.46</v>
      </c>
      <c r="Z4539" s="108">
        <v>0</v>
      </c>
      <c r="AA4539" s="112">
        <v>0</v>
      </c>
      <c r="AB4539" s="108">
        <v>341.1</v>
      </c>
      <c r="AC4539" s="109">
        <v>0</v>
      </c>
      <c r="AD4539" s="265">
        <v>20.07</v>
      </c>
      <c r="AE4539" s="405">
        <f t="shared" si="270"/>
        <v>26.091000000000001</v>
      </c>
      <c r="AF4539" s="892">
        <v>354.5</v>
      </c>
      <c r="AG4539" s="109">
        <v>0</v>
      </c>
      <c r="AH4539" s="112"/>
      <c r="AI4539" s="112"/>
      <c r="AJ4539" s="110">
        <v>0</v>
      </c>
      <c r="AK4539" s="784">
        <f t="shared" si="271"/>
        <v>0</v>
      </c>
      <c r="AL4539" s="390"/>
      <c r="AM4539" s="390"/>
      <c r="AN4539" s="253">
        <f t="shared" si="268"/>
        <v>26.091000000000001</v>
      </c>
      <c r="AO4539" s="113">
        <f t="shared" si="269"/>
        <v>-3.3689999999999998</v>
      </c>
    </row>
    <row r="4540" spans="1:43" x14ac:dyDescent="0.2">
      <c r="A4540" s="58">
        <v>41056</v>
      </c>
      <c r="B4540" s="92">
        <v>18.079999999999998</v>
      </c>
      <c r="C4540" s="870"/>
      <c r="D4540" s="174">
        <v>9.5</v>
      </c>
      <c r="E4540" s="871"/>
      <c r="F4540" s="302">
        <f t="shared" si="264"/>
        <v>27.58</v>
      </c>
      <c r="G4540" s="94"/>
      <c r="H4540" s="265">
        <v>19.13</v>
      </c>
      <c r="I4540" s="96">
        <v>10.031000000000001</v>
      </c>
      <c r="J4540" s="308"/>
      <c r="K4540" s="723">
        <f t="shared" ref="K4540:K4603" si="272">H4540+I4540</f>
        <v>29.161000000000001</v>
      </c>
      <c r="L4540" s="468"/>
      <c r="M4540" s="468"/>
      <c r="N4540" s="468"/>
      <c r="O4540" s="98">
        <f t="shared" ref="O4540:O4603" si="273">K4540-F4540</f>
        <v>1.5810000000000031</v>
      </c>
      <c r="Q4540" s="100">
        <f t="shared" ref="Q4540:Q4603" si="274">(((O4540/K4540)*100))</f>
        <v>5.421624772813014</v>
      </c>
      <c r="S4540" s="182">
        <v>0</v>
      </c>
      <c r="T4540" s="469">
        <v>0</v>
      </c>
      <c r="U4540" s="160">
        <v>0</v>
      </c>
      <c r="V4540" s="752">
        <v>0</v>
      </c>
      <c r="W4540" s="182">
        <v>0</v>
      </c>
      <c r="X4540" s="181">
        <v>0</v>
      </c>
      <c r="Y4540" s="891">
        <f t="shared" si="265"/>
        <v>27.58</v>
      </c>
      <c r="Z4540" s="108">
        <v>0</v>
      </c>
      <c r="AA4540" s="112">
        <v>0</v>
      </c>
      <c r="AB4540" s="108">
        <v>341.1</v>
      </c>
      <c r="AC4540" s="109">
        <v>0</v>
      </c>
      <c r="AD4540" s="265">
        <v>14.97</v>
      </c>
      <c r="AE4540" s="405">
        <f t="shared" si="270"/>
        <v>19.461000000000002</v>
      </c>
      <c r="AF4540" s="892">
        <v>354.5</v>
      </c>
      <c r="AG4540" s="109">
        <v>0</v>
      </c>
      <c r="AH4540" s="112"/>
      <c r="AI4540" s="112"/>
      <c r="AJ4540" s="110">
        <v>0</v>
      </c>
      <c r="AK4540" s="784">
        <f t="shared" si="271"/>
        <v>0</v>
      </c>
      <c r="AL4540" s="390"/>
      <c r="AM4540" s="390"/>
      <c r="AN4540" s="253">
        <f t="shared" si="268"/>
        <v>19.461000000000002</v>
      </c>
      <c r="AO4540" s="113">
        <f t="shared" si="269"/>
        <v>-8.1189999999999962</v>
      </c>
    </row>
    <row r="4541" spans="1:43" x14ac:dyDescent="0.2">
      <c r="A4541" s="58">
        <v>41057</v>
      </c>
      <c r="B4541" s="92">
        <v>17.170000000000002</v>
      </c>
      <c r="C4541" s="870"/>
      <c r="D4541" s="884">
        <v>9.5</v>
      </c>
      <c r="E4541" s="871"/>
      <c r="F4541" s="302">
        <f t="shared" si="264"/>
        <v>26.67</v>
      </c>
      <c r="G4541" s="94"/>
      <c r="H4541" s="265">
        <v>17.559999999999999</v>
      </c>
      <c r="I4541" s="96">
        <v>9.0630000000000006</v>
      </c>
      <c r="J4541" s="308"/>
      <c r="K4541" s="723">
        <f t="shared" si="272"/>
        <v>26.622999999999998</v>
      </c>
      <c r="L4541" s="468"/>
      <c r="M4541" s="468"/>
      <c r="N4541" s="468"/>
      <c r="O4541" s="98">
        <f t="shared" si="273"/>
        <v>-4.700000000000415E-2</v>
      </c>
      <c r="Q4541" s="100">
        <f t="shared" si="274"/>
        <v>-0.17653908274801544</v>
      </c>
      <c r="S4541" s="182">
        <v>0</v>
      </c>
      <c r="T4541" s="469">
        <v>0</v>
      </c>
      <c r="U4541" s="160">
        <v>0</v>
      </c>
      <c r="V4541" s="752">
        <v>0</v>
      </c>
      <c r="W4541" s="182">
        <v>0</v>
      </c>
      <c r="X4541" s="181">
        <v>0</v>
      </c>
      <c r="Y4541" s="891">
        <f t="shared" si="265"/>
        <v>26.67</v>
      </c>
      <c r="Z4541" s="108">
        <v>0</v>
      </c>
      <c r="AA4541" s="112">
        <v>0</v>
      </c>
      <c r="AB4541" s="108">
        <v>341.1</v>
      </c>
      <c r="AC4541" s="109">
        <v>0</v>
      </c>
      <c r="AD4541" s="265">
        <v>17.11</v>
      </c>
      <c r="AE4541" s="405">
        <f t="shared" si="270"/>
        <v>22.242999999999999</v>
      </c>
      <c r="AF4541" s="892">
        <v>354.5</v>
      </c>
      <c r="AG4541" s="109">
        <v>0</v>
      </c>
      <c r="AH4541" s="112"/>
      <c r="AI4541" s="112"/>
      <c r="AJ4541" s="110">
        <v>3</v>
      </c>
      <c r="AK4541" s="784">
        <f t="shared" si="271"/>
        <v>3.9000000000000004</v>
      </c>
      <c r="AL4541" s="390"/>
      <c r="AM4541" s="390"/>
      <c r="AN4541" s="253">
        <f t="shared" si="268"/>
        <v>26.143000000000001</v>
      </c>
      <c r="AO4541" s="113">
        <f t="shared" si="269"/>
        <v>-0.52700000000000102</v>
      </c>
    </row>
    <row r="4542" spans="1:43" x14ac:dyDescent="0.2">
      <c r="A4542" s="58">
        <v>41058</v>
      </c>
      <c r="B4542" s="799">
        <v>19.98</v>
      </c>
      <c r="C4542" s="870"/>
      <c r="D4542" s="884">
        <v>9.5</v>
      </c>
      <c r="E4542" s="871"/>
      <c r="F4542" s="302">
        <f t="shared" si="264"/>
        <v>29.48</v>
      </c>
      <c r="G4542" s="94"/>
      <c r="H4542" s="265">
        <v>19.690000000000001</v>
      </c>
      <c r="I4542" s="96">
        <v>9.3800000000000008</v>
      </c>
      <c r="J4542" s="308"/>
      <c r="K4542" s="723">
        <f t="shared" si="272"/>
        <v>29.07</v>
      </c>
      <c r="L4542" s="468"/>
      <c r="M4542" s="468"/>
      <c r="N4542" s="468"/>
      <c r="O4542" s="98">
        <f t="shared" si="273"/>
        <v>-0.41000000000000014</v>
      </c>
      <c r="Q4542" s="100">
        <f t="shared" si="274"/>
        <v>-1.4103887168902653</v>
      </c>
      <c r="S4542" s="182">
        <v>0</v>
      </c>
      <c r="T4542" s="469">
        <v>0</v>
      </c>
      <c r="U4542" s="160">
        <v>0</v>
      </c>
      <c r="V4542" s="752">
        <v>0</v>
      </c>
      <c r="W4542" s="182">
        <v>0</v>
      </c>
      <c r="X4542" s="181">
        <v>0</v>
      </c>
      <c r="Y4542" s="891">
        <f t="shared" si="265"/>
        <v>29.48</v>
      </c>
      <c r="Z4542" s="108">
        <v>0</v>
      </c>
      <c r="AA4542" s="112">
        <v>0</v>
      </c>
      <c r="AB4542" s="108">
        <v>341</v>
      </c>
      <c r="AC4542" s="109">
        <v>0</v>
      </c>
      <c r="AD4542" s="265">
        <v>17.71</v>
      </c>
      <c r="AE4542" s="405">
        <f t="shared" si="270"/>
        <v>23.023000000000003</v>
      </c>
      <c r="AF4542" s="892">
        <v>354.5</v>
      </c>
      <c r="AG4542" s="109">
        <v>0.1</v>
      </c>
      <c r="AH4542" s="112"/>
      <c r="AI4542" s="112"/>
      <c r="AJ4542" s="110">
        <v>7</v>
      </c>
      <c r="AK4542" s="784">
        <f t="shared" si="271"/>
        <v>9.1</v>
      </c>
      <c r="AL4542" s="390"/>
      <c r="AM4542" s="390"/>
      <c r="AN4542" s="253">
        <f t="shared" si="268"/>
        <v>32.123000000000005</v>
      </c>
      <c r="AO4542" s="113">
        <f t="shared" si="269"/>
        <v>2.6430000000000042</v>
      </c>
    </row>
    <row r="4543" spans="1:43" x14ac:dyDescent="0.2">
      <c r="A4543" s="58">
        <v>41059</v>
      </c>
      <c r="B4543" s="92">
        <v>19.420000000000002</v>
      </c>
      <c r="C4543" s="870"/>
      <c r="D4543" s="174">
        <v>9.5</v>
      </c>
      <c r="E4543" s="871"/>
      <c r="F4543" s="302">
        <f t="shared" si="264"/>
        <v>28.92</v>
      </c>
      <c r="G4543" s="94"/>
      <c r="H4543" s="265">
        <v>21.43</v>
      </c>
      <c r="I4543" s="96">
        <v>9.9830000000000005</v>
      </c>
      <c r="J4543" s="308"/>
      <c r="K4543" s="723">
        <f t="shared" si="272"/>
        <v>31.413</v>
      </c>
      <c r="L4543" s="468"/>
      <c r="M4543" s="468"/>
      <c r="N4543" s="468"/>
      <c r="O4543" s="98">
        <f t="shared" si="273"/>
        <v>2.4929999999999986</v>
      </c>
      <c r="Q4543" s="100">
        <f t="shared" si="274"/>
        <v>7.9362047559927369</v>
      </c>
      <c r="S4543" s="182">
        <v>0</v>
      </c>
      <c r="T4543" s="469">
        <v>0</v>
      </c>
      <c r="U4543" s="160">
        <v>0</v>
      </c>
      <c r="V4543" s="752">
        <v>0</v>
      </c>
      <c r="W4543" s="182">
        <v>0</v>
      </c>
      <c r="X4543" s="181">
        <v>0</v>
      </c>
      <c r="Y4543" s="891">
        <f t="shared" si="265"/>
        <v>28.92</v>
      </c>
      <c r="Z4543" s="108">
        <v>0</v>
      </c>
      <c r="AA4543" s="112">
        <v>0</v>
      </c>
      <c r="AB4543" s="108">
        <v>341</v>
      </c>
      <c r="AC4543" s="109">
        <v>0.1</v>
      </c>
      <c r="AD4543" s="265">
        <v>17.93</v>
      </c>
      <c r="AE4543" s="405">
        <f t="shared" si="270"/>
        <v>23.309000000000001</v>
      </c>
      <c r="AF4543" s="892">
        <v>354.4</v>
      </c>
      <c r="AG4543" s="109">
        <v>0.05</v>
      </c>
      <c r="AH4543" s="112"/>
      <c r="AI4543" s="112"/>
      <c r="AJ4543" s="110">
        <v>0</v>
      </c>
      <c r="AK4543" s="784">
        <f t="shared" si="271"/>
        <v>0</v>
      </c>
      <c r="AL4543" s="390"/>
      <c r="AM4543" s="390"/>
      <c r="AN4543" s="253">
        <f t="shared" si="268"/>
        <v>23.309000000000001</v>
      </c>
      <c r="AO4543" s="113">
        <f t="shared" si="269"/>
        <v>-5.6110000000000007</v>
      </c>
    </row>
    <row r="4544" spans="1:43" ht="13.5" thickBot="1" x14ac:dyDescent="0.25">
      <c r="A4544" s="58">
        <v>41060</v>
      </c>
      <c r="B4544" s="896">
        <v>20.76</v>
      </c>
      <c r="C4544" s="870"/>
      <c r="D4544" s="174">
        <v>9.5</v>
      </c>
      <c r="E4544" s="871"/>
      <c r="F4544" s="302">
        <f t="shared" si="264"/>
        <v>30.26</v>
      </c>
      <c r="G4544" s="94"/>
      <c r="H4544" s="731">
        <v>20.149999999999999</v>
      </c>
      <c r="I4544" s="174">
        <v>9.8870000000000005</v>
      </c>
      <c r="J4544" s="308"/>
      <c r="K4544" s="723">
        <f t="shared" si="272"/>
        <v>30.036999999999999</v>
      </c>
      <c r="L4544" s="479"/>
      <c r="M4544" s="479"/>
      <c r="N4544" s="479"/>
      <c r="O4544" s="480">
        <f t="shared" si="273"/>
        <v>-0.22300000000000253</v>
      </c>
      <c r="Q4544" s="465">
        <f t="shared" si="274"/>
        <v>-0.74241768485535353</v>
      </c>
      <c r="S4544" s="182">
        <v>0</v>
      </c>
      <c r="T4544" s="469">
        <v>0</v>
      </c>
      <c r="U4544" s="160">
        <v>0</v>
      </c>
      <c r="V4544" s="752">
        <v>0</v>
      </c>
      <c r="W4544" s="897">
        <v>0</v>
      </c>
      <c r="X4544" s="898">
        <v>0</v>
      </c>
      <c r="Y4544" s="891">
        <f t="shared" si="265"/>
        <v>30.26</v>
      </c>
      <c r="Z4544" s="108">
        <v>0</v>
      </c>
      <c r="AA4544" s="112">
        <v>0</v>
      </c>
      <c r="AB4544" s="132">
        <v>341</v>
      </c>
      <c r="AC4544" s="133">
        <v>0.05</v>
      </c>
      <c r="AD4544" s="481">
        <v>0</v>
      </c>
      <c r="AE4544" s="405">
        <f t="shared" si="270"/>
        <v>0</v>
      </c>
      <c r="AF4544" s="899">
        <v>354.6</v>
      </c>
      <c r="AG4544" s="133">
        <v>0.23</v>
      </c>
      <c r="AH4544" s="136"/>
      <c r="AI4544" s="136"/>
      <c r="AJ4544" s="134">
        <v>10</v>
      </c>
      <c r="AK4544" s="784">
        <f t="shared" si="271"/>
        <v>13</v>
      </c>
      <c r="AL4544" s="390"/>
      <c r="AM4544" s="390"/>
      <c r="AN4544" s="253">
        <f t="shared" si="268"/>
        <v>13</v>
      </c>
      <c r="AO4544" s="885">
        <f t="shared" si="269"/>
        <v>-17.260000000000002</v>
      </c>
    </row>
    <row r="4545" spans="1:41" x14ac:dyDescent="0.2">
      <c r="A4545" s="58">
        <v>41061</v>
      </c>
      <c r="B4545" s="59">
        <v>18.809999999999999</v>
      </c>
      <c r="C4545" s="870"/>
      <c r="D4545" s="200">
        <v>9.18</v>
      </c>
      <c r="E4545" s="871"/>
      <c r="F4545" s="577">
        <f t="shared" si="264"/>
        <v>27.99</v>
      </c>
      <c r="G4545" s="63"/>
      <c r="H4545" s="722">
        <v>20.37</v>
      </c>
      <c r="I4545" s="308">
        <v>9.8740000000000006</v>
      </c>
      <c r="J4545" s="308"/>
      <c r="K4545" s="723">
        <f t="shared" si="272"/>
        <v>30.244</v>
      </c>
      <c r="L4545" s="468"/>
      <c r="M4545" s="468"/>
      <c r="N4545" s="468"/>
      <c r="O4545" s="900">
        <f t="shared" si="273"/>
        <v>2.2540000000000013</v>
      </c>
      <c r="Q4545" s="901">
        <f t="shared" si="274"/>
        <v>7.4527178944584094</v>
      </c>
      <c r="S4545" s="162">
        <v>0</v>
      </c>
      <c r="T4545" s="469">
        <v>0</v>
      </c>
      <c r="U4545" s="160">
        <v>0</v>
      </c>
      <c r="V4545" s="161">
        <v>0</v>
      </c>
      <c r="W4545" s="162">
        <v>0</v>
      </c>
      <c r="X4545" s="161">
        <v>0</v>
      </c>
      <c r="Y4545" s="163">
        <f t="shared" si="265"/>
        <v>27.99</v>
      </c>
      <c r="Z4545" s="78">
        <v>0</v>
      </c>
      <c r="AA4545" s="82">
        <v>0</v>
      </c>
      <c r="AB4545" s="78">
        <v>341.1</v>
      </c>
      <c r="AC4545" s="79">
        <v>0</v>
      </c>
      <c r="AD4545" s="79">
        <v>20.37</v>
      </c>
      <c r="AE4545" s="749">
        <f>AD4545*1.43</f>
        <v>29.129100000000001</v>
      </c>
      <c r="AF4545" s="890">
        <v>354.5</v>
      </c>
      <c r="AG4545" s="79">
        <v>0.12</v>
      </c>
      <c r="AH4545" s="82"/>
      <c r="AI4545" s="82"/>
      <c r="AJ4545" s="80">
        <v>27</v>
      </c>
      <c r="AK4545" s="902">
        <f>AJ4545*1.43</f>
        <v>38.61</v>
      </c>
      <c r="AL4545" s="748"/>
      <c r="AM4545" s="748"/>
      <c r="AN4545" s="163">
        <f t="shared" si="268"/>
        <v>67.739100000000008</v>
      </c>
      <c r="AO4545" s="83">
        <f t="shared" si="269"/>
        <v>39.749100000000013</v>
      </c>
    </row>
    <row r="4546" spans="1:41" x14ac:dyDescent="0.2">
      <c r="A4546" s="58">
        <v>41062</v>
      </c>
      <c r="B4546" s="92">
        <v>17.25</v>
      </c>
      <c r="C4546" s="870"/>
      <c r="D4546" s="174">
        <v>9.5</v>
      </c>
      <c r="E4546" s="871"/>
      <c r="F4546" s="302">
        <f t="shared" si="264"/>
        <v>26.75</v>
      </c>
      <c r="G4546" s="94"/>
      <c r="H4546" s="731">
        <v>17.97</v>
      </c>
      <c r="I4546" s="96">
        <v>9.5370000000000008</v>
      </c>
      <c r="J4546" s="308"/>
      <c r="K4546" s="723">
        <f t="shared" si="272"/>
        <v>27.506999999999998</v>
      </c>
      <c r="L4546" s="468"/>
      <c r="M4546" s="468"/>
      <c r="N4546" s="468"/>
      <c r="O4546" s="900">
        <f t="shared" si="273"/>
        <v>0.7569999999999979</v>
      </c>
      <c r="Q4546" s="901">
        <f t="shared" si="274"/>
        <v>2.7520267568255279</v>
      </c>
      <c r="S4546" s="182">
        <v>0</v>
      </c>
      <c r="T4546" s="469">
        <v>0</v>
      </c>
      <c r="U4546" s="160">
        <v>0</v>
      </c>
      <c r="V4546" s="181">
        <v>0</v>
      </c>
      <c r="W4546" s="182">
        <v>0</v>
      </c>
      <c r="X4546" s="181">
        <v>0</v>
      </c>
      <c r="Y4546" s="113">
        <f t="shared" si="265"/>
        <v>26.75</v>
      </c>
      <c r="Z4546" s="108">
        <v>0</v>
      </c>
      <c r="AA4546" s="112">
        <v>0</v>
      </c>
      <c r="AB4546" s="108">
        <v>341.1</v>
      </c>
      <c r="AC4546" s="109">
        <v>0</v>
      </c>
      <c r="AD4546" s="109">
        <v>16.11</v>
      </c>
      <c r="AE4546" s="749">
        <f t="shared" ref="AE4546:AE4574" si="275">AD4546*1.43</f>
        <v>23.037299999999998</v>
      </c>
      <c r="AF4546" s="892">
        <v>354.8</v>
      </c>
      <c r="AG4546" s="109">
        <v>0</v>
      </c>
      <c r="AH4546" s="112"/>
      <c r="AI4546" s="112"/>
      <c r="AJ4546" s="110">
        <v>0</v>
      </c>
      <c r="AK4546" s="902">
        <f t="shared" ref="AK4546:AK4574" si="276">AJ4546*1.43</f>
        <v>0</v>
      </c>
      <c r="AL4546" s="748"/>
      <c r="AM4546" s="748"/>
      <c r="AN4546" s="163">
        <f t="shared" si="268"/>
        <v>23.037299999999998</v>
      </c>
      <c r="AO4546" s="113">
        <f t="shared" si="269"/>
        <v>-3.7127000000000017</v>
      </c>
    </row>
    <row r="4547" spans="1:41" x14ac:dyDescent="0.2">
      <c r="A4547" s="58">
        <v>41063</v>
      </c>
      <c r="B4547" s="799">
        <v>17.239999999999998</v>
      </c>
      <c r="C4547" s="870"/>
      <c r="D4547" s="174">
        <v>9.48</v>
      </c>
      <c r="E4547" s="871"/>
      <c r="F4547" s="302">
        <f t="shared" si="264"/>
        <v>26.72</v>
      </c>
      <c r="G4547" s="94"/>
      <c r="H4547" s="731">
        <v>16.899999999999999</v>
      </c>
      <c r="I4547" s="96">
        <v>8.9169999999999998</v>
      </c>
      <c r="J4547" s="308"/>
      <c r="K4547" s="723">
        <f t="shared" si="272"/>
        <v>25.817</v>
      </c>
      <c r="L4547" s="468"/>
      <c r="M4547" s="468"/>
      <c r="N4547" s="468"/>
      <c r="O4547" s="900">
        <f t="shared" si="273"/>
        <v>-0.90299999999999869</v>
      </c>
      <c r="Q4547" s="901">
        <f t="shared" si="274"/>
        <v>-3.4976953170391551</v>
      </c>
      <c r="S4547" s="182">
        <v>0</v>
      </c>
      <c r="T4547" s="469">
        <v>0</v>
      </c>
      <c r="U4547" s="160">
        <v>0</v>
      </c>
      <c r="V4547" s="181">
        <v>0</v>
      </c>
      <c r="W4547" s="182">
        <v>0</v>
      </c>
      <c r="X4547" s="181">
        <v>0</v>
      </c>
      <c r="Y4547" s="113">
        <f t="shared" si="265"/>
        <v>26.72</v>
      </c>
      <c r="Z4547" s="108">
        <v>0</v>
      </c>
      <c r="AA4547" s="112">
        <v>0</v>
      </c>
      <c r="AB4547" s="108">
        <v>341</v>
      </c>
      <c r="AC4547" s="109">
        <v>0</v>
      </c>
      <c r="AD4547" s="109">
        <v>11.77</v>
      </c>
      <c r="AE4547" s="749">
        <f t="shared" si="275"/>
        <v>16.831099999999999</v>
      </c>
      <c r="AF4547" s="892">
        <v>354.85</v>
      </c>
      <c r="AG4547" s="109">
        <v>0</v>
      </c>
      <c r="AH4547" s="112"/>
      <c r="AI4547" s="112"/>
      <c r="AJ4547" s="110">
        <v>0</v>
      </c>
      <c r="AK4547" s="902">
        <f t="shared" si="276"/>
        <v>0</v>
      </c>
      <c r="AL4547" s="748"/>
      <c r="AM4547" s="748"/>
      <c r="AN4547" s="163">
        <f t="shared" si="268"/>
        <v>16.831099999999999</v>
      </c>
      <c r="AO4547" s="113">
        <f t="shared" si="269"/>
        <v>-9.8888999999999996</v>
      </c>
    </row>
    <row r="4548" spans="1:41" x14ac:dyDescent="0.2">
      <c r="A4548" s="58">
        <v>41064</v>
      </c>
      <c r="B4548" s="92">
        <v>18.68</v>
      </c>
      <c r="C4548" s="870"/>
      <c r="D4548" s="174">
        <v>9.36</v>
      </c>
      <c r="E4548" s="871"/>
      <c r="F4548" s="302">
        <f t="shared" ref="F4548:F4574" si="277">+B4548+D4548</f>
        <v>28.04</v>
      </c>
      <c r="G4548" s="94"/>
      <c r="H4548" s="731">
        <v>19.72</v>
      </c>
      <c r="I4548" s="96">
        <v>9.3130000000000006</v>
      </c>
      <c r="J4548" s="308"/>
      <c r="K4548" s="723">
        <f t="shared" si="272"/>
        <v>29.033000000000001</v>
      </c>
      <c r="L4548" s="468"/>
      <c r="M4548" s="468"/>
      <c r="N4548" s="468"/>
      <c r="O4548" s="900">
        <f t="shared" si="273"/>
        <v>0.9930000000000021</v>
      </c>
      <c r="Q4548" s="901">
        <f t="shared" si="274"/>
        <v>3.4202459270485384</v>
      </c>
      <c r="S4548" s="182">
        <v>0</v>
      </c>
      <c r="T4548" s="469">
        <v>0</v>
      </c>
      <c r="U4548" s="160">
        <v>0</v>
      </c>
      <c r="V4548" s="181">
        <v>0</v>
      </c>
      <c r="W4548" s="182">
        <v>0</v>
      </c>
      <c r="X4548" s="181">
        <v>0</v>
      </c>
      <c r="Y4548" s="113">
        <f t="shared" ref="Y4548:Y4611" si="278">+F4548-S4548-T4548-U4548-V4548+W4548+X4548</f>
        <v>28.04</v>
      </c>
      <c r="Z4548" s="108">
        <v>0</v>
      </c>
      <c r="AA4548" s="112">
        <v>0</v>
      </c>
      <c r="AB4548" s="108">
        <v>341</v>
      </c>
      <c r="AC4548" s="109">
        <v>0</v>
      </c>
      <c r="AD4548" s="109">
        <v>15.01</v>
      </c>
      <c r="AE4548" s="749">
        <f t="shared" si="275"/>
        <v>21.464299999999998</v>
      </c>
      <c r="AF4548" s="892">
        <v>354.88</v>
      </c>
      <c r="AG4548" s="109">
        <v>0.02</v>
      </c>
      <c r="AH4548" s="112"/>
      <c r="AI4548" s="112"/>
      <c r="AJ4548" s="110">
        <v>0</v>
      </c>
      <c r="AK4548" s="902">
        <f t="shared" si="276"/>
        <v>0</v>
      </c>
      <c r="AL4548" s="748"/>
      <c r="AM4548" s="748"/>
      <c r="AN4548" s="163">
        <f t="shared" si="268"/>
        <v>21.464299999999998</v>
      </c>
      <c r="AO4548" s="113">
        <f t="shared" si="269"/>
        <v>-6.5757000000000012</v>
      </c>
    </row>
    <row r="4549" spans="1:41" x14ac:dyDescent="0.2">
      <c r="A4549" s="58">
        <v>41065</v>
      </c>
      <c r="B4549" s="92">
        <v>20.079999999999998</v>
      </c>
      <c r="C4549" s="870"/>
      <c r="D4549" s="174">
        <v>9.5</v>
      </c>
      <c r="E4549" s="871"/>
      <c r="F4549" s="302">
        <f t="shared" si="277"/>
        <v>29.58</v>
      </c>
      <c r="G4549" s="94"/>
      <c r="H4549" s="265">
        <v>21.51</v>
      </c>
      <c r="I4549" s="96">
        <v>9.6609999999999996</v>
      </c>
      <c r="J4549" s="308"/>
      <c r="K4549" s="723">
        <f t="shared" si="272"/>
        <v>31.170999999999999</v>
      </c>
      <c r="L4549" s="468"/>
      <c r="M4549" s="468"/>
      <c r="N4549" s="468"/>
      <c r="O4549" s="900">
        <f t="shared" si="273"/>
        <v>1.5910000000000011</v>
      </c>
      <c r="Q4549" s="901">
        <f t="shared" si="274"/>
        <v>5.1041031728208948</v>
      </c>
      <c r="S4549" s="182">
        <v>0</v>
      </c>
      <c r="T4549" s="469">
        <v>0</v>
      </c>
      <c r="U4549" s="160">
        <v>0</v>
      </c>
      <c r="V4549" s="181">
        <v>0</v>
      </c>
      <c r="W4549" s="182">
        <v>0</v>
      </c>
      <c r="X4549" s="181">
        <v>0</v>
      </c>
      <c r="Y4549" s="113">
        <f t="shared" si="278"/>
        <v>29.58</v>
      </c>
      <c r="Z4549" s="108">
        <v>0</v>
      </c>
      <c r="AA4549" s="112">
        <v>0</v>
      </c>
      <c r="AB4549" s="108">
        <v>341</v>
      </c>
      <c r="AC4549" s="109">
        <v>0.02</v>
      </c>
      <c r="AD4549" s="109">
        <v>16.87</v>
      </c>
      <c r="AE4549" s="749">
        <f t="shared" si="275"/>
        <v>24.124100000000002</v>
      </c>
      <c r="AF4549" s="892">
        <v>354.9</v>
      </c>
      <c r="AG4549" s="109">
        <v>0.03</v>
      </c>
      <c r="AH4549" s="112"/>
      <c r="AI4549" s="112"/>
      <c r="AJ4549" s="110">
        <v>5</v>
      </c>
      <c r="AK4549" s="902">
        <f t="shared" si="276"/>
        <v>7.1499999999999995</v>
      </c>
      <c r="AL4549" s="748"/>
      <c r="AM4549" s="748"/>
      <c r="AN4549" s="163">
        <f t="shared" si="268"/>
        <v>31.274100000000001</v>
      </c>
      <c r="AO4549" s="113">
        <f t="shared" si="269"/>
        <v>1.6941000000000024</v>
      </c>
    </row>
    <row r="4550" spans="1:41" x14ac:dyDescent="0.2">
      <c r="A4550" s="58">
        <v>41066</v>
      </c>
      <c r="B4550" s="92">
        <v>18.11</v>
      </c>
      <c r="C4550" s="870"/>
      <c r="D4550" s="174">
        <v>9.5</v>
      </c>
      <c r="E4550" s="871"/>
      <c r="F4550" s="302">
        <f t="shared" si="277"/>
        <v>27.61</v>
      </c>
      <c r="G4550" s="94"/>
      <c r="H4550" s="265">
        <v>18.22</v>
      </c>
      <c r="I4550" s="96">
        <v>9.8070000000000004</v>
      </c>
      <c r="J4550" s="308"/>
      <c r="K4550" s="723">
        <f t="shared" si="272"/>
        <v>28.027000000000001</v>
      </c>
      <c r="L4550" s="468"/>
      <c r="M4550" s="468"/>
      <c r="N4550" s="468"/>
      <c r="O4550" s="900">
        <f t="shared" si="273"/>
        <v>0.41700000000000159</v>
      </c>
      <c r="Q4550" s="901">
        <f t="shared" si="274"/>
        <v>1.4878510008206427</v>
      </c>
      <c r="S4550" s="182">
        <v>0</v>
      </c>
      <c r="T4550" s="469">
        <v>0</v>
      </c>
      <c r="U4550" s="160">
        <v>0</v>
      </c>
      <c r="V4550" s="181">
        <v>0</v>
      </c>
      <c r="W4550" s="182">
        <v>0</v>
      </c>
      <c r="X4550" s="181">
        <v>0</v>
      </c>
      <c r="Y4550" s="113">
        <f t="shared" si="278"/>
        <v>27.61</v>
      </c>
      <c r="Z4550" s="108">
        <v>0</v>
      </c>
      <c r="AA4550" s="112">
        <v>0</v>
      </c>
      <c r="AB4550" s="108">
        <v>340.9</v>
      </c>
      <c r="AC4550" s="109">
        <v>0.05</v>
      </c>
      <c r="AD4550" s="109">
        <v>15.83</v>
      </c>
      <c r="AE4550" s="749">
        <f t="shared" si="275"/>
        <v>22.636900000000001</v>
      </c>
      <c r="AF4550" s="892">
        <v>354.8</v>
      </c>
      <c r="AG4550" s="109">
        <v>0.09</v>
      </c>
      <c r="AH4550" s="112"/>
      <c r="AI4550" s="112"/>
      <c r="AJ4550" s="110">
        <v>7</v>
      </c>
      <c r="AK4550" s="902">
        <f t="shared" si="276"/>
        <v>10.01</v>
      </c>
      <c r="AL4550" s="748"/>
      <c r="AM4550" s="748"/>
      <c r="AN4550" s="163">
        <f t="shared" si="268"/>
        <v>32.646900000000002</v>
      </c>
      <c r="AO4550" s="113">
        <f t="shared" si="269"/>
        <v>5.0369000000000028</v>
      </c>
    </row>
    <row r="4551" spans="1:41" x14ac:dyDescent="0.2">
      <c r="A4551" s="58">
        <v>41067</v>
      </c>
      <c r="B4551" s="799">
        <v>18.62</v>
      </c>
      <c r="C4551" s="870"/>
      <c r="D4551" s="174">
        <v>9.64</v>
      </c>
      <c r="E4551" s="871"/>
      <c r="F4551" s="302">
        <f t="shared" si="277"/>
        <v>28.26</v>
      </c>
      <c r="G4551" s="94"/>
      <c r="H4551" s="265">
        <v>18.23</v>
      </c>
      <c r="I4551" s="96">
        <v>9.6929999999999996</v>
      </c>
      <c r="J4551" s="308"/>
      <c r="K4551" s="723">
        <f t="shared" si="272"/>
        <v>27.923000000000002</v>
      </c>
      <c r="L4551" s="468"/>
      <c r="M4551" s="468"/>
      <c r="N4551" s="468"/>
      <c r="O4551" s="900">
        <f t="shared" si="273"/>
        <v>-0.33699999999999974</v>
      </c>
      <c r="Q4551" s="901">
        <f t="shared" si="274"/>
        <v>-1.206890377108476</v>
      </c>
      <c r="S4551" s="182">
        <v>0</v>
      </c>
      <c r="T4551" s="469">
        <v>0</v>
      </c>
      <c r="U4551" s="160">
        <v>0</v>
      </c>
      <c r="V4551" s="181">
        <v>0</v>
      </c>
      <c r="W4551" s="182">
        <v>0</v>
      </c>
      <c r="X4551" s="181">
        <v>0</v>
      </c>
      <c r="Y4551" s="113">
        <f t="shared" si="278"/>
        <v>28.26</v>
      </c>
      <c r="Z4551" s="108">
        <v>0</v>
      </c>
      <c r="AA4551" s="112">
        <v>0</v>
      </c>
      <c r="AB4551" s="108">
        <v>340.9</v>
      </c>
      <c r="AC4551" s="109">
        <v>0</v>
      </c>
      <c r="AD4551" s="109">
        <v>5.75</v>
      </c>
      <c r="AE4551" s="749">
        <f t="shared" si="275"/>
        <v>8.2225000000000001</v>
      </c>
      <c r="AF4551" s="892">
        <v>354.7</v>
      </c>
      <c r="AG4551" s="109">
        <v>0</v>
      </c>
      <c r="AH4551" s="112"/>
      <c r="AI4551" s="112"/>
      <c r="AJ4551" s="110">
        <v>6</v>
      </c>
      <c r="AK4551" s="902">
        <f t="shared" si="276"/>
        <v>8.58</v>
      </c>
      <c r="AL4551" s="748"/>
      <c r="AM4551" s="748"/>
      <c r="AN4551" s="163">
        <f t="shared" si="268"/>
        <v>16.802500000000002</v>
      </c>
      <c r="AO4551" s="113">
        <f t="shared" si="269"/>
        <v>-11.4575</v>
      </c>
    </row>
    <row r="4552" spans="1:41" x14ac:dyDescent="0.2">
      <c r="A4552" s="58">
        <v>41068</v>
      </c>
      <c r="B4552" s="92">
        <v>20.38</v>
      </c>
      <c r="C4552" s="870"/>
      <c r="D4552" s="174">
        <v>9.7100000000000009</v>
      </c>
      <c r="E4552" s="871"/>
      <c r="F4552" s="302">
        <f t="shared" si="277"/>
        <v>30.09</v>
      </c>
      <c r="G4552" s="94"/>
      <c r="H4552" s="265">
        <v>21.07</v>
      </c>
      <c r="I4552" s="96">
        <v>10.436999999999999</v>
      </c>
      <c r="J4552" s="308"/>
      <c r="K4552" s="723">
        <f t="shared" si="272"/>
        <v>31.506999999999998</v>
      </c>
      <c r="L4552" s="468"/>
      <c r="M4552" s="468"/>
      <c r="N4552" s="468"/>
      <c r="O4552" s="900">
        <f t="shared" si="273"/>
        <v>1.416999999999998</v>
      </c>
      <c r="Q4552" s="901">
        <f t="shared" si="274"/>
        <v>4.4974132732408609</v>
      </c>
      <c r="S4552" s="182">
        <v>0</v>
      </c>
      <c r="T4552" s="469">
        <v>0</v>
      </c>
      <c r="U4552" s="160">
        <v>0</v>
      </c>
      <c r="V4552" s="181">
        <v>0</v>
      </c>
      <c r="W4552" s="182">
        <v>0</v>
      </c>
      <c r="X4552" s="181">
        <v>0</v>
      </c>
      <c r="Y4552" s="113">
        <f t="shared" si="278"/>
        <v>30.09</v>
      </c>
      <c r="Z4552" s="108">
        <v>0</v>
      </c>
      <c r="AA4552" s="112">
        <v>0</v>
      </c>
      <c r="AB4552" s="108">
        <v>340.9</v>
      </c>
      <c r="AC4552" s="109">
        <v>0</v>
      </c>
      <c r="AD4552" s="109">
        <v>22.07</v>
      </c>
      <c r="AE4552" s="749">
        <f t="shared" si="275"/>
        <v>31.560099999999998</v>
      </c>
      <c r="AF4552" s="892">
        <v>354.7</v>
      </c>
      <c r="AG4552" s="109">
        <v>0</v>
      </c>
      <c r="AH4552" s="112"/>
      <c r="AI4552" s="112"/>
      <c r="AJ4552" s="110">
        <v>18</v>
      </c>
      <c r="AK4552" s="902">
        <f t="shared" si="276"/>
        <v>25.74</v>
      </c>
      <c r="AL4552" s="748"/>
      <c r="AM4552" s="748"/>
      <c r="AN4552" s="163">
        <f t="shared" ref="AN4552:AN4615" si="279">AK4552+AE4552</f>
        <v>57.3001</v>
      </c>
      <c r="AO4552" s="113">
        <f t="shared" si="269"/>
        <v>27.210100000000001</v>
      </c>
    </row>
    <row r="4553" spans="1:41" x14ac:dyDescent="0.2">
      <c r="A4553" s="58">
        <v>41069</v>
      </c>
      <c r="B4553" s="92">
        <v>18.940000000000001</v>
      </c>
      <c r="C4553" s="870"/>
      <c r="D4553" s="174">
        <v>10.14</v>
      </c>
      <c r="E4553" s="871"/>
      <c r="F4553" s="302">
        <f t="shared" si="277"/>
        <v>29.080000000000002</v>
      </c>
      <c r="G4553" s="94"/>
      <c r="H4553" s="265">
        <v>19.89</v>
      </c>
      <c r="I4553" s="96">
        <v>10.907</v>
      </c>
      <c r="J4553" s="308"/>
      <c r="K4553" s="723">
        <f t="shared" si="272"/>
        <v>30.797000000000001</v>
      </c>
      <c r="L4553" s="468"/>
      <c r="M4553" s="468"/>
      <c r="N4553" s="468"/>
      <c r="O4553" s="900">
        <f t="shared" si="273"/>
        <v>1.7169999999999987</v>
      </c>
      <c r="Q4553" s="901">
        <f t="shared" si="274"/>
        <v>5.5752183654251999</v>
      </c>
      <c r="S4553" s="182">
        <v>0</v>
      </c>
      <c r="T4553" s="469">
        <v>0</v>
      </c>
      <c r="U4553" s="160">
        <v>0</v>
      </c>
      <c r="V4553" s="181">
        <v>0</v>
      </c>
      <c r="W4553" s="182">
        <v>0</v>
      </c>
      <c r="X4553" s="181">
        <v>0</v>
      </c>
      <c r="Y4553" s="113">
        <f t="shared" si="278"/>
        <v>29.080000000000002</v>
      </c>
      <c r="Z4553" s="108">
        <v>0</v>
      </c>
      <c r="AA4553" s="112">
        <v>0</v>
      </c>
      <c r="AB4553" s="108">
        <v>340.8</v>
      </c>
      <c r="AC4553" s="109">
        <v>0</v>
      </c>
      <c r="AD4553" s="109">
        <v>19.27</v>
      </c>
      <c r="AE4553" s="749">
        <f t="shared" si="275"/>
        <v>27.556099999999997</v>
      </c>
      <c r="AF4553" s="892">
        <v>354.6</v>
      </c>
      <c r="AG4553" s="109">
        <v>0</v>
      </c>
      <c r="AH4553" s="112"/>
      <c r="AI4553" s="112"/>
      <c r="AJ4553" s="110">
        <v>0</v>
      </c>
      <c r="AK4553" s="902">
        <f t="shared" si="276"/>
        <v>0</v>
      </c>
      <c r="AL4553" s="748"/>
      <c r="AM4553" s="748"/>
      <c r="AN4553" s="163">
        <f t="shared" si="279"/>
        <v>27.556099999999997</v>
      </c>
      <c r="AO4553" s="113">
        <f t="shared" si="269"/>
        <v>-1.5239000000000047</v>
      </c>
    </row>
    <row r="4554" spans="1:41" x14ac:dyDescent="0.2">
      <c r="A4554" s="58">
        <v>41070</v>
      </c>
      <c r="B4554" s="799">
        <v>17.690000000000001</v>
      </c>
      <c r="C4554" s="870"/>
      <c r="D4554" s="174">
        <v>11.5</v>
      </c>
      <c r="E4554" s="871"/>
      <c r="F4554" s="302">
        <f t="shared" si="277"/>
        <v>29.19</v>
      </c>
      <c r="G4554" s="94"/>
      <c r="H4554" s="265">
        <v>17.14</v>
      </c>
      <c r="I4554" s="96">
        <v>12.09</v>
      </c>
      <c r="J4554" s="308"/>
      <c r="K4554" s="723">
        <f t="shared" si="272"/>
        <v>29.23</v>
      </c>
      <c r="L4554" s="468"/>
      <c r="M4554" s="468"/>
      <c r="N4554" s="468"/>
      <c r="O4554" s="900">
        <f t="shared" si="273"/>
        <v>3.9999999999999147E-2</v>
      </c>
      <c r="Q4554" s="901">
        <f t="shared" si="274"/>
        <v>0.13684570646595673</v>
      </c>
      <c r="S4554" s="182">
        <v>0</v>
      </c>
      <c r="T4554" s="469">
        <v>0</v>
      </c>
      <c r="U4554" s="160">
        <v>0</v>
      </c>
      <c r="V4554" s="181">
        <v>0</v>
      </c>
      <c r="W4554" s="182">
        <v>0</v>
      </c>
      <c r="X4554" s="181">
        <v>0</v>
      </c>
      <c r="Y4554" s="113">
        <f t="shared" si="278"/>
        <v>29.19</v>
      </c>
      <c r="Z4554" s="108">
        <v>0</v>
      </c>
      <c r="AA4554" s="112">
        <v>0</v>
      </c>
      <c r="AB4554" s="108">
        <v>340.9</v>
      </c>
      <c r="AC4554" s="109">
        <v>0</v>
      </c>
      <c r="AD4554" s="109">
        <v>0</v>
      </c>
      <c r="AE4554" s="749">
        <f t="shared" si="275"/>
        <v>0</v>
      </c>
      <c r="AF4554" s="892">
        <v>354.6</v>
      </c>
      <c r="AG4554" s="109">
        <v>0</v>
      </c>
      <c r="AH4554" s="112"/>
      <c r="AI4554" s="112"/>
      <c r="AJ4554" s="110">
        <v>11</v>
      </c>
      <c r="AK4554" s="902">
        <f t="shared" si="276"/>
        <v>15.729999999999999</v>
      </c>
      <c r="AL4554" s="748"/>
      <c r="AM4554" s="748"/>
      <c r="AN4554" s="163">
        <f t="shared" si="279"/>
        <v>15.729999999999999</v>
      </c>
      <c r="AO4554" s="113">
        <f t="shared" si="269"/>
        <v>-13.460000000000003</v>
      </c>
    </row>
    <row r="4555" spans="1:41" x14ac:dyDescent="0.2">
      <c r="A4555" s="58">
        <v>41071</v>
      </c>
      <c r="B4555" s="92">
        <v>16.690000000000001</v>
      </c>
      <c r="C4555" s="870"/>
      <c r="D4555" s="174">
        <v>10.5</v>
      </c>
      <c r="E4555" s="871"/>
      <c r="F4555" s="302">
        <f t="shared" si="277"/>
        <v>27.19</v>
      </c>
      <c r="G4555" s="94"/>
      <c r="H4555" s="265">
        <v>20.05</v>
      </c>
      <c r="I4555" s="96">
        <v>10.904</v>
      </c>
      <c r="J4555" s="308"/>
      <c r="K4555" s="723">
        <f t="shared" si="272"/>
        <v>30.954000000000001</v>
      </c>
      <c r="L4555" s="468"/>
      <c r="M4555" s="468"/>
      <c r="N4555" s="468"/>
      <c r="O4555" s="900">
        <f t="shared" si="273"/>
        <v>3.7639999999999993</v>
      </c>
      <c r="Q4555" s="901">
        <f t="shared" si="274"/>
        <v>12.159979324158426</v>
      </c>
      <c r="S4555" s="182">
        <v>0</v>
      </c>
      <c r="T4555" s="469">
        <v>0</v>
      </c>
      <c r="U4555" s="160">
        <v>0</v>
      </c>
      <c r="V4555" s="181">
        <v>0</v>
      </c>
      <c r="W4555" s="182">
        <v>0</v>
      </c>
      <c r="X4555" s="181">
        <v>0</v>
      </c>
      <c r="Y4555" s="113">
        <f t="shared" si="278"/>
        <v>27.19</v>
      </c>
      <c r="Z4555" s="108">
        <v>0</v>
      </c>
      <c r="AA4555" s="112">
        <v>0</v>
      </c>
      <c r="AB4555" s="108">
        <v>341</v>
      </c>
      <c r="AC4555" s="109">
        <v>0.9</v>
      </c>
      <c r="AD4555" s="109">
        <v>0</v>
      </c>
      <c r="AE4555" s="749">
        <f t="shared" si="275"/>
        <v>0</v>
      </c>
      <c r="AF4555" s="892">
        <v>354.6</v>
      </c>
      <c r="AG4555" s="109">
        <v>1.5</v>
      </c>
      <c r="AH4555" s="112"/>
      <c r="AI4555" s="112"/>
      <c r="AJ4555" s="110">
        <v>22</v>
      </c>
      <c r="AK4555" s="902">
        <f t="shared" si="276"/>
        <v>31.459999999999997</v>
      </c>
      <c r="AL4555" s="748"/>
      <c r="AM4555" s="748"/>
      <c r="AN4555" s="163">
        <f t="shared" si="279"/>
        <v>31.459999999999997</v>
      </c>
      <c r="AO4555" s="113">
        <f t="shared" si="269"/>
        <v>4.269999999999996</v>
      </c>
    </row>
    <row r="4556" spans="1:41" x14ac:dyDescent="0.2">
      <c r="A4556" s="58">
        <v>41072</v>
      </c>
      <c r="B4556" s="799">
        <v>17.18</v>
      </c>
      <c r="C4556" s="870"/>
      <c r="D4556" s="884">
        <v>9.5</v>
      </c>
      <c r="E4556" s="871"/>
      <c r="F4556" s="302">
        <f t="shared" si="277"/>
        <v>26.68</v>
      </c>
      <c r="G4556" s="94"/>
      <c r="H4556" s="265">
        <v>16.39</v>
      </c>
      <c r="I4556" s="96">
        <v>9.3800000000000008</v>
      </c>
      <c r="J4556" s="308"/>
      <c r="K4556" s="723">
        <f t="shared" si="272"/>
        <v>25.770000000000003</v>
      </c>
      <c r="L4556" s="468"/>
      <c r="M4556" s="468"/>
      <c r="N4556" s="468"/>
      <c r="O4556" s="900">
        <f t="shared" si="273"/>
        <v>-0.90999999999999659</v>
      </c>
      <c r="Q4556" s="901">
        <f t="shared" si="274"/>
        <v>-3.5312378734962997</v>
      </c>
      <c r="S4556" s="182">
        <v>0</v>
      </c>
      <c r="T4556" s="469">
        <v>0</v>
      </c>
      <c r="U4556" s="160">
        <v>0</v>
      </c>
      <c r="V4556" s="181">
        <v>0</v>
      </c>
      <c r="W4556" s="182">
        <v>0</v>
      </c>
      <c r="X4556" s="181">
        <v>0</v>
      </c>
      <c r="Y4556" s="113">
        <f t="shared" si="278"/>
        <v>26.68</v>
      </c>
      <c r="Z4556" s="108">
        <v>0</v>
      </c>
      <c r="AA4556" s="112">
        <v>0</v>
      </c>
      <c r="AB4556" s="108">
        <v>341.3</v>
      </c>
      <c r="AC4556" s="109">
        <v>0.5</v>
      </c>
      <c r="AD4556" s="109">
        <v>0</v>
      </c>
      <c r="AE4556" s="749">
        <f t="shared" si="275"/>
        <v>0</v>
      </c>
      <c r="AF4556" s="892">
        <v>354.5</v>
      </c>
      <c r="AG4556" s="109">
        <v>0.4</v>
      </c>
      <c r="AH4556" s="112"/>
      <c r="AI4556" s="112"/>
      <c r="AJ4556" s="110">
        <v>24</v>
      </c>
      <c r="AK4556" s="902">
        <f t="shared" si="276"/>
        <v>34.32</v>
      </c>
      <c r="AL4556" s="748"/>
      <c r="AM4556" s="748"/>
      <c r="AN4556" s="163">
        <f t="shared" si="279"/>
        <v>34.32</v>
      </c>
      <c r="AO4556" s="113">
        <f t="shared" si="269"/>
        <v>7.6400000000000006</v>
      </c>
    </row>
    <row r="4557" spans="1:41" x14ac:dyDescent="0.2">
      <c r="A4557" s="58">
        <v>41073</v>
      </c>
      <c r="B4557" s="799">
        <v>18.63</v>
      </c>
      <c r="C4557" s="870"/>
      <c r="D4557" s="884">
        <v>9.5</v>
      </c>
      <c r="E4557" s="871"/>
      <c r="F4557" s="302">
        <f t="shared" si="277"/>
        <v>28.13</v>
      </c>
      <c r="G4557" s="94"/>
      <c r="H4557" s="265">
        <v>18.34</v>
      </c>
      <c r="I4557" s="96">
        <v>9.0269999999999992</v>
      </c>
      <c r="J4557" s="308"/>
      <c r="K4557" s="723">
        <f t="shared" si="272"/>
        <v>27.366999999999997</v>
      </c>
      <c r="L4557" s="468"/>
      <c r="M4557" s="468"/>
      <c r="N4557" s="468"/>
      <c r="O4557" s="900">
        <f t="shared" si="273"/>
        <v>-0.76300000000000168</v>
      </c>
      <c r="Q4557" s="901">
        <f t="shared" si="274"/>
        <v>-2.7880293784485026</v>
      </c>
      <c r="S4557" s="182">
        <v>0</v>
      </c>
      <c r="T4557" s="469">
        <v>0</v>
      </c>
      <c r="U4557" s="160">
        <v>0</v>
      </c>
      <c r="V4557" s="181">
        <v>0</v>
      </c>
      <c r="W4557" s="182">
        <v>0</v>
      </c>
      <c r="X4557" s="181">
        <v>0</v>
      </c>
      <c r="Y4557" s="113">
        <f t="shared" si="278"/>
        <v>28.13</v>
      </c>
      <c r="Z4557" s="108">
        <v>0</v>
      </c>
      <c r="AA4557" s="112">
        <v>0</v>
      </c>
      <c r="AB4557" s="108">
        <v>341.3</v>
      </c>
      <c r="AC4557" s="109">
        <v>0</v>
      </c>
      <c r="AD4557" s="109">
        <v>0</v>
      </c>
      <c r="AE4557" s="749">
        <f t="shared" si="275"/>
        <v>0</v>
      </c>
      <c r="AF4557" s="892">
        <v>354.5</v>
      </c>
      <c r="AG4557" s="109">
        <v>0</v>
      </c>
      <c r="AH4557" s="112"/>
      <c r="AI4557" s="112"/>
      <c r="AJ4557" s="669">
        <v>24</v>
      </c>
      <c r="AK4557" s="902">
        <f t="shared" si="276"/>
        <v>34.32</v>
      </c>
      <c r="AL4557" s="748"/>
      <c r="AM4557" s="748"/>
      <c r="AN4557" s="163">
        <f t="shared" si="279"/>
        <v>34.32</v>
      </c>
      <c r="AO4557" s="113">
        <f t="shared" ref="AO4557:AO4620" si="280">AN4557-F4557</f>
        <v>6.1900000000000013</v>
      </c>
    </row>
    <row r="4558" spans="1:41" x14ac:dyDescent="0.2">
      <c r="A4558" s="58">
        <v>41074</v>
      </c>
      <c r="B4558" s="92">
        <v>19.190000000000001</v>
      </c>
      <c r="C4558" s="870"/>
      <c r="D4558" s="884">
        <v>9.5</v>
      </c>
      <c r="E4558" s="871"/>
      <c r="F4558" s="302">
        <f t="shared" si="277"/>
        <v>28.69</v>
      </c>
      <c r="G4558" s="94"/>
      <c r="H4558" s="265">
        <v>20.84</v>
      </c>
      <c r="I4558" s="96">
        <v>9.032</v>
      </c>
      <c r="J4558" s="308"/>
      <c r="K4558" s="723">
        <f t="shared" si="272"/>
        <v>29.872</v>
      </c>
      <c r="L4558" s="468"/>
      <c r="M4558" s="468"/>
      <c r="N4558" s="468"/>
      <c r="O4558" s="900">
        <f t="shared" si="273"/>
        <v>1.1819999999999986</v>
      </c>
      <c r="Q4558" s="901">
        <f t="shared" si="274"/>
        <v>3.9568826995179385</v>
      </c>
      <c r="S4558" s="182">
        <v>0</v>
      </c>
      <c r="T4558" s="469">
        <v>0</v>
      </c>
      <c r="U4558" s="160">
        <v>0</v>
      </c>
      <c r="V4558" s="181">
        <v>0</v>
      </c>
      <c r="W4558" s="182">
        <v>0</v>
      </c>
      <c r="X4558" s="181">
        <v>0</v>
      </c>
      <c r="Y4558" s="113">
        <f t="shared" si="278"/>
        <v>28.69</v>
      </c>
      <c r="Z4558" s="108">
        <v>0</v>
      </c>
      <c r="AA4558" s="112">
        <v>0</v>
      </c>
      <c r="AB4558" s="108">
        <v>341.2</v>
      </c>
      <c r="AC4558" s="109">
        <v>0</v>
      </c>
      <c r="AD4558" s="109">
        <v>0</v>
      </c>
      <c r="AE4558" s="749">
        <f t="shared" si="275"/>
        <v>0</v>
      </c>
      <c r="AF4558" s="892">
        <v>354.4</v>
      </c>
      <c r="AG4558" s="109">
        <v>0</v>
      </c>
      <c r="AH4558" s="112"/>
      <c r="AI4558" s="112"/>
      <c r="AJ4558" s="110">
        <v>24</v>
      </c>
      <c r="AK4558" s="902">
        <f t="shared" si="276"/>
        <v>34.32</v>
      </c>
      <c r="AL4558" s="748"/>
      <c r="AM4558" s="748"/>
      <c r="AN4558" s="163">
        <f t="shared" si="279"/>
        <v>34.32</v>
      </c>
      <c r="AO4558" s="113">
        <f t="shared" si="280"/>
        <v>5.629999999999999</v>
      </c>
    </row>
    <row r="4559" spans="1:41" x14ac:dyDescent="0.2">
      <c r="A4559" s="58">
        <v>41075</v>
      </c>
      <c r="B4559" s="92">
        <v>18.62</v>
      </c>
      <c r="C4559" s="870"/>
      <c r="D4559" s="884">
        <v>9.16</v>
      </c>
      <c r="E4559" s="871"/>
      <c r="F4559" s="302">
        <f t="shared" si="277"/>
        <v>27.78</v>
      </c>
      <c r="G4559" s="94"/>
      <c r="H4559" s="265">
        <v>17.5</v>
      </c>
      <c r="I4559" s="96">
        <v>9.1120000000000001</v>
      </c>
      <c r="J4559" s="308"/>
      <c r="K4559" s="723">
        <f t="shared" si="272"/>
        <v>26.612000000000002</v>
      </c>
      <c r="L4559" s="468"/>
      <c r="M4559" s="468"/>
      <c r="N4559" s="468"/>
      <c r="O4559" s="900">
        <f t="shared" si="273"/>
        <v>-1.1679999999999993</v>
      </c>
      <c r="Q4559" s="901">
        <f t="shared" si="274"/>
        <v>-4.3889974447617588</v>
      </c>
      <c r="S4559" s="182">
        <v>0</v>
      </c>
      <c r="T4559" s="469">
        <v>0</v>
      </c>
      <c r="U4559" s="160">
        <v>0</v>
      </c>
      <c r="V4559" s="181">
        <v>0</v>
      </c>
      <c r="W4559" s="182">
        <v>0</v>
      </c>
      <c r="X4559" s="181">
        <v>0</v>
      </c>
      <c r="Y4559" s="113">
        <f t="shared" si="278"/>
        <v>27.78</v>
      </c>
      <c r="Z4559" s="108">
        <v>0</v>
      </c>
      <c r="AA4559" s="112">
        <v>0</v>
      </c>
      <c r="AB4559" s="108">
        <v>341.2</v>
      </c>
      <c r="AC4559" s="109">
        <v>0</v>
      </c>
      <c r="AD4559" s="109">
        <v>0</v>
      </c>
      <c r="AE4559" s="749">
        <f t="shared" si="275"/>
        <v>0</v>
      </c>
      <c r="AF4559" s="892">
        <v>354.3</v>
      </c>
      <c r="AG4559" s="109">
        <v>0</v>
      </c>
      <c r="AH4559" s="112"/>
      <c r="AI4559" s="112"/>
      <c r="AJ4559" s="110">
        <v>11</v>
      </c>
      <c r="AK4559" s="902">
        <f t="shared" si="276"/>
        <v>15.729999999999999</v>
      </c>
      <c r="AL4559" s="748"/>
      <c r="AM4559" s="748"/>
      <c r="AN4559" s="163">
        <f t="shared" si="279"/>
        <v>15.729999999999999</v>
      </c>
      <c r="AO4559" s="113">
        <f t="shared" si="280"/>
        <v>-12.050000000000002</v>
      </c>
    </row>
    <row r="4560" spans="1:41" x14ac:dyDescent="0.2">
      <c r="A4560" s="58">
        <v>41076</v>
      </c>
      <c r="B4560" s="799">
        <v>19.64</v>
      </c>
      <c r="C4560" s="870"/>
      <c r="D4560" s="884">
        <v>9.5399999999999991</v>
      </c>
      <c r="E4560" s="871"/>
      <c r="F4560" s="302">
        <f t="shared" si="277"/>
        <v>29.18</v>
      </c>
      <c r="G4560" s="94"/>
      <c r="H4560" s="265">
        <v>19.54</v>
      </c>
      <c r="I4560" s="96">
        <v>9.1159999999999997</v>
      </c>
      <c r="J4560" s="308"/>
      <c r="K4560" s="723">
        <f t="shared" si="272"/>
        <v>28.655999999999999</v>
      </c>
      <c r="L4560" s="468"/>
      <c r="M4560" s="468"/>
      <c r="N4560" s="468"/>
      <c r="O4560" s="900">
        <f t="shared" si="273"/>
        <v>-0.52400000000000091</v>
      </c>
      <c r="Q4560" s="901">
        <f t="shared" si="274"/>
        <v>-1.8285873813512037</v>
      </c>
      <c r="S4560" s="182">
        <v>0</v>
      </c>
      <c r="T4560" s="469">
        <v>0</v>
      </c>
      <c r="U4560" s="160">
        <v>0</v>
      </c>
      <c r="V4560" s="181">
        <v>0</v>
      </c>
      <c r="W4560" s="182">
        <v>0</v>
      </c>
      <c r="X4560" s="181">
        <v>0</v>
      </c>
      <c r="Y4560" s="113">
        <f t="shared" si="278"/>
        <v>29.18</v>
      </c>
      <c r="Z4560" s="108">
        <v>0</v>
      </c>
      <c r="AA4560" s="112">
        <v>0</v>
      </c>
      <c r="AB4560" s="108">
        <v>341.1</v>
      </c>
      <c r="AC4560" s="109">
        <v>0</v>
      </c>
      <c r="AD4560" s="109">
        <v>24.63</v>
      </c>
      <c r="AE4560" s="749">
        <f t="shared" si="275"/>
        <v>35.2209</v>
      </c>
      <c r="AF4560" s="892">
        <v>354.2</v>
      </c>
      <c r="AG4560" s="109">
        <v>0</v>
      </c>
      <c r="AH4560" s="112"/>
      <c r="AI4560" s="112"/>
      <c r="AJ4560" s="110">
        <v>0</v>
      </c>
      <c r="AK4560" s="902">
        <f t="shared" si="276"/>
        <v>0</v>
      </c>
      <c r="AL4560" s="748"/>
      <c r="AM4560" s="748"/>
      <c r="AN4560" s="163">
        <f t="shared" si="279"/>
        <v>35.2209</v>
      </c>
      <c r="AO4560" s="113">
        <f t="shared" si="280"/>
        <v>6.0409000000000006</v>
      </c>
    </row>
    <row r="4561" spans="1:43" x14ac:dyDescent="0.2">
      <c r="A4561" s="58">
        <v>41077</v>
      </c>
      <c r="B4561" s="799">
        <v>18.78</v>
      </c>
      <c r="C4561" s="870"/>
      <c r="D4561" s="884">
        <v>9.7100000000000009</v>
      </c>
      <c r="E4561" s="871"/>
      <c r="F4561" s="302">
        <f t="shared" si="277"/>
        <v>28.490000000000002</v>
      </c>
      <c r="G4561" s="94"/>
      <c r="H4561" s="265">
        <v>18.72</v>
      </c>
      <c r="I4561" s="96">
        <v>8.923</v>
      </c>
      <c r="J4561" s="308"/>
      <c r="K4561" s="723">
        <f t="shared" si="272"/>
        <v>27.643000000000001</v>
      </c>
      <c r="L4561" s="468"/>
      <c r="M4561" s="468"/>
      <c r="N4561" s="468"/>
      <c r="O4561" s="900">
        <f t="shared" si="273"/>
        <v>-0.84700000000000131</v>
      </c>
      <c r="Q4561" s="901">
        <f t="shared" si="274"/>
        <v>-3.0640668523676928</v>
      </c>
      <c r="S4561" s="182">
        <v>0</v>
      </c>
      <c r="T4561" s="469">
        <v>0</v>
      </c>
      <c r="U4561" s="160">
        <v>0</v>
      </c>
      <c r="V4561" s="181">
        <v>0</v>
      </c>
      <c r="W4561" s="182">
        <v>0</v>
      </c>
      <c r="X4561" s="181">
        <v>0</v>
      </c>
      <c r="Y4561" s="113">
        <f t="shared" si="278"/>
        <v>28.490000000000002</v>
      </c>
      <c r="Z4561" s="108">
        <v>0</v>
      </c>
      <c r="AA4561" s="112">
        <v>0</v>
      </c>
      <c r="AB4561" s="108">
        <v>341.1</v>
      </c>
      <c r="AC4561" s="109">
        <v>0</v>
      </c>
      <c r="AD4561" s="109">
        <v>12.16</v>
      </c>
      <c r="AE4561" s="749">
        <f t="shared" si="275"/>
        <v>17.3888</v>
      </c>
      <c r="AF4561" s="892">
        <v>354.2</v>
      </c>
      <c r="AG4561" s="109">
        <v>0</v>
      </c>
      <c r="AH4561" s="112"/>
      <c r="AI4561" s="112"/>
      <c r="AJ4561" s="110">
        <v>0</v>
      </c>
      <c r="AK4561" s="902">
        <f t="shared" si="276"/>
        <v>0</v>
      </c>
      <c r="AL4561" s="748"/>
      <c r="AM4561" s="748"/>
      <c r="AN4561" s="163">
        <f t="shared" si="279"/>
        <v>17.3888</v>
      </c>
      <c r="AO4561" s="113">
        <f t="shared" si="280"/>
        <v>-11.101200000000002</v>
      </c>
    </row>
    <row r="4562" spans="1:43" x14ac:dyDescent="0.2">
      <c r="A4562" s="58">
        <v>41078</v>
      </c>
      <c r="B4562" s="799">
        <v>18.23</v>
      </c>
      <c r="C4562" s="870"/>
      <c r="D4562" s="174">
        <v>9.5</v>
      </c>
      <c r="E4562" s="871"/>
      <c r="F4562" s="302">
        <f t="shared" si="277"/>
        <v>27.73</v>
      </c>
      <c r="G4562" s="94"/>
      <c r="H4562" s="265">
        <v>17.920000000000002</v>
      </c>
      <c r="I4562" s="96">
        <v>9.7639999999999993</v>
      </c>
      <c r="J4562" s="308"/>
      <c r="K4562" s="723">
        <f t="shared" si="272"/>
        <v>27.684000000000001</v>
      </c>
      <c r="L4562" s="468"/>
      <c r="M4562" s="468"/>
      <c r="N4562" s="468"/>
      <c r="O4562" s="900">
        <f t="shared" si="273"/>
        <v>-4.5999999999999375E-2</v>
      </c>
      <c r="Q4562" s="901">
        <f t="shared" si="274"/>
        <v>-0.16616095939892853</v>
      </c>
      <c r="S4562" s="182">
        <v>0</v>
      </c>
      <c r="T4562" s="469">
        <v>0</v>
      </c>
      <c r="U4562" s="160">
        <v>0</v>
      </c>
      <c r="V4562" s="181">
        <v>0</v>
      </c>
      <c r="W4562" s="182">
        <v>0</v>
      </c>
      <c r="X4562" s="181">
        <v>0</v>
      </c>
      <c r="Y4562" s="113">
        <f t="shared" si="278"/>
        <v>27.73</v>
      </c>
      <c r="Z4562" s="108">
        <v>0</v>
      </c>
      <c r="AA4562" s="112">
        <v>0</v>
      </c>
      <c r="AB4562" s="108">
        <v>341</v>
      </c>
      <c r="AC4562" s="109">
        <v>0</v>
      </c>
      <c r="AD4562" s="109">
        <v>17.510000000000002</v>
      </c>
      <c r="AE4562" s="749">
        <f t="shared" si="275"/>
        <v>25.039300000000001</v>
      </c>
      <c r="AF4562" s="892">
        <v>354.2</v>
      </c>
      <c r="AG4562" s="109">
        <v>0</v>
      </c>
      <c r="AH4562" s="112"/>
      <c r="AI4562" s="112"/>
      <c r="AJ4562" s="110">
        <v>1</v>
      </c>
      <c r="AK4562" s="902">
        <f t="shared" si="276"/>
        <v>1.43</v>
      </c>
      <c r="AL4562" s="748"/>
      <c r="AM4562" s="748"/>
      <c r="AN4562" s="163">
        <f t="shared" si="279"/>
        <v>26.4693</v>
      </c>
      <c r="AO4562" s="113">
        <f t="shared" si="280"/>
        <v>-1.2606999999999999</v>
      </c>
    </row>
    <row r="4563" spans="1:43" x14ac:dyDescent="0.2">
      <c r="A4563" s="58">
        <v>41079</v>
      </c>
      <c r="B4563" s="92">
        <v>21.23</v>
      </c>
      <c r="C4563" s="870"/>
      <c r="D4563" s="174">
        <v>10.3</v>
      </c>
      <c r="E4563" s="871"/>
      <c r="F4563" s="302">
        <f t="shared" si="277"/>
        <v>31.53</v>
      </c>
      <c r="G4563" s="94"/>
      <c r="H4563" s="265">
        <v>21.52</v>
      </c>
      <c r="I4563" s="96">
        <v>10.462999999999999</v>
      </c>
      <c r="J4563" s="308"/>
      <c r="K4563" s="723">
        <f t="shared" si="272"/>
        <v>31.982999999999997</v>
      </c>
      <c r="L4563" s="468"/>
      <c r="M4563" s="468"/>
      <c r="N4563" s="468"/>
      <c r="O4563" s="900">
        <f t="shared" si="273"/>
        <v>0.45299999999999585</v>
      </c>
      <c r="Q4563" s="901">
        <f t="shared" si="274"/>
        <v>1.4163774505205762</v>
      </c>
      <c r="S4563" s="182">
        <v>0</v>
      </c>
      <c r="T4563" s="469">
        <v>0</v>
      </c>
      <c r="U4563" s="160">
        <v>0</v>
      </c>
      <c r="V4563" s="181">
        <v>0</v>
      </c>
      <c r="W4563" s="182">
        <v>0</v>
      </c>
      <c r="X4563" s="181">
        <v>0</v>
      </c>
      <c r="Y4563" s="113">
        <f t="shared" si="278"/>
        <v>31.53</v>
      </c>
      <c r="Z4563" s="108">
        <v>0</v>
      </c>
      <c r="AA4563" s="112">
        <v>0</v>
      </c>
      <c r="AB4563" s="108">
        <v>340.9</v>
      </c>
      <c r="AC4563" s="109">
        <v>0</v>
      </c>
      <c r="AD4563" s="109">
        <v>17.45</v>
      </c>
      <c r="AE4563" s="749">
        <f t="shared" si="275"/>
        <v>24.953499999999998</v>
      </c>
      <c r="AF4563" s="892">
        <v>354</v>
      </c>
      <c r="AG4563" s="109">
        <v>0</v>
      </c>
      <c r="AH4563" s="112"/>
      <c r="AI4563" s="112"/>
      <c r="AJ4563" s="110">
        <v>6</v>
      </c>
      <c r="AK4563" s="902">
        <f t="shared" si="276"/>
        <v>8.58</v>
      </c>
      <c r="AL4563" s="748"/>
      <c r="AM4563" s="748"/>
      <c r="AN4563" s="163">
        <f t="shared" si="279"/>
        <v>33.533499999999997</v>
      </c>
      <c r="AO4563" s="113">
        <f t="shared" si="280"/>
        <v>2.0034999999999954</v>
      </c>
    </row>
    <row r="4564" spans="1:43" x14ac:dyDescent="0.2">
      <c r="A4564" s="58">
        <v>41080</v>
      </c>
      <c r="B4564" s="799">
        <v>21.58</v>
      </c>
      <c r="C4564" s="870"/>
      <c r="D4564" s="174">
        <v>10.130000000000001</v>
      </c>
      <c r="E4564" s="871"/>
      <c r="F4564" s="302">
        <f t="shared" si="277"/>
        <v>31.71</v>
      </c>
      <c r="G4564" s="94"/>
      <c r="H4564" s="265">
        <v>21.07</v>
      </c>
      <c r="I4564" s="96">
        <v>11.225</v>
      </c>
      <c r="J4564" s="308"/>
      <c r="K4564" s="723">
        <f t="shared" si="272"/>
        <v>32.295000000000002</v>
      </c>
      <c r="L4564" s="468"/>
      <c r="M4564" s="468"/>
      <c r="N4564" s="468"/>
      <c r="O4564" s="900">
        <f t="shared" si="273"/>
        <v>0.58500000000000085</v>
      </c>
      <c r="Q4564" s="901">
        <f t="shared" si="274"/>
        <v>1.8114259173246656</v>
      </c>
      <c r="S4564" s="182">
        <v>0</v>
      </c>
      <c r="T4564" s="469">
        <v>0</v>
      </c>
      <c r="U4564" s="160">
        <v>0</v>
      </c>
      <c r="V4564" s="181">
        <v>0</v>
      </c>
      <c r="W4564" s="182">
        <v>0</v>
      </c>
      <c r="X4564" s="478">
        <v>0</v>
      </c>
      <c r="Y4564" s="113">
        <f t="shared" si="278"/>
        <v>31.71</v>
      </c>
      <c r="Z4564" s="108">
        <v>0</v>
      </c>
      <c r="AA4564" s="112">
        <v>0</v>
      </c>
      <c r="AB4564" s="108">
        <v>340.8</v>
      </c>
      <c r="AC4564" s="109">
        <v>0</v>
      </c>
      <c r="AD4564" s="109">
        <v>12.71</v>
      </c>
      <c r="AE4564" s="749">
        <f t="shared" si="275"/>
        <v>18.1753</v>
      </c>
      <c r="AF4564" s="892">
        <v>354</v>
      </c>
      <c r="AG4564" s="109">
        <v>0</v>
      </c>
      <c r="AH4564" s="112"/>
      <c r="AI4564" s="112"/>
      <c r="AJ4564" s="110">
        <v>12</v>
      </c>
      <c r="AK4564" s="902">
        <f t="shared" si="276"/>
        <v>17.16</v>
      </c>
      <c r="AL4564" s="748"/>
      <c r="AM4564" s="748"/>
      <c r="AN4564" s="163">
        <f t="shared" si="279"/>
        <v>35.335300000000004</v>
      </c>
      <c r="AO4564" s="113">
        <f t="shared" si="280"/>
        <v>3.6253000000000029</v>
      </c>
    </row>
    <row r="4565" spans="1:43" x14ac:dyDescent="0.2">
      <c r="A4565" s="58">
        <v>41081</v>
      </c>
      <c r="B4565" s="799">
        <v>22.8</v>
      </c>
      <c r="C4565" s="870"/>
      <c r="D4565" s="174">
        <v>10.31</v>
      </c>
      <c r="E4565" s="871"/>
      <c r="F4565" s="302">
        <f t="shared" si="277"/>
        <v>33.11</v>
      </c>
      <c r="G4565" s="94"/>
      <c r="H4565" s="265">
        <v>22.07</v>
      </c>
      <c r="I4565" s="96">
        <v>11.86</v>
      </c>
      <c r="J4565" s="308"/>
      <c r="K4565" s="723">
        <f t="shared" si="272"/>
        <v>33.93</v>
      </c>
      <c r="L4565" s="468"/>
      <c r="M4565" s="468"/>
      <c r="N4565" s="468"/>
      <c r="O4565" s="900">
        <f t="shared" si="273"/>
        <v>0.82000000000000028</v>
      </c>
      <c r="Q4565" s="901">
        <f t="shared" si="274"/>
        <v>2.4167403477748315</v>
      </c>
      <c r="S4565" s="182">
        <v>0</v>
      </c>
      <c r="T4565" s="469">
        <v>0</v>
      </c>
      <c r="U4565" s="160">
        <v>0</v>
      </c>
      <c r="V4565" s="181">
        <v>0</v>
      </c>
      <c r="W4565" s="182">
        <v>0</v>
      </c>
      <c r="X4565" s="181">
        <v>0</v>
      </c>
      <c r="Y4565" s="113">
        <f t="shared" si="278"/>
        <v>33.11</v>
      </c>
      <c r="Z4565" s="108">
        <v>0</v>
      </c>
      <c r="AA4565" s="112">
        <v>0</v>
      </c>
      <c r="AB4565" s="108">
        <v>340.8</v>
      </c>
      <c r="AC4565" s="109">
        <v>0</v>
      </c>
      <c r="AD4565" s="109">
        <v>13.82</v>
      </c>
      <c r="AE4565" s="749">
        <f t="shared" si="275"/>
        <v>19.762599999999999</v>
      </c>
      <c r="AF4565" s="892">
        <v>354</v>
      </c>
      <c r="AG4565" s="109">
        <v>0</v>
      </c>
      <c r="AH4565" s="112"/>
      <c r="AI4565" s="112"/>
      <c r="AJ4565" s="110">
        <v>10</v>
      </c>
      <c r="AK4565" s="902">
        <f t="shared" si="276"/>
        <v>14.299999999999999</v>
      </c>
      <c r="AL4565" s="748"/>
      <c r="AM4565" s="748"/>
      <c r="AN4565" s="163">
        <f t="shared" si="279"/>
        <v>34.062599999999996</v>
      </c>
      <c r="AO4565" s="113">
        <f t="shared" si="280"/>
        <v>0.95259999999999678</v>
      </c>
    </row>
    <row r="4566" spans="1:43" x14ac:dyDescent="0.2">
      <c r="A4566" s="58">
        <v>41082</v>
      </c>
      <c r="B4566" s="799">
        <v>22.6</v>
      </c>
      <c r="C4566" s="870"/>
      <c r="D4566" s="174">
        <v>10.24</v>
      </c>
      <c r="E4566" s="871"/>
      <c r="F4566" s="302">
        <f t="shared" si="277"/>
        <v>32.840000000000003</v>
      </c>
      <c r="G4566" s="94"/>
      <c r="H4566" s="265">
        <v>22</v>
      </c>
      <c r="I4566" s="96">
        <v>12.02</v>
      </c>
      <c r="J4566" s="308"/>
      <c r="K4566" s="723">
        <f t="shared" si="272"/>
        <v>34.019999999999996</v>
      </c>
      <c r="L4566" s="468"/>
      <c r="M4566" s="468"/>
      <c r="N4566" s="468"/>
      <c r="O4566" s="900">
        <f t="shared" si="273"/>
        <v>1.1799999999999926</v>
      </c>
      <c r="Q4566" s="901">
        <f t="shared" si="274"/>
        <v>3.468547912992336</v>
      </c>
      <c r="S4566" s="182">
        <v>0</v>
      </c>
      <c r="T4566" s="469">
        <v>0</v>
      </c>
      <c r="U4566" s="160">
        <v>0</v>
      </c>
      <c r="V4566" s="181">
        <v>0</v>
      </c>
      <c r="W4566" s="182">
        <v>0</v>
      </c>
      <c r="X4566" s="181">
        <v>0</v>
      </c>
      <c r="Y4566" s="113">
        <f t="shared" si="278"/>
        <v>32.840000000000003</v>
      </c>
      <c r="Z4566" s="108">
        <v>0</v>
      </c>
      <c r="AA4566" s="112">
        <v>0</v>
      </c>
      <c r="AB4566" s="108">
        <v>340.7</v>
      </c>
      <c r="AC4566" s="109">
        <v>0.1</v>
      </c>
      <c r="AD4566" s="109">
        <v>23.78</v>
      </c>
      <c r="AE4566" s="749">
        <f t="shared" si="275"/>
        <v>34.005400000000002</v>
      </c>
      <c r="AF4566" s="892">
        <v>354</v>
      </c>
      <c r="AG4566" s="109">
        <v>0.72</v>
      </c>
      <c r="AH4566" s="112"/>
      <c r="AI4566" s="112"/>
      <c r="AJ4566" s="110">
        <v>0</v>
      </c>
      <c r="AK4566" s="902">
        <f t="shared" si="276"/>
        <v>0</v>
      </c>
      <c r="AL4566" s="748"/>
      <c r="AM4566" s="748"/>
      <c r="AN4566" s="163">
        <f t="shared" si="279"/>
        <v>34.005400000000002</v>
      </c>
      <c r="AO4566" s="113">
        <f t="shared" si="280"/>
        <v>1.1653999999999982</v>
      </c>
    </row>
    <row r="4567" spans="1:43" x14ac:dyDescent="0.2">
      <c r="A4567" s="58">
        <v>41083</v>
      </c>
      <c r="B4567" s="92">
        <v>19.68</v>
      </c>
      <c r="C4567" s="870"/>
      <c r="D4567" s="174">
        <v>9.5</v>
      </c>
      <c r="E4567" s="871"/>
      <c r="F4567" s="302">
        <f t="shared" si="277"/>
        <v>29.18</v>
      </c>
      <c r="G4567" s="94"/>
      <c r="H4567" s="265">
        <v>20.5</v>
      </c>
      <c r="I4567" s="96">
        <v>11.04</v>
      </c>
      <c r="J4567" s="308"/>
      <c r="K4567" s="723">
        <f t="shared" si="272"/>
        <v>31.54</v>
      </c>
      <c r="L4567" s="468"/>
      <c r="M4567" s="468"/>
      <c r="N4567" s="468"/>
      <c r="O4567" s="900">
        <f t="shared" si="273"/>
        <v>2.3599999999999994</v>
      </c>
      <c r="Q4567" s="901">
        <f t="shared" si="274"/>
        <v>7.4825618262523763</v>
      </c>
      <c r="S4567" s="182">
        <v>0</v>
      </c>
      <c r="T4567" s="469">
        <v>0</v>
      </c>
      <c r="U4567" s="160">
        <v>0</v>
      </c>
      <c r="V4567" s="181">
        <v>0</v>
      </c>
      <c r="W4567" s="182">
        <v>0</v>
      </c>
      <c r="X4567" s="181">
        <v>0</v>
      </c>
      <c r="Y4567" s="113">
        <f t="shared" si="278"/>
        <v>29.18</v>
      </c>
      <c r="Z4567" s="108">
        <v>0</v>
      </c>
      <c r="AA4567" s="112">
        <v>0</v>
      </c>
      <c r="AB4567" s="108">
        <v>340.5</v>
      </c>
      <c r="AC4567" s="109">
        <v>0</v>
      </c>
      <c r="AD4567" s="109">
        <v>18.41</v>
      </c>
      <c r="AE4567" s="749">
        <f t="shared" si="275"/>
        <v>26.3263</v>
      </c>
      <c r="AF4567" s="892">
        <v>354</v>
      </c>
      <c r="AG4567" s="109">
        <v>0</v>
      </c>
      <c r="AH4567" s="112"/>
      <c r="AI4567" s="112"/>
      <c r="AJ4567" s="110">
        <v>0</v>
      </c>
      <c r="AK4567" s="902">
        <f t="shared" si="276"/>
        <v>0</v>
      </c>
      <c r="AL4567" s="748"/>
      <c r="AM4567" s="748"/>
      <c r="AN4567" s="163">
        <f t="shared" si="279"/>
        <v>26.3263</v>
      </c>
      <c r="AO4567" s="113">
        <f t="shared" si="280"/>
        <v>-2.8536999999999999</v>
      </c>
    </row>
    <row r="4568" spans="1:43" x14ac:dyDescent="0.2">
      <c r="A4568" s="58">
        <v>41084</v>
      </c>
      <c r="B4568" s="92">
        <v>18.829999999999998</v>
      </c>
      <c r="C4568" s="870"/>
      <c r="D4568" s="174">
        <v>10.25</v>
      </c>
      <c r="E4568" s="871"/>
      <c r="F4568" s="302">
        <f t="shared" si="277"/>
        <v>29.08</v>
      </c>
      <c r="G4568" s="94"/>
      <c r="H4568" s="265">
        <v>19</v>
      </c>
      <c r="I4568" s="96">
        <v>11.25</v>
      </c>
      <c r="J4568" s="308"/>
      <c r="K4568" s="723">
        <f t="shared" si="272"/>
        <v>30.25</v>
      </c>
      <c r="L4568" s="468"/>
      <c r="M4568" s="468"/>
      <c r="N4568" s="468"/>
      <c r="O4568" s="900">
        <f t="shared" si="273"/>
        <v>1.1700000000000017</v>
      </c>
      <c r="Q4568" s="901">
        <f t="shared" si="274"/>
        <v>3.8677685950413281</v>
      </c>
      <c r="S4568" s="182">
        <v>0</v>
      </c>
      <c r="T4568" s="469">
        <v>0</v>
      </c>
      <c r="U4568" s="160">
        <v>0</v>
      </c>
      <c r="V4568" s="181">
        <v>0</v>
      </c>
      <c r="W4568" s="182">
        <v>0</v>
      </c>
      <c r="X4568" s="181">
        <v>0</v>
      </c>
      <c r="Y4568" s="113">
        <f t="shared" si="278"/>
        <v>29.08</v>
      </c>
      <c r="Z4568" s="108">
        <v>0</v>
      </c>
      <c r="AA4568" s="112">
        <v>0</v>
      </c>
      <c r="AB4568" s="108">
        <v>340.4</v>
      </c>
      <c r="AC4568" s="109">
        <v>0</v>
      </c>
      <c r="AD4568" s="109">
        <v>16.82</v>
      </c>
      <c r="AE4568" s="749">
        <f t="shared" si="275"/>
        <v>24.052599999999998</v>
      </c>
      <c r="AF4568" s="892">
        <v>354</v>
      </c>
      <c r="AG4568" s="109">
        <v>0</v>
      </c>
      <c r="AH4568" s="112"/>
      <c r="AI4568" s="112"/>
      <c r="AJ4568" s="110">
        <v>0</v>
      </c>
      <c r="AK4568" s="902">
        <f t="shared" si="276"/>
        <v>0</v>
      </c>
      <c r="AL4568" s="748"/>
      <c r="AM4568" s="748"/>
      <c r="AN4568" s="163">
        <f t="shared" si="279"/>
        <v>24.052599999999998</v>
      </c>
      <c r="AO4568" s="113">
        <f t="shared" si="280"/>
        <v>-5.0274000000000001</v>
      </c>
      <c r="AQ4568" s="21"/>
    </row>
    <row r="4569" spans="1:43" x14ac:dyDescent="0.2">
      <c r="A4569" s="58">
        <v>41085</v>
      </c>
      <c r="B4569" s="92">
        <v>21.31</v>
      </c>
      <c r="C4569" s="870"/>
      <c r="D4569" s="174">
        <v>10.59</v>
      </c>
      <c r="E4569" s="871"/>
      <c r="F4569" s="302">
        <f t="shared" si="277"/>
        <v>31.9</v>
      </c>
      <c r="G4569" s="94"/>
      <c r="H4569" s="265">
        <v>22</v>
      </c>
      <c r="I4569" s="96">
        <v>11.592000000000001</v>
      </c>
      <c r="J4569" s="308"/>
      <c r="K4569" s="723">
        <f t="shared" si="272"/>
        <v>33.591999999999999</v>
      </c>
      <c r="L4569" s="468"/>
      <c r="M4569" s="468"/>
      <c r="N4569" s="468"/>
      <c r="O4569" s="900">
        <f t="shared" si="273"/>
        <v>1.6920000000000002</v>
      </c>
      <c r="Q4569" s="901">
        <f t="shared" si="274"/>
        <v>5.0369135508454397</v>
      </c>
      <c r="S4569" s="182">
        <v>0</v>
      </c>
      <c r="T4569" s="469">
        <v>0</v>
      </c>
      <c r="U4569" s="160">
        <v>0</v>
      </c>
      <c r="V4569" s="181">
        <v>0</v>
      </c>
      <c r="W4569" s="182">
        <v>0</v>
      </c>
      <c r="X4569" s="181">
        <v>0</v>
      </c>
      <c r="Y4569" s="113">
        <f t="shared" si="278"/>
        <v>31.9</v>
      </c>
      <c r="Z4569" s="108">
        <v>0</v>
      </c>
      <c r="AA4569" s="112">
        <v>0</v>
      </c>
      <c r="AB4569" s="108">
        <v>340.3</v>
      </c>
      <c r="AC4569" s="109">
        <v>0</v>
      </c>
      <c r="AD4569" s="109">
        <v>14.41</v>
      </c>
      <c r="AE4569" s="749">
        <f t="shared" si="275"/>
        <v>20.606300000000001</v>
      </c>
      <c r="AF4569" s="892">
        <v>353.9</v>
      </c>
      <c r="AG4569" s="109">
        <v>0</v>
      </c>
      <c r="AH4569" s="112"/>
      <c r="AI4569" s="112"/>
      <c r="AJ4569" s="110">
        <v>16</v>
      </c>
      <c r="AK4569" s="902">
        <f t="shared" si="276"/>
        <v>22.88</v>
      </c>
      <c r="AL4569" s="748"/>
      <c r="AM4569" s="748"/>
      <c r="AN4569" s="163">
        <f t="shared" si="279"/>
        <v>43.4863</v>
      </c>
      <c r="AO4569" s="113">
        <f t="shared" si="280"/>
        <v>11.586300000000001</v>
      </c>
    </row>
    <row r="4570" spans="1:43" x14ac:dyDescent="0.2">
      <c r="A4570" s="58">
        <v>41086</v>
      </c>
      <c r="B4570" s="92">
        <v>21.68</v>
      </c>
      <c r="C4570" s="870"/>
      <c r="D4570" s="174">
        <v>10.48</v>
      </c>
      <c r="E4570" s="871"/>
      <c r="F4570" s="302">
        <f t="shared" si="277"/>
        <v>32.159999999999997</v>
      </c>
      <c r="G4570" s="94"/>
      <c r="H4570" s="265">
        <v>22</v>
      </c>
      <c r="I4570" s="96">
        <v>11.565</v>
      </c>
      <c r="J4570" s="308"/>
      <c r="K4570" s="723">
        <f t="shared" si="272"/>
        <v>33.564999999999998</v>
      </c>
      <c r="L4570" s="468"/>
      <c r="M4570" s="468"/>
      <c r="N4570" s="468"/>
      <c r="O4570" s="900">
        <f t="shared" si="273"/>
        <v>1.4050000000000011</v>
      </c>
      <c r="Q4570" s="901">
        <f t="shared" si="274"/>
        <v>4.185907939818267</v>
      </c>
      <c r="S4570" s="182">
        <v>0</v>
      </c>
      <c r="T4570" s="469">
        <v>0</v>
      </c>
      <c r="U4570" s="160">
        <v>0</v>
      </c>
      <c r="V4570" s="181">
        <v>0</v>
      </c>
      <c r="W4570" s="182">
        <v>0</v>
      </c>
      <c r="X4570" s="181">
        <v>0</v>
      </c>
      <c r="Y4570" s="113">
        <f t="shared" si="278"/>
        <v>32.159999999999997</v>
      </c>
      <c r="Z4570" s="108">
        <v>0</v>
      </c>
      <c r="AA4570" s="112">
        <v>0</v>
      </c>
      <c r="AB4570" s="108">
        <v>340.2</v>
      </c>
      <c r="AC4570" s="109">
        <v>0</v>
      </c>
      <c r="AD4570" s="109">
        <v>12.86</v>
      </c>
      <c r="AE4570" s="749">
        <f t="shared" si="275"/>
        <v>18.389799999999997</v>
      </c>
      <c r="AF4570" s="892">
        <v>353.8</v>
      </c>
      <c r="AG4570" s="109">
        <v>0</v>
      </c>
      <c r="AH4570" s="112"/>
      <c r="AI4570" s="112"/>
      <c r="AJ4570" s="110">
        <v>7</v>
      </c>
      <c r="AK4570" s="902">
        <f t="shared" si="276"/>
        <v>10.01</v>
      </c>
      <c r="AL4570" s="748"/>
      <c r="AM4570" s="748"/>
      <c r="AN4570" s="163">
        <f t="shared" si="279"/>
        <v>28.399799999999999</v>
      </c>
      <c r="AO4570" s="113">
        <f t="shared" si="280"/>
        <v>-3.7601999999999975</v>
      </c>
    </row>
    <row r="4571" spans="1:43" x14ac:dyDescent="0.2">
      <c r="A4571" s="58">
        <v>41087</v>
      </c>
      <c r="B4571" s="92">
        <v>21.24</v>
      </c>
      <c r="C4571" s="870"/>
      <c r="D4571" s="174">
        <v>10.77</v>
      </c>
      <c r="E4571" s="871"/>
      <c r="F4571" s="302">
        <f t="shared" si="277"/>
        <v>32.01</v>
      </c>
      <c r="G4571" s="94"/>
      <c r="H4571" s="265">
        <v>22</v>
      </c>
      <c r="I4571" s="96">
        <v>11.648999999999999</v>
      </c>
      <c r="J4571" s="308"/>
      <c r="K4571" s="723">
        <f t="shared" si="272"/>
        <v>33.649000000000001</v>
      </c>
      <c r="L4571" s="468"/>
      <c r="M4571" s="468"/>
      <c r="N4571" s="468"/>
      <c r="O4571" s="900">
        <f t="shared" si="273"/>
        <v>1.6390000000000029</v>
      </c>
      <c r="Q4571" s="901">
        <f t="shared" si="274"/>
        <v>4.8708728342595702</v>
      </c>
      <c r="S4571" s="182">
        <v>0</v>
      </c>
      <c r="T4571" s="469">
        <v>0</v>
      </c>
      <c r="U4571" s="160">
        <v>0</v>
      </c>
      <c r="V4571" s="181">
        <v>0</v>
      </c>
      <c r="W4571" s="182">
        <v>0</v>
      </c>
      <c r="X4571" s="181">
        <v>0</v>
      </c>
      <c r="Y4571" s="113">
        <f t="shared" si="278"/>
        <v>32.01</v>
      </c>
      <c r="Z4571" s="108">
        <v>0</v>
      </c>
      <c r="AA4571" s="112">
        <v>0</v>
      </c>
      <c r="AB4571" s="108">
        <v>340</v>
      </c>
      <c r="AC4571" s="109">
        <v>0</v>
      </c>
      <c r="AD4571" s="109">
        <v>11.44</v>
      </c>
      <c r="AE4571" s="749">
        <f t="shared" si="275"/>
        <v>16.359199999999998</v>
      </c>
      <c r="AF4571" s="892">
        <v>353.7</v>
      </c>
      <c r="AG4571" s="109">
        <v>0</v>
      </c>
      <c r="AH4571" s="112"/>
      <c r="AI4571" s="112"/>
      <c r="AJ4571" s="110">
        <v>9</v>
      </c>
      <c r="AK4571" s="902">
        <f t="shared" si="276"/>
        <v>12.87</v>
      </c>
      <c r="AL4571" s="748"/>
      <c r="AM4571" s="748"/>
      <c r="AN4571" s="163">
        <f t="shared" si="279"/>
        <v>29.229199999999999</v>
      </c>
      <c r="AO4571" s="113">
        <f t="shared" si="280"/>
        <v>-2.7807999999999993</v>
      </c>
    </row>
    <row r="4572" spans="1:43" x14ac:dyDescent="0.2">
      <c r="A4572" s="58">
        <v>41088</v>
      </c>
      <c r="B4572" s="92">
        <v>23.39</v>
      </c>
      <c r="C4572" s="870"/>
      <c r="D4572" s="174">
        <v>10.3</v>
      </c>
      <c r="E4572" s="871"/>
      <c r="F4572" s="302">
        <f t="shared" si="277"/>
        <v>33.69</v>
      </c>
      <c r="G4572" s="94"/>
      <c r="H4572" s="265">
        <v>22</v>
      </c>
      <c r="I4572" s="96">
        <v>11.567</v>
      </c>
      <c r="J4572" s="308"/>
      <c r="K4572" s="723">
        <f t="shared" si="272"/>
        <v>33.567</v>
      </c>
      <c r="L4572" s="468"/>
      <c r="M4572" s="468"/>
      <c r="N4572" s="468"/>
      <c r="O4572" s="900">
        <f t="shared" si="273"/>
        <v>-0.12299999999999756</v>
      </c>
      <c r="Q4572" s="901">
        <f t="shared" si="274"/>
        <v>-0.36643131647152727</v>
      </c>
      <c r="S4572" s="182">
        <v>0</v>
      </c>
      <c r="T4572" s="469">
        <v>0</v>
      </c>
      <c r="U4572" s="160">
        <v>0</v>
      </c>
      <c r="V4572" s="181">
        <v>0</v>
      </c>
      <c r="W4572" s="182">
        <v>0</v>
      </c>
      <c r="X4572" s="181">
        <v>0</v>
      </c>
      <c r="Y4572" s="113">
        <f t="shared" si="278"/>
        <v>33.69</v>
      </c>
      <c r="Z4572" s="108">
        <v>0</v>
      </c>
      <c r="AA4572" s="112">
        <v>0</v>
      </c>
      <c r="AB4572" s="108">
        <v>339.9</v>
      </c>
      <c r="AC4572" s="109">
        <v>0</v>
      </c>
      <c r="AD4572" s="109">
        <v>11.03</v>
      </c>
      <c r="AE4572" s="749">
        <f t="shared" si="275"/>
        <v>15.772899999999998</v>
      </c>
      <c r="AF4572" s="892">
        <v>353.6</v>
      </c>
      <c r="AG4572" s="109">
        <v>0</v>
      </c>
      <c r="AH4572" s="112"/>
      <c r="AI4572" s="112"/>
      <c r="AJ4572" s="110">
        <v>4</v>
      </c>
      <c r="AK4572" s="902">
        <f t="shared" si="276"/>
        <v>5.72</v>
      </c>
      <c r="AL4572" s="748"/>
      <c r="AM4572" s="748"/>
      <c r="AN4572" s="163">
        <f t="shared" si="279"/>
        <v>21.492899999999999</v>
      </c>
      <c r="AO4572" s="113">
        <f t="shared" si="280"/>
        <v>-12.197099999999999</v>
      </c>
    </row>
    <row r="4573" spans="1:43" x14ac:dyDescent="0.2">
      <c r="A4573" s="58">
        <v>41089</v>
      </c>
      <c r="B4573" s="92">
        <v>25.08</v>
      </c>
      <c r="C4573" s="870"/>
      <c r="D4573" s="174">
        <v>10.68</v>
      </c>
      <c r="E4573" s="871"/>
      <c r="F4573" s="302">
        <f t="shared" si="277"/>
        <v>35.76</v>
      </c>
      <c r="G4573" s="94"/>
      <c r="H4573" s="265">
        <v>27</v>
      </c>
      <c r="I4573" s="96">
        <v>11.52</v>
      </c>
      <c r="J4573" s="308"/>
      <c r="K4573" s="723">
        <f t="shared" si="272"/>
        <v>38.519999999999996</v>
      </c>
      <c r="L4573" s="468"/>
      <c r="M4573" s="468"/>
      <c r="N4573" s="468"/>
      <c r="O4573" s="900">
        <f t="shared" si="273"/>
        <v>2.759999999999998</v>
      </c>
      <c r="Q4573" s="901">
        <f t="shared" si="274"/>
        <v>7.1651090342679078</v>
      </c>
      <c r="S4573" s="182">
        <v>0</v>
      </c>
      <c r="T4573" s="469">
        <v>0</v>
      </c>
      <c r="U4573" s="160">
        <v>0</v>
      </c>
      <c r="V4573" s="181">
        <v>0</v>
      </c>
      <c r="W4573" s="182">
        <v>0</v>
      </c>
      <c r="X4573" s="181">
        <v>0</v>
      </c>
      <c r="Y4573" s="113">
        <f t="shared" si="278"/>
        <v>35.76</v>
      </c>
      <c r="Z4573" s="108">
        <v>0</v>
      </c>
      <c r="AA4573" s="112">
        <v>0</v>
      </c>
      <c r="AB4573" s="108">
        <v>339.7</v>
      </c>
      <c r="AC4573" s="109">
        <v>0</v>
      </c>
      <c r="AD4573" s="109">
        <v>20.43</v>
      </c>
      <c r="AE4573" s="749">
        <f t="shared" si="275"/>
        <v>29.2149</v>
      </c>
      <c r="AF4573" s="892">
        <v>353.55</v>
      </c>
      <c r="AG4573" s="109">
        <v>0</v>
      </c>
      <c r="AH4573" s="112"/>
      <c r="AI4573" s="112"/>
      <c r="AJ4573" s="110">
        <v>7</v>
      </c>
      <c r="AK4573" s="902">
        <f t="shared" si="276"/>
        <v>10.01</v>
      </c>
      <c r="AL4573" s="748"/>
      <c r="AM4573" s="748"/>
      <c r="AN4573" s="163">
        <f t="shared" si="279"/>
        <v>39.224899999999998</v>
      </c>
      <c r="AO4573" s="113">
        <f t="shared" si="280"/>
        <v>3.4649000000000001</v>
      </c>
    </row>
    <row r="4574" spans="1:43" ht="13.5" thickBot="1" x14ac:dyDescent="0.25">
      <c r="A4574" s="58">
        <v>41090</v>
      </c>
      <c r="B4574" s="92">
        <v>28.33</v>
      </c>
      <c r="C4574" s="870"/>
      <c r="D4574" s="174">
        <v>9.67</v>
      </c>
      <c r="E4574" s="871"/>
      <c r="F4574" s="302">
        <f t="shared" si="277"/>
        <v>38</v>
      </c>
      <c r="G4574" s="94"/>
      <c r="H4574" s="265">
        <v>29.32</v>
      </c>
      <c r="I4574" s="96">
        <v>11.79</v>
      </c>
      <c r="J4574" s="308"/>
      <c r="K4574" s="723">
        <f t="shared" si="272"/>
        <v>41.11</v>
      </c>
      <c r="L4574" s="468"/>
      <c r="M4574" s="468"/>
      <c r="N4574" s="468"/>
      <c r="O4574" s="900">
        <f t="shared" si="273"/>
        <v>3.1099999999999994</v>
      </c>
      <c r="Q4574" s="901">
        <f t="shared" si="274"/>
        <v>7.565069326198004</v>
      </c>
      <c r="S4574" s="182">
        <v>0</v>
      </c>
      <c r="T4574" s="469">
        <v>0</v>
      </c>
      <c r="U4574" s="160">
        <v>0</v>
      </c>
      <c r="V4574" s="181">
        <v>0</v>
      </c>
      <c r="W4574" s="182">
        <v>0</v>
      </c>
      <c r="X4574" s="181">
        <v>0</v>
      </c>
      <c r="Y4574" s="113">
        <f t="shared" si="278"/>
        <v>38</v>
      </c>
      <c r="Z4574" s="108">
        <v>0</v>
      </c>
      <c r="AA4574" s="112">
        <v>0</v>
      </c>
      <c r="AB4574" s="108">
        <v>339.5</v>
      </c>
      <c r="AC4574" s="109">
        <v>0</v>
      </c>
      <c r="AD4574" s="109">
        <v>27.11</v>
      </c>
      <c r="AE4574" s="749">
        <f t="shared" si="275"/>
        <v>38.767299999999999</v>
      </c>
      <c r="AF4574" s="892">
        <v>353.55</v>
      </c>
      <c r="AG4574" s="109">
        <v>0</v>
      </c>
      <c r="AH4574" s="112"/>
      <c r="AI4574" s="112"/>
      <c r="AJ4574" s="110">
        <v>0</v>
      </c>
      <c r="AK4574" s="902">
        <f t="shared" si="276"/>
        <v>0</v>
      </c>
      <c r="AL4574" s="748"/>
      <c r="AM4574" s="748"/>
      <c r="AN4574" s="163">
        <f t="shared" si="279"/>
        <v>38.767299999999999</v>
      </c>
      <c r="AO4574" s="113">
        <f t="shared" si="280"/>
        <v>0.76729999999999876</v>
      </c>
    </row>
    <row r="4575" spans="1:43" x14ac:dyDescent="0.2">
      <c r="A4575" s="58">
        <v>41091</v>
      </c>
      <c r="B4575" s="886">
        <v>25.12</v>
      </c>
      <c r="C4575" s="870"/>
      <c r="D4575" s="200">
        <v>11.38</v>
      </c>
      <c r="E4575" s="871">
        <f>D4575*1.1</f>
        <v>12.518000000000002</v>
      </c>
      <c r="F4575" s="577">
        <f t="shared" ref="F4575:F4638" si="281">+B4575+E4575</f>
        <v>37.638000000000005</v>
      </c>
      <c r="G4575" s="434"/>
      <c r="H4575" s="59">
        <v>24.93</v>
      </c>
      <c r="I4575" s="308">
        <v>11.919</v>
      </c>
      <c r="J4575" s="308"/>
      <c r="K4575" s="723">
        <f t="shared" si="272"/>
        <v>36.849000000000004</v>
      </c>
      <c r="L4575" s="468"/>
      <c r="M4575" s="468"/>
      <c r="N4575" s="468"/>
      <c r="O4575" s="98">
        <f t="shared" si="273"/>
        <v>-0.78900000000000148</v>
      </c>
      <c r="Q4575" s="100">
        <f t="shared" si="274"/>
        <v>-2.1411707237645565</v>
      </c>
      <c r="S4575" s="531">
        <v>0</v>
      </c>
      <c r="T4575" s="443">
        <v>0</v>
      </c>
      <c r="U4575" s="395">
        <v>0</v>
      </c>
      <c r="V4575" s="903">
        <v>0</v>
      </c>
      <c r="W4575" s="531">
        <v>0</v>
      </c>
      <c r="X4575" s="903">
        <v>0</v>
      </c>
      <c r="Y4575" s="163">
        <f t="shared" si="278"/>
        <v>37.638000000000005</v>
      </c>
      <c r="Z4575" s="531">
        <v>0</v>
      </c>
      <c r="AA4575" s="904">
        <v>0</v>
      </c>
      <c r="AB4575" s="78">
        <v>339.4</v>
      </c>
      <c r="AC4575" s="79">
        <v>0.1</v>
      </c>
      <c r="AD4575" s="393">
        <v>19.920000000000002</v>
      </c>
      <c r="AE4575" s="748">
        <f>AD4575*1.48</f>
        <v>29.481600000000004</v>
      </c>
      <c r="AF4575" s="255">
        <v>353.5</v>
      </c>
      <c r="AG4575" s="256">
        <v>0</v>
      </c>
      <c r="AH4575" s="666"/>
      <c r="AI4575" s="666"/>
      <c r="AJ4575" s="471">
        <v>6</v>
      </c>
      <c r="AK4575" s="905">
        <f t="shared" ref="AK4575:AK4605" si="282">AJ4575*1.48</f>
        <v>8.879999999999999</v>
      </c>
      <c r="AL4575" s="930"/>
      <c r="AM4575" s="930"/>
      <c r="AN4575" s="519">
        <f t="shared" si="279"/>
        <v>38.361600000000003</v>
      </c>
      <c r="AO4575" s="83">
        <f t="shared" si="280"/>
        <v>0.72359999999999758</v>
      </c>
    </row>
    <row r="4576" spans="1:43" x14ac:dyDescent="0.2">
      <c r="A4576" s="58">
        <v>41092</v>
      </c>
      <c r="B4576" s="92">
        <v>23.66</v>
      </c>
      <c r="C4576" s="870"/>
      <c r="D4576" s="174">
        <v>10.43</v>
      </c>
      <c r="E4576" s="871">
        <f t="shared" ref="E4576:E4605" si="283">D4576*1.1</f>
        <v>11.473000000000001</v>
      </c>
      <c r="F4576" s="577">
        <f t="shared" si="281"/>
        <v>35.133000000000003</v>
      </c>
      <c r="G4576" s="434"/>
      <c r="H4576" s="92">
        <v>24.21</v>
      </c>
      <c r="I4576" s="96">
        <v>11.521000000000001</v>
      </c>
      <c r="J4576" s="308"/>
      <c r="K4576" s="723">
        <f t="shared" si="272"/>
        <v>35.731000000000002</v>
      </c>
      <c r="L4576" s="468"/>
      <c r="M4576" s="468"/>
      <c r="N4576" s="468"/>
      <c r="O4576" s="98">
        <f t="shared" si="273"/>
        <v>0.59799999999999898</v>
      </c>
      <c r="Q4576" s="100">
        <f t="shared" si="274"/>
        <v>1.6736167473622314</v>
      </c>
      <c r="S4576" s="540">
        <v>0</v>
      </c>
      <c r="T4576" s="443">
        <v>0</v>
      </c>
      <c r="U4576" s="395">
        <v>0</v>
      </c>
      <c r="V4576" s="541">
        <v>0</v>
      </c>
      <c r="W4576" s="540">
        <v>0</v>
      </c>
      <c r="X4576" s="541">
        <v>0</v>
      </c>
      <c r="Y4576" s="113">
        <f t="shared" si="278"/>
        <v>35.133000000000003</v>
      </c>
      <c r="Z4576" s="540">
        <v>0</v>
      </c>
      <c r="AA4576" s="539">
        <v>0</v>
      </c>
      <c r="AB4576" s="108">
        <v>339.3</v>
      </c>
      <c r="AC4576" s="109">
        <v>0</v>
      </c>
      <c r="AD4576" s="407">
        <v>9.5399999999999991</v>
      </c>
      <c r="AE4576" s="748">
        <f t="shared" ref="AE4576:AE4605" si="284">AD4576*1.48</f>
        <v>14.119199999999999</v>
      </c>
      <c r="AF4576" s="108">
        <v>353.4</v>
      </c>
      <c r="AG4576" s="109">
        <v>0</v>
      </c>
      <c r="AH4576" s="112"/>
      <c r="AI4576" s="112"/>
      <c r="AJ4576" s="110">
        <v>6</v>
      </c>
      <c r="AK4576" s="751">
        <f t="shared" si="282"/>
        <v>8.879999999999999</v>
      </c>
      <c r="AL4576" s="930"/>
      <c r="AM4576" s="930"/>
      <c r="AN4576" s="519">
        <f t="shared" si="279"/>
        <v>22.999199999999998</v>
      </c>
      <c r="AO4576" s="113">
        <f t="shared" si="280"/>
        <v>-12.133800000000004</v>
      </c>
    </row>
    <row r="4577" spans="1:41" x14ac:dyDescent="0.2">
      <c r="A4577" s="58">
        <v>41093</v>
      </c>
      <c r="B4577" s="92">
        <v>26.47</v>
      </c>
      <c r="C4577" s="870"/>
      <c r="D4577" s="174">
        <v>10.17</v>
      </c>
      <c r="E4577" s="871">
        <f t="shared" si="283"/>
        <v>11.187000000000001</v>
      </c>
      <c r="F4577" s="577">
        <f t="shared" si="281"/>
        <v>37.656999999999996</v>
      </c>
      <c r="G4577" s="434"/>
      <c r="H4577" s="92">
        <v>27.15</v>
      </c>
      <c r="I4577" s="96">
        <v>12.151</v>
      </c>
      <c r="J4577" s="308"/>
      <c r="K4577" s="723">
        <f t="shared" si="272"/>
        <v>39.301000000000002</v>
      </c>
      <c r="L4577" s="468"/>
      <c r="M4577" s="468"/>
      <c r="N4577" s="468"/>
      <c r="O4577" s="98">
        <f t="shared" si="273"/>
        <v>1.6440000000000055</v>
      </c>
      <c r="Q4577" s="100">
        <f t="shared" si="274"/>
        <v>4.1830996666751625</v>
      </c>
      <c r="S4577" s="540">
        <v>0</v>
      </c>
      <c r="T4577" s="443">
        <v>0</v>
      </c>
      <c r="U4577" s="395">
        <v>0</v>
      </c>
      <c r="V4577" s="541">
        <v>0</v>
      </c>
      <c r="W4577" s="540">
        <v>0</v>
      </c>
      <c r="X4577" s="541">
        <v>0</v>
      </c>
      <c r="Y4577" s="113">
        <f t="shared" si="278"/>
        <v>37.656999999999996</v>
      </c>
      <c r="Z4577" s="540">
        <v>0</v>
      </c>
      <c r="AA4577" s="539">
        <v>0</v>
      </c>
      <c r="AB4577" s="108">
        <v>339.1</v>
      </c>
      <c r="AC4577" s="109">
        <v>0</v>
      </c>
      <c r="AD4577" s="407">
        <v>27.46</v>
      </c>
      <c r="AE4577" s="748">
        <f t="shared" si="284"/>
        <v>40.640799999999999</v>
      </c>
      <c r="AF4577" s="108">
        <v>353.3</v>
      </c>
      <c r="AG4577" s="109">
        <v>0</v>
      </c>
      <c r="AH4577" s="112"/>
      <c r="AI4577" s="112"/>
      <c r="AJ4577" s="110">
        <v>9</v>
      </c>
      <c r="AK4577" s="751">
        <f t="shared" si="282"/>
        <v>13.32</v>
      </c>
      <c r="AL4577" s="930"/>
      <c r="AM4577" s="930"/>
      <c r="AN4577" s="519">
        <f t="shared" si="279"/>
        <v>53.960799999999999</v>
      </c>
      <c r="AO4577" s="113">
        <f t="shared" si="280"/>
        <v>16.303800000000003</v>
      </c>
    </row>
    <row r="4578" spans="1:41" x14ac:dyDescent="0.2">
      <c r="A4578" s="58">
        <v>41094</v>
      </c>
      <c r="B4578" s="92">
        <v>24.71</v>
      </c>
      <c r="C4578" s="870"/>
      <c r="D4578" s="174">
        <v>10.87</v>
      </c>
      <c r="E4578" s="871">
        <f t="shared" si="283"/>
        <v>11.957000000000001</v>
      </c>
      <c r="F4578" s="577">
        <f t="shared" si="281"/>
        <v>36.667000000000002</v>
      </c>
      <c r="G4578" s="434"/>
      <c r="H4578" s="92">
        <v>25.6</v>
      </c>
      <c r="I4578" s="96">
        <v>13.14</v>
      </c>
      <c r="J4578" s="308"/>
      <c r="K4578" s="723">
        <f t="shared" si="272"/>
        <v>38.74</v>
      </c>
      <c r="L4578" s="468"/>
      <c r="M4578" s="468"/>
      <c r="N4578" s="468"/>
      <c r="O4578" s="98">
        <f t="shared" si="273"/>
        <v>2.0730000000000004</v>
      </c>
      <c r="Q4578" s="100">
        <f t="shared" si="274"/>
        <v>5.3510583376355196</v>
      </c>
      <c r="S4578" s="540">
        <v>0</v>
      </c>
      <c r="T4578" s="443">
        <v>0</v>
      </c>
      <c r="U4578" s="395">
        <v>0</v>
      </c>
      <c r="V4578" s="541">
        <v>0</v>
      </c>
      <c r="W4578" s="540">
        <v>0</v>
      </c>
      <c r="X4578" s="541">
        <v>0</v>
      </c>
      <c r="Y4578" s="113">
        <f t="shared" si="278"/>
        <v>36.667000000000002</v>
      </c>
      <c r="Z4578" s="540">
        <v>0</v>
      </c>
      <c r="AA4578" s="539">
        <v>0</v>
      </c>
      <c r="AB4578" s="108">
        <v>338.9</v>
      </c>
      <c r="AC4578" s="109">
        <v>0</v>
      </c>
      <c r="AD4578" s="407">
        <v>20.34</v>
      </c>
      <c r="AE4578" s="748">
        <f t="shared" si="284"/>
        <v>30.103200000000001</v>
      </c>
      <c r="AF4578" s="108">
        <v>353.3</v>
      </c>
      <c r="AG4578" s="109">
        <v>0</v>
      </c>
      <c r="AH4578" s="112"/>
      <c r="AI4578" s="112"/>
      <c r="AJ4578" s="110">
        <v>6</v>
      </c>
      <c r="AK4578" s="751">
        <f t="shared" si="282"/>
        <v>8.879999999999999</v>
      </c>
      <c r="AL4578" s="930"/>
      <c r="AM4578" s="930"/>
      <c r="AN4578" s="519">
        <f t="shared" si="279"/>
        <v>38.983199999999997</v>
      </c>
      <c r="AO4578" s="113">
        <f t="shared" si="280"/>
        <v>2.3161999999999949</v>
      </c>
    </row>
    <row r="4579" spans="1:41" x14ac:dyDescent="0.2">
      <c r="A4579" s="58">
        <v>41095</v>
      </c>
      <c r="B4579" s="92">
        <v>24.9</v>
      </c>
      <c r="C4579" s="870"/>
      <c r="D4579" s="174">
        <v>10.42</v>
      </c>
      <c r="E4579" s="871">
        <f t="shared" si="283"/>
        <v>11.462000000000002</v>
      </c>
      <c r="F4579" s="577">
        <f t="shared" si="281"/>
        <v>36.362000000000002</v>
      </c>
      <c r="G4579" s="434"/>
      <c r="H4579" s="92">
        <v>25.47</v>
      </c>
      <c r="I4579" s="96">
        <v>12.625</v>
      </c>
      <c r="J4579" s="308"/>
      <c r="K4579" s="723">
        <f t="shared" si="272"/>
        <v>38.094999999999999</v>
      </c>
      <c r="L4579" s="468"/>
      <c r="M4579" s="468"/>
      <c r="N4579" s="468"/>
      <c r="O4579" s="98">
        <f t="shared" si="273"/>
        <v>1.732999999999997</v>
      </c>
      <c r="Q4579" s="100">
        <f t="shared" si="274"/>
        <v>4.5491534322089437</v>
      </c>
      <c r="S4579" s="540">
        <v>0</v>
      </c>
      <c r="T4579" s="443">
        <v>0</v>
      </c>
      <c r="U4579" s="395">
        <v>0</v>
      </c>
      <c r="V4579" s="541">
        <v>0</v>
      </c>
      <c r="W4579" s="540">
        <v>0</v>
      </c>
      <c r="X4579" s="541">
        <v>0</v>
      </c>
      <c r="Y4579" s="113">
        <f t="shared" si="278"/>
        <v>36.362000000000002</v>
      </c>
      <c r="Z4579" s="540">
        <v>0</v>
      </c>
      <c r="AA4579" s="539">
        <v>0</v>
      </c>
      <c r="AB4579" s="108">
        <v>338.8</v>
      </c>
      <c r="AC4579" s="109">
        <v>0</v>
      </c>
      <c r="AD4579" s="407">
        <v>12.23</v>
      </c>
      <c r="AE4579" s="748">
        <f t="shared" si="284"/>
        <v>18.1004</v>
      </c>
      <c r="AF4579" s="108">
        <v>353.2</v>
      </c>
      <c r="AG4579" s="109">
        <v>0</v>
      </c>
      <c r="AH4579" s="112"/>
      <c r="AI4579" s="112"/>
      <c r="AJ4579" s="110">
        <v>4</v>
      </c>
      <c r="AK4579" s="751">
        <f t="shared" si="282"/>
        <v>5.92</v>
      </c>
      <c r="AL4579" s="930"/>
      <c r="AM4579" s="930"/>
      <c r="AN4579" s="519">
        <f t="shared" si="279"/>
        <v>24.020400000000002</v>
      </c>
      <c r="AO4579" s="113">
        <f t="shared" si="280"/>
        <v>-12.3416</v>
      </c>
    </row>
    <row r="4580" spans="1:41" x14ac:dyDescent="0.2">
      <c r="A4580" s="58">
        <v>41096</v>
      </c>
      <c r="B4580" s="92">
        <v>25.7</v>
      </c>
      <c r="C4580" s="870"/>
      <c r="D4580" s="174">
        <v>9.94</v>
      </c>
      <c r="E4580" s="871">
        <f t="shared" si="283"/>
        <v>10.934000000000001</v>
      </c>
      <c r="F4580" s="577">
        <f t="shared" si="281"/>
        <v>36.634</v>
      </c>
      <c r="G4580" s="434"/>
      <c r="H4580" s="92">
        <v>26.83</v>
      </c>
      <c r="I4580" s="96">
        <v>11.648999999999999</v>
      </c>
      <c r="J4580" s="308"/>
      <c r="K4580" s="723">
        <f t="shared" si="272"/>
        <v>38.478999999999999</v>
      </c>
      <c r="L4580" s="468"/>
      <c r="M4580" s="468"/>
      <c r="N4580" s="468"/>
      <c r="O4580" s="98">
        <f t="shared" si="273"/>
        <v>1.8449999999999989</v>
      </c>
      <c r="Q4580" s="100">
        <f t="shared" si="274"/>
        <v>4.7948231502897656</v>
      </c>
      <c r="S4580" s="540">
        <v>0</v>
      </c>
      <c r="T4580" s="443">
        <v>0</v>
      </c>
      <c r="U4580" s="395">
        <v>0</v>
      </c>
      <c r="V4580" s="541">
        <v>0</v>
      </c>
      <c r="W4580" s="540">
        <v>0</v>
      </c>
      <c r="X4580" s="541">
        <v>0</v>
      </c>
      <c r="Y4580" s="113">
        <f t="shared" si="278"/>
        <v>36.634</v>
      </c>
      <c r="Z4580" s="540">
        <v>0</v>
      </c>
      <c r="AA4580" s="539">
        <v>0</v>
      </c>
      <c r="AB4580" s="108">
        <v>338.6</v>
      </c>
      <c r="AC4580" s="109">
        <v>0</v>
      </c>
      <c r="AD4580" s="407">
        <v>22.61</v>
      </c>
      <c r="AE4580" s="748">
        <f t="shared" si="284"/>
        <v>33.462800000000001</v>
      </c>
      <c r="AF4580" s="108">
        <v>353.1</v>
      </c>
      <c r="AG4580" s="109">
        <v>0</v>
      </c>
      <c r="AH4580" s="112"/>
      <c r="AI4580" s="112"/>
      <c r="AJ4580" s="110">
        <v>17</v>
      </c>
      <c r="AK4580" s="751">
        <f t="shared" si="282"/>
        <v>25.16</v>
      </c>
      <c r="AL4580" s="930"/>
      <c r="AM4580" s="930"/>
      <c r="AN4580" s="519">
        <f t="shared" si="279"/>
        <v>58.622799999999998</v>
      </c>
      <c r="AO4580" s="113">
        <f t="shared" si="280"/>
        <v>21.988799999999998</v>
      </c>
    </row>
    <row r="4581" spans="1:41" x14ac:dyDescent="0.2">
      <c r="A4581" s="58">
        <v>41097</v>
      </c>
      <c r="B4581" s="799">
        <v>24.06</v>
      </c>
      <c r="C4581" s="870"/>
      <c r="D4581" s="174">
        <v>9.85</v>
      </c>
      <c r="E4581" s="871">
        <f t="shared" si="283"/>
        <v>10.835000000000001</v>
      </c>
      <c r="F4581" s="577">
        <f t="shared" si="281"/>
        <v>34.894999999999996</v>
      </c>
      <c r="G4581" s="434"/>
      <c r="H4581" s="92">
        <v>22.09</v>
      </c>
      <c r="I4581" s="96">
        <v>10.994</v>
      </c>
      <c r="J4581" s="308"/>
      <c r="K4581" s="723">
        <f t="shared" si="272"/>
        <v>33.084000000000003</v>
      </c>
      <c r="L4581" s="468"/>
      <c r="M4581" s="468"/>
      <c r="N4581" s="468"/>
      <c r="O4581" s="98">
        <f t="shared" si="273"/>
        <v>-1.8109999999999928</v>
      </c>
      <c r="Q4581" s="100">
        <f t="shared" si="274"/>
        <v>-5.4739451094184277</v>
      </c>
      <c r="S4581" s="540">
        <v>0</v>
      </c>
      <c r="T4581" s="443">
        <v>0</v>
      </c>
      <c r="U4581" s="395">
        <v>0</v>
      </c>
      <c r="V4581" s="541">
        <v>0</v>
      </c>
      <c r="W4581" s="540">
        <v>0</v>
      </c>
      <c r="X4581" s="541">
        <v>0</v>
      </c>
      <c r="Y4581" s="113">
        <f t="shared" si="278"/>
        <v>34.894999999999996</v>
      </c>
      <c r="Z4581" s="540">
        <v>0</v>
      </c>
      <c r="AA4581" s="539">
        <v>0</v>
      </c>
      <c r="AB4581" s="108">
        <v>338.4</v>
      </c>
      <c r="AC4581" s="109">
        <v>0.05</v>
      </c>
      <c r="AD4581" s="407">
        <v>19.11</v>
      </c>
      <c r="AE4581" s="748">
        <f t="shared" si="284"/>
        <v>28.282799999999998</v>
      </c>
      <c r="AF4581" s="108">
        <v>353</v>
      </c>
      <c r="AG4581" s="109">
        <v>0</v>
      </c>
      <c r="AH4581" s="112"/>
      <c r="AI4581" s="112"/>
      <c r="AJ4581" s="110">
        <v>8</v>
      </c>
      <c r="AK4581" s="751">
        <f t="shared" si="282"/>
        <v>11.84</v>
      </c>
      <c r="AL4581" s="930"/>
      <c r="AM4581" s="930"/>
      <c r="AN4581" s="519">
        <f t="shared" si="279"/>
        <v>40.122799999999998</v>
      </c>
      <c r="AO4581" s="113">
        <f t="shared" si="280"/>
        <v>5.227800000000002</v>
      </c>
    </row>
    <row r="4582" spans="1:41" x14ac:dyDescent="0.2">
      <c r="A4582" s="58">
        <v>41098</v>
      </c>
      <c r="B4582" s="92">
        <v>25.24</v>
      </c>
      <c r="C4582" s="870"/>
      <c r="D4582" s="174">
        <v>10.9</v>
      </c>
      <c r="E4582" s="871">
        <f t="shared" si="283"/>
        <v>11.990000000000002</v>
      </c>
      <c r="F4582" s="577">
        <f t="shared" si="281"/>
        <v>37.230000000000004</v>
      </c>
      <c r="G4582" s="434"/>
      <c r="H4582" s="92">
        <v>26.12</v>
      </c>
      <c r="I4582" s="96">
        <v>12.311</v>
      </c>
      <c r="J4582" s="308"/>
      <c r="K4582" s="723">
        <f t="shared" si="272"/>
        <v>38.430999999999997</v>
      </c>
      <c r="L4582" s="468"/>
      <c r="M4582" s="468"/>
      <c r="N4582" s="468"/>
      <c r="O4582" s="98">
        <f t="shared" si="273"/>
        <v>1.2009999999999934</v>
      </c>
      <c r="Q4582" s="100">
        <f t="shared" si="274"/>
        <v>3.1250813145637468</v>
      </c>
      <c r="S4582" s="540">
        <v>0</v>
      </c>
      <c r="T4582" s="443">
        <v>0</v>
      </c>
      <c r="U4582" s="395">
        <v>0</v>
      </c>
      <c r="V4582" s="541">
        <v>0</v>
      </c>
      <c r="W4582" s="540">
        <v>0</v>
      </c>
      <c r="X4582" s="541">
        <v>0</v>
      </c>
      <c r="Y4582" s="113">
        <f t="shared" si="278"/>
        <v>37.230000000000004</v>
      </c>
      <c r="Z4582" s="540">
        <v>0</v>
      </c>
      <c r="AA4582" s="539">
        <v>0</v>
      </c>
      <c r="AB4582" s="108">
        <v>338.3</v>
      </c>
      <c r="AC4582" s="109">
        <v>0</v>
      </c>
      <c r="AD4582" s="407">
        <v>13.64</v>
      </c>
      <c r="AE4582" s="748">
        <f t="shared" si="284"/>
        <v>20.187200000000001</v>
      </c>
      <c r="AF4582" s="108">
        <v>352.9</v>
      </c>
      <c r="AG4582" s="109">
        <v>0</v>
      </c>
      <c r="AH4582" s="112"/>
      <c r="AI4582" s="112"/>
      <c r="AJ4582" s="110">
        <v>10</v>
      </c>
      <c r="AK4582" s="751">
        <f t="shared" si="282"/>
        <v>14.8</v>
      </c>
      <c r="AL4582" s="930"/>
      <c r="AM4582" s="930"/>
      <c r="AN4582" s="519">
        <f t="shared" si="279"/>
        <v>34.987200000000001</v>
      </c>
      <c r="AO4582" s="113">
        <f t="shared" si="280"/>
        <v>-2.2428000000000026</v>
      </c>
    </row>
    <row r="4583" spans="1:41" x14ac:dyDescent="0.2">
      <c r="A4583" s="58">
        <v>41099</v>
      </c>
      <c r="B4583" s="92">
        <v>24.64</v>
      </c>
      <c r="C4583" s="870"/>
      <c r="D4583" s="174">
        <v>10.33</v>
      </c>
      <c r="E4583" s="871">
        <f t="shared" si="283"/>
        <v>11.363000000000001</v>
      </c>
      <c r="F4583" s="577">
        <f t="shared" si="281"/>
        <v>36.003</v>
      </c>
      <c r="G4583" s="434"/>
      <c r="H4583" s="92">
        <v>27.06</v>
      </c>
      <c r="I4583" s="96">
        <v>12.377000000000001</v>
      </c>
      <c r="J4583" s="308"/>
      <c r="K4583" s="723">
        <f t="shared" si="272"/>
        <v>39.436999999999998</v>
      </c>
      <c r="L4583" s="468"/>
      <c r="M4583" s="468"/>
      <c r="N4583" s="468"/>
      <c r="O4583" s="98">
        <f t="shared" si="273"/>
        <v>3.4339999999999975</v>
      </c>
      <c r="Q4583" s="100">
        <f t="shared" si="274"/>
        <v>8.707558891396399</v>
      </c>
      <c r="S4583" s="540">
        <v>0</v>
      </c>
      <c r="T4583" s="443">
        <v>0</v>
      </c>
      <c r="U4583" s="395">
        <v>0</v>
      </c>
      <c r="V4583" s="541">
        <v>0</v>
      </c>
      <c r="W4583" s="540">
        <v>0</v>
      </c>
      <c r="X4583" s="541">
        <v>0</v>
      </c>
      <c r="Y4583" s="113">
        <f t="shared" si="278"/>
        <v>36.003</v>
      </c>
      <c r="Z4583" s="540">
        <v>0</v>
      </c>
      <c r="AA4583" s="539">
        <v>0</v>
      </c>
      <c r="AB4583" s="108">
        <v>383.3</v>
      </c>
      <c r="AC4583" s="109">
        <v>0.4</v>
      </c>
      <c r="AD4583" s="407">
        <v>12.21</v>
      </c>
      <c r="AE4583" s="748">
        <f t="shared" si="284"/>
        <v>18.070800000000002</v>
      </c>
      <c r="AF4583" s="108">
        <v>352.9</v>
      </c>
      <c r="AG4583" s="109">
        <v>0.4</v>
      </c>
      <c r="AH4583" s="112"/>
      <c r="AI4583" s="112"/>
      <c r="AJ4583" s="110">
        <v>0</v>
      </c>
      <c r="AK4583" s="751">
        <f t="shared" si="282"/>
        <v>0</v>
      </c>
      <c r="AL4583" s="930"/>
      <c r="AM4583" s="930"/>
      <c r="AN4583" s="519">
        <f t="shared" si="279"/>
        <v>18.070800000000002</v>
      </c>
      <c r="AO4583" s="113">
        <f t="shared" si="280"/>
        <v>-17.932199999999998</v>
      </c>
    </row>
    <row r="4584" spans="1:41" x14ac:dyDescent="0.2">
      <c r="A4584" s="58">
        <v>41100</v>
      </c>
      <c r="B4584" s="92">
        <v>22.12</v>
      </c>
      <c r="C4584" s="870"/>
      <c r="D4584" s="174">
        <v>10.220000000000001</v>
      </c>
      <c r="E4584" s="871">
        <f t="shared" si="283"/>
        <v>11.242000000000001</v>
      </c>
      <c r="F4584" s="577">
        <f t="shared" si="281"/>
        <v>33.362000000000002</v>
      </c>
      <c r="G4584" s="434"/>
      <c r="H4584" s="92">
        <v>22.51</v>
      </c>
      <c r="I4584" s="96">
        <v>11.637</v>
      </c>
      <c r="J4584" s="308"/>
      <c r="K4584" s="723">
        <f t="shared" si="272"/>
        <v>34.147000000000006</v>
      </c>
      <c r="L4584" s="468"/>
      <c r="M4584" s="468"/>
      <c r="N4584" s="468"/>
      <c r="O4584" s="98">
        <f t="shared" si="273"/>
        <v>0.78500000000000369</v>
      </c>
      <c r="Q4584" s="100">
        <f t="shared" si="274"/>
        <v>2.2988842358040342</v>
      </c>
      <c r="S4584" s="540">
        <v>0</v>
      </c>
      <c r="T4584" s="443">
        <v>0</v>
      </c>
      <c r="U4584" s="395">
        <v>0</v>
      </c>
      <c r="V4584" s="541">
        <v>0</v>
      </c>
      <c r="W4584" s="540">
        <v>0</v>
      </c>
      <c r="X4584" s="541">
        <v>0</v>
      </c>
      <c r="Y4584" s="113">
        <f t="shared" si="278"/>
        <v>33.362000000000002</v>
      </c>
      <c r="Z4584" s="540">
        <v>0</v>
      </c>
      <c r="AA4584" s="539">
        <v>0</v>
      </c>
      <c r="AB4584" s="108">
        <v>338.3</v>
      </c>
      <c r="AC4584" s="109">
        <v>0.1</v>
      </c>
      <c r="AD4584" s="407">
        <v>11.07</v>
      </c>
      <c r="AE4584" s="748">
        <f t="shared" si="284"/>
        <v>16.383600000000001</v>
      </c>
      <c r="AF4584" s="108">
        <v>352.8</v>
      </c>
      <c r="AG4584" s="109">
        <v>0.45</v>
      </c>
      <c r="AH4584" s="112"/>
      <c r="AI4584" s="112"/>
      <c r="AJ4584" s="110">
        <v>19</v>
      </c>
      <c r="AK4584" s="751">
        <f t="shared" si="282"/>
        <v>28.12</v>
      </c>
      <c r="AL4584" s="930"/>
      <c r="AM4584" s="930"/>
      <c r="AN4584" s="519">
        <f t="shared" si="279"/>
        <v>44.503600000000006</v>
      </c>
      <c r="AO4584" s="113">
        <f t="shared" si="280"/>
        <v>11.141600000000004</v>
      </c>
    </row>
    <row r="4585" spans="1:41" x14ac:dyDescent="0.2">
      <c r="A4585" s="58">
        <v>41101</v>
      </c>
      <c r="B4585" s="92">
        <v>20.88</v>
      </c>
      <c r="C4585" s="870"/>
      <c r="D4585" s="174">
        <v>10</v>
      </c>
      <c r="E4585" s="871">
        <f t="shared" si="283"/>
        <v>11</v>
      </c>
      <c r="F4585" s="577">
        <f t="shared" si="281"/>
        <v>31.88</v>
      </c>
      <c r="G4585" s="434"/>
      <c r="H4585" s="92">
        <v>21.06</v>
      </c>
      <c r="I4585" s="96">
        <v>12.247</v>
      </c>
      <c r="J4585" s="308"/>
      <c r="K4585" s="723">
        <f t="shared" si="272"/>
        <v>33.307000000000002</v>
      </c>
      <c r="L4585" s="468"/>
      <c r="M4585" s="468"/>
      <c r="N4585" s="468"/>
      <c r="O4585" s="98">
        <f t="shared" si="273"/>
        <v>1.4270000000000032</v>
      </c>
      <c r="Q4585" s="100">
        <f t="shared" si="274"/>
        <v>4.2843846638844783</v>
      </c>
      <c r="S4585" s="540">
        <v>0</v>
      </c>
      <c r="T4585" s="443">
        <v>0</v>
      </c>
      <c r="U4585" s="395">
        <v>0</v>
      </c>
      <c r="V4585" s="541">
        <v>0</v>
      </c>
      <c r="W4585" s="540">
        <v>0</v>
      </c>
      <c r="X4585" s="541">
        <v>0</v>
      </c>
      <c r="Y4585" s="113">
        <f t="shared" si="278"/>
        <v>31.88</v>
      </c>
      <c r="Z4585" s="540">
        <v>0</v>
      </c>
      <c r="AA4585" s="539">
        <v>0</v>
      </c>
      <c r="AB4585" s="108">
        <v>338.2</v>
      </c>
      <c r="AC4585" s="109">
        <v>0.2</v>
      </c>
      <c r="AD4585" s="407">
        <v>16.04</v>
      </c>
      <c r="AE4585" s="748">
        <f t="shared" si="284"/>
        <v>23.739199999999997</v>
      </c>
      <c r="AF4585" s="108">
        <v>353.2</v>
      </c>
      <c r="AG4585" s="109">
        <v>1.8</v>
      </c>
      <c r="AH4585" s="112"/>
      <c r="AI4585" s="112"/>
      <c r="AJ4585" s="110">
        <v>5</v>
      </c>
      <c r="AK4585" s="751">
        <f t="shared" si="282"/>
        <v>7.4</v>
      </c>
      <c r="AL4585" s="930"/>
      <c r="AM4585" s="930"/>
      <c r="AN4585" s="519">
        <f t="shared" si="279"/>
        <v>31.139199999999995</v>
      </c>
      <c r="AO4585" s="113">
        <f t="shared" si="280"/>
        <v>-0.74080000000000368</v>
      </c>
    </row>
    <row r="4586" spans="1:41" x14ac:dyDescent="0.2">
      <c r="A4586" s="58">
        <v>41102</v>
      </c>
      <c r="B4586" s="92">
        <v>19.420000000000002</v>
      </c>
      <c r="C4586" s="870"/>
      <c r="D4586" s="174">
        <v>10.53</v>
      </c>
      <c r="E4586" s="871">
        <f t="shared" si="283"/>
        <v>11.583</v>
      </c>
      <c r="F4586" s="577">
        <f t="shared" si="281"/>
        <v>31.003</v>
      </c>
      <c r="G4586" s="434"/>
      <c r="H4586" s="92">
        <v>20.97</v>
      </c>
      <c r="I4586" s="96">
        <v>12.045</v>
      </c>
      <c r="J4586" s="308"/>
      <c r="K4586" s="723">
        <f t="shared" si="272"/>
        <v>33.015000000000001</v>
      </c>
      <c r="L4586" s="468"/>
      <c r="M4586" s="468"/>
      <c r="N4586" s="468"/>
      <c r="O4586" s="98">
        <f t="shared" si="273"/>
        <v>2.0120000000000005</v>
      </c>
      <c r="Q4586" s="100">
        <f t="shared" si="274"/>
        <v>6.0941996062395889</v>
      </c>
      <c r="S4586" s="540">
        <v>0</v>
      </c>
      <c r="T4586" s="443">
        <v>0</v>
      </c>
      <c r="U4586" s="395">
        <v>0</v>
      </c>
      <c r="V4586" s="541">
        <v>0</v>
      </c>
      <c r="W4586" s="540">
        <v>0</v>
      </c>
      <c r="X4586" s="541">
        <v>0</v>
      </c>
      <c r="Y4586" s="113">
        <f t="shared" si="278"/>
        <v>31.003</v>
      </c>
      <c r="Z4586" s="540">
        <v>0</v>
      </c>
      <c r="AA4586" s="539">
        <v>0</v>
      </c>
      <c r="AB4586" s="108">
        <v>338.1</v>
      </c>
      <c r="AC4586" s="109">
        <v>0</v>
      </c>
      <c r="AD4586" s="407">
        <v>15.4</v>
      </c>
      <c r="AE4586" s="748">
        <f t="shared" si="284"/>
        <v>22.792000000000002</v>
      </c>
      <c r="AF4586" s="108">
        <v>353.2</v>
      </c>
      <c r="AG4586" s="109">
        <v>0</v>
      </c>
      <c r="AH4586" s="112"/>
      <c r="AI4586" s="112"/>
      <c r="AJ4586" s="110">
        <v>6</v>
      </c>
      <c r="AK4586" s="751">
        <f t="shared" si="282"/>
        <v>8.879999999999999</v>
      </c>
      <c r="AL4586" s="930"/>
      <c r="AM4586" s="930"/>
      <c r="AN4586" s="519">
        <f t="shared" si="279"/>
        <v>31.672000000000001</v>
      </c>
      <c r="AO4586" s="113">
        <f t="shared" si="280"/>
        <v>0.66900000000000048</v>
      </c>
    </row>
    <row r="4587" spans="1:41" x14ac:dyDescent="0.2">
      <c r="A4587" s="58">
        <v>41103</v>
      </c>
      <c r="B4587" s="92">
        <v>19.920000000000002</v>
      </c>
      <c r="C4587" s="870"/>
      <c r="D4587" s="174">
        <v>10.3</v>
      </c>
      <c r="E4587" s="871">
        <f t="shared" si="283"/>
        <v>11.330000000000002</v>
      </c>
      <c r="F4587" s="577">
        <f t="shared" si="281"/>
        <v>31.250000000000004</v>
      </c>
      <c r="G4587" s="434"/>
      <c r="H4587" s="92">
        <v>19.97</v>
      </c>
      <c r="I4587" s="96">
        <v>12.733000000000001</v>
      </c>
      <c r="J4587" s="308"/>
      <c r="K4587" s="723">
        <f t="shared" si="272"/>
        <v>32.703000000000003</v>
      </c>
      <c r="L4587" s="468"/>
      <c r="M4587" s="468"/>
      <c r="N4587" s="468"/>
      <c r="O4587" s="98">
        <f t="shared" si="273"/>
        <v>1.4529999999999994</v>
      </c>
      <c r="Q4587" s="100">
        <f t="shared" si="274"/>
        <v>4.4430174601718475</v>
      </c>
      <c r="S4587" s="540">
        <v>0</v>
      </c>
      <c r="T4587" s="443">
        <v>0</v>
      </c>
      <c r="U4587" s="395">
        <v>0</v>
      </c>
      <c r="V4587" s="541">
        <v>0</v>
      </c>
      <c r="W4587" s="540">
        <v>0</v>
      </c>
      <c r="X4587" s="541">
        <v>0</v>
      </c>
      <c r="Y4587" s="113">
        <f t="shared" si="278"/>
        <v>31.250000000000004</v>
      </c>
      <c r="Z4587" s="540">
        <v>0</v>
      </c>
      <c r="AA4587" s="539">
        <v>0</v>
      </c>
      <c r="AB4587" s="108">
        <v>338</v>
      </c>
      <c r="AC4587" s="109">
        <v>0</v>
      </c>
      <c r="AD4587" s="407">
        <v>17.899999999999999</v>
      </c>
      <c r="AE4587" s="748">
        <f t="shared" si="284"/>
        <v>26.491999999999997</v>
      </c>
      <c r="AF4587" s="108">
        <v>353.2</v>
      </c>
      <c r="AG4587" s="109">
        <v>0</v>
      </c>
      <c r="AH4587" s="112"/>
      <c r="AI4587" s="112"/>
      <c r="AJ4587" s="110">
        <v>6</v>
      </c>
      <c r="AK4587" s="751">
        <f t="shared" si="282"/>
        <v>8.879999999999999</v>
      </c>
      <c r="AL4587" s="930"/>
      <c r="AM4587" s="930"/>
      <c r="AN4587" s="519">
        <f t="shared" si="279"/>
        <v>35.372</v>
      </c>
      <c r="AO4587" s="113">
        <f t="shared" si="280"/>
        <v>4.1219999999999963</v>
      </c>
    </row>
    <row r="4588" spans="1:41" x14ac:dyDescent="0.2">
      <c r="A4588" s="58">
        <v>41104</v>
      </c>
      <c r="B4588" s="92">
        <v>20.45</v>
      </c>
      <c r="C4588" s="870"/>
      <c r="D4588" s="174">
        <v>10.8</v>
      </c>
      <c r="E4588" s="871">
        <f t="shared" si="283"/>
        <v>11.880000000000003</v>
      </c>
      <c r="F4588" s="577">
        <f t="shared" si="281"/>
        <v>32.33</v>
      </c>
      <c r="G4588" s="434"/>
      <c r="H4588" s="92">
        <v>21.37</v>
      </c>
      <c r="I4588" s="96">
        <v>13.028</v>
      </c>
      <c r="J4588" s="308"/>
      <c r="K4588" s="723">
        <f t="shared" si="272"/>
        <v>34.398000000000003</v>
      </c>
      <c r="L4588" s="468"/>
      <c r="M4588" s="468"/>
      <c r="N4588" s="468"/>
      <c r="O4588" s="98">
        <f t="shared" si="273"/>
        <v>2.0680000000000049</v>
      </c>
      <c r="Q4588" s="100">
        <f t="shared" si="274"/>
        <v>6.0119774405488835</v>
      </c>
      <c r="S4588" s="540">
        <v>0</v>
      </c>
      <c r="T4588" s="443">
        <v>0</v>
      </c>
      <c r="U4588" s="395">
        <v>0</v>
      </c>
      <c r="V4588" s="541">
        <v>0</v>
      </c>
      <c r="W4588" s="540">
        <v>0</v>
      </c>
      <c r="X4588" s="541">
        <v>0</v>
      </c>
      <c r="Y4588" s="113">
        <f t="shared" si="278"/>
        <v>32.33</v>
      </c>
      <c r="Z4588" s="540">
        <v>0</v>
      </c>
      <c r="AA4588" s="539">
        <v>0</v>
      </c>
      <c r="AB4588" s="108">
        <v>337.8</v>
      </c>
      <c r="AC4588" s="109">
        <v>0</v>
      </c>
      <c r="AD4588" s="407">
        <v>27</v>
      </c>
      <c r="AE4588" s="748">
        <f t="shared" si="284"/>
        <v>39.96</v>
      </c>
      <c r="AF4588" s="108">
        <v>353.1</v>
      </c>
      <c r="AG4588" s="109">
        <v>0</v>
      </c>
      <c r="AH4588" s="112"/>
      <c r="AI4588" s="112"/>
      <c r="AJ4588" s="110">
        <v>0</v>
      </c>
      <c r="AK4588" s="751">
        <f t="shared" si="282"/>
        <v>0</v>
      </c>
      <c r="AL4588" s="930"/>
      <c r="AM4588" s="930"/>
      <c r="AN4588" s="519">
        <f t="shared" si="279"/>
        <v>39.96</v>
      </c>
      <c r="AO4588" s="113">
        <f t="shared" si="280"/>
        <v>7.6300000000000026</v>
      </c>
    </row>
    <row r="4589" spans="1:41" x14ac:dyDescent="0.2">
      <c r="A4589" s="58">
        <v>41105</v>
      </c>
      <c r="B4589" s="799">
        <v>20.65</v>
      </c>
      <c r="C4589" s="870"/>
      <c r="D4589" s="174">
        <v>10.85</v>
      </c>
      <c r="E4589" s="871">
        <f t="shared" si="283"/>
        <v>11.935</v>
      </c>
      <c r="F4589" s="577">
        <f t="shared" si="281"/>
        <v>32.585000000000001</v>
      </c>
      <c r="G4589" s="434"/>
      <c r="H4589" s="92">
        <v>20.21</v>
      </c>
      <c r="I4589" s="96">
        <v>13.262</v>
      </c>
      <c r="J4589" s="308"/>
      <c r="K4589" s="723">
        <f t="shared" si="272"/>
        <v>33.472000000000001</v>
      </c>
      <c r="L4589" s="468"/>
      <c r="M4589" s="468"/>
      <c r="N4589" s="468"/>
      <c r="O4589" s="98">
        <f t="shared" si="273"/>
        <v>0.88700000000000045</v>
      </c>
      <c r="Q4589" s="100">
        <f t="shared" si="274"/>
        <v>2.6499760994263872</v>
      </c>
      <c r="S4589" s="540">
        <v>0</v>
      </c>
      <c r="T4589" s="443">
        <v>0</v>
      </c>
      <c r="U4589" s="395">
        <v>0</v>
      </c>
      <c r="V4589" s="541">
        <v>0</v>
      </c>
      <c r="W4589" s="540">
        <v>0</v>
      </c>
      <c r="X4589" s="541">
        <v>0</v>
      </c>
      <c r="Y4589" s="113">
        <f t="shared" si="278"/>
        <v>32.585000000000001</v>
      </c>
      <c r="Z4589" s="540">
        <v>0</v>
      </c>
      <c r="AA4589" s="539">
        <v>0</v>
      </c>
      <c r="AB4589" s="108">
        <v>337.7</v>
      </c>
      <c r="AC4589" s="109">
        <v>0</v>
      </c>
      <c r="AD4589" s="407">
        <v>27</v>
      </c>
      <c r="AE4589" s="748">
        <f t="shared" si="284"/>
        <v>39.96</v>
      </c>
      <c r="AF4589" s="108">
        <v>353.1</v>
      </c>
      <c r="AG4589" s="109">
        <v>0</v>
      </c>
      <c r="AH4589" s="112"/>
      <c r="AI4589" s="112"/>
      <c r="AJ4589" s="110">
        <v>0</v>
      </c>
      <c r="AK4589" s="751">
        <f t="shared" si="282"/>
        <v>0</v>
      </c>
      <c r="AL4589" s="930"/>
      <c r="AM4589" s="930"/>
      <c r="AN4589" s="519">
        <f t="shared" si="279"/>
        <v>39.96</v>
      </c>
      <c r="AO4589" s="113">
        <f t="shared" si="280"/>
        <v>7.375</v>
      </c>
    </row>
    <row r="4590" spans="1:41" x14ac:dyDescent="0.2">
      <c r="A4590" s="58">
        <v>41106</v>
      </c>
      <c r="B4590" s="92">
        <v>20.04</v>
      </c>
      <c r="C4590" s="870"/>
      <c r="D4590" s="174">
        <v>10.68</v>
      </c>
      <c r="E4590" s="871">
        <f t="shared" si="283"/>
        <v>11.748000000000001</v>
      </c>
      <c r="F4590" s="577">
        <f t="shared" si="281"/>
        <v>31.788</v>
      </c>
      <c r="G4590" s="434"/>
      <c r="H4590" s="92">
        <v>22.58</v>
      </c>
      <c r="I4590" s="96">
        <v>13.061999999999999</v>
      </c>
      <c r="J4590" s="308"/>
      <c r="K4590" s="723">
        <f t="shared" si="272"/>
        <v>35.641999999999996</v>
      </c>
      <c r="L4590" s="468"/>
      <c r="M4590" s="468"/>
      <c r="N4590" s="468"/>
      <c r="O4590" s="98">
        <f t="shared" si="273"/>
        <v>3.8539999999999957</v>
      </c>
      <c r="Q4590" s="100">
        <f t="shared" si="274"/>
        <v>10.813085685427295</v>
      </c>
      <c r="S4590" s="540">
        <v>0</v>
      </c>
      <c r="T4590" s="443">
        <v>0</v>
      </c>
      <c r="U4590" s="395">
        <v>0</v>
      </c>
      <c r="V4590" s="541">
        <v>0</v>
      </c>
      <c r="W4590" s="540">
        <v>0</v>
      </c>
      <c r="X4590" s="541">
        <v>0</v>
      </c>
      <c r="Y4590" s="113">
        <f t="shared" si="278"/>
        <v>31.788</v>
      </c>
      <c r="Z4590" s="540">
        <v>0</v>
      </c>
      <c r="AA4590" s="539">
        <v>0</v>
      </c>
      <c r="AB4590" s="108">
        <v>337.5</v>
      </c>
      <c r="AC4590" s="109">
        <v>0</v>
      </c>
      <c r="AD4590" s="407">
        <v>15.65</v>
      </c>
      <c r="AE4590" s="748">
        <f t="shared" si="284"/>
        <v>23.161999999999999</v>
      </c>
      <c r="AF4590" s="108">
        <v>353.1</v>
      </c>
      <c r="AG4590" s="109">
        <v>0</v>
      </c>
      <c r="AH4590" s="112"/>
      <c r="AI4590" s="112"/>
      <c r="AJ4590" s="110">
        <v>0</v>
      </c>
      <c r="AK4590" s="751">
        <f t="shared" si="282"/>
        <v>0</v>
      </c>
      <c r="AL4590" s="930"/>
      <c r="AM4590" s="930"/>
      <c r="AN4590" s="519">
        <f t="shared" si="279"/>
        <v>23.161999999999999</v>
      </c>
      <c r="AO4590" s="113">
        <f t="shared" si="280"/>
        <v>-8.6260000000000012</v>
      </c>
    </row>
    <row r="4591" spans="1:41" x14ac:dyDescent="0.2">
      <c r="A4591" s="58">
        <v>41107</v>
      </c>
      <c r="B4591" s="799">
        <v>22.4</v>
      </c>
      <c r="C4591" s="870"/>
      <c r="D4591" s="174">
        <v>10.66</v>
      </c>
      <c r="E4591" s="871">
        <f t="shared" si="283"/>
        <v>11.726000000000001</v>
      </c>
      <c r="F4591" s="577">
        <f t="shared" si="281"/>
        <v>34.125999999999998</v>
      </c>
      <c r="G4591" s="434"/>
      <c r="H4591" s="92">
        <v>21.66</v>
      </c>
      <c r="I4591" s="96">
        <v>12.897</v>
      </c>
      <c r="J4591" s="308"/>
      <c r="K4591" s="723">
        <f t="shared" si="272"/>
        <v>34.557000000000002</v>
      </c>
      <c r="L4591" s="468"/>
      <c r="M4591" s="468"/>
      <c r="N4591" s="468"/>
      <c r="O4591" s="98">
        <f t="shared" si="273"/>
        <v>0.43100000000000449</v>
      </c>
      <c r="Q4591" s="100">
        <f t="shared" si="274"/>
        <v>1.2472147466504744</v>
      </c>
      <c r="S4591" s="540">
        <v>0</v>
      </c>
      <c r="T4591" s="443">
        <v>0</v>
      </c>
      <c r="U4591" s="395">
        <v>0</v>
      </c>
      <c r="V4591" s="541">
        <v>0</v>
      </c>
      <c r="W4591" s="540">
        <v>0</v>
      </c>
      <c r="X4591" s="541">
        <v>0</v>
      </c>
      <c r="Y4591" s="113">
        <f t="shared" si="278"/>
        <v>34.125999999999998</v>
      </c>
      <c r="Z4591" s="540">
        <v>0</v>
      </c>
      <c r="AA4591" s="539">
        <v>0</v>
      </c>
      <c r="AB4591" s="108">
        <v>337.4</v>
      </c>
      <c r="AC4591" s="109">
        <v>0</v>
      </c>
      <c r="AD4591" s="407">
        <v>16.3</v>
      </c>
      <c r="AE4591" s="748">
        <f t="shared" si="284"/>
        <v>24.124000000000002</v>
      </c>
      <c r="AF4591" s="108">
        <v>353.1</v>
      </c>
      <c r="AG4591" s="109">
        <v>0</v>
      </c>
      <c r="AH4591" s="112"/>
      <c r="AI4591" s="112"/>
      <c r="AJ4591" s="110">
        <v>6</v>
      </c>
      <c r="AK4591" s="751">
        <f t="shared" si="282"/>
        <v>8.879999999999999</v>
      </c>
      <c r="AL4591" s="930"/>
      <c r="AM4591" s="930"/>
      <c r="AN4591" s="519">
        <f t="shared" si="279"/>
        <v>33.004000000000005</v>
      </c>
      <c r="AO4591" s="113">
        <f t="shared" si="280"/>
        <v>-1.1219999999999928</v>
      </c>
    </row>
    <row r="4592" spans="1:41" x14ac:dyDescent="0.2">
      <c r="A4592" s="58">
        <v>41108</v>
      </c>
      <c r="B4592" s="92">
        <v>23.57</v>
      </c>
      <c r="C4592" s="870"/>
      <c r="D4592" s="174">
        <v>10.83</v>
      </c>
      <c r="E4592" s="871">
        <f t="shared" si="283"/>
        <v>11.913</v>
      </c>
      <c r="F4592" s="577">
        <f t="shared" si="281"/>
        <v>35.483000000000004</v>
      </c>
      <c r="G4592" s="434"/>
      <c r="H4592" s="92">
        <v>24.69</v>
      </c>
      <c r="I4592" s="96">
        <v>12.904999999999999</v>
      </c>
      <c r="J4592" s="308"/>
      <c r="K4592" s="723">
        <f t="shared" si="272"/>
        <v>37.594999999999999</v>
      </c>
      <c r="L4592" s="468"/>
      <c r="M4592" s="468"/>
      <c r="N4592" s="468"/>
      <c r="O4592" s="98">
        <f t="shared" si="273"/>
        <v>2.1119999999999948</v>
      </c>
      <c r="Q4592" s="100">
        <f t="shared" si="274"/>
        <v>5.6177683202553395</v>
      </c>
      <c r="S4592" s="540">
        <v>0</v>
      </c>
      <c r="T4592" s="443">
        <v>0</v>
      </c>
      <c r="U4592" s="395">
        <v>0</v>
      </c>
      <c r="V4592" s="541">
        <v>0</v>
      </c>
      <c r="W4592" s="540">
        <v>0</v>
      </c>
      <c r="X4592" s="541">
        <v>0</v>
      </c>
      <c r="Y4592" s="113">
        <f t="shared" si="278"/>
        <v>35.483000000000004</v>
      </c>
      <c r="Z4592" s="540">
        <v>0</v>
      </c>
      <c r="AA4592" s="539">
        <v>0</v>
      </c>
      <c r="AB4592" s="108">
        <v>337.3</v>
      </c>
      <c r="AC4592" s="109">
        <v>0</v>
      </c>
      <c r="AD4592" s="407">
        <v>10.55</v>
      </c>
      <c r="AE4592" s="748">
        <f t="shared" si="284"/>
        <v>15.614000000000001</v>
      </c>
      <c r="AF4592" s="108">
        <v>353</v>
      </c>
      <c r="AG4592" s="109">
        <v>0</v>
      </c>
      <c r="AH4592" s="112"/>
      <c r="AI4592" s="112"/>
      <c r="AJ4592" s="110">
        <v>13</v>
      </c>
      <c r="AK4592" s="751">
        <f t="shared" si="282"/>
        <v>19.239999999999998</v>
      </c>
      <c r="AL4592" s="930"/>
      <c r="AM4592" s="930"/>
      <c r="AN4592" s="519">
        <f t="shared" si="279"/>
        <v>34.853999999999999</v>
      </c>
      <c r="AO4592" s="113">
        <f t="shared" si="280"/>
        <v>-0.62900000000000489</v>
      </c>
    </row>
    <row r="4593" spans="1:43" x14ac:dyDescent="0.2">
      <c r="A4593" s="58">
        <v>41109</v>
      </c>
      <c r="B4593" s="92">
        <v>22.56</v>
      </c>
      <c r="C4593" s="870"/>
      <c r="D4593" s="174">
        <v>10.69</v>
      </c>
      <c r="E4593" s="871">
        <f t="shared" si="283"/>
        <v>11.759</v>
      </c>
      <c r="F4593" s="577">
        <f t="shared" si="281"/>
        <v>34.319000000000003</v>
      </c>
      <c r="G4593" s="434"/>
      <c r="H4593" s="92">
        <v>24.86</v>
      </c>
      <c r="I4593" s="96">
        <v>12.744999999999999</v>
      </c>
      <c r="J4593" s="308"/>
      <c r="K4593" s="723">
        <f t="shared" si="272"/>
        <v>37.604999999999997</v>
      </c>
      <c r="L4593" s="468"/>
      <c r="M4593" s="468"/>
      <c r="N4593" s="468"/>
      <c r="O4593" s="98">
        <f t="shared" si="273"/>
        <v>3.2859999999999943</v>
      </c>
      <c r="Q4593" s="100">
        <f t="shared" si="274"/>
        <v>8.7381997074856912</v>
      </c>
      <c r="S4593" s="540">
        <v>0</v>
      </c>
      <c r="T4593" s="443">
        <v>0</v>
      </c>
      <c r="U4593" s="395">
        <v>0</v>
      </c>
      <c r="V4593" s="541">
        <v>0</v>
      </c>
      <c r="W4593" s="540">
        <v>0</v>
      </c>
      <c r="X4593" s="541">
        <v>0</v>
      </c>
      <c r="Y4593" s="113">
        <f t="shared" si="278"/>
        <v>34.319000000000003</v>
      </c>
      <c r="Z4593" s="540">
        <v>0</v>
      </c>
      <c r="AA4593" s="539">
        <v>0</v>
      </c>
      <c r="AB4593" s="108">
        <v>337.2</v>
      </c>
      <c r="AC4593" s="109">
        <v>0</v>
      </c>
      <c r="AD4593" s="407">
        <v>16.78</v>
      </c>
      <c r="AE4593" s="748">
        <f t="shared" si="284"/>
        <v>24.834400000000002</v>
      </c>
      <c r="AF4593" s="108">
        <v>352.9</v>
      </c>
      <c r="AG4593" s="109">
        <v>0</v>
      </c>
      <c r="AH4593" s="112"/>
      <c r="AI4593" s="112"/>
      <c r="AJ4593" s="110">
        <v>15</v>
      </c>
      <c r="AK4593" s="751">
        <f t="shared" si="282"/>
        <v>22.2</v>
      </c>
      <c r="AL4593" s="930"/>
      <c r="AM4593" s="930"/>
      <c r="AN4593" s="519">
        <f t="shared" si="279"/>
        <v>47.034400000000005</v>
      </c>
      <c r="AO4593" s="113">
        <f t="shared" si="280"/>
        <v>12.715400000000002</v>
      </c>
    </row>
    <row r="4594" spans="1:43" x14ac:dyDescent="0.2">
      <c r="A4594" s="58">
        <v>41110</v>
      </c>
      <c r="B4594" s="92">
        <v>20.75</v>
      </c>
      <c r="C4594" s="870"/>
      <c r="D4594" s="174">
        <v>10.63</v>
      </c>
      <c r="E4594" s="871">
        <f t="shared" si="283"/>
        <v>11.693000000000001</v>
      </c>
      <c r="F4594" s="577">
        <f t="shared" si="281"/>
        <v>32.442999999999998</v>
      </c>
      <c r="G4594" s="434"/>
      <c r="H4594" s="92">
        <v>20.86</v>
      </c>
      <c r="I4594" s="96">
        <v>12.718</v>
      </c>
      <c r="J4594" s="308"/>
      <c r="K4594" s="723">
        <f t="shared" si="272"/>
        <v>33.578000000000003</v>
      </c>
      <c r="L4594" s="468"/>
      <c r="M4594" s="468"/>
      <c r="N4594" s="468"/>
      <c r="O4594" s="98">
        <f t="shared" si="273"/>
        <v>1.1350000000000051</v>
      </c>
      <c r="Q4594" s="100">
        <f t="shared" si="274"/>
        <v>3.3801894097325778</v>
      </c>
      <c r="S4594" s="540">
        <v>0</v>
      </c>
      <c r="T4594" s="443">
        <v>0</v>
      </c>
      <c r="U4594" s="395">
        <v>0</v>
      </c>
      <c r="V4594" s="541">
        <v>0</v>
      </c>
      <c r="W4594" s="540">
        <v>0</v>
      </c>
      <c r="X4594" s="555">
        <v>0</v>
      </c>
      <c r="Y4594" s="113">
        <f t="shared" si="278"/>
        <v>32.442999999999998</v>
      </c>
      <c r="Z4594" s="540">
        <v>0</v>
      </c>
      <c r="AA4594" s="539">
        <v>0</v>
      </c>
      <c r="AB4594" s="108">
        <v>337.2</v>
      </c>
      <c r="AC4594" s="109">
        <v>0</v>
      </c>
      <c r="AD4594" s="407">
        <v>20.51</v>
      </c>
      <c r="AE4594" s="748">
        <f t="shared" si="284"/>
        <v>30.354800000000001</v>
      </c>
      <c r="AF4594" s="108">
        <v>352.9</v>
      </c>
      <c r="AG4594" s="109">
        <v>0.15</v>
      </c>
      <c r="AH4594" s="112"/>
      <c r="AI4594" s="112"/>
      <c r="AJ4594" s="110">
        <v>11</v>
      </c>
      <c r="AK4594" s="751">
        <f t="shared" si="282"/>
        <v>16.28</v>
      </c>
      <c r="AL4594" s="930"/>
      <c r="AM4594" s="930"/>
      <c r="AN4594" s="519">
        <f t="shared" si="279"/>
        <v>46.634799999999998</v>
      </c>
      <c r="AO4594" s="113">
        <f t="shared" si="280"/>
        <v>14.191800000000001</v>
      </c>
    </row>
    <row r="4595" spans="1:43" x14ac:dyDescent="0.2">
      <c r="A4595" s="58">
        <v>41111</v>
      </c>
      <c r="B4595" s="92">
        <v>19.899999999999999</v>
      </c>
      <c r="C4595" s="870"/>
      <c r="D4595" s="174">
        <v>10.4</v>
      </c>
      <c r="E4595" s="871">
        <f t="shared" si="283"/>
        <v>11.440000000000001</v>
      </c>
      <c r="F4595" s="577">
        <f t="shared" si="281"/>
        <v>31.34</v>
      </c>
      <c r="G4595" s="434"/>
      <c r="H4595" s="92">
        <v>20.53</v>
      </c>
      <c r="I4595" s="96">
        <v>12.742000000000001</v>
      </c>
      <c r="J4595" s="308"/>
      <c r="K4595" s="723">
        <f t="shared" si="272"/>
        <v>33.272000000000006</v>
      </c>
      <c r="L4595" s="468"/>
      <c r="M4595" s="468"/>
      <c r="N4595" s="468"/>
      <c r="O4595" s="98">
        <f t="shared" si="273"/>
        <v>1.9320000000000057</v>
      </c>
      <c r="Q4595" s="100">
        <f t="shared" si="274"/>
        <v>5.8066842991103789</v>
      </c>
      <c r="S4595" s="540">
        <v>0</v>
      </c>
      <c r="T4595" s="443">
        <v>0</v>
      </c>
      <c r="U4595" s="395">
        <v>0</v>
      </c>
      <c r="V4595" s="541">
        <v>0</v>
      </c>
      <c r="W4595" s="540">
        <v>0</v>
      </c>
      <c r="X4595" s="541">
        <v>0</v>
      </c>
      <c r="Y4595" s="113">
        <f t="shared" si="278"/>
        <v>31.34</v>
      </c>
      <c r="Z4595" s="540">
        <v>0</v>
      </c>
      <c r="AA4595" s="539">
        <v>0</v>
      </c>
      <c r="AB4595" s="108">
        <v>337.4</v>
      </c>
      <c r="AC4595" s="109">
        <v>0.15</v>
      </c>
      <c r="AD4595" s="407">
        <v>22.14</v>
      </c>
      <c r="AE4595" s="748">
        <f t="shared" si="284"/>
        <v>32.767200000000003</v>
      </c>
      <c r="AF4595" s="108">
        <v>352.9</v>
      </c>
      <c r="AG4595" s="109">
        <v>0.45</v>
      </c>
      <c r="AH4595" s="112"/>
      <c r="AI4595" s="112"/>
      <c r="AJ4595" s="110">
        <v>0</v>
      </c>
      <c r="AK4595" s="751">
        <f t="shared" si="282"/>
        <v>0</v>
      </c>
      <c r="AL4595" s="930"/>
      <c r="AM4595" s="930"/>
      <c r="AN4595" s="519">
        <f t="shared" si="279"/>
        <v>32.767200000000003</v>
      </c>
      <c r="AO4595" s="113">
        <f t="shared" si="280"/>
        <v>1.4272000000000027</v>
      </c>
    </row>
    <row r="4596" spans="1:43" x14ac:dyDescent="0.2">
      <c r="A4596" s="58">
        <v>41112</v>
      </c>
      <c r="B4596" s="92">
        <v>16.64</v>
      </c>
      <c r="C4596" s="870"/>
      <c r="D4596" s="174">
        <v>11.5</v>
      </c>
      <c r="E4596" s="871">
        <f t="shared" si="283"/>
        <v>12.65</v>
      </c>
      <c r="F4596" s="577">
        <f t="shared" si="281"/>
        <v>29.29</v>
      </c>
      <c r="G4596" s="434"/>
      <c r="H4596" s="92">
        <v>17.420000000000002</v>
      </c>
      <c r="I4596" s="96">
        <v>12.83</v>
      </c>
      <c r="J4596" s="308"/>
      <c r="K4596" s="723">
        <f t="shared" si="272"/>
        <v>30.25</v>
      </c>
      <c r="L4596" s="468"/>
      <c r="M4596" s="468"/>
      <c r="N4596" s="468"/>
      <c r="O4596" s="98">
        <f t="shared" si="273"/>
        <v>0.96000000000000085</v>
      </c>
      <c r="Q4596" s="100">
        <f t="shared" si="274"/>
        <v>3.1735537190082672</v>
      </c>
      <c r="S4596" s="540">
        <v>0</v>
      </c>
      <c r="T4596" s="443">
        <v>0</v>
      </c>
      <c r="U4596" s="395">
        <v>0</v>
      </c>
      <c r="V4596" s="541">
        <v>0</v>
      </c>
      <c r="W4596" s="540">
        <v>0</v>
      </c>
      <c r="X4596" s="541">
        <v>0</v>
      </c>
      <c r="Y4596" s="113">
        <f t="shared" si="278"/>
        <v>29.29</v>
      </c>
      <c r="Z4596" s="540">
        <v>0</v>
      </c>
      <c r="AA4596" s="539">
        <v>0</v>
      </c>
      <c r="AB4596" s="108">
        <v>337.5</v>
      </c>
      <c r="AC4596" s="109">
        <v>0.1</v>
      </c>
      <c r="AD4596" s="407">
        <v>15.29</v>
      </c>
      <c r="AE4596" s="748">
        <f t="shared" si="284"/>
        <v>22.629199999999997</v>
      </c>
      <c r="AF4596" s="108">
        <v>352.9</v>
      </c>
      <c r="AG4596" s="109">
        <v>0.1</v>
      </c>
      <c r="AH4596" s="112"/>
      <c r="AI4596" s="112"/>
      <c r="AJ4596" s="110">
        <v>0</v>
      </c>
      <c r="AK4596" s="751">
        <f t="shared" si="282"/>
        <v>0</v>
      </c>
      <c r="AL4596" s="930"/>
      <c r="AM4596" s="930"/>
      <c r="AN4596" s="519">
        <f t="shared" si="279"/>
        <v>22.629199999999997</v>
      </c>
      <c r="AO4596" s="113">
        <f t="shared" si="280"/>
        <v>-6.6608000000000018</v>
      </c>
    </row>
    <row r="4597" spans="1:43" x14ac:dyDescent="0.2">
      <c r="A4597" s="58">
        <v>41113</v>
      </c>
      <c r="B4597" s="92">
        <v>18.78</v>
      </c>
      <c r="C4597" s="870"/>
      <c r="D4597" s="174">
        <v>10.64</v>
      </c>
      <c r="E4597" s="871">
        <f t="shared" si="283"/>
        <v>11.704000000000002</v>
      </c>
      <c r="F4597" s="577">
        <f t="shared" si="281"/>
        <v>30.484000000000002</v>
      </c>
      <c r="G4597" s="434"/>
      <c r="H4597" s="92">
        <v>20.61</v>
      </c>
      <c r="I4597" s="96">
        <v>12.637</v>
      </c>
      <c r="J4597" s="308"/>
      <c r="K4597" s="723">
        <f t="shared" si="272"/>
        <v>33.247</v>
      </c>
      <c r="L4597" s="468"/>
      <c r="M4597" s="468"/>
      <c r="N4597" s="468"/>
      <c r="O4597" s="98">
        <f t="shared" si="273"/>
        <v>2.7629999999999981</v>
      </c>
      <c r="Q4597" s="100">
        <f t="shared" si="274"/>
        <v>8.3105242578277689</v>
      </c>
      <c r="S4597" s="540">
        <v>0</v>
      </c>
      <c r="T4597" s="443">
        <v>0</v>
      </c>
      <c r="U4597" s="395">
        <v>0</v>
      </c>
      <c r="V4597" s="541">
        <v>0</v>
      </c>
      <c r="W4597" s="540">
        <v>0</v>
      </c>
      <c r="X4597" s="541">
        <v>0</v>
      </c>
      <c r="Y4597" s="113">
        <f t="shared" si="278"/>
        <v>30.484000000000002</v>
      </c>
      <c r="Z4597" s="540">
        <v>0</v>
      </c>
      <c r="AA4597" s="539">
        <v>0</v>
      </c>
      <c r="AB4597" s="108">
        <v>337.6</v>
      </c>
      <c r="AC4597" s="109">
        <v>0.05</v>
      </c>
      <c r="AD4597" s="407">
        <v>14.12</v>
      </c>
      <c r="AE4597" s="748">
        <f t="shared" si="284"/>
        <v>20.897599999999997</v>
      </c>
      <c r="AF4597" s="108">
        <v>353.1</v>
      </c>
      <c r="AG4597" s="109">
        <v>0.5</v>
      </c>
      <c r="AH4597" s="112"/>
      <c r="AI4597" s="112"/>
      <c r="AJ4597" s="110">
        <v>0</v>
      </c>
      <c r="AK4597" s="751">
        <f t="shared" si="282"/>
        <v>0</v>
      </c>
      <c r="AL4597" s="930"/>
      <c r="AM4597" s="930"/>
      <c r="AN4597" s="519">
        <f t="shared" si="279"/>
        <v>20.897599999999997</v>
      </c>
      <c r="AO4597" s="113">
        <f t="shared" si="280"/>
        <v>-9.5864000000000047</v>
      </c>
    </row>
    <row r="4598" spans="1:43" x14ac:dyDescent="0.2">
      <c r="A4598" s="58">
        <v>41114</v>
      </c>
      <c r="B4598" s="92">
        <v>20.56</v>
      </c>
      <c r="C4598" s="870"/>
      <c r="D4598" s="174">
        <v>10.36</v>
      </c>
      <c r="E4598" s="871">
        <f t="shared" si="283"/>
        <v>11.396000000000001</v>
      </c>
      <c r="F4598" s="577">
        <f t="shared" si="281"/>
        <v>31.956</v>
      </c>
      <c r="G4598" s="434"/>
      <c r="H4598" s="92">
        <v>21.56</v>
      </c>
      <c r="I4598" s="96">
        <v>12.476000000000001</v>
      </c>
      <c r="J4598" s="308"/>
      <c r="K4598" s="723">
        <f t="shared" si="272"/>
        <v>34.036000000000001</v>
      </c>
      <c r="L4598" s="468"/>
      <c r="M4598" s="468"/>
      <c r="N4598" s="468"/>
      <c r="O4598" s="98">
        <f t="shared" si="273"/>
        <v>2.0800000000000018</v>
      </c>
      <c r="Q4598" s="100">
        <f t="shared" si="274"/>
        <v>6.1111764014572856</v>
      </c>
      <c r="S4598" s="540">
        <v>0</v>
      </c>
      <c r="T4598" s="443">
        <v>0</v>
      </c>
      <c r="U4598" s="395">
        <v>0</v>
      </c>
      <c r="V4598" s="541">
        <v>0</v>
      </c>
      <c r="W4598" s="540">
        <v>0</v>
      </c>
      <c r="X4598" s="541">
        <v>0</v>
      </c>
      <c r="Y4598" s="113">
        <f t="shared" si="278"/>
        <v>31.956</v>
      </c>
      <c r="Z4598" s="540">
        <v>0</v>
      </c>
      <c r="AA4598" s="539">
        <v>0</v>
      </c>
      <c r="AB4598" s="108">
        <v>337.6</v>
      </c>
      <c r="AC4598" s="109">
        <v>0</v>
      </c>
      <c r="AD4598" s="407">
        <v>20.97</v>
      </c>
      <c r="AE4598" s="748">
        <f t="shared" si="284"/>
        <v>31.035599999999999</v>
      </c>
      <c r="AF4598" s="108">
        <v>353.1</v>
      </c>
      <c r="AG4598" s="109">
        <v>0</v>
      </c>
      <c r="AH4598" s="112"/>
      <c r="AI4598" s="112"/>
      <c r="AJ4598" s="110">
        <v>4</v>
      </c>
      <c r="AK4598" s="751">
        <f t="shared" si="282"/>
        <v>5.92</v>
      </c>
      <c r="AL4598" s="930"/>
      <c r="AM4598" s="930"/>
      <c r="AN4598" s="519">
        <f t="shared" si="279"/>
        <v>36.955599999999997</v>
      </c>
      <c r="AO4598" s="113">
        <f t="shared" si="280"/>
        <v>4.9995999999999974</v>
      </c>
      <c r="AQ4598" s="21"/>
    </row>
    <row r="4599" spans="1:43" x14ac:dyDescent="0.2">
      <c r="A4599" s="58">
        <v>41115</v>
      </c>
      <c r="B4599" s="799">
        <v>20.83</v>
      </c>
      <c r="C4599" s="870"/>
      <c r="D4599" s="174">
        <v>10.94</v>
      </c>
      <c r="E4599" s="871">
        <f t="shared" si="283"/>
        <v>12.034000000000001</v>
      </c>
      <c r="F4599" s="577">
        <f t="shared" si="281"/>
        <v>32.863999999999997</v>
      </c>
      <c r="G4599" s="434"/>
      <c r="H4599" s="92">
        <v>19.7</v>
      </c>
      <c r="I4599" s="96">
        <v>12.092000000000001</v>
      </c>
      <c r="J4599" s="308"/>
      <c r="K4599" s="723">
        <f t="shared" si="272"/>
        <v>31.792000000000002</v>
      </c>
      <c r="L4599" s="468"/>
      <c r="M4599" s="468"/>
      <c r="N4599" s="468"/>
      <c r="O4599" s="98">
        <f t="shared" si="273"/>
        <v>-1.0719999999999956</v>
      </c>
      <c r="Q4599" s="100">
        <f t="shared" si="274"/>
        <v>-3.37191746351282</v>
      </c>
      <c r="S4599" s="540">
        <v>0</v>
      </c>
      <c r="T4599" s="443">
        <v>0</v>
      </c>
      <c r="U4599" s="395">
        <v>0</v>
      </c>
      <c r="V4599" s="541">
        <v>0</v>
      </c>
      <c r="W4599" s="540">
        <v>0</v>
      </c>
      <c r="X4599" s="541">
        <v>0</v>
      </c>
      <c r="Y4599" s="113">
        <f t="shared" si="278"/>
        <v>32.863999999999997</v>
      </c>
      <c r="Z4599" s="540">
        <v>0</v>
      </c>
      <c r="AA4599" s="539">
        <v>0</v>
      </c>
      <c r="AB4599" s="108">
        <v>337.5</v>
      </c>
      <c r="AC4599" s="109">
        <v>0</v>
      </c>
      <c r="AD4599" s="407">
        <v>18</v>
      </c>
      <c r="AE4599" s="748">
        <f t="shared" si="284"/>
        <v>26.64</v>
      </c>
      <c r="AF4599" s="108">
        <v>353</v>
      </c>
      <c r="AG4599" s="109">
        <v>0</v>
      </c>
      <c r="AH4599" s="112"/>
      <c r="AI4599" s="112"/>
      <c r="AJ4599" s="110">
        <v>5</v>
      </c>
      <c r="AK4599" s="751">
        <f t="shared" si="282"/>
        <v>7.4</v>
      </c>
      <c r="AL4599" s="930"/>
      <c r="AM4599" s="930"/>
      <c r="AN4599" s="519">
        <f t="shared" si="279"/>
        <v>34.04</v>
      </c>
      <c r="AO4599" s="113">
        <f t="shared" si="280"/>
        <v>1.1760000000000019</v>
      </c>
    </row>
    <row r="4600" spans="1:43" x14ac:dyDescent="0.2">
      <c r="A4600" s="58">
        <v>41116</v>
      </c>
      <c r="B4600" s="92">
        <v>23.72</v>
      </c>
      <c r="C4600" s="870"/>
      <c r="D4600" s="174">
        <v>10.45</v>
      </c>
      <c r="E4600" s="871">
        <f t="shared" si="283"/>
        <v>11.495000000000001</v>
      </c>
      <c r="F4600" s="577">
        <f t="shared" si="281"/>
        <v>35.215000000000003</v>
      </c>
      <c r="G4600" s="434"/>
      <c r="H4600" s="92">
        <v>24.61</v>
      </c>
      <c r="I4600" s="96">
        <v>12.632999999999999</v>
      </c>
      <c r="J4600" s="308"/>
      <c r="K4600" s="723">
        <f t="shared" si="272"/>
        <v>37.242999999999995</v>
      </c>
      <c r="L4600" s="468"/>
      <c r="M4600" s="468"/>
      <c r="N4600" s="468"/>
      <c r="O4600" s="98">
        <f t="shared" si="273"/>
        <v>2.0279999999999916</v>
      </c>
      <c r="Q4600" s="100">
        <f t="shared" si="274"/>
        <v>5.445318583357925</v>
      </c>
      <c r="S4600" s="540">
        <v>0</v>
      </c>
      <c r="T4600" s="443">
        <v>0</v>
      </c>
      <c r="U4600" s="395">
        <v>0</v>
      </c>
      <c r="V4600" s="541">
        <v>0</v>
      </c>
      <c r="W4600" s="540">
        <v>0</v>
      </c>
      <c r="X4600" s="541">
        <v>0</v>
      </c>
      <c r="Y4600" s="113">
        <f t="shared" si="278"/>
        <v>35.215000000000003</v>
      </c>
      <c r="Z4600" s="540">
        <v>0</v>
      </c>
      <c r="AA4600" s="539">
        <v>0</v>
      </c>
      <c r="AB4600" s="108">
        <v>337.4</v>
      </c>
      <c r="AC4600" s="109">
        <v>0</v>
      </c>
      <c r="AD4600" s="407">
        <v>16.68</v>
      </c>
      <c r="AE4600" s="748">
        <f t="shared" si="284"/>
        <v>24.686399999999999</v>
      </c>
      <c r="AF4600" s="108">
        <v>352.9</v>
      </c>
      <c r="AG4600" s="109">
        <v>0</v>
      </c>
      <c r="AH4600" s="112"/>
      <c r="AI4600" s="112"/>
      <c r="AJ4600" s="110">
        <v>9</v>
      </c>
      <c r="AK4600" s="751">
        <f t="shared" si="282"/>
        <v>13.32</v>
      </c>
      <c r="AL4600" s="930"/>
      <c r="AM4600" s="930"/>
      <c r="AN4600" s="519">
        <f t="shared" si="279"/>
        <v>38.006399999999999</v>
      </c>
      <c r="AO4600" s="113">
        <f t="shared" si="280"/>
        <v>2.7913999999999959</v>
      </c>
    </row>
    <row r="4601" spans="1:43" x14ac:dyDescent="0.2">
      <c r="A4601" s="58">
        <v>41117</v>
      </c>
      <c r="B4601" s="92">
        <v>23.17</v>
      </c>
      <c r="C4601" s="870"/>
      <c r="D4601" s="174">
        <v>10.43</v>
      </c>
      <c r="E4601" s="871">
        <f t="shared" si="283"/>
        <v>11.473000000000001</v>
      </c>
      <c r="F4601" s="577">
        <f t="shared" si="281"/>
        <v>34.643000000000001</v>
      </c>
      <c r="G4601" s="434"/>
      <c r="H4601" s="92">
        <v>24.76</v>
      </c>
      <c r="I4601" s="96">
        <v>12.473000000000001</v>
      </c>
      <c r="J4601" s="308"/>
      <c r="K4601" s="723">
        <f t="shared" si="272"/>
        <v>37.233000000000004</v>
      </c>
      <c r="L4601" s="468"/>
      <c r="M4601" s="468"/>
      <c r="N4601" s="468"/>
      <c r="O4601" s="98">
        <f t="shared" si="273"/>
        <v>2.5900000000000034</v>
      </c>
      <c r="Q4601" s="100">
        <f t="shared" si="274"/>
        <v>6.9561947734536655</v>
      </c>
      <c r="S4601" s="540">
        <v>0</v>
      </c>
      <c r="T4601" s="443">
        <v>0</v>
      </c>
      <c r="U4601" s="395">
        <v>0</v>
      </c>
      <c r="V4601" s="541">
        <v>0</v>
      </c>
      <c r="W4601" s="540">
        <v>0</v>
      </c>
      <c r="X4601" s="541">
        <v>0</v>
      </c>
      <c r="Y4601" s="113">
        <f t="shared" si="278"/>
        <v>34.643000000000001</v>
      </c>
      <c r="Z4601" s="540">
        <v>0</v>
      </c>
      <c r="AA4601" s="539">
        <v>0</v>
      </c>
      <c r="AB4601" s="108">
        <v>337.5</v>
      </c>
      <c r="AC4601" s="109">
        <v>1.1000000000000001</v>
      </c>
      <c r="AD4601" s="407">
        <v>19.27</v>
      </c>
      <c r="AE4601" s="748">
        <f t="shared" si="284"/>
        <v>28.519600000000001</v>
      </c>
      <c r="AF4601" s="108">
        <v>353.15</v>
      </c>
      <c r="AG4601" s="109">
        <v>1</v>
      </c>
      <c r="AH4601" s="112"/>
      <c r="AI4601" s="112"/>
      <c r="AJ4601" s="110">
        <v>7</v>
      </c>
      <c r="AK4601" s="751">
        <f t="shared" si="282"/>
        <v>10.36</v>
      </c>
      <c r="AL4601" s="930"/>
      <c r="AM4601" s="930"/>
      <c r="AN4601" s="519">
        <f t="shared" si="279"/>
        <v>38.879599999999996</v>
      </c>
      <c r="AO4601" s="113">
        <f t="shared" si="280"/>
        <v>4.2365999999999957</v>
      </c>
    </row>
    <row r="4602" spans="1:43" x14ac:dyDescent="0.2">
      <c r="A4602" s="58">
        <v>41118</v>
      </c>
      <c r="B4602" s="799">
        <v>20.88</v>
      </c>
      <c r="C4602" s="870"/>
      <c r="D4602" s="174">
        <v>9.5</v>
      </c>
      <c r="E4602" s="871">
        <f t="shared" si="283"/>
        <v>10.450000000000001</v>
      </c>
      <c r="F4602" s="577">
        <f t="shared" si="281"/>
        <v>31.33</v>
      </c>
      <c r="G4602" s="434"/>
      <c r="H4602" s="92">
        <v>20.82</v>
      </c>
      <c r="I4602" s="96">
        <v>10.087999999999999</v>
      </c>
      <c r="J4602" s="308"/>
      <c r="K4602" s="723">
        <f t="shared" si="272"/>
        <v>30.908000000000001</v>
      </c>
      <c r="L4602" s="468"/>
      <c r="M4602" s="468"/>
      <c r="N4602" s="468"/>
      <c r="O4602" s="98">
        <f t="shared" si="273"/>
        <v>-0.42199999999999704</v>
      </c>
      <c r="Q4602" s="100">
        <f t="shared" si="274"/>
        <v>-1.3653423061990329</v>
      </c>
      <c r="S4602" s="540">
        <v>0</v>
      </c>
      <c r="T4602" s="443">
        <v>0</v>
      </c>
      <c r="U4602" s="395">
        <v>0</v>
      </c>
      <c r="V4602" s="541">
        <v>0</v>
      </c>
      <c r="W4602" s="540">
        <v>0</v>
      </c>
      <c r="X4602" s="541">
        <v>0</v>
      </c>
      <c r="Y4602" s="113">
        <f t="shared" si="278"/>
        <v>31.33</v>
      </c>
      <c r="Z4602" s="540">
        <v>0</v>
      </c>
      <c r="AA4602" s="539">
        <v>0</v>
      </c>
      <c r="AB4602" s="108">
        <v>337.5</v>
      </c>
      <c r="AC4602" s="109">
        <v>0</v>
      </c>
      <c r="AD4602" s="407">
        <v>18.440000000000001</v>
      </c>
      <c r="AE4602" s="748">
        <f t="shared" si="284"/>
        <v>27.2912</v>
      </c>
      <c r="AF4602" s="108">
        <v>353.5</v>
      </c>
      <c r="AG4602" s="109">
        <v>1.2</v>
      </c>
      <c r="AH4602" s="112"/>
      <c r="AI4602" s="112"/>
      <c r="AJ4602" s="110">
        <v>0</v>
      </c>
      <c r="AK4602" s="751">
        <f t="shared" si="282"/>
        <v>0</v>
      </c>
      <c r="AL4602" s="930"/>
      <c r="AM4602" s="930"/>
      <c r="AN4602" s="519">
        <f t="shared" si="279"/>
        <v>27.2912</v>
      </c>
      <c r="AO4602" s="113">
        <f t="shared" si="280"/>
        <v>-4.0387999999999984</v>
      </c>
    </row>
    <row r="4603" spans="1:43" x14ac:dyDescent="0.2">
      <c r="A4603" s="58">
        <v>41119</v>
      </c>
      <c r="B4603" s="92">
        <v>20.77</v>
      </c>
      <c r="C4603" s="870"/>
      <c r="D4603" s="174">
        <v>9.5399999999999991</v>
      </c>
      <c r="E4603" s="871">
        <f t="shared" si="283"/>
        <v>10.494</v>
      </c>
      <c r="F4603" s="577">
        <f t="shared" si="281"/>
        <v>31.263999999999999</v>
      </c>
      <c r="G4603" s="434"/>
      <c r="H4603" s="92">
        <v>21.55</v>
      </c>
      <c r="I4603" s="96">
        <v>10.207000000000001</v>
      </c>
      <c r="J4603" s="308"/>
      <c r="K4603" s="723">
        <f t="shared" si="272"/>
        <v>31.757000000000001</v>
      </c>
      <c r="L4603" s="468"/>
      <c r="M4603" s="468"/>
      <c r="N4603" s="468"/>
      <c r="O4603" s="98">
        <f t="shared" si="273"/>
        <v>0.4930000000000021</v>
      </c>
      <c r="Q4603" s="100">
        <f t="shared" si="274"/>
        <v>1.5524136410870111</v>
      </c>
      <c r="S4603" s="540">
        <v>0</v>
      </c>
      <c r="T4603" s="443">
        <v>0</v>
      </c>
      <c r="U4603" s="395">
        <v>0</v>
      </c>
      <c r="V4603" s="541">
        <v>0</v>
      </c>
      <c r="W4603" s="540">
        <v>0</v>
      </c>
      <c r="X4603" s="541">
        <v>0</v>
      </c>
      <c r="Y4603" s="113">
        <f t="shared" si="278"/>
        <v>31.263999999999999</v>
      </c>
      <c r="Z4603" s="540">
        <v>0</v>
      </c>
      <c r="AA4603" s="539">
        <v>0</v>
      </c>
      <c r="AB4603" s="108">
        <v>337.4</v>
      </c>
      <c r="AC4603" s="109">
        <v>0.15</v>
      </c>
      <c r="AD4603" s="407">
        <v>16.690000000000001</v>
      </c>
      <c r="AE4603" s="748">
        <f t="shared" si="284"/>
        <v>24.7012</v>
      </c>
      <c r="AF4603" s="108">
        <v>353.4</v>
      </c>
      <c r="AG4603" s="109">
        <v>0</v>
      </c>
      <c r="AH4603" s="112"/>
      <c r="AI4603" s="112"/>
      <c r="AJ4603" s="110">
        <v>0</v>
      </c>
      <c r="AK4603" s="751">
        <f t="shared" si="282"/>
        <v>0</v>
      </c>
      <c r="AL4603" s="930"/>
      <c r="AM4603" s="930"/>
      <c r="AN4603" s="519">
        <f t="shared" si="279"/>
        <v>24.7012</v>
      </c>
      <c r="AO4603" s="113">
        <f t="shared" si="280"/>
        <v>-6.5627999999999993</v>
      </c>
    </row>
    <row r="4604" spans="1:43" x14ac:dyDescent="0.2">
      <c r="A4604" s="58">
        <v>41120</v>
      </c>
      <c r="B4604" s="92">
        <v>20.010000000000002</v>
      </c>
      <c r="C4604" s="870"/>
      <c r="D4604" s="174">
        <v>9.57</v>
      </c>
      <c r="E4604" s="871">
        <f t="shared" si="283"/>
        <v>10.527000000000001</v>
      </c>
      <c r="F4604" s="577">
        <f t="shared" si="281"/>
        <v>30.537000000000003</v>
      </c>
      <c r="G4604" s="434"/>
      <c r="H4604" s="92">
        <v>20.57</v>
      </c>
      <c r="I4604" s="96">
        <v>10.597</v>
      </c>
      <c r="J4604" s="308"/>
      <c r="K4604" s="723">
        <f t="shared" ref="K4604:K4667" si="285">H4604+I4604</f>
        <v>31.167000000000002</v>
      </c>
      <c r="L4604" s="468"/>
      <c r="M4604" s="468"/>
      <c r="N4604" s="468"/>
      <c r="O4604" s="98">
        <f t="shared" ref="O4604:O4667" si="286">K4604-F4604</f>
        <v>0.62999999999999901</v>
      </c>
      <c r="Q4604" s="100">
        <f t="shared" ref="Q4604:Q4667" si="287">(((O4604/K4604)*100))</f>
        <v>2.0213687554143775</v>
      </c>
      <c r="S4604" s="540">
        <v>0</v>
      </c>
      <c r="T4604" s="443">
        <v>0</v>
      </c>
      <c r="U4604" s="395">
        <v>0</v>
      </c>
      <c r="V4604" s="541">
        <v>0</v>
      </c>
      <c r="W4604" s="540">
        <v>0</v>
      </c>
      <c r="X4604" s="541">
        <v>0</v>
      </c>
      <c r="Y4604" s="113">
        <f t="shared" si="278"/>
        <v>30.537000000000003</v>
      </c>
      <c r="Z4604" s="540">
        <v>0</v>
      </c>
      <c r="AA4604" s="539">
        <v>0</v>
      </c>
      <c r="AB4604" s="108">
        <v>337.4</v>
      </c>
      <c r="AC4604" s="109">
        <v>0</v>
      </c>
      <c r="AD4604" s="407">
        <v>11.05</v>
      </c>
      <c r="AE4604" s="748">
        <f t="shared" si="284"/>
        <v>16.353999999999999</v>
      </c>
      <c r="AF4604" s="108">
        <v>353.4</v>
      </c>
      <c r="AG4604" s="109">
        <v>0</v>
      </c>
      <c r="AH4604" s="112"/>
      <c r="AI4604" s="112"/>
      <c r="AJ4604" s="110">
        <v>19</v>
      </c>
      <c r="AK4604" s="751">
        <f t="shared" si="282"/>
        <v>28.12</v>
      </c>
      <c r="AL4604" s="930"/>
      <c r="AM4604" s="930"/>
      <c r="AN4604" s="519">
        <f t="shared" si="279"/>
        <v>44.474000000000004</v>
      </c>
      <c r="AO4604" s="113">
        <f t="shared" si="280"/>
        <v>13.937000000000001</v>
      </c>
    </row>
    <row r="4605" spans="1:43" ht="13.5" thickBot="1" x14ac:dyDescent="0.25">
      <c r="A4605" s="58">
        <v>41121</v>
      </c>
      <c r="B4605" s="896">
        <v>19.95</v>
      </c>
      <c r="C4605" s="870"/>
      <c r="D4605" s="189">
        <v>10.67</v>
      </c>
      <c r="E4605" s="871">
        <f t="shared" si="283"/>
        <v>11.737</v>
      </c>
      <c r="F4605" s="577">
        <f t="shared" si="281"/>
        <v>31.686999999999998</v>
      </c>
      <c r="G4605" s="304"/>
      <c r="H4605" s="121">
        <v>19.37</v>
      </c>
      <c r="I4605" s="338">
        <v>12.24</v>
      </c>
      <c r="J4605" s="831"/>
      <c r="K4605" s="723">
        <f t="shared" si="285"/>
        <v>31.61</v>
      </c>
      <c r="L4605" s="479"/>
      <c r="M4605" s="479"/>
      <c r="N4605" s="479"/>
      <c r="O4605" s="480">
        <f t="shared" si="286"/>
        <v>-7.6999999999998181E-2</v>
      </c>
      <c r="Q4605" s="465">
        <f t="shared" si="287"/>
        <v>-0.2435937994305542</v>
      </c>
      <c r="S4605" s="906">
        <v>0</v>
      </c>
      <c r="T4605" s="907">
        <v>0</v>
      </c>
      <c r="U4605" s="644">
        <v>0</v>
      </c>
      <c r="V4605" s="908">
        <v>0</v>
      </c>
      <c r="W4605" s="906">
        <v>0</v>
      </c>
      <c r="X4605" s="908">
        <v>0</v>
      </c>
      <c r="Y4605" s="113">
        <f t="shared" si="278"/>
        <v>31.686999999999998</v>
      </c>
      <c r="Z4605" s="540">
        <v>0</v>
      </c>
      <c r="AA4605" s="539">
        <v>0</v>
      </c>
      <c r="AB4605" s="132">
        <v>337.3</v>
      </c>
      <c r="AC4605" s="133">
        <v>0</v>
      </c>
      <c r="AD4605" s="425">
        <v>15.69</v>
      </c>
      <c r="AE4605" s="748">
        <f t="shared" si="284"/>
        <v>23.2212</v>
      </c>
      <c r="AF4605" s="132">
        <v>353.4</v>
      </c>
      <c r="AG4605" s="133">
        <v>0</v>
      </c>
      <c r="AH4605" s="136"/>
      <c r="AI4605" s="136"/>
      <c r="AJ4605" s="134">
        <v>2</v>
      </c>
      <c r="AK4605" s="756">
        <f t="shared" si="282"/>
        <v>2.96</v>
      </c>
      <c r="AL4605" s="931"/>
      <c r="AM4605" s="931"/>
      <c r="AN4605" s="519">
        <f t="shared" si="279"/>
        <v>26.1812</v>
      </c>
      <c r="AO4605" s="113">
        <f t="shared" si="280"/>
        <v>-5.5057999999999971</v>
      </c>
    </row>
    <row r="4606" spans="1:43" x14ac:dyDescent="0.2">
      <c r="A4606" s="58">
        <v>41122</v>
      </c>
      <c r="B4606" s="59">
        <v>21.07</v>
      </c>
      <c r="C4606" s="870"/>
      <c r="D4606" s="200">
        <v>11.412000000000001</v>
      </c>
      <c r="E4606" s="871">
        <f>D4606*1.11</f>
        <v>12.667320000000002</v>
      </c>
      <c r="F4606" s="577">
        <f t="shared" si="281"/>
        <v>33.737320000000004</v>
      </c>
      <c r="G4606" s="63"/>
      <c r="H4606" s="740">
        <v>22.68</v>
      </c>
      <c r="I4606" s="308">
        <v>11.856999999999999</v>
      </c>
      <c r="J4606" s="308"/>
      <c r="K4606" s="723">
        <f t="shared" si="285"/>
        <v>34.536999999999999</v>
      </c>
      <c r="L4606" s="468"/>
      <c r="M4606" s="468"/>
      <c r="N4606" s="468"/>
      <c r="O4606" s="98">
        <f t="shared" si="286"/>
        <v>0.79967999999999506</v>
      </c>
      <c r="Q4606" s="100">
        <f t="shared" si="287"/>
        <v>2.3154298288791586</v>
      </c>
      <c r="S4606" s="162">
        <v>0</v>
      </c>
      <c r="T4606" s="469">
        <v>0</v>
      </c>
      <c r="U4606" s="160">
        <v>0</v>
      </c>
      <c r="V4606" s="887">
        <v>0</v>
      </c>
      <c r="W4606" s="888">
        <v>0</v>
      </c>
      <c r="X4606" s="889">
        <v>0</v>
      </c>
      <c r="Y4606" s="764">
        <f t="shared" si="278"/>
        <v>33.737320000000004</v>
      </c>
      <c r="Z4606" s="162">
        <v>0</v>
      </c>
      <c r="AA4606" s="887">
        <v>0</v>
      </c>
      <c r="AB4606" s="78">
        <v>337.1</v>
      </c>
      <c r="AC4606" s="79">
        <v>0</v>
      </c>
      <c r="AD4606" s="81">
        <v>23.35</v>
      </c>
      <c r="AE4606" s="748">
        <f>AD4606*1.4</f>
        <v>32.69</v>
      </c>
      <c r="AF4606" s="255">
        <v>353.3</v>
      </c>
      <c r="AG4606" s="256">
        <v>0</v>
      </c>
      <c r="AH4606" s="256"/>
      <c r="AI4606" s="256"/>
      <c r="AJ4606" s="257">
        <v>6</v>
      </c>
      <c r="AK4606" s="905">
        <f t="shared" ref="AK4606:AK4636" si="288">AJ4606*1.4</f>
        <v>8.3999999999999986</v>
      </c>
      <c r="AL4606" s="930"/>
      <c r="AM4606" s="930"/>
      <c r="AN4606" s="519">
        <f t="shared" si="279"/>
        <v>41.089999999999996</v>
      </c>
      <c r="AO4606" s="83">
        <f t="shared" si="280"/>
        <v>7.3526799999999923</v>
      </c>
    </row>
    <row r="4607" spans="1:43" x14ac:dyDescent="0.2">
      <c r="A4607" s="58">
        <v>41123</v>
      </c>
      <c r="B4607" s="92">
        <v>21.68</v>
      </c>
      <c r="C4607" s="870"/>
      <c r="D4607" s="174">
        <v>11.17</v>
      </c>
      <c r="E4607" s="871">
        <f t="shared" ref="E4607:E4636" si="289">D4607*1.11</f>
        <v>12.398700000000002</v>
      </c>
      <c r="F4607" s="577">
        <f t="shared" si="281"/>
        <v>34.078699999999998</v>
      </c>
      <c r="G4607" s="63"/>
      <c r="H4607" s="744">
        <v>22.67</v>
      </c>
      <c r="I4607" s="96">
        <v>11.891</v>
      </c>
      <c r="J4607" s="308"/>
      <c r="K4607" s="723">
        <f t="shared" si="285"/>
        <v>34.561</v>
      </c>
      <c r="L4607" s="468"/>
      <c r="M4607" s="468"/>
      <c r="N4607" s="468"/>
      <c r="O4607" s="98">
        <f t="shared" si="286"/>
        <v>0.48230000000000217</v>
      </c>
      <c r="Q4607" s="100">
        <f t="shared" si="287"/>
        <v>1.3955036023263279</v>
      </c>
      <c r="S4607" s="182">
        <v>0</v>
      </c>
      <c r="T4607" s="469">
        <v>0</v>
      </c>
      <c r="U4607" s="160">
        <v>0</v>
      </c>
      <c r="V4607" s="752">
        <v>0</v>
      </c>
      <c r="W4607" s="182">
        <v>0</v>
      </c>
      <c r="X4607" s="181">
        <v>0</v>
      </c>
      <c r="Y4607" s="909">
        <f t="shared" si="278"/>
        <v>34.078699999999998</v>
      </c>
      <c r="Z4607" s="182">
        <v>0</v>
      </c>
      <c r="AA4607" s="752">
        <v>0</v>
      </c>
      <c r="AB4607" s="108">
        <v>337</v>
      </c>
      <c r="AC4607" s="109">
        <v>0</v>
      </c>
      <c r="AD4607" s="111">
        <v>23.28</v>
      </c>
      <c r="AE4607" s="748">
        <f t="shared" ref="AE4607:AE4636" si="290">AD4607*1.4</f>
        <v>32.591999999999999</v>
      </c>
      <c r="AF4607" s="108">
        <v>353.3</v>
      </c>
      <c r="AG4607" s="109">
        <v>0</v>
      </c>
      <c r="AH4607" s="109"/>
      <c r="AI4607" s="109"/>
      <c r="AJ4607" s="265">
        <v>7</v>
      </c>
      <c r="AK4607" s="751">
        <f t="shared" si="288"/>
        <v>9.7999999999999989</v>
      </c>
      <c r="AL4607" s="930"/>
      <c r="AM4607" s="930"/>
      <c r="AN4607" s="519">
        <f t="shared" si="279"/>
        <v>42.391999999999996</v>
      </c>
      <c r="AO4607" s="113">
        <f t="shared" si="280"/>
        <v>8.3132999999999981</v>
      </c>
    </row>
    <row r="4608" spans="1:43" x14ac:dyDescent="0.2">
      <c r="A4608" s="58">
        <v>41124</v>
      </c>
      <c r="B4608" s="92">
        <v>21.66</v>
      </c>
      <c r="C4608" s="870"/>
      <c r="D4608" s="174">
        <v>11.71</v>
      </c>
      <c r="E4608" s="871">
        <f t="shared" si="289"/>
        <v>12.998100000000003</v>
      </c>
      <c r="F4608" s="577">
        <f t="shared" si="281"/>
        <v>34.658100000000005</v>
      </c>
      <c r="G4608" s="63"/>
      <c r="H4608" s="744">
        <v>20.45</v>
      </c>
      <c r="I4608" s="96">
        <v>12.837999999999999</v>
      </c>
      <c r="J4608" s="308"/>
      <c r="K4608" s="723">
        <f t="shared" si="285"/>
        <v>33.287999999999997</v>
      </c>
      <c r="L4608" s="468"/>
      <c r="M4608" s="468"/>
      <c r="N4608" s="468"/>
      <c r="O4608" s="98">
        <f t="shared" si="286"/>
        <v>-1.3701000000000079</v>
      </c>
      <c r="Q4608" s="100">
        <f t="shared" si="287"/>
        <v>-4.1158976207642635</v>
      </c>
      <c r="S4608" s="182">
        <v>0</v>
      </c>
      <c r="T4608" s="469">
        <v>0</v>
      </c>
      <c r="U4608" s="160">
        <v>0</v>
      </c>
      <c r="V4608" s="752">
        <v>0</v>
      </c>
      <c r="W4608" s="182">
        <v>0</v>
      </c>
      <c r="X4608" s="181">
        <v>0</v>
      </c>
      <c r="Y4608" s="909">
        <f t="shared" si="278"/>
        <v>34.658100000000005</v>
      </c>
      <c r="Z4608" s="182">
        <v>0</v>
      </c>
      <c r="AA4608" s="752">
        <v>0</v>
      </c>
      <c r="AB4608" s="108">
        <v>336.8</v>
      </c>
      <c r="AC4608" s="109">
        <v>0</v>
      </c>
      <c r="AD4608" s="111">
        <v>20.95</v>
      </c>
      <c r="AE4608" s="748">
        <f t="shared" si="290"/>
        <v>29.33</v>
      </c>
      <c r="AF4608" s="108">
        <v>353.2</v>
      </c>
      <c r="AG4608" s="109">
        <v>0</v>
      </c>
      <c r="AH4608" s="109"/>
      <c r="AI4608" s="109"/>
      <c r="AJ4608" s="265">
        <v>4</v>
      </c>
      <c r="AK4608" s="751">
        <f t="shared" si="288"/>
        <v>5.6</v>
      </c>
      <c r="AL4608" s="930"/>
      <c r="AM4608" s="930"/>
      <c r="AN4608" s="519">
        <f t="shared" si="279"/>
        <v>34.93</v>
      </c>
      <c r="AO4608" s="113">
        <f t="shared" si="280"/>
        <v>0.27189999999999515</v>
      </c>
    </row>
    <row r="4609" spans="1:41" x14ac:dyDescent="0.2">
      <c r="A4609" s="58">
        <v>41125</v>
      </c>
      <c r="B4609" s="92">
        <v>21.14</v>
      </c>
      <c r="C4609" s="870"/>
      <c r="D4609" s="174">
        <v>13</v>
      </c>
      <c r="E4609" s="871">
        <f t="shared" si="289"/>
        <v>14.430000000000001</v>
      </c>
      <c r="F4609" s="577">
        <f t="shared" si="281"/>
        <v>35.57</v>
      </c>
      <c r="G4609" s="63"/>
      <c r="H4609" s="744">
        <v>21.99</v>
      </c>
      <c r="I4609" s="96">
        <v>13.516999999999999</v>
      </c>
      <c r="J4609" s="308"/>
      <c r="K4609" s="723">
        <f t="shared" si="285"/>
        <v>35.506999999999998</v>
      </c>
      <c r="L4609" s="468"/>
      <c r="M4609" s="468"/>
      <c r="N4609" s="468"/>
      <c r="O4609" s="98">
        <f t="shared" si="286"/>
        <v>-6.3000000000002387E-2</v>
      </c>
      <c r="Q4609" s="100">
        <f t="shared" si="287"/>
        <v>-0.17742980257414706</v>
      </c>
      <c r="S4609" s="182">
        <v>0</v>
      </c>
      <c r="T4609" s="469">
        <v>0</v>
      </c>
      <c r="U4609" s="160">
        <v>0</v>
      </c>
      <c r="V4609" s="752">
        <v>0</v>
      </c>
      <c r="W4609" s="182">
        <v>0</v>
      </c>
      <c r="X4609" s="181">
        <v>0</v>
      </c>
      <c r="Y4609" s="909">
        <f t="shared" si="278"/>
        <v>35.57</v>
      </c>
      <c r="Z4609" s="182">
        <v>0</v>
      </c>
      <c r="AA4609" s="752">
        <v>0</v>
      </c>
      <c r="AB4609" s="108">
        <v>336.6</v>
      </c>
      <c r="AC4609" s="109">
        <v>0</v>
      </c>
      <c r="AD4609" s="111">
        <v>30.32</v>
      </c>
      <c r="AE4609" s="748">
        <f t="shared" si="290"/>
        <v>42.448</v>
      </c>
      <c r="AF4609" s="108">
        <v>353.2</v>
      </c>
      <c r="AG4609" s="109">
        <v>0</v>
      </c>
      <c r="AH4609" s="109"/>
      <c r="AI4609" s="109"/>
      <c r="AJ4609" s="265">
        <v>0</v>
      </c>
      <c r="AK4609" s="751">
        <f t="shared" si="288"/>
        <v>0</v>
      </c>
      <c r="AL4609" s="930"/>
      <c r="AM4609" s="930"/>
      <c r="AN4609" s="519">
        <f t="shared" si="279"/>
        <v>42.448</v>
      </c>
      <c r="AO4609" s="113">
        <f t="shared" si="280"/>
        <v>6.8780000000000001</v>
      </c>
    </row>
    <row r="4610" spans="1:41" x14ac:dyDescent="0.2">
      <c r="A4610" s="58">
        <v>41126</v>
      </c>
      <c r="B4610" s="92">
        <v>20.45</v>
      </c>
      <c r="C4610" s="870"/>
      <c r="D4610" s="174">
        <v>13</v>
      </c>
      <c r="E4610" s="871">
        <f t="shared" si="289"/>
        <v>14.430000000000001</v>
      </c>
      <c r="F4610" s="577">
        <f t="shared" si="281"/>
        <v>34.880000000000003</v>
      </c>
      <c r="G4610" s="63"/>
      <c r="H4610" s="301">
        <v>22.09</v>
      </c>
      <c r="I4610" s="96">
        <v>13.641999999999999</v>
      </c>
      <c r="J4610" s="308"/>
      <c r="K4610" s="723">
        <f t="shared" si="285"/>
        <v>35.731999999999999</v>
      </c>
      <c r="L4610" s="468"/>
      <c r="M4610" s="468"/>
      <c r="N4610" s="468"/>
      <c r="O4610" s="98">
        <f t="shared" si="286"/>
        <v>0.85199999999999676</v>
      </c>
      <c r="Q4610" s="100">
        <f t="shared" si="287"/>
        <v>2.3844173290048043</v>
      </c>
      <c r="S4610" s="182">
        <v>0</v>
      </c>
      <c r="T4610" s="469">
        <v>0</v>
      </c>
      <c r="U4610" s="160">
        <v>0</v>
      </c>
      <c r="V4610" s="752">
        <v>0</v>
      </c>
      <c r="W4610" s="182">
        <v>0</v>
      </c>
      <c r="X4610" s="181">
        <v>0</v>
      </c>
      <c r="Y4610" s="909">
        <f t="shared" si="278"/>
        <v>34.880000000000003</v>
      </c>
      <c r="Z4610" s="182">
        <v>0</v>
      </c>
      <c r="AA4610" s="752">
        <v>0</v>
      </c>
      <c r="AB4610" s="108">
        <v>336.4</v>
      </c>
      <c r="AC4610" s="109">
        <v>0</v>
      </c>
      <c r="AD4610" s="111">
        <v>30.3</v>
      </c>
      <c r="AE4610" s="748">
        <f t="shared" si="290"/>
        <v>42.42</v>
      </c>
      <c r="AF4610" s="108">
        <v>353.2</v>
      </c>
      <c r="AG4610" s="109">
        <v>0</v>
      </c>
      <c r="AH4610" s="109"/>
      <c r="AI4610" s="109"/>
      <c r="AJ4610" s="265">
        <v>0</v>
      </c>
      <c r="AK4610" s="751">
        <f t="shared" si="288"/>
        <v>0</v>
      </c>
      <c r="AL4610" s="930"/>
      <c r="AM4610" s="930"/>
      <c r="AN4610" s="519">
        <f t="shared" si="279"/>
        <v>42.42</v>
      </c>
      <c r="AO4610" s="113">
        <f t="shared" si="280"/>
        <v>7.5399999999999991</v>
      </c>
    </row>
    <row r="4611" spans="1:41" x14ac:dyDescent="0.2">
      <c r="A4611" s="58">
        <v>41127</v>
      </c>
      <c r="B4611" s="92">
        <v>20.010000000000002</v>
      </c>
      <c r="C4611" s="870"/>
      <c r="D4611" s="174">
        <v>11.475</v>
      </c>
      <c r="E4611" s="871">
        <f t="shared" si="289"/>
        <v>12.737250000000001</v>
      </c>
      <c r="F4611" s="577">
        <f t="shared" si="281"/>
        <v>32.747250000000001</v>
      </c>
      <c r="G4611" s="63"/>
      <c r="H4611" s="301">
        <v>20.350000000000001</v>
      </c>
      <c r="I4611" s="96">
        <v>13.15</v>
      </c>
      <c r="J4611" s="308"/>
      <c r="K4611" s="723">
        <f t="shared" si="285"/>
        <v>33.5</v>
      </c>
      <c r="L4611" s="468"/>
      <c r="M4611" s="468"/>
      <c r="N4611" s="468"/>
      <c r="O4611" s="98">
        <f t="shared" si="286"/>
        <v>0.75274999999999892</v>
      </c>
      <c r="Q4611" s="100">
        <f t="shared" si="287"/>
        <v>2.2470149253731311</v>
      </c>
      <c r="S4611" s="182">
        <v>0</v>
      </c>
      <c r="T4611" s="469">
        <v>0</v>
      </c>
      <c r="U4611" s="160">
        <v>0</v>
      </c>
      <c r="V4611" s="752">
        <v>0</v>
      </c>
      <c r="W4611" s="182">
        <v>0</v>
      </c>
      <c r="X4611" s="181">
        <v>0</v>
      </c>
      <c r="Y4611" s="909">
        <f t="shared" si="278"/>
        <v>32.747250000000001</v>
      </c>
      <c r="Z4611" s="182">
        <v>0</v>
      </c>
      <c r="AA4611" s="752">
        <v>0</v>
      </c>
      <c r="AB4611" s="108">
        <v>336.3</v>
      </c>
      <c r="AC4611" s="109">
        <v>0</v>
      </c>
      <c r="AD4611" s="111">
        <v>11.6</v>
      </c>
      <c r="AE4611" s="748">
        <f t="shared" si="290"/>
        <v>16.239999999999998</v>
      </c>
      <c r="AF4611" s="108">
        <v>353.1</v>
      </c>
      <c r="AG4611" s="109">
        <v>0.1</v>
      </c>
      <c r="AH4611" s="109"/>
      <c r="AI4611" s="109"/>
      <c r="AJ4611" s="265">
        <v>5</v>
      </c>
      <c r="AK4611" s="751">
        <f t="shared" si="288"/>
        <v>7</v>
      </c>
      <c r="AL4611" s="930"/>
      <c r="AM4611" s="930"/>
      <c r="AN4611" s="519">
        <f t="shared" si="279"/>
        <v>23.24</v>
      </c>
      <c r="AO4611" s="113">
        <f t="shared" si="280"/>
        <v>-9.5072500000000026</v>
      </c>
    </row>
    <row r="4612" spans="1:41" x14ac:dyDescent="0.2">
      <c r="A4612" s="58">
        <v>41128</v>
      </c>
      <c r="B4612" s="92">
        <v>21.77</v>
      </c>
      <c r="C4612" s="870"/>
      <c r="D4612" s="174">
        <v>11.802</v>
      </c>
      <c r="E4612" s="871">
        <f t="shared" si="289"/>
        <v>13.10022</v>
      </c>
      <c r="F4612" s="577">
        <f t="shared" si="281"/>
        <v>34.870220000000003</v>
      </c>
      <c r="G4612" s="63"/>
      <c r="H4612" s="301">
        <v>22.5</v>
      </c>
      <c r="I4612" s="96">
        <v>12.52</v>
      </c>
      <c r="J4612" s="308"/>
      <c r="K4612" s="723">
        <f t="shared" si="285"/>
        <v>35.019999999999996</v>
      </c>
      <c r="L4612" s="468"/>
      <c r="M4612" s="468"/>
      <c r="N4612" s="468"/>
      <c r="O4612" s="98">
        <f t="shared" si="286"/>
        <v>0.1497799999999927</v>
      </c>
      <c r="Q4612" s="100">
        <f t="shared" si="287"/>
        <v>0.4276984580239655</v>
      </c>
      <c r="S4612" s="182">
        <v>0</v>
      </c>
      <c r="T4612" s="469">
        <v>0</v>
      </c>
      <c r="U4612" s="160">
        <v>0</v>
      </c>
      <c r="V4612" s="752">
        <v>0</v>
      </c>
      <c r="W4612" s="182">
        <v>0</v>
      </c>
      <c r="X4612" s="181">
        <v>0</v>
      </c>
      <c r="Y4612" s="909">
        <f t="shared" ref="Y4612:Y4675" si="291">+F4612-S4612-T4612-U4612-V4612+W4612+X4612</f>
        <v>34.870220000000003</v>
      </c>
      <c r="Z4612" s="182">
        <v>0</v>
      </c>
      <c r="AA4612" s="752">
        <v>0</v>
      </c>
      <c r="AB4612" s="108">
        <v>336.1</v>
      </c>
      <c r="AC4612" s="109">
        <v>0.2</v>
      </c>
      <c r="AD4612" s="111">
        <v>23.89</v>
      </c>
      <c r="AE4612" s="748">
        <f t="shared" si="290"/>
        <v>33.445999999999998</v>
      </c>
      <c r="AF4612" s="108">
        <v>353.1</v>
      </c>
      <c r="AG4612" s="109">
        <v>0.7</v>
      </c>
      <c r="AH4612" s="109"/>
      <c r="AI4612" s="109"/>
      <c r="AJ4612" s="265">
        <v>3</v>
      </c>
      <c r="AK4612" s="751">
        <f t="shared" si="288"/>
        <v>4.1999999999999993</v>
      </c>
      <c r="AL4612" s="930"/>
      <c r="AM4612" s="930"/>
      <c r="AN4612" s="519">
        <f t="shared" si="279"/>
        <v>37.646000000000001</v>
      </c>
      <c r="AO4612" s="113">
        <f t="shared" si="280"/>
        <v>2.7757799999999975</v>
      </c>
    </row>
    <row r="4613" spans="1:41" x14ac:dyDescent="0.2">
      <c r="A4613" s="58">
        <v>41129</v>
      </c>
      <c r="B4613" s="92">
        <v>20.95</v>
      </c>
      <c r="C4613" s="870"/>
      <c r="D4613" s="174">
        <v>11.337999999999999</v>
      </c>
      <c r="E4613" s="871">
        <f t="shared" si="289"/>
        <v>12.585179999999999</v>
      </c>
      <c r="F4613" s="577">
        <f t="shared" si="281"/>
        <v>33.535179999999997</v>
      </c>
      <c r="G4613" s="63"/>
      <c r="H4613" s="301">
        <v>22.43</v>
      </c>
      <c r="I4613" s="96">
        <v>13.077999999999999</v>
      </c>
      <c r="J4613" s="308"/>
      <c r="K4613" s="723">
        <f t="shared" si="285"/>
        <v>35.507999999999996</v>
      </c>
      <c r="L4613" s="468"/>
      <c r="M4613" s="468"/>
      <c r="N4613" s="468"/>
      <c r="O4613" s="98">
        <f t="shared" si="286"/>
        <v>1.9728199999999987</v>
      </c>
      <c r="Q4613" s="100">
        <f t="shared" si="287"/>
        <v>5.5559873831249265</v>
      </c>
      <c r="S4613" s="182">
        <v>0</v>
      </c>
      <c r="T4613" s="469">
        <v>0</v>
      </c>
      <c r="U4613" s="160">
        <v>0</v>
      </c>
      <c r="V4613" s="752">
        <v>0</v>
      </c>
      <c r="W4613" s="182">
        <v>0</v>
      </c>
      <c r="X4613" s="181">
        <v>0</v>
      </c>
      <c r="Y4613" s="909">
        <f t="shared" si="291"/>
        <v>33.535179999999997</v>
      </c>
      <c r="Z4613" s="182">
        <v>0</v>
      </c>
      <c r="AA4613" s="752">
        <v>0</v>
      </c>
      <c r="AB4613" s="108">
        <v>336.1</v>
      </c>
      <c r="AC4613" s="109">
        <v>0</v>
      </c>
      <c r="AD4613" s="111">
        <v>22.84</v>
      </c>
      <c r="AE4613" s="748">
        <f t="shared" si="290"/>
        <v>31.975999999999999</v>
      </c>
      <c r="AF4613" s="108">
        <v>353.1</v>
      </c>
      <c r="AG4613" s="109">
        <v>0.4</v>
      </c>
      <c r="AH4613" s="109"/>
      <c r="AI4613" s="109"/>
      <c r="AJ4613" s="265">
        <v>5</v>
      </c>
      <c r="AK4613" s="751">
        <f t="shared" si="288"/>
        <v>7</v>
      </c>
      <c r="AL4613" s="930"/>
      <c r="AM4613" s="930"/>
      <c r="AN4613" s="519">
        <f t="shared" si="279"/>
        <v>38.975999999999999</v>
      </c>
      <c r="AO4613" s="113">
        <f t="shared" si="280"/>
        <v>5.4408200000000022</v>
      </c>
    </row>
    <row r="4614" spans="1:41" x14ac:dyDescent="0.2">
      <c r="A4614" s="58">
        <v>41130</v>
      </c>
      <c r="B4614" s="92">
        <v>21.35</v>
      </c>
      <c r="C4614" s="870"/>
      <c r="D4614" s="174">
        <v>11.7</v>
      </c>
      <c r="E4614" s="871">
        <f t="shared" si="289"/>
        <v>12.987</v>
      </c>
      <c r="F4614" s="577">
        <f t="shared" si="281"/>
        <v>34.337000000000003</v>
      </c>
      <c r="G4614" s="63"/>
      <c r="H4614" s="301">
        <v>20.51</v>
      </c>
      <c r="I4614" s="96">
        <v>13.105</v>
      </c>
      <c r="J4614" s="308"/>
      <c r="K4614" s="723">
        <f t="shared" si="285"/>
        <v>33.615000000000002</v>
      </c>
      <c r="L4614" s="468"/>
      <c r="M4614" s="468"/>
      <c r="N4614" s="468"/>
      <c r="O4614" s="98">
        <f t="shared" si="286"/>
        <v>-0.72200000000000131</v>
      </c>
      <c r="Q4614" s="100">
        <f t="shared" si="287"/>
        <v>-2.1478506619068907</v>
      </c>
      <c r="S4614" s="182">
        <v>0</v>
      </c>
      <c r="T4614" s="469">
        <v>0</v>
      </c>
      <c r="U4614" s="160">
        <v>0</v>
      </c>
      <c r="V4614" s="752">
        <v>0</v>
      </c>
      <c r="W4614" s="182">
        <v>0</v>
      </c>
      <c r="X4614" s="181">
        <v>0</v>
      </c>
      <c r="Y4614" s="909">
        <f t="shared" si="291"/>
        <v>34.337000000000003</v>
      </c>
      <c r="Z4614" s="182">
        <v>0</v>
      </c>
      <c r="AA4614" s="752">
        <v>0</v>
      </c>
      <c r="AB4614" s="108">
        <v>336</v>
      </c>
      <c r="AC4614" s="109">
        <v>0.1</v>
      </c>
      <c r="AD4614" s="111">
        <v>24.55</v>
      </c>
      <c r="AE4614" s="748">
        <f t="shared" si="290"/>
        <v>34.369999999999997</v>
      </c>
      <c r="AF4614" s="108">
        <v>353.1</v>
      </c>
      <c r="AG4614" s="109">
        <v>0.2</v>
      </c>
      <c r="AH4614" s="109"/>
      <c r="AI4614" s="109"/>
      <c r="AJ4614" s="265">
        <v>0</v>
      </c>
      <c r="AK4614" s="751">
        <f t="shared" si="288"/>
        <v>0</v>
      </c>
      <c r="AL4614" s="930"/>
      <c r="AM4614" s="930"/>
      <c r="AN4614" s="519">
        <f t="shared" si="279"/>
        <v>34.369999999999997</v>
      </c>
      <c r="AO4614" s="113">
        <f t="shared" si="280"/>
        <v>3.2999999999994145E-2</v>
      </c>
    </row>
    <row r="4615" spans="1:41" x14ac:dyDescent="0.2">
      <c r="A4615" s="58">
        <v>41131</v>
      </c>
      <c r="B4615" s="92">
        <v>20.190000000000001</v>
      </c>
      <c r="C4615" s="870"/>
      <c r="D4615" s="174">
        <v>11.090999999999999</v>
      </c>
      <c r="E4615" s="871">
        <f t="shared" si="289"/>
        <v>12.31101</v>
      </c>
      <c r="F4615" s="577">
        <f t="shared" si="281"/>
        <v>32.501010000000001</v>
      </c>
      <c r="G4615" s="63"/>
      <c r="H4615" s="301">
        <v>22.34</v>
      </c>
      <c r="I4615" s="96">
        <v>13.176</v>
      </c>
      <c r="J4615" s="308"/>
      <c r="K4615" s="723">
        <f t="shared" si="285"/>
        <v>35.515999999999998</v>
      </c>
      <c r="L4615" s="468"/>
      <c r="M4615" s="468"/>
      <c r="N4615" s="468"/>
      <c r="O4615" s="98">
        <f t="shared" si="286"/>
        <v>3.0149899999999974</v>
      </c>
      <c r="Q4615" s="100">
        <f t="shared" si="287"/>
        <v>8.489103502646687</v>
      </c>
      <c r="S4615" s="182">
        <v>0</v>
      </c>
      <c r="T4615" s="469">
        <v>0</v>
      </c>
      <c r="U4615" s="160">
        <v>0</v>
      </c>
      <c r="V4615" s="752">
        <v>0</v>
      </c>
      <c r="W4615" s="182">
        <v>0</v>
      </c>
      <c r="X4615" s="181">
        <v>0</v>
      </c>
      <c r="Y4615" s="909">
        <f t="shared" si="291"/>
        <v>32.501010000000001</v>
      </c>
      <c r="Z4615" s="182">
        <v>0</v>
      </c>
      <c r="AA4615" s="752">
        <v>0</v>
      </c>
      <c r="AB4615" s="108">
        <v>335.9</v>
      </c>
      <c r="AC4615" s="109">
        <v>0.05</v>
      </c>
      <c r="AD4615" s="111">
        <v>22.64</v>
      </c>
      <c r="AE4615" s="748">
        <f t="shared" si="290"/>
        <v>31.695999999999998</v>
      </c>
      <c r="AF4615" s="108">
        <v>353.1</v>
      </c>
      <c r="AG4615" s="109">
        <v>0.4</v>
      </c>
      <c r="AH4615" s="109"/>
      <c r="AI4615" s="109"/>
      <c r="AJ4615" s="265">
        <v>2</v>
      </c>
      <c r="AK4615" s="751">
        <f t="shared" si="288"/>
        <v>2.8</v>
      </c>
      <c r="AL4615" s="930"/>
      <c r="AM4615" s="930"/>
      <c r="AN4615" s="519">
        <f t="shared" si="279"/>
        <v>34.495999999999995</v>
      </c>
      <c r="AO4615" s="113">
        <f t="shared" si="280"/>
        <v>1.9949899999999943</v>
      </c>
    </row>
    <row r="4616" spans="1:41" x14ac:dyDescent="0.2">
      <c r="A4616" s="58">
        <v>41132</v>
      </c>
      <c r="B4616" s="92">
        <v>18.41</v>
      </c>
      <c r="C4616" s="870"/>
      <c r="D4616" s="174">
        <v>13</v>
      </c>
      <c r="E4616" s="871">
        <f t="shared" si="289"/>
        <v>14.430000000000001</v>
      </c>
      <c r="F4616" s="577">
        <f t="shared" si="281"/>
        <v>32.840000000000003</v>
      </c>
      <c r="G4616" s="63"/>
      <c r="H4616" s="301">
        <v>17.63</v>
      </c>
      <c r="I4616" s="96">
        <v>13.381</v>
      </c>
      <c r="J4616" s="308"/>
      <c r="K4616" s="723">
        <f t="shared" si="285"/>
        <v>31.010999999999999</v>
      </c>
      <c r="L4616" s="468"/>
      <c r="M4616" s="468"/>
      <c r="N4616" s="468"/>
      <c r="O4616" s="98">
        <f t="shared" si="286"/>
        <v>-1.8290000000000042</v>
      </c>
      <c r="Q4616" s="100">
        <f t="shared" si="287"/>
        <v>-5.8979071942214194</v>
      </c>
      <c r="S4616" s="182">
        <v>0</v>
      </c>
      <c r="T4616" s="469">
        <v>0</v>
      </c>
      <c r="U4616" s="160">
        <v>0</v>
      </c>
      <c r="V4616" s="752">
        <v>0</v>
      </c>
      <c r="W4616" s="182">
        <v>0</v>
      </c>
      <c r="X4616" s="181">
        <v>0</v>
      </c>
      <c r="Y4616" s="909">
        <f t="shared" si="291"/>
        <v>32.840000000000003</v>
      </c>
      <c r="Z4616" s="182">
        <v>0</v>
      </c>
      <c r="AA4616" s="752">
        <v>0</v>
      </c>
      <c r="AB4616" s="108">
        <v>335.9</v>
      </c>
      <c r="AC4616" s="109">
        <v>0.2</v>
      </c>
      <c r="AD4616" s="111">
        <v>22.78</v>
      </c>
      <c r="AE4616" s="748">
        <f t="shared" si="290"/>
        <v>31.891999999999999</v>
      </c>
      <c r="AF4616" s="108">
        <v>353.9</v>
      </c>
      <c r="AG4616" s="109">
        <v>1.5</v>
      </c>
      <c r="AH4616" s="109"/>
      <c r="AI4616" s="109"/>
      <c r="AJ4616" s="265">
        <v>0</v>
      </c>
      <c r="AK4616" s="751">
        <f t="shared" si="288"/>
        <v>0</v>
      </c>
      <c r="AL4616" s="930"/>
      <c r="AM4616" s="930"/>
      <c r="AN4616" s="519">
        <f t="shared" ref="AN4616:AN4665" si="292">AK4616+AE4616</f>
        <v>31.891999999999999</v>
      </c>
      <c r="AO4616" s="113">
        <f t="shared" si="280"/>
        <v>-0.94800000000000395</v>
      </c>
    </row>
    <row r="4617" spans="1:41" x14ac:dyDescent="0.2">
      <c r="A4617" s="58">
        <v>41133</v>
      </c>
      <c r="B4617" s="92">
        <v>19.440000000000001</v>
      </c>
      <c r="C4617" s="870"/>
      <c r="D4617" s="174">
        <v>13</v>
      </c>
      <c r="E4617" s="871">
        <f t="shared" si="289"/>
        <v>14.430000000000001</v>
      </c>
      <c r="F4617" s="577">
        <f t="shared" si="281"/>
        <v>33.870000000000005</v>
      </c>
      <c r="G4617" s="63"/>
      <c r="H4617" s="301">
        <v>19.89</v>
      </c>
      <c r="I4617" s="96">
        <v>13.72</v>
      </c>
      <c r="J4617" s="308"/>
      <c r="K4617" s="723">
        <f t="shared" si="285"/>
        <v>33.61</v>
      </c>
      <c r="L4617" s="468"/>
      <c r="M4617" s="468"/>
      <c r="N4617" s="468"/>
      <c r="O4617" s="98">
        <f t="shared" si="286"/>
        <v>-0.26000000000000512</v>
      </c>
      <c r="Q4617" s="100">
        <f t="shared" si="287"/>
        <v>-0.77357929187743268</v>
      </c>
      <c r="S4617" s="182">
        <v>0</v>
      </c>
      <c r="T4617" s="469">
        <v>0</v>
      </c>
      <c r="U4617" s="160">
        <v>0</v>
      </c>
      <c r="V4617" s="752">
        <v>0</v>
      </c>
      <c r="W4617" s="182">
        <v>0</v>
      </c>
      <c r="X4617" s="181">
        <v>0</v>
      </c>
      <c r="Y4617" s="909">
        <f t="shared" si="291"/>
        <v>33.870000000000005</v>
      </c>
      <c r="Z4617" s="182">
        <v>0</v>
      </c>
      <c r="AA4617" s="752">
        <v>0</v>
      </c>
      <c r="AB4617" s="108">
        <v>335.9</v>
      </c>
      <c r="AC4617" s="109">
        <v>0</v>
      </c>
      <c r="AD4617" s="111">
        <v>19.850000000000001</v>
      </c>
      <c r="AE4617" s="748">
        <f t="shared" si="290"/>
        <v>27.79</v>
      </c>
      <c r="AF4617" s="108">
        <v>354</v>
      </c>
      <c r="AG4617" s="109">
        <v>0</v>
      </c>
      <c r="AH4617" s="109"/>
      <c r="AI4617" s="109"/>
      <c r="AJ4617" s="265">
        <v>0</v>
      </c>
      <c r="AK4617" s="751">
        <f t="shared" si="288"/>
        <v>0</v>
      </c>
      <c r="AL4617" s="930"/>
      <c r="AM4617" s="930"/>
      <c r="AN4617" s="519">
        <f t="shared" si="292"/>
        <v>27.79</v>
      </c>
      <c r="AO4617" s="113">
        <f t="shared" si="280"/>
        <v>-6.0800000000000054</v>
      </c>
    </row>
    <row r="4618" spans="1:41" x14ac:dyDescent="0.2">
      <c r="A4618" s="58">
        <v>41134</v>
      </c>
      <c r="B4618" s="92">
        <v>18.899999999999999</v>
      </c>
      <c r="C4618" s="870"/>
      <c r="D4618" s="174">
        <v>11.05</v>
      </c>
      <c r="E4618" s="871">
        <f t="shared" si="289"/>
        <v>12.265500000000001</v>
      </c>
      <c r="F4618" s="577">
        <f t="shared" si="281"/>
        <v>31.165500000000002</v>
      </c>
      <c r="G4618" s="63"/>
      <c r="H4618" s="301">
        <v>20.440000000000001</v>
      </c>
      <c r="I4618" s="96">
        <v>13.603999999999999</v>
      </c>
      <c r="J4618" s="308"/>
      <c r="K4618" s="723">
        <f t="shared" si="285"/>
        <v>34.043999999999997</v>
      </c>
      <c r="L4618" s="468"/>
      <c r="M4618" s="468"/>
      <c r="N4618" s="468"/>
      <c r="O4618" s="98">
        <f t="shared" si="286"/>
        <v>2.8784999999999954</v>
      </c>
      <c r="Q4618" s="100">
        <f t="shared" si="287"/>
        <v>8.4552344025378794</v>
      </c>
      <c r="S4618" s="182">
        <v>0</v>
      </c>
      <c r="T4618" s="469">
        <v>0</v>
      </c>
      <c r="U4618" s="160">
        <v>0</v>
      </c>
      <c r="V4618" s="752">
        <v>0</v>
      </c>
      <c r="W4618" s="182">
        <v>0</v>
      </c>
      <c r="X4618" s="181">
        <v>0</v>
      </c>
      <c r="Y4618" s="909">
        <f t="shared" si="291"/>
        <v>31.165500000000002</v>
      </c>
      <c r="Z4618" s="182">
        <v>0</v>
      </c>
      <c r="AA4618" s="752">
        <v>0</v>
      </c>
      <c r="AB4618" s="108">
        <v>335.8</v>
      </c>
      <c r="AC4618" s="109">
        <v>0</v>
      </c>
      <c r="AD4618" s="111">
        <v>12.53</v>
      </c>
      <c r="AE4618" s="748">
        <f t="shared" si="290"/>
        <v>17.541999999999998</v>
      </c>
      <c r="AF4618" s="108">
        <v>353.9</v>
      </c>
      <c r="AG4618" s="109">
        <v>0</v>
      </c>
      <c r="AH4618" s="109"/>
      <c r="AI4618" s="109"/>
      <c r="AJ4618" s="265">
        <v>0</v>
      </c>
      <c r="AK4618" s="751">
        <f t="shared" si="288"/>
        <v>0</v>
      </c>
      <c r="AL4618" s="930"/>
      <c r="AM4618" s="930"/>
      <c r="AN4618" s="519">
        <f t="shared" si="292"/>
        <v>17.541999999999998</v>
      </c>
      <c r="AO4618" s="113">
        <f t="shared" si="280"/>
        <v>-13.623500000000003</v>
      </c>
    </row>
    <row r="4619" spans="1:41" x14ac:dyDescent="0.2">
      <c r="A4619" s="58">
        <v>41135</v>
      </c>
      <c r="B4619" s="92">
        <v>20.52</v>
      </c>
      <c r="C4619" s="870"/>
      <c r="D4619" s="174">
        <v>11.43</v>
      </c>
      <c r="E4619" s="871">
        <f t="shared" si="289"/>
        <v>12.6873</v>
      </c>
      <c r="F4619" s="577">
        <f t="shared" si="281"/>
        <v>33.207300000000004</v>
      </c>
      <c r="G4619" s="63"/>
      <c r="H4619" s="301">
        <v>20.13</v>
      </c>
      <c r="I4619" s="96">
        <v>13.43</v>
      </c>
      <c r="J4619" s="308"/>
      <c r="K4619" s="723">
        <f t="shared" si="285"/>
        <v>33.56</v>
      </c>
      <c r="L4619" s="468"/>
      <c r="M4619" s="468"/>
      <c r="N4619" s="468"/>
      <c r="O4619" s="98">
        <f t="shared" si="286"/>
        <v>0.35269999999999868</v>
      </c>
      <c r="Q4619" s="100">
        <f t="shared" si="287"/>
        <v>1.0509535160905799</v>
      </c>
      <c r="S4619" s="182">
        <v>0</v>
      </c>
      <c r="T4619" s="469">
        <v>0</v>
      </c>
      <c r="U4619" s="160">
        <v>0</v>
      </c>
      <c r="V4619" s="752">
        <v>0</v>
      </c>
      <c r="W4619" s="182">
        <v>0</v>
      </c>
      <c r="X4619" s="181">
        <v>0</v>
      </c>
      <c r="Y4619" s="909">
        <f t="shared" si="291"/>
        <v>33.207300000000004</v>
      </c>
      <c r="Z4619" s="182">
        <v>0</v>
      </c>
      <c r="AA4619" s="752">
        <v>0</v>
      </c>
      <c r="AB4619" s="108">
        <v>335.7</v>
      </c>
      <c r="AC4619" s="109">
        <v>0</v>
      </c>
      <c r="AD4619" s="111">
        <v>18.440000000000001</v>
      </c>
      <c r="AE4619" s="748">
        <f t="shared" si="290"/>
        <v>25.815999999999999</v>
      </c>
      <c r="AF4619" s="108">
        <v>353.9</v>
      </c>
      <c r="AG4619" s="109">
        <v>0</v>
      </c>
      <c r="AH4619" s="109"/>
      <c r="AI4619" s="109"/>
      <c r="AJ4619" s="265">
        <v>8</v>
      </c>
      <c r="AK4619" s="751">
        <f t="shared" si="288"/>
        <v>11.2</v>
      </c>
      <c r="AL4619" s="930"/>
      <c r="AM4619" s="930"/>
      <c r="AN4619" s="519">
        <f t="shared" si="292"/>
        <v>37.015999999999998</v>
      </c>
      <c r="AO4619" s="113">
        <f t="shared" si="280"/>
        <v>3.8086999999999946</v>
      </c>
    </row>
    <row r="4620" spans="1:41" x14ac:dyDescent="0.2">
      <c r="A4620" s="58">
        <v>41136</v>
      </c>
      <c r="B4620" s="92">
        <v>22.08</v>
      </c>
      <c r="C4620" s="870"/>
      <c r="D4620" s="174">
        <v>11.59</v>
      </c>
      <c r="E4620" s="871">
        <f t="shared" si="289"/>
        <v>12.8649</v>
      </c>
      <c r="F4620" s="577">
        <f t="shared" si="281"/>
        <v>34.944899999999997</v>
      </c>
      <c r="G4620" s="63"/>
      <c r="H4620" s="301">
        <v>23.22</v>
      </c>
      <c r="I4620" s="96">
        <v>13.016999999999999</v>
      </c>
      <c r="J4620" s="308"/>
      <c r="K4620" s="723">
        <f t="shared" si="285"/>
        <v>36.236999999999995</v>
      </c>
      <c r="L4620" s="468"/>
      <c r="M4620" s="468"/>
      <c r="N4620" s="468"/>
      <c r="O4620" s="98">
        <f t="shared" si="286"/>
        <v>1.2920999999999978</v>
      </c>
      <c r="Q4620" s="100">
        <f t="shared" si="287"/>
        <v>3.5656925242155753</v>
      </c>
      <c r="S4620" s="182">
        <v>0</v>
      </c>
      <c r="T4620" s="469">
        <v>0</v>
      </c>
      <c r="U4620" s="160">
        <v>0</v>
      </c>
      <c r="V4620" s="752">
        <v>0</v>
      </c>
      <c r="W4620" s="182">
        <v>0</v>
      </c>
      <c r="X4620" s="181">
        <v>0</v>
      </c>
      <c r="Y4620" s="909">
        <f t="shared" si="291"/>
        <v>34.944899999999997</v>
      </c>
      <c r="Z4620" s="182">
        <v>0</v>
      </c>
      <c r="AA4620" s="752">
        <v>0</v>
      </c>
      <c r="AB4620" s="108">
        <v>335.7</v>
      </c>
      <c r="AC4620" s="109">
        <v>0</v>
      </c>
      <c r="AD4620" s="111">
        <v>18.8</v>
      </c>
      <c r="AE4620" s="748">
        <f t="shared" si="290"/>
        <v>26.32</v>
      </c>
      <c r="AF4620" s="108">
        <v>353.8</v>
      </c>
      <c r="AG4620" s="109">
        <v>0</v>
      </c>
      <c r="AH4620" s="109"/>
      <c r="AI4620" s="109"/>
      <c r="AJ4620" s="265">
        <v>8</v>
      </c>
      <c r="AK4620" s="751">
        <f t="shared" si="288"/>
        <v>11.2</v>
      </c>
      <c r="AL4620" s="930"/>
      <c r="AM4620" s="930"/>
      <c r="AN4620" s="519">
        <f t="shared" si="292"/>
        <v>37.519999999999996</v>
      </c>
      <c r="AO4620" s="113">
        <f t="shared" si="280"/>
        <v>2.5750999999999991</v>
      </c>
    </row>
    <row r="4621" spans="1:41" x14ac:dyDescent="0.2">
      <c r="A4621" s="58">
        <v>41137</v>
      </c>
      <c r="B4621" s="92">
        <v>22.22</v>
      </c>
      <c r="C4621" s="870"/>
      <c r="D4621" s="174">
        <v>11.55</v>
      </c>
      <c r="E4621" s="871">
        <f t="shared" si="289"/>
        <v>12.820500000000003</v>
      </c>
      <c r="F4621" s="577">
        <f t="shared" si="281"/>
        <v>35.040500000000002</v>
      </c>
      <c r="G4621" s="63"/>
      <c r="H4621" s="301">
        <v>24.01</v>
      </c>
      <c r="I4621" s="96">
        <v>13.164</v>
      </c>
      <c r="J4621" s="308"/>
      <c r="K4621" s="723">
        <f t="shared" si="285"/>
        <v>37.173999999999999</v>
      </c>
      <c r="L4621" s="468"/>
      <c r="M4621" s="468"/>
      <c r="N4621" s="468"/>
      <c r="O4621" s="98">
        <f t="shared" si="286"/>
        <v>2.133499999999998</v>
      </c>
      <c r="Q4621" s="100">
        <f t="shared" si="287"/>
        <v>5.73922634099101</v>
      </c>
      <c r="S4621" s="182">
        <v>0</v>
      </c>
      <c r="T4621" s="469">
        <v>0</v>
      </c>
      <c r="U4621" s="160">
        <v>0</v>
      </c>
      <c r="V4621" s="752">
        <v>0</v>
      </c>
      <c r="W4621" s="182">
        <v>0</v>
      </c>
      <c r="X4621" s="181">
        <v>0</v>
      </c>
      <c r="Y4621" s="909">
        <f t="shared" si="291"/>
        <v>35.040500000000002</v>
      </c>
      <c r="Z4621" s="182">
        <v>0</v>
      </c>
      <c r="AA4621" s="752">
        <v>0</v>
      </c>
      <c r="AB4621" s="108">
        <v>335.6</v>
      </c>
      <c r="AC4621" s="109">
        <v>0</v>
      </c>
      <c r="AD4621" s="111">
        <v>3.58</v>
      </c>
      <c r="AE4621" s="748">
        <f t="shared" si="290"/>
        <v>5.0119999999999996</v>
      </c>
      <c r="AF4621" s="108">
        <v>353.7</v>
      </c>
      <c r="AG4621" s="109">
        <v>0</v>
      </c>
      <c r="AH4621" s="109"/>
      <c r="AI4621" s="109"/>
      <c r="AJ4621" s="265">
        <v>30</v>
      </c>
      <c r="AK4621" s="751">
        <f t="shared" si="288"/>
        <v>42</v>
      </c>
      <c r="AL4621" s="930"/>
      <c r="AM4621" s="930"/>
      <c r="AN4621" s="519">
        <f t="shared" si="292"/>
        <v>47.012</v>
      </c>
      <c r="AO4621" s="113">
        <f t="shared" ref="AO4621:AO4636" si="293">AN4621-F4621</f>
        <v>11.971499999999999</v>
      </c>
    </row>
    <row r="4622" spans="1:41" x14ac:dyDescent="0.2">
      <c r="A4622" s="58">
        <v>41138</v>
      </c>
      <c r="B4622" s="92">
        <v>23.24</v>
      </c>
      <c r="C4622" s="870"/>
      <c r="D4622" s="174">
        <v>11.62</v>
      </c>
      <c r="E4622" s="871">
        <f t="shared" si="289"/>
        <v>12.898200000000001</v>
      </c>
      <c r="F4622" s="577">
        <f t="shared" si="281"/>
        <v>36.138199999999998</v>
      </c>
      <c r="G4622" s="63"/>
      <c r="H4622" s="301">
        <v>22.86</v>
      </c>
      <c r="I4622" s="96">
        <v>13.266</v>
      </c>
      <c r="J4622" s="308"/>
      <c r="K4622" s="723">
        <f t="shared" si="285"/>
        <v>36.125999999999998</v>
      </c>
      <c r="L4622" s="468"/>
      <c r="M4622" s="468"/>
      <c r="N4622" s="468"/>
      <c r="O4622" s="98">
        <f t="shared" si="286"/>
        <v>-1.2199999999999989E-2</v>
      </c>
      <c r="Q4622" s="100">
        <f t="shared" si="287"/>
        <v>-3.377069146874824E-2</v>
      </c>
      <c r="S4622" s="182">
        <v>0</v>
      </c>
      <c r="T4622" s="469">
        <v>0</v>
      </c>
      <c r="U4622" s="160">
        <v>0</v>
      </c>
      <c r="V4622" s="752">
        <v>0</v>
      </c>
      <c r="W4622" s="182">
        <v>0</v>
      </c>
      <c r="X4622" s="181">
        <v>0</v>
      </c>
      <c r="Y4622" s="909">
        <f t="shared" si="291"/>
        <v>36.138199999999998</v>
      </c>
      <c r="Z4622" s="182">
        <v>0</v>
      </c>
      <c r="AA4622" s="752">
        <v>0</v>
      </c>
      <c r="AB4622" s="108">
        <v>335.6</v>
      </c>
      <c r="AC4622" s="109">
        <v>0.2</v>
      </c>
      <c r="AD4622" s="111">
        <v>2.17</v>
      </c>
      <c r="AE4622" s="748">
        <f t="shared" si="290"/>
        <v>3.0379999999999998</v>
      </c>
      <c r="AF4622" s="108">
        <v>353.7</v>
      </c>
      <c r="AG4622" s="109">
        <v>0</v>
      </c>
      <c r="AH4622" s="109"/>
      <c r="AI4622" s="109"/>
      <c r="AJ4622" s="265">
        <v>0</v>
      </c>
      <c r="AK4622" s="751">
        <f t="shared" si="288"/>
        <v>0</v>
      </c>
      <c r="AL4622" s="930"/>
      <c r="AM4622" s="930"/>
      <c r="AN4622" s="519">
        <f t="shared" si="292"/>
        <v>3.0379999999999998</v>
      </c>
      <c r="AO4622" s="113">
        <f t="shared" si="293"/>
        <v>-33.100200000000001</v>
      </c>
    </row>
    <row r="4623" spans="1:41" x14ac:dyDescent="0.2">
      <c r="A4623" s="58">
        <v>41139</v>
      </c>
      <c r="B4623" s="92">
        <v>20.38</v>
      </c>
      <c r="C4623" s="870"/>
      <c r="D4623" s="174">
        <v>13</v>
      </c>
      <c r="E4623" s="871">
        <f t="shared" si="289"/>
        <v>14.430000000000001</v>
      </c>
      <c r="F4623" s="577">
        <f t="shared" si="281"/>
        <v>34.81</v>
      </c>
      <c r="G4623" s="63"/>
      <c r="H4623" s="301">
        <v>21.04</v>
      </c>
      <c r="I4623" s="96">
        <v>13.555</v>
      </c>
      <c r="J4623" s="308"/>
      <c r="K4623" s="723">
        <f t="shared" si="285"/>
        <v>34.594999999999999</v>
      </c>
      <c r="L4623" s="468"/>
      <c r="M4623" s="468"/>
      <c r="N4623" s="468"/>
      <c r="O4623" s="98">
        <f t="shared" si="286"/>
        <v>-0.21500000000000341</v>
      </c>
      <c r="Q4623" s="100">
        <f t="shared" si="287"/>
        <v>-0.6214770920653373</v>
      </c>
      <c r="S4623" s="182">
        <v>0</v>
      </c>
      <c r="T4623" s="469">
        <v>0</v>
      </c>
      <c r="U4623" s="160">
        <v>0</v>
      </c>
      <c r="V4623" s="752">
        <v>0</v>
      </c>
      <c r="W4623" s="182">
        <v>0</v>
      </c>
      <c r="X4623" s="181">
        <v>0</v>
      </c>
      <c r="Y4623" s="909">
        <f t="shared" si="291"/>
        <v>34.81</v>
      </c>
      <c r="Z4623" s="182">
        <v>0</v>
      </c>
      <c r="AA4623" s="752">
        <v>0</v>
      </c>
      <c r="AB4623" s="108">
        <v>336</v>
      </c>
      <c r="AC4623" s="109">
        <v>0.8</v>
      </c>
      <c r="AD4623" s="111">
        <v>33.24</v>
      </c>
      <c r="AE4623" s="748">
        <f t="shared" si="290"/>
        <v>46.536000000000001</v>
      </c>
      <c r="AF4623" s="108">
        <v>353.7</v>
      </c>
      <c r="AG4623" s="109">
        <v>1</v>
      </c>
      <c r="AH4623" s="109"/>
      <c r="AI4623" s="109"/>
      <c r="AJ4623" s="265">
        <v>0</v>
      </c>
      <c r="AK4623" s="751">
        <f t="shared" si="288"/>
        <v>0</v>
      </c>
      <c r="AL4623" s="930"/>
      <c r="AM4623" s="930"/>
      <c r="AN4623" s="519">
        <f t="shared" si="292"/>
        <v>46.536000000000001</v>
      </c>
      <c r="AO4623" s="113">
        <f t="shared" si="293"/>
        <v>11.725999999999999</v>
      </c>
    </row>
    <row r="4624" spans="1:41" x14ac:dyDescent="0.2">
      <c r="A4624" s="58">
        <v>41140</v>
      </c>
      <c r="B4624" s="92">
        <v>19.079999999999998</v>
      </c>
      <c r="C4624" s="870"/>
      <c r="D4624" s="174">
        <v>11.73</v>
      </c>
      <c r="E4624" s="871">
        <f t="shared" si="289"/>
        <v>13.020300000000002</v>
      </c>
      <c r="F4624" s="577">
        <f t="shared" si="281"/>
        <v>32.100300000000004</v>
      </c>
      <c r="G4624" s="63"/>
      <c r="H4624" s="301">
        <v>17.649999999999999</v>
      </c>
      <c r="I4624" s="96">
        <v>12.72</v>
      </c>
      <c r="J4624" s="308"/>
      <c r="K4624" s="723">
        <f t="shared" si="285"/>
        <v>30.369999999999997</v>
      </c>
      <c r="L4624" s="468"/>
      <c r="M4624" s="468"/>
      <c r="N4624" s="468"/>
      <c r="O4624" s="98">
        <f t="shared" si="286"/>
        <v>-1.7303000000000068</v>
      </c>
      <c r="Q4624" s="100">
        <f t="shared" si="287"/>
        <v>-5.6973987487652522</v>
      </c>
      <c r="S4624" s="182">
        <v>0</v>
      </c>
      <c r="T4624" s="469">
        <v>0</v>
      </c>
      <c r="U4624" s="160">
        <v>0</v>
      </c>
      <c r="V4624" s="752">
        <v>0</v>
      </c>
      <c r="W4624" s="182">
        <v>0</v>
      </c>
      <c r="X4624" s="181">
        <v>0</v>
      </c>
      <c r="Y4624" s="909">
        <f t="shared" si="291"/>
        <v>32.100300000000004</v>
      </c>
      <c r="Z4624" s="182">
        <v>0</v>
      </c>
      <c r="AA4624" s="752">
        <v>0</v>
      </c>
      <c r="AB4624" s="108">
        <v>336.6</v>
      </c>
      <c r="AC4624" s="109">
        <v>0.4</v>
      </c>
      <c r="AD4624" s="111">
        <v>22.88</v>
      </c>
      <c r="AE4624" s="748">
        <f t="shared" si="290"/>
        <v>32.031999999999996</v>
      </c>
      <c r="AF4624" s="108">
        <v>354</v>
      </c>
      <c r="AG4624" s="109">
        <v>0.4</v>
      </c>
      <c r="AH4624" s="109"/>
      <c r="AI4624" s="109"/>
      <c r="AJ4624" s="265">
        <v>0</v>
      </c>
      <c r="AK4624" s="751">
        <f t="shared" si="288"/>
        <v>0</v>
      </c>
      <c r="AL4624" s="930"/>
      <c r="AM4624" s="930"/>
      <c r="AN4624" s="519">
        <f t="shared" si="292"/>
        <v>32.031999999999996</v>
      </c>
      <c r="AO4624" s="113">
        <f t="shared" si="293"/>
        <v>-6.8300000000007799E-2</v>
      </c>
    </row>
    <row r="4625" spans="1:273" x14ac:dyDescent="0.2">
      <c r="A4625" s="58">
        <v>41141</v>
      </c>
      <c r="B4625" s="92">
        <v>17.84</v>
      </c>
      <c r="C4625" s="870"/>
      <c r="D4625" s="174">
        <v>9.6709999999999994</v>
      </c>
      <c r="E4625" s="871">
        <f t="shared" si="289"/>
        <v>10.73481</v>
      </c>
      <c r="F4625" s="577">
        <f t="shared" si="281"/>
        <v>28.574809999999999</v>
      </c>
      <c r="G4625" s="63"/>
      <c r="H4625" s="301">
        <v>16.52</v>
      </c>
      <c r="I4625" s="96">
        <v>11.055999999999999</v>
      </c>
      <c r="J4625" s="308"/>
      <c r="K4625" s="723">
        <f t="shared" si="285"/>
        <v>27.576000000000001</v>
      </c>
      <c r="L4625" s="468"/>
      <c r="M4625" s="468"/>
      <c r="N4625" s="468"/>
      <c r="O4625" s="98">
        <f t="shared" si="286"/>
        <v>-0.99880999999999887</v>
      </c>
      <c r="Q4625" s="100">
        <f t="shared" si="287"/>
        <v>-3.6220263997679103</v>
      </c>
      <c r="S4625" s="182">
        <v>0</v>
      </c>
      <c r="T4625" s="469">
        <v>0</v>
      </c>
      <c r="U4625" s="160">
        <v>0</v>
      </c>
      <c r="V4625" s="752">
        <v>0</v>
      </c>
      <c r="W4625" s="182">
        <v>0</v>
      </c>
      <c r="X4625" s="181">
        <v>0</v>
      </c>
      <c r="Y4625" s="909">
        <f t="shared" si="291"/>
        <v>28.574809999999999</v>
      </c>
      <c r="Z4625" s="182">
        <v>0</v>
      </c>
      <c r="AA4625" s="752">
        <v>0</v>
      </c>
      <c r="AB4625" s="108">
        <v>336.6</v>
      </c>
      <c r="AC4625" s="109">
        <v>0</v>
      </c>
      <c r="AD4625" s="111">
        <v>8.93</v>
      </c>
      <c r="AE4625" s="748">
        <v>8.25</v>
      </c>
      <c r="AF4625" s="108">
        <v>354</v>
      </c>
      <c r="AG4625" s="109">
        <v>0</v>
      </c>
      <c r="AH4625" s="109"/>
      <c r="AI4625" s="109"/>
      <c r="AJ4625" s="265">
        <v>0</v>
      </c>
      <c r="AK4625" s="751">
        <f t="shared" si="288"/>
        <v>0</v>
      </c>
      <c r="AL4625" s="930"/>
      <c r="AM4625" s="930"/>
      <c r="AN4625" s="519">
        <f t="shared" si="292"/>
        <v>8.25</v>
      </c>
      <c r="AO4625" s="113">
        <f t="shared" si="293"/>
        <v>-20.324809999999999</v>
      </c>
    </row>
    <row r="4626" spans="1:273" x14ac:dyDescent="0.2">
      <c r="A4626" s="58">
        <v>41142</v>
      </c>
      <c r="B4626" s="92">
        <v>19.12</v>
      </c>
      <c r="C4626" s="870"/>
      <c r="D4626" s="174">
        <v>11.8</v>
      </c>
      <c r="E4626" s="871">
        <f t="shared" si="289"/>
        <v>13.098000000000003</v>
      </c>
      <c r="F4626" s="577">
        <f t="shared" si="281"/>
        <v>32.218000000000004</v>
      </c>
      <c r="G4626" s="63"/>
      <c r="H4626" s="301">
        <v>19.84</v>
      </c>
      <c r="I4626" s="96">
        <v>13.186</v>
      </c>
      <c r="J4626" s="308"/>
      <c r="K4626" s="723">
        <f t="shared" si="285"/>
        <v>33.025999999999996</v>
      </c>
      <c r="L4626" s="468"/>
      <c r="M4626" s="468"/>
      <c r="N4626" s="468"/>
      <c r="O4626" s="98">
        <f t="shared" si="286"/>
        <v>0.80799999999999272</v>
      </c>
      <c r="Q4626" s="100">
        <f t="shared" si="287"/>
        <v>2.4465572579179824</v>
      </c>
      <c r="S4626" s="182">
        <v>0</v>
      </c>
      <c r="T4626" s="469">
        <v>0</v>
      </c>
      <c r="U4626" s="160">
        <v>0</v>
      </c>
      <c r="V4626" s="752">
        <v>0</v>
      </c>
      <c r="W4626" s="182">
        <v>0</v>
      </c>
      <c r="X4626" s="181">
        <v>0</v>
      </c>
      <c r="Y4626" s="909">
        <f t="shared" si="291"/>
        <v>32.218000000000004</v>
      </c>
      <c r="Z4626" s="182">
        <v>0</v>
      </c>
      <c r="AA4626" s="752">
        <v>0</v>
      </c>
      <c r="AB4626" s="108">
        <v>336.7</v>
      </c>
      <c r="AC4626" s="109">
        <v>0</v>
      </c>
      <c r="AD4626" s="111">
        <v>23</v>
      </c>
      <c r="AE4626" s="748">
        <f t="shared" si="290"/>
        <v>32.199999999999996</v>
      </c>
      <c r="AF4626" s="108">
        <v>354</v>
      </c>
      <c r="AG4626" s="109">
        <v>0</v>
      </c>
      <c r="AH4626" s="109"/>
      <c r="AI4626" s="109"/>
      <c r="AJ4626" s="265">
        <v>6</v>
      </c>
      <c r="AK4626" s="751">
        <f t="shared" si="288"/>
        <v>8.3999999999999986</v>
      </c>
      <c r="AL4626" s="930"/>
      <c r="AM4626" s="930"/>
      <c r="AN4626" s="519">
        <f t="shared" si="292"/>
        <v>40.599999999999994</v>
      </c>
      <c r="AO4626" s="113">
        <f t="shared" si="293"/>
        <v>8.3819999999999908</v>
      </c>
    </row>
    <row r="4627" spans="1:273" x14ac:dyDescent="0.2">
      <c r="A4627" s="58">
        <v>41143</v>
      </c>
      <c r="B4627" s="92">
        <v>19.52</v>
      </c>
      <c r="C4627" s="870"/>
      <c r="D4627" s="174">
        <v>11.39</v>
      </c>
      <c r="E4627" s="871">
        <f t="shared" si="289"/>
        <v>12.642900000000001</v>
      </c>
      <c r="F4627" s="577">
        <f t="shared" si="281"/>
        <v>32.1629</v>
      </c>
      <c r="G4627" s="63"/>
      <c r="H4627" s="301">
        <v>21.36</v>
      </c>
      <c r="I4627" s="96">
        <v>13.268000000000001</v>
      </c>
      <c r="J4627" s="308"/>
      <c r="K4627" s="723">
        <f t="shared" si="285"/>
        <v>34.628</v>
      </c>
      <c r="L4627" s="468"/>
      <c r="M4627" s="468"/>
      <c r="N4627" s="468"/>
      <c r="O4627" s="98">
        <f t="shared" si="286"/>
        <v>2.4650999999999996</v>
      </c>
      <c r="Q4627" s="100">
        <f t="shared" si="287"/>
        <v>7.1188055908513332</v>
      </c>
      <c r="S4627" s="182">
        <v>0</v>
      </c>
      <c r="T4627" s="469">
        <v>0</v>
      </c>
      <c r="U4627" s="160">
        <v>0</v>
      </c>
      <c r="V4627" s="752">
        <v>0</v>
      </c>
      <c r="W4627" s="182">
        <v>0</v>
      </c>
      <c r="X4627" s="181">
        <v>0</v>
      </c>
      <c r="Y4627" s="909">
        <f t="shared" si="291"/>
        <v>32.1629</v>
      </c>
      <c r="Z4627" s="182">
        <v>0</v>
      </c>
      <c r="AA4627" s="752">
        <v>0</v>
      </c>
      <c r="AB4627" s="108">
        <v>336.6</v>
      </c>
      <c r="AC4627" s="109">
        <v>0</v>
      </c>
      <c r="AD4627" s="111">
        <v>19.27</v>
      </c>
      <c r="AE4627" s="748">
        <f t="shared" si="290"/>
        <v>26.977999999999998</v>
      </c>
      <c r="AF4627" s="108">
        <v>354</v>
      </c>
      <c r="AG4627" s="109">
        <v>0</v>
      </c>
      <c r="AH4627" s="109"/>
      <c r="AI4627" s="109"/>
      <c r="AJ4627" s="265">
        <v>11</v>
      </c>
      <c r="AK4627" s="751">
        <f t="shared" si="288"/>
        <v>15.399999999999999</v>
      </c>
      <c r="AL4627" s="930"/>
      <c r="AM4627" s="930"/>
      <c r="AN4627" s="519">
        <f t="shared" si="292"/>
        <v>42.378</v>
      </c>
      <c r="AO4627" s="113">
        <f t="shared" si="293"/>
        <v>10.2151</v>
      </c>
    </row>
    <row r="4628" spans="1:273" x14ac:dyDescent="0.2">
      <c r="A4628" s="58">
        <v>41144</v>
      </c>
      <c r="B4628" s="92">
        <v>18.940000000000001</v>
      </c>
      <c r="C4628" s="870"/>
      <c r="D4628" s="174">
        <v>11.3</v>
      </c>
      <c r="E4628" s="871">
        <f t="shared" si="289"/>
        <v>12.543000000000001</v>
      </c>
      <c r="F4628" s="577">
        <f t="shared" si="281"/>
        <v>31.483000000000004</v>
      </c>
      <c r="G4628" s="63"/>
      <c r="H4628" s="301">
        <v>20.05</v>
      </c>
      <c r="I4628" s="96">
        <v>13.333</v>
      </c>
      <c r="J4628" s="308"/>
      <c r="K4628" s="723">
        <f t="shared" si="285"/>
        <v>33.383000000000003</v>
      </c>
      <c r="L4628" s="468"/>
      <c r="M4628" s="468"/>
      <c r="N4628" s="468"/>
      <c r="O4628" s="98">
        <f t="shared" si="286"/>
        <v>1.8999999999999986</v>
      </c>
      <c r="Q4628" s="100">
        <f t="shared" si="287"/>
        <v>5.6915196357427389</v>
      </c>
      <c r="S4628" s="182">
        <v>0</v>
      </c>
      <c r="T4628" s="469">
        <v>0</v>
      </c>
      <c r="U4628" s="160">
        <v>0</v>
      </c>
      <c r="V4628" s="752">
        <v>0</v>
      </c>
      <c r="W4628" s="182">
        <v>0</v>
      </c>
      <c r="X4628" s="181">
        <v>0</v>
      </c>
      <c r="Y4628" s="909">
        <f t="shared" si="291"/>
        <v>31.483000000000004</v>
      </c>
      <c r="Z4628" s="182">
        <v>0</v>
      </c>
      <c r="AA4628" s="752">
        <v>0</v>
      </c>
      <c r="AB4628" s="108">
        <v>336.5</v>
      </c>
      <c r="AC4628" s="109">
        <v>0</v>
      </c>
      <c r="AD4628" s="111">
        <v>22.68</v>
      </c>
      <c r="AE4628" s="748">
        <f t="shared" si="290"/>
        <v>31.751999999999999</v>
      </c>
      <c r="AF4628" s="108">
        <v>354</v>
      </c>
      <c r="AG4628" s="109">
        <v>0</v>
      </c>
      <c r="AH4628" s="109"/>
      <c r="AI4628" s="109"/>
      <c r="AJ4628" s="265">
        <v>6</v>
      </c>
      <c r="AK4628" s="751">
        <f t="shared" si="288"/>
        <v>8.3999999999999986</v>
      </c>
      <c r="AL4628" s="930"/>
      <c r="AM4628" s="930"/>
      <c r="AN4628" s="519">
        <f t="shared" si="292"/>
        <v>40.152000000000001</v>
      </c>
      <c r="AO4628" s="113">
        <f t="shared" si="293"/>
        <v>8.6689999999999969</v>
      </c>
    </row>
    <row r="4629" spans="1:273" x14ac:dyDescent="0.2">
      <c r="A4629" s="58">
        <v>41145</v>
      </c>
      <c r="B4629" s="92">
        <v>18.670000000000002</v>
      </c>
      <c r="C4629" s="870"/>
      <c r="D4629" s="174">
        <v>11.726000000000001</v>
      </c>
      <c r="E4629" s="871">
        <f t="shared" si="289"/>
        <v>13.015860000000002</v>
      </c>
      <c r="F4629" s="577">
        <f t="shared" si="281"/>
        <v>31.685860000000005</v>
      </c>
      <c r="G4629" s="63"/>
      <c r="H4629" s="301">
        <v>17.54</v>
      </c>
      <c r="I4629" s="96">
        <v>13.358000000000001</v>
      </c>
      <c r="J4629" s="308"/>
      <c r="K4629" s="723">
        <f t="shared" si="285"/>
        <v>30.898</v>
      </c>
      <c r="L4629" s="468"/>
      <c r="M4629" s="468"/>
      <c r="N4629" s="468"/>
      <c r="O4629" s="98">
        <f t="shared" si="286"/>
        <v>-0.78786000000000556</v>
      </c>
      <c r="Q4629" s="100">
        <f t="shared" si="287"/>
        <v>-2.5498737782380916</v>
      </c>
      <c r="S4629" s="182">
        <v>0</v>
      </c>
      <c r="T4629" s="469">
        <v>0</v>
      </c>
      <c r="U4629" s="160">
        <v>0</v>
      </c>
      <c r="V4629" s="752">
        <v>0</v>
      </c>
      <c r="W4629" s="182">
        <v>0</v>
      </c>
      <c r="X4629" s="181">
        <v>0</v>
      </c>
      <c r="Y4629" s="909">
        <f t="shared" si="291"/>
        <v>31.685860000000005</v>
      </c>
      <c r="Z4629" s="182">
        <v>0</v>
      </c>
      <c r="AA4629" s="752">
        <v>0</v>
      </c>
      <c r="AB4629" s="108">
        <v>336.4</v>
      </c>
      <c r="AC4629" s="109">
        <v>0</v>
      </c>
      <c r="AD4629" s="111">
        <v>23.1</v>
      </c>
      <c r="AE4629" s="748">
        <f t="shared" si="290"/>
        <v>32.340000000000003</v>
      </c>
      <c r="AF4629" s="108">
        <v>354</v>
      </c>
      <c r="AG4629" s="109">
        <v>0.3</v>
      </c>
      <c r="AH4629" s="109"/>
      <c r="AI4629" s="109"/>
      <c r="AJ4629" s="265">
        <v>0</v>
      </c>
      <c r="AK4629" s="751">
        <f t="shared" si="288"/>
        <v>0</v>
      </c>
      <c r="AL4629" s="930"/>
      <c r="AM4629" s="930"/>
      <c r="AN4629" s="519">
        <f t="shared" si="292"/>
        <v>32.340000000000003</v>
      </c>
      <c r="AO4629" s="113">
        <f t="shared" si="293"/>
        <v>0.65413999999999817</v>
      </c>
      <c r="AQ4629" s="21"/>
    </row>
    <row r="4630" spans="1:273" x14ac:dyDescent="0.2">
      <c r="A4630" s="58">
        <v>41146</v>
      </c>
      <c r="B4630" s="92">
        <v>18.03</v>
      </c>
      <c r="C4630" s="870"/>
      <c r="D4630" s="174">
        <v>11.847</v>
      </c>
      <c r="E4630" s="871">
        <f t="shared" si="289"/>
        <v>13.150170000000001</v>
      </c>
      <c r="F4630" s="577">
        <f t="shared" si="281"/>
        <v>31.180170000000004</v>
      </c>
      <c r="G4630" s="63"/>
      <c r="H4630" s="301">
        <v>19.77</v>
      </c>
      <c r="I4630" s="96">
        <v>13.297000000000001</v>
      </c>
      <c r="J4630" s="308"/>
      <c r="K4630" s="723">
        <f t="shared" si="285"/>
        <v>33.067</v>
      </c>
      <c r="L4630" s="468"/>
      <c r="M4630" s="468"/>
      <c r="N4630" s="468"/>
      <c r="O4630" s="98">
        <f t="shared" si="286"/>
        <v>1.8868299999999962</v>
      </c>
      <c r="Q4630" s="100">
        <f t="shared" si="287"/>
        <v>5.7060815919194248</v>
      </c>
      <c r="S4630" s="182">
        <v>0</v>
      </c>
      <c r="T4630" s="469">
        <v>0</v>
      </c>
      <c r="U4630" s="160">
        <v>0</v>
      </c>
      <c r="V4630" s="752">
        <v>0</v>
      </c>
      <c r="W4630" s="182">
        <v>0</v>
      </c>
      <c r="X4630" s="181">
        <v>0</v>
      </c>
      <c r="Y4630" s="909">
        <f t="shared" si="291"/>
        <v>31.180170000000004</v>
      </c>
      <c r="Z4630" s="182">
        <v>0</v>
      </c>
      <c r="AA4630" s="752">
        <v>0</v>
      </c>
      <c r="AB4630" s="108">
        <v>336.2</v>
      </c>
      <c r="AC4630" s="109">
        <v>0</v>
      </c>
      <c r="AD4630" s="111">
        <v>24.74</v>
      </c>
      <c r="AE4630" s="748">
        <f t="shared" si="290"/>
        <v>34.635999999999996</v>
      </c>
      <c r="AF4630" s="108">
        <v>353.9</v>
      </c>
      <c r="AG4630" s="109">
        <v>0</v>
      </c>
      <c r="AH4630" s="109"/>
      <c r="AI4630" s="109"/>
      <c r="AJ4630" s="265">
        <v>0</v>
      </c>
      <c r="AK4630" s="751">
        <f t="shared" si="288"/>
        <v>0</v>
      </c>
      <c r="AL4630" s="930"/>
      <c r="AM4630" s="930"/>
      <c r="AN4630" s="519">
        <f t="shared" si="292"/>
        <v>34.635999999999996</v>
      </c>
      <c r="AO4630" s="113">
        <f t="shared" si="293"/>
        <v>3.4558299999999917</v>
      </c>
    </row>
    <row r="4631" spans="1:273" x14ac:dyDescent="0.2">
      <c r="A4631" s="58">
        <v>41147</v>
      </c>
      <c r="B4631" s="92">
        <v>18.54</v>
      </c>
      <c r="C4631" s="870"/>
      <c r="D4631" s="174">
        <v>13</v>
      </c>
      <c r="E4631" s="871">
        <f t="shared" si="289"/>
        <v>14.430000000000001</v>
      </c>
      <c r="F4631" s="577">
        <f t="shared" si="281"/>
        <v>32.97</v>
      </c>
      <c r="G4631" s="63"/>
      <c r="H4631" s="301">
        <v>18.52</v>
      </c>
      <c r="I4631" s="96">
        <v>13.862</v>
      </c>
      <c r="J4631" s="308"/>
      <c r="K4631" s="723">
        <f t="shared" si="285"/>
        <v>32.381999999999998</v>
      </c>
      <c r="L4631" s="468"/>
      <c r="M4631" s="468"/>
      <c r="N4631" s="468"/>
      <c r="O4631" s="98">
        <f t="shared" si="286"/>
        <v>-0.58800000000000097</v>
      </c>
      <c r="Q4631" s="100">
        <f t="shared" si="287"/>
        <v>-1.8158236057068775</v>
      </c>
      <c r="S4631" s="182">
        <v>0</v>
      </c>
      <c r="T4631" s="469">
        <v>0</v>
      </c>
      <c r="U4631" s="160">
        <v>0</v>
      </c>
      <c r="V4631" s="752">
        <v>0</v>
      </c>
      <c r="W4631" s="182">
        <v>0</v>
      </c>
      <c r="X4631" s="181">
        <v>0</v>
      </c>
      <c r="Y4631" s="909">
        <f t="shared" si="291"/>
        <v>32.97</v>
      </c>
      <c r="Z4631" s="182">
        <v>0</v>
      </c>
      <c r="AA4631" s="752">
        <v>0</v>
      </c>
      <c r="AB4631" s="108">
        <v>336.1</v>
      </c>
      <c r="AC4631" s="109">
        <v>0</v>
      </c>
      <c r="AD4631" s="111">
        <v>17.920000000000002</v>
      </c>
      <c r="AE4631" s="748">
        <f t="shared" si="290"/>
        <v>25.088000000000001</v>
      </c>
      <c r="AF4631" s="108">
        <v>353.8</v>
      </c>
      <c r="AG4631" s="109">
        <v>0</v>
      </c>
      <c r="AH4631" s="109"/>
      <c r="AI4631" s="109"/>
      <c r="AJ4631" s="265">
        <v>0</v>
      </c>
      <c r="AK4631" s="751">
        <f t="shared" si="288"/>
        <v>0</v>
      </c>
      <c r="AL4631" s="930"/>
      <c r="AM4631" s="930"/>
      <c r="AN4631" s="519">
        <f t="shared" si="292"/>
        <v>25.088000000000001</v>
      </c>
      <c r="AO4631" s="113">
        <f t="shared" si="293"/>
        <v>-7.8819999999999979</v>
      </c>
    </row>
    <row r="4632" spans="1:273" x14ac:dyDescent="0.2">
      <c r="A4632" s="58">
        <v>41148</v>
      </c>
      <c r="B4632" s="92">
        <v>18.32</v>
      </c>
      <c r="C4632" s="870"/>
      <c r="D4632" s="174">
        <v>8.9920000000000009</v>
      </c>
      <c r="E4632" s="871">
        <f t="shared" si="289"/>
        <v>9.9811200000000024</v>
      </c>
      <c r="F4632" s="577">
        <f t="shared" si="281"/>
        <v>28.301120000000004</v>
      </c>
      <c r="G4632" s="63"/>
      <c r="H4632" s="301">
        <v>17.670000000000002</v>
      </c>
      <c r="I4632" s="96">
        <v>11.38</v>
      </c>
      <c r="J4632" s="308"/>
      <c r="K4632" s="723">
        <f t="shared" si="285"/>
        <v>29.050000000000004</v>
      </c>
      <c r="L4632" s="468"/>
      <c r="M4632" s="468"/>
      <c r="N4632" s="468"/>
      <c r="O4632" s="98">
        <f t="shared" si="286"/>
        <v>0.74887999999999977</v>
      </c>
      <c r="Q4632" s="100">
        <f t="shared" si="287"/>
        <v>2.5779001721170385</v>
      </c>
      <c r="S4632" s="182">
        <v>0</v>
      </c>
      <c r="T4632" s="469">
        <v>0</v>
      </c>
      <c r="U4632" s="160">
        <v>0</v>
      </c>
      <c r="V4632" s="752">
        <v>0</v>
      </c>
      <c r="W4632" s="182">
        <v>0</v>
      </c>
      <c r="X4632" s="181">
        <v>0</v>
      </c>
      <c r="Y4632" s="909">
        <f t="shared" si="291"/>
        <v>28.301120000000004</v>
      </c>
      <c r="Z4632" s="182">
        <v>0</v>
      </c>
      <c r="AA4632" s="752">
        <v>0</v>
      </c>
      <c r="AB4632" s="108">
        <v>336.2</v>
      </c>
      <c r="AC4632" s="109">
        <v>0</v>
      </c>
      <c r="AD4632" s="111">
        <v>1.72</v>
      </c>
      <c r="AE4632" s="748">
        <f t="shared" si="290"/>
        <v>2.4079999999999999</v>
      </c>
      <c r="AF4632" s="108">
        <v>353.7</v>
      </c>
      <c r="AG4632" s="109">
        <v>0</v>
      </c>
      <c r="AH4632" s="109"/>
      <c r="AI4632" s="109"/>
      <c r="AJ4632" s="265">
        <v>9</v>
      </c>
      <c r="AK4632" s="751">
        <f t="shared" si="288"/>
        <v>12.6</v>
      </c>
      <c r="AL4632" s="930"/>
      <c r="AM4632" s="930"/>
      <c r="AN4632" s="519">
        <f t="shared" si="292"/>
        <v>15.007999999999999</v>
      </c>
      <c r="AO4632" s="113">
        <f t="shared" si="293"/>
        <v>-13.293120000000005</v>
      </c>
    </row>
    <row r="4633" spans="1:273" x14ac:dyDescent="0.2">
      <c r="A4633" s="58">
        <v>41149</v>
      </c>
      <c r="B4633" s="92">
        <v>20.89</v>
      </c>
      <c r="C4633" s="870"/>
      <c r="D4633" s="174">
        <v>11.63</v>
      </c>
      <c r="E4633" s="871">
        <f t="shared" si="289"/>
        <v>12.909300000000002</v>
      </c>
      <c r="F4633" s="577">
        <f t="shared" si="281"/>
        <v>33.799300000000002</v>
      </c>
      <c r="G4633" s="63"/>
      <c r="H4633" s="301">
        <v>21.56</v>
      </c>
      <c r="I4633" s="96">
        <v>13.038</v>
      </c>
      <c r="J4633" s="308"/>
      <c r="K4633" s="723">
        <f t="shared" si="285"/>
        <v>34.597999999999999</v>
      </c>
      <c r="L4633" s="468"/>
      <c r="M4633" s="468"/>
      <c r="N4633" s="468"/>
      <c r="O4633" s="98">
        <f t="shared" si="286"/>
        <v>0.79869999999999663</v>
      </c>
      <c r="Q4633" s="100">
        <f t="shared" si="287"/>
        <v>2.3085149430602825</v>
      </c>
      <c r="S4633" s="182">
        <v>0</v>
      </c>
      <c r="T4633" s="469">
        <v>0</v>
      </c>
      <c r="U4633" s="160">
        <v>0</v>
      </c>
      <c r="V4633" s="752">
        <v>0</v>
      </c>
      <c r="W4633" s="182">
        <v>0</v>
      </c>
      <c r="X4633" s="181">
        <v>0</v>
      </c>
      <c r="Y4633" s="909">
        <f t="shared" si="291"/>
        <v>33.799300000000002</v>
      </c>
      <c r="Z4633" s="182">
        <v>0</v>
      </c>
      <c r="AA4633" s="752">
        <v>0</v>
      </c>
      <c r="AB4633" s="108">
        <v>336.3</v>
      </c>
      <c r="AC4633" s="109">
        <v>0</v>
      </c>
      <c r="AD4633" s="111">
        <v>0</v>
      </c>
      <c r="AE4633" s="748">
        <f t="shared" si="290"/>
        <v>0</v>
      </c>
      <c r="AF4633" s="108">
        <v>353.5</v>
      </c>
      <c r="AG4633" s="109">
        <v>0.3</v>
      </c>
      <c r="AH4633" s="109"/>
      <c r="AI4633" s="109"/>
      <c r="AJ4633" s="265">
        <v>33</v>
      </c>
      <c r="AK4633" s="751">
        <f t="shared" si="288"/>
        <v>46.199999999999996</v>
      </c>
      <c r="AL4633" s="930"/>
      <c r="AM4633" s="930"/>
      <c r="AN4633" s="519">
        <f t="shared" si="292"/>
        <v>46.199999999999996</v>
      </c>
      <c r="AO4633" s="113">
        <f t="shared" si="293"/>
        <v>12.400699999999993</v>
      </c>
    </row>
    <row r="4634" spans="1:273" x14ac:dyDescent="0.2">
      <c r="A4634" s="58">
        <v>41150</v>
      </c>
      <c r="B4634" s="92">
        <v>20.67</v>
      </c>
      <c r="C4634" s="870"/>
      <c r="D4634" s="174">
        <v>11.59</v>
      </c>
      <c r="E4634" s="871">
        <f t="shared" si="289"/>
        <v>12.8649</v>
      </c>
      <c r="F4634" s="577">
        <f t="shared" si="281"/>
        <v>33.5349</v>
      </c>
      <c r="G4634" s="63"/>
      <c r="H4634" s="301">
        <v>20.97</v>
      </c>
      <c r="I4634" s="96">
        <v>13.734</v>
      </c>
      <c r="J4634" s="308"/>
      <c r="K4634" s="723">
        <f t="shared" si="285"/>
        <v>34.704000000000001</v>
      </c>
      <c r="L4634" s="468"/>
      <c r="M4634" s="468"/>
      <c r="N4634" s="468"/>
      <c r="O4634" s="98">
        <f t="shared" si="286"/>
        <v>1.1691000000000003</v>
      </c>
      <c r="Q4634" s="100">
        <f t="shared" si="287"/>
        <v>3.368775933609959</v>
      </c>
      <c r="S4634" s="894">
        <v>0</v>
      </c>
      <c r="T4634" s="895">
        <v>0</v>
      </c>
      <c r="U4634" s="895">
        <v>0</v>
      </c>
      <c r="V4634" s="854">
        <v>0</v>
      </c>
      <c r="W4634" s="182">
        <v>0</v>
      </c>
      <c r="X4634" s="181">
        <v>0</v>
      </c>
      <c r="Y4634" s="909">
        <f t="shared" si="291"/>
        <v>33.5349</v>
      </c>
      <c r="Z4634" s="182">
        <v>0</v>
      </c>
      <c r="AA4634" s="752">
        <v>0</v>
      </c>
      <c r="AB4634" s="108">
        <v>336.9</v>
      </c>
      <c r="AC4634" s="300">
        <v>0</v>
      </c>
      <c r="AD4634" s="111">
        <v>0</v>
      </c>
      <c r="AE4634" s="748">
        <f t="shared" si="290"/>
        <v>0</v>
      </c>
      <c r="AF4634" s="108">
        <v>353.4</v>
      </c>
      <c r="AG4634" s="109">
        <v>0</v>
      </c>
      <c r="AH4634" s="109"/>
      <c r="AI4634" s="109"/>
      <c r="AJ4634" s="265">
        <v>25</v>
      </c>
      <c r="AK4634" s="751">
        <f t="shared" si="288"/>
        <v>35</v>
      </c>
      <c r="AL4634" s="930"/>
      <c r="AM4634" s="930"/>
      <c r="AN4634" s="519">
        <f t="shared" si="292"/>
        <v>35</v>
      </c>
      <c r="AO4634" s="113">
        <f t="shared" si="293"/>
        <v>1.4650999999999996</v>
      </c>
    </row>
    <row r="4635" spans="1:273" x14ac:dyDescent="0.2">
      <c r="A4635" s="58">
        <v>41151</v>
      </c>
      <c r="B4635" s="92">
        <v>20.94</v>
      </c>
      <c r="C4635" s="870"/>
      <c r="D4635" s="174">
        <v>11.67</v>
      </c>
      <c r="E4635" s="871">
        <f t="shared" si="289"/>
        <v>12.953700000000001</v>
      </c>
      <c r="F4635" s="577">
        <f t="shared" si="281"/>
        <v>33.893700000000003</v>
      </c>
      <c r="G4635" s="63"/>
      <c r="H4635" s="301">
        <v>20.62</v>
      </c>
      <c r="I4635" s="96">
        <v>13.52</v>
      </c>
      <c r="J4635" s="308"/>
      <c r="K4635" s="723">
        <f t="shared" si="285"/>
        <v>34.14</v>
      </c>
      <c r="L4635" s="468"/>
      <c r="M4635" s="468"/>
      <c r="N4635" s="468"/>
      <c r="O4635" s="98">
        <f t="shared" si="286"/>
        <v>0.24629999999999797</v>
      </c>
      <c r="Q4635" s="100">
        <f t="shared" si="287"/>
        <v>0.72144112478031042</v>
      </c>
      <c r="S4635" s="894">
        <v>0</v>
      </c>
      <c r="T4635" s="895">
        <v>0</v>
      </c>
      <c r="U4635" s="895">
        <v>0</v>
      </c>
      <c r="V4635" s="854">
        <v>0</v>
      </c>
      <c r="W4635" s="182">
        <v>0</v>
      </c>
      <c r="X4635" s="181">
        <v>0</v>
      </c>
      <c r="Y4635" s="909">
        <f t="shared" si="291"/>
        <v>33.893700000000003</v>
      </c>
      <c r="Z4635" s="182">
        <v>0</v>
      </c>
      <c r="AA4635" s="752">
        <v>0</v>
      </c>
      <c r="AB4635" s="108">
        <v>337.1</v>
      </c>
      <c r="AC4635" s="109">
        <v>0</v>
      </c>
      <c r="AD4635" s="111">
        <v>0</v>
      </c>
      <c r="AE4635" s="748">
        <f t="shared" si="290"/>
        <v>0</v>
      </c>
      <c r="AF4635" s="108">
        <v>353.2</v>
      </c>
      <c r="AG4635" s="109">
        <v>0</v>
      </c>
      <c r="AH4635" s="109"/>
      <c r="AI4635" s="109"/>
      <c r="AJ4635" s="265">
        <v>29</v>
      </c>
      <c r="AK4635" s="751">
        <f t="shared" si="288"/>
        <v>40.599999999999994</v>
      </c>
      <c r="AL4635" s="930"/>
      <c r="AM4635" s="930"/>
      <c r="AN4635" s="519">
        <f t="shared" si="292"/>
        <v>40.599999999999994</v>
      </c>
      <c r="AO4635" s="113">
        <f t="shared" si="293"/>
        <v>6.7062999999999917</v>
      </c>
    </row>
    <row r="4636" spans="1:273" ht="13.5" thickBot="1" x14ac:dyDescent="0.25">
      <c r="A4636" s="58">
        <v>41152</v>
      </c>
      <c r="B4636" s="121">
        <v>20.73</v>
      </c>
      <c r="C4636" s="870"/>
      <c r="D4636" s="189">
        <v>11.307</v>
      </c>
      <c r="E4636" s="871">
        <f t="shared" si="289"/>
        <v>12.550770000000002</v>
      </c>
      <c r="F4636" s="577">
        <f t="shared" si="281"/>
        <v>33.280770000000004</v>
      </c>
      <c r="G4636" s="63"/>
      <c r="H4636" s="744">
        <v>19.170000000000002</v>
      </c>
      <c r="I4636" s="338">
        <v>13.329000000000001</v>
      </c>
      <c r="J4636" s="831"/>
      <c r="K4636" s="723">
        <f t="shared" si="285"/>
        <v>32.499000000000002</v>
      </c>
      <c r="L4636" s="479"/>
      <c r="M4636" s="479"/>
      <c r="N4636" s="479"/>
      <c r="O4636" s="480">
        <f t="shared" si="286"/>
        <v>-0.78177000000000163</v>
      </c>
      <c r="Q4636" s="465">
        <f t="shared" si="287"/>
        <v>-2.4055201698513851</v>
      </c>
      <c r="S4636" s="232">
        <v>0</v>
      </c>
      <c r="T4636" s="499">
        <v>0</v>
      </c>
      <c r="U4636" s="230">
        <v>0</v>
      </c>
      <c r="V4636" s="910">
        <v>0</v>
      </c>
      <c r="W4636" s="897">
        <v>0</v>
      </c>
      <c r="X4636" s="898">
        <v>0</v>
      </c>
      <c r="Y4636" s="909">
        <f t="shared" si="291"/>
        <v>33.280770000000004</v>
      </c>
      <c r="Z4636" s="182">
        <v>0</v>
      </c>
      <c r="AA4636" s="752">
        <v>0</v>
      </c>
      <c r="AB4636" s="108">
        <v>337</v>
      </c>
      <c r="AC4636" s="109">
        <v>0</v>
      </c>
      <c r="AD4636" s="111">
        <v>3.68</v>
      </c>
      <c r="AE4636" s="748">
        <f t="shared" si="290"/>
        <v>5.1520000000000001</v>
      </c>
      <c r="AF4636" s="275">
        <v>353.1</v>
      </c>
      <c r="AG4636" s="276">
        <v>0</v>
      </c>
      <c r="AH4636" s="276"/>
      <c r="AI4636" s="276"/>
      <c r="AJ4636" s="278">
        <v>21</v>
      </c>
      <c r="AK4636" s="911">
        <f t="shared" si="288"/>
        <v>29.4</v>
      </c>
      <c r="AL4636" s="931"/>
      <c r="AM4636" s="931"/>
      <c r="AN4636" s="519">
        <f t="shared" si="292"/>
        <v>34.552</v>
      </c>
      <c r="AO4636" s="113">
        <f t="shared" si="293"/>
        <v>1.2712299999999956</v>
      </c>
    </row>
    <row r="4637" spans="1:273" x14ac:dyDescent="0.2">
      <c r="A4637" s="58">
        <v>41153</v>
      </c>
      <c r="B4637" s="59">
        <v>22.2</v>
      </c>
      <c r="C4637" s="870"/>
      <c r="D4637" s="200">
        <v>10.217000000000001</v>
      </c>
      <c r="E4637" s="871">
        <f>D4637*1.12</f>
        <v>11.443040000000002</v>
      </c>
      <c r="F4637" s="577">
        <f t="shared" si="281"/>
        <v>33.643039999999999</v>
      </c>
      <c r="G4637" s="63"/>
      <c r="H4637" s="796">
        <v>23.16</v>
      </c>
      <c r="I4637" s="308">
        <v>12.79</v>
      </c>
      <c r="J4637" s="308"/>
      <c r="K4637" s="723">
        <f t="shared" si="285"/>
        <v>35.950000000000003</v>
      </c>
      <c r="L4637" s="468"/>
      <c r="M4637" s="468"/>
      <c r="N4637" s="468"/>
      <c r="O4637" s="98">
        <f t="shared" si="286"/>
        <v>2.3069600000000037</v>
      </c>
      <c r="Q4637" s="100">
        <f t="shared" si="287"/>
        <v>6.4171349095966725</v>
      </c>
      <c r="S4637" s="162">
        <v>0</v>
      </c>
      <c r="T4637" s="469">
        <v>0</v>
      </c>
      <c r="U4637" s="160">
        <v>0</v>
      </c>
      <c r="V4637" s="161">
        <v>0</v>
      </c>
      <c r="W4637" s="162">
        <v>0</v>
      </c>
      <c r="X4637" s="161">
        <v>0</v>
      </c>
      <c r="Y4637" s="874">
        <f t="shared" si="291"/>
        <v>33.643039999999999</v>
      </c>
      <c r="Z4637" s="162">
        <v>0</v>
      </c>
      <c r="AA4637" s="887">
        <v>0</v>
      </c>
      <c r="AB4637" s="78">
        <v>336.9</v>
      </c>
      <c r="AC4637" s="79">
        <v>0</v>
      </c>
      <c r="AD4637" s="470">
        <v>30.73</v>
      </c>
      <c r="AE4637" s="902">
        <f>AD4637*1.25</f>
        <v>38.412500000000001</v>
      </c>
      <c r="AF4637" s="255">
        <v>353.1</v>
      </c>
      <c r="AG4637" s="256">
        <v>0</v>
      </c>
      <c r="AH4637" s="256"/>
      <c r="AI4637" s="256"/>
      <c r="AJ4637" s="257">
        <v>4</v>
      </c>
      <c r="AK4637" s="905">
        <f t="shared" ref="AK4637:AK4666" si="294">AJ4637*1.25</f>
        <v>5</v>
      </c>
      <c r="AL4637" s="748"/>
      <c r="AM4637" s="748"/>
      <c r="AN4637" s="473">
        <f t="shared" si="292"/>
        <v>43.412500000000001</v>
      </c>
      <c r="AO4637" s="592">
        <f t="shared" ref="AO4637:AO4666" si="295">AN4637-K4637</f>
        <v>7.4624999999999986</v>
      </c>
    </row>
    <row r="4638" spans="1:273" x14ac:dyDescent="0.2">
      <c r="A4638" s="58">
        <v>41154</v>
      </c>
      <c r="B4638" s="92">
        <v>20.43</v>
      </c>
      <c r="C4638" s="870"/>
      <c r="D4638" s="174">
        <v>12.56</v>
      </c>
      <c r="E4638" s="871">
        <f t="shared" ref="E4638:E4666" si="296">D4638*1.12</f>
        <v>14.067200000000001</v>
      </c>
      <c r="F4638" s="577">
        <f t="shared" si="281"/>
        <v>34.497199999999999</v>
      </c>
      <c r="G4638" s="63"/>
      <c r="H4638" s="798">
        <v>19.649999999999999</v>
      </c>
      <c r="I4638" s="96">
        <v>13.06</v>
      </c>
      <c r="J4638" s="308"/>
      <c r="K4638" s="723">
        <f t="shared" si="285"/>
        <v>32.71</v>
      </c>
      <c r="L4638" s="468"/>
      <c r="M4638" s="468"/>
      <c r="N4638" s="468"/>
      <c r="O4638" s="98">
        <f t="shared" si="286"/>
        <v>-1.7871999999999986</v>
      </c>
      <c r="Q4638" s="100">
        <f t="shared" si="287"/>
        <v>-5.4637725466218239</v>
      </c>
      <c r="S4638" s="182">
        <v>0</v>
      </c>
      <c r="T4638" s="469">
        <v>0</v>
      </c>
      <c r="U4638" s="160">
        <v>0</v>
      </c>
      <c r="V4638" s="181">
        <v>0</v>
      </c>
      <c r="W4638" s="162">
        <v>0</v>
      </c>
      <c r="X4638" s="181">
        <v>0</v>
      </c>
      <c r="Y4638" s="874">
        <f t="shared" si="291"/>
        <v>34.497199999999999</v>
      </c>
      <c r="Z4638" s="182">
        <v>0</v>
      </c>
      <c r="AA4638" s="752">
        <v>0</v>
      </c>
      <c r="AB4638" s="108">
        <v>336.9</v>
      </c>
      <c r="AC4638" s="109">
        <v>0</v>
      </c>
      <c r="AD4638" s="265">
        <v>27.75</v>
      </c>
      <c r="AE4638" s="902">
        <f t="shared" ref="AE4638:AE4665" si="297">AD4638*1.25</f>
        <v>34.6875</v>
      </c>
      <c r="AF4638" s="108">
        <v>353.1</v>
      </c>
      <c r="AG4638" s="109">
        <v>0.5</v>
      </c>
      <c r="AH4638" s="109"/>
      <c r="AI4638" s="109"/>
      <c r="AJ4638" s="265">
        <v>0</v>
      </c>
      <c r="AK4638" s="751">
        <f t="shared" si="294"/>
        <v>0</v>
      </c>
      <c r="AL4638" s="748"/>
      <c r="AM4638" s="748"/>
      <c r="AN4638" s="473">
        <f t="shared" si="292"/>
        <v>34.6875</v>
      </c>
      <c r="AO4638" s="592">
        <f t="shared" si="295"/>
        <v>1.9774999999999991</v>
      </c>
    </row>
    <row r="4639" spans="1:273" x14ac:dyDescent="0.2">
      <c r="A4639" s="58">
        <v>41155</v>
      </c>
      <c r="B4639" s="92">
        <v>17.3</v>
      </c>
      <c r="C4639" s="870"/>
      <c r="D4639" s="174">
        <v>9.9870000000000001</v>
      </c>
      <c r="E4639" s="871">
        <f t="shared" si="296"/>
        <v>11.185440000000002</v>
      </c>
      <c r="F4639" s="577">
        <f t="shared" ref="F4639:F4666" si="298">+B4639+E4639</f>
        <v>28.485440000000004</v>
      </c>
      <c r="G4639" s="63"/>
      <c r="H4639" s="798">
        <v>17.329999999999998</v>
      </c>
      <c r="I4639" s="96">
        <v>11.128</v>
      </c>
      <c r="J4639" s="308"/>
      <c r="K4639" s="723">
        <f t="shared" si="285"/>
        <v>28.457999999999998</v>
      </c>
      <c r="L4639" s="468"/>
      <c r="M4639" s="468"/>
      <c r="N4639" s="468"/>
      <c r="O4639" s="98">
        <f t="shared" si="286"/>
        <v>-2.7440000000005682E-2</v>
      </c>
      <c r="Q4639" s="100">
        <f t="shared" si="287"/>
        <v>-9.6422798510105018E-2</v>
      </c>
      <c r="S4639" s="182">
        <v>0</v>
      </c>
      <c r="T4639" s="469">
        <v>0</v>
      </c>
      <c r="U4639" s="160">
        <v>0</v>
      </c>
      <c r="V4639" s="181">
        <v>0</v>
      </c>
      <c r="W4639" s="182">
        <v>0</v>
      </c>
      <c r="X4639" s="181">
        <v>0</v>
      </c>
      <c r="Y4639" s="874">
        <f t="shared" si="291"/>
        <v>28.485440000000004</v>
      </c>
      <c r="Z4639" s="182">
        <v>0</v>
      </c>
      <c r="AA4639" s="752">
        <v>0</v>
      </c>
      <c r="AB4639" s="108">
        <v>337.9</v>
      </c>
      <c r="AC4639" s="109">
        <v>2.1</v>
      </c>
      <c r="AD4639" s="265">
        <v>20.83</v>
      </c>
      <c r="AE4639" s="902">
        <f t="shared" si="297"/>
        <v>26.037499999999998</v>
      </c>
      <c r="AF4639" s="108">
        <v>354.4</v>
      </c>
      <c r="AG4639" s="109">
        <v>1.6</v>
      </c>
      <c r="AH4639" s="109"/>
      <c r="AI4639" s="109"/>
      <c r="AJ4639" s="265">
        <v>1</v>
      </c>
      <c r="AK4639" s="751">
        <f t="shared" si="294"/>
        <v>1.25</v>
      </c>
      <c r="AL4639" s="748"/>
      <c r="AM4639" s="748"/>
      <c r="AN4639" s="473">
        <f t="shared" si="292"/>
        <v>27.287499999999998</v>
      </c>
      <c r="AO4639" s="592">
        <f t="shared" si="295"/>
        <v>-1.1705000000000005</v>
      </c>
    </row>
    <row r="4640" spans="1:273" x14ac:dyDescent="0.2">
      <c r="A4640" s="58">
        <v>41156</v>
      </c>
      <c r="B4640" s="92">
        <v>19.079999999999998</v>
      </c>
      <c r="C4640" s="870"/>
      <c r="D4640" s="174">
        <v>11.44</v>
      </c>
      <c r="E4640" s="871">
        <f t="shared" si="296"/>
        <v>12.812800000000001</v>
      </c>
      <c r="F4640" s="577">
        <f t="shared" si="298"/>
        <v>31.892800000000001</v>
      </c>
      <c r="G4640" s="63"/>
      <c r="H4640" s="798">
        <v>17.96</v>
      </c>
      <c r="I4640" s="96">
        <v>12.86</v>
      </c>
      <c r="J4640" s="308"/>
      <c r="K4640" s="723">
        <f t="shared" si="285"/>
        <v>30.82</v>
      </c>
      <c r="L4640" s="468"/>
      <c r="M4640" s="468"/>
      <c r="N4640" s="468"/>
      <c r="O4640" s="98">
        <f t="shared" si="286"/>
        <v>-1.0728000000000009</v>
      </c>
      <c r="Q4640" s="100">
        <f t="shared" si="287"/>
        <v>-3.48085658663206</v>
      </c>
      <c r="S4640" s="182">
        <v>0</v>
      </c>
      <c r="T4640" s="469">
        <v>0</v>
      </c>
      <c r="U4640" s="160">
        <v>0</v>
      </c>
      <c r="V4640" s="181">
        <v>0</v>
      </c>
      <c r="W4640" s="182">
        <v>0</v>
      </c>
      <c r="X4640" s="181">
        <v>0</v>
      </c>
      <c r="Y4640" s="874">
        <f t="shared" si="291"/>
        <v>31.892800000000001</v>
      </c>
      <c r="Z4640" s="182">
        <v>0</v>
      </c>
      <c r="AA4640" s="752">
        <v>0</v>
      </c>
      <c r="AB4640" s="108">
        <v>338.6</v>
      </c>
      <c r="AC4640" s="109">
        <v>0.1</v>
      </c>
      <c r="AD4640" s="265">
        <v>0</v>
      </c>
      <c r="AE4640" s="902">
        <f t="shared" si="297"/>
        <v>0</v>
      </c>
      <c r="AF4640" s="108">
        <v>354.5</v>
      </c>
      <c r="AG4640" s="109">
        <v>0</v>
      </c>
      <c r="AH4640" s="109"/>
      <c r="AI4640" s="109"/>
      <c r="AJ4640" s="265">
        <v>24</v>
      </c>
      <c r="AK4640" s="751">
        <f t="shared" si="294"/>
        <v>30</v>
      </c>
      <c r="AL4640" s="748"/>
      <c r="AM4640" s="748"/>
      <c r="AN4640" s="473">
        <f t="shared" si="292"/>
        <v>30</v>
      </c>
      <c r="AO4640" s="592">
        <f t="shared" si="295"/>
        <v>-0.82000000000000028</v>
      </c>
      <c r="JM4640" s="24"/>
    </row>
    <row r="4641" spans="1:276" x14ac:dyDescent="0.2">
      <c r="A4641" s="58">
        <v>41157</v>
      </c>
      <c r="B4641" s="92">
        <v>20.65</v>
      </c>
      <c r="C4641" s="870"/>
      <c r="D4641" s="174">
        <v>11.61</v>
      </c>
      <c r="E4641" s="871">
        <f t="shared" si="296"/>
        <v>13.003200000000001</v>
      </c>
      <c r="F4641" s="577">
        <f t="shared" si="298"/>
        <v>33.653199999999998</v>
      </c>
      <c r="G4641" s="63"/>
      <c r="H4641" s="798">
        <v>21.47</v>
      </c>
      <c r="I4641" s="96">
        <v>12.73</v>
      </c>
      <c r="J4641" s="308"/>
      <c r="K4641" s="723">
        <f t="shared" si="285"/>
        <v>34.200000000000003</v>
      </c>
      <c r="L4641" s="468"/>
      <c r="M4641" s="468"/>
      <c r="N4641" s="468"/>
      <c r="O4641" s="98">
        <f t="shared" si="286"/>
        <v>0.54680000000000462</v>
      </c>
      <c r="Q4641" s="100">
        <f t="shared" si="287"/>
        <v>1.5988304093567385</v>
      </c>
      <c r="S4641" s="182">
        <v>0</v>
      </c>
      <c r="T4641" s="469">
        <v>0</v>
      </c>
      <c r="U4641" s="160">
        <v>0</v>
      </c>
      <c r="V4641" s="181">
        <v>0</v>
      </c>
      <c r="W4641" s="182">
        <v>0</v>
      </c>
      <c r="X4641" s="181">
        <v>0</v>
      </c>
      <c r="Y4641" s="874">
        <f t="shared" si="291"/>
        <v>33.653199999999998</v>
      </c>
      <c r="Z4641" s="182">
        <v>0</v>
      </c>
      <c r="AA4641" s="752">
        <v>0</v>
      </c>
      <c r="AB4641" s="108">
        <v>338.9</v>
      </c>
      <c r="AC4641" s="109">
        <v>0</v>
      </c>
      <c r="AD4641" s="265">
        <v>0</v>
      </c>
      <c r="AE4641" s="902">
        <f t="shared" si="297"/>
        <v>0</v>
      </c>
      <c r="AF4641" s="108">
        <v>354.5</v>
      </c>
      <c r="AG4641" s="109">
        <v>0</v>
      </c>
      <c r="AH4641" s="109"/>
      <c r="AI4641" s="109"/>
      <c r="AJ4641" s="265">
        <v>24</v>
      </c>
      <c r="AK4641" s="751">
        <f t="shared" si="294"/>
        <v>30</v>
      </c>
      <c r="AL4641" s="748"/>
      <c r="AM4641" s="748"/>
      <c r="AN4641" s="473">
        <f t="shared" si="292"/>
        <v>30</v>
      </c>
      <c r="AO4641" s="592">
        <f t="shared" si="295"/>
        <v>-4.2000000000000028</v>
      </c>
      <c r="JJ4641" s="24"/>
      <c r="JK4641" s="24"/>
      <c r="JL4641" s="24"/>
      <c r="JM4641" s="24"/>
      <c r="JN4641" s="24"/>
      <c r="JO4641" s="24"/>
      <c r="JP4641" s="24"/>
    </row>
    <row r="4642" spans="1:276" x14ac:dyDescent="0.2">
      <c r="A4642" s="58">
        <v>41158</v>
      </c>
      <c r="B4642" s="92">
        <v>20.09</v>
      </c>
      <c r="C4642" s="870"/>
      <c r="D4642" s="174">
        <v>11.042</v>
      </c>
      <c r="E4642" s="871">
        <f t="shared" si="296"/>
        <v>12.367040000000001</v>
      </c>
      <c r="F4642" s="577">
        <f t="shared" si="298"/>
        <v>32.457039999999999</v>
      </c>
      <c r="G4642" s="63"/>
      <c r="H4642" s="798">
        <v>19.739999999999998</v>
      </c>
      <c r="I4642" s="96">
        <v>12.467000000000001</v>
      </c>
      <c r="J4642" s="308"/>
      <c r="K4642" s="723">
        <f t="shared" si="285"/>
        <v>32.207000000000001</v>
      </c>
      <c r="L4642" s="468"/>
      <c r="M4642" s="468"/>
      <c r="N4642" s="468"/>
      <c r="O4642" s="98">
        <f t="shared" si="286"/>
        <v>-0.25003999999999849</v>
      </c>
      <c r="Q4642" s="100">
        <f t="shared" si="287"/>
        <v>-0.77635296674635479</v>
      </c>
      <c r="S4642" s="182">
        <v>0</v>
      </c>
      <c r="T4642" s="469">
        <v>0</v>
      </c>
      <c r="U4642" s="160">
        <v>0</v>
      </c>
      <c r="V4642" s="181">
        <v>0</v>
      </c>
      <c r="W4642" s="182">
        <v>0</v>
      </c>
      <c r="X4642" s="181">
        <v>0</v>
      </c>
      <c r="Y4642" s="874">
        <f t="shared" si="291"/>
        <v>32.457039999999999</v>
      </c>
      <c r="Z4642" s="182">
        <v>0</v>
      </c>
      <c r="AA4642" s="752">
        <v>0</v>
      </c>
      <c r="AB4642" s="108">
        <v>339.2</v>
      </c>
      <c r="AC4642" s="109">
        <v>0.15</v>
      </c>
      <c r="AD4642" s="265">
        <v>0</v>
      </c>
      <c r="AE4642" s="902">
        <f t="shared" si="297"/>
        <v>0</v>
      </c>
      <c r="AF4642" s="108">
        <v>354.6</v>
      </c>
      <c r="AG4642" s="109">
        <v>0.4</v>
      </c>
      <c r="AH4642" s="109"/>
      <c r="AI4642" s="109"/>
      <c r="AJ4642" s="265">
        <v>26</v>
      </c>
      <c r="AK4642" s="751">
        <f t="shared" si="294"/>
        <v>32.5</v>
      </c>
      <c r="AL4642" s="748"/>
      <c r="AM4642" s="748"/>
      <c r="AN4642" s="473">
        <f t="shared" si="292"/>
        <v>32.5</v>
      </c>
      <c r="AO4642" s="592">
        <f t="shared" si="295"/>
        <v>0.29299999999999926</v>
      </c>
      <c r="AP4642" t="s">
        <v>98</v>
      </c>
      <c r="JJ4642" s="24"/>
      <c r="JK4642" s="24"/>
      <c r="JL4642" s="24"/>
      <c r="JM4642" s="24"/>
      <c r="JN4642" s="24"/>
      <c r="JO4642" s="24"/>
      <c r="JP4642" s="24"/>
    </row>
    <row r="4643" spans="1:276" x14ac:dyDescent="0.2">
      <c r="A4643" s="58">
        <v>41159</v>
      </c>
      <c r="B4643" s="92">
        <v>18.53</v>
      </c>
      <c r="C4643" s="870"/>
      <c r="D4643" s="174">
        <v>11.481999999999999</v>
      </c>
      <c r="E4643" s="871">
        <f t="shared" si="296"/>
        <v>12.85984</v>
      </c>
      <c r="F4643" s="577">
        <f t="shared" si="298"/>
        <v>31.38984</v>
      </c>
      <c r="G4643" s="63"/>
      <c r="H4643" s="798">
        <v>17.37</v>
      </c>
      <c r="I4643" s="96">
        <v>12.608000000000001</v>
      </c>
      <c r="J4643" s="308"/>
      <c r="K4643" s="723">
        <f t="shared" si="285"/>
        <v>29.978000000000002</v>
      </c>
      <c r="L4643" s="468"/>
      <c r="M4643" s="468"/>
      <c r="N4643" s="468"/>
      <c r="O4643" s="98">
        <f t="shared" si="286"/>
        <v>-1.411839999999998</v>
      </c>
      <c r="Q4643" s="100">
        <f t="shared" si="287"/>
        <v>-4.7095870304890184</v>
      </c>
      <c r="S4643" s="182">
        <v>0</v>
      </c>
      <c r="T4643" s="469">
        <v>0</v>
      </c>
      <c r="U4643" s="160">
        <v>0</v>
      </c>
      <c r="V4643" s="181">
        <v>0</v>
      </c>
      <c r="W4643" s="182">
        <v>0</v>
      </c>
      <c r="X4643" s="181">
        <v>0</v>
      </c>
      <c r="Y4643" s="874">
        <f t="shared" si="291"/>
        <v>31.38984</v>
      </c>
      <c r="Z4643" s="182">
        <v>0</v>
      </c>
      <c r="AA4643" s="752">
        <v>0</v>
      </c>
      <c r="AB4643" s="108">
        <v>339.2</v>
      </c>
      <c r="AC4643" s="109">
        <v>0</v>
      </c>
      <c r="AD4643" s="265">
        <v>22.86</v>
      </c>
      <c r="AE4643" s="902">
        <f t="shared" si="297"/>
        <v>28.574999999999999</v>
      </c>
      <c r="AF4643" s="108">
        <v>354.6</v>
      </c>
      <c r="AG4643" s="109">
        <v>0</v>
      </c>
      <c r="AH4643" s="109"/>
      <c r="AI4643" s="109"/>
      <c r="AJ4643" s="265">
        <v>3</v>
      </c>
      <c r="AK4643" s="751">
        <f t="shared" si="294"/>
        <v>3.75</v>
      </c>
      <c r="AL4643" s="748"/>
      <c r="AM4643" s="748"/>
      <c r="AN4643" s="473">
        <f t="shared" si="292"/>
        <v>32.325000000000003</v>
      </c>
      <c r="AO4643" s="592">
        <f t="shared" si="295"/>
        <v>2.3470000000000013</v>
      </c>
    </row>
    <row r="4644" spans="1:276" x14ac:dyDescent="0.2">
      <c r="A4644" s="58">
        <v>41160</v>
      </c>
      <c r="B4644" s="92">
        <v>18.89</v>
      </c>
      <c r="C4644" s="870"/>
      <c r="D4644" s="174">
        <v>11.625999999999999</v>
      </c>
      <c r="E4644" s="871">
        <f t="shared" si="296"/>
        <v>13.02112</v>
      </c>
      <c r="F4644" s="577">
        <f t="shared" si="298"/>
        <v>31.91112</v>
      </c>
      <c r="G4644" s="63"/>
      <c r="H4644" s="798">
        <v>18.760000000000002</v>
      </c>
      <c r="I4644" s="96">
        <v>12.845000000000001</v>
      </c>
      <c r="J4644" s="308"/>
      <c r="K4644" s="723">
        <f t="shared" si="285"/>
        <v>31.605000000000004</v>
      </c>
      <c r="L4644" s="468"/>
      <c r="M4644" s="468"/>
      <c r="N4644" s="468"/>
      <c r="O4644" s="98">
        <f t="shared" si="286"/>
        <v>-0.30611999999999639</v>
      </c>
      <c r="Q4644" s="100">
        <f t="shared" si="287"/>
        <v>-0.9685809207403776</v>
      </c>
      <c r="S4644" s="182">
        <v>0</v>
      </c>
      <c r="T4644" s="469">
        <v>0</v>
      </c>
      <c r="U4644" s="160">
        <v>0</v>
      </c>
      <c r="V4644" s="181">
        <v>0</v>
      </c>
      <c r="W4644" s="182">
        <v>0</v>
      </c>
      <c r="X4644" s="181">
        <v>0</v>
      </c>
      <c r="Y4644" s="874">
        <f t="shared" si="291"/>
        <v>31.91112</v>
      </c>
      <c r="Z4644" s="182">
        <v>0</v>
      </c>
      <c r="AA4644" s="752">
        <v>0</v>
      </c>
      <c r="AB4644" s="108">
        <v>339.1</v>
      </c>
      <c r="AC4644" s="109">
        <v>0.2</v>
      </c>
      <c r="AD4644" s="265">
        <v>27.39</v>
      </c>
      <c r="AE4644" s="902">
        <f t="shared" si="297"/>
        <v>34.237499999999997</v>
      </c>
      <c r="AF4644" s="108">
        <v>354.7</v>
      </c>
      <c r="AG4644" s="109">
        <v>0.3</v>
      </c>
      <c r="AH4644" s="109"/>
      <c r="AI4644" s="109"/>
      <c r="AJ4644" s="265">
        <v>0</v>
      </c>
      <c r="AK4644" s="751">
        <f t="shared" si="294"/>
        <v>0</v>
      </c>
      <c r="AL4644" s="748"/>
      <c r="AM4644" s="748"/>
      <c r="AN4644" s="473">
        <f t="shared" si="292"/>
        <v>34.237499999999997</v>
      </c>
      <c r="AO4644" s="592">
        <f t="shared" si="295"/>
        <v>2.6324999999999932</v>
      </c>
    </row>
    <row r="4645" spans="1:276" x14ac:dyDescent="0.2">
      <c r="A4645" s="58">
        <v>41161</v>
      </c>
      <c r="B4645" s="92">
        <v>17.835999999999999</v>
      </c>
      <c r="C4645" s="870"/>
      <c r="D4645" s="174">
        <v>10.36</v>
      </c>
      <c r="E4645" s="871">
        <f t="shared" si="296"/>
        <v>11.603200000000001</v>
      </c>
      <c r="F4645" s="577">
        <f t="shared" si="298"/>
        <v>29.4392</v>
      </c>
      <c r="G4645" s="63"/>
      <c r="H4645" s="798">
        <v>17.579999999999998</v>
      </c>
      <c r="I4645" s="96">
        <v>10.707000000000001</v>
      </c>
      <c r="J4645" s="308"/>
      <c r="K4645" s="723">
        <f t="shared" si="285"/>
        <v>28.286999999999999</v>
      </c>
      <c r="L4645" s="468"/>
      <c r="M4645" s="468"/>
      <c r="N4645" s="468"/>
      <c r="O4645" s="98">
        <f t="shared" si="286"/>
        <v>-1.1522000000000006</v>
      </c>
      <c r="Q4645" s="100">
        <f t="shared" si="287"/>
        <v>-4.0732491957436299</v>
      </c>
      <c r="S4645" s="182">
        <v>0</v>
      </c>
      <c r="T4645" s="469">
        <v>0</v>
      </c>
      <c r="U4645" s="160">
        <v>0</v>
      </c>
      <c r="V4645" s="181">
        <v>0</v>
      </c>
      <c r="W4645" s="162">
        <v>0</v>
      </c>
      <c r="X4645" s="181">
        <v>0</v>
      </c>
      <c r="Y4645" s="874">
        <f t="shared" si="291"/>
        <v>29.4392</v>
      </c>
      <c r="Z4645" s="182">
        <v>0</v>
      </c>
      <c r="AA4645" s="752">
        <v>0</v>
      </c>
      <c r="AB4645" s="108">
        <v>339</v>
      </c>
      <c r="AC4645" s="109">
        <v>0</v>
      </c>
      <c r="AD4645" s="265">
        <v>11.1</v>
      </c>
      <c r="AE4645" s="902">
        <f t="shared" si="297"/>
        <v>13.875</v>
      </c>
      <c r="AF4645" s="108">
        <v>354.6</v>
      </c>
      <c r="AG4645" s="109">
        <v>0</v>
      </c>
      <c r="AH4645" s="109"/>
      <c r="AI4645" s="109"/>
      <c r="AJ4645" s="265">
        <v>5</v>
      </c>
      <c r="AK4645" s="751">
        <f t="shared" si="294"/>
        <v>6.25</v>
      </c>
      <c r="AL4645" s="748"/>
      <c r="AM4645" s="748"/>
      <c r="AN4645" s="473">
        <f t="shared" si="292"/>
        <v>20.125</v>
      </c>
      <c r="AO4645" s="592">
        <f t="shared" si="295"/>
        <v>-8.161999999999999</v>
      </c>
    </row>
    <row r="4646" spans="1:276" x14ac:dyDescent="0.2">
      <c r="A4646" s="58">
        <v>41162</v>
      </c>
      <c r="B4646" s="92">
        <v>18.260000000000002</v>
      </c>
      <c r="C4646" s="870"/>
      <c r="D4646" s="174">
        <v>10.92</v>
      </c>
      <c r="E4646" s="871">
        <f t="shared" si="296"/>
        <v>12.230400000000001</v>
      </c>
      <c r="F4646" s="577">
        <f t="shared" si="298"/>
        <v>30.490400000000001</v>
      </c>
      <c r="G4646" s="63"/>
      <c r="H4646" s="798">
        <v>18.48</v>
      </c>
      <c r="I4646" s="96">
        <v>12.912000000000001</v>
      </c>
      <c r="J4646" s="308"/>
      <c r="K4646" s="723">
        <f t="shared" si="285"/>
        <v>31.392000000000003</v>
      </c>
      <c r="L4646" s="468"/>
      <c r="M4646" s="468"/>
      <c r="N4646" s="468"/>
      <c r="O4646" s="98">
        <f t="shared" si="286"/>
        <v>0.90160000000000196</v>
      </c>
      <c r="Q4646" s="100">
        <f t="shared" si="287"/>
        <v>2.8720693170234513</v>
      </c>
      <c r="S4646" s="162">
        <v>0</v>
      </c>
      <c r="T4646" s="469">
        <v>0</v>
      </c>
      <c r="U4646" s="160">
        <v>0</v>
      </c>
      <c r="V4646" s="181">
        <v>0</v>
      </c>
      <c r="W4646" s="182">
        <v>0</v>
      </c>
      <c r="X4646" s="181">
        <v>0</v>
      </c>
      <c r="Y4646" s="874">
        <f t="shared" si="291"/>
        <v>30.490400000000001</v>
      </c>
      <c r="Z4646" s="182">
        <v>0</v>
      </c>
      <c r="AA4646" s="752">
        <v>0</v>
      </c>
      <c r="AB4646" s="108">
        <v>339</v>
      </c>
      <c r="AC4646" s="109">
        <v>0</v>
      </c>
      <c r="AD4646" s="265">
        <v>3.78</v>
      </c>
      <c r="AE4646" s="902">
        <f t="shared" si="297"/>
        <v>4.7249999999999996</v>
      </c>
      <c r="AF4646" s="108">
        <v>354.5</v>
      </c>
      <c r="AG4646" s="109">
        <v>0</v>
      </c>
      <c r="AH4646" s="109"/>
      <c r="AI4646" s="109"/>
      <c r="AJ4646" s="265">
        <v>18</v>
      </c>
      <c r="AK4646" s="751">
        <f t="shared" si="294"/>
        <v>22.5</v>
      </c>
      <c r="AL4646" s="748"/>
      <c r="AM4646" s="748"/>
      <c r="AN4646" s="473">
        <f t="shared" si="292"/>
        <v>27.225000000000001</v>
      </c>
      <c r="AO4646" s="592">
        <f t="shared" si="295"/>
        <v>-4.1670000000000016</v>
      </c>
    </row>
    <row r="4647" spans="1:276" x14ac:dyDescent="0.2">
      <c r="A4647" s="58">
        <v>41163</v>
      </c>
      <c r="B4647" s="92">
        <v>18.64</v>
      </c>
      <c r="C4647" s="870"/>
      <c r="D4647" s="174">
        <v>12.06</v>
      </c>
      <c r="E4647" s="871">
        <f t="shared" si="296"/>
        <v>13.507200000000001</v>
      </c>
      <c r="F4647" s="577">
        <f t="shared" si="298"/>
        <v>32.147199999999998</v>
      </c>
      <c r="G4647" s="63"/>
      <c r="H4647" s="798">
        <v>18.04</v>
      </c>
      <c r="I4647" s="96">
        <v>13.372999999999999</v>
      </c>
      <c r="J4647" s="308"/>
      <c r="K4647" s="723">
        <f t="shared" si="285"/>
        <v>31.412999999999997</v>
      </c>
      <c r="L4647" s="468"/>
      <c r="M4647" s="468"/>
      <c r="N4647" s="468"/>
      <c r="O4647" s="98">
        <f t="shared" si="286"/>
        <v>-0.7342000000000013</v>
      </c>
      <c r="Q4647" s="100">
        <f t="shared" si="287"/>
        <v>-2.3372489096870765</v>
      </c>
      <c r="S4647" s="182">
        <v>0</v>
      </c>
      <c r="T4647" s="469">
        <v>0</v>
      </c>
      <c r="U4647" s="160">
        <v>0</v>
      </c>
      <c r="V4647" s="181">
        <v>0</v>
      </c>
      <c r="W4647" s="182">
        <v>0</v>
      </c>
      <c r="X4647" s="181">
        <v>0</v>
      </c>
      <c r="Y4647" s="874">
        <f t="shared" si="291"/>
        <v>32.147199999999998</v>
      </c>
      <c r="Z4647" s="182">
        <v>0</v>
      </c>
      <c r="AA4647" s="752">
        <v>0</v>
      </c>
      <c r="AB4647" s="108">
        <v>338.9</v>
      </c>
      <c r="AC4647" s="109">
        <v>0</v>
      </c>
      <c r="AD4647" s="265">
        <v>16.64</v>
      </c>
      <c r="AE4647" s="902">
        <f t="shared" si="297"/>
        <v>20.8</v>
      </c>
      <c r="AF4647" s="108">
        <v>354.5</v>
      </c>
      <c r="AG4647" s="109">
        <v>0</v>
      </c>
      <c r="AH4647" s="109"/>
      <c r="AI4647" s="109"/>
      <c r="AJ4647" s="265">
        <v>4</v>
      </c>
      <c r="AK4647" s="751">
        <f t="shared" si="294"/>
        <v>5</v>
      </c>
      <c r="AL4647" s="748"/>
      <c r="AM4647" s="748"/>
      <c r="AN4647" s="473">
        <f t="shared" si="292"/>
        <v>25.8</v>
      </c>
      <c r="AO4647" s="592">
        <f t="shared" si="295"/>
        <v>-5.612999999999996</v>
      </c>
    </row>
    <row r="4648" spans="1:276" x14ac:dyDescent="0.2">
      <c r="A4648" s="58">
        <v>41164</v>
      </c>
      <c r="B4648" s="92">
        <v>19.88</v>
      </c>
      <c r="C4648" s="870"/>
      <c r="D4648" s="174">
        <v>10.85</v>
      </c>
      <c r="E4648" s="871">
        <f t="shared" si="296"/>
        <v>12.152000000000001</v>
      </c>
      <c r="F4648" s="577">
        <f t="shared" si="298"/>
        <v>32.031999999999996</v>
      </c>
      <c r="G4648" s="63"/>
      <c r="H4648" s="798">
        <v>21.4</v>
      </c>
      <c r="I4648" s="96">
        <v>13.098000000000001</v>
      </c>
      <c r="J4648" s="308"/>
      <c r="K4648" s="723">
        <f t="shared" si="285"/>
        <v>34.497999999999998</v>
      </c>
      <c r="L4648" s="468"/>
      <c r="M4648" s="468"/>
      <c r="N4648" s="468"/>
      <c r="O4648" s="98">
        <f t="shared" si="286"/>
        <v>2.4660000000000011</v>
      </c>
      <c r="Q4648" s="100">
        <f t="shared" si="287"/>
        <v>7.148240477708856</v>
      </c>
      <c r="S4648" s="182">
        <v>0</v>
      </c>
      <c r="T4648" s="469">
        <v>0</v>
      </c>
      <c r="U4648" s="160">
        <v>0</v>
      </c>
      <c r="V4648" s="181">
        <v>0</v>
      </c>
      <c r="W4648" s="182">
        <v>0</v>
      </c>
      <c r="X4648" s="181">
        <v>0</v>
      </c>
      <c r="Y4648" s="874">
        <f t="shared" si="291"/>
        <v>32.031999999999996</v>
      </c>
      <c r="Z4648" s="182">
        <v>0</v>
      </c>
      <c r="AA4648" s="752">
        <v>0</v>
      </c>
      <c r="AB4648" s="108">
        <v>338.8</v>
      </c>
      <c r="AC4648" s="109">
        <v>0</v>
      </c>
      <c r="AD4648" s="265">
        <v>23.51</v>
      </c>
      <c r="AE4648" s="902">
        <f t="shared" si="297"/>
        <v>29.387500000000003</v>
      </c>
      <c r="AF4648" s="108">
        <v>354.5</v>
      </c>
      <c r="AG4648" s="109">
        <v>0</v>
      </c>
      <c r="AH4648" s="109"/>
      <c r="AI4648" s="109"/>
      <c r="AJ4648" s="265">
        <v>6</v>
      </c>
      <c r="AK4648" s="751">
        <f t="shared" si="294"/>
        <v>7.5</v>
      </c>
      <c r="AL4648" s="748"/>
      <c r="AM4648" s="748"/>
      <c r="AN4648" s="473">
        <f t="shared" si="292"/>
        <v>36.887500000000003</v>
      </c>
      <c r="AO4648" s="592">
        <f t="shared" si="295"/>
        <v>2.3895000000000053</v>
      </c>
    </row>
    <row r="4649" spans="1:276" x14ac:dyDescent="0.2">
      <c r="A4649" s="58">
        <v>41165</v>
      </c>
      <c r="B4649" s="92">
        <v>19.61</v>
      </c>
      <c r="C4649" s="870"/>
      <c r="D4649" s="174">
        <v>11.6</v>
      </c>
      <c r="E4649" s="871">
        <f t="shared" si="296"/>
        <v>12.992000000000001</v>
      </c>
      <c r="F4649" s="577">
        <f t="shared" si="298"/>
        <v>32.602000000000004</v>
      </c>
      <c r="G4649" s="63"/>
      <c r="H4649" s="798">
        <v>19.149999999999999</v>
      </c>
      <c r="I4649" s="96">
        <v>12.923</v>
      </c>
      <c r="J4649" s="308"/>
      <c r="K4649" s="723">
        <f t="shared" si="285"/>
        <v>32.073</v>
      </c>
      <c r="L4649" s="468"/>
      <c r="M4649" s="468"/>
      <c r="N4649" s="468"/>
      <c r="O4649" s="98">
        <f t="shared" si="286"/>
        <v>-0.52900000000000347</v>
      </c>
      <c r="Q4649" s="100">
        <f t="shared" si="287"/>
        <v>-1.6493623920431622</v>
      </c>
      <c r="S4649" s="182">
        <v>0</v>
      </c>
      <c r="T4649" s="469">
        <v>0</v>
      </c>
      <c r="U4649" s="160">
        <v>0</v>
      </c>
      <c r="V4649" s="181">
        <v>0</v>
      </c>
      <c r="W4649" s="182">
        <v>0</v>
      </c>
      <c r="X4649" s="181">
        <v>0</v>
      </c>
      <c r="Y4649" s="874">
        <f t="shared" si="291"/>
        <v>32.602000000000004</v>
      </c>
      <c r="Z4649" s="182">
        <v>0</v>
      </c>
      <c r="AA4649" s="752">
        <v>0</v>
      </c>
      <c r="AB4649" s="108">
        <v>338.7</v>
      </c>
      <c r="AC4649" s="109">
        <v>0</v>
      </c>
      <c r="AD4649" s="265">
        <v>22.02</v>
      </c>
      <c r="AE4649" s="902">
        <f t="shared" si="297"/>
        <v>27.524999999999999</v>
      </c>
      <c r="AF4649" s="108">
        <v>354.5</v>
      </c>
      <c r="AG4649" s="109">
        <v>0</v>
      </c>
      <c r="AH4649" s="109"/>
      <c r="AI4649" s="109"/>
      <c r="AJ4649" s="265">
        <v>7</v>
      </c>
      <c r="AK4649" s="751">
        <f t="shared" si="294"/>
        <v>8.75</v>
      </c>
      <c r="AL4649" s="748"/>
      <c r="AM4649" s="748"/>
      <c r="AN4649" s="473">
        <f t="shared" si="292"/>
        <v>36.274999999999999</v>
      </c>
      <c r="AO4649" s="592">
        <f t="shared" si="295"/>
        <v>4.2019999999999982</v>
      </c>
    </row>
    <row r="4650" spans="1:276" x14ac:dyDescent="0.2">
      <c r="A4650" s="58">
        <v>41166</v>
      </c>
      <c r="B4650" s="92">
        <v>20.59</v>
      </c>
      <c r="C4650" s="870"/>
      <c r="D4650" s="174">
        <v>11.335000000000001</v>
      </c>
      <c r="E4650" s="871">
        <f t="shared" si="296"/>
        <v>12.695200000000002</v>
      </c>
      <c r="F4650" s="577">
        <f t="shared" si="298"/>
        <v>33.285200000000003</v>
      </c>
      <c r="G4650" s="63"/>
      <c r="H4650" s="798">
        <v>21.44</v>
      </c>
      <c r="I4650" s="96">
        <v>10.99</v>
      </c>
      <c r="J4650" s="308"/>
      <c r="K4650" s="723">
        <f t="shared" si="285"/>
        <v>32.43</v>
      </c>
      <c r="L4650" s="468"/>
      <c r="M4650" s="468"/>
      <c r="N4650" s="468"/>
      <c r="O4650" s="98">
        <f t="shared" si="286"/>
        <v>-0.85520000000000351</v>
      </c>
      <c r="Q4650" s="100">
        <f t="shared" si="287"/>
        <v>-2.6370644465001649</v>
      </c>
      <c r="S4650" s="182">
        <v>0</v>
      </c>
      <c r="T4650" s="469">
        <v>0</v>
      </c>
      <c r="U4650" s="160">
        <v>0</v>
      </c>
      <c r="V4650" s="181">
        <v>0</v>
      </c>
      <c r="W4650" s="182">
        <v>0</v>
      </c>
      <c r="X4650" s="181">
        <v>0</v>
      </c>
      <c r="Y4650" s="874">
        <f t="shared" si="291"/>
        <v>33.285200000000003</v>
      </c>
      <c r="Z4650" s="182">
        <v>0</v>
      </c>
      <c r="AA4650" s="752">
        <v>0</v>
      </c>
      <c r="AB4650" s="108">
        <v>338.7</v>
      </c>
      <c r="AC4650" s="109">
        <v>0</v>
      </c>
      <c r="AD4650" s="265">
        <v>17.29</v>
      </c>
      <c r="AE4650" s="902">
        <f t="shared" si="297"/>
        <v>21.612499999999997</v>
      </c>
      <c r="AF4650" s="108">
        <v>354.4</v>
      </c>
      <c r="AG4650" s="109">
        <v>0</v>
      </c>
      <c r="AH4650" s="109"/>
      <c r="AI4650" s="109"/>
      <c r="AJ4650" s="265">
        <v>0</v>
      </c>
      <c r="AK4650" s="751">
        <f t="shared" si="294"/>
        <v>0</v>
      </c>
      <c r="AL4650" s="748"/>
      <c r="AM4650" s="748"/>
      <c r="AN4650" s="473">
        <f t="shared" si="292"/>
        <v>21.612499999999997</v>
      </c>
      <c r="AO4650" s="592">
        <f t="shared" si="295"/>
        <v>-10.817500000000003</v>
      </c>
    </row>
    <row r="4651" spans="1:276" x14ac:dyDescent="0.2">
      <c r="A4651" s="58">
        <v>41167</v>
      </c>
      <c r="B4651" s="92">
        <v>21.85</v>
      </c>
      <c r="C4651" s="870"/>
      <c r="D4651" s="174">
        <v>9.5</v>
      </c>
      <c r="E4651" s="871">
        <f t="shared" si="296"/>
        <v>10.64</v>
      </c>
      <c r="F4651" s="577">
        <f t="shared" si="298"/>
        <v>32.49</v>
      </c>
      <c r="G4651" s="63"/>
      <c r="H4651" s="798">
        <v>22.11</v>
      </c>
      <c r="I4651" s="96">
        <v>11.090999999999999</v>
      </c>
      <c r="J4651" s="308"/>
      <c r="K4651" s="723">
        <f t="shared" si="285"/>
        <v>33.201000000000001</v>
      </c>
      <c r="L4651" s="468"/>
      <c r="M4651" s="468"/>
      <c r="N4651" s="468"/>
      <c r="O4651" s="98">
        <f t="shared" si="286"/>
        <v>0.71099999999999852</v>
      </c>
      <c r="Q4651" s="100">
        <f t="shared" si="287"/>
        <v>2.1415017619951162</v>
      </c>
      <c r="S4651" s="182">
        <v>0</v>
      </c>
      <c r="T4651" s="469">
        <v>0</v>
      </c>
      <c r="U4651" s="160">
        <v>0</v>
      </c>
      <c r="V4651" s="181">
        <v>0</v>
      </c>
      <c r="W4651" s="182">
        <v>0</v>
      </c>
      <c r="X4651" s="181">
        <v>0</v>
      </c>
      <c r="Y4651" s="874">
        <f t="shared" si="291"/>
        <v>32.49</v>
      </c>
      <c r="Z4651" s="182">
        <v>0</v>
      </c>
      <c r="AA4651" s="752">
        <v>0</v>
      </c>
      <c r="AB4651" s="108">
        <v>338.7</v>
      </c>
      <c r="AC4651" s="109">
        <v>0.1</v>
      </c>
      <c r="AD4651" s="265">
        <v>0</v>
      </c>
      <c r="AE4651" s="902">
        <f t="shared" si="297"/>
        <v>0</v>
      </c>
      <c r="AF4651" s="108">
        <v>354.2</v>
      </c>
      <c r="AG4651" s="109">
        <v>0.3</v>
      </c>
      <c r="AH4651" s="109"/>
      <c r="AI4651" s="109"/>
      <c r="AJ4651" s="265">
        <v>40</v>
      </c>
      <c r="AK4651" s="751">
        <f t="shared" si="294"/>
        <v>50</v>
      </c>
      <c r="AL4651" s="748"/>
      <c r="AM4651" s="748"/>
      <c r="AN4651" s="473">
        <f t="shared" si="292"/>
        <v>50</v>
      </c>
      <c r="AO4651" s="592">
        <f t="shared" si="295"/>
        <v>16.798999999999999</v>
      </c>
    </row>
    <row r="4652" spans="1:276" x14ac:dyDescent="0.2">
      <c r="A4652" s="58">
        <v>41168</v>
      </c>
      <c r="B4652" s="92">
        <v>19.170000000000002</v>
      </c>
      <c r="C4652" s="870"/>
      <c r="D4652" s="174">
        <v>9.5</v>
      </c>
      <c r="E4652" s="871">
        <f t="shared" si="296"/>
        <v>10.64</v>
      </c>
      <c r="F4652" s="577">
        <f t="shared" si="298"/>
        <v>29.810000000000002</v>
      </c>
      <c r="G4652" s="63"/>
      <c r="H4652" s="798">
        <v>18.260000000000002</v>
      </c>
      <c r="I4652" s="96">
        <v>10.912000000000001</v>
      </c>
      <c r="J4652" s="308"/>
      <c r="K4652" s="723">
        <f t="shared" si="285"/>
        <v>29.172000000000004</v>
      </c>
      <c r="L4652" s="468"/>
      <c r="M4652" s="468"/>
      <c r="N4652" s="468"/>
      <c r="O4652" s="98">
        <f t="shared" si="286"/>
        <v>-0.63799999999999812</v>
      </c>
      <c r="Q4652" s="100">
        <f t="shared" si="287"/>
        <v>-2.187028657616886</v>
      </c>
      <c r="S4652" s="182">
        <v>0</v>
      </c>
      <c r="T4652" s="469">
        <v>0</v>
      </c>
      <c r="U4652" s="160">
        <v>0</v>
      </c>
      <c r="V4652" s="181">
        <v>0</v>
      </c>
      <c r="W4652" s="182">
        <v>0</v>
      </c>
      <c r="X4652" s="181">
        <v>0</v>
      </c>
      <c r="Y4652" s="874">
        <f t="shared" si="291"/>
        <v>29.810000000000002</v>
      </c>
      <c r="Z4652" s="182">
        <v>0</v>
      </c>
      <c r="AA4652" s="752">
        <v>0</v>
      </c>
      <c r="AB4652" s="108">
        <v>338.7</v>
      </c>
      <c r="AC4652" s="109">
        <v>0</v>
      </c>
      <c r="AD4652" s="265">
        <v>0</v>
      </c>
      <c r="AE4652" s="902">
        <f t="shared" si="297"/>
        <v>0</v>
      </c>
      <c r="AF4652" s="108">
        <v>354.1</v>
      </c>
      <c r="AG4652" s="109">
        <v>0.1</v>
      </c>
      <c r="AH4652" s="109"/>
      <c r="AI4652" s="109"/>
      <c r="AJ4652" s="265">
        <v>21</v>
      </c>
      <c r="AK4652" s="751">
        <f t="shared" si="294"/>
        <v>26.25</v>
      </c>
      <c r="AL4652" s="748"/>
      <c r="AM4652" s="748"/>
      <c r="AN4652" s="473">
        <f t="shared" si="292"/>
        <v>26.25</v>
      </c>
      <c r="AO4652" s="592">
        <f t="shared" si="295"/>
        <v>-2.9220000000000041</v>
      </c>
    </row>
    <row r="4653" spans="1:276" x14ac:dyDescent="0.2">
      <c r="A4653" s="58">
        <v>41169</v>
      </c>
      <c r="B4653" s="92">
        <v>18.510000000000002</v>
      </c>
      <c r="C4653" s="870"/>
      <c r="D4653" s="174">
        <v>8.8030000000000008</v>
      </c>
      <c r="E4653" s="871">
        <f t="shared" si="296"/>
        <v>9.8593600000000023</v>
      </c>
      <c r="F4653" s="577">
        <f t="shared" si="298"/>
        <v>28.369360000000004</v>
      </c>
      <c r="G4653" s="63"/>
      <c r="H4653" s="798">
        <v>20.23</v>
      </c>
      <c r="I4653" s="96">
        <v>10.029999999999999</v>
      </c>
      <c r="J4653" s="308"/>
      <c r="K4653" s="723">
        <f t="shared" si="285"/>
        <v>30.259999999999998</v>
      </c>
      <c r="L4653" s="468"/>
      <c r="M4653" s="468"/>
      <c r="N4653" s="468"/>
      <c r="O4653" s="98">
        <f t="shared" si="286"/>
        <v>1.8906399999999941</v>
      </c>
      <c r="Q4653" s="100">
        <f t="shared" si="287"/>
        <v>6.2479841374751963</v>
      </c>
      <c r="S4653" s="182">
        <v>0</v>
      </c>
      <c r="T4653" s="469">
        <v>0</v>
      </c>
      <c r="U4653" s="160">
        <v>0</v>
      </c>
      <c r="V4653" s="181">
        <v>0</v>
      </c>
      <c r="W4653" s="182">
        <v>0</v>
      </c>
      <c r="X4653" s="181">
        <v>0</v>
      </c>
      <c r="Y4653" s="874">
        <f t="shared" si="291"/>
        <v>28.369360000000004</v>
      </c>
      <c r="Z4653" s="182">
        <v>0</v>
      </c>
      <c r="AA4653" s="752">
        <v>0</v>
      </c>
      <c r="AB4653" s="108">
        <v>338.7</v>
      </c>
      <c r="AC4653" s="109">
        <v>0.4</v>
      </c>
      <c r="AD4653" s="265">
        <v>3.46</v>
      </c>
      <c r="AE4653" s="902">
        <f t="shared" si="297"/>
        <v>4.3250000000000002</v>
      </c>
      <c r="AF4653" s="108">
        <v>354.1</v>
      </c>
      <c r="AG4653" s="109">
        <v>0</v>
      </c>
      <c r="AH4653" s="109"/>
      <c r="AI4653" s="109"/>
      <c r="AJ4653" s="265">
        <v>22</v>
      </c>
      <c r="AK4653" s="751">
        <f t="shared" si="294"/>
        <v>27.5</v>
      </c>
      <c r="AL4653" s="748"/>
      <c r="AM4653" s="748"/>
      <c r="AN4653" s="473">
        <f t="shared" si="292"/>
        <v>31.824999999999999</v>
      </c>
      <c r="AO4653" s="592">
        <f t="shared" si="295"/>
        <v>1.5650000000000013</v>
      </c>
    </row>
    <row r="4654" spans="1:276" x14ac:dyDescent="0.2">
      <c r="A4654" s="58">
        <v>41170</v>
      </c>
      <c r="B4654" s="92">
        <v>18.77</v>
      </c>
      <c r="C4654" s="870"/>
      <c r="D4654" s="174">
        <v>9.5</v>
      </c>
      <c r="E4654" s="871">
        <f t="shared" si="296"/>
        <v>10.64</v>
      </c>
      <c r="F4654" s="577">
        <f t="shared" si="298"/>
        <v>29.41</v>
      </c>
      <c r="G4654" s="63"/>
      <c r="H4654" s="798">
        <v>18.82</v>
      </c>
      <c r="I4654" s="96">
        <v>10.25</v>
      </c>
      <c r="J4654" s="308"/>
      <c r="K4654" s="723">
        <f t="shared" si="285"/>
        <v>29.07</v>
      </c>
      <c r="L4654" s="468"/>
      <c r="M4654" s="468"/>
      <c r="N4654" s="468"/>
      <c r="O4654" s="98">
        <f t="shared" si="286"/>
        <v>-0.33999999999999986</v>
      </c>
      <c r="Q4654" s="100">
        <f t="shared" si="287"/>
        <v>-1.1695906432748533</v>
      </c>
      <c r="S4654" s="182">
        <v>0</v>
      </c>
      <c r="T4654" s="469">
        <v>0</v>
      </c>
      <c r="U4654" s="160">
        <v>0</v>
      </c>
      <c r="V4654" s="181">
        <v>0</v>
      </c>
      <c r="W4654" s="182">
        <v>0</v>
      </c>
      <c r="X4654" s="181">
        <v>0</v>
      </c>
      <c r="Y4654" s="874">
        <f t="shared" si="291"/>
        <v>29.41</v>
      </c>
      <c r="Z4654" s="182">
        <v>0</v>
      </c>
      <c r="AA4654" s="752">
        <v>0</v>
      </c>
      <c r="AB4654" s="108">
        <v>342.2</v>
      </c>
      <c r="AC4654" s="109">
        <v>2.8</v>
      </c>
      <c r="AD4654" s="265">
        <v>17</v>
      </c>
      <c r="AE4654" s="902">
        <f t="shared" si="297"/>
        <v>21.25</v>
      </c>
      <c r="AF4654" s="108">
        <v>356</v>
      </c>
      <c r="AG4654" s="109">
        <v>1.9</v>
      </c>
      <c r="AH4654" s="109"/>
      <c r="AI4654" s="109"/>
      <c r="AJ4654" s="265">
        <v>3</v>
      </c>
      <c r="AK4654" s="751">
        <f t="shared" si="294"/>
        <v>3.75</v>
      </c>
      <c r="AL4654" s="748"/>
      <c r="AM4654" s="748"/>
      <c r="AN4654" s="473">
        <f t="shared" si="292"/>
        <v>25</v>
      </c>
      <c r="AO4654" s="592">
        <f t="shared" si="295"/>
        <v>-4.07</v>
      </c>
    </row>
    <row r="4655" spans="1:276" x14ac:dyDescent="0.2">
      <c r="A4655" s="58">
        <v>41171</v>
      </c>
      <c r="B4655" s="92">
        <v>18.68</v>
      </c>
      <c r="C4655" s="870"/>
      <c r="D4655" s="174">
        <v>9.5</v>
      </c>
      <c r="E4655" s="871">
        <f t="shared" si="296"/>
        <v>10.64</v>
      </c>
      <c r="F4655" s="577">
        <f t="shared" si="298"/>
        <v>29.32</v>
      </c>
      <c r="G4655" s="63"/>
      <c r="H4655" s="798">
        <v>18.89</v>
      </c>
      <c r="I4655" s="96">
        <v>11.04</v>
      </c>
      <c r="J4655" s="308"/>
      <c r="K4655" s="723">
        <f t="shared" si="285"/>
        <v>29.93</v>
      </c>
      <c r="L4655" s="468"/>
      <c r="M4655" s="468"/>
      <c r="N4655" s="468"/>
      <c r="O4655" s="98">
        <f t="shared" si="286"/>
        <v>0.60999999999999943</v>
      </c>
      <c r="Q4655" s="100">
        <f t="shared" si="287"/>
        <v>2.0380888740394236</v>
      </c>
      <c r="S4655" s="182">
        <v>0</v>
      </c>
      <c r="T4655" s="469">
        <v>0</v>
      </c>
      <c r="U4655" s="160">
        <v>0</v>
      </c>
      <c r="V4655" s="181">
        <v>0</v>
      </c>
      <c r="W4655" s="182">
        <v>0</v>
      </c>
      <c r="X4655" s="181">
        <v>0</v>
      </c>
      <c r="Y4655" s="874">
        <f t="shared" si="291"/>
        <v>29.32</v>
      </c>
      <c r="Z4655" s="182">
        <v>0</v>
      </c>
      <c r="AA4655" s="752">
        <v>0</v>
      </c>
      <c r="AB4655" s="108">
        <v>341.6</v>
      </c>
      <c r="AC4655" s="109">
        <v>0</v>
      </c>
      <c r="AD4655" s="265">
        <v>0</v>
      </c>
      <c r="AE4655" s="902">
        <f t="shared" si="297"/>
        <v>0</v>
      </c>
      <c r="AF4655" s="108">
        <v>355.4</v>
      </c>
      <c r="AG4655" s="109">
        <v>0</v>
      </c>
      <c r="AH4655" s="109"/>
      <c r="AI4655" s="109"/>
      <c r="AJ4655" s="265">
        <v>26</v>
      </c>
      <c r="AK4655" s="751">
        <f t="shared" si="294"/>
        <v>32.5</v>
      </c>
      <c r="AL4655" s="748"/>
      <c r="AM4655" s="748"/>
      <c r="AN4655" s="473">
        <f t="shared" si="292"/>
        <v>32.5</v>
      </c>
      <c r="AO4655" s="592">
        <f t="shared" si="295"/>
        <v>2.5700000000000003</v>
      </c>
    </row>
    <row r="4656" spans="1:276" x14ac:dyDescent="0.2">
      <c r="A4656" s="58">
        <v>41172</v>
      </c>
      <c r="B4656" s="92">
        <v>18.46</v>
      </c>
      <c r="C4656" s="870"/>
      <c r="D4656" s="174">
        <v>9.5</v>
      </c>
      <c r="E4656" s="871">
        <f t="shared" si="296"/>
        <v>10.64</v>
      </c>
      <c r="F4656" s="577">
        <f t="shared" si="298"/>
        <v>29.1</v>
      </c>
      <c r="G4656" s="63"/>
      <c r="H4656" s="798">
        <v>19.02</v>
      </c>
      <c r="I4656" s="96">
        <v>11.446</v>
      </c>
      <c r="J4656" s="308"/>
      <c r="K4656" s="723">
        <f t="shared" si="285"/>
        <v>30.466000000000001</v>
      </c>
      <c r="L4656" s="468"/>
      <c r="M4656" s="468"/>
      <c r="N4656" s="468"/>
      <c r="O4656" s="98">
        <f t="shared" si="286"/>
        <v>1.3659999999999997</v>
      </c>
      <c r="Q4656" s="100">
        <f t="shared" si="287"/>
        <v>4.4836867327512619</v>
      </c>
      <c r="S4656" s="182">
        <v>0</v>
      </c>
      <c r="T4656" s="469">
        <v>0</v>
      </c>
      <c r="U4656" s="160">
        <v>0</v>
      </c>
      <c r="V4656" s="181">
        <v>0</v>
      </c>
      <c r="W4656" s="182">
        <v>0</v>
      </c>
      <c r="X4656" s="478">
        <v>0</v>
      </c>
      <c r="Y4656" s="874">
        <f t="shared" si="291"/>
        <v>29.1</v>
      </c>
      <c r="Z4656" s="182">
        <v>0</v>
      </c>
      <c r="AA4656" s="752">
        <v>0</v>
      </c>
      <c r="AB4656" s="108">
        <v>341.4</v>
      </c>
      <c r="AC4656" s="109">
        <v>0</v>
      </c>
      <c r="AD4656" s="265">
        <v>3.21</v>
      </c>
      <c r="AE4656" s="902">
        <f t="shared" si="297"/>
        <v>4.0125000000000002</v>
      </c>
      <c r="AF4656" s="108">
        <v>355.2</v>
      </c>
      <c r="AG4656" s="109">
        <v>0</v>
      </c>
      <c r="AH4656" s="109"/>
      <c r="AI4656" s="109"/>
      <c r="AJ4656" s="265">
        <v>24</v>
      </c>
      <c r="AK4656" s="751">
        <f t="shared" si="294"/>
        <v>30</v>
      </c>
      <c r="AL4656" s="748"/>
      <c r="AM4656" s="748"/>
      <c r="AN4656" s="473">
        <f t="shared" si="292"/>
        <v>34.012500000000003</v>
      </c>
      <c r="AO4656" s="592">
        <f t="shared" si="295"/>
        <v>3.5465000000000018</v>
      </c>
    </row>
    <row r="4657" spans="1:43" x14ac:dyDescent="0.2">
      <c r="A4657" s="58">
        <v>41173</v>
      </c>
      <c r="B4657" s="92">
        <v>19.14</v>
      </c>
      <c r="C4657" s="870"/>
      <c r="D4657" s="174">
        <v>9.5</v>
      </c>
      <c r="E4657" s="871">
        <f t="shared" si="296"/>
        <v>10.64</v>
      </c>
      <c r="F4657" s="577">
        <f t="shared" si="298"/>
        <v>29.78</v>
      </c>
      <c r="G4657" s="63"/>
      <c r="H4657" s="798">
        <v>19.21</v>
      </c>
      <c r="I4657" s="96">
        <v>11.137</v>
      </c>
      <c r="J4657" s="308"/>
      <c r="K4657" s="723">
        <f t="shared" si="285"/>
        <v>30.347000000000001</v>
      </c>
      <c r="L4657" s="468"/>
      <c r="M4657" s="468"/>
      <c r="N4657" s="468"/>
      <c r="O4657" s="98">
        <f t="shared" si="286"/>
        <v>0.56700000000000017</v>
      </c>
      <c r="Q4657" s="100">
        <f t="shared" si="287"/>
        <v>1.8683889676080014</v>
      </c>
      <c r="S4657" s="182">
        <v>0</v>
      </c>
      <c r="T4657" s="469">
        <v>0</v>
      </c>
      <c r="U4657" s="160">
        <v>0</v>
      </c>
      <c r="V4657" s="181">
        <v>0</v>
      </c>
      <c r="W4657" s="182">
        <v>0</v>
      </c>
      <c r="X4657" s="181">
        <v>0</v>
      </c>
      <c r="Y4657" s="874">
        <f t="shared" si="291"/>
        <v>29.78</v>
      </c>
      <c r="Z4657" s="182">
        <v>0</v>
      </c>
      <c r="AA4657" s="752">
        <v>0</v>
      </c>
      <c r="AB4657" s="108">
        <v>341.4</v>
      </c>
      <c r="AC4657" s="109">
        <v>0</v>
      </c>
      <c r="AD4657" s="265">
        <v>20.079999999999998</v>
      </c>
      <c r="AE4657" s="902">
        <f t="shared" si="297"/>
        <v>25.099999999999998</v>
      </c>
      <c r="AF4657" s="108">
        <v>355.1</v>
      </c>
      <c r="AG4657" s="109">
        <v>0</v>
      </c>
      <c r="AH4657" s="109"/>
      <c r="AI4657" s="109"/>
      <c r="AJ4657" s="265">
        <v>4</v>
      </c>
      <c r="AK4657" s="751">
        <f t="shared" si="294"/>
        <v>5</v>
      </c>
      <c r="AL4657" s="748"/>
      <c r="AM4657" s="748"/>
      <c r="AN4657" s="473">
        <f t="shared" si="292"/>
        <v>30.099999999999998</v>
      </c>
      <c r="AO4657" s="592">
        <f t="shared" si="295"/>
        <v>-0.24700000000000344</v>
      </c>
    </row>
    <row r="4658" spans="1:43" x14ac:dyDescent="0.2">
      <c r="A4658" s="58">
        <v>41174</v>
      </c>
      <c r="B4658" s="92">
        <v>19.190000000000001</v>
      </c>
      <c r="C4658" s="870"/>
      <c r="D4658" s="174">
        <v>9.5</v>
      </c>
      <c r="E4658" s="871">
        <f t="shared" si="296"/>
        <v>10.64</v>
      </c>
      <c r="F4658" s="577">
        <f t="shared" si="298"/>
        <v>29.830000000000002</v>
      </c>
      <c r="G4658" s="63"/>
      <c r="H4658" s="798">
        <v>18.399999999999999</v>
      </c>
      <c r="I4658" s="96">
        <v>11.191000000000001</v>
      </c>
      <c r="J4658" s="308"/>
      <c r="K4658" s="723">
        <f t="shared" si="285"/>
        <v>29.591000000000001</v>
      </c>
      <c r="L4658" s="468"/>
      <c r="M4658" s="468"/>
      <c r="N4658" s="468"/>
      <c r="O4658" s="98">
        <f t="shared" si="286"/>
        <v>-0.23900000000000077</v>
      </c>
      <c r="Q4658" s="100">
        <f t="shared" si="287"/>
        <v>-0.80767801020580843</v>
      </c>
      <c r="S4658" s="182">
        <v>0</v>
      </c>
      <c r="T4658" s="469">
        <v>0</v>
      </c>
      <c r="U4658" s="160">
        <v>0</v>
      </c>
      <c r="V4658" s="181">
        <v>0</v>
      </c>
      <c r="W4658" s="182">
        <v>0</v>
      </c>
      <c r="X4658" s="181">
        <v>0</v>
      </c>
      <c r="Y4658" s="874">
        <f t="shared" si="291"/>
        <v>29.830000000000002</v>
      </c>
      <c r="Z4658" s="182">
        <v>0</v>
      </c>
      <c r="AA4658" s="752">
        <v>0</v>
      </c>
      <c r="AB4658" s="108">
        <v>341.3</v>
      </c>
      <c r="AC4658" s="109">
        <v>0</v>
      </c>
      <c r="AD4658" s="265">
        <v>15.81</v>
      </c>
      <c r="AE4658" s="902">
        <f t="shared" si="297"/>
        <v>19.762499999999999</v>
      </c>
      <c r="AF4658" s="108">
        <v>355.1</v>
      </c>
      <c r="AG4658" s="109">
        <v>0</v>
      </c>
      <c r="AH4658" s="109"/>
      <c r="AI4658" s="109"/>
      <c r="AJ4658" s="265">
        <v>0</v>
      </c>
      <c r="AK4658" s="751">
        <f t="shared" si="294"/>
        <v>0</v>
      </c>
      <c r="AL4658" s="748"/>
      <c r="AM4658" s="748"/>
      <c r="AN4658" s="473">
        <f t="shared" si="292"/>
        <v>19.762499999999999</v>
      </c>
      <c r="AO4658" s="592">
        <f t="shared" si="295"/>
        <v>-9.8285000000000018</v>
      </c>
    </row>
    <row r="4659" spans="1:43" x14ac:dyDescent="0.2">
      <c r="A4659" s="58">
        <v>41175</v>
      </c>
      <c r="B4659" s="92">
        <v>17.93</v>
      </c>
      <c r="C4659" s="870"/>
      <c r="D4659" s="174">
        <v>9.5</v>
      </c>
      <c r="E4659" s="871">
        <f t="shared" si="296"/>
        <v>10.64</v>
      </c>
      <c r="F4659" s="577">
        <f t="shared" si="298"/>
        <v>28.57</v>
      </c>
      <c r="G4659" s="63"/>
      <c r="H4659" s="798">
        <v>19</v>
      </c>
      <c r="I4659" s="96">
        <v>11.074999999999999</v>
      </c>
      <c r="J4659" s="308"/>
      <c r="K4659" s="723">
        <f t="shared" si="285"/>
        <v>30.074999999999999</v>
      </c>
      <c r="L4659" s="468"/>
      <c r="M4659" s="468"/>
      <c r="N4659" s="468"/>
      <c r="O4659" s="98">
        <f t="shared" si="286"/>
        <v>1.504999999999999</v>
      </c>
      <c r="Q4659" s="100">
        <f t="shared" si="287"/>
        <v>5.0041562759767215</v>
      </c>
      <c r="S4659" s="182">
        <v>0</v>
      </c>
      <c r="T4659" s="469">
        <v>0</v>
      </c>
      <c r="U4659" s="160">
        <v>0</v>
      </c>
      <c r="V4659" s="181">
        <v>0</v>
      </c>
      <c r="W4659" s="182">
        <v>0</v>
      </c>
      <c r="X4659" s="181">
        <v>0</v>
      </c>
      <c r="Y4659" s="874">
        <f t="shared" si="291"/>
        <v>28.57</v>
      </c>
      <c r="Z4659" s="182">
        <v>0</v>
      </c>
      <c r="AA4659" s="752">
        <v>0</v>
      </c>
      <c r="AB4659" s="108">
        <v>341.2</v>
      </c>
      <c r="AC4659" s="109">
        <v>0</v>
      </c>
      <c r="AD4659" s="265">
        <v>12</v>
      </c>
      <c r="AE4659" s="902">
        <f t="shared" si="297"/>
        <v>15</v>
      </c>
      <c r="AF4659" s="108">
        <v>355</v>
      </c>
      <c r="AG4659" s="109">
        <v>0</v>
      </c>
      <c r="AH4659" s="109"/>
      <c r="AI4659" s="109"/>
      <c r="AJ4659" s="265">
        <v>15</v>
      </c>
      <c r="AK4659" s="751">
        <f t="shared" si="294"/>
        <v>18.75</v>
      </c>
      <c r="AL4659" s="748"/>
      <c r="AM4659" s="748"/>
      <c r="AN4659" s="473">
        <f t="shared" si="292"/>
        <v>33.75</v>
      </c>
      <c r="AO4659" s="592">
        <f t="shared" si="295"/>
        <v>3.6750000000000007</v>
      </c>
    </row>
    <row r="4660" spans="1:43" x14ac:dyDescent="0.2">
      <c r="A4660" s="58">
        <v>41176</v>
      </c>
      <c r="B4660" s="92">
        <v>17.63</v>
      </c>
      <c r="C4660" s="870"/>
      <c r="D4660" s="174">
        <v>8.99</v>
      </c>
      <c r="E4660" s="871">
        <f t="shared" si="296"/>
        <v>10.068800000000001</v>
      </c>
      <c r="F4660" s="577">
        <f t="shared" si="298"/>
        <v>27.698799999999999</v>
      </c>
      <c r="G4660" s="63"/>
      <c r="H4660" s="798">
        <v>18.309999999999999</v>
      </c>
      <c r="I4660" s="96">
        <v>9.81</v>
      </c>
      <c r="J4660" s="308"/>
      <c r="K4660" s="723">
        <f t="shared" si="285"/>
        <v>28.119999999999997</v>
      </c>
      <c r="L4660" s="468"/>
      <c r="M4660" s="468"/>
      <c r="N4660" s="468"/>
      <c r="O4660" s="98">
        <f t="shared" si="286"/>
        <v>0.42119999999999891</v>
      </c>
      <c r="Q4660" s="100">
        <f t="shared" si="287"/>
        <v>1.4978662873399677</v>
      </c>
      <c r="S4660" s="182">
        <v>0</v>
      </c>
      <c r="T4660" s="469">
        <v>0</v>
      </c>
      <c r="U4660" s="160">
        <v>0</v>
      </c>
      <c r="V4660" s="181">
        <v>0</v>
      </c>
      <c r="W4660" s="182">
        <v>0</v>
      </c>
      <c r="X4660" s="181">
        <v>0</v>
      </c>
      <c r="Y4660" s="874">
        <f t="shared" si="291"/>
        <v>27.698799999999999</v>
      </c>
      <c r="Z4660" s="182">
        <v>0</v>
      </c>
      <c r="AA4660" s="752">
        <v>0</v>
      </c>
      <c r="AB4660" s="108">
        <v>341.2</v>
      </c>
      <c r="AC4660" s="109">
        <v>0</v>
      </c>
      <c r="AD4660" s="265">
        <v>13.37</v>
      </c>
      <c r="AE4660" s="902">
        <f t="shared" si="297"/>
        <v>16.712499999999999</v>
      </c>
      <c r="AF4660" s="108">
        <v>354.9</v>
      </c>
      <c r="AG4660" s="109">
        <v>0</v>
      </c>
      <c r="AH4660" s="109"/>
      <c r="AI4660" s="109"/>
      <c r="AJ4660" s="265">
        <v>6</v>
      </c>
      <c r="AK4660" s="751">
        <f t="shared" si="294"/>
        <v>7.5</v>
      </c>
      <c r="AL4660" s="748"/>
      <c r="AM4660" s="748"/>
      <c r="AN4660" s="473">
        <f t="shared" si="292"/>
        <v>24.212499999999999</v>
      </c>
      <c r="AO4660" s="592">
        <f t="shared" si="295"/>
        <v>-3.9074999999999989</v>
      </c>
      <c r="AQ4660" s="21"/>
    </row>
    <row r="4661" spans="1:43" x14ac:dyDescent="0.2">
      <c r="A4661" s="58">
        <v>41177</v>
      </c>
      <c r="B4661" s="92">
        <v>18.260000000000002</v>
      </c>
      <c r="C4661" s="870"/>
      <c r="D4661" s="174">
        <v>9.5</v>
      </c>
      <c r="E4661" s="871">
        <f t="shared" si="296"/>
        <v>10.64</v>
      </c>
      <c r="F4661" s="577">
        <f t="shared" si="298"/>
        <v>28.900000000000002</v>
      </c>
      <c r="G4661" s="63"/>
      <c r="H4661" s="798">
        <v>17.46</v>
      </c>
      <c r="I4661" s="96">
        <v>10.199999999999999</v>
      </c>
      <c r="J4661" s="308"/>
      <c r="K4661" s="723">
        <f t="shared" si="285"/>
        <v>27.66</v>
      </c>
      <c r="L4661" s="468"/>
      <c r="M4661" s="468"/>
      <c r="N4661" s="468"/>
      <c r="O4661" s="98">
        <f t="shared" si="286"/>
        <v>-1.240000000000002</v>
      </c>
      <c r="Q4661" s="100">
        <f t="shared" si="287"/>
        <v>-4.4830079537237957</v>
      </c>
      <c r="S4661" s="182">
        <v>0</v>
      </c>
      <c r="T4661" s="469">
        <v>0</v>
      </c>
      <c r="U4661" s="160">
        <v>0</v>
      </c>
      <c r="V4661" s="181">
        <v>0</v>
      </c>
      <c r="W4661" s="182">
        <v>0</v>
      </c>
      <c r="X4661" s="181">
        <v>0</v>
      </c>
      <c r="Y4661" s="874">
        <f t="shared" si="291"/>
        <v>28.900000000000002</v>
      </c>
      <c r="Z4661" s="182">
        <v>0</v>
      </c>
      <c r="AA4661" s="752">
        <v>0</v>
      </c>
      <c r="AB4661" s="108">
        <v>341.2</v>
      </c>
      <c r="AC4661" s="109">
        <v>0</v>
      </c>
      <c r="AD4661" s="265">
        <v>0</v>
      </c>
      <c r="AE4661" s="902">
        <f t="shared" si="297"/>
        <v>0</v>
      </c>
      <c r="AF4661" s="108">
        <v>354.9</v>
      </c>
      <c r="AG4661" s="109">
        <v>0</v>
      </c>
      <c r="AH4661" s="109"/>
      <c r="AI4661" s="109"/>
      <c r="AJ4661" s="265">
        <v>27</v>
      </c>
      <c r="AK4661" s="751">
        <f t="shared" si="294"/>
        <v>33.75</v>
      </c>
      <c r="AL4661" s="748"/>
      <c r="AM4661" s="748"/>
      <c r="AN4661" s="473">
        <f t="shared" si="292"/>
        <v>33.75</v>
      </c>
      <c r="AO4661" s="592">
        <f t="shared" si="295"/>
        <v>6.09</v>
      </c>
    </row>
    <row r="4662" spans="1:43" x14ac:dyDescent="0.2">
      <c r="A4662" s="58">
        <v>41178</v>
      </c>
      <c r="B4662" s="92">
        <v>19.73</v>
      </c>
      <c r="C4662" s="870"/>
      <c r="D4662" s="174">
        <v>9.35</v>
      </c>
      <c r="E4662" s="871">
        <f t="shared" si="296"/>
        <v>10.472000000000001</v>
      </c>
      <c r="F4662" s="577">
        <f t="shared" si="298"/>
        <v>30.202000000000002</v>
      </c>
      <c r="G4662" s="63"/>
      <c r="H4662" s="798">
        <v>20.53</v>
      </c>
      <c r="I4662" s="96">
        <v>10.175000000000001</v>
      </c>
      <c r="J4662" s="308"/>
      <c r="K4662" s="723">
        <f t="shared" si="285"/>
        <v>30.705000000000002</v>
      </c>
      <c r="L4662" s="468"/>
      <c r="M4662" s="468"/>
      <c r="N4662" s="468"/>
      <c r="O4662" s="98">
        <f t="shared" si="286"/>
        <v>0.50300000000000011</v>
      </c>
      <c r="Q4662" s="100">
        <f t="shared" si="287"/>
        <v>1.6381696792053413</v>
      </c>
      <c r="S4662" s="182">
        <v>0</v>
      </c>
      <c r="T4662" s="469">
        <v>0</v>
      </c>
      <c r="U4662" s="160">
        <v>0</v>
      </c>
      <c r="V4662" s="181">
        <v>0</v>
      </c>
      <c r="W4662" s="182">
        <v>0</v>
      </c>
      <c r="X4662" s="181">
        <v>0</v>
      </c>
      <c r="Y4662" s="874">
        <f t="shared" si="291"/>
        <v>30.202000000000002</v>
      </c>
      <c r="Z4662" s="182">
        <v>0</v>
      </c>
      <c r="AA4662" s="752">
        <v>0</v>
      </c>
      <c r="AB4662" s="108">
        <v>341.1</v>
      </c>
      <c r="AC4662" s="109">
        <v>0</v>
      </c>
      <c r="AD4662" s="265">
        <v>0</v>
      </c>
      <c r="AE4662" s="902">
        <f t="shared" si="297"/>
        <v>0</v>
      </c>
      <c r="AF4662" s="108">
        <v>354.7</v>
      </c>
      <c r="AG4662" s="109">
        <v>0</v>
      </c>
      <c r="AH4662" s="109"/>
      <c r="AI4662" s="109"/>
      <c r="AJ4662" s="265">
        <v>26</v>
      </c>
      <c r="AK4662" s="751">
        <f t="shared" si="294"/>
        <v>32.5</v>
      </c>
      <c r="AL4662" s="748"/>
      <c r="AM4662" s="748"/>
      <c r="AN4662" s="473">
        <f t="shared" si="292"/>
        <v>32.5</v>
      </c>
      <c r="AO4662" s="592">
        <f t="shared" si="295"/>
        <v>1.7949999999999982</v>
      </c>
    </row>
    <row r="4663" spans="1:43" x14ac:dyDescent="0.2">
      <c r="A4663" s="58">
        <v>41179</v>
      </c>
      <c r="B4663" s="92">
        <v>21.01</v>
      </c>
      <c r="C4663" s="870"/>
      <c r="D4663" s="174">
        <v>9.5</v>
      </c>
      <c r="E4663" s="871">
        <f t="shared" si="296"/>
        <v>10.64</v>
      </c>
      <c r="F4663" s="577">
        <f t="shared" si="298"/>
        <v>31.650000000000002</v>
      </c>
      <c r="G4663" s="63"/>
      <c r="H4663" s="798">
        <v>19.61</v>
      </c>
      <c r="I4663" s="96">
        <v>10.35</v>
      </c>
      <c r="J4663" s="308"/>
      <c r="K4663" s="723">
        <f t="shared" si="285"/>
        <v>29.96</v>
      </c>
      <c r="L4663" s="468"/>
      <c r="M4663" s="468"/>
      <c r="N4663" s="468"/>
      <c r="O4663" s="98">
        <f t="shared" si="286"/>
        <v>-1.6900000000000013</v>
      </c>
      <c r="Q4663" s="100">
        <f t="shared" si="287"/>
        <v>-5.6408544726301777</v>
      </c>
      <c r="S4663" s="182">
        <v>0</v>
      </c>
      <c r="T4663" s="469">
        <v>0</v>
      </c>
      <c r="U4663" s="160">
        <v>0</v>
      </c>
      <c r="V4663" s="181">
        <v>0</v>
      </c>
      <c r="W4663" s="182">
        <v>0</v>
      </c>
      <c r="X4663" s="181">
        <v>0</v>
      </c>
      <c r="Y4663" s="874">
        <f t="shared" si="291"/>
        <v>31.650000000000002</v>
      </c>
      <c r="Z4663" s="182">
        <v>0</v>
      </c>
      <c r="AA4663" s="752">
        <v>0</v>
      </c>
      <c r="AB4663" s="108">
        <v>341.1</v>
      </c>
      <c r="AC4663" s="109">
        <v>0</v>
      </c>
      <c r="AD4663" s="265">
        <v>0</v>
      </c>
      <c r="AE4663" s="902">
        <f t="shared" si="297"/>
        <v>0</v>
      </c>
      <c r="AF4663" s="108">
        <v>354.5</v>
      </c>
      <c r="AG4663" s="109">
        <v>0</v>
      </c>
      <c r="AH4663" s="109"/>
      <c r="AI4663" s="109"/>
      <c r="AJ4663" s="265">
        <v>27</v>
      </c>
      <c r="AK4663" s="751">
        <f t="shared" si="294"/>
        <v>33.75</v>
      </c>
      <c r="AL4663" s="748"/>
      <c r="AM4663" s="748"/>
      <c r="AN4663" s="473">
        <f t="shared" si="292"/>
        <v>33.75</v>
      </c>
      <c r="AO4663" s="592">
        <f t="shared" si="295"/>
        <v>3.7899999999999991</v>
      </c>
    </row>
    <row r="4664" spans="1:43" x14ac:dyDescent="0.2">
      <c r="A4664" s="58">
        <v>41180</v>
      </c>
      <c r="B4664" s="92">
        <v>19.82</v>
      </c>
      <c r="C4664" s="870"/>
      <c r="D4664" s="174">
        <v>9.5</v>
      </c>
      <c r="E4664" s="871">
        <f t="shared" si="296"/>
        <v>10.64</v>
      </c>
      <c r="F4664" s="577">
        <f t="shared" si="298"/>
        <v>30.46</v>
      </c>
      <c r="G4664" s="63"/>
      <c r="H4664" s="798">
        <v>21.53</v>
      </c>
      <c r="I4664" s="96">
        <v>10.15</v>
      </c>
      <c r="J4664" s="308"/>
      <c r="K4664" s="723">
        <f t="shared" si="285"/>
        <v>31.68</v>
      </c>
      <c r="L4664" s="468"/>
      <c r="M4664" s="468"/>
      <c r="N4664" s="468"/>
      <c r="O4664" s="98">
        <f t="shared" si="286"/>
        <v>1.2199999999999989</v>
      </c>
      <c r="Q4664" s="100">
        <f t="shared" si="287"/>
        <v>3.8510101010100972</v>
      </c>
      <c r="S4664" s="182">
        <v>0</v>
      </c>
      <c r="T4664" s="469">
        <v>0</v>
      </c>
      <c r="U4664" s="160">
        <v>0</v>
      </c>
      <c r="V4664" s="181">
        <v>0</v>
      </c>
      <c r="W4664" s="182">
        <v>0</v>
      </c>
      <c r="X4664" s="181">
        <v>0</v>
      </c>
      <c r="Y4664" s="874">
        <f t="shared" si="291"/>
        <v>30.46</v>
      </c>
      <c r="Z4664" s="182">
        <v>0</v>
      </c>
      <c r="AA4664" s="752">
        <v>0</v>
      </c>
      <c r="AB4664" s="108">
        <v>341.1</v>
      </c>
      <c r="AC4664" s="109">
        <v>0</v>
      </c>
      <c r="AD4664" s="265">
        <v>0</v>
      </c>
      <c r="AE4664" s="902">
        <f t="shared" si="297"/>
        <v>0</v>
      </c>
      <c r="AF4664" s="108">
        <v>354.4</v>
      </c>
      <c r="AG4664" s="109">
        <v>0.7</v>
      </c>
      <c r="AH4664" s="109"/>
      <c r="AI4664" s="109"/>
      <c r="AJ4664" s="265">
        <v>24</v>
      </c>
      <c r="AK4664" s="751">
        <f t="shared" si="294"/>
        <v>30</v>
      </c>
      <c r="AL4664" s="748"/>
      <c r="AM4664" s="748"/>
      <c r="AN4664" s="473">
        <f t="shared" si="292"/>
        <v>30</v>
      </c>
      <c r="AO4664" s="592">
        <f t="shared" si="295"/>
        <v>-1.6799999999999997</v>
      </c>
    </row>
    <row r="4665" spans="1:43" x14ac:dyDescent="0.2">
      <c r="A4665" s="58">
        <v>41181</v>
      </c>
      <c r="B4665" s="92">
        <v>17</v>
      </c>
      <c r="C4665" s="870"/>
      <c r="D4665" s="174">
        <v>9.5</v>
      </c>
      <c r="E4665" s="871">
        <f t="shared" si="296"/>
        <v>10.64</v>
      </c>
      <c r="F4665" s="577">
        <f t="shared" si="298"/>
        <v>27.64</v>
      </c>
      <c r="G4665" s="63"/>
      <c r="H4665" s="798">
        <v>16.18</v>
      </c>
      <c r="I4665" s="96">
        <v>10.202999999999999</v>
      </c>
      <c r="J4665" s="308"/>
      <c r="K4665" s="723">
        <f t="shared" si="285"/>
        <v>26.382999999999999</v>
      </c>
      <c r="L4665" s="468"/>
      <c r="M4665" s="468"/>
      <c r="N4665" s="468"/>
      <c r="O4665" s="98">
        <f t="shared" si="286"/>
        <v>-1.2570000000000014</v>
      </c>
      <c r="Q4665" s="100">
        <f t="shared" si="287"/>
        <v>-4.7644316415873922</v>
      </c>
      <c r="S4665" s="182">
        <v>0</v>
      </c>
      <c r="T4665" s="469">
        <v>0</v>
      </c>
      <c r="U4665" s="160">
        <v>0</v>
      </c>
      <c r="V4665" s="181">
        <v>0</v>
      </c>
      <c r="W4665" s="182">
        <v>0</v>
      </c>
      <c r="X4665" s="181">
        <v>0</v>
      </c>
      <c r="Y4665" s="874">
        <f t="shared" si="291"/>
        <v>27.64</v>
      </c>
      <c r="Z4665" s="182">
        <v>0</v>
      </c>
      <c r="AA4665" s="752">
        <v>0</v>
      </c>
      <c r="AB4665" s="108">
        <v>341.1</v>
      </c>
      <c r="AC4665" s="109">
        <v>0.3</v>
      </c>
      <c r="AD4665" s="265">
        <v>0</v>
      </c>
      <c r="AE4665" s="902">
        <f t="shared" si="297"/>
        <v>0</v>
      </c>
      <c r="AF4665" s="108">
        <v>354.4</v>
      </c>
      <c r="AG4665" s="109">
        <v>0.2</v>
      </c>
      <c r="AH4665" s="109"/>
      <c r="AI4665" s="109"/>
      <c r="AJ4665" s="265">
        <v>25</v>
      </c>
      <c r="AK4665" s="751">
        <f t="shared" si="294"/>
        <v>31.25</v>
      </c>
      <c r="AL4665" s="748"/>
      <c r="AM4665" s="748"/>
      <c r="AN4665" s="473">
        <f t="shared" si="292"/>
        <v>31.25</v>
      </c>
      <c r="AO4665" s="592">
        <f t="shared" si="295"/>
        <v>4.8670000000000009</v>
      </c>
    </row>
    <row r="4666" spans="1:43" ht="13.5" thickBot="1" x14ac:dyDescent="0.25">
      <c r="A4666" s="58">
        <v>41182</v>
      </c>
      <c r="B4666" s="92">
        <v>17.16</v>
      </c>
      <c r="C4666" s="870"/>
      <c r="D4666" s="174">
        <v>9.5</v>
      </c>
      <c r="E4666" s="871">
        <f t="shared" si="296"/>
        <v>10.64</v>
      </c>
      <c r="F4666" s="577">
        <f t="shared" si="298"/>
        <v>27.8</v>
      </c>
      <c r="G4666" s="63"/>
      <c r="H4666" s="798">
        <v>17.600000000000001</v>
      </c>
      <c r="I4666" s="96">
        <v>10.29</v>
      </c>
      <c r="J4666" s="308"/>
      <c r="K4666" s="723">
        <f t="shared" si="285"/>
        <v>27.89</v>
      </c>
      <c r="L4666" s="468"/>
      <c r="M4666" s="468"/>
      <c r="N4666" s="468"/>
      <c r="O4666" s="98">
        <f t="shared" si="286"/>
        <v>8.9999999999999858E-2</v>
      </c>
      <c r="Q4666" s="100">
        <f t="shared" si="287"/>
        <v>0.32269630692004253</v>
      </c>
      <c r="S4666" s="182">
        <v>0</v>
      </c>
      <c r="T4666" s="469">
        <v>0</v>
      </c>
      <c r="U4666" s="160">
        <v>0</v>
      </c>
      <c r="V4666" s="181">
        <v>0</v>
      </c>
      <c r="W4666" s="182">
        <v>0</v>
      </c>
      <c r="X4666" s="181">
        <v>0</v>
      </c>
      <c r="Y4666" s="874">
        <f t="shared" si="291"/>
        <v>27.8</v>
      </c>
      <c r="Z4666" s="182">
        <v>0</v>
      </c>
      <c r="AA4666" s="752">
        <v>0</v>
      </c>
      <c r="AB4666" s="132">
        <v>341.1</v>
      </c>
      <c r="AC4666" s="133">
        <v>0.2</v>
      </c>
      <c r="AD4666" s="481">
        <v>0</v>
      </c>
      <c r="AE4666" s="902">
        <f>AD4666*1.25</f>
        <v>0</v>
      </c>
      <c r="AF4666" s="132">
        <v>354.1</v>
      </c>
      <c r="AG4666" s="133">
        <v>0</v>
      </c>
      <c r="AH4666" s="133"/>
      <c r="AI4666" s="133"/>
      <c r="AJ4666" s="481">
        <v>26</v>
      </c>
      <c r="AK4666" s="756">
        <f t="shared" si="294"/>
        <v>32.5</v>
      </c>
      <c r="AL4666" s="755"/>
      <c r="AM4666" s="755"/>
      <c r="AN4666" s="473">
        <f>AJ4666+AD4666+AA4666+Z4666</f>
        <v>26</v>
      </c>
      <c r="AO4666" s="912">
        <f t="shared" si="295"/>
        <v>-1.8900000000000006</v>
      </c>
    </row>
    <row r="4667" spans="1:43" x14ac:dyDescent="0.2">
      <c r="A4667" s="58">
        <v>41183</v>
      </c>
      <c r="B4667" s="59">
        <v>20.100000000000001</v>
      </c>
      <c r="C4667" s="870">
        <f>B4667*0.94</f>
        <v>18.894000000000002</v>
      </c>
      <c r="D4667" s="200">
        <v>9.5</v>
      </c>
      <c r="E4667" s="871">
        <f t="shared" ref="E4667:E4697" si="299">D4667*0.96</f>
        <v>9.1199999999999992</v>
      </c>
      <c r="F4667" s="63">
        <f t="shared" ref="F4667:F4730" si="300">E4667+C4667</f>
        <v>28.014000000000003</v>
      </c>
      <c r="G4667" s="434"/>
      <c r="H4667" s="384">
        <v>17.93</v>
      </c>
      <c r="I4667" s="150">
        <v>10.208</v>
      </c>
      <c r="J4667" s="66"/>
      <c r="K4667" s="834">
        <f t="shared" si="285"/>
        <v>28.137999999999998</v>
      </c>
      <c r="L4667" s="468"/>
      <c r="M4667" s="468"/>
      <c r="N4667" s="468"/>
      <c r="O4667" s="98">
        <f t="shared" si="286"/>
        <v>0.12399999999999523</v>
      </c>
      <c r="Q4667" s="100">
        <f t="shared" si="287"/>
        <v>0.44068519439901638</v>
      </c>
      <c r="S4667" s="158">
        <v>0</v>
      </c>
      <c r="T4667" s="469">
        <v>0</v>
      </c>
      <c r="U4667" s="160">
        <v>0</v>
      </c>
      <c r="V4667" s="161">
        <v>0</v>
      </c>
      <c r="W4667" s="162">
        <v>0</v>
      </c>
      <c r="X4667" s="161">
        <v>0</v>
      </c>
      <c r="Y4667" s="874">
        <f t="shared" si="291"/>
        <v>28.014000000000003</v>
      </c>
      <c r="Z4667" s="162">
        <v>0</v>
      </c>
      <c r="AA4667" s="887">
        <v>0</v>
      </c>
      <c r="AB4667" s="78">
        <v>341.1</v>
      </c>
      <c r="AC4667" s="79">
        <v>0.15</v>
      </c>
      <c r="AD4667" s="79">
        <v>24</v>
      </c>
      <c r="AE4667" s="902">
        <f>AD4667*1.12</f>
        <v>26.880000000000003</v>
      </c>
      <c r="AF4667" s="255">
        <v>354.1</v>
      </c>
      <c r="AG4667" s="256">
        <v>0.2</v>
      </c>
      <c r="AH4667" s="256"/>
      <c r="AI4667" s="256"/>
      <c r="AJ4667" s="257">
        <v>12</v>
      </c>
      <c r="AK4667" s="905">
        <f>AJ4667*1.12</f>
        <v>13.440000000000001</v>
      </c>
      <c r="AL4667" s="930"/>
      <c r="AM4667" s="930"/>
      <c r="AN4667" s="519">
        <f t="shared" ref="AN4667:AN4698" si="301">AK4667+AE4667</f>
        <v>40.320000000000007</v>
      </c>
      <c r="AO4667" s="83">
        <f t="shared" ref="AO4667:AO4730" si="302">AN4667-F4667</f>
        <v>12.306000000000004</v>
      </c>
    </row>
    <row r="4668" spans="1:43" x14ac:dyDescent="0.2">
      <c r="A4668" s="58">
        <v>41184</v>
      </c>
      <c r="B4668" s="92">
        <v>18.16</v>
      </c>
      <c r="C4668" s="870">
        <f t="shared" ref="C4668:C4697" si="303">B4668*0.94</f>
        <v>17.070399999999999</v>
      </c>
      <c r="D4668" s="174">
        <v>9.5</v>
      </c>
      <c r="E4668" s="871">
        <f t="shared" si="299"/>
        <v>9.1199999999999992</v>
      </c>
      <c r="F4668" s="63">
        <f t="shared" si="300"/>
        <v>26.190399999999997</v>
      </c>
      <c r="G4668" s="434"/>
      <c r="H4668" s="371">
        <v>16.98</v>
      </c>
      <c r="I4668" s="174">
        <v>10.294</v>
      </c>
      <c r="J4668" s="96"/>
      <c r="K4668" s="835">
        <f t="shared" ref="K4668:K4731" si="304">H4668+I4668</f>
        <v>27.274000000000001</v>
      </c>
      <c r="L4668" s="468"/>
      <c r="M4668" s="468"/>
      <c r="N4668" s="468"/>
      <c r="O4668" s="98">
        <f t="shared" ref="O4668:O4731" si="305">K4668-F4668</f>
        <v>1.0836000000000041</v>
      </c>
      <c r="Q4668" s="100">
        <f t="shared" ref="Q4668:Q4731" si="306">(((O4668/K4668)*100))</f>
        <v>3.9730145926523583</v>
      </c>
      <c r="S4668" s="180">
        <v>0</v>
      </c>
      <c r="T4668" s="469">
        <v>0</v>
      </c>
      <c r="U4668" s="160">
        <v>0</v>
      </c>
      <c r="V4668" s="181">
        <v>0</v>
      </c>
      <c r="W4668" s="182">
        <v>0</v>
      </c>
      <c r="X4668" s="181">
        <v>0</v>
      </c>
      <c r="Y4668" s="874">
        <f t="shared" si="291"/>
        <v>26.190399999999997</v>
      </c>
      <c r="Z4668" s="182">
        <v>0</v>
      </c>
      <c r="AA4668" s="752">
        <v>0</v>
      </c>
      <c r="AB4668" s="108">
        <v>341</v>
      </c>
      <c r="AC4668" s="109">
        <v>0</v>
      </c>
      <c r="AD4668" s="109">
        <v>20</v>
      </c>
      <c r="AE4668" s="902">
        <f t="shared" ref="AE4668:AE4697" si="307">AD4668*1.12</f>
        <v>22.400000000000002</v>
      </c>
      <c r="AF4668" s="108">
        <v>354.1</v>
      </c>
      <c r="AG4668" s="109">
        <v>0</v>
      </c>
      <c r="AH4668" s="109"/>
      <c r="AI4668" s="109"/>
      <c r="AJ4668" s="265">
        <v>1</v>
      </c>
      <c r="AK4668" s="751">
        <f t="shared" ref="AK4668:AK4697" si="308">AJ4668*1.12</f>
        <v>1.1200000000000001</v>
      </c>
      <c r="AL4668" s="930"/>
      <c r="AM4668" s="930"/>
      <c r="AN4668" s="519">
        <f t="shared" si="301"/>
        <v>23.520000000000003</v>
      </c>
      <c r="AO4668" s="113">
        <f t="shared" si="302"/>
        <v>-2.6703999999999937</v>
      </c>
    </row>
    <row r="4669" spans="1:43" x14ac:dyDescent="0.2">
      <c r="A4669" s="58">
        <v>41185</v>
      </c>
      <c r="B4669" s="92">
        <v>20.329999999999998</v>
      </c>
      <c r="C4669" s="870">
        <f t="shared" si="303"/>
        <v>19.110199999999999</v>
      </c>
      <c r="D4669" s="174">
        <v>9.5</v>
      </c>
      <c r="E4669" s="871">
        <f t="shared" si="299"/>
        <v>9.1199999999999992</v>
      </c>
      <c r="F4669" s="63">
        <f t="shared" si="300"/>
        <v>28.230199999999996</v>
      </c>
      <c r="G4669" s="434"/>
      <c r="H4669" s="371">
        <v>20.62</v>
      </c>
      <c r="I4669" s="174">
        <v>10.196999999999999</v>
      </c>
      <c r="J4669" s="96"/>
      <c r="K4669" s="835">
        <f t="shared" si="304"/>
        <v>30.817</v>
      </c>
      <c r="L4669" s="468"/>
      <c r="M4669" s="468"/>
      <c r="N4669" s="468"/>
      <c r="O4669" s="98">
        <f t="shared" si="305"/>
        <v>2.5868000000000038</v>
      </c>
      <c r="Q4669" s="100">
        <f t="shared" si="306"/>
        <v>8.3940682091053773</v>
      </c>
      <c r="S4669" s="180">
        <v>0</v>
      </c>
      <c r="T4669" s="469">
        <v>0</v>
      </c>
      <c r="U4669" s="160">
        <v>0</v>
      </c>
      <c r="V4669" s="181">
        <v>0</v>
      </c>
      <c r="W4669" s="182">
        <v>0</v>
      </c>
      <c r="X4669" s="181">
        <v>0</v>
      </c>
      <c r="Y4669" s="874">
        <f t="shared" si="291"/>
        <v>28.230199999999996</v>
      </c>
      <c r="Z4669" s="182">
        <v>0</v>
      </c>
      <c r="AA4669" s="752">
        <v>0</v>
      </c>
      <c r="AB4669" s="108">
        <v>341</v>
      </c>
      <c r="AC4669" s="109">
        <v>0</v>
      </c>
      <c r="AD4669" s="109">
        <v>20</v>
      </c>
      <c r="AE4669" s="902">
        <f t="shared" si="307"/>
        <v>22.400000000000002</v>
      </c>
      <c r="AF4669" s="108">
        <v>354.15</v>
      </c>
      <c r="AG4669" s="109">
        <v>0</v>
      </c>
      <c r="AH4669" s="109"/>
      <c r="AI4669" s="109"/>
      <c r="AJ4669" s="265">
        <v>0</v>
      </c>
      <c r="AK4669" s="751">
        <f t="shared" si="308"/>
        <v>0</v>
      </c>
      <c r="AL4669" s="930"/>
      <c r="AM4669" s="930"/>
      <c r="AN4669" s="519">
        <f t="shared" si="301"/>
        <v>22.400000000000002</v>
      </c>
      <c r="AO4669" s="113">
        <f t="shared" si="302"/>
        <v>-5.8301999999999943</v>
      </c>
    </row>
    <row r="4670" spans="1:43" x14ac:dyDescent="0.2">
      <c r="A4670" s="58">
        <v>41186</v>
      </c>
      <c r="B4670" s="92">
        <v>19.02</v>
      </c>
      <c r="C4670" s="870">
        <f t="shared" si="303"/>
        <v>17.878799999999998</v>
      </c>
      <c r="D4670" s="174">
        <v>9.5</v>
      </c>
      <c r="E4670" s="871">
        <f t="shared" si="299"/>
        <v>9.1199999999999992</v>
      </c>
      <c r="F4670" s="63">
        <f t="shared" si="300"/>
        <v>26.998799999999996</v>
      </c>
      <c r="G4670" s="434"/>
      <c r="H4670" s="371">
        <v>18.62</v>
      </c>
      <c r="I4670" s="174">
        <v>10.33</v>
      </c>
      <c r="J4670" s="96"/>
      <c r="K4670" s="835">
        <f t="shared" si="304"/>
        <v>28.950000000000003</v>
      </c>
      <c r="L4670" s="468"/>
      <c r="M4670" s="468"/>
      <c r="N4670" s="468"/>
      <c r="O4670" s="98">
        <f t="shared" si="305"/>
        <v>1.9512000000000072</v>
      </c>
      <c r="Q4670" s="100">
        <f t="shared" si="306"/>
        <v>6.7398963730570198</v>
      </c>
      <c r="S4670" s="180">
        <v>0</v>
      </c>
      <c r="T4670" s="469">
        <v>0</v>
      </c>
      <c r="U4670" s="160">
        <v>0</v>
      </c>
      <c r="V4670" s="181">
        <v>0</v>
      </c>
      <c r="W4670" s="182">
        <v>0</v>
      </c>
      <c r="X4670" s="181">
        <v>0</v>
      </c>
      <c r="Y4670" s="874">
        <f t="shared" si="291"/>
        <v>26.998799999999996</v>
      </c>
      <c r="Z4670" s="182">
        <v>0</v>
      </c>
      <c r="AA4670" s="752">
        <v>0</v>
      </c>
      <c r="AB4670" s="108">
        <v>340.9</v>
      </c>
      <c r="AC4670" s="109">
        <v>0</v>
      </c>
      <c r="AD4670" s="109">
        <v>20</v>
      </c>
      <c r="AE4670" s="902">
        <f t="shared" si="307"/>
        <v>22.400000000000002</v>
      </c>
      <c r="AF4670" s="108">
        <v>354.3</v>
      </c>
      <c r="AG4670" s="109">
        <v>0</v>
      </c>
      <c r="AH4670" s="109"/>
      <c r="AI4670" s="109"/>
      <c r="AJ4670" s="265">
        <v>0</v>
      </c>
      <c r="AK4670" s="751">
        <f t="shared" si="308"/>
        <v>0</v>
      </c>
      <c r="AL4670" s="930"/>
      <c r="AM4670" s="930"/>
      <c r="AN4670" s="519">
        <f t="shared" si="301"/>
        <v>22.400000000000002</v>
      </c>
      <c r="AO4670" s="113">
        <f t="shared" si="302"/>
        <v>-4.5987999999999936</v>
      </c>
    </row>
    <row r="4671" spans="1:43" x14ac:dyDescent="0.2">
      <c r="A4671" s="58">
        <v>41187</v>
      </c>
      <c r="B4671" s="92">
        <v>19.97</v>
      </c>
      <c r="C4671" s="870">
        <f t="shared" si="303"/>
        <v>18.771799999999999</v>
      </c>
      <c r="D4671" s="174">
        <v>9.5</v>
      </c>
      <c r="E4671" s="871">
        <f t="shared" si="299"/>
        <v>9.1199999999999992</v>
      </c>
      <c r="F4671" s="63">
        <f t="shared" si="300"/>
        <v>27.891799999999996</v>
      </c>
      <c r="G4671" s="434"/>
      <c r="H4671" s="371">
        <v>19.87</v>
      </c>
      <c r="I4671" s="174">
        <v>10.175000000000001</v>
      </c>
      <c r="J4671" s="96"/>
      <c r="K4671" s="835">
        <f t="shared" si="304"/>
        <v>30.045000000000002</v>
      </c>
      <c r="L4671" s="468"/>
      <c r="M4671" s="468"/>
      <c r="N4671" s="468"/>
      <c r="O4671" s="98">
        <f t="shared" si="305"/>
        <v>2.1532000000000053</v>
      </c>
      <c r="Q4671" s="100">
        <f t="shared" si="306"/>
        <v>7.1665834581461318</v>
      </c>
      <c r="S4671" s="180">
        <v>0</v>
      </c>
      <c r="T4671" s="469">
        <v>0</v>
      </c>
      <c r="U4671" s="160">
        <v>0</v>
      </c>
      <c r="V4671" s="181">
        <v>0</v>
      </c>
      <c r="W4671" s="182">
        <v>0</v>
      </c>
      <c r="X4671" s="181">
        <v>0</v>
      </c>
      <c r="Y4671" s="874">
        <f t="shared" si="291"/>
        <v>27.891799999999996</v>
      </c>
      <c r="Z4671" s="182">
        <v>0</v>
      </c>
      <c r="AA4671" s="752">
        <v>0</v>
      </c>
      <c r="AB4671" s="108">
        <v>340.8</v>
      </c>
      <c r="AC4671" s="109">
        <v>0</v>
      </c>
      <c r="AD4671" s="109">
        <v>30</v>
      </c>
      <c r="AE4671" s="902">
        <f t="shared" si="307"/>
        <v>33.6</v>
      </c>
      <c r="AF4671" s="108">
        <v>354.3</v>
      </c>
      <c r="AG4671" s="109">
        <v>0</v>
      </c>
      <c r="AH4671" s="109"/>
      <c r="AI4671" s="109"/>
      <c r="AJ4671" s="265">
        <v>0</v>
      </c>
      <c r="AK4671" s="751">
        <f t="shared" si="308"/>
        <v>0</v>
      </c>
      <c r="AL4671" s="930"/>
      <c r="AM4671" s="930"/>
      <c r="AN4671" s="519">
        <f t="shared" si="301"/>
        <v>33.6</v>
      </c>
      <c r="AO4671" s="113">
        <f t="shared" si="302"/>
        <v>5.708200000000005</v>
      </c>
    </row>
    <row r="4672" spans="1:43" x14ac:dyDescent="0.2">
      <c r="A4672" s="58">
        <v>41188</v>
      </c>
      <c r="B4672" s="92">
        <v>19.170000000000002</v>
      </c>
      <c r="C4672" s="870">
        <f t="shared" si="303"/>
        <v>18.0198</v>
      </c>
      <c r="D4672" s="174">
        <v>9.5</v>
      </c>
      <c r="E4672" s="871">
        <f t="shared" si="299"/>
        <v>9.1199999999999992</v>
      </c>
      <c r="F4672" s="63">
        <f t="shared" si="300"/>
        <v>27.139800000000001</v>
      </c>
      <c r="G4672" s="434"/>
      <c r="H4672" s="371">
        <v>18.350000000000001</v>
      </c>
      <c r="I4672" s="174">
        <v>9.9540000000000006</v>
      </c>
      <c r="J4672" s="96"/>
      <c r="K4672" s="835">
        <f t="shared" si="304"/>
        <v>28.304000000000002</v>
      </c>
      <c r="L4672" s="468"/>
      <c r="M4672" s="468"/>
      <c r="N4672" s="468"/>
      <c r="O4672" s="98">
        <f t="shared" si="305"/>
        <v>1.164200000000001</v>
      </c>
      <c r="Q4672" s="100">
        <f t="shared" si="306"/>
        <v>4.1131995477671035</v>
      </c>
      <c r="S4672" s="180">
        <v>0</v>
      </c>
      <c r="T4672" s="469">
        <v>0</v>
      </c>
      <c r="U4672" s="160">
        <v>0</v>
      </c>
      <c r="V4672" s="181">
        <v>0</v>
      </c>
      <c r="W4672" s="182">
        <v>0</v>
      </c>
      <c r="X4672" s="181">
        <v>0</v>
      </c>
      <c r="Y4672" s="874">
        <f t="shared" si="291"/>
        <v>27.139800000000001</v>
      </c>
      <c r="Z4672" s="182">
        <v>0</v>
      </c>
      <c r="AA4672" s="752">
        <v>0</v>
      </c>
      <c r="AB4672" s="108">
        <v>340.9</v>
      </c>
      <c r="AC4672" s="109">
        <v>1.3</v>
      </c>
      <c r="AD4672" s="109">
        <v>15</v>
      </c>
      <c r="AE4672" s="902">
        <f t="shared" si="307"/>
        <v>16.8</v>
      </c>
      <c r="AF4672" s="108">
        <v>354.3</v>
      </c>
      <c r="AG4672" s="109">
        <v>0.15</v>
      </c>
      <c r="AH4672" s="109"/>
      <c r="AI4672" s="109"/>
      <c r="AJ4672" s="265">
        <v>1</v>
      </c>
      <c r="AK4672" s="751">
        <f t="shared" si="308"/>
        <v>1.1200000000000001</v>
      </c>
      <c r="AL4672" s="930"/>
      <c r="AM4672" s="930"/>
      <c r="AN4672" s="519">
        <f t="shared" si="301"/>
        <v>17.920000000000002</v>
      </c>
      <c r="AO4672" s="113">
        <f t="shared" si="302"/>
        <v>-9.2197999999999993</v>
      </c>
    </row>
    <row r="4673" spans="1:41" x14ac:dyDescent="0.2">
      <c r="A4673" s="58">
        <v>41189</v>
      </c>
      <c r="B4673" s="92">
        <v>17.149999999999999</v>
      </c>
      <c r="C4673" s="870">
        <f t="shared" si="303"/>
        <v>16.120999999999999</v>
      </c>
      <c r="D4673" s="174">
        <v>7.69</v>
      </c>
      <c r="E4673" s="871">
        <f t="shared" si="299"/>
        <v>7.3824000000000005</v>
      </c>
      <c r="F4673" s="63">
        <f t="shared" si="300"/>
        <v>23.503399999999999</v>
      </c>
      <c r="G4673" s="434"/>
      <c r="H4673" s="371">
        <v>16.760000000000002</v>
      </c>
      <c r="I4673" s="174">
        <v>8.0530000000000008</v>
      </c>
      <c r="J4673" s="96"/>
      <c r="K4673" s="835">
        <f t="shared" si="304"/>
        <v>24.813000000000002</v>
      </c>
      <c r="L4673" s="468"/>
      <c r="M4673" s="468"/>
      <c r="N4673" s="468"/>
      <c r="O4673" s="98">
        <f t="shared" si="305"/>
        <v>1.3096000000000032</v>
      </c>
      <c r="Q4673" s="100">
        <f t="shared" si="306"/>
        <v>5.2778785314149967</v>
      </c>
      <c r="S4673" s="180">
        <v>0</v>
      </c>
      <c r="T4673" s="469">
        <v>0</v>
      </c>
      <c r="U4673" s="160">
        <v>0</v>
      </c>
      <c r="V4673" s="181">
        <v>0</v>
      </c>
      <c r="W4673" s="182">
        <v>0</v>
      </c>
      <c r="X4673" s="181">
        <v>0</v>
      </c>
      <c r="Y4673" s="874">
        <f t="shared" si="291"/>
        <v>23.503399999999999</v>
      </c>
      <c r="Z4673" s="182">
        <v>0</v>
      </c>
      <c r="AA4673" s="752">
        <v>0</v>
      </c>
      <c r="AB4673" s="108">
        <v>340.9</v>
      </c>
      <c r="AC4673" s="109">
        <v>0.05</v>
      </c>
      <c r="AD4673" s="109">
        <v>20</v>
      </c>
      <c r="AE4673" s="902">
        <f t="shared" si="307"/>
        <v>22.400000000000002</v>
      </c>
      <c r="AF4673" s="108">
        <v>354.4</v>
      </c>
      <c r="AG4673" s="109">
        <v>0.6</v>
      </c>
      <c r="AH4673" s="109"/>
      <c r="AI4673" s="109"/>
      <c r="AJ4673" s="265">
        <v>16</v>
      </c>
      <c r="AK4673" s="751">
        <f t="shared" si="308"/>
        <v>17.920000000000002</v>
      </c>
      <c r="AL4673" s="930"/>
      <c r="AM4673" s="930"/>
      <c r="AN4673" s="519">
        <f t="shared" si="301"/>
        <v>40.320000000000007</v>
      </c>
      <c r="AO4673" s="113">
        <f t="shared" si="302"/>
        <v>16.816600000000008</v>
      </c>
    </row>
    <row r="4674" spans="1:41" x14ac:dyDescent="0.2">
      <c r="A4674" s="58">
        <v>41190</v>
      </c>
      <c r="B4674" s="92">
        <v>15.26</v>
      </c>
      <c r="C4674" s="870">
        <f t="shared" si="303"/>
        <v>14.344399999999998</v>
      </c>
      <c r="D4674" s="174">
        <v>9.5</v>
      </c>
      <c r="E4674" s="871">
        <f t="shared" si="299"/>
        <v>9.1199999999999992</v>
      </c>
      <c r="F4674" s="63">
        <f t="shared" si="300"/>
        <v>23.464399999999998</v>
      </c>
      <c r="G4674" s="434"/>
      <c r="H4674" s="371">
        <v>16.829999999999998</v>
      </c>
      <c r="I4674" s="174">
        <v>10.01</v>
      </c>
      <c r="J4674" s="96"/>
      <c r="K4674" s="835">
        <f t="shared" si="304"/>
        <v>26.839999999999996</v>
      </c>
      <c r="L4674" s="468"/>
      <c r="M4674" s="468"/>
      <c r="N4674" s="468"/>
      <c r="O4674" s="98">
        <f t="shared" si="305"/>
        <v>3.3755999999999986</v>
      </c>
      <c r="Q4674" s="100">
        <f t="shared" si="306"/>
        <v>12.576751117734721</v>
      </c>
      <c r="S4674" s="180">
        <v>0</v>
      </c>
      <c r="T4674" s="469">
        <v>0</v>
      </c>
      <c r="U4674" s="160">
        <v>0</v>
      </c>
      <c r="V4674" s="181">
        <v>0</v>
      </c>
      <c r="W4674" s="182">
        <v>0</v>
      </c>
      <c r="X4674" s="181">
        <v>0</v>
      </c>
      <c r="Y4674" s="874">
        <f t="shared" si="291"/>
        <v>23.464399999999998</v>
      </c>
      <c r="Z4674" s="182">
        <v>0</v>
      </c>
      <c r="AA4674" s="752">
        <v>0</v>
      </c>
      <c r="AB4674" s="108">
        <v>340.8</v>
      </c>
      <c r="AC4674" s="109">
        <v>0.2</v>
      </c>
      <c r="AD4674" s="109">
        <v>20</v>
      </c>
      <c r="AE4674" s="902">
        <f t="shared" si="307"/>
        <v>22.400000000000002</v>
      </c>
      <c r="AF4674" s="108">
        <v>354.4</v>
      </c>
      <c r="AG4674" s="109">
        <v>0.35</v>
      </c>
      <c r="AH4674" s="109"/>
      <c r="AI4674" s="109"/>
      <c r="AJ4674" s="265">
        <v>8</v>
      </c>
      <c r="AK4674" s="751">
        <f t="shared" si="308"/>
        <v>8.9600000000000009</v>
      </c>
      <c r="AL4674" s="930"/>
      <c r="AM4674" s="930"/>
      <c r="AN4674" s="519">
        <f t="shared" si="301"/>
        <v>31.360000000000003</v>
      </c>
      <c r="AO4674" s="113">
        <f t="shared" si="302"/>
        <v>7.8956000000000053</v>
      </c>
    </row>
    <row r="4675" spans="1:41" x14ac:dyDescent="0.2">
      <c r="A4675" s="58">
        <v>41191</v>
      </c>
      <c r="B4675" s="92">
        <v>17.239999999999998</v>
      </c>
      <c r="C4675" s="870">
        <f t="shared" si="303"/>
        <v>16.205599999999997</v>
      </c>
      <c r="D4675" s="174">
        <v>9.5</v>
      </c>
      <c r="E4675" s="871">
        <f t="shared" si="299"/>
        <v>9.1199999999999992</v>
      </c>
      <c r="F4675" s="63">
        <f t="shared" si="300"/>
        <v>25.325599999999994</v>
      </c>
      <c r="G4675" s="434"/>
      <c r="H4675" s="371">
        <v>16.920000000000002</v>
      </c>
      <c r="I4675" s="174">
        <v>10.250999999999999</v>
      </c>
      <c r="J4675" s="96"/>
      <c r="K4675" s="835">
        <f t="shared" si="304"/>
        <v>27.170999999999999</v>
      </c>
      <c r="L4675" s="468"/>
      <c r="M4675" s="468"/>
      <c r="N4675" s="468"/>
      <c r="O4675" s="98">
        <f t="shared" si="305"/>
        <v>1.845400000000005</v>
      </c>
      <c r="Q4675" s="100">
        <f t="shared" si="306"/>
        <v>6.7918000809686987</v>
      </c>
      <c r="S4675" s="180">
        <v>0</v>
      </c>
      <c r="T4675" s="469">
        <v>0</v>
      </c>
      <c r="U4675" s="160">
        <v>0</v>
      </c>
      <c r="V4675" s="181">
        <v>0</v>
      </c>
      <c r="W4675" s="182">
        <v>0</v>
      </c>
      <c r="X4675" s="181">
        <v>0</v>
      </c>
      <c r="Y4675" s="874">
        <f t="shared" si="291"/>
        <v>25.325599999999994</v>
      </c>
      <c r="Z4675" s="182">
        <v>0</v>
      </c>
      <c r="AA4675" s="752">
        <v>0</v>
      </c>
      <c r="AB4675" s="108">
        <v>340.8</v>
      </c>
      <c r="AC4675" s="109">
        <v>0</v>
      </c>
      <c r="AD4675" s="109">
        <v>20</v>
      </c>
      <c r="AE4675" s="902">
        <f t="shared" si="307"/>
        <v>22.400000000000002</v>
      </c>
      <c r="AF4675" s="108">
        <v>354.6</v>
      </c>
      <c r="AG4675" s="109">
        <v>0</v>
      </c>
      <c r="AH4675" s="109"/>
      <c r="AI4675" s="109"/>
      <c r="AJ4675" s="265">
        <v>1</v>
      </c>
      <c r="AK4675" s="751">
        <f t="shared" si="308"/>
        <v>1.1200000000000001</v>
      </c>
      <c r="AL4675" s="930"/>
      <c r="AM4675" s="930"/>
      <c r="AN4675" s="519">
        <f t="shared" si="301"/>
        <v>23.520000000000003</v>
      </c>
      <c r="AO4675" s="113">
        <f t="shared" si="302"/>
        <v>-1.8055999999999912</v>
      </c>
    </row>
    <row r="4676" spans="1:41" x14ac:dyDescent="0.2">
      <c r="A4676" s="58">
        <v>41192</v>
      </c>
      <c r="B4676" s="92">
        <v>18.79</v>
      </c>
      <c r="C4676" s="870">
        <f t="shared" si="303"/>
        <v>17.662599999999998</v>
      </c>
      <c r="D4676" s="174">
        <v>8.8800000000000008</v>
      </c>
      <c r="E4676" s="871">
        <f t="shared" si="299"/>
        <v>8.5248000000000008</v>
      </c>
      <c r="F4676" s="63">
        <f t="shared" si="300"/>
        <v>26.187399999999997</v>
      </c>
      <c r="G4676" s="434"/>
      <c r="H4676" s="371">
        <v>16.649999999999999</v>
      </c>
      <c r="I4676" s="174">
        <v>8.5980000000000008</v>
      </c>
      <c r="J4676" s="96"/>
      <c r="K4676" s="835">
        <f t="shared" si="304"/>
        <v>25.247999999999998</v>
      </c>
      <c r="L4676" s="468"/>
      <c r="M4676" s="468"/>
      <c r="N4676" s="468"/>
      <c r="O4676" s="98">
        <f t="shared" si="305"/>
        <v>-0.93939999999999912</v>
      </c>
      <c r="Q4676" s="100">
        <f t="shared" si="306"/>
        <v>-3.7206907477819997</v>
      </c>
      <c r="S4676" s="180">
        <v>0</v>
      </c>
      <c r="T4676" s="469">
        <v>0</v>
      </c>
      <c r="U4676" s="160">
        <v>0</v>
      </c>
      <c r="V4676" s="181">
        <v>0</v>
      </c>
      <c r="W4676" s="182">
        <v>0</v>
      </c>
      <c r="X4676" s="181">
        <v>0</v>
      </c>
      <c r="Y4676" s="874">
        <f t="shared" ref="Y4676:Y4739" si="309">+F4676-S4676-T4676-U4676-V4676+W4676+X4676</f>
        <v>26.187399999999997</v>
      </c>
      <c r="Z4676" s="182">
        <v>0</v>
      </c>
      <c r="AA4676" s="752">
        <v>0</v>
      </c>
      <c r="AB4676" s="108">
        <v>340.7</v>
      </c>
      <c r="AC4676" s="109">
        <v>0</v>
      </c>
      <c r="AD4676" s="109">
        <v>20</v>
      </c>
      <c r="AE4676" s="902">
        <f t="shared" si="307"/>
        <v>22.400000000000002</v>
      </c>
      <c r="AF4676" s="108">
        <v>354.7</v>
      </c>
      <c r="AG4676" s="109">
        <v>0</v>
      </c>
      <c r="AH4676" s="109"/>
      <c r="AI4676" s="109"/>
      <c r="AJ4676" s="265">
        <v>0</v>
      </c>
      <c r="AK4676" s="751">
        <f t="shared" si="308"/>
        <v>0</v>
      </c>
      <c r="AL4676" s="930"/>
      <c r="AM4676" s="930"/>
      <c r="AN4676" s="519">
        <f t="shared" si="301"/>
        <v>22.400000000000002</v>
      </c>
      <c r="AO4676" s="113">
        <f t="shared" si="302"/>
        <v>-3.7873999999999945</v>
      </c>
    </row>
    <row r="4677" spans="1:41" x14ac:dyDescent="0.2">
      <c r="A4677" s="58">
        <v>41193</v>
      </c>
      <c r="B4677" s="92">
        <v>19.88</v>
      </c>
      <c r="C4677" s="870">
        <f t="shared" si="303"/>
        <v>18.687199999999997</v>
      </c>
      <c r="D4677" s="174">
        <v>9.02</v>
      </c>
      <c r="E4677" s="871">
        <f t="shared" si="299"/>
        <v>8.6591999999999985</v>
      </c>
      <c r="F4677" s="63">
        <f t="shared" si="300"/>
        <v>27.346399999999996</v>
      </c>
      <c r="G4677" s="434"/>
      <c r="H4677" s="371">
        <v>20.11</v>
      </c>
      <c r="I4677" s="174">
        <v>8.5340000000000007</v>
      </c>
      <c r="J4677" s="96"/>
      <c r="K4677" s="835">
        <f t="shared" si="304"/>
        <v>28.643999999999998</v>
      </c>
      <c r="L4677" s="468"/>
      <c r="M4677" s="468"/>
      <c r="N4677" s="468"/>
      <c r="O4677" s="98">
        <f t="shared" si="305"/>
        <v>1.2976000000000028</v>
      </c>
      <c r="Q4677" s="100">
        <f t="shared" si="306"/>
        <v>4.5300935623516363</v>
      </c>
      <c r="S4677" s="180">
        <v>0</v>
      </c>
      <c r="T4677" s="469">
        <v>0</v>
      </c>
      <c r="U4677" s="160">
        <v>0</v>
      </c>
      <c r="V4677" s="181">
        <v>0</v>
      </c>
      <c r="W4677" s="182">
        <v>0</v>
      </c>
      <c r="X4677" s="181">
        <v>0</v>
      </c>
      <c r="Y4677" s="874">
        <f t="shared" si="309"/>
        <v>27.346399999999996</v>
      </c>
      <c r="Z4677" s="182">
        <v>0</v>
      </c>
      <c r="AA4677" s="752">
        <v>0</v>
      </c>
      <c r="AB4677" s="108">
        <v>340.7</v>
      </c>
      <c r="AC4677" s="109">
        <v>0</v>
      </c>
      <c r="AD4677" s="109">
        <v>20</v>
      </c>
      <c r="AE4677" s="902">
        <f t="shared" si="307"/>
        <v>22.400000000000002</v>
      </c>
      <c r="AF4677" s="108">
        <v>354.7</v>
      </c>
      <c r="AG4677" s="109">
        <v>0</v>
      </c>
      <c r="AH4677" s="109"/>
      <c r="AI4677" s="109"/>
      <c r="AJ4677" s="265">
        <v>0</v>
      </c>
      <c r="AK4677" s="751">
        <f t="shared" si="308"/>
        <v>0</v>
      </c>
      <c r="AL4677" s="930"/>
      <c r="AM4677" s="930"/>
      <c r="AN4677" s="519">
        <f t="shared" si="301"/>
        <v>22.400000000000002</v>
      </c>
      <c r="AO4677" s="113">
        <f t="shared" si="302"/>
        <v>-4.9463999999999935</v>
      </c>
    </row>
    <row r="4678" spans="1:41" x14ac:dyDescent="0.2">
      <c r="A4678" s="58">
        <v>41194</v>
      </c>
      <c r="B4678" s="92">
        <v>18.77</v>
      </c>
      <c r="C4678" s="870">
        <f t="shared" si="303"/>
        <v>17.643799999999999</v>
      </c>
      <c r="D4678" s="174">
        <v>9.5</v>
      </c>
      <c r="E4678" s="871">
        <f t="shared" si="299"/>
        <v>9.1199999999999992</v>
      </c>
      <c r="F4678" s="63">
        <f t="shared" si="300"/>
        <v>26.763799999999996</v>
      </c>
      <c r="G4678" s="434"/>
      <c r="H4678" s="371">
        <v>17.899999999999999</v>
      </c>
      <c r="I4678" s="174">
        <v>8.9570000000000007</v>
      </c>
      <c r="J4678" s="96"/>
      <c r="K4678" s="835">
        <f t="shared" si="304"/>
        <v>26.856999999999999</v>
      </c>
      <c r="L4678" s="468"/>
      <c r="M4678" s="468"/>
      <c r="N4678" s="468"/>
      <c r="O4678" s="98">
        <f t="shared" si="305"/>
        <v>9.3200000000003058E-2</v>
      </c>
      <c r="Q4678" s="100">
        <f t="shared" si="306"/>
        <v>0.34702312246342876</v>
      </c>
      <c r="S4678" s="180">
        <v>0</v>
      </c>
      <c r="T4678" s="469">
        <v>0</v>
      </c>
      <c r="U4678" s="160">
        <v>0</v>
      </c>
      <c r="V4678" s="181">
        <v>0</v>
      </c>
      <c r="W4678" s="182">
        <v>0</v>
      </c>
      <c r="X4678" s="181">
        <v>0</v>
      </c>
      <c r="Y4678" s="874">
        <f t="shared" si="309"/>
        <v>26.763799999999996</v>
      </c>
      <c r="Z4678" s="182">
        <v>0</v>
      </c>
      <c r="AA4678" s="752">
        <v>0</v>
      </c>
      <c r="AB4678" s="108">
        <v>340.6</v>
      </c>
      <c r="AC4678" s="109">
        <v>0</v>
      </c>
      <c r="AD4678" s="109">
        <v>24</v>
      </c>
      <c r="AE4678" s="902">
        <f t="shared" si="307"/>
        <v>26.880000000000003</v>
      </c>
      <c r="AF4678" s="108">
        <v>354.6</v>
      </c>
      <c r="AG4678" s="109">
        <v>0</v>
      </c>
      <c r="AH4678" s="109"/>
      <c r="AI4678" s="109"/>
      <c r="AJ4678" s="265">
        <v>0</v>
      </c>
      <c r="AK4678" s="751">
        <f t="shared" si="308"/>
        <v>0</v>
      </c>
      <c r="AL4678" s="930"/>
      <c r="AM4678" s="930"/>
      <c r="AN4678" s="519">
        <f t="shared" si="301"/>
        <v>26.880000000000003</v>
      </c>
      <c r="AO4678" s="113">
        <f t="shared" si="302"/>
        <v>0.1162000000000063</v>
      </c>
    </row>
    <row r="4679" spans="1:41" x14ac:dyDescent="0.2">
      <c r="A4679" s="58">
        <v>41195</v>
      </c>
      <c r="B4679" s="92">
        <v>17.239999999999998</v>
      </c>
      <c r="C4679" s="870">
        <f t="shared" si="303"/>
        <v>16.205599999999997</v>
      </c>
      <c r="D4679" s="174">
        <v>9.5</v>
      </c>
      <c r="E4679" s="871">
        <f t="shared" si="299"/>
        <v>9.1199999999999992</v>
      </c>
      <c r="F4679" s="63">
        <f t="shared" si="300"/>
        <v>25.325599999999994</v>
      </c>
      <c r="G4679" s="434"/>
      <c r="H4679" s="371">
        <v>16.88</v>
      </c>
      <c r="I4679" s="174">
        <v>9.1660000000000004</v>
      </c>
      <c r="J4679" s="96"/>
      <c r="K4679" s="835">
        <f t="shared" si="304"/>
        <v>26.045999999999999</v>
      </c>
      <c r="L4679" s="468"/>
      <c r="M4679" s="468"/>
      <c r="N4679" s="468"/>
      <c r="O4679" s="98">
        <f t="shared" si="305"/>
        <v>0.72040000000000504</v>
      </c>
      <c r="Q4679" s="100">
        <f t="shared" si="306"/>
        <v>2.7658757582738427</v>
      </c>
      <c r="S4679" s="180">
        <v>0</v>
      </c>
      <c r="T4679" s="469">
        <v>0</v>
      </c>
      <c r="U4679" s="160">
        <v>0</v>
      </c>
      <c r="V4679" s="181">
        <v>0</v>
      </c>
      <c r="W4679" s="182">
        <v>0</v>
      </c>
      <c r="X4679" s="181">
        <v>0</v>
      </c>
      <c r="Y4679" s="874">
        <f t="shared" si="309"/>
        <v>25.325599999999994</v>
      </c>
      <c r="Z4679" s="182">
        <v>0</v>
      </c>
      <c r="AA4679" s="752">
        <v>0</v>
      </c>
      <c r="AB4679" s="108">
        <v>340.6</v>
      </c>
      <c r="AC4679" s="109">
        <v>0</v>
      </c>
      <c r="AD4679" s="109">
        <v>20</v>
      </c>
      <c r="AE4679" s="902">
        <f t="shared" si="307"/>
        <v>22.400000000000002</v>
      </c>
      <c r="AF4679" s="108">
        <v>354.6</v>
      </c>
      <c r="AG4679" s="109">
        <v>0</v>
      </c>
      <c r="AH4679" s="109"/>
      <c r="AI4679" s="109"/>
      <c r="AJ4679" s="265">
        <v>0</v>
      </c>
      <c r="AK4679" s="751">
        <f t="shared" si="308"/>
        <v>0</v>
      </c>
      <c r="AL4679" s="930"/>
      <c r="AM4679" s="930"/>
      <c r="AN4679" s="519">
        <f t="shared" si="301"/>
        <v>22.400000000000002</v>
      </c>
      <c r="AO4679" s="113">
        <f t="shared" si="302"/>
        <v>-2.9255999999999922</v>
      </c>
    </row>
    <row r="4680" spans="1:41" x14ac:dyDescent="0.2">
      <c r="A4680" s="58">
        <v>41196</v>
      </c>
      <c r="B4680" s="92">
        <v>16.77</v>
      </c>
      <c r="C4680" s="870">
        <f t="shared" si="303"/>
        <v>15.763799999999998</v>
      </c>
      <c r="D4680" s="174">
        <v>9.5</v>
      </c>
      <c r="E4680" s="871">
        <f t="shared" si="299"/>
        <v>9.1199999999999992</v>
      </c>
      <c r="F4680" s="63">
        <f t="shared" si="300"/>
        <v>24.883799999999997</v>
      </c>
      <c r="G4680" s="434"/>
      <c r="H4680" s="371">
        <v>14.54</v>
      </c>
      <c r="I4680" s="174">
        <v>8.7260000000000009</v>
      </c>
      <c r="J4680" s="96"/>
      <c r="K4680" s="835">
        <f t="shared" si="304"/>
        <v>23.265999999999998</v>
      </c>
      <c r="L4680" s="468"/>
      <c r="M4680" s="468"/>
      <c r="N4680" s="468"/>
      <c r="O4680" s="98">
        <f t="shared" si="305"/>
        <v>-1.617799999999999</v>
      </c>
      <c r="Q4680" s="100">
        <f t="shared" si="306"/>
        <v>-6.9534943694661706</v>
      </c>
      <c r="S4680" s="180">
        <v>0</v>
      </c>
      <c r="T4680" s="469">
        <v>0</v>
      </c>
      <c r="U4680" s="160">
        <v>0</v>
      </c>
      <c r="V4680" s="181">
        <v>0</v>
      </c>
      <c r="W4680" s="182">
        <v>0</v>
      </c>
      <c r="X4680" s="181">
        <v>0</v>
      </c>
      <c r="Y4680" s="874">
        <f t="shared" si="309"/>
        <v>24.883799999999997</v>
      </c>
      <c r="Z4680" s="182">
        <v>0</v>
      </c>
      <c r="AA4680" s="752">
        <v>0</v>
      </c>
      <c r="AB4680" s="108">
        <v>340.7</v>
      </c>
      <c r="AC4680" s="109">
        <v>0</v>
      </c>
      <c r="AD4680" s="109">
        <v>12</v>
      </c>
      <c r="AE4680" s="902">
        <f t="shared" si="307"/>
        <v>13.440000000000001</v>
      </c>
      <c r="AF4680" s="108">
        <v>354.6</v>
      </c>
      <c r="AG4680" s="109">
        <v>0</v>
      </c>
      <c r="AH4680" s="109"/>
      <c r="AI4680" s="109"/>
      <c r="AJ4680" s="265">
        <v>8</v>
      </c>
      <c r="AK4680" s="751">
        <f t="shared" si="308"/>
        <v>8.9600000000000009</v>
      </c>
      <c r="AL4680" s="930"/>
      <c r="AM4680" s="930"/>
      <c r="AN4680" s="519">
        <f t="shared" si="301"/>
        <v>22.400000000000002</v>
      </c>
      <c r="AO4680" s="113">
        <f t="shared" si="302"/>
        <v>-2.4837999999999951</v>
      </c>
    </row>
    <row r="4681" spans="1:41" x14ac:dyDescent="0.2">
      <c r="A4681" s="58">
        <v>41197</v>
      </c>
      <c r="B4681" s="92">
        <v>18.05</v>
      </c>
      <c r="C4681" s="870">
        <f t="shared" si="303"/>
        <v>16.966999999999999</v>
      </c>
      <c r="D4681" s="174">
        <v>9.5</v>
      </c>
      <c r="E4681" s="871">
        <f t="shared" si="299"/>
        <v>9.1199999999999992</v>
      </c>
      <c r="F4681" s="63">
        <f t="shared" si="300"/>
        <v>26.086999999999996</v>
      </c>
      <c r="G4681" s="434"/>
      <c r="H4681" s="371">
        <v>18.02</v>
      </c>
      <c r="I4681" s="174">
        <v>8.1790000000000003</v>
      </c>
      <c r="J4681" s="96"/>
      <c r="K4681" s="835">
        <f t="shared" si="304"/>
        <v>26.198999999999998</v>
      </c>
      <c r="L4681" s="468"/>
      <c r="M4681" s="468"/>
      <c r="N4681" s="468"/>
      <c r="O4681" s="98">
        <f t="shared" si="305"/>
        <v>0.11200000000000188</v>
      </c>
      <c r="Q4681" s="100">
        <f t="shared" si="306"/>
        <v>0.42749723271881324</v>
      </c>
      <c r="S4681" s="180">
        <v>0</v>
      </c>
      <c r="T4681" s="469">
        <v>0</v>
      </c>
      <c r="U4681" s="160">
        <v>0</v>
      </c>
      <c r="V4681" s="181">
        <v>0</v>
      </c>
      <c r="W4681" s="182">
        <v>0</v>
      </c>
      <c r="X4681" s="181">
        <v>0</v>
      </c>
      <c r="Y4681" s="874">
        <f t="shared" si="309"/>
        <v>26.086999999999996</v>
      </c>
      <c r="Z4681" s="182">
        <v>0</v>
      </c>
      <c r="AA4681" s="752">
        <v>0</v>
      </c>
      <c r="AB4681" s="108">
        <v>340.8</v>
      </c>
      <c r="AC4681" s="109">
        <v>0.25</v>
      </c>
      <c r="AD4681" s="109">
        <v>0</v>
      </c>
      <c r="AE4681" s="902">
        <f t="shared" si="307"/>
        <v>0</v>
      </c>
      <c r="AF4681" s="108">
        <v>354.5</v>
      </c>
      <c r="AG4681" s="109">
        <v>0.4</v>
      </c>
      <c r="AH4681" s="109"/>
      <c r="AI4681" s="109"/>
      <c r="AJ4681" s="265">
        <v>23</v>
      </c>
      <c r="AK4681" s="751">
        <f t="shared" si="308"/>
        <v>25.76</v>
      </c>
      <c r="AL4681" s="930"/>
      <c r="AM4681" s="930"/>
      <c r="AN4681" s="519">
        <f t="shared" si="301"/>
        <v>25.76</v>
      </c>
      <c r="AO4681" s="113">
        <f t="shared" si="302"/>
        <v>-0.32699999999999463</v>
      </c>
    </row>
    <row r="4682" spans="1:41" x14ac:dyDescent="0.2">
      <c r="A4682" s="58">
        <v>41198</v>
      </c>
      <c r="B4682" s="92">
        <v>17.86</v>
      </c>
      <c r="C4682" s="870">
        <f t="shared" si="303"/>
        <v>16.788399999999999</v>
      </c>
      <c r="D4682" s="174">
        <v>9.5</v>
      </c>
      <c r="E4682" s="871">
        <f t="shared" si="299"/>
        <v>9.1199999999999992</v>
      </c>
      <c r="F4682" s="63">
        <f t="shared" si="300"/>
        <v>25.9084</v>
      </c>
      <c r="G4682" s="434"/>
      <c r="H4682" s="371">
        <v>16.600000000000001</v>
      </c>
      <c r="I4682" s="174">
        <v>8.1379999999999999</v>
      </c>
      <c r="J4682" s="96"/>
      <c r="K4682" s="835">
        <f t="shared" si="304"/>
        <v>24.738</v>
      </c>
      <c r="L4682" s="468"/>
      <c r="M4682" s="468"/>
      <c r="N4682" s="468"/>
      <c r="O4682" s="98">
        <f t="shared" si="305"/>
        <v>-1.1704000000000008</v>
      </c>
      <c r="Q4682" s="100">
        <f t="shared" si="306"/>
        <v>-4.7311827956989276</v>
      </c>
      <c r="S4682" s="180">
        <v>0</v>
      </c>
      <c r="T4682" s="469">
        <v>0</v>
      </c>
      <c r="U4682" s="160">
        <v>0</v>
      </c>
      <c r="V4682" s="181">
        <v>0</v>
      </c>
      <c r="W4682" s="182">
        <v>0</v>
      </c>
      <c r="X4682" s="181">
        <v>0</v>
      </c>
      <c r="Y4682" s="874">
        <f t="shared" si="309"/>
        <v>25.9084</v>
      </c>
      <c r="Z4682" s="182">
        <v>0</v>
      </c>
      <c r="AA4682" s="752">
        <v>0</v>
      </c>
      <c r="AB4682" s="108">
        <v>340.9</v>
      </c>
      <c r="AC4682" s="109">
        <v>0.05</v>
      </c>
      <c r="AD4682" s="109">
        <v>0</v>
      </c>
      <c r="AE4682" s="902">
        <f t="shared" si="307"/>
        <v>0</v>
      </c>
      <c r="AF4682" s="108">
        <v>354.4</v>
      </c>
      <c r="AG4682" s="109">
        <v>0</v>
      </c>
      <c r="AH4682" s="109"/>
      <c r="AI4682" s="109"/>
      <c r="AJ4682" s="265">
        <v>21</v>
      </c>
      <c r="AK4682" s="751">
        <f t="shared" si="308"/>
        <v>23.520000000000003</v>
      </c>
      <c r="AL4682" s="930"/>
      <c r="AM4682" s="930"/>
      <c r="AN4682" s="519">
        <f t="shared" si="301"/>
        <v>23.520000000000003</v>
      </c>
      <c r="AO4682" s="113">
        <f t="shared" si="302"/>
        <v>-2.3883999999999972</v>
      </c>
    </row>
    <row r="4683" spans="1:41" x14ac:dyDescent="0.2">
      <c r="A4683" s="58">
        <v>41199</v>
      </c>
      <c r="B4683" s="92">
        <v>18.52</v>
      </c>
      <c r="C4683" s="870">
        <f t="shared" si="303"/>
        <v>17.408799999999999</v>
      </c>
      <c r="D4683" s="174">
        <v>9.5</v>
      </c>
      <c r="E4683" s="871">
        <f t="shared" si="299"/>
        <v>9.1199999999999992</v>
      </c>
      <c r="F4683" s="63">
        <f t="shared" si="300"/>
        <v>26.528799999999997</v>
      </c>
      <c r="G4683" s="434"/>
      <c r="H4683" s="371">
        <v>18.8</v>
      </c>
      <c r="I4683" s="174">
        <v>8.23</v>
      </c>
      <c r="J4683" s="96"/>
      <c r="K4683" s="835">
        <f t="shared" si="304"/>
        <v>27.03</v>
      </c>
      <c r="L4683" s="468"/>
      <c r="M4683" s="468"/>
      <c r="N4683" s="468"/>
      <c r="O4683" s="98">
        <f t="shared" si="305"/>
        <v>0.50120000000000431</v>
      </c>
      <c r="Q4683" s="100">
        <f t="shared" si="306"/>
        <v>1.8542360340362718</v>
      </c>
      <c r="S4683" s="180">
        <v>0</v>
      </c>
      <c r="T4683" s="469">
        <v>0</v>
      </c>
      <c r="U4683" s="160">
        <v>0</v>
      </c>
      <c r="V4683" s="181">
        <v>0</v>
      </c>
      <c r="W4683" s="182">
        <v>0</v>
      </c>
      <c r="X4683" s="181">
        <v>0</v>
      </c>
      <c r="Y4683" s="874">
        <f t="shared" si="309"/>
        <v>26.528799999999997</v>
      </c>
      <c r="Z4683" s="182">
        <v>0</v>
      </c>
      <c r="AA4683" s="752">
        <v>0</v>
      </c>
      <c r="AB4683" s="108">
        <v>340.8</v>
      </c>
      <c r="AC4683" s="109">
        <v>0</v>
      </c>
      <c r="AD4683" s="109">
        <v>20</v>
      </c>
      <c r="AE4683" s="902">
        <f t="shared" si="307"/>
        <v>22.400000000000002</v>
      </c>
      <c r="AF4683" s="108">
        <v>354.4</v>
      </c>
      <c r="AG4683" s="109">
        <v>0</v>
      </c>
      <c r="AH4683" s="109"/>
      <c r="AI4683" s="109"/>
      <c r="AJ4683" s="265">
        <v>9</v>
      </c>
      <c r="AK4683" s="751">
        <f t="shared" si="308"/>
        <v>10.080000000000002</v>
      </c>
      <c r="AL4683" s="930"/>
      <c r="AM4683" s="930"/>
      <c r="AN4683" s="519">
        <f t="shared" si="301"/>
        <v>32.480000000000004</v>
      </c>
      <c r="AO4683" s="113">
        <f t="shared" si="302"/>
        <v>5.9512000000000072</v>
      </c>
    </row>
    <row r="4684" spans="1:41" x14ac:dyDescent="0.2">
      <c r="A4684" s="58">
        <v>41200</v>
      </c>
      <c r="B4684" s="92">
        <v>18.559999999999999</v>
      </c>
      <c r="C4684" s="870">
        <f t="shared" si="303"/>
        <v>17.446399999999997</v>
      </c>
      <c r="D4684" s="174">
        <v>9.1080000000000005</v>
      </c>
      <c r="E4684" s="871">
        <f t="shared" si="299"/>
        <v>8.7436799999999995</v>
      </c>
      <c r="F4684" s="63">
        <f t="shared" si="300"/>
        <v>26.190079999999995</v>
      </c>
      <c r="G4684" s="434"/>
      <c r="H4684" s="371">
        <v>16.47</v>
      </c>
      <c r="I4684" s="174">
        <v>8.3989999999999991</v>
      </c>
      <c r="J4684" s="96"/>
      <c r="K4684" s="835">
        <f t="shared" si="304"/>
        <v>24.869</v>
      </c>
      <c r="L4684" s="468"/>
      <c r="M4684" s="468"/>
      <c r="N4684" s="468"/>
      <c r="O4684" s="98">
        <f t="shared" si="305"/>
        <v>-1.3210799999999949</v>
      </c>
      <c r="Q4684" s="100">
        <f t="shared" si="306"/>
        <v>-5.3121556958462133</v>
      </c>
      <c r="S4684" s="180">
        <v>0</v>
      </c>
      <c r="T4684" s="469">
        <v>0</v>
      </c>
      <c r="U4684" s="160">
        <v>0</v>
      </c>
      <c r="V4684" s="181">
        <v>0</v>
      </c>
      <c r="W4684" s="182">
        <v>0</v>
      </c>
      <c r="X4684" s="181">
        <v>0</v>
      </c>
      <c r="Y4684" s="874">
        <f t="shared" si="309"/>
        <v>26.190079999999995</v>
      </c>
      <c r="Z4684" s="182">
        <v>0</v>
      </c>
      <c r="AA4684" s="752">
        <v>0</v>
      </c>
      <c r="AB4684" s="108">
        <v>340.8</v>
      </c>
      <c r="AC4684" s="109">
        <v>0.05</v>
      </c>
      <c r="AD4684" s="109">
        <v>20</v>
      </c>
      <c r="AE4684" s="902">
        <f t="shared" si="307"/>
        <v>22.400000000000002</v>
      </c>
      <c r="AF4684" s="108">
        <v>354.45</v>
      </c>
      <c r="AG4684" s="109">
        <v>0.25</v>
      </c>
      <c r="AH4684" s="109"/>
      <c r="AI4684" s="109"/>
      <c r="AJ4684" s="265">
        <v>1</v>
      </c>
      <c r="AK4684" s="751">
        <f t="shared" si="308"/>
        <v>1.1200000000000001</v>
      </c>
      <c r="AL4684" s="930"/>
      <c r="AM4684" s="930"/>
      <c r="AN4684" s="519">
        <f t="shared" si="301"/>
        <v>23.520000000000003</v>
      </c>
      <c r="AO4684" s="113">
        <f t="shared" si="302"/>
        <v>-2.6700799999999916</v>
      </c>
    </row>
    <row r="4685" spans="1:41" x14ac:dyDescent="0.2">
      <c r="A4685" s="58">
        <v>41201</v>
      </c>
      <c r="B4685" s="92">
        <v>18.32</v>
      </c>
      <c r="C4685" s="870">
        <f t="shared" si="303"/>
        <v>17.220800000000001</v>
      </c>
      <c r="D4685" s="174">
        <v>9.5</v>
      </c>
      <c r="E4685" s="871">
        <f t="shared" si="299"/>
        <v>9.1199999999999992</v>
      </c>
      <c r="F4685" s="63">
        <f t="shared" si="300"/>
        <v>26.340800000000002</v>
      </c>
      <c r="G4685" s="434"/>
      <c r="H4685" s="371">
        <v>17.5</v>
      </c>
      <c r="I4685" s="174">
        <v>9.0869999999999997</v>
      </c>
      <c r="J4685" s="96"/>
      <c r="K4685" s="835">
        <f t="shared" si="304"/>
        <v>26.587</v>
      </c>
      <c r="L4685" s="468"/>
      <c r="M4685" s="468"/>
      <c r="N4685" s="468"/>
      <c r="O4685" s="98">
        <f t="shared" si="305"/>
        <v>0.2461999999999982</v>
      </c>
      <c r="Q4685" s="100">
        <f t="shared" si="306"/>
        <v>0.92601647421671573</v>
      </c>
      <c r="S4685" s="180">
        <v>0</v>
      </c>
      <c r="T4685" s="469">
        <v>0</v>
      </c>
      <c r="U4685" s="160">
        <v>0</v>
      </c>
      <c r="V4685" s="181">
        <v>0</v>
      </c>
      <c r="W4685" s="182">
        <v>0</v>
      </c>
      <c r="X4685" s="181">
        <v>0</v>
      </c>
      <c r="Y4685" s="874">
        <f t="shared" si="309"/>
        <v>26.340800000000002</v>
      </c>
      <c r="Z4685" s="182">
        <v>0</v>
      </c>
      <c r="AA4685" s="752">
        <v>0</v>
      </c>
      <c r="AB4685" s="108">
        <v>340.8</v>
      </c>
      <c r="AC4685" s="109">
        <v>0.1</v>
      </c>
      <c r="AD4685" s="109">
        <v>20</v>
      </c>
      <c r="AE4685" s="902">
        <f t="shared" si="307"/>
        <v>22.400000000000002</v>
      </c>
      <c r="AF4685" s="108">
        <v>354.4</v>
      </c>
      <c r="AG4685" s="109">
        <v>0</v>
      </c>
      <c r="AH4685" s="109"/>
      <c r="AI4685" s="109"/>
      <c r="AJ4685" s="265">
        <v>0</v>
      </c>
      <c r="AK4685" s="751">
        <f t="shared" si="308"/>
        <v>0</v>
      </c>
      <c r="AL4685" s="930"/>
      <c r="AM4685" s="930"/>
      <c r="AN4685" s="519">
        <f t="shared" si="301"/>
        <v>22.400000000000002</v>
      </c>
      <c r="AO4685" s="113">
        <f t="shared" si="302"/>
        <v>-3.9407999999999994</v>
      </c>
    </row>
    <row r="4686" spans="1:41" x14ac:dyDescent="0.2">
      <c r="A4686" s="58">
        <v>41202</v>
      </c>
      <c r="B4686" s="92">
        <v>17.22</v>
      </c>
      <c r="C4686" s="870">
        <f t="shared" si="303"/>
        <v>16.186799999999998</v>
      </c>
      <c r="D4686" s="174">
        <v>9.5</v>
      </c>
      <c r="E4686" s="871">
        <f t="shared" si="299"/>
        <v>9.1199999999999992</v>
      </c>
      <c r="F4686" s="63">
        <f t="shared" si="300"/>
        <v>25.306799999999996</v>
      </c>
      <c r="G4686" s="434"/>
      <c r="H4686" s="371">
        <v>17.420000000000002</v>
      </c>
      <c r="I4686" s="174">
        <v>8.9420000000000002</v>
      </c>
      <c r="J4686" s="96"/>
      <c r="K4686" s="835">
        <f t="shared" si="304"/>
        <v>26.362000000000002</v>
      </c>
      <c r="L4686" s="468"/>
      <c r="M4686" s="468"/>
      <c r="N4686" s="468"/>
      <c r="O4686" s="98">
        <f t="shared" si="305"/>
        <v>1.0552000000000064</v>
      </c>
      <c r="Q4686" s="100">
        <f t="shared" si="306"/>
        <v>4.0027312040057899</v>
      </c>
      <c r="S4686" s="180">
        <v>0</v>
      </c>
      <c r="T4686" s="469">
        <v>0</v>
      </c>
      <c r="U4686" s="160">
        <v>0</v>
      </c>
      <c r="V4686" s="181">
        <v>0</v>
      </c>
      <c r="W4686" s="182">
        <v>0</v>
      </c>
      <c r="X4686" s="478">
        <v>0</v>
      </c>
      <c r="Y4686" s="874">
        <f t="shared" si="309"/>
        <v>25.306799999999996</v>
      </c>
      <c r="Z4686" s="182">
        <v>0</v>
      </c>
      <c r="AA4686" s="752">
        <v>0</v>
      </c>
      <c r="AB4686" s="108">
        <v>340.8</v>
      </c>
      <c r="AC4686" s="109">
        <v>0</v>
      </c>
      <c r="AD4686" s="109">
        <v>10</v>
      </c>
      <c r="AE4686" s="902">
        <f t="shared" si="307"/>
        <v>11.200000000000001</v>
      </c>
      <c r="AF4686" s="108">
        <v>354.3</v>
      </c>
      <c r="AG4686" s="109">
        <v>0</v>
      </c>
      <c r="AH4686" s="109"/>
      <c r="AI4686" s="109"/>
      <c r="AJ4686" s="265">
        <v>2</v>
      </c>
      <c r="AK4686" s="751">
        <f t="shared" si="308"/>
        <v>2.2400000000000002</v>
      </c>
      <c r="AL4686" s="930"/>
      <c r="AM4686" s="930"/>
      <c r="AN4686" s="519">
        <f t="shared" si="301"/>
        <v>13.440000000000001</v>
      </c>
      <c r="AO4686" s="113">
        <f t="shared" si="302"/>
        <v>-11.866799999999994</v>
      </c>
    </row>
    <row r="4687" spans="1:41" x14ac:dyDescent="0.2">
      <c r="A4687" s="58">
        <v>41203</v>
      </c>
      <c r="B4687" s="92">
        <v>17.579999999999998</v>
      </c>
      <c r="C4687" s="870">
        <f t="shared" si="303"/>
        <v>16.525199999999998</v>
      </c>
      <c r="D4687" s="174">
        <v>9.5</v>
      </c>
      <c r="E4687" s="871">
        <f t="shared" si="299"/>
        <v>9.1199999999999992</v>
      </c>
      <c r="F4687" s="63">
        <f t="shared" si="300"/>
        <v>25.645199999999996</v>
      </c>
      <c r="G4687" s="434"/>
      <c r="H4687" s="371">
        <v>15.78</v>
      </c>
      <c r="I4687" s="174">
        <v>8.5500000000000007</v>
      </c>
      <c r="J4687" s="96"/>
      <c r="K4687" s="835">
        <f t="shared" si="304"/>
        <v>24.33</v>
      </c>
      <c r="L4687" s="468"/>
      <c r="M4687" s="468"/>
      <c r="N4687" s="468"/>
      <c r="O4687" s="98">
        <f t="shared" si="305"/>
        <v>-1.3151999999999973</v>
      </c>
      <c r="Q4687" s="100">
        <f t="shared" si="306"/>
        <v>-5.4056720098643538</v>
      </c>
      <c r="S4687" s="180">
        <v>0</v>
      </c>
      <c r="T4687" s="469">
        <v>0</v>
      </c>
      <c r="U4687" s="160">
        <v>0</v>
      </c>
      <c r="V4687" s="181">
        <v>0</v>
      </c>
      <c r="W4687" s="182">
        <v>0</v>
      </c>
      <c r="X4687" s="181">
        <v>0</v>
      </c>
      <c r="Y4687" s="874">
        <f t="shared" si="309"/>
        <v>25.645199999999996</v>
      </c>
      <c r="Z4687" s="182">
        <v>0</v>
      </c>
      <c r="AA4687" s="752">
        <v>0</v>
      </c>
      <c r="AB4687" s="108">
        <v>340.8</v>
      </c>
      <c r="AC4687" s="109">
        <v>0</v>
      </c>
      <c r="AD4687" s="109">
        <v>0</v>
      </c>
      <c r="AE4687" s="902">
        <f t="shared" si="307"/>
        <v>0</v>
      </c>
      <c r="AF4687" s="108">
        <v>354.3</v>
      </c>
      <c r="AG4687" s="109">
        <v>0</v>
      </c>
      <c r="AH4687" s="109"/>
      <c r="AI4687" s="109"/>
      <c r="AJ4687" s="265">
        <v>25</v>
      </c>
      <c r="AK4687" s="751">
        <f t="shared" si="308"/>
        <v>28.000000000000004</v>
      </c>
      <c r="AL4687" s="930"/>
      <c r="AM4687" s="930"/>
      <c r="AN4687" s="519">
        <f t="shared" si="301"/>
        <v>28.000000000000004</v>
      </c>
      <c r="AO4687" s="113">
        <f t="shared" si="302"/>
        <v>2.354800000000008</v>
      </c>
    </row>
    <row r="4688" spans="1:41" x14ac:dyDescent="0.2">
      <c r="A4688" s="58">
        <v>41204</v>
      </c>
      <c r="B4688" s="92">
        <v>18.399999999999999</v>
      </c>
      <c r="C4688" s="870">
        <f t="shared" si="303"/>
        <v>17.295999999999999</v>
      </c>
      <c r="D4688" s="174">
        <v>9.5</v>
      </c>
      <c r="E4688" s="871">
        <f t="shared" si="299"/>
        <v>9.1199999999999992</v>
      </c>
      <c r="F4688" s="63">
        <f t="shared" si="300"/>
        <v>26.415999999999997</v>
      </c>
      <c r="G4688" s="434"/>
      <c r="H4688" s="371">
        <v>17.95</v>
      </c>
      <c r="I4688" s="174">
        <v>8.1609999999999996</v>
      </c>
      <c r="J4688" s="96"/>
      <c r="K4688" s="835">
        <f t="shared" si="304"/>
        <v>26.110999999999997</v>
      </c>
      <c r="L4688" s="468"/>
      <c r="M4688" s="468"/>
      <c r="N4688" s="468"/>
      <c r="O4688" s="98">
        <f t="shared" si="305"/>
        <v>-0.30499999999999972</v>
      </c>
      <c r="Q4688" s="100">
        <f t="shared" si="306"/>
        <v>-1.1680900769790499</v>
      </c>
      <c r="S4688" s="180">
        <v>0</v>
      </c>
      <c r="T4688" s="469">
        <v>0</v>
      </c>
      <c r="U4688" s="160">
        <v>0</v>
      </c>
      <c r="V4688" s="181">
        <v>0</v>
      </c>
      <c r="W4688" s="182">
        <v>0</v>
      </c>
      <c r="X4688" s="181">
        <v>0</v>
      </c>
      <c r="Y4688" s="874">
        <f t="shared" si="309"/>
        <v>26.415999999999997</v>
      </c>
      <c r="Z4688" s="182">
        <v>0</v>
      </c>
      <c r="AA4688" s="752">
        <v>0</v>
      </c>
      <c r="AB4688" s="108">
        <v>340.8</v>
      </c>
      <c r="AC4688" s="109">
        <v>0</v>
      </c>
      <c r="AD4688" s="109">
        <v>0</v>
      </c>
      <c r="AE4688" s="902">
        <f t="shared" si="307"/>
        <v>0</v>
      </c>
      <c r="AF4688" s="108">
        <v>354.3</v>
      </c>
      <c r="AG4688" s="109">
        <v>0</v>
      </c>
      <c r="AH4688" s="109"/>
      <c r="AI4688" s="109"/>
      <c r="AJ4688" s="265">
        <v>24</v>
      </c>
      <c r="AK4688" s="751">
        <f t="shared" si="308"/>
        <v>26.880000000000003</v>
      </c>
      <c r="AL4688" s="930"/>
      <c r="AM4688" s="930"/>
      <c r="AN4688" s="519">
        <f t="shared" si="301"/>
        <v>26.880000000000003</v>
      </c>
      <c r="AO4688" s="113">
        <f t="shared" si="302"/>
        <v>0.46400000000000574</v>
      </c>
    </row>
    <row r="4689" spans="1:43" x14ac:dyDescent="0.2">
      <c r="A4689" s="58">
        <v>41205</v>
      </c>
      <c r="B4689" s="92">
        <v>19.260000000000002</v>
      </c>
      <c r="C4689" s="870">
        <f t="shared" si="303"/>
        <v>18.104400000000002</v>
      </c>
      <c r="D4689" s="174">
        <v>9.5</v>
      </c>
      <c r="E4689" s="871">
        <f t="shared" si="299"/>
        <v>9.1199999999999992</v>
      </c>
      <c r="F4689" s="63">
        <f t="shared" si="300"/>
        <v>27.224400000000003</v>
      </c>
      <c r="G4689" s="434"/>
      <c r="H4689" s="371">
        <v>17.98</v>
      </c>
      <c r="I4689" s="174">
        <v>8.1080000000000005</v>
      </c>
      <c r="J4689" s="96"/>
      <c r="K4689" s="835">
        <f t="shared" si="304"/>
        <v>26.088000000000001</v>
      </c>
      <c r="L4689" s="468"/>
      <c r="M4689" s="468"/>
      <c r="N4689" s="468"/>
      <c r="O4689" s="98">
        <f t="shared" si="305"/>
        <v>-1.1364000000000019</v>
      </c>
      <c r="Q4689" s="100">
        <f t="shared" si="306"/>
        <v>-4.3560257589696487</v>
      </c>
      <c r="S4689" s="180">
        <v>0</v>
      </c>
      <c r="T4689" s="469">
        <v>0</v>
      </c>
      <c r="U4689" s="160">
        <v>0</v>
      </c>
      <c r="V4689" s="181">
        <v>0</v>
      </c>
      <c r="W4689" s="182">
        <v>0</v>
      </c>
      <c r="X4689" s="181">
        <v>0</v>
      </c>
      <c r="Y4689" s="874">
        <f t="shared" si="309"/>
        <v>27.224400000000003</v>
      </c>
      <c r="Z4689" s="182">
        <v>0</v>
      </c>
      <c r="AA4689" s="19">
        <v>0</v>
      </c>
      <c r="AB4689" s="108">
        <v>340.9</v>
      </c>
      <c r="AC4689" s="109">
        <v>0</v>
      </c>
      <c r="AD4689" s="109">
        <v>5</v>
      </c>
      <c r="AE4689" s="902">
        <f t="shared" si="307"/>
        <v>5.6000000000000005</v>
      </c>
      <c r="AF4689" s="108">
        <v>354.1</v>
      </c>
      <c r="AG4689" s="109">
        <v>0</v>
      </c>
      <c r="AH4689" s="109"/>
      <c r="AI4689" s="109"/>
      <c r="AJ4689" s="265">
        <v>18</v>
      </c>
      <c r="AK4689" s="751">
        <f t="shared" si="308"/>
        <v>20.160000000000004</v>
      </c>
      <c r="AL4689" s="930"/>
      <c r="AM4689" s="930"/>
      <c r="AN4689" s="519">
        <f t="shared" si="301"/>
        <v>25.760000000000005</v>
      </c>
      <c r="AO4689" s="113">
        <f t="shared" si="302"/>
        <v>-1.4643999999999977</v>
      </c>
    </row>
    <row r="4690" spans="1:43" x14ac:dyDescent="0.2">
      <c r="A4690" s="58">
        <v>41206</v>
      </c>
      <c r="B4690" s="92">
        <v>19.93</v>
      </c>
      <c r="C4690" s="870">
        <f t="shared" si="303"/>
        <v>18.734199999999998</v>
      </c>
      <c r="D4690" s="174">
        <v>9.5</v>
      </c>
      <c r="E4690" s="871">
        <f t="shared" si="299"/>
        <v>9.1199999999999992</v>
      </c>
      <c r="F4690" s="63">
        <f t="shared" si="300"/>
        <v>27.854199999999999</v>
      </c>
      <c r="G4690" s="434"/>
      <c r="H4690" s="371">
        <v>19.64</v>
      </c>
      <c r="I4690" s="174">
        <v>8.1280000000000001</v>
      </c>
      <c r="J4690" s="96"/>
      <c r="K4690" s="835">
        <f t="shared" si="304"/>
        <v>27.768000000000001</v>
      </c>
      <c r="L4690" s="468"/>
      <c r="M4690" s="468"/>
      <c r="N4690" s="468"/>
      <c r="O4690" s="98">
        <f t="shared" si="305"/>
        <v>-8.6199999999998056E-2</v>
      </c>
      <c r="Q4690" s="100">
        <f t="shared" si="306"/>
        <v>-0.31042927110342139</v>
      </c>
      <c r="S4690" s="180">
        <v>0</v>
      </c>
      <c r="T4690" s="469">
        <v>0</v>
      </c>
      <c r="U4690" s="160">
        <v>0</v>
      </c>
      <c r="V4690" s="181">
        <v>0</v>
      </c>
      <c r="W4690" s="182">
        <v>0</v>
      </c>
      <c r="X4690" s="181">
        <v>0</v>
      </c>
      <c r="Y4690" s="874">
        <f t="shared" si="309"/>
        <v>27.854199999999999</v>
      </c>
      <c r="Z4690" s="182">
        <v>0</v>
      </c>
      <c r="AA4690" s="752">
        <v>0</v>
      </c>
      <c r="AB4690" s="108">
        <v>340.9</v>
      </c>
      <c r="AC4690" s="109">
        <v>0</v>
      </c>
      <c r="AD4690" s="109">
        <v>0</v>
      </c>
      <c r="AE4690" s="902">
        <f t="shared" si="307"/>
        <v>0</v>
      </c>
      <c r="AF4690" s="108">
        <v>354</v>
      </c>
      <c r="AG4690" s="109">
        <v>0</v>
      </c>
      <c r="AH4690" s="109"/>
      <c r="AI4690" s="109"/>
      <c r="AJ4690" s="265">
        <v>24</v>
      </c>
      <c r="AK4690" s="751">
        <f t="shared" si="308"/>
        <v>26.880000000000003</v>
      </c>
      <c r="AL4690" s="930"/>
      <c r="AM4690" s="930"/>
      <c r="AN4690" s="519">
        <f t="shared" si="301"/>
        <v>26.880000000000003</v>
      </c>
      <c r="AO4690" s="113">
        <f t="shared" si="302"/>
        <v>-0.97419999999999618</v>
      </c>
      <c r="AQ4690" s="21"/>
    </row>
    <row r="4691" spans="1:43" x14ac:dyDescent="0.2">
      <c r="A4691" s="58">
        <v>41207</v>
      </c>
      <c r="B4691" s="92">
        <v>20.03</v>
      </c>
      <c r="C4691" s="870">
        <f t="shared" si="303"/>
        <v>18.828199999999999</v>
      </c>
      <c r="D4691" s="174">
        <v>9.5</v>
      </c>
      <c r="E4691" s="871">
        <f t="shared" si="299"/>
        <v>9.1199999999999992</v>
      </c>
      <c r="F4691" s="63">
        <f t="shared" si="300"/>
        <v>27.9482</v>
      </c>
      <c r="G4691" s="434"/>
      <c r="H4691" s="371">
        <v>19.420000000000002</v>
      </c>
      <c r="I4691" s="174">
        <v>8.1809999999999992</v>
      </c>
      <c r="J4691" s="96"/>
      <c r="K4691" s="835">
        <f t="shared" si="304"/>
        <v>27.600999999999999</v>
      </c>
      <c r="L4691" s="468"/>
      <c r="M4691" s="468"/>
      <c r="N4691" s="468"/>
      <c r="O4691" s="98">
        <f t="shared" si="305"/>
        <v>-0.34720000000000084</v>
      </c>
      <c r="Q4691" s="100">
        <f t="shared" si="306"/>
        <v>-1.2579254374841522</v>
      </c>
      <c r="S4691" s="180">
        <v>0</v>
      </c>
      <c r="T4691" s="469">
        <v>0</v>
      </c>
      <c r="U4691" s="160">
        <v>0</v>
      </c>
      <c r="V4691" s="181">
        <v>0</v>
      </c>
      <c r="W4691" s="182">
        <v>0</v>
      </c>
      <c r="X4691" s="181">
        <v>0</v>
      </c>
      <c r="Y4691" s="874">
        <f t="shared" si="309"/>
        <v>27.9482</v>
      </c>
      <c r="Z4691" s="182">
        <v>0</v>
      </c>
      <c r="AA4691" s="752">
        <v>0</v>
      </c>
      <c r="AB4691" s="108">
        <v>340.9</v>
      </c>
      <c r="AC4691" s="109">
        <v>0</v>
      </c>
      <c r="AD4691" s="109">
        <v>0</v>
      </c>
      <c r="AE4691" s="902">
        <f t="shared" si="307"/>
        <v>0</v>
      </c>
      <c r="AF4691" s="108">
        <v>353.8</v>
      </c>
      <c r="AG4691" s="109">
        <v>0</v>
      </c>
      <c r="AH4691" s="109"/>
      <c r="AI4691" s="109"/>
      <c r="AJ4691" s="265">
        <v>25</v>
      </c>
      <c r="AK4691" s="751">
        <f t="shared" si="308"/>
        <v>28.000000000000004</v>
      </c>
      <c r="AL4691" s="930"/>
      <c r="AM4691" s="930"/>
      <c r="AN4691" s="519">
        <f t="shared" si="301"/>
        <v>28.000000000000004</v>
      </c>
      <c r="AO4691" s="113">
        <f t="shared" si="302"/>
        <v>5.1800000000003621E-2</v>
      </c>
    </row>
    <row r="4692" spans="1:43" x14ac:dyDescent="0.2">
      <c r="A4692" s="58">
        <v>41208</v>
      </c>
      <c r="B4692" s="92">
        <v>18.75</v>
      </c>
      <c r="C4692" s="870">
        <f t="shared" si="303"/>
        <v>17.625</v>
      </c>
      <c r="D4692" s="174">
        <v>9.5</v>
      </c>
      <c r="E4692" s="871">
        <f t="shared" si="299"/>
        <v>9.1199999999999992</v>
      </c>
      <c r="F4692" s="63">
        <f t="shared" si="300"/>
        <v>26.744999999999997</v>
      </c>
      <c r="G4692" s="434"/>
      <c r="H4692" s="371">
        <v>17.559999999999999</v>
      </c>
      <c r="I4692" s="174">
        <v>8.1509999999999998</v>
      </c>
      <c r="J4692" s="96"/>
      <c r="K4692" s="835">
        <f t="shared" si="304"/>
        <v>25.710999999999999</v>
      </c>
      <c r="L4692" s="468"/>
      <c r="M4692" s="468"/>
      <c r="N4692" s="468"/>
      <c r="O4692" s="98">
        <f t="shared" si="305"/>
        <v>-1.0339999999999989</v>
      </c>
      <c r="Q4692" s="100">
        <f t="shared" si="306"/>
        <v>-4.0216249854147987</v>
      </c>
      <c r="S4692" s="180">
        <v>0</v>
      </c>
      <c r="T4692" s="469">
        <v>0</v>
      </c>
      <c r="U4692" s="160">
        <v>0</v>
      </c>
      <c r="V4692" s="181">
        <v>0</v>
      </c>
      <c r="W4692" s="182">
        <v>0</v>
      </c>
      <c r="X4692" s="181">
        <v>0</v>
      </c>
      <c r="Y4692" s="874">
        <f t="shared" si="309"/>
        <v>26.744999999999997</v>
      </c>
      <c r="Z4692" s="182">
        <v>0</v>
      </c>
      <c r="AA4692" s="752">
        <v>0</v>
      </c>
      <c r="AB4692" s="108">
        <v>340.9</v>
      </c>
      <c r="AC4692" s="109">
        <v>0</v>
      </c>
      <c r="AD4692" s="109">
        <v>0</v>
      </c>
      <c r="AE4692" s="902">
        <f t="shared" si="307"/>
        <v>0</v>
      </c>
      <c r="AF4692" s="108">
        <v>353.7</v>
      </c>
      <c r="AG4692" s="109">
        <v>0</v>
      </c>
      <c r="AH4692" s="109"/>
      <c r="AI4692" s="109"/>
      <c r="AJ4692" s="265">
        <v>24</v>
      </c>
      <c r="AK4692" s="751">
        <f t="shared" si="308"/>
        <v>26.880000000000003</v>
      </c>
      <c r="AL4692" s="930"/>
      <c r="AM4692" s="930"/>
      <c r="AN4692" s="519">
        <f t="shared" si="301"/>
        <v>26.880000000000003</v>
      </c>
      <c r="AO4692" s="113">
        <f t="shared" si="302"/>
        <v>0.13500000000000512</v>
      </c>
    </row>
    <row r="4693" spans="1:43" x14ac:dyDescent="0.2">
      <c r="A4693" s="58">
        <v>41209</v>
      </c>
      <c r="B4693" s="92">
        <v>18.559999999999999</v>
      </c>
      <c r="C4693" s="870">
        <f t="shared" si="303"/>
        <v>17.446399999999997</v>
      </c>
      <c r="D4693" s="174">
        <v>9.5</v>
      </c>
      <c r="E4693" s="871">
        <f t="shared" si="299"/>
        <v>9.1199999999999992</v>
      </c>
      <c r="F4693" s="63">
        <f t="shared" si="300"/>
        <v>26.566399999999994</v>
      </c>
      <c r="G4693" s="434"/>
      <c r="H4693" s="371">
        <v>18.03</v>
      </c>
      <c r="I4693" s="174">
        <v>8.0210000000000008</v>
      </c>
      <c r="J4693" s="96"/>
      <c r="K4693" s="835">
        <f t="shared" si="304"/>
        <v>26.051000000000002</v>
      </c>
      <c r="L4693" s="468"/>
      <c r="M4693" s="468"/>
      <c r="N4693" s="468"/>
      <c r="O4693" s="98">
        <f t="shared" si="305"/>
        <v>-0.51539999999999253</v>
      </c>
      <c r="Q4693" s="100">
        <f t="shared" si="306"/>
        <v>-1.9784269317876184</v>
      </c>
      <c r="S4693" s="180">
        <v>0</v>
      </c>
      <c r="T4693" s="469">
        <v>0</v>
      </c>
      <c r="U4693" s="160">
        <v>0</v>
      </c>
      <c r="V4693" s="181">
        <v>0</v>
      </c>
      <c r="W4693" s="182">
        <v>0</v>
      </c>
      <c r="X4693" s="181">
        <v>0</v>
      </c>
      <c r="Y4693" s="874">
        <f t="shared" si="309"/>
        <v>26.566399999999994</v>
      </c>
      <c r="Z4693" s="182">
        <v>0</v>
      </c>
      <c r="AA4693" s="752">
        <v>0</v>
      </c>
      <c r="AB4693" s="108">
        <v>340.9</v>
      </c>
      <c r="AC4693" s="109">
        <v>0</v>
      </c>
      <c r="AD4693" s="109">
        <v>0</v>
      </c>
      <c r="AE4693" s="902">
        <f t="shared" si="307"/>
        <v>0</v>
      </c>
      <c r="AF4693" s="108">
        <v>353.6</v>
      </c>
      <c r="AG4693" s="109">
        <v>0</v>
      </c>
      <c r="AH4693" s="109"/>
      <c r="AI4693" s="109"/>
      <c r="AJ4693" s="265">
        <v>25</v>
      </c>
      <c r="AK4693" s="751">
        <f t="shared" si="308"/>
        <v>28.000000000000004</v>
      </c>
      <c r="AL4693" s="930"/>
      <c r="AM4693" s="930"/>
      <c r="AN4693" s="519">
        <f t="shared" si="301"/>
        <v>28.000000000000004</v>
      </c>
      <c r="AO4693" s="113">
        <f t="shared" si="302"/>
        <v>1.4336000000000091</v>
      </c>
    </row>
    <row r="4694" spans="1:43" x14ac:dyDescent="0.2">
      <c r="A4694" s="58">
        <v>41210</v>
      </c>
      <c r="B4694" s="92">
        <v>18.329999999999998</v>
      </c>
      <c r="C4694" s="870">
        <f t="shared" si="303"/>
        <v>17.230199999999996</v>
      </c>
      <c r="D4694" s="174">
        <v>9.5</v>
      </c>
      <c r="E4694" s="871">
        <f t="shared" si="299"/>
        <v>9.1199999999999992</v>
      </c>
      <c r="F4694" s="63">
        <f t="shared" si="300"/>
        <v>26.350199999999994</v>
      </c>
      <c r="G4694" s="434"/>
      <c r="H4694" s="371">
        <v>17.440000000000001</v>
      </c>
      <c r="I4694" s="174">
        <v>8.4060000000000006</v>
      </c>
      <c r="J4694" s="96"/>
      <c r="K4694" s="835">
        <f t="shared" si="304"/>
        <v>25.846000000000004</v>
      </c>
      <c r="L4694" s="468"/>
      <c r="M4694" s="468"/>
      <c r="N4694" s="468"/>
      <c r="O4694" s="98">
        <f t="shared" si="305"/>
        <v>-0.50419999999999021</v>
      </c>
      <c r="Q4694" s="100">
        <f t="shared" si="306"/>
        <v>-1.9507854213417557</v>
      </c>
      <c r="S4694" s="180">
        <v>0</v>
      </c>
      <c r="T4694" s="469">
        <v>0</v>
      </c>
      <c r="U4694" s="160">
        <v>0</v>
      </c>
      <c r="V4694" s="181">
        <v>0</v>
      </c>
      <c r="W4694" s="182">
        <v>0</v>
      </c>
      <c r="X4694" s="181">
        <v>0</v>
      </c>
      <c r="Y4694" s="874">
        <f t="shared" si="309"/>
        <v>26.350199999999994</v>
      </c>
      <c r="Z4694" s="182">
        <v>0</v>
      </c>
      <c r="AA4694" s="752">
        <v>0</v>
      </c>
      <c r="AB4694" s="108">
        <v>341</v>
      </c>
      <c r="AC4694" s="109">
        <v>0.4</v>
      </c>
      <c r="AD4694" s="109">
        <v>0</v>
      </c>
      <c r="AE4694" s="902">
        <f t="shared" si="307"/>
        <v>0</v>
      </c>
      <c r="AF4694" s="108">
        <v>353.4</v>
      </c>
      <c r="AG4694" s="109">
        <v>0.25</v>
      </c>
      <c r="AH4694" s="109"/>
      <c r="AI4694" s="109"/>
      <c r="AJ4694" s="265">
        <v>24</v>
      </c>
      <c r="AK4694" s="751">
        <f t="shared" si="308"/>
        <v>26.880000000000003</v>
      </c>
      <c r="AL4694" s="930"/>
      <c r="AM4694" s="930"/>
      <c r="AN4694" s="519">
        <f t="shared" si="301"/>
        <v>26.880000000000003</v>
      </c>
      <c r="AO4694" s="113">
        <f t="shared" si="302"/>
        <v>0.52980000000000871</v>
      </c>
    </row>
    <row r="4695" spans="1:43" x14ac:dyDescent="0.2">
      <c r="A4695" s="58">
        <v>41211</v>
      </c>
      <c r="B4695" s="92">
        <v>16.98</v>
      </c>
      <c r="C4695" s="870">
        <f t="shared" si="303"/>
        <v>15.9612</v>
      </c>
      <c r="D4695" s="174">
        <v>9</v>
      </c>
      <c r="E4695" s="871">
        <f t="shared" si="299"/>
        <v>8.64</v>
      </c>
      <c r="F4695" s="63">
        <f t="shared" si="300"/>
        <v>24.601199999999999</v>
      </c>
      <c r="G4695" s="434"/>
      <c r="H4695" s="371">
        <v>17.38</v>
      </c>
      <c r="I4695" s="174">
        <v>8.9779999999999998</v>
      </c>
      <c r="J4695" s="96"/>
      <c r="K4695" s="835">
        <f t="shared" si="304"/>
        <v>26.357999999999997</v>
      </c>
      <c r="L4695" s="468"/>
      <c r="M4695" s="468"/>
      <c r="N4695" s="468"/>
      <c r="O4695" s="98">
        <f t="shared" si="305"/>
        <v>1.7567999999999984</v>
      </c>
      <c r="Q4695" s="100">
        <f t="shared" si="306"/>
        <v>6.6651491008422434</v>
      </c>
      <c r="S4695" s="180">
        <v>0</v>
      </c>
      <c r="T4695" s="469">
        <v>0</v>
      </c>
      <c r="U4695" s="160">
        <v>0</v>
      </c>
      <c r="V4695" s="181">
        <v>0</v>
      </c>
      <c r="W4695" s="182">
        <v>0</v>
      </c>
      <c r="X4695" s="181">
        <v>0</v>
      </c>
      <c r="Y4695" s="874">
        <f t="shared" si="309"/>
        <v>24.601199999999999</v>
      </c>
      <c r="Z4695" s="182">
        <v>0</v>
      </c>
      <c r="AA4695" s="752">
        <v>0</v>
      </c>
      <c r="AB4695" s="108">
        <v>340.9</v>
      </c>
      <c r="AC4695" s="109">
        <v>0.3</v>
      </c>
      <c r="AD4695" s="109">
        <v>20</v>
      </c>
      <c r="AE4695" s="902">
        <f t="shared" si="307"/>
        <v>22.400000000000002</v>
      </c>
      <c r="AF4695" s="108">
        <v>353.5</v>
      </c>
      <c r="AG4695" s="109">
        <v>0.3</v>
      </c>
      <c r="AH4695" s="109"/>
      <c r="AI4695" s="109"/>
      <c r="AJ4695" s="265">
        <v>10</v>
      </c>
      <c r="AK4695" s="751">
        <f t="shared" si="308"/>
        <v>11.200000000000001</v>
      </c>
      <c r="AL4695" s="930"/>
      <c r="AM4695" s="930"/>
      <c r="AN4695" s="519">
        <f t="shared" si="301"/>
        <v>33.6</v>
      </c>
      <c r="AO4695" s="113">
        <f t="shared" si="302"/>
        <v>8.9988000000000028</v>
      </c>
    </row>
    <row r="4696" spans="1:43" x14ac:dyDescent="0.2">
      <c r="A4696" s="58">
        <v>41212</v>
      </c>
      <c r="B4696" s="92">
        <v>16.559999999999999</v>
      </c>
      <c r="C4696" s="870">
        <f t="shared" si="303"/>
        <v>15.566399999999998</v>
      </c>
      <c r="D4696" s="174">
        <v>9.5</v>
      </c>
      <c r="E4696" s="871">
        <f t="shared" si="299"/>
        <v>9.1199999999999992</v>
      </c>
      <c r="F4696" s="63">
        <f t="shared" si="300"/>
        <v>24.686399999999999</v>
      </c>
      <c r="G4696" s="434"/>
      <c r="H4696" s="371">
        <v>14.92</v>
      </c>
      <c r="I4696" s="174">
        <v>8.9019999999999992</v>
      </c>
      <c r="J4696" s="96"/>
      <c r="K4696" s="835">
        <f t="shared" si="304"/>
        <v>23.821999999999999</v>
      </c>
      <c r="L4696" s="468"/>
      <c r="M4696" s="468"/>
      <c r="N4696" s="468"/>
      <c r="O4696" s="98">
        <f t="shared" si="305"/>
        <v>-0.86439999999999984</v>
      </c>
      <c r="Q4696" s="100">
        <f t="shared" si="306"/>
        <v>-3.6285786248006038</v>
      </c>
      <c r="S4696" s="180">
        <v>0</v>
      </c>
      <c r="T4696" s="469">
        <v>0</v>
      </c>
      <c r="U4696" s="160">
        <v>0</v>
      </c>
      <c r="V4696" s="181">
        <v>0</v>
      </c>
      <c r="W4696" s="182">
        <v>0</v>
      </c>
      <c r="X4696" s="181">
        <v>0</v>
      </c>
      <c r="Y4696" s="874">
        <f t="shared" si="309"/>
        <v>24.686399999999999</v>
      </c>
      <c r="Z4696" s="182">
        <v>0</v>
      </c>
      <c r="AA4696" s="752">
        <v>0</v>
      </c>
      <c r="AB4696" s="108">
        <v>340.9</v>
      </c>
      <c r="AC4696" s="109">
        <v>0</v>
      </c>
      <c r="AD4696" s="109">
        <v>20</v>
      </c>
      <c r="AE4696" s="902">
        <f t="shared" si="307"/>
        <v>22.400000000000002</v>
      </c>
      <c r="AF4696" s="108">
        <v>353.5</v>
      </c>
      <c r="AG4696" s="109">
        <v>0</v>
      </c>
      <c r="AH4696" s="109"/>
      <c r="AI4696" s="109"/>
      <c r="AJ4696" s="265">
        <v>9</v>
      </c>
      <c r="AK4696" s="751">
        <f t="shared" si="308"/>
        <v>10.080000000000002</v>
      </c>
      <c r="AL4696" s="930"/>
      <c r="AM4696" s="930"/>
      <c r="AN4696" s="519">
        <f t="shared" si="301"/>
        <v>32.480000000000004</v>
      </c>
      <c r="AO4696" s="113">
        <f t="shared" si="302"/>
        <v>7.793600000000005</v>
      </c>
    </row>
    <row r="4697" spans="1:43" ht="13.5" thickBot="1" x14ac:dyDescent="0.25">
      <c r="A4697" s="58">
        <v>41213</v>
      </c>
      <c r="B4697" s="121">
        <v>16.57</v>
      </c>
      <c r="C4697" s="870">
        <f t="shared" si="303"/>
        <v>15.575799999999999</v>
      </c>
      <c r="D4697" s="189">
        <v>9.5</v>
      </c>
      <c r="E4697" s="913">
        <f t="shared" si="299"/>
        <v>9.1199999999999992</v>
      </c>
      <c r="F4697" s="914">
        <f t="shared" si="300"/>
        <v>24.695799999999998</v>
      </c>
      <c r="G4697" s="304"/>
      <c r="H4697" s="416">
        <v>15.7</v>
      </c>
      <c r="I4697" s="224">
        <v>8.0649999999999995</v>
      </c>
      <c r="J4697" s="124"/>
      <c r="K4697" s="836">
        <f t="shared" si="304"/>
        <v>23.765000000000001</v>
      </c>
      <c r="L4697" s="479"/>
      <c r="M4697" s="479"/>
      <c r="N4697" s="479"/>
      <c r="O4697" s="480">
        <f t="shared" si="305"/>
        <v>-0.93079999999999785</v>
      </c>
      <c r="Q4697" s="465">
        <f t="shared" si="306"/>
        <v>-3.916684199452968</v>
      </c>
      <c r="S4697" s="229">
        <v>0</v>
      </c>
      <c r="T4697" s="499">
        <v>0</v>
      </c>
      <c r="U4697" s="230">
        <v>0</v>
      </c>
      <c r="V4697" s="231">
        <v>0</v>
      </c>
      <c r="W4697" s="232">
        <v>0</v>
      </c>
      <c r="X4697" s="231">
        <v>0</v>
      </c>
      <c r="Y4697" s="874">
        <f t="shared" si="309"/>
        <v>24.695799999999998</v>
      </c>
      <c r="Z4697" s="182">
        <v>0</v>
      </c>
      <c r="AA4697" s="752">
        <v>0</v>
      </c>
      <c r="AB4697" s="132">
        <v>340.9</v>
      </c>
      <c r="AC4697" s="133">
        <v>0</v>
      </c>
      <c r="AD4697" s="133">
        <v>20</v>
      </c>
      <c r="AE4697" s="902">
        <f t="shared" si="307"/>
        <v>22.400000000000002</v>
      </c>
      <c r="AF4697" s="275">
        <v>353.5</v>
      </c>
      <c r="AG4697" s="276">
        <v>0</v>
      </c>
      <c r="AH4697" s="276"/>
      <c r="AI4697" s="276"/>
      <c r="AJ4697" s="278">
        <v>1</v>
      </c>
      <c r="AK4697" s="911">
        <f t="shared" si="308"/>
        <v>1.1200000000000001</v>
      </c>
      <c r="AL4697" s="931"/>
      <c r="AM4697" s="931"/>
      <c r="AN4697" s="519">
        <f t="shared" si="301"/>
        <v>23.520000000000003</v>
      </c>
      <c r="AO4697" s="113">
        <f t="shared" si="302"/>
        <v>-1.1757999999999953</v>
      </c>
    </row>
    <row r="4698" spans="1:43" x14ac:dyDescent="0.2">
      <c r="A4698" s="58">
        <v>41214</v>
      </c>
      <c r="B4698" s="59">
        <v>17.399999999999999</v>
      </c>
      <c r="C4698" s="870">
        <f>B4698*0.955</f>
        <v>16.616999999999997</v>
      </c>
      <c r="D4698" s="200">
        <v>9.5</v>
      </c>
      <c r="E4698" s="871">
        <f t="shared" ref="E4698:E4727" si="310">0.86*D4698</f>
        <v>8.17</v>
      </c>
      <c r="F4698" s="63">
        <f t="shared" si="300"/>
        <v>24.786999999999999</v>
      </c>
      <c r="G4698" s="434"/>
      <c r="H4698" s="384">
        <v>17.18</v>
      </c>
      <c r="I4698" s="150">
        <v>8.6999999999999993</v>
      </c>
      <c r="J4698" s="66"/>
      <c r="K4698" s="467">
        <f t="shared" si="304"/>
        <v>25.88</v>
      </c>
      <c r="L4698" s="468"/>
      <c r="M4698" s="468"/>
      <c r="N4698" s="468"/>
      <c r="O4698" s="98">
        <f t="shared" si="305"/>
        <v>1.093</v>
      </c>
      <c r="Q4698" s="100">
        <f t="shared" si="306"/>
        <v>4.2233384853168472</v>
      </c>
      <c r="S4698" s="158">
        <v>0</v>
      </c>
      <c r="T4698" s="469">
        <v>0</v>
      </c>
      <c r="U4698" s="160">
        <v>0</v>
      </c>
      <c r="V4698" s="161">
        <v>0</v>
      </c>
      <c r="W4698" s="162">
        <v>0</v>
      </c>
      <c r="X4698" s="161">
        <v>0</v>
      </c>
      <c r="Y4698" s="872">
        <f t="shared" si="309"/>
        <v>24.786999999999999</v>
      </c>
      <c r="Z4698" s="162">
        <v>0</v>
      </c>
      <c r="AA4698" s="887">
        <v>0</v>
      </c>
      <c r="AB4698" s="255">
        <v>340.8</v>
      </c>
      <c r="AC4698" s="256">
        <v>0</v>
      </c>
      <c r="AD4698" s="257">
        <v>20</v>
      </c>
      <c r="AE4698" s="915">
        <f>AD4698*1.04</f>
        <v>20.8</v>
      </c>
      <c r="AF4698" s="255">
        <v>353.5</v>
      </c>
      <c r="AG4698" s="256">
        <v>0</v>
      </c>
      <c r="AH4698" s="256"/>
      <c r="AI4698" s="256"/>
      <c r="AJ4698" s="257">
        <v>0</v>
      </c>
      <c r="AK4698" s="905">
        <f>AJ4698*1.04</f>
        <v>0</v>
      </c>
      <c r="AL4698" s="930"/>
      <c r="AM4698" s="930"/>
      <c r="AN4698" s="519">
        <f t="shared" si="301"/>
        <v>20.8</v>
      </c>
      <c r="AO4698" s="83">
        <f t="shared" si="302"/>
        <v>-3.9869999999999983</v>
      </c>
    </row>
    <row r="4699" spans="1:43" x14ac:dyDescent="0.2">
      <c r="A4699" s="58">
        <v>41215</v>
      </c>
      <c r="B4699" s="92">
        <v>18.84</v>
      </c>
      <c r="C4699" s="870">
        <f t="shared" ref="C4699:C4727" si="311">B4699*0.955</f>
        <v>17.9922</v>
      </c>
      <c r="D4699" s="174">
        <v>9.5</v>
      </c>
      <c r="E4699" s="871">
        <f t="shared" si="310"/>
        <v>8.17</v>
      </c>
      <c r="F4699" s="63">
        <f t="shared" si="300"/>
        <v>26.162199999999999</v>
      </c>
      <c r="G4699" s="434"/>
      <c r="H4699" s="371">
        <v>17.07</v>
      </c>
      <c r="I4699" s="174">
        <v>8.6</v>
      </c>
      <c r="J4699" s="96"/>
      <c r="K4699" s="212">
        <f t="shared" si="304"/>
        <v>25.67</v>
      </c>
      <c r="L4699" s="468"/>
      <c r="M4699" s="468"/>
      <c r="N4699" s="468"/>
      <c r="O4699" s="98">
        <f t="shared" si="305"/>
        <v>-0.49219999999999686</v>
      </c>
      <c r="Q4699" s="100">
        <f t="shared" si="306"/>
        <v>-1.9174133229450596</v>
      </c>
      <c r="S4699" s="180">
        <v>0</v>
      </c>
      <c r="T4699" s="469">
        <v>0</v>
      </c>
      <c r="U4699" s="160">
        <v>0</v>
      </c>
      <c r="V4699" s="181">
        <v>0</v>
      </c>
      <c r="W4699" s="182">
        <v>0</v>
      </c>
      <c r="X4699" s="181">
        <v>0</v>
      </c>
      <c r="Y4699" s="874">
        <f t="shared" si="309"/>
        <v>26.162199999999999</v>
      </c>
      <c r="Z4699" s="182">
        <v>0</v>
      </c>
      <c r="AA4699" s="752">
        <v>0</v>
      </c>
      <c r="AB4699" s="108">
        <v>340.8</v>
      </c>
      <c r="AC4699" s="109">
        <v>0</v>
      </c>
      <c r="AD4699" s="265">
        <v>26</v>
      </c>
      <c r="AE4699" s="916">
        <f t="shared" ref="AE4699:AE4727" si="312">AD4699*1.04</f>
        <v>27.04</v>
      </c>
      <c r="AF4699" s="108">
        <v>353.5</v>
      </c>
      <c r="AG4699" s="109">
        <v>0</v>
      </c>
      <c r="AH4699" s="109"/>
      <c r="AI4699" s="109"/>
      <c r="AJ4699" s="265">
        <v>1</v>
      </c>
      <c r="AK4699" s="751">
        <f t="shared" ref="AK4699:AK4727" si="313">AJ4699*1.04</f>
        <v>1.04</v>
      </c>
      <c r="AL4699" s="930"/>
      <c r="AM4699" s="930"/>
      <c r="AN4699" s="519">
        <f t="shared" ref="AN4699:AN4730" si="314">AK4699+AE4699</f>
        <v>28.08</v>
      </c>
      <c r="AO4699" s="113">
        <f t="shared" si="302"/>
        <v>1.9177999999999997</v>
      </c>
    </row>
    <row r="4700" spans="1:43" x14ac:dyDescent="0.2">
      <c r="A4700" s="58">
        <v>41216</v>
      </c>
      <c r="B4700" s="92">
        <v>17.079999999999998</v>
      </c>
      <c r="C4700" s="870">
        <f t="shared" si="311"/>
        <v>16.311399999999999</v>
      </c>
      <c r="D4700" s="174">
        <v>9.5</v>
      </c>
      <c r="E4700" s="871">
        <f t="shared" si="310"/>
        <v>8.17</v>
      </c>
      <c r="F4700" s="63">
        <f t="shared" si="300"/>
        <v>24.481400000000001</v>
      </c>
      <c r="G4700" s="434"/>
      <c r="H4700" s="371">
        <v>16.59</v>
      </c>
      <c r="I4700" s="174">
        <v>9</v>
      </c>
      <c r="J4700" s="96"/>
      <c r="K4700" s="212">
        <f t="shared" si="304"/>
        <v>25.59</v>
      </c>
      <c r="L4700" s="468"/>
      <c r="M4700" s="468"/>
      <c r="N4700" s="468"/>
      <c r="O4700" s="98">
        <f t="shared" si="305"/>
        <v>1.1085999999999991</v>
      </c>
      <c r="Q4700" s="100">
        <f t="shared" si="306"/>
        <v>4.3321610003907747</v>
      </c>
      <c r="S4700" s="180">
        <v>0</v>
      </c>
      <c r="T4700" s="469">
        <v>0</v>
      </c>
      <c r="U4700" s="160">
        <v>0</v>
      </c>
      <c r="V4700" s="181">
        <v>0</v>
      </c>
      <c r="W4700" s="182">
        <v>0</v>
      </c>
      <c r="X4700" s="181">
        <v>0</v>
      </c>
      <c r="Y4700" s="874">
        <f t="shared" si="309"/>
        <v>24.481400000000001</v>
      </c>
      <c r="Z4700" s="182">
        <v>0</v>
      </c>
      <c r="AA4700" s="752">
        <v>0</v>
      </c>
      <c r="AB4700" s="108">
        <v>340.7</v>
      </c>
      <c r="AC4700" s="109">
        <v>0</v>
      </c>
      <c r="AD4700" s="265">
        <v>20</v>
      </c>
      <c r="AE4700" s="916">
        <f t="shared" si="312"/>
        <v>20.8</v>
      </c>
      <c r="AF4700" s="108">
        <v>353.45</v>
      </c>
      <c r="AG4700" s="109">
        <v>0.1</v>
      </c>
      <c r="AH4700" s="109"/>
      <c r="AI4700" s="109"/>
      <c r="AJ4700" s="265">
        <v>2</v>
      </c>
      <c r="AK4700" s="751">
        <f t="shared" si="313"/>
        <v>2.08</v>
      </c>
      <c r="AL4700" s="930"/>
      <c r="AM4700" s="930"/>
      <c r="AN4700" s="519">
        <f t="shared" si="314"/>
        <v>22.880000000000003</v>
      </c>
      <c r="AO4700" s="113">
        <f t="shared" si="302"/>
        <v>-1.6013999999999982</v>
      </c>
    </row>
    <row r="4701" spans="1:43" x14ac:dyDescent="0.2">
      <c r="A4701" s="58">
        <v>41217</v>
      </c>
      <c r="B4701" s="92">
        <v>16.989999999999998</v>
      </c>
      <c r="C4701" s="870">
        <f t="shared" si="311"/>
        <v>16.225449999999999</v>
      </c>
      <c r="D4701" s="174">
        <v>9.5</v>
      </c>
      <c r="E4701" s="871">
        <f t="shared" si="310"/>
        <v>8.17</v>
      </c>
      <c r="F4701" s="63">
        <f t="shared" si="300"/>
        <v>24.395449999999997</v>
      </c>
      <c r="G4701" s="434"/>
      <c r="H4701" s="371">
        <v>17.73</v>
      </c>
      <c r="I4701" s="174">
        <v>9.0030000000000001</v>
      </c>
      <c r="J4701" s="96"/>
      <c r="K4701" s="212">
        <f t="shared" si="304"/>
        <v>26.733000000000001</v>
      </c>
      <c r="L4701" s="468"/>
      <c r="M4701" s="468"/>
      <c r="N4701" s="468"/>
      <c r="O4701" s="98">
        <f t="shared" si="305"/>
        <v>2.3375500000000038</v>
      </c>
      <c r="Q4701" s="100">
        <f t="shared" si="306"/>
        <v>8.7440616466539627</v>
      </c>
      <c r="S4701" s="180">
        <v>0</v>
      </c>
      <c r="T4701" s="469">
        <v>0</v>
      </c>
      <c r="U4701" s="160">
        <v>0</v>
      </c>
      <c r="V4701" s="181">
        <v>0</v>
      </c>
      <c r="W4701" s="182">
        <v>0</v>
      </c>
      <c r="X4701" s="181">
        <v>0</v>
      </c>
      <c r="Y4701" s="874">
        <f t="shared" si="309"/>
        <v>24.395449999999997</v>
      </c>
      <c r="Z4701" s="182">
        <v>0</v>
      </c>
      <c r="AA4701" s="752">
        <v>0</v>
      </c>
      <c r="AB4701" s="108">
        <v>340.7</v>
      </c>
      <c r="AC4701" s="109">
        <v>0</v>
      </c>
      <c r="AD4701" s="265">
        <v>0</v>
      </c>
      <c r="AE4701" s="916">
        <f t="shared" si="312"/>
        <v>0</v>
      </c>
      <c r="AF4701" s="108">
        <v>353.2</v>
      </c>
      <c r="AG4701" s="109">
        <v>0</v>
      </c>
      <c r="AH4701" s="109"/>
      <c r="AI4701" s="109"/>
      <c r="AJ4701" s="265">
        <v>21</v>
      </c>
      <c r="AK4701" s="751">
        <f t="shared" si="313"/>
        <v>21.84</v>
      </c>
      <c r="AL4701" s="930"/>
      <c r="AM4701" s="930"/>
      <c r="AN4701" s="519">
        <f t="shared" si="314"/>
        <v>21.84</v>
      </c>
      <c r="AO4701" s="113">
        <f t="shared" si="302"/>
        <v>-2.5554499999999969</v>
      </c>
    </row>
    <row r="4702" spans="1:43" x14ac:dyDescent="0.2">
      <c r="A4702" s="58">
        <v>41218</v>
      </c>
      <c r="B4702" s="92">
        <v>16.14</v>
      </c>
      <c r="C4702" s="870">
        <f t="shared" si="311"/>
        <v>15.4137</v>
      </c>
      <c r="D4702" s="174">
        <v>9.5</v>
      </c>
      <c r="E4702" s="871">
        <f t="shared" si="310"/>
        <v>8.17</v>
      </c>
      <c r="F4702" s="63">
        <f t="shared" si="300"/>
        <v>23.5837</v>
      </c>
      <c r="G4702" s="434"/>
      <c r="H4702" s="371">
        <v>14.4</v>
      </c>
      <c r="I4702" s="174">
        <v>8.3450000000000006</v>
      </c>
      <c r="J4702" s="96"/>
      <c r="K4702" s="212">
        <f t="shared" si="304"/>
        <v>22.745000000000001</v>
      </c>
      <c r="L4702" s="468"/>
      <c r="M4702" s="468"/>
      <c r="N4702" s="468"/>
      <c r="O4702" s="98">
        <f t="shared" si="305"/>
        <v>-0.83869999999999933</v>
      </c>
      <c r="Q4702" s="100">
        <f t="shared" si="306"/>
        <v>-3.6874038250164838</v>
      </c>
      <c r="S4702" s="180">
        <v>0</v>
      </c>
      <c r="T4702" s="469">
        <v>0</v>
      </c>
      <c r="U4702" s="160">
        <v>0</v>
      </c>
      <c r="V4702" s="181">
        <v>0</v>
      </c>
      <c r="W4702" s="182">
        <v>0</v>
      </c>
      <c r="X4702" s="181">
        <v>0</v>
      </c>
      <c r="Y4702" s="874">
        <f t="shared" si="309"/>
        <v>23.5837</v>
      </c>
      <c r="Z4702" s="182">
        <v>0</v>
      </c>
      <c r="AA4702" s="752">
        <v>0</v>
      </c>
      <c r="AB4702" s="108">
        <v>340.6</v>
      </c>
      <c r="AC4702" s="109">
        <v>0</v>
      </c>
      <c r="AD4702" s="265">
        <v>0</v>
      </c>
      <c r="AE4702" s="916">
        <f t="shared" si="312"/>
        <v>0</v>
      </c>
      <c r="AF4702" s="108">
        <v>353.2</v>
      </c>
      <c r="AG4702" s="109">
        <v>0</v>
      </c>
      <c r="AH4702" s="109"/>
      <c r="AI4702" s="109"/>
      <c r="AJ4702" s="265">
        <v>12</v>
      </c>
      <c r="AK4702" s="751">
        <f t="shared" si="313"/>
        <v>12.48</v>
      </c>
      <c r="AL4702" s="930"/>
      <c r="AM4702" s="930"/>
      <c r="AN4702" s="519">
        <f t="shared" si="314"/>
        <v>12.48</v>
      </c>
      <c r="AO4702" s="113">
        <f t="shared" si="302"/>
        <v>-11.1037</v>
      </c>
    </row>
    <row r="4703" spans="1:43" x14ac:dyDescent="0.2">
      <c r="A4703" s="58">
        <v>41219</v>
      </c>
      <c r="B4703" s="92">
        <v>16.5</v>
      </c>
      <c r="C4703" s="870">
        <f t="shared" si="311"/>
        <v>15.757499999999999</v>
      </c>
      <c r="D4703" s="174">
        <v>9.5</v>
      </c>
      <c r="E4703" s="871">
        <f t="shared" si="310"/>
        <v>8.17</v>
      </c>
      <c r="F4703" s="63">
        <f t="shared" si="300"/>
        <v>23.927499999999998</v>
      </c>
      <c r="G4703" s="434"/>
      <c r="H4703" s="371">
        <v>16.8</v>
      </c>
      <c r="I4703" s="174">
        <v>8.0009999999999994</v>
      </c>
      <c r="J4703" s="96"/>
      <c r="K4703" s="212">
        <f t="shared" si="304"/>
        <v>24.801000000000002</v>
      </c>
      <c r="L4703" s="468"/>
      <c r="M4703" s="468"/>
      <c r="N4703" s="468"/>
      <c r="O4703" s="98">
        <f t="shared" si="305"/>
        <v>0.8735000000000035</v>
      </c>
      <c r="Q4703" s="100">
        <f t="shared" si="306"/>
        <v>3.5220354017983282</v>
      </c>
      <c r="S4703" s="180">
        <v>0</v>
      </c>
      <c r="T4703" s="469">
        <v>0</v>
      </c>
      <c r="U4703" s="160">
        <v>0</v>
      </c>
      <c r="V4703" s="181">
        <v>0</v>
      </c>
      <c r="W4703" s="182">
        <v>0</v>
      </c>
      <c r="X4703" s="181">
        <v>0</v>
      </c>
      <c r="Y4703" s="874">
        <f t="shared" si="309"/>
        <v>23.927499999999998</v>
      </c>
      <c r="Z4703" s="182">
        <v>0</v>
      </c>
      <c r="AA4703" s="752">
        <v>0</v>
      </c>
      <c r="AB4703" s="108">
        <v>340.6</v>
      </c>
      <c r="AC4703" s="109">
        <v>0</v>
      </c>
      <c r="AD4703" s="265">
        <v>0</v>
      </c>
      <c r="AE4703" s="916">
        <f t="shared" si="312"/>
        <v>0</v>
      </c>
      <c r="AF4703" s="108">
        <v>353.2</v>
      </c>
      <c r="AG4703" s="109">
        <v>0</v>
      </c>
      <c r="AH4703" s="109"/>
      <c r="AI4703" s="109"/>
      <c r="AJ4703" s="265">
        <v>2</v>
      </c>
      <c r="AK4703" s="751">
        <f t="shared" si="313"/>
        <v>2.08</v>
      </c>
      <c r="AL4703" s="930"/>
      <c r="AM4703" s="930"/>
      <c r="AN4703" s="519">
        <f t="shared" si="314"/>
        <v>2.08</v>
      </c>
      <c r="AO4703" s="113">
        <f t="shared" si="302"/>
        <v>-21.847499999999997</v>
      </c>
    </row>
    <row r="4704" spans="1:43" x14ac:dyDescent="0.2">
      <c r="A4704" s="58">
        <v>41220</v>
      </c>
      <c r="B4704" s="92">
        <v>17.5</v>
      </c>
      <c r="C4704" s="870">
        <f t="shared" si="311"/>
        <v>16.712499999999999</v>
      </c>
      <c r="D4704" s="174">
        <v>9.5</v>
      </c>
      <c r="E4704" s="871">
        <f t="shared" si="310"/>
        <v>8.17</v>
      </c>
      <c r="F4704" s="63">
        <f t="shared" si="300"/>
        <v>24.8825</v>
      </c>
      <c r="G4704" s="434"/>
      <c r="H4704" s="371">
        <v>16.96</v>
      </c>
      <c r="I4704" s="174">
        <v>8.0570000000000004</v>
      </c>
      <c r="J4704" s="96"/>
      <c r="K4704" s="212">
        <f t="shared" si="304"/>
        <v>25.017000000000003</v>
      </c>
      <c r="L4704" s="468"/>
      <c r="M4704" s="468"/>
      <c r="N4704" s="468"/>
      <c r="O4704" s="98">
        <f t="shared" si="305"/>
        <v>0.13450000000000273</v>
      </c>
      <c r="Q4704" s="100">
        <f t="shared" si="306"/>
        <v>0.53763440860216138</v>
      </c>
      <c r="S4704" s="180">
        <v>0</v>
      </c>
      <c r="T4704" s="469">
        <v>0</v>
      </c>
      <c r="U4704" s="160">
        <v>0</v>
      </c>
      <c r="V4704" s="181">
        <v>0</v>
      </c>
      <c r="W4704" s="182">
        <v>0</v>
      </c>
      <c r="X4704" s="181">
        <v>0</v>
      </c>
      <c r="Y4704" s="874">
        <f t="shared" si="309"/>
        <v>24.8825</v>
      </c>
      <c r="Z4704" s="182">
        <v>0</v>
      </c>
      <c r="AA4704" s="752">
        <v>0</v>
      </c>
      <c r="AB4704" s="108">
        <v>340.5</v>
      </c>
      <c r="AC4704" s="109">
        <v>0</v>
      </c>
      <c r="AD4704" s="265">
        <v>20</v>
      </c>
      <c r="AE4704" s="916">
        <f t="shared" si="312"/>
        <v>20.8</v>
      </c>
      <c r="AF4704" s="108">
        <v>353.2</v>
      </c>
      <c r="AG4704" s="109">
        <v>0</v>
      </c>
      <c r="AH4704" s="109"/>
      <c r="AI4704" s="109"/>
      <c r="AJ4704" s="265">
        <v>1</v>
      </c>
      <c r="AK4704" s="751">
        <f t="shared" si="313"/>
        <v>1.04</v>
      </c>
      <c r="AL4704" s="930"/>
      <c r="AM4704" s="930"/>
      <c r="AN4704" s="519">
        <f t="shared" si="314"/>
        <v>21.84</v>
      </c>
      <c r="AO4704" s="113">
        <f t="shared" si="302"/>
        <v>-3.0425000000000004</v>
      </c>
    </row>
    <row r="4705" spans="1:41" x14ac:dyDescent="0.2">
      <c r="A4705" s="58">
        <v>41221</v>
      </c>
      <c r="B4705" s="92">
        <v>17.940000000000001</v>
      </c>
      <c r="C4705" s="870">
        <f t="shared" si="311"/>
        <v>17.1327</v>
      </c>
      <c r="D4705" s="174">
        <v>9.5</v>
      </c>
      <c r="E4705" s="871">
        <f t="shared" si="310"/>
        <v>8.17</v>
      </c>
      <c r="F4705" s="63">
        <f t="shared" si="300"/>
        <v>25.302700000000002</v>
      </c>
      <c r="G4705" s="434"/>
      <c r="H4705" s="371">
        <v>16.93</v>
      </c>
      <c r="I4705" s="174">
        <v>8.0749999999999993</v>
      </c>
      <c r="J4705" s="96"/>
      <c r="K4705" s="212">
        <f t="shared" si="304"/>
        <v>25.004999999999999</v>
      </c>
      <c r="L4705" s="468"/>
      <c r="M4705" s="468"/>
      <c r="N4705" s="468"/>
      <c r="O4705" s="98">
        <f t="shared" si="305"/>
        <v>-0.29770000000000252</v>
      </c>
      <c r="Q4705" s="100">
        <f t="shared" si="306"/>
        <v>-1.1905618876224857</v>
      </c>
      <c r="S4705" s="180">
        <v>0</v>
      </c>
      <c r="T4705" s="469">
        <v>0</v>
      </c>
      <c r="U4705" s="160">
        <v>0</v>
      </c>
      <c r="V4705" s="181">
        <v>0</v>
      </c>
      <c r="W4705" s="182">
        <v>0</v>
      </c>
      <c r="X4705" s="181">
        <v>0</v>
      </c>
      <c r="Y4705" s="874">
        <f t="shared" si="309"/>
        <v>25.302700000000002</v>
      </c>
      <c r="Z4705" s="182">
        <v>0</v>
      </c>
      <c r="AA4705" s="752">
        <v>0</v>
      </c>
      <c r="AB4705" s="108">
        <v>340.3</v>
      </c>
      <c r="AC4705" s="109">
        <v>0</v>
      </c>
      <c r="AD4705" s="265">
        <v>20</v>
      </c>
      <c r="AE4705" s="916">
        <f t="shared" si="312"/>
        <v>20.8</v>
      </c>
      <c r="AF4705" s="108">
        <v>353.2</v>
      </c>
      <c r="AG4705" s="109">
        <v>0</v>
      </c>
      <c r="AH4705" s="109"/>
      <c r="AI4705" s="109"/>
      <c r="AJ4705" s="265">
        <v>0</v>
      </c>
      <c r="AK4705" s="751">
        <f t="shared" si="313"/>
        <v>0</v>
      </c>
      <c r="AL4705" s="930"/>
      <c r="AM4705" s="930"/>
      <c r="AN4705" s="519">
        <f t="shared" si="314"/>
        <v>20.8</v>
      </c>
      <c r="AO4705" s="113">
        <f t="shared" si="302"/>
        <v>-4.5027000000000008</v>
      </c>
    </row>
    <row r="4706" spans="1:41" x14ac:dyDescent="0.2">
      <c r="A4706" s="58">
        <v>41222</v>
      </c>
      <c r="B4706" s="92">
        <v>18.170000000000002</v>
      </c>
      <c r="C4706" s="870">
        <f t="shared" si="311"/>
        <v>17.352350000000001</v>
      </c>
      <c r="D4706" s="174">
        <v>9.5</v>
      </c>
      <c r="E4706" s="871">
        <f t="shared" si="310"/>
        <v>8.17</v>
      </c>
      <c r="F4706" s="63">
        <f t="shared" si="300"/>
        <v>25.522350000000003</v>
      </c>
      <c r="G4706" s="434"/>
      <c r="H4706" s="371">
        <v>16.7</v>
      </c>
      <c r="I4706" s="174">
        <v>8.09</v>
      </c>
      <c r="J4706" s="96"/>
      <c r="K4706" s="212">
        <f t="shared" si="304"/>
        <v>24.79</v>
      </c>
      <c r="L4706" s="468"/>
      <c r="M4706" s="468"/>
      <c r="N4706" s="468"/>
      <c r="O4706" s="98">
        <f t="shared" si="305"/>
        <v>-0.73235000000000383</v>
      </c>
      <c r="Q4706" s="100">
        <f t="shared" si="306"/>
        <v>-2.9542154094393056</v>
      </c>
      <c r="S4706" s="180">
        <v>0</v>
      </c>
      <c r="T4706" s="469">
        <v>0</v>
      </c>
      <c r="U4706" s="160">
        <v>0</v>
      </c>
      <c r="V4706" s="181">
        <v>0</v>
      </c>
      <c r="W4706" s="182">
        <v>0</v>
      </c>
      <c r="X4706" s="181">
        <v>0</v>
      </c>
      <c r="Y4706" s="874">
        <f t="shared" si="309"/>
        <v>25.522350000000003</v>
      </c>
      <c r="Z4706" s="182">
        <v>0</v>
      </c>
      <c r="AA4706" s="752">
        <v>0</v>
      </c>
      <c r="AB4706" s="108">
        <v>340.3</v>
      </c>
      <c r="AC4706" s="109">
        <v>0</v>
      </c>
      <c r="AD4706" s="265">
        <v>30</v>
      </c>
      <c r="AE4706" s="916">
        <f t="shared" si="312"/>
        <v>31.200000000000003</v>
      </c>
      <c r="AF4706" s="108">
        <v>353.2</v>
      </c>
      <c r="AG4706" s="109">
        <v>0</v>
      </c>
      <c r="AH4706" s="109"/>
      <c r="AI4706" s="109"/>
      <c r="AJ4706" s="265">
        <v>1</v>
      </c>
      <c r="AK4706" s="751">
        <f t="shared" si="313"/>
        <v>1.04</v>
      </c>
      <c r="AL4706" s="930"/>
      <c r="AM4706" s="930"/>
      <c r="AN4706" s="519">
        <f t="shared" si="314"/>
        <v>32.24</v>
      </c>
      <c r="AO4706" s="113">
        <f t="shared" si="302"/>
        <v>6.717649999999999</v>
      </c>
    </row>
    <row r="4707" spans="1:41" x14ac:dyDescent="0.2">
      <c r="A4707" s="58">
        <v>41223</v>
      </c>
      <c r="B4707" s="92">
        <v>18.239999999999998</v>
      </c>
      <c r="C4707" s="870">
        <f t="shared" si="311"/>
        <v>17.419199999999996</v>
      </c>
      <c r="D4707" s="174">
        <v>9.5</v>
      </c>
      <c r="E4707" s="871">
        <f t="shared" si="310"/>
        <v>8.17</v>
      </c>
      <c r="F4707" s="63">
        <f t="shared" si="300"/>
        <v>25.589199999999998</v>
      </c>
      <c r="G4707" s="434"/>
      <c r="H4707" s="371">
        <v>17.3</v>
      </c>
      <c r="I4707" s="174">
        <v>8.048</v>
      </c>
      <c r="J4707" s="96"/>
      <c r="K4707" s="212">
        <f t="shared" si="304"/>
        <v>25.347999999999999</v>
      </c>
      <c r="L4707" s="468"/>
      <c r="M4707" s="468"/>
      <c r="N4707" s="468"/>
      <c r="O4707" s="98">
        <f t="shared" si="305"/>
        <v>-0.24119999999999919</v>
      </c>
      <c r="Q4707" s="100">
        <f t="shared" si="306"/>
        <v>-0.95155436326337073</v>
      </c>
      <c r="S4707" s="180">
        <v>0</v>
      </c>
      <c r="T4707" s="469">
        <v>0</v>
      </c>
      <c r="U4707" s="160">
        <v>0</v>
      </c>
      <c r="V4707" s="181">
        <v>0</v>
      </c>
      <c r="W4707" s="182">
        <v>0</v>
      </c>
      <c r="X4707" s="181">
        <v>0</v>
      </c>
      <c r="Y4707" s="874">
        <f t="shared" si="309"/>
        <v>25.589199999999998</v>
      </c>
      <c r="Z4707" s="182">
        <v>0</v>
      </c>
      <c r="AA4707" s="752">
        <v>0</v>
      </c>
      <c r="AB4707" s="108">
        <v>340.2</v>
      </c>
      <c r="AC4707" s="109">
        <v>0</v>
      </c>
      <c r="AD4707" s="265">
        <v>12</v>
      </c>
      <c r="AE4707" s="916">
        <f t="shared" si="312"/>
        <v>12.48</v>
      </c>
      <c r="AF4707" s="108">
        <v>353.2</v>
      </c>
      <c r="AG4707" s="109">
        <v>0</v>
      </c>
      <c r="AH4707" s="109"/>
      <c r="AI4707" s="109"/>
      <c r="AJ4707" s="265">
        <v>1</v>
      </c>
      <c r="AK4707" s="751">
        <f t="shared" si="313"/>
        <v>1.04</v>
      </c>
      <c r="AL4707" s="930"/>
      <c r="AM4707" s="930"/>
      <c r="AN4707" s="519">
        <f t="shared" si="314"/>
        <v>13.52</v>
      </c>
      <c r="AO4707" s="113">
        <f t="shared" si="302"/>
        <v>-12.069199999999999</v>
      </c>
    </row>
    <row r="4708" spans="1:41" x14ac:dyDescent="0.2">
      <c r="A4708" s="58">
        <v>41224</v>
      </c>
      <c r="B4708" s="92">
        <v>19.11</v>
      </c>
      <c r="C4708" s="870">
        <f t="shared" si="311"/>
        <v>18.250049999999998</v>
      </c>
      <c r="D4708" s="174">
        <v>9.5</v>
      </c>
      <c r="E4708" s="871">
        <f t="shared" si="310"/>
        <v>8.17</v>
      </c>
      <c r="F4708" s="63">
        <f t="shared" si="300"/>
        <v>26.420049999999996</v>
      </c>
      <c r="G4708" s="434"/>
      <c r="H4708" s="371">
        <v>19.579999999999998</v>
      </c>
      <c r="I4708" s="174">
        <v>7.931</v>
      </c>
      <c r="J4708" s="96"/>
      <c r="K4708" s="212">
        <f t="shared" si="304"/>
        <v>27.510999999999999</v>
      </c>
      <c r="L4708" s="468"/>
      <c r="M4708" s="468"/>
      <c r="N4708" s="468"/>
      <c r="O4708" s="98">
        <f t="shared" si="305"/>
        <v>1.090950000000003</v>
      </c>
      <c r="Q4708" s="100">
        <f t="shared" si="306"/>
        <v>3.9655047072080367</v>
      </c>
      <c r="S4708" s="180">
        <v>0</v>
      </c>
      <c r="T4708" s="469">
        <v>0</v>
      </c>
      <c r="U4708" s="160">
        <v>0</v>
      </c>
      <c r="V4708" s="181">
        <v>0</v>
      </c>
      <c r="W4708" s="182">
        <v>0</v>
      </c>
      <c r="X4708" s="181">
        <v>0</v>
      </c>
      <c r="Y4708" s="874">
        <f t="shared" si="309"/>
        <v>26.420049999999996</v>
      </c>
      <c r="Z4708" s="182">
        <v>0</v>
      </c>
      <c r="AA4708" s="752">
        <v>0</v>
      </c>
      <c r="AB4708" s="108">
        <v>340.2</v>
      </c>
      <c r="AC4708" s="109">
        <v>0</v>
      </c>
      <c r="AD4708" s="265">
        <v>0</v>
      </c>
      <c r="AE4708" s="916">
        <f t="shared" si="312"/>
        <v>0</v>
      </c>
      <c r="AF4708" s="108">
        <v>353.1</v>
      </c>
      <c r="AG4708" s="109">
        <v>0</v>
      </c>
      <c r="AH4708" s="109"/>
      <c r="AI4708" s="109"/>
      <c r="AJ4708" s="265">
        <v>23</v>
      </c>
      <c r="AK4708" s="751">
        <f t="shared" si="313"/>
        <v>23.92</v>
      </c>
      <c r="AL4708" s="930"/>
      <c r="AM4708" s="930"/>
      <c r="AN4708" s="519">
        <f t="shared" si="314"/>
        <v>23.92</v>
      </c>
      <c r="AO4708" s="113">
        <f t="shared" si="302"/>
        <v>-2.5000499999999946</v>
      </c>
    </row>
    <row r="4709" spans="1:41" x14ac:dyDescent="0.2">
      <c r="A4709" s="58">
        <v>41225</v>
      </c>
      <c r="B4709" s="92">
        <v>19.37</v>
      </c>
      <c r="C4709" s="870">
        <f t="shared" si="311"/>
        <v>18.498349999999999</v>
      </c>
      <c r="D4709" s="174">
        <v>9.5</v>
      </c>
      <c r="E4709" s="871">
        <f t="shared" si="310"/>
        <v>8.17</v>
      </c>
      <c r="F4709" s="63">
        <f t="shared" si="300"/>
        <v>26.668349999999997</v>
      </c>
      <c r="G4709" s="434"/>
      <c r="H4709" s="371">
        <v>16.829999999999998</v>
      </c>
      <c r="I4709" s="174">
        <v>8.35</v>
      </c>
      <c r="J4709" s="96"/>
      <c r="K4709" s="212">
        <f t="shared" si="304"/>
        <v>25.18</v>
      </c>
      <c r="L4709" s="468"/>
      <c r="M4709" s="468"/>
      <c r="N4709" s="468"/>
      <c r="O4709" s="98">
        <f t="shared" si="305"/>
        <v>-1.488349999999997</v>
      </c>
      <c r="Q4709" s="100">
        <f t="shared" si="306"/>
        <v>-5.9108419380460564</v>
      </c>
      <c r="S4709" s="180">
        <v>0</v>
      </c>
      <c r="T4709" s="469">
        <v>0</v>
      </c>
      <c r="U4709" s="160">
        <v>0</v>
      </c>
      <c r="V4709" s="181">
        <v>0</v>
      </c>
      <c r="W4709" s="182">
        <v>0</v>
      </c>
      <c r="X4709" s="181">
        <v>0</v>
      </c>
      <c r="Y4709" s="874">
        <f t="shared" si="309"/>
        <v>26.668349999999997</v>
      </c>
      <c r="Z4709" s="182">
        <v>0</v>
      </c>
      <c r="AA4709" s="752">
        <v>0</v>
      </c>
      <c r="AB4709" s="108">
        <v>340.2</v>
      </c>
      <c r="AC4709" s="109">
        <v>0</v>
      </c>
      <c r="AD4709" s="265">
        <v>20</v>
      </c>
      <c r="AE4709" s="916">
        <f t="shared" si="312"/>
        <v>20.8</v>
      </c>
      <c r="AF4709" s="108">
        <v>353.1</v>
      </c>
      <c r="AG4709" s="109">
        <v>0</v>
      </c>
      <c r="AH4709" s="109"/>
      <c r="AI4709" s="109"/>
      <c r="AJ4709" s="265">
        <v>14</v>
      </c>
      <c r="AK4709" s="751">
        <f t="shared" si="313"/>
        <v>14.56</v>
      </c>
      <c r="AL4709" s="930"/>
      <c r="AM4709" s="930"/>
      <c r="AN4709" s="519">
        <f t="shared" si="314"/>
        <v>35.36</v>
      </c>
      <c r="AO4709" s="113">
        <f t="shared" si="302"/>
        <v>8.6916500000000028</v>
      </c>
    </row>
    <row r="4710" spans="1:41" x14ac:dyDescent="0.2">
      <c r="A4710" s="58">
        <v>41226</v>
      </c>
      <c r="B4710" s="92">
        <v>17.03</v>
      </c>
      <c r="C4710" s="870">
        <f t="shared" si="311"/>
        <v>16.263650000000002</v>
      </c>
      <c r="D4710" s="174">
        <v>9.5</v>
      </c>
      <c r="E4710" s="871">
        <f t="shared" si="310"/>
        <v>8.17</v>
      </c>
      <c r="F4710" s="63">
        <f t="shared" si="300"/>
        <v>24.43365</v>
      </c>
      <c r="G4710" s="434"/>
      <c r="H4710" s="371">
        <v>17.43</v>
      </c>
      <c r="I4710" s="174">
        <v>8.9499999999999993</v>
      </c>
      <c r="J4710" s="96"/>
      <c r="K4710" s="212">
        <f t="shared" si="304"/>
        <v>26.38</v>
      </c>
      <c r="L4710" s="468"/>
      <c r="M4710" s="468"/>
      <c r="N4710" s="468"/>
      <c r="O4710" s="98">
        <f t="shared" si="305"/>
        <v>1.9463499999999989</v>
      </c>
      <c r="Q4710" s="100">
        <f t="shared" si="306"/>
        <v>7.3781273692191025</v>
      </c>
      <c r="S4710" s="180">
        <v>0</v>
      </c>
      <c r="T4710" s="469">
        <v>0</v>
      </c>
      <c r="U4710" s="160">
        <v>0</v>
      </c>
      <c r="V4710" s="181">
        <v>0</v>
      </c>
      <c r="W4710" s="182">
        <v>0</v>
      </c>
      <c r="X4710" s="181">
        <v>0</v>
      </c>
      <c r="Y4710" s="874">
        <f t="shared" si="309"/>
        <v>24.43365</v>
      </c>
      <c r="Z4710" s="182">
        <v>0</v>
      </c>
      <c r="AA4710" s="752">
        <v>0</v>
      </c>
      <c r="AB4710" s="108">
        <v>340.1</v>
      </c>
      <c r="AC4710" s="109">
        <v>0.1</v>
      </c>
      <c r="AD4710" s="265">
        <v>20</v>
      </c>
      <c r="AE4710" s="916">
        <f t="shared" si="312"/>
        <v>20.8</v>
      </c>
      <c r="AF4710" s="108">
        <v>353</v>
      </c>
      <c r="AG4710" s="109">
        <v>0.2</v>
      </c>
      <c r="AH4710" s="109"/>
      <c r="AI4710" s="109"/>
      <c r="AJ4710" s="265">
        <v>1</v>
      </c>
      <c r="AK4710" s="751">
        <f t="shared" si="313"/>
        <v>1.04</v>
      </c>
      <c r="AL4710" s="930"/>
      <c r="AM4710" s="930"/>
      <c r="AN4710" s="519">
        <f t="shared" si="314"/>
        <v>21.84</v>
      </c>
      <c r="AO4710" s="113">
        <f t="shared" si="302"/>
        <v>-2.5936500000000002</v>
      </c>
    </row>
    <row r="4711" spans="1:41" x14ac:dyDescent="0.2">
      <c r="A4711" s="58">
        <v>41227</v>
      </c>
      <c r="B4711" s="92">
        <v>16.260000000000002</v>
      </c>
      <c r="C4711" s="870">
        <f t="shared" si="311"/>
        <v>15.528300000000002</v>
      </c>
      <c r="D4711" s="174">
        <v>9.5</v>
      </c>
      <c r="E4711" s="871">
        <f t="shared" si="310"/>
        <v>8.17</v>
      </c>
      <c r="F4711" s="63">
        <f t="shared" si="300"/>
        <v>23.698300000000003</v>
      </c>
      <c r="G4711" s="434"/>
      <c r="H4711" s="371">
        <v>16.600000000000001</v>
      </c>
      <c r="I4711" s="174">
        <v>8.1300000000000008</v>
      </c>
      <c r="J4711" s="96"/>
      <c r="K4711" s="212">
        <f t="shared" si="304"/>
        <v>24.730000000000004</v>
      </c>
      <c r="L4711" s="468"/>
      <c r="M4711" s="468"/>
      <c r="N4711" s="468"/>
      <c r="O4711" s="98">
        <f t="shared" si="305"/>
        <v>1.0317000000000007</v>
      </c>
      <c r="Q4711" s="100">
        <f t="shared" si="306"/>
        <v>4.1718560452891245</v>
      </c>
      <c r="S4711" s="180">
        <v>0</v>
      </c>
      <c r="T4711" s="469">
        <v>0</v>
      </c>
      <c r="U4711" s="160">
        <v>0</v>
      </c>
      <c r="V4711" s="181">
        <v>0</v>
      </c>
      <c r="W4711" s="182">
        <v>0</v>
      </c>
      <c r="X4711" s="181">
        <v>0</v>
      </c>
      <c r="Y4711" s="874">
        <f t="shared" si="309"/>
        <v>23.698300000000003</v>
      </c>
      <c r="Z4711" s="182">
        <v>0</v>
      </c>
      <c r="AA4711" s="752">
        <v>0</v>
      </c>
      <c r="AB4711" s="108">
        <v>340.1</v>
      </c>
      <c r="AC4711" s="109">
        <v>0.05</v>
      </c>
      <c r="AD4711" s="265">
        <v>20</v>
      </c>
      <c r="AE4711" s="916">
        <f t="shared" si="312"/>
        <v>20.8</v>
      </c>
      <c r="AF4711" s="108">
        <v>353</v>
      </c>
      <c r="AG4711" s="109">
        <v>0</v>
      </c>
      <c r="AH4711" s="109"/>
      <c r="AI4711" s="109"/>
      <c r="AJ4711" s="265">
        <v>2</v>
      </c>
      <c r="AK4711" s="751">
        <f t="shared" si="313"/>
        <v>2.08</v>
      </c>
      <c r="AL4711" s="930"/>
      <c r="AM4711" s="930"/>
      <c r="AN4711" s="519">
        <f t="shared" si="314"/>
        <v>22.880000000000003</v>
      </c>
      <c r="AO4711" s="113">
        <f t="shared" si="302"/>
        <v>-0.81830000000000069</v>
      </c>
    </row>
    <row r="4712" spans="1:41" x14ac:dyDescent="0.2">
      <c r="A4712" s="58">
        <v>41228</v>
      </c>
      <c r="B4712" s="92">
        <v>16.78</v>
      </c>
      <c r="C4712" s="870">
        <f t="shared" si="311"/>
        <v>16.024899999999999</v>
      </c>
      <c r="D4712" s="174">
        <v>9.5</v>
      </c>
      <c r="E4712" s="871">
        <f t="shared" si="310"/>
        <v>8.17</v>
      </c>
      <c r="F4712" s="63">
        <f t="shared" si="300"/>
        <v>24.194899999999997</v>
      </c>
      <c r="G4712" s="434"/>
      <c r="H4712" s="371">
        <v>16.29</v>
      </c>
      <c r="I4712" s="174">
        <v>8.0879999999999992</v>
      </c>
      <c r="J4712" s="96"/>
      <c r="K4712" s="212">
        <f t="shared" si="304"/>
        <v>24.378</v>
      </c>
      <c r="L4712" s="468"/>
      <c r="M4712" s="468"/>
      <c r="N4712" s="468"/>
      <c r="O4712" s="98">
        <f t="shared" si="305"/>
        <v>0.18310000000000315</v>
      </c>
      <c r="Q4712" s="100">
        <f t="shared" si="306"/>
        <v>0.75108704569695273</v>
      </c>
      <c r="S4712" s="180">
        <v>0</v>
      </c>
      <c r="T4712" s="469">
        <v>0</v>
      </c>
      <c r="U4712" s="160">
        <v>0</v>
      </c>
      <c r="V4712" s="181">
        <v>0</v>
      </c>
      <c r="W4712" s="182">
        <v>0</v>
      </c>
      <c r="X4712" s="181">
        <v>0</v>
      </c>
      <c r="Y4712" s="874">
        <f t="shared" si="309"/>
        <v>24.194899999999997</v>
      </c>
      <c r="Z4712" s="182">
        <v>0</v>
      </c>
      <c r="AA4712" s="752">
        <v>0</v>
      </c>
      <c r="AB4712" s="108">
        <v>340</v>
      </c>
      <c r="AC4712" s="109">
        <v>0.2</v>
      </c>
      <c r="AD4712" s="265">
        <v>20</v>
      </c>
      <c r="AE4712" s="916">
        <f t="shared" si="312"/>
        <v>20.8</v>
      </c>
      <c r="AF4712" s="108">
        <v>353</v>
      </c>
      <c r="AG4712" s="109">
        <v>0.15</v>
      </c>
      <c r="AH4712" s="109"/>
      <c r="AI4712" s="109"/>
      <c r="AJ4712" s="265">
        <v>5</v>
      </c>
      <c r="AK4712" s="751">
        <f t="shared" si="313"/>
        <v>5.2</v>
      </c>
      <c r="AL4712" s="930"/>
      <c r="AM4712" s="930"/>
      <c r="AN4712" s="519">
        <f t="shared" si="314"/>
        <v>26</v>
      </c>
      <c r="AO4712" s="113">
        <f t="shared" si="302"/>
        <v>1.805100000000003</v>
      </c>
    </row>
    <row r="4713" spans="1:41" x14ac:dyDescent="0.2">
      <c r="A4713" s="58">
        <v>41229</v>
      </c>
      <c r="B4713" s="92">
        <v>16.47</v>
      </c>
      <c r="C4713" s="870">
        <f t="shared" si="311"/>
        <v>15.728849999999998</v>
      </c>
      <c r="D4713" s="174">
        <v>9.5</v>
      </c>
      <c r="E4713" s="871">
        <f t="shared" si="310"/>
        <v>8.17</v>
      </c>
      <c r="F4713" s="63">
        <f t="shared" si="300"/>
        <v>23.898849999999996</v>
      </c>
      <c r="G4713" s="434"/>
      <c r="H4713" s="371">
        <v>15.03</v>
      </c>
      <c r="I4713" s="174">
        <v>8.0960000000000001</v>
      </c>
      <c r="J4713" s="96"/>
      <c r="K4713" s="212">
        <f t="shared" si="304"/>
        <v>23.125999999999998</v>
      </c>
      <c r="L4713" s="468"/>
      <c r="M4713" s="468"/>
      <c r="N4713" s="468"/>
      <c r="O4713" s="98">
        <f t="shared" si="305"/>
        <v>-0.77284999999999826</v>
      </c>
      <c r="Q4713" s="100">
        <f t="shared" si="306"/>
        <v>-3.3419095390469526</v>
      </c>
      <c r="S4713" s="180">
        <v>0</v>
      </c>
      <c r="T4713" s="469">
        <v>0</v>
      </c>
      <c r="U4713" s="160">
        <v>0</v>
      </c>
      <c r="V4713" s="181">
        <v>0</v>
      </c>
      <c r="W4713" s="182">
        <v>0</v>
      </c>
      <c r="X4713" s="181">
        <v>0</v>
      </c>
      <c r="Y4713" s="874">
        <f t="shared" si="309"/>
        <v>23.898849999999996</v>
      </c>
      <c r="Z4713" s="182">
        <v>0</v>
      </c>
      <c r="AA4713" s="752">
        <v>0</v>
      </c>
      <c r="AB4713" s="108">
        <v>340</v>
      </c>
      <c r="AC4713" s="109">
        <v>0</v>
      </c>
      <c r="AD4713" s="265">
        <v>12</v>
      </c>
      <c r="AE4713" s="916">
        <f t="shared" si="312"/>
        <v>12.48</v>
      </c>
      <c r="AF4713" s="108">
        <v>353</v>
      </c>
      <c r="AG4713" s="109">
        <v>0</v>
      </c>
      <c r="AH4713" s="109"/>
      <c r="AI4713" s="109"/>
      <c r="AJ4713" s="265">
        <v>0</v>
      </c>
      <c r="AK4713" s="751">
        <f t="shared" si="313"/>
        <v>0</v>
      </c>
      <c r="AL4713" s="930"/>
      <c r="AM4713" s="930"/>
      <c r="AN4713" s="519">
        <f t="shared" si="314"/>
        <v>12.48</v>
      </c>
      <c r="AO4713" s="113">
        <f t="shared" si="302"/>
        <v>-11.418849999999996</v>
      </c>
    </row>
    <row r="4714" spans="1:41" x14ac:dyDescent="0.2">
      <c r="A4714" s="58">
        <v>41230</v>
      </c>
      <c r="B4714" s="92">
        <v>15.78</v>
      </c>
      <c r="C4714" s="870">
        <f t="shared" si="311"/>
        <v>15.069899999999999</v>
      </c>
      <c r="D4714" s="174">
        <v>9.5</v>
      </c>
      <c r="E4714" s="871">
        <f t="shared" si="310"/>
        <v>8.17</v>
      </c>
      <c r="F4714" s="63">
        <f t="shared" si="300"/>
        <v>23.239899999999999</v>
      </c>
      <c r="G4714" s="434"/>
      <c r="H4714" s="371">
        <v>15.67</v>
      </c>
      <c r="I4714" s="174">
        <v>8.0779999999999994</v>
      </c>
      <c r="J4714" s="96"/>
      <c r="K4714" s="212">
        <f t="shared" si="304"/>
        <v>23.747999999999998</v>
      </c>
      <c r="L4714" s="468"/>
      <c r="M4714" s="468"/>
      <c r="N4714" s="468"/>
      <c r="O4714" s="98">
        <f t="shared" si="305"/>
        <v>0.50809999999999889</v>
      </c>
      <c r="Q4714" s="100">
        <f t="shared" si="306"/>
        <v>2.1395485935657694</v>
      </c>
      <c r="S4714" s="180">
        <v>0</v>
      </c>
      <c r="T4714" s="469">
        <v>0</v>
      </c>
      <c r="U4714" s="160">
        <v>0</v>
      </c>
      <c r="V4714" s="181">
        <v>0</v>
      </c>
      <c r="W4714" s="182">
        <v>0</v>
      </c>
      <c r="X4714" s="181">
        <v>0</v>
      </c>
      <c r="Y4714" s="874">
        <f t="shared" si="309"/>
        <v>23.239899999999999</v>
      </c>
      <c r="Z4714" s="182">
        <v>0</v>
      </c>
      <c r="AA4714" s="752">
        <v>0</v>
      </c>
      <c r="AB4714" s="108">
        <v>339.8</v>
      </c>
      <c r="AC4714" s="109">
        <v>0</v>
      </c>
      <c r="AD4714" s="265">
        <v>30</v>
      </c>
      <c r="AE4714" s="916">
        <f t="shared" si="312"/>
        <v>31.200000000000003</v>
      </c>
      <c r="AF4714" s="108">
        <v>353</v>
      </c>
      <c r="AG4714" s="109">
        <v>0</v>
      </c>
      <c r="AH4714" s="109"/>
      <c r="AI4714" s="109"/>
      <c r="AJ4714" s="265">
        <v>14</v>
      </c>
      <c r="AK4714" s="751">
        <f t="shared" si="313"/>
        <v>14.56</v>
      </c>
      <c r="AL4714" s="930"/>
      <c r="AM4714" s="930"/>
      <c r="AN4714" s="519">
        <f t="shared" si="314"/>
        <v>45.760000000000005</v>
      </c>
      <c r="AO4714" s="113">
        <f t="shared" si="302"/>
        <v>22.520100000000006</v>
      </c>
    </row>
    <row r="4715" spans="1:41" x14ac:dyDescent="0.2">
      <c r="A4715" s="58">
        <v>41231</v>
      </c>
      <c r="B4715" s="92">
        <v>16.329999999999998</v>
      </c>
      <c r="C4715" s="870">
        <f t="shared" si="311"/>
        <v>15.595149999999999</v>
      </c>
      <c r="D4715" s="174">
        <v>9.5</v>
      </c>
      <c r="E4715" s="871">
        <f t="shared" si="310"/>
        <v>8.17</v>
      </c>
      <c r="F4715" s="63">
        <f t="shared" si="300"/>
        <v>23.765149999999998</v>
      </c>
      <c r="G4715" s="434"/>
      <c r="H4715" s="371">
        <v>15.59</v>
      </c>
      <c r="I4715" s="174">
        <v>8.2110000000000003</v>
      </c>
      <c r="J4715" s="96"/>
      <c r="K4715" s="212">
        <f t="shared" si="304"/>
        <v>23.801000000000002</v>
      </c>
      <c r="L4715" s="468"/>
      <c r="M4715" s="468"/>
      <c r="N4715" s="468"/>
      <c r="O4715" s="98">
        <f t="shared" si="305"/>
        <v>3.585000000000349E-2</v>
      </c>
      <c r="Q4715" s="100">
        <f t="shared" si="306"/>
        <v>0.15062392336457917</v>
      </c>
      <c r="S4715" s="180">
        <v>0</v>
      </c>
      <c r="T4715" s="469">
        <v>0</v>
      </c>
      <c r="U4715" s="160">
        <v>0</v>
      </c>
      <c r="V4715" s="181">
        <v>0</v>
      </c>
      <c r="W4715" s="182">
        <v>0</v>
      </c>
      <c r="X4715" s="181">
        <v>0</v>
      </c>
      <c r="Y4715" s="874">
        <f t="shared" si="309"/>
        <v>23.765149999999998</v>
      </c>
      <c r="Z4715" s="182">
        <v>0</v>
      </c>
      <c r="AA4715" s="752">
        <v>0</v>
      </c>
      <c r="AB4715" s="108">
        <v>339.7</v>
      </c>
      <c r="AC4715" s="109">
        <v>0</v>
      </c>
      <c r="AD4715" s="265">
        <v>20</v>
      </c>
      <c r="AE4715" s="916">
        <f t="shared" si="312"/>
        <v>20.8</v>
      </c>
      <c r="AF4715" s="108">
        <v>353</v>
      </c>
      <c r="AG4715" s="109">
        <v>0</v>
      </c>
      <c r="AH4715" s="109"/>
      <c r="AI4715" s="109"/>
      <c r="AJ4715" s="265">
        <v>10</v>
      </c>
      <c r="AK4715" s="751">
        <f t="shared" si="313"/>
        <v>10.4</v>
      </c>
      <c r="AL4715" s="930"/>
      <c r="AM4715" s="930"/>
      <c r="AN4715" s="519">
        <f t="shared" si="314"/>
        <v>31.200000000000003</v>
      </c>
      <c r="AO4715" s="113">
        <f t="shared" si="302"/>
        <v>7.4348500000000044</v>
      </c>
    </row>
    <row r="4716" spans="1:41" x14ac:dyDescent="0.2">
      <c r="A4716" s="58">
        <v>41232</v>
      </c>
      <c r="B4716" s="92">
        <v>16.62</v>
      </c>
      <c r="C4716" s="870">
        <f t="shared" si="311"/>
        <v>15.8721</v>
      </c>
      <c r="D4716" s="174">
        <v>9.5</v>
      </c>
      <c r="E4716" s="871">
        <f t="shared" si="310"/>
        <v>8.17</v>
      </c>
      <c r="F4716" s="63">
        <f t="shared" si="300"/>
        <v>24.042099999999998</v>
      </c>
      <c r="G4716" s="434"/>
      <c r="H4716" s="371">
        <v>16.91</v>
      </c>
      <c r="I4716" s="174">
        <v>8.4540000000000006</v>
      </c>
      <c r="J4716" s="96"/>
      <c r="K4716" s="212">
        <f t="shared" si="304"/>
        <v>25.364000000000001</v>
      </c>
      <c r="L4716" s="468"/>
      <c r="M4716" s="468"/>
      <c r="N4716" s="468"/>
      <c r="O4716" s="98">
        <f t="shared" si="305"/>
        <v>1.321900000000003</v>
      </c>
      <c r="Q4716" s="100">
        <f t="shared" si="306"/>
        <v>5.2117173947327036</v>
      </c>
      <c r="S4716" s="180">
        <v>0</v>
      </c>
      <c r="T4716" s="469">
        <v>0</v>
      </c>
      <c r="U4716" s="160">
        <v>0</v>
      </c>
      <c r="V4716" s="181">
        <v>0</v>
      </c>
      <c r="W4716" s="182">
        <v>0</v>
      </c>
      <c r="X4716" s="181">
        <v>0</v>
      </c>
      <c r="Y4716" s="874">
        <f t="shared" si="309"/>
        <v>24.042099999999998</v>
      </c>
      <c r="Z4716" s="182">
        <v>0</v>
      </c>
      <c r="AA4716" s="752">
        <v>0</v>
      </c>
      <c r="AB4716" s="108">
        <v>339.6</v>
      </c>
      <c r="AC4716" s="109">
        <v>0</v>
      </c>
      <c r="AD4716" s="265">
        <v>20</v>
      </c>
      <c r="AE4716" s="916">
        <f t="shared" si="312"/>
        <v>20.8</v>
      </c>
      <c r="AF4716" s="108">
        <v>352.9</v>
      </c>
      <c r="AG4716" s="109">
        <v>0</v>
      </c>
      <c r="AH4716" s="109"/>
      <c r="AI4716" s="109"/>
      <c r="AJ4716" s="265">
        <v>0</v>
      </c>
      <c r="AK4716" s="751">
        <f t="shared" si="313"/>
        <v>0</v>
      </c>
      <c r="AL4716" s="930"/>
      <c r="AM4716" s="930"/>
      <c r="AN4716" s="519">
        <f t="shared" si="314"/>
        <v>20.8</v>
      </c>
      <c r="AO4716" s="113">
        <f t="shared" si="302"/>
        <v>-3.2420999999999971</v>
      </c>
    </row>
    <row r="4717" spans="1:41" x14ac:dyDescent="0.2">
      <c r="A4717" s="58">
        <v>41233</v>
      </c>
      <c r="B4717" s="92">
        <v>16.38</v>
      </c>
      <c r="C4717" s="870">
        <f t="shared" si="311"/>
        <v>15.642899999999999</v>
      </c>
      <c r="D4717" s="174">
        <v>9.5</v>
      </c>
      <c r="E4717" s="871">
        <f t="shared" si="310"/>
        <v>8.17</v>
      </c>
      <c r="F4717" s="63">
        <f t="shared" si="300"/>
        <v>23.812899999999999</v>
      </c>
      <c r="G4717" s="434"/>
      <c r="H4717" s="371">
        <v>15.87</v>
      </c>
      <c r="I4717" s="174">
        <v>9.0169999999999995</v>
      </c>
      <c r="J4717" s="96"/>
      <c r="K4717" s="212">
        <f t="shared" si="304"/>
        <v>24.887</v>
      </c>
      <c r="L4717" s="468"/>
      <c r="M4717" s="468"/>
      <c r="N4717" s="468"/>
      <c r="O4717" s="98">
        <f t="shared" si="305"/>
        <v>1.0741000000000014</v>
      </c>
      <c r="Q4717" s="100">
        <f t="shared" si="306"/>
        <v>4.3159079037248418</v>
      </c>
      <c r="S4717" s="180">
        <v>0</v>
      </c>
      <c r="T4717" s="469">
        <v>0</v>
      </c>
      <c r="U4717" s="160">
        <v>0</v>
      </c>
      <c r="V4717" s="181">
        <v>0</v>
      </c>
      <c r="W4717" s="182">
        <v>0</v>
      </c>
      <c r="X4717" s="478">
        <v>0</v>
      </c>
      <c r="Y4717" s="874">
        <f t="shared" si="309"/>
        <v>23.812899999999999</v>
      </c>
      <c r="Z4717" s="182">
        <v>0</v>
      </c>
      <c r="AA4717" s="752">
        <v>0</v>
      </c>
      <c r="AB4717" s="108">
        <v>339.5</v>
      </c>
      <c r="AC4717" s="109">
        <v>0</v>
      </c>
      <c r="AD4717" s="265">
        <v>20</v>
      </c>
      <c r="AE4717" s="916">
        <f t="shared" si="312"/>
        <v>20.8</v>
      </c>
      <c r="AF4717" s="108">
        <v>352.9</v>
      </c>
      <c r="AG4717" s="109">
        <v>0</v>
      </c>
      <c r="AH4717" s="109"/>
      <c r="AI4717" s="109"/>
      <c r="AJ4717" s="265">
        <v>0</v>
      </c>
      <c r="AK4717" s="751">
        <f t="shared" si="313"/>
        <v>0</v>
      </c>
      <c r="AL4717" s="930"/>
      <c r="AM4717" s="930"/>
      <c r="AN4717" s="519">
        <f t="shared" si="314"/>
        <v>20.8</v>
      </c>
      <c r="AO4717" s="113">
        <f t="shared" si="302"/>
        <v>-3.0128999999999984</v>
      </c>
    </row>
    <row r="4718" spans="1:41" x14ac:dyDescent="0.2">
      <c r="A4718" s="58">
        <v>41234</v>
      </c>
      <c r="B4718" s="92">
        <v>16.57</v>
      </c>
      <c r="C4718" s="870">
        <f t="shared" si="311"/>
        <v>15.824349999999999</v>
      </c>
      <c r="D4718" s="174">
        <v>9.5</v>
      </c>
      <c r="E4718" s="871">
        <f t="shared" si="310"/>
        <v>8.17</v>
      </c>
      <c r="F4718" s="63">
        <f t="shared" si="300"/>
        <v>23.994349999999997</v>
      </c>
      <c r="G4718" s="434"/>
      <c r="H4718" s="371">
        <v>15.12</v>
      </c>
      <c r="I4718" s="174">
        <v>8.1340000000000003</v>
      </c>
      <c r="J4718" s="96"/>
      <c r="K4718" s="212">
        <f t="shared" si="304"/>
        <v>23.253999999999998</v>
      </c>
      <c r="L4718" s="468"/>
      <c r="M4718" s="468"/>
      <c r="N4718" s="468"/>
      <c r="O4718" s="98">
        <f t="shared" si="305"/>
        <v>-0.7403499999999994</v>
      </c>
      <c r="Q4718" s="100">
        <f t="shared" si="306"/>
        <v>-3.1837533327599532</v>
      </c>
      <c r="S4718" s="180">
        <v>0</v>
      </c>
      <c r="T4718" s="469">
        <v>0</v>
      </c>
      <c r="U4718" s="160">
        <v>0</v>
      </c>
      <c r="V4718" s="181">
        <v>0</v>
      </c>
      <c r="W4718" s="182">
        <v>0</v>
      </c>
      <c r="X4718" s="181">
        <v>0</v>
      </c>
      <c r="Y4718" s="874">
        <f t="shared" si="309"/>
        <v>23.994349999999997</v>
      </c>
      <c r="Z4718" s="182">
        <v>0</v>
      </c>
      <c r="AA4718" s="752">
        <v>0</v>
      </c>
      <c r="AB4718" s="108">
        <v>339.5</v>
      </c>
      <c r="AC4718" s="109">
        <v>0</v>
      </c>
      <c r="AD4718" s="265">
        <v>19</v>
      </c>
      <c r="AE4718" s="916">
        <f t="shared" si="312"/>
        <v>19.760000000000002</v>
      </c>
      <c r="AF4718" s="108">
        <v>352.9</v>
      </c>
      <c r="AG4718" s="109">
        <v>0</v>
      </c>
      <c r="AH4718" s="109"/>
      <c r="AI4718" s="109"/>
      <c r="AJ4718" s="265">
        <v>0</v>
      </c>
      <c r="AK4718" s="751">
        <f t="shared" si="313"/>
        <v>0</v>
      </c>
      <c r="AL4718" s="930"/>
      <c r="AM4718" s="930"/>
      <c r="AN4718" s="519">
        <f t="shared" si="314"/>
        <v>19.760000000000002</v>
      </c>
      <c r="AO4718" s="113">
        <f t="shared" si="302"/>
        <v>-4.2343499999999956</v>
      </c>
    </row>
    <row r="4719" spans="1:41" x14ac:dyDescent="0.2">
      <c r="A4719" s="58">
        <v>41235</v>
      </c>
      <c r="B4719" s="92">
        <v>15.01</v>
      </c>
      <c r="C4719" s="870">
        <f t="shared" si="311"/>
        <v>14.334549999999998</v>
      </c>
      <c r="D4719" s="174">
        <v>9.5</v>
      </c>
      <c r="E4719" s="871">
        <f t="shared" si="310"/>
        <v>8.17</v>
      </c>
      <c r="F4719" s="63">
        <f t="shared" si="300"/>
        <v>22.504549999999998</v>
      </c>
      <c r="G4719" s="434"/>
      <c r="H4719" s="371">
        <v>14.81</v>
      </c>
      <c r="I4719" s="174">
        <v>8.0570000000000004</v>
      </c>
      <c r="J4719" s="96"/>
      <c r="K4719" s="212">
        <f t="shared" si="304"/>
        <v>22.867000000000001</v>
      </c>
      <c r="L4719" s="468"/>
      <c r="M4719" s="468"/>
      <c r="N4719" s="468"/>
      <c r="O4719" s="98">
        <f t="shared" si="305"/>
        <v>0.3624500000000026</v>
      </c>
      <c r="Q4719" s="100">
        <f t="shared" si="306"/>
        <v>1.5850352035684725</v>
      </c>
      <c r="S4719" s="180">
        <v>0</v>
      </c>
      <c r="T4719" s="469">
        <v>0</v>
      </c>
      <c r="U4719" s="160">
        <v>0</v>
      </c>
      <c r="V4719" s="181">
        <v>0</v>
      </c>
      <c r="W4719" s="182">
        <v>0</v>
      </c>
      <c r="X4719" s="181">
        <v>0</v>
      </c>
      <c r="Y4719" s="874">
        <f t="shared" si="309"/>
        <v>22.504549999999998</v>
      </c>
      <c r="Z4719" s="182">
        <v>0</v>
      </c>
      <c r="AA4719" s="752">
        <v>0</v>
      </c>
      <c r="AB4719" s="108">
        <v>339.4</v>
      </c>
      <c r="AC4719" s="109">
        <v>0</v>
      </c>
      <c r="AD4719" s="265">
        <v>30</v>
      </c>
      <c r="AE4719" s="916">
        <f t="shared" si="312"/>
        <v>31.200000000000003</v>
      </c>
      <c r="AF4719" s="108">
        <v>352.9</v>
      </c>
      <c r="AG4719" s="109">
        <v>0</v>
      </c>
      <c r="AH4719" s="109"/>
      <c r="AI4719" s="109"/>
      <c r="AJ4719" s="265">
        <v>0</v>
      </c>
      <c r="AK4719" s="751">
        <f t="shared" si="313"/>
        <v>0</v>
      </c>
      <c r="AL4719" s="930"/>
      <c r="AM4719" s="930"/>
      <c r="AN4719" s="519">
        <f t="shared" si="314"/>
        <v>31.200000000000003</v>
      </c>
      <c r="AO4719" s="113">
        <f t="shared" si="302"/>
        <v>8.6954500000000046</v>
      </c>
    </row>
    <row r="4720" spans="1:41" x14ac:dyDescent="0.2">
      <c r="A4720" s="58">
        <v>41236</v>
      </c>
      <c r="B4720" s="92">
        <v>14.48</v>
      </c>
      <c r="C4720" s="870">
        <f t="shared" si="311"/>
        <v>13.8284</v>
      </c>
      <c r="D4720" s="174">
        <v>9.5</v>
      </c>
      <c r="E4720" s="871">
        <f t="shared" si="310"/>
        <v>8.17</v>
      </c>
      <c r="F4720" s="63">
        <f t="shared" si="300"/>
        <v>21.9984</v>
      </c>
      <c r="G4720" s="434"/>
      <c r="H4720" s="371">
        <v>14.35</v>
      </c>
      <c r="I4720" s="174">
        <v>8.2270000000000003</v>
      </c>
      <c r="J4720" s="96"/>
      <c r="K4720" s="212">
        <f t="shared" si="304"/>
        <v>22.576999999999998</v>
      </c>
      <c r="L4720" s="468"/>
      <c r="M4720" s="468"/>
      <c r="N4720" s="468"/>
      <c r="O4720" s="98">
        <f t="shared" si="305"/>
        <v>0.578599999999998</v>
      </c>
      <c r="Q4720" s="100">
        <f t="shared" si="306"/>
        <v>2.5627851353146922</v>
      </c>
      <c r="S4720" s="180">
        <v>0</v>
      </c>
      <c r="T4720" s="469">
        <v>0</v>
      </c>
      <c r="U4720" s="160">
        <v>0</v>
      </c>
      <c r="V4720" s="181">
        <v>0</v>
      </c>
      <c r="W4720" s="182">
        <v>0</v>
      </c>
      <c r="X4720" s="181">
        <v>0</v>
      </c>
      <c r="Y4720" s="874">
        <f t="shared" si="309"/>
        <v>21.9984</v>
      </c>
      <c r="Z4720" s="182">
        <v>0</v>
      </c>
      <c r="AA4720" s="752">
        <v>0</v>
      </c>
      <c r="AB4720" s="108">
        <v>339.4</v>
      </c>
      <c r="AC4720" s="109">
        <v>0</v>
      </c>
      <c r="AD4720" s="265">
        <v>30</v>
      </c>
      <c r="AE4720" s="916">
        <f t="shared" si="312"/>
        <v>31.200000000000003</v>
      </c>
      <c r="AF4720" s="108">
        <v>352.9</v>
      </c>
      <c r="AG4720" s="109">
        <v>0</v>
      </c>
      <c r="AH4720" s="109"/>
      <c r="AI4720" s="109"/>
      <c r="AJ4720" s="265">
        <v>0</v>
      </c>
      <c r="AK4720" s="751">
        <f t="shared" si="313"/>
        <v>0</v>
      </c>
      <c r="AL4720" s="930"/>
      <c r="AM4720" s="930"/>
      <c r="AN4720" s="519">
        <f t="shared" si="314"/>
        <v>31.200000000000003</v>
      </c>
      <c r="AO4720" s="113">
        <f t="shared" si="302"/>
        <v>9.2016000000000027</v>
      </c>
    </row>
    <row r="4721" spans="1:43" x14ac:dyDescent="0.2">
      <c r="A4721" s="58">
        <v>41237</v>
      </c>
      <c r="B4721" s="92">
        <v>14.79</v>
      </c>
      <c r="C4721" s="870">
        <f t="shared" si="311"/>
        <v>14.124449999999998</v>
      </c>
      <c r="D4721" s="174">
        <v>9.5</v>
      </c>
      <c r="E4721" s="871">
        <f t="shared" si="310"/>
        <v>8.17</v>
      </c>
      <c r="F4721" s="63">
        <f t="shared" si="300"/>
        <v>22.294449999999998</v>
      </c>
      <c r="G4721" s="434"/>
      <c r="H4721" s="371">
        <v>13.97</v>
      </c>
      <c r="I4721" s="174">
        <v>8.1370000000000005</v>
      </c>
      <c r="J4721" s="96"/>
      <c r="K4721" s="212">
        <f t="shared" si="304"/>
        <v>22.106999999999999</v>
      </c>
      <c r="L4721" s="468"/>
      <c r="M4721" s="468"/>
      <c r="N4721" s="468"/>
      <c r="O4721" s="98">
        <f t="shared" si="305"/>
        <v>-0.18744999999999834</v>
      </c>
      <c r="Q4721" s="100">
        <f t="shared" si="306"/>
        <v>-0.84792147283665065</v>
      </c>
      <c r="S4721" s="180">
        <v>0</v>
      </c>
      <c r="T4721" s="469">
        <v>0</v>
      </c>
      <c r="U4721" s="160">
        <v>0</v>
      </c>
      <c r="V4721" s="181">
        <v>0</v>
      </c>
      <c r="W4721" s="182">
        <v>0</v>
      </c>
      <c r="X4721" s="181">
        <v>0</v>
      </c>
      <c r="Y4721" s="874">
        <f t="shared" si="309"/>
        <v>22.294449999999998</v>
      </c>
      <c r="Z4721" s="182">
        <v>0</v>
      </c>
      <c r="AA4721" s="752">
        <v>0</v>
      </c>
      <c r="AB4721" s="108">
        <v>339.3</v>
      </c>
      <c r="AC4721" s="109">
        <v>0</v>
      </c>
      <c r="AD4721" s="265">
        <v>30</v>
      </c>
      <c r="AE4721" s="916">
        <f t="shared" si="312"/>
        <v>31.200000000000003</v>
      </c>
      <c r="AF4721" s="108">
        <v>352.9</v>
      </c>
      <c r="AG4721" s="109">
        <v>0</v>
      </c>
      <c r="AH4721" s="109"/>
      <c r="AI4721" s="109"/>
      <c r="AJ4721" s="265">
        <v>0</v>
      </c>
      <c r="AK4721" s="751">
        <f t="shared" si="313"/>
        <v>0</v>
      </c>
      <c r="AL4721" s="930"/>
      <c r="AM4721" s="930"/>
      <c r="AN4721" s="519">
        <f t="shared" si="314"/>
        <v>31.200000000000003</v>
      </c>
      <c r="AO4721" s="113">
        <f t="shared" si="302"/>
        <v>8.9055500000000052</v>
      </c>
      <c r="AQ4721" s="21"/>
    </row>
    <row r="4722" spans="1:43" x14ac:dyDescent="0.2">
      <c r="A4722" s="58">
        <v>41238</v>
      </c>
      <c r="B4722" s="92">
        <v>15.35</v>
      </c>
      <c r="C4722" s="870">
        <f t="shared" si="311"/>
        <v>14.659249999999998</v>
      </c>
      <c r="D4722" s="174">
        <v>9.5</v>
      </c>
      <c r="E4722" s="871">
        <f t="shared" si="310"/>
        <v>8.17</v>
      </c>
      <c r="F4722" s="63">
        <f t="shared" si="300"/>
        <v>22.829249999999998</v>
      </c>
      <c r="G4722" s="434"/>
      <c r="H4722" s="371">
        <v>14.23</v>
      </c>
      <c r="I4722" s="174">
        <v>8.1059999999999999</v>
      </c>
      <c r="J4722" s="96"/>
      <c r="K4722" s="212">
        <f t="shared" si="304"/>
        <v>22.335999999999999</v>
      </c>
      <c r="L4722" s="468"/>
      <c r="M4722" s="468"/>
      <c r="N4722" s="468"/>
      <c r="O4722" s="98">
        <f t="shared" si="305"/>
        <v>-0.49324999999999974</v>
      </c>
      <c r="Q4722" s="100">
        <f t="shared" si="306"/>
        <v>-2.2083184097421196</v>
      </c>
      <c r="S4722" s="180">
        <v>0</v>
      </c>
      <c r="T4722" s="469">
        <v>0</v>
      </c>
      <c r="U4722" s="160">
        <v>0</v>
      </c>
      <c r="V4722" s="181">
        <v>0</v>
      </c>
      <c r="W4722" s="182">
        <v>0</v>
      </c>
      <c r="X4722" s="181">
        <v>0</v>
      </c>
      <c r="Y4722" s="874">
        <f t="shared" si="309"/>
        <v>22.829249999999998</v>
      </c>
      <c r="Z4722" s="182">
        <v>0</v>
      </c>
      <c r="AA4722" s="752">
        <v>0</v>
      </c>
      <c r="AB4722" s="108">
        <v>339.2</v>
      </c>
      <c r="AC4722" s="109">
        <v>0</v>
      </c>
      <c r="AD4722" s="265">
        <v>30</v>
      </c>
      <c r="AE4722" s="916">
        <f t="shared" si="312"/>
        <v>31.200000000000003</v>
      </c>
      <c r="AF4722" s="108">
        <v>352.9</v>
      </c>
      <c r="AG4722" s="109">
        <v>0</v>
      </c>
      <c r="AH4722" s="109"/>
      <c r="AI4722" s="109"/>
      <c r="AJ4722" s="265">
        <v>9</v>
      </c>
      <c r="AK4722" s="751">
        <f t="shared" si="313"/>
        <v>9.36</v>
      </c>
      <c r="AL4722" s="930"/>
      <c r="AM4722" s="930"/>
      <c r="AN4722" s="519">
        <f t="shared" si="314"/>
        <v>40.56</v>
      </c>
      <c r="AO4722" s="113">
        <f t="shared" si="302"/>
        <v>17.730750000000004</v>
      </c>
    </row>
    <row r="4723" spans="1:43" x14ac:dyDescent="0.2">
      <c r="A4723" s="58">
        <v>41239</v>
      </c>
      <c r="B4723" s="92">
        <v>17.12</v>
      </c>
      <c r="C4723" s="870">
        <f t="shared" si="311"/>
        <v>16.349599999999999</v>
      </c>
      <c r="D4723" s="174">
        <v>9.5</v>
      </c>
      <c r="E4723" s="871">
        <f t="shared" si="310"/>
        <v>8.17</v>
      </c>
      <c r="F4723" s="63">
        <f t="shared" si="300"/>
        <v>24.519599999999997</v>
      </c>
      <c r="G4723" s="434"/>
      <c r="H4723" s="371">
        <v>18.079999999999998</v>
      </c>
      <c r="I4723" s="174">
        <v>8.18</v>
      </c>
      <c r="J4723" s="96"/>
      <c r="K4723" s="212">
        <f t="shared" si="304"/>
        <v>26.259999999999998</v>
      </c>
      <c r="L4723" s="468"/>
      <c r="M4723" s="468"/>
      <c r="N4723" s="468"/>
      <c r="O4723" s="98">
        <f t="shared" si="305"/>
        <v>1.7404000000000011</v>
      </c>
      <c r="Q4723" s="100">
        <f t="shared" si="306"/>
        <v>6.627570449352632</v>
      </c>
      <c r="S4723" s="180">
        <v>0</v>
      </c>
      <c r="T4723" s="469">
        <v>0</v>
      </c>
      <c r="U4723" s="160">
        <v>0</v>
      </c>
      <c r="V4723" s="181">
        <v>0</v>
      </c>
      <c r="W4723" s="182">
        <v>0</v>
      </c>
      <c r="X4723" s="181">
        <v>0</v>
      </c>
      <c r="Y4723" s="874">
        <f t="shared" si="309"/>
        <v>24.519599999999997</v>
      </c>
      <c r="Z4723" s="182">
        <v>0</v>
      </c>
      <c r="AA4723" s="752">
        <v>0</v>
      </c>
      <c r="AB4723" s="108">
        <v>339.1</v>
      </c>
      <c r="AC4723" s="109">
        <v>0</v>
      </c>
      <c r="AD4723" s="265">
        <v>22</v>
      </c>
      <c r="AE4723" s="916">
        <f t="shared" si="312"/>
        <v>22.880000000000003</v>
      </c>
      <c r="AF4723" s="108">
        <v>352.8</v>
      </c>
      <c r="AG4723" s="109">
        <v>0</v>
      </c>
      <c r="AH4723" s="109"/>
      <c r="AI4723" s="109"/>
      <c r="AJ4723" s="265">
        <v>12</v>
      </c>
      <c r="AK4723" s="751">
        <f t="shared" si="313"/>
        <v>12.48</v>
      </c>
      <c r="AL4723" s="930"/>
      <c r="AM4723" s="930"/>
      <c r="AN4723" s="519">
        <f t="shared" si="314"/>
        <v>35.36</v>
      </c>
      <c r="AO4723" s="113">
        <f t="shared" si="302"/>
        <v>10.840400000000002</v>
      </c>
    </row>
    <row r="4724" spans="1:43" x14ac:dyDescent="0.2">
      <c r="A4724" s="58">
        <v>41240</v>
      </c>
      <c r="B4724" s="92">
        <v>17.100000000000001</v>
      </c>
      <c r="C4724" s="870">
        <f t="shared" si="311"/>
        <v>16.330500000000001</v>
      </c>
      <c r="D4724" s="174">
        <v>9.5</v>
      </c>
      <c r="E4724" s="871">
        <f t="shared" si="310"/>
        <v>8.17</v>
      </c>
      <c r="F4724" s="63">
        <f t="shared" si="300"/>
        <v>24.500500000000002</v>
      </c>
      <c r="G4724" s="434"/>
      <c r="H4724" s="371">
        <v>16.059999999999999</v>
      </c>
      <c r="I4724" s="174">
        <v>8.0190000000000001</v>
      </c>
      <c r="J4724" s="96"/>
      <c r="K4724" s="212">
        <f t="shared" si="304"/>
        <v>24.079000000000001</v>
      </c>
      <c r="L4724" s="468"/>
      <c r="M4724" s="468"/>
      <c r="N4724" s="468"/>
      <c r="O4724" s="98">
        <f t="shared" si="305"/>
        <v>-0.42150000000000176</v>
      </c>
      <c r="Q4724" s="100">
        <f t="shared" si="306"/>
        <v>-1.7504879770754673</v>
      </c>
      <c r="S4724" s="180">
        <v>0</v>
      </c>
      <c r="T4724" s="469">
        <v>0</v>
      </c>
      <c r="U4724" s="160">
        <v>0</v>
      </c>
      <c r="V4724" s="181">
        <v>0</v>
      </c>
      <c r="W4724" s="182">
        <v>0</v>
      </c>
      <c r="X4724" s="181">
        <v>0</v>
      </c>
      <c r="Y4724" s="874">
        <f t="shared" si="309"/>
        <v>24.500500000000002</v>
      </c>
      <c r="Z4724" s="182">
        <v>0</v>
      </c>
      <c r="AA4724" s="752">
        <v>0</v>
      </c>
      <c r="AB4724" s="108">
        <v>339</v>
      </c>
      <c r="AC4724" s="109">
        <v>0.05</v>
      </c>
      <c r="AD4724" s="265">
        <v>21</v>
      </c>
      <c r="AE4724" s="916">
        <f t="shared" si="312"/>
        <v>21.84</v>
      </c>
      <c r="AF4724" s="108">
        <v>352.8</v>
      </c>
      <c r="AG4724" s="109">
        <v>0</v>
      </c>
      <c r="AH4724" s="109"/>
      <c r="AI4724" s="109"/>
      <c r="AJ4724" s="265">
        <v>0</v>
      </c>
      <c r="AK4724" s="751">
        <f t="shared" si="313"/>
        <v>0</v>
      </c>
      <c r="AL4724" s="930"/>
      <c r="AM4724" s="930"/>
      <c r="AN4724" s="519">
        <f t="shared" si="314"/>
        <v>21.84</v>
      </c>
      <c r="AO4724" s="113">
        <f t="shared" si="302"/>
        <v>-2.6605000000000025</v>
      </c>
    </row>
    <row r="4725" spans="1:43" x14ac:dyDescent="0.2">
      <c r="A4725" s="58">
        <v>41241</v>
      </c>
      <c r="B4725" s="92">
        <v>17.7</v>
      </c>
      <c r="C4725" s="870">
        <f t="shared" si="311"/>
        <v>16.903499999999998</v>
      </c>
      <c r="D4725" s="174">
        <v>9.5</v>
      </c>
      <c r="E4725" s="871">
        <f t="shared" si="310"/>
        <v>8.17</v>
      </c>
      <c r="F4725" s="63">
        <f t="shared" si="300"/>
        <v>25.073499999999996</v>
      </c>
      <c r="G4725" s="434"/>
      <c r="H4725" s="371">
        <v>17.46</v>
      </c>
      <c r="I4725" s="174">
        <v>8.0289999999999999</v>
      </c>
      <c r="J4725" s="96"/>
      <c r="K4725" s="212">
        <f t="shared" si="304"/>
        <v>25.489000000000001</v>
      </c>
      <c r="L4725" s="468"/>
      <c r="M4725" s="468"/>
      <c r="N4725" s="468"/>
      <c r="O4725" s="98">
        <f t="shared" si="305"/>
        <v>0.41550000000000509</v>
      </c>
      <c r="Q4725" s="100">
        <f t="shared" si="306"/>
        <v>1.6301149515477464</v>
      </c>
      <c r="S4725" s="180">
        <v>0</v>
      </c>
      <c r="T4725" s="469">
        <v>0</v>
      </c>
      <c r="U4725" s="160">
        <v>0</v>
      </c>
      <c r="V4725" s="181">
        <v>0</v>
      </c>
      <c r="W4725" s="182">
        <v>0</v>
      </c>
      <c r="X4725" s="181">
        <v>0</v>
      </c>
      <c r="Y4725" s="874">
        <f t="shared" si="309"/>
        <v>25.073499999999996</v>
      </c>
      <c r="Z4725" s="182">
        <v>0</v>
      </c>
      <c r="AA4725" s="752">
        <v>0</v>
      </c>
      <c r="AB4725" s="108">
        <v>338.8</v>
      </c>
      <c r="AC4725" s="109">
        <v>0</v>
      </c>
      <c r="AD4725" s="265">
        <v>24</v>
      </c>
      <c r="AE4725" s="916">
        <f t="shared" si="312"/>
        <v>24.96</v>
      </c>
      <c r="AF4725" s="108">
        <v>352.8</v>
      </c>
      <c r="AG4725" s="109">
        <v>0</v>
      </c>
      <c r="AH4725" s="109"/>
      <c r="AI4725" s="109"/>
      <c r="AJ4725" s="265">
        <v>0</v>
      </c>
      <c r="AK4725" s="751">
        <f t="shared" si="313"/>
        <v>0</v>
      </c>
      <c r="AL4725" s="930"/>
      <c r="AM4725" s="930"/>
      <c r="AN4725" s="519">
        <f t="shared" si="314"/>
        <v>24.96</v>
      </c>
      <c r="AO4725" s="113">
        <f t="shared" si="302"/>
        <v>-0.11349999999999483</v>
      </c>
    </row>
    <row r="4726" spans="1:43" x14ac:dyDescent="0.2">
      <c r="A4726" s="58">
        <v>41242</v>
      </c>
      <c r="B4726" s="92">
        <v>16.98</v>
      </c>
      <c r="C4726" s="870">
        <f t="shared" si="311"/>
        <v>16.215900000000001</v>
      </c>
      <c r="D4726" s="174">
        <v>9.5</v>
      </c>
      <c r="E4726" s="871">
        <f t="shared" si="310"/>
        <v>8.17</v>
      </c>
      <c r="F4726" s="63">
        <f t="shared" si="300"/>
        <v>24.385899999999999</v>
      </c>
      <c r="G4726" s="434"/>
      <c r="H4726" s="371">
        <v>15.87</v>
      </c>
      <c r="I4726" s="174">
        <v>8.1549999999999994</v>
      </c>
      <c r="J4726" s="96"/>
      <c r="K4726" s="212">
        <f t="shared" si="304"/>
        <v>24.024999999999999</v>
      </c>
      <c r="L4726" s="468"/>
      <c r="M4726" s="468"/>
      <c r="N4726" s="468"/>
      <c r="O4726" s="98">
        <f t="shared" si="305"/>
        <v>-0.36090000000000089</v>
      </c>
      <c r="Q4726" s="100">
        <f t="shared" si="306"/>
        <v>-1.50218522372529</v>
      </c>
      <c r="S4726" s="180">
        <v>0</v>
      </c>
      <c r="T4726" s="469">
        <v>0</v>
      </c>
      <c r="U4726" s="160">
        <v>0</v>
      </c>
      <c r="V4726" s="181">
        <v>0</v>
      </c>
      <c r="W4726" s="182">
        <v>0</v>
      </c>
      <c r="X4726" s="181">
        <v>0</v>
      </c>
      <c r="Y4726" s="874">
        <f t="shared" si="309"/>
        <v>24.385899999999999</v>
      </c>
      <c r="Z4726" s="182">
        <v>0</v>
      </c>
      <c r="AA4726" s="752">
        <v>0</v>
      </c>
      <c r="AB4726" s="108">
        <v>338.7</v>
      </c>
      <c r="AC4726" s="109">
        <v>0</v>
      </c>
      <c r="AD4726" s="265">
        <v>22</v>
      </c>
      <c r="AE4726" s="916">
        <f t="shared" si="312"/>
        <v>22.880000000000003</v>
      </c>
      <c r="AF4726" s="108">
        <v>352.8</v>
      </c>
      <c r="AG4726" s="109">
        <v>0</v>
      </c>
      <c r="AH4726" s="109"/>
      <c r="AI4726" s="109"/>
      <c r="AJ4726" s="265">
        <v>0</v>
      </c>
      <c r="AK4726" s="751">
        <f t="shared" si="313"/>
        <v>0</v>
      </c>
      <c r="AL4726" s="930"/>
      <c r="AM4726" s="930"/>
      <c r="AN4726" s="519">
        <f t="shared" si="314"/>
        <v>22.880000000000003</v>
      </c>
      <c r="AO4726" s="113">
        <f t="shared" si="302"/>
        <v>-1.5058999999999969</v>
      </c>
    </row>
    <row r="4727" spans="1:43" ht="13.5" thickBot="1" x14ac:dyDescent="0.25">
      <c r="A4727" s="58">
        <v>41243</v>
      </c>
      <c r="B4727" s="92">
        <v>18.25</v>
      </c>
      <c r="C4727" s="870">
        <f t="shared" si="311"/>
        <v>17.428750000000001</v>
      </c>
      <c r="D4727" s="174">
        <v>9.5</v>
      </c>
      <c r="E4727" s="871">
        <f t="shared" si="310"/>
        <v>8.17</v>
      </c>
      <c r="F4727" s="63">
        <f t="shared" si="300"/>
        <v>25.598750000000003</v>
      </c>
      <c r="G4727" s="304"/>
      <c r="H4727" s="416">
        <v>17.79</v>
      </c>
      <c r="I4727" s="224">
        <v>8.4789999999999992</v>
      </c>
      <c r="J4727" s="124"/>
      <c r="K4727" s="225">
        <f t="shared" si="304"/>
        <v>26.268999999999998</v>
      </c>
      <c r="L4727" s="479"/>
      <c r="M4727" s="479"/>
      <c r="N4727" s="479"/>
      <c r="O4727" s="480">
        <f t="shared" si="305"/>
        <v>0.67024999999999579</v>
      </c>
      <c r="Q4727" s="465">
        <f t="shared" si="306"/>
        <v>2.5514865430735689</v>
      </c>
      <c r="S4727" s="180">
        <v>0</v>
      </c>
      <c r="T4727" s="469">
        <v>0</v>
      </c>
      <c r="U4727" s="160">
        <v>0</v>
      </c>
      <c r="V4727" s="181">
        <v>0</v>
      </c>
      <c r="W4727" s="182">
        <v>0</v>
      </c>
      <c r="X4727" s="181">
        <v>0</v>
      </c>
      <c r="Y4727" s="874">
        <f t="shared" si="309"/>
        <v>25.598750000000003</v>
      </c>
      <c r="Z4727" s="182">
        <v>0</v>
      </c>
      <c r="AA4727" s="752">
        <v>0</v>
      </c>
      <c r="AB4727" s="275">
        <v>338.6</v>
      </c>
      <c r="AC4727" s="276">
        <v>0</v>
      </c>
      <c r="AD4727" s="278">
        <v>26</v>
      </c>
      <c r="AE4727" s="917">
        <f t="shared" si="312"/>
        <v>27.04</v>
      </c>
      <c r="AF4727" s="275">
        <v>352.8</v>
      </c>
      <c r="AG4727" s="276">
        <v>0</v>
      </c>
      <c r="AH4727" s="276"/>
      <c r="AI4727" s="276"/>
      <c r="AJ4727" s="278">
        <v>0</v>
      </c>
      <c r="AK4727" s="911">
        <f t="shared" si="313"/>
        <v>0</v>
      </c>
      <c r="AL4727" s="931"/>
      <c r="AM4727" s="931"/>
      <c r="AN4727" s="519">
        <f t="shared" si="314"/>
        <v>27.04</v>
      </c>
      <c r="AO4727" s="113">
        <f t="shared" si="302"/>
        <v>1.4412499999999966</v>
      </c>
    </row>
    <row r="4728" spans="1:43" x14ac:dyDescent="0.2">
      <c r="A4728" s="58">
        <v>41244</v>
      </c>
      <c r="B4728" s="59">
        <v>17.559999999999999</v>
      </c>
      <c r="C4728" s="870">
        <f>B4728*0.94</f>
        <v>16.506399999999999</v>
      </c>
      <c r="D4728" s="200">
        <v>9.5</v>
      </c>
      <c r="E4728" s="871">
        <f t="shared" ref="E4728:E4758" si="315">D4728*0.85</f>
        <v>8.0749999999999993</v>
      </c>
      <c r="F4728" s="94">
        <f t="shared" si="300"/>
        <v>24.581399999999999</v>
      </c>
      <c r="G4728" s="434"/>
      <c r="H4728" s="384">
        <v>17.45</v>
      </c>
      <c r="I4728" s="150">
        <v>8.33</v>
      </c>
      <c r="J4728" s="66"/>
      <c r="K4728" s="467">
        <f t="shared" si="304"/>
        <v>25.78</v>
      </c>
      <c r="L4728" s="468"/>
      <c r="M4728" s="468"/>
      <c r="N4728" s="468"/>
      <c r="O4728" s="98">
        <f t="shared" si="305"/>
        <v>1.1986000000000026</v>
      </c>
      <c r="Q4728" s="100">
        <f t="shared" si="306"/>
        <v>4.6493405740884501</v>
      </c>
      <c r="S4728" s="888">
        <v>0</v>
      </c>
      <c r="T4728" s="918">
        <v>0</v>
      </c>
      <c r="U4728" s="919">
        <v>0</v>
      </c>
      <c r="V4728" s="889">
        <v>0</v>
      </c>
      <c r="W4728" s="158">
        <v>0</v>
      </c>
      <c r="X4728" s="161">
        <v>0</v>
      </c>
      <c r="Y4728" s="872">
        <f t="shared" si="309"/>
        <v>24.581399999999999</v>
      </c>
      <c r="Z4728" s="162">
        <v>0</v>
      </c>
      <c r="AA4728" s="887">
        <v>0</v>
      </c>
      <c r="AB4728" s="78">
        <v>338.5</v>
      </c>
      <c r="AC4728" s="79">
        <v>0</v>
      </c>
      <c r="AD4728" s="81">
        <v>22</v>
      </c>
      <c r="AE4728" s="748">
        <f>AD4728*1.14</f>
        <v>25.08</v>
      </c>
      <c r="AF4728" s="255">
        <v>352.8</v>
      </c>
      <c r="AG4728" s="256">
        <v>0</v>
      </c>
      <c r="AH4728" s="256"/>
      <c r="AI4728" s="256"/>
      <c r="AJ4728" s="257">
        <v>0</v>
      </c>
      <c r="AK4728" s="905">
        <f>AJ4728*1.14</f>
        <v>0</v>
      </c>
      <c r="AL4728" s="930"/>
      <c r="AM4728" s="930"/>
      <c r="AN4728" s="519">
        <f t="shared" si="314"/>
        <v>25.08</v>
      </c>
      <c r="AO4728" s="83">
        <f t="shared" si="302"/>
        <v>0.49859999999999971</v>
      </c>
    </row>
    <row r="4729" spans="1:43" x14ac:dyDescent="0.2">
      <c r="A4729" s="58">
        <v>41245</v>
      </c>
      <c r="B4729" s="92">
        <v>17.559999999999999</v>
      </c>
      <c r="C4729" s="870">
        <f t="shared" ref="C4729:C4758" si="316">B4729*0.94</f>
        <v>16.506399999999999</v>
      </c>
      <c r="D4729" s="174">
        <v>9.5</v>
      </c>
      <c r="E4729" s="871">
        <f t="shared" si="315"/>
        <v>8.0749999999999993</v>
      </c>
      <c r="F4729" s="94">
        <f t="shared" si="300"/>
        <v>24.581399999999999</v>
      </c>
      <c r="G4729" s="494"/>
      <c r="H4729" s="371">
        <v>16.23</v>
      </c>
      <c r="I4729" s="174">
        <v>7.97</v>
      </c>
      <c r="J4729" s="96"/>
      <c r="K4729" s="212">
        <f t="shared" si="304"/>
        <v>24.2</v>
      </c>
      <c r="L4729" s="468"/>
      <c r="M4729" s="468"/>
      <c r="N4729" s="468"/>
      <c r="O4729" s="98">
        <f t="shared" si="305"/>
        <v>-0.3813999999999993</v>
      </c>
      <c r="Q4729" s="100">
        <f t="shared" si="306"/>
        <v>-1.5760330578512369</v>
      </c>
      <c r="S4729" s="182">
        <v>0</v>
      </c>
      <c r="T4729" s="469">
        <v>0</v>
      </c>
      <c r="U4729" s="160">
        <v>0</v>
      </c>
      <c r="V4729" s="181">
        <v>0</v>
      </c>
      <c r="W4729" s="180">
        <v>0</v>
      </c>
      <c r="X4729" s="181">
        <v>0</v>
      </c>
      <c r="Y4729" s="874">
        <f t="shared" si="309"/>
        <v>24.581399999999999</v>
      </c>
      <c r="Z4729" s="182">
        <v>0</v>
      </c>
      <c r="AA4729" s="752">
        <v>0</v>
      </c>
      <c r="AB4729" s="108">
        <v>338.6</v>
      </c>
      <c r="AC4729" s="109">
        <v>0</v>
      </c>
      <c r="AD4729" s="111">
        <v>13.11</v>
      </c>
      <c r="AE4729" s="748">
        <f t="shared" ref="AE4729:AE4758" si="317">AD4729*1.14</f>
        <v>14.945399999999998</v>
      </c>
      <c r="AF4729" s="108">
        <v>352.8</v>
      </c>
      <c r="AG4729" s="109">
        <v>0</v>
      </c>
      <c r="AH4729" s="109"/>
      <c r="AI4729" s="109"/>
      <c r="AJ4729" s="265">
        <v>0</v>
      </c>
      <c r="AK4729" s="751">
        <f t="shared" ref="AK4729:AK4758" si="318">AJ4729*1.14</f>
        <v>0</v>
      </c>
      <c r="AL4729" s="930"/>
      <c r="AM4729" s="930"/>
      <c r="AN4729" s="764">
        <f t="shared" si="314"/>
        <v>14.945399999999998</v>
      </c>
      <c r="AO4729" s="113">
        <f t="shared" si="302"/>
        <v>-9.636000000000001</v>
      </c>
    </row>
    <row r="4730" spans="1:43" x14ac:dyDescent="0.2">
      <c r="A4730" s="58">
        <v>41246</v>
      </c>
      <c r="B4730" s="92">
        <v>19.09</v>
      </c>
      <c r="C4730" s="870">
        <f t="shared" si="316"/>
        <v>17.944599999999998</v>
      </c>
      <c r="D4730" s="174">
        <v>7.67</v>
      </c>
      <c r="E4730" s="871">
        <f t="shared" si="315"/>
        <v>6.5194999999999999</v>
      </c>
      <c r="F4730" s="94">
        <f t="shared" si="300"/>
        <v>24.464099999999998</v>
      </c>
      <c r="G4730" s="494"/>
      <c r="H4730" s="371">
        <v>17.11</v>
      </c>
      <c r="I4730" s="174">
        <v>6.9260000000000002</v>
      </c>
      <c r="J4730" s="96"/>
      <c r="K4730" s="212">
        <f t="shared" si="304"/>
        <v>24.036000000000001</v>
      </c>
      <c r="L4730" s="468"/>
      <c r="M4730" s="468"/>
      <c r="N4730" s="468"/>
      <c r="O4730" s="98">
        <f t="shared" si="305"/>
        <v>-0.42809999999999704</v>
      </c>
      <c r="Q4730" s="100">
        <f t="shared" si="306"/>
        <v>-1.7810783824263481</v>
      </c>
      <c r="S4730" s="182">
        <v>0</v>
      </c>
      <c r="T4730" s="469">
        <v>0</v>
      </c>
      <c r="U4730" s="160">
        <v>0</v>
      </c>
      <c r="V4730" s="181">
        <v>0</v>
      </c>
      <c r="W4730" s="180">
        <v>0</v>
      </c>
      <c r="X4730" s="181">
        <v>0</v>
      </c>
      <c r="Y4730" s="874">
        <f t="shared" si="309"/>
        <v>24.464099999999998</v>
      </c>
      <c r="Z4730" s="182">
        <v>0</v>
      </c>
      <c r="AA4730" s="752">
        <v>0</v>
      </c>
      <c r="AB4730" s="108">
        <v>338.5</v>
      </c>
      <c r="AC4730" s="109">
        <v>0</v>
      </c>
      <c r="AD4730" s="111">
        <v>21</v>
      </c>
      <c r="AE4730" s="748">
        <f t="shared" si="317"/>
        <v>23.939999999999998</v>
      </c>
      <c r="AF4730" s="108">
        <v>352.8</v>
      </c>
      <c r="AG4730" s="109">
        <v>0</v>
      </c>
      <c r="AH4730" s="109"/>
      <c r="AI4730" s="109"/>
      <c r="AJ4730" s="265">
        <v>7</v>
      </c>
      <c r="AK4730" s="751">
        <f t="shared" si="318"/>
        <v>7.9799999999999995</v>
      </c>
      <c r="AL4730" s="930"/>
      <c r="AM4730" s="930"/>
      <c r="AN4730" s="519">
        <f t="shared" si="314"/>
        <v>31.919999999999998</v>
      </c>
      <c r="AO4730" s="113">
        <f t="shared" si="302"/>
        <v>7.4558999999999997</v>
      </c>
    </row>
    <row r="4731" spans="1:43" x14ac:dyDescent="0.2">
      <c r="A4731" s="58">
        <v>41247</v>
      </c>
      <c r="B4731" s="92">
        <v>17.38</v>
      </c>
      <c r="C4731" s="870">
        <f t="shared" si="316"/>
        <v>16.337199999999999</v>
      </c>
      <c r="D4731" s="174">
        <v>9.5</v>
      </c>
      <c r="E4731" s="871">
        <f t="shared" si="315"/>
        <v>8.0749999999999993</v>
      </c>
      <c r="F4731" s="94">
        <f t="shared" ref="F4731:F4758" si="319">E4731+C4731</f>
        <v>24.412199999999999</v>
      </c>
      <c r="G4731" s="494"/>
      <c r="H4731" s="371">
        <v>18.850000000000001</v>
      </c>
      <c r="I4731" s="174">
        <v>8.1180000000000003</v>
      </c>
      <c r="J4731" s="96"/>
      <c r="K4731" s="212">
        <f t="shared" si="304"/>
        <v>26.968000000000004</v>
      </c>
      <c r="L4731" s="468"/>
      <c r="M4731" s="468"/>
      <c r="N4731" s="468"/>
      <c r="O4731" s="98">
        <f t="shared" si="305"/>
        <v>2.555800000000005</v>
      </c>
      <c r="Q4731" s="100">
        <f t="shared" si="306"/>
        <v>9.4771581133195077</v>
      </c>
      <c r="S4731" s="182">
        <v>0</v>
      </c>
      <c r="T4731" s="469">
        <v>0</v>
      </c>
      <c r="U4731" s="160">
        <v>0</v>
      </c>
      <c r="V4731" s="181">
        <v>0</v>
      </c>
      <c r="W4731" s="180">
        <v>0</v>
      </c>
      <c r="X4731" s="181">
        <v>0</v>
      </c>
      <c r="Y4731" s="874">
        <f t="shared" si="309"/>
        <v>24.412199999999999</v>
      </c>
      <c r="Z4731" s="182">
        <v>0</v>
      </c>
      <c r="AA4731" s="752">
        <v>0</v>
      </c>
      <c r="AB4731" s="108">
        <v>338.4</v>
      </c>
      <c r="AC4731" s="109">
        <v>0</v>
      </c>
      <c r="AD4731" s="111">
        <v>12</v>
      </c>
      <c r="AE4731" s="748">
        <f t="shared" si="317"/>
        <v>13.68</v>
      </c>
      <c r="AF4731" s="108">
        <v>352.7</v>
      </c>
      <c r="AG4731" s="109">
        <v>0</v>
      </c>
      <c r="AH4731" s="109"/>
      <c r="AI4731" s="109"/>
      <c r="AJ4731" s="265">
        <v>6</v>
      </c>
      <c r="AK4731" s="751">
        <f t="shared" si="318"/>
        <v>6.84</v>
      </c>
      <c r="AL4731" s="930"/>
      <c r="AM4731" s="930"/>
      <c r="AN4731" s="519">
        <f t="shared" ref="AN4731:AN4758" si="320">AK4731+AE4731</f>
        <v>20.52</v>
      </c>
      <c r="AO4731" s="113">
        <f t="shared" ref="AO4731:AO4794" si="321">AN4731-F4731</f>
        <v>-3.892199999999999</v>
      </c>
    </row>
    <row r="4732" spans="1:43" x14ac:dyDescent="0.2">
      <c r="A4732" s="58">
        <v>41248</v>
      </c>
      <c r="B4732" s="92">
        <v>17.3</v>
      </c>
      <c r="C4732" s="870">
        <f t="shared" si="316"/>
        <v>16.262</v>
      </c>
      <c r="D4732" s="174">
        <v>9.5</v>
      </c>
      <c r="E4732" s="871">
        <f t="shared" si="315"/>
        <v>8.0749999999999993</v>
      </c>
      <c r="F4732" s="94">
        <f t="shared" si="319"/>
        <v>24.337</v>
      </c>
      <c r="G4732" s="494"/>
      <c r="H4732" s="371">
        <v>15.95</v>
      </c>
      <c r="I4732" s="174">
        <v>8.0609999999999999</v>
      </c>
      <c r="J4732" s="96"/>
      <c r="K4732" s="212">
        <f t="shared" ref="K4732:K4795" si="322">H4732+I4732</f>
        <v>24.010999999999999</v>
      </c>
      <c r="L4732" s="468"/>
      <c r="M4732" s="468"/>
      <c r="N4732" s="468"/>
      <c r="O4732" s="98">
        <f t="shared" ref="O4732:O4795" si="323">K4732-F4732</f>
        <v>-0.32600000000000051</v>
      </c>
      <c r="Q4732" s="100">
        <f t="shared" ref="Q4732:Q4795" si="324">(((O4732/K4732)*100))</f>
        <v>-1.3577110491024968</v>
      </c>
      <c r="S4732" s="182">
        <v>0</v>
      </c>
      <c r="T4732" s="469">
        <v>0</v>
      </c>
      <c r="U4732" s="160">
        <v>0</v>
      </c>
      <c r="V4732" s="181">
        <v>0</v>
      </c>
      <c r="W4732" s="180">
        <v>0</v>
      </c>
      <c r="X4732" s="181">
        <v>0</v>
      </c>
      <c r="Y4732" s="874">
        <f t="shared" si="309"/>
        <v>24.337</v>
      </c>
      <c r="Z4732" s="182">
        <v>0</v>
      </c>
      <c r="AA4732" s="752">
        <v>0</v>
      </c>
      <c r="AB4732" s="108">
        <v>338.3</v>
      </c>
      <c r="AC4732" s="109">
        <v>0.1</v>
      </c>
      <c r="AD4732" s="111">
        <v>20</v>
      </c>
      <c r="AE4732" s="748">
        <f t="shared" si="317"/>
        <v>22.799999999999997</v>
      </c>
      <c r="AF4732" s="108">
        <v>352.7</v>
      </c>
      <c r="AG4732" s="109">
        <v>0.1</v>
      </c>
      <c r="AH4732" s="109"/>
      <c r="AI4732" s="109"/>
      <c r="AJ4732" s="265">
        <v>8</v>
      </c>
      <c r="AK4732" s="751">
        <f t="shared" si="318"/>
        <v>9.1199999999999992</v>
      </c>
      <c r="AL4732" s="930"/>
      <c r="AM4732" s="930"/>
      <c r="AN4732" s="519">
        <f t="shared" si="320"/>
        <v>31.919999999999995</v>
      </c>
      <c r="AO4732" s="113">
        <f t="shared" si="321"/>
        <v>7.5829999999999949</v>
      </c>
    </row>
    <row r="4733" spans="1:43" x14ac:dyDescent="0.2">
      <c r="A4733" s="58">
        <v>41249</v>
      </c>
      <c r="B4733" s="92">
        <v>17.260000000000002</v>
      </c>
      <c r="C4733" s="870">
        <f t="shared" si="316"/>
        <v>16.224399999999999</v>
      </c>
      <c r="D4733" s="174">
        <v>9.5</v>
      </c>
      <c r="E4733" s="871">
        <f t="shared" si="315"/>
        <v>8.0749999999999993</v>
      </c>
      <c r="F4733" s="94">
        <f t="shared" si="319"/>
        <v>24.299399999999999</v>
      </c>
      <c r="G4733" s="494"/>
      <c r="H4733" s="371">
        <v>16.09</v>
      </c>
      <c r="I4733" s="174">
        <v>8.0399999999999991</v>
      </c>
      <c r="J4733" s="96"/>
      <c r="K4733" s="212">
        <f t="shared" si="322"/>
        <v>24.13</v>
      </c>
      <c r="L4733" s="468"/>
      <c r="M4733" s="468"/>
      <c r="N4733" s="468"/>
      <c r="O4733" s="98">
        <f t="shared" si="323"/>
        <v>-0.16939999999999955</v>
      </c>
      <c r="Q4733" s="100">
        <f t="shared" si="324"/>
        <v>-0.70203066721922736</v>
      </c>
      <c r="S4733" s="182">
        <v>0</v>
      </c>
      <c r="T4733" s="469">
        <v>0</v>
      </c>
      <c r="U4733" s="160">
        <v>0</v>
      </c>
      <c r="V4733" s="181">
        <v>0</v>
      </c>
      <c r="W4733" s="180">
        <v>0</v>
      </c>
      <c r="X4733" s="181">
        <v>0</v>
      </c>
      <c r="Y4733" s="874">
        <f t="shared" si="309"/>
        <v>24.299399999999999</v>
      </c>
      <c r="Z4733" s="182">
        <v>0</v>
      </c>
      <c r="AA4733" s="752">
        <v>0</v>
      </c>
      <c r="AB4733" s="108">
        <v>338.3</v>
      </c>
      <c r="AC4733" s="109">
        <v>0.02</v>
      </c>
      <c r="AD4733" s="111">
        <v>20</v>
      </c>
      <c r="AE4733" s="748">
        <f t="shared" si="317"/>
        <v>22.799999999999997</v>
      </c>
      <c r="AF4733" s="108">
        <v>352.7</v>
      </c>
      <c r="AG4733" s="109">
        <v>0</v>
      </c>
      <c r="AH4733" s="109"/>
      <c r="AI4733" s="109"/>
      <c r="AJ4733" s="265">
        <v>2</v>
      </c>
      <c r="AK4733" s="751">
        <f t="shared" si="318"/>
        <v>2.2799999999999998</v>
      </c>
      <c r="AL4733" s="930"/>
      <c r="AM4733" s="930"/>
      <c r="AN4733" s="519">
        <f t="shared" si="320"/>
        <v>25.08</v>
      </c>
      <c r="AO4733" s="113">
        <f t="shared" si="321"/>
        <v>0.78059999999999974</v>
      </c>
    </row>
    <row r="4734" spans="1:43" x14ac:dyDescent="0.2">
      <c r="A4734" s="58">
        <v>41250</v>
      </c>
      <c r="B4734" s="92">
        <v>16.47</v>
      </c>
      <c r="C4734" s="870">
        <f t="shared" si="316"/>
        <v>15.481799999999998</v>
      </c>
      <c r="D4734" s="174">
        <v>9.5</v>
      </c>
      <c r="E4734" s="871">
        <f t="shared" si="315"/>
        <v>8.0749999999999993</v>
      </c>
      <c r="F4734" s="94">
        <f t="shared" si="319"/>
        <v>23.556799999999996</v>
      </c>
      <c r="G4734" s="494"/>
      <c r="H4734" s="371">
        <v>15.79</v>
      </c>
      <c r="I4734" s="174">
        <v>8.0890000000000004</v>
      </c>
      <c r="J4734" s="96"/>
      <c r="K4734" s="212">
        <f t="shared" si="322"/>
        <v>23.878999999999998</v>
      </c>
      <c r="L4734" s="468"/>
      <c r="M4734" s="468"/>
      <c r="N4734" s="468"/>
      <c r="O4734" s="98">
        <f t="shared" si="323"/>
        <v>0.32220000000000226</v>
      </c>
      <c r="Q4734" s="100">
        <f t="shared" si="324"/>
        <v>1.3493027346203874</v>
      </c>
      <c r="S4734" s="182">
        <v>0</v>
      </c>
      <c r="T4734" s="469">
        <v>0</v>
      </c>
      <c r="U4734" s="160">
        <v>0</v>
      </c>
      <c r="V4734" s="181">
        <v>0</v>
      </c>
      <c r="W4734" s="180">
        <v>0</v>
      </c>
      <c r="X4734" s="181">
        <v>0</v>
      </c>
      <c r="Y4734" s="874">
        <f t="shared" si="309"/>
        <v>23.556799999999996</v>
      </c>
      <c r="Z4734" s="182">
        <v>0</v>
      </c>
      <c r="AA4734" s="752">
        <v>0</v>
      </c>
      <c r="AB4734" s="108">
        <v>338.2</v>
      </c>
      <c r="AC4734" s="109">
        <v>0.2</v>
      </c>
      <c r="AD4734" s="111">
        <v>26</v>
      </c>
      <c r="AE4734" s="748">
        <f t="shared" si="317"/>
        <v>29.639999999999997</v>
      </c>
      <c r="AF4734" s="108">
        <v>352.7</v>
      </c>
      <c r="AG4734" s="109">
        <v>0</v>
      </c>
      <c r="AH4734" s="109"/>
      <c r="AI4734" s="109"/>
      <c r="AJ4734" s="265">
        <v>0</v>
      </c>
      <c r="AK4734" s="751">
        <f t="shared" si="318"/>
        <v>0</v>
      </c>
      <c r="AL4734" s="930"/>
      <c r="AM4734" s="930"/>
      <c r="AN4734" s="519">
        <f t="shared" si="320"/>
        <v>29.639999999999997</v>
      </c>
      <c r="AO4734" s="113">
        <f t="shared" si="321"/>
        <v>6.0832000000000015</v>
      </c>
    </row>
    <row r="4735" spans="1:43" x14ac:dyDescent="0.2">
      <c r="A4735" s="58">
        <v>41251</v>
      </c>
      <c r="B4735" s="92">
        <v>15.82</v>
      </c>
      <c r="C4735" s="870">
        <f t="shared" si="316"/>
        <v>14.870799999999999</v>
      </c>
      <c r="D4735" s="174">
        <v>9.5</v>
      </c>
      <c r="E4735" s="871">
        <f t="shared" si="315"/>
        <v>8.0749999999999993</v>
      </c>
      <c r="F4735" s="94">
        <f t="shared" si="319"/>
        <v>22.945799999999998</v>
      </c>
      <c r="G4735" s="494"/>
      <c r="H4735" s="371">
        <v>15.08</v>
      </c>
      <c r="I4735" s="174">
        <v>8.1440000000000001</v>
      </c>
      <c r="J4735" s="96"/>
      <c r="K4735" s="212">
        <f t="shared" si="322"/>
        <v>23.224</v>
      </c>
      <c r="L4735" s="468"/>
      <c r="M4735" s="468"/>
      <c r="N4735" s="468"/>
      <c r="O4735" s="98">
        <f t="shared" si="323"/>
        <v>0.27820000000000178</v>
      </c>
      <c r="Q4735" s="100">
        <f t="shared" si="324"/>
        <v>1.1978987254564322</v>
      </c>
      <c r="S4735" s="182">
        <v>0</v>
      </c>
      <c r="T4735" s="469">
        <v>0</v>
      </c>
      <c r="U4735" s="160">
        <v>0</v>
      </c>
      <c r="V4735" s="181">
        <v>0</v>
      </c>
      <c r="W4735" s="180">
        <v>0</v>
      </c>
      <c r="X4735" s="181">
        <v>0</v>
      </c>
      <c r="Y4735" s="874">
        <f t="shared" si="309"/>
        <v>22.945799999999998</v>
      </c>
      <c r="Z4735" s="182">
        <v>0</v>
      </c>
      <c r="AA4735" s="752">
        <v>0</v>
      </c>
      <c r="AB4735" s="108">
        <v>338.2</v>
      </c>
      <c r="AC4735" s="109">
        <v>0</v>
      </c>
      <c r="AD4735" s="111">
        <v>20</v>
      </c>
      <c r="AE4735" s="748">
        <f t="shared" si="317"/>
        <v>22.799999999999997</v>
      </c>
      <c r="AF4735" s="108">
        <v>352.7</v>
      </c>
      <c r="AG4735" s="109">
        <v>0</v>
      </c>
      <c r="AH4735" s="109"/>
      <c r="AI4735" s="109"/>
      <c r="AJ4735" s="265">
        <v>0</v>
      </c>
      <c r="AK4735" s="751">
        <f t="shared" si="318"/>
        <v>0</v>
      </c>
      <c r="AL4735" s="930"/>
      <c r="AM4735" s="930"/>
      <c r="AN4735" s="519">
        <f t="shared" si="320"/>
        <v>22.799999999999997</v>
      </c>
      <c r="AO4735" s="113">
        <f t="shared" si="321"/>
        <v>-0.14580000000000126</v>
      </c>
    </row>
    <row r="4736" spans="1:43" x14ac:dyDescent="0.2">
      <c r="A4736" s="58">
        <v>41252</v>
      </c>
      <c r="B4736" s="92">
        <v>16</v>
      </c>
      <c r="C4736" s="870">
        <f t="shared" si="316"/>
        <v>15.04</v>
      </c>
      <c r="D4736" s="174">
        <v>9.5</v>
      </c>
      <c r="E4736" s="871">
        <f t="shared" si="315"/>
        <v>8.0749999999999993</v>
      </c>
      <c r="F4736" s="94">
        <f t="shared" si="319"/>
        <v>23.114999999999998</v>
      </c>
      <c r="G4736" s="494"/>
      <c r="H4736" s="371">
        <v>13.97</v>
      </c>
      <c r="I4736" s="174">
        <v>8.0839999999999996</v>
      </c>
      <c r="J4736" s="96"/>
      <c r="K4736" s="212">
        <f t="shared" si="322"/>
        <v>22.054000000000002</v>
      </c>
      <c r="L4736" s="468"/>
      <c r="M4736" s="468"/>
      <c r="N4736" s="468"/>
      <c r="O4736" s="98">
        <f t="shared" si="323"/>
        <v>-1.0609999999999964</v>
      </c>
      <c r="Q4736" s="100">
        <f t="shared" si="324"/>
        <v>-4.8109186542123714</v>
      </c>
      <c r="S4736" s="182">
        <v>0</v>
      </c>
      <c r="T4736" s="469">
        <v>0</v>
      </c>
      <c r="U4736" s="160">
        <v>0</v>
      </c>
      <c r="V4736" s="181">
        <v>0</v>
      </c>
      <c r="W4736" s="180">
        <v>0</v>
      </c>
      <c r="X4736" s="181">
        <v>0</v>
      </c>
      <c r="Y4736" s="874">
        <f t="shared" si="309"/>
        <v>23.114999999999998</v>
      </c>
      <c r="Z4736" s="182">
        <v>0</v>
      </c>
      <c r="AA4736" s="752">
        <v>0</v>
      </c>
      <c r="AB4736" s="108">
        <v>338.1</v>
      </c>
      <c r="AC4736" s="109">
        <v>0.05</v>
      </c>
      <c r="AD4736" s="111">
        <v>14</v>
      </c>
      <c r="AE4736" s="748">
        <f t="shared" si="317"/>
        <v>15.959999999999999</v>
      </c>
      <c r="AF4736" s="108">
        <v>352.75</v>
      </c>
      <c r="AG4736" s="109">
        <v>0.35</v>
      </c>
      <c r="AH4736" s="109"/>
      <c r="AI4736" s="109"/>
      <c r="AJ4736" s="265">
        <v>0</v>
      </c>
      <c r="AK4736" s="751">
        <f t="shared" si="318"/>
        <v>0</v>
      </c>
      <c r="AL4736" s="930"/>
      <c r="AM4736" s="930"/>
      <c r="AN4736" s="519">
        <f t="shared" si="320"/>
        <v>15.959999999999999</v>
      </c>
      <c r="AO4736" s="113">
        <f t="shared" si="321"/>
        <v>-7.1549999999999994</v>
      </c>
    </row>
    <row r="4737" spans="1:43" x14ac:dyDescent="0.2">
      <c r="A4737" s="58">
        <v>41253</v>
      </c>
      <c r="B4737" s="92">
        <v>16.29</v>
      </c>
      <c r="C4737" s="870">
        <f t="shared" si="316"/>
        <v>15.312599999999998</v>
      </c>
      <c r="D4737" s="174">
        <v>9.5</v>
      </c>
      <c r="E4737" s="871">
        <f t="shared" si="315"/>
        <v>8.0749999999999993</v>
      </c>
      <c r="F4737" s="94">
        <f t="shared" si="319"/>
        <v>23.387599999999999</v>
      </c>
      <c r="G4737" s="494"/>
      <c r="H4737" s="371">
        <v>15.01</v>
      </c>
      <c r="I4737" s="174">
        <v>8.0459999999999994</v>
      </c>
      <c r="J4737" s="96"/>
      <c r="K4737" s="212">
        <f t="shared" si="322"/>
        <v>23.055999999999997</v>
      </c>
      <c r="L4737" s="468"/>
      <c r="M4737" s="468"/>
      <c r="N4737" s="468"/>
      <c r="O4737" s="98">
        <f t="shared" si="323"/>
        <v>-0.33160000000000167</v>
      </c>
      <c r="Q4737" s="100">
        <f t="shared" si="324"/>
        <v>-1.4382373351839075</v>
      </c>
      <c r="S4737" s="182">
        <v>0</v>
      </c>
      <c r="T4737" s="469">
        <v>0</v>
      </c>
      <c r="U4737" s="160">
        <v>0</v>
      </c>
      <c r="V4737" s="181">
        <v>0</v>
      </c>
      <c r="W4737" s="180">
        <v>0</v>
      </c>
      <c r="X4737" s="181">
        <v>0</v>
      </c>
      <c r="Y4737" s="874">
        <f t="shared" si="309"/>
        <v>23.387599999999999</v>
      </c>
      <c r="Z4737" s="182">
        <v>0</v>
      </c>
      <c r="AA4737" s="752">
        <v>0</v>
      </c>
      <c r="AB4737" s="108">
        <v>338</v>
      </c>
      <c r="AC4737" s="109">
        <v>0</v>
      </c>
      <c r="AD4737" s="111">
        <v>20</v>
      </c>
      <c r="AE4737" s="748">
        <f t="shared" si="317"/>
        <v>22.799999999999997</v>
      </c>
      <c r="AF4737" s="108">
        <v>352.8</v>
      </c>
      <c r="AG4737" s="109">
        <v>0</v>
      </c>
      <c r="AH4737" s="109"/>
      <c r="AI4737" s="109"/>
      <c r="AJ4737" s="265">
        <v>0</v>
      </c>
      <c r="AK4737" s="751">
        <f t="shared" si="318"/>
        <v>0</v>
      </c>
      <c r="AL4737" s="930"/>
      <c r="AM4737" s="930"/>
      <c r="AN4737" s="519">
        <f t="shared" si="320"/>
        <v>22.799999999999997</v>
      </c>
      <c r="AO4737" s="113">
        <f t="shared" si="321"/>
        <v>-0.5876000000000019</v>
      </c>
    </row>
    <row r="4738" spans="1:43" x14ac:dyDescent="0.2">
      <c r="A4738" s="58">
        <v>41254</v>
      </c>
      <c r="B4738" s="92">
        <v>16.43</v>
      </c>
      <c r="C4738" s="870">
        <f t="shared" si="316"/>
        <v>15.444199999999999</v>
      </c>
      <c r="D4738" s="174">
        <v>9.032</v>
      </c>
      <c r="E4738" s="871">
        <f t="shared" si="315"/>
        <v>7.6772</v>
      </c>
      <c r="F4738" s="94">
        <f t="shared" si="319"/>
        <v>23.121399999999998</v>
      </c>
      <c r="G4738" s="494"/>
      <c r="H4738" s="920">
        <v>16</v>
      </c>
      <c r="I4738" s="174">
        <v>8.0519999999999996</v>
      </c>
      <c r="J4738" s="96"/>
      <c r="K4738" s="212">
        <f t="shared" si="322"/>
        <v>24.052</v>
      </c>
      <c r="L4738" s="468"/>
      <c r="M4738" s="468"/>
      <c r="N4738" s="468"/>
      <c r="O4738" s="98">
        <f t="shared" si="323"/>
        <v>0.93060000000000187</v>
      </c>
      <c r="Q4738" s="100">
        <f t="shared" si="324"/>
        <v>3.8691169133544068</v>
      </c>
      <c r="S4738" s="182">
        <v>0</v>
      </c>
      <c r="T4738" s="469">
        <v>0</v>
      </c>
      <c r="U4738" s="160">
        <v>0</v>
      </c>
      <c r="V4738" s="181">
        <v>0</v>
      </c>
      <c r="W4738" s="180">
        <v>0</v>
      </c>
      <c r="X4738" s="181">
        <v>0</v>
      </c>
      <c r="Y4738" s="874">
        <f t="shared" si="309"/>
        <v>23.121399999999998</v>
      </c>
      <c r="Z4738" s="182">
        <v>0</v>
      </c>
      <c r="AA4738" s="752">
        <v>0</v>
      </c>
      <c r="AB4738" s="108">
        <v>338</v>
      </c>
      <c r="AC4738" s="109">
        <v>0</v>
      </c>
      <c r="AD4738" s="111">
        <v>20</v>
      </c>
      <c r="AE4738" s="748">
        <f t="shared" si="317"/>
        <v>22.799999999999997</v>
      </c>
      <c r="AF4738" s="108">
        <v>352.8</v>
      </c>
      <c r="AG4738" s="109">
        <v>0</v>
      </c>
      <c r="AH4738" s="109"/>
      <c r="AI4738" s="109"/>
      <c r="AJ4738" s="265">
        <v>0</v>
      </c>
      <c r="AK4738" s="751">
        <f t="shared" si="318"/>
        <v>0</v>
      </c>
      <c r="AL4738" s="930"/>
      <c r="AM4738" s="930"/>
      <c r="AN4738" s="519">
        <f t="shared" si="320"/>
        <v>22.799999999999997</v>
      </c>
      <c r="AO4738" s="113">
        <f t="shared" si="321"/>
        <v>-0.32140000000000057</v>
      </c>
    </row>
    <row r="4739" spans="1:43" x14ac:dyDescent="0.2">
      <c r="A4739" s="58">
        <v>41255</v>
      </c>
      <c r="B4739" s="92">
        <v>16.23</v>
      </c>
      <c r="C4739" s="870">
        <f t="shared" si="316"/>
        <v>15.2562</v>
      </c>
      <c r="D4739" s="174">
        <v>9.5</v>
      </c>
      <c r="E4739" s="871">
        <f t="shared" si="315"/>
        <v>8.0749999999999993</v>
      </c>
      <c r="F4739" s="94">
        <f t="shared" si="319"/>
        <v>23.331199999999999</v>
      </c>
      <c r="G4739" s="494"/>
      <c r="H4739" s="920">
        <v>16</v>
      </c>
      <c r="I4739" s="174">
        <v>7.97</v>
      </c>
      <c r="J4739" s="96"/>
      <c r="K4739" s="212">
        <f t="shared" si="322"/>
        <v>23.97</v>
      </c>
      <c r="L4739" s="468"/>
      <c r="M4739" s="468"/>
      <c r="N4739" s="468"/>
      <c r="O4739" s="98">
        <f t="shared" si="323"/>
        <v>0.63879999999999981</v>
      </c>
      <c r="Q4739" s="100">
        <f t="shared" si="324"/>
        <v>2.6649979140592399</v>
      </c>
      <c r="S4739" s="182">
        <v>0</v>
      </c>
      <c r="T4739" s="469">
        <v>0</v>
      </c>
      <c r="U4739" s="160">
        <v>0</v>
      </c>
      <c r="V4739" s="181">
        <v>0</v>
      </c>
      <c r="W4739" s="180">
        <v>0</v>
      </c>
      <c r="X4739" s="181">
        <v>0</v>
      </c>
      <c r="Y4739" s="874">
        <f t="shared" si="309"/>
        <v>23.331199999999999</v>
      </c>
      <c r="Z4739" s="182">
        <v>0</v>
      </c>
      <c r="AA4739" s="752">
        <v>0</v>
      </c>
      <c r="AB4739" s="108">
        <v>337.8</v>
      </c>
      <c r="AC4739" s="109">
        <v>0.6</v>
      </c>
      <c r="AD4739" s="111">
        <v>20</v>
      </c>
      <c r="AE4739" s="748">
        <f t="shared" si="317"/>
        <v>22.799999999999997</v>
      </c>
      <c r="AF4739" s="108">
        <v>352.8</v>
      </c>
      <c r="AG4739" s="109">
        <v>0.3</v>
      </c>
      <c r="AH4739" s="109"/>
      <c r="AI4739" s="109"/>
      <c r="AJ4739" s="265">
        <v>0</v>
      </c>
      <c r="AK4739" s="751">
        <f t="shared" si="318"/>
        <v>0</v>
      </c>
      <c r="AL4739" s="930"/>
      <c r="AM4739" s="930"/>
      <c r="AN4739" s="519">
        <f t="shared" si="320"/>
        <v>22.799999999999997</v>
      </c>
      <c r="AO4739" s="113">
        <f t="shared" si="321"/>
        <v>-0.53120000000000189</v>
      </c>
    </row>
    <row r="4740" spans="1:43" x14ac:dyDescent="0.2">
      <c r="A4740" s="58">
        <v>41256</v>
      </c>
      <c r="B4740" s="92">
        <v>16.04</v>
      </c>
      <c r="C4740" s="870">
        <f t="shared" si="316"/>
        <v>15.077599999999999</v>
      </c>
      <c r="D4740" s="174">
        <v>9.5</v>
      </c>
      <c r="E4740" s="871">
        <f t="shared" si="315"/>
        <v>8.0749999999999993</v>
      </c>
      <c r="F4740" s="94">
        <f t="shared" si="319"/>
        <v>23.1526</v>
      </c>
      <c r="G4740" s="494"/>
      <c r="H4740" s="920">
        <v>16</v>
      </c>
      <c r="I4740" s="174">
        <v>8.1999999999999993</v>
      </c>
      <c r="J4740" s="96"/>
      <c r="K4740" s="212">
        <f t="shared" si="322"/>
        <v>24.2</v>
      </c>
      <c r="L4740" s="468"/>
      <c r="M4740" s="468"/>
      <c r="N4740" s="468"/>
      <c r="O4740" s="98">
        <f t="shared" si="323"/>
        <v>1.0473999999999997</v>
      </c>
      <c r="Q4740" s="100">
        <f t="shared" si="324"/>
        <v>4.328099173553718</v>
      </c>
      <c r="S4740" s="182">
        <v>0</v>
      </c>
      <c r="T4740" s="469">
        <v>0</v>
      </c>
      <c r="U4740" s="160">
        <v>0</v>
      </c>
      <c r="V4740" s="181">
        <v>0</v>
      </c>
      <c r="W4740" s="180">
        <v>0</v>
      </c>
      <c r="X4740" s="181">
        <v>0</v>
      </c>
      <c r="Y4740" s="874">
        <f t="shared" ref="Y4740:Y4803" si="325">+F4740-S4740-T4740-U4740-V4740+W4740+X4740</f>
        <v>23.1526</v>
      </c>
      <c r="Z4740" s="182">
        <v>0</v>
      </c>
      <c r="AA4740" s="752">
        <v>0</v>
      </c>
      <c r="AB4740" s="108">
        <v>337.7</v>
      </c>
      <c r="AC4740" s="109">
        <v>0.2</v>
      </c>
      <c r="AD4740" s="111">
        <v>20</v>
      </c>
      <c r="AE4740" s="748">
        <f t="shared" si="317"/>
        <v>22.799999999999997</v>
      </c>
      <c r="AF4740" s="108">
        <v>352.8</v>
      </c>
      <c r="AG4740" s="109">
        <v>0</v>
      </c>
      <c r="AH4740" s="109"/>
      <c r="AI4740" s="109"/>
      <c r="AJ4740" s="265">
        <v>0</v>
      </c>
      <c r="AK4740" s="751">
        <f t="shared" si="318"/>
        <v>0</v>
      </c>
      <c r="AL4740" s="930"/>
      <c r="AM4740" s="930"/>
      <c r="AN4740" s="519">
        <f t="shared" si="320"/>
        <v>22.799999999999997</v>
      </c>
      <c r="AO4740" s="113">
        <f t="shared" si="321"/>
        <v>-0.35260000000000247</v>
      </c>
    </row>
    <row r="4741" spans="1:43" x14ac:dyDescent="0.2">
      <c r="A4741" s="58">
        <v>41257</v>
      </c>
      <c r="B4741" s="92">
        <v>16.28</v>
      </c>
      <c r="C4741" s="870">
        <f t="shared" si="316"/>
        <v>15.3032</v>
      </c>
      <c r="D4741" s="174">
        <v>9.5</v>
      </c>
      <c r="E4741" s="871">
        <f t="shared" si="315"/>
        <v>8.0749999999999993</v>
      </c>
      <c r="F4741" s="94">
        <f t="shared" si="319"/>
        <v>23.3782</v>
      </c>
      <c r="G4741" s="494"/>
      <c r="H4741" s="371">
        <v>16.2</v>
      </c>
      <c r="I4741" s="174">
        <v>8.0869999999999997</v>
      </c>
      <c r="J4741" s="96"/>
      <c r="K4741" s="212">
        <f t="shared" si="322"/>
        <v>24.286999999999999</v>
      </c>
      <c r="L4741" s="468"/>
      <c r="M4741" s="468"/>
      <c r="N4741" s="468"/>
      <c r="O4741" s="98">
        <f t="shared" si="323"/>
        <v>0.90879999999999939</v>
      </c>
      <c r="Q4741" s="100">
        <f t="shared" si="324"/>
        <v>3.7419195454358274</v>
      </c>
      <c r="S4741" s="182">
        <v>0</v>
      </c>
      <c r="T4741" s="469">
        <v>0</v>
      </c>
      <c r="U4741" s="160">
        <v>0</v>
      </c>
      <c r="V4741" s="181">
        <v>0</v>
      </c>
      <c r="W4741" s="180">
        <v>0</v>
      </c>
      <c r="X4741" s="181">
        <v>0</v>
      </c>
      <c r="Y4741" s="874">
        <f t="shared" si="325"/>
        <v>23.3782</v>
      </c>
      <c r="Z4741" s="182">
        <v>0</v>
      </c>
      <c r="AA4741" s="752">
        <v>0</v>
      </c>
      <c r="AB4741" s="108">
        <v>337.7</v>
      </c>
      <c r="AC4741" s="109">
        <v>0</v>
      </c>
      <c r="AD4741" s="111">
        <v>20</v>
      </c>
      <c r="AE4741" s="748">
        <f t="shared" si="317"/>
        <v>22.799999999999997</v>
      </c>
      <c r="AF4741" s="108">
        <v>352.8</v>
      </c>
      <c r="AG4741" s="109">
        <v>0</v>
      </c>
      <c r="AH4741" s="109"/>
      <c r="AI4741" s="109"/>
      <c r="AJ4741" s="265">
        <v>0</v>
      </c>
      <c r="AK4741" s="751">
        <f t="shared" si="318"/>
        <v>0</v>
      </c>
      <c r="AL4741" s="930"/>
      <c r="AM4741" s="930"/>
      <c r="AN4741" s="519">
        <f t="shared" si="320"/>
        <v>22.799999999999997</v>
      </c>
      <c r="AO4741" s="113">
        <f t="shared" si="321"/>
        <v>-0.57820000000000249</v>
      </c>
    </row>
    <row r="4742" spans="1:43" x14ac:dyDescent="0.2">
      <c r="A4742" s="58">
        <v>41258</v>
      </c>
      <c r="B4742" s="92">
        <v>15.05</v>
      </c>
      <c r="C4742" s="870">
        <f t="shared" si="316"/>
        <v>14.147</v>
      </c>
      <c r="D4742" s="174">
        <v>9.5</v>
      </c>
      <c r="E4742" s="871">
        <f t="shared" si="315"/>
        <v>8.0749999999999993</v>
      </c>
      <c r="F4742" s="94">
        <f t="shared" si="319"/>
        <v>22.222000000000001</v>
      </c>
      <c r="G4742" s="494"/>
      <c r="H4742" s="371">
        <v>14.02</v>
      </c>
      <c r="I4742" s="174">
        <v>7.9749999999999996</v>
      </c>
      <c r="J4742" s="96"/>
      <c r="K4742" s="212">
        <f t="shared" si="322"/>
        <v>21.994999999999997</v>
      </c>
      <c r="L4742" s="468"/>
      <c r="M4742" s="468"/>
      <c r="N4742" s="468"/>
      <c r="O4742" s="98">
        <f t="shared" si="323"/>
        <v>-0.22700000000000387</v>
      </c>
      <c r="Q4742" s="100">
        <f t="shared" si="324"/>
        <v>-1.03205273925894</v>
      </c>
      <c r="S4742" s="182">
        <v>0</v>
      </c>
      <c r="T4742" s="469">
        <v>0</v>
      </c>
      <c r="U4742" s="160">
        <v>0</v>
      </c>
      <c r="V4742" s="181">
        <v>0</v>
      </c>
      <c r="W4742" s="180">
        <v>0</v>
      </c>
      <c r="X4742" s="181">
        <v>0</v>
      </c>
      <c r="Y4742" s="874">
        <f t="shared" si="325"/>
        <v>22.222000000000001</v>
      </c>
      <c r="Z4742" s="182">
        <v>0</v>
      </c>
      <c r="AA4742" s="752">
        <v>0</v>
      </c>
      <c r="AB4742" s="108">
        <v>337.6</v>
      </c>
      <c r="AC4742" s="109">
        <v>0.2</v>
      </c>
      <c r="AD4742" s="111">
        <v>30</v>
      </c>
      <c r="AE4742" s="748">
        <f t="shared" si="317"/>
        <v>34.199999999999996</v>
      </c>
      <c r="AF4742" s="108">
        <v>352.8</v>
      </c>
      <c r="AG4742" s="109">
        <v>0.1</v>
      </c>
      <c r="AH4742" s="109"/>
      <c r="AI4742" s="109"/>
      <c r="AJ4742" s="265">
        <v>0</v>
      </c>
      <c r="AK4742" s="751">
        <f t="shared" si="318"/>
        <v>0</v>
      </c>
      <c r="AL4742" s="930"/>
      <c r="AM4742" s="930"/>
      <c r="AN4742" s="519">
        <f t="shared" si="320"/>
        <v>34.199999999999996</v>
      </c>
      <c r="AO4742" s="113">
        <f t="shared" si="321"/>
        <v>11.977999999999994</v>
      </c>
    </row>
    <row r="4743" spans="1:43" x14ac:dyDescent="0.2">
      <c r="A4743" s="58">
        <v>41259</v>
      </c>
      <c r="B4743" s="92">
        <v>14.81</v>
      </c>
      <c r="C4743" s="870">
        <f t="shared" si="316"/>
        <v>13.9214</v>
      </c>
      <c r="D4743" s="174">
        <v>9.5</v>
      </c>
      <c r="E4743" s="871">
        <f t="shared" si="315"/>
        <v>8.0749999999999993</v>
      </c>
      <c r="F4743" s="94">
        <f t="shared" si="319"/>
        <v>21.996400000000001</v>
      </c>
      <c r="G4743" s="494"/>
      <c r="H4743" s="371">
        <v>14.1</v>
      </c>
      <c r="I4743" s="174">
        <v>7.9749999999999996</v>
      </c>
      <c r="J4743" s="96"/>
      <c r="K4743" s="212">
        <f t="shared" si="322"/>
        <v>22.074999999999999</v>
      </c>
      <c r="L4743" s="468"/>
      <c r="M4743" s="468"/>
      <c r="N4743" s="468"/>
      <c r="O4743" s="98">
        <f t="shared" si="323"/>
        <v>7.8599999999998005E-2</v>
      </c>
      <c r="Q4743" s="100">
        <f t="shared" si="324"/>
        <v>0.35605889014721631</v>
      </c>
      <c r="S4743" s="182">
        <v>0</v>
      </c>
      <c r="T4743" s="469">
        <v>0</v>
      </c>
      <c r="U4743" s="160">
        <v>0</v>
      </c>
      <c r="V4743" s="181">
        <v>0</v>
      </c>
      <c r="W4743" s="180">
        <v>0</v>
      </c>
      <c r="X4743" s="181">
        <v>0</v>
      </c>
      <c r="Y4743" s="874">
        <f t="shared" si="325"/>
        <v>21.996400000000001</v>
      </c>
      <c r="Z4743" s="182">
        <v>0</v>
      </c>
      <c r="AA4743" s="752">
        <v>0</v>
      </c>
      <c r="AB4743" s="108">
        <v>337.6</v>
      </c>
      <c r="AC4743" s="109">
        <v>0.6</v>
      </c>
      <c r="AD4743" s="111">
        <v>4</v>
      </c>
      <c r="AE4743" s="748">
        <f t="shared" si="317"/>
        <v>4.5599999999999996</v>
      </c>
      <c r="AF4743" s="108">
        <v>352.9</v>
      </c>
      <c r="AG4743" s="109">
        <v>0.3</v>
      </c>
      <c r="AH4743" s="109"/>
      <c r="AI4743" s="109"/>
      <c r="AJ4743" s="265">
        <v>0</v>
      </c>
      <c r="AK4743" s="751">
        <f t="shared" si="318"/>
        <v>0</v>
      </c>
      <c r="AL4743" s="930"/>
      <c r="AM4743" s="930"/>
      <c r="AN4743" s="519">
        <f t="shared" si="320"/>
        <v>4.5599999999999996</v>
      </c>
      <c r="AO4743" s="113">
        <f t="shared" si="321"/>
        <v>-17.436400000000003</v>
      </c>
    </row>
    <row r="4744" spans="1:43" x14ac:dyDescent="0.2">
      <c r="A4744" s="58">
        <v>41260</v>
      </c>
      <c r="B4744" s="92">
        <v>15.51</v>
      </c>
      <c r="C4744" s="870">
        <f t="shared" si="316"/>
        <v>14.5794</v>
      </c>
      <c r="D4744" s="174">
        <v>9.5</v>
      </c>
      <c r="E4744" s="871">
        <f t="shared" si="315"/>
        <v>8.0749999999999993</v>
      </c>
      <c r="F4744" s="94">
        <f t="shared" si="319"/>
        <v>22.654399999999999</v>
      </c>
      <c r="G4744" s="494"/>
      <c r="H4744" s="371">
        <v>14.03</v>
      </c>
      <c r="I4744" s="174">
        <v>7.4489999999999998</v>
      </c>
      <c r="J4744" s="96"/>
      <c r="K4744" s="212">
        <f t="shared" si="322"/>
        <v>21.478999999999999</v>
      </c>
      <c r="L4744" s="468"/>
      <c r="M4744" s="468"/>
      <c r="N4744" s="468"/>
      <c r="O4744" s="98">
        <f t="shared" si="323"/>
        <v>-1.1753999999999998</v>
      </c>
      <c r="Q4744" s="100">
        <f t="shared" si="324"/>
        <v>-5.4723218026909999</v>
      </c>
      <c r="S4744" s="182">
        <v>0</v>
      </c>
      <c r="T4744" s="469">
        <v>0</v>
      </c>
      <c r="U4744" s="160">
        <v>0</v>
      </c>
      <c r="V4744" s="181">
        <v>0</v>
      </c>
      <c r="W4744" s="180">
        <v>0</v>
      </c>
      <c r="X4744" s="181">
        <v>0</v>
      </c>
      <c r="Y4744" s="874">
        <f t="shared" si="325"/>
        <v>22.654399999999999</v>
      </c>
      <c r="Z4744" s="182">
        <v>0</v>
      </c>
      <c r="AA4744" s="752">
        <v>0</v>
      </c>
      <c r="AB4744" s="108">
        <v>337.5</v>
      </c>
      <c r="AC4744" s="109">
        <v>0.1</v>
      </c>
      <c r="AD4744" s="111">
        <v>20</v>
      </c>
      <c r="AE4744" s="748">
        <f t="shared" si="317"/>
        <v>22.799999999999997</v>
      </c>
      <c r="AF4744" s="108">
        <v>353</v>
      </c>
      <c r="AG4744" s="109">
        <v>0</v>
      </c>
      <c r="AH4744" s="109"/>
      <c r="AI4744" s="109"/>
      <c r="AJ4744" s="265">
        <v>0</v>
      </c>
      <c r="AK4744" s="751">
        <f t="shared" si="318"/>
        <v>0</v>
      </c>
      <c r="AL4744" s="930"/>
      <c r="AM4744" s="930"/>
      <c r="AN4744" s="519">
        <f t="shared" si="320"/>
        <v>22.799999999999997</v>
      </c>
      <c r="AO4744" s="113">
        <f t="shared" si="321"/>
        <v>0.14559999999999818</v>
      </c>
    </row>
    <row r="4745" spans="1:43" x14ac:dyDescent="0.2">
      <c r="A4745" s="58">
        <v>41261</v>
      </c>
      <c r="B4745" s="92">
        <v>16.61</v>
      </c>
      <c r="C4745" s="870">
        <f t="shared" si="316"/>
        <v>15.613399999999999</v>
      </c>
      <c r="D4745" s="174">
        <v>7.68</v>
      </c>
      <c r="E4745" s="871">
        <f t="shared" si="315"/>
        <v>6.5279999999999996</v>
      </c>
      <c r="F4745" s="94">
        <f t="shared" si="319"/>
        <v>22.141399999999997</v>
      </c>
      <c r="G4745" s="494"/>
      <c r="H4745" s="371">
        <v>14.27</v>
      </c>
      <c r="I4745" s="174">
        <v>6.62</v>
      </c>
      <c r="J4745" s="96"/>
      <c r="K4745" s="212">
        <f t="shared" si="322"/>
        <v>20.89</v>
      </c>
      <c r="L4745" s="468"/>
      <c r="M4745" s="468"/>
      <c r="N4745" s="468"/>
      <c r="O4745" s="98">
        <f t="shared" si="323"/>
        <v>-1.2513999999999967</v>
      </c>
      <c r="Q4745" s="100">
        <f t="shared" si="324"/>
        <v>-5.990426041168007</v>
      </c>
      <c r="S4745" s="182">
        <v>0</v>
      </c>
      <c r="T4745" s="469">
        <v>0</v>
      </c>
      <c r="U4745" s="160">
        <v>0</v>
      </c>
      <c r="V4745" s="181">
        <v>0</v>
      </c>
      <c r="W4745" s="180">
        <v>0</v>
      </c>
      <c r="X4745" s="181">
        <v>0</v>
      </c>
      <c r="Y4745" s="874">
        <f t="shared" si="325"/>
        <v>22.141399999999997</v>
      </c>
      <c r="Z4745" s="182">
        <v>0</v>
      </c>
      <c r="AA4745" s="752">
        <v>0</v>
      </c>
      <c r="AB4745" s="108">
        <v>337.4</v>
      </c>
      <c r="AC4745" s="109">
        <v>0</v>
      </c>
      <c r="AD4745" s="111">
        <v>20</v>
      </c>
      <c r="AE4745" s="748">
        <f t="shared" si="317"/>
        <v>22.799999999999997</v>
      </c>
      <c r="AF4745" s="108">
        <v>352.9</v>
      </c>
      <c r="AG4745" s="109">
        <v>0</v>
      </c>
      <c r="AH4745" s="109"/>
      <c r="AI4745" s="109"/>
      <c r="AJ4745" s="265">
        <v>0</v>
      </c>
      <c r="AK4745" s="751">
        <f t="shared" si="318"/>
        <v>0</v>
      </c>
      <c r="AL4745" s="930"/>
      <c r="AM4745" s="930"/>
      <c r="AN4745" s="519">
        <f t="shared" si="320"/>
        <v>22.799999999999997</v>
      </c>
      <c r="AO4745" s="113">
        <f t="shared" si="321"/>
        <v>0.65859999999999985</v>
      </c>
    </row>
    <row r="4746" spans="1:43" x14ac:dyDescent="0.2">
      <c r="A4746" s="58">
        <v>41262</v>
      </c>
      <c r="B4746" s="92">
        <v>17.670000000000002</v>
      </c>
      <c r="C4746" s="870">
        <f t="shared" si="316"/>
        <v>16.6098</v>
      </c>
      <c r="D4746" s="174">
        <v>8.6199999999999992</v>
      </c>
      <c r="E4746" s="871">
        <f t="shared" si="315"/>
        <v>7.3269999999999991</v>
      </c>
      <c r="F4746" s="94">
        <f t="shared" si="319"/>
        <v>23.936799999999998</v>
      </c>
      <c r="G4746" s="494"/>
      <c r="H4746" s="371">
        <v>18.87</v>
      </c>
      <c r="I4746" s="174">
        <v>6.04</v>
      </c>
      <c r="J4746" s="96"/>
      <c r="K4746" s="212">
        <f t="shared" si="322"/>
        <v>24.91</v>
      </c>
      <c r="L4746" s="468"/>
      <c r="M4746" s="468"/>
      <c r="N4746" s="468"/>
      <c r="O4746" s="98">
        <f t="shared" si="323"/>
        <v>0.97320000000000206</v>
      </c>
      <c r="Q4746" s="100">
        <f t="shared" si="324"/>
        <v>3.9068647129666885</v>
      </c>
      <c r="S4746" s="182">
        <v>0</v>
      </c>
      <c r="T4746" s="469">
        <v>0</v>
      </c>
      <c r="U4746" s="160">
        <v>0</v>
      </c>
      <c r="V4746" s="181">
        <v>0</v>
      </c>
      <c r="W4746" s="180">
        <v>0</v>
      </c>
      <c r="X4746" s="181">
        <v>0</v>
      </c>
      <c r="Y4746" s="874">
        <f t="shared" si="325"/>
        <v>23.936799999999998</v>
      </c>
      <c r="Z4746" s="182">
        <v>0</v>
      </c>
      <c r="AA4746" s="752">
        <v>0</v>
      </c>
      <c r="AB4746" s="108">
        <v>337.5</v>
      </c>
      <c r="AC4746" s="109">
        <v>0</v>
      </c>
      <c r="AD4746" s="111">
        <v>20</v>
      </c>
      <c r="AE4746" s="748">
        <f t="shared" si="317"/>
        <v>22.799999999999997</v>
      </c>
      <c r="AF4746" s="108">
        <v>353</v>
      </c>
      <c r="AG4746" s="109">
        <v>0</v>
      </c>
      <c r="AH4746" s="109"/>
      <c r="AI4746" s="109"/>
      <c r="AJ4746" s="265">
        <v>0</v>
      </c>
      <c r="AK4746" s="751">
        <f t="shared" si="318"/>
        <v>0</v>
      </c>
      <c r="AL4746" s="930"/>
      <c r="AM4746" s="930"/>
      <c r="AN4746" s="519">
        <f t="shared" si="320"/>
        <v>22.799999999999997</v>
      </c>
      <c r="AO4746" s="113">
        <f t="shared" si="321"/>
        <v>-1.1368000000000009</v>
      </c>
    </row>
    <row r="4747" spans="1:43" x14ac:dyDescent="0.2">
      <c r="A4747" s="58">
        <v>41263</v>
      </c>
      <c r="B4747" s="92">
        <v>18.149999999999999</v>
      </c>
      <c r="C4747" s="870">
        <f t="shared" si="316"/>
        <v>17.060999999999996</v>
      </c>
      <c r="D4747" s="174">
        <v>6.32</v>
      </c>
      <c r="E4747" s="871">
        <f t="shared" si="315"/>
        <v>5.3719999999999999</v>
      </c>
      <c r="F4747" s="94">
        <f t="shared" si="319"/>
        <v>22.432999999999996</v>
      </c>
      <c r="G4747" s="494"/>
      <c r="H4747" s="371">
        <v>17.22</v>
      </c>
      <c r="I4747" s="174">
        <v>5.9779999999999998</v>
      </c>
      <c r="J4747" s="96"/>
      <c r="K4747" s="212">
        <f t="shared" si="322"/>
        <v>23.198</v>
      </c>
      <c r="L4747" s="468"/>
      <c r="M4747" s="468"/>
      <c r="N4747" s="468"/>
      <c r="O4747" s="98">
        <f t="shared" si="323"/>
        <v>0.76500000000000412</v>
      </c>
      <c r="Q4747" s="100">
        <f t="shared" si="324"/>
        <v>3.2976980774204847</v>
      </c>
      <c r="S4747" s="182">
        <v>0</v>
      </c>
      <c r="T4747" s="180">
        <v>0</v>
      </c>
      <c r="U4747" s="180">
        <v>0</v>
      </c>
      <c r="V4747" s="909">
        <v>0</v>
      </c>
      <c r="W4747" s="180">
        <v>0</v>
      </c>
      <c r="X4747" s="180">
        <v>0</v>
      </c>
      <c r="Y4747" s="874">
        <f t="shared" si="325"/>
        <v>22.432999999999996</v>
      </c>
      <c r="Z4747" s="182">
        <v>0</v>
      </c>
      <c r="AA4747" s="182">
        <v>0</v>
      </c>
      <c r="AB4747" s="108">
        <v>337.5</v>
      </c>
      <c r="AC4747" s="109">
        <v>0.4</v>
      </c>
      <c r="AD4747" s="111">
        <v>20</v>
      </c>
      <c r="AE4747" s="748">
        <f t="shared" si="317"/>
        <v>22.799999999999997</v>
      </c>
      <c r="AF4747" s="108">
        <v>353</v>
      </c>
      <c r="AG4747" s="109">
        <v>0.3</v>
      </c>
      <c r="AH4747" s="109"/>
      <c r="AI4747" s="109"/>
      <c r="AJ4747" s="265">
        <v>0</v>
      </c>
      <c r="AK4747" s="751">
        <f t="shared" si="318"/>
        <v>0</v>
      </c>
      <c r="AL4747" s="930"/>
      <c r="AM4747" s="930"/>
      <c r="AN4747" s="519">
        <f t="shared" si="320"/>
        <v>22.799999999999997</v>
      </c>
      <c r="AO4747" s="113">
        <f t="shared" si="321"/>
        <v>0.36700000000000088</v>
      </c>
    </row>
    <row r="4748" spans="1:43" x14ac:dyDescent="0.2">
      <c r="A4748" s="58">
        <v>41264</v>
      </c>
      <c r="B4748" s="92">
        <v>17.77</v>
      </c>
      <c r="C4748" s="870">
        <f t="shared" si="316"/>
        <v>16.703799999999998</v>
      </c>
      <c r="D4748" s="174">
        <v>6.63</v>
      </c>
      <c r="E4748" s="871">
        <f t="shared" si="315"/>
        <v>5.6354999999999995</v>
      </c>
      <c r="F4748" s="94">
        <f t="shared" si="319"/>
        <v>22.339299999999998</v>
      </c>
      <c r="G4748" s="494"/>
      <c r="H4748" s="371">
        <v>15.2</v>
      </c>
      <c r="I4748" s="174">
        <v>6.3</v>
      </c>
      <c r="J4748" s="96"/>
      <c r="K4748" s="212">
        <f t="shared" si="322"/>
        <v>21.5</v>
      </c>
      <c r="L4748" s="468"/>
      <c r="M4748" s="468"/>
      <c r="N4748" s="468"/>
      <c r="O4748" s="98">
        <f t="shared" si="323"/>
        <v>-0.83929999999999794</v>
      </c>
      <c r="Q4748" s="100">
        <f t="shared" si="324"/>
        <v>-3.9037209302325486</v>
      </c>
      <c r="S4748" s="182">
        <v>0</v>
      </c>
      <c r="T4748" s="180">
        <v>0</v>
      </c>
      <c r="U4748" s="180">
        <v>0</v>
      </c>
      <c r="V4748" s="909">
        <v>0</v>
      </c>
      <c r="W4748" s="180">
        <v>0</v>
      </c>
      <c r="X4748" s="180">
        <v>0</v>
      </c>
      <c r="Y4748" s="874">
        <f t="shared" si="325"/>
        <v>22.339299999999998</v>
      </c>
      <c r="Z4748" s="182">
        <v>0</v>
      </c>
      <c r="AA4748" s="182">
        <v>0</v>
      </c>
      <c r="AB4748" s="108">
        <v>337.5</v>
      </c>
      <c r="AC4748" s="109">
        <v>0.25</v>
      </c>
      <c r="AD4748" s="111">
        <v>28</v>
      </c>
      <c r="AE4748" s="748">
        <f t="shared" si="317"/>
        <v>31.919999999999998</v>
      </c>
      <c r="AF4748" s="108">
        <v>353.2</v>
      </c>
      <c r="AG4748" s="109">
        <v>0</v>
      </c>
      <c r="AH4748" s="109"/>
      <c r="AI4748" s="109"/>
      <c r="AJ4748" s="265">
        <v>0</v>
      </c>
      <c r="AK4748" s="751">
        <f t="shared" si="318"/>
        <v>0</v>
      </c>
      <c r="AL4748" s="930"/>
      <c r="AM4748" s="930"/>
      <c r="AN4748" s="519">
        <f t="shared" si="320"/>
        <v>31.919999999999998</v>
      </c>
      <c r="AO4748" s="113">
        <f t="shared" si="321"/>
        <v>9.5807000000000002</v>
      </c>
    </row>
    <row r="4749" spans="1:43" x14ac:dyDescent="0.2">
      <c r="A4749" s="58">
        <v>41265</v>
      </c>
      <c r="B4749" s="92">
        <v>16.8</v>
      </c>
      <c r="C4749" s="870">
        <f t="shared" si="316"/>
        <v>15.792</v>
      </c>
      <c r="D4749" s="174">
        <v>6.84</v>
      </c>
      <c r="E4749" s="871">
        <f t="shared" si="315"/>
        <v>5.8140000000000001</v>
      </c>
      <c r="F4749" s="94">
        <f t="shared" si="319"/>
        <v>21.606000000000002</v>
      </c>
      <c r="G4749" s="494"/>
      <c r="H4749" s="371">
        <v>17.329999999999998</v>
      </c>
      <c r="I4749" s="174">
        <v>6.17</v>
      </c>
      <c r="J4749" s="96"/>
      <c r="K4749" s="212">
        <f t="shared" si="322"/>
        <v>23.5</v>
      </c>
      <c r="L4749" s="468"/>
      <c r="M4749" s="468"/>
      <c r="N4749" s="468"/>
      <c r="O4749" s="98">
        <f t="shared" si="323"/>
        <v>1.8939999999999984</v>
      </c>
      <c r="Q4749" s="100">
        <f t="shared" si="324"/>
        <v>8.0595744680850991</v>
      </c>
      <c r="S4749" s="182">
        <v>0</v>
      </c>
      <c r="T4749" s="180">
        <v>0</v>
      </c>
      <c r="U4749" s="180">
        <v>0</v>
      </c>
      <c r="V4749" s="909">
        <v>0</v>
      </c>
      <c r="W4749" s="180">
        <v>0</v>
      </c>
      <c r="X4749" s="180">
        <v>0</v>
      </c>
      <c r="Y4749" s="874">
        <f t="shared" si="325"/>
        <v>21.606000000000002</v>
      </c>
      <c r="Z4749" s="182">
        <v>0</v>
      </c>
      <c r="AA4749" s="182">
        <v>0</v>
      </c>
      <c r="AB4749" s="108">
        <v>337.5</v>
      </c>
      <c r="AC4749" s="109">
        <v>0</v>
      </c>
      <c r="AD4749" s="111">
        <v>25</v>
      </c>
      <c r="AE4749" s="748">
        <f t="shared" si="317"/>
        <v>28.499999999999996</v>
      </c>
      <c r="AF4749" s="108">
        <v>353.2</v>
      </c>
      <c r="AG4749" s="109">
        <v>0</v>
      </c>
      <c r="AH4749" s="109"/>
      <c r="AI4749" s="109"/>
      <c r="AJ4749" s="265">
        <v>0</v>
      </c>
      <c r="AK4749" s="751">
        <f t="shared" si="318"/>
        <v>0</v>
      </c>
      <c r="AL4749" s="930"/>
      <c r="AM4749" s="930"/>
      <c r="AN4749" s="519">
        <f t="shared" si="320"/>
        <v>28.499999999999996</v>
      </c>
      <c r="AO4749" s="113">
        <f t="shared" si="321"/>
        <v>6.8939999999999948</v>
      </c>
    </row>
    <row r="4750" spans="1:43" x14ac:dyDescent="0.2">
      <c r="A4750" s="58">
        <v>41266</v>
      </c>
      <c r="B4750" s="92">
        <v>15.23</v>
      </c>
      <c r="C4750" s="870">
        <f t="shared" si="316"/>
        <v>14.3162</v>
      </c>
      <c r="D4750" s="174">
        <v>7.02</v>
      </c>
      <c r="E4750" s="871">
        <f t="shared" si="315"/>
        <v>5.9669999999999996</v>
      </c>
      <c r="F4750" s="94">
        <f t="shared" si="319"/>
        <v>20.283200000000001</v>
      </c>
      <c r="G4750" s="494"/>
      <c r="H4750" s="371">
        <v>13.9</v>
      </c>
      <c r="I4750" s="174">
        <v>6.0919999999999996</v>
      </c>
      <c r="J4750" s="96"/>
      <c r="K4750" s="212">
        <f t="shared" si="322"/>
        <v>19.992000000000001</v>
      </c>
      <c r="L4750" s="468"/>
      <c r="M4750" s="468"/>
      <c r="N4750" s="468"/>
      <c r="O4750" s="98">
        <f t="shared" si="323"/>
        <v>-0.2911999999999999</v>
      </c>
      <c r="Q4750" s="100">
        <f t="shared" si="324"/>
        <v>-1.4565826330532208</v>
      </c>
      <c r="S4750" s="182">
        <v>0</v>
      </c>
      <c r="T4750" s="180">
        <v>0</v>
      </c>
      <c r="U4750" s="180">
        <v>0</v>
      </c>
      <c r="V4750" s="909">
        <v>0</v>
      </c>
      <c r="W4750" s="180">
        <v>0</v>
      </c>
      <c r="X4750" s="180">
        <v>0</v>
      </c>
      <c r="Y4750" s="874">
        <f t="shared" si="325"/>
        <v>20.283200000000001</v>
      </c>
      <c r="Z4750" s="182">
        <v>0</v>
      </c>
      <c r="AA4750" s="182">
        <v>0</v>
      </c>
      <c r="AB4750" s="108">
        <v>337.4</v>
      </c>
      <c r="AC4750" s="109">
        <v>0</v>
      </c>
      <c r="AD4750" s="111">
        <v>20</v>
      </c>
      <c r="AE4750" s="748">
        <f t="shared" si="317"/>
        <v>22.799999999999997</v>
      </c>
      <c r="AF4750" s="108">
        <v>353.2</v>
      </c>
      <c r="AG4750" s="109">
        <v>0</v>
      </c>
      <c r="AH4750" s="109"/>
      <c r="AI4750" s="109"/>
      <c r="AJ4750" s="265">
        <v>0</v>
      </c>
      <c r="AK4750" s="751">
        <f t="shared" si="318"/>
        <v>0</v>
      </c>
      <c r="AL4750" s="930"/>
      <c r="AM4750" s="930"/>
      <c r="AN4750" s="519">
        <f t="shared" si="320"/>
        <v>22.799999999999997</v>
      </c>
      <c r="AO4750" s="113">
        <f t="shared" si="321"/>
        <v>2.5167999999999964</v>
      </c>
    </row>
    <row r="4751" spans="1:43" x14ac:dyDescent="0.2">
      <c r="A4751" s="58">
        <v>41267</v>
      </c>
      <c r="B4751" s="92">
        <v>15.09</v>
      </c>
      <c r="C4751" s="870">
        <f t="shared" si="316"/>
        <v>14.1846</v>
      </c>
      <c r="D4751" s="174">
        <v>7.03</v>
      </c>
      <c r="E4751" s="871">
        <f t="shared" si="315"/>
        <v>5.9755000000000003</v>
      </c>
      <c r="F4751" s="94">
        <f t="shared" si="319"/>
        <v>20.1601</v>
      </c>
      <c r="G4751" s="494"/>
      <c r="H4751" s="371">
        <v>13.49</v>
      </c>
      <c r="I4751" s="174">
        <v>5.8630000000000004</v>
      </c>
      <c r="J4751" s="96"/>
      <c r="K4751" s="212">
        <f t="shared" si="322"/>
        <v>19.353000000000002</v>
      </c>
      <c r="L4751" s="468"/>
      <c r="M4751" s="468"/>
      <c r="N4751" s="468"/>
      <c r="O4751" s="98">
        <f t="shared" si="323"/>
        <v>-0.80709999999999837</v>
      </c>
      <c r="Q4751" s="100">
        <f t="shared" si="324"/>
        <v>-4.1704128558879674</v>
      </c>
      <c r="S4751" s="182">
        <v>0</v>
      </c>
      <c r="T4751" s="180">
        <v>0</v>
      </c>
      <c r="U4751" s="180">
        <v>0</v>
      </c>
      <c r="V4751" s="909">
        <v>0</v>
      </c>
      <c r="W4751" s="180">
        <v>0</v>
      </c>
      <c r="X4751" s="180">
        <v>0</v>
      </c>
      <c r="Y4751" s="874">
        <f t="shared" si="325"/>
        <v>20.1601</v>
      </c>
      <c r="Z4751" s="182">
        <v>0</v>
      </c>
      <c r="AA4751" s="182">
        <v>0</v>
      </c>
      <c r="AB4751" s="108">
        <v>337.5</v>
      </c>
      <c r="AC4751" s="109">
        <v>0.2</v>
      </c>
      <c r="AD4751" s="111">
        <v>0</v>
      </c>
      <c r="AE4751" s="748">
        <f t="shared" si="317"/>
        <v>0</v>
      </c>
      <c r="AF4751" s="108">
        <v>353.2</v>
      </c>
      <c r="AG4751" s="109">
        <v>0</v>
      </c>
      <c r="AH4751" s="109"/>
      <c r="AI4751" s="109"/>
      <c r="AJ4751" s="265">
        <v>8</v>
      </c>
      <c r="AK4751" s="751">
        <f t="shared" si="318"/>
        <v>9.1199999999999992</v>
      </c>
      <c r="AL4751" s="930"/>
      <c r="AM4751" s="930"/>
      <c r="AN4751" s="764">
        <f t="shared" si="320"/>
        <v>9.1199999999999992</v>
      </c>
      <c r="AO4751" s="113">
        <f t="shared" si="321"/>
        <v>-11.040100000000001</v>
      </c>
      <c r="AQ4751" s="21"/>
    </row>
    <row r="4752" spans="1:43" x14ac:dyDescent="0.2">
      <c r="A4752" s="58">
        <v>41268</v>
      </c>
      <c r="B4752" s="92">
        <v>13.83</v>
      </c>
      <c r="C4752" s="870">
        <f t="shared" si="316"/>
        <v>13.0002</v>
      </c>
      <c r="D4752" s="174">
        <v>7.3109999999999999</v>
      </c>
      <c r="E4752" s="871">
        <f t="shared" si="315"/>
        <v>6.2143499999999996</v>
      </c>
      <c r="F4752" s="94">
        <f t="shared" si="319"/>
        <v>19.214549999999999</v>
      </c>
      <c r="G4752" s="494"/>
      <c r="H4752" s="371">
        <v>14.19</v>
      </c>
      <c r="I4752" s="174">
        <v>6.03</v>
      </c>
      <c r="J4752" s="96"/>
      <c r="K4752" s="212">
        <f t="shared" si="322"/>
        <v>20.22</v>
      </c>
      <c r="L4752" s="468"/>
      <c r="M4752" s="468"/>
      <c r="N4752" s="468"/>
      <c r="O4752" s="98">
        <f t="shared" si="323"/>
        <v>1.0054499999999997</v>
      </c>
      <c r="Q4752" s="100">
        <f t="shared" si="324"/>
        <v>4.9725519287833819</v>
      </c>
      <c r="S4752" s="182">
        <v>0</v>
      </c>
      <c r="T4752" s="180">
        <v>0</v>
      </c>
      <c r="U4752" s="180">
        <v>0</v>
      </c>
      <c r="V4752" s="909">
        <v>0</v>
      </c>
      <c r="W4752" s="180">
        <v>0</v>
      </c>
      <c r="X4752" s="180">
        <v>0</v>
      </c>
      <c r="Y4752" s="874">
        <f t="shared" si="325"/>
        <v>19.214549999999999</v>
      </c>
      <c r="Z4752" s="182">
        <v>0</v>
      </c>
      <c r="AA4752" s="182">
        <v>0</v>
      </c>
      <c r="AB4752" s="108">
        <v>337.6</v>
      </c>
      <c r="AC4752" s="109">
        <v>0</v>
      </c>
      <c r="AD4752" s="111">
        <v>0</v>
      </c>
      <c r="AE4752" s="748">
        <f t="shared" si="317"/>
        <v>0</v>
      </c>
      <c r="AF4752" s="108">
        <v>353.3</v>
      </c>
      <c r="AG4752" s="109">
        <v>0.5</v>
      </c>
      <c r="AH4752" s="109"/>
      <c r="AI4752" s="109"/>
      <c r="AJ4752" s="265">
        <v>24</v>
      </c>
      <c r="AK4752" s="751">
        <f t="shared" si="318"/>
        <v>27.36</v>
      </c>
      <c r="AL4752" s="930"/>
      <c r="AM4752" s="930"/>
      <c r="AN4752" s="764">
        <f t="shared" si="320"/>
        <v>27.36</v>
      </c>
      <c r="AO4752" s="113">
        <f t="shared" si="321"/>
        <v>8.1454500000000003</v>
      </c>
    </row>
    <row r="4753" spans="1:281" x14ac:dyDescent="0.2">
      <c r="A4753" s="58">
        <v>41269</v>
      </c>
      <c r="B4753" s="92">
        <v>14.08</v>
      </c>
      <c r="C4753" s="870">
        <f t="shared" si="316"/>
        <v>13.235199999999999</v>
      </c>
      <c r="D4753" s="174">
        <v>7.52</v>
      </c>
      <c r="E4753" s="871">
        <f t="shared" si="315"/>
        <v>6.3919999999999995</v>
      </c>
      <c r="F4753" s="94">
        <f t="shared" si="319"/>
        <v>19.627199999999998</v>
      </c>
      <c r="G4753" s="494"/>
      <c r="H4753" s="371">
        <v>13.77</v>
      </c>
      <c r="I4753" s="174">
        <v>5.9210000000000003</v>
      </c>
      <c r="J4753" s="96"/>
      <c r="K4753" s="212">
        <f t="shared" si="322"/>
        <v>19.690999999999999</v>
      </c>
      <c r="L4753" s="468"/>
      <c r="M4753" s="468"/>
      <c r="N4753" s="468"/>
      <c r="O4753" s="98">
        <f t="shared" si="323"/>
        <v>6.3800000000000523E-2</v>
      </c>
      <c r="Q4753" s="100">
        <f t="shared" si="324"/>
        <v>0.32400589101620297</v>
      </c>
      <c r="S4753" s="182">
        <v>0</v>
      </c>
      <c r="T4753" s="180">
        <v>0</v>
      </c>
      <c r="U4753" s="180">
        <v>0</v>
      </c>
      <c r="V4753" s="909">
        <v>0</v>
      </c>
      <c r="W4753" s="180">
        <v>0</v>
      </c>
      <c r="X4753" s="180">
        <v>0</v>
      </c>
      <c r="Y4753" s="874">
        <f t="shared" si="325"/>
        <v>19.627199999999998</v>
      </c>
      <c r="Z4753" s="182">
        <v>0</v>
      </c>
      <c r="AA4753" s="182">
        <v>0</v>
      </c>
      <c r="AB4753" s="108">
        <v>341.4</v>
      </c>
      <c r="AC4753" s="109">
        <v>2.8</v>
      </c>
      <c r="AD4753" s="111">
        <v>0</v>
      </c>
      <c r="AE4753" s="748">
        <f t="shared" si="317"/>
        <v>0</v>
      </c>
      <c r="AF4753" s="108">
        <v>355</v>
      </c>
      <c r="AG4753" s="109">
        <v>1.9</v>
      </c>
      <c r="AH4753" s="109"/>
      <c r="AI4753" s="109"/>
      <c r="AJ4753" s="265">
        <v>15</v>
      </c>
      <c r="AK4753" s="751">
        <f t="shared" si="318"/>
        <v>17.099999999999998</v>
      </c>
      <c r="AL4753" s="930"/>
      <c r="AM4753" s="930"/>
      <c r="AN4753" s="764">
        <f t="shared" si="320"/>
        <v>17.099999999999998</v>
      </c>
      <c r="AO4753" s="113">
        <f t="shared" si="321"/>
        <v>-2.5272000000000006</v>
      </c>
    </row>
    <row r="4754" spans="1:281" x14ac:dyDescent="0.2">
      <c r="A4754" s="58">
        <v>41270</v>
      </c>
      <c r="B4754" s="92">
        <v>16.04</v>
      </c>
      <c r="C4754" s="870">
        <f t="shared" si="316"/>
        <v>15.077599999999999</v>
      </c>
      <c r="D4754" s="174">
        <v>6.1859999999999999</v>
      </c>
      <c r="E4754" s="871">
        <f t="shared" si="315"/>
        <v>5.2580999999999998</v>
      </c>
      <c r="F4754" s="94">
        <f t="shared" si="319"/>
        <v>20.335699999999999</v>
      </c>
      <c r="G4754" s="494"/>
      <c r="H4754" s="371">
        <v>14.11</v>
      </c>
      <c r="I4754" s="174">
        <v>5.9669999999999996</v>
      </c>
      <c r="J4754" s="96"/>
      <c r="K4754" s="212">
        <f t="shared" si="322"/>
        <v>20.076999999999998</v>
      </c>
      <c r="L4754" s="468"/>
      <c r="M4754" s="468"/>
      <c r="N4754" s="468"/>
      <c r="O4754" s="98">
        <f t="shared" si="323"/>
        <v>-0.25870000000000104</v>
      </c>
      <c r="Q4754" s="100">
        <f t="shared" si="324"/>
        <v>-1.2885391243711761</v>
      </c>
      <c r="S4754" s="182">
        <v>0</v>
      </c>
      <c r="T4754" s="180">
        <v>0</v>
      </c>
      <c r="U4754" s="180">
        <v>0</v>
      </c>
      <c r="V4754" s="909">
        <v>0</v>
      </c>
      <c r="W4754" s="180">
        <v>0</v>
      </c>
      <c r="X4754" s="180">
        <v>0</v>
      </c>
      <c r="Y4754" s="874">
        <f t="shared" si="325"/>
        <v>20.335699999999999</v>
      </c>
      <c r="Z4754" s="182">
        <v>0</v>
      </c>
      <c r="AA4754" s="182">
        <v>0</v>
      </c>
      <c r="AB4754" s="108">
        <v>341.4</v>
      </c>
      <c r="AC4754" s="109">
        <v>0</v>
      </c>
      <c r="AD4754" s="111">
        <v>0</v>
      </c>
      <c r="AE4754" s="748">
        <f t="shared" si="317"/>
        <v>0</v>
      </c>
      <c r="AF4754" s="108">
        <v>355.2</v>
      </c>
      <c r="AG4754" s="109">
        <v>0</v>
      </c>
      <c r="AH4754" s="109"/>
      <c r="AI4754" s="109"/>
      <c r="AJ4754" s="265">
        <v>24</v>
      </c>
      <c r="AK4754" s="751">
        <f t="shared" si="318"/>
        <v>27.36</v>
      </c>
      <c r="AL4754" s="930"/>
      <c r="AM4754" s="930"/>
      <c r="AN4754" s="764">
        <f t="shared" si="320"/>
        <v>27.36</v>
      </c>
      <c r="AO4754" s="113">
        <f t="shared" si="321"/>
        <v>7.0243000000000002</v>
      </c>
    </row>
    <row r="4755" spans="1:281" x14ac:dyDescent="0.2">
      <c r="A4755" s="58">
        <v>41271</v>
      </c>
      <c r="B4755" s="92">
        <v>16.25</v>
      </c>
      <c r="C4755" s="870">
        <f t="shared" si="316"/>
        <v>15.274999999999999</v>
      </c>
      <c r="D4755" s="174">
        <v>7.43</v>
      </c>
      <c r="E4755" s="871">
        <f t="shared" si="315"/>
        <v>6.3154999999999992</v>
      </c>
      <c r="F4755" s="94">
        <f t="shared" si="319"/>
        <v>21.590499999999999</v>
      </c>
      <c r="G4755" s="494"/>
      <c r="H4755" s="371">
        <v>14.46</v>
      </c>
      <c r="I4755" s="174">
        <v>6.2</v>
      </c>
      <c r="J4755" s="96"/>
      <c r="K4755" s="212">
        <f t="shared" si="322"/>
        <v>20.66</v>
      </c>
      <c r="L4755" s="468"/>
      <c r="M4755" s="468"/>
      <c r="N4755" s="468"/>
      <c r="O4755" s="98">
        <f t="shared" si="323"/>
        <v>-0.93049999999999855</v>
      </c>
      <c r="Q4755" s="100">
        <f t="shared" si="324"/>
        <v>-4.5038722168441359</v>
      </c>
      <c r="S4755" s="182">
        <v>0</v>
      </c>
      <c r="T4755" s="180">
        <v>0</v>
      </c>
      <c r="U4755" s="180">
        <v>0</v>
      </c>
      <c r="V4755" s="909">
        <v>0</v>
      </c>
      <c r="W4755" s="180">
        <v>0</v>
      </c>
      <c r="X4755" s="180">
        <v>0</v>
      </c>
      <c r="Y4755" s="874">
        <f t="shared" si="325"/>
        <v>21.590499999999999</v>
      </c>
      <c r="Z4755" s="182">
        <v>0</v>
      </c>
      <c r="AA4755" s="182">
        <v>0</v>
      </c>
      <c r="AB4755" s="108">
        <v>341.3</v>
      </c>
      <c r="AC4755" s="109">
        <v>0</v>
      </c>
      <c r="AD4755" s="111">
        <v>0</v>
      </c>
      <c r="AE4755" s="748">
        <f t="shared" si="317"/>
        <v>0</v>
      </c>
      <c r="AF4755" s="108">
        <v>355.2</v>
      </c>
      <c r="AG4755" s="109">
        <v>0.35</v>
      </c>
      <c r="AH4755" s="109"/>
      <c r="AI4755" s="109"/>
      <c r="AJ4755" s="265">
        <v>17</v>
      </c>
      <c r="AK4755" s="751">
        <f t="shared" si="318"/>
        <v>19.38</v>
      </c>
      <c r="AL4755" s="930"/>
      <c r="AM4755" s="930"/>
      <c r="AN4755" s="764">
        <f t="shared" si="320"/>
        <v>19.38</v>
      </c>
      <c r="AO4755" s="113">
        <f t="shared" si="321"/>
        <v>-2.2104999999999997</v>
      </c>
    </row>
    <row r="4756" spans="1:281" x14ac:dyDescent="0.2">
      <c r="A4756" s="58">
        <v>41272</v>
      </c>
      <c r="B4756" s="92">
        <v>15.5</v>
      </c>
      <c r="C4756" s="870">
        <f t="shared" si="316"/>
        <v>14.569999999999999</v>
      </c>
      <c r="D4756" s="174">
        <v>7.58</v>
      </c>
      <c r="E4756" s="871">
        <f t="shared" si="315"/>
        <v>6.4429999999999996</v>
      </c>
      <c r="F4756" s="94">
        <f t="shared" si="319"/>
        <v>21.012999999999998</v>
      </c>
      <c r="G4756" s="494"/>
      <c r="H4756" s="371">
        <v>15.88</v>
      </c>
      <c r="I4756" s="174">
        <v>6.05</v>
      </c>
      <c r="J4756" s="96"/>
      <c r="K4756" s="212">
        <f t="shared" si="322"/>
        <v>21.93</v>
      </c>
      <c r="L4756" s="468"/>
      <c r="M4756" s="468"/>
      <c r="N4756" s="468"/>
      <c r="O4756" s="98">
        <f t="shared" si="323"/>
        <v>0.91700000000000159</v>
      </c>
      <c r="Q4756" s="100">
        <f t="shared" si="324"/>
        <v>4.1814865481076229</v>
      </c>
      <c r="S4756" s="182">
        <v>0</v>
      </c>
      <c r="T4756" s="180">
        <v>0</v>
      </c>
      <c r="U4756" s="180">
        <v>0</v>
      </c>
      <c r="V4756" s="909">
        <v>0</v>
      </c>
      <c r="W4756" s="180">
        <v>0</v>
      </c>
      <c r="X4756" s="180">
        <v>0</v>
      </c>
      <c r="Y4756" s="874">
        <f t="shared" si="325"/>
        <v>21.012999999999998</v>
      </c>
      <c r="Z4756" s="182">
        <v>0</v>
      </c>
      <c r="AA4756" s="182">
        <v>0</v>
      </c>
      <c r="AB4756" s="108">
        <v>341.3</v>
      </c>
      <c r="AC4756" s="109">
        <v>0.3</v>
      </c>
      <c r="AD4756" s="111">
        <v>0</v>
      </c>
      <c r="AE4756" s="748">
        <f t="shared" si="317"/>
        <v>0</v>
      </c>
      <c r="AF4756" s="108">
        <v>355.2</v>
      </c>
      <c r="AG4756" s="109">
        <v>0</v>
      </c>
      <c r="AH4756" s="109"/>
      <c r="AI4756" s="109"/>
      <c r="AJ4756" s="265">
        <v>17</v>
      </c>
      <c r="AK4756" s="751">
        <f t="shared" si="318"/>
        <v>19.38</v>
      </c>
      <c r="AL4756" s="930"/>
      <c r="AM4756" s="930"/>
      <c r="AN4756" s="764">
        <f t="shared" si="320"/>
        <v>19.38</v>
      </c>
      <c r="AO4756" s="113">
        <f t="shared" si="321"/>
        <v>-1.6329999999999991</v>
      </c>
    </row>
    <row r="4757" spans="1:281" x14ac:dyDescent="0.2">
      <c r="A4757" s="58">
        <v>41273</v>
      </c>
      <c r="B4757" s="92">
        <v>14.93</v>
      </c>
      <c r="C4757" s="870">
        <f t="shared" si="316"/>
        <v>14.034199999999998</v>
      </c>
      <c r="D4757" s="174">
        <v>7.72</v>
      </c>
      <c r="E4757" s="871">
        <f t="shared" si="315"/>
        <v>6.5619999999999994</v>
      </c>
      <c r="F4757" s="94">
        <f t="shared" si="319"/>
        <v>20.596199999999996</v>
      </c>
      <c r="G4757" s="494"/>
      <c r="H4757" s="371">
        <v>13.93</v>
      </c>
      <c r="I4757" s="174">
        <v>6.3</v>
      </c>
      <c r="J4757" s="96"/>
      <c r="K4757" s="212">
        <f t="shared" si="322"/>
        <v>20.23</v>
      </c>
      <c r="L4757" s="468"/>
      <c r="M4757" s="468"/>
      <c r="N4757" s="468"/>
      <c r="O4757" s="98">
        <f t="shared" si="323"/>
        <v>-0.36619999999999564</v>
      </c>
      <c r="Q4757" s="100">
        <f t="shared" si="324"/>
        <v>-1.8101828966880655</v>
      </c>
      <c r="S4757" s="182">
        <v>0</v>
      </c>
      <c r="T4757" s="180">
        <v>0</v>
      </c>
      <c r="U4757" s="180">
        <v>0</v>
      </c>
      <c r="V4757" s="909">
        <v>0</v>
      </c>
      <c r="W4757" s="180">
        <v>0</v>
      </c>
      <c r="X4757" s="180">
        <v>0</v>
      </c>
      <c r="Y4757" s="874">
        <f t="shared" si="325"/>
        <v>20.596199999999996</v>
      </c>
      <c r="Z4757" s="182">
        <v>0</v>
      </c>
      <c r="AA4757" s="182">
        <v>0</v>
      </c>
      <c r="AB4757" s="108">
        <v>341.3</v>
      </c>
      <c r="AC4757" s="109">
        <v>0</v>
      </c>
      <c r="AD4757" s="111">
        <v>0</v>
      </c>
      <c r="AE4757" s="748">
        <f t="shared" si="317"/>
        <v>0</v>
      </c>
      <c r="AF4757" s="108">
        <v>355.1</v>
      </c>
      <c r="AG4757" s="109">
        <v>0</v>
      </c>
      <c r="AH4757" s="109"/>
      <c r="AI4757" s="109"/>
      <c r="AJ4757" s="265">
        <v>13</v>
      </c>
      <c r="AK4757" s="751">
        <f t="shared" si="318"/>
        <v>14.819999999999999</v>
      </c>
      <c r="AL4757" s="930"/>
      <c r="AM4757" s="930"/>
      <c r="AN4757" s="764">
        <f t="shared" si="320"/>
        <v>14.819999999999999</v>
      </c>
      <c r="AO4757" s="113">
        <f t="shared" si="321"/>
        <v>-5.7761999999999976</v>
      </c>
    </row>
    <row r="4758" spans="1:281" ht="13.5" thickBot="1" x14ac:dyDescent="0.25">
      <c r="A4758" s="921">
        <v>41274</v>
      </c>
      <c r="B4758" s="92">
        <v>17.63</v>
      </c>
      <c r="C4758" s="922">
        <f t="shared" si="316"/>
        <v>16.572199999999999</v>
      </c>
      <c r="D4758" s="174">
        <v>6.9539999999999997</v>
      </c>
      <c r="E4758" s="923">
        <f t="shared" si="315"/>
        <v>5.9108999999999998</v>
      </c>
      <c r="F4758" s="94">
        <f t="shared" si="319"/>
        <v>22.4831</v>
      </c>
      <c r="G4758" s="494"/>
      <c r="H4758" s="371">
        <v>16.989999999999998</v>
      </c>
      <c r="I4758" s="174">
        <v>6.008</v>
      </c>
      <c r="J4758" s="96"/>
      <c r="K4758" s="212">
        <f t="shared" si="322"/>
        <v>22.997999999999998</v>
      </c>
      <c r="L4758" s="97"/>
      <c r="M4758" s="97"/>
      <c r="N4758" s="97"/>
      <c r="O4758" s="239">
        <f t="shared" si="323"/>
        <v>0.51489999999999725</v>
      </c>
      <c r="Q4758" s="924">
        <f t="shared" si="324"/>
        <v>2.2388903382902741</v>
      </c>
      <c r="S4758" s="182">
        <v>0</v>
      </c>
      <c r="T4758" s="180">
        <v>0</v>
      </c>
      <c r="U4758" s="180">
        <v>0</v>
      </c>
      <c r="V4758" s="909">
        <v>0</v>
      </c>
      <c r="W4758" s="180">
        <v>0</v>
      </c>
      <c r="X4758" s="180">
        <v>0</v>
      </c>
      <c r="Y4758" s="874">
        <f t="shared" si="325"/>
        <v>22.4831</v>
      </c>
      <c r="Z4758" s="182">
        <v>0</v>
      </c>
      <c r="AA4758" s="752">
        <v>0</v>
      </c>
      <c r="AB4758" s="108">
        <v>341.3</v>
      </c>
      <c r="AC4758" s="109">
        <v>0</v>
      </c>
      <c r="AD4758" s="111">
        <v>1.43</v>
      </c>
      <c r="AE4758" s="925">
        <f t="shared" si="317"/>
        <v>1.6301999999999999</v>
      </c>
      <c r="AF4758" s="108">
        <v>355.1</v>
      </c>
      <c r="AG4758" s="109">
        <v>0</v>
      </c>
      <c r="AH4758" s="109"/>
      <c r="AI4758" s="109"/>
      <c r="AJ4758" s="265">
        <v>20</v>
      </c>
      <c r="AK4758" s="751">
        <f t="shared" si="318"/>
        <v>22.799999999999997</v>
      </c>
      <c r="AL4758" s="932"/>
      <c r="AM4758" s="932"/>
      <c r="AN4758" s="909">
        <f t="shared" si="320"/>
        <v>24.430199999999996</v>
      </c>
      <c r="AO4758" s="113">
        <f t="shared" si="321"/>
        <v>1.9470999999999954</v>
      </c>
    </row>
    <row r="4759" spans="1:281" x14ac:dyDescent="0.2">
      <c r="A4759" s="58">
        <v>41275</v>
      </c>
      <c r="B4759" s="59">
        <v>15.67</v>
      </c>
      <c r="C4759" s="720"/>
      <c r="D4759" s="200">
        <v>6.19</v>
      </c>
      <c r="E4759" s="721">
        <f>D4759*0.83325</f>
        <v>5.1578175000000011</v>
      </c>
      <c r="F4759" s="577">
        <f t="shared" ref="F4759:F4789" si="326">+B4759+E4759</f>
        <v>20.827817500000002</v>
      </c>
      <c r="G4759" s="63"/>
      <c r="H4759" s="722">
        <v>15.16</v>
      </c>
      <c r="I4759" s="308">
        <v>4.7469999999999999</v>
      </c>
      <c r="J4759" s="308"/>
      <c r="K4759" s="723">
        <f t="shared" si="322"/>
        <v>19.907</v>
      </c>
      <c r="M4759" s="724">
        <f t="shared" ref="M4759:M4822" si="327">H4759-B4759</f>
        <v>-0.50999999999999979</v>
      </c>
      <c r="N4759" s="724">
        <f t="shared" ref="N4759:N4822" si="328">I4759-D4759</f>
        <v>-1.4430000000000005</v>
      </c>
      <c r="O4759" s="98">
        <f t="shared" si="323"/>
        <v>-0.92081750000000184</v>
      </c>
      <c r="Q4759" s="100">
        <f t="shared" si="324"/>
        <v>-4.6255965238358465</v>
      </c>
      <c r="S4759" s="725">
        <v>0</v>
      </c>
      <c r="T4759" s="726">
        <v>0</v>
      </c>
      <c r="U4759" s="727">
        <v>0</v>
      </c>
      <c r="V4759" s="728">
        <v>0</v>
      </c>
      <c r="W4759" s="725">
        <v>0</v>
      </c>
      <c r="X4759" s="728">
        <v>0</v>
      </c>
      <c r="Y4759" s="163">
        <f t="shared" si="325"/>
        <v>20.827817500000002</v>
      </c>
      <c r="Z4759" s="78">
        <v>0</v>
      </c>
      <c r="AA4759" s="82">
        <v>0</v>
      </c>
      <c r="AB4759" s="78">
        <v>341.4</v>
      </c>
      <c r="AC4759" s="79">
        <v>0.55000000000000004</v>
      </c>
      <c r="AD4759" s="81">
        <v>0</v>
      </c>
      <c r="AE4759" s="164"/>
      <c r="AF4759" s="78">
        <v>355.1</v>
      </c>
      <c r="AG4759" s="79">
        <v>0.5</v>
      </c>
      <c r="AH4759" s="79"/>
      <c r="AI4759" s="82"/>
      <c r="AJ4759" s="80">
        <v>18</v>
      </c>
      <c r="AK4759" s="739"/>
      <c r="AM4759" s="253"/>
      <c r="AN4759" s="253">
        <f t="shared" ref="AN4759:AN4790" si="329">AJ4759+AD4759</f>
        <v>18</v>
      </c>
      <c r="AO4759" s="729">
        <f t="shared" si="321"/>
        <v>-2.8278175000000019</v>
      </c>
      <c r="AP4759" s="730">
        <f t="shared" ref="AP4759:AP4822" si="330">AN4759-K4759</f>
        <v>-1.907</v>
      </c>
    </row>
    <row r="4760" spans="1:281" x14ac:dyDescent="0.2">
      <c r="A4760" s="58">
        <v>41276</v>
      </c>
      <c r="B4760" s="92">
        <v>17.16</v>
      </c>
      <c r="C4760" s="720"/>
      <c r="D4760" s="174">
        <v>6.64</v>
      </c>
      <c r="E4760" s="721">
        <f t="shared" ref="E4760:E4789" si="331">D4760*0.83325</f>
        <v>5.5327799999999998</v>
      </c>
      <c r="F4760" s="577">
        <f t="shared" si="326"/>
        <v>22.692779999999999</v>
      </c>
      <c r="G4760" s="63"/>
      <c r="H4760" s="731">
        <v>14.01</v>
      </c>
      <c r="I4760" s="96">
        <v>5.976</v>
      </c>
      <c r="J4760" s="308"/>
      <c r="K4760" s="723">
        <f t="shared" si="322"/>
        <v>19.986000000000001</v>
      </c>
      <c r="M4760" s="724">
        <f t="shared" si="327"/>
        <v>-3.1500000000000004</v>
      </c>
      <c r="N4760" s="724">
        <f t="shared" si="328"/>
        <v>-0.6639999999999997</v>
      </c>
      <c r="O4760" s="98">
        <f t="shared" si="323"/>
        <v>-2.7067799999999984</v>
      </c>
      <c r="Q4760" s="100">
        <f t="shared" si="324"/>
        <v>-13.543380366256372</v>
      </c>
      <c r="S4760" s="732">
        <v>0</v>
      </c>
      <c r="T4760" s="726">
        <v>0</v>
      </c>
      <c r="U4760" s="727">
        <v>0</v>
      </c>
      <c r="V4760" s="733">
        <v>0</v>
      </c>
      <c r="W4760" s="732">
        <v>0</v>
      </c>
      <c r="X4760" s="733">
        <v>0</v>
      </c>
      <c r="Y4760" s="163">
        <f t="shared" si="325"/>
        <v>22.692779999999999</v>
      </c>
      <c r="Z4760" s="108">
        <v>0</v>
      </c>
      <c r="AA4760" s="112">
        <v>0</v>
      </c>
      <c r="AB4760" s="108">
        <v>341.4</v>
      </c>
      <c r="AC4760" s="109">
        <v>0.1</v>
      </c>
      <c r="AD4760" s="111">
        <v>18</v>
      </c>
      <c r="AE4760" s="183"/>
      <c r="AF4760" s="108">
        <v>355.1</v>
      </c>
      <c r="AG4760" s="109">
        <v>0</v>
      </c>
      <c r="AH4760" s="79"/>
      <c r="AI4760" s="112"/>
      <c r="AJ4760" s="110">
        <v>8</v>
      </c>
      <c r="AK4760" s="739"/>
      <c r="AM4760" s="253"/>
      <c r="AN4760" s="253">
        <f t="shared" si="329"/>
        <v>26</v>
      </c>
      <c r="AO4760" s="590">
        <f t="shared" si="321"/>
        <v>3.3072200000000009</v>
      </c>
      <c r="AP4760" s="592">
        <f t="shared" si="330"/>
        <v>6.0139999999999993</v>
      </c>
    </row>
    <row r="4761" spans="1:281" x14ac:dyDescent="0.2">
      <c r="A4761" s="58">
        <v>41277</v>
      </c>
      <c r="B4761" s="92">
        <v>17.48</v>
      </c>
      <c r="C4761" s="720"/>
      <c r="D4761" s="174">
        <v>6.44</v>
      </c>
      <c r="E4761" s="721">
        <f t="shared" si="331"/>
        <v>5.366130000000001</v>
      </c>
      <c r="F4761" s="577">
        <f t="shared" si="326"/>
        <v>22.846130000000002</v>
      </c>
      <c r="G4761" s="63"/>
      <c r="H4761" s="731">
        <v>18.39</v>
      </c>
      <c r="I4761" s="96">
        <v>6.0670000000000002</v>
      </c>
      <c r="J4761" s="308"/>
      <c r="K4761" s="723">
        <f t="shared" si="322"/>
        <v>24.457000000000001</v>
      </c>
      <c r="M4761" s="724">
        <f t="shared" si="327"/>
        <v>0.91000000000000014</v>
      </c>
      <c r="N4761" s="724">
        <f t="shared" si="328"/>
        <v>-0.37300000000000022</v>
      </c>
      <c r="O4761" s="98">
        <f t="shared" si="323"/>
        <v>1.6108699999999985</v>
      </c>
      <c r="Q4761" s="100">
        <f t="shared" si="324"/>
        <v>6.5865396410025703</v>
      </c>
      <c r="S4761" s="732">
        <v>0</v>
      </c>
      <c r="T4761" s="726">
        <v>0</v>
      </c>
      <c r="U4761" s="727">
        <v>0</v>
      </c>
      <c r="V4761" s="733">
        <v>0</v>
      </c>
      <c r="W4761" s="732">
        <v>0</v>
      </c>
      <c r="X4761" s="733">
        <v>0</v>
      </c>
      <c r="Y4761" s="163">
        <f t="shared" si="325"/>
        <v>22.846130000000002</v>
      </c>
      <c r="Z4761" s="108">
        <v>0</v>
      </c>
      <c r="AA4761" s="112">
        <v>0</v>
      </c>
      <c r="AB4761" s="108">
        <v>341.4</v>
      </c>
      <c r="AC4761" s="109">
        <v>0</v>
      </c>
      <c r="AD4761" s="111">
        <v>18</v>
      </c>
      <c r="AE4761" s="183"/>
      <c r="AF4761" s="108">
        <v>355.1</v>
      </c>
      <c r="AG4761" s="109">
        <v>0</v>
      </c>
      <c r="AH4761" s="79"/>
      <c r="AI4761" s="112"/>
      <c r="AJ4761" s="110">
        <v>0</v>
      </c>
      <c r="AK4761" s="739"/>
      <c r="AM4761" s="253"/>
      <c r="AN4761" s="253">
        <f t="shared" si="329"/>
        <v>18</v>
      </c>
      <c r="AO4761" s="590">
        <f t="shared" si="321"/>
        <v>-4.8461300000000023</v>
      </c>
      <c r="AP4761" s="592">
        <f t="shared" si="330"/>
        <v>-6.4570000000000007</v>
      </c>
    </row>
    <row r="4762" spans="1:281" x14ac:dyDescent="0.2">
      <c r="A4762" s="58">
        <v>41278</v>
      </c>
      <c r="B4762" s="92">
        <v>17.23</v>
      </c>
      <c r="C4762" s="720"/>
      <c r="D4762" s="174">
        <v>6.65</v>
      </c>
      <c r="E4762" s="721">
        <f t="shared" si="331"/>
        <v>5.5411125000000006</v>
      </c>
      <c r="F4762" s="577">
        <f t="shared" si="326"/>
        <v>22.771112500000001</v>
      </c>
      <c r="G4762" s="63"/>
      <c r="H4762" s="731">
        <v>16.27</v>
      </c>
      <c r="I4762" s="96">
        <v>6.04</v>
      </c>
      <c r="J4762" s="308"/>
      <c r="K4762" s="723">
        <f t="shared" si="322"/>
        <v>22.31</v>
      </c>
      <c r="M4762" s="724">
        <f t="shared" si="327"/>
        <v>-0.96000000000000085</v>
      </c>
      <c r="N4762" s="724">
        <f t="shared" si="328"/>
        <v>-0.61000000000000032</v>
      </c>
      <c r="O4762" s="98">
        <f t="shared" si="323"/>
        <v>-0.46111250000000226</v>
      </c>
      <c r="Q4762" s="100">
        <f t="shared" si="324"/>
        <v>-2.0668422232182979</v>
      </c>
      <c r="S4762" s="732">
        <v>0</v>
      </c>
      <c r="T4762" s="726">
        <v>0</v>
      </c>
      <c r="U4762" s="727">
        <v>0</v>
      </c>
      <c r="V4762" s="733">
        <v>0</v>
      </c>
      <c r="W4762" s="732">
        <v>0</v>
      </c>
      <c r="X4762" s="733">
        <v>0</v>
      </c>
      <c r="Y4762" s="163">
        <f t="shared" si="325"/>
        <v>22.771112500000001</v>
      </c>
      <c r="Z4762" s="108">
        <v>0</v>
      </c>
      <c r="AA4762" s="112">
        <v>0</v>
      </c>
      <c r="AB4762" s="108">
        <v>341.3</v>
      </c>
      <c r="AC4762" s="109">
        <v>0</v>
      </c>
      <c r="AD4762" s="111">
        <v>20</v>
      </c>
      <c r="AE4762" s="183"/>
      <c r="AF4762" s="108">
        <v>355.1</v>
      </c>
      <c r="AG4762" s="109">
        <v>0</v>
      </c>
      <c r="AH4762" s="79"/>
      <c r="AI4762" s="112"/>
      <c r="AJ4762" s="110">
        <v>0</v>
      </c>
      <c r="AK4762" s="739"/>
      <c r="AM4762" s="253"/>
      <c r="AN4762" s="253">
        <f t="shared" si="329"/>
        <v>20</v>
      </c>
      <c r="AO4762" s="590">
        <f t="shared" si="321"/>
        <v>-2.771112500000001</v>
      </c>
      <c r="AP4762" s="592">
        <f t="shared" si="330"/>
        <v>-2.3099999999999987</v>
      </c>
      <c r="JR4762" s="24"/>
    </row>
    <row r="4763" spans="1:281" x14ac:dyDescent="0.2">
      <c r="A4763" s="58">
        <v>41279</v>
      </c>
      <c r="B4763" s="92">
        <v>17.12</v>
      </c>
      <c r="C4763" s="720"/>
      <c r="D4763" s="174">
        <v>6.52</v>
      </c>
      <c r="E4763" s="721">
        <f t="shared" si="331"/>
        <v>5.4327899999999998</v>
      </c>
      <c r="F4763" s="577">
        <f t="shared" si="326"/>
        <v>22.552790000000002</v>
      </c>
      <c r="G4763" s="63"/>
      <c r="H4763" s="265">
        <v>15.96</v>
      </c>
      <c r="I4763" s="96">
        <v>6.2</v>
      </c>
      <c r="J4763" s="308"/>
      <c r="K4763" s="723">
        <f t="shared" si="322"/>
        <v>22.16</v>
      </c>
      <c r="M4763" s="724">
        <f t="shared" si="327"/>
        <v>-1.1600000000000001</v>
      </c>
      <c r="N4763" s="724">
        <f t="shared" si="328"/>
        <v>-0.3199999999999994</v>
      </c>
      <c r="O4763" s="98">
        <f t="shared" si="323"/>
        <v>-0.39279000000000153</v>
      </c>
      <c r="Q4763" s="100">
        <f t="shared" si="324"/>
        <v>-1.772518050541523</v>
      </c>
      <c r="S4763" s="732">
        <v>0</v>
      </c>
      <c r="T4763" s="726">
        <v>0</v>
      </c>
      <c r="U4763" s="727">
        <v>0</v>
      </c>
      <c r="V4763" s="733">
        <v>0</v>
      </c>
      <c r="W4763" s="732">
        <v>0</v>
      </c>
      <c r="X4763" s="733">
        <v>0</v>
      </c>
      <c r="Y4763" s="163">
        <f t="shared" si="325"/>
        <v>22.552790000000002</v>
      </c>
      <c r="Z4763" s="108">
        <v>0</v>
      </c>
      <c r="AA4763" s="112">
        <v>0</v>
      </c>
      <c r="AB4763" s="108">
        <v>341.2</v>
      </c>
      <c r="AC4763" s="109">
        <v>0</v>
      </c>
      <c r="AD4763" s="111">
        <v>20</v>
      </c>
      <c r="AE4763" s="183"/>
      <c r="AF4763" s="108">
        <v>355</v>
      </c>
      <c r="AG4763" s="109">
        <v>0</v>
      </c>
      <c r="AH4763" s="79"/>
      <c r="AI4763" s="112"/>
      <c r="AJ4763" s="110">
        <v>0</v>
      </c>
      <c r="AK4763" s="739"/>
      <c r="AM4763" s="253"/>
      <c r="AN4763" s="253">
        <f t="shared" si="329"/>
        <v>20</v>
      </c>
      <c r="AO4763" s="590">
        <f t="shared" si="321"/>
        <v>-2.5527900000000017</v>
      </c>
      <c r="AP4763" s="592">
        <f t="shared" si="330"/>
        <v>-2.16</v>
      </c>
      <c r="JO4763" s="24"/>
      <c r="JP4763" s="24"/>
      <c r="JQ4763" s="24"/>
      <c r="JR4763" s="24"/>
      <c r="JS4763" s="24"/>
      <c r="JT4763" s="24"/>
      <c r="JU4763" s="24"/>
    </row>
    <row r="4764" spans="1:281" x14ac:dyDescent="0.2">
      <c r="A4764" s="58">
        <v>41280</v>
      </c>
      <c r="B4764" s="92">
        <v>16.920000000000002</v>
      </c>
      <c r="C4764" s="720"/>
      <c r="D4764" s="174">
        <v>6.4</v>
      </c>
      <c r="E4764" s="721">
        <f t="shared" si="331"/>
        <v>5.3328000000000007</v>
      </c>
      <c r="F4764" s="577">
        <f t="shared" si="326"/>
        <v>22.252800000000001</v>
      </c>
      <c r="G4764" s="63"/>
      <c r="H4764" s="265">
        <v>17.55</v>
      </c>
      <c r="I4764" s="96">
        <v>6.03</v>
      </c>
      <c r="J4764" s="308"/>
      <c r="K4764" s="723">
        <f t="shared" si="322"/>
        <v>23.580000000000002</v>
      </c>
      <c r="M4764" s="724">
        <f t="shared" si="327"/>
        <v>0.62999999999999901</v>
      </c>
      <c r="N4764" s="724">
        <f t="shared" si="328"/>
        <v>-0.37000000000000011</v>
      </c>
      <c r="O4764" s="98">
        <f t="shared" si="323"/>
        <v>1.3272000000000013</v>
      </c>
      <c r="Q4764" s="100">
        <f t="shared" si="324"/>
        <v>5.6284987277353737</v>
      </c>
      <c r="S4764" s="732">
        <v>0</v>
      </c>
      <c r="T4764" s="726">
        <v>0</v>
      </c>
      <c r="U4764" s="727">
        <v>0</v>
      </c>
      <c r="V4764" s="733">
        <v>0</v>
      </c>
      <c r="W4764" s="732">
        <v>0</v>
      </c>
      <c r="X4764" s="733">
        <v>0</v>
      </c>
      <c r="Y4764" s="163">
        <f t="shared" si="325"/>
        <v>22.252800000000001</v>
      </c>
      <c r="Z4764" s="108">
        <v>0</v>
      </c>
      <c r="AA4764" s="112">
        <v>0</v>
      </c>
      <c r="AB4764" s="108">
        <v>341.2</v>
      </c>
      <c r="AC4764" s="109">
        <v>0</v>
      </c>
      <c r="AD4764" s="111">
        <v>20</v>
      </c>
      <c r="AE4764" s="183"/>
      <c r="AF4764" s="108">
        <v>355</v>
      </c>
      <c r="AG4764" s="109">
        <v>0</v>
      </c>
      <c r="AH4764" s="79"/>
      <c r="AI4764" s="112"/>
      <c r="AJ4764" s="110">
        <v>0</v>
      </c>
      <c r="AK4764" s="739"/>
      <c r="AM4764" s="253"/>
      <c r="AN4764" s="253">
        <f t="shared" si="329"/>
        <v>20</v>
      </c>
      <c r="AO4764" s="590">
        <f t="shared" si="321"/>
        <v>-2.2528000000000006</v>
      </c>
      <c r="AP4764" s="592">
        <f t="shared" si="330"/>
        <v>-3.5800000000000018</v>
      </c>
      <c r="JO4764" s="24"/>
      <c r="JP4764" s="24"/>
      <c r="JQ4764" s="24"/>
      <c r="JR4764" s="24"/>
      <c r="JS4764" s="24"/>
      <c r="JT4764" s="24"/>
      <c r="JU4764" s="24"/>
    </row>
    <row r="4765" spans="1:281" x14ac:dyDescent="0.2">
      <c r="A4765" s="58">
        <v>41281</v>
      </c>
      <c r="B4765" s="92">
        <v>18.72</v>
      </c>
      <c r="C4765" s="720"/>
      <c r="D4765" s="174">
        <v>6.4</v>
      </c>
      <c r="E4765" s="721">
        <f t="shared" si="331"/>
        <v>5.3328000000000007</v>
      </c>
      <c r="F4765" s="577">
        <f t="shared" si="326"/>
        <v>24.052799999999998</v>
      </c>
      <c r="G4765" s="63"/>
      <c r="H4765" s="265">
        <v>17.72</v>
      </c>
      <c r="I4765" s="96">
        <v>6.04</v>
      </c>
      <c r="J4765" s="308"/>
      <c r="K4765" s="723">
        <f t="shared" si="322"/>
        <v>23.759999999999998</v>
      </c>
      <c r="M4765" s="724">
        <f t="shared" si="327"/>
        <v>-1</v>
      </c>
      <c r="N4765" s="724">
        <f t="shared" si="328"/>
        <v>-0.36000000000000032</v>
      </c>
      <c r="O4765" s="98">
        <f t="shared" si="323"/>
        <v>-0.29279999999999973</v>
      </c>
      <c r="Q4765" s="100">
        <f t="shared" si="324"/>
        <v>-1.2323232323232312</v>
      </c>
      <c r="S4765" s="732">
        <v>0</v>
      </c>
      <c r="T4765" s="726">
        <v>0</v>
      </c>
      <c r="U4765" s="727">
        <v>0</v>
      </c>
      <c r="V4765" s="733">
        <v>0</v>
      </c>
      <c r="W4765" s="732">
        <v>0</v>
      </c>
      <c r="X4765" s="733">
        <v>0</v>
      </c>
      <c r="Y4765" s="163">
        <f t="shared" si="325"/>
        <v>24.052799999999998</v>
      </c>
      <c r="Z4765" s="108">
        <v>0</v>
      </c>
      <c r="AA4765" s="112">
        <v>0</v>
      </c>
      <c r="AB4765" s="108">
        <v>341.1</v>
      </c>
      <c r="AC4765" s="109">
        <v>0</v>
      </c>
      <c r="AD4765" s="111">
        <v>18</v>
      </c>
      <c r="AE4765" s="183"/>
      <c r="AF4765" s="108">
        <v>355</v>
      </c>
      <c r="AG4765" s="109">
        <v>0</v>
      </c>
      <c r="AH4765" s="79"/>
      <c r="AI4765" s="112"/>
      <c r="AJ4765" s="110">
        <v>0</v>
      </c>
      <c r="AK4765" s="739"/>
      <c r="AM4765" s="253"/>
      <c r="AN4765" s="253">
        <f t="shared" si="329"/>
        <v>18</v>
      </c>
      <c r="AO4765" s="590">
        <f t="shared" si="321"/>
        <v>-6.0527999999999977</v>
      </c>
      <c r="AP4765" s="592">
        <f t="shared" si="330"/>
        <v>-5.759999999999998</v>
      </c>
    </row>
    <row r="4766" spans="1:281" x14ac:dyDescent="0.2">
      <c r="A4766" s="58">
        <v>41282</v>
      </c>
      <c r="B4766" s="92">
        <v>18.850000000000001</v>
      </c>
      <c r="C4766" s="720"/>
      <c r="D4766" s="174">
        <v>6.66</v>
      </c>
      <c r="E4766" s="721">
        <f t="shared" si="331"/>
        <v>5.5494450000000004</v>
      </c>
      <c r="F4766" s="577">
        <f t="shared" si="326"/>
        <v>24.399445</v>
      </c>
      <c r="G4766" s="63"/>
      <c r="H4766" s="265">
        <v>17.5</v>
      </c>
      <c r="I4766" s="96">
        <v>6.1</v>
      </c>
      <c r="J4766" s="308"/>
      <c r="K4766" s="723">
        <f t="shared" si="322"/>
        <v>23.6</v>
      </c>
      <c r="M4766" s="724">
        <f t="shared" si="327"/>
        <v>-1.3500000000000014</v>
      </c>
      <c r="N4766" s="724">
        <f t="shared" si="328"/>
        <v>-0.5600000000000005</v>
      </c>
      <c r="O4766" s="98">
        <f t="shared" si="323"/>
        <v>-0.79944499999999863</v>
      </c>
      <c r="Q4766" s="100">
        <f t="shared" si="324"/>
        <v>-3.3874788135593157</v>
      </c>
      <c r="S4766" s="732">
        <v>0</v>
      </c>
      <c r="T4766" s="726">
        <v>0</v>
      </c>
      <c r="U4766" s="727">
        <v>0</v>
      </c>
      <c r="V4766" s="733">
        <v>0</v>
      </c>
      <c r="W4766" s="732">
        <v>0</v>
      </c>
      <c r="X4766" s="733">
        <v>0</v>
      </c>
      <c r="Y4766" s="163">
        <f t="shared" si="325"/>
        <v>24.399445</v>
      </c>
      <c r="Z4766" s="108">
        <v>0</v>
      </c>
      <c r="AA4766" s="112">
        <v>0</v>
      </c>
      <c r="AB4766" s="108">
        <v>341.1</v>
      </c>
      <c r="AC4766" s="109">
        <v>0</v>
      </c>
      <c r="AD4766" s="111">
        <v>18</v>
      </c>
      <c r="AE4766" s="183"/>
      <c r="AF4766" s="108">
        <v>355</v>
      </c>
      <c r="AG4766" s="109">
        <v>0</v>
      </c>
      <c r="AH4766" s="79"/>
      <c r="AI4766" s="112"/>
      <c r="AJ4766" s="110">
        <v>0</v>
      </c>
      <c r="AK4766" s="739"/>
      <c r="AM4766" s="253"/>
      <c r="AN4766" s="253">
        <f t="shared" si="329"/>
        <v>18</v>
      </c>
      <c r="AO4766" s="590">
        <f t="shared" si="321"/>
        <v>-6.3994450000000001</v>
      </c>
      <c r="AP4766" s="592">
        <f t="shared" si="330"/>
        <v>-5.6000000000000014</v>
      </c>
    </row>
    <row r="4767" spans="1:281" x14ac:dyDescent="0.2">
      <c r="A4767" s="58">
        <v>41283</v>
      </c>
      <c r="B4767" s="92">
        <v>18.45</v>
      </c>
      <c r="C4767" s="720"/>
      <c r="D4767" s="174">
        <v>6.75</v>
      </c>
      <c r="E4767" s="721">
        <f t="shared" si="331"/>
        <v>5.6244375</v>
      </c>
      <c r="F4767" s="577">
        <f t="shared" si="326"/>
        <v>24.074437499999998</v>
      </c>
      <c r="G4767" s="63"/>
      <c r="H4767" s="265">
        <v>16.649999999999999</v>
      </c>
      <c r="I4767" s="96">
        <v>6.14</v>
      </c>
      <c r="J4767" s="308"/>
      <c r="K4767" s="723">
        <f t="shared" si="322"/>
        <v>22.79</v>
      </c>
      <c r="M4767" s="724">
        <f t="shared" si="327"/>
        <v>-1.8000000000000007</v>
      </c>
      <c r="N4767" s="724">
        <f t="shared" si="328"/>
        <v>-0.61000000000000032</v>
      </c>
      <c r="O4767" s="98">
        <f t="shared" si="323"/>
        <v>-1.2844374999999992</v>
      </c>
      <c r="Q4767" s="100">
        <f t="shared" si="324"/>
        <v>-5.6359697235629627</v>
      </c>
      <c r="S4767" s="732">
        <v>0</v>
      </c>
      <c r="T4767" s="726">
        <v>0</v>
      </c>
      <c r="U4767" s="727">
        <v>0</v>
      </c>
      <c r="V4767" s="733">
        <v>0</v>
      </c>
      <c r="W4767" s="732">
        <v>0</v>
      </c>
      <c r="X4767" s="733">
        <v>0</v>
      </c>
      <c r="Y4767" s="163">
        <f t="shared" si="325"/>
        <v>24.074437499999998</v>
      </c>
      <c r="Z4767" s="108">
        <v>0</v>
      </c>
      <c r="AA4767" s="112">
        <v>0</v>
      </c>
      <c r="AB4767" s="108">
        <v>341</v>
      </c>
      <c r="AC4767" s="109">
        <v>0</v>
      </c>
      <c r="AD4767" s="111">
        <v>18</v>
      </c>
      <c r="AE4767" s="183"/>
      <c r="AF4767" s="108">
        <v>355</v>
      </c>
      <c r="AG4767" s="109">
        <v>0</v>
      </c>
      <c r="AH4767" s="79"/>
      <c r="AI4767" s="112"/>
      <c r="AJ4767" s="110">
        <v>0</v>
      </c>
      <c r="AK4767" s="739"/>
      <c r="AM4767" s="253"/>
      <c r="AN4767" s="253">
        <f t="shared" si="329"/>
        <v>18</v>
      </c>
      <c r="AO4767" s="590">
        <f t="shared" si="321"/>
        <v>-6.0744374999999984</v>
      </c>
      <c r="AP4767" s="592">
        <f t="shared" si="330"/>
        <v>-4.7899999999999991</v>
      </c>
    </row>
    <row r="4768" spans="1:281" x14ac:dyDescent="0.2">
      <c r="A4768" s="58">
        <v>41284</v>
      </c>
      <c r="B4768" s="92">
        <v>19.350000000000001</v>
      </c>
      <c r="C4768" s="720"/>
      <c r="D4768" s="174">
        <v>6.3959999999999999</v>
      </c>
      <c r="E4768" s="721">
        <f t="shared" si="331"/>
        <v>5.3294670000000002</v>
      </c>
      <c r="F4768" s="577">
        <f t="shared" si="326"/>
        <v>24.679467000000002</v>
      </c>
      <c r="G4768" s="63"/>
      <c r="H4768" s="265">
        <v>19.27</v>
      </c>
      <c r="I4768" s="96">
        <v>6.2</v>
      </c>
      <c r="J4768" s="308"/>
      <c r="K4768" s="723">
        <f t="shared" si="322"/>
        <v>25.47</v>
      </c>
      <c r="M4768" s="724">
        <f t="shared" si="327"/>
        <v>-8.0000000000001847E-2</v>
      </c>
      <c r="N4768" s="724">
        <f t="shared" si="328"/>
        <v>-0.19599999999999973</v>
      </c>
      <c r="O4768" s="98">
        <f t="shared" si="323"/>
        <v>0.79053299999999638</v>
      </c>
      <c r="Q4768" s="100">
        <f t="shared" si="324"/>
        <v>3.1037809187279013</v>
      </c>
      <c r="S4768" s="732">
        <v>0</v>
      </c>
      <c r="T4768" s="726">
        <v>0</v>
      </c>
      <c r="U4768" s="727">
        <v>0</v>
      </c>
      <c r="V4768" s="733">
        <v>0</v>
      </c>
      <c r="W4768" s="732">
        <v>0</v>
      </c>
      <c r="X4768" s="733">
        <v>0</v>
      </c>
      <c r="Y4768" s="163">
        <f t="shared" si="325"/>
        <v>24.679467000000002</v>
      </c>
      <c r="Z4768" s="108">
        <v>0</v>
      </c>
      <c r="AA4768" s="112">
        <v>0</v>
      </c>
      <c r="AB4768" s="108">
        <v>341</v>
      </c>
      <c r="AC4768" s="109">
        <v>0</v>
      </c>
      <c r="AD4768" s="111">
        <v>25</v>
      </c>
      <c r="AE4768" s="183"/>
      <c r="AF4768" s="108">
        <v>355</v>
      </c>
      <c r="AG4768" s="109">
        <v>0.2</v>
      </c>
      <c r="AH4768" s="79"/>
      <c r="AI4768" s="112"/>
      <c r="AJ4768" s="110">
        <v>0</v>
      </c>
      <c r="AK4768" s="739"/>
      <c r="AM4768" s="253"/>
      <c r="AN4768" s="253">
        <f t="shared" si="329"/>
        <v>25</v>
      </c>
      <c r="AO4768" s="590">
        <f t="shared" si="321"/>
        <v>0.32053299999999751</v>
      </c>
      <c r="AP4768" s="592">
        <f t="shared" si="330"/>
        <v>-0.46999999999999886</v>
      </c>
    </row>
    <row r="4769" spans="1:42" x14ac:dyDescent="0.2">
      <c r="A4769" s="58">
        <v>41285</v>
      </c>
      <c r="B4769" s="92">
        <v>17.809999999999999</v>
      </c>
      <c r="C4769" s="720"/>
      <c r="D4769" s="174">
        <v>6.36</v>
      </c>
      <c r="E4769" s="721">
        <f t="shared" si="331"/>
        <v>5.2994700000000003</v>
      </c>
      <c r="F4769" s="577">
        <f t="shared" si="326"/>
        <v>23.109469999999998</v>
      </c>
      <c r="G4769" s="63"/>
      <c r="H4769" s="265">
        <v>17.45</v>
      </c>
      <c r="I4769" s="96">
        <v>6.157</v>
      </c>
      <c r="J4769" s="308"/>
      <c r="K4769" s="723">
        <f t="shared" si="322"/>
        <v>23.606999999999999</v>
      </c>
      <c r="M4769" s="724">
        <f t="shared" si="327"/>
        <v>-0.35999999999999943</v>
      </c>
      <c r="N4769" s="724">
        <f t="shared" si="328"/>
        <v>-0.20300000000000029</v>
      </c>
      <c r="O4769" s="98">
        <f t="shared" si="323"/>
        <v>0.49753000000000114</v>
      </c>
      <c r="Q4769" s="100">
        <f t="shared" si="324"/>
        <v>2.1075528444952818</v>
      </c>
      <c r="S4769" s="732">
        <v>0</v>
      </c>
      <c r="T4769" s="726">
        <v>0</v>
      </c>
      <c r="U4769" s="727">
        <v>0</v>
      </c>
      <c r="V4769" s="733">
        <v>0</v>
      </c>
      <c r="W4769" s="732">
        <v>0</v>
      </c>
      <c r="X4769" s="733">
        <v>0</v>
      </c>
      <c r="Y4769" s="163">
        <f t="shared" si="325"/>
        <v>23.109469999999998</v>
      </c>
      <c r="Z4769" s="108">
        <v>0</v>
      </c>
      <c r="AA4769" s="112">
        <v>0</v>
      </c>
      <c r="AB4769" s="108">
        <v>341</v>
      </c>
      <c r="AC4769" s="109">
        <v>0.1</v>
      </c>
      <c r="AD4769" s="111">
        <v>25</v>
      </c>
      <c r="AE4769" s="183"/>
      <c r="AF4769" s="108">
        <v>355</v>
      </c>
      <c r="AG4769" s="109">
        <v>0</v>
      </c>
      <c r="AH4769" s="79"/>
      <c r="AI4769" s="112"/>
      <c r="AJ4769" s="110">
        <v>0</v>
      </c>
      <c r="AK4769" s="739"/>
      <c r="AM4769" s="253"/>
      <c r="AN4769" s="253">
        <f t="shared" si="329"/>
        <v>25</v>
      </c>
      <c r="AO4769" s="590">
        <f t="shared" si="321"/>
        <v>1.8905300000000018</v>
      </c>
      <c r="AP4769" s="592">
        <f t="shared" si="330"/>
        <v>1.3930000000000007</v>
      </c>
    </row>
    <row r="4770" spans="1:42" x14ac:dyDescent="0.2">
      <c r="A4770" s="58">
        <v>41286</v>
      </c>
      <c r="B4770" s="92">
        <v>18.03</v>
      </c>
      <c r="C4770" s="720"/>
      <c r="D4770" s="174">
        <v>6.2460000000000004</v>
      </c>
      <c r="E4770" s="721">
        <f t="shared" si="331"/>
        <v>5.2044795000000006</v>
      </c>
      <c r="F4770" s="577">
        <f t="shared" si="326"/>
        <v>23.234479500000003</v>
      </c>
      <c r="G4770" s="63"/>
      <c r="H4770" s="265">
        <v>16.59</v>
      </c>
      <c r="I4770" s="96">
        <v>6.1550000000000002</v>
      </c>
      <c r="J4770" s="308"/>
      <c r="K4770" s="723">
        <f t="shared" si="322"/>
        <v>22.745000000000001</v>
      </c>
      <c r="M4770" s="724">
        <f t="shared" si="327"/>
        <v>-1.4400000000000013</v>
      </c>
      <c r="N4770" s="724">
        <f t="shared" si="328"/>
        <v>-9.1000000000000192E-2</v>
      </c>
      <c r="O4770" s="98">
        <f t="shared" si="323"/>
        <v>-0.48947950000000162</v>
      </c>
      <c r="Q4770" s="100">
        <f t="shared" si="324"/>
        <v>-2.1520312156517987</v>
      </c>
      <c r="S4770" s="732">
        <v>0</v>
      </c>
      <c r="T4770" s="726">
        <v>0</v>
      </c>
      <c r="U4770" s="727">
        <v>0</v>
      </c>
      <c r="V4770" s="733">
        <v>0</v>
      </c>
      <c r="W4770" s="732">
        <v>0</v>
      </c>
      <c r="X4770" s="733">
        <v>0</v>
      </c>
      <c r="Y4770" s="163">
        <f t="shared" si="325"/>
        <v>23.234479500000003</v>
      </c>
      <c r="Z4770" s="108">
        <v>0</v>
      </c>
      <c r="AA4770" s="112">
        <v>0</v>
      </c>
      <c r="AB4770" s="108">
        <v>341</v>
      </c>
      <c r="AC4770" s="109">
        <v>0.25</v>
      </c>
      <c r="AD4770" s="111">
        <v>20</v>
      </c>
      <c r="AE4770" s="183"/>
      <c r="AF4770" s="108">
        <v>355</v>
      </c>
      <c r="AG4770" s="109">
        <v>0</v>
      </c>
      <c r="AH4770" s="79"/>
      <c r="AI4770" s="112"/>
      <c r="AJ4770" s="110">
        <v>0</v>
      </c>
      <c r="AK4770" s="739"/>
      <c r="AM4770" s="253"/>
      <c r="AN4770" s="253">
        <f t="shared" si="329"/>
        <v>20</v>
      </c>
      <c r="AO4770" s="590">
        <f t="shared" si="321"/>
        <v>-3.2344795000000026</v>
      </c>
      <c r="AP4770" s="592">
        <f t="shared" si="330"/>
        <v>-2.745000000000001</v>
      </c>
    </row>
    <row r="4771" spans="1:42" x14ac:dyDescent="0.2">
      <c r="A4771" s="58">
        <v>41287</v>
      </c>
      <c r="B4771" s="92">
        <v>19.05</v>
      </c>
      <c r="C4771" s="720"/>
      <c r="D4771" s="174">
        <v>6.7370000000000001</v>
      </c>
      <c r="E4771" s="721">
        <f t="shared" si="331"/>
        <v>5.61360525</v>
      </c>
      <c r="F4771" s="577">
        <f t="shared" si="326"/>
        <v>24.66360525</v>
      </c>
      <c r="G4771" s="63"/>
      <c r="H4771" s="265">
        <v>18.489999999999998</v>
      </c>
      <c r="I4771" s="96">
        <v>6.1429999999999998</v>
      </c>
      <c r="J4771" s="308"/>
      <c r="K4771" s="723">
        <f t="shared" si="322"/>
        <v>24.632999999999999</v>
      </c>
      <c r="M4771" s="724">
        <f t="shared" si="327"/>
        <v>-0.56000000000000227</v>
      </c>
      <c r="N4771" s="724">
        <f t="shared" si="328"/>
        <v>-0.59400000000000031</v>
      </c>
      <c r="O4771" s="98">
        <f t="shared" si="323"/>
        <v>-3.0605250000000694E-2</v>
      </c>
      <c r="Q4771" s="100">
        <f t="shared" si="324"/>
        <v>-0.12424491535745015</v>
      </c>
      <c r="S4771" s="732">
        <v>0</v>
      </c>
      <c r="T4771" s="726">
        <v>0</v>
      </c>
      <c r="U4771" s="727">
        <v>0</v>
      </c>
      <c r="V4771" s="733">
        <v>0</v>
      </c>
      <c r="W4771" s="732">
        <v>0</v>
      </c>
      <c r="X4771" s="733">
        <v>0</v>
      </c>
      <c r="Y4771" s="163">
        <f t="shared" si="325"/>
        <v>24.66360525</v>
      </c>
      <c r="Z4771" s="108">
        <v>0</v>
      </c>
      <c r="AA4771" s="112">
        <v>0</v>
      </c>
      <c r="AB4771" s="108">
        <v>341</v>
      </c>
      <c r="AC4771" s="109">
        <v>0</v>
      </c>
      <c r="AD4771" s="111">
        <v>14</v>
      </c>
      <c r="AE4771" s="183"/>
      <c r="AF4771" s="108">
        <v>355</v>
      </c>
      <c r="AG4771" s="109">
        <v>0</v>
      </c>
      <c r="AH4771" s="79"/>
      <c r="AI4771" s="112"/>
      <c r="AJ4771" s="110">
        <v>0</v>
      </c>
      <c r="AK4771" s="739"/>
      <c r="AM4771" s="253"/>
      <c r="AN4771" s="253">
        <f t="shared" si="329"/>
        <v>14</v>
      </c>
      <c r="AO4771" s="590">
        <f t="shared" si="321"/>
        <v>-10.66360525</v>
      </c>
      <c r="AP4771" s="592">
        <f t="shared" si="330"/>
        <v>-10.632999999999999</v>
      </c>
    </row>
    <row r="4772" spans="1:42" x14ac:dyDescent="0.2">
      <c r="A4772" s="58">
        <v>41288</v>
      </c>
      <c r="B4772" s="92">
        <v>19.23</v>
      </c>
      <c r="C4772" s="720"/>
      <c r="D4772" s="174">
        <v>6.67</v>
      </c>
      <c r="E4772" s="721">
        <f t="shared" si="331"/>
        <v>5.5577775000000003</v>
      </c>
      <c r="F4772" s="577">
        <f t="shared" si="326"/>
        <v>24.787777500000001</v>
      </c>
      <c r="G4772" s="63"/>
      <c r="H4772" s="265">
        <v>17.149999999999999</v>
      </c>
      <c r="I4772" s="96">
        <v>6.0140000000000002</v>
      </c>
      <c r="J4772" s="308"/>
      <c r="K4772" s="723">
        <f t="shared" si="322"/>
        <v>23.163999999999998</v>
      </c>
      <c r="M4772" s="724">
        <f t="shared" si="327"/>
        <v>-2.0800000000000018</v>
      </c>
      <c r="N4772" s="724">
        <f t="shared" si="328"/>
        <v>-0.65599999999999969</v>
      </c>
      <c r="O4772" s="98">
        <f t="shared" si="323"/>
        <v>-1.6237775000000028</v>
      </c>
      <c r="Q4772" s="100">
        <f t="shared" si="324"/>
        <v>-7.0099184078743004</v>
      </c>
      <c r="S4772" s="732">
        <v>0</v>
      </c>
      <c r="T4772" s="726">
        <v>0</v>
      </c>
      <c r="U4772" s="727">
        <v>0</v>
      </c>
      <c r="V4772" s="733">
        <v>0</v>
      </c>
      <c r="W4772" s="732">
        <v>0</v>
      </c>
      <c r="X4772" s="733">
        <v>0</v>
      </c>
      <c r="Y4772" s="163">
        <f t="shared" si="325"/>
        <v>24.787777500000001</v>
      </c>
      <c r="Z4772" s="108">
        <v>0</v>
      </c>
      <c r="AA4772" s="112">
        <v>0</v>
      </c>
      <c r="AB4772" s="108">
        <v>341.3</v>
      </c>
      <c r="AC4772" s="109">
        <v>0.6</v>
      </c>
      <c r="AD4772" s="111">
        <v>20</v>
      </c>
      <c r="AE4772" s="183"/>
      <c r="AF4772" s="108">
        <v>355.2</v>
      </c>
      <c r="AG4772" s="109">
        <v>0.55000000000000004</v>
      </c>
      <c r="AH4772" s="79"/>
      <c r="AI4772" s="112"/>
      <c r="AJ4772" s="110">
        <v>0</v>
      </c>
      <c r="AK4772" s="739"/>
      <c r="AM4772" s="253"/>
      <c r="AN4772" s="253">
        <f t="shared" si="329"/>
        <v>20</v>
      </c>
      <c r="AO4772" s="590">
        <f t="shared" si="321"/>
        <v>-4.7877775000000007</v>
      </c>
      <c r="AP4772" s="592">
        <f t="shared" si="330"/>
        <v>-3.1639999999999979</v>
      </c>
    </row>
    <row r="4773" spans="1:42" x14ac:dyDescent="0.2">
      <c r="A4773" s="58">
        <v>41289</v>
      </c>
      <c r="B4773" s="92">
        <v>18.239999999999998</v>
      </c>
      <c r="C4773" s="720"/>
      <c r="D4773" s="174">
        <v>6.71</v>
      </c>
      <c r="E4773" s="721">
        <f t="shared" si="331"/>
        <v>5.5911075000000006</v>
      </c>
      <c r="F4773" s="577">
        <f t="shared" si="326"/>
        <v>23.831107499999998</v>
      </c>
      <c r="G4773" s="63"/>
      <c r="H4773" s="265">
        <v>18.75</v>
      </c>
      <c r="I4773" s="96">
        <v>6.1429999999999998</v>
      </c>
      <c r="J4773" s="308"/>
      <c r="K4773" s="723">
        <f t="shared" si="322"/>
        <v>24.893000000000001</v>
      </c>
      <c r="M4773" s="724">
        <f t="shared" si="327"/>
        <v>0.51000000000000156</v>
      </c>
      <c r="N4773" s="724">
        <f t="shared" si="328"/>
        <v>-0.56700000000000017</v>
      </c>
      <c r="O4773" s="98">
        <f t="shared" si="323"/>
        <v>1.0618925000000026</v>
      </c>
      <c r="Q4773" s="100">
        <f t="shared" si="324"/>
        <v>4.2658277427389324</v>
      </c>
      <c r="S4773" s="732">
        <v>0</v>
      </c>
      <c r="T4773" s="726">
        <v>0</v>
      </c>
      <c r="U4773" s="727">
        <v>0</v>
      </c>
      <c r="V4773" s="733">
        <v>0</v>
      </c>
      <c r="W4773" s="732">
        <v>0</v>
      </c>
      <c r="X4773" s="733">
        <v>0</v>
      </c>
      <c r="Y4773" s="163">
        <f t="shared" si="325"/>
        <v>23.831107499999998</v>
      </c>
      <c r="Z4773" s="108">
        <v>0</v>
      </c>
      <c r="AA4773" s="112">
        <v>0</v>
      </c>
      <c r="AB4773" s="108">
        <v>341</v>
      </c>
      <c r="AC4773" s="109">
        <v>0.1</v>
      </c>
      <c r="AD4773" s="111">
        <v>20</v>
      </c>
      <c r="AE4773" s="183"/>
      <c r="AF4773" s="108">
        <v>355.2</v>
      </c>
      <c r="AG4773" s="109">
        <v>0.12</v>
      </c>
      <c r="AH4773" s="79"/>
      <c r="AI4773" s="112"/>
      <c r="AJ4773" s="110">
        <v>7</v>
      </c>
      <c r="AK4773" s="739"/>
      <c r="AM4773" s="253"/>
      <c r="AN4773" s="253">
        <f t="shared" si="329"/>
        <v>27</v>
      </c>
      <c r="AO4773" s="590">
        <f t="shared" si="321"/>
        <v>3.1688925000000019</v>
      </c>
      <c r="AP4773" s="592">
        <f t="shared" si="330"/>
        <v>2.1069999999999993</v>
      </c>
    </row>
    <row r="4774" spans="1:42" x14ac:dyDescent="0.2">
      <c r="A4774" s="58">
        <v>41290</v>
      </c>
      <c r="B4774" s="92">
        <v>18.309999999999999</v>
      </c>
      <c r="C4774" s="720"/>
      <c r="D4774" s="174">
        <v>6.57</v>
      </c>
      <c r="E4774" s="721">
        <f t="shared" si="331"/>
        <v>5.4744525000000008</v>
      </c>
      <c r="F4774" s="577">
        <f t="shared" si="326"/>
        <v>23.7844525</v>
      </c>
      <c r="G4774" s="63"/>
      <c r="H4774" s="265">
        <v>17.559999999999999</v>
      </c>
      <c r="I4774" s="96">
        <v>6.05</v>
      </c>
      <c r="J4774" s="308"/>
      <c r="K4774" s="723">
        <f t="shared" si="322"/>
        <v>23.61</v>
      </c>
      <c r="M4774" s="724">
        <f t="shared" si="327"/>
        <v>-0.75</v>
      </c>
      <c r="N4774" s="724">
        <f t="shared" si="328"/>
        <v>-0.52000000000000046</v>
      </c>
      <c r="O4774" s="98">
        <f t="shared" si="323"/>
        <v>-0.17445250000000101</v>
      </c>
      <c r="Q4774" s="100">
        <f t="shared" si="324"/>
        <v>-0.73889241846675568</v>
      </c>
      <c r="S4774" s="732">
        <v>0</v>
      </c>
      <c r="T4774" s="726">
        <v>0</v>
      </c>
      <c r="U4774" s="727">
        <v>0</v>
      </c>
      <c r="V4774" s="733">
        <v>0</v>
      </c>
      <c r="W4774" s="732">
        <v>0</v>
      </c>
      <c r="X4774" s="733">
        <v>0</v>
      </c>
      <c r="Y4774" s="163">
        <f t="shared" si="325"/>
        <v>23.7844525</v>
      </c>
      <c r="Z4774" s="108">
        <v>0</v>
      </c>
      <c r="AA4774" s="112">
        <v>0</v>
      </c>
      <c r="AB4774" s="108">
        <v>341.8</v>
      </c>
      <c r="AC4774" s="109">
        <v>0.6</v>
      </c>
      <c r="AD4774" s="111">
        <v>20</v>
      </c>
      <c r="AE4774" s="183"/>
      <c r="AF4774" s="108">
        <v>355.2</v>
      </c>
      <c r="AG4774" s="109">
        <v>0.5</v>
      </c>
      <c r="AH4774" s="79"/>
      <c r="AI4774" s="112"/>
      <c r="AJ4774" s="110">
        <v>0</v>
      </c>
      <c r="AK4774" s="739"/>
      <c r="AM4774" s="253"/>
      <c r="AN4774" s="253">
        <f t="shared" si="329"/>
        <v>20</v>
      </c>
      <c r="AO4774" s="590">
        <f t="shared" si="321"/>
        <v>-3.7844525000000004</v>
      </c>
      <c r="AP4774" s="592">
        <f t="shared" si="330"/>
        <v>-3.6099999999999994</v>
      </c>
    </row>
    <row r="4775" spans="1:42" x14ac:dyDescent="0.2">
      <c r="A4775" s="58">
        <v>41291</v>
      </c>
      <c r="B4775" s="92">
        <v>19.04</v>
      </c>
      <c r="C4775" s="720"/>
      <c r="D4775" s="174">
        <v>6.52</v>
      </c>
      <c r="E4775" s="721">
        <f t="shared" si="331"/>
        <v>5.4327899999999998</v>
      </c>
      <c r="F4775" s="577">
        <f t="shared" si="326"/>
        <v>24.47279</v>
      </c>
      <c r="G4775" s="63"/>
      <c r="H4775" s="265">
        <v>16.899999999999999</v>
      </c>
      <c r="I4775" s="96">
        <v>6.3380000000000001</v>
      </c>
      <c r="J4775" s="308"/>
      <c r="K4775" s="723">
        <f t="shared" si="322"/>
        <v>23.238</v>
      </c>
      <c r="M4775" s="724">
        <f t="shared" si="327"/>
        <v>-2.1400000000000006</v>
      </c>
      <c r="N4775" s="724">
        <f t="shared" si="328"/>
        <v>-0.1819999999999995</v>
      </c>
      <c r="O4775" s="98">
        <f t="shared" si="323"/>
        <v>-1.2347900000000003</v>
      </c>
      <c r="Q4775" s="100">
        <f t="shared" si="324"/>
        <v>-5.3136672691281532</v>
      </c>
      <c r="S4775" s="732">
        <v>0</v>
      </c>
      <c r="T4775" s="726">
        <v>0</v>
      </c>
      <c r="U4775" s="727">
        <v>0</v>
      </c>
      <c r="V4775" s="733">
        <v>0</v>
      </c>
      <c r="W4775" s="732">
        <v>0</v>
      </c>
      <c r="X4775" s="733">
        <v>0</v>
      </c>
      <c r="Y4775" s="163">
        <f t="shared" si="325"/>
        <v>24.47279</v>
      </c>
      <c r="Z4775" s="108">
        <v>0</v>
      </c>
      <c r="AA4775" s="112">
        <v>0</v>
      </c>
      <c r="AB4775" s="108">
        <v>341.8</v>
      </c>
      <c r="AC4775" s="109">
        <v>0.72</v>
      </c>
      <c r="AD4775" s="111">
        <v>0</v>
      </c>
      <c r="AE4775" s="183"/>
      <c r="AF4775" s="108">
        <v>355.75</v>
      </c>
      <c r="AG4775" s="109">
        <v>1.2</v>
      </c>
      <c r="AH4775" s="79"/>
      <c r="AI4775" s="112"/>
      <c r="AJ4775" s="110">
        <v>18</v>
      </c>
      <c r="AK4775" s="739"/>
      <c r="AM4775" s="253"/>
      <c r="AN4775" s="253">
        <f t="shared" si="329"/>
        <v>18</v>
      </c>
      <c r="AO4775" s="590">
        <f t="shared" si="321"/>
        <v>-6.4727899999999998</v>
      </c>
      <c r="AP4775" s="592">
        <f t="shared" si="330"/>
        <v>-5.2379999999999995</v>
      </c>
    </row>
    <row r="4776" spans="1:42" x14ac:dyDescent="0.2">
      <c r="A4776" s="58">
        <v>41292</v>
      </c>
      <c r="B4776" s="92">
        <v>18.14</v>
      </c>
      <c r="C4776" s="720"/>
      <c r="D4776" s="174">
        <v>6.9</v>
      </c>
      <c r="E4776" s="721">
        <f t="shared" si="331"/>
        <v>5.7494250000000005</v>
      </c>
      <c r="F4776" s="577">
        <f t="shared" si="326"/>
        <v>23.889425000000003</v>
      </c>
      <c r="G4776" s="63"/>
      <c r="H4776" s="265">
        <v>16.8</v>
      </c>
      <c r="I4776" s="96">
        <v>6.21</v>
      </c>
      <c r="J4776" s="308"/>
      <c r="K4776" s="723">
        <f t="shared" si="322"/>
        <v>23.01</v>
      </c>
      <c r="M4776" s="724">
        <f t="shared" si="327"/>
        <v>-1.3399999999999999</v>
      </c>
      <c r="N4776" s="724">
        <f t="shared" si="328"/>
        <v>-0.69000000000000039</v>
      </c>
      <c r="O4776" s="98">
        <f t="shared" si="323"/>
        <v>-0.87942500000000123</v>
      </c>
      <c r="Q4776" s="100">
        <f t="shared" si="324"/>
        <v>-3.8219252498913567</v>
      </c>
      <c r="S4776" s="732">
        <v>0</v>
      </c>
      <c r="T4776" s="726">
        <v>0</v>
      </c>
      <c r="U4776" s="727">
        <v>0</v>
      </c>
      <c r="V4776" s="733">
        <v>0</v>
      </c>
      <c r="W4776" s="732">
        <v>0</v>
      </c>
      <c r="X4776" s="733">
        <v>0</v>
      </c>
      <c r="Y4776" s="163">
        <f t="shared" si="325"/>
        <v>23.889425000000003</v>
      </c>
      <c r="Z4776" s="108">
        <v>0</v>
      </c>
      <c r="AA4776" s="112">
        <v>0</v>
      </c>
      <c r="AB4776" s="108">
        <v>341.3</v>
      </c>
      <c r="AC4776" s="109">
        <v>0</v>
      </c>
      <c r="AD4776" s="111">
        <v>0</v>
      </c>
      <c r="AE4776" s="183"/>
      <c r="AF4776" s="108">
        <v>355.4</v>
      </c>
      <c r="AG4776" s="109">
        <v>0</v>
      </c>
      <c r="AH4776" s="79"/>
      <c r="AI4776" s="112"/>
      <c r="AJ4776" s="110">
        <v>19</v>
      </c>
      <c r="AK4776" s="739"/>
      <c r="AM4776" s="253"/>
      <c r="AN4776" s="253">
        <f t="shared" si="329"/>
        <v>19</v>
      </c>
      <c r="AO4776" s="590">
        <f t="shared" si="321"/>
        <v>-4.8894250000000028</v>
      </c>
      <c r="AP4776" s="592">
        <f t="shared" si="330"/>
        <v>-4.0100000000000016</v>
      </c>
    </row>
    <row r="4777" spans="1:42" x14ac:dyDescent="0.2">
      <c r="A4777" s="58">
        <v>41293</v>
      </c>
      <c r="B4777" s="92">
        <v>18.059999999999999</v>
      </c>
      <c r="C4777" s="720"/>
      <c r="D4777" s="174">
        <v>7.1879999999999997</v>
      </c>
      <c r="E4777" s="721">
        <f t="shared" si="331"/>
        <v>5.989401</v>
      </c>
      <c r="F4777" s="577">
        <f t="shared" si="326"/>
        <v>24.049401</v>
      </c>
      <c r="G4777" s="63"/>
      <c r="H4777" s="265">
        <v>17.46</v>
      </c>
      <c r="I4777" s="96">
        <v>6.21</v>
      </c>
      <c r="J4777" s="308"/>
      <c r="K4777" s="723">
        <f t="shared" si="322"/>
        <v>23.67</v>
      </c>
      <c r="M4777" s="724">
        <f t="shared" si="327"/>
        <v>-0.59999999999999787</v>
      </c>
      <c r="N4777" s="724">
        <f t="shared" si="328"/>
        <v>-0.97799999999999976</v>
      </c>
      <c r="O4777" s="98">
        <f t="shared" si="323"/>
        <v>-0.37940099999999788</v>
      </c>
      <c r="Q4777" s="100">
        <f t="shared" si="324"/>
        <v>-1.6028770595690658</v>
      </c>
      <c r="S4777" s="732">
        <v>0</v>
      </c>
      <c r="T4777" s="726">
        <v>0</v>
      </c>
      <c r="U4777" s="727">
        <v>0</v>
      </c>
      <c r="V4777" s="733">
        <v>0</v>
      </c>
      <c r="W4777" s="732">
        <v>0</v>
      </c>
      <c r="X4777" s="733">
        <v>0</v>
      </c>
      <c r="Y4777" s="163">
        <f t="shared" si="325"/>
        <v>24.049401</v>
      </c>
      <c r="Z4777" s="108">
        <v>0</v>
      </c>
      <c r="AA4777" s="112">
        <v>0</v>
      </c>
      <c r="AB4777" s="108">
        <v>342.1</v>
      </c>
      <c r="AC4777" s="109">
        <v>0</v>
      </c>
      <c r="AD4777" s="111">
        <v>0</v>
      </c>
      <c r="AE4777" s="183"/>
      <c r="AF4777" s="108">
        <v>355.2</v>
      </c>
      <c r="AG4777" s="109">
        <v>0</v>
      </c>
      <c r="AH4777" s="79"/>
      <c r="AI4777" s="112"/>
      <c r="AJ4777" s="110">
        <v>32</v>
      </c>
      <c r="AK4777" s="739"/>
      <c r="AM4777" s="253"/>
      <c r="AN4777" s="253">
        <f t="shared" si="329"/>
        <v>32</v>
      </c>
      <c r="AO4777" s="590">
        <f t="shared" si="321"/>
        <v>7.9505990000000004</v>
      </c>
      <c r="AP4777" s="592">
        <f t="shared" si="330"/>
        <v>8.3299999999999983</v>
      </c>
    </row>
    <row r="4778" spans="1:42" x14ac:dyDescent="0.2">
      <c r="A4778" s="58">
        <v>41294</v>
      </c>
      <c r="B4778" s="92">
        <v>18.07</v>
      </c>
      <c r="C4778" s="720"/>
      <c r="D4778" s="174">
        <v>6.44</v>
      </c>
      <c r="E4778" s="721">
        <f t="shared" si="331"/>
        <v>5.366130000000001</v>
      </c>
      <c r="F4778" s="577">
        <f t="shared" si="326"/>
        <v>23.436130000000002</v>
      </c>
      <c r="G4778" s="63"/>
      <c r="H4778" s="265">
        <v>16.78</v>
      </c>
      <c r="I4778" s="96">
        <v>6.1589999999999998</v>
      </c>
      <c r="J4778" s="308"/>
      <c r="K4778" s="723">
        <f t="shared" si="322"/>
        <v>22.939</v>
      </c>
      <c r="M4778" s="724">
        <f t="shared" si="327"/>
        <v>-1.2899999999999991</v>
      </c>
      <c r="N4778" s="724">
        <f t="shared" si="328"/>
        <v>-0.28100000000000058</v>
      </c>
      <c r="O4778" s="98">
        <f t="shared" si="323"/>
        <v>-0.49713000000000207</v>
      </c>
      <c r="Q4778" s="100">
        <f t="shared" si="324"/>
        <v>-2.1671825275731376</v>
      </c>
      <c r="S4778" s="732">
        <v>0</v>
      </c>
      <c r="T4778" s="726">
        <v>0</v>
      </c>
      <c r="U4778" s="727">
        <v>0</v>
      </c>
      <c r="V4778" s="733">
        <v>0</v>
      </c>
      <c r="W4778" s="732">
        <v>0</v>
      </c>
      <c r="X4778" s="734">
        <v>0</v>
      </c>
      <c r="Y4778" s="163">
        <f t="shared" si="325"/>
        <v>23.436130000000002</v>
      </c>
      <c r="Z4778" s="108">
        <v>0</v>
      </c>
      <c r="AA4778" s="112">
        <v>0</v>
      </c>
      <c r="AB4778" s="108">
        <v>342.4</v>
      </c>
      <c r="AC4778" s="109">
        <v>0</v>
      </c>
      <c r="AD4778" s="111">
        <v>0</v>
      </c>
      <c r="AE4778" s="183"/>
      <c r="AF4778" s="108">
        <v>355.2</v>
      </c>
      <c r="AG4778" s="109">
        <v>0</v>
      </c>
      <c r="AH4778" s="79"/>
      <c r="AI4778" s="112"/>
      <c r="AJ4778" s="110">
        <v>23</v>
      </c>
      <c r="AK4778" s="739"/>
      <c r="AM4778" s="253"/>
      <c r="AN4778" s="253">
        <f t="shared" si="329"/>
        <v>23</v>
      </c>
      <c r="AO4778" s="590">
        <f t="shared" si="321"/>
        <v>-0.43613000000000213</v>
      </c>
      <c r="AP4778" s="592">
        <f t="shared" si="330"/>
        <v>6.0999999999999943E-2</v>
      </c>
    </row>
    <row r="4779" spans="1:42" x14ac:dyDescent="0.2">
      <c r="A4779" s="58">
        <v>41295</v>
      </c>
      <c r="B4779" s="92">
        <v>19.14</v>
      </c>
      <c r="C4779" s="720"/>
      <c r="D4779" s="174">
        <v>6.49</v>
      </c>
      <c r="E4779" s="721">
        <f t="shared" si="331"/>
        <v>5.4077925000000002</v>
      </c>
      <c r="F4779" s="577">
        <f t="shared" si="326"/>
        <v>24.5477925</v>
      </c>
      <c r="G4779" s="63"/>
      <c r="H4779" s="265">
        <v>18.059999999999999</v>
      </c>
      <c r="I4779" s="96">
        <v>6.0739999999999998</v>
      </c>
      <c r="J4779" s="308"/>
      <c r="K4779" s="723">
        <f t="shared" si="322"/>
        <v>24.134</v>
      </c>
      <c r="M4779" s="724">
        <f t="shared" si="327"/>
        <v>-1.0800000000000018</v>
      </c>
      <c r="N4779" s="724">
        <f t="shared" si="328"/>
        <v>-0.41600000000000037</v>
      </c>
      <c r="O4779" s="98">
        <f t="shared" si="323"/>
        <v>-0.41379249999999956</v>
      </c>
      <c r="Q4779" s="100">
        <f t="shared" si="324"/>
        <v>-1.7145624430264339</v>
      </c>
      <c r="S4779" s="732">
        <v>0</v>
      </c>
      <c r="T4779" s="726">
        <v>0</v>
      </c>
      <c r="U4779" s="727">
        <v>0</v>
      </c>
      <c r="V4779" s="733">
        <v>0</v>
      </c>
      <c r="W4779" s="732">
        <v>0</v>
      </c>
      <c r="X4779" s="733">
        <v>0</v>
      </c>
      <c r="Y4779" s="163">
        <f t="shared" si="325"/>
        <v>24.5477925</v>
      </c>
      <c r="Z4779" s="108">
        <v>0</v>
      </c>
      <c r="AA4779" s="112">
        <v>0</v>
      </c>
      <c r="AB4779" s="108">
        <v>341.4</v>
      </c>
      <c r="AC4779" s="109">
        <v>0</v>
      </c>
      <c r="AD4779" s="111">
        <v>0</v>
      </c>
      <c r="AE4779" s="183"/>
      <c r="AF4779" s="108">
        <v>355.2</v>
      </c>
      <c r="AG4779" s="109">
        <v>0</v>
      </c>
      <c r="AH4779" s="79"/>
      <c r="AI4779" s="112"/>
      <c r="AJ4779" s="110">
        <v>25</v>
      </c>
      <c r="AK4779" s="739"/>
      <c r="AM4779" s="253"/>
      <c r="AN4779" s="253">
        <f t="shared" si="329"/>
        <v>25</v>
      </c>
      <c r="AO4779" s="590">
        <f t="shared" si="321"/>
        <v>0.4522075000000001</v>
      </c>
      <c r="AP4779" s="592">
        <f t="shared" si="330"/>
        <v>0.86599999999999966</v>
      </c>
    </row>
    <row r="4780" spans="1:42" x14ac:dyDescent="0.2">
      <c r="A4780" s="58">
        <v>41296</v>
      </c>
      <c r="B4780" s="92">
        <v>18.57</v>
      </c>
      <c r="C4780" s="720"/>
      <c r="D4780" s="174">
        <v>6.5549999999999997</v>
      </c>
      <c r="E4780" s="721">
        <f t="shared" si="331"/>
        <v>5.4619537500000002</v>
      </c>
      <c r="F4780" s="577">
        <f t="shared" si="326"/>
        <v>24.03195375</v>
      </c>
      <c r="G4780" s="63"/>
      <c r="H4780" s="265">
        <v>18.670000000000002</v>
      </c>
      <c r="I4780" s="96">
        <v>6.0129999999999999</v>
      </c>
      <c r="J4780" s="308"/>
      <c r="K4780" s="723">
        <f t="shared" si="322"/>
        <v>24.683</v>
      </c>
      <c r="M4780" s="724">
        <f t="shared" si="327"/>
        <v>0.10000000000000142</v>
      </c>
      <c r="N4780" s="724">
        <f t="shared" si="328"/>
        <v>-0.54199999999999982</v>
      </c>
      <c r="O4780" s="98">
        <f t="shared" si="323"/>
        <v>0.65104625000000027</v>
      </c>
      <c r="Q4780" s="100">
        <f t="shared" si="324"/>
        <v>2.6376301503058799</v>
      </c>
      <c r="S4780" s="732">
        <v>0</v>
      </c>
      <c r="T4780" s="726">
        <v>0</v>
      </c>
      <c r="U4780" s="727">
        <v>0</v>
      </c>
      <c r="V4780" s="733">
        <v>0</v>
      </c>
      <c r="W4780" s="732">
        <v>0</v>
      </c>
      <c r="X4780" s="733">
        <v>0</v>
      </c>
      <c r="Y4780" s="163">
        <f t="shared" si="325"/>
        <v>24.03195375</v>
      </c>
      <c r="Z4780" s="108">
        <v>0</v>
      </c>
      <c r="AA4780" s="112">
        <v>0</v>
      </c>
      <c r="AB4780" s="108">
        <v>341.4</v>
      </c>
      <c r="AC4780" s="109">
        <v>0</v>
      </c>
      <c r="AD4780" s="111">
        <v>0</v>
      </c>
      <c r="AE4780" s="183"/>
      <c r="AF4780" s="108">
        <v>355.2</v>
      </c>
      <c r="AG4780" s="109">
        <v>0</v>
      </c>
      <c r="AH4780" s="79"/>
      <c r="AI4780" s="112"/>
      <c r="AJ4780" s="110">
        <v>24</v>
      </c>
      <c r="AK4780" s="739"/>
      <c r="AM4780" s="253"/>
      <c r="AN4780" s="253">
        <f t="shared" si="329"/>
        <v>24</v>
      </c>
      <c r="AO4780" s="590">
        <f t="shared" si="321"/>
        <v>-3.1953749999999559E-2</v>
      </c>
      <c r="AP4780" s="592">
        <f t="shared" si="330"/>
        <v>-0.68299999999999983</v>
      </c>
    </row>
    <row r="4781" spans="1:42" x14ac:dyDescent="0.2">
      <c r="A4781" s="58">
        <v>41297</v>
      </c>
      <c r="B4781" s="92">
        <v>18.98</v>
      </c>
      <c r="C4781" s="720"/>
      <c r="D4781" s="174">
        <v>6.75</v>
      </c>
      <c r="E4781" s="721">
        <f t="shared" si="331"/>
        <v>5.6244375</v>
      </c>
      <c r="F4781" s="577">
        <f t="shared" si="326"/>
        <v>24.6044375</v>
      </c>
      <c r="G4781" s="63"/>
      <c r="H4781" s="265">
        <v>16.91</v>
      </c>
      <c r="I4781" s="96">
        <v>6.08</v>
      </c>
      <c r="J4781" s="308"/>
      <c r="K4781" s="723">
        <f t="shared" si="322"/>
        <v>22.990000000000002</v>
      </c>
      <c r="M4781" s="724">
        <f t="shared" si="327"/>
        <v>-2.0700000000000003</v>
      </c>
      <c r="N4781" s="724">
        <f t="shared" si="328"/>
        <v>-0.66999999999999993</v>
      </c>
      <c r="O4781" s="98">
        <f t="shared" si="323"/>
        <v>-1.6144374999999975</v>
      </c>
      <c r="Q4781" s="100">
        <f t="shared" si="324"/>
        <v>-7.0223466724662789</v>
      </c>
      <c r="S4781" s="732">
        <v>0</v>
      </c>
      <c r="T4781" s="726">
        <v>0</v>
      </c>
      <c r="U4781" s="727">
        <v>0</v>
      </c>
      <c r="V4781" s="733">
        <v>0</v>
      </c>
      <c r="W4781" s="732">
        <v>0</v>
      </c>
      <c r="X4781" s="733">
        <v>0</v>
      </c>
      <c r="Y4781" s="163">
        <f t="shared" si="325"/>
        <v>24.6044375</v>
      </c>
      <c r="Z4781" s="108">
        <v>0</v>
      </c>
      <c r="AA4781" s="112">
        <v>0</v>
      </c>
      <c r="AB4781" s="108">
        <v>341.4</v>
      </c>
      <c r="AC4781" s="109">
        <v>0</v>
      </c>
      <c r="AD4781" s="111">
        <v>0</v>
      </c>
      <c r="AE4781" s="183"/>
      <c r="AF4781" s="108">
        <v>355.1</v>
      </c>
      <c r="AG4781" s="109">
        <v>0</v>
      </c>
      <c r="AH4781" s="79"/>
      <c r="AI4781" s="112"/>
      <c r="AJ4781" s="110">
        <v>29</v>
      </c>
      <c r="AK4781" s="739"/>
      <c r="AM4781" s="253"/>
      <c r="AN4781" s="253">
        <f t="shared" si="329"/>
        <v>29</v>
      </c>
      <c r="AO4781" s="590">
        <f t="shared" si="321"/>
        <v>4.3955625000000005</v>
      </c>
      <c r="AP4781" s="592">
        <f t="shared" si="330"/>
        <v>6.009999999999998</v>
      </c>
    </row>
    <row r="4782" spans="1:42" x14ac:dyDescent="0.2">
      <c r="A4782" s="58">
        <v>41298</v>
      </c>
      <c r="B4782" s="92">
        <v>18.59</v>
      </c>
      <c r="C4782" s="720"/>
      <c r="D4782" s="174">
        <v>6.681</v>
      </c>
      <c r="E4782" s="721">
        <f t="shared" si="331"/>
        <v>5.5669432500000005</v>
      </c>
      <c r="F4782" s="577">
        <f t="shared" si="326"/>
        <v>24.156943250000001</v>
      </c>
      <c r="G4782" s="63"/>
      <c r="H4782" s="265">
        <v>18.52</v>
      </c>
      <c r="I4782" s="96">
        <v>6.1529999999999996</v>
      </c>
      <c r="J4782" s="308"/>
      <c r="K4782" s="723">
        <f t="shared" si="322"/>
        <v>24.672999999999998</v>
      </c>
      <c r="M4782" s="724">
        <f t="shared" si="327"/>
        <v>-7.0000000000000284E-2</v>
      </c>
      <c r="N4782" s="724">
        <f t="shared" si="328"/>
        <v>-0.52800000000000047</v>
      </c>
      <c r="O4782" s="98">
        <f t="shared" si="323"/>
        <v>0.51605674999999707</v>
      </c>
      <c r="Q4782" s="100">
        <f t="shared" si="324"/>
        <v>2.0915849308961096</v>
      </c>
      <c r="S4782" s="732">
        <v>0</v>
      </c>
      <c r="T4782" s="726">
        <v>0</v>
      </c>
      <c r="U4782" s="727">
        <v>0</v>
      </c>
      <c r="V4782" s="733">
        <v>0</v>
      </c>
      <c r="W4782" s="732">
        <v>0</v>
      </c>
      <c r="X4782" s="733">
        <v>0</v>
      </c>
      <c r="Y4782" s="163">
        <f t="shared" si="325"/>
        <v>24.156943250000001</v>
      </c>
      <c r="Z4782" s="108">
        <v>0</v>
      </c>
      <c r="AA4782" s="112">
        <v>0</v>
      </c>
      <c r="AB4782" s="108">
        <v>341.4</v>
      </c>
      <c r="AC4782" s="109">
        <v>0</v>
      </c>
      <c r="AD4782" s="111">
        <v>0</v>
      </c>
      <c r="AE4782" s="183"/>
      <c r="AF4782" s="108">
        <v>355.1</v>
      </c>
      <c r="AG4782" s="109">
        <v>0</v>
      </c>
      <c r="AH4782" s="79"/>
      <c r="AI4782" s="112"/>
      <c r="AJ4782" s="110">
        <v>18</v>
      </c>
      <c r="AK4782" s="739"/>
      <c r="AM4782" s="253"/>
      <c r="AN4782" s="253">
        <f t="shared" si="329"/>
        <v>18</v>
      </c>
      <c r="AO4782" s="590">
        <f t="shared" si="321"/>
        <v>-6.1569432500000012</v>
      </c>
      <c r="AP4782" s="592">
        <f t="shared" si="330"/>
        <v>-6.6729999999999983</v>
      </c>
    </row>
    <row r="4783" spans="1:42" x14ac:dyDescent="0.2">
      <c r="A4783" s="58">
        <v>41299</v>
      </c>
      <c r="B4783" s="92">
        <v>17.53</v>
      </c>
      <c r="C4783" s="720"/>
      <c r="D4783" s="174">
        <v>6.907</v>
      </c>
      <c r="E4783" s="721">
        <f t="shared" si="331"/>
        <v>5.7552577500000002</v>
      </c>
      <c r="F4783" s="577">
        <f t="shared" si="326"/>
        <v>23.28525775</v>
      </c>
      <c r="G4783" s="63"/>
      <c r="H4783" s="265">
        <v>17.600000000000001</v>
      </c>
      <c r="I4783" s="96">
        <v>6.13</v>
      </c>
      <c r="J4783" s="308"/>
      <c r="K4783" s="723">
        <f t="shared" si="322"/>
        <v>23.73</v>
      </c>
      <c r="M4783" s="724">
        <f t="shared" si="327"/>
        <v>7.0000000000000284E-2</v>
      </c>
      <c r="N4783" s="724">
        <f t="shared" si="328"/>
        <v>-0.77700000000000014</v>
      </c>
      <c r="O4783" s="98">
        <f t="shared" si="323"/>
        <v>0.44474225000000089</v>
      </c>
      <c r="Q4783" s="100">
        <f t="shared" si="324"/>
        <v>1.8741772018541967</v>
      </c>
      <c r="S4783" s="732">
        <v>0</v>
      </c>
      <c r="T4783" s="726">
        <v>0</v>
      </c>
      <c r="U4783" s="727">
        <v>0</v>
      </c>
      <c r="V4783" s="733">
        <v>0</v>
      </c>
      <c r="W4783" s="732">
        <v>0</v>
      </c>
      <c r="X4783" s="733">
        <v>0</v>
      </c>
      <c r="Y4783" s="163">
        <f t="shared" si="325"/>
        <v>23.28525775</v>
      </c>
      <c r="Z4783" s="108">
        <v>0</v>
      </c>
      <c r="AA4783" s="112">
        <v>0</v>
      </c>
      <c r="AB4783" s="108">
        <v>341.4</v>
      </c>
      <c r="AC4783" s="109">
        <v>0.25</v>
      </c>
      <c r="AD4783" s="111">
        <v>0</v>
      </c>
      <c r="AE4783" s="183"/>
      <c r="AF4783" s="108">
        <v>355.1</v>
      </c>
      <c r="AG4783" s="109">
        <v>0.25</v>
      </c>
      <c r="AH4783" s="79"/>
      <c r="AI4783" s="112"/>
      <c r="AJ4783" s="110">
        <v>27</v>
      </c>
      <c r="AK4783" s="739"/>
      <c r="AM4783" s="253"/>
      <c r="AN4783" s="253">
        <f t="shared" si="329"/>
        <v>27</v>
      </c>
      <c r="AO4783" s="590">
        <f t="shared" si="321"/>
        <v>3.7147422500000005</v>
      </c>
      <c r="AP4783" s="592">
        <f t="shared" si="330"/>
        <v>3.2699999999999996</v>
      </c>
    </row>
    <row r="4784" spans="1:42" x14ac:dyDescent="0.2">
      <c r="A4784" s="58">
        <v>41300</v>
      </c>
      <c r="B4784" s="92">
        <v>18.010000000000002</v>
      </c>
      <c r="C4784" s="720"/>
      <c r="D4784" s="174">
        <v>7.1440000000000001</v>
      </c>
      <c r="E4784" s="721">
        <f t="shared" si="331"/>
        <v>5.9527380000000001</v>
      </c>
      <c r="F4784" s="577">
        <f t="shared" si="326"/>
        <v>23.962738000000002</v>
      </c>
      <c r="G4784" s="63"/>
      <c r="H4784" s="265">
        <v>16.18</v>
      </c>
      <c r="I4784" s="96">
        <v>6.12</v>
      </c>
      <c r="J4784" s="308"/>
      <c r="K4784" s="723">
        <f t="shared" si="322"/>
        <v>22.3</v>
      </c>
      <c r="M4784" s="724">
        <f t="shared" si="327"/>
        <v>-1.8300000000000018</v>
      </c>
      <c r="N4784" s="724">
        <f t="shared" si="328"/>
        <v>-1.024</v>
      </c>
      <c r="O4784" s="98">
        <f t="shared" si="323"/>
        <v>-1.6627380000000009</v>
      </c>
      <c r="Q4784" s="100">
        <f t="shared" si="324"/>
        <v>-7.4562242152466398</v>
      </c>
      <c r="S4784" s="732">
        <v>0</v>
      </c>
      <c r="T4784" s="726">
        <v>0</v>
      </c>
      <c r="U4784" s="727">
        <v>0</v>
      </c>
      <c r="V4784" s="733">
        <v>0</v>
      </c>
      <c r="W4784" s="732">
        <v>0</v>
      </c>
      <c r="X4784" s="733">
        <v>0</v>
      </c>
      <c r="Y4784" s="163">
        <f t="shared" si="325"/>
        <v>23.962738000000002</v>
      </c>
      <c r="Z4784" s="108">
        <v>0</v>
      </c>
      <c r="AA4784" s="112">
        <v>0</v>
      </c>
      <c r="AB4784" s="108">
        <v>341.4</v>
      </c>
      <c r="AC4784" s="109">
        <v>0</v>
      </c>
      <c r="AD4784" s="111">
        <v>0</v>
      </c>
      <c r="AE4784" s="183"/>
      <c r="AF4784" s="108">
        <v>355.1</v>
      </c>
      <c r="AG4784" s="109">
        <v>0</v>
      </c>
      <c r="AH4784" s="79"/>
      <c r="AI4784" s="112"/>
      <c r="AJ4784" s="110">
        <v>29</v>
      </c>
      <c r="AK4784" s="739"/>
      <c r="AM4784" s="253"/>
      <c r="AN4784" s="253">
        <f t="shared" si="329"/>
        <v>29</v>
      </c>
      <c r="AO4784" s="590">
        <f t="shared" si="321"/>
        <v>5.0372619999999984</v>
      </c>
      <c r="AP4784" s="592">
        <f t="shared" si="330"/>
        <v>6.6999999999999993</v>
      </c>
    </row>
    <row r="4785" spans="1:281" x14ac:dyDescent="0.2">
      <c r="A4785" s="58">
        <v>41301</v>
      </c>
      <c r="B4785" s="92">
        <v>18.559999999999999</v>
      </c>
      <c r="C4785" s="720"/>
      <c r="D4785" s="174">
        <v>6.83</v>
      </c>
      <c r="E4785" s="721">
        <f t="shared" si="331"/>
        <v>5.6910975000000006</v>
      </c>
      <c r="F4785" s="577">
        <f t="shared" si="326"/>
        <v>24.2510975</v>
      </c>
      <c r="G4785" s="63"/>
      <c r="H4785" s="265">
        <v>18.399999999999999</v>
      </c>
      <c r="I4785" s="96">
        <v>5.9790000000000001</v>
      </c>
      <c r="J4785" s="308"/>
      <c r="K4785" s="723">
        <f t="shared" si="322"/>
        <v>24.378999999999998</v>
      </c>
      <c r="M4785" s="724">
        <f t="shared" si="327"/>
        <v>-0.16000000000000014</v>
      </c>
      <c r="N4785" s="724">
        <f t="shared" si="328"/>
        <v>-0.85099999999999998</v>
      </c>
      <c r="O4785" s="98">
        <f t="shared" si="323"/>
        <v>0.12790249999999759</v>
      </c>
      <c r="Q4785" s="100">
        <f t="shared" si="324"/>
        <v>0.52464211001270611</v>
      </c>
      <c r="S4785" s="732">
        <v>0</v>
      </c>
      <c r="T4785" s="726">
        <v>0</v>
      </c>
      <c r="U4785" s="727">
        <v>0</v>
      </c>
      <c r="V4785" s="733">
        <v>0</v>
      </c>
      <c r="W4785" s="732">
        <v>0</v>
      </c>
      <c r="X4785" s="733">
        <v>0</v>
      </c>
      <c r="Y4785" s="163">
        <f t="shared" si="325"/>
        <v>24.2510975</v>
      </c>
      <c r="Z4785" s="108">
        <v>0</v>
      </c>
      <c r="AA4785" s="112">
        <v>0</v>
      </c>
      <c r="AB4785" s="108">
        <v>341.4</v>
      </c>
      <c r="AC4785" s="109">
        <v>0</v>
      </c>
      <c r="AD4785" s="111">
        <v>0</v>
      </c>
      <c r="AE4785" s="183"/>
      <c r="AF4785" s="108">
        <v>355.1</v>
      </c>
      <c r="AG4785" s="109">
        <v>0</v>
      </c>
      <c r="AH4785" s="79"/>
      <c r="AI4785" s="112"/>
      <c r="AJ4785" s="110">
        <v>20</v>
      </c>
      <c r="AK4785" s="739"/>
      <c r="AM4785" s="253"/>
      <c r="AN4785" s="253">
        <f t="shared" si="329"/>
        <v>20</v>
      </c>
      <c r="AO4785" s="590">
        <f t="shared" si="321"/>
        <v>-4.2510975000000002</v>
      </c>
      <c r="AP4785" s="592">
        <f t="shared" si="330"/>
        <v>-4.3789999999999978</v>
      </c>
    </row>
    <row r="4786" spans="1:281" x14ac:dyDescent="0.2">
      <c r="A4786" s="58">
        <v>41302</v>
      </c>
      <c r="B4786" s="92">
        <v>19.8</v>
      </c>
      <c r="C4786" s="720"/>
      <c r="D4786" s="174">
        <v>6.6</v>
      </c>
      <c r="E4786" s="721">
        <f t="shared" si="331"/>
        <v>5.4994500000000004</v>
      </c>
      <c r="F4786" s="577">
        <f t="shared" si="326"/>
        <v>25.29945</v>
      </c>
      <c r="G4786" s="63"/>
      <c r="H4786" s="265">
        <v>17.399999999999999</v>
      </c>
      <c r="I4786" s="96">
        <v>6.0860000000000003</v>
      </c>
      <c r="J4786" s="308"/>
      <c r="K4786" s="723">
        <f t="shared" si="322"/>
        <v>23.485999999999997</v>
      </c>
      <c r="M4786" s="724">
        <f t="shared" si="327"/>
        <v>-2.4000000000000021</v>
      </c>
      <c r="N4786" s="724">
        <f t="shared" si="328"/>
        <v>-0.51399999999999935</v>
      </c>
      <c r="O4786" s="98">
        <f t="shared" si="323"/>
        <v>-1.8134500000000031</v>
      </c>
      <c r="Q4786" s="100">
        <f t="shared" si="324"/>
        <v>-7.7214084986800797</v>
      </c>
      <c r="S4786" s="732">
        <v>0</v>
      </c>
      <c r="T4786" s="726">
        <v>0</v>
      </c>
      <c r="U4786" s="727">
        <v>0</v>
      </c>
      <c r="V4786" s="733">
        <v>0</v>
      </c>
      <c r="W4786" s="732">
        <v>0</v>
      </c>
      <c r="X4786" s="733">
        <v>0</v>
      </c>
      <c r="Y4786" s="163">
        <f t="shared" si="325"/>
        <v>25.29945</v>
      </c>
      <c r="Z4786" s="108">
        <v>0</v>
      </c>
      <c r="AA4786" s="112">
        <v>0</v>
      </c>
      <c r="AB4786" s="108">
        <v>341.3</v>
      </c>
      <c r="AC4786" s="109">
        <v>0</v>
      </c>
      <c r="AD4786" s="111">
        <v>0</v>
      </c>
      <c r="AE4786" s="183"/>
      <c r="AF4786" s="108">
        <v>355.1</v>
      </c>
      <c r="AG4786" s="109">
        <v>0</v>
      </c>
      <c r="AH4786" s="79"/>
      <c r="AI4786" s="112"/>
      <c r="AJ4786" s="110">
        <v>43</v>
      </c>
      <c r="AK4786" s="739"/>
      <c r="AM4786" s="253"/>
      <c r="AN4786" s="253">
        <f t="shared" si="329"/>
        <v>43</v>
      </c>
      <c r="AO4786" s="590">
        <f t="shared" si="321"/>
        <v>17.70055</v>
      </c>
      <c r="AP4786" s="592">
        <f t="shared" si="330"/>
        <v>19.514000000000003</v>
      </c>
    </row>
    <row r="4787" spans="1:281" x14ac:dyDescent="0.2">
      <c r="A4787" s="58">
        <v>41303</v>
      </c>
      <c r="B4787" s="92">
        <v>20.34</v>
      </c>
      <c r="C4787" s="720"/>
      <c r="D4787" s="174">
        <v>6.74</v>
      </c>
      <c r="E4787" s="721">
        <f t="shared" si="331"/>
        <v>5.6161050000000001</v>
      </c>
      <c r="F4787" s="577">
        <f t="shared" si="326"/>
        <v>25.956105000000001</v>
      </c>
      <c r="G4787" s="63"/>
      <c r="H4787" s="265">
        <v>20.67</v>
      </c>
      <c r="I4787" s="96">
        <v>6.1</v>
      </c>
      <c r="J4787" s="308"/>
      <c r="K4787" s="723">
        <f t="shared" si="322"/>
        <v>26.770000000000003</v>
      </c>
      <c r="M4787" s="724">
        <f t="shared" si="327"/>
        <v>0.33000000000000185</v>
      </c>
      <c r="N4787" s="724">
        <f t="shared" si="328"/>
        <v>-0.64000000000000057</v>
      </c>
      <c r="O4787" s="98">
        <f t="shared" si="323"/>
        <v>0.81389500000000226</v>
      </c>
      <c r="Q4787" s="100">
        <f t="shared" si="324"/>
        <v>3.0403249906611958</v>
      </c>
      <c r="S4787" s="732">
        <v>0</v>
      </c>
      <c r="T4787" s="726">
        <v>0</v>
      </c>
      <c r="U4787" s="727">
        <v>0</v>
      </c>
      <c r="V4787" s="733">
        <v>0</v>
      </c>
      <c r="W4787" s="732">
        <v>0</v>
      </c>
      <c r="X4787" s="733">
        <v>0</v>
      </c>
      <c r="Y4787" s="163">
        <f t="shared" si="325"/>
        <v>25.956105000000001</v>
      </c>
      <c r="Z4787" s="108">
        <v>0</v>
      </c>
      <c r="AA4787" s="112">
        <v>0</v>
      </c>
      <c r="AB4787" s="108">
        <v>341.3</v>
      </c>
      <c r="AC4787" s="109">
        <v>0</v>
      </c>
      <c r="AD4787" s="111">
        <v>0</v>
      </c>
      <c r="AE4787" s="183"/>
      <c r="AF4787" s="108">
        <v>355.1</v>
      </c>
      <c r="AG4787" s="109">
        <v>0</v>
      </c>
      <c r="AH4787" s="79"/>
      <c r="AI4787" s="112"/>
      <c r="AJ4787" s="110">
        <v>30</v>
      </c>
      <c r="AK4787" s="739"/>
      <c r="AM4787" s="253"/>
      <c r="AN4787" s="253">
        <f t="shared" si="329"/>
        <v>30</v>
      </c>
      <c r="AO4787" s="590">
        <f t="shared" si="321"/>
        <v>4.0438949999999991</v>
      </c>
      <c r="AP4787" s="592">
        <f t="shared" si="330"/>
        <v>3.2299999999999969</v>
      </c>
    </row>
    <row r="4788" spans="1:281" x14ac:dyDescent="0.2">
      <c r="A4788" s="58">
        <v>41304</v>
      </c>
      <c r="B4788" s="92">
        <v>20</v>
      </c>
      <c r="C4788" s="720"/>
      <c r="D4788" s="174">
        <v>6.78</v>
      </c>
      <c r="E4788" s="721">
        <f t="shared" si="331"/>
        <v>5.6494350000000004</v>
      </c>
      <c r="F4788" s="577">
        <f t="shared" si="326"/>
        <v>25.649435</v>
      </c>
      <c r="G4788" s="63"/>
      <c r="H4788" s="265">
        <v>19.79</v>
      </c>
      <c r="I4788" s="96">
        <v>6.0830000000000002</v>
      </c>
      <c r="J4788" s="308"/>
      <c r="K4788" s="723">
        <f t="shared" si="322"/>
        <v>25.872999999999998</v>
      </c>
      <c r="M4788" s="724">
        <f t="shared" si="327"/>
        <v>-0.21000000000000085</v>
      </c>
      <c r="N4788" s="724">
        <f t="shared" si="328"/>
        <v>-0.69700000000000006</v>
      </c>
      <c r="O4788" s="98">
        <f t="shared" si="323"/>
        <v>0.22356499999999713</v>
      </c>
      <c r="Q4788" s="100">
        <f t="shared" si="324"/>
        <v>0.86408611293625459</v>
      </c>
      <c r="S4788" s="732">
        <v>0</v>
      </c>
      <c r="T4788" s="726">
        <v>0</v>
      </c>
      <c r="U4788" s="727">
        <v>0</v>
      </c>
      <c r="V4788" s="733">
        <v>0</v>
      </c>
      <c r="W4788" s="732">
        <v>0</v>
      </c>
      <c r="X4788" s="733">
        <v>0</v>
      </c>
      <c r="Y4788" s="163">
        <f t="shared" si="325"/>
        <v>25.649435</v>
      </c>
      <c r="Z4788" s="108">
        <v>0</v>
      </c>
      <c r="AA4788" s="112">
        <v>0</v>
      </c>
      <c r="AB4788" s="108">
        <v>341.3</v>
      </c>
      <c r="AC4788" s="109">
        <v>0</v>
      </c>
      <c r="AD4788" s="111">
        <v>0</v>
      </c>
      <c r="AE4788" s="183"/>
      <c r="AF4788" s="108">
        <v>355.1</v>
      </c>
      <c r="AG4788" s="109">
        <v>0.5</v>
      </c>
      <c r="AH4788" s="79"/>
      <c r="AI4788" s="112"/>
      <c r="AJ4788" s="110">
        <v>29</v>
      </c>
      <c r="AK4788" s="739"/>
      <c r="AM4788" s="253"/>
      <c r="AN4788" s="253">
        <f t="shared" si="329"/>
        <v>29</v>
      </c>
      <c r="AO4788" s="590">
        <f t="shared" si="321"/>
        <v>3.3505649999999996</v>
      </c>
      <c r="AP4788" s="592">
        <f t="shared" si="330"/>
        <v>3.1270000000000024</v>
      </c>
    </row>
    <row r="4789" spans="1:281" ht="13.5" thickBot="1" x14ac:dyDescent="0.25">
      <c r="A4789" s="58">
        <v>41305</v>
      </c>
      <c r="B4789" s="92">
        <v>18.149999999999999</v>
      </c>
      <c r="C4789" s="720"/>
      <c r="D4789" s="174">
        <v>7.5</v>
      </c>
      <c r="E4789" s="721">
        <f t="shared" si="331"/>
        <v>6.2493750000000006</v>
      </c>
      <c r="F4789" s="577">
        <f t="shared" si="326"/>
        <v>24.399374999999999</v>
      </c>
      <c r="G4789" s="63"/>
      <c r="H4789" s="731">
        <v>17.73</v>
      </c>
      <c r="I4789" s="174">
        <v>6.0650000000000004</v>
      </c>
      <c r="J4789" s="308"/>
      <c r="K4789" s="723">
        <f t="shared" si="322"/>
        <v>23.795000000000002</v>
      </c>
      <c r="M4789" s="724">
        <f t="shared" si="327"/>
        <v>-0.41999999999999815</v>
      </c>
      <c r="N4789" s="724">
        <f t="shared" si="328"/>
        <v>-1.4349999999999996</v>
      </c>
      <c r="O4789" s="98">
        <f t="shared" si="323"/>
        <v>-0.60437499999999744</v>
      </c>
      <c r="Q4789" s="100">
        <f t="shared" si="324"/>
        <v>-2.5399243538558411</v>
      </c>
      <c r="S4789" s="735">
        <v>0</v>
      </c>
      <c r="T4789" s="736">
        <v>0</v>
      </c>
      <c r="U4789" s="737">
        <v>0</v>
      </c>
      <c r="V4789" s="738">
        <v>0</v>
      </c>
      <c r="W4789" s="735">
        <v>0</v>
      </c>
      <c r="X4789" s="738">
        <v>0</v>
      </c>
      <c r="Y4789" s="163">
        <f t="shared" si="325"/>
        <v>24.399374999999999</v>
      </c>
      <c r="Z4789" s="132">
        <v>0</v>
      </c>
      <c r="AA4789" s="136">
        <v>0</v>
      </c>
      <c r="AB4789" s="132">
        <v>341.3</v>
      </c>
      <c r="AC4789" s="133">
        <v>0</v>
      </c>
      <c r="AD4789" s="135">
        <v>0</v>
      </c>
      <c r="AE4789" s="668"/>
      <c r="AF4789" s="132">
        <v>355.1</v>
      </c>
      <c r="AG4789" s="133">
        <v>0</v>
      </c>
      <c r="AH4789" s="79"/>
      <c r="AI4789" s="136"/>
      <c r="AJ4789" s="134">
        <v>18</v>
      </c>
      <c r="AK4789" s="739"/>
      <c r="AM4789" s="253"/>
      <c r="AN4789" s="253">
        <f t="shared" si="329"/>
        <v>18</v>
      </c>
      <c r="AO4789" s="590">
        <f t="shared" si="321"/>
        <v>-6.3993749999999991</v>
      </c>
      <c r="AP4789" s="592">
        <f t="shared" si="330"/>
        <v>-5.7950000000000017</v>
      </c>
    </row>
    <row r="4790" spans="1:281" x14ac:dyDescent="0.2">
      <c r="A4790" s="58">
        <v>41306</v>
      </c>
      <c r="B4790" s="307">
        <v>19.760000000000002</v>
      </c>
      <c r="C4790" s="720"/>
      <c r="D4790" s="200">
        <v>5.6120000000000001</v>
      </c>
      <c r="E4790" s="721"/>
      <c r="F4790" s="577">
        <f t="shared" ref="F4790:F4817" si="332">+B4790+D4790</f>
        <v>25.372</v>
      </c>
      <c r="G4790" s="63"/>
      <c r="H4790" s="740">
        <v>16.88</v>
      </c>
      <c r="I4790" s="308">
        <v>6.0270000000000001</v>
      </c>
      <c r="J4790" s="308"/>
      <c r="K4790" s="723">
        <f t="shared" si="322"/>
        <v>22.907</v>
      </c>
      <c r="M4790" s="724">
        <f t="shared" si="327"/>
        <v>-2.8800000000000026</v>
      </c>
      <c r="N4790" s="724">
        <f t="shared" si="328"/>
        <v>0.41500000000000004</v>
      </c>
      <c r="O4790" s="741">
        <f t="shared" si="323"/>
        <v>-2.4649999999999999</v>
      </c>
      <c r="Q4790" s="742">
        <f t="shared" si="324"/>
        <v>-10.760902780809358</v>
      </c>
      <c r="S4790" s="392">
        <v>0</v>
      </c>
      <c r="T4790" s="389">
        <v>0</v>
      </c>
      <c r="U4790" s="390">
        <v>0</v>
      </c>
      <c r="V4790" s="391">
        <v>0</v>
      </c>
      <c r="W4790" s="392">
        <v>0</v>
      </c>
      <c r="X4790" s="391">
        <v>0</v>
      </c>
      <c r="Y4790" s="163">
        <f t="shared" si="325"/>
        <v>25.372</v>
      </c>
      <c r="Z4790" s="78">
        <v>0</v>
      </c>
      <c r="AA4790" s="82">
        <v>0</v>
      </c>
      <c r="AB4790" s="78">
        <v>341.3</v>
      </c>
      <c r="AC4790" s="79">
        <v>0</v>
      </c>
      <c r="AD4790" s="81">
        <v>0</v>
      </c>
      <c r="AE4790" s="164"/>
      <c r="AF4790" s="78">
        <v>355.1</v>
      </c>
      <c r="AG4790" s="79">
        <v>0</v>
      </c>
      <c r="AH4790" s="79"/>
      <c r="AI4790" s="82"/>
      <c r="AJ4790" s="80">
        <v>30</v>
      </c>
      <c r="AK4790" s="739"/>
      <c r="AM4790" s="743"/>
      <c r="AN4790" s="743">
        <f t="shared" si="329"/>
        <v>30</v>
      </c>
      <c r="AO4790" s="83">
        <f t="shared" si="321"/>
        <v>4.6280000000000001</v>
      </c>
      <c r="AP4790" s="592">
        <f t="shared" si="330"/>
        <v>7.093</v>
      </c>
    </row>
    <row r="4791" spans="1:281" x14ac:dyDescent="0.2">
      <c r="A4791" s="58">
        <v>41307</v>
      </c>
      <c r="B4791" s="309">
        <v>18.809999999999999</v>
      </c>
      <c r="C4791" s="720"/>
      <c r="D4791" s="174">
        <v>6.0339999999999998</v>
      </c>
      <c r="E4791" s="721"/>
      <c r="F4791" s="302">
        <f t="shared" si="332"/>
        <v>24.843999999999998</v>
      </c>
      <c r="G4791" s="94"/>
      <c r="H4791" s="744">
        <v>19.77</v>
      </c>
      <c r="I4791" s="96">
        <v>5.9870000000000001</v>
      </c>
      <c r="J4791" s="308"/>
      <c r="K4791" s="723">
        <f t="shared" si="322"/>
        <v>25.756999999999998</v>
      </c>
      <c r="M4791" s="724">
        <f t="shared" si="327"/>
        <v>0.96000000000000085</v>
      </c>
      <c r="N4791" s="724">
        <f t="shared" si="328"/>
        <v>-4.6999999999999709E-2</v>
      </c>
      <c r="O4791" s="741">
        <f t="shared" si="323"/>
        <v>0.91300000000000026</v>
      </c>
      <c r="Q4791" s="742">
        <f t="shared" si="324"/>
        <v>3.5446674690375444</v>
      </c>
      <c r="S4791" s="406">
        <v>0</v>
      </c>
      <c r="T4791" s="389">
        <v>0</v>
      </c>
      <c r="U4791" s="390">
        <v>0</v>
      </c>
      <c r="V4791" s="405">
        <v>0</v>
      </c>
      <c r="W4791" s="406">
        <v>0</v>
      </c>
      <c r="X4791" s="405">
        <v>0</v>
      </c>
      <c r="Y4791" s="163">
        <f t="shared" si="325"/>
        <v>24.843999999999998</v>
      </c>
      <c r="Z4791" s="108">
        <v>0</v>
      </c>
      <c r="AA4791" s="112">
        <v>0</v>
      </c>
      <c r="AB4791" s="108">
        <v>341.3</v>
      </c>
      <c r="AC4791" s="109">
        <v>0.1</v>
      </c>
      <c r="AD4791" s="111">
        <v>0</v>
      </c>
      <c r="AE4791" s="183"/>
      <c r="AF4791" s="108">
        <v>355.1</v>
      </c>
      <c r="AG4791" s="109">
        <v>0</v>
      </c>
      <c r="AH4791" s="79"/>
      <c r="AI4791" s="112"/>
      <c r="AJ4791" s="110">
        <v>31</v>
      </c>
      <c r="AK4791" s="739"/>
      <c r="AM4791" s="743"/>
      <c r="AN4791" s="743">
        <f t="shared" ref="AN4791:AN4822" si="333">AJ4791+AD4791</f>
        <v>31</v>
      </c>
      <c r="AO4791" s="113">
        <f t="shared" si="321"/>
        <v>6.1560000000000024</v>
      </c>
      <c r="AP4791" s="592">
        <f t="shared" si="330"/>
        <v>5.2430000000000021</v>
      </c>
    </row>
    <row r="4792" spans="1:281" x14ac:dyDescent="0.2">
      <c r="A4792" s="58">
        <v>41308</v>
      </c>
      <c r="B4792" s="309">
        <v>18.91</v>
      </c>
      <c r="C4792" s="720"/>
      <c r="D4792" s="174">
        <v>5.27</v>
      </c>
      <c r="E4792" s="721"/>
      <c r="F4792" s="302">
        <f t="shared" si="332"/>
        <v>24.18</v>
      </c>
      <c r="G4792" s="94"/>
      <c r="H4792" s="744">
        <v>16.91</v>
      </c>
      <c r="I4792" s="96">
        <v>6.0309999999999997</v>
      </c>
      <c r="J4792" s="308"/>
      <c r="K4792" s="723">
        <f t="shared" si="322"/>
        <v>22.940999999999999</v>
      </c>
      <c r="M4792" s="724">
        <f t="shared" si="327"/>
        <v>-2</v>
      </c>
      <c r="N4792" s="724">
        <f t="shared" si="328"/>
        <v>0.76100000000000012</v>
      </c>
      <c r="O4792" s="741">
        <f t="shared" si="323"/>
        <v>-1.2390000000000008</v>
      </c>
      <c r="Q4792" s="742">
        <f t="shared" si="324"/>
        <v>-5.400810775467507</v>
      </c>
      <c r="S4792" s="406">
        <v>0</v>
      </c>
      <c r="T4792" s="389">
        <v>0</v>
      </c>
      <c r="U4792" s="390">
        <v>0</v>
      </c>
      <c r="V4792" s="405">
        <v>0</v>
      </c>
      <c r="W4792" s="406">
        <v>0</v>
      </c>
      <c r="X4792" s="405">
        <v>0</v>
      </c>
      <c r="Y4792" s="163">
        <f t="shared" si="325"/>
        <v>24.18</v>
      </c>
      <c r="Z4792" s="108">
        <v>0</v>
      </c>
      <c r="AA4792" s="112">
        <v>0</v>
      </c>
      <c r="AB4792" s="108">
        <v>341.3</v>
      </c>
      <c r="AC4792" s="109">
        <v>0</v>
      </c>
      <c r="AD4792" s="111">
        <v>0</v>
      </c>
      <c r="AE4792" s="183"/>
      <c r="AF4792" s="108">
        <v>355.1</v>
      </c>
      <c r="AG4792" s="109">
        <v>0</v>
      </c>
      <c r="AH4792" s="79"/>
      <c r="AI4792" s="112"/>
      <c r="AJ4792" s="110">
        <v>19</v>
      </c>
      <c r="AK4792" s="739"/>
      <c r="AM4792" s="743"/>
      <c r="AN4792" s="743">
        <f t="shared" si="333"/>
        <v>19</v>
      </c>
      <c r="AO4792" s="113">
        <f t="shared" si="321"/>
        <v>-5.18</v>
      </c>
      <c r="AP4792" s="592">
        <f t="shared" si="330"/>
        <v>-3.9409999999999989</v>
      </c>
    </row>
    <row r="4793" spans="1:281" x14ac:dyDescent="0.2">
      <c r="A4793" s="58">
        <v>41309</v>
      </c>
      <c r="B4793" s="309">
        <v>18.09</v>
      </c>
      <c r="C4793" s="720"/>
      <c r="D4793" s="174">
        <v>5.08</v>
      </c>
      <c r="E4793" s="721"/>
      <c r="F4793" s="302">
        <f t="shared" si="332"/>
        <v>23.17</v>
      </c>
      <c r="G4793" s="94"/>
      <c r="H4793" s="744">
        <v>18.09</v>
      </c>
      <c r="I4793" s="96">
        <v>6.0330000000000004</v>
      </c>
      <c r="J4793" s="308"/>
      <c r="K4793" s="723">
        <f t="shared" si="322"/>
        <v>24.123000000000001</v>
      </c>
      <c r="M4793" s="724">
        <f t="shared" si="327"/>
        <v>0</v>
      </c>
      <c r="N4793" s="724">
        <f t="shared" si="328"/>
        <v>0.95300000000000029</v>
      </c>
      <c r="O4793" s="741">
        <f t="shared" si="323"/>
        <v>0.9529999999999994</v>
      </c>
      <c r="Q4793" s="742">
        <f t="shared" si="324"/>
        <v>3.9505865771255624</v>
      </c>
      <c r="S4793" s="406">
        <v>0</v>
      </c>
      <c r="T4793" s="389">
        <v>0</v>
      </c>
      <c r="U4793" s="390">
        <v>0</v>
      </c>
      <c r="V4793" s="405">
        <v>0</v>
      </c>
      <c r="W4793" s="406">
        <v>0</v>
      </c>
      <c r="X4793" s="405">
        <v>0</v>
      </c>
      <c r="Y4793" s="163">
        <f t="shared" si="325"/>
        <v>23.17</v>
      </c>
      <c r="Z4793" s="108">
        <v>0</v>
      </c>
      <c r="AA4793" s="112">
        <v>0</v>
      </c>
      <c r="AB4793" s="108">
        <v>341.3</v>
      </c>
      <c r="AC4793" s="109">
        <v>0</v>
      </c>
      <c r="AD4793" s="111">
        <v>0</v>
      </c>
      <c r="AE4793" s="183"/>
      <c r="AF4793" s="108">
        <v>355.1</v>
      </c>
      <c r="AG4793" s="109">
        <v>0</v>
      </c>
      <c r="AH4793" s="79"/>
      <c r="AI4793" s="112"/>
      <c r="AJ4793" s="110">
        <v>24</v>
      </c>
      <c r="AK4793" s="739"/>
      <c r="AM4793" s="743"/>
      <c r="AN4793" s="743">
        <f t="shared" si="333"/>
        <v>24</v>
      </c>
      <c r="AO4793" s="113">
        <f t="shared" si="321"/>
        <v>0.82999999999999829</v>
      </c>
      <c r="AP4793" s="592">
        <f t="shared" si="330"/>
        <v>-0.12300000000000111</v>
      </c>
      <c r="JR4793" s="24"/>
    </row>
    <row r="4794" spans="1:281" x14ac:dyDescent="0.2">
      <c r="A4794" s="58">
        <v>41310</v>
      </c>
      <c r="B4794" s="309">
        <v>18.88</v>
      </c>
      <c r="C4794" s="720"/>
      <c r="D4794" s="174">
        <v>5.7430000000000003</v>
      </c>
      <c r="E4794" s="721"/>
      <c r="F4794" s="302">
        <f t="shared" si="332"/>
        <v>24.622999999999998</v>
      </c>
      <c r="G4794" s="94"/>
      <c r="H4794" s="301">
        <v>17.03</v>
      </c>
      <c r="I4794" s="96">
        <v>6.64</v>
      </c>
      <c r="J4794" s="308"/>
      <c r="K4794" s="723">
        <f t="shared" si="322"/>
        <v>23.67</v>
      </c>
      <c r="M4794" s="724">
        <f t="shared" si="327"/>
        <v>-1.8499999999999979</v>
      </c>
      <c r="N4794" s="724">
        <f t="shared" si="328"/>
        <v>0.89699999999999935</v>
      </c>
      <c r="O4794" s="741">
        <f t="shared" si="323"/>
        <v>-0.95299999999999585</v>
      </c>
      <c r="Q4794" s="742">
        <f t="shared" si="324"/>
        <v>-4.026193493874084</v>
      </c>
      <c r="S4794" s="406">
        <v>0</v>
      </c>
      <c r="T4794" s="389">
        <v>0</v>
      </c>
      <c r="U4794" s="390">
        <v>0</v>
      </c>
      <c r="V4794" s="405">
        <v>0</v>
      </c>
      <c r="W4794" s="406">
        <v>0</v>
      </c>
      <c r="X4794" s="405">
        <v>0</v>
      </c>
      <c r="Y4794" s="163">
        <f t="shared" si="325"/>
        <v>24.622999999999998</v>
      </c>
      <c r="Z4794" s="108">
        <v>0</v>
      </c>
      <c r="AA4794" s="112">
        <v>0</v>
      </c>
      <c r="AB4794" s="108">
        <v>341.3</v>
      </c>
      <c r="AC4794" s="109">
        <v>0</v>
      </c>
      <c r="AD4794" s="111">
        <v>0</v>
      </c>
      <c r="AE4794" s="183"/>
      <c r="AF4794" s="108">
        <v>355</v>
      </c>
      <c r="AG4794" s="109">
        <v>0</v>
      </c>
      <c r="AH4794" s="79"/>
      <c r="AI4794" s="112"/>
      <c r="AJ4794" s="110">
        <v>26</v>
      </c>
      <c r="AK4794" s="739"/>
      <c r="AM4794" s="743"/>
      <c r="AN4794" s="743">
        <f t="shared" si="333"/>
        <v>26</v>
      </c>
      <c r="AO4794" s="113">
        <f t="shared" si="321"/>
        <v>1.3770000000000024</v>
      </c>
      <c r="AP4794" s="592">
        <f t="shared" si="330"/>
        <v>2.3299999999999983</v>
      </c>
      <c r="JO4794" s="24"/>
      <c r="JP4794" s="24"/>
      <c r="JQ4794" s="24"/>
      <c r="JR4794" s="24"/>
      <c r="JS4794" s="24"/>
      <c r="JT4794" s="24"/>
      <c r="JU4794" s="24"/>
    </row>
    <row r="4795" spans="1:281" x14ac:dyDescent="0.2">
      <c r="A4795" s="58">
        <v>41311</v>
      </c>
      <c r="B4795" s="309">
        <v>20.11</v>
      </c>
      <c r="C4795" s="720"/>
      <c r="D4795" s="174">
        <v>5.4020000000000001</v>
      </c>
      <c r="E4795" s="721"/>
      <c r="F4795" s="302">
        <f t="shared" si="332"/>
        <v>25.512</v>
      </c>
      <c r="G4795" s="94"/>
      <c r="H4795" s="301">
        <v>17.98</v>
      </c>
      <c r="I4795" s="96">
        <v>6.1319999999999997</v>
      </c>
      <c r="J4795" s="308"/>
      <c r="K4795" s="723">
        <f t="shared" si="322"/>
        <v>24.112000000000002</v>
      </c>
      <c r="M4795" s="724">
        <f t="shared" si="327"/>
        <v>-2.129999999999999</v>
      </c>
      <c r="N4795" s="724">
        <f t="shared" si="328"/>
        <v>0.72999999999999954</v>
      </c>
      <c r="O4795" s="741">
        <f t="shared" si="323"/>
        <v>-1.3999999999999986</v>
      </c>
      <c r="Q4795" s="742">
        <f t="shared" si="324"/>
        <v>-5.8062375580623691</v>
      </c>
      <c r="S4795" s="406">
        <v>0</v>
      </c>
      <c r="T4795" s="389">
        <v>0</v>
      </c>
      <c r="U4795" s="390">
        <v>0</v>
      </c>
      <c r="V4795" s="405">
        <v>0</v>
      </c>
      <c r="W4795" s="406">
        <v>0</v>
      </c>
      <c r="X4795" s="405">
        <v>0</v>
      </c>
      <c r="Y4795" s="163">
        <f t="shared" si="325"/>
        <v>25.512</v>
      </c>
      <c r="Z4795" s="108">
        <v>0</v>
      </c>
      <c r="AA4795" s="112">
        <v>0</v>
      </c>
      <c r="AB4795" s="108">
        <v>341.3</v>
      </c>
      <c r="AC4795" s="109">
        <v>0</v>
      </c>
      <c r="AD4795" s="111">
        <v>0</v>
      </c>
      <c r="AE4795" s="183"/>
      <c r="AF4795" s="108">
        <v>355</v>
      </c>
      <c r="AG4795" s="109">
        <v>0</v>
      </c>
      <c r="AH4795" s="79"/>
      <c r="AI4795" s="112"/>
      <c r="AJ4795" s="110">
        <v>24</v>
      </c>
      <c r="AK4795" s="739"/>
      <c r="AM4795" s="743"/>
      <c r="AN4795" s="743">
        <f t="shared" si="333"/>
        <v>24</v>
      </c>
      <c r="AO4795" s="113">
        <f t="shared" ref="AO4795:AO4858" si="334">AN4795-F4795</f>
        <v>-1.5120000000000005</v>
      </c>
      <c r="AP4795" s="592">
        <f t="shared" si="330"/>
        <v>-0.11200000000000188</v>
      </c>
      <c r="JO4795" s="24"/>
      <c r="JP4795" s="24"/>
      <c r="JQ4795" s="24"/>
      <c r="JR4795" s="24"/>
      <c r="JS4795" s="24"/>
      <c r="JT4795" s="24"/>
      <c r="JU4795" s="24"/>
    </row>
    <row r="4796" spans="1:281" x14ac:dyDescent="0.2">
      <c r="A4796" s="58">
        <v>41312</v>
      </c>
      <c r="B4796" s="309">
        <v>18.7</v>
      </c>
      <c r="C4796" s="720"/>
      <c r="D4796" s="174">
        <v>5.1379999999999999</v>
      </c>
      <c r="E4796" s="721"/>
      <c r="F4796" s="302">
        <f t="shared" si="332"/>
        <v>23.838000000000001</v>
      </c>
      <c r="G4796" s="94"/>
      <c r="H4796" s="301">
        <v>18.55</v>
      </c>
      <c r="I4796" s="96">
        <v>6.06</v>
      </c>
      <c r="J4796" s="308"/>
      <c r="K4796" s="723">
        <f t="shared" ref="K4796:K4859" si="335">H4796+I4796</f>
        <v>24.61</v>
      </c>
      <c r="M4796" s="724">
        <f t="shared" si="327"/>
        <v>-0.14999999999999858</v>
      </c>
      <c r="N4796" s="724">
        <f t="shared" si="328"/>
        <v>0.92199999999999971</v>
      </c>
      <c r="O4796" s="741">
        <f t="shared" ref="O4796:O4859" si="336">K4796-F4796</f>
        <v>0.77199999999999847</v>
      </c>
      <c r="Q4796" s="742">
        <f t="shared" ref="Q4796:Q4859" si="337">(((O4796/K4796)*100))</f>
        <v>3.1369362047947926</v>
      </c>
      <c r="S4796" s="406">
        <v>0</v>
      </c>
      <c r="T4796" s="389">
        <v>0</v>
      </c>
      <c r="U4796" s="390">
        <v>0</v>
      </c>
      <c r="V4796" s="405">
        <v>0</v>
      </c>
      <c r="W4796" s="406">
        <v>0</v>
      </c>
      <c r="X4796" s="405">
        <v>0</v>
      </c>
      <c r="Y4796" s="163">
        <f t="shared" si="325"/>
        <v>23.838000000000001</v>
      </c>
      <c r="Z4796" s="108">
        <v>0</v>
      </c>
      <c r="AA4796" s="112">
        <v>0</v>
      </c>
      <c r="AB4796" s="108">
        <v>341.6</v>
      </c>
      <c r="AC4796" s="109">
        <v>1.4</v>
      </c>
      <c r="AD4796" s="111">
        <v>0</v>
      </c>
      <c r="AE4796" s="183"/>
      <c r="AF4796" s="108">
        <v>355.6</v>
      </c>
      <c r="AG4796" s="109">
        <v>1.2</v>
      </c>
      <c r="AH4796" s="79"/>
      <c r="AI4796" s="112"/>
      <c r="AJ4796" s="110">
        <v>26</v>
      </c>
      <c r="AK4796" s="739"/>
      <c r="AM4796" s="743"/>
      <c r="AN4796" s="743">
        <f t="shared" si="333"/>
        <v>26</v>
      </c>
      <c r="AO4796" s="113">
        <f t="shared" si="334"/>
        <v>2.161999999999999</v>
      </c>
      <c r="AP4796" s="592">
        <f t="shared" si="330"/>
        <v>1.3900000000000006</v>
      </c>
    </row>
    <row r="4797" spans="1:281" x14ac:dyDescent="0.2">
      <c r="A4797" s="58">
        <v>41313</v>
      </c>
      <c r="B4797" s="309">
        <v>19.29</v>
      </c>
      <c r="C4797" s="720"/>
      <c r="D4797" s="174">
        <v>5.8940000000000001</v>
      </c>
      <c r="E4797" s="721"/>
      <c r="F4797" s="302">
        <f t="shared" si="332"/>
        <v>25.183999999999997</v>
      </c>
      <c r="G4797" s="94"/>
      <c r="H4797" s="301">
        <v>19.100000000000001</v>
      </c>
      <c r="I4797" s="96">
        <v>6.2</v>
      </c>
      <c r="J4797" s="308"/>
      <c r="K4797" s="723">
        <f t="shared" si="335"/>
        <v>25.3</v>
      </c>
      <c r="M4797" s="724">
        <f t="shared" si="327"/>
        <v>-0.18999999999999773</v>
      </c>
      <c r="N4797" s="724">
        <f t="shared" si="328"/>
        <v>0.30600000000000005</v>
      </c>
      <c r="O4797" s="741">
        <f t="shared" si="336"/>
        <v>0.11600000000000321</v>
      </c>
      <c r="Q4797" s="742">
        <f t="shared" si="337"/>
        <v>0.45849802371542769</v>
      </c>
      <c r="S4797" s="406">
        <v>0</v>
      </c>
      <c r="T4797" s="389">
        <v>0</v>
      </c>
      <c r="U4797" s="390">
        <v>0</v>
      </c>
      <c r="V4797" s="405">
        <v>0</v>
      </c>
      <c r="W4797" s="406">
        <v>0</v>
      </c>
      <c r="X4797" s="405">
        <v>0</v>
      </c>
      <c r="Y4797" s="163">
        <f t="shared" si="325"/>
        <v>25.183999999999997</v>
      </c>
      <c r="Z4797" s="108">
        <v>0</v>
      </c>
      <c r="AA4797" s="112">
        <v>0</v>
      </c>
      <c r="AB4797" s="108">
        <v>341.5</v>
      </c>
      <c r="AC4797" s="109">
        <v>0</v>
      </c>
      <c r="AD4797" s="111">
        <v>0</v>
      </c>
      <c r="AE4797" s="183"/>
      <c r="AF4797" s="108">
        <v>355.5</v>
      </c>
      <c r="AG4797" s="109">
        <v>0</v>
      </c>
      <c r="AH4797" s="79"/>
      <c r="AI4797" s="112"/>
      <c r="AJ4797" s="110">
        <v>26</v>
      </c>
      <c r="AK4797" s="739"/>
      <c r="AM4797" s="743"/>
      <c r="AN4797" s="743">
        <f t="shared" si="333"/>
        <v>26</v>
      </c>
      <c r="AO4797" s="113">
        <f t="shared" si="334"/>
        <v>0.8160000000000025</v>
      </c>
      <c r="AP4797" s="592">
        <f t="shared" si="330"/>
        <v>0.69999999999999929</v>
      </c>
    </row>
    <row r="4798" spans="1:281" x14ac:dyDescent="0.2">
      <c r="A4798" s="58">
        <v>41314</v>
      </c>
      <c r="B4798" s="309">
        <v>19.75</v>
      </c>
      <c r="C4798" s="720"/>
      <c r="D4798" s="174">
        <v>5.4290000000000003</v>
      </c>
      <c r="E4798" s="721"/>
      <c r="F4798" s="302">
        <f t="shared" si="332"/>
        <v>25.179000000000002</v>
      </c>
      <c r="G4798" s="94"/>
      <c r="H4798" s="301">
        <v>18.88</v>
      </c>
      <c r="I4798" s="96">
        <v>5.9889999999999999</v>
      </c>
      <c r="J4798" s="308"/>
      <c r="K4798" s="723">
        <f t="shared" si="335"/>
        <v>24.869</v>
      </c>
      <c r="M4798" s="724">
        <f t="shared" si="327"/>
        <v>-0.87000000000000099</v>
      </c>
      <c r="N4798" s="724">
        <f t="shared" si="328"/>
        <v>0.55999999999999961</v>
      </c>
      <c r="O4798" s="741">
        <f t="shared" si="336"/>
        <v>-0.31000000000000227</v>
      </c>
      <c r="Q4798" s="742">
        <f t="shared" si="337"/>
        <v>-1.246531826772296</v>
      </c>
      <c r="S4798" s="406">
        <v>0</v>
      </c>
      <c r="T4798" s="389">
        <v>0</v>
      </c>
      <c r="U4798" s="390">
        <v>0</v>
      </c>
      <c r="V4798" s="405">
        <v>0</v>
      </c>
      <c r="W4798" s="406">
        <v>0</v>
      </c>
      <c r="X4798" s="405">
        <v>0</v>
      </c>
      <c r="Y4798" s="163">
        <f t="shared" si="325"/>
        <v>25.179000000000002</v>
      </c>
      <c r="Z4798" s="108">
        <v>0</v>
      </c>
      <c r="AA4798" s="112">
        <v>0</v>
      </c>
      <c r="AB4798" s="108">
        <v>341.5</v>
      </c>
      <c r="AC4798" s="109">
        <v>0</v>
      </c>
      <c r="AD4798" s="111">
        <v>0</v>
      </c>
      <c r="AE4798" s="183"/>
      <c r="AF4798" s="108">
        <v>355.4</v>
      </c>
      <c r="AG4798" s="109">
        <v>0</v>
      </c>
      <c r="AH4798" s="79"/>
      <c r="AI4798" s="112"/>
      <c r="AJ4798" s="110">
        <v>30</v>
      </c>
      <c r="AK4798" s="739"/>
      <c r="AM4798" s="743"/>
      <c r="AN4798" s="743">
        <f t="shared" si="333"/>
        <v>30</v>
      </c>
      <c r="AO4798" s="113">
        <f t="shared" si="334"/>
        <v>4.820999999999998</v>
      </c>
      <c r="AP4798" s="592">
        <f t="shared" si="330"/>
        <v>5.1310000000000002</v>
      </c>
    </row>
    <row r="4799" spans="1:281" x14ac:dyDescent="0.2">
      <c r="A4799" s="58">
        <v>41315</v>
      </c>
      <c r="B4799" s="309">
        <v>19.149999999999999</v>
      </c>
      <c r="C4799" s="720"/>
      <c r="D4799" s="174">
        <v>5.49</v>
      </c>
      <c r="E4799" s="721"/>
      <c r="F4799" s="302">
        <f t="shared" si="332"/>
        <v>24.64</v>
      </c>
      <c r="G4799" s="94"/>
      <c r="H4799" s="301">
        <v>17.57</v>
      </c>
      <c r="I4799" s="96">
        <v>5.9539999999999997</v>
      </c>
      <c r="J4799" s="308"/>
      <c r="K4799" s="723">
        <f t="shared" si="335"/>
        <v>23.524000000000001</v>
      </c>
      <c r="M4799" s="724">
        <f t="shared" si="327"/>
        <v>-1.5799999999999983</v>
      </c>
      <c r="N4799" s="724">
        <f t="shared" si="328"/>
        <v>0.46399999999999952</v>
      </c>
      <c r="O4799" s="741">
        <f t="shared" si="336"/>
        <v>-1.1159999999999997</v>
      </c>
      <c r="Q4799" s="742">
        <f t="shared" si="337"/>
        <v>-4.7440911409624196</v>
      </c>
      <c r="S4799" s="406">
        <v>0</v>
      </c>
      <c r="T4799" s="389">
        <v>0</v>
      </c>
      <c r="U4799" s="390">
        <v>0</v>
      </c>
      <c r="V4799" s="405">
        <v>0</v>
      </c>
      <c r="W4799" s="406">
        <v>0</v>
      </c>
      <c r="X4799" s="405">
        <v>0</v>
      </c>
      <c r="Y4799" s="163">
        <f t="shared" si="325"/>
        <v>24.64</v>
      </c>
      <c r="Z4799" s="108">
        <v>0</v>
      </c>
      <c r="AA4799" s="112">
        <v>0</v>
      </c>
      <c r="AB4799" s="108">
        <v>341.5</v>
      </c>
      <c r="AC4799" s="109">
        <v>0.1</v>
      </c>
      <c r="AD4799" s="111">
        <v>0</v>
      </c>
      <c r="AE4799" s="183"/>
      <c r="AF4799" s="108">
        <v>355.3</v>
      </c>
      <c r="AG4799" s="109">
        <v>0</v>
      </c>
      <c r="AH4799" s="79"/>
      <c r="AI4799" s="112"/>
      <c r="AJ4799" s="110">
        <v>21</v>
      </c>
      <c r="AK4799" s="739"/>
      <c r="AM4799" s="743"/>
      <c r="AN4799" s="743">
        <f t="shared" si="333"/>
        <v>21</v>
      </c>
      <c r="AO4799" s="113">
        <f t="shared" si="334"/>
        <v>-3.6400000000000006</v>
      </c>
      <c r="AP4799" s="592">
        <f t="shared" si="330"/>
        <v>-2.5240000000000009</v>
      </c>
    </row>
    <row r="4800" spans="1:281" x14ac:dyDescent="0.2">
      <c r="A4800" s="58">
        <v>41316</v>
      </c>
      <c r="B4800" s="309">
        <v>19.61</v>
      </c>
      <c r="C4800" s="720"/>
      <c r="D4800" s="174">
        <v>5.32</v>
      </c>
      <c r="E4800" s="721"/>
      <c r="F4800" s="302">
        <f t="shared" si="332"/>
        <v>24.93</v>
      </c>
      <c r="G4800" s="94"/>
      <c r="H4800" s="301">
        <v>17.29</v>
      </c>
      <c r="I4800" s="96">
        <v>6.1470000000000002</v>
      </c>
      <c r="J4800" s="308"/>
      <c r="K4800" s="723">
        <f t="shared" si="335"/>
        <v>23.436999999999998</v>
      </c>
      <c r="M4800" s="724">
        <f t="shared" si="327"/>
        <v>-2.3200000000000003</v>
      </c>
      <c r="N4800" s="724">
        <f t="shared" si="328"/>
        <v>0.82699999999999996</v>
      </c>
      <c r="O4800" s="741">
        <f t="shared" si="336"/>
        <v>-1.4930000000000021</v>
      </c>
      <c r="Q4800" s="742">
        <f t="shared" si="337"/>
        <v>-6.3702692324103012</v>
      </c>
      <c r="S4800" s="406">
        <v>0</v>
      </c>
      <c r="T4800" s="389">
        <v>0</v>
      </c>
      <c r="U4800" s="390">
        <v>0</v>
      </c>
      <c r="V4800" s="405">
        <v>0</v>
      </c>
      <c r="W4800" s="406">
        <v>0</v>
      </c>
      <c r="X4800" s="405">
        <v>0</v>
      </c>
      <c r="Y4800" s="163">
        <f t="shared" si="325"/>
        <v>24.93</v>
      </c>
      <c r="Z4800" s="108">
        <v>0</v>
      </c>
      <c r="AA4800" s="112">
        <v>0</v>
      </c>
      <c r="AB4800" s="108">
        <v>341.5</v>
      </c>
      <c r="AC4800" s="109">
        <v>0.08</v>
      </c>
      <c r="AD4800" s="111">
        <v>0</v>
      </c>
      <c r="AE4800" s="183"/>
      <c r="AF4800" s="108">
        <v>355.2</v>
      </c>
      <c r="AG4800" s="109">
        <v>0.2</v>
      </c>
      <c r="AH4800" s="79"/>
      <c r="AI4800" s="112"/>
      <c r="AJ4800" s="110">
        <v>27</v>
      </c>
      <c r="AK4800" s="739"/>
      <c r="AM4800" s="743"/>
      <c r="AN4800" s="743">
        <f t="shared" si="333"/>
        <v>27</v>
      </c>
      <c r="AO4800" s="113">
        <f t="shared" si="334"/>
        <v>2.0700000000000003</v>
      </c>
      <c r="AP4800" s="592">
        <f t="shared" si="330"/>
        <v>3.5630000000000024</v>
      </c>
    </row>
    <row r="4801" spans="1:45" x14ac:dyDescent="0.2">
      <c r="A4801" s="58">
        <v>41317</v>
      </c>
      <c r="B4801" s="309">
        <v>20.03</v>
      </c>
      <c r="C4801" s="720"/>
      <c r="D4801" s="174">
        <v>5.55</v>
      </c>
      <c r="E4801" s="721"/>
      <c r="F4801" s="302">
        <f t="shared" si="332"/>
        <v>25.580000000000002</v>
      </c>
      <c r="G4801" s="94"/>
      <c r="H4801" s="301">
        <v>20.71</v>
      </c>
      <c r="I4801" s="96">
        <v>6.1</v>
      </c>
      <c r="J4801" s="308"/>
      <c r="K4801" s="723">
        <f t="shared" si="335"/>
        <v>26.810000000000002</v>
      </c>
      <c r="M4801" s="724">
        <f t="shared" si="327"/>
        <v>0.67999999999999972</v>
      </c>
      <c r="N4801" s="724">
        <f t="shared" si="328"/>
        <v>0.54999999999999982</v>
      </c>
      <c r="O4801" s="741">
        <f t="shared" si="336"/>
        <v>1.2300000000000004</v>
      </c>
      <c r="Q4801" s="742">
        <f t="shared" si="337"/>
        <v>4.5878403580753462</v>
      </c>
      <c r="S4801" s="406">
        <v>0</v>
      </c>
      <c r="T4801" s="389">
        <v>0</v>
      </c>
      <c r="U4801" s="390">
        <v>0</v>
      </c>
      <c r="V4801" s="405">
        <v>0</v>
      </c>
      <c r="W4801" s="406">
        <v>0</v>
      </c>
      <c r="X4801" s="405">
        <v>0</v>
      </c>
      <c r="Y4801" s="163">
        <f t="shared" si="325"/>
        <v>25.580000000000002</v>
      </c>
      <c r="Z4801" s="108">
        <v>0</v>
      </c>
      <c r="AA4801" s="112">
        <v>0</v>
      </c>
      <c r="AB4801" s="108">
        <v>341.6</v>
      </c>
      <c r="AC4801" s="109">
        <v>0.2</v>
      </c>
      <c r="AD4801" s="111">
        <v>0</v>
      </c>
      <c r="AE4801" s="183"/>
      <c r="AF4801" s="108">
        <v>355.2</v>
      </c>
      <c r="AG4801" s="109">
        <v>0.25</v>
      </c>
      <c r="AH4801" s="79"/>
      <c r="AI4801" s="112"/>
      <c r="AJ4801" s="110">
        <v>26</v>
      </c>
      <c r="AK4801" s="739"/>
      <c r="AM4801" s="743"/>
      <c r="AN4801" s="743">
        <f t="shared" si="333"/>
        <v>26</v>
      </c>
      <c r="AO4801" s="113">
        <f t="shared" si="334"/>
        <v>0.41999999999999815</v>
      </c>
      <c r="AP4801" s="592">
        <f t="shared" si="330"/>
        <v>-0.81000000000000227</v>
      </c>
    </row>
    <row r="4802" spans="1:45" x14ac:dyDescent="0.2">
      <c r="A4802" s="58">
        <v>41318</v>
      </c>
      <c r="B4802" s="309">
        <v>18.64</v>
      </c>
      <c r="C4802" s="720"/>
      <c r="D4802" s="174">
        <v>5.89</v>
      </c>
      <c r="E4802" s="721"/>
      <c r="F4802" s="302">
        <f t="shared" si="332"/>
        <v>24.53</v>
      </c>
      <c r="G4802" s="94"/>
      <c r="H4802" s="301">
        <v>18.760000000000002</v>
      </c>
      <c r="I4802" s="96">
        <v>6.0960000000000001</v>
      </c>
      <c r="J4802" s="308"/>
      <c r="K4802" s="723">
        <f t="shared" si="335"/>
        <v>24.856000000000002</v>
      </c>
      <c r="M4802" s="724">
        <f t="shared" si="327"/>
        <v>0.12000000000000099</v>
      </c>
      <c r="N4802" s="724">
        <f t="shared" si="328"/>
        <v>0.20600000000000041</v>
      </c>
      <c r="O4802" s="741">
        <f t="shared" si="336"/>
        <v>0.32600000000000051</v>
      </c>
      <c r="Q4802" s="742">
        <f t="shared" si="337"/>
        <v>1.3115545542323805</v>
      </c>
      <c r="S4802" s="406">
        <v>0</v>
      </c>
      <c r="T4802" s="389">
        <v>0</v>
      </c>
      <c r="U4802" s="390">
        <v>0</v>
      </c>
      <c r="V4802" s="405">
        <v>0</v>
      </c>
      <c r="W4802" s="406">
        <v>0</v>
      </c>
      <c r="X4802" s="405">
        <v>0</v>
      </c>
      <c r="Y4802" s="163">
        <f t="shared" si="325"/>
        <v>24.53</v>
      </c>
      <c r="Z4802" s="108">
        <v>0</v>
      </c>
      <c r="AA4802" s="112">
        <v>0</v>
      </c>
      <c r="AB4802" s="108">
        <v>341.5</v>
      </c>
      <c r="AC4802" s="109">
        <v>0.15</v>
      </c>
      <c r="AD4802" s="111">
        <v>0</v>
      </c>
      <c r="AE4802" s="183"/>
      <c r="AF4802" s="108">
        <v>355.2</v>
      </c>
      <c r="AG4802" s="109">
        <v>0.2</v>
      </c>
      <c r="AH4802" s="79"/>
      <c r="AI4802" s="112"/>
      <c r="AJ4802" s="110">
        <v>31</v>
      </c>
      <c r="AK4802" s="739"/>
      <c r="AM4802" s="743"/>
      <c r="AN4802" s="743">
        <f t="shared" si="333"/>
        <v>31</v>
      </c>
      <c r="AO4802" s="113">
        <f t="shared" si="334"/>
        <v>6.4699999999999989</v>
      </c>
      <c r="AP4802" s="592">
        <f t="shared" si="330"/>
        <v>6.1439999999999984</v>
      </c>
    </row>
    <row r="4803" spans="1:45" x14ac:dyDescent="0.2">
      <c r="A4803" s="58">
        <v>41319</v>
      </c>
      <c r="B4803" s="309">
        <v>18.899999999999999</v>
      </c>
      <c r="C4803" s="720"/>
      <c r="D4803" s="174">
        <v>5.3150000000000004</v>
      </c>
      <c r="E4803" s="721"/>
      <c r="F4803" s="302">
        <f t="shared" si="332"/>
        <v>24.215</v>
      </c>
      <c r="G4803" s="94"/>
      <c r="H4803" s="301">
        <v>16.420000000000002</v>
      </c>
      <c r="I4803" s="96">
        <v>6.0570000000000004</v>
      </c>
      <c r="J4803" s="308"/>
      <c r="K4803" s="723">
        <f t="shared" si="335"/>
        <v>22.477000000000004</v>
      </c>
      <c r="M4803" s="724">
        <f t="shared" si="327"/>
        <v>-2.4799999999999969</v>
      </c>
      <c r="N4803" s="724">
        <f t="shared" si="328"/>
        <v>0.74199999999999999</v>
      </c>
      <c r="O4803" s="741">
        <f t="shared" si="336"/>
        <v>-1.737999999999996</v>
      </c>
      <c r="Q4803" s="742">
        <f t="shared" si="337"/>
        <v>-7.7323486230368621</v>
      </c>
      <c r="S4803" s="406">
        <v>0</v>
      </c>
      <c r="T4803" s="389">
        <v>0</v>
      </c>
      <c r="U4803" s="390">
        <v>0</v>
      </c>
      <c r="V4803" s="405">
        <v>0</v>
      </c>
      <c r="W4803" s="406">
        <v>0</v>
      </c>
      <c r="X4803" s="405">
        <v>0</v>
      </c>
      <c r="Y4803" s="163">
        <f t="shared" si="325"/>
        <v>24.215</v>
      </c>
      <c r="Z4803" s="108">
        <v>0</v>
      </c>
      <c r="AA4803" s="112">
        <v>0</v>
      </c>
      <c r="AB4803" s="108">
        <v>341.5</v>
      </c>
      <c r="AC4803" s="109">
        <v>0</v>
      </c>
      <c r="AD4803" s="111">
        <v>0</v>
      </c>
      <c r="AE4803" s="183"/>
      <c r="AF4803" s="108">
        <v>355.2</v>
      </c>
      <c r="AG4803" s="109">
        <v>0</v>
      </c>
      <c r="AH4803" s="79"/>
      <c r="AI4803" s="112"/>
      <c r="AJ4803" s="110">
        <v>16</v>
      </c>
      <c r="AK4803" s="739"/>
      <c r="AM4803" s="743"/>
      <c r="AN4803" s="743">
        <f t="shared" si="333"/>
        <v>16</v>
      </c>
      <c r="AO4803" s="113">
        <f t="shared" si="334"/>
        <v>-8.2149999999999999</v>
      </c>
      <c r="AP4803" s="592">
        <f t="shared" si="330"/>
        <v>-6.4770000000000039</v>
      </c>
    </row>
    <row r="4804" spans="1:45" x14ac:dyDescent="0.2">
      <c r="A4804" s="58">
        <v>41320</v>
      </c>
      <c r="B4804" s="309">
        <v>18.95</v>
      </c>
      <c r="C4804" s="720"/>
      <c r="D4804" s="174">
        <v>5.6790000000000003</v>
      </c>
      <c r="E4804" s="721"/>
      <c r="F4804" s="302">
        <f t="shared" si="332"/>
        <v>24.628999999999998</v>
      </c>
      <c r="G4804" s="94"/>
      <c r="H4804" s="301">
        <v>17.73</v>
      </c>
      <c r="I4804" s="96">
        <v>5.92</v>
      </c>
      <c r="J4804" s="308"/>
      <c r="K4804" s="723">
        <f t="shared" si="335"/>
        <v>23.65</v>
      </c>
      <c r="M4804" s="724">
        <f t="shared" si="327"/>
        <v>-1.2199999999999989</v>
      </c>
      <c r="N4804" s="724">
        <f t="shared" si="328"/>
        <v>0.24099999999999966</v>
      </c>
      <c r="O4804" s="741">
        <f t="shared" si="336"/>
        <v>-0.9789999999999992</v>
      </c>
      <c r="Q4804" s="742">
        <f t="shared" si="337"/>
        <v>-4.1395348837209269</v>
      </c>
      <c r="S4804" s="406">
        <v>0</v>
      </c>
      <c r="T4804" s="389">
        <v>0</v>
      </c>
      <c r="U4804" s="390">
        <v>0</v>
      </c>
      <c r="V4804" s="405">
        <v>0</v>
      </c>
      <c r="W4804" s="406">
        <v>0</v>
      </c>
      <c r="X4804" s="405">
        <v>0</v>
      </c>
      <c r="Y4804" s="163">
        <f t="shared" ref="Y4804:Y4867" si="338">+F4804-S4804-T4804-U4804-V4804+W4804+X4804</f>
        <v>24.628999999999998</v>
      </c>
      <c r="Z4804" s="108">
        <v>0</v>
      </c>
      <c r="AA4804" s="112">
        <v>0</v>
      </c>
      <c r="AB4804" s="108">
        <v>341.5</v>
      </c>
      <c r="AC4804" s="109">
        <v>0.1</v>
      </c>
      <c r="AD4804" s="111">
        <v>0</v>
      </c>
      <c r="AE4804" s="183"/>
      <c r="AF4804" s="108">
        <v>355.2</v>
      </c>
      <c r="AG4804" s="109">
        <v>0</v>
      </c>
      <c r="AH4804" s="79"/>
      <c r="AI4804" s="112"/>
      <c r="AJ4804" s="110">
        <v>29</v>
      </c>
      <c r="AK4804" s="739"/>
      <c r="AM4804" s="743"/>
      <c r="AN4804" s="743">
        <f t="shared" si="333"/>
        <v>29</v>
      </c>
      <c r="AO4804" s="113">
        <f t="shared" si="334"/>
        <v>4.3710000000000022</v>
      </c>
      <c r="AP4804" s="592">
        <f t="shared" si="330"/>
        <v>5.3500000000000014</v>
      </c>
    </row>
    <row r="4805" spans="1:45" x14ac:dyDescent="0.2">
      <c r="A4805" s="58">
        <v>41321</v>
      </c>
      <c r="B4805" s="309">
        <v>17.25</v>
      </c>
      <c r="C4805" s="720"/>
      <c r="D4805" s="174">
        <v>5.7469999999999999</v>
      </c>
      <c r="E4805" s="721"/>
      <c r="F4805" s="302">
        <f t="shared" si="332"/>
        <v>22.997</v>
      </c>
      <c r="G4805" s="94"/>
      <c r="H4805" s="301">
        <v>16.52</v>
      </c>
      <c r="I4805" s="96">
        <v>6.14</v>
      </c>
      <c r="J4805" s="308"/>
      <c r="K4805" s="723">
        <f t="shared" si="335"/>
        <v>22.66</v>
      </c>
      <c r="M4805" s="724">
        <f t="shared" si="327"/>
        <v>-0.73000000000000043</v>
      </c>
      <c r="N4805" s="724">
        <f t="shared" si="328"/>
        <v>0.39299999999999979</v>
      </c>
      <c r="O4805" s="741">
        <f t="shared" si="336"/>
        <v>-0.33699999999999974</v>
      </c>
      <c r="Q4805" s="742">
        <f t="shared" si="337"/>
        <v>-1.4872021182700783</v>
      </c>
      <c r="S4805" s="406">
        <v>0</v>
      </c>
      <c r="T4805" s="389">
        <v>0</v>
      </c>
      <c r="U4805" s="390">
        <v>0</v>
      </c>
      <c r="V4805" s="405">
        <v>0</v>
      </c>
      <c r="W4805" s="406">
        <v>0</v>
      </c>
      <c r="X4805" s="405">
        <v>0</v>
      </c>
      <c r="Y4805" s="163">
        <f t="shared" si="338"/>
        <v>22.997</v>
      </c>
      <c r="Z4805" s="108">
        <v>0</v>
      </c>
      <c r="AA4805" s="112">
        <v>0</v>
      </c>
      <c r="AB4805" s="108">
        <v>341.5</v>
      </c>
      <c r="AC4805" s="109">
        <v>0.4</v>
      </c>
      <c r="AD4805" s="111">
        <v>0</v>
      </c>
      <c r="AE4805" s="183"/>
      <c r="AF4805" s="108">
        <v>355.2</v>
      </c>
      <c r="AG4805" s="109">
        <v>0.3</v>
      </c>
      <c r="AH4805" s="79"/>
      <c r="AI4805" s="112"/>
      <c r="AJ4805" s="110">
        <v>19</v>
      </c>
      <c r="AK4805" s="739"/>
      <c r="AM4805" s="743"/>
      <c r="AN4805" s="743">
        <f t="shared" si="333"/>
        <v>19</v>
      </c>
      <c r="AO4805" s="113">
        <f t="shared" si="334"/>
        <v>-3.9969999999999999</v>
      </c>
      <c r="AP4805" s="592">
        <f t="shared" si="330"/>
        <v>-3.66</v>
      </c>
    </row>
    <row r="4806" spans="1:45" x14ac:dyDescent="0.2">
      <c r="A4806" s="58">
        <v>41322</v>
      </c>
      <c r="B4806" s="309">
        <v>17.989999999999998</v>
      </c>
      <c r="C4806" s="720"/>
      <c r="D4806" s="174">
        <v>5.36</v>
      </c>
      <c r="E4806" s="721"/>
      <c r="F4806" s="302">
        <f t="shared" si="332"/>
        <v>23.349999999999998</v>
      </c>
      <c r="G4806" s="94"/>
      <c r="H4806" s="301">
        <v>17.11</v>
      </c>
      <c r="I4806" s="96">
        <v>6.1040000000000001</v>
      </c>
      <c r="J4806" s="308"/>
      <c r="K4806" s="723">
        <f t="shared" si="335"/>
        <v>23.213999999999999</v>
      </c>
      <c r="M4806" s="724">
        <f t="shared" si="327"/>
        <v>-0.87999999999999901</v>
      </c>
      <c r="N4806" s="724">
        <f t="shared" si="328"/>
        <v>0.74399999999999977</v>
      </c>
      <c r="O4806" s="741">
        <f t="shared" si="336"/>
        <v>-0.13599999999999923</v>
      </c>
      <c r="Q4806" s="742">
        <f t="shared" si="337"/>
        <v>-0.58585336434909641</v>
      </c>
      <c r="S4806" s="406">
        <v>0</v>
      </c>
      <c r="T4806" s="389">
        <v>0</v>
      </c>
      <c r="U4806" s="390">
        <v>0</v>
      </c>
      <c r="V4806" s="405">
        <v>0</v>
      </c>
      <c r="W4806" s="406">
        <v>0</v>
      </c>
      <c r="X4806" s="405">
        <v>0</v>
      </c>
      <c r="Y4806" s="163">
        <f t="shared" si="338"/>
        <v>23.349999999999998</v>
      </c>
      <c r="Z4806" s="108">
        <v>0</v>
      </c>
      <c r="AA4806" s="112">
        <v>0</v>
      </c>
      <c r="AB4806" s="108">
        <v>341.5</v>
      </c>
      <c r="AC4806" s="109">
        <v>0</v>
      </c>
      <c r="AD4806" s="111">
        <v>0</v>
      </c>
      <c r="AE4806" s="183"/>
      <c r="AF4806" s="108">
        <v>355.2</v>
      </c>
      <c r="AG4806" s="109">
        <v>0</v>
      </c>
      <c r="AH4806" s="79"/>
      <c r="AI4806" s="112"/>
      <c r="AJ4806" s="110">
        <v>22</v>
      </c>
      <c r="AK4806" s="739"/>
      <c r="AM4806" s="743"/>
      <c r="AN4806" s="743">
        <f t="shared" si="333"/>
        <v>22</v>
      </c>
      <c r="AO4806" s="113">
        <f t="shared" si="334"/>
        <v>-1.3499999999999979</v>
      </c>
      <c r="AP4806" s="592">
        <f t="shared" si="330"/>
        <v>-1.2139999999999986</v>
      </c>
    </row>
    <row r="4807" spans="1:45" x14ac:dyDescent="0.2">
      <c r="A4807" s="58">
        <v>41323</v>
      </c>
      <c r="B4807" s="309">
        <v>18.21</v>
      </c>
      <c r="C4807" s="720"/>
      <c r="D4807" s="174">
        <v>5.6210000000000004</v>
      </c>
      <c r="E4807" s="721"/>
      <c r="F4807" s="302">
        <f t="shared" si="332"/>
        <v>23.831000000000003</v>
      </c>
      <c r="G4807" s="94"/>
      <c r="H4807" s="301">
        <v>16.72</v>
      </c>
      <c r="I4807" s="96">
        <v>6.1029999999999998</v>
      </c>
      <c r="J4807" s="308"/>
      <c r="K4807" s="723">
        <f t="shared" si="335"/>
        <v>22.823</v>
      </c>
      <c r="M4807" s="724">
        <f t="shared" si="327"/>
        <v>-1.490000000000002</v>
      </c>
      <c r="N4807" s="724">
        <f t="shared" si="328"/>
        <v>0.48199999999999932</v>
      </c>
      <c r="O4807" s="741">
        <f t="shared" si="336"/>
        <v>-1.0080000000000027</v>
      </c>
      <c r="Q4807" s="742">
        <f t="shared" si="337"/>
        <v>-4.4165972922052434</v>
      </c>
      <c r="S4807" s="406">
        <v>0</v>
      </c>
      <c r="T4807" s="389">
        <v>0</v>
      </c>
      <c r="U4807" s="390">
        <v>0</v>
      </c>
      <c r="V4807" s="405">
        <v>0</v>
      </c>
      <c r="W4807" s="406">
        <v>0</v>
      </c>
      <c r="X4807" s="405">
        <v>0</v>
      </c>
      <c r="Y4807" s="163">
        <f t="shared" si="338"/>
        <v>23.831000000000003</v>
      </c>
      <c r="Z4807" s="108">
        <v>0</v>
      </c>
      <c r="AA4807" s="112">
        <v>0</v>
      </c>
      <c r="AB4807" s="108">
        <v>341.5</v>
      </c>
      <c r="AC4807" s="109">
        <v>0</v>
      </c>
      <c r="AD4807" s="111">
        <v>0</v>
      </c>
      <c r="AE4807" s="183"/>
      <c r="AF4807" s="108">
        <v>355.1</v>
      </c>
      <c r="AG4807" s="109">
        <v>0</v>
      </c>
      <c r="AH4807" s="79"/>
      <c r="AI4807" s="112"/>
      <c r="AJ4807" s="110">
        <v>29</v>
      </c>
      <c r="AK4807" s="739"/>
      <c r="AM4807" s="743"/>
      <c r="AN4807" s="743">
        <f t="shared" si="333"/>
        <v>29</v>
      </c>
      <c r="AO4807" s="113">
        <f t="shared" si="334"/>
        <v>5.1689999999999969</v>
      </c>
      <c r="AP4807" s="592">
        <f t="shared" si="330"/>
        <v>6.1769999999999996</v>
      </c>
    </row>
    <row r="4808" spans="1:45" x14ac:dyDescent="0.2">
      <c r="A4808" s="58">
        <v>41324</v>
      </c>
      <c r="B4808" s="309">
        <v>18.59</v>
      </c>
      <c r="C4808" s="720"/>
      <c r="D4808" s="174">
        <v>5.7649999999999997</v>
      </c>
      <c r="E4808" s="721"/>
      <c r="F4808" s="302">
        <f t="shared" si="332"/>
        <v>24.355</v>
      </c>
      <c r="G4808" s="94"/>
      <c r="H4808" s="301">
        <v>17.41</v>
      </c>
      <c r="I4808" s="96">
        <v>6.0940000000000003</v>
      </c>
      <c r="J4808" s="308"/>
      <c r="K4808" s="723">
        <f t="shared" si="335"/>
        <v>23.504000000000001</v>
      </c>
      <c r="M4808" s="724">
        <f t="shared" si="327"/>
        <v>-1.1799999999999997</v>
      </c>
      <c r="N4808" s="724">
        <f t="shared" si="328"/>
        <v>0.32900000000000063</v>
      </c>
      <c r="O4808" s="741">
        <f t="shared" si="336"/>
        <v>-0.85099999999999909</v>
      </c>
      <c r="Q4808" s="742">
        <f t="shared" si="337"/>
        <v>-3.6206603131381856</v>
      </c>
      <c r="S4808" s="406">
        <v>0</v>
      </c>
      <c r="T4808" s="389">
        <v>0</v>
      </c>
      <c r="U4808" s="390">
        <v>0</v>
      </c>
      <c r="V4808" s="405">
        <v>0</v>
      </c>
      <c r="W4808" s="406">
        <v>0</v>
      </c>
      <c r="X4808" s="405">
        <v>0</v>
      </c>
      <c r="Y4808" s="163">
        <f t="shared" si="338"/>
        <v>24.355</v>
      </c>
      <c r="Z4808" s="108">
        <v>0</v>
      </c>
      <c r="AA4808" s="112">
        <v>0</v>
      </c>
      <c r="AB4808" s="108">
        <v>341.5</v>
      </c>
      <c r="AC4808" s="109">
        <v>0.2</v>
      </c>
      <c r="AD4808" s="111">
        <v>0</v>
      </c>
      <c r="AE4808" s="183"/>
      <c r="AF4808" s="108">
        <v>355.15</v>
      </c>
      <c r="AG4808" s="109">
        <v>0</v>
      </c>
      <c r="AH4808" s="79"/>
      <c r="AI4808" s="112"/>
      <c r="AJ4808" s="110">
        <v>15</v>
      </c>
      <c r="AK4808" s="739"/>
      <c r="AM4808" s="743"/>
      <c r="AN4808" s="743">
        <f t="shared" si="333"/>
        <v>15</v>
      </c>
      <c r="AO4808" s="113">
        <f t="shared" si="334"/>
        <v>-9.3550000000000004</v>
      </c>
      <c r="AP4808" s="592">
        <f t="shared" si="330"/>
        <v>-8.5040000000000013</v>
      </c>
    </row>
    <row r="4809" spans="1:45" x14ac:dyDescent="0.2">
      <c r="A4809" s="58">
        <v>41325</v>
      </c>
      <c r="B4809" s="309">
        <v>18.88</v>
      </c>
      <c r="C4809" s="720"/>
      <c r="D4809" s="174">
        <v>5.46</v>
      </c>
      <c r="E4809" s="721"/>
      <c r="F4809" s="302">
        <f t="shared" si="332"/>
        <v>24.34</v>
      </c>
      <c r="G4809" s="94"/>
      <c r="H4809" s="301">
        <v>17.57</v>
      </c>
      <c r="I4809" s="96">
        <v>6.0460000000000003</v>
      </c>
      <c r="J4809" s="308"/>
      <c r="K4809" s="723">
        <f t="shared" si="335"/>
        <v>23.616</v>
      </c>
      <c r="M4809" s="724">
        <f t="shared" si="327"/>
        <v>-1.3099999999999987</v>
      </c>
      <c r="N4809" s="724">
        <f t="shared" si="328"/>
        <v>0.5860000000000003</v>
      </c>
      <c r="O4809" s="741">
        <f t="shared" si="336"/>
        <v>-0.7240000000000002</v>
      </c>
      <c r="Q4809" s="742">
        <f t="shared" si="337"/>
        <v>-3.0657181571815726</v>
      </c>
      <c r="S4809" s="406">
        <v>0</v>
      </c>
      <c r="T4809" s="389">
        <v>0</v>
      </c>
      <c r="U4809" s="390">
        <v>0</v>
      </c>
      <c r="V4809" s="405">
        <v>0</v>
      </c>
      <c r="W4809" s="406">
        <v>0</v>
      </c>
      <c r="X4809" s="444">
        <v>0</v>
      </c>
      <c r="Y4809" s="163">
        <f t="shared" si="338"/>
        <v>24.34</v>
      </c>
      <c r="Z4809" s="108">
        <v>0</v>
      </c>
      <c r="AA4809" s="112">
        <v>0</v>
      </c>
      <c r="AB4809" s="108">
        <v>341.5</v>
      </c>
      <c r="AC4809" s="109">
        <v>0</v>
      </c>
      <c r="AD4809" s="111">
        <v>0</v>
      </c>
      <c r="AE4809" s="183"/>
      <c r="AF4809" s="108">
        <v>355.2</v>
      </c>
      <c r="AG4809" s="109">
        <v>0</v>
      </c>
      <c r="AH4809" s="79"/>
      <c r="AI4809" s="112"/>
      <c r="AJ4809" s="110">
        <v>29</v>
      </c>
      <c r="AK4809" s="739"/>
      <c r="AM4809" s="743"/>
      <c r="AN4809" s="743">
        <f t="shared" si="333"/>
        <v>29</v>
      </c>
      <c r="AO4809" s="113">
        <f t="shared" si="334"/>
        <v>4.66</v>
      </c>
      <c r="AP4809" s="592">
        <f t="shared" si="330"/>
        <v>5.3840000000000003</v>
      </c>
    </row>
    <row r="4810" spans="1:45" x14ac:dyDescent="0.2">
      <c r="A4810" s="58">
        <v>41326</v>
      </c>
      <c r="B4810" s="309">
        <v>18.920000000000002</v>
      </c>
      <c r="C4810" s="720"/>
      <c r="D4810" s="174">
        <v>5.2709999999999999</v>
      </c>
      <c r="E4810" s="721"/>
      <c r="F4810" s="302">
        <f t="shared" si="332"/>
        <v>24.191000000000003</v>
      </c>
      <c r="G4810" s="94"/>
      <c r="H4810" s="301">
        <v>16.66</v>
      </c>
      <c r="I4810" s="96">
        <v>6.1369999999999996</v>
      </c>
      <c r="J4810" s="308"/>
      <c r="K4810" s="723">
        <f t="shared" si="335"/>
        <v>22.797000000000001</v>
      </c>
      <c r="M4810" s="724">
        <f t="shared" si="327"/>
        <v>-2.2600000000000016</v>
      </c>
      <c r="N4810" s="724">
        <f t="shared" si="328"/>
        <v>0.86599999999999966</v>
      </c>
      <c r="O4810" s="741">
        <f t="shared" si="336"/>
        <v>-1.3940000000000019</v>
      </c>
      <c r="Q4810" s="742">
        <f t="shared" si="337"/>
        <v>-6.11483967188666</v>
      </c>
      <c r="S4810" s="406">
        <v>0</v>
      </c>
      <c r="T4810" s="389">
        <v>0</v>
      </c>
      <c r="U4810" s="390">
        <v>0</v>
      </c>
      <c r="V4810" s="405">
        <v>0</v>
      </c>
      <c r="W4810" s="406">
        <v>0</v>
      </c>
      <c r="X4810" s="405">
        <v>0</v>
      </c>
      <c r="Y4810" s="163">
        <f t="shared" si="338"/>
        <v>24.191000000000003</v>
      </c>
      <c r="Z4810" s="108">
        <v>0</v>
      </c>
      <c r="AA4810" s="112">
        <v>0</v>
      </c>
      <c r="AB4810" s="108">
        <v>341.4</v>
      </c>
      <c r="AC4810" s="109">
        <v>0.1</v>
      </c>
      <c r="AD4810" s="111">
        <v>0</v>
      </c>
      <c r="AE4810" s="183"/>
      <c r="AF4810" s="108">
        <v>355.2</v>
      </c>
      <c r="AG4810" s="109">
        <v>0.25</v>
      </c>
      <c r="AH4810" s="79"/>
      <c r="AI4810" s="112"/>
      <c r="AJ4810" s="110">
        <v>16</v>
      </c>
      <c r="AK4810" s="739"/>
      <c r="AM4810" s="743"/>
      <c r="AN4810" s="743">
        <f t="shared" si="333"/>
        <v>16</v>
      </c>
      <c r="AO4810" s="113">
        <f t="shared" si="334"/>
        <v>-8.1910000000000025</v>
      </c>
      <c r="AP4810" s="592">
        <f t="shared" si="330"/>
        <v>-6.7970000000000006</v>
      </c>
    </row>
    <row r="4811" spans="1:45" x14ac:dyDescent="0.2">
      <c r="A4811" s="58">
        <v>41327</v>
      </c>
      <c r="B4811" s="309">
        <v>17.989999999999998</v>
      </c>
      <c r="C4811" s="720"/>
      <c r="D4811" s="174">
        <v>5.1050000000000004</v>
      </c>
      <c r="E4811" s="721"/>
      <c r="F4811" s="302">
        <f t="shared" si="332"/>
        <v>23.094999999999999</v>
      </c>
      <c r="G4811" s="94"/>
      <c r="H4811" s="301">
        <v>18.3</v>
      </c>
      <c r="I4811" s="96">
        <v>5.9390000000000001</v>
      </c>
      <c r="J4811" s="308"/>
      <c r="K4811" s="723">
        <f t="shared" si="335"/>
        <v>24.239000000000001</v>
      </c>
      <c r="M4811" s="724">
        <f t="shared" si="327"/>
        <v>0.31000000000000227</v>
      </c>
      <c r="N4811" s="724">
        <f t="shared" si="328"/>
        <v>0.83399999999999963</v>
      </c>
      <c r="O4811" s="741">
        <f t="shared" si="336"/>
        <v>1.1440000000000019</v>
      </c>
      <c r="Q4811" s="742">
        <f t="shared" si="337"/>
        <v>4.7196666529147322</v>
      </c>
      <c r="S4811" s="406">
        <v>0</v>
      </c>
      <c r="T4811" s="389">
        <v>0</v>
      </c>
      <c r="U4811" s="390">
        <v>0</v>
      </c>
      <c r="V4811" s="405">
        <v>0</v>
      </c>
      <c r="W4811" s="406">
        <v>0</v>
      </c>
      <c r="X4811" s="405">
        <v>0</v>
      </c>
      <c r="Y4811" s="163">
        <f t="shared" si="338"/>
        <v>23.094999999999999</v>
      </c>
      <c r="Z4811" s="108">
        <v>0</v>
      </c>
      <c r="AA4811" s="112">
        <v>0</v>
      </c>
      <c r="AB4811" s="108">
        <v>341.4</v>
      </c>
      <c r="AC4811" s="109">
        <v>0.4</v>
      </c>
      <c r="AD4811" s="111">
        <v>0</v>
      </c>
      <c r="AE4811" s="183"/>
      <c r="AF4811" s="108">
        <v>355.2</v>
      </c>
      <c r="AG4811" s="109">
        <v>0</v>
      </c>
      <c r="AH4811" s="79"/>
      <c r="AI4811" s="112"/>
      <c r="AJ4811" s="110">
        <v>29</v>
      </c>
      <c r="AK4811" s="739"/>
      <c r="AM4811" s="743"/>
      <c r="AN4811" s="743">
        <f t="shared" si="333"/>
        <v>29</v>
      </c>
      <c r="AO4811" s="113">
        <f t="shared" si="334"/>
        <v>5.9050000000000011</v>
      </c>
      <c r="AP4811" s="592">
        <f t="shared" si="330"/>
        <v>4.7609999999999992</v>
      </c>
    </row>
    <row r="4812" spans="1:45" x14ac:dyDescent="0.2">
      <c r="A4812" s="58">
        <v>41328</v>
      </c>
      <c r="B4812" s="309">
        <v>18.21</v>
      </c>
      <c r="C4812" s="720"/>
      <c r="D4812" s="174">
        <v>6.1950000000000003</v>
      </c>
      <c r="E4812" s="721"/>
      <c r="F4812" s="302">
        <f t="shared" si="332"/>
        <v>24.405000000000001</v>
      </c>
      <c r="G4812" s="94"/>
      <c r="H4812" s="301">
        <v>17.09</v>
      </c>
      <c r="I4812" s="96">
        <v>6.1369999999999996</v>
      </c>
      <c r="J4812" s="308"/>
      <c r="K4812" s="723">
        <f t="shared" si="335"/>
        <v>23.227</v>
      </c>
      <c r="M4812" s="724">
        <f t="shared" si="327"/>
        <v>-1.120000000000001</v>
      </c>
      <c r="N4812" s="724">
        <f t="shared" si="328"/>
        <v>-5.8000000000000718E-2</v>
      </c>
      <c r="O4812" s="741">
        <f t="shared" si="336"/>
        <v>-1.1780000000000008</v>
      </c>
      <c r="Q4812" s="742">
        <f t="shared" si="337"/>
        <v>-5.0716838162483358</v>
      </c>
      <c r="S4812" s="406">
        <v>0</v>
      </c>
      <c r="T4812" s="389">
        <v>0</v>
      </c>
      <c r="U4812" s="390">
        <v>0</v>
      </c>
      <c r="V4812" s="405">
        <v>0</v>
      </c>
      <c r="W4812" s="406">
        <v>0</v>
      </c>
      <c r="X4812" s="405">
        <v>0</v>
      </c>
      <c r="Y4812" s="163">
        <f t="shared" si="338"/>
        <v>24.405000000000001</v>
      </c>
      <c r="Z4812" s="108">
        <v>0</v>
      </c>
      <c r="AA4812" s="112">
        <v>0</v>
      </c>
      <c r="AB4812" s="108">
        <v>341.5</v>
      </c>
      <c r="AC4812" s="109">
        <v>0.2</v>
      </c>
      <c r="AD4812" s="111">
        <v>0</v>
      </c>
      <c r="AE4812" s="183"/>
      <c r="AF4812" s="108">
        <v>355.3</v>
      </c>
      <c r="AG4812" s="109">
        <v>0.4</v>
      </c>
      <c r="AH4812" s="79"/>
      <c r="AI4812" s="112"/>
      <c r="AJ4812" s="110">
        <v>29</v>
      </c>
      <c r="AK4812" s="739"/>
      <c r="AM4812" s="743"/>
      <c r="AN4812" s="743">
        <f t="shared" si="333"/>
        <v>29</v>
      </c>
      <c r="AO4812" s="113">
        <f t="shared" si="334"/>
        <v>4.5949999999999989</v>
      </c>
      <c r="AP4812" s="592">
        <f t="shared" si="330"/>
        <v>5.7729999999999997</v>
      </c>
    </row>
    <row r="4813" spans="1:45" x14ac:dyDescent="0.2">
      <c r="A4813" s="58">
        <v>41329</v>
      </c>
      <c r="B4813" s="309">
        <v>18.62</v>
      </c>
      <c r="C4813" s="720"/>
      <c r="D4813" s="174">
        <v>5.44</v>
      </c>
      <c r="E4813" s="721"/>
      <c r="F4813" s="302">
        <f t="shared" si="332"/>
        <v>24.060000000000002</v>
      </c>
      <c r="G4813" s="94"/>
      <c r="H4813" s="301">
        <v>17.18</v>
      </c>
      <c r="I4813" s="96">
        <v>5.9249999999999998</v>
      </c>
      <c r="J4813" s="308"/>
      <c r="K4813" s="723">
        <f t="shared" si="335"/>
        <v>23.105</v>
      </c>
      <c r="M4813" s="724">
        <f t="shared" si="327"/>
        <v>-1.4400000000000013</v>
      </c>
      <c r="N4813" s="724">
        <f t="shared" si="328"/>
        <v>0.48499999999999943</v>
      </c>
      <c r="O4813" s="741">
        <f t="shared" si="336"/>
        <v>-0.95500000000000185</v>
      </c>
      <c r="Q4813" s="742">
        <f t="shared" si="337"/>
        <v>-4.1333044795498886</v>
      </c>
      <c r="S4813" s="406">
        <v>0</v>
      </c>
      <c r="T4813" s="389">
        <v>0</v>
      </c>
      <c r="U4813" s="390">
        <v>0</v>
      </c>
      <c r="V4813" s="405">
        <v>0</v>
      </c>
      <c r="W4813" s="406">
        <v>0</v>
      </c>
      <c r="X4813" s="405">
        <v>0</v>
      </c>
      <c r="Y4813" s="163">
        <f t="shared" si="338"/>
        <v>24.060000000000002</v>
      </c>
      <c r="Z4813" s="108">
        <v>0</v>
      </c>
      <c r="AA4813" s="112">
        <v>0</v>
      </c>
      <c r="AB4813" s="108">
        <v>341.5</v>
      </c>
      <c r="AC4813" s="109">
        <v>0</v>
      </c>
      <c r="AD4813" s="111">
        <v>0</v>
      </c>
      <c r="AE4813" s="183"/>
      <c r="AF4813" s="108">
        <v>355.3</v>
      </c>
      <c r="AG4813" s="109">
        <v>0</v>
      </c>
      <c r="AH4813" s="79"/>
      <c r="AI4813" s="112"/>
      <c r="AJ4813" s="110">
        <v>18</v>
      </c>
      <c r="AK4813" s="739"/>
      <c r="AM4813" s="743"/>
      <c r="AN4813" s="743">
        <f t="shared" si="333"/>
        <v>18</v>
      </c>
      <c r="AO4813" s="113">
        <f t="shared" si="334"/>
        <v>-6.0600000000000023</v>
      </c>
      <c r="AP4813" s="592">
        <f t="shared" si="330"/>
        <v>-5.1050000000000004</v>
      </c>
    </row>
    <row r="4814" spans="1:45" x14ac:dyDescent="0.2">
      <c r="A4814" s="58">
        <v>41330</v>
      </c>
      <c r="B4814" s="309">
        <v>18.29</v>
      </c>
      <c r="C4814" s="720"/>
      <c r="D4814" s="174">
        <v>5.14</v>
      </c>
      <c r="E4814" s="721"/>
      <c r="F4814" s="302">
        <f t="shared" si="332"/>
        <v>23.43</v>
      </c>
      <c r="G4814" s="94"/>
      <c r="H4814" s="301">
        <v>16.96</v>
      </c>
      <c r="I4814" s="96">
        <v>6.0259999999999998</v>
      </c>
      <c r="J4814" s="308"/>
      <c r="K4814" s="723">
        <f t="shared" si="335"/>
        <v>22.986000000000001</v>
      </c>
      <c r="M4814" s="724">
        <f t="shared" si="327"/>
        <v>-1.3299999999999983</v>
      </c>
      <c r="N4814" s="724">
        <f t="shared" si="328"/>
        <v>0.88600000000000012</v>
      </c>
      <c r="O4814" s="741">
        <f t="shared" si="336"/>
        <v>-0.44399999999999906</v>
      </c>
      <c r="Q4814" s="742">
        <f t="shared" si="337"/>
        <v>-1.9316105455494608</v>
      </c>
      <c r="S4814" s="406">
        <v>0</v>
      </c>
      <c r="T4814" s="389">
        <v>0</v>
      </c>
      <c r="U4814" s="390">
        <v>0</v>
      </c>
      <c r="V4814" s="405">
        <v>0</v>
      </c>
      <c r="W4814" s="406">
        <v>0</v>
      </c>
      <c r="X4814" s="405">
        <v>0</v>
      </c>
      <c r="Y4814" s="163">
        <f t="shared" si="338"/>
        <v>23.43</v>
      </c>
      <c r="Z4814" s="108">
        <v>0</v>
      </c>
      <c r="AA4814" s="112">
        <v>0</v>
      </c>
      <c r="AB4814" s="108">
        <v>341.4</v>
      </c>
      <c r="AC4814" s="109">
        <v>0</v>
      </c>
      <c r="AD4814" s="111">
        <v>0</v>
      </c>
      <c r="AE4814" s="183"/>
      <c r="AF4814" s="108">
        <v>355.2</v>
      </c>
      <c r="AG4814" s="109">
        <v>0</v>
      </c>
      <c r="AH4814" s="79"/>
      <c r="AI4814" s="112"/>
      <c r="AJ4814" s="110">
        <v>23</v>
      </c>
      <c r="AK4814" s="739"/>
      <c r="AM4814" s="743"/>
      <c r="AN4814" s="743">
        <f t="shared" si="333"/>
        <v>23</v>
      </c>
      <c r="AO4814" s="113">
        <f t="shared" si="334"/>
        <v>-0.42999999999999972</v>
      </c>
      <c r="AP4814" s="592">
        <f t="shared" si="330"/>
        <v>1.3999999999999346E-2</v>
      </c>
    </row>
    <row r="4815" spans="1:45" x14ac:dyDescent="0.2">
      <c r="A4815" s="58">
        <v>41331</v>
      </c>
      <c r="B4815" s="309">
        <v>18.079999999999998</v>
      </c>
      <c r="C4815" s="720"/>
      <c r="D4815" s="174">
        <v>5.62</v>
      </c>
      <c r="E4815" s="721"/>
      <c r="F4815" s="302">
        <f t="shared" si="332"/>
        <v>23.7</v>
      </c>
      <c r="G4815" s="94"/>
      <c r="H4815" s="301">
        <v>17.010000000000002</v>
      </c>
      <c r="I4815" s="96">
        <v>6.101</v>
      </c>
      <c r="J4815" s="308"/>
      <c r="K4815" s="723">
        <f t="shared" si="335"/>
        <v>23.111000000000001</v>
      </c>
      <c r="M4815" s="724">
        <f t="shared" si="327"/>
        <v>-1.0699999999999967</v>
      </c>
      <c r="N4815" s="724">
        <f t="shared" si="328"/>
        <v>0.48099999999999987</v>
      </c>
      <c r="O4815" s="741">
        <f t="shared" si="336"/>
        <v>-0.58899999999999864</v>
      </c>
      <c r="Q4815" s="742">
        <f t="shared" si="337"/>
        <v>-2.5485699450478068</v>
      </c>
      <c r="S4815" s="406">
        <v>0</v>
      </c>
      <c r="T4815" s="389">
        <v>0</v>
      </c>
      <c r="U4815" s="390">
        <v>0</v>
      </c>
      <c r="V4815" s="405">
        <v>0</v>
      </c>
      <c r="W4815" s="406">
        <v>0</v>
      </c>
      <c r="X4815" s="405">
        <v>0</v>
      </c>
      <c r="Y4815" s="163">
        <f t="shared" si="338"/>
        <v>23.7</v>
      </c>
      <c r="Z4815" s="108">
        <v>0</v>
      </c>
      <c r="AA4815" s="112">
        <v>0</v>
      </c>
      <c r="AB4815" s="108">
        <v>342</v>
      </c>
      <c r="AC4815" s="109">
        <v>0.8</v>
      </c>
      <c r="AD4815" s="111">
        <v>0</v>
      </c>
      <c r="AE4815" s="183"/>
      <c r="AF4815" s="108">
        <v>355.7</v>
      </c>
      <c r="AG4815" s="109">
        <v>0.8</v>
      </c>
      <c r="AH4815" s="79"/>
      <c r="AI4815" s="112"/>
      <c r="AJ4815" s="110">
        <v>16</v>
      </c>
      <c r="AK4815" s="739"/>
      <c r="AM4815" s="743"/>
      <c r="AN4815" s="743">
        <f t="shared" si="333"/>
        <v>16</v>
      </c>
      <c r="AO4815" s="113">
        <f t="shared" si="334"/>
        <v>-7.6999999999999993</v>
      </c>
      <c r="AP4815" s="592">
        <f t="shared" si="330"/>
        <v>-7.1110000000000007</v>
      </c>
    </row>
    <row r="4816" spans="1:45" x14ac:dyDescent="0.2">
      <c r="A4816" s="58">
        <v>41332</v>
      </c>
      <c r="B4816" s="309">
        <v>18.600000000000001</v>
      </c>
      <c r="C4816" s="720"/>
      <c r="D4816" s="174">
        <v>5.53</v>
      </c>
      <c r="E4816" s="721"/>
      <c r="F4816" s="302">
        <f t="shared" si="332"/>
        <v>24.130000000000003</v>
      </c>
      <c r="G4816" s="94"/>
      <c r="H4816" s="301">
        <v>17.100000000000001</v>
      </c>
      <c r="I4816" s="96">
        <v>6.11</v>
      </c>
      <c r="J4816" s="308"/>
      <c r="K4816" s="723">
        <f t="shared" si="335"/>
        <v>23.21</v>
      </c>
      <c r="M4816" s="724">
        <f t="shared" si="327"/>
        <v>-1.5</v>
      </c>
      <c r="N4816" s="724">
        <f t="shared" si="328"/>
        <v>0.58000000000000007</v>
      </c>
      <c r="O4816" s="741">
        <f t="shared" si="336"/>
        <v>-0.92000000000000171</v>
      </c>
      <c r="Q4816" s="742">
        <f t="shared" si="337"/>
        <v>-3.9638087031452032</v>
      </c>
      <c r="S4816" s="406">
        <v>0</v>
      </c>
      <c r="T4816" s="389">
        <v>0</v>
      </c>
      <c r="U4816" s="390">
        <v>0</v>
      </c>
      <c r="V4816" s="405">
        <v>0</v>
      </c>
      <c r="W4816" s="406">
        <v>0</v>
      </c>
      <c r="X4816" s="405">
        <v>0</v>
      </c>
      <c r="Y4816" s="163">
        <f t="shared" si="338"/>
        <v>24.130000000000003</v>
      </c>
      <c r="Z4816" s="108">
        <v>0</v>
      </c>
      <c r="AA4816" s="112">
        <v>0</v>
      </c>
      <c r="AB4816" s="108">
        <v>341.6</v>
      </c>
      <c r="AC4816" s="109">
        <v>0</v>
      </c>
      <c r="AD4816" s="111">
        <v>18.5</v>
      </c>
      <c r="AE4816" s="183"/>
      <c r="AF4816" s="108">
        <v>355.5</v>
      </c>
      <c r="AG4816" s="109">
        <v>0</v>
      </c>
      <c r="AH4816" s="79"/>
      <c r="AI4816" s="112"/>
      <c r="AJ4816" s="110">
        <v>11.55</v>
      </c>
      <c r="AK4816" s="739"/>
      <c r="AM4816" s="743"/>
      <c r="AN4816" s="743">
        <f t="shared" si="333"/>
        <v>30.05</v>
      </c>
      <c r="AO4816" s="113">
        <f t="shared" si="334"/>
        <v>5.9199999999999982</v>
      </c>
      <c r="AP4816" s="592">
        <f t="shared" si="330"/>
        <v>6.84</v>
      </c>
      <c r="AS4816" t="s">
        <v>88</v>
      </c>
    </row>
    <row r="4817" spans="1:281" ht="13.5" thickBot="1" x14ac:dyDescent="0.25">
      <c r="A4817" s="58">
        <v>41333</v>
      </c>
      <c r="B4817" s="309">
        <v>18.079999999999998</v>
      </c>
      <c r="C4817" s="720"/>
      <c r="D4817" s="174">
        <v>5.51</v>
      </c>
      <c r="E4817" s="721"/>
      <c r="F4817" s="302">
        <f t="shared" si="332"/>
        <v>23.589999999999996</v>
      </c>
      <c r="G4817" s="94"/>
      <c r="H4817" s="301">
        <v>18.510000000000002</v>
      </c>
      <c r="I4817" s="96">
        <v>6.0960000000000001</v>
      </c>
      <c r="J4817" s="308"/>
      <c r="K4817" s="723">
        <f t="shared" si="335"/>
        <v>24.606000000000002</v>
      </c>
      <c r="M4817" s="745">
        <f t="shared" si="327"/>
        <v>0.43000000000000327</v>
      </c>
      <c r="N4817" s="745">
        <f t="shared" si="328"/>
        <v>0.5860000000000003</v>
      </c>
      <c r="O4817" s="741">
        <f t="shared" si="336"/>
        <v>1.0160000000000053</v>
      </c>
      <c r="Q4817" s="742">
        <f t="shared" si="337"/>
        <v>4.1290742095424093</v>
      </c>
      <c r="S4817" s="406">
        <v>0</v>
      </c>
      <c r="T4817" s="389">
        <v>0</v>
      </c>
      <c r="U4817" s="390">
        <v>0</v>
      </c>
      <c r="V4817" s="405">
        <v>0</v>
      </c>
      <c r="W4817" s="406">
        <v>0</v>
      </c>
      <c r="X4817" s="405">
        <v>0</v>
      </c>
      <c r="Y4817" s="163">
        <f t="shared" si="338"/>
        <v>23.589999999999996</v>
      </c>
      <c r="Z4817" s="108">
        <v>0</v>
      </c>
      <c r="AA4817" s="112">
        <v>0</v>
      </c>
      <c r="AB4817" s="108">
        <v>341.4</v>
      </c>
      <c r="AC4817" s="109">
        <v>0</v>
      </c>
      <c r="AD4817" s="111">
        <v>18.5</v>
      </c>
      <c r="AE4817" s="183"/>
      <c r="AF4817" s="108">
        <v>355.3</v>
      </c>
      <c r="AG4817" s="109">
        <v>0</v>
      </c>
      <c r="AH4817" s="79"/>
      <c r="AI4817" s="112"/>
      <c r="AJ4817" s="110">
        <v>9.33</v>
      </c>
      <c r="AK4817" s="739"/>
      <c r="AM4817" s="743"/>
      <c r="AN4817" s="743">
        <f t="shared" si="333"/>
        <v>27.83</v>
      </c>
      <c r="AO4817" s="113">
        <f t="shared" si="334"/>
        <v>4.240000000000002</v>
      </c>
      <c r="AP4817" s="592">
        <f t="shared" si="330"/>
        <v>3.2239999999999966</v>
      </c>
      <c r="AS4817" t="s">
        <v>89</v>
      </c>
    </row>
    <row r="4818" spans="1:281" x14ac:dyDescent="0.2">
      <c r="A4818" s="58">
        <v>41334</v>
      </c>
      <c r="B4818" s="307">
        <v>17.97</v>
      </c>
      <c r="C4818" s="720">
        <f t="shared" ref="C4818:C4848" si="339">B4818*0.930766</f>
        <v>16.725865019999997</v>
      </c>
      <c r="D4818" s="200">
        <v>5.7939999999999996</v>
      </c>
      <c r="E4818" s="62">
        <f>D4818*1.05495</f>
        <v>6.1123802999999999</v>
      </c>
      <c r="F4818" s="577">
        <f>+C4818+E4818</f>
        <v>22.838245319999999</v>
      </c>
      <c r="G4818" s="434"/>
      <c r="H4818" s="307">
        <v>16.02</v>
      </c>
      <c r="I4818" s="308">
        <v>5.9989999999999997</v>
      </c>
      <c r="J4818" s="308"/>
      <c r="K4818" s="723">
        <f t="shared" si="335"/>
        <v>22.018999999999998</v>
      </c>
      <c r="M4818" s="745">
        <f t="shared" si="327"/>
        <v>-1.9499999999999993</v>
      </c>
      <c r="N4818" s="745">
        <f t="shared" si="328"/>
        <v>0.20500000000000007</v>
      </c>
      <c r="O4818" s="98">
        <f t="shared" si="336"/>
        <v>-0.81924532000000028</v>
      </c>
      <c r="Q4818" s="100">
        <f t="shared" si="337"/>
        <v>-3.7206290930559986</v>
      </c>
      <c r="S4818" s="746">
        <v>0</v>
      </c>
      <c r="T4818" s="747">
        <v>0</v>
      </c>
      <c r="U4818" s="748">
        <v>0</v>
      </c>
      <c r="V4818" s="749">
        <v>0</v>
      </c>
      <c r="W4818" s="746">
        <v>0</v>
      </c>
      <c r="X4818" s="749">
        <v>0</v>
      </c>
      <c r="Y4818" s="163">
        <f t="shared" si="338"/>
        <v>22.838245319999999</v>
      </c>
      <c r="Z4818" s="78">
        <v>0</v>
      </c>
      <c r="AA4818" s="82">
        <v>0</v>
      </c>
      <c r="AB4818" s="78">
        <v>341.4</v>
      </c>
      <c r="AC4818" s="79">
        <v>0</v>
      </c>
      <c r="AD4818" s="81">
        <v>13.7</v>
      </c>
      <c r="AE4818" s="164"/>
      <c r="AF4818" s="78">
        <v>355.2</v>
      </c>
      <c r="AG4818" s="79">
        <v>0</v>
      </c>
      <c r="AH4818" s="79"/>
      <c r="AI4818" s="451"/>
      <c r="AJ4818" s="164">
        <v>0</v>
      </c>
      <c r="AK4818" s="739"/>
      <c r="AM4818" s="253"/>
      <c r="AN4818" s="253">
        <f t="shared" si="333"/>
        <v>13.7</v>
      </c>
      <c r="AO4818" s="83">
        <f t="shared" si="334"/>
        <v>-9.1382453199999993</v>
      </c>
      <c r="AP4818" s="592">
        <f t="shared" si="330"/>
        <v>-8.3189999999999991</v>
      </c>
    </row>
    <row r="4819" spans="1:281" x14ac:dyDescent="0.2">
      <c r="A4819" s="58">
        <v>41335</v>
      </c>
      <c r="B4819" s="309">
        <v>18.16</v>
      </c>
      <c r="C4819" s="720">
        <f t="shared" si="339"/>
        <v>16.902710559999999</v>
      </c>
      <c r="D4819" s="174">
        <v>6.0087000000000002</v>
      </c>
      <c r="E4819" s="62">
        <f t="shared" ref="E4819:E4848" si="340">D4819*1.05495</f>
        <v>6.3388780650000003</v>
      </c>
      <c r="F4819" s="577">
        <f t="shared" ref="F4819:F4848" si="341">+C4819+E4819</f>
        <v>23.241588624999999</v>
      </c>
      <c r="G4819" s="434"/>
      <c r="H4819" s="309">
        <v>17.399999999999999</v>
      </c>
      <c r="I4819" s="96">
        <v>6.306</v>
      </c>
      <c r="J4819" s="308"/>
      <c r="K4819" s="723">
        <f t="shared" si="335"/>
        <v>23.706</v>
      </c>
      <c r="M4819" s="745">
        <f t="shared" si="327"/>
        <v>-0.76000000000000156</v>
      </c>
      <c r="N4819" s="745">
        <f t="shared" si="328"/>
        <v>0.2972999999999999</v>
      </c>
      <c r="O4819" s="98">
        <f t="shared" si="336"/>
        <v>0.46441137500000096</v>
      </c>
      <c r="Q4819" s="100">
        <f t="shared" si="337"/>
        <v>1.9590457057285116</v>
      </c>
      <c r="S4819" s="750">
        <v>0</v>
      </c>
      <c r="T4819" s="747">
        <v>0</v>
      </c>
      <c r="U4819" s="748">
        <v>0</v>
      </c>
      <c r="V4819" s="751">
        <v>0</v>
      </c>
      <c r="W4819" s="750">
        <v>0</v>
      </c>
      <c r="X4819" s="751">
        <v>0</v>
      </c>
      <c r="Y4819" s="163">
        <f t="shared" si="338"/>
        <v>23.241588624999999</v>
      </c>
      <c r="Z4819" s="108">
        <v>0</v>
      </c>
      <c r="AA4819" s="112">
        <v>0</v>
      </c>
      <c r="AB4819" s="108">
        <v>341.3</v>
      </c>
      <c r="AC4819" s="109">
        <v>0</v>
      </c>
      <c r="AD4819" s="111">
        <v>13</v>
      </c>
      <c r="AE4819" s="183"/>
      <c r="AF4819" s="108">
        <v>355.2</v>
      </c>
      <c r="AG4819" s="109">
        <v>0</v>
      </c>
      <c r="AH4819" s="79"/>
      <c r="AI4819" s="451"/>
      <c r="AJ4819" s="164">
        <v>5.0999999999999996</v>
      </c>
      <c r="AK4819" s="739"/>
      <c r="AM4819" s="253"/>
      <c r="AN4819" s="253">
        <f t="shared" si="333"/>
        <v>18.100000000000001</v>
      </c>
      <c r="AO4819" s="113">
        <f t="shared" si="334"/>
        <v>-5.1415886249999971</v>
      </c>
      <c r="AP4819" s="592">
        <f t="shared" si="330"/>
        <v>-5.6059999999999981</v>
      </c>
    </row>
    <row r="4820" spans="1:281" x14ac:dyDescent="0.2">
      <c r="A4820" s="58">
        <v>41336</v>
      </c>
      <c r="B4820" s="309">
        <v>18.5</v>
      </c>
      <c r="C4820" s="720">
        <f t="shared" si="339"/>
        <v>17.219170999999999</v>
      </c>
      <c r="D4820" s="174">
        <v>5.5359999999999996</v>
      </c>
      <c r="E4820" s="62">
        <f t="shared" si="340"/>
        <v>5.8402031999999995</v>
      </c>
      <c r="F4820" s="577">
        <f t="shared" si="341"/>
        <v>23.059374200000001</v>
      </c>
      <c r="G4820" s="434"/>
      <c r="H4820" s="309">
        <v>17.66</v>
      </c>
      <c r="I4820" s="96">
        <v>6.125</v>
      </c>
      <c r="J4820" s="308"/>
      <c r="K4820" s="723">
        <f t="shared" si="335"/>
        <v>23.785</v>
      </c>
      <c r="M4820" s="745">
        <f t="shared" si="327"/>
        <v>-0.83999999999999986</v>
      </c>
      <c r="N4820" s="745">
        <f t="shared" si="328"/>
        <v>0.58900000000000041</v>
      </c>
      <c r="O4820" s="98">
        <f t="shared" si="336"/>
        <v>0.72562579999999954</v>
      </c>
      <c r="Q4820" s="100">
        <f t="shared" si="337"/>
        <v>3.0507706537733847</v>
      </c>
      <c r="S4820" s="750">
        <v>0</v>
      </c>
      <c r="T4820" s="747">
        <v>0</v>
      </c>
      <c r="U4820" s="748">
        <v>0</v>
      </c>
      <c r="V4820" s="751">
        <v>0</v>
      </c>
      <c r="W4820" s="750">
        <v>0</v>
      </c>
      <c r="X4820" s="751">
        <v>0</v>
      </c>
      <c r="Y4820" s="163">
        <f t="shared" si="338"/>
        <v>23.059374200000001</v>
      </c>
      <c r="Z4820" s="108">
        <v>0</v>
      </c>
      <c r="AA4820" s="112">
        <v>0</v>
      </c>
      <c r="AB4820" s="108">
        <v>341.1</v>
      </c>
      <c r="AC4820" s="109">
        <v>0</v>
      </c>
      <c r="AD4820" s="111">
        <v>10.4</v>
      </c>
      <c r="AE4820" s="183"/>
      <c r="AF4820" s="108">
        <v>355.2</v>
      </c>
      <c r="AG4820" s="109">
        <v>0</v>
      </c>
      <c r="AH4820" s="79"/>
      <c r="AI4820" s="451"/>
      <c r="AJ4820" s="164">
        <v>6</v>
      </c>
      <c r="AK4820" s="739"/>
      <c r="AM4820" s="253"/>
      <c r="AN4820" s="253">
        <f t="shared" si="333"/>
        <v>16.399999999999999</v>
      </c>
      <c r="AO4820" s="113">
        <f t="shared" si="334"/>
        <v>-6.659374200000002</v>
      </c>
      <c r="AP4820" s="592">
        <f t="shared" si="330"/>
        <v>-7.3850000000000016</v>
      </c>
    </row>
    <row r="4821" spans="1:281" x14ac:dyDescent="0.2">
      <c r="A4821" s="58">
        <v>41337</v>
      </c>
      <c r="B4821" s="309">
        <v>18.079999999999998</v>
      </c>
      <c r="C4821" s="720">
        <f t="shared" si="339"/>
        <v>16.828249279999998</v>
      </c>
      <c r="D4821" s="174">
        <v>5.93</v>
      </c>
      <c r="E4821" s="62">
        <f t="shared" si="340"/>
        <v>6.2558534999999997</v>
      </c>
      <c r="F4821" s="577">
        <f t="shared" si="341"/>
        <v>23.084102779999998</v>
      </c>
      <c r="G4821" s="434"/>
      <c r="H4821" s="309">
        <v>16.71</v>
      </c>
      <c r="I4821" s="96">
        <v>6.468</v>
      </c>
      <c r="J4821" s="308"/>
      <c r="K4821" s="723">
        <f t="shared" si="335"/>
        <v>23.178000000000001</v>
      </c>
      <c r="M4821" s="745">
        <f t="shared" si="327"/>
        <v>-1.3699999999999974</v>
      </c>
      <c r="N4821" s="745">
        <f t="shared" si="328"/>
        <v>0.53800000000000026</v>
      </c>
      <c r="O4821" s="98">
        <f t="shared" si="336"/>
        <v>9.3897220000002335E-2</v>
      </c>
      <c r="Q4821" s="100">
        <f t="shared" si="337"/>
        <v>0.40511355595824627</v>
      </c>
      <c r="S4821" s="750">
        <v>0</v>
      </c>
      <c r="T4821" s="747">
        <v>0</v>
      </c>
      <c r="U4821" s="748">
        <v>0</v>
      </c>
      <c r="V4821" s="751">
        <v>0</v>
      </c>
      <c r="W4821" s="750">
        <v>0</v>
      </c>
      <c r="X4821" s="751">
        <v>0</v>
      </c>
      <c r="Y4821" s="163">
        <f t="shared" si="338"/>
        <v>23.084102779999998</v>
      </c>
      <c r="Z4821" s="108">
        <v>0</v>
      </c>
      <c r="AA4821" s="112">
        <v>0</v>
      </c>
      <c r="AB4821" s="108">
        <v>341.1</v>
      </c>
      <c r="AC4821" s="109">
        <v>0</v>
      </c>
      <c r="AD4821" s="111">
        <v>6</v>
      </c>
      <c r="AE4821" s="183"/>
      <c r="AF4821" s="108">
        <v>355.1</v>
      </c>
      <c r="AG4821" s="109">
        <v>0</v>
      </c>
      <c r="AH4821" s="79"/>
      <c r="AI4821" s="451"/>
      <c r="AJ4821" s="164">
        <v>18</v>
      </c>
      <c r="AK4821" s="739"/>
      <c r="AM4821" s="253"/>
      <c r="AN4821" s="253">
        <f t="shared" si="333"/>
        <v>24</v>
      </c>
      <c r="AO4821" s="113">
        <f t="shared" si="334"/>
        <v>0.91589722000000151</v>
      </c>
      <c r="AP4821" s="592">
        <f t="shared" si="330"/>
        <v>0.82199999999999918</v>
      </c>
      <c r="JR4821" s="24"/>
    </row>
    <row r="4822" spans="1:281" x14ac:dyDescent="0.2">
      <c r="A4822" s="58">
        <v>41338</v>
      </c>
      <c r="B4822" s="309">
        <v>19.8</v>
      </c>
      <c r="C4822" s="720">
        <f t="shared" si="339"/>
        <v>18.429166800000001</v>
      </c>
      <c r="D4822" s="174">
        <v>5.4779999999999998</v>
      </c>
      <c r="E4822" s="62">
        <f t="shared" si="340"/>
        <v>5.7790160999999998</v>
      </c>
      <c r="F4822" s="577">
        <f t="shared" si="341"/>
        <v>24.208182900000001</v>
      </c>
      <c r="G4822" s="434"/>
      <c r="H4822" s="309">
        <v>18.88</v>
      </c>
      <c r="I4822" s="96">
        <v>6.0350000000000001</v>
      </c>
      <c r="J4822" s="308"/>
      <c r="K4822" s="723">
        <f t="shared" si="335"/>
        <v>24.914999999999999</v>
      </c>
      <c r="M4822" s="745">
        <f t="shared" si="327"/>
        <v>-0.92000000000000171</v>
      </c>
      <c r="N4822" s="745">
        <f t="shared" si="328"/>
        <v>0.55700000000000038</v>
      </c>
      <c r="O4822" s="98">
        <f t="shared" si="336"/>
        <v>0.70681709999999853</v>
      </c>
      <c r="Q4822" s="100">
        <f t="shared" si="337"/>
        <v>2.8369139072847624</v>
      </c>
      <c r="S4822" s="750">
        <v>0</v>
      </c>
      <c r="T4822" s="747">
        <v>0</v>
      </c>
      <c r="U4822" s="748">
        <v>0</v>
      </c>
      <c r="V4822" s="751">
        <v>0</v>
      </c>
      <c r="W4822" s="750">
        <v>0</v>
      </c>
      <c r="X4822" s="751">
        <v>0</v>
      </c>
      <c r="Y4822" s="163">
        <f t="shared" si="338"/>
        <v>24.208182900000001</v>
      </c>
      <c r="Z4822" s="108">
        <v>0</v>
      </c>
      <c r="AA4822" s="112">
        <v>0</v>
      </c>
      <c r="AB4822" s="108">
        <v>341.1</v>
      </c>
      <c r="AC4822" s="109">
        <v>0.3</v>
      </c>
      <c r="AD4822" s="111">
        <v>0</v>
      </c>
      <c r="AE4822" s="183"/>
      <c r="AF4822" s="108">
        <v>355.1</v>
      </c>
      <c r="AG4822" s="109">
        <v>0.45</v>
      </c>
      <c r="AH4822" s="79"/>
      <c r="AI4822" s="451"/>
      <c r="AJ4822" s="164">
        <v>29</v>
      </c>
      <c r="AK4822" s="739"/>
      <c r="AM4822" s="253"/>
      <c r="AN4822" s="253">
        <f t="shared" si="333"/>
        <v>29</v>
      </c>
      <c r="AO4822" s="113">
        <f t="shared" si="334"/>
        <v>4.7918170999999994</v>
      </c>
      <c r="AP4822" s="592">
        <f t="shared" si="330"/>
        <v>4.0850000000000009</v>
      </c>
      <c r="JO4822" s="24"/>
      <c r="JP4822" s="24"/>
      <c r="JQ4822" s="24"/>
      <c r="JR4822" s="24"/>
      <c r="JS4822" s="24"/>
      <c r="JT4822" s="24"/>
      <c r="JU4822" s="24"/>
    </row>
    <row r="4823" spans="1:281" x14ac:dyDescent="0.2">
      <c r="A4823" s="58">
        <v>41339</v>
      </c>
      <c r="B4823" s="309">
        <v>19.87</v>
      </c>
      <c r="C4823" s="720">
        <f t="shared" si="339"/>
        <v>18.494320420000001</v>
      </c>
      <c r="D4823" s="174">
        <v>5.16</v>
      </c>
      <c r="E4823" s="62">
        <f t="shared" si="340"/>
        <v>5.4435420000000008</v>
      </c>
      <c r="F4823" s="577">
        <f t="shared" si="341"/>
        <v>23.937862420000002</v>
      </c>
      <c r="G4823" s="434"/>
      <c r="H4823" s="309">
        <v>18.98</v>
      </c>
      <c r="I4823" s="96">
        <v>6.0229999999999997</v>
      </c>
      <c r="J4823" s="308"/>
      <c r="K4823" s="723">
        <f t="shared" si="335"/>
        <v>25.003</v>
      </c>
      <c r="M4823" s="745">
        <f t="shared" ref="M4823:M4886" si="342">H4823-B4823</f>
        <v>-0.89000000000000057</v>
      </c>
      <c r="N4823" s="745">
        <f t="shared" ref="N4823:N4886" si="343">I4823-D4823</f>
        <v>0.86299999999999955</v>
      </c>
      <c r="O4823" s="98">
        <f t="shared" si="336"/>
        <v>1.0651375799999983</v>
      </c>
      <c r="Q4823" s="100">
        <f t="shared" si="337"/>
        <v>4.2600391153061565</v>
      </c>
      <c r="S4823" s="750">
        <v>0</v>
      </c>
      <c r="T4823" s="747">
        <v>0</v>
      </c>
      <c r="U4823" s="748">
        <v>0</v>
      </c>
      <c r="V4823" s="751">
        <v>0</v>
      </c>
      <c r="W4823" s="750">
        <v>0</v>
      </c>
      <c r="X4823" s="751">
        <v>0</v>
      </c>
      <c r="Y4823" s="163">
        <f t="shared" si="338"/>
        <v>23.937862420000002</v>
      </c>
      <c r="Z4823" s="108">
        <v>0</v>
      </c>
      <c r="AA4823" s="112">
        <v>0</v>
      </c>
      <c r="AB4823" s="108">
        <v>341.1</v>
      </c>
      <c r="AC4823" s="109">
        <v>0.1</v>
      </c>
      <c r="AD4823" s="111">
        <v>0</v>
      </c>
      <c r="AE4823" s="183"/>
      <c r="AF4823" s="108">
        <v>355.2</v>
      </c>
      <c r="AG4823" s="109">
        <v>0.05</v>
      </c>
      <c r="AH4823" s="79"/>
      <c r="AI4823" s="451"/>
      <c r="AJ4823" s="164">
        <v>21</v>
      </c>
      <c r="AK4823" s="739"/>
      <c r="AM4823" s="253"/>
      <c r="AN4823" s="253">
        <f t="shared" ref="AN4823:AN4837" si="344">AJ4823+AD4823</f>
        <v>21</v>
      </c>
      <c r="AO4823" s="113">
        <f t="shared" si="334"/>
        <v>-2.9378624200000019</v>
      </c>
      <c r="AP4823" s="592">
        <f t="shared" ref="AP4823:AP4886" si="345">AN4823-K4823</f>
        <v>-4.0030000000000001</v>
      </c>
      <c r="JO4823" s="24"/>
      <c r="JP4823" s="24"/>
      <c r="JQ4823" s="24"/>
      <c r="JR4823" s="24"/>
      <c r="JS4823" s="24"/>
      <c r="JT4823" s="24"/>
      <c r="JU4823" s="24"/>
    </row>
    <row r="4824" spans="1:281" x14ac:dyDescent="0.2">
      <c r="A4824" s="58">
        <v>41340</v>
      </c>
      <c r="B4824" s="309">
        <v>20.309999999999999</v>
      </c>
      <c r="C4824" s="720">
        <f t="shared" si="339"/>
        <v>18.903857459999998</v>
      </c>
      <c r="D4824" s="174">
        <v>5.6131000000000002</v>
      </c>
      <c r="E4824" s="62">
        <f t="shared" si="340"/>
        <v>5.9215398450000007</v>
      </c>
      <c r="F4824" s="577">
        <f t="shared" si="341"/>
        <v>24.825397304999999</v>
      </c>
      <c r="G4824" s="434"/>
      <c r="H4824" s="309">
        <v>19.21</v>
      </c>
      <c r="I4824" s="96">
        <v>6.0670000000000002</v>
      </c>
      <c r="J4824" s="308"/>
      <c r="K4824" s="723">
        <f t="shared" si="335"/>
        <v>25.277000000000001</v>
      </c>
      <c r="M4824" s="745">
        <f t="shared" si="342"/>
        <v>-1.0999999999999979</v>
      </c>
      <c r="N4824" s="745">
        <f t="shared" si="343"/>
        <v>0.45389999999999997</v>
      </c>
      <c r="O4824" s="98">
        <f t="shared" si="336"/>
        <v>0.45160269500000183</v>
      </c>
      <c r="Q4824" s="100">
        <f t="shared" si="337"/>
        <v>1.7866150848597611</v>
      </c>
      <c r="S4824" s="750">
        <v>0</v>
      </c>
      <c r="T4824" s="747">
        <v>0</v>
      </c>
      <c r="U4824" s="748">
        <v>0</v>
      </c>
      <c r="V4824" s="751">
        <v>0</v>
      </c>
      <c r="W4824" s="750">
        <v>0</v>
      </c>
      <c r="X4824" s="751">
        <v>0</v>
      </c>
      <c r="Y4824" s="163">
        <f t="shared" si="338"/>
        <v>24.825397304999999</v>
      </c>
      <c r="Z4824" s="108">
        <v>0</v>
      </c>
      <c r="AA4824" s="112">
        <v>0</v>
      </c>
      <c r="AB4824" s="108">
        <v>341.1</v>
      </c>
      <c r="AC4824" s="109">
        <v>0</v>
      </c>
      <c r="AD4824" s="111">
        <v>0</v>
      </c>
      <c r="AE4824" s="183"/>
      <c r="AF4824" s="108">
        <v>355.2</v>
      </c>
      <c r="AG4824" s="109">
        <v>0</v>
      </c>
      <c r="AH4824" s="79"/>
      <c r="AI4824" s="451"/>
      <c r="AJ4824" s="164">
        <v>30</v>
      </c>
      <c r="AK4824" s="739"/>
      <c r="AM4824" s="253"/>
      <c r="AN4824" s="253">
        <f t="shared" si="344"/>
        <v>30</v>
      </c>
      <c r="AO4824" s="113">
        <f t="shared" si="334"/>
        <v>5.1746026950000008</v>
      </c>
      <c r="AP4824" s="592">
        <f t="shared" si="345"/>
        <v>4.722999999999999</v>
      </c>
    </row>
    <row r="4825" spans="1:281" x14ac:dyDescent="0.2">
      <c r="A4825" s="58">
        <v>41341</v>
      </c>
      <c r="B4825" s="309">
        <v>18.57</v>
      </c>
      <c r="C4825" s="720">
        <f t="shared" si="339"/>
        <v>17.28432462</v>
      </c>
      <c r="D4825" s="174">
        <v>5.7046000000000001</v>
      </c>
      <c r="E4825" s="62">
        <f t="shared" si="340"/>
        <v>6.01806777</v>
      </c>
      <c r="F4825" s="577">
        <f t="shared" si="341"/>
        <v>23.302392390000001</v>
      </c>
      <c r="G4825" s="434"/>
      <c r="H4825" s="309">
        <v>18.41</v>
      </c>
      <c r="I4825" s="96">
        <v>6.3049999999999997</v>
      </c>
      <c r="J4825" s="308"/>
      <c r="K4825" s="723">
        <f t="shared" si="335"/>
        <v>24.715</v>
      </c>
      <c r="M4825" s="745">
        <f t="shared" si="342"/>
        <v>-0.16000000000000014</v>
      </c>
      <c r="N4825" s="745">
        <f t="shared" si="343"/>
        <v>0.6003999999999996</v>
      </c>
      <c r="O4825" s="98">
        <f t="shared" si="336"/>
        <v>1.4126076099999985</v>
      </c>
      <c r="Q4825" s="100">
        <f t="shared" si="337"/>
        <v>5.7155881448512993</v>
      </c>
      <c r="S4825" s="750">
        <v>0</v>
      </c>
      <c r="T4825" s="747">
        <v>0</v>
      </c>
      <c r="U4825" s="748">
        <v>0</v>
      </c>
      <c r="V4825" s="751">
        <v>0</v>
      </c>
      <c r="W4825" s="750">
        <v>0</v>
      </c>
      <c r="X4825" s="751">
        <v>0</v>
      </c>
      <c r="Y4825" s="163">
        <f t="shared" si="338"/>
        <v>23.302392390000001</v>
      </c>
      <c r="Z4825" s="108">
        <v>0</v>
      </c>
      <c r="AA4825" s="112">
        <v>0</v>
      </c>
      <c r="AB4825" s="108">
        <v>341.1</v>
      </c>
      <c r="AC4825" s="109">
        <v>0</v>
      </c>
      <c r="AD4825" s="111">
        <v>0</v>
      </c>
      <c r="AE4825" s="183"/>
      <c r="AF4825" s="108">
        <v>355.2</v>
      </c>
      <c r="AG4825" s="109">
        <v>0</v>
      </c>
      <c r="AH4825" s="79"/>
      <c r="AI4825" s="451"/>
      <c r="AJ4825" s="164">
        <v>21</v>
      </c>
      <c r="AK4825" s="739"/>
      <c r="AM4825" s="253"/>
      <c r="AN4825" s="253">
        <f t="shared" si="344"/>
        <v>21</v>
      </c>
      <c r="AO4825" s="113">
        <f t="shared" si="334"/>
        <v>-2.3023923900000014</v>
      </c>
      <c r="AP4825" s="592">
        <f t="shared" si="345"/>
        <v>-3.7149999999999999</v>
      </c>
    </row>
    <row r="4826" spans="1:281" x14ac:dyDescent="0.2">
      <c r="A4826" s="58">
        <v>41342</v>
      </c>
      <c r="B4826" s="309">
        <v>18.170000000000002</v>
      </c>
      <c r="C4826" s="720">
        <f t="shared" si="339"/>
        <v>16.91201822</v>
      </c>
      <c r="D4826" s="174">
        <v>6.0442</v>
      </c>
      <c r="E4826" s="62">
        <f t="shared" si="340"/>
        <v>6.3763287900000005</v>
      </c>
      <c r="F4826" s="577">
        <f t="shared" si="341"/>
        <v>23.288347010000003</v>
      </c>
      <c r="G4826" s="434"/>
      <c r="H4826" s="309">
        <v>17.03</v>
      </c>
      <c r="I4826" s="96">
        <v>5.9</v>
      </c>
      <c r="J4826" s="308"/>
      <c r="K4826" s="723">
        <f t="shared" si="335"/>
        <v>22.93</v>
      </c>
      <c r="M4826" s="745">
        <f t="shared" si="342"/>
        <v>-1.1400000000000006</v>
      </c>
      <c r="N4826" s="745">
        <f t="shared" si="343"/>
        <v>-0.14419999999999966</v>
      </c>
      <c r="O4826" s="98">
        <f t="shared" si="336"/>
        <v>-0.3583470100000028</v>
      </c>
      <c r="Q4826" s="100">
        <f t="shared" si="337"/>
        <v>-1.5627867858700513</v>
      </c>
      <c r="S4826" s="750">
        <v>0</v>
      </c>
      <c r="T4826" s="747">
        <v>0</v>
      </c>
      <c r="U4826" s="748">
        <v>0</v>
      </c>
      <c r="V4826" s="751">
        <v>0</v>
      </c>
      <c r="W4826" s="750">
        <v>0</v>
      </c>
      <c r="X4826" s="751">
        <v>0</v>
      </c>
      <c r="Y4826" s="163">
        <f t="shared" si="338"/>
        <v>23.288347010000003</v>
      </c>
      <c r="Z4826" s="108">
        <v>0</v>
      </c>
      <c r="AA4826" s="112">
        <v>0</v>
      </c>
      <c r="AB4826" s="108">
        <v>341.1</v>
      </c>
      <c r="AC4826" s="109">
        <v>0</v>
      </c>
      <c r="AD4826" s="111">
        <v>0</v>
      </c>
      <c r="AE4826" s="183"/>
      <c r="AF4826" s="108">
        <v>355.1</v>
      </c>
      <c r="AG4826" s="109">
        <v>0</v>
      </c>
      <c r="AH4826" s="79"/>
      <c r="AI4826" s="451"/>
      <c r="AJ4826" s="164">
        <v>18</v>
      </c>
      <c r="AK4826" s="739"/>
      <c r="AM4826" s="253"/>
      <c r="AN4826" s="253">
        <f t="shared" si="344"/>
        <v>18</v>
      </c>
      <c r="AO4826" s="113">
        <f t="shared" si="334"/>
        <v>-5.2883470100000025</v>
      </c>
      <c r="AP4826" s="592">
        <f t="shared" si="345"/>
        <v>-4.93</v>
      </c>
    </row>
    <row r="4827" spans="1:281" x14ac:dyDescent="0.2">
      <c r="A4827" s="58">
        <v>41343</v>
      </c>
      <c r="B4827" s="309">
        <v>17.54</v>
      </c>
      <c r="C4827" s="720">
        <f t="shared" si="339"/>
        <v>16.325635639999998</v>
      </c>
      <c r="D4827" s="174">
        <v>5.47</v>
      </c>
      <c r="E4827" s="62">
        <f t="shared" si="340"/>
        <v>5.7705764999999998</v>
      </c>
      <c r="F4827" s="577">
        <f t="shared" si="341"/>
        <v>22.096212139999999</v>
      </c>
      <c r="G4827" s="434"/>
      <c r="H4827" s="309">
        <v>16.190000000000001</v>
      </c>
      <c r="I4827" s="96">
        <v>5.6310000000000002</v>
      </c>
      <c r="J4827" s="308"/>
      <c r="K4827" s="723">
        <f t="shared" si="335"/>
        <v>21.821000000000002</v>
      </c>
      <c r="M4827" s="745">
        <f t="shared" si="342"/>
        <v>-1.3499999999999979</v>
      </c>
      <c r="N4827" s="745">
        <f t="shared" si="343"/>
        <v>0.16100000000000048</v>
      </c>
      <c r="O4827" s="98">
        <f t="shared" si="336"/>
        <v>-0.27521213999999716</v>
      </c>
      <c r="Q4827" s="100">
        <f t="shared" si="337"/>
        <v>-1.2612260666330468</v>
      </c>
      <c r="S4827" s="750">
        <v>0</v>
      </c>
      <c r="T4827" s="747">
        <v>0</v>
      </c>
      <c r="U4827" s="748">
        <v>0</v>
      </c>
      <c r="V4827" s="751">
        <v>0</v>
      </c>
      <c r="W4827" s="750">
        <v>0</v>
      </c>
      <c r="X4827" s="751">
        <v>0</v>
      </c>
      <c r="Y4827" s="163">
        <f t="shared" si="338"/>
        <v>22.096212139999999</v>
      </c>
      <c r="Z4827" s="108">
        <v>0</v>
      </c>
      <c r="AA4827" s="112">
        <v>0</v>
      </c>
      <c r="AB4827" s="108">
        <v>341.1</v>
      </c>
      <c r="AC4827" s="109">
        <v>0</v>
      </c>
      <c r="AD4827" s="111">
        <v>0</v>
      </c>
      <c r="AE4827" s="183"/>
      <c r="AF4827" s="108">
        <v>355.1</v>
      </c>
      <c r="AG4827" s="109">
        <v>0</v>
      </c>
      <c r="AH4827" s="79"/>
      <c r="AI4827" s="451"/>
      <c r="AJ4827" s="164">
        <v>28</v>
      </c>
      <c r="AK4827" s="739"/>
      <c r="AM4827" s="253"/>
      <c r="AN4827" s="253">
        <f t="shared" si="344"/>
        <v>28</v>
      </c>
      <c r="AO4827" s="113">
        <f t="shared" si="334"/>
        <v>5.9037878600000013</v>
      </c>
      <c r="AP4827" s="592">
        <f t="shared" si="345"/>
        <v>6.1789999999999985</v>
      </c>
    </row>
    <row r="4828" spans="1:281" x14ac:dyDescent="0.2">
      <c r="A4828" s="58">
        <v>41344</v>
      </c>
      <c r="B4828" s="309">
        <v>19.98</v>
      </c>
      <c r="C4828" s="720">
        <f t="shared" si="339"/>
        <v>18.596704679999998</v>
      </c>
      <c r="D4828" s="174">
        <v>5.1289999999999996</v>
      </c>
      <c r="E4828" s="62">
        <f t="shared" si="340"/>
        <v>5.4108385500000002</v>
      </c>
      <c r="F4828" s="577">
        <f t="shared" si="341"/>
        <v>24.00754323</v>
      </c>
      <c r="G4828" s="434"/>
      <c r="H4828" s="309">
        <v>18.54</v>
      </c>
      <c r="I4828" s="96">
        <v>5.976</v>
      </c>
      <c r="J4828" s="308"/>
      <c r="K4828" s="723">
        <f t="shared" si="335"/>
        <v>24.515999999999998</v>
      </c>
      <c r="M4828" s="745">
        <f t="shared" si="342"/>
        <v>-1.4400000000000013</v>
      </c>
      <c r="N4828" s="745">
        <f t="shared" si="343"/>
        <v>0.84700000000000042</v>
      </c>
      <c r="O4828" s="98">
        <f t="shared" si="336"/>
        <v>0.50845676999999867</v>
      </c>
      <c r="Q4828" s="100">
        <f t="shared" si="337"/>
        <v>2.073979319627993</v>
      </c>
      <c r="S4828" s="750">
        <v>0</v>
      </c>
      <c r="T4828" s="747">
        <v>0</v>
      </c>
      <c r="U4828" s="748">
        <v>0</v>
      </c>
      <c r="V4828" s="751">
        <v>0</v>
      </c>
      <c r="W4828" s="750">
        <v>0</v>
      </c>
      <c r="X4828" s="751">
        <v>0</v>
      </c>
      <c r="Y4828" s="163">
        <f t="shared" si="338"/>
        <v>24.00754323</v>
      </c>
      <c r="Z4828" s="108">
        <v>0</v>
      </c>
      <c r="AA4828" s="112">
        <v>0</v>
      </c>
      <c r="AB4828" s="108">
        <v>341.1</v>
      </c>
      <c r="AC4828" s="109">
        <v>0.35</v>
      </c>
      <c r="AD4828" s="111">
        <v>0</v>
      </c>
      <c r="AE4828" s="183"/>
      <c r="AF4828" s="108">
        <v>355.1</v>
      </c>
      <c r="AG4828" s="109">
        <v>0.4</v>
      </c>
      <c r="AH4828" s="79"/>
      <c r="AI4828" s="451"/>
      <c r="AJ4828" s="164">
        <v>20</v>
      </c>
      <c r="AK4828" s="739"/>
      <c r="AM4828" s="253"/>
      <c r="AN4828" s="253">
        <f t="shared" si="344"/>
        <v>20</v>
      </c>
      <c r="AO4828" s="113">
        <f t="shared" si="334"/>
        <v>-4.0075432299999996</v>
      </c>
      <c r="AP4828" s="592">
        <f t="shared" si="345"/>
        <v>-4.5159999999999982</v>
      </c>
    </row>
    <row r="4829" spans="1:281" x14ac:dyDescent="0.2">
      <c r="A4829" s="58">
        <v>41345</v>
      </c>
      <c r="B4829" s="309">
        <v>19.73</v>
      </c>
      <c r="C4829" s="720">
        <f t="shared" si="339"/>
        <v>18.364013180000001</v>
      </c>
      <c r="D4829" s="174">
        <v>5.6</v>
      </c>
      <c r="E4829" s="62">
        <f t="shared" si="340"/>
        <v>5.9077200000000003</v>
      </c>
      <c r="F4829" s="577">
        <f t="shared" si="341"/>
        <v>24.271733180000002</v>
      </c>
      <c r="G4829" s="434"/>
      <c r="H4829" s="309">
        <v>20</v>
      </c>
      <c r="I4829" s="96">
        <v>6.1420000000000003</v>
      </c>
      <c r="J4829" s="308"/>
      <c r="K4829" s="723">
        <f t="shared" si="335"/>
        <v>26.141999999999999</v>
      </c>
      <c r="M4829" s="745">
        <f t="shared" si="342"/>
        <v>0.26999999999999957</v>
      </c>
      <c r="N4829" s="745">
        <f t="shared" si="343"/>
        <v>0.5420000000000007</v>
      </c>
      <c r="O4829" s="98">
        <f t="shared" si="336"/>
        <v>1.8702668199999977</v>
      </c>
      <c r="Q4829" s="100">
        <f t="shared" si="337"/>
        <v>7.1542606533547461</v>
      </c>
      <c r="S4829" s="750">
        <v>0</v>
      </c>
      <c r="T4829" s="747">
        <v>0</v>
      </c>
      <c r="U4829" s="748">
        <v>0</v>
      </c>
      <c r="V4829" s="751">
        <v>0</v>
      </c>
      <c r="W4829" s="750">
        <v>0</v>
      </c>
      <c r="X4829" s="751">
        <v>0</v>
      </c>
      <c r="Y4829" s="163">
        <f t="shared" si="338"/>
        <v>24.271733180000002</v>
      </c>
      <c r="Z4829" s="108">
        <v>0</v>
      </c>
      <c r="AA4829" s="112">
        <v>0</v>
      </c>
      <c r="AB4829" s="108">
        <v>341.3</v>
      </c>
      <c r="AC4829" s="109">
        <v>0.5</v>
      </c>
      <c r="AD4829" s="111">
        <v>0</v>
      </c>
      <c r="AE4829" s="183"/>
      <c r="AF4829" s="108">
        <v>355.3</v>
      </c>
      <c r="AG4829" s="109">
        <v>0.4</v>
      </c>
      <c r="AH4829" s="79"/>
      <c r="AI4829" s="451"/>
      <c r="AJ4829" s="164">
        <v>25</v>
      </c>
      <c r="AK4829" s="739"/>
      <c r="AM4829" s="253"/>
      <c r="AN4829" s="253">
        <f t="shared" si="344"/>
        <v>25</v>
      </c>
      <c r="AO4829" s="113">
        <f t="shared" si="334"/>
        <v>0.72826681999999821</v>
      </c>
      <c r="AP4829" s="592">
        <f t="shared" si="345"/>
        <v>-1.1419999999999995</v>
      </c>
    </row>
    <row r="4830" spans="1:281" x14ac:dyDescent="0.2">
      <c r="A4830" s="58">
        <v>41346</v>
      </c>
      <c r="B4830" s="309">
        <v>20.03</v>
      </c>
      <c r="C4830" s="720">
        <f t="shared" si="339"/>
        <v>18.64324298</v>
      </c>
      <c r="D4830" s="174">
        <v>5.64</v>
      </c>
      <c r="E4830" s="62">
        <f t="shared" si="340"/>
        <v>5.9499180000000003</v>
      </c>
      <c r="F4830" s="577">
        <f t="shared" si="341"/>
        <v>24.59316098</v>
      </c>
      <c r="G4830" s="434"/>
      <c r="H4830" s="309">
        <v>20</v>
      </c>
      <c r="I4830" s="96">
        <v>6.0330000000000004</v>
      </c>
      <c r="J4830" s="308"/>
      <c r="K4830" s="723">
        <f t="shared" si="335"/>
        <v>26.033000000000001</v>
      </c>
      <c r="M4830" s="745">
        <f t="shared" si="342"/>
        <v>-3.0000000000001137E-2</v>
      </c>
      <c r="N4830" s="745">
        <f t="shared" si="343"/>
        <v>0.39300000000000068</v>
      </c>
      <c r="O4830" s="98">
        <f t="shared" si="336"/>
        <v>1.4398390200000009</v>
      </c>
      <c r="Q4830" s="100">
        <f t="shared" si="337"/>
        <v>5.5308224945261815</v>
      </c>
      <c r="S4830" s="750">
        <v>0</v>
      </c>
      <c r="T4830" s="747">
        <v>0</v>
      </c>
      <c r="U4830" s="748">
        <v>0</v>
      </c>
      <c r="V4830" s="751">
        <v>0</v>
      </c>
      <c r="W4830" s="750">
        <v>0</v>
      </c>
      <c r="X4830" s="751">
        <v>0</v>
      </c>
      <c r="Y4830" s="163">
        <f t="shared" si="338"/>
        <v>24.59316098</v>
      </c>
      <c r="Z4830" s="108">
        <v>0</v>
      </c>
      <c r="AA4830" s="112">
        <v>0</v>
      </c>
      <c r="AB4830" s="108">
        <v>341.3</v>
      </c>
      <c r="AC4830" s="109">
        <v>0.1</v>
      </c>
      <c r="AD4830" s="111">
        <v>0</v>
      </c>
      <c r="AE4830" s="183"/>
      <c r="AF4830" s="108">
        <v>355.3</v>
      </c>
      <c r="AG4830" s="109">
        <v>0</v>
      </c>
      <c r="AH4830" s="79"/>
      <c r="AI4830" s="451"/>
      <c r="AJ4830" s="164">
        <v>31</v>
      </c>
      <c r="AK4830" s="739"/>
      <c r="AM4830" s="253"/>
      <c r="AN4830" s="253">
        <f t="shared" si="344"/>
        <v>31</v>
      </c>
      <c r="AO4830" s="113">
        <f t="shared" si="334"/>
        <v>6.4068390199999996</v>
      </c>
      <c r="AP4830" s="592">
        <f t="shared" si="345"/>
        <v>4.9669999999999987</v>
      </c>
    </row>
    <row r="4831" spans="1:281" x14ac:dyDescent="0.2">
      <c r="A4831" s="58">
        <v>41347</v>
      </c>
      <c r="B4831" s="309">
        <v>19.61</v>
      </c>
      <c r="C4831" s="720">
        <f t="shared" si="339"/>
        <v>18.252321259999999</v>
      </c>
      <c r="D4831" s="174">
        <v>5.62</v>
      </c>
      <c r="E4831" s="62">
        <f t="shared" si="340"/>
        <v>5.9288190000000007</v>
      </c>
      <c r="F4831" s="577">
        <f t="shared" si="341"/>
        <v>24.181140259999999</v>
      </c>
      <c r="G4831" s="434"/>
      <c r="H4831" s="309">
        <v>18.010000000000002</v>
      </c>
      <c r="I4831" s="96">
        <v>6.0709999999999997</v>
      </c>
      <c r="J4831" s="308"/>
      <c r="K4831" s="723">
        <f t="shared" si="335"/>
        <v>24.081000000000003</v>
      </c>
      <c r="M4831" s="745">
        <f t="shared" si="342"/>
        <v>-1.5999999999999979</v>
      </c>
      <c r="N4831" s="745">
        <f t="shared" si="343"/>
        <v>0.45099999999999962</v>
      </c>
      <c r="O4831" s="98">
        <f t="shared" si="336"/>
        <v>-0.10014025999999632</v>
      </c>
      <c r="Q4831" s="100">
        <f t="shared" si="337"/>
        <v>-0.4158475976911104</v>
      </c>
      <c r="S4831" s="750">
        <v>0</v>
      </c>
      <c r="T4831" s="747">
        <v>0</v>
      </c>
      <c r="U4831" s="748">
        <v>0</v>
      </c>
      <c r="V4831" s="751">
        <v>0</v>
      </c>
      <c r="W4831" s="750">
        <v>0</v>
      </c>
      <c r="X4831" s="751">
        <v>0</v>
      </c>
      <c r="Y4831" s="163">
        <f t="shared" si="338"/>
        <v>24.181140259999999</v>
      </c>
      <c r="Z4831" s="108">
        <v>0</v>
      </c>
      <c r="AA4831" s="112">
        <v>0</v>
      </c>
      <c r="AB4831" s="108">
        <v>341.2</v>
      </c>
      <c r="AC4831" s="109">
        <v>0</v>
      </c>
      <c r="AD4831" s="111">
        <v>0</v>
      </c>
      <c r="AE4831" s="183"/>
      <c r="AF4831" s="108">
        <v>355.1</v>
      </c>
      <c r="AG4831" s="109">
        <v>0</v>
      </c>
      <c r="AH4831" s="79"/>
      <c r="AI4831" s="451"/>
      <c r="AJ4831" s="164">
        <v>23</v>
      </c>
      <c r="AK4831" s="739"/>
      <c r="AM4831" s="253"/>
      <c r="AN4831" s="253">
        <f t="shared" si="344"/>
        <v>23</v>
      </c>
      <c r="AO4831" s="113">
        <f t="shared" si="334"/>
        <v>-1.1811402599999994</v>
      </c>
      <c r="AP4831" s="592">
        <f t="shared" si="345"/>
        <v>-1.0810000000000031</v>
      </c>
    </row>
    <row r="4832" spans="1:281" x14ac:dyDescent="0.2">
      <c r="A4832" s="58">
        <v>41348</v>
      </c>
      <c r="B4832" s="309">
        <v>19.739999999999998</v>
      </c>
      <c r="C4832" s="720">
        <f t="shared" si="339"/>
        <v>18.373320839999998</v>
      </c>
      <c r="D4832" s="174">
        <v>5.798</v>
      </c>
      <c r="E4832" s="62">
        <f t="shared" si="340"/>
        <v>6.1166001000000003</v>
      </c>
      <c r="F4832" s="577">
        <f t="shared" si="341"/>
        <v>24.489920939999998</v>
      </c>
      <c r="G4832" s="434"/>
      <c r="H4832" s="309">
        <v>17.72</v>
      </c>
      <c r="I4832" s="96">
        <v>6.149</v>
      </c>
      <c r="J4832" s="308"/>
      <c r="K4832" s="723">
        <f t="shared" si="335"/>
        <v>23.869</v>
      </c>
      <c r="M4832" s="745">
        <f t="shared" si="342"/>
        <v>-2.0199999999999996</v>
      </c>
      <c r="N4832" s="745">
        <f t="shared" si="343"/>
        <v>0.35099999999999998</v>
      </c>
      <c r="O4832" s="98">
        <f t="shared" si="336"/>
        <v>-0.62092093999999776</v>
      </c>
      <c r="Q4832" s="100">
        <f t="shared" si="337"/>
        <v>-2.601369726423385</v>
      </c>
      <c r="S4832" s="750">
        <v>0</v>
      </c>
      <c r="T4832" s="747">
        <v>0</v>
      </c>
      <c r="U4832" s="748">
        <v>0</v>
      </c>
      <c r="V4832" s="751">
        <v>0</v>
      </c>
      <c r="W4832" s="750">
        <v>0</v>
      </c>
      <c r="X4832" s="751">
        <v>0</v>
      </c>
      <c r="Y4832" s="163">
        <f t="shared" si="338"/>
        <v>24.489920939999998</v>
      </c>
      <c r="Z4832" s="108">
        <v>0</v>
      </c>
      <c r="AA4832" s="112">
        <v>0</v>
      </c>
      <c r="AB4832" s="108">
        <v>341.2</v>
      </c>
      <c r="AC4832" s="109">
        <v>0</v>
      </c>
      <c r="AD4832" s="111">
        <v>0</v>
      </c>
      <c r="AE4832" s="183"/>
      <c r="AF4832" s="108">
        <v>355.1</v>
      </c>
      <c r="AG4832" s="109">
        <v>0.05</v>
      </c>
      <c r="AH4832" s="79"/>
      <c r="AI4832" s="451"/>
      <c r="AJ4832" s="164">
        <v>25</v>
      </c>
      <c r="AK4832" s="739"/>
      <c r="AM4832" s="253"/>
      <c r="AN4832" s="253">
        <f t="shared" si="344"/>
        <v>25</v>
      </c>
      <c r="AO4832" s="113">
        <f t="shared" si="334"/>
        <v>0.51007906000000247</v>
      </c>
      <c r="AP4832" s="592">
        <f t="shared" si="345"/>
        <v>1.1310000000000002</v>
      </c>
    </row>
    <row r="4833" spans="1:42" x14ac:dyDescent="0.2">
      <c r="A4833" s="58">
        <v>41349</v>
      </c>
      <c r="B4833" s="309">
        <v>18.59</v>
      </c>
      <c r="C4833" s="720">
        <f t="shared" si="339"/>
        <v>17.302939939999998</v>
      </c>
      <c r="D4833" s="174">
        <v>5.39</v>
      </c>
      <c r="E4833" s="62">
        <f t="shared" si="340"/>
        <v>5.6861804999999999</v>
      </c>
      <c r="F4833" s="577">
        <f t="shared" si="341"/>
        <v>22.989120439999997</v>
      </c>
      <c r="G4833" s="434"/>
      <c r="H4833" s="309">
        <v>17.89</v>
      </c>
      <c r="I4833" s="96">
        <v>6.0620000000000003</v>
      </c>
      <c r="J4833" s="308"/>
      <c r="K4833" s="723">
        <f t="shared" si="335"/>
        <v>23.952000000000002</v>
      </c>
      <c r="M4833" s="745">
        <f t="shared" si="342"/>
        <v>-0.69999999999999929</v>
      </c>
      <c r="N4833" s="745">
        <f t="shared" si="343"/>
        <v>0.6720000000000006</v>
      </c>
      <c r="O4833" s="98">
        <f t="shared" si="336"/>
        <v>0.96287956000000463</v>
      </c>
      <c r="Q4833" s="100">
        <f t="shared" si="337"/>
        <v>4.0200382431529915</v>
      </c>
      <c r="S4833" s="750">
        <v>0</v>
      </c>
      <c r="T4833" s="747">
        <v>0</v>
      </c>
      <c r="U4833" s="748">
        <v>0</v>
      </c>
      <c r="V4833" s="751">
        <v>0</v>
      </c>
      <c r="W4833" s="750">
        <v>0</v>
      </c>
      <c r="X4833" s="751">
        <v>0</v>
      </c>
      <c r="Y4833" s="163">
        <f t="shared" si="338"/>
        <v>22.989120439999997</v>
      </c>
      <c r="Z4833" s="108">
        <v>0</v>
      </c>
      <c r="AA4833" s="112">
        <v>0</v>
      </c>
      <c r="AB4833" s="108">
        <v>341.1</v>
      </c>
      <c r="AC4833" s="109">
        <v>0</v>
      </c>
      <c r="AD4833" s="111">
        <v>0</v>
      </c>
      <c r="AE4833" s="183"/>
      <c r="AF4833" s="108">
        <v>355.1</v>
      </c>
      <c r="AG4833" s="109">
        <v>0</v>
      </c>
      <c r="AH4833" s="79"/>
      <c r="AI4833" s="451"/>
      <c r="AJ4833" s="164">
        <v>29</v>
      </c>
      <c r="AK4833" s="739"/>
      <c r="AM4833" s="253"/>
      <c r="AN4833" s="253">
        <f t="shared" si="344"/>
        <v>29</v>
      </c>
      <c r="AO4833" s="113">
        <f t="shared" si="334"/>
        <v>6.0108795600000029</v>
      </c>
      <c r="AP4833" s="592">
        <f t="shared" si="345"/>
        <v>5.0479999999999983</v>
      </c>
    </row>
    <row r="4834" spans="1:42" x14ac:dyDescent="0.2">
      <c r="A4834" s="58">
        <v>41350</v>
      </c>
      <c r="B4834" s="309">
        <v>18.3</v>
      </c>
      <c r="C4834" s="720">
        <f t="shared" si="339"/>
        <v>17.0330178</v>
      </c>
      <c r="D4834" s="174">
        <v>6.2030000000000003</v>
      </c>
      <c r="E4834" s="62">
        <f t="shared" si="340"/>
        <v>6.5438548500000007</v>
      </c>
      <c r="F4834" s="577">
        <f t="shared" si="341"/>
        <v>23.576872649999999</v>
      </c>
      <c r="G4834" s="434"/>
      <c r="H4834" s="309">
        <v>16.760000000000002</v>
      </c>
      <c r="I4834" s="96">
        <v>6.1</v>
      </c>
      <c r="J4834" s="308"/>
      <c r="K4834" s="723">
        <f t="shared" si="335"/>
        <v>22.86</v>
      </c>
      <c r="M4834" s="745">
        <f t="shared" si="342"/>
        <v>-1.5399999999999991</v>
      </c>
      <c r="N4834" s="745">
        <f t="shared" si="343"/>
        <v>-0.10300000000000065</v>
      </c>
      <c r="O4834" s="98">
        <f t="shared" si="336"/>
        <v>-0.71687264999999911</v>
      </c>
      <c r="Q4834" s="100">
        <f t="shared" si="337"/>
        <v>-3.1359258530183691</v>
      </c>
      <c r="S4834" s="750">
        <v>0</v>
      </c>
      <c r="T4834" s="747">
        <v>0</v>
      </c>
      <c r="U4834" s="748">
        <v>0</v>
      </c>
      <c r="V4834" s="751">
        <v>0</v>
      </c>
      <c r="W4834" s="750">
        <v>0</v>
      </c>
      <c r="X4834" s="751">
        <v>0</v>
      </c>
      <c r="Y4834" s="163">
        <f t="shared" si="338"/>
        <v>23.576872649999999</v>
      </c>
      <c r="Z4834" s="108">
        <v>0</v>
      </c>
      <c r="AA4834" s="112">
        <v>0</v>
      </c>
      <c r="AB4834" s="108">
        <v>341.1</v>
      </c>
      <c r="AC4834" s="109">
        <v>0.02</v>
      </c>
      <c r="AD4834" s="111">
        <v>0</v>
      </c>
      <c r="AE4834" s="183"/>
      <c r="AF4834" s="108">
        <v>355.1</v>
      </c>
      <c r="AG4834" s="109">
        <v>0.05</v>
      </c>
      <c r="AH4834" s="79"/>
      <c r="AI4834" s="451"/>
      <c r="AJ4834" s="164">
        <v>20</v>
      </c>
      <c r="AK4834" s="739"/>
      <c r="AM4834" s="253"/>
      <c r="AN4834" s="253">
        <f t="shared" si="344"/>
        <v>20</v>
      </c>
      <c r="AO4834" s="113">
        <f t="shared" si="334"/>
        <v>-3.5768726499999985</v>
      </c>
      <c r="AP4834" s="592">
        <f t="shared" si="345"/>
        <v>-2.8599999999999994</v>
      </c>
    </row>
    <row r="4835" spans="1:42" x14ac:dyDescent="0.2">
      <c r="A4835" s="58">
        <v>41351</v>
      </c>
      <c r="B4835" s="309">
        <v>17.559999999999999</v>
      </c>
      <c r="C4835" s="720">
        <f t="shared" si="339"/>
        <v>16.34425096</v>
      </c>
      <c r="D4835" s="174">
        <v>5.61</v>
      </c>
      <c r="E4835" s="62">
        <f t="shared" si="340"/>
        <v>5.918269500000001</v>
      </c>
      <c r="F4835" s="577">
        <f t="shared" si="341"/>
        <v>22.262520460000001</v>
      </c>
      <c r="G4835" s="434"/>
      <c r="H4835" s="309">
        <v>16.02</v>
      </c>
      <c r="I4835" s="96">
        <v>6.09</v>
      </c>
      <c r="J4835" s="308"/>
      <c r="K4835" s="723">
        <f t="shared" si="335"/>
        <v>22.11</v>
      </c>
      <c r="M4835" s="745">
        <f t="shared" si="342"/>
        <v>-1.5399999999999991</v>
      </c>
      <c r="N4835" s="745">
        <f t="shared" si="343"/>
        <v>0.47999999999999954</v>
      </c>
      <c r="O4835" s="98">
        <f t="shared" si="336"/>
        <v>-0.15252046000000163</v>
      </c>
      <c r="Q4835" s="100">
        <f t="shared" si="337"/>
        <v>-0.68982568973315983</v>
      </c>
      <c r="S4835" s="750">
        <v>0</v>
      </c>
      <c r="T4835" s="747">
        <v>0</v>
      </c>
      <c r="U4835" s="748">
        <v>0</v>
      </c>
      <c r="V4835" s="751">
        <v>0</v>
      </c>
      <c r="W4835" s="750">
        <v>0</v>
      </c>
      <c r="X4835" s="751">
        <v>0</v>
      </c>
      <c r="Y4835" s="163">
        <f t="shared" si="338"/>
        <v>22.262520460000001</v>
      </c>
      <c r="Z4835" s="108">
        <v>0</v>
      </c>
      <c r="AA4835" s="112">
        <v>0</v>
      </c>
      <c r="AB4835" s="108">
        <v>341.1</v>
      </c>
      <c r="AC4835" s="109">
        <v>0.2</v>
      </c>
      <c r="AD4835" s="111">
        <v>0</v>
      </c>
      <c r="AE4835" s="183"/>
      <c r="AF4835" s="108">
        <v>355.1</v>
      </c>
      <c r="AG4835" s="109">
        <v>0.2</v>
      </c>
      <c r="AH4835" s="79"/>
      <c r="AI4835" s="451"/>
      <c r="AJ4835" s="164">
        <v>28</v>
      </c>
      <c r="AK4835" s="739"/>
      <c r="AM4835" s="253"/>
      <c r="AN4835" s="253">
        <f t="shared" si="344"/>
        <v>28</v>
      </c>
      <c r="AO4835" s="113">
        <f t="shared" si="334"/>
        <v>5.7374795399999989</v>
      </c>
      <c r="AP4835" s="592">
        <f t="shared" si="345"/>
        <v>5.8900000000000006</v>
      </c>
    </row>
    <row r="4836" spans="1:42" x14ac:dyDescent="0.2">
      <c r="A4836" s="58">
        <v>41352</v>
      </c>
      <c r="B4836" s="309">
        <v>19.54</v>
      </c>
      <c r="C4836" s="720">
        <f t="shared" si="339"/>
        <v>18.187167639999998</v>
      </c>
      <c r="D4836" s="174">
        <v>5.64</v>
      </c>
      <c r="E4836" s="62">
        <f t="shared" si="340"/>
        <v>5.9499180000000003</v>
      </c>
      <c r="F4836" s="577">
        <f t="shared" si="341"/>
        <v>24.137085639999999</v>
      </c>
      <c r="G4836" s="434"/>
      <c r="H4836" s="309">
        <v>18.559999999999999</v>
      </c>
      <c r="I4836" s="96">
        <v>5.95</v>
      </c>
      <c r="J4836" s="308"/>
      <c r="K4836" s="723">
        <f t="shared" si="335"/>
        <v>24.509999999999998</v>
      </c>
      <c r="M4836" s="745">
        <f t="shared" si="342"/>
        <v>-0.98000000000000043</v>
      </c>
      <c r="N4836" s="745">
        <f t="shared" si="343"/>
        <v>0.3100000000000005</v>
      </c>
      <c r="O4836" s="98">
        <f t="shared" si="336"/>
        <v>0.37291435999999933</v>
      </c>
      <c r="Q4836" s="100">
        <f t="shared" si="337"/>
        <v>1.5214784169726616</v>
      </c>
      <c r="S4836" s="750">
        <v>0</v>
      </c>
      <c r="T4836" s="747">
        <v>0</v>
      </c>
      <c r="U4836" s="748">
        <v>0</v>
      </c>
      <c r="V4836" s="751">
        <v>0</v>
      </c>
      <c r="W4836" s="750">
        <v>0</v>
      </c>
      <c r="X4836" s="751">
        <v>0</v>
      </c>
      <c r="Y4836" s="163">
        <f t="shared" si="338"/>
        <v>24.137085639999999</v>
      </c>
      <c r="Z4836" s="108">
        <v>0</v>
      </c>
      <c r="AA4836" s="112">
        <v>0</v>
      </c>
      <c r="AB4836" s="108">
        <v>341</v>
      </c>
      <c r="AC4836" s="109">
        <v>0</v>
      </c>
      <c r="AD4836" s="111">
        <v>0</v>
      </c>
      <c r="AE4836" s="183"/>
      <c r="AF4836" s="108">
        <v>355.1</v>
      </c>
      <c r="AG4836" s="109">
        <v>0</v>
      </c>
      <c r="AH4836" s="79"/>
      <c r="AI4836" s="451"/>
      <c r="AJ4836" s="164">
        <v>18</v>
      </c>
      <c r="AK4836" s="739"/>
      <c r="AM4836" s="253"/>
      <c r="AN4836" s="253">
        <f t="shared" si="344"/>
        <v>18</v>
      </c>
      <c r="AO4836" s="113">
        <f t="shared" si="334"/>
        <v>-6.1370856399999987</v>
      </c>
      <c r="AP4836" s="592">
        <f t="shared" si="345"/>
        <v>-6.509999999999998</v>
      </c>
    </row>
    <row r="4837" spans="1:42" x14ac:dyDescent="0.2">
      <c r="A4837" s="58">
        <v>41353</v>
      </c>
      <c r="B4837" s="309">
        <v>20.010000000000002</v>
      </c>
      <c r="C4837" s="720">
        <f t="shared" si="339"/>
        <v>18.624627660000002</v>
      </c>
      <c r="D4837" s="174">
        <v>5.63</v>
      </c>
      <c r="E4837" s="62">
        <f t="shared" si="340"/>
        <v>5.9393685000000005</v>
      </c>
      <c r="F4837" s="577">
        <f t="shared" si="341"/>
        <v>24.563996160000002</v>
      </c>
      <c r="G4837" s="434"/>
      <c r="H4837" s="309">
        <v>18.239999999999998</v>
      </c>
      <c r="I4837" s="96">
        <v>6.0369999999999999</v>
      </c>
      <c r="J4837" s="308"/>
      <c r="K4837" s="723">
        <f t="shared" si="335"/>
        <v>24.276999999999997</v>
      </c>
      <c r="M4837" s="745">
        <f t="shared" si="342"/>
        <v>-1.7700000000000031</v>
      </c>
      <c r="N4837" s="745">
        <f t="shared" si="343"/>
        <v>0.40700000000000003</v>
      </c>
      <c r="O4837" s="98">
        <f t="shared" si="336"/>
        <v>-0.28699616000000461</v>
      </c>
      <c r="Q4837" s="100">
        <f t="shared" si="337"/>
        <v>-1.1821730856366297</v>
      </c>
      <c r="S4837" s="750">
        <v>0</v>
      </c>
      <c r="T4837" s="747">
        <v>0</v>
      </c>
      <c r="U4837" s="748">
        <v>0</v>
      </c>
      <c r="V4837" s="751">
        <v>0</v>
      </c>
      <c r="W4837" s="750">
        <v>0</v>
      </c>
      <c r="X4837" s="751">
        <v>0</v>
      </c>
      <c r="Y4837" s="163">
        <f t="shared" si="338"/>
        <v>24.563996160000002</v>
      </c>
      <c r="Z4837" s="108">
        <v>0</v>
      </c>
      <c r="AA4837" s="112">
        <v>0</v>
      </c>
      <c r="AB4837" s="108">
        <v>341</v>
      </c>
      <c r="AC4837" s="109">
        <v>0</v>
      </c>
      <c r="AD4837" s="111">
        <v>0</v>
      </c>
      <c r="AE4837" s="183"/>
      <c r="AF4837" s="108">
        <v>355</v>
      </c>
      <c r="AG4837" s="109">
        <v>0</v>
      </c>
      <c r="AH4837" s="79"/>
      <c r="AI4837" s="451"/>
      <c r="AJ4837" s="164">
        <v>29</v>
      </c>
      <c r="AK4837" s="739"/>
      <c r="AM4837" s="253"/>
      <c r="AN4837" s="253">
        <f t="shared" si="344"/>
        <v>29</v>
      </c>
      <c r="AO4837" s="113">
        <f t="shared" si="334"/>
        <v>4.4360038399999979</v>
      </c>
      <c r="AP4837" s="592">
        <f t="shared" si="345"/>
        <v>4.7230000000000025</v>
      </c>
    </row>
    <row r="4838" spans="1:42" x14ac:dyDescent="0.2">
      <c r="A4838" s="58">
        <v>41354</v>
      </c>
      <c r="B4838" s="309">
        <v>20.170000000000002</v>
      </c>
      <c r="C4838" s="720">
        <f t="shared" si="339"/>
        <v>18.773550220000001</v>
      </c>
      <c r="D4838" s="174">
        <v>5.2640000000000002</v>
      </c>
      <c r="E4838" s="62">
        <f t="shared" si="340"/>
        <v>5.5532568000000007</v>
      </c>
      <c r="F4838" s="577">
        <f t="shared" si="341"/>
        <v>24.32680702</v>
      </c>
      <c r="G4838" s="434"/>
      <c r="H4838" s="309">
        <v>18.79</v>
      </c>
      <c r="I4838" s="96">
        <v>5.9630000000000001</v>
      </c>
      <c r="J4838" s="308"/>
      <c r="K4838" s="723">
        <f t="shared" si="335"/>
        <v>24.753</v>
      </c>
      <c r="M4838" s="745">
        <f t="shared" si="342"/>
        <v>-1.3800000000000026</v>
      </c>
      <c r="N4838" s="745">
        <f t="shared" si="343"/>
        <v>0.69899999999999984</v>
      </c>
      <c r="O4838" s="98">
        <f t="shared" si="336"/>
        <v>0.42619297999999972</v>
      </c>
      <c r="Q4838" s="100">
        <f t="shared" si="337"/>
        <v>1.7217831373974861</v>
      </c>
      <c r="S4838" s="750">
        <v>0</v>
      </c>
      <c r="T4838" s="747">
        <v>0</v>
      </c>
      <c r="U4838" s="748">
        <v>0</v>
      </c>
      <c r="V4838" s="751">
        <v>0</v>
      </c>
      <c r="W4838" s="750">
        <v>0</v>
      </c>
      <c r="X4838" s="751">
        <v>0</v>
      </c>
      <c r="Y4838" s="163">
        <f t="shared" si="338"/>
        <v>24.32680702</v>
      </c>
      <c r="Z4838" s="108">
        <v>0</v>
      </c>
      <c r="AA4838" s="112">
        <v>0</v>
      </c>
      <c r="AB4838" s="108">
        <v>341</v>
      </c>
      <c r="AC4838" s="109">
        <v>0</v>
      </c>
      <c r="AD4838" s="111">
        <v>0</v>
      </c>
      <c r="AE4838" s="183"/>
      <c r="AF4838" s="108">
        <v>355</v>
      </c>
      <c r="AG4838" s="109">
        <v>0</v>
      </c>
      <c r="AH4838" s="79"/>
      <c r="AI4838" s="112"/>
      <c r="AJ4838" s="110">
        <v>18</v>
      </c>
      <c r="AK4838" s="739"/>
      <c r="AM4838" s="752"/>
      <c r="AN4838" s="752">
        <v>18</v>
      </c>
      <c r="AO4838" s="113">
        <f t="shared" si="334"/>
        <v>-6.3268070200000004</v>
      </c>
      <c r="AP4838" s="592">
        <f t="shared" si="345"/>
        <v>-6.7530000000000001</v>
      </c>
    </row>
    <row r="4839" spans="1:42" x14ac:dyDescent="0.2">
      <c r="A4839" s="58">
        <v>41355</v>
      </c>
      <c r="B4839" s="309">
        <v>18.989999999999998</v>
      </c>
      <c r="C4839" s="720">
        <f t="shared" si="339"/>
        <v>17.675246339999998</v>
      </c>
      <c r="D4839" s="174">
        <v>5.6684999999999999</v>
      </c>
      <c r="E4839" s="62">
        <f t="shared" si="340"/>
        <v>5.979984075</v>
      </c>
      <c r="F4839" s="577">
        <f t="shared" si="341"/>
        <v>23.655230414999998</v>
      </c>
      <c r="G4839" s="434"/>
      <c r="H4839" s="309">
        <v>19.16</v>
      </c>
      <c r="I4839" s="96">
        <v>6.0350000000000001</v>
      </c>
      <c r="J4839" s="308"/>
      <c r="K4839" s="723">
        <f t="shared" si="335"/>
        <v>25.195</v>
      </c>
      <c r="M4839" s="745">
        <f t="shared" si="342"/>
        <v>0.17000000000000171</v>
      </c>
      <c r="N4839" s="745">
        <f t="shared" si="343"/>
        <v>0.36650000000000027</v>
      </c>
      <c r="O4839" s="98">
        <f t="shared" si="336"/>
        <v>1.5397695850000019</v>
      </c>
      <c r="Q4839" s="100">
        <f t="shared" si="337"/>
        <v>6.1114093470926845</v>
      </c>
      <c r="S4839" s="750">
        <v>0</v>
      </c>
      <c r="T4839" s="747">
        <v>0</v>
      </c>
      <c r="U4839" s="748">
        <v>0</v>
      </c>
      <c r="V4839" s="751">
        <v>0</v>
      </c>
      <c r="W4839" s="750">
        <v>0</v>
      </c>
      <c r="X4839" s="751">
        <v>0</v>
      </c>
      <c r="Y4839" s="163">
        <f t="shared" si="338"/>
        <v>23.655230414999998</v>
      </c>
      <c r="Z4839" s="108">
        <v>0</v>
      </c>
      <c r="AA4839" s="112">
        <v>0</v>
      </c>
      <c r="AB4839" s="108">
        <v>341</v>
      </c>
      <c r="AC4839" s="109">
        <v>0</v>
      </c>
      <c r="AD4839" s="111">
        <v>0</v>
      </c>
      <c r="AE4839" s="183"/>
      <c r="AF4839" s="108">
        <v>355</v>
      </c>
      <c r="AG4839" s="109">
        <v>0</v>
      </c>
      <c r="AH4839" s="79"/>
      <c r="AI4839" s="451"/>
      <c r="AJ4839" s="164">
        <v>30</v>
      </c>
      <c r="AK4839" s="739"/>
      <c r="AM4839" s="253"/>
      <c r="AN4839" s="253">
        <f t="shared" ref="AN4839:AN4870" si="346">AJ4839+AD4839</f>
        <v>30</v>
      </c>
      <c r="AO4839" s="113">
        <f t="shared" si="334"/>
        <v>6.3447695850000017</v>
      </c>
      <c r="AP4839" s="592">
        <f t="shared" si="345"/>
        <v>4.8049999999999997</v>
      </c>
    </row>
    <row r="4840" spans="1:42" x14ac:dyDescent="0.2">
      <c r="A4840" s="58">
        <v>41356</v>
      </c>
      <c r="B4840" s="309">
        <v>17.920000000000002</v>
      </c>
      <c r="C4840" s="720">
        <f t="shared" si="339"/>
        <v>16.679326720000002</v>
      </c>
      <c r="D4840" s="174">
        <v>5.8470000000000004</v>
      </c>
      <c r="E4840" s="62">
        <f t="shared" si="340"/>
        <v>6.1682926500000006</v>
      </c>
      <c r="F4840" s="577">
        <f t="shared" si="341"/>
        <v>22.847619370000004</v>
      </c>
      <c r="G4840" s="434"/>
      <c r="H4840" s="309">
        <v>15.08</v>
      </c>
      <c r="I4840" s="96">
        <v>6.1550000000000002</v>
      </c>
      <c r="J4840" s="308"/>
      <c r="K4840" s="723">
        <f t="shared" si="335"/>
        <v>21.234999999999999</v>
      </c>
      <c r="M4840" s="745">
        <f t="shared" si="342"/>
        <v>-2.8400000000000016</v>
      </c>
      <c r="N4840" s="745">
        <f t="shared" si="343"/>
        <v>0.30799999999999983</v>
      </c>
      <c r="O4840" s="98">
        <f t="shared" si="336"/>
        <v>-1.6126193700000044</v>
      </c>
      <c r="Q4840" s="100">
        <f t="shared" si="337"/>
        <v>-7.5941576171415326</v>
      </c>
      <c r="S4840" s="750">
        <v>0</v>
      </c>
      <c r="T4840" s="747">
        <v>0</v>
      </c>
      <c r="U4840" s="748">
        <v>0</v>
      </c>
      <c r="V4840" s="751">
        <v>0</v>
      </c>
      <c r="W4840" s="750">
        <v>0</v>
      </c>
      <c r="X4840" s="751">
        <v>0</v>
      </c>
      <c r="Y4840" s="163">
        <f t="shared" si="338"/>
        <v>22.847619370000004</v>
      </c>
      <c r="Z4840" s="108">
        <v>0</v>
      </c>
      <c r="AA4840" s="112">
        <v>0</v>
      </c>
      <c r="AB4840" s="108">
        <v>341.1</v>
      </c>
      <c r="AC4840" s="109">
        <v>0.2</v>
      </c>
      <c r="AD4840" s="111">
        <v>0</v>
      </c>
      <c r="AE4840" s="183"/>
      <c r="AF4840" s="108">
        <v>354.9</v>
      </c>
      <c r="AG4840" s="109">
        <v>0</v>
      </c>
      <c r="AH4840" s="79"/>
      <c r="AI4840" s="451"/>
      <c r="AJ4840" s="164">
        <v>21</v>
      </c>
      <c r="AK4840" s="739"/>
      <c r="AM4840" s="253"/>
      <c r="AN4840" s="253">
        <f t="shared" si="346"/>
        <v>21</v>
      </c>
      <c r="AO4840" s="113">
        <f t="shared" si="334"/>
        <v>-1.8476193700000039</v>
      </c>
      <c r="AP4840" s="592">
        <f t="shared" si="345"/>
        <v>-0.23499999999999943</v>
      </c>
    </row>
    <row r="4841" spans="1:42" x14ac:dyDescent="0.2">
      <c r="A4841" s="58">
        <v>41357</v>
      </c>
      <c r="B4841" s="309">
        <v>18.27</v>
      </c>
      <c r="C4841" s="720">
        <f t="shared" si="339"/>
        <v>17.00509482</v>
      </c>
      <c r="D4841" s="174">
        <v>5.68</v>
      </c>
      <c r="E4841" s="62">
        <f t="shared" si="340"/>
        <v>5.9921160000000002</v>
      </c>
      <c r="F4841" s="577">
        <f t="shared" si="341"/>
        <v>22.997210819999999</v>
      </c>
      <c r="G4841" s="434"/>
      <c r="H4841" s="309">
        <v>17.23</v>
      </c>
      <c r="I4841" s="96">
        <v>6.1120000000000001</v>
      </c>
      <c r="J4841" s="308"/>
      <c r="K4841" s="723">
        <f t="shared" si="335"/>
        <v>23.341999999999999</v>
      </c>
      <c r="M4841" s="745">
        <f t="shared" si="342"/>
        <v>-1.0399999999999991</v>
      </c>
      <c r="N4841" s="745">
        <f t="shared" si="343"/>
        <v>0.43200000000000038</v>
      </c>
      <c r="O4841" s="98">
        <f t="shared" si="336"/>
        <v>0.34478917999999936</v>
      </c>
      <c r="Q4841" s="100">
        <f t="shared" si="337"/>
        <v>1.4771192699854314</v>
      </c>
      <c r="S4841" s="750">
        <v>0</v>
      </c>
      <c r="T4841" s="747">
        <v>0</v>
      </c>
      <c r="U4841" s="748">
        <v>0</v>
      </c>
      <c r="V4841" s="751">
        <v>0</v>
      </c>
      <c r="W4841" s="750">
        <v>0</v>
      </c>
      <c r="X4841" s="751">
        <v>0</v>
      </c>
      <c r="Y4841" s="163">
        <f t="shared" si="338"/>
        <v>22.997210819999999</v>
      </c>
      <c r="Z4841" s="108">
        <v>0</v>
      </c>
      <c r="AA4841" s="112">
        <v>0</v>
      </c>
      <c r="AB4841" s="108">
        <v>341.9</v>
      </c>
      <c r="AC4841" s="109">
        <v>1</v>
      </c>
      <c r="AD4841" s="111">
        <v>0</v>
      </c>
      <c r="AE4841" s="183"/>
      <c r="AF4841" s="108">
        <v>355.3</v>
      </c>
      <c r="AG4841" s="109">
        <v>0.8</v>
      </c>
      <c r="AH4841" s="79"/>
      <c r="AI4841" s="451"/>
      <c r="AJ4841" s="164">
        <v>19</v>
      </c>
      <c r="AK4841" s="739"/>
      <c r="AM4841" s="253"/>
      <c r="AN4841" s="253">
        <f t="shared" si="346"/>
        <v>19</v>
      </c>
      <c r="AO4841" s="113">
        <f t="shared" si="334"/>
        <v>-3.9972108199999994</v>
      </c>
      <c r="AP4841" s="592">
        <f t="shared" si="345"/>
        <v>-4.3419999999999987</v>
      </c>
    </row>
    <row r="4842" spans="1:42" x14ac:dyDescent="0.2">
      <c r="A4842" s="58">
        <v>41358</v>
      </c>
      <c r="B4842" s="309">
        <v>18.03</v>
      </c>
      <c r="C4842" s="720">
        <f t="shared" si="339"/>
        <v>16.78171098</v>
      </c>
      <c r="D4842" s="174">
        <v>5.33</v>
      </c>
      <c r="E4842" s="62">
        <f t="shared" si="340"/>
        <v>5.6228835000000004</v>
      </c>
      <c r="F4842" s="577">
        <f t="shared" si="341"/>
        <v>22.40459448</v>
      </c>
      <c r="G4842" s="434"/>
      <c r="H4842" s="309">
        <v>17.18</v>
      </c>
      <c r="I4842" s="96">
        <v>5.71</v>
      </c>
      <c r="J4842" s="308"/>
      <c r="K4842" s="723">
        <f t="shared" si="335"/>
        <v>22.89</v>
      </c>
      <c r="M4842" s="745">
        <f t="shared" si="342"/>
        <v>-0.85000000000000142</v>
      </c>
      <c r="N4842" s="745">
        <f t="shared" si="343"/>
        <v>0.37999999999999989</v>
      </c>
      <c r="O4842" s="98">
        <f t="shared" si="336"/>
        <v>0.48540552000000048</v>
      </c>
      <c r="Q4842" s="100">
        <f t="shared" si="337"/>
        <v>2.1206007863695957</v>
      </c>
      <c r="S4842" s="750">
        <v>0</v>
      </c>
      <c r="T4842" s="747">
        <v>0</v>
      </c>
      <c r="U4842" s="748">
        <v>0</v>
      </c>
      <c r="V4842" s="751">
        <v>0</v>
      </c>
      <c r="W4842" s="750">
        <v>0</v>
      </c>
      <c r="X4842" s="751">
        <v>0</v>
      </c>
      <c r="Y4842" s="163">
        <f t="shared" si="338"/>
        <v>22.40459448</v>
      </c>
      <c r="Z4842" s="108">
        <v>0</v>
      </c>
      <c r="AA4842" s="112">
        <v>0</v>
      </c>
      <c r="AB4842" s="108">
        <v>341.7</v>
      </c>
      <c r="AC4842" s="109">
        <v>0</v>
      </c>
      <c r="AD4842" s="111">
        <v>0</v>
      </c>
      <c r="AE4842" s="183"/>
      <c r="AF4842" s="108">
        <v>355.3</v>
      </c>
      <c r="AG4842" s="109">
        <v>0</v>
      </c>
      <c r="AH4842" s="79"/>
      <c r="AI4842" s="451"/>
      <c r="AJ4842" s="164">
        <v>21</v>
      </c>
      <c r="AK4842" s="739"/>
      <c r="AM4842" s="253"/>
      <c r="AN4842" s="253">
        <f t="shared" si="346"/>
        <v>21</v>
      </c>
      <c r="AO4842" s="113">
        <f t="shared" si="334"/>
        <v>-1.4045944800000001</v>
      </c>
      <c r="AP4842" s="592">
        <f t="shared" si="345"/>
        <v>-1.8900000000000006</v>
      </c>
    </row>
    <row r="4843" spans="1:42" x14ac:dyDescent="0.2">
      <c r="A4843" s="58">
        <v>41359</v>
      </c>
      <c r="B4843" s="309">
        <v>19.3</v>
      </c>
      <c r="C4843" s="720">
        <f t="shared" si="339"/>
        <v>17.963783800000002</v>
      </c>
      <c r="D4843" s="174">
        <v>5.68</v>
      </c>
      <c r="E4843" s="62">
        <f t="shared" si="340"/>
        <v>5.9921160000000002</v>
      </c>
      <c r="F4843" s="577">
        <f t="shared" si="341"/>
        <v>23.955899800000001</v>
      </c>
      <c r="G4843" s="434"/>
      <c r="H4843" s="309">
        <v>16.63</v>
      </c>
      <c r="I4843" s="96">
        <v>6.016</v>
      </c>
      <c r="J4843" s="308"/>
      <c r="K4843" s="723">
        <f t="shared" si="335"/>
        <v>22.646000000000001</v>
      </c>
      <c r="M4843" s="745">
        <f t="shared" si="342"/>
        <v>-2.6700000000000017</v>
      </c>
      <c r="N4843" s="745">
        <f t="shared" si="343"/>
        <v>0.3360000000000003</v>
      </c>
      <c r="O4843" s="98">
        <f t="shared" si="336"/>
        <v>-1.3098998000000002</v>
      </c>
      <c r="Q4843" s="100">
        <f t="shared" si="337"/>
        <v>-5.7842435750242869</v>
      </c>
      <c r="S4843" s="750">
        <v>0</v>
      </c>
      <c r="T4843" s="747">
        <v>0</v>
      </c>
      <c r="U4843" s="748">
        <v>0</v>
      </c>
      <c r="V4843" s="751">
        <v>0</v>
      </c>
      <c r="W4843" s="750">
        <v>0</v>
      </c>
      <c r="X4843" s="751">
        <v>0</v>
      </c>
      <c r="Y4843" s="163">
        <f t="shared" si="338"/>
        <v>23.955899800000001</v>
      </c>
      <c r="Z4843" s="108">
        <v>0</v>
      </c>
      <c r="AA4843" s="112">
        <v>0</v>
      </c>
      <c r="AB4843" s="108">
        <v>341.6</v>
      </c>
      <c r="AC4843" s="109">
        <v>0</v>
      </c>
      <c r="AD4843" s="111">
        <v>0</v>
      </c>
      <c r="AE4843" s="183"/>
      <c r="AF4843" s="108">
        <v>355.2</v>
      </c>
      <c r="AG4843" s="109">
        <v>0</v>
      </c>
      <c r="AH4843" s="79"/>
      <c r="AI4843" s="451"/>
      <c r="AJ4843" s="164">
        <v>24</v>
      </c>
      <c r="AK4843" s="739"/>
      <c r="AM4843" s="253"/>
      <c r="AN4843" s="253">
        <f t="shared" si="346"/>
        <v>24</v>
      </c>
      <c r="AO4843" s="113">
        <f t="shared" si="334"/>
        <v>4.4100199999999035E-2</v>
      </c>
      <c r="AP4843" s="592">
        <f t="shared" si="345"/>
        <v>1.3539999999999992</v>
      </c>
    </row>
    <row r="4844" spans="1:42" x14ac:dyDescent="0.2">
      <c r="A4844" s="58">
        <v>41360</v>
      </c>
      <c r="B4844" s="309">
        <v>19.149999999999999</v>
      </c>
      <c r="C4844" s="720">
        <f t="shared" si="339"/>
        <v>17.8241689</v>
      </c>
      <c r="D4844" s="174">
        <v>5.65</v>
      </c>
      <c r="E4844" s="62">
        <f t="shared" si="340"/>
        <v>5.9604675000000009</v>
      </c>
      <c r="F4844" s="577">
        <f t="shared" si="341"/>
        <v>23.7846364</v>
      </c>
      <c r="G4844" s="434"/>
      <c r="H4844" s="309">
        <v>18.29</v>
      </c>
      <c r="I4844" s="96">
        <v>6.0359999999999996</v>
      </c>
      <c r="J4844" s="308"/>
      <c r="K4844" s="723">
        <f t="shared" si="335"/>
        <v>24.326000000000001</v>
      </c>
      <c r="M4844" s="745">
        <f t="shared" si="342"/>
        <v>-0.85999999999999943</v>
      </c>
      <c r="N4844" s="745">
        <f t="shared" si="343"/>
        <v>0.38599999999999923</v>
      </c>
      <c r="O4844" s="98">
        <f t="shared" si="336"/>
        <v>0.54136360000000039</v>
      </c>
      <c r="Q4844" s="100">
        <f t="shared" si="337"/>
        <v>2.2254526021540757</v>
      </c>
      <c r="S4844" s="750">
        <v>0</v>
      </c>
      <c r="T4844" s="747">
        <v>0</v>
      </c>
      <c r="U4844" s="748">
        <v>0</v>
      </c>
      <c r="V4844" s="751">
        <v>0</v>
      </c>
      <c r="W4844" s="750">
        <v>0</v>
      </c>
      <c r="X4844" s="751">
        <v>0</v>
      </c>
      <c r="Y4844" s="163">
        <f t="shared" si="338"/>
        <v>23.7846364</v>
      </c>
      <c r="Z4844" s="108">
        <v>0</v>
      </c>
      <c r="AA4844" s="112">
        <v>0</v>
      </c>
      <c r="AB4844" s="108">
        <v>341.6</v>
      </c>
      <c r="AC4844" s="109">
        <v>0</v>
      </c>
      <c r="AD4844" s="111">
        <v>0</v>
      </c>
      <c r="AE4844" s="183"/>
      <c r="AF4844" s="108">
        <v>355.2</v>
      </c>
      <c r="AG4844" s="109">
        <v>0</v>
      </c>
      <c r="AH4844" s="79"/>
      <c r="AI4844" s="451"/>
      <c r="AJ4844" s="164">
        <v>24</v>
      </c>
      <c r="AK4844" s="739"/>
      <c r="AM4844" s="253"/>
      <c r="AN4844" s="253">
        <f t="shared" si="346"/>
        <v>24</v>
      </c>
      <c r="AO4844" s="113">
        <f t="shared" si="334"/>
        <v>0.21536359999999988</v>
      </c>
      <c r="AP4844" s="592">
        <f t="shared" si="345"/>
        <v>-0.32600000000000051</v>
      </c>
    </row>
    <row r="4845" spans="1:42" x14ac:dyDescent="0.2">
      <c r="A4845" s="58">
        <v>41361</v>
      </c>
      <c r="B4845" s="309">
        <v>19.27</v>
      </c>
      <c r="C4845" s="720">
        <f t="shared" si="339"/>
        <v>17.935860819999998</v>
      </c>
      <c r="D4845" s="174">
        <v>5.81</v>
      </c>
      <c r="E4845" s="62">
        <f t="shared" si="340"/>
        <v>6.1292594999999999</v>
      </c>
      <c r="F4845" s="577">
        <f t="shared" si="341"/>
        <v>24.065120319999998</v>
      </c>
      <c r="G4845" s="434"/>
      <c r="H4845" s="309">
        <v>18.32</v>
      </c>
      <c r="I4845" s="96">
        <v>6.0759999999999996</v>
      </c>
      <c r="J4845" s="308"/>
      <c r="K4845" s="723">
        <f t="shared" si="335"/>
        <v>24.396000000000001</v>
      </c>
      <c r="M4845" s="745">
        <f t="shared" si="342"/>
        <v>-0.94999999999999929</v>
      </c>
      <c r="N4845" s="745">
        <f t="shared" si="343"/>
        <v>0.26600000000000001</v>
      </c>
      <c r="O4845" s="98">
        <f t="shared" si="336"/>
        <v>0.33087968000000245</v>
      </c>
      <c r="Q4845" s="100">
        <f t="shared" si="337"/>
        <v>1.3562866043613806</v>
      </c>
      <c r="S4845" s="750">
        <v>0</v>
      </c>
      <c r="T4845" s="747">
        <v>0</v>
      </c>
      <c r="U4845" s="748">
        <v>0</v>
      </c>
      <c r="V4845" s="751">
        <v>0</v>
      </c>
      <c r="W4845" s="750">
        <v>0</v>
      </c>
      <c r="X4845" s="751">
        <v>0</v>
      </c>
      <c r="Y4845" s="163">
        <f t="shared" si="338"/>
        <v>24.065120319999998</v>
      </c>
      <c r="Z4845" s="108">
        <v>0</v>
      </c>
      <c r="AA4845" s="112">
        <v>0</v>
      </c>
      <c r="AB4845" s="108">
        <v>341.5</v>
      </c>
      <c r="AC4845" s="109">
        <v>0</v>
      </c>
      <c r="AD4845" s="111">
        <v>0</v>
      </c>
      <c r="AE4845" s="183"/>
      <c r="AF4845" s="108">
        <v>355.1</v>
      </c>
      <c r="AG4845" s="109">
        <v>0</v>
      </c>
      <c r="AH4845" s="79"/>
      <c r="AI4845" s="451"/>
      <c r="AJ4845" s="164">
        <v>29</v>
      </c>
      <c r="AK4845" s="739"/>
      <c r="AM4845" s="253"/>
      <c r="AN4845" s="253">
        <f t="shared" si="346"/>
        <v>29</v>
      </c>
      <c r="AO4845" s="113">
        <f t="shared" si="334"/>
        <v>4.9348796800000017</v>
      </c>
      <c r="AP4845" s="592">
        <f t="shared" si="345"/>
        <v>4.6039999999999992</v>
      </c>
    </row>
    <row r="4846" spans="1:42" x14ac:dyDescent="0.2">
      <c r="A4846" s="58">
        <v>41362</v>
      </c>
      <c r="B4846" s="309">
        <v>18.95</v>
      </c>
      <c r="C4846" s="720">
        <f t="shared" si="339"/>
        <v>17.6380157</v>
      </c>
      <c r="D4846" s="174">
        <v>5.6158999999999999</v>
      </c>
      <c r="E4846" s="62">
        <f t="shared" si="340"/>
        <v>5.9244937050000006</v>
      </c>
      <c r="F4846" s="577">
        <f t="shared" si="341"/>
        <v>23.562509405</v>
      </c>
      <c r="G4846" s="434"/>
      <c r="H4846" s="309">
        <v>16.84</v>
      </c>
      <c r="I4846" s="96">
        <v>6.0510000000000002</v>
      </c>
      <c r="J4846" s="308"/>
      <c r="K4846" s="723">
        <f t="shared" si="335"/>
        <v>22.890999999999998</v>
      </c>
      <c r="M4846" s="745">
        <f t="shared" si="342"/>
        <v>-2.1099999999999994</v>
      </c>
      <c r="N4846" s="745">
        <f t="shared" si="343"/>
        <v>0.43510000000000026</v>
      </c>
      <c r="O4846" s="98">
        <f t="shared" si="336"/>
        <v>-0.67150940500000189</v>
      </c>
      <c r="Q4846" s="100">
        <f t="shared" si="337"/>
        <v>-2.9335083875759116</v>
      </c>
      <c r="S4846" s="750">
        <v>0</v>
      </c>
      <c r="T4846" s="747">
        <v>0</v>
      </c>
      <c r="U4846" s="748">
        <v>0</v>
      </c>
      <c r="V4846" s="751">
        <v>0</v>
      </c>
      <c r="W4846" s="750">
        <v>0</v>
      </c>
      <c r="X4846" s="751">
        <v>0</v>
      </c>
      <c r="Y4846" s="163">
        <f t="shared" si="338"/>
        <v>23.562509405</v>
      </c>
      <c r="Z4846" s="108">
        <v>0</v>
      </c>
      <c r="AA4846" s="112">
        <v>0</v>
      </c>
      <c r="AB4846" s="108">
        <v>341.5</v>
      </c>
      <c r="AC4846" s="109">
        <v>0.6</v>
      </c>
      <c r="AD4846" s="111">
        <v>0</v>
      </c>
      <c r="AE4846" s="183"/>
      <c r="AF4846" s="108">
        <v>355.1</v>
      </c>
      <c r="AG4846" s="109">
        <v>0</v>
      </c>
      <c r="AH4846" s="79"/>
      <c r="AI4846" s="451"/>
      <c r="AJ4846" s="164">
        <v>22</v>
      </c>
      <c r="AK4846" s="739"/>
      <c r="AM4846" s="253"/>
      <c r="AN4846" s="253">
        <f t="shared" si="346"/>
        <v>22</v>
      </c>
      <c r="AO4846" s="113">
        <f t="shared" si="334"/>
        <v>-1.5625094050000001</v>
      </c>
      <c r="AP4846" s="592">
        <f t="shared" si="345"/>
        <v>-0.89099999999999824</v>
      </c>
    </row>
    <row r="4847" spans="1:42" x14ac:dyDescent="0.2">
      <c r="A4847" s="58">
        <v>41363</v>
      </c>
      <c r="B4847" s="309">
        <v>18.29</v>
      </c>
      <c r="C4847" s="720">
        <f t="shared" si="339"/>
        <v>17.023710139999999</v>
      </c>
      <c r="D4847" s="174">
        <v>5.6712999999999996</v>
      </c>
      <c r="E4847" s="62">
        <f t="shared" si="340"/>
        <v>5.9829379349999998</v>
      </c>
      <c r="F4847" s="577">
        <f t="shared" si="341"/>
        <v>23.006648074999998</v>
      </c>
      <c r="G4847" s="434"/>
      <c r="H4847" s="309">
        <v>17.190000000000001</v>
      </c>
      <c r="I4847" s="96">
        <v>6.1470000000000002</v>
      </c>
      <c r="J4847" s="308"/>
      <c r="K4847" s="723">
        <f t="shared" si="335"/>
        <v>23.337000000000003</v>
      </c>
      <c r="M4847" s="745">
        <f t="shared" si="342"/>
        <v>-1.0999999999999979</v>
      </c>
      <c r="N4847" s="745">
        <f t="shared" si="343"/>
        <v>0.47570000000000068</v>
      </c>
      <c r="O4847" s="98">
        <f t="shared" si="336"/>
        <v>0.33035192500000576</v>
      </c>
      <c r="Q4847" s="100">
        <f t="shared" si="337"/>
        <v>1.415571517333015</v>
      </c>
      <c r="S4847" s="750">
        <v>0</v>
      </c>
      <c r="T4847" s="747">
        <v>0</v>
      </c>
      <c r="U4847" s="748">
        <v>0</v>
      </c>
      <c r="V4847" s="751">
        <v>0</v>
      </c>
      <c r="W4847" s="750">
        <v>0</v>
      </c>
      <c r="X4847" s="751">
        <v>0</v>
      </c>
      <c r="Y4847" s="163">
        <f t="shared" si="338"/>
        <v>23.006648074999998</v>
      </c>
      <c r="Z4847" s="108">
        <v>0</v>
      </c>
      <c r="AA4847" s="112">
        <v>0</v>
      </c>
      <c r="AB4847" s="108">
        <v>341.5</v>
      </c>
      <c r="AC4847" s="109">
        <v>0.15</v>
      </c>
      <c r="AD4847" s="111">
        <v>0</v>
      </c>
      <c r="AE4847" s="183"/>
      <c r="AF4847" s="108">
        <v>355.1</v>
      </c>
      <c r="AG4847" s="109">
        <v>0</v>
      </c>
      <c r="AH4847" s="79"/>
      <c r="AI4847" s="451"/>
      <c r="AJ4847" s="164">
        <v>26</v>
      </c>
      <c r="AK4847" s="739"/>
      <c r="AM4847" s="253"/>
      <c r="AN4847" s="253">
        <f t="shared" si="346"/>
        <v>26</v>
      </c>
      <c r="AO4847" s="113">
        <f t="shared" si="334"/>
        <v>2.9933519250000025</v>
      </c>
      <c r="AP4847" s="592">
        <f t="shared" si="345"/>
        <v>2.6629999999999967</v>
      </c>
    </row>
    <row r="4848" spans="1:42" ht="13.5" thickBot="1" x14ac:dyDescent="0.25">
      <c r="A4848" s="58">
        <v>41364</v>
      </c>
      <c r="B4848" s="337">
        <v>17.37</v>
      </c>
      <c r="C4848" s="720">
        <f t="shared" si="339"/>
        <v>16.167405420000001</v>
      </c>
      <c r="D4848" s="189">
        <v>6.5469999999999997</v>
      </c>
      <c r="E4848" s="62">
        <f t="shared" si="340"/>
        <v>6.9067576500000003</v>
      </c>
      <c r="F4848" s="577">
        <f t="shared" si="341"/>
        <v>23.074163070000001</v>
      </c>
      <c r="G4848" s="304"/>
      <c r="H4848" s="337">
        <v>17.05</v>
      </c>
      <c r="I4848" s="338">
        <v>6.09</v>
      </c>
      <c r="J4848" s="831"/>
      <c r="K4848" s="723">
        <f t="shared" si="335"/>
        <v>23.14</v>
      </c>
      <c r="M4848" s="745">
        <f t="shared" si="342"/>
        <v>-0.32000000000000028</v>
      </c>
      <c r="N4848" s="745">
        <f t="shared" si="343"/>
        <v>-0.45699999999999985</v>
      </c>
      <c r="O4848" s="98">
        <f t="shared" si="336"/>
        <v>6.5836929999999683E-2</v>
      </c>
      <c r="Q4848" s="100">
        <f t="shared" si="337"/>
        <v>0.28451568712186553</v>
      </c>
      <c r="S4848" s="753">
        <v>0</v>
      </c>
      <c r="T4848" s="754">
        <v>0</v>
      </c>
      <c r="U4848" s="755">
        <v>0</v>
      </c>
      <c r="V4848" s="756">
        <v>0</v>
      </c>
      <c r="W4848" s="753">
        <v>0</v>
      </c>
      <c r="X4848" s="756">
        <v>0</v>
      </c>
      <c r="Y4848" s="163">
        <f t="shared" si="338"/>
        <v>23.074163070000001</v>
      </c>
      <c r="Z4848" s="108">
        <v>0</v>
      </c>
      <c r="AA4848" s="112">
        <v>0</v>
      </c>
      <c r="AB4848" s="132">
        <v>341.5</v>
      </c>
      <c r="AC4848" s="133">
        <v>0</v>
      </c>
      <c r="AD4848" s="135">
        <v>0</v>
      </c>
      <c r="AE4848" s="668"/>
      <c r="AF4848" s="132">
        <v>355.1</v>
      </c>
      <c r="AG4848" s="133">
        <v>0.6</v>
      </c>
      <c r="AH4848" s="79"/>
      <c r="AI4848" s="858"/>
      <c r="AJ4848" s="164">
        <v>20</v>
      </c>
      <c r="AK4848" s="739"/>
      <c r="AM4848" s="253"/>
      <c r="AN4848" s="253">
        <f t="shared" si="346"/>
        <v>20</v>
      </c>
      <c r="AO4848" s="113">
        <f t="shared" si="334"/>
        <v>-3.0741630700000009</v>
      </c>
      <c r="AP4848" s="592">
        <f t="shared" si="345"/>
        <v>-3.1400000000000006</v>
      </c>
    </row>
    <row r="4849" spans="1:42" x14ac:dyDescent="0.2">
      <c r="A4849" s="58">
        <v>41365</v>
      </c>
      <c r="B4849" s="757">
        <v>18.059999999999999</v>
      </c>
      <c r="C4849" s="720"/>
      <c r="D4849" s="758">
        <v>5.23</v>
      </c>
      <c r="E4849" s="62"/>
      <c r="F4849" s="202">
        <f t="shared" ref="F4849:F4912" si="347">+B4849+D4849</f>
        <v>23.29</v>
      </c>
      <c r="G4849" s="468"/>
      <c r="H4849" s="759">
        <v>15.61</v>
      </c>
      <c r="I4849" s="760">
        <v>5.9</v>
      </c>
      <c r="J4849" s="760"/>
      <c r="K4849" s="467">
        <f t="shared" si="335"/>
        <v>21.509999999999998</v>
      </c>
      <c r="M4849" s="745">
        <f t="shared" si="342"/>
        <v>-2.4499999999999993</v>
      </c>
      <c r="N4849" s="745">
        <f t="shared" si="343"/>
        <v>0.66999999999999993</v>
      </c>
      <c r="O4849" s="98">
        <f t="shared" si="336"/>
        <v>-1.7800000000000011</v>
      </c>
      <c r="Q4849" s="100">
        <f t="shared" si="337"/>
        <v>-8.2752208275220873</v>
      </c>
      <c r="S4849" s="158">
        <v>0</v>
      </c>
      <c r="T4849" s="469">
        <v>0</v>
      </c>
      <c r="U4849" s="160">
        <v>0</v>
      </c>
      <c r="V4849" s="161">
        <v>0</v>
      </c>
      <c r="W4849" s="162">
        <v>0</v>
      </c>
      <c r="X4849" s="161">
        <v>0</v>
      </c>
      <c r="Y4849" s="163">
        <f t="shared" si="338"/>
        <v>23.29</v>
      </c>
      <c r="Z4849" s="761">
        <v>0</v>
      </c>
      <c r="AA4849" s="762">
        <v>0</v>
      </c>
      <c r="AB4849" s="78">
        <v>341.5</v>
      </c>
      <c r="AC4849" s="79">
        <v>0</v>
      </c>
      <c r="AD4849" s="762">
        <v>0</v>
      </c>
      <c r="AE4849" s="848"/>
      <c r="AF4849" s="108">
        <v>355.1</v>
      </c>
      <c r="AG4849" s="109">
        <v>0</v>
      </c>
      <c r="AH4849" s="79"/>
      <c r="AI4849" s="112"/>
      <c r="AJ4849" s="763">
        <v>18</v>
      </c>
      <c r="AK4849" s="926"/>
      <c r="AM4849" s="764"/>
      <c r="AN4849" s="764">
        <f t="shared" si="346"/>
        <v>18</v>
      </c>
      <c r="AO4849" s="83">
        <f t="shared" si="334"/>
        <v>-5.2899999999999991</v>
      </c>
      <c r="AP4849" s="592">
        <f t="shared" si="345"/>
        <v>-3.509999999999998</v>
      </c>
    </row>
    <row r="4850" spans="1:42" x14ac:dyDescent="0.2">
      <c r="A4850" s="58">
        <v>41366</v>
      </c>
      <c r="B4850" s="765">
        <v>19.5</v>
      </c>
      <c r="C4850" s="720"/>
      <c r="D4850" s="766">
        <v>5.68</v>
      </c>
      <c r="E4850" s="62"/>
      <c r="F4850" s="212">
        <f t="shared" si="347"/>
        <v>25.18</v>
      </c>
      <c r="G4850" s="97"/>
      <c r="H4850" s="767">
        <v>17.809999999999999</v>
      </c>
      <c r="I4850" s="768">
        <v>5.9779999999999998</v>
      </c>
      <c r="J4850" s="832"/>
      <c r="K4850" s="202">
        <f t="shared" si="335"/>
        <v>23.787999999999997</v>
      </c>
      <c r="M4850" s="745">
        <f t="shared" si="342"/>
        <v>-1.6900000000000013</v>
      </c>
      <c r="N4850" s="745">
        <f t="shared" si="343"/>
        <v>0.29800000000000004</v>
      </c>
      <c r="O4850" s="98">
        <f t="shared" si="336"/>
        <v>-1.392000000000003</v>
      </c>
      <c r="Q4850" s="100">
        <f t="shared" si="337"/>
        <v>-5.8516899276946495</v>
      </c>
      <c r="S4850" s="180">
        <v>0</v>
      </c>
      <c r="T4850" s="469">
        <v>0</v>
      </c>
      <c r="U4850" s="160">
        <v>0</v>
      </c>
      <c r="V4850" s="181">
        <v>0</v>
      </c>
      <c r="W4850" s="182">
        <v>0</v>
      </c>
      <c r="X4850" s="181">
        <v>0</v>
      </c>
      <c r="Y4850" s="163">
        <f t="shared" si="338"/>
        <v>25.18</v>
      </c>
      <c r="Z4850" s="769">
        <v>0</v>
      </c>
      <c r="AA4850" s="770">
        <v>0</v>
      </c>
      <c r="AB4850" s="108">
        <v>341.4</v>
      </c>
      <c r="AC4850" s="109">
        <v>0</v>
      </c>
      <c r="AD4850" s="770">
        <v>0</v>
      </c>
      <c r="AE4850" s="849"/>
      <c r="AF4850" s="108">
        <v>355.1</v>
      </c>
      <c r="AG4850" s="109">
        <v>0</v>
      </c>
      <c r="AH4850" s="79"/>
      <c r="AI4850" s="112"/>
      <c r="AJ4850" s="763">
        <v>25</v>
      </c>
      <c r="AK4850" s="926"/>
      <c r="AM4850" s="764"/>
      <c r="AN4850" s="764">
        <f t="shared" si="346"/>
        <v>25</v>
      </c>
      <c r="AO4850" s="113">
        <f t="shared" si="334"/>
        <v>-0.17999999999999972</v>
      </c>
      <c r="AP4850" s="592">
        <f t="shared" si="345"/>
        <v>1.2120000000000033</v>
      </c>
    </row>
    <row r="4851" spans="1:42" x14ac:dyDescent="0.2">
      <c r="A4851" s="58">
        <v>41367</v>
      </c>
      <c r="B4851" s="765">
        <v>18.98</v>
      </c>
      <c r="C4851" s="720"/>
      <c r="D4851" s="766">
        <v>5.64</v>
      </c>
      <c r="E4851" s="62"/>
      <c r="F4851" s="212">
        <f t="shared" si="347"/>
        <v>24.62</v>
      </c>
      <c r="G4851" s="97"/>
      <c r="H4851" s="767">
        <v>19.34</v>
      </c>
      <c r="I4851" s="768">
        <v>6.0149999999999997</v>
      </c>
      <c r="J4851" s="832"/>
      <c r="K4851" s="202">
        <f t="shared" si="335"/>
        <v>25.355</v>
      </c>
      <c r="M4851" s="745">
        <f t="shared" si="342"/>
        <v>0.35999999999999943</v>
      </c>
      <c r="N4851" s="745">
        <f t="shared" si="343"/>
        <v>0.375</v>
      </c>
      <c r="O4851" s="98">
        <f t="shared" si="336"/>
        <v>0.73499999999999943</v>
      </c>
      <c r="Q4851" s="100">
        <f t="shared" si="337"/>
        <v>2.8988365213961722</v>
      </c>
      <c r="S4851" s="180">
        <v>0</v>
      </c>
      <c r="T4851" s="469">
        <v>0</v>
      </c>
      <c r="U4851" s="160">
        <v>0</v>
      </c>
      <c r="V4851" s="181">
        <v>0</v>
      </c>
      <c r="W4851" s="182">
        <v>0</v>
      </c>
      <c r="X4851" s="181">
        <v>0</v>
      </c>
      <c r="Y4851" s="163">
        <f t="shared" si="338"/>
        <v>24.62</v>
      </c>
      <c r="Z4851" s="769">
        <v>0</v>
      </c>
      <c r="AA4851" s="770">
        <v>0</v>
      </c>
      <c r="AB4851" s="108">
        <v>341.4</v>
      </c>
      <c r="AC4851" s="109">
        <v>0</v>
      </c>
      <c r="AD4851" s="770">
        <v>0</v>
      </c>
      <c r="AE4851" s="849"/>
      <c r="AF4851" s="108">
        <v>355.1</v>
      </c>
      <c r="AG4851" s="109">
        <v>0</v>
      </c>
      <c r="AH4851" s="79"/>
      <c r="AI4851" s="112"/>
      <c r="AJ4851" s="763">
        <v>29</v>
      </c>
      <c r="AK4851" s="926"/>
      <c r="AM4851" s="764"/>
      <c r="AN4851" s="764">
        <f t="shared" si="346"/>
        <v>29</v>
      </c>
      <c r="AO4851" s="113">
        <f t="shared" si="334"/>
        <v>4.379999999999999</v>
      </c>
      <c r="AP4851" s="592">
        <f t="shared" si="345"/>
        <v>3.6449999999999996</v>
      </c>
    </row>
    <row r="4852" spans="1:42" x14ac:dyDescent="0.2">
      <c r="A4852" s="58">
        <v>41368</v>
      </c>
      <c r="B4852" s="765">
        <v>18.41</v>
      </c>
      <c r="C4852" s="720"/>
      <c r="D4852" s="766">
        <v>5.3879999999999999</v>
      </c>
      <c r="E4852" s="62"/>
      <c r="F4852" s="212">
        <f t="shared" si="347"/>
        <v>23.798000000000002</v>
      </c>
      <c r="G4852" s="97"/>
      <c r="H4852" s="767">
        <v>17.52</v>
      </c>
      <c r="I4852" s="768">
        <v>6.0469999999999997</v>
      </c>
      <c r="J4852" s="832"/>
      <c r="K4852" s="202">
        <f t="shared" si="335"/>
        <v>23.567</v>
      </c>
      <c r="M4852" s="745">
        <f t="shared" si="342"/>
        <v>-0.89000000000000057</v>
      </c>
      <c r="N4852" s="745">
        <f t="shared" si="343"/>
        <v>0.65899999999999981</v>
      </c>
      <c r="O4852" s="98">
        <f t="shared" si="336"/>
        <v>-0.23100000000000165</v>
      </c>
      <c r="Q4852" s="100">
        <f t="shared" si="337"/>
        <v>-0.98018415581109886</v>
      </c>
      <c r="S4852" s="180">
        <v>0</v>
      </c>
      <c r="T4852" s="469">
        <v>0</v>
      </c>
      <c r="U4852" s="160">
        <v>0</v>
      </c>
      <c r="V4852" s="181">
        <v>0</v>
      </c>
      <c r="W4852" s="182">
        <v>0</v>
      </c>
      <c r="X4852" s="181">
        <v>0</v>
      </c>
      <c r="Y4852" s="163">
        <f t="shared" si="338"/>
        <v>23.798000000000002</v>
      </c>
      <c r="Z4852" s="769">
        <v>0</v>
      </c>
      <c r="AA4852" s="770">
        <v>0</v>
      </c>
      <c r="AB4852" s="108">
        <v>341.7</v>
      </c>
      <c r="AC4852" s="109">
        <v>0.9</v>
      </c>
      <c r="AD4852" s="770">
        <v>0</v>
      </c>
      <c r="AE4852" s="849"/>
      <c r="AF4852" s="108">
        <v>355.2</v>
      </c>
      <c r="AG4852" s="109">
        <v>0.7</v>
      </c>
      <c r="AH4852" s="79"/>
      <c r="AI4852" s="112"/>
      <c r="AJ4852" s="763">
        <v>22</v>
      </c>
      <c r="AK4852" s="926"/>
      <c r="AM4852" s="764"/>
      <c r="AN4852" s="764">
        <f t="shared" si="346"/>
        <v>22</v>
      </c>
      <c r="AO4852" s="113">
        <f t="shared" si="334"/>
        <v>-1.7980000000000018</v>
      </c>
      <c r="AP4852" s="592">
        <f t="shared" si="345"/>
        <v>-1.5670000000000002</v>
      </c>
    </row>
    <row r="4853" spans="1:42" x14ac:dyDescent="0.2">
      <c r="A4853" s="58">
        <v>41369</v>
      </c>
      <c r="B4853" s="765">
        <v>18.02</v>
      </c>
      <c r="C4853" s="720"/>
      <c r="D4853" s="766">
        <v>6.0974000000000004</v>
      </c>
      <c r="E4853" s="62"/>
      <c r="F4853" s="212">
        <f t="shared" si="347"/>
        <v>24.1174</v>
      </c>
      <c r="G4853" s="97"/>
      <c r="H4853" s="767">
        <v>15.35</v>
      </c>
      <c r="I4853" s="768">
        <v>6.1150000000000002</v>
      </c>
      <c r="J4853" s="832"/>
      <c r="K4853" s="202">
        <f t="shared" si="335"/>
        <v>21.465</v>
      </c>
      <c r="M4853" s="745">
        <f t="shared" si="342"/>
        <v>-2.67</v>
      </c>
      <c r="N4853" s="745">
        <f t="shared" si="343"/>
        <v>1.7599999999999838E-2</v>
      </c>
      <c r="O4853" s="98">
        <f t="shared" si="336"/>
        <v>-2.6524000000000001</v>
      </c>
      <c r="Q4853" s="100">
        <f t="shared" si="337"/>
        <v>-12.356860004658747</v>
      </c>
      <c r="S4853" s="180">
        <v>0</v>
      </c>
      <c r="T4853" s="469">
        <v>0</v>
      </c>
      <c r="U4853" s="160">
        <v>0</v>
      </c>
      <c r="V4853" s="181">
        <v>0</v>
      </c>
      <c r="W4853" s="182">
        <v>0</v>
      </c>
      <c r="X4853" s="181">
        <v>0</v>
      </c>
      <c r="Y4853" s="163">
        <f t="shared" si="338"/>
        <v>24.1174</v>
      </c>
      <c r="Z4853" s="769">
        <v>0</v>
      </c>
      <c r="AA4853" s="770">
        <v>0</v>
      </c>
      <c r="AB4853" s="108">
        <v>341.6</v>
      </c>
      <c r="AC4853" s="109">
        <v>0.1</v>
      </c>
      <c r="AD4853" s="770">
        <v>0</v>
      </c>
      <c r="AE4853" s="849"/>
      <c r="AF4853" s="108">
        <v>355.2</v>
      </c>
      <c r="AG4853" s="109">
        <v>0</v>
      </c>
      <c r="AH4853" s="79"/>
      <c r="AI4853" s="112"/>
      <c r="AJ4853" s="763">
        <v>27</v>
      </c>
      <c r="AK4853" s="926"/>
      <c r="AM4853" s="764"/>
      <c r="AN4853" s="764">
        <f t="shared" si="346"/>
        <v>27</v>
      </c>
      <c r="AO4853" s="113">
        <f t="shared" si="334"/>
        <v>2.8826000000000001</v>
      </c>
      <c r="AP4853" s="592">
        <f t="shared" si="345"/>
        <v>5.5350000000000001</v>
      </c>
    </row>
    <row r="4854" spans="1:42" x14ac:dyDescent="0.2">
      <c r="A4854" s="58">
        <v>41370</v>
      </c>
      <c r="B4854" s="765">
        <v>18.73</v>
      </c>
      <c r="C4854" s="720"/>
      <c r="D4854" s="766">
        <v>5.8449999999999998</v>
      </c>
      <c r="E4854" s="62"/>
      <c r="F4854" s="212">
        <f t="shared" si="347"/>
        <v>24.574999999999999</v>
      </c>
      <c r="G4854" s="97"/>
      <c r="H4854" s="767">
        <v>18.190000000000001</v>
      </c>
      <c r="I4854" s="768">
        <v>5.9390000000000001</v>
      </c>
      <c r="J4854" s="832"/>
      <c r="K4854" s="202">
        <f t="shared" si="335"/>
        <v>24.129000000000001</v>
      </c>
      <c r="M4854" s="745">
        <f t="shared" si="342"/>
        <v>-0.53999999999999915</v>
      </c>
      <c r="N4854" s="745">
        <f t="shared" si="343"/>
        <v>9.4000000000000306E-2</v>
      </c>
      <c r="O4854" s="98">
        <f t="shared" si="336"/>
        <v>-0.44599999999999795</v>
      </c>
      <c r="Q4854" s="100">
        <f t="shared" si="337"/>
        <v>-1.8483981930457041</v>
      </c>
      <c r="S4854" s="180">
        <v>0</v>
      </c>
      <c r="T4854" s="469">
        <v>0</v>
      </c>
      <c r="U4854" s="160">
        <v>0</v>
      </c>
      <c r="V4854" s="181">
        <v>0</v>
      </c>
      <c r="W4854" s="182">
        <v>0</v>
      </c>
      <c r="X4854" s="181">
        <v>0</v>
      </c>
      <c r="Y4854" s="163">
        <f t="shared" si="338"/>
        <v>24.574999999999999</v>
      </c>
      <c r="Z4854" s="769">
        <v>0</v>
      </c>
      <c r="AA4854" s="770">
        <v>0</v>
      </c>
      <c r="AB4854" s="108">
        <v>341.6</v>
      </c>
      <c r="AC4854" s="109">
        <v>0</v>
      </c>
      <c r="AD4854" s="770">
        <v>0</v>
      </c>
      <c r="AE4854" s="849"/>
      <c r="AF4854" s="108">
        <v>355.1</v>
      </c>
      <c r="AG4854" s="109">
        <v>0</v>
      </c>
      <c r="AH4854" s="79"/>
      <c r="AI4854" s="112"/>
      <c r="AJ4854" s="763">
        <v>21</v>
      </c>
      <c r="AK4854" s="926"/>
      <c r="AM4854" s="764"/>
      <c r="AN4854" s="764">
        <f t="shared" si="346"/>
        <v>21</v>
      </c>
      <c r="AO4854" s="113">
        <f t="shared" si="334"/>
        <v>-3.5749999999999993</v>
      </c>
      <c r="AP4854" s="592">
        <f t="shared" si="345"/>
        <v>-3.1290000000000013</v>
      </c>
    </row>
    <row r="4855" spans="1:42" x14ac:dyDescent="0.2">
      <c r="A4855" s="58">
        <v>41371</v>
      </c>
      <c r="B4855" s="765">
        <v>18.91</v>
      </c>
      <c r="C4855" s="720"/>
      <c r="D4855" s="766">
        <v>6.17</v>
      </c>
      <c r="E4855" s="62"/>
      <c r="F4855" s="212">
        <f t="shared" si="347"/>
        <v>25.08</v>
      </c>
      <c r="G4855" s="97"/>
      <c r="H4855" s="767">
        <v>17.47</v>
      </c>
      <c r="I4855" s="768">
        <v>6.0019999999999998</v>
      </c>
      <c r="J4855" s="832"/>
      <c r="K4855" s="202">
        <f t="shared" si="335"/>
        <v>23.471999999999998</v>
      </c>
      <c r="M4855" s="745">
        <f t="shared" si="342"/>
        <v>-1.4400000000000013</v>
      </c>
      <c r="N4855" s="745">
        <f t="shared" si="343"/>
        <v>-0.16800000000000015</v>
      </c>
      <c r="O4855" s="98">
        <f t="shared" si="336"/>
        <v>-1.6080000000000005</v>
      </c>
      <c r="Q4855" s="100">
        <f t="shared" si="337"/>
        <v>-6.8507157464212707</v>
      </c>
      <c r="S4855" s="180">
        <v>0</v>
      </c>
      <c r="T4855" s="469">
        <v>0</v>
      </c>
      <c r="U4855" s="160">
        <v>0</v>
      </c>
      <c r="V4855" s="181">
        <v>0</v>
      </c>
      <c r="W4855" s="182">
        <v>0</v>
      </c>
      <c r="X4855" s="181">
        <v>0</v>
      </c>
      <c r="Y4855" s="163">
        <f t="shared" si="338"/>
        <v>25.08</v>
      </c>
      <c r="Z4855" s="769">
        <v>0</v>
      </c>
      <c r="AA4855" s="770">
        <v>0</v>
      </c>
      <c r="AB4855" s="108">
        <v>341.5</v>
      </c>
      <c r="AC4855" s="109">
        <v>0</v>
      </c>
      <c r="AD4855" s="770">
        <v>0</v>
      </c>
      <c r="AE4855" s="849"/>
      <c r="AF4855" s="108">
        <v>355.1</v>
      </c>
      <c r="AG4855" s="109">
        <v>0</v>
      </c>
      <c r="AH4855" s="79"/>
      <c r="AI4855" s="112"/>
      <c r="AJ4855" s="763">
        <v>29</v>
      </c>
      <c r="AK4855" s="926"/>
      <c r="AM4855" s="764"/>
      <c r="AN4855" s="764">
        <f t="shared" si="346"/>
        <v>29</v>
      </c>
      <c r="AO4855" s="113">
        <f t="shared" si="334"/>
        <v>3.9200000000000017</v>
      </c>
      <c r="AP4855" s="592">
        <f t="shared" si="345"/>
        <v>5.5280000000000022</v>
      </c>
    </row>
    <row r="4856" spans="1:42" x14ac:dyDescent="0.2">
      <c r="A4856" s="58">
        <v>41372</v>
      </c>
      <c r="B4856" s="765">
        <v>20.99</v>
      </c>
      <c r="C4856" s="720"/>
      <c r="D4856" s="766">
        <v>5.16</v>
      </c>
      <c r="E4856" s="62"/>
      <c r="F4856" s="212">
        <f t="shared" si="347"/>
        <v>26.15</v>
      </c>
      <c r="G4856" s="97"/>
      <c r="H4856" s="767">
        <v>18.170000000000002</v>
      </c>
      <c r="I4856" s="768">
        <v>6.0039999999999996</v>
      </c>
      <c r="J4856" s="832"/>
      <c r="K4856" s="202">
        <f t="shared" si="335"/>
        <v>24.173999999999999</v>
      </c>
      <c r="M4856" s="745">
        <f t="shared" si="342"/>
        <v>-2.8199999999999967</v>
      </c>
      <c r="N4856" s="745">
        <f t="shared" si="343"/>
        <v>0.84399999999999942</v>
      </c>
      <c r="O4856" s="98">
        <f t="shared" si="336"/>
        <v>-1.9759999999999991</v>
      </c>
      <c r="Q4856" s="100">
        <f t="shared" si="337"/>
        <v>-8.1740713162902257</v>
      </c>
      <c r="S4856" s="180">
        <v>0</v>
      </c>
      <c r="T4856" s="469">
        <v>0</v>
      </c>
      <c r="U4856" s="160">
        <v>0</v>
      </c>
      <c r="V4856" s="181">
        <v>0</v>
      </c>
      <c r="W4856" s="182">
        <v>0</v>
      </c>
      <c r="X4856" s="181">
        <v>0</v>
      </c>
      <c r="Y4856" s="163">
        <f t="shared" si="338"/>
        <v>26.15</v>
      </c>
      <c r="Z4856" s="769">
        <v>0</v>
      </c>
      <c r="AA4856" s="770">
        <v>0</v>
      </c>
      <c r="AB4856" s="108">
        <v>341.5</v>
      </c>
      <c r="AC4856" s="109">
        <v>0</v>
      </c>
      <c r="AD4856" s="770">
        <v>0</v>
      </c>
      <c r="AE4856" s="849"/>
      <c r="AF4856" s="108">
        <v>355</v>
      </c>
      <c r="AG4856" s="109">
        <v>0</v>
      </c>
      <c r="AH4856" s="79"/>
      <c r="AI4856" s="112"/>
      <c r="AJ4856" s="763">
        <v>20</v>
      </c>
      <c r="AK4856" s="926"/>
      <c r="AM4856" s="764"/>
      <c r="AN4856" s="764">
        <f t="shared" si="346"/>
        <v>20</v>
      </c>
      <c r="AO4856" s="113">
        <f t="shared" si="334"/>
        <v>-6.1499999999999986</v>
      </c>
      <c r="AP4856" s="592">
        <f t="shared" si="345"/>
        <v>-4.1739999999999995</v>
      </c>
    </row>
    <row r="4857" spans="1:42" x14ac:dyDescent="0.2">
      <c r="A4857" s="58">
        <v>41373</v>
      </c>
      <c r="B4857" s="765">
        <v>21.38</v>
      </c>
      <c r="C4857" s="720"/>
      <c r="D4857" s="766">
        <v>5.75</v>
      </c>
      <c r="E4857" s="62"/>
      <c r="F4857" s="212">
        <f t="shared" si="347"/>
        <v>27.13</v>
      </c>
      <c r="G4857" s="97"/>
      <c r="H4857" s="767">
        <v>21.79</v>
      </c>
      <c r="I4857" s="768">
        <v>6.0990000000000002</v>
      </c>
      <c r="J4857" s="832"/>
      <c r="K4857" s="202">
        <f t="shared" si="335"/>
        <v>27.888999999999999</v>
      </c>
      <c r="M4857" s="745">
        <f t="shared" si="342"/>
        <v>0.41000000000000014</v>
      </c>
      <c r="N4857" s="745">
        <f t="shared" si="343"/>
        <v>0.3490000000000002</v>
      </c>
      <c r="O4857" s="98">
        <f t="shared" si="336"/>
        <v>0.75900000000000034</v>
      </c>
      <c r="Q4857" s="100">
        <f t="shared" si="337"/>
        <v>2.7215031015812698</v>
      </c>
      <c r="S4857" s="180">
        <v>0</v>
      </c>
      <c r="T4857" s="469">
        <v>0</v>
      </c>
      <c r="U4857" s="160">
        <v>0</v>
      </c>
      <c r="V4857" s="181">
        <v>0</v>
      </c>
      <c r="W4857" s="182">
        <v>0</v>
      </c>
      <c r="X4857" s="181">
        <v>0</v>
      </c>
      <c r="Y4857" s="163">
        <f t="shared" si="338"/>
        <v>27.13</v>
      </c>
      <c r="Z4857" s="769">
        <v>0</v>
      </c>
      <c r="AA4857" s="770">
        <v>0</v>
      </c>
      <c r="AB4857" s="108">
        <v>341.4</v>
      </c>
      <c r="AC4857" s="109">
        <v>0</v>
      </c>
      <c r="AD4857" s="770">
        <v>0</v>
      </c>
      <c r="AE4857" s="849"/>
      <c r="AF4857" s="108">
        <v>355</v>
      </c>
      <c r="AG4857" s="109">
        <v>0</v>
      </c>
      <c r="AH4857" s="79"/>
      <c r="AI4857" s="112"/>
      <c r="AJ4857" s="763">
        <v>27</v>
      </c>
      <c r="AK4857" s="926"/>
      <c r="AM4857" s="764"/>
      <c r="AN4857" s="764">
        <f t="shared" si="346"/>
        <v>27</v>
      </c>
      <c r="AO4857" s="113">
        <f t="shared" si="334"/>
        <v>-0.12999999999999901</v>
      </c>
      <c r="AP4857" s="592">
        <f t="shared" si="345"/>
        <v>-0.88899999999999935</v>
      </c>
    </row>
    <row r="4858" spans="1:42" x14ac:dyDescent="0.2">
      <c r="A4858" s="58">
        <v>41374</v>
      </c>
      <c r="B4858" s="765">
        <v>22.25</v>
      </c>
      <c r="C4858" s="720"/>
      <c r="D4858" s="766">
        <v>5.47</v>
      </c>
      <c r="E4858" s="62"/>
      <c r="F4858" s="212">
        <f t="shared" si="347"/>
        <v>27.72</v>
      </c>
      <c r="G4858" s="97"/>
      <c r="H4858" s="767">
        <v>20.21</v>
      </c>
      <c r="I4858" s="768">
        <v>5.8949999999999996</v>
      </c>
      <c r="J4858" s="832"/>
      <c r="K4858" s="202">
        <f t="shared" si="335"/>
        <v>26.105</v>
      </c>
      <c r="M4858" s="745">
        <f t="shared" si="342"/>
        <v>-2.0399999999999991</v>
      </c>
      <c r="N4858" s="745">
        <f t="shared" si="343"/>
        <v>0.42499999999999982</v>
      </c>
      <c r="O4858" s="98">
        <f t="shared" si="336"/>
        <v>-1.6149999999999984</v>
      </c>
      <c r="Q4858" s="100">
        <f t="shared" si="337"/>
        <v>-6.186554299942534</v>
      </c>
      <c r="S4858" s="180">
        <v>0</v>
      </c>
      <c r="T4858" s="469">
        <v>0</v>
      </c>
      <c r="U4858" s="160">
        <v>0</v>
      </c>
      <c r="V4858" s="181">
        <v>0</v>
      </c>
      <c r="W4858" s="182">
        <v>0</v>
      </c>
      <c r="X4858" s="181">
        <v>0</v>
      </c>
      <c r="Y4858" s="163">
        <f t="shared" si="338"/>
        <v>27.72</v>
      </c>
      <c r="Z4858" s="769">
        <v>0</v>
      </c>
      <c r="AA4858" s="770">
        <v>0</v>
      </c>
      <c r="AB4858" s="108">
        <v>341.4</v>
      </c>
      <c r="AC4858" s="109">
        <v>0</v>
      </c>
      <c r="AD4858" s="770">
        <v>3.7</v>
      </c>
      <c r="AE4858" s="849"/>
      <c r="AF4858" s="108">
        <v>355</v>
      </c>
      <c r="AG4858" s="109">
        <v>0</v>
      </c>
      <c r="AH4858" s="79"/>
      <c r="AI4858" s="112"/>
      <c r="AJ4858" s="763">
        <v>18</v>
      </c>
      <c r="AK4858" s="926"/>
      <c r="AM4858" s="764"/>
      <c r="AN4858" s="764">
        <f t="shared" si="346"/>
        <v>21.7</v>
      </c>
      <c r="AO4858" s="113">
        <f t="shared" si="334"/>
        <v>-6.02</v>
      </c>
      <c r="AP4858" s="592">
        <f t="shared" si="345"/>
        <v>-4.4050000000000011</v>
      </c>
    </row>
    <row r="4859" spans="1:42" x14ac:dyDescent="0.2">
      <c r="A4859" s="58">
        <v>41375</v>
      </c>
      <c r="B4859" s="765">
        <v>21.23</v>
      </c>
      <c r="C4859" s="720"/>
      <c r="D4859" s="766">
        <v>6.72</v>
      </c>
      <c r="E4859" s="62"/>
      <c r="F4859" s="212">
        <f t="shared" si="347"/>
        <v>27.95</v>
      </c>
      <c r="G4859" s="97"/>
      <c r="H4859" s="767">
        <v>21.06</v>
      </c>
      <c r="I4859" s="768">
        <v>7.819</v>
      </c>
      <c r="J4859" s="832"/>
      <c r="K4859" s="202">
        <f t="shared" si="335"/>
        <v>28.878999999999998</v>
      </c>
      <c r="M4859" s="745">
        <f t="shared" si="342"/>
        <v>-0.17000000000000171</v>
      </c>
      <c r="N4859" s="745">
        <f t="shared" si="343"/>
        <v>1.0990000000000002</v>
      </c>
      <c r="O4859" s="98">
        <f t="shared" si="336"/>
        <v>0.92899999999999849</v>
      </c>
      <c r="Q4859" s="100">
        <f t="shared" si="337"/>
        <v>3.2168703902489644</v>
      </c>
      <c r="S4859" s="180">
        <v>0</v>
      </c>
      <c r="T4859" s="469">
        <v>0</v>
      </c>
      <c r="U4859" s="160">
        <v>0</v>
      </c>
      <c r="V4859" s="181">
        <v>0</v>
      </c>
      <c r="W4859" s="182">
        <v>0</v>
      </c>
      <c r="X4859" s="181">
        <v>0</v>
      </c>
      <c r="Y4859" s="163">
        <f t="shared" si="338"/>
        <v>27.95</v>
      </c>
      <c r="Z4859" s="769">
        <v>0</v>
      </c>
      <c r="AA4859" s="770">
        <v>0</v>
      </c>
      <c r="AB4859" s="108">
        <v>341.2</v>
      </c>
      <c r="AC4859" s="109">
        <v>0.4</v>
      </c>
      <c r="AD4859" s="770">
        <v>10.199999999999999</v>
      </c>
      <c r="AE4859" s="849"/>
      <c r="AF4859" s="108">
        <v>355</v>
      </c>
      <c r="AG4859" s="109">
        <v>0.4</v>
      </c>
      <c r="AH4859" s="79"/>
      <c r="AI4859" s="112"/>
      <c r="AJ4859" s="763">
        <v>17</v>
      </c>
      <c r="AK4859" s="926"/>
      <c r="AM4859" s="764"/>
      <c r="AN4859" s="764">
        <f t="shared" si="346"/>
        <v>27.2</v>
      </c>
      <c r="AO4859" s="113">
        <f t="shared" ref="AO4859:AO4922" si="348">AN4859-F4859</f>
        <v>-0.75</v>
      </c>
      <c r="AP4859" s="592">
        <f t="shared" si="345"/>
        <v>-1.6789999999999985</v>
      </c>
    </row>
    <row r="4860" spans="1:42" x14ac:dyDescent="0.2">
      <c r="A4860" s="58">
        <v>41376</v>
      </c>
      <c r="B4860" s="765">
        <v>18.18</v>
      </c>
      <c r="C4860" s="720"/>
      <c r="D4860" s="766">
        <v>8.2850000000000001</v>
      </c>
      <c r="E4860" s="62"/>
      <c r="F4860" s="212">
        <f t="shared" si="347"/>
        <v>26.465</v>
      </c>
      <c r="G4860" s="97"/>
      <c r="H4860" s="767">
        <v>16.170000000000002</v>
      </c>
      <c r="I4860" s="768">
        <v>9.4250000000000007</v>
      </c>
      <c r="J4860" s="832"/>
      <c r="K4860" s="202">
        <f t="shared" ref="K4860:K4923" si="349">H4860+I4860</f>
        <v>25.595000000000002</v>
      </c>
      <c r="M4860" s="745">
        <f t="shared" si="342"/>
        <v>-2.009999999999998</v>
      </c>
      <c r="N4860" s="745">
        <f t="shared" si="343"/>
        <v>1.1400000000000006</v>
      </c>
      <c r="O4860" s="98">
        <f t="shared" ref="O4860:O4923" si="350">K4860-F4860</f>
        <v>-0.86999999999999744</v>
      </c>
      <c r="Q4860" s="100">
        <f t="shared" ref="Q4860:Q4923" si="351">(((O4860/K4860)*100))</f>
        <v>-3.3991013869896363</v>
      </c>
      <c r="S4860" s="180">
        <v>0</v>
      </c>
      <c r="T4860" s="469">
        <v>0</v>
      </c>
      <c r="U4860" s="160">
        <v>0</v>
      </c>
      <c r="V4860" s="181">
        <v>0</v>
      </c>
      <c r="W4860" s="182">
        <v>0</v>
      </c>
      <c r="X4860" s="181">
        <v>0</v>
      </c>
      <c r="Y4860" s="163">
        <f t="shared" si="338"/>
        <v>26.465</v>
      </c>
      <c r="Z4860" s="769">
        <v>0</v>
      </c>
      <c r="AA4860" s="770">
        <v>0</v>
      </c>
      <c r="AB4860" s="108">
        <v>341.2</v>
      </c>
      <c r="AC4860" s="109">
        <v>0</v>
      </c>
      <c r="AD4860" s="770">
        <v>15.7</v>
      </c>
      <c r="AE4860" s="849"/>
      <c r="AF4860" s="108">
        <v>355.1</v>
      </c>
      <c r="AG4860" s="109">
        <v>0</v>
      </c>
      <c r="AH4860" s="79"/>
      <c r="AI4860" s="112"/>
      <c r="AJ4860" s="763">
        <v>22</v>
      </c>
      <c r="AK4860" s="926"/>
      <c r="AM4860" s="764"/>
      <c r="AN4860" s="764">
        <f t="shared" si="346"/>
        <v>37.700000000000003</v>
      </c>
      <c r="AO4860" s="113">
        <f t="shared" si="348"/>
        <v>11.235000000000003</v>
      </c>
      <c r="AP4860" s="592">
        <f t="shared" si="345"/>
        <v>12.105</v>
      </c>
    </row>
    <row r="4861" spans="1:42" x14ac:dyDescent="0.2">
      <c r="A4861" s="58">
        <v>41377</v>
      </c>
      <c r="B4861" s="765">
        <v>17.61</v>
      </c>
      <c r="C4861" s="720"/>
      <c r="D4861" s="766">
        <v>8.1379999999999999</v>
      </c>
      <c r="E4861" s="62"/>
      <c r="F4861" s="212">
        <f t="shared" si="347"/>
        <v>25.747999999999998</v>
      </c>
      <c r="G4861" s="97"/>
      <c r="H4861" s="767">
        <v>17</v>
      </c>
      <c r="I4861" s="768">
        <v>8.8819999999999997</v>
      </c>
      <c r="J4861" s="832"/>
      <c r="K4861" s="202">
        <f t="shared" si="349"/>
        <v>25.881999999999998</v>
      </c>
      <c r="M4861" s="745">
        <f t="shared" si="342"/>
        <v>-0.60999999999999943</v>
      </c>
      <c r="N4861" s="745">
        <f t="shared" si="343"/>
        <v>0.74399999999999977</v>
      </c>
      <c r="O4861" s="98">
        <f t="shared" si="350"/>
        <v>0.13400000000000034</v>
      </c>
      <c r="Q4861" s="100">
        <f t="shared" si="351"/>
        <v>0.5177343327409023</v>
      </c>
      <c r="S4861" s="180">
        <v>0</v>
      </c>
      <c r="T4861" s="469">
        <v>0</v>
      </c>
      <c r="U4861" s="160">
        <v>0</v>
      </c>
      <c r="V4861" s="181">
        <v>0</v>
      </c>
      <c r="W4861" s="182">
        <v>0</v>
      </c>
      <c r="X4861" s="181">
        <v>0</v>
      </c>
      <c r="Y4861" s="163">
        <f t="shared" si="338"/>
        <v>25.747999999999998</v>
      </c>
      <c r="Z4861" s="769">
        <v>0</v>
      </c>
      <c r="AA4861" s="770">
        <v>0</v>
      </c>
      <c r="AB4861" s="108">
        <v>341.2</v>
      </c>
      <c r="AC4861" s="109">
        <v>0</v>
      </c>
      <c r="AD4861" s="770">
        <v>6.7</v>
      </c>
      <c r="AE4861" s="849"/>
      <c r="AF4861" s="108">
        <v>355.1</v>
      </c>
      <c r="AG4861" s="109">
        <v>0</v>
      </c>
      <c r="AH4861" s="79"/>
      <c r="AI4861" s="112"/>
      <c r="AJ4861" s="763">
        <v>16</v>
      </c>
      <c r="AK4861" s="926"/>
      <c r="AM4861" s="764"/>
      <c r="AN4861" s="764">
        <f t="shared" si="346"/>
        <v>22.7</v>
      </c>
      <c r="AO4861" s="113">
        <f t="shared" si="348"/>
        <v>-3.0479999999999983</v>
      </c>
      <c r="AP4861" s="592">
        <f t="shared" si="345"/>
        <v>-3.1819999999999986</v>
      </c>
    </row>
    <row r="4862" spans="1:42" x14ac:dyDescent="0.2">
      <c r="A4862" s="58">
        <v>41378</v>
      </c>
      <c r="B4862" s="765">
        <v>17.149999999999999</v>
      </c>
      <c r="C4862" s="720"/>
      <c r="D4862" s="766">
        <v>8.44</v>
      </c>
      <c r="E4862" s="62"/>
      <c r="F4862" s="212">
        <f t="shared" si="347"/>
        <v>25.589999999999996</v>
      </c>
      <c r="G4862" s="97"/>
      <c r="H4862" s="767">
        <v>15.98</v>
      </c>
      <c r="I4862" s="768">
        <v>8.8849999999999998</v>
      </c>
      <c r="J4862" s="832"/>
      <c r="K4862" s="202">
        <f t="shared" si="349"/>
        <v>24.865000000000002</v>
      </c>
      <c r="M4862" s="745">
        <f t="shared" si="342"/>
        <v>-1.1699999999999982</v>
      </c>
      <c r="N4862" s="745">
        <f t="shared" si="343"/>
        <v>0.44500000000000028</v>
      </c>
      <c r="O4862" s="98">
        <f t="shared" si="350"/>
        <v>-0.72499999999999432</v>
      </c>
      <c r="Q4862" s="100">
        <f t="shared" si="351"/>
        <v>-2.9157450231248512</v>
      </c>
      <c r="S4862" s="180">
        <v>0</v>
      </c>
      <c r="T4862" s="469">
        <v>0</v>
      </c>
      <c r="U4862" s="160">
        <v>0</v>
      </c>
      <c r="V4862" s="181">
        <v>0</v>
      </c>
      <c r="W4862" s="182">
        <v>0</v>
      </c>
      <c r="X4862" s="181">
        <v>0</v>
      </c>
      <c r="Y4862" s="163">
        <f t="shared" si="338"/>
        <v>25.589999999999996</v>
      </c>
      <c r="Z4862" s="769">
        <v>0</v>
      </c>
      <c r="AA4862" s="770">
        <v>0</v>
      </c>
      <c r="AB4862" s="108">
        <v>341.4</v>
      </c>
      <c r="AC4862" s="109">
        <v>0.3</v>
      </c>
      <c r="AD4862" s="770">
        <v>0</v>
      </c>
      <c r="AE4862" s="849"/>
      <c r="AF4862" s="108">
        <v>355.1</v>
      </c>
      <c r="AG4862" s="109">
        <v>0.15</v>
      </c>
      <c r="AH4862" s="79"/>
      <c r="AI4862" s="112"/>
      <c r="AJ4862" s="763">
        <v>22</v>
      </c>
      <c r="AK4862" s="926"/>
      <c r="AM4862" s="764"/>
      <c r="AN4862" s="764">
        <f t="shared" si="346"/>
        <v>22</v>
      </c>
      <c r="AO4862" s="113">
        <f t="shared" si="348"/>
        <v>-3.5899999999999963</v>
      </c>
      <c r="AP4862" s="592">
        <f t="shared" si="345"/>
        <v>-2.865000000000002</v>
      </c>
    </row>
    <row r="4863" spans="1:42" x14ac:dyDescent="0.2">
      <c r="A4863" s="58">
        <v>41379</v>
      </c>
      <c r="B4863" s="765">
        <v>16.510000000000002</v>
      </c>
      <c r="C4863" s="720"/>
      <c r="D4863" s="766">
        <v>8.43</v>
      </c>
      <c r="E4863" s="62"/>
      <c r="F4863" s="212">
        <f t="shared" si="347"/>
        <v>24.94</v>
      </c>
      <c r="G4863" s="97"/>
      <c r="H4863" s="767">
        <v>15.71</v>
      </c>
      <c r="I4863" s="768">
        <v>8.9730000000000008</v>
      </c>
      <c r="J4863" s="832"/>
      <c r="K4863" s="202">
        <f t="shared" si="349"/>
        <v>24.683</v>
      </c>
      <c r="M4863" s="745">
        <f t="shared" si="342"/>
        <v>-0.80000000000000071</v>
      </c>
      <c r="N4863" s="745">
        <f t="shared" si="343"/>
        <v>0.54300000000000104</v>
      </c>
      <c r="O4863" s="98">
        <f t="shared" si="350"/>
        <v>-0.25700000000000145</v>
      </c>
      <c r="Q4863" s="100">
        <f t="shared" si="351"/>
        <v>-1.041202447028325</v>
      </c>
      <c r="S4863" s="180">
        <v>0</v>
      </c>
      <c r="T4863" s="469">
        <v>0</v>
      </c>
      <c r="U4863" s="160">
        <v>0</v>
      </c>
      <c r="V4863" s="181">
        <v>0</v>
      </c>
      <c r="W4863" s="182">
        <v>0</v>
      </c>
      <c r="X4863" s="181">
        <v>0</v>
      </c>
      <c r="Y4863" s="163">
        <f t="shared" si="338"/>
        <v>24.94</v>
      </c>
      <c r="Z4863" s="769">
        <v>0</v>
      </c>
      <c r="AA4863" s="770">
        <v>0</v>
      </c>
      <c r="AB4863" s="108">
        <v>341</v>
      </c>
      <c r="AC4863" s="109">
        <v>0</v>
      </c>
      <c r="AD4863" s="770">
        <v>0</v>
      </c>
      <c r="AE4863" s="849"/>
      <c r="AF4863" s="108">
        <v>355.1</v>
      </c>
      <c r="AG4863" s="109">
        <v>0</v>
      </c>
      <c r="AH4863" s="79"/>
      <c r="AI4863" s="112"/>
      <c r="AJ4863" s="763">
        <v>25</v>
      </c>
      <c r="AK4863" s="926"/>
      <c r="AM4863" s="764"/>
      <c r="AN4863" s="764">
        <f t="shared" si="346"/>
        <v>25</v>
      </c>
      <c r="AO4863" s="113">
        <f t="shared" si="348"/>
        <v>5.9999999999998721E-2</v>
      </c>
      <c r="AP4863" s="592">
        <f t="shared" si="345"/>
        <v>0.31700000000000017</v>
      </c>
    </row>
    <row r="4864" spans="1:42" x14ac:dyDescent="0.2">
      <c r="A4864" s="58">
        <v>41380</v>
      </c>
      <c r="B4864" s="765">
        <v>19</v>
      </c>
      <c r="C4864" s="720"/>
      <c r="D4864" s="766">
        <v>8.2799999999999994</v>
      </c>
      <c r="E4864" s="62"/>
      <c r="F4864" s="212">
        <f t="shared" si="347"/>
        <v>27.28</v>
      </c>
      <c r="G4864" s="97"/>
      <c r="H4864" s="767">
        <v>17.600000000000001</v>
      </c>
      <c r="I4864" s="768">
        <v>9.8140000000000001</v>
      </c>
      <c r="J4864" s="832"/>
      <c r="K4864" s="202">
        <f t="shared" si="349"/>
        <v>27.414000000000001</v>
      </c>
      <c r="M4864" s="745">
        <f t="shared" si="342"/>
        <v>-1.3999999999999986</v>
      </c>
      <c r="N4864" s="745">
        <f t="shared" si="343"/>
        <v>1.5340000000000007</v>
      </c>
      <c r="O4864" s="98">
        <f t="shared" si="350"/>
        <v>0.13400000000000034</v>
      </c>
      <c r="Q4864" s="100">
        <f t="shared" si="351"/>
        <v>0.48880134237980716</v>
      </c>
      <c r="S4864" s="180">
        <v>0</v>
      </c>
      <c r="T4864" s="469">
        <v>0</v>
      </c>
      <c r="U4864" s="160">
        <v>0</v>
      </c>
      <c r="V4864" s="181">
        <v>0</v>
      </c>
      <c r="W4864" s="182">
        <v>0</v>
      </c>
      <c r="X4864" s="181">
        <v>0</v>
      </c>
      <c r="Y4864" s="163">
        <f t="shared" si="338"/>
        <v>27.28</v>
      </c>
      <c r="Z4864" s="769">
        <v>0</v>
      </c>
      <c r="AA4864" s="770">
        <v>0</v>
      </c>
      <c r="AB4864" s="108">
        <v>341.4</v>
      </c>
      <c r="AC4864" s="109">
        <v>0</v>
      </c>
      <c r="AD4864" s="770">
        <v>0</v>
      </c>
      <c r="AE4864" s="849"/>
      <c r="AF4864" s="108">
        <v>355</v>
      </c>
      <c r="AG4864" s="109">
        <v>0</v>
      </c>
      <c r="AH4864" s="79"/>
      <c r="AI4864" s="112"/>
      <c r="AJ4864" s="763">
        <v>20</v>
      </c>
      <c r="AK4864" s="926"/>
      <c r="AM4864" s="764"/>
      <c r="AN4864" s="764">
        <f t="shared" si="346"/>
        <v>20</v>
      </c>
      <c r="AO4864" s="113">
        <f t="shared" si="348"/>
        <v>-7.2800000000000011</v>
      </c>
      <c r="AP4864" s="592">
        <f t="shared" si="345"/>
        <v>-7.4140000000000015</v>
      </c>
    </row>
    <row r="4865" spans="1:54" x14ac:dyDescent="0.2">
      <c r="A4865" s="58">
        <v>41381</v>
      </c>
      <c r="B4865" s="765">
        <v>19.52</v>
      </c>
      <c r="C4865" s="720"/>
      <c r="D4865" s="766">
        <v>8.1850000000000005</v>
      </c>
      <c r="E4865" s="62"/>
      <c r="F4865" s="212">
        <f t="shared" si="347"/>
        <v>27.704999999999998</v>
      </c>
      <c r="G4865" s="97"/>
      <c r="H4865" s="767">
        <v>19.5</v>
      </c>
      <c r="I4865" s="768">
        <v>9.9290000000000003</v>
      </c>
      <c r="J4865" s="832"/>
      <c r="K4865" s="202">
        <f t="shared" si="349"/>
        <v>29.429000000000002</v>
      </c>
      <c r="M4865" s="745">
        <f t="shared" si="342"/>
        <v>-1.9999999999999574E-2</v>
      </c>
      <c r="N4865" s="745">
        <f t="shared" si="343"/>
        <v>1.7439999999999998</v>
      </c>
      <c r="O4865" s="98">
        <f t="shared" si="350"/>
        <v>1.7240000000000038</v>
      </c>
      <c r="Q4865" s="100">
        <f t="shared" si="351"/>
        <v>5.8581671140711666</v>
      </c>
      <c r="S4865" s="180">
        <v>0</v>
      </c>
      <c r="T4865" s="469">
        <v>0</v>
      </c>
      <c r="U4865" s="160">
        <v>0</v>
      </c>
      <c r="V4865" s="181">
        <v>0</v>
      </c>
      <c r="W4865" s="182">
        <v>0</v>
      </c>
      <c r="X4865" s="181">
        <v>0</v>
      </c>
      <c r="Y4865" s="163">
        <f t="shared" si="338"/>
        <v>27.704999999999998</v>
      </c>
      <c r="Z4865" s="769">
        <v>0</v>
      </c>
      <c r="AA4865" s="770">
        <v>0</v>
      </c>
      <c r="AB4865" s="108">
        <v>341.4</v>
      </c>
      <c r="AC4865" s="109">
        <v>0</v>
      </c>
      <c r="AD4865" s="770">
        <v>0</v>
      </c>
      <c r="AE4865" s="849"/>
      <c r="AF4865" s="108">
        <v>355</v>
      </c>
      <c r="AG4865" s="109">
        <v>0</v>
      </c>
      <c r="AH4865" s="79"/>
      <c r="AI4865" s="112"/>
      <c r="AJ4865" s="763">
        <v>30</v>
      </c>
      <c r="AK4865" s="926"/>
      <c r="AM4865" s="764"/>
      <c r="AN4865" s="764">
        <f t="shared" si="346"/>
        <v>30</v>
      </c>
      <c r="AO4865" s="113">
        <f t="shared" si="348"/>
        <v>2.2950000000000017</v>
      </c>
      <c r="AP4865" s="592">
        <f t="shared" si="345"/>
        <v>0.57099999999999795</v>
      </c>
    </row>
    <row r="4866" spans="1:54" x14ac:dyDescent="0.2">
      <c r="A4866" s="58">
        <v>41382</v>
      </c>
      <c r="B4866" s="765">
        <v>19.68</v>
      </c>
      <c r="C4866" s="720"/>
      <c r="D4866" s="766">
        <v>8.1649999999999991</v>
      </c>
      <c r="E4866" s="62"/>
      <c r="F4866" s="212">
        <f t="shared" si="347"/>
        <v>27.844999999999999</v>
      </c>
      <c r="G4866" s="97"/>
      <c r="H4866" s="767">
        <v>18.03</v>
      </c>
      <c r="I4866" s="768">
        <v>10.021000000000001</v>
      </c>
      <c r="J4866" s="832"/>
      <c r="K4866" s="202">
        <f t="shared" si="349"/>
        <v>28.051000000000002</v>
      </c>
      <c r="M4866" s="745">
        <f t="shared" si="342"/>
        <v>-1.6499999999999986</v>
      </c>
      <c r="N4866" s="745">
        <f t="shared" si="343"/>
        <v>1.8560000000000016</v>
      </c>
      <c r="O4866" s="98">
        <f t="shared" si="350"/>
        <v>0.20600000000000307</v>
      </c>
      <c r="Q4866" s="100">
        <f t="shared" si="351"/>
        <v>0.73437667106343107</v>
      </c>
      <c r="S4866" s="180">
        <v>0</v>
      </c>
      <c r="T4866" s="469">
        <v>0</v>
      </c>
      <c r="U4866" s="160">
        <v>0</v>
      </c>
      <c r="V4866" s="181">
        <v>0</v>
      </c>
      <c r="W4866" s="182">
        <v>0</v>
      </c>
      <c r="X4866" s="181">
        <v>0</v>
      </c>
      <c r="Y4866" s="163">
        <f t="shared" si="338"/>
        <v>27.844999999999999</v>
      </c>
      <c r="Z4866" s="769">
        <v>0</v>
      </c>
      <c r="AA4866" s="770">
        <v>0</v>
      </c>
      <c r="AB4866" s="108">
        <v>341.3</v>
      </c>
      <c r="AC4866" s="109">
        <v>0</v>
      </c>
      <c r="AD4866" s="770">
        <v>0</v>
      </c>
      <c r="AE4866" s="849"/>
      <c r="AF4866" s="108">
        <v>355</v>
      </c>
      <c r="AG4866" s="109">
        <v>0</v>
      </c>
      <c r="AH4866" s="79"/>
      <c r="AI4866" s="112"/>
      <c r="AJ4866" s="763">
        <v>28</v>
      </c>
      <c r="AK4866" s="926"/>
      <c r="AM4866" s="764"/>
      <c r="AN4866" s="764">
        <f t="shared" si="346"/>
        <v>28</v>
      </c>
      <c r="AO4866" s="113">
        <f t="shared" si="348"/>
        <v>0.15500000000000114</v>
      </c>
      <c r="AP4866" s="592">
        <f t="shared" si="345"/>
        <v>-5.1000000000001933E-2</v>
      </c>
    </row>
    <row r="4867" spans="1:54" x14ac:dyDescent="0.2">
      <c r="A4867" s="58">
        <v>41383</v>
      </c>
      <c r="B4867" s="765">
        <v>18.54</v>
      </c>
      <c r="C4867" s="720"/>
      <c r="D4867" s="766">
        <v>8.4909999999999997</v>
      </c>
      <c r="E4867" s="62"/>
      <c r="F4867" s="212">
        <f t="shared" si="347"/>
        <v>27.030999999999999</v>
      </c>
      <c r="G4867" s="97"/>
      <c r="H4867" s="767">
        <v>17.8</v>
      </c>
      <c r="I4867" s="768">
        <v>10.141</v>
      </c>
      <c r="J4867" s="832"/>
      <c r="K4867" s="202">
        <f t="shared" si="349"/>
        <v>27.941000000000003</v>
      </c>
      <c r="M4867" s="745">
        <f t="shared" si="342"/>
        <v>-0.73999999999999844</v>
      </c>
      <c r="N4867" s="745">
        <f t="shared" si="343"/>
        <v>1.6500000000000004</v>
      </c>
      <c r="O4867" s="98">
        <f t="shared" si="350"/>
        <v>0.91000000000000369</v>
      </c>
      <c r="Q4867" s="100">
        <f t="shared" si="351"/>
        <v>3.2568626749221701</v>
      </c>
      <c r="S4867" s="180">
        <v>0</v>
      </c>
      <c r="T4867" s="469">
        <v>0</v>
      </c>
      <c r="U4867" s="160">
        <v>0</v>
      </c>
      <c r="V4867" s="181">
        <v>0</v>
      </c>
      <c r="W4867" s="182">
        <v>0</v>
      </c>
      <c r="X4867" s="181">
        <v>0</v>
      </c>
      <c r="Y4867" s="163">
        <f t="shared" si="338"/>
        <v>27.030999999999999</v>
      </c>
      <c r="Z4867" s="769">
        <v>0</v>
      </c>
      <c r="AA4867" s="770">
        <v>0</v>
      </c>
      <c r="AB4867" s="108">
        <v>341.3</v>
      </c>
      <c r="AC4867" s="109">
        <v>0</v>
      </c>
      <c r="AD4867" s="770">
        <v>0</v>
      </c>
      <c r="AE4867" s="849"/>
      <c r="AF4867" s="108">
        <v>355</v>
      </c>
      <c r="AG4867" s="109">
        <v>0</v>
      </c>
      <c r="AH4867" s="79"/>
      <c r="AI4867" s="112"/>
      <c r="AJ4867" s="763">
        <v>27</v>
      </c>
      <c r="AK4867" s="926"/>
      <c r="AM4867" s="764"/>
      <c r="AN4867" s="764">
        <f t="shared" si="346"/>
        <v>27</v>
      </c>
      <c r="AO4867" s="113">
        <f t="shared" si="348"/>
        <v>-3.0999999999998806E-2</v>
      </c>
      <c r="AP4867" s="592">
        <f t="shared" si="345"/>
        <v>-0.9410000000000025</v>
      </c>
    </row>
    <row r="4868" spans="1:54" x14ac:dyDescent="0.2">
      <c r="A4868" s="58">
        <v>41384</v>
      </c>
      <c r="B4868" s="765">
        <v>17.39</v>
      </c>
      <c r="C4868" s="720"/>
      <c r="D4868" s="766">
        <v>8.2409999999999997</v>
      </c>
      <c r="E4868" s="62"/>
      <c r="F4868" s="212">
        <f t="shared" si="347"/>
        <v>25.631</v>
      </c>
      <c r="G4868" s="97"/>
      <c r="H4868" s="767">
        <v>17.350000000000001</v>
      </c>
      <c r="I4868" s="768">
        <v>10.022</v>
      </c>
      <c r="J4868" s="832"/>
      <c r="K4868" s="202">
        <f t="shared" si="349"/>
        <v>27.372</v>
      </c>
      <c r="M4868" s="745">
        <f t="shared" si="342"/>
        <v>-3.9999999999999147E-2</v>
      </c>
      <c r="N4868" s="745">
        <f t="shared" si="343"/>
        <v>1.7810000000000006</v>
      </c>
      <c r="O4868" s="98">
        <f t="shared" si="350"/>
        <v>1.7409999999999997</v>
      </c>
      <c r="Q4868" s="100">
        <f t="shared" si="351"/>
        <v>6.360514394271517</v>
      </c>
      <c r="S4868" s="180">
        <v>0</v>
      </c>
      <c r="T4868" s="469">
        <v>0</v>
      </c>
      <c r="U4868" s="160">
        <v>0</v>
      </c>
      <c r="V4868" s="181">
        <v>0</v>
      </c>
      <c r="W4868" s="182">
        <v>0</v>
      </c>
      <c r="X4868" s="478">
        <v>0</v>
      </c>
      <c r="Y4868" s="163">
        <f t="shared" ref="Y4868:Y4931" si="352">+F4868-S4868-T4868-U4868-V4868+W4868+X4868</f>
        <v>25.631</v>
      </c>
      <c r="Z4868" s="769">
        <v>0</v>
      </c>
      <c r="AA4868" s="770">
        <v>0</v>
      </c>
      <c r="AB4868" s="108">
        <v>341.5</v>
      </c>
      <c r="AC4868" s="109">
        <v>0</v>
      </c>
      <c r="AD4868" s="770">
        <v>0</v>
      </c>
      <c r="AE4868" s="849"/>
      <c r="AF4868" s="108">
        <v>355.15</v>
      </c>
      <c r="AG4868" s="109">
        <v>0.7</v>
      </c>
      <c r="AH4868" s="79"/>
      <c r="AI4868" s="112"/>
      <c r="AJ4868" s="763">
        <v>29</v>
      </c>
      <c r="AK4868" s="926"/>
      <c r="AM4868" s="764"/>
      <c r="AN4868" s="764">
        <f t="shared" si="346"/>
        <v>29</v>
      </c>
      <c r="AO4868" s="113">
        <f t="shared" si="348"/>
        <v>3.3689999999999998</v>
      </c>
      <c r="AP4868" s="592">
        <f t="shared" si="345"/>
        <v>1.6280000000000001</v>
      </c>
    </row>
    <row r="4869" spans="1:54" x14ac:dyDescent="0.2">
      <c r="A4869" s="58">
        <v>41385</v>
      </c>
      <c r="B4869" s="765">
        <v>17.53</v>
      </c>
      <c r="C4869" s="720"/>
      <c r="D4869" s="766">
        <v>8.18</v>
      </c>
      <c r="E4869" s="62"/>
      <c r="F4869" s="212">
        <f t="shared" si="347"/>
        <v>25.71</v>
      </c>
      <c r="G4869" s="97"/>
      <c r="H4869" s="767">
        <v>15.2</v>
      </c>
      <c r="I4869" s="768">
        <v>9.266</v>
      </c>
      <c r="J4869" s="832"/>
      <c r="K4869" s="202">
        <f t="shared" si="349"/>
        <v>24.466000000000001</v>
      </c>
      <c r="M4869" s="745">
        <f t="shared" si="342"/>
        <v>-2.3300000000000018</v>
      </c>
      <c r="N4869" s="745">
        <f t="shared" si="343"/>
        <v>1.0860000000000003</v>
      </c>
      <c r="O4869" s="98">
        <f t="shared" si="350"/>
        <v>-1.2439999999999998</v>
      </c>
      <c r="Q4869" s="100">
        <f t="shared" si="351"/>
        <v>-5.0846072100057214</v>
      </c>
      <c r="S4869" s="180">
        <v>0</v>
      </c>
      <c r="T4869" s="469">
        <v>0</v>
      </c>
      <c r="U4869" s="160">
        <v>0</v>
      </c>
      <c r="V4869" s="181">
        <v>0</v>
      </c>
      <c r="W4869" s="182">
        <v>0</v>
      </c>
      <c r="X4869" s="181">
        <v>0</v>
      </c>
      <c r="Y4869" s="163">
        <f t="shared" si="352"/>
        <v>25.71</v>
      </c>
      <c r="Z4869" s="769">
        <v>0</v>
      </c>
      <c r="AA4869" s="770">
        <v>0</v>
      </c>
      <c r="AB4869" s="108">
        <v>341.4</v>
      </c>
      <c r="AC4869" s="109">
        <v>0</v>
      </c>
      <c r="AD4869" s="770">
        <v>0</v>
      </c>
      <c r="AE4869" s="849"/>
      <c r="AF4869" s="108">
        <v>355.1</v>
      </c>
      <c r="AG4869" s="109">
        <v>0</v>
      </c>
      <c r="AH4869" s="79"/>
      <c r="AI4869" s="112"/>
      <c r="AJ4869" s="763">
        <v>22</v>
      </c>
      <c r="AK4869" s="926"/>
      <c r="AM4869" s="764"/>
      <c r="AN4869" s="764">
        <f t="shared" si="346"/>
        <v>22</v>
      </c>
      <c r="AO4869" s="113">
        <f t="shared" si="348"/>
        <v>-3.7100000000000009</v>
      </c>
      <c r="AP4869" s="592">
        <f t="shared" si="345"/>
        <v>-2.4660000000000011</v>
      </c>
    </row>
    <row r="4870" spans="1:54" x14ac:dyDescent="0.2">
      <c r="A4870" s="58">
        <v>41386</v>
      </c>
      <c r="B4870" s="765">
        <v>17.43</v>
      </c>
      <c r="C4870" s="720"/>
      <c r="D4870" s="766">
        <v>8.16</v>
      </c>
      <c r="E4870" s="62"/>
      <c r="F4870" s="212">
        <f t="shared" si="347"/>
        <v>25.59</v>
      </c>
      <c r="G4870" s="97"/>
      <c r="H4870" s="767">
        <v>15.29</v>
      </c>
      <c r="I4870" s="768">
        <v>9.7010000000000005</v>
      </c>
      <c r="J4870" s="832"/>
      <c r="K4870" s="202">
        <f t="shared" si="349"/>
        <v>24.991</v>
      </c>
      <c r="M4870" s="745">
        <f t="shared" si="342"/>
        <v>-2.1400000000000006</v>
      </c>
      <c r="N4870" s="745">
        <f t="shared" si="343"/>
        <v>1.5410000000000004</v>
      </c>
      <c r="O4870" s="98">
        <f t="shared" si="350"/>
        <v>-0.5990000000000002</v>
      </c>
      <c r="Q4870" s="100">
        <f t="shared" si="351"/>
        <v>-2.396862870633429</v>
      </c>
      <c r="S4870" s="180">
        <v>0</v>
      </c>
      <c r="T4870" s="469">
        <v>0</v>
      </c>
      <c r="U4870" s="160">
        <v>0</v>
      </c>
      <c r="V4870" s="181">
        <v>0</v>
      </c>
      <c r="W4870" s="182">
        <v>0</v>
      </c>
      <c r="X4870" s="181">
        <v>0</v>
      </c>
      <c r="Y4870" s="163">
        <f t="shared" si="352"/>
        <v>25.59</v>
      </c>
      <c r="Z4870" s="769">
        <v>0</v>
      </c>
      <c r="AA4870" s="770">
        <v>0</v>
      </c>
      <c r="AB4870" s="108">
        <v>341.4</v>
      </c>
      <c r="AC4870" s="109">
        <v>0.05</v>
      </c>
      <c r="AD4870" s="770">
        <v>0</v>
      </c>
      <c r="AE4870" s="849"/>
      <c r="AF4870" s="108">
        <v>355.1</v>
      </c>
      <c r="AG4870" s="109">
        <v>0</v>
      </c>
      <c r="AH4870" s="79"/>
      <c r="AI4870" s="112"/>
      <c r="AJ4870" s="763">
        <v>23</v>
      </c>
      <c r="AK4870" s="926"/>
      <c r="AM4870" s="764"/>
      <c r="AN4870" s="764">
        <f t="shared" si="346"/>
        <v>23</v>
      </c>
      <c r="AO4870" s="113">
        <f t="shared" si="348"/>
        <v>-2.59</v>
      </c>
      <c r="AP4870" s="592">
        <f t="shared" si="345"/>
        <v>-1.9909999999999997</v>
      </c>
    </row>
    <row r="4871" spans="1:54" x14ac:dyDescent="0.2">
      <c r="A4871" s="58">
        <v>41387</v>
      </c>
      <c r="B4871" s="765">
        <v>18.09</v>
      </c>
      <c r="C4871" s="720"/>
      <c r="D4871" s="766">
        <v>8.1</v>
      </c>
      <c r="E4871" s="62"/>
      <c r="F4871" s="212">
        <f t="shared" si="347"/>
        <v>26.189999999999998</v>
      </c>
      <c r="G4871" s="97"/>
      <c r="H4871" s="767">
        <v>18.05</v>
      </c>
      <c r="I4871" s="768">
        <v>9.9139999999999997</v>
      </c>
      <c r="J4871" s="832"/>
      <c r="K4871" s="202">
        <f t="shared" si="349"/>
        <v>27.963999999999999</v>
      </c>
      <c r="M4871" s="745">
        <f t="shared" si="342"/>
        <v>-3.9999999999999147E-2</v>
      </c>
      <c r="N4871" s="745">
        <f t="shared" si="343"/>
        <v>1.8140000000000001</v>
      </c>
      <c r="O4871" s="98">
        <f t="shared" si="350"/>
        <v>1.7740000000000009</v>
      </c>
      <c r="Q4871" s="100">
        <f t="shared" si="351"/>
        <v>6.3438706908882887</v>
      </c>
      <c r="S4871" s="180">
        <v>0</v>
      </c>
      <c r="T4871" s="469">
        <v>0</v>
      </c>
      <c r="U4871" s="160">
        <v>0</v>
      </c>
      <c r="V4871" s="181">
        <v>0</v>
      </c>
      <c r="W4871" s="182">
        <v>0</v>
      </c>
      <c r="X4871" s="181">
        <v>0</v>
      </c>
      <c r="Y4871" s="163">
        <f t="shared" si="352"/>
        <v>26.189999999999998</v>
      </c>
      <c r="Z4871" s="769">
        <v>0</v>
      </c>
      <c r="AA4871" s="770">
        <v>0</v>
      </c>
      <c r="AB4871" s="108">
        <v>341.4</v>
      </c>
      <c r="AC4871" s="109">
        <v>0</v>
      </c>
      <c r="AD4871" s="770">
        <v>0</v>
      </c>
      <c r="AE4871" s="849"/>
      <c r="AF4871" s="108">
        <v>355.1</v>
      </c>
      <c r="AG4871" s="109">
        <v>0</v>
      </c>
      <c r="AH4871" s="79"/>
      <c r="AI4871" s="112"/>
      <c r="AJ4871" s="771">
        <v>24.17</v>
      </c>
      <c r="AK4871" s="927"/>
      <c r="AM4871" s="764"/>
      <c r="AN4871" s="764">
        <f t="shared" ref="AN4871:AN4902" si="353">AJ4871+AD4871</f>
        <v>24.17</v>
      </c>
      <c r="AO4871" s="113">
        <f t="shared" si="348"/>
        <v>-2.019999999999996</v>
      </c>
      <c r="AP4871" s="592">
        <f t="shared" si="345"/>
        <v>-3.7939999999999969</v>
      </c>
      <c r="AS4871" s="3"/>
    </row>
    <row r="4872" spans="1:54" x14ac:dyDescent="0.2">
      <c r="A4872" s="58">
        <v>41388</v>
      </c>
      <c r="B4872" s="765">
        <v>17.82</v>
      </c>
      <c r="C4872" s="720"/>
      <c r="D4872" s="766">
        <v>8.1199999999999992</v>
      </c>
      <c r="E4872" s="62"/>
      <c r="F4872" s="212">
        <f t="shared" si="347"/>
        <v>25.939999999999998</v>
      </c>
      <c r="G4872" s="97"/>
      <c r="H4872" s="767">
        <v>15.98</v>
      </c>
      <c r="I4872" s="768">
        <v>10.041</v>
      </c>
      <c r="J4872" s="832"/>
      <c r="K4872" s="202">
        <f t="shared" si="349"/>
        <v>26.021000000000001</v>
      </c>
      <c r="M4872" s="745">
        <f t="shared" si="342"/>
        <v>-1.8399999999999999</v>
      </c>
      <c r="N4872" s="745">
        <f t="shared" si="343"/>
        <v>1.9210000000000012</v>
      </c>
      <c r="O4872" s="98">
        <f t="shared" si="350"/>
        <v>8.100000000000307E-2</v>
      </c>
      <c r="Q4872" s="100">
        <f t="shared" si="351"/>
        <v>0.31128703739288677</v>
      </c>
      <c r="S4872" s="180">
        <v>0</v>
      </c>
      <c r="T4872" s="469">
        <v>0</v>
      </c>
      <c r="U4872" s="160">
        <v>0</v>
      </c>
      <c r="V4872" s="181">
        <v>0</v>
      </c>
      <c r="W4872" s="182">
        <v>0</v>
      </c>
      <c r="X4872" s="181">
        <v>0</v>
      </c>
      <c r="Y4872" s="163">
        <f t="shared" si="352"/>
        <v>25.939999999999998</v>
      </c>
      <c r="Z4872" s="769">
        <v>0</v>
      </c>
      <c r="AA4872" s="770">
        <v>0</v>
      </c>
      <c r="AB4872" s="108">
        <v>341.3</v>
      </c>
      <c r="AC4872" s="109">
        <v>0</v>
      </c>
      <c r="AD4872" s="770">
        <v>0</v>
      </c>
      <c r="AE4872" s="849"/>
      <c r="AF4872" s="108">
        <v>355.1</v>
      </c>
      <c r="AG4872" s="109">
        <v>0</v>
      </c>
      <c r="AH4872" s="79"/>
      <c r="AI4872" s="112"/>
      <c r="AJ4872" s="763">
        <v>26.58</v>
      </c>
      <c r="AK4872" s="926"/>
      <c r="AM4872" s="764"/>
      <c r="AN4872" s="764">
        <f t="shared" si="353"/>
        <v>26.58</v>
      </c>
      <c r="AO4872" s="113">
        <f t="shared" si="348"/>
        <v>0.64000000000000057</v>
      </c>
      <c r="AP4872" s="592">
        <f t="shared" si="345"/>
        <v>0.5589999999999975</v>
      </c>
    </row>
    <row r="4873" spans="1:54" x14ac:dyDescent="0.2">
      <c r="A4873" s="58">
        <v>41389</v>
      </c>
      <c r="B4873" s="765">
        <v>18.23</v>
      </c>
      <c r="C4873" s="720"/>
      <c r="D4873" s="766">
        <v>7.95</v>
      </c>
      <c r="E4873" s="62"/>
      <c r="F4873" s="212">
        <f t="shared" si="347"/>
        <v>26.18</v>
      </c>
      <c r="G4873" s="97"/>
      <c r="H4873" s="767">
        <v>15.87</v>
      </c>
      <c r="I4873" s="768">
        <v>10.007999999999999</v>
      </c>
      <c r="J4873" s="832"/>
      <c r="K4873" s="202">
        <f t="shared" si="349"/>
        <v>25.878</v>
      </c>
      <c r="M4873" s="745">
        <f t="shared" si="342"/>
        <v>-2.3600000000000012</v>
      </c>
      <c r="N4873" s="745">
        <f t="shared" si="343"/>
        <v>2.0579999999999989</v>
      </c>
      <c r="O4873" s="98">
        <f t="shared" si="350"/>
        <v>-0.3019999999999996</v>
      </c>
      <c r="Q4873" s="100">
        <f t="shared" si="351"/>
        <v>-1.1670144524306345</v>
      </c>
      <c r="S4873" s="180">
        <v>0</v>
      </c>
      <c r="T4873" s="469">
        <v>0</v>
      </c>
      <c r="U4873" s="160">
        <v>0</v>
      </c>
      <c r="V4873" s="181">
        <v>0</v>
      </c>
      <c r="W4873" s="182">
        <v>0</v>
      </c>
      <c r="X4873" s="181">
        <v>0</v>
      </c>
      <c r="Y4873" s="163">
        <f t="shared" si="352"/>
        <v>26.18</v>
      </c>
      <c r="Z4873" s="769">
        <v>0</v>
      </c>
      <c r="AA4873" s="770">
        <v>0</v>
      </c>
      <c r="AB4873" s="108">
        <v>341.3</v>
      </c>
      <c r="AC4873" s="109">
        <v>0</v>
      </c>
      <c r="AD4873" s="770">
        <v>0</v>
      </c>
      <c r="AE4873" s="849"/>
      <c r="AF4873" s="108">
        <v>355</v>
      </c>
      <c r="AG4873" s="109">
        <v>0</v>
      </c>
      <c r="AH4873" s="79"/>
      <c r="AI4873" s="112"/>
      <c r="AJ4873" s="763">
        <v>30</v>
      </c>
      <c r="AK4873" s="926"/>
      <c r="AM4873" s="764"/>
      <c r="AN4873" s="764">
        <f t="shared" si="353"/>
        <v>30</v>
      </c>
      <c r="AO4873" s="113">
        <f t="shared" si="348"/>
        <v>3.8200000000000003</v>
      </c>
      <c r="AP4873" s="592">
        <f t="shared" si="345"/>
        <v>4.1219999999999999</v>
      </c>
      <c r="AS4873" s="3"/>
    </row>
    <row r="4874" spans="1:54" x14ac:dyDescent="0.2">
      <c r="A4874" s="58">
        <v>41390</v>
      </c>
      <c r="B4874" s="765">
        <v>19.059999999999999</v>
      </c>
      <c r="C4874" s="720"/>
      <c r="D4874" s="766">
        <v>8</v>
      </c>
      <c r="E4874" s="62"/>
      <c r="F4874" s="212">
        <f t="shared" si="347"/>
        <v>27.06</v>
      </c>
      <c r="G4874" s="97"/>
      <c r="H4874" s="767">
        <v>18.46</v>
      </c>
      <c r="I4874" s="768">
        <v>11.282</v>
      </c>
      <c r="J4874" s="832"/>
      <c r="K4874" s="202">
        <f t="shared" si="349"/>
        <v>29.742000000000001</v>
      </c>
      <c r="M4874" s="745">
        <f t="shared" si="342"/>
        <v>-0.59999999999999787</v>
      </c>
      <c r="N4874" s="745">
        <f t="shared" si="343"/>
        <v>3.282</v>
      </c>
      <c r="O4874" s="98">
        <f t="shared" si="350"/>
        <v>2.6820000000000022</v>
      </c>
      <c r="Q4874" s="100">
        <f t="shared" si="351"/>
        <v>9.0175509380673873</v>
      </c>
      <c r="S4874" s="180">
        <v>0</v>
      </c>
      <c r="T4874" s="469">
        <v>0</v>
      </c>
      <c r="U4874" s="160">
        <v>0</v>
      </c>
      <c r="V4874" s="181">
        <v>0</v>
      </c>
      <c r="W4874" s="182">
        <v>0</v>
      </c>
      <c r="X4874" s="181">
        <v>0</v>
      </c>
      <c r="Y4874" s="163">
        <f t="shared" si="352"/>
        <v>27.06</v>
      </c>
      <c r="Z4874" s="769">
        <v>0</v>
      </c>
      <c r="AA4874" s="770">
        <v>0</v>
      </c>
      <c r="AB4874" s="108">
        <v>341.3</v>
      </c>
      <c r="AC4874" s="109">
        <v>0</v>
      </c>
      <c r="AD4874" s="770">
        <v>0</v>
      </c>
      <c r="AE4874" s="849"/>
      <c r="AF4874" s="108">
        <v>354.9</v>
      </c>
      <c r="AG4874" s="109">
        <v>0</v>
      </c>
      <c r="AH4874" s="79"/>
      <c r="AI4874" s="112"/>
      <c r="AJ4874" s="763">
        <v>20</v>
      </c>
      <c r="AK4874" s="926"/>
      <c r="AM4874" s="764"/>
      <c r="AN4874" s="764">
        <f t="shared" si="353"/>
        <v>20</v>
      </c>
      <c r="AO4874" s="113">
        <f t="shared" si="348"/>
        <v>-7.0599999999999987</v>
      </c>
      <c r="AP4874" s="592">
        <f t="shared" si="345"/>
        <v>-9.7420000000000009</v>
      </c>
    </row>
    <row r="4875" spans="1:54" x14ac:dyDescent="0.2">
      <c r="A4875" s="58">
        <v>41391</v>
      </c>
      <c r="B4875" s="765">
        <v>19.63</v>
      </c>
      <c r="C4875" s="720"/>
      <c r="D4875" s="766">
        <v>8.17</v>
      </c>
      <c r="E4875" s="62"/>
      <c r="F4875" s="212">
        <f t="shared" si="347"/>
        <v>27.799999999999997</v>
      </c>
      <c r="G4875" s="97"/>
      <c r="H4875" s="767">
        <v>18.71</v>
      </c>
      <c r="I4875" s="768">
        <v>11.287000000000001</v>
      </c>
      <c r="J4875" s="832"/>
      <c r="K4875" s="202">
        <f t="shared" si="349"/>
        <v>29.997</v>
      </c>
      <c r="M4875" s="745">
        <f t="shared" si="342"/>
        <v>-0.91999999999999815</v>
      </c>
      <c r="N4875" s="745">
        <f t="shared" si="343"/>
        <v>3.1170000000000009</v>
      </c>
      <c r="O4875" s="98">
        <f t="shared" si="350"/>
        <v>2.1970000000000027</v>
      </c>
      <c r="Q4875" s="100">
        <f t="shared" si="351"/>
        <v>7.3240657399073328</v>
      </c>
      <c r="S4875" s="180">
        <v>0</v>
      </c>
      <c r="T4875" s="469">
        <v>0</v>
      </c>
      <c r="U4875" s="160">
        <v>0</v>
      </c>
      <c r="V4875" s="181">
        <v>0</v>
      </c>
      <c r="W4875" s="182">
        <v>0</v>
      </c>
      <c r="X4875" s="181">
        <v>0</v>
      </c>
      <c r="Y4875" s="163">
        <f t="shared" si="352"/>
        <v>27.799999999999997</v>
      </c>
      <c r="Z4875" s="769">
        <v>0</v>
      </c>
      <c r="AA4875" s="770">
        <v>0</v>
      </c>
      <c r="AB4875" s="108">
        <v>341.2</v>
      </c>
      <c r="AC4875" s="109">
        <v>0.2</v>
      </c>
      <c r="AD4875" s="770">
        <v>0</v>
      </c>
      <c r="AE4875" s="849"/>
      <c r="AF4875" s="108">
        <v>354.9</v>
      </c>
      <c r="AG4875" s="109">
        <v>0</v>
      </c>
      <c r="AH4875" s="79"/>
      <c r="AI4875" s="112"/>
      <c r="AJ4875" s="763">
        <v>30</v>
      </c>
      <c r="AK4875" s="926"/>
      <c r="AM4875" s="764"/>
      <c r="AN4875" s="764">
        <f t="shared" si="353"/>
        <v>30</v>
      </c>
      <c r="AO4875" s="113">
        <f t="shared" si="348"/>
        <v>2.2000000000000028</v>
      </c>
      <c r="AP4875" s="592">
        <f t="shared" si="345"/>
        <v>3.0000000000001137E-3</v>
      </c>
      <c r="AS4875" s="3"/>
    </row>
    <row r="4876" spans="1:54" x14ac:dyDescent="0.2">
      <c r="A4876" s="58">
        <v>41392</v>
      </c>
      <c r="B4876" s="765">
        <v>18.649999999999999</v>
      </c>
      <c r="C4876" s="720"/>
      <c r="D4876" s="766">
        <v>8.02</v>
      </c>
      <c r="E4876" s="62"/>
      <c r="F4876" s="212">
        <f t="shared" si="347"/>
        <v>26.669999999999998</v>
      </c>
      <c r="G4876" s="97"/>
      <c r="H4876" s="767">
        <v>16.55</v>
      </c>
      <c r="I4876" s="768">
        <v>11.302</v>
      </c>
      <c r="J4876" s="832"/>
      <c r="K4876" s="202">
        <f t="shared" si="349"/>
        <v>27.852</v>
      </c>
      <c r="M4876" s="745">
        <f t="shared" si="342"/>
        <v>-2.0999999999999979</v>
      </c>
      <c r="N4876" s="745">
        <f t="shared" si="343"/>
        <v>3.282</v>
      </c>
      <c r="O4876" s="98">
        <f t="shared" si="350"/>
        <v>1.1820000000000022</v>
      </c>
      <c r="Q4876" s="100">
        <f t="shared" si="351"/>
        <v>4.2438604049978537</v>
      </c>
      <c r="S4876" s="180">
        <v>0</v>
      </c>
      <c r="T4876" s="469">
        <v>0</v>
      </c>
      <c r="U4876" s="160">
        <v>0</v>
      </c>
      <c r="V4876" s="181">
        <v>0</v>
      </c>
      <c r="W4876" s="182">
        <v>0</v>
      </c>
      <c r="X4876" s="181">
        <v>0</v>
      </c>
      <c r="Y4876" s="163">
        <f t="shared" si="352"/>
        <v>26.669999999999998</v>
      </c>
      <c r="Z4876" s="769">
        <v>0</v>
      </c>
      <c r="AA4876" s="770">
        <v>0</v>
      </c>
      <c r="AB4876" s="108">
        <v>341.4</v>
      </c>
      <c r="AC4876" s="109">
        <v>1.1000000000000001</v>
      </c>
      <c r="AD4876" s="770">
        <v>0</v>
      </c>
      <c r="AE4876" s="849"/>
      <c r="AF4876" s="108">
        <v>354.8</v>
      </c>
      <c r="AG4876" s="109">
        <v>0.9</v>
      </c>
      <c r="AH4876" s="79"/>
      <c r="AI4876" s="112"/>
      <c r="AJ4876" s="763">
        <v>30</v>
      </c>
      <c r="AK4876" s="926"/>
      <c r="AM4876" s="764"/>
      <c r="AN4876" s="764">
        <f t="shared" si="353"/>
        <v>30</v>
      </c>
      <c r="AO4876" s="113">
        <f t="shared" si="348"/>
        <v>3.3300000000000018</v>
      </c>
      <c r="AP4876" s="592">
        <f t="shared" si="345"/>
        <v>2.1479999999999997</v>
      </c>
    </row>
    <row r="4877" spans="1:54" x14ac:dyDescent="0.2">
      <c r="A4877" s="58">
        <v>41393</v>
      </c>
      <c r="B4877" s="765">
        <v>17.96</v>
      </c>
      <c r="C4877" s="720"/>
      <c r="D4877" s="766">
        <v>8.1</v>
      </c>
      <c r="E4877" s="62"/>
      <c r="F4877" s="212">
        <f t="shared" si="347"/>
        <v>26.060000000000002</v>
      </c>
      <c r="G4877" s="97"/>
      <c r="H4877" s="767">
        <v>16.86</v>
      </c>
      <c r="I4877" s="768">
        <v>10.845000000000001</v>
      </c>
      <c r="J4877" s="832"/>
      <c r="K4877" s="202">
        <f t="shared" si="349"/>
        <v>27.704999999999998</v>
      </c>
      <c r="M4877" s="745">
        <f t="shared" si="342"/>
        <v>-1.1000000000000014</v>
      </c>
      <c r="N4877" s="745">
        <f t="shared" si="343"/>
        <v>2.745000000000001</v>
      </c>
      <c r="O4877" s="98">
        <f t="shared" si="350"/>
        <v>1.644999999999996</v>
      </c>
      <c r="Q4877" s="100">
        <f t="shared" si="351"/>
        <v>5.9375563977621226</v>
      </c>
      <c r="S4877" s="180">
        <v>0</v>
      </c>
      <c r="T4877" s="469">
        <v>0</v>
      </c>
      <c r="U4877" s="160">
        <v>0</v>
      </c>
      <c r="V4877" s="181">
        <v>0</v>
      </c>
      <c r="W4877" s="182">
        <v>0</v>
      </c>
      <c r="X4877" s="181">
        <v>0</v>
      </c>
      <c r="Y4877" s="163">
        <f t="shared" si="352"/>
        <v>26.060000000000002</v>
      </c>
      <c r="Z4877" s="769">
        <v>0</v>
      </c>
      <c r="AA4877" s="770">
        <v>0</v>
      </c>
      <c r="AB4877" s="108">
        <v>341.4</v>
      </c>
      <c r="AC4877" s="109">
        <v>0</v>
      </c>
      <c r="AD4877" s="770">
        <v>0</v>
      </c>
      <c r="AE4877" s="849"/>
      <c r="AF4877" s="108">
        <v>354.9</v>
      </c>
      <c r="AG4877" s="109">
        <v>0</v>
      </c>
      <c r="AH4877" s="79"/>
      <c r="AI4877" s="112"/>
      <c r="AJ4877" s="763">
        <v>18.75</v>
      </c>
      <c r="AK4877" s="926"/>
      <c r="AM4877" s="764"/>
      <c r="AN4877" s="764">
        <f t="shared" si="353"/>
        <v>18.75</v>
      </c>
      <c r="AO4877" s="113">
        <f t="shared" si="348"/>
        <v>-7.3100000000000023</v>
      </c>
      <c r="AP4877" s="592">
        <f t="shared" si="345"/>
        <v>-8.9549999999999983</v>
      </c>
    </row>
    <row r="4878" spans="1:54" ht="13.5" thickBot="1" x14ac:dyDescent="0.25">
      <c r="A4878" s="58">
        <v>41394</v>
      </c>
      <c r="B4878" s="765">
        <v>18.43</v>
      </c>
      <c r="C4878" s="720"/>
      <c r="D4878" s="766">
        <v>8.5069999999999997</v>
      </c>
      <c r="E4878" s="62"/>
      <c r="F4878" s="212">
        <f t="shared" si="347"/>
        <v>26.936999999999998</v>
      </c>
      <c r="G4878" s="828"/>
      <c r="H4878" s="772">
        <v>18.07</v>
      </c>
      <c r="I4878" s="773">
        <v>9.9879999999999995</v>
      </c>
      <c r="J4878" s="833"/>
      <c r="K4878" s="774">
        <f t="shared" si="349"/>
        <v>28.058</v>
      </c>
      <c r="M4878" s="745">
        <f t="shared" si="342"/>
        <v>-0.35999999999999943</v>
      </c>
      <c r="N4878" s="745">
        <f t="shared" si="343"/>
        <v>1.4809999999999999</v>
      </c>
      <c r="O4878" s="98">
        <f t="shared" si="350"/>
        <v>1.1210000000000022</v>
      </c>
      <c r="Q4878" s="100">
        <f t="shared" si="351"/>
        <v>3.9952954594055248</v>
      </c>
      <c r="S4878" s="180">
        <v>0</v>
      </c>
      <c r="T4878" s="469">
        <v>0</v>
      </c>
      <c r="U4878" s="160">
        <v>0</v>
      </c>
      <c r="V4878" s="181">
        <v>0</v>
      </c>
      <c r="W4878" s="182">
        <v>0</v>
      </c>
      <c r="X4878" s="181">
        <v>0</v>
      </c>
      <c r="Y4878" s="163">
        <f t="shared" si="352"/>
        <v>26.936999999999998</v>
      </c>
      <c r="Z4878" s="769">
        <v>0</v>
      </c>
      <c r="AA4878" s="770">
        <v>0</v>
      </c>
      <c r="AB4878" s="108">
        <v>341.4</v>
      </c>
      <c r="AC4878" s="109">
        <v>0</v>
      </c>
      <c r="AD4878" s="770">
        <v>0</v>
      </c>
      <c r="AE4878" s="850"/>
      <c r="AF4878" s="275">
        <v>354.9</v>
      </c>
      <c r="AG4878" s="276">
        <v>0</v>
      </c>
      <c r="AH4878" s="79"/>
      <c r="AI4878" s="665"/>
      <c r="AJ4878" s="775">
        <v>30</v>
      </c>
      <c r="AK4878" s="926"/>
      <c r="AM4878" s="764"/>
      <c r="AN4878" s="764">
        <f t="shared" si="353"/>
        <v>30</v>
      </c>
      <c r="AO4878" s="113">
        <f t="shared" si="348"/>
        <v>3.0630000000000024</v>
      </c>
      <c r="AP4878" s="592">
        <f t="shared" si="345"/>
        <v>1.9420000000000002</v>
      </c>
    </row>
    <row r="4879" spans="1:54" x14ac:dyDescent="0.2">
      <c r="A4879" s="58">
        <v>41395</v>
      </c>
      <c r="B4879" s="59">
        <v>18.78</v>
      </c>
      <c r="C4879" s="720"/>
      <c r="D4879" s="200">
        <v>8.7550000000000008</v>
      </c>
      <c r="E4879" s="62"/>
      <c r="F4879" s="776">
        <f t="shared" si="347"/>
        <v>27.535000000000004</v>
      </c>
      <c r="G4879" s="800"/>
      <c r="H4879" s="722">
        <v>17.329999999999998</v>
      </c>
      <c r="I4879" s="308">
        <v>10.302</v>
      </c>
      <c r="J4879" s="308"/>
      <c r="K4879" s="777">
        <f t="shared" si="349"/>
        <v>27.631999999999998</v>
      </c>
      <c r="M4879" s="745">
        <f t="shared" si="342"/>
        <v>-1.4500000000000028</v>
      </c>
      <c r="N4879" s="745">
        <f t="shared" si="343"/>
        <v>1.5469999999999988</v>
      </c>
      <c r="O4879" s="98">
        <f t="shared" si="350"/>
        <v>9.6999999999994202E-2</v>
      </c>
      <c r="Q4879" s="100">
        <f t="shared" si="351"/>
        <v>0.35104226983205783</v>
      </c>
      <c r="S4879" s="392">
        <v>0</v>
      </c>
      <c r="T4879" s="389">
        <v>0</v>
      </c>
      <c r="U4879" s="390">
        <v>0</v>
      </c>
      <c r="V4879" s="778">
        <v>0</v>
      </c>
      <c r="W4879" s="779">
        <v>0</v>
      </c>
      <c r="X4879" s="551">
        <v>0</v>
      </c>
      <c r="Y4879" s="519">
        <f t="shared" si="352"/>
        <v>27.535000000000004</v>
      </c>
      <c r="Z4879" s="78">
        <v>0</v>
      </c>
      <c r="AA4879" s="82">
        <v>0</v>
      </c>
      <c r="AB4879" s="78">
        <v>341.4</v>
      </c>
      <c r="AC4879" s="79">
        <v>0.1</v>
      </c>
      <c r="AD4879" s="780">
        <v>0</v>
      </c>
      <c r="AE4879" s="851"/>
      <c r="AF4879" s="78">
        <v>354.9</v>
      </c>
      <c r="AG4879" s="79">
        <v>0</v>
      </c>
      <c r="AH4879" s="79">
        <v>0</v>
      </c>
      <c r="AI4879" s="82"/>
      <c r="AJ4879" s="80">
        <v>30</v>
      </c>
      <c r="AK4879" s="739"/>
      <c r="AM4879" s="395">
        <v>30</v>
      </c>
      <c r="AN4879" s="163">
        <f t="shared" si="353"/>
        <v>30</v>
      </c>
      <c r="AO4879" s="83">
        <f t="shared" si="348"/>
        <v>2.4649999999999963</v>
      </c>
      <c r="AP4879" s="592">
        <f t="shared" si="345"/>
        <v>2.3680000000000021</v>
      </c>
      <c r="AT4879" s="592">
        <f>AN4879</f>
        <v>30</v>
      </c>
      <c r="AU4879" s="592">
        <f>((AT4879*0.2)+AT4879)</f>
        <v>36</v>
      </c>
      <c r="AV4879" s="592">
        <v>10.428000000000001</v>
      </c>
      <c r="AW4879" s="592"/>
      <c r="AX4879" s="592"/>
      <c r="AY4879" s="592"/>
      <c r="AZ4879" s="592"/>
      <c r="BA4879" s="592">
        <f t="shared" ref="BA4879:BA4910" si="354">AU4879-AV4879</f>
        <v>25.571999999999999</v>
      </c>
      <c r="BB4879" s="506"/>
    </row>
    <row r="4880" spans="1:54" x14ac:dyDescent="0.2">
      <c r="A4880" s="58">
        <v>41396</v>
      </c>
      <c r="B4880" s="92">
        <v>19.05</v>
      </c>
      <c r="C4880" s="720"/>
      <c r="D4880" s="174">
        <v>8.5</v>
      </c>
      <c r="E4880" s="62"/>
      <c r="F4880" s="781">
        <f t="shared" si="347"/>
        <v>27.55</v>
      </c>
      <c r="G4880" s="382"/>
      <c r="H4880" s="731">
        <v>16.98</v>
      </c>
      <c r="I4880" s="96">
        <v>10.244999999999999</v>
      </c>
      <c r="J4880" s="308"/>
      <c r="K4880" s="777">
        <f t="shared" si="349"/>
        <v>27.225000000000001</v>
      </c>
      <c r="M4880" s="745">
        <f t="shared" si="342"/>
        <v>-2.0700000000000003</v>
      </c>
      <c r="N4880" s="745">
        <f t="shared" si="343"/>
        <v>1.7449999999999992</v>
      </c>
      <c r="O4880" s="98">
        <f t="shared" si="350"/>
        <v>-0.32499999999999929</v>
      </c>
      <c r="Q4880" s="100">
        <f t="shared" si="351"/>
        <v>-1.193755739210282</v>
      </c>
      <c r="S4880" s="406">
        <v>0</v>
      </c>
      <c r="T4880" s="389">
        <v>0</v>
      </c>
      <c r="U4880" s="390">
        <v>0</v>
      </c>
      <c r="V4880" s="782">
        <v>0</v>
      </c>
      <c r="W4880" s="406">
        <v>0</v>
      </c>
      <c r="X4880" s="405">
        <v>0</v>
      </c>
      <c r="Y4880" s="519">
        <f t="shared" si="352"/>
        <v>27.55</v>
      </c>
      <c r="Z4880" s="108">
        <v>0</v>
      </c>
      <c r="AA4880" s="112">
        <v>0</v>
      </c>
      <c r="AB4880" s="108">
        <v>341.3</v>
      </c>
      <c r="AC4880" s="109">
        <v>0</v>
      </c>
      <c r="AD4880" s="407">
        <v>12.5</v>
      </c>
      <c r="AE4880" s="852"/>
      <c r="AF4880" s="108">
        <v>354.9</v>
      </c>
      <c r="AG4880" s="109">
        <v>0</v>
      </c>
      <c r="AH4880" s="79">
        <v>0</v>
      </c>
      <c r="AI4880" s="112"/>
      <c r="AJ4880" s="110">
        <v>22.5</v>
      </c>
      <c r="AK4880" s="739"/>
      <c r="AM4880" s="395">
        <v>22.5</v>
      </c>
      <c r="AN4880" s="163">
        <f t="shared" si="353"/>
        <v>35</v>
      </c>
      <c r="AO4880" s="113">
        <f t="shared" si="348"/>
        <v>7.4499999999999993</v>
      </c>
      <c r="AP4880" s="592">
        <f t="shared" si="345"/>
        <v>7.7749999999999986</v>
      </c>
      <c r="AT4880" s="592">
        <f>AN4880</f>
        <v>35</v>
      </c>
      <c r="AU4880" s="592">
        <f t="shared" ref="AU4880:AU4909" si="355">((AT4880*0.2)+AT4880)</f>
        <v>42</v>
      </c>
      <c r="AV4880" s="592">
        <v>9.2650000000000006</v>
      </c>
      <c r="AW4880" s="592"/>
      <c r="AX4880" s="592"/>
      <c r="AY4880" s="592"/>
      <c r="AZ4880" s="592"/>
      <c r="BA4880" s="592">
        <f t="shared" si="354"/>
        <v>32.734999999999999</v>
      </c>
      <c r="BB4880" s="506"/>
    </row>
    <row r="4881" spans="1:54" x14ac:dyDescent="0.2">
      <c r="A4881" s="58">
        <v>41397</v>
      </c>
      <c r="B4881" s="92">
        <v>17.91</v>
      </c>
      <c r="C4881" s="720"/>
      <c r="D4881" s="174">
        <v>8.375</v>
      </c>
      <c r="E4881" s="62"/>
      <c r="F4881" s="781">
        <f t="shared" si="347"/>
        <v>26.285</v>
      </c>
      <c r="G4881" s="382"/>
      <c r="H4881" s="731">
        <v>17.850000000000001</v>
      </c>
      <c r="I4881" s="96">
        <v>9.9039999999999999</v>
      </c>
      <c r="J4881" s="308"/>
      <c r="K4881" s="777">
        <f t="shared" si="349"/>
        <v>27.754000000000001</v>
      </c>
      <c r="M4881" s="745">
        <f t="shared" si="342"/>
        <v>-5.9999999999998721E-2</v>
      </c>
      <c r="N4881" s="745">
        <f t="shared" si="343"/>
        <v>1.5289999999999999</v>
      </c>
      <c r="O4881" s="98">
        <f t="shared" si="350"/>
        <v>1.4690000000000012</v>
      </c>
      <c r="Q4881" s="100">
        <f t="shared" si="351"/>
        <v>5.2929307487209094</v>
      </c>
      <c r="S4881" s="406">
        <v>0</v>
      </c>
      <c r="T4881" s="389">
        <v>0</v>
      </c>
      <c r="U4881" s="390">
        <v>0</v>
      </c>
      <c r="V4881" s="782">
        <v>0</v>
      </c>
      <c r="W4881" s="406">
        <v>0</v>
      </c>
      <c r="X4881" s="405">
        <v>0</v>
      </c>
      <c r="Y4881" s="519">
        <f t="shared" si="352"/>
        <v>26.285</v>
      </c>
      <c r="Z4881" s="108">
        <v>0</v>
      </c>
      <c r="AA4881" s="112">
        <v>0</v>
      </c>
      <c r="AB4881" s="108">
        <v>341.3</v>
      </c>
      <c r="AC4881" s="109">
        <v>0</v>
      </c>
      <c r="AD4881" s="407">
        <v>18.45</v>
      </c>
      <c r="AE4881" s="852"/>
      <c r="AF4881" s="108">
        <v>355</v>
      </c>
      <c r="AG4881" s="109">
        <v>0</v>
      </c>
      <c r="AH4881" s="79">
        <v>0</v>
      </c>
      <c r="AI4881" s="112"/>
      <c r="AJ4881" s="110">
        <v>0</v>
      </c>
      <c r="AK4881" s="739"/>
      <c r="AM4881" s="395">
        <v>0</v>
      </c>
      <c r="AN4881" s="163">
        <f t="shared" si="353"/>
        <v>18.45</v>
      </c>
      <c r="AO4881" s="113">
        <f t="shared" si="348"/>
        <v>-7.8350000000000009</v>
      </c>
      <c r="AP4881" s="592">
        <f t="shared" si="345"/>
        <v>-9.304000000000002</v>
      </c>
      <c r="AT4881" s="592">
        <f t="shared" ref="AT4881:AT4909" si="356">AN4881+AJ4881</f>
        <v>18.45</v>
      </c>
      <c r="AU4881" s="592">
        <f t="shared" si="355"/>
        <v>22.14</v>
      </c>
      <c r="AV4881" s="592">
        <v>9.7870000000000008</v>
      </c>
      <c r="AW4881" s="592"/>
      <c r="AX4881" s="592"/>
      <c r="AY4881" s="592"/>
      <c r="AZ4881" s="592"/>
      <c r="BA4881" s="592">
        <f t="shared" si="354"/>
        <v>12.353</v>
      </c>
      <c r="BB4881" s="506"/>
    </row>
    <row r="4882" spans="1:54" x14ac:dyDescent="0.2">
      <c r="A4882" s="58">
        <v>41398</v>
      </c>
      <c r="B4882" s="92">
        <v>17.7</v>
      </c>
      <c r="C4882" s="720"/>
      <c r="D4882" s="174">
        <v>8.5210000000000008</v>
      </c>
      <c r="E4882" s="62"/>
      <c r="F4882" s="781">
        <f t="shared" si="347"/>
        <v>26.221</v>
      </c>
      <c r="G4882" s="382"/>
      <c r="H4882" s="731">
        <v>15.97</v>
      </c>
      <c r="I4882" s="96">
        <v>10.147</v>
      </c>
      <c r="J4882" s="308"/>
      <c r="K4882" s="777">
        <f t="shared" si="349"/>
        <v>26.117000000000001</v>
      </c>
      <c r="M4882" s="745">
        <f t="shared" si="342"/>
        <v>-1.7299999999999986</v>
      </c>
      <c r="N4882" s="745">
        <f t="shared" si="343"/>
        <v>1.6259999999999994</v>
      </c>
      <c r="O4882" s="98">
        <f t="shared" si="350"/>
        <v>-0.1039999999999992</v>
      </c>
      <c r="Q4882" s="100">
        <f t="shared" si="351"/>
        <v>-0.39820806371328715</v>
      </c>
      <c r="S4882" s="406">
        <v>0</v>
      </c>
      <c r="T4882" s="389">
        <v>0</v>
      </c>
      <c r="U4882" s="390">
        <v>0</v>
      </c>
      <c r="V4882" s="782">
        <v>0</v>
      </c>
      <c r="W4882" s="406">
        <v>0</v>
      </c>
      <c r="X4882" s="405">
        <v>0</v>
      </c>
      <c r="Y4882" s="519">
        <f t="shared" si="352"/>
        <v>26.221</v>
      </c>
      <c r="Z4882" s="108">
        <v>0</v>
      </c>
      <c r="AA4882" s="112">
        <v>0</v>
      </c>
      <c r="AB4882" s="108">
        <v>341.3</v>
      </c>
      <c r="AC4882" s="109">
        <v>0</v>
      </c>
      <c r="AD4882" s="407">
        <v>15.56</v>
      </c>
      <c r="AE4882" s="852"/>
      <c r="AF4882" s="108">
        <v>355</v>
      </c>
      <c r="AG4882" s="109">
        <v>0</v>
      </c>
      <c r="AH4882" s="79">
        <v>0</v>
      </c>
      <c r="AI4882" s="112"/>
      <c r="AJ4882" s="110">
        <v>0</v>
      </c>
      <c r="AK4882" s="739"/>
      <c r="AM4882" s="395">
        <v>0</v>
      </c>
      <c r="AN4882" s="163">
        <f t="shared" si="353"/>
        <v>15.56</v>
      </c>
      <c r="AO4882" s="113">
        <f t="shared" si="348"/>
        <v>-10.661</v>
      </c>
      <c r="AP4882" s="592">
        <f t="shared" si="345"/>
        <v>-10.557</v>
      </c>
      <c r="AT4882" s="592">
        <f t="shared" si="356"/>
        <v>15.56</v>
      </c>
      <c r="AU4882" s="592">
        <f t="shared" si="355"/>
        <v>18.672000000000001</v>
      </c>
      <c r="AV4882" s="592">
        <v>6.8609999999999998</v>
      </c>
      <c r="AW4882" s="592"/>
      <c r="AX4882" s="592"/>
      <c r="AY4882" s="592"/>
      <c r="AZ4882" s="592"/>
      <c r="BA4882" s="592">
        <f t="shared" si="354"/>
        <v>11.811</v>
      </c>
      <c r="BB4882" s="506"/>
    </row>
    <row r="4883" spans="1:54" x14ac:dyDescent="0.2">
      <c r="A4883" s="58">
        <v>41399</v>
      </c>
      <c r="B4883" s="92">
        <v>16.66</v>
      </c>
      <c r="C4883" s="720"/>
      <c r="D4883" s="174">
        <v>7.92</v>
      </c>
      <c r="E4883" s="62"/>
      <c r="F4883" s="781">
        <f t="shared" si="347"/>
        <v>24.58</v>
      </c>
      <c r="G4883" s="382"/>
      <c r="H4883" s="265">
        <v>15.48</v>
      </c>
      <c r="I4883" s="96">
        <v>8.9139999999999997</v>
      </c>
      <c r="J4883" s="308"/>
      <c r="K4883" s="777">
        <f t="shared" si="349"/>
        <v>24.393999999999998</v>
      </c>
      <c r="M4883" s="745">
        <f t="shared" si="342"/>
        <v>-1.1799999999999997</v>
      </c>
      <c r="N4883" s="745">
        <f t="shared" si="343"/>
        <v>0.99399999999999977</v>
      </c>
      <c r="O4883" s="98">
        <f t="shared" si="350"/>
        <v>-0.18599999999999994</v>
      </c>
      <c r="Q4883" s="100">
        <f t="shared" si="351"/>
        <v>-0.76248257768303662</v>
      </c>
      <c r="S4883" s="406">
        <v>0</v>
      </c>
      <c r="T4883" s="389">
        <v>0</v>
      </c>
      <c r="U4883" s="390">
        <v>0</v>
      </c>
      <c r="V4883" s="782">
        <v>0</v>
      </c>
      <c r="W4883" s="406">
        <v>0</v>
      </c>
      <c r="X4883" s="405">
        <v>0</v>
      </c>
      <c r="Y4883" s="519">
        <f t="shared" si="352"/>
        <v>24.58</v>
      </c>
      <c r="Z4883" s="108">
        <v>0</v>
      </c>
      <c r="AA4883" s="112">
        <v>0</v>
      </c>
      <c r="AB4883" s="108">
        <v>341.3</v>
      </c>
      <c r="AC4883" s="109">
        <v>0.15</v>
      </c>
      <c r="AD4883" s="407">
        <v>19</v>
      </c>
      <c r="AE4883" s="852"/>
      <c r="AF4883" s="108">
        <v>355</v>
      </c>
      <c r="AG4883" s="109">
        <v>0</v>
      </c>
      <c r="AH4883" s="79">
        <v>0</v>
      </c>
      <c r="AI4883" s="112"/>
      <c r="AJ4883" s="110">
        <v>0</v>
      </c>
      <c r="AK4883" s="739"/>
      <c r="AM4883" s="395">
        <v>0</v>
      </c>
      <c r="AN4883" s="163">
        <f t="shared" si="353"/>
        <v>19</v>
      </c>
      <c r="AO4883" s="113">
        <f t="shared" si="348"/>
        <v>-5.5799999999999983</v>
      </c>
      <c r="AP4883" s="592">
        <f t="shared" si="345"/>
        <v>-5.3939999999999984</v>
      </c>
      <c r="AT4883" s="592">
        <f t="shared" si="356"/>
        <v>19</v>
      </c>
      <c r="AU4883" s="592">
        <f t="shared" si="355"/>
        <v>22.8</v>
      </c>
      <c r="AV4883" s="592">
        <v>9.2919999999999998</v>
      </c>
      <c r="AW4883" s="592"/>
      <c r="AX4883" s="592"/>
      <c r="AY4883" s="592"/>
      <c r="AZ4883" s="592"/>
      <c r="BA4883" s="592">
        <f t="shared" si="354"/>
        <v>13.508000000000001</v>
      </c>
      <c r="BB4883" s="506"/>
    </row>
    <row r="4884" spans="1:54" x14ac:dyDescent="0.2">
      <c r="A4884" s="58">
        <v>41400</v>
      </c>
      <c r="B4884" s="92">
        <v>17.78</v>
      </c>
      <c r="C4884" s="720"/>
      <c r="D4884" s="174">
        <v>7.58</v>
      </c>
      <c r="E4884" s="62"/>
      <c r="F4884" s="781">
        <f t="shared" si="347"/>
        <v>25.36</v>
      </c>
      <c r="G4884" s="382"/>
      <c r="H4884" s="265">
        <v>15.89</v>
      </c>
      <c r="I4884" s="96">
        <v>9.1679999999999993</v>
      </c>
      <c r="J4884" s="308"/>
      <c r="K4884" s="777">
        <f t="shared" si="349"/>
        <v>25.058</v>
      </c>
      <c r="M4884" s="745">
        <f t="shared" si="342"/>
        <v>-1.8900000000000006</v>
      </c>
      <c r="N4884" s="745">
        <f t="shared" si="343"/>
        <v>1.5879999999999992</v>
      </c>
      <c r="O4884" s="98">
        <f t="shared" si="350"/>
        <v>-0.3019999999999996</v>
      </c>
      <c r="Q4884" s="100">
        <f t="shared" si="351"/>
        <v>-1.2052039268896146</v>
      </c>
      <c r="S4884" s="783">
        <v>0</v>
      </c>
      <c r="T4884" s="784">
        <v>0</v>
      </c>
      <c r="U4884" s="784">
        <v>0</v>
      </c>
      <c r="V4884" s="785">
        <v>0</v>
      </c>
      <c r="W4884" s="406">
        <v>0</v>
      </c>
      <c r="X4884" s="405">
        <v>0</v>
      </c>
      <c r="Y4884" s="519">
        <f t="shared" si="352"/>
        <v>25.36</v>
      </c>
      <c r="Z4884" s="108">
        <v>0</v>
      </c>
      <c r="AA4884" s="112">
        <v>0</v>
      </c>
      <c r="AB4884" s="108">
        <v>343.2</v>
      </c>
      <c r="AC4884" s="109">
        <v>3.1</v>
      </c>
      <c r="AD4884" s="407">
        <v>23</v>
      </c>
      <c r="AE4884" s="852"/>
      <c r="AF4884" s="108">
        <v>355.5</v>
      </c>
      <c r="AG4884" s="109">
        <v>2.1</v>
      </c>
      <c r="AH4884" s="79">
        <v>0</v>
      </c>
      <c r="AI4884" s="112"/>
      <c r="AJ4884" s="110">
        <v>0</v>
      </c>
      <c r="AK4884" s="739"/>
      <c r="AM4884" s="395">
        <v>0</v>
      </c>
      <c r="AN4884" s="163">
        <f t="shared" si="353"/>
        <v>23</v>
      </c>
      <c r="AO4884" s="113">
        <f t="shared" si="348"/>
        <v>-2.3599999999999994</v>
      </c>
      <c r="AP4884" s="592">
        <f t="shared" si="345"/>
        <v>-2.0579999999999998</v>
      </c>
      <c r="AT4884" s="592">
        <f t="shared" si="356"/>
        <v>23</v>
      </c>
      <c r="AU4884" s="592">
        <f t="shared" si="355"/>
        <v>27.6</v>
      </c>
      <c r="AV4884" s="592">
        <v>7.4909999999999997</v>
      </c>
      <c r="AW4884" s="592"/>
      <c r="AX4884" s="592"/>
      <c r="AY4884" s="592"/>
      <c r="AZ4884" s="592"/>
      <c r="BA4884" s="592">
        <f t="shared" si="354"/>
        <v>20.109000000000002</v>
      </c>
      <c r="BB4884" s="506"/>
    </row>
    <row r="4885" spans="1:54" x14ac:dyDescent="0.2">
      <c r="A4885" s="58">
        <v>41401</v>
      </c>
      <c r="B4885" s="92">
        <v>18.43</v>
      </c>
      <c r="C4885" s="720"/>
      <c r="D4885" s="174">
        <v>8.31</v>
      </c>
      <c r="E4885" s="62"/>
      <c r="F4885" s="781">
        <f t="shared" si="347"/>
        <v>26.740000000000002</v>
      </c>
      <c r="G4885" s="382"/>
      <c r="H4885" s="265">
        <v>17.91</v>
      </c>
      <c r="I4885" s="96">
        <v>10.032999999999999</v>
      </c>
      <c r="J4885" s="308"/>
      <c r="K4885" s="777">
        <f t="shared" si="349"/>
        <v>27.942999999999998</v>
      </c>
      <c r="M4885" s="745">
        <f t="shared" si="342"/>
        <v>-0.51999999999999957</v>
      </c>
      <c r="N4885" s="745">
        <f t="shared" si="343"/>
        <v>1.722999999999999</v>
      </c>
      <c r="O4885" s="98">
        <f t="shared" si="350"/>
        <v>1.2029999999999959</v>
      </c>
      <c r="Q4885" s="100">
        <f t="shared" si="351"/>
        <v>4.3051927137386672</v>
      </c>
      <c r="S4885" s="783">
        <v>0</v>
      </c>
      <c r="T4885" s="784">
        <v>0</v>
      </c>
      <c r="U4885" s="784">
        <v>0</v>
      </c>
      <c r="V4885" s="785">
        <v>0</v>
      </c>
      <c r="W4885" s="406">
        <v>0</v>
      </c>
      <c r="X4885" s="405">
        <v>0</v>
      </c>
      <c r="Y4885" s="519">
        <f t="shared" si="352"/>
        <v>26.740000000000002</v>
      </c>
      <c r="Z4885" s="108">
        <v>0</v>
      </c>
      <c r="AA4885" s="112">
        <v>0</v>
      </c>
      <c r="AB4885" s="108">
        <v>341.9</v>
      </c>
      <c r="AC4885" s="109">
        <v>0.3</v>
      </c>
      <c r="AD4885" s="407">
        <v>23.31</v>
      </c>
      <c r="AE4885" s="852"/>
      <c r="AF4885" s="108">
        <v>354.9</v>
      </c>
      <c r="AG4885" s="109">
        <v>0</v>
      </c>
      <c r="AH4885" s="79">
        <v>0</v>
      </c>
      <c r="AI4885" s="112"/>
      <c r="AJ4885" s="110">
        <v>0</v>
      </c>
      <c r="AK4885" s="739"/>
      <c r="AM4885" s="395">
        <v>0</v>
      </c>
      <c r="AN4885" s="163">
        <f t="shared" si="353"/>
        <v>23.31</v>
      </c>
      <c r="AO4885" s="113">
        <f t="shared" si="348"/>
        <v>-3.4300000000000033</v>
      </c>
      <c r="AP4885" s="592">
        <f t="shared" si="345"/>
        <v>-4.6329999999999991</v>
      </c>
      <c r="AT4885" s="592">
        <f t="shared" si="356"/>
        <v>23.31</v>
      </c>
      <c r="AU4885" s="592">
        <f t="shared" si="355"/>
        <v>27.971999999999998</v>
      </c>
      <c r="AV4885" s="592">
        <v>10.034000000000001</v>
      </c>
      <c r="AW4885" s="592"/>
      <c r="AX4885" s="592"/>
      <c r="AY4885" s="592"/>
      <c r="AZ4885" s="592"/>
      <c r="BA4885" s="592">
        <f t="shared" si="354"/>
        <v>17.937999999999995</v>
      </c>
      <c r="BB4885" s="506"/>
    </row>
    <row r="4886" spans="1:54" x14ac:dyDescent="0.2">
      <c r="A4886" s="58">
        <v>41402</v>
      </c>
      <c r="B4886" s="92">
        <v>17.55</v>
      </c>
      <c r="C4886" s="720"/>
      <c r="D4886" s="174">
        <v>8.3699999999999992</v>
      </c>
      <c r="E4886" s="62"/>
      <c r="F4886" s="781">
        <f t="shared" si="347"/>
        <v>25.92</v>
      </c>
      <c r="G4886" s="382"/>
      <c r="H4886" s="265">
        <v>15.53</v>
      </c>
      <c r="I4886" s="96">
        <v>10.012</v>
      </c>
      <c r="J4886" s="308"/>
      <c r="K4886" s="777">
        <f t="shared" si="349"/>
        <v>25.542000000000002</v>
      </c>
      <c r="M4886" s="745">
        <f t="shared" si="342"/>
        <v>-2.0200000000000014</v>
      </c>
      <c r="N4886" s="745">
        <f t="shared" si="343"/>
        <v>1.6420000000000012</v>
      </c>
      <c r="O4886" s="98">
        <f t="shared" si="350"/>
        <v>-0.37800000000000011</v>
      </c>
      <c r="Q4886" s="100">
        <f t="shared" si="351"/>
        <v>-1.4799154334038058</v>
      </c>
      <c r="S4886" s="783">
        <v>0</v>
      </c>
      <c r="T4886" s="784">
        <v>0</v>
      </c>
      <c r="U4886" s="784">
        <v>0</v>
      </c>
      <c r="V4886" s="785">
        <v>0</v>
      </c>
      <c r="W4886" s="406">
        <v>0</v>
      </c>
      <c r="X4886" s="405">
        <v>0</v>
      </c>
      <c r="Y4886" s="519">
        <f t="shared" si="352"/>
        <v>25.92</v>
      </c>
      <c r="Z4886" s="108">
        <v>0</v>
      </c>
      <c r="AA4886" s="112">
        <v>0</v>
      </c>
      <c r="AB4886" s="108">
        <v>341.6</v>
      </c>
      <c r="AC4886" s="109">
        <v>0.15</v>
      </c>
      <c r="AD4886" s="407">
        <v>18.05</v>
      </c>
      <c r="AE4886" s="852"/>
      <c r="AF4886" s="108">
        <v>355</v>
      </c>
      <c r="AG4886" s="109">
        <v>0</v>
      </c>
      <c r="AH4886" s="79">
        <v>0</v>
      </c>
      <c r="AI4886" s="112"/>
      <c r="AJ4886" s="110">
        <v>0</v>
      </c>
      <c r="AK4886" s="739"/>
      <c r="AM4886" s="395">
        <v>0</v>
      </c>
      <c r="AN4886" s="163">
        <f t="shared" si="353"/>
        <v>18.05</v>
      </c>
      <c r="AO4886" s="113">
        <f t="shared" si="348"/>
        <v>-7.870000000000001</v>
      </c>
      <c r="AP4886" s="592">
        <f t="shared" si="345"/>
        <v>-7.4920000000000009</v>
      </c>
      <c r="AT4886" s="592">
        <f t="shared" si="356"/>
        <v>18.05</v>
      </c>
      <c r="AU4886" s="592">
        <f t="shared" si="355"/>
        <v>21.66</v>
      </c>
      <c r="AV4886" s="592">
        <v>9.5139999999999993</v>
      </c>
      <c r="AW4886" s="592"/>
      <c r="AX4886" s="592"/>
      <c r="AY4886" s="592"/>
      <c r="AZ4886" s="592"/>
      <c r="BA4886" s="592">
        <f t="shared" si="354"/>
        <v>12.146000000000001</v>
      </c>
      <c r="BB4886" s="506"/>
    </row>
    <row r="4887" spans="1:54" x14ac:dyDescent="0.2">
      <c r="A4887" s="58">
        <v>41403</v>
      </c>
      <c r="B4887" s="92">
        <v>18.510000000000002</v>
      </c>
      <c r="C4887" s="720"/>
      <c r="D4887" s="174">
        <v>8.35</v>
      </c>
      <c r="E4887" s="62"/>
      <c r="F4887" s="781">
        <f t="shared" si="347"/>
        <v>26.86</v>
      </c>
      <c r="G4887" s="382"/>
      <c r="H4887" s="265">
        <v>16.29</v>
      </c>
      <c r="I4887" s="96">
        <v>10.183999999999999</v>
      </c>
      <c r="J4887" s="308"/>
      <c r="K4887" s="777">
        <f t="shared" si="349"/>
        <v>26.473999999999997</v>
      </c>
      <c r="M4887" s="745">
        <f t="shared" ref="M4887:M4950" si="357">H4887-B4887</f>
        <v>-2.2200000000000024</v>
      </c>
      <c r="N4887" s="745">
        <f t="shared" ref="N4887:N4950" si="358">I4887-D4887</f>
        <v>1.8339999999999996</v>
      </c>
      <c r="O4887" s="98">
        <f t="shared" si="350"/>
        <v>-0.38600000000000279</v>
      </c>
      <c r="Q4887" s="100">
        <f t="shared" si="351"/>
        <v>-1.4580342978016274</v>
      </c>
      <c r="S4887" s="406">
        <v>0</v>
      </c>
      <c r="T4887" s="389">
        <v>0</v>
      </c>
      <c r="U4887" s="390">
        <v>0</v>
      </c>
      <c r="V4887" s="782">
        <v>0</v>
      </c>
      <c r="W4887" s="406">
        <v>0</v>
      </c>
      <c r="X4887" s="405">
        <v>0</v>
      </c>
      <c r="Y4887" s="519">
        <f t="shared" si="352"/>
        <v>26.86</v>
      </c>
      <c r="Z4887" s="108">
        <v>0</v>
      </c>
      <c r="AA4887" s="112">
        <v>0</v>
      </c>
      <c r="AB4887" s="108">
        <v>341.4</v>
      </c>
      <c r="AC4887" s="109">
        <v>0</v>
      </c>
      <c r="AD4887" s="407">
        <v>22.03</v>
      </c>
      <c r="AE4887" s="852"/>
      <c r="AF4887" s="108">
        <v>355</v>
      </c>
      <c r="AG4887" s="109">
        <v>0</v>
      </c>
      <c r="AH4887" s="79">
        <v>0</v>
      </c>
      <c r="AI4887" s="112"/>
      <c r="AJ4887" s="110">
        <v>0</v>
      </c>
      <c r="AK4887" s="739"/>
      <c r="AM4887" s="395">
        <v>0</v>
      </c>
      <c r="AN4887" s="163">
        <f t="shared" si="353"/>
        <v>22.03</v>
      </c>
      <c r="AO4887" s="113">
        <f t="shared" si="348"/>
        <v>-4.8299999999999983</v>
      </c>
      <c r="AP4887" s="592">
        <f t="shared" ref="AP4887:AP4950" si="359">AN4887-K4887</f>
        <v>-4.4439999999999955</v>
      </c>
      <c r="AT4887" s="592">
        <f t="shared" si="356"/>
        <v>22.03</v>
      </c>
      <c r="AU4887" s="592">
        <f t="shared" si="355"/>
        <v>26.436</v>
      </c>
      <c r="AV4887" s="592">
        <v>10.051</v>
      </c>
      <c r="AW4887" s="592"/>
      <c r="AX4887" s="592"/>
      <c r="AY4887" s="592"/>
      <c r="AZ4887" s="592"/>
      <c r="BA4887" s="592">
        <f t="shared" si="354"/>
        <v>16.384999999999998</v>
      </c>
      <c r="BB4887" s="506"/>
    </row>
    <row r="4888" spans="1:54" x14ac:dyDescent="0.2">
      <c r="A4888" s="58">
        <v>41404</v>
      </c>
      <c r="B4888" s="92">
        <v>19.71</v>
      </c>
      <c r="C4888" s="720"/>
      <c r="D4888" s="174">
        <v>8.5027000000000008</v>
      </c>
      <c r="E4888" s="62"/>
      <c r="F4888" s="781">
        <f t="shared" si="347"/>
        <v>28.212700000000002</v>
      </c>
      <c r="G4888" s="382"/>
      <c r="H4888" s="265">
        <v>19.100000000000001</v>
      </c>
      <c r="I4888" s="96">
        <v>10.282999999999999</v>
      </c>
      <c r="J4888" s="308"/>
      <c r="K4888" s="777">
        <f t="shared" si="349"/>
        <v>29.383000000000003</v>
      </c>
      <c r="M4888" s="745">
        <f t="shared" si="357"/>
        <v>-0.60999999999999943</v>
      </c>
      <c r="N4888" s="745">
        <f t="shared" si="358"/>
        <v>1.7802999999999987</v>
      </c>
      <c r="O4888" s="98">
        <f t="shared" si="350"/>
        <v>1.170300000000001</v>
      </c>
      <c r="Q4888" s="100">
        <f t="shared" si="351"/>
        <v>3.9829152911547525</v>
      </c>
      <c r="S4888" s="406">
        <v>0</v>
      </c>
      <c r="T4888" s="389">
        <v>0</v>
      </c>
      <c r="U4888" s="390">
        <v>0</v>
      </c>
      <c r="V4888" s="782">
        <v>0</v>
      </c>
      <c r="W4888" s="406">
        <v>0</v>
      </c>
      <c r="X4888" s="405">
        <v>0</v>
      </c>
      <c r="Y4888" s="519">
        <f t="shared" si="352"/>
        <v>28.212700000000002</v>
      </c>
      <c r="Z4888" s="108">
        <v>0</v>
      </c>
      <c r="AA4888" s="112">
        <v>0</v>
      </c>
      <c r="AB4888" s="108">
        <v>341.4</v>
      </c>
      <c r="AC4888" s="109">
        <v>0</v>
      </c>
      <c r="AD4888" s="407">
        <v>27</v>
      </c>
      <c r="AE4888" s="852"/>
      <c r="AF4888" s="108">
        <v>355</v>
      </c>
      <c r="AG4888" s="109">
        <v>0</v>
      </c>
      <c r="AH4888" s="79">
        <v>0</v>
      </c>
      <c r="AI4888" s="112"/>
      <c r="AJ4888" s="110">
        <v>0</v>
      </c>
      <c r="AK4888" s="739"/>
      <c r="AM4888" s="395">
        <v>0</v>
      </c>
      <c r="AN4888" s="163">
        <f t="shared" si="353"/>
        <v>27</v>
      </c>
      <c r="AO4888" s="113">
        <f t="shared" si="348"/>
        <v>-1.2127000000000017</v>
      </c>
      <c r="AP4888" s="592">
        <f t="shared" si="359"/>
        <v>-2.3830000000000027</v>
      </c>
      <c r="AT4888" s="592">
        <f t="shared" si="356"/>
        <v>27</v>
      </c>
      <c r="AU4888" s="592">
        <f t="shared" si="355"/>
        <v>32.4</v>
      </c>
      <c r="AV4888" s="592">
        <v>9.0619999999999994</v>
      </c>
      <c r="AW4888" s="592"/>
      <c r="AX4888" s="592"/>
      <c r="AY4888" s="592"/>
      <c r="AZ4888" s="592"/>
      <c r="BA4888" s="592">
        <f t="shared" si="354"/>
        <v>23.338000000000001</v>
      </c>
      <c r="BB4888" s="506"/>
    </row>
    <row r="4889" spans="1:54" x14ac:dyDescent="0.2">
      <c r="A4889" s="58">
        <v>41405</v>
      </c>
      <c r="B4889" s="92">
        <v>20</v>
      </c>
      <c r="C4889" s="720"/>
      <c r="D4889" s="174">
        <v>8.2577999999999996</v>
      </c>
      <c r="E4889" s="62"/>
      <c r="F4889" s="781">
        <f t="shared" si="347"/>
        <v>28.2578</v>
      </c>
      <c r="G4889" s="382"/>
      <c r="H4889" s="265">
        <v>19.95</v>
      </c>
      <c r="I4889" s="96">
        <v>9.3659999999999997</v>
      </c>
      <c r="J4889" s="308"/>
      <c r="K4889" s="777">
        <f t="shared" si="349"/>
        <v>29.315999999999999</v>
      </c>
      <c r="M4889" s="745">
        <f t="shared" si="357"/>
        <v>-5.0000000000000711E-2</v>
      </c>
      <c r="N4889" s="745">
        <f t="shared" si="358"/>
        <v>1.1082000000000001</v>
      </c>
      <c r="O4889" s="98">
        <f t="shared" si="350"/>
        <v>1.0581999999999994</v>
      </c>
      <c r="Q4889" s="100">
        <f t="shared" si="351"/>
        <v>3.6096329649338226</v>
      </c>
      <c r="S4889" s="406">
        <v>0</v>
      </c>
      <c r="T4889" s="389">
        <v>0</v>
      </c>
      <c r="U4889" s="390">
        <v>0</v>
      </c>
      <c r="V4889" s="782">
        <v>0</v>
      </c>
      <c r="W4889" s="406">
        <v>0</v>
      </c>
      <c r="X4889" s="405">
        <v>0</v>
      </c>
      <c r="Y4889" s="519">
        <f t="shared" si="352"/>
        <v>28.2578</v>
      </c>
      <c r="Z4889" s="108">
        <v>0</v>
      </c>
      <c r="AA4889" s="112">
        <v>0</v>
      </c>
      <c r="AB4889" s="108">
        <v>341.3</v>
      </c>
      <c r="AC4889" s="109">
        <v>0</v>
      </c>
      <c r="AD4889" s="407">
        <v>33.82</v>
      </c>
      <c r="AE4889" s="852"/>
      <c r="AF4889" s="108">
        <v>355</v>
      </c>
      <c r="AG4889" s="109">
        <v>0.2</v>
      </c>
      <c r="AH4889" s="79">
        <v>0</v>
      </c>
      <c r="AI4889" s="112"/>
      <c r="AJ4889" s="110">
        <v>0</v>
      </c>
      <c r="AK4889" s="739"/>
      <c r="AM4889" s="395">
        <v>0</v>
      </c>
      <c r="AN4889" s="163">
        <f t="shared" si="353"/>
        <v>33.82</v>
      </c>
      <c r="AO4889" s="113">
        <f t="shared" si="348"/>
        <v>5.5622000000000007</v>
      </c>
      <c r="AP4889" s="592">
        <f t="shared" si="359"/>
        <v>4.5040000000000013</v>
      </c>
      <c r="AT4889" s="592">
        <f t="shared" si="356"/>
        <v>33.82</v>
      </c>
      <c r="AU4889" s="592">
        <f t="shared" si="355"/>
        <v>40.584000000000003</v>
      </c>
      <c r="AV4889" s="592">
        <v>7.7290000000000001</v>
      </c>
      <c r="AW4889" s="592"/>
      <c r="AX4889" s="592"/>
      <c r="AY4889" s="592"/>
      <c r="AZ4889" s="592"/>
      <c r="BA4889" s="592">
        <f t="shared" si="354"/>
        <v>32.855000000000004</v>
      </c>
      <c r="BB4889" s="506"/>
    </row>
    <row r="4890" spans="1:54" x14ac:dyDescent="0.2">
      <c r="A4890" s="58">
        <v>41406</v>
      </c>
      <c r="B4890" s="92">
        <v>18.97</v>
      </c>
      <c r="C4890" s="720"/>
      <c r="D4890" s="174">
        <v>8.2260000000000009</v>
      </c>
      <c r="E4890" s="62"/>
      <c r="F4890" s="781">
        <f t="shared" si="347"/>
        <v>27.195999999999998</v>
      </c>
      <c r="G4890" s="382"/>
      <c r="H4890" s="265">
        <v>16.82</v>
      </c>
      <c r="I4890" s="96">
        <v>9.1630000000000003</v>
      </c>
      <c r="J4890" s="308"/>
      <c r="K4890" s="777">
        <f t="shared" si="349"/>
        <v>25.983000000000001</v>
      </c>
      <c r="M4890" s="745">
        <f t="shared" si="357"/>
        <v>-2.1499999999999986</v>
      </c>
      <c r="N4890" s="745">
        <f t="shared" si="358"/>
        <v>0.93699999999999939</v>
      </c>
      <c r="O4890" s="98">
        <f t="shared" si="350"/>
        <v>-1.2129999999999974</v>
      </c>
      <c r="Q4890" s="100">
        <f t="shared" si="351"/>
        <v>-4.6684370549974883</v>
      </c>
      <c r="S4890" s="406">
        <v>0</v>
      </c>
      <c r="T4890" s="389">
        <v>0</v>
      </c>
      <c r="U4890" s="390">
        <v>0</v>
      </c>
      <c r="V4890" s="782">
        <v>0</v>
      </c>
      <c r="W4890" s="406">
        <v>0</v>
      </c>
      <c r="X4890" s="405">
        <v>0</v>
      </c>
      <c r="Y4890" s="519">
        <f t="shared" si="352"/>
        <v>27.195999999999998</v>
      </c>
      <c r="Z4890" s="108">
        <v>0</v>
      </c>
      <c r="AA4890" s="112">
        <v>0</v>
      </c>
      <c r="AB4890" s="108">
        <v>341.1</v>
      </c>
      <c r="AC4890" s="109">
        <v>0</v>
      </c>
      <c r="AD4890" s="407">
        <v>27.42</v>
      </c>
      <c r="AE4890" s="852"/>
      <c r="AF4890" s="108">
        <v>355</v>
      </c>
      <c r="AG4890" s="109">
        <v>0</v>
      </c>
      <c r="AH4890" s="79">
        <v>0</v>
      </c>
      <c r="AI4890" s="112"/>
      <c r="AJ4890" s="110">
        <v>0</v>
      </c>
      <c r="AK4890" s="739"/>
      <c r="AM4890" s="395">
        <v>0</v>
      </c>
      <c r="AN4890" s="163">
        <f t="shared" si="353"/>
        <v>27.42</v>
      </c>
      <c r="AO4890" s="113">
        <f t="shared" si="348"/>
        <v>0.22400000000000375</v>
      </c>
      <c r="AP4890" s="592">
        <f t="shared" si="359"/>
        <v>1.4370000000000012</v>
      </c>
      <c r="AT4890" s="592">
        <f t="shared" si="356"/>
        <v>27.42</v>
      </c>
      <c r="AU4890" s="592">
        <f t="shared" si="355"/>
        <v>32.904000000000003</v>
      </c>
      <c r="AV4890" s="592">
        <v>7.8689999999999998</v>
      </c>
      <c r="AW4890" s="592"/>
      <c r="AX4890" s="592"/>
      <c r="AY4890" s="592"/>
      <c r="AZ4890" s="592"/>
      <c r="BA4890" s="592">
        <f t="shared" si="354"/>
        <v>25.035000000000004</v>
      </c>
      <c r="BB4890" s="506"/>
    </row>
    <row r="4891" spans="1:54" x14ac:dyDescent="0.2">
      <c r="A4891" s="58">
        <v>41407</v>
      </c>
      <c r="B4891" s="92">
        <v>19.04</v>
      </c>
      <c r="C4891" s="720"/>
      <c r="D4891" s="174">
        <v>7.86</v>
      </c>
      <c r="E4891" s="62"/>
      <c r="F4891" s="781">
        <f t="shared" si="347"/>
        <v>26.9</v>
      </c>
      <c r="G4891" s="382"/>
      <c r="H4891" s="265">
        <v>16.98</v>
      </c>
      <c r="I4891" s="96">
        <v>9.4480000000000004</v>
      </c>
      <c r="J4891" s="308"/>
      <c r="K4891" s="777">
        <f t="shared" si="349"/>
        <v>26.428000000000001</v>
      </c>
      <c r="M4891" s="745">
        <f t="shared" si="357"/>
        <v>-2.0599999999999987</v>
      </c>
      <c r="N4891" s="745">
        <f t="shared" si="358"/>
        <v>1.5880000000000001</v>
      </c>
      <c r="O4891" s="98">
        <f t="shared" si="350"/>
        <v>-0.47199999999999775</v>
      </c>
      <c r="Q4891" s="100">
        <f t="shared" si="351"/>
        <v>-1.7859845618283552</v>
      </c>
      <c r="S4891" s="406">
        <v>0</v>
      </c>
      <c r="T4891" s="389">
        <v>0</v>
      </c>
      <c r="U4891" s="390">
        <v>0</v>
      </c>
      <c r="V4891" s="782">
        <v>0</v>
      </c>
      <c r="W4891" s="406">
        <v>0</v>
      </c>
      <c r="X4891" s="405">
        <v>0</v>
      </c>
      <c r="Y4891" s="519">
        <f t="shared" si="352"/>
        <v>26.9</v>
      </c>
      <c r="Z4891" s="108">
        <v>0</v>
      </c>
      <c r="AA4891" s="112">
        <v>0</v>
      </c>
      <c r="AB4891" s="108">
        <v>341</v>
      </c>
      <c r="AC4891" s="109">
        <v>0</v>
      </c>
      <c r="AD4891" s="407">
        <v>13.93</v>
      </c>
      <c r="AE4891" s="852"/>
      <c r="AF4891" s="108">
        <v>355</v>
      </c>
      <c r="AG4891" s="109">
        <v>0</v>
      </c>
      <c r="AH4891" s="79">
        <v>0</v>
      </c>
      <c r="AI4891" s="112"/>
      <c r="AJ4891" s="110">
        <v>0</v>
      </c>
      <c r="AK4891" s="739"/>
      <c r="AM4891" s="395">
        <v>0</v>
      </c>
      <c r="AN4891" s="163">
        <f t="shared" si="353"/>
        <v>13.93</v>
      </c>
      <c r="AO4891" s="113">
        <f t="shared" si="348"/>
        <v>-12.969999999999999</v>
      </c>
      <c r="AP4891" s="592">
        <f t="shared" si="359"/>
        <v>-12.498000000000001</v>
      </c>
      <c r="AT4891" s="592">
        <f t="shared" si="356"/>
        <v>13.93</v>
      </c>
      <c r="AU4891" s="592">
        <f t="shared" si="355"/>
        <v>16.716000000000001</v>
      </c>
      <c r="AV4891" s="592">
        <v>10.491</v>
      </c>
      <c r="AW4891" s="592"/>
      <c r="AX4891" s="592"/>
      <c r="AY4891" s="592"/>
      <c r="AZ4891" s="592"/>
      <c r="BA4891" s="592">
        <f t="shared" si="354"/>
        <v>6.2250000000000014</v>
      </c>
      <c r="BB4891" s="506"/>
    </row>
    <row r="4892" spans="1:54" x14ac:dyDescent="0.2">
      <c r="A4892" s="58">
        <v>41408</v>
      </c>
      <c r="B4892" s="92">
        <v>18.98</v>
      </c>
      <c r="C4892" s="720"/>
      <c r="D4892" s="174">
        <v>8.5429999999999993</v>
      </c>
      <c r="E4892" s="62"/>
      <c r="F4892" s="781">
        <f t="shared" si="347"/>
        <v>27.523</v>
      </c>
      <c r="G4892" s="382"/>
      <c r="H4892" s="265">
        <v>16.97</v>
      </c>
      <c r="I4892" s="96">
        <v>10.138999999999999</v>
      </c>
      <c r="J4892" s="308"/>
      <c r="K4892" s="777">
        <f t="shared" si="349"/>
        <v>27.108999999999998</v>
      </c>
      <c r="M4892" s="745">
        <f t="shared" si="357"/>
        <v>-2.0100000000000016</v>
      </c>
      <c r="N4892" s="745">
        <f t="shared" si="358"/>
        <v>1.5960000000000001</v>
      </c>
      <c r="O4892" s="98">
        <f t="shared" si="350"/>
        <v>-0.41400000000000148</v>
      </c>
      <c r="Q4892" s="100">
        <f t="shared" si="351"/>
        <v>-1.5271680991552676</v>
      </c>
      <c r="S4892" s="406">
        <v>0</v>
      </c>
      <c r="T4892" s="389">
        <v>0</v>
      </c>
      <c r="U4892" s="390">
        <v>0</v>
      </c>
      <c r="V4892" s="782">
        <v>0</v>
      </c>
      <c r="W4892" s="406">
        <v>0</v>
      </c>
      <c r="X4892" s="405">
        <v>0</v>
      </c>
      <c r="Y4892" s="519">
        <f t="shared" si="352"/>
        <v>27.523</v>
      </c>
      <c r="Z4892" s="108">
        <v>0</v>
      </c>
      <c r="AA4892" s="112">
        <v>0</v>
      </c>
      <c r="AB4892" s="108">
        <v>341</v>
      </c>
      <c r="AC4892" s="109">
        <v>0</v>
      </c>
      <c r="AD4892" s="407">
        <v>22.74</v>
      </c>
      <c r="AE4892" s="852"/>
      <c r="AF4892" s="108">
        <v>355</v>
      </c>
      <c r="AG4892" s="109">
        <v>0</v>
      </c>
      <c r="AH4892" s="79">
        <v>0</v>
      </c>
      <c r="AI4892" s="112"/>
      <c r="AJ4892" s="110">
        <v>0</v>
      </c>
      <c r="AK4892" s="739"/>
      <c r="AM4892" s="395">
        <v>0</v>
      </c>
      <c r="AN4892" s="163">
        <f t="shared" si="353"/>
        <v>22.74</v>
      </c>
      <c r="AO4892" s="113">
        <f t="shared" si="348"/>
        <v>-4.7830000000000013</v>
      </c>
      <c r="AP4892" s="592">
        <f t="shared" si="359"/>
        <v>-4.3689999999999998</v>
      </c>
      <c r="AT4892" s="592">
        <f t="shared" si="356"/>
        <v>22.74</v>
      </c>
      <c r="AU4892" s="592">
        <f t="shared" si="355"/>
        <v>27.287999999999997</v>
      </c>
      <c r="AV4892" s="592">
        <v>9.4130000000000003</v>
      </c>
      <c r="AW4892" s="592"/>
      <c r="AX4892" s="592"/>
      <c r="AY4892" s="592"/>
      <c r="AZ4892" s="592"/>
      <c r="BA4892" s="592">
        <f t="shared" si="354"/>
        <v>17.874999999999996</v>
      </c>
      <c r="BB4892" s="506"/>
    </row>
    <row r="4893" spans="1:54" x14ac:dyDescent="0.2">
      <c r="A4893" s="58">
        <v>41409</v>
      </c>
      <c r="B4893" s="92">
        <v>19.91</v>
      </c>
      <c r="C4893" s="720"/>
      <c r="D4893" s="174">
        <v>8.1969999999999992</v>
      </c>
      <c r="E4893" s="62"/>
      <c r="F4893" s="781">
        <f t="shared" si="347"/>
        <v>28.106999999999999</v>
      </c>
      <c r="G4893" s="382"/>
      <c r="H4893" s="265">
        <v>19.649999999999999</v>
      </c>
      <c r="I4893" s="96">
        <v>9.9390000000000001</v>
      </c>
      <c r="J4893" s="308"/>
      <c r="K4893" s="777">
        <f t="shared" si="349"/>
        <v>29.588999999999999</v>
      </c>
      <c r="M4893" s="745">
        <f t="shared" si="357"/>
        <v>-0.26000000000000156</v>
      </c>
      <c r="N4893" s="745">
        <f t="shared" si="358"/>
        <v>1.7420000000000009</v>
      </c>
      <c r="O4893" s="98">
        <f t="shared" si="350"/>
        <v>1.4819999999999993</v>
      </c>
      <c r="Q4893" s="100">
        <f t="shared" si="351"/>
        <v>5.0086180675250915</v>
      </c>
      <c r="S4893" s="406">
        <v>0</v>
      </c>
      <c r="T4893" s="389">
        <v>0</v>
      </c>
      <c r="U4893" s="390">
        <v>0</v>
      </c>
      <c r="V4893" s="782">
        <v>0</v>
      </c>
      <c r="W4893" s="406">
        <v>0</v>
      </c>
      <c r="X4893" s="405">
        <v>0</v>
      </c>
      <c r="Y4893" s="519">
        <f t="shared" si="352"/>
        <v>28.106999999999999</v>
      </c>
      <c r="Z4893" s="108">
        <v>0</v>
      </c>
      <c r="AA4893" s="112">
        <v>0</v>
      </c>
      <c r="AB4893" s="108">
        <v>341</v>
      </c>
      <c r="AC4893" s="109">
        <v>0</v>
      </c>
      <c r="AD4893" s="407">
        <v>22.38</v>
      </c>
      <c r="AE4893" s="852"/>
      <c r="AF4893" s="108">
        <v>355.1</v>
      </c>
      <c r="AG4893" s="109">
        <v>0</v>
      </c>
      <c r="AH4893" s="79">
        <v>0</v>
      </c>
      <c r="AI4893" s="112"/>
      <c r="AJ4893" s="110">
        <v>0</v>
      </c>
      <c r="AK4893" s="739"/>
      <c r="AM4893" s="395">
        <v>0</v>
      </c>
      <c r="AN4893" s="163">
        <f t="shared" si="353"/>
        <v>22.38</v>
      </c>
      <c r="AO4893" s="113">
        <f t="shared" si="348"/>
        <v>-5.7270000000000003</v>
      </c>
      <c r="AP4893" s="592">
        <f t="shared" si="359"/>
        <v>-7.2089999999999996</v>
      </c>
      <c r="AT4893" s="592">
        <f t="shared" si="356"/>
        <v>22.38</v>
      </c>
      <c r="AU4893" s="592">
        <f t="shared" si="355"/>
        <v>26.855999999999998</v>
      </c>
      <c r="AV4893" s="592">
        <v>9.5619999999999994</v>
      </c>
      <c r="AW4893" s="592"/>
      <c r="AX4893" s="592"/>
      <c r="AY4893" s="592"/>
      <c r="AZ4893" s="592"/>
      <c r="BA4893" s="592">
        <f t="shared" si="354"/>
        <v>17.293999999999997</v>
      </c>
      <c r="BB4893" s="506"/>
    </row>
    <row r="4894" spans="1:54" x14ac:dyDescent="0.2">
      <c r="A4894" s="58">
        <v>41410</v>
      </c>
      <c r="B4894" s="92">
        <v>21.4</v>
      </c>
      <c r="C4894" s="720"/>
      <c r="D4894" s="174">
        <v>8.9139999999999997</v>
      </c>
      <c r="E4894" s="62"/>
      <c r="F4894" s="781">
        <f t="shared" si="347"/>
        <v>30.314</v>
      </c>
      <c r="G4894" s="382"/>
      <c r="H4894" s="265">
        <v>20.190000000000001</v>
      </c>
      <c r="I4894" s="96">
        <v>10.512</v>
      </c>
      <c r="J4894" s="308"/>
      <c r="K4894" s="777">
        <f t="shared" si="349"/>
        <v>30.702000000000002</v>
      </c>
      <c r="M4894" s="745">
        <f t="shared" si="357"/>
        <v>-1.2099999999999973</v>
      </c>
      <c r="N4894" s="745">
        <f t="shared" si="358"/>
        <v>1.5980000000000008</v>
      </c>
      <c r="O4894" s="98">
        <f t="shared" si="350"/>
        <v>0.38800000000000168</v>
      </c>
      <c r="Q4894" s="100">
        <f t="shared" si="351"/>
        <v>1.2637613184808862</v>
      </c>
      <c r="S4894" s="406">
        <v>0</v>
      </c>
      <c r="T4894" s="389">
        <v>0</v>
      </c>
      <c r="U4894" s="390">
        <v>0</v>
      </c>
      <c r="V4894" s="782">
        <v>0</v>
      </c>
      <c r="W4894" s="406">
        <v>0</v>
      </c>
      <c r="X4894" s="405">
        <v>0</v>
      </c>
      <c r="Y4894" s="519">
        <f t="shared" si="352"/>
        <v>30.314</v>
      </c>
      <c r="Z4894" s="108">
        <v>0</v>
      </c>
      <c r="AA4894" s="112">
        <v>0</v>
      </c>
      <c r="AB4894" s="108">
        <v>341</v>
      </c>
      <c r="AC4894" s="109">
        <v>0</v>
      </c>
      <c r="AD4894" s="407">
        <v>22.85</v>
      </c>
      <c r="AE4894" s="852"/>
      <c r="AF4894" s="108">
        <v>355</v>
      </c>
      <c r="AG4894" s="109">
        <v>0</v>
      </c>
      <c r="AH4894" s="79">
        <v>0</v>
      </c>
      <c r="AI4894" s="112"/>
      <c r="AJ4894" s="110">
        <v>0</v>
      </c>
      <c r="AK4894" s="739"/>
      <c r="AM4894" s="395">
        <v>0</v>
      </c>
      <c r="AN4894" s="163">
        <f t="shared" si="353"/>
        <v>22.85</v>
      </c>
      <c r="AO4894" s="113">
        <f t="shared" si="348"/>
        <v>-7.4639999999999986</v>
      </c>
      <c r="AP4894" s="592">
        <f t="shared" si="359"/>
        <v>-7.8520000000000003</v>
      </c>
      <c r="AT4894" s="592">
        <f t="shared" si="356"/>
        <v>22.85</v>
      </c>
      <c r="AU4894" s="592">
        <f t="shared" si="355"/>
        <v>27.42</v>
      </c>
      <c r="AV4894" s="592">
        <v>8.0570000000000004</v>
      </c>
      <c r="AW4894" s="592"/>
      <c r="AX4894" s="592"/>
      <c r="AY4894" s="592"/>
      <c r="AZ4894" s="592"/>
      <c r="BA4894" s="592">
        <f t="shared" si="354"/>
        <v>19.363</v>
      </c>
      <c r="BB4894" s="506"/>
    </row>
    <row r="4895" spans="1:54" x14ac:dyDescent="0.2">
      <c r="A4895" s="58">
        <v>41411</v>
      </c>
      <c r="B4895" s="92">
        <v>20.89</v>
      </c>
      <c r="C4895" s="720"/>
      <c r="D4895" s="174">
        <v>8.1080000000000005</v>
      </c>
      <c r="E4895" s="62"/>
      <c r="F4895" s="781">
        <f t="shared" si="347"/>
        <v>28.998000000000001</v>
      </c>
      <c r="G4895" s="382"/>
      <c r="H4895" s="265">
        <v>20.07</v>
      </c>
      <c r="I4895" s="96">
        <v>9.5920000000000005</v>
      </c>
      <c r="J4895" s="308"/>
      <c r="K4895" s="777">
        <f t="shared" si="349"/>
        <v>29.661999999999999</v>
      </c>
      <c r="M4895" s="745">
        <f t="shared" si="357"/>
        <v>-0.82000000000000028</v>
      </c>
      <c r="N4895" s="745">
        <f t="shared" si="358"/>
        <v>1.484</v>
      </c>
      <c r="O4895" s="98">
        <f t="shared" si="350"/>
        <v>0.66399999999999793</v>
      </c>
      <c r="Q4895" s="100">
        <f t="shared" si="351"/>
        <v>2.2385543793405636</v>
      </c>
      <c r="S4895" s="406">
        <v>0</v>
      </c>
      <c r="T4895" s="389">
        <v>0</v>
      </c>
      <c r="U4895" s="390">
        <v>0</v>
      </c>
      <c r="V4895" s="782">
        <v>0</v>
      </c>
      <c r="W4895" s="406">
        <v>0</v>
      </c>
      <c r="X4895" s="405">
        <v>0</v>
      </c>
      <c r="Y4895" s="519">
        <f t="shared" si="352"/>
        <v>28.998000000000001</v>
      </c>
      <c r="Z4895" s="108">
        <v>0</v>
      </c>
      <c r="AA4895" s="112">
        <v>0</v>
      </c>
      <c r="AB4895" s="108">
        <v>341</v>
      </c>
      <c r="AC4895" s="109">
        <v>0</v>
      </c>
      <c r="AD4895" s="407">
        <v>21.69</v>
      </c>
      <c r="AE4895" s="852"/>
      <c r="AF4895" s="108">
        <v>355</v>
      </c>
      <c r="AG4895" s="109">
        <v>0</v>
      </c>
      <c r="AH4895" s="79">
        <v>0</v>
      </c>
      <c r="AI4895" s="112"/>
      <c r="AJ4895" s="110">
        <v>0</v>
      </c>
      <c r="AK4895" s="739"/>
      <c r="AM4895" s="395">
        <v>0</v>
      </c>
      <c r="AN4895" s="163">
        <f t="shared" si="353"/>
        <v>21.69</v>
      </c>
      <c r="AO4895" s="113">
        <f t="shared" si="348"/>
        <v>-7.3079999999999998</v>
      </c>
      <c r="AP4895" s="592">
        <f t="shared" si="359"/>
        <v>-7.9719999999999978</v>
      </c>
      <c r="AT4895" s="592">
        <f t="shared" si="356"/>
        <v>21.69</v>
      </c>
      <c r="AU4895" s="592">
        <f t="shared" si="355"/>
        <v>26.028000000000002</v>
      </c>
      <c r="AV4895" s="592">
        <v>9.4290000000000003</v>
      </c>
      <c r="AW4895" s="592"/>
      <c r="AX4895" s="592"/>
      <c r="AY4895" s="592"/>
      <c r="AZ4895" s="592"/>
      <c r="BA4895" s="592">
        <f t="shared" si="354"/>
        <v>16.599000000000004</v>
      </c>
      <c r="BB4895" s="506"/>
    </row>
    <row r="4896" spans="1:54" x14ac:dyDescent="0.2">
      <c r="A4896" s="58">
        <v>41412</v>
      </c>
      <c r="B4896" s="92">
        <v>18.98</v>
      </c>
      <c r="C4896" s="720"/>
      <c r="D4896" s="174">
        <v>8.92</v>
      </c>
      <c r="E4896" s="62"/>
      <c r="F4896" s="781">
        <f t="shared" si="347"/>
        <v>27.9</v>
      </c>
      <c r="G4896" s="382"/>
      <c r="H4896" s="265">
        <v>17.79</v>
      </c>
      <c r="I4896" s="96">
        <v>9.8209999999999997</v>
      </c>
      <c r="J4896" s="308"/>
      <c r="K4896" s="777">
        <f t="shared" si="349"/>
        <v>27.610999999999997</v>
      </c>
      <c r="M4896" s="745">
        <f t="shared" si="357"/>
        <v>-1.1900000000000013</v>
      </c>
      <c r="N4896" s="745">
        <f t="shared" si="358"/>
        <v>0.9009999999999998</v>
      </c>
      <c r="O4896" s="98">
        <f t="shared" si="350"/>
        <v>-0.28900000000000148</v>
      </c>
      <c r="Q4896" s="100">
        <f t="shared" si="351"/>
        <v>-1.0466842924921282</v>
      </c>
      <c r="S4896" s="406">
        <v>0</v>
      </c>
      <c r="T4896" s="389">
        <v>0</v>
      </c>
      <c r="U4896" s="390">
        <v>0</v>
      </c>
      <c r="V4896" s="782">
        <v>0</v>
      </c>
      <c r="W4896" s="406">
        <v>0</v>
      </c>
      <c r="X4896" s="405">
        <v>0</v>
      </c>
      <c r="Y4896" s="519">
        <f t="shared" si="352"/>
        <v>27.9</v>
      </c>
      <c r="Z4896" s="108">
        <v>0</v>
      </c>
      <c r="AA4896" s="112">
        <v>0</v>
      </c>
      <c r="AB4896" s="108">
        <v>341</v>
      </c>
      <c r="AC4896" s="109">
        <v>0.3</v>
      </c>
      <c r="AD4896" s="407">
        <v>33.549999999999997</v>
      </c>
      <c r="AE4896" s="852"/>
      <c r="AF4896" s="108">
        <v>355.1</v>
      </c>
      <c r="AG4896" s="109">
        <v>1</v>
      </c>
      <c r="AH4896" s="79">
        <v>0</v>
      </c>
      <c r="AI4896" s="112"/>
      <c r="AJ4896" s="110">
        <v>0</v>
      </c>
      <c r="AK4896" s="739"/>
      <c r="AM4896" s="395">
        <v>0</v>
      </c>
      <c r="AN4896" s="163">
        <f t="shared" si="353"/>
        <v>33.549999999999997</v>
      </c>
      <c r="AO4896" s="113">
        <f t="shared" si="348"/>
        <v>5.6499999999999986</v>
      </c>
      <c r="AP4896" s="592">
        <f t="shared" si="359"/>
        <v>5.9390000000000001</v>
      </c>
      <c r="AT4896" s="592">
        <f t="shared" si="356"/>
        <v>33.549999999999997</v>
      </c>
      <c r="AU4896" s="592">
        <f t="shared" si="355"/>
        <v>40.26</v>
      </c>
      <c r="AV4896" s="592">
        <v>9.9550000000000001</v>
      </c>
      <c r="AW4896" s="592"/>
      <c r="AX4896" s="592"/>
      <c r="AY4896" s="592"/>
      <c r="AZ4896" s="592"/>
      <c r="BA4896" s="592">
        <f t="shared" si="354"/>
        <v>30.305</v>
      </c>
      <c r="BB4896" s="506"/>
    </row>
    <row r="4897" spans="1:54" x14ac:dyDescent="0.2">
      <c r="A4897" s="58">
        <v>41413</v>
      </c>
      <c r="B4897" s="92">
        <v>18.329999999999998</v>
      </c>
      <c r="C4897" s="720"/>
      <c r="D4897" s="174">
        <v>7.98</v>
      </c>
      <c r="E4897" s="62"/>
      <c r="F4897" s="781">
        <f t="shared" si="347"/>
        <v>26.31</v>
      </c>
      <c r="G4897" s="382"/>
      <c r="H4897" s="265">
        <v>15.56</v>
      </c>
      <c r="I4897" s="96">
        <v>9.7729999999999997</v>
      </c>
      <c r="J4897" s="308"/>
      <c r="K4897" s="777">
        <f t="shared" si="349"/>
        <v>25.332999999999998</v>
      </c>
      <c r="M4897" s="745">
        <f t="shared" si="357"/>
        <v>-2.7699999999999978</v>
      </c>
      <c r="N4897" s="745">
        <f t="shared" si="358"/>
        <v>1.7929999999999993</v>
      </c>
      <c r="O4897" s="98">
        <f t="shared" si="350"/>
        <v>-0.97700000000000031</v>
      </c>
      <c r="Q4897" s="100">
        <f t="shared" si="351"/>
        <v>-3.8566296924959556</v>
      </c>
      <c r="S4897" s="406">
        <v>0</v>
      </c>
      <c r="T4897" s="389">
        <v>0</v>
      </c>
      <c r="U4897" s="390">
        <v>0</v>
      </c>
      <c r="V4897" s="782">
        <v>0</v>
      </c>
      <c r="W4897" s="406">
        <v>0</v>
      </c>
      <c r="X4897" s="405">
        <v>0</v>
      </c>
      <c r="Y4897" s="519">
        <f t="shared" si="352"/>
        <v>26.31</v>
      </c>
      <c r="Z4897" s="108">
        <v>0</v>
      </c>
      <c r="AA4897" s="112">
        <v>0</v>
      </c>
      <c r="AB4897" s="108">
        <v>341.9</v>
      </c>
      <c r="AC4897" s="109">
        <v>3.1</v>
      </c>
      <c r="AD4897" s="407">
        <v>23.03</v>
      </c>
      <c r="AE4897" s="852"/>
      <c r="AF4897" s="108">
        <v>355.5</v>
      </c>
      <c r="AG4897" s="109">
        <v>1</v>
      </c>
      <c r="AH4897" s="79">
        <v>0</v>
      </c>
      <c r="AI4897" s="112"/>
      <c r="AJ4897" s="110">
        <v>0</v>
      </c>
      <c r="AK4897" s="739"/>
      <c r="AM4897" s="395">
        <v>0</v>
      </c>
      <c r="AN4897" s="163">
        <f t="shared" si="353"/>
        <v>23.03</v>
      </c>
      <c r="AO4897" s="113">
        <f t="shared" si="348"/>
        <v>-3.2799999999999976</v>
      </c>
      <c r="AP4897" s="592">
        <f t="shared" si="359"/>
        <v>-2.3029999999999973</v>
      </c>
      <c r="AT4897" s="592">
        <f t="shared" si="356"/>
        <v>23.03</v>
      </c>
      <c r="AU4897" s="592">
        <f t="shared" si="355"/>
        <v>27.636000000000003</v>
      </c>
      <c r="AV4897" s="592">
        <v>6.9020000000000001</v>
      </c>
      <c r="AW4897" s="592"/>
      <c r="AX4897" s="592"/>
      <c r="AY4897" s="592"/>
      <c r="AZ4897" s="592"/>
      <c r="BA4897" s="592">
        <f t="shared" si="354"/>
        <v>20.734000000000002</v>
      </c>
      <c r="BB4897" s="506"/>
    </row>
    <row r="4898" spans="1:54" x14ac:dyDescent="0.2">
      <c r="A4898" s="58">
        <v>41414</v>
      </c>
      <c r="B4898" s="92">
        <v>18.52</v>
      </c>
      <c r="C4898" s="720"/>
      <c r="D4898" s="174">
        <v>8.3800000000000008</v>
      </c>
      <c r="E4898" s="62"/>
      <c r="F4898" s="781">
        <f t="shared" si="347"/>
        <v>26.9</v>
      </c>
      <c r="G4898" s="382"/>
      <c r="H4898" s="265">
        <v>19</v>
      </c>
      <c r="I4898" s="96">
        <v>10.012</v>
      </c>
      <c r="J4898" s="308"/>
      <c r="K4898" s="777">
        <f t="shared" si="349"/>
        <v>29.012</v>
      </c>
      <c r="M4898" s="745">
        <f t="shared" si="357"/>
        <v>0.48000000000000043</v>
      </c>
      <c r="N4898" s="745">
        <f t="shared" si="358"/>
        <v>1.6319999999999997</v>
      </c>
      <c r="O4898" s="98">
        <f t="shared" si="350"/>
        <v>2.1120000000000019</v>
      </c>
      <c r="Q4898" s="100">
        <f t="shared" si="351"/>
        <v>7.279746311870956</v>
      </c>
      <c r="S4898" s="406">
        <v>0</v>
      </c>
      <c r="T4898" s="389">
        <v>0</v>
      </c>
      <c r="U4898" s="390">
        <v>0</v>
      </c>
      <c r="V4898" s="782">
        <v>0</v>
      </c>
      <c r="W4898" s="406">
        <v>0</v>
      </c>
      <c r="X4898" s="444">
        <v>0</v>
      </c>
      <c r="Y4898" s="519">
        <f t="shared" si="352"/>
        <v>26.9</v>
      </c>
      <c r="Z4898" s="108">
        <v>0</v>
      </c>
      <c r="AA4898" s="112">
        <v>0</v>
      </c>
      <c r="AB4898" s="108">
        <v>341.8</v>
      </c>
      <c r="AC4898" s="109">
        <v>0.5</v>
      </c>
      <c r="AD4898" s="407">
        <v>14.03</v>
      </c>
      <c r="AE4898" s="852"/>
      <c r="AF4898" s="108">
        <v>355.5</v>
      </c>
      <c r="AG4898" s="109">
        <v>0.2</v>
      </c>
      <c r="AH4898" s="79">
        <v>0</v>
      </c>
      <c r="AI4898" s="112"/>
      <c r="AJ4898" s="110">
        <v>0</v>
      </c>
      <c r="AK4898" s="739"/>
      <c r="AM4898" s="395">
        <v>0</v>
      </c>
      <c r="AN4898" s="163">
        <f t="shared" si="353"/>
        <v>14.03</v>
      </c>
      <c r="AO4898" s="113">
        <f t="shared" si="348"/>
        <v>-12.87</v>
      </c>
      <c r="AP4898" s="592">
        <f t="shared" si="359"/>
        <v>-14.982000000000001</v>
      </c>
      <c r="AT4898" s="592">
        <f t="shared" si="356"/>
        <v>14.03</v>
      </c>
      <c r="AU4898" s="592">
        <f t="shared" si="355"/>
        <v>16.835999999999999</v>
      </c>
      <c r="AV4898" s="592">
        <v>9.7420000000000009</v>
      </c>
      <c r="AW4898" s="592"/>
      <c r="AX4898" s="592"/>
      <c r="AY4898" s="592"/>
      <c r="AZ4898" s="592"/>
      <c r="BA4898" s="592">
        <f t="shared" si="354"/>
        <v>7.0939999999999976</v>
      </c>
      <c r="BB4898" s="506"/>
    </row>
    <row r="4899" spans="1:54" x14ac:dyDescent="0.2">
      <c r="A4899" s="58">
        <v>41415</v>
      </c>
      <c r="B4899" s="92">
        <v>20.89</v>
      </c>
      <c r="C4899" s="720"/>
      <c r="D4899" s="174">
        <v>8.31</v>
      </c>
      <c r="E4899" s="62"/>
      <c r="F4899" s="781">
        <f t="shared" si="347"/>
        <v>29.200000000000003</v>
      </c>
      <c r="G4899" s="382"/>
      <c r="H4899" s="265">
        <v>19.68</v>
      </c>
      <c r="I4899" s="96">
        <v>10.076000000000001</v>
      </c>
      <c r="J4899" s="308"/>
      <c r="K4899" s="777">
        <f t="shared" si="349"/>
        <v>29.756</v>
      </c>
      <c r="M4899" s="745">
        <f t="shared" si="357"/>
        <v>-1.2100000000000009</v>
      </c>
      <c r="N4899" s="745">
        <f t="shared" si="358"/>
        <v>1.766</v>
      </c>
      <c r="O4899" s="98">
        <f t="shared" si="350"/>
        <v>0.55599999999999739</v>
      </c>
      <c r="Q4899" s="100">
        <f t="shared" si="351"/>
        <v>1.8685307164941438</v>
      </c>
      <c r="S4899" s="406">
        <v>0</v>
      </c>
      <c r="T4899" s="389">
        <v>0</v>
      </c>
      <c r="U4899" s="390">
        <v>0</v>
      </c>
      <c r="V4899" s="782">
        <v>0</v>
      </c>
      <c r="W4899" s="406">
        <v>0</v>
      </c>
      <c r="X4899" s="405">
        <v>0</v>
      </c>
      <c r="Y4899" s="519">
        <f t="shared" si="352"/>
        <v>29.200000000000003</v>
      </c>
      <c r="Z4899" s="108">
        <v>0</v>
      </c>
      <c r="AA4899" s="112">
        <v>0</v>
      </c>
      <c r="AB4899" s="108">
        <v>341.5</v>
      </c>
      <c r="AC4899" s="109">
        <v>0.1</v>
      </c>
      <c r="AD4899" s="407">
        <v>23.26</v>
      </c>
      <c r="AE4899" s="852"/>
      <c r="AF4899" s="108">
        <v>355.4</v>
      </c>
      <c r="AG4899" s="109">
        <v>0</v>
      </c>
      <c r="AH4899" s="79">
        <v>0</v>
      </c>
      <c r="AI4899" s="112"/>
      <c r="AJ4899" s="110">
        <v>0</v>
      </c>
      <c r="AK4899" s="739"/>
      <c r="AM4899" s="395">
        <v>0</v>
      </c>
      <c r="AN4899" s="163">
        <f t="shared" si="353"/>
        <v>23.26</v>
      </c>
      <c r="AO4899" s="113">
        <f t="shared" si="348"/>
        <v>-5.9400000000000013</v>
      </c>
      <c r="AP4899" s="592">
        <f t="shared" si="359"/>
        <v>-6.4959999999999987</v>
      </c>
      <c r="AT4899" s="592">
        <f t="shared" si="356"/>
        <v>23.26</v>
      </c>
      <c r="AU4899" s="592">
        <f t="shared" si="355"/>
        <v>27.912000000000003</v>
      </c>
      <c r="AV4899" s="592">
        <v>8.4120000000000008</v>
      </c>
      <c r="AW4899" s="592"/>
      <c r="AX4899" s="592"/>
      <c r="AY4899" s="592"/>
      <c r="AZ4899" s="592"/>
      <c r="BA4899" s="592">
        <f t="shared" si="354"/>
        <v>19.5</v>
      </c>
      <c r="BB4899" s="506"/>
    </row>
    <row r="4900" spans="1:54" x14ac:dyDescent="0.2">
      <c r="A4900" s="58">
        <v>41416</v>
      </c>
      <c r="B4900" s="92">
        <v>19.13</v>
      </c>
      <c r="C4900" s="720"/>
      <c r="D4900" s="174">
        <v>8.64</v>
      </c>
      <c r="E4900" s="62"/>
      <c r="F4900" s="781">
        <f t="shared" si="347"/>
        <v>27.77</v>
      </c>
      <c r="G4900" s="382"/>
      <c r="H4900" s="265">
        <v>18.23</v>
      </c>
      <c r="I4900" s="96">
        <v>10.064</v>
      </c>
      <c r="J4900" s="308"/>
      <c r="K4900" s="777">
        <f t="shared" si="349"/>
        <v>28.294</v>
      </c>
      <c r="M4900" s="745">
        <f t="shared" si="357"/>
        <v>-0.89999999999999858</v>
      </c>
      <c r="N4900" s="745">
        <f t="shared" si="358"/>
        <v>1.4239999999999995</v>
      </c>
      <c r="O4900" s="98">
        <f t="shared" si="350"/>
        <v>0.52400000000000091</v>
      </c>
      <c r="Q4900" s="100">
        <f t="shared" si="351"/>
        <v>1.8519827525270407</v>
      </c>
      <c r="S4900" s="406">
        <v>0</v>
      </c>
      <c r="T4900" s="389">
        <v>0</v>
      </c>
      <c r="U4900" s="390">
        <v>0</v>
      </c>
      <c r="V4900" s="782">
        <v>0</v>
      </c>
      <c r="W4900" s="406">
        <v>0</v>
      </c>
      <c r="X4900" s="405">
        <v>0</v>
      </c>
      <c r="Y4900" s="519">
        <f t="shared" si="352"/>
        <v>27.77</v>
      </c>
      <c r="Z4900" s="108">
        <v>0</v>
      </c>
      <c r="AA4900" s="112">
        <v>0</v>
      </c>
      <c r="AB4900" s="108">
        <v>341.4</v>
      </c>
      <c r="AC4900" s="109">
        <v>0.2</v>
      </c>
      <c r="AD4900" s="407">
        <v>19.93</v>
      </c>
      <c r="AE4900" s="852"/>
      <c r="AF4900" s="108">
        <v>355.3</v>
      </c>
      <c r="AG4900" s="109">
        <v>0.4</v>
      </c>
      <c r="AH4900" s="79">
        <v>0</v>
      </c>
      <c r="AI4900" s="112"/>
      <c r="AJ4900" s="110">
        <v>0</v>
      </c>
      <c r="AK4900" s="739"/>
      <c r="AM4900" s="395">
        <v>0</v>
      </c>
      <c r="AN4900" s="163">
        <f t="shared" si="353"/>
        <v>19.93</v>
      </c>
      <c r="AO4900" s="113">
        <f t="shared" si="348"/>
        <v>-7.84</v>
      </c>
      <c r="AP4900" s="592">
        <f t="shared" si="359"/>
        <v>-8.3640000000000008</v>
      </c>
      <c r="AT4900" s="592">
        <f t="shared" si="356"/>
        <v>19.93</v>
      </c>
      <c r="AU4900" s="592">
        <f t="shared" si="355"/>
        <v>23.916</v>
      </c>
      <c r="AV4900" s="592">
        <v>8.0350000000000001</v>
      </c>
      <c r="AW4900" s="592"/>
      <c r="AX4900" s="592"/>
      <c r="AY4900" s="592"/>
      <c r="AZ4900" s="592"/>
      <c r="BA4900" s="592">
        <f t="shared" si="354"/>
        <v>15.881</v>
      </c>
      <c r="BB4900" s="506"/>
    </row>
    <row r="4901" spans="1:54" x14ac:dyDescent="0.2">
      <c r="A4901" s="58">
        <v>41417</v>
      </c>
      <c r="B4901" s="92">
        <v>19.829999999999998</v>
      </c>
      <c r="C4901" s="720"/>
      <c r="D4901" s="174">
        <v>7.94</v>
      </c>
      <c r="E4901" s="62"/>
      <c r="F4901" s="781">
        <f t="shared" si="347"/>
        <v>27.77</v>
      </c>
      <c r="G4901" s="382"/>
      <c r="H4901" s="265">
        <v>18.97</v>
      </c>
      <c r="I4901" s="96">
        <v>9.9619999999999997</v>
      </c>
      <c r="J4901" s="308"/>
      <c r="K4901" s="777">
        <f t="shared" si="349"/>
        <v>28.931999999999999</v>
      </c>
      <c r="M4901" s="745">
        <f t="shared" si="357"/>
        <v>-0.85999999999999943</v>
      </c>
      <c r="N4901" s="745">
        <f t="shared" si="358"/>
        <v>2.0219999999999994</v>
      </c>
      <c r="O4901" s="98">
        <f t="shared" si="350"/>
        <v>1.161999999999999</v>
      </c>
      <c r="Q4901" s="100">
        <f t="shared" si="351"/>
        <v>4.0163141158578703</v>
      </c>
      <c r="S4901" s="406">
        <v>0</v>
      </c>
      <c r="T4901" s="389">
        <v>0</v>
      </c>
      <c r="U4901" s="390">
        <v>0</v>
      </c>
      <c r="V4901" s="782">
        <v>0</v>
      </c>
      <c r="W4901" s="406">
        <v>0</v>
      </c>
      <c r="X4901" s="405">
        <v>0</v>
      </c>
      <c r="Y4901" s="519">
        <f t="shared" si="352"/>
        <v>27.77</v>
      </c>
      <c r="Z4901" s="108">
        <v>0</v>
      </c>
      <c r="AA4901" s="112">
        <v>0</v>
      </c>
      <c r="AB4901" s="108">
        <v>341.4</v>
      </c>
      <c r="AC4901" s="109">
        <v>0</v>
      </c>
      <c r="AD4901" s="407">
        <v>22.34</v>
      </c>
      <c r="AE4901" s="852"/>
      <c r="AF4901" s="108">
        <v>355.2</v>
      </c>
      <c r="AG4901" s="109">
        <v>0.15</v>
      </c>
      <c r="AH4901" s="79">
        <v>0</v>
      </c>
      <c r="AI4901" s="112"/>
      <c r="AJ4901" s="110">
        <v>0</v>
      </c>
      <c r="AK4901" s="739"/>
      <c r="AM4901" s="395">
        <v>0</v>
      </c>
      <c r="AN4901" s="163">
        <f t="shared" si="353"/>
        <v>22.34</v>
      </c>
      <c r="AO4901" s="113">
        <f t="shared" si="348"/>
        <v>-5.43</v>
      </c>
      <c r="AP4901" s="592">
        <f t="shared" si="359"/>
        <v>-6.5919999999999987</v>
      </c>
      <c r="AT4901" s="592">
        <f t="shared" si="356"/>
        <v>22.34</v>
      </c>
      <c r="AU4901" s="592">
        <f t="shared" si="355"/>
        <v>26.808</v>
      </c>
      <c r="AV4901" s="592">
        <v>8.1</v>
      </c>
      <c r="AW4901" s="592"/>
      <c r="AX4901" s="592"/>
      <c r="AY4901" s="592"/>
      <c r="AZ4901" s="592"/>
      <c r="BA4901" s="592">
        <f t="shared" si="354"/>
        <v>18.707999999999998</v>
      </c>
      <c r="BB4901" s="506"/>
    </row>
    <row r="4902" spans="1:54" x14ac:dyDescent="0.2">
      <c r="A4902" s="58">
        <v>41418</v>
      </c>
      <c r="B4902" s="92">
        <v>19.95</v>
      </c>
      <c r="C4902" s="720"/>
      <c r="D4902" s="174">
        <v>8.4600000000000009</v>
      </c>
      <c r="E4902" s="62"/>
      <c r="F4902" s="781">
        <f t="shared" si="347"/>
        <v>28.41</v>
      </c>
      <c r="G4902" s="382"/>
      <c r="H4902" s="265">
        <v>20.309999999999999</v>
      </c>
      <c r="I4902" s="96">
        <v>9.984</v>
      </c>
      <c r="J4902" s="308"/>
      <c r="K4902" s="777">
        <f t="shared" si="349"/>
        <v>30.293999999999997</v>
      </c>
      <c r="M4902" s="745">
        <f t="shared" si="357"/>
        <v>0.35999999999999943</v>
      </c>
      <c r="N4902" s="745">
        <f t="shared" si="358"/>
        <v>1.5239999999999991</v>
      </c>
      <c r="O4902" s="98">
        <f t="shared" si="350"/>
        <v>1.8839999999999968</v>
      </c>
      <c r="Q4902" s="100">
        <f t="shared" si="351"/>
        <v>6.2190532778767977</v>
      </c>
      <c r="S4902" s="406">
        <v>0</v>
      </c>
      <c r="T4902" s="389">
        <v>0</v>
      </c>
      <c r="U4902" s="390">
        <v>0</v>
      </c>
      <c r="V4902" s="782">
        <v>0</v>
      </c>
      <c r="W4902" s="406">
        <v>0</v>
      </c>
      <c r="X4902" s="405">
        <v>0</v>
      </c>
      <c r="Y4902" s="519">
        <f t="shared" si="352"/>
        <v>28.41</v>
      </c>
      <c r="Z4902" s="108">
        <v>0</v>
      </c>
      <c r="AA4902" s="112">
        <v>0</v>
      </c>
      <c r="AB4902" s="108">
        <v>341.3</v>
      </c>
      <c r="AC4902" s="109">
        <v>0</v>
      </c>
      <c r="AD4902" s="407">
        <v>22.6</v>
      </c>
      <c r="AE4902" s="852"/>
      <c r="AF4902" s="108">
        <v>355.1</v>
      </c>
      <c r="AG4902" s="109">
        <v>0</v>
      </c>
      <c r="AH4902" s="79">
        <v>0</v>
      </c>
      <c r="AI4902" s="112"/>
      <c r="AJ4902" s="110">
        <v>0</v>
      </c>
      <c r="AK4902" s="739"/>
      <c r="AM4902" s="395">
        <v>0</v>
      </c>
      <c r="AN4902" s="163">
        <f t="shared" si="353"/>
        <v>22.6</v>
      </c>
      <c r="AO4902" s="113">
        <f t="shared" si="348"/>
        <v>-5.8099999999999987</v>
      </c>
      <c r="AP4902" s="592">
        <f t="shared" si="359"/>
        <v>-7.6939999999999955</v>
      </c>
      <c r="AT4902" s="592">
        <f t="shared" si="356"/>
        <v>22.6</v>
      </c>
      <c r="AU4902" s="592">
        <f t="shared" si="355"/>
        <v>27.12</v>
      </c>
      <c r="AV4902" s="592">
        <v>9.6150000000000002</v>
      </c>
      <c r="AW4902" s="592"/>
      <c r="AX4902" s="592"/>
      <c r="AY4902" s="592"/>
      <c r="AZ4902" s="592"/>
      <c r="BA4902" s="592">
        <f t="shared" si="354"/>
        <v>17.505000000000003</v>
      </c>
      <c r="BB4902" s="506"/>
    </row>
    <row r="4903" spans="1:54" x14ac:dyDescent="0.2">
      <c r="A4903" s="58">
        <v>41419</v>
      </c>
      <c r="B4903" s="92">
        <v>18.18</v>
      </c>
      <c r="C4903" s="720"/>
      <c r="D4903" s="174">
        <v>8.19</v>
      </c>
      <c r="E4903" s="62"/>
      <c r="F4903" s="781">
        <f t="shared" si="347"/>
        <v>26.369999999999997</v>
      </c>
      <c r="G4903" s="382"/>
      <c r="H4903" s="265">
        <v>16.14</v>
      </c>
      <c r="I4903" s="96">
        <v>9.8040000000000003</v>
      </c>
      <c r="J4903" s="308"/>
      <c r="K4903" s="777">
        <f t="shared" si="349"/>
        <v>25.944000000000003</v>
      </c>
      <c r="M4903" s="745">
        <f t="shared" si="357"/>
        <v>-2.0399999999999991</v>
      </c>
      <c r="N4903" s="745">
        <f t="shared" si="358"/>
        <v>1.6140000000000008</v>
      </c>
      <c r="O4903" s="98">
        <f t="shared" si="350"/>
        <v>-0.42599999999999483</v>
      </c>
      <c r="Q4903" s="100">
        <f t="shared" si="351"/>
        <v>-1.6419981498612193</v>
      </c>
      <c r="S4903" s="406">
        <v>0</v>
      </c>
      <c r="T4903" s="389">
        <v>0</v>
      </c>
      <c r="U4903" s="390">
        <v>0</v>
      </c>
      <c r="V4903" s="782">
        <v>0</v>
      </c>
      <c r="W4903" s="406">
        <v>0</v>
      </c>
      <c r="X4903" s="405">
        <v>0</v>
      </c>
      <c r="Y4903" s="519">
        <f t="shared" si="352"/>
        <v>26.369999999999997</v>
      </c>
      <c r="Z4903" s="108">
        <v>0</v>
      </c>
      <c r="AA4903" s="112">
        <v>0</v>
      </c>
      <c r="AB4903" s="108">
        <v>341.3</v>
      </c>
      <c r="AC4903" s="109">
        <v>0</v>
      </c>
      <c r="AD4903" s="407">
        <v>32.22</v>
      </c>
      <c r="AE4903" s="852"/>
      <c r="AF4903" s="108">
        <v>355</v>
      </c>
      <c r="AG4903" s="109">
        <v>0</v>
      </c>
      <c r="AH4903" s="79">
        <v>0</v>
      </c>
      <c r="AI4903" s="112"/>
      <c r="AJ4903" s="110">
        <v>0</v>
      </c>
      <c r="AK4903" s="739"/>
      <c r="AM4903" s="395">
        <v>0</v>
      </c>
      <c r="AN4903" s="163">
        <f t="shared" ref="AN4903:AN4909" si="360">AJ4903+AD4903</f>
        <v>32.22</v>
      </c>
      <c r="AO4903" s="113">
        <f t="shared" si="348"/>
        <v>5.8500000000000014</v>
      </c>
      <c r="AP4903" s="592">
        <f t="shared" si="359"/>
        <v>6.2759999999999962</v>
      </c>
      <c r="AT4903" s="592">
        <f t="shared" si="356"/>
        <v>32.22</v>
      </c>
      <c r="AU4903" s="592">
        <f t="shared" si="355"/>
        <v>38.664000000000001</v>
      </c>
      <c r="AV4903" s="592">
        <v>11.391</v>
      </c>
      <c r="AW4903" s="592"/>
      <c r="AX4903" s="592"/>
      <c r="AY4903" s="592"/>
      <c r="AZ4903" s="592"/>
      <c r="BA4903" s="592">
        <f t="shared" si="354"/>
        <v>27.273000000000003</v>
      </c>
      <c r="BB4903" s="506"/>
    </row>
    <row r="4904" spans="1:54" x14ac:dyDescent="0.2">
      <c r="A4904" s="58">
        <v>41420</v>
      </c>
      <c r="B4904" s="92">
        <v>16.88</v>
      </c>
      <c r="C4904" s="720"/>
      <c r="D4904" s="174">
        <v>8.109</v>
      </c>
      <c r="E4904" s="62"/>
      <c r="F4904" s="781">
        <f t="shared" si="347"/>
        <v>24.988999999999997</v>
      </c>
      <c r="G4904" s="382"/>
      <c r="H4904" s="265">
        <v>15.74</v>
      </c>
      <c r="I4904" s="96">
        <v>10.63</v>
      </c>
      <c r="J4904" s="308"/>
      <c r="K4904" s="777">
        <f t="shared" si="349"/>
        <v>26.37</v>
      </c>
      <c r="M4904" s="745">
        <f t="shared" si="357"/>
        <v>-1.1399999999999988</v>
      </c>
      <c r="N4904" s="745">
        <f t="shared" si="358"/>
        <v>2.5210000000000008</v>
      </c>
      <c r="O4904" s="98">
        <f t="shared" si="350"/>
        <v>1.3810000000000038</v>
      </c>
      <c r="Q4904" s="100">
        <f t="shared" si="351"/>
        <v>5.2370117557831009</v>
      </c>
      <c r="S4904" s="406">
        <v>0</v>
      </c>
      <c r="T4904" s="389">
        <v>0</v>
      </c>
      <c r="U4904" s="390">
        <v>0</v>
      </c>
      <c r="V4904" s="782">
        <v>0</v>
      </c>
      <c r="W4904" s="406">
        <v>0</v>
      </c>
      <c r="X4904" s="405">
        <v>0</v>
      </c>
      <c r="Y4904" s="519">
        <f t="shared" si="352"/>
        <v>24.988999999999997</v>
      </c>
      <c r="Z4904" s="108">
        <v>0</v>
      </c>
      <c r="AA4904" s="112">
        <v>0</v>
      </c>
      <c r="AB4904" s="108">
        <v>341.2</v>
      </c>
      <c r="AC4904" s="109">
        <v>0</v>
      </c>
      <c r="AD4904" s="407">
        <v>28.19</v>
      </c>
      <c r="AE4904" s="852"/>
      <c r="AF4904" s="108">
        <v>355</v>
      </c>
      <c r="AG4904" s="109">
        <v>0</v>
      </c>
      <c r="AH4904" s="79">
        <v>0</v>
      </c>
      <c r="AI4904" s="112"/>
      <c r="AJ4904" s="110">
        <v>0</v>
      </c>
      <c r="AK4904" s="739"/>
      <c r="AM4904" s="395">
        <v>0</v>
      </c>
      <c r="AN4904" s="163">
        <f t="shared" si="360"/>
        <v>28.19</v>
      </c>
      <c r="AO4904" s="113">
        <f t="shared" si="348"/>
        <v>3.2010000000000041</v>
      </c>
      <c r="AP4904" s="592">
        <f t="shared" si="359"/>
        <v>1.8200000000000003</v>
      </c>
      <c r="AT4904" s="592">
        <f t="shared" si="356"/>
        <v>28.19</v>
      </c>
      <c r="AU4904" s="592">
        <f t="shared" si="355"/>
        <v>33.828000000000003</v>
      </c>
      <c r="AV4904" s="592">
        <v>9.7149999999999999</v>
      </c>
      <c r="AW4904" s="592"/>
      <c r="AX4904" s="592"/>
      <c r="AY4904" s="592"/>
      <c r="AZ4904" s="592"/>
      <c r="BA4904" s="592">
        <f t="shared" si="354"/>
        <v>24.113000000000003</v>
      </c>
      <c r="BB4904" s="506"/>
    </row>
    <row r="4905" spans="1:54" x14ac:dyDescent="0.2">
      <c r="A4905" s="58">
        <v>41421</v>
      </c>
      <c r="B4905" s="92">
        <v>17.670000000000002</v>
      </c>
      <c r="C4905" s="720"/>
      <c r="D4905" s="174">
        <v>8.4239999999999995</v>
      </c>
      <c r="E4905" s="62"/>
      <c r="F4905" s="781">
        <f t="shared" si="347"/>
        <v>26.094000000000001</v>
      </c>
      <c r="G4905" s="382"/>
      <c r="H4905" s="265">
        <v>16.07</v>
      </c>
      <c r="I4905" s="96">
        <v>10.446</v>
      </c>
      <c r="J4905" s="308"/>
      <c r="K4905" s="777">
        <f t="shared" si="349"/>
        <v>26.515999999999998</v>
      </c>
      <c r="M4905" s="745">
        <f t="shared" si="357"/>
        <v>-1.6000000000000014</v>
      </c>
      <c r="N4905" s="745">
        <f t="shared" si="358"/>
        <v>2.0220000000000002</v>
      </c>
      <c r="O4905" s="98">
        <f t="shared" si="350"/>
        <v>0.42199999999999704</v>
      </c>
      <c r="Q4905" s="100">
        <f t="shared" si="351"/>
        <v>1.5914919294011052</v>
      </c>
      <c r="S4905" s="406">
        <v>0</v>
      </c>
      <c r="T4905" s="389">
        <v>0</v>
      </c>
      <c r="U4905" s="390">
        <v>0</v>
      </c>
      <c r="V4905" s="782">
        <v>0</v>
      </c>
      <c r="W4905" s="406">
        <v>0</v>
      </c>
      <c r="X4905" s="405">
        <v>0</v>
      </c>
      <c r="Y4905" s="519">
        <f t="shared" si="352"/>
        <v>26.094000000000001</v>
      </c>
      <c r="Z4905" s="108">
        <v>0</v>
      </c>
      <c r="AA4905" s="112">
        <v>0</v>
      </c>
      <c r="AB4905" s="108">
        <v>341.1</v>
      </c>
      <c r="AC4905" s="109">
        <v>0</v>
      </c>
      <c r="AD4905" s="407">
        <v>18.62</v>
      </c>
      <c r="AE4905" s="852"/>
      <c r="AF4905" s="108">
        <v>355</v>
      </c>
      <c r="AG4905" s="109">
        <v>0</v>
      </c>
      <c r="AH4905" s="79">
        <v>0</v>
      </c>
      <c r="AI4905" s="112"/>
      <c r="AJ4905" s="110">
        <v>0</v>
      </c>
      <c r="AK4905" s="739"/>
      <c r="AM4905" s="395">
        <v>0</v>
      </c>
      <c r="AN4905" s="163">
        <f t="shared" si="360"/>
        <v>18.62</v>
      </c>
      <c r="AO4905" s="113">
        <f t="shared" si="348"/>
        <v>-7.4740000000000002</v>
      </c>
      <c r="AP4905" s="592">
        <f t="shared" si="359"/>
        <v>-7.8959999999999972</v>
      </c>
      <c r="AT4905" s="592">
        <f t="shared" si="356"/>
        <v>18.62</v>
      </c>
      <c r="AU4905" s="592">
        <f t="shared" si="355"/>
        <v>22.344000000000001</v>
      </c>
      <c r="AV4905" s="592">
        <v>8.73</v>
      </c>
      <c r="AW4905" s="592"/>
      <c r="AX4905" s="592"/>
      <c r="AY4905" s="592"/>
      <c r="AZ4905" s="592"/>
      <c r="BA4905" s="592">
        <f t="shared" si="354"/>
        <v>13.614000000000001</v>
      </c>
      <c r="BB4905" s="506"/>
    </row>
    <row r="4906" spans="1:54" x14ac:dyDescent="0.2">
      <c r="A4906" s="58">
        <v>41422</v>
      </c>
      <c r="B4906" s="92">
        <v>20.77</v>
      </c>
      <c r="C4906" s="720"/>
      <c r="D4906" s="174">
        <v>8.6560000000000006</v>
      </c>
      <c r="E4906" s="62"/>
      <c r="F4906" s="781">
        <f t="shared" si="347"/>
        <v>29.426000000000002</v>
      </c>
      <c r="G4906" s="382"/>
      <c r="H4906" s="265">
        <v>18.760000000000002</v>
      </c>
      <c r="I4906" s="96">
        <v>10.263999999999999</v>
      </c>
      <c r="J4906" s="308"/>
      <c r="K4906" s="777">
        <f t="shared" si="349"/>
        <v>29.024000000000001</v>
      </c>
      <c r="M4906" s="745">
        <f t="shared" si="357"/>
        <v>-2.009999999999998</v>
      </c>
      <c r="N4906" s="745">
        <f t="shared" si="358"/>
        <v>1.6079999999999988</v>
      </c>
      <c r="O4906" s="98">
        <f t="shared" si="350"/>
        <v>-0.40200000000000102</v>
      </c>
      <c r="Q4906" s="100">
        <f t="shared" si="351"/>
        <v>-1.3850606394707863</v>
      </c>
      <c r="S4906" s="406">
        <v>0</v>
      </c>
      <c r="T4906" s="389">
        <v>0</v>
      </c>
      <c r="U4906" s="390">
        <v>0</v>
      </c>
      <c r="V4906" s="782">
        <v>0</v>
      </c>
      <c r="W4906" s="406">
        <v>0</v>
      </c>
      <c r="X4906" s="405">
        <v>0</v>
      </c>
      <c r="Y4906" s="519">
        <f t="shared" si="352"/>
        <v>29.426000000000002</v>
      </c>
      <c r="Z4906" s="108">
        <v>0</v>
      </c>
      <c r="AA4906" s="112">
        <v>0</v>
      </c>
      <c r="AB4906" s="108">
        <v>341</v>
      </c>
      <c r="AC4906" s="109">
        <v>0</v>
      </c>
      <c r="AD4906" s="407">
        <v>21.93</v>
      </c>
      <c r="AE4906" s="852"/>
      <c r="AF4906" s="108">
        <v>355</v>
      </c>
      <c r="AG4906" s="109">
        <v>0</v>
      </c>
      <c r="AH4906" s="79">
        <v>0</v>
      </c>
      <c r="AI4906" s="112"/>
      <c r="AJ4906" s="110">
        <v>0</v>
      </c>
      <c r="AK4906" s="739"/>
      <c r="AM4906" s="395">
        <v>0</v>
      </c>
      <c r="AN4906" s="163">
        <f t="shared" si="360"/>
        <v>21.93</v>
      </c>
      <c r="AO4906" s="113">
        <f t="shared" si="348"/>
        <v>-7.4960000000000022</v>
      </c>
      <c r="AP4906" s="592">
        <f t="shared" si="359"/>
        <v>-7.0940000000000012</v>
      </c>
      <c r="AT4906" s="592">
        <f t="shared" si="356"/>
        <v>21.93</v>
      </c>
      <c r="AU4906" s="592">
        <f t="shared" si="355"/>
        <v>26.315999999999999</v>
      </c>
      <c r="AV4906" s="592">
        <v>10.161</v>
      </c>
      <c r="AW4906" s="592"/>
      <c r="AX4906" s="592"/>
      <c r="AY4906" s="592"/>
      <c r="AZ4906" s="592"/>
      <c r="BA4906" s="592">
        <f t="shared" si="354"/>
        <v>16.155000000000001</v>
      </c>
      <c r="BB4906" s="506"/>
    </row>
    <row r="4907" spans="1:54" x14ac:dyDescent="0.2">
      <c r="A4907" s="58">
        <v>41423</v>
      </c>
      <c r="B4907" s="92">
        <v>21.69</v>
      </c>
      <c r="C4907" s="720"/>
      <c r="D4907" s="174">
        <v>8.2100000000000009</v>
      </c>
      <c r="E4907" s="62"/>
      <c r="F4907" s="781">
        <f t="shared" si="347"/>
        <v>29.900000000000002</v>
      </c>
      <c r="G4907" s="382"/>
      <c r="H4907" s="265">
        <v>20.81</v>
      </c>
      <c r="I4907" s="96">
        <v>10.026</v>
      </c>
      <c r="J4907" s="308"/>
      <c r="K4907" s="777">
        <f t="shared" si="349"/>
        <v>30.835999999999999</v>
      </c>
      <c r="M4907" s="745">
        <f t="shared" si="357"/>
        <v>-0.88000000000000256</v>
      </c>
      <c r="N4907" s="745">
        <f t="shared" si="358"/>
        <v>1.8159999999999989</v>
      </c>
      <c r="O4907" s="98">
        <f t="shared" si="350"/>
        <v>0.93599999999999639</v>
      </c>
      <c r="Q4907" s="100">
        <f t="shared" si="351"/>
        <v>3.0354131534569868</v>
      </c>
      <c r="S4907" s="406">
        <v>0</v>
      </c>
      <c r="T4907" s="389">
        <v>0</v>
      </c>
      <c r="U4907" s="390">
        <v>0</v>
      </c>
      <c r="V4907" s="782">
        <v>0</v>
      </c>
      <c r="W4907" s="406">
        <v>0</v>
      </c>
      <c r="X4907" s="405">
        <v>0</v>
      </c>
      <c r="Y4907" s="519">
        <f t="shared" si="352"/>
        <v>29.900000000000002</v>
      </c>
      <c r="Z4907" s="108">
        <v>0</v>
      </c>
      <c r="AA4907" s="112">
        <v>0</v>
      </c>
      <c r="AB4907" s="108">
        <v>341</v>
      </c>
      <c r="AC4907" s="109">
        <v>0</v>
      </c>
      <c r="AD4907" s="407">
        <v>21.02</v>
      </c>
      <c r="AE4907" s="852"/>
      <c r="AF4907" s="108">
        <v>355</v>
      </c>
      <c r="AG4907" s="109">
        <v>0</v>
      </c>
      <c r="AH4907" s="79">
        <v>0</v>
      </c>
      <c r="AI4907" s="112"/>
      <c r="AJ4907" s="110">
        <v>0</v>
      </c>
      <c r="AK4907" s="739"/>
      <c r="AM4907" s="395">
        <v>0</v>
      </c>
      <c r="AN4907" s="163">
        <f t="shared" si="360"/>
        <v>21.02</v>
      </c>
      <c r="AO4907" s="113">
        <f t="shared" si="348"/>
        <v>-8.8800000000000026</v>
      </c>
      <c r="AP4907" s="592">
        <f t="shared" si="359"/>
        <v>-9.8159999999999989</v>
      </c>
      <c r="AT4907" s="592">
        <f t="shared" si="356"/>
        <v>21.02</v>
      </c>
      <c r="AU4907" s="592">
        <f t="shared" si="355"/>
        <v>25.224</v>
      </c>
      <c r="AV4907" s="592">
        <v>9.7840000000000007</v>
      </c>
      <c r="AW4907" s="592"/>
      <c r="AX4907" s="592"/>
      <c r="AY4907" s="592"/>
      <c r="AZ4907" s="592"/>
      <c r="BA4907" s="592">
        <f t="shared" si="354"/>
        <v>15.44</v>
      </c>
      <c r="BB4907" s="506"/>
    </row>
    <row r="4908" spans="1:54" x14ac:dyDescent="0.2">
      <c r="A4908" s="58">
        <v>41424</v>
      </c>
      <c r="B4908" s="92">
        <v>23.49</v>
      </c>
      <c r="C4908" s="720"/>
      <c r="D4908" s="174">
        <v>6.52</v>
      </c>
      <c r="E4908" s="62"/>
      <c r="F4908" s="781">
        <f t="shared" si="347"/>
        <v>30.009999999999998</v>
      </c>
      <c r="G4908" s="382"/>
      <c r="H4908" s="265">
        <v>21.85</v>
      </c>
      <c r="I4908" s="96">
        <v>8.8949999999999996</v>
      </c>
      <c r="J4908" s="308"/>
      <c r="K4908" s="777">
        <f t="shared" si="349"/>
        <v>30.745000000000001</v>
      </c>
      <c r="M4908" s="745">
        <f t="shared" si="357"/>
        <v>-1.639999999999997</v>
      </c>
      <c r="N4908" s="745">
        <f t="shared" si="358"/>
        <v>2.375</v>
      </c>
      <c r="O4908" s="98">
        <f t="shared" si="350"/>
        <v>0.73500000000000298</v>
      </c>
      <c r="Q4908" s="100">
        <f t="shared" si="351"/>
        <v>2.3906326231907724</v>
      </c>
      <c r="S4908" s="406">
        <v>0</v>
      </c>
      <c r="T4908" s="389">
        <v>0</v>
      </c>
      <c r="U4908" s="390">
        <v>0</v>
      </c>
      <c r="V4908" s="782">
        <v>0</v>
      </c>
      <c r="W4908" s="406">
        <v>0</v>
      </c>
      <c r="X4908" s="405">
        <v>0</v>
      </c>
      <c r="Y4908" s="519">
        <f t="shared" si="352"/>
        <v>30.009999999999998</v>
      </c>
      <c r="Z4908" s="108">
        <v>0</v>
      </c>
      <c r="AA4908" s="112">
        <v>0</v>
      </c>
      <c r="AB4908" s="108">
        <v>340.9</v>
      </c>
      <c r="AC4908" s="109">
        <v>0</v>
      </c>
      <c r="AD4908" s="407">
        <v>22.03</v>
      </c>
      <c r="AE4908" s="852"/>
      <c r="AF4908" s="108">
        <v>355</v>
      </c>
      <c r="AG4908" s="109">
        <v>0</v>
      </c>
      <c r="AH4908" s="79">
        <v>0</v>
      </c>
      <c r="AI4908" s="112"/>
      <c r="AJ4908" s="110">
        <v>0</v>
      </c>
      <c r="AK4908" s="739"/>
      <c r="AM4908" s="395">
        <v>0</v>
      </c>
      <c r="AN4908" s="163">
        <f t="shared" si="360"/>
        <v>22.03</v>
      </c>
      <c r="AO4908" s="113">
        <f t="shared" si="348"/>
        <v>-7.9799999999999969</v>
      </c>
      <c r="AP4908" s="592">
        <f t="shared" si="359"/>
        <v>-8.7149999999999999</v>
      </c>
      <c r="AT4908" s="592">
        <f t="shared" si="356"/>
        <v>22.03</v>
      </c>
      <c r="AU4908" s="592">
        <f t="shared" si="355"/>
        <v>26.436</v>
      </c>
      <c r="AV4908" s="592">
        <v>6.3550000000000004</v>
      </c>
      <c r="AW4908" s="592"/>
      <c r="AX4908" s="592"/>
      <c r="AY4908" s="592"/>
      <c r="AZ4908" s="592"/>
      <c r="BA4908" s="592">
        <f t="shared" si="354"/>
        <v>20.081</v>
      </c>
      <c r="BB4908" s="506"/>
    </row>
    <row r="4909" spans="1:54" ht="13.5" thickBot="1" x14ac:dyDescent="0.25">
      <c r="A4909" s="58">
        <v>41425</v>
      </c>
      <c r="B4909" s="265">
        <v>22.82</v>
      </c>
      <c r="C4909" s="720"/>
      <c r="D4909" s="174">
        <v>8.0114000000000001</v>
      </c>
      <c r="E4909" s="62"/>
      <c r="F4909" s="781">
        <f t="shared" si="347"/>
        <v>30.831400000000002</v>
      </c>
      <c r="G4909" s="382"/>
      <c r="H4909" s="731">
        <v>23.15</v>
      </c>
      <c r="I4909" s="338">
        <v>10.523</v>
      </c>
      <c r="J4909" s="831"/>
      <c r="K4909" s="777">
        <f t="shared" si="349"/>
        <v>33.673000000000002</v>
      </c>
      <c r="M4909" s="745">
        <f t="shared" si="357"/>
        <v>0.32999999999999829</v>
      </c>
      <c r="N4909" s="745">
        <f t="shared" si="358"/>
        <v>2.5115999999999996</v>
      </c>
      <c r="O4909" s="98">
        <f t="shared" si="350"/>
        <v>2.8415999999999997</v>
      </c>
      <c r="Q4909" s="465">
        <f t="shared" si="351"/>
        <v>8.4388085409675391</v>
      </c>
      <c r="S4909" s="424">
        <v>0</v>
      </c>
      <c r="T4909" s="421">
        <v>0</v>
      </c>
      <c r="U4909" s="422">
        <v>0</v>
      </c>
      <c r="V4909" s="786">
        <v>0</v>
      </c>
      <c r="W4909" s="787">
        <v>0</v>
      </c>
      <c r="X4909" s="788">
        <v>0</v>
      </c>
      <c r="Y4909" s="519">
        <f t="shared" si="352"/>
        <v>30.831400000000002</v>
      </c>
      <c r="Z4909" s="108">
        <v>0</v>
      </c>
      <c r="AA4909" s="112">
        <v>0</v>
      </c>
      <c r="AB4909" s="132">
        <v>341.9</v>
      </c>
      <c r="AC4909" s="133">
        <v>0</v>
      </c>
      <c r="AD4909" s="425">
        <v>22.09</v>
      </c>
      <c r="AE4909" s="853"/>
      <c r="AF4909" s="132">
        <v>355</v>
      </c>
      <c r="AG4909" s="133">
        <v>0</v>
      </c>
      <c r="AH4909" s="79">
        <v>0</v>
      </c>
      <c r="AI4909" s="136"/>
      <c r="AJ4909" s="110">
        <v>0</v>
      </c>
      <c r="AK4909" s="739"/>
      <c r="AM4909" s="395">
        <v>0</v>
      </c>
      <c r="AN4909" s="163">
        <f t="shared" si="360"/>
        <v>22.09</v>
      </c>
      <c r="AO4909" s="113">
        <f t="shared" si="348"/>
        <v>-8.7414000000000023</v>
      </c>
      <c r="AP4909" s="592">
        <f t="shared" si="359"/>
        <v>-11.583000000000002</v>
      </c>
      <c r="AT4909" s="592">
        <f t="shared" si="356"/>
        <v>22.09</v>
      </c>
      <c r="AU4909" s="592">
        <f t="shared" si="355"/>
        <v>26.507999999999999</v>
      </c>
      <c r="AV4909" s="592">
        <v>7.266</v>
      </c>
      <c r="AW4909" s="592"/>
      <c r="AX4909" s="592"/>
      <c r="AY4909" s="592"/>
      <c r="AZ4909" s="592"/>
      <c r="BA4909" s="592">
        <f t="shared" si="354"/>
        <v>19.241999999999997</v>
      </c>
      <c r="BB4909" s="506"/>
    </row>
    <row r="4910" spans="1:54" x14ac:dyDescent="0.2">
      <c r="A4910" s="58">
        <v>41426</v>
      </c>
      <c r="B4910" s="59">
        <v>22.48</v>
      </c>
      <c r="C4910" s="720"/>
      <c r="D4910" s="200">
        <v>7.7469999999999999</v>
      </c>
      <c r="E4910" s="62"/>
      <c r="F4910" s="776">
        <f t="shared" si="347"/>
        <v>30.227</v>
      </c>
      <c r="G4910" s="800"/>
      <c r="H4910" s="722">
        <v>20.95</v>
      </c>
      <c r="I4910" s="308">
        <v>9.827</v>
      </c>
      <c r="J4910" s="308"/>
      <c r="K4910" s="789">
        <f t="shared" si="349"/>
        <v>30.777000000000001</v>
      </c>
      <c r="M4910" s="745">
        <f t="shared" si="357"/>
        <v>-1.5300000000000011</v>
      </c>
      <c r="N4910" s="745">
        <f t="shared" si="358"/>
        <v>2.08</v>
      </c>
      <c r="O4910" s="98">
        <f t="shared" si="350"/>
        <v>0.55000000000000071</v>
      </c>
      <c r="Q4910" s="100">
        <f t="shared" si="351"/>
        <v>1.7870487701855304</v>
      </c>
      <c r="S4910" s="392">
        <v>0</v>
      </c>
      <c r="T4910" s="389">
        <v>0</v>
      </c>
      <c r="U4910" s="390">
        <v>0</v>
      </c>
      <c r="V4910" s="391">
        <v>0</v>
      </c>
      <c r="W4910" s="392">
        <v>0</v>
      </c>
      <c r="X4910" s="391">
        <v>0</v>
      </c>
      <c r="Y4910" s="163">
        <f t="shared" si="352"/>
        <v>30.227</v>
      </c>
      <c r="Z4910" s="78">
        <v>0</v>
      </c>
      <c r="AA4910" s="82">
        <v>0</v>
      </c>
      <c r="AB4910" s="78">
        <v>340.8</v>
      </c>
      <c r="AC4910" s="79">
        <v>0</v>
      </c>
      <c r="AD4910" s="161">
        <v>25</v>
      </c>
      <c r="AE4910" s="160"/>
      <c r="AF4910" s="78">
        <v>355</v>
      </c>
      <c r="AG4910" s="79">
        <v>0</v>
      </c>
      <c r="AH4910" s="79">
        <v>0</v>
      </c>
      <c r="AI4910" s="82"/>
      <c r="AJ4910" s="80">
        <v>0</v>
      </c>
      <c r="AK4910" s="739"/>
      <c r="AM4910" s="395">
        <v>0</v>
      </c>
      <c r="AN4910" s="163">
        <f t="shared" ref="AN4910:AN4940" si="361">AH4910+AJ4910+AD4910+AA4910+Z4910</f>
        <v>25</v>
      </c>
      <c r="AO4910" s="83">
        <f t="shared" si="348"/>
        <v>-5.2270000000000003</v>
      </c>
      <c r="AP4910" s="592">
        <f t="shared" si="359"/>
        <v>-5.777000000000001</v>
      </c>
      <c r="AT4910" s="592">
        <f t="shared" ref="AT4910:AT4941" si="362">AN4910</f>
        <v>25</v>
      </c>
      <c r="AU4910" s="592">
        <f>((AT4910*0.2)+AT4910)</f>
        <v>30</v>
      </c>
      <c r="AV4910" s="592">
        <v>11.798</v>
      </c>
      <c r="AW4910" s="592"/>
      <c r="AX4910" s="592"/>
      <c r="AY4910" s="592"/>
      <c r="AZ4910" s="592"/>
      <c r="BA4910" s="592">
        <f t="shared" si="354"/>
        <v>18.201999999999998</v>
      </c>
      <c r="BB4910" s="506"/>
    </row>
    <row r="4911" spans="1:54" x14ac:dyDescent="0.2">
      <c r="A4911" s="58">
        <v>41427</v>
      </c>
      <c r="B4911" s="92">
        <v>21.85</v>
      </c>
      <c r="C4911" s="720"/>
      <c r="D4911" s="174">
        <v>7.79</v>
      </c>
      <c r="E4911" s="62"/>
      <c r="F4911" s="781">
        <f t="shared" si="347"/>
        <v>29.64</v>
      </c>
      <c r="G4911" s="382"/>
      <c r="H4911" s="731">
        <v>21.1</v>
      </c>
      <c r="I4911" s="96">
        <v>10.297000000000001</v>
      </c>
      <c r="J4911" s="308"/>
      <c r="K4911" s="789">
        <f t="shared" si="349"/>
        <v>31.397000000000002</v>
      </c>
      <c r="M4911" s="745">
        <f t="shared" si="357"/>
        <v>-0.75</v>
      </c>
      <c r="N4911" s="745">
        <f t="shared" si="358"/>
        <v>2.5070000000000006</v>
      </c>
      <c r="O4911" s="98">
        <f t="shared" si="350"/>
        <v>1.7570000000000014</v>
      </c>
      <c r="Q4911" s="100">
        <f t="shared" si="351"/>
        <v>5.5960760582221276</v>
      </c>
      <c r="S4911" s="406">
        <v>0</v>
      </c>
      <c r="T4911" s="389">
        <v>0</v>
      </c>
      <c r="U4911" s="390">
        <v>0</v>
      </c>
      <c r="V4911" s="405">
        <v>0</v>
      </c>
      <c r="W4911" s="406">
        <v>0</v>
      </c>
      <c r="X4911" s="405">
        <v>0</v>
      </c>
      <c r="Y4911" s="163">
        <f t="shared" si="352"/>
        <v>29.64</v>
      </c>
      <c r="Z4911" s="108">
        <v>0</v>
      </c>
      <c r="AA4911" s="112">
        <v>0</v>
      </c>
      <c r="AB4911" s="108">
        <v>341.1</v>
      </c>
      <c r="AC4911" s="109">
        <v>1.4</v>
      </c>
      <c r="AD4911" s="181">
        <v>20</v>
      </c>
      <c r="AE4911" s="854"/>
      <c r="AF4911" s="108">
        <v>355</v>
      </c>
      <c r="AG4911" s="109">
        <v>0.7</v>
      </c>
      <c r="AH4911" s="79">
        <v>0</v>
      </c>
      <c r="AI4911" s="112"/>
      <c r="AJ4911" s="110">
        <v>0</v>
      </c>
      <c r="AK4911" s="739"/>
      <c r="AM4911" s="395">
        <v>0</v>
      </c>
      <c r="AN4911" s="163">
        <f t="shared" si="361"/>
        <v>20</v>
      </c>
      <c r="AO4911" s="113">
        <f t="shared" si="348"/>
        <v>-9.64</v>
      </c>
      <c r="AP4911" s="592">
        <f t="shared" si="359"/>
        <v>-11.397000000000002</v>
      </c>
      <c r="AT4911" s="592">
        <f t="shared" si="362"/>
        <v>20</v>
      </c>
      <c r="AU4911" s="592">
        <f t="shared" ref="AU4911:AU4974" si="363">((AT4911*0.2)+AT4911)</f>
        <v>24</v>
      </c>
      <c r="AV4911" s="592">
        <v>8.1519999999999992</v>
      </c>
      <c r="AW4911" s="592"/>
      <c r="AX4911" s="592"/>
      <c r="AY4911" s="592"/>
      <c r="AZ4911" s="592"/>
      <c r="BA4911" s="592">
        <f t="shared" ref="BA4911:BA4939" si="364">AU4911-AV4911</f>
        <v>15.848000000000001</v>
      </c>
      <c r="BB4911" s="506"/>
    </row>
    <row r="4912" spans="1:54" x14ac:dyDescent="0.2">
      <c r="A4912" s="58">
        <v>41428</v>
      </c>
      <c r="B4912" s="92">
        <v>18.440000000000001</v>
      </c>
      <c r="C4912" s="720"/>
      <c r="D4912" s="174">
        <v>8.7200000000000006</v>
      </c>
      <c r="E4912" s="62"/>
      <c r="F4912" s="781">
        <f t="shared" si="347"/>
        <v>27.160000000000004</v>
      </c>
      <c r="G4912" s="382"/>
      <c r="H4912" s="731">
        <v>18.059999999999999</v>
      </c>
      <c r="I4912" s="96">
        <v>10.497999999999999</v>
      </c>
      <c r="J4912" s="308"/>
      <c r="K4912" s="789">
        <f t="shared" si="349"/>
        <v>28.558</v>
      </c>
      <c r="M4912" s="745">
        <f t="shared" si="357"/>
        <v>-0.38000000000000256</v>
      </c>
      <c r="N4912" s="745">
        <f t="shared" si="358"/>
        <v>1.7779999999999987</v>
      </c>
      <c r="O4912" s="98">
        <f t="shared" si="350"/>
        <v>1.3979999999999961</v>
      </c>
      <c r="Q4912" s="100">
        <f t="shared" si="351"/>
        <v>4.8953007913719313</v>
      </c>
      <c r="S4912" s="406">
        <v>0</v>
      </c>
      <c r="T4912" s="389">
        <v>0</v>
      </c>
      <c r="U4912" s="390">
        <v>0</v>
      </c>
      <c r="V4912" s="405">
        <v>0</v>
      </c>
      <c r="W4912" s="406">
        <v>0</v>
      </c>
      <c r="X4912" s="405">
        <v>0</v>
      </c>
      <c r="Y4912" s="163">
        <f t="shared" si="352"/>
        <v>27.160000000000004</v>
      </c>
      <c r="Z4912" s="108">
        <v>0</v>
      </c>
      <c r="AA4912" s="112">
        <v>0</v>
      </c>
      <c r="AB4912" s="108">
        <v>341.1</v>
      </c>
      <c r="AC4912" s="109">
        <v>0.2</v>
      </c>
      <c r="AD4912" s="181">
        <v>19</v>
      </c>
      <c r="AE4912" s="854"/>
      <c r="AF4912" s="108">
        <v>355</v>
      </c>
      <c r="AG4912" s="109">
        <v>0.11</v>
      </c>
      <c r="AH4912" s="79">
        <v>0</v>
      </c>
      <c r="AI4912" s="112"/>
      <c r="AJ4912" s="110">
        <v>0</v>
      </c>
      <c r="AK4912" s="739"/>
      <c r="AM4912" s="395">
        <v>0</v>
      </c>
      <c r="AN4912" s="163">
        <f t="shared" si="361"/>
        <v>19</v>
      </c>
      <c r="AO4912" s="113">
        <f t="shared" si="348"/>
        <v>-8.1600000000000037</v>
      </c>
      <c r="AP4912" s="592">
        <f t="shared" si="359"/>
        <v>-9.5579999999999998</v>
      </c>
      <c r="AT4912" s="592">
        <f t="shared" si="362"/>
        <v>19</v>
      </c>
      <c r="AU4912" s="592">
        <f t="shared" si="363"/>
        <v>22.8</v>
      </c>
      <c r="AV4912" s="592">
        <v>7.2640000000000002</v>
      </c>
      <c r="AW4912" s="592"/>
      <c r="AX4912" s="592"/>
      <c r="AY4912" s="592"/>
      <c r="AZ4912" s="592"/>
      <c r="BA4912" s="592">
        <f t="shared" si="364"/>
        <v>15.536000000000001</v>
      </c>
      <c r="BB4912" s="506"/>
    </row>
    <row r="4913" spans="1:54" x14ac:dyDescent="0.2">
      <c r="A4913" s="58">
        <v>41429</v>
      </c>
      <c r="B4913" s="92">
        <v>18.62</v>
      </c>
      <c r="C4913" s="720"/>
      <c r="D4913" s="174">
        <v>8.6999999999999993</v>
      </c>
      <c r="E4913" s="62"/>
      <c r="F4913" s="781">
        <f t="shared" ref="F4913:F4976" si="365">+B4913+D4913</f>
        <v>27.32</v>
      </c>
      <c r="G4913" s="382"/>
      <c r="H4913" s="731">
        <v>16.03</v>
      </c>
      <c r="I4913" s="96">
        <v>10.444000000000001</v>
      </c>
      <c r="J4913" s="308"/>
      <c r="K4913" s="789">
        <f t="shared" si="349"/>
        <v>26.474000000000004</v>
      </c>
      <c r="M4913" s="745">
        <f t="shared" si="357"/>
        <v>-2.59</v>
      </c>
      <c r="N4913" s="745">
        <f t="shared" si="358"/>
        <v>1.7440000000000015</v>
      </c>
      <c r="O4913" s="98">
        <f t="shared" si="350"/>
        <v>-0.84599999999999653</v>
      </c>
      <c r="Q4913" s="100">
        <f t="shared" si="351"/>
        <v>-3.1955881241973119</v>
      </c>
      <c r="S4913" s="406">
        <v>0</v>
      </c>
      <c r="T4913" s="389">
        <v>0</v>
      </c>
      <c r="U4913" s="390">
        <v>0</v>
      </c>
      <c r="V4913" s="405">
        <v>0</v>
      </c>
      <c r="W4913" s="406">
        <v>0</v>
      </c>
      <c r="X4913" s="405">
        <v>0</v>
      </c>
      <c r="Y4913" s="163">
        <f t="shared" si="352"/>
        <v>27.32</v>
      </c>
      <c r="Z4913" s="108">
        <v>0</v>
      </c>
      <c r="AA4913" s="112">
        <v>0</v>
      </c>
      <c r="AB4913" s="108">
        <v>341.1</v>
      </c>
      <c r="AC4913" s="109">
        <v>0</v>
      </c>
      <c r="AD4913" s="181">
        <v>19</v>
      </c>
      <c r="AE4913" s="854"/>
      <c r="AF4913" s="108">
        <v>355</v>
      </c>
      <c r="AG4913" s="109">
        <v>0</v>
      </c>
      <c r="AH4913" s="79">
        <v>0</v>
      </c>
      <c r="AI4913" s="112"/>
      <c r="AJ4913" s="110">
        <v>0</v>
      </c>
      <c r="AK4913" s="739"/>
      <c r="AM4913" s="395">
        <v>0</v>
      </c>
      <c r="AN4913" s="163">
        <f t="shared" si="361"/>
        <v>19</v>
      </c>
      <c r="AO4913" s="113">
        <f t="shared" si="348"/>
        <v>-8.32</v>
      </c>
      <c r="AP4913" s="592">
        <f t="shared" si="359"/>
        <v>-7.4740000000000038</v>
      </c>
      <c r="AT4913" s="592">
        <f t="shared" si="362"/>
        <v>19</v>
      </c>
      <c r="AU4913" s="592">
        <f t="shared" si="363"/>
        <v>22.8</v>
      </c>
      <c r="AV4913" s="592">
        <v>10.35</v>
      </c>
      <c r="AW4913" s="592"/>
      <c r="AX4913" s="592"/>
      <c r="AY4913" s="592"/>
      <c r="AZ4913" s="592"/>
      <c r="BA4913" s="592">
        <f t="shared" si="364"/>
        <v>12.450000000000001</v>
      </c>
      <c r="BB4913" s="506"/>
    </row>
    <row r="4914" spans="1:54" x14ac:dyDescent="0.2">
      <c r="A4914" s="58">
        <v>41430</v>
      </c>
      <c r="B4914" s="92">
        <v>19.579999999999998</v>
      </c>
      <c r="C4914" s="720"/>
      <c r="D4914" s="174">
        <v>8.43</v>
      </c>
      <c r="E4914" s="62"/>
      <c r="F4914" s="781">
        <f t="shared" si="365"/>
        <v>28.009999999999998</v>
      </c>
      <c r="G4914" s="382"/>
      <c r="H4914" s="265">
        <v>19.37</v>
      </c>
      <c r="I4914" s="96">
        <v>10.16</v>
      </c>
      <c r="J4914" s="308"/>
      <c r="K4914" s="789">
        <f t="shared" si="349"/>
        <v>29.53</v>
      </c>
      <c r="M4914" s="745">
        <f t="shared" si="357"/>
        <v>-0.2099999999999973</v>
      </c>
      <c r="N4914" s="745">
        <f t="shared" si="358"/>
        <v>1.7300000000000004</v>
      </c>
      <c r="O4914" s="98">
        <f t="shared" si="350"/>
        <v>1.5200000000000031</v>
      </c>
      <c r="Q4914" s="100">
        <f t="shared" si="351"/>
        <v>5.147307822553346</v>
      </c>
      <c r="S4914" s="406">
        <v>0</v>
      </c>
      <c r="T4914" s="389">
        <v>0</v>
      </c>
      <c r="U4914" s="390">
        <v>0</v>
      </c>
      <c r="V4914" s="405">
        <v>0</v>
      </c>
      <c r="W4914" s="406">
        <v>0</v>
      </c>
      <c r="X4914" s="405">
        <v>0</v>
      </c>
      <c r="Y4914" s="163">
        <f t="shared" si="352"/>
        <v>28.009999999999998</v>
      </c>
      <c r="Z4914" s="108">
        <v>0</v>
      </c>
      <c r="AA4914" s="112">
        <v>0</v>
      </c>
      <c r="AB4914" s="108">
        <v>341</v>
      </c>
      <c r="AC4914" s="109">
        <v>0</v>
      </c>
      <c r="AD4914" s="181">
        <v>19</v>
      </c>
      <c r="AE4914" s="854"/>
      <c r="AF4914" s="108">
        <v>355</v>
      </c>
      <c r="AG4914" s="109">
        <v>0</v>
      </c>
      <c r="AH4914" s="79">
        <v>0</v>
      </c>
      <c r="AI4914" s="112"/>
      <c r="AJ4914" s="110">
        <v>0</v>
      </c>
      <c r="AK4914" s="739"/>
      <c r="AM4914" s="395">
        <v>0</v>
      </c>
      <c r="AN4914" s="163">
        <f t="shared" si="361"/>
        <v>19</v>
      </c>
      <c r="AO4914" s="113">
        <f t="shared" si="348"/>
        <v>-9.009999999999998</v>
      </c>
      <c r="AP4914" s="592">
        <f t="shared" si="359"/>
        <v>-10.530000000000001</v>
      </c>
      <c r="AT4914" s="592">
        <f t="shared" si="362"/>
        <v>19</v>
      </c>
      <c r="AU4914" s="592">
        <f t="shared" si="363"/>
        <v>22.8</v>
      </c>
      <c r="AV4914" s="592">
        <v>8.3640000000000008</v>
      </c>
      <c r="AW4914" s="592"/>
      <c r="AX4914" s="592"/>
      <c r="AY4914" s="592"/>
      <c r="AZ4914" s="592"/>
      <c r="BA4914" s="592">
        <f t="shared" si="364"/>
        <v>14.436</v>
      </c>
      <c r="BB4914" s="506"/>
    </row>
    <row r="4915" spans="1:54" x14ac:dyDescent="0.2">
      <c r="A4915" s="58">
        <v>41431</v>
      </c>
      <c r="B4915" s="92">
        <v>18.29</v>
      </c>
      <c r="C4915" s="720"/>
      <c r="D4915" s="174">
        <v>8.6999999999999993</v>
      </c>
      <c r="E4915" s="62"/>
      <c r="F4915" s="781">
        <f t="shared" si="365"/>
        <v>26.99</v>
      </c>
      <c r="G4915" s="382"/>
      <c r="H4915" s="265">
        <v>16.91</v>
      </c>
      <c r="I4915" s="96">
        <v>10.169</v>
      </c>
      <c r="J4915" s="308"/>
      <c r="K4915" s="789">
        <f t="shared" si="349"/>
        <v>27.079000000000001</v>
      </c>
      <c r="M4915" s="745">
        <f t="shared" si="357"/>
        <v>-1.379999999999999</v>
      </c>
      <c r="N4915" s="745">
        <f t="shared" si="358"/>
        <v>1.4690000000000012</v>
      </c>
      <c r="O4915" s="98">
        <f t="shared" si="350"/>
        <v>8.9000000000002188E-2</v>
      </c>
      <c r="Q4915" s="100">
        <f t="shared" si="351"/>
        <v>0.32866797149083121</v>
      </c>
      <c r="S4915" s="406">
        <v>0</v>
      </c>
      <c r="T4915" s="389">
        <v>0</v>
      </c>
      <c r="U4915" s="390">
        <v>0</v>
      </c>
      <c r="V4915" s="405">
        <v>0</v>
      </c>
      <c r="W4915" s="406">
        <v>0</v>
      </c>
      <c r="X4915" s="405">
        <v>0</v>
      </c>
      <c r="Y4915" s="163">
        <f t="shared" si="352"/>
        <v>26.99</v>
      </c>
      <c r="Z4915" s="108">
        <v>0</v>
      </c>
      <c r="AA4915" s="112">
        <v>0</v>
      </c>
      <c r="AB4915" s="108">
        <v>341</v>
      </c>
      <c r="AC4915" s="109">
        <v>2.1</v>
      </c>
      <c r="AD4915" s="181">
        <v>19</v>
      </c>
      <c r="AE4915" s="854"/>
      <c r="AF4915" s="108">
        <v>355.3</v>
      </c>
      <c r="AG4915" s="109">
        <v>1.5</v>
      </c>
      <c r="AH4915" s="79">
        <v>0</v>
      </c>
      <c r="AI4915" s="112"/>
      <c r="AJ4915" s="110">
        <v>0</v>
      </c>
      <c r="AK4915" s="739"/>
      <c r="AM4915" s="395">
        <v>0</v>
      </c>
      <c r="AN4915" s="163">
        <f t="shared" si="361"/>
        <v>19</v>
      </c>
      <c r="AO4915" s="113">
        <f t="shared" si="348"/>
        <v>-7.9899999999999984</v>
      </c>
      <c r="AP4915" s="592">
        <f t="shared" si="359"/>
        <v>-8.0790000000000006</v>
      </c>
      <c r="AT4915" s="592">
        <f t="shared" si="362"/>
        <v>19</v>
      </c>
      <c r="AU4915" s="592">
        <f t="shared" si="363"/>
        <v>22.8</v>
      </c>
      <c r="AV4915" s="592">
        <v>8.766</v>
      </c>
      <c r="AW4915" s="592"/>
      <c r="AX4915" s="592"/>
      <c r="AY4915" s="592"/>
      <c r="AZ4915" s="592"/>
      <c r="BA4915" s="592">
        <f t="shared" si="364"/>
        <v>14.034000000000001</v>
      </c>
      <c r="BB4915" s="506"/>
    </row>
    <row r="4916" spans="1:54" x14ac:dyDescent="0.2">
      <c r="A4916" s="58">
        <v>41432</v>
      </c>
      <c r="B4916" s="92">
        <v>17.55</v>
      </c>
      <c r="C4916" s="720"/>
      <c r="D4916" s="174">
        <v>8.1557999999999993</v>
      </c>
      <c r="E4916" s="62"/>
      <c r="F4916" s="781">
        <f t="shared" si="365"/>
        <v>25.7058</v>
      </c>
      <c r="G4916" s="382"/>
      <c r="H4916" s="265">
        <v>17.02</v>
      </c>
      <c r="I4916" s="96">
        <v>10.148</v>
      </c>
      <c r="J4916" s="308"/>
      <c r="K4916" s="789">
        <f t="shared" si="349"/>
        <v>27.167999999999999</v>
      </c>
      <c r="M4916" s="745">
        <f t="shared" si="357"/>
        <v>-0.53000000000000114</v>
      </c>
      <c r="N4916" s="745">
        <f t="shared" si="358"/>
        <v>1.9922000000000004</v>
      </c>
      <c r="O4916" s="98">
        <f t="shared" si="350"/>
        <v>1.4621999999999993</v>
      </c>
      <c r="Q4916" s="100">
        <f t="shared" si="351"/>
        <v>5.3820671378091847</v>
      </c>
      <c r="S4916" s="406">
        <v>0</v>
      </c>
      <c r="T4916" s="389">
        <v>0</v>
      </c>
      <c r="U4916" s="390">
        <v>0</v>
      </c>
      <c r="V4916" s="405">
        <v>0</v>
      </c>
      <c r="W4916" s="406">
        <v>0</v>
      </c>
      <c r="X4916" s="405">
        <v>0</v>
      </c>
      <c r="Y4916" s="163">
        <f t="shared" si="352"/>
        <v>25.7058</v>
      </c>
      <c r="Z4916" s="108">
        <v>0</v>
      </c>
      <c r="AA4916" s="112">
        <v>0</v>
      </c>
      <c r="AB4916" s="108">
        <v>342.8</v>
      </c>
      <c r="AC4916" s="109">
        <v>2.5</v>
      </c>
      <c r="AD4916" s="181">
        <v>24</v>
      </c>
      <c r="AE4916" s="854"/>
      <c r="AF4916" s="108">
        <v>355.4</v>
      </c>
      <c r="AG4916" s="109">
        <v>1.2</v>
      </c>
      <c r="AH4916" s="79">
        <v>0</v>
      </c>
      <c r="AI4916" s="112"/>
      <c r="AJ4916" s="110">
        <v>0</v>
      </c>
      <c r="AK4916" s="739"/>
      <c r="AM4916" s="395">
        <v>0</v>
      </c>
      <c r="AN4916" s="163">
        <f t="shared" si="361"/>
        <v>24</v>
      </c>
      <c r="AO4916" s="113">
        <f t="shared" si="348"/>
        <v>-1.7058</v>
      </c>
      <c r="AP4916" s="592">
        <f t="shared" si="359"/>
        <v>-3.1679999999999993</v>
      </c>
      <c r="AT4916" s="592">
        <f t="shared" si="362"/>
        <v>24</v>
      </c>
      <c r="AU4916" s="592">
        <f t="shared" si="363"/>
        <v>28.8</v>
      </c>
      <c r="AV4916" s="592">
        <v>2.2400000000000002</v>
      </c>
      <c r="AW4916" s="592"/>
      <c r="AX4916" s="592"/>
      <c r="AY4916" s="592"/>
      <c r="AZ4916" s="592"/>
      <c r="BA4916" s="592">
        <f t="shared" si="364"/>
        <v>26.560000000000002</v>
      </c>
      <c r="BB4916" s="506"/>
    </row>
    <row r="4917" spans="1:54" x14ac:dyDescent="0.2">
      <c r="A4917" s="58">
        <v>41433</v>
      </c>
      <c r="B4917" s="92">
        <v>17.600000000000001</v>
      </c>
      <c r="C4917" s="720"/>
      <c r="D4917" s="174">
        <v>8.8140000000000001</v>
      </c>
      <c r="E4917" s="62"/>
      <c r="F4917" s="781">
        <f t="shared" si="365"/>
        <v>26.414000000000001</v>
      </c>
      <c r="G4917" s="382"/>
      <c r="H4917" s="265">
        <v>15.79</v>
      </c>
      <c r="I4917" s="96">
        <v>10.444599999999999</v>
      </c>
      <c r="J4917" s="308"/>
      <c r="K4917" s="789">
        <f t="shared" si="349"/>
        <v>26.2346</v>
      </c>
      <c r="M4917" s="745">
        <f t="shared" si="357"/>
        <v>-1.8100000000000023</v>
      </c>
      <c r="N4917" s="745">
        <f t="shared" si="358"/>
        <v>1.6305999999999994</v>
      </c>
      <c r="O4917" s="98">
        <f t="shared" si="350"/>
        <v>-0.17940000000000111</v>
      </c>
      <c r="Q4917" s="100">
        <f t="shared" si="351"/>
        <v>-0.68382975154948467</v>
      </c>
      <c r="S4917" s="406">
        <v>0</v>
      </c>
      <c r="T4917" s="389">
        <v>0</v>
      </c>
      <c r="U4917" s="390">
        <v>0</v>
      </c>
      <c r="V4917" s="405">
        <v>0</v>
      </c>
      <c r="W4917" s="406">
        <v>0</v>
      </c>
      <c r="X4917" s="405">
        <v>0</v>
      </c>
      <c r="Y4917" s="163">
        <f t="shared" si="352"/>
        <v>26.414000000000001</v>
      </c>
      <c r="Z4917" s="108">
        <v>0</v>
      </c>
      <c r="AA4917" s="112">
        <v>0</v>
      </c>
      <c r="AB4917" s="108">
        <v>341.9</v>
      </c>
      <c r="AC4917" s="109">
        <v>0</v>
      </c>
      <c r="AD4917" s="181">
        <v>30</v>
      </c>
      <c r="AE4917" s="854"/>
      <c r="AF4917" s="108">
        <v>355.8</v>
      </c>
      <c r="AG4917" s="109">
        <v>1.3</v>
      </c>
      <c r="AH4917" s="79">
        <v>0</v>
      </c>
      <c r="AI4917" s="112"/>
      <c r="AJ4917" s="110">
        <v>0</v>
      </c>
      <c r="AK4917" s="739"/>
      <c r="AM4917" s="395">
        <v>0</v>
      </c>
      <c r="AN4917" s="163">
        <f t="shared" si="361"/>
        <v>30</v>
      </c>
      <c r="AO4917" s="113">
        <f t="shared" si="348"/>
        <v>3.5859999999999985</v>
      </c>
      <c r="AP4917" s="592">
        <f t="shared" si="359"/>
        <v>3.7653999999999996</v>
      </c>
      <c r="AT4917" s="592">
        <f t="shared" si="362"/>
        <v>30</v>
      </c>
      <c r="AU4917" s="592">
        <f t="shared" si="363"/>
        <v>36</v>
      </c>
      <c r="AV4917" s="592">
        <v>10.497</v>
      </c>
      <c r="AW4917" s="592"/>
      <c r="AX4917" s="592"/>
      <c r="AY4917" s="592"/>
      <c r="AZ4917" s="592"/>
      <c r="BA4917" s="592">
        <f t="shared" si="364"/>
        <v>25.503</v>
      </c>
      <c r="BB4917" s="506"/>
    </row>
    <row r="4918" spans="1:54" x14ac:dyDescent="0.2">
      <c r="A4918" s="58">
        <v>41434</v>
      </c>
      <c r="B4918" s="92">
        <v>17.670000000000002</v>
      </c>
      <c r="C4918" s="720"/>
      <c r="D4918" s="174">
        <v>8.2859999999999996</v>
      </c>
      <c r="E4918" s="62"/>
      <c r="F4918" s="781">
        <f t="shared" si="365"/>
        <v>25.956000000000003</v>
      </c>
      <c r="G4918" s="382"/>
      <c r="H4918" s="265">
        <v>16.02</v>
      </c>
      <c r="I4918" s="96">
        <v>9.5150000000000006</v>
      </c>
      <c r="J4918" s="308"/>
      <c r="K4918" s="789">
        <f t="shared" si="349"/>
        <v>25.535</v>
      </c>
      <c r="M4918" s="745">
        <f t="shared" si="357"/>
        <v>-1.6500000000000021</v>
      </c>
      <c r="N4918" s="745">
        <f t="shared" si="358"/>
        <v>1.229000000000001</v>
      </c>
      <c r="O4918" s="98">
        <f t="shared" si="350"/>
        <v>-0.42100000000000293</v>
      </c>
      <c r="Q4918" s="100">
        <f t="shared" si="351"/>
        <v>-1.6487174466418755</v>
      </c>
      <c r="S4918" s="406">
        <v>0</v>
      </c>
      <c r="T4918" s="389">
        <v>0</v>
      </c>
      <c r="U4918" s="390">
        <v>0</v>
      </c>
      <c r="V4918" s="405">
        <v>0</v>
      </c>
      <c r="W4918" s="406">
        <v>0</v>
      </c>
      <c r="X4918" s="405">
        <v>0</v>
      </c>
      <c r="Y4918" s="163">
        <f t="shared" si="352"/>
        <v>25.956000000000003</v>
      </c>
      <c r="Z4918" s="108">
        <v>0</v>
      </c>
      <c r="AA4918" s="112">
        <v>0</v>
      </c>
      <c r="AB4918" s="108">
        <v>341.5</v>
      </c>
      <c r="AC4918" s="109">
        <v>0.1</v>
      </c>
      <c r="AD4918" s="181">
        <v>28</v>
      </c>
      <c r="AE4918" s="854"/>
      <c r="AF4918" s="108">
        <v>355.3</v>
      </c>
      <c r="AG4918" s="109">
        <v>0</v>
      </c>
      <c r="AH4918" s="79">
        <v>0</v>
      </c>
      <c r="AI4918" s="112"/>
      <c r="AJ4918" s="110">
        <v>0</v>
      </c>
      <c r="AK4918" s="739"/>
      <c r="AM4918" s="395">
        <v>0</v>
      </c>
      <c r="AN4918" s="163">
        <f t="shared" si="361"/>
        <v>28</v>
      </c>
      <c r="AO4918" s="113">
        <f t="shared" si="348"/>
        <v>2.0439999999999969</v>
      </c>
      <c r="AP4918" s="592">
        <f t="shared" si="359"/>
        <v>2.4649999999999999</v>
      </c>
      <c r="AT4918" s="592">
        <f t="shared" si="362"/>
        <v>28</v>
      </c>
      <c r="AU4918" s="592">
        <f t="shared" si="363"/>
        <v>33.6</v>
      </c>
      <c r="AV4918" s="592">
        <v>8.1210000000000004</v>
      </c>
      <c r="AW4918" s="592"/>
      <c r="AX4918" s="592"/>
      <c r="AY4918" s="592"/>
      <c r="AZ4918" s="592"/>
      <c r="BA4918" s="592">
        <f t="shared" si="364"/>
        <v>25.478999999999999</v>
      </c>
      <c r="BB4918" s="506"/>
    </row>
    <row r="4919" spans="1:54" x14ac:dyDescent="0.2">
      <c r="A4919" s="58">
        <v>41435</v>
      </c>
      <c r="B4919" s="92">
        <v>17.489999999999998</v>
      </c>
      <c r="C4919" s="720"/>
      <c r="D4919" s="174">
        <v>8.39</v>
      </c>
      <c r="E4919" s="62"/>
      <c r="F4919" s="781">
        <f t="shared" si="365"/>
        <v>25.88</v>
      </c>
      <c r="G4919" s="382"/>
      <c r="H4919" s="265">
        <v>17.84</v>
      </c>
      <c r="I4919" s="96">
        <v>10</v>
      </c>
      <c r="J4919" s="308"/>
      <c r="K4919" s="789">
        <f t="shared" si="349"/>
        <v>27.84</v>
      </c>
      <c r="M4919" s="745">
        <f t="shared" si="357"/>
        <v>0.35000000000000142</v>
      </c>
      <c r="N4919" s="745">
        <f t="shared" si="358"/>
        <v>1.6099999999999994</v>
      </c>
      <c r="O4919" s="98">
        <f t="shared" si="350"/>
        <v>1.9600000000000009</v>
      </c>
      <c r="Q4919" s="100">
        <f t="shared" si="351"/>
        <v>7.0402298850574736</v>
      </c>
      <c r="S4919" s="406">
        <v>0</v>
      </c>
      <c r="T4919" s="389">
        <v>0</v>
      </c>
      <c r="U4919" s="390">
        <v>0</v>
      </c>
      <c r="V4919" s="405">
        <v>0</v>
      </c>
      <c r="W4919" s="406">
        <v>0</v>
      </c>
      <c r="X4919" s="405">
        <v>0</v>
      </c>
      <c r="Y4919" s="113">
        <f t="shared" si="352"/>
        <v>25.88</v>
      </c>
      <c r="Z4919" s="108">
        <v>0</v>
      </c>
      <c r="AA4919" s="112">
        <v>0</v>
      </c>
      <c r="AB4919" s="108">
        <v>341.5</v>
      </c>
      <c r="AC4919" s="109">
        <v>0.4</v>
      </c>
      <c r="AD4919" s="181">
        <v>19</v>
      </c>
      <c r="AE4919" s="854"/>
      <c r="AF4919" s="108">
        <v>355.3</v>
      </c>
      <c r="AG4919" s="109">
        <v>0.8</v>
      </c>
      <c r="AH4919" s="79">
        <v>0</v>
      </c>
      <c r="AI4919" s="112"/>
      <c r="AJ4919" s="110">
        <v>0</v>
      </c>
      <c r="AK4919" s="739"/>
      <c r="AM4919" s="395">
        <v>0</v>
      </c>
      <c r="AN4919" s="163">
        <f t="shared" si="361"/>
        <v>19</v>
      </c>
      <c r="AO4919" s="113">
        <f t="shared" si="348"/>
        <v>-6.879999999999999</v>
      </c>
      <c r="AP4919" s="592">
        <f t="shared" si="359"/>
        <v>-8.84</v>
      </c>
      <c r="AT4919" s="592">
        <f t="shared" si="362"/>
        <v>19</v>
      </c>
      <c r="AU4919" s="592">
        <f t="shared" si="363"/>
        <v>22.8</v>
      </c>
      <c r="AV4919" s="592">
        <v>7.2480000000000002</v>
      </c>
      <c r="AW4919" s="592"/>
      <c r="AX4919" s="592"/>
      <c r="AY4919" s="592"/>
      <c r="AZ4919" s="592"/>
      <c r="BA4919" s="592">
        <f t="shared" si="364"/>
        <v>15.552</v>
      </c>
      <c r="BB4919" s="506"/>
    </row>
    <row r="4920" spans="1:54" x14ac:dyDescent="0.2">
      <c r="A4920" s="58">
        <v>41436</v>
      </c>
      <c r="B4920" s="92">
        <v>18.73</v>
      </c>
      <c r="C4920" s="720"/>
      <c r="D4920" s="174">
        <v>8.49</v>
      </c>
      <c r="E4920" s="62"/>
      <c r="F4920" s="781">
        <f t="shared" si="365"/>
        <v>27.22</v>
      </c>
      <c r="G4920" s="382"/>
      <c r="H4920" s="265">
        <v>16.12</v>
      </c>
      <c r="I4920" s="96">
        <v>10.137</v>
      </c>
      <c r="J4920" s="308"/>
      <c r="K4920" s="789">
        <f t="shared" si="349"/>
        <v>26.257000000000001</v>
      </c>
      <c r="M4920" s="745">
        <f t="shared" si="357"/>
        <v>-2.6099999999999994</v>
      </c>
      <c r="N4920" s="745">
        <f t="shared" si="358"/>
        <v>1.6470000000000002</v>
      </c>
      <c r="O4920" s="98">
        <f t="shared" si="350"/>
        <v>-0.96299999999999741</v>
      </c>
      <c r="Q4920" s="100">
        <f t="shared" si="351"/>
        <v>-3.667593403663775</v>
      </c>
      <c r="S4920" s="406">
        <v>0</v>
      </c>
      <c r="T4920" s="389">
        <v>0</v>
      </c>
      <c r="U4920" s="390">
        <v>0</v>
      </c>
      <c r="V4920" s="405">
        <v>0</v>
      </c>
      <c r="W4920" s="406">
        <v>0</v>
      </c>
      <c r="X4920" s="405">
        <v>0</v>
      </c>
      <c r="Y4920" s="113">
        <f t="shared" si="352"/>
        <v>27.22</v>
      </c>
      <c r="Z4920" s="108">
        <v>0</v>
      </c>
      <c r="AA4920" s="112">
        <v>0</v>
      </c>
      <c r="AB4920" s="108">
        <v>341.5</v>
      </c>
      <c r="AC4920" s="109">
        <v>0</v>
      </c>
      <c r="AD4920" s="181">
        <v>19</v>
      </c>
      <c r="AE4920" s="854"/>
      <c r="AF4920" s="108">
        <v>355.3</v>
      </c>
      <c r="AG4920" s="109">
        <v>0</v>
      </c>
      <c r="AH4920" s="79">
        <v>0</v>
      </c>
      <c r="AI4920" s="112"/>
      <c r="AJ4920" s="110">
        <v>0</v>
      </c>
      <c r="AK4920" s="739"/>
      <c r="AM4920" s="395">
        <v>0</v>
      </c>
      <c r="AN4920" s="163">
        <f t="shared" si="361"/>
        <v>19</v>
      </c>
      <c r="AO4920" s="113">
        <f t="shared" si="348"/>
        <v>-8.2199999999999989</v>
      </c>
      <c r="AP4920" s="592">
        <f t="shared" si="359"/>
        <v>-7.2570000000000014</v>
      </c>
      <c r="AT4920" s="592">
        <f t="shared" si="362"/>
        <v>19</v>
      </c>
      <c r="AU4920" s="592">
        <f t="shared" si="363"/>
        <v>22.8</v>
      </c>
      <c r="AV4920" s="592">
        <v>7.9480000000000004</v>
      </c>
      <c r="AW4920" s="592"/>
      <c r="AX4920" s="592"/>
      <c r="AY4920" s="592"/>
      <c r="AZ4920" s="592"/>
      <c r="BA4920" s="592">
        <f t="shared" si="364"/>
        <v>14.852</v>
      </c>
      <c r="BB4920" s="506"/>
    </row>
    <row r="4921" spans="1:54" x14ac:dyDescent="0.2">
      <c r="A4921" s="58">
        <v>41437</v>
      </c>
      <c r="B4921" s="92">
        <v>20.72</v>
      </c>
      <c r="C4921" s="720"/>
      <c r="D4921" s="174">
        <v>8.7082999999999995</v>
      </c>
      <c r="E4921" s="62"/>
      <c r="F4921" s="781">
        <f t="shared" si="365"/>
        <v>29.4283</v>
      </c>
      <c r="G4921" s="382"/>
      <c r="H4921" s="265">
        <v>19.489999999999998</v>
      </c>
      <c r="I4921" s="96">
        <v>10.291</v>
      </c>
      <c r="J4921" s="308"/>
      <c r="K4921" s="789">
        <f t="shared" si="349"/>
        <v>29.780999999999999</v>
      </c>
      <c r="M4921" s="745">
        <f t="shared" si="357"/>
        <v>-1.2300000000000004</v>
      </c>
      <c r="N4921" s="745">
        <f t="shared" si="358"/>
        <v>1.5827000000000009</v>
      </c>
      <c r="O4921" s="98">
        <f t="shared" si="350"/>
        <v>0.35269999999999868</v>
      </c>
      <c r="Q4921" s="100">
        <f t="shared" si="351"/>
        <v>1.1843121453275536</v>
      </c>
      <c r="S4921" s="406">
        <v>0</v>
      </c>
      <c r="T4921" s="389">
        <v>0</v>
      </c>
      <c r="U4921" s="390">
        <v>0</v>
      </c>
      <c r="V4921" s="405">
        <v>0</v>
      </c>
      <c r="W4921" s="406">
        <v>0</v>
      </c>
      <c r="X4921" s="405">
        <v>0</v>
      </c>
      <c r="Y4921" s="113">
        <f t="shared" si="352"/>
        <v>29.4283</v>
      </c>
      <c r="Z4921" s="108">
        <v>0</v>
      </c>
      <c r="AA4921" s="112">
        <v>0</v>
      </c>
      <c r="AB4921" s="108">
        <v>341.5</v>
      </c>
      <c r="AC4921" s="109">
        <v>0</v>
      </c>
      <c r="AD4921" s="181">
        <v>5</v>
      </c>
      <c r="AE4921" s="854"/>
      <c r="AF4921" s="108">
        <v>355.2</v>
      </c>
      <c r="AG4921" s="109">
        <v>0</v>
      </c>
      <c r="AH4921" s="79">
        <v>0</v>
      </c>
      <c r="AI4921" s="112"/>
      <c r="AJ4921" s="110">
        <v>18</v>
      </c>
      <c r="AK4921" s="739"/>
      <c r="AM4921" s="395">
        <v>18</v>
      </c>
      <c r="AN4921" s="163">
        <f t="shared" si="361"/>
        <v>23</v>
      </c>
      <c r="AO4921" s="113">
        <f t="shared" si="348"/>
        <v>-6.4283000000000001</v>
      </c>
      <c r="AP4921" s="592">
        <f t="shared" si="359"/>
        <v>-6.7809999999999988</v>
      </c>
      <c r="AT4921" s="592">
        <f t="shared" si="362"/>
        <v>23</v>
      </c>
      <c r="AU4921" s="592">
        <f t="shared" si="363"/>
        <v>27.6</v>
      </c>
      <c r="AV4921" s="592">
        <v>10.045999999999999</v>
      </c>
      <c r="AW4921" s="592"/>
      <c r="AX4921" s="592"/>
      <c r="AY4921" s="592"/>
      <c r="AZ4921" s="592"/>
      <c r="BA4921" s="592">
        <f t="shared" si="364"/>
        <v>17.554000000000002</v>
      </c>
      <c r="BB4921" s="506"/>
    </row>
    <row r="4922" spans="1:54" x14ac:dyDescent="0.2">
      <c r="A4922" s="58">
        <v>41438</v>
      </c>
      <c r="B4922" s="92">
        <v>13.71</v>
      </c>
      <c r="C4922" s="720"/>
      <c r="D4922" s="174">
        <v>8.65</v>
      </c>
      <c r="E4922" s="62"/>
      <c r="F4922" s="781">
        <f t="shared" si="365"/>
        <v>22.36</v>
      </c>
      <c r="G4922" s="382"/>
      <c r="H4922" s="265">
        <v>22</v>
      </c>
      <c r="I4922" s="96">
        <v>10.564</v>
      </c>
      <c r="J4922" s="308"/>
      <c r="K4922" s="789">
        <f t="shared" si="349"/>
        <v>32.564</v>
      </c>
      <c r="M4922" s="745">
        <f t="shared" si="357"/>
        <v>8.2899999999999991</v>
      </c>
      <c r="N4922" s="745">
        <f t="shared" si="358"/>
        <v>1.9139999999999997</v>
      </c>
      <c r="O4922" s="98">
        <f t="shared" si="350"/>
        <v>10.204000000000001</v>
      </c>
      <c r="Q4922" s="100">
        <f t="shared" si="351"/>
        <v>31.335216803832456</v>
      </c>
      <c r="S4922" s="406">
        <v>0</v>
      </c>
      <c r="T4922" s="389">
        <v>0</v>
      </c>
      <c r="U4922" s="390">
        <v>0</v>
      </c>
      <c r="V4922" s="405">
        <v>0</v>
      </c>
      <c r="W4922" s="406">
        <v>0</v>
      </c>
      <c r="X4922" s="405">
        <v>0</v>
      </c>
      <c r="Y4922" s="113">
        <f t="shared" si="352"/>
        <v>22.36</v>
      </c>
      <c r="Z4922" s="108">
        <v>0</v>
      </c>
      <c r="AA4922" s="112">
        <v>0</v>
      </c>
      <c r="AB4922" s="108">
        <v>341.5</v>
      </c>
      <c r="AC4922" s="109">
        <v>0.3</v>
      </c>
      <c r="AD4922" s="181">
        <v>0</v>
      </c>
      <c r="AE4922" s="854"/>
      <c r="AF4922" s="108">
        <v>355.2</v>
      </c>
      <c r="AG4922" s="109">
        <v>0.2</v>
      </c>
      <c r="AH4922" s="79">
        <v>0</v>
      </c>
      <c r="AI4922" s="112"/>
      <c r="AJ4922" s="110">
        <v>30</v>
      </c>
      <c r="AK4922" s="739"/>
      <c r="AM4922" s="395">
        <v>30</v>
      </c>
      <c r="AN4922" s="163">
        <f t="shared" si="361"/>
        <v>30</v>
      </c>
      <c r="AO4922" s="113">
        <f t="shared" si="348"/>
        <v>7.6400000000000006</v>
      </c>
      <c r="AP4922" s="592">
        <f t="shared" si="359"/>
        <v>-2.5640000000000001</v>
      </c>
      <c r="AT4922" s="592">
        <f t="shared" si="362"/>
        <v>30</v>
      </c>
      <c r="AU4922" s="592">
        <f>AT4922</f>
        <v>30</v>
      </c>
      <c r="AV4922" s="592">
        <v>8.5820000000000007</v>
      </c>
      <c r="AW4922" s="592"/>
      <c r="AX4922" s="592"/>
      <c r="AY4922" s="592"/>
      <c r="AZ4922" s="592"/>
      <c r="BA4922" s="592">
        <f t="shared" si="364"/>
        <v>21.417999999999999</v>
      </c>
      <c r="BB4922" s="506"/>
    </row>
    <row r="4923" spans="1:54" x14ac:dyDescent="0.2">
      <c r="A4923" s="58">
        <v>41439</v>
      </c>
      <c r="B4923" s="92">
        <v>18.73</v>
      </c>
      <c r="C4923" s="720"/>
      <c r="D4923" s="174">
        <v>8.1590000000000007</v>
      </c>
      <c r="E4923" s="62"/>
      <c r="F4923" s="781">
        <f t="shared" si="365"/>
        <v>26.889000000000003</v>
      </c>
      <c r="G4923" s="382"/>
      <c r="H4923" s="265">
        <v>21</v>
      </c>
      <c r="I4923" s="96">
        <v>9.9039999999999999</v>
      </c>
      <c r="J4923" s="308"/>
      <c r="K4923" s="789">
        <f t="shared" si="349"/>
        <v>30.904</v>
      </c>
      <c r="M4923" s="745">
        <f t="shared" si="357"/>
        <v>2.2699999999999996</v>
      </c>
      <c r="N4923" s="745">
        <f t="shared" si="358"/>
        <v>1.7449999999999992</v>
      </c>
      <c r="O4923" s="98">
        <f t="shared" si="350"/>
        <v>4.014999999999997</v>
      </c>
      <c r="Q4923" s="100">
        <f t="shared" si="351"/>
        <v>12.99184571576494</v>
      </c>
      <c r="S4923" s="406">
        <v>0</v>
      </c>
      <c r="T4923" s="389">
        <v>0</v>
      </c>
      <c r="U4923" s="390">
        <v>0</v>
      </c>
      <c r="V4923" s="405">
        <v>0</v>
      </c>
      <c r="W4923" s="406">
        <v>0</v>
      </c>
      <c r="X4923" s="405">
        <v>0</v>
      </c>
      <c r="Y4923" s="113">
        <f t="shared" si="352"/>
        <v>26.889000000000003</v>
      </c>
      <c r="Z4923" s="108">
        <v>0</v>
      </c>
      <c r="AA4923" s="112">
        <v>0</v>
      </c>
      <c r="AB4923" s="108">
        <v>341.5</v>
      </c>
      <c r="AC4923" s="109">
        <v>0</v>
      </c>
      <c r="AD4923" s="181">
        <v>0</v>
      </c>
      <c r="AE4923" s="854"/>
      <c r="AF4923" s="108">
        <v>355.1</v>
      </c>
      <c r="AG4923" s="109">
        <v>0</v>
      </c>
      <c r="AH4923" s="79">
        <v>0</v>
      </c>
      <c r="AI4923" s="112"/>
      <c r="AJ4923" s="110">
        <v>30</v>
      </c>
      <c r="AK4923" s="739"/>
      <c r="AM4923" s="395">
        <v>30</v>
      </c>
      <c r="AN4923" s="163">
        <f t="shared" si="361"/>
        <v>30</v>
      </c>
      <c r="AO4923" s="113">
        <f t="shared" ref="AO4923:AO4986" si="366">AN4923-F4923</f>
        <v>3.1109999999999971</v>
      </c>
      <c r="AP4923" s="592">
        <f t="shared" si="359"/>
        <v>-0.90399999999999991</v>
      </c>
      <c r="AT4923" s="592">
        <f t="shared" si="362"/>
        <v>30</v>
      </c>
      <c r="AU4923" s="592">
        <f t="shared" ref="AU4923:AU4934" si="367">AT4923</f>
        <v>30</v>
      </c>
      <c r="AV4923" s="592">
        <v>10.667</v>
      </c>
      <c r="AW4923" s="592"/>
      <c r="AX4923" s="592"/>
      <c r="AY4923" s="592"/>
      <c r="AZ4923" s="592"/>
      <c r="BA4923" s="592">
        <f t="shared" si="364"/>
        <v>19.332999999999998</v>
      </c>
      <c r="BB4923" s="506"/>
    </row>
    <row r="4924" spans="1:54" x14ac:dyDescent="0.2">
      <c r="A4924" s="58">
        <v>41440</v>
      </c>
      <c r="B4924" s="92">
        <v>20.91</v>
      </c>
      <c r="C4924" s="720"/>
      <c r="D4924" s="174">
        <v>8.9369999999999994</v>
      </c>
      <c r="E4924" s="62"/>
      <c r="F4924" s="781">
        <f t="shared" si="365"/>
        <v>29.847000000000001</v>
      </c>
      <c r="G4924" s="382"/>
      <c r="H4924" s="265">
        <v>19</v>
      </c>
      <c r="I4924" s="96">
        <v>10.85</v>
      </c>
      <c r="J4924" s="308"/>
      <c r="K4924" s="789">
        <f t="shared" ref="K4924:K4987" si="368">H4924+I4924</f>
        <v>29.85</v>
      </c>
      <c r="M4924" s="745">
        <f t="shared" si="357"/>
        <v>-1.9100000000000001</v>
      </c>
      <c r="N4924" s="745">
        <f t="shared" si="358"/>
        <v>1.9130000000000003</v>
      </c>
      <c r="O4924" s="98">
        <f t="shared" ref="O4924:O4987" si="369">K4924-F4924</f>
        <v>3.0000000000001137E-3</v>
      </c>
      <c r="Q4924" s="100">
        <f t="shared" ref="Q4924:Q4987" si="370">(((O4924/K4924)*100))</f>
        <v>1.0050251256281789E-2</v>
      </c>
      <c r="S4924" s="406">
        <v>0</v>
      </c>
      <c r="T4924" s="389">
        <v>0</v>
      </c>
      <c r="U4924" s="390">
        <v>0</v>
      </c>
      <c r="V4924" s="405">
        <v>0</v>
      </c>
      <c r="W4924" s="406">
        <v>0</v>
      </c>
      <c r="X4924" s="405">
        <v>0</v>
      </c>
      <c r="Y4924" s="113">
        <f t="shared" si="352"/>
        <v>29.847000000000001</v>
      </c>
      <c r="Z4924" s="108">
        <v>0</v>
      </c>
      <c r="AA4924" s="112">
        <v>0</v>
      </c>
      <c r="AB4924" s="108">
        <v>341.4</v>
      </c>
      <c r="AC4924" s="109">
        <v>0</v>
      </c>
      <c r="AD4924" s="181">
        <v>0</v>
      </c>
      <c r="AE4924" s="854"/>
      <c r="AF4924" s="108">
        <v>355</v>
      </c>
      <c r="AG4924" s="109">
        <v>0</v>
      </c>
      <c r="AH4924" s="79">
        <v>0</v>
      </c>
      <c r="AI4924" s="112"/>
      <c r="AJ4924" s="110">
        <v>32</v>
      </c>
      <c r="AK4924" s="739"/>
      <c r="AM4924" s="395">
        <v>32</v>
      </c>
      <c r="AN4924" s="163">
        <f t="shared" si="361"/>
        <v>32</v>
      </c>
      <c r="AO4924" s="113">
        <f t="shared" si="366"/>
        <v>2.1529999999999987</v>
      </c>
      <c r="AP4924" s="592">
        <f t="shared" si="359"/>
        <v>2.1499999999999986</v>
      </c>
      <c r="AT4924" s="592">
        <f t="shared" si="362"/>
        <v>32</v>
      </c>
      <c r="AU4924" s="592">
        <f t="shared" si="367"/>
        <v>32</v>
      </c>
      <c r="AV4924" s="592">
        <v>12.047000000000001</v>
      </c>
      <c r="AW4924" s="592"/>
      <c r="AX4924" s="592"/>
      <c r="AY4924" s="592"/>
      <c r="AZ4924" s="592"/>
      <c r="BA4924" s="592">
        <f t="shared" si="364"/>
        <v>19.952999999999999</v>
      </c>
      <c r="BB4924" s="506"/>
    </row>
    <row r="4925" spans="1:54" x14ac:dyDescent="0.2">
      <c r="A4925" s="58">
        <v>41441</v>
      </c>
      <c r="B4925" s="92">
        <v>19.989999999999998</v>
      </c>
      <c r="C4925" s="720"/>
      <c r="D4925" s="174">
        <v>8.3000000000000007</v>
      </c>
      <c r="E4925" s="62"/>
      <c r="F4925" s="781">
        <f t="shared" si="365"/>
        <v>28.29</v>
      </c>
      <c r="G4925" s="382"/>
      <c r="H4925" s="265">
        <v>19</v>
      </c>
      <c r="I4925" s="96">
        <v>9.891</v>
      </c>
      <c r="J4925" s="308"/>
      <c r="K4925" s="789">
        <f t="shared" si="368"/>
        <v>28.890999999999998</v>
      </c>
      <c r="M4925" s="745">
        <f t="shared" si="357"/>
        <v>-0.98999999999999844</v>
      </c>
      <c r="N4925" s="745">
        <f t="shared" si="358"/>
        <v>1.5909999999999993</v>
      </c>
      <c r="O4925" s="98">
        <f t="shared" si="369"/>
        <v>0.60099999999999909</v>
      </c>
      <c r="Q4925" s="100">
        <f t="shared" si="370"/>
        <v>2.0802325983870382</v>
      </c>
      <c r="S4925" s="406">
        <v>0</v>
      </c>
      <c r="T4925" s="389">
        <v>0</v>
      </c>
      <c r="U4925" s="390">
        <v>0</v>
      </c>
      <c r="V4925" s="405">
        <v>0</v>
      </c>
      <c r="W4925" s="406">
        <v>0</v>
      </c>
      <c r="X4925" s="405">
        <v>0</v>
      </c>
      <c r="Y4925" s="113">
        <f t="shared" si="352"/>
        <v>28.29</v>
      </c>
      <c r="Z4925" s="108">
        <v>0</v>
      </c>
      <c r="AA4925" s="112">
        <v>0</v>
      </c>
      <c r="AB4925" s="108">
        <v>341.4</v>
      </c>
      <c r="AC4925" s="109">
        <v>0</v>
      </c>
      <c r="AD4925" s="181">
        <v>0</v>
      </c>
      <c r="AE4925" s="854"/>
      <c r="AF4925" s="108">
        <v>355</v>
      </c>
      <c r="AG4925" s="109">
        <v>0</v>
      </c>
      <c r="AH4925" s="79">
        <v>0</v>
      </c>
      <c r="AI4925" s="112"/>
      <c r="AJ4925" s="110">
        <v>30</v>
      </c>
      <c r="AK4925" s="739"/>
      <c r="AM4925" s="395">
        <v>30</v>
      </c>
      <c r="AN4925" s="163">
        <f t="shared" si="361"/>
        <v>30</v>
      </c>
      <c r="AO4925" s="113">
        <f t="shared" si="366"/>
        <v>1.7100000000000009</v>
      </c>
      <c r="AP4925" s="592">
        <f t="shared" si="359"/>
        <v>1.1090000000000018</v>
      </c>
      <c r="AT4925" s="592">
        <f t="shared" si="362"/>
        <v>30</v>
      </c>
      <c r="AU4925" s="592">
        <f t="shared" si="367"/>
        <v>30</v>
      </c>
      <c r="AV4925" s="592">
        <v>8.8729999999999993</v>
      </c>
      <c r="AW4925" s="592"/>
      <c r="AX4925" s="592"/>
      <c r="AY4925" s="592"/>
      <c r="AZ4925" s="592"/>
      <c r="BA4925" s="592">
        <f t="shared" si="364"/>
        <v>21.127000000000002</v>
      </c>
      <c r="BB4925" s="506"/>
    </row>
    <row r="4926" spans="1:54" x14ac:dyDescent="0.2">
      <c r="A4926" s="58">
        <v>41442</v>
      </c>
      <c r="B4926" s="92">
        <v>20.16</v>
      </c>
      <c r="C4926" s="720"/>
      <c r="D4926" s="174">
        <v>8.73</v>
      </c>
      <c r="E4926" s="62"/>
      <c r="F4926" s="781">
        <f t="shared" si="365"/>
        <v>28.89</v>
      </c>
      <c r="G4926" s="382"/>
      <c r="H4926" s="265">
        <v>19</v>
      </c>
      <c r="I4926" s="96">
        <v>10.464</v>
      </c>
      <c r="J4926" s="308"/>
      <c r="K4926" s="789">
        <f t="shared" si="368"/>
        <v>29.463999999999999</v>
      </c>
      <c r="M4926" s="745">
        <f t="shared" si="357"/>
        <v>-1.1600000000000001</v>
      </c>
      <c r="N4926" s="745">
        <f t="shared" si="358"/>
        <v>1.734</v>
      </c>
      <c r="O4926" s="98">
        <f t="shared" si="369"/>
        <v>0.57399999999999807</v>
      </c>
      <c r="Q4926" s="100">
        <f t="shared" si="370"/>
        <v>1.9481401031767516</v>
      </c>
      <c r="S4926" s="406">
        <v>0</v>
      </c>
      <c r="T4926" s="389">
        <v>0</v>
      </c>
      <c r="U4926" s="390">
        <v>0</v>
      </c>
      <c r="V4926" s="405">
        <v>0</v>
      </c>
      <c r="W4926" s="406">
        <v>0</v>
      </c>
      <c r="X4926" s="405">
        <v>0</v>
      </c>
      <c r="Y4926" s="113">
        <f t="shared" si="352"/>
        <v>28.89</v>
      </c>
      <c r="Z4926" s="108">
        <v>0</v>
      </c>
      <c r="AA4926" s="112">
        <v>0</v>
      </c>
      <c r="AB4926" s="108">
        <v>341.3</v>
      </c>
      <c r="AC4926" s="109">
        <v>0</v>
      </c>
      <c r="AD4926" s="181">
        <v>0</v>
      </c>
      <c r="AE4926" s="854"/>
      <c r="AF4926" s="108">
        <v>355</v>
      </c>
      <c r="AG4926" s="109">
        <v>0</v>
      </c>
      <c r="AH4926" s="79">
        <v>0</v>
      </c>
      <c r="AI4926" s="112"/>
      <c r="AJ4926" s="110">
        <v>31</v>
      </c>
      <c r="AK4926" s="739"/>
      <c r="AM4926" s="395">
        <v>31</v>
      </c>
      <c r="AN4926" s="163">
        <f t="shared" si="361"/>
        <v>31</v>
      </c>
      <c r="AO4926" s="113">
        <f t="shared" si="366"/>
        <v>2.1099999999999994</v>
      </c>
      <c r="AP4926" s="592">
        <f t="shared" si="359"/>
        <v>1.5360000000000014</v>
      </c>
      <c r="AT4926" s="592">
        <f t="shared" si="362"/>
        <v>31</v>
      </c>
      <c r="AU4926" s="592">
        <f t="shared" si="367"/>
        <v>31</v>
      </c>
      <c r="AV4926" s="592">
        <v>6.7839999999999998</v>
      </c>
      <c r="AW4926" s="592"/>
      <c r="AX4926" s="592"/>
      <c r="AY4926" s="592"/>
      <c r="AZ4926" s="592"/>
      <c r="BA4926" s="592">
        <f t="shared" si="364"/>
        <v>24.216000000000001</v>
      </c>
      <c r="BB4926" s="506"/>
    </row>
    <row r="4927" spans="1:54" x14ac:dyDescent="0.2">
      <c r="A4927" s="58">
        <v>41443</v>
      </c>
      <c r="B4927" s="92">
        <v>20.38</v>
      </c>
      <c r="C4927" s="720"/>
      <c r="D4927" s="174">
        <v>8.24</v>
      </c>
      <c r="E4927" s="62"/>
      <c r="F4927" s="781">
        <f t="shared" si="365"/>
        <v>28.619999999999997</v>
      </c>
      <c r="G4927" s="382"/>
      <c r="H4927" s="265">
        <v>19</v>
      </c>
      <c r="I4927" s="96">
        <v>10.041</v>
      </c>
      <c r="J4927" s="308"/>
      <c r="K4927" s="789">
        <f t="shared" si="368"/>
        <v>29.041</v>
      </c>
      <c r="M4927" s="745">
        <f t="shared" si="357"/>
        <v>-1.379999999999999</v>
      </c>
      <c r="N4927" s="745">
        <f t="shared" si="358"/>
        <v>1.8010000000000002</v>
      </c>
      <c r="O4927" s="98">
        <f t="shared" si="369"/>
        <v>0.42100000000000293</v>
      </c>
      <c r="Q4927" s="100">
        <f t="shared" si="370"/>
        <v>1.4496745979821732</v>
      </c>
      <c r="S4927" s="406">
        <v>0</v>
      </c>
      <c r="T4927" s="389">
        <v>0</v>
      </c>
      <c r="U4927" s="390">
        <v>0</v>
      </c>
      <c r="V4927" s="405">
        <v>0</v>
      </c>
      <c r="W4927" s="406">
        <v>0</v>
      </c>
      <c r="X4927" s="405">
        <v>0</v>
      </c>
      <c r="Y4927" s="113">
        <f t="shared" si="352"/>
        <v>28.619999999999997</v>
      </c>
      <c r="Z4927" s="108">
        <v>0</v>
      </c>
      <c r="AA4927" s="112">
        <v>0</v>
      </c>
      <c r="AB4927" s="108">
        <v>341.3</v>
      </c>
      <c r="AC4927" s="109">
        <v>0.2</v>
      </c>
      <c r="AD4927" s="181">
        <v>0</v>
      </c>
      <c r="AE4927" s="854"/>
      <c r="AF4927" s="108">
        <v>355</v>
      </c>
      <c r="AG4927" s="109">
        <v>0.3</v>
      </c>
      <c r="AH4927" s="79">
        <v>0</v>
      </c>
      <c r="AI4927" s="112"/>
      <c r="AJ4927" s="110">
        <v>31</v>
      </c>
      <c r="AK4927" s="739"/>
      <c r="AM4927" s="395">
        <v>31</v>
      </c>
      <c r="AN4927" s="163">
        <f t="shared" si="361"/>
        <v>31</v>
      </c>
      <c r="AO4927" s="113">
        <f t="shared" si="366"/>
        <v>2.3800000000000026</v>
      </c>
      <c r="AP4927" s="592">
        <f t="shared" si="359"/>
        <v>1.9589999999999996</v>
      </c>
      <c r="AT4927" s="592">
        <f t="shared" si="362"/>
        <v>31</v>
      </c>
      <c r="AU4927" s="592">
        <f t="shared" si="367"/>
        <v>31</v>
      </c>
      <c r="AV4927" s="592">
        <v>9.35</v>
      </c>
      <c r="AW4927" s="592"/>
      <c r="AX4927" s="592"/>
      <c r="AY4927" s="592"/>
      <c r="AZ4927" s="592"/>
      <c r="BA4927" s="592">
        <f t="shared" si="364"/>
        <v>21.65</v>
      </c>
      <c r="BB4927" s="506"/>
    </row>
    <row r="4928" spans="1:54" x14ac:dyDescent="0.2">
      <c r="A4928" s="58">
        <v>41444</v>
      </c>
      <c r="B4928" s="92">
        <v>19.38</v>
      </c>
      <c r="C4928" s="720"/>
      <c r="D4928" s="174">
        <v>8.31</v>
      </c>
      <c r="E4928" s="62"/>
      <c r="F4928" s="781">
        <f t="shared" si="365"/>
        <v>27.689999999999998</v>
      </c>
      <c r="G4928" s="382"/>
      <c r="H4928" s="265">
        <v>21</v>
      </c>
      <c r="I4928" s="96">
        <v>10.263999999999999</v>
      </c>
      <c r="J4928" s="308"/>
      <c r="K4928" s="789">
        <f t="shared" si="368"/>
        <v>31.263999999999999</v>
      </c>
      <c r="M4928" s="745">
        <f t="shared" si="357"/>
        <v>1.620000000000001</v>
      </c>
      <c r="N4928" s="745">
        <f t="shared" si="358"/>
        <v>1.9539999999999988</v>
      </c>
      <c r="O4928" s="98">
        <f t="shared" si="369"/>
        <v>3.5740000000000016</v>
      </c>
      <c r="Q4928" s="100">
        <f t="shared" si="370"/>
        <v>11.431678607983629</v>
      </c>
      <c r="S4928" s="406">
        <v>0</v>
      </c>
      <c r="T4928" s="389">
        <v>0</v>
      </c>
      <c r="U4928" s="390">
        <v>0</v>
      </c>
      <c r="V4928" s="405">
        <v>0</v>
      </c>
      <c r="W4928" s="406">
        <v>0</v>
      </c>
      <c r="X4928" s="405">
        <v>0</v>
      </c>
      <c r="Y4928" s="113">
        <f t="shared" si="352"/>
        <v>27.689999999999998</v>
      </c>
      <c r="Z4928" s="108">
        <v>0</v>
      </c>
      <c r="AA4928" s="112">
        <v>0</v>
      </c>
      <c r="AB4928" s="108">
        <v>341.3</v>
      </c>
      <c r="AC4928" s="109">
        <v>0</v>
      </c>
      <c r="AD4928" s="181">
        <v>0</v>
      </c>
      <c r="AE4928" s="854"/>
      <c r="AF4928" s="108">
        <v>355</v>
      </c>
      <c r="AG4928" s="109">
        <v>0</v>
      </c>
      <c r="AH4928" s="79">
        <v>0</v>
      </c>
      <c r="AI4928" s="112"/>
      <c r="AJ4928" s="110">
        <v>30</v>
      </c>
      <c r="AK4928" s="739"/>
      <c r="AM4928" s="395">
        <v>30</v>
      </c>
      <c r="AN4928" s="163">
        <f t="shared" si="361"/>
        <v>30</v>
      </c>
      <c r="AO4928" s="113">
        <f t="shared" si="366"/>
        <v>2.3100000000000023</v>
      </c>
      <c r="AP4928" s="592">
        <f t="shared" si="359"/>
        <v>-1.2639999999999993</v>
      </c>
      <c r="AT4928" s="592">
        <f t="shared" si="362"/>
        <v>30</v>
      </c>
      <c r="AU4928" s="592">
        <f t="shared" si="367"/>
        <v>30</v>
      </c>
      <c r="AV4928" s="592">
        <v>9.5530000000000008</v>
      </c>
      <c r="AW4928" s="592"/>
      <c r="AX4928" s="592"/>
      <c r="AY4928" s="592"/>
      <c r="AZ4928" s="592"/>
      <c r="BA4928" s="592">
        <f t="shared" si="364"/>
        <v>20.446999999999999</v>
      </c>
      <c r="BB4928" s="506"/>
    </row>
    <row r="4929" spans="1:54" x14ac:dyDescent="0.2">
      <c r="A4929" s="58">
        <v>41445</v>
      </c>
      <c r="B4929" s="92">
        <v>20.6</v>
      </c>
      <c r="C4929" s="720"/>
      <c r="D4929" s="174">
        <v>8.17</v>
      </c>
      <c r="E4929" s="62"/>
      <c r="F4929" s="781">
        <f t="shared" si="365"/>
        <v>28.770000000000003</v>
      </c>
      <c r="G4929" s="382"/>
      <c r="H4929" s="265">
        <v>19.5</v>
      </c>
      <c r="I4929" s="96">
        <v>10.050000000000001</v>
      </c>
      <c r="J4929" s="308"/>
      <c r="K4929" s="789">
        <f t="shared" si="368"/>
        <v>29.55</v>
      </c>
      <c r="M4929" s="745">
        <f t="shared" si="357"/>
        <v>-1.1000000000000014</v>
      </c>
      <c r="N4929" s="745">
        <f t="shared" si="358"/>
        <v>1.8800000000000008</v>
      </c>
      <c r="O4929" s="98">
        <f t="shared" si="369"/>
        <v>0.77999999999999758</v>
      </c>
      <c r="Q4929" s="100">
        <f t="shared" si="370"/>
        <v>2.6395939086294331</v>
      </c>
      <c r="S4929" s="406">
        <v>0</v>
      </c>
      <c r="T4929" s="389">
        <v>0</v>
      </c>
      <c r="U4929" s="390">
        <v>0</v>
      </c>
      <c r="V4929" s="405">
        <v>0</v>
      </c>
      <c r="W4929" s="406">
        <v>0</v>
      </c>
      <c r="X4929" s="444">
        <v>0</v>
      </c>
      <c r="Y4929" s="113">
        <f t="shared" si="352"/>
        <v>28.770000000000003</v>
      </c>
      <c r="Z4929" s="108">
        <v>0</v>
      </c>
      <c r="AA4929" s="112">
        <v>0</v>
      </c>
      <c r="AB4929" s="108">
        <v>341.3</v>
      </c>
      <c r="AC4929" s="109">
        <v>0</v>
      </c>
      <c r="AD4929" s="181">
        <v>0</v>
      </c>
      <c r="AE4929" s="854"/>
      <c r="AF4929" s="108">
        <v>354.9</v>
      </c>
      <c r="AG4929" s="790">
        <v>0</v>
      </c>
      <c r="AH4929" s="79">
        <v>0</v>
      </c>
      <c r="AI4929" s="790"/>
      <c r="AJ4929" s="110">
        <v>31</v>
      </c>
      <c r="AK4929" s="739"/>
      <c r="AM4929" s="395">
        <v>31</v>
      </c>
      <c r="AN4929" s="163">
        <f t="shared" si="361"/>
        <v>31</v>
      </c>
      <c r="AO4929" s="113">
        <f t="shared" si="366"/>
        <v>2.2299999999999969</v>
      </c>
      <c r="AP4929" s="592">
        <f t="shared" si="359"/>
        <v>1.4499999999999993</v>
      </c>
      <c r="AT4929" s="592">
        <f t="shared" si="362"/>
        <v>31</v>
      </c>
      <c r="AU4929" s="592">
        <f t="shared" si="367"/>
        <v>31</v>
      </c>
      <c r="AV4929" s="592">
        <v>8.0440000000000005</v>
      </c>
      <c r="AW4929" s="592"/>
      <c r="AX4929" s="592"/>
      <c r="AY4929" s="592"/>
      <c r="AZ4929" s="592"/>
      <c r="BA4929" s="592">
        <f t="shared" si="364"/>
        <v>22.956</v>
      </c>
      <c r="BB4929" s="506"/>
    </row>
    <row r="4930" spans="1:54" x14ac:dyDescent="0.2">
      <c r="A4930" s="58">
        <v>41446</v>
      </c>
      <c r="B4930" s="92">
        <v>20.62</v>
      </c>
      <c r="C4930" s="720"/>
      <c r="D4930" s="174">
        <v>9.2200000000000006</v>
      </c>
      <c r="E4930" s="62"/>
      <c r="F4930" s="781">
        <f t="shared" si="365"/>
        <v>29.840000000000003</v>
      </c>
      <c r="G4930" s="382"/>
      <c r="H4930" s="265">
        <v>18.5</v>
      </c>
      <c r="I4930" s="96">
        <v>10.244999999999999</v>
      </c>
      <c r="J4930" s="308"/>
      <c r="K4930" s="789">
        <f t="shared" si="368"/>
        <v>28.744999999999997</v>
      </c>
      <c r="M4930" s="745">
        <f t="shared" si="357"/>
        <v>-2.120000000000001</v>
      </c>
      <c r="N4930" s="745">
        <f t="shared" si="358"/>
        <v>1.0249999999999986</v>
      </c>
      <c r="O4930" s="98">
        <f t="shared" si="369"/>
        <v>-1.095000000000006</v>
      </c>
      <c r="Q4930" s="100">
        <f t="shared" si="370"/>
        <v>-3.8093581492433679</v>
      </c>
      <c r="S4930" s="406">
        <v>0</v>
      </c>
      <c r="T4930" s="389">
        <v>0</v>
      </c>
      <c r="U4930" s="390">
        <v>0</v>
      </c>
      <c r="V4930" s="405">
        <v>0</v>
      </c>
      <c r="W4930" s="406">
        <v>0</v>
      </c>
      <c r="X4930" s="405">
        <v>0</v>
      </c>
      <c r="Y4930" s="113">
        <f t="shared" si="352"/>
        <v>29.840000000000003</v>
      </c>
      <c r="Z4930" s="108">
        <v>0</v>
      </c>
      <c r="AA4930" s="112">
        <v>0</v>
      </c>
      <c r="AB4930" s="108">
        <v>341.3</v>
      </c>
      <c r="AC4930" s="109">
        <v>0</v>
      </c>
      <c r="AD4930" s="181">
        <v>0</v>
      </c>
      <c r="AE4930" s="854"/>
      <c r="AF4930" s="108">
        <v>354.8</v>
      </c>
      <c r="AG4930" s="109">
        <v>0</v>
      </c>
      <c r="AH4930" s="79">
        <v>0</v>
      </c>
      <c r="AI4930" s="112"/>
      <c r="AJ4930" s="110">
        <v>30</v>
      </c>
      <c r="AK4930" s="739"/>
      <c r="AM4930" s="395">
        <v>30</v>
      </c>
      <c r="AN4930" s="163">
        <f t="shared" si="361"/>
        <v>30</v>
      </c>
      <c r="AO4930" s="113">
        <f t="shared" si="366"/>
        <v>0.15999999999999659</v>
      </c>
      <c r="AP4930" s="592">
        <f t="shared" si="359"/>
        <v>1.2550000000000026</v>
      </c>
      <c r="AT4930" s="592">
        <f t="shared" si="362"/>
        <v>30</v>
      </c>
      <c r="AU4930" s="592">
        <f t="shared" si="367"/>
        <v>30</v>
      </c>
      <c r="AV4930" s="592">
        <v>9.7639999999999993</v>
      </c>
      <c r="AW4930" s="592"/>
      <c r="AX4930" s="592"/>
      <c r="AY4930" s="592"/>
      <c r="AZ4930" s="592"/>
      <c r="BA4930" s="592">
        <f t="shared" si="364"/>
        <v>20.236000000000001</v>
      </c>
      <c r="BB4930" s="506"/>
    </row>
    <row r="4931" spans="1:54" x14ac:dyDescent="0.2">
      <c r="A4931" s="58">
        <v>41447</v>
      </c>
      <c r="B4931" s="92">
        <v>20.07</v>
      </c>
      <c r="C4931" s="720"/>
      <c r="D4931" s="174">
        <v>8.0860000000000003</v>
      </c>
      <c r="E4931" s="62"/>
      <c r="F4931" s="781">
        <f t="shared" si="365"/>
        <v>28.155999999999999</v>
      </c>
      <c r="G4931" s="382"/>
      <c r="H4931" s="265">
        <v>21</v>
      </c>
      <c r="I4931" s="96">
        <v>9.9740000000000002</v>
      </c>
      <c r="J4931" s="308"/>
      <c r="K4931" s="789">
        <f t="shared" si="368"/>
        <v>30.974</v>
      </c>
      <c r="M4931" s="745">
        <f t="shared" si="357"/>
        <v>0.92999999999999972</v>
      </c>
      <c r="N4931" s="745">
        <f t="shared" si="358"/>
        <v>1.8879999999999999</v>
      </c>
      <c r="O4931" s="98">
        <f t="shared" si="369"/>
        <v>2.8180000000000014</v>
      </c>
      <c r="Q4931" s="100">
        <f t="shared" si="370"/>
        <v>9.0979531219732728</v>
      </c>
      <c r="S4931" s="406">
        <v>0</v>
      </c>
      <c r="T4931" s="389">
        <v>0</v>
      </c>
      <c r="U4931" s="390">
        <v>0</v>
      </c>
      <c r="V4931" s="405">
        <v>0</v>
      </c>
      <c r="W4931" s="406">
        <v>0</v>
      </c>
      <c r="X4931" s="405">
        <v>0</v>
      </c>
      <c r="Y4931" s="113">
        <f t="shared" si="352"/>
        <v>28.155999999999999</v>
      </c>
      <c r="Z4931" s="108">
        <v>0</v>
      </c>
      <c r="AA4931" s="112">
        <v>0</v>
      </c>
      <c r="AB4931" s="108">
        <v>341.2</v>
      </c>
      <c r="AC4931" s="109">
        <v>0</v>
      </c>
      <c r="AD4931" s="181">
        <v>0</v>
      </c>
      <c r="AE4931" s="854"/>
      <c r="AF4931" s="108">
        <v>354.7</v>
      </c>
      <c r="AG4931" s="109">
        <v>0</v>
      </c>
      <c r="AH4931" s="79">
        <v>0</v>
      </c>
      <c r="AI4931" s="112"/>
      <c r="AJ4931" s="110">
        <v>30</v>
      </c>
      <c r="AK4931" s="739"/>
      <c r="AM4931" s="395">
        <v>30</v>
      </c>
      <c r="AN4931" s="163">
        <f t="shared" si="361"/>
        <v>30</v>
      </c>
      <c r="AO4931" s="113">
        <f t="shared" si="366"/>
        <v>1.8440000000000012</v>
      </c>
      <c r="AP4931" s="592">
        <f t="shared" si="359"/>
        <v>-0.9740000000000002</v>
      </c>
      <c r="AT4931" s="592">
        <f t="shared" si="362"/>
        <v>30</v>
      </c>
      <c r="AU4931" s="592">
        <f t="shared" si="367"/>
        <v>30</v>
      </c>
      <c r="AV4931" s="592">
        <v>10.455</v>
      </c>
      <c r="AW4931" s="592"/>
      <c r="AX4931" s="592"/>
      <c r="AY4931" s="592"/>
      <c r="AZ4931" s="592"/>
      <c r="BA4931" s="592">
        <f t="shared" si="364"/>
        <v>19.545000000000002</v>
      </c>
      <c r="BB4931" s="506"/>
    </row>
    <row r="4932" spans="1:54" x14ac:dyDescent="0.2">
      <c r="A4932" s="58">
        <v>41448</v>
      </c>
      <c r="B4932" s="92">
        <v>19.82</v>
      </c>
      <c r="C4932" s="720"/>
      <c r="D4932" s="174">
        <v>8.34</v>
      </c>
      <c r="E4932" s="62"/>
      <c r="F4932" s="781">
        <f t="shared" si="365"/>
        <v>28.16</v>
      </c>
      <c r="G4932" s="382"/>
      <c r="H4932" s="265">
        <v>18</v>
      </c>
      <c r="I4932" s="96">
        <v>10.022</v>
      </c>
      <c r="J4932" s="308"/>
      <c r="K4932" s="789">
        <f t="shared" si="368"/>
        <v>28.021999999999998</v>
      </c>
      <c r="M4932" s="745">
        <f t="shared" si="357"/>
        <v>-1.8200000000000003</v>
      </c>
      <c r="N4932" s="745">
        <f t="shared" si="358"/>
        <v>1.6820000000000004</v>
      </c>
      <c r="O4932" s="98">
        <f t="shared" si="369"/>
        <v>-0.13800000000000168</v>
      </c>
      <c r="Q4932" s="100">
        <f t="shared" si="370"/>
        <v>-0.4924702019841613</v>
      </c>
      <c r="S4932" s="406">
        <v>0</v>
      </c>
      <c r="T4932" s="389">
        <v>0</v>
      </c>
      <c r="U4932" s="390">
        <v>0</v>
      </c>
      <c r="V4932" s="405">
        <v>0</v>
      </c>
      <c r="W4932" s="406">
        <v>0</v>
      </c>
      <c r="X4932" s="405">
        <v>0</v>
      </c>
      <c r="Y4932" s="113">
        <f t="shared" ref="Y4932:Y4939" si="371">+F4932-S4932-T4932-U4932-V4932+W4932+X4932</f>
        <v>28.16</v>
      </c>
      <c r="Z4932" s="108">
        <v>0</v>
      </c>
      <c r="AA4932" s="112">
        <v>0</v>
      </c>
      <c r="AB4932" s="108">
        <v>341.2</v>
      </c>
      <c r="AC4932" s="109">
        <v>0</v>
      </c>
      <c r="AD4932" s="181">
        <v>0</v>
      </c>
      <c r="AE4932" s="854"/>
      <c r="AF4932" s="108">
        <v>354.6</v>
      </c>
      <c r="AG4932" s="109">
        <v>0</v>
      </c>
      <c r="AH4932" s="79">
        <v>0</v>
      </c>
      <c r="AI4932" s="112"/>
      <c r="AJ4932" s="110">
        <v>29</v>
      </c>
      <c r="AK4932" s="739"/>
      <c r="AM4932" s="395">
        <v>29</v>
      </c>
      <c r="AN4932" s="163">
        <f t="shared" si="361"/>
        <v>29</v>
      </c>
      <c r="AO4932" s="113">
        <f t="shared" si="366"/>
        <v>0.83999999999999986</v>
      </c>
      <c r="AP4932" s="592">
        <f t="shared" si="359"/>
        <v>0.97800000000000153</v>
      </c>
      <c r="AT4932" s="592">
        <f t="shared" si="362"/>
        <v>29</v>
      </c>
      <c r="AU4932" s="592">
        <f t="shared" si="367"/>
        <v>29</v>
      </c>
      <c r="AV4932" s="592">
        <v>6.7859999999999996</v>
      </c>
      <c r="AW4932" s="592"/>
      <c r="AX4932" s="592"/>
      <c r="AY4932" s="592"/>
      <c r="AZ4932" s="592"/>
      <c r="BA4932" s="592">
        <f t="shared" si="364"/>
        <v>22.213999999999999</v>
      </c>
      <c r="BB4932" s="506"/>
    </row>
    <row r="4933" spans="1:54" x14ac:dyDescent="0.2">
      <c r="A4933" s="58">
        <v>41449</v>
      </c>
      <c r="B4933" s="92">
        <v>20.239999999999998</v>
      </c>
      <c r="C4933" s="720"/>
      <c r="D4933" s="174">
        <v>8.2089999999999996</v>
      </c>
      <c r="E4933" s="62"/>
      <c r="F4933" s="781">
        <f t="shared" si="365"/>
        <v>28.448999999999998</v>
      </c>
      <c r="G4933" s="382"/>
      <c r="H4933" s="265">
        <v>18</v>
      </c>
      <c r="I4933" s="96">
        <v>9.9979999999999993</v>
      </c>
      <c r="J4933" s="308"/>
      <c r="K4933" s="789">
        <f t="shared" si="368"/>
        <v>27.997999999999998</v>
      </c>
      <c r="M4933" s="745">
        <f t="shared" si="357"/>
        <v>-2.2399999999999984</v>
      </c>
      <c r="N4933" s="745">
        <f t="shared" si="358"/>
        <v>1.7889999999999997</v>
      </c>
      <c r="O4933" s="98">
        <f t="shared" si="369"/>
        <v>-0.45100000000000051</v>
      </c>
      <c r="Q4933" s="100">
        <f t="shared" si="370"/>
        <v>-1.6108293449532129</v>
      </c>
      <c r="S4933" s="406">
        <v>0</v>
      </c>
      <c r="T4933" s="389">
        <v>0</v>
      </c>
      <c r="U4933" s="390">
        <v>0</v>
      </c>
      <c r="V4933" s="405">
        <v>0</v>
      </c>
      <c r="W4933" s="406">
        <v>0</v>
      </c>
      <c r="X4933" s="405">
        <v>0</v>
      </c>
      <c r="Y4933" s="113">
        <f t="shared" si="371"/>
        <v>28.448999999999998</v>
      </c>
      <c r="Z4933" s="108">
        <v>0</v>
      </c>
      <c r="AA4933" s="112">
        <v>0</v>
      </c>
      <c r="AB4933" s="108">
        <v>341.2</v>
      </c>
      <c r="AC4933" s="109">
        <v>0.05</v>
      </c>
      <c r="AD4933" s="181">
        <v>0</v>
      </c>
      <c r="AE4933" s="854"/>
      <c r="AF4933" s="108">
        <v>354.5</v>
      </c>
      <c r="AG4933" s="109">
        <v>0</v>
      </c>
      <c r="AH4933" s="79">
        <v>0</v>
      </c>
      <c r="AI4933" s="112"/>
      <c r="AJ4933" s="110">
        <v>31</v>
      </c>
      <c r="AK4933" s="739"/>
      <c r="AM4933" s="395">
        <v>31</v>
      </c>
      <c r="AN4933" s="163">
        <f t="shared" si="361"/>
        <v>31</v>
      </c>
      <c r="AO4933" s="113">
        <f t="shared" si="366"/>
        <v>2.5510000000000019</v>
      </c>
      <c r="AP4933" s="592">
        <f t="shared" si="359"/>
        <v>3.0020000000000024</v>
      </c>
      <c r="AT4933" s="592">
        <f t="shared" si="362"/>
        <v>31</v>
      </c>
      <c r="AU4933" s="592">
        <f t="shared" si="367"/>
        <v>31</v>
      </c>
      <c r="AV4933" s="592">
        <v>10.509</v>
      </c>
      <c r="AW4933" s="592"/>
      <c r="AX4933" s="592"/>
      <c r="AY4933" s="592"/>
      <c r="AZ4933" s="592"/>
      <c r="BA4933" s="592">
        <f t="shared" si="364"/>
        <v>20.491</v>
      </c>
      <c r="BB4933" s="506"/>
    </row>
    <row r="4934" spans="1:54" x14ac:dyDescent="0.2">
      <c r="A4934" s="58">
        <v>41450</v>
      </c>
      <c r="B4934" s="92">
        <v>20.72</v>
      </c>
      <c r="C4934" s="720"/>
      <c r="D4934" s="174">
        <v>8.17</v>
      </c>
      <c r="E4934" s="62"/>
      <c r="F4934" s="781">
        <f t="shared" si="365"/>
        <v>28.89</v>
      </c>
      <c r="G4934" s="382"/>
      <c r="H4934" s="265">
        <v>19.7</v>
      </c>
      <c r="I4934" s="96">
        <v>10.061999999999999</v>
      </c>
      <c r="J4934" s="308"/>
      <c r="K4934" s="789">
        <f t="shared" si="368"/>
        <v>29.762</v>
      </c>
      <c r="M4934" s="745">
        <f t="shared" si="357"/>
        <v>-1.0199999999999996</v>
      </c>
      <c r="N4934" s="745">
        <f t="shared" si="358"/>
        <v>1.8919999999999995</v>
      </c>
      <c r="O4934" s="98">
        <f t="shared" si="369"/>
        <v>0.87199999999999989</v>
      </c>
      <c r="Q4934" s="100">
        <f t="shared" si="370"/>
        <v>2.929910624286002</v>
      </c>
      <c r="S4934" s="406">
        <v>0</v>
      </c>
      <c r="T4934" s="389">
        <v>0</v>
      </c>
      <c r="U4934" s="390">
        <v>0</v>
      </c>
      <c r="V4934" s="405">
        <v>0</v>
      </c>
      <c r="W4934" s="406">
        <v>0</v>
      </c>
      <c r="X4934" s="405">
        <v>0</v>
      </c>
      <c r="Y4934" s="113">
        <f t="shared" si="371"/>
        <v>28.89</v>
      </c>
      <c r="Z4934" s="108">
        <v>0</v>
      </c>
      <c r="AA4934" s="112">
        <v>0</v>
      </c>
      <c r="AB4934" s="108">
        <v>341.2</v>
      </c>
      <c r="AC4934" s="109">
        <v>0</v>
      </c>
      <c r="AD4934" s="181">
        <v>0</v>
      </c>
      <c r="AE4934" s="854"/>
      <c r="AF4934" s="108">
        <v>354.5</v>
      </c>
      <c r="AG4934" s="109">
        <v>0</v>
      </c>
      <c r="AH4934" s="79">
        <v>0</v>
      </c>
      <c r="AI4934" s="112"/>
      <c r="AJ4934" s="110">
        <v>25</v>
      </c>
      <c r="AK4934" s="739"/>
      <c r="AM4934" s="395">
        <v>25</v>
      </c>
      <c r="AN4934" s="163">
        <f t="shared" si="361"/>
        <v>25</v>
      </c>
      <c r="AO4934" s="113">
        <f t="shared" si="366"/>
        <v>-3.8900000000000006</v>
      </c>
      <c r="AP4934" s="592">
        <f t="shared" si="359"/>
        <v>-4.7620000000000005</v>
      </c>
      <c r="AT4934" s="592">
        <f t="shared" si="362"/>
        <v>25</v>
      </c>
      <c r="AU4934" s="592">
        <f t="shared" si="367"/>
        <v>25</v>
      </c>
      <c r="AV4934" s="592">
        <v>8.1479999999999997</v>
      </c>
      <c r="AW4934" s="592"/>
      <c r="AX4934" s="592"/>
      <c r="AY4934" s="592"/>
      <c r="AZ4934" s="592"/>
      <c r="BA4934" s="592">
        <f t="shared" si="364"/>
        <v>16.852</v>
      </c>
      <c r="BB4934" s="506"/>
    </row>
    <row r="4935" spans="1:54" x14ac:dyDescent="0.2">
      <c r="A4935" s="58">
        <v>41451</v>
      </c>
      <c r="B4935" s="92">
        <v>22.11</v>
      </c>
      <c r="C4935" s="720"/>
      <c r="D4935" s="174">
        <v>8.25</v>
      </c>
      <c r="E4935" s="62"/>
      <c r="F4935" s="781">
        <f t="shared" si="365"/>
        <v>30.36</v>
      </c>
      <c r="G4935" s="382"/>
      <c r="H4935" s="265">
        <v>22.2</v>
      </c>
      <c r="I4935" s="96">
        <v>10.026</v>
      </c>
      <c r="J4935" s="308"/>
      <c r="K4935" s="789">
        <f t="shared" si="368"/>
        <v>32.225999999999999</v>
      </c>
      <c r="M4935" s="745">
        <f t="shared" si="357"/>
        <v>8.9999999999999858E-2</v>
      </c>
      <c r="N4935" s="745">
        <f t="shared" si="358"/>
        <v>1.7759999999999998</v>
      </c>
      <c r="O4935" s="98">
        <f t="shared" si="369"/>
        <v>1.8659999999999997</v>
      </c>
      <c r="Q4935" s="100">
        <f t="shared" si="370"/>
        <v>5.7903556134797984</v>
      </c>
      <c r="S4935" s="406">
        <v>0</v>
      </c>
      <c r="T4935" s="389">
        <v>0</v>
      </c>
      <c r="U4935" s="390">
        <v>0</v>
      </c>
      <c r="V4935" s="405">
        <v>0</v>
      </c>
      <c r="W4935" s="406">
        <v>0</v>
      </c>
      <c r="X4935" s="405">
        <v>0</v>
      </c>
      <c r="Y4935" s="113">
        <f t="shared" si="371"/>
        <v>30.36</v>
      </c>
      <c r="Z4935" s="108">
        <v>0</v>
      </c>
      <c r="AA4935" s="112">
        <v>0</v>
      </c>
      <c r="AB4935" s="108">
        <v>341.2</v>
      </c>
      <c r="AC4935" s="109">
        <v>0.6</v>
      </c>
      <c r="AD4935" s="181">
        <v>0</v>
      </c>
      <c r="AE4935" s="854"/>
      <c r="AF4935" s="108">
        <v>354.5</v>
      </c>
      <c r="AG4935" s="109">
        <v>0.7</v>
      </c>
      <c r="AH4935" s="79">
        <v>0</v>
      </c>
      <c r="AI4935" s="112"/>
      <c r="AJ4935" s="110">
        <v>24.3</v>
      </c>
      <c r="AK4935" s="739"/>
      <c r="AM4935" s="395">
        <v>24.3</v>
      </c>
      <c r="AN4935" s="163">
        <f t="shared" si="361"/>
        <v>24.3</v>
      </c>
      <c r="AO4935" s="113">
        <f t="shared" si="366"/>
        <v>-6.0599999999999987</v>
      </c>
      <c r="AP4935" s="592">
        <f t="shared" si="359"/>
        <v>-7.9259999999999984</v>
      </c>
      <c r="AT4935" s="592">
        <f t="shared" si="362"/>
        <v>24.3</v>
      </c>
      <c r="AU4935" s="592">
        <f t="shared" si="363"/>
        <v>29.16</v>
      </c>
      <c r="AV4935" s="592">
        <v>8.109</v>
      </c>
      <c r="AW4935" s="592"/>
      <c r="AX4935" s="592"/>
      <c r="AY4935" s="592"/>
      <c r="AZ4935" s="592"/>
      <c r="BA4935" s="592">
        <f t="shared" si="364"/>
        <v>21.051000000000002</v>
      </c>
      <c r="BB4935" s="506"/>
    </row>
    <row r="4936" spans="1:54" x14ac:dyDescent="0.2">
      <c r="A4936" s="58">
        <v>41452</v>
      </c>
      <c r="B4936" s="92">
        <v>20.62</v>
      </c>
      <c r="C4936" s="720"/>
      <c r="D4936" s="174">
        <v>8.2899999999999991</v>
      </c>
      <c r="E4936" s="62"/>
      <c r="F4936" s="781">
        <f t="shared" si="365"/>
        <v>28.91</v>
      </c>
      <c r="G4936" s="382"/>
      <c r="H4936" s="265">
        <v>18</v>
      </c>
      <c r="I4936" s="96">
        <v>10.538</v>
      </c>
      <c r="J4936" s="308"/>
      <c r="K4936" s="789">
        <f t="shared" si="368"/>
        <v>28.538</v>
      </c>
      <c r="M4936" s="745">
        <f t="shared" si="357"/>
        <v>-2.620000000000001</v>
      </c>
      <c r="N4936" s="745">
        <f t="shared" si="358"/>
        <v>2.2480000000000011</v>
      </c>
      <c r="O4936" s="98">
        <f t="shared" si="369"/>
        <v>-0.37199999999999989</v>
      </c>
      <c r="Q4936" s="100">
        <f t="shared" si="370"/>
        <v>-1.3035251243955424</v>
      </c>
      <c r="S4936" s="406">
        <v>0</v>
      </c>
      <c r="T4936" s="389">
        <v>0</v>
      </c>
      <c r="U4936" s="390">
        <v>0</v>
      </c>
      <c r="V4936" s="405">
        <v>0</v>
      </c>
      <c r="W4936" s="406">
        <v>0</v>
      </c>
      <c r="X4936" s="405">
        <v>0</v>
      </c>
      <c r="Y4936" s="113">
        <f t="shared" si="371"/>
        <v>28.91</v>
      </c>
      <c r="Z4936" s="108">
        <v>0</v>
      </c>
      <c r="AA4936" s="112">
        <v>0</v>
      </c>
      <c r="AB4936" s="108">
        <v>341.3</v>
      </c>
      <c r="AC4936" s="109">
        <v>0.5</v>
      </c>
      <c r="AD4936" s="181">
        <v>20</v>
      </c>
      <c r="AE4936" s="854"/>
      <c r="AF4936" s="108">
        <v>355</v>
      </c>
      <c r="AG4936" s="109">
        <v>0</v>
      </c>
      <c r="AH4936" s="79">
        <v>0</v>
      </c>
      <c r="AI4936" s="112"/>
      <c r="AJ4936" s="110">
        <v>0</v>
      </c>
      <c r="AK4936" s="739"/>
      <c r="AM4936" s="395">
        <v>0</v>
      </c>
      <c r="AN4936" s="163">
        <f t="shared" si="361"/>
        <v>20</v>
      </c>
      <c r="AO4936" s="113">
        <f t="shared" si="366"/>
        <v>-8.91</v>
      </c>
      <c r="AP4936" s="592">
        <f t="shared" si="359"/>
        <v>-8.5380000000000003</v>
      </c>
      <c r="AT4936" s="592">
        <f t="shared" si="362"/>
        <v>20</v>
      </c>
      <c r="AU4936" s="592">
        <f t="shared" si="363"/>
        <v>24</v>
      </c>
      <c r="AV4936" s="592">
        <v>9.9689999999999994</v>
      </c>
      <c r="AW4936" s="592"/>
      <c r="AX4936" s="592"/>
      <c r="AY4936" s="592"/>
      <c r="AZ4936" s="592"/>
      <c r="BA4936" s="592">
        <f t="shared" si="364"/>
        <v>14.031000000000001</v>
      </c>
      <c r="BB4936" s="506"/>
    </row>
    <row r="4937" spans="1:54" x14ac:dyDescent="0.2">
      <c r="A4937" s="58">
        <v>41453</v>
      </c>
      <c r="B4937" s="92">
        <v>20.84</v>
      </c>
      <c r="C4937" s="720"/>
      <c r="D4937" s="174">
        <v>7.8846999999999996</v>
      </c>
      <c r="E4937" s="62"/>
      <c r="F4937" s="781">
        <f t="shared" si="365"/>
        <v>28.724699999999999</v>
      </c>
      <c r="G4937" s="382"/>
      <c r="H4937" s="265">
        <v>20.9</v>
      </c>
      <c r="I4937" s="96">
        <v>9.7789999999999999</v>
      </c>
      <c r="J4937" s="308"/>
      <c r="K4937" s="789">
        <f t="shared" si="368"/>
        <v>30.678999999999998</v>
      </c>
      <c r="M4937" s="745">
        <f t="shared" si="357"/>
        <v>5.9999999999998721E-2</v>
      </c>
      <c r="N4937" s="745">
        <f t="shared" si="358"/>
        <v>1.8943000000000003</v>
      </c>
      <c r="O4937" s="98">
        <f t="shared" si="369"/>
        <v>1.9542999999999999</v>
      </c>
      <c r="Q4937" s="100">
        <f t="shared" si="370"/>
        <v>6.3701554809478793</v>
      </c>
      <c r="S4937" s="406">
        <v>0</v>
      </c>
      <c r="T4937" s="389">
        <v>0</v>
      </c>
      <c r="U4937" s="390">
        <v>0</v>
      </c>
      <c r="V4937" s="405">
        <v>0</v>
      </c>
      <c r="W4937" s="406">
        <v>0</v>
      </c>
      <c r="X4937" s="405">
        <v>0</v>
      </c>
      <c r="Y4937" s="113">
        <f t="shared" si="371"/>
        <v>28.724699999999999</v>
      </c>
      <c r="Z4937" s="108">
        <v>0</v>
      </c>
      <c r="AA4937" s="112">
        <v>0</v>
      </c>
      <c r="AB4937" s="108">
        <v>341.4</v>
      </c>
      <c r="AC4937" s="109">
        <v>1.2</v>
      </c>
      <c r="AD4937" s="181">
        <v>20</v>
      </c>
      <c r="AE4937" s="854"/>
      <c r="AF4937" s="108">
        <v>355.4</v>
      </c>
      <c r="AG4937" s="109">
        <v>1.5</v>
      </c>
      <c r="AH4937" s="79">
        <v>0</v>
      </c>
      <c r="AI4937" s="112"/>
      <c r="AJ4937" s="110">
        <v>0</v>
      </c>
      <c r="AK4937" s="739"/>
      <c r="AM4937" s="395">
        <v>0</v>
      </c>
      <c r="AN4937" s="163">
        <f t="shared" si="361"/>
        <v>20</v>
      </c>
      <c r="AO4937" s="113">
        <f t="shared" si="366"/>
        <v>-8.7246999999999986</v>
      </c>
      <c r="AP4937" s="592">
        <f t="shared" si="359"/>
        <v>-10.678999999999998</v>
      </c>
      <c r="AT4937" s="592">
        <f t="shared" si="362"/>
        <v>20</v>
      </c>
      <c r="AU4937" s="592">
        <f t="shared" si="363"/>
        <v>24</v>
      </c>
      <c r="AV4937" s="592">
        <v>8.7850000000000001</v>
      </c>
      <c r="AW4937" s="592"/>
      <c r="AX4937" s="592"/>
      <c r="AY4937" s="592"/>
      <c r="AZ4937" s="592"/>
      <c r="BA4937" s="592">
        <f t="shared" si="364"/>
        <v>15.215</v>
      </c>
      <c r="BB4937" s="506"/>
    </row>
    <row r="4938" spans="1:54" x14ac:dyDescent="0.2">
      <c r="A4938" s="58">
        <v>41454</v>
      </c>
      <c r="B4938" s="92">
        <v>17.87</v>
      </c>
      <c r="C4938" s="720"/>
      <c r="D4938" s="174">
        <v>8.2611000000000008</v>
      </c>
      <c r="E4938" s="62"/>
      <c r="F4938" s="781">
        <f t="shared" si="365"/>
        <v>26.131100000000004</v>
      </c>
      <c r="G4938" s="382"/>
      <c r="H4938" s="265">
        <v>18.309999999999999</v>
      </c>
      <c r="I4938" s="96">
        <v>10.38</v>
      </c>
      <c r="J4938" s="308"/>
      <c r="K4938" s="789">
        <f t="shared" si="368"/>
        <v>28.689999999999998</v>
      </c>
      <c r="M4938" s="745">
        <f t="shared" si="357"/>
        <v>0.43999999999999773</v>
      </c>
      <c r="N4938" s="745">
        <f t="shared" si="358"/>
        <v>2.1189</v>
      </c>
      <c r="O4938" s="98">
        <f t="shared" si="369"/>
        <v>2.5588999999999942</v>
      </c>
      <c r="Q4938" s="100">
        <f t="shared" si="370"/>
        <v>8.919135587312633</v>
      </c>
      <c r="S4938" s="406">
        <v>0</v>
      </c>
      <c r="T4938" s="389">
        <v>0</v>
      </c>
      <c r="U4938" s="390">
        <v>0</v>
      </c>
      <c r="V4938" s="405">
        <v>0</v>
      </c>
      <c r="W4938" s="406">
        <v>0</v>
      </c>
      <c r="X4938" s="405">
        <v>0</v>
      </c>
      <c r="Y4938" s="113">
        <f t="shared" si="371"/>
        <v>26.131100000000004</v>
      </c>
      <c r="Z4938" s="108">
        <v>0</v>
      </c>
      <c r="AA4938" s="112">
        <v>0</v>
      </c>
      <c r="AB4938" s="791">
        <v>342</v>
      </c>
      <c r="AC4938" s="109">
        <v>0</v>
      </c>
      <c r="AD4938" s="181">
        <v>30</v>
      </c>
      <c r="AE4938" s="854"/>
      <c r="AF4938" s="108">
        <v>355.5</v>
      </c>
      <c r="AG4938" s="109">
        <v>0.9</v>
      </c>
      <c r="AH4938" s="79">
        <v>0</v>
      </c>
      <c r="AI4938" s="112"/>
      <c r="AJ4938" s="110">
        <v>0</v>
      </c>
      <c r="AK4938" s="739"/>
      <c r="AM4938" s="395">
        <v>0</v>
      </c>
      <c r="AN4938" s="163">
        <f t="shared" si="361"/>
        <v>30</v>
      </c>
      <c r="AO4938" s="113">
        <f t="shared" si="366"/>
        <v>3.8688999999999965</v>
      </c>
      <c r="AP4938" s="592">
        <f t="shared" si="359"/>
        <v>1.3100000000000023</v>
      </c>
      <c r="AT4938" s="592">
        <f t="shared" si="362"/>
        <v>30</v>
      </c>
      <c r="AU4938" s="592">
        <f t="shared" si="363"/>
        <v>36</v>
      </c>
      <c r="AV4938" s="592">
        <v>8.67</v>
      </c>
      <c r="AW4938" s="592"/>
      <c r="AX4938" s="592"/>
      <c r="AY4938" s="592"/>
      <c r="AZ4938" s="592"/>
      <c r="BA4938" s="592">
        <f t="shared" si="364"/>
        <v>27.33</v>
      </c>
      <c r="BB4938" s="506"/>
    </row>
    <row r="4939" spans="1:54" ht="13.5" thickBot="1" x14ac:dyDescent="0.25">
      <c r="A4939" s="58">
        <v>41455</v>
      </c>
      <c r="B4939" s="92">
        <v>17.38</v>
      </c>
      <c r="C4939" s="720"/>
      <c r="D4939" s="174">
        <v>8.1</v>
      </c>
      <c r="E4939" s="62"/>
      <c r="F4939" s="781">
        <f t="shared" si="365"/>
        <v>25.479999999999997</v>
      </c>
      <c r="G4939" s="382"/>
      <c r="H4939" s="265">
        <v>15.72</v>
      </c>
      <c r="I4939" s="96">
        <v>9.99</v>
      </c>
      <c r="J4939" s="308"/>
      <c r="K4939" s="789">
        <f t="shared" si="368"/>
        <v>25.71</v>
      </c>
      <c r="M4939" s="745">
        <f t="shared" si="357"/>
        <v>-1.6599999999999984</v>
      </c>
      <c r="N4939" s="745">
        <f t="shared" si="358"/>
        <v>1.8900000000000006</v>
      </c>
      <c r="O4939" s="98">
        <f t="shared" si="369"/>
        <v>0.23000000000000398</v>
      </c>
      <c r="Q4939" s="100">
        <f t="shared" si="370"/>
        <v>0.89459354336835462</v>
      </c>
      <c r="S4939" s="406">
        <v>0</v>
      </c>
      <c r="T4939" s="389">
        <v>0</v>
      </c>
      <c r="U4939" s="390">
        <v>0</v>
      </c>
      <c r="V4939" s="405">
        <v>0</v>
      </c>
      <c r="W4939" s="406">
        <v>0</v>
      </c>
      <c r="X4939" s="405">
        <v>0</v>
      </c>
      <c r="Y4939" s="113">
        <f t="shared" si="371"/>
        <v>25.479999999999997</v>
      </c>
      <c r="Z4939" s="108">
        <v>0</v>
      </c>
      <c r="AA4939" s="112">
        <v>0</v>
      </c>
      <c r="AB4939" s="108">
        <v>341.8</v>
      </c>
      <c r="AC4939" s="109">
        <v>0.9</v>
      </c>
      <c r="AD4939" s="181">
        <v>20</v>
      </c>
      <c r="AE4939" s="854"/>
      <c r="AF4939" s="108">
        <v>355.5</v>
      </c>
      <c r="AG4939" s="109">
        <v>1.25</v>
      </c>
      <c r="AH4939" s="79">
        <v>0</v>
      </c>
      <c r="AI4939" s="112"/>
      <c r="AJ4939" s="110">
        <v>15</v>
      </c>
      <c r="AK4939" s="739"/>
      <c r="AM4939" s="395">
        <v>15</v>
      </c>
      <c r="AN4939" s="163">
        <f t="shared" si="361"/>
        <v>35</v>
      </c>
      <c r="AO4939" s="113">
        <f t="shared" si="366"/>
        <v>9.5200000000000031</v>
      </c>
      <c r="AP4939" s="592">
        <f t="shared" si="359"/>
        <v>9.2899999999999991</v>
      </c>
      <c r="AT4939" s="592">
        <f t="shared" si="362"/>
        <v>35</v>
      </c>
      <c r="AU4939" s="592">
        <f t="shared" si="363"/>
        <v>42</v>
      </c>
      <c r="AV4939" s="592">
        <v>11.239000000000001</v>
      </c>
      <c r="AW4939" s="592"/>
      <c r="AX4939" s="592"/>
      <c r="AY4939" s="592"/>
      <c r="AZ4939" s="592"/>
      <c r="BA4939" s="592">
        <f t="shared" si="364"/>
        <v>30.760999999999999</v>
      </c>
      <c r="BB4939" s="506"/>
    </row>
    <row r="4940" spans="1:54" x14ac:dyDescent="0.2">
      <c r="A4940" s="58">
        <v>41456</v>
      </c>
      <c r="B4940" s="59">
        <v>17.54</v>
      </c>
      <c r="C4940" s="720"/>
      <c r="D4940" s="200">
        <v>8.1300000000000008</v>
      </c>
      <c r="E4940" s="62"/>
      <c r="F4940" s="776">
        <f t="shared" si="365"/>
        <v>25.67</v>
      </c>
      <c r="G4940" s="383"/>
      <c r="H4940" s="59">
        <v>16.22</v>
      </c>
      <c r="I4940" s="308">
        <v>9.9760000000000009</v>
      </c>
      <c r="J4940" s="308"/>
      <c r="K4940" s="789">
        <f t="shared" si="368"/>
        <v>26.195999999999998</v>
      </c>
      <c r="M4940" s="745">
        <f t="shared" si="357"/>
        <v>-1.3200000000000003</v>
      </c>
      <c r="N4940" s="745">
        <f t="shared" si="358"/>
        <v>1.8460000000000001</v>
      </c>
      <c r="O4940" s="98">
        <f t="shared" si="369"/>
        <v>0.52599999999999625</v>
      </c>
      <c r="Q4940" s="100">
        <f t="shared" si="370"/>
        <v>2.0079401435333497</v>
      </c>
      <c r="S4940" s="392">
        <v>0</v>
      </c>
      <c r="T4940" s="389">
        <v>0</v>
      </c>
      <c r="U4940" s="390">
        <v>0</v>
      </c>
      <c r="V4940" s="391">
        <v>0</v>
      </c>
      <c r="W4940" s="392">
        <v>0</v>
      </c>
      <c r="X4940" s="391">
        <v>0</v>
      </c>
      <c r="Y4940" s="163">
        <f t="shared" ref="Y4940:Y4971" si="372">F4940-S4940-T4940-U4940-V4940+W4940+X4940</f>
        <v>25.67</v>
      </c>
      <c r="Z4940" s="78">
        <v>0</v>
      </c>
      <c r="AA4940" s="82">
        <v>0</v>
      </c>
      <c r="AB4940" s="78">
        <v>341.9</v>
      </c>
      <c r="AC4940" s="79">
        <v>1.2</v>
      </c>
      <c r="AD4940" s="792">
        <v>0</v>
      </c>
      <c r="AE4940" s="855"/>
      <c r="AF4940" s="78">
        <v>355.6</v>
      </c>
      <c r="AG4940" s="79">
        <v>0.4</v>
      </c>
      <c r="AH4940" s="79">
        <v>0</v>
      </c>
      <c r="AI4940" s="82"/>
      <c r="AJ4940" s="80">
        <v>22</v>
      </c>
      <c r="AK4940" s="739"/>
      <c r="AM4940" s="395"/>
      <c r="AN4940" s="163">
        <f t="shared" si="361"/>
        <v>22</v>
      </c>
      <c r="AO4940" s="83">
        <f t="shared" si="366"/>
        <v>-3.6700000000000017</v>
      </c>
      <c r="AP4940" s="592">
        <f t="shared" si="359"/>
        <v>-4.195999999999998</v>
      </c>
      <c r="AT4940" s="592">
        <f t="shared" si="362"/>
        <v>22</v>
      </c>
      <c r="AU4940" s="592">
        <f t="shared" si="363"/>
        <v>26.4</v>
      </c>
      <c r="AV4940" s="592">
        <v>11.798</v>
      </c>
      <c r="AW4940" s="592"/>
      <c r="AX4940" s="592"/>
      <c r="AY4940" s="592"/>
      <c r="AZ4940" s="592"/>
      <c r="BA4940" s="592">
        <f t="shared" ref="BA4940:BA4971" si="373">AT4940-AV4940</f>
        <v>10.202</v>
      </c>
      <c r="BB4940" s="506"/>
    </row>
    <row r="4941" spans="1:54" x14ac:dyDescent="0.2">
      <c r="A4941" s="58">
        <v>41457</v>
      </c>
      <c r="B4941" s="92">
        <v>18.079999999999998</v>
      </c>
      <c r="C4941" s="720"/>
      <c r="D4941" s="174">
        <v>8.2100000000000009</v>
      </c>
      <c r="E4941" s="62"/>
      <c r="F4941" s="781">
        <f t="shared" si="365"/>
        <v>26.29</v>
      </c>
      <c r="G4941" s="402"/>
      <c r="H4941" s="92">
        <v>18</v>
      </c>
      <c r="I4941" s="96">
        <v>10.115</v>
      </c>
      <c r="J4941" s="308"/>
      <c r="K4941" s="789">
        <f t="shared" si="368"/>
        <v>28.115000000000002</v>
      </c>
      <c r="M4941" s="745">
        <f t="shared" si="357"/>
        <v>-7.9999999999998295E-2</v>
      </c>
      <c r="N4941" s="745">
        <f t="shared" si="358"/>
        <v>1.9049999999999994</v>
      </c>
      <c r="O4941" s="98">
        <f t="shared" si="369"/>
        <v>1.8250000000000028</v>
      </c>
      <c r="Q4941" s="100">
        <f t="shared" si="370"/>
        <v>6.4911968699982312</v>
      </c>
      <c r="S4941" s="406">
        <v>0</v>
      </c>
      <c r="T4941" s="389">
        <v>0</v>
      </c>
      <c r="U4941" s="390">
        <v>0</v>
      </c>
      <c r="V4941" s="405">
        <v>0</v>
      </c>
      <c r="W4941" s="406">
        <v>0</v>
      </c>
      <c r="X4941" s="405">
        <v>0</v>
      </c>
      <c r="Y4941" s="163">
        <f t="shared" si="372"/>
        <v>26.29</v>
      </c>
      <c r="Z4941" s="108">
        <v>0</v>
      </c>
      <c r="AA4941" s="112">
        <v>0</v>
      </c>
      <c r="AB4941" s="108">
        <v>341.6</v>
      </c>
      <c r="AC4941" s="109">
        <v>0.4</v>
      </c>
      <c r="AD4941" s="793">
        <v>0</v>
      </c>
      <c r="AE4941" s="856"/>
      <c r="AF4941" s="108">
        <v>355.4</v>
      </c>
      <c r="AG4941" s="109">
        <v>0.3</v>
      </c>
      <c r="AH4941" s="79">
        <v>0</v>
      </c>
      <c r="AI4941" s="112"/>
      <c r="AJ4941" s="110">
        <v>17</v>
      </c>
      <c r="AK4941" s="739"/>
      <c r="AM4941" s="395"/>
      <c r="AN4941" s="163">
        <f t="shared" ref="AN4941:AN4970" si="374">AJ4941+AD4941+AA4941+Z4941</f>
        <v>17</v>
      </c>
      <c r="AO4941" s="113">
        <f t="shared" si="366"/>
        <v>-9.2899999999999991</v>
      </c>
      <c r="AP4941" s="592">
        <f t="shared" si="359"/>
        <v>-11.115000000000002</v>
      </c>
      <c r="AT4941" s="592">
        <f t="shared" si="362"/>
        <v>17</v>
      </c>
      <c r="AU4941" s="592">
        <f t="shared" si="363"/>
        <v>20.399999999999999</v>
      </c>
      <c r="AV4941" s="592">
        <v>8.1519999999999992</v>
      </c>
      <c r="AW4941" s="592"/>
      <c r="AX4941" s="592"/>
      <c r="AY4941" s="592"/>
      <c r="AZ4941" s="592"/>
      <c r="BA4941" s="592">
        <f t="shared" si="373"/>
        <v>8.8480000000000008</v>
      </c>
      <c r="BB4941" s="506"/>
    </row>
    <row r="4942" spans="1:54" x14ac:dyDescent="0.2">
      <c r="A4942" s="58">
        <v>41458</v>
      </c>
      <c r="B4942" s="92">
        <v>18.649999999999999</v>
      </c>
      <c r="C4942" s="720"/>
      <c r="D4942" s="174">
        <v>8.06</v>
      </c>
      <c r="E4942" s="62"/>
      <c r="F4942" s="781">
        <f t="shared" si="365"/>
        <v>26.71</v>
      </c>
      <c r="G4942" s="402"/>
      <c r="H4942" s="92">
        <v>17.91</v>
      </c>
      <c r="I4942" s="96">
        <v>10.034000000000001</v>
      </c>
      <c r="J4942" s="308"/>
      <c r="K4942" s="789">
        <f t="shared" si="368"/>
        <v>27.944000000000003</v>
      </c>
      <c r="M4942" s="745">
        <f t="shared" si="357"/>
        <v>-0.73999999999999844</v>
      </c>
      <c r="N4942" s="745">
        <f t="shared" si="358"/>
        <v>1.9740000000000002</v>
      </c>
      <c r="O4942" s="98">
        <f t="shared" si="369"/>
        <v>1.2340000000000018</v>
      </c>
      <c r="Q4942" s="100">
        <f t="shared" si="370"/>
        <v>4.4159748067563758</v>
      </c>
      <c r="S4942" s="406">
        <v>0</v>
      </c>
      <c r="T4942" s="389">
        <v>0</v>
      </c>
      <c r="U4942" s="390">
        <v>0</v>
      </c>
      <c r="V4942" s="405">
        <v>0</v>
      </c>
      <c r="W4942" s="406">
        <v>0</v>
      </c>
      <c r="X4942" s="405">
        <v>0</v>
      </c>
      <c r="Y4942" s="163">
        <f t="shared" si="372"/>
        <v>26.71</v>
      </c>
      <c r="Z4942" s="108">
        <v>0</v>
      </c>
      <c r="AA4942" s="112">
        <v>0</v>
      </c>
      <c r="AB4942" s="108">
        <v>341.5</v>
      </c>
      <c r="AC4942" s="109">
        <v>1.3</v>
      </c>
      <c r="AD4942" s="793">
        <v>20</v>
      </c>
      <c r="AE4942" s="856"/>
      <c r="AF4942" s="108">
        <v>355.7</v>
      </c>
      <c r="AG4942" s="109">
        <v>1.2</v>
      </c>
      <c r="AH4942" s="79">
        <v>0</v>
      </c>
      <c r="AI4942" s="112"/>
      <c r="AJ4942" s="110">
        <v>10</v>
      </c>
      <c r="AK4942" s="739"/>
      <c r="AM4942" s="395"/>
      <c r="AN4942" s="163">
        <f t="shared" si="374"/>
        <v>30</v>
      </c>
      <c r="AO4942" s="113">
        <f t="shared" si="366"/>
        <v>3.2899999999999991</v>
      </c>
      <c r="AP4942" s="592">
        <f t="shared" si="359"/>
        <v>2.0559999999999974</v>
      </c>
      <c r="AT4942" s="592">
        <f t="shared" ref="AT4942:AT4970" si="375">AN4942</f>
        <v>30</v>
      </c>
      <c r="AU4942" s="592">
        <f t="shared" si="363"/>
        <v>36</v>
      </c>
      <c r="AV4942" s="592">
        <v>7.2640000000000002</v>
      </c>
      <c r="AW4942" s="592"/>
      <c r="AX4942" s="592"/>
      <c r="AY4942" s="592"/>
      <c r="AZ4942" s="592"/>
      <c r="BA4942" s="592">
        <f t="shared" si="373"/>
        <v>22.736000000000001</v>
      </c>
      <c r="BB4942" s="506"/>
    </row>
    <row r="4943" spans="1:54" x14ac:dyDescent="0.2">
      <c r="A4943" s="58">
        <v>41459</v>
      </c>
      <c r="B4943" s="92">
        <v>17.73</v>
      </c>
      <c r="C4943" s="720"/>
      <c r="D4943" s="174">
        <v>8.11</v>
      </c>
      <c r="E4943" s="62"/>
      <c r="F4943" s="781">
        <f t="shared" si="365"/>
        <v>25.84</v>
      </c>
      <c r="G4943" s="402"/>
      <c r="H4943" s="92">
        <v>17.170000000000002</v>
      </c>
      <c r="I4943" s="96">
        <v>10.047000000000001</v>
      </c>
      <c r="J4943" s="308"/>
      <c r="K4943" s="789">
        <f t="shared" si="368"/>
        <v>27.217000000000002</v>
      </c>
      <c r="M4943" s="745">
        <f t="shared" si="357"/>
        <v>-0.55999999999999872</v>
      </c>
      <c r="N4943" s="745">
        <f t="shared" si="358"/>
        <v>1.9370000000000012</v>
      </c>
      <c r="O4943" s="98">
        <f t="shared" si="369"/>
        <v>1.3770000000000024</v>
      </c>
      <c r="Q4943" s="100">
        <f t="shared" si="370"/>
        <v>5.0593379138038808</v>
      </c>
      <c r="S4943" s="406">
        <v>0</v>
      </c>
      <c r="T4943" s="389">
        <v>0</v>
      </c>
      <c r="U4943" s="390">
        <v>0</v>
      </c>
      <c r="V4943" s="405">
        <v>0</v>
      </c>
      <c r="W4943" s="406">
        <v>0</v>
      </c>
      <c r="X4943" s="405">
        <v>0</v>
      </c>
      <c r="Y4943" s="163">
        <f t="shared" si="372"/>
        <v>25.84</v>
      </c>
      <c r="Z4943" s="108">
        <v>0</v>
      </c>
      <c r="AA4943" s="112">
        <v>0</v>
      </c>
      <c r="AB4943" s="108">
        <v>341.5</v>
      </c>
      <c r="AC4943" s="109">
        <v>0</v>
      </c>
      <c r="AD4943" s="793">
        <v>20</v>
      </c>
      <c r="AE4943" s="856"/>
      <c r="AF4943" s="108">
        <v>355.3</v>
      </c>
      <c r="AG4943" s="109">
        <v>0</v>
      </c>
      <c r="AH4943" s="79">
        <v>0</v>
      </c>
      <c r="AI4943" s="112"/>
      <c r="AJ4943" s="110">
        <v>4</v>
      </c>
      <c r="AK4943" s="739"/>
      <c r="AM4943" s="395"/>
      <c r="AN4943" s="163">
        <f t="shared" si="374"/>
        <v>24</v>
      </c>
      <c r="AO4943" s="113">
        <f t="shared" si="366"/>
        <v>-1.8399999999999999</v>
      </c>
      <c r="AP4943" s="592">
        <f t="shared" si="359"/>
        <v>-3.2170000000000023</v>
      </c>
      <c r="AT4943" s="592">
        <f t="shared" si="375"/>
        <v>24</v>
      </c>
      <c r="AU4943" s="592">
        <f t="shared" si="363"/>
        <v>28.8</v>
      </c>
      <c r="AV4943" s="592">
        <v>10.35</v>
      </c>
      <c r="AW4943" s="592"/>
      <c r="AX4943" s="592"/>
      <c r="AY4943" s="592"/>
      <c r="AZ4943" s="592"/>
      <c r="BA4943" s="592">
        <f t="shared" si="373"/>
        <v>13.65</v>
      </c>
      <c r="BB4943" s="506"/>
    </row>
    <row r="4944" spans="1:54" x14ac:dyDescent="0.2">
      <c r="A4944" s="58">
        <v>41460</v>
      </c>
      <c r="B4944" s="92">
        <v>19.440000000000001</v>
      </c>
      <c r="C4944" s="720"/>
      <c r="D4944" s="174">
        <v>8.923</v>
      </c>
      <c r="E4944" s="62"/>
      <c r="F4944" s="781">
        <f t="shared" si="365"/>
        <v>28.363</v>
      </c>
      <c r="G4944" s="402"/>
      <c r="H4944" s="92">
        <v>17.16</v>
      </c>
      <c r="I4944" s="96">
        <v>10.319000000000001</v>
      </c>
      <c r="J4944" s="308"/>
      <c r="K4944" s="789">
        <f t="shared" si="368"/>
        <v>27.478999999999999</v>
      </c>
      <c r="M4944" s="745">
        <f t="shared" si="357"/>
        <v>-2.2800000000000011</v>
      </c>
      <c r="N4944" s="745">
        <f t="shared" si="358"/>
        <v>1.3960000000000008</v>
      </c>
      <c r="O4944" s="98">
        <f t="shared" si="369"/>
        <v>-0.88400000000000034</v>
      </c>
      <c r="Q4944" s="100">
        <f t="shared" si="370"/>
        <v>-3.2170020743112935</v>
      </c>
      <c r="S4944" s="406">
        <v>0</v>
      </c>
      <c r="T4944" s="389">
        <v>0</v>
      </c>
      <c r="U4944" s="390">
        <v>0</v>
      </c>
      <c r="V4944" s="405">
        <v>0</v>
      </c>
      <c r="W4944" s="406">
        <v>0</v>
      </c>
      <c r="X4944" s="405">
        <v>0</v>
      </c>
      <c r="Y4944" s="163">
        <f t="shared" si="372"/>
        <v>28.363</v>
      </c>
      <c r="Z4944" s="108">
        <v>0</v>
      </c>
      <c r="AA4944" s="112">
        <v>0</v>
      </c>
      <c r="AB4944" s="108">
        <v>341.5</v>
      </c>
      <c r="AC4944" s="109">
        <v>0</v>
      </c>
      <c r="AD4944" s="793">
        <v>20</v>
      </c>
      <c r="AE4944" s="856"/>
      <c r="AF4944" s="108">
        <v>355.3</v>
      </c>
      <c r="AG4944" s="109">
        <v>0</v>
      </c>
      <c r="AH4944" s="79">
        <v>0</v>
      </c>
      <c r="AI4944" s="112"/>
      <c r="AJ4944" s="110">
        <v>9</v>
      </c>
      <c r="AK4944" s="739"/>
      <c r="AM4944" s="395"/>
      <c r="AN4944" s="163">
        <f t="shared" si="374"/>
        <v>29</v>
      </c>
      <c r="AO4944" s="113">
        <f t="shared" si="366"/>
        <v>0.63700000000000045</v>
      </c>
      <c r="AP4944" s="592">
        <f t="shared" si="359"/>
        <v>1.5210000000000008</v>
      </c>
      <c r="AT4944" s="592">
        <f t="shared" si="375"/>
        <v>29</v>
      </c>
      <c r="AU4944" s="592">
        <f t="shared" si="363"/>
        <v>34.799999999999997</v>
      </c>
      <c r="AV4944" s="592">
        <v>8.3640000000000008</v>
      </c>
      <c r="AW4944" s="592"/>
      <c r="AX4944" s="592"/>
      <c r="AY4944" s="592"/>
      <c r="AZ4944" s="592"/>
      <c r="BA4944" s="592">
        <f t="shared" si="373"/>
        <v>20.635999999999999</v>
      </c>
      <c r="BB4944" s="506"/>
    </row>
    <row r="4945" spans="1:54" x14ac:dyDescent="0.2">
      <c r="A4945" s="58">
        <v>41461</v>
      </c>
      <c r="B4945" s="92">
        <v>18.97</v>
      </c>
      <c r="C4945" s="720"/>
      <c r="D4945" s="174">
        <v>7.9668999999999999</v>
      </c>
      <c r="E4945" s="62"/>
      <c r="F4945" s="781">
        <f t="shared" si="365"/>
        <v>26.936899999999998</v>
      </c>
      <c r="G4945" s="402"/>
      <c r="H4945" s="92">
        <v>19.2</v>
      </c>
      <c r="I4945" s="96">
        <v>9.8249999999999993</v>
      </c>
      <c r="J4945" s="308"/>
      <c r="K4945" s="789">
        <f t="shared" si="368"/>
        <v>29.024999999999999</v>
      </c>
      <c r="M4945" s="745">
        <f t="shared" si="357"/>
        <v>0.23000000000000043</v>
      </c>
      <c r="N4945" s="745">
        <f t="shared" si="358"/>
        <v>1.8580999999999994</v>
      </c>
      <c r="O4945" s="98">
        <f t="shared" si="369"/>
        <v>2.0881000000000007</v>
      </c>
      <c r="Q4945" s="100">
        <f t="shared" si="370"/>
        <v>7.1941429801894943</v>
      </c>
      <c r="S4945" s="406">
        <v>0</v>
      </c>
      <c r="T4945" s="389">
        <v>0</v>
      </c>
      <c r="U4945" s="390">
        <v>0</v>
      </c>
      <c r="V4945" s="405">
        <v>0</v>
      </c>
      <c r="W4945" s="406">
        <v>0</v>
      </c>
      <c r="X4945" s="405">
        <v>0</v>
      </c>
      <c r="Y4945" s="163">
        <f t="shared" si="372"/>
        <v>26.936899999999998</v>
      </c>
      <c r="Z4945" s="108">
        <v>0</v>
      </c>
      <c r="AA4945" s="112">
        <v>0</v>
      </c>
      <c r="AB4945" s="108">
        <v>341.5</v>
      </c>
      <c r="AC4945" s="109">
        <v>0.1</v>
      </c>
      <c r="AD4945" s="793">
        <v>20</v>
      </c>
      <c r="AE4945" s="856"/>
      <c r="AF4945" s="108">
        <v>355.2</v>
      </c>
      <c r="AG4945" s="109">
        <v>0</v>
      </c>
      <c r="AH4945" s="79">
        <v>0</v>
      </c>
      <c r="AI4945" s="112"/>
      <c r="AJ4945" s="110">
        <v>6</v>
      </c>
      <c r="AK4945" s="739"/>
      <c r="AM4945" s="395"/>
      <c r="AN4945" s="163">
        <f t="shared" si="374"/>
        <v>26</v>
      </c>
      <c r="AO4945" s="113">
        <f t="shared" si="366"/>
        <v>-0.93689999999999785</v>
      </c>
      <c r="AP4945" s="592">
        <f t="shared" si="359"/>
        <v>-3.0249999999999986</v>
      </c>
      <c r="AT4945" s="592">
        <f t="shared" si="375"/>
        <v>26</v>
      </c>
      <c r="AU4945" s="592">
        <f t="shared" si="363"/>
        <v>31.2</v>
      </c>
      <c r="AV4945" s="592">
        <v>8.766</v>
      </c>
      <c r="AW4945" s="592"/>
      <c r="AX4945" s="592"/>
      <c r="AY4945" s="592"/>
      <c r="AZ4945" s="592"/>
      <c r="BA4945" s="592">
        <f t="shared" si="373"/>
        <v>17.234000000000002</v>
      </c>
      <c r="BB4945" s="506"/>
    </row>
    <row r="4946" spans="1:54" x14ac:dyDescent="0.2">
      <c r="A4946" s="58">
        <v>41462</v>
      </c>
      <c r="B4946" s="92">
        <v>18.23</v>
      </c>
      <c r="C4946" s="720"/>
      <c r="D4946" s="174">
        <v>8.2289999999999992</v>
      </c>
      <c r="E4946" s="62"/>
      <c r="F4946" s="781">
        <f t="shared" si="365"/>
        <v>26.459</v>
      </c>
      <c r="G4946" s="402"/>
      <c r="H4946" s="92">
        <v>15.94</v>
      </c>
      <c r="I4946" s="96">
        <v>9.9369999999999994</v>
      </c>
      <c r="J4946" s="308"/>
      <c r="K4946" s="789">
        <f t="shared" si="368"/>
        <v>25.876999999999999</v>
      </c>
      <c r="M4946" s="745">
        <f t="shared" si="357"/>
        <v>-2.2900000000000009</v>
      </c>
      <c r="N4946" s="745">
        <f t="shared" si="358"/>
        <v>1.7080000000000002</v>
      </c>
      <c r="O4946" s="98">
        <f t="shared" si="369"/>
        <v>-0.58200000000000074</v>
      </c>
      <c r="Q4946" s="100">
        <f t="shared" si="370"/>
        <v>-2.2491015187231933</v>
      </c>
      <c r="S4946" s="406">
        <v>0</v>
      </c>
      <c r="T4946" s="389">
        <v>0</v>
      </c>
      <c r="U4946" s="390">
        <v>0</v>
      </c>
      <c r="V4946" s="405">
        <v>0</v>
      </c>
      <c r="W4946" s="406">
        <v>0</v>
      </c>
      <c r="X4946" s="405">
        <v>0</v>
      </c>
      <c r="Y4946" s="163">
        <f t="shared" si="372"/>
        <v>26.459</v>
      </c>
      <c r="Z4946" s="108">
        <v>0</v>
      </c>
      <c r="AA4946" s="112">
        <v>0</v>
      </c>
      <c r="AB4946" s="108">
        <v>341.4</v>
      </c>
      <c r="AC4946" s="109">
        <v>0.5</v>
      </c>
      <c r="AD4946" s="793">
        <v>20</v>
      </c>
      <c r="AE4946" s="856"/>
      <c r="AF4946" s="108">
        <v>355.2</v>
      </c>
      <c r="AG4946" s="109">
        <v>0.3</v>
      </c>
      <c r="AH4946" s="79">
        <v>0</v>
      </c>
      <c r="AI4946" s="112"/>
      <c r="AJ4946" s="110">
        <v>3</v>
      </c>
      <c r="AK4946" s="739"/>
      <c r="AM4946" s="395"/>
      <c r="AN4946" s="163">
        <f t="shared" si="374"/>
        <v>23</v>
      </c>
      <c r="AO4946" s="113">
        <f t="shared" si="366"/>
        <v>-3.4589999999999996</v>
      </c>
      <c r="AP4946" s="592">
        <f t="shared" si="359"/>
        <v>-2.8769999999999989</v>
      </c>
      <c r="AT4946" s="592">
        <f t="shared" si="375"/>
        <v>23</v>
      </c>
      <c r="AU4946" s="592">
        <f t="shared" si="363"/>
        <v>27.6</v>
      </c>
      <c r="AV4946" s="592">
        <v>2.2400000000000002</v>
      </c>
      <c r="AW4946" s="592"/>
      <c r="AX4946" s="592"/>
      <c r="AY4946" s="592"/>
      <c r="AZ4946" s="592"/>
      <c r="BA4946" s="592">
        <f t="shared" si="373"/>
        <v>20.759999999999998</v>
      </c>
      <c r="BB4946" s="506"/>
    </row>
    <row r="4947" spans="1:54" x14ac:dyDescent="0.2">
      <c r="A4947" s="58">
        <v>41463</v>
      </c>
      <c r="B4947" s="92">
        <v>19.16</v>
      </c>
      <c r="C4947" s="720"/>
      <c r="D4947" s="174">
        <v>8.18</v>
      </c>
      <c r="E4947" s="62"/>
      <c r="F4947" s="781">
        <f t="shared" si="365"/>
        <v>27.34</v>
      </c>
      <c r="G4947" s="402"/>
      <c r="H4947" s="92">
        <v>17.8</v>
      </c>
      <c r="I4947" s="96">
        <v>10.163</v>
      </c>
      <c r="J4947" s="308"/>
      <c r="K4947" s="789">
        <f t="shared" si="368"/>
        <v>27.963000000000001</v>
      </c>
      <c r="M4947" s="745">
        <f t="shared" si="357"/>
        <v>-1.3599999999999994</v>
      </c>
      <c r="N4947" s="745">
        <f t="shared" si="358"/>
        <v>1.9830000000000005</v>
      </c>
      <c r="O4947" s="98">
        <f t="shared" si="369"/>
        <v>0.62300000000000111</v>
      </c>
      <c r="Q4947" s="100">
        <f t="shared" si="370"/>
        <v>2.2279440689482568</v>
      </c>
      <c r="S4947" s="406">
        <v>0</v>
      </c>
      <c r="T4947" s="389">
        <v>0</v>
      </c>
      <c r="U4947" s="390">
        <v>0</v>
      </c>
      <c r="V4947" s="405">
        <v>0</v>
      </c>
      <c r="W4947" s="406">
        <v>0</v>
      </c>
      <c r="X4947" s="405">
        <v>0</v>
      </c>
      <c r="Y4947" s="163">
        <f t="shared" si="372"/>
        <v>27.34</v>
      </c>
      <c r="Z4947" s="108">
        <v>0</v>
      </c>
      <c r="AA4947" s="112">
        <v>0</v>
      </c>
      <c r="AB4947" s="108">
        <v>342.2</v>
      </c>
      <c r="AC4947" s="109">
        <v>0.6</v>
      </c>
      <c r="AD4947" s="793">
        <v>20</v>
      </c>
      <c r="AE4947" s="856"/>
      <c r="AF4947" s="108">
        <v>355.9</v>
      </c>
      <c r="AG4947" s="109">
        <v>0.6</v>
      </c>
      <c r="AH4947" s="79">
        <v>0</v>
      </c>
      <c r="AI4947" s="112"/>
      <c r="AJ4947" s="110">
        <v>12</v>
      </c>
      <c r="AK4947" s="739"/>
      <c r="AM4947" s="395"/>
      <c r="AN4947" s="163">
        <f t="shared" si="374"/>
        <v>32</v>
      </c>
      <c r="AO4947" s="113">
        <f t="shared" si="366"/>
        <v>4.66</v>
      </c>
      <c r="AP4947" s="592">
        <f t="shared" si="359"/>
        <v>4.036999999999999</v>
      </c>
      <c r="AT4947" s="592">
        <f t="shared" si="375"/>
        <v>32</v>
      </c>
      <c r="AU4947" s="592">
        <f t="shared" si="363"/>
        <v>38.4</v>
      </c>
      <c r="AV4947" s="592">
        <v>10.497</v>
      </c>
      <c r="AW4947" s="592"/>
      <c r="AX4947" s="592"/>
      <c r="AY4947" s="592"/>
      <c r="AZ4947" s="592"/>
      <c r="BA4947" s="592">
        <f t="shared" si="373"/>
        <v>21.503</v>
      </c>
      <c r="BB4947" s="506"/>
    </row>
    <row r="4948" spans="1:54" x14ac:dyDescent="0.2">
      <c r="A4948" s="58">
        <v>41464</v>
      </c>
      <c r="B4948" s="92">
        <v>20.56</v>
      </c>
      <c r="C4948" s="720"/>
      <c r="D4948" s="174">
        <v>8.0299999999999994</v>
      </c>
      <c r="E4948" s="62"/>
      <c r="F4948" s="781">
        <f t="shared" si="365"/>
        <v>28.589999999999996</v>
      </c>
      <c r="G4948" s="402"/>
      <c r="H4948" s="92">
        <v>20.78</v>
      </c>
      <c r="I4948" s="96">
        <v>10.069000000000001</v>
      </c>
      <c r="J4948" s="308"/>
      <c r="K4948" s="789">
        <f t="shared" si="368"/>
        <v>30.849000000000004</v>
      </c>
      <c r="M4948" s="745">
        <f t="shared" si="357"/>
        <v>0.22000000000000242</v>
      </c>
      <c r="N4948" s="745">
        <f t="shared" si="358"/>
        <v>2.0390000000000015</v>
      </c>
      <c r="O4948" s="98">
        <f t="shared" si="369"/>
        <v>2.2590000000000074</v>
      </c>
      <c r="Q4948" s="100">
        <f t="shared" si="370"/>
        <v>7.3227657298453988</v>
      </c>
      <c r="S4948" s="406">
        <v>0</v>
      </c>
      <c r="T4948" s="389">
        <v>0</v>
      </c>
      <c r="U4948" s="390">
        <v>0</v>
      </c>
      <c r="V4948" s="405">
        <v>0</v>
      </c>
      <c r="W4948" s="406">
        <v>0</v>
      </c>
      <c r="X4948" s="405">
        <v>0</v>
      </c>
      <c r="Y4948" s="163">
        <f t="shared" si="372"/>
        <v>28.589999999999996</v>
      </c>
      <c r="Z4948" s="108">
        <v>0</v>
      </c>
      <c r="AA4948" s="112">
        <v>0</v>
      </c>
      <c r="AB4948" s="108">
        <v>342</v>
      </c>
      <c r="AC4948" s="109">
        <v>0.1</v>
      </c>
      <c r="AD4948" s="793">
        <v>20</v>
      </c>
      <c r="AE4948" s="856"/>
      <c r="AF4948" s="108">
        <v>355.4</v>
      </c>
      <c r="AG4948" s="109">
        <v>0</v>
      </c>
      <c r="AH4948" s="79">
        <v>0</v>
      </c>
      <c r="AI4948" s="112"/>
      <c r="AJ4948" s="110">
        <v>8</v>
      </c>
      <c r="AK4948" s="739"/>
      <c r="AM4948" s="395"/>
      <c r="AN4948" s="163">
        <f t="shared" si="374"/>
        <v>28</v>
      </c>
      <c r="AO4948" s="113">
        <f t="shared" si="366"/>
        <v>-0.58999999999999631</v>
      </c>
      <c r="AP4948" s="592">
        <f t="shared" si="359"/>
        <v>-2.8490000000000038</v>
      </c>
      <c r="AT4948" s="592">
        <f t="shared" si="375"/>
        <v>28</v>
      </c>
      <c r="AU4948" s="592">
        <f t="shared" si="363"/>
        <v>33.6</v>
      </c>
      <c r="AV4948" s="592">
        <v>8.1210000000000004</v>
      </c>
      <c r="AW4948" s="592"/>
      <c r="AX4948" s="592"/>
      <c r="AY4948" s="592"/>
      <c r="AZ4948" s="592"/>
      <c r="BA4948" s="592">
        <f t="shared" si="373"/>
        <v>19.878999999999998</v>
      </c>
      <c r="BB4948" s="506"/>
    </row>
    <row r="4949" spans="1:54" x14ac:dyDescent="0.2">
      <c r="A4949" s="58">
        <v>41465</v>
      </c>
      <c r="B4949" s="92">
        <v>20.23</v>
      </c>
      <c r="C4949" s="720"/>
      <c r="D4949" s="174">
        <v>8.0500000000000007</v>
      </c>
      <c r="E4949" s="62"/>
      <c r="F4949" s="781">
        <f t="shared" si="365"/>
        <v>28.28</v>
      </c>
      <c r="G4949" s="402"/>
      <c r="H4949" s="92">
        <v>18.420000000000002</v>
      </c>
      <c r="I4949" s="96">
        <v>10.068</v>
      </c>
      <c r="J4949" s="308"/>
      <c r="K4949" s="789">
        <f t="shared" si="368"/>
        <v>28.488</v>
      </c>
      <c r="M4949" s="745">
        <f t="shared" si="357"/>
        <v>-1.8099999999999987</v>
      </c>
      <c r="N4949" s="745">
        <f t="shared" si="358"/>
        <v>2.0179999999999989</v>
      </c>
      <c r="O4949" s="98">
        <f t="shared" si="369"/>
        <v>0.20799999999999841</v>
      </c>
      <c r="Q4949" s="100">
        <f t="shared" si="370"/>
        <v>0.73013198539735469</v>
      </c>
      <c r="S4949" s="406">
        <v>0</v>
      </c>
      <c r="T4949" s="389">
        <v>0</v>
      </c>
      <c r="U4949" s="390">
        <v>0</v>
      </c>
      <c r="V4949" s="405">
        <v>0</v>
      </c>
      <c r="W4949" s="406">
        <v>0</v>
      </c>
      <c r="X4949" s="405">
        <v>0</v>
      </c>
      <c r="Y4949" s="163">
        <f t="shared" si="372"/>
        <v>28.28</v>
      </c>
      <c r="Z4949" s="108">
        <v>0</v>
      </c>
      <c r="AA4949" s="112">
        <v>0</v>
      </c>
      <c r="AB4949" s="108">
        <v>341.8</v>
      </c>
      <c r="AC4949" s="109">
        <v>0.3</v>
      </c>
      <c r="AD4949" s="793">
        <v>20</v>
      </c>
      <c r="AE4949" s="856"/>
      <c r="AF4949" s="108">
        <v>355.7</v>
      </c>
      <c r="AG4949" s="109">
        <v>0.4</v>
      </c>
      <c r="AH4949" s="79">
        <v>0</v>
      </c>
      <c r="AI4949" s="112"/>
      <c r="AJ4949" s="110">
        <v>11</v>
      </c>
      <c r="AK4949" s="739"/>
      <c r="AM4949" s="395"/>
      <c r="AN4949" s="163">
        <f t="shared" si="374"/>
        <v>31</v>
      </c>
      <c r="AO4949" s="113">
        <f t="shared" si="366"/>
        <v>2.7199999999999989</v>
      </c>
      <c r="AP4949" s="592">
        <f t="shared" si="359"/>
        <v>2.5120000000000005</v>
      </c>
      <c r="AT4949" s="592">
        <f t="shared" si="375"/>
        <v>31</v>
      </c>
      <c r="AU4949" s="592">
        <f t="shared" si="363"/>
        <v>37.200000000000003</v>
      </c>
      <c r="AV4949" s="592">
        <v>7.2480000000000002</v>
      </c>
      <c r="AW4949" s="592"/>
      <c r="AX4949" s="592"/>
      <c r="AY4949" s="592"/>
      <c r="AZ4949" s="592"/>
      <c r="BA4949" s="592">
        <f t="shared" si="373"/>
        <v>23.751999999999999</v>
      </c>
      <c r="BB4949" s="506"/>
    </row>
    <row r="4950" spans="1:54" x14ac:dyDescent="0.2">
      <c r="A4950" s="58">
        <v>41466</v>
      </c>
      <c r="B4950" s="92">
        <v>19.78</v>
      </c>
      <c r="C4950" s="720"/>
      <c r="D4950" s="174">
        <v>8.0314999999999994</v>
      </c>
      <c r="E4950" s="62"/>
      <c r="F4950" s="781">
        <f t="shared" si="365"/>
        <v>27.811500000000002</v>
      </c>
      <c r="G4950" s="402"/>
      <c r="H4950" s="92">
        <v>19.96</v>
      </c>
      <c r="I4950" s="96">
        <v>10.135999999999999</v>
      </c>
      <c r="J4950" s="308"/>
      <c r="K4950" s="789">
        <f t="shared" si="368"/>
        <v>30.096</v>
      </c>
      <c r="M4950" s="745">
        <f t="shared" si="357"/>
        <v>0.17999999999999972</v>
      </c>
      <c r="N4950" s="745">
        <f t="shared" si="358"/>
        <v>2.1044999999999998</v>
      </c>
      <c r="O4950" s="98">
        <f t="shared" si="369"/>
        <v>2.2844999999999978</v>
      </c>
      <c r="Q4950" s="100">
        <f t="shared" si="370"/>
        <v>7.5907097288676155</v>
      </c>
      <c r="S4950" s="406">
        <v>0</v>
      </c>
      <c r="T4950" s="389">
        <v>0</v>
      </c>
      <c r="U4950" s="390">
        <v>0</v>
      </c>
      <c r="V4950" s="405">
        <v>0</v>
      </c>
      <c r="W4950" s="406">
        <v>0</v>
      </c>
      <c r="X4950" s="405">
        <v>0</v>
      </c>
      <c r="Y4950" s="163">
        <f t="shared" si="372"/>
        <v>27.811500000000002</v>
      </c>
      <c r="Z4950" s="108">
        <v>0</v>
      </c>
      <c r="AA4950" s="112">
        <v>0</v>
      </c>
      <c r="AB4950" s="108">
        <v>341.8</v>
      </c>
      <c r="AC4950" s="109">
        <v>0.5</v>
      </c>
      <c r="AD4950" s="793">
        <v>20</v>
      </c>
      <c r="AE4950" s="856"/>
      <c r="AF4950" s="108">
        <v>355.1</v>
      </c>
      <c r="AG4950" s="109">
        <v>0.6</v>
      </c>
      <c r="AH4950" s="79">
        <v>0</v>
      </c>
      <c r="AI4950" s="112"/>
      <c r="AJ4950" s="110">
        <v>0</v>
      </c>
      <c r="AK4950" s="739"/>
      <c r="AM4950" s="395"/>
      <c r="AN4950" s="163">
        <f t="shared" si="374"/>
        <v>20</v>
      </c>
      <c r="AO4950" s="113">
        <f t="shared" si="366"/>
        <v>-7.8115000000000023</v>
      </c>
      <c r="AP4950" s="592">
        <f t="shared" si="359"/>
        <v>-10.096</v>
      </c>
      <c r="AT4950" s="592">
        <f t="shared" si="375"/>
        <v>20</v>
      </c>
      <c r="AU4950" s="592">
        <f t="shared" si="363"/>
        <v>24</v>
      </c>
      <c r="AV4950" s="592">
        <v>7.9480000000000004</v>
      </c>
      <c r="AW4950" s="592"/>
      <c r="AX4950" s="592"/>
      <c r="AY4950" s="592"/>
      <c r="AZ4950" s="592"/>
      <c r="BA4950" s="592">
        <f t="shared" si="373"/>
        <v>12.052</v>
      </c>
      <c r="BB4950" s="506"/>
    </row>
    <row r="4951" spans="1:54" x14ac:dyDescent="0.2">
      <c r="A4951" s="58">
        <v>41467</v>
      </c>
      <c r="B4951" s="92">
        <v>15.97</v>
      </c>
      <c r="C4951" s="720"/>
      <c r="D4951" s="174">
        <v>8.0679999999999996</v>
      </c>
      <c r="E4951" s="62"/>
      <c r="F4951" s="781">
        <f t="shared" si="365"/>
        <v>24.038</v>
      </c>
      <c r="G4951" s="402"/>
      <c r="H4951" s="92">
        <v>18.91</v>
      </c>
      <c r="I4951" s="96">
        <v>10.061999999999999</v>
      </c>
      <c r="J4951" s="308"/>
      <c r="K4951" s="789">
        <f t="shared" si="368"/>
        <v>28.972000000000001</v>
      </c>
      <c r="M4951" s="745">
        <f t="shared" ref="M4951:M5014" si="376">H4951-B4951</f>
        <v>2.9399999999999995</v>
      </c>
      <c r="N4951" s="745">
        <f t="shared" ref="N4951:N5014" si="377">I4951-D4951</f>
        <v>1.9939999999999998</v>
      </c>
      <c r="O4951" s="98">
        <f t="shared" si="369"/>
        <v>4.9340000000000011</v>
      </c>
      <c r="Q4951" s="100">
        <f t="shared" si="370"/>
        <v>17.030236090017951</v>
      </c>
      <c r="S4951" s="406">
        <v>0</v>
      </c>
      <c r="T4951" s="389">
        <v>0</v>
      </c>
      <c r="U4951" s="390">
        <v>0</v>
      </c>
      <c r="V4951" s="405">
        <v>0</v>
      </c>
      <c r="W4951" s="406">
        <v>0</v>
      </c>
      <c r="X4951" s="405">
        <v>0</v>
      </c>
      <c r="Y4951" s="163">
        <f t="shared" si="372"/>
        <v>24.038</v>
      </c>
      <c r="Z4951" s="108">
        <v>0</v>
      </c>
      <c r="AA4951" s="112">
        <v>0</v>
      </c>
      <c r="AB4951" s="108">
        <v>341.8</v>
      </c>
      <c r="AC4951" s="109">
        <v>0.4</v>
      </c>
      <c r="AD4951" s="793">
        <v>20</v>
      </c>
      <c r="AE4951" s="856"/>
      <c r="AF4951" s="108">
        <v>354.8</v>
      </c>
      <c r="AG4951" s="109">
        <v>0.4</v>
      </c>
      <c r="AH4951" s="79">
        <v>0</v>
      </c>
      <c r="AI4951" s="112"/>
      <c r="AJ4951" s="110">
        <v>0</v>
      </c>
      <c r="AK4951" s="739"/>
      <c r="AM4951" s="395"/>
      <c r="AN4951" s="163">
        <f t="shared" si="374"/>
        <v>20</v>
      </c>
      <c r="AO4951" s="113">
        <f t="shared" si="366"/>
        <v>-4.0380000000000003</v>
      </c>
      <c r="AP4951" s="592">
        <f t="shared" ref="AP4951:AP5014" si="378">AN4951-K4951</f>
        <v>-8.9720000000000013</v>
      </c>
      <c r="AT4951" s="592">
        <f t="shared" si="375"/>
        <v>20</v>
      </c>
      <c r="AU4951" s="592">
        <f t="shared" si="363"/>
        <v>24</v>
      </c>
      <c r="AV4951" s="592">
        <v>10.045999999999999</v>
      </c>
      <c r="AW4951" s="592"/>
      <c r="AX4951" s="592"/>
      <c r="AY4951" s="592"/>
      <c r="AZ4951" s="592"/>
      <c r="BA4951" s="592">
        <f t="shared" si="373"/>
        <v>9.9540000000000006</v>
      </c>
      <c r="BB4951" s="506"/>
    </row>
    <row r="4952" spans="1:54" x14ac:dyDescent="0.2">
      <c r="A4952" s="58">
        <v>41468</v>
      </c>
      <c r="B4952" s="92">
        <v>16.97</v>
      </c>
      <c r="C4952" s="720"/>
      <c r="D4952" s="174">
        <v>8.1667000000000005</v>
      </c>
      <c r="E4952" s="62"/>
      <c r="F4952" s="781">
        <f t="shared" si="365"/>
        <v>25.136699999999998</v>
      </c>
      <c r="G4952" s="402"/>
      <c r="H4952" s="92">
        <v>17.3</v>
      </c>
      <c r="I4952" s="96">
        <v>10.244999999999999</v>
      </c>
      <c r="J4952" s="308"/>
      <c r="K4952" s="789">
        <f t="shared" si="368"/>
        <v>27.545000000000002</v>
      </c>
      <c r="M4952" s="745">
        <f t="shared" si="376"/>
        <v>0.33000000000000185</v>
      </c>
      <c r="N4952" s="745">
        <f t="shared" si="377"/>
        <v>2.0782999999999987</v>
      </c>
      <c r="O4952" s="98">
        <f t="shared" si="369"/>
        <v>2.4083000000000041</v>
      </c>
      <c r="Q4952" s="100">
        <f t="shared" si="370"/>
        <v>8.7431475766926994</v>
      </c>
      <c r="S4952" s="406">
        <v>0</v>
      </c>
      <c r="T4952" s="389">
        <v>0</v>
      </c>
      <c r="U4952" s="390">
        <v>0</v>
      </c>
      <c r="V4952" s="405">
        <v>0</v>
      </c>
      <c r="W4952" s="406">
        <v>0</v>
      </c>
      <c r="X4952" s="405">
        <v>0</v>
      </c>
      <c r="Y4952" s="163">
        <f t="shared" si="372"/>
        <v>25.136699999999998</v>
      </c>
      <c r="Z4952" s="108">
        <v>0</v>
      </c>
      <c r="AA4952" s="112">
        <v>0</v>
      </c>
      <c r="AB4952" s="108">
        <v>341.7</v>
      </c>
      <c r="AC4952" s="109">
        <v>0.3</v>
      </c>
      <c r="AD4952" s="793">
        <v>20</v>
      </c>
      <c r="AE4952" s="856"/>
      <c r="AF4952" s="108">
        <v>354.8</v>
      </c>
      <c r="AG4952" s="109">
        <v>0.3</v>
      </c>
      <c r="AH4952" s="79">
        <v>24</v>
      </c>
      <c r="AI4952" s="112"/>
      <c r="AJ4952" s="110">
        <v>24</v>
      </c>
      <c r="AK4952" s="739"/>
      <c r="AM4952" s="395"/>
      <c r="AN4952" s="163">
        <f t="shared" si="374"/>
        <v>44</v>
      </c>
      <c r="AO4952" s="113">
        <f t="shared" si="366"/>
        <v>18.863300000000002</v>
      </c>
      <c r="AP4952" s="592">
        <f t="shared" si="378"/>
        <v>16.454999999999998</v>
      </c>
      <c r="AT4952" s="592">
        <f t="shared" si="375"/>
        <v>44</v>
      </c>
      <c r="AU4952" s="592">
        <f t="shared" si="363"/>
        <v>52.8</v>
      </c>
      <c r="AV4952" s="592">
        <v>8.5820000000000007</v>
      </c>
      <c r="AW4952" s="592"/>
      <c r="AX4952" s="592"/>
      <c r="AY4952" s="592"/>
      <c r="AZ4952" s="592"/>
      <c r="BA4952" s="592">
        <f t="shared" si="373"/>
        <v>35.417999999999999</v>
      </c>
      <c r="BB4952" s="506"/>
    </row>
    <row r="4953" spans="1:54" x14ac:dyDescent="0.2">
      <c r="A4953" s="58">
        <v>41469</v>
      </c>
      <c r="B4953" s="92">
        <v>19.98</v>
      </c>
      <c r="C4953" s="720"/>
      <c r="D4953" s="174">
        <v>7.93</v>
      </c>
      <c r="E4953" s="62"/>
      <c r="F4953" s="781">
        <f t="shared" si="365"/>
        <v>27.91</v>
      </c>
      <c r="G4953" s="402"/>
      <c r="H4953" s="92">
        <v>17.84</v>
      </c>
      <c r="I4953" s="96">
        <v>9.7680000000000007</v>
      </c>
      <c r="J4953" s="308"/>
      <c r="K4953" s="789">
        <f t="shared" si="368"/>
        <v>27.608000000000001</v>
      </c>
      <c r="M4953" s="745">
        <f t="shared" si="376"/>
        <v>-2.1400000000000006</v>
      </c>
      <c r="N4953" s="745">
        <f t="shared" si="377"/>
        <v>1.838000000000001</v>
      </c>
      <c r="O4953" s="98">
        <f t="shared" si="369"/>
        <v>-0.3019999999999996</v>
      </c>
      <c r="Q4953" s="100">
        <f t="shared" si="370"/>
        <v>-1.0938858301941452</v>
      </c>
      <c r="S4953" s="406">
        <v>0</v>
      </c>
      <c r="T4953" s="389">
        <v>0</v>
      </c>
      <c r="U4953" s="390">
        <v>0</v>
      </c>
      <c r="V4953" s="405">
        <v>0</v>
      </c>
      <c r="W4953" s="406">
        <v>0</v>
      </c>
      <c r="X4953" s="405">
        <v>0</v>
      </c>
      <c r="Y4953" s="163">
        <f t="shared" si="372"/>
        <v>27.91</v>
      </c>
      <c r="Z4953" s="108">
        <v>0</v>
      </c>
      <c r="AA4953" s="112">
        <v>0</v>
      </c>
      <c r="AB4953" s="108">
        <v>341.6</v>
      </c>
      <c r="AC4953" s="109">
        <v>0</v>
      </c>
      <c r="AD4953" s="793">
        <v>20</v>
      </c>
      <c r="AE4953" s="856"/>
      <c r="AF4953" s="108">
        <v>355.3</v>
      </c>
      <c r="AG4953" s="109">
        <v>0</v>
      </c>
      <c r="AH4953" s="79">
        <v>0</v>
      </c>
      <c r="AI4953" s="112"/>
      <c r="AJ4953" s="110">
        <v>0</v>
      </c>
      <c r="AK4953" s="739"/>
      <c r="AM4953" s="395"/>
      <c r="AN4953" s="163">
        <f t="shared" si="374"/>
        <v>20</v>
      </c>
      <c r="AO4953" s="113">
        <f t="shared" si="366"/>
        <v>-7.91</v>
      </c>
      <c r="AP4953" s="592">
        <f t="shared" si="378"/>
        <v>-7.6080000000000005</v>
      </c>
      <c r="AT4953" s="592">
        <f t="shared" si="375"/>
        <v>20</v>
      </c>
      <c r="AU4953" s="592">
        <f t="shared" si="363"/>
        <v>24</v>
      </c>
      <c r="AV4953" s="592">
        <v>10.667</v>
      </c>
      <c r="AW4953" s="592"/>
      <c r="AX4953" s="592"/>
      <c r="AY4953" s="592"/>
      <c r="AZ4953" s="592"/>
      <c r="BA4953" s="592">
        <f t="shared" si="373"/>
        <v>9.3330000000000002</v>
      </c>
      <c r="BB4953" s="506"/>
    </row>
    <row r="4954" spans="1:54" x14ac:dyDescent="0.2">
      <c r="A4954" s="58">
        <v>41470</v>
      </c>
      <c r="B4954" s="92">
        <v>19.79</v>
      </c>
      <c r="C4954" s="720"/>
      <c r="D4954" s="174">
        <v>7.91</v>
      </c>
      <c r="E4954" s="62"/>
      <c r="F4954" s="781">
        <f t="shared" si="365"/>
        <v>27.7</v>
      </c>
      <c r="G4954" s="402"/>
      <c r="H4954" s="92">
        <v>18.850000000000001</v>
      </c>
      <c r="I4954" s="96">
        <v>10.122999999999999</v>
      </c>
      <c r="J4954" s="308"/>
      <c r="K4954" s="789">
        <f t="shared" si="368"/>
        <v>28.972999999999999</v>
      </c>
      <c r="M4954" s="745">
        <f t="shared" si="376"/>
        <v>-0.93999999999999773</v>
      </c>
      <c r="N4954" s="745">
        <f t="shared" si="377"/>
        <v>2.2129999999999992</v>
      </c>
      <c r="O4954" s="98">
        <f t="shared" si="369"/>
        <v>1.2729999999999997</v>
      </c>
      <c r="Q4954" s="100">
        <f t="shared" si="370"/>
        <v>4.3937459013564339</v>
      </c>
      <c r="S4954" s="406">
        <v>0</v>
      </c>
      <c r="T4954" s="389">
        <v>0</v>
      </c>
      <c r="U4954" s="390">
        <v>0</v>
      </c>
      <c r="V4954" s="405">
        <v>0</v>
      </c>
      <c r="W4954" s="406">
        <v>0</v>
      </c>
      <c r="X4954" s="405">
        <v>0</v>
      </c>
      <c r="Y4954" s="163">
        <f t="shared" si="372"/>
        <v>27.7</v>
      </c>
      <c r="Z4954" s="108">
        <v>0</v>
      </c>
      <c r="AA4954" s="112">
        <v>0</v>
      </c>
      <c r="AB4954" s="108">
        <v>341.5</v>
      </c>
      <c r="AC4954" s="109">
        <v>0</v>
      </c>
      <c r="AD4954" s="793">
        <v>20</v>
      </c>
      <c r="AE4954" s="856"/>
      <c r="AF4954" s="108">
        <v>355.2</v>
      </c>
      <c r="AG4954" s="109">
        <v>0</v>
      </c>
      <c r="AH4954" s="79">
        <v>0</v>
      </c>
      <c r="AI4954" s="112"/>
      <c r="AJ4954" s="110">
        <v>17</v>
      </c>
      <c r="AK4954" s="739"/>
      <c r="AM4954" s="395"/>
      <c r="AN4954" s="163">
        <f t="shared" si="374"/>
        <v>37</v>
      </c>
      <c r="AO4954" s="113">
        <f t="shared" si="366"/>
        <v>9.3000000000000007</v>
      </c>
      <c r="AP4954" s="592">
        <f t="shared" si="378"/>
        <v>8.027000000000001</v>
      </c>
      <c r="AT4954" s="592">
        <f t="shared" si="375"/>
        <v>37</v>
      </c>
      <c r="AU4954" s="592">
        <f t="shared" si="363"/>
        <v>44.4</v>
      </c>
      <c r="AV4954" s="592">
        <v>12.047000000000001</v>
      </c>
      <c r="AW4954" s="592"/>
      <c r="AX4954" s="592"/>
      <c r="AY4954" s="592"/>
      <c r="AZ4954" s="592"/>
      <c r="BA4954" s="592">
        <f t="shared" si="373"/>
        <v>24.952999999999999</v>
      </c>
      <c r="BB4954" s="506"/>
    </row>
    <row r="4955" spans="1:54" x14ac:dyDescent="0.2">
      <c r="A4955" s="58">
        <v>41471</v>
      </c>
      <c r="B4955" s="92">
        <v>21.71</v>
      </c>
      <c r="C4955" s="720"/>
      <c r="D4955" s="174">
        <v>8.0399999999999991</v>
      </c>
      <c r="E4955" s="62"/>
      <c r="F4955" s="781">
        <f t="shared" si="365"/>
        <v>29.75</v>
      </c>
      <c r="G4955" s="402"/>
      <c r="H4955" s="92">
        <v>19.66</v>
      </c>
      <c r="I4955" s="96">
        <v>10.029</v>
      </c>
      <c r="J4955" s="308"/>
      <c r="K4955" s="789">
        <f t="shared" si="368"/>
        <v>29.689</v>
      </c>
      <c r="M4955" s="745">
        <f t="shared" si="376"/>
        <v>-2.0500000000000007</v>
      </c>
      <c r="N4955" s="745">
        <f t="shared" si="377"/>
        <v>1.9890000000000008</v>
      </c>
      <c r="O4955" s="98">
        <f t="shared" si="369"/>
        <v>-6.0999999999999943E-2</v>
      </c>
      <c r="Q4955" s="100">
        <f t="shared" si="370"/>
        <v>-0.20546330290680029</v>
      </c>
      <c r="S4955" s="406">
        <v>0</v>
      </c>
      <c r="T4955" s="389">
        <v>0</v>
      </c>
      <c r="U4955" s="390">
        <v>0</v>
      </c>
      <c r="V4955" s="405">
        <v>0</v>
      </c>
      <c r="W4955" s="406">
        <v>0</v>
      </c>
      <c r="X4955" s="405">
        <v>0</v>
      </c>
      <c r="Y4955" s="163">
        <f t="shared" si="372"/>
        <v>29.75</v>
      </c>
      <c r="Z4955" s="108">
        <v>0</v>
      </c>
      <c r="AA4955" s="112">
        <v>0</v>
      </c>
      <c r="AB4955" s="108">
        <v>341.4</v>
      </c>
      <c r="AC4955" s="109">
        <v>0.5</v>
      </c>
      <c r="AD4955" s="793">
        <v>20</v>
      </c>
      <c r="AE4955" s="856"/>
      <c r="AF4955" s="108">
        <v>355.2</v>
      </c>
      <c r="AG4955" s="109">
        <v>0.3</v>
      </c>
      <c r="AH4955" s="79">
        <v>0</v>
      </c>
      <c r="AI4955" s="112"/>
      <c r="AJ4955" s="110">
        <v>12</v>
      </c>
      <c r="AK4955" s="739"/>
      <c r="AM4955" s="395"/>
      <c r="AN4955" s="163">
        <f t="shared" si="374"/>
        <v>32</v>
      </c>
      <c r="AO4955" s="113">
        <f t="shared" si="366"/>
        <v>2.25</v>
      </c>
      <c r="AP4955" s="592">
        <f t="shared" si="378"/>
        <v>2.3109999999999999</v>
      </c>
      <c r="AT4955" s="592">
        <f t="shared" si="375"/>
        <v>32</v>
      </c>
      <c r="AU4955" s="592">
        <f t="shared" si="363"/>
        <v>38.4</v>
      </c>
      <c r="AV4955" s="592">
        <v>8.8729999999999993</v>
      </c>
      <c r="AW4955" s="592"/>
      <c r="AX4955" s="592"/>
      <c r="AY4955" s="592"/>
      <c r="AZ4955" s="592"/>
      <c r="BA4955" s="592">
        <f t="shared" si="373"/>
        <v>23.127000000000002</v>
      </c>
      <c r="BB4955" s="506"/>
    </row>
    <row r="4956" spans="1:54" x14ac:dyDescent="0.2">
      <c r="A4956" s="58">
        <v>41472</v>
      </c>
      <c r="B4956" s="92">
        <v>23.49</v>
      </c>
      <c r="C4956" s="720"/>
      <c r="D4956" s="174">
        <v>8.02</v>
      </c>
      <c r="E4956" s="62"/>
      <c r="F4956" s="781">
        <f t="shared" si="365"/>
        <v>31.509999999999998</v>
      </c>
      <c r="G4956" s="402"/>
      <c r="H4956" s="92">
        <v>22.78</v>
      </c>
      <c r="I4956" s="96">
        <v>10.087</v>
      </c>
      <c r="J4956" s="308"/>
      <c r="K4956" s="789">
        <f t="shared" si="368"/>
        <v>32.867000000000004</v>
      </c>
      <c r="M4956" s="745">
        <f t="shared" si="376"/>
        <v>-0.7099999999999973</v>
      </c>
      <c r="N4956" s="745">
        <f t="shared" si="377"/>
        <v>2.0670000000000002</v>
      </c>
      <c r="O4956" s="98">
        <f t="shared" si="369"/>
        <v>1.3570000000000064</v>
      </c>
      <c r="Q4956" s="100">
        <f t="shared" si="370"/>
        <v>4.1287613715885421</v>
      </c>
      <c r="S4956" s="406">
        <v>0</v>
      </c>
      <c r="T4956" s="389">
        <v>0</v>
      </c>
      <c r="U4956" s="390">
        <v>0</v>
      </c>
      <c r="V4956" s="405">
        <v>0</v>
      </c>
      <c r="W4956" s="406">
        <v>0</v>
      </c>
      <c r="X4956" s="405">
        <v>0</v>
      </c>
      <c r="Y4956" s="163">
        <f t="shared" si="372"/>
        <v>31.509999999999998</v>
      </c>
      <c r="Z4956" s="108">
        <v>0</v>
      </c>
      <c r="AA4956" s="112">
        <v>0</v>
      </c>
      <c r="AB4956" s="108">
        <v>341.4</v>
      </c>
      <c r="AC4956" s="109">
        <v>0</v>
      </c>
      <c r="AD4956" s="793">
        <v>20</v>
      </c>
      <c r="AE4956" s="856"/>
      <c r="AF4956" s="108">
        <v>355.1</v>
      </c>
      <c r="AG4956" s="109">
        <v>0</v>
      </c>
      <c r="AH4956" s="79">
        <v>0</v>
      </c>
      <c r="AI4956" s="112"/>
      <c r="AJ4956" s="110">
        <v>16</v>
      </c>
      <c r="AK4956" s="739"/>
      <c r="AM4956" s="395"/>
      <c r="AN4956" s="163">
        <f t="shared" si="374"/>
        <v>36</v>
      </c>
      <c r="AO4956" s="113">
        <f t="shared" si="366"/>
        <v>4.490000000000002</v>
      </c>
      <c r="AP4956" s="592">
        <f t="shared" si="378"/>
        <v>3.1329999999999956</v>
      </c>
      <c r="AT4956" s="592">
        <f t="shared" si="375"/>
        <v>36</v>
      </c>
      <c r="AU4956" s="592">
        <f t="shared" si="363"/>
        <v>43.2</v>
      </c>
      <c r="AV4956" s="592">
        <v>6.7839999999999998</v>
      </c>
      <c r="AW4956" s="592"/>
      <c r="AX4956" s="592"/>
      <c r="AY4956" s="592"/>
      <c r="AZ4956" s="592"/>
      <c r="BA4956" s="592">
        <f t="shared" si="373"/>
        <v>29.216000000000001</v>
      </c>
      <c r="BB4956" s="506"/>
    </row>
    <row r="4957" spans="1:54" x14ac:dyDescent="0.2">
      <c r="A4957" s="58">
        <v>41473</v>
      </c>
      <c r="B4957" s="92">
        <v>23.13</v>
      </c>
      <c r="C4957" s="720"/>
      <c r="D4957" s="174">
        <v>8.14</v>
      </c>
      <c r="E4957" s="62"/>
      <c r="F4957" s="781">
        <f t="shared" si="365"/>
        <v>31.27</v>
      </c>
      <c r="G4957" s="402"/>
      <c r="H4957" s="92">
        <v>23.5</v>
      </c>
      <c r="I4957" s="96">
        <v>10.013999999999999</v>
      </c>
      <c r="J4957" s="308"/>
      <c r="K4957" s="789">
        <f t="shared" si="368"/>
        <v>33.513999999999996</v>
      </c>
      <c r="M4957" s="745">
        <f t="shared" si="376"/>
        <v>0.37000000000000099</v>
      </c>
      <c r="N4957" s="745">
        <f t="shared" si="377"/>
        <v>1.8739999999999988</v>
      </c>
      <c r="O4957" s="98">
        <f t="shared" si="369"/>
        <v>2.2439999999999962</v>
      </c>
      <c r="Q4957" s="100">
        <f t="shared" si="370"/>
        <v>6.6957092558333722</v>
      </c>
      <c r="S4957" s="406">
        <v>0</v>
      </c>
      <c r="T4957" s="389">
        <v>0</v>
      </c>
      <c r="U4957" s="390">
        <v>0</v>
      </c>
      <c r="V4957" s="405">
        <v>0</v>
      </c>
      <c r="W4957" s="406">
        <v>0</v>
      </c>
      <c r="X4957" s="405">
        <v>0</v>
      </c>
      <c r="Y4957" s="163">
        <f t="shared" si="372"/>
        <v>31.27</v>
      </c>
      <c r="Z4957" s="108">
        <v>0</v>
      </c>
      <c r="AA4957" s="112">
        <v>0</v>
      </c>
      <c r="AB4957" s="108">
        <v>341.3</v>
      </c>
      <c r="AC4957" s="109">
        <v>0</v>
      </c>
      <c r="AD4957" s="793">
        <v>20</v>
      </c>
      <c r="AE4957" s="856"/>
      <c r="AF4957" s="108">
        <v>355</v>
      </c>
      <c r="AG4957" s="109">
        <v>0</v>
      </c>
      <c r="AH4957" s="79">
        <v>0</v>
      </c>
      <c r="AI4957" s="112"/>
      <c r="AJ4957" s="110">
        <v>7</v>
      </c>
      <c r="AK4957" s="739"/>
      <c r="AM4957" s="395"/>
      <c r="AN4957" s="163">
        <f t="shared" si="374"/>
        <v>27</v>
      </c>
      <c r="AO4957" s="113">
        <f t="shared" si="366"/>
        <v>-4.2699999999999996</v>
      </c>
      <c r="AP4957" s="592">
        <f t="shared" si="378"/>
        <v>-6.5139999999999958</v>
      </c>
      <c r="AT4957" s="592">
        <f t="shared" si="375"/>
        <v>27</v>
      </c>
      <c r="AU4957" s="592">
        <f t="shared" si="363"/>
        <v>32.4</v>
      </c>
      <c r="AV4957" s="592">
        <v>9.35</v>
      </c>
      <c r="AW4957" s="592"/>
      <c r="AX4957" s="592"/>
      <c r="AY4957" s="592"/>
      <c r="AZ4957" s="592"/>
      <c r="BA4957" s="592">
        <f t="shared" si="373"/>
        <v>17.649999999999999</v>
      </c>
      <c r="BB4957" s="506"/>
    </row>
    <row r="4958" spans="1:54" x14ac:dyDescent="0.2">
      <c r="A4958" s="58">
        <v>41474</v>
      </c>
      <c r="B4958" s="92">
        <v>22.37</v>
      </c>
      <c r="C4958" s="720"/>
      <c r="D4958" s="174">
        <v>7.53</v>
      </c>
      <c r="E4958" s="62"/>
      <c r="F4958" s="781">
        <f t="shared" si="365"/>
        <v>29.900000000000002</v>
      </c>
      <c r="G4958" s="402"/>
      <c r="H4958" s="92">
        <v>19</v>
      </c>
      <c r="I4958" s="96">
        <v>9.9450000000000003</v>
      </c>
      <c r="J4958" s="308"/>
      <c r="K4958" s="789">
        <f t="shared" si="368"/>
        <v>28.945</v>
      </c>
      <c r="M4958" s="745">
        <f t="shared" si="376"/>
        <v>-3.370000000000001</v>
      </c>
      <c r="N4958" s="745">
        <f t="shared" si="377"/>
        <v>2.415</v>
      </c>
      <c r="O4958" s="98">
        <f t="shared" si="369"/>
        <v>-0.95500000000000185</v>
      </c>
      <c r="Q4958" s="100">
        <f t="shared" si="370"/>
        <v>-3.2993608567973807</v>
      </c>
      <c r="S4958" s="406">
        <v>0</v>
      </c>
      <c r="T4958" s="389">
        <v>0</v>
      </c>
      <c r="U4958" s="390">
        <v>0</v>
      </c>
      <c r="V4958" s="405">
        <v>0</v>
      </c>
      <c r="W4958" s="406">
        <v>0</v>
      </c>
      <c r="X4958" s="405">
        <v>0</v>
      </c>
      <c r="Y4958" s="163">
        <f t="shared" si="372"/>
        <v>29.900000000000002</v>
      </c>
      <c r="Z4958" s="108">
        <v>0</v>
      </c>
      <c r="AA4958" s="112">
        <v>0</v>
      </c>
      <c r="AB4958" s="108">
        <v>341.2</v>
      </c>
      <c r="AC4958" s="109">
        <v>0</v>
      </c>
      <c r="AD4958" s="793">
        <v>20</v>
      </c>
      <c r="AE4958" s="856"/>
      <c r="AF4958" s="108">
        <v>355</v>
      </c>
      <c r="AG4958" s="109">
        <v>0</v>
      </c>
      <c r="AH4958" s="79">
        <v>0</v>
      </c>
      <c r="AI4958" s="112"/>
      <c r="AJ4958" s="110">
        <v>17</v>
      </c>
      <c r="AK4958" s="739"/>
      <c r="AM4958" s="395"/>
      <c r="AN4958" s="163">
        <f t="shared" si="374"/>
        <v>37</v>
      </c>
      <c r="AO4958" s="113">
        <f t="shared" si="366"/>
        <v>7.0999999999999979</v>
      </c>
      <c r="AP4958" s="592">
        <f t="shared" si="378"/>
        <v>8.0549999999999997</v>
      </c>
      <c r="AT4958" s="592">
        <f t="shared" si="375"/>
        <v>37</v>
      </c>
      <c r="AU4958" s="592">
        <f t="shared" si="363"/>
        <v>44.4</v>
      </c>
      <c r="AV4958" s="592">
        <v>9.5530000000000008</v>
      </c>
      <c r="AW4958" s="592"/>
      <c r="AX4958" s="592"/>
      <c r="AY4958" s="592"/>
      <c r="AZ4958" s="592"/>
      <c r="BA4958" s="592">
        <f t="shared" si="373"/>
        <v>27.446999999999999</v>
      </c>
      <c r="BB4958" s="506"/>
    </row>
    <row r="4959" spans="1:54" x14ac:dyDescent="0.2">
      <c r="A4959" s="58">
        <v>41475</v>
      </c>
      <c r="B4959" s="92">
        <v>22.2</v>
      </c>
      <c r="C4959" s="720"/>
      <c r="D4959" s="174">
        <v>7.0503999999999998</v>
      </c>
      <c r="E4959" s="62"/>
      <c r="F4959" s="781">
        <f t="shared" si="365"/>
        <v>29.250399999999999</v>
      </c>
      <c r="G4959" s="402"/>
      <c r="H4959" s="92">
        <v>22.5</v>
      </c>
      <c r="I4959" s="96">
        <v>11.685</v>
      </c>
      <c r="J4959" s="308"/>
      <c r="K4959" s="789">
        <f t="shared" si="368"/>
        <v>34.185000000000002</v>
      </c>
      <c r="M4959" s="745">
        <f t="shared" si="376"/>
        <v>0.30000000000000071</v>
      </c>
      <c r="N4959" s="745">
        <f t="shared" si="377"/>
        <v>4.6346000000000007</v>
      </c>
      <c r="O4959" s="98">
        <f t="shared" si="369"/>
        <v>4.9346000000000032</v>
      </c>
      <c r="Q4959" s="100">
        <f t="shared" si="370"/>
        <v>14.434986105016828</v>
      </c>
      <c r="S4959" s="406">
        <v>0</v>
      </c>
      <c r="T4959" s="389">
        <v>0</v>
      </c>
      <c r="U4959" s="390">
        <v>0</v>
      </c>
      <c r="V4959" s="405">
        <v>0</v>
      </c>
      <c r="W4959" s="406">
        <v>0</v>
      </c>
      <c r="X4959" s="444">
        <v>0</v>
      </c>
      <c r="Y4959" s="163">
        <f t="shared" si="372"/>
        <v>29.250399999999999</v>
      </c>
      <c r="Z4959" s="108">
        <v>0</v>
      </c>
      <c r="AA4959" s="112">
        <v>0</v>
      </c>
      <c r="AB4959" s="108">
        <v>341.1</v>
      </c>
      <c r="AC4959" s="109">
        <v>0</v>
      </c>
      <c r="AD4959" s="793">
        <v>20</v>
      </c>
      <c r="AE4959" s="856"/>
      <c r="AF4959" s="108">
        <v>355</v>
      </c>
      <c r="AG4959" s="109">
        <v>0</v>
      </c>
      <c r="AH4959" s="79">
        <v>0</v>
      </c>
      <c r="AI4959" s="112"/>
      <c r="AJ4959" s="110">
        <v>0</v>
      </c>
      <c r="AK4959" s="739"/>
      <c r="AM4959" s="395"/>
      <c r="AN4959" s="163">
        <f t="shared" si="374"/>
        <v>20</v>
      </c>
      <c r="AO4959" s="113">
        <f t="shared" si="366"/>
        <v>-9.2503999999999991</v>
      </c>
      <c r="AP4959" s="592">
        <f t="shared" si="378"/>
        <v>-14.185000000000002</v>
      </c>
      <c r="AT4959" s="592">
        <f t="shared" si="375"/>
        <v>20</v>
      </c>
      <c r="AU4959" s="592">
        <f t="shared" si="363"/>
        <v>24</v>
      </c>
      <c r="AV4959" s="592">
        <v>8.0440000000000005</v>
      </c>
      <c r="AW4959" s="592"/>
      <c r="AX4959" s="592"/>
      <c r="AY4959" s="592"/>
      <c r="AZ4959" s="592"/>
      <c r="BA4959" s="592">
        <f t="shared" si="373"/>
        <v>11.956</v>
      </c>
      <c r="BB4959" s="506"/>
    </row>
    <row r="4960" spans="1:54" x14ac:dyDescent="0.2">
      <c r="A4960" s="58">
        <v>41476</v>
      </c>
      <c r="B4960" s="92">
        <v>20.91</v>
      </c>
      <c r="C4960" s="720"/>
      <c r="D4960" s="174">
        <v>7.8</v>
      </c>
      <c r="E4960" s="62"/>
      <c r="F4960" s="781">
        <f t="shared" si="365"/>
        <v>28.71</v>
      </c>
      <c r="G4960" s="402"/>
      <c r="H4960" s="92">
        <v>23</v>
      </c>
      <c r="I4960" s="96">
        <v>10.313000000000001</v>
      </c>
      <c r="J4960" s="308"/>
      <c r="K4960" s="789">
        <f t="shared" si="368"/>
        <v>33.313000000000002</v>
      </c>
      <c r="M4960" s="745">
        <f t="shared" si="376"/>
        <v>2.09</v>
      </c>
      <c r="N4960" s="745">
        <f t="shared" si="377"/>
        <v>2.5130000000000008</v>
      </c>
      <c r="O4960" s="98">
        <f t="shared" si="369"/>
        <v>4.6030000000000015</v>
      </c>
      <c r="Q4960" s="100">
        <f t="shared" si="370"/>
        <v>13.817428631465198</v>
      </c>
      <c r="S4960" s="406">
        <v>0</v>
      </c>
      <c r="T4960" s="389">
        <v>0</v>
      </c>
      <c r="U4960" s="390">
        <v>0</v>
      </c>
      <c r="V4960" s="405">
        <v>0</v>
      </c>
      <c r="W4960" s="406">
        <v>0</v>
      </c>
      <c r="X4960" s="405">
        <v>0</v>
      </c>
      <c r="Y4960" s="163">
        <f t="shared" si="372"/>
        <v>28.71</v>
      </c>
      <c r="Z4960" s="108">
        <v>0</v>
      </c>
      <c r="AA4960" s="112">
        <v>0</v>
      </c>
      <c r="AB4960" s="108">
        <v>341</v>
      </c>
      <c r="AC4960" s="109">
        <v>0</v>
      </c>
      <c r="AD4960" s="793">
        <v>20</v>
      </c>
      <c r="AE4960" s="856"/>
      <c r="AF4960" s="108">
        <v>355</v>
      </c>
      <c r="AG4960" s="109">
        <v>0</v>
      </c>
      <c r="AH4960" s="79">
        <v>0</v>
      </c>
      <c r="AI4960" s="112"/>
      <c r="AJ4960" s="110">
        <v>17</v>
      </c>
      <c r="AK4960" s="739"/>
      <c r="AM4960" s="395"/>
      <c r="AN4960" s="163">
        <f t="shared" si="374"/>
        <v>37</v>
      </c>
      <c r="AO4960" s="113">
        <f t="shared" si="366"/>
        <v>8.2899999999999991</v>
      </c>
      <c r="AP4960" s="592">
        <f t="shared" si="378"/>
        <v>3.6869999999999976</v>
      </c>
      <c r="AT4960" s="592">
        <f t="shared" si="375"/>
        <v>37</v>
      </c>
      <c r="AU4960" s="592">
        <f t="shared" si="363"/>
        <v>44.4</v>
      </c>
      <c r="AV4960" s="592">
        <v>9.7639999999999993</v>
      </c>
      <c r="AW4960" s="592"/>
      <c r="AX4960" s="592"/>
      <c r="AY4960" s="592"/>
      <c r="AZ4960" s="592"/>
      <c r="BA4960" s="592">
        <f t="shared" si="373"/>
        <v>27.236000000000001</v>
      </c>
      <c r="BB4960" s="506"/>
    </row>
    <row r="4961" spans="1:54" x14ac:dyDescent="0.2">
      <c r="A4961" s="58">
        <v>41477</v>
      </c>
      <c r="B4961" s="92">
        <v>21.35</v>
      </c>
      <c r="C4961" s="720"/>
      <c r="D4961" s="174">
        <v>8.3000000000000007</v>
      </c>
      <c r="E4961" s="62"/>
      <c r="F4961" s="781">
        <f t="shared" si="365"/>
        <v>29.650000000000002</v>
      </c>
      <c r="G4961" s="402"/>
      <c r="H4961" s="92">
        <v>20</v>
      </c>
      <c r="I4961" s="96">
        <v>10.023999999999999</v>
      </c>
      <c r="J4961" s="308"/>
      <c r="K4961" s="789">
        <f t="shared" si="368"/>
        <v>30.024000000000001</v>
      </c>
      <c r="M4961" s="745">
        <f t="shared" si="376"/>
        <v>-1.3500000000000014</v>
      </c>
      <c r="N4961" s="745">
        <f t="shared" si="377"/>
        <v>1.7239999999999984</v>
      </c>
      <c r="O4961" s="98">
        <f t="shared" si="369"/>
        <v>0.37399999999999878</v>
      </c>
      <c r="Q4961" s="100">
        <f t="shared" si="370"/>
        <v>1.2456701305622127</v>
      </c>
      <c r="S4961" s="406">
        <v>0</v>
      </c>
      <c r="T4961" s="389">
        <v>0</v>
      </c>
      <c r="U4961" s="390">
        <v>0</v>
      </c>
      <c r="V4961" s="405">
        <v>0</v>
      </c>
      <c r="W4961" s="406">
        <v>0</v>
      </c>
      <c r="X4961" s="405">
        <v>0</v>
      </c>
      <c r="Y4961" s="163">
        <f t="shared" si="372"/>
        <v>29.650000000000002</v>
      </c>
      <c r="Z4961" s="108">
        <v>0</v>
      </c>
      <c r="AA4961" s="112">
        <v>0</v>
      </c>
      <c r="AB4961" s="108">
        <v>341</v>
      </c>
      <c r="AC4961" s="109">
        <v>0</v>
      </c>
      <c r="AD4961" s="793">
        <v>0</v>
      </c>
      <c r="AE4961" s="856"/>
      <c r="AF4961" s="108">
        <v>355</v>
      </c>
      <c r="AG4961" s="109">
        <v>0</v>
      </c>
      <c r="AH4961" s="79">
        <v>0</v>
      </c>
      <c r="AI4961" s="112"/>
      <c r="AJ4961" s="110">
        <v>13</v>
      </c>
      <c r="AK4961" s="739"/>
      <c r="AM4961" s="395"/>
      <c r="AN4961" s="163">
        <f t="shared" si="374"/>
        <v>13</v>
      </c>
      <c r="AO4961" s="113">
        <f t="shared" si="366"/>
        <v>-16.650000000000002</v>
      </c>
      <c r="AP4961" s="592">
        <f t="shared" si="378"/>
        <v>-17.024000000000001</v>
      </c>
      <c r="AT4961" s="592">
        <f t="shared" si="375"/>
        <v>13</v>
      </c>
      <c r="AU4961" s="592">
        <f t="shared" si="363"/>
        <v>15.6</v>
      </c>
      <c r="AV4961" s="592">
        <v>10.455</v>
      </c>
      <c r="AW4961" s="592"/>
      <c r="AX4961" s="592"/>
      <c r="AY4961" s="592"/>
      <c r="AZ4961" s="592"/>
      <c r="BA4961" s="592">
        <f t="shared" si="373"/>
        <v>2.5449999999999999</v>
      </c>
      <c r="BB4961" s="506"/>
    </row>
    <row r="4962" spans="1:54" x14ac:dyDescent="0.2">
      <c r="A4962" s="58">
        <v>41478</v>
      </c>
      <c r="B4962" s="92">
        <v>23.34</v>
      </c>
      <c r="C4962" s="720"/>
      <c r="D4962" s="174">
        <v>8.1</v>
      </c>
      <c r="E4962" s="62"/>
      <c r="F4962" s="781">
        <f t="shared" si="365"/>
        <v>31.439999999999998</v>
      </c>
      <c r="G4962" s="402"/>
      <c r="H4962" s="92">
        <v>21</v>
      </c>
      <c r="I4962" s="96">
        <v>10.135</v>
      </c>
      <c r="J4962" s="308"/>
      <c r="K4962" s="789">
        <f t="shared" si="368"/>
        <v>31.134999999999998</v>
      </c>
      <c r="M4962" s="745">
        <f t="shared" si="376"/>
        <v>-2.34</v>
      </c>
      <c r="N4962" s="745">
        <f t="shared" si="377"/>
        <v>2.0350000000000001</v>
      </c>
      <c r="O4962" s="98">
        <f t="shared" si="369"/>
        <v>-0.30499999999999972</v>
      </c>
      <c r="Q4962" s="100">
        <f t="shared" si="370"/>
        <v>-0.97960494620202254</v>
      </c>
      <c r="S4962" s="406">
        <v>0</v>
      </c>
      <c r="T4962" s="389">
        <v>0</v>
      </c>
      <c r="U4962" s="390">
        <v>0</v>
      </c>
      <c r="V4962" s="405">
        <v>0</v>
      </c>
      <c r="W4962" s="406">
        <v>0</v>
      </c>
      <c r="X4962" s="405">
        <v>0</v>
      </c>
      <c r="Y4962" s="163">
        <f t="shared" si="372"/>
        <v>31.439999999999998</v>
      </c>
      <c r="Z4962" s="108">
        <v>0</v>
      </c>
      <c r="AA4962" s="112">
        <v>0</v>
      </c>
      <c r="AB4962" s="108">
        <v>341</v>
      </c>
      <c r="AC4962" s="109">
        <v>0</v>
      </c>
      <c r="AD4962" s="793">
        <v>0</v>
      </c>
      <c r="AE4962" s="856"/>
      <c r="AF4962" s="108">
        <v>355</v>
      </c>
      <c r="AG4962" s="109">
        <v>0</v>
      </c>
      <c r="AH4962" s="79">
        <v>0</v>
      </c>
      <c r="AI4962" s="112"/>
      <c r="AJ4962" s="110">
        <v>35</v>
      </c>
      <c r="AK4962" s="739"/>
      <c r="AM4962" s="395"/>
      <c r="AN4962" s="163">
        <f t="shared" si="374"/>
        <v>35</v>
      </c>
      <c r="AO4962" s="113">
        <f t="shared" si="366"/>
        <v>3.5600000000000023</v>
      </c>
      <c r="AP4962" s="592">
        <f t="shared" si="378"/>
        <v>3.865000000000002</v>
      </c>
      <c r="AT4962" s="592">
        <f t="shared" si="375"/>
        <v>35</v>
      </c>
      <c r="AU4962" s="592">
        <f t="shared" si="363"/>
        <v>42</v>
      </c>
      <c r="AV4962" s="592">
        <v>6.7859999999999996</v>
      </c>
      <c r="AW4962" s="592"/>
      <c r="AX4962" s="592"/>
      <c r="AY4962" s="592"/>
      <c r="AZ4962" s="592"/>
      <c r="BA4962" s="592">
        <f t="shared" si="373"/>
        <v>28.213999999999999</v>
      </c>
      <c r="BB4962" s="506"/>
    </row>
    <row r="4963" spans="1:54" x14ac:dyDescent="0.2">
      <c r="A4963" s="58">
        <v>41479</v>
      </c>
      <c r="B4963" s="92">
        <v>24.59</v>
      </c>
      <c r="C4963" s="720"/>
      <c r="D4963" s="174">
        <v>8.01</v>
      </c>
      <c r="E4963" s="62"/>
      <c r="F4963" s="781">
        <f t="shared" si="365"/>
        <v>32.6</v>
      </c>
      <c r="G4963" s="402"/>
      <c r="H4963" s="92">
        <v>24</v>
      </c>
      <c r="I4963" s="96">
        <v>10.035</v>
      </c>
      <c r="J4963" s="308"/>
      <c r="K4963" s="789">
        <f t="shared" si="368"/>
        <v>34.034999999999997</v>
      </c>
      <c r="M4963" s="745">
        <f t="shared" si="376"/>
        <v>-0.58999999999999986</v>
      </c>
      <c r="N4963" s="745">
        <f t="shared" si="377"/>
        <v>2.0250000000000004</v>
      </c>
      <c r="O4963" s="98">
        <f t="shared" si="369"/>
        <v>1.4349999999999952</v>
      </c>
      <c r="Q4963" s="100">
        <f t="shared" si="370"/>
        <v>4.2162479800205528</v>
      </c>
      <c r="S4963" s="406">
        <v>0</v>
      </c>
      <c r="T4963" s="389">
        <v>0</v>
      </c>
      <c r="U4963" s="390">
        <v>0</v>
      </c>
      <c r="V4963" s="405">
        <v>0</v>
      </c>
      <c r="W4963" s="406">
        <v>0</v>
      </c>
      <c r="X4963" s="405">
        <v>0</v>
      </c>
      <c r="Y4963" s="163">
        <f t="shared" si="372"/>
        <v>32.6</v>
      </c>
      <c r="Z4963" s="108">
        <v>0</v>
      </c>
      <c r="AA4963" s="112">
        <v>0</v>
      </c>
      <c r="AB4963" s="108">
        <v>341</v>
      </c>
      <c r="AC4963" s="109">
        <v>0.2</v>
      </c>
      <c r="AD4963" s="793">
        <v>0</v>
      </c>
      <c r="AE4963" s="856"/>
      <c r="AF4963" s="108">
        <v>354.9</v>
      </c>
      <c r="AG4963" s="109">
        <v>0.4</v>
      </c>
      <c r="AH4963" s="79">
        <v>0</v>
      </c>
      <c r="AI4963" s="112"/>
      <c r="AJ4963" s="110">
        <v>34</v>
      </c>
      <c r="AK4963" s="739"/>
      <c r="AM4963" s="395"/>
      <c r="AN4963" s="163">
        <f t="shared" si="374"/>
        <v>34</v>
      </c>
      <c r="AO4963" s="113">
        <f t="shared" si="366"/>
        <v>1.3999999999999986</v>
      </c>
      <c r="AP4963" s="592">
        <f t="shared" si="378"/>
        <v>-3.4999999999996589E-2</v>
      </c>
      <c r="AT4963" s="592">
        <f t="shared" si="375"/>
        <v>34</v>
      </c>
      <c r="AU4963" s="592">
        <f t="shared" si="363"/>
        <v>40.799999999999997</v>
      </c>
      <c r="AV4963" s="592">
        <v>10.509</v>
      </c>
      <c r="AW4963" s="592"/>
      <c r="AX4963" s="592"/>
      <c r="AY4963" s="592"/>
      <c r="AZ4963" s="592"/>
      <c r="BA4963" s="592">
        <f t="shared" si="373"/>
        <v>23.491</v>
      </c>
      <c r="BB4963" s="506"/>
    </row>
    <row r="4964" spans="1:54" x14ac:dyDescent="0.2">
      <c r="A4964" s="58">
        <v>41480</v>
      </c>
      <c r="B4964" s="92">
        <v>21.76</v>
      </c>
      <c r="C4964" s="720"/>
      <c r="D4964" s="174">
        <v>8.9179999999999993</v>
      </c>
      <c r="E4964" s="62"/>
      <c r="F4964" s="781">
        <f t="shared" si="365"/>
        <v>30.678000000000001</v>
      </c>
      <c r="G4964" s="402"/>
      <c r="H4964" s="92">
        <v>24</v>
      </c>
      <c r="I4964" s="96">
        <v>11.237</v>
      </c>
      <c r="J4964" s="308"/>
      <c r="K4964" s="789">
        <f t="shared" si="368"/>
        <v>35.237000000000002</v>
      </c>
      <c r="M4964" s="745">
        <f t="shared" si="376"/>
        <v>2.2399999999999984</v>
      </c>
      <c r="N4964" s="745">
        <f t="shared" si="377"/>
        <v>2.3190000000000008</v>
      </c>
      <c r="O4964" s="98">
        <f t="shared" si="369"/>
        <v>4.5590000000000011</v>
      </c>
      <c r="Q4964" s="100">
        <f t="shared" si="370"/>
        <v>12.938104832988055</v>
      </c>
      <c r="S4964" s="406">
        <v>0</v>
      </c>
      <c r="T4964" s="389">
        <v>0</v>
      </c>
      <c r="U4964" s="390">
        <v>0</v>
      </c>
      <c r="V4964" s="405">
        <v>0</v>
      </c>
      <c r="W4964" s="406">
        <v>0</v>
      </c>
      <c r="X4964" s="405">
        <v>0</v>
      </c>
      <c r="Y4964" s="163">
        <f t="shared" si="372"/>
        <v>30.678000000000001</v>
      </c>
      <c r="Z4964" s="108">
        <v>0</v>
      </c>
      <c r="AA4964" s="112">
        <v>0</v>
      </c>
      <c r="AB4964" s="108">
        <v>341</v>
      </c>
      <c r="AC4964" s="109">
        <v>0</v>
      </c>
      <c r="AD4964" s="793">
        <v>0</v>
      </c>
      <c r="AE4964" s="856"/>
      <c r="AF4964" s="108">
        <v>355.2</v>
      </c>
      <c r="AG4964" s="109">
        <v>0</v>
      </c>
      <c r="AH4964" s="79">
        <v>0</v>
      </c>
      <c r="AI4964" s="112"/>
      <c r="AJ4964" s="110">
        <v>33</v>
      </c>
      <c r="AK4964" s="739"/>
      <c r="AM4964" s="395"/>
      <c r="AN4964" s="163">
        <f t="shared" si="374"/>
        <v>33</v>
      </c>
      <c r="AO4964" s="113">
        <f t="shared" si="366"/>
        <v>2.3219999999999992</v>
      </c>
      <c r="AP4964" s="592">
        <f t="shared" si="378"/>
        <v>-2.2370000000000019</v>
      </c>
      <c r="AT4964" s="592">
        <f t="shared" si="375"/>
        <v>33</v>
      </c>
      <c r="AU4964" s="592">
        <f t="shared" si="363"/>
        <v>39.6</v>
      </c>
      <c r="AV4964" s="592">
        <v>8.1479999999999997</v>
      </c>
      <c r="AW4964" s="592"/>
      <c r="AX4964" s="592"/>
      <c r="AY4964" s="592"/>
      <c r="AZ4964" s="592"/>
      <c r="BA4964" s="592">
        <f t="shared" si="373"/>
        <v>24.852</v>
      </c>
      <c r="BB4964" s="506"/>
    </row>
    <row r="4965" spans="1:54" x14ac:dyDescent="0.2">
      <c r="A4965" s="58">
        <v>41481</v>
      </c>
      <c r="B4965" s="92">
        <v>21.55</v>
      </c>
      <c r="C4965" s="720"/>
      <c r="D4965" s="174">
        <v>8.8970000000000002</v>
      </c>
      <c r="E4965" s="62"/>
      <c r="F4965" s="781">
        <f t="shared" si="365"/>
        <v>30.447000000000003</v>
      </c>
      <c r="G4965" s="402"/>
      <c r="H4965" s="92">
        <v>23</v>
      </c>
      <c r="I4965" s="96">
        <v>11.032</v>
      </c>
      <c r="J4965" s="308"/>
      <c r="K4965" s="789">
        <f t="shared" si="368"/>
        <v>34.031999999999996</v>
      </c>
      <c r="M4965" s="745">
        <f t="shared" si="376"/>
        <v>1.4499999999999993</v>
      </c>
      <c r="N4965" s="745">
        <f t="shared" si="377"/>
        <v>2.1349999999999998</v>
      </c>
      <c r="O4965" s="98">
        <f t="shared" si="369"/>
        <v>3.5849999999999937</v>
      </c>
      <c r="Q4965" s="100">
        <f t="shared" si="370"/>
        <v>10.5342031029619</v>
      </c>
      <c r="S4965" s="406">
        <v>0</v>
      </c>
      <c r="T4965" s="389">
        <v>0</v>
      </c>
      <c r="U4965" s="390">
        <v>0</v>
      </c>
      <c r="V4965" s="405">
        <v>0</v>
      </c>
      <c r="W4965" s="406">
        <v>0</v>
      </c>
      <c r="X4965" s="405">
        <v>0</v>
      </c>
      <c r="Y4965" s="163">
        <f t="shared" si="372"/>
        <v>30.447000000000003</v>
      </c>
      <c r="Z4965" s="108">
        <v>0</v>
      </c>
      <c r="AA4965" s="112">
        <v>0</v>
      </c>
      <c r="AB4965" s="108">
        <v>341.1</v>
      </c>
      <c r="AC4965" s="109">
        <v>0</v>
      </c>
      <c r="AD4965" s="793">
        <v>0</v>
      </c>
      <c r="AE4965" s="856"/>
      <c r="AF4965" s="108">
        <v>355.2</v>
      </c>
      <c r="AG4965" s="109">
        <v>0</v>
      </c>
      <c r="AH4965" s="79">
        <v>0</v>
      </c>
      <c r="AI4965" s="112"/>
      <c r="AJ4965" s="110">
        <v>33</v>
      </c>
      <c r="AK4965" s="739"/>
      <c r="AM4965" s="395"/>
      <c r="AN4965" s="163">
        <f t="shared" si="374"/>
        <v>33</v>
      </c>
      <c r="AO4965" s="113">
        <f t="shared" si="366"/>
        <v>2.5529999999999973</v>
      </c>
      <c r="AP4965" s="592">
        <f t="shared" si="378"/>
        <v>-1.0319999999999965</v>
      </c>
      <c r="AT4965" s="592">
        <f t="shared" si="375"/>
        <v>33</v>
      </c>
      <c r="AU4965" s="592">
        <f t="shared" si="363"/>
        <v>39.6</v>
      </c>
      <c r="AV4965" s="592">
        <v>8.109</v>
      </c>
      <c r="AW4965" s="592"/>
      <c r="AX4965" s="592"/>
      <c r="AY4965" s="592"/>
      <c r="AZ4965" s="592"/>
      <c r="BA4965" s="592">
        <f t="shared" si="373"/>
        <v>24.890999999999998</v>
      </c>
      <c r="BB4965" s="506"/>
    </row>
    <row r="4966" spans="1:54" x14ac:dyDescent="0.2">
      <c r="A4966" s="58">
        <v>41482</v>
      </c>
      <c r="B4966" s="92">
        <v>20.05</v>
      </c>
      <c r="C4966" s="720"/>
      <c r="D4966" s="174">
        <v>9.4972999999999992</v>
      </c>
      <c r="E4966" s="62"/>
      <c r="F4966" s="781">
        <f t="shared" si="365"/>
        <v>29.5473</v>
      </c>
      <c r="G4966" s="402"/>
      <c r="H4966" s="92">
        <v>20</v>
      </c>
      <c r="I4966" s="96">
        <v>10.048999999999999</v>
      </c>
      <c r="J4966" s="308"/>
      <c r="K4966" s="789">
        <f t="shared" si="368"/>
        <v>30.048999999999999</v>
      </c>
      <c r="M4966" s="745">
        <f t="shared" si="376"/>
        <v>-5.0000000000000711E-2</v>
      </c>
      <c r="N4966" s="745">
        <f t="shared" si="377"/>
        <v>0.5517000000000003</v>
      </c>
      <c r="O4966" s="98">
        <f t="shared" si="369"/>
        <v>0.50169999999999959</v>
      </c>
      <c r="Q4966" s="100">
        <f t="shared" si="370"/>
        <v>1.6696063096941649</v>
      </c>
      <c r="S4966" s="406">
        <v>0</v>
      </c>
      <c r="T4966" s="389">
        <v>0</v>
      </c>
      <c r="U4966" s="390">
        <v>0</v>
      </c>
      <c r="V4966" s="405">
        <v>0</v>
      </c>
      <c r="W4966" s="406">
        <v>0</v>
      </c>
      <c r="X4966" s="405">
        <v>0</v>
      </c>
      <c r="Y4966" s="163">
        <f t="shared" si="372"/>
        <v>29.5473</v>
      </c>
      <c r="Z4966" s="108">
        <v>0</v>
      </c>
      <c r="AA4966" s="112">
        <v>0</v>
      </c>
      <c r="AB4966" s="108">
        <v>341.1</v>
      </c>
      <c r="AC4966" s="109">
        <v>0</v>
      </c>
      <c r="AD4966" s="793">
        <v>0</v>
      </c>
      <c r="AE4966" s="856"/>
      <c r="AF4966" s="108">
        <v>355.1</v>
      </c>
      <c r="AG4966" s="109">
        <v>0.1</v>
      </c>
      <c r="AH4966" s="79">
        <v>0</v>
      </c>
      <c r="AI4966" s="112"/>
      <c r="AJ4966" s="110">
        <v>31</v>
      </c>
      <c r="AK4966" s="739"/>
      <c r="AM4966" s="395"/>
      <c r="AN4966" s="163">
        <f t="shared" si="374"/>
        <v>31</v>
      </c>
      <c r="AO4966" s="113">
        <f t="shared" si="366"/>
        <v>1.4527000000000001</v>
      </c>
      <c r="AP4966" s="592">
        <f t="shared" si="378"/>
        <v>0.95100000000000051</v>
      </c>
      <c r="AT4966" s="592">
        <f t="shared" si="375"/>
        <v>31</v>
      </c>
      <c r="AU4966" s="592">
        <f t="shared" si="363"/>
        <v>37.200000000000003</v>
      </c>
      <c r="AV4966" s="592">
        <v>9.9689999999999994</v>
      </c>
      <c r="AW4966" s="592"/>
      <c r="AX4966" s="592"/>
      <c r="AY4966" s="592"/>
      <c r="AZ4966" s="592"/>
      <c r="BA4966" s="592">
        <f t="shared" si="373"/>
        <v>21.030999999999999</v>
      </c>
      <c r="BB4966" s="506"/>
    </row>
    <row r="4967" spans="1:54" x14ac:dyDescent="0.2">
      <c r="A4967" s="58">
        <v>41483</v>
      </c>
      <c r="B4967" s="92">
        <v>18.559999999999999</v>
      </c>
      <c r="C4967" s="720"/>
      <c r="D4967" s="174">
        <v>8.48</v>
      </c>
      <c r="E4967" s="62"/>
      <c r="F4967" s="781">
        <f t="shared" si="365"/>
        <v>27.04</v>
      </c>
      <c r="G4967" s="402"/>
      <c r="H4967" s="92">
        <v>18</v>
      </c>
      <c r="I4967" s="96">
        <v>8.8629999999999995</v>
      </c>
      <c r="J4967" s="308"/>
      <c r="K4967" s="789">
        <f t="shared" si="368"/>
        <v>26.863</v>
      </c>
      <c r="M4967" s="745">
        <f t="shared" si="376"/>
        <v>-0.55999999999999872</v>
      </c>
      <c r="N4967" s="745">
        <f t="shared" si="377"/>
        <v>0.38299999999999912</v>
      </c>
      <c r="O4967" s="98">
        <f t="shared" si="369"/>
        <v>-0.1769999999999996</v>
      </c>
      <c r="Q4967" s="100">
        <f t="shared" si="370"/>
        <v>-0.65889885716412766</v>
      </c>
      <c r="S4967" s="406">
        <v>0</v>
      </c>
      <c r="T4967" s="389">
        <v>0</v>
      </c>
      <c r="U4967" s="390">
        <v>0</v>
      </c>
      <c r="V4967" s="405">
        <v>0</v>
      </c>
      <c r="W4967" s="406">
        <v>0</v>
      </c>
      <c r="X4967" s="405">
        <v>0</v>
      </c>
      <c r="Y4967" s="163">
        <f t="shared" si="372"/>
        <v>27.04</v>
      </c>
      <c r="Z4967" s="108">
        <v>0</v>
      </c>
      <c r="AA4967" s="112">
        <v>0</v>
      </c>
      <c r="AB4967" s="108">
        <v>341.2</v>
      </c>
      <c r="AC4967" s="109">
        <v>0.2</v>
      </c>
      <c r="AD4967" s="793">
        <v>20</v>
      </c>
      <c r="AE4967" s="856"/>
      <c r="AF4967" s="108">
        <v>355.1</v>
      </c>
      <c r="AG4967" s="109">
        <v>0.2</v>
      </c>
      <c r="AH4967" s="79">
        <v>0</v>
      </c>
      <c r="AI4967" s="112"/>
      <c r="AJ4967" s="110">
        <v>7</v>
      </c>
      <c r="AK4967" s="739"/>
      <c r="AM4967" s="395"/>
      <c r="AN4967" s="163">
        <f t="shared" si="374"/>
        <v>27</v>
      </c>
      <c r="AO4967" s="113">
        <f t="shared" si="366"/>
        <v>-3.9999999999999147E-2</v>
      </c>
      <c r="AP4967" s="592">
        <f t="shared" si="378"/>
        <v>0.13700000000000045</v>
      </c>
      <c r="AT4967" s="592">
        <f t="shared" si="375"/>
        <v>27</v>
      </c>
      <c r="AU4967" s="592">
        <f t="shared" si="363"/>
        <v>32.4</v>
      </c>
      <c r="AV4967" s="592">
        <v>8.7850000000000001</v>
      </c>
      <c r="AW4967" s="592"/>
      <c r="AX4967" s="592"/>
      <c r="AY4967" s="592"/>
      <c r="AZ4967" s="592"/>
      <c r="BA4967" s="592">
        <f t="shared" si="373"/>
        <v>18.215</v>
      </c>
      <c r="BB4967" s="506"/>
    </row>
    <row r="4968" spans="1:54" x14ac:dyDescent="0.2">
      <c r="A4968" s="58">
        <v>41484</v>
      </c>
      <c r="B4968" s="92">
        <v>19.649999999999999</v>
      </c>
      <c r="C4968" s="720"/>
      <c r="D4968" s="174">
        <v>8.8879999999999999</v>
      </c>
      <c r="E4968" s="62"/>
      <c r="F4968" s="781">
        <f t="shared" si="365"/>
        <v>28.537999999999997</v>
      </c>
      <c r="G4968" s="402"/>
      <c r="H4968" s="92">
        <v>19</v>
      </c>
      <c r="I4968" s="96">
        <v>9.7539999999999996</v>
      </c>
      <c r="J4968" s="308"/>
      <c r="K4968" s="789">
        <f t="shared" si="368"/>
        <v>28.753999999999998</v>
      </c>
      <c r="M4968" s="745">
        <f t="shared" si="376"/>
        <v>-0.64999999999999858</v>
      </c>
      <c r="N4968" s="745">
        <f t="shared" si="377"/>
        <v>0.86599999999999966</v>
      </c>
      <c r="O4968" s="98">
        <f t="shared" si="369"/>
        <v>0.21600000000000108</v>
      </c>
      <c r="Q4968" s="100">
        <f t="shared" si="370"/>
        <v>0.75119983306670757</v>
      </c>
      <c r="S4968" s="406">
        <v>0</v>
      </c>
      <c r="T4968" s="389">
        <v>0</v>
      </c>
      <c r="U4968" s="390">
        <v>0</v>
      </c>
      <c r="V4968" s="405">
        <v>0</v>
      </c>
      <c r="W4968" s="406">
        <v>0</v>
      </c>
      <c r="X4968" s="405">
        <v>0</v>
      </c>
      <c r="Y4968" s="163">
        <f t="shared" si="372"/>
        <v>28.537999999999997</v>
      </c>
      <c r="Z4968" s="108">
        <v>0</v>
      </c>
      <c r="AA4968" s="112">
        <v>0</v>
      </c>
      <c r="AB4968" s="108">
        <v>341.2</v>
      </c>
      <c r="AC4968" s="109">
        <v>0</v>
      </c>
      <c r="AD4968" s="793">
        <v>0</v>
      </c>
      <c r="AE4968" s="856"/>
      <c r="AF4968" s="108">
        <v>355</v>
      </c>
      <c r="AG4968" s="109">
        <v>0</v>
      </c>
      <c r="AH4968" s="79">
        <v>0</v>
      </c>
      <c r="AI4968" s="112"/>
      <c r="AJ4968" s="110">
        <v>31</v>
      </c>
      <c r="AK4968" s="739"/>
      <c r="AM4968" s="395"/>
      <c r="AN4968" s="163">
        <f t="shared" si="374"/>
        <v>31</v>
      </c>
      <c r="AO4968" s="113">
        <f t="shared" si="366"/>
        <v>2.4620000000000033</v>
      </c>
      <c r="AP4968" s="592">
        <f t="shared" si="378"/>
        <v>2.2460000000000022</v>
      </c>
      <c r="AT4968" s="592">
        <f t="shared" si="375"/>
        <v>31</v>
      </c>
      <c r="AU4968" s="592">
        <f t="shared" si="363"/>
        <v>37.200000000000003</v>
      </c>
      <c r="AV4968" s="592">
        <v>8.67</v>
      </c>
      <c r="AW4968" s="592"/>
      <c r="AX4968" s="592"/>
      <c r="AY4968" s="592"/>
      <c r="AZ4968" s="592"/>
      <c r="BA4968" s="592">
        <f t="shared" si="373"/>
        <v>22.33</v>
      </c>
      <c r="BB4968" s="506"/>
    </row>
    <row r="4969" spans="1:54" x14ac:dyDescent="0.2">
      <c r="A4969" s="58">
        <v>41485</v>
      </c>
      <c r="B4969" s="92">
        <v>21.03</v>
      </c>
      <c r="C4969" s="720"/>
      <c r="D4969" s="174">
        <v>9.3699999999999992</v>
      </c>
      <c r="E4969" s="62"/>
      <c r="F4969" s="781">
        <f t="shared" si="365"/>
        <v>30.4</v>
      </c>
      <c r="G4969" s="402"/>
      <c r="H4969" s="92">
        <v>25</v>
      </c>
      <c r="I4969" s="96">
        <v>10.275</v>
      </c>
      <c r="J4969" s="308"/>
      <c r="K4969" s="789">
        <f t="shared" si="368"/>
        <v>35.274999999999999</v>
      </c>
      <c r="M4969" s="745">
        <f t="shared" si="376"/>
        <v>3.9699999999999989</v>
      </c>
      <c r="N4969" s="745">
        <f t="shared" si="377"/>
        <v>0.90500000000000114</v>
      </c>
      <c r="O4969" s="98">
        <f t="shared" si="369"/>
        <v>4.875</v>
      </c>
      <c r="Q4969" s="100">
        <f t="shared" si="370"/>
        <v>13.819985825655564</v>
      </c>
      <c r="S4969" s="406">
        <v>0</v>
      </c>
      <c r="T4969" s="389">
        <v>0</v>
      </c>
      <c r="U4969" s="390">
        <v>0</v>
      </c>
      <c r="V4969" s="405">
        <v>0</v>
      </c>
      <c r="W4969" s="406">
        <v>0</v>
      </c>
      <c r="X4969" s="405">
        <v>0</v>
      </c>
      <c r="Y4969" s="163">
        <f t="shared" si="372"/>
        <v>30.4</v>
      </c>
      <c r="Z4969" s="108">
        <v>0</v>
      </c>
      <c r="AA4969" s="112">
        <v>0</v>
      </c>
      <c r="AB4969" s="108">
        <v>341.2</v>
      </c>
      <c r="AC4969" s="109">
        <v>0.5</v>
      </c>
      <c r="AD4969" s="793">
        <v>0</v>
      </c>
      <c r="AE4969" s="856"/>
      <c r="AF4969" s="108">
        <v>355</v>
      </c>
      <c r="AG4969" s="109">
        <v>0</v>
      </c>
      <c r="AH4969" s="79">
        <v>0</v>
      </c>
      <c r="AI4969" s="112"/>
      <c r="AJ4969" s="110">
        <v>32</v>
      </c>
      <c r="AK4969" s="739"/>
      <c r="AM4969" s="395"/>
      <c r="AN4969" s="163">
        <f t="shared" si="374"/>
        <v>32</v>
      </c>
      <c r="AO4969" s="113">
        <f t="shared" si="366"/>
        <v>1.6000000000000014</v>
      </c>
      <c r="AP4969" s="592">
        <f t="shared" si="378"/>
        <v>-3.2749999999999986</v>
      </c>
      <c r="AT4969" s="592">
        <f t="shared" si="375"/>
        <v>32</v>
      </c>
      <c r="AU4969" s="592">
        <f t="shared" si="363"/>
        <v>38.4</v>
      </c>
      <c r="AV4969" s="592">
        <v>11.239000000000001</v>
      </c>
      <c r="AW4969" s="592"/>
      <c r="AX4969" s="592"/>
      <c r="AY4969" s="592"/>
      <c r="AZ4969" s="592"/>
      <c r="BA4969" s="592">
        <f t="shared" si="373"/>
        <v>20.760999999999999</v>
      </c>
      <c r="BB4969" s="506"/>
    </row>
    <row r="4970" spans="1:54" ht="13.5" thickBot="1" x14ac:dyDescent="0.25">
      <c r="A4970" s="58">
        <v>41486</v>
      </c>
      <c r="B4970" s="265">
        <v>22.04</v>
      </c>
      <c r="C4970" s="210"/>
      <c r="D4970" s="174">
        <v>8.2899999999999991</v>
      </c>
      <c r="E4970" s="62"/>
      <c r="F4970" s="781">
        <f t="shared" si="365"/>
        <v>30.33</v>
      </c>
      <c r="G4970" s="415"/>
      <c r="H4970" s="121">
        <v>21</v>
      </c>
      <c r="I4970" s="338">
        <v>9.0020000000000007</v>
      </c>
      <c r="J4970" s="831"/>
      <c r="K4970" s="794">
        <f t="shared" si="368"/>
        <v>30.002000000000002</v>
      </c>
      <c r="M4970" s="745">
        <f t="shared" si="376"/>
        <v>-1.0399999999999991</v>
      </c>
      <c r="N4970" s="745">
        <f t="shared" si="377"/>
        <v>0.71200000000000152</v>
      </c>
      <c r="O4970" s="98">
        <f t="shared" si="369"/>
        <v>-0.32799999999999585</v>
      </c>
      <c r="Q4970" s="465">
        <f t="shared" si="370"/>
        <v>-1.093260449303366</v>
      </c>
      <c r="S4970" s="424">
        <v>0</v>
      </c>
      <c r="T4970" s="421">
        <v>0</v>
      </c>
      <c r="U4970" s="422">
        <v>0</v>
      </c>
      <c r="V4970" s="423">
        <v>0</v>
      </c>
      <c r="W4970" s="424">
        <v>0</v>
      </c>
      <c r="X4970" s="423">
        <v>0</v>
      </c>
      <c r="Y4970" s="163">
        <f t="shared" si="372"/>
        <v>30.33</v>
      </c>
      <c r="Z4970" s="108">
        <v>0</v>
      </c>
      <c r="AA4970" s="112">
        <v>0</v>
      </c>
      <c r="AB4970" s="132">
        <v>341.1</v>
      </c>
      <c r="AC4970" s="133">
        <v>0.6</v>
      </c>
      <c r="AD4970" s="795">
        <v>0</v>
      </c>
      <c r="AE4970" s="857"/>
      <c r="AF4970" s="132">
        <v>355</v>
      </c>
      <c r="AG4970" s="133">
        <v>0.2</v>
      </c>
      <c r="AH4970" s="79">
        <v>0</v>
      </c>
      <c r="AI4970" s="136"/>
      <c r="AJ4970" s="110">
        <v>33</v>
      </c>
      <c r="AK4970" s="739"/>
      <c r="AM4970" s="395"/>
      <c r="AN4970" s="163">
        <f t="shared" si="374"/>
        <v>33</v>
      </c>
      <c r="AO4970" s="113">
        <f t="shared" si="366"/>
        <v>2.6700000000000017</v>
      </c>
      <c r="AP4970" s="592">
        <f t="shared" si="378"/>
        <v>2.9979999999999976</v>
      </c>
      <c r="AT4970" s="592">
        <f t="shared" si="375"/>
        <v>33</v>
      </c>
      <c r="AU4970" s="592">
        <f t="shared" si="363"/>
        <v>39.6</v>
      </c>
      <c r="AV4970" s="592">
        <v>7.266</v>
      </c>
      <c r="AW4970" s="592"/>
      <c r="AX4970" s="592"/>
      <c r="AY4970" s="592"/>
      <c r="AZ4970" s="592"/>
      <c r="BA4970" s="592">
        <f t="shared" si="373"/>
        <v>25.734000000000002</v>
      </c>
      <c r="BB4970" s="506"/>
    </row>
    <row r="4971" spans="1:54" x14ac:dyDescent="0.2">
      <c r="A4971" s="58">
        <v>41487</v>
      </c>
      <c r="B4971" s="59">
        <v>20.59</v>
      </c>
      <c r="C4971" s="720"/>
      <c r="D4971" s="200">
        <v>8.2799999999999994</v>
      </c>
      <c r="E4971" s="62"/>
      <c r="F4971" s="776">
        <f t="shared" si="365"/>
        <v>28.869999999999997</v>
      </c>
      <c r="G4971" s="800"/>
      <c r="H4971" s="740">
        <v>19</v>
      </c>
      <c r="I4971" s="308">
        <v>8.4740000000000002</v>
      </c>
      <c r="J4971" s="308"/>
      <c r="K4971" s="789">
        <f t="shared" si="368"/>
        <v>27.474</v>
      </c>
      <c r="M4971" s="745">
        <f t="shared" si="376"/>
        <v>-1.5899999999999999</v>
      </c>
      <c r="N4971" s="745">
        <f t="shared" si="377"/>
        <v>0.19400000000000084</v>
      </c>
      <c r="O4971" s="98">
        <f t="shared" si="369"/>
        <v>-1.3959999999999972</v>
      </c>
      <c r="Q4971" s="100">
        <f t="shared" si="370"/>
        <v>-5.081167649413981</v>
      </c>
      <c r="S4971" s="392">
        <v>0</v>
      </c>
      <c r="T4971" s="389">
        <v>0</v>
      </c>
      <c r="U4971" s="390">
        <v>0</v>
      </c>
      <c r="V4971" s="391">
        <v>0</v>
      </c>
      <c r="W4971" s="392">
        <v>0</v>
      </c>
      <c r="X4971" s="391">
        <v>0</v>
      </c>
      <c r="Y4971" s="163">
        <f t="shared" si="372"/>
        <v>28.869999999999997</v>
      </c>
      <c r="Z4971" s="78">
        <v>0</v>
      </c>
      <c r="AA4971" s="82">
        <v>0</v>
      </c>
      <c r="AB4971" s="78">
        <v>341.1</v>
      </c>
      <c r="AC4971" s="79">
        <v>0.36</v>
      </c>
      <c r="AD4971" s="393">
        <v>5</v>
      </c>
      <c r="AE4971" s="451"/>
      <c r="AF4971" s="78">
        <v>355</v>
      </c>
      <c r="AG4971" s="79">
        <v>0.2</v>
      </c>
      <c r="AH4971" s="79">
        <v>0</v>
      </c>
      <c r="AI4971" s="82"/>
      <c r="AJ4971" s="80">
        <v>16</v>
      </c>
      <c r="AK4971" s="739"/>
      <c r="AM4971" s="395">
        <f>AH4971+AJ4971</f>
        <v>16</v>
      </c>
      <c r="AN4971" s="163">
        <f>AH4971+AJ4971+AD4971+AA4971+Z4971</f>
        <v>21</v>
      </c>
      <c r="AO4971" s="83">
        <f t="shared" si="366"/>
        <v>-7.8699999999999974</v>
      </c>
      <c r="AP4971" s="592">
        <f t="shared" si="378"/>
        <v>-6.4740000000000002</v>
      </c>
      <c r="AT4971" s="592">
        <f t="shared" ref="AT4971:AT5001" si="379">(AN4971*0.12)+AN4971</f>
        <v>23.52</v>
      </c>
      <c r="AU4971" s="592">
        <f t="shared" si="363"/>
        <v>28.224</v>
      </c>
      <c r="AV4971" s="592">
        <v>9.3970000000000002</v>
      </c>
      <c r="AW4971" s="592"/>
      <c r="AX4971" s="592"/>
      <c r="AY4971" s="592"/>
      <c r="AZ4971" s="592"/>
      <c r="BA4971" s="592">
        <f t="shared" si="373"/>
        <v>14.122999999999999</v>
      </c>
      <c r="BB4971" s="506"/>
    </row>
    <row r="4972" spans="1:54" x14ac:dyDescent="0.2">
      <c r="A4972" s="58">
        <v>41488</v>
      </c>
      <c r="B4972" s="92">
        <v>20.69</v>
      </c>
      <c r="C4972" s="720"/>
      <c r="D4972" s="174">
        <v>7.7480000000000002</v>
      </c>
      <c r="E4972" s="62"/>
      <c r="F4972" s="781">
        <f t="shared" si="365"/>
        <v>28.438000000000002</v>
      </c>
      <c r="G4972" s="382"/>
      <c r="H4972" s="744">
        <v>19.5</v>
      </c>
      <c r="I4972" s="96">
        <v>8.1780000000000008</v>
      </c>
      <c r="J4972" s="308"/>
      <c r="K4972" s="789">
        <f t="shared" si="368"/>
        <v>27.678000000000001</v>
      </c>
      <c r="M4972" s="745">
        <f t="shared" si="376"/>
        <v>-1.1900000000000013</v>
      </c>
      <c r="N4972" s="745">
        <f t="shared" si="377"/>
        <v>0.4300000000000006</v>
      </c>
      <c r="O4972" s="98">
        <f t="shared" si="369"/>
        <v>-0.76000000000000156</v>
      </c>
      <c r="Q4972" s="100">
        <f t="shared" si="370"/>
        <v>-2.7458631404003233</v>
      </c>
      <c r="S4972" s="406">
        <v>0</v>
      </c>
      <c r="T4972" s="389">
        <v>0</v>
      </c>
      <c r="U4972" s="390">
        <v>0</v>
      </c>
      <c r="V4972" s="405">
        <v>0</v>
      </c>
      <c r="W4972" s="406">
        <v>0</v>
      </c>
      <c r="X4972" s="405">
        <v>0</v>
      </c>
      <c r="Y4972" s="163">
        <f t="shared" ref="Y4972:Y5001" si="380">F4972-S4972-T4972-U4972-V4972+W4972+X4972</f>
        <v>28.438000000000002</v>
      </c>
      <c r="Z4972" s="108">
        <v>0</v>
      </c>
      <c r="AA4972" s="112">
        <v>0</v>
      </c>
      <c r="AB4972" s="108">
        <v>341.1</v>
      </c>
      <c r="AC4972" s="109">
        <v>0</v>
      </c>
      <c r="AD4972" s="407">
        <v>0</v>
      </c>
      <c r="AE4972" s="852"/>
      <c r="AF4972" s="108">
        <v>355.1</v>
      </c>
      <c r="AG4972" s="109">
        <v>0.4</v>
      </c>
      <c r="AH4972" s="79">
        <v>0</v>
      </c>
      <c r="AI4972" s="112"/>
      <c r="AJ4972" s="110">
        <v>29</v>
      </c>
      <c r="AK4972" s="739"/>
      <c r="AM4972" s="395">
        <f>AH4972+AJ4972</f>
        <v>29</v>
      </c>
      <c r="AN4972" s="163">
        <f>AH4972+AJ4972+AD4972+AA4972+Z4972</f>
        <v>29</v>
      </c>
      <c r="AO4972" s="113">
        <f t="shared" si="366"/>
        <v>0.56199999999999761</v>
      </c>
      <c r="AP4972" s="592">
        <f t="shared" si="378"/>
        <v>1.3219999999999992</v>
      </c>
      <c r="AT4972" s="592">
        <f t="shared" si="379"/>
        <v>32.479999999999997</v>
      </c>
      <c r="AU4972" s="592">
        <f t="shared" si="363"/>
        <v>38.975999999999999</v>
      </c>
      <c r="AV4972" s="592">
        <v>5.891</v>
      </c>
      <c r="AW4972" s="592"/>
      <c r="AX4972" s="592"/>
      <c r="AY4972" s="592"/>
      <c r="AZ4972" s="592"/>
      <c r="BA4972" s="592">
        <f t="shared" ref="BA4972:BA5001" si="381">AT4972-AV4972</f>
        <v>26.588999999999999</v>
      </c>
      <c r="BB4972" s="506"/>
    </row>
    <row r="4973" spans="1:54" x14ac:dyDescent="0.2">
      <c r="A4973" s="58">
        <v>41489</v>
      </c>
      <c r="B4973" s="92">
        <v>20.64</v>
      </c>
      <c r="C4973" s="720"/>
      <c r="D4973" s="174">
        <v>8.0412999999999997</v>
      </c>
      <c r="E4973" s="62"/>
      <c r="F4973" s="781">
        <f t="shared" si="365"/>
        <v>28.6813</v>
      </c>
      <c r="G4973" s="382"/>
      <c r="H4973" s="744">
        <v>19.79</v>
      </c>
      <c r="I4973" s="96">
        <v>8.327</v>
      </c>
      <c r="J4973" s="308"/>
      <c r="K4973" s="789">
        <f t="shared" si="368"/>
        <v>28.116999999999997</v>
      </c>
      <c r="M4973" s="745">
        <f t="shared" si="376"/>
        <v>-0.85000000000000142</v>
      </c>
      <c r="N4973" s="745">
        <f t="shared" si="377"/>
        <v>0.28570000000000029</v>
      </c>
      <c r="O4973" s="98">
        <f t="shared" si="369"/>
        <v>-0.56430000000000291</v>
      </c>
      <c r="Q4973" s="100">
        <f t="shared" si="370"/>
        <v>-2.0069708717146315</v>
      </c>
      <c r="S4973" s="406">
        <v>0</v>
      </c>
      <c r="T4973" s="389">
        <v>0</v>
      </c>
      <c r="U4973" s="390">
        <v>0</v>
      </c>
      <c r="V4973" s="405">
        <v>0</v>
      </c>
      <c r="W4973" s="406">
        <v>0</v>
      </c>
      <c r="X4973" s="405">
        <v>0</v>
      </c>
      <c r="Y4973" s="163">
        <f t="shared" si="380"/>
        <v>28.6813</v>
      </c>
      <c r="Z4973" s="108">
        <v>0</v>
      </c>
      <c r="AA4973" s="112">
        <v>0</v>
      </c>
      <c r="AB4973" s="108">
        <v>341.1</v>
      </c>
      <c r="AC4973" s="109">
        <v>0</v>
      </c>
      <c r="AD4973" s="407">
        <v>0</v>
      </c>
      <c r="AE4973" s="852"/>
      <c r="AF4973" s="108">
        <v>355.2</v>
      </c>
      <c r="AG4973" s="109">
        <v>0.2</v>
      </c>
      <c r="AH4973" s="79">
        <v>0</v>
      </c>
      <c r="AI4973" s="112"/>
      <c r="AJ4973" s="110">
        <v>30</v>
      </c>
      <c r="AK4973" s="739"/>
      <c r="AM4973" s="395">
        <f>AJ4973</f>
        <v>30</v>
      </c>
      <c r="AN4973" s="163">
        <f>AJ4973+AD4973+AA4973+Z4973</f>
        <v>30</v>
      </c>
      <c r="AO4973" s="113">
        <f t="shared" si="366"/>
        <v>1.3186999999999998</v>
      </c>
      <c r="AP4973" s="592">
        <f t="shared" si="378"/>
        <v>1.8830000000000027</v>
      </c>
      <c r="AT4973" s="592">
        <f t="shared" si="379"/>
        <v>33.6</v>
      </c>
      <c r="AU4973" s="592">
        <f t="shared" si="363"/>
        <v>40.32</v>
      </c>
      <c r="AV4973" s="592">
        <v>11.83</v>
      </c>
      <c r="AW4973" s="592"/>
      <c r="AX4973" s="592"/>
      <c r="AY4973" s="592"/>
      <c r="AZ4973" s="592"/>
      <c r="BA4973" s="592">
        <f t="shared" si="381"/>
        <v>21.770000000000003</v>
      </c>
      <c r="BB4973" s="506"/>
    </row>
    <row r="4974" spans="1:54" x14ac:dyDescent="0.2">
      <c r="A4974" s="58">
        <v>41490</v>
      </c>
      <c r="B4974" s="92">
        <v>19.04</v>
      </c>
      <c r="C4974" s="720"/>
      <c r="D4974" s="174">
        <v>8.57</v>
      </c>
      <c r="E4974" s="62"/>
      <c r="F4974" s="781">
        <f t="shared" si="365"/>
        <v>27.61</v>
      </c>
      <c r="G4974" s="382"/>
      <c r="H4974" s="744">
        <v>16.88</v>
      </c>
      <c r="I4974" s="96">
        <v>8.5909999999999993</v>
      </c>
      <c r="J4974" s="308"/>
      <c r="K4974" s="789">
        <f t="shared" si="368"/>
        <v>25.470999999999997</v>
      </c>
      <c r="M4974" s="745">
        <f t="shared" si="376"/>
        <v>-2.16</v>
      </c>
      <c r="N4974" s="745">
        <f t="shared" si="377"/>
        <v>2.0999999999999019E-2</v>
      </c>
      <c r="O4974" s="98">
        <f t="shared" si="369"/>
        <v>-2.1390000000000029</v>
      </c>
      <c r="Q4974" s="100">
        <f t="shared" si="370"/>
        <v>-8.3977857170900361</v>
      </c>
      <c r="S4974" s="406">
        <v>0</v>
      </c>
      <c r="T4974" s="389">
        <v>0</v>
      </c>
      <c r="U4974" s="390">
        <v>0</v>
      </c>
      <c r="V4974" s="405">
        <v>0</v>
      </c>
      <c r="W4974" s="406">
        <v>0</v>
      </c>
      <c r="X4974" s="405">
        <v>0</v>
      </c>
      <c r="Y4974" s="163">
        <f t="shared" si="380"/>
        <v>27.61</v>
      </c>
      <c r="Z4974" s="108">
        <v>0</v>
      </c>
      <c r="AA4974" s="112">
        <v>0</v>
      </c>
      <c r="AB4974" s="108">
        <v>341.1</v>
      </c>
      <c r="AC4974" s="109">
        <v>0</v>
      </c>
      <c r="AD4974" s="407">
        <v>0</v>
      </c>
      <c r="AE4974" s="852"/>
      <c r="AF4974" s="108">
        <v>355</v>
      </c>
      <c r="AG4974" s="109">
        <v>0</v>
      </c>
      <c r="AH4974" s="79">
        <v>0</v>
      </c>
      <c r="AI4974" s="112"/>
      <c r="AJ4974" s="110">
        <v>29</v>
      </c>
      <c r="AK4974" s="739"/>
      <c r="AM4974" s="395">
        <f t="shared" ref="AM4974:AM5001" si="382">AJ4974</f>
        <v>29</v>
      </c>
      <c r="AN4974" s="163">
        <f t="shared" ref="AN4974:AN4982" si="383">AH4974+AJ4974+AD4974+AA4974+Z4974</f>
        <v>29</v>
      </c>
      <c r="AO4974" s="113">
        <f t="shared" si="366"/>
        <v>1.3900000000000006</v>
      </c>
      <c r="AP4974" s="592">
        <f t="shared" si="378"/>
        <v>3.5290000000000035</v>
      </c>
      <c r="AT4974" s="592">
        <f t="shared" si="379"/>
        <v>32.479999999999997</v>
      </c>
      <c r="AU4974" s="592">
        <f t="shared" si="363"/>
        <v>38.975999999999999</v>
      </c>
      <c r="AV4974" s="592">
        <v>12.170999999999999</v>
      </c>
      <c r="AW4974" s="592"/>
      <c r="AX4974" s="592"/>
      <c r="AY4974" s="592"/>
      <c r="AZ4974" s="592"/>
      <c r="BA4974" s="592">
        <f t="shared" si="381"/>
        <v>20.308999999999997</v>
      </c>
      <c r="BB4974" s="506"/>
    </row>
    <row r="4975" spans="1:54" x14ac:dyDescent="0.2">
      <c r="A4975" s="58">
        <v>41491</v>
      </c>
      <c r="B4975" s="92">
        <v>21.26</v>
      </c>
      <c r="C4975" s="720"/>
      <c r="D4975" s="174">
        <v>7.91</v>
      </c>
      <c r="E4975" s="62"/>
      <c r="F4975" s="781">
        <f t="shared" si="365"/>
        <v>29.17</v>
      </c>
      <c r="G4975" s="382"/>
      <c r="H4975" s="301">
        <v>19.04</v>
      </c>
      <c r="I4975" s="96">
        <v>7.9640000000000004</v>
      </c>
      <c r="J4975" s="308"/>
      <c r="K4975" s="789">
        <f t="shared" si="368"/>
        <v>27.003999999999998</v>
      </c>
      <c r="M4975" s="745">
        <f t="shared" si="376"/>
        <v>-2.2200000000000024</v>
      </c>
      <c r="N4975" s="745">
        <f t="shared" si="377"/>
        <v>5.400000000000027E-2</v>
      </c>
      <c r="O4975" s="98">
        <f t="shared" si="369"/>
        <v>-2.1660000000000039</v>
      </c>
      <c r="Q4975" s="100">
        <f t="shared" si="370"/>
        <v>-8.0210339209006225</v>
      </c>
      <c r="S4975" s="406">
        <v>0</v>
      </c>
      <c r="T4975" s="389">
        <v>0</v>
      </c>
      <c r="U4975" s="390">
        <v>0</v>
      </c>
      <c r="V4975" s="405">
        <v>0</v>
      </c>
      <c r="W4975" s="406">
        <v>0</v>
      </c>
      <c r="X4975" s="405">
        <v>0</v>
      </c>
      <c r="Y4975" s="163">
        <f t="shared" si="380"/>
        <v>29.17</v>
      </c>
      <c r="Z4975" s="108">
        <v>0</v>
      </c>
      <c r="AA4975" s="112">
        <v>0</v>
      </c>
      <c r="AB4975" s="108">
        <v>341.2</v>
      </c>
      <c r="AC4975" s="109">
        <v>0.2</v>
      </c>
      <c r="AD4975" s="407">
        <v>0</v>
      </c>
      <c r="AE4975" s="852"/>
      <c r="AF4975" s="108">
        <v>355</v>
      </c>
      <c r="AG4975" s="109">
        <v>0.3</v>
      </c>
      <c r="AH4975" s="79">
        <v>0</v>
      </c>
      <c r="AI4975" s="112"/>
      <c r="AJ4975" s="110">
        <v>31</v>
      </c>
      <c r="AK4975" s="739"/>
      <c r="AM4975" s="395">
        <f t="shared" si="382"/>
        <v>31</v>
      </c>
      <c r="AN4975" s="163">
        <f t="shared" si="383"/>
        <v>31</v>
      </c>
      <c r="AO4975" s="113">
        <f t="shared" si="366"/>
        <v>1.8299999999999983</v>
      </c>
      <c r="AP4975" s="592">
        <f t="shared" si="378"/>
        <v>3.9960000000000022</v>
      </c>
      <c r="AT4975" s="592">
        <f t="shared" si="379"/>
        <v>34.72</v>
      </c>
      <c r="AU4975" s="592">
        <f t="shared" ref="AU4975:AU5038" si="384">((AT4975*0.2)+AT4975)</f>
        <v>41.664000000000001</v>
      </c>
      <c r="AV4975" s="592">
        <v>3.4649999999999999</v>
      </c>
      <c r="AW4975" s="592"/>
      <c r="AX4975" s="592"/>
      <c r="AY4975" s="592"/>
      <c r="AZ4975" s="592"/>
      <c r="BA4975" s="592">
        <f t="shared" si="381"/>
        <v>31.254999999999999</v>
      </c>
      <c r="BB4975" s="506"/>
    </row>
    <row r="4976" spans="1:54" x14ac:dyDescent="0.2">
      <c r="A4976" s="58">
        <v>41492</v>
      </c>
      <c r="B4976" s="92">
        <v>19.91</v>
      </c>
      <c r="C4976" s="720"/>
      <c r="D4976" s="174">
        <v>8.1</v>
      </c>
      <c r="E4976" s="62"/>
      <c r="F4976" s="781">
        <f t="shared" si="365"/>
        <v>28.009999999999998</v>
      </c>
      <c r="G4976" s="382"/>
      <c r="H4976" s="301">
        <v>19.940000000000001</v>
      </c>
      <c r="I4976" s="96">
        <v>7.226</v>
      </c>
      <c r="J4976" s="308"/>
      <c r="K4976" s="789">
        <f t="shared" si="368"/>
        <v>27.166</v>
      </c>
      <c r="M4976" s="745">
        <f t="shared" si="376"/>
        <v>3.0000000000001137E-2</v>
      </c>
      <c r="N4976" s="745">
        <f t="shared" si="377"/>
        <v>-0.87399999999999967</v>
      </c>
      <c r="O4976" s="98">
        <f t="shared" si="369"/>
        <v>-0.84399999999999764</v>
      </c>
      <c r="Q4976" s="100">
        <f t="shared" si="370"/>
        <v>-3.106824707354773</v>
      </c>
      <c r="S4976" s="406">
        <v>0</v>
      </c>
      <c r="T4976" s="389">
        <v>0</v>
      </c>
      <c r="U4976" s="390">
        <v>0</v>
      </c>
      <c r="V4976" s="405">
        <v>0</v>
      </c>
      <c r="W4976" s="406">
        <v>0</v>
      </c>
      <c r="X4976" s="405">
        <v>0</v>
      </c>
      <c r="Y4976" s="163">
        <f t="shared" si="380"/>
        <v>28.009999999999998</v>
      </c>
      <c r="Z4976" s="108">
        <v>0</v>
      </c>
      <c r="AA4976" s="112">
        <v>0</v>
      </c>
      <c r="AB4976" s="108">
        <v>341.1</v>
      </c>
      <c r="AC4976" s="109">
        <v>0</v>
      </c>
      <c r="AD4976" s="407">
        <v>15</v>
      </c>
      <c r="AE4976" s="852"/>
      <c r="AF4976" s="108">
        <v>355</v>
      </c>
      <c r="AG4976" s="109">
        <v>0</v>
      </c>
      <c r="AH4976" s="79">
        <v>0</v>
      </c>
      <c r="AI4976" s="112"/>
      <c r="AJ4976" s="110">
        <v>18</v>
      </c>
      <c r="AK4976" s="739"/>
      <c r="AM4976" s="395">
        <f t="shared" si="382"/>
        <v>18</v>
      </c>
      <c r="AN4976" s="163">
        <f t="shared" si="383"/>
        <v>33</v>
      </c>
      <c r="AO4976" s="113">
        <f t="shared" si="366"/>
        <v>4.990000000000002</v>
      </c>
      <c r="AP4976" s="592">
        <f t="shared" si="378"/>
        <v>5.8339999999999996</v>
      </c>
      <c r="AT4976" s="592">
        <f t="shared" si="379"/>
        <v>36.96</v>
      </c>
      <c r="AU4976" s="592">
        <f t="shared" si="384"/>
        <v>44.352000000000004</v>
      </c>
      <c r="AV4976" s="592">
        <v>7.0890000000000004</v>
      </c>
      <c r="AW4976" s="592"/>
      <c r="AX4976" s="592"/>
      <c r="AY4976" s="592"/>
      <c r="AZ4976" s="592"/>
      <c r="BA4976" s="592">
        <f t="shared" si="381"/>
        <v>29.871000000000002</v>
      </c>
      <c r="BB4976" s="506"/>
    </row>
    <row r="4977" spans="1:54" x14ac:dyDescent="0.2">
      <c r="A4977" s="58">
        <v>41493</v>
      </c>
      <c r="B4977" s="92">
        <v>21.68</v>
      </c>
      <c r="C4977" s="720"/>
      <c r="D4977" s="174">
        <v>7.97</v>
      </c>
      <c r="E4977" s="62"/>
      <c r="F4977" s="781">
        <f t="shared" ref="F4977:F5040" si="385">+B4977+D4977</f>
        <v>29.65</v>
      </c>
      <c r="G4977" s="382"/>
      <c r="H4977" s="301">
        <v>19.760000000000002</v>
      </c>
      <c r="I4977" s="96">
        <v>10.007999999999999</v>
      </c>
      <c r="J4977" s="308"/>
      <c r="K4977" s="789">
        <f t="shared" si="368"/>
        <v>29.768000000000001</v>
      </c>
      <c r="M4977" s="745">
        <f t="shared" si="376"/>
        <v>-1.9199999999999982</v>
      </c>
      <c r="N4977" s="745">
        <f t="shared" si="377"/>
        <v>2.0379999999999994</v>
      </c>
      <c r="O4977" s="98">
        <f t="shared" si="369"/>
        <v>0.1180000000000021</v>
      </c>
      <c r="Q4977" s="100">
        <f t="shared" si="370"/>
        <v>0.39639881752217848</v>
      </c>
      <c r="S4977" s="406">
        <v>0</v>
      </c>
      <c r="T4977" s="389">
        <v>0</v>
      </c>
      <c r="U4977" s="390">
        <v>0</v>
      </c>
      <c r="V4977" s="405">
        <v>0</v>
      </c>
      <c r="W4977" s="406">
        <v>0</v>
      </c>
      <c r="X4977" s="405">
        <v>0</v>
      </c>
      <c r="Y4977" s="163">
        <f t="shared" si="380"/>
        <v>29.65</v>
      </c>
      <c r="Z4977" s="108">
        <v>0</v>
      </c>
      <c r="AA4977" s="112">
        <v>0</v>
      </c>
      <c r="AB4977" s="108">
        <v>341.1</v>
      </c>
      <c r="AC4977" s="109">
        <v>0</v>
      </c>
      <c r="AD4977" s="407">
        <v>20</v>
      </c>
      <c r="AE4977" s="852"/>
      <c r="AF4977" s="108">
        <v>355</v>
      </c>
      <c r="AG4977" s="109">
        <v>0</v>
      </c>
      <c r="AH4977" s="79">
        <v>0</v>
      </c>
      <c r="AI4977" s="112"/>
      <c r="AJ4977" s="110">
        <v>12</v>
      </c>
      <c r="AK4977" s="739"/>
      <c r="AM4977" s="395">
        <f t="shared" si="382"/>
        <v>12</v>
      </c>
      <c r="AN4977" s="163">
        <f t="shared" si="383"/>
        <v>32</v>
      </c>
      <c r="AO4977" s="113">
        <f t="shared" si="366"/>
        <v>2.3500000000000014</v>
      </c>
      <c r="AP4977" s="592">
        <f t="shared" si="378"/>
        <v>2.2319999999999993</v>
      </c>
      <c r="AT4977" s="592">
        <f t="shared" si="379"/>
        <v>35.840000000000003</v>
      </c>
      <c r="AU4977" s="592">
        <f t="shared" si="384"/>
        <v>43.008000000000003</v>
      </c>
      <c r="AV4977" s="592">
        <v>12.976000000000001</v>
      </c>
      <c r="AW4977" s="592"/>
      <c r="AX4977" s="592"/>
      <c r="AY4977" s="592"/>
      <c r="AZ4977" s="592"/>
      <c r="BA4977" s="592">
        <f t="shared" si="381"/>
        <v>22.864000000000004</v>
      </c>
      <c r="BB4977" s="506"/>
    </row>
    <row r="4978" spans="1:54" x14ac:dyDescent="0.2">
      <c r="A4978" s="58">
        <v>41494</v>
      </c>
      <c r="B4978" s="92">
        <v>22.27</v>
      </c>
      <c r="C4978" s="720"/>
      <c r="D4978" s="174">
        <v>8.2554999999999996</v>
      </c>
      <c r="E4978" s="62"/>
      <c r="F4978" s="781">
        <f t="shared" si="385"/>
        <v>30.525500000000001</v>
      </c>
      <c r="G4978" s="382"/>
      <c r="H4978" s="301">
        <v>21.16</v>
      </c>
      <c r="I4978" s="96">
        <v>10.265000000000001</v>
      </c>
      <c r="J4978" s="308"/>
      <c r="K4978" s="789">
        <f t="shared" si="368"/>
        <v>31.425000000000001</v>
      </c>
      <c r="M4978" s="745">
        <f t="shared" si="376"/>
        <v>-1.1099999999999994</v>
      </c>
      <c r="N4978" s="745">
        <f t="shared" si="377"/>
        <v>2.009500000000001</v>
      </c>
      <c r="O4978" s="98">
        <f t="shared" si="369"/>
        <v>0.89949999999999974</v>
      </c>
      <c r="Q4978" s="100">
        <f t="shared" si="370"/>
        <v>2.8623707239459022</v>
      </c>
      <c r="S4978" s="406">
        <v>0</v>
      </c>
      <c r="T4978" s="389">
        <v>0</v>
      </c>
      <c r="U4978" s="390">
        <v>0</v>
      </c>
      <c r="V4978" s="405">
        <v>0</v>
      </c>
      <c r="W4978" s="406">
        <v>0</v>
      </c>
      <c r="X4978" s="405">
        <v>0</v>
      </c>
      <c r="Y4978" s="163">
        <f t="shared" si="380"/>
        <v>30.525500000000001</v>
      </c>
      <c r="Z4978" s="108">
        <v>0</v>
      </c>
      <c r="AA4978" s="112">
        <v>0</v>
      </c>
      <c r="AB4978" s="108">
        <v>341.1</v>
      </c>
      <c r="AC4978" s="109">
        <v>0</v>
      </c>
      <c r="AD4978" s="407">
        <v>5</v>
      </c>
      <c r="AE4978" s="852"/>
      <c r="AF4978" s="108">
        <v>355</v>
      </c>
      <c r="AG4978" s="109">
        <v>0</v>
      </c>
      <c r="AH4978" s="79">
        <v>0</v>
      </c>
      <c r="AI4978" s="112"/>
      <c r="AJ4978" s="110">
        <v>14</v>
      </c>
      <c r="AK4978" s="739"/>
      <c r="AM4978" s="395">
        <f t="shared" si="382"/>
        <v>14</v>
      </c>
      <c r="AN4978" s="163">
        <f t="shared" si="383"/>
        <v>19</v>
      </c>
      <c r="AO4978" s="113">
        <f t="shared" si="366"/>
        <v>-11.525500000000001</v>
      </c>
      <c r="AP4978" s="592">
        <f t="shared" si="378"/>
        <v>-12.425000000000001</v>
      </c>
      <c r="AT4978" s="592">
        <f t="shared" si="379"/>
        <v>21.28</v>
      </c>
      <c r="AU4978" s="592">
        <f t="shared" si="384"/>
        <v>25.536000000000001</v>
      </c>
      <c r="AV4978" s="592">
        <v>9.4779999999999998</v>
      </c>
      <c r="AW4978" s="592"/>
      <c r="AX4978" s="592"/>
      <c r="AY4978" s="592"/>
      <c r="AZ4978" s="592"/>
      <c r="BA4978" s="592">
        <f t="shared" si="381"/>
        <v>11.802000000000001</v>
      </c>
      <c r="BB4978" s="506"/>
    </row>
    <row r="4979" spans="1:54" x14ac:dyDescent="0.2">
      <c r="A4979" s="58">
        <v>41495</v>
      </c>
      <c r="B4979" s="92">
        <v>22.83</v>
      </c>
      <c r="C4979" s="720"/>
      <c r="D4979" s="174">
        <v>8.2876999999999992</v>
      </c>
      <c r="E4979" s="62"/>
      <c r="F4979" s="781">
        <f t="shared" si="385"/>
        <v>31.117699999999999</v>
      </c>
      <c r="G4979" s="382"/>
      <c r="H4979" s="301">
        <v>22.24</v>
      </c>
      <c r="I4979" s="96">
        <v>10.318</v>
      </c>
      <c r="J4979" s="308"/>
      <c r="K4979" s="789">
        <f t="shared" si="368"/>
        <v>32.558</v>
      </c>
      <c r="M4979" s="745">
        <f t="shared" si="376"/>
        <v>-0.58999999999999986</v>
      </c>
      <c r="N4979" s="745">
        <f t="shared" si="377"/>
        <v>2.0303000000000004</v>
      </c>
      <c r="O4979" s="98">
        <f t="shared" si="369"/>
        <v>1.4403000000000006</v>
      </c>
      <c r="Q4979" s="100">
        <f t="shared" si="370"/>
        <v>4.4237975305608472</v>
      </c>
      <c r="S4979" s="406">
        <v>0</v>
      </c>
      <c r="T4979" s="389">
        <v>0</v>
      </c>
      <c r="U4979" s="390">
        <v>0</v>
      </c>
      <c r="V4979" s="405">
        <v>0</v>
      </c>
      <c r="W4979" s="406">
        <v>0</v>
      </c>
      <c r="X4979" s="405">
        <v>0</v>
      </c>
      <c r="Y4979" s="163">
        <f t="shared" si="380"/>
        <v>31.117699999999999</v>
      </c>
      <c r="Z4979" s="108">
        <v>0</v>
      </c>
      <c r="AA4979" s="112">
        <v>0</v>
      </c>
      <c r="AB4979" s="108">
        <v>341.1</v>
      </c>
      <c r="AC4979" s="109">
        <v>0</v>
      </c>
      <c r="AD4979" s="407">
        <v>20</v>
      </c>
      <c r="AE4979" s="852"/>
      <c r="AF4979" s="108">
        <v>355</v>
      </c>
      <c r="AG4979" s="109">
        <v>0</v>
      </c>
      <c r="AH4979" s="79">
        <v>0</v>
      </c>
      <c r="AI4979" s="112"/>
      <c r="AJ4979" s="110">
        <v>28</v>
      </c>
      <c r="AK4979" s="739"/>
      <c r="AM4979" s="395">
        <f t="shared" si="382"/>
        <v>28</v>
      </c>
      <c r="AN4979" s="163">
        <f t="shared" si="383"/>
        <v>48</v>
      </c>
      <c r="AO4979" s="113">
        <f t="shared" si="366"/>
        <v>16.882300000000001</v>
      </c>
      <c r="AP4979" s="592">
        <f t="shared" si="378"/>
        <v>15.442</v>
      </c>
      <c r="AT4979" s="592">
        <f t="shared" si="379"/>
        <v>53.76</v>
      </c>
      <c r="AU4979" s="592">
        <f t="shared" si="384"/>
        <v>64.512</v>
      </c>
      <c r="AV4979" s="592">
        <v>9.0670000000000002</v>
      </c>
      <c r="AW4979" s="592"/>
      <c r="AX4979" s="592"/>
      <c r="AY4979" s="592"/>
      <c r="AZ4979" s="592"/>
      <c r="BA4979" s="592">
        <f t="shared" si="381"/>
        <v>44.692999999999998</v>
      </c>
      <c r="BB4979" s="506"/>
    </row>
    <row r="4980" spans="1:54" x14ac:dyDescent="0.2">
      <c r="A4980" s="58">
        <v>41496</v>
      </c>
      <c r="B4980" s="92">
        <v>21.14</v>
      </c>
      <c r="C4980" s="720"/>
      <c r="D4980" s="174">
        <v>8.0767000000000007</v>
      </c>
      <c r="E4980" s="62"/>
      <c r="F4980" s="781">
        <f t="shared" si="385"/>
        <v>29.216700000000003</v>
      </c>
      <c r="G4980" s="382"/>
      <c r="H4980" s="301">
        <v>19.7</v>
      </c>
      <c r="I4980" s="96">
        <v>10.131</v>
      </c>
      <c r="J4980" s="308"/>
      <c r="K4980" s="789">
        <f t="shared" si="368"/>
        <v>29.831</v>
      </c>
      <c r="M4980" s="745">
        <f t="shared" si="376"/>
        <v>-1.4400000000000013</v>
      </c>
      <c r="N4980" s="745">
        <f t="shared" si="377"/>
        <v>2.0542999999999996</v>
      </c>
      <c r="O4980" s="98">
        <f t="shared" si="369"/>
        <v>0.61429999999999652</v>
      </c>
      <c r="Q4980" s="100">
        <f t="shared" si="370"/>
        <v>2.0592672052562655</v>
      </c>
      <c r="S4980" s="406">
        <v>0</v>
      </c>
      <c r="T4980" s="389">
        <v>0</v>
      </c>
      <c r="U4980" s="390">
        <v>0</v>
      </c>
      <c r="V4980" s="405">
        <v>0</v>
      </c>
      <c r="W4980" s="406">
        <v>0</v>
      </c>
      <c r="X4980" s="405">
        <v>0</v>
      </c>
      <c r="Y4980" s="163">
        <f t="shared" si="380"/>
        <v>29.216700000000003</v>
      </c>
      <c r="Z4980" s="108">
        <v>0</v>
      </c>
      <c r="AA4980" s="112">
        <v>0</v>
      </c>
      <c r="AB4980" s="108">
        <v>341.3</v>
      </c>
      <c r="AC4980" s="109">
        <v>1.4</v>
      </c>
      <c r="AD4980" s="407">
        <v>30</v>
      </c>
      <c r="AE4980" s="852"/>
      <c r="AF4980" s="108">
        <v>354.9</v>
      </c>
      <c r="AG4980" s="109">
        <v>0.2</v>
      </c>
      <c r="AH4980" s="79">
        <v>0</v>
      </c>
      <c r="AI4980" s="112"/>
      <c r="AJ4980" s="110">
        <v>0</v>
      </c>
      <c r="AK4980" s="739"/>
      <c r="AM4980" s="395">
        <f t="shared" si="382"/>
        <v>0</v>
      </c>
      <c r="AN4980" s="163">
        <f t="shared" si="383"/>
        <v>30</v>
      </c>
      <c r="AO4980" s="113">
        <f t="shared" si="366"/>
        <v>0.783299999999997</v>
      </c>
      <c r="AP4980" s="592">
        <f t="shared" si="378"/>
        <v>0.16900000000000048</v>
      </c>
      <c r="AT4980" s="592">
        <f t="shared" si="379"/>
        <v>33.6</v>
      </c>
      <c r="AU4980" s="592">
        <f t="shared" si="384"/>
        <v>40.32</v>
      </c>
      <c r="AV4980" s="592">
        <v>11.473000000000001</v>
      </c>
      <c r="AW4980" s="592"/>
      <c r="AX4980" s="592"/>
      <c r="AY4980" s="592"/>
      <c r="AZ4980" s="592"/>
      <c r="BA4980" s="592">
        <f t="shared" si="381"/>
        <v>22.127000000000002</v>
      </c>
      <c r="BB4980" s="506"/>
    </row>
    <row r="4981" spans="1:54" x14ac:dyDescent="0.2">
      <c r="A4981" s="58">
        <v>41497</v>
      </c>
      <c r="B4981" s="92">
        <v>21.22</v>
      </c>
      <c r="C4981" s="720"/>
      <c r="D4981" s="174">
        <v>8.1</v>
      </c>
      <c r="E4981" s="62"/>
      <c r="F4981" s="781">
        <f t="shared" si="385"/>
        <v>29.32</v>
      </c>
      <c r="G4981" s="382"/>
      <c r="H4981" s="301">
        <v>20.25</v>
      </c>
      <c r="I4981" s="96">
        <v>9.7609999999999992</v>
      </c>
      <c r="J4981" s="308"/>
      <c r="K4981" s="789">
        <f t="shared" si="368"/>
        <v>30.010999999999999</v>
      </c>
      <c r="M4981" s="745">
        <f t="shared" si="376"/>
        <v>-0.96999999999999886</v>
      </c>
      <c r="N4981" s="745">
        <f t="shared" si="377"/>
        <v>1.6609999999999996</v>
      </c>
      <c r="O4981" s="98">
        <f t="shared" si="369"/>
        <v>0.69099999999999895</v>
      </c>
      <c r="Q4981" s="100">
        <f t="shared" si="370"/>
        <v>2.3024890873346404</v>
      </c>
      <c r="S4981" s="406">
        <v>0</v>
      </c>
      <c r="T4981" s="389">
        <v>0</v>
      </c>
      <c r="U4981" s="390">
        <v>0</v>
      </c>
      <c r="V4981" s="405">
        <v>0</v>
      </c>
      <c r="W4981" s="406">
        <v>0</v>
      </c>
      <c r="X4981" s="405">
        <v>0</v>
      </c>
      <c r="Y4981" s="163">
        <f t="shared" si="380"/>
        <v>29.32</v>
      </c>
      <c r="Z4981" s="108">
        <v>0</v>
      </c>
      <c r="AA4981" s="112">
        <v>0</v>
      </c>
      <c r="AB4981" s="108">
        <v>341.2</v>
      </c>
      <c r="AC4981" s="109">
        <v>0</v>
      </c>
      <c r="AD4981" s="407">
        <v>5</v>
      </c>
      <c r="AE4981" s="852"/>
      <c r="AF4981" s="108">
        <v>355.2</v>
      </c>
      <c r="AG4981" s="109">
        <v>0.2</v>
      </c>
      <c r="AH4981" s="79">
        <v>0</v>
      </c>
      <c r="AI4981" s="112"/>
      <c r="AJ4981" s="110">
        <v>12</v>
      </c>
      <c r="AK4981" s="739"/>
      <c r="AM4981" s="395">
        <f t="shared" si="382"/>
        <v>12</v>
      </c>
      <c r="AN4981" s="163">
        <f t="shared" si="383"/>
        <v>17</v>
      </c>
      <c r="AO4981" s="113">
        <f t="shared" si="366"/>
        <v>-12.32</v>
      </c>
      <c r="AP4981" s="592">
        <f t="shared" si="378"/>
        <v>-13.010999999999999</v>
      </c>
      <c r="AT4981" s="592">
        <f t="shared" si="379"/>
        <v>19.04</v>
      </c>
      <c r="AU4981" s="592">
        <f t="shared" si="384"/>
        <v>22.847999999999999</v>
      </c>
      <c r="AV4981" s="592">
        <v>8.0670000000000002</v>
      </c>
      <c r="AW4981" s="592"/>
      <c r="AX4981" s="592"/>
      <c r="AY4981" s="592"/>
      <c r="AZ4981" s="592"/>
      <c r="BA4981" s="592">
        <f t="shared" si="381"/>
        <v>10.972999999999999</v>
      </c>
      <c r="BB4981" s="506"/>
    </row>
    <row r="4982" spans="1:54" x14ac:dyDescent="0.2">
      <c r="A4982" s="58">
        <v>41498</v>
      </c>
      <c r="B4982" s="92">
        <v>22.24</v>
      </c>
      <c r="C4982" s="720"/>
      <c r="D4982" s="174">
        <v>8.2899999999999991</v>
      </c>
      <c r="E4982" s="62"/>
      <c r="F4982" s="781">
        <f t="shared" si="385"/>
        <v>30.529999999999998</v>
      </c>
      <c r="G4982" s="382"/>
      <c r="H4982" s="301">
        <v>21</v>
      </c>
      <c r="I4982" s="96">
        <v>9.98</v>
      </c>
      <c r="J4982" s="308"/>
      <c r="K4982" s="789">
        <f t="shared" si="368"/>
        <v>30.98</v>
      </c>
      <c r="M4982" s="745">
        <f t="shared" si="376"/>
        <v>-1.2399999999999984</v>
      </c>
      <c r="N4982" s="745">
        <f t="shared" si="377"/>
        <v>1.6900000000000013</v>
      </c>
      <c r="O4982" s="98">
        <f t="shared" si="369"/>
        <v>0.45000000000000284</v>
      </c>
      <c r="Q4982" s="100">
        <f t="shared" si="370"/>
        <v>1.4525500322788989</v>
      </c>
      <c r="S4982" s="406">
        <v>0</v>
      </c>
      <c r="T4982" s="389">
        <v>0</v>
      </c>
      <c r="U4982" s="390">
        <v>0</v>
      </c>
      <c r="V4982" s="405">
        <v>0</v>
      </c>
      <c r="W4982" s="406">
        <v>0</v>
      </c>
      <c r="X4982" s="405">
        <v>0</v>
      </c>
      <c r="Y4982" s="163">
        <f t="shared" si="380"/>
        <v>30.529999999999998</v>
      </c>
      <c r="Z4982" s="108">
        <v>0</v>
      </c>
      <c r="AA4982" s="112">
        <v>0</v>
      </c>
      <c r="AB4982" s="108">
        <v>341.2</v>
      </c>
      <c r="AC4982" s="109">
        <v>0.4</v>
      </c>
      <c r="AD4982" s="407">
        <v>20</v>
      </c>
      <c r="AE4982" s="852"/>
      <c r="AF4982" s="108">
        <v>355.2</v>
      </c>
      <c r="AG4982" s="109">
        <v>0.25</v>
      </c>
      <c r="AH4982" s="79">
        <v>0</v>
      </c>
      <c r="AI4982" s="112"/>
      <c r="AJ4982" s="110">
        <v>25</v>
      </c>
      <c r="AK4982" s="739"/>
      <c r="AM4982" s="395">
        <f t="shared" si="382"/>
        <v>25</v>
      </c>
      <c r="AN4982" s="163">
        <f t="shared" si="383"/>
        <v>45</v>
      </c>
      <c r="AO4982" s="113">
        <f t="shared" si="366"/>
        <v>14.470000000000002</v>
      </c>
      <c r="AP4982" s="592">
        <f t="shared" si="378"/>
        <v>14.02</v>
      </c>
      <c r="AT4982" s="592">
        <f t="shared" si="379"/>
        <v>50.4</v>
      </c>
      <c r="AU4982" s="592">
        <f t="shared" si="384"/>
        <v>60.48</v>
      </c>
      <c r="AV4982" s="592">
        <v>4.1779999999999999</v>
      </c>
      <c r="AW4982" s="592"/>
      <c r="AX4982" s="592"/>
      <c r="AY4982" s="592"/>
      <c r="AZ4982" s="592"/>
      <c r="BA4982" s="592">
        <f t="shared" si="381"/>
        <v>46.222000000000001</v>
      </c>
      <c r="BB4982" s="506"/>
    </row>
    <row r="4983" spans="1:54" x14ac:dyDescent="0.2">
      <c r="A4983" s="58">
        <v>41499</v>
      </c>
      <c r="B4983" s="92">
        <v>24.64</v>
      </c>
      <c r="C4983" s="720"/>
      <c r="D4983" s="174">
        <v>7.9</v>
      </c>
      <c r="E4983" s="62"/>
      <c r="F4983" s="781">
        <f t="shared" si="385"/>
        <v>32.54</v>
      </c>
      <c r="G4983" s="382"/>
      <c r="H4983" s="301">
        <v>24</v>
      </c>
      <c r="I4983" s="96">
        <v>10.07</v>
      </c>
      <c r="J4983" s="308"/>
      <c r="K4983" s="789">
        <f t="shared" si="368"/>
        <v>34.07</v>
      </c>
      <c r="M4983" s="745">
        <f t="shared" si="376"/>
        <v>-0.64000000000000057</v>
      </c>
      <c r="N4983" s="745">
        <f t="shared" si="377"/>
        <v>2.17</v>
      </c>
      <c r="O4983" s="98">
        <f t="shared" si="369"/>
        <v>1.5300000000000011</v>
      </c>
      <c r="Q4983" s="100">
        <f t="shared" si="370"/>
        <v>4.4907543293219874</v>
      </c>
      <c r="S4983" s="406">
        <v>0</v>
      </c>
      <c r="T4983" s="389">
        <v>0</v>
      </c>
      <c r="U4983" s="390">
        <v>0</v>
      </c>
      <c r="V4983" s="405">
        <v>0</v>
      </c>
      <c r="W4983" s="406">
        <v>0</v>
      </c>
      <c r="X4983" s="405">
        <v>0</v>
      </c>
      <c r="Y4983" s="163">
        <f t="shared" si="380"/>
        <v>32.54</v>
      </c>
      <c r="Z4983" s="108">
        <v>0</v>
      </c>
      <c r="AA4983" s="112">
        <v>0</v>
      </c>
      <c r="AB4983" s="108">
        <v>341.1</v>
      </c>
      <c r="AC4983" s="109">
        <v>0</v>
      </c>
      <c r="AD4983" s="407">
        <v>20</v>
      </c>
      <c r="AE4983" s="852"/>
      <c r="AF4983" s="108">
        <v>355.1</v>
      </c>
      <c r="AG4983" s="109">
        <v>0</v>
      </c>
      <c r="AH4983" s="79">
        <v>0</v>
      </c>
      <c r="AI4983" s="112"/>
      <c r="AJ4983" s="110">
        <v>12</v>
      </c>
      <c r="AK4983" s="739"/>
      <c r="AM4983" s="395">
        <f t="shared" si="382"/>
        <v>12</v>
      </c>
      <c r="AN4983" s="163">
        <f t="shared" ref="AN4983:AN5014" si="386">AJ4983+AD4983+AA4983+Z4983</f>
        <v>32</v>
      </c>
      <c r="AO4983" s="113">
        <f t="shared" si="366"/>
        <v>-0.53999999999999915</v>
      </c>
      <c r="AP4983" s="592">
        <f t="shared" si="378"/>
        <v>-2.0700000000000003</v>
      </c>
      <c r="AT4983" s="592">
        <f t="shared" si="379"/>
        <v>35.840000000000003</v>
      </c>
      <c r="AU4983" s="592">
        <f t="shared" si="384"/>
        <v>43.008000000000003</v>
      </c>
      <c r="AV4983" s="592">
        <v>12.065</v>
      </c>
      <c r="AW4983" s="592"/>
      <c r="AX4983" s="592"/>
      <c r="AY4983" s="592"/>
      <c r="AZ4983" s="592"/>
      <c r="BA4983" s="592">
        <f t="shared" si="381"/>
        <v>23.775000000000006</v>
      </c>
      <c r="BB4983" s="506"/>
    </row>
    <row r="4984" spans="1:54" x14ac:dyDescent="0.2">
      <c r="A4984" s="58">
        <v>41500</v>
      </c>
      <c r="B4984" s="92">
        <v>23.13</v>
      </c>
      <c r="C4984" s="720"/>
      <c r="D4984" s="174">
        <v>8.2561</v>
      </c>
      <c r="E4984" s="62"/>
      <c r="F4984" s="781">
        <f t="shared" si="385"/>
        <v>31.386099999999999</v>
      </c>
      <c r="G4984" s="382"/>
      <c r="H4984" s="301">
        <v>22</v>
      </c>
      <c r="I4984" s="96">
        <v>10.164999999999999</v>
      </c>
      <c r="J4984" s="308"/>
      <c r="K4984" s="789">
        <f t="shared" si="368"/>
        <v>32.164999999999999</v>
      </c>
      <c r="M4984" s="745">
        <f t="shared" si="376"/>
        <v>-1.129999999999999</v>
      </c>
      <c r="N4984" s="745">
        <f t="shared" si="377"/>
        <v>1.9088999999999992</v>
      </c>
      <c r="O4984" s="98">
        <f t="shared" si="369"/>
        <v>0.77890000000000015</v>
      </c>
      <c r="Q4984" s="100">
        <f t="shared" si="370"/>
        <v>2.4215762474739626</v>
      </c>
      <c r="S4984" s="406">
        <v>0</v>
      </c>
      <c r="T4984" s="389">
        <v>0</v>
      </c>
      <c r="U4984" s="390">
        <v>0</v>
      </c>
      <c r="V4984" s="405">
        <v>0</v>
      </c>
      <c r="W4984" s="406">
        <v>0</v>
      </c>
      <c r="X4984" s="405">
        <v>0</v>
      </c>
      <c r="Y4984" s="163">
        <f t="shared" si="380"/>
        <v>31.386099999999999</v>
      </c>
      <c r="Z4984" s="108">
        <v>0</v>
      </c>
      <c r="AA4984" s="112">
        <v>0</v>
      </c>
      <c r="AB4984" s="108">
        <v>341.1</v>
      </c>
      <c r="AC4984" s="109">
        <v>0</v>
      </c>
      <c r="AD4984" s="407">
        <v>20</v>
      </c>
      <c r="AE4984" s="852"/>
      <c r="AF4984" s="108">
        <v>355</v>
      </c>
      <c r="AG4984" s="109">
        <v>0</v>
      </c>
      <c r="AH4984" s="79">
        <v>0</v>
      </c>
      <c r="AI4984" s="112"/>
      <c r="AJ4984" s="110">
        <v>7</v>
      </c>
      <c r="AK4984" s="739"/>
      <c r="AM4984" s="395">
        <f t="shared" si="382"/>
        <v>7</v>
      </c>
      <c r="AN4984" s="163">
        <f t="shared" si="386"/>
        <v>27</v>
      </c>
      <c r="AO4984" s="113">
        <f t="shared" si="366"/>
        <v>-4.386099999999999</v>
      </c>
      <c r="AP4984" s="592">
        <f t="shared" si="378"/>
        <v>-5.1649999999999991</v>
      </c>
      <c r="AT4984" s="592">
        <f t="shared" si="379"/>
        <v>30.24</v>
      </c>
      <c r="AU4984" s="592">
        <f t="shared" si="384"/>
        <v>36.287999999999997</v>
      </c>
      <c r="AV4984" s="592">
        <v>8.4009999999999998</v>
      </c>
      <c r="AW4984" s="592"/>
      <c r="AX4984" s="592"/>
      <c r="AY4984" s="592"/>
      <c r="AZ4984" s="592"/>
      <c r="BA4984" s="592">
        <f t="shared" si="381"/>
        <v>21.838999999999999</v>
      </c>
      <c r="BB4984" s="506"/>
    </row>
    <row r="4985" spans="1:54" x14ac:dyDescent="0.2">
      <c r="A4985" s="58">
        <v>41501</v>
      </c>
      <c r="B4985" s="92">
        <v>23.44</v>
      </c>
      <c r="C4985" s="720"/>
      <c r="D4985" s="174">
        <v>8.0703999999999994</v>
      </c>
      <c r="E4985" s="62"/>
      <c r="F4985" s="781">
        <f t="shared" si="385"/>
        <v>31.510400000000001</v>
      </c>
      <c r="G4985" s="382"/>
      <c r="H4985" s="301">
        <v>22</v>
      </c>
      <c r="I4985" s="96">
        <v>10.087</v>
      </c>
      <c r="J4985" s="308"/>
      <c r="K4985" s="789">
        <f t="shared" si="368"/>
        <v>32.087000000000003</v>
      </c>
      <c r="M4985" s="745">
        <f t="shared" si="376"/>
        <v>-1.4400000000000013</v>
      </c>
      <c r="N4985" s="745">
        <f t="shared" si="377"/>
        <v>2.0166000000000004</v>
      </c>
      <c r="O4985" s="98">
        <f t="shared" si="369"/>
        <v>0.57660000000000267</v>
      </c>
      <c r="Q4985" s="100">
        <f t="shared" si="370"/>
        <v>1.7969894349736737</v>
      </c>
      <c r="S4985" s="406">
        <v>0</v>
      </c>
      <c r="T4985" s="389">
        <v>0</v>
      </c>
      <c r="U4985" s="390">
        <v>0</v>
      </c>
      <c r="V4985" s="405">
        <v>0</v>
      </c>
      <c r="W4985" s="406">
        <v>0</v>
      </c>
      <c r="X4985" s="405">
        <v>0</v>
      </c>
      <c r="Y4985" s="163">
        <f t="shared" si="380"/>
        <v>31.510400000000001</v>
      </c>
      <c r="Z4985" s="108">
        <v>0</v>
      </c>
      <c r="AA4985" s="112">
        <v>0</v>
      </c>
      <c r="AB4985" s="108">
        <v>341.1</v>
      </c>
      <c r="AC4985" s="109">
        <v>0</v>
      </c>
      <c r="AD4985" s="407">
        <v>20</v>
      </c>
      <c r="AE4985" s="852"/>
      <c r="AF4985" s="108">
        <v>355</v>
      </c>
      <c r="AG4985" s="109">
        <v>0</v>
      </c>
      <c r="AH4985" s="79">
        <v>0</v>
      </c>
      <c r="AI4985" s="112"/>
      <c r="AJ4985" s="110">
        <v>7</v>
      </c>
      <c r="AK4985" s="739"/>
      <c r="AM4985" s="395">
        <f t="shared" si="382"/>
        <v>7</v>
      </c>
      <c r="AN4985" s="163">
        <f t="shared" si="386"/>
        <v>27</v>
      </c>
      <c r="AO4985" s="113">
        <f t="shared" si="366"/>
        <v>-4.5104000000000006</v>
      </c>
      <c r="AP4985" s="592">
        <f t="shared" si="378"/>
        <v>-5.0870000000000033</v>
      </c>
      <c r="AT4985" s="592">
        <f t="shared" si="379"/>
        <v>30.24</v>
      </c>
      <c r="AU4985" s="592">
        <f t="shared" si="384"/>
        <v>36.287999999999997</v>
      </c>
      <c r="AV4985" s="592">
        <v>9.0030000000000001</v>
      </c>
      <c r="AW4985" s="592"/>
      <c r="AX4985" s="592"/>
      <c r="AY4985" s="592"/>
      <c r="AZ4985" s="592"/>
      <c r="BA4985" s="592">
        <f t="shared" si="381"/>
        <v>21.236999999999998</v>
      </c>
      <c r="BB4985" s="506"/>
    </row>
    <row r="4986" spans="1:54" x14ac:dyDescent="0.2">
      <c r="A4986" s="58">
        <v>41502</v>
      </c>
      <c r="B4986" s="92">
        <v>22.55</v>
      </c>
      <c r="C4986" s="720"/>
      <c r="D4986" s="174">
        <v>7.9977</v>
      </c>
      <c r="E4986" s="62"/>
      <c r="F4986" s="781">
        <f t="shared" si="385"/>
        <v>30.547699999999999</v>
      </c>
      <c r="G4986" s="382"/>
      <c r="H4986" s="301">
        <v>21.5</v>
      </c>
      <c r="I4986" s="96">
        <v>9.6170000000000009</v>
      </c>
      <c r="J4986" s="308"/>
      <c r="K4986" s="789">
        <f t="shared" si="368"/>
        <v>31.117000000000001</v>
      </c>
      <c r="M4986" s="745">
        <f t="shared" si="376"/>
        <v>-1.0500000000000007</v>
      </c>
      <c r="N4986" s="745">
        <f t="shared" si="377"/>
        <v>1.6193000000000008</v>
      </c>
      <c r="O4986" s="98">
        <f t="shared" si="369"/>
        <v>0.56930000000000192</v>
      </c>
      <c r="Q4986" s="100">
        <f t="shared" si="370"/>
        <v>1.8295465501173054</v>
      </c>
      <c r="S4986" s="406">
        <v>0</v>
      </c>
      <c r="T4986" s="389">
        <v>0</v>
      </c>
      <c r="U4986" s="390">
        <v>0</v>
      </c>
      <c r="V4986" s="405">
        <v>0</v>
      </c>
      <c r="W4986" s="406">
        <v>0</v>
      </c>
      <c r="X4986" s="405">
        <v>0</v>
      </c>
      <c r="Y4986" s="163">
        <f t="shared" si="380"/>
        <v>30.547699999999999</v>
      </c>
      <c r="Z4986" s="108">
        <v>0</v>
      </c>
      <c r="AA4986" s="112">
        <v>0</v>
      </c>
      <c r="AB4986" s="108">
        <v>341.1</v>
      </c>
      <c r="AC4986" s="109">
        <v>0</v>
      </c>
      <c r="AD4986" s="407">
        <v>20</v>
      </c>
      <c r="AE4986" s="852"/>
      <c r="AF4986" s="108">
        <v>355</v>
      </c>
      <c r="AG4986" s="109">
        <v>0</v>
      </c>
      <c r="AH4986" s="79">
        <v>0</v>
      </c>
      <c r="AI4986" s="112"/>
      <c r="AJ4986" s="110">
        <v>10</v>
      </c>
      <c r="AK4986" s="739"/>
      <c r="AM4986" s="395">
        <f t="shared" si="382"/>
        <v>10</v>
      </c>
      <c r="AN4986" s="163">
        <f t="shared" si="386"/>
        <v>30</v>
      </c>
      <c r="AO4986" s="113">
        <f t="shared" si="366"/>
        <v>-0.54769999999999897</v>
      </c>
      <c r="AP4986" s="592">
        <f t="shared" si="378"/>
        <v>-1.1170000000000009</v>
      </c>
      <c r="AT4986" s="592">
        <f t="shared" si="379"/>
        <v>33.6</v>
      </c>
      <c r="AU4986" s="592">
        <f t="shared" si="384"/>
        <v>40.32</v>
      </c>
      <c r="AV4986" s="592">
        <v>7.4269999999999996</v>
      </c>
      <c r="AW4986" s="592"/>
      <c r="AX4986" s="592"/>
      <c r="AY4986" s="592"/>
      <c r="AZ4986" s="592"/>
      <c r="BA4986" s="592">
        <f t="shared" si="381"/>
        <v>26.173000000000002</v>
      </c>
      <c r="BB4986" s="506"/>
    </row>
    <row r="4987" spans="1:54" x14ac:dyDescent="0.2">
      <c r="A4987" s="58">
        <v>41503</v>
      </c>
      <c r="B4987" s="92">
        <v>21.04</v>
      </c>
      <c r="C4987" s="720"/>
      <c r="D4987" s="174">
        <v>8.3176000000000005</v>
      </c>
      <c r="E4987" s="62"/>
      <c r="F4987" s="781">
        <f t="shared" si="385"/>
        <v>29.357599999999998</v>
      </c>
      <c r="G4987" s="382"/>
      <c r="H4987" s="301">
        <v>19</v>
      </c>
      <c r="I4987" s="96">
        <v>10.289</v>
      </c>
      <c r="J4987" s="308"/>
      <c r="K4987" s="789">
        <f t="shared" si="368"/>
        <v>29.289000000000001</v>
      </c>
      <c r="M4987" s="745">
        <f t="shared" si="376"/>
        <v>-2.0399999999999991</v>
      </c>
      <c r="N4987" s="745">
        <f t="shared" si="377"/>
        <v>1.9713999999999992</v>
      </c>
      <c r="O4987" s="98">
        <f t="shared" si="369"/>
        <v>-6.8599999999996442E-2</v>
      </c>
      <c r="Q4987" s="100">
        <f t="shared" si="370"/>
        <v>-0.23421762436408358</v>
      </c>
      <c r="S4987" s="406">
        <v>0</v>
      </c>
      <c r="T4987" s="389">
        <v>0</v>
      </c>
      <c r="U4987" s="390">
        <v>0</v>
      </c>
      <c r="V4987" s="405">
        <v>0</v>
      </c>
      <c r="W4987" s="406">
        <v>0</v>
      </c>
      <c r="X4987" s="405">
        <v>0</v>
      </c>
      <c r="Y4987" s="163">
        <f t="shared" si="380"/>
        <v>29.357599999999998</v>
      </c>
      <c r="Z4987" s="108">
        <v>0</v>
      </c>
      <c r="AA4987" s="112">
        <v>0</v>
      </c>
      <c r="AB4987" s="108">
        <v>341.1</v>
      </c>
      <c r="AC4987" s="109">
        <v>0.4</v>
      </c>
      <c r="AD4987" s="407">
        <v>20</v>
      </c>
      <c r="AE4987" s="852"/>
      <c r="AF4987" s="108">
        <v>355.1</v>
      </c>
      <c r="AG4987" s="109">
        <v>0.5</v>
      </c>
      <c r="AH4987" s="79">
        <v>0</v>
      </c>
      <c r="AI4987" s="112"/>
      <c r="AJ4987" s="110">
        <v>16</v>
      </c>
      <c r="AK4987" s="739"/>
      <c r="AM4987" s="395">
        <f t="shared" si="382"/>
        <v>16</v>
      </c>
      <c r="AN4987" s="163">
        <f t="shared" si="386"/>
        <v>36</v>
      </c>
      <c r="AO4987" s="113">
        <f t="shared" ref="AO4987:AO5050" si="387">AN4987-F4987</f>
        <v>6.6424000000000021</v>
      </c>
      <c r="AP4987" s="592">
        <f t="shared" si="378"/>
        <v>6.7109999999999985</v>
      </c>
      <c r="AT4987" s="592">
        <f t="shared" si="379"/>
        <v>40.32</v>
      </c>
      <c r="AU4987" s="592">
        <f t="shared" si="384"/>
        <v>48.384</v>
      </c>
      <c r="AV4987" s="592">
        <v>10.727</v>
      </c>
      <c r="AW4987" s="592"/>
      <c r="AX4987" s="592"/>
      <c r="AY4987" s="592"/>
      <c r="AZ4987" s="592"/>
      <c r="BA4987" s="592">
        <f t="shared" si="381"/>
        <v>29.593</v>
      </c>
      <c r="BB4987" s="506"/>
    </row>
    <row r="4988" spans="1:54" x14ac:dyDescent="0.2">
      <c r="A4988" s="58">
        <v>41504</v>
      </c>
      <c r="B4988" s="92">
        <v>21.68</v>
      </c>
      <c r="C4988" s="720"/>
      <c r="D4988" s="174">
        <v>8.2514000000000003</v>
      </c>
      <c r="E4988" s="62"/>
      <c r="F4988" s="781">
        <f t="shared" si="385"/>
        <v>29.9314</v>
      </c>
      <c r="G4988" s="382"/>
      <c r="H4988" s="301">
        <v>22</v>
      </c>
      <c r="I4988" s="96">
        <v>10.210000000000001</v>
      </c>
      <c r="J4988" s="308"/>
      <c r="K4988" s="789">
        <f t="shared" ref="K4988:K5051" si="388">H4988+I4988</f>
        <v>32.21</v>
      </c>
      <c r="M4988" s="745">
        <f t="shared" si="376"/>
        <v>0.32000000000000028</v>
      </c>
      <c r="N4988" s="745">
        <f t="shared" si="377"/>
        <v>1.9586000000000006</v>
      </c>
      <c r="O4988" s="98">
        <f t="shared" ref="O4988:O5051" si="389">K4988-F4988</f>
        <v>2.2786000000000008</v>
      </c>
      <c r="Q4988" s="100">
        <f t="shared" ref="Q4988:Q5051" si="390">(((O4988/K4988)*100))</f>
        <v>7.0742005588326631</v>
      </c>
      <c r="S4988" s="406">
        <v>0</v>
      </c>
      <c r="T4988" s="389">
        <v>0</v>
      </c>
      <c r="U4988" s="390">
        <v>0</v>
      </c>
      <c r="V4988" s="405">
        <v>0</v>
      </c>
      <c r="W4988" s="406">
        <v>0</v>
      </c>
      <c r="X4988" s="405">
        <v>0</v>
      </c>
      <c r="Y4988" s="163">
        <f t="shared" si="380"/>
        <v>29.9314</v>
      </c>
      <c r="Z4988" s="108">
        <v>0</v>
      </c>
      <c r="AA4988" s="112">
        <v>0</v>
      </c>
      <c r="AB4988" s="108">
        <v>341.1</v>
      </c>
      <c r="AC4988" s="109">
        <v>0.2</v>
      </c>
      <c r="AD4988" s="407">
        <v>20</v>
      </c>
      <c r="AE4988" s="852"/>
      <c r="AF4988" s="108">
        <v>355.1</v>
      </c>
      <c r="AG4988" s="109">
        <v>0.2</v>
      </c>
      <c r="AH4988" s="79">
        <v>0</v>
      </c>
      <c r="AI4988" s="112"/>
      <c r="AJ4988" s="110">
        <v>0</v>
      </c>
      <c r="AK4988" s="739"/>
      <c r="AM4988" s="395">
        <f t="shared" si="382"/>
        <v>0</v>
      </c>
      <c r="AN4988" s="163">
        <f t="shared" si="386"/>
        <v>20</v>
      </c>
      <c r="AO4988" s="113">
        <f t="shared" si="387"/>
        <v>-9.9314</v>
      </c>
      <c r="AP4988" s="592">
        <f t="shared" si="378"/>
        <v>-12.21</v>
      </c>
      <c r="AT4988" s="592">
        <f t="shared" si="379"/>
        <v>22.4</v>
      </c>
      <c r="AU4988" s="592">
        <f t="shared" si="384"/>
        <v>26.88</v>
      </c>
      <c r="AV4988" s="592">
        <v>10.210000000000001</v>
      </c>
      <c r="AW4988" s="592"/>
      <c r="AX4988" s="592"/>
      <c r="AY4988" s="592"/>
      <c r="AZ4988" s="592"/>
      <c r="BA4988" s="592">
        <f t="shared" si="381"/>
        <v>12.189999999999998</v>
      </c>
      <c r="BB4988" s="506"/>
    </row>
    <row r="4989" spans="1:54" x14ac:dyDescent="0.2">
      <c r="A4989" s="58">
        <v>41505</v>
      </c>
      <c r="B4989" s="92">
        <v>21.21</v>
      </c>
      <c r="C4989" s="720"/>
      <c r="D4989" s="174">
        <v>8.02</v>
      </c>
      <c r="E4989" s="62"/>
      <c r="F4989" s="781">
        <f t="shared" si="385"/>
        <v>29.23</v>
      </c>
      <c r="G4989" s="382"/>
      <c r="H4989" s="301">
        <v>19.8</v>
      </c>
      <c r="I4989" s="96">
        <v>9.9179999999999993</v>
      </c>
      <c r="J4989" s="308"/>
      <c r="K4989" s="789">
        <f t="shared" si="388"/>
        <v>29.718</v>
      </c>
      <c r="M4989" s="745">
        <f t="shared" si="376"/>
        <v>-1.4100000000000001</v>
      </c>
      <c r="N4989" s="745">
        <f t="shared" si="377"/>
        <v>1.8979999999999997</v>
      </c>
      <c r="O4989" s="98">
        <f t="shared" si="389"/>
        <v>0.48799999999999955</v>
      </c>
      <c r="Q4989" s="100">
        <f t="shared" si="390"/>
        <v>1.6421024295040025</v>
      </c>
      <c r="S4989" s="406">
        <v>0</v>
      </c>
      <c r="T4989" s="389">
        <v>0</v>
      </c>
      <c r="U4989" s="390">
        <v>0</v>
      </c>
      <c r="V4989" s="405">
        <v>0</v>
      </c>
      <c r="W4989" s="406">
        <v>0</v>
      </c>
      <c r="X4989" s="405">
        <v>0</v>
      </c>
      <c r="Y4989" s="163">
        <f t="shared" si="380"/>
        <v>29.23</v>
      </c>
      <c r="Z4989" s="108">
        <v>0</v>
      </c>
      <c r="AA4989" s="112">
        <v>0</v>
      </c>
      <c r="AB4989" s="108">
        <v>341.1</v>
      </c>
      <c r="AC4989" s="109">
        <v>0.1</v>
      </c>
      <c r="AD4989" s="407">
        <v>20</v>
      </c>
      <c r="AE4989" s="852"/>
      <c r="AF4989" s="108">
        <v>355.1</v>
      </c>
      <c r="AG4989" s="109">
        <v>0</v>
      </c>
      <c r="AH4989" s="79">
        <v>0</v>
      </c>
      <c r="AI4989" s="112"/>
      <c r="AJ4989" s="110">
        <v>0</v>
      </c>
      <c r="AK4989" s="739"/>
      <c r="AM4989" s="395">
        <f t="shared" si="382"/>
        <v>0</v>
      </c>
      <c r="AN4989" s="163">
        <f t="shared" si="386"/>
        <v>20</v>
      </c>
      <c r="AO4989" s="113">
        <f t="shared" si="387"/>
        <v>-9.23</v>
      </c>
      <c r="AP4989" s="592">
        <f t="shared" si="378"/>
        <v>-9.718</v>
      </c>
      <c r="AT4989" s="592">
        <f t="shared" si="379"/>
        <v>22.4</v>
      </c>
      <c r="AU4989" s="592">
        <f t="shared" si="384"/>
        <v>26.88</v>
      </c>
      <c r="AV4989" s="592">
        <v>4.5389999999999997</v>
      </c>
      <c r="AW4989" s="592"/>
      <c r="AX4989" s="592"/>
      <c r="AY4989" s="592"/>
      <c r="AZ4989" s="592"/>
      <c r="BA4989" s="592">
        <f t="shared" si="381"/>
        <v>17.860999999999997</v>
      </c>
      <c r="BB4989" s="506"/>
    </row>
    <row r="4990" spans="1:54" x14ac:dyDescent="0.2">
      <c r="A4990" s="58">
        <v>41506</v>
      </c>
      <c r="B4990" s="92">
        <v>22.67</v>
      </c>
      <c r="C4990" s="720"/>
      <c r="D4990" s="174">
        <v>8.02</v>
      </c>
      <c r="E4990" s="62"/>
      <c r="F4990" s="781">
        <f t="shared" si="385"/>
        <v>30.69</v>
      </c>
      <c r="G4990" s="382"/>
      <c r="H4990" s="301">
        <v>21</v>
      </c>
      <c r="I4990" s="96">
        <v>9.8360000000000003</v>
      </c>
      <c r="J4990" s="308"/>
      <c r="K4990" s="789">
        <f t="shared" si="388"/>
        <v>30.835999999999999</v>
      </c>
      <c r="M4990" s="745">
        <f t="shared" si="376"/>
        <v>-1.6700000000000017</v>
      </c>
      <c r="N4990" s="745">
        <f t="shared" si="377"/>
        <v>1.8160000000000007</v>
      </c>
      <c r="O4990" s="98">
        <f t="shared" si="389"/>
        <v>0.14599999999999724</v>
      </c>
      <c r="Q4990" s="100">
        <f t="shared" si="390"/>
        <v>0.47347256453495024</v>
      </c>
      <c r="S4990" s="406">
        <v>0</v>
      </c>
      <c r="T4990" s="389">
        <v>0</v>
      </c>
      <c r="U4990" s="390">
        <v>0</v>
      </c>
      <c r="V4990" s="405">
        <v>0</v>
      </c>
      <c r="W4990" s="406">
        <v>0</v>
      </c>
      <c r="X4990" s="444">
        <v>0</v>
      </c>
      <c r="Y4990" s="163">
        <f t="shared" si="380"/>
        <v>30.69</v>
      </c>
      <c r="Z4990" s="108">
        <v>0</v>
      </c>
      <c r="AA4990" s="112">
        <v>0</v>
      </c>
      <c r="AB4990" s="108">
        <v>341.1</v>
      </c>
      <c r="AC4990" s="109">
        <v>0.2</v>
      </c>
      <c r="AD4990" s="407">
        <v>20</v>
      </c>
      <c r="AE4990" s="852"/>
      <c r="AF4990" s="108">
        <v>355</v>
      </c>
      <c r="AG4990" s="109">
        <v>0</v>
      </c>
      <c r="AH4990" s="79">
        <v>0</v>
      </c>
      <c r="AI4990" s="112"/>
      <c r="AJ4990" s="110">
        <v>7</v>
      </c>
      <c r="AK4990" s="739"/>
      <c r="AM4990" s="395">
        <f t="shared" si="382"/>
        <v>7</v>
      </c>
      <c r="AN4990" s="163">
        <f t="shared" si="386"/>
        <v>27</v>
      </c>
      <c r="AO4990" s="113">
        <f t="shared" si="387"/>
        <v>-3.6900000000000013</v>
      </c>
      <c r="AP4990" s="592">
        <f t="shared" si="378"/>
        <v>-3.8359999999999985</v>
      </c>
      <c r="AT4990" s="592">
        <f t="shared" si="379"/>
        <v>30.24</v>
      </c>
      <c r="AU4990" s="592">
        <f t="shared" si="384"/>
        <v>36.287999999999997</v>
      </c>
      <c r="AV4990" s="592">
        <v>9.8360000000000003</v>
      </c>
      <c r="AW4990" s="592"/>
      <c r="AX4990" s="592"/>
      <c r="AY4990" s="592"/>
      <c r="AZ4990" s="592"/>
      <c r="BA4990" s="592">
        <f t="shared" si="381"/>
        <v>20.403999999999996</v>
      </c>
      <c r="BB4990" s="506"/>
    </row>
    <row r="4991" spans="1:54" x14ac:dyDescent="0.2">
      <c r="A4991" s="58">
        <v>41507</v>
      </c>
      <c r="B4991" s="92">
        <v>24.54</v>
      </c>
      <c r="C4991" s="720"/>
      <c r="D4991" s="174">
        <v>8</v>
      </c>
      <c r="E4991" s="62"/>
      <c r="F4991" s="781">
        <f t="shared" si="385"/>
        <v>32.54</v>
      </c>
      <c r="G4991" s="382"/>
      <c r="H4991" s="301">
        <v>24</v>
      </c>
      <c r="I4991" s="96">
        <v>10.035</v>
      </c>
      <c r="J4991" s="308"/>
      <c r="K4991" s="789">
        <f t="shared" si="388"/>
        <v>34.034999999999997</v>
      </c>
      <c r="M4991" s="745">
        <f t="shared" si="376"/>
        <v>-0.53999999999999915</v>
      </c>
      <c r="N4991" s="745">
        <f t="shared" si="377"/>
        <v>2.0350000000000001</v>
      </c>
      <c r="O4991" s="98">
        <f t="shared" si="389"/>
        <v>1.4949999999999974</v>
      </c>
      <c r="Q4991" s="100">
        <f t="shared" si="390"/>
        <v>4.3925370941677615</v>
      </c>
      <c r="S4991" s="406">
        <v>0</v>
      </c>
      <c r="T4991" s="389">
        <v>0</v>
      </c>
      <c r="U4991" s="390">
        <v>0</v>
      </c>
      <c r="V4991" s="405">
        <v>0</v>
      </c>
      <c r="W4991" s="406">
        <v>0</v>
      </c>
      <c r="X4991" s="405">
        <v>0</v>
      </c>
      <c r="Y4991" s="163">
        <f t="shared" si="380"/>
        <v>32.54</v>
      </c>
      <c r="Z4991" s="108">
        <v>0</v>
      </c>
      <c r="AA4991" s="112">
        <v>0</v>
      </c>
      <c r="AB4991" s="108">
        <v>341.2</v>
      </c>
      <c r="AC4991" s="109">
        <v>0.8</v>
      </c>
      <c r="AD4991" s="407">
        <v>20</v>
      </c>
      <c r="AE4991" s="852"/>
      <c r="AF4991" s="108">
        <v>355.63</v>
      </c>
      <c r="AG4991" s="109">
        <v>0.65</v>
      </c>
      <c r="AH4991" s="79">
        <v>0</v>
      </c>
      <c r="AI4991" s="112"/>
      <c r="AJ4991" s="110">
        <v>6</v>
      </c>
      <c r="AK4991" s="739"/>
      <c r="AM4991" s="395">
        <f t="shared" si="382"/>
        <v>6</v>
      </c>
      <c r="AN4991" s="163">
        <f t="shared" si="386"/>
        <v>26</v>
      </c>
      <c r="AO4991" s="113">
        <f t="shared" si="387"/>
        <v>-6.5399999999999991</v>
      </c>
      <c r="AP4991" s="592">
        <f t="shared" si="378"/>
        <v>-8.0349999999999966</v>
      </c>
      <c r="AT4991" s="592">
        <f t="shared" si="379"/>
        <v>29.12</v>
      </c>
      <c r="AU4991" s="592">
        <f t="shared" si="384"/>
        <v>34.944000000000003</v>
      </c>
      <c r="AV4991" s="592">
        <v>8.8420000000000005</v>
      </c>
      <c r="AW4991" s="592"/>
      <c r="AX4991" s="592"/>
      <c r="AY4991" s="592"/>
      <c r="AZ4991" s="592"/>
      <c r="BA4991" s="592">
        <f t="shared" si="381"/>
        <v>20.277999999999999</v>
      </c>
      <c r="BB4991" s="506"/>
    </row>
    <row r="4992" spans="1:54" x14ac:dyDescent="0.2">
      <c r="A4992" s="58">
        <v>41508</v>
      </c>
      <c r="B4992" s="92">
        <v>24.59</v>
      </c>
      <c r="C4992" s="720"/>
      <c r="D4992" s="174">
        <v>8.1199999999999992</v>
      </c>
      <c r="E4992" s="62"/>
      <c r="F4992" s="781">
        <f t="shared" si="385"/>
        <v>32.71</v>
      </c>
      <c r="G4992" s="382"/>
      <c r="H4992" s="301">
        <v>26</v>
      </c>
      <c r="I4992" s="96">
        <v>9.9879999999999995</v>
      </c>
      <c r="J4992" s="308"/>
      <c r="K4992" s="789">
        <f t="shared" si="388"/>
        <v>35.988</v>
      </c>
      <c r="M4992" s="745">
        <f t="shared" si="376"/>
        <v>1.4100000000000001</v>
      </c>
      <c r="N4992" s="745">
        <f t="shared" si="377"/>
        <v>1.8680000000000003</v>
      </c>
      <c r="O4992" s="98">
        <f t="shared" si="389"/>
        <v>3.2779999999999987</v>
      </c>
      <c r="Q4992" s="100">
        <f t="shared" si="390"/>
        <v>9.1085917528064879</v>
      </c>
      <c r="S4992" s="406">
        <v>0</v>
      </c>
      <c r="T4992" s="389">
        <v>0</v>
      </c>
      <c r="U4992" s="390">
        <v>0</v>
      </c>
      <c r="V4992" s="405">
        <v>0</v>
      </c>
      <c r="W4992" s="406">
        <v>0</v>
      </c>
      <c r="X4992" s="405">
        <v>0</v>
      </c>
      <c r="Y4992" s="163">
        <f t="shared" si="380"/>
        <v>32.71</v>
      </c>
      <c r="Z4992" s="108">
        <v>0</v>
      </c>
      <c r="AA4992" s="112">
        <v>0</v>
      </c>
      <c r="AB4992" s="108">
        <v>341.2</v>
      </c>
      <c r="AC4992" s="109">
        <v>0</v>
      </c>
      <c r="AD4992" s="407">
        <v>20</v>
      </c>
      <c r="AE4992" s="852"/>
      <c r="AF4992" s="108">
        <v>355.3</v>
      </c>
      <c r="AG4992" s="109">
        <v>0</v>
      </c>
      <c r="AH4992" s="79">
        <v>0</v>
      </c>
      <c r="AI4992" s="112"/>
      <c r="AJ4992" s="110">
        <v>12</v>
      </c>
      <c r="AK4992" s="739"/>
      <c r="AM4992" s="395">
        <f t="shared" si="382"/>
        <v>12</v>
      </c>
      <c r="AN4992" s="163">
        <f t="shared" si="386"/>
        <v>32</v>
      </c>
      <c r="AO4992" s="113">
        <f t="shared" si="387"/>
        <v>-0.71000000000000085</v>
      </c>
      <c r="AP4992" s="592">
        <f t="shared" si="378"/>
        <v>-3.9879999999999995</v>
      </c>
      <c r="AT4992" s="592">
        <f t="shared" si="379"/>
        <v>35.840000000000003</v>
      </c>
      <c r="AU4992" s="592">
        <f t="shared" si="384"/>
        <v>43.008000000000003</v>
      </c>
      <c r="AV4992" s="592">
        <v>8.5009999999999994</v>
      </c>
      <c r="AW4992" s="592"/>
      <c r="AX4992" s="592"/>
      <c r="AY4992" s="592"/>
      <c r="AZ4992" s="592"/>
      <c r="BA4992" s="592">
        <f t="shared" si="381"/>
        <v>27.339000000000006</v>
      </c>
      <c r="BB4992" s="506"/>
    </row>
    <row r="4993" spans="1:283" x14ac:dyDescent="0.2">
      <c r="A4993" s="58">
        <v>41509</v>
      </c>
      <c r="B4993" s="92">
        <v>23.44</v>
      </c>
      <c r="C4993" s="720"/>
      <c r="D4993" s="174">
        <v>7.891</v>
      </c>
      <c r="E4993" s="62"/>
      <c r="F4993" s="781">
        <f t="shared" si="385"/>
        <v>31.331000000000003</v>
      </c>
      <c r="G4993" s="382"/>
      <c r="H4993" s="301">
        <v>22</v>
      </c>
      <c r="I4993" s="96">
        <v>9.8629999999999995</v>
      </c>
      <c r="J4993" s="308"/>
      <c r="K4993" s="789">
        <f t="shared" si="388"/>
        <v>31.863</v>
      </c>
      <c r="M4993" s="745">
        <f t="shared" si="376"/>
        <v>-1.4400000000000013</v>
      </c>
      <c r="N4993" s="745">
        <f t="shared" si="377"/>
        <v>1.9719999999999995</v>
      </c>
      <c r="O4993" s="98">
        <f t="shared" si="389"/>
        <v>0.53199999999999648</v>
      </c>
      <c r="Q4993" s="100">
        <f t="shared" si="390"/>
        <v>1.6696481812760771</v>
      </c>
      <c r="S4993" s="406">
        <v>0</v>
      </c>
      <c r="T4993" s="389">
        <v>0</v>
      </c>
      <c r="U4993" s="390">
        <v>0</v>
      </c>
      <c r="V4993" s="405">
        <v>0</v>
      </c>
      <c r="W4993" s="406">
        <v>0</v>
      </c>
      <c r="X4993" s="405">
        <v>0</v>
      </c>
      <c r="Y4993" s="163">
        <f t="shared" si="380"/>
        <v>31.331000000000003</v>
      </c>
      <c r="Z4993" s="108">
        <v>0</v>
      </c>
      <c r="AA4993" s="112">
        <v>0</v>
      </c>
      <c r="AB4993" s="108">
        <v>341.2</v>
      </c>
      <c r="AC4993" s="109">
        <v>0</v>
      </c>
      <c r="AD4993" s="407">
        <v>20</v>
      </c>
      <c r="AE4993" s="852"/>
      <c r="AF4993" s="108">
        <v>355.1</v>
      </c>
      <c r="AG4993" s="109">
        <v>0</v>
      </c>
      <c r="AH4993" s="79">
        <v>0</v>
      </c>
      <c r="AI4993" s="112"/>
      <c r="AJ4993" s="110">
        <v>0</v>
      </c>
      <c r="AK4993" s="739"/>
      <c r="AM4993" s="395">
        <f t="shared" si="382"/>
        <v>0</v>
      </c>
      <c r="AN4993" s="163">
        <f t="shared" si="386"/>
        <v>20</v>
      </c>
      <c r="AO4993" s="113">
        <f t="shared" si="387"/>
        <v>-11.331000000000003</v>
      </c>
      <c r="AP4993" s="592">
        <f t="shared" si="378"/>
        <v>-11.863</v>
      </c>
      <c r="AT4993" s="592">
        <f t="shared" si="379"/>
        <v>22.4</v>
      </c>
      <c r="AU4993" s="592">
        <f t="shared" si="384"/>
        <v>26.88</v>
      </c>
      <c r="AV4993" s="592">
        <v>9.6460000000000008</v>
      </c>
      <c r="AW4993" s="592"/>
      <c r="AX4993" s="592"/>
      <c r="AY4993" s="592"/>
      <c r="AZ4993" s="592"/>
      <c r="BA4993" s="592">
        <f t="shared" si="381"/>
        <v>12.753999999999998</v>
      </c>
      <c r="BB4993" s="506"/>
    </row>
    <row r="4994" spans="1:283" x14ac:dyDescent="0.2">
      <c r="A4994" s="58">
        <v>41510</v>
      </c>
      <c r="B4994" s="92">
        <v>23.61</v>
      </c>
      <c r="C4994" s="720"/>
      <c r="D4994" s="174">
        <v>8.1537000000000006</v>
      </c>
      <c r="E4994" s="62"/>
      <c r="F4994" s="781">
        <f t="shared" si="385"/>
        <v>31.7637</v>
      </c>
      <c r="G4994" s="382"/>
      <c r="H4994" s="301">
        <v>24</v>
      </c>
      <c r="I4994" s="96">
        <v>10.082000000000001</v>
      </c>
      <c r="J4994" s="308"/>
      <c r="K4994" s="789">
        <f t="shared" si="388"/>
        <v>34.082000000000001</v>
      </c>
      <c r="M4994" s="745">
        <f t="shared" si="376"/>
        <v>0.39000000000000057</v>
      </c>
      <c r="N4994" s="745">
        <f t="shared" si="377"/>
        <v>1.9283000000000001</v>
      </c>
      <c r="O4994" s="98">
        <f t="shared" si="389"/>
        <v>2.3183000000000007</v>
      </c>
      <c r="Q4994" s="100">
        <f t="shared" si="390"/>
        <v>6.8021242884807247</v>
      </c>
      <c r="S4994" s="406">
        <v>0</v>
      </c>
      <c r="T4994" s="389">
        <v>0</v>
      </c>
      <c r="U4994" s="390">
        <v>0</v>
      </c>
      <c r="V4994" s="405">
        <v>0</v>
      </c>
      <c r="W4994" s="406">
        <v>0</v>
      </c>
      <c r="X4994" s="405">
        <v>0</v>
      </c>
      <c r="Y4994" s="163">
        <f t="shared" si="380"/>
        <v>31.7637</v>
      </c>
      <c r="Z4994" s="108">
        <v>0</v>
      </c>
      <c r="AA4994" s="112">
        <v>0</v>
      </c>
      <c r="AB4994" s="108">
        <v>341.1</v>
      </c>
      <c r="AC4994" s="109">
        <v>0</v>
      </c>
      <c r="AD4994" s="407">
        <v>30</v>
      </c>
      <c r="AE4994" s="852"/>
      <c r="AF4994" s="108">
        <v>355.1</v>
      </c>
      <c r="AG4994" s="109">
        <v>0</v>
      </c>
      <c r="AH4994" s="79">
        <v>0</v>
      </c>
      <c r="AI4994" s="112"/>
      <c r="AJ4994" s="110">
        <v>0</v>
      </c>
      <c r="AK4994" s="739"/>
      <c r="AM4994" s="395">
        <f t="shared" si="382"/>
        <v>0</v>
      </c>
      <c r="AN4994" s="163">
        <f t="shared" si="386"/>
        <v>30</v>
      </c>
      <c r="AO4994" s="113">
        <f t="shared" si="387"/>
        <v>-1.7637</v>
      </c>
      <c r="AP4994" s="592">
        <f t="shared" si="378"/>
        <v>-4.0820000000000007</v>
      </c>
      <c r="AT4994" s="592">
        <f t="shared" si="379"/>
        <v>33.6</v>
      </c>
      <c r="AU4994" s="592">
        <f t="shared" si="384"/>
        <v>40.32</v>
      </c>
      <c r="AV4994" s="592">
        <v>11.339</v>
      </c>
      <c r="AW4994" s="592"/>
      <c r="AX4994" s="592"/>
      <c r="AY4994" s="592"/>
      <c r="AZ4994" s="592"/>
      <c r="BA4994" s="592">
        <f t="shared" si="381"/>
        <v>22.261000000000003</v>
      </c>
      <c r="BB4994" s="506"/>
    </row>
    <row r="4995" spans="1:283" x14ac:dyDescent="0.2">
      <c r="A4995" s="58">
        <v>41511</v>
      </c>
      <c r="B4995" s="92">
        <v>23.96</v>
      </c>
      <c r="C4995" s="720"/>
      <c r="D4995" s="174">
        <v>8.24</v>
      </c>
      <c r="E4995" s="62"/>
      <c r="F4995" s="781">
        <f t="shared" si="385"/>
        <v>32.200000000000003</v>
      </c>
      <c r="G4995" s="382"/>
      <c r="H4995" s="301">
        <v>23</v>
      </c>
      <c r="I4995" s="96">
        <v>10.039999999999999</v>
      </c>
      <c r="J4995" s="308"/>
      <c r="K4995" s="789">
        <f t="shared" si="388"/>
        <v>33.04</v>
      </c>
      <c r="M4995" s="745">
        <f t="shared" si="376"/>
        <v>-0.96000000000000085</v>
      </c>
      <c r="N4995" s="745">
        <f t="shared" si="377"/>
        <v>1.7999999999999989</v>
      </c>
      <c r="O4995" s="98">
        <f t="shared" si="389"/>
        <v>0.83999999999999631</v>
      </c>
      <c r="Q4995" s="100">
        <f t="shared" si="390"/>
        <v>2.542372881355921</v>
      </c>
      <c r="S4995" s="406">
        <v>0</v>
      </c>
      <c r="T4995" s="389">
        <v>0</v>
      </c>
      <c r="U4995" s="390">
        <v>0</v>
      </c>
      <c r="V4995" s="405">
        <v>0</v>
      </c>
      <c r="W4995" s="406">
        <v>0</v>
      </c>
      <c r="X4995" s="405">
        <v>0</v>
      </c>
      <c r="Y4995" s="163">
        <f t="shared" si="380"/>
        <v>32.200000000000003</v>
      </c>
      <c r="Z4995" s="108">
        <v>0</v>
      </c>
      <c r="AA4995" s="112">
        <v>0</v>
      </c>
      <c r="AB4995" s="108">
        <v>341</v>
      </c>
      <c r="AC4995" s="109">
        <v>0</v>
      </c>
      <c r="AD4995" s="407">
        <v>20</v>
      </c>
      <c r="AE4995" s="852"/>
      <c r="AF4995" s="108">
        <v>355.1</v>
      </c>
      <c r="AG4995" s="109">
        <v>0</v>
      </c>
      <c r="AH4995" s="79">
        <v>0</v>
      </c>
      <c r="AI4995" s="112"/>
      <c r="AJ4995" s="110">
        <v>0</v>
      </c>
      <c r="AK4995" s="739"/>
      <c r="AM4995" s="395">
        <f t="shared" si="382"/>
        <v>0</v>
      </c>
      <c r="AN4995" s="163">
        <f t="shared" si="386"/>
        <v>20</v>
      </c>
      <c r="AO4995" s="113">
        <f t="shared" si="387"/>
        <v>-12.200000000000003</v>
      </c>
      <c r="AP4995" s="592">
        <f t="shared" si="378"/>
        <v>-13.04</v>
      </c>
      <c r="AT4995" s="592">
        <f t="shared" si="379"/>
        <v>22.4</v>
      </c>
      <c r="AU4995" s="592">
        <f t="shared" si="384"/>
        <v>26.88</v>
      </c>
      <c r="AV4995" s="592">
        <v>9.9120000000000008</v>
      </c>
      <c r="AW4995" s="592"/>
      <c r="AX4995" s="592"/>
      <c r="AY4995" s="592"/>
      <c r="AZ4995" s="592"/>
      <c r="BA4995" s="592">
        <f t="shared" si="381"/>
        <v>12.487999999999998</v>
      </c>
      <c r="BB4995" s="506"/>
    </row>
    <row r="4996" spans="1:283" x14ac:dyDescent="0.2">
      <c r="A4996" s="58">
        <v>41512</v>
      </c>
      <c r="B4996" s="92">
        <v>23.04</v>
      </c>
      <c r="C4996" s="720"/>
      <c r="D4996" s="174">
        <v>7.8620000000000001</v>
      </c>
      <c r="E4996" s="62"/>
      <c r="F4996" s="781">
        <f t="shared" si="385"/>
        <v>30.902000000000001</v>
      </c>
      <c r="G4996" s="382"/>
      <c r="H4996" s="301">
        <v>22</v>
      </c>
      <c r="I4996" s="96">
        <v>9.8460000000000001</v>
      </c>
      <c r="J4996" s="308"/>
      <c r="K4996" s="789">
        <f t="shared" si="388"/>
        <v>31.846</v>
      </c>
      <c r="M4996" s="745">
        <f t="shared" si="376"/>
        <v>-1.0399999999999991</v>
      </c>
      <c r="N4996" s="745">
        <f t="shared" si="377"/>
        <v>1.984</v>
      </c>
      <c r="O4996" s="98">
        <f t="shared" si="389"/>
        <v>0.94399999999999906</v>
      </c>
      <c r="Q4996" s="100">
        <f t="shared" si="390"/>
        <v>2.9642655278527883</v>
      </c>
      <c r="S4996" s="406">
        <v>0</v>
      </c>
      <c r="T4996" s="389">
        <v>0</v>
      </c>
      <c r="U4996" s="390">
        <v>0</v>
      </c>
      <c r="V4996" s="405">
        <v>0</v>
      </c>
      <c r="W4996" s="406">
        <v>0</v>
      </c>
      <c r="X4996" s="405">
        <v>0</v>
      </c>
      <c r="Y4996" s="163">
        <f t="shared" si="380"/>
        <v>30.902000000000001</v>
      </c>
      <c r="Z4996" s="108">
        <v>0</v>
      </c>
      <c r="AA4996" s="112">
        <v>0</v>
      </c>
      <c r="AB4996" s="108">
        <v>341</v>
      </c>
      <c r="AC4996" s="109">
        <v>0</v>
      </c>
      <c r="AD4996" s="407">
        <v>20</v>
      </c>
      <c r="AE4996" s="852"/>
      <c r="AF4996" s="108">
        <v>355</v>
      </c>
      <c r="AG4996" s="109">
        <v>0</v>
      </c>
      <c r="AH4996" s="79">
        <v>0</v>
      </c>
      <c r="AI4996" s="112"/>
      <c r="AJ4996" s="110">
        <v>6</v>
      </c>
      <c r="AK4996" s="739"/>
      <c r="AM4996" s="395">
        <f t="shared" si="382"/>
        <v>6</v>
      </c>
      <c r="AN4996" s="163">
        <f t="shared" si="386"/>
        <v>26</v>
      </c>
      <c r="AO4996" s="113">
        <f t="shared" si="387"/>
        <v>-4.902000000000001</v>
      </c>
      <c r="AP4996" s="592">
        <f t="shared" si="378"/>
        <v>-5.8460000000000001</v>
      </c>
      <c r="AT4996" s="592">
        <f t="shared" si="379"/>
        <v>29.12</v>
      </c>
      <c r="AU4996" s="592">
        <f t="shared" si="384"/>
        <v>34.944000000000003</v>
      </c>
      <c r="AV4996" s="592">
        <v>3.8319999999999999</v>
      </c>
      <c r="AW4996" s="592"/>
      <c r="AX4996" s="592"/>
      <c r="AY4996" s="592"/>
      <c r="AZ4996" s="592"/>
      <c r="BA4996" s="592">
        <f t="shared" si="381"/>
        <v>25.288</v>
      </c>
      <c r="BB4996" s="506"/>
    </row>
    <row r="4997" spans="1:283" x14ac:dyDescent="0.2">
      <c r="A4997" s="58">
        <v>41513</v>
      </c>
      <c r="B4997" s="92">
        <v>24.29</v>
      </c>
      <c r="C4997" s="720"/>
      <c r="D4997" s="174">
        <v>8.4700000000000006</v>
      </c>
      <c r="E4997" s="62"/>
      <c r="F4997" s="781">
        <f t="shared" si="385"/>
        <v>32.76</v>
      </c>
      <c r="G4997" s="382"/>
      <c r="H4997" s="301">
        <v>23.23</v>
      </c>
      <c r="I4997" s="96">
        <v>10.33</v>
      </c>
      <c r="J4997" s="308"/>
      <c r="K4997" s="789">
        <f t="shared" si="388"/>
        <v>33.56</v>
      </c>
      <c r="M4997" s="745">
        <f t="shared" si="376"/>
        <v>-1.0599999999999987</v>
      </c>
      <c r="N4997" s="745">
        <f t="shared" si="377"/>
        <v>1.8599999999999994</v>
      </c>
      <c r="O4997" s="98">
        <f t="shared" si="389"/>
        <v>0.80000000000000426</v>
      </c>
      <c r="Q4997" s="100">
        <f t="shared" si="390"/>
        <v>2.3837902264600839</v>
      </c>
      <c r="S4997" s="406">
        <v>0</v>
      </c>
      <c r="T4997" s="389">
        <v>0</v>
      </c>
      <c r="U4997" s="390">
        <v>0</v>
      </c>
      <c r="V4997" s="405">
        <v>0</v>
      </c>
      <c r="W4997" s="406">
        <v>0</v>
      </c>
      <c r="X4997" s="405">
        <v>0</v>
      </c>
      <c r="Y4997" s="163">
        <f t="shared" si="380"/>
        <v>32.76</v>
      </c>
      <c r="Z4997" s="108">
        <v>0</v>
      </c>
      <c r="AA4997" s="112">
        <v>0</v>
      </c>
      <c r="AB4997" s="108">
        <v>341</v>
      </c>
      <c r="AC4997" s="109">
        <v>0</v>
      </c>
      <c r="AD4997" s="407">
        <v>20</v>
      </c>
      <c r="AE4997" s="852"/>
      <c r="AF4997" s="108">
        <v>355</v>
      </c>
      <c r="AG4997" s="109">
        <v>0</v>
      </c>
      <c r="AH4997" s="79">
        <v>0</v>
      </c>
      <c r="AI4997" s="112"/>
      <c r="AJ4997" s="110">
        <v>5</v>
      </c>
      <c r="AK4997" s="739"/>
      <c r="AM4997" s="395">
        <f t="shared" si="382"/>
        <v>5</v>
      </c>
      <c r="AN4997" s="163">
        <f t="shared" si="386"/>
        <v>25</v>
      </c>
      <c r="AO4997" s="113">
        <f t="shared" si="387"/>
        <v>-7.759999999999998</v>
      </c>
      <c r="AP4997" s="592">
        <f t="shared" si="378"/>
        <v>-8.5600000000000023</v>
      </c>
      <c r="AT4997" s="592">
        <f t="shared" si="379"/>
        <v>28</v>
      </c>
      <c r="AU4997" s="592">
        <f t="shared" si="384"/>
        <v>33.6</v>
      </c>
      <c r="AV4997" s="592">
        <v>9.7680000000000007</v>
      </c>
      <c r="AW4997" s="592"/>
      <c r="AX4997" s="592"/>
      <c r="AY4997" s="592"/>
      <c r="AZ4997" s="592"/>
      <c r="BA4997" s="592">
        <f t="shared" si="381"/>
        <v>18.231999999999999</v>
      </c>
      <c r="BB4997" s="506"/>
    </row>
    <row r="4998" spans="1:283" x14ac:dyDescent="0.2">
      <c r="A4998" s="58">
        <v>41514</v>
      </c>
      <c r="B4998" s="92">
        <v>24.66</v>
      </c>
      <c r="C4998" s="720"/>
      <c r="D4998" s="174">
        <v>7.7313999999999998</v>
      </c>
      <c r="E4998" s="62"/>
      <c r="F4998" s="781">
        <f t="shared" si="385"/>
        <v>32.391399999999997</v>
      </c>
      <c r="G4998" s="382"/>
      <c r="H4998" s="301">
        <v>25.01</v>
      </c>
      <c r="I4998" s="96">
        <v>9.5869999999999997</v>
      </c>
      <c r="J4998" s="308"/>
      <c r="K4998" s="789">
        <f t="shared" si="388"/>
        <v>34.597000000000001</v>
      </c>
      <c r="M4998" s="745">
        <f t="shared" si="376"/>
        <v>0.35000000000000142</v>
      </c>
      <c r="N4998" s="745">
        <f t="shared" si="377"/>
        <v>1.8555999999999999</v>
      </c>
      <c r="O4998" s="98">
        <f t="shared" si="389"/>
        <v>2.205600000000004</v>
      </c>
      <c r="Q4998" s="100">
        <f t="shared" si="390"/>
        <v>6.3751192299910509</v>
      </c>
      <c r="S4998" s="406">
        <v>0</v>
      </c>
      <c r="T4998" s="389">
        <v>0</v>
      </c>
      <c r="U4998" s="390">
        <v>0</v>
      </c>
      <c r="V4998" s="405">
        <v>0</v>
      </c>
      <c r="W4998" s="406">
        <v>0</v>
      </c>
      <c r="X4998" s="405">
        <v>0</v>
      </c>
      <c r="Y4998" s="163">
        <f t="shared" si="380"/>
        <v>32.391399999999997</v>
      </c>
      <c r="Z4998" s="108">
        <v>0</v>
      </c>
      <c r="AA4998" s="112">
        <v>0</v>
      </c>
      <c r="AB4998" s="108">
        <v>340.9</v>
      </c>
      <c r="AC4998" s="109">
        <v>0</v>
      </c>
      <c r="AD4998" s="407">
        <v>20</v>
      </c>
      <c r="AE4998" s="852"/>
      <c r="AF4998" s="108">
        <v>355</v>
      </c>
      <c r="AG4998" s="109">
        <v>0</v>
      </c>
      <c r="AH4998" s="79">
        <v>0</v>
      </c>
      <c r="AI4998" s="112"/>
      <c r="AJ4998" s="110">
        <v>7</v>
      </c>
      <c r="AK4998" s="739"/>
      <c r="AM4998" s="395">
        <f t="shared" si="382"/>
        <v>7</v>
      </c>
      <c r="AN4998" s="163">
        <f t="shared" si="386"/>
        <v>27</v>
      </c>
      <c r="AO4998" s="113">
        <f t="shared" si="387"/>
        <v>-5.3913999999999973</v>
      </c>
      <c r="AP4998" s="592">
        <f t="shared" si="378"/>
        <v>-7.5970000000000013</v>
      </c>
      <c r="AT4998" s="592">
        <f t="shared" si="379"/>
        <v>30.24</v>
      </c>
      <c r="AU4998" s="592">
        <f t="shared" si="384"/>
        <v>36.287999999999997</v>
      </c>
      <c r="AV4998" s="592">
        <v>8.702</v>
      </c>
      <c r="AW4998" s="592"/>
      <c r="AX4998" s="592"/>
      <c r="AY4998" s="592"/>
      <c r="AZ4998" s="592"/>
      <c r="BA4998" s="592">
        <f t="shared" si="381"/>
        <v>21.537999999999997</v>
      </c>
      <c r="BB4998" s="506"/>
    </row>
    <row r="4999" spans="1:283" x14ac:dyDescent="0.2">
      <c r="A4999" s="58">
        <v>41515</v>
      </c>
      <c r="B4999" s="92">
        <v>26.26</v>
      </c>
      <c r="C4999" s="720"/>
      <c r="D4999" s="174">
        <v>7.8571</v>
      </c>
      <c r="E4999" s="62"/>
      <c r="F4999" s="781">
        <f t="shared" si="385"/>
        <v>34.117100000000001</v>
      </c>
      <c r="G4999" s="382"/>
      <c r="H4999" s="301">
        <v>24.84</v>
      </c>
      <c r="I4999" s="96">
        <v>9.8580000000000005</v>
      </c>
      <c r="J4999" s="308"/>
      <c r="K4999" s="789">
        <f t="shared" si="388"/>
        <v>34.698</v>
      </c>
      <c r="M4999" s="745">
        <f t="shared" si="376"/>
        <v>-1.4200000000000017</v>
      </c>
      <c r="N4999" s="745">
        <f t="shared" si="377"/>
        <v>2.0009000000000006</v>
      </c>
      <c r="O4999" s="98">
        <f t="shared" si="389"/>
        <v>0.58089999999999975</v>
      </c>
      <c r="Q4999" s="100">
        <f t="shared" si="390"/>
        <v>1.6741598939420133</v>
      </c>
      <c r="S4999" s="406">
        <v>0</v>
      </c>
      <c r="T4999" s="389">
        <v>0</v>
      </c>
      <c r="U4999" s="390">
        <v>0</v>
      </c>
      <c r="V4999" s="405">
        <v>0</v>
      </c>
      <c r="W4999" s="406">
        <v>0</v>
      </c>
      <c r="X4999" s="405">
        <v>0</v>
      </c>
      <c r="Y4999" s="163">
        <f t="shared" si="380"/>
        <v>34.117100000000001</v>
      </c>
      <c r="Z4999" s="108">
        <v>0</v>
      </c>
      <c r="AA4999" s="112">
        <v>0</v>
      </c>
      <c r="AB4999" s="108">
        <v>340.9</v>
      </c>
      <c r="AC4999" s="300">
        <v>0</v>
      </c>
      <c r="AD4999" s="407">
        <v>20</v>
      </c>
      <c r="AE4999" s="852"/>
      <c r="AF4999" s="108">
        <v>355</v>
      </c>
      <c r="AG4999" s="109">
        <v>0</v>
      </c>
      <c r="AH4999" s="79">
        <v>0</v>
      </c>
      <c r="AI4999" s="112"/>
      <c r="AJ4999" s="110">
        <v>9</v>
      </c>
      <c r="AK4999" s="739"/>
      <c r="AM4999" s="395">
        <f t="shared" si="382"/>
        <v>9</v>
      </c>
      <c r="AN4999" s="163">
        <f t="shared" si="386"/>
        <v>29</v>
      </c>
      <c r="AO4999" s="113">
        <f t="shared" si="387"/>
        <v>-5.1171000000000006</v>
      </c>
      <c r="AP4999" s="592">
        <f t="shared" si="378"/>
        <v>-5.6980000000000004</v>
      </c>
      <c r="AT4999" s="592">
        <f t="shared" si="379"/>
        <v>32.479999999999997</v>
      </c>
      <c r="AU4999" s="592">
        <f t="shared" si="384"/>
        <v>38.975999999999999</v>
      </c>
      <c r="AV4999" s="592">
        <v>9.3160000000000007</v>
      </c>
      <c r="AW4999" s="592"/>
      <c r="AX4999" s="592"/>
      <c r="AY4999" s="592"/>
      <c r="AZ4999" s="592"/>
      <c r="BA4999" s="592">
        <f t="shared" si="381"/>
        <v>23.163999999999994</v>
      </c>
      <c r="BB4999" s="506"/>
    </row>
    <row r="5000" spans="1:283" x14ac:dyDescent="0.2">
      <c r="A5000" s="58">
        <v>41516</v>
      </c>
      <c r="B5000" s="92">
        <v>25.51</v>
      </c>
      <c r="C5000" s="720"/>
      <c r="D5000" s="174">
        <v>8.3237000000000005</v>
      </c>
      <c r="E5000" s="62"/>
      <c r="F5000" s="781">
        <f t="shared" si="385"/>
        <v>33.8337</v>
      </c>
      <c r="G5000" s="382"/>
      <c r="H5000" s="301">
        <v>25.78</v>
      </c>
      <c r="I5000" s="96">
        <v>10.484</v>
      </c>
      <c r="J5000" s="308"/>
      <c r="K5000" s="789">
        <f t="shared" si="388"/>
        <v>36.264000000000003</v>
      </c>
      <c r="M5000" s="745">
        <f t="shared" si="376"/>
        <v>0.26999999999999957</v>
      </c>
      <c r="N5000" s="745">
        <f t="shared" si="377"/>
        <v>2.1602999999999994</v>
      </c>
      <c r="O5000" s="98">
        <f t="shared" si="389"/>
        <v>2.4303000000000026</v>
      </c>
      <c r="Q5000" s="100">
        <f t="shared" si="390"/>
        <v>6.7016876240900132</v>
      </c>
      <c r="S5000" s="406">
        <v>0</v>
      </c>
      <c r="T5000" s="389">
        <v>0</v>
      </c>
      <c r="U5000" s="390">
        <v>0</v>
      </c>
      <c r="V5000" s="405">
        <v>0</v>
      </c>
      <c r="W5000" s="406">
        <v>0</v>
      </c>
      <c r="X5000" s="405">
        <v>0</v>
      </c>
      <c r="Y5000" s="163">
        <f t="shared" si="380"/>
        <v>33.8337</v>
      </c>
      <c r="Z5000" s="108">
        <v>0</v>
      </c>
      <c r="AA5000" s="112">
        <v>0</v>
      </c>
      <c r="AB5000" s="108">
        <v>340.8</v>
      </c>
      <c r="AC5000" s="109">
        <v>0.7</v>
      </c>
      <c r="AD5000" s="407">
        <v>20</v>
      </c>
      <c r="AE5000" s="852"/>
      <c r="AF5000" s="108">
        <v>355</v>
      </c>
      <c r="AG5000" s="109">
        <v>0</v>
      </c>
      <c r="AH5000" s="79">
        <v>0</v>
      </c>
      <c r="AI5000" s="112"/>
      <c r="AJ5000" s="110">
        <v>10.7</v>
      </c>
      <c r="AK5000" s="739"/>
      <c r="AM5000" s="395">
        <f t="shared" si="382"/>
        <v>10.7</v>
      </c>
      <c r="AN5000" s="163">
        <f t="shared" si="386"/>
        <v>30.7</v>
      </c>
      <c r="AO5000" s="113">
        <f t="shared" si="387"/>
        <v>-3.133700000000001</v>
      </c>
      <c r="AP5000" s="592">
        <f t="shared" si="378"/>
        <v>-5.5640000000000036</v>
      </c>
      <c r="AT5000" s="592">
        <f t="shared" si="379"/>
        <v>34.384</v>
      </c>
      <c r="AU5000" s="592">
        <f t="shared" si="384"/>
        <v>41.260800000000003</v>
      </c>
      <c r="AV5000" s="592">
        <v>9.94</v>
      </c>
      <c r="AW5000" s="592"/>
      <c r="AX5000" s="592"/>
      <c r="AY5000" s="592"/>
      <c r="AZ5000" s="592"/>
      <c r="BA5000" s="592">
        <f t="shared" si="381"/>
        <v>24.444000000000003</v>
      </c>
      <c r="BB5000" s="506"/>
    </row>
    <row r="5001" spans="1:283" x14ac:dyDescent="0.2">
      <c r="A5001" s="58">
        <v>41517</v>
      </c>
      <c r="B5001" s="121">
        <v>23.02</v>
      </c>
      <c r="C5001" s="720"/>
      <c r="D5001" s="189">
        <v>10.1092</v>
      </c>
      <c r="E5001" s="62"/>
      <c r="F5001" s="781">
        <f t="shared" si="385"/>
        <v>33.129199999999997</v>
      </c>
      <c r="G5001" s="382"/>
      <c r="H5001" s="744">
        <v>27.58</v>
      </c>
      <c r="I5001" s="338">
        <v>11.462</v>
      </c>
      <c r="J5001" s="831"/>
      <c r="K5001" s="789">
        <f t="shared" si="388"/>
        <v>39.042000000000002</v>
      </c>
      <c r="M5001" s="745">
        <f t="shared" si="376"/>
        <v>4.5599999999999987</v>
      </c>
      <c r="N5001" s="745">
        <f t="shared" si="377"/>
        <v>1.3528000000000002</v>
      </c>
      <c r="O5001" s="98">
        <f t="shared" si="389"/>
        <v>5.9128000000000043</v>
      </c>
      <c r="Q5001" s="465">
        <f t="shared" si="390"/>
        <v>15.144715946928958</v>
      </c>
      <c r="S5001" s="406">
        <v>0</v>
      </c>
      <c r="T5001" s="389">
        <v>0</v>
      </c>
      <c r="U5001" s="390">
        <v>0</v>
      </c>
      <c r="V5001" s="405">
        <v>0</v>
      </c>
      <c r="W5001" s="406">
        <v>0</v>
      </c>
      <c r="X5001" s="405">
        <v>0</v>
      </c>
      <c r="Y5001" s="163">
        <f t="shared" si="380"/>
        <v>33.129199999999997</v>
      </c>
      <c r="Z5001" s="108">
        <v>0</v>
      </c>
      <c r="AA5001" s="112">
        <v>0</v>
      </c>
      <c r="AB5001" s="132">
        <v>340.8</v>
      </c>
      <c r="AC5001" s="133">
        <v>0.3</v>
      </c>
      <c r="AD5001" s="425">
        <v>30</v>
      </c>
      <c r="AE5001" s="853"/>
      <c r="AF5001" s="132">
        <v>355</v>
      </c>
      <c r="AG5001" s="133">
        <v>0</v>
      </c>
      <c r="AH5001" s="79">
        <v>0</v>
      </c>
      <c r="AI5001" s="136"/>
      <c r="AJ5001" s="110">
        <v>7.7</v>
      </c>
      <c r="AK5001" s="739"/>
      <c r="AM5001" s="395">
        <f t="shared" si="382"/>
        <v>7.7</v>
      </c>
      <c r="AN5001" s="163">
        <f t="shared" si="386"/>
        <v>37.700000000000003</v>
      </c>
      <c r="AO5001" s="113">
        <f t="shared" si="387"/>
        <v>4.5708000000000055</v>
      </c>
      <c r="AP5001" s="592">
        <f t="shared" si="378"/>
        <v>-1.3419999999999987</v>
      </c>
      <c r="AT5001" s="592">
        <f t="shared" si="379"/>
        <v>42.224000000000004</v>
      </c>
      <c r="AU5001" s="592">
        <f t="shared" si="384"/>
        <v>50.668800000000005</v>
      </c>
      <c r="AV5001" s="592">
        <v>14.707000000000001</v>
      </c>
      <c r="AW5001" s="592"/>
      <c r="AX5001" s="592"/>
      <c r="AY5001" s="592"/>
      <c r="AZ5001" s="592"/>
      <c r="BA5001" s="592">
        <f t="shared" si="381"/>
        <v>27.517000000000003</v>
      </c>
      <c r="BB5001" s="506"/>
    </row>
    <row r="5002" spans="1:283" x14ac:dyDescent="0.2">
      <c r="A5002" s="58">
        <v>41518</v>
      </c>
      <c r="B5002" s="59">
        <v>22.48</v>
      </c>
      <c r="C5002" s="720"/>
      <c r="D5002" s="200">
        <v>8.9964999999999993</v>
      </c>
      <c r="E5002" s="62"/>
      <c r="F5002" s="776">
        <f t="shared" si="385"/>
        <v>31.476500000000001</v>
      </c>
      <c r="G5002" s="800"/>
      <c r="H5002" s="796">
        <v>24.98</v>
      </c>
      <c r="I5002" s="308">
        <v>11.226000000000001</v>
      </c>
      <c r="J5002" s="308"/>
      <c r="K5002" s="777">
        <f t="shared" si="388"/>
        <v>36.206000000000003</v>
      </c>
      <c r="M5002" s="745">
        <f t="shared" si="376"/>
        <v>2.5</v>
      </c>
      <c r="N5002" s="745">
        <f t="shared" si="377"/>
        <v>2.2295000000000016</v>
      </c>
      <c r="O5002" s="98">
        <f t="shared" si="389"/>
        <v>4.7295000000000016</v>
      </c>
      <c r="Q5002" s="100">
        <f t="shared" si="390"/>
        <v>13.06275203005027</v>
      </c>
      <c r="S5002" s="392">
        <v>0</v>
      </c>
      <c r="T5002" s="392">
        <v>0</v>
      </c>
      <c r="U5002" s="392">
        <v>0</v>
      </c>
      <c r="V5002" s="392">
        <v>0</v>
      </c>
      <c r="W5002" s="392">
        <v>0</v>
      </c>
      <c r="X5002" s="392">
        <v>0</v>
      </c>
      <c r="Y5002" s="113">
        <f t="shared" ref="Y5002:Y5031" si="391">+F5002-S5002-T5002-U5002-V5002+W5002+X5002</f>
        <v>31.476500000000001</v>
      </c>
      <c r="Z5002" s="78">
        <v>0</v>
      </c>
      <c r="AA5002" s="78">
        <v>0</v>
      </c>
      <c r="AB5002" s="78">
        <v>340.8</v>
      </c>
      <c r="AC5002" s="79">
        <v>0</v>
      </c>
      <c r="AD5002" s="393">
        <v>20</v>
      </c>
      <c r="AE5002" s="451"/>
      <c r="AF5002" s="78">
        <v>355</v>
      </c>
      <c r="AG5002" s="79">
        <v>0.9</v>
      </c>
      <c r="AH5002" s="79"/>
      <c r="AI5002" s="82"/>
      <c r="AJ5002" s="80">
        <v>18</v>
      </c>
      <c r="AK5002" s="739"/>
      <c r="AM5002" s="395">
        <f>AJ5002</f>
        <v>18</v>
      </c>
      <c r="AN5002" s="253">
        <f t="shared" si="386"/>
        <v>38</v>
      </c>
      <c r="AO5002" s="113">
        <f t="shared" si="387"/>
        <v>6.5234999999999985</v>
      </c>
      <c r="AP5002" s="592">
        <f t="shared" si="378"/>
        <v>1.7939999999999969</v>
      </c>
      <c r="AT5002" s="592">
        <f t="shared" ref="AT5002:AT5033" si="392">AN5002</f>
        <v>38</v>
      </c>
      <c r="AU5002" s="592">
        <f t="shared" si="384"/>
        <v>45.6</v>
      </c>
      <c r="AV5002" s="592">
        <v>10.162000000000001</v>
      </c>
      <c r="AW5002" s="797">
        <f t="shared" ref="AW5002:AW5029" si="393">((AV5002*0.15)+AV5002)</f>
        <v>11.686300000000001</v>
      </c>
      <c r="AX5002" s="797"/>
      <c r="AY5002" s="797"/>
      <c r="AZ5002" s="797"/>
      <c r="BA5002" s="592">
        <f t="shared" ref="BA5002:BA5033" si="394">AT5002-AW5002</f>
        <v>26.313699999999997</v>
      </c>
      <c r="BB5002" s="797">
        <f t="shared" ref="BB5002:BB5031" si="395">BA5002*1.15</f>
        <v>30.260754999999996</v>
      </c>
    </row>
    <row r="5003" spans="1:283" x14ac:dyDescent="0.2">
      <c r="A5003" s="58">
        <v>41519</v>
      </c>
      <c r="B5003" s="92">
        <v>20.46</v>
      </c>
      <c r="C5003" s="720"/>
      <c r="D5003" s="174">
        <v>8.51</v>
      </c>
      <c r="E5003" s="62"/>
      <c r="F5003" s="776">
        <f t="shared" si="385"/>
        <v>28.97</v>
      </c>
      <c r="G5003" s="800"/>
      <c r="H5003" s="798">
        <v>21.13</v>
      </c>
      <c r="I5003" s="96">
        <v>10.534000000000001</v>
      </c>
      <c r="J5003" s="308"/>
      <c r="K5003" s="777">
        <f t="shared" si="388"/>
        <v>31.664000000000001</v>
      </c>
      <c r="M5003" s="745">
        <f t="shared" si="376"/>
        <v>0.66999999999999815</v>
      </c>
      <c r="N5003" s="745">
        <f t="shared" si="377"/>
        <v>2.0240000000000009</v>
      </c>
      <c r="O5003" s="98">
        <f t="shared" si="389"/>
        <v>2.6940000000000026</v>
      </c>
      <c r="Q5003" s="100">
        <f t="shared" si="390"/>
        <v>8.5080848913592799</v>
      </c>
      <c r="S5003" s="392">
        <v>0</v>
      </c>
      <c r="T5003" s="392">
        <v>0</v>
      </c>
      <c r="U5003" s="392">
        <v>0</v>
      </c>
      <c r="V5003" s="392">
        <v>0</v>
      </c>
      <c r="W5003" s="392">
        <v>0</v>
      </c>
      <c r="X5003" s="392">
        <v>0</v>
      </c>
      <c r="Y5003" s="113">
        <f t="shared" si="391"/>
        <v>28.97</v>
      </c>
      <c r="Z5003" s="78">
        <v>0</v>
      </c>
      <c r="AA5003" s="78">
        <v>0</v>
      </c>
      <c r="AB5003" s="108">
        <v>340.8</v>
      </c>
      <c r="AC5003" s="109">
        <v>0</v>
      </c>
      <c r="AD5003" s="407">
        <v>20</v>
      </c>
      <c r="AE5003" s="852"/>
      <c r="AF5003" s="108">
        <v>355</v>
      </c>
      <c r="AG5003" s="109">
        <v>0</v>
      </c>
      <c r="AH5003" s="79"/>
      <c r="AI5003" s="112"/>
      <c r="AJ5003" s="110">
        <v>30</v>
      </c>
      <c r="AK5003" s="739"/>
      <c r="AM5003" s="395">
        <f t="shared" ref="AM5003:AM5031" si="396">AJ5003</f>
        <v>30</v>
      </c>
      <c r="AN5003" s="253">
        <f t="shared" si="386"/>
        <v>50</v>
      </c>
      <c r="AO5003" s="113">
        <f t="shared" si="387"/>
        <v>21.03</v>
      </c>
      <c r="AP5003" s="592">
        <f t="shared" si="378"/>
        <v>18.335999999999999</v>
      </c>
      <c r="AT5003" s="592">
        <f t="shared" si="392"/>
        <v>50</v>
      </c>
      <c r="AU5003" s="592">
        <f t="shared" si="384"/>
        <v>60</v>
      </c>
      <c r="AV5003" s="592">
        <v>6.6130000000000004</v>
      </c>
      <c r="AW5003" s="797">
        <f t="shared" si="393"/>
        <v>7.6049500000000005</v>
      </c>
      <c r="AX5003" s="797"/>
      <c r="AY5003" s="797"/>
      <c r="AZ5003" s="797"/>
      <c r="BA5003" s="592">
        <f t="shared" si="394"/>
        <v>42.395049999999998</v>
      </c>
      <c r="BB5003" s="797">
        <f t="shared" si="395"/>
        <v>48.754307499999996</v>
      </c>
    </row>
    <row r="5004" spans="1:283" x14ac:dyDescent="0.2">
      <c r="A5004" s="58">
        <v>41520</v>
      </c>
      <c r="B5004" s="799">
        <v>24.74</v>
      </c>
      <c r="C5004" s="720"/>
      <c r="D5004" s="174">
        <v>8.49</v>
      </c>
      <c r="E5004" s="62"/>
      <c r="F5004" s="776">
        <f t="shared" si="385"/>
        <v>33.229999999999997</v>
      </c>
      <c r="G5004" s="800"/>
      <c r="H5004" s="798">
        <v>22.92</v>
      </c>
      <c r="I5004" s="96">
        <v>10.185</v>
      </c>
      <c r="J5004" s="308"/>
      <c r="K5004" s="777">
        <f t="shared" si="388"/>
        <v>33.105000000000004</v>
      </c>
      <c r="M5004" s="745">
        <f t="shared" si="376"/>
        <v>-1.8199999999999967</v>
      </c>
      <c r="N5004" s="745">
        <f t="shared" si="377"/>
        <v>1.6950000000000003</v>
      </c>
      <c r="O5004" s="98">
        <f t="shared" si="389"/>
        <v>-0.12499999999999289</v>
      </c>
      <c r="Q5004" s="100">
        <f t="shared" si="390"/>
        <v>-0.37758646730099044</v>
      </c>
      <c r="S5004" s="392">
        <v>0</v>
      </c>
      <c r="T5004" s="392">
        <v>0</v>
      </c>
      <c r="U5004" s="392">
        <v>0</v>
      </c>
      <c r="V5004" s="392">
        <v>0</v>
      </c>
      <c r="W5004" s="392">
        <v>0</v>
      </c>
      <c r="X5004" s="392">
        <v>0</v>
      </c>
      <c r="Y5004" s="113">
        <f t="shared" si="391"/>
        <v>33.229999999999997</v>
      </c>
      <c r="Z5004" s="78">
        <v>0</v>
      </c>
      <c r="AA5004" s="78">
        <v>0</v>
      </c>
      <c r="AB5004" s="108">
        <v>340.8</v>
      </c>
      <c r="AC5004" s="109">
        <v>0</v>
      </c>
      <c r="AD5004" s="407">
        <v>20</v>
      </c>
      <c r="AE5004" s="852"/>
      <c r="AF5004" s="108">
        <v>355</v>
      </c>
      <c r="AG5004" s="109">
        <v>0</v>
      </c>
      <c r="AH5004" s="79"/>
      <c r="AI5004" s="112"/>
      <c r="AJ5004" s="110">
        <v>11</v>
      </c>
      <c r="AK5004" s="739"/>
      <c r="AM5004" s="395">
        <f t="shared" si="396"/>
        <v>11</v>
      </c>
      <c r="AN5004" s="253">
        <f t="shared" si="386"/>
        <v>31</v>
      </c>
      <c r="AO5004" s="113">
        <f t="shared" si="387"/>
        <v>-2.2299999999999969</v>
      </c>
      <c r="AP5004" s="592">
        <f t="shared" si="378"/>
        <v>-2.105000000000004</v>
      </c>
      <c r="AT5004" s="592">
        <f t="shared" si="392"/>
        <v>31</v>
      </c>
      <c r="AU5004" s="592">
        <f t="shared" si="384"/>
        <v>37.200000000000003</v>
      </c>
      <c r="AV5004" s="592">
        <v>9.1950000000000003</v>
      </c>
      <c r="AW5004" s="797">
        <f t="shared" si="393"/>
        <v>10.574250000000001</v>
      </c>
      <c r="AX5004" s="797"/>
      <c r="AY5004" s="797"/>
      <c r="AZ5004" s="797"/>
      <c r="BA5004" s="592">
        <f t="shared" si="394"/>
        <v>20.425750000000001</v>
      </c>
      <c r="BB5004" s="797">
        <f t="shared" si="395"/>
        <v>23.4896125</v>
      </c>
    </row>
    <row r="5005" spans="1:283" x14ac:dyDescent="0.2">
      <c r="A5005" s="58">
        <v>41521</v>
      </c>
      <c r="B5005" s="92">
        <v>22.39</v>
      </c>
      <c r="C5005" s="720"/>
      <c r="D5005" s="174">
        <v>9.23</v>
      </c>
      <c r="E5005" s="62"/>
      <c r="F5005" s="776">
        <f t="shared" si="385"/>
        <v>31.62</v>
      </c>
      <c r="G5005" s="800"/>
      <c r="H5005" s="798">
        <v>24.19</v>
      </c>
      <c r="I5005" s="96">
        <v>12.084</v>
      </c>
      <c r="J5005" s="308"/>
      <c r="K5005" s="777">
        <f t="shared" si="388"/>
        <v>36.274000000000001</v>
      </c>
      <c r="M5005" s="745">
        <f t="shared" si="376"/>
        <v>1.8000000000000007</v>
      </c>
      <c r="N5005" s="745">
        <f t="shared" si="377"/>
        <v>2.8539999999999992</v>
      </c>
      <c r="O5005" s="98">
        <f t="shared" si="389"/>
        <v>4.6539999999999999</v>
      </c>
      <c r="Q5005" s="100">
        <f t="shared" si="390"/>
        <v>12.830126261233939</v>
      </c>
      <c r="S5005" s="392">
        <v>0</v>
      </c>
      <c r="T5005" s="392">
        <v>0</v>
      </c>
      <c r="U5005" s="392">
        <v>0</v>
      </c>
      <c r="V5005" s="392">
        <v>0</v>
      </c>
      <c r="W5005" s="392">
        <v>0</v>
      </c>
      <c r="X5005" s="392">
        <v>0</v>
      </c>
      <c r="Y5005" s="113">
        <f t="shared" si="391"/>
        <v>31.62</v>
      </c>
      <c r="Z5005" s="108">
        <v>0</v>
      </c>
      <c r="AA5005" s="112">
        <v>0</v>
      </c>
      <c r="AB5005" s="108">
        <v>340.7</v>
      </c>
      <c r="AC5005" s="109">
        <v>0</v>
      </c>
      <c r="AD5005" s="407">
        <v>20</v>
      </c>
      <c r="AE5005" s="852"/>
      <c r="AF5005" s="108">
        <v>355</v>
      </c>
      <c r="AG5005" s="109">
        <v>0</v>
      </c>
      <c r="AH5005" s="79">
        <v>0</v>
      </c>
      <c r="AI5005" s="112"/>
      <c r="AJ5005" s="110">
        <v>6</v>
      </c>
      <c r="AK5005" s="739"/>
      <c r="AM5005" s="395">
        <f t="shared" si="396"/>
        <v>6</v>
      </c>
      <c r="AN5005" s="253">
        <f t="shared" si="386"/>
        <v>26</v>
      </c>
      <c r="AO5005" s="113">
        <f t="shared" si="387"/>
        <v>-5.620000000000001</v>
      </c>
      <c r="AP5005" s="592">
        <f t="shared" si="378"/>
        <v>-10.274000000000001</v>
      </c>
      <c r="AT5005" s="592">
        <f t="shared" si="392"/>
        <v>26</v>
      </c>
      <c r="AU5005" s="592">
        <f t="shared" si="384"/>
        <v>31.2</v>
      </c>
      <c r="AV5005" s="592">
        <v>9.1300000000000008</v>
      </c>
      <c r="AW5005" s="797">
        <f t="shared" si="393"/>
        <v>10.499500000000001</v>
      </c>
      <c r="AX5005" s="797"/>
      <c r="AY5005" s="797"/>
      <c r="AZ5005" s="797"/>
      <c r="BA5005" s="592">
        <f t="shared" si="394"/>
        <v>15.500499999999999</v>
      </c>
      <c r="BB5005" s="797">
        <f t="shared" si="395"/>
        <v>17.825574999999997</v>
      </c>
      <c r="JT5005" s="24"/>
    </row>
    <row r="5006" spans="1:283" x14ac:dyDescent="0.2">
      <c r="A5006" s="58">
        <v>41522</v>
      </c>
      <c r="B5006" s="92">
        <v>21.21</v>
      </c>
      <c r="C5006" s="720"/>
      <c r="D5006" s="174">
        <v>8.6934000000000005</v>
      </c>
      <c r="E5006" s="62"/>
      <c r="F5006" s="776">
        <f t="shared" si="385"/>
        <v>29.903400000000001</v>
      </c>
      <c r="G5006" s="800"/>
      <c r="H5006" s="798">
        <v>20.23</v>
      </c>
      <c r="I5006" s="96">
        <v>10.465</v>
      </c>
      <c r="J5006" s="308"/>
      <c r="K5006" s="777">
        <f t="shared" si="388"/>
        <v>30.695</v>
      </c>
      <c r="M5006" s="745">
        <f t="shared" si="376"/>
        <v>-0.98000000000000043</v>
      </c>
      <c r="N5006" s="745">
        <f t="shared" si="377"/>
        <v>1.7715999999999994</v>
      </c>
      <c r="O5006" s="98">
        <f t="shared" si="389"/>
        <v>0.79159999999999897</v>
      </c>
      <c r="Q5006" s="100">
        <f t="shared" si="390"/>
        <v>2.578921648476947</v>
      </c>
      <c r="S5006" s="392">
        <v>0</v>
      </c>
      <c r="T5006" s="392">
        <v>0</v>
      </c>
      <c r="U5006" s="392">
        <v>0</v>
      </c>
      <c r="V5006" s="392">
        <v>0</v>
      </c>
      <c r="W5006" s="392">
        <v>0</v>
      </c>
      <c r="X5006" s="392">
        <v>0</v>
      </c>
      <c r="Y5006" s="113">
        <f t="shared" si="391"/>
        <v>29.903400000000001</v>
      </c>
      <c r="Z5006" s="108">
        <v>0</v>
      </c>
      <c r="AA5006" s="112">
        <v>0</v>
      </c>
      <c r="AB5006" s="108">
        <v>340.7</v>
      </c>
      <c r="AC5006" s="109">
        <v>0</v>
      </c>
      <c r="AD5006" s="407">
        <v>20</v>
      </c>
      <c r="AE5006" s="852"/>
      <c r="AF5006" s="108">
        <v>355</v>
      </c>
      <c r="AG5006" s="109">
        <v>0</v>
      </c>
      <c r="AH5006" s="79">
        <v>0</v>
      </c>
      <c r="AI5006" s="112"/>
      <c r="AJ5006" s="110">
        <v>3</v>
      </c>
      <c r="AK5006" s="739"/>
      <c r="AM5006" s="395">
        <f t="shared" si="396"/>
        <v>3</v>
      </c>
      <c r="AN5006" s="253">
        <f t="shared" si="386"/>
        <v>23</v>
      </c>
      <c r="AO5006" s="113">
        <f t="shared" si="387"/>
        <v>-6.9034000000000013</v>
      </c>
      <c r="AP5006" s="592">
        <f t="shared" si="378"/>
        <v>-7.6950000000000003</v>
      </c>
      <c r="AT5006" s="592">
        <f t="shared" si="392"/>
        <v>23</v>
      </c>
      <c r="AU5006" s="592">
        <f t="shared" si="384"/>
        <v>27.6</v>
      </c>
      <c r="AV5006" s="592">
        <v>8.7260000000000009</v>
      </c>
      <c r="AW5006" s="797">
        <f t="shared" si="393"/>
        <v>10.0349</v>
      </c>
      <c r="AX5006" s="797"/>
      <c r="AY5006" s="797"/>
      <c r="AZ5006" s="797"/>
      <c r="BA5006" s="592">
        <f t="shared" si="394"/>
        <v>12.9651</v>
      </c>
      <c r="BB5006" s="797">
        <f t="shared" si="395"/>
        <v>14.909864999999998</v>
      </c>
      <c r="JQ5006" s="24"/>
      <c r="JR5006" s="24"/>
      <c r="JS5006" s="24"/>
      <c r="JT5006" s="24"/>
      <c r="JU5006" s="24"/>
      <c r="JV5006" s="24"/>
      <c r="JW5006" s="24"/>
    </row>
    <row r="5007" spans="1:283" x14ac:dyDescent="0.2">
      <c r="A5007" s="58">
        <v>41523</v>
      </c>
      <c r="B5007" s="92">
        <v>21.96</v>
      </c>
      <c r="C5007" s="720"/>
      <c r="D5007" s="174">
        <v>8.2824000000000009</v>
      </c>
      <c r="E5007" s="62"/>
      <c r="F5007" s="776">
        <f t="shared" si="385"/>
        <v>30.242400000000004</v>
      </c>
      <c r="G5007" s="800"/>
      <c r="H5007" s="798">
        <v>21.14</v>
      </c>
      <c r="I5007" s="96">
        <v>10.321999999999999</v>
      </c>
      <c r="J5007" s="308"/>
      <c r="K5007" s="777">
        <f t="shared" si="388"/>
        <v>31.462</v>
      </c>
      <c r="M5007" s="745">
        <f t="shared" si="376"/>
        <v>-0.82000000000000028</v>
      </c>
      <c r="N5007" s="745">
        <f t="shared" si="377"/>
        <v>2.0395999999999983</v>
      </c>
      <c r="O5007" s="98">
        <f t="shared" si="389"/>
        <v>1.2195999999999962</v>
      </c>
      <c r="Q5007" s="100">
        <f t="shared" si="390"/>
        <v>3.8764223507723483</v>
      </c>
      <c r="S5007" s="406">
        <v>0</v>
      </c>
      <c r="T5007" s="389">
        <v>0</v>
      </c>
      <c r="U5007" s="390">
        <v>0</v>
      </c>
      <c r="V5007" s="405">
        <v>0</v>
      </c>
      <c r="W5007" s="406">
        <v>0</v>
      </c>
      <c r="X5007" s="405">
        <v>0</v>
      </c>
      <c r="Y5007" s="113">
        <f t="shared" si="391"/>
        <v>30.242400000000004</v>
      </c>
      <c r="Z5007" s="108">
        <v>0</v>
      </c>
      <c r="AA5007" s="112">
        <v>0</v>
      </c>
      <c r="AB5007" s="108">
        <v>340.7</v>
      </c>
      <c r="AC5007" s="109">
        <v>0</v>
      </c>
      <c r="AD5007" s="407">
        <v>20</v>
      </c>
      <c r="AE5007" s="852"/>
      <c r="AF5007" s="108">
        <v>355</v>
      </c>
      <c r="AG5007" s="109">
        <v>0</v>
      </c>
      <c r="AH5007" s="79">
        <v>16</v>
      </c>
      <c r="AI5007" s="112"/>
      <c r="AJ5007" s="110">
        <v>25</v>
      </c>
      <c r="AK5007" s="739"/>
      <c r="AM5007" s="395">
        <f t="shared" si="396"/>
        <v>25</v>
      </c>
      <c r="AN5007" s="253">
        <f t="shared" si="386"/>
        <v>45</v>
      </c>
      <c r="AO5007" s="113">
        <f t="shared" si="387"/>
        <v>14.757599999999996</v>
      </c>
      <c r="AP5007" s="592">
        <f t="shared" si="378"/>
        <v>13.538</v>
      </c>
      <c r="AT5007" s="592">
        <f t="shared" si="392"/>
        <v>45</v>
      </c>
      <c r="AU5007" s="592">
        <f t="shared" si="384"/>
        <v>54</v>
      </c>
      <c r="AV5007" s="592">
        <v>11.419</v>
      </c>
      <c r="AW5007" s="797">
        <f t="shared" si="393"/>
        <v>13.13185</v>
      </c>
      <c r="AX5007" s="797"/>
      <c r="AY5007" s="797"/>
      <c r="AZ5007" s="797"/>
      <c r="BA5007" s="592">
        <f t="shared" si="394"/>
        <v>31.86815</v>
      </c>
      <c r="BB5007" s="797">
        <f t="shared" si="395"/>
        <v>36.648372500000001</v>
      </c>
      <c r="JQ5007" s="24"/>
      <c r="JR5007" s="24"/>
      <c r="JS5007" s="24"/>
      <c r="JT5007" s="24"/>
      <c r="JU5007" s="24"/>
      <c r="JV5007" s="24"/>
      <c r="JW5007" s="24"/>
    </row>
    <row r="5008" spans="1:283" x14ac:dyDescent="0.2">
      <c r="A5008" s="58">
        <v>41524</v>
      </c>
      <c r="B5008" s="92">
        <v>21.96</v>
      </c>
      <c r="C5008" s="720"/>
      <c r="D5008" s="174">
        <v>7.7308000000000003</v>
      </c>
      <c r="E5008" s="62"/>
      <c r="F5008" s="776">
        <f t="shared" si="385"/>
        <v>29.690800000000003</v>
      </c>
      <c r="G5008" s="800"/>
      <c r="H5008" s="798">
        <v>22.68</v>
      </c>
      <c r="I5008" s="96">
        <v>9.9209999999999994</v>
      </c>
      <c r="J5008" s="308"/>
      <c r="K5008" s="777">
        <f t="shared" si="388"/>
        <v>32.600999999999999</v>
      </c>
      <c r="M5008" s="745">
        <f t="shared" si="376"/>
        <v>0.71999999999999886</v>
      </c>
      <c r="N5008" s="745">
        <f t="shared" si="377"/>
        <v>2.190199999999999</v>
      </c>
      <c r="O5008" s="98">
        <f t="shared" si="389"/>
        <v>2.9101999999999961</v>
      </c>
      <c r="Q5008" s="100">
        <f t="shared" si="390"/>
        <v>8.9267200392625874</v>
      </c>
      <c r="S5008" s="406">
        <v>0</v>
      </c>
      <c r="T5008" s="389">
        <v>0</v>
      </c>
      <c r="U5008" s="390">
        <v>0</v>
      </c>
      <c r="V5008" s="405">
        <v>0</v>
      </c>
      <c r="W5008" s="406">
        <v>0</v>
      </c>
      <c r="X5008" s="405">
        <v>0</v>
      </c>
      <c r="Y5008" s="113">
        <f t="shared" si="391"/>
        <v>29.690800000000003</v>
      </c>
      <c r="Z5008" s="108">
        <v>0</v>
      </c>
      <c r="AA5008" s="112">
        <v>0</v>
      </c>
      <c r="AB5008" s="108">
        <v>340.7</v>
      </c>
      <c r="AC5008" s="109">
        <v>0</v>
      </c>
      <c r="AD5008" s="407">
        <v>20</v>
      </c>
      <c r="AE5008" s="852"/>
      <c r="AF5008" s="108">
        <v>355</v>
      </c>
      <c r="AG5008" s="109">
        <v>0</v>
      </c>
      <c r="AH5008" s="79">
        <v>0</v>
      </c>
      <c r="AI5008" s="112"/>
      <c r="AJ5008" s="110">
        <v>0</v>
      </c>
      <c r="AK5008" s="739"/>
      <c r="AM5008" s="395">
        <f t="shared" si="396"/>
        <v>0</v>
      </c>
      <c r="AN5008" s="253">
        <f t="shared" si="386"/>
        <v>20</v>
      </c>
      <c r="AO5008" s="113">
        <f t="shared" si="387"/>
        <v>-9.690800000000003</v>
      </c>
      <c r="AP5008" s="592">
        <f t="shared" si="378"/>
        <v>-12.600999999999999</v>
      </c>
      <c r="AT5008" s="592">
        <f t="shared" si="392"/>
        <v>20</v>
      </c>
      <c r="AU5008" s="592">
        <f t="shared" si="384"/>
        <v>24</v>
      </c>
      <c r="AV5008" s="592">
        <v>10.148999999999999</v>
      </c>
      <c r="AW5008" s="797">
        <f t="shared" si="393"/>
        <v>11.671349999999999</v>
      </c>
      <c r="AX5008" s="797"/>
      <c r="AY5008" s="797"/>
      <c r="AZ5008" s="797"/>
      <c r="BA5008" s="592">
        <f t="shared" si="394"/>
        <v>8.3286500000000014</v>
      </c>
      <c r="BB5008" s="797">
        <f t="shared" si="395"/>
        <v>9.5779475000000005</v>
      </c>
    </row>
    <row r="5009" spans="1:54" x14ac:dyDescent="0.2">
      <c r="A5009" s="58">
        <v>41525</v>
      </c>
      <c r="B5009" s="92">
        <v>22.02</v>
      </c>
      <c r="C5009" s="720"/>
      <c r="D5009" s="174">
        <v>8.1199999999999992</v>
      </c>
      <c r="E5009" s="62"/>
      <c r="F5009" s="776">
        <f t="shared" si="385"/>
        <v>30.14</v>
      </c>
      <c r="G5009" s="800"/>
      <c r="H5009" s="798">
        <v>21.76</v>
      </c>
      <c r="I5009" s="96">
        <v>10.335000000000001</v>
      </c>
      <c r="J5009" s="308"/>
      <c r="K5009" s="777">
        <f t="shared" si="388"/>
        <v>32.094999999999999</v>
      </c>
      <c r="M5009" s="745">
        <f t="shared" si="376"/>
        <v>-0.25999999999999801</v>
      </c>
      <c r="N5009" s="745">
        <f t="shared" si="377"/>
        <v>2.2150000000000016</v>
      </c>
      <c r="O5009" s="98">
        <f t="shared" si="389"/>
        <v>1.9549999999999983</v>
      </c>
      <c r="Q5009" s="100">
        <f t="shared" si="390"/>
        <v>6.0912914784234253</v>
      </c>
      <c r="S5009" s="406">
        <v>0</v>
      </c>
      <c r="T5009" s="389">
        <v>0</v>
      </c>
      <c r="U5009" s="390">
        <v>0</v>
      </c>
      <c r="V5009" s="405">
        <v>0</v>
      </c>
      <c r="W5009" s="406">
        <v>0</v>
      </c>
      <c r="X5009" s="405">
        <v>0</v>
      </c>
      <c r="Y5009" s="113">
        <f t="shared" si="391"/>
        <v>30.14</v>
      </c>
      <c r="Z5009" s="108">
        <v>0</v>
      </c>
      <c r="AA5009" s="112">
        <v>0</v>
      </c>
      <c r="AB5009" s="108">
        <v>340.7</v>
      </c>
      <c r="AC5009" s="109">
        <v>0</v>
      </c>
      <c r="AD5009" s="407">
        <v>20</v>
      </c>
      <c r="AE5009" s="852"/>
      <c r="AF5009" s="108">
        <v>355</v>
      </c>
      <c r="AG5009" s="109">
        <v>0</v>
      </c>
      <c r="AH5009" s="79">
        <v>16</v>
      </c>
      <c r="AI5009" s="112"/>
      <c r="AJ5009" s="110">
        <v>16</v>
      </c>
      <c r="AK5009" s="739"/>
      <c r="AM5009" s="395">
        <f t="shared" si="396"/>
        <v>16</v>
      </c>
      <c r="AN5009" s="253">
        <f t="shared" si="386"/>
        <v>36</v>
      </c>
      <c r="AO5009" s="113">
        <f t="shared" si="387"/>
        <v>5.8599999999999994</v>
      </c>
      <c r="AP5009" s="592">
        <f t="shared" si="378"/>
        <v>3.9050000000000011</v>
      </c>
      <c r="AT5009" s="592">
        <f t="shared" si="392"/>
        <v>36</v>
      </c>
      <c r="AU5009" s="592">
        <f t="shared" si="384"/>
        <v>43.2</v>
      </c>
      <c r="AV5009" s="592">
        <v>8.9540000000000006</v>
      </c>
      <c r="AW5009" s="797">
        <f t="shared" si="393"/>
        <v>10.2971</v>
      </c>
      <c r="AX5009" s="797"/>
      <c r="AY5009" s="797"/>
      <c r="AZ5009" s="797"/>
      <c r="BA5009" s="592">
        <f t="shared" si="394"/>
        <v>25.7029</v>
      </c>
      <c r="BB5009" s="797">
        <f t="shared" si="395"/>
        <v>29.558334999999996</v>
      </c>
    </row>
    <row r="5010" spans="1:54" x14ac:dyDescent="0.2">
      <c r="A5010" s="58">
        <v>41526</v>
      </c>
      <c r="B5010" s="92">
        <v>21.73</v>
      </c>
      <c r="C5010" s="720"/>
      <c r="D5010" s="174">
        <v>8.02</v>
      </c>
      <c r="E5010" s="62"/>
      <c r="F5010" s="776">
        <f t="shared" si="385"/>
        <v>29.75</v>
      </c>
      <c r="G5010" s="800"/>
      <c r="H5010" s="798">
        <v>21.31</v>
      </c>
      <c r="I5010" s="96">
        <v>9.9459999999999997</v>
      </c>
      <c r="J5010" s="308"/>
      <c r="K5010" s="777">
        <f t="shared" si="388"/>
        <v>31.256</v>
      </c>
      <c r="M5010" s="745">
        <f t="shared" si="376"/>
        <v>-0.42000000000000171</v>
      </c>
      <c r="N5010" s="745">
        <f t="shared" si="377"/>
        <v>1.9260000000000002</v>
      </c>
      <c r="O5010" s="98">
        <f t="shared" si="389"/>
        <v>1.5060000000000002</v>
      </c>
      <c r="Q5010" s="100">
        <f t="shared" si="390"/>
        <v>4.8182748912208861</v>
      </c>
      <c r="S5010" s="406">
        <v>0</v>
      </c>
      <c r="T5010" s="389">
        <v>0</v>
      </c>
      <c r="U5010" s="390">
        <v>0</v>
      </c>
      <c r="V5010" s="405">
        <v>0</v>
      </c>
      <c r="W5010" s="392">
        <v>0</v>
      </c>
      <c r="X5010" s="405">
        <v>0</v>
      </c>
      <c r="Y5010" s="113">
        <f t="shared" si="391"/>
        <v>29.75</v>
      </c>
      <c r="Z5010" s="108">
        <v>0</v>
      </c>
      <c r="AA5010" s="112">
        <v>0</v>
      </c>
      <c r="AB5010" s="108">
        <v>340.6</v>
      </c>
      <c r="AC5010" s="109">
        <v>0</v>
      </c>
      <c r="AD5010" s="407">
        <v>20</v>
      </c>
      <c r="AE5010" s="852"/>
      <c r="AF5010" s="108">
        <v>355</v>
      </c>
      <c r="AG5010" s="109">
        <v>0</v>
      </c>
      <c r="AH5010" s="79">
        <v>0</v>
      </c>
      <c r="AI5010" s="112"/>
      <c r="AJ5010" s="110">
        <v>24</v>
      </c>
      <c r="AK5010" s="739"/>
      <c r="AM5010" s="395">
        <f t="shared" si="396"/>
        <v>24</v>
      </c>
      <c r="AN5010" s="253">
        <f t="shared" si="386"/>
        <v>44</v>
      </c>
      <c r="AO5010" s="113">
        <f t="shared" si="387"/>
        <v>14.25</v>
      </c>
      <c r="AP5010" s="592">
        <f t="shared" si="378"/>
        <v>12.744</v>
      </c>
      <c r="AT5010" s="592">
        <f t="shared" si="392"/>
        <v>44</v>
      </c>
      <c r="AU5010" s="592">
        <f t="shared" si="384"/>
        <v>52.8</v>
      </c>
      <c r="AV5010" s="592">
        <v>5.8970000000000002</v>
      </c>
      <c r="AW5010" s="797">
        <f t="shared" si="393"/>
        <v>6.7815500000000002</v>
      </c>
      <c r="AX5010" s="797"/>
      <c r="AY5010" s="797"/>
      <c r="AZ5010" s="797"/>
      <c r="BA5010" s="592">
        <f t="shared" si="394"/>
        <v>37.218449999999997</v>
      </c>
      <c r="BB5010" s="797">
        <f t="shared" si="395"/>
        <v>42.801217499999993</v>
      </c>
    </row>
    <row r="5011" spans="1:54" x14ac:dyDescent="0.2">
      <c r="A5011" s="58">
        <v>41527</v>
      </c>
      <c r="B5011" s="92">
        <v>23.86</v>
      </c>
      <c r="C5011" s="720"/>
      <c r="D5011" s="174">
        <v>8.18</v>
      </c>
      <c r="E5011" s="62"/>
      <c r="F5011" s="776">
        <f t="shared" si="385"/>
        <v>32.04</v>
      </c>
      <c r="G5011" s="800"/>
      <c r="H5011" s="798">
        <v>24.31</v>
      </c>
      <c r="I5011" s="96">
        <v>10.004</v>
      </c>
      <c r="J5011" s="308"/>
      <c r="K5011" s="777">
        <f t="shared" si="388"/>
        <v>34.314</v>
      </c>
      <c r="M5011" s="745">
        <f t="shared" si="376"/>
        <v>0.44999999999999929</v>
      </c>
      <c r="N5011" s="745">
        <f t="shared" si="377"/>
        <v>1.8239999999999998</v>
      </c>
      <c r="O5011" s="98">
        <f t="shared" si="389"/>
        <v>2.2740000000000009</v>
      </c>
      <c r="Q5011" s="100">
        <f t="shared" si="390"/>
        <v>6.6270326980241325</v>
      </c>
      <c r="S5011" s="392">
        <v>0</v>
      </c>
      <c r="T5011" s="389">
        <v>0</v>
      </c>
      <c r="U5011" s="390">
        <v>0</v>
      </c>
      <c r="V5011" s="405">
        <v>0</v>
      </c>
      <c r="W5011" s="406">
        <v>0</v>
      </c>
      <c r="X5011" s="405">
        <v>0</v>
      </c>
      <c r="Y5011" s="113">
        <f t="shared" si="391"/>
        <v>32.04</v>
      </c>
      <c r="Z5011" s="108">
        <v>0</v>
      </c>
      <c r="AA5011" s="112">
        <v>0</v>
      </c>
      <c r="AB5011" s="108">
        <v>340.5</v>
      </c>
      <c r="AC5011" s="109">
        <v>0</v>
      </c>
      <c r="AD5011" s="407">
        <v>20</v>
      </c>
      <c r="AE5011" s="852"/>
      <c r="AF5011" s="108">
        <v>354.8</v>
      </c>
      <c r="AG5011" s="109">
        <v>0</v>
      </c>
      <c r="AH5011" s="79">
        <v>0</v>
      </c>
      <c r="AI5011" s="112"/>
      <c r="AJ5011" s="110">
        <v>8</v>
      </c>
      <c r="AK5011" s="739"/>
      <c r="AM5011" s="395">
        <f t="shared" si="396"/>
        <v>8</v>
      </c>
      <c r="AN5011" s="253">
        <f t="shared" si="386"/>
        <v>28</v>
      </c>
      <c r="AO5011" s="113">
        <f t="shared" si="387"/>
        <v>-4.0399999999999991</v>
      </c>
      <c r="AP5011" s="592">
        <f t="shared" si="378"/>
        <v>-6.3140000000000001</v>
      </c>
      <c r="AT5011" s="592">
        <f t="shared" si="392"/>
        <v>28</v>
      </c>
      <c r="AU5011" s="592">
        <f t="shared" si="384"/>
        <v>33.6</v>
      </c>
      <c r="AV5011" s="592">
        <v>8.7989999999999995</v>
      </c>
      <c r="AW5011" s="797">
        <f t="shared" si="393"/>
        <v>10.11885</v>
      </c>
      <c r="AX5011" s="797"/>
      <c r="AY5011" s="797"/>
      <c r="AZ5011" s="797"/>
      <c r="BA5011" s="592">
        <f t="shared" si="394"/>
        <v>17.881149999999998</v>
      </c>
      <c r="BB5011" s="797">
        <f t="shared" si="395"/>
        <v>20.563322499999995</v>
      </c>
    </row>
    <row r="5012" spans="1:54" x14ac:dyDescent="0.2">
      <c r="A5012" s="58">
        <v>41528</v>
      </c>
      <c r="B5012" s="92">
        <v>23.66</v>
      </c>
      <c r="C5012" s="720"/>
      <c r="D5012" s="174">
        <v>8.0299999999999994</v>
      </c>
      <c r="E5012" s="62"/>
      <c r="F5012" s="776">
        <f t="shared" si="385"/>
        <v>31.689999999999998</v>
      </c>
      <c r="G5012" s="800"/>
      <c r="H5012" s="798">
        <v>24.21</v>
      </c>
      <c r="I5012" s="96">
        <v>9.9600000000000009</v>
      </c>
      <c r="J5012" s="308"/>
      <c r="K5012" s="777">
        <f t="shared" si="388"/>
        <v>34.17</v>
      </c>
      <c r="M5012" s="745">
        <f t="shared" si="376"/>
        <v>0.55000000000000071</v>
      </c>
      <c r="N5012" s="745">
        <f t="shared" si="377"/>
        <v>1.9300000000000015</v>
      </c>
      <c r="O5012" s="98">
        <f t="shared" si="389"/>
        <v>2.480000000000004</v>
      </c>
      <c r="Q5012" s="100">
        <f t="shared" si="390"/>
        <v>7.2578285045361541</v>
      </c>
      <c r="S5012" s="406">
        <v>0</v>
      </c>
      <c r="T5012" s="389">
        <v>0</v>
      </c>
      <c r="U5012" s="390">
        <v>0</v>
      </c>
      <c r="V5012" s="405">
        <v>0</v>
      </c>
      <c r="W5012" s="406">
        <v>0</v>
      </c>
      <c r="X5012" s="405">
        <v>0</v>
      </c>
      <c r="Y5012" s="113">
        <f t="shared" si="391"/>
        <v>31.689999999999998</v>
      </c>
      <c r="Z5012" s="108">
        <v>0</v>
      </c>
      <c r="AA5012" s="112">
        <v>0</v>
      </c>
      <c r="AB5012" s="108">
        <v>340.5</v>
      </c>
      <c r="AC5012" s="109">
        <v>0</v>
      </c>
      <c r="AD5012" s="407">
        <v>20</v>
      </c>
      <c r="AE5012" s="852"/>
      <c r="AF5012" s="108">
        <v>354.8</v>
      </c>
      <c r="AG5012" s="109">
        <v>0</v>
      </c>
      <c r="AH5012" s="79">
        <v>0</v>
      </c>
      <c r="AI5012" s="112"/>
      <c r="AJ5012" s="110">
        <v>13</v>
      </c>
      <c r="AK5012" s="739"/>
      <c r="AM5012" s="395">
        <f t="shared" si="396"/>
        <v>13</v>
      </c>
      <c r="AN5012" s="253">
        <f t="shared" si="386"/>
        <v>33</v>
      </c>
      <c r="AO5012" s="113">
        <f t="shared" si="387"/>
        <v>1.3100000000000023</v>
      </c>
      <c r="AP5012" s="592">
        <f t="shared" si="378"/>
        <v>-1.1700000000000017</v>
      </c>
      <c r="AT5012" s="592">
        <f t="shared" si="392"/>
        <v>33</v>
      </c>
      <c r="AU5012" s="592">
        <f t="shared" si="384"/>
        <v>39.6</v>
      </c>
      <c r="AV5012" s="592">
        <v>10.726000000000001</v>
      </c>
      <c r="AW5012" s="797">
        <f t="shared" si="393"/>
        <v>12.334900000000001</v>
      </c>
      <c r="AX5012" s="797"/>
      <c r="AY5012" s="797"/>
      <c r="AZ5012" s="797"/>
      <c r="BA5012" s="592">
        <f t="shared" si="394"/>
        <v>20.665099999999999</v>
      </c>
      <c r="BB5012" s="797">
        <f t="shared" si="395"/>
        <v>23.764864999999997</v>
      </c>
    </row>
    <row r="5013" spans="1:54" x14ac:dyDescent="0.2">
      <c r="A5013" s="58">
        <v>41529</v>
      </c>
      <c r="B5013" s="92">
        <v>23.91</v>
      </c>
      <c r="C5013" s="720"/>
      <c r="D5013" s="174">
        <v>8.1999999999999993</v>
      </c>
      <c r="E5013" s="62"/>
      <c r="F5013" s="776">
        <f t="shared" si="385"/>
        <v>32.11</v>
      </c>
      <c r="G5013" s="800"/>
      <c r="H5013" s="798">
        <v>23.05</v>
      </c>
      <c r="I5013" s="96">
        <v>10.023999999999999</v>
      </c>
      <c r="J5013" s="308"/>
      <c r="K5013" s="777">
        <f t="shared" si="388"/>
        <v>33.073999999999998</v>
      </c>
      <c r="M5013" s="745">
        <f t="shared" si="376"/>
        <v>-0.85999999999999943</v>
      </c>
      <c r="N5013" s="745">
        <f t="shared" si="377"/>
        <v>1.8239999999999998</v>
      </c>
      <c r="O5013" s="98">
        <f t="shared" si="389"/>
        <v>0.96399999999999864</v>
      </c>
      <c r="Q5013" s="100">
        <f t="shared" si="390"/>
        <v>2.9146761806857309</v>
      </c>
      <c r="S5013" s="406">
        <v>0</v>
      </c>
      <c r="T5013" s="389">
        <v>0</v>
      </c>
      <c r="U5013" s="390">
        <v>0</v>
      </c>
      <c r="V5013" s="405">
        <v>0</v>
      </c>
      <c r="W5013" s="406">
        <v>0</v>
      </c>
      <c r="X5013" s="405">
        <v>0</v>
      </c>
      <c r="Y5013" s="113">
        <f t="shared" si="391"/>
        <v>32.11</v>
      </c>
      <c r="Z5013" s="108">
        <v>0</v>
      </c>
      <c r="AA5013" s="112">
        <v>0</v>
      </c>
      <c r="AB5013" s="108">
        <v>340.4</v>
      </c>
      <c r="AC5013" s="109">
        <v>0</v>
      </c>
      <c r="AD5013" s="407">
        <v>20</v>
      </c>
      <c r="AE5013" s="852"/>
      <c r="AF5013" s="108">
        <v>354.7</v>
      </c>
      <c r="AG5013" s="109">
        <v>0</v>
      </c>
      <c r="AH5013" s="79">
        <v>0</v>
      </c>
      <c r="AI5013" s="112"/>
      <c r="AJ5013" s="110">
        <v>8</v>
      </c>
      <c r="AK5013" s="739"/>
      <c r="AM5013" s="395">
        <f t="shared" si="396"/>
        <v>8</v>
      </c>
      <c r="AN5013" s="253">
        <f t="shared" si="386"/>
        <v>28</v>
      </c>
      <c r="AO5013" s="113">
        <f t="shared" si="387"/>
        <v>-4.1099999999999994</v>
      </c>
      <c r="AP5013" s="592">
        <f t="shared" si="378"/>
        <v>-5.0739999999999981</v>
      </c>
      <c r="AT5013" s="592">
        <f t="shared" si="392"/>
        <v>28</v>
      </c>
      <c r="AU5013" s="592">
        <f t="shared" si="384"/>
        <v>33.6</v>
      </c>
      <c r="AV5013" s="592">
        <v>5.8239999999999998</v>
      </c>
      <c r="AW5013" s="797">
        <f t="shared" si="393"/>
        <v>6.6975999999999996</v>
      </c>
      <c r="AX5013" s="797"/>
      <c r="AY5013" s="797"/>
      <c r="AZ5013" s="797"/>
      <c r="BA5013" s="592">
        <f t="shared" si="394"/>
        <v>21.302399999999999</v>
      </c>
      <c r="BB5013" s="797">
        <f t="shared" si="395"/>
        <v>24.497759999999996</v>
      </c>
    </row>
    <row r="5014" spans="1:54" x14ac:dyDescent="0.2">
      <c r="A5014" s="58">
        <v>41530</v>
      </c>
      <c r="B5014" s="92">
        <v>22.68</v>
      </c>
      <c r="C5014" s="720"/>
      <c r="D5014" s="174">
        <v>8.3562999999999992</v>
      </c>
      <c r="E5014" s="62"/>
      <c r="F5014" s="776">
        <f t="shared" si="385"/>
        <v>31.036299999999997</v>
      </c>
      <c r="G5014" s="800"/>
      <c r="H5014" s="798">
        <v>23.33</v>
      </c>
      <c r="I5014" s="96">
        <v>10.308999999999999</v>
      </c>
      <c r="J5014" s="308"/>
      <c r="K5014" s="777">
        <f t="shared" si="388"/>
        <v>33.638999999999996</v>
      </c>
      <c r="M5014" s="745">
        <f t="shared" si="376"/>
        <v>0.64999999999999858</v>
      </c>
      <c r="N5014" s="745">
        <f t="shared" si="377"/>
        <v>1.9527000000000001</v>
      </c>
      <c r="O5014" s="98">
        <f t="shared" si="389"/>
        <v>2.6026999999999987</v>
      </c>
      <c r="Q5014" s="100">
        <f t="shared" si="390"/>
        <v>7.7371503314605041</v>
      </c>
      <c r="S5014" s="406">
        <v>0</v>
      </c>
      <c r="T5014" s="389">
        <v>0</v>
      </c>
      <c r="U5014" s="390">
        <v>0</v>
      </c>
      <c r="V5014" s="405">
        <v>0</v>
      </c>
      <c r="W5014" s="406">
        <v>0</v>
      </c>
      <c r="X5014" s="405">
        <v>0</v>
      </c>
      <c r="Y5014" s="113">
        <f t="shared" si="391"/>
        <v>31.036299999999997</v>
      </c>
      <c r="Z5014" s="108">
        <v>0</v>
      </c>
      <c r="AA5014" s="112">
        <v>0</v>
      </c>
      <c r="AB5014" s="108">
        <v>340.3</v>
      </c>
      <c r="AC5014" s="109">
        <v>0</v>
      </c>
      <c r="AD5014" s="407">
        <v>20</v>
      </c>
      <c r="AE5014" s="852"/>
      <c r="AF5014" s="108">
        <v>354.7</v>
      </c>
      <c r="AG5014" s="109">
        <v>0</v>
      </c>
      <c r="AH5014" s="79">
        <v>0</v>
      </c>
      <c r="AI5014" s="112"/>
      <c r="AJ5014" s="110">
        <v>0</v>
      </c>
      <c r="AK5014" s="739"/>
      <c r="AM5014" s="395">
        <f t="shared" si="396"/>
        <v>0</v>
      </c>
      <c r="AN5014" s="253">
        <f t="shared" si="386"/>
        <v>20</v>
      </c>
      <c r="AO5014" s="113">
        <f t="shared" si="387"/>
        <v>-11.036299999999997</v>
      </c>
      <c r="AP5014" s="592">
        <f t="shared" si="378"/>
        <v>-13.638999999999996</v>
      </c>
      <c r="AT5014" s="592">
        <f t="shared" si="392"/>
        <v>20</v>
      </c>
      <c r="AU5014" s="592">
        <f t="shared" si="384"/>
        <v>24</v>
      </c>
      <c r="AV5014" s="592">
        <v>10.882999999999999</v>
      </c>
      <c r="AW5014" s="797">
        <f t="shared" si="393"/>
        <v>12.51545</v>
      </c>
      <c r="AX5014" s="797"/>
      <c r="AY5014" s="797"/>
      <c r="AZ5014" s="797"/>
      <c r="BA5014" s="592">
        <f t="shared" si="394"/>
        <v>7.4845500000000005</v>
      </c>
      <c r="BB5014" s="797">
        <f t="shared" si="395"/>
        <v>8.6072325000000003</v>
      </c>
    </row>
    <row r="5015" spans="1:54" x14ac:dyDescent="0.2">
      <c r="A5015" s="58">
        <v>41531</v>
      </c>
      <c r="B5015" s="92">
        <v>21.32</v>
      </c>
      <c r="C5015" s="720"/>
      <c r="D5015" s="174">
        <v>8.1445000000000007</v>
      </c>
      <c r="E5015" s="62"/>
      <c r="F5015" s="776">
        <f t="shared" si="385"/>
        <v>29.464500000000001</v>
      </c>
      <c r="G5015" s="800"/>
      <c r="H5015" s="798">
        <v>21.45</v>
      </c>
      <c r="I5015" s="96">
        <v>10.089</v>
      </c>
      <c r="J5015" s="308"/>
      <c r="K5015" s="777">
        <f t="shared" si="388"/>
        <v>31.539000000000001</v>
      </c>
      <c r="M5015" s="745">
        <f t="shared" ref="M5015:M5078" si="397">H5015-B5015</f>
        <v>0.12999999999999901</v>
      </c>
      <c r="N5015" s="745">
        <f t="shared" ref="N5015:N5078" si="398">I5015-D5015</f>
        <v>1.9444999999999997</v>
      </c>
      <c r="O5015" s="98">
        <f t="shared" si="389"/>
        <v>2.0745000000000005</v>
      </c>
      <c r="Q5015" s="100">
        <f t="shared" si="390"/>
        <v>6.5775706268429577</v>
      </c>
      <c r="S5015" s="406">
        <v>0</v>
      </c>
      <c r="T5015" s="389">
        <v>0</v>
      </c>
      <c r="U5015" s="390">
        <v>0</v>
      </c>
      <c r="V5015" s="405">
        <v>0</v>
      </c>
      <c r="W5015" s="406">
        <v>0</v>
      </c>
      <c r="X5015" s="405">
        <v>0</v>
      </c>
      <c r="Y5015" s="113">
        <f t="shared" si="391"/>
        <v>29.464500000000001</v>
      </c>
      <c r="Z5015" s="108">
        <v>0</v>
      </c>
      <c r="AA5015" s="112">
        <v>0</v>
      </c>
      <c r="AB5015" s="108">
        <v>340.2</v>
      </c>
      <c r="AC5015" s="109">
        <v>0</v>
      </c>
      <c r="AD5015" s="407">
        <v>20</v>
      </c>
      <c r="AE5015" s="852"/>
      <c r="AF5015" s="108">
        <v>354.7</v>
      </c>
      <c r="AG5015" s="109">
        <v>0</v>
      </c>
      <c r="AH5015" s="79">
        <v>0</v>
      </c>
      <c r="AI5015" s="112"/>
      <c r="AJ5015" s="110">
        <v>0</v>
      </c>
      <c r="AK5015" s="739"/>
      <c r="AM5015" s="395">
        <f t="shared" si="396"/>
        <v>0</v>
      </c>
      <c r="AN5015" s="253">
        <f t="shared" ref="AN5015:AN5031" si="399">AJ5015+AD5015+AA5015+Z5015</f>
        <v>20</v>
      </c>
      <c r="AO5015" s="113">
        <f t="shared" si="387"/>
        <v>-9.464500000000001</v>
      </c>
      <c r="AP5015" s="592">
        <f t="shared" ref="AP5015:AP5078" si="400">AN5015-K5015</f>
        <v>-11.539000000000001</v>
      </c>
      <c r="AT5015" s="592">
        <f t="shared" si="392"/>
        <v>20</v>
      </c>
      <c r="AU5015" s="592">
        <f t="shared" si="384"/>
        <v>24</v>
      </c>
      <c r="AV5015" s="592">
        <v>12.093999999999999</v>
      </c>
      <c r="AW5015" s="797">
        <f t="shared" si="393"/>
        <v>13.908099999999999</v>
      </c>
      <c r="AX5015" s="797"/>
      <c r="AY5015" s="797"/>
      <c r="AZ5015" s="797"/>
      <c r="BA5015" s="592">
        <f t="shared" si="394"/>
        <v>6.0919000000000008</v>
      </c>
      <c r="BB5015" s="797">
        <f t="shared" si="395"/>
        <v>7.0056850000000006</v>
      </c>
    </row>
    <row r="5016" spans="1:54" x14ac:dyDescent="0.2">
      <c r="A5016" s="58">
        <v>41532</v>
      </c>
      <c r="B5016" s="92">
        <v>20.99</v>
      </c>
      <c r="C5016" s="720"/>
      <c r="D5016" s="174">
        <v>8.25</v>
      </c>
      <c r="E5016" s="62"/>
      <c r="F5016" s="776">
        <f t="shared" si="385"/>
        <v>29.24</v>
      </c>
      <c r="G5016" s="800"/>
      <c r="H5016" s="798">
        <v>19.37</v>
      </c>
      <c r="I5016" s="96">
        <v>10.039999999999999</v>
      </c>
      <c r="J5016" s="308"/>
      <c r="K5016" s="777">
        <f t="shared" si="388"/>
        <v>29.41</v>
      </c>
      <c r="M5016" s="745">
        <f t="shared" si="397"/>
        <v>-1.6199999999999974</v>
      </c>
      <c r="N5016" s="745">
        <f t="shared" si="398"/>
        <v>1.7899999999999991</v>
      </c>
      <c r="O5016" s="98">
        <f t="shared" si="389"/>
        <v>0.17000000000000171</v>
      </c>
      <c r="Q5016" s="100">
        <f t="shared" si="390"/>
        <v>0.57803468208093067</v>
      </c>
      <c r="S5016" s="406">
        <v>0</v>
      </c>
      <c r="T5016" s="389">
        <v>0</v>
      </c>
      <c r="U5016" s="390">
        <v>0</v>
      </c>
      <c r="V5016" s="405">
        <v>0</v>
      </c>
      <c r="W5016" s="406">
        <v>0</v>
      </c>
      <c r="X5016" s="405">
        <v>0</v>
      </c>
      <c r="Y5016" s="113">
        <f t="shared" si="391"/>
        <v>29.24</v>
      </c>
      <c r="Z5016" s="108">
        <v>0</v>
      </c>
      <c r="AA5016" s="112">
        <v>0</v>
      </c>
      <c r="AB5016" s="108">
        <v>340.2</v>
      </c>
      <c r="AC5016" s="109">
        <v>0</v>
      </c>
      <c r="AD5016" s="407">
        <v>5</v>
      </c>
      <c r="AE5016" s="852"/>
      <c r="AF5016" s="108">
        <v>354.6</v>
      </c>
      <c r="AG5016" s="109">
        <v>0</v>
      </c>
      <c r="AH5016" s="79">
        <v>0</v>
      </c>
      <c r="AI5016" s="112"/>
      <c r="AJ5016" s="110">
        <v>11</v>
      </c>
      <c r="AK5016" s="739"/>
      <c r="AM5016" s="395">
        <f t="shared" si="396"/>
        <v>11</v>
      </c>
      <c r="AN5016" s="253">
        <f t="shared" si="399"/>
        <v>16</v>
      </c>
      <c r="AO5016" s="113">
        <f t="shared" si="387"/>
        <v>-13.239999999999998</v>
      </c>
      <c r="AP5016" s="592">
        <f t="shared" si="400"/>
        <v>-13.41</v>
      </c>
      <c r="AT5016" s="592">
        <f t="shared" si="392"/>
        <v>16</v>
      </c>
      <c r="AU5016" s="592">
        <f t="shared" si="384"/>
        <v>19.2</v>
      </c>
      <c r="AV5016" s="592">
        <v>10.478999999999999</v>
      </c>
      <c r="AW5016" s="797">
        <f t="shared" si="393"/>
        <v>12.050849999999999</v>
      </c>
      <c r="AX5016" s="797"/>
      <c r="AY5016" s="797"/>
      <c r="AZ5016" s="797"/>
      <c r="BA5016" s="592">
        <f t="shared" si="394"/>
        <v>3.9491500000000013</v>
      </c>
      <c r="BB5016" s="797">
        <f t="shared" si="395"/>
        <v>4.541522500000001</v>
      </c>
    </row>
    <row r="5017" spans="1:54" x14ac:dyDescent="0.2">
      <c r="A5017" s="58">
        <v>41533</v>
      </c>
      <c r="B5017" s="92">
        <v>21.51</v>
      </c>
      <c r="C5017" s="720"/>
      <c r="D5017" s="174">
        <v>8.15</v>
      </c>
      <c r="E5017" s="62"/>
      <c r="F5017" s="776">
        <f t="shared" si="385"/>
        <v>29.660000000000004</v>
      </c>
      <c r="G5017" s="800"/>
      <c r="H5017" s="798">
        <v>23.54</v>
      </c>
      <c r="I5017" s="96">
        <v>9.9540000000000006</v>
      </c>
      <c r="J5017" s="308"/>
      <c r="K5017" s="777">
        <f t="shared" si="388"/>
        <v>33.494</v>
      </c>
      <c r="M5017" s="745">
        <f t="shared" si="397"/>
        <v>2.0299999999999976</v>
      </c>
      <c r="N5017" s="745">
        <f t="shared" si="398"/>
        <v>1.8040000000000003</v>
      </c>
      <c r="O5017" s="98">
        <f t="shared" si="389"/>
        <v>3.8339999999999961</v>
      </c>
      <c r="Q5017" s="100">
        <f t="shared" si="390"/>
        <v>11.446826297247256</v>
      </c>
      <c r="S5017" s="406">
        <v>0</v>
      </c>
      <c r="T5017" s="389">
        <v>0</v>
      </c>
      <c r="U5017" s="390">
        <v>0</v>
      </c>
      <c r="V5017" s="405">
        <v>0</v>
      </c>
      <c r="W5017" s="406">
        <v>0</v>
      </c>
      <c r="X5017" s="405">
        <v>0</v>
      </c>
      <c r="Y5017" s="113">
        <f t="shared" si="391"/>
        <v>29.660000000000004</v>
      </c>
      <c r="Z5017" s="108">
        <v>0</v>
      </c>
      <c r="AA5017" s="112">
        <v>0</v>
      </c>
      <c r="AB5017" s="108">
        <v>340.1</v>
      </c>
      <c r="AC5017" s="109">
        <v>0</v>
      </c>
      <c r="AD5017" s="407">
        <v>20</v>
      </c>
      <c r="AE5017" s="852"/>
      <c r="AF5017" s="108">
        <v>354.5</v>
      </c>
      <c r="AG5017" s="109">
        <v>0</v>
      </c>
      <c r="AH5017" s="79">
        <v>0</v>
      </c>
      <c r="AI5017" s="112"/>
      <c r="AJ5017" s="110">
        <v>32</v>
      </c>
      <c r="AK5017" s="739"/>
      <c r="AM5017" s="395">
        <f t="shared" si="396"/>
        <v>32</v>
      </c>
      <c r="AN5017" s="253">
        <f t="shared" si="399"/>
        <v>52</v>
      </c>
      <c r="AO5017" s="113">
        <f t="shared" si="387"/>
        <v>22.339999999999996</v>
      </c>
      <c r="AP5017" s="592">
        <f t="shared" si="400"/>
        <v>18.506</v>
      </c>
      <c r="AT5017" s="592">
        <f t="shared" si="392"/>
        <v>52</v>
      </c>
      <c r="AU5017" s="592">
        <f t="shared" si="384"/>
        <v>62.4</v>
      </c>
      <c r="AV5017" s="592">
        <v>4.9870000000000001</v>
      </c>
      <c r="AW5017" s="797">
        <f t="shared" si="393"/>
        <v>5.7350500000000002</v>
      </c>
      <c r="AX5017" s="797"/>
      <c r="AY5017" s="797"/>
      <c r="AZ5017" s="797"/>
      <c r="BA5017" s="592">
        <f t="shared" si="394"/>
        <v>46.264949999999999</v>
      </c>
      <c r="BB5017" s="797">
        <f t="shared" si="395"/>
        <v>53.204692499999993</v>
      </c>
    </row>
    <row r="5018" spans="1:54" x14ac:dyDescent="0.2">
      <c r="A5018" s="58">
        <v>41534</v>
      </c>
      <c r="B5018" s="92">
        <v>22.32</v>
      </c>
      <c r="C5018" s="720"/>
      <c r="D5018" s="174">
        <v>8.1219999999999999</v>
      </c>
      <c r="E5018" s="62"/>
      <c r="F5018" s="776">
        <f t="shared" si="385"/>
        <v>30.442</v>
      </c>
      <c r="G5018" s="800"/>
      <c r="H5018" s="798">
        <v>20.37</v>
      </c>
      <c r="I5018" s="96">
        <v>10.029999999999999</v>
      </c>
      <c r="J5018" s="308"/>
      <c r="K5018" s="777">
        <f t="shared" si="388"/>
        <v>30.4</v>
      </c>
      <c r="M5018" s="745">
        <f t="shared" si="397"/>
        <v>-1.9499999999999993</v>
      </c>
      <c r="N5018" s="745">
        <f t="shared" si="398"/>
        <v>1.9079999999999995</v>
      </c>
      <c r="O5018" s="98">
        <f t="shared" si="389"/>
        <v>-4.2000000000001592E-2</v>
      </c>
      <c r="Q5018" s="100">
        <f t="shared" si="390"/>
        <v>-0.13815789473684734</v>
      </c>
      <c r="S5018" s="406">
        <v>0</v>
      </c>
      <c r="T5018" s="389">
        <v>0</v>
      </c>
      <c r="U5018" s="390">
        <v>0</v>
      </c>
      <c r="V5018" s="405">
        <v>0</v>
      </c>
      <c r="W5018" s="406">
        <v>0</v>
      </c>
      <c r="X5018" s="405">
        <v>0</v>
      </c>
      <c r="Y5018" s="113">
        <f t="shared" si="391"/>
        <v>30.442</v>
      </c>
      <c r="Z5018" s="108">
        <v>0</v>
      </c>
      <c r="AA5018" s="112">
        <v>0</v>
      </c>
      <c r="AB5018" s="108">
        <v>340</v>
      </c>
      <c r="AC5018" s="109">
        <v>0</v>
      </c>
      <c r="AD5018" s="407">
        <v>15</v>
      </c>
      <c r="AE5018" s="852"/>
      <c r="AF5018" s="108">
        <v>354.5</v>
      </c>
      <c r="AG5018" s="109">
        <v>0</v>
      </c>
      <c r="AH5018" s="79">
        <v>0</v>
      </c>
      <c r="AI5018" s="112"/>
      <c r="AJ5018" s="110">
        <v>6</v>
      </c>
      <c r="AK5018" s="739"/>
      <c r="AM5018" s="395">
        <f t="shared" si="396"/>
        <v>6</v>
      </c>
      <c r="AN5018" s="253">
        <f t="shared" si="399"/>
        <v>21</v>
      </c>
      <c r="AO5018" s="113">
        <f t="shared" si="387"/>
        <v>-9.4420000000000002</v>
      </c>
      <c r="AP5018" s="592">
        <f t="shared" si="400"/>
        <v>-9.3999999999999986</v>
      </c>
      <c r="AT5018" s="592">
        <f t="shared" si="392"/>
        <v>21</v>
      </c>
      <c r="AU5018" s="592">
        <f t="shared" si="384"/>
        <v>25.2</v>
      </c>
      <c r="AV5018" s="592">
        <v>10.029999999999999</v>
      </c>
      <c r="AW5018" s="797">
        <f t="shared" si="393"/>
        <v>11.5345</v>
      </c>
      <c r="AX5018" s="797"/>
      <c r="AY5018" s="797"/>
      <c r="AZ5018" s="797"/>
      <c r="BA5018" s="592">
        <f t="shared" si="394"/>
        <v>9.4655000000000005</v>
      </c>
      <c r="BB5018" s="797">
        <f t="shared" si="395"/>
        <v>10.885325</v>
      </c>
    </row>
    <row r="5019" spans="1:54" x14ac:dyDescent="0.2">
      <c r="A5019" s="58">
        <v>41535</v>
      </c>
      <c r="B5019" s="92">
        <v>21.66</v>
      </c>
      <c r="C5019" s="720"/>
      <c r="D5019" s="174">
        <v>8.31</v>
      </c>
      <c r="E5019" s="62"/>
      <c r="F5019" s="776">
        <f t="shared" si="385"/>
        <v>29.97</v>
      </c>
      <c r="G5019" s="800"/>
      <c r="H5019" s="798">
        <v>21.98</v>
      </c>
      <c r="I5019" s="96">
        <v>9.8019999999999996</v>
      </c>
      <c r="J5019" s="308"/>
      <c r="K5019" s="777">
        <f t="shared" si="388"/>
        <v>31.782</v>
      </c>
      <c r="M5019" s="745">
        <f t="shared" si="397"/>
        <v>0.32000000000000028</v>
      </c>
      <c r="N5019" s="745">
        <f t="shared" si="398"/>
        <v>1.4919999999999991</v>
      </c>
      <c r="O5019" s="98">
        <f t="shared" si="389"/>
        <v>1.8120000000000012</v>
      </c>
      <c r="Q5019" s="100">
        <f t="shared" si="390"/>
        <v>5.7013403813479364</v>
      </c>
      <c r="S5019" s="406">
        <v>0</v>
      </c>
      <c r="T5019" s="389">
        <v>0</v>
      </c>
      <c r="U5019" s="390">
        <v>0</v>
      </c>
      <c r="V5019" s="405">
        <v>0</v>
      </c>
      <c r="W5019" s="406">
        <v>0</v>
      </c>
      <c r="X5019" s="405">
        <v>0</v>
      </c>
      <c r="Y5019" s="113">
        <f t="shared" si="391"/>
        <v>29.97</v>
      </c>
      <c r="Z5019" s="108">
        <v>0</v>
      </c>
      <c r="AA5019" s="112">
        <v>0</v>
      </c>
      <c r="AB5019" s="108">
        <v>339.9</v>
      </c>
      <c r="AC5019" s="109">
        <v>0</v>
      </c>
      <c r="AD5019" s="407">
        <v>20</v>
      </c>
      <c r="AE5019" s="852"/>
      <c r="AF5019" s="108">
        <v>354.5</v>
      </c>
      <c r="AG5019" s="109">
        <v>0</v>
      </c>
      <c r="AH5019" s="79">
        <v>0</v>
      </c>
      <c r="AI5019" s="112"/>
      <c r="AJ5019" s="110">
        <v>11.07</v>
      </c>
      <c r="AK5019" s="739"/>
      <c r="AM5019" s="395">
        <f t="shared" si="396"/>
        <v>11.07</v>
      </c>
      <c r="AN5019" s="253">
        <f t="shared" si="399"/>
        <v>31.07</v>
      </c>
      <c r="AO5019" s="113">
        <f t="shared" si="387"/>
        <v>1.1000000000000014</v>
      </c>
      <c r="AP5019" s="592">
        <f t="shared" si="400"/>
        <v>-0.71199999999999974</v>
      </c>
      <c r="AT5019" s="592">
        <f t="shared" si="392"/>
        <v>31.07</v>
      </c>
      <c r="AU5019" s="592">
        <f t="shared" si="384"/>
        <v>37.283999999999999</v>
      </c>
      <c r="AV5019" s="592">
        <v>9.1910000000000007</v>
      </c>
      <c r="AW5019" s="797">
        <f t="shared" si="393"/>
        <v>10.569650000000001</v>
      </c>
      <c r="AX5019" s="797"/>
      <c r="AY5019" s="797"/>
      <c r="AZ5019" s="797"/>
      <c r="BA5019" s="592">
        <f t="shared" si="394"/>
        <v>20.500349999999997</v>
      </c>
      <c r="BB5019" s="797">
        <f t="shared" si="395"/>
        <v>23.575402499999996</v>
      </c>
    </row>
    <row r="5020" spans="1:54" x14ac:dyDescent="0.2">
      <c r="A5020" s="58">
        <v>41536</v>
      </c>
      <c r="B5020" s="92">
        <v>21.62</v>
      </c>
      <c r="C5020" s="720"/>
      <c r="D5020" s="174">
        <v>8.5733999999999995</v>
      </c>
      <c r="E5020" s="62"/>
      <c r="F5020" s="776">
        <f t="shared" si="385"/>
        <v>30.1934</v>
      </c>
      <c r="G5020" s="800"/>
      <c r="H5020" s="798">
        <v>21.86</v>
      </c>
      <c r="I5020" s="96">
        <v>10.192</v>
      </c>
      <c r="J5020" s="308"/>
      <c r="K5020" s="777">
        <f t="shared" si="388"/>
        <v>32.052</v>
      </c>
      <c r="M5020" s="745">
        <f t="shared" si="397"/>
        <v>0.23999999999999844</v>
      </c>
      <c r="N5020" s="745">
        <f t="shared" si="398"/>
        <v>1.6186000000000007</v>
      </c>
      <c r="O5020" s="98">
        <f t="shared" si="389"/>
        <v>1.8585999999999991</v>
      </c>
      <c r="Q5020" s="100">
        <f t="shared" si="390"/>
        <v>5.798702109072754</v>
      </c>
      <c r="S5020" s="406">
        <v>0</v>
      </c>
      <c r="T5020" s="389">
        <v>0</v>
      </c>
      <c r="U5020" s="390">
        <v>0</v>
      </c>
      <c r="V5020" s="405">
        <v>0</v>
      </c>
      <c r="W5020" s="406">
        <v>0</v>
      </c>
      <c r="X5020" s="405">
        <v>0</v>
      </c>
      <c r="Y5020" s="113">
        <f t="shared" si="391"/>
        <v>30.1934</v>
      </c>
      <c r="Z5020" s="108">
        <v>0</v>
      </c>
      <c r="AA5020" s="112">
        <v>0</v>
      </c>
      <c r="AB5020" s="108">
        <v>339.8</v>
      </c>
      <c r="AC5020" s="109">
        <v>0.2</v>
      </c>
      <c r="AD5020" s="407">
        <v>20</v>
      </c>
      <c r="AE5020" s="852"/>
      <c r="AF5020" s="108">
        <v>354.5</v>
      </c>
      <c r="AG5020" s="109">
        <v>0.11</v>
      </c>
      <c r="AH5020" s="79">
        <v>0</v>
      </c>
      <c r="AI5020" s="112"/>
      <c r="AJ5020" s="110">
        <v>9</v>
      </c>
      <c r="AK5020" s="739"/>
      <c r="AM5020" s="395">
        <f t="shared" si="396"/>
        <v>9</v>
      </c>
      <c r="AN5020" s="253">
        <f t="shared" si="399"/>
        <v>29</v>
      </c>
      <c r="AO5020" s="113">
        <f t="shared" si="387"/>
        <v>-1.1934000000000005</v>
      </c>
      <c r="AP5020" s="592">
        <f t="shared" si="400"/>
        <v>-3.0519999999999996</v>
      </c>
      <c r="AT5020" s="592">
        <f t="shared" si="392"/>
        <v>29</v>
      </c>
      <c r="AU5020" s="592">
        <f t="shared" si="384"/>
        <v>34.799999999999997</v>
      </c>
      <c r="AV5020" s="592">
        <v>11.374000000000001</v>
      </c>
      <c r="AW5020" s="797">
        <f t="shared" si="393"/>
        <v>13.0801</v>
      </c>
      <c r="AX5020" s="797"/>
      <c r="AY5020" s="797"/>
      <c r="AZ5020" s="797"/>
      <c r="BA5020" s="592">
        <f t="shared" si="394"/>
        <v>15.9199</v>
      </c>
      <c r="BB5020" s="797">
        <f t="shared" si="395"/>
        <v>18.307884999999999</v>
      </c>
    </row>
    <row r="5021" spans="1:54" x14ac:dyDescent="0.2">
      <c r="A5021" s="58">
        <v>41537</v>
      </c>
      <c r="B5021" s="92">
        <v>20.18</v>
      </c>
      <c r="C5021" s="720"/>
      <c r="D5021" s="174">
        <v>8.3634000000000004</v>
      </c>
      <c r="E5021" s="62"/>
      <c r="F5021" s="776">
        <f t="shared" si="385"/>
        <v>28.543399999999998</v>
      </c>
      <c r="G5021" s="800"/>
      <c r="H5021" s="798">
        <v>21.24</v>
      </c>
      <c r="I5021" s="96">
        <v>9.6059999999999999</v>
      </c>
      <c r="J5021" s="308"/>
      <c r="K5021" s="777">
        <f t="shared" si="388"/>
        <v>30.845999999999997</v>
      </c>
      <c r="M5021" s="745">
        <f t="shared" si="397"/>
        <v>1.0599999999999987</v>
      </c>
      <c r="N5021" s="745">
        <f t="shared" si="398"/>
        <v>1.2425999999999995</v>
      </c>
      <c r="O5021" s="98">
        <f t="shared" si="389"/>
        <v>2.3025999999999982</v>
      </c>
      <c r="Q5021" s="100">
        <f t="shared" si="390"/>
        <v>7.464825260973865</v>
      </c>
      <c r="S5021" s="406">
        <v>0</v>
      </c>
      <c r="T5021" s="389">
        <v>0</v>
      </c>
      <c r="U5021" s="390">
        <v>0</v>
      </c>
      <c r="V5021" s="405">
        <v>0</v>
      </c>
      <c r="W5021" s="406">
        <v>0</v>
      </c>
      <c r="X5021" s="444">
        <v>0</v>
      </c>
      <c r="Y5021" s="113">
        <f t="shared" si="391"/>
        <v>28.543399999999998</v>
      </c>
      <c r="Z5021" s="108">
        <v>0</v>
      </c>
      <c r="AA5021" s="112">
        <v>0</v>
      </c>
      <c r="AB5021" s="108">
        <v>339.7</v>
      </c>
      <c r="AC5021" s="109">
        <v>0.25</v>
      </c>
      <c r="AD5021" s="407">
        <v>20</v>
      </c>
      <c r="AE5021" s="852"/>
      <c r="AF5021" s="108">
        <v>354.4</v>
      </c>
      <c r="AG5021" s="109">
        <v>0</v>
      </c>
      <c r="AH5021" s="79">
        <v>0</v>
      </c>
      <c r="AI5021" s="112"/>
      <c r="AJ5021" s="110">
        <v>8</v>
      </c>
      <c r="AK5021" s="739"/>
      <c r="AM5021" s="395">
        <f t="shared" si="396"/>
        <v>8</v>
      </c>
      <c r="AN5021" s="253">
        <f t="shared" si="399"/>
        <v>28</v>
      </c>
      <c r="AO5021" s="113">
        <f t="shared" si="387"/>
        <v>-0.54339999999999833</v>
      </c>
      <c r="AP5021" s="592">
        <f t="shared" si="400"/>
        <v>-2.8459999999999965</v>
      </c>
      <c r="AT5021" s="592">
        <f t="shared" si="392"/>
        <v>28</v>
      </c>
      <c r="AU5021" s="592">
        <f t="shared" si="384"/>
        <v>33.6</v>
      </c>
      <c r="AV5021" s="592">
        <v>9.4359999999999999</v>
      </c>
      <c r="AW5021" s="797">
        <f t="shared" si="393"/>
        <v>10.8514</v>
      </c>
      <c r="AX5021" s="797"/>
      <c r="AY5021" s="797"/>
      <c r="AZ5021" s="797"/>
      <c r="BA5021" s="592">
        <f t="shared" si="394"/>
        <v>17.148600000000002</v>
      </c>
      <c r="BB5021" s="797">
        <f t="shared" si="395"/>
        <v>19.720890000000001</v>
      </c>
    </row>
    <row r="5022" spans="1:54" x14ac:dyDescent="0.2">
      <c r="A5022" s="58">
        <v>41538</v>
      </c>
      <c r="B5022" s="92">
        <v>19.920000000000002</v>
      </c>
      <c r="C5022" s="720"/>
      <c r="D5022" s="174">
        <v>7.97</v>
      </c>
      <c r="E5022" s="62"/>
      <c r="F5022" s="776">
        <f t="shared" si="385"/>
        <v>27.89</v>
      </c>
      <c r="G5022" s="800"/>
      <c r="H5022" s="798">
        <v>19.02</v>
      </c>
      <c r="I5022" s="96">
        <v>8.8480000000000008</v>
      </c>
      <c r="J5022" s="308"/>
      <c r="K5022" s="777">
        <f t="shared" si="388"/>
        <v>27.868000000000002</v>
      </c>
      <c r="M5022" s="745">
        <f t="shared" si="397"/>
        <v>-0.90000000000000213</v>
      </c>
      <c r="N5022" s="745">
        <f t="shared" si="398"/>
        <v>0.878000000000001</v>
      </c>
      <c r="O5022" s="98">
        <f t="shared" si="389"/>
        <v>-2.1999999999998465E-2</v>
      </c>
      <c r="Q5022" s="100">
        <f t="shared" si="390"/>
        <v>-7.8943591215725792E-2</v>
      </c>
      <c r="S5022" s="406">
        <v>0</v>
      </c>
      <c r="T5022" s="389">
        <v>0</v>
      </c>
      <c r="U5022" s="390">
        <v>0</v>
      </c>
      <c r="V5022" s="405">
        <v>0</v>
      </c>
      <c r="W5022" s="406">
        <v>0</v>
      </c>
      <c r="X5022" s="405">
        <v>0</v>
      </c>
      <c r="Y5022" s="113">
        <f t="shared" si="391"/>
        <v>27.89</v>
      </c>
      <c r="Z5022" s="108">
        <v>0</v>
      </c>
      <c r="AA5022" s="112">
        <v>0</v>
      </c>
      <c r="AB5022" s="108">
        <v>339.7</v>
      </c>
      <c r="AC5022" s="109">
        <v>0.9</v>
      </c>
      <c r="AD5022" s="407">
        <v>18</v>
      </c>
      <c r="AE5022" s="852"/>
      <c r="AF5022" s="108">
        <v>354.4</v>
      </c>
      <c r="AG5022" s="109">
        <v>0.9</v>
      </c>
      <c r="AH5022" s="79">
        <v>0</v>
      </c>
      <c r="AI5022" s="112"/>
      <c r="AJ5022" s="110">
        <v>1</v>
      </c>
      <c r="AK5022" s="739"/>
      <c r="AM5022" s="395">
        <f t="shared" si="396"/>
        <v>1</v>
      </c>
      <c r="AN5022" s="253">
        <f t="shared" si="399"/>
        <v>19</v>
      </c>
      <c r="AO5022" s="113">
        <f t="shared" si="387"/>
        <v>-8.89</v>
      </c>
      <c r="AP5022" s="592">
        <f t="shared" si="400"/>
        <v>-8.8680000000000021</v>
      </c>
      <c r="AT5022" s="592">
        <f t="shared" si="392"/>
        <v>19</v>
      </c>
      <c r="AU5022" s="592">
        <f t="shared" si="384"/>
        <v>22.8</v>
      </c>
      <c r="AV5022" s="592">
        <v>7.9729999999999999</v>
      </c>
      <c r="AW5022" s="797">
        <f t="shared" si="393"/>
        <v>9.1689499999999988</v>
      </c>
      <c r="AX5022" s="797"/>
      <c r="AY5022" s="797"/>
      <c r="AZ5022" s="797"/>
      <c r="BA5022" s="592">
        <f t="shared" si="394"/>
        <v>9.8310500000000012</v>
      </c>
      <c r="BB5022" s="797">
        <f t="shared" si="395"/>
        <v>11.3057075</v>
      </c>
    </row>
    <row r="5023" spans="1:54" x14ac:dyDescent="0.2">
      <c r="A5023" s="58">
        <v>41539</v>
      </c>
      <c r="B5023" s="92">
        <v>19.920000000000002</v>
      </c>
      <c r="C5023" s="720"/>
      <c r="D5023" s="174">
        <v>7.82</v>
      </c>
      <c r="E5023" s="62"/>
      <c r="F5023" s="776">
        <f t="shared" si="385"/>
        <v>27.740000000000002</v>
      </c>
      <c r="G5023" s="800"/>
      <c r="H5023" s="798">
        <v>19.47</v>
      </c>
      <c r="I5023" s="96">
        <v>9.0060000000000002</v>
      </c>
      <c r="J5023" s="308"/>
      <c r="K5023" s="777">
        <f t="shared" si="388"/>
        <v>28.475999999999999</v>
      </c>
      <c r="M5023" s="745">
        <f t="shared" si="397"/>
        <v>-0.45000000000000284</v>
      </c>
      <c r="N5023" s="745">
        <f t="shared" si="398"/>
        <v>1.1859999999999999</v>
      </c>
      <c r="O5023" s="98">
        <f t="shared" si="389"/>
        <v>0.7359999999999971</v>
      </c>
      <c r="Q5023" s="100">
        <f t="shared" si="390"/>
        <v>2.5846326731282381</v>
      </c>
      <c r="S5023" s="406">
        <v>0</v>
      </c>
      <c r="T5023" s="389">
        <v>0</v>
      </c>
      <c r="U5023" s="390">
        <v>0</v>
      </c>
      <c r="V5023" s="405">
        <v>0</v>
      </c>
      <c r="W5023" s="406">
        <v>0</v>
      </c>
      <c r="X5023" s="405">
        <v>0</v>
      </c>
      <c r="Y5023" s="113">
        <f t="shared" si="391"/>
        <v>27.740000000000002</v>
      </c>
      <c r="Z5023" s="108">
        <v>0</v>
      </c>
      <c r="AA5023" s="112">
        <v>0</v>
      </c>
      <c r="AB5023" s="108">
        <v>339.7</v>
      </c>
      <c r="AC5023" s="109">
        <v>0</v>
      </c>
      <c r="AD5023" s="407">
        <v>0</v>
      </c>
      <c r="AE5023" s="852"/>
      <c r="AF5023" s="108">
        <v>354.3</v>
      </c>
      <c r="AG5023" s="109">
        <v>0</v>
      </c>
      <c r="AH5023" s="79">
        <v>0</v>
      </c>
      <c r="AI5023" s="112"/>
      <c r="AJ5023" s="110">
        <v>26</v>
      </c>
      <c r="AK5023" s="739"/>
      <c r="AM5023" s="395">
        <f t="shared" si="396"/>
        <v>26</v>
      </c>
      <c r="AN5023" s="253">
        <f t="shared" si="399"/>
        <v>26</v>
      </c>
      <c r="AO5023" s="113">
        <f t="shared" si="387"/>
        <v>-1.740000000000002</v>
      </c>
      <c r="AP5023" s="592">
        <f t="shared" si="400"/>
        <v>-2.4759999999999991</v>
      </c>
      <c r="AT5023" s="592">
        <f t="shared" si="392"/>
        <v>26</v>
      </c>
      <c r="AU5023" s="592">
        <f t="shared" si="384"/>
        <v>31.2</v>
      </c>
      <c r="AV5023" s="592">
        <v>9.6950000000000003</v>
      </c>
      <c r="AW5023" s="797">
        <f t="shared" si="393"/>
        <v>11.14925</v>
      </c>
      <c r="AX5023" s="797"/>
      <c r="AY5023" s="797"/>
      <c r="AZ5023" s="797"/>
      <c r="BA5023" s="592">
        <f t="shared" si="394"/>
        <v>14.85075</v>
      </c>
      <c r="BB5023" s="797">
        <f t="shared" si="395"/>
        <v>17.078362499999997</v>
      </c>
    </row>
    <row r="5024" spans="1:54" x14ac:dyDescent="0.2">
      <c r="A5024" s="58">
        <v>41540</v>
      </c>
      <c r="B5024" s="92">
        <v>19.16</v>
      </c>
      <c r="C5024" s="720"/>
      <c r="D5024" s="174">
        <v>8.26</v>
      </c>
      <c r="E5024" s="62"/>
      <c r="F5024" s="776">
        <f t="shared" si="385"/>
        <v>27.42</v>
      </c>
      <c r="G5024" s="800"/>
      <c r="H5024" s="798">
        <v>20.260000000000002</v>
      </c>
      <c r="I5024" s="96">
        <v>9.89</v>
      </c>
      <c r="J5024" s="308"/>
      <c r="K5024" s="777">
        <f t="shared" si="388"/>
        <v>30.150000000000002</v>
      </c>
      <c r="M5024" s="745">
        <f t="shared" si="397"/>
        <v>1.1000000000000014</v>
      </c>
      <c r="N5024" s="745">
        <f t="shared" si="398"/>
        <v>1.6300000000000008</v>
      </c>
      <c r="O5024" s="98">
        <f t="shared" si="389"/>
        <v>2.7300000000000004</v>
      </c>
      <c r="Q5024" s="100">
        <f t="shared" si="390"/>
        <v>9.054726368159205</v>
      </c>
      <c r="S5024" s="406">
        <v>0</v>
      </c>
      <c r="T5024" s="389">
        <v>0</v>
      </c>
      <c r="U5024" s="390">
        <v>0</v>
      </c>
      <c r="V5024" s="405">
        <v>0</v>
      </c>
      <c r="W5024" s="406">
        <v>0</v>
      </c>
      <c r="X5024" s="405">
        <v>0</v>
      </c>
      <c r="Y5024" s="113">
        <f t="shared" si="391"/>
        <v>27.42</v>
      </c>
      <c r="Z5024" s="108">
        <v>0</v>
      </c>
      <c r="AA5024" s="112">
        <v>0</v>
      </c>
      <c r="AB5024" s="108">
        <v>339.7</v>
      </c>
      <c r="AC5024" s="109">
        <v>0</v>
      </c>
      <c r="AD5024" s="407">
        <v>15</v>
      </c>
      <c r="AE5024" s="852"/>
      <c r="AF5024" s="108">
        <v>354.2</v>
      </c>
      <c r="AG5024" s="109">
        <v>0</v>
      </c>
      <c r="AH5024" s="79">
        <v>0</v>
      </c>
      <c r="AI5024" s="112"/>
      <c r="AJ5024" s="110">
        <v>26</v>
      </c>
      <c r="AK5024" s="739"/>
      <c r="AM5024" s="395">
        <f t="shared" si="396"/>
        <v>26</v>
      </c>
      <c r="AN5024" s="253">
        <f t="shared" si="399"/>
        <v>41</v>
      </c>
      <c r="AO5024" s="113">
        <f t="shared" si="387"/>
        <v>13.579999999999998</v>
      </c>
      <c r="AP5024" s="592">
        <f t="shared" si="400"/>
        <v>10.849999999999998</v>
      </c>
      <c r="AT5024" s="592">
        <f t="shared" si="392"/>
        <v>41</v>
      </c>
      <c r="AU5024" s="592">
        <f t="shared" si="384"/>
        <v>49.2</v>
      </c>
      <c r="AV5024" s="592">
        <v>7.7859999999999996</v>
      </c>
      <c r="AW5024" s="797">
        <f t="shared" si="393"/>
        <v>8.9538999999999991</v>
      </c>
      <c r="AX5024" s="797"/>
      <c r="AY5024" s="797"/>
      <c r="AZ5024" s="797"/>
      <c r="BA5024" s="592">
        <f t="shared" si="394"/>
        <v>32.046100000000003</v>
      </c>
      <c r="BB5024" s="797">
        <f t="shared" si="395"/>
        <v>36.853014999999999</v>
      </c>
    </row>
    <row r="5025" spans="1:54" x14ac:dyDescent="0.2">
      <c r="A5025" s="58">
        <v>41541</v>
      </c>
      <c r="B5025" s="92">
        <v>20.260000000000002</v>
      </c>
      <c r="C5025" s="720"/>
      <c r="D5025" s="174">
        <v>8.34</v>
      </c>
      <c r="E5025" s="62"/>
      <c r="F5025" s="776">
        <f t="shared" si="385"/>
        <v>28.6</v>
      </c>
      <c r="G5025" s="800"/>
      <c r="H5025" s="798">
        <v>18.66</v>
      </c>
      <c r="I5025" s="96">
        <v>9.69</v>
      </c>
      <c r="J5025" s="308"/>
      <c r="K5025" s="777">
        <f t="shared" si="388"/>
        <v>28.35</v>
      </c>
      <c r="M5025" s="745">
        <f t="shared" si="397"/>
        <v>-1.6000000000000014</v>
      </c>
      <c r="N5025" s="745">
        <f t="shared" si="398"/>
        <v>1.3499999999999996</v>
      </c>
      <c r="O5025" s="98">
        <f t="shared" si="389"/>
        <v>-0.25</v>
      </c>
      <c r="Q5025" s="100">
        <f t="shared" si="390"/>
        <v>-0.88183421516754845</v>
      </c>
      <c r="S5025" s="406">
        <v>0</v>
      </c>
      <c r="T5025" s="389">
        <v>0</v>
      </c>
      <c r="U5025" s="390">
        <v>0</v>
      </c>
      <c r="V5025" s="405">
        <v>0</v>
      </c>
      <c r="W5025" s="406">
        <v>0</v>
      </c>
      <c r="X5025" s="405">
        <v>0</v>
      </c>
      <c r="Y5025" s="113">
        <f t="shared" si="391"/>
        <v>28.6</v>
      </c>
      <c r="Z5025" s="108">
        <v>0</v>
      </c>
      <c r="AA5025" s="112">
        <v>0</v>
      </c>
      <c r="AB5025" s="108">
        <v>339.6</v>
      </c>
      <c r="AC5025" s="109">
        <v>0</v>
      </c>
      <c r="AD5025" s="407">
        <v>20</v>
      </c>
      <c r="AE5025" s="852"/>
      <c r="AF5025" s="108">
        <v>354.1</v>
      </c>
      <c r="AG5025" s="109">
        <v>0</v>
      </c>
      <c r="AH5025" s="79">
        <v>0</v>
      </c>
      <c r="AI5025" s="112"/>
      <c r="AJ5025" s="110">
        <v>0</v>
      </c>
      <c r="AK5025" s="739"/>
      <c r="AM5025" s="395">
        <f t="shared" si="396"/>
        <v>0</v>
      </c>
      <c r="AN5025" s="253">
        <f t="shared" si="399"/>
        <v>20</v>
      </c>
      <c r="AO5025" s="113">
        <f t="shared" si="387"/>
        <v>-8.6000000000000014</v>
      </c>
      <c r="AP5025" s="592">
        <f t="shared" si="400"/>
        <v>-8.3500000000000014</v>
      </c>
      <c r="AT5025" s="592">
        <f t="shared" si="392"/>
        <v>20</v>
      </c>
      <c r="AU5025" s="592">
        <f t="shared" si="384"/>
        <v>24</v>
      </c>
      <c r="AV5025" s="592">
        <v>7.8319999999999999</v>
      </c>
      <c r="AW5025" s="797">
        <f t="shared" si="393"/>
        <v>9.0068000000000001</v>
      </c>
      <c r="AX5025" s="797"/>
      <c r="AY5025" s="797"/>
      <c r="AZ5025" s="797"/>
      <c r="BA5025" s="592">
        <f t="shared" si="394"/>
        <v>10.9932</v>
      </c>
      <c r="BB5025" s="797">
        <f t="shared" si="395"/>
        <v>12.64218</v>
      </c>
    </row>
    <row r="5026" spans="1:54" x14ac:dyDescent="0.2">
      <c r="A5026" s="58">
        <v>41542</v>
      </c>
      <c r="B5026" s="92">
        <v>20.329999999999998</v>
      </c>
      <c r="C5026" s="720"/>
      <c r="D5026" s="174">
        <v>8.1800999999999995</v>
      </c>
      <c r="E5026" s="62"/>
      <c r="F5026" s="776">
        <f t="shared" si="385"/>
        <v>28.510099999999998</v>
      </c>
      <c r="G5026" s="800"/>
      <c r="H5026" s="798">
        <v>19.87</v>
      </c>
      <c r="I5026" s="96">
        <v>9.9390000000000001</v>
      </c>
      <c r="J5026" s="308"/>
      <c r="K5026" s="777">
        <f t="shared" si="388"/>
        <v>29.809000000000001</v>
      </c>
      <c r="M5026" s="745">
        <f t="shared" si="397"/>
        <v>-0.4599999999999973</v>
      </c>
      <c r="N5026" s="745">
        <f t="shared" si="398"/>
        <v>1.7589000000000006</v>
      </c>
      <c r="O5026" s="98">
        <f t="shared" si="389"/>
        <v>1.2989000000000033</v>
      </c>
      <c r="Q5026" s="100">
        <f t="shared" si="390"/>
        <v>4.357408836257517</v>
      </c>
      <c r="S5026" s="406">
        <v>0</v>
      </c>
      <c r="T5026" s="389">
        <v>0</v>
      </c>
      <c r="U5026" s="390">
        <v>0</v>
      </c>
      <c r="V5026" s="405">
        <v>0</v>
      </c>
      <c r="W5026" s="406">
        <v>0</v>
      </c>
      <c r="X5026" s="405">
        <v>0</v>
      </c>
      <c r="Y5026" s="113">
        <f t="shared" si="391"/>
        <v>28.510099999999998</v>
      </c>
      <c r="Z5026" s="108">
        <v>0</v>
      </c>
      <c r="AA5026" s="112">
        <v>0</v>
      </c>
      <c r="AB5026" s="108">
        <v>339.5</v>
      </c>
      <c r="AC5026" s="109">
        <v>0</v>
      </c>
      <c r="AD5026" s="407">
        <v>20</v>
      </c>
      <c r="AE5026" s="852"/>
      <c r="AF5026" s="108">
        <v>354.1</v>
      </c>
      <c r="AG5026" s="109">
        <v>0</v>
      </c>
      <c r="AH5026" s="79">
        <v>0</v>
      </c>
      <c r="AI5026" s="112"/>
      <c r="AJ5026" s="110">
        <v>8</v>
      </c>
      <c r="AK5026" s="739"/>
      <c r="AM5026" s="395">
        <f t="shared" si="396"/>
        <v>8</v>
      </c>
      <c r="AN5026" s="253">
        <f t="shared" si="399"/>
        <v>28</v>
      </c>
      <c r="AO5026" s="113">
        <f t="shared" si="387"/>
        <v>-0.51009999999999778</v>
      </c>
      <c r="AP5026" s="592">
        <f t="shared" si="400"/>
        <v>-1.8090000000000011</v>
      </c>
      <c r="AT5026" s="592">
        <f t="shared" si="392"/>
        <v>28</v>
      </c>
      <c r="AU5026" s="592">
        <f t="shared" si="384"/>
        <v>33.6</v>
      </c>
      <c r="AV5026" s="592">
        <v>10.273999999999999</v>
      </c>
      <c r="AW5026" s="797">
        <f t="shared" si="393"/>
        <v>11.815099999999999</v>
      </c>
      <c r="AX5026" s="797"/>
      <c r="AY5026" s="797"/>
      <c r="AZ5026" s="797"/>
      <c r="BA5026" s="592">
        <f t="shared" si="394"/>
        <v>16.184899999999999</v>
      </c>
      <c r="BB5026" s="797">
        <f t="shared" si="395"/>
        <v>18.612634999999997</v>
      </c>
    </row>
    <row r="5027" spans="1:54" x14ac:dyDescent="0.2">
      <c r="A5027" s="58">
        <v>41543</v>
      </c>
      <c r="B5027" s="92">
        <v>20.59</v>
      </c>
      <c r="C5027" s="720"/>
      <c r="D5027" s="174">
        <v>8.5871999999999993</v>
      </c>
      <c r="E5027" s="62"/>
      <c r="F5027" s="776">
        <f t="shared" si="385"/>
        <v>29.177199999999999</v>
      </c>
      <c r="G5027" s="800"/>
      <c r="H5027" s="798">
        <v>20.16</v>
      </c>
      <c r="I5027" s="96">
        <v>9.8010000000000002</v>
      </c>
      <c r="J5027" s="308"/>
      <c r="K5027" s="777">
        <f t="shared" si="388"/>
        <v>29.960999999999999</v>
      </c>
      <c r="M5027" s="745">
        <f t="shared" si="397"/>
        <v>-0.42999999999999972</v>
      </c>
      <c r="N5027" s="745">
        <f t="shared" si="398"/>
        <v>1.2138000000000009</v>
      </c>
      <c r="O5027" s="98">
        <f t="shared" si="389"/>
        <v>0.78379999999999939</v>
      </c>
      <c r="Q5027" s="100">
        <f t="shared" si="390"/>
        <v>2.6160675544874987</v>
      </c>
      <c r="S5027" s="406">
        <v>0</v>
      </c>
      <c r="T5027" s="389">
        <v>0</v>
      </c>
      <c r="U5027" s="390">
        <v>0</v>
      </c>
      <c r="V5027" s="405">
        <v>0</v>
      </c>
      <c r="W5027" s="406">
        <v>0</v>
      </c>
      <c r="X5027" s="405">
        <v>0</v>
      </c>
      <c r="Y5027" s="113">
        <f t="shared" si="391"/>
        <v>29.177199999999999</v>
      </c>
      <c r="Z5027" s="108">
        <v>0</v>
      </c>
      <c r="AA5027" s="112">
        <v>0</v>
      </c>
      <c r="AB5027" s="108">
        <v>339.4</v>
      </c>
      <c r="AC5027" s="109">
        <v>0</v>
      </c>
      <c r="AD5027" s="407">
        <v>20</v>
      </c>
      <c r="AE5027" s="852"/>
      <c r="AF5027" s="108">
        <v>354.1</v>
      </c>
      <c r="AG5027" s="109">
        <v>0</v>
      </c>
      <c r="AH5027" s="79">
        <v>0</v>
      </c>
      <c r="AI5027" s="112"/>
      <c r="AJ5027" s="110">
        <v>10</v>
      </c>
      <c r="AK5027" s="739"/>
      <c r="AM5027" s="395">
        <f t="shared" si="396"/>
        <v>10</v>
      </c>
      <c r="AN5027" s="253">
        <f t="shared" si="399"/>
        <v>30</v>
      </c>
      <c r="AO5027" s="113">
        <f t="shared" si="387"/>
        <v>0.82280000000000086</v>
      </c>
      <c r="AP5027" s="592">
        <f t="shared" si="400"/>
        <v>3.9000000000001478E-2</v>
      </c>
      <c r="AT5027" s="592">
        <f t="shared" si="392"/>
        <v>30</v>
      </c>
      <c r="AU5027" s="592">
        <f t="shared" si="384"/>
        <v>36</v>
      </c>
      <c r="AV5027" s="592">
        <v>9.0549999999999997</v>
      </c>
      <c r="AW5027" s="797">
        <f t="shared" si="393"/>
        <v>10.41325</v>
      </c>
      <c r="AX5027" s="797"/>
      <c r="AY5027" s="797"/>
      <c r="AZ5027" s="797"/>
      <c r="BA5027" s="592">
        <f t="shared" si="394"/>
        <v>19.586750000000002</v>
      </c>
      <c r="BB5027" s="797">
        <f t="shared" si="395"/>
        <v>22.524762500000001</v>
      </c>
    </row>
    <row r="5028" spans="1:54" x14ac:dyDescent="0.2">
      <c r="A5028" s="58">
        <v>41544</v>
      </c>
      <c r="B5028" s="92">
        <v>20.170000000000002</v>
      </c>
      <c r="C5028" s="720"/>
      <c r="D5028" s="174">
        <v>9.0541</v>
      </c>
      <c r="E5028" s="62"/>
      <c r="F5028" s="776">
        <f t="shared" si="385"/>
        <v>29.2241</v>
      </c>
      <c r="G5028" s="800"/>
      <c r="H5028" s="798">
        <v>19.55</v>
      </c>
      <c r="I5028" s="96">
        <v>10.411</v>
      </c>
      <c r="J5028" s="308"/>
      <c r="K5028" s="777">
        <f t="shared" si="388"/>
        <v>29.960999999999999</v>
      </c>
      <c r="M5028" s="745">
        <f t="shared" si="397"/>
        <v>-0.62000000000000099</v>
      </c>
      <c r="N5028" s="745">
        <f t="shared" si="398"/>
        <v>1.3568999999999996</v>
      </c>
      <c r="O5028" s="98">
        <f t="shared" si="389"/>
        <v>0.73689999999999856</v>
      </c>
      <c r="Q5028" s="100">
        <f t="shared" si="390"/>
        <v>2.4595307232735841</v>
      </c>
      <c r="S5028" s="406">
        <v>0</v>
      </c>
      <c r="T5028" s="389">
        <v>0</v>
      </c>
      <c r="U5028" s="390">
        <v>0</v>
      </c>
      <c r="V5028" s="405">
        <v>0</v>
      </c>
      <c r="W5028" s="406">
        <v>0</v>
      </c>
      <c r="X5028" s="405">
        <v>0</v>
      </c>
      <c r="Y5028" s="113">
        <f t="shared" si="391"/>
        <v>29.2241</v>
      </c>
      <c r="Z5028" s="108">
        <v>0</v>
      </c>
      <c r="AA5028" s="112">
        <v>0</v>
      </c>
      <c r="AB5028" s="108">
        <v>339.3</v>
      </c>
      <c r="AC5028" s="109">
        <v>0</v>
      </c>
      <c r="AD5028" s="407">
        <v>20</v>
      </c>
      <c r="AE5028" s="852"/>
      <c r="AF5028" s="108">
        <v>354.1</v>
      </c>
      <c r="AG5028" s="109">
        <v>0</v>
      </c>
      <c r="AH5028" s="79">
        <v>0</v>
      </c>
      <c r="AI5028" s="112"/>
      <c r="AJ5028" s="110">
        <v>0</v>
      </c>
      <c r="AK5028" s="739"/>
      <c r="AM5028" s="395">
        <f t="shared" si="396"/>
        <v>0</v>
      </c>
      <c r="AN5028" s="253">
        <f t="shared" si="399"/>
        <v>20</v>
      </c>
      <c r="AO5028" s="113">
        <f t="shared" si="387"/>
        <v>-9.2241</v>
      </c>
      <c r="AP5028" s="592">
        <f t="shared" si="400"/>
        <v>-9.9609999999999985</v>
      </c>
      <c r="AT5028" s="592">
        <f t="shared" si="392"/>
        <v>20</v>
      </c>
      <c r="AU5028" s="592">
        <f t="shared" si="384"/>
        <v>24</v>
      </c>
      <c r="AV5028" s="592">
        <v>8.5540000000000003</v>
      </c>
      <c r="AW5028" s="797">
        <f t="shared" si="393"/>
        <v>9.8370999999999995</v>
      </c>
      <c r="AX5028" s="797"/>
      <c r="AY5028" s="797"/>
      <c r="AZ5028" s="797"/>
      <c r="BA5028" s="592">
        <f t="shared" si="394"/>
        <v>10.1629</v>
      </c>
      <c r="BB5028" s="797">
        <f t="shared" si="395"/>
        <v>11.687334999999999</v>
      </c>
    </row>
    <row r="5029" spans="1:54" x14ac:dyDescent="0.2">
      <c r="A5029" s="58">
        <v>41545</v>
      </c>
      <c r="B5029" s="92">
        <v>20.79</v>
      </c>
      <c r="C5029" s="720"/>
      <c r="D5029" s="174">
        <v>8.1760000000000002</v>
      </c>
      <c r="E5029" s="62"/>
      <c r="F5029" s="776">
        <f t="shared" si="385"/>
        <v>28.966000000000001</v>
      </c>
      <c r="G5029" s="800"/>
      <c r="H5029" s="798">
        <v>20.38</v>
      </c>
      <c r="I5029" s="96">
        <v>9.6</v>
      </c>
      <c r="J5029" s="308"/>
      <c r="K5029" s="777">
        <f t="shared" si="388"/>
        <v>29.979999999999997</v>
      </c>
      <c r="M5029" s="745">
        <f t="shared" si="397"/>
        <v>-0.41000000000000014</v>
      </c>
      <c r="N5029" s="745">
        <f t="shared" si="398"/>
        <v>1.4239999999999995</v>
      </c>
      <c r="O5029" s="98">
        <f t="shared" si="389"/>
        <v>1.0139999999999958</v>
      </c>
      <c r="Q5029" s="100">
        <f t="shared" si="390"/>
        <v>3.3822548365576917</v>
      </c>
      <c r="S5029" s="406">
        <v>0</v>
      </c>
      <c r="T5029" s="389">
        <v>0</v>
      </c>
      <c r="U5029" s="390">
        <v>0</v>
      </c>
      <c r="V5029" s="405">
        <v>0</v>
      </c>
      <c r="W5029" s="406">
        <v>0</v>
      </c>
      <c r="X5029" s="405">
        <v>0</v>
      </c>
      <c r="Y5029" s="113">
        <f t="shared" si="391"/>
        <v>28.966000000000001</v>
      </c>
      <c r="Z5029" s="108">
        <v>0</v>
      </c>
      <c r="AA5029" s="112">
        <v>0</v>
      </c>
      <c r="AB5029" s="108">
        <v>339.2</v>
      </c>
      <c r="AC5029" s="109">
        <v>0</v>
      </c>
      <c r="AD5029" s="407">
        <v>30</v>
      </c>
      <c r="AE5029" s="852"/>
      <c r="AF5029" s="108">
        <v>354.1</v>
      </c>
      <c r="AG5029" s="109">
        <v>0</v>
      </c>
      <c r="AH5029" s="79">
        <v>0</v>
      </c>
      <c r="AI5029" s="112"/>
      <c r="AJ5029" s="110">
        <v>0</v>
      </c>
      <c r="AK5029" s="739"/>
      <c r="AM5029" s="395">
        <f t="shared" si="396"/>
        <v>0</v>
      </c>
      <c r="AN5029" s="253">
        <f t="shared" si="399"/>
        <v>30</v>
      </c>
      <c r="AO5029" s="113">
        <f t="shared" si="387"/>
        <v>1.0339999999999989</v>
      </c>
      <c r="AP5029" s="592">
        <f t="shared" si="400"/>
        <v>2.0000000000003126E-2</v>
      </c>
      <c r="AT5029" s="592">
        <f t="shared" si="392"/>
        <v>30</v>
      </c>
      <c r="AU5029" s="592">
        <f t="shared" si="384"/>
        <v>36</v>
      </c>
      <c r="AV5029" s="592">
        <v>10.441000000000001</v>
      </c>
      <c r="AW5029" s="797">
        <f t="shared" si="393"/>
        <v>12.007150000000001</v>
      </c>
      <c r="AX5029" s="797"/>
      <c r="AY5029" s="797"/>
      <c r="AZ5029" s="797"/>
      <c r="BA5029" s="592">
        <f t="shared" si="394"/>
        <v>17.992849999999997</v>
      </c>
      <c r="BB5029" s="797">
        <f t="shared" si="395"/>
        <v>20.691777499999993</v>
      </c>
    </row>
    <row r="5030" spans="1:54" x14ac:dyDescent="0.2">
      <c r="A5030" s="58">
        <v>41546</v>
      </c>
      <c r="B5030" s="92">
        <v>20.34</v>
      </c>
      <c r="C5030" s="720"/>
      <c r="D5030" s="174">
        <v>8.6199999999999992</v>
      </c>
      <c r="E5030" s="62"/>
      <c r="F5030" s="776">
        <f t="shared" si="385"/>
        <v>28.96</v>
      </c>
      <c r="G5030" s="800"/>
      <c r="H5030" s="798">
        <v>19.399999999999999</v>
      </c>
      <c r="I5030" s="96">
        <v>9.42</v>
      </c>
      <c r="J5030" s="308"/>
      <c r="K5030" s="777">
        <f t="shared" si="388"/>
        <v>28.82</v>
      </c>
      <c r="M5030" s="745">
        <f t="shared" si="397"/>
        <v>-0.94000000000000128</v>
      </c>
      <c r="N5030" s="745">
        <f t="shared" si="398"/>
        <v>0.80000000000000071</v>
      </c>
      <c r="O5030" s="98">
        <f t="shared" si="389"/>
        <v>-0.14000000000000057</v>
      </c>
      <c r="Q5030" s="100">
        <f t="shared" si="390"/>
        <v>-0.4857737682165183</v>
      </c>
      <c r="S5030" s="406">
        <v>0</v>
      </c>
      <c r="T5030" s="389">
        <v>0</v>
      </c>
      <c r="U5030" s="390">
        <v>0</v>
      </c>
      <c r="V5030" s="405">
        <v>0</v>
      </c>
      <c r="W5030" s="406">
        <v>0</v>
      </c>
      <c r="X5030" s="405">
        <v>0</v>
      </c>
      <c r="Y5030" s="113">
        <f t="shared" si="391"/>
        <v>28.96</v>
      </c>
      <c r="Z5030" s="108">
        <v>0</v>
      </c>
      <c r="AA5030" s="112">
        <v>0</v>
      </c>
      <c r="AB5030" s="108">
        <v>339.1</v>
      </c>
      <c r="AC5030" s="109">
        <v>0</v>
      </c>
      <c r="AD5030" s="407">
        <v>9</v>
      </c>
      <c r="AE5030" s="852"/>
      <c r="AF5030" s="108">
        <v>354.1</v>
      </c>
      <c r="AG5030" s="109">
        <v>0</v>
      </c>
      <c r="AH5030" s="79">
        <v>0</v>
      </c>
      <c r="AI5030" s="112"/>
      <c r="AJ5030" s="110">
        <v>0</v>
      </c>
      <c r="AK5030" s="739"/>
      <c r="AM5030" s="395">
        <f t="shared" si="396"/>
        <v>0</v>
      </c>
      <c r="AN5030" s="253">
        <f t="shared" si="399"/>
        <v>9</v>
      </c>
      <c r="AO5030" s="113">
        <f t="shared" si="387"/>
        <v>-19.96</v>
      </c>
      <c r="AP5030" s="592">
        <f t="shared" si="400"/>
        <v>-19.82</v>
      </c>
      <c r="AT5030" s="592">
        <f t="shared" si="392"/>
        <v>9</v>
      </c>
      <c r="AU5030" s="592">
        <f t="shared" si="384"/>
        <v>10.8</v>
      </c>
      <c r="AV5030" s="592">
        <v>9.7379999999999995</v>
      </c>
      <c r="AW5030" s="797">
        <v>9</v>
      </c>
      <c r="AX5030" s="797"/>
      <c r="AY5030" s="797"/>
      <c r="AZ5030" s="797"/>
      <c r="BA5030" s="592">
        <f t="shared" si="394"/>
        <v>0</v>
      </c>
      <c r="BB5030" s="797">
        <f t="shared" si="395"/>
        <v>0</v>
      </c>
    </row>
    <row r="5031" spans="1:54" ht="13.5" thickBot="1" x14ac:dyDescent="0.25">
      <c r="A5031" s="58">
        <v>41547</v>
      </c>
      <c r="B5031" s="92">
        <v>22.13</v>
      </c>
      <c r="C5031" s="720"/>
      <c r="D5031" s="174">
        <v>8.1</v>
      </c>
      <c r="E5031" s="62"/>
      <c r="F5031" s="776">
        <f t="shared" si="385"/>
        <v>30.229999999999997</v>
      </c>
      <c r="G5031" s="800"/>
      <c r="H5031" s="798">
        <v>21.04</v>
      </c>
      <c r="I5031" s="96">
        <v>8.99</v>
      </c>
      <c r="J5031" s="308"/>
      <c r="K5031" s="777">
        <f t="shared" si="388"/>
        <v>30.03</v>
      </c>
      <c r="M5031" s="745">
        <f t="shared" si="397"/>
        <v>-1.0899999999999999</v>
      </c>
      <c r="N5031" s="745">
        <f t="shared" si="398"/>
        <v>0.89000000000000057</v>
      </c>
      <c r="O5031" s="98">
        <f t="shared" si="389"/>
        <v>-0.19999999999999574</v>
      </c>
      <c r="Q5031" s="100">
        <f t="shared" si="390"/>
        <v>-0.66600066600065178</v>
      </c>
      <c r="S5031" s="406">
        <v>0</v>
      </c>
      <c r="T5031" s="389">
        <v>0</v>
      </c>
      <c r="U5031" s="390">
        <v>0</v>
      </c>
      <c r="V5031" s="405">
        <v>0</v>
      </c>
      <c r="W5031" s="406">
        <v>0</v>
      </c>
      <c r="X5031" s="405">
        <v>0</v>
      </c>
      <c r="Y5031" s="113">
        <f t="shared" si="391"/>
        <v>30.229999999999997</v>
      </c>
      <c r="Z5031" s="108">
        <v>0</v>
      </c>
      <c r="AA5031" s="112">
        <v>0</v>
      </c>
      <c r="AB5031" s="108">
        <v>339.1</v>
      </c>
      <c r="AC5031" s="109">
        <v>0</v>
      </c>
      <c r="AD5031" s="407">
        <v>10</v>
      </c>
      <c r="AE5031" s="852"/>
      <c r="AF5031" s="108">
        <v>354</v>
      </c>
      <c r="AG5031" s="109">
        <v>0</v>
      </c>
      <c r="AH5031" s="79">
        <v>0</v>
      </c>
      <c r="AI5031" s="112"/>
      <c r="AJ5031" s="110">
        <v>26</v>
      </c>
      <c r="AK5031" s="739"/>
      <c r="AM5031" s="395">
        <f t="shared" si="396"/>
        <v>26</v>
      </c>
      <c r="AN5031" s="253">
        <f t="shared" si="399"/>
        <v>36</v>
      </c>
      <c r="AO5031" s="113">
        <f t="shared" si="387"/>
        <v>5.7700000000000031</v>
      </c>
      <c r="AP5031" s="592">
        <f t="shared" si="400"/>
        <v>5.9699999999999989</v>
      </c>
      <c r="AT5031" s="592">
        <f t="shared" si="392"/>
        <v>36</v>
      </c>
      <c r="AU5031" s="592">
        <f t="shared" si="384"/>
        <v>43.2</v>
      </c>
      <c r="AV5031" s="592">
        <v>8.4459999999999997</v>
      </c>
      <c r="AW5031" s="797">
        <f>((AV5031*0.15)+AV5031)</f>
        <v>9.7128999999999994</v>
      </c>
      <c r="AX5031" s="797"/>
      <c r="AY5031" s="797"/>
      <c r="AZ5031" s="797"/>
      <c r="BA5031" s="592">
        <f t="shared" si="394"/>
        <v>26.287100000000002</v>
      </c>
      <c r="BB5031" s="797">
        <f t="shared" si="395"/>
        <v>30.230165</v>
      </c>
    </row>
    <row r="5032" spans="1:54" x14ac:dyDescent="0.2">
      <c r="A5032" s="58">
        <v>41548</v>
      </c>
      <c r="B5032" s="59">
        <v>22.57</v>
      </c>
      <c r="C5032" s="720"/>
      <c r="D5032" s="200">
        <v>8.1329999999999991</v>
      </c>
      <c r="E5032" s="62"/>
      <c r="F5032" s="800">
        <f t="shared" si="385"/>
        <v>30.702999999999999</v>
      </c>
      <c r="G5032" s="383"/>
      <c r="H5032" s="384">
        <v>22.07</v>
      </c>
      <c r="I5032" s="150">
        <v>9.1370000000000005</v>
      </c>
      <c r="J5032" s="66"/>
      <c r="K5032" s="801">
        <f t="shared" si="388"/>
        <v>31.207000000000001</v>
      </c>
      <c r="M5032" s="745">
        <f t="shared" si="397"/>
        <v>-0.5</v>
      </c>
      <c r="N5032" s="745">
        <f t="shared" si="398"/>
        <v>1.0040000000000013</v>
      </c>
      <c r="O5032" s="98">
        <f t="shared" si="389"/>
        <v>0.50400000000000134</v>
      </c>
      <c r="Q5032" s="100">
        <f t="shared" si="390"/>
        <v>1.6150222706444111</v>
      </c>
      <c r="S5032" s="388">
        <v>0</v>
      </c>
      <c r="T5032" s="389">
        <v>0</v>
      </c>
      <c r="U5032" s="390">
        <v>0</v>
      </c>
      <c r="V5032" s="391">
        <v>0</v>
      </c>
      <c r="W5032" s="392">
        <v>0</v>
      </c>
      <c r="X5032" s="391">
        <v>0</v>
      </c>
      <c r="Y5032" s="163">
        <f t="shared" ref="Y5032:Y5062" si="401">F5032-S5032-T5032-U5032-V5032+W5032+X5032</f>
        <v>30.702999999999999</v>
      </c>
      <c r="Z5032" s="78">
        <v>0</v>
      </c>
      <c r="AA5032" s="82">
        <v>0</v>
      </c>
      <c r="AB5032" s="78">
        <v>339</v>
      </c>
      <c r="AC5032" s="79">
        <v>0</v>
      </c>
      <c r="AD5032" s="393">
        <v>10</v>
      </c>
      <c r="AE5032" s="451"/>
      <c r="AF5032" s="78">
        <v>353.9</v>
      </c>
      <c r="AG5032" s="79">
        <v>0</v>
      </c>
      <c r="AH5032" s="79">
        <v>0</v>
      </c>
      <c r="AI5032" s="82"/>
      <c r="AJ5032" s="80">
        <v>8</v>
      </c>
      <c r="AK5032" s="739"/>
      <c r="AM5032" s="395">
        <f t="shared" ref="AM5032:AM5062" si="402">AH5032+AJ5032</f>
        <v>8</v>
      </c>
      <c r="AN5032" s="163">
        <f t="shared" ref="AN5032:AN5063" si="403">AH5032+AJ5032+AD5032+AA5032+Z5032</f>
        <v>18</v>
      </c>
      <c r="AO5032" s="83">
        <f t="shared" si="387"/>
        <v>-12.702999999999999</v>
      </c>
      <c r="AP5032" s="592">
        <f t="shared" si="400"/>
        <v>-13.207000000000001</v>
      </c>
      <c r="AT5032" s="592">
        <f t="shared" si="392"/>
        <v>18</v>
      </c>
      <c r="AU5032" s="592">
        <f t="shared" si="384"/>
        <v>21.6</v>
      </c>
      <c r="AV5032" s="592">
        <v>10.532999999999999</v>
      </c>
      <c r="AW5032" s="797">
        <f>AV5032</f>
        <v>10.532999999999999</v>
      </c>
      <c r="AX5032" s="797"/>
      <c r="AY5032" s="797"/>
      <c r="AZ5032" s="797"/>
      <c r="BA5032" s="592">
        <f t="shared" si="394"/>
        <v>7.4670000000000005</v>
      </c>
      <c r="BB5032" s="797">
        <f>BA5032*1.16</f>
        <v>8.6617200000000008</v>
      </c>
    </row>
    <row r="5033" spans="1:54" x14ac:dyDescent="0.2">
      <c r="A5033" s="58">
        <v>41549</v>
      </c>
      <c r="B5033" s="92">
        <v>23.25</v>
      </c>
      <c r="C5033" s="720"/>
      <c r="D5033" s="174">
        <v>8.61</v>
      </c>
      <c r="E5033" s="62"/>
      <c r="F5033" s="382">
        <f t="shared" si="385"/>
        <v>31.86</v>
      </c>
      <c r="G5033" s="402"/>
      <c r="H5033" s="371">
        <v>24.83</v>
      </c>
      <c r="I5033" s="174">
        <v>8.9700000000000006</v>
      </c>
      <c r="J5033" s="96"/>
      <c r="K5033" s="802">
        <f t="shared" si="388"/>
        <v>33.799999999999997</v>
      </c>
      <c r="M5033" s="745">
        <f t="shared" si="397"/>
        <v>1.5799999999999983</v>
      </c>
      <c r="N5033" s="745">
        <f t="shared" si="398"/>
        <v>0.36000000000000121</v>
      </c>
      <c r="O5033" s="98">
        <f t="shared" si="389"/>
        <v>1.9399999999999977</v>
      </c>
      <c r="Q5033" s="100">
        <f t="shared" si="390"/>
        <v>5.7396449704141945</v>
      </c>
      <c r="S5033" s="404">
        <v>0</v>
      </c>
      <c r="T5033" s="389">
        <v>0</v>
      </c>
      <c r="U5033" s="390">
        <v>0</v>
      </c>
      <c r="V5033" s="405">
        <v>0</v>
      </c>
      <c r="W5033" s="406">
        <v>0</v>
      </c>
      <c r="X5033" s="405">
        <v>0</v>
      </c>
      <c r="Y5033" s="163">
        <f t="shared" si="401"/>
        <v>31.86</v>
      </c>
      <c r="Z5033" s="108">
        <v>0</v>
      </c>
      <c r="AA5033" s="112">
        <v>0</v>
      </c>
      <c r="AB5033" s="108">
        <v>339</v>
      </c>
      <c r="AC5033" s="109">
        <v>0</v>
      </c>
      <c r="AD5033" s="407">
        <v>20</v>
      </c>
      <c r="AE5033" s="852"/>
      <c r="AF5033" s="108">
        <v>353.9</v>
      </c>
      <c r="AG5033" s="109">
        <v>0</v>
      </c>
      <c r="AH5033" s="79">
        <v>0</v>
      </c>
      <c r="AI5033" s="112"/>
      <c r="AJ5033" s="110">
        <v>22</v>
      </c>
      <c r="AK5033" s="739"/>
      <c r="AM5033" s="395">
        <f t="shared" si="402"/>
        <v>22</v>
      </c>
      <c r="AN5033" s="163">
        <f t="shared" si="403"/>
        <v>42</v>
      </c>
      <c r="AO5033" s="113">
        <f t="shared" si="387"/>
        <v>10.14</v>
      </c>
      <c r="AP5033" s="592">
        <f t="shared" si="400"/>
        <v>8.2000000000000028</v>
      </c>
      <c r="AT5033" s="592">
        <f t="shared" si="392"/>
        <v>42</v>
      </c>
      <c r="AU5033" s="592">
        <f t="shared" si="384"/>
        <v>50.4</v>
      </c>
      <c r="AV5033" s="592">
        <v>10.776999999999999</v>
      </c>
      <c r="AW5033" s="797">
        <f t="shared" ref="AW5033:AW5062" si="404">AV5033</f>
        <v>10.776999999999999</v>
      </c>
      <c r="AX5033" s="797"/>
      <c r="AY5033" s="797"/>
      <c r="AZ5033" s="797"/>
      <c r="BA5033" s="592">
        <f t="shared" si="394"/>
        <v>31.222999999999999</v>
      </c>
      <c r="BB5033" s="797">
        <f t="shared" ref="BB5033:BB5062" si="405">BA5033*1.16</f>
        <v>36.218679999999999</v>
      </c>
    </row>
    <row r="5034" spans="1:54" x14ac:dyDescent="0.2">
      <c r="A5034" s="58">
        <v>41550</v>
      </c>
      <c r="B5034" s="92">
        <v>23.04</v>
      </c>
      <c r="C5034" s="720"/>
      <c r="D5034" s="174">
        <v>8.5159000000000002</v>
      </c>
      <c r="E5034" s="62"/>
      <c r="F5034" s="382">
        <f t="shared" si="385"/>
        <v>31.555900000000001</v>
      </c>
      <c r="G5034" s="402"/>
      <c r="H5034" s="371">
        <v>21.12</v>
      </c>
      <c r="I5034" s="174">
        <v>8.8130000000000006</v>
      </c>
      <c r="J5034" s="96"/>
      <c r="K5034" s="802">
        <f t="shared" si="388"/>
        <v>29.933</v>
      </c>
      <c r="M5034" s="745">
        <f t="shared" si="397"/>
        <v>-1.9199999999999982</v>
      </c>
      <c r="N5034" s="745">
        <f t="shared" si="398"/>
        <v>0.29710000000000036</v>
      </c>
      <c r="O5034" s="98">
        <f t="shared" si="389"/>
        <v>-1.6229000000000013</v>
      </c>
      <c r="Q5034" s="100">
        <f t="shared" si="390"/>
        <v>-5.4217752981659082</v>
      </c>
      <c r="S5034" s="404">
        <v>0</v>
      </c>
      <c r="T5034" s="389">
        <v>0</v>
      </c>
      <c r="U5034" s="390">
        <v>0</v>
      </c>
      <c r="V5034" s="405">
        <v>0</v>
      </c>
      <c r="W5034" s="406">
        <v>0</v>
      </c>
      <c r="X5034" s="405">
        <v>0</v>
      </c>
      <c r="Y5034" s="163">
        <f t="shared" si="401"/>
        <v>31.555900000000001</v>
      </c>
      <c r="Z5034" s="108">
        <v>0</v>
      </c>
      <c r="AA5034" s="112">
        <v>0</v>
      </c>
      <c r="AB5034" s="108">
        <v>338.9</v>
      </c>
      <c r="AC5034" s="109">
        <v>0</v>
      </c>
      <c r="AD5034" s="407">
        <v>0</v>
      </c>
      <c r="AE5034" s="852"/>
      <c r="AF5034" s="108">
        <v>353.8</v>
      </c>
      <c r="AG5034" s="109">
        <v>0</v>
      </c>
      <c r="AH5034" s="79">
        <v>0</v>
      </c>
      <c r="AI5034" s="112"/>
      <c r="AJ5034" s="110">
        <v>28</v>
      </c>
      <c r="AK5034" s="739"/>
      <c r="AM5034" s="395">
        <f t="shared" si="402"/>
        <v>28</v>
      </c>
      <c r="AN5034" s="163">
        <f t="shared" si="403"/>
        <v>28</v>
      </c>
      <c r="AO5034" s="113">
        <f t="shared" si="387"/>
        <v>-3.5559000000000012</v>
      </c>
      <c r="AP5034" s="592">
        <f t="shared" si="400"/>
        <v>-1.9329999999999998</v>
      </c>
      <c r="AT5034" s="592">
        <f t="shared" ref="AT5034:AT5065" si="406">AN5034</f>
        <v>28</v>
      </c>
      <c r="AU5034" s="592">
        <f t="shared" si="384"/>
        <v>33.6</v>
      </c>
      <c r="AV5034" s="592">
        <v>8.7550000000000008</v>
      </c>
      <c r="AW5034" s="797">
        <f t="shared" si="404"/>
        <v>8.7550000000000008</v>
      </c>
      <c r="AX5034" s="797"/>
      <c r="AY5034" s="797"/>
      <c r="AZ5034" s="797"/>
      <c r="BA5034" s="592">
        <f t="shared" ref="BA5034:BA5065" si="407">AT5034-AW5034</f>
        <v>19.244999999999997</v>
      </c>
      <c r="BB5034" s="797">
        <f t="shared" si="405"/>
        <v>22.324199999999994</v>
      </c>
    </row>
    <row r="5035" spans="1:54" x14ac:dyDescent="0.2">
      <c r="A5035" s="58">
        <v>41551</v>
      </c>
      <c r="B5035" s="92">
        <v>21.94</v>
      </c>
      <c r="C5035" s="720"/>
      <c r="D5035" s="174">
        <v>8.1730999999999998</v>
      </c>
      <c r="E5035" s="62"/>
      <c r="F5035" s="382">
        <f t="shared" si="385"/>
        <v>30.113100000000003</v>
      </c>
      <c r="G5035" s="402"/>
      <c r="H5035" s="371">
        <v>23.04</v>
      </c>
      <c r="I5035" s="174">
        <v>8.9670000000000005</v>
      </c>
      <c r="J5035" s="96"/>
      <c r="K5035" s="802">
        <f t="shared" si="388"/>
        <v>32.006999999999998</v>
      </c>
      <c r="M5035" s="745">
        <f t="shared" si="397"/>
        <v>1.0999999999999979</v>
      </c>
      <c r="N5035" s="745">
        <f t="shared" si="398"/>
        <v>0.79390000000000072</v>
      </c>
      <c r="O5035" s="98">
        <f t="shared" si="389"/>
        <v>1.893899999999995</v>
      </c>
      <c r="Q5035" s="100">
        <f t="shared" si="390"/>
        <v>5.9171431249414042</v>
      </c>
      <c r="S5035" s="404">
        <v>0</v>
      </c>
      <c r="T5035" s="389">
        <v>0</v>
      </c>
      <c r="U5035" s="390">
        <v>0</v>
      </c>
      <c r="V5035" s="405">
        <v>0</v>
      </c>
      <c r="W5035" s="406">
        <v>0</v>
      </c>
      <c r="X5035" s="405">
        <v>0</v>
      </c>
      <c r="Y5035" s="163">
        <f t="shared" si="401"/>
        <v>30.113100000000003</v>
      </c>
      <c r="Z5035" s="108">
        <v>0</v>
      </c>
      <c r="AA5035" s="112">
        <v>0</v>
      </c>
      <c r="AB5035" s="108">
        <v>338.8</v>
      </c>
      <c r="AC5035" s="109">
        <v>0</v>
      </c>
      <c r="AD5035" s="407">
        <v>30</v>
      </c>
      <c r="AE5035" s="852"/>
      <c r="AF5035" s="108">
        <v>353.7</v>
      </c>
      <c r="AG5035" s="109">
        <v>0</v>
      </c>
      <c r="AH5035" s="79">
        <v>0</v>
      </c>
      <c r="AI5035" s="112"/>
      <c r="AJ5035" s="110">
        <v>17</v>
      </c>
      <c r="AK5035" s="739"/>
      <c r="AM5035" s="395">
        <f t="shared" si="402"/>
        <v>17</v>
      </c>
      <c r="AN5035" s="163">
        <f t="shared" si="403"/>
        <v>47</v>
      </c>
      <c r="AO5035" s="113">
        <f t="shared" si="387"/>
        <v>16.886899999999997</v>
      </c>
      <c r="AP5035" s="592">
        <f t="shared" si="400"/>
        <v>14.993000000000002</v>
      </c>
      <c r="AT5035" s="592">
        <f t="shared" si="406"/>
        <v>47</v>
      </c>
      <c r="AU5035" s="592">
        <f t="shared" si="384"/>
        <v>56.4</v>
      </c>
      <c r="AV5035" s="592">
        <v>9.3879999999999999</v>
      </c>
      <c r="AW5035" s="797">
        <f t="shared" si="404"/>
        <v>9.3879999999999999</v>
      </c>
      <c r="AX5035" s="797"/>
      <c r="AY5035" s="797"/>
      <c r="AZ5035" s="797"/>
      <c r="BA5035" s="592">
        <f t="shared" si="407"/>
        <v>37.612000000000002</v>
      </c>
      <c r="BB5035" s="797">
        <f t="shared" si="405"/>
        <v>43.629919999999998</v>
      </c>
    </row>
    <row r="5036" spans="1:54" x14ac:dyDescent="0.2">
      <c r="A5036" s="58">
        <v>41552</v>
      </c>
      <c r="B5036" s="92">
        <v>22.19</v>
      </c>
      <c r="C5036" s="720"/>
      <c r="D5036" s="174">
        <v>8.4364000000000008</v>
      </c>
      <c r="E5036" s="62"/>
      <c r="F5036" s="382">
        <f t="shared" si="385"/>
        <v>30.626400000000004</v>
      </c>
      <c r="G5036" s="402"/>
      <c r="H5036" s="371">
        <v>21.92</v>
      </c>
      <c r="I5036" s="174">
        <v>9.06</v>
      </c>
      <c r="J5036" s="96"/>
      <c r="K5036" s="802">
        <f t="shared" si="388"/>
        <v>30.980000000000004</v>
      </c>
      <c r="M5036" s="745">
        <f t="shared" si="397"/>
        <v>-0.26999999999999957</v>
      </c>
      <c r="N5036" s="745">
        <f t="shared" si="398"/>
        <v>0.62359999999999971</v>
      </c>
      <c r="O5036" s="98">
        <f t="shared" si="389"/>
        <v>0.35360000000000014</v>
      </c>
      <c r="Q5036" s="100">
        <f t="shared" si="390"/>
        <v>1.1413815364751456</v>
      </c>
      <c r="S5036" s="404">
        <v>0</v>
      </c>
      <c r="T5036" s="389">
        <v>0</v>
      </c>
      <c r="U5036" s="390">
        <v>0</v>
      </c>
      <c r="V5036" s="405">
        <v>0</v>
      </c>
      <c r="W5036" s="406">
        <v>0</v>
      </c>
      <c r="X5036" s="405">
        <v>0</v>
      </c>
      <c r="Y5036" s="163">
        <f t="shared" si="401"/>
        <v>30.626400000000004</v>
      </c>
      <c r="Z5036" s="108">
        <v>0</v>
      </c>
      <c r="AA5036" s="112">
        <v>0</v>
      </c>
      <c r="AB5036" s="108">
        <v>338.7</v>
      </c>
      <c r="AC5036" s="109">
        <v>0</v>
      </c>
      <c r="AD5036" s="407">
        <v>15</v>
      </c>
      <c r="AE5036" s="852"/>
      <c r="AF5036" s="108">
        <v>353.6</v>
      </c>
      <c r="AG5036" s="109">
        <v>0</v>
      </c>
      <c r="AH5036" s="79">
        <v>0</v>
      </c>
      <c r="AI5036" s="112"/>
      <c r="AJ5036" s="110">
        <v>0</v>
      </c>
      <c r="AK5036" s="739"/>
      <c r="AM5036" s="395">
        <f t="shared" si="402"/>
        <v>0</v>
      </c>
      <c r="AN5036" s="163">
        <f t="shared" si="403"/>
        <v>15</v>
      </c>
      <c r="AO5036" s="113">
        <f t="shared" si="387"/>
        <v>-15.626400000000004</v>
      </c>
      <c r="AP5036" s="592">
        <f t="shared" si="400"/>
        <v>-15.980000000000004</v>
      </c>
      <c r="AT5036" s="592">
        <f t="shared" si="406"/>
        <v>15</v>
      </c>
      <c r="AU5036" s="592">
        <f t="shared" si="384"/>
        <v>18</v>
      </c>
      <c r="AV5036" s="592">
        <v>8.4060000000000006</v>
      </c>
      <c r="AW5036" s="797">
        <f t="shared" si="404"/>
        <v>8.4060000000000006</v>
      </c>
      <c r="AX5036" s="797"/>
      <c r="AY5036" s="797"/>
      <c r="AZ5036" s="797"/>
      <c r="BA5036" s="592">
        <f t="shared" si="407"/>
        <v>6.5939999999999994</v>
      </c>
      <c r="BB5036" s="797">
        <f t="shared" si="405"/>
        <v>7.6490399999999985</v>
      </c>
    </row>
    <row r="5037" spans="1:54" x14ac:dyDescent="0.2">
      <c r="A5037" s="58">
        <v>41553</v>
      </c>
      <c r="B5037" s="92">
        <v>21.38</v>
      </c>
      <c r="C5037" s="720"/>
      <c r="D5037" s="174">
        <v>8.07</v>
      </c>
      <c r="E5037" s="62"/>
      <c r="F5037" s="382">
        <f t="shared" si="385"/>
        <v>29.45</v>
      </c>
      <c r="G5037" s="402"/>
      <c r="H5037" s="371">
        <v>21.92</v>
      </c>
      <c r="I5037" s="174">
        <v>8.6199999999999992</v>
      </c>
      <c r="J5037" s="96"/>
      <c r="K5037" s="802">
        <f t="shared" si="388"/>
        <v>30.54</v>
      </c>
      <c r="M5037" s="745">
        <f t="shared" si="397"/>
        <v>0.5400000000000027</v>
      </c>
      <c r="N5037" s="745">
        <f t="shared" si="398"/>
        <v>0.54999999999999893</v>
      </c>
      <c r="O5037" s="98">
        <f t="shared" si="389"/>
        <v>1.0899999999999999</v>
      </c>
      <c r="Q5037" s="100">
        <f t="shared" si="390"/>
        <v>3.5690897184020951</v>
      </c>
      <c r="S5037" s="404">
        <v>0</v>
      </c>
      <c r="T5037" s="389">
        <v>0</v>
      </c>
      <c r="U5037" s="390">
        <v>0</v>
      </c>
      <c r="V5037" s="405">
        <v>0</v>
      </c>
      <c r="W5037" s="406">
        <v>0</v>
      </c>
      <c r="X5037" s="405">
        <v>0</v>
      </c>
      <c r="Y5037" s="163">
        <f t="shared" si="401"/>
        <v>29.45</v>
      </c>
      <c r="Z5037" s="108">
        <v>0</v>
      </c>
      <c r="AA5037" s="112">
        <v>0</v>
      </c>
      <c r="AB5037" s="108">
        <v>338.7</v>
      </c>
      <c r="AC5037" s="109">
        <v>0</v>
      </c>
      <c r="AD5037" s="407">
        <v>0</v>
      </c>
      <c r="AE5037" s="852"/>
      <c r="AF5037" s="108">
        <v>353.5</v>
      </c>
      <c r="AG5037" s="109">
        <v>0</v>
      </c>
      <c r="AH5037" s="79">
        <v>0</v>
      </c>
      <c r="AI5037" s="112"/>
      <c r="AJ5037" s="110">
        <v>24</v>
      </c>
      <c r="AK5037" s="739"/>
      <c r="AM5037" s="395">
        <f t="shared" si="402"/>
        <v>24</v>
      </c>
      <c r="AN5037" s="163">
        <f t="shared" si="403"/>
        <v>24</v>
      </c>
      <c r="AO5037" s="113">
        <f t="shared" si="387"/>
        <v>-5.4499999999999993</v>
      </c>
      <c r="AP5037" s="592">
        <f t="shared" si="400"/>
        <v>-6.5399999999999991</v>
      </c>
      <c r="AT5037" s="592">
        <f t="shared" si="406"/>
        <v>24</v>
      </c>
      <c r="AU5037" s="592">
        <f t="shared" si="384"/>
        <v>28.8</v>
      </c>
      <c r="AV5037" s="592">
        <v>5.3280000000000003</v>
      </c>
      <c r="AW5037" s="797">
        <f t="shared" si="404"/>
        <v>5.3280000000000003</v>
      </c>
      <c r="AX5037" s="797"/>
      <c r="AY5037" s="797"/>
      <c r="AZ5037" s="797"/>
      <c r="BA5037" s="592">
        <f t="shared" si="407"/>
        <v>18.672000000000001</v>
      </c>
      <c r="BB5037" s="797">
        <f t="shared" si="405"/>
        <v>21.659520000000001</v>
      </c>
    </row>
    <row r="5038" spans="1:54" x14ac:dyDescent="0.2">
      <c r="A5038" s="58">
        <v>41554</v>
      </c>
      <c r="B5038" s="92">
        <v>18.579999999999998</v>
      </c>
      <c r="C5038" s="720"/>
      <c r="D5038" s="174">
        <v>8.3000000000000007</v>
      </c>
      <c r="E5038" s="62"/>
      <c r="F5038" s="382">
        <f t="shared" si="385"/>
        <v>26.88</v>
      </c>
      <c r="G5038" s="402"/>
      <c r="H5038" s="371">
        <v>18.11</v>
      </c>
      <c r="I5038" s="174">
        <v>8.56</v>
      </c>
      <c r="J5038" s="96"/>
      <c r="K5038" s="802">
        <f t="shared" si="388"/>
        <v>26.67</v>
      </c>
      <c r="M5038" s="745">
        <f t="shared" si="397"/>
        <v>-0.46999999999999886</v>
      </c>
      <c r="N5038" s="745">
        <f t="shared" si="398"/>
        <v>0.25999999999999979</v>
      </c>
      <c r="O5038" s="98">
        <f t="shared" si="389"/>
        <v>-0.2099999999999973</v>
      </c>
      <c r="Q5038" s="100">
        <f t="shared" si="390"/>
        <v>-0.78740157480313933</v>
      </c>
      <c r="S5038" s="404">
        <v>0</v>
      </c>
      <c r="T5038" s="389">
        <v>0</v>
      </c>
      <c r="U5038" s="390">
        <v>0</v>
      </c>
      <c r="V5038" s="405">
        <v>0</v>
      </c>
      <c r="W5038" s="406">
        <v>0</v>
      </c>
      <c r="X5038" s="405">
        <v>0</v>
      </c>
      <c r="Y5038" s="163">
        <f t="shared" si="401"/>
        <v>26.88</v>
      </c>
      <c r="Z5038" s="108">
        <v>0</v>
      </c>
      <c r="AA5038" s="112">
        <v>0</v>
      </c>
      <c r="AB5038" s="108">
        <v>338.9</v>
      </c>
      <c r="AC5038" s="109">
        <v>1.8</v>
      </c>
      <c r="AD5038" s="407">
        <v>8</v>
      </c>
      <c r="AE5038" s="852"/>
      <c r="AF5038" s="108">
        <v>353.6</v>
      </c>
      <c r="AG5038" s="109">
        <v>2.1</v>
      </c>
      <c r="AH5038" s="79">
        <v>0</v>
      </c>
      <c r="AI5038" s="112"/>
      <c r="AJ5038" s="110">
        <v>16</v>
      </c>
      <c r="AK5038" s="739"/>
      <c r="AM5038" s="395">
        <f t="shared" si="402"/>
        <v>16</v>
      </c>
      <c r="AN5038" s="163">
        <f t="shared" si="403"/>
        <v>24</v>
      </c>
      <c r="AO5038" s="113">
        <f t="shared" si="387"/>
        <v>-2.879999999999999</v>
      </c>
      <c r="AP5038" s="592">
        <f t="shared" si="400"/>
        <v>-2.6700000000000017</v>
      </c>
      <c r="AT5038" s="592">
        <f t="shared" si="406"/>
        <v>24</v>
      </c>
      <c r="AU5038" s="592">
        <f t="shared" si="384"/>
        <v>28.8</v>
      </c>
      <c r="AV5038" s="592">
        <v>8</v>
      </c>
      <c r="AW5038" s="797">
        <f t="shared" si="404"/>
        <v>8</v>
      </c>
      <c r="AX5038" s="797"/>
      <c r="AY5038" s="797"/>
      <c r="AZ5038" s="797"/>
      <c r="BA5038" s="592">
        <f t="shared" si="407"/>
        <v>16</v>
      </c>
      <c r="BB5038" s="797">
        <f t="shared" si="405"/>
        <v>18.559999999999999</v>
      </c>
    </row>
    <row r="5039" spans="1:54" x14ac:dyDescent="0.2">
      <c r="A5039" s="58">
        <v>41555</v>
      </c>
      <c r="B5039" s="92">
        <v>18.079999999999998</v>
      </c>
      <c r="C5039" s="720"/>
      <c r="D5039" s="174">
        <v>8.26</v>
      </c>
      <c r="E5039" s="62"/>
      <c r="F5039" s="382">
        <f t="shared" si="385"/>
        <v>26.339999999999996</v>
      </c>
      <c r="G5039" s="402"/>
      <c r="H5039" s="371">
        <v>16.05</v>
      </c>
      <c r="I5039" s="174">
        <v>7.94</v>
      </c>
      <c r="J5039" s="96"/>
      <c r="K5039" s="802">
        <f t="shared" si="388"/>
        <v>23.990000000000002</v>
      </c>
      <c r="M5039" s="745">
        <f t="shared" si="397"/>
        <v>-2.0299999999999976</v>
      </c>
      <c r="N5039" s="745">
        <f t="shared" si="398"/>
        <v>-0.3199999999999994</v>
      </c>
      <c r="O5039" s="98">
        <f t="shared" si="389"/>
        <v>-2.3499999999999943</v>
      </c>
      <c r="Q5039" s="100">
        <f t="shared" si="390"/>
        <v>-9.7957482284284865</v>
      </c>
      <c r="S5039" s="404">
        <v>0</v>
      </c>
      <c r="T5039" s="389">
        <v>0</v>
      </c>
      <c r="U5039" s="390">
        <v>0</v>
      </c>
      <c r="V5039" s="405">
        <v>0</v>
      </c>
      <c r="W5039" s="406">
        <v>0</v>
      </c>
      <c r="X5039" s="405">
        <v>0</v>
      </c>
      <c r="Y5039" s="163">
        <f t="shared" si="401"/>
        <v>26.339999999999996</v>
      </c>
      <c r="Z5039" s="108">
        <v>0</v>
      </c>
      <c r="AA5039" s="112">
        <v>0</v>
      </c>
      <c r="AB5039" s="108">
        <v>339</v>
      </c>
      <c r="AC5039" s="109">
        <v>0.2</v>
      </c>
      <c r="AD5039" s="407">
        <v>20</v>
      </c>
      <c r="AE5039" s="852"/>
      <c r="AF5039" s="108">
        <v>353.7</v>
      </c>
      <c r="AG5039" s="109">
        <v>0</v>
      </c>
      <c r="AH5039" s="79">
        <v>0</v>
      </c>
      <c r="AI5039" s="112"/>
      <c r="AJ5039" s="110">
        <v>14</v>
      </c>
      <c r="AK5039" s="739"/>
      <c r="AM5039" s="395">
        <f t="shared" si="402"/>
        <v>14</v>
      </c>
      <c r="AN5039" s="163">
        <f t="shared" si="403"/>
        <v>34</v>
      </c>
      <c r="AO5039" s="113">
        <f t="shared" si="387"/>
        <v>7.6600000000000037</v>
      </c>
      <c r="AP5039" s="592">
        <f t="shared" si="400"/>
        <v>10.009999999999998</v>
      </c>
      <c r="AT5039" s="592">
        <f t="shared" si="406"/>
        <v>34</v>
      </c>
      <c r="AU5039" s="592">
        <f t="shared" ref="AU5039:AU5092" si="408">((AT5039*0.2)+AT5039)</f>
        <v>40.799999999999997</v>
      </c>
      <c r="AV5039" s="592">
        <v>7.94</v>
      </c>
      <c r="AW5039" s="797">
        <f t="shared" si="404"/>
        <v>7.94</v>
      </c>
      <c r="AX5039" s="797"/>
      <c r="AY5039" s="797"/>
      <c r="AZ5039" s="797"/>
      <c r="BA5039" s="592">
        <f t="shared" si="407"/>
        <v>26.06</v>
      </c>
      <c r="BB5039" s="797">
        <f t="shared" si="405"/>
        <v>30.229599999999998</v>
      </c>
    </row>
    <row r="5040" spans="1:54" x14ac:dyDescent="0.2">
      <c r="A5040" s="58">
        <v>41556</v>
      </c>
      <c r="B5040" s="92">
        <v>18.440000000000001</v>
      </c>
      <c r="C5040" s="720"/>
      <c r="D5040" s="174">
        <v>8.34</v>
      </c>
      <c r="E5040" s="62"/>
      <c r="F5040" s="382">
        <f t="shared" si="385"/>
        <v>26.78</v>
      </c>
      <c r="G5040" s="402"/>
      <c r="H5040" s="371">
        <v>18.739999999999998</v>
      </c>
      <c r="I5040" s="174">
        <v>6.8230000000000004</v>
      </c>
      <c r="J5040" s="96"/>
      <c r="K5040" s="802">
        <f t="shared" si="388"/>
        <v>25.562999999999999</v>
      </c>
      <c r="M5040" s="745">
        <f t="shared" si="397"/>
        <v>0.29999999999999716</v>
      </c>
      <c r="N5040" s="745">
        <f t="shared" si="398"/>
        <v>-1.5169999999999995</v>
      </c>
      <c r="O5040" s="98">
        <f t="shared" si="389"/>
        <v>-1.2170000000000023</v>
      </c>
      <c r="Q5040" s="100">
        <f t="shared" si="390"/>
        <v>-4.7607870750694454</v>
      </c>
      <c r="S5040" s="404">
        <v>0</v>
      </c>
      <c r="T5040" s="389">
        <v>0</v>
      </c>
      <c r="U5040" s="390">
        <v>0</v>
      </c>
      <c r="V5040" s="405">
        <v>0</v>
      </c>
      <c r="W5040" s="406">
        <v>0</v>
      </c>
      <c r="X5040" s="405">
        <v>0</v>
      </c>
      <c r="Y5040" s="163">
        <f t="shared" si="401"/>
        <v>26.78</v>
      </c>
      <c r="Z5040" s="108">
        <v>0</v>
      </c>
      <c r="AA5040" s="112">
        <v>0</v>
      </c>
      <c r="AB5040" s="108">
        <v>338.9</v>
      </c>
      <c r="AC5040" s="109">
        <v>0.15</v>
      </c>
      <c r="AD5040" s="407">
        <v>20</v>
      </c>
      <c r="AE5040" s="852"/>
      <c r="AF5040" s="108">
        <v>353.7</v>
      </c>
      <c r="AG5040" s="109">
        <v>0.15</v>
      </c>
      <c r="AH5040" s="79">
        <v>0</v>
      </c>
      <c r="AI5040" s="112"/>
      <c r="AJ5040" s="110">
        <v>12</v>
      </c>
      <c r="AK5040" s="739"/>
      <c r="AM5040" s="395">
        <f t="shared" si="402"/>
        <v>12</v>
      </c>
      <c r="AN5040" s="163">
        <f t="shared" si="403"/>
        <v>32</v>
      </c>
      <c r="AO5040" s="113">
        <f t="shared" si="387"/>
        <v>5.2199999999999989</v>
      </c>
      <c r="AP5040" s="592">
        <f t="shared" si="400"/>
        <v>6.4370000000000012</v>
      </c>
      <c r="AT5040" s="592">
        <f t="shared" si="406"/>
        <v>32</v>
      </c>
      <c r="AU5040" s="592">
        <f t="shared" si="408"/>
        <v>38.4</v>
      </c>
      <c r="AV5040" s="592">
        <v>12.401</v>
      </c>
      <c r="AW5040" s="797">
        <f t="shared" si="404"/>
        <v>12.401</v>
      </c>
      <c r="AX5040" s="797"/>
      <c r="AY5040" s="797"/>
      <c r="AZ5040" s="797"/>
      <c r="BA5040" s="592">
        <f t="shared" si="407"/>
        <v>19.599</v>
      </c>
      <c r="BB5040" s="797">
        <f t="shared" si="405"/>
        <v>22.734839999999998</v>
      </c>
    </row>
    <row r="5041" spans="1:54" x14ac:dyDescent="0.2">
      <c r="A5041" s="58">
        <v>41557</v>
      </c>
      <c r="B5041" s="92">
        <v>19.7</v>
      </c>
      <c r="C5041" s="720"/>
      <c r="D5041" s="174">
        <v>8.0299999999999994</v>
      </c>
      <c r="E5041" s="62"/>
      <c r="F5041" s="382">
        <f t="shared" ref="F5041:F5104" si="409">+B5041+D5041</f>
        <v>27.729999999999997</v>
      </c>
      <c r="G5041" s="402"/>
      <c r="H5041" s="371">
        <v>19</v>
      </c>
      <c r="I5041" s="174">
        <v>6.7910000000000004</v>
      </c>
      <c r="J5041" s="96"/>
      <c r="K5041" s="802">
        <f t="shared" si="388"/>
        <v>25.791</v>
      </c>
      <c r="M5041" s="745">
        <f t="shared" si="397"/>
        <v>-0.69999999999999929</v>
      </c>
      <c r="N5041" s="745">
        <f t="shared" si="398"/>
        <v>-1.238999999999999</v>
      </c>
      <c r="O5041" s="98">
        <f t="shared" si="389"/>
        <v>-1.9389999999999965</v>
      </c>
      <c r="Q5041" s="100">
        <f t="shared" si="390"/>
        <v>-7.518126478228826</v>
      </c>
      <c r="S5041" s="404">
        <v>0</v>
      </c>
      <c r="T5041" s="389">
        <v>0</v>
      </c>
      <c r="U5041" s="390">
        <v>0</v>
      </c>
      <c r="V5041" s="405">
        <v>0</v>
      </c>
      <c r="W5041" s="406">
        <v>0</v>
      </c>
      <c r="X5041" s="405">
        <v>0</v>
      </c>
      <c r="Y5041" s="163">
        <f t="shared" si="401"/>
        <v>27.729999999999997</v>
      </c>
      <c r="Z5041" s="108">
        <v>0</v>
      </c>
      <c r="AA5041" s="112">
        <v>0</v>
      </c>
      <c r="AB5041" s="108">
        <v>338.9</v>
      </c>
      <c r="AC5041" s="109">
        <v>0.1</v>
      </c>
      <c r="AD5041" s="407">
        <v>15</v>
      </c>
      <c r="AE5041" s="852"/>
      <c r="AF5041" s="108">
        <v>353.7</v>
      </c>
      <c r="AG5041" s="109">
        <v>0.11</v>
      </c>
      <c r="AH5041" s="79">
        <v>0</v>
      </c>
      <c r="AI5041" s="112"/>
      <c r="AJ5041" s="110">
        <v>5</v>
      </c>
      <c r="AK5041" s="739"/>
      <c r="AM5041" s="395">
        <f t="shared" si="402"/>
        <v>5</v>
      </c>
      <c r="AN5041" s="163">
        <f t="shared" si="403"/>
        <v>20</v>
      </c>
      <c r="AO5041" s="113">
        <f t="shared" si="387"/>
        <v>-7.7299999999999969</v>
      </c>
      <c r="AP5041" s="592">
        <f t="shared" si="400"/>
        <v>-5.7910000000000004</v>
      </c>
      <c r="AT5041" s="592">
        <f t="shared" si="406"/>
        <v>20</v>
      </c>
      <c r="AU5041" s="592">
        <f t="shared" si="408"/>
        <v>24</v>
      </c>
      <c r="AV5041" s="592">
        <v>9.36</v>
      </c>
      <c r="AW5041" s="797">
        <f t="shared" si="404"/>
        <v>9.36</v>
      </c>
      <c r="AX5041" s="797"/>
      <c r="AY5041" s="797"/>
      <c r="AZ5041" s="797"/>
      <c r="BA5041" s="592">
        <f t="shared" si="407"/>
        <v>10.64</v>
      </c>
      <c r="BB5041" s="797">
        <f t="shared" si="405"/>
        <v>12.3424</v>
      </c>
    </row>
    <row r="5042" spans="1:54" x14ac:dyDescent="0.2">
      <c r="A5042" s="58">
        <v>41558</v>
      </c>
      <c r="B5042" s="92">
        <v>18.100000000000001</v>
      </c>
      <c r="C5042" s="720"/>
      <c r="D5042" s="174">
        <v>8.173</v>
      </c>
      <c r="E5042" s="62"/>
      <c r="F5042" s="382">
        <f t="shared" si="409"/>
        <v>26.273000000000003</v>
      </c>
      <c r="G5042" s="402"/>
      <c r="H5042" s="371">
        <v>16.22</v>
      </c>
      <c r="I5042" s="174">
        <v>7.2480000000000002</v>
      </c>
      <c r="J5042" s="96"/>
      <c r="K5042" s="802">
        <f t="shared" si="388"/>
        <v>23.468</v>
      </c>
      <c r="M5042" s="745">
        <f t="shared" si="397"/>
        <v>-1.8800000000000026</v>
      </c>
      <c r="N5042" s="745">
        <f t="shared" si="398"/>
        <v>-0.92499999999999982</v>
      </c>
      <c r="O5042" s="98">
        <f t="shared" si="389"/>
        <v>-2.8050000000000033</v>
      </c>
      <c r="Q5042" s="100">
        <f t="shared" si="390"/>
        <v>-11.952445883756619</v>
      </c>
      <c r="S5042" s="404">
        <v>0</v>
      </c>
      <c r="T5042" s="389">
        <v>0</v>
      </c>
      <c r="U5042" s="390">
        <v>0</v>
      </c>
      <c r="V5042" s="405">
        <v>0</v>
      </c>
      <c r="W5042" s="406">
        <v>0</v>
      </c>
      <c r="X5042" s="405">
        <v>0</v>
      </c>
      <c r="Y5042" s="163">
        <f t="shared" si="401"/>
        <v>26.273000000000003</v>
      </c>
      <c r="Z5042" s="108">
        <v>0</v>
      </c>
      <c r="AA5042" s="112">
        <v>0</v>
      </c>
      <c r="AB5042" s="108">
        <v>338.9</v>
      </c>
      <c r="AC5042" s="109">
        <v>0.05</v>
      </c>
      <c r="AD5042" s="407">
        <v>30</v>
      </c>
      <c r="AE5042" s="852"/>
      <c r="AF5042" s="108">
        <v>353.8</v>
      </c>
      <c r="AG5042" s="109">
        <v>0.12</v>
      </c>
      <c r="AH5042" s="79">
        <v>0</v>
      </c>
      <c r="AI5042" s="112"/>
      <c r="AJ5042" s="110">
        <v>0</v>
      </c>
      <c r="AK5042" s="739"/>
      <c r="AM5042" s="395">
        <f t="shared" si="402"/>
        <v>0</v>
      </c>
      <c r="AN5042" s="163">
        <f t="shared" si="403"/>
        <v>30</v>
      </c>
      <c r="AO5042" s="113">
        <f t="shared" si="387"/>
        <v>3.7269999999999968</v>
      </c>
      <c r="AP5042" s="592">
        <f t="shared" si="400"/>
        <v>6.532</v>
      </c>
      <c r="AT5042" s="592">
        <f t="shared" si="406"/>
        <v>30</v>
      </c>
      <c r="AU5042" s="592">
        <f t="shared" si="408"/>
        <v>36</v>
      </c>
      <c r="AV5042" s="592">
        <v>9.2609999999999992</v>
      </c>
      <c r="AW5042" s="797">
        <f t="shared" si="404"/>
        <v>9.2609999999999992</v>
      </c>
      <c r="AX5042" s="797"/>
      <c r="AY5042" s="797"/>
      <c r="AZ5042" s="797"/>
      <c r="BA5042" s="592">
        <f t="shared" si="407"/>
        <v>20.739000000000001</v>
      </c>
      <c r="BB5042" s="797">
        <f t="shared" si="405"/>
        <v>24.05724</v>
      </c>
    </row>
    <row r="5043" spans="1:54" x14ac:dyDescent="0.2">
      <c r="A5043" s="58">
        <v>41559</v>
      </c>
      <c r="B5043" s="92">
        <v>18.05</v>
      </c>
      <c r="C5043" s="720"/>
      <c r="D5043" s="174">
        <v>8.1233000000000004</v>
      </c>
      <c r="E5043" s="62"/>
      <c r="F5043" s="382">
        <f t="shared" si="409"/>
        <v>26.173300000000001</v>
      </c>
      <c r="G5043" s="402"/>
      <c r="H5043" s="371">
        <v>18.82</v>
      </c>
      <c r="I5043" s="174">
        <v>7.1989999999999998</v>
      </c>
      <c r="J5043" s="96"/>
      <c r="K5043" s="802">
        <f t="shared" si="388"/>
        <v>26.018999999999998</v>
      </c>
      <c r="M5043" s="745">
        <f t="shared" si="397"/>
        <v>0.76999999999999957</v>
      </c>
      <c r="N5043" s="745">
        <f t="shared" si="398"/>
        <v>-0.92430000000000057</v>
      </c>
      <c r="O5043" s="98">
        <f t="shared" si="389"/>
        <v>-0.15430000000000277</v>
      </c>
      <c r="Q5043" s="100">
        <f t="shared" si="390"/>
        <v>-0.59302817172067634</v>
      </c>
      <c r="S5043" s="404">
        <v>0</v>
      </c>
      <c r="T5043" s="389">
        <v>0</v>
      </c>
      <c r="U5043" s="390">
        <v>0</v>
      </c>
      <c r="V5043" s="405">
        <v>0</v>
      </c>
      <c r="W5043" s="406">
        <v>0</v>
      </c>
      <c r="X5043" s="405">
        <v>0</v>
      </c>
      <c r="Y5043" s="163">
        <f t="shared" si="401"/>
        <v>26.173300000000001</v>
      </c>
      <c r="Z5043" s="108">
        <v>0</v>
      </c>
      <c r="AA5043" s="112">
        <v>0</v>
      </c>
      <c r="AB5043" s="108">
        <v>339</v>
      </c>
      <c r="AC5043" s="109">
        <v>0.05</v>
      </c>
      <c r="AD5043" s="407">
        <v>20</v>
      </c>
      <c r="AE5043" s="852"/>
      <c r="AF5043" s="108">
        <v>353.8</v>
      </c>
      <c r="AG5043" s="109">
        <v>0.1</v>
      </c>
      <c r="AH5043" s="79">
        <v>0</v>
      </c>
      <c r="AI5043" s="112"/>
      <c r="AJ5043" s="110">
        <v>0</v>
      </c>
      <c r="AK5043" s="739"/>
      <c r="AM5043" s="395">
        <f t="shared" si="402"/>
        <v>0</v>
      </c>
      <c r="AN5043" s="163">
        <f t="shared" si="403"/>
        <v>20</v>
      </c>
      <c r="AO5043" s="113">
        <f t="shared" si="387"/>
        <v>-6.1733000000000011</v>
      </c>
      <c r="AP5043" s="592">
        <f t="shared" si="400"/>
        <v>-6.0189999999999984</v>
      </c>
      <c r="AT5043" s="592">
        <f t="shared" si="406"/>
        <v>20</v>
      </c>
      <c r="AU5043" s="592">
        <f t="shared" si="408"/>
        <v>24</v>
      </c>
      <c r="AV5043" s="592">
        <v>7.8346</v>
      </c>
      <c r="AW5043" s="797">
        <f t="shared" si="404"/>
        <v>7.8346</v>
      </c>
      <c r="AX5043" s="797"/>
      <c r="AY5043" s="797"/>
      <c r="AZ5043" s="797"/>
      <c r="BA5043" s="592">
        <f t="shared" si="407"/>
        <v>12.1654</v>
      </c>
      <c r="BB5043" s="797">
        <f t="shared" si="405"/>
        <v>14.111863999999999</v>
      </c>
    </row>
    <row r="5044" spans="1:54" x14ac:dyDescent="0.2">
      <c r="A5044" s="58">
        <v>41560</v>
      </c>
      <c r="B5044" s="92">
        <v>17.5</v>
      </c>
      <c r="C5044" s="720"/>
      <c r="D5044" s="174">
        <v>7.75</v>
      </c>
      <c r="E5044" s="62"/>
      <c r="F5044" s="382">
        <f t="shared" si="409"/>
        <v>25.25</v>
      </c>
      <c r="G5044" s="402"/>
      <c r="H5044" s="371">
        <v>15.76</v>
      </c>
      <c r="I5044" s="174">
        <v>6.98</v>
      </c>
      <c r="J5044" s="96"/>
      <c r="K5044" s="802">
        <f t="shared" si="388"/>
        <v>22.740000000000002</v>
      </c>
      <c r="M5044" s="745">
        <f t="shared" si="397"/>
        <v>-1.7400000000000002</v>
      </c>
      <c r="N5044" s="745">
        <f t="shared" si="398"/>
        <v>-0.76999999999999957</v>
      </c>
      <c r="O5044" s="98">
        <f t="shared" si="389"/>
        <v>-2.509999999999998</v>
      </c>
      <c r="Q5044" s="100">
        <f t="shared" si="390"/>
        <v>-11.037818821459974</v>
      </c>
      <c r="S5044" s="404">
        <v>0</v>
      </c>
      <c r="T5044" s="389">
        <v>0</v>
      </c>
      <c r="U5044" s="390">
        <v>0</v>
      </c>
      <c r="V5044" s="405">
        <v>0</v>
      </c>
      <c r="W5044" s="406">
        <v>0</v>
      </c>
      <c r="X5044" s="405">
        <v>0</v>
      </c>
      <c r="Y5044" s="163">
        <f t="shared" si="401"/>
        <v>25.25</v>
      </c>
      <c r="Z5044" s="108">
        <v>0</v>
      </c>
      <c r="AA5044" s="112">
        <v>0</v>
      </c>
      <c r="AB5044" s="108">
        <v>339.1</v>
      </c>
      <c r="AC5044" s="109">
        <v>0</v>
      </c>
      <c r="AD5044" s="407">
        <v>0</v>
      </c>
      <c r="AE5044" s="852"/>
      <c r="AF5044" s="108">
        <v>353.8</v>
      </c>
      <c r="AG5044" s="109">
        <v>0.1</v>
      </c>
      <c r="AH5044" s="79">
        <v>0</v>
      </c>
      <c r="AI5044" s="112"/>
      <c r="AJ5044" s="110">
        <v>23</v>
      </c>
      <c r="AK5044" s="739"/>
      <c r="AM5044" s="395">
        <f t="shared" si="402"/>
        <v>23</v>
      </c>
      <c r="AN5044" s="163">
        <f t="shared" si="403"/>
        <v>23</v>
      </c>
      <c r="AO5044" s="113">
        <f t="shared" si="387"/>
        <v>-2.25</v>
      </c>
      <c r="AP5044" s="592">
        <f t="shared" si="400"/>
        <v>0.25999999999999801</v>
      </c>
      <c r="AT5044" s="592">
        <f t="shared" si="406"/>
        <v>23</v>
      </c>
      <c r="AU5044" s="592">
        <f t="shared" si="408"/>
        <v>27.6</v>
      </c>
      <c r="AV5044" s="592">
        <v>7.4189999999999996</v>
      </c>
      <c r="AW5044" s="797">
        <f t="shared" si="404"/>
        <v>7.4189999999999996</v>
      </c>
      <c r="AX5044" s="797"/>
      <c r="AY5044" s="797"/>
      <c r="AZ5044" s="797"/>
      <c r="BA5044" s="592">
        <f t="shared" si="407"/>
        <v>15.581</v>
      </c>
      <c r="BB5044" s="797">
        <f t="shared" si="405"/>
        <v>18.07396</v>
      </c>
    </row>
    <row r="5045" spans="1:54" x14ac:dyDescent="0.2">
      <c r="A5045" s="58">
        <v>41561</v>
      </c>
      <c r="B5045" s="92">
        <v>18.12</v>
      </c>
      <c r="C5045" s="720"/>
      <c r="D5045" s="174">
        <v>7.9619999999999997</v>
      </c>
      <c r="E5045" s="62"/>
      <c r="F5045" s="382">
        <f t="shared" si="409"/>
        <v>26.082000000000001</v>
      </c>
      <c r="G5045" s="402"/>
      <c r="H5045" s="371">
        <v>17.940000000000001</v>
      </c>
      <c r="I5045" s="174">
        <v>6.86</v>
      </c>
      <c r="J5045" s="96"/>
      <c r="K5045" s="802">
        <f t="shared" si="388"/>
        <v>24.8</v>
      </c>
      <c r="M5045" s="745">
        <f t="shared" si="397"/>
        <v>-0.17999999999999972</v>
      </c>
      <c r="N5045" s="745">
        <f t="shared" si="398"/>
        <v>-1.1019999999999994</v>
      </c>
      <c r="O5045" s="98">
        <f t="shared" si="389"/>
        <v>-1.282</v>
      </c>
      <c r="Q5045" s="100">
        <f t="shared" si="390"/>
        <v>-5.1693548387096779</v>
      </c>
      <c r="S5045" s="404">
        <v>0</v>
      </c>
      <c r="T5045" s="389">
        <v>0</v>
      </c>
      <c r="U5045" s="390">
        <v>0</v>
      </c>
      <c r="V5045" s="405">
        <v>0</v>
      </c>
      <c r="W5045" s="406">
        <v>0</v>
      </c>
      <c r="X5045" s="405">
        <v>0</v>
      </c>
      <c r="Y5045" s="163">
        <f t="shared" si="401"/>
        <v>26.082000000000001</v>
      </c>
      <c r="Z5045" s="108">
        <v>0</v>
      </c>
      <c r="AA5045" s="112">
        <v>0</v>
      </c>
      <c r="AB5045" s="108">
        <v>339</v>
      </c>
      <c r="AC5045" s="109">
        <v>0</v>
      </c>
      <c r="AD5045" s="407">
        <v>18</v>
      </c>
      <c r="AE5045" s="852"/>
      <c r="AF5045" s="108">
        <v>353.8</v>
      </c>
      <c r="AG5045" s="109">
        <v>0</v>
      </c>
      <c r="AH5045" s="79">
        <v>0</v>
      </c>
      <c r="AI5045" s="112"/>
      <c r="AJ5045" s="110">
        <v>12</v>
      </c>
      <c r="AK5045" s="739"/>
      <c r="AM5045" s="395">
        <f t="shared" si="402"/>
        <v>12</v>
      </c>
      <c r="AN5045" s="163">
        <f t="shared" si="403"/>
        <v>30</v>
      </c>
      <c r="AO5045" s="113">
        <f t="shared" si="387"/>
        <v>3.9179999999999993</v>
      </c>
      <c r="AP5045" s="592">
        <f t="shared" si="400"/>
        <v>5.1999999999999993</v>
      </c>
      <c r="AT5045" s="592">
        <f t="shared" si="406"/>
        <v>30</v>
      </c>
      <c r="AU5045" s="592">
        <f t="shared" si="408"/>
        <v>36</v>
      </c>
      <c r="AV5045" s="592">
        <v>10.548</v>
      </c>
      <c r="AW5045" s="797">
        <f t="shared" si="404"/>
        <v>10.548</v>
      </c>
      <c r="AX5045" s="797"/>
      <c r="AY5045" s="797"/>
      <c r="AZ5045" s="797"/>
      <c r="BA5045" s="592">
        <f t="shared" si="407"/>
        <v>19.451999999999998</v>
      </c>
      <c r="BB5045" s="797">
        <f t="shared" si="405"/>
        <v>22.564319999999995</v>
      </c>
    </row>
    <row r="5046" spans="1:54" x14ac:dyDescent="0.2">
      <c r="A5046" s="58">
        <v>41562</v>
      </c>
      <c r="B5046" s="92">
        <v>18.75</v>
      </c>
      <c r="C5046" s="720"/>
      <c r="D5046" s="174">
        <v>8.0299999999999994</v>
      </c>
      <c r="E5046" s="62"/>
      <c r="F5046" s="382">
        <f t="shared" si="409"/>
        <v>26.78</v>
      </c>
      <c r="G5046" s="402"/>
      <c r="H5046" s="371">
        <v>17.920000000000002</v>
      </c>
      <c r="I5046" s="174">
        <v>6.93</v>
      </c>
      <c r="J5046" s="96"/>
      <c r="K5046" s="802">
        <f t="shared" si="388"/>
        <v>24.85</v>
      </c>
      <c r="M5046" s="745">
        <f t="shared" si="397"/>
        <v>-0.82999999999999829</v>
      </c>
      <c r="N5046" s="745">
        <f t="shared" si="398"/>
        <v>-1.0999999999999996</v>
      </c>
      <c r="O5046" s="98">
        <f t="shared" si="389"/>
        <v>-1.9299999999999997</v>
      </c>
      <c r="Q5046" s="100">
        <f t="shared" si="390"/>
        <v>-7.766599597585512</v>
      </c>
      <c r="S5046" s="404">
        <v>0</v>
      </c>
      <c r="T5046" s="389">
        <v>0</v>
      </c>
      <c r="U5046" s="390">
        <v>0</v>
      </c>
      <c r="V5046" s="405">
        <v>0</v>
      </c>
      <c r="W5046" s="406">
        <v>0</v>
      </c>
      <c r="X5046" s="405">
        <v>0</v>
      </c>
      <c r="Y5046" s="163">
        <f t="shared" si="401"/>
        <v>26.78</v>
      </c>
      <c r="Z5046" s="108">
        <v>0</v>
      </c>
      <c r="AA5046" s="112">
        <v>0</v>
      </c>
      <c r="AB5046" s="108">
        <v>339</v>
      </c>
      <c r="AC5046" s="109">
        <v>0</v>
      </c>
      <c r="AD5046" s="407">
        <v>20</v>
      </c>
      <c r="AE5046" s="852"/>
      <c r="AF5046" s="108">
        <v>353.7</v>
      </c>
      <c r="AG5046" s="109">
        <v>0</v>
      </c>
      <c r="AH5046" s="79">
        <v>0</v>
      </c>
      <c r="AI5046" s="112"/>
      <c r="AJ5046" s="110">
        <v>0</v>
      </c>
      <c r="AK5046" s="739"/>
      <c r="AM5046" s="395">
        <f t="shared" si="402"/>
        <v>0</v>
      </c>
      <c r="AN5046" s="163">
        <f t="shared" si="403"/>
        <v>20</v>
      </c>
      <c r="AO5046" s="113">
        <f t="shared" si="387"/>
        <v>-6.7800000000000011</v>
      </c>
      <c r="AP5046" s="592">
        <f t="shared" si="400"/>
        <v>-4.8500000000000014</v>
      </c>
      <c r="AT5046" s="592">
        <f t="shared" si="406"/>
        <v>20</v>
      </c>
      <c r="AU5046" s="592">
        <f t="shared" si="408"/>
        <v>24</v>
      </c>
      <c r="AV5046" s="592">
        <v>9.1379999999999999</v>
      </c>
      <c r="AW5046" s="797">
        <f t="shared" si="404"/>
        <v>9.1379999999999999</v>
      </c>
      <c r="AX5046" s="797"/>
      <c r="AY5046" s="797"/>
      <c r="AZ5046" s="797"/>
      <c r="BA5046" s="592">
        <f t="shared" si="407"/>
        <v>10.862</v>
      </c>
      <c r="BB5046" s="797">
        <f t="shared" si="405"/>
        <v>12.599919999999999</v>
      </c>
    </row>
    <row r="5047" spans="1:54" x14ac:dyDescent="0.2">
      <c r="A5047" s="58">
        <v>41563</v>
      </c>
      <c r="B5047" s="92">
        <v>18.87</v>
      </c>
      <c r="C5047" s="720"/>
      <c r="D5047" s="174">
        <v>8.2149999999999999</v>
      </c>
      <c r="E5047" s="62"/>
      <c r="F5047" s="382">
        <f t="shared" si="409"/>
        <v>27.085000000000001</v>
      </c>
      <c r="G5047" s="402"/>
      <c r="H5047" s="371">
        <v>17.760000000000002</v>
      </c>
      <c r="I5047" s="174">
        <v>6.8</v>
      </c>
      <c r="J5047" s="96"/>
      <c r="K5047" s="802">
        <f t="shared" si="388"/>
        <v>24.560000000000002</v>
      </c>
      <c r="M5047" s="745">
        <f t="shared" si="397"/>
        <v>-1.1099999999999994</v>
      </c>
      <c r="N5047" s="745">
        <f t="shared" si="398"/>
        <v>-1.415</v>
      </c>
      <c r="O5047" s="98">
        <f t="shared" si="389"/>
        <v>-2.5249999999999986</v>
      </c>
      <c r="Q5047" s="100">
        <f t="shared" si="390"/>
        <v>-10.280944625407159</v>
      </c>
      <c r="S5047" s="404">
        <v>0</v>
      </c>
      <c r="T5047" s="389">
        <v>0</v>
      </c>
      <c r="U5047" s="390">
        <v>0</v>
      </c>
      <c r="V5047" s="405">
        <v>0</v>
      </c>
      <c r="W5047" s="406">
        <v>0</v>
      </c>
      <c r="X5047" s="405">
        <v>0</v>
      </c>
      <c r="Y5047" s="163">
        <f t="shared" si="401"/>
        <v>27.085000000000001</v>
      </c>
      <c r="Z5047" s="108">
        <v>0</v>
      </c>
      <c r="AA5047" s="112">
        <v>0</v>
      </c>
      <c r="AB5047" s="108">
        <v>338.9</v>
      </c>
      <c r="AC5047" s="109">
        <v>0</v>
      </c>
      <c r="AD5047" s="407">
        <v>20</v>
      </c>
      <c r="AE5047" s="852"/>
      <c r="AF5047" s="108">
        <v>353.7</v>
      </c>
      <c r="AG5047" s="109">
        <v>0</v>
      </c>
      <c r="AH5047" s="79">
        <v>0</v>
      </c>
      <c r="AI5047" s="112"/>
      <c r="AJ5047" s="110">
        <v>0</v>
      </c>
      <c r="AK5047" s="739"/>
      <c r="AM5047" s="395">
        <f t="shared" si="402"/>
        <v>0</v>
      </c>
      <c r="AN5047" s="163">
        <f t="shared" si="403"/>
        <v>20</v>
      </c>
      <c r="AO5047" s="113">
        <f t="shared" si="387"/>
        <v>-7.0850000000000009</v>
      </c>
      <c r="AP5047" s="592">
        <f t="shared" si="400"/>
        <v>-4.5600000000000023</v>
      </c>
      <c r="AT5047" s="592">
        <f t="shared" si="406"/>
        <v>20</v>
      </c>
      <c r="AU5047" s="592">
        <f t="shared" si="408"/>
        <v>24</v>
      </c>
      <c r="AV5047" s="592">
        <v>7.2460000000000004</v>
      </c>
      <c r="AW5047" s="797">
        <f t="shared" si="404"/>
        <v>7.2460000000000004</v>
      </c>
      <c r="AX5047" s="797"/>
      <c r="AY5047" s="797"/>
      <c r="AZ5047" s="797"/>
      <c r="BA5047" s="592">
        <f t="shared" si="407"/>
        <v>12.754</v>
      </c>
      <c r="BB5047" s="797">
        <f t="shared" si="405"/>
        <v>14.794639999999999</v>
      </c>
    </row>
    <row r="5048" spans="1:54" x14ac:dyDescent="0.2">
      <c r="A5048" s="58">
        <v>41564</v>
      </c>
      <c r="B5048" s="92">
        <v>19.46</v>
      </c>
      <c r="C5048" s="720"/>
      <c r="D5048" s="174">
        <v>8.16</v>
      </c>
      <c r="E5048" s="62"/>
      <c r="F5048" s="382">
        <f t="shared" si="409"/>
        <v>27.62</v>
      </c>
      <c r="G5048" s="402"/>
      <c r="H5048" s="371">
        <v>18.190000000000001</v>
      </c>
      <c r="I5048" s="174">
        <v>6.9169999999999998</v>
      </c>
      <c r="J5048" s="96"/>
      <c r="K5048" s="802">
        <f t="shared" si="388"/>
        <v>25.106999999999999</v>
      </c>
      <c r="M5048" s="745">
        <f t="shared" si="397"/>
        <v>-1.2699999999999996</v>
      </c>
      <c r="N5048" s="745">
        <f t="shared" si="398"/>
        <v>-1.2430000000000003</v>
      </c>
      <c r="O5048" s="98">
        <f t="shared" si="389"/>
        <v>-2.5130000000000017</v>
      </c>
      <c r="Q5048" s="100">
        <f t="shared" si="390"/>
        <v>-10.009160791811055</v>
      </c>
      <c r="S5048" s="404">
        <v>0</v>
      </c>
      <c r="T5048" s="389">
        <v>0</v>
      </c>
      <c r="U5048" s="390">
        <v>0</v>
      </c>
      <c r="V5048" s="405">
        <v>0</v>
      </c>
      <c r="W5048" s="406">
        <v>0</v>
      </c>
      <c r="X5048" s="405">
        <v>0</v>
      </c>
      <c r="Y5048" s="163">
        <f t="shared" si="401"/>
        <v>27.62</v>
      </c>
      <c r="Z5048" s="108">
        <v>0</v>
      </c>
      <c r="AA5048" s="112">
        <v>0</v>
      </c>
      <c r="AB5048" s="108">
        <v>338.9</v>
      </c>
      <c r="AC5048" s="109">
        <v>0.02</v>
      </c>
      <c r="AD5048" s="407">
        <v>20</v>
      </c>
      <c r="AE5048" s="852"/>
      <c r="AF5048" s="108">
        <v>353.7</v>
      </c>
      <c r="AG5048" s="109">
        <v>0</v>
      </c>
      <c r="AH5048" s="79">
        <v>0</v>
      </c>
      <c r="AI5048" s="112"/>
      <c r="AJ5048" s="110">
        <v>5</v>
      </c>
      <c r="AK5048" s="739"/>
      <c r="AM5048" s="395">
        <f t="shared" si="402"/>
        <v>5</v>
      </c>
      <c r="AN5048" s="163">
        <f t="shared" si="403"/>
        <v>25</v>
      </c>
      <c r="AO5048" s="113">
        <f t="shared" si="387"/>
        <v>-2.620000000000001</v>
      </c>
      <c r="AP5048" s="592">
        <f t="shared" si="400"/>
        <v>-0.10699999999999932</v>
      </c>
      <c r="AT5048" s="592">
        <f t="shared" si="406"/>
        <v>25</v>
      </c>
      <c r="AU5048" s="592">
        <f t="shared" si="408"/>
        <v>30</v>
      </c>
      <c r="AV5048" s="592">
        <v>9.2799999999999994</v>
      </c>
      <c r="AW5048" s="797">
        <f t="shared" si="404"/>
        <v>9.2799999999999994</v>
      </c>
      <c r="AX5048" s="797"/>
      <c r="AY5048" s="797"/>
      <c r="AZ5048" s="797"/>
      <c r="BA5048" s="592">
        <f t="shared" si="407"/>
        <v>15.72</v>
      </c>
      <c r="BB5048" s="797">
        <f t="shared" si="405"/>
        <v>18.235199999999999</v>
      </c>
    </row>
    <row r="5049" spans="1:54" x14ac:dyDescent="0.2">
      <c r="A5049" s="58">
        <v>41565</v>
      </c>
      <c r="B5049" s="92">
        <v>19.95</v>
      </c>
      <c r="C5049" s="720"/>
      <c r="D5049" s="174">
        <v>7.6980000000000004</v>
      </c>
      <c r="E5049" s="62"/>
      <c r="F5049" s="382">
        <f t="shared" si="409"/>
        <v>27.648</v>
      </c>
      <c r="G5049" s="402"/>
      <c r="H5049" s="371">
        <v>19.82</v>
      </c>
      <c r="I5049" s="174">
        <v>6.3949999999999996</v>
      </c>
      <c r="J5049" s="96"/>
      <c r="K5049" s="802">
        <f t="shared" si="388"/>
        <v>26.215</v>
      </c>
      <c r="M5049" s="745">
        <f t="shared" si="397"/>
        <v>-0.12999999999999901</v>
      </c>
      <c r="N5049" s="745">
        <f t="shared" si="398"/>
        <v>-1.3030000000000008</v>
      </c>
      <c r="O5049" s="98">
        <f t="shared" si="389"/>
        <v>-1.4329999999999998</v>
      </c>
      <c r="Q5049" s="100">
        <f t="shared" si="390"/>
        <v>-5.466336067137135</v>
      </c>
      <c r="S5049" s="404">
        <v>0</v>
      </c>
      <c r="T5049" s="389">
        <v>0</v>
      </c>
      <c r="U5049" s="390">
        <v>0</v>
      </c>
      <c r="V5049" s="405">
        <v>0</v>
      </c>
      <c r="W5049" s="406">
        <v>0</v>
      </c>
      <c r="X5049" s="405">
        <v>0</v>
      </c>
      <c r="Y5049" s="163">
        <f t="shared" si="401"/>
        <v>27.648</v>
      </c>
      <c r="Z5049" s="108">
        <v>0</v>
      </c>
      <c r="AA5049" s="112">
        <v>0</v>
      </c>
      <c r="AB5049" s="108">
        <v>338.7</v>
      </c>
      <c r="AC5049" s="109">
        <v>0</v>
      </c>
      <c r="AD5049" s="407">
        <v>20</v>
      </c>
      <c r="AE5049" s="852"/>
      <c r="AF5049" s="108">
        <v>353.7</v>
      </c>
      <c r="AG5049" s="109">
        <v>0</v>
      </c>
      <c r="AH5049" s="79">
        <v>0</v>
      </c>
      <c r="AI5049" s="112"/>
      <c r="AJ5049" s="110">
        <v>0</v>
      </c>
      <c r="AK5049" s="739"/>
      <c r="AM5049" s="395">
        <f t="shared" si="402"/>
        <v>0</v>
      </c>
      <c r="AN5049" s="163">
        <f t="shared" si="403"/>
        <v>20</v>
      </c>
      <c r="AO5049" s="113">
        <f t="shared" si="387"/>
        <v>-7.6479999999999997</v>
      </c>
      <c r="AP5049" s="592">
        <f t="shared" si="400"/>
        <v>-6.2149999999999999</v>
      </c>
      <c r="AT5049" s="592">
        <f t="shared" si="406"/>
        <v>20</v>
      </c>
      <c r="AU5049" s="592">
        <f t="shared" si="408"/>
        <v>24</v>
      </c>
      <c r="AV5049" s="592">
        <v>8.5768000000000004</v>
      </c>
      <c r="AW5049" s="797">
        <f t="shared" si="404"/>
        <v>8.5768000000000004</v>
      </c>
      <c r="AX5049" s="797"/>
      <c r="AY5049" s="797"/>
      <c r="AZ5049" s="797"/>
      <c r="BA5049" s="592">
        <f t="shared" si="407"/>
        <v>11.4232</v>
      </c>
      <c r="BB5049" s="797">
        <f t="shared" si="405"/>
        <v>13.250911999999998</v>
      </c>
    </row>
    <row r="5050" spans="1:54" x14ac:dyDescent="0.2">
      <c r="A5050" s="58">
        <v>41566</v>
      </c>
      <c r="B5050" s="92">
        <v>18.440000000000001</v>
      </c>
      <c r="C5050" s="720"/>
      <c r="D5050" s="174">
        <v>8.1289999999999996</v>
      </c>
      <c r="E5050" s="62"/>
      <c r="F5050" s="382">
        <f t="shared" si="409"/>
        <v>26.569000000000003</v>
      </c>
      <c r="G5050" s="402"/>
      <c r="H5050" s="371">
        <v>18.34</v>
      </c>
      <c r="I5050" s="174">
        <v>6.3920000000000003</v>
      </c>
      <c r="J5050" s="96"/>
      <c r="K5050" s="802">
        <f t="shared" si="388"/>
        <v>24.731999999999999</v>
      </c>
      <c r="M5050" s="745">
        <f t="shared" si="397"/>
        <v>-0.10000000000000142</v>
      </c>
      <c r="N5050" s="745">
        <f t="shared" si="398"/>
        <v>-1.7369999999999992</v>
      </c>
      <c r="O5050" s="98">
        <f t="shared" si="389"/>
        <v>-1.8370000000000033</v>
      </c>
      <c r="Q5050" s="100">
        <f t="shared" si="390"/>
        <v>-7.427624130680913</v>
      </c>
      <c r="S5050" s="404">
        <v>0</v>
      </c>
      <c r="T5050" s="389">
        <v>0</v>
      </c>
      <c r="U5050" s="390">
        <v>0</v>
      </c>
      <c r="V5050" s="405">
        <v>0</v>
      </c>
      <c r="W5050" s="406">
        <v>0</v>
      </c>
      <c r="X5050" s="405">
        <v>0</v>
      </c>
      <c r="Y5050" s="163">
        <f t="shared" si="401"/>
        <v>26.569000000000003</v>
      </c>
      <c r="Z5050" s="108">
        <v>0</v>
      </c>
      <c r="AA5050" s="112">
        <v>0</v>
      </c>
      <c r="AB5050" s="108">
        <v>338.6</v>
      </c>
      <c r="AC5050" s="109">
        <v>0</v>
      </c>
      <c r="AD5050" s="407">
        <v>20</v>
      </c>
      <c r="AE5050" s="852"/>
      <c r="AF5050" s="108">
        <v>353.7</v>
      </c>
      <c r="AG5050" s="109">
        <v>0</v>
      </c>
      <c r="AH5050" s="79">
        <v>0</v>
      </c>
      <c r="AI5050" s="112"/>
      <c r="AJ5050" s="110">
        <v>0</v>
      </c>
      <c r="AK5050" s="739"/>
      <c r="AM5050" s="395">
        <f t="shared" si="402"/>
        <v>0</v>
      </c>
      <c r="AN5050" s="163">
        <f t="shared" si="403"/>
        <v>20</v>
      </c>
      <c r="AO5050" s="113">
        <f t="shared" si="387"/>
        <v>-6.5690000000000026</v>
      </c>
      <c r="AP5050" s="592">
        <f t="shared" si="400"/>
        <v>-4.7319999999999993</v>
      </c>
      <c r="AT5050" s="592">
        <f t="shared" si="406"/>
        <v>20</v>
      </c>
      <c r="AU5050" s="592">
        <f t="shared" si="408"/>
        <v>24</v>
      </c>
      <c r="AV5050" s="592">
        <v>8.3439999999999994</v>
      </c>
      <c r="AW5050" s="797">
        <f t="shared" si="404"/>
        <v>8.3439999999999994</v>
      </c>
      <c r="AX5050" s="797"/>
      <c r="AY5050" s="797"/>
      <c r="AZ5050" s="797"/>
      <c r="BA5050" s="592">
        <f t="shared" si="407"/>
        <v>11.656000000000001</v>
      </c>
      <c r="BB5050" s="797">
        <f t="shared" si="405"/>
        <v>13.520960000000001</v>
      </c>
    </row>
    <row r="5051" spans="1:54" x14ac:dyDescent="0.2">
      <c r="A5051" s="58">
        <v>41567</v>
      </c>
      <c r="B5051" s="92">
        <v>18.079999999999998</v>
      </c>
      <c r="C5051" s="720"/>
      <c r="D5051" s="174">
        <v>8.23</v>
      </c>
      <c r="E5051" s="62"/>
      <c r="F5051" s="382">
        <f t="shared" si="409"/>
        <v>26.31</v>
      </c>
      <c r="G5051" s="402"/>
      <c r="H5051" s="371">
        <v>16.899999999999999</v>
      </c>
      <c r="I5051" s="174">
        <v>6.8689999999999998</v>
      </c>
      <c r="J5051" s="96"/>
      <c r="K5051" s="802">
        <f t="shared" si="388"/>
        <v>23.768999999999998</v>
      </c>
      <c r="M5051" s="745">
        <f t="shared" si="397"/>
        <v>-1.1799999999999997</v>
      </c>
      <c r="N5051" s="745">
        <f t="shared" si="398"/>
        <v>-1.3610000000000007</v>
      </c>
      <c r="O5051" s="98">
        <f t="shared" si="389"/>
        <v>-2.5410000000000004</v>
      </c>
      <c r="Q5051" s="100">
        <f t="shared" si="390"/>
        <v>-10.690395052379152</v>
      </c>
      <c r="S5051" s="404">
        <v>0</v>
      </c>
      <c r="T5051" s="389">
        <v>0</v>
      </c>
      <c r="U5051" s="390">
        <v>0</v>
      </c>
      <c r="V5051" s="405">
        <v>0</v>
      </c>
      <c r="W5051" s="406">
        <v>0</v>
      </c>
      <c r="X5051" s="444">
        <v>0</v>
      </c>
      <c r="Y5051" s="163">
        <f t="shared" si="401"/>
        <v>26.31</v>
      </c>
      <c r="Z5051" s="108">
        <v>0</v>
      </c>
      <c r="AA5051" s="112">
        <v>0</v>
      </c>
      <c r="AB5051" s="108">
        <v>338.5</v>
      </c>
      <c r="AC5051" s="109">
        <v>0</v>
      </c>
      <c r="AD5051" s="407">
        <v>20</v>
      </c>
      <c r="AE5051" s="852"/>
      <c r="AF5051" s="108">
        <v>353.7</v>
      </c>
      <c r="AG5051" s="109">
        <v>0</v>
      </c>
      <c r="AH5051" s="79">
        <v>0</v>
      </c>
      <c r="AI5051" s="112"/>
      <c r="AJ5051" s="110">
        <v>12</v>
      </c>
      <c r="AK5051" s="739"/>
      <c r="AM5051" s="395">
        <f t="shared" si="402"/>
        <v>12</v>
      </c>
      <c r="AN5051" s="163">
        <f t="shared" si="403"/>
        <v>32</v>
      </c>
      <c r="AO5051" s="113">
        <f t="shared" ref="AO5051:AO5114" si="410">AN5051-F5051</f>
        <v>5.6900000000000013</v>
      </c>
      <c r="AP5051" s="592">
        <f t="shared" si="400"/>
        <v>8.2310000000000016</v>
      </c>
      <c r="AT5051" s="592">
        <f t="shared" si="406"/>
        <v>32</v>
      </c>
      <c r="AU5051" s="592">
        <f t="shared" si="408"/>
        <v>38.4</v>
      </c>
      <c r="AV5051" s="592">
        <v>10.212</v>
      </c>
      <c r="AW5051" s="797">
        <f t="shared" si="404"/>
        <v>10.212</v>
      </c>
      <c r="AX5051" s="797"/>
      <c r="AY5051" s="797"/>
      <c r="AZ5051" s="797"/>
      <c r="BA5051" s="592">
        <f t="shared" si="407"/>
        <v>21.788</v>
      </c>
      <c r="BB5051" s="797">
        <f t="shared" si="405"/>
        <v>25.274079999999998</v>
      </c>
    </row>
    <row r="5052" spans="1:54" x14ac:dyDescent="0.2">
      <c r="A5052" s="58">
        <v>41568</v>
      </c>
      <c r="B5052" s="92">
        <v>17.77</v>
      </c>
      <c r="C5052" s="720"/>
      <c r="D5052" s="174">
        <v>8.1999999999999993</v>
      </c>
      <c r="E5052" s="62"/>
      <c r="F5052" s="382">
        <f t="shared" si="409"/>
        <v>25.97</v>
      </c>
      <c r="G5052" s="402"/>
      <c r="H5052" s="371">
        <v>16.62</v>
      </c>
      <c r="I5052" s="174">
        <v>6.7910000000000004</v>
      </c>
      <c r="J5052" s="96"/>
      <c r="K5052" s="802">
        <f t="shared" ref="K5052:K5115" si="411">H5052+I5052</f>
        <v>23.411000000000001</v>
      </c>
      <c r="M5052" s="745">
        <f t="shared" si="397"/>
        <v>-1.1499999999999986</v>
      </c>
      <c r="N5052" s="745">
        <f t="shared" si="398"/>
        <v>-1.4089999999999989</v>
      </c>
      <c r="O5052" s="98">
        <f t="shared" ref="O5052:O5115" si="412">K5052-F5052</f>
        <v>-2.5589999999999975</v>
      </c>
      <c r="Q5052" s="100">
        <f t="shared" ref="Q5052:Q5115" si="413">(((O5052/K5052)*100))</f>
        <v>-10.930759044893415</v>
      </c>
      <c r="S5052" s="404">
        <v>0</v>
      </c>
      <c r="T5052" s="389">
        <v>0</v>
      </c>
      <c r="U5052" s="390">
        <v>0</v>
      </c>
      <c r="V5052" s="405">
        <v>0</v>
      </c>
      <c r="W5052" s="406">
        <v>0</v>
      </c>
      <c r="X5052" s="405">
        <v>0</v>
      </c>
      <c r="Y5052" s="163">
        <f t="shared" si="401"/>
        <v>25.97</v>
      </c>
      <c r="Z5052" s="108">
        <v>0</v>
      </c>
      <c r="AA5052" s="112">
        <v>0</v>
      </c>
      <c r="AB5052" s="108">
        <v>338.5</v>
      </c>
      <c r="AC5052" s="109">
        <v>0</v>
      </c>
      <c r="AD5052" s="407">
        <v>18</v>
      </c>
      <c r="AE5052" s="852"/>
      <c r="AF5052" s="108">
        <v>353.6</v>
      </c>
      <c r="AG5052" s="109">
        <v>0</v>
      </c>
      <c r="AH5052" s="79">
        <v>0</v>
      </c>
      <c r="AI5052" s="112"/>
      <c r="AJ5052" s="110">
        <v>9</v>
      </c>
      <c r="AK5052" s="739"/>
      <c r="AM5052" s="395">
        <f t="shared" si="402"/>
        <v>9</v>
      </c>
      <c r="AN5052" s="163">
        <f t="shared" si="403"/>
        <v>27</v>
      </c>
      <c r="AO5052" s="113">
        <f t="shared" si="410"/>
        <v>1.0300000000000011</v>
      </c>
      <c r="AP5052" s="592">
        <f t="shared" si="400"/>
        <v>3.5889999999999986</v>
      </c>
      <c r="AT5052" s="592">
        <f t="shared" si="406"/>
        <v>27</v>
      </c>
      <c r="AU5052" s="592">
        <f t="shared" si="408"/>
        <v>32.4</v>
      </c>
      <c r="AV5052" s="592">
        <v>8.3550000000000004</v>
      </c>
      <c r="AW5052" s="797">
        <f t="shared" si="404"/>
        <v>8.3550000000000004</v>
      </c>
      <c r="AX5052" s="797"/>
      <c r="AY5052" s="797"/>
      <c r="AZ5052" s="797"/>
      <c r="BA5052" s="592">
        <f t="shared" si="407"/>
        <v>18.645</v>
      </c>
      <c r="BB5052" s="797">
        <f t="shared" si="405"/>
        <v>21.6282</v>
      </c>
    </row>
    <row r="5053" spans="1:54" x14ac:dyDescent="0.2">
      <c r="A5053" s="58">
        <v>41569</v>
      </c>
      <c r="B5053" s="92">
        <v>19.829999999999998</v>
      </c>
      <c r="C5053" s="720"/>
      <c r="D5053" s="174">
        <v>8.1199999999999992</v>
      </c>
      <c r="E5053" s="62"/>
      <c r="F5053" s="382">
        <f t="shared" si="409"/>
        <v>27.949999999999996</v>
      </c>
      <c r="G5053" s="402"/>
      <c r="H5053" s="371">
        <v>19.440000000000001</v>
      </c>
      <c r="I5053" s="174">
        <v>6.7919999999999998</v>
      </c>
      <c r="J5053" s="96"/>
      <c r="K5053" s="802">
        <f t="shared" si="411"/>
        <v>26.231999999999999</v>
      </c>
      <c r="M5053" s="745">
        <f t="shared" si="397"/>
        <v>-0.38999999999999702</v>
      </c>
      <c r="N5053" s="745">
        <f t="shared" si="398"/>
        <v>-1.3279999999999994</v>
      </c>
      <c r="O5053" s="98">
        <f t="shared" si="412"/>
        <v>-1.7179999999999964</v>
      </c>
      <c r="Q5053" s="100">
        <f t="shared" si="413"/>
        <v>-6.5492528209819936</v>
      </c>
      <c r="S5053" s="404">
        <v>0</v>
      </c>
      <c r="T5053" s="389">
        <v>0</v>
      </c>
      <c r="U5053" s="390">
        <v>0</v>
      </c>
      <c r="V5053" s="405">
        <v>0</v>
      </c>
      <c r="W5053" s="406">
        <v>0</v>
      </c>
      <c r="X5053" s="405">
        <v>0</v>
      </c>
      <c r="Y5053" s="163">
        <f t="shared" si="401"/>
        <v>27.949999999999996</v>
      </c>
      <c r="Z5053" s="108">
        <v>0</v>
      </c>
      <c r="AA5053" s="112">
        <v>0</v>
      </c>
      <c r="AB5053" s="108">
        <v>338.4</v>
      </c>
      <c r="AC5053" s="109">
        <v>0.05</v>
      </c>
      <c r="AD5053" s="407">
        <v>18</v>
      </c>
      <c r="AE5053" s="852"/>
      <c r="AF5053" s="108">
        <v>353.6</v>
      </c>
      <c r="AG5053" s="109">
        <v>0.03</v>
      </c>
      <c r="AH5053" s="79">
        <v>0</v>
      </c>
      <c r="AI5053" s="112"/>
      <c r="AJ5053" s="110">
        <v>4</v>
      </c>
      <c r="AK5053" s="739"/>
      <c r="AM5053" s="395">
        <f t="shared" si="402"/>
        <v>4</v>
      </c>
      <c r="AN5053" s="163">
        <f t="shared" si="403"/>
        <v>22</v>
      </c>
      <c r="AO5053" s="113">
        <f t="shared" si="410"/>
        <v>-5.9499999999999957</v>
      </c>
      <c r="AP5053" s="592">
        <f t="shared" si="400"/>
        <v>-4.2319999999999993</v>
      </c>
      <c r="AT5053" s="592">
        <f t="shared" si="406"/>
        <v>22</v>
      </c>
      <c r="AU5053" s="592">
        <f t="shared" si="408"/>
        <v>26.4</v>
      </c>
      <c r="AV5053" s="592">
        <v>8.3864999999999998</v>
      </c>
      <c r="AW5053" s="797">
        <f t="shared" si="404"/>
        <v>8.3864999999999998</v>
      </c>
      <c r="AX5053" s="797"/>
      <c r="AY5053" s="797"/>
      <c r="AZ5053" s="797"/>
      <c r="BA5053" s="592">
        <f t="shared" si="407"/>
        <v>13.6135</v>
      </c>
      <c r="BB5053" s="797">
        <f t="shared" si="405"/>
        <v>15.791659999999998</v>
      </c>
    </row>
    <row r="5054" spans="1:54" x14ac:dyDescent="0.2">
      <c r="A5054" s="58">
        <v>41570</v>
      </c>
      <c r="B5054" s="92">
        <v>18.420000000000002</v>
      </c>
      <c r="C5054" s="720"/>
      <c r="D5054" s="174">
        <v>8.07</v>
      </c>
      <c r="E5054" s="62"/>
      <c r="F5054" s="382">
        <f t="shared" si="409"/>
        <v>26.490000000000002</v>
      </c>
      <c r="G5054" s="402"/>
      <c r="H5054" s="371">
        <v>17.5</v>
      </c>
      <c r="I5054" s="174">
        <v>6.8019999999999996</v>
      </c>
      <c r="J5054" s="96"/>
      <c r="K5054" s="802">
        <f t="shared" si="411"/>
        <v>24.302</v>
      </c>
      <c r="M5054" s="745">
        <f t="shared" si="397"/>
        <v>-0.92000000000000171</v>
      </c>
      <c r="N5054" s="745">
        <f t="shared" si="398"/>
        <v>-1.2680000000000007</v>
      </c>
      <c r="O5054" s="98">
        <f t="shared" si="412"/>
        <v>-2.1880000000000024</v>
      </c>
      <c r="Q5054" s="100">
        <f t="shared" si="413"/>
        <v>-9.0033742078841357</v>
      </c>
      <c r="S5054" s="404">
        <v>0</v>
      </c>
      <c r="T5054" s="389">
        <v>0</v>
      </c>
      <c r="U5054" s="390">
        <v>0</v>
      </c>
      <c r="V5054" s="405">
        <v>0</v>
      </c>
      <c r="W5054" s="406">
        <v>0</v>
      </c>
      <c r="X5054" s="405">
        <v>0</v>
      </c>
      <c r="Y5054" s="163">
        <f t="shared" si="401"/>
        <v>26.490000000000002</v>
      </c>
      <c r="Z5054" s="108">
        <v>0</v>
      </c>
      <c r="AA5054" s="112">
        <v>0</v>
      </c>
      <c r="AB5054" s="108">
        <v>338.3</v>
      </c>
      <c r="AC5054" s="109">
        <v>0</v>
      </c>
      <c r="AD5054" s="407">
        <v>18</v>
      </c>
      <c r="AE5054" s="852"/>
      <c r="AF5054" s="108">
        <v>353.6</v>
      </c>
      <c r="AG5054" s="109">
        <v>0</v>
      </c>
      <c r="AH5054" s="79">
        <v>0</v>
      </c>
      <c r="AI5054" s="112"/>
      <c r="AJ5054" s="110">
        <v>3</v>
      </c>
      <c r="AK5054" s="739"/>
      <c r="AM5054" s="395">
        <f t="shared" si="402"/>
        <v>3</v>
      </c>
      <c r="AN5054" s="163">
        <f t="shared" si="403"/>
        <v>21</v>
      </c>
      <c r="AO5054" s="113">
        <f t="shared" si="410"/>
        <v>-5.490000000000002</v>
      </c>
      <c r="AP5054" s="592">
        <f t="shared" si="400"/>
        <v>-3.3019999999999996</v>
      </c>
      <c r="AT5054" s="592">
        <f t="shared" si="406"/>
        <v>21</v>
      </c>
      <c r="AU5054" s="592">
        <f t="shared" si="408"/>
        <v>25.2</v>
      </c>
      <c r="AV5054" s="592">
        <v>9.6289999999999996</v>
      </c>
      <c r="AW5054" s="797">
        <f t="shared" si="404"/>
        <v>9.6289999999999996</v>
      </c>
      <c r="AX5054" s="797"/>
      <c r="AY5054" s="797"/>
      <c r="AZ5054" s="797"/>
      <c r="BA5054" s="592">
        <f t="shared" si="407"/>
        <v>11.371</v>
      </c>
      <c r="BB5054" s="797">
        <f t="shared" si="405"/>
        <v>13.19036</v>
      </c>
    </row>
    <row r="5055" spans="1:54" x14ac:dyDescent="0.2">
      <c r="A5055" s="58">
        <v>41571</v>
      </c>
      <c r="B5055" s="92">
        <v>18.27</v>
      </c>
      <c r="C5055" s="720"/>
      <c r="D5055" s="174">
        <v>8.14</v>
      </c>
      <c r="E5055" s="62"/>
      <c r="F5055" s="382">
        <f t="shared" si="409"/>
        <v>26.41</v>
      </c>
      <c r="G5055" s="402"/>
      <c r="H5055" s="371">
        <v>17.73</v>
      </c>
      <c r="I5055" s="174">
        <v>6.6710000000000003</v>
      </c>
      <c r="J5055" s="96"/>
      <c r="K5055" s="802">
        <f t="shared" si="411"/>
        <v>24.401</v>
      </c>
      <c r="M5055" s="745">
        <f t="shared" si="397"/>
        <v>-0.53999999999999915</v>
      </c>
      <c r="N5055" s="745">
        <f t="shared" si="398"/>
        <v>-1.4690000000000003</v>
      </c>
      <c r="O5055" s="98">
        <f t="shared" si="412"/>
        <v>-2.0090000000000003</v>
      </c>
      <c r="Q5055" s="100">
        <f t="shared" si="413"/>
        <v>-8.233269128314415</v>
      </c>
      <c r="S5055" s="404">
        <v>0</v>
      </c>
      <c r="T5055" s="389">
        <v>0</v>
      </c>
      <c r="U5055" s="390">
        <v>0</v>
      </c>
      <c r="V5055" s="405">
        <v>0</v>
      </c>
      <c r="W5055" s="406">
        <v>0</v>
      </c>
      <c r="X5055" s="405">
        <v>0</v>
      </c>
      <c r="Y5055" s="163">
        <f t="shared" si="401"/>
        <v>26.41</v>
      </c>
      <c r="Z5055" s="108">
        <v>0</v>
      </c>
      <c r="AA5055" s="112">
        <v>0</v>
      </c>
      <c r="AB5055" s="108">
        <v>338.2</v>
      </c>
      <c r="AC5055" s="109">
        <v>0</v>
      </c>
      <c r="AD5055" s="407">
        <v>18</v>
      </c>
      <c r="AE5055" s="852"/>
      <c r="AF5055" s="108">
        <v>353.6</v>
      </c>
      <c r="AG5055" s="109">
        <v>0</v>
      </c>
      <c r="AH5055" s="79">
        <v>0</v>
      </c>
      <c r="AI5055" s="112"/>
      <c r="AJ5055" s="110">
        <v>0</v>
      </c>
      <c r="AK5055" s="739"/>
      <c r="AM5055" s="395">
        <f t="shared" si="402"/>
        <v>0</v>
      </c>
      <c r="AN5055" s="163">
        <f t="shared" si="403"/>
        <v>18</v>
      </c>
      <c r="AO5055" s="113">
        <f t="shared" si="410"/>
        <v>-8.41</v>
      </c>
      <c r="AP5055" s="592">
        <f t="shared" si="400"/>
        <v>-6.4009999999999998</v>
      </c>
      <c r="AT5055" s="592">
        <f t="shared" si="406"/>
        <v>18</v>
      </c>
      <c r="AU5055" s="592">
        <f t="shared" si="408"/>
        <v>21.6</v>
      </c>
      <c r="AV5055" s="592">
        <v>9.3996999999999993</v>
      </c>
      <c r="AW5055" s="797">
        <f t="shared" si="404"/>
        <v>9.3996999999999993</v>
      </c>
      <c r="AX5055" s="797"/>
      <c r="AY5055" s="797"/>
      <c r="AZ5055" s="797"/>
      <c r="BA5055" s="592">
        <f t="shared" si="407"/>
        <v>8.6003000000000007</v>
      </c>
      <c r="BB5055" s="797">
        <f t="shared" si="405"/>
        <v>9.9763479999999998</v>
      </c>
    </row>
    <row r="5056" spans="1:54" x14ac:dyDescent="0.2">
      <c r="A5056" s="58">
        <v>41572</v>
      </c>
      <c r="B5056" s="92">
        <v>18.47</v>
      </c>
      <c r="C5056" s="720"/>
      <c r="D5056" s="174">
        <v>8</v>
      </c>
      <c r="E5056" s="62"/>
      <c r="F5056" s="382">
        <f t="shared" si="409"/>
        <v>26.47</v>
      </c>
      <c r="G5056" s="402"/>
      <c r="H5056" s="371">
        <v>18.739999999999998</v>
      </c>
      <c r="I5056" s="174">
        <v>6.92</v>
      </c>
      <c r="J5056" s="96"/>
      <c r="K5056" s="802">
        <f t="shared" si="411"/>
        <v>25.659999999999997</v>
      </c>
      <c r="M5056" s="745">
        <f t="shared" si="397"/>
        <v>0.26999999999999957</v>
      </c>
      <c r="N5056" s="745">
        <f t="shared" si="398"/>
        <v>-1.08</v>
      </c>
      <c r="O5056" s="98">
        <f t="shared" si="412"/>
        <v>-0.81000000000000227</v>
      </c>
      <c r="Q5056" s="100">
        <f t="shared" si="413"/>
        <v>-3.1566640685892531</v>
      </c>
      <c r="S5056" s="404">
        <v>0</v>
      </c>
      <c r="T5056" s="389">
        <v>0</v>
      </c>
      <c r="U5056" s="390">
        <v>0</v>
      </c>
      <c r="V5056" s="405">
        <v>0</v>
      </c>
      <c r="W5056" s="406">
        <v>0</v>
      </c>
      <c r="X5056" s="405">
        <v>0</v>
      </c>
      <c r="Y5056" s="163">
        <f t="shared" si="401"/>
        <v>26.47</v>
      </c>
      <c r="Z5056" s="108">
        <v>0</v>
      </c>
      <c r="AA5056" s="112">
        <v>0</v>
      </c>
      <c r="AB5056" s="108">
        <v>338.1</v>
      </c>
      <c r="AC5056" s="109">
        <v>0</v>
      </c>
      <c r="AD5056" s="407">
        <v>20</v>
      </c>
      <c r="AE5056" s="852"/>
      <c r="AF5056" s="108">
        <v>353.6</v>
      </c>
      <c r="AG5056" s="109">
        <v>0</v>
      </c>
      <c r="AH5056" s="79">
        <v>0</v>
      </c>
      <c r="AI5056" s="112"/>
      <c r="AJ5056" s="110">
        <v>0</v>
      </c>
      <c r="AK5056" s="739"/>
      <c r="AM5056" s="395">
        <f t="shared" si="402"/>
        <v>0</v>
      </c>
      <c r="AN5056" s="163">
        <f t="shared" si="403"/>
        <v>20</v>
      </c>
      <c r="AO5056" s="113">
        <f t="shared" si="410"/>
        <v>-6.4699999999999989</v>
      </c>
      <c r="AP5056" s="592">
        <f t="shared" si="400"/>
        <v>-5.6599999999999966</v>
      </c>
      <c r="AT5056" s="592">
        <f t="shared" si="406"/>
        <v>20</v>
      </c>
      <c r="AU5056" s="592">
        <f t="shared" si="408"/>
        <v>24</v>
      </c>
      <c r="AV5056" s="592">
        <v>9.3207000000000004</v>
      </c>
      <c r="AW5056" s="797">
        <f t="shared" si="404"/>
        <v>9.3207000000000004</v>
      </c>
      <c r="AX5056" s="797"/>
      <c r="AY5056" s="797"/>
      <c r="AZ5056" s="797"/>
      <c r="BA5056" s="592">
        <f t="shared" si="407"/>
        <v>10.6793</v>
      </c>
      <c r="BB5056" s="797">
        <f t="shared" si="405"/>
        <v>12.387987999999998</v>
      </c>
    </row>
    <row r="5057" spans="1:54" x14ac:dyDescent="0.2">
      <c r="A5057" s="58">
        <v>41573</v>
      </c>
      <c r="B5057" s="92">
        <v>18.09</v>
      </c>
      <c r="C5057" s="720"/>
      <c r="D5057" s="174">
        <v>8.0129999999999999</v>
      </c>
      <c r="E5057" s="62"/>
      <c r="F5057" s="382">
        <f t="shared" si="409"/>
        <v>26.103000000000002</v>
      </c>
      <c r="G5057" s="402"/>
      <c r="H5057" s="371">
        <v>16.89</v>
      </c>
      <c r="I5057" s="174">
        <v>6.83</v>
      </c>
      <c r="J5057" s="96"/>
      <c r="K5057" s="802">
        <f t="shared" si="411"/>
        <v>23.72</v>
      </c>
      <c r="M5057" s="745">
        <f t="shared" si="397"/>
        <v>-1.1999999999999993</v>
      </c>
      <c r="N5057" s="745">
        <f t="shared" si="398"/>
        <v>-1.1829999999999998</v>
      </c>
      <c r="O5057" s="98">
        <f t="shared" si="412"/>
        <v>-2.3830000000000027</v>
      </c>
      <c r="Q5057" s="100">
        <f t="shared" si="413"/>
        <v>-10.046374367622271</v>
      </c>
      <c r="S5057" s="404">
        <v>0</v>
      </c>
      <c r="T5057" s="389">
        <v>0</v>
      </c>
      <c r="U5057" s="390">
        <v>0</v>
      </c>
      <c r="V5057" s="405">
        <v>0</v>
      </c>
      <c r="W5057" s="406">
        <v>0</v>
      </c>
      <c r="X5057" s="405">
        <v>0</v>
      </c>
      <c r="Y5057" s="163">
        <f t="shared" si="401"/>
        <v>26.103000000000002</v>
      </c>
      <c r="Z5057" s="108">
        <v>0</v>
      </c>
      <c r="AA5057" s="112">
        <v>0</v>
      </c>
      <c r="AB5057" s="108">
        <v>338</v>
      </c>
      <c r="AC5057" s="109">
        <v>0</v>
      </c>
      <c r="AD5057" s="407">
        <v>20</v>
      </c>
      <c r="AE5057" s="852"/>
      <c r="AF5057" s="108">
        <v>353.5</v>
      </c>
      <c r="AG5057" s="109">
        <v>0</v>
      </c>
      <c r="AH5057" s="79">
        <v>0</v>
      </c>
      <c r="AI5057" s="112"/>
      <c r="AJ5057" s="110">
        <v>0</v>
      </c>
      <c r="AK5057" s="739"/>
      <c r="AM5057" s="395">
        <f t="shared" si="402"/>
        <v>0</v>
      </c>
      <c r="AN5057" s="163">
        <f t="shared" si="403"/>
        <v>20</v>
      </c>
      <c r="AO5057" s="113">
        <f t="shared" si="410"/>
        <v>-6.1030000000000015</v>
      </c>
      <c r="AP5057" s="592">
        <f t="shared" si="400"/>
        <v>-3.7199999999999989</v>
      </c>
      <c r="AT5057" s="592">
        <f t="shared" si="406"/>
        <v>20</v>
      </c>
      <c r="AU5057" s="592">
        <f t="shared" si="408"/>
        <v>24</v>
      </c>
      <c r="AV5057" s="592">
        <v>6.8280000000000003</v>
      </c>
      <c r="AW5057" s="797">
        <f t="shared" si="404"/>
        <v>6.8280000000000003</v>
      </c>
      <c r="AX5057" s="797"/>
      <c r="AY5057" s="797"/>
      <c r="AZ5057" s="797"/>
      <c r="BA5057" s="592">
        <f t="shared" si="407"/>
        <v>13.172000000000001</v>
      </c>
      <c r="BB5057" s="797">
        <f t="shared" si="405"/>
        <v>15.27952</v>
      </c>
    </row>
    <row r="5058" spans="1:54" x14ac:dyDescent="0.2">
      <c r="A5058" s="58">
        <v>41574</v>
      </c>
      <c r="B5058" s="92">
        <v>18.41</v>
      </c>
      <c r="C5058" s="720"/>
      <c r="D5058" s="174">
        <v>8.41</v>
      </c>
      <c r="E5058" s="62"/>
      <c r="F5058" s="382">
        <f t="shared" si="409"/>
        <v>26.82</v>
      </c>
      <c r="G5058" s="402"/>
      <c r="H5058" s="371">
        <v>18.91</v>
      </c>
      <c r="I5058" s="174">
        <v>7.03</v>
      </c>
      <c r="J5058" s="96"/>
      <c r="K5058" s="802">
        <f t="shared" si="411"/>
        <v>25.94</v>
      </c>
      <c r="M5058" s="745">
        <f t="shared" si="397"/>
        <v>0.5</v>
      </c>
      <c r="N5058" s="745">
        <f t="shared" si="398"/>
        <v>-1.38</v>
      </c>
      <c r="O5058" s="98">
        <f t="shared" si="412"/>
        <v>-0.87999999999999901</v>
      </c>
      <c r="Q5058" s="100">
        <f t="shared" si="413"/>
        <v>-3.3924441017733189</v>
      </c>
      <c r="S5058" s="404">
        <v>0</v>
      </c>
      <c r="T5058" s="389">
        <v>0</v>
      </c>
      <c r="U5058" s="390">
        <v>0</v>
      </c>
      <c r="V5058" s="405">
        <v>0</v>
      </c>
      <c r="W5058" s="406">
        <v>0</v>
      </c>
      <c r="X5058" s="405">
        <v>0</v>
      </c>
      <c r="Y5058" s="163">
        <f t="shared" si="401"/>
        <v>26.82</v>
      </c>
      <c r="Z5058" s="108">
        <v>0</v>
      </c>
      <c r="AA5058" s="112">
        <v>0</v>
      </c>
      <c r="AB5058" s="108">
        <v>338</v>
      </c>
      <c r="AC5058" s="109">
        <v>0</v>
      </c>
      <c r="AD5058" s="407">
        <v>10</v>
      </c>
      <c r="AE5058" s="852"/>
      <c r="AF5058" s="108">
        <v>353.4</v>
      </c>
      <c r="AG5058" s="109">
        <v>0</v>
      </c>
      <c r="AH5058" s="79">
        <v>0</v>
      </c>
      <c r="AI5058" s="112"/>
      <c r="AJ5058" s="110">
        <v>23</v>
      </c>
      <c r="AK5058" s="739"/>
      <c r="AM5058" s="395">
        <f t="shared" si="402"/>
        <v>23</v>
      </c>
      <c r="AN5058" s="163">
        <f t="shared" si="403"/>
        <v>33</v>
      </c>
      <c r="AO5058" s="113">
        <f t="shared" si="410"/>
        <v>6.18</v>
      </c>
      <c r="AP5058" s="592">
        <f t="shared" si="400"/>
        <v>7.0599999999999987</v>
      </c>
      <c r="AT5058" s="592">
        <f t="shared" si="406"/>
        <v>33</v>
      </c>
      <c r="AU5058" s="592">
        <f t="shared" si="408"/>
        <v>39.6</v>
      </c>
      <c r="AV5058" s="592">
        <v>7.4029999999999996</v>
      </c>
      <c r="AW5058" s="797">
        <f t="shared" si="404"/>
        <v>7.4029999999999996</v>
      </c>
      <c r="AX5058" s="797"/>
      <c r="AY5058" s="797"/>
      <c r="AZ5058" s="797"/>
      <c r="BA5058" s="592">
        <f t="shared" si="407"/>
        <v>25.597000000000001</v>
      </c>
      <c r="BB5058" s="797">
        <f t="shared" si="405"/>
        <v>29.692519999999998</v>
      </c>
    </row>
    <row r="5059" spans="1:54" x14ac:dyDescent="0.2">
      <c r="A5059" s="58">
        <v>41575</v>
      </c>
      <c r="B5059" s="92">
        <v>18.5</v>
      </c>
      <c r="C5059" s="720"/>
      <c r="D5059" s="174">
        <v>8.2270000000000003</v>
      </c>
      <c r="E5059" s="62"/>
      <c r="F5059" s="382">
        <f t="shared" si="409"/>
        <v>26.727</v>
      </c>
      <c r="G5059" s="402"/>
      <c r="H5059" s="371">
        <v>16.43</v>
      </c>
      <c r="I5059" s="174">
        <v>6.78</v>
      </c>
      <c r="J5059" s="96"/>
      <c r="K5059" s="802">
        <f t="shared" si="411"/>
        <v>23.21</v>
      </c>
      <c r="M5059" s="745">
        <f t="shared" si="397"/>
        <v>-2.0700000000000003</v>
      </c>
      <c r="N5059" s="745">
        <f t="shared" si="398"/>
        <v>-1.4470000000000001</v>
      </c>
      <c r="O5059" s="98">
        <f t="shared" si="412"/>
        <v>-3.5169999999999995</v>
      </c>
      <c r="Q5059" s="100">
        <f t="shared" si="413"/>
        <v>-15.152951314088753</v>
      </c>
      <c r="S5059" s="404">
        <v>0</v>
      </c>
      <c r="T5059" s="389">
        <v>0</v>
      </c>
      <c r="U5059" s="390">
        <v>0</v>
      </c>
      <c r="V5059" s="405">
        <v>0</v>
      </c>
      <c r="W5059" s="406">
        <v>0</v>
      </c>
      <c r="X5059" s="405">
        <v>0</v>
      </c>
      <c r="Y5059" s="163">
        <f t="shared" si="401"/>
        <v>26.727</v>
      </c>
      <c r="Z5059" s="108">
        <v>0</v>
      </c>
      <c r="AA5059" s="112">
        <v>0</v>
      </c>
      <c r="AB5059" s="108">
        <v>338</v>
      </c>
      <c r="AC5059" s="109">
        <v>0</v>
      </c>
      <c r="AD5059" s="407">
        <v>0</v>
      </c>
      <c r="AE5059" s="852"/>
      <c r="AF5059" s="108">
        <v>353.4</v>
      </c>
      <c r="AG5059" s="109">
        <v>0</v>
      </c>
      <c r="AH5059" s="79">
        <v>0</v>
      </c>
      <c r="AI5059" s="112"/>
      <c r="AJ5059" s="110">
        <v>21</v>
      </c>
      <c r="AK5059" s="739"/>
      <c r="AM5059" s="395">
        <f t="shared" si="402"/>
        <v>21</v>
      </c>
      <c r="AN5059" s="163">
        <f t="shared" si="403"/>
        <v>21</v>
      </c>
      <c r="AO5059" s="113">
        <f t="shared" si="410"/>
        <v>-5.7270000000000003</v>
      </c>
      <c r="AP5059" s="592">
        <f t="shared" si="400"/>
        <v>-2.2100000000000009</v>
      </c>
      <c r="AT5059" s="592">
        <f t="shared" si="406"/>
        <v>21</v>
      </c>
      <c r="AU5059" s="592">
        <f t="shared" si="408"/>
        <v>25.2</v>
      </c>
      <c r="AV5059" s="592">
        <v>10.573</v>
      </c>
      <c r="AW5059" s="797">
        <f t="shared" si="404"/>
        <v>10.573</v>
      </c>
      <c r="AX5059" s="797"/>
      <c r="AY5059" s="797"/>
      <c r="AZ5059" s="797"/>
      <c r="BA5059" s="592">
        <f t="shared" si="407"/>
        <v>10.427</v>
      </c>
      <c r="BB5059" s="797">
        <f t="shared" si="405"/>
        <v>12.095319999999999</v>
      </c>
    </row>
    <row r="5060" spans="1:54" x14ac:dyDescent="0.2">
      <c r="A5060" s="58">
        <v>41576</v>
      </c>
      <c r="B5060" s="92">
        <v>19.170000000000002</v>
      </c>
      <c r="C5060" s="720"/>
      <c r="D5060" s="174">
        <v>8.33</v>
      </c>
      <c r="E5060" s="62"/>
      <c r="F5060" s="382">
        <f t="shared" si="409"/>
        <v>27.5</v>
      </c>
      <c r="G5060" s="402"/>
      <c r="H5060" s="371">
        <v>19.829999999999998</v>
      </c>
      <c r="I5060" s="174">
        <v>6.9</v>
      </c>
      <c r="J5060" s="96"/>
      <c r="K5060" s="802">
        <f t="shared" si="411"/>
        <v>26.729999999999997</v>
      </c>
      <c r="M5060" s="745">
        <f t="shared" si="397"/>
        <v>0.65999999999999659</v>
      </c>
      <c r="N5060" s="745">
        <f t="shared" si="398"/>
        <v>-1.4299999999999997</v>
      </c>
      <c r="O5060" s="98">
        <f t="shared" si="412"/>
        <v>-0.77000000000000313</v>
      </c>
      <c r="Q5060" s="100">
        <f t="shared" si="413"/>
        <v>-2.8806584362140035</v>
      </c>
      <c r="S5060" s="404">
        <v>0</v>
      </c>
      <c r="T5060" s="389">
        <v>0</v>
      </c>
      <c r="U5060" s="390">
        <v>0</v>
      </c>
      <c r="V5060" s="405">
        <v>0</v>
      </c>
      <c r="W5060" s="406">
        <v>0</v>
      </c>
      <c r="X5060" s="405">
        <v>0</v>
      </c>
      <c r="Y5060" s="163">
        <f t="shared" si="401"/>
        <v>27.5</v>
      </c>
      <c r="Z5060" s="108">
        <v>0</v>
      </c>
      <c r="AA5060" s="112">
        <v>0</v>
      </c>
      <c r="AB5060" s="108">
        <v>337.9</v>
      </c>
      <c r="AC5060" s="109">
        <v>0</v>
      </c>
      <c r="AD5060" s="407">
        <v>20</v>
      </c>
      <c r="AE5060" s="852"/>
      <c r="AF5060" s="108">
        <v>353.3</v>
      </c>
      <c r="AG5060" s="109">
        <v>0</v>
      </c>
      <c r="AH5060" s="79">
        <v>0</v>
      </c>
      <c r="AI5060" s="112"/>
      <c r="AJ5060" s="110">
        <v>11</v>
      </c>
      <c r="AK5060" s="739"/>
      <c r="AM5060" s="395">
        <f t="shared" si="402"/>
        <v>11</v>
      </c>
      <c r="AN5060" s="163">
        <f t="shared" si="403"/>
        <v>31</v>
      </c>
      <c r="AO5060" s="113">
        <f t="shared" si="410"/>
        <v>3.5</v>
      </c>
      <c r="AP5060" s="592">
        <f t="shared" si="400"/>
        <v>4.2700000000000031</v>
      </c>
      <c r="AT5060" s="592">
        <f t="shared" si="406"/>
        <v>31</v>
      </c>
      <c r="AU5060" s="592">
        <f t="shared" si="408"/>
        <v>37.200000000000003</v>
      </c>
      <c r="AV5060" s="592">
        <v>9.8650000000000002</v>
      </c>
      <c r="AW5060" s="797">
        <f t="shared" si="404"/>
        <v>9.8650000000000002</v>
      </c>
      <c r="AX5060" s="797"/>
      <c r="AY5060" s="797"/>
      <c r="AZ5060" s="797"/>
      <c r="BA5060" s="592">
        <f t="shared" si="407"/>
        <v>21.134999999999998</v>
      </c>
      <c r="BB5060" s="797">
        <f t="shared" si="405"/>
        <v>24.516599999999997</v>
      </c>
    </row>
    <row r="5061" spans="1:54" x14ac:dyDescent="0.2">
      <c r="A5061" s="58">
        <v>41577</v>
      </c>
      <c r="B5061" s="92">
        <v>18.39</v>
      </c>
      <c r="C5061" s="720"/>
      <c r="D5061" s="174">
        <v>8.1999999999999993</v>
      </c>
      <c r="E5061" s="62"/>
      <c r="F5061" s="382">
        <f t="shared" si="409"/>
        <v>26.59</v>
      </c>
      <c r="G5061" s="402"/>
      <c r="H5061" s="371">
        <v>17.75</v>
      </c>
      <c r="I5061" s="174">
        <v>6.5</v>
      </c>
      <c r="J5061" s="96"/>
      <c r="K5061" s="802">
        <f t="shared" si="411"/>
        <v>24.25</v>
      </c>
      <c r="M5061" s="745">
        <f t="shared" si="397"/>
        <v>-0.64000000000000057</v>
      </c>
      <c r="N5061" s="745">
        <f t="shared" si="398"/>
        <v>-1.6999999999999993</v>
      </c>
      <c r="O5061" s="98">
        <f t="shared" si="412"/>
        <v>-2.34</v>
      </c>
      <c r="Q5061" s="100">
        <f t="shared" si="413"/>
        <v>-9.6494845360824737</v>
      </c>
      <c r="S5061" s="404">
        <v>0</v>
      </c>
      <c r="T5061" s="389">
        <v>0</v>
      </c>
      <c r="U5061" s="390">
        <v>0</v>
      </c>
      <c r="V5061" s="405">
        <v>0</v>
      </c>
      <c r="W5061" s="406">
        <v>0</v>
      </c>
      <c r="X5061" s="405">
        <v>0</v>
      </c>
      <c r="Y5061" s="163">
        <f t="shared" si="401"/>
        <v>26.59</v>
      </c>
      <c r="Z5061" s="108">
        <v>0</v>
      </c>
      <c r="AA5061" s="112">
        <v>0</v>
      </c>
      <c r="AB5061" s="108">
        <v>337.8</v>
      </c>
      <c r="AC5061" s="109">
        <v>0</v>
      </c>
      <c r="AD5061" s="407">
        <v>20</v>
      </c>
      <c r="AE5061" s="852"/>
      <c r="AF5061" s="108">
        <v>353.3</v>
      </c>
      <c r="AG5061" s="109">
        <v>0</v>
      </c>
      <c r="AH5061" s="79">
        <v>0</v>
      </c>
      <c r="AI5061" s="112"/>
      <c r="AJ5061" s="110">
        <v>0</v>
      </c>
      <c r="AK5061" s="739"/>
      <c r="AM5061" s="395">
        <f t="shared" si="402"/>
        <v>0</v>
      </c>
      <c r="AN5061" s="163">
        <f t="shared" si="403"/>
        <v>20</v>
      </c>
      <c r="AO5061" s="113">
        <f t="shared" si="410"/>
        <v>-6.59</v>
      </c>
      <c r="AP5061" s="592">
        <f t="shared" si="400"/>
        <v>-4.25</v>
      </c>
      <c r="AT5061" s="592">
        <f t="shared" si="406"/>
        <v>20</v>
      </c>
      <c r="AU5061" s="592">
        <f t="shared" si="408"/>
        <v>24</v>
      </c>
      <c r="AV5061" s="592">
        <v>5.4249999999999998</v>
      </c>
      <c r="AW5061" s="797">
        <f t="shared" si="404"/>
        <v>5.4249999999999998</v>
      </c>
      <c r="AX5061" s="797"/>
      <c r="AY5061" s="797"/>
      <c r="AZ5061" s="797"/>
      <c r="BA5061" s="592">
        <f t="shared" si="407"/>
        <v>14.574999999999999</v>
      </c>
      <c r="BB5061" s="797">
        <f t="shared" si="405"/>
        <v>16.906999999999996</v>
      </c>
    </row>
    <row r="5062" spans="1:54" ht="13.5" thickBot="1" x14ac:dyDescent="0.25">
      <c r="A5062" s="58">
        <v>41578</v>
      </c>
      <c r="B5062" s="121">
        <v>18.809999999999999</v>
      </c>
      <c r="C5062" s="720"/>
      <c r="D5062" s="189">
        <v>7.8680000000000003</v>
      </c>
      <c r="E5062" s="62"/>
      <c r="F5062" s="382">
        <f t="shared" si="409"/>
        <v>26.677999999999997</v>
      </c>
      <c r="G5062" s="415"/>
      <c r="H5062" s="416">
        <v>18.22</v>
      </c>
      <c r="I5062" s="224">
        <v>6.5739999999999998</v>
      </c>
      <c r="J5062" s="124"/>
      <c r="K5062" s="803">
        <f t="shared" si="411"/>
        <v>24.793999999999997</v>
      </c>
      <c r="M5062" s="745">
        <f t="shared" si="397"/>
        <v>-0.58999999999999986</v>
      </c>
      <c r="N5062" s="745">
        <f t="shared" si="398"/>
        <v>-1.2940000000000005</v>
      </c>
      <c r="O5062" s="98">
        <f t="shared" si="412"/>
        <v>-1.8840000000000003</v>
      </c>
      <c r="Q5062" s="100">
        <f t="shared" si="413"/>
        <v>-7.5986125675566685</v>
      </c>
      <c r="S5062" s="420">
        <v>0</v>
      </c>
      <c r="T5062" s="421">
        <v>0</v>
      </c>
      <c r="U5062" s="422">
        <v>0</v>
      </c>
      <c r="V5062" s="423">
        <v>0</v>
      </c>
      <c r="W5062" s="424">
        <v>0</v>
      </c>
      <c r="X5062" s="423">
        <v>0</v>
      </c>
      <c r="Y5062" s="163">
        <f t="shared" si="401"/>
        <v>26.677999999999997</v>
      </c>
      <c r="Z5062" s="108">
        <v>0</v>
      </c>
      <c r="AA5062" s="112">
        <v>0</v>
      </c>
      <c r="AB5062" s="132">
        <v>337.7</v>
      </c>
      <c r="AC5062" s="133">
        <v>0</v>
      </c>
      <c r="AD5062" s="425">
        <v>20</v>
      </c>
      <c r="AE5062" s="853"/>
      <c r="AF5062" s="132">
        <v>353.3</v>
      </c>
      <c r="AG5062" s="133">
        <v>0</v>
      </c>
      <c r="AH5062" s="79">
        <v>0</v>
      </c>
      <c r="AI5062" s="136"/>
      <c r="AJ5062" s="110">
        <v>8</v>
      </c>
      <c r="AK5062" s="739"/>
      <c r="AM5062" s="395">
        <f t="shared" si="402"/>
        <v>8</v>
      </c>
      <c r="AN5062" s="163">
        <f t="shared" si="403"/>
        <v>28</v>
      </c>
      <c r="AO5062" s="113">
        <f t="shared" si="410"/>
        <v>1.3220000000000027</v>
      </c>
      <c r="AP5062" s="592">
        <f t="shared" si="400"/>
        <v>3.2060000000000031</v>
      </c>
      <c r="AT5062" s="592">
        <f t="shared" si="406"/>
        <v>28</v>
      </c>
      <c r="AU5062" s="592">
        <f t="shared" si="408"/>
        <v>33.6</v>
      </c>
      <c r="AV5062" s="592">
        <v>12.176</v>
      </c>
      <c r="AW5062" s="797">
        <f t="shared" si="404"/>
        <v>12.176</v>
      </c>
      <c r="AX5062" s="797"/>
      <c r="AY5062" s="797"/>
      <c r="AZ5062" s="797"/>
      <c r="BA5062" s="592">
        <f t="shared" si="407"/>
        <v>15.824</v>
      </c>
      <c r="BB5062" s="797">
        <f t="shared" si="405"/>
        <v>18.355839999999997</v>
      </c>
    </row>
    <row r="5063" spans="1:54" x14ac:dyDescent="0.2">
      <c r="A5063" s="58">
        <v>41579</v>
      </c>
      <c r="B5063" s="59">
        <v>18.46</v>
      </c>
      <c r="C5063" s="720"/>
      <c r="D5063" s="200">
        <v>8.0549999999999997</v>
      </c>
      <c r="E5063" s="62"/>
      <c r="F5063" s="63">
        <f t="shared" si="409"/>
        <v>26.515000000000001</v>
      </c>
      <c r="G5063" s="434"/>
      <c r="H5063" s="384">
        <v>18.739999999999998</v>
      </c>
      <c r="I5063" s="150">
        <v>6.9950000000000001</v>
      </c>
      <c r="J5063" s="66"/>
      <c r="K5063" s="386">
        <f t="shared" si="411"/>
        <v>25.734999999999999</v>
      </c>
      <c r="M5063" s="745">
        <f t="shared" si="397"/>
        <v>0.27999999999999758</v>
      </c>
      <c r="N5063" s="745">
        <f t="shared" si="398"/>
        <v>-1.0599999999999996</v>
      </c>
      <c r="O5063" s="98">
        <f t="shared" si="412"/>
        <v>-0.78000000000000114</v>
      </c>
      <c r="Q5063" s="100">
        <f t="shared" si="413"/>
        <v>-3.0308917816203658</v>
      </c>
      <c r="S5063" s="388">
        <v>0</v>
      </c>
      <c r="T5063" s="389">
        <v>0</v>
      </c>
      <c r="U5063" s="390">
        <v>0</v>
      </c>
      <c r="V5063" s="391">
        <v>0</v>
      </c>
      <c r="W5063" s="392">
        <v>0</v>
      </c>
      <c r="X5063" s="391">
        <v>0</v>
      </c>
      <c r="Y5063" s="163">
        <f t="shared" ref="Y5063:Y5126" si="414">+F5063-S5063-T5063-U5063-V5063+W5063+X5063</f>
        <v>26.515000000000001</v>
      </c>
      <c r="Z5063" s="78">
        <v>0</v>
      </c>
      <c r="AA5063" s="82">
        <v>0</v>
      </c>
      <c r="AB5063" s="78">
        <v>337.6</v>
      </c>
      <c r="AC5063" s="79">
        <v>0.5</v>
      </c>
      <c r="AD5063" s="393">
        <v>20</v>
      </c>
      <c r="AE5063" s="451"/>
      <c r="AF5063" s="78">
        <v>353.3</v>
      </c>
      <c r="AG5063" s="79">
        <v>0</v>
      </c>
      <c r="AH5063" s="79">
        <v>0</v>
      </c>
      <c r="AI5063" s="82"/>
      <c r="AJ5063" s="80">
        <v>0</v>
      </c>
      <c r="AK5063" s="739"/>
      <c r="AM5063" s="395">
        <f>AJ5063</f>
        <v>0</v>
      </c>
      <c r="AN5063" s="163">
        <f t="shared" si="403"/>
        <v>20</v>
      </c>
      <c r="AO5063" s="83">
        <f t="shared" si="410"/>
        <v>-6.5150000000000006</v>
      </c>
      <c r="AP5063" s="592">
        <f t="shared" si="400"/>
        <v>-5.7349999999999994</v>
      </c>
      <c r="AT5063" s="592">
        <f t="shared" si="406"/>
        <v>20</v>
      </c>
      <c r="AU5063" s="592">
        <f t="shared" si="408"/>
        <v>24</v>
      </c>
      <c r="AV5063" s="592">
        <v>8.2928999999999995</v>
      </c>
      <c r="AW5063" s="797">
        <f>AV5063</f>
        <v>8.2928999999999995</v>
      </c>
      <c r="AX5063" s="797"/>
      <c r="AY5063" s="797"/>
      <c r="AZ5063" s="797"/>
      <c r="BA5063" s="592">
        <f t="shared" si="407"/>
        <v>11.707100000000001</v>
      </c>
      <c r="BB5063" s="797">
        <f>BA5063*1.3</f>
        <v>15.219230000000001</v>
      </c>
    </row>
    <row r="5064" spans="1:54" x14ac:dyDescent="0.2">
      <c r="A5064" s="58">
        <v>41580</v>
      </c>
      <c r="B5064" s="92">
        <v>17.649999999999999</v>
      </c>
      <c r="C5064" s="720"/>
      <c r="D5064" s="174">
        <v>8.1669999999999998</v>
      </c>
      <c r="E5064" s="62"/>
      <c r="F5064" s="63">
        <f t="shared" si="409"/>
        <v>25.817</v>
      </c>
      <c r="G5064" s="434"/>
      <c r="H5064" s="371">
        <v>16.93</v>
      </c>
      <c r="I5064" s="174">
        <v>6.968</v>
      </c>
      <c r="J5064" s="96"/>
      <c r="K5064" s="403">
        <f t="shared" si="411"/>
        <v>23.898</v>
      </c>
      <c r="M5064" s="745">
        <f t="shared" si="397"/>
        <v>-0.71999999999999886</v>
      </c>
      <c r="N5064" s="745">
        <f t="shared" si="398"/>
        <v>-1.1989999999999998</v>
      </c>
      <c r="O5064" s="98">
        <f t="shared" si="412"/>
        <v>-1.9190000000000005</v>
      </c>
      <c r="Q5064" s="100">
        <f t="shared" si="413"/>
        <v>-8.0299606661645342</v>
      </c>
      <c r="S5064" s="404">
        <v>0</v>
      </c>
      <c r="T5064" s="389">
        <v>0</v>
      </c>
      <c r="U5064" s="390">
        <v>0</v>
      </c>
      <c r="V5064" s="405">
        <v>0</v>
      </c>
      <c r="W5064" s="406">
        <v>0</v>
      </c>
      <c r="X5064" s="405">
        <v>0</v>
      </c>
      <c r="Y5064" s="163">
        <f t="shared" si="414"/>
        <v>25.817</v>
      </c>
      <c r="Z5064" s="108">
        <v>0</v>
      </c>
      <c r="AA5064" s="112">
        <v>0</v>
      </c>
      <c r="AB5064" s="108">
        <v>337.5</v>
      </c>
      <c r="AC5064" s="109">
        <v>0</v>
      </c>
      <c r="AD5064" s="407">
        <v>20</v>
      </c>
      <c r="AE5064" s="852"/>
      <c r="AF5064" s="108">
        <v>353.4</v>
      </c>
      <c r="AG5064" s="109">
        <v>0.6</v>
      </c>
      <c r="AH5064" s="79">
        <v>0</v>
      </c>
      <c r="AI5064" s="112"/>
      <c r="AJ5064" s="110">
        <v>0</v>
      </c>
      <c r="AK5064" s="739"/>
      <c r="AM5064" s="395">
        <f>AJ5064</f>
        <v>0</v>
      </c>
      <c r="AN5064" s="163">
        <f t="shared" ref="AN5064:AN5095" si="415">AH5064+AJ5064+AD5064+AA5064+Z5064</f>
        <v>20</v>
      </c>
      <c r="AO5064" s="113">
        <f t="shared" si="410"/>
        <v>-5.8170000000000002</v>
      </c>
      <c r="AP5064" s="592">
        <f t="shared" si="400"/>
        <v>-3.8979999999999997</v>
      </c>
      <c r="AT5064" s="592">
        <f t="shared" si="406"/>
        <v>20</v>
      </c>
      <c r="AU5064" s="592">
        <f t="shared" si="408"/>
        <v>24</v>
      </c>
      <c r="AV5064" s="592">
        <v>8.2289999999999992</v>
      </c>
      <c r="AW5064" s="797">
        <f t="shared" ref="AW5064:AW5092" si="416">AV5064</f>
        <v>8.2289999999999992</v>
      </c>
      <c r="AX5064" s="797"/>
      <c r="AY5064" s="797"/>
      <c r="AZ5064" s="797"/>
      <c r="BA5064" s="592">
        <f t="shared" si="407"/>
        <v>11.771000000000001</v>
      </c>
      <c r="BB5064" s="797">
        <f t="shared" ref="BB5064:BB5092" si="417">BA5064*1.3</f>
        <v>15.302300000000001</v>
      </c>
    </row>
    <row r="5065" spans="1:54" x14ac:dyDescent="0.2">
      <c r="A5065" s="58">
        <v>41581</v>
      </c>
      <c r="B5065" s="92">
        <v>18.559999999999999</v>
      </c>
      <c r="C5065" s="720"/>
      <c r="D5065" s="174">
        <v>8.25</v>
      </c>
      <c r="E5065" s="62"/>
      <c r="F5065" s="63">
        <f t="shared" si="409"/>
        <v>26.81</v>
      </c>
      <c r="G5065" s="434"/>
      <c r="H5065" s="371">
        <v>16.12</v>
      </c>
      <c r="I5065" s="174">
        <v>7.1470000000000002</v>
      </c>
      <c r="J5065" s="96"/>
      <c r="K5065" s="403">
        <f t="shared" si="411"/>
        <v>23.267000000000003</v>
      </c>
      <c r="M5065" s="745">
        <f t="shared" si="397"/>
        <v>-2.4399999999999977</v>
      </c>
      <c r="N5065" s="745">
        <f t="shared" si="398"/>
        <v>-1.1029999999999998</v>
      </c>
      <c r="O5065" s="98">
        <f t="shared" si="412"/>
        <v>-3.5429999999999957</v>
      </c>
      <c r="Q5065" s="100">
        <f t="shared" si="413"/>
        <v>-15.227575536167084</v>
      </c>
      <c r="S5065" s="404">
        <v>0</v>
      </c>
      <c r="T5065" s="389">
        <v>0</v>
      </c>
      <c r="U5065" s="390">
        <v>0</v>
      </c>
      <c r="V5065" s="405">
        <v>0</v>
      </c>
      <c r="W5065" s="406">
        <v>0</v>
      </c>
      <c r="X5065" s="405">
        <v>0</v>
      </c>
      <c r="Y5065" s="163">
        <f t="shared" si="414"/>
        <v>26.81</v>
      </c>
      <c r="Z5065" s="108">
        <v>0</v>
      </c>
      <c r="AA5065" s="112">
        <v>0</v>
      </c>
      <c r="AB5065" s="108">
        <v>337.4</v>
      </c>
      <c r="AC5065" s="109">
        <v>0</v>
      </c>
      <c r="AD5065" s="407">
        <v>20</v>
      </c>
      <c r="AE5065" s="852"/>
      <c r="AF5065" s="108">
        <v>353.3</v>
      </c>
      <c r="AG5065" s="109">
        <v>0</v>
      </c>
      <c r="AH5065" s="79">
        <v>0</v>
      </c>
      <c r="AI5065" s="112"/>
      <c r="AJ5065" s="110">
        <v>3</v>
      </c>
      <c r="AK5065" s="739"/>
      <c r="AM5065" s="395">
        <f t="shared" ref="AM5065:AM5092" si="418">AJ5065</f>
        <v>3</v>
      </c>
      <c r="AN5065" s="163">
        <f t="shared" si="415"/>
        <v>23</v>
      </c>
      <c r="AO5065" s="113">
        <f t="shared" si="410"/>
        <v>-3.8099999999999987</v>
      </c>
      <c r="AP5065" s="592">
        <f t="shared" si="400"/>
        <v>-0.26700000000000301</v>
      </c>
      <c r="AT5065" s="592">
        <f t="shared" si="406"/>
        <v>23</v>
      </c>
      <c r="AU5065" s="592">
        <f t="shared" si="408"/>
        <v>27.6</v>
      </c>
      <c r="AV5065" s="592">
        <v>7.9989999999999997</v>
      </c>
      <c r="AW5065" s="797">
        <f t="shared" si="416"/>
        <v>7.9989999999999997</v>
      </c>
      <c r="AX5065" s="797"/>
      <c r="AY5065" s="797"/>
      <c r="AZ5065" s="797"/>
      <c r="BA5065" s="592">
        <f t="shared" si="407"/>
        <v>15.001000000000001</v>
      </c>
      <c r="BB5065" s="797">
        <f t="shared" si="417"/>
        <v>19.501300000000001</v>
      </c>
    </row>
    <row r="5066" spans="1:54" x14ac:dyDescent="0.2">
      <c r="A5066" s="58">
        <v>41582</v>
      </c>
      <c r="B5066" s="92">
        <v>17.25</v>
      </c>
      <c r="C5066" s="720"/>
      <c r="D5066" s="174">
        <v>8.43</v>
      </c>
      <c r="E5066" s="62"/>
      <c r="F5066" s="63">
        <f t="shared" si="409"/>
        <v>25.68</v>
      </c>
      <c r="G5066" s="434"/>
      <c r="H5066" s="371">
        <v>16.38</v>
      </c>
      <c r="I5066" s="174">
        <v>6.8890000000000002</v>
      </c>
      <c r="J5066" s="96"/>
      <c r="K5066" s="403">
        <f t="shared" si="411"/>
        <v>23.268999999999998</v>
      </c>
      <c r="M5066" s="745">
        <f t="shared" si="397"/>
        <v>-0.87000000000000099</v>
      </c>
      <c r="N5066" s="745">
        <f t="shared" si="398"/>
        <v>-1.5409999999999995</v>
      </c>
      <c r="O5066" s="98">
        <f t="shared" si="412"/>
        <v>-2.4110000000000014</v>
      </c>
      <c r="Q5066" s="100">
        <f t="shared" si="413"/>
        <v>-10.361425071984192</v>
      </c>
      <c r="S5066" s="404">
        <v>0</v>
      </c>
      <c r="T5066" s="389">
        <v>0</v>
      </c>
      <c r="U5066" s="390">
        <v>0</v>
      </c>
      <c r="V5066" s="405">
        <v>0</v>
      </c>
      <c r="W5066" s="406">
        <v>0</v>
      </c>
      <c r="X5066" s="405">
        <v>0</v>
      </c>
      <c r="Y5066" s="163">
        <f t="shared" si="414"/>
        <v>25.68</v>
      </c>
      <c r="Z5066" s="108">
        <v>0</v>
      </c>
      <c r="AA5066" s="112">
        <v>0</v>
      </c>
      <c r="AB5066" s="108">
        <v>337.3</v>
      </c>
      <c r="AC5066" s="109">
        <v>0</v>
      </c>
      <c r="AD5066" s="407">
        <v>20</v>
      </c>
      <c r="AE5066" s="852"/>
      <c r="AF5066" s="108">
        <v>353.3</v>
      </c>
      <c r="AG5066" s="109">
        <v>0</v>
      </c>
      <c r="AH5066" s="79">
        <v>0</v>
      </c>
      <c r="AI5066" s="112"/>
      <c r="AJ5066" s="110">
        <v>12</v>
      </c>
      <c r="AK5066" s="739"/>
      <c r="AM5066" s="395">
        <f t="shared" si="418"/>
        <v>12</v>
      </c>
      <c r="AN5066" s="163">
        <f t="shared" si="415"/>
        <v>32</v>
      </c>
      <c r="AO5066" s="113">
        <f t="shared" si="410"/>
        <v>6.32</v>
      </c>
      <c r="AP5066" s="592">
        <f t="shared" si="400"/>
        <v>8.7310000000000016</v>
      </c>
      <c r="AT5066" s="592">
        <f t="shared" ref="AT5066:AT5092" si="419">AN5066</f>
        <v>32</v>
      </c>
      <c r="AU5066" s="592">
        <f t="shared" si="408"/>
        <v>38.4</v>
      </c>
      <c r="AV5066" s="592">
        <v>4.4660000000000002</v>
      </c>
      <c r="AW5066" s="797">
        <f t="shared" si="416"/>
        <v>4.4660000000000002</v>
      </c>
      <c r="AX5066" s="797"/>
      <c r="AY5066" s="797"/>
      <c r="AZ5066" s="797"/>
      <c r="BA5066" s="592">
        <f t="shared" ref="BA5066:BA5102" si="420">AT5066-AW5066</f>
        <v>27.533999999999999</v>
      </c>
      <c r="BB5066" s="797">
        <f t="shared" si="417"/>
        <v>35.794199999999996</v>
      </c>
    </row>
    <row r="5067" spans="1:54" x14ac:dyDescent="0.2">
      <c r="A5067" s="58">
        <v>41583</v>
      </c>
      <c r="B5067" s="92">
        <v>18.3</v>
      </c>
      <c r="C5067" s="720"/>
      <c r="D5067" s="174">
        <v>7.84</v>
      </c>
      <c r="E5067" s="62"/>
      <c r="F5067" s="63">
        <f t="shared" si="409"/>
        <v>26.14</v>
      </c>
      <c r="G5067" s="434"/>
      <c r="H5067" s="371">
        <v>18.3</v>
      </c>
      <c r="I5067" s="174">
        <v>7.2789999999999999</v>
      </c>
      <c r="J5067" s="96"/>
      <c r="K5067" s="403">
        <f t="shared" si="411"/>
        <v>25.579000000000001</v>
      </c>
      <c r="M5067" s="745">
        <f t="shared" si="397"/>
        <v>0</v>
      </c>
      <c r="N5067" s="745">
        <f t="shared" si="398"/>
        <v>-0.56099999999999994</v>
      </c>
      <c r="O5067" s="98">
        <f t="shared" si="412"/>
        <v>-0.56099999999999994</v>
      </c>
      <c r="Q5067" s="100">
        <f t="shared" si="413"/>
        <v>-2.1932053637749713</v>
      </c>
      <c r="S5067" s="404">
        <v>0</v>
      </c>
      <c r="T5067" s="389">
        <v>0</v>
      </c>
      <c r="U5067" s="390">
        <v>0</v>
      </c>
      <c r="V5067" s="405">
        <v>0</v>
      </c>
      <c r="W5067" s="406">
        <v>0</v>
      </c>
      <c r="X5067" s="405">
        <v>0</v>
      </c>
      <c r="Y5067" s="163">
        <f t="shared" si="414"/>
        <v>26.14</v>
      </c>
      <c r="Z5067" s="108">
        <v>0</v>
      </c>
      <c r="AA5067" s="112">
        <v>0</v>
      </c>
      <c r="AB5067" s="108">
        <v>337.2</v>
      </c>
      <c r="AC5067" s="109">
        <v>0</v>
      </c>
      <c r="AD5067" s="407">
        <v>20</v>
      </c>
      <c r="AE5067" s="852"/>
      <c r="AF5067" s="108">
        <v>353.3</v>
      </c>
      <c r="AG5067" s="109">
        <v>0</v>
      </c>
      <c r="AH5067" s="79">
        <v>0</v>
      </c>
      <c r="AI5067" s="112"/>
      <c r="AJ5067" s="110">
        <v>0</v>
      </c>
      <c r="AK5067" s="739"/>
      <c r="AM5067" s="395">
        <f t="shared" si="418"/>
        <v>0</v>
      </c>
      <c r="AN5067" s="163">
        <f t="shared" si="415"/>
        <v>20</v>
      </c>
      <c r="AO5067" s="113">
        <f t="shared" si="410"/>
        <v>-6.1400000000000006</v>
      </c>
      <c r="AP5067" s="592">
        <f t="shared" si="400"/>
        <v>-5.5790000000000006</v>
      </c>
      <c r="AT5067" s="592">
        <f t="shared" si="419"/>
        <v>20</v>
      </c>
      <c r="AU5067" s="592">
        <f t="shared" si="408"/>
        <v>24</v>
      </c>
      <c r="AV5067" s="592">
        <v>8.9920000000000009</v>
      </c>
      <c r="AW5067" s="797">
        <f t="shared" si="416"/>
        <v>8.9920000000000009</v>
      </c>
      <c r="AX5067" s="797"/>
      <c r="AY5067" s="797"/>
      <c r="AZ5067" s="797"/>
      <c r="BA5067" s="592">
        <f t="shared" si="420"/>
        <v>11.007999999999999</v>
      </c>
      <c r="BB5067" s="797">
        <f t="shared" si="417"/>
        <v>14.3104</v>
      </c>
    </row>
    <row r="5068" spans="1:54" x14ac:dyDescent="0.2">
      <c r="A5068" s="58">
        <v>41584</v>
      </c>
      <c r="B5068" s="92">
        <v>18.53</v>
      </c>
      <c r="C5068" s="720"/>
      <c r="D5068" s="174">
        <v>8.17</v>
      </c>
      <c r="E5068" s="62"/>
      <c r="F5068" s="63">
        <f t="shared" si="409"/>
        <v>26.700000000000003</v>
      </c>
      <c r="G5068" s="434"/>
      <c r="H5068" s="371">
        <v>17.22</v>
      </c>
      <c r="I5068" s="174">
        <v>7.5579999999999998</v>
      </c>
      <c r="J5068" s="96"/>
      <c r="K5068" s="403">
        <f t="shared" si="411"/>
        <v>24.777999999999999</v>
      </c>
      <c r="M5068" s="745">
        <f t="shared" si="397"/>
        <v>-1.3100000000000023</v>
      </c>
      <c r="N5068" s="745">
        <f t="shared" si="398"/>
        <v>-0.6120000000000001</v>
      </c>
      <c r="O5068" s="98">
        <f t="shared" si="412"/>
        <v>-1.9220000000000041</v>
      </c>
      <c r="Q5068" s="100">
        <f t="shared" si="413"/>
        <v>-7.7568811042053616</v>
      </c>
      <c r="S5068" s="404">
        <v>0</v>
      </c>
      <c r="T5068" s="389">
        <v>0</v>
      </c>
      <c r="U5068" s="390">
        <v>0</v>
      </c>
      <c r="V5068" s="405">
        <v>0</v>
      </c>
      <c r="W5068" s="406">
        <v>0</v>
      </c>
      <c r="X5068" s="405">
        <v>0</v>
      </c>
      <c r="Y5068" s="163">
        <f t="shared" si="414"/>
        <v>26.700000000000003</v>
      </c>
      <c r="Z5068" s="108">
        <v>0</v>
      </c>
      <c r="AA5068" s="112">
        <v>0</v>
      </c>
      <c r="AB5068" s="108">
        <v>337.2</v>
      </c>
      <c r="AC5068" s="109">
        <v>0.1</v>
      </c>
      <c r="AD5068" s="407">
        <v>20</v>
      </c>
      <c r="AE5068" s="852"/>
      <c r="AF5068" s="108">
        <v>353.3</v>
      </c>
      <c r="AG5068" s="109">
        <v>0.02</v>
      </c>
      <c r="AH5068" s="79">
        <v>0</v>
      </c>
      <c r="AI5068" s="112"/>
      <c r="AJ5068" s="110">
        <v>0</v>
      </c>
      <c r="AK5068" s="739"/>
      <c r="AM5068" s="395">
        <f t="shared" si="418"/>
        <v>0</v>
      </c>
      <c r="AN5068" s="163">
        <f t="shared" si="415"/>
        <v>20</v>
      </c>
      <c r="AO5068" s="113">
        <f t="shared" si="410"/>
        <v>-6.7000000000000028</v>
      </c>
      <c r="AP5068" s="592">
        <f t="shared" si="400"/>
        <v>-4.7779999999999987</v>
      </c>
      <c r="AT5068" s="592">
        <f t="shared" si="419"/>
        <v>20</v>
      </c>
      <c r="AU5068" s="592">
        <f t="shared" si="408"/>
        <v>24</v>
      </c>
      <c r="AV5068" s="592">
        <v>8.4649999999999999</v>
      </c>
      <c r="AW5068" s="797">
        <f t="shared" si="416"/>
        <v>8.4649999999999999</v>
      </c>
      <c r="AX5068" s="797"/>
      <c r="AY5068" s="797"/>
      <c r="AZ5068" s="797"/>
      <c r="BA5068" s="592">
        <f t="shared" si="420"/>
        <v>11.535</v>
      </c>
      <c r="BB5068" s="797">
        <f t="shared" si="417"/>
        <v>14.9955</v>
      </c>
    </row>
    <row r="5069" spans="1:54" x14ac:dyDescent="0.2">
      <c r="A5069" s="58">
        <v>41585</v>
      </c>
      <c r="B5069" s="92">
        <v>18.47</v>
      </c>
      <c r="C5069" s="720"/>
      <c r="D5069" s="174">
        <v>8.19</v>
      </c>
      <c r="E5069" s="62"/>
      <c r="F5069" s="63">
        <f t="shared" si="409"/>
        <v>26.659999999999997</v>
      </c>
      <c r="G5069" s="434"/>
      <c r="H5069" s="371">
        <v>17</v>
      </c>
      <c r="I5069" s="174">
        <v>7.5410000000000004</v>
      </c>
      <c r="J5069" s="96"/>
      <c r="K5069" s="403">
        <f t="shared" si="411"/>
        <v>24.541</v>
      </c>
      <c r="M5069" s="745">
        <f t="shared" si="397"/>
        <v>-1.4699999999999989</v>
      </c>
      <c r="N5069" s="745">
        <f t="shared" si="398"/>
        <v>-0.64899999999999913</v>
      </c>
      <c r="O5069" s="98">
        <f t="shared" si="412"/>
        <v>-2.1189999999999962</v>
      </c>
      <c r="Q5069" s="100">
        <f t="shared" si="413"/>
        <v>-8.6345299702538458</v>
      </c>
      <c r="S5069" s="404">
        <v>0</v>
      </c>
      <c r="T5069" s="389">
        <v>0</v>
      </c>
      <c r="U5069" s="390">
        <v>0</v>
      </c>
      <c r="V5069" s="405">
        <v>0</v>
      </c>
      <c r="W5069" s="406">
        <v>0</v>
      </c>
      <c r="X5069" s="405">
        <v>0</v>
      </c>
      <c r="Y5069" s="163">
        <f t="shared" si="414"/>
        <v>26.659999999999997</v>
      </c>
      <c r="Z5069" s="108">
        <v>0</v>
      </c>
      <c r="AA5069" s="112">
        <v>0</v>
      </c>
      <c r="AB5069" s="108">
        <v>337</v>
      </c>
      <c r="AC5069" s="109">
        <v>0</v>
      </c>
      <c r="AD5069" s="407">
        <v>20</v>
      </c>
      <c r="AE5069" s="852"/>
      <c r="AF5069" s="108">
        <v>353.3</v>
      </c>
      <c r="AG5069" s="109">
        <v>0</v>
      </c>
      <c r="AH5069" s="79">
        <v>0</v>
      </c>
      <c r="AI5069" s="112"/>
      <c r="AJ5069" s="110">
        <v>0</v>
      </c>
      <c r="AK5069" s="739"/>
      <c r="AM5069" s="395">
        <f t="shared" si="418"/>
        <v>0</v>
      </c>
      <c r="AN5069" s="163">
        <f t="shared" si="415"/>
        <v>20</v>
      </c>
      <c r="AO5069" s="113">
        <f t="shared" si="410"/>
        <v>-6.6599999999999966</v>
      </c>
      <c r="AP5069" s="592">
        <f t="shared" si="400"/>
        <v>-4.5410000000000004</v>
      </c>
      <c r="AT5069" s="592">
        <f t="shared" si="419"/>
        <v>20</v>
      </c>
      <c r="AU5069" s="592">
        <f t="shared" si="408"/>
        <v>24</v>
      </c>
      <c r="AV5069" s="592">
        <v>8.609</v>
      </c>
      <c r="AW5069" s="797">
        <f t="shared" si="416"/>
        <v>8.609</v>
      </c>
      <c r="AX5069" s="797"/>
      <c r="AY5069" s="797"/>
      <c r="AZ5069" s="797"/>
      <c r="BA5069" s="592">
        <f t="shared" si="420"/>
        <v>11.391</v>
      </c>
      <c r="BB5069" s="797">
        <f t="shared" si="417"/>
        <v>14.808300000000001</v>
      </c>
    </row>
    <row r="5070" spans="1:54" x14ac:dyDescent="0.2">
      <c r="A5070" s="58">
        <v>41586</v>
      </c>
      <c r="B5070" s="92">
        <v>18</v>
      </c>
      <c r="C5070" s="720"/>
      <c r="D5070" s="174">
        <v>8.2349999999999994</v>
      </c>
      <c r="E5070" s="62"/>
      <c r="F5070" s="63">
        <f t="shared" si="409"/>
        <v>26.234999999999999</v>
      </c>
      <c r="G5070" s="434"/>
      <c r="H5070" s="371">
        <v>16.95</v>
      </c>
      <c r="I5070" s="174">
        <v>7.665</v>
      </c>
      <c r="J5070" s="96"/>
      <c r="K5070" s="403">
        <f t="shared" si="411"/>
        <v>24.614999999999998</v>
      </c>
      <c r="M5070" s="745">
        <f t="shared" si="397"/>
        <v>-1.0500000000000007</v>
      </c>
      <c r="N5070" s="745">
        <f t="shared" si="398"/>
        <v>-0.5699999999999994</v>
      </c>
      <c r="O5070" s="98">
        <f t="shared" si="412"/>
        <v>-1.620000000000001</v>
      </c>
      <c r="Q5070" s="100">
        <f t="shared" si="413"/>
        <v>-6.5813528336380296</v>
      </c>
      <c r="S5070" s="404">
        <v>0</v>
      </c>
      <c r="T5070" s="389">
        <v>0</v>
      </c>
      <c r="U5070" s="390">
        <v>0</v>
      </c>
      <c r="V5070" s="405">
        <v>0</v>
      </c>
      <c r="W5070" s="406">
        <v>0</v>
      </c>
      <c r="X5070" s="405">
        <v>0</v>
      </c>
      <c r="Y5070" s="163">
        <f t="shared" si="414"/>
        <v>26.234999999999999</v>
      </c>
      <c r="Z5070" s="108">
        <v>0</v>
      </c>
      <c r="AA5070" s="112">
        <v>0</v>
      </c>
      <c r="AB5070" s="108">
        <v>336.8</v>
      </c>
      <c r="AC5070" s="109">
        <v>0</v>
      </c>
      <c r="AD5070" s="407">
        <v>20</v>
      </c>
      <c r="AE5070" s="852"/>
      <c r="AF5070" s="108">
        <v>353.3</v>
      </c>
      <c r="AG5070" s="109">
        <v>0</v>
      </c>
      <c r="AH5070" s="79">
        <v>0</v>
      </c>
      <c r="AI5070" s="112"/>
      <c r="AJ5070" s="110">
        <v>0</v>
      </c>
      <c r="AK5070" s="739"/>
      <c r="AM5070" s="395">
        <f t="shared" si="418"/>
        <v>0</v>
      </c>
      <c r="AN5070" s="163">
        <f t="shared" si="415"/>
        <v>20</v>
      </c>
      <c r="AO5070" s="113">
        <f t="shared" si="410"/>
        <v>-6.2349999999999994</v>
      </c>
      <c r="AP5070" s="592">
        <f t="shared" si="400"/>
        <v>-4.6149999999999984</v>
      </c>
      <c r="AT5070" s="592">
        <f t="shared" si="419"/>
        <v>20</v>
      </c>
      <c r="AU5070" s="592">
        <f t="shared" si="408"/>
        <v>24</v>
      </c>
      <c r="AV5070" s="592">
        <v>10.342000000000001</v>
      </c>
      <c r="AW5070" s="797">
        <f t="shared" si="416"/>
        <v>10.342000000000001</v>
      </c>
      <c r="AX5070" s="797"/>
      <c r="AY5070" s="797"/>
      <c r="AZ5070" s="797"/>
      <c r="BA5070" s="592">
        <f t="shared" si="420"/>
        <v>9.6579999999999995</v>
      </c>
      <c r="BB5070" s="797">
        <f t="shared" si="417"/>
        <v>12.555400000000001</v>
      </c>
    </row>
    <row r="5071" spans="1:54" x14ac:dyDescent="0.2">
      <c r="A5071" s="58">
        <v>41587</v>
      </c>
      <c r="B5071" s="92">
        <v>16.600000000000001</v>
      </c>
      <c r="C5071" s="720"/>
      <c r="D5071" s="174">
        <v>8.5190000000000001</v>
      </c>
      <c r="E5071" s="62"/>
      <c r="F5071" s="63">
        <f t="shared" si="409"/>
        <v>25.119</v>
      </c>
      <c r="G5071" s="434"/>
      <c r="H5071" s="371">
        <v>16.18</v>
      </c>
      <c r="I5071" s="174">
        <v>8.0579999999999998</v>
      </c>
      <c r="J5071" s="96"/>
      <c r="K5071" s="403">
        <f t="shared" si="411"/>
        <v>24.238</v>
      </c>
      <c r="M5071" s="745">
        <f t="shared" si="397"/>
        <v>-0.42000000000000171</v>
      </c>
      <c r="N5071" s="745">
        <f t="shared" si="398"/>
        <v>-0.4610000000000003</v>
      </c>
      <c r="O5071" s="98">
        <f t="shared" si="412"/>
        <v>-0.88100000000000023</v>
      </c>
      <c r="Q5071" s="100">
        <f t="shared" si="413"/>
        <v>-3.6347883488736703</v>
      </c>
      <c r="S5071" s="404">
        <v>0</v>
      </c>
      <c r="T5071" s="389">
        <v>0</v>
      </c>
      <c r="U5071" s="390">
        <v>0</v>
      </c>
      <c r="V5071" s="405">
        <v>0</v>
      </c>
      <c r="W5071" s="406">
        <v>0</v>
      </c>
      <c r="X5071" s="405">
        <v>0</v>
      </c>
      <c r="Y5071" s="163">
        <f t="shared" si="414"/>
        <v>25.119</v>
      </c>
      <c r="Z5071" s="108">
        <v>0</v>
      </c>
      <c r="AA5071" s="112">
        <v>0</v>
      </c>
      <c r="AB5071" s="108">
        <v>336.7</v>
      </c>
      <c r="AC5071" s="109">
        <v>0</v>
      </c>
      <c r="AD5071" s="407">
        <v>20</v>
      </c>
      <c r="AE5071" s="852"/>
      <c r="AF5071" s="108">
        <v>353.3</v>
      </c>
      <c r="AG5071" s="109">
        <v>0</v>
      </c>
      <c r="AH5071" s="79">
        <v>0</v>
      </c>
      <c r="AI5071" s="112"/>
      <c r="AJ5071" s="110">
        <v>0</v>
      </c>
      <c r="AK5071" s="739"/>
      <c r="AM5071" s="395">
        <f t="shared" si="418"/>
        <v>0</v>
      </c>
      <c r="AN5071" s="163">
        <f t="shared" si="415"/>
        <v>20</v>
      </c>
      <c r="AO5071" s="113">
        <f t="shared" si="410"/>
        <v>-5.1189999999999998</v>
      </c>
      <c r="AP5071" s="592">
        <f t="shared" si="400"/>
        <v>-4.2379999999999995</v>
      </c>
      <c r="AT5071" s="592">
        <f t="shared" si="419"/>
        <v>20</v>
      </c>
      <c r="AU5071" s="592">
        <f t="shared" si="408"/>
        <v>24</v>
      </c>
      <c r="AV5071" s="592">
        <v>6.8609999999999998</v>
      </c>
      <c r="AW5071" s="797">
        <f t="shared" si="416"/>
        <v>6.8609999999999998</v>
      </c>
      <c r="AX5071" s="797"/>
      <c r="AY5071" s="797"/>
      <c r="AZ5071" s="797"/>
      <c r="BA5071" s="592">
        <f t="shared" si="420"/>
        <v>13.138999999999999</v>
      </c>
      <c r="BB5071" s="797">
        <f t="shared" si="417"/>
        <v>17.0807</v>
      </c>
    </row>
    <row r="5072" spans="1:54" x14ac:dyDescent="0.2">
      <c r="A5072" s="58">
        <v>41588</v>
      </c>
      <c r="B5072" s="92">
        <v>17.71</v>
      </c>
      <c r="C5072" s="720"/>
      <c r="D5072" s="174">
        <v>7.77</v>
      </c>
      <c r="E5072" s="62"/>
      <c r="F5072" s="63">
        <f t="shared" si="409"/>
        <v>25.48</v>
      </c>
      <c r="G5072" s="434"/>
      <c r="H5072" s="371">
        <v>15.65</v>
      </c>
      <c r="I5072" s="174">
        <v>7.032</v>
      </c>
      <c r="J5072" s="96"/>
      <c r="K5072" s="403">
        <f t="shared" si="411"/>
        <v>22.682000000000002</v>
      </c>
      <c r="M5072" s="745">
        <f t="shared" si="397"/>
        <v>-2.0600000000000005</v>
      </c>
      <c r="N5072" s="745">
        <f t="shared" si="398"/>
        <v>-0.73799999999999955</v>
      </c>
      <c r="O5072" s="98">
        <f t="shared" si="412"/>
        <v>-2.7979999999999983</v>
      </c>
      <c r="Q5072" s="100">
        <f t="shared" si="413"/>
        <v>-12.335772859536187</v>
      </c>
      <c r="S5072" s="404">
        <v>0</v>
      </c>
      <c r="T5072" s="389">
        <v>0</v>
      </c>
      <c r="U5072" s="390">
        <v>0</v>
      </c>
      <c r="V5072" s="405">
        <v>0</v>
      </c>
      <c r="W5072" s="406">
        <v>0</v>
      </c>
      <c r="X5072" s="405">
        <v>0</v>
      </c>
      <c r="Y5072" s="163">
        <f t="shared" si="414"/>
        <v>25.48</v>
      </c>
      <c r="Z5072" s="108">
        <v>0</v>
      </c>
      <c r="AA5072" s="112">
        <v>0</v>
      </c>
      <c r="AB5072" s="108">
        <v>336.6</v>
      </c>
      <c r="AC5072" s="109">
        <v>0</v>
      </c>
      <c r="AD5072" s="407">
        <v>20</v>
      </c>
      <c r="AE5072" s="852"/>
      <c r="AF5072" s="108">
        <v>353.1</v>
      </c>
      <c r="AG5072" s="109">
        <v>0</v>
      </c>
      <c r="AH5072" s="79">
        <v>0</v>
      </c>
      <c r="AI5072" s="112"/>
      <c r="AJ5072" s="110">
        <v>0</v>
      </c>
      <c r="AK5072" s="739"/>
      <c r="AM5072" s="395">
        <f t="shared" si="418"/>
        <v>0</v>
      </c>
      <c r="AN5072" s="163">
        <f t="shared" si="415"/>
        <v>20</v>
      </c>
      <c r="AO5072" s="113">
        <f t="shared" si="410"/>
        <v>-5.48</v>
      </c>
      <c r="AP5072" s="592">
        <f t="shared" si="400"/>
        <v>-2.6820000000000022</v>
      </c>
      <c r="AT5072" s="592">
        <f t="shared" si="419"/>
        <v>20</v>
      </c>
      <c r="AU5072" s="592">
        <f t="shared" si="408"/>
        <v>24</v>
      </c>
      <c r="AV5072" s="592">
        <v>10.545999999999999</v>
      </c>
      <c r="AW5072" s="797">
        <f t="shared" si="416"/>
        <v>10.545999999999999</v>
      </c>
      <c r="AX5072" s="797"/>
      <c r="AY5072" s="797"/>
      <c r="AZ5072" s="797"/>
      <c r="BA5072" s="592">
        <f t="shared" si="420"/>
        <v>9.4540000000000006</v>
      </c>
      <c r="BB5072" s="797">
        <f t="shared" si="417"/>
        <v>12.2902</v>
      </c>
    </row>
    <row r="5073" spans="1:54" x14ac:dyDescent="0.2">
      <c r="A5073" s="58">
        <v>41589</v>
      </c>
      <c r="B5073" s="92">
        <v>18.25</v>
      </c>
      <c r="C5073" s="720"/>
      <c r="D5073" s="174">
        <v>7.74</v>
      </c>
      <c r="E5073" s="62"/>
      <c r="F5073" s="63">
        <f t="shared" si="409"/>
        <v>25.990000000000002</v>
      </c>
      <c r="G5073" s="434"/>
      <c r="H5073" s="371">
        <v>17.77</v>
      </c>
      <c r="I5073" s="174">
        <v>6.944</v>
      </c>
      <c r="J5073" s="96"/>
      <c r="K5073" s="403">
        <f t="shared" si="411"/>
        <v>24.713999999999999</v>
      </c>
      <c r="M5073" s="745">
        <f t="shared" si="397"/>
        <v>-0.48000000000000043</v>
      </c>
      <c r="N5073" s="745">
        <f t="shared" si="398"/>
        <v>-0.79600000000000026</v>
      </c>
      <c r="O5073" s="98">
        <f t="shared" si="412"/>
        <v>-1.2760000000000034</v>
      </c>
      <c r="Q5073" s="100">
        <f t="shared" si="413"/>
        <v>-5.1630654689649731</v>
      </c>
      <c r="S5073" s="404">
        <v>0</v>
      </c>
      <c r="T5073" s="389">
        <v>0</v>
      </c>
      <c r="U5073" s="390">
        <v>0</v>
      </c>
      <c r="V5073" s="405">
        <v>0</v>
      </c>
      <c r="W5073" s="406">
        <v>0</v>
      </c>
      <c r="X5073" s="405">
        <v>0</v>
      </c>
      <c r="Y5073" s="163">
        <f t="shared" si="414"/>
        <v>25.990000000000002</v>
      </c>
      <c r="Z5073" s="108">
        <v>0</v>
      </c>
      <c r="AA5073" s="112">
        <v>0</v>
      </c>
      <c r="AB5073" s="108">
        <v>336.5</v>
      </c>
      <c r="AC5073" s="109">
        <v>0</v>
      </c>
      <c r="AD5073" s="407">
        <v>20</v>
      </c>
      <c r="AE5073" s="852"/>
      <c r="AF5073" s="108">
        <v>353.2</v>
      </c>
      <c r="AG5073" s="109">
        <v>0</v>
      </c>
      <c r="AH5073" s="79">
        <v>0</v>
      </c>
      <c r="AI5073" s="112"/>
      <c r="AJ5073" s="110">
        <v>0</v>
      </c>
      <c r="AK5073" s="739"/>
      <c r="AM5073" s="395">
        <f t="shared" si="418"/>
        <v>0</v>
      </c>
      <c r="AN5073" s="163">
        <f t="shared" si="415"/>
        <v>20</v>
      </c>
      <c r="AO5073" s="113">
        <f t="shared" si="410"/>
        <v>-5.990000000000002</v>
      </c>
      <c r="AP5073" s="592">
        <f t="shared" si="400"/>
        <v>-4.7139999999999986</v>
      </c>
      <c r="AT5073" s="592">
        <f t="shared" si="419"/>
        <v>20</v>
      </c>
      <c r="AU5073" s="592">
        <f t="shared" si="408"/>
        <v>24</v>
      </c>
      <c r="AV5073" s="592">
        <v>8.6769999999999996</v>
      </c>
      <c r="AW5073" s="797">
        <f t="shared" si="416"/>
        <v>8.6769999999999996</v>
      </c>
      <c r="AX5073" s="797"/>
      <c r="AY5073" s="797"/>
      <c r="AZ5073" s="797"/>
      <c r="BA5073" s="592">
        <f t="shared" si="420"/>
        <v>11.323</v>
      </c>
      <c r="BB5073" s="797">
        <f t="shared" si="417"/>
        <v>14.719900000000001</v>
      </c>
    </row>
    <row r="5074" spans="1:54" x14ac:dyDescent="0.2">
      <c r="A5074" s="58">
        <v>41590</v>
      </c>
      <c r="B5074" s="92">
        <v>18.170000000000002</v>
      </c>
      <c r="C5074" s="720"/>
      <c r="D5074" s="174">
        <v>7.9740000000000002</v>
      </c>
      <c r="E5074" s="62"/>
      <c r="F5074" s="63">
        <f t="shared" si="409"/>
        <v>26.144000000000002</v>
      </c>
      <c r="G5074" s="434"/>
      <c r="H5074" s="371">
        <v>17.170000000000002</v>
      </c>
      <c r="I5074" s="174">
        <v>7.6369999999999996</v>
      </c>
      <c r="J5074" s="96"/>
      <c r="K5074" s="403">
        <f t="shared" si="411"/>
        <v>24.807000000000002</v>
      </c>
      <c r="M5074" s="745">
        <f t="shared" si="397"/>
        <v>-1</v>
      </c>
      <c r="N5074" s="745">
        <f t="shared" si="398"/>
        <v>-0.33700000000000063</v>
      </c>
      <c r="O5074" s="98">
        <f t="shared" si="412"/>
        <v>-1.3369999999999997</v>
      </c>
      <c r="Q5074" s="100">
        <f t="shared" si="413"/>
        <v>-5.3896077719998372</v>
      </c>
      <c r="S5074" s="404">
        <v>0</v>
      </c>
      <c r="T5074" s="389">
        <v>0</v>
      </c>
      <c r="U5074" s="390">
        <v>0</v>
      </c>
      <c r="V5074" s="405">
        <v>0</v>
      </c>
      <c r="W5074" s="406">
        <v>0</v>
      </c>
      <c r="X5074" s="405">
        <v>0</v>
      </c>
      <c r="Y5074" s="163">
        <f t="shared" si="414"/>
        <v>26.144000000000002</v>
      </c>
      <c r="Z5074" s="108">
        <v>0</v>
      </c>
      <c r="AA5074" s="112">
        <v>0</v>
      </c>
      <c r="AB5074" s="108">
        <v>336.4</v>
      </c>
      <c r="AC5074" s="109">
        <v>0.05</v>
      </c>
      <c r="AD5074" s="407">
        <v>10</v>
      </c>
      <c r="AE5074" s="852"/>
      <c r="AF5074" s="108">
        <v>353.2</v>
      </c>
      <c r="AG5074" s="109">
        <v>0</v>
      </c>
      <c r="AH5074" s="79">
        <v>0</v>
      </c>
      <c r="AI5074" s="112"/>
      <c r="AJ5074" s="110">
        <v>1</v>
      </c>
      <c r="AK5074" s="739"/>
      <c r="AM5074" s="395">
        <f t="shared" si="418"/>
        <v>1</v>
      </c>
      <c r="AN5074" s="163">
        <f t="shared" si="415"/>
        <v>11</v>
      </c>
      <c r="AO5074" s="113">
        <f t="shared" si="410"/>
        <v>-15.144000000000002</v>
      </c>
      <c r="AP5074" s="592">
        <f t="shared" si="400"/>
        <v>-13.807000000000002</v>
      </c>
      <c r="AT5074" s="592">
        <f t="shared" si="419"/>
        <v>11</v>
      </c>
      <c r="AU5074" s="592">
        <f t="shared" si="408"/>
        <v>13.2</v>
      </c>
      <c r="AV5074" s="592">
        <v>7.61</v>
      </c>
      <c r="AW5074" s="797">
        <f t="shared" si="416"/>
        <v>7.61</v>
      </c>
      <c r="AX5074" s="797"/>
      <c r="AY5074" s="797"/>
      <c r="AZ5074" s="797"/>
      <c r="BA5074" s="592">
        <f t="shared" si="420"/>
        <v>3.3899999999999997</v>
      </c>
      <c r="BB5074" s="797">
        <f t="shared" si="417"/>
        <v>4.407</v>
      </c>
    </row>
    <row r="5075" spans="1:54" x14ac:dyDescent="0.2">
      <c r="A5075" s="58">
        <v>41591</v>
      </c>
      <c r="B5075" s="92">
        <v>17.47</v>
      </c>
      <c r="C5075" s="720"/>
      <c r="D5075" s="174">
        <v>8.24</v>
      </c>
      <c r="E5075" s="62"/>
      <c r="F5075" s="63">
        <f t="shared" si="409"/>
        <v>25.71</v>
      </c>
      <c r="G5075" s="434"/>
      <c r="H5075" s="371">
        <v>15.8</v>
      </c>
      <c r="I5075" s="174">
        <v>7.8330000000000002</v>
      </c>
      <c r="J5075" s="96"/>
      <c r="K5075" s="403">
        <f t="shared" si="411"/>
        <v>23.633000000000003</v>
      </c>
      <c r="M5075" s="745">
        <f t="shared" si="397"/>
        <v>-1.6699999999999982</v>
      </c>
      <c r="N5075" s="745">
        <f t="shared" si="398"/>
        <v>-0.40700000000000003</v>
      </c>
      <c r="O5075" s="98">
        <f t="shared" si="412"/>
        <v>-2.0769999999999982</v>
      </c>
      <c r="Q5075" s="100">
        <f t="shared" si="413"/>
        <v>-8.788558371768282</v>
      </c>
      <c r="S5075" s="404">
        <v>0</v>
      </c>
      <c r="T5075" s="389">
        <v>0</v>
      </c>
      <c r="U5075" s="390">
        <v>0</v>
      </c>
      <c r="V5075" s="405">
        <v>0</v>
      </c>
      <c r="W5075" s="406">
        <v>0</v>
      </c>
      <c r="X5075" s="405">
        <v>0</v>
      </c>
      <c r="Y5075" s="163">
        <f t="shared" si="414"/>
        <v>25.71</v>
      </c>
      <c r="Z5075" s="108">
        <v>0</v>
      </c>
      <c r="AA5075" s="112">
        <v>0</v>
      </c>
      <c r="AB5075" s="108">
        <v>336.2</v>
      </c>
      <c r="AC5075" s="109">
        <v>0</v>
      </c>
      <c r="AD5075" s="407">
        <v>20</v>
      </c>
      <c r="AE5075" s="852"/>
      <c r="AF5075" s="108">
        <v>353.2</v>
      </c>
      <c r="AG5075" s="109">
        <v>0</v>
      </c>
      <c r="AH5075" s="79">
        <v>0</v>
      </c>
      <c r="AI5075" s="112"/>
      <c r="AJ5075" s="110">
        <v>0</v>
      </c>
      <c r="AK5075" s="739"/>
      <c r="AM5075" s="395">
        <f t="shared" si="418"/>
        <v>0</v>
      </c>
      <c r="AN5075" s="163">
        <f t="shared" si="415"/>
        <v>20</v>
      </c>
      <c r="AO5075" s="113">
        <f t="shared" si="410"/>
        <v>-5.7100000000000009</v>
      </c>
      <c r="AP5075" s="592">
        <f t="shared" si="400"/>
        <v>-3.6330000000000027</v>
      </c>
      <c r="AT5075" s="592">
        <f t="shared" si="419"/>
        <v>20</v>
      </c>
      <c r="AU5075" s="592">
        <f t="shared" si="408"/>
        <v>24</v>
      </c>
      <c r="AV5075" s="592">
        <v>8.7769999999999992</v>
      </c>
      <c r="AW5075" s="797">
        <f t="shared" si="416"/>
        <v>8.7769999999999992</v>
      </c>
      <c r="AX5075" s="797"/>
      <c r="AY5075" s="797"/>
      <c r="AZ5075" s="797"/>
      <c r="BA5075" s="592">
        <f t="shared" si="420"/>
        <v>11.223000000000001</v>
      </c>
      <c r="BB5075" s="797">
        <f t="shared" si="417"/>
        <v>14.589900000000002</v>
      </c>
    </row>
    <row r="5076" spans="1:54" x14ac:dyDescent="0.2">
      <c r="A5076" s="58">
        <v>41592</v>
      </c>
      <c r="B5076" s="92">
        <v>17.21</v>
      </c>
      <c r="C5076" s="720"/>
      <c r="D5076" s="174">
        <v>8.4380000000000006</v>
      </c>
      <c r="E5076" s="62"/>
      <c r="F5076" s="63">
        <f t="shared" si="409"/>
        <v>25.648000000000003</v>
      </c>
      <c r="G5076" s="434"/>
      <c r="H5076" s="371">
        <v>15.76</v>
      </c>
      <c r="I5076" s="174">
        <v>7.9080000000000004</v>
      </c>
      <c r="J5076" s="96"/>
      <c r="K5076" s="403">
        <f t="shared" si="411"/>
        <v>23.667999999999999</v>
      </c>
      <c r="M5076" s="745">
        <f t="shared" si="397"/>
        <v>-1.4500000000000011</v>
      </c>
      <c r="N5076" s="745">
        <f t="shared" si="398"/>
        <v>-0.53000000000000025</v>
      </c>
      <c r="O5076" s="98">
        <f t="shared" si="412"/>
        <v>-1.980000000000004</v>
      </c>
      <c r="Q5076" s="100">
        <f t="shared" si="413"/>
        <v>-8.3657258745986312</v>
      </c>
      <c r="S5076" s="404">
        <v>0</v>
      </c>
      <c r="T5076" s="389">
        <v>0</v>
      </c>
      <c r="U5076" s="390">
        <v>0</v>
      </c>
      <c r="V5076" s="405">
        <v>0</v>
      </c>
      <c r="W5076" s="406">
        <v>0</v>
      </c>
      <c r="X5076" s="405">
        <v>0</v>
      </c>
      <c r="Y5076" s="163">
        <f t="shared" si="414"/>
        <v>25.648000000000003</v>
      </c>
      <c r="Z5076" s="108">
        <v>0</v>
      </c>
      <c r="AA5076" s="112">
        <v>0</v>
      </c>
      <c r="AB5076" s="108">
        <v>336.1</v>
      </c>
      <c r="AC5076" s="109">
        <v>0</v>
      </c>
      <c r="AD5076" s="407">
        <v>20</v>
      </c>
      <c r="AE5076" s="852"/>
      <c r="AF5076" s="108">
        <v>353.2</v>
      </c>
      <c r="AG5076" s="109">
        <v>0</v>
      </c>
      <c r="AH5076" s="79">
        <v>0</v>
      </c>
      <c r="AI5076" s="112"/>
      <c r="AJ5076" s="110">
        <v>0</v>
      </c>
      <c r="AK5076" s="739"/>
      <c r="AM5076" s="395">
        <f t="shared" si="418"/>
        <v>0</v>
      </c>
      <c r="AN5076" s="163">
        <f t="shared" si="415"/>
        <v>20</v>
      </c>
      <c r="AO5076" s="113">
        <f t="shared" si="410"/>
        <v>-5.6480000000000032</v>
      </c>
      <c r="AP5076" s="592">
        <f t="shared" si="400"/>
        <v>-3.6679999999999993</v>
      </c>
      <c r="AT5076" s="592">
        <f t="shared" si="419"/>
        <v>20</v>
      </c>
      <c r="AU5076" s="592">
        <f t="shared" si="408"/>
        <v>24</v>
      </c>
      <c r="AV5076" s="592">
        <v>9.8979999999999997</v>
      </c>
      <c r="AW5076" s="797">
        <f t="shared" si="416"/>
        <v>9.8979999999999997</v>
      </c>
      <c r="AX5076" s="797"/>
      <c r="AY5076" s="797"/>
      <c r="AZ5076" s="797"/>
      <c r="BA5076" s="592">
        <f t="shared" si="420"/>
        <v>10.102</v>
      </c>
      <c r="BB5076" s="797">
        <f t="shared" si="417"/>
        <v>13.1326</v>
      </c>
    </row>
    <row r="5077" spans="1:54" x14ac:dyDescent="0.2">
      <c r="A5077" s="58">
        <v>41593</v>
      </c>
      <c r="B5077" s="92">
        <v>17.59</v>
      </c>
      <c r="C5077" s="720"/>
      <c r="D5077" s="174">
        <v>7.0830000000000002</v>
      </c>
      <c r="E5077" s="62"/>
      <c r="F5077" s="63">
        <f t="shared" si="409"/>
        <v>24.673000000000002</v>
      </c>
      <c r="G5077" s="434"/>
      <c r="H5077" s="371">
        <v>16.12</v>
      </c>
      <c r="I5077" s="174">
        <v>6.8049999999999997</v>
      </c>
      <c r="J5077" s="96"/>
      <c r="K5077" s="403">
        <f t="shared" si="411"/>
        <v>22.925000000000001</v>
      </c>
      <c r="M5077" s="745">
        <f t="shared" si="397"/>
        <v>-1.4699999999999989</v>
      </c>
      <c r="N5077" s="745">
        <f t="shared" si="398"/>
        <v>-0.27800000000000047</v>
      </c>
      <c r="O5077" s="98">
        <f t="shared" si="412"/>
        <v>-1.7480000000000011</v>
      </c>
      <c r="Q5077" s="100">
        <f t="shared" si="413"/>
        <v>-7.6248636859323931</v>
      </c>
      <c r="S5077" s="404">
        <v>0</v>
      </c>
      <c r="T5077" s="389">
        <v>0</v>
      </c>
      <c r="U5077" s="390">
        <v>0</v>
      </c>
      <c r="V5077" s="405">
        <v>0</v>
      </c>
      <c r="W5077" s="406">
        <v>0</v>
      </c>
      <c r="X5077" s="405">
        <v>0</v>
      </c>
      <c r="Y5077" s="163">
        <f t="shared" si="414"/>
        <v>24.673000000000002</v>
      </c>
      <c r="Z5077" s="108">
        <v>0</v>
      </c>
      <c r="AA5077" s="112">
        <v>0</v>
      </c>
      <c r="AB5077" s="108">
        <v>336.1</v>
      </c>
      <c r="AC5077" s="109">
        <v>0</v>
      </c>
      <c r="AD5077" s="407">
        <v>20</v>
      </c>
      <c r="AE5077" s="852"/>
      <c r="AF5077" s="108">
        <v>353.2</v>
      </c>
      <c r="AG5077" s="109">
        <v>0</v>
      </c>
      <c r="AH5077" s="79">
        <v>0</v>
      </c>
      <c r="AI5077" s="112"/>
      <c r="AJ5077" s="110">
        <v>0</v>
      </c>
      <c r="AK5077" s="739"/>
      <c r="AM5077" s="395">
        <f t="shared" si="418"/>
        <v>0</v>
      </c>
      <c r="AN5077" s="163">
        <f t="shared" si="415"/>
        <v>20</v>
      </c>
      <c r="AO5077" s="113">
        <f t="shared" si="410"/>
        <v>-4.6730000000000018</v>
      </c>
      <c r="AP5077" s="592">
        <f t="shared" si="400"/>
        <v>-2.9250000000000007</v>
      </c>
      <c r="AT5077" s="592">
        <f t="shared" si="419"/>
        <v>20</v>
      </c>
      <c r="AU5077" s="592">
        <f t="shared" si="408"/>
        <v>24</v>
      </c>
      <c r="AV5077" s="592">
        <v>6.79</v>
      </c>
      <c r="AW5077" s="797">
        <f t="shared" si="416"/>
        <v>6.79</v>
      </c>
      <c r="AX5077" s="797"/>
      <c r="AY5077" s="797"/>
      <c r="AZ5077" s="797"/>
      <c r="BA5077" s="592">
        <f t="shared" si="420"/>
        <v>13.21</v>
      </c>
      <c r="BB5077" s="797">
        <f t="shared" si="417"/>
        <v>17.173000000000002</v>
      </c>
    </row>
    <row r="5078" spans="1:54" x14ac:dyDescent="0.2">
      <c r="A5078" s="58">
        <v>41594</v>
      </c>
      <c r="B5078" s="92">
        <v>18.739999999999998</v>
      </c>
      <c r="C5078" s="720"/>
      <c r="D5078" s="174">
        <v>6.9020000000000001</v>
      </c>
      <c r="E5078" s="62"/>
      <c r="F5078" s="63">
        <f t="shared" si="409"/>
        <v>25.641999999999999</v>
      </c>
      <c r="G5078" s="434"/>
      <c r="H5078" s="371">
        <v>17.329999999999998</v>
      </c>
      <c r="I5078" s="174">
        <v>5.2949999999999999</v>
      </c>
      <c r="J5078" s="96"/>
      <c r="K5078" s="403">
        <f t="shared" si="411"/>
        <v>22.625</v>
      </c>
      <c r="M5078" s="745">
        <f t="shared" si="397"/>
        <v>-1.4100000000000001</v>
      </c>
      <c r="N5078" s="745">
        <f t="shared" si="398"/>
        <v>-1.6070000000000002</v>
      </c>
      <c r="O5078" s="98">
        <f t="shared" si="412"/>
        <v>-3.0169999999999995</v>
      </c>
      <c r="Q5078" s="100">
        <f t="shared" si="413"/>
        <v>-13.334806629834251</v>
      </c>
      <c r="S5078" s="404">
        <v>0</v>
      </c>
      <c r="T5078" s="389">
        <v>0</v>
      </c>
      <c r="U5078" s="390">
        <v>0</v>
      </c>
      <c r="V5078" s="405">
        <v>0</v>
      </c>
      <c r="W5078" s="406">
        <v>0</v>
      </c>
      <c r="X5078" s="405">
        <v>0</v>
      </c>
      <c r="Y5078" s="163">
        <f t="shared" si="414"/>
        <v>25.641999999999999</v>
      </c>
      <c r="Z5078" s="108">
        <v>0</v>
      </c>
      <c r="AA5078" s="112">
        <v>0</v>
      </c>
      <c r="AB5078" s="108">
        <v>336.1</v>
      </c>
      <c r="AC5078" s="109">
        <v>0</v>
      </c>
      <c r="AD5078" s="407">
        <v>20</v>
      </c>
      <c r="AE5078" s="852"/>
      <c r="AF5078" s="108">
        <v>353.1</v>
      </c>
      <c r="AG5078" s="109">
        <v>0</v>
      </c>
      <c r="AH5078" s="79">
        <v>0</v>
      </c>
      <c r="AI5078" s="112"/>
      <c r="AJ5078" s="110">
        <v>6</v>
      </c>
      <c r="AK5078" s="739"/>
      <c r="AM5078" s="395">
        <f t="shared" si="418"/>
        <v>6</v>
      </c>
      <c r="AN5078" s="163">
        <f t="shared" si="415"/>
        <v>26</v>
      </c>
      <c r="AO5078" s="113">
        <f t="shared" si="410"/>
        <v>0.35800000000000054</v>
      </c>
      <c r="AP5078" s="592">
        <f t="shared" si="400"/>
        <v>3.375</v>
      </c>
      <c r="AT5078" s="592">
        <f t="shared" si="419"/>
        <v>26</v>
      </c>
      <c r="AU5078" s="592">
        <f t="shared" si="408"/>
        <v>31.2</v>
      </c>
      <c r="AV5078" s="592">
        <v>8.49</v>
      </c>
      <c r="AW5078" s="797">
        <f t="shared" si="416"/>
        <v>8.49</v>
      </c>
      <c r="AX5078" s="797"/>
      <c r="AY5078" s="797"/>
      <c r="AZ5078" s="797"/>
      <c r="BA5078" s="592">
        <f t="shared" si="420"/>
        <v>17.509999999999998</v>
      </c>
      <c r="BB5078" s="797">
        <f t="shared" si="417"/>
        <v>22.762999999999998</v>
      </c>
    </row>
    <row r="5079" spans="1:54" x14ac:dyDescent="0.2">
      <c r="A5079" s="58">
        <v>41595</v>
      </c>
      <c r="B5079" s="92">
        <v>18.38</v>
      </c>
      <c r="C5079" s="720"/>
      <c r="D5079" s="174">
        <v>6.74</v>
      </c>
      <c r="E5079" s="62"/>
      <c r="F5079" s="63">
        <f t="shared" si="409"/>
        <v>25.119999999999997</v>
      </c>
      <c r="G5079" s="434"/>
      <c r="H5079" s="371">
        <v>17.09</v>
      </c>
      <c r="I5079" s="174">
        <v>6.0209999999999999</v>
      </c>
      <c r="J5079" s="96"/>
      <c r="K5079" s="403">
        <f t="shared" si="411"/>
        <v>23.111000000000001</v>
      </c>
      <c r="M5079" s="745">
        <f t="shared" ref="M5079:M5123" si="421">H5079-B5079</f>
        <v>-1.2899999999999991</v>
      </c>
      <c r="N5079" s="745">
        <f t="shared" ref="N5079:N5123" si="422">I5079-D5079</f>
        <v>-0.71900000000000031</v>
      </c>
      <c r="O5079" s="98">
        <f t="shared" si="412"/>
        <v>-2.0089999999999968</v>
      </c>
      <c r="Q5079" s="100">
        <f t="shared" si="413"/>
        <v>-8.6928302539915911</v>
      </c>
      <c r="S5079" s="404">
        <v>0</v>
      </c>
      <c r="T5079" s="389">
        <v>0</v>
      </c>
      <c r="U5079" s="390">
        <v>0</v>
      </c>
      <c r="V5079" s="405">
        <v>0</v>
      </c>
      <c r="W5079" s="406">
        <v>0</v>
      </c>
      <c r="X5079" s="405">
        <v>0</v>
      </c>
      <c r="Y5079" s="163">
        <f t="shared" si="414"/>
        <v>25.119999999999997</v>
      </c>
      <c r="Z5079" s="108">
        <v>0</v>
      </c>
      <c r="AA5079" s="112">
        <v>0</v>
      </c>
      <c r="AB5079" s="108">
        <v>336</v>
      </c>
      <c r="AC5079" s="109">
        <v>0.2</v>
      </c>
      <c r="AD5079" s="407">
        <v>0</v>
      </c>
      <c r="AE5079" s="852"/>
      <c r="AF5079" s="108">
        <v>353.1</v>
      </c>
      <c r="AG5079" s="109">
        <v>0.23</v>
      </c>
      <c r="AH5079" s="79">
        <v>0</v>
      </c>
      <c r="AI5079" s="112"/>
      <c r="AJ5079" s="110">
        <v>26</v>
      </c>
      <c r="AK5079" s="739"/>
      <c r="AM5079" s="395">
        <f t="shared" si="418"/>
        <v>26</v>
      </c>
      <c r="AN5079" s="163">
        <f t="shared" si="415"/>
        <v>26</v>
      </c>
      <c r="AO5079" s="113">
        <f t="shared" si="410"/>
        <v>0.88000000000000256</v>
      </c>
      <c r="AP5079" s="592">
        <f t="shared" ref="AP5079:AP5123" si="423">AN5079-K5079</f>
        <v>2.8889999999999993</v>
      </c>
      <c r="AT5079" s="592">
        <f t="shared" si="419"/>
        <v>26</v>
      </c>
      <c r="AU5079" s="592">
        <f t="shared" si="408"/>
        <v>31.2</v>
      </c>
      <c r="AV5079" s="592">
        <v>5.6390000000000002</v>
      </c>
      <c r="AW5079" s="797">
        <f t="shared" si="416"/>
        <v>5.6390000000000002</v>
      </c>
      <c r="AX5079" s="797"/>
      <c r="AY5079" s="797"/>
      <c r="AZ5079" s="797"/>
      <c r="BA5079" s="592">
        <f t="shared" si="420"/>
        <v>20.361000000000001</v>
      </c>
      <c r="BB5079" s="797">
        <f t="shared" si="417"/>
        <v>26.4693</v>
      </c>
    </row>
    <row r="5080" spans="1:54" x14ac:dyDescent="0.2">
      <c r="A5080" s="58">
        <v>41596</v>
      </c>
      <c r="B5080" s="92">
        <v>18.98</v>
      </c>
      <c r="C5080" s="720"/>
      <c r="D5080" s="174">
        <v>6.73</v>
      </c>
      <c r="E5080" s="62"/>
      <c r="F5080" s="63">
        <f t="shared" si="409"/>
        <v>25.71</v>
      </c>
      <c r="G5080" s="434"/>
      <c r="H5080" s="371">
        <v>18.09</v>
      </c>
      <c r="I5080" s="174">
        <v>5.992</v>
      </c>
      <c r="J5080" s="96"/>
      <c r="K5080" s="403">
        <f t="shared" si="411"/>
        <v>24.082000000000001</v>
      </c>
      <c r="M5080" s="745">
        <f t="shared" si="421"/>
        <v>-0.89000000000000057</v>
      </c>
      <c r="N5080" s="745">
        <f t="shared" si="422"/>
        <v>-0.73800000000000043</v>
      </c>
      <c r="O5080" s="98">
        <f t="shared" si="412"/>
        <v>-1.6280000000000001</v>
      </c>
      <c r="Q5080" s="100">
        <f t="shared" si="413"/>
        <v>-6.7602358608089022</v>
      </c>
      <c r="S5080" s="404">
        <v>0</v>
      </c>
      <c r="T5080" s="389">
        <v>0</v>
      </c>
      <c r="U5080" s="390">
        <v>0</v>
      </c>
      <c r="V5080" s="405">
        <v>0</v>
      </c>
      <c r="W5080" s="406">
        <v>0</v>
      </c>
      <c r="X5080" s="405">
        <v>0</v>
      </c>
      <c r="Y5080" s="163">
        <f t="shared" si="414"/>
        <v>25.71</v>
      </c>
      <c r="Z5080" s="108">
        <v>0</v>
      </c>
      <c r="AA5080" s="112">
        <v>0</v>
      </c>
      <c r="AB5080" s="108">
        <v>335.9</v>
      </c>
      <c r="AC5080" s="109">
        <v>0</v>
      </c>
      <c r="AD5080" s="407">
        <v>20</v>
      </c>
      <c r="AE5080" s="852"/>
      <c r="AF5080" s="108">
        <v>353.1</v>
      </c>
      <c r="AG5080" s="109">
        <v>0</v>
      </c>
      <c r="AH5080" s="79">
        <v>0</v>
      </c>
      <c r="AI5080" s="112"/>
      <c r="AJ5080" s="110">
        <v>7</v>
      </c>
      <c r="AK5080" s="739"/>
      <c r="AM5080" s="395">
        <f t="shared" si="418"/>
        <v>7</v>
      </c>
      <c r="AN5080" s="163">
        <f t="shared" si="415"/>
        <v>27</v>
      </c>
      <c r="AO5080" s="113">
        <f t="shared" si="410"/>
        <v>1.2899999999999991</v>
      </c>
      <c r="AP5080" s="592">
        <f t="shared" si="423"/>
        <v>2.9179999999999993</v>
      </c>
      <c r="AT5080" s="592">
        <f t="shared" si="419"/>
        <v>27</v>
      </c>
      <c r="AU5080" s="592">
        <f t="shared" si="408"/>
        <v>32.4</v>
      </c>
      <c r="AV5080" s="592">
        <v>8.0530000000000008</v>
      </c>
      <c r="AW5080" s="797">
        <f t="shared" si="416"/>
        <v>8.0530000000000008</v>
      </c>
      <c r="AX5080" s="797"/>
      <c r="AY5080" s="797"/>
      <c r="AZ5080" s="797"/>
      <c r="BA5080" s="592">
        <f t="shared" si="420"/>
        <v>18.946999999999999</v>
      </c>
      <c r="BB5080" s="797">
        <f t="shared" si="417"/>
        <v>24.6311</v>
      </c>
    </row>
    <row r="5081" spans="1:54" x14ac:dyDescent="0.2">
      <c r="A5081" s="58">
        <v>41597</v>
      </c>
      <c r="B5081" s="92">
        <v>18.440000000000001</v>
      </c>
      <c r="C5081" s="720"/>
      <c r="D5081" s="174">
        <v>6.63</v>
      </c>
      <c r="E5081" s="62"/>
      <c r="F5081" s="63">
        <f t="shared" si="409"/>
        <v>25.07</v>
      </c>
      <c r="G5081" s="434"/>
      <c r="H5081" s="371">
        <v>18.16</v>
      </c>
      <c r="I5081" s="174">
        <v>5.8220000000000001</v>
      </c>
      <c r="J5081" s="96"/>
      <c r="K5081" s="403">
        <f t="shared" si="411"/>
        <v>23.981999999999999</v>
      </c>
      <c r="M5081" s="745">
        <f t="shared" si="421"/>
        <v>-0.28000000000000114</v>
      </c>
      <c r="N5081" s="745">
        <f t="shared" si="422"/>
        <v>-0.80799999999999983</v>
      </c>
      <c r="O5081" s="98">
        <f t="shared" si="412"/>
        <v>-1.088000000000001</v>
      </c>
      <c r="Q5081" s="100">
        <f t="shared" si="413"/>
        <v>-4.536735885247273</v>
      </c>
      <c r="S5081" s="404">
        <v>0</v>
      </c>
      <c r="T5081" s="389">
        <v>0</v>
      </c>
      <c r="U5081" s="390">
        <v>0</v>
      </c>
      <c r="V5081" s="405">
        <v>0</v>
      </c>
      <c r="W5081" s="406">
        <v>0</v>
      </c>
      <c r="X5081" s="405">
        <v>0</v>
      </c>
      <c r="Y5081" s="163">
        <f t="shared" si="414"/>
        <v>25.07</v>
      </c>
      <c r="Z5081" s="108">
        <v>0</v>
      </c>
      <c r="AA5081" s="112">
        <v>0</v>
      </c>
      <c r="AB5081" s="108">
        <v>335.8</v>
      </c>
      <c r="AC5081" s="109">
        <v>0</v>
      </c>
      <c r="AD5081" s="407">
        <v>20</v>
      </c>
      <c r="AE5081" s="852"/>
      <c r="AF5081" s="108">
        <v>353.1</v>
      </c>
      <c r="AG5081" s="109">
        <v>0</v>
      </c>
      <c r="AH5081" s="79">
        <v>0</v>
      </c>
      <c r="AI5081" s="112"/>
      <c r="AJ5081" s="110">
        <v>0</v>
      </c>
      <c r="AK5081" s="739"/>
      <c r="AM5081" s="395">
        <f t="shared" si="418"/>
        <v>0</v>
      </c>
      <c r="AN5081" s="163">
        <f t="shared" si="415"/>
        <v>20</v>
      </c>
      <c r="AO5081" s="113">
        <f t="shared" si="410"/>
        <v>-5.07</v>
      </c>
      <c r="AP5081" s="592">
        <f t="shared" si="423"/>
        <v>-3.9819999999999993</v>
      </c>
      <c r="AT5081" s="592">
        <f t="shared" si="419"/>
        <v>20</v>
      </c>
      <c r="AU5081" s="592">
        <f t="shared" si="408"/>
        <v>24</v>
      </c>
      <c r="AV5081" s="592">
        <v>6.7729999999999997</v>
      </c>
      <c r="AW5081" s="797">
        <f t="shared" si="416"/>
        <v>6.7729999999999997</v>
      </c>
      <c r="AX5081" s="797"/>
      <c r="AY5081" s="797"/>
      <c r="AZ5081" s="797"/>
      <c r="BA5081" s="592">
        <f t="shared" si="420"/>
        <v>13.227</v>
      </c>
      <c r="BB5081" s="797">
        <f t="shared" si="417"/>
        <v>17.1951</v>
      </c>
    </row>
    <row r="5082" spans="1:54" x14ac:dyDescent="0.2">
      <c r="A5082" s="58">
        <v>41598</v>
      </c>
      <c r="B5082" s="92">
        <v>18.3</v>
      </c>
      <c r="C5082" s="720"/>
      <c r="D5082" s="174">
        <v>6.61</v>
      </c>
      <c r="E5082" s="62"/>
      <c r="F5082" s="63">
        <f t="shared" si="409"/>
        <v>24.91</v>
      </c>
      <c r="G5082" s="434"/>
      <c r="H5082" s="371">
        <v>16.260000000000002</v>
      </c>
      <c r="I5082" s="174">
        <v>5.9039999999999999</v>
      </c>
      <c r="J5082" s="96"/>
      <c r="K5082" s="403">
        <f t="shared" si="411"/>
        <v>22.164000000000001</v>
      </c>
      <c r="M5082" s="745">
        <f t="shared" si="421"/>
        <v>-2.0399999999999991</v>
      </c>
      <c r="N5082" s="745">
        <f t="shared" si="422"/>
        <v>-0.70600000000000041</v>
      </c>
      <c r="O5082" s="98">
        <f t="shared" si="412"/>
        <v>-2.7459999999999987</v>
      </c>
      <c r="Q5082" s="100">
        <f t="shared" si="413"/>
        <v>-12.389460386211869</v>
      </c>
      <c r="S5082" s="404">
        <v>0</v>
      </c>
      <c r="T5082" s="389">
        <v>0</v>
      </c>
      <c r="U5082" s="390">
        <v>0</v>
      </c>
      <c r="V5082" s="405">
        <v>0</v>
      </c>
      <c r="W5082" s="406">
        <v>0</v>
      </c>
      <c r="X5082" s="444">
        <v>0</v>
      </c>
      <c r="Y5082" s="163">
        <f t="shared" si="414"/>
        <v>24.91</v>
      </c>
      <c r="Z5082" s="108">
        <v>0</v>
      </c>
      <c r="AA5082" s="112">
        <v>0</v>
      </c>
      <c r="AB5082" s="108">
        <v>335.7</v>
      </c>
      <c r="AC5082" s="109">
        <v>0</v>
      </c>
      <c r="AD5082" s="407">
        <v>20</v>
      </c>
      <c r="AE5082" s="852"/>
      <c r="AF5082" s="108">
        <v>353.1</v>
      </c>
      <c r="AG5082" s="109">
        <v>0</v>
      </c>
      <c r="AH5082" s="79">
        <v>0</v>
      </c>
      <c r="AI5082" s="112"/>
      <c r="AJ5082" s="110">
        <v>0</v>
      </c>
      <c r="AK5082" s="739"/>
      <c r="AM5082" s="395">
        <f t="shared" si="418"/>
        <v>0</v>
      </c>
      <c r="AN5082" s="163">
        <f t="shared" si="415"/>
        <v>20</v>
      </c>
      <c r="AO5082" s="113">
        <f t="shared" si="410"/>
        <v>-4.91</v>
      </c>
      <c r="AP5082" s="592">
        <f t="shared" si="423"/>
        <v>-2.1640000000000015</v>
      </c>
      <c r="AT5082" s="592">
        <f t="shared" si="419"/>
        <v>20</v>
      </c>
      <c r="AU5082" s="592">
        <f t="shared" si="408"/>
        <v>24</v>
      </c>
      <c r="AV5082" s="592">
        <v>7.56</v>
      </c>
      <c r="AW5082" s="797">
        <f t="shared" si="416"/>
        <v>7.56</v>
      </c>
      <c r="AX5082" s="797"/>
      <c r="AY5082" s="797"/>
      <c r="AZ5082" s="797"/>
      <c r="BA5082" s="592">
        <f t="shared" si="420"/>
        <v>12.440000000000001</v>
      </c>
      <c r="BB5082" s="797">
        <f t="shared" si="417"/>
        <v>16.172000000000001</v>
      </c>
    </row>
    <row r="5083" spans="1:54" x14ac:dyDescent="0.2">
      <c r="A5083" s="58">
        <v>41599</v>
      </c>
      <c r="B5083" s="92">
        <v>18.260000000000002</v>
      </c>
      <c r="C5083" s="720"/>
      <c r="D5083" s="174">
        <v>6.68</v>
      </c>
      <c r="E5083" s="62"/>
      <c r="F5083" s="63">
        <f t="shared" si="409"/>
        <v>24.94</v>
      </c>
      <c r="G5083" s="434"/>
      <c r="H5083" s="371">
        <v>16.7</v>
      </c>
      <c r="I5083" s="174">
        <v>5.82</v>
      </c>
      <c r="J5083" s="96"/>
      <c r="K5083" s="403">
        <f t="shared" si="411"/>
        <v>22.52</v>
      </c>
      <c r="M5083" s="745">
        <f t="shared" si="421"/>
        <v>-1.5600000000000023</v>
      </c>
      <c r="N5083" s="745">
        <f t="shared" si="422"/>
        <v>-0.85999999999999943</v>
      </c>
      <c r="O5083" s="98">
        <f t="shared" si="412"/>
        <v>-2.4200000000000017</v>
      </c>
      <c r="Q5083" s="100">
        <f t="shared" si="413"/>
        <v>-10.746003552397877</v>
      </c>
      <c r="S5083" s="404">
        <v>0</v>
      </c>
      <c r="T5083" s="389">
        <v>0</v>
      </c>
      <c r="U5083" s="390">
        <v>0</v>
      </c>
      <c r="V5083" s="405">
        <v>0</v>
      </c>
      <c r="W5083" s="406">
        <v>0</v>
      </c>
      <c r="X5083" s="405">
        <v>0</v>
      </c>
      <c r="Y5083" s="163">
        <f t="shared" si="414"/>
        <v>24.94</v>
      </c>
      <c r="Z5083" s="108">
        <v>0</v>
      </c>
      <c r="AA5083" s="112">
        <v>0</v>
      </c>
      <c r="AB5083" s="108">
        <v>335.7</v>
      </c>
      <c r="AC5083" s="109">
        <v>0</v>
      </c>
      <c r="AD5083" s="407">
        <v>20</v>
      </c>
      <c r="AE5083" s="852"/>
      <c r="AF5083" s="108">
        <v>353.1</v>
      </c>
      <c r="AG5083" s="109">
        <v>0</v>
      </c>
      <c r="AH5083" s="79">
        <v>0</v>
      </c>
      <c r="AI5083" s="112"/>
      <c r="AJ5083" s="110">
        <v>0</v>
      </c>
      <c r="AK5083" s="739"/>
      <c r="AM5083" s="395">
        <f t="shared" si="418"/>
        <v>0</v>
      </c>
      <c r="AN5083" s="163">
        <f t="shared" si="415"/>
        <v>20</v>
      </c>
      <c r="AO5083" s="113">
        <f t="shared" si="410"/>
        <v>-4.9400000000000013</v>
      </c>
      <c r="AP5083" s="592">
        <f t="shared" si="423"/>
        <v>-2.5199999999999996</v>
      </c>
      <c r="AT5083" s="592">
        <f t="shared" si="419"/>
        <v>20</v>
      </c>
      <c r="AU5083" s="592">
        <f t="shared" si="408"/>
        <v>24</v>
      </c>
      <c r="AV5083" s="592">
        <v>7.3810000000000002</v>
      </c>
      <c r="AW5083" s="797">
        <f t="shared" si="416"/>
        <v>7.3810000000000002</v>
      </c>
      <c r="AX5083" s="797"/>
      <c r="AY5083" s="797"/>
      <c r="AZ5083" s="797"/>
      <c r="BA5083" s="592">
        <f t="shared" si="420"/>
        <v>12.619</v>
      </c>
      <c r="BB5083" s="797">
        <f t="shared" si="417"/>
        <v>16.404700000000002</v>
      </c>
    </row>
    <row r="5084" spans="1:54" x14ac:dyDescent="0.2">
      <c r="A5084" s="58">
        <v>41600</v>
      </c>
      <c r="B5084" s="92">
        <v>18.72</v>
      </c>
      <c r="C5084" s="720"/>
      <c r="D5084" s="174">
        <v>6.5389999999999997</v>
      </c>
      <c r="E5084" s="62"/>
      <c r="F5084" s="63">
        <f t="shared" si="409"/>
        <v>25.259</v>
      </c>
      <c r="G5084" s="434"/>
      <c r="H5084" s="371">
        <v>18.3</v>
      </c>
      <c r="I5084" s="174">
        <v>5.8840000000000003</v>
      </c>
      <c r="J5084" s="96"/>
      <c r="K5084" s="403">
        <f t="shared" si="411"/>
        <v>24.184000000000001</v>
      </c>
      <c r="M5084" s="745">
        <f t="shared" si="421"/>
        <v>-0.41999999999999815</v>
      </c>
      <c r="N5084" s="745">
        <f t="shared" si="422"/>
        <v>-0.65499999999999936</v>
      </c>
      <c r="O5084" s="98">
        <f t="shared" si="412"/>
        <v>-1.0749999999999993</v>
      </c>
      <c r="Q5084" s="100">
        <f t="shared" si="413"/>
        <v>-4.4450876612636421</v>
      </c>
      <c r="S5084" s="404">
        <v>0</v>
      </c>
      <c r="T5084" s="389">
        <v>0</v>
      </c>
      <c r="U5084" s="390">
        <v>0</v>
      </c>
      <c r="V5084" s="405">
        <v>0</v>
      </c>
      <c r="W5084" s="406">
        <v>0</v>
      </c>
      <c r="X5084" s="405">
        <v>0</v>
      </c>
      <c r="Y5084" s="163">
        <f t="shared" si="414"/>
        <v>25.259</v>
      </c>
      <c r="Z5084" s="108">
        <v>0</v>
      </c>
      <c r="AA5084" s="112">
        <v>0</v>
      </c>
      <c r="AB5084" s="108">
        <v>335.7</v>
      </c>
      <c r="AC5084" s="109">
        <v>0</v>
      </c>
      <c r="AD5084" s="407">
        <v>0</v>
      </c>
      <c r="AE5084" s="852"/>
      <c r="AF5084" s="108">
        <v>353.1</v>
      </c>
      <c r="AG5084" s="109">
        <v>0</v>
      </c>
      <c r="AH5084" s="79">
        <v>0</v>
      </c>
      <c r="AI5084" s="112"/>
      <c r="AJ5084" s="110">
        <v>12</v>
      </c>
      <c r="AK5084" s="739"/>
      <c r="AM5084" s="395">
        <f t="shared" si="418"/>
        <v>12</v>
      </c>
      <c r="AN5084" s="163">
        <f t="shared" si="415"/>
        <v>12</v>
      </c>
      <c r="AO5084" s="113">
        <f t="shared" si="410"/>
        <v>-13.259</v>
      </c>
      <c r="AP5084" s="592">
        <f t="shared" si="423"/>
        <v>-12.184000000000001</v>
      </c>
      <c r="AT5084" s="592">
        <f t="shared" si="419"/>
        <v>12</v>
      </c>
      <c r="AU5084" s="592">
        <f t="shared" si="408"/>
        <v>14.4</v>
      </c>
      <c r="AV5084" s="592">
        <v>5.77</v>
      </c>
      <c r="AW5084" s="797">
        <f t="shared" si="416"/>
        <v>5.77</v>
      </c>
      <c r="AX5084" s="797"/>
      <c r="AY5084" s="797"/>
      <c r="AZ5084" s="797"/>
      <c r="BA5084" s="592">
        <f t="shared" si="420"/>
        <v>6.23</v>
      </c>
      <c r="BB5084" s="797">
        <f t="shared" si="417"/>
        <v>8.0990000000000002</v>
      </c>
    </row>
    <row r="5085" spans="1:54" x14ac:dyDescent="0.2">
      <c r="A5085" s="58">
        <v>41601</v>
      </c>
      <c r="B5085" s="92">
        <v>18.239999999999998</v>
      </c>
      <c r="C5085" s="720"/>
      <c r="D5085" s="174">
        <v>6.41</v>
      </c>
      <c r="E5085" s="62"/>
      <c r="F5085" s="63">
        <f t="shared" si="409"/>
        <v>24.65</v>
      </c>
      <c r="G5085" s="434"/>
      <c r="H5085" s="371">
        <v>17.12</v>
      </c>
      <c r="I5085" s="174">
        <v>5.7729999999999997</v>
      </c>
      <c r="J5085" s="96"/>
      <c r="K5085" s="403">
        <f t="shared" si="411"/>
        <v>22.893000000000001</v>
      </c>
      <c r="M5085" s="745">
        <f t="shared" si="421"/>
        <v>-1.1199999999999974</v>
      </c>
      <c r="N5085" s="745">
        <f t="shared" si="422"/>
        <v>-0.63700000000000045</v>
      </c>
      <c r="O5085" s="98">
        <f t="shared" si="412"/>
        <v>-1.7569999999999979</v>
      </c>
      <c r="Q5085" s="100">
        <f t="shared" si="413"/>
        <v>-7.6748351024330486</v>
      </c>
      <c r="S5085" s="404">
        <v>0</v>
      </c>
      <c r="T5085" s="389">
        <v>0</v>
      </c>
      <c r="U5085" s="390">
        <v>0</v>
      </c>
      <c r="V5085" s="405">
        <v>0</v>
      </c>
      <c r="W5085" s="406">
        <v>0</v>
      </c>
      <c r="X5085" s="405">
        <v>0</v>
      </c>
      <c r="Y5085" s="163">
        <f t="shared" si="414"/>
        <v>24.65</v>
      </c>
      <c r="Z5085" s="108">
        <v>0</v>
      </c>
      <c r="AA5085" s="112">
        <v>0</v>
      </c>
      <c r="AB5085" s="108">
        <v>335.7</v>
      </c>
      <c r="AC5085" s="109">
        <v>0</v>
      </c>
      <c r="AD5085" s="407">
        <v>0</v>
      </c>
      <c r="AE5085" s="852"/>
      <c r="AF5085" s="108">
        <v>352.9</v>
      </c>
      <c r="AG5085" s="109">
        <v>0</v>
      </c>
      <c r="AH5085" s="79">
        <v>0</v>
      </c>
      <c r="AI5085" s="112"/>
      <c r="AJ5085" s="110">
        <v>28</v>
      </c>
      <c r="AK5085" s="739"/>
      <c r="AM5085" s="395">
        <f t="shared" si="418"/>
        <v>28</v>
      </c>
      <c r="AN5085" s="163">
        <f t="shared" si="415"/>
        <v>28</v>
      </c>
      <c r="AO5085" s="113">
        <f t="shared" si="410"/>
        <v>3.3500000000000014</v>
      </c>
      <c r="AP5085" s="592">
        <f t="shared" si="423"/>
        <v>5.1069999999999993</v>
      </c>
      <c r="AT5085" s="592">
        <f t="shared" si="419"/>
        <v>28</v>
      </c>
      <c r="AU5085" s="592">
        <f t="shared" si="408"/>
        <v>33.6</v>
      </c>
      <c r="AV5085" s="592">
        <v>6.6859999999999999</v>
      </c>
      <c r="AW5085" s="797">
        <f t="shared" si="416"/>
        <v>6.6859999999999999</v>
      </c>
      <c r="AX5085" s="797"/>
      <c r="AY5085" s="797"/>
      <c r="AZ5085" s="797"/>
      <c r="BA5085" s="592">
        <f t="shared" si="420"/>
        <v>21.314</v>
      </c>
      <c r="BB5085" s="797">
        <f t="shared" si="417"/>
        <v>27.708200000000001</v>
      </c>
    </row>
    <row r="5086" spans="1:54" x14ac:dyDescent="0.2">
      <c r="A5086" s="58">
        <v>41602</v>
      </c>
      <c r="B5086" s="92">
        <v>18</v>
      </c>
      <c r="C5086" s="720"/>
      <c r="D5086" s="174">
        <v>6.41</v>
      </c>
      <c r="E5086" s="62"/>
      <c r="F5086" s="63">
        <f t="shared" si="409"/>
        <v>24.41</v>
      </c>
      <c r="G5086" s="434"/>
      <c r="H5086" s="371">
        <v>16.07</v>
      </c>
      <c r="I5086" s="174">
        <v>5.8230000000000004</v>
      </c>
      <c r="J5086" s="96"/>
      <c r="K5086" s="403">
        <f t="shared" si="411"/>
        <v>21.893000000000001</v>
      </c>
      <c r="M5086" s="745">
        <f t="shared" si="421"/>
        <v>-1.9299999999999997</v>
      </c>
      <c r="N5086" s="745">
        <f t="shared" si="422"/>
        <v>-0.58699999999999974</v>
      </c>
      <c r="O5086" s="98">
        <f t="shared" si="412"/>
        <v>-2.5169999999999995</v>
      </c>
      <c r="Q5086" s="100">
        <f t="shared" si="413"/>
        <v>-11.496825469328092</v>
      </c>
      <c r="S5086" s="404">
        <v>0</v>
      </c>
      <c r="T5086" s="389">
        <v>0</v>
      </c>
      <c r="U5086" s="390">
        <v>0</v>
      </c>
      <c r="V5086" s="405">
        <v>0</v>
      </c>
      <c r="W5086" s="406">
        <v>0</v>
      </c>
      <c r="X5086" s="405">
        <v>0</v>
      </c>
      <c r="Y5086" s="163">
        <f t="shared" si="414"/>
        <v>24.41</v>
      </c>
      <c r="Z5086" s="108">
        <v>0</v>
      </c>
      <c r="AA5086" s="112">
        <v>0</v>
      </c>
      <c r="AB5086" s="108">
        <v>335.7</v>
      </c>
      <c r="AC5086" s="109">
        <v>0</v>
      </c>
      <c r="AD5086" s="407">
        <v>0</v>
      </c>
      <c r="AE5086" s="852"/>
      <c r="AF5086" s="108">
        <v>352.7</v>
      </c>
      <c r="AG5086" s="109">
        <v>0</v>
      </c>
      <c r="AH5086" s="79">
        <v>0</v>
      </c>
      <c r="AI5086" s="112"/>
      <c r="AJ5086" s="110">
        <v>25</v>
      </c>
      <c r="AK5086" s="739"/>
      <c r="AM5086" s="395">
        <f t="shared" si="418"/>
        <v>25</v>
      </c>
      <c r="AN5086" s="163">
        <f t="shared" si="415"/>
        <v>25</v>
      </c>
      <c r="AO5086" s="113">
        <f t="shared" si="410"/>
        <v>0.58999999999999986</v>
      </c>
      <c r="AP5086" s="592">
        <f t="shared" si="423"/>
        <v>3.1069999999999993</v>
      </c>
      <c r="AT5086" s="592">
        <f t="shared" si="419"/>
        <v>25</v>
      </c>
      <c r="AU5086" s="592">
        <f t="shared" si="408"/>
        <v>30</v>
      </c>
      <c r="AV5086" s="592">
        <v>7.2149999999999999</v>
      </c>
      <c r="AW5086" s="797">
        <f t="shared" si="416"/>
        <v>7.2149999999999999</v>
      </c>
      <c r="AX5086" s="797"/>
      <c r="AY5086" s="797"/>
      <c r="AZ5086" s="797"/>
      <c r="BA5086" s="592">
        <f t="shared" si="420"/>
        <v>17.785</v>
      </c>
      <c r="BB5086" s="797">
        <f t="shared" si="417"/>
        <v>23.1205</v>
      </c>
    </row>
    <row r="5087" spans="1:54" x14ac:dyDescent="0.2">
      <c r="A5087" s="58">
        <v>41603</v>
      </c>
      <c r="B5087" s="92">
        <v>17.47</v>
      </c>
      <c r="C5087" s="720"/>
      <c r="D5087" s="174">
        <v>6.96</v>
      </c>
      <c r="E5087" s="62"/>
      <c r="F5087" s="63">
        <f t="shared" si="409"/>
        <v>24.43</v>
      </c>
      <c r="G5087" s="434"/>
      <c r="H5087" s="371">
        <v>16.03</v>
      </c>
      <c r="I5087" s="174">
        <v>5.9359999999999999</v>
      </c>
      <c r="J5087" s="96"/>
      <c r="K5087" s="403">
        <f t="shared" si="411"/>
        <v>21.966000000000001</v>
      </c>
      <c r="M5087" s="745">
        <f t="shared" si="421"/>
        <v>-1.4399999999999977</v>
      </c>
      <c r="N5087" s="745">
        <f t="shared" si="422"/>
        <v>-1.024</v>
      </c>
      <c r="O5087" s="98">
        <f t="shared" si="412"/>
        <v>-2.4639999999999986</v>
      </c>
      <c r="Q5087" s="100">
        <f t="shared" si="413"/>
        <v>-11.217335882727845</v>
      </c>
      <c r="S5087" s="404">
        <v>0</v>
      </c>
      <c r="T5087" s="389">
        <v>0</v>
      </c>
      <c r="U5087" s="390">
        <v>0</v>
      </c>
      <c r="V5087" s="405">
        <v>0</v>
      </c>
      <c r="W5087" s="406">
        <v>0</v>
      </c>
      <c r="X5087" s="405">
        <v>0</v>
      </c>
      <c r="Y5087" s="163">
        <f t="shared" si="414"/>
        <v>24.43</v>
      </c>
      <c r="Z5087" s="108">
        <v>0</v>
      </c>
      <c r="AA5087" s="112">
        <v>0</v>
      </c>
      <c r="AB5087" s="108">
        <v>335.6</v>
      </c>
      <c r="AC5087" s="109">
        <v>0</v>
      </c>
      <c r="AD5087" s="407">
        <v>20</v>
      </c>
      <c r="AE5087" s="852"/>
      <c r="AF5087" s="108">
        <v>352.6</v>
      </c>
      <c r="AG5087" s="109">
        <v>0</v>
      </c>
      <c r="AH5087" s="79">
        <v>0</v>
      </c>
      <c r="AI5087" s="112"/>
      <c r="AJ5087" s="110">
        <v>10</v>
      </c>
      <c r="AK5087" s="739"/>
      <c r="AM5087" s="395">
        <f t="shared" si="418"/>
        <v>10</v>
      </c>
      <c r="AN5087" s="163">
        <f t="shared" si="415"/>
        <v>30</v>
      </c>
      <c r="AO5087" s="113">
        <f t="shared" si="410"/>
        <v>5.57</v>
      </c>
      <c r="AP5087" s="592">
        <f t="shared" si="423"/>
        <v>8.0339999999999989</v>
      </c>
      <c r="AT5087" s="592">
        <f t="shared" si="419"/>
        <v>30</v>
      </c>
      <c r="AU5087" s="592">
        <f t="shared" si="408"/>
        <v>36</v>
      </c>
      <c r="AV5087" s="592">
        <v>8.8960000000000008</v>
      </c>
      <c r="AW5087" s="797">
        <f t="shared" si="416"/>
        <v>8.8960000000000008</v>
      </c>
      <c r="AX5087" s="797"/>
      <c r="AY5087" s="797"/>
      <c r="AZ5087" s="797"/>
      <c r="BA5087" s="592">
        <f t="shared" si="420"/>
        <v>21.103999999999999</v>
      </c>
      <c r="BB5087" s="797">
        <f t="shared" si="417"/>
        <v>27.435199999999998</v>
      </c>
    </row>
    <row r="5088" spans="1:54" x14ac:dyDescent="0.2">
      <c r="A5088" s="58">
        <v>41604</v>
      </c>
      <c r="B5088" s="92">
        <v>17.78</v>
      </c>
      <c r="C5088" s="720"/>
      <c r="D5088" s="174">
        <v>6.6639999999999997</v>
      </c>
      <c r="E5088" s="62"/>
      <c r="F5088" s="63">
        <f t="shared" si="409"/>
        <v>24.444000000000003</v>
      </c>
      <c r="G5088" s="434"/>
      <c r="H5088" s="371">
        <v>16.059999999999999</v>
      </c>
      <c r="I5088" s="174">
        <v>5.899</v>
      </c>
      <c r="J5088" s="96"/>
      <c r="K5088" s="403">
        <f t="shared" si="411"/>
        <v>21.959</v>
      </c>
      <c r="M5088" s="745">
        <f t="shared" si="421"/>
        <v>-1.7200000000000024</v>
      </c>
      <c r="N5088" s="745">
        <f t="shared" si="422"/>
        <v>-0.76499999999999968</v>
      </c>
      <c r="O5088" s="98">
        <f t="shared" si="412"/>
        <v>-2.485000000000003</v>
      </c>
      <c r="Q5088" s="100">
        <f t="shared" si="413"/>
        <v>-11.316544469238139</v>
      </c>
      <c r="S5088" s="404">
        <v>0</v>
      </c>
      <c r="T5088" s="389">
        <v>0</v>
      </c>
      <c r="U5088" s="390">
        <v>0</v>
      </c>
      <c r="V5088" s="405">
        <v>0</v>
      </c>
      <c r="W5088" s="406">
        <v>0</v>
      </c>
      <c r="X5088" s="405">
        <v>0</v>
      </c>
      <c r="Y5088" s="163">
        <f t="shared" si="414"/>
        <v>24.444000000000003</v>
      </c>
      <c r="Z5088" s="108">
        <v>0</v>
      </c>
      <c r="AA5088" s="112">
        <v>0</v>
      </c>
      <c r="AB5088" s="108">
        <v>335.8</v>
      </c>
      <c r="AC5088" s="109">
        <v>1.6</v>
      </c>
      <c r="AD5088" s="407">
        <v>0</v>
      </c>
      <c r="AE5088" s="852"/>
      <c r="AF5088" s="108">
        <v>352.8</v>
      </c>
      <c r="AG5088" s="109">
        <v>1.8</v>
      </c>
      <c r="AH5088" s="79">
        <v>0</v>
      </c>
      <c r="AI5088" s="112"/>
      <c r="AJ5088" s="110">
        <v>9</v>
      </c>
      <c r="AK5088" s="739"/>
      <c r="AM5088" s="395">
        <f t="shared" si="418"/>
        <v>9</v>
      </c>
      <c r="AN5088" s="163">
        <f t="shared" si="415"/>
        <v>9</v>
      </c>
      <c r="AO5088" s="113">
        <f t="shared" si="410"/>
        <v>-15.444000000000003</v>
      </c>
      <c r="AP5088" s="592">
        <f t="shared" si="423"/>
        <v>-12.959</v>
      </c>
      <c r="AT5088" s="592">
        <f t="shared" si="419"/>
        <v>9</v>
      </c>
      <c r="AU5088" s="592">
        <f t="shared" si="408"/>
        <v>10.8</v>
      </c>
      <c r="AV5088" s="592">
        <v>6.17</v>
      </c>
      <c r="AW5088" s="797">
        <f t="shared" si="416"/>
        <v>6.17</v>
      </c>
      <c r="AX5088" s="797"/>
      <c r="AY5088" s="797"/>
      <c r="AZ5088" s="797"/>
      <c r="BA5088" s="592">
        <f t="shared" si="420"/>
        <v>2.83</v>
      </c>
      <c r="BB5088" s="797">
        <f t="shared" si="417"/>
        <v>3.6790000000000003</v>
      </c>
    </row>
    <row r="5089" spans="1:77" x14ac:dyDescent="0.2">
      <c r="A5089" s="58">
        <v>41605</v>
      </c>
      <c r="B5089" s="92">
        <v>17.600000000000001</v>
      </c>
      <c r="C5089" s="720"/>
      <c r="D5089" s="174">
        <v>6.2</v>
      </c>
      <c r="E5089" s="62"/>
      <c r="F5089" s="63">
        <f t="shared" si="409"/>
        <v>23.8</v>
      </c>
      <c r="G5089" s="434"/>
      <c r="H5089" s="371">
        <v>16.02</v>
      </c>
      <c r="I5089" s="174">
        <v>5.6470000000000002</v>
      </c>
      <c r="J5089" s="96"/>
      <c r="K5089" s="403">
        <f t="shared" si="411"/>
        <v>21.667000000000002</v>
      </c>
      <c r="M5089" s="745">
        <f t="shared" si="421"/>
        <v>-1.5800000000000018</v>
      </c>
      <c r="N5089" s="745">
        <f t="shared" si="422"/>
        <v>-0.55299999999999994</v>
      </c>
      <c r="O5089" s="98">
        <f t="shared" si="412"/>
        <v>-2.1329999999999991</v>
      </c>
      <c r="Q5089" s="100">
        <f t="shared" si="413"/>
        <v>-9.8444639313241282</v>
      </c>
      <c r="S5089" s="404">
        <v>0</v>
      </c>
      <c r="T5089" s="389">
        <v>0</v>
      </c>
      <c r="U5089" s="390">
        <v>0</v>
      </c>
      <c r="V5089" s="405">
        <v>0</v>
      </c>
      <c r="W5089" s="406">
        <v>0</v>
      </c>
      <c r="X5089" s="405">
        <v>0</v>
      </c>
      <c r="Y5089" s="163">
        <f t="shared" si="414"/>
        <v>23.8</v>
      </c>
      <c r="Z5089" s="108">
        <v>0</v>
      </c>
      <c r="AA5089" s="112">
        <v>0</v>
      </c>
      <c r="AB5089" s="108">
        <v>337.4</v>
      </c>
      <c r="AC5089" s="109">
        <v>0.5</v>
      </c>
      <c r="AD5089" s="407">
        <v>20</v>
      </c>
      <c r="AE5089" s="852"/>
      <c r="AF5089" s="108">
        <v>353</v>
      </c>
      <c r="AG5089" s="109">
        <v>0</v>
      </c>
      <c r="AH5089" s="79">
        <v>0</v>
      </c>
      <c r="AI5089" s="112"/>
      <c r="AJ5089" s="110">
        <v>0</v>
      </c>
      <c r="AK5089" s="739"/>
      <c r="AM5089" s="395">
        <f t="shared" si="418"/>
        <v>0</v>
      </c>
      <c r="AN5089" s="163">
        <f t="shared" si="415"/>
        <v>20</v>
      </c>
      <c r="AO5089" s="113">
        <f t="shared" si="410"/>
        <v>-3.8000000000000007</v>
      </c>
      <c r="AP5089" s="592">
        <f t="shared" si="423"/>
        <v>-1.6670000000000016</v>
      </c>
      <c r="AT5089" s="592">
        <f t="shared" si="419"/>
        <v>20</v>
      </c>
      <c r="AU5089" s="592">
        <f t="shared" si="408"/>
        <v>24</v>
      </c>
      <c r="AV5089" s="592">
        <v>7.2939999999999996</v>
      </c>
      <c r="AW5089" s="797">
        <f t="shared" si="416"/>
        <v>7.2939999999999996</v>
      </c>
      <c r="AX5089" s="797"/>
      <c r="AY5089" s="797"/>
      <c r="AZ5089" s="797"/>
      <c r="BA5089" s="592">
        <f t="shared" si="420"/>
        <v>12.706</v>
      </c>
      <c r="BB5089" s="797">
        <f t="shared" si="417"/>
        <v>16.517800000000001</v>
      </c>
    </row>
    <row r="5090" spans="1:77" x14ac:dyDescent="0.2">
      <c r="A5090" s="58">
        <v>41606</v>
      </c>
      <c r="B5090" s="92">
        <v>17.329999999999998</v>
      </c>
      <c r="C5090" s="720"/>
      <c r="D5090" s="174">
        <v>5.9009999999999998</v>
      </c>
      <c r="E5090" s="62"/>
      <c r="F5090" s="63">
        <f t="shared" si="409"/>
        <v>23.230999999999998</v>
      </c>
      <c r="G5090" s="434"/>
      <c r="H5090" s="371">
        <v>16.940000000000001</v>
      </c>
      <c r="I5090" s="174">
        <v>5.3070000000000004</v>
      </c>
      <c r="J5090" s="96"/>
      <c r="K5090" s="403">
        <f t="shared" si="411"/>
        <v>22.247</v>
      </c>
      <c r="M5090" s="745">
        <f t="shared" si="421"/>
        <v>-0.38999999999999702</v>
      </c>
      <c r="N5090" s="745">
        <f t="shared" si="422"/>
        <v>-0.59399999999999942</v>
      </c>
      <c r="O5090" s="98">
        <f t="shared" si="412"/>
        <v>-0.98399999999999821</v>
      </c>
      <c r="Q5090" s="100">
        <f t="shared" si="413"/>
        <v>-4.423068278869053</v>
      </c>
      <c r="S5090" s="404">
        <v>0</v>
      </c>
      <c r="T5090" s="389">
        <v>0</v>
      </c>
      <c r="U5090" s="390">
        <v>0</v>
      </c>
      <c r="V5090" s="405">
        <v>0</v>
      </c>
      <c r="W5090" s="406">
        <v>0</v>
      </c>
      <c r="X5090" s="405">
        <v>0</v>
      </c>
      <c r="Y5090" s="163">
        <f t="shared" si="414"/>
        <v>23.230999999999998</v>
      </c>
      <c r="Z5090" s="108">
        <v>0</v>
      </c>
      <c r="AA5090" s="112">
        <v>0</v>
      </c>
      <c r="AB5090" s="108">
        <v>337.3</v>
      </c>
      <c r="AC5090" s="109">
        <v>0</v>
      </c>
      <c r="AD5090" s="407">
        <v>20</v>
      </c>
      <c r="AE5090" s="852"/>
      <c r="AF5090" s="108">
        <v>353.1</v>
      </c>
      <c r="AG5090" s="109">
        <v>0</v>
      </c>
      <c r="AH5090" s="79">
        <v>0</v>
      </c>
      <c r="AI5090" s="112"/>
      <c r="AJ5090" s="110">
        <v>0</v>
      </c>
      <c r="AK5090" s="739"/>
      <c r="AM5090" s="395">
        <f t="shared" si="418"/>
        <v>0</v>
      </c>
      <c r="AN5090" s="163">
        <f t="shared" si="415"/>
        <v>20</v>
      </c>
      <c r="AO5090" s="113">
        <f t="shared" si="410"/>
        <v>-3.2309999999999981</v>
      </c>
      <c r="AP5090" s="592">
        <f t="shared" si="423"/>
        <v>-2.2469999999999999</v>
      </c>
      <c r="AT5090" s="592">
        <f t="shared" si="419"/>
        <v>20</v>
      </c>
      <c r="AU5090" s="592">
        <f t="shared" si="408"/>
        <v>24</v>
      </c>
      <c r="AV5090" s="592">
        <v>5.9009999999999998</v>
      </c>
      <c r="AW5090" s="797">
        <f t="shared" si="416"/>
        <v>5.9009999999999998</v>
      </c>
      <c r="AX5090" s="797"/>
      <c r="AY5090" s="797"/>
      <c r="AZ5090" s="797"/>
      <c r="BA5090" s="592">
        <f t="shared" si="420"/>
        <v>14.099</v>
      </c>
      <c r="BB5090" s="797">
        <f t="shared" si="417"/>
        <v>18.328700000000001</v>
      </c>
    </row>
    <row r="5091" spans="1:77" x14ac:dyDescent="0.2">
      <c r="A5091" s="58">
        <v>41607</v>
      </c>
      <c r="B5091" s="92">
        <v>18.149999999999999</v>
      </c>
      <c r="C5091" s="720"/>
      <c r="D5091" s="174">
        <v>4.7119999999999997</v>
      </c>
      <c r="E5091" s="62"/>
      <c r="F5091" s="63">
        <f t="shared" si="409"/>
        <v>22.861999999999998</v>
      </c>
      <c r="G5091" s="434"/>
      <c r="H5091" s="371">
        <v>17.68</v>
      </c>
      <c r="I5091" s="174">
        <v>4.3040000000000003</v>
      </c>
      <c r="J5091" s="96"/>
      <c r="K5091" s="403">
        <f t="shared" si="411"/>
        <v>21.984000000000002</v>
      </c>
      <c r="M5091" s="745">
        <f t="shared" si="421"/>
        <v>-0.46999999999999886</v>
      </c>
      <c r="N5091" s="745">
        <f t="shared" si="422"/>
        <v>-0.40799999999999947</v>
      </c>
      <c r="O5091" s="98">
        <f t="shared" si="412"/>
        <v>-0.87799999999999656</v>
      </c>
      <c r="Q5091" s="100">
        <f t="shared" si="413"/>
        <v>-3.9938136826782955</v>
      </c>
      <c r="S5091" s="404">
        <v>0</v>
      </c>
      <c r="T5091" s="389">
        <v>0</v>
      </c>
      <c r="U5091" s="390">
        <v>0</v>
      </c>
      <c r="V5091" s="405">
        <v>0</v>
      </c>
      <c r="W5091" s="406">
        <v>0</v>
      </c>
      <c r="X5091" s="405">
        <v>0</v>
      </c>
      <c r="Y5091" s="163">
        <f t="shared" si="414"/>
        <v>22.861999999999998</v>
      </c>
      <c r="Z5091" s="108">
        <v>0</v>
      </c>
      <c r="AA5091" s="112">
        <v>0</v>
      </c>
      <c r="AB5091" s="108">
        <v>337.2</v>
      </c>
      <c r="AC5091" s="109">
        <v>0</v>
      </c>
      <c r="AD5091" s="407">
        <v>20</v>
      </c>
      <c r="AE5091" s="852"/>
      <c r="AF5091" s="108">
        <v>353.2</v>
      </c>
      <c r="AG5091" s="109">
        <v>0</v>
      </c>
      <c r="AH5091" s="79">
        <v>0</v>
      </c>
      <c r="AI5091" s="112"/>
      <c r="AJ5091" s="110">
        <v>0</v>
      </c>
      <c r="AK5091" s="739"/>
      <c r="AM5091" s="395">
        <f t="shared" si="418"/>
        <v>0</v>
      </c>
      <c r="AN5091" s="163">
        <f t="shared" si="415"/>
        <v>20</v>
      </c>
      <c r="AO5091" s="113">
        <f t="shared" si="410"/>
        <v>-2.8619999999999983</v>
      </c>
      <c r="AP5091" s="592">
        <f t="shared" si="423"/>
        <v>-1.9840000000000018</v>
      </c>
      <c r="AT5091" s="592">
        <f t="shared" si="419"/>
        <v>20</v>
      </c>
      <c r="AU5091" s="592">
        <f t="shared" si="408"/>
        <v>24</v>
      </c>
      <c r="AV5091" s="592">
        <v>2.2490000000000001</v>
      </c>
      <c r="AW5091" s="797">
        <f t="shared" si="416"/>
        <v>2.2490000000000001</v>
      </c>
      <c r="AX5091" s="797"/>
      <c r="AY5091" s="797"/>
      <c r="AZ5091" s="797"/>
      <c r="BA5091" s="592">
        <f t="shared" si="420"/>
        <v>17.751000000000001</v>
      </c>
      <c r="BB5091" s="797">
        <f t="shared" si="417"/>
        <v>23.076300000000003</v>
      </c>
    </row>
    <row r="5092" spans="1:77" ht="13.5" thickBot="1" x14ac:dyDescent="0.25">
      <c r="A5092" s="58">
        <v>41608</v>
      </c>
      <c r="B5092" s="92">
        <v>17.59</v>
      </c>
      <c r="C5092" s="720"/>
      <c r="D5092" s="174">
        <v>4.9589999999999996</v>
      </c>
      <c r="E5092" s="62"/>
      <c r="F5092" s="63">
        <f t="shared" si="409"/>
        <v>22.548999999999999</v>
      </c>
      <c r="G5092" s="304"/>
      <c r="H5092" s="416">
        <v>15.79</v>
      </c>
      <c r="I5092" s="224">
        <v>4.0620000000000003</v>
      </c>
      <c r="J5092" s="124"/>
      <c r="K5092" s="417">
        <f t="shared" si="411"/>
        <v>19.852</v>
      </c>
      <c r="M5092" s="745">
        <f t="shared" si="421"/>
        <v>-1.8000000000000007</v>
      </c>
      <c r="N5092" s="745">
        <f t="shared" si="422"/>
        <v>-0.89699999999999935</v>
      </c>
      <c r="O5092" s="98">
        <f t="shared" si="412"/>
        <v>-2.6969999999999992</v>
      </c>
      <c r="Q5092" s="100">
        <f t="shared" si="413"/>
        <v>-13.585532943783999</v>
      </c>
      <c r="S5092" s="404">
        <v>0</v>
      </c>
      <c r="T5092" s="389">
        <v>0</v>
      </c>
      <c r="U5092" s="390">
        <v>0</v>
      </c>
      <c r="V5092" s="405">
        <v>0</v>
      </c>
      <c r="W5092" s="406">
        <v>0</v>
      </c>
      <c r="X5092" s="405">
        <v>0</v>
      </c>
      <c r="Y5092" s="163">
        <f t="shared" si="414"/>
        <v>22.548999999999999</v>
      </c>
      <c r="Z5092" s="108">
        <v>0</v>
      </c>
      <c r="AA5092" s="112">
        <v>0</v>
      </c>
      <c r="AB5092" s="108">
        <v>337.1</v>
      </c>
      <c r="AC5092" s="109">
        <v>0</v>
      </c>
      <c r="AD5092" s="407">
        <v>10</v>
      </c>
      <c r="AE5092" s="852"/>
      <c r="AF5092" s="108">
        <v>353.2</v>
      </c>
      <c r="AG5092" s="109">
        <v>0</v>
      </c>
      <c r="AH5092" s="79">
        <v>0</v>
      </c>
      <c r="AI5092" s="112"/>
      <c r="AJ5092" s="110">
        <v>0</v>
      </c>
      <c r="AK5092" s="739"/>
      <c r="AM5092" s="395">
        <f t="shared" si="418"/>
        <v>0</v>
      </c>
      <c r="AN5092" s="163">
        <f t="shared" si="415"/>
        <v>10</v>
      </c>
      <c r="AO5092" s="113">
        <f t="shared" si="410"/>
        <v>-12.548999999999999</v>
      </c>
      <c r="AP5092" s="592">
        <f t="shared" si="423"/>
        <v>-9.8520000000000003</v>
      </c>
      <c r="AT5092" s="592">
        <f t="shared" si="419"/>
        <v>10</v>
      </c>
      <c r="AU5092" s="592">
        <f t="shared" si="408"/>
        <v>12</v>
      </c>
      <c r="AV5092" s="592">
        <v>6.6539999999999999</v>
      </c>
      <c r="AW5092" s="797">
        <f t="shared" si="416"/>
        <v>6.6539999999999999</v>
      </c>
      <c r="AX5092" s="797"/>
      <c r="AY5092" s="797"/>
      <c r="AZ5092" s="797"/>
      <c r="BA5092" s="592">
        <f t="shared" si="420"/>
        <v>3.3460000000000001</v>
      </c>
      <c r="BB5092" s="797">
        <f t="shared" si="417"/>
        <v>4.3498000000000001</v>
      </c>
    </row>
    <row r="5093" spans="1:77" ht="13.5" thickBot="1" x14ac:dyDescent="0.25">
      <c r="A5093" s="58">
        <v>41609</v>
      </c>
      <c r="B5093" s="59">
        <v>19.21</v>
      </c>
      <c r="C5093" s="720"/>
      <c r="D5093" s="200">
        <v>4.49</v>
      </c>
      <c r="E5093" s="62"/>
      <c r="F5093" s="382">
        <f t="shared" si="409"/>
        <v>23.700000000000003</v>
      </c>
      <c r="G5093" s="383"/>
      <c r="H5093" s="384">
        <v>18.25</v>
      </c>
      <c r="I5093" s="150">
        <v>3.6749999999999998</v>
      </c>
      <c r="J5093" s="66"/>
      <c r="K5093" s="386">
        <f t="shared" si="411"/>
        <v>21.925000000000001</v>
      </c>
      <c r="M5093" s="745">
        <f t="shared" si="421"/>
        <v>-0.96000000000000085</v>
      </c>
      <c r="N5093" s="745">
        <f t="shared" si="422"/>
        <v>-0.81500000000000039</v>
      </c>
      <c r="O5093" s="98">
        <f t="shared" si="412"/>
        <v>-1.7750000000000021</v>
      </c>
      <c r="Q5093" s="100">
        <f t="shared" si="413"/>
        <v>-8.0957810718358125</v>
      </c>
      <c r="S5093" s="388">
        <v>0</v>
      </c>
      <c r="T5093" s="389">
        <v>0</v>
      </c>
      <c r="U5093" s="390">
        <v>0</v>
      </c>
      <c r="V5093" s="391">
        <v>0</v>
      </c>
      <c r="W5093" s="392">
        <v>0</v>
      </c>
      <c r="X5093" s="391">
        <v>0</v>
      </c>
      <c r="Y5093" s="163">
        <f t="shared" si="414"/>
        <v>23.700000000000003</v>
      </c>
      <c r="Z5093" s="78">
        <v>0</v>
      </c>
      <c r="AA5093" s="82">
        <v>0</v>
      </c>
      <c r="AB5093" s="78">
        <v>337.1</v>
      </c>
      <c r="AC5093" s="79">
        <v>0</v>
      </c>
      <c r="AD5093" s="393">
        <v>0</v>
      </c>
      <c r="AE5093" s="451"/>
      <c r="AF5093" s="78">
        <v>353.3</v>
      </c>
      <c r="AG5093" s="79">
        <v>0</v>
      </c>
      <c r="AH5093" s="79">
        <v>0</v>
      </c>
      <c r="AI5093" s="82"/>
      <c r="AJ5093" s="80">
        <v>16</v>
      </c>
      <c r="AK5093" s="739"/>
      <c r="AM5093" s="395">
        <f t="shared" ref="AM5093:AM5123" si="424">AH5093+AJ5093</f>
        <v>16</v>
      </c>
      <c r="AN5093" s="163">
        <f t="shared" si="415"/>
        <v>16</v>
      </c>
      <c r="AO5093" s="83">
        <f t="shared" si="410"/>
        <v>-7.7000000000000028</v>
      </c>
      <c r="AP5093" s="592">
        <f t="shared" si="423"/>
        <v>-5.9250000000000007</v>
      </c>
      <c r="AT5093" s="495">
        <v>16</v>
      </c>
      <c r="AU5093" s="437"/>
      <c r="AV5093" s="524">
        <v>5.992</v>
      </c>
      <c r="AW5093" s="804">
        <f>AV5093</f>
        <v>5.992</v>
      </c>
      <c r="AX5093" s="804"/>
      <c r="AY5093" s="804"/>
      <c r="AZ5093" s="804"/>
      <c r="BA5093" s="440">
        <f t="shared" si="420"/>
        <v>10.007999999999999</v>
      </c>
      <c r="BB5093" s="547">
        <f>BA5093*1.03</f>
        <v>10.30824</v>
      </c>
    </row>
    <row r="5094" spans="1:77" x14ac:dyDescent="0.2">
      <c r="A5094" s="58">
        <v>41610</v>
      </c>
      <c r="B5094" s="92">
        <v>20.73</v>
      </c>
      <c r="C5094" s="720"/>
      <c r="D5094" s="174">
        <v>3.87</v>
      </c>
      <c r="E5094" s="62"/>
      <c r="F5094" s="382">
        <f t="shared" si="409"/>
        <v>24.6</v>
      </c>
      <c r="G5094" s="402"/>
      <c r="H5094" s="371">
        <v>19.739999999999998</v>
      </c>
      <c r="I5094" s="174">
        <v>4.0570000000000004</v>
      </c>
      <c r="J5094" s="96"/>
      <c r="K5094" s="403">
        <f t="shared" si="411"/>
        <v>23.796999999999997</v>
      </c>
      <c r="M5094" s="745">
        <f t="shared" si="421"/>
        <v>-0.99000000000000199</v>
      </c>
      <c r="N5094" s="745">
        <f t="shared" si="422"/>
        <v>0.18700000000000028</v>
      </c>
      <c r="O5094" s="98">
        <f t="shared" si="412"/>
        <v>-0.80300000000000438</v>
      </c>
      <c r="Q5094" s="100">
        <f t="shared" si="413"/>
        <v>-3.3743749212085747</v>
      </c>
      <c r="S5094" s="404">
        <v>0</v>
      </c>
      <c r="T5094" s="389">
        <v>0</v>
      </c>
      <c r="U5094" s="390">
        <v>0</v>
      </c>
      <c r="V5094" s="405">
        <v>0</v>
      </c>
      <c r="W5094" s="406">
        <v>0</v>
      </c>
      <c r="X5094" s="405">
        <v>0</v>
      </c>
      <c r="Y5094" s="163">
        <f t="shared" si="414"/>
        <v>24.6</v>
      </c>
      <c r="Z5094" s="108">
        <v>0</v>
      </c>
      <c r="AA5094" s="112">
        <v>0</v>
      </c>
      <c r="AB5094" s="108">
        <v>337.1</v>
      </c>
      <c r="AC5094" s="109">
        <v>0</v>
      </c>
      <c r="AD5094" s="407">
        <v>20</v>
      </c>
      <c r="AE5094" s="852"/>
      <c r="AF5094" s="108">
        <v>353.3</v>
      </c>
      <c r="AG5094" s="109">
        <v>0</v>
      </c>
      <c r="AH5094" s="79">
        <v>0</v>
      </c>
      <c r="AI5094" s="112"/>
      <c r="AJ5094" s="110">
        <v>13</v>
      </c>
      <c r="AK5094" s="739"/>
      <c r="AM5094" s="395">
        <f t="shared" si="424"/>
        <v>13</v>
      </c>
      <c r="AN5094" s="163">
        <f t="shared" si="415"/>
        <v>33</v>
      </c>
      <c r="AO5094" s="113">
        <f t="shared" si="410"/>
        <v>8.3999999999999986</v>
      </c>
      <c r="AP5094" s="592">
        <f t="shared" si="423"/>
        <v>9.203000000000003</v>
      </c>
      <c r="AT5094" s="495">
        <v>33</v>
      </c>
      <c r="AU5094" s="437"/>
      <c r="AV5094" s="524">
        <v>3.5630000000000002</v>
      </c>
      <c r="AW5094" s="804">
        <f t="shared" ref="AW5094:AW5123" si="425">AV5094</f>
        <v>3.5630000000000002</v>
      </c>
      <c r="AX5094" s="804"/>
      <c r="AY5094" s="804"/>
      <c r="AZ5094" s="804"/>
      <c r="BA5094" s="440">
        <f t="shared" si="420"/>
        <v>29.437000000000001</v>
      </c>
      <c r="BB5094" s="547">
        <f t="shared" ref="BB5094:BB5123" si="426">BA5094*1.03</f>
        <v>30.320110000000003</v>
      </c>
      <c r="BU5094" s="805">
        <v>3.6749999999999998</v>
      </c>
      <c r="BV5094" s="806">
        <f>BU5094*1.22</f>
        <v>4.4834999999999994</v>
      </c>
      <c r="BX5094" s="807">
        <v>125</v>
      </c>
      <c r="BY5094" s="495">
        <f t="shared" ref="BY5094:BY5124" si="427">((BX5094/(8.34*BV5094))*0.25)*0.79</f>
        <v>0.66022792338227132</v>
      </c>
    </row>
    <row r="5095" spans="1:77" x14ac:dyDescent="0.2">
      <c r="A5095" s="58">
        <v>41611</v>
      </c>
      <c r="B5095" s="92">
        <v>19.98</v>
      </c>
      <c r="C5095" s="720"/>
      <c r="D5095" s="174">
        <v>4.66</v>
      </c>
      <c r="E5095" s="62"/>
      <c r="F5095" s="382">
        <f t="shared" si="409"/>
        <v>24.64</v>
      </c>
      <c r="G5095" s="402"/>
      <c r="H5095" s="371">
        <v>17.7</v>
      </c>
      <c r="I5095" s="174">
        <v>3.948</v>
      </c>
      <c r="J5095" s="96"/>
      <c r="K5095" s="403">
        <f t="shared" si="411"/>
        <v>21.648</v>
      </c>
      <c r="M5095" s="745">
        <f t="shared" si="421"/>
        <v>-2.2800000000000011</v>
      </c>
      <c r="N5095" s="745">
        <f t="shared" si="422"/>
        <v>-0.71200000000000019</v>
      </c>
      <c r="O5095" s="98">
        <f t="shared" si="412"/>
        <v>-2.9920000000000009</v>
      </c>
      <c r="Q5095" s="100">
        <f t="shared" si="413"/>
        <v>-13.821138211382117</v>
      </c>
      <c r="S5095" s="404">
        <v>0</v>
      </c>
      <c r="T5095" s="389">
        <v>0</v>
      </c>
      <c r="U5095" s="390">
        <v>0</v>
      </c>
      <c r="V5095" s="405">
        <v>0</v>
      </c>
      <c r="W5095" s="406">
        <v>0</v>
      </c>
      <c r="X5095" s="405">
        <v>0</v>
      </c>
      <c r="Y5095" s="163">
        <f t="shared" si="414"/>
        <v>24.64</v>
      </c>
      <c r="Z5095" s="108">
        <v>0</v>
      </c>
      <c r="AA5095" s="112">
        <v>0</v>
      </c>
      <c r="AB5095" s="108">
        <v>337.1</v>
      </c>
      <c r="AC5095" s="109">
        <v>0.2</v>
      </c>
      <c r="AD5095" s="407">
        <v>20</v>
      </c>
      <c r="AE5095" s="852"/>
      <c r="AF5095" s="108">
        <v>353.3</v>
      </c>
      <c r="AG5095" s="109">
        <v>0.2</v>
      </c>
      <c r="AH5095" s="79">
        <v>0</v>
      </c>
      <c r="AI5095" s="112"/>
      <c r="AJ5095" s="110">
        <v>0</v>
      </c>
      <c r="AK5095" s="739"/>
      <c r="AM5095" s="395">
        <f t="shared" si="424"/>
        <v>0</v>
      </c>
      <c r="AN5095" s="163">
        <f t="shared" si="415"/>
        <v>20</v>
      </c>
      <c r="AO5095" s="113">
        <f t="shared" si="410"/>
        <v>-4.6400000000000006</v>
      </c>
      <c r="AP5095" s="592">
        <f t="shared" si="423"/>
        <v>-1.6479999999999997</v>
      </c>
      <c r="AT5095" s="495">
        <v>20</v>
      </c>
      <c r="AU5095" s="437"/>
      <c r="AV5095" s="524">
        <v>4.0780000000000003</v>
      </c>
      <c r="AW5095" s="804">
        <f t="shared" si="425"/>
        <v>4.0780000000000003</v>
      </c>
      <c r="AX5095" s="804"/>
      <c r="AY5095" s="804"/>
      <c r="AZ5095" s="804"/>
      <c r="BA5095" s="440">
        <f t="shared" si="420"/>
        <v>15.922000000000001</v>
      </c>
      <c r="BB5095" s="547">
        <f t="shared" si="426"/>
        <v>16.399660000000001</v>
      </c>
      <c r="BU5095" s="808">
        <v>4.0570000000000004</v>
      </c>
      <c r="BV5095" s="806">
        <f t="shared" ref="BV5095:BV5124" si="428">BU5095*1.22</f>
        <v>4.9495400000000007</v>
      </c>
      <c r="BX5095" s="807">
        <v>126</v>
      </c>
      <c r="BY5095" s="495">
        <f t="shared" si="427"/>
        <v>0.60284651697739344</v>
      </c>
    </row>
    <row r="5096" spans="1:77" x14ac:dyDescent="0.2">
      <c r="A5096" s="58">
        <v>41612</v>
      </c>
      <c r="B5096" s="92">
        <v>20.73</v>
      </c>
      <c r="C5096" s="720"/>
      <c r="D5096" s="174">
        <v>4.93</v>
      </c>
      <c r="E5096" s="62"/>
      <c r="F5096" s="382">
        <f t="shared" si="409"/>
        <v>25.66</v>
      </c>
      <c r="G5096" s="402"/>
      <c r="H5096" s="371">
        <v>20.45</v>
      </c>
      <c r="I5096" s="174">
        <v>3.9580000000000002</v>
      </c>
      <c r="J5096" s="96"/>
      <c r="K5096" s="403">
        <f t="shared" si="411"/>
        <v>24.408000000000001</v>
      </c>
      <c r="M5096" s="745">
        <f t="shared" si="421"/>
        <v>-0.28000000000000114</v>
      </c>
      <c r="N5096" s="745">
        <f t="shared" si="422"/>
        <v>-0.97199999999999953</v>
      </c>
      <c r="O5096" s="98">
        <f t="shared" si="412"/>
        <v>-1.2519999999999989</v>
      </c>
      <c r="Q5096" s="100">
        <f t="shared" si="413"/>
        <v>-5.1294657489347708</v>
      </c>
      <c r="S5096" s="404">
        <v>0</v>
      </c>
      <c r="T5096" s="389">
        <v>0</v>
      </c>
      <c r="U5096" s="390">
        <v>0</v>
      </c>
      <c r="V5096" s="405">
        <v>0</v>
      </c>
      <c r="W5096" s="406">
        <v>0</v>
      </c>
      <c r="X5096" s="405">
        <v>0</v>
      </c>
      <c r="Y5096" s="163">
        <f t="shared" si="414"/>
        <v>25.66</v>
      </c>
      <c r="Z5096" s="108">
        <v>0</v>
      </c>
      <c r="AA5096" s="112">
        <v>0</v>
      </c>
      <c r="AB5096" s="108">
        <v>337.1</v>
      </c>
      <c r="AC5096" s="109">
        <v>0.1</v>
      </c>
      <c r="AD5096" s="407">
        <v>20</v>
      </c>
      <c r="AE5096" s="852"/>
      <c r="AF5096" s="108">
        <v>353.2</v>
      </c>
      <c r="AG5096" s="109">
        <v>0</v>
      </c>
      <c r="AH5096" s="79">
        <v>0</v>
      </c>
      <c r="AI5096" s="112"/>
      <c r="AJ5096" s="110">
        <v>11</v>
      </c>
      <c r="AK5096" s="739"/>
      <c r="AM5096" s="395">
        <f t="shared" si="424"/>
        <v>11</v>
      </c>
      <c r="AN5096" s="163">
        <f t="shared" ref="AN5096:AN5127" si="429">AH5096+AJ5096+AD5096+AA5096+Z5096</f>
        <v>31</v>
      </c>
      <c r="AO5096" s="113">
        <f t="shared" si="410"/>
        <v>5.34</v>
      </c>
      <c r="AP5096" s="592">
        <f t="shared" si="423"/>
        <v>6.5919999999999987</v>
      </c>
      <c r="AT5096" s="495">
        <v>31</v>
      </c>
      <c r="AU5096" s="437"/>
      <c r="AV5096" s="524">
        <v>4.96</v>
      </c>
      <c r="AW5096" s="804">
        <f t="shared" si="425"/>
        <v>4.96</v>
      </c>
      <c r="AX5096" s="804"/>
      <c r="AY5096" s="804"/>
      <c r="AZ5096" s="804"/>
      <c r="BA5096" s="440">
        <f t="shared" si="420"/>
        <v>26.04</v>
      </c>
      <c r="BB5096" s="547">
        <f t="shared" si="426"/>
        <v>26.821200000000001</v>
      </c>
      <c r="BU5096" s="808">
        <v>3.948</v>
      </c>
      <c r="BV5096" s="806">
        <f t="shared" si="428"/>
        <v>4.81656</v>
      </c>
      <c r="BX5096" s="807">
        <v>118</v>
      </c>
      <c r="BY5096" s="495">
        <f t="shared" si="427"/>
        <v>0.58015772841888935</v>
      </c>
    </row>
    <row r="5097" spans="1:77" x14ac:dyDescent="0.2">
      <c r="A5097" s="58">
        <v>41613</v>
      </c>
      <c r="B5097" s="92">
        <v>20.68</v>
      </c>
      <c r="C5097" s="720"/>
      <c r="D5097" s="174">
        <v>4.32</v>
      </c>
      <c r="E5097" s="62"/>
      <c r="F5097" s="382">
        <f t="shared" si="409"/>
        <v>25</v>
      </c>
      <c r="G5097" s="402"/>
      <c r="H5097" s="371">
        <v>19.940000000000001</v>
      </c>
      <c r="I5097" s="174">
        <v>3.9830000000000001</v>
      </c>
      <c r="J5097" s="96"/>
      <c r="K5097" s="403">
        <f t="shared" si="411"/>
        <v>23.923000000000002</v>
      </c>
      <c r="M5097" s="745">
        <f t="shared" si="421"/>
        <v>-0.73999999999999844</v>
      </c>
      <c r="N5097" s="745">
        <f t="shared" si="422"/>
        <v>-0.33700000000000019</v>
      </c>
      <c r="O5097" s="98">
        <f t="shared" si="412"/>
        <v>-1.0769999999999982</v>
      </c>
      <c r="Q5097" s="100">
        <f t="shared" si="413"/>
        <v>-4.5019437361534846</v>
      </c>
      <c r="S5097" s="404">
        <v>0</v>
      </c>
      <c r="T5097" s="389">
        <v>0</v>
      </c>
      <c r="U5097" s="390">
        <v>0</v>
      </c>
      <c r="V5097" s="405">
        <v>0</v>
      </c>
      <c r="W5097" s="406">
        <v>0</v>
      </c>
      <c r="X5097" s="405">
        <v>0</v>
      </c>
      <c r="Y5097" s="163">
        <f t="shared" si="414"/>
        <v>25</v>
      </c>
      <c r="Z5097" s="108">
        <v>0</v>
      </c>
      <c r="AA5097" s="112">
        <v>0</v>
      </c>
      <c r="AB5097" s="108">
        <v>337</v>
      </c>
      <c r="AC5097" s="109">
        <v>0.1</v>
      </c>
      <c r="AD5097" s="407">
        <v>20</v>
      </c>
      <c r="AE5097" s="852"/>
      <c r="AF5097" s="108">
        <v>353.2</v>
      </c>
      <c r="AG5097" s="109">
        <v>0.1</v>
      </c>
      <c r="AH5097" s="79">
        <v>0</v>
      </c>
      <c r="AI5097" s="112"/>
      <c r="AJ5097" s="110">
        <v>4.03</v>
      </c>
      <c r="AK5097" s="739"/>
      <c r="AM5097" s="395">
        <f t="shared" si="424"/>
        <v>4.03</v>
      </c>
      <c r="AN5097" s="163">
        <f t="shared" si="429"/>
        <v>24.03</v>
      </c>
      <c r="AO5097" s="113">
        <f t="shared" si="410"/>
        <v>-0.96999999999999886</v>
      </c>
      <c r="AP5097" s="592">
        <f t="shared" si="423"/>
        <v>0.10699999999999932</v>
      </c>
      <c r="AT5097" s="495">
        <v>24.03</v>
      </c>
      <c r="AU5097" s="437"/>
      <c r="AV5097" s="524">
        <v>4.5949999999999998</v>
      </c>
      <c r="AW5097" s="804">
        <f t="shared" si="425"/>
        <v>4.5949999999999998</v>
      </c>
      <c r="AX5097" s="804"/>
      <c r="AY5097" s="804"/>
      <c r="AZ5097" s="804"/>
      <c r="BA5097" s="440">
        <f t="shared" si="420"/>
        <v>19.435000000000002</v>
      </c>
      <c r="BB5097" s="547">
        <f t="shared" si="426"/>
        <v>20.018050000000002</v>
      </c>
      <c r="BU5097" s="808">
        <v>3.9580000000000002</v>
      </c>
      <c r="BV5097" s="806">
        <f t="shared" si="428"/>
        <v>4.8287599999999999</v>
      </c>
      <c r="BX5097" s="807">
        <v>127</v>
      </c>
      <c r="BY5097" s="495">
        <f t="shared" si="427"/>
        <v>0.62282946445798981</v>
      </c>
    </row>
    <row r="5098" spans="1:77" x14ac:dyDescent="0.2">
      <c r="A5098" s="58">
        <v>41614</v>
      </c>
      <c r="B5098" s="92">
        <v>21.04</v>
      </c>
      <c r="C5098" s="720"/>
      <c r="D5098" s="174">
        <v>4.3099999999999996</v>
      </c>
      <c r="E5098" s="62"/>
      <c r="F5098" s="382">
        <f t="shared" si="409"/>
        <v>25.349999999999998</v>
      </c>
      <c r="G5098" s="402"/>
      <c r="H5098" s="371">
        <v>18.55</v>
      </c>
      <c r="I5098" s="174">
        <v>3.8650000000000002</v>
      </c>
      <c r="J5098" s="96"/>
      <c r="K5098" s="403">
        <f t="shared" si="411"/>
        <v>22.414999999999999</v>
      </c>
      <c r="M5098" s="745">
        <f t="shared" si="421"/>
        <v>-2.4899999999999984</v>
      </c>
      <c r="N5098" s="745">
        <f t="shared" si="422"/>
        <v>-0.4449999999999994</v>
      </c>
      <c r="O5098" s="98">
        <f t="shared" si="412"/>
        <v>-2.9349999999999987</v>
      </c>
      <c r="Q5098" s="100">
        <f t="shared" si="413"/>
        <v>-13.093910327905414</v>
      </c>
      <c r="S5098" s="404">
        <v>0</v>
      </c>
      <c r="T5098" s="389">
        <v>0</v>
      </c>
      <c r="U5098" s="390">
        <v>0</v>
      </c>
      <c r="V5098" s="405">
        <v>0</v>
      </c>
      <c r="W5098" s="406">
        <v>0</v>
      </c>
      <c r="X5098" s="405">
        <v>0</v>
      </c>
      <c r="Y5098" s="163">
        <f t="shared" si="414"/>
        <v>25.349999999999998</v>
      </c>
      <c r="Z5098" s="108">
        <v>0</v>
      </c>
      <c r="AA5098" s="112">
        <v>0</v>
      </c>
      <c r="AB5098" s="108">
        <v>337</v>
      </c>
      <c r="AC5098" s="109">
        <v>0</v>
      </c>
      <c r="AD5098" s="407">
        <v>20</v>
      </c>
      <c r="AE5098" s="852"/>
      <c r="AF5098" s="108">
        <v>355.3</v>
      </c>
      <c r="AG5098" s="109">
        <v>0</v>
      </c>
      <c r="AH5098" s="79">
        <v>0</v>
      </c>
      <c r="AI5098" s="112"/>
      <c r="AJ5098" s="110">
        <v>0</v>
      </c>
      <c r="AK5098" s="739"/>
      <c r="AM5098" s="395">
        <f t="shared" si="424"/>
        <v>0</v>
      </c>
      <c r="AN5098" s="163">
        <f t="shared" si="429"/>
        <v>20</v>
      </c>
      <c r="AO5098" s="113">
        <f t="shared" si="410"/>
        <v>-5.3499999999999979</v>
      </c>
      <c r="AP5098" s="592">
        <f t="shared" si="423"/>
        <v>-2.4149999999999991</v>
      </c>
      <c r="AT5098" s="495">
        <v>20</v>
      </c>
      <c r="AU5098" s="437"/>
      <c r="AV5098" s="524">
        <v>6.0750000000000002</v>
      </c>
      <c r="AW5098" s="804">
        <f t="shared" si="425"/>
        <v>6.0750000000000002</v>
      </c>
      <c r="AX5098" s="804"/>
      <c r="AY5098" s="804"/>
      <c r="AZ5098" s="804"/>
      <c r="BA5098" s="440">
        <f t="shared" si="420"/>
        <v>13.925000000000001</v>
      </c>
      <c r="BB5098" s="547">
        <f t="shared" si="426"/>
        <v>14.342750000000001</v>
      </c>
      <c r="BU5098" s="808">
        <v>3.9830000000000001</v>
      </c>
      <c r="BV5098" s="806">
        <f t="shared" si="428"/>
        <v>4.8592599999999999</v>
      </c>
      <c r="BX5098" s="807">
        <v>129</v>
      </c>
      <c r="BY5098" s="495">
        <f t="shared" si="427"/>
        <v>0.62866694005011337</v>
      </c>
    </row>
    <row r="5099" spans="1:77" x14ac:dyDescent="0.2">
      <c r="A5099" s="58">
        <v>41615</v>
      </c>
      <c r="B5099" s="92">
        <v>19.850000000000001</v>
      </c>
      <c r="C5099" s="720"/>
      <c r="D5099" s="174">
        <v>5.2</v>
      </c>
      <c r="E5099" s="62"/>
      <c r="F5099" s="382">
        <f t="shared" si="409"/>
        <v>25.05</v>
      </c>
      <c r="G5099" s="402"/>
      <c r="H5099" s="371">
        <v>20.149999999999999</v>
      </c>
      <c r="I5099" s="174">
        <v>4.1509999999999998</v>
      </c>
      <c r="J5099" s="96"/>
      <c r="K5099" s="403">
        <f t="shared" si="411"/>
        <v>24.300999999999998</v>
      </c>
      <c r="M5099" s="745">
        <f t="shared" si="421"/>
        <v>0.29999999999999716</v>
      </c>
      <c r="N5099" s="745">
        <f t="shared" si="422"/>
        <v>-1.0490000000000004</v>
      </c>
      <c r="O5099" s="98">
        <f t="shared" si="412"/>
        <v>-0.74900000000000233</v>
      </c>
      <c r="Q5099" s="100">
        <f t="shared" si="413"/>
        <v>-3.082177688160991</v>
      </c>
      <c r="S5099" s="404">
        <v>0</v>
      </c>
      <c r="T5099" s="389">
        <v>0</v>
      </c>
      <c r="U5099" s="390">
        <v>0</v>
      </c>
      <c r="V5099" s="405">
        <v>0</v>
      </c>
      <c r="W5099" s="406">
        <v>0</v>
      </c>
      <c r="X5099" s="405">
        <v>0</v>
      </c>
      <c r="Y5099" s="163">
        <f t="shared" si="414"/>
        <v>25.05</v>
      </c>
      <c r="Z5099" s="108">
        <v>0</v>
      </c>
      <c r="AA5099" s="112">
        <v>0</v>
      </c>
      <c r="AB5099" s="108">
        <v>337.2</v>
      </c>
      <c r="AC5099" s="109">
        <v>0.2</v>
      </c>
      <c r="AD5099" s="407">
        <v>0</v>
      </c>
      <c r="AE5099" s="852"/>
      <c r="AF5099" s="108">
        <v>353.3</v>
      </c>
      <c r="AG5099" s="109">
        <v>0.4</v>
      </c>
      <c r="AH5099" s="79">
        <v>0</v>
      </c>
      <c r="AI5099" s="112"/>
      <c r="AJ5099" s="110">
        <v>19</v>
      </c>
      <c r="AK5099" s="739"/>
      <c r="AM5099" s="395">
        <f t="shared" si="424"/>
        <v>19</v>
      </c>
      <c r="AN5099" s="163">
        <f t="shared" si="429"/>
        <v>19</v>
      </c>
      <c r="AO5099" s="113">
        <f t="shared" si="410"/>
        <v>-6.0500000000000007</v>
      </c>
      <c r="AP5099" s="592">
        <f t="shared" si="423"/>
        <v>-5.3009999999999984</v>
      </c>
      <c r="AT5099" s="495">
        <v>19</v>
      </c>
      <c r="AU5099" s="437"/>
      <c r="AV5099" s="524">
        <v>4.7850000000000001</v>
      </c>
      <c r="AW5099" s="804">
        <f t="shared" si="425"/>
        <v>4.7850000000000001</v>
      </c>
      <c r="AX5099" s="804"/>
      <c r="AY5099" s="804"/>
      <c r="AZ5099" s="804"/>
      <c r="BA5099" s="440">
        <f t="shared" si="420"/>
        <v>14.215</v>
      </c>
      <c r="BB5099" s="547">
        <f t="shared" si="426"/>
        <v>14.641450000000001</v>
      </c>
      <c r="BU5099" s="808">
        <v>3.8650000000000002</v>
      </c>
      <c r="BV5099" s="806">
        <f t="shared" si="428"/>
        <v>4.7153</v>
      </c>
      <c r="BX5099" s="807">
        <v>120</v>
      </c>
      <c r="BY5099" s="495">
        <f t="shared" si="427"/>
        <v>0.60266083148580929</v>
      </c>
    </row>
    <row r="5100" spans="1:77" x14ac:dyDescent="0.2">
      <c r="A5100" s="58">
        <v>41616</v>
      </c>
      <c r="B5100" s="92">
        <v>18.899999999999999</v>
      </c>
      <c r="C5100" s="720"/>
      <c r="D5100" s="174">
        <v>4.68</v>
      </c>
      <c r="E5100" s="62"/>
      <c r="F5100" s="382">
        <f t="shared" si="409"/>
        <v>23.58</v>
      </c>
      <c r="G5100" s="402"/>
      <c r="H5100" s="371">
        <v>15.87</v>
      </c>
      <c r="I5100" s="174">
        <v>3.81</v>
      </c>
      <c r="J5100" s="96"/>
      <c r="K5100" s="403">
        <f t="shared" si="411"/>
        <v>19.68</v>
      </c>
      <c r="M5100" s="745">
        <f t="shared" si="421"/>
        <v>-3.0299999999999994</v>
      </c>
      <c r="N5100" s="745">
        <f t="shared" si="422"/>
        <v>-0.86999999999999966</v>
      </c>
      <c r="O5100" s="98">
        <f t="shared" si="412"/>
        <v>-3.8999999999999986</v>
      </c>
      <c r="Q5100" s="100">
        <f t="shared" si="413"/>
        <v>-19.8170731707317</v>
      </c>
      <c r="S5100" s="404">
        <v>0</v>
      </c>
      <c r="T5100" s="389">
        <v>0</v>
      </c>
      <c r="U5100" s="390">
        <v>0</v>
      </c>
      <c r="V5100" s="405">
        <v>0</v>
      </c>
      <c r="W5100" s="406">
        <v>0</v>
      </c>
      <c r="X5100" s="405">
        <v>0</v>
      </c>
      <c r="Y5100" s="163">
        <f t="shared" si="414"/>
        <v>23.58</v>
      </c>
      <c r="Z5100" s="108">
        <v>0</v>
      </c>
      <c r="AA5100" s="112">
        <v>0</v>
      </c>
      <c r="AB5100" s="108">
        <v>337.7</v>
      </c>
      <c r="AC5100" s="109">
        <v>0.4</v>
      </c>
      <c r="AD5100" s="407">
        <v>0</v>
      </c>
      <c r="AE5100" s="852"/>
      <c r="AF5100" s="108">
        <v>353.4</v>
      </c>
      <c r="AG5100" s="109">
        <v>0.2</v>
      </c>
      <c r="AH5100" s="79">
        <v>0</v>
      </c>
      <c r="AI5100" s="112"/>
      <c r="AJ5100" s="110">
        <v>26</v>
      </c>
      <c r="AK5100" s="739"/>
      <c r="AM5100" s="395">
        <f t="shared" si="424"/>
        <v>26</v>
      </c>
      <c r="AN5100" s="163">
        <f t="shared" si="429"/>
        <v>26</v>
      </c>
      <c r="AO5100" s="113">
        <f t="shared" si="410"/>
        <v>2.4200000000000017</v>
      </c>
      <c r="AP5100" s="592">
        <f t="shared" si="423"/>
        <v>6.32</v>
      </c>
      <c r="AT5100" s="495">
        <v>26</v>
      </c>
      <c r="AU5100" s="437"/>
      <c r="AV5100" s="524">
        <v>4.5960000000000001</v>
      </c>
      <c r="AW5100" s="804">
        <f t="shared" si="425"/>
        <v>4.5960000000000001</v>
      </c>
      <c r="AX5100" s="804"/>
      <c r="AY5100" s="804"/>
      <c r="AZ5100" s="804"/>
      <c r="BA5100" s="440">
        <f t="shared" si="420"/>
        <v>21.404</v>
      </c>
      <c r="BB5100" s="547">
        <f t="shared" si="426"/>
        <v>22.046120000000002</v>
      </c>
      <c r="BU5100" s="808">
        <v>4.1509999999999998</v>
      </c>
      <c r="BV5100" s="806">
        <f t="shared" si="428"/>
        <v>5.0642199999999997</v>
      </c>
      <c r="BX5100" s="807">
        <v>128</v>
      </c>
      <c r="BY5100" s="495">
        <f t="shared" si="427"/>
        <v>0.59854727084369141</v>
      </c>
    </row>
    <row r="5101" spans="1:77" x14ac:dyDescent="0.2">
      <c r="A5101" s="58">
        <v>41617</v>
      </c>
      <c r="B5101" s="92">
        <v>18.989999999999998</v>
      </c>
      <c r="C5101" s="720"/>
      <c r="D5101" s="174">
        <v>4.51</v>
      </c>
      <c r="E5101" s="62"/>
      <c r="F5101" s="382">
        <f t="shared" si="409"/>
        <v>23.5</v>
      </c>
      <c r="G5101" s="402"/>
      <c r="H5101" s="371">
        <v>18.68</v>
      </c>
      <c r="I5101" s="174">
        <v>3.88</v>
      </c>
      <c r="J5101" s="96"/>
      <c r="K5101" s="403">
        <f t="shared" si="411"/>
        <v>22.56</v>
      </c>
      <c r="M5101" s="745">
        <f t="shared" si="421"/>
        <v>-0.30999999999999872</v>
      </c>
      <c r="N5101" s="745">
        <f t="shared" si="422"/>
        <v>-0.62999999999999989</v>
      </c>
      <c r="O5101" s="98">
        <f t="shared" si="412"/>
        <v>-0.94000000000000128</v>
      </c>
      <c r="Q5101" s="100">
        <f t="shared" si="413"/>
        <v>-4.1666666666666723</v>
      </c>
      <c r="S5101" s="404">
        <v>0</v>
      </c>
      <c r="T5101" s="389">
        <v>0</v>
      </c>
      <c r="U5101" s="390">
        <v>0</v>
      </c>
      <c r="V5101" s="405">
        <v>0</v>
      </c>
      <c r="W5101" s="406">
        <v>0</v>
      </c>
      <c r="X5101" s="405">
        <v>0</v>
      </c>
      <c r="Y5101" s="163">
        <f t="shared" si="414"/>
        <v>23.5</v>
      </c>
      <c r="Z5101" s="108">
        <v>0</v>
      </c>
      <c r="AA5101" s="112">
        <v>0</v>
      </c>
      <c r="AB5101" s="108">
        <v>338</v>
      </c>
      <c r="AC5101" s="109">
        <v>0.6</v>
      </c>
      <c r="AD5101" s="407">
        <v>0</v>
      </c>
      <c r="AE5101" s="852"/>
      <c r="AF5101" s="108">
        <v>353.4</v>
      </c>
      <c r="AG5101" s="109">
        <v>0.6</v>
      </c>
      <c r="AH5101" s="79">
        <v>0</v>
      </c>
      <c r="AI5101" s="112"/>
      <c r="AJ5101" s="110">
        <v>23</v>
      </c>
      <c r="AK5101" s="739"/>
      <c r="AM5101" s="395">
        <f t="shared" si="424"/>
        <v>23</v>
      </c>
      <c r="AN5101" s="163">
        <f t="shared" si="429"/>
        <v>23</v>
      </c>
      <c r="AO5101" s="113">
        <f t="shared" si="410"/>
        <v>-0.5</v>
      </c>
      <c r="AP5101" s="592">
        <f t="shared" si="423"/>
        <v>0.44000000000000128</v>
      </c>
      <c r="AT5101" s="495">
        <v>23</v>
      </c>
      <c r="AU5101" s="437"/>
      <c r="AV5101" s="524">
        <v>5.3529999999999998</v>
      </c>
      <c r="AW5101" s="804">
        <f t="shared" si="425"/>
        <v>5.3529999999999998</v>
      </c>
      <c r="AX5101" s="804"/>
      <c r="AY5101" s="804"/>
      <c r="AZ5101" s="804"/>
      <c r="BA5101" s="440">
        <f t="shared" si="420"/>
        <v>17.646999999999998</v>
      </c>
      <c r="BB5101" s="547">
        <f t="shared" si="426"/>
        <v>18.176410000000001</v>
      </c>
      <c r="BU5101" s="808">
        <v>3.81</v>
      </c>
      <c r="BV5101" s="806">
        <f t="shared" si="428"/>
        <v>4.6482000000000001</v>
      </c>
      <c r="BX5101" s="807">
        <v>138</v>
      </c>
      <c r="BY5101" s="495">
        <f t="shared" si="427"/>
        <v>0.70306475872612872</v>
      </c>
    </row>
    <row r="5102" spans="1:77" x14ac:dyDescent="0.2">
      <c r="A5102" s="58">
        <v>41618</v>
      </c>
      <c r="B5102" s="92">
        <v>19.55</v>
      </c>
      <c r="C5102" s="720"/>
      <c r="D5102" s="174">
        <v>4.9000000000000004</v>
      </c>
      <c r="E5102" s="62"/>
      <c r="F5102" s="382">
        <f t="shared" si="409"/>
        <v>24.450000000000003</v>
      </c>
      <c r="G5102" s="402"/>
      <c r="H5102" s="371">
        <v>17.3</v>
      </c>
      <c r="I5102" s="174">
        <v>4.1150000000000002</v>
      </c>
      <c r="J5102" s="96"/>
      <c r="K5102" s="403">
        <f t="shared" si="411"/>
        <v>21.414999999999999</v>
      </c>
      <c r="M5102" s="745">
        <f t="shared" si="421"/>
        <v>-2.25</v>
      </c>
      <c r="N5102" s="745">
        <f t="shared" si="422"/>
        <v>-0.78500000000000014</v>
      </c>
      <c r="O5102" s="98">
        <f t="shared" si="412"/>
        <v>-3.0350000000000037</v>
      </c>
      <c r="Q5102" s="100">
        <f t="shared" si="413"/>
        <v>-14.172309129115124</v>
      </c>
      <c r="S5102" s="404">
        <v>0</v>
      </c>
      <c r="T5102" s="389">
        <v>0</v>
      </c>
      <c r="U5102" s="390">
        <v>0</v>
      </c>
      <c r="V5102" s="405">
        <v>0</v>
      </c>
      <c r="W5102" s="406">
        <v>0</v>
      </c>
      <c r="X5102" s="405">
        <v>0</v>
      </c>
      <c r="Y5102" s="163">
        <f t="shared" si="414"/>
        <v>24.450000000000003</v>
      </c>
      <c r="Z5102" s="108">
        <v>0</v>
      </c>
      <c r="AA5102" s="112">
        <v>0</v>
      </c>
      <c r="AB5102" s="108">
        <v>338.4</v>
      </c>
      <c r="AC5102" s="109">
        <v>0</v>
      </c>
      <c r="AD5102" s="407">
        <v>0</v>
      </c>
      <c r="AE5102" s="852"/>
      <c r="AF5102" s="108">
        <v>354.2</v>
      </c>
      <c r="AG5102" s="109">
        <v>0.4</v>
      </c>
      <c r="AH5102" s="79">
        <v>0</v>
      </c>
      <c r="AI5102" s="112"/>
      <c r="AJ5102" s="110">
        <v>26</v>
      </c>
      <c r="AK5102" s="739"/>
      <c r="AM5102" s="395">
        <f t="shared" si="424"/>
        <v>26</v>
      </c>
      <c r="AN5102" s="163">
        <f t="shared" si="429"/>
        <v>26</v>
      </c>
      <c r="AO5102" s="113">
        <f t="shared" si="410"/>
        <v>1.5499999999999972</v>
      </c>
      <c r="AP5102" s="592">
        <f t="shared" si="423"/>
        <v>4.5850000000000009</v>
      </c>
      <c r="AT5102" s="495">
        <v>26</v>
      </c>
      <c r="AU5102" s="437"/>
      <c r="AV5102" s="524">
        <v>3.87</v>
      </c>
      <c r="AW5102" s="804">
        <f t="shared" si="425"/>
        <v>3.87</v>
      </c>
      <c r="AX5102" s="804"/>
      <c r="AY5102" s="804"/>
      <c r="AZ5102" s="804"/>
      <c r="BA5102" s="440">
        <f t="shared" si="420"/>
        <v>22.13</v>
      </c>
      <c r="BB5102" s="547">
        <f t="shared" si="426"/>
        <v>22.793900000000001</v>
      </c>
      <c r="BU5102" s="808">
        <v>3.88</v>
      </c>
      <c r="BV5102" s="806">
        <f t="shared" si="428"/>
        <v>4.7336</v>
      </c>
      <c r="BX5102" s="807">
        <v>131</v>
      </c>
      <c r="BY5102" s="495">
        <f t="shared" si="427"/>
        <v>0.65536129487486572</v>
      </c>
    </row>
    <row r="5103" spans="1:77" x14ac:dyDescent="0.2">
      <c r="A5103" s="58">
        <v>41619</v>
      </c>
      <c r="B5103" s="92">
        <v>20.28</v>
      </c>
      <c r="C5103" s="720"/>
      <c r="D5103" s="174">
        <v>4.21</v>
      </c>
      <c r="E5103" s="62"/>
      <c r="F5103" s="382">
        <f t="shared" si="409"/>
        <v>24.490000000000002</v>
      </c>
      <c r="G5103" s="402"/>
      <c r="H5103" s="371">
        <v>18.45</v>
      </c>
      <c r="I5103" s="174">
        <v>3.77</v>
      </c>
      <c r="J5103" s="96"/>
      <c r="K5103" s="403">
        <f t="shared" si="411"/>
        <v>22.22</v>
      </c>
      <c r="M5103" s="745">
        <f t="shared" si="421"/>
        <v>-1.8300000000000018</v>
      </c>
      <c r="N5103" s="745">
        <f t="shared" si="422"/>
        <v>-0.43999999999999995</v>
      </c>
      <c r="O5103" s="98">
        <f t="shared" si="412"/>
        <v>-2.2700000000000031</v>
      </c>
      <c r="Q5103" s="100">
        <f t="shared" si="413"/>
        <v>-10.216021602160231</v>
      </c>
      <c r="S5103" s="404">
        <v>0</v>
      </c>
      <c r="T5103" s="389">
        <v>0</v>
      </c>
      <c r="U5103" s="390">
        <v>0</v>
      </c>
      <c r="V5103" s="405">
        <v>0</v>
      </c>
      <c r="W5103" s="406">
        <v>0</v>
      </c>
      <c r="X5103" s="405">
        <v>0</v>
      </c>
      <c r="Y5103" s="163">
        <f t="shared" si="414"/>
        <v>24.490000000000002</v>
      </c>
      <c r="Z5103" s="108">
        <v>0</v>
      </c>
      <c r="AA5103" s="112">
        <v>0</v>
      </c>
      <c r="AB5103" s="108">
        <v>338.4</v>
      </c>
      <c r="AC5103" s="109">
        <v>0</v>
      </c>
      <c r="AD5103" s="407">
        <v>0</v>
      </c>
      <c r="AE5103" s="852"/>
      <c r="AF5103" s="108">
        <v>354.6</v>
      </c>
      <c r="AG5103" s="109">
        <v>0</v>
      </c>
      <c r="AH5103" s="79">
        <v>0</v>
      </c>
      <c r="AI5103" s="112"/>
      <c r="AJ5103" s="110">
        <v>5</v>
      </c>
      <c r="AK5103" s="739"/>
      <c r="AM5103" s="395">
        <f t="shared" si="424"/>
        <v>5</v>
      </c>
      <c r="AN5103" s="163">
        <f t="shared" si="429"/>
        <v>5</v>
      </c>
      <c r="AO5103" s="113">
        <f t="shared" si="410"/>
        <v>-19.490000000000002</v>
      </c>
      <c r="AP5103" s="592">
        <f t="shared" si="423"/>
        <v>-17.22</v>
      </c>
      <c r="AT5103" s="495">
        <v>5</v>
      </c>
      <c r="AU5103" s="437"/>
      <c r="AV5103" s="524">
        <v>5.6680000000000001</v>
      </c>
      <c r="AW5103" s="804">
        <f t="shared" si="425"/>
        <v>5.6680000000000001</v>
      </c>
      <c r="AX5103" s="804"/>
      <c r="AY5103" s="804"/>
      <c r="AZ5103" s="804"/>
      <c r="BA5103" s="440">
        <v>0.01</v>
      </c>
      <c r="BB5103" s="547">
        <f t="shared" si="426"/>
        <v>1.03E-2</v>
      </c>
      <c r="BU5103" s="808">
        <v>4.1150000000000002</v>
      </c>
      <c r="BV5103" s="806">
        <f t="shared" si="428"/>
        <v>5.0202999999999998</v>
      </c>
      <c r="BX5103" s="807">
        <v>138</v>
      </c>
      <c r="BY5103" s="495">
        <f t="shared" si="427"/>
        <v>0.65095424805505486</v>
      </c>
    </row>
    <row r="5104" spans="1:77" x14ac:dyDescent="0.2">
      <c r="A5104" s="58">
        <v>41620</v>
      </c>
      <c r="B5104" s="92">
        <v>19.190000000000001</v>
      </c>
      <c r="C5104" s="720"/>
      <c r="D5104" s="174">
        <v>4.84</v>
      </c>
      <c r="E5104" s="62"/>
      <c r="F5104" s="598">
        <f t="shared" si="409"/>
        <v>24.03</v>
      </c>
      <c r="G5104" s="829"/>
      <c r="H5104" s="371">
        <v>19.670000000000002</v>
      </c>
      <c r="I5104" s="174">
        <v>3.94</v>
      </c>
      <c r="J5104" s="96"/>
      <c r="K5104" s="403">
        <f t="shared" si="411"/>
        <v>23.610000000000003</v>
      </c>
      <c r="M5104" s="745">
        <f t="shared" si="421"/>
        <v>0.48000000000000043</v>
      </c>
      <c r="N5104" s="745">
        <f t="shared" si="422"/>
        <v>-0.89999999999999991</v>
      </c>
      <c r="O5104" s="98">
        <f t="shared" si="412"/>
        <v>-0.41999999999999815</v>
      </c>
      <c r="Q5104" s="100">
        <f t="shared" si="413"/>
        <v>-1.7789072426937658</v>
      </c>
      <c r="S5104" s="404">
        <v>0</v>
      </c>
      <c r="T5104" s="389">
        <v>0</v>
      </c>
      <c r="U5104" s="390">
        <v>0</v>
      </c>
      <c r="V5104" s="405">
        <v>0</v>
      </c>
      <c r="W5104" s="406">
        <v>0</v>
      </c>
      <c r="X5104" s="405">
        <v>0</v>
      </c>
      <c r="Y5104" s="163">
        <f t="shared" si="414"/>
        <v>24.03</v>
      </c>
      <c r="Z5104" s="108">
        <v>0</v>
      </c>
      <c r="AA5104" s="112">
        <v>0</v>
      </c>
      <c r="AB5104" s="108">
        <v>340.4</v>
      </c>
      <c r="AC5104" s="109">
        <v>0</v>
      </c>
      <c r="AD5104" s="407">
        <v>20</v>
      </c>
      <c r="AE5104" s="852"/>
      <c r="AF5104" s="108">
        <v>354.7</v>
      </c>
      <c r="AG5104" s="109">
        <v>0</v>
      </c>
      <c r="AH5104" s="79">
        <v>0</v>
      </c>
      <c r="AI5104" s="112"/>
      <c r="AJ5104" s="110">
        <v>17</v>
      </c>
      <c r="AK5104" s="739"/>
      <c r="AM5104" s="395">
        <f t="shared" si="424"/>
        <v>17</v>
      </c>
      <c r="AN5104" s="163">
        <f t="shared" si="429"/>
        <v>37</v>
      </c>
      <c r="AO5104" s="113">
        <f t="shared" si="410"/>
        <v>12.969999999999999</v>
      </c>
      <c r="AP5104" s="592">
        <f t="shared" si="423"/>
        <v>13.389999999999997</v>
      </c>
      <c r="AT5104" s="495">
        <v>37</v>
      </c>
      <c r="AU5104" s="437"/>
      <c r="AV5104" s="524">
        <v>4.8369999999999997</v>
      </c>
      <c r="AW5104" s="804">
        <f t="shared" si="425"/>
        <v>4.8369999999999997</v>
      </c>
      <c r="AX5104" s="804"/>
      <c r="AY5104" s="804"/>
      <c r="AZ5104" s="804"/>
      <c r="BA5104" s="440">
        <f t="shared" ref="BA5104:BA5123" si="430">AT5104-AW5104</f>
        <v>32.162999999999997</v>
      </c>
      <c r="BB5104" s="547">
        <f t="shared" si="426"/>
        <v>33.127890000000001</v>
      </c>
      <c r="BU5104" s="808">
        <v>3.77</v>
      </c>
      <c r="BV5104" s="806">
        <f t="shared" si="428"/>
        <v>4.5994000000000002</v>
      </c>
      <c r="BX5104" s="807">
        <v>130</v>
      </c>
      <c r="BY5104" s="495">
        <f t="shared" si="427"/>
        <v>0.66933451542892319</v>
      </c>
    </row>
    <row r="5105" spans="1:77" x14ac:dyDescent="0.2">
      <c r="A5105" s="58">
        <v>41621</v>
      </c>
      <c r="B5105" s="92">
        <v>19.98</v>
      </c>
      <c r="C5105" s="720"/>
      <c r="D5105" s="174">
        <v>4.6900000000000004</v>
      </c>
      <c r="E5105" s="62"/>
      <c r="F5105" s="382">
        <f t="shared" ref="F5105:F5123" si="431">+B5105+D5105</f>
        <v>24.67</v>
      </c>
      <c r="G5105" s="402"/>
      <c r="H5105" s="371">
        <v>17.36</v>
      </c>
      <c r="I5105" s="174">
        <v>3.93</v>
      </c>
      <c r="J5105" s="96"/>
      <c r="K5105" s="403">
        <f t="shared" si="411"/>
        <v>21.29</v>
      </c>
      <c r="M5105" s="745">
        <f t="shared" si="421"/>
        <v>-2.620000000000001</v>
      </c>
      <c r="N5105" s="745">
        <f t="shared" si="422"/>
        <v>-0.76000000000000023</v>
      </c>
      <c r="O5105" s="98">
        <f t="shared" si="412"/>
        <v>-3.3800000000000026</v>
      </c>
      <c r="Q5105" s="100">
        <f t="shared" si="413"/>
        <v>-15.875998121183668</v>
      </c>
      <c r="S5105" s="404">
        <v>0</v>
      </c>
      <c r="T5105" s="389">
        <v>0</v>
      </c>
      <c r="U5105" s="390">
        <v>0</v>
      </c>
      <c r="V5105" s="405">
        <v>0</v>
      </c>
      <c r="W5105" s="406">
        <v>0</v>
      </c>
      <c r="X5105" s="405">
        <v>0</v>
      </c>
      <c r="Y5105" s="163">
        <f t="shared" si="414"/>
        <v>24.67</v>
      </c>
      <c r="Z5105" s="108">
        <v>0</v>
      </c>
      <c r="AA5105" s="112">
        <v>0</v>
      </c>
      <c r="AB5105" s="108">
        <v>340.8</v>
      </c>
      <c r="AC5105" s="109">
        <v>0.9</v>
      </c>
      <c r="AD5105" s="407">
        <v>0</v>
      </c>
      <c r="AE5105" s="852"/>
      <c r="AF5105" s="108">
        <v>354.8</v>
      </c>
      <c r="AG5105" s="109">
        <v>0</v>
      </c>
      <c r="AH5105" s="79">
        <v>0</v>
      </c>
      <c r="AI5105" s="112"/>
      <c r="AJ5105" s="110">
        <v>10</v>
      </c>
      <c r="AK5105" s="739"/>
      <c r="AM5105" s="395">
        <f t="shared" si="424"/>
        <v>10</v>
      </c>
      <c r="AN5105" s="163">
        <f t="shared" si="429"/>
        <v>10</v>
      </c>
      <c r="AO5105" s="113">
        <f t="shared" si="410"/>
        <v>-14.670000000000002</v>
      </c>
      <c r="AP5105" s="592">
        <f t="shared" si="423"/>
        <v>-11.29</v>
      </c>
      <c r="AT5105" s="495">
        <v>10</v>
      </c>
      <c r="AU5105" s="437"/>
      <c r="AV5105" s="524">
        <v>4.9180000000000001</v>
      </c>
      <c r="AW5105" s="804">
        <f t="shared" si="425"/>
        <v>4.9180000000000001</v>
      </c>
      <c r="AX5105" s="804"/>
      <c r="AY5105" s="804"/>
      <c r="AZ5105" s="804"/>
      <c r="BA5105" s="440">
        <f t="shared" si="430"/>
        <v>5.0819999999999999</v>
      </c>
      <c r="BB5105" s="547">
        <f t="shared" si="426"/>
        <v>5.2344600000000003</v>
      </c>
      <c r="BU5105" s="808">
        <v>3.94</v>
      </c>
      <c r="BV5105" s="806">
        <f t="shared" si="428"/>
        <v>4.8068</v>
      </c>
      <c r="BX5105" s="807">
        <v>135</v>
      </c>
      <c r="BY5105" s="495">
        <f t="shared" si="427"/>
        <v>0.66508746901122695</v>
      </c>
    </row>
    <row r="5106" spans="1:77" x14ac:dyDescent="0.2">
      <c r="A5106" s="58">
        <v>41622</v>
      </c>
      <c r="B5106" s="92">
        <v>19.079999999999998</v>
      </c>
      <c r="C5106" s="720"/>
      <c r="D5106" s="174">
        <v>4.78</v>
      </c>
      <c r="E5106" s="62"/>
      <c r="F5106" s="382">
        <f t="shared" si="431"/>
        <v>23.86</v>
      </c>
      <c r="G5106" s="402"/>
      <c r="H5106" s="371">
        <v>17.82</v>
      </c>
      <c r="I5106" s="174">
        <v>3.968</v>
      </c>
      <c r="J5106" s="96"/>
      <c r="K5106" s="403">
        <f t="shared" si="411"/>
        <v>21.788</v>
      </c>
      <c r="M5106" s="745">
        <f t="shared" si="421"/>
        <v>-1.259999999999998</v>
      </c>
      <c r="N5106" s="745">
        <f t="shared" si="422"/>
        <v>-0.81200000000000028</v>
      </c>
      <c r="O5106" s="98">
        <f t="shared" si="412"/>
        <v>-2.0719999999999992</v>
      </c>
      <c r="Q5106" s="100">
        <f t="shared" si="413"/>
        <v>-9.5098219203231089</v>
      </c>
      <c r="S5106" s="404">
        <v>0</v>
      </c>
      <c r="T5106" s="389">
        <v>0</v>
      </c>
      <c r="U5106" s="390">
        <v>0</v>
      </c>
      <c r="V5106" s="405">
        <v>0</v>
      </c>
      <c r="W5106" s="406">
        <v>0</v>
      </c>
      <c r="X5106" s="405">
        <v>0</v>
      </c>
      <c r="Y5106" s="163">
        <f t="shared" si="414"/>
        <v>23.86</v>
      </c>
      <c r="Z5106" s="108">
        <v>0</v>
      </c>
      <c r="AA5106" s="112">
        <v>0</v>
      </c>
      <c r="AB5106" s="108">
        <v>341.7</v>
      </c>
      <c r="AC5106" s="109">
        <v>0.5</v>
      </c>
      <c r="AD5106" s="407">
        <v>20</v>
      </c>
      <c r="AE5106" s="852"/>
      <c r="AF5106" s="108">
        <v>355</v>
      </c>
      <c r="AG5106" s="109">
        <v>0.7</v>
      </c>
      <c r="AH5106" s="79">
        <v>0</v>
      </c>
      <c r="AI5106" s="112"/>
      <c r="AJ5106" s="110">
        <v>13</v>
      </c>
      <c r="AK5106" s="739"/>
      <c r="AM5106" s="395">
        <f t="shared" si="424"/>
        <v>13</v>
      </c>
      <c r="AN5106" s="163">
        <f t="shared" si="429"/>
        <v>33</v>
      </c>
      <c r="AO5106" s="113">
        <f t="shared" si="410"/>
        <v>9.14</v>
      </c>
      <c r="AP5106" s="592">
        <f t="shared" si="423"/>
        <v>11.212</v>
      </c>
      <c r="AT5106" s="495">
        <v>33</v>
      </c>
      <c r="AU5106" s="437"/>
      <c r="AV5106" s="524">
        <v>4.0380000000000003</v>
      </c>
      <c r="AW5106" s="804">
        <f t="shared" si="425"/>
        <v>4.0380000000000003</v>
      </c>
      <c r="AX5106" s="804"/>
      <c r="AY5106" s="804"/>
      <c r="AZ5106" s="804"/>
      <c r="BA5106" s="440">
        <f t="shared" si="430"/>
        <v>28.962</v>
      </c>
      <c r="BB5106" s="547">
        <f t="shared" si="426"/>
        <v>29.830860000000001</v>
      </c>
      <c r="BU5106" s="808">
        <v>3.93</v>
      </c>
      <c r="BV5106" s="806">
        <f t="shared" si="428"/>
        <v>4.7946</v>
      </c>
      <c r="BX5106" s="807">
        <v>136</v>
      </c>
      <c r="BY5106" s="495">
        <f t="shared" si="427"/>
        <v>0.67171891319380994</v>
      </c>
    </row>
    <row r="5107" spans="1:77" x14ac:dyDescent="0.2">
      <c r="A5107" s="58">
        <v>41623</v>
      </c>
      <c r="B5107" s="92">
        <v>19.600000000000001</v>
      </c>
      <c r="C5107" s="720"/>
      <c r="D5107" s="174">
        <v>4.6500000000000004</v>
      </c>
      <c r="E5107" s="62"/>
      <c r="F5107" s="382">
        <f t="shared" si="431"/>
        <v>24.25</v>
      </c>
      <c r="G5107" s="402"/>
      <c r="H5107" s="371">
        <v>18.23</v>
      </c>
      <c r="I5107" s="174">
        <v>4.0419999999999998</v>
      </c>
      <c r="J5107" s="96"/>
      <c r="K5107" s="403">
        <f t="shared" si="411"/>
        <v>22.271999999999998</v>
      </c>
      <c r="M5107" s="745">
        <f t="shared" si="421"/>
        <v>-1.370000000000001</v>
      </c>
      <c r="N5107" s="745">
        <f t="shared" si="422"/>
        <v>-0.60800000000000054</v>
      </c>
      <c r="O5107" s="98">
        <f t="shared" si="412"/>
        <v>-1.9780000000000015</v>
      </c>
      <c r="Q5107" s="100">
        <f t="shared" si="413"/>
        <v>-8.8811063218390878</v>
      </c>
      <c r="S5107" s="404">
        <v>0</v>
      </c>
      <c r="T5107" s="389">
        <v>0</v>
      </c>
      <c r="U5107" s="390">
        <v>0</v>
      </c>
      <c r="V5107" s="405">
        <v>0</v>
      </c>
      <c r="W5107" s="406">
        <v>0</v>
      </c>
      <c r="X5107" s="405">
        <v>0</v>
      </c>
      <c r="Y5107" s="163">
        <f t="shared" si="414"/>
        <v>24.25</v>
      </c>
      <c r="Z5107" s="108">
        <v>0</v>
      </c>
      <c r="AA5107" s="112">
        <v>0</v>
      </c>
      <c r="AB5107" s="108">
        <v>341.6</v>
      </c>
      <c r="AC5107" s="109">
        <v>0</v>
      </c>
      <c r="AD5107" s="407">
        <v>0</v>
      </c>
      <c r="AE5107" s="852"/>
      <c r="AF5107" s="108">
        <v>355.3</v>
      </c>
      <c r="AG5107" s="109">
        <v>0.34</v>
      </c>
      <c r="AH5107" s="79">
        <v>0</v>
      </c>
      <c r="AI5107" s="112"/>
      <c r="AJ5107" s="110">
        <v>25</v>
      </c>
      <c r="AK5107" s="739"/>
      <c r="AM5107" s="395">
        <f t="shared" si="424"/>
        <v>25</v>
      </c>
      <c r="AN5107" s="163">
        <f t="shared" si="429"/>
        <v>25</v>
      </c>
      <c r="AO5107" s="113">
        <f t="shared" si="410"/>
        <v>0.75</v>
      </c>
      <c r="AP5107" s="592">
        <f t="shared" si="423"/>
        <v>2.7280000000000015</v>
      </c>
      <c r="AT5107" s="495">
        <v>25</v>
      </c>
      <c r="AU5107" s="437"/>
      <c r="AV5107" s="524">
        <v>5.5540000000000003</v>
      </c>
      <c r="AW5107" s="804">
        <f t="shared" si="425"/>
        <v>5.5540000000000003</v>
      </c>
      <c r="AX5107" s="804"/>
      <c r="AY5107" s="804"/>
      <c r="AZ5107" s="804"/>
      <c r="BA5107" s="440">
        <f t="shared" si="430"/>
        <v>19.445999999999998</v>
      </c>
      <c r="BB5107" s="547">
        <f t="shared" si="426"/>
        <v>20.02938</v>
      </c>
      <c r="BU5107" s="808">
        <v>3.968</v>
      </c>
      <c r="BV5107" s="806">
        <f t="shared" si="428"/>
        <v>4.8409599999999999</v>
      </c>
      <c r="BX5107" s="807">
        <v>134</v>
      </c>
      <c r="BY5107" s="495">
        <f t="shared" si="427"/>
        <v>0.65550250175322466</v>
      </c>
    </row>
    <row r="5108" spans="1:77" x14ac:dyDescent="0.2">
      <c r="A5108" s="58">
        <v>41624</v>
      </c>
      <c r="B5108" s="92">
        <v>20.079999999999998</v>
      </c>
      <c r="C5108" s="720"/>
      <c r="D5108" s="174">
        <v>4.6500000000000004</v>
      </c>
      <c r="E5108" s="62"/>
      <c r="F5108" s="382">
        <f t="shared" si="431"/>
        <v>24.729999999999997</v>
      </c>
      <c r="G5108" s="402"/>
      <c r="H5108" s="371">
        <v>17.79</v>
      </c>
      <c r="I5108" s="174">
        <v>3.9140000000000001</v>
      </c>
      <c r="J5108" s="96"/>
      <c r="K5108" s="403">
        <f t="shared" si="411"/>
        <v>21.704000000000001</v>
      </c>
      <c r="M5108" s="745">
        <f t="shared" si="421"/>
        <v>-2.2899999999999991</v>
      </c>
      <c r="N5108" s="745">
        <f t="shared" si="422"/>
        <v>-0.73600000000000021</v>
      </c>
      <c r="O5108" s="98">
        <f t="shared" si="412"/>
        <v>-3.0259999999999962</v>
      </c>
      <c r="Q5108" s="100">
        <f t="shared" si="413"/>
        <v>-13.942130482860286</v>
      </c>
      <c r="S5108" s="404">
        <v>0</v>
      </c>
      <c r="T5108" s="389">
        <v>0</v>
      </c>
      <c r="U5108" s="390">
        <v>0</v>
      </c>
      <c r="V5108" s="405">
        <v>0</v>
      </c>
      <c r="W5108" s="406">
        <v>0</v>
      </c>
      <c r="X5108" s="405">
        <v>0</v>
      </c>
      <c r="Y5108" s="163">
        <f t="shared" si="414"/>
        <v>24.729999999999997</v>
      </c>
      <c r="Z5108" s="108">
        <v>0</v>
      </c>
      <c r="AA5108" s="112">
        <v>0</v>
      </c>
      <c r="AB5108" s="108">
        <v>341.6</v>
      </c>
      <c r="AC5108" s="109">
        <v>0</v>
      </c>
      <c r="AD5108" s="407">
        <v>0</v>
      </c>
      <c r="AE5108" s="852"/>
      <c r="AF5108" s="108">
        <v>355.2</v>
      </c>
      <c r="AG5108" s="109">
        <v>0</v>
      </c>
      <c r="AH5108" s="79">
        <v>0</v>
      </c>
      <c r="AI5108" s="112"/>
      <c r="AJ5108" s="110">
        <v>17</v>
      </c>
      <c r="AK5108" s="739"/>
      <c r="AM5108" s="395">
        <f t="shared" si="424"/>
        <v>17</v>
      </c>
      <c r="AN5108" s="163">
        <f t="shared" si="429"/>
        <v>17</v>
      </c>
      <c r="AO5108" s="113">
        <f t="shared" si="410"/>
        <v>-7.7299999999999969</v>
      </c>
      <c r="AP5108" s="592">
        <f t="shared" si="423"/>
        <v>-4.7040000000000006</v>
      </c>
      <c r="AT5108" s="495">
        <v>17</v>
      </c>
      <c r="AU5108" s="437"/>
      <c r="AV5108" s="524">
        <v>4.5209999999999999</v>
      </c>
      <c r="AW5108" s="804">
        <f t="shared" si="425"/>
        <v>4.5209999999999999</v>
      </c>
      <c r="AX5108" s="804"/>
      <c r="AY5108" s="804"/>
      <c r="AZ5108" s="804"/>
      <c r="BA5108" s="440">
        <f t="shared" si="430"/>
        <v>12.478999999999999</v>
      </c>
      <c r="BB5108" s="547">
        <f t="shared" si="426"/>
        <v>12.85337</v>
      </c>
      <c r="BU5108" s="808">
        <v>4.0419999999999998</v>
      </c>
      <c r="BV5108" s="806">
        <f t="shared" si="428"/>
        <v>4.9312399999999998</v>
      </c>
      <c r="BX5108" s="807">
        <v>136</v>
      </c>
      <c r="BY5108" s="495">
        <f t="shared" si="427"/>
        <v>0.65310621693509974</v>
      </c>
    </row>
    <row r="5109" spans="1:77" x14ac:dyDescent="0.2">
      <c r="A5109" s="58">
        <v>41625</v>
      </c>
      <c r="B5109" s="92">
        <v>19.7</v>
      </c>
      <c r="C5109" s="720"/>
      <c r="D5109" s="174">
        <v>4.1500000000000004</v>
      </c>
      <c r="E5109" s="62"/>
      <c r="F5109" s="382">
        <f t="shared" si="431"/>
        <v>23.85</v>
      </c>
      <c r="G5109" s="402"/>
      <c r="H5109" s="371">
        <v>20.059999999999999</v>
      </c>
      <c r="I5109" s="174">
        <v>3.8719999999999999</v>
      </c>
      <c r="J5109" s="96"/>
      <c r="K5109" s="403">
        <f t="shared" si="411"/>
        <v>23.931999999999999</v>
      </c>
      <c r="M5109" s="745">
        <f t="shared" si="421"/>
        <v>0.35999999999999943</v>
      </c>
      <c r="N5109" s="745">
        <f t="shared" si="422"/>
        <v>-0.27800000000000047</v>
      </c>
      <c r="O5109" s="98">
        <f t="shared" si="412"/>
        <v>8.1999999999997186E-2</v>
      </c>
      <c r="Q5109" s="100">
        <f t="shared" si="413"/>
        <v>0.34263747283970081</v>
      </c>
      <c r="S5109" s="404">
        <v>0</v>
      </c>
      <c r="T5109" s="389">
        <v>0</v>
      </c>
      <c r="U5109" s="390">
        <v>0</v>
      </c>
      <c r="V5109" s="405">
        <v>0</v>
      </c>
      <c r="W5109" s="406">
        <v>0</v>
      </c>
      <c r="X5109" s="405">
        <v>0</v>
      </c>
      <c r="Y5109" s="163">
        <f t="shared" si="414"/>
        <v>23.85</v>
      </c>
      <c r="Z5109" s="108">
        <v>0</v>
      </c>
      <c r="AA5109" s="112">
        <v>0</v>
      </c>
      <c r="AB5109" s="108">
        <v>341.3</v>
      </c>
      <c r="AC5109" s="109">
        <v>0</v>
      </c>
      <c r="AD5109" s="407">
        <v>20</v>
      </c>
      <c r="AE5109" s="852"/>
      <c r="AF5109" s="108">
        <v>355.2</v>
      </c>
      <c r="AG5109" s="109">
        <v>0</v>
      </c>
      <c r="AH5109" s="79">
        <v>0</v>
      </c>
      <c r="AI5109" s="112"/>
      <c r="AJ5109" s="110">
        <v>11</v>
      </c>
      <c r="AK5109" s="739"/>
      <c r="AM5109" s="395">
        <f t="shared" si="424"/>
        <v>11</v>
      </c>
      <c r="AN5109" s="163">
        <f t="shared" si="429"/>
        <v>31</v>
      </c>
      <c r="AO5109" s="113">
        <f t="shared" si="410"/>
        <v>7.1499999999999986</v>
      </c>
      <c r="AP5109" s="592">
        <f t="shared" si="423"/>
        <v>7.0680000000000014</v>
      </c>
      <c r="AT5109" s="495">
        <v>31</v>
      </c>
      <c r="AU5109" s="437"/>
      <c r="AV5109" s="524">
        <v>3.8769999999999998</v>
      </c>
      <c r="AW5109" s="804">
        <f t="shared" si="425"/>
        <v>3.8769999999999998</v>
      </c>
      <c r="AX5109" s="804"/>
      <c r="AY5109" s="804"/>
      <c r="AZ5109" s="804"/>
      <c r="BA5109" s="440">
        <f t="shared" si="430"/>
        <v>27.123000000000001</v>
      </c>
      <c r="BB5109" s="547">
        <f t="shared" si="426"/>
        <v>27.936690000000002</v>
      </c>
      <c r="BU5109" s="808">
        <v>3.9140000000000001</v>
      </c>
      <c r="BV5109" s="806">
        <f t="shared" si="428"/>
        <v>4.77508</v>
      </c>
      <c r="BX5109" s="807">
        <v>132</v>
      </c>
      <c r="BY5109" s="495">
        <f t="shared" si="427"/>
        <v>0.65462762520743945</v>
      </c>
    </row>
    <row r="5110" spans="1:77" x14ac:dyDescent="0.2">
      <c r="A5110" s="58">
        <v>41626</v>
      </c>
      <c r="B5110" s="92">
        <v>20.07</v>
      </c>
      <c r="C5110" s="720"/>
      <c r="D5110" s="174">
        <v>4.5599999999999996</v>
      </c>
      <c r="E5110" s="62"/>
      <c r="F5110" s="382">
        <f t="shared" si="431"/>
        <v>24.63</v>
      </c>
      <c r="G5110" s="402"/>
      <c r="H5110" s="371">
        <v>18.36</v>
      </c>
      <c r="I5110" s="174">
        <v>3.8519999999999999</v>
      </c>
      <c r="J5110" s="96"/>
      <c r="K5110" s="403">
        <f t="shared" si="411"/>
        <v>22.212</v>
      </c>
      <c r="M5110" s="745">
        <f t="shared" si="421"/>
        <v>-1.7100000000000009</v>
      </c>
      <c r="N5110" s="745">
        <f t="shared" si="422"/>
        <v>-0.70799999999999974</v>
      </c>
      <c r="O5110" s="98">
        <f t="shared" si="412"/>
        <v>-2.4179999999999993</v>
      </c>
      <c r="Q5110" s="100">
        <f t="shared" si="413"/>
        <v>-10.886007563479197</v>
      </c>
      <c r="S5110" s="404">
        <v>0</v>
      </c>
      <c r="T5110" s="389">
        <v>0</v>
      </c>
      <c r="U5110" s="390">
        <v>0</v>
      </c>
      <c r="V5110" s="405">
        <v>0</v>
      </c>
      <c r="W5110" s="406">
        <v>0</v>
      </c>
      <c r="X5110" s="405">
        <v>0</v>
      </c>
      <c r="Y5110" s="163">
        <f t="shared" si="414"/>
        <v>24.63</v>
      </c>
      <c r="Z5110" s="108">
        <v>0</v>
      </c>
      <c r="AA5110" s="112">
        <v>0</v>
      </c>
      <c r="AB5110" s="108">
        <v>341.3</v>
      </c>
      <c r="AC5110" s="109">
        <v>0</v>
      </c>
      <c r="AD5110" s="407">
        <v>20</v>
      </c>
      <c r="AE5110" s="852"/>
      <c r="AF5110" s="108">
        <v>355.1</v>
      </c>
      <c r="AG5110" s="109">
        <v>0</v>
      </c>
      <c r="AH5110" s="79">
        <v>0</v>
      </c>
      <c r="AI5110" s="112"/>
      <c r="AJ5110" s="110">
        <v>0</v>
      </c>
      <c r="AK5110" s="739"/>
      <c r="AM5110" s="395">
        <f t="shared" si="424"/>
        <v>0</v>
      </c>
      <c r="AN5110" s="163">
        <f t="shared" si="429"/>
        <v>20</v>
      </c>
      <c r="AO5110" s="113">
        <f t="shared" si="410"/>
        <v>-4.629999999999999</v>
      </c>
      <c r="AP5110" s="592">
        <f t="shared" si="423"/>
        <v>-2.2119999999999997</v>
      </c>
      <c r="AT5110" s="495">
        <v>20</v>
      </c>
      <c r="AU5110" s="437"/>
      <c r="AV5110" s="524">
        <v>6.0289999999999999</v>
      </c>
      <c r="AW5110" s="804">
        <f t="shared" si="425"/>
        <v>6.0289999999999999</v>
      </c>
      <c r="AX5110" s="804"/>
      <c r="AY5110" s="804"/>
      <c r="AZ5110" s="804"/>
      <c r="BA5110" s="440">
        <f t="shared" si="430"/>
        <v>13.971</v>
      </c>
      <c r="BB5110" s="547">
        <f t="shared" si="426"/>
        <v>14.390130000000001</v>
      </c>
      <c r="BU5110" s="808">
        <v>3.8719999999999999</v>
      </c>
      <c r="BV5110" s="806">
        <f t="shared" si="428"/>
        <v>4.72384</v>
      </c>
      <c r="BX5110" s="807">
        <v>134</v>
      </c>
      <c r="BY5110" s="495">
        <f t="shared" si="427"/>
        <v>0.67175462989586654</v>
      </c>
    </row>
    <row r="5111" spans="1:77" x14ac:dyDescent="0.2">
      <c r="A5111" s="58">
        <v>41627</v>
      </c>
      <c r="B5111" s="92">
        <v>19.98</v>
      </c>
      <c r="C5111" s="720"/>
      <c r="D5111" s="174">
        <v>4.45</v>
      </c>
      <c r="E5111" s="62"/>
      <c r="F5111" s="382">
        <f t="shared" si="431"/>
        <v>24.43</v>
      </c>
      <c r="G5111" s="402"/>
      <c r="H5111" s="371">
        <v>17.23</v>
      </c>
      <c r="I5111" s="174">
        <v>3.9220000000000002</v>
      </c>
      <c r="J5111" s="96"/>
      <c r="K5111" s="403">
        <f t="shared" si="411"/>
        <v>21.152000000000001</v>
      </c>
      <c r="M5111" s="745">
        <f t="shared" si="421"/>
        <v>-2.75</v>
      </c>
      <c r="N5111" s="745">
        <f t="shared" si="422"/>
        <v>-0.52800000000000002</v>
      </c>
      <c r="O5111" s="98">
        <f t="shared" si="412"/>
        <v>-3.2779999999999987</v>
      </c>
      <c r="Q5111" s="100">
        <f t="shared" si="413"/>
        <v>-15.497352496217845</v>
      </c>
      <c r="S5111" s="404">
        <v>0</v>
      </c>
      <c r="T5111" s="389">
        <v>0</v>
      </c>
      <c r="U5111" s="390">
        <v>0</v>
      </c>
      <c r="V5111" s="405">
        <v>0</v>
      </c>
      <c r="W5111" s="406">
        <v>0</v>
      </c>
      <c r="X5111" s="405">
        <v>0</v>
      </c>
      <c r="Y5111" s="163">
        <f t="shared" si="414"/>
        <v>24.43</v>
      </c>
      <c r="Z5111" s="108">
        <v>0</v>
      </c>
      <c r="AA5111" s="112">
        <v>0</v>
      </c>
      <c r="AB5111" s="108">
        <v>341.3</v>
      </c>
      <c r="AC5111" s="109">
        <v>0</v>
      </c>
      <c r="AD5111" s="407">
        <v>20</v>
      </c>
      <c r="AE5111" s="852"/>
      <c r="AF5111" s="108">
        <v>355</v>
      </c>
      <c r="AG5111" s="109">
        <v>0</v>
      </c>
      <c r="AH5111" s="79">
        <v>0</v>
      </c>
      <c r="AI5111" s="112"/>
      <c r="AJ5111" s="110">
        <v>0</v>
      </c>
      <c r="AK5111" s="739"/>
      <c r="AM5111" s="395">
        <f t="shared" si="424"/>
        <v>0</v>
      </c>
      <c r="AN5111" s="163">
        <f t="shared" si="429"/>
        <v>20</v>
      </c>
      <c r="AO5111" s="113">
        <f t="shared" si="410"/>
        <v>-4.43</v>
      </c>
      <c r="AP5111" s="592">
        <f t="shared" si="423"/>
        <v>-1.152000000000001</v>
      </c>
      <c r="AT5111" s="495">
        <v>20</v>
      </c>
      <c r="AU5111" s="437"/>
      <c r="AV5111" s="524">
        <v>4.8310000000000004</v>
      </c>
      <c r="AW5111" s="804">
        <f t="shared" si="425"/>
        <v>4.8310000000000004</v>
      </c>
      <c r="AX5111" s="804"/>
      <c r="AY5111" s="804"/>
      <c r="AZ5111" s="804"/>
      <c r="BA5111" s="440">
        <f t="shared" si="430"/>
        <v>15.169</v>
      </c>
      <c r="BB5111" s="547">
        <f t="shared" si="426"/>
        <v>15.624070000000001</v>
      </c>
      <c r="BU5111" s="808">
        <v>3.8519999999999999</v>
      </c>
      <c r="BV5111" s="806">
        <f t="shared" si="428"/>
        <v>4.6994400000000001</v>
      </c>
      <c r="BX5111" s="807">
        <v>136</v>
      </c>
      <c r="BY5111" s="495">
        <f t="shared" si="427"/>
        <v>0.68532069804041351</v>
      </c>
    </row>
    <row r="5112" spans="1:77" x14ac:dyDescent="0.2">
      <c r="A5112" s="58">
        <v>41628</v>
      </c>
      <c r="B5112" s="92">
        <v>19.47</v>
      </c>
      <c r="C5112" s="720"/>
      <c r="D5112" s="174">
        <v>5.05</v>
      </c>
      <c r="E5112" s="62"/>
      <c r="F5112" s="382">
        <f t="shared" si="431"/>
        <v>24.52</v>
      </c>
      <c r="G5112" s="402"/>
      <c r="H5112" s="371">
        <v>18.97</v>
      </c>
      <c r="I5112" s="174">
        <v>3.8330000000000002</v>
      </c>
      <c r="J5112" s="96"/>
      <c r="K5112" s="403">
        <f t="shared" si="411"/>
        <v>22.802999999999997</v>
      </c>
      <c r="M5112" s="745">
        <f t="shared" si="421"/>
        <v>-0.5</v>
      </c>
      <c r="N5112" s="745">
        <f t="shared" si="422"/>
        <v>-1.2169999999999996</v>
      </c>
      <c r="O5112" s="98">
        <f t="shared" si="412"/>
        <v>-1.7170000000000023</v>
      </c>
      <c r="Q5112" s="100">
        <f t="shared" si="413"/>
        <v>-7.5297110029382202</v>
      </c>
      <c r="S5112" s="404">
        <v>0</v>
      </c>
      <c r="T5112" s="389">
        <v>0</v>
      </c>
      <c r="U5112" s="390">
        <v>0</v>
      </c>
      <c r="V5112" s="405">
        <v>0</v>
      </c>
      <c r="W5112" s="406">
        <v>0</v>
      </c>
      <c r="X5112" s="405">
        <v>0</v>
      </c>
      <c r="Y5112" s="163">
        <f t="shared" si="414"/>
        <v>24.52</v>
      </c>
      <c r="Z5112" s="108">
        <v>0</v>
      </c>
      <c r="AA5112" s="112">
        <v>0</v>
      </c>
      <c r="AB5112" s="108">
        <v>341.3</v>
      </c>
      <c r="AC5112" s="109">
        <v>0</v>
      </c>
      <c r="AD5112" s="407">
        <v>0</v>
      </c>
      <c r="AE5112" s="852"/>
      <c r="AF5112" s="108">
        <v>355</v>
      </c>
      <c r="AG5112" s="109">
        <v>0</v>
      </c>
      <c r="AH5112" s="79">
        <v>0</v>
      </c>
      <c r="AI5112" s="112"/>
      <c r="AJ5112" s="110">
        <v>14</v>
      </c>
      <c r="AK5112" s="739"/>
      <c r="AM5112" s="395">
        <f t="shared" si="424"/>
        <v>14</v>
      </c>
      <c r="AN5112" s="163">
        <f t="shared" si="429"/>
        <v>14</v>
      </c>
      <c r="AO5112" s="113">
        <f t="shared" si="410"/>
        <v>-10.52</v>
      </c>
      <c r="AP5112" s="592">
        <f t="shared" si="423"/>
        <v>-8.8029999999999973</v>
      </c>
      <c r="AT5112" s="495">
        <v>14</v>
      </c>
      <c r="AU5112" s="437"/>
      <c r="AV5112" s="524">
        <v>4.2240000000000002</v>
      </c>
      <c r="AW5112" s="804">
        <f t="shared" si="425"/>
        <v>4.2240000000000002</v>
      </c>
      <c r="AX5112" s="804"/>
      <c r="AY5112" s="804"/>
      <c r="AZ5112" s="804"/>
      <c r="BA5112" s="440">
        <f t="shared" si="430"/>
        <v>9.7759999999999998</v>
      </c>
      <c r="BB5112" s="547">
        <f t="shared" si="426"/>
        <v>10.069280000000001</v>
      </c>
      <c r="BU5112" s="808">
        <v>3.9220000000000002</v>
      </c>
      <c r="BV5112" s="806">
        <f t="shared" si="428"/>
        <v>4.78484</v>
      </c>
      <c r="BX5112" s="807">
        <v>133</v>
      </c>
      <c r="BY5112" s="495">
        <f t="shared" si="427"/>
        <v>0.65824151606561876</v>
      </c>
    </row>
    <row r="5113" spans="1:77" x14ac:dyDescent="0.2">
      <c r="A5113" s="58">
        <v>41629</v>
      </c>
      <c r="B5113" s="92">
        <v>19.13</v>
      </c>
      <c r="C5113" s="720"/>
      <c r="D5113" s="174">
        <v>4.79</v>
      </c>
      <c r="E5113" s="62"/>
      <c r="F5113" s="382">
        <f t="shared" si="431"/>
        <v>23.919999999999998</v>
      </c>
      <c r="G5113" s="402"/>
      <c r="H5113" s="371">
        <v>18.84</v>
      </c>
      <c r="I5113" s="174">
        <v>3.919</v>
      </c>
      <c r="J5113" s="96"/>
      <c r="K5113" s="403">
        <f t="shared" si="411"/>
        <v>22.759</v>
      </c>
      <c r="M5113" s="745">
        <f t="shared" si="421"/>
        <v>-0.28999999999999915</v>
      </c>
      <c r="N5113" s="745">
        <f t="shared" si="422"/>
        <v>-0.871</v>
      </c>
      <c r="O5113" s="98">
        <f t="shared" si="412"/>
        <v>-1.1609999999999978</v>
      </c>
      <c r="Q5113" s="100">
        <f t="shared" si="413"/>
        <v>-5.101278615053376</v>
      </c>
      <c r="S5113" s="404">
        <v>0</v>
      </c>
      <c r="T5113" s="389">
        <v>0</v>
      </c>
      <c r="U5113" s="390">
        <v>0</v>
      </c>
      <c r="V5113" s="405">
        <v>0</v>
      </c>
      <c r="W5113" s="406">
        <v>0</v>
      </c>
      <c r="X5113" s="405">
        <v>0</v>
      </c>
      <c r="Y5113" s="163">
        <f t="shared" si="414"/>
        <v>23.919999999999998</v>
      </c>
      <c r="Z5113" s="108">
        <v>0</v>
      </c>
      <c r="AA5113" s="112">
        <v>0</v>
      </c>
      <c r="AB5113" s="108">
        <v>341.3</v>
      </c>
      <c r="AC5113" s="109">
        <v>0.2</v>
      </c>
      <c r="AD5113" s="407">
        <v>0</v>
      </c>
      <c r="AE5113" s="852"/>
      <c r="AF5113" s="108">
        <v>355</v>
      </c>
      <c r="AG5113" s="109">
        <v>0.3</v>
      </c>
      <c r="AH5113" s="79">
        <v>0</v>
      </c>
      <c r="AI5113" s="112"/>
      <c r="AJ5113" s="110">
        <v>30</v>
      </c>
      <c r="AK5113" s="739"/>
      <c r="AM5113" s="395">
        <f t="shared" si="424"/>
        <v>30</v>
      </c>
      <c r="AN5113" s="163">
        <f t="shared" si="429"/>
        <v>30</v>
      </c>
      <c r="AO5113" s="113">
        <f t="shared" si="410"/>
        <v>6.0800000000000018</v>
      </c>
      <c r="AP5113" s="592">
        <f t="shared" si="423"/>
        <v>7.2409999999999997</v>
      </c>
      <c r="AT5113" s="495">
        <v>30</v>
      </c>
      <c r="AU5113" s="437"/>
      <c r="AV5113" s="524">
        <v>3.915</v>
      </c>
      <c r="AW5113" s="804">
        <f t="shared" si="425"/>
        <v>3.915</v>
      </c>
      <c r="AX5113" s="804"/>
      <c r="AY5113" s="804"/>
      <c r="AZ5113" s="804"/>
      <c r="BA5113" s="440">
        <f t="shared" si="430"/>
        <v>26.085000000000001</v>
      </c>
      <c r="BB5113" s="547">
        <f t="shared" si="426"/>
        <v>26.867550000000001</v>
      </c>
      <c r="BU5113" s="808">
        <v>3.8330000000000002</v>
      </c>
      <c r="BV5113" s="806">
        <f t="shared" si="428"/>
        <v>4.6762600000000001</v>
      </c>
      <c r="BX5113" s="807">
        <v>123</v>
      </c>
      <c r="BY5113" s="495">
        <f t="shared" si="427"/>
        <v>0.62288448122488105</v>
      </c>
    </row>
    <row r="5114" spans="1:77" x14ac:dyDescent="0.2">
      <c r="A5114" s="58">
        <v>41630</v>
      </c>
      <c r="B5114" s="92">
        <v>19.52</v>
      </c>
      <c r="C5114" s="720"/>
      <c r="D5114" s="174">
        <v>4.76</v>
      </c>
      <c r="E5114" s="62"/>
      <c r="F5114" s="382">
        <f t="shared" si="431"/>
        <v>24.28</v>
      </c>
      <c r="G5114" s="402"/>
      <c r="H5114" s="371">
        <v>17.100000000000001</v>
      </c>
      <c r="I5114" s="174">
        <v>3.9780000000000002</v>
      </c>
      <c r="J5114" s="96"/>
      <c r="K5114" s="403">
        <f t="shared" si="411"/>
        <v>21.078000000000003</v>
      </c>
      <c r="M5114" s="745">
        <f t="shared" si="421"/>
        <v>-2.4199999999999982</v>
      </c>
      <c r="N5114" s="745">
        <f t="shared" si="422"/>
        <v>-0.78199999999999958</v>
      </c>
      <c r="O5114" s="98">
        <f t="shared" si="412"/>
        <v>-3.2019999999999982</v>
      </c>
      <c r="Q5114" s="100">
        <f t="shared" si="413"/>
        <v>-15.191194610494344</v>
      </c>
      <c r="S5114" s="404">
        <v>0</v>
      </c>
      <c r="T5114" s="389">
        <v>0</v>
      </c>
      <c r="U5114" s="390">
        <v>0</v>
      </c>
      <c r="V5114" s="405">
        <v>0</v>
      </c>
      <c r="W5114" s="406">
        <v>0</v>
      </c>
      <c r="X5114" s="405">
        <v>0</v>
      </c>
      <c r="Y5114" s="163">
        <f t="shared" si="414"/>
        <v>24.28</v>
      </c>
      <c r="Z5114" s="108">
        <v>0</v>
      </c>
      <c r="AA5114" s="112">
        <v>0</v>
      </c>
      <c r="AB5114" s="108">
        <v>341.9</v>
      </c>
      <c r="AC5114" s="109">
        <v>1</v>
      </c>
      <c r="AD5114" s="407">
        <v>0</v>
      </c>
      <c r="AE5114" s="852"/>
      <c r="AF5114" s="108">
        <v>355</v>
      </c>
      <c r="AG5114" s="109">
        <v>1</v>
      </c>
      <c r="AH5114" s="79">
        <v>0</v>
      </c>
      <c r="AI5114" s="112"/>
      <c r="AJ5114" s="110">
        <v>22</v>
      </c>
      <c r="AK5114" s="739"/>
      <c r="AM5114" s="395">
        <f t="shared" si="424"/>
        <v>22</v>
      </c>
      <c r="AN5114" s="163">
        <f t="shared" si="429"/>
        <v>22</v>
      </c>
      <c r="AO5114" s="113">
        <f t="shared" si="410"/>
        <v>-2.2800000000000011</v>
      </c>
      <c r="AP5114" s="592">
        <f t="shared" si="423"/>
        <v>0.92199999999999704</v>
      </c>
      <c r="AT5114" s="495">
        <v>22</v>
      </c>
      <c r="AU5114" s="437"/>
      <c r="AV5114" s="524">
        <v>5.6180000000000003</v>
      </c>
      <c r="AW5114" s="804">
        <f t="shared" si="425"/>
        <v>5.6180000000000003</v>
      </c>
      <c r="AX5114" s="804"/>
      <c r="AY5114" s="804"/>
      <c r="AZ5114" s="804"/>
      <c r="BA5114" s="440">
        <f t="shared" si="430"/>
        <v>16.381999999999998</v>
      </c>
      <c r="BB5114" s="547">
        <f t="shared" si="426"/>
        <v>16.873459999999998</v>
      </c>
      <c r="BU5114" s="808">
        <v>3.919</v>
      </c>
      <c r="BV5114" s="806">
        <f t="shared" si="428"/>
        <v>4.78118</v>
      </c>
      <c r="BX5114" s="807">
        <v>129</v>
      </c>
      <c r="BY5114" s="495">
        <f t="shared" si="427"/>
        <v>0.63893350911446833</v>
      </c>
    </row>
    <row r="5115" spans="1:77" x14ac:dyDescent="0.2">
      <c r="A5115" s="58">
        <v>41631</v>
      </c>
      <c r="B5115" s="92">
        <v>19</v>
      </c>
      <c r="C5115" s="720"/>
      <c r="D5115" s="174">
        <v>4.58</v>
      </c>
      <c r="E5115" s="62"/>
      <c r="F5115" s="382">
        <f t="shared" si="431"/>
        <v>23.58</v>
      </c>
      <c r="G5115" s="402"/>
      <c r="H5115" s="371">
        <v>17.2</v>
      </c>
      <c r="I5115" s="174">
        <v>3.7949999999999999</v>
      </c>
      <c r="J5115" s="96"/>
      <c r="K5115" s="403">
        <f t="shared" si="411"/>
        <v>20.994999999999997</v>
      </c>
      <c r="M5115" s="745">
        <f t="shared" si="421"/>
        <v>-1.8000000000000007</v>
      </c>
      <c r="N5115" s="745">
        <f t="shared" si="422"/>
        <v>-0.78500000000000014</v>
      </c>
      <c r="O5115" s="98">
        <f t="shared" si="412"/>
        <v>-2.5850000000000009</v>
      </c>
      <c r="Q5115" s="100">
        <f t="shared" si="413"/>
        <v>-12.312455346511079</v>
      </c>
      <c r="S5115" s="404">
        <v>0</v>
      </c>
      <c r="T5115" s="389">
        <v>0</v>
      </c>
      <c r="U5115" s="390">
        <v>0</v>
      </c>
      <c r="V5115" s="405">
        <v>0</v>
      </c>
      <c r="W5115" s="406">
        <v>0</v>
      </c>
      <c r="X5115" s="405">
        <v>0</v>
      </c>
      <c r="Y5115" s="163">
        <f t="shared" si="414"/>
        <v>23.58</v>
      </c>
      <c r="Z5115" s="108">
        <v>0</v>
      </c>
      <c r="AA5115" s="112">
        <v>0</v>
      </c>
      <c r="AB5115" s="108">
        <v>341.6</v>
      </c>
      <c r="AC5115" s="109">
        <v>0</v>
      </c>
      <c r="AD5115" s="407">
        <v>0</v>
      </c>
      <c r="AE5115" s="852"/>
      <c r="AF5115" s="108">
        <v>355.6</v>
      </c>
      <c r="AG5115" s="109">
        <v>0.15</v>
      </c>
      <c r="AH5115" s="79">
        <v>0</v>
      </c>
      <c r="AI5115" s="112"/>
      <c r="AJ5115" s="110">
        <v>21</v>
      </c>
      <c r="AK5115" s="739"/>
      <c r="AM5115" s="395">
        <f t="shared" si="424"/>
        <v>21</v>
      </c>
      <c r="AN5115" s="163">
        <f t="shared" si="429"/>
        <v>21</v>
      </c>
      <c r="AO5115" s="113">
        <f t="shared" ref="AO5115:AO5123" si="432">AN5115-F5115</f>
        <v>-2.5799999999999983</v>
      </c>
      <c r="AP5115" s="592">
        <f t="shared" si="423"/>
        <v>5.000000000002558E-3</v>
      </c>
      <c r="AT5115" s="495">
        <v>21</v>
      </c>
      <c r="AU5115" s="437"/>
      <c r="AV5115" s="524">
        <v>4.8390000000000004</v>
      </c>
      <c r="AW5115" s="804">
        <f t="shared" si="425"/>
        <v>4.8390000000000004</v>
      </c>
      <c r="AX5115" s="804"/>
      <c r="AY5115" s="804"/>
      <c r="AZ5115" s="804"/>
      <c r="BA5115" s="440">
        <f t="shared" si="430"/>
        <v>16.161000000000001</v>
      </c>
      <c r="BB5115" s="547">
        <f t="shared" si="426"/>
        <v>16.64583</v>
      </c>
      <c r="BU5115" s="808">
        <v>3.9780000000000002</v>
      </c>
      <c r="BV5115" s="806">
        <f t="shared" si="428"/>
        <v>4.8531599999999999</v>
      </c>
      <c r="BX5115" s="807">
        <v>128</v>
      </c>
      <c r="BY5115" s="495">
        <f t="shared" si="427"/>
        <v>0.6245776071574064</v>
      </c>
    </row>
    <row r="5116" spans="1:77" x14ac:dyDescent="0.2">
      <c r="A5116" s="58">
        <v>41632</v>
      </c>
      <c r="B5116" s="92">
        <v>18.940000000000001</v>
      </c>
      <c r="C5116" s="720"/>
      <c r="D5116" s="174">
        <v>4.4800000000000004</v>
      </c>
      <c r="E5116" s="62"/>
      <c r="F5116" s="598">
        <f t="shared" si="431"/>
        <v>23.42</v>
      </c>
      <c r="G5116" s="829"/>
      <c r="H5116" s="371">
        <v>17.18</v>
      </c>
      <c r="I5116" s="174">
        <v>3.7250000000000001</v>
      </c>
      <c r="J5116" s="96"/>
      <c r="K5116" s="403">
        <f t="shared" ref="K5116:K5123" si="433">H5116+I5116</f>
        <v>20.905000000000001</v>
      </c>
      <c r="M5116" s="745">
        <f t="shared" si="421"/>
        <v>-1.7600000000000016</v>
      </c>
      <c r="N5116" s="745">
        <f t="shared" si="422"/>
        <v>-0.75500000000000034</v>
      </c>
      <c r="O5116" s="98">
        <f t="shared" ref="O5116:O5179" si="434">K5116-F5116</f>
        <v>-2.5150000000000006</v>
      </c>
      <c r="Q5116" s="100">
        <f t="shared" ref="Q5116:Q5122" si="435">(((O5116/K5116)*100))</f>
        <v>-12.030614685481943</v>
      </c>
      <c r="S5116" s="404">
        <v>0</v>
      </c>
      <c r="T5116" s="389">
        <v>0</v>
      </c>
      <c r="U5116" s="390">
        <v>0</v>
      </c>
      <c r="V5116" s="405">
        <v>0</v>
      </c>
      <c r="W5116" s="406">
        <v>0</v>
      </c>
      <c r="X5116" s="405">
        <v>0</v>
      </c>
      <c r="Y5116" s="163">
        <f t="shared" si="414"/>
        <v>23.42</v>
      </c>
      <c r="Z5116" s="108">
        <v>0</v>
      </c>
      <c r="AA5116" s="112">
        <v>0</v>
      </c>
      <c r="AB5116" s="108">
        <v>341.6</v>
      </c>
      <c r="AC5116" s="109">
        <v>0</v>
      </c>
      <c r="AD5116" s="407">
        <v>0</v>
      </c>
      <c r="AE5116" s="852"/>
      <c r="AF5116" s="108">
        <v>355.4</v>
      </c>
      <c r="AG5116" s="109">
        <v>0</v>
      </c>
      <c r="AH5116" s="79">
        <v>0</v>
      </c>
      <c r="AI5116" s="112"/>
      <c r="AJ5116" s="110">
        <v>22</v>
      </c>
      <c r="AK5116" s="739"/>
      <c r="AM5116" s="395">
        <f t="shared" si="424"/>
        <v>22</v>
      </c>
      <c r="AN5116" s="163">
        <f t="shared" si="429"/>
        <v>22</v>
      </c>
      <c r="AO5116" s="113">
        <f t="shared" si="432"/>
        <v>-1.4200000000000017</v>
      </c>
      <c r="AP5116" s="592">
        <f t="shared" si="423"/>
        <v>1.0949999999999989</v>
      </c>
      <c r="AT5116" s="495">
        <v>22</v>
      </c>
      <c r="AU5116" s="437"/>
      <c r="AV5116" s="524">
        <v>3.7330000000000001</v>
      </c>
      <c r="AW5116" s="804">
        <f t="shared" si="425"/>
        <v>3.7330000000000001</v>
      </c>
      <c r="AX5116" s="804"/>
      <c r="AY5116" s="804"/>
      <c r="AZ5116" s="804"/>
      <c r="BA5116" s="440">
        <f t="shared" si="430"/>
        <v>18.266999999999999</v>
      </c>
      <c r="BB5116" s="547">
        <f t="shared" si="426"/>
        <v>18.815010000000001</v>
      </c>
      <c r="BU5116" s="808">
        <v>3.7949999999999999</v>
      </c>
      <c r="BV5116" s="806">
        <f t="shared" si="428"/>
        <v>4.6299000000000001</v>
      </c>
      <c r="BX5116" s="807">
        <v>129</v>
      </c>
      <c r="BY5116" s="495">
        <f t="shared" si="427"/>
        <v>0.65981038793665381</v>
      </c>
    </row>
    <row r="5117" spans="1:77" x14ac:dyDescent="0.2">
      <c r="A5117" s="58">
        <v>41633</v>
      </c>
      <c r="B5117" s="92">
        <v>16.079999999999998</v>
      </c>
      <c r="C5117" s="720"/>
      <c r="D5117" s="174">
        <v>4.59</v>
      </c>
      <c r="E5117" s="62"/>
      <c r="F5117" s="598">
        <f t="shared" si="431"/>
        <v>20.669999999999998</v>
      </c>
      <c r="G5117" s="829"/>
      <c r="H5117" s="371">
        <v>15.67</v>
      </c>
      <c r="I5117" s="174">
        <v>3.8639999999999999</v>
      </c>
      <c r="J5117" s="96"/>
      <c r="K5117" s="403">
        <f t="shared" si="433"/>
        <v>19.533999999999999</v>
      </c>
      <c r="M5117" s="745">
        <f t="shared" si="421"/>
        <v>-0.40999999999999837</v>
      </c>
      <c r="N5117" s="745">
        <f t="shared" si="422"/>
        <v>-0.72599999999999998</v>
      </c>
      <c r="O5117" s="98">
        <f t="shared" si="434"/>
        <v>-1.1359999999999992</v>
      </c>
      <c r="Q5117" s="100">
        <f t="shared" si="435"/>
        <v>-5.8155011774342142</v>
      </c>
      <c r="S5117" s="404">
        <v>0</v>
      </c>
      <c r="T5117" s="389">
        <v>0</v>
      </c>
      <c r="U5117" s="390">
        <v>0</v>
      </c>
      <c r="V5117" s="405">
        <v>0</v>
      </c>
      <c r="W5117" s="406">
        <v>0</v>
      </c>
      <c r="X5117" s="405">
        <v>0</v>
      </c>
      <c r="Y5117" s="163">
        <f t="shared" si="414"/>
        <v>20.669999999999998</v>
      </c>
      <c r="Z5117" s="108">
        <v>0</v>
      </c>
      <c r="AA5117" s="112">
        <v>0</v>
      </c>
      <c r="AB5117" s="108">
        <v>341.5</v>
      </c>
      <c r="AC5117" s="109">
        <v>0</v>
      </c>
      <c r="AD5117" s="407">
        <v>0</v>
      </c>
      <c r="AE5117" s="852"/>
      <c r="AF5117" s="108">
        <v>355.3</v>
      </c>
      <c r="AG5117" s="109">
        <v>0</v>
      </c>
      <c r="AH5117" s="79">
        <v>0</v>
      </c>
      <c r="AI5117" s="112"/>
      <c r="AJ5117" s="110">
        <v>18</v>
      </c>
      <c r="AK5117" s="739"/>
      <c r="AM5117" s="395">
        <f t="shared" si="424"/>
        <v>18</v>
      </c>
      <c r="AN5117" s="163">
        <f t="shared" si="429"/>
        <v>18</v>
      </c>
      <c r="AO5117" s="113">
        <f t="shared" si="432"/>
        <v>-2.6699999999999982</v>
      </c>
      <c r="AP5117" s="592">
        <f t="shared" si="423"/>
        <v>-1.5339999999999989</v>
      </c>
      <c r="AT5117" s="495">
        <v>18</v>
      </c>
      <c r="AU5117" s="437"/>
      <c r="AV5117" s="524">
        <v>6.2549999999999999</v>
      </c>
      <c r="AW5117" s="804">
        <f t="shared" si="425"/>
        <v>6.2549999999999999</v>
      </c>
      <c r="AX5117" s="804"/>
      <c r="AY5117" s="804"/>
      <c r="AZ5117" s="804"/>
      <c r="BA5117" s="440">
        <f t="shared" si="430"/>
        <v>11.745000000000001</v>
      </c>
      <c r="BB5117" s="547">
        <f t="shared" si="426"/>
        <v>12.09735</v>
      </c>
      <c r="BU5117" s="808">
        <v>3.7250000000000001</v>
      </c>
      <c r="BV5117" s="806">
        <f t="shared" si="428"/>
        <v>4.5445000000000002</v>
      </c>
      <c r="BX5117" s="807">
        <v>137</v>
      </c>
      <c r="BY5117" s="495">
        <f t="shared" si="427"/>
        <v>0.71389692075143929</v>
      </c>
    </row>
    <row r="5118" spans="1:77" x14ac:dyDescent="0.2">
      <c r="A5118" s="58">
        <v>41634</v>
      </c>
      <c r="B5118" s="92">
        <v>16.63</v>
      </c>
      <c r="C5118" s="720"/>
      <c r="D5118" s="174">
        <v>5.23</v>
      </c>
      <c r="E5118" s="62"/>
      <c r="F5118" s="598">
        <f t="shared" si="431"/>
        <v>21.86</v>
      </c>
      <c r="G5118" s="829"/>
      <c r="H5118" s="371">
        <v>14.86</v>
      </c>
      <c r="I5118" s="174">
        <v>3.8290000000000002</v>
      </c>
      <c r="J5118" s="96"/>
      <c r="K5118" s="403">
        <f t="shared" si="433"/>
        <v>18.689</v>
      </c>
      <c r="M5118" s="745">
        <f t="shared" si="421"/>
        <v>-1.7699999999999996</v>
      </c>
      <c r="N5118" s="745">
        <f t="shared" si="422"/>
        <v>-1.4010000000000002</v>
      </c>
      <c r="O5118" s="98">
        <f t="shared" si="434"/>
        <v>-3.1709999999999994</v>
      </c>
      <c r="Q5118" s="100">
        <f t="shared" si="435"/>
        <v>-16.967199957194069</v>
      </c>
      <c r="S5118" s="404">
        <v>0</v>
      </c>
      <c r="T5118" s="389">
        <v>0</v>
      </c>
      <c r="U5118" s="390">
        <v>0</v>
      </c>
      <c r="V5118" s="405">
        <v>0</v>
      </c>
      <c r="W5118" s="406">
        <v>0</v>
      </c>
      <c r="X5118" s="405">
        <v>0</v>
      </c>
      <c r="Y5118" s="163">
        <f t="shared" si="414"/>
        <v>21.86</v>
      </c>
      <c r="Z5118" s="108">
        <v>0</v>
      </c>
      <c r="AA5118" s="112">
        <v>0</v>
      </c>
      <c r="AB5118" s="108">
        <v>341.5</v>
      </c>
      <c r="AC5118" s="109">
        <v>0</v>
      </c>
      <c r="AD5118" s="407">
        <v>0</v>
      </c>
      <c r="AE5118" s="852"/>
      <c r="AF5118" s="108">
        <v>355.1</v>
      </c>
      <c r="AG5118" s="109">
        <v>0</v>
      </c>
      <c r="AH5118" s="79">
        <v>0</v>
      </c>
      <c r="AI5118" s="112"/>
      <c r="AJ5118" s="110">
        <v>21</v>
      </c>
      <c r="AK5118" s="739"/>
      <c r="AM5118" s="395">
        <f t="shared" si="424"/>
        <v>21</v>
      </c>
      <c r="AN5118" s="163">
        <f t="shared" si="429"/>
        <v>21</v>
      </c>
      <c r="AO5118" s="113">
        <f t="shared" si="432"/>
        <v>-0.85999999999999943</v>
      </c>
      <c r="AP5118" s="592">
        <f t="shared" si="423"/>
        <v>2.3109999999999999</v>
      </c>
      <c r="AT5118" s="495">
        <v>21</v>
      </c>
      <c r="AU5118" s="437"/>
      <c r="AV5118" s="524">
        <v>2.9039999999999999</v>
      </c>
      <c r="AW5118" s="804">
        <f t="shared" si="425"/>
        <v>2.9039999999999999</v>
      </c>
      <c r="AX5118" s="804"/>
      <c r="AY5118" s="804"/>
      <c r="AZ5118" s="804"/>
      <c r="BA5118" s="440">
        <f t="shared" si="430"/>
        <v>18.096</v>
      </c>
      <c r="BB5118" s="547">
        <f t="shared" si="426"/>
        <v>18.63888</v>
      </c>
      <c r="BU5118" s="808">
        <v>3.8639999999999999</v>
      </c>
      <c r="BV5118" s="806">
        <f t="shared" si="428"/>
        <v>4.71408</v>
      </c>
      <c r="BX5118" s="807">
        <v>134</v>
      </c>
      <c r="BY5118" s="495">
        <f t="shared" si="427"/>
        <v>0.67314542623105467</v>
      </c>
    </row>
    <row r="5119" spans="1:77" x14ac:dyDescent="0.2">
      <c r="A5119" s="58">
        <v>41635</v>
      </c>
      <c r="B5119" s="92">
        <v>18.079999999999998</v>
      </c>
      <c r="C5119" s="720"/>
      <c r="D5119" s="174">
        <v>4.2699999999999996</v>
      </c>
      <c r="E5119" s="62"/>
      <c r="F5119" s="598">
        <f t="shared" si="431"/>
        <v>22.349999999999998</v>
      </c>
      <c r="G5119" s="829"/>
      <c r="H5119" s="371">
        <v>15.23</v>
      </c>
      <c r="I5119" s="174">
        <v>3.9249999999999998</v>
      </c>
      <c r="J5119" s="96"/>
      <c r="K5119" s="403">
        <f t="shared" si="433"/>
        <v>19.155000000000001</v>
      </c>
      <c r="M5119" s="745">
        <f t="shared" si="421"/>
        <v>-2.8499999999999979</v>
      </c>
      <c r="N5119" s="745">
        <f t="shared" si="422"/>
        <v>-0.34499999999999975</v>
      </c>
      <c r="O5119" s="98">
        <f t="shared" si="434"/>
        <v>-3.1949999999999967</v>
      </c>
      <c r="Q5119" s="100">
        <f t="shared" si="435"/>
        <v>-16.679718089271709</v>
      </c>
      <c r="S5119" s="404">
        <v>0</v>
      </c>
      <c r="T5119" s="389">
        <v>0</v>
      </c>
      <c r="U5119" s="390">
        <v>0</v>
      </c>
      <c r="V5119" s="405">
        <v>0</v>
      </c>
      <c r="W5119" s="406">
        <v>0</v>
      </c>
      <c r="X5119" s="405">
        <v>0</v>
      </c>
      <c r="Y5119" s="163">
        <f t="shared" si="414"/>
        <v>22.349999999999998</v>
      </c>
      <c r="Z5119" s="108">
        <v>0</v>
      </c>
      <c r="AA5119" s="112">
        <v>0</v>
      </c>
      <c r="AB5119" s="108">
        <v>341.8</v>
      </c>
      <c r="AC5119" s="109">
        <v>1</v>
      </c>
      <c r="AD5119" s="407">
        <v>0</v>
      </c>
      <c r="AE5119" s="852"/>
      <c r="AF5119" s="108">
        <v>355</v>
      </c>
      <c r="AG5119" s="109">
        <v>0</v>
      </c>
      <c r="AH5119" s="79">
        <v>0</v>
      </c>
      <c r="AI5119" s="112"/>
      <c r="AJ5119" s="110">
        <v>24</v>
      </c>
      <c r="AK5119" s="739"/>
      <c r="AM5119" s="395">
        <f t="shared" si="424"/>
        <v>24</v>
      </c>
      <c r="AN5119" s="163">
        <f t="shared" si="429"/>
        <v>24</v>
      </c>
      <c r="AO5119" s="113">
        <f t="shared" si="432"/>
        <v>1.6500000000000021</v>
      </c>
      <c r="AP5119" s="592">
        <f t="shared" si="423"/>
        <v>4.8449999999999989</v>
      </c>
      <c r="AT5119" s="495">
        <v>24</v>
      </c>
      <c r="AU5119" s="437"/>
      <c r="AV5119" s="524">
        <v>6.45</v>
      </c>
      <c r="AW5119" s="804">
        <f t="shared" si="425"/>
        <v>6.45</v>
      </c>
      <c r="AX5119" s="804"/>
      <c r="AY5119" s="804"/>
      <c r="AZ5119" s="804"/>
      <c r="BA5119" s="440">
        <f t="shared" si="430"/>
        <v>17.55</v>
      </c>
      <c r="BB5119" s="547">
        <f t="shared" si="426"/>
        <v>18.076500000000003</v>
      </c>
      <c r="BU5119" s="808">
        <v>3.8290000000000002</v>
      </c>
      <c r="BV5119" s="806">
        <f t="shared" si="428"/>
        <v>4.6713800000000001</v>
      </c>
      <c r="BX5119" s="807">
        <v>135</v>
      </c>
      <c r="BY5119" s="495">
        <f t="shared" si="427"/>
        <v>0.68436788401782034</v>
      </c>
    </row>
    <row r="5120" spans="1:77" x14ac:dyDescent="0.2">
      <c r="A5120" s="58">
        <v>41636</v>
      </c>
      <c r="B5120" s="92">
        <v>17.190000000000001</v>
      </c>
      <c r="C5120" s="720"/>
      <c r="D5120" s="174">
        <v>5.18</v>
      </c>
      <c r="E5120" s="62"/>
      <c r="F5120" s="598">
        <f t="shared" si="431"/>
        <v>22.37</v>
      </c>
      <c r="G5120" s="829"/>
      <c r="H5120" s="371">
        <v>16.989999999999998</v>
      </c>
      <c r="I5120" s="174">
        <v>3.9740000000000002</v>
      </c>
      <c r="J5120" s="96"/>
      <c r="K5120" s="403">
        <f t="shared" si="433"/>
        <v>20.963999999999999</v>
      </c>
      <c r="M5120" s="745">
        <f t="shared" si="421"/>
        <v>-0.20000000000000284</v>
      </c>
      <c r="N5120" s="745">
        <f t="shared" si="422"/>
        <v>-1.2059999999999995</v>
      </c>
      <c r="O5120" s="98">
        <f t="shared" si="434"/>
        <v>-1.4060000000000024</v>
      </c>
      <c r="Q5120" s="100">
        <f t="shared" si="435"/>
        <v>-6.7067353558481324</v>
      </c>
      <c r="S5120" s="404">
        <v>0</v>
      </c>
      <c r="T5120" s="389">
        <v>0</v>
      </c>
      <c r="U5120" s="390">
        <v>0</v>
      </c>
      <c r="V5120" s="405">
        <v>0</v>
      </c>
      <c r="W5120" s="406">
        <v>0</v>
      </c>
      <c r="X5120" s="405">
        <v>0</v>
      </c>
      <c r="Y5120" s="163">
        <f t="shared" si="414"/>
        <v>22.37</v>
      </c>
      <c r="Z5120" s="108">
        <v>0</v>
      </c>
      <c r="AA5120" s="112">
        <v>0</v>
      </c>
      <c r="AB5120" s="108">
        <v>342.9</v>
      </c>
      <c r="AC5120" s="109">
        <v>0.4</v>
      </c>
      <c r="AD5120" s="407">
        <v>0</v>
      </c>
      <c r="AE5120" s="852"/>
      <c r="AF5120" s="108">
        <v>355.5</v>
      </c>
      <c r="AG5120" s="109">
        <v>2</v>
      </c>
      <c r="AH5120" s="79">
        <v>0</v>
      </c>
      <c r="AI5120" s="112"/>
      <c r="AJ5120" s="110">
        <v>23</v>
      </c>
      <c r="AK5120" s="739"/>
      <c r="AM5120" s="395">
        <f t="shared" si="424"/>
        <v>23</v>
      </c>
      <c r="AN5120" s="163">
        <f t="shared" si="429"/>
        <v>23</v>
      </c>
      <c r="AO5120" s="113">
        <f t="shared" si="432"/>
        <v>0.62999999999999901</v>
      </c>
      <c r="AP5120" s="592">
        <f t="shared" si="423"/>
        <v>2.0360000000000014</v>
      </c>
      <c r="AT5120" s="495">
        <v>23</v>
      </c>
      <c r="AU5120" s="437"/>
      <c r="AV5120" s="524">
        <v>3.7549999999999999</v>
      </c>
      <c r="AW5120" s="804">
        <f t="shared" si="425"/>
        <v>3.7549999999999999</v>
      </c>
      <c r="AX5120" s="804"/>
      <c r="AY5120" s="804"/>
      <c r="AZ5120" s="804"/>
      <c r="BA5120" s="440">
        <f t="shared" si="430"/>
        <v>19.245000000000001</v>
      </c>
      <c r="BB5120" s="547">
        <f t="shared" si="426"/>
        <v>19.82235</v>
      </c>
      <c r="BU5120" s="808">
        <v>3.9249999999999998</v>
      </c>
      <c r="BV5120" s="806">
        <f t="shared" si="428"/>
        <v>4.7885</v>
      </c>
      <c r="BX5120" s="807">
        <v>135</v>
      </c>
      <c r="BY5120" s="495">
        <f t="shared" si="427"/>
        <v>0.66762920456158825</v>
      </c>
    </row>
    <row r="5121" spans="1:77" x14ac:dyDescent="0.2">
      <c r="A5121" s="58">
        <v>41637</v>
      </c>
      <c r="B5121" s="92">
        <v>17.22</v>
      </c>
      <c r="C5121" s="720"/>
      <c r="D5121" s="174">
        <v>4.87</v>
      </c>
      <c r="E5121" s="62"/>
      <c r="F5121" s="598">
        <f t="shared" si="431"/>
        <v>22.09</v>
      </c>
      <c r="G5121" s="829"/>
      <c r="H5121" s="371">
        <v>15</v>
      </c>
      <c r="I5121" s="174">
        <v>4.0549999999999997</v>
      </c>
      <c r="J5121" s="96"/>
      <c r="K5121" s="403">
        <f t="shared" si="433"/>
        <v>19.055</v>
      </c>
      <c r="M5121" s="745">
        <f t="shared" si="421"/>
        <v>-2.2199999999999989</v>
      </c>
      <c r="N5121" s="745">
        <f t="shared" si="422"/>
        <v>-0.81500000000000039</v>
      </c>
      <c r="O5121" s="98">
        <f t="shared" si="434"/>
        <v>-3.0350000000000001</v>
      </c>
      <c r="Q5121" s="100">
        <f t="shared" si="435"/>
        <v>-15.927578063500395</v>
      </c>
      <c r="S5121" s="404">
        <v>0</v>
      </c>
      <c r="T5121" s="389">
        <v>0</v>
      </c>
      <c r="U5121" s="390">
        <v>0</v>
      </c>
      <c r="V5121" s="405">
        <v>0</v>
      </c>
      <c r="W5121" s="406">
        <v>0</v>
      </c>
      <c r="X5121" s="405">
        <v>0</v>
      </c>
      <c r="Y5121" s="163">
        <f t="shared" si="414"/>
        <v>22.09</v>
      </c>
      <c r="Z5121" s="108">
        <v>0</v>
      </c>
      <c r="AA5121" s="112">
        <v>0</v>
      </c>
      <c r="AB5121" s="108">
        <v>342.6</v>
      </c>
      <c r="AC5121" s="109">
        <v>0.1</v>
      </c>
      <c r="AD5121" s="407">
        <v>0</v>
      </c>
      <c r="AE5121" s="852"/>
      <c r="AF5121" s="108">
        <v>355.7</v>
      </c>
      <c r="AG5121" s="109">
        <v>0.55000000000000004</v>
      </c>
      <c r="AH5121" s="79">
        <v>0</v>
      </c>
      <c r="AI5121" s="112"/>
      <c r="AJ5121" s="110">
        <v>22</v>
      </c>
      <c r="AK5121" s="739"/>
      <c r="AM5121" s="395">
        <f t="shared" si="424"/>
        <v>22</v>
      </c>
      <c r="AN5121" s="163">
        <f t="shared" si="429"/>
        <v>22</v>
      </c>
      <c r="AO5121" s="113">
        <f t="shared" si="432"/>
        <v>-8.9999999999999858E-2</v>
      </c>
      <c r="AP5121" s="592">
        <f t="shared" si="423"/>
        <v>2.9450000000000003</v>
      </c>
      <c r="AT5121" s="495">
        <v>22</v>
      </c>
      <c r="AU5121" s="437"/>
      <c r="AV5121" s="524">
        <v>5.8070000000000004</v>
      </c>
      <c r="AW5121" s="804">
        <f t="shared" si="425"/>
        <v>5.8070000000000004</v>
      </c>
      <c r="AX5121" s="804"/>
      <c r="AY5121" s="804"/>
      <c r="AZ5121" s="804"/>
      <c r="BA5121" s="440">
        <f t="shared" si="430"/>
        <v>16.192999999999998</v>
      </c>
      <c r="BB5121" s="547">
        <f t="shared" si="426"/>
        <v>16.678789999999999</v>
      </c>
      <c r="BU5121" s="808">
        <v>3.9740000000000002</v>
      </c>
      <c r="BV5121" s="806">
        <f t="shared" si="428"/>
        <v>4.8482799999999999</v>
      </c>
      <c r="BX5121" s="807">
        <v>131</v>
      </c>
      <c r="BY5121" s="495">
        <f t="shared" si="427"/>
        <v>0.63985954305850001</v>
      </c>
    </row>
    <row r="5122" spans="1:77" ht="13.5" thickBot="1" x14ac:dyDescent="0.25">
      <c r="A5122" s="58">
        <v>41638</v>
      </c>
      <c r="B5122" s="92">
        <v>18.600000000000001</v>
      </c>
      <c r="C5122" s="720"/>
      <c r="D5122" s="174">
        <v>4.51</v>
      </c>
      <c r="E5122" s="62"/>
      <c r="F5122" s="598">
        <f t="shared" si="431"/>
        <v>23.11</v>
      </c>
      <c r="G5122" s="829"/>
      <c r="H5122" s="371">
        <v>16.91</v>
      </c>
      <c r="I5122" s="174">
        <v>3.903</v>
      </c>
      <c r="J5122" s="96"/>
      <c r="K5122" s="403">
        <f t="shared" si="433"/>
        <v>20.812999999999999</v>
      </c>
      <c r="M5122" s="745">
        <f t="shared" si="421"/>
        <v>-1.6900000000000013</v>
      </c>
      <c r="N5122" s="745">
        <f t="shared" si="422"/>
        <v>-0.60699999999999976</v>
      </c>
      <c r="O5122" s="98">
        <f t="shared" si="434"/>
        <v>-2.2970000000000006</v>
      </c>
      <c r="Q5122" s="100">
        <f t="shared" si="435"/>
        <v>-11.03637149858262</v>
      </c>
      <c r="S5122" s="404">
        <v>0</v>
      </c>
      <c r="T5122" s="389">
        <v>0</v>
      </c>
      <c r="U5122" s="390">
        <v>0</v>
      </c>
      <c r="V5122" s="405">
        <v>0</v>
      </c>
      <c r="W5122" s="406">
        <v>0</v>
      </c>
      <c r="X5122" s="405">
        <v>0</v>
      </c>
      <c r="Y5122" s="163">
        <f t="shared" si="414"/>
        <v>23.11</v>
      </c>
      <c r="Z5122" s="108">
        <v>0</v>
      </c>
      <c r="AA5122" s="112">
        <v>0</v>
      </c>
      <c r="AB5122" s="108">
        <v>342.4</v>
      </c>
      <c r="AC5122" s="109">
        <v>0.2</v>
      </c>
      <c r="AD5122" s="407">
        <v>0</v>
      </c>
      <c r="AE5122" s="852"/>
      <c r="AF5122" s="108">
        <v>355.4</v>
      </c>
      <c r="AG5122" s="109">
        <v>0</v>
      </c>
      <c r="AH5122" s="79">
        <v>0</v>
      </c>
      <c r="AI5122" s="112"/>
      <c r="AJ5122" s="110">
        <v>16</v>
      </c>
      <c r="AK5122" s="739"/>
      <c r="AM5122" s="395">
        <f t="shared" si="424"/>
        <v>16</v>
      </c>
      <c r="AN5122" s="163">
        <f t="shared" si="429"/>
        <v>16</v>
      </c>
      <c r="AO5122" s="113">
        <f t="shared" si="432"/>
        <v>-7.1099999999999994</v>
      </c>
      <c r="AP5122" s="592">
        <f t="shared" si="423"/>
        <v>-4.8129999999999988</v>
      </c>
      <c r="AT5122" s="495">
        <v>16</v>
      </c>
      <c r="AU5122" s="437"/>
      <c r="AV5122" s="524">
        <v>4.915</v>
      </c>
      <c r="AW5122" s="804">
        <f t="shared" si="425"/>
        <v>4.915</v>
      </c>
      <c r="AX5122" s="804"/>
      <c r="AY5122" s="804"/>
      <c r="AZ5122" s="804"/>
      <c r="BA5122" s="440">
        <f t="shared" si="430"/>
        <v>11.085000000000001</v>
      </c>
      <c r="BB5122" s="547">
        <f t="shared" si="426"/>
        <v>11.41755</v>
      </c>
      <c r="BU5122" s="808">
        <v>4.0549999999999997</v>
      </c>
      <c r="BV5122" s="806">
        <f t="shared" si="428"/>
        <v>4.9470999999999998</v>
      </c>
      <c r="BX5122" s="807">
        <v>131</v>
      </c>
      <c r="BY5122" s="495">
        <f t="shared" si="427"/>
        <v>0.62707813171750404</v>
      </c>
    </row>
    <row r="5123" spans="1:77" ht="13.5" thickBot="1" x14ac:dyDescent="0.25">
      <c r="A5123" s="58">
        <v>41639</v>
      </c>
      <c r="B5123" s="121">
        <v>19.36</v>
      </c>
      <c r="C5123" s="720"/>
      <c r="D5123" s="189">
        <v>5.15</v>
      </c>
      <c r="E5123" s="62"/>
      <c r="F5123" s="598">
        <f t="shared" si="431"/>
        <v>24.509999999999998</v>
      </c>
      <c r="G5123" s="830"/>
      <c r="H5123" s="416">
        <v>18.72</v>
      </c>
      <c r="I5123" s="224">
        <v>3.8889999999999998</v>
      </c>
      <c r="J5123" s="124"/>
      <c r="K5123" s="417">
        <f t="shared" si="433"/>
        <v>22.608999999999998</v>
      </c>
      <c r="M5123" s="745">
        <f t="shared" si="421"/>
        <v>-0.64000000000000057</v>
      </c>
      <c r="N5123" s="745">
        <f t="shared" si="422"/>
        <v>-1.2610000000000006</v>
      </c>
      <c r="O5123" s="480">
        <f t="shared" si="434"/>
        <v>-1.9009999999999998</v>
      </c>
      <c r="Q5123" s="809"/>
      <c r="S5123" s="420">
        <v>0</v>
      </c>
      <c r="T5123" s="421">
        <v>0</v>
      </c>
      <c r="U5123" s="422">
        <v>0</v>
      </c>
      <c r="V5123" s="423">
        <v>0</v>
      </c>
      <c r="W5123" s="424">
        <v>0</v>
      </c>
      <c r="X5123" s="423">
        <v>0</v>
      </c>
      <c r="Y5123" s="163">
        <f t="shared" si="414"/>
        <v>24.509999999999998</v>
      </c>
      <c r="Z5123" s="108">
        <v>0</v>
      </c>
      <c r="AA5123" s="112">
        <v>0</v>
      </c>
      <c r="AB5123" s="132">
        <v>342.3</v>
      </c>
      <c r="AC5123" s="133">
        <v>0</v>
      </c>
      <c r="AD5123" s="425">
        <v>0</v>
      </c>
      <c r="AE5123" s="853"/>
      <c r="AF5123" s="132">
        <v>355.3</v>
      </c>
      <c r="AG5123" s="133">
        <v>0</v>
      </c>
      <c r="AH5123" s="79">
        <v>0</v>
      </c>
      <c r="AI5123" s="136"/>
      <c r="AJ5123" s="110">
        <v>26</v>
      </c>
      <c r="AK5123" s="739"/>
      <c r="AM5123" s="395">
        <f t="shared" si="424"/>
        <v>26</v>
      </c>
      <c r="AN5123" s="163">
        <f t="shared" si="429"/>
        <v>26</v>
      </c>
      <c r="AO5123" s="113">
        <f t="shared" si="432"/>
        <v>1.490000000000002</v>
      </c>
      <c r="AP5123" s="592">
        <f t="shared" si="423"/>
        <v>3.3910000000000018</v>
      </c>
      <c r="AT5123" s="495">
        <v>26</v>
      </c>
      <c r="AU5123" s="437"/>
      <c r="AV5123" s="524">
        <v>4.9809999999999999</v>
      </c>
      <c r="AW5123" s="804">
        <f t="shared" si="425"/>
        <v>4.9809999999999999</v>
      </c>
      <c r="AX5123" s="804"/>
      <c r="AY5123" s="804"/>
      <c r="AZ5123" s="804"/>
      <c r="BA5123" s="440">
        <f t="shared" si="430"/>
        <v>21.018999999999998</v>
      </c>
      <c r="BB5123" s="547">
        <f t="shared" si="426"/>
        <v>21.649569999999997</v>
      </c>
      <c r="BU5123" s="808">
        <v>3.903</v>
      </c>
      <c r="BV5123" s="806">
        <f t="shared" si="428"/>
        <v>4.76166</v>
      </c>
      <c r="BX5123" s="807">
        <v>132</v>
      </c>
      <c r="BY5123" s="495">
        <f t="shared" si="427"/>
        <v>0.65647259161207228</v>
      </c>
    </row>
    <row r="5124" spans="1:77" ht="12.75" customHeight="1" thickBot="1" x14ac:dyDescent="0.25">
      <c r="A5124" s="58">
        <v>41640</v>
      </c>
      <c r="B5124" s="59">
        <v>16.989999999999998</v>
      </c>
      <c r="C5124" s="380">
        <f>(B5124-(B5124*0.077))</f>
        <v>15.681769999999998</v>
      </c>
      <c r="D5124" s="200">
        <v>4.2300000000000004</v>
      </c>
      <c r="E5124" s="381"/>
      <c r="F5124" s="382">
        <f>C5124+D5124</f>
        <v>19.911769999999997</v>
      </c>
      <c r="G5124" s="383"/>
      <c r="H5124" s="384">
        <v>15.7</v>
      </c>
      <c r="I5124" s="150">
        <v>3.8239999999999998</v>
      </c>
      <c r="J5124" s="385"/>
      <c r="K5124" s="386">
        <f t="shared" ref="K5124:K5187" si="436">H5124+I5124</f>
        <v>19.524000000000001</v>
      </c>
      <c r="L5124" s="387"/>
      <c r="M5124" s="387"/>
      <c r="N5124" s="387"/>
      <c r="O5124" s="98">
        <f t="shared" si="434"/>
        <v>-0.38776999999999617</v>
      </c>
      <c r="Q5124" s="100">
        <f t="shared" ref="Q5124:Q5187" si="437">(((O5124/K5124)*100))</f>
        <v>-1.9861196476131742</v>
      </c>
      <c r="S5124" s="388">
        <v>0</v>
      </c>
      <c r="T5124" s="389">
        <v>0</v>
      </c>
      <c r="U5124" s="390">
        <v>0</v>
      </c>
      <c r="V5124" s="391">
        <v>0</v>
      </c>
      <c r="W5124" s="392">
        <v>0</v>
      </c>
      <c r="X5124" s="391">
        <v>0</v>
      </c>
      <c r="Y5124" s="163">
        <f t="shared" si="414"/>
        <v>19.911769999999997</v>
      </c>
      <c r="Z5124" s="78">
        <v>0</v>
      </c>
      <c r="AA5124" s="82">
        <v>0</v>
      </c>
      <c r="AB5124" s="78">
        <v>341.9</v>
      </c>
      <c r="AC5124" s="79">
        <v>0</v>
      </c>
      <c r="AD5124" s="393">
        <v>0</v>
      </c>
      <c r="AE5124" s="394"/>
      <c r="AF5124" s="78">
        <v>355.2</v>
      </c>
      <c r="AG5124" s="79">
        <v>0</v>
      </c>
      <c r="AH5124" s="256">
        <v>0</v>
      </c>
      <c r="AI5124" s="82"/>
      <c r="AJ5124" s="80">
        <v>23</v>
      </c>
      <c r="AK5124" s="164"/>
      <c r="AL5124" s="395">
        <f t="shared" ref="AL5124:AL5154" si="438">AH5124+AJ5124</f>
        <v>23</v>
      </c>
      <c r="AM5124" s="396">
        <f t="shared" ref="AM5124:AM5155" si="439">AW5124+BD5124</f>
        <v>21.753299999999999</v>
      </c>
      <c r="AN5124" s="163">
        <f t="shared" si="429"/>
        <v>23</v>
      </c>
      <c r="AO5124" s="163"/>
      <c r="AP5124" s="83">
        <f t="shared" ref="AP5124:AP5187" si="440">AN5124-F5124</f>
        <v>3.0882300000000029</v>
      </c>
      <c r="AQ5124" s="163"/>
      <c r="AR5124" s="163"/>
      <c r="AS5124" s="163"/>
      <c r="AT5124" s="397">
        <f t="shared" ref="AT5124:AT5155" si="441">AN5124</f>
        <v>23</v>
      </c>
      <c r="AU5124" s="398">
        <f t="shared" ref="AU5124:AU5154" si="442">AM5124</f>
        <v>21.753299999999999</v>
      </c>
      <c r="AV5124" s="87">
        <v>5.19</v>
      </c>
      <c r="AW5124" s="204">
        <f>AV5124</f>
        <v>5.19</v>
      </c>
      <c r="AX5124" s="204"/>
      <c r="AY5124" s="399"/>
      <c r="AZ5124" s="205"/>
      <c r="BA5124" s="205"/>
      <c r="BB5124" s="205">
        <f t="shared" ref="BB5124:BB5155" si="443">AT5124-AW5124</f>
        <v>17.809999999999999</v>
      </c>
      <c r="BC5124" s="400"/>
      <c r="BD5124" s="206">
        <f t="shared" ref="BD5124:BD5153" si="444">BB5124*0.93</f>
        <v>16.563299999999998</v>
      </c>
      <c r="BE5124" s="685"/>
      <c r="BG5124" s="401"/>
      <c r="BJ5124" s="812"/>
      <c r="BK5124" s="711"/>
      <c r="BL5124" s="815"/>
      <c r="BM5124" s="817"/>
      <c r="BN5124" s="819"/>
      <c r="BO5124" s="821"/>
      <c r="BP5124" s="823"/>
      <c r="BR5124" s="825"/>
      <c r="BS5124" s="827"/>
      <c r="BU5124" s="810">
        <v>3.8889999999999998</v>
      </c>
      <c r="BV5124" s="806">
        <f t="shared" si="428"/>
        <v>4.74458</v>
      </c>
      <c r="BX5124" s="807">
        <v>138</v>
      </c>
      <c r="BY5124" s="495">
        <f t="shared" si="427"/>
        <v>0.68878290839458745</v>
      </c>
    </row>
    <row r="5125" spans="1:77" ht="12.75" customHeight="1" x14ac:dyDescent="0.2">
      <c r="A5125" s="58">
        <v>41641</v>
      </c>
      <c r="B5125" s="92">
        <v>19.39</v>
      </c>
      <c r="C5125" s="380">
        <f t="shared" ref="C5125:C5154" si="445">(B5125-(B5125*0.077))</f>
        <v>17.89697</v>
      </c>
      <c r="D5125" s="174">
        <v>4.43</v>
      </c>
      <c r="E5125" s="120"/>
      <c r="F5125" s="382">
        <f t="shared" ref="F5125:F5154" si="446">C5125+D5125</f>
        <v>22.326969999999999</v>
      </c>
      <c r="G5125" s="402"/>
      <c r="H5125" s="371">
        <v>16.100000000000001</v>
      </c>
      <c r="I5125" s="174">
        <v>3.77</v>
      </c>
      <c r="J5125" s="385"/>
      <c r="K5125" s="403">
        <f t="shared" si="436"/>
        <v>19.87</v>
      </c>
      <c r="L5125" s="387"/>
      <c r="M5125" s="387"/>
      <c r="N5125" s="387"/>
      <c r="O5125" s="98">
        <f t="shared" si="434"/>
        <v>-2.4569699999999983</v>
      </c>
      <c r="Q5125" s="100">
        <f t="shared" si="437"/>
        <v>-12.36522395571212</v>
      </c>
      <c r="S5125" s="404">
        <v>0</v>
      </c>
      <c r="T5125" s="389">
        <v>0</v>
      </c>
      <c r="U5125" s="390">
        <v>0</v>
      </c>
      <c r="V5125" s="405">
        <v>0</v>
      </c>
      <c r="W5125" s="406">
        <v>0</v>
      </c>
      <c r="X5125" s="405">
        <v>0</v>
      </c>
      <c r="Y5125" s="163">
        <f t="shared" si="414"/>
        <v>22.326969999999999</v>
      </c>
      <c r="Z5125" s="108">
        <v>0</v>
      </c>
      <c r="AA5125" s="112">
        <v>0</v>
      </c>
      <c r="AB5125" s="108">
        <v>341.7</v>
      </c>
      <c r="AC5125" s="109">
        <v>0</v>
      </c>
      <c r="AD5125" s="407">
        <v>0</v>
      </c>
      <c r="AE5125" s="394"/>
      <c r="AF5125" s="108">
        <v>355.2</v>
      </c>
      <c r="AG5125" s="109">
        <v>0.44</v>
      </c>
      <c r="AH5125" s="109">
        <v>0</v>
      </c>
      <c r="AI5125" s="112"/>
      <c r="AJ5125" s="110">
        <v>17</v>
      </c>
      <c r="AK5125" s="164"/>
      <c r="AL5125" s="395">
        <f t="shared" si="438"/>
        <v>17</v>
      </c>
      <c r="AM5125" s="396">
        <f t="shared" si="439"/>
        <v>16.07404</v>
      </c>
      <c r="AN5125" s="163">
        <f t="shared" si="429"/>
        <v>17</v>
      </c>
      <c r="AO5125" s="163"/>
      <c r="AP5125" s="113">
        <f t="shared" si="440"/>
        <v>-5.3269699999999993</v>
      </c>
      <c r="AQ5125" s="163"/>
      <c r="AR5125" s="163"/>
      <c r="AS5125" s="163"/>
      <c r="AT5125" s="408">
        <f t="shared" si="441"/>
        <v>17</v>
      </c>
      <c r="AU5125" s="409">
        <f t="shared" si="442"/>
        <v>16.07404</v>
      </c>
      <c r="AV5125" s="117">
        <v>3.7719999999999998</v>
      </c>
      <c r="AW5125" s="214">
        <f t="shared" ref="AW5125:AW5154" si="447">AV5125</f>
        <v>3.7719999999999998</v>
      </c>
      <c r="AX5125" s="214"/>
      <c r="AY5125" s="410"/>
      <c r="AZ5125" s="411"/>
      <c r="BA5125" s="411"/>
      <c r="BB5125" s="411">
        <f t="shared" si="443"/>
        <v>13.228</v>
      </c>
      <c r="BC5125" s="412"/>
      <c r="BD5125" s="413">
        <f t="shared" si="444"/>
        <v>12.30204</v>
      </c>
      <c r="BJ5125" s="812"/>
      <c r="BK5125" s="711"/>
      <c r="BL5125" s="815"/>
      <c r="BM5125" s="817"/>
      <c r="BN5125" s="819"/>
      <c r="BO5125" s="821"/>
      <c r="BP5125" s="823"/>
      <c r="BR5125" s="825"/>
      <c r="BS5125" s="827"/>
    </row>
    <row r="5126" spans="1:77" ht="13.5" customHeight="1" thickBot="1" x14ac:dyDescent="0.25">
      <c r="A5126" s="58">
        <v>41642</v>
      </c>
      <c r="B5126" s="92">
        <v>18.97</v>
      </c>
      <c r="C5126" s="380">
        <f t="shared" si="445"/>
        <v>17.509309999999999</v>
      </c>
      <c r="D5126" s="174">
        <v>4.95</v>
      </c>
      <c r="E5126" s="120"/>
      <c r="F5126" s="382">
        <f t="shared" si="446"/>
        <v>22.459309999999999</v>
      </c>
      <c r="G5126" s="402"/>
      <c r="H5126" s="371">
        <v>18.13</v>
      </c>
      <c r="I5126" s="174">
        <v>3.99</v>
      </c>
      <c r="J5126" s="385"/>
      <c r="K5126" s="403">
        <f t="shared" si="436"/>
        <v>22.119999999999997</v>
      </c>
      <c r="L5126" s="387"/>
      <c r="M5126" s="387"/>
      <c r="N5126" s="387"/>
      <c r="O5126" s="98">
        <f t="shared" si="434"/>
        <v>-0.33931000000000111</v>
      </c>
      <c r="Q5126" s="100">
        <f t="shared" si="437"/>
        <v>-1.5339511754068769</v>
      </c>
      <c r="S5126" s="404">
        <v>0</v>
      </c>
      <c r="T5126" s="389">
        <v>0</v>
      </c>
      <c r="U5126" s="390">
        <v>0</v>
      </c>
      <c r="V5126" s="405">
        <v>0</v>
      </c>
      <c r="W5126" s="406">
        <v>0</v>
      </c>
      <c r="X5126" s="405">
        <v>0</v>
      </c>
      <c r="Y5126" s="163">
        <f t="shared" si="414"/>
        <v>22.459309999999999</v>
      </c>
      <c r="Z5126" s="108">
        <v>0</v>
      </c>
      <c r="AA5126" s="112">
        <v>0</v>
      </c>
      <c r="AB5126" s="108">
        <v>341.6</v>
      </c>
      <c r="AC5126" s="109">
        <v>0</v>
      </c>
      <c r="AD5126" s="407">
        <v>0</v>
      </c>
      <c r="AE5126" s="394"/>
      <c r="AF5126" s="108">
        <v>355.2</v>
      </c>
      <c r="AG5126" s="109">
        <v>0</v>
      </c>
      <c r="AH5126" s="109">
        <v>0</v>
      </c>
      <c r="AI5126" s="112"/>
      <c r="AJ5126" s="110">
        <v>21</v>
      </c>
      <c r="AK5126" s="164"/>
      <c r="AL5126" s="395">
        <f t="shared" si="438"/>
        <v>21</v>
      </c>
      <c r="AM5126" s="396">
        <f t="shared" si="439"/>
        <v>19.616590000000002</v>
      </c>
      <c r="AN5126" s="163">
        <f t="shared" si="429"/>
        <v>21</v>
      </c>
      <c r="AO5126" s="163"/>
      <c r="AP5126" s="113">
        <f t="shared" si="440"/>
        <v>-1.4593099999999986</v>
      </c>
      <c r="AQ5126" s="163"/>
      <c r="AR5126" s="163"/>
      <c r="AS5126" s="163"/>
      <c r="AT5126" s="408">
        <f t="shared" si="441"/>
        <v>21</v>
      </c>
      <c r="AU5126" s="409">
        <f t="shared" si="442"/>
        <v>19.616590000000002</v>
      </c>
      <c r="AV5126" s="117">
        <v>1.2370000000000001</v>
      </c>
      <c r="AW5126" s="214">
        <f t="shared" si="447"/>
        <v>1.2370000000000001</v>
      </c>
      <c r="AX5126" s="214"/>
      <c r="AY5126" s="410"/>
      <c r="AZ5126" s="411"/>
      <c r="BA5126" s="411"/>
      <c r="BB5126" s="411">
        <f t="shared" si="443"/>
        <v>19.762999999999998</v>
      </c>
      <c r="BC5126" s="412"/>
      <c r="BD5126" s="413">
        <f t="shared" si="444"/>
        <v>18.37959</v>
      </c>
      <c r="BJ5126" s="813"/>
      <c r="BK5126" s="814"/>
      <c r="BL5126" s="816"/>
      <c r="BM5126" s="818"/>
      <c r="BN5126" s="820"/>
      <c r="BO5126" s="822"/>
      <c r="BP5126" s="824"/>
      <c r="BR5126" s="825"/>
    </row>
    <row r="5127" spans="1:77" x14ac:dyDescent="0.2">
      <c r="A5127" s="58">
        <v>41643</v>
      </c>
      <c r="B5127" s="92">
        <v>18.23</v>
      </c>
      <c r="C5127" s="380">
        <f t="shared" si="445"/>
        <v>16.82629</v>
      </c>
      <c r="D5127" s="174">
        <v>5.2160000000000002</v>
      </c>
      <c r="E5127" s="120"/>
      <c r="F5127" s="382">
        <f t="shared" si="446"/>
        <v>22.042290000000001</v>
      </c>
      <c r="G5127" s="402"/>
      <c r="H5127" s="371">
        <v>17.98</v>
      </c>
      <c r="I5127" s="174">
        <v>3.9550000000000001</v>
      </c>
      <c r="J5127" s="385"/>
      <c r="K5127" s="403">
        <f t="shared" si="436"/>
        <v>21.935000000000002</v>
      </c>
      <c r="L5127" s="387"/>
      <c r="M5127" s="387"/>
      <c r="N5127" s="387"/>
      <c r="O5127" s="98">
        <f t="shared" si="434"/>
        <v>-0.107289999999999</v>
      </c>
      <c r="Q5127" s="100">
        <f t="shared" si="437"/>
        <v>-0.48912696603601086</v>
      </c>
      <c r="S5127" s="404">
        <v>0</v>
      </c>
      <c r="T5127" s="389">
        <v>0</v>
      </c>
      <c r="U5127" s="390">
        <v>0</v>
      </c>
      <c r="V5127" s="405">
        <v>0</v>
      </c>
      <c r="W5127" s="406">
        <v>0</v>
      </c>
      <c r="X5127" s="405">
        <v>0</v>
      </c>
      <c r="Y5127" s="163">
        <f t="shared" ref="Y5127:Y5190" si="448">+F5127-S5127-T5127-U5127-V5127+W5127+X5127</f>
        <v>22.042290000000001</v>
      </c>
      <c r="Z5127" s="108">
        <v>0</v>
      </c>
      <c r="AA5127" s="112">
        <v>0</v>
      </c>
      <c r="AB5127" s="108">
        <v>341.5</v>
      </c>
      <c r="AC5127" s="109">
        <v>0</v>
      </c>
      <c r="AD5127" s="407">
        <v>0</v>
      </c>
      <c r="AE5127" s="394"/>
      <c r="AF5127" s="108">
        <v>355.2</v>
      </c>
      <c r="AG5127" s="109">
        <v>0</v>
      </c>
      <c r="AH5127" s="109">
        <v>0</v>
      </c>
      <c r="AI5127" s="112"/>
      <c r="AJ5127" s="110">
        <v>31</v>
      </c>
      <c r="AK5127" s="164"/>
      <c r="AL5127" s="395">
        <f t="shared" si="438"/>
        <v>31</v>
      </c>
      <c r="AM5127" s="396">
        <f t="shared" si="439"/>
        <v>29.325530000000001</v>
      </c>
      <c r="AN5127" s="163">
        <f t="shared" si="429"/>
        <v>31</v>
      </c>
      <c r="AO5127" s="163"/>
      <c r="AP5127" s="113">
        <f t="shared" si="440"/>
        <v>8.9577099999999987</v>
      </c>
      <c r="AQ5127" s="163"/>
      <c r="AR5127" s="163"/>
      <c r="AS5127" s="163"/>
      <c r="AT5127" s="408">
        <f t="shared" si="441"/>
        <v>31</v>
      </c>
      <c r="AU5127" s="409">
        <f t="shared" si="442"/>
        <v>29.325530000000001</v>
      </c>
      <c r="AV5127" s="117">
        <v>7.0789999999999997</v>
      </c>
      <c r="AW5127" s="214">
        <f t="shared" si="447"/>
        <v>7.0789999999999997</v>
      </c>
      <c r="AX5127" s="214"/>
      <c r="AY5127" s="410"/>
      <c r="AZ5127" s="411"/>
      <c r="BA5127" s="411"/>
      <c r="BB5127" s="411">
        <f t="shared" si="443"/>
        <v>23.920999999999999</v>
      </c>
      <c r="BC5127" s="412"/>
      <c r="BD5127" s="413">
        <f t="shared" si="444"/>
        <v>22.24653</v>
      </c>
    </row>
    <row r="5128" spans="1:77" x14ac:dyDescent="0.2">
      <c r="A5128" s="58">
        <v>41644</v>
      </c>
      <c r="B5128" s="92">
        <v>19.27</v>
      </c>
      <c r="C5128" s="380">
        <f t="shared" si="445"/>
        <v>17.786210000000001</v>
      </c>
      <c r="D5128" s="174">
        <v>4.38</v>
      </c>
      <c r="E5128" s="120"/>
      <c r="F5128" s="382">
        <f t="shared" si="446"/>
        <v>22.16621</v>
      </c>
      <c r="G5128" s="402"/>
      <c r="H5128" s="371">
        <v>17.510000000000002</v>
      </c>
      <c r="I5128" s="174">
        <v>4.0129999999999999</v>
      </c>
      <c r="J5128" s="385"/>
      <c r="K5128" s="403">
        <f t="shared" si="436"/>
        <v>21.523000000000003</v>
      </c>
      <c r="L5128" s="387"/>
      <c r="M5128" s="387"/>
      <c r="N5128" s="387"/>
      <c r="O5128" s="98">
        <f t="shared" si="434"/>
        <v>-0.64320999999999628</v>
      </c>
      <c r="Q5128" s="100">
        <f t="shared" si="437"/>
        <v>-2.9884774427356606</v>
      </c>
      <c r="S5128" s="404">
        <v>0</v>
      </c>
      <c r="T5128" s="389">
        <v>0</v>
      </c>
      <c r="U5128" s="390">
        <v>0</v>
      </c>
      <c r="V5128" s="405">
        <v>0</v>
      </c>
      <c r="W5128" s="406">
        <v>0</v>
      </c>
      <c r="X5128" s="405">
        <v>0</v>
      </c>
      <c r="Y5128" s="163">
        <f t="shared" si="448"/>
        <v>22.16621</v>
      </c>
      <c r="Z5128" s="108">
        <v>0</v>
      </c>
      <c r="AA5128" s="112">
        <v>0</v>
      </c>
      <c r="AB5128" s="108">
        <v>341.5</v>
      </c>
      <c r="AC5128" s="109">
        <v>0</v>
      </c>
      <c r="AD5128" s="407">
        <v>0</v>
      </c>
      <c r="AE5128" s="394"/>
      <c r="AF5128" s="108">
        <v>355.2</v>
      </c>
      <c r="AG5128" s="109">
        <v>0.2</v>
      </c>
      <c r="AH5128" s="109">
        <v>0</v>
      </c>
      <c r="AI5128" s="112"/>
      <c r="AJ5128" s="110">
        <v>24</v>
      </c>
      <c r="AK5128" s="164"/>
      <c r="AL5128" s="395">
        <f t="shared" si="438"/>
        <v>24</v>
      </c>
      <c r="AM5128" s="396">
        <f t="shared" si="439"/>
        <v>22.660900000000002</v>
      </c>
      <c r="AN5128" s="163">
        <f t="shared" ref="AN5128:AN5159" si="449">AH5128+AJ5128+AD5128+AA5128+Z5128</f>
        <v>24</v>
      </c>
      <c r="AO5128" s="163"/>
      <c r="AP5128" s="113">
        <f t="shared" si="440"/>
        <v>1.8337900000000005</v>
      </c>
      <c r="AQ5128" s="163"/>
      <c r="AR5128" s="163"/>
      <c r="AS5128" s="163"/>
      <c r="AT5128" s="408">
        <f t="shared" si="441"/>
        <v>24</v>
      </c>
      <c r="AU5128" s="409">
        <f t="shared" si="442"/>
        <v>22.660900000000002</v>
      </c>
      <c r="AV5128" s="117">
        <v>4.87</v>
      </c>
      <c r="AW5128" s="214">
        <f t="shared" si="447"/>
        <v>4.87</v>
      </c>
      <c r="AX5128" s="214"/>
      <c r="AY5128" s="410"/>
      <c r="AZ5128" s="411"/>
      <c r="BA5128" s="411"/>
      <c r="BB5128" s="411">
        <f t="shared" si="443"/>
        <v>19.13</v>
      </c>
      <c r="BC5128" s="412"/>
      <c r="BD5128" s="413">
        <f t="shared" si="444"/>
        <v>17.790900000000001</v>
      </c>
    </row>
    <row r="5129" spans="1:77" x14ac:dyDescent="0.2">
      <c r="A5129" s="58">
        <v>41645</v>
      </c>
      <c r="B5129" s="92">
        <v>19.63</v>
      </c>
      <c r="C5129" s="380">
        <f t="shared" si="445"/>
        <v>18.118489999999998</v>
      </c>
      <c r="D5129" s="174">
        <v>4.53</v>
      </c>
      <c r="E5129" s="120"/>
      <c r="F5129" s="382">
        <f t="shared" si="446"/>
        <v>22.648489999999999</v>
      </c>
      <c r="G5129" s="402"/>
      <c r="H5129" s="371">
        <v>17.920000000000002</v>
      </c>
      <c r="I5129" s="174">
        <v>3.9340000000000002</v>
      </c>
      <c r="J5129" s="385"/>
      <c r="K5129" s="403">
        <f t="shared" si="436"/>
        <v>21.854000000000003</v>
      </c>
      <c r="L5129" s="387"/>
      <c r="M5129" s="387"/>
      <c r="N5129" s="387"/>
      <c r="O5129" s="98">
        <f t="shared" si="434"/>
        <v>-0.79448999999999614</v>
      </c>
      <c r="Q5129" s="100">
        <f t="shared" si="437"/>
        <v>-3.6354443122540316</v>
      </c>
      <c r="S5129" s="404">
        <v>0</v>
      </c>
      <c r="T5129" s="389">
        <v>0</v>
      </c>
      <c r="U5129" s="390">
        <v>0</v>
      </c>
      <c r="V5129" s="405">
        <v>0</v>
      </c>
      <c r="W5129" s="406">
        <v>0</v>
      </c>
      <c r="X5129" s="405">
        <v>0</v>
      </c>
      <c r="Y5129" s="163">
        <f t="shared" si="448"/>
        <v>22.648489999999999</v>
      </c>
      <c r="Z5129" s="108">
        <v>0</v>
      </c>
      <c r="AA5129" s="112">
        <v>0</v>
      </c>
      <c r="AB5129" s="108">
        <v>341.5</v>
      </c>
      <c r="AC5129" s="109">
        <v>0</v>
      </c>
      <c r="AD5129" s="407">
        <v>0</v>
      </c>
      <c r="AE5129" s="394"/>
      <c r="AF5129" s="108">
        <v>355.6</v>
      </c>
      <c r="AG5129" s="109">
        <v>0.4</v>
      </c>
      <c r="AH5129" s="109">
        <v>0</v>
      </c>
      <c r="AI5129" s="112"/>
      <c r="AJ5129" s="110">
        <v>29</v>
      </c>
      <c r="AK5129" s="164"/>
      <c r="AL5129" s="395">
        <f t="shared" si="438"/>
        <v>29</v>
      </c>
      <c r="AM5129" s="396">
        <f t="shared" si="439"/>
        <v>27.540570000000002</v>
      </c>
      <c r="AN5129" s="163">
        <f t="shared" si="449"/>
        <v>29</v>
      </c>
      <c r="AO5129" s="163"/>
      <c r="AP5129" s="113">
        <f t="shared" si="440"/>
        <v>6.3515100000000011</v>
      </c>
      <c r="AQ5129" s="163"/>
      <c r="AR5129" s="163"/>
      <c r="AS5129" s="163"/>
      <c r="AT5129" s="408">
        <f t="shared" si="441"/>
        <v>29</v>
      </c>
      <c r="AU5129" s="409">
        <f t="shared" si="442"/>
        <v>27.540570000000002</v>
      </c>
      <c r="AV5129" s="117">
        <v>8.1509999999999998</v>
      </c>
      <c r="AW5129" s="214">
        <f t="shared" si="447"/>
        <v>8.1509999999999998</v>
      </c>
      <c r="AX5129" s="214"/>
      <c r="AY5129" s="410"/>
      <c r="AZ5129" s="411"/>
      <c r="BA5129" s="411"/>
      <c r="BB5129" s="411">
        <f t="shared" si="443"/>
        <v>20.849</v>
      </c>
      <c r="BC5129" s="412"/>
      <c r="BD5129" s="413">
        <f t="shared" si="444"/>
        <v>19.389570000000003</v>
      </c>
    </row>
    <row r="5130" spans="1:77" x14ac:dyDescent="0.2">
      <c r="A5130" s="58">
        <v>41646</v>
      </c>
      <c r="B5130" s="92">
        <v>22.65</v>
      </c>
      <c r="C5130" s="380">
        <f t="shared" si="445"/>
        <v>20.905949999999997</v>
      </c>
      <c r="D5130" s="174">
        <v>2.17</v>
      </c>
      <c r="E5130" s="120"/>
      <c r="F5130" s="382">
        <f t="shared" si="446"/>
        <v>23.075949999999999</v>
      </c>
      <c r="G5130" s="402"/>
      <c r="H5130" s="371">
        <v>21.94</v>
      </c>
      <c r="I5130" s="174">
        <v>1.95</v>
      </c>
      <c r="J5130" s="385"/>
      <c r="K5130" s="403">
        <f t="shared" si="436"/>
        <v>23.89</v>
      </c>
      <c r="L5130" s="387"/>
      <c r="M5130" s="387"/>
      <c r="N5130" s="387"/>
      <c r="O5130" s="98">
        <f t="shared" si="434"/>
        <v>0.81405000000000172</v>
      </c>
      <c r="Q5130" s="100">
        <f t="shared" si="437"/>
        <v>3.4074926747593208</v>
      </c>
      <c r="S5130" s="404">
        <v>0</v>
      </c>
      <c r="T5130" s="389">
        <v>0</v>
      </c>
      <c r="U5130" s="390">
        <v>0</v>
      </c>
      <c r="V5130" s="405">
        <v>0</v>
      </c>
      <c r="W5130" s="406">
        <v>1.4910000000000001</v>
      </c>
      <c r="X5130" s="405">
        <v>0</v>
      </c>
      <c r="Y5130" s="163">
        <f t="shared" si="448"/>
        <v>24.566949999999999</v>
      </c>
      <c r="Z5130" s="108">
        <v>0</v>
      </c>
      <c r="AA5130" s="112">
        <v>0</v>
      </c>
      <c r="AB5130" s="108">
        <v>341.4</v>
      </c>
      <c r="AC5130" s="109">
        <v>0</v>
      </c>
      <c r="AD5130" s="407">
        <v>0</v>
      </c>
      <c r="AE5130" s="394"/>
      <c r="AF5130" s="108">
        <v>355.3</v>
      </c>
      <c r="AG5130" s="109">
        <v>0</v>
      </c>
      <c r="AH5130" s="109">
        <v>0</v>
      </c>
      <c r="AI5130" s="112"/>
      <c r="AJ5130" s="110">
        <v>22</v>
      </c>
      <c r="AK5130" s="164"/>
      <c r="AL5130" s="395">
        <f t="shared" si="438"/>
        <v>22</v>
      </c>
      <c r="AM5130" s="396">
        <f t="shared" si="439"/>
        <v>20.46</v>
      </c>
      <c r="AN5130" s="163">
        <f t="shared" si="449"/>
        <v>22</v>
      </c>
      <c r="AO5130" s="163"/>
      <c r="AP5130" s="113">
        <f t="shared" si="440"/>
        <v>-1.0759499999999989</v>
      </c>
      <c r="AQ5130" s="163"/>
      <c r="AR5130" s="163"/>
      <c r="AS5130" s="163"/>
      <c r="AT5130" s="408">
        <f t="shared" si="441"/>
        <v>22</v>
      </c>
      <c r="AU5130" s="409">
        <f t="shared" si="442"/>
        <v>20.46</v>
      </c>
      <c r="AV5130" s="117">
        <v>0</v>
      </c>
      <c r="AW5130" s="214">
        <f t="shared" si="447"/>
        <v>0</v>
      </c>
      <c r="AX5130" s="214"/>
      <c r="AY5130" s="410"/>
      <c r="AZ5130" s="411"/>
      <c r="BA5130" s="411"/>
      <c r="BB5130" s="411">
        <f t="shared" si="443"/>
        <v>22</v>
      </c>
      <c r="BC5130" s="412"/>
      <c r="BD5130" s="413">
        <f t="shared" si="444"/>
        <v>20.46</v>
      </c>
    </row>
    <row r="5131" spans="1:77" x14ac:dyDescent="0.2">
      <c r="A5131" s="58">
        <v>41647</v>
      </c>
      <c r="B5131" s="92">
        <v>21.15</v>
      </c>
      <c r="C5131" s="380">
        <f t="shared" si="445"/>
        <v>19.521449999999998</v>
      </c>
      <c r="D5131" s="174">
        <v>3.3</v>
      </c>
      <c r="E5131" s="120"/>
      <c r="F5131" s="382">
        <f t="shared" si="446"/>
        <v>22.821449999999999</v>
      </c>
      <c r="G5131" s="402"/>
      <c r="H5131" s="371">
        <v>16.22</v>
      </c>
      <c r="I5131" s="174">
        <v>4.3499999999999996</v>
      </c>
      <c r="J5131" s="385"/>
      <c r="K5131" s="403">
        <f t="shared" si="436"/>
        <v>20.57</v>
      </c>
      <c r="L5131" s="387"/>
      <c r="M5131" s="387"/>
      <c r="N5131" s="387"/>
      <c r="O5131" s="98">
        <f t="shared" si="434"/>
        <v>-2.2514499999999984</v>
      </c>
      <c r="Q5131" s="100">
        <f t="shared" si="437"/>
        <v>-10.945308701993186</v>
      </c>
      <c r="S5131" s="404">
        <v>0</v>
      </c>
      <c r="T5131" s="389">
        <v>0</v>
      </c>
      <c r="U5131" s="390">
        <v>0</v>
      </c>
      <c r="V5131" s="405">
        <v>0</v>
      </c>
      <c r="W5131" s="406">
        <v>1.6839999999999999</v>
      </c>
      <c r="X5131" s="405">
        <v>0</v>
      </c>
      <c r="Y5131" s="163">
        <f t="shared" si="448"/>
        <v>24.50545</v>
      </c>
      <c r="Z5131" s="108">
        <v>0</v>
      </c>
      <c r="AA5131" s="112">
        <v>0</v>
      </c>
      <c r="AB5131" s="108">
        <v>341.4</v>
      </c>
      <c r="AC5131" s="109">
        <v>0</v>
      </c>
      <c r="AD5131" s="407">
        <v>0</v>
      </c>
      <c r="AE5131" s="394"/>
      <c r="AF5131" s="108">
        <v>355.2</v>
      </c>
      <c r="AG5131" s="109">
        <v>0</v>
      </c>
      <c r="AH5131" s="109">
        <v>0</v>
      </c>
      <c r="AI5131" s="112"/>
      <c r="AJ5131" s="110">
        <v>21</v>
      </c>
      <c r="AK5131" s="164"/>
      <c r="AL5131" s="395">
        <f t="shared" si="438"/>
        <v>21</v>
      </c>
      <c r="AM5131" s="396">
        <f t="shared" si="439"/>
        <v>19.8765</v>
      </c>
      <c r="AN5131" s="163">
        <f t="shared" si="449"/>
        <v>21</v>
      </c>
      <c r="AO5131" s="163"/>
      <c r="AP5131" s="113">
        <f t="shared" si="440"/>
        <v>-1.8214499999999987</v>
      </c>
      <c r="AQ5131" s="163"/>
      <c r="AR5131" s="163"/>
      <c r="AS5131" s="163"/>
      <c r="AT5131" s="408">
        <f t="shared" si="441"/>
        <v>21</v>
      </c>
      <c r="AU5131" s="409">
        <f t="shared" si="442"/>
        <v>19.8765</v>
      </c>
      <c r="AV5131" s="117">
        <v>4.95</v>
      </c>
      <c r="AW5131" s="214">
        <f t="shared" si="447"/>
        <v>4.95</v>
      </c>
      <c r="AX5131" s="214"/>
      <c r="AY5131" s="410"/>
      <c r="AZ5131" s="411"/>
      <c r="BA5131" s="411"/>
      <c r="BB5131" s="411">
        <f t="shared" si="443"/>
        <v>16.05</v>
      </c>
      <c r="BC5131" s="412"/>
      <c r="BD5131" s="413">
        <f t="shared" si="444"/>
        <v>14.926500000000001</v>
      </c>
    </row>
    <row r="5132" spans="1:77" x14ac:dyDescent="0.2">
      <c r="A5132" s="58">
        <v>41648</v>
      </c>
      <c r="B5132" s="92">
        <v>20.96</v>
      </c>
      <c r="C5132" s="380">
        <f t="shared" si="445"/>
        <v>19.346080000000001</v>
      </c>
      <c r="D5132" s="174">
        <v>6.4249999999999998</v>
      </c>
      <c r="E5132" s="120"/>
      <c r="F5132" s="382">
        <f t="shared" si="446"/>
        <v>25.771080000000001</v>
      </c>
      <c r="G5132" s="402"/>
      <c r="H5132" s="371">
        <v>20.14</v>
      </c>
      <c r="I5132" s="174">
        <v>6.306</v>
      </c>
      <c r="J5132" s="385"/>
      <c r="K5132" s="403">
        <f t="shared" si="436"/>
        <v>26.446000000000002</v>
      </c>
      <c r="L5132" s="387"/>
      <c r="M5132" s="387"/>
      <c r="N5132" s="387"/>
      <c r="O5132" s="98">
        <f t="shared" si="434"/>
        <v>0.67492000000000019</v>
      </c>
      <c r="Q5132" s="100">
        <f t="shared" si="437"/>
        <v>2.5520683657263863</v>
      </c>
      <c r="S5132" s="404">
        <v>0</v>
      </c>
      <c r="T5132" s="389">
        <v>0</v>
      </c>
      <c r="U5132" s="390">
        <v>0</v>
      </c>
      <c r="V5132" s="405">
        <v>0</v>
      </c>
      <c r="W5132" s="406">
        <v>0</v>
      </c>
      <c r="X5132" s="405">
        <v>0</v>
      </c>
      <c r="Y5132" s="163">
        <f t="shared" si="448"/>
        <v>25.771080000000001</v>
      </c>
      <c r="Z5132" s="108">
        <v>0</v>
      </c>
      <c r="AA5132" s="112">
        <v>0</v>
      </c>
      <c r="AB5132" s="108">
        <v>341.4</v>
      </c>
      <c r="AC5132" s="109">
        <v>0</v>
      </c>
      <c r="AD5132" s="407">
        <v>0</v>
      </c>
      <c r="AE5132" s="394"/>
      <c r="AF5132" s="108">
        <v>355.2</v>
      </c>
      <c r="AG5132" s="109">
        <v>0</v>
      </c>
      <c r="AH5132" s="109">
        <v>0</v>
      </c>
      <c r="AI5132" s="112"/>
      <c r="AJ5132" s="110">
        <v>30</v>
      </c>
      <c r="AK5132" s="164"/>
      <c r="AL5132" s="395">
        <f t="shared" si="438"/>
        <v>30</v>
      </c>
      <c r="AM5132" s="396">
        <f t="shared" si="439"/>
        <v>28.36788</v>
      </c>
      <c r="AN5132" s="163">
        <f t="shared" si="449"/>
        <v>30</v>
      </c>
      <c r="AO5132" s="163"/>
      <c r="AP5132" s="113">
        <f t="shared" si="440"/>
        <v>4.2289199999999987</v>
      </c>
      <c r="AQ5132" s="163"/>
      <c r="AR5132" s="163"/>
      <c r="AS5132" s="163"/>
      <c r="AT5132" s="408">
        <f t="shared" si="441"/>
        <v>30</v>
      </c>
      <c r="AU5132" s="409">
        <f t="shared" si="442"/>
        <v>28.36788</v>
      </c>
      <c r="AV5132" s="117">
        <v>6.6840000000000002</v>
      </c>
      <c r="AW5132" s="214">
        <f t="shared" si="447"/>
        <v>6.6840000000000002</v>
      </c>
      <c r="AX5132" s="214"/>
      <c r="AY5132" s="410"/>
      <c r="AZ5132" s="411"/>
      <c r="BA5132" s="411"/>
      <c r="BB5132" s="411">
        <f t="shared" si="443"/>
        <v>23.315999999999999</v>
      </c>
      <c r="BC5132" s="412"/>
      <c r="BD5132" s="413">
        <f t="shared" si="444"/>
        <v>21.683879999999998</v>
      </c>
    </row>
    <row r="5133" spans="1:77" x14ac:dyDescent="0.2">
      <c r="A5133" s="58">
        <v>41649</v>
      </c>
      <c r="B5133" s="92">
        <v>19.190000000000001</v>
      </c>
      <c r="C5133" s="380">
        <f t="shared" si="445"/>
        <v>17.71237</v>
      </c>
      <c r="D5133" s="174">
        <v>5.9</v>
      </c>
      <c r="E5133" s="120"/>
      <c r="F5133" s="382">
        <f t="shared" si="446"/>
        <v>23.612369999999999</v>
      </c>
      <c r="G5133" s="402"/>
      <c r="H5133" s="371">
        <v>18.09</v>
      </c>
      <c r="I5133" s="174">
        <v>6.8079999999999998</v>
      </c>
      <c r="J5133" s="385"/>
      <c r="K5133" s="403">
        <f t="shared" si="436"/>
        <v>24.898</v>
      </c>
      <c r="L5133" s="387"/>
      <c r="M5133" s="387"/>
      <c r="N5133" s="387"/>
      <c r="O5133" s="98">
        <f t="shared" si="434"/>
        <v>1.2856300000000012</v>
      </c>
      <c r="Q5133" s="100">
        <f t="shared" si="437"/>
        <v>5.1635874367419117</v>
      </c>
      <c r="S5133" s="404">
        <v>0</v>
      </c>
      <c r="T5133" s="389">
        <v>0</v>
      </c>
      <c r="U5133" s="390">
        <v>0</v>
      </c>
      <c r="V5133" s="405">
        <v>0</v>
      </c>
      <c r="W5133" s="406">
        <v>0</v>
      </c>
      <c r="X5133" s="405">
        <v>0</v>
      </c>
      <c r="Y5133" s="163">
        <f t="shared" si="448"/>
        <v>23.612369999999999</v>
      </c>
      <c r="Z5133" s="108">
        <v>0</v>
      </c>
      <c r="AA5133" s="112">
        <v>0</v>
      </c>
      <c r="AB5133" s="108">
        <v>343.5</v>
      </c>
      <c r="AC5133" s="109">
        <v>1.3</v>
      </c>
      <c r="AD5133" s="407">
        <v>0</v>
      </c>
      <c r="AE5133" s="394"/>
      <c r="AF5133" s="108">
        <v>356.1</v>
      </c>
      <c r="AG5133" s="109">
        <v>1.3</v>
      </c>
      <c r="AH5133" s="109">
        <v>0</v>
      </c>
      <c r="AI5133" s="112"/>
      <c r="AJ5133" s="110">
        <v>21</v>
      </c>
      <c r="AK5133" s="164"/>
      <c r="AL5133" s="395">
        <f t="shared" si="438"/>
        <v>21</v>
      </c>
      <c r="AM5133" s="396">
        <f t="shared" si="439"/>
        <v>20.01482</v>
      </c>
      <c r="AN5133" s="163">
        <f t="shared" si="449"/>
        <v>21</v>
      </c>
      <c r="AO5133" s="163"/>
      <c r="AP5133" s="113">
        <f t="shared" si="440"/>
        <v>-2.6123699999999985</v>
      </c>
      <c r="AQ5133" s="163"/>
      <c r="AR5133" s="163"/>
      <c r="AS5133" s="163"/>
      <c r="AT5133" s="408">
        <f t="shared" si="441"/>
        <v>21</v>
      </c>
      <c r="AU5133" s="409">
        <f t="shared" si="442"/>
        <v>20.01482</v>
      </c>
      <c r="AV5133" s="117">
        <v>6.9260000000000002</v>
      </c>
      <c r="AW5133" s="214">
        <f t="shared" si="447"/>
        <v>6.9260000000000002</v>
      </c>
      <c r="AX5133" s="214"/>
      <c r="AY5133" s="410"/>
      <c r="AZ5133" s="411"/>
      <c r="BA5133" s="411"/>
      <c r="BB5133" s="411">
        <f t="shared" si="443"/>
        <v>14.074</v>
      </c>
      <c r="BC5133" s="412"/>
      <c r="BD5133" s="413">
        <f t="shared" si="444"/>
        <v>13.08882</v>
      </c>
    </row>
    <row r="5134" spans="1:77" x14ac:dyDescent="0.2">
      <c r="A5134" s="58">
        <v>41650</v>
      </c>
      <c r="B5134" s="92">
        <v>19.63</v>
      </c>
      <c r="C5134" s="380">
        <f t="shared" si="445"/>
        <v>18.118489999999998</v>
      </c>
      <c r="D5134" s="174">
        <v>5.56</v>
      </c>
      <c r="E5134" s="120"/>
      <c r="F5134" s="382">
        <f t="shared" si="446"/>
        <v>23.678489999999996</v>
      </c>
      <c r="G5134" s="402"/>
      <c r="H5134" s="371">
        <v>18.66</v>
      </c>
      <c r="I5134" s="174">
        <v>5.6680000000000001</v>
      </c>
      <c r="J5134" s="385"/>
      <c r="K5134" s="403">
        <f t="shared" si="436"/>
        <v>24.327999999999999</v>
      </c>
      <c r="L5134" s="387"/>
      <c r="M5134" s="387"/>
      <c r="N5134" s="387"/>
      <c r="O5134" s="98">
        <f t="shared" si="434"/>
        <v>0.64951000000000292</v>
      </c>
      <c r="Q5134" s="100">
        <f t="shared" si="437"/>
        <v>2.669804340677421</v>
      </c>
      <c r="S5134" s="404">
        <v>0</v>
      </c>
      <c r="T5134" s="389">
        <v>0</v>
      </c>
      <c r="U5134" s="390">
        <v>0</v>
      </c>
      <c r="V5134" s="405">
        <v>0</v>
      </c>
      <c r="W5134" s="406">
        <v>0</v>
      </c>
      <c r="X5134" s="405">
        <v>0</v>
      </c>
      <c r="Y5134" s="163">
        <f t="shared" si="448"/>
        <v>23.678489999999996</v>
      </c>
      <c r="Z5134" s="108">
        <v>0</v>
      </c>
      <c r="AA5134" s="112">
        <v>0</v>
      </c>
      <c r="AB5134" s="108">
        <v>342.6</v>
      </c>
      <c r="AC5134" s="109">
        <v>0.2</v>
      </c>
      <c r="AD5134" s="407">
        <v>0</v>
      </c>
      <c r="AE5134" s="394"/>
      <c r="AF5134" s="108">
        <v>355.4</v>
      </c>
      <c r="AG5134" s="109">
        <v>0.53</v>
      </c>
      <c r="AH5134" s="109">
        <v>0</v>
      </c>
      <c r="AI5134" s="112"/>
      <c r="AJ5134" s="110">
        <v>31</v>
      </c>
      <c r="AK5134" s="164"/>
      <c r="AL5134" s="395">
        <f t="shared" si="438"/>
        <v>31</v>
      </c>
      <c r="AM5134" s="396">
        <f t="shared" si="439"/>
        <v>29.226760000000002</v>
      </c>
      <c r="AN5134" s="163">
        <f t="shared" si="449"/>
        <v>31</v>
      </c>
      <c r="AO5134" s="163"/>
      <c r="AP5134" s="113">
        <f t="shared" si="440"/>
        <v>7.3215100000000035</v>
      </c>
      <c r="AQ5134" s="163"/>
      <c r="AR5134" s="163"/>
      <c r="AS5134" s="163"/>
      <c r="AT5134" s="408">
        <f t="shared" si="441"/>
        <v>31</v>
      </c>
      <c r="AU5134" s="409">
        <f t="shared" si="442"/>
        <v>29.226760000000002</v>
      </c>
      <c r="AV5134" s="117">
        <v>5.6680000000000001</v>
      </c>
      <c r="AW5134" s="214">
        <f t="shared" si="447"/>
        <v>5.6680000000000001</v>
      </c>
      <c r="AX5134" s="214"/>
      <c r="AY5134" s="410"/>
      <c r="AZ5134" s="411"/>
      <c r="BA5134" s="411"/>
      <c r="BB5134" s="411">
        <f t="shared" si="443"/>
        <v>25.332000000000001</v>
      </c>
      <c r="BC5134" s="412"/>
      <c r="BD5134" s="413">
        <f t="shared" si="444"/>
        <v>23.558760000000003</v>
      </c>
    </row>
    <row r="5135" spans="1:77" x14ac:dyDescent="0.2">
      <c r="A5135" s="58">
        <v>41651</v>
      </c>
      <c r="B5135" s="92">
        <v>19.5</v>
      </c>
      <c r="C5135" s="380">
        <f t="shared" si="445"/>
        <v>17.9985</v>
      </c>
      <c r="D5135" s="174">
        <v>6.11</v>
      </c>
      <c r="E5135" s="120"/>
      <c r="F5135" s="382">
        <f t="shared" si="446"/>
        <v>24.108499999999999</v>
      </c>
      <c r="G5135" s="402"/>
      <c r="H5135" s="371">
        <v>18.260000000000002</v>
      </c>
      <c r="I5135" s="174">
        <v>6.51</v>
      </c>
      <c r="J5135" s="385"/>
      <c r="K5135" s="403">
        <f t="shared" si="436"/>
        <v>24.770000000000003</v>
      </c>
      <c r="L5135" s="387"/>
      <c r="M5135" s="387"/>
      <c r="N5135" s="387"/>
      <c r="O5135" s="98">
        <f t="shared" si="434"/>
        <v>0.66150000000000375</v>
      </c>
      <c r="Q5135" s="100">
        <f t="shared" si="437"/>
        <v>2.6705692369802327</v>
      </c>
      <c r="S5135" s="404">
        <v>0</v>
      </c>
      <c r="T5135" s="389">
        <v>0</v>
      </c>
      <c r="U5135" s="390">
        <v>0</v>
      </c>
      <c r="V5135" s="405">
        <v>0</v>
      </c>
      <c r="W5135" s="406">
        <v>0</v>
      </c>
      <c r="X5135" s="405">
        <v>0</v>
      </c>
      <c r="Y5135" s="163">
        <f t="shared" si="448"/>
        <v>24.108499999999999</v>
      </c>
      <c r="Z5135" s="108">
        <v>0</v>
      </c>
      <c r="AA5135" s="112">
        <v>0</v>
      </c>
      <c r="AB5135" s="108">
        <v>341.9</v>
      </c>
      <c r="AC5135" s="109">
        <v>0</v>
      </c>
      <c r="AD5135" s="407">
        <v>0</v>
      </c>
      <c r="AE5135" s="394"/>
      <c r="AF5135" s="108">
        <v>355.2</v>
      </c>
      <c r="AG5135" s="109">
        <v>0</v>
      </c>
      <c r="AH5135" s="109">
        <v>0</v>
      </c>
      <c r="AI5135" s="112"/>
      <c r="AJ5135" s="110">
        <v>20</v>
      </c>
      <c r="AK5135" s="164"/>
      <c r="AL5135" s="395">
        <f t="shared" si="438"/>
        <v>20</v>
      </c>
      <c r="AM5135" s="396">
        <f t="shared" si="439"/>
        <v>19.136900000000001</v>
      </c>
      <c r="AN5135" s="163">
        <f t="shared" si="449"/>
        <v>20</v>
      </c>
      <c r="AO5135" s="163"/>
      <c r="AP5135" s="113">
        <f t="shared" si="440"/>
        <v>-4.1084999999999994</v>
      </c>
      <c r="AQ5135" s="163"/>
      <c r="AR5135" s="163"/>
      <c r="AS5135" s="163"/>
      <c r="AT5135" s="408">
        <f t="shared" si="441"/>
        <v>20</v>
      </c>
      <c r="AU5135" s="409">
        <f t="shared" si="442"/>
        <v>19.136900000000001</v>
      </c>
      <c r="AV5135" s="117">
        <v>7.67</v>
      </c>
      <c r="AW5135" s="214">
        <f t="shared" si="447"/>
        <v>7.67</v>
      </c>
      <c r="AX5135" s="214"/>
      <c r="AY5135" s="410"/>
      <c r="AZ5135" s="411"/>
      <c r="BA5135" s="411"/>
      <c r="BB5135" s="411">
        <f t="shared" si="443"/>
        <v>12.33</v>
      </c>
      <c r="BC5135" s="412"/>
      <c r="BD5135" s="413">
        <f t="shared" si="444"/>
        <v>11.466900000000001</v>
      </c>
    </row>
    <row r="5136" spans="1:77" x14ac:dyDescent="0.2">
      <c r="A5136" s="58">
        <v>41652</v>
      </c>
      <c r="B5136" s="92">
        <v>19.46</v>
      </c>
      <c r="C5136" s="380">
        <f t="shared" si="445"/>
        <v>17.961580000000001</v>
      </c>
      <c r="D5136" s="174">
        <v>5.97</v>
      </c>
      <c r="E5136" s="120"/>
      <c r="F5136" s="382">
        <f t="shared" si="446"/>
        <v>23.93158</v>
      </c>
      <c r="G5136" s="402"/>
      <c r="H5136" s="371">
        <v>18.059999999999999</v>
      </c>
      <c r="I5136" s="174">
        <v>6.516</v>
      </c>
      <c r="J5136" s="385"/>
      <c r="K5136" s="403">
        <f t="shared" si="436"/>
        <v>24.576000000000001</v>
      </c>
      <c r="L5136" s="387"/>
      <c r="M5136" s="387"/>
      <c r="N5136" s="387"/>
      <c r="O5136" s="98">
        <f t="shared" si="434"/>
        <v>0.64442000000000021</v>
      </c>
      <c r="Q5136" s="100">
        <f t="shared" si="437"/>
        <v>2.6221516927083339</v>
      </c>
      <c r="S5136" s="404">
        <v>0.58299999999999996</v>
      </c>
      <c r="T5136" s="389">
        <v>0</v>
      </c>
      <c r="U5136" s="390">
        <v>0</v>
      </c>
      <c r="V5136" s="405">
        <v>0</v>
      </c>
      <c r="W5136" s="406">
        <v>0</v>
      </c>
      <c r="X5136" s="405">
        <v>0</v>
      </c>
      <c r="Y5136" s="163">
        <f t="shared" si="448"/>
        <v>23.348580000000002</v>
      </c>
      <c r="Z5136" s="108">
        <v>0</v>
      </c>
      <c r="AA5136" s="112">
        <v>0</v>
      </c>
      <c r="AB5136" s="108">
        <v>341.8</v>
      </c>
      <c r="AC5136" s="109">
        <v>0.1</v>
      </c>
      <c r="AD5136" s="407">
        <v>0</v>
      </c>
      <c r="AE5136" s="394"/>
      <c r="AF5136" s="108">
        <v>355.3</v>
      </c>
      <c r="AG5136" s="109">
        <v>1.25</v>
      </c>
      <c r="AH5136" s="109">
        <v>0</v>
      </c>
      <c r="AI5136" s="112"/>
      <c r="AJ5136" s="110">
        <v>30</v>
      </c>
      <c r="AK5136" s="164"/>
      <c r="AL5136" s="395">
        <f t="shared" si="438"/>
        <v>30</v>
      </c>
      <c r="AM5136" s="396">
        <f t="shared" si="439"/>
        <v>28.176640000000006</v>
      </c>
      <c r="AN5136" s="163">
        <f t="shared" si="449"/>
        <v>30</v>
      </c>
      <c r="AO5136" s="163"/>
      <c r="AP5136" s="113">
        <f t="shared" si="440"/>
        <v>6.0684199999999997</v>
      </c>
      <c r="AQ5136" s="163"/>
      <c r="AR5136" s="163"/>
      <c r="AS5136" s="163"/>
      <c r="AT5136" s="408">
        <f t="shared" si="441"/>
        <v>30</v>
      </c>
      <c r="AU5136" s="409">
        <f t="shared" si="442"/>
        <v>28.176640000000006</v>
      </c>
      <c r="AV5136" s="117">
        <v>3.952</v>
      </c>
      <c r="AW5136" s="214">
        <f t="shared" si="447"/>
        <v>3.952</v>
      </c>
      <c r="AX5136" s="214"/>
      <c r="AY5136" s="410"/>
      <c r="AZ5136" s="411"/>
      <c r="BA5136" s="411"/>
      <c r="BB5136" s="411">
        <f t="shared" si="443"/>
        <v>26.048000000000002</v>
      </c>
      <c r="BC5136" s="412"/>
      <c r="BD5136" s="413">
        <f t="shared" si="444"/>
        <v>24.224640000000004</v>
      </c>
    </row>
    <row r="5137" spans="1:56" x14ac:dyDescent="0.2">
      <c r="A5137" s="58">
        <v>41653</v>
      </c>
      <c r="B5137" s="92">
        <v>20.260000000000002</v>
      </c>
      <c r="C5137" s="380">
        <f t="shared" si="445"/>
        <v>18.69998</v>
      </c>
      <c r="D5137" s="174">
        <v>5.82</v>
      </c>
      <c r="E5137" s="120"/>
      <c r="F5137" s="382">
        <f t="shared" si="446"/>
        <v>24.51998</v>
      </c>
      <c r="G5137" s="402"/>
      <c r="H5137" s="371">
        <v>18.350000000000001</v>
      </c>
      <c r="I5137" s="174">
        <v>6.2569999999999997</v>
      </c>
      <c r="J5137" s="385"/>
      <c r="K5137" s="403">
        <f t="shared" si="436"/>
        <v>24.606999999999999</v>
      </c>
      <c r="L5137" s="387"/>
      <c r="M5137" s="387"/>
      <c r="N5137" s="387"/>
      <c r="O5137" s="98">
        <f t="shared" si="434"/>
        <v>8.7019999999998987E-2</v>
      </c>
      <c r="Q5137" s="100">
        <f t="shared" si="437"/>
        <v>0.35363920835534191</v>
      </c>
      <c r="S5137" s="404">
        <v>0.91700000000000004</v>
      </c>
      <c r="T5137" s="389">
        <v>0</v>
      </c>
      <c r="U5137" s="390">
        <v>0</v>
      </c>
      <c r="V5137" s="405">
        <v>0</v>
      </c>
      <c r="W5137" s="406">
        <v>0</v>
      </c>
      <c r="X5137" s="405">
        <v>0</v>
      </c>
      <c r="Y5137" s="163">
        <f t="shared" si="448"/>
        <v>23.602979999999999</v>
      </c>
      <c r="Z5137" s="108">
        <v>0</v>
      </c>
      <c r="AA5137" s="112">
        <v>0</v>
      </c>
      <c r="AB5137" s="108">
        <v>341.9</v>
      </c>
      <c r="AC5137" s="109">
        <v>0.4</v>
      </c>
      <c r="AD5137" s="407">
        <v>0</v>
      </c>
      <c r="AE5137" s="394"/>
      <c r="AF5137" s="108">
        <v>355.5</v>
      </c>
      <c r="AG5137" s="109">
        <v>0.5</v>
      </c>
      <c r="AH5137" s="109">
        <v>0</v>
      </c>
      <c r="AI5137" s="112"/>
      <c r="AJ5137" s="110">
        <v>21</v>
      </c>
      <c r="AK5137" s="164"/>
      <c r="AL5137" s="395">
        <f t="shared" si="438"/>
        <v>21</v>
      </c>
      <c r="AM5137" s="396">
        <f t="shared" si="439"/>
        <v>19.923540000000003</v>
      </c>
      <c r="AN5137" s="163">
        <f t="shared" si="449"/>
        <v>21</v>
      </c>
      <c r="AO5137" s="163"/>
      <c r="AP5137" s="113">
        <f t="shared" si="440"/>
        <v>-3.5199800000000003</v>
      </c>
      <c r="AQ5137" s="163"/>
      <c r="AR5137" s="163"/>
      <c r="AS5137" s="163"/>
      <c r="AT5137" s="408">
        <f t="shared" si="441"/>
        <v>21</v>
      </c>
      <c r="AU5137" s="409">
        <f t="shared" si="442"/>
        <v>19.923540000000003</v>
      </c>
      <c r="AV5137" s="117">
        <v>5.6219999999999999</v>
      </c>
      <c r="AW5137" s="214">
        <f t="shared" si="447"/>
        <v>5.6219999999999999</v>
      </c>
      <c r="AX5137" s="214"/>
      <c r="AY5137" s="410"/>
      <c r="AZ5137" s="411"/>
      <c r="BA5137" s="411"/>
      <c r="BB5137" s="411">
        <f t="shared" si="443"/>
        <v>15.378</v>
      </c>
      <c r="BC5137" s="412"/>
      <c r="BD5137" s="413">
        <f t="shared" si="444"/>
        <v>14.301540000000001</v>
      </c>
    </row>
    <row r="5138" spans="1:56" x14ac:dyDescent="0.2">
      <c r="A5138" s="58">
        <v>41654</v>
      </c>
      <c r="B5138" s="92">
        <v>19.75</v>
      </c>
      <c r="C5138" s="380">
        <f t="shared" si="445"/>
        <v>18.22925</v>
      </c>
      <c r="D5138" s="174">
        <v>5.88</v>
      </c>
      <c r="E5138" s="120"/>
      <c r="F5138" s="382">
        <f t="shared" si="446"/>
        <v>24.109249999999999</v>
      </c>
      <c r="G5138" s="402"/>
      <c r="H5138" s="371">
        <v>18.440000000000001</v>
      </c>
      <c r="I5138" s="174">
        <v>6.3689999999999998</v>
      </c>
      <c r="J5138" s="385"/>
      <c r="K5138" s="403">
        <f t="shared" si="436"/>
        <v>24.809000000000001</v>
      </c>
      <c r="L5138" s="387"/>
      <c r="M5138" s="387"/>
      <c r="N5138" s="387"/>
      <c r="O5138" s="98">
        <f t="shared" si="434"/>
        <v>0.69975000000000165</v>
      </c>
      <c r="Q5138" s="100">
        <f t="shared" si="437"/>
        <v>2.8205489943165851</v>
      </c>
      <c r="S5138" s="404">
        <v>0</v>
      </c>
      <c r="T5138" s="389">
        <v>0</v>
      </c>
      <c r="U5138" s="390">
        <v>0</v>
      </c>
      <c r="V5138" s="405">
        <v>0</v>
      </c>
      <c r="W5138" s="406">
        <v>0</v>
      </c>
      <c r="X5138" s="405">
        <v>0</v>
      </c>
      <c r="Y5138" s="163">
        <f t="shared" si="448"/>
        <v>24.109249999999999</v>
      </c>
      <c r="Z5138" s="108">
        <v>0</v>
      </c>
      <c r="AA5138" s="112">
        <v>0</v>
      </c>
      <c r="AB5138" s="108">
        <v>341.8</v>
      </c>
      <c r="AC5138" s="109">
        <v>0.1</v>
      </c>
      <c r="AD5138" s="407">
        <v>0</v>
      </c>
      <c r="AE5138" s="394"/>
      <c r="AF5138" s="108">
        <v>355.3</v>
      </c>
      <c r="AG5138" s="109">
        <v>0.14000000000000001</v>
      </c>
      <c r="AH5138" s="109">
        <v>0</v>
      </c>
      <c r="AI5138" s="112"/>
      <c r="AJ5138" s="110">
        <v>25</v>
      </c>
      <c r="AK5138" s="164"/>
      <c r="AL5138" s="395">
        <f t="shared" si="438"/>
        <v>25</v>
      </c>
      <c r="AM5138" s="396">
        <f t="shared" si="439"/>
        <v>23.636540000000004</v>
      </c>
      <c r="AN5138" s="163">
        <f t="shared" si="449"/>
        <v>25</v>
      </c>
      <c r="AO5138" s="163"/>
      <c r="AP5138" s="113">
        <f t="shared" si="440"/>
        <v>0.8907500000000006</v>
      </c>
      <c r="AQ5138" s="163"/>
      <c r="AR5138" s="163"/>
      <c r="AS5138" s="163"/>
      <c r="AT5138" s="408">
        <f t="shared" si="441"/>
        <v>25</v>
      </c>
      <c r="AU5138" s="409">
        <f t="shared" si="442"/>
        <v>23.636540000000004</v>
      </c>
      <c r="AV5138" s="117">
        <v>5.5220000000000002</v>
      </c>
      <c r="AW5138" s="214">
        <f t="shared" si="447"/>
        <v>5.5220000000000002</v>
      </c>
      <c r="AX5138" s="214"/>
      <c r="AY5138" s="410"/>
      <c r="AZ5138" s="411"/>
      <c r="BA5138" s="411"/>
      <c r="BB5138" s="411">
        <f t="shared" si="443"/>
        <v>19.478000000000002</v>
      </c>
      <c r="BC5138" s="412"/>
      <c r="BD5138" s="413">
        <f t="shared" si="444"/>
        <v>18.114540000000002</v>
      </c>
    </row>
    <row r="5139" spans="1:56" x14ac:dyDescent="0.2">
      <c r="A5139" s="58">
        <v>41655</v>
      </c>
      <c r="B5139" s="92">
        <v>20.74</v>
      </c>
      <c r="C5139" s="380">
        <f t="shared" si="445"/>
        <v>19.14302</v>
      </c>
      <c r="D5139" s="174">
        <v>3.94</v>
      </c>
      <c r="E5139" s="120"/>
      <c r="F5139" s="382">
        <f t="shared" si="446"/>
        <v>23.083020000000001</v>
      </c>
      <c r="G5139" s="402"/>
      <c r="H5139" s="371">
        <v>18.149999999999999</v>
      </c>
      <c r="I5139" s="174">
        <v>4.9269999999999996</v>
      </c>
      <c r="J5139" s="385"/>
      <c r="K5139" s="403">
        <f t="shared" si="436"/>
        <v>23.076999999999998</v>
      </c>
      <c r="L5139" s="387"/>
      <c r="M5139" s="387"/>
      <c r="N5139" s="387"/>
      <c r="O5139" s="98">
        <f t="shared" si="434"/>
        <v>-6.0200000000030229E-3</v>
      </c>
      <c r="Q5139" s="100">
        <f t="shared" si="437"/>
        <v>-2.6086579711414065E-2</v>
      </c>
      <c r="S5139" s="404">
        <v>0</v>
      </c>
      <c r="T5139" s="389">
        <v>0</v>
      </c>
      <c r="U5139" s="390">
        <v>0</v>
      </c>
      <c r="V5139" s="405">
        <v>0</v>
      </c>
      <c r="W5139" s="406">
        <v>0.153</v>
      </c>
      <c r="X5139" s="405">
        <v>0</v>
      </c>
      <c r="Y5139" s="163">
        <f t="shared" si="448"/>
        <v>23.23602</v>
      </c>
      <c r="Z5139" s="108">
        <v>0</v>
      </c>
      <c r="AA5139" s="112">
        <v>0</v>
      </c>
      <c r="AB5139" s="108">
        <v>341.7</v>
      </c>
      <c r="AC5139" s="109">
        <v>0</v>
      </c>
      <c r="AD5139" s="407">
        <v>0</v>
      </c>
      <c r="AE5139" s="394"/>
      <c r="AF5139" s="108">
        <v>355.2</v>
      </c>
      <c r="AG5139" s="109">
        <v>0</v>
      </c>
      <c r="AH5139" s="109">
        <v>0</v>
      </c>
      <c r="AI5139" s="112"/>
      <c r="AJ5139" s="110">
        <v>25</v>
      </c>
      <c r="AK5139" s="164"/>
      <c r="AL5139" s="395">
        <f t="shared" si="438"/>
        <v>25</v>
      </c>
      <c r="AM5139" s="396">
        <f t="shared" si="439"/>
        <v>23.596220000000002</v>
      </c>
      <c r="AN5139" s="163">
        <f t="shared" si="449"/>
        <v>25</v>
      </c>
      <c r="AO5139" s="163"/>
      <c r="AP5139" s="113">
        <f t="shared" si="440"/>
        <v>1.9169799999999988</v>
      </c>
      <c r="AQ5139" s="163"/>
      <c r="AR5139" s="163"/>
      <c r="AS5139" s="163"/>
      <c r="AT5139" s="408">
        <f t="shared" si="441"/>
        <v>25</v>
      </c>
      <c r="AU5139" s="409">
        <f t="shared" si="442"/>
        <v>23.596220000000002</v>
      </c>
      <c r="AV5139" s="117">
        <v>4.9459999999999997</v>
      </c>
      <c r="AW5139" s="214">
        <f t="shared" si="447"/>
        <v>4.9459999999999997</v>
      </c>
      <c r="AX5139" s="214"/>
      <c r="AY5139" s="410"/>
      <c r="AZ5139" s="411"/>
      <c r="BA5139" s="411"/>
      <c r="BB5139" s="411">
        <f t="shared" si="443"/>
        <v>20.054000000000002</v>
      </c>
      <c r="BC5139" s="412"/>
      <c r="BD5139" s="413">
        <f t="shared" si="444"/>
        <v>18.650220000000004</v>
      </c>
    </row>
    <row r="5140" spans="1:56" x14ac:dyDescent="0.2">
      <c r="A5140" s="58">
        <v>41656</v>
      </c>
      <c r="B5140" s="92">
        <v>20.56</v>
      </c>
      <c r="C5140" s="380">
        <f t="shared" si="445"/>
        <v>18.976879999999998</v>
      </c>
      <c r="D5140" s="174">
        <v>4.4850000000000003</v>
      </c>
      <c r="E5140" s="120"/>
      <c r="F5140" s="382">
        <f t="shared" si="446"/>
        <v>23.461879999999997</v>
      </c>
      <c r="G5140" s="402"/>
      <c r="H5140" s="371">
        <v>20.39</v>
      </c>
      <c r="I5140" s="174">
        <v>4.0140000000000002</v>
      </c>
      <c r="J5140" s="385"/>
      <c r="K5140" s="403">
        <f t="shared" si="436"/>
        <v>24.404</v>
      </c>
      <c r="L5140" s="387"/>
      <c r="M5140" s="387"/>
      <c r="N5140" s="387"/>
      <c r="O5140" s="98">
        <f t="shared" si="434"/>
        <v>0.94212000000000273</v>
      </c>
      <c r="Q5140" s="100">
        <f t="shared" si="437"/>
        <v>3.8605146697262858</v>
      </c>
      <c r="S5140" s="404">
        <v>0</v>
      </c>
      <c r="T5140" s="389">
        <v>0</v>
      </c>
      <c r="U5140" s="390">
        <v>0</v>
      </c>
      <c r="V5140" s="405">
        <v>0</v>
      </c>
      <c r="W5140" s="406">
        <v>0</v>
      </c>
      <c r="X5140" s="405">
        <v>0</v>
      </c>
      <c r="Y5140" s="163">
        <f t="shared" si="448"/>
        <v>23.461879999999997</v>
      </c>
      <c r="Z5140" s="108">
        <v>0</v>
      </c>
      <c r="AA5140" s="112">
        <v>0</v>
      </c>
      <c r="AB5140" s="108">
        <v>341.6</v>
      </c>
      <c r="AC5140" s="109">
        <v>0</v>
      </c>
      <c r="AD5140" s="407">
        <v>0</v>
      </c>
      <c r="AE5140" s="394"/>
      <c r="AF5140" s="108">
        <v>355.1</v>
      </c>
      <c r="AG5140" s="109">
        <v>0</v>
      </c>
      <c r="AH5140" s="109">
        <v>0</v>
      </c>
      <c r="AI5140" s="112"/>
      <c r="AJ5140" s="110">
        <v>28</v>
      </c>
      <c r="AK5140" s="164"/>
      <c r="AL5140" s="395">
        <f t="shared" si="438"/>
        <v>28</v>
      </c>
      <c r="AM5140" s="396">
        <f t="shared" si="439"/>
        <v>26.231380000000001</v>
      </c>
      <c r="AN5140" s="163">
        <f t="shared" si="449"/>
        <v>28</v>
      </c>
      <c r="AO5140" s="163"/>
      <c r="AP5140" s="113">
        <f t="shared" si="440"/>
        <v>4.5381200000000028</v>
      </c>
      <c r="AQ5140" s="163"/>
      <c r="AR5140" s="163"/>
      <c r="AS5140" s="163"/>
      <c r="AT5140" s="408">
        <f t="shared" si="441"/>
        <v>28</v>
      </c>
      <c r="AU5140" s="409">
        <f t="shared" si="442"/>
        <v>26.231380000000001</v>
      </c>
      <c r="AV5140" s="117">
        <v>2.734</v>
      </c>
      <c r="AW5140" s="214">
        <f t="shared" si="447"/>
        <v>2.734</v>
      </c>
      <c r="AX5140" s="214"/>
      <c r="AY5140" s="410"/>
      <c r="AZ5140" s="411"/>
      <c r="BA5140" s="411"/>
      <c r="BB5140" s="411">
        <f t="shared" si="443"/>
        <v>25.265999999999998</v>
      </c>
      <c r="BC5140" s="412"/>
      <c r="BD5140" s="413">
        <f t="shared" si="444"/>
        <v>23.49738</v>
      </c>
    </row>
    <row r="5141" spans="1:56" x14ac:dyDescent="0.2">
      <c r="A5141" s="58">
        <v>41657</v>
      </c>
      <c r="B5141" s="92">
        <v>20.5</v>
      </c>
      <c r="C5141" s="380">
        <f t="shared" si="445"/>
        <v>18.921500000000002</v>
      </c>
      <c r="D5141" s="174">
        <v>4.2080000000000002</v>
      </c>
      <c r="E5141" s="120"/>
      <c r="F5141" s="382">
        <f t="shared" si="446"/>
        <v>23.1295</v>
      </c>
      <c r="G5141" s="402"/>
      <c r="H5141" s="371">
        <v>20.190000000000001</v>
      </c>
      <c r="I5141" s="174">
        <v>4.0119999999999996</v>
      </c>
      <c r="J5141" s="385"/>
      <c r="K5141" s="403">
        <f t="shared" si="436"/>
        <v>24.202000000000002</v>
      </c>
      <c r="L5141" s="387"/>
      <c r="M5141" s="387"/>
      <c r="N5141" s="387"/>
      <c r="O5141" s="98">
        <f t="shared" si="434"/>
        <v>1.0725000000000016</v>
      </c>
      <c r="Q5141" s="100">
        <f t="shared" si="437"/>
        <v>4.4314519461201618</v>
      </c>
      <c r="S5141" s="404">
        <v>0</v>
      </c>
      <c r="T5141" s="389">
        <v>0</v>
      </c>
      <c r="U5141" s="390">
        <v>0</v>
      </c>
      <c r="V5141" s="405">
        <v>0</v>
      </c>
      <c r="W5141" s="406">
        <v>0</v>
      </c>
      <c r="X5141" s="405">
        <v>0</v>
      </c>
      <c r="Y5141" s="163">
        <f t="shared" si="448"/>
        <v>23.1295</v>
      </c>
      <c r="Z5141" s="108">
        <v>0</v>
      </c>
      <c r="AA5141" s="112">
        <v>0</v>
      </c>
      <c r="AB5141" s="108">
        <v>341.6</v>
      </c>
      <c r="AC5141" s="109">
        <v>0</v>
      </c>
      <c r="AD5141" s="407">
        <v>0</v>
      </c>
      <c r="AE5141" s="394"/>
      <c r="AF5141" s="108">
        <v>355.1</v>
      </c>
      <c r="AG5141" s="109">
        <v>0</v>
      </c>
      <c r="AH5141" s="109">
        <v>0</v>
      </c>
      <c r="AI5141" s="112"/>
      <c r="AJ5141" s="110">
        <v>24</v>
      </c>
      <c r="AK5141" s="164"/>
      <c r="AL5141" s="395">
        <f t="shared" si="438"/>
        <v>24</v>
      </c>
      <c r="AM5141" s="396">
        <f t="shared" si="439"/>
        <v>22.764849999999999</v>
      </c>
      <c r="AN5141" s="163">
        <f t="shared" si="449"/>
        <v>24</v>
      </c>
      <c r="AO5141" s="163"/>
      <c r="AP5141" s="113">
        <f t="shared" si="440"/>
        <v>0.87049999999999983</v>
      </c>
      <c r="AQ5141" s="163"/>
      <c r="AR5141" s="163"/>
      <c r="AS5141" s="163"/>
      <c r="AT5141" s="408">
        <f t="shared" si="441"/>
        <v>24</v>
      </c>
      <c r="AU5141" s="409">
        <f t="shared" si="442"/>
        <v>22.764849999999999</v>
      </c>
      <c r="AV5141" s="117">
        <v>6.3550000000000004</v>
      </c>
      <c r="AW5141" s="214">
        <f t="shared" si="447"/>
        <v>6.3550000000000004</v>
      </c>
      <c r="AX5141" s="214"/>
      <c r="AY5141" s="410"/>
      <c r="AZ5141" s="411"/>
      <c r="BA5141" s="411"/>
      <c r="BB5141" s="411">
        <f t="shared" si="443"/>
        <v>17.645</v>
      </c>
      <c r="BC5141" s="412"/>
      <c r="BD5141" s="413">
        <f t="shared" si="444"/>
        <v>16.409849999999999</v>
      </c>
    </row>
    <row r="5142" spans="1:56" x14ac:dyDescent="0.2">
      <c r="A5142" s="58">
        <v>41658</v>
      </c>
      <c r="B5142" s="92">
        <v>19.78</v>
      </c>
      <c r="C5142" s="380">
        <f t="shared" si="445"/>
        <v>18.25694</v>
      </c>
      <c r="D5142" s="174">
        <v>3.7850000000000001</v>
      </c>
      <c r="E5142" s="120"/>
      <c r="F5142" s="382">
        <f t="shared" si="446"/>
        <v>22.04194</v>
      </c>
      <c r="G5142" s="402"/>
      <c r="H5142" s="371">
        <v>17.920000000000002</v>
      </c>
      <c r="I5142" s="174">
        <v>4.0490000000000004</v>
      </c>
      <c r="J5142" s="385"/>
      <c r="K5142" s="403">
        <f t="shared" si="436"/>
        <v>21.969000000000001</v>
      </c>
      <c r="L5142" s="387"/>
      <c r="M5142" s="387"/>
      <c r="N5142" s="387"/>
      <c r="O5142" s="98">
        <f t="shared" si="434"/>
        <v>-7.2939999999999117E-2</v>
      </c>
      <c r="Q5142" s="100">
        <f t="shared" si="437"/>
        <v>-0.33201329145613873</v>
      </c>
      <c r="S5142" s="404">
        <v>0</v>
      </c>
      <c r="T5142" s="389">
        <v>0</v>
      </c>
      <c r="U5142" s="390">
        <v>0</v>
      </c>
      <c r="V5142" s="405">
        <v>0</v>
      </c>
      <c r="W5142" s="406">
        <v>0</v>
      </c>
      <c r="X5142" s="405">
        <v>0</v>
      </c>
      <c r="Y5142" s="163">
        <f t="shared" si="448"/>
        <v>22.04194</v>
      </c>
      <c r="Z5142" s="108">
        <v>0</v>
      </c>
      <c r="AA5142" s="112">
        <v>0</v>
      </c>
      <c r="AB5142" s="108">
        <v>341.5</v>
      </c>
      <c r="AC5142" s="109">
        <v>0</v>
      </c>
      <c r="AD5142" s="407">
        <v>0</v>
      </c>
      <c r="AE5142" s="394"/>
      <c r="AF5142" s="108">
        <v>355.1</v>
      </c>
      <c r="AG5142" s="109">
        <v>0</v>
      </c>
      <c r="AH5142" s="109">
        <v>0</v>
      </c>
      <c r="AI5142" s="112"/>
      <c r="AJ5142" s="110">
        <v>31</v>
      </c>
      <c r="AK5142" s="164"/>
      <c r="AL5142" s="395">
        <f t="shared" si="438"/>
        <v>31</v>
      </c>
      <c r="AM5142" s="396">
        <f t="shared" si="439"/>
        <v>29.152980000000003</v>
      </c>
      <c r="AN5142" s="163">
        <f t="shared" si="449"/>
        <v>31</v>
      </c>
      <c r="AO5142" s="163"/>
      <c r="AP5142" s="113">
        <f t="shared" si="440"/>
        <v>8.9580599999999997</v>
      </c>
      <c r="AQ5142" s="163"/>
      <c r="AR5142" s="163"/>
      <c r="AS5142" s="163"/>
      <c r="AT5142" s="408">
        <f t="shared" si="441"/>
        <v>31</v>
      </c>
      <c r="AU5142" s="409">
        <f t="shared" si="442"/>
        <v>29.152980000000003</v>
      </c>
      <c r="AV5142" s="117">
        <v>4.6139999999999999</v>
      </c>
      <c r="AW5142" s="214">
        <f t="shared" si="447"/>
        <v>4.6139999999999999</v>
      </c>
      <c r="AX5142" s="214"/>
      <c r="AY5142" s="410"/>
      <c r="AZ5142" s="411"/>
      <c r="BA5142" s="411"/>
      <c r="BB5142" s="411">
        <f t="shared" si="443"/>
        <v>26.385999999999999</v>
      </c>
      <c r="BC5142" s="412"/>
      <c r="BD5142" s="413">
        <f t="shared" si="444"/>
        <v>24.538980000000002</v>
      </c>
    </row>
    <row r="5143" spans="1:56" x14ac:dyDescent="0.2">
      <c r="A5143" s="58">
        <v>41659</v>
      </c>
      <c r="B5143" s="92">
        <v>20.7</v>
      </c>
      <c r="C5143" s="380">
        <f t="shared" si="445"/>
        <v>19.106099999999998</v>
      </c>
      <c r="D5143" s="174">
        <v>4.1100000000000003</v>
      </c>
      <c r="E5143" s="120"/>
      <c r="F5143" s="382">
        <f t="shared" si="446"/>
        <v>23.216099999999997</v>
      </c>
      <c r="G5143" s="402"/>
      <c r="H5143" s="371">
        <v>18.829999999999998</v>
      </c>
      <c r="I5143" s="174">
        <v>4.5149999999999997</v>
      </c>
      <c r="J5143" s="385"/>
      <c r="K5143" s="403">
        <f t="shared" si="436"/>
        <v>23.344999999999999</v>
      </c>
      <c r="L5143" s="387"/>
      <c r="M5143" s="387"/>
      <c r="N5143" s="387"/>
      <c r="O5143" s="98">
        <f t="shared" si="434"/>
        <v>0.12890000000000157</v>
      </c>
      <c r="Q5143" s="100">
        <f t="shared" si="437"/>
        <v>0.55215249518098763</v>
      </c>
      <c r="S5143" s="404">
        <v>0</v>
      </c>
      <c r="T5143" s="389">
        <v>0</v>
      </c>
      <c r="U5143" s="390">
        <v>0</v>
      </c>
      <c r="V5143" s="405">
        <v>0</v>
      </c>
      <c r="W5143" s="406">
        <v>0</v>
      </c>
      <c r="X5143" s="405">
        <v>0</v>
      </c>
      <c r="Y5143" s="163">
        <f t="shared" si="448"/>
        <v>23.216099999999997</v>
      </c>
      <c r="Z5143" s="108">
        <v>0</v>
      </c>
      <c r="AA5143" s="112">
        <v>0</v>
      </c>
      <c r="AB5143" s="108">
        <v>341.5</v>
      </c>
      <c r="AC5143" s="109">
        <v>0</v>
      </c>
      <c r="AD5143" s="407">
        <v>0</v>
      </c>
      <c r="AE5143" s="394"/>
      <c r="AF5143" s="108">
        <v>355.1</v>
      </c>
      <c r="AG5143" s="109">
        <v>0</v>
      </c>
      <c r="AH5143" s="109">
        <v>0</v>
      </c>
      <c r="AI5143" s="112"/>
      <c r="AJ5143" s="110">
        <v>21</v>
      </c>
      <c r="AK5143" s="164"/>
      <c r="AL5143" s="395">
        <f t="shared" si="438"/>
        <v>21</v>
      </c>
      <c r="AM5143" s="396">
        <f t="shared" si="439"/>
        <v>19.7561</v>
      </c>
      <c r="AN5143" s="163">
        <f t="shared" si="449"/>
        <v>21</v>
      </c>
      <c r="AO5143" s="163"/>
      <c r="AP5143" s="113">
        <f t="shared" si="440"/>
        <v>-2.2160999999999973</v>
      </c>
      <c r="AQ5143" s="163"/>
      <c r="AR5143" s="163"/>
      <c r="AS5143" s="163"/>
      <c r="AT5143" s="408">
        <f t="shared" si="441"/>
        <v>21</v>
      </c>
      <c r="AU5143" s="409">
        <f t="shared" si="442"/>
        <v>19.7561</v>
      </c>
      <c r="AV5143" s="117">
        <v>3.23</v>
      </c>
      <c r="AW5143" s="214">
        <f t="shared" si="447"/>
        <v>3.23</v>
      </c>
      <c r="AX5143" s="214"/>
      <c r="AY5143" s="410"/>
      <c r="AZ5143" s="411"/>
      <c r="BA5143" s="411"/>
      <c r="BB5143" s="411">
        <f t="shared" si="443"/>
        <v>17.77</v>
      </c>
      <c r="BC5143" s="412"/>
      <c r="BD5143" s="413">
        <f t="shared" si="444"/>
        <v>16.5261</v>
      </c>
    </row>
    <row r="5144" spans="1:56" x14ac:dyDescent="0.2">
      <c r="A5144" s="58">
        <v>41660</v>
      </c>
      <c r="B5144" s="92">
        <v>19.93</v>
      </c>
      <c r="C5144" s="380">
        <f t="shared" si="445"/>
        <v>18.395389999999999</v>
      </c>
      <c r="D5144" s="174">
        <v>5.79</v>
      </c>
      <c r="E5144" s="120"/>
      <c r="F5144" s="382">
        <f t="shared" si="446"/>
        <v>24.185389999999998</v>
      </c>
      <c r="G5144" s="402"/>
      <c r="H5144" s="371">
        <v>19.78</v>
      </c>
      <c r="I5144" s="174">
        <v>5.83</v>
      </c>
      <c r="J5144" s="385"/>
      <c r="K5144" s="403">
        <f t="shared" si="436"/>
        <v>25.61</v>
      </c>
      <c r="L5144" s="387"/>
      <c r="M5144" s="387"/>
      <c r="N5144" s="387"/>
      <c r="O5144" s="98">
        <f t="shared" si="434"/>
        <v>1.4246100000000013</v>
      </c>
      <c r="Q5144" s="100">
        <f t="shared" si="437"/>
        <v>5.5627098789535392</v>
      </c>
      <c r="S5144" s="404">
        <v>0</v>
      </c>
      <c r="T5144" s="389">
        <v>0</v>
      </c>
      <c r="U5144" s="390">
        <v>0</v>
      </c>
      <c r="V5144" s="405">
        <v>0</v>
      </c>
      <c r="W5144" s="406">
        <v>0</v>
      </c>
      <c r="X5144" s="405">
        <v>0</v>
      </c>
      <c r="Y5144" s="163">
        <f t="shared" si="448"/>
        <v>24.185389999999998</v>
      </c>
      <c r="Z5144" s="108">
        <v>0</v>
      </c>
      <c r="AA5144" s="112">
        <v>0</v>
      </c>
      <c r="AB5144" s="108">
        <v>341.5</v>
      </c>
      <c r="AC5144" s="109">
        <v>0</v>
      </c>
      <c r="AD5144" s="407">
        <v>0</v>
      </c>
      <c r="AE5144" s="394"/>
      <c r="AF5144" s="108">
        <v>355.1</v>
      </c>
      <c r="AG5144" s="109">
        <v>0.1</v>
      </c>
      <c r="AH5144" s="109">
        <v>0</v>
      </c>
      <c r="AI5144" s="112"/>
      <c r="AJ5144" s="110">
        <v>22</v>
      </c>
      <c r="AK5144" s="164"/>
      <c r="AL5144" s="395">
        <f t="shared" si="438"/>
        <v>22</v>
      </c>
      <c r="AM5144" s="396">
        <f t="shared" si="439"/>
        <v>20.749940000000002</v>
      </c>
      <c r="AN5144" s="163">
        <f t="shared" si="449"/>
        <v>22</v>
      </c>
      <c r="AO5144" s="163"/>
      <c r="AP5144" s="113">
        <f t="shared" si="440"/>
        <v>-2.1853899999999982</v>
      </c>
      <c r="AQ5144" s="163"/>
      <c r="AR5144" s="163"/>
      <c r="AS5144" s="163"/>
      <c r="AT5144" s="408">
        <f t="shared" si="441"/>
        <v>22</v>
      </c>
      <c r="AU5144" s="409">
        <f t="shared" si="442"/>
        <v>20.749940000000002</v>
      </c>
      <c r="AV5144" s="117">
        <v>4.1420000000000003</v>
      </c>
      <c r="AW5144" s="214">
        <f t="shared" si="447"/>
        <v>4.1420000000000003</v>
      </c>
      <c r="AX5144" s="214"/>
      <c r="AY5144" s="410"/>
      <c r="AZ5144" s="411"/>
      <c r="BA5144" s="411"/>
      <c r="BB5144" s="411">
        <f t="shared" si="443"/>
        <v>17.858000000000001</v>
      </c>
      <c r="BC5144" s="412"/>
      <c r="BD5144" s="413">
        <f t="shared" si="444"/>
        <v>16.607940000000003</v>
      </c>
    </row>
    <row r="5145" spans="1:56" x14ac:dyDescent="0.2">
      <c r="A5145" s="58">
        <v>41661</v>
      </c>
      <c r="B5145" s="92">
        <v>19.36</v>
      </c>
      <c r="C5145" s="380">
        <f t="shared" si="445"/>
        <v>17.86928</v>
      </c>
      <c r="D5145" s="174">
        <v>5.64</v>
      </c>
      <c r="E5145" s="120"/>
      <c r="F5145" s="382">
        <f t="shared" si="446"/>
        <v>23.50928</v>
      </c>
      <c r="G5145" s="402"/>
      <c r="H5145" s="371">
        <v>18</v>
      </c>
      <c r="I5145" s="174">
        <v>5.97</v>
      </c>
      <c r="J5145" s="385"/>
      <c r="K5145" s="403">
        <f t="shared" si="436"/>
        <v>23.97</v>
      </c>
      <c r="L5145" s="387"/>
      <c r="M5145" s="387"/>
      <c r="N5145" s="387"/>
      <c r="O5145" s="98">
        <f t="shared" si="434"/>
        <v>0.46071999999999846</v>
      </c>
      <c r="Q5145" s="100">
        <f t="shared" si="437"/>
        <v>1.922069253233202</v>
      </c>
      <c r="S5145" s="404">
        <v>0</v>
      </c>
      <c r="T5145" s="389">
        <v>0</v>
      </c>
      <c r="U5145" s="390">
        <v>0</v>
      </c>
      <c r="V5145" s="405">
        <v>0</v>
      </c>
      <c r="W5145" s="406">
        <v>0</v>
      </c>
      <c r="X5145" s="405">
        <v>0</v>
      </c>
      <c r="Y5145" s="163">
        <f t="shared" si="448"/>
        <v>23.50928</v>
      </c>
      <c r="Z5145" s="108">
        <v>0</v>
      </c>
      <c r="AA5145" s="112">
        <v>0</v>
      </c>
      <c r="AB5145" s="108">
        <v>341.5</v>
      </c>
      <c r="AC5145" s="109">
        <v>0</v>
      </c>
      <c r="AD5145" s="407">
        <v>0</v>
      </c>
      <c r="AE5145" s="394"/>
      <c r="AF5145" s="108">
        <v>355.1</v>
      </c>
      <c r="AG5145" s="109">
        <v>0</v>
      </c>
      <c r="AH5145" s="109">
        <v>0</v>
      </c>
      <c r="AI5145" s="112"/>
      <c r="AJ5145" s="110">
        <v>30</v>
      </c>
      <c r="AK5145" s="164"/>
      <c r="AL5145" s="395">
        <f t="shared" si="438"/>
        <v>30</v>
      </c>
      <c r="AM5145" s="396">
        <f t="shared" si="439"/>
        <v>28.383420000000001</v>
      </c>
      <c r="AN5145" s="163">
        <f t="shared" si="449"/>
        <v>30</v>
      </c>
      <c r="AO5145" s="163"/>
      <c r="AP5145" s="113">
        <f t="shared" si="440"/>
        <v>6.4907199999999996</v>
      </c>
      <c r="AQ5145" s="163"/>
      <c r="AR5145" s="163"/>
      <c r="AS5145" s="163"/>
      <c r="AT5145" s="408">
        <f t="shared" si="441"/>
        <v>30</v>
      </c>
      <c r="AU5145" s="409">
        <f t="shared" si="442"/>
        <v>28.383420000000001</v>
      </c>
      <c r="AV5145" s="117">
        <v>6.9059999999999997</v>
      </c>
      <c r="AW5145" s="214">
        <f t="shared" si="447"/>
        <v>6.9059999999999997</v>
      </c>
      <c r="AX5145" s="214"/>
      <c r="AY5145" s="410"/>
      <c r="AZ5145" s="411"/>
      <c r="BA5145" s="411"/>
      <c r="BB5145" s="411">
        <f t="shared" si="443"/>
        <v>23.094000000000001</v>
      </c>
      <c r="BC5145" s="412"/>
      <c r="BD5145" s="413">
        <f t="shared" si="444"/>
        <v>21.477420000000002</v>
      </c>
    </row>
    <row r="5146" spans="1:56" x14ac:dyDescent="0.2">
      <c r="A5146" s="58">
        <v>41662</v>
      </c>
      <c r="B5146" s="92">
        <v>19.71</v>
      </c>
      <c r="C5146" s="380">
        <f t="shared" si="445"/>
        <v>18.192330000000002</v>
      </c>
      <c r="D5146" s="174">
        <v>5.26</v>
      </c>
      <c r="E5146" s="120"/>
      <c r="F5146" s="382">
        <f t="shared" si="446"/>
        <v>23.452330000000003</v>
      </c>
      <c r="G5146" s="402"/>
      <c r="H5146" s="371">
        <v>18</v>
      </c>
      <c r="I5146" s="174">
        <v>6.024</v>
      </c>
      <c r="J5146" s="385"/>
      <c r="K5146" s="403">
        <f t="shared" si="436"/>
        <v>24.024000000000001</v>
      </c>
      <c r="L5146" s="387"/>
      <c r="M5146" s="387"/>
      <c r="N5146" s="387"/>
      <c r="O5146" s="98">
        <f t="shared" si="434"/>
        <v>0.57166999999999746</v>
      </c>
      <c r="Q5146" s="100">
        <f t="shared" si="437"/>
        <v>2.3795787545787439</v>
      </c>
      <c r="S5146" s="404">
        <v>0</v>
      </c>
      <c r="T5146" s="389">
        <v>0</v>
      </c>
      <c r="U5146" s="390">
        <v>0</v>
      </c>
      <c r="V5146" s="405">
        <v>0</v>
      </c>
      <c r="W5146" s="406">
        <v>0</v>
      </c>
      <c r="X5146" s="405">
        <v>0</v>
      </c>
      <c r="Y5146" s="163">
        <f t="shared" si="448"/>
        <v>23.452330000000003</v>
      </c>
      <c r="Z5146" s="108">
        <v>0</v>
      </c>
      <c r="AA5146" s="112">
        <v>0</v>
      </c>
      <c r="AB5146" s="108">
        <v>341.4</v>
      </c>
      <c r="AC5146" s="109">
        <v>0</v>
      </c>
      <c r="AD5146" s="407">
        <v>0</v>
      </c>
      <c r="AE5146" s="394"/>
      <c r="AF5146" s="108">
        <v>355</v>
      </c>
      <c r="AG5146" s="109">
        <v>0</v>
      </c>
      <c r="AH5146" s="109">
        <v>0</v>
      </c>
      <c r="AI5146" s="112"/>
      <c r="AJ5146" s="110">
        <v>23</v>
      </c>
      <c r="AK5146" s="164"/>
      <c r="AL5146" s="395">
        <f t="shared" si="438"/>
        <v>23</v>
      </c>
      <c r="AM5146" s="396">
        <f t="shared" si="439"/>
        <v>21.9514</v>
      </c>
      <c r="AN5146" s="163">
        <f t="shared" si="449"/>
        <v>23</v>
      </c>
      <c r="AO5146" s="163"/>
      <c r="AP5146" s="113">
        <f t="shared" si="440"/>
        <v>-0.45233000000000345</v>
      </c>
      <c r="AQ5146" s="163"/>
      <c r="AR5146" s="163"/>
      <c r="AS5146" s="163"/>
      <c r="AT5146" s="408">
        <f t="shared" si="441"/>
        <v>23</v>
      </c>
      <c r="AU5146" s="409">
        <f t="shared" si="442"/>
        <v>21.9514</v>
      </c>
      <c r="AV5146" s="117">
        <v>8.02</v>
      </c>
      <c r="AW5146" s="214">
        <f t="shared" si="447"/>
        <v>8.02</v>
      </c>
      <c r="AX5146" s="214"/>
      <c r="AY5146" s="410"/>
      <c r="AZ5146" s="411"/>
      <c r="BA5146" s="411"/>
      <c r="BB5146" s="411">
        <f t="shared" si="443"/>
        <v>14.98</v>
      </c>
      <c r="BC5146" s="412"/>
      <c r="BD5146" s="413">
        <f t="shared" si="444"/>
        <v>13.931400000000002</v>
      </c>
    </row>
    <row r="5147" spans="1:56" x14ac:dyDescent="0.2">
      <c r="A5147" s="58">
        <v>41663</v>
      </c>
      <c r="B5147" s="92">
        <v>19.329999999999998</v>
      </c>
      <c r="C5147" s="380">
        <f t="shared" si="445"/>
        <v>17.84159</v>
      </c>
      <c r="D5147" s="174">
        <v>5.3810000000000002</v>
      </c>
      <c r="E5147" s="120"/>
      <c r="F5147" s="382">
        <f t="shared" si="446"/>
        <v>23.22259</v>
      </c>
      <c r="G5147" s="402"/>
      <c r="H5147" s="371">
        <v>18.239999999999998</v>
      </c>
      <c r="I5147" s="174">
        <v>5.9340000000000002</v>
      </c>
      <c r="J5147" s="385"/>
      <c r="K5147" s="403">
        <f t="shared" si="436"/>
        <v>24.173999999999999</v>
      </c>
      <c r="L5147" s="387"/>
      <c r="M5147" s="387"/>
      <c r="N5147" s="387"/>
      <c r="O5147" s="98">
        <f t="shared" si="434"/>
        <v>0.9514099999999992</v>
      </c>
      <c r="Q5147" s="100">
        <f t="shared" si="437"/>
        <v>3.9356746918176517</v>
      </c>
      <c r="S5147" s="404">
        <v>0</v>
      </c>
      <c r="T5147" s="389">
        <v>0</v>
      </c>
      <c r="U5147" s="390">
        <v>0</v>
      </c>
      <c r="V5147" s="405">
        <v>0</v>
      </c>
      <c r="W5147" s="406">
        <v>0</v>
      </c>
      <c r="X5147" s="405">
        <v>0</v>
      </c>
      <c r="Y5147" s="163">
        <f t="shared" si="448"/>
        <v>23.22259</v>
      </c>
      <c r="Z5147" s="108">
        <v>0</v>
      </c>
      <c r="AA5147" s="112">
        <v>0</v>
      </c>
      <c r="AB5147" s="108">
        <v>341.4</v>
      </c>
      <c r="AC5147" s="109">
        <v>0</v>
      </c>
      <c r="AD5147" s="407">
        <v>0</v>
      </c>
      <c r="AE5147" s="394"/>
      <c r="AF5147" s="108">
        <v>355</v>
      </c>
      <c r="AG5147" s="109">
        <v>0</v>
      </c>
      <c r="AH5147" s="109">
        <v>0</v>
      </c>
      <c r="AI5147" s="112"/>
      <c r="AJ5147" s="110">
        <v>23</v>
      </c>
      <c r="AK5147" s="164"/>
      <c r="AL5147" s="395">
        <f t="shared" si="438"/>
        <v>23</v>
      </c>
      <c r="AM5147" s="396">
        <f t="shared" si="439"/>
        <v>21.894350000000003</v>
      </c>
      <c r="AN5147" s="163">
        <f t="shared" si="449"/>
        <v>23</v>
      </c>
      <c r="AO5147" s="163"/>
      <c r="AP5147" s="113">
        <f t="shared" si="440"/>
        <v>-0.22259000000000029</v>
      </c>
      <c r="AQ5147" s="163"/>
      <c r="AR5147" s="163"/>
      <c r="AS5147" s="163"/>
      <c r="AT5147" s="408">
        <f t="shared" si="441"/>
        <v>23</v>
      </c>
      <c r="AU5147" s="409">
        <f t="shared" si="442"/>
        <v>21.894350000000003</v>
      </c>
      <c r="AV5147" s="117">
        <v>7.2050000000000001</v>
      </c>
      <c r="AW5147" s="214">
        <f t="shared" si="447"/>
        <v>7.2050000000000001</v>
      </c>
      <c r="AX5147" s="214"/>
      <c r="AY5147" s="410"/>
      <c r="AZ5147" s="411"/>
      <c r="BA5147" s="411"/>
      <c r="BB5147" s="411">
        <f t="shared" si="443"/>
        <v>15.795</v>
      </c>
      <c r="BC5147" s="412"/>
      <c r="BD5147" s="413">
        <f t="shared" si="444"/>
        <v>14.689350000000001</v>
      </c>
    </row>
    <row r="5148" spans="1:56" x14ac:dyDescent="0.2">
      <c r="A5148" s="58">
        <v>41664</v>
      </c>
      <c r="B5148" s="92">
        <v>19.79</v>
      </c>
      <c r="C5148" s="380">
        <f t="shared" si="445"/>
        <v>18.266169999999999</v>
      </c>
      <c r="D5148" s="174">
        <v>5.74</v>
      </c>
      <c r="E5148" s="120"/>
      <c r="F5148" s="382">
        <f t="shared" si="446"/>
        <v>24.006169999999997</v>
      </c>
      <c r="G5148" s="402"/>
      <c r="H5148" s="371">
        <v>18.059999999999999</v>
      </c>
      <c r="I5148" s="174">
        <v>5.0369999999999999</v>
      </c>
      <c r="J5148" s="385"/>
      <c r="K5148" s="403">
        <f t="shared" si="436"/>
        <v>23.096999999999998</v>
      </c>
      <c r="L5148" s="387"/>
      <c r="M5148" s="387"/>
      <c r="N5148" s="387"/>
      <c r="O5148" s="98">
        <f t="shared" si="434"/>
        <v>-0.90916999999999959</v>
      </c>
      <c r="Q5148" s="100">
        <f t="shared" si="437"/>
        <v>-3.9363120751612755</v>
      </c>
      <c r="S5148" s="404">
        <v>0</v>
      </c>
      <c r="T5148" s="389">
        <v>0</v>
      </c>
      <c r="U5148" s="390">
        <v>0</v>
      </c>
      <c r="V5148" s="405">
        <v>0</v>
      </c>
      <c r="W5148" s="406">
        <v>0</v>
      </c>
      <c r="X5148" s="405">
        <v>0</v>
      </c>
      <c r="Y5148" s="163">
        <f t="shared" si="448"/>
        <v>24.006169999999997</v>
      </c>
      <c r="Z5148" s="108">
        <v>0</v>
      </c>
      <c r="AA5148" s="112">
        <v>0</v>
      </c>
      <c r="AB5148" s="108">
        <v>341.3</v>
      </c>
      <c r="AC5148" s="109">
        <v>0</v>
      </c>
      <c r="AD5148" s="407">
        <v>0</v>
      </c>
      <c r="AE5148" s="394"/>
      <c r="AF5148" s="108">
        <v>355</v>
      </c>
      <c r="AG5148" s="109">
        <v>0</v>
      </c>
      <c r="AH5148" s="109">
        <v>0</v>
      </c>
      <c r="AI5148" s="112"/>
      <c r="AJ5148" s="110">
        <v>31</v>
      </c>
      <c r="AK5148" s="164"/>
      <c r="AL5148" s="395">
        <f t="shared" si="438"/>
        <v>31</v>
      </c>
      <c r="AM5148" s="396">
        <f t="shared" si="439"/>
        <v>29.248669999999997</v>
      </c>
      <c r="AN5148" s="163">
        <f t="shared" si="449"/>
        <v>31</v>
      </c>
      <c r="AO5148" s="163"/>
      <c r="AP5148" s="113">
        <f t="shared" si="440"/>
        <v>6.9938300000000027</v>
      </c>
      <c r="AQ5148" s="163"/>
      <c r="AR5148" s="163"/>
      <c r="AS5148" s="163"/>
      <c r="AT5148" s="408">
        <f t="shared" si="441"/>
        <v>31</v>
      </c>
      <c r="AU5148" s="409">
        <f t="shared" si="442"/>
        <v>29.248669999999997</v>
      </c>
      <c r="AV5148" s="117">
        <v>5.9809999999999999</v>
      </c>
      <c r="AW5148" s="214">
        <f t="shared" si="447"/>
        <v>5.9809999999999999</v>
      </c>
      <c r="AX5148" s="214"/>
      <c r="AY5148" s="410"/>
      <c r="AZ5148" s="411"/>
      <c r="BA5148" s="411"/>
      <c r="BB5148" s="411">
        <f t="shared" si="443"/>
        <v>25.018999999999998</v>
      </c>
      <c r="BC5148" s="412"/>
      <c r="BD5148" s="413">
        <f t="shared" si="444"/>
        <v>23.267669999999999</v>
      </c>
    </row>
    <row r="5149" spans="1:56" x14ac:dyDescent="0.2">
      <c r="A5149" s="58">
        <v>41665</v>
      </c>
      <c r="B5149" s="92">
        <v>20.63</v>
      </c>
      <c r="C5149" s="380">
        <f t="shared" si="445"/>
        <v>19.04149</v>
      </c>
      <c r="D5149" s="174">
        <v>5.7869999999999999</v>
      </c>
      <c r="E5149" s="120"/>
      <c r="F5149" s="382">
        <f t="shared" si="446"/>
        <v>24.828489999999999</v>
      </c>
      <c r="G5149" s="402"/>
      <c r="H5149" s="371">
        <v>21.6</v>
      </c>
      <c r="I5149" s="174">
        <v>4.984</v>
      </c>
      <c r="J5149" s="385"/>
      <c r="K5149" s="403">
        <f t="shared" si="436"/>
        <v>26.584000000000003</v>
      </c>
      <c r="L5149" s="387"/>
      <c r="M5149" s="387"/>
      <c r="N5149" s="387"/>
      <c r="O5149" s="98">
        <f t="shared" si="434"/>
        <v>1.7555100000000046</v>
      </c>
      <c r="Q5149" s="100">
        <f t="shared" si="437"/>
        <v>6.6036337646704952</v>
      </c>
      <c r="S5149" s="404">
        <v>0</v>
      </c>
      <c r="T5149" s="389">
        <v>0</v>
      </c>
      <c r="U5149" s="390">
        <v>0</v>
      </c>
      <c r="V5149" s="405">
        <v>0</v>
      </c>
      <c r="W5149" s="406">
        <v>0</v>
      </c>
      <c r="X5149" s="405">
        <v>0</v>
      </c>
      <c r="Y5149" s="163">
        <f t="shared" si="448"/>
        <v>24.828489999999999</v>
      </c>
      <c r="Z5149" s="108">
        <v>0</v>
      </c>
      <c r="AA5149" s="112">
        <v>0</v>
      </c>
      <c r="AB5149" s="108">
        <v>341.3</v>
      </c>
      <c r="AC5149" s="109">
        <v>0</v>
      </c>
      <c r="AD5149" s="407">
        <v>0</v>
      </c>
      <c r="AE5149" s="394"/>
      <c r="AF5149" s="108">
        <v>355</v>
      </c>
      <c r="AG5149" s="109">
        <v>0</v>
      </c>
      <c r="AH5149" s="109">
        <v>0</v>
      </c>
      <c r="AI5149" s="112"/>
      <c r="AJ5149" s="110">
        <v>23</v>
      </c>
      <c r="AK5149" s="164"/>
      <c r="AL5149" s="395">
        <f t="shared" si="438"/>
        <v>23</v>
      </c>
      <c r="AM5149" s="396">
        <f t="shared" si="439"/>
        <v>21.663</v>
      </c>
      <c r="AN5149" s="163">
        <f t="shared" si="449"/>
        <v>23</v>
      </c>
      <c r="AO5149" s="163"/>
      <c r="AP5149" s="113">
        <f t="shared" si="440"/>
        <v>-1.8284899999999986</v>
      </c>
      <c r="AQ5149" s="163"/>
      <c r="AR5149" s="163"/>
      <c r="AS5149" s="163"/>
      <c r="AT5149" s="408">
        <f t="shared" si="441"/>
        <v>23</v>
      </c>
      <c r="AU5149" s="409">
        <f t="shared" si="442"/>
        <v>21.663</v>
      </c>
      <c r="AV5149" s="117">
        <v>3.9</v>
      </c>
      <c r="AW5149" s="214">
        <f t="shared" si="447"/>
        <v>3.9</v>
      </c>
      <c r="AX5149" s="214"/>
      <c r="AY5149" s="410"/>
      <c r="AZ5149" s="411"/>
      <c r="BA5149" s="411"/>
      <c r="BB5149" s="411">
        <f t="shared" si="443"/>
        <v>19.100000000000001</v>
      </c>
      <c r="BC5149" s="412"/>
      <c r="BD5149" s="413">
        <f t="shared" si="444"/>
        <v>17.763000000000002</v>
      </c>
    </row>
    <row r="5150" spans="1:56" x14ac:dyDescent="0.2">
      <c r="A5150" s="58">
        <v>41666</v>
      </c>
      <c r="B5150" s="92">
        <v>19.989999999999998</v>
      </c>
      <c r="C5150" s="380">
        <f t="shared" si="445"/>
        <v>18.450769999999999</v>
      </c>
      <c r="D5150" s="174">
        <v>5.87</v>
      </c>
      <c r="E5150" s="120"/>
      <c r="F5150" s="382">
        <f t="shared" si="446"/>
        <v>24.32077</v>
      </c>
      <c r="G5150" s="402"/>
      <c r="H5150" s="371">
        <v>16.309999999999999</v>
      </c>
      <c r="I5150" s="174">
        <v>5.5880000000000001</v>
      </c>
      <c r="J5150" s="385"/>
      <c r="K5150" s="403">
        <f t="shared" si="436"/>
        <v>21.898</v>
      </c>
      <c r="L5150" s="387"/>
      <c r="M5150" s="387"/>
      <c r="N5150" s="387"/>
      <c r="O5150" s="98">
        <f t="shared" si="434"/>
        <v>-2.4227699999999999</v>
      </c>
      <c r="Q5150" s="100">
        <f t="shared" si="437"/>
        <v>-11.063887112978353</v>
      </c>
      <c r="S5150" s="404">
        <v>0</v>
      </c>
      <c r="T5150" s="389">
        <v>0</v>
      </c>
      <c r="U5150" s="390">
        <v>0</v>
      </c>
      <c r="V5150" s="405">
        <v>0</v>
      </c>
      <c r="W5150" s="406">
        <v>0</v>
      </c>
      <c r="X5150" s="405">
        <v>0</v>
      </c>
      <c r="Y5150" s="163">
        <f t="shared" si="448"/>
        <v>24.32077</v>
      </c>
      <c r="Z5150" s="108">
        <v>0</v>
      </c>
      <c r="AA5150" s="112">
        <v>0</v>
      </c>
      <c r="AB5150" s="108">
        <v>341.2</v>
      </c>
      <c r="AC5150" s="109">
        <v>0</v>
      </c>
      <c r="AD5150" s="407">
        <v>0</v>
      </c>
      <c r="AE5150" s="394"/>
      <c r="AF5150" s="108">
        <v>355</v>
      </c>
      <c r="AG5150" s="109">
        <v>0</v>
      </c>
      <c r="AH5150" s="109">
        <v>0</v>
      </c>
      <c r="AI5150" s="112"/>
      <c r="AJ5150" s="110">
        <v>31</v>
      </c>
      <c r="AK5150" s="164"/>
      <c r="AL5150" s="395">
        <f t="shared" si="438"/>
        <v>31</v>
      </c>
      <c r="AM5150" s="396">
        <f t="shared" si="439"/>
        <v>29.318390000000001</v>
      </c>
      <c r="AN5150" s="163">
        <f t="shared" si="449"/>
        <v>31</v>
      </c>
      <c r="AO5150" s="163"/>
      <c r="AP5150" s="113">
        <f t="shared" si="440"/>
        <v>6.6792300000000004</v>
      </c>
      <c r="AQ5150" s="163"/>
      <c r="AR5150" s="163"/>
      <c r="AS5150" s="163"/>
      <c r="AT5150" s="408">
        <f t="shared" si="441"/>
        <v>31</v>
      </c>
      <c r="AU5150" s="409">
        <f t="shared" si="442"/>
        <v>29.318390000000001</v>
      </c>
      <c r="AV5150" s="117">
        <v>6.9770000000000003</v>
      </c>
      <c r="AW5150" s="214">
        <f t="shared" si="447"/>
        <v>6.9770000000000003</v>
      </c>
      <c r="AX5150" s="214"/>
      <c r="AY5150" s="410"/>
      <c r="AZ5150" s="411"/>
      <c r="BA5150" s="411"/>
      <c r="BB5150" s="411">
        <f t="shared" si="443"/>
        <v>24.023</v>
      </c>
      <c r="BC5150" s="412"/>
      <c r="BD5150" s="413">
        <f t="shared" si="444"/>
        <v>22.341390000000001</v>
      </c>
    </row>
    <row r="5151" spans="1:56" x14ac:dyDescent="0.2">
      <c r="A5151" s="58">
        <v>41667</v>
      </c>
      <c r="B5151" s="92">
        <v>19.77</v>
      </c>
      <c r="C5151" s="380">
        <f t="shared" si="445"/>
        <v>18.247709999999998</v>
      </c>
      <c r="D5151" s="174">
        <v>6.1</v>
      </c>
      <c r="E5151" s="120"/>
      <c r="F5151" s="382">
        <f t="shared" si="446"/>
        <v>24.347709999999999</v>
      </c>
      <c r="G5151" s="402"/>
      <c r="H5151" s="371">
        <v>19.510000000000002</v>
      </c>
      <c r="I5151" s="174">
        <v>6.1310000000000002</v>
      </c>
      <c r="J5151" s="385"/>
      <c r="K5151" s="403">
        <f t="shared" si="436"/>
        <v>25.641000000000002</v>
      </c>
      <c r="L5151" s="387"/>
      <c r="M5151" s="387"/>
      <c r="N5151" s="387"/>
      <c r="O5151" s="98">
        <f t="shared" si="434"/>
        <v>1.2932900000000025</v>
      </c>
      <c r="Q5151" s="100">
        <f t="shared" si="437"/>
        <v>5.0438360438360528</v>
      </c>
      <c r="S5151" s="404">
        <v>0</v>
      </c>
      <c r="T5151" s="389">
        <v>0</v>
      </c>
      <c r="U5151" s="390">
        <v>0</v>
      </c>
      <c r="V5151" s="405">
        <v>0</v>
      </c>
      <c r="W5151" s="406">
        <v>0</v>
      </c>
      <c r="X5151" s="405">
        <v>0</v>
      </c>
      <c r="Y5151" s="163">
        <f t="shared" si="448"/>
        <v>24.347709999999999</v>
      </c>
      <c r="Z5151" s="108">
        <v>0</v>
      </c>
      <c r="AA5151" s="112">
        <v>0</v>
      </c>
      <c r="AB5151" s="108">
        <v>341.2</v>
      </c>
      <c r="AC5151" s="109">
        <v>0.05</v>
      </c>
      <c r="AD5151" s="407">
        <v>0</v>
      </c>
      <c r="AE5151" s="394"/>
      <c r="AF5151" s="108">
        <v>355</v>
      </c>
      <c r="AG5151" s="109">
        <v>0.1</v>
      </c>
      <c r="AH5151" s="109">
        <v>0</v>
      </c>
      <c r="AI5151" s="112"/>
      <c r="AJ5151" s="110">
        <v>26</v>
      </c>
      <c r="AK5151" s="164"/>
      <c r="AL5151" s="395">
        <f t="shared" si="438"/>
        <v>26</v>
      </c>
      <c r="AM5151" s="396">
        <f t="shared" si="439"/>
        <v>24.635560000000002</v>
      </c>
      <c r="AN5151" s="163">
        <f t="shared" si="449"/>
        <v>26</v>
      </c>
      <c r="AO5151" s="163"/>
      <c r="AP5151" s="113">
        <f t="shared" si="440"/>
        <v>1.6522900000000007</v>
      </c>
      <c r="AQ5151" s="163"/>
      <c r="AR5151" s="163"/>
      <c r="AS5151" s="163"/>
      <c r="AT5151" s="408">
        <f t="shared" si="441"/>
        <v>26</v>
      </c>
      <c r="AU5151" s="409">
        <f t="shared" si="442"/>
        <v>24.635560000000002</v>
      </c>
      <c r="AV5151" s="117">
        <v>6.508</v>
      </c>
      <c r="AW5151" s="214">
        <f t="shared" si="447"/>
        <v>6.508</v>
      </c>
      <c r="AX5151" s="214"/>
      <c r="AY5151" s="410"/>
      <c r="AZ5151" s="411"/>
      <c r="BA5151" s="411"/>
      <c r="BB5151" s="411">
        <f t="shared" si="443"/>
        <v>19.492000000000001</v>
      </c>
      <c r="BC5151" s="412"/>
      <c r="BD5151" s="413">
        <f t="shared" si="444"/>
        <v>18.127560000000003</v>
      </c>
    </row>
    <row r="5152" spans="1:56" x14ac:dyDescent="0.2">
      <c r="A5152" s="58">
        <v>41668</v>
      </c>
      <c r="B5152" s="92">
        <v>20.18</v>
      </c>
      <c r="C5152" s="380">
        <f t="shared" si="445"/>
        <v>18.626139999999999</v>
      </c>
      <c r="D5152" s="174">
        <v>5.8</v>
      </c>
      <c r="E5152" s="120"/>
      <c r="F5152" s="382">
        <f t="shared" si="446"/>
        <v>24.42614</v>
      </c>
      <c r="G5152" s="402"/>
      <c r="H5152" s="309">
        <v>17.920000000000002</v>
      </c>
      <c r="I5152" s="174">
        <v>5.524</v>
      </c>
      <c r="J5152" s="385"/>
      <c r="K5152" s="403">
        <f t="shared" si="436"/>
        <v>23.444000000000003</v>
      </c>
      <c r="L5152" s="387"/>
      <c r="M5152" s="387"/>
      <c r="N5152" s="387"/>
      <c r="O5152" s="98">
        <f t="shared" si="434"/>
        <v>-0.98213999999999757</v>
      </c>
      <c r="Q5152" s="100">
        <f t="shared" si="437"/>
        <v>-4.189302166865712</v>
      </c>
      <c r="S5152" s="404">
        <v>0</v>
      </c>
      <c r="T5152" s="389">
        <v>0</v>
      </c>
      <c r="U5152" s="390">
        <v>0</v>
      </c>
      <c r="V5152" s="405">
        <v>0</v>
      </c>
      <c r="W5152" s="406">
        <v>0</v>
      </c>
      <c r="X5152" s="405">
        <v>0</v>
      </c>
      <c r="Y5152" s="163">
        <f t="shared" si="448"/>
        <v>24.42614</v>
      </c>
      <c r="Z5152" s="108">
        <v>0</v>
      </c>
      <c r="AA5152" s="112">
        <v>0</v>
      </c>
      <c r="AB5152" s="108">
        <v>341.2</v>
      </c>
      <c r="AC5152" s="109">
        <v>0</v>
      </c>
      <c r="AD5152" s="407">
        <v>0</v>
      </c>
      <c r="AE5152" s="394"/>
      <c r="AF5152" s="108">
        <v>355</v>
      </c>
      <c r="AG5152" s="109">
        <v>0</v>
      </c>
      <c r="AH5152" s="109">
        <v>0</v>
      </c>
      <c r="AI5152" s="112"/>
      <c r="AJ5152" s="110">
        <v>29</v>
      </c>
      <c r="AK5152" s="164"/>
      <c r="AL5152" s="395">
        <f t="shared" si="438"/>
        <v>29</v>
      </c>
      <c r="AM5152" s="396">
        <f t="shared" si="439"/>
        <v>27.4453</v>
      </c>
      <c r="AN5152" s="163">
        <f t="shared" si="449"/>
        <v>29</v>
      </c>
      <c r="AO5152" s="163"/>
      <c r="AP5152" s="113">
        <f t="shared" si="440"/>
        <v>4.5738599999999998</v>
      </c>
      <c r="AQ5152" s="163"/>
      <c r="AR5152" s="163"/>
      <c r="AS5152" s="163"/>
      <c r="AT5152" s="408">
        <f t="shared" si="441"/>
        <v>29</v>
      </c>
      <c r="AU5152" s="409">
        <f t="shared" si="442"/>
        <v>27.4453</v>
      </c>
      <c r="AV5152" s="117">
        <v>6.79</v>
      </c>
      <c r="AW5152" s="214">
        <f t="shared" si="447"/>
        <v>6.79</v>
      </c>
      <c r="AX5152" s="214"/>
      <c r="AY5152" s="410"/>
      <c r="AZ5152" s="411"/>
      <c r="BA5152" s="411"/>
      <c r="BB5152" s="411">
        <f t="shared" si="443"/>
        <v>22.21</v>
      </c>
      <c r="BC5152" s="412"/>
      <c r="BD5152" s="413">
        <f t="shared" si="444"/>
        <v>20.6553</v>
      </c>
    </row>
    <row r="5153" spans="1:56" x14ac:dyDescent="0.2">
      <c r="A5153" s="58">
        <v>41669</v>
      </c>
      <c r="B5153" s="92">
        <v>21.16</v>
      </c>
      <c r="C5153" s="380">
        <f t="shared" si="445"/>
        <v>19.53068</v>
      </c>
      <c r="D5153" s="174">
        <v>5.0999999999999996</v>
      </c>
      <c r="E5153" s="120"/>
      <c r="F5153" s="382">
        <f t="shared" si="446"/>
        <v>24.630679999999998</v>
      </c>
      <c r="G5153" s="402"/>
      <c r="H5153" s="371">
        <v>19.059999999999999</v>
      </c>
      <c r="I5153" s="174">
        <v>4.0739999999999998</v>
      </c>
      <c r="J5153" s="385"/>
      <c r="K5153" s="403">
        <f t="shared" si="436"/>
        <v>23.134</v>
      </c>
      <c r="L5153" s="387"/>
      <c r="M5153" s="387"/>
      <c r="N5153" s="387"/>
      <c r="O5153" s="98">
        <f t="shared" si="434"/>
        <v>-1.4966799999999978</v>
      </c>
      <c r="Q5153" s="100">
        <f t="shared" si="437"/>
        <v>-6.4696118267484986</v>
      </c>
      <c r="S5153" s="404">
        <v>0</v>
      </c>
      <c r="T5153" s="389">
        <v>0</v>
      </c>
      <c r="U5153" s="390">
        <v>0</v>
      </c>
      <c r="V5153" s="405">
        <v>0</v>
      </c>
      <c r="W5153" s="406">
        <v>0</v>
      </c>
      <c r="X5153" s="405">
        <v>0</v>
      </c>
      <c r="Y5153" s="163">
        <f t="shared" si="448"/>
        <v>24.630679999999998</v>
      </c>
      <c r="Z5153" s="108">
        <v>0</v>
      </c>
      <c r="AA5153" s="112">
        <v>0</v>
      </c>
      <c r="AB5153" s="108">
        <v>341.2</v>
      </c>
      <c r="AC5153" s="109">
        <v>0</v>
      </c>
      <c r="AD5153" s="407">
        <v>0</v>
      </c>
      <c r="AE5153" s="394"/>
      <c r="AF5153" s="108">
        <v>355</v>
      </c>
      <c r="AG5153" s="109">
        <v>0</v>
      </c>
      <c r="AH5153" s="109">
        <v>0</v>
      </c>
      <c r="AI5153" s="112"/>
      <c r="AJ5153" s="110">
        <v>21</v>
      </c>
      <c r="AK5153" s="164"/>
      <c r="AL5153" s="395">
        <f t="shared" si="438"/>
        <v>21</v>
      </c>
      <c r="AM5153" s="396">
        <f t="shared" si="439"/>
        <v>19.889100000000003</v>
      </c>
      <c r="AN5153" s="163">
        <f t="shared" si="449"/>
        <v>21</v>
      </c>
      <c r="AO5153" s="163"/>
      <c r="AP5153" s="113">
        <f t="shared" si="440"/>
        <v>-3.6306799999999981</v>
      </c>
      <c r="AQ5153" s="163"/>
      <c r="AR5153" s="163"/>
      <c r="AS5153" s="163"/>
      <c r="AT5153" s="408">
        <f t="shared" si="441"/>
        <v>21</v>
      </c>
      <c r="AU5153" s="409">
        <f t="shared" si="442"/>
        <v>19.889100000000003</v>
      </c>
      <c r="AV5153" s="117">
        <v>5.13</v>
      </c>
      <c r="AW5153" s="214">
        <f t="shared" si="447"/>
        <v>5.13</v>
      </c>
      <c r="AX5153" s="214"/>
      <c r="AY5153" s="410"/>
      <c r="AZ5153" s="411"/>
      <c r="BA5153" s="411"/>
      <c r="BB5153" s="411">
        <f t="shared" si="443"/>
        <v>15.870000000000001</v>
      </c>
      <c r="BC5153" s="412"/>
      <c r="BD5153" s="413">
        <f t="shared" si="444"/>
        <v>14.759100000000002</v>
      </c>
    </row>
    <row r="5154" spans="1:56" ht="13.5" thickBot="1" x14ac:dyDescent="0.25">
      <c r="A5154" s="58">
        <v>41670</v>
      </c>
      <c r="B5154" s="121">
        <v>22.06</v>
      </c>
      <c r="C5154" s="380">
        <f t="shared" si="445"/>
        <v>20.36138</v>
      </c>
      <c r="D5154" s="189">
        <v>4.51</v>
      </c>
      <c r="E5154" s="414"/>
      <c r="F5154" s="382">
        <f t="shared" si="446"/>
        <v>24.871380000000002</v>
      </c>
      <c r="G5154" s="415"/>
      <c r="H5154" s="416">
        <v>21.46</v>
      </c>
      <c r="I5154" s="224">
        <v>4.1040000000000001</v>
      </c>
      <c r="J5154" s="385"/>
      <c r="K5154" s="417">
        <f t="shared" si="436"/>
        <v>25.564</v>
      </c>
      <c r="L5154" s="418"/>
      <c r="M5154" s="418"/>
      <c r="N5154" s="418"/>
      <c r="O5154" s="348">
        <f t="shared" si="434"/>
        <v>0.69261999999999802</v>
      </c>
      <c r="Q5154" s="419">
        <f t="shared" si="437"/>
        <v>2.7093569081520812</v>
      </c>
      <c r="S5154" s="420">
        <v>0</v>
      </c>
      <c r="T5154" s="421">
        <v>0</v>
      </c>
      <c r="U5154" s="422">
        <v>0</v>
      </c>
      <c r="V5154" s="423">
        <v>0</v>
      </c>
      <c r="W5154" s="424">
        <v>0</v>
      </c>
      <c r="X5154" s="423">
        <v>0</v>
      </c>
      <c r="Y5154" s="163">
        <f t="shared" si="448"/>
        <v>24.871380000000002</v>
      </c>
      <c r="Z5154" s="108">
        <v>0</v>
      </c>
      <c r="AA5154" s="112">
        <v>0</v>
      </c>
      <c r="AB5154" s="132">
        <v>341.1</v>
      </c>
      <c r="AC5154" s="133">
        <v>0</v>
      </c>
      <c r="AD5154" s="425">
        <v>0</v>
      </c>
      <c r="AE5154" s="394"/>
      <c r="AF5154" s="132">
        <v>355</v>
      </c>
      <c r="AG5154" s="133">
        <v>0</v>
      </c>
      <c r="AH5154" s="133">
        <v>0</v>
      </c>
      <c r="AI5154" s="136"/>
      <c r="AJ5154" s="110">
        <v>30</v>
      </c>
      <c r="AK5154" s="164"/>
      <c r="AL5154" s="395">
        <f t="shared" si="438"/>
        <v>30</v>
      </c>
      <c r="AM5154" s="396">
        <f t="shared" si="439"/>
        <v>30</v>
      </c>
      <c r="AN5154" s="163">
        <f t="shared" si="449"/>
        <v>30</v>
      </c>
      <c r="AO5154" s="163"/>
      <c r="AP5154" s="113">
        <f t="shared" si="440"/>
        <v>5.128619999999998</v>
      </c>
      <c r="AQ5154" s="163"/>
      <c r="AR5154" s="163"/>
      <c r="AS5154" s="163"/>
      <c r="AT5154" s="426">
        <f t="shared" si="441"/>
        <v>30</v>
      </c>
      <c r="AU5154" s="409">
        <f t="shared" si="442"/>
        <v>30</v>
      </c>
      <c r="AV5154" s="141">
        <v>8</v>
      </c>
      <c r="AW5154" s="234">
        <f t="shared" si="447"/>
        <v>8</v>
      </c>
      <c r="AX5154" s="234"/>
      <c r="AY5154" s="427"/>
      <c r="AZ5154" s="428"/>
      <c r="BA5154" s="428"/>
      <c r="BB5154" s="428">
        <f t="shared" si="443"/>
        <v>22</v>
      </c>
      <c r="BC5154" s="429"/>
      <c r="BD5154" s="215">
        <f>BB5154*1</f>
        <v>22</v>
      </c>
    </row>
    <row r="5155" spans="1:56" x14ac:dyDescent="0.2">
      <c r="A5155" s="58">
        <v>41671</v>
      </c>
      <c r="B5155" s="430">
        <v>20.8</v>
      </c>
      <c r="C5155" s="431">
        <f>(B5155-(B5155*0.0503))</f>
        <v>19.75376</v>
      </c>
      <c r="D5155" s="432">
        <v>4.78</v>
      </c>
      <c r="E5155" s="433"/>
      <c r="F5155" s="63">
        <f>C5155+D5155</f>
        <v>24.533760000000001</v>
      </c>
      <c r="G5155" s="434"/>
      <c r="H5155" s="384">
        <v>19.78</v>
      </c>
      <c r="I5155" s="435">
        <v>4.2949999999999999</v>
      </c>
      <c r="J5155" s="385"/>
      <c r="K5155" s="386">
        <f t="shared" si="436"/>
        <v>24.075000000000003</v>
      </c>
      <c r="L5155" s="387"/>
      <c r="M5155" s="387"/>
      <c r="N5155" s="387"/>
      <c r="O5155" s="98">
        <f t="shared" si="434"/>
        <v>-0.45875999999999806</v>
      </c>
      <c r="Q5155" s="100">
        <f t="shared" si="437"/>
        <v>-1.9055451713395555</v>
      </c>
      <c r="S5155" s="388">
        <v>0</v>
      </c>
      <c r="T5155" s="389">
        <v>0</v>
      </c>
      <c r="U5155" s="390">
        <v>0</v>
      </c>
      <c r="V5155" s="391">
        <v>0</v>
      </c>
      <c r="W5155" s="392">
        <v>0</v>
      </c>
      <c r="X5155" s="391">
        <v>0</v>
      </c>
      <c r="Y5155" s="163">
        <f t="shared" si="448"/>
        <v>24.533760000000001</v>
      </c>
      <c r="Z5155" s="78">
        <v>0</v>
      </c>
      <c r="AA5155" s="82">
        <v>0</v>
      </c>
      <c r="AB5155" s="78">
        <v>341.1</v>
      </c>
      <c r="AC5155" s="79">
        <v>0</v>
      </c>
      <c r="AD5155" s="81">
        <v>0</v>
      </c>
      <c r="AE5155" s="394"/>
      <c r="AF5155" s="78">
        <v>355</v>
      </c>
      <c r="AG5155" s="79">
        <v>0</v>
      </c>
      <c r="AH5155" s="256">
        <v>0</v>
      </c>
      <c r="AI5155" s="82"/>
      <c r="AJ5155" s="80">
        <v>30</v>
      </c>
      <c r="AK5155" s="80"/>
      <c r="AL5155" s="436">
        <f t="shared" ref="AL5155:AL5186" si="450">AJ5155+AD5155</f>
        <v>30</v>
      </c>
      <c r="AM5155" s="396">
        <f t="shared" si="439"/>
        <v>28.320700000000002</v>
      </c>
      <c r="AN5155" s="163">
        <f t="shared" si="449"/>
        <v>30</v>
      </c>
      <c r="AO5155" s="163"/>
      <c r="AP5155" s="83">
        <f t="shared" si="440"/>
        <v>5.4662399999999991</v>
      </c>
      <c r="AQ5155" s="163"/>
      <c r="AR5155" s="163"/>
      <c r="AS5155" s="163"/>
      <c r="AT5155" s="408">
        <f t="shared" si="441"/>
        <v>30</v>
      </c>
      <c r="AU5155" s="437">
        <v>28.320700000000002</v>
      </c>
      <c r="AV5155" s="117">
        <v>6.01</v>
      </c>
      <c r="AW5155" s="438">
        <f>AV5155</f>
        <v>6.01</v>
      </c>
      <c r="AX5155" s="438"/>
      <c r="AY5155" s="439"/>
      <c r="AZ5155" s="440"/>
      <c r="BA5155" s="440"/>
      <c r="BB5155" s="440">
        <f t="shared" si="443"/>
        <v>23.990000000000002</v>
      </c>
      <c r="BC5155" s="441"/>
      <c r="BD5155" s="442">
        <f t="shared" ref="BD5155:BD5182" si="451">BB5155*0.93</f>
        <v>22.310700000000004</v>
      </c>
    </row>
    <row r="5156" spans="1:56" x14ac:dyDescent="0.2">
      <c r="A5156" s="58">
        <v>41672</v>
      </c>
      <c r="B5156" s="430">
        <v>16.71</v>
      </c>
      <c r="C5156" s="431">
        <f t="shared" ref="C5156:C5182" si="452">(B5156-(B5156*0.0503))</f>
        <v>15.869487000000001</v>
      </c>
      <c r="D5156" s="432">
        <v>4.8499999999999996</v>
      </c>
      <c r="E5156" s="433"/>
      <c r="F5156" s="63">
        <f t="shared" ref="F5156:F5182" si="453">C5156+D5156</f>
        <v>20.719487000000001</v>
      </c>
      <c r="G5156" s="434"/>
      <c r="H5156" s="371">
        <v>21.89</v>
      </c>
      <c r="I5156" s="435">
        <v>4.1070000000000002</v>
      </c>
      <c r="J5156" s="385"/>
      <c r="K5156" s="403">
        <f t="shared" si="436"/>
        <v>25.997</v>
      </c>
      <c r="L5156" s="387"/>
      <c r="M5156" s="387"/>
      <c r="N5156" s="387"/>
      <c r="O5156" s="98">
        <f t="shared" si="434"/>
        <v>5.277512999999999</v>
      </c>
      <c r="Q5156" s="100">
        <f t="shared" si="437"/>
        <v>20.300469284917487</v>
      </c>
      <c r="S5156" s="404">
        <v>0</v>
      </c>
      <c r="T5156" s="389">
        <v>0</v>
      </c>
      <c r="U5156" s="390">
        <v>0</v>
      </c>
      <c r="V5156" s="405">
        <v>0</v>
      </c>
      <c r="W5156" s="406">
        <v>0</v>
      </c>
      <c r="X5156" s="405">
        <v>0</v>
      </c>
      <c r="Y5156" s="163">
        <f t="shared" si="448"/>
        <v>20.719487000000001</v>
      </c>
      <c r="Z5156" s="108">
        <v>0</v>
      </c>
      <c r="AA5156" s="112">
        <v>0</v>
      </c>
      <c r="AB5156" s="108">
        <v>341.1</v>
      </c>
      <c r="AC5156" s="109">
        <v>0.1</v>
      </c>
      <c r="AD5156" s="111">
        <v>0</v>
      </c>
      <c r="AE5156" s="394"/>
      <c r="AF5156" s="108">
        <v>354.9</v>
      </c>
      <c r="AG5156" s="109">
        <v>0</v>
      </c>
      <c r="AH5156" s="109">
        <v>0</v>
      </c>
      <c r="AI5156" s="112"/>
      <c r="AJ5156" s="110">
        <v>27</v>
      </c>
      <c r="AK5156" s="80"/>
      <c r="AL5156" s="443">
        <f t="shared" si="450"/>
        <v>27</v>
      </c>
      <c r="AM5156" s="396">
        <f t="shared" ref="AM5156:AM5187" si="454">AW5156+BD5156</f>
        <v>25.5412</v>
      </c>
      <c r="AN5156" s="163">
        <f t="shared" si="449"/>
        <v>27</v>
      </c>
      <c r="AO5156" s="163"/>
      <c r="AP5156" s="113">
        <f t="shared" si="440"/>
        <v>6.2805129999999991</v>
      </c>
      <c r="AQ5156" s="163"/>
      <c r="AR5156" s="163"/>
      <c r="AS5156" s="163"/>
      <c r="AT5156" s="408">
        <f t="shared" ref="AT5156:AT5187" si="455">AN5156</f>
        <v>27</v>
      </c>
      <c r="AU5156" s="437">
        <v>25.5412</v>
      </c>
      <c r="AV5156" s="117">
        <v>6.16</v>
      </c>
      <c r="AW5156" s="438">
        <f t="shared" ref="AW5156:AW5182" si="456">AV5156</f>
        <v>6.16</v>
      </c>
      <c r="AX5156" s="438"/>
      <c r="AY5156" s="439"/>
      <c r="AZ5156" s="440"/>
      <c r="BA5156" s="440"/>
      <c r="BB5156" s="440">
        <f t="shared" ref="BB5156:BB5187" si="457">AT5156-AW5156</f>
        <v>20.84</v>
      </c>
      <c r="BC5156" s="441"/>
      <c r="BD5156" s="442">
        <f t="shared" si="451"/>
        <v>19.3812</v>
      </c>
    </row>
    <row r="5157" spans="1:56" x14ac:dyDescent="0.2">
      <c r="A5157" s="58">
        <v>41673</v>
      </c>
      <c r="B5157" s="430">
        <v>11.99</v>
      </c>
      <c r="C5157" s="431">
        <f t="shared" si="452"/>
        <v>11.386903</v>
      </c>
      <c r="D5157" s="432">
        <v>5.45</v>
      </c>
      <c r="E5157" s="433"/>
      <c r="F5157" s="63">
        <f t="shared" si="453"/>
        <v>16.836903</v>
      </c>
      <c r="G5157" s="434"/>
      <c r="H5157" s="371">
        <v>17.260000000000002</v>
      </c>
      <c r="I5157" s="435">
        <v>4.1219999999999999</v>
      </c>
      <c r="J5157" s="385"/>
      <c r="K5157" s="403">
        <f t="shared" si="436"/>
        <v>21.382000000000001</v>
      </c>
      <c r="L5157" s="387"/>
      <c r="M5157" s="387"/>
      <c r="N5157" s="387"/>
      <c r="O5157" s="98">
        <f t="shared" si="434"/>
        <v>4.5450970000000019</v>
      </c>
      <c r="Q5157" s="100">
        <f t="shared" si="437"/>
        <v>21.256650453652611</v>
      </c>
      <c r="S5157" s="404">
        <v>0</v>
      </c>
      <c r="T5157" s="389">
        <v>0</v>
      </c>
      <c r="U5157" s="390">
        <v>0</v>
      </c>
      <c r="V5157" s="405">
        <v>0</v>
      </c>
      <c r="W5157" s="406">
        <v>0</v>
      </c>
      <c r="X5157" s="405">
        <v>0</v>
      </c>
      <c r="Y5157" s="163">
        <f t="shared" si="448"/>
        <v>16.836903</v>
      </c>
      <c r="Z5157" s="108">
        <v>0</v>
      </c>
      <c r="AA5157" s="112">
        <v>0</v>
      </c>
      <c r="AB5157" s="108">
        <v>341.1</v>
      </c>
      <c r="AC5157" s="109">
        <v>0.1</v>
      </c>
      <c r="AD5157" s="111">
        <v>0</v>
      </c>
      <c r="AE5157" s="394"/>
      <c r="AF5157" s="108">
        <v>354.9</v>
      </c>
      <c r="AG5157" s="109">
        <v>0.25</v>
      </c>
      <c r="AH5157" s="109">
        <v>0</v>
      </c>
      <c r="AI5157" s="112"/>
      <c r="AJ5157" s="110">
        <v>21</v>
      </c>
      <c r="AK5157" s="80"/>
      <c r="AL5157" s="443">
        <f t="shared" si="450"/>
        <v>21</v>
      </c>
      <c r="AM5157" s="396">
        <f t="shared" si="454"/>
        <v>19.8779</v>
      </c>
      <c r="AN5157" s="163">
        <f t="shared" si="449"/>
        <v>21</v>
      </c>
      <c r="AO5157" s="163"/>
      <c r="AP5157" s="113">
        <f t="shared" si="440"/>
        <v>4.1630970000000005</v>
      </c>
      <c r="AQ5157" s="163"/>
      <c r="AR5157" s="163"/>
      <c r="AS5157" s="163"/>
      <c r="AT5157" s="408">
        <f t="shared" si="455"/>
        <v>21</v>
      </c>
      <c r="AU5157" s="437">
        <v>19.8779</v>
      </c>
      <c r="AV5157" s="117">
        <v>4.97</v>
      </c>
      <c r="AW5157" s="438">
        <f t="shared" si="456"/>
        <v>4.97</v>
      </c>
      <c r="AX5157" s="438"/>
      <c r="AY5157" s="439"/>
      <c r="AZ5157" s="440"/>
      <c r="BA5157" s="440"/>
      <c r="BB5157" s="440">
        <f t="shared" si="457"/>
        <v>16.03</v>
      </c>
      <c r="BC5157" s="441"/>
      <c r="BD5157" s="442">
        <f t="shared" si="451"/>
        <v>14.907900000000001</v>
      </c>
    </row>
    <row r="5158" spans="1:56" x14ac:dyDescent="0.2">
      <c r="A5158" s="58">
        <v>41674</v>
      </c>
      <c r="B5158" s="430">
        <v>21.19</v>
      </c>
      <c r="C5158" s="431">
        <f t="shared" si="452"/>
        <v>20.124143</v>
      </c>
      <c r="D5158" s="432">
        <v>3.99</v>
      </c>
      <c r="E5158" s="433"/>
      <c r="F5158" s="63">
        <f t="shared" si="453"/>
        <v>24.114142999999999</v>
      </c>
      <c r="G5158" s="434"/>
      <c r="H5158" s="371">
        <v>15.24</v>
      </c>
      <c r="I5158" s="435">
        <v>4.125</v>
      </c>
      <c r="J5158" s="385"/>
      <c r="K5158" s="403">
        <f t="shared" si="436"/>
        <v>19.365000000000002</v>
      </c>
      <c r="L5158" s="387"/>
      <c r="M5158" s="387"/>
      <c r="N5158" s="387"/>
      <c r="O5158" s="98">
        <f t="shared" si="434"/>
        <v>-4.7491429999999966</v>
      </c>
      <c r="Q5158" s="100">
        <f t="shared" si="437"/>
        <v>-24.524363542473516</v>
      </c>
      <c r="S5158" s="404">
        <v>0</v>
      </c>
      <c r="T5158" s="389">
        <v>0</v>
      </c>
      <c r="U5158" s="390">
        <v>0</v>
      </c>
      <c r="V5158" s="405">
        <v>0</v>
      </c>
      <c r="W5158" s="406">
        <v>0</v>
      </c>
      <c r="X5158" s="405">
        <v>0</v>
      </c>
      <c r="Y5158" s="163">
        <f t="shared" si="448"/>
        <v>24.114142999999999</v>
      </c>
      <c r="Z5158" s="108">
        <v>0</v>
      </c>
      <c r="AA5158" s="112">
        <v>0</v>
      </c>
      <c r="AB5158" s="108">
        <v>341.1</v>
      </c>
      <c r="AC5158" s="109">
        <v>0.5</v>
      </c>
      <c r="AD5158" s="111">
        <v>0</v>
      </c>
      <c r="AE5158" s="394"/>
      <c r="AF5158" s="108">
        <v>355</v>
      </c>
      <c r="AG5158" s="109">
        <v>0.4</v>
      </c>
      <c r="AH5158" s="109">
        <v>0</v>
      </c>
      <c r="AI5158" s="112"/>
      <c r="AJ5158" s="110">
        <v>28</v>
      </c>
      <c r="AK5158" s="80"/>
      <c r="AL5158" s="443">
        <f t="shared" si="450"/>
        <v>28</v>
      </c>
      <c r="AM5158" s="396">
        <f t="shared" si="454"/>
        <v>26.4208</v>
      </c>
      <c r="AN5158" s="163">
        <f t="shared" si="449"/>
        <v>28</v>
      </c>
      <c r="AO5158" s="163"/>
      <c r="AP5158" s="113">
        <f t="shared" si="440"/>
        <v>3.8858570000000014</v>
      </c>
      <c r="AQ5158" s="163"/>
      <c r="AR5158" s="163"/>
      <c r="AS5158" s="163"/>
      <c r="AT5158" s="408">
        <f t="shared" si="455"/>
        <v>28</v>
      </c>
      <c r="AU5158" s="437">
        <v>26.4208</v>
      </c>
      <c r="AV5158" s="117">
        <v>5.44</v>
      </c>
      <c r="AW5158" s="438">
        <f t="shared" si="456"/>
        <v>5.44</v>
      </c>
      <c r="AX5158" s="438"/>
      <c r="AY5158" s="439"/>
      <c r="AZ5158" s="440"/>
      <c r="BA5158" s="440"/>
      <c r="BB5158" s="440">
        <f t="shared" si="457"/>
        <v>22.56</v>
      </c>
      <c r="BC5158" s="441"/>
      <c r="BD5158" s="442">
        <f t="shared" si="451"/>
        <v>20.980799999999999</v>
      </c>
    </row>
    <row r="5159" spans="1:56" x14ac:dyDescent="0.2">
      <c r="A5159" s="58">
        <v>41675</v>
      </c>
      <c r="B5159" s="430">
        <v>21.15</v>
      </c>
      <c r="C5159" s="431">
        <f t="shared" si="452"/>
        <v>20.086154999999998</v>
      </c>
      <c r="D5159" s="432">
        <v>5.31</v>
      </c>
      <c r="E5159" s="433"/>
      <c r="F5159" s="63">
        <f t="shared" si="453"/>
        <v>25.396154999999997</v>
      </c>
      <c r="G5159" s="434"/>
      <c r="H5159" s="371">
        <v>15.14</v>
      </c>
      <c r="I5159" s="435">
        <v>4.1909999999999998</v>
      </c>
      <c r="J5159" s="385"/>
      <c r="K5159" s="403">
        <f t="shared" si="436"/>
        <v>19.331</v>
      </c>
      <c r="L5159" s="387"/>
      <c r="M5159" s="387"/>
      <c r="N5159" s="387"/>
      <c r="O5159" s="98">
        <f t="shared" si="434"/>
        <v>-6.0651549999999972</v>
      </c>
      <c r="Q5159" s="100">
        <f t="shared" si="437"/>
        <v>-31.375278050799221</v>
      </c>
      <c r="S5159" s="404">
        <v>0</v>
      </c>
      <c r="T5159" s="389">
        <v>0</v>
      </c>
      <c r="U5159" s="390">
        <v>0</v>
      </c>
      <c r="V5159" s="405">
        <v>0</v>
      </c>
      <c r="W5159" s="406">
        <v>0</v>
      </c>
      <c r="X5159" s="405">
        <v>0</v>
      </c>
      <c r="Y5159" s="163">
        <f t="shared" si="448"/>
        <v>25.396154999999997</v>
      </c>
      <c r="Z5159" s="108">
        <v>0</v>
      </c>
      <c r="AA5159" s="112">
        <v>0</v>
      </c>
      <c r="AB5159" s="108">
        <v>341.3</v>
      </c>
      <c r="AC5159" s="109">
        <v>0.6</v>
      </c>
      <c r="AD5159" s="111">
        <v>0</v>
      </c>
      <c r="AE5159" s="394"/>
      <c r="AF5159" s="108">
        <v>355.2</v>
      </c>
      <c r="AG5159" s="109">
        <v>0</v>
      </c>
      <c r="AH5159" s="109">
        <v>0</v>
      </c>
      <c r="AI5159" s="112"/>
      <c r="AJ5159" s="110">
        <v>29</v>
      </c>
      <c r="AK5159" s="80"/>
      <c r="AL5159" s="443">
        <f t="shared" si="450"/>
        <v>29</v>
      </c>
      <c r="AM5159" s="396">
        <f t="shared" si="454"/>
        <v>27.3522</v>
      </c>
      <c r="AN5159" s="163">
        <f t="shared" si="449"/>
        <v>29</v>
      </c>
      <c r="AO5159" s="163"/>
      <c r="AP5159" s="113">
        <f t="shared" si="440"/>
        <v>3.6038450000000033</v>
      </c>
      <c r="AQ5159" s="163"/>
      <c r="AR5159" s="163"/>
      <c r="AS5159" s="163"/>
      <c r="AT5159" s="408">
        <f t="shared" si="455"/>
        <v>29</v>
      </c>
      <c r="AU5159" s="437">
        <v>27.3522</v>
      </c>
      <c r="AV5159" s="117">
        <v>5.46</v>
      </c>
      <c r="AW5159" s="438">
        <f t="shared" si="456"/>
        <v>5.46</v>
      </c>
      <c r="AX5159" s="438"/>
      <c r="AY5159" s="439"/>
      <c r="AZ5159" s="440"/>
      <c r="BA5159" s="440"/>
      <c r="BB5159" s="440">
        <f t="shared" si="457"/>
        <v>23.54</v>
      </c>
      <c r="BC5159" s="441"/>
      <c r="BD5159" s="442">
        <f t="shared" si="451"/>
        <v>21.892199999999999</v>
      </c>
    </row>
    <row r="5160" spans="1:56" x14ac:dyDescent="0.2">
      <c r="A5160" s="58">
        <v>41676</v>
      </c>
      <c r="B5160" s="430">
        <v>20.43</v>
      </c>
      <c r="C5160" s="431">
        <f t="shared" si="452"/>
        <v>19.402370999999999</v>
      </c>
      <c r="D5160" s="432">
        <v>5.24</v>
      </c>
      <c r="E5160" s="433"/>
      <c r="F5160" s="63">
        <f t="shared" si="453"/>
        <v>24.642370999999997</v>
      </c>
      <c r="G5160" s="434"/>
      <c r="H5160" s="371">
        <v>17.239999999999998</v>
      </c>
      <c r="I5160" s="435">
        <v>4.1369999999999996</v>
      </c>
      <c r="J5160" s="385"/>
      <c r="K5160" s="403">
        <f t="shared" si="436"/>
        <v>21.376999999999999</v>
      </c>
      <c r="L5160" s="387"/>
      <c r="M5160" s="387"/>
      <c r="N5160" s="387"/>
      <c r="O5160" s="98">
        <f t="shared" si="434"/>
        <v>-3.2653709999999982</v>
      </c>
      <c r="Q5160" s="100">
        <f t="shared" si="437"/>
        <v>-15.275160218926874</v>
      </c>
      <c r="S5160" s="404">
        <v>0</v>
      </c>
      <c r="T5160" s="389">
        <v>0</v>
      </c>
      <c r="U5160" s="390">
        <v>0</v>
      </c>
      <c r="V5160" s="405">
        <v>0</v>
      </c>
      <c r="W5160" s="406">
        <v>0</v>
      </c>
      <c r="X5160" s="405">
        <v>0</v>
      </c>
      <c r="Y5160" s="163">
        <f t="shared" si="448"/>
        <v>24.642370999999997</v>
      </c>
      <c r="Z5160" s="108">
        <v>0</v>
      </c>
      <c r="AA5160" s="112">
        <v>0</v>
      </c>
      <c r="AB5160" s="108">
        <v>341.2</v>
      </c>
      <c r="AC5160" s="109">
        <v>0</v>
      </c>
      <c r="AD5160" s="111">
        <v>0</v>
      </c>
      <c r="AE5160" s="394"/>
      <c r="AF5160" s="108">
        <v>355.2</v>
      </c>
      <c r="AG5160" s="109">
        <v>0</v>
      </c>
      <c r="AH5160" s="109">
        <v>0</v>
      </c>
      <c r="AI5160" s="112"/>
      <c r="AJ5160" s="110">
        <v>20</v>
      </c>
      <c r="AK5160" s="80"/>
      <c r="AL5160" s="443">
        <f t="shared" si="450"/>
        <v>20</v>
      </c>
      <c r="AM5160" s="396">
        <f t="shared" si="454"/>
        <v>18.806500000000003</v>
      </c>
      <c r="AN5160" s="163">
        <f t="shared" ref="AN5160:AN5182" si="458">AH5160+AJ5160+AD5160+AA5160+Z5160</f>
        <v>20</v>
      </c>
      <c r="AO5160" s="163"/>
      <c r="AP5160" s="113">
        <f t="shared" si="440"/>
        <v>-4.6423709999999971</v>
      </c>
      <c r="AQ5160" s="163"/>
      <c r="AR5160" s="163"/>
      <c r="AS5160" s="163"/>
      <c r="AT5160" s="408">
        <f t="shared" si="455"/>
        <v>20</v>
      </c>
      <c r="AU5160" s="437">
        <v>18.806500000000003</v>
      </c>
      <c r="AV5160" s="117">
        <v>2.95</v>
      </c>
      <c r="AW5160" s="438">
        <f t="shared" si="456"/>
        <v>2.95</v>
      </c>
      <c r="AX5160" s="438"/>
      <c r="AY5160" s="439"/>
      <c r="AZ5160" s="440"/>
      <c r="BA5160" s="440"/>
      <c r="BB5160" s="440">
        <f t="shared" si="457"/>
        <v>17.05</v>
      </c>
      <c r="BC5160" s="441"/>
      <c r="BD5160" s="442">
        <f t="shared" si="451"/>
        <v>15.856500000000002</v>
      </c>
    </row>
    <row r="5161" spans="1:56" x14ac:dyDescent="0.2">
      <c r="A5161" s="58">
        <v>41677</v>
      </c>
      <c r="B5161" s="430">
        <v>21.85</v>
      </c>
      <c r="C5161" s="431">
        <f t="shared" si="452"/>
        <v>20.750945000000002</v>
      </c>
      <c r="D5161" s="432">
        <v>4.3600000000000003</v>
      </c>
      <c r="E5161" s="433"/>
      <c r="F5161" s="63">
        <f t="shared" si="453"/>
        <v>25.110945000000001</v>
      </c>
      <c r="G5161" s="434"/>
      <c r="H5161" s="371">
        <v>21.73</v>
      </c>
      <c r="I5161" s="435">
        <v>4.1630000000000003</v>
      </c>
      <c r="J5161" s="385"/>
      <c r="K5161" s="403">
        <f t="shared" si="436"/>
        <v>25.893000000000001</v>
      </c>
      <c r="L5161" s="387"/>
      <c r="M5161" s="387"/>
      <c r="N5161" s="387"/>
      <c r="O5161" s="98">
        <f t="shared" si="434"/>
        <v>0.78205499999999972</v>
      </c>
      <c r="Q5161" s="100">
        <f t="shared" si="437"/>
        <v>3.0203336809176213</v>
      </c>
      <c r="S5161" s="404">
        <v>0</v>
      </c>
      <c r="T5161" s="389">
        <v>0</v>
      </c>
      <c r="U5161" s="390">
        <v>0</v>
      </c>
      <c r="V5161" s="405">
        <v>0</v>
      </c>
      <c r="W5161" s="406">
        <v>0</v>
      </c>
      <c r="X5161" s="405">
        <v>0</v>
      </c>
      <c r="Y5161" s="163">
        <f t="shared" si="448"/>
        <v>25.110945000000001</v>
      </c>
      <c r="Z5161" s="108">
        <v>0</v>
      </c>
      <c r="AA5161" s="112">
        <v>0</v>
      </c>
      <c r="AB5161" s="108">
        <v>341.1</v>
      </c>
      <c r="AC5161" s="109">
        <v>0</v>
      </c>
      <c r="AD5161" s="111">
        <v>0</v>
      </c>
      <c r="AE5161" s="394"/>
      <c r="AF5161" s="108">
        <v>355.1</v>
      </c>
      <c r="AG5161" s="109">
        <v>0</v>
      </c>
      <c r="AH5161" s="109">
        <v>0</v>
      </c>
      <c r="AI5161" s="112"/>
      <c r="AJ5161" s="110">
        <v>31</v>
      </c>
      <c r="AK5161" s="80"/>
      <c r="AL5161" s="443">
        <f t="shared" si="450"/>
        <v>31</v>
      </c>
      <c r="AM5161" s="396">
        <f t="shared" si="454"/>
        <v>29.315100000000001</v>
      </c>
      <c r="AN5161" s="163">
        <f t="shared" si="458"/>
        <v>31</v>
      </c>
      <c r="AO5161" s="163"/>
      <c r="AP5161" s="113">
        <f t="shared" si="440"/>
        <v>5.889054999999999</v>
      </c>
      <c r="AQ5161" s="163"/>
      <c r="AR5161" s="163"/>
      <c r="AS5161" s="163"/>
      <c r="AT5161" s="408">
        <f t="shared" si="455"/>
        <v>31</v>
      </c>
      <c r="AU5161" s="437">
        <v>29.315100000000001</v>
      </c>
      <c r="AV5161" s="117">
        <v>6.93</v>
      </c>
      <c r="AW5161" s="438">
        <f t="shared" si="456"/>
        <v>6.93</v>
      </c>
      <c r="AX5161" s="438"/>
      <c r="AY5161" s="439"/>
      <c r="AZ5161" s="440"/>
      <c r="BA5161" s="440"/>
      <c r="BB5161" s="440">
        <f t="shared" si="457"/>
        <v>24.07</v>
      </c>
      <c r="BC5161" s="441"/>
      <c r="BD5161" s="442">
        <f t="shared" si="451"/>
        <v>22.385100000000001</v>
      </c>
    </row>
    <row r="5162" spans="1:56" x14ac:dyDescent="0.2">
      <c r="A5162" s="58">
        <v>41678</v>
      </c>
      <c r="B5162" s="430">
        <v>19.27</v>
      </c>
      <c r="C5162" s="431">
        <f t="shared" si="452"/>
        <v>18.300719000000001</v>
      </c>
      <c r="D5162" s="432">
        <v>4.9400000000000004</v>
      </c>
      <c r="E5162" s="433"/>
      <c r="F5162" s="63">
        <f t="shared" si="453"/>
        <v>23.240719000000002</v>
      </c>
      <c r="G5162" s="434"/>
      <c r="H5162" s="371">
        <v>17.77</v>
      </c>
      <c r="I5162" s="435">
        <v>4.1500000000000004</v>
      </c>
      <c r="J5162" s="385"/>
      <c r="K5162" s="403">
        <f t="shared" si="436"/>
        <v>21.92</v>
      </c>
      <c r="L5162" s="387"/>
      <c r="M5162" s="387"/>
      <c r="N5162" s="387"/>
      <c r="O5162" s="98">
        <f t="shared" si="434"/>
        <v>-1.3207190000000004</v>
      </c>
      <c r="Q5162" s="100">
        <f t="shared" si="437"/>
        <v>-6.0251779197080308</v>
      </c>
      <c r="S5162" s="404">
        <v>0</v>
      </c>
      <c r="T5162" s="389">
        <v>0</v>
      </c>
      <c r="U5162" s="390">
        <v>0</v>
      </c>
      <c r="V5162" s="405">
        <v>0</v>
      </c>
      <c r="W5162" s="406">
        <v>0</v>
      </c>
      <c r="X5162" s="405">
        <v>0</v>
      </c>
      <c r="Y5162" s="163">
        <f t="shared" si="448"/>
        <v>23.240719000000002</v>
      </c>
      <c r="Z5162" s="108">
        <v>0</v>
      </c>
      <c r="AA5162" s="112">
        <v>0</v>
      </c>
      <c r="AB5162" s="108">
        <v>341.1</v>
      </c>
      <c r="AC5162" s="109">
        <v>0</v>
      </c>
      <c r="AD5162" s="111">
        <v>0</v>
      </c>
      <c r="AE5162" s="394"/>
      <c r="AF5162" s="108">
        <v>355</v>
      </c>
      <c r="AG5162" s="109">
        <v>0</v>
      </c>
      <c r="AH5162" s="109">
        <v>0</v>
      </c>
      <c r="AI5162" s="112"/>
      <c r="AJ5162" s="110">
        <v>29</v>
      </c>
      <c r="AK5162" s="80"/>
      <c r="AL5162" s="443">
        <f t="shared" si="450"/>
        <v>29</v>
      </c>
      <c r="AM5162" s="396">
        <f t="shared" si="454"/>
        <v>27.435500000000005</v>
      </c>
      <c r="AN5162" s="163">
        <f t="shared" si="458"/>
        <v>29</v>
      </c>
      <c r="AO5162" s="163"/>
      <c r="AP5162" s="113">
        <f t="shared" si="440"/>
        <v>5.7592809999999979</v>
      </c>
      <c r="AQ5162" s="163"/>
      <c r="AR5162" s="163"/>
      <c r="AS5162" s="163"/>
      <c r="AT5162" s="408">
        <f t="shared" si="455"/>
        <v>29</v>
      </c>
      <c r="AU5162" s="437">
        <v>27.435500000000005</v>
      </c>
      <c r="AV5162" s="117">
        <v>6.65</v>
      </c>
      <c r="AW5162" s="438">
        <f t="shared" si="456"/>
        <v>6.65</v>
      </c>
      <c r="AX5162" s="438"/>
      <c r="AY5162" s="439"/>
      <c r="AZ5162" s="440"/>
      <c r="BA5162" s="440"/>
      <c r="BB5162" s="440">
        <f t="shared" si="457"/>
        <v>22.35</v>
      </c>
      <c r="BC5162" s="441"/>
      <c r="BD5162" s="442">
        <f t="shared" si="451"/>
        <v>20.785500000000003</v>
      </c>
    </row>
    <row r="5163" spans="1:56" x14ac:dyDescent="0.2">
      <c r="A5163" s="58">
        <v>41679</v>
      </c>
      <c r="B5163" s="430">
        <v>20.09</v>
      </c>
      <c r="C5163" s="431">
        <f t="shared" si="452"/>
        <v>19.079473</v>
      </c>
      <c r="D5163" s="432">
        <v>4.9800000000000004</v>
      </c>
      <c r="E5163" s="433"/>
      <c r="F5163" s="63">
        <f t="shared" si="453"/>
        <v>24.059473000000001</v>
      </c>
      <c r="G5163" s="434"/>
      <c r="H5163" s="371">
        <v>18.5</v>
      </c>
      <c r="I5163" s="435">
        <v>4.2939999999999996</v>
      </c>
      <c r="J5163" s="385"/>
      <c r="K5163" s="403">
        <f t="shared" si="436"/>
        <v>22.794</v>
      </c>
      <c r="L5163" s="387"/>
      <c r="M5163" s="387"/>
      <c r="N5163" s="387"/>
      <c r="O5163" s="98">
        <f t="shared" si="434"/>
        <v>-1.2654730000000001</v>
      </c>
      <c r="Q5163" s="100">
        <f t="shared" si="437"/>
        <v>-5.5517811704834603</v>
      </c>
      <c r="S5163" s="404">
        <v>0</v>
      </c>
      <c r="T5163" s="389">
        <v>0</v>
      </c>
      <c r="U5163" s="390">
        <v>0</v>
      </c>
      <c r="V5163" s="405">
        <v>0</v>
      </c>
      <c r="W5163" s="406">
        <v>0</v>
      </c>
      <c r="X5163" s="405">
        <v>0</v>
      </c>
      <c r="Y5163" s="163">
        <f t="shared" si="448"/>
        <v>24.059473000000001</v>
      </c>
      <c r="Z5163" s="108">
        <v>0</v>
      </c>
      <c r="AA5163" s="112">
        <v>0</v>
      </c>
      <c r="AB5163" s="108">
        <v>341.1</v>
      </c>
      <c r="AC5163" s="109">
        <v>0</v>
      </c>
      <c r="AD5163" s="111">
        <v>0</v>
      </c>
      <c r="AE5163" s="394"/>
      <c r="AF5163" s="108">
        <v>355</v>
      </c>
      <c r="AG5163" s="109">
        <v>0</v>
      </c>
      <c r="AH5163" s="109">
        <v>0</v>
      </c>
      <c r="AI5163" s="112"/>
      <c r="AJ5163" s="110">
        <v>25</v>
      </c>
      <c r="AK5163" s="80"/>
      <c r="AL5163" s="443">
        <f t="shared" si="450"/>
        <v>25</v>
      </c>
      <c r="AM5163" s="396">
        <f t="shared" si="454"/>
        <v>23.6126</v>
      </c>
      <c r="AN5163" s="163">
        <f t="shared" si="458"/>
        <v>25</v>
      </c>
      <c r="AO5163" s="163"/>
      <c r="AP5163" s="113">
        <f t="shared" si="440"/>
        <v>0.94052699999999945</v>
      </c>
      <c r="AQ5163" s="163"/>
      <c r="AR5163" s="163"/>
      <c r="AS5163" s="163"/>
      <c r="AT5163" s="408">
        <f t="shared" si="455"/>
        <v>25</v>
      </c>
      <c r="AU5163" s="437">
        <v>23.6126</v>
      </c>
      <c r="AV5163" s="117">
        <v>5.18</v>
      </c>
      <c r="AW5163" s="438">
        <f t="shared" si="456"/>
        <v>5.18</v>
      </c>
      <c r="AX5163" s="438"/>
      <c r="AY5163" s="439"/>
      <c r="AZ5163" s="440"/>
      <c r="BA5163" s="440"/>
      <c r="BB5163" s="440">
        <f t="shared" si="457"/>
        <v>19.82</v>
      </c>
      <c r="BC5163" s="441"/>
      <c r="BD5163" s="442">
        <f t="shared" si="451"/>
        <v>18.432600000000001</v>
      </c>
    </row>
    <row r="5164" spans="1:56" x14ac:dyDescent="0.2">
      <c r="A5164" s="58">
        <v>41680</v>
      </c>
      <c r="B5164" s="430">
        <v>20.09</v>
      </c>
      <c r="C5164" s="431">
        <f t="shared" si="452"/>
        <v>19.079473</v>
      </c>
      <c r="D5164" s="432">
        <v>4.34</v>
      </c>
      <c r="E5164" s="433"/>
      <c r="F5164" s="63">
        <f t="shared" si="453"/>
        <v>23.419473</v>
      </c>
      <c r="G5164" s="434"/>
      <c r="H5164" s="371">
        <v>19.27</v>
      </c>
      <c r="I5164" s="435">
        <v>4.1950000000000003</v>
      </c>
      <c r="J5164" s="385"/>
      <c r="K5164" s="403">
        <f t="shared" si="436"/>
        <v>23.465</v>
      </c>
      <c r="L5164" s="387"/>
      <c r="M5164" s="387"/>
      <c r="N5164" s="387"/>
      <c r="O5164" s="98">
        <f t="shared" si="434"/>
        <v>4.5526999999999873E-2</v>
      </c>
      <c r="Q5164" s="100">
        <f t="shared" si="437"/>
        <v>0.19402088216492594</v>
      </c>
      <c r="S5164" s="404">
        <v>0</v>
      </c>
      <c r="T5164" s="389">
        <v>0</v>
      </c>
      <c r="U5164" s="390">
        <v>0</v>
      </c>
      <c r="V5164" s="405">
        <v>0</v>
      </c>
      <c r="W5164" s="406">
        <v>0</v>
      </c>
      <c r="X5164" s="405">
        <v>0</v>
      </c>
      <c r="Y5164" s="163">
        <f t="shared" si="448"/>
        <v>23.419473</v>
      </c>
      <c r="Z5164" s="108">
        <v>0</v>
      </c>
      <c r="AA5164" s="112">
        <v>0</v>
      </c>
      <c r="AB5164" s="108">
        <v>341.1</v>
      </c>
      <c r="AC5164" s="109">
        <v>0</v>
      </c>
      <c r="AD5164" s="111">
        <v>0</v>
      </c>
      <c r="AE5164" s="394"/>
      <c r="AF5164" s="108">
        <v>355.1</v>
      </c>
      <c r="AG5164" s="109">
        <v>0.03</v>
      </c>
      <c r="AH5164" s="109">
        <v>0</v>
      </c>
      <c r="AI5164" s="112"/>
      <c r="AJ5164" s="110">
        <v>15</v>
      </c>
      <c r="AK5164" s="80"/>
      <c r="AL5164" s="443">
        <f t="shared" si="450"/>
        <v>15</v>
      </c>
      <c r="AM5164" s="396">
        <f t="shared" si="454"/>
        <v>14.111000000000001</v>
      </c>
      <c r="AN5164" s="163">
        <f t="shared" si="458"/>
        <v>15</v>
      </c>
      <c r="AO5164" s="163"/>
      <c r="AP5164" s="113">
        <f t="shared" si="440"/>
        <v>-8.419473</v>
      </c>
      <c r="AQ5164" s="163"/>
      <c r="AR5164" s="163"/>
      <c r="AS5164" s="163"/>
      <c r="AT5164" s="408">
        <f t="shared" si="455"/>
        <v>15</v>
      </c>
      <c r="AU5164" s="437">
        <v>14.111000000000001</v>
      </c>
      <c r="AV5164" s="117">
        <v>2.2999999999999998</v>
      </c>
      <c r="AW5164" s="438">
        <f t="shared" si="456"/>
        <v>2.2999999999999998</v>
      </c>
      <c r="AX5164" s="438"/>
      <c r="AY5164" s="439"/>
      <c r="AZ5164" s="440"/>
      <c r="BA5164" s="440"/>
      <c r="BB5164" s="440">
        <f t="shared" si="457"/>
        <v>12.7</v>
      </c>
      <c r="BC5164" s="441"/>
      <c r="BD5164" s="442">
        <f t="shared" si="451"/>
        <v>11.811</v>
      </c>
    </row>
    <row r="5165" spans="1:56" x14ac:dyDescent="0.2">
      <c r="A5165" s="58">
        <v>41681</v>
      </c>
      <c r="B5165" s="430">
        <v>19.86</v>
      </c>
      <c r="C5165" s="431">
        <f t="shared" si="452"/>
        <v>18.861042000000001</v>
      </c>
      <c r="D5165" s="432">
        <v>5.22</v>
      </c>
      <c r="E5165" s="433"/>
      <c r="F5165" s="63">
        <f t="shared" si="453"/>
        <v>24.081042</v>
      </c>
      <c r="G5165" s="434"/>
      <c r="H5165" s="371">
        <v>16.489999999999998</v>
      </c>
      <c r="I5165" s="435">
        <v>4.0780000000000003</v>
      </c>
      <c r="J5165" s="385"/>
      <c r="K5165" s="403">
        <f t="shared" si="436"/>
        <v>20.567999999999998</v>
      </c>
      <c r="L5165" s="387"/>
      <c r="M5165" s="387"/>
      <c r="N5165" s="387"/>
      <c r="O5165" s="98">
        <f t="shared" si="434"/>
        <v>-3.5130420000000022</v>
      </c>
      <c r="Q5165" s="100">
        <f t="shared" si="437"/>
        <v>-17.080134189031519</v>
      </c>
      <c r="S5165" s="404">
        <v>0</v>
      </c>
      <c r="T5165" s="389">
        <v>0</v>
      </c>
      <c r="U5165" s="390">
        <v>0</v>
      </c>
      <c r="V5165" s="405">
        <v>0</v>
      </c>
      <c r="W5165" s="406">
        <v>0</v>
      </c>
      <c r="X5165" s="405">
        <v>0</v>
      </c>
      <c r="Y5165" s="163">
        <f t="shared" si="448"/>
        <v>24.081042</v>
      </c>
      <c r="Z5165" s="108">
        <v>0</v>
      </c>
      <c r="AA5165" s="112">
        <v>0</v>
      </c>
      <c r="AB5165" s="108">
        <v>341.1</v>
      </c>
      <c r="AC5165" s="109">
        <v>0</v>
      </c>
      <c r="AD5165" s="111">
        <v>0</v>
      </c>
      <c r="AE5165" s="394"/>
      <c r="AF5165" s="108">
        <v>355</v>
      </c>
      <c r="AG5165" s="109">
        <v>0</v>
      </c>
      <c r="AH5165" s="109">
        <v>0</v>
      </c>
      <c r="AI5165" s="112"/>
      <c r="AJ5165" s="110">
        <v>28</v>
      </c>
      <c r="AK5165" s="80"/>
      <c r="AL5165" s="443">
        <f t="shared" si="450"/>
        <v>28</v>
      </c>
      <c r="AM5165" s="396">
        <f t="shared" si="454"/>
        <v>26.474</v>
      </c>
      <c r="AN5165" s="163">
        <f t="shared" si="458"/>
        <v>28</v>
      </c>
      <c r="AO5165" s="163"/>
      <c r="AP5165" s="113">
        <f t="shared" si="440"/>
        <v>3.9189579999999999</v>
      </c>
      <c r="AQ5165" s="163"/>
      <c r="AR5165" s="163"/>
      <c r="AS5165" s="163"/>
      <c r="AT5165" s="408">
        <f t="shared" si="455"/>
        <v>28</v>
      </c>
      <c r="AU5165" s="437">
        <v>26.474</v>
      </c>
      <c r="AV5165" s="117">
        <v>6.2</v>
      </c>
      <c r="AW5165" s="438">
        <f t="shared" si="456"/>
        <v>6.2</v>
      </c>
      <c r="AX5165" s="438"/>
      <c r="AY5165" s="439"/>
      <c r="AZ5165" s="440"/>
      <c r="BA5165" s="440"/>
      <c r="BB5165" s="440">
        <f t="shared" si="457"/>
        <v>21.8</v>
      </c>
      <c r="BC5165" s="441"/>
      <c r="BD5165" s="442">
        <f t="shared" si="451"/>
        <v>20.274000000000001</v>
      </c>
    </row>
    <row r="5166" spans="1:56" x14ac:dyDescent="0.2">
      <c r="A5166" s="58">
        <v>41682</v>
      </c>
      <c r="B5166" s="430">
        <v>18.5</v>
      </c>
      <c r="C5166" s="431">
        <f t="shared" si="452"/>
        <v>17.56945</v>
      </c>
      <c r="D5166" s="432">
        <v>4.8</v>
      </c>
      <c r="E5166" s="433"/>
      <c r="F5166" s="63">
        <f t="shared" si="453"/>
        <v>22.369450000000001</v>
      </c>
      <c r="G5166" s="434"/>
      <c r="H5166" s="371">
        <v>18.98</v>
      </c>
      <c r="I5166" s="435">
        <v>4.2350000000000003</v>
      </c>
      <c r="J5166" s="385"/>
      <c r="K5166" s="403">
        <f t="shared" si="436"/>
        <v>23.215</v>
      </c>
      <c r="L5166" s="387"/>
      <c r="M5166" s="387"/>
      <c r="N5166" s="387"/>
      <c r="O5166" s="98">
        <f t="shared" si="434"/>
        <v>0.84554999999999936</v>
      </c>
      <c r="Q5166" s="100">
        <f t="shared" si="437"/>
        <v>3.6422571613181103</v>
      </c>
      <c r="S5166" s="404">
        <v>0</v>
      </c>
      <c r="T5166" s="389">
        <v>0</v>
      </c>
      <c r="U5166" s="390">
        <v>0</v>
      </c>
      <c r="V5166" s="405">
        <v>0</v>
      </c>
      <c r="W5166" s="406">
        <v>0</v>
      </c>
      <c r="X5166" s="405">
        <v>0</v>
      </c>
      <c r="Y5166" s="163">
        <f t="shared" si="448"/>
        <v>22.369450000000001</v>
      </c>
      <c r="Z5166" s="108">
        <v>0</v>
      </c>
      <c r="AA5166" s="112">
        <v>0</v>
      </c>
      <c r="AB5166" s="108">
        <v>341</v>
      </c>
      <c r="AC5166" s="109">
        <v>0.1</v>
      </c>
      <c r="AD5166" s="111">
        <v>0</v>
      </c>
      <c r="AE5166" s="394"/>
      <c r="AF5166" s="108">
        <v>355</v>
      </c>
      <c r="AG5166" s="109">
        <v>0</v>
      </c>
      <c r="AH5166" s="109">
        <v>0</v>
      </c>
      <c r="AI5166" s="112"/>
      <c r="AJ5166" s="110">
        <v>25</v>
      </c>
      <c r="AK5166" s="80"/>
      <c r="AL5166" s="443">
        <f t="shared" si="450"/>
        <v>25</v>
      </c>
      <c r="AM5166" s="396">
        <f t="shared" si="454"/>
        <v>23.570600000000006</v>
      </c>
      <c r="AN5166" s="163">
        <f t="shared" si="458"/>
        <v>25</v>
      </c>
      <c r="AO5166" s="163"/>
      <c r="AP5166" s="113">
        <f t="shared" si="440"/>
        <v>2.6305499999999995</v>
      </c>
      <c r="AQ5166" s="163"/>
      <c r="AR5166" s="163"/>
      <c r="AS5166" s="163"/>
      <c r="AT5166" s="408">
        <f t="shared" si="455"/>
        <v>25</v>
      </c>
      <c r="AU5166" s="437">
        <v>23.570600000000006</v>
      </c>
      <c r="AV5166" s="117">
        <v>4.58</v>
      </c>
      <c r="AW5166" s="438">
        <f t="shared" si="456"/>
        <v>4.58</v>
      </c>
      <c r="AX5166" s="438"/>
      <c r="AY5166" s="439"/>
      <c r="AZ5166" s="440"/>
      <c r="BA5166" s="440"/>
      <c r="BB5166" s="440">
        <f t="shared" si="457"/>
        <v>20.420000000000002</v>
      </c>
      <c r="BC5166" s="441"/>
      <c r="BD5166" s="442">
        <f t="shared" si="451"/>
        <v>18.990600000000004</v>
      </c>
    </row>
    <row r="5167" spans="1:56" x14ac:dyDescent="0.2">
      <c r="A5167" s="58">
        <v>41683</v>
      </c>
      <c r="B5167" s="430">
        <v>18.25</v>
      </c>
      <c r="C5167" s="431">
        <f t="shared" si="452"/>
        <v>17.332025000000002</v>
      </c>
      <c r="D5167" s="432">
        <v>4.4800000000000004</v>
      </c>
      <c r="E5167" s="433"/>
      <c r="F5167" s="63">
        <f t="shared" si="453"/>
        <v>21.812025000000002</v>
      </c>
      <c r="G5167" s="434"/>
      <c r="H5167" s="371">
        <v>16.3</v>
      </c>
      <c r="I5167" s="435">
        <v>4.0549999999999997</v>
      </c>
      <c r="J5167" s="385"/>
      <c r="K5167" s="403">
        <f t="shared" si="436"/>
        <v>20.355</v>
      </c>
      <c r="L5167" s="387"/>
      <c r="M5167" s="387"/>
      <c r="N5167" s="387"/>
      <c r="O5167" s="98">
        <f t="shared" si="434"/>
        <v>-1.4570250000000016</v>
      </c>
      <c r="Q5167" s="100">
        <f t="shared" si="437"/>
        <v>-7.1580692704495279</v>
      </c>
      <c r="S5167" s="404">
        <v>0</v>
      </c>
      <c r="T5167" s="389">
        <v>0</v>
      </c>
      <c r="U5167" s="390">
        <v>0</v>
      </c>
      <c r="V5167" s="405">
        <v>0</v>
      </c>
      <c r="W5167" s="406">
        <v>0</v>
      </c>
      <c r="X5167" s="405">
        <v>0</v>
      </c>
      <c r="Y5167" s="163">
        <f t="shared" si="448"/>
        <v>21.812025000000002</v>
      </c>
      <c r="Z5167" s="108">
        <v>0</v>
      </c>
      <c r="AA5167" s="112">
        <v>0</v>
      </c>
      <c r="AB5167" s="108">
        <v>341</v>
      </c>
      <c r="AC5167" s="109">
        <v>1.6</v>
      </c>
      <c r="AD5167" s="111">
        <v>0</v>
      </c>
      <c r="AE5167" s="394"/>
      <c r="AF5167" s="108">
        <v>355</v>
      </c>
      <c r="AG5167" s="109">
        <v>1.3</v>
      </c>
      <c r="AH5167" s="109">
        <v>0</v>
      </c>
      <c r="AI5167" s="112"/>
      <c r="AJ5167" s="110">
        <v>18</v>
      </c>
      <c r="AK5167" s="80"/>
      <c r="AL5167" s="443">
        <f t="shared" si="450"/>
        <v>18</v>
      </c>
      <c r="AM5167" s="396">
        <f t="shared" si="454"/>
        <v>17.0396</v>
      </c>
      <c r="AN5167" s="163">
        <f t="shared" si="458"/>
        <v>18</v>
      </c>
      <c r="AO5167" s="163"/>
      <c r="AP5167" s="113">
        <f t="shared" si="440"/>
        <v>-3.812025000000002</v>
      </c>
      <c r="AQ5167" s="163"/>
      <c r="AR5167" s="163"/>
      <c r="AS5167" s="163"/>
      <c r="AT5167" s="408">
        <f t="shared" si="455"/>
        <v>18</v>
      </c>
      <c r="AU5167" s="437">
        <v>17.0396</v>
      </c>
      <c r="AV5167" s="117">
        <v>4.28</v>
      </c>
      <c r="AW5167" s="438">
        <f t="shared" si="456"/>
        <v>4.28</v>
      </c>
      <c r="AX5167" s="438"/>
      <c r="AY5167" s="439"/>
      <c r="AZ5167" s="440"/>
      <c r="BA5167" s="440"/>
      <c r="BB5167" s="440">
        <f t="shared" si="457"/>
        <v>13.719999999999999</v>
      </c>
      <c r="BC5167" s="441"/>
      <c r="BD5167" s="442">
        <f t="shared" si="451"/>
        <v>12.759599999999999</v>
      </c>
    </row>
    <row r="5168" spans="1:56" x14ac:dyDescent="0.2">
      <c r="A5168" s="58">
        <v>41684</v>
      </c>
      <c r="B5168" s="430">
        <v>19.649999999999999</v>
      </c>
      <c r="C5168" s="431">
        <f t="shared" si="452"/>
        <v>18.661604999999998</v>
      </c>
      <c r="D5168" s="432">
        <v>4.6100000000000003</v>
      </c>
      <c r="E5168" s="433"/>
      <c r="F5168" s="63">
        <f t="shared" si="453"/>
        <v>23.271604999999997</v>
      </c>
      <c r="G5168" s="434"/>
      <c r="H5168" s="371">
        <v>17.23</v>
      </c>
      <c r="I5168" s="435">
        <v>4.1189999999999998</v>
      </c>
      <c r="J5168" s="385"/>
      <c r="K5168" s="403">
        <f t="shared" si="436"/>
        <v>21.349</v>
      </c>
      <c r="L5168" s="387"/>
      <c r="M5168" s="387"/>
      <c r="N5168" s="387"/>
      <c r="O5168" s="98">
        <f t="shared" si="434"/>
        <v>-1.9226049999999972</v>
      </c>
      <c r="Q5168" s="100">
        <f t="shared" si="437"/>
        <v>-9.0055974518712691</v>
      </c>
      <c r="S5168" s="404">
        <v>0</v>
      </c>
      <c r="T5168" s="389">
        <v>0</v>
      </c>
      <c r="U5168" s="390">
        <v>0</v>
      </c>
      <c r="V5168" s="405">
        <v>0</v>
      </c>
      <c r="W5168" s="406">
        <v>0</v>
      </c>
      <c r="X5168" s="405">
        <v>0</v>
      </c>
      <c r="Y5168" s="163">
        <f t="shared" si="448"/>
        <v>23.271604999999997</v>
      </c>
      <c r="Z5168" s="108">
        <v>0</v>
      </c>
      <c r="AA5168" s="112">
        <v>0</v>
      </c>
      <c r="AB5168" s="108">
        <v>341</v>
      </c>
      <c r="AC5168" s="109">
        <v>0</v>
      </c>
      <c r="AD5168" s="111">
        <v>0</v>
      </c>
      <c r="AE5168" s="394"/>
      <c r="AF5168" s="108">
        <v>355.2</v>
      </c>
      <c r="AG5168" s="109">
        <v>0</v>
      </c>
      <c r="AH5168" s="109">
        <v>0</v>
      </c>
      <c r="AI5168" s="112"/>
      <c r="AJ5168" s="110">
        <v>31</v>
      </c>
      <c r="AK5168" s="80"/>
      <c r="AL5168" s="443">
        <f t="shared" si="450"/>
        <v>31</v>
      </c>
      <c r="AM5168" s="396">
        <f t="shared" si="454"/>
        <v>29.088440000000002</v>
      </c>
      <c r="AN5168" s="163">
        <f t="shared" si="458"/>
        <v>31</v>
      </c>
      <c r="AO5168" s="163"/>
      <c r="AP5168" s="113">
        <f t="shared" si="440"/>
        <v>7.7283950000000026</v>
      </c>
      <c r="AQ5168" s="163"/>
      <c r="AR5168" s="163"/>
      <c r="AS5168" s="163"/>
      <c r="AT5168" s="408">
        <f t="shared" si="455"/>
        <v>31</v>
      </c>
      <c r="AU5168" s="437">
        <v>29.088440000000002</v>
      </c>
      <c r="AV5168" s="117">
        <v>3.6920000000000002</v>
      </c>
      <c r="AW5168" s="438">
        <f t="shared" si="456"/>
        <v>3.6920000000000002</v>
      </c>
      <c r="AX5168" s="438"/>
      <c r="AY5168" s="439"/>
      <c r="AZ5168" s="440"/>
      <c r="BA5168" s="440"/>
      <c r="BB5168" s="440">
        <f t="shared" si="457"/>
        <v>27.308</v>
      </c>
      <c r="BC5168" s="441"/>
      <c r="BD5168" s="442">
        <f t="shared" si="451"/>
        <v>25.396440000000002</v>
      </c>
    </row>
    <row r="5169" spans="1:56" x14ac:dyDescent="0.2">
      <c r="A5169" s="58">
        <v>41685</v>
      </c>
      <c r="B5169" s="430">
        <v>21.37</v>
      </c>
      <c r="C5169" s="431">
        <f t="shared" si="452"/>
        <v>20.295089000000001</v>
      </c>
      <c r="D5169" s="432">
        <v>4.7329999999999997</v>
      </c>
      <c r="E5169" s="433"/>
      <c r="F5169" s="63">
        <f t="shared" si="453"/>
        <v>25.028089000000001</v>
      </c>
      <c r="G5169" s="434"/>
      <c r="H5169" s="371">
        <v>20.54</v>
      </c>
      <c r="I5169" s="435">
        <v>4.9340000000000002</v>
      </c>
      <c r="J5169" s="385"/>
      <c r="K5169" s="403">
        <f t="shared" si="436"/>
        <v>25.474</v>
      </c>
      <c r="L5169" s="387"/>
      <c r="M5169" s="387"/>
      <c r="N5169" s="387"/>
      <c r="O5169" s="98">
        <f t="shared" si="434"/>
        <v>0.44591099999999884</v>
      </c>
      <c r="Q5169" s="100">
        <f t="shared" si="437"/>
        <v>1.7504553662557856</v>
      </c>
      <c r="S5169" s="404">
        <v>0</v>
      </c>
      <c r="T5169" s="389">
        <v>0</v>
      </c>
      <c r="U5169" s="390">
        <v>0</v>
      </c>
      <c r="V5169" s="405">
        <v>0</v>
      </c>
      <c r="W5169" s="406">
        <v>0</v>
      </c>
      <c r="X5169" s="405">
        <v>0</v>
      </c>
      <c r="Y5169" s="163">
        <f t="shared" si="448"/>
        <v>25.028089000000001</v>
      </c>
      <c r="Z5169" s="108">
        <v>0</v>
      </c>
      <c r="AA5169" s="112">
        <v>0</v>
      </c>
      <c r="AB5169" s="108">
        <v>341.3</v>
      </c>
      <c r="AC5169" s="109">
        <v>0</v>
      </c>
      <c r="AD5169" s="111">
        <v>0</v>
      </c>
      <c r="AE5169" s="394"/>
      <c r="AF5169" s="108">
        <v>355.4</v>
      </c>
      <c r="AG5169" s="109">
        <v>0</v>
      </c>
      <c r="AH5169" s="109">
        <v>0</v>
      </c>
      <c r="AI5169" s="112"/>
      <c r="AJ5169" s="110">
        <v>23</v>
      </c>
      <c r="AK5169" s="80"/>
      <c r="AL5169" s="443">
        <f t="shared" si="450"/>
        <v>23</v>
      </c>
      <c r="AM5169" s="396">
        <f t="shared" si="454"/>
        <v>21.735099999999999</v>
      </c>
      <c r="AN5169" s="163">
        <f t="shared" si="458"/>
        <v>23</v>
      </c>
      <c r="AO5169" s="163"/>
      <c r="AP5169" s="113">
        <f t="shared" si="440"/>
        <v>-2.0280890000000014</v>
      </c>
      <c r="AQ5169" s="163"/>
      <c r="AR5169" s="163"/>
      <c r="AS5169" s="163"/>
      <c r="AT5169" s="408">
        <f t="shared" si="455"/>
        <v>23</v>
      </c>
      <c r="AU5169" s="437">
        <v>21.735099999999999</v>
      </c>
      <c r="AV5169" s="117">
        <v>4.93</v>
      </c>
      <c r="AW5169" s="438">
        <f t="shared" si="456"/>
        <v>4.93</v>
      </c>
      <c r="AX5169" s="438"/>
      <c r="AY5169" s="439"/>
      <c r="AZ5169" s="440"/>
      <c r="BA5169" s="440"/>
      <c r="BB5169" s="440">
        <f t="shared" si="457"/>
        <v>18.07</v>
      </c>
      <c r="BC5169" s="441"/>
      <c r="BD5169" s="442">
        <f t="shared" si="451"/>
        <v>16.805099999999999</v>
      </c>
    </row>
    <row r="5170" spans="1:56" x14ac:dyDescent="0.2">
      <c r="A5170" s="58">
        <v>41686</v>
      </c>
      <c r="B5170" s="430">
        <v>19.93</v>
      </c>
      <c r="C5170" s="431">
        <f t="shared" si="452"/>
        <v>18.927520999999999</v>
      </c>
      <c r="D5170" s="432">
        <v>5.12</v>
      </c>
      <c r="E5170" s="433"/>
      <c r="F5170" s="63">
        <f t="shared" si="453"/>
        <v>24.047521</v>
      </c>
      <c r="G5170" s="434"/>
      <c r="H5170" s="371">
        <v>19.43</v>
      </c>
      <c r="I5170" s="435">
        <v>4.2450000000000001</v>
      </c>
      <c r="J5170" s="385"/>
      <c r="K5170" s="403">
        <f t="shared" si="436"/>
        <v>23.675000000000001</v>
      </c>
      <c r="L5170" s="387"/>
      <c r="M5170" s="387"/>
      <c r="N5170" s="387"/>
      <c r="O5170" s="98">
        <f t="shared" si="434"/>
        <v>-0.37252099999999899</v>
      </c>
      <c r="Q5170" s="100">
        <f t="shared" si="437"/>
        <v>-1.5734783526927094</v>
      </c>
      <c r="S5170" s="404">
        <v>0</v>
      </c>
      <c r="T5170" s="389">
        <v>0</v>
      </c>
      <c r="U5170" s="390">
        <v>0</v>
      </c>
      <c r="V5170" s="405">
        <v>0</v>
      </c>
      <c r="W5170" s="406">
        <v>0</v>
      </c>
      <c r="X5170" s="405">
        <v>0</v>
      </c>
      <c r="Y5170" s="163">
        <f t="shared" si="448"/>
        <v>24.047521</v>
      </c>
      <c r="Z5170" s="108">
        <v>0</v>
      </c>
      <c r="AA5170" s="112">
        <v>0</v>
      </c>
      <c r="AB5170" s="108">
        <v>341.4</v>
      </c>
      <c r="AC5170" s="109">
        <v>0</v>
      </c>
      <c r="AD5170" s="111">
        <v>0</v>
      </c>
      <c r="AE5170" s="394"/>
      <c r="AF5170" s="108">
        <v>355.5</v>
      </c>
      <c r="AG5170" s="109">
        <v>0.2</v>
      </c>
      <c r="AH5170" s="109">
        <v>0</v>
      </c>
      <c r="AI5170" s="112"/>
      <c r="AJ5170" s="110">
        <v>29</v>
      </c>
      <c r="AK5170" s="80"/>
      <c r="AL5170" s="443">
        <f t="shared" si="450"/>
        <v>29</v>
      </c>
      <c r="AM5170" s="396">
        <f t="shared" si="454"/>
        <v>27.306000000000001</v>
      </c>
      <c r="AN5170" s="163">
        <f t="shared" si="458"/>
        <v>29</v>
      </c>
      <c r="AO5170" s="163"/>
      <c r="AP5170" s="113">
        <f t="shared" si="440"/>
        <v>4.9524790000000003</v>
      </c>
      <c r="AQ5170" s="163"/>
      <c r="AR5170" s="163"/>
      <c r="AS5170" s="163"/>
      <c r="AT5170" s="408">
        <f t="shared" si="455"/>
        <v>29</v>
      </c>
      <c r="AU5170" s="437">
        <v>27.306000000000001</v>
      </c>
      <c r="AV5170" s="117">
        <v>4.8</v>
      </c>
      <c r="AW5170" s="438">
        <f t="shared" si="456"/>
        <v>4.8</v>
      </c>
      <c r="AX5170" s="438"/>
      <c r="AY5170" s="439"/>
      <c r="AZ5170" s="440"/>
      <c r="BA5170" s="440"/>
      <c r="BB5170" s="440">
        <f t="shared" si="457"/>
        <v>24.2</v>
      </c>
      <c r="BC5170" s="441"/>
      <c r="BD5170" s="442">
        <f t="shared" si="451"/>
        <v>22.506</v>
      </c>
    </row>
    <row r="5171" spans="1:56" x14ac:dyDescent="0.2">
      <c r="A5171" s="58">
        <v>41687</v>
      </c>
      <c r="B5171" s="430">
        <v>20.56</v>
      </c>
      <c r="C5171" s="431">
        <f t="shared" si="452"/>
        <v>19.525831999999998</v>
      </c>
      <c r="D5171" s="432">
        <v>4.7030000000000003</v>
      </c>
      <c r="E5171" s="433"/>
      <c r="F5171" s="63">
        <f t="shared" si="453"/>
        <v>24.228831999999997</v>
      </c>
      <c r="G5171" s="434"/>
      <c r="H5171" s="371">
        <v>17.45</v>
      </c>
      <c r="I5171" s="435">
        <v>4.2030000000000003</v>
      </c>
      <c r="J5171" s="385"/>
      <c r="K5171" s="403">
        <f t="shared" si="436"/>
        <v>21.652999999999999</v>
      </c>
      <c r="L5171" s="387"/>
      <c r="M5171" s="387"/>
      <c r="N5171" s="387"/>
      <c r="O5171" s="98">
        <f t="shared" si="434"/>
        <v>-2.5758319999999983</v>
      </c>
      <c r="Q5171" s="100">
        <f t="shared" si="437"/>
        <v>-11.895958989516457</v>
      </c>
      <c r="S5171" s="404">
        <v>0</v>
      </c>
      <c r="T5171" s="389">
        <v>0</v>
      </c>
      <c r="U5171" s="390">
        <v>0</v>
      </c>
      <c r="V5171" s="405">
        <v>0</v>
      </c>
      <c r="W5171" s="406">
        <v>0</v>
      </c>
      <c r="X5171" s="405">
        <v>0</v>
      </c>
      <c r="Y5171" s="163">
        <f t="shared" si="448"/>
        <v>24.228831999999997</v>
      </c>
      <c r="Z5171" s="108">
        <v>0</v>
      </c>
      <c r="AA5171" s="112">
        <v>0</v>
      </c>
      <c r="AB5171" s="108">
        <v>341.3</v>
      </c>
      <c r="AC5171" s="109">
        <v>0</v>
      </c>
      <c r="AD5171" s="111">
        <v>0</v>
      </c>
      <c r="AE5171" s="394"/>
      <c r="AF5171" s="108">
        <v>355.4</v>
      </c>
      <c r="AG5171" s="109">
        <v>0</v>
      </c>
      <c r="AH5171" s="109">
        <v>0</v>
      </c>
      <c r="AI5171" s="112"/>
      <c r="AJ5171" s="110">
        <v>24</v>
      </c>
      <c r="AK5171" s="80"/>
      <c r="AL5171" s="443">
        <f t="shared" si="450"/>
        <v>24</v>
      </c>
      <c r="AM5171" s="396">
        <f t="shared" si="454"/>
        <v>22.866700000000002</v>
      </c>
      <c r="AN5171" s="163">
        <f t="shared" si="458"/>
        <v>24</v>
      </c>
      <c r="AO5171" s="163"/>
      <c r="AP5171" s="113">
        <f t="shared" si="440"/>
        <v>-0.22883199999999704</v>
      </c>
      <c r="AQ5171" s="163"/>
      <c r="AR5171" s="163"/>
      <c r="AS5171" s="163"/>
      <c r="AT5171" s="408">
        <f t="shared" si="455"/>
        <v>24</v>
      </c>
      <c r="AU5171" s="437">
        <v>22.866700000000002</v>
      </c>
      <c r="AV5171" s="117">
        <v>7.81</v>
      </c>
      <c r="AW5171" s="438">
        <f t="shared" si="456"/>
        <v>7.81</v>
      </c>
      <c r="AX5171" s="438"/>
      <c r="AY5171" s="439"/>
      <c r="AZ5171" s="440"/>
      <c r="BA5171" s="440"/>
      <c r="BB5171" s="440">
        <f t="shared" si="457"/>
        <v>16.190000000000001</v>
      </c>
      <c r="BC5171" s="441"/>
      <c r="BD5171" s="442">
        <f t="shared" si="451"/>
        <v>15.056700000000003</v>
      </c>
    </row>
    <row r="5172" spans="1:56" x14ac:dyDescent="0.2">
      <c r="A5172" s="58">
        <v>41688</v>
      </c>
      <c r="B5172" s="430">
        <v>20.76</v>
      </c>
      <c r="C5172" s="431">
        <f t="shared" si="452"/>
        <v>19.715772000000001</v>
      </c>
      <c r="D5172" s="432">
        <v>4.8099999999999996</v>
      </c>
      <c r="E5172" s="433"/>
      <c r="F5172" s="63">
        <f t="shared" si="453"/>
        <v>24.525772</v>
      </c>
      <c r="G5172" s="434"/>
      <c r="H5172" s="371">
        <v>19.690000000000001</v>
      </c>
      <c r="I5172" s="435">
        <v>4.7699999999999996</v>
      </c>
      <c r="J5172" s="385"/>
      <c r="K5172" s="403">
        <f t="shared" si="436"/>
        <v>24.46</v>
      </c>
      <c r="L5172" s="387"/>
      <c r="M5172" s="387"/>
      <c r="N5172" s="387"/>
      <c r="O5172" s="98">
        <f t="shared" si="434"/>
        <v>-6.5771999999999053E-2</v>
      </c>
      <c r="Q5172" s="100">
        <f t="shared" si="437"/>
        <v>-0.26889615699100189</v>
      </c>
      <c r="S5172" s="404">
        <v>0</v>
      </c>
      <c r="T5172" s="389">
        <v>0</v>
      </c>
      <c r="U5172" s="390">
        <v>0</v>
      </c>
      <c r="V5172" s="405">
        <v>0</v>
      </c>
      <c r="W5172" s="406">
        <v>0</v>
      </c>
      <c r="X5172" s="405">
        <v>0</v>
      </c>
      <c r="Y5172" s="163">
        <f t="shared" si="448"/>
        <v>24.525772</v>
      </c>
      <c r="Z5172" s="108">
        <v>0</v>
      </c>
      <c r="AA5172" s="112">
        <v>0</v>
      </c>
      <c r="AB5172" s="108">
        <v>341.2</v>
      </c>
      <c r="AC5172" s="109">
        <v>0.3</v>
      </c>
      <c r="AD5172" s="111">
        <v>0</v>
      </c>
      <c r="AE5172" s="394"/>
      <c r="AF5172" s="108">
        <v>355.3</v>
      </c>
      <c r="AG5172" s="109">
        <v>0.3</v>
      </c>
      <c r="AH5172" s="109">
        <v>0</v>
      </c>
      <c r="AI5172" s="112"/>
      <c r="AJ5172" s="110">
        <v>16</v>
      </c>
      <c r="AK5172" s="80"/>
      <c r="AL5172" s="443">
        <f t="shared" si="450"/>
        <v>16</v>
      </c>
      <c r="AM5172" s="396">
        <f t="shared" si="454"/>
        <v>15.074810000000001</v>
      </c>
      <c r="AN5172" s="163">
        <f t="shared" si="458"/>
        <v>16</v>
      </c>
      <c r="AO5172" s="163"/>
      <c r="AP5172" s="113">
        <f t="shared" si="440"/>
        <v>-8.5257719999999999</v>
      </c>
      <c r="AQ5172" s="163"/>
      <c r="AR5172" s="163"/>
      <c r="AS5172" s="163"/>
      <c r="AT5172" s="408">
        <f t="shared" si="455"/>
        <v>16</v>
      </c>
      <c r="AU5172" s="437">
        <v>15.074810000000001</v>
      </c>
      <c r="AV5172" s="117">
        <v>2.7829999999999999</v>
      </c>
      <c r="AW5172" s="438">
        <f t="shared" si="456"/>
        <v>2.7829999999999999</v>
      </c>
      <c r="AX5172" s="438"/>
      <c r="AY5172" s="439"/>
      <c r="AZ5172" s="440"/>
      <c r="BA5172" s="440"/>
      <c r="BB5172" s="440">
        <f t="shared" si="457"/>
        <v>13.217000000000001</v>
      </c>
      <c r="BC5172" s="441"/>
      <c r="BD5172" s="442">
        <f t="shared" si="451"/>
        <v>12.291810000000002</v>
      </c>
    </row>
    <row r="5173" spans="1:56" x14ac:dyDescent="0.2">
      <c r="A5173" s="58">
        <v>41689</v>
      </c>
      <c r="B5173" s="430">
        <v>19.559999999999999</v>
      </c>
      <c r="C5173" s="431">
        <f t="shared" si="452"/>
        <v>18.576131999999998</v>
      </c>
      <c r="D5173" s="432">
        <v>4.3099999999999996</v>
      </c>
      <c r="E5173" s="433"/>
      <c r="F5173" s="63">
        <f t="shared" si="453"/>
        <v>22.886131999999996</v>
      </c>
      <c r="G5173" s="434"/>
      <c r="H5173" s="371">
        <v>22.24</v>
      </c>
      <c r="I5173" s="435">
        <v>5.07</v>
      </c>
      <c r="J5173" s="385"/>
      <c r="K5173" s="403">
        <f t="shared" si="436"/>
        <v>27.31</v>
      </c>
      <c r="L5173" s="387"/>
      <c r="M5173" s="387"/>
      <c r="N5173" s="387"/>
      <c r="O5173" s="98">
        <f t="shared" si="434"/>
        <v>4.4238680000000024</v>
      </c>
      <c r="Q5173" s="100">
        <f t="shared" si="437"/>
        <v>16.198711094837066</v>
      </c>
      <c r="S5173" s="404">
        <v>0</v>
      </c>
      <c r="T5173" s="389">
        <v>0</v>
      </c>
      <c r="U5173" s="390">
        <v>0</v>
      </c>
      <c r="V5173" s="405">
        <v>0</v>
      </c>
      <c r="W5173" s="406">
        <v>0</v>
      </c>
      <c r="X5173" s="405">
        <v>0</v>
      </c>
      <c r="Y5173" s="163">
        <f t="shared" si="448"/>
        <v>22.886131999999996</v>
      </c>
      <c r="Z5173" s="108">
        <v>0</v>
      </c>
      <c r="AA5173" s="112">
        <v>0</v>
      </c>
      <c r="AB5173" s="108">
        <v>341.2</v>
      </c>
      <c r="AC5173" s="109">
        <v>0</v>
      </c>
      <c r="AD5173" s="111">
        <v>0</v>
      </c>
      <c r="AE5173" s="394"/>
      <c r="AF5173" s="108">
        <v>355.4</v>
      </c>
      <c r="AG5173" s="109">
        <v>0</v>
      </c>
      <c r="AH5173" s="109">
        <v>0</v>
      </c>
      <c r="AI5173" s="112"/>
      <c r="AJ5173" s="110">
        <v>33</v>
      </c>
      <c r="AK5173" s="80"/>
      <c r="AL5173" s="443">
        <f t="shared" si="450"/>
        <v>33</v>
      </c>
      <c r="AM5173" s="396">
        <f t="shared" si="454"/>
        <v>31.131</v>
      </c>
      <c r="AN5173" s="163">
        <f t="shared" si="458"/>
        <v>33</v>
      </c>
      <c r="AO5173" s="163"/>
      <c r="AP5173" s="113">
        <f t="shared" si="440"/>
        <v>10.113868000000004</v>
      </c>
      <c r="AQ5173" s="163"/>
      <c r="AR5173" s="163"/>
      <c r="AS5173" s="163"/>
      <c r="AT5173" s="408">
        <f t="shared" si="455"/>
        <v>33</v>
      </c>
      <c r="AU5173" s="437">
        <v>31.131</v>
      </c>
      <c r="AV5173" s="117">
        <v>6.3</v>
      </c>
      <c r="AW5173" s="438">
        <f t="shared" si="456"/>
        <v>6.3</v>
      </c>
      <c r="AX5173" s="438"/>
      <c r="AY5173" s="439"/>
      <c r="AZ5173" s="440"/>
      <c r="BA5173" s="440"/>
      <c r="BB5173" s="440">
        <f t="shared" si="457"/>
        <v>26.7</v>
      </c>
      <c r="BC5173" s="441"/>
      <c r="BD5173" s="442">
        <f t="shared" si="451"/>
        <v>24.831</v>
      </c>
    </row>
    <row r="5174" spans="1:56" x14ac:dyDescent="0.2">
      <c r="A5174" s="58">
        <v>41690</v>
      </c>
      <c r="B5174" s="430">
        <v>20.87</v>
      </c>
      <c r="C5174" s="431">
        <f t="shared" si="452"/>
        <v>19.820239000000001</v>
      </c>
      <c r="D5174" s="432">
        <v>4.71</v>
      </c>
      <c r="E5174" s="433"/>
      <c r="F5174" s="63">
        <f t="shared" si="453"/>
        <v>24.530239000000002</v>
      </c>
      <c r="G5174" s="434"/>
      <c r="H5174" s="371">
        <v>19.89</v>
      </c>
      <c r="I5174" s="435">
        <v>4.8929999999999998</v>
      </c>
      <c r="J5174" s="385"/>
      <c r="K5174" s="403">
        <f t="shared" si="436"/>
        <v>24.783000000000001</v>
      </c>
      <c r="L5174" s="387"/>
      <c r="M5174" s="387"/>
      <c r="N5174" s="387"/>
      <c r="O5174" s="98">
        <f t="shared" si="434"/>
        <v>0.25276099999999957</v>
      </c>
      <c r="Q5174" s="100">
        <f t="shared" si="437"/>
        <v>1.0198967033853832</v>
      </c>
      <c r="S5174" s="404">
        <v>0</v>
      </c>
      <c r="T5174" s="389">
        <v>0</v>
      </c>
      <c r="U5174" s="390">
        <v>0</v>
      </c>
      <c r="V5174" s="405">
        <v>0</v>
      </c>
      <c r="W5174" s="406">
        <v>0</v>
      </c>
      <c r="X5174" s="444">
        <v>0</v>
      </c>
      <c r="Y5174" s="163">
        <f t="shared" si="448"/>
        <v>24.530239000000002</v>
      </c>
      <c r="Z5174" s="108">
        <v>0</v>
      </c>
      <c r="AA5174" s="112">
        <v>0</v>
      </c>
      <c r="AB5174" s="108">
        <v>341.2</v>
      </c>
      <c r="AC5174" s="109">
        <v>0</v>
      </c>
      <c r="AD5174" s="111">
        <v>0</v>
      </c>
      <c r="AE5174" s="394"/>
      <c r="AF5174" s="108">
        <v>355.3</v>
      </c>
      <c r="AG5174" s="109">
        <v>0</v>
      </c>
      <c r="AH5174" s="109">
        <v>0</v>
      </c>
      <c r="AI5174" s="112"/>
      <c r="AJ5174" s="110">
        <v>32</v>
      </c>
      <c r="AK5174" s="80"/>
      <c r="AL5174" s="443">
        <f t="shared" si="450"/>
        <v>32</v>
      </c>
      <c r="AM5174" s="396">
        <f t="shared" si="454"/>
        <v>30.0505</v>
      </c>
      <c r="AN5174" s="163">
        <f t="shared" si="458"/>
        <v>32</v>
      </c>
      <c r="AO5174" s="163"/>
      <c r="AP5174" s="113">
        <f t="shared" si="440"/>
        <v>7.4697609999999983</v>
      </c>
      <c r="AQ5174" s="163"/>
      <c r="AR5174" s="163"/>
      <c r="AS5174" s="163"/>
      <c r="AT5174" s="408">
        <f t="shared" si="455"/>
        <v>32</v>
      </c>
      <c r="AU5174" s="437">
        <v>30.0505</v>
      </c>
      <c r="AV5174" s="117">
        <v>4.1500000000000004</v>
      </c>
      <c r="AW5174" s="438">
        <f t="shared" si="456"/>
        <v>4.1500000000000004</v>
      </c>
      <c r="AX5174" s="438"/>
      <c r="AY5174" s="439"/>
      <c r="AZ5174" s="440"/>
      <c r="BA5174" s="440"/>
      <c r="BB5174" s="440">
        <f t="shared" si="457"/>
        <v>27.85</v>
      </c>
      <c r="BC5174" s="441"/>
      <c r="BD5174" s="442">
        <f t="shared" si="451"/>
        <v>25.900500000000001</v>
      </c>
    </row>
    <row r="5175" spans="1:56" x14ac:dyDescent="0.2">
      <c r="A5175" s="58">
        <v>41691</v>
      </c>
      <c r="B5175" s="430">
        <v>20.25</v>
      </c>
      <c r="C5175" s="431">
        <f t="shared" si="452"/>
        <v>19.231425000000002</v>
      </c>
      <c r="D5175" s="432">
        <v>4.32</v>
      </c>
      <c r="E5175" s="433"/>
      <c r="F5175" s="63">
        <f t="shared" si="453"/>
        <v>23.551425000000002</v>
      </c>
      <c r="G5175" s="434"/>
      <c r="H5175" s="371">
        <v>17.649999999999999</v>
      </c>
      <c r="I5175" s="435">
        <v>4.9279999999999999</v>
      </c>
      <c r="J5175" s="385"/>
      <c r="K5175" s="403">
        <f t="shared" si="436"/>
        <v>22.577999999999999</v>
      </c>
      <c r="L5175" s="387"/>
      <c r="M5175" s="387"/>
      <c r="N5175" s="387"/>
      <c r="O5175" s="98">
        <f t="shared" si="434"/>
        <v>-0.97342500000000243</v>
      </c>
      <c r="Q5175" s="100">
        <f t="shared" si="437"/>
        <v>-4.3113871910709651</v>
      </c>
      <c r="S5175" s="404">
        <v>0</v>
      </c>
      <c r="T5175" s="389">
        <v>0</v>
      </c>
      <c r="U5175" s="390">
        <v>0</v>
      </c>
      <c r="V5175" s="405">
        <v>0</v>
      </c>
      <c r="W5175" s="406">
        <v>0</v>
      </c>
      <c r="X5175" s="405">
        <v>0</v>
      </c>
      <c r="Y5175" s="163">
        <f t="shared" si="448"/>
        <v>23.551425000000002</v>
      </c>
      <c r="Z5175" s="108">
        <v>0</v>
      </c>
      <c r="AA5175" s="112">
        <v>0</v>
      </c>
      <c r="AB5175" s="108">
        <v>341.8</v>
      </c>
      <c r="AC5175" s="109">
        <v>1.7</v>
      </c>
      <c r="AD5175" s="111">
        <v>0</v>
      </c>
      <c r="AE5175" s="394"/>
      <c r="AF5175" s="108">
        <v>355.3</v>
      </c>
      <c r="AG5175" s="109">
        <v>0.6</v>
      </c>
      <c r="AH5175" s="109">
        <v>0</v>
      </c>
      <c r="AI5175" s="112"/>
      <c r="AJ5175" s="110">
        <v>20</v>
      </c>
      <c r="AK5175" s="80"/>
      <c r="AL5175" s="443">
        <f t="shared" si="450"/>
        <v>20</v>
      </c>
      <c r="AM5175" s="396">
        <f t="shared" si="454"/>
        <v>18.849200000000003</v>
      </c>
      <c r="AN5175" s="163">
        <f t="shared" si="458"/>
        <v>20</v>
      </c>
      <c r="AO5175" s="163"/>
      <c r="AP5175" s="113">
        <f t="shared" si="440"/>
        <v>-3.5514250000000018</v>
      </c>
      <c r="AQ5175" s="163"/>
      <c r="AR5175" s="163"/>
      <c r="AS5175" s="163"/>
      <c r="AT5175" s="408">
        <f t="shared" si="455"/>
        <v>20</v>
      </c>
      <c r="AU5175" s="437">
        <v>18.849200000000003</v>
      </c>
      <c r="AV5175" s="117">
        <v>3.56</v>
      </c>
      <c r="AW5175" s="438">
        <f t="shared" si="456"/>
        <v>3.56</v>
      </c>
      <c r="AX5175" s="438"/>
      <c r="AY5175" s="439"/>
      <c r="AZ5175" s="440"/>
      <c r="BA5175" s="440"/>
      <c r="BB5175" s="440">
        <f t="shared" si="457"/>
        <v>16.440000000000001</v>
      </c>
      <c r="BC5175" s="441"/>
      <c r="BD5175" s="442">
        <f t="shared" si="451"/>
        <v>15.289200000000003</v>
      </c>
    </row>
    <row r="5176" spans="1:56" x14ac:dyDescent="0.2">
      <c r="A5176" s="58">
        <v>41692</v>
      </c>
      <c r="B5176" s="430">
        <v>17.98</v>
      </c>
      <c r="C5176" s="431">
        <f t="shared" si="452"/>
        <v>17.075606000000001</v>
      </c>
      <c r="D5176" s="432">
        <v>5.53</v>
      </c>
      <c r="E5176" s="433"/>
      <c r="F5176" s="63">
        <f t="shared" si="453"/>
        <v>22.605606000000002</v>
      </c>
      <c r="G5176" s="434"/>
      <c r="H5176" s="371">
        <v>19.71</v>
      </c>
      <c r="I5176" s="435">
        <v>6.3380000000000001</v>
      </c>
      <c r="J5176" s="385"/>
      <c r="K5176" s="403">
        <f t="shared" si="436"/>
        <v>26.048000000000002</v>
      </c>
      <c r="L5176" s="387"/>
      <c r="M5176" s="387"/>
      <c r="N5176" s="387"/>
      <c r="O5176" s="98">
        <f t="shared" si="434"/>
        <v>3.4423940000000002</v>
      </c>
      <c r="Q5176" s="100">
        <f t="shared" si="437"/>
        <v>13.215578931203931</v>
      </c>
      <c r="S5176" s="404">
        <v>0</v>
      </c>
      <c r="T5176" s="389">
        <v>0</v>
      </c>
      <c r="U5176" s="390">
        <v>0</v>
      </c>
      <c r="V5176" s="405">
        <v>0</v>
      </c>
      <c r="W5176" s="406">
        <v>0</v>
      </c>
      <c r="X5176" s="405">
        <v>0</v>
      </c>
      <c r="Y5176" s="163">
        <f t="shared" si="448"/>
        <v>22.605606000000002</v>
      </c>
      <c r="Z5176" s="108">
        <v>0</v>
      </c>
      <c r="AA5176" s="112">
        <v>0</v>
      </c>
      <c r="AB5176" s="108">
        <v>341.6</v>
      </c>
      <c r="AC5176" s="109">
        <v>0</v>
      </c>
      <c r="AD5176" s="111">
        <v>0</v>
      </c>
      <c r="AE5176" s="394"/>
      <c r="AF5176" s="108">
        <v>355.3</v>
      </c>
      <c r="AG5176" s="109">
        <v>0</v>
      </c>
      <c r="AH5176" s="109">
        <v>0</v>
      </c>
      <c r="AI5176" s="112"/>
      <c r="AJ5176" s="110">
        <v>31</v>
      </c>
      <c r="AK5176" s="80"/>
      <c r="AL5176" s="443">
        <f t="shared" si="450"/>
        <v>31</v>
      </c>
      <c r="AM5176" s="396">
        <f t="shared" si="454"/>
        <v>29.2318</v>
      </c>
      <c r="AN5176" s="163">
        <f t="shared" si="458"/>
        <v>31</v>
      </c>
      <c r="AO5176" s="163"/>
      <c r="AP5176" s="113">
        <f t="shared" si="440"/>
        <v>8.3943939999999984</v>
      </c>
      <c r="AQ5176" s="163"/>
      <c r="AR5176" s="163"/>
      <c r="AS5176" s="163"/>
      <c r="AT5176" s="408">
        <f t="shared" si="455"/>
        <v>31</v>
      </c>
      <c r="AU5176" s="437">
        <v>29.2318</v>
      </c>
      <c r="AV5176" s="117">
        <v>5.74</v>
      </c>
      <c r="AW5176" s="438">
        <f t="shared" si="456"/>
        <v>5.74</v>
      </c>
      <c r="AX5176" s="438"/>
      <c r="AY5176" s="439"/>
      <c r="AZ5176" s="440"/>
      <c r="BA5176" s="440"/>
      <c r="BB5176" s="440">
        <f t="shared" si="457"/>
        <v>25.259999999999998</v>
      </c>
      <c r="BC5176" s="441"/>
      <c r="BD5176" s="442">
        <f t="shared" si="451"/>
        <v>23.491799999999998</v>
      </c>
    </row>
    <row r="5177" spans="1:56" x14ac:dyDescent="0.2">
      <c r="A5177" s="58">
        <v>41693</v>
      </c>
      <c r="B5177" s="430">
        <v>17.28</v>
      </c>
      <c r="C5177" s="431">
        <f t="shared" si="452"/>
        <v>16.410816000000001</v>
      </c>
      <c r="D5177" s="432">
        <v>4.8099999999999996</v>
      </c>
      <c r="E5177" s="433"/>
      <c r="F5177" s="63">
        <f t="shared" si="453"/>
        <v>21.220815999999999</v>
      </c>
      <c r="G5177" s="434"/>
      <c r="H5177" s="371">
        <v>18.399999999999999</v>
      </c>
      <c r="I5177" s="435">
        <v>8.4</v>
      </c>
      <c r="J5177" s="385"/>
      <c r="K5177" s="403">
        <f t="shared" si="436"/>
        <v>26.799999999999997</v>
      </c>
      <c r="L5177" s="387"/>
      <c r="M5177" s="387"/>
      <c r="N5177" s="387"/>
      <c r="O5177" s="98">
        <f t="shared" si="434"/>
        <v>5.5791839999999979</v>
      </c>
      <c r="Q5177" s="100">
        <f t="shared" si="437"/>
        <v>20.81785074626865</v>
      </c>
      <c r="S5177" s="404">
        <v>0</v>
      </c>
      <c r="T5177" s="389">
        <v>0</v>
      </c>
      <c r="U5177" s="390">
        <v>0</v>
      </c>
      <c r="V5177" s="405">
        <v>0</v>
      </c>
      <c r="W5177" s="406">
        <v>0</v>
      </c>
      <c r="X5177" s="405">
        <v>0</v>
      </c>
      <c r="Y5177" s="163">
        <f t="shared" si="448"/>
        <v>21.220815999999999</v>
      </c>
      <c r="Z5177" s="108">
        <v>0</v>
      </c>
      <c r="AA5177" s="112">
        <v>0</v>
      </c>
      <c r="AB5177" s="108">
        <v>341.5</v>
      </c>
      <c r="AC5177" s="109">
        <v>0</v>
      </c>
      <c r="AD5177" s="111">
        <v>0</v>
      </c>
      <c r="AE5177" s="394"/>
      <c r="AF5177" s="108">
        <v>355.3</v>
      </c>
      <c r="AG5177" s="109">
        <v>0</v>
      </c>
      <c r="AH5177" s="109">
        <v>0</v>
      </c>
      <c r="AI5177" s="112"/>
      <c r="AJ5177" s="110">
        <v>25</v>
      </c>
      <c r="AK5177" s="80"/>
      <c r="AL5177" s="443">
        <f t="shared" si="450"/>
        <v>25</v>
      </c>
      <c r="AM5177" s="396">
        <f t="shared" si="454"/>
        <v>23.871600000000001</v>
      </c>
      <c r="AN5177" s="163">
        <f t="shared" si="458"/>
        <v>25</v>
      </c>
      <c r="AO5177" s="163"/>
      <c r="AP5177" s="113">
        <f t="shared" si="440"/>
        <v>3.7791840000000008</v>
      </c>
      <c r="AQ5177" s="163"/>
      <c r="AR5177" s="163"/>
      <c r="AS5177" s="163"/>
      <c r="AT5177" s="408">
        <f t="shared" si="455"/>
        <v>25</v>
      </c>
      <c r="AU5177" s="437">
        <v>23.871600000000001</v>
      </c>
      <c r="AV5177" s="117">
        <v>8.8800000000000008</v>
      </c>
      <c r="AW5177" s="438">
        <f t="shared" si="456"/>
        <v>8.8800000000000008</v>
      </c>
      <c r="AX5177" s="438"/>
      <c r="AY5177" s="439"/>
      <c r="AZ5177" s="440"/>
      <c r="BA5177" s="440"/>
      <c r="BB5177" s="440">
        <f t="shared" si="457"/>
        <v>16.119999999999997</v>
      </c>
      <c r="BC5177" s="441"/>
      <c r="BD5177" s="442">
        <f t="shared" si="451"/>
        <v>14.991599999999998</v>
      </c>
    </row>
    <row r="5178" spans="1:56" x14ac:dyDescent="0.2">
      <c r="A5178" s="58">
        <v>41694</v>
      </c>
      <c r="B5178" s="430">
        <v>16.989999999999998</v>
      </c>
      <c r="C5178" s="431">
        <f t="shared" si="452"/>
        <v>16.135403</v>
      </c>
      <c r="D5178" s="432">
        <v>6.44</v>
      </c>
      <c r="E5178" s="433"/>
      <c r="F5178" s="63">
        <f t="shared" si="453"/>
        <v>22.575403000000001</v>
      </c>
      <c r="G5178" s="434"/>
      <c r="H5178" s="371">
        <v>16.55</v>
      </c>
      <c r="I5178" s="435">
        <v>6.67</v>
      </c>
      <c r="J5178" s="385"/>
      <c r="K5178" s="403">
        <f t="shared" si="436"/>
        <v>23.22</v>
      </c>
      <c r="L5178" s="387"/>
      <c r="M5178" s="387"/>
      <c r="N5178" s="387"/>
      <c r="O5178" s="98">
        <f t="shared" si="434"/>
        <v>0.64459699999999742</v>
      </c>
      <c r="Q5178" s="100">
        <f t="shared" si="437"/>
        <v>2.7760422049956821</v>
      </c>
      <c r="S5178" s="404">
        <v>0</v>
      </c>
      <c r="T5178" s="389">
        <v>0</v>
      </c>
      <c r="U5178" s="390">
        <v>0</v>
      </c>
      <c r="V5178" s="405">
        <v>0</v>
      </c>
      <c r="W5178" s="406">
        <v>0</v>
      </c>
      <c r="X5178" s="405">
        <v>0</v>
      </c>
      <c r="Y5178" s="163">
        <f t="shared" si="448"/>
        <v>22.575403000000001</v>
      </c>
      <c r="Z5178" s="108">
        <v>0</v>
      </c>
      <c r="AA5178" s="112">
        <v>0</v>
      </c>
      <c r="AB5178" s="108">
        <v>341.4</v>
      </c>
      <c r="AC5178" s="109">
        <v>0</v>
      </c>
      <c r="AD5178" s="111">
        <v>0</v>
      </c>
      <c r="AE5178" s="394"/>
      <c r="AF5178" s="108">
        <v>355.2</v>
      </c>
      <c r="AG5178" s="109">
        <v>0</v>
      </c>
      <c r="AH5178" s="109">
        <v>0</v>
      </c>
      <c r="AI5178" s="112"/>
      <c r="AJ5178" s="110">
        <v>17</v>
      </c>
      <c r="AK5178" s="80"/>
      <c r="AL5178" s="443">
        <f t="shared" si="450"/>
        <v>17</v>
      </c>
      <c r="AM5178" s="396">
        <f t="shared" si="454"/>
        <v>16.121500000000001</v>
      </c>
      <c r="AN5178" s="163">
        <f t="shared" si="458"/>
        <v>17</v>
      </c>
      <c r="AO5178" s="163"/>
      <c r="AP5178" s="113">
        <f t="shared" si="440"/>
        <v>-5.5754030000000014</v>
      </c>
      <c r="AQ5178" s="163"/>
      <c r="AR5178" s="163"/>
      <c r="AS5178" s="163"/>
      <c r="AT5178" s="408">
        <f t="shared" si="455"/>
        <v>17</v>
      </c>
      <c r="AU5178" s="437">
        <v>16.121500000000001</v>
      </c>
      <c r="AV5178" s="117">
        <v>4.45</v>
      </c>
      <c r="AW5178" s="438">
        <f t="shared" si="456"/>
        <v>4.45</v>
      </c>
      <c r="AX5178" s="438"/>
      <c r="AY5178" s="439"/>
      <c r="AZ5178" s="440"/>
      <c r="BA5178" s="440"/>
      <c r="BB5178" s="440">
        <f t="shared" si="457"/>
        <v>12.55</v>
      </c>
      <c r="BC5178" s="441"/>
      <c r="BD5178" s="442">
        <f t="shared" si="451"/>
        <v>11.671500000000002</v>
      </c>
    </row>
    <row r="5179" spans="1:56" x14ac:dyDescent="0.2">
      <c r="A5179" s="58">
        <v>41695</v>
      </c>
      <c r="B5179" s="430">
        <v>21.31</v>
      </c>
      <c r="C5179" s="431">
        <f t="shared" si="452"/>
        <v>20.238106999999999</v>
      </c>
      <c r="D5179" s="432">
        <v>5.57</v>
      </c>
      <c r="E5179" s="433"/>
      <c r="F5179" s="63">
        <f t="shared" si="453"/>
        <v>25.808107</v>
      </c>
      <c r="G5179" s="434"/>
      <c r="H5179" s="371">
        <v>16.8</v>
      </c>
      <c r="I5179" s="435">
        <v>6.6680000000000001</v>
      </c>
      <c r="J5179" s="385"/>
      <c r="K5179" s="403">
        <f t="shared" si="436"/>
        <v>23.468</v>
      </c>
      <c r="L5179" s="387"/>
      <c r="M5179" s="387"/>
      <c r="N5179" s="387"/>
      <c r="O5179" s="98">
        <f t="shared" si="434"/>
        <v>-2.3401069999999997</v>
      </c>
      <c r="Q5179" s="100">
        <f t="shared" si="437"/>
        <v>-9.9714803136185424</v>
      </c>
      <c r="S5179" s="404">
        <v>0</v>
      </c>
      <c r="T5179" s="389">
        <v>0</v>
      </c>
      <c r="U5179" s="390">
        <v>0</v>
      </c>
      <c r="V5179" s="405">
        <v>0</v>
      </c>
      <c r="W5179" s="406">
        <v>0</v>
      </c>
      <c r="X5179" s="405">
        <v>0</v>
      </c>
      <c r="Y5179" s="163">
        <f t="shared" si="448"/>
        <v>25.808107</v>
      </c>
      <c r="Z5179" s="108">
        <v>0</v>
      </c>
      <c r="AA5179" s="112">
        <v>0</v>
      </c>
      <c r="AB5179" s="108">
        <v>341.3</v>
      </c>
      <c r="AC5179" s="109">
        <v>0</v>
      </c>
      <c r="AD5179" s="111">
        <v>0</v>
      </c>
      <c r="AE5179" s="394"/>
      <c r="AF5179" s="108">
        <v>355.2</v>
      </c>
      <c r="AG5179" s="109">
        <v>0</v>
      </c>
      <c r="AH5179" s="109">
        <v>0</v>
      </c>
      <c r="AI5179" s="112"/>
      <c r="AJ5179" s="110">
        <v>32</v>
      </c>
      <c r="AK5179" s="80"/>
      <c r="AL5179" s="443">
        <f t="shared" si="450"/>
        <v>32</v>
      </c>
      <c r="AM5179" s="396">
        <f t="shared" si="454"/>
        <v>30.289200000000001</v>
      </c>
      <c r="AN5179" s="163">
        <f t="shared" si="458"/>
        <v>32</v>
      </c>
      <c r="AO5179" s="163"/>
      <c r="AP5179" s="113">
        <f t="shared" si="440"/>
        <v>6.1918930000000003</v>
      </c>
      <c r="AQ5179" s="163"/>
      <c r="AR5179" s="163"/>
      <c r="AS5179" s="163"/>
      <c r="AT5179" s="408">
        <f t="shared" si="455"/>
        <v>32</v>
      </c>
      <c r="AU5179" s="437">
        <v>30.289200000000001</v>
      </c>
      <c r="AV5179" s="117">
        <v>7.56</v>
      </c>
      <c r="AW5179" s="438">
        <f t="shared" si="456"/>
        <v>7.56</v>
      </c>
      <c r="AX5179" s="438"/>
      <c r="AY5179" s="439"/>
      <c r="AZ5179" s="440"/>
      <c r="BA5179" s="440"/>
      <c r="BB5179" s="440">
        <f t="shared" si="457"/>
        <v>24.44</v>
      </c>
      <c r="BC5179" s="441"/>
      <c r="BD5179" s="442">
        <f t="shared" si="451"/>
        <v>22.729200000000002</v>
      </c>
    </row>
    <row r="5180" spans="1:56" x14ac:dyDescent="0.2">
      <c r="A5180" s="58">
        <v>41696</v>
      </c>
      <c r="B5180" s="430">
        <v>18.34</v>
      </c>
      <c r="C5180" s="431">
        <f t="shared" si="452"/>
        <v>17.417497999999998</v>
      </c>
      <c r="D5180" s="432">
        <v>4.6500000000000004</v>
      </c>
      <c r="E5180" s="433"/>
      <c r="F5180" s="63">
        <f t="shared" si="453"/>
        <v>22.067498000000001</v>
      </c>
      <c r="G5180" s="434"/>
      <c r="H5180" s="371">
        <v>18.2</v>
      </c>
      <c r="I5180" s="435">
        <v>5.0259999999999998</v>
      </c>
      <c r="J5180" s="385"/>
      <c r="K5180" s="403">
        <f t="shared" si="436"/>
        <v>23.225999999999999</v>
      </c>
      <c r="L5180" s="387"/>
      <c r="M5180" s="387"/>
      <c r="N5180" s="387"/>
      <c r="O5180" s="98">
        <f t="shared" ref="O5180:O5243" si="459">K5180-F5180</f>
        <v>1.1585019999999986</v>
      </c>
      <c r="Q5180" s="100">
        <f t="shared" si="437"/>
        <v>4.9879531559459167</v>
      </c>
      <c r="S5180" s="404">
        <v>0</v>
      </c>
      <c r="T5180" s="389">
        <v>0</v>
      </c>
      <c r="U5180" s="390">
        <v>0</v>
      </c>
      <c r="V5180" s="405">
        <v>0</v>
      </c>
      <c r="W5180" s="406">
        <v>0</v>
      </c>
      <c r="X5180" s="405">
        <v>0</v>
      </c>
      <c r="Y5180" s="163">
        <f t="shared" si="448"/>
        <v>22.067498000000001</v>
      </c>
      <c r="Z5180" s="108">
        <v>0</v>
      </c>
      <c r="AA5180" s="112">
        <v>0</v>
      </c>
      <c r="AB5180" s="108">
        <v>341.2</v>
      </c>
      <c r="AC5180" s="109">
        <v>0</v>
      </c>
      <c r="AD5180" s="111">
        <v>0</v>
      </c>
      <c r="AE5180" s="394"/>
      <c r="AF5180" s="108">
        <v>355</v>
      </c>
      <c r="AG5180" s="109">
        <v>0</v>
      </c>
      <c r="AH5180" s="109">
        <v>0</v>
      </c>
      <c r="AI5180" s="112"/>
      <c r="AJ5180" s="110">
        <v>19</v>
      </c>
      <c r="AK5180" s="80"/>
      <c r="AL5180" s="443">
        <f t="shared" si="450"/>
        <v>19</v>
      </c>
      <c r="AM5180" s="396">
        <f t="shared" si="454"/>
        <v>18.173300000000001</v>
      </c>
      <c r="AN5180" s="163">
        <f t="shared" si="458"/>
        <v>19</v>
      </c>
      <c r="AO5180" s="163"/>
      <c r="AP5180" s="113">
        <f t="shared" si="440"/>
        <v>-3.0674980000000005</v>
      </c>
      <c r="AQ5180" s="163"/>
      <c r="AR5180" s="163"/>
      <c r="AS5180" s="163"/>
      <c r="AT5180" s="408">
        <f t="shared" si="455"/>
        <v>19</v>
      </c>
      <c r="AU5180" s="437">
        <v>18.173300000000001</v>
      </c>
      <c r="AV5180" s="117">
        <v>7.19</v>
      </c>
      <c r="AW5180" s="438">
        <f t="shared" si="456"/>
        <v>7.19</v>
      </c>
      <c r="AX5180" s="438"/>
      <c r="AY5180" s="439"/>
      <c r="AZ5180" s="440"/>
      <c r="BA5180" s="440"/>
      <c r="BB5180" s="440">
        <f t="shared" si="457"/>
        <v>11.809999999999999</v>
      </c>
      <c r="BC5180" s="441"/>
      <c r="BD5180" s="442">
        <f t="shared" si="451"/>
        <v>10.9833</v>
      </c>
    </row>
    <row r="5181" spans="1:56" x14ac:dyDescent="0.2">
      <c r="A5181" s="58">
        <v>41697</v>
      </c>
      <c r="B5181" s="430">
        <v>21.4</v>
      </c>
      <c r="C5181" s="431">
        <f t="shared" si="452"/>
        <v>20.32358</v>
      </c>
      <c r="D5181" s="432">
        <v>4.1399999999999997</v>
      </c>
      <c r="E5181" s="433"/>
      <c r="F5181" s="63">
        <f t="shared" si="453"/>
        <v>24.46358</v>
      </c>
      <c r="G5181" s="434"/>
      <c r="H5181" s="371">
        <v>19.97</v>
      </c>
      <c r="I5181" s="435">
        <v>5.0999999999999996</v>
      </c>
      <c r="J5181" s="385"/>
      <c r="K5181" s="403">
        <f t="shared" si="436"/>
        <v>25.07</v>
      </c>
      <c r="L5181" s="387"/>
      <c r="M5181" s="387"/>
      <c r="N5181" s="387"/>
      <c r="O5181" s="98">
        <f t="shared" si="459"/>
        <v>0.60641999999999996</v>
      </c>
      <c r="Q5181" s="100">
        <f t="shared" si="437"/>
        <v>2.4189070602313518</v>
      </c>
      <c r="S5181" s="404">
        <v>0</v>
      </c>
      <c r="T5181" s="389">
        <v>0</v>
      </c>
      <c r="U5181" s="390">
        <v>0</v>
      </c>
      <c r="V5181" s="405">
        <v>0</v>
      </c>
      <c r="W5181" s="406">
        <v>0</v>
      </c>
      <c r="X5181" s="405">
        <v>0</v>
      </c>
      <c r="Y5181" s="163">
        <f t="shared" si="448"/>
        <v>24.46358</v>
      </c>
      <c r="Z5181" s="108">
        <v>0</v>
      </c>
      <c r="AA5181" s="112">
        <v>0</v>
      </c>
      <c r="AB5181" s="108">
        <v>341.2</v>
      </c>
      <c r="AC5181" s="109">
        <v>0</v>
      </c>
      <c r="AD5181" s="111">
        <v>0</v>
      </c>
      <c r="AE5181" s="394"/>
      <c r="AF5181" s="108">
        <v>355.1</v>
      </c>
      <c r="AG5181" s="109">
        <v>0</v>
      </c>
      <c r="AH5181" s="109">
        <v>0</v>
      </c>
      <c r="AI5181" s="112"/>
      <c r="AJ5181" s="110">
        <v>28</v>
      </c>
      <c r="AK5181" s="80"/>
      <c r="AL5181" s="443">
        <f t="shared" si="450"/>
        <v>28</v>
      </c>
      <c r="AM5181" s="396">
        <f t="shared" si="454"/>
        <v>26.408200000000001</v>
      </c>
      <c r="AN5181" s="163">
        <f t="shared" si="458"/>
        <v>28</v>
      </c>
      <c r="AO5181" s="163"/>
      <c r="AP5181" s="113">
        <f t="shared" si="440"/>
        <v>3.5364199999999997</v>
      </c>
      <c r="AQ5181" s="163"/>
      <c r="AR5181" s="163"/>
      <c r="AS5181" s="163"/>
      <c r="AT5181" s="408">
        <f t="shared" si="455"/>
        <v>28</v>
      </c>
      <c r="AU5181" s="437">
        <v>26.408200000000001</v>
      </c>
      <c r="AV5181" s="117">
        <v>5.26</v>
      </c>
      <c r="AW5181" s="438">
        <f t="shared" si="456"/>
        <v>5.26</v>
      </c>
      <c r="AX5181" s="438"/>
      <c r="AY5181" s="439"/>
      <c r="AZ5181" s="440"/>
      <c r="BA5181" s="440"/>
      <c r="BB5181" s="440">
        <f t="shared" si="457"/>
        <v>22.740000000000002</v>
      </c>
      <c r="BC5181" s="441"/>
      <c r="BD5181" s="442">
        <f t="shared" si="451"/>
        <v>21.148200000000003</v>
      </c>
    </row>
    <row r="5182" spans="1:56" ht="13.5" thickBot="1" x14ac:dyDescent="0.25">
      <c r="A5182" s="58">
        <v>41698</v>
      </c>
      <c r="B5182" s="430">
        <v>20.11</v>
      </c>
      <c r="C5182" s="431">
        <f t="shared" si="452"/>
        <v>19.098466999999999</v>
      </c>
      <c r="D5182" s="432">
        <v>4.25</v>
      </c>
      <c r="E5182" s="433"/>
      <c r="F5182" s="63">
        <f t="shared" si="453"/>
        <v>23.348466999999999</v>
      </c>
      <c r="G5182" s="434"/>
      <c r="H5182" s="371">
        <v>21.04</v>
      </c>
      <c r="I5182" s="435">
        <v>4.883</v>
      </c>
      <c r="J5182" s="385"/>
      <c r="K5182" s="403">
        <f t="shared" si="436"/>
        <v>25.922999999999998</v>
      </c>
      <c r="L5182" s="387"/>
      <c r="M5182" s="387"/>
      <c r="N5182" s="387"/>
      <c r="O5182" s="98">
        <f t="shared" si="459"/>
        <v>2.5745329999999989</v>
      </c>
      <c r="Q5182" s="100">
        <f t="shared" si="437"/>
        <v>9.9314624079003178</v>
      </c>
      <c r="S5182" s="404">
        <v>0</v>
      </c>
      <c r="T5182" s="389">
        <v>0</v>
      </c>
      <c r="U5182" s="390">
        <v>0</v>
      </c>
      <c r="V5182" s="405">
        <v>0</v>
      </c>
      <c r="W5182" s="406">
        <v>0</v>
      </c>
      <c r="X5182" s="405">
        <v>0</v>
      </c>
      <c r="Y5182" s="163">
        <f t="shared" si="448"/>
        <v>23.348466999999999</v>
      </c>
      <c r="Z5182" s="108">
        <v>0</v>
      </c>
      <c r="AA5182" s="112">
        <v>0</v>
      </c>
      <c r="AB5182" s="108">
        <v>341.2</v>
      </c>
      <c r="AC5182" s="109">
        <v>0</v>
      </c>
      <c r="AD5182" s="111">
        <v>0</v>
      </c>
      <c r="AE5182" s="394"/>
      <c r="AF5182" s="108">
        <v>355.1</v>
      </c>
      <c r="AG5182" s="109">
        <v>0</v>
      </c>
      <c r="AH5182" s="109">
        <v>0</v>
      </c>
      <c r="AI5182" s="112"/>
      <c r="AJ5182" s="110">
        <v>31</v>
      </c>
      <c r="AK5182" s="80"/>
      <c r="AL5182" s="443">
        <f t="shared" si="450"/>
        <v>31</v>
      </c>
      <c r="AM5182" s="396">
        <f t="shared" si="454"/>
        <v>29.122600000000002</v>
      </c>
      <c r="AN5182" s="163">
        <f t="shared" si="458"/>
        <v>31</v>
      </c>
      <c r="AO5182" s="163"/>
      <c r="AP5182" s="113">
        <f t="shared" si="440"/>
        <v>7.6515330000000006</v>
      </c>
      <c r="AQ5182" s="163"/>
      <c r="AR5182" s="163"/>
      <c r="AS5182" s="163"/>
      <c r="AT5182" s="408">
        <f t="shared" si="455"/>
        <v>31</v>
      </c>
      <c r="AU5182" s="437">
        <v>29.122600000000002</v>
      </c>
      <c r="AV5182" s="117">
        <v>4.18</v>
      </c>
      <c r="AW5182" s="438">
        <f t="shared" si="456"/>
        <v>4.18</v>
      </c>
      <c r="AX5182" s="438"/>
      <c r="AY5182" s="439"/>
      <c r="AZ5182" s="440"/>
      <c r="BA5182" s="440"/>
      <c r="BB5182" s="440">
        <f t="shared" si="457"/>
        <v>26.82</v>
      </c>
      <c r="BC5182" s="441"/>
      <c r="BD5182" s="442">
        <f t="shared" si="451"/>
        <v>24.942600000000002</v>
      </c>
    </row>
    <row r="5183" spans="1:56" ht="14.25" x14ac:dyDescent="0.2">
      <c r="A5183" s="58">
        <v>41699</v>
      </c>
      <c r="B5183" s="59">
        <v>19.940000000000001</v>
      </c>
      <c r="C5183" s="431"/>
      <c r="D5183" s="200">
        <v>3.91</v>
      </c>
      <c r="E5183" s="381"/>
      <c r="F5183" s="445">
        <f t="shared" ref="F5183:F5213" si="460">+B5183+D5183</f>
        <v>23.85</v>
      </c>
      <c r="G5183" s="446"/>
      <c r="H5183" s="384">
        <v>19.25</v>
      </c>
      <c r="I5183" s="150">
        <v>5.077</v>
      </c>
      <c r="J5183" s="385"/>
      <c r="K5183" s="447">
        <f t="shared" si="436"/>
        <v>24.326999999999998</v>
      </c>
      <c r="L5183" s="448"/>
      <c r="M5183" s="448"/>
      <c r="N5183" s="448"/>
      <c r="O5183" s="98">
        <f t="shared" si="459"/>
        <v>0.47699999999999676</v>
      </c>
      <c r="Q5183" s="100">
        <f t="shared" si="437"/>
        <v>1.960784313725477</v>
      </c>
      <c r="S5183" s="388">
        <v>0</v>
      </c>
      <c r="T5183" s="389">
        <v>0</v>
      </c>
      <c r="U5183" s="390">
        <v>0</v>
      </c>
      <c r="V5183" s="391">
        <v>0</v>
      </c>
      <c r="W5183" s="392">
        <v>0</v>
      </c>
      <c r="X5183" s="391">
        <v>0</v>
      </c>
      <c r="Y5183" s="163">
        <f t="shared" si="448"/>
        <v>23.85</v>
      </c>
      <c r="Z5183" s="449">
        <v>0</v>
      </c>
      <c r="AA5183" s="450">
        <v>0</v>
      </c>
      <c r="AB5183" s="78">
        <v>341.2</v>
      </c>
      <c r="AC5183" s="79">
        <v>0</v>
      </c>
      <c r="AD5183" s="81">
        <v>0</v>
      </c>
      <c r="AE5183" s="394"/>
      <c r="AF5183" s="78">
        <v>355.1</v>
      </c>
      <c r="AG5183" s="79">
        <v>0</v>
      </c>
      <c r="AH5183" s="451"/>
      <c r="AI5183" s="82"/>
      <c r="AJ5183" s="80">
        <v>23</v>
      </c>
      <c r="AK5183" s="80"/>
      <c r="AL5183" s="443">
        <f t="shared" si="450"/>
        <v>23</v>
      </c>
      <c r="AM5183" s="396">
        <f t="shared" si="454"/>
        <v>23</v>
      </c>
      <c r="AN5183" s="452">
        <f t="shared" ref="AN5183:AN5213" si="461">AJ5183+AD5183</f>
        <v>23</v>
      </c>
      <c r="AO5183" s="452"/>
      <c r="AP5183" s="83">
        <f t="shared" si="440"/>
        <v>-0.85000000000000142</v>
      </c>
      <c r="AQ5183" s="452"/>
      <c r="AR5183" s="452"/>
      <c r="AS5183" s="452"/>
      <c r="AT5183" s="397">
        <f t="shared" si="455"/>
        <v>23</v>
      </c>
      <c r="AU5183" s="453"/>
      <c r="AV5183" s="87">
        <v>7.8</v>
      </c>
      <c r="AW5183" s="204">
        <f>AV5183</f>
        <v>7.8</v>
      </c>
      <c r="AX5183" s="204"/>
      <c r="AY5183" s="399"/>
      <c r="AZ5183" s="205"/>
      <c r="BA5183" s="205"/>
      <c r="BB5183" s="205">
        <f t="shared" si="457"/>
        <v>15.2</v>
      </c>
      <c r="BC5183" s="400"/>
      <c r="BD5183" s="206">
        <f t="shared" ref="BD5183:BD5213" si="462">BB5183</f>
        <v>15.2</v>
      </c>
    </row>
    <row r="5184" spans="1:56" ht="14.25" x14ac:dyDescent="0.2">
      <c r="A5184" s="58">
        <v>41700</v>
      </c>
      <c r="B5184" s="92">
        <v>19.2</v>
      </c>
      <c r="C5184" s="431"/>
      <c r="D5184" s="174">
        <v>4.4000000000000004</v>
      </c>
      <c r="E5184" s="120"/>
      <c r="F5184" s="445">
        <f t="shared" si="460"/>
        <v>23.6</v>
      </c>
      <c r="G5184" s="454"/>
      <c r="H5184" s="371">
        <v>18.309999999999999</v>
      </c>
      <c r="I5184" s="174">
        <v>4.91</v>
      </c>
      <c r="J5184" s="385"/>
      <c r="K5184" s="455">
        <f t="shared" si="436"/>
        <v>23.22</v>
      </c>
      <c r="L5184" s="448"/>
      <c r="M5184" s="448"/>
      <c r="N5184" s="448"/>
      <c r="O5184" s="98">
        <f t="shared" si="459"/>
        <v>-0.38000000000000256</v>
      </c>
      <c r="Q5184" s="100">
        <f t="shared" si="437"/>
        <v>-1.636520241171415</v>
      </c>
      <c r="S5184" s="404">
        <v>0</v>
      </c>
      <c r="T5184" s="389">
        <v>0</v>
      </c>
      <c r="U5184" s="390">
        <v>0</v>
      </c>
      <c r="V5184" s="405">
        <v>0</v>
      </c>
      <c r="W5184" s="406">
        <v>0</v>
      </c>
      <c r="X5184" s="405">
        <v>0</v>
      </c>
      <c r="Y5184" s="163">
        <f t="shared" si="448"/>
        <v>23.6</v>
      </c>
      <c r="Z5184" s="213">
        <v>0</v>
      </c>
      <c r="AA5184" s="456">
        <v>0</v>
      </c>
      <c r="AB5184" s="108">
        <v>341.2</v>
      </c>
      <c r="AC5184" s="109">
        <v>0</v>
      </c>
      <c r="AD5184" s="111">
        <v>0</v>
      </c>
      <c r="AE5184" s="394"/>
      <c r="AF5184" s="108">
        <v>355.1</v>
      </c>
      <c r="AG5184" s="109">
        <v>0</v>
      </c>
      <c r="AH5184" s="451"/>
      <c r="AI5184" s="112"/>
      <c r="AJ5184" s="110">
        <v>30</v>
      </c>
      <c r="AK5184" s="80"/>
      <c r="AL5184" s="443">
        <f t="shared" si="450"/>
        <v>30</v>
      </c>
      <c r="AM5184" s="396">
        <f t="shared" si="454"/>
        <v>30</v>
      </c>
      <c r="AN5184" s="452">
        <f t="shared" si="461"/>
        <v>30</v>
      </c>
      <c r="AO5184" s="452"/>
      <c r="AP5184" s="113">
        <f t="shared" si="440"/>
        <v>6.3999999999999986</v>
      </c>
      <c r="AQ5184" s="452"/>
      <c r="AR5184" s="452"/>
      <c r="AS5184" s="452"/>
      <c r="AT5184" s="408">
        <f t="shared" si="455"/>
        <v>30</v>
      </c>
      <c r="AU5184" s="457"/>
      <c r="AV5184" s="117">
        <v>4.68</v>
      </c>
      <c r="AW5184" s="214">
        <f t="shared" ref="AW5184:AW5213" si="463">AV5184</f>
        <v>4.68</v>
      </c>
      <c r="AX5184" s="214"/>
      <c r="AY5184" s="410"/>
      <c r="AZ5184" s="411"/>
      <c r="BA5184" s="411"/>
      <c r="BB5184" s="411">
        <f t="shared" si="457"/>
        <v>25.32</v>
      </c>
      <c r="BC5184" s="458"/>
      <c r="BD5184" s="215">
        <f t="shared" si="462"/>
        <v>25.32</v>
      </c>
    </row>
    <row r="5185" spans="1:56" ht="14.25" x14ac:dyDescent="0.2">
      <c r="A5185" s="58">
        <v>41701</v>
      </c>
      <c r="B5185" s="92">
        <v>20.68</v>
      </c>
      <c r="C5185" s="431"/>
      <c r="D5185" s="174">
        <v>4.5</v>
      </c>
      <c r="E5185" s="120"/>
      <c r="F5185" s="445">
        <f t="shared" si="460"/>
        <v>25.18</v>
      </c>
      <c r="G5185" s="454"/>
      <c r="H5185" s="371">
        <v>20.66</v>
      </c>
      <c r="I5185" s="174">
        <v>5.0469999999999997</v>
      </c>
      <c r="J5185" s="385"/>
      <c r="K5185" s="455">
        <f t="shared" si="436"/>
        <v>25.707000000000001</v>
      </c>
      <c r="L5185" s="448"/>
      <c r="M5185" s="448"/>
      <c r="N5185" s="448"/>
      <c r="O5185" s="98">
        <f t="shared" si="459"/>
        <v>0.52700000000000102</v>
      </c>
      <c r="Q5185" s="100">
        <f t="shared" si="437"/>
        <v>2.0500252849418485</v>
      </c>
      <c r="S5185" s="404">
        <v>0</v>
      </c>
      <c r="T5185" s="389">
        <v>0</v>
      </c>
      <c r="U5185" s="390">
        <v>0</v>
      </c>
      <c r="V5185" s="405">
        <v>0</v>
      </c>
      <c r="W5185" s="406">
        <v>0</v>
      </c>
      <c r="X5185" s="405">
        <v>0</v>
      </c>
      <c r="Y5185" s="163">
        <f t="shared" si="448"/>
        <v>25.18</v>
      </c>
      <c r="Z5185" s="213">
        <v>0</v>
      </c>
      <c r="AA5185" s="456">
        <v>0</v>
      </c>
      <c r="AB5185" s="108">
        <v>341.2</v>
      </c>
      <c r="AC5185" s="109">
        <v>0.1</v>
      </c>
      <c r="AD5185" s="111">
        <v>0</v>
      </c>
      <c r="AE5185" s="394"/>
      <c r="AF5185" s="108">
        <v>355</v>
      </c>
      <c r="AG5185" s="109">
        <v>0.3</v>
      </c>
      <c r="AH5185" s="451"/>
      <c r="AI5185" s="112"/>
      <c r="AJ5185" s="110">
        <v>18</v>
      </c>
      <c r="AK5185" s="80"/>
      <c r="AL5185" s="443">
        <f t="shared" si="450"/>
        <v>18</v>
      </c>
      <c r="AM5185" s="396">
        <f t="shared" si="454"/>
        <v>18</v>
      </c>
      <c r="AN5185" s="452">
        <f t="shared" si="461"/>
        <v>18</v>
      </c>
      <c r="AO5185" s="452"/>
      <c r="AP5185" s="113">
        <f t="shared" si="440"/>
        <v>-7.18</v>
      </c>
      <c r="AQ5185" s="452"/>
      <c r="AR5185" s="452"/>
      <c r="AS5185" s="452"/>
      <c r="AT5185" s="408">
        <f t="shared" si="455"/>
        <v>18</v>
      </c>
      <c r="AU5185" s="457"/>
      <c r="AV5185" s="117">
        <v>3.07</v>
      </c>
      <c r="AW5185" s="214">
        <f t="shared" si="463"/>
        <v>3.07</v>
      </c>
      <c r="AX5185" s="214"/>
      <c r="AY5185" s="410"/>
      <c r="AZ5185" s="411"/>
      <c r="BA5185" s="411"/>
      <c r="BB5185" s="411">
        <f t="shared" si="457"/>
        <v>14.93</v>
      </c>
      <c r="BC5185" s="458"/>
      <c r="BD5185" s="215">
        <f t="shared" si="462"/>
        <v>14.93</v>
      </c>
    </row>
    <row r="5186" spans="1:56" ht="14.25" x14ac:dyDescent="0.2">
      <c r="A5186" s="58">
        <v>41702</v>
      </c>
      <c r="B5186" s="92">
        <v>20.309999999999999</v>
      </c>
      <c r="C5186" s="431"/>
      <c r="D5186" s="174">
        <v>4.4000000000000004</v>
      </c>
      <c r="E5186" s="120"/>
      <c r="F5186" s="445">
        <f t="shared" si="460"/>
        <v>24.71</v>
      </c>
      <c r="G5186" s="454"/>
      <c r="H5186" s="371">
        <v>18.850000000000001</v>
      </c>
      <c r="I5186" s="174">
        <v>4.8369999999999997</v>
      </c>
      <c r="J5186" s="385"/>
      <c r="K5186" s="455">
        <f t="shared" si="436"/>
        <v>23.687000000000001</v>
      </c>
      <c r="L5186" s="448"/>
      <c r="M5186" s="448"/>
      <c r="N5186" s="448"/>
      <c r="O5186" s="98">
        <f t="shared" si="459"/>
        <v>-1.0229999999999997</v>
      </c>
      <c r="Q5186" s="100">
        <f t="shared" si="437"/>
        <v>-4.31882467176088</v>
      </c>
      <c r="S5186" s="404">
        <v>0</v>
      </c>
      <c r="T5186" s="389">
        <v>0</v>
      </c>
      <c r="U5186" s="390">
        <v>0</v>
      </c>
      <c r="V5186" s="405">
        <v>0</v>
      </c>
      <c r="W5186" s="406">
        <v>0</v>
      </c>
      <c r="X5186" s="405">
        <v>0</v>
      </c>
      <c r="Y5186" s="163">
        <f t="shared" si="448"/>
        <v>24.71</v>
      </c>
      <c r="Z5186" s="213">
        <v>0</v>
      </c>
      <c r="AA5186" s="456">
        <v>0</v>
      </c>
      <c r="AB5186" s="108">
        <v>341.2</v>
      </c>
      <c r="AC5186" s="109">
        <v>0</v>
      </c>
      <c r="AD5186" s="111">
        <v>0</v>
      </c>
      <c r="AE5186" s="394"/>
      <c r="AF5186" s="108">
        <v>355</v>
      </c>
      <c r="AG5186" s="109">
        <v>0</v>
      </c>
      <c r="AH5186" s="451"/>
      <c r="AI5186" s="112"/>
      <c r="AJ5186" s="110">
        <v>32</v>
      </c>
      <c r="AK5186" s="80"/>
      <c r="AL5186" s="443">
        <f t="shared" si="450"/>
        <v>32</v>
      </c>
      <c r="AM5186" s="396">
        <f t="shared" si="454"/>
        <v>32</v>
      </c>
      <c r="AN5186" s="452">
        <f t="shared" si="461"/>
        <v>32</v>
      </c>
      <c r="AO5186" s="452"/>
      <c r="AP5186" s="113">
        <f t="shared" si="440"/>
        <v>7.2899999999999991</v>
      </c>
      <c r="AQ5186" s="452"/>
      <c r="AR5186" s="452"/>
      <c r="AS5186" s="452"/>
      <c r="AT5186" s="408">
        <f t="shared" si="455"/>
        <v>32</v>
      </c>
      <c r="AU5186" s="457"/>
      <c r="AV5186" s="117">
        <v>5.67</v>
      </c>
      <c r="AW5186" s="214">
        <f t="shared" si="463"/>
        <v>5.67</v>
      </c>
      <c r="AX5186" s="214"/>
      <c r="AY5186" s="410"/>
      <c r="AZ5186" s="411"/>
      <c r="BA5186" s="411"/>
      <c r="BB5186" s="411">
        <f t="shared" si="457"/>
        <v>26.33</v>
      </c>
      <c r="BC5186" s="458"/>
      <c r="BD5186" s="215">
        <f t="shared" si="462"/>
        <v>26.33</v>
      </c>
    </row>
    <row r="5187" spans="1:56" ht="14.25" x14ac:dyDescent="0.2">
      <c r="A5187" s="58">
        <v>41703</v>
      </c>
      <c r="B5187" s="92">
        <v>21.15</v>
      </c>
      <c r="C5187" s="431"/>
      <c r="D5187" s="174">
        <v>4.66</v>
      </c>
      <c r="E5187" s="120"/>
      <c r="F5187" s="445">
        <f t="shared" si="460"/>
        <v>25.81</v>
      </c>
      <c r="G5187" s="454"/>
      <c r="H5187" s="371">
        <v>21.62</v>
      </c>
      <c r="I5187" s="174">
        <v>4.9770000000000003</v>
      </c>
      <c r="J5187" s="385"/>
      <c r="K5187" s="455">
        <f t="shared" si="436"/>
        <v>26.597000000000001</v>
      </c>
      <c r="L5187" s="448"/>
      <c r="M5187" s="448"/>
      <c r="N5187" s="448"/>
      <c r="O5187" s="98">
        <f t="shared" si="459"/>
        <v>0.78700000000000259</v>
      </c>
      <c r="Q5187" s="100">
        <f t="shared" si="437"/>
        <v>2.9589803361281444</v>
      </c>
      <c r="S5187" s="404">
        <v>0</v>
      </c>
      <c r="T5187" s="389">
        <v>0</v>
      </c>
      <c r="U5187" s="390">
        <v>0</v>
      </c>
      <c r="V5187" s="405">
        <v>0</v>
      </c>
      <c r="W5187" s="406">
        <v>0</v>
      </c>
      <c r="X5187" s="405">
        <v>0</v>
      </c>
      <c r="Y5187" s="163">
        <f t="shared" si="448"/>
        <v>25.81</v>
      </c>
      <c r="Z5187" s="213">
        <v>0</v>
      </c>
      <c r="AA5187" s="456">
        <v>0</v>
      </c>
      <c r="AB5187" s="108">
        <v>341.2</v>
      </c>
      <c r="AC5187" s="109">
        <v>0</v>
      </c>
      <c r="AD5187" s="111">
        <v>0</v>
      </c>
      <c r="AE5187" s="394"/>
      <c r="AF5187" s="108">
        <v>355</v>
      </c>
      <c r="AG5187" s="109">
        <v>0</v>
      </c>
      <c r="AH5187" s="451"/>
      <c r="AI5187" s="112"/>
      <c r="AJ5187" s="110">
        <v>19</v>
      </c>
      <c r="AK5187" s="80"/>
      <c r="AL5187" s="443">
        <f t="shared" ref="AL5187:AL5213" si="464">AJ5187+AD5187</f>
        <v>19</v>
      </c>
      <c r="AM5187" s="396">
        <f t="shared" si="454"/>
        <v>19</v>
      </c>
      <c r="AN5187" s="452">
        <f t="shared" si="461"/>
        <v>19</v>
      </c>
      <c r="AO5187" s="452"/>
      <c r="AP5187" s="113">
        <f t="shared" si="440"/>
        <v>-6.8099999999999987</v>
      </c>
      <c r="AQ5187" s="452"/>
      <c r="AR5187" s="452"/>
      <c r="AS5187" s="452"/>
      <c r="AT5187" s="408">
        <f t="shared" si="455"/>
        <v>19</v>
      </c>
      <c r="AU5187" s="457"/>
      <c r="AV5187" s="117">
        <v>1.39</v>
      </c>
      <c r="AW5187" s="214">
        <f t="shared" si="463"/>
        <v>1.39</v>
      </c>
      <c r="AX5187" s="214"/>
      <c r="AY5187" s="410"/>
      <c r="AZ5187" s="411"/>
      <c r="BA5187" s="411"/>
      <c r="BB5187" s="411">
        <f t="shared" si="457"/>
        <v>17.61</v>
      </c>
      <c r="BC5187" s="458"/>
      <c r="BD5187" s="215">
        <f t="shared" si="462"/>
        <v>17.61</v>
      </c>
    </row>
    <row r="5188" spans="1:56" ht="14.25" x14ac:dyDescent="0.2">
      <c r="A5188" s="58">
        <v>41704</v>
      </c>
      <c r="B5188" s="92">
        <v>22.01</v>
      </c>
      <c r="C5188" s="431"/>
      <c r="D5188" s="174">
        <v>4.21</v>
      </c>
      <c r="E5188" s="120"/>
      <c r="F5188" s="445">
        <f t="shared" si="460"/>
        <v>26.220000000000002</v>
      </c>
      <c r="G5188" s="454"/>
      <c r="H5188" s="371">
        <v>21.28</v>
      </c>
      <c r="I5188" s="174">
        <v>4.9009999999999998</v>
      </c>
      <c r="J5188" s="385"/>
      <c r="K5188" s="455">
        <f t="shared" ref="K5188:K5251" si="465">H5188+I5188</f>
        <v>26.181000000000001</v>
      </c>
      <c r="L5188" s="448"/>
      <c r="M5188" s="448"/>
      <c r="N5188" s="448"/>
      <c r="O5188" s="98">
        <f t="shared" si="459"/>
        <v>-3.9000000000001478E-2</v>
      </c>
      <c r="Q5188" s="100">
        <f t="shared" ref="Q5188:Q5251" si="466">(((O5188/K5188)*100))</f>
        <v>-0.14896298842672731</v>
      </c>
      <c r="S5188" s="404">
        <v>0</v>
      </c>
      <c r="T5188" s="389">
        <v>0</v>
      </c>
      <c r="U5188" s="390">
        <v>0</v>
      </c>
      <c r="V5188" s="405">
        <v>0</v>
      </c>
      <c r="W5188" s="406">
        <v>0</v>
      </c>
      <c r="X5188" s="405">
        <v>0</v>
      </c>
      <c r="Y5188" s="163">
        <f t="shared" si="448"/>
        <v>26.220000000000002</v>
      </c>
      <c r="Z5188" s="213">
        <v>0</v>
      </c>
      <c r="AA5188" s="456">
        <v>0</v>
      </c>
      <c r="AB5188" s="108">
        <v>341.5</v>
      </c>
      <c r="AC5188" s="109">
        <v>2.21</v>
      </c>
      <c r="AD5188" s="111">
        <v>0</v>
      </c>
      <c r="AE5188" s="394"/>
      <c r="AF5188" s="108">
        <v>355.4</v>
      </c>
      <c r="AG5188" s="109">
        <v>2.1</v>
      </c>
      <c r="AH5188" s="451"/>
      <c r="AI5188" s="112"/>
      <c r="AJ5188" s="110">
        <v>32</v>
      </c>
      <c r="AK5188" s="80"/>
      <c r="AL5188" s="443">
        <f t="shared" si="464"/>
        <v>32</v>
      </c>
      <c r="AM5188" s="396">
        <f t="shared" ref="AM5188:AM5213" si="467">AW5188+BD5188</f>
        <v>32</v>
      </c>
      <c r="AN5188" s="452">
        <f t="shared" si="461"/>
        <v>32</v>
      </c>
      <c r="AO5188" s="452"/>
      <c r="AP5188" s="113">
        <f t="shared" ref="AP5188:AP5251" si="468">AN5188-F5188</f>
        <v>5.7799999999999976</v>
      </c>
      <c r="AQ5188" s="452"/>
      <c r="AR5188" s="452"/>
      <c r="AS5188" s="452"/>
      <c r="AT5188" s="408">
        <f t="shared" ref="AT5188:AT5219" si="469">AN5188</f>
        <v>32</v>
      </c>
      <c r="AU5188" s="457"/>
      <c r="AV5188" s="117">
        <v>6.73</v>
      </c>
      <c r="AW5188" s="214">
        <f t="shared" si="463"/>
        <v>6.73</v>
      </c>
      <c r="AX5188" s="214"/>
      <c r="AY5188" s="410"/>
      <c r="AZ5188" s="411"/>
      <c r="BA5188" s="411"/>
      <c r="BB5188" s="411">
        <f t="shared" ref="BB5188:BB5219" si="470">AT5188-AW5188</f>
        <v>25.27</v>
      </c>
      <c r="BC5188" s="458"/>
      <c r="BD5188" s="215">
        <f t="shared" si="462"/>
        <v>25.27</v>
      </c>
    </row>
    <row r="5189" spans="1:56" ht="14.25" x14ac:dyDescent="0.2">
      <c r="A5189" s="58">
        <v>41705</v>
      </c>
      <c r="B5189" s="92">
        <v>22.27</v>
      </c>
      <c r="C5189" s="431"/>
      <c r="D5189" s="174">
        <v>4.2009999999999996</v>
      </c>
      <c r="E5189" s="120"/>
      <c r="F5189" s="445">
        <f t="shared" si="460"/>
        <v>26.471</v>
      </c>
      <c r="G5189" s="454"/>
      <c r="H5189" s="371">
        <v>21.39</v>
      </c>
      <c r="I5189" s="174">
        <v>4.9249999999999998</v>
      </c>
      <c r="J5189" s="385"/>
      <c r="K5189" s="455">
        <f t="shared" si="465"/>
        <v>26.315000000000001</v>
      </c>
      <c r="L5189" s="448"/>
      <c r="M5189" s="448"/>
      <c r="N5189" s="448"/>
      <c r="O5189" s="98">
        <f t="shared" si="459"/>
        <v>-0.15599999999999881</v>
      </c>
      <c r="Q5189" s="100">
        <f t="shared" si="466"/>
        <v>-0.5928177845335314</v>
      </c>
      <c r="S5189" s="404">
        <v>0</v>
      </c>
      <c r="T5189" s="389">
        <v>0</v>
      </c>
      <c r="U5189" s="390">
        <v>0</v>
      </c>
      <c r="V5189" s="405">
        <v>0</v>
      </c>
      <c r="W5189" s="406">
        <v>0</v>
      </c>
      <c r="X5189" s="405">
        <v>0</v>
      </c>
      <c r="Y5189" s="163">
        <f t="shared" si="448"/>
        <v>26.471</v>
      </c>
      <c r="Z5189" s="213">
        <v>0</v>
      </c>
      <c r="AA5189" s="456">
        <v>0</v>
      </c>
      <c r="AB5189" s="108">
        <v>342.7</v>
      </c>
      <c r="AC5189" s="109">
        <v>0</v>
      </c>
      <c r="AD5189" s="111">
        <v>0</v>
      </c>
      <c r="AE5189" s="394"/>
      <c r="AF5189" s="108">
        <v>355.4</v>
      </c>
      <c r="AG5189" s="109">
        <v>0.15</v>
      </c>
      <c r="AH5189" s="451"/>
      <c r="AI5189" s="112"/>
      <c r="AJ5189" s="110">
        <v>21</v>
      </c>
      <c r="AK5189" s="80"/>
      <c r="AL5189" s="443">
        <f t="shared" si="464"/>
        <v>21</v>
      </c>
      <c r="AM5189" s="396">
        <f t="shared" si="467"/>
        <v>21</v>
      </c>
      <c r="AN5189" s="452">
        <f t="shared" si="461"/>
        <v>21</v>
      </c>
      <c r="AO5189" s="452"/>
      <c r="AP5189" s="113">
        <f t="shared" si="468"/>
        <v>-5.4710000000000001</v>
      </c>
      <c r="AQ5189" s="452"/>
      <c r="AR5189" s="452"/>
      <c r="AS5189" s="452"/>
      <c r="AT5189" s="408">
        <f t="shared" si="469"/>
        <v>21</v>
      </c>
      <c r="AU5189" s="457"/>
      <c r="AV5189" s="117">
        <v>10.6</v>
      </c>
      <c r="AW5189" s="214">
        <v>1.06</v>
      </c>
      <c r="AX5189" s="214"/>
      <c r="AY5189" s="410"/>
      <c r="AZ5189" s="411"/>
      <c r="BA5189" s="411"/>
      <c r="BB5189" s="411">
        <f t="shared" si="470"/>
        <v>19.940000000000001</v>
      </c>
      <c r="BC5189" s="458"/>
      <c r="BD5189" s="215">
        <f t="shared" si="462"/>
        <v>19.940000000000001</v>
      </c>
    </row>
    <row r="5190" spans="1:56" ht="14.25" x14ac:dyDescent="0.2">
      <c r="A5190" s="58">
        <v>41706</v>
      </c>
      <c r="B5190" s="92">
        <v>21.37</v>
      </c>
      <c r="C5190" s="431"/>
      <c r="D5190" s="174">
        <v>5.15</v>
      </c>
      <c r="E5190" s="120"/>
      <c r="F5190" s="445">
        <f t="shared" si="460"/>
        <v>26.520000000000003</v>
      </c>
      <c r="G5190" s="454"/>
      <c r="H5190" s="371">
        <v>21.21</v>
      </c>
      <c r="I5190" s="174">
        <v>5.7169999999999996</v>
      </c>
      <c r="J5190" s="385"/>
      <c r="K5190" s="455">
        <f t="shared" si="465"/>
        <v>26.927</v>
      </c>
      <c r="L5190" s="448"/>
      <c r="M5190" s="448"/>
      <c r="N5190" s="448"/>
      <c r="O5190" s="98">
        <f t="shared" si="459"/>
        <v>0.40699999999999648</v>
      </c>
      <c r="Q5190" s="100">
        <f t="shared" si="466"/>
        <v>1.5114940394399543</v>
      </c>
      <c r="S5190" s="404">
        <v>0</v>
      </c>
      <c r="T5190" s="389">
        <v>0</v>
      </c>
      <c r="U5190" s="390">
        <v>0</v>
      </c>
      <c r="V5190" s="405">
        <v>0</v>
      </c>
      <c r="W5190" s="406">
        <v>0</v>
      </c>
      <c r="X5190" s="405">
        <v>0</v>
      </c>
      <c r="Y5190" s="163">
        <f t="shared" si="448"/>
        <v>26.520000000000003</v>
      </c>
      <c r="Z5190" s="213">
        <v>0</v>
      </c>
      <c r="AA5190" s="456">
        <v>0</v>
      </c>
      <c r="AB5190" s="108">
        <v>341.5</v>
      </c>
      <c r="AC5190" s="109">
        <v>0</v>
      </c>
      <c r="AD5190" s="111">
        <v>0</v>
      </c>
      <c r="AE5190" s="394"/>
      <c r="AF5190" s="108">
        <v>355.9</v>
      </c>
      <c r="AG5190" s="109">
        <v>0</v>
      </c>
      <c r="AH5190" s="451"/>
      <c r="AI5190" s="112"/>
      <c r="AJ5190" s="110">
        <v>32</v>
      </c>
      <c r="AK5190" s="80"/>
      <c r="AL5190" s="443">
        <f t="shared" si="464"/>
        <v>32</v>
      </c>
      <c r="AM5190" s="396">
        <f t="shared" si="467"/>
        <v>32</v>
      </c>
      <c r="AN5190" s="452">
        <f t="shared" si="461"/>
        <v>32</v>
      </c>
      <c r="AO5190" s="452"/>
      <c r="AP5190" s="113">
        <f t="shared" si="468"/>
        <v>5.4799999999999969</v>
      </c>
      <c r="AQ5190" s="452"/>
      <c r="AR5190" s="452"/>
      <c r="AS5190" s="452"/>
      <c r="AT5190" s="408">
        <f t="shared" si="469"/>
        <v>32</v>
      </c>
      <c r="AU5190" s="457"/>
      <c r="AV5190" s="117">
        <v>5.72</v>
      </c>
      <c r="AW5190" s="214">
        <f t="shared" si="463"/>
        <v>5.72</v>
      </c>
      <c r="AX5190" s="214"/>
      <c r="AY5190" s="410"/>
      <c r="AZ5190" s="411"/>
      <c r="BA5190" s="411"/>
      <c r="BB5190" s="411">
        <f t="shared" si="470"/>
        <v>26.28</v>
      </c>
      <c r="BC5190" s="458"/>
      <c r="BD5190" s="215">
        <f t="shared" si="462"/>
        <v>26.28</v>
      </c>
    </row>
    <row r="5191" spans="1:56" ht="14.25" x14ac:dyDescent="0.2">
      <c r="A5191" s="58">
        <v>41707</v>
      </c>
      <c r="B5191" s="92">
        <v>19.61</v>
      </c>
      <c r="C5191" s="431"/>
      <c r="D5191" s="174">
        <v>4.09</v>
      </c>
      <c r="E5191" s="120"/>
      <c r="F5191" s="445">
        <f t="shared" si="460"/>
        <v>23.7</v>
      </c>
      <c r="G5191" s="454"/>
      <c r="H5191" s="371">
        <v>19.77</v>
      </c>
      <c r="I5191" s="174">
        <v>4.66</v>
      </c>
      <c r="J5191" s="385"/>
      <c r="K5191" s="455">
        <f t="shared" si="465"/>
        <v>24.43</v>
      </c>
      <c r="L5191" s="448"/>
      <c r="M5191" s="448"/>
      <c r="N5191" s="448"/>
      <c r="O5191" s="98">
        <f t="shared" si="459"/>
        <v>0.73000000000000043</v>
      </c>
      <c r="Q5191" s="100">
        <f t="shared" si="466"/>
        <v>2.9881293491608694</v>
      </c>
      <c r="S5191" s="404">
        <v>0</v>
      </c>
      <c r="T5191" s="389">
        <v>0</v>
      </c>
      <c r="U5191" s="390">
        <v>0</v>
      </c>
      <c r="V5191" s="405">
        <v>0</v>
      </c>
      <c r="W5191" s="406">
        <v>0</v>
      </c>
      <c r="X5191" s="405">
        <v>0</v>
      </c>
      <c r="Y5191" s="163">
        <f t="shared" ref="Y5191:Y5254" si="471">+F5191-S5191-T5191-U5191-V5191+W5191+X5191</f>
        <v>23.7</v>
      </c>
      <c r="Z5191" s="213">
        <v>0</v>
      </c>
      <c r="AA5191" s="456">
        <v>0</v>
      </c>
      <c r="AB5191" s="108">
        <v>341.6</v>
      </c>
      <c r="AC5191" s="109">
        <v>0</v>
      </c>
      <c r="AD5191" s="111">
        <v>0</v>
      </c>
      <c r="AE5191" s="394"/>
      <c r="AF5191" s="108">
        <v>354.7</v>
      </c>
      <c r="AG5191" s="109">
        <v>0</v>
      </c>
      <c r="AH5191" s="451"/>
      <c r="AI5191" s="112"/>
      <c r="AJ5191" s="110">
        <v>31</v>
      </c>
      <c r="AK5191" s="80"/>
      <c r="AL5191" s="443">
        <f t="shared" si="464"/>
        <v>31</v>
      </c>
      <c r="AM5191" s="396">
        <f t="shared" si="467"/>
        <v>31</v>
      </c>
      <c r="AN5191" s="452">
        <f t="shared" si="461"/>
        <v>31</v>
      </c>
      <c r="AO5191" s="452"/>
      <c r="AP5191" s="113">
        <f t="shared" si="468"/>
        <v>7.3000000000000007</v>
      </c>
      <c r="AQ5191" s="452"/>
      <c r="AR5191" s="452"/>
      <c r="AS5191" s="452"/>
      <c r="AT5191" s="408">
        <f t="shared" si="469"/>
        <v>31</v>
      </c>
      <c r="AU5191" s="457"/>
      <c r="AV5191" s="117">
        <v>5.41</v>
      </c>
      <c r="AW5191" s="214">
        <f t="shared" si="463"/>
        <v>5.41</v>
      </c>
      <c r="AX5191" s="214"/>
      <c r="AY5191" s="410"/>
      <c r="AZ5191" s="411"/>
      <c r="BA5191" s="411"/>
      <c r="BB5191" s="411">
        <f t="shared" si="470"/>
        <v>25.59</v>
      </c>
      <c r="BC5191" s="458"/>
      <c r="BD5191" s="215">
        <f t="shared" si="462"/>
        <v>25.59</v>
      </c>
    </row>
    <row r="5192" spans="1:56" ht="14.25" x14ac:dyDescent="0.2">
      <c r="A5192" s="58">
        <v>41708</v>
      </c>
      <c r="B5192" s="92">
        <v>20.63</v>
      </c>
      <c r="C5192" s="431"/>
      <c r="D5192" s="174">
        <v>4.13</v>
      </c>
      <c r="E5192" s="120"/>
      <c r="F5192" s="445">
        <f t="shared" si="460"/>
        <v>24.759999999999998</v>
      </c>
      <c r="G5192" s="454"/>
      <c r="H5192" s="371">
        <v>20.05</v>
      </c>
      <c r="I5192" s="174">
        <v>5.0999999999999996</v>
      </c>
      <c r="J5192" s="385"/>
      <c r="K5192" s="455">
        <f t="shared" si="465"/>
        <v>25.15</v>
      </c>
      <c r="L5192" s="448"/>
      <c r="M5192" s="448"/>
      <c r="N5192" s="448"/>
      <c r="O5192" s="98">
        <f t="shared" si="459"/>
        <v>0.39000000000000057</v>
      </c>
      <c r="Q5192" s="100">
        <f t="shared" si="466"/>
        <v>1.550695825049704</v>
      </c>
      <c r="S5192" s="404">
        <v>0</v>
      </c>
      <c r="T5192" s="389">
        <v>0</v>
      </c>
      <c r="U5192" s="390">
        <v>0</v>
      </c>
      <c r="V5192" s="405">
        <v>0</v>
      </c>
      <c r="W5192" s="406">
        <v>0</v>
      </c>
      <c r="X5192" s="405">
        <v>0</v>
      </c>
      <c r="Y5192" s="163">
        <f t="shared" si="471"/>
        <v>24.759999999999998</v>
      </c>
      <c r="Z5192" s="213">
        <v>0</v>
      </c>
      <c r="AA5192" s="456">
        <v>0</v>
      </c>
      <c r="AB5192" s="108">
        <v>341.5</v>
      </c>
      <c r="AC5192" s="109">
        <v>0</v>
      </c>
      <c r="AD5192" s="111">
        <v>0</v>
      </c>
      <c r="AE5192" s="394"/>
      <c r="AF5192" s="108">
        <v>354.6</v>
      </c>
      <c r="AG5192" s="109">
        <v>0</v>
      </c>
      <c r="AH5192" s="451"/>
      <c r="AI5192" s="112"/>
      <c r="AJ5192" s="110">
        <v>20</v>
      </c>
      <c r="AK5192" s="80"/>
      <c r="AL5192" s="443">
        <f t="shared" si="464"/>
        <v>20</v>
      </c>
      <c r="AM5192" s="396">
        <f t="shared" si="467"/>
        <v>20</v>
      </c>
      <c r="AN5192" s="452">
        <f t="shared" si="461"/>
        <v>20</v>
      </c>
      <c r="AO5192" s="452"/>
      <c r="AP5192" s="113">
        <f t="shared" si="468"/>
        <v>-4.759999999999998</v>
      </c>
      <c r="AQ5192" s="452"/>
      <c r="AR5192" s="452"/>
      <c r="AS5192" s="452"/>
      <c r="AT5192" s="408">
        <f t="shared" si="469"/>
        <v>20</v>
      </c>
      <c r="AU5192" s="457"/>
      <c r="AV5192" s="117">
        <v>4.82</v>
      </c>
      <c r="AW5192" s="214">
        <f t="shared" si="463"/>
        <v>4.82</v>
      </c>
      <c r="AX5192" s="214"/>
      <c r="AY5192" s="410"/>
      <c r="AZ5192" s="411"/>
      <c r="BA5192" s="411"/>
      <c r="BB5192" s="411">
        <f t="shared" si="470"/>
        <v>15.18</v>
      </c>
      <c r="BC5192" s="458"/>
      <c r="BD5192" s="215">
        <f t="shared" si="462"/>
        <v>15.18</v>
      </c>
    </row>
    <row r="5193" spans="1:56" ht="14.25" x14ac:dyDescent="0.2">
      <c r="A5193" s="58">
        <v>41709</v>
      </c>
      <c r="B5193" s="92">
        <v>22.12</v>
      </c>
      <c r="C5193" s="431"/>
      <c r="D5193" s="174">
        <v>4.22</v>
      </c>
      <c r="E5193" s="120"/>
      <c r="F5193" s="445">
        <f t="shared" si="460"/>
        <v>26.34</v>
      </c>
      <c r="G5193" s="454"/>
      <c r="H5193" s="371">
        <v>21.67</v>
      </c>
      <c r="I5193" s="174">
        <v>4.9669999999999996</v>
      </c>
      <c r="J5193" s="385"/>
      <c r="K5193" s="455">
        <f t="shared" si="465"/>
        <v>26.637</v>
      </c>
      <c r="L5193" s="448"/>
      <c r="M5193" s="448"/>
      <c r="N5193" s="448"/>
      <c r="O5193" s="98">
        <f t="shared" si="459"/>
        <v>0.2970000000000006</v>
      </c>
      <c r="Q5193" s="100">
        <f t="shared" si="466"/>
        <v>1.1149904268498727</v>
      </c>
      <c r="S5193" s="404">
        <v>0</v>
      </c>
      <c r="T5193" s="389">
        <v>0</v>
      </c>
      <c r="U5193" s="390">
        <v>0</v>
      </c>
      <c r="V5193" s="405">
        <v>0</v>
      </c>
      <c r="W5193" s="406">
        <v>0</v>
      </c>
      <c r="X5193" s="405">
        <v>0</v>
      </c>
      <c r="Y5193" s="163">
        <f t="shared" si="471"/>
        <v>26.34</v>
      </c>
      <c r="Z5193" s="213">
        <v>0</v>
      </c>
      <c r="AA5193" s="456">
        <v>0</v>
      </c>
      <c r="AB5193" s="108">
        <v>341.4</v>
      </c>
      <c r="AC5193" s="109">
        <v>0</v>
      </c>
      <c r="AD5193" s="111">
        <v>0</v>
      </c>
      <c r="AE5193" s="394"/>
      <c r="AF5193" s="108">
        <v>354.9</v>
      </c>
      <c r="AG5193" s="109">
        <v>0</v>
      </c>
      <c r="AH5193" s="451"/>
      <c r="AI5193" s="112"/>
      <c r="AJ5193" s="110">
        <v>30</v>
      </c>
      <c r="AK5193" s="80"/>
      <c r="AL5193" s="443">
        <f t="shared" si="464"/>
        <v>30</v>
      </c>
      <c r="AM5193" s="396">
        <f t="shared" si="467"/>
        <v>30</v>
      </c>
      <c r="AN5193" s="452">
        <f t="shared" si="461"/>
        <v>30</v>
      </c>
      <c r="AO5193" s="452"/>
      <c r="AP5193" s="113">
        <f t="shared" si="468"/>
        <v>3.66</v>
      </c>
      <c r="AQ5193" s="452"/>
      <c r="AR5193" s="452"/>
      <c r="AS5193" s="452"/>
      <c r="AT5193" s="408">
        <f t="shared" si="469"/>
        <v>30</v>
      </c>
      <c r="AU5193" s="457"/>
      <c r="AV5193" s="117">
        <v>5.95</v>
      </c>
      <c r="AW5193" s="214">
        <f t="shared" si="463"/>
        <v>5.95</v>
      </c>
      <c r="AX5193" s="214"/>
      <c r="AY5193" s="410"/>
      <c r="AZ5193" s="411"/>
      <c r="BA5193" s="411"/>
      <c r="BB5193" s="411">
        <f t="shared" si="470"/>
        <v>24.05</v>
      </c>
      <c r="BC5193" s="458"/>
      <c r="BD5193" s="215">
        <f t="shared" si="462"/>
        <v>24.05</v>
      </c>
    </row>
    <row r="5194" spans="1:56" ht="14.25" x14ac:dyDescent="0.2">
      <c r="A5194" s="58">
        <v>41710</v>
      </c>
      <c r="B5194" s="92">
        <v>20.63</v>
      </c>
      <c r="C5194" s="431"/>
      <c r="D5194" s="174">
        <v>5.3</v>
      </c>
      <c r="E5194" s="120"/>
      <c r="F5194" s="459">
        <f t="shared" si="460"/>
        <v>25.93</v>
      </c>
      <c r="G5194" s="460"/>
      <c r="H5194" s="371">
        <v>20.56</v>
      </c>
      <c r="I5194" s="174">
        <v>5.4909999999999997</v>
      </c>
      <c r="J5194" s="385"/>
      <c r="K5194" s="455">
        <f t="shared" si="465"/>
        <v>26.050999999999998</v>
      </c>
      <c r="L5194" s="448"/>
      <c r="M5194" s="448"/>
      <c r="N5194" s="448"/>
      <c r="O5194" s="98">
        <f t="shared" si="459"/>
        <v>0.12099999999999866</v>
      </c>
      <c r="Q5194" s="100">
        <f t="shared" si="466"/>
        <v>0.46447353268588026</v>
      </c>
      <c r="S5194" s="404">
        <v>0</v>
      </c>
      <c r="T5194" s="389">
        <v>0</v>
      </c>
      <c r="U5194" s="390">
        <v>0</v>
      </c>
      <c r="V5194" s="405">
        <v>0</v>
      </c>
      <c r="W5194" s="406">
        <v>0</v>
      </c>
      <c r="X5194" s="405">
        <v>0</v>
      </c>
      <c r="Y5194" s="163">
        <f t="shared" si="471"/>
        <v>25.93</v>
      </c>
      <c r="Z5194" s="213">
        <v>0</v>
      </c>
      <c r="AA5194" s="456">
        <v>0</v>
      </c>
      <c r="AB5194" s="108">
        <v>341.4</v>
      </c>
      <c r="AC5194" s="109">
        <v>0.2</v>
      </c>
      <c r="AD5194" s="111">
        <v>0</v>
      </c>
      <c r="AE5194" s="394"/>
      <c r="AF5194" s="108">
        <v>355</v>
      </c>
      <c r="AG5194" s="461">
        <v>0.3</v>
      </c>
      <c r="AH5194" s="451"/>
      <c r="AI5194" s="664"/>
      <c r="AJ5194" s="110">
        <v>23</v>
      </c>
      <c r="AK5194" s="80"/>
      <c r="AL5194" s="443">
        <f t="shared" si="464"/>
        <v>23</v>
      </c>
      <c r="AM5194" s="396">
        <f t="shared" si="467"/>
        <v>23</v>
      </c>
      <c r="AN5194" s="452">
        <f t="shared" si="461"/>
        <v>23</v>
      </c>
      <c r="AO5194" s="452"/>
      <c r="AP5194" s="113">
        <f t="shared" si="468"/>
        <v>-2.9299999999999997</v>
      </c>
      <c r="AQ5194" s="452"/>
      <c r="AR5194" s="452"/>
      <c r="AS5194" s="452"/>
      <c r="AT5194" s="408">
        <f t="shared" si="469"/>
        <v>23</v>
      </c>
      <c r="AU5194" s="457"/>
      <c r="AV5194" s="117">
        <v>2.38</v>
      </c>
      <c r="AW5194" s="214">
        <f t="shared" si="463"/>
        <v>2.38</v>
      </c>
      <c r="AX5194" s="214"/>
      <c r="AY5194" s="410"/>
      <c r="AZ5194" s="411"/>
      <c r="BA5194" s="411"/>
      <c r="BB5194" s="411">
        <f t="shared" si="470"/>
        <v>20.62</v>
      </c>
      <c r="BC5194" s="458"/>
      <c r="BD5194" s="215">
        <f t="shared" si="462"/>
        <v>20.62</v>
      </c>
    </row>
    <row r="5195" spans="1:56" ht="14.25" x14ac:dyDescent="0.2">
      <c r="A5195" s="58">
        <v>41711</v>
      </c>
      <c r="B5195" s="92">
        <v>21.71</v>
      </c>
      <c r="C5195" s="431"/>
      <c r="D5195" s="174">
        <v>4.04</v>
      </c>
      <c r="E5195" s="120"/>
      <c r="F5195" s="445">
        <f t="shared" si="460"/>
        <v>25.75</v>
      </c>
      <c r="G5195" s="454"/>
      <c r="H5195" s="371">
        <v>20.329999999999998</v>
      </c>
      <c r="I5195" s="174">
        <v>4.91</v>
      </c>
      <c r="J5195" s="385"/>
      <c r="K5195" s="455">
        <f t="shared" si="465"/>
        <v>25.24</v>
      </c>
      <c r="L5195" s="448"/>
      <c r="M5195" s="448"/>
      <c r="N5195" s="448"/>
      <c r="O5195" s="98">
        <f t="shared" si="459"/>
        <v>-0.51000000000000156</v>
      </c>
      <c r="Q5195" s="100">
        <f t="shared" si="466"/>
        <v>-2.020602218700482</v>
      </c>
      <c r="S5195" s="404">
        <v>0</v>
      </c>
      <c r="T5195" s="389">
        <v>0</v>
      </c>
      <c r="U5195" s="390">
        <v>0</v>
      </c>
      <c r="V5195" s="405">
        <v>0</v>
      </c>
      <c r="W5195" s="406">
        <v>0</v>
      </c>
      <c r="X5195" s="405">
        <v>0</v>
      </c>
      <c r="Y5195" s="163">
        <f t="shared" si="471"/>
        <v>25.75</v>
      </c>
      <c r="Z5195" s="213">
        <v>0</v>
      </c>
      <c r="AA5195" s="456">
        <v>0</v>
      </c>
      <c r="AB5195" s="108">
        <v>341.4</v>
      </c>
      <c r="AC5195" s="109">
        <v>0.1</v>
      </c>
      <c r="AD5195" s="111">
        <v>0</v>
      </c>
      <c r="AE5195" s="394"/>
      <c r="AF5195" s="108">
        <v>355</v>
      </c>
      <c r="AG5195" s="109">
        <v>0</v>
      </c>
      <c r="AH5195" s="451"/>
      <c r="AI5195" s="112"/>
      <c r="AJ5195" s="110">
        <v>32</v>
      </c>
      <c r="AK5195" s="80"/>
      <c r="AL5195" s="443">
        <f t="shared" si="464"/>
        <v>32</v>
      </c>
      <c r="AM5195" s="396">
        <f t="shared" si="467"/>
        <v>32</v>
      </c>
      <c r="AN5195" s="452">
        <f t="shared" si="461"/>
        <v>32</v>
      </c>
      <c r="AO5195" s="452"/>
      <c r="AP5195" s="113">
        <f t="shared" si="468"/>
        <v>6.25</v>
      </c>
      <c r="AQ5195" s="452"/>
      <c r="AR5195" s="452"/>
      <c r="AS5195" s="452"/>
      <c r="AT5195" s="408">
        <f t="shared" si="469"/>
        <v>32</v>
      </c>
      <c r="AU5195" s="457"/>
      <c r="AV5195" s="117">
        <v>6.31</v>
      </c>
      <c r="AW5195" s="214">
        <f t="shared" si="463"/>
        <v>6.31</v>
      </c>
      <c r="AX5195" s="214"/>
      <c r="AY5195" s="410"/>
      <c r="AZ5195" s="411"/>
      <c r="BA5195" s="411"/>
      <c r="BB5195" s="411">
        <f t="shared" si="470"/>
        <v>25.69</v>
      </c>
      <c r="BC5195" s="458"/>
      <c r="BD5195" s="215">
        <f t="shared" si="462"/>
        <v>25.69</v>
      </c>
    </row>
    <row r="5196" spans="1:56" ht="14.25" x14ac:dyDescent="0.2">
      <c r="A5196" s="58">
        <v>41712</v>
      </c>
      <c r="B5196" s="92">
        <v>21.25</v>
      </c>
      <c r="C5196" s="431"/>
      <c r="D5196" s="174">
        <v>4.34</v>
      </c>
      <c r="E5196" s="120"/>
      <c r="F5196" s="445">
        <f t="shared" si="460"/>
        <v>25.59</v>
      </c>
      <c r="G5196" s="454"/>
      <c r="H5196" s="371">
        <v>21.46</v>
      </c>
      <c r="I5196" s="174">
        <v>4.9800000000000004</v>
      </c>
      <c r="J5196" s="385"/>
      <c r="K5196" s="455">
        <f t="shared" si="465"/>
        <v>26.44</v>
      </c>
      <c r="L5196" s="448"/>
      <c r="M5196" s="448"/>
      <c r="N5196" s="448"/>
      <c r="O5196" s="98">
        <f t="shared" si="459"/>
        <v>0.85000000000000142</v>
      </c>
      <c r="Q5196" s="100">
        <f t="shared" si="466"/>
        <v>3.2148260211800355</v>
      </c>
      <c r="S5196" s="404">
        <v>0</v>
      </c>
      <c r="T5196" s="389">
        <v>0</v>
      </c>
      <c r="U5196" s="390">
        <v>0</v>
      </c>
      <c r="V5196" s="405">
        <v>0</v>
      </c>
      <c r="W5196" s="406">
        <v>0</v>
      </c>
      <c r="X5196" s="405">
        <v>0</v>
      </c>
      <c r="Y5196" s="163">
        <f t="shared" si="471"/>
        <v>25.59</v>
      </c>
      <c r="Z5196" s="213">
        <v>0</v>
      </c>
      <c r="AA5196" s="456">
        <v>0</v>
      </c>
      <c r="AB5196" s="108">
        <v>341.4</v>
      </c>
      <c r="AC5196" s="109">
        <v>0</v>
      </c>
      <c r="AD5196" s="111">
        <v>0</v>
      </c>
      <c r="AE5196" s="394"/>
      <c r="AF5196" s="108">
        <v>355</v>
      </c>
      <c r="AG5196" s="109">
        <v>0</v>
      </c>
      <c r="AH5196" s="451"/>
      <c r="AI5196" s="112"/>
      <c r="AJ5196" s="110">
        <v>21</v>
      </c>
      <c r="AK5196" s="80"/>
      <c r="AL5196" s="443">
        <f t="shared" si="464"/>
        <v>21</v>
      </c>
      <c r="AM5196" s="396">
        <f t="shared" si="467"/>
        <v>21</v>
      </c>
      <c r="AN5196" s="452">
        <f t="shared" si="461"/>
        <v>21</v>
      </c>
      <c r="AO5196" s="452"/>
      <c r="AP5196" s="113">
        <f t="shared" si="468"/>
        <v>-4.59</v>
      </c>
      <c r="AQ5196" s="452"/>
      <c r="AR5196" s="452"/>
      <c r="AS5196" s="452"/>
      <c r="AT5196" s="408">
        <f t="shared" si="469"/>
        <v>21</v>
      </c>
      <c r="AU5196" s="457"/>
      <c r="AV5196" s="117">
        <v>2.65</v>
      </c>
      <c r="AW5196" s="214">
        <f t="shared" si="463"/>
        <v>2.65</v>
      </c>
      <c r="AX5196" s="214"/>
      <c r="AY5196" s="410"/>
      <c r="AZ5196" s="411"/>
      <c r="BA5196" s="411"/>
      <c r="BB5196" s="411">
        <f t="shared" si="470"/>
        <v>18.350000000000001</v>
      </c>
      <c r="BC5196" s="458"/>
      <c r="BD5196" s="215">
        <f t="shared" si="462"/>
        <v>18.350000000000001</v>
      </c>
    </row>
    <row r="5197" spans="1:56" ht="14.25" x14ac:dyDescent="0.2">
      <c r="A5197" s="58">
        <v>41713</v>
      </c>
      <c r="B5197" s="92">
        <v>19.649999999999999</v>
      </c>
      <c r="C5197" s="431"/>
      <c r="D5197" s="174">
        <v>4.95</v>
      </c>
      <c r="E5197" s="120"/>
      <c r="F5197" s="445">
        <f t="shared" si="460"/>
        <v>24.599999999999998</v>
      </c>
      <c r="G5197" s="454"/>
      <c r="H5197" s="371">
        <v>19.61</v>
      </c>
      <c r="I5197" s="174">
        <v>4.43</v>
      </c>
      <c r="J5197" s="385"/>
      <c r="K5197" s="455">
        <f t="shared" si="465"/>
        <v>24.04</v>
      </c>
      <c r="L5197" s="448"/>
      <c r="M5197" s="448"/>
      <c r="N5197" s="448"/>
      <c r="O5197" s="98">
        <f t="shared" si="459"/>
        <v>-0.55999999999999872</v>
      </c>
      <c r="Q5197" s="100">
        <f t="shared" si="466"/>
        <v>-2.3294509151414258</v>
      </c>
      <c r="S5197" s="404">
        <v>0</v>
      </c>
      <c r="T5197" s="389">
        <v>0</v>
      </c>
      <c r="U5197" s="390">
        <v>0</v>
      </c>
      <c r="V5197" s="405">
        <v>0</v>
      </c>
      <c r="W5197" s="406">
        <v>0</v>
      </c>
      <c r="X5197" s="405">
        <v>0</v>
      </c>
      <c r="Y5197" s="163">
        <f t="shared" si="471"/>
        <v>24.599999999999998</v>
      </c>
      <c r="Z5197" s="213">
        <v>0</v>
      </c>
      <c r="AA5197" s="456">
        <v>0</v>
      </c>
      <c r="AB5197" s="108">
        <v>341.4</v>
      </c>
      <c r="AC5197" s="109">
        <v>0.2</v>
      </c>
      <c r="AD5197" s="111">
        <v>0</v>
      </c>
      <c r="AE5197" s="394"/>
      <c r="AF5197" s="108">
        <v>355</v>
      </c>
      <c r="AG5197" s="109">
        <v>0</v>
      </c>
      <c r="AH5197" s="451"/>
      <c r="AI5197" s="112"/>
      <c r="AJ5197" s="110">
        <v>31</v>
      </c>
      <c r="AK5197" s="80"/>
      <c r="AL5197" s="443">
        <f t="shared" si="464"/>
        <v>31</v>
      </c>
      <c r="AM5197" s="396">
        <f t="shared" si="467"/>
        <v>31</v>
      </c>
      <c r="AN5197" s="452">
        <f t="shared" si="461"/>
        <v>31</v>
      </c>
      <c r="AO5197" s="452"/>
      <c r="AP5197" s="113">
        <f t="shared" si="468"/>
        <v>6.4000000000000021</v>
      </c>
      <c r="AQ5197" s="452"/>
      <c r="AR5197" s="452"/>
      <c r="AS5197" s="452"/>
      <c r="AT5197" s="408">
        <f t="shared" si="469"/>
        <v>31</v>
      </c>
      <c r="AU5197" s="457"/>
      <c r="AV5197" s="117">
        <v>3.63</v>
      </c>
      <c r="AW5197" s="214">
        <f t="shared" si="463"/>
        <v>3.63</v>
      </c>
      <c r="AX5197" s="214"/>
      <c r="AY5197" s="410"/>
      <c r="AZ5197" s="411"/>
      <c r="BA5197" s="411"/>
      <c r="BB5197" s="411">
        <f t="shared" si="470"/>
        <v>27.37</v>
      </c>
      <c r="BC5197" s="458"/>
      <c r="BD5197" s="215">
        <f t="shared" si="462"/>
        <v>27.37</v>
      </c>
    </row>
    <row r="5198" spans="1:56" ht="14.25" x14ac:dyDescent="0.2">
      <c r="A5198" s="58">
        <v>41714</v>
      </c>
      <c r="B5198" s="92">
        <v>18.8</v>
      </c>
      <c r="C5198" s="431"/>
      <c r="D5198" s="174">
        <v>4.67</v>
      </c>
      <c r="E5198" s="120"/>
      <c r="F5198" s="445">
        <f t="shared" si="460"/>
        <v>23.47</v>
      </c>
      <c r="G5198" s="454"/>
      <c r="H5198" s="371">
        <v>18.22</v>
      </c>
      <c r="I5198" s="174">
        <v>5.2</v>
      </c>
      <c r="J5198" s="385"/>
      <c r="K5198" s="455">
        <f t="shared" si="465"/>
        <v>23.419999999999998</v>
      </c>
      <c r="L5198" s="448"/>
      <c r="M5198" s="448"/>
      <c r="N5198" s="448"/>
      <c r="O5198" s="98">
        <f t="shared" si="459"/>
        <v>-5.0000000000000711E-2</v>
      </c>
      <c r="Q5198" s="100">
        <f t="shared" si="466"/>
        <v>-0.21349274124680068</v>
      </c>
      <c r="S5198" s="404">
        <v>0</v>
      </c>
      <c r="T5198" s="389">
        <v>0</v>
      </c>
      <c r="U5198" s="390">
        <v>0</v>
      </c>
      <c r="V5198" s="405">
        <v>0</v>
      </c>
      <c r="W5198" s="406">
        <v>0</v>
      </c>
      <c r="X5198" s="405">
        <v>0</v>
      </c>
      <c r="Y5198" s="163">
        <f t="shared" si="471"/>
        <v>23.47</v>
      </c>
      <c r="Z5198" s="213">
        <v>0</v>
      </c>
      <c r="AA5198" s="456">
        <v>0</v>
      </c>
      <c r="AB5198" s="108">
        <v>341.4</v>
      </c>
      <c r="AC5198" s="109">
        <v>0.1</v>
      </c>
      <c r="AD5198" s="111">
        <v>0</v>
      </c>
      <c r="AE5198" s="394"/>
      <c r="AF5198" s="108">
        <v>355</v>
      </c>
      <c r="AG5198" s="109">
        <v>0.25</v>
      </c>
      <c r="AH5198" s="451"/>
      <c r="AI5198" s="112"/>
      <c r="AJ5198" s="110">
        <v>25</v>
      </c>
      <c r="AK5198" s="80"/>
      <c r="AL5198" s="443">
        <f t="shared" si="464"/>
        <v>25</v>
      </c>
      <c r="AM5198" s="396">
        <f t="shared" si="467"/>
        <v>25</v>
      </c>
      <c r="AN5198" s="452">
        <f t="shared" si="461"/>
        <v>25</v>
      </c>
      <c r="AO5198" s="452"/>
      <c r="AP5198" s="113">
        <f t="shared" si="468"/>
        <v>1.5300000000000011</v>
      </c>
      <c r="AQ5198" s="452"/>
      <c r="AR5198" s="452"/>
      <c r="AS5198" s="452"/>
      <c r="AT5198" s="408">
        <f t="shared" si="469"/>
        <v>25</v>
      </c>
      <c r="AU5198" s="457"/>
      <c r="AV5198" s="117">
        <v>9.08</v>
      </c>
      <c r="AW5198" s="214">
        <f t="shared" si="463"/>
        <v>9.08</v>
      </c>
      <c r="AX5198" s="214"/>
      <c r="AY5198" s="410"/>
      <c r="AZ5198" s="411"/>
      <c r="BA5198" s="411"/>
      <c r="BB5198" s="411">
        <f t="shared" si="470"/>
        <v>15.92</v>
      </c>
      <c r="BC5198" s="458"/>
      <c r="BD5198" s="215">
        <f t="shared" si="462"/>
        <v>15.92</v>
      </c>
    </row>
    <row r="5199" spans="1:56" ht="14.25" x14ac:dyDescent="0.2">
      <c r="A5199" s="58">
        <v>41715</v>
      </c>
      <c r="B5199" s="92">
        <v>20.52</v>
      </c>
      <c r="C5199" s="431"/>
      <c r="D5199" s="174">
        <v>3.91</v>
      </c>
      <c r="E5199" s="120"/>
      <c r="F5199" s="445">
        <f t="shared" si="460"/>
        <v>24.43</v>
      </c>
      <c r="G5199" s="454"/>
      <c r="H5199" s="371">
        <v>20.23</v>
      </c>
      <c r="I5199" s="174">
        <v>4.8600000000000003</v>
      </c>
      <c r="J5199" s="385"/>
      <c r="K5199" s="455">
        <f t="shared" si="465"/>
        <v>25.09</v>
      </c>
      <c r="L5199" s="448"/>
      <c r="M5199" s="448"/>
      <c r="N5199" s="448"/>
      <c r="O5199" s="98">
        <f t="shared" si="459"/>
        <v>0.66000000000000014</v>
      </c>
      <c r="Q5199" s="100">
        <f t="shared" si="466"/>
        <v>2.6305300916699887</v>
      </c>
      <c r="S5199" s="404">
        <v>0</v>
      </c>
      <c r="T5199" s="389">
        <v>0</v>
      </c>
      <c r="U5199" s="390">
        <v>0</v>
      </c>
      <c r="V5199" s="405">
        <v>0</v>
      </c>
      <c r="W5199" s="406">
        <v>0</v>
      </c>
      <c r="X5199" s="405">
        <v>0</v>
      </c>
      <c r="Y5199" s="163">
        <f t="shared" si="471"/>
        <v>24.43</v>
      </c>
      <c r="Z5199" s="213">
        <v>0</v>
      </c>
      <c r="AA5199" s="456">
        <v>0</v>
      </c>
      <c r="AB5199" s="108">
        <v>341.4</v>
      </c>
      <c r="AC5199" s="109">
        <v>0.4</v>
      </c>
      <c r="AD5199" s="111">
        <v>0</v>
      </c>
      <c r="AE5199" s="394"/>
      <c r="AF5199" s="108">
        <v>355</v>
      </c>
      <c r="AG5199" s="109">
        <v>0.4</v>
      </c>
      <c r="AH5199" s="451"/>
      <c r="AI5199" s="112"/>
      <c r="AJ5199" s="110">
        <v>21</v>
      </c>
      <c r="AK5199" s="80"/>
      <c r="AL5199" s="443">
        <f t="shared" si="464"/>
        <v>21</v>
      </c>
      <c r="AM5199" s="396">
        <f t="shared" si="467"/>
        <v>21</v>
      </c>
      <c r="AN5199" s="452">
        <f t="shared" si="461"/>
        <v>21</v>
      </c>
      <c r="AO5199" s="452"/>
      <c r="AP5199" s="113">
        <f t="shared" si="468"/>
        <v>-3.4299999999999997</v>
      </c>
      <c r="AQ5199" s="452"/>
      <c r="AR5199" s="452"/>
      <c r="AS5199" s="452"/>
      <c r="AT5199" s="408">
        <f t="shared" si="469"/>
        <v>21</v>
      </c>
      <c r="AU5199" s="457"/>
      <c r="AV5199" s="117">
        <v>2.37</v>
      </c>
      <c r="AW5199" s="214">
        <f t="shared" si="463"/>
        <v>2.37</v>
      </c>
      <c r="AX5199" s="214"/>
      <c r="AY5199" s="410"/>
      <c r="AZ5199" s="411"/>
      <c r="BA5199" s="411"/>
      <c r="BB5199" s="411">
        <f t="shared" si="470"/>
        <v>18.63</v>
      </c>
      <c r="BC5199" s="458"/>
      <c r="BD5199" s="215">
        <f t="shared" si="462"/>
        <v>18.63</v>
      </c>
    </row>
    <row r="5200" spans="1:56" ht="14.25" x14ac:dyDescent="0.2">
      <c r="A5200" s="58">
        <v>41716</v>
      </c>
      <c r="B5200" s="92">
        <v>18.489999999999998</v>
      </c>
      <c r="C5200" s="431"/>
      <c r="D5200" s="174">
        <v>4.58</v>
      </c>
      <c r="E5200" s="120"/>
      <c r="F5200" s="445">
        <f t="shared" si="460"/>
        <v>23.07</v>
      </c>
      <c r="G5200" s="454"/>
      <c r="H5200" s="371">
        <v>17.34</v>
      </c>
      <c r="I5200" s="174">
        <v>5.01</v>
      </c>
      <c r="J5200" s="385"/>
      <c r="K5200" s="455">
        <f t="shared" si="465"/>
        <v>22.35</v>
      </c>
      <c r="L5200" s="448"/>
      <c r="M5200" s="448"/>
      <c r="N5200" s="448"/>
      <c r="O5200" s="98">
        <f t="shared" si="459"/>
        <v>-0.71999999999999886</v>
      </c>
      <c r="Q5200" s="100">
        <f t="shared" si="466"/>
        <v>-3.221476510067109</v>
      </c>
      <c r="S5200" s="404">
        <v>0</v>
      </c>
      <c r="T5200" s="389">
        <v>0</v>
      </c>
      <c r="U5200" s="390">
        <v>0</v>
      </c>
      <c r="V5200" s="405">
        <v>0</v>
      </c>
      <c r="W5200" s="406">
        <v>0</v>
      </c>
      <c r="X5200" s="405">
        <v>0</v>
      </c>
      <c r="Y5200" s="163">
        <f t="shared" si="471"/>
        <v>23.07</v>
      </c>
      <c r="Z5200" s="213">
        <v>0</v>
      </c>
      <c r="AA5200" s="456">
        <v>0</v>
      </c>
      <c r="AB5200" s="108">
        <v>341.4</v>
      </c>
      <c r="AC5200" s="109">
        <v>0.2</v>
      </c>
      <c r="AD5200" s="111">
        <v>0</v>
      </c>
      <c r="AE5200" s="394"/>
      <c r="AF5200" s="108">
        <v>355</v>
      </c>
      <c r="AG5200" s="109">
        <v>0.03</v>
      </c>
      <c r="AH5200" s="451"/>
      <c r="AI5200" s="112"/>
      <c r="AJ5200" s="110">
        <v>21</v>
      </c>
      <c r="AK5200" s="80"/>
      <c r="AL5200" s="443">
        <f t="shared" si="464"/>
        <v>21</v>
      </c>
      <c r="AM5200" s="396">
        <f t="shared" si="467"/>
        <v>21</v>
      </c>
      <c r="AN5200" s="452">
        <f t="shared" si="461"/>
        <v>21</v>
      </c>
      <c r="AO5200" s="452"/>
      <c r="AP5200" s="113">
        <f t="shared" si="468"/>
        <v>-2.0700000000000003</v>
      </c>
      <c r="AQ5200" s="452"/>
      <c r="AR5200" s="452"/>
      <c r="AS5200" s="452"/>
      <c r="AT5200" s="408">
        <f t="shared" si="469"/>
        <v>21</v>
      </c>
      <c r="AU5200" s="457"/>
      <c r="AV5200" s="117">
        <v>3.57</v>
      </c>
      <c r="AW5200" s="214">
        <f t="shared" si="463"/>
        <v>3.57</v>
      </c>
      <c r="AX5200" s="214"/>
      <c r="AY5200" s="410"/>
      <c r="AZ5200" s="411"/>
      <c r="BA5200" s="411"/>
      <c r="BB5200" s="411">
        <f t="shared" si="470"/>
        <v>17.43</v>
      </c>
      <c r="BC5200" s="458"/>
      <c r="BD5200" s="215">
        <f t="shared" si="462"/>
        <v>17.43</v>
      </c>
    </row>
    <row r="5201" spans="1:56" ht="14.25" x14ac:dyDescent="0.2">
      <c r="A5201" s="58">
        <v>41717</v>
      </c>
      <c r="B5201" s="92">
        <v>19.82</v>
      </c>
      <c r="C5201" s="431"/>
      <c r="D5201" s="174">
        <v>4.55</v>
      </c>
      <c r="E5201" s="120"/>
      <c r="F5201" s="445">
        <f t="shared" si="460"/>
        <v>24.37</v>
      </c>
      <c r="G5201" s="454"/>
      <c r="H5201" s="371">
        <v>19.510000000000002</v>
      </c>
      <c r="I5201" s="174">
        <v>4.9800000000000004</v>
      </c>
      <c r="J5201" s="385"/>
      <c r="K5201" s="455">
        <f t="shared" si="465"/>
        <v>24.490000000000002</v>
      </c>
      <c r="L5201" s="448"/>
      <c r="M5201" s="448"/>
      <c r="N5201" s="448"/>
      <c r="O5201" s="98">
        <f t="shared" si="459"/>
        <v>0.12000000000000099</v>
      </c>
      <c r="Q5201" s="100">
        <f t="shared" si="466"/>
        <v>0.4899959167006982</v>
      </c>
      <c r="S5201" s="404">
        <v>0</v>
      </c>
      <c r="T5201" s="389">
        <v>0</v>
      </c>
      <c r="U5201" s="390">
        <v>0</v>
      </c>
      <c r="V5201" s="405">
        <v>0</v>
      </c>
      <c r="W5201" s="406">
        <v>0</v>
      </c>
      <c r="X5201" s="405">
        <v>0</v>
      </c>
      <c r="Y5201" s="163">
        <f t="shared" si="471"/>
        <v>24.37</v>
      </c>
      <c r="Z5201" s="213">
        <v>0</v>
      </c>
      <c r="AA5201" s="456">
        <v>0</v>
      </c>
      <c r="AB5201" s="108">
        <v>341.4</v>
      </c>
      <c r="AC5201" s="109">
        <v>0</v>
      </c>
      <c r="AD5201" s="111">
        <v>0</v>
      </c>
      <c r="AE5201" s="394"/>
      <c r="AF5201" s="108">
        <v>355</v>
      </c>
      <c r="AG5201" s="109">
        <v>0.03</v>
      </c>
      <c r="AH5201" s="451"/>
      <c r="AI5201" s="112"/>
      <c r="AJ5201" s="110">
        <v>31</v>
      </c>
      <c r="AK5201" s="80"/>
      <c r="AL5201" s="443">
        <f t="shared" si="464"/>
        <v>31</v>
      </c>
      <c r="AM5201" s="396">
        <f t="shared" si="467"/>
        <v>31</v>
      </c>
      <c r="AN5201" s="452">
        <f t="shared" si="461"/>
        <v>31</v>
      </c>
      <c r="AO5201" s="452"/>
      <c r="AP5201" s="113">
        <f t="shared" si="468"/>
        <v>6.629999999999999</v>
      </c>
      <c r="AQ5201" s="452"/>
      <c r="AR5201" s="452"/>
      <c r="AS5201" s="452"/>
      <c r="AT5201" s="408">
        <f t="shared" si="469"/>
        <v>31</v>
      </c>
      <c r="AU5201" s="457"/>
      <c r="AV5201" s="117">
        <v>5.95</v>
      </c>
      <c r="AW5201" s="214">
        <f t="shared" si="463"/>
        <v>5.95</v>
      </c>
      <c r="AX5201" s="214"/>
      <c r="AY5201" s="410"/>
      <c r="AZ5201" s="411"/>
      <c r="BA5201" s="411"/>
      <c r="BB5201" s="411">
        <f t="shared" si="470"/>
        <v>25.05</v>
      </c>
      <c r="BC5201" s="458"/>
      <c r="BD5201" s="215">
        <f t="shared" si="462"/>
        <v>25.05</v>
      </c>
    </row>
    <row r="5202" spans="1:56" ht="14.25" x14ac:dyDescent="0.2">
      <c r="A5202" s="58">
        <v>41718</v>
      </c>
      <c r="B5202" s="92">
        <v>21.11</v>
      </c>
      <c r="C5202" s="431"/>
      <c r="D5202" s="174">
        <v>3.96</v>
      </c>
      <c r="E5202" s="120"/>
      <c r="F5202" s="445">
        <f t="shared" si="460"/>
        <v>25.07</v>
      </c>
      <c r="G5202" s="454"/>
      <c r="H5202" s="371">
        <v>21.44</v>
      </c>
      <c r="I5202" s="174">
        <v>4.97</v>
      </c>
      <c r="J5202" s="385"/>
      <c r="K5202" s="455">
        <f t="shared" si="465"/>
        <v>26.41</v>
      </c>
      <c r="L5202" s="448"/>
      <c r="M5202" s="448"/>
      <c r="N5202" s="448"/>
      <c r="O5202" s="98">
        <f t="shared" si="459"/>
        <v>1.3399999999999999</v>
      </c>
      <c r="Q5202" s="100">
        <f t="shared" si="466"/>
        <v>5.073835668307459</v>
      </c>
      <c r="S5202" s="404">
        <v>0</v>
      </c>
      <c r="T5202" s="389">
        <v>0</v>
      </c>
      <c r="U5202" s="390">
        <v>0</v>
      </c>
      <c r="V5202" s="405">
        <v>0</v>
      </c>
      <c r="W5202" s="406">
        <v>0</v>
      </c>
      <c r="X5202" s="405">
        <v>0</v>
      </c>
      <c r="Y5202" s="163">
        <f t="shared" si="471"/>
        <v>25.07</v>
      </c>
      <c r="Z5202" s="213">
        <v>0</v>
      </c>
      <c r="AA5202" s="456">
        <v>0</v>
      </c>
      <c r="AB5202" s="108">
        <v>341.3</v>
      </c>
      <c r="AC5202" s="109">
        <v>0</v>
      </c>
      <c r="AD5202" s="111">
        <v>0</v>
      </c>
      <c r="AE5202" s="394"/>
      <c r="AF5202" s="108">
        <v>355</v>
      </c>
      <c r="AG5202" s="109">
        <v>0</v>
      </c>
      <c r="AH5202" s="451"/>
      <c r="AI5202" s="112"/>
      <c r="AJ5202" s="110">
        <v>22</v>
      </c>
      <c r="AK5202" s="80"/>
      <c r="AL5202" s="443">
        <f t="shared" si="464"/>
        <v>22</v>
      </c>
      <c r="AM5202" s="396">
        <f t="shared" si="467"/>
        <v>22</v>
      </c>
      <c r="AN5202" s="452">
        <f t="shared" si="461"/>
        <v>22</v>
      </c>
      <c r="AO5202" s="452"/>
      <c r="AP5202" s="113">
        <f t="shared" si="468"/>
        <v>-3.0700000000000003</v>
      </c>
      <c r="AQ5202" s="452"/>
      <c r="AR5202" s="452"/>
      <c r="AS5202" s="452"/>
      <c r="AT5202" s="408">
        <f t="shared" si="469"/>
        <v>22</v>
      </c>
      <c r="AU5202" s="457"/>
      <c r="AV5202" s="117">
        <v>3.69</v>
      </c>
      <c r="AW5202" s="214">
        <f t="shared" si="463"/>
        <v>3.69</v>
      </c>
      <c r="AX5202" s="214"/>
      <c r="AY5202" s="410"/>
      <c r="AZ5202" s="411"/>
      <c r="BA5202" s="411"/>
      <c r="BB5202" s="411">
        <f t="shared" si="470"/>
        <v>18.309999999999999</v>
      </c>
      <c r="BC5202" s="458"/>
      <c r="BD5202" s="215">
        <f t="shared" si="462"/>
        <v>18.309999999999999</v>
      </c>
    </row>
    <row r="5203" spans="1:56" ht="14.25" x14ac:dyDescent="0.2">
      <c r="A5203" s="58">
        <v>41719</v>
      </c>
      <c r="B5203" s="92">
        <v>20.46</v>
      </c>
      <c r="C5203" s="431"/>
      <c r="D5203" s="174">
        <v>4.91</v>
      </c>
      <c r="E5203" s="120"/>
      <c r="F5203" s="445">
        <f t="shared" si="460"/>
        <v>25.37</v>
      </c>
      <c r="G5203" s="454"/>
      <c r="H5203" s="371">
        <v>21.12</v>
      </c>
      <c r="I5203" s="174">
        <v>4.96</v>
      </c>
      <c r="J5203" s="385"/>
      <c r="K5203" s="455">
        <f t="shared" si="465"/>
        <v>26.080000000000002</v>
      </c>
      <c r="L5203" s="448"/>
      <c r="M5203" s="448"/>
      <c r="N5203" s="448"/>
      <c r="O5203" s="98">
        <f t="shared" si="459"/>
        <v>0.71000000000000085</v>
      </c>
      <c r="Q5203" s="100">
        <f t="shared" si="466"/>
        <v>2.7223926380368129</v>
      </c>
      <c r="S5203" s="404">
        <v>0</v>
      </c>
      <c r="T5203" s="389">
        <v>0</v>
      </c>
      <c r="U5203" s="390">
        <v>0</v>
      </c>
      <c r="V5203" s="405">
        <v>0</v>
      </c>
      <c r="W5203" s="406">
        <v>0</v>
      </c>
      <c r="X5203" s="405">
        <v>0</v>
      </c>
      <c r="Y5203" s="163">
        <f t="shared" si="471"/>
        <v>25.37</v>
      </c>
      <c r="Z5203" s="213">
        <v>0</v>
      </c>
      <c r="AA5203" s="456">
        <v>0</v>
      </c>
      <c r="AB5203" s="108">
        <v>341.3</v>
      </c>
      <c r="AC5203" s="109">
        <v>0</v>
      </c>
      <c r="AD5203" s="111">
        <v>10</v>
      </c>
      <c r="AE5203" s="394"/>
      <c r="AF5203" s="108">
        <v>355</v>
      </c>
      <c r="AG5203" s="109">
        <v>0</v>
      </c>
      <c r="AH5203" s="451"/>
      <c r="AI5203" s="112"/>
      <c r="AJ5203" s="110">
        <v>15</v>
      </c>
      <c r="AK5203" s="80"/>
      <c r="AL5203" s="443">
        <f t="shared" si="464"/>
        <v>25</v>
      </c>
      <c r="AM5203" s="396">
        <f t="shared" si="467"/>
        <v>25</v>
      </c>
      <c r="AN5203" s="452">
        <f t="shared" si="461"/>
        <v>25</v>
      </c>
      <c r="AO5203" s="452"/>
      <c r="AP5203" s="113">
        <f t="shared" si="468"/>
        <v>-0.37000000000000099</v>
      </c>
      <c r="AQ5203" s="452"/>
      <c r="AR5203" s="452"/>
      <c r="AS5203" s="452"/>
      <c r="AT5203" s="408">
        <f t="shared" si="469"/>
        <v>25</v>
      </c>
      <c r="AU5203" s="457"/>
      <c r="AV5203" s="117">
        <v>5.5</v>
      </c>
      <c r="AW5203" s="214">
        <f t="shared" si="463"/>
        <v>5.5</v>
      </c>
      <c r="AX5203" s="214"/>
      <c r="AY5203" s="410"/>
      <c r="AZ5203" s="411"/>
      <c r="BA5203" s="411"/>
      <c r="BB5203" s="411">
        <f t="shared" si="470"/>
        <v>19.5</v>
      </c>
      <c r="BC5203" s="458"/>
      <c r="BD5203" s="215">
        <f t="shared" si="462"/>
        <v>19.5</v>
      </c>
    </row>
    <row r="5204" spans="1:56" ht="14.25" x14ac:dyDescent="0.2">
      <c r="A5204" s="58">
        <v>41720</v>
      </c>
      <c r="B5204" s="92">
        <v>20.61</v>
      </c>
      <c r="C5204" s="431"/>
      <c r="D5204" s="174">
        <v>4.62</v>
      </c>
      <c r="E5204" s="120"/>
      <c r="F5204" s="445">
        <f t="shared" si="460"/>
        <v>25.23</v>
      </c>
      <c r="G5204" s="454"/>
      <c r="H5204" s="371">
        <v>19.59</v>
      </c>
      <c r="I5204" s="174">
        <v>5.24</v>
      </c>
      <c r="J5204" s="385"/>
      <c r="K5204" s="455">
        <f t="shared" si="465"/>
        <v>24.83</v>
      </c>
      <c r="L5204" s="448"/>
      <c r="M5204" s="448"/>
      <c r="N5204" s="448"/>
      <c r="O5204" s="98">
        <f t="shared" si="459"/>
        <v>-0.40000000000000213</v>
      </c>
      <c r="Q5204" s="100">
        <f t="shared" si="466"/>
        <v>-1.6109544905356512</v>
      </c>
      <c r="S5204" s="404">
        <v>0</v>
      </c>
      <c r="T5204" s="389">
        <v>0</v>
      </c>
      <c r="U5204" s="390">
        <v>0</v>
      </c>
      <c r="V5204" s="405">
        <v>0</v>
      </c>
      <c r="W5204" s="406">
        <v>0</v>
      </c>
      <c r="X5204" s="405">
        <v>0</v>
      </c>
      <c r="Y5204" s="163">
        <f t="shared" si="471"/>
        <v>25.23</v>
      </c>
      <c r="Z5204" s="213">
        <v>0</v>
      </c>
      <c r="AA5204" s="456">
        <v>0</v>
      </c>
      <c r="AB5204" s="108">
        <v>341.3</v>
      </c>
      <c r="AC5204" s="109">
        <v>0</v>
      </c>
      <c r="AD5204" s="111">
        <v>0</v>
      </c>
      <c r="AE5204" s="394"/>
      <c r="AF5204" s="108">
        <v>355</v>
      </c>
      <c r="AG5204" s="109">
        <v>0</v>
      </c>
      <c r="AH5204" s="451"/>
      <c r="AI5204" s="112"/>
      <c r="AJ5204" s="110">
        <v>25</v>
      </c>
      <c r="AK5204" s="80"/>
      <c r="AL5204" s="443">
        <f t="shared" si="464"/>
        <v>25</v>
      </c>
      <c r="AM5204" s="396">
        <f t="shared" si="467"/>
        <v>25</v>
      </c>
      <c r="AN5204" s="452">
        <f t="shared" si="461"/>
        <v>25</v>
      </c>
      <c r="AO5204" s="452"/>
      <c r="AP5204" s="113">
        <f t="shared" si="468"/>
        <v>-0.23000000000000043</v>
      </c>
      <c r="AQ5204" s="452"/>
      <c r="AR5204" s="452"/>
      <c r="AS5204" s="452"/>
      <c r="AT5204" s="408">
        <f t="shared" si="469"/>
        <v>25</v>
      </c>
      <c r="AU5204" s="457"/>
      <c r="AV5204" s="117">
        <v>5.74</v>
      </c>
      <c r="AW5204" s="214">
        <f t="shared" si="463"/>
        <v>5.74</v>
      </c>
      <c r="AX5204" s="214"/>
      <c r="AY5204" s="410"/>
      <c r="AZ5204" s="411"/>
      <c r="BA5204" s="411"/>
      <c r="BB5204" s="411">
        <f t="shared" si="470"/>
        <v>19.259999999999998</v>
      </c>
      <c r="BC5204" s="458"/>
      <c r="BD5204" s="215">
        <f t="shared" si="462"/>
        <v>19.259999999999998</v>
      </c>
    </row>
    <row r="5205" spans="1:56" ht="14.25" x14ac:dyDescent="0.2">
      <c r="A5205" s="58">
        <v>41721</v>
      </c>
      <c r="B5205" s="92">
        <v>18.399999999999999</v>
      </c>
      <c r="C5205" s="431"/>
      <c r="D5205" s="174">
        <v>4.3</v>
      </c>
      <c r="E5205" s="120"/>
      <c r="F5205" s="445">
        <f t="shared" si="460"/>
        <v>22.7</v>
      </c>
      <c r="G5205" s="454"/>
      <c r="H5205" s="371">
        <v>16.7</v>
      </c>
      <c r="I5205" s="174">
        <v>4.92</v>
      </c>
      <c r="J5205" s="385"/>
      <c r="K5205" s="455">
        <f t="shared" si="465"/>
        <v>21.619999999999997</v>
      </c>
      <c r="L5205" s="448"/>
      <c r="M5205" s="448"/>
      <c r="N5205" s="448"/>
      <c r="O5205" s="98">
        <f t="shared" si="459"/>
        <v>-1.0800000000000018</v>
      </c>
      <c r="Q5205" s="100">
        <f t="shared" si="466"/>
        <v>-4.9953746530989918</v>
      </c>
      <c r="S5205" s="404">
        <v>0</v>
      </c>
      <c r="T5205" s="389">
        <v>0</v>
      </c>
      <c r="U5205" s="390">
        <v>0</v>
      </c>
      <c r="V5205" s="405">
        <v>0</v>
      </c>
      <c r="W5205" s="406">
        <v>0</v>
      </c>
      <c r="X5205" s="405">
        <v>0</v>
      </c>
      <c r="Y5205" s="163">
        <f t="shared" si="471"/>
        <v>22.7</v>
      </c>
      <c r="Z5205" s="213">
        <v>0</v>
      </c>
      <c r="AA5205" s="456">
        <v>0</v>
      </c>
      <c r="AB5205" s="108">
        <v>341.3</v>
      </c>
      <c r="AC5205" s="109">
        <v>0.15</v>
      </c>
      <c r="AD5205" s="111">
        <v>0</v>
      </c>
      <c r="AE5205" s="394"/>
      <c r="AF5205" s="108">
        <v>355</v>
      </c>
      <c r="AG5205" s="109">
        <v>0</v>
      </c>
      <c r="AH5205" s="451"/>
      <c r="AI5205" s="112"/>
      <c r="AJ5205" s="110">
        <v>23</v>
      </c>
      <c r="AK5205" s="80"/>
      <c r="AL5205" s="443">
        <f t="shared" si="464"/>
        <v>23</v>
      </c>
      <c r="AM5205" s="396">
        <f t="shared" si="467"/>
        <v>23</v>
      </c>
      <c r="AN5205" s="452">
        <f t="shared" si="461"/>
        <v>23</v>
      </c>
      <c r="AO5205" s="452"/>
      <c r="AP5205" s="113">
        <f t="shared" si="468"/>
        <v>0.30000000000000071</v>
      </c>
      <c r="AQ5205" s="452"/>
      <c r="AR5205" s="452"/>
      <c r="AS5205" s="452"/>
      <c r="AT5205" s="408">
        <f t="shared" si="469"/>
        <v>23</v>
      </c>
      <c r="AU5205" s="457"/>
      <c r="AV5205" s="117">
        <v>1.76</v>
      </c>
      <c r="AW5205" s="214">
        <f t="shared" si="463"/>
        <v>1.76</v>
      </c>
      <c r="AX5205" s="214"/>
      <c r="AY5205" s="410"/>
      <c r="AZ5205" s="411"/>
      <c r="BA5205" s="411"/>
      <c r="BB5205" s="411">
        <f t="shared" si="470"/>
        <v>21.24</v>
      </c>
      <c r="BC5205" s="458"/>
      <c r="BD5205" s="215">
        <f t="shared" si="462"/>
        <v>21.24</v>
      </c>
    </row>
    <row r="5206" spans="1:56" ht="14.25" x14ac:dyDescent="0.2">
      <c r="A5206" s="58">
        <v>41722</v>
      </c>
      <c r="B5206" s="92">
        <v>20.83</v>
      </c>
      <c r="C5206" s="431"/>
      <c r="D5206" s="174">
        <v>4.1500000000000004</v>
      </c>
      <c r="E5206" s="120"/>
      <c r="F5206" s="459">
        <f t="shared" si="460"/>
        <v>24.979999999999997</v>
      </c>
      <c r="G5206" s="460"/>
      <c r="H5206" s="371">
        <v>20.329999999999998</v>
      </c>
      <c r="I5206" s="174">
        <v>4.87</v>
      </c>
      <c r="J5206" s="385"/>
      <c r="K5206" s="455">
        <f t="shared" si="465"/>
        <v>25.2</v>
      </c>
      <c r="L5206" s="448"/>
      <c r="M5206" s="448"/>
      <c r="N5206" s="448"/>
      <c r="O5206" s="98">
        <f t="shared" si="459"/>
        <v>0.22000000000000242</v>
      </c>
      <c r="Q5206" s="100">
        <f t="shared" si="466"/>
        <v>0.87301587301588257</v>
      </c>
      <c r="S5206" s="404">
        <v>0</v>
      </c>
      <c r="T5206" s="389">
        <v>0</v>
      </c>
      <c r="U5206" s="390">
        <v>0</v>
      </c>
      <c r="V5206" s="405">
        <v>0</v>
      </c>
      <c r="W5206" s="406">
        <v>0</v>
      </c>
      <c r="X5206" s="405">
        <v>0</v>
      </c>
      <c r="Y5206" s="163">
        <f t="shared" si="471"/>
        <v>24.979999999999997</v>
      </c>
      <c r="Z5206" s="213">
        <v>0</v>
      </c>
      <c r="AA5206" s="456">
        <v>0</v>
      </c>
      <c r="AB5206" s="108">
        <v>341.3</v>
      </c>
      <c r="AC5206" s="109">
        <v>0</v>
      </c>
      <c r="AD5206" s="111">
        <v>0</v>
      </c>
      <c r="AE5206" s="394"/>
      <c r="AF5206" s="108">
        <v>355</v>
      </c>
      <c r="AG5206" s="109">
        <v>0</v>
      </c>
      <c r="AH5206" s="451"/>
      <c r="AI5206" s="112"/>
      <c r="AJ5206" s="110">
        <v>23</v>
      </c>
      <c r="AK5206" s="80"/>
      <c r="AL5206" s="443">
        <f t="shared" si="464"/>
        <v>23</v>
      </c>
      <c r="AM5206" s="396">
        <f t="shared" si="467"/>
        <v>23</v>
      </c>
      <c r="AN5206" s="452">
        <f t="shared" si="461"/>
        <v>23</v>
      </c>
      <c r="AO5206" s="452"/>
      <c r="AP5206" s="113">
        <f t="shared" si="468"/>
        <v>-1.9799999999999969</v>
      </c>
      <c r="AQ5206" s="452"/>
      <c r="AR5206" s="452"/>
      <c r="AS5206" s="452"/>
      <c r="AT5206" s="408">
        <f t="shared" si="469"/>
        <v>23</v>
      </c>
      <c r="AU5206" s="457"/>
      <c r="AV5206" s="117">
        <v>5.41</v>
      </c>
      <c r="AW5206" s="214">
        <f t="shared" si="463"/>
        <v>5.41</v>
      </c>
      <c r="AX5206" s="214"/>
      <c r="AY5206" s="410"/>
      <c r="AZ5206" s="411"/>
      <c r="BA5206" s="411"/>
      <c r="BB5206" s="411">
        <f t="shared" si="470"/>
        <v>17.59</v>
      </c>
      <c r="BC5206" s="458"/>
      <c r="BD5206" s="215">
        <f t="shared" si="462"/>
        <v>17.59</v>
      </c>
    </row>
    <row r="5207" spans="1:56" ht="14.25" x14ac:dyDescent="0.2">
      <c r="A5207" s="58">
        <v>41723</v>
      </c>
      <c r="B5207" s="92">
        <v>19.73</v>
      </c>
      <c r="C5207" s="431"/>
      <c r="D5207" s="174">
        <v>4.9000000000000004</v>
      </c>
      <c r="E5207" s="120"/>
      <c r="F5207" s="459">
        <f t="shared" si="460"/>
        <v>24.630000000000003</v>
      </c>
      <c r="G5207" s="460"/>
      <c r="H5207" s="371">
        <v>20.309999999999999</v>
      </c>
      <c r="I5207" s="174">
        <v>4.08</v>
      </c>
      <c r="J5207" s="385"/>
      <c r="K5207" s="455">
        <f t="shared" si="465"/>
        <v>24.39</v>
      </c>
      <c r="L5207" s="448"/>
      <c r="M5207" s="448"/>
      <c r="N5207" s="448"/>
      <c r="O5207" s="98">
        <f t="shared" si="459"/>
        <v>-0.24000000000000199</v>
      </c>
      <c r="Q5207" s="100">
        <f t="shared" si="466"/>
        <v>-0.98400984009840919</v>
      </c>
      <c r="S5207" s="404">
        <v>0</v>
      </c>
      <c r="T5207" s="389">
        <v>0</v>
      </c>
      <c r="U5207" s="390">
        <v>0</v>
      </c>
      <c r="V5207" s="405">
        <v>0</v>
      </c>
      <c r="W5207" s="406">
        <v>0</v>
      </c>
      <c r="X5207" s="405">
        <v>0</v>
      </c>
      <c r="Y5207" s="163">
        <f t="shared" si="471"/>
        <v>24.630000000000003</v>
      </c>
      <c r="Z5207" s="213">
        <v>0</v>
      </c>
      <c r="AA5207" s="456">
        <v>0</v>
      </c>
      <c r="AB5207" s="108">
        <v>341.3</v>
      </c>
      <c r="AC5207" s="109">
        <v>0.2</v>
      </c>
      <c r="AD5207" s="111">
        <v>0</v>
      </c>
      <c r="AE5207" s="394"/>
      <c r="AF5207" s="108">
        <v>355</v>
      </c>
      <c r="AG5207" s="109">
        <v>0.05</v>
      </c>
      <c r="AH5207" s="451"/>
      <c r="AI5207" s="112"/>
      <c r="AJ5207" s="110">
        <v>31</v>
      </c>
      <c r="AK5207" s="80"/>
      <c r="AL5207" s="443">
        <f t="shared" si="464"/>
        <v>31</v>
      </c>
      <c r="AM5207" s="396">
        <f t="shared" si="467"/>
        <v>31</v>
      </c>
      <c r="AN5207" s="452">
        <f t="shared" si="461"/>
        <v>31</v>
      </c>
      <c r="AO5207" s="452"/>
      <c r="AP5207" s="113">
        <f t="shared" si="468"/>
        <v>6.3699999999999974</v>
      </c>
      <c r="AQ5207" s="452"/>
      <c r="AR5207" s="452"/>
      <c r="AS5207" s="452"/>
      <c r="AT5207" s="408">
        <f t="shared" si="469"/>
        <v>31</v>
      </c>
      <c r="AU5207" s="457"/>
      <c r="AV5207" s="117">
        <v>6.15</v>
      </c>
      <c r="AW5207" s="214">
        <f t="shared" si="463"/>
        <v>6.15</v>
      </c>
      <c r="AX5207" s="214"/>
      <c r="AY5207" s="410"/>
      <c r="AZ5207" s="411"/>
      <c r="BA5207" s="411"/>
      <c r="BB5207" s="411">
        <f t="shared" si="470"/>
        <v>24.85</v>
      </c>
      <c r="BC5207" s="458"/>
      <c r="BD5207" s="215">
        <f t="shared" si="462"/>
        <v>24.85</v>
      </c>
    </row>
    <row r="5208" spans="1:56" ht="14.25" x14ac:dyDescent="0.2">
      <c r="A5208" s="58">
        <v>41724</v>
      </c>
      <c r="B5208" s="92">
        <v>21.21</v>
      </c>
      <c r="C5208" s="431"/>
      <c r="D5208" s="174">
        <v>4.05</v>
      </c>
      <c r="E5208" s="120"/>
      <c r="F5208" s="459">
        <f t="shared" si="460"/>
        <v>25.26</v>
      </c>
      <c r="G5208" s="460"/>
      <c r="H5208" s="371">
        <v>20.74</v>
      </c>
      <c r="I5208" s="174">
        <v>4.9800000000000004</v>
      </c>
      <c r="J5208" s="385"/>
      <c r="K5208" s="455">
        <f t="shared" si="465"/>
        <v>25.72</v>
      </c>
      <c r="L5208" s="448"/>
      <c r="M5208" s="448"/>
      <c r="N5208" s="448"/>
      <c r="O5208" s="98">
        <f t="shared" si="459"/>
        <v>0.4599999999999973</v>
      </c>
      <c r="Q5208" s="100">
        <f t="shared" si="466"/>
        <v>1.7884914463452461</v>
      </c>
      <c r="S5208" s="404">
        <v>0</v>
      </c>
      <c r="T5208" s="389">
        <v>0</v>
      </c>
      <c r="U5208" s="390">
        <v>0</v>
      </c>
      <c r="V5208" s="405">
        <v>0</v>
      </c>
      <c r="W5208" s="406">
        <v>0</v>
      </c>
      <c r="X5208" s="405">
        <v>0</v>
      </c>
      <c r="Y5208" s="163">
        <f t="shared" si="471"/>
        <v>25.26</v>
      </c>
      <c r="Z5208" s="213">
        <v>0</v>
      </c>
      <c r="AA5208" s="456">
        <v>0</v>
      </c>
      <c r="AB5208" s="108">
        <v>341.3</v>
      </c>
      <c r="AC5208" s="109">
        <v>0</v>
      </c>
      <c r="AD5208" s="111">
        <v>0</v>
      </c>
      <c r="AE5208" s="394"/>
      <c r="AF5208" s="108">
        <v>355</v>
      </c>
      <c r="AG5208" s="109">
        <v>0</v>
      </c>
      <c r="AH5208" s="451"/>
      <c r="AI5208" s="112"/>
      <c r="AJ5208" s="110">
        <v>23</v>
      </c>
      <c r="AK5208" s="80"/>
      <c r="AL5208" s="443">
        <f t="shared" si="464"/>
        <v>23</v>
      </c>
      <c r="AM5208" s="396">
        <f t="shared" si="467"/>
        <v>23</v>
      </c>
      <c r="AN5208" s="452">
        <f t="shared" si="461"/>
        <v>23</v>
      </c>
      <c r="AO5208" s="452"/>
      <c r="AP5208" s="113">
        <f t="shared" si="468"/>
        <v>-2.2600000000000016</v>
      </c>
      <c r="AQ5208" s="452"/>
      <c r="AR5208" s="452"/>
      <c r="AS5208" s="452"/>
      <c r="AT5208" s="408">
        <f t="shared" si="469"/>
        <v>23</v>
      </c>
      <c r="AU5208" s="457"/>
      <c r="AV5208" s="117">
        <v>3.62</v>
      </c>
      <c r="AW5208" s="214">
        <f t="shared" si="463"/>
        <v>3.62</v>
      </c>
      <c r="AX5208" s="214"/>
      <c r="AY5208" s="410"/>
      <c r="AZ5208" s="411"/>
      <c r="BA5208" s="411"/>
      <c r="BB5208" s="411">
        <f t="shared" si="470"/>
        <v>19.38</v>
      </c>
      <c r="BC5208" s="458"/>
      <c r="BD5208" s="215">
        <f t="shared" si="462"/>
        <v>19.38</v>
      </c>
    </row>
    <row r="5209" spans="1:56" ht="14.25" x14ac:dyDescent="0.2">
      <c r="A5209" s="58">
        <v>41725</v>
      </c>
      <c r="B5209" s="92">
        <v>21.31</v>
      </c>
      <c r="C5209" s="431"/>
      <c r="D5209" s="174">
        <v>4.49</v>
      </c>
      <c r="E5209" s="120"/>
      <c r="F5209" s="459">
        <f t="shared" si="460"/>
        <v>25.799999999999997</v>
      </c>
      <c r="G5209" s="460"/>
      <c r="H5209" s="371">
        <v>20.43</v>
      </c>
      <c r="I5209" s="174">
        <v>4.92</v>
      </c>
      <c r="J5209" s="385"/>
      <c r="K5209" s="455">
        <f t="shared" si="465"/>
        <v>25.35</v>
      </c>
      <c r="L5209" s="448"/>
      <c r="M5209" s="448"/>
      <c r="N5209" s="448"/>
      <c r="O5209" s="98">
        <f t="shared" si="459"/>
        <v>-0.44999999999999574</v>
      </c>
      <c r="Q5209" s="100">
        <f t="shared" si="466"/>
        <v>-1.7751479289940659</v>
      </c>
      <c r="S5209" s="404">
        <v>0</v>
      </c>
      <c r="T5209" s="389">
        <v>0</v>
      </c>
      <c r="U5209" s="390">
        <v>0</v>
      </c>
      <c r="V5209" s="405">
        <v>0</v>
      </c>
      <c r="W5209" s="406">
        <v>0</v>
      </c>
      <c r="X5209" s="405">
        <v>0</v>
      </c>
      <c r="Y5209" s="163">
        <f t="shared" si="471"/>
        <v>25.799999999999997</v>
      </c>
      <c r="Z5209" s="213">
        <v>0</v>
      </c>
      <c r="AA5209" s="456">
        <v>0</v>
      </c>
      <c r="AB5209" s="108">
        <v>341.3</v>
      </c>
      <c r="AC5209" s="109">
        <v>0</v>
      </c>
      <c r="AD5209" s="111">
        <v>0</v>
      </c>
      <c r="AE5209" s="394"/>
      <c r="AF5209" s="108">
        <v>355</v>
      </c>
      <c r="AG5209" s="109">
        <v>0</v>
      </c>
      <c r="AH5209" s="451"/>
      <c r="AI5209" s="112"/>
      <c r="AJ5209" s="110">
        <v>25</v>
      </c>
      <c r="AK5209" s="80"/>
      <c r="AL5209" s="443">
        <f t="shared" si="464"/>
        <v>25</v>
      </c>
      <c r="AM5209" s="396">
        <f t="shared" si="467"/>
        <v>25</v>
      </c>
      <c r="AN5209" s="452">
        <f t="shared" si="461"/>
        <v>25</v>
      </c>
      <c r="AO5209" s="452"/>
      <c r="AP5209" s="113">
        <f t="shared" si="468"/>
        <v>-0.79999999999999716</v>
      </c>
      <c r="AQ5209" s="452"/>
      <c r="AR5209" s="452"/>
      <c r="AS5209" s="452"/>
      <c r="AT5209" s="408">
        <f t="shared" si="469"/>
        <v>25</v>
      </c>
      <c r="AU5209" s="457"/>
      <c r="AV5209" s="117">
        <v>5.39</v>
      </c>
      <c r="AW5209" s="214">
        <f t="shared" si="463"/>
        <v>5.39</v>
      </c>
      <c r="AX5209" s="214"/>
      <c r="AY5209" s="410"/>
      <c r="AZ5209" s="411"/>
      <c r="BA5209" s="411"/>
      <c r="BB5209" s="411">
        <f t="shared" si="470"/>
        <v>19.61</v>
      </c>
      <c r="BC5209" s="458"/>
      <c r="BD5209" s="215">
        <f t="shared" si="462"/>
        <v>19.61</v>
      </c>
    </row>
    <row r="5210" spans="1:56" ht="14.25" x14ac:dyDescent="0.2">
      <c r="A5210" s="58">
        <v>41726</v>
      </c>
      <c r="B5210" s="92">
        <v>19.989999999999998</v>
      </c>
      <c r="C5210" s="431"/>
      <c r="D5210" s="174">
        <v>4.57</v>
      </c>
      <c r="E5210" s="120"/>
      <c r="F5210" s="459">
        <f t="shared" si="460"/>
        <v>24.56</v>
      </c>
      <c r="G5210" s="460"/>
      <c r="H5210" s="371">
        <v>19.64</v>
      </c>
      <c r="I5210" s="174">
        <v>5.05</v>
      </c>
      <c r="J5210" s="385"/>
      <c r="K5210" s="455">
        <f t="shared" si="465"/>
        <v>24.69</v>
      </c>
      <c r="L5210" s="448"/>
      <c r="M5210" s="448"/>
      <c r="N5210" s="448"/>
      <c r="O5210" s="98">
        <f t="shared" si="459"/>
        <v>0.13000000000000256</v>
      </c>
      <c r="Q5210" s="100">
        <f t="shared" si="466"/>
        <v>0.52652895909276043</v>
      </c>
      <c r="S5210" s="404">
        <v>0</v>
      </c>
      <c r="T5210" s="389">
        <v>0</v>
      </c>
      <c r="U5210" s="390">
        <v>0</v>
      </c>
      <c r="V5210" s="405">
        <v>0</v>
      </c>
      <c r="W5210" s="406">
        <v>0</v>
      </c>
      <c r="X5210" s="405">
        <v>0</v>
      </c>
      <c r="Y5210" s="163">
        <f t="shared" si="471"/>
        <v>24.56</v>
      </c>
      <c r="Z5210" s="213">
        <v>0</v>
      </c>
      <c r="AA5210" s="456">
        <v>0</v>
      </c>
      <c r="AB5210" s="108">
        <v>341.3</v>
      </c>
      <c r="AC5210" s="109">
        <v>0.3</v>
      </c>
      <c r="AD5210" s="111">
        <v>0</v>
      </c>
      <c r="AE5210" s="394"/>
      <c r="AF5210" s="108">
        <v>355</v>
      </c>
      <c r="AG5210" s="109">
        <v>0.5</v>
      </c>
      <c r="AH5210" s="451"/>
      <c r="AI5210" s="112"/>
      <c r="AJ5210" s="110">
        <v>31</v>
      </c>
      <c r="AK5210" s="80"/>
      <c r="AL5210" s="443">
        <f t="shared" si="464"/>
        <v>31</v>
      </c>
      <c r="AM5210" s="396">
        <f t="shared" si="467"/>
        <v>31</v>
      </c>
      <c r="AN5210" s="452">
        <f t="shared" si="461"/>
        <v>31</v>
      </c>
      <c r="AO5210" s="452"/>
      <c r="AP5210" s="113">
        <f t="shared" si="468"/>
        <v>6.4400000000000013</v>
      </c>
      <c r="AQ5210" s="452"/>
      <c r="AR5210" s="452"/>
      <c r="AS5210" s="452"/>
      <c r="AT5210" s="408">
        <f t="shared" si="469"/>
        <v>31</v>
      </c>
      <c r="AU5210" s="457"/>
      <c r="AV5210" s="117">
        <v>6.01</v>
      </c>
      <c r="AW5210" s="214">
        <f t="shared" si="463"/>
        <v>6.01</v>
      </c>
      <c r="AX5210" s="214"/>
      <c r="AY5210" s="410"/>
      <c r="AZ5210" s="411"/>
      <c r="BA5210" s="411"/>
      <c r="BB5210" s="411">
        <f t="shared" si="470"/>
        <v>24.990000000000002</v>
      </c>
      <c r="BC5210" s="458"/>
      <c r="BD5210" s="215">
        <f t="shared" si="462"/>
        <v>24.990000000000002</v>
      </c>
    </row>
    <row r="5211" spans="1:56" ht="14.25" x14ac:dyDescent="0.2">
      <c r="A5211" s="58">
        <v>41727</v>
      </c>
      <c r="B5211" s="92">
        <v>19.72</v>
      </c>
      <c r="C5211" s="431"/>
      <c r="D5211" s="174">
        <v>4.8899999999999997</v>
      </c>
      <c r="E5211" s="120"/>
      <c r="F5211" s="459">
        <f t="shared" si="460"/>
        <v>24.61</v>
      </c>
      <c r="G5211" s="460"/>
      <c r="H5211" s="371">
        <v>18.07</v>
      </c>
      <c r="I5211" s="174">
        <v>5.0199999999999996</v>
      </c>
      <c r="J5211" s="385"/>
      <c r="K5211" s="455">
        <f t="shared" si="465"/>
        <v>23.09</v>
      </c>
      <c r="L5211" s="448"/>
      <c r="M5211" s="448"/>
      <c r="N5211" s="448"/>
      <c r="O5211" s="98">
        <f t="shared" si="459"/>
        <v>-1.5199999999999996</v>
      </c>
      <c r="Q5211" s="100">
        <f t="shared" si="466"/>
        <v>-6.5829363360762212</v>
      </c>
      <c r="S5211" s="404">
        <v>0</v>
      </c>
      <c r="T5211" s="389">
        <v>0</v>
      </c>
      <c r="U5211" s="390">
        <v>0</v>
      </c>
      <c r="V5211" s="405">
        <v>0</v>
      </c>
      <c r="W5211" s="406">
        <v>0</v>
      </c>
      <c r="X5211" s="405">
        <v>0</v>
      </c>
      <c r="Y5211" s="163">
        <f t="shared" si="471"/>
        <v>24.61</v>
      </c>
      <c r="Z5211" s="213">
        <v>0</v>
      </c>
      <c r="AA5211" s="456">
        <v>0</v>
      </c>
      <c r="AB5211" s="108">
        <v>341.3</v>
      </c>
      <c r="AC5211" s="109">
        <v>0.2</v>
      </c>
      <c r="AD5211" s="111">
        <v>0</v>
      </c>
      <c r="AE5211" s="394"/>
      <c r="AF5211" s="108">
        <v>355</v>
      </c>
      <c r="AG5211" s="109">
        <v>0.15</v>
      </c>
      <c r="AH5211" s="451"/>
      <c r="AI5211" s="112"/>
      <c r="AJ5211" s="110">
        <v>22</v>
      </c>
      <c r="AK5211" s="80"/>
      <c r="AL5211" s="443">
        <f t="shared" si="464"/>
        <v>22</v>
      </c>
      <c r="AM5211" s="396">
        <f t="shared" si="467"/>
        <v>22</v>
      </c>
      <c r="AN5211" s="452">
        <f t="shared" si="461"/>
        <v>22</v>
      </c>
      <c r="AO5211" s="452"/>
      <c r="AP5211" s="113">
        <f t="shared" si="468"/>
        <v>-2.6099999999999994</v>
      </c>
      <c r="AQ5211" s="452"/>
      <c r="AR5211" s="452"/>
      <c r="AS5211" s="452"/>
      <c r="AT5211" s="408">
        <f t="shared" si="469"/>
        <v>22</v>
      </c>
      <c r="AU5211" s="457"/>
      <c r="AV5211" s="117">
        <v>4.84</v>
      </c>
      <c r="AW5211" s="214">
        <f t="shared" si="463"/>
        <v>4.84</v>
      </c>
      <c r="AX5211" s="214"/>
      <c r="AY5211" s="410"/>
      <c r="AZ5211" s="411"/>
      <c r="BA5211" s="411"/>
      <c r="BB5211" s="411">
        <f t="shared" si="470"/>
        <v>17.16</v>
      </c>
      <c r="BC5211" s="458"/>
      <c r="BD5211" s="215">
        <f t="shared" si="462"/>
        <v>17.16</v>
      </c>
    </row>
    <row r="5212" spans="1:56" ht="14.25" x14ac:dyDescent="0.2">
      <c r="A5212" s="58">
        <v>41728</v>
      </c>
      <c r="B5212" s="92">
        <v>20.420000000000002</v>
      </c>
      <c r="C5212" s="431"/>
      <c r="D5212" s="174">
        <v>4.17</v>
      </c>
      <c r="E5212" s="120"/>
      <c r="F5212" s="459">
        <f t="shared" si="460"/>
        <v>24.590000000000003</v>
      </c>
      <c r="G5212" s="460"/>
      <c r="H5212" s="371">
        <v>20.350000000000001</v>
      </c>
      <c r="I5212" s="174">
        <v>4.9000000000000004</v>
      </c>
      <c r="J5212" s="385"/>
      <c r="K5212" s="455">
        <f t="shared" si="465"/>
        <v>25.25</v>
      </c>
      <c r="L5212" s="448"/>
      <c r="M5212" s="448"/>
      <c r="N5212" s="448"/>
      <c r="O5212" s="98">
        <f t="shared" si="459"/>
        <v>0.65999999999999659</v>
      </c>
      <c r="Q5212" s="100">
        <f t="shared" si="466"/>
        <v>2.6138613861386002</v>
      </c>
      <c r="S5212" s="404">
        <v>0</v>
      </c>
      <c r="T5212" s="389">
        <v>0</v>
      </c>
      <c r="U5212" s="390">
        <v>0</v>
      </c>
      <c r="V5212" s="405">
        <v>0</v>
      </c>
      <c r="W5212" s="406">
        <v>0</v>
      </c>
      <c r="X5212" s="405">
        <v>0</v>
      </c>
      <c r="Y5212" s="163">
        <f t="shared" si="471"/>
        <v>24.590000000000003</v>
      </c>
      <c r="Z5212" s="213">
        <v>0</v>
      </c>
      <c r="AA5212" s="456">
        <v>0</v>
      </c>
      <c r="AB5212" s="108">
        <v>341.3</v>
      </c>
      <c r="AC5212" s="109">
        <v>0</v>
      </c>
      <c r="AD5212" s="111">
        <v>0</v>
      </c>
      <c r="AE5212" s="394"/>
      <c r="AF5212" s="108">
        <v>355</v>
      </c>
      <c r="AG5212" s="109">
        <v>0</v>
      </c>
      <c r="AH5212" s="451"/>
      <c r="AI5212" s="112"/>
      <c r="AJ5212" s="110">
        <v>26</v>
      </c>
      <c r="AK5212" s="80"/>
      <c r="AL5212" s="443">
        <f t="shared" si="464"/>
        <v>26</v>
      </c>
      <c r="AM5212" s="396">
        <f t="shared" si="467"/>
        <v>26</v>
      </c>
      <c r="AN5212" s="452">
        <f t="shared" si="461"/>
        <v>26</v>
      </c>
      <c r="AO5212" s="452"/>
      <c r="AP5212" s="113">
        <f t="shared" si="468"/>
        <v>1.4099999999999966</v>
      </c>
      <c r="AQ5212" s="452"/>
      <c r="AR5212" s="452"/>
      <c r="AS5212" s="452"/>
      <c r="AT5212" s="408">
        <f t="shared" si="469"/>
        <v>26</v>
      </c>
      <c r="AU5212" s="457"/>
      <c r="AV5212" s="117">
        <v>5.69</v>
      </c>
      <c r="AW5212" s="214">
        <f t="shared" si="463"/>
        <v>5.69</v>
      </c>
      <c r="AX5212" s="214"/>
      <c r="AY5212" s="410"/>
      <c r="AZ5212" s="411"/>
      <c r="BA5212" s="411"/>
      <c r="BB5212" s="411">
        <f t="shared" si="470"/>
        <v>20.309999999999999</v>
      </c>
      <c r="BC5212" s="458"/>
      <c r="BD5212" s="215">
        <f t="shared" si="462"/>
        <v>20.309999999999999</v>
      </c>
    </row>
    <row r="5213" spans="1:56" ht="15" thickBot="1" x14ac:dyDescent="0.25">
      <c r="A5213" s="58">
        <v>41729</v>
      </c>
      <c r="B5213" s="121">
        <v>20.43</v>
      </c>
      <c r="C5213" s="431"/>
      <c r="D5213" s="189">
        <v>4.45</v>
      </c>
      <c r="E5213" s="414"/>
      <c r="F5213" s="459">
        <f t="shared" si="460"/>
        <v>24.88</v>
      </c>
      <c r="G5213" s="462"/>
      <c r="H5213" s="416">
        <v>20.260000000000002</v>
      </c>
      <c r="I5213" s="224">
        <v>5.01</v>
      </c>
      <c r="J5213" s="385"/>
      <c r="K5213" s="463">
        <f t="shared" si="465"/>
        <v>25.270000000000003</v>
      </c>
      <c r="L5213" s="464"/>
      <c r="M5213" s="464"/>
      <c r="N5213" s="464"/>
      <c r="O5213" s="98">
        <f t="shared" si="459"/>
        <v>0.39000000000000412</v>
      </c>
      <c r="Q5213" s="465">
        <f t="shared" si="466"/>
        <v>1.5433320142461577</v>
      </c>
      <c r="S5213" s="420">
        <v>0</v>
      </c>
      <c r="T5213" s="421">
        <v>0</v>
      </c>
      <c r="U5213" s="422">
        <v>0</v>
      </c>
      <c r="V5213" s="423">
        <v>0</v>
      </c>
      <c r="W5213" s="424">
        <v>0</v>
      </c>
      <c r="X5213" s="423">
        <v>0</v>
      </c>
      <c r="Y5213" s="163">
        <f t="shared" si="471"/>
        <v>24.88</v>
      </c>
      <c r="Z5213" s="213">
        <v>0</v>
      </c>
      <c r="AA5213" s="456">
        <v>0</v>
      </c>
      <c r="AB5213" s="132">
        <v>341.3</v>
      </c>
      <c r="AC5213" s="133">
        <v>0</v>
      </c>
      <c r="AD5213" s="135">
        <v>0</v>
      </c>
      <c r="AE5213" s="394"/>
      <c r="AF5213" s="132">
        <v>355</v>
      </c>
      <c r="AG5213" s="133">
        <v>0</v>
      </c>
      <c r="AH5213" s="451"/>
      <c r="AI5213" s="136"/>
      <c r="AJ5213" s="110">
        <v>31</v>
      </c>
      <c r="AK5213" s="80"/>
      <c r="AL5213" s="443">
        <f t="shared" si="464"/>
        <v>31</v>
      </c>
      <c r="AM5213" s="396">
        <f t="shared" si="467"/>
        <v>31</v>
      </c>
      <c r="AN5213" s="452">
        <f t="shared" si="461"/>
        <v>31</v>
      </c>
      <c r="AO5213" s="452"/>
      <c r="AP5213" s="113">
        <f t="shared" si="468"/>
        <v>6.120000000000001</v>
      </c>
      <c r="AQ5213" s="452"/>
      <c r="AR5213" s="452"/>
      <c r="AS5213" s="452"/>
      <c r="AT5213" s="426">
        <f t="shared" si="469"/>
        <v>31</v>
      </c>
      <c r="AU5213" s="466"/>
      <c r="AV5213" s="141">
        <v>5.0599999999999996</v>
      </c>
      <c r="AW5213" s="234">
        <f t="shared" si="463"/>
        <v>5.0599999999999996</v>
      </c>
      <c r="AX5213" s="234"/>
      <c r="AY5213" s="427"/>
      <c r="AZ5213" s="428"/>
      <c r="BA5213" s="428"/>
      <c r="BB5213" s="428">
        <f t="shared" si="470"/>
        <v>25.94</v>
      </c>
      <c r="BC5213" s="429"/>
      <c r="BD5213" s="215">
        <f t="shared" si="462"/>
        <v>25.94</v>
      </c>
    </row>
    <row r="5214" spans="1:56" x14ac:dyDescent="0.2">
      <c r="A5214" s="58">
        <v>41730</v>
      </c>
      <c r="B5214" s="59">
        <v>21.35</v>
      </c>
      <c r="C5214" s="380">
        <f>B5214*0.945</f>
        <v>20.175750000000001</v>
      </c>
      <c r="D5214" s="200">
        <v>4.37</v>
      </c>
      <c r="E5214" s="381"/>
      <c r="F5214" s="63">
        <f>+C5214+D5214</f>
        <v>24.545750000000002</v>
      </c>
      <c r="G5214" s="434"/>
      <c r="H5214" s="384">
        <v>20.12</v>
      </c>
      <c r="I5214" s="150">
        <v>4.9800000000000004</v>
      </c>
      <c r="J5214" s="385"/>
      <c r="K5214" s="467">
        <f t="shared" si="465"/>
        <v>25.1</v>
      </c>
      <c r="L5214" s="468"/>
      <c r="M5214" s="468"/>
      <c r="N5214" s="468"/>
      <c r="O5214" s="98">
        <f t="shared" si="459"/>
        <v>0.55424999999999969</v>
      </c>
      <c r="Q5214" s="100">
        <f t="shared" si="466"/>
        <v>2.2081673306772895</v>
      </c>
      <c r="S5214" s="158">
        <v>0</v>
      </c>
      <c r="T5214" s="469">
        <v>0</v>
      </c>
      <c r="U5214" s="160">
        <v>0</v>
      </c>
      <c r="V5214" s="161">
        <v>0</v>
      </c>
      <c r="W5214" s="162">
        <v>0</v>
      </c>
      <c r="X5214" s="161">
        <v>0</v>
      </c>
      <c r="Y5214" s="163">
        <f t="shared" si="471"/>
        <v>24.545750000000002</v>
      </c>
      <c r="Z5214" s="78">
        <v>0</v>
      </c>
      <c r="AA5214" s="82">
        <v>0</v>
      </c>
      <c r="AB5214" s="78">
        <v>341.3</v>
      </c>
      <c r="AC5214" s="79">
        <v>0</v>
      </c>
      <c r="AD5214" s="470">
        <v>0</v>
      </c>
      <c r="AE5214" s="394">
        <f t="shared" ref="AE5214:AE5243" si="472">AD5214*1.18</f>
        <v>0</v>
      </c>
      <c r="AF5214" s="255">
        <v>355</v>
      </c>
      <c r="AG5214" s="256">
        <v>0</v>
      </c>
      <c r="AH5214" s="471"/>
      <c r="AI5214" s="256"/>
      <c r="AJ5214" s="257">
        <v>19</v>
      </c>
      <c r="AK5214" s="471"/>
      <c r="AL5214" s="471"/>
      <c r="AM5214" s="472">
        <f t="shared" ref="AM5214:AM5243" si="473">AJ5214*1.18</f>
        <v>22.419999999999998</v>
      </c>
      <c r="AN5214" s="473">
        <f t="shared" ref="AN5214:AN5245" si="474">AM5214+AE5214</f>
        <v>22.419999999999998</v>
      </c>
      <c r="AO5214" s="473"/>
      <c r="AP5214" s="83">
        <f t="shared" si="468"/>
        <v>-2.1257500000000036</v>
      </c>
      <c r="AQ5214" s="473"/>
      <c r="AR5214" s="473"/>
      <c r="AS5214" s="473"/>
      <c r="AT5214" s="397">
        <f t="shared" si="469"/>
        <v>22.419999999999998</v>
      </c>
      <c r="AU5214" s="453"/>
      <c r="AV5214" s="87">
        <v>1.17</v>
      </c>
      <c r="AW5214" s="474">
        <f>AV5214*1.57</f>
        <v>1.8369</v>
      </c>
      <c r="AX5214" s="474"/>
      <c r="AY5214" s="475"/>
      <c r="AZ5214" s="476"/>
      <c r="BA5214" s="476"/>
      <c r="BB5214" s="476">
        <f t="shared" si="470"/>
        <v>20.583099999999998</v>
      </c>
      <c r="BC5214" s="441"/>
      <c r="BD5214" s="215"/>
    </row>
    <row r="5215" spans="1:56" x14ac:dyDescent="0.2">
      <c r="A5215" s="58">
        <v>41731</v>
      </c>
      <c r="B5215" s="92">
        <v>22.51</v>
      </c>
      <c r="C5215" s="380">
        <f t="shared" ref="C5215:C5243" si="475">B5215*0.945</f>
        <v>21.27195</v>
      </c>
      <c r="D5215" s="174">
        <v>5.63</v>
      </c>
      <c r="E5215" s="381"/>
      <c r="F5215" s="63">
        <f t="shared" ref="F5215:F5243" si="476">+C5215+D5215</f>
        <v>26.901949999999999</v>
      </c>
      <c r="G5215" s="434"/>
      <c r="H5215" s="371">
        <v>22.28</v>
      </c>
      <c r="I5215" s="174">
        <v>6.14</v>
      </c>
      <c r="J5215" s="385"/>
      <c r="K5215" s="212">
        <f t="shared" si="465"/>
        <v>28.42</v>
      </c>
      <c r="L5215" s="468"/>
      <c r="M5215" s="468"/>
      <c r="N5215" s="468"/>
      <c r="O5215" s="98">
        <f t="shared" si="459"/>
        <v>1.5180500000000023</v>
      </c>
      <c r="Q5215" s="100">
        <f t="shared" si="466"/>
        <v>5.3414848698100013</v>
      </c>
      <c r="S5215" s="180">
        <v>0</v>
      </c>
      <c r="T5215" s="469">
        <v>0</v>
      </c>
      <c r="U5215" s="160">
        <v>0</v>
      </c>
      <c r="V5215" s="181">
        <v>0</v>
      </c>
      <c r="W5215" s="182">
        <v>0</v>
      </c>
      <c r="X5215" s="181">
        <v>0</v>
      </c>
      <c r="Y5215" s="163">
        <f t="shared" si="471"/>
        <v>26.901949999999999</v>
      </c>
      <c r="Z5215" s="108">
        <v>0</v>
      </c>
      <c r="AA5215" s="112">
        <v>0</v>
      </c>
      <c r="AB5215" s="108">
        <v>341.3</v>
      </c>
      <c r="AC5215" s="109">
        <v>0</v>
      </c>
      <c r="AD5215" s="265">
        <v>0</v>
      </c>
      <c r="AE5215" s="394">
        <f t="shared" si="472"/>
        <v>0</v>
      </c>
      <c r="AF5215" s="108">
        <v>355</v>
      </c>
      <c r="AG5215" s="109">
        <v>0</v>
      </c>
      <c r="AH5215" s="110"/>
      <c r="AI5215" s="109"/>
      <c r="AJ5215" s="265">
        <v>31</v>
      </c>
      <c r="AK5215" s="110"/>
      <c r="AL5215" s="110"/>
      <c r="AM5215" s="477">
        <f t="shared" si="473"/>
        <v>36.58</v>
      </c>
      <c r="AN5215" s="473">
        <f t="shared" si="474"/>
        <v>36.58</v>
      </c>
      <c r="AO5215" s="473"/>
      <c r="AP5215" s="113">
        <f t="shared" si="468"/>
        <v>9.6780499999999989</v>
      </c>
      <c r="AQ5215" s="473"/>
      <c r="AR5215" s="473"/>
      <c r="AS5215" s="473"/>
      <c r="AT5215" s="408">
        <f t="shared" si="469"/>
        <v>36.58</v>
      </c>
      <c r="AU5215" s="457"/>
      <c r="AV5215" s="117">
        <v>5.63</v>
      </c>
      <c r="AW5215" s="438">
        <f t="shared" ref="AW5215:AW5243" si="477">AV5215*1.57</f>
        <v>8.8391000000000002</v>
      </c>
      <c r="AX5215" s="438"/>
      <c r="AY5215" s="439"/>
      <c r="AZ5215" s="440"/>
      <c r="BA5215" s="440"/>
      <c r="BB5215" s="440">
        <f t="shared" si="470"/>
        <v>27.740899999999996</v>
      </c>
      <c r="BC5215" s="441"/>
      <c r="BD5215" s="215"/>
    </row>
    <row r="5216" spans="1:56" x14ac:dyDescent="0.2">
      <c r="A5216" s="58">
        <v>41732</v>
      </c>
      <c r="B5216" s="92">
        <v>21.2</v>
      </c>
      <c r="C5216" s="380">
        <f t="shared" si="475"/>
        <v>20.033999999999999</v>
      </c>
      <c r="D5216" s="174">
        <v>5.29</v>
      </c>
      <c r="E5216" s="381"/>
      <c r="F5216" s="63">
        <f t="shared" si="476"/>
        <v>25.323999999999998</v>
      </c>
      <c r="G5216" s="434"/>
      <c r="H5216" s="371">
        <v>22.24</v>
      </c>
      <c r="I5216" s="174">
        <v>6.05</v>
      </c>
      <c r="J5216" s="385"/>
      <c r="K5216" s="212">
        <f t="shared" si="465"/>
        <v>28.29</v>
      </c>
      <c r="L5216" s="468"/>
      <c r="M5216" s="468"/>
      <c r="N5216" s="468"/>
      <c r="O5216" s="98">
        <f t="shared" si="459"/>
        <v>2.9660000000000011</v>
      </c>
      <c r="Q5216" s="100">
        <f t="shared" si="466"/>
        <v>10.484270060091909</v>
      </c>
      <c r="S5216" s="180">
        <v>0</v>
      </c>
      <c r="T5216" s="469">
        <v>0</v>
      </c>
      <c r="U5216" s="160">
        <v>0</v>
      </c>
      <c r="V5216" s="181">
        <v>0</v>
      </c>
      <c r="W5216" s="182">
        <v>0</v>
      </c>
      <c r="X5216" s="181">
        <v>0</v>
      </c>
      <c r="Y5216" s="163">
        <f t="shared" si="471"/>
        <v>25.323999999999998</v>
      </c>
      <c r="Z5216" s="108">
        <v>0</v>
      </c>
      <c r="AA5216" s="112">
        <v>0</v>
      </c>
      <c r="AB5216" s="108">
        <v>341.2</v>
      </c>
      <c r="AC5216" s="109">
        <v>0</v>
      </c>
      <c r="AD5216" s="265">
        <v>0</v>
      </c>
      <c r="AE5216" s="394">
        <f t="shared" si="472"/>
        <v>0</v>
      </c>
      <c r="AF5216" s="108">
        <v>355</v>
      </c>
      <c r="AG5216" s="109">
        <v>0</v>
      </c>
      <c r="AH5216" s="110"/>
      <c r="AI5216" s="109"/>
      <c r="AJ5216" s="265">
        <v>32</v>
      </c>
      <c r="AK5216" s="110"/>
      <c r="AL5216" s="110"/>
      <c r="AM5216" s="477">
        <f t="shared" si="473"/>
        <v>37.76</v>
      </c>
      <c r="AN5216" s="473">
        <f t="shared" si="474"/>
        <v>37.76</v>
      </c>
      <c r="AO5216" s="473"/>
      <c r="AP5216" s="113">
        <f t="shared" si="468"/>
        <v>12.436</v>
      </c>
      <c r="AQ5216" s="473"/>
      <c r="AR5216" s="473"/>
      <c r="AS5216" s="473"/>
      <c r="AT5216" s="408">
        <f t="shared" si="469"/>
        <v>37.76</v>
      </c>
      <c r="AU5216" s="457"/>
      <c r="AV5216" s="117">
        <v>9.52</v>
      </c>
      <c r="AW5216" s="438">
        <f t="shared" si="477"/>
        <v>14.946400000000001</v>
      </c>
      <c r="AX5216" s="438"/>
      <c r="AY5216" s="439"/>
      <c r="AZ5216" s="440"/>
      <c r="BA5216" s="440"/>
      <c r="BB5216" s="440">
        <f t="shared" si="470"/>
        <v>22.813599999999997</v>
      </c>
      <c r="BC5216" s="441"/>
      <c r="BD5216" s="215"/>
    </row>
    <row r="5217" spans="1:56" x14ac:dyDescent="0.2">
      <c r="A5217" s="58">
        <v>41733</v>
      </c>
      <c r="B5217" s="92">
        <v>21.16</v>
      </c>
      <c r="C5217" s="380">
        <f t="shared" si="475"/>
        <v>19.996199999999998</v>
      </c>
      <c r="D5217" s="174">
        <v>4.1399999999999997</v>
      </c>
      <c r="E5217" s="381"/>
      <c r="F5217" s="63">
        <f t="shared" si="476"/>
        <v>24.136199999999999</v>
      </c>
      <c r="G5217" s="434"/>
      <c r="H5217" s="371">
        <v>20.2</v>
      </c>
      <c r="I5217" s="174">
        <v>4.8099999999999996</v>
      </c>
      <c r="J5217" s="385"/>
      <c r="K5217" s="212">
        <f t="shared" si="465"/>
        <v>25.009999999999998</v>
      </c>
      <c r="L5217" s="468"/>
      <c r="M5217" s="468"/>
      <c r="N5217" s="468"/>
      <c r="O5217" s="98">
        <f t="shared" si="459"/>
        <v>0.87379999999999924</v>
      </c>
      <c r="Q5217" s="100">
        <f t="shared" si="466"/>
        <v>3.4938024790083939</v>
      </c>
      <c r="S5217" s="180">
        <v>0</v>
      </c>
      <c r="T5217" s="469">
        <v>0</v>
      </c>
      <c r="U5217" s="160">
        <v>0</v>
      </c>
      <c r="V5217" s="181">
        <v>0</v>
      </c>
      <c r="W5217" s="182">
        <v>0</v>
      </c>
      <c r="X5217" s="181">
        <v>0</v>
      </c>
      <c r="Y5217" s="163">
        <f t="shared" si="471"/>
        <v>24.136199999999999</v>
      </c>
      <c r="Z5217" s="108">
        <v>0</v>
      </c>
      <c r="AA5217" s="112">
        <v>0</v>
      </c>
      <c r="AB5217" s="108">
        <v>341.2</v>
      </c>
      <c r="AC5217" s="109">
        <v>0</v>
      </c>
      <c r="AD5217" s="265">
        <v>0</v>
      </c>
      <c r="AE5217" s="394">
        <f t="shared" si="472"/>
        <v>0</v>
      </c>
      <c r="AF5217" s="108">
        <v>355</v>
      </c>
      <c r="AG5217" s="109">
        <v>0</v>
      </c>
      <c r="AH5217" s="110"/>
      <c r="AI5217" s="109"/>
      <c r="AJ5217" s="265">
        <v>30</v>
      </c>
      <c r="AK5217" s="110"/>
      <c r="AL5217" s="110"/>
      <c r="AM5217" s="477">
        <f t="shared" si="473"/>
        <v>35.4</v>
      </c>
      <c r="AN5217" s="473">
        <f t="shared" si="474"/>
        <v>35.4</v>
      </c>
      <c r="AO5217" s="473"/>
      <c r="AP5217" s="113">
        <f t="shared" si="468"/>
        <v>11.2638</v>
      </c>
      <c r="AQ5217" s="473"/>
      <c r="AR5217" s="473"/>
      <c r="AS5217" s="473"/>
      <c r="AT5217" s="408">
        <f t="shared" si="469"/>
        <v>35.4</v>
      </c>
      <c r="AU5217" s="457"/>
      <c r="AV5217" s="117">
        <v>3.1</v>
      </c>
      <c r="AW5217" s="438">
        <f t="shared" si="477"/>
        <v>4.867</v>
      </c>
      <c r="AX5217" s="438"/>
      <c r="AY5217" s="439"/>
      <c r="AZ5217" s="440"/>
      <c r="BA5217" s="440"/>
      <c r="BB5217" s="440">
        <f t="shared" si="470"/>
        <v>30.532999999999998</v>
      </c>
      <c r="BC5217" s="441"/>
      <c r="BD5217" s="215"/>
    </row>
    <row r="5218" spans="1:56" x14ac:dyDescent="0.2">
      <c r="A5218" s="58">
        <v>41734</v>
      </c>
      <c r="B5218" s="92">
        <v>20.97</v>
      </c>
      <c r="C5218" s="380">
        <f t="shared" si="475"/>
        <v>19.816649999999999</v>
      </c>
      <c r="D5218" s="174">
        <v>4.97</v>
      </c>
      <c r="E5218" s="381"/>
      <c r="F5218" s="63">
        <f t="shared" si="476"/>
        <v>24.786649999999998</v>
      </c>
      <c r="G5218" s="434"/>
      <c r="H5218" s="371">
        <v>19.79</v>
      </c>
      <c r="I5218" s="174">
        <v>5.05</v>
      </c>
      <c r="J5218" s="385"/>
      <c r="K5218" s="212">
        <f t="shared" si="465"/>
        <v>24.84</v>
      </c>
      <c r="L5218" s="468"/>
      <c r="M5218" s="468"/>
      <c r="N5218" s="468"/>
      <c r="O5218" s="98">
        <f t="shared" si="459"/>
        <v>5.3350000000001785E-2</v>
      </c>
      <c r="Q5218" s="100">
        <f t="shared" si="466"/>
        <v>0.21477455716586868</v>
      </c>
      <c r="S5218" s="180">
        <v>0</v>
      </c>
      <c r="T5218" s="469">
        <v>0</v>
      </c>
      <c r="U5218" s="160">
        <v>0</v>
      </c>
      <c r="V5218" s="181">
        <v>0</v>
      </c>
      <c r="W5218" s="182">
        <v>0</v>
      </c>
      <c r="X5218" s="181">
        <v>0</v>
      </c>
      <c r="Y5218" s="163">
        <f t="shared" si="471"/>
        <v>24.786649999999998</v>
      </c>
      <c r="Z5218" s="108">
        <v>0</v>
      </c>
      <c r="AA5218" s="112">
        <v>0</v>
      </c>
      <c r="AB5218" s="108">
        <v>341.2</v>
      </c>
      <c r="AC5218" s="109">
        <v>0</v>
      </c>
      <c r="AD5218" s="265">
        <v>0</v>
      </c>
      <c r="AE5218" s="394">
        <f t="shared" si="472"/>
        <v>0</v>
      </c>
      <c r="AF5218" s="108">
        <v>355</v>
      </c>
      <c r="AG5218" s="109">
        <v>0</v>
      </c>
      <c r="AH5218" s="110"/>
      <c r="AI5218" s="109"/>
      <c r="AJ5218" s="265">
        <v>24</v>
      </c>
      <c r="AK5218" s="110"/>
      <c r="AL5218" s="110"/>
      <c r="AM5218" s="477">
        <f t="shared" si="473"/>
        <v>28.32</v>
      </c>
      <c r="AN5218" s="473">
        <f t="shared" si="474"/>
        <v>28.32</v>
      </c>
      <c r="AO5218" s="473"/>
      <c r="AP5218" s="113">
        <f t="shared" si="468"/>
        <v>3.5333500000000022</v>
      </c>
      <c r="AQ5218" s="473"/>
      <c r="AR5218" s="473"/>
      <c r="AS5218" s="473"/>
      <c r="AT5218" s="408">
        <f t="shared" si="469"/>
        <v>28.32</v>
      </c>
      <c r="AU5218" s="457"/>
      <c r="AV5218" s="117">
        <v>2.23</v>
      </c>
      <c r="AW5218" s="438">
        <f t="shared" si="477"/>
        <v>3.5011000000000001</v>
      </c>
      <c r="AX5218" s="438"/>
      <c r="AY5218" s="439"/>
      <c r="AZ5218" s="440"/>
      <c r="BA5218" s="440"/>
      <c r="BB5218" s="440">
        <f t="shared" si="470"/>
        <v>24.818899999999999</v>
      </c>
      <c r="BC5218" s="441"/>
      <c r="BD5218" s="215"/>
    </row>
    <row r="5219" spans="1:56" x14ac:dyDescent="0.2">
      <c r="A5219" s="58">
        <v>41735</v>
      </c>
      <c r="B5219" s="92">
        <v>20.45</v>
      </c>
      <c r="C5219" s="380">
        <f t="shared" si="475"/>
        <v>19.325249999999997</v>
      </c>
      <c r="D5219" s="174">
        <v>4.68</v>
      </c>
      <c r="E5219" s="381"/>
      <c r="F5219" s="63">
        <f t="shared" si="476"/>
        <v>24.005249999999997</v>
      </c>
      <c r="G5219" s="434"/>
      <c r="H5219" s="371">
        <v>22.04</v>
      </c>
      <c r="I5219" s="174">
        <v>5.05</v>
      </c>
      <c r="J5219" s="385"/>
      <c r="K5219" s="212">
        <f t="shared" si="465"/>
        <v>27.09</v>
      </c>
      <c r="L5219" s="468"/>
      <c r="M5219" s="468"/>
      <c r="N5219" s="468"/>
      <c r="O5219" s="98">
        <f t="shared" si="459"/>
        <v>3.0847500000000032</v>
      </c>
      <c r="Q5219" s="100">
        <f t="shared" si="466"/>
        <v>11.387043189368782</v>
      </c>
      <c r="S5219" s="180">
        <v>0</v>
      </c>
      <c r="T5219" s="469">
        <v>0</v>
      </c>
      <c r="U5219" s="160">
        <v>0</v>
      </c>
      <c r="V5219" s="181">
        <v>0</v>
      </c>
      <c r="W5219" s="182">
        <v>0</v>
      </c>
      <c r="X5219" s="181">
        <v>0</v>
      </c>
      <c r="Y5219" s="163">
        <f t="shared" si="471"/>
        <v>24.005249999999997</v>
      </c>
      <c r="Z5219" s="108">
        <v>0</v>
      </c>
      <c r="AA5219" s="112">
        <v>0</v>
      </c>
      <c r="AB5219" s="108">
        <v>341.2</v>
      </c>
      <c r="AC5219" s="109">
        <v>0.3</v>
      </c>
      <c r="AD5219" s="265">
        <v>0</v>
      </c>
      <c r="AE5219" s="394">
        <f t="shared" si="472"/>
        <v>0</v>
      </c>
      <c r="AF5219" s="108">
        <v>355</v>
      </c>
      <c r="AG5219" s="109">
        <v>0.3</v>
      </c>
      <c r="AH5219" s="110"/>
      <c r="AI5219" s="109"/>
      <c r="AJ5219" s="265">
        <v>27</v>
      </c>
      <c r="AK5219" s="110"/>
      <c r="AL5219" s="110"/>
      <c r="AM5219" s="477">
        <f t="shared" si="473"/>
        <v>31.86</v>
      </c>
      <c r="AN5219" s="473">
        <f t="shared" si="474"/>
        <v>31.86</v>
      </c>
      <c r="AO5219" s="473"/>
      <c r="AP5219" s="113">
        <f t="shared" si="468"/>
        <v>7.8547500000000028</v>
      </c>
      <c r="AQ5219" s="473"/>
      <c r="AR5219" s="473"/>
      <c r="AS5219" s="473"/>
      <c r="AT5219" s="408">
        <f t="shared" si="469"/>
        <v>31.86</v>
      </c>
      <c r="AU5219" s="457"/>
      <c r="AV5219" s="117">
        <v>2.1800000000000002</v>
      </c>
      <c r="AW5219" s="438">
        <f t="shared" si="477"/>
        <v>3.4226000000000005</v>
      </c>
      <c r="AX5219" s="438"/>
      <c r="AY5219" s="439"/>
      <c r="AZ5219" s="440"/>
      <c r="BA5219" s="440"/>
      <c r="BB5219" s="440">
        <f t="shared" si="470"/>
        <v>28.4374</v>
      </c>
      <c r="BC5219" s="441"/>
      <c r="BD5219" s="215"/>
    </row>
    <row r="5220" spans="1:56" x14ac:dyDescent="0.2">
      <c r="A5220" s="58">
        <v>41736</v>
      </c>
      <c r="B5220" s="92">
        <v>19.690000000000001</v>
      </c>
      <c r="C5220" s="380">
        <f t="shared" si="475"/>
        <v>18.607050000000001</v>
      </c>
      <c r="D5220" s="174">
        <v>4.1399999999999997</v>
      </c>
      <c r="E5220" s="381"/>
      <c r="F5220" s="63">
        <f t="shared" si="476"/>
        <v>22.747050000000002</v>
      </c>
      <c r="G5220" s="434"/>
      <c r="H5220" s="371">
        <v>17.91</v>
      </c>
      <c r="I5220" s="174">
        <v>5.01</v>
      </c>
      <c r="J5220" s="385"/>
      <c r="K5220" s="212">
        <f t="shared" si="465"/>
        <v>22.92</v>
      </c>
      <c r="L5220" s="468"/>
      <c r="M5220" s="468"/>
      <c r="N5220" s="468"/>
      <c r="O5220" s="98">
        <f t="shared" si="459"/>
        <v>0.17295000000000016</v>
      </c>
      <c r="Q5220" s="100">
        <f t="shared" si="466"/>
        <v>0.75458115183246133</v>
      </c>
      <c r="S5220" s="180">
        <v>0</v>
      </c>
      <c r="T5220" s="469">
        <v>0</v>
      </c>
      <c r="U5220" s="160">
        <v>0</v>
      </c>
      <c r="V5220" s="181">
        <v>0</v>
      </c>
      <c r="W5220" s="182">
        <v>0</v>
      </c>
      <c r="X5220" s="181">
        <v>0</v>
      </c>
      <c r="Y5220" s="163">
        <f t="shared" si="471"/>
        <v>22.747050000000002</v>
      </c>
      <c r="Z5220" s="108">
        <v>0</v>
      </c>
      <c r="AA5220" s="112">
        <v>0</v>
      </c>
      <c r="AB5220" s="108">
        <v>342.8</v>
      </c>
      <c r="AC5220" s="109">
        <v>1.7</v>
      </c>
      <c r="AD5220" s="265">
        <v>0</v>
      </c>
      <c r="AE5220" s="394">
        <f t="shared" si="472"/>
        <v>0</v>
      </c>
      <c r="AF5220" s="108">
        <v>355.1</v>
      </c>
      <c r="AG5220" s="109">
        <v>1.55</v>
      </c>
      <c r="AH5220" s="110"/>
      <c r="AI5220" s="109"/>
      <c r="AJ5220" s="265">
        <v>23</v>
      </c>
      <c r="AK5220" s="110"/>
      <c r="AL5220" s="110"/>
      <c r="AM5220" s="477">
        <f t="shared" si="473"/>
        <v>27.139999999999997</v>
      </c>
      <c r="AN5220" s="473">
        <f t="shared" si="474"/>
        <v>27.139999999999997</v>
      </c>
      <c r="AO5220" s="473"/>
      <c r="AP5220" s="113">
        <f t="shared" si="468"/>
        <v>4.3929499999999955</v>
      </c>
      <c r="AQ5220" s="473"/>
      <c r="AR5220" s="473"/>
      <c r="AS5220" s="473"/>
      <c r="AT5220" s="408">
        <f t="shared" ref="AT5220:AT5251" si="478">AN5220</f>
        <v>27.139999999999997</v>
      </c>
      <c r="AU5220" s="457"/>
      <c r="AV5220" s="117">
        <v>2.06</v>
      </c>
      <c r="AW5220" s="438">
        <f t="shared" si="477"/>
        <v>3.2342000000000004</v>
      </c>
      <c r="AX5220" s="438"/>
      <c r="AY5220" s="439"/>
      <c r="AZ5220" s="440"/>
      <c r="BA5220" s="440"/>
      <c r="BB5220" s="440">
        <f t="shared" ref="BB5220:BB5251" si="479">AT5220-AW5220</f>
        <v>23.905799999999996</v>
      </c>
      <c r="BC5220" s="441"/>
      <c r="BD5220" s="215"/>
    </row>
    <row r="5221" spans="1:56" x14ac:dyDescent="0.2">
      <c r="A5221" s="58">
        <v>41737</v>
      </c>
      <c r="B5221" s="92">
        <v>20.95</v>
      </c>
      <c r="C5221" s="380">
        <f t="shared" si="475"/>
        <v>19.797749999999997</v>
      </c>
      <c r="D5221" s="174">
        <v>4.7300000000000004</v>
      </c>
      <c r="E5221" s="381"/>
      <c r="F5221" s="63">
        <f t="shared" si="476"/>
        <v>24.527749999999997</v>
      </c>
      <c r="G5221" s="434"/>
      <c r="H5221" s="371">
        <v>18.54</v>
      </c>
      <c r="I5221" s="174">
        <v>4.9000000000000004</v>
      </c>
      <c r="J5221" s="385"/>
      <c r="K5221" s="212">
        <f t="shared" si="465"/>
        <v>23.439999999999998</v>
      </c>
      <c r="L5221" s="468"/>
      <c r="M5221" s="468"/>
      <c r="N5221" s="468"/>
      <c r="O5221" s="98">
        <f t="shared" si="459"/>
        <v>-1.0877499999999998</v>
      </c>
      <c r="Q5221" s="100">
        <f t="shared" si="466"/>
        <v>-4.6405716723549482</v>
      </c>
      <c r="S5221" s="180">
        <v>0</v>
      </c>
      <c r="T5221" s="469">
        <v>0</v>
      </c>
      <c r="U5221" s="160">
        <v>0</v>
      </c>
      <c r="V5221" s="181">
        <v>0</v>
      </c>
      <c r="W5221" s="182">
        <v>0</v>
      </c>
      <c r="X5221" s="181">
        <v>0</v>
      </c>
      <c r="Y5221" s="163">
        <f t="shared" si="471"/>
        <v>24.527749999999997</v>
      </c>
      <c r="Z5221" s="108">
        <v>0</v>
      </c>
      <c r="AA5221" s="112">
        <v>0</v>
      </c>
      <c r="AB5221" s="108">
        <v>342.2</v>
      </c>
      <c r="AC5221" s="109">
        <v>0</v>
      </c>
      <c r="AD5221" s="265">
        <v>0</v>
      </c>
      <c r="AE5221" s="394">
        <f t="shared" si="472"/>
        <v>0</v>
      </c>
      <c r="AF5221" s="108">
        <v>355.5</v>
      </c>
      <c r="AG5221" s="109">
        <v>0.06</v>
      </c>
      <c r="AH5221" s="110"/>
      <c r="AI5221" s="109"/>
      <c r="AJ5221" s="265">
        <v>23</v>
      </c>
      <c r="AK5221" s="110"/>
      <c r="AL5221" s="110"/>
      <c r="AM5221" s="477">
        <f t="shared" si="473"/>
        <v>27.139999999999997</v>
      </c>
      <c r="AN5221" s="473">
        <f t="shared" si="474"/>
        <v>27.139999999999997</v>
      </c>
      <c r="AO5221" s="473"/>
      <c r="AP5221" s="113">
        <f t="shared" si="468"/>
        <v>2.6122499999999995</v>
      </c>
      <c r="AQ5221" s="473"/>
      <c r="AR5221" s="473"/>
      <c r="AS5221" s="473"/>
      <c r="AT5221" s="408">
        <f t="shared" si="478"/>
        <v>27.139999999999997</v>
      </c>
      <c r="AU5221" s="457"/>
      <c r="AV5221" s="117">
        <v>2.0099999999999998</v>
      </c>
      <c r="AW5221" s="438">
        <f t="shared" si="477"/>
        <v>3.1556999999999999</v>
      </c>
      <c r="AX5221" s="438"/>
      <c r="AY5221" s="439"/>
      <c r="AZ5221" s="440"/>
      <c r="BA5221" s="440"/>
      <c r="BB5221" s="440">
        <f t="shared" si="479"/>
        <v>23.984299999999998</v>
      </c>
      <c r="BC5221" s="441"/>
      <c r="BD5221" s="215"/>
    </row>
    <row r="5222" spans="1:56" x14ac:dyDescent="0.2">
      <c r="A5222" s="58">
        <v>41738</v>
      </c>
      <c r="B5222" s="92">
        <v>21.43</v>
      </c>
      <c r="C5222" s="380">
        <f t="shared" si="475"/>
        <v>20.251349999999999</v>
      </c>
      <c r="D5222" s="174">
        <v>4.49</v>
      </c>
      <c r="E5222" s="381"/>
      <c r="F5222" s="63">
        <f t="shared" si="476"/>
        <v>24.741349999999997</v>
      </c>
      <c r="G5222" s="434"/>
      <c r="H5222" s="371">
        <v>23.47</v>
      </c>
      <c r="I5222" s="174">
        <v>5.07</v>
      </c>
      <c r="J5222" s="385"/>
      <c r="K5222" s="212">
        <f t="shared" si="465"/>
        <v>28.54</v>
      </c>
      <c r="L5222" s="468"/>
      <c r="M5222" s="468"/>
      <c r="N5222" s="468"/>
      <c r="O5222" s="98">
        <f t="shared" si="459"/>
        <v>3.7986500000000021</v>
      </c>
      <c r="Q5222" s="100">
        <f t="shared" si="466"/>
        <v>13.309915907498256</v>
      </c>
      <c r="S5222" s="180">
        <v>0</v>
      </c>
      <c r="T5222" s="469">
        <v>0</v>
      </c>
      <c r="U5222" s="160">
        <v>0</v>
      </c>
      <c r="V5222" s="181">
        <v>0</v>
      </c>
      <c r="W5222" s="182">
        <v>0</v>
      </c>
      <c r="X5222" s="181">
        <v>0</v>
      </c>
      <c r="Y5222" s="163">
        <f t="shared" si="471"/>
        <v>24.741349999999997</v>
      </c>
      <c r="Z5222" s="108">
        <v>0</v>
      </c>
      <c r="AA5222" s="112">
        <v>0</v>
      </c>
      <c r="AB5222" s="108">
        <v>342</v>
      </c>
      <c r="AC5222" s="109">
        <v>0</v>
      </c>
      <c r="AD5222" s="265">
        <v>0</v>
      </c>
      <c r="AE5222" s="394">
        <f t="shared" si="472"/>
        <v>0</v>
      </c>
      <c r="AF5222" s="108">
        <v>355.4</v>
      </c>
      <c r="AG5222" s="109">
        <v>0</v>
      </c>
      <c r="AH5222" s="110"/>
      <c r="AI5222" s="109"/>
      <c r="AJ5222" s="265">
        <v>32</v>
      </c>
      <c r="AK5222" s="110"/>
      <c r="AL5222" s="110"/>
      <c r="AM5222" s="477">
        <f t="shared" si="473"/>
        <v>37.76</v>
      </c>
      <c r="AN5222" s="473">
        <f t="shared" si="474"/>
        <v>37.76</v>
      </c>
      <c r="AO5222" s="473"/>
      <c r="AP5222" s="113">
        <f t="shared" si="468"/>
        <v>13.018650000000001</v>
      </c>
      <c r="AQ5222" s="473"/>
      <c r="AR5222" s="473"/>
      <c r="AS5222" s="473"/>
      <c r="AT5222" s="408">
        <f t="shared" si="478"/>
        <v>37.76</v>
      </c>
      <c r="AU5222" s="457"/>
      <c r="AV5222" s="117">
        <v>2.0299999999999998</v>
      </c>
      <c r="AW5222" s="438">
        <f t="shared" si="477"/>
        <v>3.1870999999999996</v>
      </c>
      <c r="AX5222" s="438"/>
      <c r="AY5222" s="439"/>
      <c r="AZ5222" s="440"/>
      <c r="BA5222" s="440"/>
      <c r="BB5222" s="440">
        <f t="shared" si="479"/>
        <v>34.572899999999997</v>
      </c>
      <c r="BC5222" s="441"/>
      <c r="BD5222" s="215"/>
    </row>
    <row r="5223" spans="1:56" x14ac:dyDescent="0.2">
      <c r="A5223" s="58">
        <v>41739</v>
      </c>
      <c r="B5223" s="92">
        <v>21.53</v>
      </c>
      <c r="C5223" s="380">
        <f t="shared" si="475"/>
        <v>20.345849999999999</v>
      </c>
      <c r="D5223" s="174">
        <v>4.16</v>
      </c>
      <c r="E5223" s="381"/>
      <c r="F5223" s="63">
        <f t="shared" si="476"/>
        <v>24.505849999999999</v>
      </c>
      <c r="G5223" s="434"/>
      <c r="H5223" s="371">
        <v>19.899999999999999</v>
      </c>
      <c r="I5223" s="174">
        <v>4.67</v>
      </c>
      <c r="J5223" s="385"/>
      <c r="K5223" s="212">
        <f t="shared" si="465"/>
        <v>24.57</v>
      </c>
      <c r="L5223" s="468"/>
      <c r="M5223" s="468"/>
      <c r="N5223" s="468"/>
      <c r="O5223" s="98">
        <f t="shared" si="459"/>
        <v>6.4150000000001484E-2</v>
      </c>
      <c r="Q5223" s="100">
        <f t="shared" si="466"/>
        <v>0.26109076109076712</v>
      </c>
      <c r="S5223" s="180">
        <v>0</v>
      </c>
      <c r="T5223" s="469">
        <v>0</v>
      </c>
      <c r="U5223" s="160">
        <v>0</v>
      </c>
      <c r="V5223" s="181">
        <v>0</v>
      </c>
      <c r="W5223" s="182">
        <v>0</v>
      </c>
      <c r="X5223" s="181">
        <v>0</v>
      </c>
      <c r="Y5223" s="163">
        <f t="shared" si="471"/>
        <v>24.505849999999999</v>
      </c>
      <c r="Z5223" s="108">
        <v>0</v>
      </c>
      <c r="AA5223" s="112">
        <v>0</v>
      </c>
      <c r="AB5223" s="108">
        <v>341.8</v>
      </c>
      <c r="AC5223" s="109">
        <v>0</v>
      </c>
      <c r="AD5223" s="265">
        <v>0</v>
      </c>
      <c r="AE5223" s="394">
        <f t="shared" si="472"/>
        <v>0</v>
      </c>
      <c r="AF5223" s="108">
        <v>355.3</v>
      </c>
      <c r="AG5223" s="109">
        <v>0</v>
      </c>
      <c r="AH5223" s="110"/>
      <c r="AI5223" s="109"/>
      <c r="AJ5223" s="265">
        <v>23</v>
      </c>
      <c r="AK5223" s="110"/>
      <c r="AL5223" s="110"/>
      <c r="AM5223" s="477">
        <f t="shared" si="473"/>
        <v>27.139999999999997</v>
      </c>
      <c r="AN5223" s="473">
        <f t="shared" si="474"/>
        <v>27.139999999999997</v>
      </c>
      <c r="AO5223" s="473"/>
      <c r="AP5223" s="113">
        <f t="shared" si="468"/>
        <v>2.6341499999999982</v>
      </c>
      <c r="AQ5223" s="473"/>
      <c r="AR5223" s="473"/>
      <c r="AS5223" s="473"/>
      <c r="AT5223" s="408">
        <f t="shared" si="478"/>
        <v>27.139999999999997</v>
      </c>
      <c r="AU5223" s="457"/>
      <c r="AV5223" s="117">
        <v>1.32</v>
      </c>
      <c r="AW5223" s="438">
        <f t="shared" si="477"/>
        <v>2.0724</v>
      </c>
      <c r="AX5223" s="438"/>
      <c r="AY5223" s="439"/>
      <c r="AZ5223" s="440"/>
      <c r="BA5223" s="440"/>
      <c r="BB5223" s="440">
        <f t="shared" si="479"/>
        <v>25.067599999999999</v>
      </c>
      <c r="BC5223" s="441"/>
      <c r="BD5223" s="215"/>
    </row>
    <row r="5224" spans="1:56" x14ac:dyDescent="0.2">
      <c r="A5224" s="58">
        <v>41740</v>
      </c>
      <c r="B5224" s="92">
        <v>21.56</v>
      </c>
      <c r="C5224" s="380">
        <f t="shared" si="475"/>
        <v>20.374199999999998</v>
      </c>
      <c r="D5224" s="174">
        <v>4.13</v>
      </c>
      <c r="E5224" s="381"/>
      <c r="F5224" s="63">
        <f t="shared" si="476"/>
        <v>24.504199999999997</v>
      </c>
      <c r="G5224" s="434"/>
      <c r="H5224" s="371">
        <v>18.940000000000001</v>
      </c>
      <c r="I5224" s="174">
        <v>5.17</v>
      </c>
      <c r="J5224" s="385"/>
      <c r="K5224" s="212">
        <f t="shared" si="465"/>
        <v>24.11</v>
      </c>
      <c r="L5224" s="468"/>
      <c r="M5224" s="468"/>
      <c r="N5224" s="468"/>
      <c r="O5224" s="98">
        <f t="shared" si="459"/>
        <v>-0.39419999999999789</v>
      </c>
      <c r="Q5224" s="100">
        <f t="shared" si="466"/>
        <v>-1.6350062214848522</v>
      </c>
      <c r="S5224" s="180">
        <v>0</v>
      </c>
      <c r="T5224" s="469">
        <v>0</v>
      </c>
      <c r="U5224" s="160">
        <v>0</v>
      </c>
      <c r="V5224" s="181">
        <v>0</v>
      </c>
      <c r="W5224" s="182">
        <v>0</v>
      </c>
      <c r="X5224" s="181">
        <v>0</v>
      </c>
      <c r="Y5224" s="163">
        <f t="shared" si="471"/>
        <v>24.504199999999997</v>
      </c>
      <c r="Z5224" s="108">
        <v>0</v>
      </c>
      <c r="AA5224" s="112">
        <v>0</v>
      </c>
      <c r="AB5224" s="108">
        <v>341.5</v>
      </c>
      <c r="AC5224" s="109">
        <v>0</v>
      </c>
      <c r="AD5224" s="265">
        <v>4</v>
      </c>
      <c r="AE5224" s="394">
        <f t="shared" si="472"/>
        <v>4.72</v>
      </c>
      <c r="AF5224" s="108">
        <v>355.3</v>
      </c>
      <c r="AG5224" s="109">
        <v>0</v>
      </c>
      <c r="AH5224" s="110"/>
      <c r="AI5224" s="109"/>
      <c r="AJ5224" s="265">
        <v>24</v>
      </c>
      <c r="AK5224" s="110"/>
      <c r="AL5224" s="110"/>
      <c r="AM5224" s="477">
        <f t="shared" si="473"/>
        <v>28.32</v>
      </c>
      <c r="AN5224" s="473">
        <f t="shared" si="474"/>
        <v>33.04</v>
      </c>
      <c r="AO5224" s="473"/>
      <c r="AP5224" s="113">
        <f t="shared" si="468"/>
        <v>8.5358000000000018</v>
      </c>
      <c r="AQ5224" s="473"/>
      <c r="AR5224" s="473"/>
      <c r="AS5224" s="473"/>
      <c r="AT5224" s="408">
        <f t="shared" si="478"/>
        <v>33.04</v>
      </c>
      <c r="AU5224" s="457"/>
      <c r="AV5224" s="117">
        <v>1.5</v>
      </c>
      <c r="AW5224" s="438">
        <f t="shared" si="477"/>
        <v>2.355</v>
      </c>
      <c r="AX5224" s="438"/>
      <c r="AY5224" s="439"/>
      <c r="AZ5224" s="440"/>
      <c r="BA5224" s="440"/>
      <c r="BB5224" s="440">
        <f t="shared" si="479"/>
        <v>30.684999999999999</v>
      </c>
      <c r="BC5224" s="441"/>
      <c r="BD5224" s="215"/>
    </row>
    <row r="5225" spans="1:56" x14ac:dyDescent="0.2">
      <c r="A5225" s="58">
        <v>41741</v>
      </c>
      <c r="B5225" s="92">
        <v>21.37</v>
      </c>
      <c r="C5225" s="380">
        <f t="shared" si="475"/>
        <v>20.194649999999999</v>
      </c>
      <c r="D5225" s="174">
        <v>5.25</v>
      </c>
      <c r="E5225" s="381"/>
      <c r="F5225" s="63">
        <f t="shared" si="476"/>
        <v>25.444649999999999</v>
      </c>
      <c r="G5225" s="434"/>
      <c r="H5225" s="371">
        <v>21.04</v>
      </c>
      <c r="I5225" s="174">
        <v>5.04</v>
      </c>
      <c r="J5225" s="385"/>
      <c r="K5225" s="212">
        <f t="shared" si="465"/>
        <v>26.08</v>
      </c>
      <c r="L5225" s="468"/>
      <c r="M5225" s="468"/>
      <c r="N5225" s="468"/>
      <c r="O5225" s="98">
        <f t="shared" si="459"/>
        <v>0.63534999999999897</v>
      </c>
      <c r="Q5225" s="100">
        <f t="shared" si="466"/>
        <v>2.436157975460119</v>
      </c>
      <c r="S5225" s="180">
        <v>0</v>
      </c>
      <c r="T5225" s="469">
        <v>0</v>
      </c>
      <c r="U5225" s="160">
        <v>0</v>
      </c>
      <c r="V5225" s="181">
        <v>0</v>
      </c>
      <c r="W5225" s="182">
        <v>0</v>
      </c>
      <c r="X5225" s="181">
        <v>0</v>
      </c>
      <c r="Y5225" s="163">
        <f t="shared" si="471"/>
        <v>25.444649999999999</v>
      </c>
      <c r="Z5225" s="108">
        <v>0</v>
      </c>
      <c r="AA5225" s="112">
        <v>0</v>
      </c>
      <c r="AB5225" s="108">
        <v>341.3</v>
      </c>
      <c r="AC5225" s="109">
        <v>0</v>
      </c>
      <c r="AD5225" s="265">
        <v>8</v>
      </c>
      <c r="AE5225" s="394">
        <f t="shared" si="472"/>
        <v>9.44</v>
      </c>
      <c r="AF5225" s="108">
        <v>355.2</v>
      </c>
      <c r="AG5225" s="109">
        <v>0</v>
      </c>
      <c r="AH5225" s="110"/>
      <c r="AI5225" s="109"/>
      <c r="AJ5225" s="265">
        <v>13</v>
      </c>
      <c r="AK5225" s="110"/>
      <c r="AL5225" s="110"/>
      <c r="AM5225" s="477">
        <f t="shared" si="473"/>
        <v>15.34</v>
      </c>
      <c r="AN5225" s="473">
        <f t="shared" si="474"/>
        <v>24.78</v>
      </c>
      <c r="AO5225" s="473"/>
      <c r="AP5225" s="113">
        <f t="shared" si="468"/>
        <v>-0.66464999999999819</v>
      </c>
      <c r="AQ5225" s="473"/>
      <c r="AR5225" s="473"/>
      <c r="AS5225" s="473"/>
      <c r="AT5225" s="408">
        <f t="shared" si="478"/>
        <v>24.78</v>
      </c>
      <c r="AU5225" s="457"/>
      <c r="AV5225" s="117">
        <v>1.39</v>
      </c>
      <c r="AW5225" s="438">
        <f t="shared" si="477"/>
        <v>2.1823000000000001</v>
      </c>
      <c r="AX5225" s="438"/>
      <c r="AY5225" s="439"/>
      <c r="AZ5225" s="440"/>
      <c r="BA5225" s="440"/>
      <c r="BB5225" s="440">
        <f t="shared" si="479"/>
        <v>22.5977</v>
      </c>
      <c r="BC5225" s="441"/>
      <c r="BD5225" s="215"/>
    </row>
    <row r="5226" spans="1:56" x14ac:dyDescent="0.2">
      <c r="A5226" s="58">
        <v>41742</v>
      </c>
      <c r="B5226" s="92">
        <v>21.43</v>
      </c>
      <c r="C5226" s="380">
        <f t="shared" si="475"/>
        <v>20.251349999999999</v>
      </c>
      <c r="D5226" s="174">
        <v>4.29</v>
      </c>
      <c r="E5226" s="381"/>
      <c r="F5226" s="63">
        <f t="shared" si="476"/>
        <v>24.541349999999998</v>
      </c>
      <c r="G5226" s="434"/>
      <c r="H5226" s="371">
        <v>21.42</v>
      </c>
      <c r="I5226" s="174">
        <v>4.91</v>
      </c>
      <c r="J5226" s="385"/>
      <c r="K5226" s="212">
        <f t="shared" si="465"/>
        <v>26.330000000000002</v>
      </c>
      <c r="L5226" s="468"/>
      <c r="M5226" s="468"/>
      <c r="N5226" s="468"/>
      <c r="O5226" s="98">
        <f t="shared" si="459"/>
        <v>1.7886500000000041</v>
      </c>
      <c r="Q5226" s="100">
        <f t="shared" si="466"/>
        <v>6.7932016710976217</v>
      </c>
      <c r="S5226" s="180">
        <v>0</v>
      </c>
      <c r="T5226" s="469">
        <v>0</v>
      </c>
      <c r="U5226" s="160">
        <v>0</v>
      </c>
      <c r="V5226" s="181">
        <v>0</v>
      </c>
      <c r="W5226" s="182">
        <v>0</v>
      </c>
      <c r="X5226" s="181">
        <v>0</v>
      </c>
      <c r="Y5226" s="163">
        <f t="shared" si="471"/>
        <v>24.541349999999998</v>
      </c>
      <c r="Z5226" s="108">
        <v>0</v>
      </c>
      <c r="AA5226" s="112">
        <v>0</v>
      </c>
      <c r="AB5226" s="108">
        <v>341.2</v>
      </c>
      <c r="AC5226" s="109">
        <v>0</v>
      </c>
      <c r="AD5226" s="265">
        <v>8</v>
      </c>
      <c r="AE5226" s="394">
        <f t="shared" si="472"/>
        <v>9.44</v>
      </c>
      <c r="AF5226" s="108">
        <v>355.2</v>
      </c>
      <c r="AG5226" s="109">
        <v>0</v>
      </c>
      <c r="AH5226" s="110"/>
      <c r="AI5226" s="109"/>
      <c r="AJ5226" s="265">
        <v>8</v>
      </c>
      <c r="AK5226" s="110"/>
      <c r="AL5226" s="110"/>
      <c r="AM5226" s="477">
        <f t="shared" si="473"/>
        <v>9.44</v>
      </c>
      <c r="AN5226" s="473">
        <f t="shared" si="474"/>
        <v>18.88</v>
      </c>
      <c r="AO5226" s="473"/>
      <c r="AP5226" s="113">
        <f t="shared" si="468"/>
        <v>-5.6613499999999988</v>
      </c>
      <c r="AQ5226" s="473"/>
      <c r="AR5226" s="473"/>
      <c r="AS5226" s="473"/>
      <c r="AT5226" s="408">
        <f t="shared" si="478"/>
        <v>18.88</v>
      </c>
      <c r="AU5226" s="457"/>
      <c r="AV5226" s="117">
        <v>1.27</v>
      </c>
      <c r="AW5226" s="438">
        <f t="shared" si="477"/>
        <v>1.9939</v>
      </c>
      <c r="AX5226" s="438"/>
      <c r="AY5226" s="439"/>
      <c r="AZ5226" s="440"/>
      <c r="BA5226" s="440"/>
      <c r="BB5226" s="440">
        <f t="shared" si="479"/>
        <v>16.886099999999999</v>
      </c>
      <c r="BC5226" s="441"/>
      <c r="BD5226" s="215"/>
    </row>
    <row r="5227" spans="1:56" x14ac:dyDescent="0.2">
      <c r="A5227" s="58">
        <v>41743</v>
      </c>
      <c r="B5227" s="92">
        <v>22.08</v>
      </c>
      <c r="C5227" s="380">
        <f t="shared" si="475"/>
        <v>20.865599999999997</v>
      </c>
      <c r="D5227" s="174">
        <v>4.1399999999999997</v>
      </c>
      <c r="E5227" s="381"/>
      <c r="F5227" s="63">
        <f t="shared" si="476"/>
        <v>25.005599999999998</v>
      </c>
      <c r="G5227" s="434"/>
      <c r="H5227" s="371">
        <v>20.56</v>
      </c>
      <c r="I5227" s="174">
        <v>4.93</v>
      </c>
      <c r="J5227" s="385"/>
      <c r="K5227" s="212">
        <f t="shared" si="465"/>
        <v>25.49</v>
      </c>
      <c r="L5227" s="468"/>
      <c r="M5227" s="468"/>
      <c r="N5227" s="468"/>
      <c r="O5227" s="98">
        <f t="shared" si="459"/>
        <v>0.48440000000000083</v>
      </c>
      <c r="Q5227" s="100">
        <f t="shared" si="466"/>
        <v>1.9003530796390773</v>
      </c>
      <c r="S5227" s="180">
        <v>0</v>
      </c>
      <c r="T5227" s="469">
        <v>0</v>
      </c>
      <c r="U5227" s="160">
        <v>0</v>
      </c>
      <c r="V5227" s="181">
        <v>0</v>
      </c>
      <c r="W5227" s="182">
        <v>0</v>
      </c>
      <c r="X5227" s="181">
        <v>0</v>
      </c>
      <c r="Y5227" s="163">
        <f t="shared" si="471"/>
        <v>25.005599999999998</v>
      </c>
      <c r="Z5227" s="108">
        <v>0</v>
      </c>
      <c r="AA5227" s="112">
        <v>0</v>
      </c>
      <c r="AB5227" s="108">
        <v>341.3</v>
      </c>
      <c r="AC5227" s="109">
        <v>0.3</v>
      </c>
      <c r="AD5227" s="265">
        <v>8</v>
      </c>
      <c r="AE5227" s="394">
        <f t="shared" si="472"/>
        <v>9.44</v>
      </c>
      <c r="AF5227" s="108">
        <v>355.2</v>
      </c>
      <c r="AG5227" s="109">
        <v>0.6</v>
      </c>
      <c r="AH5227" s="110"/>
      <c r="AI5227" s="109"/>
      <c r="AJ5227" s="265">
        <v>10</v>
      </c>
      <c r="AK5227" s="110"/>
      <c r="AL5227" s="110"/>
      <c r="AM5227" s="477">
        <f t="shared" si="473"/>
        <v>11.799999999999999</v>
      </c>
      <c r="AN5227" s="473">
        <f t="shared" si="474"/>
        <v>21.24</v>
      </c>
      <c r="AO5227" s="473"/>
      <c r="AP5227" s="113">
        <f t="shared" si="468"/>
        <v>-3.7655999999999992</v>
      </c>
      <c r="AQ5227" s="473"/>
      <c r="AR5227" s="473"/>
      <c r="AS5227" s="473"/>
      <c r="AT5227" s="408">
        <f t="shared" si="478"/>
        <v>21.24</v>
      </c>
      <c r="AU5227" s="457"/>
      <c r="AV5227" s="117">
        <v>1.29</v>
      </c>
      <c r="AW5227" s="438">
        <f t="shared" si="477"/>
        <v>2.0253000000000001</v>
      </c>
      <c r="AX5227" s="438"/>
      <c r="AY5227" s="439"/>
      <c r="AZ5227" s="440"/>
      <c r="BA5227" s="440"/>
      <c r="BB5227" s="440">
        <f t="shared" si="479"/>
        <v>19.214699999999997</v>
      </c>
      <c r="BC5227" s="441"/>
      <c r="BD5227" s="215"/>
    </row>
    <row r="5228" spans="1:56" x14ac:dyDescent="0.2">
      <c r="A5228" s="58">
        <v>41744</v>
      </c>
      <c r="B5228" s="92">
        <v>20.3</v>
      </c>
      <c r="C5228" s="380">
        <f t="shared" si="475"/>
        <v>19.183499999999999</v>
      </c>
      <c r="D5228" s="174">
        <v>4.7699999999999996</v>
      </c>
      <c r="E5228" s="381"/>
      <c r="F5228" s="63">
        <f t="shared" si="476"/>
        <v>23.953499999999998</v>
      </c>
      <c r="G5228" s="434"/>
      <c r="H5228" s="371">
        <v>20.55</v>
      </c>
      <c r="I5228" s="174">
        <v>5</v>
      </c>
      <c r="J5228" s="385"/>
      <c r="K5228" s="212">
        <f t="shared" si="465"/>
        <v>25.55</v>
      </c>
      <c r="L5228" s="468"/>
      <c r="M5228" s="468"/>
      <c r="N5228" s="468"/>
      <c r="O5228" s="98">
        <f t="shared" si="459"/>
        <v>1.5965000000000025</v>
      </c>
      <c r="Q5228" s="100">
        <f t="shared" si="466"/>
        <v>6.2485322896281899</v>
      </c>
      <c r="S5228" s="180">
        <v>0</v>
      </c>
      <c r="T5228" s="469">
        <v>0</v>
      </c>
      <c r="U5228" s="160">
        <v>0</v>
      </c>
      <c r="V5228" s="181">
        <v>0</v>
      </c>
      <c r="W5228" s="182">
        <v>0</v>
      </c>
      <c r="X5228" s="181">
        <v>0</v>
      </c>
      <c r="Y5228" s="163">
        <f t="shared" si="471"/>
        <v>23.953499999999998</v>
      </c>
      <c r="Z5228" s="108">
        <v>0</v>
      </c>
      <c r="AA5228" s="112">
        <v>0</v>
      </c>
      <c r="AB5228" s="108">
        <v>341.3</v>
      </c>
      <c r="AC5228" s="109">
        <v>0.6</v>
      </c>
      <c r="AD5228" s="265">
        <v>8</v>
      </c>
      <c r="AE5228" s="394">
        <f t="shared" si="472"/>
        <v>9.44</v>
      </c>
      <c r="AF5228" s="108">
        <v>355.5</v>
      </c>
      <c r="AG5228" s="109">
        <v>0.5</v>
      </c>
      <c r="AH5228" s="110"/>
      <c r="AI5228" s="109"/>
      <c r="AJ5228" s="265">
        <v>10</v>
      </c>
      <c r="AK5228" s="110"/>
      <c r="AL5228" s="110"/>
      <c r="AM5228" s="477">
        <f t="shared" si="473"/>
        <v>11.799999999999999</v>
      </c>
      <c r="AN5228" s="473">
        <f t="shared" si="474"/>
        <v>21.24</v>
      </c>
      <c r="AO5228" s="473"/>
      <c r="AP5228" s="113">
        <f t="shared" si="468"/>
        <v>-2.7134999999999998</v>
      </c>
      <c r="AQ5228" s="473"/>
      <c r="AR5228" s="473"/>
      <c r="AS5228" s="473"/>
      <c r="AT5228" s="408">
        <f t="shared" si="478"/>
        <v>21.24</v>
      </c>
      <c r="AU5228" s="457"/>
      <c r="AV5228" s="117">
        <v>1.51</v>
      </c>
      <c r="AW5228" s="438">
        <f t="shared" si="477"/>
        <v>2.3707000000000003</v>
      </c>
      <c r="AX5228" s="438"/>
      <c r="AY5228" s="439"/>
      <c r="AZ5228" s="440"/>
      <c r="BA5228" s="440"/>
      <c r="BB5228" s="440">
        <f t="shared" si="479"/>
        <v>18.869299999999999</v>
      </c>
      <c r="BC5228" s="441"/>
      <c r="BD5228" s="215"/>
    </row>
    <row r="5229" spans="1:56" x14ac:dyDescent="0.2">
      <c r="A5229" s="58">
        <v>41745</v>
      </c>
      <c r="B5229" s="92">
        <v>20.079999999999998</v>
      </c>
      <c r="C5229" s="380">
        <f t="shared" si="475"/>
        <v>18.975599999999996</v>
      </c>
      <c r="D5229" s="174">
        <v>4.67</v>
      </c>
      <c r="E5229" s="381"/>
      <c r="F5229" s="63">
        <f t="shared" si="476"/>
        <v>23.645599999999995</v>
      </c>
      <c r="G5229" s="434"/>
      <c r="H5229" s="371">
        <v>19.13</v>
      </c>
      <c r="I5229" s="174">
        <v>4.96</v>
      </c>
      <c r="J5229" s="385"/>
      <c r="K5229" s="212">
        <f t="shared" si="465"/>
        <v>24.09</v>
      </c>
      <c r="L5229" s="468"/>
      <c r="M5229" s="468"/>
      <c r="N5229" s="468"/>
      <c r="O5229" s="98">
        <f t="shared" si="459"/>
        <v>0.44440000000000524</v>
      </c>
      <c r="Q5229" s="100">
        <f t="shared" si="466"/>
        <v>1.8447488584475102</v>
      </c>
      <c r="S5229" s="180">
        <v>0</v>
      </c>
      <c r="T5229" s="469">
        <v>0</v>
      </c>
      <c r="U5229" s="160">
        <v>0</v>
      </c>
      <c r="V5229" s="181">
        <v>0</v>
      </c>
      <c r="W5229" s="182">
        <v>0</v>
      </c>
      <c r="X5229" s="181">
        <v>0</v>
      </c>
      <c r="Y5229" s="163">
        <f t="shared" si="471"/>
        <v>23.645599999999995</v>
      </c>
      <c r="Z5229" s="108">
        <v>0</v>
      </c>
      <c r="AA5229" s="112">
        <v>0</v>
      </c>
      <c r="AB5229" s="108">
        <v>341.3</v>
      </c>
      <c r="AC5229" s="109">
        <v>0</v>
      </c>
      <c r="AD5229" s="265">
        <v>8</v>
      </c>
      <c r="AE5229" s="394">
        <f t="shared" si="472"/>
        <v>9.44</v>
      </c>
      <c r="AF5229" s="108">
        <v>355.4</v>
      </c>
      <c r="AG5229" s="109">
        <v>0</v>
      </c>
      <c r="AH5229" s="110"/>
      <c r="AI5229" s="109"/>
      <c r="AJ5229" s="265">
        <v>11</v>
      </c>
      <c r="AK5229" s="110"/>
      <c r="AL5229" s="110"/>
      <c r="AM5229" s="477">
        <f t="shared" si="473"/>
        <v>12.979999999999999</v>
      </c>
      <c r="AN5229" s="473">
        <f t="shared" si="474"/>
        <v>22.419999999999998</v>
      </c>
      <c r="AO5229" s="473"/>
      <c r="AP5229" s="113">
        <f t="shared" si="468"/>
        <v>-1.2255999999999965</v>
      </c>
      <c r="AQ5229" s="473"/>
      <c r="AR5229" s="473"/>
      <c r="AS5229" s="473"/>
      <c r="AT5229" s="408">
        <f t="shared" si="478"/>
        <v>22.419999999999998</v>
      </c>
      <c r="AU5229" s="457"/>
      <c r="AV5229" s="117">
        <v>1.1000000000000001</v>
      </c>
      <c r="AW5229" s="438">
        <f t="shared" si="477"/>
        <v>1.7270000000000003</v>
      </c>
      <c r="AX5229" s="438"/>
      <c r="AY5229" s="439"/>
      <c r="AZ5229" s="440"/>
      <c r="BA5229" s="440"/>
      <c r="BB5229" s="440">
        <f t="shared" si="479"/>
        <v>20.692999999999998</v>
      </c>
      <c r="BC5229" s="441"/>
      <c r="BD5229" s="215"/>
    </row>
    <row r="5230" spans="1:56" x14ac:dyDescent="0.2">
      <c r="A5230" s="58">
        <v>41746</v>
      </c>
      <c r="B5230" s="92">
        <v>21.19</v>
      </c>
      <c r="C5230" s="380">
        <f t="shared" si="475"/>
        <v>20.024550000000001</v>
      </c>
      <c r="D5230" s="174">
        <v>4.49</v>
      </c>
      <c r="E5230" s="381"/>
      <c r="F5230" s="63">
        <f t="shared" si="476"/>
        <v>24.51455</v>
      </c>
      <c r="G5230" s="434"/>
      <c r="H5230" s="371">
        <v>18.350000000000001</v>
      </c>
      <c r="I5230" s="174">
        <v>4.9800000000000004</v>
      </c>
      <c r="J5230" s="385"/>
      <c r="K5230" s="212">
        <f t="shared" si="465"/>
        <v>23.330000000000002</v>
      </c>
      <c r="L5230" s="468"/>
      <c r="M5230" s="468"/>
      <c r="N5230" s="468"/>
      <c r="O5230" s="98">
        <f t="shared" si="459"/>
        <v>-1.184549999999998</v>
      </c>
      <c r="Q5230" s="100">
        <f t="shared" si="466"/>
        <v>-5.0773681954564847</v>
      </c>
      <c r="S5230" s="180">
        <v>0</v>
      </c>
      <c r="T5230" s="469">
        <v>0</v>
      </c>
      <c r="U5230" s="160">
        <v>0</v>
      </c>
      <c r="V5230" s="181">
        <v>0</v>
      </c>
      <c r="W5230" s="182">
        <v>0</v>
      </c>
      <c r="X5230" s="181">
        <v>0</v>
      </c>
      <c r="Y5230" s="163">
        <f t="shared" si="471"/>
        <v>24.51455</v>
      </c>
      <c r="Z5230" s="108">
        <v>0</v>
      </c>
      <c r="AA5230" s="112">
        <v>0</v>
      </c>
      <c r="AB5230" s="108">
        <v>341.2</v>
      </c>
      <c r="AC5230" s="109">
        <v>0</v>
      </c>
      <c r="AD5230" s="265">
        <v>8</v>
      </c>
      <c r="AE5230" s="394">
        <f t="shared" si="472"/>
        <v>9.44</v>
      </c>
      <c r="AF5230" s="108">
        <v>355.3</v>
      </c>
      <c r="AG5230" s="109">
        <v>0</v>
      </c>
      <c r="AH5230" s="110"/>
      <c r="AI5230" s="109"/>
      <c r="AJ5230" s="265">
        <v>10</v>
      </c>
      <c r="AK5230" s="110"/>
      <c r="AL5230" s="110"/>
      <c r="AM5230" s="477">
        <f t="shared" si="473"/>
        <v>11.799999999999999</v>
      </c>
      <c r="AN5230" s="473">
        <f t="shared" si="474"/>
        <v>21.24</v>
      </c>
      <c r="AO5230" s="473"/>
      <c r="AP5230" s="113">
        <f t="shared" si="468"/>
        <v>-3.2745500000000014</v>
      </c>
      <c r="AQ5230" s="473"/>
      <c r="AR5230" s="473"/>
      <c r="AS5230" s="473"/>
      <c r="AT5230" s="408">
        <f t="shared" si="478"/>
        <v>21.24</v>
      </c>
      <c r="AU5230" s="457"/>
      <c r="AV5230" s="117">
        <v>2.34</v>
      </c>
      <c r="AW5230" s="438">
        <f t="shared" si="477"/>
        <v>3.6738</v>
      </c>
      <c r="AX5230" s="438"/>
      <c r="AY5230" s="439"/>
      <c r="AZ5230" s="440"/>
      <c r="BA5230" s="440"/>
      <c r="BB5230" s="440">
        <f t="shared" si="479"/>
        <v>17.566199999999998</v>
      </c>
      <c r="BC5230" s="441"/>
      <c r="BD5230" s="215"/>
    </row>
    <row r="5231" spans="1:56" x14ac:dyDescent="0.2">
      <c r="A5231" s="58">
        <v>41747</v>
      </c>
      <c r="B5231" s="92">
        <v>19.260000000000002</v>
      </c>
      <c r="C5231" s="380">
        <f t="shared" si="475"/>
        <v>18.200700000000001</v>
      </c>
      <c r="D5231" s="174">
        <v>5.23</v>
      </c>
      <c r="E5231" s="381"/>
      <c r="F5231" s="63">
        <f t="shared" si="476"/>
        <v>23.430700000000002</v>
      </c>
      <c r="G5231" s="434"/>
      <c r="H5231" s="371">
        <v>20.36</v>
      </c>
      <c r="I5231" s="174">
        <v>4.93</v>
      </c>
      <c r="J5231" s="385"/>
      <c r="K5231" s="212">
        <f t="shared" si="465"/>
        <v>25.29</v>
      </c>
      <c r="L5231" s="468"/>
      <c r="M5231" s="468"/>
      <c r="N5231" s="468"/>
      <c r="O5231" s="98">
        <f t="shared" si="459"/>
        <v>1.8592999999999975</v>
      </c>
      <c r="Q5231" s="100">
        <f t="shared" si="466"/>
        <v>7.351917754052975</v>
      </c>
      <c r="S5231" s="180">
        <v>0</v>
      </c>
      <c r="T5231" s="469">
        <v>0</v>
      </c>
      <c r="U5231" s="160">
        <v>0</v>
      </c>
      <c r="V5231" s="181">
        <v>0</v>
      </c>
      <c r="W5231" s="182">
        <v>0</v>
      </c>
      <c r="X5231" s="181">
        <v>0</v>
      </c>
      <c r="Y5231" s="163">
        <f t="shared" si="471"/>
        <v>23.430700000000002</v>
      </c>
      <c r="Z5231" s="108">
        <v>0</v>
      </c>
      <c r="AA5231" s="112">
        <v>0</v>
      </c>
      <c r="AB5231" s="108">
        <v>341.2</v>
      </c>
      <c r="AC5231" s="109">
        <v>0.5</v>
      </c>
      <c r="AD5231" s="265">
        <v>8</v>
      </c>
      <c r="AE5231" s="394">
        <f t="shared" si="472"/>
        <v>9.44</v>
      </c>
      <c r="AF5231" s="108">
        <v>355.5</v>
      </c>
      <c r="AG5231" s="109">
        <v>0.7</v>
      </c>
      <c r="AH5231" s="110"/>
      <c r="AI5231" s="109"/>
      <c r="AJ5231" s="265">
        <v>14</v>
      </c>
      <c r="AK5231" s="110"/>
      <c r="AL5231" s="110"/>
      <c r="AM5231" s="477">
        <f t="shared" si="473"/>
        <v>16.52</v>
      </c>
      <c r="AN5231" s="473">
        <f t="shared" si="474"/>
        <v>25.96</v>
      </c>
      <c r="AO5231" s="473"/>
      <c r="AP5231" s="113">
        <f t="shared" si="468"/>
        <v>2.5292999999999992</v>
      </c>
      <c r="AQ5231" s="473"/>
      <c r="AR5231" s="473"/>
      <c r="AS5231" s="473"/>
      <c r="AT5231" s="408">
        <f t="shared" si="478"/>
        <v>25.96</v>
      </c>
      <c r="AU5231" s="457"/>
      <c r="AV5231" s="117">
        <v>2.1800000000000002</v>
      </c>
      <c r="AW5231" s="438">
        <f t="shared" si="477"/>
        <v>3.4226000000000005</v>
      </c>
      <c r="AX5231" s="438"/>
      <c r="AY5231" s="439"/>
      <c r="AZ5231" s="440"/>
      <c r="BA5231" s="440"/>
      <c r="BB5231" s="440">
        <f t="shared" si="479"/>
        <v>22.537400000000002</v>
      </c>
      <c r="BC5231" s="441"/>
      <c r="BD5231" s="215"/>
    </row>
    <row r="5232" spans="1:56" x14ac:dyDescent="0.2">
      <c r="A5232" s="58">
        <v>41748</v>
      </c>
      <c r="B5232" s="92">
        <v>19.809999999999999</v>
      </c>
      <c r="C5232" s="380">
        <f t="shared" si="475"/>
        <v>18.72045</v>
      </c>
      <c r="D5232" s="174">
        <v>4.3899999999999997</v>
      </c>
      <c r="E5232" s="381"/>
      <c r="F5232" s="63">
        <f t="shared" si="476"/>
        <v>23.11045</v>
      </c>
      <c r="G5232" s="434"/>
      <c r="H5232" s="371">
        <v>18.5</v>
      </c>
      <c r="I5232" s="174">
        <v>4.9000000000000004</v>
      </c>
      <c r="J5232" s="385"/>
      <c r="K5232" s="212">
        <f t="shared" si="465"/>
        <v>23.4</v>
      </c>
      <c r="L5232" s="468"/>
      <c r="M5232" s="468"/>
      <c r="N5232" s="468"/>
      <c r="O5232" s="98">
        <f t="shared" si="459"/>
        <v>0.28954999999999842</v>
      </c>
      <c r="Q5232" s="100">
        <f t="shared" si="466"/>
        <v>1.2373931623931558</v>
      </c>
      <c r="S5232" s="180">
        <v>0</v>
      </c>
      <c r="T5232" s="469">
        <v>0</v>
      </c>
      <c r="U5232" s="160">
        <v>0</v>
      </c>
      <c r="V5232" s="181">
        <v>0</v>
      </c>
      <c r="W5232" s="182">
        <v>0</v>
      </c>
      <c r="X5232" s="181">
        <v>0</v>
      </c>
      <c r="Y5232" s="163">
        <f t="shared" si="471"/>
        <v>23.11045</v>
      </c>
      <c r="Z5232" s="108">
        <v>0</v>
      </c>
      <c r="AA5232" s="112">
        <v>0</v>
      </c>
      <c r="AB5232" s="108">
        <v>341.2</v>
      </c>
      <c r="AC5232" s="109">
        <v>0</v>
      </c>
      <c r="AD5232" s="265">
        <v>8</v>
      </c>
      <c r="AE5232" s="394">
        <f t="shared" si="472"/>
        <v>9.44</v>
      </c>
      <c r="AF5232" s="108">
        <v>355.4</v>
      </c>
      <c r="AG5232" s="109">
        <v>0.1</v>
      </c>
      <c r="AH5232" s="110"/>
      <c r="AI5232" s="109"/>
      <c r="AJ5232" s="265">
        <v>18.809999999999999</v>
      </c>
      <c r="AK5232" s="110"/>
      <c r="AL5232" s="110"/>
      <c r="AM5232" s="477">
        <f t="shared" si="473"/>
        <v>22.195799999999998</v>
      </c>
      <c r="AN5232" s="473">
        <f t="shared" si="474"/>
        <v>31.635799999999996</v>
      </c>
      <c r="AO5232" s="473"/>
      <c r="AP5232" s="113">
        <f t="shared" si="468"/>
        <v>8.525349999999996</v>
      </c>
      <c r="AQ5232" s="473"/>
      <c r="AR5232" s="473"/>
      <c r="AS5232" s="473"/>
      <c r="AT5232" s="408">
        <f t="shared" si="478"/>
        <v>31.635799999999996</v>
      </c>
      <c r="AU5232" s="457"/>
      <c r="AV5232" s="117">
        <v>2.91</v>
      </c>
      <c r="AW5232" s="438">
        <f t="shared" si="477"/>
        <v>4.5687000000000006</v>
      </c>
      <c r="AX5232" s="438"/>
      <c r="AY5232" s="439"/>
      <c r="AZ5232" s="440"/>
      <c r="BA5232" s="440"/>
      <c r="BB5232" s="440">
        <f t="shared" si="479"/>
        <v>27.067099999999996</v>
      </c>
      <c r="BC5232" s="441"/>
      <c r="BD5232" s="215"/>
    </row>
    <row r="5233" spans="1:56" x14ac:dyDescent="0.2">
      <c r="A5233" s="58">
        <v>41749</v>
      </c>
      <c r="B5233" s="92">
        <v>18.809999999999999</v>
      </c>
      <c r="C5233" s="380">
        <f t="shared" si="475"/>
        <v>17.775449999999999</v>
      </c>
      <c r="D5233" s="174">
        <v>4.7300000000000004</v>
      </c>
      <c r="E5233" s="381"/>
      <c r="F5233" s="63">
        <f t="shared" si="476"/>
        <v>22.50545</v>
      </c>
      <c r="G5233" s="434"/>
      <c r="H5233" s="371">
        <v>18.11</v>
      </c>
      <c r="I5233" s="174">
        <v>4.97</v>
      </c>
      <c r="J5233" s="385"/>
      <c r="K5233" s="212">
        <f t="shared" si="465"/>
        <v>23.08</v>
      </c>
      <c r="L5233" s="468"/>
      <c r="M5233" s="468"/>
      <c r="N5233" s="468"/>
      <c r="O5233" s="98">
        <f t="shared" si="459"/>
        <v>0.57454999999999856</v>
      </c>
      <c r="Q5233" s="100">
        <f t="shared" si="466"/>
        <v>2.489384748700167</v>
      </c>
      <c r="S5233" s="180">
        <v>0</v>
      </c>
      <c r="T5233" s="469">
        <v>0</v>
      </c>
      <c r="U5233" s="160">
        <v>0</v>
      </c>
      <c r="V5233" s="181">
        <v>0</v>
      </c>
      <c r="W5233" s="182">
        <v>0</v>
      </c>
      <c r="X5233" s="478">
        <v>0</v>
      </c>
      <c r="Y5233" s="163">
        <f t="shared" si="471"/>
        <v>22.50545</v>
      </c>
      <c r="Z5233" s="108">
        <v>0</v>
      </c>
      <c r="AA5233" s="112">
        <v>0</v>
      </c>
      <c r="AB5233" s="108">
        <v>341.2</v>
      </c>
      <c r="AC5233" s="109">
        <v>0</v>
      </c>
      <c r="AD5233" s="265">
        <v>8</v>
      </c>
      <c r="AE5233" s="394">
        <f t="shared" si="472"/>
        <v>9.44</v>
      </c>
      <c r="AF5233" s="108">
        <v>355.4</v>
      </c>
      <c r="AG5233" s="109">
        <v>0</v>
      </c>
      <c r="AH5233" s="110"/>
      <c r="AI5233" s="109"/>
      <c r="AJ5233" s="265">
        <v>16</v>
      </c>
      <c r="AK5233" s="110"/>
      <c r="AL5233" s="110"/>
      <c r="AM5233" s="477">
        <f t="shared" si="473"/>
        <v>18.88</v>
      </c>
      <c r="AN5233" s="473">
        <f t="shared" si="474"/>
        <v>28.32</v>
      </c>
      <c r="AO5233" s="473"/>
      <c r="AP5233" s="113">
        <f t="shared" si="468"/>
        <v>5.8145500000000006</v>
      </c>
      <c r="AQ5233" s="473"/>
      <c r="AR5233" s="473"/>
      <c r="AS5233" s="473"/>
      <c r="AT5233" s="408">
        <f t="shared" si="478"/>
        <v>28.32</v>
      </c>
      <c r="AU5233" s="457"/>
      <c r="AV5233" s="117">
        <v>4.12</v>
      </c>
      <c r="AW5233" s="438">
        <f t="shared" si="477"/>
        <v>6.4684000000000008</v>
      </c>
      <c r="AX5233" s="438"/>
      <c r="AY5233" s="439"/>
      <c r="AZ5233" s="440"/>
      <c r="BA5233" s="440"/>
      <c r="BB5233" s="440">
        <f t="shared" si="479"/>
        <v>21.851599999999998</v>
      </c>
      <c r="BC5233" s="441"/>
      <c r="BD5233" s="215"/>
    </row>
    <row r="5234" spans="1:56" x14ac:dyDescent="0.2">
      <c r="A5234" s="58">
        <v>41750</v>
      </c>
      <c r="B5234" s="92">
        <v>21.65</v>
      </c>
      <c r="C5234" s="380">
        <f t="shared" si="475"/>
        <v>20.459249999999997</v>
      </c>
      <c r="D5234" s="174">
        <v>4.7699999999999996</v>
      </c>
      <c r="E5234" s="381"/>
      <c r="F5234" s="63">
        <f t="shared" si="476"/>
        <v>25.229249999999997</v>
      </c>
      <c r="G5234" s="434"/>
      <c r="H5234" s="371">
        <v>20.190000000000001</v>
      </c>
      <c r="I5234" s="174">
        <v>4.79</v>
      </c>
      <c r="J5234" s="385"/>
      <c r="K5234" s="212">
        <f t="shared" si="465"/>
        <v>24.98</v>
      </c>
      <c r="L5234" s="468"/>
      <c r="M5234" s="468"/>
      <c r="N5234" s="468"/>
      <c r="O5234" s="98">
        <f t="shared" si="459"/>
        <v>-0.24924999999999642</v>
      </c>
      <c r="Q5234" s="100">
        <f t="shared" si="466"/>
        <v>-0.99779823859085826</v>
      </c>
      <c r="S5234" s="180">
        <v>0</v>
      </c>
      <c r="T5234" s="469">
        <v>0</v>
      </c>
      <c r="U5234" s="160">
        <v>0</v>
      </c>
      <c r="V5234" s="181">
        <v>0</v>
      </c>
      <c r="W5234" s="182">
        <v>0</v>
      </c>
      <c r="X5234" s="181">
        <v>0</v>
      </c>
      <c r="Y5234" s="163">
        <f t="shared" si="471"/>
        <v>25.229249999999997</v>
      </c>
      <c r="Z5234" s="108">
        <v>0</v>
      </c>
      <c r="AA5234" s="112">
        <v>0</v>
      </c>
      <c r="AB5234" s="108">
        <v>341.2</v>
      </c>
      <c r="AC5234" s="109">
        <v>0</v>
      </c>
      <c r="AD5234" s="265">
        <v>8</v>
      </c>
      <c r="AE5234" s="394">
        <f t="shared" si="472"/>
        <v>9.44</v>
      </c>
      <c r="AF5234" s="108">
        <v>355.3</v>
      </c>
      <c r="AG5234" s="109">
        <v>0</v>
      </c>
      <c r="AH5234" s="110"/>
      <c r="AI5234" s="109"/>
      <c r="AJ5234" s="265">
        <v>12</v>
      </c>
      <c r="AK5234" s="110"/>
      <c r="AL5234" s="110"/>
      <c r="AM5234" s="477">
        <f t="shared" si="473"/>
        <v>14.16</v>
      </c>
      <c r="AN5234" s="473">
        <f t="shared" si="474"/>
        <v>23.6</v>
      </c>
      <c r="AO5234" s="473"/>
      <c r="AP5234" s="113">
        <f t="shared" si="468"/>
        <v>-1.6292499999999954</v>
      </c>
      <c r="AQ5234" s="473"/>
      <c r="AR5234" s="473"/>
      <c r="AS5234" s="473"/>
      <c r="AT5234" s="408">
        <f t="shared" si="478"/>
        <v>23.6</v>
      </c>
      <c r="AU5234" s="457"/>
      <c r="AV5234" s="117">
        <v>6.21</v>
      </c>
      <c r="AW5234" s="438">
        <f t="shared" si="477"/>
        <v>9.7497000000000007</v>
      </c>
      <c r="AX5234" s="438"/>
      <c r="AY5234" s="439"/>
      <c r="AZ5234" s="440"/>
      <c r="BA5234" s="440"/>
      <c r="BB5234" s="440">
        <f t="shared" si="479"/>
        <v>13.850300000000001</v>
      </c>
      <c r="BC5234" s="441"/>
      <c r="BD5234" s="215"/>
    </row>
    <row r="5235" spans="1:56" x14ac:dyDescent="0.2">
      <c r="A5235" s="58">
        <v>41751</v>
      </c>
      <c r="B5235" s="92">
        <v>21.8</v>
      </c>
      <c r="C5235" s="380">
        <f t="shared" si="475"/>
        <v>20.600999999999999</v>
      </c>
      <c r="D5235" s="174">
        <v>4.25</v>
      </c>
      <c r="E5235" s="381"/>
      <c r="F5235" s="63">
        <f t="shared" si="476"/>
        <v>24.850999999999999</v>
      </c>
      <c r="G5235" s="434"/>
      <c r="H5235" s="371">
        <v>21.29</v>
      </c>
      <c r="I5235" s="174">
        <v>4.9800000000000004</v>
      </c>
      <c r="J5235" s="385"/>
      <c r="K5235" s="212">
        <f t="shared" si="465"/>
        <v>26.27</v>
      </c>
      <c r="L5235" s="468"/>
      <c r="M5235" s="468"/>
      <c r="N5235" s="468"/>
      <c r="O5235" s="98">
        <f t="shared" si="459"/>
        <v>1.4190000000000005</v>
      </c>
      <c r="Q5235" s="100">
        <f t="shared" si="466"/>
        <v>5.401598781880474</v>
      </c>
      <c r="S5235" s="180">
        <v>0</v>
      </c>
      <c r="T5235" s="469">
        <v>0</v>
      </c>
      <c r="U5235" s="160">
        <v>0</v>
      </c>
      <c r="V5235" s="181">
        <v>0</v>
      </c>
      <c r="W5235" s="182">
        <v>0</v>
      </c>
      <c r="X5235" s="181">
        <v>0</v>
      </c>
      <c r="Y5235" s="163">
        <f t="shared" si="471"/>
        <v>24.850999999999999</v>
      </c>
      <c r="Z5235" s="108">
        <v>0</v>
      </c>
      <c r="AA5235" s="112">
        <v>0</v>
      </c>
      <c r="AB5235" s="108">
        <v>341.2</v>
      </c>
      <c r="AC5235" s="109">
        <v>0</v>
      </c>
      <c r="AD5235" s="265">
        <v>8</v>
      </c>
      <c r="AE5235" s="394">
        <f t="shared" si="472"/>
        <v>9.44</v>
      </c>
      <c r="AF5235" s="108">
        <v>355.2</v>
      </c>
      <c r="AG5235" s="109">
        <v>0</v>
      </c>
      <c r="AH5235" s="110"/>
      <c r="AI5235" s="109"/>
      <c r="AJ5235" s="265">
        <v>16</v>
      </c>
      <c r="AK5235" s="110"/>
      <c r="AL5235" s="110"/>
      <c r="AM5235" s="477">
        <f t="shared" si="473"/>
        <v>18.88</v>
      </c>
      <c r="AN5235" s="473">
        <f t="shared" si="474"/>
        <v>28.32</v>
      </c>
      <c r="AO5235" s="473"/>
      <c r="AP5235" s="113">
        <f t="shared" si="468"/>
        <v>3.4690000000000012</v>
      </c>
      <c r="AQ5235" s="473"/>
      <c r="AR5235" s="473"/>
      <c r="AS5235" s="473"/>
      <c r="AT5235" s="408">
        <f t="shared" si="478"/>
        <v>28.32</v>
      </c>
      <c r="AU5235" s="457"/>
      <c r="AV5235" s="117">
        <v>4.25</v>
      </c>
      <c r="AW5235" s="438">
        <f t="shared" si="477"/>
        <v>6.6725000000000003</v>
      </c>
      <c r="AX5235" s="438"/>
      <c r="AY5235" s="439"/>
      <c r="AZ5235" s="440"/>
      <c r="BA5235" s="440"/>
      <c r="BB5235" s="440">
        <f t="shared" si="479"/>
        <v>21.647500000000001</v>
      </c>
      <c r="BC5235" s="441"/>
      <c r="BD5235" s="215"/>
    </row>
    <row r="5236" spans="1:56" x14ac:dyDescent="0.2">
      <c r="A5236" s="58">
        <v>41752</v>
      </c>
      <c r="B5236" s="92">
        <v>21.85</v>
      </c>
      <c r="C5236" s="380">
        <f t="shared" si="475"/>
        <v>20.648250000000001</v>
      </c>
      <c r="D5236" s="174">
        <v>5.2</v>
      </c>
      <c r="E5236" s="381"/>
      <c r="F5236" s="63">
        <f t="shared" si="476"/>
        <v>25.84825</v>
      </c>
      <c r="G5236" s="434"/>
      <c r="H5236" s="371">
        <v>21.2</v>
      </c>
      <c r="I5236" s="174">
        <v>4.96</v>
      </c>
      <c r="J5236" s="385"/>
      <c r="K5236" s="212">
        <f t="shared" si="465"/>
        <v>26.16</v>
      </c>
      <c r="L5236" s="468"/>
      <c r="M5236" s="468"/>
      <c r="N5236" s="468"/>
      <c r="O5236" s="98">
        <f t="shared" si="459"/>
        <v>0.31174999999999997</v>
      </c>
      <c r="Q5236" s="100">
        <f t="shared" si="466"/>
        <v>1.1917048929663607</v>
      </c>
      <c r="S5236" s="180">
        <v>0</v>
      </c>
      <c r="T5236" s="469">
        <v>0</v>
      </c>
      <c r="U5236" s="160">
        <v>0</v>
      </c>
      <c r="V5236" s="181">
        <v>0</v>
      </c>
      <c r="W5236" s="182">
        <v>0</v>
      </c>
      <c r="X5236" s="181">
        <v>0</v>
      </c>
      <c r="Y5236" s="163">
        <f t="shared" si="471"/>
        <v>25.84825</v>
      </c>
      <c r="Z5236" s="108">
        <v>0</v>
      </c>
      <c r="AA5236" s="112">
        <v>0</v>
      </c>
      <c r="AB5236" s="108">
        <v>341.1</v>
      </c>
      <c r="AC5236" s="109">
        <v>0</v>
      </c>
      <c r="AD5236" s="265">
        <v>8</v>
      </c>
      <c r="AE5236" s="394">
        <f t="shared" si="472"/>
        <v>9.44</v>
      </c>
      <c r="AF5236" s="108">
        <v>355.2</v>
      </c>
      <c r="AG5236" s="109">
        <v>0</v>
      </c>
      <c r="AH5236" s="110"/>
      <c r="AI5236" s="109"/>
      <c r="AJ5236" s="265">
        <v>8</v>
      </c>
      <c r="AK5236" s="110"/>
      <c r="AL5236" s="110"/>
      <c r="AM5236" s="477">
        <f t="shared" si="473"/>
        <v>9.44</v>
      </c>
      <c r="AN5236" s="473">
        <f t="shared" si="474"/>
        <v>18.88</v>
      </c>
      <c r="AO5236" s="473"/>
      <c r="AP5236" s="113">
        <f t="shared" si="468"/>
        <v>-6.9682500000000012</v>
      </c>
      <c r="AQ5236" s="473"/>
      <c r="AR5236" s="473"/>
      <c r="AS5236" s="473"/>
      <c r="AT5236" s="408">
        <f t="shared" si="478"/>
        <v>18.88</v>
      </c>
      <c r="AU5236" s="457"/>
      <c r="AV5236" s="117">
        <v>4.47</v>
      </c>
      <c r="AW5236" s="438">
        <f t="shared" si="477"/>
        <v>7.0179</v>
      </c>
      <c r="AX5236" s="438"/>
      <c r="AY5236" s="439"/>
      <c r="AZ5236" s="440"/>
      <c r="BA5236" s="440"/>
      <c r="BB5236" s="440">
        <f t="shared" si="479"/>
        <v>11.862099999999998</v>
      </c>
      <c r="BC5236" s="441"/>
      <c r="BD5236" s="215"/>
    </row>
    <row r="5237" spans="1:56" x14ac:dyDescent="0.2">
      <c r="A5237" s="58">
        <v>41753</v>
      </c>
      <c r="B5237" s="92">
        <v>22.34</v>
      </c>
      <c r="C5237" s="380">
        <f t="shared" si="475"/>
        <v>21.1113</v>
      </c>
      <c r="D5237" s="174">
        <v>4.2</v>
      </c>
      <c r="E5237" s="381"/>
      <c r="F5237" s="63">
        <f t="shared" si="476"/>
        <v>25.311299999999999</v>
      </c>
      <c r="G5237" s="434"/>
      <c r="H5237" s="371">
        <v>21.56</v>
      </c>
      <c r="I5237" s="174">
        <v>4.83</v>
      </c>
      <c r="J5237" s="385"/>
      <c r="K5237" s="212">
        <f t="shared" si="465"/>
        <v>26.39</v>
      </c>
      <c r="L5237" s="468"/>
      <c r="M5237" s="468"/>
      <c r="N5237" s="468"/>
      <c r="O5237" s="98">
        <f t="shared" si="459"/>
        <v>1.0787000000000013</v>
      </c>
      <c r="Q5237" s="100">
        <f t="shared" si="466"/>
        <v>4.0875331564986785</v>
      </c>
      <c r="S5237" s="180">
        <v>0</v>
      </c>
      <c r="T5237" s="469">
        <v>0</v>
      </c>
      <c r="U5237" s="160">
        <v>0</v>
      </c>
      <c r="V5237" s="181">
        <v>0</v>
      </c>
      <c r="W5237" s="182">
        <v>0</v>
      </c>
      <c r="X5237" s="181">
        <v>0</v>
      </c>
      <c r="Y5237" s="163">
        <f t="shared" si="471"/>
        <v>25.311299999999999</v>
      </c>
      <c r="Z5237" s="108">
        <v>0</v>
      </c>
      <c r="AA5237" s="112">
        <v>0</v>
      </c>
      <c r="AB5237" s="108">
        <v>341.1</v>
      </c>
      <c r="AC5237" s="109">
        <v>0</v>
      </c>
      <c r="AD5237" s="265">
        <v>8</v>
      </c>
      <c r="AE5237" s="394">
        <f t="shared" si="472"/>
        <v>9.44</v>
      </c>
      <c r="AF5237" s="108">
        <v>355.2</v>
      </c>
      <c r="AG5237" s="109">
        <v>0</v>
      </c>
      <c r="AH5237" s="110"/>
      <c r="AI5237" s="109"/>
      <c r="AJ5237" s="265">
        <v>8</v>
      </c>
      <c r="AK5237" s="110"/>
      <c r="AL5237" s="110"/>
      <c r="AM5237" s="477">
        <f t="shared" si="473"/>
        <v>9.44</v>
      </c>
      <c r="AN5237" s="473">
        <f t="shared" si="474"/>
        <v>18.88</v>
      </c>
      <c r="AO5237" s="473"/>
      <c r="AP5237" s="113">
        <f t="shared" si="468"/>
        <v>-6.4313000000000002</v>
      </c>
      <c r="AQ5237" s="473"/>
      <c r="AR5237" s="473"/>
      <c r="AS5237" s="473"/>
      <c r="AT5237" s="408">
        <f t="shared" si="478"/>
        <v>18.88</v>
      </c>
      <c r="AU5237" s="457"/>
      <c r="AV5237" s="117">
        <v>4.7699999999999996</v>
      </c>
      <c r="AW5237" s="438">
        <f t="shared" si="477"/>
        <v>7.4888999999999992</v>
      </c>
      <c r="AX5237" s="438"/>
      <c r="AY5237" s="439"/>
      <c r="AZ5237" s="440"/>
      <c r="BA5237" s="440"/>
      <c r="BB5237" s="440">
        <f t="shared" si="479"/>
        <v>11.3911</v>
      </c>
      <c r="BC5237" s="441"/>
      <c r="BD5237" s="215"/>
    </row>
    <row r="5238" spans="1:56" x14ac:dyDescent="0.2">
      <c r="A5238" s="58">
        <v>41754</v>
      </c>
      <c r="B5238" s="92">
        <v>21.6</v>
      </c>
      <c r="C5238" s="380">
        <f t="shared" si="475"/>
        <v>20.411999999999999</v>
      </c>
      <c r="D5238" s="174">
        <v>4.3600000000000003</v>
      </c>
      <c r="E5238" s="381"/>
      <c r="F5238" s="63">
        <f t="shared" si="476"/>
        <v>24.771999999999998</v>
      </c>
      <c r="G5238" s="434"/>
      <c r="H5238" s="371">
        <v>21.27</v>
      </c>
      <c r="I5238" s="174">
        <v>5.01</v>
      </c>
      <c r="J5238" s="385"/>
      <c r="K5238" s="212">
        <f t="shared" si="465"/>
        <v>26.28</v>
      </c>
      <c r="L5238" s="468"/>
      <c r="M5238" s="468"/>
      <c r="N5238" s="468"/>
      <c r="O5238" s="98">
        <f t="shared" si="459"/>
        <v>1.5080000000000027</v>
      </c>
      <c r="Q5238" s="100">
        <f t="shared" si="466"/>
        <v>5.7382039573820496</v>
      </c>
      <c r="S5238" s="180">
        <v>0</v>
      </c>
      <c r="T5238" s="469">
        <v>0</v>
      </c>
      <c r="U5238" s="160">
        <v>0</v>
      </c>
      <c r="V5238" s="181">
        <v>0</v>
      </c>
      <c r="W5238" s="182">
        <v>0</v>
      </c>
      <c r="X5238" s="181">
        <v>0</v>
      </c>
      <c r="Y5238" s="163">
        <f t="shared" si="471"/>
        <v>24.771999999999998</v>
      </c>
      <c r="Z5238" s="108">
        <v>0</v>
      </c>
      <c r="AA5238" s="112">
        <v>0</v>
      </c>
      <c r="AB5238" s="108">
        <v>341.8</v>
      </c>
      <c r="AC5238" s="109">
        <v>0.4</v>
      </c>
      <c r="AD5238" s="265">
        <v>8</v>
      </c>
      <c r="AE5238" s="394">
        <f t="shared" si="472"/>
        <v>9.44</v>
      </c>
      <c r="AF5238" s="108">
        <v>355.3</v>
      </c>
      <c r="AG5238" s="109">
        <v>0.4</v>
      </c>
      <c r="AH5238" s="110"/>
      <c r="AI5238" s="109"/>
      <c r="AJ5238" s="265">
        <v>9</v>
      </c>
      <c r="AK5238" s="110"/>
      <c r="AL5238" s="110"/>
      <c r="AM5238" s="477">
        <f t="shared" si="473"/>
        <v>10.62</v>
      </c>
      <c r="AN5238" s="473">
        <f t="shared" si="474"/>
        <v>20.059999999999999</v>
      </c>
      <c r="AO5238" s="473"/>
      <c r="AP5238" s="113">
        <f t="shared" si="468"/>
        <v>-4.7119999999999997</v>
      </c>
      <c r="AQ5238" s="473"/>
      <c r="AR5238" s="473"/>
      <c r="AS5238" s="473"/>
      <c r="AT5238" s="408">
        <f t="shared" si="478"/>
        <v>20.059999999999999</v>
      </c>
      <c r="AU5238" s="457"/>
      <c r="AV5238" s="117">
        <v>5.0199999999999996</v>
      </c>
      <c r="AW5238" s="438">
        <f t="shared" si="477"/>
        <v>7.8813999999999993</v>
      </c>
      <c r="AX5238" s="438"/>
      <c r="AY5238" s="439"/>
      <c r="AZ5238" s="440"/>
      <c r="BA5238" s="440"/>
      <c r="BB5238" s="440">
        <f t="shared" si="479"/>
        <v>12.178599999999999</v>
      </c>
      <c r="BC5238" s="441"/>
      <c r="BD5238" s="215"/>
    </row>
    <row r="5239" spans="1:56" x14ac:dyDescent="0.2">
      <c r="A5239" s="58">
        <v>41755</v>
      </c>
      <c r="B5239" s="92">
        <v>21.11</v>
      </c>
      <c r="C5239" s="380">
        <f t="shared" si="475"/>
        <v>19.94895</v>
      </c>
      <c r="D5239" s="174">
        <v>4.2699999999999996</v>
      </c>
      <c r="E5239" s="381"/>
      <c r="F5239" s="63">
        <f t="shared" si="476"/>
        <v>24.21895</v>
      </c>
      <c r="G5239" s="434"/>
      <c r="H5239" s="371">
        <v>21.15</v>
      </c>
      <c r="I5239" s="174">
        <v>5.05</v>
      </c>
      <c r="J5239" s="385"/>
      <c r="K5239" s="212">
        <f t="shared" si="465"/>
        <v>26.2</v>
      </c>
      <c r="L5239" s="468"/>
      <c r="M5239" s="468"/>
      <c r="N5239" s="468"/>
      <c r="O5239" s="98">
        <f t="shared" si="459"/>
        <v>1.9810499999999998</v>
      </c>
      <c r="Q5239" s="100">
        <f t="shared" si="466"/>
        <v>7.5612595419847315</v>
      </c>
      <c r="S5239" s="180">
        <v>0</v>
      </c>
      <c r="T5239" s="469">
        <v>0</v>
      </c>
      <c r="U5239" s="160">
        <v>0</v>
      </c>
      <c r="V5239" s="181">
        <v>0</v>
      </c>
      <c r="W5239" s="182">
        <v>0</v>
      </c>
      <c r="X5239" s="181">
        <v>0</v>
      </c>
      <c r="Y5239" s="163">
        <f t="shared" si="471"/>
        <v>24.21895</v>
      </c>
      <c r="Z5239" s="108">
        <v>0</v>
      </c>
      <c r="AA5239" s="112">
        <v>0</v>
      </c>
      <c r="AB5239" s="108">
        <v>341.7</v>
      </c>
      <c r="AC5239" s="109">
        <v>0</v>
      </c>
      <c r="AD5239" s="265">
        <v>8</v>
      </c>
      <c r="AE5239" s="394">
        <f t="shared" si="472"/>
        <v>9.44</v>
      </c>
      <c r="AF5239" s="108">
        <v>355.2</v>
      </c>
      <c r="AG5239" s="109">
        <v>0</v>
      </c>
      <c r="AH5239" s="110"/>
      <c r="AI5239" s="109"/>
      <c r="AJ5239" s="265">
        <v>3</v>
      </c>
      <c r="AK5239" s="110"/>
      <c r="AL5239" s="110"/>
      <c r="AM5239" s="477">
        <f t="shared" si="473"/>
        <v>3.54</v>
      </c>
      <c r="AN5239" s="473">
        <f t="shared" si="474"/>
        <v>12.98</v>
      </c>
      <c r="AO5239" s="473"/>
      <c r="AP5239" s="113">
        <f t="shared" si="468"/>
        <v>-11.238949999999999</v>
      </c>
      <c r="AQ5239" s="473"/>
      <c r="AR5239" s="473"/>
      <c r="AS5239" s="473"/>
      <c r="AT5239" s="408">
        <f t="shared" si="478"/>
        <v>12.98</v>
      </c>
      <c r="AU5239" s="457"/>
      <c r="AV5239" s="117">
        <v>4.38</v>
      </c>
      <c r="AW5239" s="438">
        <f t="shared" si="477"/>
        <v>6.8765999999999998</v>
      </c>
      <c r="AX5239" s="438"/>
      <c r="AY5239" s="439"/>
      <c r="AZ5239" s="440"/>
      <c r="BA5239" s="440"/>
      <c r="BB5239" s="440">
        <f t="shared" si="479"/>
        <v>6.1034000000000006</v>
      </c>
      <c r="BC5239" s="441"/>
      <c r="BD5239" s="215"/>
    </row>
    <row r="5240" spans="1:56" x14ac:dyDescent="0.2">
      <c r="A5240" s="58">
        <v>41756</v>
      </c>
      <c r="B5240" s="92">
        <v>21.44</v>
      </c>
      <c r="C5240" s="380">
        <f t="shared" si="475"/>
        <v>20.2608</v>
      </c>
      <c r="D5240" s="174">
        <v>4.58</v>
      </c>
      <c r="E5240" s="381"/>
      <c r="F5240" s="63">
        <f t="shared" si="476"/>
        <v>24.840800000000002</v>
      </c>
      <c r="G5240" s="434"/>
      <c r="H5240" s="371">
        <v>20.149999999999999</v>
      </c>
      <c r="I5240" s="174">
        <v>4.99</v>
      </c>
      <c r="J5240" s="385"/>
      <c r="K5240" s="212">
        <f t="shared" si="465"/>
        <v>25.14</v>
      </c>
      <c r="L5240" s="468"/>
      <c r="M5240" s="468"/>
      <c r="N5240" s="468"/>
      <c r="O5240" s="98">
        <f t="shared" si="459"/>
        <v>0.29919999999999902</v>
      </c>
      <c r="Q5240" s="100">
        <f t="shared" si="466"/>
        <v>1.1901352426412053</v>
      </c>
      <c r="S5240" s="180">
        <v>0</v>
      </c>
      <c r="T5240" s="469">
        <v>0</v>
      </c>
      <c r="U5240" s="160">
        <v>0</v>
      </c>
      <c r="V5240" s="181">
        <v>0</v>
      </c>
      <c r="W5240" s="182">
        <v>0</v>
      </c>
      <c r="X5240" s="181">
        <v>0</v>
      </c>
      <c r="Y5240" s="163">
        <f t="shared" si="471"/>
        <v>24.840800000000002</v>
      </c>
      <c r="Z5240" s="108">
        <v>0</v>
      </c>
      <c r="AA5240" s="112">
        <v>0</v>
      </c>
      <c r="AB5240" s="108">
        <v>341.5</v>
      </c>
      <c r="AC5240" s="109">
        <v>0</v>
      </c>
      <c r="AD5240" s="265">
        <v>8</v>
      </c>
      <c r="AE5240" s="394">
        <f t="shared" si="472"/>
        <v>9.44</v>
      </c>
      <c r="AF5240" s="108">
        <v>355.2</v>
      </c>
      <c r="AG5240" s="109">
        <v>0</v>
      </c>
      <c r="AH5240" s="110"/>
      <c r="AI5240" s="109"/>
      <c r="AJ5240" s="265">
        <v>6</v>
      </c>
      <c r="AK5240" s="110"/>
      <c r="AL5240" s="110"/>
      <c r="AM5240" s="477">
        <f t="shared" si="473"/>
        <v>7.08</v>
      </c>
      <c r="AN5240" s="473">
        <f t="shared" si="474"/>
        <v>16.52</v>
      </c>
      <c r="AO5240" s="473"/>
      <c r="AP5240" s="113">
        <f t="shared" si="468"/>
        <v>-8.320800000000002</v>
      </c>
      <c r="AQ5240" s="473"/>
      <c r="AR5240" s="473"/>
      <c r="AS5240" s="473"/>
      <c r="AT5240" s="408">
        <f t="shared" si="478"/>
        <v>16.52</v>
      </c>
      <c r="AU5240" s="457"/>
      <c r="AV5240" s="117">
        <v>4.3499999999999996</v>
      </c>
      <c r="AW5240" s="438">
        <f t="shared" si="477"/>
        <v>6.8294999999999995</v>
      </c>
      <c r="AX5240" s="438"/>
      <c r="AY5240" s="439"/>
      <c r="AZ5240" s="440"/>
      <c r="BA5240" s="440"/>
      <c r="BB5240" s="440">
        <f t="shared" si="479"/>
        <v>9.6905000000000001</v>
      </c>
      <c r="BC5240" s="441"/>
      <c r="BD5240" s="215"/>
    </row>
    <row r="5241" spans="1:56" x14ac:dyDescent="0.2">
      <c r="A5241" s="58">
        <v>41757</v>
      </c>
      <c r="B5241" s="92">
        <v>21.48</v>
      </c>
      <c r="C5241" s="380">
        <f t="shared" si="475"/>
        <v>20.2986</v>
      </c>
      <c r="D5241" s="174">
        <v>4.1900000000000004</v>
      </c>
      <c r="E5241" s="381"/>
      <c r="F5241" s="63">
        <f t="shared" si="476"/>
        <v>24.488600000000002</v>
      </c>
      <c r="G5241" s="434"/>
      <c r="H5241" s="371">
        <v>21.66</v>
      </c>
      <c r="I5241" s="174">
        <v>4.8899999999999997</v>
      </c>
      <c r="J5241" s="385"/>
      <c r="K5241" s="212">
        <f t="shared" si="465"/>
        <v>26.55</v>
      </c>
      <c r="L5241" s="468"/>
      <c r="M5241" s="468"/>
      <c r="N5241" s="468"/>
      <c r="O5241" s="98">
        <f t="shared" si="459"/>
        <v>2.061399999999999</v>
      </c>
      <c r="Q5241" s="100">
        <f t="shared" si="466"/>
        <v>7.7642184557438751</v>
      </c>
      <c r="S5241" s="180">
        <v>0</v>
      </c>
      <c r="T5241" s="469">
        <v>0</v>
      </c>
      <c r="U5241" s="160">
        <v>0</v>
      </c>
      <c r="V5241" s="181">
        <v>0</v>
      </c>
      <c r="W5241" s="182">
        <v>0</v>
      </c>
      <c r="X5241" s="181">
        <v>0</v>
      </c>
      <c r="Y5241" s="163">
        <f t="shared" si="471"/>
        <v>24.488600000000002</v>
      </c>
      <c r="Z5241" s="108">
        <v>0</v>
      </c>
      <c r="AA5241" s="112">
        <v>0</v>
      </c>
      <c r="AB5241" s="108">
        <v>341.5</v>
      </c>
      <c r="AC5241" s="109">
        <v>0.2</v>
      </c>
      <c r="AD5241" s="265">
        <v>4</v>
      </c>
      <c r="AE5241" s="394">
        <f t="shared" si="472"/>
        <v>4.72</v>
      </c>
      <c r="AF5241" s="108">
        <v>355.2</v>
      </c>
      <c r="AG5241" s="109">
        <v>0</v>
      </c>
      <c r="AH5241" s="110"/>
      <c r="AI5241" s="109"/>
      <c r="AJ5241" s="265">
        <v>14</v>
      </c>
      <c r="AK5241" s="110"/>
      <c r="AL5241" s="110"/>
      <c r="AM5241" s="477">
        <f t="shared" si="473"/>
        <v>16.52</v>
      </c>
      <c r="AN5241" s="473">
        <f t="shared" si="474"/>
        <v>21.24</v>
      </c>
      <c r="AO5241" s="473"/>
      <c r="AP5241" s="113">
        <f t="shared" si="468"/>
        <v>-3.2486000000000033</v>
      </c>
      <c r="AQ5241" s="473"/>
      <c r="AR5241" s="473"/>
      <c r="AS5241" s="473"/>
      <c r="AT5241" s="408">
        <f t="shared" si="478"/>
        <v>21.24</v>
      </c>
      <c r="AU5241" s="457"/>
      <c r="AV5241" s="117">
        <v>4.75</v>
      </c>
      <c r="AW5241" s="438">
        <f t="shared" si="477"/>
        <v>7.4575000000000005</v>
      </c>
      <c r="AX5241" s="438"/>
      <c r="AY5241" s="439"/>
      <c r="AZ5241" s="440"/>
      <c r="BA5241" s="440"/>
      <c r="BB5241" s="440">
        <f t="shared" si="479"/>
        <v>13.782499999999999</v>
      </c>
      <c r="BC5241" s="441"/>
      <c r="BD5241" s="215"/>
    </row>
    <row r="5242" spans="1:56" x14ac:dyDescent="0.2">
      <c r="A5242" s="58">
        <v>41758</v>
      </c>
      <c r="B5242" s="92">
        <v>21.38</v>
      </c>
      <c r="C5242" s="380">
        <f t="shared" si="475"/>
        <v>20.204099999999997</v>
      </c>
      <c r="D5242" s="174">
        <v>4.4400000000000004</v>
      </c>
      <c r="E5242" s="381"/>
      <c r="F5242" s="63">
        <f t="shared" si="476"/>
        <v>24.644099999999998</v>
      </c>
      <c r="G5242" s="434"/>
      <c r="H5242" s="371">
        <v>20.28</v>
      </c>
      <c r="I5242" s="174">
        <v>4.9800000000000004</v>
      </c>
      <c r="J5242" s="385"/>
      <c r="K5242" s="212">
        <f t="shared" si="465"/>
        <v>25.26</v>
      </c>
      <c r="L5242" s="468"/>
      <c r="M5242" s="468"/>
      <c r="N5242" s="468"/>
      <c r="O5242" s="98">
        <f t="shared" si="459"/>
        <v>0.61590000000000344</v>
      </c>
      <c r="Q5242" s="100">
        <f t="shared" si="466"/>
        <v>2.4382422802850492</v>
      </c>
      <c r="S5242" s="180">
        <v>0</v>
      </c>
      <c r="T5242" s="469">
        <v>0</v>
      </c>
      <c r="U5242" s="160">
        <v>0</v>
      </c>
      <c r="V5242" s="181">
        <v>0</v>
      </c>
      <c r="W5242" s="182">
        <v>0</v>
      </c>
      <c r="X5242" s="181">
        <v>0</v>
      </c>
      <c r="Y5242" s="163">
        <f t="shared" si="471"/>
        <v>24.644099999999998</v>
      </c>
      <c r="Z5242" s="108">
        <v>0</v>
      </c>
      <c r="AA5242" s="112">
        <v>0</v>
      </c>
      <c r="AB5242" s="108">
        <v>341.7</v>
      </c>
      <c r="AC5242" s="109">
        <v>0.3</v>
      </c>
      <c r="AD5242" s="265">
        <v>14.97</v>
      </c>
      <c r="AE5242" s="394">
        <f t="shared" si="472"/>
        <v>17.6646</v>
      </c>
      <c r="AF5242" s="108">
        <v>355.2</v>
      </c>
      <c r="AG5242" s="109">
        <v>0.2</v>
      </c>
      <c r="AH5242" s="110"/>
      <c r="AI5242" s="109"/>
      <c r="AJ5242" s="265">
        <v>18</v>
      </c>
      <c r="AK5242" s="110"/>
      <c r="AL5242" s="110"/>
      <c r="AM5242" s="477">
        <f t="shared" si="473"/>
        <v>21.24</v>
      </c>
      <c r="AN5242" s="473">
        <f t="shared" si="474"/>
        <v>38.904600000000002</v>
      </c>
      <c r="AO5242" s="473"/>
      <c r="AP5242" s="113">
        <f t="shared" si="468"/>
        <v>14.260500000000004</v>
      </c>
      <c r="AQ5242" s="473"/>
      <c r="AR5242" s="473"/>
      <c r="AS5242" s="473"/>
      <c r="AT5242" s="408">
        <f t="shared" si="478"/>
        <v>38.904600000000002</v>
      </c>
      <c r="AU5242" s="457"/>
      <c r="AV5242" s="117">
        <v>4.8099999999999996</v>
      </c>
      <c r="AW5242" s="438">
        <f t="shared" si="477"/>
        <v>7.5516999999999994</v>
      </c>
      <c r="AX5242" s="438"/>
      <c r="AY5242" s="439"/>
      <c r="AZ5242" s="440"/>
      <c r="BA5242" s="440"/>
      <c r="BB5242" s="440">
        <f t="shared" si="479"/>
        <v>31.352900000000002</v>
      </c>
      <c r="BC5242" s="441"/>
      <c r="BD5242" s="215"/>
    </row>
    <row r="5243" spans="1:56" ht="13.5" thickBot="1" x14ac:dyDescent="0.25">
      <c r="A5243" s="58">
        <v>41759</v>
      </c>
      <c r="B5243" s="92">
        <v>27.59</v>
      </c>
      <c r="C5243" s="380">
        <f t="shared" si="475"/>
        <v>26.07255</v>
      </c>
      <c r="D5243" s="174">
        <v>4.4800000000000004</v>
      </c>
      <c r="E5243" s="381"/>
      <c r="F5243" s="63">
        <f t="shared" si="476"/>
        <v>30.55255</v>
      </c>
      <c r="G5243" s="304"/>
      <c r="H5243" s="416">
        <v>18.739999999999998</v>
      </c>
      <c r="I5243" s="224">
        <v>4.84</v>
      </c>
      <c r="J5243" s="385"/>
      <c r="K5243" s="225">
        <f t="shared" si="465"/>
        <v>23.58</v>
      </c>
      <c r="L5243" s="479"/>
      <c r="M5243" s="479"/>
      <c r="N5243" s="479"/>
      <c r="O5243" s="480">
        <f t="shared" si="459"/>
        <v>-6.9725500000000018</v>
      </c>
      <c r="Q5243" s="465">
        <f t="shared" si="466"/>
        <v>-29.569762510602217</v>
      </c>
      <c r="S5243" s="180">
        <v>0</v>
      </c>
      <c r="T5243" s="469">
        <v>0</v>
      </c>
      <c r="U5243" s="160">
        <v>0</v>
      </c>
      <c r="V5243" s="181">
        <v>0</v>
      </c>
      <c r="W5243" s="182">
        <v>0</v>
      </c>
      <c r="X5243" s="181">
        <v>0</v>
      </c>
      <c r="Y5243" s="163">
        <f t="shared" si="471"/>
        <v>30.55255</v>
      </c>
      <c r="Z5243" s="108">
        <v>0</v>
      </c>
      <c r="AA5243" s="112">
        <v>0</v>
      </c>
      <c r="AB5243" s="132">
        <v>342.1</v>
      </c>
      <c r="AC5243" s="133">
        <v>1.1000000000000001</v>
      </c>
      <c r="AD5243" s="481">
        <v>0</v>
      </c>
      <c r="AE5243" s="394">
        <f t="shared" si="472"/>
        <v>0</v>
      </c>
      <c r="AF5243" s="275">
        <v>355.5</v>
      </c>
      <c r="AG5243" s="276">
        <v>0.15</v>
      </c>
      <c r="AH5243" s="482"/>
      <c r="AI5243" s="276"/>
      <c r="AJ5243" s="278">
        <v>15</v>
      </c>
      <c r="AK5243" s="482"/>
      <c r="AL5243" s="482"/>
      <c r="AM5243" s="483">
        <f t="shared" si="473"/>
        <v>17.7</v>
      </c>
      <c r="AN5243" s="473">
        <f t="shared" si="474"/>
        <v>17.7</v>
      </c>
      <c r="AO5243" s="260"/>
      <c r="AP5243" s="137">
        <f t="shared" si="468"/>
        <v>-12.852550000000001</v>
      </c>
      <c r="AQ5243" s="260"/>
      <c r="AR5243" s="260"/>
      <c r="AS5243" s="260"/>
      <c r="AT5243" s="484">
        <f t="shared" si="478"/>
        <v>17.7</v>
      </c>
      <c r="AU5243" s="485"/>
      <c r="AV5243" s="486">
        <v>4.8099999999999996</v>
      </c>
      <c r="AW5243" s="487">
        <f t="shared" si="477"/>
        <v>7.5516999999999994</v>
      </c>
      <c r="AX5243" s="487"/>
      <c r="AY5243" s="488"/>
      <c r="AZ5243" s="489"/>
      <c r="BA5243" s="489"/>
      <c r="BB5243" s="489">
        <f t="shared" si="479"/>
        <v>10.148299999999999</v>
      </c>
      <c r="BC5243" s="490"/>
      <c r="BD5243" s="215"/>
    </row>
    <row r="5244" spans="1:56" x14ac:dyDescent="0.2">
      <c r="A5244" s="58">
        <v>41760</v>
      </c>
      <c r="B5244" s="59">
        <v>21.54</v>
      </c>
      <c r="C5244" s="380"/>
      <c r="D5244" s="200">
        <v>4.32</v>
      </c>
      <c r="E5244" s="381"/>
      <c r="F5244" s="94">
        <f t="shared" ref="F5244:F5307" si="480">+B5244+D5244</f>
        <v>25.86</v>
      </c>
      <c r="G5244" s="434"/>
      <c r="H5244" s="384">
        <v>20.05</v>
      </c>
      <c r="I5244" s="150">
        <v>4.97</v>
      </c>
      <c r="J5244" s="385"/>
      <c r="K5244" s="467">
        <f t="shared" si="465"/>
        <v>25.02</v>
      </c>
      <c r="L5244" s="468"/>
      <c r="M5244" s="468"/>
      <c r="N5244" s="468"/>
      <c r="O5244" s="98">
        <f t="shared" ref="O5244:O5307" si="481">K5244-F5244</f>
        <v>-0.83999999999999986</v>
      </c>
      <c r="Q5244" s="100">
        <f t="shared" si="466"/>
        <v>-3.3573141486810543</v>
      </c>
      <c r="S5244" s="158">
        <v>0</v>
      </c>
      <c r="T5244" s="469">
        <v>0</v>
      </c>
      <c r="U5244" s="160">
        <v>0</v>
      </c>
      <c r="V5244" s="161">
        <v>0</v>
      </c>
      <c r="W5244" s="162">
        <v>0</v>
      </c>
      <c r="X5244" s="161">
        <v>0</v>
      </c>
      <c r="Y5244" s="163">
        <f t="shared" si="471"/>
        <v>25.86</v>
      </c>
      <c r="Z5244" s="78">
        <v>0</v>
      </c>
      <c r="AA5244" s="82">
        <v>0</v>
      </c>
      <c r="AB5244" s="78">
        <v>341.9</v>
      </c>
      <c r="AC5244" s="79">
        <v>0</v>
      </c>
      <c r="AD5244" s="81">
        <v>20.57</v>
      </c>
      <c r="AE5244" s="396">
        <f>AD5244*1.05</f>
        <v>21.598500000000001</v>
      </c>
      <c r="AF5244" s="78">
        <v>355.35</v>
      </c>
      <c r="AG5244" s="79">
        <v>0</v>
      </c>
      <c r="AH5244" s="164"/>
      <c r="AI5244" s="82"/>
      <c r="AJ5244" s="80">
        <v>13</v>
      </c>
      <c r="AK5244" s="164"/>
      <c r="AL5244" s="164"/>
      <c r="AM5244" s="396">
        <f t="shared" ref="AM5244:AM5274" si="482">AJ5244*1.05</f>
        <v>13.65</v>
      </c>
      <c r="AN5244" s="163">
        <f t="shared" si="474"/>
        <v>35.2485</v>
      </c>
      <c r="AO5244" s="163"/>
      <c r="AP5244" s="83">
        <f t="shared" si="468"/>
        <v>9.3885000000000005</v>
      </c>
      <c r="AQ5244" s="163"/>
      <c r="AR5244" s="163"/>
      <c r="AS5244" s="163"/>
      <c r="AT5244" s="397">
        <f t="shared" si="478"/>
        <v>35.2485</v>
      </c>
      <c r="AU5244" s="491"/>
      <c r="AV5244" s="87">
        <v>4.84</v>
      </c>
      <c r="AW5244" s="492">
        <f>AV5244</f>
        <v>4.84</v>
      </c>
      <c r="AX5244" s="492"/>
      <c r="AY5244" s="399"/>
      <c r="AZ5244" s="205"/>
      <c r="BA5244" s="205"/>
      <c r="BB5244" s="205">
        <f t="shared" si="479"/>
        <v>30.4085</v>
      </c>
      <c r="BC5244" s="400"/>
      <c r="BD5244" s="493">
        <f t="shared" ref="BD5244:BD5274" si="483">BB5244*1.01</f>
        <v>30.712585000000001</v>
      </c>
    </row>
    <row r="5245" spans="1:56" x14ac:dyDescent="0.2">
      <c r="A5245" s="58">
        <v>41761</v>
      </c>
      <c r="B5245" s="92">
        <v>21.96</v>
      </c>
      <c r="C5245" s="380"/>
      <c r="D5245" s="174">
        <v>4.55</v>
      </c>
      <c r="E5245" s="120"/>
      <c r="F5245" s="94">
        <f t="shared" si="480"/>
        <v>26.51</v>
      </c>
      <c r="G5245" s="494"/>
      <c r="H5245" s="371">
        <v>20.7</v>
      </c>
      <c r="I5245" s="174">
        <v>5</v>
      </c>
      <c r="J5245" s="385"/>
      <c r="K5245" s="212">
        <f t="shared" si="465"/>
        <v>25.7</v>
      </c>
      <c r="L5245" s="468"/>
      <c r="M5245" s="468"/>
      <c r="N5245" s="468"/>
      <c r="O5245" s="98">
        <f t="shared" si="481"/>
        <v>-0.81000000000000227</v>
      </c>
      <c r="Q5245" s="100">
        <f t="shared" si="466"/>
        <v>-3.1517509727626547</v>
      </c>
      <c r="S5245" s="180">
        <v>0</v>
      </c>
      <c r="T5245" s="469">
        <v>0</v>
      </c>
      <c r="U5245" s="160">
        <v>0</v>
      </c>
      <c r="V5245" s="181">
        <v>0</v>
      </c>
      <c r="W5245" s="182">
        <v>0</v>
      </c>
      <c r="X5245" s="181">
        <v>0</v>
      </c>
      <c r="Y5245" s="163">
        <f t="shared" si="471"/>
        <v>26.51</v>
      </c>
      <c r="Z5245" s="108">
        <v>0</v>
      </c>
      <c r="AA5245" s="112">
        <v>0</v>
      </c>
      <c r="AB5245" s="108">
        <v>341.5</v>
      </c>
      <c r="AC5245" s="109">
        <v>0</v>
      </c>
      <c r="AD5245" s="111">
        <v>18</v>
      </c>
      <c r="AE5245" s="396">
        <f t="shared" ref="AE5245:AE5274" si="484">AD5245*1.05</f>
        <v>18.900000000000002</v>
      </c>
      <c r="AF5245" s="108">
        <v>355.2</v>
      </c>
      <c r="AG5245" s="109">
        <v>0</v>
      </c>
      <c r="AH5245" s="164"/>
      <c r="AI5245" s="112"/>
      <c r="AJ5245" s="110">
        <v>11</v>
      </c>
      <c r="AK5245" s="164"/>
      <c r="AL5245" s="164"/>
      <c r="AM5245" s="396">
        <f t="shared" si="482"/>
        <v>11.55</v>
      </c>
      <c r="AN5245" s="163">
        <f t="shared" si="474"/>
        <v>30.450000000000003</v>
      </c>
      <c r="AO5245" s="163"/>
      <c r="AP5245" s="113">
        <f t="shared" si="468"/>
        <v>3.9400000000000013</v>
      </c>
      <c r="AQ5245" s="163"/>
      <c r="AR5245" s="163"/>
      <c r="AS5245" s="163"/>
      <c r="AT5245" s="408">
        <f t="shared" si="478"/>
        <v>30.450000000000003</v>
      </c>
      <c r="AU5245" s="495"/>
      <c r="AV5245" s="117">
        <v>4.9800000000000004</v>
      </c>
      <c r="AW5245" s="496">
        <f t="shared" ref="AW5245:AW5253" si="485">AV5245</f>
        <v>4.9800000000000004</v>
      </c>
      <c r="AX5245" s="496"/>
      <c r="AY5245" s="410"/>
      <c r="AZ5245" s="411"/>
      <c r="BA5245" s="411"/>
      <c r="BB5245" s="411">
        <f t="shared" si="479"/>
        <v>25.470000000000002</v>
      </c>
      <c r="BC5245" s="458"/>
      <c r="BD5245" s="442">
        <f t="shared" si="483"/>
        <v>25.724700000000002</v>
      </c>
    </row>
    <row r="5246" spans="1:56" x14ac:dyDescent="0.2">
      <c r="A5246" s="58">
        <v>41762</v>
      </c>
      <c r="B5246" s="92">
        <v>20.94</v>
      </c>
      <c r="C5246" s="380"/>
      <c r="D5246" s="174">
        <v>4.43</v>
      </c>
      <c r="E5246" s="120"/>
      <c r="F5246" s="94">
        <f t="shared" si="480"/>
        <v>25.37</v>
      </c>
      <c r="G5246" s="494"/>
      <c r="H5246" s="371">
        <v>22.36</v>
      </c>
      <c r="I5246" s="174">
        <v>4.7699999999999996</v>
      </c>
      <c r="J5246" s="385"/>
      <c r="K5246" s="212">
        <f t="shared" si="465"/>
        <v>27.13</v>
      </c>
      <c r="L5246" s="468"/>
      <c r="M5246" s="468"/>
      <c r="N5246" s="468"/>
      <c r="O5246" s="98">
        <f t="shared" si="481"/>
        <v>1.759999999999998</v>
      </c>
      <c r="Q5246" s="100">
        <f t="shared" si="466"/>
        <v>6.4872834500552825</v>
      </c>
      <c r="S5246" s="180">
        <v>0</v>
      </c>
      <c r="T5246" s="469">
        <v>0</v>
      </c>
      <c r="U5246" s="160">
        <v>0</v>
      </c>
      <c r="V5246" s="181">
        <v>0</v>
      </c>
      <c r="W5246" s="182">
        <v>0</v>
      </c>
      <c r="X5246" s="181">
        <v>0</v>
      </c>
      <c r="Y5246" s="163">
        <f t="shared" si="471"/>
        <v>25.37</v>
      </c>
      <c r="Z5246" s="108">
        <v>0</v>
      </c>
      <c r="AA5246" s="112">
        <v>0</v>
      </c>
      <c r="AB5246" s="108">
        <v>341.5</v>
      </c>
      <c r="AC5246" s="109">
        <v>0</v>
      </c>
      <c r="AD5246" s="111">
        <v>19.72</v>
      </c>
      <c r="AE5246" s="396">
        <f t="shared" si="484"/>
        <v>20.706</v>
      </c>
      <c r="AF5246" s="108">
        <v>355.2</v>
      </c>
      <c r="AG5246" s="109">
        <v>0</v>
      </c>
      <c r="AH5246" s="164"/>
      <c r="AI5246" s="112"/>
      <c r="AJ5246" s="110">
        <v>14</v>
      </c>
      <c r="AK5246" s="164"/>
      <c r="AL5246" s="164"/>
      <c r="AM5246" s="396">
        <f t="shared" si="482"/>
        <v>14.700000000000001</v>
      </c>
      <c r="AN5246" s="163">
        <f t="shared" ref="AN5246:AN5277" si="486">AM5246+AE5246</f>
        <v>35.405999999999999</v>
      </c>
      <c r="AO5246" s="163"/>
      <c r="AP5246" s="113">
        <f t="shared" si="468"/>
        <v>10.035999999999998</v>
      </c>
      <c r="AQ5246" s="163"/>
      <c r="AR5246" s="163"/>
      <c r="AS5246" s="163"/>
      <c r="AT5246" s="408">
        <f t="shared" si="478"/>
        <v>35.405999999999999</v>
      </c>
      <c r="AU5246" s="495"/>
      <c r="AV5246" s="117">
        <v>4.63</v>
      </c>
      <c r="AW5246" s="496">
        <f t="shared" si="485"/>
        <v>4.63</v>
      </c>
      <c r="AX5246" s="496"/>
      <c r="AY5246" s="410"/>
      <c r="AZ5246" s="411"/>
      <c r="BA5246" s="411"/>
      <c r="BB5246" s="411">
        <f t="shared" si="479"/>
        <v>30.776</v>
      </c>
      <c r="BC5246" s="458"/>
      <c r="BD5246" s="442">
        <f t="shared" si="483"/>
        <v>31.083760000000002</v>
      </c>
    </row>
    <row r="5247" spans="1:56" x14ac:dyDescent="0.2">
      <c r="A5247" s="58">
        <v>41763</v>
      </c>
      <c r="B5247" s="92">
        <v>22.95</v>
      </c>
      <c r="C5247" s="380"/>
      <c r="D5247" s="174">
        <v>4.7699999999999996</v>
      </c>
      <c r="E5247" s="120"/>
      <c r="F5247" s="94">
        <f t="shared" si="480"/>
        <v>27.72</v>
      </c>
      <c r="G5247" s="494"/>
      <c r="H5247" s="371">
        <v>22.97</v>
      </c>
      <c r="I5247" s="174">
        <v>5.07</v>
      </c>
      <c r="J5247" s="385"/>
      <c r="K5247" s="212">
        <f t="shared" si="465"/>
        <v>28.04</v>
      </c>
      <c r="L5247" s="468"/>
      <c r="M5247" s="468"/>
      <c r="N5247" s="468"/>
      <c r="O5247" s="98">
        <f t="shared" si="481"/>
        <v>0.32000000000000028</v>
      </c>
      <c r="Q5247" s="100">
        <f t="shared" si="466"/>
        <v>1.1412268188302437</v>
      </c>
      <c r="S5247" s="180">
        <v>0</v>
      </c>
      <c r="T5247" s="469">
        <v>0</v>
      </c>
      <c r="U5247" s="160">
        <v>0</v>
      </c>
      <c r="V5247" s="181">
        <v>0</v>
      </c>
      <c r="W5247" s="182">
        <v>0</v>
      </c>
      <c r="X5247" s="181">
        <v>0</v>
      </c>
      <c r="Y5247" s="163">
        <f t="shared" si="471"/>
        <v>27.72</v>
      </c>
      <c r="Z5247" s="108">
        <v>0</v>
      </c>
      <c r="AA5247" s="112">
        <v>0</v>
      </c>
      <c r="AB5247" s="108">
        <v>341.4</v>
      </c>
      <c r="AC5247" s="109">
        <v>0</v>
      </c>
      <c r="AD5247" s="111">
        <v>12.45</v>
      </c>
      <c r="AE5247" s="396">
        <f t="shared" si="484"/>
        <v>13.0725</v>
      </c>
      <c r="AF5247" s="108">
        <v>355.1</v>
      </c>
      <c r="AG5247" s="109">
        <v>0</v>
      </c>
      <c r="AH5247" s="164"/>
      <c r="AI5247" s="112"/>
      <c r="AJ5247" s="110">
        <v>15</v>
      </c>
      <c r="AK5247" s="164"/>
      <c r="AL5247" s="164"/>
      <c r="AM5247" s="396">
        <f t="shared" si="482"/>
        <v>15.75</v>
      </c>
      <c r="AN5247" s="163">
        <f t="shared" si="486"/>
        <v>28.822499999999998</v>
      </c>
      <c r="AO5247" s="163"/>
      <c r="AP5247" s="113">
        <f t="shared" si="468"/>
        <v>1.1024999999999991</v>
      </c>
      <c r="AQ5247" s="163"/>
      <c r="AR5247" s="163"/>
      <c r="AS5247" s="163"/>
      <c r="AT5247" s="408">
        <f t="shared" si="478"/>
        <v>28.822499999999998</v>
      </c>
      <c r="AU5247" s="495"/>
      <c r="AV5247" s="117">
        <v>4.78</v>
      </c>
      <c r="AW5247" s="496">
        <f t="shared" si="485"/>
        <v>4.78</v>
      </c>
      <c r="AX5247" s="496"/>
      <c r="AY5247" s="410"/>
      <c r="AZ5247" s="411"/>
      <c r="BA5247" s="411"/>
      <c r="BB5247" s="411">
        <f t="shared" si="479"/>
        <v>24.042499999999997</v>
      </c>
      <c r="BC5247" s="458"/>
      <c r="BD5247" s="442">
        <f t="shared" si="483"/>
        <v>24.282924999999999</v>
      </c>
    </row>
    <row r="5248" spans="1:56" x14ac:dyDescent="0.2">
      <c r="A5248" s="58">
        <v>41764</v>
      </c>
      <c r="B5248" s="92">
        <v>22.12</v>
      </c>
      <c r="C5248" s="380"/>
      <c r="D5248" s="174">
        <v>3.83</v>
      </c>
      <c r="E5248" s="120"/>
      <c r="F5248" s="94">
        <f t="shared" si="480"/>
        <v>25.950000000000003</v>
      </c>
      <c r="G5248" s="494"/>
      <c r="H5248" s="371">
        <v>21.39</v>
      </c>
      <c r="I5248" s="174">
        <v>4.95</v>
      </c>
      <c r="J5248" s="385"/>
      <c r="K5248" s="212">
        <f t="shared" si="465"/>
        <v>26.34</v>
      </c>
      <c r="L5248" s="468"/>
      <c r="M5248" s="468"/>
      <c r="N5248" s="468"/>
      <c r="O5248" s="98">
        <f t="shared" si="481"/>
        <v>0.38999999999999702</v>
      </c>
      <c r="Q5248" s="100">
        <f t="shared" si="466"/>
        <v>1.4806378132118336</v>
      </c>
      <c r="S5248" s="180">
        <v>0</v>
      </c>
      <c r="T5248" s="469">
        <v>0</v>
      </c>
      <c r="U5248" s="160">
        <v>0</v>
      </c>
      <c r="V5248" s="181">
        <v>0</v>
      </c>
      <c r="W5248" s="182">
        <v>0</v>
      </c>
      <c r="X5248" s="181">
        <v>0</v>
      </c>
      <c r="Y5248" s="163">
        <f t="shared" si="471"/>
        <v>25.950000000000003</v>
      </c>
      <c r="Z5248" s="108">
        <v>0</v>
      </c>
      <c r="AA5248" s="112">
        <v>0</v>
      </c>
      <c r="AB5248" s="108">
        <v>341.3</v>
      </c>
      <c r="AC5248" s="109">
        <v>0</v>
      </c>
      <c r="AD5248" s="111">
        <v>14.5</v>
      </c>
      <c r="AE5248" s="396">
        <f t="shared" si="484"/>
        <v>15.225000000000001</v>
      </c>
      <c r="AF5248" s="108">
        <v>355</v>
      </c>
      <c r="AG5248" s="109">
        <v>0</v>
      </c>
      <c r="AH5248" s="164"/>
      <c r="AI5248" s="112"/>
      <c r="AJ5248" s="110">
        <v>14</v>
      </c>
      <c r="AK5248" s="164"/>
      <c r="AL5248" s="164"/>
      <c r="AM5248" s="396">
        <f t="shared" si="482"/>
        <v>14.700000000000001</v>
      </c>
      <c r="AN5248" s="163">
        <f t="shared" si="486"/>
        <v>29.925000000000004</v>
      </c>
      <c r="AO5248" s="163"/>
      <c r="AP5248" s="113">
        <f t="shared" si="468"/>
        <v>3.9750000000000014</v>
      </c>
      <c r="AQ5248" s="163"/>
      <c r="AR5248" s="163"/>
      <c r="AS5248" s="163"/>
      <c r="AT5248" s="408">
        <f t="shared" si="478"/>
        <v>29.925000000000004</v>
      </c>
      <c r="AU5248" s="495"/>
      <c r="AV5248" s="117">
        <v>4.82</v>
      </c>
      <c r="AW5248" s="496">
        <f t="shared" si="485"/>
        <v>4.82</v>
      </c>
      <c r="AX5248" s="496"/>
      <c r="AY5248" s="410"/>
      <c r="AZ5248" s="411"/>
      <c r="BA5248" s="411"/>
      <c r="BB5248" s="411">
        <f t="shared" si="479"/>
        <v>25.105000000000004</v>
      </c>
      <c r="BC5248" s="458"/>
      <c r="BD5248" s="442">
        <f t="shared" si="483"/>
        <v>25.356050000000003</v>
      </c>
    </row>
    <row r="5249" spans="1:56" x14ac:dyDescent="0.2">
      <c r="A5249" s="58">
        <v>41765</v>
      </c>
      <c r="B5249" s="92">
        <v>21.94</v>
      </c>
      <c r="C5249" s="380"/>
      <c r="D5249" s="174">
        <v>4.75</v>
      </c>
      <c r="E5249" s="120"/>
      <c r="F5249" s="94">
        <f t="shared" si="480"/>
        <v>26.69</v>
      </c>
      <c r="G5249" s="494"/>
      <c r="H5249" s="371">
        <v>20.51</v>
      </c>
      <c r="I5249" s="174">
        <v>4.92</v>
      </c>
      <c r="J5249" s="385"/>
      <c r="K5249" s="212">
        <f t="shared" si="465"/>
        <v>25.43</v>
      </c>
      <c r="L5249" s="468"/>
      <c r="M5249" s="468"/>
      <c r="N5249" s="468"/>
      <c r="O5249" s="98">
        <f t="shared" si="481"/>
        <v>-1.2600000000000016</v>
      </c>
      <c r="Q5249" s="100">
        <f t="shared" si="466"/>
        <v>-4.9547778214707101</v>
      </c>
      <c r="S5249" s="180">
        <v>0</v>
      </c>
      <c r="T5249" s="469">
        <v>0</v>
      </c>
      <c r="U5249" s="160">
        <v>0</v>
      </c>
      <c r="V5249" s="181">
        <v>0</v>
      </c>
      <c r="W5249" s="182">
        <v>0</v>
      </c>
      <c r="X5249" s="181">
        <v>0</v>
      </c>
      <c r="Y5249" s="163">
        <f t="shared" si="471"/>
        <v>26.69</v>
      </c>
      <c r="Z5249" s="108">
        <v>0</v>
      </c>
      <c r="AA5249" s="112">
        <v>0</v>
      </c>
      <c r="AB5249" s="108">
        <v>341.2</v>
      </c>
      <c r="AC5249" s="109">
        <v>0</v>
      </c>
      <c r="AD5249" s="111">
        <v>18.73</v>
      </c>
      <c r="AE5249" s="396">
        <f t="shared" si="484"/>
        <v>19.666500000000003</v>
      </c>
      <c r="AF5249" s="108">
        <v>355</v>
      </c>
      <c r="AG5249" s="109">
        <v>0</v>
      </c>
      <c r="AH5249" s="164"/>
      <c r="AI5249" s="112"/>
      <c r="AJ5249" s="110">
        <v>12</v>
      </c>
      <c r="AK5249" s="164"/>
      <c r="AL5249" s="164"/>
      <c r="AM5249" s="396">
        <f t="shared" si="482"/>
        <v>12.600000000000001</v>
      </c>
      <c r="AN5249" s="163">
        <f t="shared" si="486"/>
        <v>32.266500000000008</v>
      </c>
      <c r="AO5249" s="163"/>
      <c r="AP5249" s="113">
        <f t="shared" si="468"/>
        <v>5.5765000000000065</v>
      </c>
      <c r="AQ5249" s="163"/>
      <c r="AR5249" s="163"/>
      <c r="AS5249" s="163"/>
      <c r="AT5249" s="408">
        <f t="shared" si="478"/>
        <v>32.266500000000008</v>
      </c>
      <c r="AU5249" s="495"/>
      <c r="AV5249" s="117">
        <v>4.84</v>
      </c>
      <c r="AW5249" s="496">
        <f t="shared" si="485"/>
        <v>4.84</v>
      </c>
      <c r="AX5249" s="496"/>
      <c r="AY5249" s="410"/>
      <c r="AZ5249" s="411"/>
      <c r="BA5249" s="411"/>
      <c r="BB5249" s="411">
        <f t="shared" si="479"/>
        <v>27.426500000000008</v>
      </c>
      <c r="BC5249" s="458"/>
      <c r="BD5249" s="442">
        <f t="shared" si="483"/>
        <v>27.700765000000008</v>
      </c>
    </row>
    <row r="5250" spans="1:56" x14ac:dyDescent="0.2">
      <c r="A5250" s="58">
        <v>41766</v>
      </c>
      <c r="B5250" s="92">
        <v>23.68</v>
      </c>
      <c r="C5250" s="380"/>
      <c r="D5250" s="174">
        <v>4.17</v>
      </c>
      <c r="E5250" s="120"/>
      <c r="F5250" s="94">
        <f t="shared" si="480"/>
        <v>27.85</v>
      </c>
      <c r="G5250" s="494"/>
      <c r="H5250" s="371">
        <v>22.02</v>
      </c>
      <c r="I5250" s="174">
        <v>5</v>
      </c>
      <c r="J5250" s="385"/>
      <c r="K5250" s="212">
        <f t="shared" si="465"/>
        <v>27.02</v>
      </c>
      <c r="L5250" s="468"/>
      <c r="M5250" s="468"/>
      <c r="N5250" s="468"/>
      <c r="O5250" s="98">
        <f t="shared" si="481"/>
        <v>-0.83000000000000185</v>
      </c>
      <c r="Q5250" s="100">
        <f t="shared" si="466"/>
        <v>-3.0717986676535967</v>
      </c>
      <c r="S5250" s="180">
        <v>0</v>
      </c>
      <c r="T5250" s="469">
        <v>0</v>
      </c>
      <c r="U5250" s="160">
        <v>0</v>
      </c>
      <c r="V5250" s="181">
        <v>0</v>
      </c>
      <c r="W5250" s="182">
        <v>0</v>
      </c>
      <c r="X5250" s="181">
        <v>0</v>
      </c>
      <c r="Y5250" s="163">
        <f t="shared" si="471"/>
        <v>27.85</v>
      </c>
      <c r="Z5250" s="108">
        <v>0</v>
      </c>
      <c r="AA5250" s="112">
        <v>0</v>
      </c>
      <c r="AB5250" s="108">
        <v>341.2</v>
      </c>
      <c r="AC5250" s="109">
        <v>0</v>
      </c>
      <c r="AD5250" s="111">
        <v>15</v>
      </c>
      <c r="AE5250" s="396">
        <f t="shared" si="484"/>
        <v>15.75</v>
      </c>
      <c r="AF5250" s="108">
        <v>355</v>
      </c>
      <c r="AG5250" s="109">
        <v>0</v>
      </c>
      <c r="AH5250" s="164"/>
      <c r="AI5250" s="112"/>
      <c r="AJ5250" s="110">
        <v>10</v>
      </c>
      <c r="AK5250" s="164"/>
      <c r="AL5250" s="164"/>
      <c r="AM5250" s="396">
        <f t="shared" si="482"/>
        <v>10.5</v>
      </c>
      <c r="AN5250" s="163">
        <f t="shared" si="486"/>
        <v>26.25</v>
      </c>
      <c r="AO5250" s="163"/>
      <c r="AP5250" s="113">
        <f t="shared" si="468"/>
        <v>-1.6000000000000014</v>
      </c>
      <c r="AQ5250" s="163"/>
      <c r="AR5250" s="163"/>
      <c r="AS5250" s="163"/>
      <c r="AT5250" s="408">
        <f t="shared" si="478"/>
        <v>26.25</v>
      </c>
      <c r="AU5250" s="495"/>
      <c r="AV5250" s="117">
        <v>4.8099999999999996</v>
      </c>
      <c r="AW5250" s="496">
        <f t="shared" si="485"/>
        <v>4.8099999999999996</v>
      </c>
      <c r="AX5250" s="496"/>
      <c r="AY5250" s="410"/>
      <c r="AZ5250" s="411"/>
      <c r="BA5250" s="411"/>
      <c r="BB5250" s="411">
        <f t="shared" si="479"/>
        <v>21.44</v>
      </c>
      <c r="BC5250" s="458"/>
      <c r="BD5250" s="442">
        <f t="shared" si="483"/>
        <v>21.654400000000003</v>
      </c>
    </row>
    <row r="5251" spans="1:56" x14ac:dyDescent="0.2">
      <c r="A5251" s="58">
        <v>41767</v>
      </c>
      <c r="B5251" s="92">
        <v>24.16</v>
      </c>
      <c r="C5251" s="380"/>
      <c r="D5251" s="174">
        <v>4.59</v>
      </c>
      <c r="E5251" s="120"/>
      <c r="F5251" s="94">
        <f t="shared" si="480"/>
        <v>28.75</v>
      </c>
      <c r="G5251" s="494"/>
      <c r="H5251" s="371">
        <v>23.21</v>
      </c>
      <c r="I5251" s="174">
        <v>5.13</v>
      </c>
      <c r="J5251" s="385"/>
      <c r="K5251" s="212">
        <f t="shared" si="465"/>
        <v>28.34</v>
      </c>
      <c r="L5251" s="468"/>
      <c r="M5251" s="468"/>
      <c r="N5251" s="468"/>
      <c r="O5251" s="98">
        <f t="shared" si="481"/>
        <v>-0.41000000000000014</v>
      </c>
      <c r="Q5251" s="100">
        <f t="shared" si="466"/>
        <v>-1.4467184191954838</v>
      </c>
      <c r="S5251" s="180">
        <v>0</v>
      </c>
      <c r="T5251" s="469">
        <v>0</v>
      </c>
      <c r="U5251" s="160">
        <v>0</v>
      </c>
      <c r="V5251" s="181">
        <v>0</v>
      </c>
      <c r="W5251" s="182">
        <v>0</v>
      </c>
      <c r="X5251" s="181">
        <v>0</v>
      </c>
      <c r="Y5251" s="163">
        <f t="shared" si="471"/>
        <v>28.75</v>
      </c>
      <c r="Z5251" s="108">
        <v>0</v>
      </c>
      <c r="AA5251" s="112">
        <v>0</v>
      </c>
      <c r="AB5251" s="108">
        <v>341.1</v>
      </c>
      <c r="AC5251" s="109">
        <v>0</v>
      </c>
      <c r="AD5251" s="111">
        <v>12.97</v>
      </c>
      <c r="AE5251" s="396">
        <f t="shared" si="484"/>
        <v>13.618500000000001</v>
      </c>
      <c r="AF5251" s="108">
        <v>355</v>
      </c>
      <c r="AG5251" s="109">
        <v>0</v>
      </c>
      <c r="AH5251" s="164"/>
      <c r="AI5251" s="112"/>
      <c r="AJ5251" s="110">
        <v>11</v>
      </c>
      <c r="AK5251" s="164"/>
      <c r="AL5251" s="164"/>
      <c r="AM5251" s="396">
        <f t="shared" si="482"/>
        <v>11.55</v>
      </c>
      <c r="AN5251" s="163">
        <f t="shared" si="486"/>
        <v>25.168500000000002</v>
      </c>
      <c r="AO5251" s="163"/>
      <c r="AP5251" s="113">
        <f t="shared" si="468"/>
        <v>-3.5814999999999984</v>
      </c>
      <c r="AQ5251" s="163"/>
      <c r="AR5251" s="163"/>
      <c r="AS5251" s="163"/>
      <c r="AT5251" s="408">
        <f t="shared" si="478"/>
        <v>25.168500000000002</v>
      </c>
      <c r="AU5251" s="495"/>
      <c r="AV5251" s="117">
        <v>4.8899999999999997</v>
      </c>
      <c r="AW5251" s="496">
        <f t="shared" si="485"/>
        <v>4.8899999999999997</v>
      </c>
      <c r="AX5251" s="496"/>
      <c r="AY5251" s="410"/>
      <c r="AZ5251" s="411"/>
      <c r="BA5251" s="411"/>
      <c r="BB5251" s="411">
        <f t="shared" si="479"/>
        <v>20.278500000000001</v>
      </c>
      <c r="BC5251" s="458"/>
      <c r="BD5251" s="442">
        <f t="shared" si="483"/>
        <v>20.481285</v>
      </c>
    </row>
    <row r="5252" spans="1:56" x14ac:dyDescent="0.2">
      <c r="A5252" s="58">
        <v>41768</v>
      </c>
      <c r="B5252" s="92">
        <v>25.23</v>
      </c>
      <c r="C5252" s="380"/>
      <c r="D5252" s="174">
        <v>4.54</v>
      </c>
      <c r="E5252" s="120"/>
      <c r="F5252" s="94">
        <f t="shared" si="480"/>
        <v>29.77</v>
      </c>
      <c r="G5252" s="494"/>
      <c r="H5252" s="371">
        <v>24.74</v>
      </c>
      <c r="I5252" s="174">
        <v>5.15</v>
      </c>
      <c r="J5252" s="385"/>
      <c r="K5252" s="212">
        <f t="shared" ref="K5252:K5274" si="487">H5252+I5252</f>
        <v>29.89</v>
      </c>
      <c r="L5252" s="468"/>
      <c r="M5252" s="468"/>
      <c r="N5252" s="468"/>
      <c r="O5252" s="98">
        <f t="shared" si="481"/>
        <v>0.12000000000000099</v>
      </c>
      <c r="Q5252" s="100">
        <f t="shared" ref="Q5252:Q5315" si="488">(((O5252/K5252)*100))</f>
        <v>0.40147206423553361</v>
      </c>
      <c r="S5252" s="180">
        <v>0</v>
      </c>
      <c r="T5252" s="469">
        <v>0</v>
      </c>
      <c r="U5252" s="160">
        <v>0</v>
      </c>
      <c r="V5252" s="181">
        <v>0</v>
      </c>
      <c r="W5252" s="182">
        <v>0</v>
      </c>
      <c r="X5252" s="181">
        <v>0</v>
      </c>
      <c r="Y5252" s="163">
        <f t="shared" si="471"/>
        <v>29.77</v>
      </c>
      <c r="Z5252" s="108">
        <v>0</v>
      </c>
      <c r="AA5252" s="112">
        <v>0</v>
      </c>
      <c r="AB5252" s="108">
        <v>341.1</v>
      </c>
      <c r="AC5252" s="109">
        <v>0.1</v>
      </c>
      <c r="AD5252" s="111">
        <v>13.5</v>
      </c>
      <c r="AE5252" s="396">
        <f t="shared" si="484"/>
        <v>14.175000000000001</v>
      </c>
      <c r="AF5252" s="108">
        <v>355</v>
      </c>
      <c r="AG5252" s="109">
        <v>0</v>
      </c>
      <c r="AH5252" s="164"/>
      <c r="AI5252" s="112"/>
      <c r="AJ5252" s="110">
        <v>11</v>
      </c>
      <c r="AK5252" s="164"/>
      <c r="AL5252" s="164"/>
      <c r="AM5252" s="396">
        <f t="shared" si="482"/>
        <v>11.55</v>
      </c>
      <c r="AN5252" s="163">
        <f t="shared" si="486"/>
        <v>25.725000000000001</v>
      </c>
      <c r="AO5252" s="163"/>
      <c r="AP5252" s="113">
        <f t="shared" ref="AP5252:AP5315" si="489">AN5252-F5252</f>
        <v>-4.0449999999999982</v>
      </c>
      <c r="AQ5252" s="163"/>
      <c r="AR5252" s="163"/>
      <c r="AS5252" s="163"/>
      <c r="AT5252" s="408">
        <f t="shared" ref="AT5252:AT5274" si="490">AN5252</f>
        <v>25.725000000000001</v>
      </c>
      <c r="AU5252" s="495"/>
      <c r="AV5252" s="117">
        <v>4.93</v>
      </c>
      <c r="AW5252" s="496">
        <f t="shared" si="485"/>
        <v>4.93</v>
      </c>
      <c r="AX5252" s="496"/>
      <c r="AY5252" s="410"/>
      <c r="AZ5252" s="411"/>
      <c r="BA5252" s="411"/>
      <c r="BB5252" s="411">
        <f t="shared" ref="BB5252:BB5274" si="491">AT5252-AW5252</f>
        <v>20.795000000000002</v>
      </c>
      <c r="BC5252" s="458"/>
      <c r="BD5252" s="442">
        <f t="shared" si="483"/>
        <v>21.002950000000002</v>
      </c>
    </row>
    <row r="5253" spans="1:56" x14ac:dyDescent="0.2">
      <c r="A5253" s="58">
        <v>41769</v>
      </c>
      <c r="B5253" s="92">
        <v>23.84</v>
      </c>
      <c r="C5253" s="380"/>
      <c r="D5253" s="174">
        <v>4.04</v>
      </c>
      <c r="E5253" s="120"/>
      <c r="F5253" s="94">
        <f t="shared" si="480"/>
        <v>27.88</v>
      </c>
      <c r="G5253" s="494"/>
      <c r="H5253" s="371">
        <v>24.51</v>
      </c>
      <c r="I5253" s="174">
        <v>5.08</v>
      </c>
      <c r="J5253" s="385"/>
      <c r="K5253" s="212">
        <f t="shared" si="487"/>
        <v>29.590000000000003</v>
      </c>
      <c r="L5253" s="468"/>
      <c r="M5253" s="468"/>
      <c r="N5253" s="468"/>
      <c r="O5253" s="98">
        <f t="shared" si="481"/>
        <v>1.7100000000000044</v>
      </c>
      <c r="Q5253" s="100">
        <f t="shared" si="488"/>
        <v>5.7789793849273545</v>
      </c>
      <c r="S5253" s="180">
        <v>0</v>
      </c>
      <c r="T5253" s="469">
        <v>0</v>
      </c>
      <c r="U5253" s="160">
        <v>0</v>
      </c>
      <c r="V5253" s="181">
        <v>0</v>
      </c>
      <c r="W5253" s="182">
        <v>0</v>
      </c>
      <c r="X5253" s="181">
        <v>0</v>
      </c>
      <c r="Y5253" s="163">
        <f t="shared" si="471"/>
        <v>27.88</v>
      </c>
      <c r="Z5253" s="108">
        <v>0</v>
      </c>
      <c r="AA5253" s="112">
        <v>0</v>
      </c>
      <c r="AB5253" s="108">
        <v>341</v>
      </c>
      <c r="AC5253" s="109">
        <v>0</v>
      </c>
      <c r="AD5253" s="111">
        <v>17.14</v>
      </c>
      <c r="AE5253" s="396">
        <f t="shared" si="484"/>
        <v>17.997</v>
      </c>
      <c r="AF5253" s="108">
        <v>355</v>
      </c>
      <c r="AG5253" s="109">
        <v>0.15</v>
      </c>
      <c r="AH5253" s="164"/>
      <c r="AI5253" s="112"/>
      <c r="AJ5253" s="110">
        <v>13</v>
      </c>
      <c r="AK5253" s="164"/>
      <c r="AL5253" s="164"/>
      <c r="AM5253" s="396">
        <f t="shared" si="482"/>
        <v>13.65</v>
      </c>
      <c r="AN5253" s="163">
        <f t="shared" si="486"/>
        <v>31.646999999999998</v>
      </c>
      <c r="AO5253" s="163"/>
      <c r="AP5253" s="113">
        <f t="shared" si="489"/>
        <v>3.7669999999999995</v>
      </c>
      <c r="AQ5253" s="163"/>
      <c r="AR5253" s="163"/>
      <c r="AS5253" s="163"/>
      <c r="AT5253" s="408">
        <f t="shared" si="490"/>
        <v>31.646999999999998</v>
      </c>
      <c r="AU5253" s="495"/>
      <c r="AV5253" s="117">
        <v>4.88</v>
      </c>
      <c r="AW5253" s="496">
        <f t="shared" si="485"/>
        <v>4.88</v>
      </c>
      <c r="AX5253" s="496"/>
      <c r="AY5253" s="410"/>
      <c r="AZ5253" s="411"/>
      <c r="BA5253" s="411"/>
      <c r="BB5253" s="411">
        <f t="shared" si="491"/>
        <v>26.766999999999999</v>
      </c>
      <c r="BC5253" s="458"/>
      <c r="BD5253" s="442">
        <f t="shared" si="483"/>
        <v>27.034669999999998</v>
      </c>
    </row>
    <row r="5254" spans="1:56" x14ac:dyDescent="0.2">
      <c r="A5254" s="58">
        <v>41770</v>
      </c>
      <c r="B5254" s="92">
        <v>24.32</v>
      </c>
      <c r="C5254" s="380"/>
      <c r="D5254" s="174">
        <v>5.3</v>
      </c>
      <c r="E5254" s="120"/>
      <c r="F5254" s="94">
        <f t="shared" si="480"/>
        <v>29.62</v>
      </c>
      <c r="G5254" s="494"/>
      <c r="H5254" s="371">
        <v>23.62</v>
      </c>
      <c r="I5254" s="174">
        <v>4.9800000000000004</v>
      </c>
      <c r="J5254" s="385"/>
      <c r="K5254" s="212">
        <f t="shared" si="487"/>
        <v>28.6</v>
      </c>
      <c r="L5254" s="468"/>
      <c r="M5254" s="468"/>
      <c r="N5254" s="468"/>
      <c r="O5254" s="98">
        <f t="shared" si="481"/>
        <v>-1.0199999999999996</v>
      </c>
      <c r="Q5254" s="100">
        <f t="shared" si="488"/>
        <v>-3.5664335664335649</v>
      </c>
      <c r="S5254" s="180">
        <v>0</v>
      </c>
      <c r="T5254" s="469">
        <v>0</v>
      </c>
      <c r="U5254" s="160">
        <v>0</v>
      </c>
      <c r="V5254" s="181">
        <v>0</v>
      </c>
      <c r="W5254" s="182">
        <v>0</v>
      </c>
      <c r="X5254" s="181">
        <v>0</v>
      </c>
      <c r="Y5254" s="163">
        <f t="shared" si="471"/>
        <v>29.62</v>
      </c>
      <c r="Z5254" s="108">
        <v>0</v>
      </c>
      <c r="AA5254" s="112">
        <v>0</v>
      </c>
      <c r="AB5254" s="108">
        <v>341</v>
      </c>
      <c r="AC5254" s="109">
        <v>0</v>
      </c>
      <c r="AD5254" s="111">
        <v>15.56</v>
      </c>
      <c r="AE5254" s="396">
        <f t="shared" si="484"/>
        <v>16.338000000000001</v>
      </c>
      <c r="AF5254" s="108">
        <v>355</v>
      </c>
      <c r="AG5254" s="109">
        <v>0</v>
      </c>
      <c r="AH5254" s="164"/>
      <c r="AI5254" s="112"/>
      <c r="AJ5254" s="110">
        <v>15</v>
      </c>
      <c r="AK5254" s="164"/>
      <c r="AL5254" s="164"/>
      <c r="AM5254" s="396">
        <f t="shared" si="482"/>
        <v>15.75</v>
      </c>
      <c r="AN5254" s="163">
        <f t="shared" si="486"/>
        <v>32.088000000000001</v>
      </c>
      <c r="AO5254" s="163"/>
      <c r="AP5254" s="113">
        <f t="shared" si="489"/>
        <v>2.468</v>
      </c>
      <c r="AQ5254" s="163"/>
      <c r="AR5254" s="163"/>
      <c r="AS5254" s="163"/>
      <c r="AT5254" s="408">
        <f t="shared" si="490"/>
        <v>32.088000000000001</v>
      </c>
      <c r="AU5254" s="495"/>
      <c r="AV5254" s="117">
        <v>4.6500000000000004</v>
      </c>
      <c r="AW5254" s="496">
        <v>5.0999999999999996</v>
      </c>
      <c r="AX5254" s="496"/>
      <c r="AY5254" s="410"/>
      <c r="AZ5254" s="411"/>
      <c r="BA5254" s="411"/>
      <c r="BB5254" s="411">
        <f t="shared" si="491"/>
        <v>26.988</v>
      </c>
      <c r="BC5254" s="458"/>
      <c r="BD5254" s="442">
        <f t="shared" si="483"/>
        <v>27.25788</v>
      </c>
    </row>
    <row r="5255" spans="1:56" x14ac:dyDescent="0.2">
      <c r="A5255" s="58">
        <v>41771</v>
      </c>
      <c r="B5255" s="92">
        <v>24.48</v>
      </c>
      <c r="C5255" s="380"/>
      <c r="D5255" s="174">
        <v>4.3600000000000003</v>
      </c>
      <c r="E5255" s="120"/>
      <c r="F5255" s="120">
        <f t="shared" si="480"/>
        <v>28.84</v>
      </c>
      <c r="G5255" s="497"/>
      <c r="H5255" s="371">
        <v>24.31</v>
      </c>
      <c r="I5255" s="174">
        <v>4.9800000000000004</v>
      </c>
      <c r="J5255" s="385"/>
      <c r="K5255" s="212">
        <f t="shared" si="487"/>
        <v>29.29</v>
      </c>
      <c r="L5255" s="468"/>
      <c r="M5255" s="468"/>
      <c r="N5255" s="468"/>
      <c r="O5255" s="98">
        <f t="shared" si="481"/>
        <v>0.44999999999999929</v>
      </c>
      <c r="Q5255" s="100">
        <f t="shared" si="488"/>
        <v>1.5363605326049823</v>
      </c>
      <c r="S5255" s="180">
        <v>0</v>
      </c>
      <c r="T5255" s="469">
        <v>0</v>
      </c>
      <c r="U5255" s="160">
        <v>0</v>
      </c>
      <c r="V5255" s="181">
        <v>0</v>
      </c>
      <c r="W5255" s="182">
        <v>0</v>
      </c>
      <c r="X5255" s="181">
        <v>0</v>
      </c>
      <c r="Y5255" s="163">
        <f t="shared" ref="Y5255:Y5318" si="492">+F5255-S5255-T5255-U5255-V5255+W5255+X5255</f>
        <v>28.84</v>
      </c>
      <c r="Z5255" s="108">
        <v>0</v>
      </c>
      <c r="AA5255" s="112">
        <v>0</v>
      </c>
      <c r="AB5255" s="108">
        <v>341</v>
      </c>
      <c r="AC5255" s="109">
        <v>0</v>
      </c>
      <c r="AD5255" s="111">
        <v>17.87</v>
      </c>
      <c r="AE5255" s="396">
        <f t="shared" si="484"/>
        <v>18.763500000000001</v>
      </c>
      <c r="AF5255" s="108">
        <v>355</v>
      </c>
      <c r="AG5255" s="109">
        <v>0</v>
      </c>
      <c r="AH5255" s="164"/>
      <c r="AI5255" s="112"/>
      <c r="AJ5255" s="110">
        <v>13</v>
      </c>
      <c r="AK5255" s="164"/>
      <c r="AL5255" s="164"/>
      <c r="AM5255" s="396">
        <f t="shared" si="482"/>
        <v>13.65</v>
      </c>
      <c r="AN5255" s="163">
        <f t="shared" si="486"/>
        <v>32.413499999999999</v>
      </c>
      <c r="AO5255" s="163"/>
      <c r="AP5255" s="113">
        <f t="shared" si="489"/>
        <v>3.5734999999999992</v>
      </c>
      <c r="AQ5255" s="163"/>
      <c r="AR5255" s="163"/>
      <c r="AS5255" s="163"/>
      <c r="AT5255" s="408">
        <f t="shared" si="490"/>
        <v>32.413499999999999</v>
      </c>
      <c r="AU5255" s="495"/>
      <c r="AV5255" s="117">
        <v>4.43</v>
      </c>
      <c r="AW5255" s="496">
        <v>5</v>
      </c>
      <c r="AX5255" s="496"/>
      <c r="AY5255" s="410"/>
      <c r="AZ5255" s="411"/>
      <c r="BA5255" s="411"/>
      <c r="BB5255" s="411">
        <f t="shared" si="491"/>
        <v>27.413499999999999</v>
      </c>
      <c r="BC5255" s="458"/>
      <c r="BD5255" s="442">
        <f t="shared" si="483"/>
        <v>27.687635</v>
      </c>
    </row>
    <row r="5256" spans="1:56" x14ac:dyDescent="0.2">
      <c r="A5256" s="58">
        <v>41772</v>
      </c>
      <c r="B5256" s="92">
        <v>25.34</v>
      </c>
      <c r="C5256" s="380"/>
      <c r="D5256" s="174">
        <v>5.78</v>
      </c>
      <c r="E5256" s="120"/>
      <c r="F5256" s="94">
        <f t="shared" si="480"/>
        <v>31.12</v>
      </c>
      <c r="G5256" s="494"/>
      <c r="H5256" s="371">
        <v>24.17</v>
      </c>
      <c r="I5256" s="174">
        <v>5.93</v>
      </c>
      <c r="J5256" s="385"/>
      <c r="K5256" s="212">
        <f t="shared" si="487"/>
        <v>30.1</v>
      </c>
      <c r="L5256" s="468"/>
      <c r="M5256" s="468"/>
      <c r="N5256" s="468"/>
      <c r="O5256" s="98">
        <f t="shared" si="481"/>
        <v>-1.0199999999999996</v>
      </c>
      <c r="Q5256" s="100">
        <f t="shared" si="488"/>
        <v>-3.3887043189368757</v>
      </c>
      <c r="S5256" s="180">
        <v>0</v>
      </c>
      <c r="T5256" s="469">
        <v>0</v>
      </c>
      <c r="U5256" s="160">
        <v>0</v>
      </c>
      <c r="V5256" s="181">
        <v>0</v>
      </c>
      <c r="W5256" s="182">
        <v>0</v>
      </c>
      <c r="X5256" s="181">
        <v>0</v>
      </c>
      <c r="Y5256" s="163">
        <f t="shared" si="492"/>
        <v>31.12</v>
      </c>
      <c r="Z5256" s="108">
        <v>0</v>
      </c>
      <c r="AA5256" s="112">
        <v>0</v>
      </c>
      <c r="AB5256" s="108">
        <v>341</v>
      </c>
      <c r="AC5256" s="109">
        <v>0</v>
      </c>
      <c r="AD5256" s="111">
        <v>17.84</v>
      </c>
      <c r="AE5256" s="396">
        <f t="shared" si="484"/>
        <v>18.731999999999999</v>
      </c>
      <c r="AF5256" s="108">
        <v>355</v>
      </c>
      <c r="AG5256" s="109">
        <v>0</v>
      </c>
      <c r="AH5256" s="164"/>
      <c r="AI5256" s="112"/>
      <c r="AJ5256" s="110">
        <v>11</v>
      </c>
      <c r="AK5256" s="164"/>
      <c r="AL5256" s="164"/>
      <c r="AM5256" s="396">
        <f t="shared" si="482"/>
        <v>11.55</v>
      </c>
      <c r="AN5256" s="163">
        <f t="shared" si="486"/>
        <v>30.282</v>
      </c>
      <c r="AO5256" s="163"/>
      <c r="AP5256" s="113">
        <f t="shared" si="489"/>
        <v>-0.83800000000000097</v>
      </c>
      <c r="AQ5256" s="163"/>
      <c r="AR5256" s="163"/>
      <c r="AS5256" s="163"/>
      <c r="AT5256" s="408">
        <f t="shared" si="490"/>
        <v>30.282</v>
      </c>
      <c r="AU5256" s="495"/>
      <c r="AV5256" s="117">
        <v>4.46</v>
      </c>
      <c r="AW5256" s="496">
        <v>6</v>
      </c>
      <c r="AX5256" s="496"/>
      <c r="AY5256" s="410"/>
      <c r="AZ5256" s="411"/>
      <c r="BA5256" s="411"/>
      <c r="BB5256" s="411">
        <f t="shared" si="491"/>
        <v>24.282</v>
      </c>
      <c r="BC5256" s="458"/>
      <c r="BD5256" s="442">
        <f t="shared" si="483"/>
        <v>24.524820000000002</v>
      </c>
    </row>
    <row r="5257" spans="1:56" x14ac:dyDescent="0.2">
      <c r="A5257" s="58">
        <v>41773</v>
      </c>
      <c r="B5257" s="92">
        <v>22.68</v>
      </c>
      <c r="C5257" s="380"/>
      <c r="D5257" s="174">
        <v>8.25</v>
      </c>
      <c r="E5257" s="120"/>
      <c r="F5257" s="94">
        <f t="shared" si="480"/>
        <v>30.93</v>
      </c>
      <c r="G5257" s="494"/>
      <c r="H5257" s="371">
        <v>23.5</v>
      </c>
      <c r="I5257" s="174">
        <v>8.93</v>
      </c>
      <c r="J5257" s="385"/>
      <c r="K5257" s="212">
        <f t="shared" si="487"/>
        <v>32.43</v>
      </c>
      <c r="L5257" s="468"/>
      <c r="M5257" s="468"/>
      <c r="N5257" s="468"/>
      <c r="O5257" s="98">
        <f t="shared" si="481"/>
        <v>1.5</v>
      </c>
      <c r="Q5257" s="100">
        <f t="shared" si="488"/>
        <v>4.6253469010175765</v>
      </c>
      <c r="S5257" s="180">
        <v>0</v>
      </c>
      <c r="T5257" s="469">
        <v>0</v>
      </c>
      <c r="U5257" s="160">
        <v>0</v>
      </c>
      <c r="V5257" s="181">
        <v>0</v>
      </c>
      <c r="W5257" s="182">
        <v>0</v>
      </c>
      <c r="X5257" s="181">
        <v>0</v>
      </c>
      <c r="Y5257" s="163">
        <f t="shared" si="492"/>
        <v>30.93</v>
      </c>
      <c r="Z5257" s="108">
        <v>0</v>
      </c>
      <c r="AA5257" s="112">
        <v>0</v>
      </c>
      <c r="AB5257" s="108">
        <v>341</v>
      </c>
      <c r="AC5257" s="109">
        <v>0</v>
      </c>
      <c r="AD5257" s="111">
        <v>17.87</v>
      </c>
      <c r="AE5257" s="396">
        <f t="shared" si="484"/>
        <v>18.763500000000001</v>
      </c>
      <c r="AF5257" s="108">
        <v>354.9</v>
      </c>
      <c r="AG5257" s="109">
        <v>0</v>
      </c>
      <c r="AH5257" s="164"/>
      <c r="AI5257" s="112"/>
      <c r="AJ5257" s="110">
        <v>12</v>
      </c>
      <c r="AK5257" s="164"/>
      <c r="AL5257" s="164"/>
      <c r="AM5257" s="396">
        <f t="shared" si="482"/>
        <v>12.600000000000001</v>
      </c>
      <c r="AN5257" s="163">
        <f t="shared" si="486"/>
        <v>31.363500000000002</v>
      </c>
      <c r="AO5257" s="163"/>
      <c r="AP5257" s="113">
        <f t="shared" si="489"/>
        <v>0.43350000000000222</v>
      </c>
      <c r="AQ5257" s="163"/>
      <c r="AR5257" s="163"/>
      <c r="AS5257" s="163"/>
      <c r="AT5257" s="408">
        <f t="shared" si="490"/>
        <v>31.363500000000002</v>
      </c>
      <c r="AU5257" s="495"/>
      <c r="AV5257" s="117">
        <v>3.91</v>
      </c>
      <c r="AW5257" s="496">
        <v>9</v>
      </c>
      <c r="AX5257" s="496"/>
      <c r="AY5257" s="410"/>
      <c r="AZ5257" s="411"/>
      <c r="BA5257" s="411"/>
      <c r="BB5257" s="411">
        <f t="shared" si="491"/>
        <v>22.363500000000002</v>
      </c>
      <c r="BC5257" s="458"/>
      <c r="BD5257" s="442">
        <f t="shared" si="483"/>
        <v>22.587135000000004</v>
      </c>
    </row>
    <row r="5258" spans="1:56" x14ac:dyDescent="0.2">
      <c r="A5258" s="58">
        <v>41774</v>
      </c>
      <c r="B5258" s="92">
        <v>19.72</v>
      </c>
      <c r="C5258" s="380"/>
      <c r="D5258" s="174">
        <v>8.61</v>
      </c>
      <c r="E5258" s="120"/>
      <c r="F5258" s="94">
        <f t="shared" si="480"/>
        <v>28.33</v>
      </c>
      <c r="G5258" s="494"/>
      <c r="H5258" s="371">
        <v>19.399999999999999</v>
      </c>
      <c r="I5258" s="174">
        <v>8.83</v>
      </c>
      <c r="J5258" s="385"/>
      <c r="K5258" s="212">
        <f t="shared" si="487"/>
        <v>28.229999999999997</v>
      </c>
      <c r="L5258" s="468"/>
      <c r="M5258" s="468"/>
      <c r="N5258" s="468"/>
      <c r="O5258" s="98">
        <f t="shared" si="481"/>
        <v>-0.10000000000000142</v>
      </c>
      <c r="Q5258" s="100">
        <f t="shared" si="488"/>
        <v>-0.35423308537017867</v>
      </c>
      <c r="S5258" s="180">
        <v>0</v>
      </c>
      <c r="T5258" s="469">
        <v>0</v>
      </c>
      <c r="U5258" s="160">
        <v>0</v>
      </c>
      <c r="V5258" s="181">
        <v>0</v>
      </c>
      <c r="W5258" s="182">
        <v>0</v>
      </c>
      <c r="X5258" s="181">
        <v>0</v>
      </c>
      <c r="Y5258" s="163">
        <f t="shared" si="492"/>
        <v>28.33</v>
      </c>
      <c r="Z5258" s="108">
        <v>0</v>
      </c>
      <c r="AA5258" s="112">
        <v>0</v>
      </c>
      <c r="AB5258" s="108">
        <v>345.6</v>
      </c>
      <c r="AC5258" s="109">
        <v>4.5</v>
      </c>
      <c r="AD5258" s="111">
        <v>13.32</v>
      </c>
      <c r="AE5258" s="396">
        <f t="shared" si="484"/>
        <v>13.986000000000001</v>
      </c>
      <c r="AF5258" s="108">
        <v>356.1</v>
      </c>
      <c r="AG5258" s="109">
        <v>3.9</v>
      </c>
      <c r="AH5258" s="164"/>
      <c r="AI5258" s="112"/>
      <c r="AJ5258" s="110">
        <v>18</v>
      </c>
      <c r="AK5258" s="164"/>
      <c r="AL5258" s="164"/>
      <c r="AM5258" s="396">
        <f t="shared" si="482"/>
        <v>18.900000000000002</v>
      </c>
      <c r="AN5258" s="163">
        <f t="shared" si="486"/>
        <v>32.886000000000003</v>
      </c>
      <c r="AO5258" s="163"/>
      <c r="AP5258" s="113">
        <f t="shared" si="489"/>
        <v>4.5560000000000045</v>
      </c>
      <c r="AQ5258" s="163"/>
      <c r="AR5258" s="163"/>
      <c r="AS5258" s="163"/>
      <c r="AT5258" s="408">
        <f t="shared" si="490"/>
        <v>32.886000000000003</v>
      </c>
      <c r="AU5258" s="495"/>
      <c r="AV5258" s="117">
        <v>3.1</v>
      </c>
      <c r="AW5258" s="496">
        <v>9</v>
      </c>
      <c r="AX5258" s="496"/>
      <c r="AY5258" s="410"/>
      <c r="AZ5258" s="411"/>
      <c r="BA5258" s="411"/>
      <c r="BB5258" s="411">
        <f t="shared" si="491"/>
        <v>23.886000000000003</v>
      </c>
      <c r="BC5258" s="458"/>
      <c r="BD5258" s="442">
        <f t="shared" si="483"/>
        <v>24.124860000000002</v>
      </c>
    </row>
    <row r="5259" spans="1:56" x14ac:dyDescent="0.2">
      <c r="A5259" s="58">
        <v>41775</v>
      </c>
      <c r="B5259" s="92">
        <v>17.760000000000002</v>
      </c>
      <c r="C5259" s="380"/>
      <c r="D5259" s="174">
        <v>8.73</v>
      </c>
      <c r="E5259" s="120"/>
      <c r="F5259" s="94">
        <f t="shared" si="480"/>
        <v>26.490000000000002</v>
      </c>
      <c r="G5259" s="494"/>
      <c r="H5259" s="371">
        <v>16.37</v>
      </c>
      <c r="I5259" s="174">
        <v>8.5399999999999991</v>
      </c>
      <c r="J5259" s="385"/>
      <c r="K5259" s="212">
        <f t="shared" si="487"/>
        <v>24.91</v>
      </c>
      <c r="L5259" s="468"/>
      <c r="M5259" s="468"/>
      <c r="N5259" s="468"/>
      <c r="O5259" s="98">
        <f t="shared" si="481"/>
        <v>-1.5800000000000018</v>
      </c>
      <c r="Q5259" s="100">
        <f t="shared" si="488"/>
        <v>-6.3428342031312797</v>
      </c>
      <c r="S5259" s="180">
        <v>0</v>
      </c>
      <c r="T5259" s="469">
        <v>0</v>
      </c>
      <c r="U5259" s="160">
        <v>0</v>
      </c>
      <c r="V5259" s="181">
        <v>0</v>
      </c>
      <c r="W5259" s="182">
        <v>0</v>
      </c>
      <c r="X5259" s="181">
        <v>0</v>
      </c>
      <c r="Y5259" s="163">
        <f t="shared" si="492"/>
        <v>26.490000000000002</v>
      </c>
      <c r="Z5259" s="108">
        <v>0</v>
      </c>
      <c r="AA5259" s="112">
        <v>0</v>
      </c>
      <c r="AB5259" s="108">
        <v>343.2</v>
      </c>
      <c r="AC5259" s="109">
        <v>0</v>
      </c>
      <c r="AD5259" s="111">
        <v>14.5</v>
      </c>
      <c r="AE5259" s="396">
        <f t="shared" si="484"/>
        <v>15.225000000000001</v>
      </c>
      <c r="AF5259" s="108">
        <v>355.5</v>
      </c>
      <c r="AG5259" s="109">
        <v>0</v>
      </c>
      <c r="AH5259" s="164"/>
      <c r="AI5259" s="112"/>
      <c r="AJ5259" s="110">
        <v>12</v>
      </c>
      <c r="AK5259" s="164"/>
      <c r="AL5259" s="164"/>
      <c r="AM5259" s="396">
        <f t="shared" si="482"/>
        <v>12.600000000000001</v>
      </c>
      <c r="AN5259" s="163">
        <f t="shared" si="486"/>
        <v>27.825000000000003</v>
      </c>
      <c r="AO5259" s="163"/>
      <c r="AP5259" s="113">
        <f t="shared" si="489"/>
        <v>1.3350000000000009</v>
      </c>
      <c r="AQ5259" s="163"/>
      <c r="AR5259" s="163"/>
      <c r="AS5259" s="163"/>
      <c r="AT5259" s="408">
        <f t="shared" si="490"/>
        <v>27.825000000000003</v>
      </c>
      <c r="AU5259" s="495"/>
      <c r="AV5259" s="117">
        <v>2.0699999999999998</v>
      </c>
      <c r="AW5259" s="496">
        <v>8.6999999999999993</v>
      </c>
      <c r="AX5259" s="496"/>
      <c r="AY5259" s="410"/>
      <c r="AZ5259" s="411"/>
      <c r="BA5259" s="411"/>
      <c r="BB5259" s="411">
        <f t="shared" si="491"/>
        <v>19.125000000000004</v>
      </c>
      <c r="BC5259" s="458"/>
      <c r="BD5259" s="442">
        <f t="shared" si="483"/>
        <v>19.316250000000004</v>
      </c>
    </row>
    <row r="5260" spans="1:56" x14ac:dyDescent="0.2">
      <c r="A5260" s="58">
        <v>41776</v>
      </c>
      <c r="B5260" s="92">
        <v>18.940000000000001</v>
      </c>
      <c r="C5260" s="380"/>
      <c r="D5260" s="174">
        <v>8.44</v>
      </c>
      <c r="E5260" s="120"/>
      <c r="F5260" s="94">
        <f t="shared" si="480"/>
        <v>27.380000000000003</v>
      </c>
      <c r="G5260" s="494"/>
      <c r="H5260" s="371">
        <v>18.489999999999998</v>
      </c>
      <c r="I5260" s="174">
        <v>7.88</v>
      </c>
      <c r="J5260" s="385"/>
      <c r="K5260" s="212">
        <f t="shared" si="487"/>
        <v>26.369999999999997</v>
      </c>
      <c r="L5260" s="468"/>
      <c r="M5260" s="468"/>
      <c r="N5260" s="468"/>
      <c r="O5260" s="98">
        <f t="shared" si="481"/>
        <v>-1.0100000000000051</v>
      </c>
      <c r="Q5260" s="100">
        <f t="shared" si="488"/>
        <v>-3.8301099734547033</v>
      </c>
      <c r="S5260" s="180">
        <v>0</v>
      </c>
      <c r="T5260" s="469">
        <v>0</v>
      </c>
      <c r="U5260" s="160">
        <v>0</v>
      </c>
      <c r="V5260" s="181">
        <v>0</v>
      </c>
      <c r="W5260" s="182">
        <v>0</v>
      </c>
      <c r="X5260" s="181">
        <v>0</v>
      </c>
      <c r="Y5260" s="163">
        <f t="shared" si="492"/>
        <v>27.380000000000003</v>
      </c>
      <c r="Z5260" s="108">
        <v>0</v>
      </c>
      <c r="AA5260" s="112">
        <v>0</v>
      </c>
      <c r="AB5260" s="108">
        <v>342.5</v>
      </c>
      <c r="AC5260" s="109">
        <v>0</v>
      </c>
      <c r="AD5260" s="111">
        <v>12</v>
      </c>
      <c r="AE5260" s="396">
        <f t="shared" si="484"/>
        <v>12.600000000000001</v>
      </c>
      <c r="AF5260" s="108">
        <v>355.3</v>
      </c>
      <c r="AG5260" s="109">
        <v>0</v>
      </c>
      <c r="AH5260" s="164"/>
      <c r="AI5260" s="112"/>
      <c r="AJ5260" s="110">
        <v>11</v>
      </c>
      <c r="AK5260" s="164"/>
      <c r="AL5260" s="164"/>
      <c r="AM5260" s="396">
        <f t="shared" si="482"/>
        <v>11.55</v>
      </c>
      <c r="AN5260" s="163">
        <f t="shared" si="486"/>
        <v>24.150000000000002</v>
      </c>
      <c r="AO5260" s="163"/>
      <c r="AP5260" s="113">
        <f t="shared" si="489"/>
        <v>-3.2300000000000004</v>
      </c>
      <c r="AQ5260" s="163"/>
      <c r="AR5260" s="163"/>
      <c r="AS5260" s="163"/>
      <c r="AT5260" s="408">
        <f t="shared" si="490"/>
        <v>24.150000000000002</v>
      </c>
      <c r="AU5260" s="495"/>
      <c r="AV5260" s="117">
        <v>2.2400000000000002</v>
      </c>
      <c r="AW5260" s="496">
        <v>8</v>
      </c>
      <c r="AX5260" s="496"/>
      <c r="AY5260" s="410"/>
      <c r="AZ5260" s="411"/>
      <c r="BA5260" s="411"/>
      <c r="BB5260" s="411">
        <f t="shared" si="491"/>
        <v>16.150000000000002</v>
      </c>
      <c r="BC5260" s="458"/>
      <c r="BD5260" s="442">
        <f t="shared" si="483"/>
        <v>16.311500000000002</v>
      </c>
    </row>
    <row r="5261" spans="1:56" x14ac:dyDescent="0.2">
      <c r="A5261" s="58">
        <v>41777</v>
      </c>
      <c r="B5261" s="92">
        <v>17.309999999999999</v>
      </c>
      <c r="C5261" s="380"/>
      <c r="D5261" s="174">
        <v>8.34</v>
      </c>
      <c r="E5261" s="120"/>
      <c r="F5261" s="94">
        <f t="shared" si="480"/>
        <v>25.65</v>
      </c>
      <c r="G5261" s="494"/>
      <c r="H5261" s="371">
        <v>16.11</v>
      </c>
      <c r="I5261" s="174">
        <v>7.96</v>
      </c>
      <c r="J5261" s="385"/>
      <c r="K5261" s="212">
        <f t="shared" si="487"/>
        <v>24.07</v>
      </c>
      <c r="L5261" s="468"/>
      <c r="M5261" s="468"/>
      <c r="N5261" s="468"/>
      <c r="O5261" s="98">
        <f t="shared" si="481"/>
        <v>-1.5799999999999983</v>
      </c>
      <c r="Q5261" s="100">
        <f t="shared" si="488"/>
        <v>-6.5641877856252524</v>
      </c>
      <c r="S5261" s="180">
        <v>0</v>
      </c>
      <c r="T5261" s="469">
        <v>0</v>
      </c>
      <c r="U5261" s="160">
        <v>0</v>
      </c>
      <c r="V5261" s="181">
        <v>0</v>
      </c>
      <c r="W5261" s="182">
        <v>0</v>
      </c>
      <c r="X5261" s="181">
        <v>0</v>
      </c>
      <c r="Y5261" s="163">
        <f t="shared" si="492"/>
        <v>25.65</v>
      </c>
      <c r="Z5261" s="108">
        <v>0</v>
      </c>
      <c r="AA5261" s="112">
        <v>0</v>
      </c>
      <c r="AB5261" s="108">
        <v>341.6</v>
      </c>
      <c r="AC5261" s="109">
        <v>0</v>
      </c>
      <c r="AD5261" s="111">
        <v>11.2</v>
      </c>
      <c r="AE5261" s="396">
        <f t="shared" si="484"/>
        <v>11.76</v>
      </c>
      <c r="AF5261" s="108">
        <v>355.3</v>
      </c>
      <c r="AG5261" s="109">
        <v>0</v>
      </c>
      <c r="AH5261" s="164"/>
      <c r="AI5261" s="112"/>
      <c r="AJ5261" s="110">
        <v>17</v>
      </c>
      <c r="AK5261" s="164"/>
      <c r="AL5261" s="164"/>
      <c r="AM5261" s="396">
        <f t="shared" si="482"/>
        <v>17.850000000000001</v>
      </c>
      <c r="AN5261" s="163">
        <f t="shared" si="486"/>
        <v>29.61</v>
      </c>
      <c r="AO5261" s="163"/>
      <c r="AP5261" s="113">
        <f t="shared" si="489"/>
        <v>3.9600000000000009</v>
      </c>
      <c r="AQ5261" s="163"/>
      <c r="AR5261" s="163"/>
      <c r="AS5261" s="163"/>
      <c r="AT5261" s="408">
        <f t="shared" si="490"/>
        <v>29.61</v>
      </c>
      <c r="AU5261" s="495"/>
      <c r="AV5261" s="117">
        <v>2.91</v>
      </c>
      <c r="AW5261" s="496">
        <v>8.1999999999999993</v>
      </c>
      <c r="AX5261" s="496"/>
      <c r="AY5261" s="410"/>
      <c r="AZ5261" s="411"/>
      <c r="BA5261" s="411"/>
      <c r="BB5261" s="411">
        <f t="shared" si="491"/>
        <v>21.41</v>
      </c>
      <c r="BC5261" s="458"/>
      <c r="BD5261" s="442">
        <f t="shared" si="483"/>
        <v>21.624100000000002</v>
      </c>
    </row>
    <row r="5262" spans="1:56" x14ac:dyDescent="0.2">
      <c r="A5262" s="58">
        <v>41778</v>
      </c>
      <c r="B5262" s="92">
        <v>19.059999999999999</v>
      </c>
      <c r="C5262" s="380"/>
      <c r="D5262" s="174">
        <v>5.8</v>
      </c>
      <c r="E5262" s="120"/>
      <c r="F5262" s="94">
        <f t="shared" si="480"/>
        <v>24.86</v>
      </c>
      <c r="G5262" s="494"/>
      <c r="H5262" s="371">
        <v>18.68</v>
      </c>
      <c r="I5262" s="174">
        <v>5.85</v>
      </c>
      <c r="J5262" s="385"/>
      <c r="K5262" s="212">
        <f t="shared" si="487"/>
        <v>24.53</v>
      </c>
      <c r="L5262" s="468"/>
      <c r="M5262" s="468"/>
      <c r="N5262" s="468"/>
      <c r="O5262" s="98">
        <f t="shared" si="481"/>
        <v>-0.32999999999999829</v>
      </c>
      <c r="Q5262" s="100">
        <f t="shared" si="488"/>
        <v>-1.3452914798206208</v>
      </c>
      <c r="S5262" s="180">
        <v>0</v>
      </c>
      <c r="T5262" s="469">
        <v>0</v>
      </c>
      <c r="U5262" s="160">
        <v>0</v>
      </c>
      <c r="V5262" s="181">
        <v>0</v>
      </c>
      <c r="W5262" s="182">
        <v>0</v>
      </c>
      <c r="X5262" s="181">
        <v>0</v>
      </c>
      <c r="Y5262" s="163">
        <f t="shared" si="492"/>
        <v>24.86</v>
      </c>
      <c r="Z5262" s="108">
        <v>0</v>
      </c>
      <c r="AA5262" s="112">
        <v>0</v>
      </c>
      <c r="AB5262" s="108">
        <v>341.5</v>
      </c>
      <c r="AC5262" s="109">
        <v>0</v>
      </c>
      <c r="AD5262" s="111">
        <v>10.41</v>
      </c>
      <c r="AE5262" s="396">
        <f t="shared" si="484"/>
        <v>10.9305</v>
      </c>
      <c r="AF5262" s="108">
        <v>355.2</v>
      </c>
      <c r="AG5262" s="109">
        <v>0</v>
      </c>
      <c r="AH5262" s="164"/>
      <c r="AI5262" s="112"/>
      <c r="AJ5262" s="110">
        <v>13</v>
      </c>
      <c r="AK5262" s="164"/>
      <c r="AL5262" s="164"/>
      <c r="AM5262" s="396">
        <f t="shared" si="482"/>
        <v>13.65</v>
      </c>
      <c r="AN5262" s="163">
        <f t="shared" si="486"/>
        <v>24.580500000000001</v>
      </c>
      <c r="AO5262" s="163"/>
      <c r="AP5262" s="113">
        <f t="shared" si="489"/>
        <v>-0.27949999999999875</v>
      </c>
      <c r="AQ5262" s="163"/>
      <c r="AR5262" s="163"/>
      <c r="AS5262" s="163"/>
      <c r="AT5262" s="408">
        <f t="shared" si="490"/>
        <v>24.580500000000001</v>
      </c>
      <c r="AU5262" s="495"/>
      <c r="AV5262" s="117">
        <v>2.93</v>
      </c>
      <c r="AW5262" s="496">
        <v>6</v>
      </c>
      <c r="AX5262" s="496"/>
      <c r="AY5262" s="410"/>
      <c r="AZ5262" s="411"/>
      <c r="BA5262" s="411"/>
      <c r="BB5262" s="411">
        <f t="shared" si="491"/>
        <v>18.580500000000001</v>
      </c>
      <c r="BC5262" s="458"/>
      <c r="BD5262" s="442">
        <f t="shared" si="483"/>
        <v>18.766304999999999</v>
      </c>
    </row>
    <row r="5263" spans="1:56" x14ac:dyDescent="0.2">
      <c r="A5263" s="58">
        <v>41779</v>
      </c>
      <c r="B5263" s="92">
        <v>21.4</v>
      </c>
      <c r="C5263" s="380"/>
      <c r="D5263" s="174">
        <v>6.38</v>
      </c>
      <c r="E5263" s="120"/>
      <c r="F5263" s="94">
        <f t="shared" si="480"/>
        <v>27.779999999999998</v>
      </c>
      <c r="G5263" s="494"/>
      <c r="H5263" s="371">
        <v>18.89</v>
      </c>
      <c r="I5263" s="174">
        <v>6.98</v>
      </c>
      <c r="J5263" s="385"/>
      <c r="K5263" s="212">
        <f t="shared" si="487"/>
        <v>25.87</v>
      </c>
      <c r="L5263" s="468"/>
      <c r="M5263" s="468"/>
      <c r="N5263" s="468"/>
      <c r="O5263" s="98">
        <f t="shared" si="481"/>
        <v>-1.9099999999999966</v>
      </c>
      <c r="Q5263" s="100">
        <f t="shared" si="488"/>
        <v>-7.3830691921144052</v>
      </c>
      <c r="S5263" s="180">
        <v>0</v>
      </c>
      <c r="T5263" s="469">
        <v>0</v>
      </c>
      <c r="U5263" s="160">
        <v>0</v>
      </c>
      <c r="V5263" s="181">
        <v>0</v>
      </c>
      <c r="W5263" s="182">
        <v>0</v>
      </c>
      <c r="X5263" s="181">
        <v>0</v>
      </c>
      <c r="Y5263" s="163">
        <f t="shared" si="492"/>
        <v>27.779999999999998</v>
      </c>
      <c r="Z5263" s="108">
        <v>0</v>
      </c>
      <c r="AA5263" s="112">
        <v>0</v>
      </c>
      <c r="AB5263" s="108">
        <v>341.4</v>
      </c>
      <c r="AC5263" s="109">
        <v>0</v>
      </c>
      <c r="AD5263" s="111">
        <v>13.83</v>
      </c>
      <c r="AE5263" s="396">
        <f t="shared" si="484"/>
        <v>14.521500000000001</v>
      </c>
      <c r="AF5263" s="108">
        <v>355.2</v>
      </c>
      <c r="AG5263" s="109">
        <v>0</v>
      </c>
      <c r="AH5263" s="164"/>
      <c r="AI5263" s="112"/>
      <c r="AJ5263" s="110">
        <v>17</v>
      </c>
      <c r="AK5263" s="164"/>
      <c r="AL5263" s="164"/>
      <c r="AM5263" s="396">
        <f t="shared" si="482"/>
        <v>17.850000000000001</v>
      </c>
      <c r="AN5263" s="163">
        <f t="shared" si="486"/>
        <v>32.371500000000005</v>
      </c>
      <c r="AO5263" s="163"/>
      <c r="AP5263" s="113">
        <f t="shared" si="489"/>
        <v>4.591500000000007</v>
      </c>
      <c r="AQ5263" s="163"/>
      <c r="AR5263" s="163"/>
      <c r="AS5263" s="163"/>
      <c r="AT5263" s="408">
        <f t="shared" si="490"/>
        <v>32.371500000000005</v>
      </c>
      <c r="AU5263" s="495"/>
      <c r="AV5263" s="117">
        <v>1.22</v>
      </c>
      <c r="AW5263" s="496">
        <v>7.1</v>
      </c>
      <c r="AX5263" s="496"/>
      <c r="AY5263" s="410"/>
      <c r="AZ5263" s="411"/>
      <c r="BA5263" s="411"/>
      <c r="BB5263" s="411">
        <f t="shared" si="491"/>
        <v>25.271500000000003</v>
      </c>
      <c r="BC5263" s="458"/>
      <c r="BD5263" s="442">
        <f t="shared" si="483"/>
        <v>25.524215000000005</v>
      </c>
    </row>
    <row r="5264" spans="1:56" x14ac:dyDescent="0.2">
      <c r="A5264" s="58">
        <v>41780</v>
      </c>
      <c r="B5264" s="92">
        <v>21.71</v>
      </c>
      <c r="C5264" s="380"/>
      <c r="D5264" s="174">
        <v>8.36</v>
      </c>
      <c r="E5264" s="120"/>
      <c r="F5264" s="94">
        <f t="shared" si="480"/>
        <v>30.07</v>
      </c>
      <c r="G5264" s="494"/>
      <c r="H5264" s="371">
        <v>22.25</v>
      </c>
      <c r="I5264" s="174">
        <v>8.1</v>
      </c>
      <c r="J5264" s="385"/>
      <c r="K5264" s="212">
        <f t="shared" si="487"/>
        <v>30.35</v>
      </c>
      <c r="L5264" s="468"/>
      <c r="M5264" s="468"/>
      <c r="N5264" s="468"/>
      <c r="O5264" s="98">
        <f t="shared" si="481"/>
        <v>0.28000000000000114</v>
      </c>
      <c r="Q5264" s="100">
        <f t="shared" si="488"/>
        <v>0.92257001647446835</v>
      </c>
      <c r="S5264" s="180">
        <v>0</v>
      </c>
      <c r="T5264" s="469">
        <v>0</v>
      </c>
      <c r="U5264" s="160">
        <v>0</v>
      </c>
      <c r="V5264" s="181">
        <v>0</v>
      </c>
      <c r="W5264" s="182">
        <v>0</v>
      </c>
      <c r="X5264" s="181">
        <v>0</v>
      </c>
      <c r="Y5264" s="163">
        <f t="shared" si="492"/>
        <v>30.07</v>
      </c>
      <c r="Z5264" s="108">
        <v>0</v>
      </c>
      <c r="AA5264" s="112">
        <v>0</v>
      </c>
      <c r="AB5264" s="108">
        <v>341.4</v>
      </c>
      <c r="AC5264" s="109">
        <v>0</v>
      </c>
      <c r="AD5264" s="111">
        <v>15.72</v>
      </c>
      <c r="AE5264" s="396">
        <f t="shared" si="484"/>
        <v>16.506</v>
      </c>
      <c r="AF5264" s="108">
        <v>355.2</v>
      </c>
      <c r="AG5264" s="109">
        <v>0</v>
      </c>
      <c r="AH5264" s="164"/>
      <c r="AI5264" s="112"/>
      <c r="AJ5264" s="110">
        <v>15</v>
      </c>
      <c r="AK5264" s="164"/>
      <c r="AL5264" s="164"/>
      <c r="AM5264" s="396">
        <f t="shared" si="482"/>
        <v>15.75</v>
      </c>
      <c r="AN5264" s="163">
        <f t="shared" si="486"/>
        <v>32.256</v>
      </c>
      <c r="AO5264" s="163"/>
      <c r="AP5264" s="113">
        <f t="shared" si="489"/>
        <v>2.1859999999999999</v>
      </c>
      <c r="AQ5264" s="163"/>
      <c r="AR5264" s="163"/>
      <c r="AS5264" s="163"/>
      <c r="AT5264" s="408">
        <f t="shared" si="490"/>
        <v>32.256</v>
      </c>
      <c r="AU5264" s="495"/>
      <c r="AV5264" s="117">
        <v>1.1499999999999999</v>
      </c>
      <c r="AW5264" s="496">
        <v>8.3000000000000007</v>
      </c>
      <c r="AX5264" s="496"/>
      <c r="AY5264" s="410"/>
      <c r="AZ5264" s="411"/>
      <c r="BA5264" s="411"/>
      <c r="BB5264" s="411">
        <f t="shared" si="491"/>
        <v>23.956</v>
      </c>
      <c r="BC5264" s="458"/>
      <c r="BD5264" s="442">
        <f t="shared" si="483"/>
        <v>24.19556</v>
      </c>
    </row>
    <row r="5265" spans="1:56" x14ac:dyDescent="0.2">
      <c r="A5265" s="58">
        <v>41781</v>
      </c>
      <c r="B5265" s="92">
        <v>22.73</v>
      </c>
      <c r="C5265" s="380"/>
      <c r="D5265" s="174">
        <v>7.95</v>
      </c>
      <c r="E5265" s="120"/>
      <c r="F5265" s="94">
        <f t="shared" si="480"/>
        <v>30.68</v>
      </c>
      <c r="G5265" s="494"/>
      <c r="H5265" s="371">
        <v>23.05</v>
      </c>
      <c r="I5265" s="174">
        <v>7.75</v>
      </c>
      <c r="J5265" s="385"/>
      <c r="K5265" s="212">
        <f t="shared" si="487"/>
        <v>30.8</v>
      </c>
      <c r="L5265" s="468"/>
      <c r="M5265" s="468"/>
      <c r="N5265" s="468"/>
      <c r="O5265" s="98">
        <f t="shared" si="481"/>
        <v>0.12000000000000099</v>
      </c>
      <c r="Q5265" s="100">
        <f t="shared" si="488"/>
        <v>0.38961038961039279</v>
      </c>
      <c r="S5265" s="180">
        <v>0</v>
      </c>
      <c r="T5265" s="469">
        <v>0</v>
      </c>
      <c r="U5265" s="160">
        <v>0</v>
      </c>
      <c r="V5265" s="181">
        <v>0</v>
      </c>
      <c r="W5265" s="182">
        <v>0</v>
      </c>
      <c r="X5265" s="181">
        <v>0</v>
      </c>
      <c r="Y5265" s="163">
        <f t="shared" si="492"/>
        <v>30.68</v>
      </c>
      <c r="Z5265" s="108">
        <v>0</v>
      </c>
      <c r="AA5265" s="112">
        <v>0</v>
      </c>
      <c r="AB5265" s="108">
        <v>341.4</v>
      </c>
      <c r="AC5265" s="109">
        <v>0</v>
      </c>
      <c r="AD5265" s="111">
        <v>13.61</v>
      </c>
      <c r="AE5265" s="396">
        <f t="shared" si="484"/>
        <v>14.2905</v>
      </c>
      <c r="AF5265" s="108">
        <v>355.2</v>
      </c>
      <c r="AG5265" s="109">
        <v>0</v>
      </c>
      <c r="AH5265" s="164"/>
      <c r="AI5265" s="112"/>
      <c r="AJ5265" s="110">
        <v>13</v>
      </c>
      <c r="AK5265" s="164"/>
      <c r="AL5265" s="164"/>
      <c r="AM5265" s="396">
        <f t="shared" si="482"/>
        <v>13.65</v>
      </c>
      <c r="AN5265" s="163">
        <f t="shared" si="486"/>
        <v>27.9405</v>
      </c>
      <c r="AO5265" s="163"/>
      <c r="AP5265" s="113">
        <f t="shared" si="489"/>
        <v>-2.7394999999999996</v>
      </c>
      <c r="AQ5265" s="163"/>
      <c r="AR5265" s="163"/>
      <c r="AS5265" s="163"/>
      <c r="AT5265" s="408">
        <f t="shared" si="490"/>
        <v>27.9405</v>
      </c>
      <c r="AU5265" s="495"/>
      <c r="AV5265" s="117">
        <v>9.7100000000000009</v>
      </c>
      <c r="AW5265" s="496">
        <v>7.8</v>
      </c>
      <c r="AX5265" s="496"/>
      <c r="AY5265" s="410"/>
      <c r="AZ5265" s="411"/>
      <c r="BA5265" s="411"/>
      <c r="BB5265" s="411">
        <f t="shared" si="491"/>
        <v>20.140499999999999</v>
      </c>
      <c r="BC5265" s="458"/>
      <c r="BD5265" s="442">
        <f t="shared" si="483"/>
        <v>20.341905000000001</v>
      </c>
    </row>
    <row r="5266" spans="1:56" x14ac:dyDescent="0.2">
      <c r="A5266" s="58">
        <v>41782</v>
      </c>
      <c r="B5266" s="92">
        <v>21.81</v>
      </c>
      <c r="C5266" s="380"/>
      <c r="D5266" s="174">
        <v>7.88</v>
      </c>
      <c r="E5266" s="120"/>
      <c r="F5266" s="94">
        <f t="shared" si="480"/>
        <v>29.689999999999998</v>
      </c>
      <c r="G5266" s="494"/>
      <c r="H5266" s="371">
        <v>21.93</v>
      </c>
      <c r="I5266" s="174">
        <v>8.01</v>
      </c>
      <c r="J5266" s="385"/>
      <c r="K5266" s="212">
        <f t="shared" si="487"/>
        <v>29.939999999999998</v>
      </c>
      <c r="L5266" s="468"/>
      <c r="M5266" s="468"/>
      <c r="N5266" s="468"/>
      <c r="O5266" s="98">
        <f t="shared" si="481"/>
        <v>0.25</v>
      </c>
      <c r="Q5266" s="100">
        <f t="shared" si="488"/>
        <v>0.83500334001336018</v>
      </c>
      <c r="S5266" s="180">
        <v>0</v>
      </c>
      <c r="T5266" s="469">
        <v>0</v>
      </c>
      <c r="U5266" s="160">
        <v>0</v>
      </c>
      <c r="V5266" s="181">
        <v>0</v>
      </c>
      <c r="W5266" s="182">
        <v>0</v>
      </c>
      <c r="X5266" s="181">
        <v>0</v>
      </c>
      <c r="Y5266" s="163">
        <f t="shared" si="492"/>
        <v>29.689999999999998</v>
      </c>
      <c r="Z5266" s="108">
        <v>0</v>
      </c>
      <c r="AA5266" s="112">
        <v>0</v>
      </c>
      <c r="AB5266" s="108">
        <v>341.3</v>
      </c>
      <c r="AC5266" s="109">
        <v>0</v>
      </c>
      <c r="AD5266" s="111">
        <v>9</v>
      </c>
      <c r="AE5266" s="396">
        <f t="shared" si="484"/>
        <v>9.4500000000000011</v>
      </c>
      <c r="AF5266" s="108">
        <v>355.1</v>
      </c>
      <c r="AG5266" s="109">
        <v>0</v>
      </c>
      <c r="AH5266" s="164"/>
      <c r="AI5266" s="112"/>
      <c r="AJ5266" s="110">
        <v>16</v>
      </c>
      <c r="AK5266" s="164"/>
      <c r="AL5266" s="164"/>
      <c r="AM5266" s="396">
        <f t="shared" si="482"/>
        <v>16.8</v>
      </c>
      <c r="AN5266" s="163">
        <f t="shared" si="486"/>
        <v>26.25</v>
      </c>
      <c r="AO5266" s="163"/>
      <c r="AP5266" s="113">
        <f t="shared" si="489"/>
        <v>-3.4399999999999977</v>
      </c>
      <c r="AQ5266" s="163"/>
      <c r="AR5266" s="163"/>
      <c r="AS5266" s="163"/>
      <c r="AT5266" s="408">
        <f t="shared" si="490"/>
        <v>26.25</v>
      </c>
      <c r="AU5266" s="495"/>
      <c r="AV5266" s="117">
        <v>8</v>
      </c>
      <c r="AW5266" s="496">
        <v>8.1999999999999993</v>
      </c>
      <c r="AX5266" s="496"/>
      <c r="AY5266" s="410"/>
      <c r="AZ5266" s="411"/>
      <c r="BA5266" s="411"/>
      <c r="BB5266" s="411">
        <f t="shared" si="491"/>
        <v>18.05</v>
      </c>
      <c r="BC5266" s="458"/>
      <c r="BD5266" s="442">
        <f t="shared" si="483"/>
        <v>18.230499999999999</v>
      </c>
    </row>
    <row r="5267" spans="1:56" x14ac:dyDescent="0.2">
      <c r="A5267" s="58">
        <v>41783</v>
      </c>
      <c r="B5267" s="92">
        <v>21.13</v>
      </c>
      <c r="C5267" s="380"/>
      <c r="D5267" s="174">
        <v>7.9</v>
      </c>
      <c r="E5267" s="120"/>
      <c r="F5267" s="120">
        <f t="shared" si="480"/>
        <v>29.03</v>
      </c>
      <c r="G5267" s="497"/>
      <c r="H5267" s="371">
        <v>21.13</v>
      </c>
      <c r="I5267" s="174">
        <v>8.2899999999999991</v>
      </c>
      <c r="J5267" s="385"/>
      <c r="K5267" s="212">
        <f t="shared" si="487"/>
        <v>29.419999999999998</v>
      </c>
      <c r="L5267" s="468"/>
      <c r="M5267" s="468"/>
      <c r="N5267" s="468"/>
      <c r="O5267" s="98">
        <f t="shared" si="481"/>
        <v>0.38999999999999702</v>
      </c>
      <c r="Q5267" s="100">
        <f t="shared" si="488"/>
        <v>1.3256288239292897</v>
      </c>
      <c r="S5267" s="180">
        <v>0</v>
      </c>
      <c r="T5267" s="469">
        <v>0</v>
      </c>
      <c r="U5267" s="160">
        <v>0</v>
      </c>
      <c r="V5267" s="181">
        <v>0</v>
      </c>
      <c r="W5267" s="182">
        <v>0</v>
      </c>
      <c r="X5267" s="181">
        <v>0</v>
      </c>
      <c r="Y5267" s="163">
        <f t="shared" si="492"/>
        <v>29.03</v>
      </c>
      <c r="Z5267" s="108">
        <v>0</v>
      </c>
      <c r="AA5267" s="112">
        <v>0</v>
      </c>
      <c r="AB5267" s="108">
        <v>341.3</v>
      </c>
      <c r="AC5267" s="109">
        <v>0</v>
      </c>
      <c r="AD5267" s="111">
        <v>13.35</v>
      </c>
      <c r="AE5267" s="396">
        <f t="shared" si="484"/>
        <v>14.0175</v>
      </c>
      <c r="AF5267" s="108">
        <v>355.1</v>
      </c>
      <c r="AG5267" s="109">
        <v>0</v>
      </c>
      <c r="AH5267" s="164"/>
      <c r="AI5267" s="112"/>
      <c r="AJ5267" s="110">
        <v>12</v>
      </c>
      <c r="AK5267" s="164"/>
      <c r="AL5267" s="164"/>
      <c r="AM5267" s="396">
        <f t="shared" si="482"/>
        <v>12.600000000000001</v>
      </c>
      <c r="AN5267" s="163">
        <f t="shared" si="486"/>
        <v>26.6175</v>
      </c>
      <c r="AO5267" s="163"/>
      <c r="AP5267" s="113">
        <f t="shared" si="489"/>
        <v>-2.4125000000000014</v>
      </c>
      <c r="AQ5267" s="163"/>
      <c r="AR5267" s="163"/>
      <c r="AS5267" s="163"/>
      <c r="AT5267" s="408">
        <f t="shared" si="490"/>
        <v>26.6175</v>
      </c>
      <c r="AU5267" s="495"/>
      <c r="AV5267" s="117">
        <v>8</v>
      </c>
      <c r="AW5267" s="496">
        <v>8.4</v>
      </c>
      <c r="AX5267" s="496"/>
      <c r="AY5267" s="410"/>
      <c r="AZ5267" s="411"/>
      <c r="BA5267" s="411"/>
      <c r="BB5267" s="411">
        <f t="shared" si="491"/>
        <v>18.217500000000001</v>
      </c>
      <c r="BC5267" s="458"/>
      <c r="BD5267" s="442">
        <f t="shared" si="483"/>
        <v>18.399675000000002</v>
      </c>
    </row>
    <row r="5268" spans="1:56" x14ac:dyDescent="0.2">
      <c r="A5268" s="58">
        <v>41784</v>
      </c>
      <c r="B5268" s="92">
        <v>18.68</v>
      </c>
      <c r="C5268" s="380"/>
      <c r="D5268" s="174">
        <v>8.01</v>
      </c>
      <c r="E5268" s="120"/>
      <c r="F5268" s="120">
        <f t="shared" si="480"/>
        <v>26.689999999999998</v>
      </c>
      <c r="G5268" s="497"/>
      <c r="H5268" s="371">
        <v>17.600000000000001</v>
      </c>
      <c r="I5268" s="174">
        <v>7.89</v>
      </c>
      <c r="J5268" s="385"/>
      <c r="K5268" s="212">
        <f t="shared" si="487"/>
        <v>25.490000000000002</v>
      </c>
      <c r="L5268" s="468"/>
      <c r="M5268" s="468"/>
      <c r="N5268" s="468"/>
      <c r="O5268" s="98">
        <f t="shared" si="481"/>
        <v>-1.1999999999999957</v>
      </c>
      <c r="Q5268" s="100">
        <f t="shared" si="488"/>
        <v>-4.7077285209886055</v>
      </c>
      <c r="S5268" s="180">
        <v>0</v>
      </c>
      <c r="T5268" s="469">
        <v>0</v>
      </c>
      <c r="U5268" s="160">
        <v>0</v>
      </c>
      <c r="V5268" s="181">
        <v>0</v>
      </c>
      <c r="W5268" s="182">
        <v>0</v>
      </c>
      <c r="X5268" s="181">
        <v>0</v>
      </c>
      <c r="Y5268" s="163">
        <f t="shared" si="492"/>
        <v>26.689999999999998</v>
      </c>
      <c r="Z5268" s="108">
        <v>0</v>
      </c>
      <c r="AA5268" s="112">
        <v>0</v>
      </c>
      <c r="AB5268" s="108">
        <v>341.2</v>
      </c>
      <c r="AC5268" s="109">
        <v>0</v>
      </c>
      <c r="AD5268" s="111">
        <v>10</v>
      </c>
      <c r="AE5268" s="396">
        <f t="shared" si="484"/>
        <v>10.5</v>
      </c>
      <c r="AF5268" s="108">
        <v>355.1</v>
      </c>
      <c r="AG5268" s="109">
        <v>0</v>
      </c>
      <c r="AH5268" s="164"/>
      <c r="AI5268" s="112"/>
      <c r="AJ5268" s="110">
        <v>11</v>
      </c>
      <c r="AK5268" s="164"/>
      <c r="AL5268" s="164"/>
      <c r="AM5268" s="396">
        <f t="shared" si="482"/>
        <v>11.55</v>
      </c>
      <c r="AN5268" s="163">
        <f t="shared" si="486"/>
        <v>22.05</v>
      </c>
      <c r="AO5268" s="163"/>
      <c r="AP5268" s="113">
        <f t="shared" si="489"/>
        <v>-4.639999999999997</v>
      </c>
      <c r="AQ5268" s="163"/>
      <c r="AR5268" s="163"/>
      <c r="AS5268" s="163"/>
      <c r="AT5268" s="408">
        <f t="shared" si="490"/>
        <v>22.05</v>
      </c>
      <c r="AU5268" s="495"/>
      <c r="AV5268" s="117">
        <v>8</v>
      </c>
      <c r="AW5268" s="496">
        <v>8</v>
      </c>
      <c r="AX5268" s="496"/>
      <c r="AY5268" s="410"/>
      <c r="AZ5268" s="411"/>
      <c r="BA5268" s="411"/>
      <c r="BB5268" s="411">
        <f t="shared" si="491"/>
        <v>14.05</v>
      </c>
      <c r="BC5268" s="458"/>
      <c r="BD5268" s="442">
        <f t="shared" si="483"/>
        <v>14.1905</v>
      </c>
    </row>
    <row r="5269" spans="1:56" x14ac:dyDescent="0.2">
      <c r="A5269" s="58">
        <v>41785</v>
      </c>
      <c r="B5269" s="92">
        <v>19.09</v>
      </c>
      <c r="C5269" s="380"/>
      <c r="D5269" s="174">
        <v>7.76</v>
      </c>
      <c r="E5269" s="120"/>
      <c r="F5269" s="120">
        <f t="shared" si="480"/>
        <v>26.85</v>
      </c>
      <c r="G5269" s="497"/>
      <c r="H5269" s="371">
        <v>17.77</v>
      </c>
      <c r="I5269" s="174">
        <v>7.71</v>
      </c>
      <c r="J5269" s="385"/>
      <c r="K5269" s="212">
        <f t="shared" si="487"/>
        <v>25.48</v>
      </c>
      <c r="L5269" s="468"/>
      <c r="M5269" s="468"/>
      <c r="N5269" s="468"/>
      <c r="O5269" s="98">
        <f t="shared" si="481"/>
        <v>-1.370000000000001</v>
      </c>
      <c r="Q5269" s="100">
        <f t="shared" si="488"/>
        <v>-5.3767660910518096</v>
      </c>
      <c r="S5269" s="180">
        <v>0</v>
      </c>
      <c r="T5269" s="469">
        <v>0</v>
      </c>
      <c r="U5269" s="160">
        <v>0</v>
      </c>
      <c r="V5269" s="181">
        <v>0</v>
      </c>
      <c r="W5269" s="182">
        <v>0</v>
      </c>
      <c r="X5269" s="181">
        <v>0</v>
      </c>
      <c r="Y5269" s="163">
        <f t="shared" si="492"/>
        <v>26.85</v>
      </c>
      <c r="Z5269" s="108">
        <v>0</v>
      </c>
      <c r="AA5269" s="112">
        <v>0</v>
      </c>
      <c r="AB5269" s="108">
        <v>341.1</v>
      </c>
      <c r="AC5269" s="109">
        <v>0</v>
      </c>
      <c r="AD5269" s="111">
        <v>11.27</v>
      </c>
      <c r="AE5269" s="396">
        <f t="shared" si="484"/>
        <v>11.833500000000001</v>
      </c>
      <c r="AF5269" s="108">
        <v>355.1</v>
      </c>
      <c r="AG5269" s="109">
        <v>0</v>
      </c>
      <c r="AH5269" s="164"/>
      <c r="AI5269" s="112"/>
      <c r="AJ5269" s="110">
        <v>11</v>
      </c>
      <c r="AK5269" s="164"/>
      <c r="AL5269" s="164"/>
      <c r="AM5269" s="396">
        <f t="shared" si="482"/>
        <v>11.55</v>
      </c>
      <c r="AN5269" s="163">
        <f t="shared" si="486"/>
        <v>23.383500000000002</v>
      </c>
      <c r="AO5269" s="163"/>
      <c r="AP5269" s="113">
        <f t="shared" si="489"/>
        <v>-3.4664999999999999</v>
      </c>
      <c r="AQ5269" s="163"/>
      <c r="AR5269" s="163"/>
      <c r="AS5269" s="163"/>
      <c r="AT5269" s="408">
        <f t="shared" si="490"/>
        <v>23.383500000000002</v>
      </c>
      <c r="AU5269" s="495"/>
      <c r="AV5269" s="117">
        <v>8</v>
      </c>
      <c r="AW5269" s="496">
        <v>7.9</v>
      </c>
      <c r="AX5269" s="496"/>
      <c r="AY5269" s="410"/>
      <c r="AZ5269" s="411"/>
      <c r="BA5269" s="411"/>
      <c r="BB5269" s="411">
        <f t="shared" si="491"/>
        <v>15.483500000000001</v>
      </c>
      <c r="BC5269" s="458"/>
      <c r="BD5269" s="442">
        <f t="shared" si="483"/>
        <v>15.638335000000001</v>
      </c>
    </row>
    <row r="5270" spans="1:56" x14ac:dyDescent="0.2">
      <c r="A5270" s="58">
        <v>41786</v>
      </c>
      <c r="B5270" s="92">
        <v>21.43</v>
      </c>
      <c r="C5270" s="380"/>
      <c r="D5270" s="174">
        <v>8.26</v>
      </c>
      <c r="E5270" s="120"/>
      <c r="F5270" s="120">
        <f t="shared" si="480"/>
        <v>29.689999999999998</v>
      </c>
      <c r="G5270" s="497"/>
      <c r="H5270" s="371">
        <v>21.32</v>
      </c>
      <c r="I5270" s="174">
        <v>8.11</v>
      </c>
      <c r="J5270" s="385"/>
      <c r="K5270" s="212">
        <f t="shared" si="487"/>
        <v>29.43</v>
      </c>
      <c r="L5270" s="468"/>
      <c r="M5270" s="468"/>
      <c r="N5270" s="468"/>
      <c r="O5270" s="98">
        <f t="shared" si="481"/>
        <v>-0.25999999999999801</v>
      </c>
      <c r="Q5270" s="100">
        <f t="shared" si="488"/>
        <v>-0.88345225959904172</v>
      </c>
      <c r="S5270" s="180">
        <v>0</v>
      </c>
      <c r="T5270" s="469">
        <v>0</v>
      </c>
      <c r="U5270" s="160">
        <v>0</v>
      </c>
      <c r="V5270" s="181">
        <v>0</v>
      </c>
      <c r="W5270" s="182">
        <v>0</v>
      </c>
      <c r="X5270" s="181">
        <v>0</v>
      </c>
      <c r="Y5270" s="163">
        <f t="shared" si="492"/>
        <v>29.689999999999998</v>
      </c>
      <c r="Z5270" s="108">
        <v>0</v>
      </c>
      <c r="AA5270" s="112">
        <v>0</v>
      </c>
      <c r="AB5270" s="108">
        <v>341</v>
      </c>
      <c r="AC5270" s="109">
        <v>0.2</v>
      </c>
      <c r="AD5270" s="111">
        <v>14.91</v>
      </c>
      <c r="AE5270" s="396">
        <f t="shared" si="484"/>
        <v>15.6555</v>
      </c>
      <c r="AF5270" s="108">
        <v>355</v>
      </c>
      <c r="AG5270" s="109">
        <v>0.05</v>
      </c>
      <c r="AH5270" s="164"/>
      <c r="AI5270" s="112"/>
      <c r="AJ5270" s="110">
        <v>10</v>
      </c>
      <c r="AK5270" s="164"/>
      <c r="AL5270" s="164"/>
      <c r="AM5270" s="396">
        <f t="shared" si="482"/>
        <v>10.5</v>
      </c>
      <c r="AN5270" s="163">
        <f t="shared" si="486"/>
        <v>26.1555</v>
      </c>
      <c r="AO5270" s="163"/>
      <c r="AP5270" s="113">
        <f t="shared" si="489"/>
        <v>-3.5344999999999978</v>
      </c>
      <c r="AQ5270" s="163"/>
      <c r="AR5270" s="163"/>
      <c r="AS5270" s="163"/>
      <c r="AT5270" s="408">
        <f t="shared" si="490"/>
        <v>26.1555</v>
      </c>
      <c r="AU5270" s="495"/>
      <c r="AV5270" s="117">
        <v>8</v>
      </c>
      <c r="AW5270" s="496">
        <v>8.1999999999999993</v>
      </c>
      <c r="AX5270" s="496"/>
      <c r="AY5270" s="410"/>
      <c r="AZ5270" s="411"/>
      <c r="BA5270" s="411"/>
      <c r="BB5270" s="411">
        <f t="shared" si="491"/>
        <v>17.955500000000001</v>
      </c>
      <c r="BC5270" s="458"/>
      <c r="BD5270" s="442">
        <f t="shared" si="483"/>
        <v>18.135055000000001</v>
      </c>
    </row>
    <row r="5271" spans="1:56" x14ac:dyDescent="0.2">
      <c r="A5271" s="58">
        <v>41787</v>
      </c>
      <c r="B5271" s="92">
        <v>20.34</v>
      </c>
      <c r="C5271" s="380"/>
      <c r="D5271" s="174">
        <v>7.85</v>
      </c>
      <c r="E5271" s="120"/>
      <c r="F5271" s="120">
        <f t="shared" si="480"/>
        <v>28.189999999999998</v>
      </c>
      <c r="G5271" s="497"/>
      <c r="H5271" s="371">
        <v>19.739999999999998</v>
      </c>
      <c r="I5271" s="174">
        <v>7.79</v>
      </c>
      <c r="J5271" s="385"/>
      <c r="K5271" s="212">
        <f t="shared" si="487"/>
        <v>27.529999999999998</v>
      </c>
      <c r="L5271" s="468"/>
      <c r="M5271" s="468"/>
      <c r="N5271" s="468"/>
      <c r="O5271" s="98">
        <f t="shared" si="481"/>
        <v>-0.66000000000000014</v>
      </c>
      <c r="Q5271" s="100">
        <f t="shared" si="488"/>
        <v>-2.3973846712677087</v>
      </c>
      <c r="S5271" s="180">
        <v>0</v>
      </c>
      <c r="T5271" s="469">
        <v>0</v>
      </c>
      <c r="U5271" s="160">
        <v>0</v>
      </c>
      <c r="V5271" s="181">
        <v>0</v>
      </c>
      <c r="W5271" s="182">
        <v>0</v>
      </c>
      <c r="X5271" s="181">
        <v>0</v>
      </c>
      <c r="Y5271" s="163">
        <f t="shared" si="492"/>
        <v>28.189999999999998</v>
      </c>
      <c r="Z5271" s="108">
        <v>0</v>
      </c>
      <c r="AA5271" s="112">
        <v>0</v>
      </c>
      <c r="AB5271" s="108">
        <v>341</v>
      </c>
      <c r="AC5271" s="109">
        <v>0</v>
      </c>
      <c r="AD5271" s="111">
        <v>8.65</v>
      </c>
      <c r="AE5271" s="396">
        <f t="shared" si="484"/>
        <v>9.0825000000000014</v>
      </c>
      <c r="AF5271" s="108">
        <v>354.9</v>
      </c>
      <c r="AG5271" s="109">
        <v>0</v>
      </c>
      <c r="AH5271" s="164"/>
      <c r="AI5271" s="112"/>
      <c r="AJ5271" s="110">
        <v>12</v>
      </c>
      <c r="AK5271" s="164"/>
      <c r="AL5271" s="164"/>
      <c r="AM5271" s="396">
        <f t="shared" si="482"/>
        <v>12.600000000000001</v>
      </c>
      <c r="AN5271" s="163">
        <f t="shared" si="486"/>
        <v>21.682500000000005</v>
      </c>
      <c r="AO5271" s="163"/>
      <c r="AP5271" s="113">
        <f t="shared" si="489"/>
        <v>-6.5074999999999932</v>
      </c>
      <c r="AQ5271" s="163"/>
      <c r="AR5271" s="163"/>
      <c r="AS5271" s="163"/>
      <c r="AT5271" s="408">
        <f t="shared" si="490"/>
        <v>21.682500000000005</v>
      </c>
      <c r="AU5271" s="495"/>
      <c r="AV5271" s="117">
        <v>9</v>
      </c>
      <c r="AW5271" s="496">
        <v>7.9</v>
      </c>
      <c r="AX5271" s="496"/>
      <c r="AY5271" s="410"/>
      <c r="AZ5271" s="411"/>
      <c r="BA5271" s="411"/>
      <c r="BB5271" s="411">
        <f t="shared" si="491"/>
        <v>13.782500000000004</v>
      </c>
      <c r="BC5271" s="458"/>
      <c r="BD5271" s="442">
        <f t="shared" si="483"/>
        <v>13.920325000000004</v>
      </c>
    </row>
    <row r="5272" spans="1:56" x14ac:dyDescent="0.2">
      <c r="A5272" s="58">
        <v>41788</v>
      </c>
      <c r="B5272" s="92">
        <v>20.83</v>
      </c>
      <c r="C5272" s="380"/>
      <c r="D5272" s="174">
        <v>8.14</v>
      </c>
      <c r="E5272" s="120"/>
      <c r="F5272" s="120">
        <f t="shared" si="480"/>
        <v>28.97</v>
      </c>
      <c r="G5272" s="497"/>
      <c r="H5272" s="371">
        <v>22.64</v>
      </c>
      <c r="I5272" s="174">
        <v>8.14</v>
      </c>
      <c r="J5272" s="385"/>
      <c r="K5272" s="212">
        <f t="shared" si="487"/>
        <v>30.78</v>
      </c>
      <c r="L5272" s="468"/>
      <c r="M5272" s="468"/>
      <c r="N5272" s="468"/>
      <c r="O5272" s="98">
        <f t="shared" si="481"/>
        <v>1.8100000000000023</v>
      </c>
      <c r="Q5272" s="100">
        <f t="shared" si="488"/>
        <v>5.8804418453541336</v>
      </c>
      <c r="S5272" s="180">
        <v>0</v>
      </c>
      <c r="T5272" s="469">
        <v>0</v>
      </c>
      <c r="U5272" s="160">
        <v>0</v>
      </c>
      <c r="V5272" s="181">
        <v>0</v>
      </c>
      <c r="W5272" s="182">
        <v>0</v>
      </c>
      <c r="X5272" s="181">
        <v>0</v>
      </c>
      <c r="Y5272" s="163">
        <f t="shared" si="492"/>
        <v>28.97</v>
      </c>
      <c r="Z5272" s="108">
        <v>0</v>
      </c>
      <c r="AA5272" s="112">
        <v>0</v>
      </c>
      <c r="AB5272" s="108">
        <v>341</v>
      </c>
      <c r="AC5272" s="109">
        <v>0</v>
      </c>
      <c r="AD5272" s="111">
        <v>9</v>
      </c>
      <c r="AE5272" s="396">
        <f t="shared" si="484"/>
        <v>9.4500000000000011</v>
      </c>
      <c r="AF5272" s="108">
        <v>354.9</v>
      </c>
      <c r="AG5272" s="109">
        <v>0</v>
      </c>
      <c r="AH5272" s="164"/>
      <c r="AI5272" s="112"/>
      <c r="AJ5272" s="110">
        <v>11</v>
      </c>
      <c r="AK5272" s="164"/>
      <c r="AL5272" s="164"/>
      <c r="AM5272" s="396">
        <f t="shared" si="482"/>
        <v>11.55</v>
      </c>
      <c r="AN5272" s="163">
        <f t="shared" si="486"/>
        <v>21</v>
      </c>
      <c r="AO5272" s="163"/>
      <c r="AP5272" s="113">
        <f t="shared" si="489"/>
        <v>-7.9699999999999989</v>
      </c>
      <c r="AQ5272" s="163"/>
      <c r="AR5272" s="163"/>
      <c r="AS5272" s="163"/>
      <c r="AT5272" s="408">
        <f t="shared" si="490"/>
        <v>21</v>
      </c>
      <c r="AU5272" s="495"/>
      <c r="AV5272" s="117">
        <v>9</v>
      </c>
      <c r="AW5272" s="496">
        <v>8.3000000000000007</v>
      </c>
      <c r="AX5272" s="496"/>
      <c r="AY5272" s="410"/>
      <c r="AZ5272" s="411"/>
      <c r="BA5272" s="411"/>
      <c r="BB5272" s="411">
        <f t="shared" si="491"/>
        <v>12.7</v>
      </c>
      <c r="BC5272" s="458"/>
      <c r="BD5272" s="442">
        <f t="shared" si="483"/>
        <v>12.827</v>
      </c>
    </row>
    <row r="5273" spans="1:56" x14ac:dyDescent="0.2">
      <c r="A5273" s="58">
        <v>41789</v>
      </c>
      <c r="B5273" s="92">
        <v>19.89</v>
      </c>
      <c r="C5273" s="380"/>
      <c r="D5273" s="174">
        <v>7.81</v>
      </c>
      <c r="E5273" s="120"/>
      <c r="F5273" s="120">
        <f t="shared" si="480"/>
        <v>27.7</v>
      </c>
      <c r="G5273" s="497"/>
      <c r="H5273" s="371">
        <v>17.73</v>
      </c>
      <c r="I5273" s="174">
        <v>7.82</v>
      </c>
      <c r="J5273" s="385"/>
      <c r="K5273" s="212">
        <f t="shared" si="487"/>
        <v>25.55</v>
      </c>
      <c r="L5273" s="468"/>
      <c r="M5273" s="468"/>
      <c r="N5273" s="468"/>
      <c r="O5273" s="98">
        <f t="shared" si="481"/>
        <v>-2.1499999999999986</v>
      </c>
      <c r="Q5273" s="100">
        <f t="shared" si="488"/>
        <v>-8.4148727984344358</v>
      </c>
      <c r="S5273" s="180">
        <v>0</v>
      </c>
      <c r="T5273" s="469">
        <v>0</v>
      </c>
      <c r="U5273" s="160">
        <v>0</v>
      </c>
      <c r="V5273" s="181">
        <v>0</v>
      </c>
      <c r="W5273" s="182">
        <v>0</v>
      </c>
      <c r="X5273" s="181">
        <v>0</v>
      </c>
      <c r="Y5273" s="163">
        <f t="shared" si="492"/>
        <v>27.7</v>
      </c>
      <c r="Z5273" s="108">
        <v>0</v>
      </c>
      <c r="AA5273" s="112">
        <v>0</v>
      </c>
      <c r="AB5273" s="108">
        <v>341</v>
      </c>
      <c r="AC5273" s="109">
        <v>0</v>
      </c>
      <c r="AD5273" s="111">
        <v>10</v>
      </c>
      <c r="AE5273" s="396">
        <f t="shared" si="484"/>
        <v>10.5</v>
      </c>
      <c r="AF5273" s="108">
        <v>354.8</v>
      </c>
      <c r="AG5273" s="109">
        <v>0</v>
      </c>
      <c r="AH5273" s="164"/>
      <c r="AI5273" s="112"/>
      <c r="AJ5273" s="110">
        <v>14</v>
      </c>
      <c r="AK5273" s="164"/>
      <c r="AL5273" s="164"/>
      <c r="AM5273" s="396">
        <f t="shared" si="482"/>
        <v>14.700000000000001</v>
      </c>
      <c r="AN5273" s="163">
        <f t="shared" si="486"/>
        <v>25.200000000000003</v>
      </c>
      <c r="AO5273" s="163"/>
      <c r="AP5273" s="113">
        <f t="shared" si="489"/>
        <v>-2.4999999999999964</v>
      </c>
      <c r="AQ5273" s="163"/>
      <c r="AR5273" s="163"/>
      <c r="AS5273" s="163"/>
      <c r="AT5273" s="408">
        <f t="shared" si="490"/>
        <v>25.200000000000003</v>
      </c>
      <c r="AU5273" s="495"/>
      <c r="AV5273" s="117">
        <v>9</v>
      </c>
      <c r="AW5273" s="496">
        <v>8</v>
      </c>
      <c r="AX5273" s="496"/>
      <c r="AY5273" s="410"/>
      <c r="AZ5273" s="411"/>
      <c r="BA5273" s="411"/>
      <c r="BB5273" s="411">
        <f t="shared" si="491"/>
        <v>17.200000000000003</v>
      </c>
      <c r="BC5273" s="458"/>
      <c r="BD5273" s="442">
        <f t="shared" si="483"/>
        <v>17.372000000000003</v>
      </c>
    </row>
    <row r="5274" spans="1:56" ht="13.5" thickBot="1" x14ac:dyDescent="0.25">
      <c r="A5274" s="58">
        <v>41790</v>
      </c>
      <c r="B5274" s="121">
        <v>21.4</v>
      </c>
      <c r="C5274" s="380"/>
      <c r="D5274" s="189">
        <v>7.96</v>
      </c>
      <c r="E5274" s="414"/>
      <c r="F5274" s="120">
        <f t="shared" si="480"/>
        <v>29.36</v>
      </c>
      <c r="G5274" s="498"/>
      <c r="H5274" s="416">
        <v>20.48</v>
      </c>
      <c r="I5274" s="224">
        <v>8.68</v>
      </c>
      <c r="J5274" s="385"/>
      <c r="K5274" s="225">
        <f t="shared" si="487"/>
        <v>29.16</v>
      </c>
      <c r="L5274" s="479"/>
      <c r="M5274" s="479"/>
      <c r="N5274" s="479"/>
      <c r="O5274" s="98">
        <f t="shared" si="481"/>
        <v>-0.19999999999999929</v>
      </c>
      <c r="Q5274" s="100">
        <f t="shared" si="488"/>
        <v>-0.68587105624142419</v>
      </c>
      <c r="S5274" s="229">
        <v>0</v>
      </c>
      <c r="T5274" s="499">
        <v>0</v>
      </c>
      <c r="U5274" s="230">
        <v>0</v>
      </c>
      <c r="V5274" s="231">
        <v>0</v>
      </c>
      <c r="W5274" s="232">
        <v>0</v>
      </c>
      <c r="X5274" s="231">
        <v>0</v>
      </c>
      <c r="Y5274" s="163">
        <f t="shared" si="492"/>
        <v>29.36</v>
      </c>
      <c r="Z5274" s="108">
        <v>0</v>
      </c>
      <c r="AA5274" s="112">
        <v>0</v>
      </c>
      <c r="AB5274" s="132">
        <v>341</v>
      </c>
      <c r="AC5274" s="133">
        <v>0</v>
      </c>
      <c r="AD5274" s="135">
        <v>9</v>
      </c>
      <c r="AE5274" s="396">
        <f t="shared" si="484"/>
        <v>9.4500000000000011</v>
      </c>
      <c r="AF5274" s="132">
        <v>354.8</v>
      </c>
      <c r="AG5274" s="133">
        <v>0</v>
      </c>
      <c r="AH5274" s="164"/>
      <c r="AI5274" s="136"/>
      <c r="AJ5274" s="110">
        <v>11</v>
      </c>
      <c r="AK5274" s="164"/>
      <c r="AL5274" s="164"/>
      <c r="AM5274" s="396">
        <f t="shared" si="482"/>
        <v>11.55</v>
      </c>
      <c r="AN5274" s="163">
        <f t="shared" si="486"/>
        <v>21</v>
      </c>
      <c r="AO5274" s="163"/>
      <c r="AP5274" s="113">
        <f t="shared" si="489"/>
        <v>-8.36</v>
      </c>
      <c r="AQ5274" s="163"/>
      <c r="AR5274" s="163"/>
      <c r="AS5274" s="163"/>
      <c r="AT5274" s="484">
        <f t="shared" si="490"/>
        <v>21</v>
      </c>
      <c r="AU5274" s="500"/>
      <c r="AV5274" s="486">
        <v>9</v>
      </c>
      <c r="AW5274" s="501">
        <v>8.8000000000000007</v>
      </c>
      <c r="AX5274" s="501"/>
      <c r="AY5274" s="502"/>
      <c r="AZ5274" s="503"/>
      <c r="BA5274" s="503"/>
      <c r="BB5274" s="503">
        <f t="shared" si="491"/>
        <v>12.2</v>
      </c>
      <c r="BC5274" s="504"/>
      <c r="BD5274" s="505">
        <f t="shared" si="483"/>
        <v>12.321999999999999</v>
      </c>
    </row>
    <row r="5275" spans="1:56" x14ac:dyDescent="0.2">
      <c r="A5275" s="58">
        <v>41791</v>
      </c>
      <c r="B5275" s="59">
        <v>20.329999999999998</v>
      </c>
      <c r="C5275" s="380"/>
      <c r="D5275" s="200">
        <v>8.9</v>
      </c>
      <c r="E5275" s="381"/>
      <c r="F5275" s="94">
        <f t="shared" si="480"/>
        <v>29.229999999999997</v>
      </c>
      <c r="G5275" s="434"/>
      <c r="H5275" s="384">
        <v>20.43</v>
      </c>
      <c r="I5275" s="150">
        <v>9</v>
      </c>
      <c r="J5275" s="146">
        <f t="shared" ref="J5275:J5286" si="493">I5275</f>
        <v>9</v>
      </c>
      <c r="K5275" s="212">
        <f t="shared" ref="K5275:K5304" si="494">H5275+J5275</f>
        <v>29.43</v>
      </c>
      <c r="L5275" s="468"/>
      <c r="M5275" s="468"/>
      <c r="N5275" s="468"/>
      <c r="O5275" s="98">
        <f t="shared" si="481"/>
        <v>0.20000000000000284</v>
      </c>
      <c r="Q5275" s="100">
        <f t="shared" si="488"/>
        <v>0.67957866123004707</v>
      </c>
      <c r="S5275" s="158">
        <v>0</v>
      </c>
      <c r="T5275" s="469">
        <v>0</v>
      </c>
      <c r="U5275" s="160">
        <v>0</v>
      </c>
      <c r="V5275" s="161">
        <v>0</v>
      </c>
      <c r="W5275" s="162">
        <v>0</v>
      </c>
      <c r="X5275" s="161">
        <v>0</v>
      </c>
      <c r="Y5275" s="163">
        <f t="shared" si="492"/>
        <v>29.229999999999997</v>
      </c>
      <c r="Z5275" s="76">
        <v>0</v>
      </c>
      <c r="AA5275" s="77">
        <v>0</v>
      </c>
      <c r="AB5275" s="78">
        <v>341</v>
      </c>
      <c r="AC5275" s="79">
        <v>0</v>
      </c>
      <c r="AD5275" s="81">
        <v>0</v>
      </c>
      <c r="AE5275" s="390">
        <f>1.1*AD5275</f>
        <v>0</v>
      </c>
      <c r="AF5275" s="78">
        <v>354.8</v>
      </c>
      <c r="AG5275" s="79">
        <v>0</v>
      </c>
      <c r="AH5275" s="506"/>
      <c r="AI5275" s="82"/>
      <c r="AJ5275" s="80">
        <v>29</v>
      </c>
      <c r="AK5275" s="80"/>
      <c r="AL5275" s="506"/>
      <c r="AM5275" s="507">
        <f t="shared" ref="AM5275:AM5304" si="495">AJ5275*1.1</f>
        <v>31.900000000000002</v>
      </c>
      <c r="AN5275" s="163">
        <f t="shared" si="486"/>
        <v>31.900000000000002</v>
      </c>
      <c r="AO5275" s="163"/>
      <c r="AP5275" s="83">
        <f t="shared" si="489"/>
        <v>2.6700000000000053</v>
      </c>
      <c r="AQ5275" s="163"/>
      <c r="AR5275" s="163"/>
      <c r="AS5275" s="163"/>
      <c r="AT5275" s="508"/>
      <c r="AU5275" s="508"/>
      <c r="AV5275" s="508"/>
      <c r="AW5275" s="509">
        <f t="shared" ref="AW5275:AW5304" si="496">J5275*1.005</f>
        <v>9.0449999999999982</v>
      </c>
      <c r="AX5275" s="510"/>
      <c r="AY5275" s="511"/>
      <c r="AZ5275" s="512"/>
      <c r="BA5275" s="512"/>
      <c r="BB5275" s="513">
        <f t="shared" ref="BB5275:BB5306" si="497">AN5275-AW5275</f>
        <v>22.855000000000004</v>
      </c>
      <c r="BC5275" s="512"/>
      <c r="BD5275" s="508"/>
    </row>
    <row r="5276" spans="1:56" x14ac:dyDescent="0.2">
      <c r="A5276" s="58">
        <v>41792</v>
      </c>
      <c r="B5276" s="92">
        <v>20.45</v>
      </c>
      <c r="C5276" s="380"/>
      <c r="D5276" s="174">
        <v>7.42</v>
      </c>
      <c r="E5276" s="120"/>
      <c r="F5276" s="94">
        <f t="shared" si="480"/>
        <v>27.869999999999997</v>
      </c>
      <c r="G5276" s="494"/>
      <c r="H5276" s="371">
        <v>20.47</v>
      </c>
      <c r="I5276" s="174">
        <v>8.9700000000000006</v>
      </c>
      <c r="J5276" s="385">
        <f t="shared" si="493"/>
        <v>8.9700000000000006</v>
      </c>
      <c r="K5276" s="212">
        <f t="shared" si="494"/>
        <v>29.439999999999998</v>
      </c>
      <c r="L5276" s="468"/>
      <c r="M5276" s="468"/>
      <c r="N5276" s="468"/>
      <c r="O5276" s="98">
        <f t="shared" si="481"/>
        <v>1.5700000000000003</v>
      </c>
      <c r="Q5276" s="100">
        <f t="shared" si="488"/>
        <v>5.3328804347826102</v>
      </c>
      <c r="S5276" s="180">
        <v>0</v>
      </c>
      <c r="T5276" s="469">
        <v>0</v>
      </c>
      <c r="U5276" s="160">
        <v>0</v>
      </c>
      <c r="V5276" s="181">
        <v>0</v>
      </c>
      <c r="W5276" s="182">
        <v>0</v>
      </c>
      <c r="X5276" s="181">
        <v>0</v>
      </c>
      <c r="Y5276" s="163">
        <f t="shared" si="492"/>
        <v>27.869999999999997</v>
      </c>
      <c r="Z5276" s="106">
        <v>0</v>
      </c>
      <c r="AA5276" s="107">
        <v>0</v>
      </c>
      <c r="AB5276" s="108">
        <v>341</v>
      </c>
      <c r="AC5276" s="109">
        <v>0</v>
      </c>
      <c r="AD5276" s="111">
        <v>0</v>
      </c>
      <c r="AE5276" s="390">
        <f t="shared" ref="AE5276:AE5304" si="498">1.1*AD5276</f>
        <v>0</v>
      </c>
      <c r="AF5276" s="108">
        <v>354.6</v>
      </c>
      <c r="AG5276" s="109">
        <v>0</v>
      </c>
      <c r="AH5276" s="506"/>
      <c r="AI5276" s="112"/>
      <c r="AJ5276" s="110">
        <v>30</v>
      </c>
      <c r="AK5276" s="110"/>
      <c r="AL5276" s="506"/>
      <c r="AM5276" s="507">
        <f t="shared" si="495"/>
        <v>33</v>
      </c>
      <c r="AN5276" s="163">
        <f t="shared" si="486"/>
        <v>33</v>
      </c>
      <c r="AO5276" s="163"/>
      <c r="AP5276" s="113">
        <f t="shared" si="489"/>
        <v>5.1300000000000026</v>
      </c>
      <c r="AQ5276" s="163"/>
      <c r="AR5276" s="163"/>
      <c r="AS5276" s="163"/>
      <c r="AT5276" s="508"/>
      <c r="AU5276" s="508"/>
      <c r="AV5276" s="508"/>
      <c r="AW5276" s="509">
        <f t="shared" si="496"/>
        <v>9.0148499999999991</v>
      </c>
      <c r="AX5276" s="514"/>
      <c r="AY5276" s="515"/>
      <c r="AZ5276" s="516"/>
      <c r="BA5276" s="516"/>
      <c r="BB5276" s="517">
        <f t="shared" si="497"/>
        <v>23.985150000000001</v>
      </c>
      <c r="BC5276" s="516"/>
      <c r="BD5276" s="508"/>
    </row>
    <row r="5277" spans="1:56" x14ac:dyDescent="0.2">
      <c r="A5277" s="58">
        <v>41793</v>
      </c>
      <c r="B5277" s="92">
        <v>22.09</v>
      </c>
      <c r="C5277" s="380"/>
      <c r="D5277" s="174">
        <v>8.3800000000000008</v>
      </c>
      <c r="E5277" s="120"/>
      <c r="F5277" s="94">
        <f t="shared" si="480"/>
        <v>30.47</v>
      </c>
      <c r="G5277" s="494"/>
      <c r="H5277" s="371">
        <v>20.170000000000002</v>
      </c>
      <c r="I5277" s="174">
        <v>9</v>
      </c>
      <c r="J5277" s="385">
        <f t="shared" si="493"/>
        <v>9</v>
      </c>
      <c r="K5277" s="212">
        <f t="shared" si="494"/>
        <v>29.17</v>
      </c>
      <c r="L5277" s="468"/>
      <c r="M5277" s="468"/>
      <c r="N5277" s="468"/>
      <c r="O5277" s="98">
        <f t="shared" si="481"/>
        <v>-1.2999999999999972</v>
      </c>
      <c r="Q5277" s="100">
        <f t="shared" si="488"/>
        <v>-4.4566335275968356</v>
      </c>
      <c r="S5277" s="180">
        <v>0</v>
      </c>
      <c r="T5277" s="469">
        <v>0</v>
      </c>
      <c r="U5277" s="160">
        <v>0</v>
      </c>
      <c r="V5277" s="181">
        <v>0</v>
      </c>
      <c r="W5277" s="182">
        <v>0</v>
      </c>
      <c r="X5277" s="181">
        <v>0</v>
      </c>
      <c r="Y5277" s="163">
        <f t="shared" si="492"/>
        <v>30.47</v>
      </c>
      <c r="Z5277" s="106">
        <v>0</v>
      </c>
      <c r="AA5277" s="107">
        <v>0</v>
      </c>
      <c r="AB5277" s="108">
        <v>341</v>
      </c>
      <c r="AC5277" s="109">
        <v>0.1</v>
      </c>
      <c r="AD5277" s="111">
        <v>0</v>
      </c>
      <c r="AE5277" s="390">
        <f t="shared" si="498"/>
        <v>0</v>
      </c>
      <c r="AF5277" s="108">
        <v>354.6</v>
      </c>
      <c r="AG5277" s="109">
        <v>0</v>
      </c>
      <c r="AH5277" s="506"/>
      <c r="AI5277" s="112"/>
      <c r="AJ5277" s="110">
        <v>30</v>
      </c>
      <c r="AK5277" s="110"/>
      <c r="AL5277" s="506"/>
      <c r="AM5277" s="507">
        <f t="shared" si="495"/>
        <v>33</v>
      </c>
      <c r="AN5277" s="163">
        <f t="shared" si="486"/>
        <v>33</v>
      </c>
      <c r="AO5277" s="163"/>
      <c r="AP5277" s="113">
        <f t="shared" si="489"/>
        <v>2.5300000000000011</v>
      </c>
      <c r="AQ5277" s="163"/>
      <c r="AR5277" s="163"/>
      <c r="AS5277" s="163"/>
      <c r="AT5277" s="508"/>
      <c r="AU5277" s="508"/>
      <c r="AV5277" s="508"/>
      <c r="AW5277" s="509">
        <f t="shared" si="496"/>
        <v>9.0449999999999982</v>
      </c>
      <c r="AX5277" s="514"/>
      <c r="AY5277" s="515"/>
      <c r="AZ5277" s="516"/>
      <c r="BA5277" s="516"/>
      <c r="BB5277" s="517">
        <f t="shared" si="497"/>
        <v>23.955000000000002</v>
      </c>
      <c r="BC5277" s="516"/>
      <c r="BD5277" s="508"/>
    </row>
    <row r="5278" spans="1:56" x14ac:dyDescent="0.2">
      <c r="A5278" s="58">
        <v>41794</v>
      </c>
      <c r="B5278" s="92">
        <v>22.25</v>
      </c>
      <c r="C5278" s="380"/>
      <c r="D5278" s="174">
        <v>8.4499999999999993</v>
      </c>
      <c r="E5278" s="120"/>
      <c r="F5278" s="94">
        <f t="shared" si="480"/>
        <v>30.7</v>
      </c>
      <c r="G5278" s="494"/>
      <c r="H5278" s="371">
        <v>23.14</v>
      </c>
      <c r="I5278" s="174">
        <v>8.82</v>
      </c>
      <c r="J5278" s="385">
        <f t="shared" si="493"/>
        <v>8.82</v>
      </c>
      <c r="K5278" s="212">
        <f t="shared" si="494"/>
        <v>31.96</v>
      </c>
      <c r="L5278" s="468"/>
      <c r="M5278" s="468"/>
      <c r="N5278" s="468"/>
      <c r="O5278" s="98">
        <f t="shared" si="481"/>
        <v>1.2600000000000016</v>
      </c>
      <c r="Q5278" s="100">
        <f t="shared" si="488"/>
        <v>3.9424280350438092</v>
      </c>
      <c r="S5278" s="180">
        <v>0</v>
      </c>
      <c r="T5278" s="469">
        <v>0</v>
      </c>
      <c r="U5278" s="160">
        <v>0</v>
      </c>
      <c r="V5278" s="181">
        <v>0</v>
      </c>
      <c r="W5278" s="182">
        <v>0</v>
      </c>
      <c r="X5278" s="181">
        <v>0</v>
      </c>
      <c r="Y5278" s="163">
        <f t="shared" si="492"/>
        <v>30.7</v>
      </c>
      <c r="Z5278" s="106">
        <v>0</v>
      </c>
      <c r="AA5278" s="107">
        <v>0</v>
      </c>
      <c r="AB5278" s="108">
        <v>341</v>
      </c>
      <c r="AC5278" s="109">
        <v>0.05</v>
      </c>
      <c r="AD5278" s="111">
        <v>0</v>
      </c>
      <c r="AE5278" s="390">
        <f t="shared" si="498"/>
        <v>0</v>
      </c>
      <c r="AF5278" s="108">
        <v>354.5</v>
      </c>
      <c r="AG5278" s="109">
        <v>0.5</v>
      </c>
      <c r="AH5278" s="506"/>
      <c r="AI5278" s="112"/>
      <c r="AJ5278" s="110">
        <v>29</v>
      </c>
      <c r="AK5278" s="110"/>
      <c r="AL5278" s="506"/>
      <c r="AM5278" s="507">
        <f t="shared" si="495"/>
        <v>31.900000000000002</v>
      </c>
      <c r="AN5278" s="163">
        <f t="shared" ref="AN5278:AN5304" si="499">AM5278+AE5278</f>
        <v>31.900000000000002</v>
      </c>
      <c r="AO5278" s="163"/>
      <c r="AP5278" s="113">
        <f t="shared" si="489"/>
        <v>1.2000000000000028</v>
      </c>
      <c r="AQ5278" s="163"/>
      <c r="AR5278" s="163"/>
      <c r="AS5278" s="163"/>
      <c r="AT5278" s="508"/>
      <c r="AU5278" s="508"/>
      <c r="AV5278" s="508"/>
      <c r="AW5278" s="509">
        <f t="shared" si="496"/>
        <v>8.8640999999999988</v>
      </c>
      <c r="AX5278" s="514"/>
      <c r="AY5278" s="515"/>
      <c r="AZ5278" s="516"/>
      <c r="BA5278" s="516"/>
      <c r="BB5278" s="517">
        <f t="shared" si="497"/>
        <v>23.035900000000005</v>
      </c>
      <c r="BC5278" s="516"/>
      <c r="BD5278" s="508"/>
    </row>
    <row r="5279" spans="1:56" x14ac:dyDescent="0.2">
      <c r="A5279" s="58">
        <v>41795</v>
      </c>
      <c r="B5279" s="92">
        <v>22.77</v>
      </c>
      <c r="C5279" s="380"/>
      <c r="D5279" s="174">
        <v>8.4</v>
      </c>
      <c r="E5279" s="120"/>
      <c r="F5279" s="94">
        <f t="shared" si="480"/>
        <v>31.17</v>
      </c>
      <c r="G5279" s="494"/>
      <c r="H5279" s="371">
        <v>24.13</v>
      </c>
      <c r="I5279" s="174">
        <v>9.14</v>
      </c>
      <c r="J5279" s="385">
        <f t="shared" si="493"/>
        <v>9.14</v>
      </c>
      <c r="K5279" s="212">
        <f t="shared" si="494"/>
        <v>33.269999999999996</v>
      </c>
      <c r="L5279" s="468"/>
      <c r="M5279" s="468"/>
      <c r="N5279" s="468"/>
      <c r="O5279" s="98">
        <f t="shared" si="481"/>
        <v>2.0999999999999943</v>
      </c>
      <c r="Q5279" s="100">
        <f t="shared" si="488"/>
        <v>6.311992786293942</v>
      </c>
      <c r="S5279" s="180">
        <v>0</v>
      </c>
      <c r="T5279" s="469">
        <v>0</v>
      </c>
      <c r="U5279" s="160">
        <v>0</v>
      </c>
      <c r="V5279" s="181">
        <v>0</v>
      </c>
      <c r="W5279" s="182">
        <v>0</v>
      </c>
      <c r="X5279" s="181">
        <v>0</v>
      </c>
      <c r="Y5279" s="163">
        <f t="shared" si="492"/>
        <v>31.17</v>
      </c>
      <c r="Z5279" s="106">
        <v>0</v>
      </c>
      <c r="AA5279" s="107">
        <v>0</v>
      </c>
      <c r="AB5279" s="108">
        <v>341</v>
      </c>
      <c r="AC5279" s="109">
        <v>0</v>
      </c>
      <c r="AD5279" s="111">
        <v>0</v>
      </c>
      <c r="AE5279" s="390">
        <f t="shared" si="498"/>
        <v>0</v>
      </c>
      <c r="AF5279" s="108">
        <v>354.4</v>
      </c>
      <c r="AG5279" s="109">
        <v>0</v>
      </c>
      <c r="AH5279" s="506"/>
      <c r="AI5279" s="112"/>
      <c r="AJ5279" s="110">
        <v>28</v>
      </c>
      <c r="AK5279" s="110"/>
      <c r="AL5279" s="506"/>
      <c r="AM5279" s="507">
        <f t="shared" si="495"/>
        <v>30.800000000000004</v>
      </c>
      <c r="AN5279" s="163">
        <f t="shared" si="499"/>
        <v>30.800000000000004</v>
      </c>
      <c r="AO5279" s="163"/>
      <c r="AP5279" s="113">
        <f t="shared" si="489"/>
        <v>-0.36999999999999744</v>
      </c>
      <c r="AQ5279" s="163"/>
      <c r="AR5279" s="163"/>
      <c r="AS5279" s="163"/>
      <c r="AT5279" s="508"/>
      <c r="AU5279" s="508"/>
      <c r="AV5279" s="508"/>
      <c r="AW5279" s="509">
        <f t="shared" si="496"/>
        <v>9.1856999999999989</v>
      </c>
      <c r="AX5279" s="514"/>
      <c r="AY5279" s="515"/>
      <c r="AZ5279" s="516"/>
      <c r="BA5279" s="516"/>
      <c r="BB5279" s="517">
        <f t="shared" si="497"/>
        <v>21.614300000000007</v>
      </c>
      <c r="BC5279" s="516"/>
      <c r="BD5279" s="508"/>
    </row>
    <row r="5280" spans="1:56" x14ac:dyDescent="0.2">
      <c r="A5280" s="58">
        <v>41796</v>
      </c>
      <c r="B5280" s="92">
        <v>21.65</v>
      </c>
      <c r="C5280" s="380"/>
      <c r="D5280" s="174">
        <v>8.08</v>
      </c>
      <c r="E5280" s="120"/>
      <c r="F5280" s="94">
        <f t="shared" si="480"/>
        <v>29.729999999999997</v>
      </c>
      <c r="G5280" s="494"/>
      <c r="H5280" s="371">
        <v>19.940000000000001</v>
      </c>
      <c r="I5280" s="174">
        <v>8.99</v>
      </c>
      <c r="J5280" s="385">
        <f t="shared" si="493"/>
        <v>8.99</v>
      </c>
      <c r="K5280" s="212">
        <f t="shared" si="494"/>
        <v>28.93</v>
      </c>
      <c r="L5280" s="468"/>
      <c r="M5280" s="468"/>
      <c r="N5280" s="468"/>
      <c r="O5280" s="98">
        <f t="shared" si="481"/>
        <v>-0.79999999999999716</v>
      </c>
      <c r="Q5280" s="100">
        <f t="shared" si="488"/>
        <v>-2.7652955409609303</v>
      </c>
      <c r="S5280" s="180">
        <v>0</v>
      </c>
      <c r="T5280" s="469">
        <v>0</v>
      </c>
      <c r="U5280" s="160">
        <v>0</v>
      </c>
      <c r="V5280" s="181">
        <v>0</v>
      </c>
      <c r="W5280" s="182">
        <v>0</v>
      </c>
      <c r="X5280" s="181">
        <v>0</v>
      </c>
      <c r="Y5280" s="163">
        <f t="shared" si="492"/>
        <v>29.729999999999997</v>
      </c>
      <c r="Z5280" s="106">
        <v>0</v>
      </c>
      <c r="AA5280" s="107">
        <v>0</v>
      </c>
      <c r="AB5280" s="108">
        <v>341</v>
      </c>
      <c r="AC5280" s="109">
        <v>0</v>
      </c>
      <c r="AD5280" s="111">
        <v>0</v>
      </c>
      <c r="AE5280" s="390">
        <f t="shared" si="498"/>
        <v>0</v>
      </c>
      <c r="AF5280" s="108">
        <v>354.3</v>
      </c>
      <c r="AG5280" s="109">
        <v>0</v>
      </c>
      <c r="AH5280" s="506"/>
      <c r="AI5280" s="112"/>
      <c r="AJ5280" s="110">
        <v>30</v>
      </c>
      <c r="AK5280" s="110"/>
      <c r="AL5280" s="506"/>
      <c r="AM5280" s="507">
        <f t="shared" si="495"/>
        <v>33</v>
      </c>
      <c r="AN5280" s="163">
        <f t="shared" si="499"/>
        <v>33</v>
      </c>
      <c r="AO5280" s="163"/>
      <c r="AP5280" s="113">
        <f t="shared" si="489"/>
        <v>3.2700000000000031</v>
      </c>
      <c r="AQ5280" s="163"/>
      <c r="AR5280" s="163"/>
      <c r="AS5280" s="163"/>
      <c r="AT5280" s="508"/>
      <c r="AU5280" s="508"/>
      <c r="AV5280" s="508"/>
      <c r="AW5280" s="509">
        <f t="shared" si="496"/>
        <v>9.0349499999999985</v>
      </c>
      <c r="AX5280" s="514"/>
      <c r="AY5280" s="515"/>
      <c r="AZ5280" s="516"/>
      <c r="BA5280" s="516"/>
      <c r="BB5280" s="517">
        <f t="shared" si="497"/>
        <v>23.965050000000002</v>
      </c>
      <c r="BC5280" s="516"/>
      <c r="BD5280" s="508"/>
    </row>
    <row r="5281" spans="1:56" x14ac:dyDescent="0.2">
      <c r="A5281" s="58">
        <v>41797</v>
      </c>
      <c r="B5281" s="92">
        <v>21.22</v>
      </c>
      <c r="C5281" s="380"/>
      <c r="D5281" s="174">
        <v>8.5</v>
      </c>
      <c r="E5281" s="120"/>
      <c r="F5281" s="94">
        <f t="shared" si="480"/>
        <v>29.72</v>
      </c>
      <c r="G5281" s="494"/>
      <c r="H5281" s="371">
        <v>20.41</v>
      </c>
      <c r="I5281" s="174">
        <v>8.98</v>
      </c>
      <c r="J5281" s="385">
        <f t="shared" si="493"/>
        <v>8.98</v>
      </c>
      <c r="K5281" s="212">
        <f t="shared" si="494"/>
        <v>29.39</v>
      </c>
      <c r="L5281" s="468"/>
      <c r="M5281" s="468"/>
      <c r="N5281" s="468"/>
      <c r="O5281" s="98">
        <f t="shared" si="481"/>
        <v>-0.32999999999999829</v>
      </c>
      <c r="Q5281" s="100">
        <f t="shared" si="488"/>
        <v>-1.1228308948621921</v>
      </c>
      <c r="S5281" s="180">
        <v>0</v>
      </c>
      <c r="T5281" s="469">
        <v>0</v>
      </c>
      <c r="U5281" s="160">
        <v>0</v>
      </c>
      <c r="V5281" s="181">
        <v>0</v>
      </c>
      <c r="W5281" s="182">
        <v>0</v>
      </c>
      <c r="X5281" s="181">
        <v>0</v>
      </c>
      <c r="Y5281" s="163">
        <f t="shared" si="492"/>
        <v>29.72</v>
      </c>
      <c r="Z5281" s="106">
        <v>0</v>
      </c>
      <c r="AA5281" s="107">
        <v>0</v>
      </c>
      <c r="AB5281" s="108">
        <v>341</v>
      </c>
      <c r="AC5281" s="109">
        <v>0</v>
      </c>
      <c r="AD5281" s="111">
        <v>0</v>
      </c>
      <c r="AE5281" s="390">
        <f t="shared" si="498"/>
        <v>0</v>
      </c>
      <c r="AF5281" s="108">
        <v>354.3</v>
      </c>
      <c r="AG5281" s="109">
        <v>0</v>
      </c>
      <c r="AH5281" s="506"/>
      <c r="AI5281" s="112"/>
      <c r="AJ5281" s="110">
        <v>29</v>
      </c>
      <c r="AK5281" s="110"/>
      <c r="AL5281" s="506"/>
      <c r="AM5281" s="507">
        <f t="shared" si="495"/>
        <v>31.900000000000002</v>
      </c>
      <c r="AN5281" s="163">
        <f t="shared" si="499"/>
        <v>31.900000000000002</v>
      </c>
      <c r="AO5281" s="163"/>
      <c r="AP5281" s="113">
        <f t="shared" si="489"/>
        <v>2.1800000000000033</v>
      </c>
      <c r="AQ5281" s="163"/>
      <c r="AR5281" s="163"/>
      <c r="AS5281" s="163"/>
      <c r="AT5281" s="508"/>
      <c r="AU5281" s="508"/>
      <c r="AV5281" s="508"/>
      <c r="AW5281" s="509">
        <f t="shared" si="496"/>
        <v>9.0248999999999988</v>
      </c>
      <c r="AX5281" s="514"/>
      <c r="AY5281" s="515"/>
      <c r="AZ5281" s="516"/>
      <c r="BA5281" s="516"/>
      <c r="BB5281" s="517">
        <f t="shared" si="497"/>
        <v>22.875100000000003</v>
      </c>
      <c r="BC5281" s="516"/>
      <c r="BD5281" s="508"/>
    </row>
    <row r="5282" spans="1:56" x14ac:dyDescent="0.2">
      <c r="A5282" s="58">
        <v>41798</v>
      </c>
      <c r="B5282" s="92">
        <v>21.89</v>
      </c>
      <c r="C5282" s="380"/>
      <c r="D5282" s="174">
        <v>8.15</v>
      </c>
      <c r="E5282" s="120"/>
      <c r="F5282" s="94">
        <f t="shared" si="480"/>
        <v>30.04</v>
      </c>
      <c r="G5282" s="494"/>
      <c r="H5282" s="371">
        <v>22.11</v>
      </c>
      <c r="I5282" s="174">
        <v>8.77</v>
      </c>
      <c r="J5282" s="385">
        <f t="shared" si="493"/>
        <v>8.77</v>
      </c>
      <c r="K5282" s="212">
        <f t="shared" si="494"/>
        <v>30.88</v>
      </c>
      <c r="L5282" s="468"/>
      <c r="M5282" s="468"/>
      <c r="N5282" s="468"/>
      <c r="O5282" s="98">
        <f t="shared" si="481"/>
        <v>0.83999999999999986</v>
      </c>
      <c r="Q5282" s="100">
        <f t="shared" si="488"/>
        <v>2.7202072538860098</v>
      </c>
      <c r="S5282" s="180">
        <v>0</v>
      </c>
      <c r="T5282" s="469">
        <v>0</v>
      </c>
      <c r="U5282" s="160">
        <v>0</v>
      </c>
      <c r="V5282" s="181">
        <v>0</v>
      </c>
      <c r="W5282" s="182">
        <v>0</v>
      </c>
      <c r="X5282" s="181">
        <v>0</v>
      </c>
      <c r="Y5282" s="163">
        <f t="shared" si="492"/>
        <v>30.04</v>
      </c>
      <c r="Z5282" s="106">
        <v>0</v>
      </c>
      <c r="AA5282" s="107">
        <v>0</v>
      </c>
      <c r="AB5282" s="108">
        <v>341</v>
      </c>
      <c r="AC5282" s="109">
        <v>0</v>
      </c>
      <c r="AD5282" s="111">
        <v>0</v>
      </c>
      <c r="AE5282" s="390">
        <f t="shared" si="498"/>
        <v>0</v>
      </c>
      <c r="AF5282" s="108">
        <v>354.2</v>
      </c>
      <c r="AG5282" s="109">
        <v>0</v>
      </c>
      <c r="AH5282" s="506"/>
      <c r="AI5282" s="112"/>
      <c r="AJ5282" s="110">
        <v>28</v>
      </c>
      <c r="AK5282" s="110"/>
      <c r="AL5282" s="506"/>
      <c r="AM5282" s="507">
        <f t="shared" si="495"/>
        <v>30.800000000000004</v>
      </c>
      <c r="AN5282" s="163">
        <f t="shared" si="499"/>
        <v>30.800000000000004</v>
      </c>
      <c r="AO5282" s="163"/>
      <c r="AP5282" s="113">
        <f t="shared" si="489"/>
        <v>0.76000000000000512</v>
      </c>
      <c r="AQ5282" s="163"/>
      <c r="AR5282" s="163"/>
      <c r="AS5282" s="163"/>
      <c r="AT5282" s="508"/>
      <c r="AU5282" s="508"/>
      <c r="AV5282" s="508"/>
      <c r="AW5282" s="509">
        <f t="shared" si="496"/>
        <v>8.8138499999999986</v>
      </c>
      <c r="AX5282" s="514"/>
      <c r="AY5282" s="515"/>
      <c r="AZ5282" s="516"/>
      <c r="BA5282" s="516"/>
      <c r="BB5282" s="517">
        <f t="shared" si="497"/>
        <v>21.986150000000006</v>
      </c>
      <c r="BC5282" s="516"/>
      <c r="BD5282" s="508"/>
    </row>
    <row r="5283" spans="1:56" x14ac:dyDescent="0.2">
      <c r="A5283" s="58">
        <v>41799</v>
      </c>
      <c r="B5283" s="92">
        <v>20.83</v>
      </c>
      <c r="C5283" s="380"/>
      <c r="D5283" s="174">
        <v>8.24</v>
      </c>
      <c r="E5283" s="120"/>
      <c r="F5283" s="94">
        <f t="shared" si="480"/>
        <v>29.07</v>
      </c>
      <c r="G5283" s="494"/>
      <c r="H5283" s="371">
        <v>21.68</v>
      </c>
      <c r="I5283" s="174">
        <v>8.73</v>
      </c>
      <c r="J5283" s="385">
        <f t="shared" si="493"/>
        <v>8.73</v>
      </c>
      <c r="K5283" s="212">
        <f t="shared" si="494"/>
        <v>30.41</v>
      </c>
      <c r="L5283" s="468"/>
      <c r="M5283" s="468"/>
      <c r="N5283" s="468"/>
      <c r="O5283" s="98">
        <f t="shared" si="481"/>
        <v>1.3399999999999999</v>
      </c>
      <c r="Q5283" s="100">
        <f t="shared" si="488"/>
        <v>4.4064452482735934</v>
      </c>
      <c r="S5283" s="180">
        <v>0</v>
      </c>
      <c r="T5283" s="469">
        <v>0</v>
      </c>
      <c r="U5283" s="160">
        <v>0</v>
      </c>
      <c r="V5283" s="181">
        <v>0</v>
      </c>
      <c r="W5283" s="182">
        <v>0</v>
      </c>
      <c r="X5283" s="181">
        <v>0</v>
      </c>
      <c r="Y5283" s="163">
        <f t="shared" si="492"/>
        <v>29.07</v>
      </c>
      <c r="Z5283" s="106">
        <v>0</v>
      </c>
      <c r="AA5283" s="107">
        <v>0</v>
      </c>
      <c r="AB5283" s="108">
        <v>341.1</v>
      </c>
      <c r="AC5283" s="109">
        <v>0</v>
      </c>
      <c r="AD5283" s="111">
        <v>0</v>
      </c>
      <c r="AE5283" s="390">
        <f t="shared" si="498"/>
        <v>0</v>
      </c>
      <c r="AF5283" s="108">
        <v>354</v>
      </c>
      <c r="AG5283" s="109">
        <v>0.15</v>
      </c>
      <c r="AH5283" s="506"/>
      <c r="AI5283" s="112"/>
      <c r="AJ5283" s="110">
        <v>30</v>
      </c>
      <c r="AK5283" s="110"/>
      <c r="AL5283" s="506"/>
      <c r="AM5283" s="507">
        <f t="shared" si="495"/>
        <v>33</v>
      </c>
      <c r="AN5283" s="163">
        <f t="shared" si="499"/>
        <v>33</v>
      </c>
      <c r="AO5283" s="163"/>
      <c r="AP5283" s="113">
        <f t="shared" si="489"/>
        <v>3.9299999999999997</v>
      </c>
      <c r="AQ5283" s="163"/>
      <c r="AR5283" s="163"/>
      <c r="AS5283" s="163"/>
      <c r="AT5283" s="508"/>
      <c r="AU5283" s="508"/>
      <c r="AV5283" s="508"/>
      <c r="AW5283" s="509">
        <f t="shared" si="496"/>
        <v>8.7736499999999999</v>
      </c>
      <c r="AX5283" s="514"/>
      <c r="AY5283" s="515"/>
      <c r="AZ5283" s="516"/>
      <c r="BA5283" s="516"/>
      <c r="BB5283" s="517">
        <f t="shared" si="497"/>
        <v>24.22635</v>
      </c>
      <c r="BC5283" s="516"/>
      <c r="BD5283" s="508"/>
    </row>
    <row r="5284" spans="1:56" x14ac:dyDescent="0.2">
      <c r="A5284" s="58">
        <v>41800</v>
      </c>
      <c r="B5284" s="92">
        <v>22.05</v>
      </c>
      <c r="C5284" s="380"/>
      <c r="D5284" s="174">
        <v>8.34</v>
      </c>
      <c r="E5284" s="120"/>
      <c r="F5284" s="94">
        <f t="shared" si="480"/>
        <v>30.39</v>
      </c>
      <c r="G5284" s="494"/>
      <c r="H5284" s="371">
        <v>20.350000000000001</v>
      </c>
      <c r="I5284" s="174">
        <v>9.08</v>
      </c>
      <c r="J5284" s="385">
        <f t="shared" si="493"/>
        <v>9.08</v>
      </c>
      <c r="K5284" s="212">
        <f t="shared" si="494"/>
        <v>29.43</v>
      </c>
      <c r="L5284" s="468"/>
      <c r="M5284" s="468"/>
      <c r="N5284" s="468"/>
      <c r="O5284" s="98">
        <f t="shared" si="481"/>
        <v>-0.96000000000000085</v>
      </c>
      <c r="Q5284" s="100">
        <f t="shared" si="488"/>
        <v>-3.2619775739041823</v>
      </c>
      <c r="S5284" s="180">
        <v>0</v>
      </c>
      <c r="T5284" s="469">
        <v>0</v>
      </c>
      <c r="U5284" s="160">
        <v>0</v>
      </c>
      <c r="V5284" s="181">
        <v>0</v>
      </c>
      <c r="W5284" s="182">
        <v>0</v>
      </c>
      <c r="X5284" s="181">
        <v>0</v>
      </c>
      <c r="Y5284" s="163">
        <f t="shared" si="492"/>
        <v>30.39</v>
      </c>
      <c r="Z5284" s="106">
        <v>0</v>
      </c>
      <c r="AA5284" s="107">
        <v>0</v>
      </c>
      <c r="AB5284" s="108">
        <v>341</v>
      </c>
      <c r="AC5284" s="109">
        <v>0</v>
      </c>
      <c r="AD5284" s="111">
        <v>0</v>
      </c>
      <c r="AE5284" s="390">
        <f t="shared" si="498"/>
        <v>0</v>
      </c>
      <c r="AF5284" s="108">
        <v>354.8</v>
      </c>
      <c r="AG5284" s="109">
        <v>0</v>
      </c>
      <c r="AH5284" s="506"/>
      <c r="AI5284" s="112"/>
      <c r="AJ5284" s="110">
        <v>28</v>
      </c>
      <c r="AK5284" s="110"/>
      <c r="AL5284" s="506"/>
      <c r="AM5284" s="507">
        <f t="shared" si="495"/>
        <v>30.800000000000004</v>
      </c>
      <c r="AN5284" s="163">
        <f t="shared" si="499"/>
        <v>30.800000000000004</v>
      </c>
      <c r="AO5284" s="163"/>
      <c r="AP5284" s="113">
        <f t="shared" si="489"/>
        <v>0.41000000000000369</v>
      </c>
      <c r="AQ5284" s="163"/>
      <c r="AR5284" s="163"/>
      <c r="AS5284" s="163"/>
      <c r="AT5284" s="508"/>
      <c r="AU5284" s="508"/>
      <c r="AV5284" s="508"/>
      <c r="AW5284" s="509">
        <f t="shared" si="496"/>
        <v>9.1253999999999991</v>
      </c>
      <c r="AX5284" s="514"/>
      <c r="AY5284" s="515"/>
      <c r="AZ5284" s="516"/>
      <c r="BA5284" s="516"/>
      <c r="BB5284" s="517">
        <f t="shared" si="497"/>
        <v>21.674600000000005</v>
      </c>
      <c r="BC5284" s="516"/>
      <c r="BD5284" s="508"/>
    </row>
    <row r="5285" spans="1:56" x14ac:dyDescent="0.2">
      <c r="A5285" s="58">
        <v>41801</v>
      </c>
      <c r="B5285" s="92">
        <v>23</v>
      </c>
      <c r="C5285" s="380"/>
      <c r="D5285" s="174">
        <v>8.56</v>
      </c>
      <c r="E5285" s="120"/>
      <c r="F5285" s="94">
        <f t="shared" si="480"/>
        <v>31.560000000000002</v>
      </c>
      <c r="G5285" s="494"/>
      <c r="H5285" s="371">
        <v>23.5</v>
      </c>
      <c r="I5285" s="174">
        <v>9.2100000000000009</v>
      </c>
      <c r="J5285" s="385">
        <f t="shared" si="493"/>
        <v>9.2100000000000009</v>
      </c>
      <c r="K5285" s="212">
        <f t="shared" si="494"/>
        <v>32.71</v>
      </c>
      <c r="L5285" s="468"/>
      <c r="M5285" s="468"/>
      <c r="N5285" s="468"/>
      <c r="O5285" s="98">
        <f t="shared" si="481"/>
        <v>1.1499999999999986</v>
      </c>
      <c r="Q5285" s="100">
        <f t="shared" si="488"/>
        <v>3.5157444206664583</v>
      </c>
      <c r="S5285" s="180">
        <v>0</v>
      </c>
      <c r="T5285" s="469">
        <v>0</v>
      </c>
      <c r="U5285" s="160">
        <v>0</v>
      </c>
      <c r="V5285" s="181">
        <v>0</v>
      </c>
      <c r="W5285" s="182">
        <v>0</v>
      </c>
      <c r="X5285" s="181">
        <v>0</v>
      </c>
      <c r="Y5285" s="163">
        <f t="shared" si="492"/>
        <v>31.560000000000002</v>
      </c>
      <c r="Z5285" s="106">
        <v>0</v>
      </c>
      <c r="AA5285" s="107">
        <v>0</v>
      </c>
      <c r="AB5285" s="108">
        <v>341</v>
      </c>
      <c r="AC5285" s="109">
        <v>0.9</v>
      </c>
      <c r="AD5285" s="111">
        <v>0</v>
      </c>
      <c r="AE5285" s="390">
        <f t="shared" si="498"/>
        <v>0</v>
      </c>
      <c r="AF5285" s="108">
        <v>354</v>
      </c>
      <c r="AG5285" s="109">
        <v>0.7</v>
      </c>
      <c r="AH5285" s="506"/>
      <c r="AI5285" s="112"/>
      <c r="AJ5285" s="110">
        <v>30</v>
      </c>
      <c r="AK5285" s="110"/>
      <c r="AL5285" s="506"/>
      <c r="AM5285" s="507">
        <f t="shared" si="495"/>
        <v>33</v>
      </c>
      <c r="AN5285" s="163">
        <f t="shared" si="499"/>
        <v>33</v>
      </c>
      <c r="AO5285" s="163"/>
      <c r="AP5285" s="113">
        <f t="shared" si="489"/>
        <v>1.4399999999999977</v>
      </c>
      <c r="AQ5285" s="163"/>
      <c r="AR5285" s="163"/>
      <c r="AS5285" s="163"/>
      <c r="AT5285" s="508"/>
      <c r="AU5285" s="508"/>
      <c r="AV5285" s="508"/>
      <c r="AW5285" s="509">
        <f t="shared" si="496"/>
        <v>9.2560500000000001</v>
      </c>
      <c r="AX5285" s="514"/>
      <c r="AY5285" s="515"/>
      <c r="AZ5285" s="516"/>
      <c r="BA5285" s="516"/>
      <c r="BB5285" s="517">
        <f t="shared" si="497"/>
        <v>23.743949999999998</v>
      </c>
      <c r="BC5285" s="516"/>
      <c r="BD5285" s="508"/>
    </row>
    <row r="5286" spans="1:56" x14ac:dyDescent="0.2">
      <c r="A5286" s="58">
        <v>41802</v>
      </c>
      <c r="B5286" s="92">
        <v>22</v>
      </c>
      <c r="C5286" s="380"/>
      <c r="D5286" s="174">
        <v>6.96</v>
      </c>
      <c r="E5286" s="120"/>
      <c r="F5286" s="120">
        <f t="shared" si="480"/>
        <v>28.96</v>
      </c>
      <c r="G5286" s="497"/>
      <c r="H5286" s="371">
        <v>21.52</v>
      </c>
      <c r="I5286" s="174">
        <v>9</v>
      </c>
      <c r="J5286" s="385">
        <f t="shared" si="493"/>
        <v>9</v>
      </c>
      <c r="K5286" s="212">
        <f t="shared" si="494"/>
        <v>30.52</v>
      </c>
      <c r="L5286" s="468"/>
      <c r="M5286" s="468"/>
      <c r="N5286" s="468"/>
      <c r="O5286" s="98">
        <f t="shared" si="481"/>
        <v>1.5599999999999987</v>
      </c>
      <c r="Q5286" s="100">
        <f t="shared" si="488"/>
        <v>5.1114023591087774</v>
      </c>
      <c r="S5286" s="180">
        <v>0</v>
      </c>
      <c r="T5286" s="469">
        <v>0</v>
      </c>
      <c r="U5286" s="160">
        <v>0</v>
      </c>
      <c r="V5286" s="181">
        <v>0</v>
      </c>
      <c r="W5286" s="182">
        <v>0</v>
      </c>
      <c r="X5286" s="181">
        <v>0</v>
      </c>
      <c r="Y5286" s="163">
        <f t="shared" si="492"/>
        <v>28.96</v>
      </c>
      <c r="Z5286" s="106">
        <v>0</v>
      </c>
      <c r="AA5286" s="107">
        <v>0</v>
      </c>
      <c r="AB5286" s="108">
        <v>341</v>
      </c>
      <c r="AC5286" s="109">
        <v>0</v>
      </c>
      <c r="AD5286" s="111">
        <v>0</v>
      </c>
      <c r="AE5286" s="390">
        <f t="shared" si="498"/>
        <v>0</v>
      </c>
      <c r="AF5286" s="108">
        <v>353.9</v>
      </c>
      <c r="AG5286" s="109">
        <v>0</v>
      </c>
      <c r="AH5286" s="506"/>
      <c r="AI5286" s="112"/>
      <c r="AJ5286" s="110">
        <v>26</v>
      </c>
      <c r="AK5286" s="110"/>
      <c r="AL5286" s="506"/>
      <c r="AM5286" s="507">
        <f t="shared" si="495"/>
        <v>28.6</v>
      </c>
      <c r="AN5286" s="163">
        <f t="shared" si="499"/>
        <v>28.6</v>
      </c>
      <c r="AO5286" s="163"/>
      <c r="AP5286" s="113">
        <f t="shared" si="489"/>
        <v>-0.35999999999999943</v>
      </c>
      <c r="AQ5286" s="163"/>
      <c r="AR5286" s="163"/>
      <c r="AS5286" s="163"/>
      <c r="AT5286" s="508"/>
      <c r="AU5286" s="508"/>
      <c r="AV5286" s="508"/>
      <c r="AW5286" s="509">
        <f t="shared" si="496"/>
        <v>9.0449999999999982</v>
      </c>
      <c r="AX5286" s="514"/>
      <c r="AY5286" s="515"/>
      <c r="AZ5286" s="516"/>
      <c r="BA5286" s="516"/>
      <c r="BB5286" s="517">
        <f t="shared" si="497"/>
        <v>19.555000000000003</v>
      </c>
      <c r="BC5286" s="516"/>
      <c r="BD5286" s="508"/>
    </row>
    <row r="5287" spans="1:56" x14ac:dyDescent="0.2">
      <c r="A5287" s="58">
        <v>41803</v>
      </c>
      <c r="B5287" s="92">
        <v>21.89</v>
      </c>
      <c r="C5287" s="380"/>
      <c r="D5287" s="174">
        <v>7.23</v>
      </c>
      <c r="E5287" s="120"/>
      <c r="F5287" s="94">
        <f t="shared" si="480"/>
        <v>29.12</v>
      </c>
      <c r="G5287" s="494"/>
      <c r="H5287" s="371">
        <v>20.25</v>
      </c>
      <c r="I5287" s="174">
        <v>10</v>
      </c>
      <c r="J5287" s="385">
        <f>D5287*1.03</f>
        <v>7.4469000000000003</v>
      </c>
      <c r="K5287" s="212">
        <f t="shared" si="494"/>
        <v>27.696899999999999</v>
      </c>
      <c r="L5287" s="468"/>
      <c r="M5287" s="468"/>
      <c r="N5287" s="468"/>
      <c r="O5287" s="98">
        <f t="shared" si="481"/>
        <v>-1.4231000000000016</v>
      </c>
      <c r="Q5287" s="100">
        <f t="shared" si="488"/>
        <v>-5.1381201506305816</v>
      </c>
      <c r="S5287" s="180">
        <v>0</v>
      </c>
      <c r="T5287" s="469">
        <v>0</v>
      </c>
      <c r="U5287" s="160">
        <v>0</v>
      </c>
      <c r="V5287" s="181">
        <v>0</v>
      </c>
      <c r="W5287" s="182">
        <v>0</v>
      </c>
      <c r="X5287" s="181">
        <v>0</v>
      </c>
      <c r="Y5287" s="163">
        <f t="shared" si="492"/>
        <v>29.12</v>
      </c>
      <c r="Z5287" s="106">
        <v>0</v>
      </c>
      <c r="AA5287" s="107">
        <v>0</v>
      </c>
      <c r="AB5287" s="108">
        <v>341</v>
      </c>
      <c r="AC5287" s="109">
        <v>0</v>
      </c>
      <c r="AD5287" s="111">
        <v>0</v>
      </c>
      <c r="AE5287" s="390">
        <f t="shared" si="498"/>
        <v>0</v>
      </c>
      <c r="AF5287" s="108">
        <v>353.8</v>
      </c>
      <c r="AG5287" s="109">
        <v>0.05</v>
      </c>
      <c r="AH5287" s="506"/>
      <c r="AI5287" s="112"/>
      <c r="AJ5287" s="110">
        <v>29</v>
      </c>
      <c r="AK5287" s="110"/>
      <c r="AL5287" s="506"/>
      <c r="AM5287" s="507">
        <f t="shared" si="495"/>
        <v>31.900000000000002</v>
      </c>
      <c r="AN5287" s="163">
        <f t="shared" si="499"/>
        <v>31.900000000000002</v>
      </c>
      <c r="AO5287" s="163"/>
      <c r="AP5287" s="113">
        <f t="shared" si="489"/>
        <v>2.7800000000000011</v>
      </c>
      <c r="AQ5287" s="163"/>
      <c r="AR5287" s="163"/>
      <c r="AS5287" s="163"/>
      <c r="AT5287" s="508"/>
      <c r="AU5287" s="508"/>
      <c r="AV5287" s="508"/>
      <c r="AW5287" s="509">
        <f t="shared" si="496"/>
        <v>7.4841344999999997</v>
      </c>
      <c r="AX5287" s="514"/>
      <c r="AY5287" s="515"/>
      <c r="AZ5287" s="516"/>
      <c r="BA5287" s="516"/>
      <c r="BB5287" s="517">
        <f t="shared" si="497"/>
        <v>24.415865500000002</v>
      </c>
      <c r="BC5287" s="516"/>
      <c r="BD5287" s="508"/>
    </row>
    <row r="5288" spans="1:56" x14ac:dyDescent="0.2">
      <c r="A5288" s="58">
        <v>41804</v>
      </c>
      <c r="B5288" s="92">
        <v>20.64</v>
      </c>
      <c r="C5288" s="380"/>
      <c r="D5288" s="174">
        <v>7.78</v>
      </c>
      <c r="E5288" s="120"/>
      <c r="F5288" s="94">
        <f t="shared" si="480"/>
        <v>28.42</v>
      </c>
      <c r="G5288" s="494"/>
      <c r="H5288" s="371">
        <v>20.28</v>
      </c>
      <c r="I5288" s="174">
        <v>10</v>
      </c>
      <c r="J5288" s="385">
        <f>D5288*1.03</f>
        <v>8.0134000000000007</v>
      </c>
      <c r="K5288" s="212">
        <f t="shared" si="494"/>
        <v>28.293400000000002</v>
      </c>
      <c r="L5288" s="468"/>
      <c r="M5288" s="468"/>
      <c r="N5288" s="468"/>
      <c r="O5288" s="98">
        <f t="shared" si="481"/>
        <v>-0.12659999999999982</v>
      </c>
      <c r="Q5288" s="100">
        <f t="shared" si="488"/>
        <v>-0.44745417659242021</v>
      </c>
      <c r="S5288" s="180">
        <v>0</v>
      </c>
      <c r="T5288" s="469">
        <v>0</v>
      </c>
      <c r="U5288" s="160">
        <v>0</v>
      </c>
      <c r="V5288" s="181">
        <v>0</v>
      </c>
      <c r="W5288" s="182">
        <v>0</v>
      </c>
      <c r="X5288" s="181">
        <v>0</v>
      </c>
      <c r="Y5288" s="163">
        <f t="shared" si="492"/>
        <v>28.42</v>
      </c>
      <c r="Z5288" s="106">
        <v>0</v>
      </c>
      <c r="AA5288" s="107">
        <v>0</v>
      </c>
      <c r="AB5288" s="108">
        <v>341</v>
      </c>
      <c r="AC5288" s="109">
        <v>0</v>
      </c>
      <c r="AD5288" s="111">
        <v>0</v>
      </c>
      <c r="AE5288" s="390">
        <f t="shared" si="498"/>
        <v>0</v>
      </c>
      <c r="AF5288" s="108">
        <v>353.7</v>
      </c>
      <c r="AG5288" s="109">
        <v>0</v>
      </c>
      <c r="AH5288" s="506"/>
      <c r="AI5288" s="112"/>
      <c r="AJ5288" s="110">
        <v>30</v>
      </c>
      <c r="AK5288" s="110"/>
      <c r="AL5288" s="506"/>
      <c r="AM5288" s="507">
        <f t="shared" si="495"/>
        <v>33</v>
      </c>
      <c r="AN5288" s="163">
        <f t="shared" si="499"/>
        <v>33</v>
      </c>
      <c r="AO5288" s="163"/>
      <c r="AP5288" s="113">
        <f t="shared" si="489"/>
        <v>4.5799999999999983</v>
      </c>
      <c r="AQ5288" s="163"/>
      <c r="AR5288" s="163"/>
      <c r="AS5288" s="163"/>
      <c r="AT5288" s="508"/>
      <c r="AU5288" s="508"/>
      <c r="AV5288" s="508"/>
      <c r="AW5288" s="509">
        <f t="shared" si="496"/>
        <v>8.0534669999999995</v>
      </c>
      <c r="AX5288" s="514"/>
      <c r="AY5288" s="515"/>
      <c r="AZ5288" s="516"/>
      <c r="BA5288" s="516"/>
      <c r="BB5288" s="517">
        <f t="shared" si="497"/>
        <v>24.946533000000002</v>
      </c>
      <c r="BC5288" s="516"/>
      <c r="BD5288" s="508"/>
    </row>
    <row r="5289" spans="1:56" x14ac:dyDescent="0.2">
      <c r="A5289" s="58">
        <v>41805</v>
      </c>
      <c r="B5289" s="92">
        <v>20.41</v>
      </c>
      <c r="C5289" s="380"/>
      <c r="D5289" s="174">
        <v>7.79</v>
      </c>
      <c r="E5289" s="120"/>
      <c r="F5289" s="94">
        <f t="shared" si="480"/>
        <v>28.2</v>
      </c>
      <c r="G5289" s="494"/>
      <c r="H5289" s="371">
        <v>20.399999999999999</v>
      </c>
      <c r="I5289" s="174">
        <v>10</v>
      </c>
      <c r="J5289" s="385">
        <f t="shared" ref="J5289:J5304" si="500">D5289*1.03</f>
        <v>8.0236999999999998</v>
      </c>
      <c r="K5289" s="212">
        <f t="shared" si="494"/>
        <v>28.423699999999997</v>
      </c>
      <c r="L5289" s="468"/>
      <c r="M5289" s="468"/>
      <c r="N5289" s="468"/>
      <c r="O5289" s="98">
        <f t="shared" si="481"/>
        <v>0.22369999999999735</v>
      </c>
      <c r="Q5289" s="100">
        <f t="shared" si="488"/>
        <v>0.78701928320379611</v>
      </c>
      <c r="S5289" s="180">
        <v>0</v>
      </c>
      <c r="T5289" s="469">
        <v>0</v>
      </c>
      <c r="U5289" s="160">
        <v>0</v>
      </c>
      <c r="V5289" s="181">
        <v>0</v>
      </c>
      <c r="W5289" s="182">
        <v>0</v>
      </c>
      <c r="X5289" s="181">
        <v>0</v>
      </c>
      <c r="Y5289" s="163">
        <f t="shared" si="492"/>
        <v>28.2</v>
      </c>
      <c r="Z5289" s="106">
        <v>0</v>
      </c>
      <c r="AA5289" s="107">
        <v>0</v>
      </c>
      <c r="AB5289" s="108">
        <v>341</v>
      </c>
      <c r="AC5289" s="109">
        <v>0</v>
      </c>
      <c r="AD5289" s="111">
        <v>0</v>
      </c>
      <c r="AE5289" s="390">
        <f t="shared" si="498"/>
        <v>0</v>
      </c>
      <c r="AF5289" s="108">
        <v>353.6</v>
      </c>
      <c r="AG5289" s="109">
        <v>0</v>
      </c>
      <c r="AH5289" s="506"/>
      <c r="AI5289" s="112"/>
      <c r="AJ5289" s="110">
        <v>32</v>
      </c>
      <c r="AK5289" s="110"/>
      <c r="AL5289" s="506"/>
      <c r="AM5289" s="507">
        <f t="shared" si="495"/>
        <v>35.200000000000003</v>
      </c>
      <c r="AN5289" s="163">
        <f t="shared" si="499"/>
        <v>35.200000000000003</v>
      </c>
      <c r="AO5289" s="163"/>
      <c r="AP5289" s="113">
        <f t="shared" si="489"/>
        <v>7.0000000000000036</v>
      </c>
      <c r="AQ5289" s="163"/>
      <c r="AR5289" s="163"/>
      <c r="AS5289" s="163"/>
      <c r="AT5289" s="508"/>
      <c r="AU5289" s="508"/>
      <c r="AV5289" s="508"/>
      <c r="AW5289" s="509">
        <f t="shared" si="496"/>
        <v>8.0638184999999982</v>
      </c>
      <c r="AX5289" s="514"/>
      <c r="AY5289" s="515"/>
      <c r="AZ5289" s="516"/>
      <c r="BA5289" s="516"/>
      <c r="BB5289" s="517">
        <f t="shared" si="497"/>
        <v>27.136181500000006</v>
      </c>
      <c r="BC5289" s="516"/>
      <c r="BD5289" s="508"/>
    </row>
    <row r="5290" spans="1:56" x14ac:dyDescent="0.2">
      <c r="A5290" s="58">
        <v>41806</v>
      </c>
      <c r="B5290" s="92">
        <v>22.23</v>
      </c>
      <c r="C5290" s="380"/>
      <c r="D5290" s="174">
        <v>7.9</v>
      </c>
      <c r="E5290" s="120"/>
      <c r="F5290" s="94">
        <f t="shared" si="480"/>
        <v>30.130000000000003</v>
      </c>
      <c r="G5290" s="494"/>
      <c r="H5290" s="371">
        <v>21.05</v>
      </c>
      <c r="I5290" s="174">
        <v>10</v>
      </c>
      <c r="J5290" s="385">
        <f t="shared" si="500"/>
        <v>8.1370000000000005</v>
      </c>
      <c r="K5290" s="212">
        <f t="shared" si="494"/>
        <v>29.187000000000001</v>
      </c>
      <c r="L5290" s="468"/>
      <c r="M5290" s="468"/>
      <c r="N5290" s="468"/>
      <c r="O5290" s="98">
        <f t="shared" si="481"/>
        <v>-0.94300000000000139</v>
      </c>
      <c r="Q5290" s="100">
        <f t="shared" si="488"/>
        <v>-3.2308904649330228</v>
      </c>
      <c r="S5290" s="180">
        <v>0</v>
      </c>
      <c r="T5290" s="469">
        <v>0</v>
      </c>
      <c r="U5290" s="160">
        <v>0</v>
      </c>
      <c r="V5290" s="181">
        <v>0</v>
      </c>
      <c r="W5290" s="182">
        <v>0</v>
      </c>
      <c r="X5290" s="181">
        <v>0</v>
      </c>
      <c r="Y5290" s="163">
        <f t="shared" si="492"/>
        <v>30.130000000000003</v>
      </c>
      <c r="Z5290" s="106">
        <v>0</v>
      </c>
      <c r="AA5290" s="107">
        <v>0</v>
      </c>
      <c r="AB5290" s="108">
        <v>341</v>
      </c>
      <c r="AC5290" s="109">
        <v>0</v>
      </c>
      <c r="AD5290" s="111">
        <v>0</v>
      </c>
      <c r="AE5290" s="390">
        <f t="shared" si="498"/>
        <v>0</v>
      </c>
      <c r="AF5290" s="108">
        <v>353.4</v>
      </c>
      <c r="AG5290" s="109">
        <v>0</v>
      </c>
      <c r="AH5290" s="506"/>
      <c r="AI5290" s="112"/>
      <c r="AJ5290" s="110">
        <v>29</v>
      </c>
      <c r="AK5290" s="110"/>
      <c r="AL5290" s="506"/>
      <c r="AM5290" s="507">
        <f t="shared" si="495"/>
        <v>31.900000000000002</v>
      </c>
      <c r="AN5290" s="163">
        <f t="shared" si="499"/>
        <v>31.900000000000002</v>
      </c>
      <c r="AO5290" s="163"/>
      <c r="AP5290" s="113">
        <f t="shared" si="489"/>
        <v>1.7699999999999996</v>
      </c>
      <c r="AQ5290" s="163"/>
      <c r="AR5290" s="163"/>
      <c r="AS5290" s="163"/>
      <c r="AT5290" s="508"/>
      <c r="AU5290" s="508"/>
      <c r="AV5290" s="508"/>
      <c r="AW5290" s="509">
        <f t="shared" si="496"/>
        <v>8.1776850000000003</v>
      </c>
      <c r="AX5290" s="514"/>
      <c r="AY5290" s="515"/>
      <c r="AZ5290" s="516"/>
      <c r="BA5290" s="516"/>
      <c r="BB5290" s="517">
        <f t="shared" si="497"/>
        <v>23.722315000000002</v>
      </c>
      <c r="BC5290" s="516"/>
      <c r="BD5290" s="508"/>
    </row>
    <row r="5291" spans="1:56" x14ac:dyDescent="0.2">
      <c r="A5291" s="58">
        <v>41807</v>
      </c>
      <c r="B5291" s="92">
        <v>24.98</v>
      </c>
      <c r="C5291" s="380"/>
      <c r="D5291" s="174">
        <v>7.82</v>
      </c>
      <c r="E5291" s="120"/>
      <c r="F5291" s="94">
        <f t="shared" si="480"/>
        <v>32.799999999999997</v>
      </c>
      <c r="G5291" s="494"/>
      <c r="H5291" s="371">
        <v>25.61</v>
      </c>
      <c r="I5291" s="174">
        <v>9</v>
      </c>
      <c r="J5291" s="385">
        <f t="shared" si="500"/>
        <v>8.0546000000000006</v>
      </c>
      <c r="K5291" s="212">
        <f t="shared" si="494"/>
        <v>33.6646</v>
      </c>
      <c r="L5291" s="468"/>
      <c r="M5291" s="468"/>
      <c r="N5291" s="468"/>
      <c r="O5291" s="98">
        <f t="shared" si="481"/>
        <v>0.86460000000000292</v>
      </c>
      <c r="Q5291" s="100">
        <f t="shared" si="488"/>
        <v>2.5682764684564883</v>
      </c>
      <c r="S5291" s="180">
        <v>0</v>
      </c>
      <c r="T5291" s="469">
        <v>0</v>
      </c>
      <c r="U5291" s="160">
        <v>0</v>
      </c>
      <c r="V5291" s="181">
        <v>0</v>
      </c>
      <c r="W5291" s="182">
        <v>0</v>
      </c>
      <c r="X5291" s="181">
        <v>0</v>
      </c>
      <c r="Y5291" s="163">
        <f t="shared" si="492"/>
        <v>32.799999999999997</v>
      </c>
      <c r="Z5291" s="106">
        <v>0</v>
      </c>
      <c r="AA5291" s="107">
        <v>0</v>
      </c>
      <c r="AB5291" s="108">
        <v>341</v>
      </c>
      <c r="AC5291" s="109">
        <v>0</v>
      </c>
      <c r="AD5291" s="111">
        <v>0</v>
      </c>
      <c r="AE5291" s="390">
        <f t="shared" si="498"/>
        <v>0</v>
      </c>
      <c r="AF5291" s="108">
        <v>353.4</v>
      </c>
      <c r="AG5291" s="109">
        <v>0</v>
      </c>
      <c r="AH5291" s="506"/>
      <c r="AI5291" s="112"/>
      <c r="AJ5291" s="110">
        <v>25</v>
      </c>
      <c r="AK5291" s="110"/>
      <c r="AL5291" s="506"/>
      <c r="AM5291" s="507">
        <f t="shared" si="495"/>
        <v>27.500000000000004</v>
      </c>
      <c r="AN5291" s="163">
        <f t="shared" si="499"/>
        <v>27.500000000000004</v>
      </c>
      <c r="AO5291" s="163"/>
      <c r="AP5291" s="113">
        <f t="shared" si="489"/>
        <v>-5.2999999999999936</v>
      </c>
      <c r="AQ5291" s="163"/>
      <c r="AR5291" s="163"/>
      <c r="AS5291" s="163"/>
      <c r="AT5291" s="508"/>
      <c r="AU5291" s="508"/>
      <c r="AV5291" s="508"/>
      <c r="AW5291" s="509">
        <f t="shared" si="496"/>
        <v>8.0948729999999998</v>
      </c>
      <c r="AX5291" s="514"/>
      <c r="AY5291" s="515"/>
      <c r="AZ5291" s="516"/>
      <c r="BA5291" s="516"/>
      <c r="BB5291" s="517">
        <f t="shared" si="497"/>
        <v>19.405127000000004</v>
      </c>
      <c r="BC5291" s="516"/>
      <c r="BD5291" s="508"/>
    </row>
    <row r="5292" spans="1:56" x14ac:dyDescent="0.2">
      <c r="A5292" s="58">
        <v>41808</v>
      </c>
      <c r="B5292" s="92">
        <v>25.79</v>
      </c>
      <c r="C5292" s="380"/>
      <c r="D5292" s="174">
        <v>8.0500000000000007</v>
      </c>
      <c r="E5292" s="120"/>
      <c r="F5292" s="94">
        <f t="shared" si="480"/>
        <v>33.840000000000003</v>
      </c>
      <c r="G5292" s="494"/>
      <c r="H5292" s="371">
        <v>26.14</v>
      </c>
      <c r="I5292" s="174">
        <v>10</v>
      </c>
      <c r="J5292" s="385">
        <f t="shared" si="500"/>
        <v>8.291500000000001</v>
      </c>
      <c r="K5292" s="212">
        <f t="shared" si="494"/>
        <v>34.4315</v>
      </c>
      <c r="L5292" s="468"/>
      <c r="M5292" s="468"/>
      <c r="N5292" s="468"/>
      <c r="O5292" s="98">
        <f t="shared" si="481"/>
        <v>0.59149999999999636</v>
      </c>
      <c r="Q5292" s="100">
        <f t="shared" si="488"/>
        <v>1.7179036637962226</v>
      </c>
      <c r="S5292" s="180">
        <v>0</v>
      </c>
      <c r="T5292" s="469">
        <v>0</v>
      </c>
      <c r="U5292" s="160">
        <v>0</v>
      </c>
      <c r="V5292" s="181">
        <v>0</v>
      </c>
      <c r="W5292" s="182">
        <v>0</v>
      </c>
      <c r="X5292" s="181">
        <v>0</v>
      </c>
      <c r="Y5292" s="163">
        <f t="shared" si="492"/>
        <v>33.840000000000003</v>
      </c>
      <c r="Z5292" s="106">
        <v>0</v>
      </c>
      <c r="AA5292" s="107">
        <v>0</v>
      </c>
      <c r="AB5292" s="108">
        <v>341</v>
      </c>
      <c r="AC5292" s="109">
        <v>0</v>
      </c>
      <c r="AD5292" s="111">
        <v>0</v>
      </c>
      <c r="AE5292" s="390">
        <f t="shared" si="498"/>
        <v>0</v>
      </c>
      <c r="AF5292" s="108">
        <v>353.3</v>
      </c>
      <c r="AG5292" s="109">
        <v>0</v>
      </c>
      <c r="AH5292" s="506"/>
      <c r="AI5292" s="112"/>
      <c r="AJ5292" s="110">
        <v>26</v>
      </c>
      <c r="AK5292" s="110"/>
      <c r="AL5292" s="506"/>
      <c r="AM5292" s="507">
        <f t="shared" si="495"/>
        <v>28.6</v>
      </c>
      <c r="AN5292" s="163">
        <f t="shared" si="499"/>
        <v>28.6</v>
      </c>
      <c r="AO5292" s="163"/>
      <c r="AP5292" s="113">
        <f t="shared" si="489"/>
        <v>-5.240000000000002</v>
      </c>
      <c r="AQ5292" s="163"/>
      <c r="AR5292" s="163"/>
      <c r="AS5292" s="163"/>
      <c r="AT5292" s="508"/>
      <c r="AU5292" s="508"/>
      <c r="AV5292" s="508"/>
      <c r="AW5292" s="509">
        <f t="shared" si="496"/>
        <v>8.3329575000000009</v>
      </c>
      <c r="AX5292" s="514"/>
      <c r="AY5292" s="515"/>
      <c r="AZ5292" s="516"/>
      <c r="BA5292" s="516"/>
      <c r="BB5292" s="517">
        <f t="shared" si="497"/>
        <v>20.267042500000002</v>
      </c>
      <c r="BC5292" s="516"/>
      <c r="BD5292" s="508"/>
    </row>
    <row r="5293" spans="1:56" x14ac:dyDescent="0.2">
      <c r="A5293" s="58">
        <v>41809</v>
      </c>
      <c r="B5293" s="92">
        <v>23.96</v>
      </c>
      <c r="C5293" s="380"/>
      <c r="D5293" s="174">
        <v>7.6</v>
      </c>
      <c r="E5293" s="120"/>
      <c r="F5293" s="94">
        <f t="shared" si="480"/>
        <v>31.560000000000002</v>
      </c>
      <c r="G5293" s="494"/>
      <c r="H5293" s="371">
        <v>23.5</v>
      </c>
      <c r="I5293" s="174">
        <v>9</v>
      </c>
      <c r="J5293" s="385">
        <f t="shared" si="500"/>
        <v>7.8279999999999994</v>
      </c>
      <c r="K5293" s="212">
        <f t="shared" si="494"/>
        <v>31.327999999999999</v>
      </c>
      <c r="L5293" s="468"/>
      <c r="M5293" s="468"/>
      <c r="N5293" s="468"/>
      <c r="O5293" s="98">
        <f t="shared" si="481"/>
        <v>-0.23200000000000287</v>
      </c>
      <c r="Q5293" s="100">
        <f t="shared" si="488"/>
        <v>-0.74055158324822168</v>
      </c>
      <c r="S5293" s="180">
        <v>0</v>
      </c>
      <c r="T5293" s="469">
        <v>0</v>
      </c>
      <c r="U5293" s="160">
        <v>0</v>
      </c>
      <c r="V5293" s="181">
        <v>0</v>
      </c>
      <c r="W5293" s="182">
        <v>0</v>
      </c>
      <c r="X5293" s="181">
        <v>0</v>
      </c>
      <c r="Y5293" s="163">
        <f t="shared" si="492"/>
        <v>31.560000000000002</v>
      </c>
      <c r="Z5293" s="106">
        <v>0</v>
      </c>
      <c r="AA5293" s="107">
        <v>0</v>
      </c>
      <c r="AB5293" s="108">
        <v>341</v>
      </c>
      <c r="AC5293" s="109">
        <v>0</v>
      </c>
      <c r="AD5293" s="111">
        <v>4.95</v>
      </c>
      <c r="AE5293" s="390">
        <f t="shared" si="498"/>
        <v>5.4450000000000003</v>
      </c>
      <c r="AF5293" s="108">
        <v>353.2</v>
      </c>
      <c r="AG5293" s="109">
        <v>0</v>
      </c>
      <c r="AH5293" s="506"/>
      <c r="AI5293" s="112"/>
      <c r="AJ5293" s="110">
        <v>22</v>
      </c>
      <c r="AK5293" s="110"/>
      <c r="AL5293" s="506"/>
      <c r="AM5293" s="507">
        <f t="shared" si="495"/>
        <v>24.200000000000003</v>
      </c>
      <c r="AN5293" s="163">
        <f t="shared" si="499"/>
        <v>29.645000000000003</v>
      </c>
      <c r="AO5293" s="163"/>
      <c r="AP5293" s="113">
        <f t="shared" si="489"/>
        <v>-1.9149999999999991</v>
      </c>
      <c r="AQ5293" s="163"/>
      <c r="AR5293" s="163"/>
      <c r="AS5293" s="163"/>
      <c r="AT5293" s="508"/>
      <c r="AU5293" s="508"/>
      <c r="AV5293" s="508"/>
      <c r="AW5293" s="509">
        <f t="shared" si="496"/>
        <v>7.8671399999999982</v>
      </c>
      <c r="AX5293" s="514"/>
      <c r="AY5293" s="515"/>
      <c r="AZ5293" s="516"/>
      <c r="BA5293" s="516"/>
      <c r="BB5293" s="517">
        <f t="shared" si="497"/>
        <v>21.777860000000004</v>
      </c>
      <c r="BC5293" s="516"/>
      <c r="BD5293" s="508"/>
    </row>
    <row r="5294" spans="1:56" x14ac:dyDescent="0.2">
      <c r="A5294" s="58">
        <v>41810</v>
      </c>
      <c r="B5294" s="92">
        <v>22.7</v>
      </c>
      <c r="C5294" s="380"/>
      <c r="D5294" s="174">
        <v>7.83</v>
      </c>
      <c r="E5294" s="120"/>
      <c r="F5294" s="94">
        <f t="shared" si="480"/>
        <v>30.53</v>
      </c>
      <c r="G5294" s="494"/>
      <c r="H5294" s="371">
        <v>23.1</v>
      </c>
      <c r="I5294" s="174">
        <v>10</v>
      </c>
      <c r="J5294" s="385">
        <f t="shared" si="500"/>
        <v>8.0648999999999997</v>
      </c>
      <c r="K5294" s="212">
        <f t="shared" si="494"/>
        <v>31.164900000000003</v>
      </c>
      <c r="L5294" s="468"/>
      <c r="M5294" s="468"/>
      <c r="N5294" s="468"/>
      <c r="O5294" s="98">
        <f t="shared" si="481"/>
        <v>0.6349000000000018</v>
      </c>
      <c r="Q5294" s="100">
        <f t="shared" si="488"/>
        <v>2.0372277786869257</v>
      </c>
      <c r="S5294" s="180">
        <v>0</v>
      </c>
      <c r="T5294" s="469">
        <v>0</v>
      </c>
      <c r="U5294" s="160">
        <v>0</v>
      </c>
      <c r="V5294" s="181">
        <v>0</v>
      </c>
      <c r="W5294" s="182">
        <v>0</v>
      </c>
      <c r="X5294" s="181">
        <v>0</v>
      </c>
      <c r="Y5294" s="163">
        <f t="shared" si="492"/>
        <v>30.53</v>
      </c>
      <c r="Z5294" s="106">
        <v>0</v>
      </c>
      <c r="AA5294" s="107">
        <v>0</v>
      </c>
      <c r="AB5294" s="108">
        <v>341</v>
      </c>
      <c r="AC5294" s="109">
        <v>0.1</v>
      </c>
      <c r="AD5294" s="111">
        <v>0</v>
      </c>
      <c r="AE5294" s="390">
        <f t="shared" si="498"/>
        <v>0</v>
      </c>
      <c r="AF5294" s="108">
        <v>353</v>
      </c>
      <c r="AG5294" s="109">
        <v>0</v>
      </c>
      <c r="AH5294" s="506"/>
      <c r="AI5294" s="112"/>
      <c r="AJ5294" s="110">
        <v>27</v>
      </c>
      <c r="AK5294" s="110"/>
      <c r="AL5294" s="506"/>
      <c r="AM5294" s="507">
        <f t="shared" si="495"/>
        <v>29.700000000000003</v>
      </c>
      <c r="AN5294" s="163">
        <f t="shared" si="499"/>
        <v>29.700000000000003</v>
      </c>
      <c r="AO5294" s="163"/>
      <c r="AP5294" s="113">
        <f t="shared" si="489"/>
        <v>-0.82999999999999829</v>
      </c>
      <c r="AQ5294" s="163"/>
      <c r="AR5294" s="163"/>
      <c r="AS5294" s="163"/>
      <c r="AT5294" s="508"/>
      <c r="AU5294" s="508"/>
      <c r="AV5294" s="508"/>
      <c r="AW5294" s="509">
        <f t="shared" si="496"/>
        <v>8.1052244999999985</v>
      </c>
      <c r="AX5294" s="514"/>
      <c r="AY5294" s="515"/>
      <c r="AZ5294" s="516"/>
      <c r="BA5294" s="516"/>
      <c r="BB5294" s="517">
        <f t="shared" si="497"/>
        <v>21.594775500000004</v>
      </c>
      <c r="BC5294" s="516"/>
      <c r="BD5294" s="508"/>
    </row>
    <row r="5295" spans="1:56" x14ac:dyDescent="0.2">
      <c r="A5295" s="58">
        <v>41811</v>
      </c>
      <c r="B5295" s="92">
        <v>21.29</v>
      </c>
      <c r="C5295" s="380"/>
      <c r="D5295" s="174">
        <v>7.85</v>
      </c>
      <c r="E5295" s="120"/>
      <c r="F5295" s="94">
        <f t="shared" si="480"/>
        <v>29.14</v>
      </c>
      <c r="G5295" s="494"/>
      <c r="H5295" s="371">
        <v>20.89</v>
      </c>
      <c r="I5295" s="174">
        <v>10</v>
      </c>
      <c r="J5295" s="385">
        <f t="shared" si="500"/>
        <v>8.0854999999999997</v>
      </c>
      <c r="K5295" s="212">
        <f t="shared" si="494"/>
        <v>28.9755</v>
      </c>
      <c r="L5295" s="468"/>
      <c r="M5295" s="468"/>
      <c r="N5295" s="468"/>
      <c r="O5295" s="98">
        <f t="shared" si="481"/>
        <v>-0.16450000000000031</v>
      </c>
      <c r="Q5295" s="100">
        <f t="shared" si="488"/>
        <v>-0.56772100567721118</v>
      </c>
      <c r="S5295" s="180">
        <v>0</v>
      </c>
      <c r="T5295" s="469">
        <v>0</v>
      </c>
      <c r="U5295" s="160">
        <v>0</v>
      </c>
      <c r="V5295" s="181">
        <v>0</v>
      </c>
      <c r="W5295" s="182">
        <v>0</v>
      </c>
      <c r="X5295" s="181">
        <v>0</v>
      </c>
      <c r="Y5295" s="163">
        <f t="shared" si="492"/>
        <v>29.14</v>
      </c>
      <c r="Z5295" s="106">
        <v>0</v>
      </c>
      <c r="AA5295" s="107">
        <v>0</v>
      </c>
      <c r="AB5295" s="108">
        <v>341</v>
      </c>
      <c r="AC5295" s="109">
        <v>0</v>
      </c>
      <c r="AD5295" s="111">
        <v>0</v>
      </c>
      <c r="AE5295" s="390">
        <f t="shared" si="498"/>
        <v>0</v>
      </c>
      <c r="AF5295" s="108">
        <v>352.6</v>
      </c>
      <c r="AG5295" s="109">
        <v>0</v>
      </c>
      <c r="AH5295" s="506"/>
      <c r="AI5295" s="112"/>
      <c r="AJ5295" s="110">
        <v>24</v>
      </c>
      <c r="AK5295" s="110"/>
      <c r="AL5295" s="506"/>
      <c r="AM5295" s="507">
        <f t="shared" si="495"/>
        <v>26.400000000000002</v>
      </c>
      <c r="AN5295" s="163">
        <f t="shared" si="499"/>
        <v>26.400000000000002</v>
      </c>
      <c r="AO5295" s="163"/>
      <c r="AP5295" s="113">
        <f t="shared" si="489"/>
        <v>-2.7399999999999984</v>
      </c>
      <c r="AQ5295" s="163"/>
      <c r="AR5295" s="163"/>
      <c r="AS5295" s="163"/>
      <c r="AT5295" s="508"/>
      <c r="AU5295" s="508"/>
      <c r="AV5295" s="508"/>
      <c r="AW5295" s="509">
        <f t="shared" si="496"/>
        <v>8.1259274999999995</v>
      </c>
      <c r="AX5295" s="514"/>
      <c r="AY5295" s="515"/>
      <c r="AZ5295" s="516"/>
      <c r="BA5295" s="516"/>
      <c r="BB5295" s="517">
        <f t="shared" si="497"/>
        <v>18.274072500000003</v>
      </c>
      <c r="BC5295" s="516"/>
      <c r="BD5295" s="508"/>
    </row>
    <row r="5296" spans="1:56" x14ac:dyDescent="0.2">
      <c r="A5296" s="58">
        <v>41812</v>
      </c>
      <c r="B5296" s="92">
        <v>19.59</v>
      </c>
      <c r="C5296" s="380"/>
      <c r="D5296" s="174">
        <v>7.88</v>
      </c>
      <c r="E5296" s="120"/>
      <c r="F5296" s="94">
        <f t="shared" si="480"/>
        <v>27.47</v>
      </c>
      <c r="G5296" s="494"/>
      <c r="H5296" s="371">
        <v>19.27</v>
      </c>
      <c r="I5296" s="174">
        <v>10</v>
      </c>
      <c r="J5296" s="385">
        <f t="shared" si="500"/>
        <v>8.1164000000000005</v>
      </c>
      <c r="K5296" s="212">
        <f t="shared" si="494"/>
        <v>27.386400000000002</v>
      </c>
      <c r="L5296" s="468"/>
      <c r="M5296" s="468"/>
      <c r="N5296" s="468"/>
      <c r="O5296" s="98">
        <f t="shared" si="481"/>
        <v>-8.359999999999701E-2</v>
      </c>
      <c r="Q5296" s="100">
        <f t="shared" si="488"/>
        <v>-0.30526100546255441</v>
      </c>
      <c r="S5296" s="180">
        <v>0</v>
      </c>
      <c r="T5296" s="469">
        <v>0</v>
      </c>
      <c r="U5296" s="160">
        <v>0</v>
      </c>
      <c r="V5296" s="181">
        <v>0</v>
      </c>
      <c r="W5296" s="182">
        <v>0</v>
      </c>
      <c r="X5296" s="181">
        <v>0</v>
      </c>
      <c r="Y5296" s="163">
        <f t="shared" si="492"/>
        <v>27.47</v>
      </c>
      <c r="Z5296" s="106">
        <v>0</v>
      </c>
      <c r="AA5296" s="107">
        <v>0</v>
      </c>
      <c r="AB5296" s="108">
        <v>341</v>
      </c>
      <c r="AC5296" s="109">
        <v>0</v>
      </c>
      <c r="AD5296" s="111">
        <v>0</v>
      </c>
      <c r="AE5296" s="390">
        <f t="shared" si="498"/>
        <v>0</v>
      </c>
      <c r="AF5296" s="108">
        <v>352.8</v>
      </c>
      <c r="AG5296" s="109">
        <v>0</v>
      </c>
      <c r="AH5296" s="506"/>
      <c r="AI5296" s="112"/>
      <c r="AJ5296" s="110">
        <v>21</v>
      </c>
      <c r="AK5296" s="110"/>
      <c r="AL5296" s="506"/>
      <c r="AM5296" s="507">
        <f t="shared" si="495"/>
        <v>23.1</v>
      </c>
      <c r="AN5296" s="163">
        <f t="shared" si="499"/>
        <v>23.1</v>
      </c>
      <c r="AO5296" s="163"/>
      <c r="AP5296" s="113">
        <f t="shared" si="489"/>
        <v>-4.3699999999999974</v>
      </c>
      <c r="AQ5296" s="163"/>
      <c r="AR5296" s="163"/>
      <c r="AS5296" s="163"/>
      <c r="AT5296" s="508"/>
      <c r="AU5296" s="508"/>
      <c r="AV5296" s="508"/>
      <c r="AW5296" s="509">
        <f t="shared" si="496"/>
        <v>8.1569819999999993</v>
      </c>
      <c r="AX5296" s="514"/>
      <c r="AY5296" s="515"/>
      <c r="AZ5296" s="516"/>
      <c r="BA5296" s="516"/>
      <c r="BB5296" s="517">
        <f t="shared" si="497"/>
        <v>14.943018000000002</v>
      </c>
      <c r="BC5296" s="516"/>
      <c r="BD5296" s="508"/>
    </row>
    <row r="5297" spans="1:56" x14ac:dyDescent="0.2">
      <c r="A5297" s="58">
        <v>41813</v>
      </c>
      <c r="B5297" s="92">
        <v>20.86</v>
      </c>
      <c r="C5297" s="380"/>
      <c r="D5297" s="174">
        <v>7.93</v>
      </c>
      <c r="E5297" s="120"/>
      <c r="F5297" s="94">
        <f t="shared" si="480"/>
        <v>28.79</v>
      </c>
      <c r="G5297" s="494"/>
      <c r="H5297" s="371">
        <v>19.399999999999999</v>
      </c>
      <c r="I5297" s="174">
        <v>10</v>
      </c>
      <c r="J5297" s="385">
        <f t="shared" si="500"/>
        <v>8.1678999999999995</v>
      </c>
      <c r="K5297" s="212">
        <f t="shared" si="494"/>
        <v>27.567899999999998</v>
      </c>
      <c r="L5297" s="468"/>
      <c r="M5297" s="468"/>
      <c r="N5297" s="468"/>
      <c r="O5297" s="98">
        <f t="shared" si="481"/>
        <v>-1.2221000000000011</v>
      </c>
      <c r="Q5297" s="100">
        <f t="shared" si="488"/>
        <v>-4.4330543857167255</v>
      </c>
      <c r="S5297" s="180">
        <v>0</v>
      </c>
      <c r="T5297" s="469">
        <v>0</v>
      </c>
      <c r="U5297" s="160">
        <v>0</v>
      </c>
      <c r="V5297" s="181">
        <v>0</v>
      </c>
      <c r="W5297" s="182">
        <v>0</v>
      </c>
      <c r="X5297" s="181">
        <v>0</v>
      </c>
      <c r="Y5297" s="163">
        <f t="shared" si="492"/>
        <v>28.79</v>
      </c>
      <c r="Z5297" s="106">
        <v>0</v>
      </c>
      <c r="AA5297" s="107">
        <v>0</v>
      </c>
      <c r="AB5297" s="108">
        <v>341</v>
      </c>
      <c r="AC5297" s="109">
        <v>0</v>
      </c>
      <c r="AD5297" s="111">
        <v>7</v>
      </c>
      <c r="AE5297" s="390">
        <f t="shared" si="498"/>
        <v>7.7000000000000011</v>
      </c>
      <c r="AF5297" s="108">
        <v>352.6</v>
      </c>
      <c r="AG5297" s="109">
        <v>0</v>
      </c>
      <c r="AH5297" s="506"/>
      <c r="AI5297" s="112"/>
      <c r="AJ5297" s="110">
        <v>23</v>
      </c>
      <c r="AK5297" s="110"/>
      <c r="AL5297" s="506"/>
      <c r="AM5297" s="507">
        <f t="shared" si="495"/>
        <v>25.3</v>
      </c>
      <c r="AN5297" s="163">
        <f t="shared" si="499"/>
        <v>33</v>
      </c>
      <c r="AO5297" s="163"/>
      <c r="AP5297" s="113">
        <f t="shared" si="489"/>
        <v>4.2100000000000009</v>
      </c>
      <c r="AQ5297" s="163"/>
      <c r="AR5297" s="163"/>
      <c r="AS5297" s="163"/>
      <c r="AT5297" s="508"/>
      <c r="AU5297" s="508"/>
      <c r="AV5297" s="508"/>
      <c r="AW5297" s="509">
        <f t="shared" si="496"/>
        <v>8.2087394999999983</v>
      </c>
      <c r="AX5297" s="514"/>
      <c r="AY5297" s="515"/>
      <c r="AZ5297" s="516"/>
      <c r="BA5297" s="516"/>
      <c r="BB5297" s="517">
        <f t="shared" si="497"/>
        <v>24.7912605</v>
      </c>
      <c r="BC5297" s="516"/>
      <c r="BD5297" s="508"/>
    </row>
    <row r="5298" spans="1:56" x14ac:dyDescent="0.2">
      <c r="A5298" s="58">
        <v>41814</v>
      </c>
      <c r="B5298" s="92">
        <v>23.07</v>
      </c>
      <c r="C5298" s="380"/>
      <c r="D5298" s="174">
        <v>7.91</v>
      </c>
      <c r="E5298" s="120"/>
      <c r="F5298" s="120">
        <f t="shared" si="480"/>
        <v>30.98</v>
      </c>
      <c r="G5298" s="497"/>
      <c r="H5298" s="371">
        <v>23.9</v>
      </c>
      <c r="I5298" s="174">
        <v>10</v>
      </c>
      <c r="J5298" s="385">
        <f t="shared" si="500"/>
        <v>8.1472999999999995</v>
      </c>
      <c r="K5298" s="212">
        <f t="shared" si="494"/>
        <v>32.0473</v>
      </c>
      <c r="L5298" s="468"/>
      <c r="M5298" s="468"/>
      <c r="N5298" s="468"/>
      <c r="O5298" s="98">
        <f t="shared" si="481"/>
        <v>1.0672999999999995</v>
      </c>
      <c r="Q5298" s="100">
        <f t="shared" si="488"/>
        <v>3.330389767624728</v>
      </c>
      <c r="S5298" s="180">
        <v>0</v>
      </c>
      <c r="T5298" s="469">
        <v>0</v>
      </c>
      <c r="U5298" s="160">
        <v>0</v>
      </c>
      <c r="V5298" s="181">
        <v>0</v>
      </c>
      <c r="W5298" s="182">
        <v>0</v>
      </c>
      <c r="X5298" s="181">
        <v>0</v>
      </c>
      <c r="Y5298" s="163">
        <f t="shared" si="492"/>
        <v>30.98</v>
      </c>
      <c r="Z5298" s="106">
        <v>0</v>
      </c>
      <c r="AA5298" s="107">
        <v>0</v>
      </c>
      <c r="AB5298" s="108">
        <v>341</v>
      </c>
      <c r="AC5298" s="109">
        <v>0</v>
      </c>
      <c r="AD5298" s="111">
        <v>9.51</v>
      </c>
      <c r="AE5298" s="390">
        <f t="shared" si="498"/>
        <v>10.461</v>
      </c>
      <c r="AF5298" s="108">
        <v>352.5</v>
      </c>
      <c r="AG5298" s="109">
        <v>0</v>
      </c>
      <c r="AH5298" s="506"/>
      <c r="AI5298" s="112"/>
      <c r="AJ5298" s="110">
        <v>19</v>
      </c>
      <c r="AK5298" s="110"/>
      <c r="AL5298" s="506"/>
      <c r="AM5298" s="507">
        <f t="shared" si="495"/>
        <v>20.900000000000002</v>
      </c>
      <c r="AN5298" s="163">
        <f t="shared" si="499"/>
        <v>31.361000000000004</v>
      </c>
      <c r="AO5298" s="163"/>
      <c r="AP5298" s="113">
        <f t="shared" si="489"/>
        <v>0.38100000000000378</v>
      </c>
      <c r="AQ5298" s="163"/>
      <c r="AR5298" s="163"/>
      <c r="AS5298" s="163"/>
      <c r="AT5298" s="508"/>
      <c r="AU5298" s="508"/>
      <c r="AV5298" s="508"/>
      <c r="AW5298" s="509">
        <f t="shared" si="496"/>
        <v>8.1880364999999991</v>
      </c>
      <c r="AX5298" s="514"/>
      <c r="AY5298" s="515"/>
      <c r="AZ5298" s="516"/>
      <c r="BA5298" s="516"/>
      <c r="BB5298" s="517">
        <f t="shared" si="497"/>
        <v>23.172963500000005</v>
      </c>
      <c r="BC5298" s="516"/>
      <c r="BD5298" s="508"/>
    </row>
    <row r="5299" spans="1:56" x14ac:dyDescent="0.2">
      <c r="A5299" s="58">
        <v>41815</v>
      </c>
      <c r="B5299" s="92">
        <v>24.24</v>
      </c>
      <c r="C5299" s="380"/>
      <c r="D5299" s="174">
        <v>7.86</v>
      </c>
      <c r="E5299" s="120"/>
      <c r="F5299" s="120">
        <f t="shared" si="480"/>
        <v>32.1</v>
      </c>
      <c r="G5299" s="497"/>
      <c r="H5299" s="371">
        <v>25.17</v>
      </c>
      <c r="I5299" s="174">
        <v>10</v>
      </c>
      <c r="J5299" s="385">
        <f t="shared" si="500"/>
        <v>8.0958000000000006</v>
      </c>
      <c r="K5299" s="212">
        <f t="shared" si="494"/>
        <v>33.265799999999999</v>
      </c>
      <c r="L5299" s="468"/>
      <c r="M5299" s="468"/>
      <c r="N5299" s="468"/>
      <c r="O5299" s="98">
        <f t="shared" si="481"/>
        <v>1.1657999999999973</v>
      </c>
      <c r="Q5299" s="100">
        <f t="shared" si="488"/>
        <v>3.5045001172375154</v>
      </c>
      <c r="S5299" s="180">
        <v>0</v>
      </c>
      <c r="T5299" s="469">
        <v>0</v>
      </c>
      <c r="U5299" s="160">
        <v>0</v>
      </c>
      <c r="V5299" s="181">
        <v>0</v>
      </c>
      <c r="W5299" s="182">
        <v>0</v>
      </c>
      <c r="X5299" s="181">
        <v>0</v>
      </c>
      <c r="Y5299" s="163">
        <f t="shared" si="492"/>
        <v>32.1</v>
      </c>
      <c r="Z5299" s="106">
        <v>0</v>
      </c>
      <c r="AA5299" s="107">
        <v>0</v>
      </c>
      <c r="AB5299" s="108">
        <v>341</v>
      </c>
      <c r="AC5299" s="109">
        <v>0</v>
      </c>
      <c r="AD5299" s="111">
        <v>6.2</v>
      </c>
      <c r="AE5299" s="390">
        <f t="shared" si="498"/>
        <v>6.8200000000000012</v>
      </c>
      <c r="AF5299" s="108">
        <v>352.5</v>
      </c>
      <c r="AG5299" s="109">
        <v>0</v>
      </c>
      <c r="AH5299" s="506"/>
      <c r="AI5299" s="112"/>
      <c r="AJ5299" s="110">
        <v>20</v>
      </c>
      <c r="AK5299" s="110"/>
      <c r="AL5299" s="506"/>
      <c r="AM5299" s="507">
        <f t="shared" si="495"/>
        <v>22</v>
      </c>
      <c r="AN5299" s="163">
        <f t="shared" si="499"/>
        <v>28.82</v>
      </c>
      <c r="AO5299" s="163"/>
      <c r="AP5299" s="113">
        <f t="shared" si="489"/>
        <v>-3.2800000000000011</v>
      </c>
      <c r="AQ5299" s="163"/>
      <c r="AR5299" s="163"/>
      <c r="AS5299" s="163"/>
      <c r="AT5299" s="508"/>
      <c r="AU5299" s="508"/>
      <c r="AV5299" s="508"/>
      <c r="AW5299" s="509">
        <f t="shared" si="496"/>
        <v>8.136279</v>
      </c>
      <c r="AX5299" s="514"/>
      <c r="AY5299" s="515"/>
      <c r="AZ5299" s="516"/>
      <c r="BA5299" s="516"/>
      <c r="BB5299" s="517">
        <f t="shared" si="497"/>
        <v>20.683720999999998</v>
      </c>
      <c r="BC5299" s="516"/>
      <c r="BD5299" s="508"/>
    </row>
    <row r="5300" spans="1:56" x14ac:dyDescent="0.2">
      <c r="A5300" s="58">
        <v>41816</v>
      </c>
      <c r="B5300" s="92">
        <v>24.1</v>
      </c>
      <c r="C5300" s="380"/>
      <c r="D5300" s="174">
        <v>7.62</v>
      </c>
      <c r="E5300" s="120"/>
      <c r="F5300" s="120">
        <f t="shared" si="480"/>
        <v>31.720000000000002</v>
      </c>
      <c r="G5300" s="497"/>
      <c r="H5300" s="371">
        <v>23.67</v>
      </c>
      <c r="I5300" s="174">
        <v>10</v>
      </c>
      <c r="J5300" s="385">
        <f t="shared" si="500"/>
        <v>7.8486000000000002</v>
      </c>
      <c r="K5300" s="212">
        <f t="shared" si="494"/>
        <v>31.518600000000003</v>
      </c>
      <c r="L5300" s="468"/>
      <c r="M5300" s="468"/>
      <c r="N5300" s="468"/>
      <c r="O5300" s="98">
        <f t="shared" si="481"/>
        <v>-0.20139999999999958</v>
      </c>
      <c r="Q5300" s="100">
        <f t="shared" si="488"/>
        <v>-0.63898777229952963</v>
      </c>
      <c r="S5300" s="180">
        <v>0</v>
      </c>
      <c r="T5300" s="469">
        <v>0</v>
      </c>
      <c r="U5300" s="160">
        <v>0</v>
      </c>
      <c r="V5300" s="181">
        <v>0</v>
      </c>
      <c r="W5300" s="182">
        <v>0</v>
      </c>
      <c r="X5300" s="181">
        <v>0</v>
      </c>
      <c r="Y5300" s="163">
        <f t="shared" si="492"/>
        <v>31.720000000000002</v>
      </c>
      <c r="Z5300" s="106">
        <v>0</v>
      </c>
      <c r="AA5300" s="107">
        <v>0</v>
      </c>
      <c r="AB5300" s="108">
        <v>341</v>
      </c>
      <c r="AC5300" s="109">
        <v>0</v>
      </c>
      <c r="AD5300" s="111">
        <v>0</v>
      </c>
      <c r="AE5300" s="390">
        <f t="shared" si="498"/>
        <v>0</v>
      </c>
      <c r="AF5300" s="108">
        <v>352.5</v>
      </c>
      <c r="AG5300" s="109">
        <v>0.5</v>
      </c>
      <c r="AH5300" s="506"/>
      <c r="AI5300" s="112"/>
      <c r="AJ5300" s="110">
        <v>24</v>
      </c>
      <c r="AK5300" s="110"/>
      <c r="AL5300" s="506"/>
      <c r="AM5300" s="507">
        <f t="shared" si="495"/>
        <v>26.400000000000002</v>
      </c>
      <c r="AN5300" s="163">
        <f t="shared" si="499"/>
        <v>26.400000000000002</v>
      </c>
      <c r="AO5300" s="163"/>
      <c r="AP5300" s="113">
        <f t="shared" si="489"/>
        <v>-5.32</v>
      </c>
      <c r="AQ5300" s="163"/>
      <c r="AR5300" s="163"/>
      <c r="AS5300" s="163"/>
      <c r="AT5300" s="508"/>
      <c r="AU5300" s="508"/>
      <c r="AV5300" s="508"/>
      <c r="AW5300" s="509">
        <f t="shared" si="496"/>
        <v>7.8878429999999993</v>
      </c>
      <c r="AX5300" s="514"/>
      <c r="AY5300" s="515"/>
      <c r="AZ5300" s="516"/>
      <c r="BA5300" s="516"/>
      <c r="BB5300" s="517">
        <f t="shared" si="497"/>
        <v>18.512157000000002</v>
      </c>
      <c r="BC5300" s="516"/>
      <c r="BD5300" s="508"/>
    </row>
    <row r="5301" spans="1:56" x14ac:dyDescent="0.2">
      <c r="A5301" s="58">
        <v>41817</v>
      </c>
      <c r="B5301" s="92">
        <v>21.84</v>
      </c>
      <c r="C5301" s="380"/>
      <c r="D5301" s="174">
        <v>8.34</v>
      </c>
      <c r="E5301" s="120"/>
      <c r="F5301" s="120">
        <f t="shared" si="480"/>
        <v>30.18</v>
      </c>
      <c r="G5301" s="497"/>
      <c r="H5301" s="371">
        <v>22.74</v>
      </c>
      <c r="I5301" s="174">
        <v>10</v>
      </c>
      <c r="J5301" s="385">
        <f t="shared" si="500"/>
        <v>8.5901999999999994</v>
      </c>
      <c r="K5301" s="212">
        <f t="shared" si="494"/>
        <v>31.330199999999998</v>
      </c>
      <c r="L5301" s="468"/>
      <c r="M5301" s="468"/>
      <c r="N5301" s="468"/>
      <c r="O5301" s="98">
        <f t="shared" si="481"/>
        <v>1.1501999999999981</v>
      </c>
      <c r="Q5301" s="100">
        <f t="shared" si="488"/>
        <v>3.6712181856483466</v>
      </c>
      <c r="S5301" s="180">
        <v>0</v>
      </c>
      <c r="T5301" s="469">
        <v>0</v>
      </c>
      <c r="U5301" s="160">
        <v>0</v>
      </c>
      <c r="V5301" s="181">
        <v>0</v>
      </c>
      <c r="W5301" s="182">
        <v>0</v>
      </c>
      <c r="X5301" s="181">
        <v>0</v>
      </c>
      <c r="Y5301" s="163">
        <f t="shared" si="492"/>
        <v>30.18</v>
      </c>
      <c r="Z5301" s="106">
        <v>0</v>
      </c>
      <c r="AA5301" s="107">
        <v>0</v>
      </c>
      <c r="AB5301" s="108">
        <v>341</v>
      </c>
      <c r="AC5301" s="109">
        <v>0.5</v>
      </c>
      <c r="AD5301" s="111">
        <v>0</v>
      </c>
      <c r="AE5301" s="390">
        <f t="shared" si="498"/>
        <v>0</v>
      </c>
      <c r="AF5301" s="108">
        <v>352.3</v>
      </c>
      <c r="AG5301" s="109">
        <v>0</v>
      </c>
      <c r="AH5301" s="506"/>
      <c r="AI5301" s="112"/>
      <c r="AJ5301" s="110">
        <v>26</v>
      </c>
      <c r="AK5301" s="110"/>
      <c r="AL5301" s="506"/>
      <c r="AM5301" s="507">
        <f t="shared" si="495"/>
        <v>28.6</v>
      </c>
      <c r="AN5301" s="163">
        <f t="shared" si="499"/>
        <v>28.6</v>
      </c>
      <c r="AO5301" s="163"/>
      <c r="AP5301" s="113">
        <f t="shared" si="489"/>
        <v>-1.5799999999999983</v>
      </c>
      <c r="AQ5301" s="163"/>
      <c r="AR5301" s="163"/>
      <c r="AS5301" s="163"/>
      <c r="AT5301" s="508"/>
      <c r="AU5301" s="508"/>
      <c r="AV5301" s="508"/>
      <c r="AW5301" s="509">
        <f t="shared" si="496"/>
        <v>8.633150999999998</v>
      </c>
      <c r="AX5301" s="514"/>
      <c r="AY5301" s="515"/>
      <c r="AZ5301" s="516"/>
      <c r="BA5301" s="516"/>
      <c r="BB5301" s="517">
        <f t="shared" si="497"/>
        <v>19.966849000000003</v>
      </c>
      <c r="BC5301" s="516"/>
      <c r="BD5301" s="508"/>
    </row>
    <row r="5302" spans="1:56" x14ac:dyDescent="0.2">
      <c r="A5302" s="58">
        <v>41818</v>
      </c>
      <c r="B5302" s="92">
        <v>20.69</v>
      </c>
      <c r="C5302" s="380"/>
      <c r="D5302" s="174">
        <v>7.95</v>
      </c>
      <c r="E5302" s="120"/>
      <c r="F5302" s="120">
        <f t="shared" si="480"/>
        <v>28.64</v>
      </c>
      <c r="G5302" s="497"/>
      <c r="H5302" s="371">
        <v>18.91</v>
      </c>
      <c r="I5302" s="174">
        <v>10</v>
      </c>
      <c r="J5302" s="385">
        <f t="shared" si="500"/>
        <v>8.1885000000000012</v>
      </c>
      <c r="K5302" s="212">
        <f t="shared" si="494"/>
        <v>27.098500000000001</v>
      </c>
      <c r="L5302" s="468"/>
      <c r="M5302" s="468"/>
      <c r="N5302" s="468"/>
      <c r="O5302" s="98">
        <f t="shared" si="481"/>
        <v>-1.5414999999999992</v>
      </c>
      <c r="Q5302" s="100">
        <f t="shared" si="488"/>
        <v>-5.6885067439157115</v>
      </c>
      <c r="S5302" s="180">
        <v>0</v>
      </c>
      <c r="T5302" s="469">
        <v>0</v>
      </c>
      <c r="U5302" s="160">
        <v>0</v>
      </c>
      <c r="V5302" s="181">
        <v>0</v>
      </c>
      <c r="W5302" s="182">
        <v>0</v>
      </c>
      <c r="X5302" s="181">
        <v>0</v>
      </c>
      <c r="Y5302" s="163">
        <f t="shared" si="492"/>
        <v>28.64</v>
      </c>
      <c r="Z5302" s="106">
        <v>0</v>
      </c>
      <c r="AA5302" s="107">
        <v>0</v>
      </c>
      <c r="AB5302" s="108">
        <v>341</v>
      </c>
      <c r="AC5302" s="109">
        <v>0</v>
      </c>
      <c r="AD5302" s="111">
        <v>0</v>
      </c>
      <c r="AE5302" s="390">
        <f t="shared" si="498"/>
        <v>0</v>
      </c>
      <c r="AF5302" s="108">
        <v>352.1</v>
      </c>
      <c r="AG5302" s="109">
        <v>0.2</v>
      </c>
      <c r="AH5302" s="506"/>
      <c r="AI5302" s="112"/>
      <c r="AJ5302" s="110">
        <v>25</v>
      </c>
      <c r="AK5302" s="110"/>
      <c r="AL5302" s="506"/>
      <c r="AM5302" s="507">
        <f t="shared" si="495"/>
        <v>27.500000000000004</v>
      </c>
      <c r="AN5302" s="163">
        <f t="shared" si="499"/>
        <v>27.500000000000004</v>
      </c>
      <c r="AO5302" s="163"/>
      <c r="AP5302" s="113">
        <f t="shared" si="489"/>
        <v>-1.139999999999997</v>
      </c>
      <c r="AQ5302" s="163"/>
      <c r="AR5302" s="163"/>
      <c r="AS5302" s="163"/>
      <c r="AT5302" s="508"/>
      <c r="AU5302" s="508"/>
      <c r="AV5302" s="508"/>
      <c r="AW5302" s="509">
        <f t="shared" si="496"/>
        <v>8.2294425000000011</v>
      </c>
      <c r="AX5302" s="514"/>
      <c r="AY5302" s="515"/>
      <c r="AZ5302" s="516"/>
      <c r="BA5302" s="516"/>
      <c r="BB5302" s="517">
        <f t="shared" si="497"/>
        <v>19.270557500000002</v>
      </c>
      <c r="BC5302" s="516"/>
      <c r="BD5302" s="508"/>
    </row>
    <row r="5303" spans="1:56" x14ac:dyDescent="0.2">
      <c r="A5303" s="58">
        <v>41819</v>
      </c>
      <c r="B5303" s="92">
        <v>21.11</v>
      </c>
      <c r="C5303" s="380"/>
      <c r="D5303" s="174">
        <v>7.93</v>
      </c>
      <c r="E5303" s="120"/>
      <c r="F5303" s="120">
        <f t="shared" si="480"/>
        <v>29.04</v>
      </c>
      <c r="G5303" s="497"/>
      <c r="H5303" s="371">
        <v>21.17</v>
      </c>
      <c r="I5303" s="174">
        <v>10</v>
      </c>
      <c r="J5303" s="385">
        <f t="shared" si="500"/>
        <v>8.1678999999999995</v>
      </c>
      <c r="K5303" s="212">
        <f t="shared" si="494"/>
        <v>29.337900000000001</v>
      </c>
      <c r="L5303" s="468"/>
      <c r="M5303" s="468"/>
      <c r="N5303" s="468"/>
      <c r="O5303" s="98">
        <f t="shared" si="481"/>
        <v>0.29790000000000205</v>
      </c>
      <c r="Q5303" s="100">
        <f t="shared" si="488"/>
        <v>1.0154101009274763</v>
      </c>
      <c r="S5303" s="180">
        <v>0</v>
      </c>
      <c r="T5303" s="469">
        <v>0</v>
      </c>
      <c r="U5303" s="160">
        <v>0</v>
      </c>
      <c r="V5303" s="181">
        <v>0</v>
      </c>
      <c r="W5303" s="182">
        <v>0</v>
      </c>
      <c r="X5303" s="181">
        <v>0</v>
      </c>
      <c r="Y5303" s="163">
        <f t="shared" si="492"/>
        <v>29.04</v>
      </c>
      <c r="Z5303" s="106">
        <v>0</v>
      </c>
      <c r="AA5303" s="107">
        <v>0</v>
      </c>
      <c r="AB5303" s="108">
        <v>341</v>
      </c>
      <c r="AC5303" s="109">
        <v>0</v>
      </c>
      <c r="AD5303" s="111">
        <v>0</v>
      </c>
      <c r="AE5303" s="390">
        <f t="shared" si="498"/>
        <v>0</v>
      </c>
      <c r="AF5303" s="108">
        <v>351.9</v>
      </c>
      <c r="AG5303" s="109">
        <v>0</v>
      </c>
      <c r="AH5303" s="506"/>
      <c r="AI5303" s="112"/>
      <c r="AJ5303" s="110">
        <v>26</v>
      </c>
      <c r="AK5303" s="110"/>
      <c r="AL5303" s="506"/>
      <c r="AM5303" s="507">
        <f t="shared" si="495"/>
        <v>28.6</v>
      </c>
      <c r="AN5303" s="163">
        <f t="shared" si="499"/>
        <v>28.6</v>
      </c>
      <c r="AO5303" s="163"/>
      <c r="AP5303" s="113">
        <f t="shared" si="489"/>
        <v>-0.43999999999999773</v>
      </c>
      <c r="AQ5303" s="163"/>
      <c r="AR5303" s="163"/>
      <c r="AS5303" s="163"/>
      <c r="AT5303" s="508"/>
      <c r="AU5303" s="508"/>
      <c r="AV5303" s="508"/>
      <c r="AW5303" s="509">
        <f t="shared" si="496"/>
        <v>8.2087394999999983</v>
      </c>
      <c r="AX5303" s="514"/>
      <c r="AY5303" s="515"/>
      <c r="AZ5303" s="516"/>
      <c r="BA5303" s="516"/>
      <c r="BB5303" s="517">
        <f t="shared" si="497"/>
        <v>20.391260500000001</v>
      </c>
      <c r="BC5303" s="516"/>
      <c r="BD5303" s="508"/>
    </row>
    <row r="5304" spans="1:56" ht="13.5" thickBot="1" x14ac:dyDescent="0.25">
      <c r="A5304" s="58">
        <v>41820</v>
      </c>
      <c r="B5304" s="92">
        <v>21.45</v>
      </c>
      <c r="C5304" s="380"/>
      <c r="D5304" s="174">
        <v>7.96</v>
      </c>
      <c r="E5304" s="120"/>
      <c r="F5304" s="120">
        <f t="shared" si="480"/>
        <v>29.41</v>
      </c>
      <c r="G5304" s="497"/>
      <c r="H5304" s="371">
        <v>21.48</v>
      </c>
      <c r="I5304" s="174">
        <v>11</v>
      </c>
      <c r="J5304" s="385">
        <f t="shared" si="500"/>
        <v>8.1988000000000003</v>
      </c>
      <c r="K5304" s="212">
        <f t="shared" si="494"/>
        <v>29.678800000000003</v>
      </c>
      <c r="L5304" s="468"/>
      <c r="M5304" s="468"/>
      <c r="N5304" s="468"/>
      <c r="O5304" s="98">
        <f t="shared" si="481"/>
        <v>0.26880000000000237</v>
      </c>
      <c r="Q5304" s="100">
        <f t="shared" si="488"/>
        <v>0.90569699583541907</v>
      </c>
      <c r="S5304" s="180">
        <v>0</v>
      </c>
      <c r="T5304" s="469">
        <v>0</v>
      </c>
      <c r="U5304" s="160">
        <v>0</v>
      </c>
      <c r="V5304" s="181">
        <v>0</v>
      </c>
      <c r="W5304" s="182">
        <v>0</v>
      </c>
      <c r="X5304" s="181">
        <v>0</v>
      </c>
      <c r="Y5304" s="163">
        <f t="shared" si="492"/>
        <v>29.41</v>
      </c>
      <c r="Z5304" s="106">
        <v>0</v>
      </c>
      <c r="AA5304" s="107">
        <v>0</v>
      </c>
      <c r="AB5304" s="108">
        <v>341</v>
      </c>
      <c r="AC5304" s="109">
        <v>0</v>
      </c>
      <c r="AD5304" s="111">
        <v>0</v>
      </c>
      <c r="AE5304" s="390">
        <f t="shared" si="498"/>
        <v>0</v>
      </c>
      <c r="AF5304" s="108">
        <v>351.7</v>
      </c>
      <c r="AG5304" s="109">
        <v>0</v>
      </c>
      <c r="AH5304" s="506"/>
      <c r="AI5304" s="112"/>
      <c r="AJ5304" s="110">
        <v>27</v>
      </c>
      <c r="AK5304" s="110"/>
      <c r="AL5304" s="506"/>
      <c r="AM5304" s="507">
        <f t="shared" si="495"/>
        <v>29.700000000000003</v>
      </c>
      <c r="AN5304" s="163">
        <f t="shared" si="499"/>
        <v>29.700000000000003</v>
      </c>
      <c r="AO5304" s="163"/>
      <c r="AP5304" s="113">
        <f t="shared" si="489"/>
        <v>0.2900000000000027</v>
      </c>
      <c r="AQ5304" s="163"/>
      <c r="AR5304" s="163"/>
      <c r="AS5304" s="163"/>
      <c r="AT5304" s="508"/>
      <c r="AU5304" s="508"/>
      <c r="AV5304" s="508"/>
      <c r="AW5304" s="509">
        <f t="shared" si="496"/>
        <v>8.2397939999999998</v>
      </c>
      <c r="AX5304" s="514"/>
      <c r="AY5304" s="515"/>
      <c r="AZ5304" s="516"/>
      <c r="BA5304" s="516"/>
      <c r="BB5304" s="517">
        <f t="shared" si="497"/>
        <v>21.460206000000003</v>
      </c>
      <c r="BC5304" s="516"/>
      <c r="BD5304" s="508"/>
    </row>
    <row r="5305" spans="1:56" x14ac:dyDescent="0.2">
      <c r="A5305" s="58">
        <v>41821</v>
      </c>
      <c r="B5305" s="59">
        <v>25.957999999999998</v>
      </c>
      <c r="C5305" s="506"/>
      <c r="D5305" s="200">
        <v>6.6</v>
      </c>
      <c r="E5305" s="381"/>
      <c r="F5305" s="94">
        <f t="shared" si="480"/>
        <v>32.558</v>
      </c>
      <c r="G5305" s="434"/>
      <c r="H5305" s="384">
        <v>25.75</v>
      </c>
      <c r="I5305" s="150">
        <v>9</v>
      </c>
      <c r="J5305" s="506"/>
      <c r="K5305" s="467">
        <f t="shared" ref="K5305:K5335" si="501">H5305+I5305</f>
        <v>34.75</v>
      </c>
      <c r="L5305" s="468"/>
      <c r="M5305" s="468"/>
      <c r="N5305" s="468"/>
      <c r="O5305" s="98">
        <f t="shared" si="481"/>
        <v>2.1920000000000002</v>
      </c>
      <c r="Q5305" s="100">
        <f t="shared" si="488"/>
        <v>6.3079136690647495</v>
      </c>
      <c r="S5305" s="158">
        <v>0</v>
      </c>
      <c r="T5305" s="469">
        <v>0</v>
      </c>
      <c r="U5305" s="160">
        <v>0</v>
      </c>
      <c r="V5305" s="161">
        <v>0</v>
      </c>
      <c r="W5305" s="162">
        <v>0</v>
      </c>
      <c r="X5305" s="161">
        <v>0</v>
      </c>
      <c r="Y5305" s="163">
        <f t="shared" si="492"/>
        <v>32.558</v>
      </c>
      <c r="Z5305" s="76">
        <v>0</v>
      </c>
      <c r="AA5305" s="77">
        <v>0</v>
      </c>
      <c r="AB5305" s="78">
        <v>341</v>
      </c>
      <c r="AC5305" s="79">
        <v>0</v>
      </c>
      <c r="AD5305" s="81">
        <v>0</v>
      </c>
      <c r="AE5305" s="395"/>
      <c r="AF5305" s="78">
        <v>351.6</v>
      </c>
      <c r="AG5305" s="79">
        <v>0</v>
      </c>
      <c r="AH5305" s="506"/>
      <c r="AI5305" s="82"/>
      <c r="AJ5305" s="80">
        <v>25</v>
      </c>
      <c r="AK5305" s="80"/>
      <c r="AL5305" s="506"/>
      <c r="AM5305" s="518"/>
      <c r="AN5305" s="519">
        <f t="shared" ref="AN5305:AN5335" si="502">AJ5305+AD5305</f>
        <v>25</v>
      </c>
      <c r="AO5305" s="519"/>
      <c r="AP5305" s="83">
        <f t="shared" si="489"/>
        <v>-7.5579999999999998</v>
      </c>
      <c r="AQ5305" s="519"/>
      <c r="AR5305" s="519"/>
      <c r="AS5305" s="519"/>
      <c r="AT5305" s="508"/>
      <c r="AU5305" s="508"/>
      <c r="AV5305" s="520">
        <v>9.31</v>
      </c>
      <c r="AW5305" s="521">
        <f>AV5305</f>
        <v>9.31</v>
      </c>
      <c r="AX5305" s="521"/>
      <c r="AY5305" s="399"/>
      <c r="AZ5305" s="205"/>
      <c r="BA5305" s="205"/>
      <c r="BB5305" s="205">
        <f t="shared" si="497"/>
        <v>15.69</v>
      </c>
      <c r="BC5305" s="522"/>
      <c r="BD5305" s="508"/>
    </row>
    <row r="5306" spans="1:56" x14ac:dyDescent="0.2">
      <c r="A5306" s="58">
        <v>41822</v>
      </c>
      <c r="B5306" s="92">
        <v>26.13</v>
      </c>
      <c r="C5306" s="506"/>
      <c r="D5306" s="174">
        <v>7.6</v>
      </c>
      <c r="E5306" s="120"/>
      <c r="F5306" s="94">
        <f t="shared" si="480"/>
        <v>33.729999999999997</v>
      </c>
      <c r="G5306" s="494"/>
      <c r="H5306" s="371">
        <v>27.44</v>
      </c>
      <c r="I5306" s="174">
        <v>9</v>
      </c>
      <c r="J5306" s="506"/>
      <c r="K5306" s="212">
        <f t="shared" si="501"/>
        <v>36.44</v>
      </c>
      <c r="L5306" s="468"/>
      <c r="M5306" s="468"/>
      <c r="N5306" s="468"/>
      <c r="O5306" s="98">
        <f t="shared" si="481"/>
        <v>2.7100000000000009</v>
      </c>
      <c r="Q5306" s="100">
        <f t="shared" si="488"/>
        <v>7.4368825466520336</v>
      </c>
      <c r="S5306" s="180">
        <v>0</v>
      </c>
      <c r="T5306" s="469">
        <v>0</v>
      </c>
      <c r="U5306" s="160">
        <v>0</v>
      </c>
      <c r="V5306" s="181">
        <v>0</v>
      </c>
      <c r="W5306" s="182">
        <v>0</v>
      </c>
      <c r="X5306" s="181">
        <v>0</v>
      </c>
      <c r="Y5306" s="163">
        <f t="shared" si="492"/>
        <v>33.729999999999997</v>
      </c>
      <c r="Z5306" s="106">
        <v>0</v>
      </c>
      <c r="AA5306" s="107">
        <v>0</v>
      </c>
      <c r="AB5306" s="108">
        <v>341</v>
      </c>
      <c r="AC5306" s="109">
        <v>0</v>
      </c>
      <c r="AD5306" s="111">
        <v>9.01</v>
      </c>
      <c r="AE5306" s="523"/>
      <c r="AF5306" s="108">
        <v>351.5</v>
      </c>
      <c r="AG5306" s="109">
        <v>0</v>
      </c>
      <c r="AH5306" s="506"/>
      <c r="AI5306" s="112"/>
      <c r="AJ5306" s="110">
        <v>26</v>
      </c>
      <c r="AK5306" s="110"/>
      <c r="AL5306" s="506"/>
      <c r="AM5306" s="518"/>
      <c r="AN5306" s="519">
        <f t="shared" si="502"/>
        <v>35.01</v>
      </c>
      <c r="AO5306" s="519"/>
      <c r="AP5306" s="113">
        <f t="shared" si="489"/>
        <v>1.2800000000000011</v>
      </c>
      <c r="AQ5306" s="519"/>
      <c r="AR5306" s="519"/>
      <c r="AS5306" s="519"/>
      <c r="AT5306" s="508"/>
      <c r="AU5306" s="508"/>
      <c r="AV5306" s="524">
        <v>9.27</v>
      </c>
      <c r="AW5306" s="525">
        <f t="shared" ref="AW5306:AW5335" si="503">AV5306</f>
        <v>9.27</v>
      </c>
      <c r="AX5306" s="525"/>
      <c r="AY5306" s="410"/>
      <c r="AZ5306" s="411"/>
      <c r="BA5306" s="411"/>
      <c r="BB5306" s="411">
        <f t="shared" si="497"/>
        <v>25.74</v>
      </c>
      <c r="BC5306" s="411"/>
      <c r="BD5306" s="508"/>
    </row>
    <row r="5307" spans="1:56" x14ac:dyDescent="0.2">
      <c r="A5307" s="58">
        <v>41823</v>
      </c>
      <c r="B5307" s="92">
        <v>24.15</v>
      </c>
      <c r="C5307" s="506"/>
      <c r="D5307" s="174">
        <v>7.23</v>
      </c>
      <c r="E5307" s="120"/>
      <c r="F5307" s="94">
        <f t="shared" si="480"/>
        <v>31.38</v>
      </c>
      <c r="G5307" s="494"/>
      <c r="H5307" s="371">
        <v>24.15</v>
      </c>
      <c r="I5307" s="174">
        <v>9</v>
      </c>
      <c r="J5307" s="506"/>
      <c r="K5307" s="212">
        <f t="shared" si="501"/>
        <v>33.15</v>
      </c>
      <c r="L5307" s="468"/>
      <c r="M5307" s="468"/>
      <c r="N5307" s="468"/>
      <c r="O5307" s="98">
        <f t="shared" si="481"/>
        <v>1.7699999999999996</v>
      </c>
      <c r="Q5307" s="100">
        <f t="shared" si="488"/>
        <v>5.3393665158371029</v>
      </c>
      <c r="S5307" s="180">
        <v>0</v>
      </c>
      <c r="T5307" s="469">
        <v>0</v>
      </c>
      <c r="U5307" s="160">
        <v>0</v>
      </c>
      <c r="V5307" s="181">
        <v>0</v>
      </c>
      <c r="W5307" s="182">
        <v>0</v>
      </c>
      <c r="X5307" s="181">
        <v>0</v>
      </c>
      <c r="Y5307" s="163">
        <f t="shared" si="492"/>
        <v>31.38</v>
      </c>
      <c r="Z5307" s="106">
        <v>0</v>
      </c>
      <c r="AA5307" s="107">
        <v>0</v>
      </c>
      <c r="AB5307" s="108">
        <v>341</v>
      </c>
      <c r="AC5307" s="109">
        <v>0.2</v>
      </c>
      <c r="AD5307" s="111">
        <v>4.87</v>
      </c>
      <c r="AE5307" s="523"/>
      <c r="AF5307" s="108">
        <v>351.4</v>
      </c>
      <c r="AG5307" s="109">
        <v>0</v>
      </c>
      <c r="AH5307" s="506"/>
      <c r="AI5307" s="112"/>
      <c r="AJ5307" s="110">
        <v>23</v>
      </c>
      <c r="AK5307" s="110"/>
      <c r="AL5307" s="506"/>
      <c r="AM5307" s="518"/>
      <c r="AN5307" s="519">
        <f t="shared" si="502"/>
        <v>27.87</v>
      </c>
      <c r="AO5307" s="519"/>
      <c r="AP5307" s="113">
        <f t="shared" si="489"/>
        <v>-3.509999999999998</v>
      </c>
      <c r="AQ5307" s="519"/>
      <c r="AR5307" s="519"/>
      <c r="AS5307" s="519"/>
      <c r="AT5307" s="508"/>
      <c r="AU5307" s="508"/>
      <c r="AV5307" s="524">
        <v>9.25</v>
      </c>
      <c r="AW5307" s="525">
        <v>9</v>
      </c>
      <c r="AX5307" s="525"/>
      <c r="AY5307" s="410"/>
      <c r="AZ5307" s="411"/>
      <c r="BA5307" s="411"/>
      <c r="BB5307" s="411">
        <f t="shared" ref="BB5307:BB5335" si="504">AN5307-AW5307</f>
        <v>18.87</v>
      </c>
      <c r="BC5307" s="411"/>
      <c r="BD5307" s="508"/>
    </row>
    <row r="5308" spans="1:56" x14ac:dyDescent="0.2">
      <c r="A5308" s="58">
        <v>41824</v>
      </c>
      <c r="B5308" s="92">
        <v>23.2</v>
      </c>
      <c r="C5308" s="506"/>
      <c r="D5308" s="174">
        <v>6.88</v>
      </c>
      <c r="E5308" s="120"/>
      <c r="F5308" s="94">
        <f t="shared" ref="F5308:F5335" si="505">+B5308+D5308</f>
        <v>30.08</v>
      </c>
      <c r="G5308" s="494"/>
      <c r="H5308" s="371">
        <v>22.35</v>
      </c>
      <c r="I5308" s="174">
        <v>8</v>
      </c>
      <c r="J5308" s="506"/>
      <c r="K5308" s="212">
        <f t="shared" si="501"/>
        <v>30.35</v>
      </c>
      <c r="L5308" s="468"/>
      <c r="M5308" s="468"/>
      <c r="N5308" s="468"/>
      <c r="O5308" s="98">
        <f t="shared" ref="O5308:O5371" si="506">K5308-F5308</f>
        <v>0.27000000000000313</v>
      </c>
      <c r="Q5308" s="100">
        <f t="shared" si="488"/>
        <v>0.88962108731467249</v>
      </c>
      <c r="S5308" s="180">
        <v>0</v>
      </c>
      <c r="T5308" s="469">
        <v>0</v>
      </c>
      <c r="U5308" s="160">
        <v>0</v>
      </c>
      <c r="V5308" s="181">
        <v>0</v>
      </c>
      <c r="W5308" s="182">
        <v>0</v>
      </c>
      <c r="X5308" s="181">
        <v>0</v>
      </c>
      <c r="Y5308" s="163">
        <f t="shared" si="492"/>
        <v>30.08</v>
      </c>
      <c r="Z5308" s="106">
        <v>0</v>
      </c>
      <c r="AA5308" s="107">
        <v>0</v>
      </c>
      <c r="AB5308" s="108">
        <v>340.9</v>
      </c>
      <c r="AC5308" s="109">
        <v>0</v>
      </c>
      <c r="AD5308" s="111">
        <v>26.91</v>
      </c>
      <c r="AE5308" s="523"/>
      <c r="AF5308" s="108">
        <v>351.3</v>
      </c>
      <c r="AG5308" s="109">
        <v>0</v>
      </c>
      <c r="AH5308" s="506"/>
      <c r="AI5308" s="112"/>
      <c r="AJ5308" s="110">
        <v>20</v>
      </c>
      <c r="AK5308" s="110"/>
      <c r="AL5308" s="506"/>
      <c r="AM5308" s="518"/>
      <c r="AN5308" s="519">
        <f t="shared" si="502"/>
        <v>46.91</v>
      </c>
      <c r="AO5308" s="519"/>
      <c r="AP5308" s="113">
        <f t="shared" si="489"/>
        <v>16.829999999999998</v>
      </c>
      <c r="AQ5308" s="519"/>
      <c r="AR5308" s="519"/>
      <c r="AS5308" s="519"/>
      <c r="AT5308" s="508"/>
      <c r="AU5308" s="508"/>
      <c r="AV5308" s="524">
        <v>8.24</v>
      </c>
      <c r="AW5308" s="525">
        <v>8</v>
      </c>
      <c r="AX5308" s="525"/>
      <c r="AY5308" s="410"/>
      <c r="AZ5308" s="411"/>
      <c r="BA5308" s="411"/>
      <c r="BB5308" s="411">
        <f t="shared" si="504"/>
        <v>38.909999999999997</v>
      </c>
      <c r="BC5308" s="411"/>
      <c r="BD5308" s="508"/>
    </row>
    <row r="5309" spans="1:56" x14ac:dyDescent="0.2">
      <c r="A5309" s="58">
        <v>41825</v>
      </c>
      <c r="B5309" s="92">
        <v>22.56</v>
      </c>
      <c r="C5309" s="506"/>
      <c r="D5309" s="174">
        <v>6.36</v>
      </c>
      <c r="E5309" s="120"/>
      <c r="F5309" s="94">
        <f t="shared" si="505"/>
        <v>28.919999999999998</v>
      </c>
      <c r="G5309" s="494"/>
      <c r="H5309" s="371">
        <v>23.31</v>
      </c>
      <c r="I5309" s="174">
        <v>8</v>
      </c>
      <c r="J5309" s="506"/>
      <c r="K5309" s="212">
        <f t="shared" si="501"/>
        <v>31.31</v>
      </c>
      <c r="L5309" s="468"/>
      <c r="M5309" s="468"/>
      <c r="N5309" s="468"/>
      <c r="O5309" s="98">
        <f t="shared" si="506"/>
        <v>2.3900000000000006</v>
      </c>
      <c r="Q5309" s="100">
        <f t="shared" si="488"/>
        <v>7.6333439795592479</v>
      </c>
      <c r="S5309" s="180">
        <v>0</v>
      </c>
      <c r="T5309" s="469">
        <v>0</v>
      </c>
      <c r="U5309" s="160">
        <v>0</v>
      </c>
      <c r="V5309" s="181">
        <v>0</v>
      </c>
      <c r="W5309" s="182">
        <v>0</v>
      </c>
      <c r="X5309" s="181">
        <v>0</v>
      </c>
      <c r="Y5309" s="163">
        <f t="shared" si="492"/>
        <v>28.919999999999998</v>
      </c>
      <c r="Z5309" s="106">
        <v>0</v>
      </c>
      <c r="AA5309" s="107">
        <v>0</v>
      </c>
      <c r="AB5309" s="108">
        <v>340.8</v>
      </c>
      <c r="AC5309" s="109">
        <v>0</v>
      </c>
      <c r="AD5309" s="111">
        <v>22.18</v>
      </c>
      <c r="AE5309" s="523"/>
      <c r="AF5309" s="108">
        <v>351.2</v>
      </c>
      <c r="AG5309" s="109">
        <v>0.2</v>
      </c>
      <c r="AH5309" s="506"/>
      <c r="AI5309" s="112"/>
      <c r="AJ5309" s="110">
        <v>19</v>
      </c>
      <c r="AK5309" s="110"/>
      <c r="AL5309" s="506"/>
      <c r="AM5309" s="518"/>
      <c r="AN5309" s="519">
        <f t="shared" si="502"/>
        <v>41.18</v>
      </c>
      <c r="AO5309" s="519"/>
      <c r="AP5309" s="113">
        <f t="shared" si="489"/>
        <v>12.260000000000002</v>
      </c>
      <c r="AQ5309" s="519"/>
      <c r="AR5309" s="519"/>
      <c r="AS5309" s="519"/>
      <c r="AT5309" s="508"/>
      <c r="AU5309" s="508"/>
      <c r="AV5309" s="524">
        <v>8.24</v>
      </c>
      <c r="AW5309" s="525">
        <v>8</v>
      </c>
      <c r="AX5309" s="525"/>
      <c r="AY5309" s="410"/>
      <c r="AZ5309" s="411"/>
      <c r="BA5309" s="411"/>
      <c r="BB5309" s="411">
        <f t="shared" si="504"/>
        <v>33.18</v>
      </c>
      <c r="BC5309" s="411"/>
      <c r="BD5309" s="508"/>
    </row>
    <row r="5310" spans="1:56" x14ac:dyDescent="0.2">
      <c r="A5310" s="58">
        <v>41826</v>
      </c>
      <c r="B5310" s="92">
        <v>23.35</v>
      </c>
      <c r="C5310" s="506"/>
      <c r="D5310" s="174">
        <v>7.04</v>
      </c>
      <c r="E5310" s="120"/>
      <c r="F5310" s="94">
        <f t="shared" si="505"/>
        <v>30.39</v>
      </c>
      <c r="G5310" s="494"/>
      <c r="H5310" s="371">
        <v>23.25</v>
      </c>
      <c r="I5310" s="174">
        <v>8</v>
      </c>
      <c r="J5310" s="506"/>
      <c r="K5310" s="212">
        <f t="shared" si="501"/>
        <v>31.25</v>
      </c>
      <c r="L5310" s="468"/>
      <c r="M5310" s="468"/>
      <c r="N5310" s="468"/>
      <c r="O5310" s="98">
        <f t="shared" si="506"/>
        <v>0.85999999999999943</v>
      </c>
      <c r="Q5310" s="100">
        <f t="shared" si="488"/>
        <v>2.751999999999998</v>
      </c>
      <c r="S5310" s="180">
        <v>0</v>
      </c>
      <c r="T5310" s="469">
        <v>0</v>
      </c>
      <c r="U5310" s="160">
        <v>0</v>
      </c>
      <c r="V5310" s="181">
        <v>0</v>
      </c>
      <c r="W5310" s="182">
        <v>0</v>
      </c>
      <c r="X5310" s="181">
        <v>0</v>
      </c>
      <c r="Y5310" s="163">
        <f t="shared" si="492"/>
        <v>30.39</v>
      </c>
      <c r="Z5310" s="106">
        <v>0</v>
      </c>
      <c r="AA5310" s="107">
        <v>0</v>
      </c>
      <c r="AB5310" s="108">
        <v>340.7</v>
      </c>
      <c r="AC5310" s="109">
        <v>0</v>
      </c>
      <c r="AD5310" s="111">
        <v>17.489999999999998</v>
      </c>
      <c r="AE5310" s="523"/>
      <c r="AF5310" s="108">
        <v>351.1</v>
      </c>
      <c r="AG5310" s="109">
        <v>0</v>
      </c>
      <c r="AH5310" s="506"/>
      <c r="AI5310" s="112"/>
      <c r="AJ5310" s="110">
        <v>21</v>
      </c>
      <c r="AK5310" s="110"/>
      <c r="AL5310" s="506"/>
      <c r="AM5310" s="518"/>
      <c r="AN5310" s="519">
        <f t="shared" si="502"/>
        <v>38.489999999999995</v>
      </c>
      <c r="AO5310" s="519"/>
      <c r="AP5310" s="113">
        <f t="shared" si="489"/>
        <v>8.0999999999999943</v>
      </c>
      <c r="AQ5310" s="519"/>
      <c r="AR5310" s="519"/>
      <c r="AS5310" s="519"/>
      <c r="AT5310" s="508"/>
      <c r="AU5310" s="508"/>
      <c r="AV5310" s="524">
        <v>9.25</v>
      </c>
      <c r="AW5310" s="525">
        <v>8</v>
      </c>
      <c r="AX5310" s="525"/>
      <c r="AY5310" s="410"/>
      <c r="AZ5310" s="411"/>
      <c r="BA5310" s="411"/>
      <c r="BB5310" s="411">
        <f t="shared" si="504"/>
        <v>30.489999999999995</v>
      </c>
      <c r="BC5310" s="411"/>
      <c r="BD5310" s="508"/>
    </row>
    <row r="5311" spans="1:56" x14ac:dyDescent="0.2">
      <c r="A5311" s="58">
        <v>41827</v>
      </c>
      <c r="B5311" s="92">
        <v>25.03</v>
      </c>
      <c r="C5311" s="506"/>
      <c r="D5311" s="174">
        <v>6.88</v>
      </c>
      <c r="E5311" s="120"/>
      <c r="F5311" s="94">
        <f t="shared" si="505"/>
        <v>31.91</v>
      </c>
      <c r="G5311" s="494"/>
      <c r="H5311" s="371">
        <v>24.99</v>
      </c>
      <c r="I5311" s="174">
        <v>9</v>
      </c>
      <c r="J5311" s="506"/>
      <c r="K5311" s="212">
        <f t="shared" si="501"/>
        <v>33.989999999999995</v>
      </c>
      <c r="L5311" s="468"/>
      <c r="M5311" s="468"/>
      <c r="N5311" s="468"/>
      <c r="O5311" s="98">
        <f t="shared" si="506"/>
        <v>2.0799999999999947</v>
      </c>
      <c r="Q5311" s="100">
        <f t="shared" si="488"/>
        <v>6.1194468961459112</v>
      </c>
      <c r="S5311" s="180">
        <v>0</v>
      </c>
      <c r="T5311" s="469">
        <v>0</v>
      </c>
      <c r="U5311" s="160">
        <v>0</v>
      </c>
      <c r="V5311" s="181">
        <v>0</v>
      </c>
      <c r="W5311" s="182">
        <v>0</v>
      </c>
      <c r="X5311" s="181">
        <v>0</v>
      </c>
      <c r="Y5311" s="163">
        <f t="shared" si="492"/>
        <v>31.91</v>
      </c>
      <c r="Z5311" s="106">
        <v>0</v>
      </c>
      <c r="AA5311" s="107">
        <v>0</v>
      </c>
      <c r="AB5311" s="108">
        <v>340.7</v>
      </c>
      <c r="AC5311" s="109">
        <v>0</v>
      </c>
      <c r="AD5311" s="111">
        <v>4.93</v>
      </c>
      <c r="AE5311" s="523"/>
      <c r="AF5311" s="108">
        <v>350.9</v>
      </c>
      <c r="AG5311" s="109">
        <v>0</v>
      </c>
      <c r="AH5311" s="506"/>
      <c r="AI5311" s="112"/>
      <c r="AJ5311" s="110">
        <v>20</v>
      </c>
      <c r="AK5311" s="110"/>
      <c r="AL5311" s="506"/>
      <c r="AM5311" s="518"/>
      <c r="AN5311" s="519">
        <f t="shared" si="502"/>
        <v>24.93</v>
      </c>
      <c r="AO5311" s="519"/>
      <c r="AP5311" s="113">
        <f t="shared" si="489"/>
        <v>-6.98</v>
      </c>
      <c r="AQ5311" s="519"/>
      <c r="AR5311" s="519"/>
      <c r="AS5311" s="519"/>
      <c r="AT5311" s="508"/>
      <c r="AU5311" s="508"/>
      <c r="AV5311" s="524">
        <v>9.25</v>
      </c>
      <c r="AW5311" s="525">
        <f t="shared" si="503"/>
        <v>9.25</v>
      </c>
      <c r="AX5311" s="525"/>
      <c r="AY5311" s="410"/>
      <c r="AZ5311" s="411"/>
      <c r="BA5311" s="411"/>
      <c r="BB5311" s="411">
        <f t="shared" si="504"/>
        <v>15.68</v>
      </c>
      <c r="BC5311" s="411"/>
      <c r="BD5311" s="508"/>
    </row>
    <row r="5312" spans="1:56" x14ac:dyDescent="0.2">
      <c r="A5312" s="58">
        <v>41828</v>
      </c>
      <c r="B5312" s="92">
        <v>28.75</v>
      </c>
      <c r="C5312" s="506"/>
      <c r="D5312" s="174">
        <v>8.11</v>
      </c>
      <c r="E5312" s="120"/>
      <c r="F5312" s="94">
        <f t="shared" si="505"/>
        <v>36.86</v>
      </c>
      <c r="G5312" s="494"/>
      <c r="H5312" s="371">
        <v>28.85</v>
      </c>
      <c r="I5312" s="174">
        <v>10</v>
      </c>
      <c r="J5312" s="506"/>
      <c r="K5312" s="212">
        <f t="shared" si="501"/>
        <v>38.85</v>
      </c>
      <c r="L5312" s="468"/>
      <c r="M5312" s="468"/>
      <c r="N5312" s="468"/>
      <c r="O5312" s="98">
        <f t="shared" si="506"/>
        <v>1.990000000000002</v>
      </c>
      <c r="Q5312" s="100">
        <f t="shared" si="488"/>
        <v>5.1222651222651274</v>
      </c>
      <c r="S5312" s="180">
        <v>0</v>
      </c>
      <c r="T5312" s="469">
        <v>0</v>
      </c>
      <c r="U5312" s="160">
        <v>0</v>
      </c>
      <c r="V5312" s="181">
        <v>0</v>
      </c>
      <c r="W5312" s="182">
        <v>0</v>
      </c>
      <c r="X5312" s="181">
        <v>0</v>
      </c>
      <c r="Y5312" s="163">
        <f t="shared" si="492"/>
        <v>36.86</v>
      </c>
      <c r="Z5312" s="106">
        <v>0</v>
      </c>
      <c r="AA5312" s="107">
        <v>0</v>
      </c>
      <c r="AB5312" s="108">
        <v>340.7</v>
      </c>
      <c r="AC5312" s="109">
        <v>0</v>
      </c>
      <c r="AD5312" s="111">
        <v>8.39</v>
      </c>
      <c r="AE5312" s="523"/>
      <c r="AF5312" s="108">
        <v>350.8</v>
      </c>
      <c r="AG5312" s="109">
        <v>0</v>
      </c>
      <c r="AH5312" s="506"/>
      <c r="AI5312" s="112"/>
      <c r="AJ5312" s="110">
        <v>23</v>
      </c>
      <c r="AK5312" s="110"/>
      <c r="AL5312" s="506"/>
      <c r="AM5312" s="518"/>
      <c r="AN5312" s="519">
        <f t="shared" si="502"/>
        <v>31.39</v>
      </c>
      <c r="AO5312" s="519"/>
      <c r="AP5312" s="113">
        <f t="shared" si="489"/>
        <v>-5.4699999999999989</v>
      </c>
      <c r="AQ5312" s="519"/>
      <c r="AR5312" s="519"/>
      <c r="AS5312" s="519"/>
      <c r="AT5312" s="508"/>
      <c r="AU5312" s="508"/>
      <c r="AV5312" s="524">
        <v>10.25</v>
      </c>
      <c r="AW5312" s="525">
        <f t="shared" si="503"/>
        <v>10.25</v>
      </c>
      <c r="AX5312" s="525"/>
      <c r="AY5312" s="410"/>
      <c r="AZ5312" s="411"/>
      <c r="BA5312" s="411"/>
      <c r="BB5312" s="411">
        <f t="shared" si="504"/>
        <v>21.14</v>
      </c>
      <c r="BC5312" s="411"/>
      <c r="BD5312" s="508"/>
    </row>
    <row r="5313" spans="1:56" x14ac:dyDescent="0.2">
      <c r="A5313" s="58">
        <v>41829</v>
      </c>
      <c r="B5313" s="92">
        <v>27.7</v>
      </c>
      <c r="C5313" s="506"/>
      <c r="D5313" s="174">
        <v>8.39</v>
      </c>
      <c r="E5313" s="120"/>
      <c r="F5313" s="94">
        <f t="shared" si="505"/>
        <v>36.090000000000003</v>
      </c>
      <c r="G5313" s="494"/>
      <c r="H5313" s="371">
        <v>29.5</v>
      </c>
      <c r="I5313" s="174">
        <v>9.76</v>
      </c>
      <c r="J5313" s="506"/>
      <c r="K5313" s="212">
        <f t="shared" si="501"/>
        <v>39.26</v>
      </c>
      <c r="L5313" s="468"/>
      <c r="M5313" s="468"/>
      <c r="N5313" s="468"/>
      <c r="O5313" s="98">
        <f t="shared" si="506"/>
        <v>3.1699999999999946</v>
      </c>
      <c r="Q5313" s="100">
        <f t="shared" si="488"/>
        <v>8.0743759551706447</v>
      </c>
      <c r="S5313" s="180">
        <v>0</v>
      </c>
      <c r="T5313" s="469">
        <v>0</v>
      </c>
      <c r="U5313" s="160">
        <v>0</v>
      </c>
      <c r="V5313" s="181">
        <v>0</v>
      </c>
      <c r="W5313" s="182">
        <v>0</v>
      </c>
      <c r="X5313" s="181">
        <v>0</v>
      </c>
      <c r="Y5313" s="163">
        <f t="shared" si="492"/>
        <v>36.090000000000003</v>
      </c>
      <c r="Z5313" s="106">
        <v>0</v>
      </c>
      <c r="AA5313" s="107">
        <v>0</v>
      </c>
      <c r="AB5313" s="108">
        <v>340.6</v>
      </c>
      <c r="AC5313" s="109">
        <v>0</v>
      </c>
      <c r="AD5313" s="111">
        <v>9.61</v>
      </c>
      <c r="AE5313" s="523"/>
      <c r="AF5313" s="108">
        <v>350.8</v>
      </c>
      <c r="AG5313" s="109">
        <v>0</v>
      </c>
      <c r="AH5313" s="506"/>
      <c r="AI5313" s="112"/>
      <c r="AJ5313" s="110">
        <v>24</v>
      </c>
      <c r="AK5313" s="110"/>
      <c r="AL5313" s="506"/>
      <c r="AM5313" s="518"/>
      <c r="AN5313" s="519">
        <f t="shared" si="502"/>
        <v>33.61</v>
      </c>
      <c r="AO5313" s="519"/>
      <c r="AP5313" s="113">
        <f t="shared" si="489"/>
        <v>-2.480000000000004</v>
      </c>
      <c r="AQ5313" s="519"/>
      <c r="AR5313" s="519"/>
      <c r="AS5313" s="519"/>
      <c r="AT5313" s="508"/>
      <c r="AU5313" s="508"/>
      <c r="AV5313" s="524">
        <v>9.99</v>
      </c>
      <c r="AW5313" s="525">
        <f t="shared" si="503"/>
        <v>9.99</v>
      </c>
      <c r="AX5313" s="525"/>
      <c r="AY5313" s="410"/>
      <c r="AZ5313" s="411"/>
      <c r="BA5313" s="411"/>
      <c r="BB5313" s="411">
        <f t="shared" si="504"/>
        <v>23.619999999999997</v>
      </c>
      <c r="BC5313" s="411"/>
      <c r="BD5313" s="508"/>
    </row>
    <row r="5314" spans="1:56" x14ac:dyDescent="0.2">
      <c r="A5314" s="58">
        <v>41830</v>
      </c>
      <c r="B5314" s="92">
        <v>23.6</v>
      </c>
      <c r="C5314" s="506"/>
      <c r="D5314" s="174">
        <v>7.96</v>
      </c>
      <c r="E5314" s="120"/>
      <c r="F5314" s="94">
        <f t="shared" si="505"/>
        <v>31.560000000000002</v>
      </c>
      <c r="G5314" s="494"/>
      <c r="H5314" s="371">
        <v>24.04</v>
      </c>
      <c r="I5314" s="174">
        <v>10.199999999999999</v>
      </c>
      <c r="J5314" s="506"/>
      <c r="K5314" s="212">
        <f t="shared" si="501"/>
        <v>34.239999999999995</v>
      </c>
      <c r="L5314" s="468"/>
      <c r="M5314" s="468"/>
      <c r="N5314" s="468"/>
      <c r="O5314" s="98">
        <f t="shared" si="506"/>
        <v>2.6799999999999926</v>
      </c>
      <c r="Q5314" s="100">
        <f t="shared" si="488"/>
        <v>7.8271028037382981</v>
      </c>
      <c r="S5314" s="180">
        <v>0</v>
      </c>
      <c r="T5314" s="469">
        <v>0</v>
      </c>
      <c r="U5314" s="160">
        <v>0</v>
      </c>
      <c r="V5314" s="181">
        <v>0</v>
      </c>
      <c r="W5314" s="182">
        <v>0</v>
      </c>
      <c r="X5314" s="181">
        <v>0</v>
      </c>
      <c r="Y5314" s="163">
        <f t="shared" si="492"/>
        <v>31.560000000000002</v>
      </c>
      <c r="Z5314" s="106">
        <v>0</v>
      </c>
      <c r="AA5314" s="107">
        <v>0</v>
      </c>
      <c r="AB5314" s="108">
        <v>340.6</v>
      </c>
      <c r="AC5314" s="109">
        <v>0</v>
      </c>
      <c r="AD5314" s="111">
        <v>13.91</v>
      </c>
      <c r="AE5314" s="523"/>
      <c r="AF5314" s="108">
        <v>350</v>
      </c>
      <c r="AG5314" s="109">
        <v>0.3</v>
      </c>
      <c r="AH5314" s="506"/>
      <c r="AI5314" s="112"/>
      <c r="AJ5314" s="110">
        <v>22</v>
      </c>
      <c r="AK5314" s="110"/>
      <c r="AL5314" s="506"/>
      <c r="AM5314" s="518"/>
      <c r="AN5314" s="519">
        <f t="shared" si="502"/>
        <v>35.909999999999997</v>
      </c>
      <c r="AO5314" s="519"/>
      <c r="AP5314" s="113">
        <f t="shared" si="489"/>
        <v>4.3499999999999943</v>
      </c>
      <c r="AQ5314" s="519"/>
      <c r="AR5314" s="519"/>
      <c r="AS5314" s="519"/>
      <c r="AT5314" s="508"/>
      <c r="AU5314" s="508"/>
      <c r="AV5314" s="524">
        <v>10.48</v>
      </c>
      <c r="AW5314" s="525">
        <f t="shared" si="503"/>
        <v>10.48</v>
      </c>
      <c r="AX5314" s="525"/>
      <c r="AY5314" s="410"/>
      <c r="AZ5314" s="411"/>
      <c r="BA5314" s="411"/>
      <c r="BB5314" s="411">
        <f t="shared" si="504"/>
        <v>25.429999999999996</v>
      </c>
      <c r="BC5314" s="411"/>
      <c r="BD5314" s="508"/>
    </row>
    <row r="5315" spans="1:56" x14ac:dyDescent="0.2">
      <c r="A5315" s="58">
        <v>41831</v>
      </c>
      <c r="B5315" s="92">
        <v>22.37</v>
      </c>
      <c r="C5315" s="506"/>
      <c r="D5315" s="174">
        <v>7.77</v>
      </c>
      <c r="E5315" s="120"/>
      <c r="F5315" s="94">
        <f t="shared" si="505"/>
        <v>30.14</v>
      </c>
      <c r="G5315" s="494"/>
      <c r="H5315" s="371">
        <v>22.26</v>
      </c>
      <c r="I5315" s="174">
        <v>9.8699999999999992</v>
      </c>
      <c r="J5315" s="506"/>
      <c r="K5315" s="212">
        <f t="shared" si="501"/>
        <v>32.130000000000003</v>
      </c>
      <c r="L5315" s="468"/>
      <c r="M5315" s="468"/>
      <c r="N5315" s="468"/>
      <c r="O5315" s="98">
        <f t="shared" si="506"/>
        <v>1.990000000000002</v>
      </c>
      <c r="Q5315" s="100">
        <f t="shared" si="488"/>
        <v>6.1935885465297291</v>
      </c>
      <c r="S5315" s="180">
        <v>0</v>
      </c>
      <c r="T5315" s="469">
        <v>0</v>
      </c>
      <c r="U5315" s="160">
        <v>0</v>
      </c>
      <c r="V5315" s="181">
        <v>0</v>
      </c>
      <c r="W5315" s="182">
        <v>0</v>
      </c>
      <c r="X5315" s="181">
        <v>0</v>
      </c>
      <c r="Y5315" s="163">
        <f t="shared" si="492"/>
        <v>30.14</v>
      </c>
      <c r="Z5315" s="106">
        <v>0</v>
      </c>
      <c r="AA5315" s="107">
        <v>0</v>
      </c>
      <c r="AB5315" s="108">
        <v>340.6</v>
      </c>
      <c r="AC5315" s="109">
        <v>0</v>
      </c>
      <c r="AD5315" s="111">
        <v>0</v>
      </c>
      <c r="AE5315" s="523"/>
      <c r="AF5315" s="108">
        <v>350.6</v>
      </c>
      <c r="AG5315" s="109">
        <v>0</v>
      </c>
      <c r="AH5315" s="506"/>
      <c r="AI5315" s="112"/>
      <c r="AJ5315" s="110">
        <v>28</v>
      </c>
      <c r="AK5315" s="110"/>
      <c r="AL5315" s="506"/>
      <c r="AM5315" s="518"/>
      <c r="AN5315" s="519">
        <f t="shared" si="502"/>
        <v>28</v>
      </c>
      <c r="AO5315" s="519"/>
      <c r="AP5315" s="113">
        <f t="shared" si="489"/>
        <v>-2.1400000000000006</v>
      </c>
      <c r="AQ5315" s="519"/>
      <c r="AR5315" s="519"/>
      <c r="AS5315" s="519"/>
      <c r="AT5315" s="508"/>
      <c r="AU5315" s="508"/>
      <c r="AV5315" s="524">
        <v>10.14</v>
      </c>
      <c r="AW5315" s="525">
        <f t="shared" si="503"/>
        <v>10.14</v>
      </c>
      <c r="AX5315" s="525"/>
      <c r="AY5315" s="410"/>
      <c r="AZ5315" s="411"/>
      <c r="BA5315" s="411"/>
      <c r="BB5315" s="411">
        <f t="shared" si="504"/>
        <v>17.86</v>
      </c>
      <c r="BC5315" s="411"/>
      <c r="BD5315" s="508"/>
    </row>
    <row r="5316" spans="1:56" x14ac:dyDescent="0.2">
      <c r="A5316" s="58">
        <v>41832</v>
      </c>
      <c r="B5316" s="92">
        <v>23.68</v>
      </c>
      <c r="C5316" s="506"/>
      <c r="D5316" s="174">
        <v>7.89</v>
      </c>
      <c r="E5316" s="120"/>
      <c r="F5316" s="120">
        <f t="shared" si="505"/>
        <v>31.57</v>
      </c>
      <c r="G5316" s="497"/>
      <c r="H5316" s="371">
        <v>24.28</v>
      </c>
      <c r="I5316" s="174">
        <v>9.99</v>
      </c>
      <c r="J5316" s="506"/>
      <c r="K5316" s="212">
        <f t="shared" si="501"/>
        <v>34.270000000000003</v>
      </c>
      <c r="L5316" s="468"/>
      <c r="M5316" s="468"/>
      <c r="N5316" s="468"/>
      <c r="O5316" s="98">
        <f t="shared" si="506"/>
        <v>2.7000000000000028</v>
      </c>
      <c r="Q5316" s="100">
        <f t="shared" ref="Q5316:Q5379" si="507">(((O5316/K5316)*100))</f>
        <v>7.878611030055449</v>
      </c>
      <c r="S5316" s="180">
        <v>0</v>
      </c>
      <c r="T5316" s="469">
        <v>0</v>
      </c>
      <c r="U5316" s="160">
        <v>0</v>
      </c>
      <c r="V5316" s="181">
        <v>0</v>
      </c>
      <c r="W5316" s="182">
        <v>0</v>
      </c>
      <c r="X5316" s="181">
        <v>0</v>
      </c>
      <c r="Y5316" s="163">
        <f t="shared" si="492"/>
        <v>31.57</v>
      </c>
      <c r="Z5316" s="106">
        <v>0</v>
      </c>
      <c r="AA5316" s="107">
        <v>0</v>
      </c>
      <c r="AB5316" s="108">
        <v>340.5</v>
      </c>
      <c r="AC5316" s="109">
        <v>0</v>
      </c>
      <c r="AD5316" s="111">
        <v>19.48</v>
      </c>
      <c r="AE5316" s="523"/>
      <c r="AF5316" s="108">
        <v>350.4</v>
      </c>
      <c r="AG5316" s="109">
        <v>0</v>
      </c>
      <c r="AH5316" s="506"/>
      <c r="AI5316" s="112"/>
      <c r="AJ5316" s="110">
        <v>20</v>
      </c>
      <c r="AK5316" s="110"/>
      <c r="AL5316" s="506"/>
      <c r="AM5316" s="518"/>
      <c r="AN5316" s="519">
        <f t="shared" si="502"/>
        <v>39.480000000000004</v>
      </c>
      <c r="AO5316" s="519"/>
      <c r="AP5316" s="113">
        <f t="shared" ref="AP5316:AP5379" si="508">AN5316-F5316</f>
        <v>7.9100000000000037</v>
      </c>
      <c r="AQ5316" s="519"/>
      <c r="AR5316" s="519"/>
      <c r="AS5316" s="519"/>
      <c r="AT5316" s="508"/>
      <c r="AU5316" s="508"/>
      <c r="AV5316" s="524">
        <v>10.16</v>
      </c>
      <c r="AW5316" s="525">
        <f t="shared" si="503"/>
        <v>10.16</v>
      </c>
      <c r="AX5316" s="525"/>
      <c r="AY5316" s="410"/>
      <c r="AZ5316" s="411"/>
      <c r="BA5316" s="411"/>
      <c r="BB5316" s="411">
        <f t="shared" si="504"/>
        <v>29.320000000000004</v>
      </c>
      <c r="BC5316" s="411"/>
      <c r="BD5316" s="508"/>
    </row>
    <row r="5317" spans="1:56" x14ac:dyDescent="0.2">
      <c r="A5317" s="58">
        <v>41833</v>
      </c>
      <c r="B5317" s="92">
        <v>24.07</v>
      </c>
      <c r="C5317" s="506"/>
      <c r="D5317" s="174">
        <v>7.97</v>
      </c>
      <c r="E5317" s="120"/>
      <c r="F5317" s="94">
        <f t="shared" si="505"/>
        <v>32.04</v>
      </c>
      <c r="G5317" s="494"/>
      <c r="H5317" s="371">
        <v>23.76</v>
      </c>
      <c r="I5317" s="174">
        <v>10.17</v>
      </c>
      <c r="J5317" s="506"/>
      <c r="K5317" s="212">
        <f t="shared" si="501"/>
        <v>33.93</v>
      </c>
      <c r="L5317" s="468"/>
      <c r="M5317" s="468"/>
      <c r="N5317" s="468"/>
      <c r="O5317" s="98">
        <f t="shared" si="506"/>
        <v>1.8900000000000006</v>
      </c>
      <c r="Q5317" s="100">
        <f t="shared" si="507"/>
        <v>5.5702917771883307</v>
      </c>
      <c r="S5317" s="180">
        <v>0</v>
      </c>
      <c r="T5317" s="469">
        <v>0</v>
      </c>
      <c r="U5317" s="160">
        <v>0</v>
      </c>
      <c r="V5317" s="181">
        <v>0</v>
      </c>
      <c r="W5317" s="182">
        <v>0</v>
      </c>
      <c r="X5317" s="181">
        <v>0</v>
      </c>
      <c r="Y5317" s="163">
        <f t="shared" si="492"/>
        <v>32.04</v>
      </c>
      <c r="Z5317" s="106">
        <v>0</v>
      </c>
      <c r="AA5317" s="107">
        <v>0</v>
      </c>
      <c r="AB5317" s="108">
        <v>340.4</v>
      </c>
      <c r="AC5317" s="109">
        <v>0</v>
      </c>
      <c r="AD5317" s="111">
        <v>24</v>
      </c>
      <c r="AE5317" s="523"/>
      <c r="AF5317" s="108">
        <v>350.2</v>
      </c>
      <c r="AG5317" s="109">
        <v>0</v>
      </c>
      <c r="AH5317" s="506"/>
      <c r="AI5317" s="112"/>
      <c r="AJ5317" s="110">
        <v>19</v>
      </c>
      <c r="AK5317" s="110"/>
      <c r="AL5317" s="506"/>
      <c r="AM5317" s="518"/>
      <c r="AN5317" s="519">
        <f t="shared" si="502"/>
        <v>43</v>
      </c>
      <c r="AO5317" s="519"/>
      <c r="AP5317" s="113">
        <f t="shared" si="508"/>
        <v>10.96</v>
      </c>
      <c r="AQ5317" s="519"/>
      <c r="AR5317" s="519"/>
      <c r="AS5317" s="519"/>
      <c r="AT5317" s="508"/>
      <c r="AU5317" s="508"/>
      <c r="AV5317" s="524">
        <v>10.45</v>
      </c>
      <c r="AW5317" s="525">
        <f t="shared" si="503"/>
        <v>10.45</v>
      </c>
      <c r="AX5317" s="525"/>
      <c r="AY5317" s="410"/>
      <c r="AZ5317" s="411"/>
      <c r="BA5317" s="411"/>
      <c r="BB5317" s="411">
        <f t="shared" si="504"/>
        <v>32.549999999999997</v>
      </c>
      <c r="BC5317" s="411"/>
      <c r="BD5317" s="508"/>
    </row>
    <row r="5318" spans="1:56" x14ac:dyDescent="0.2">
      <c r="A5318" s="58">
        <v>41834</v>
      </c>
      <c r="B5318" s="92">
        <v>23.98</v>
      </c>
      <c r="C5318" s="506"/>
      <c r="D5318" s="174">
        <v>8.26</v>
      </c>
      <c r="E5318" s="120"/>
      <c r="F5318" s="94">
        <f t="shared" si="505"/>
        <v>32.24</v>
      </c>
      <c r="G5318" s="494"/>
      <c r="H5318" s="371">
        <v>24.55</v>
      </c>
      <c r="I5318" s="174">
        <v>9.93</v>
      </c>
      <c r="J5318" s="506"/>
      <c r="K5318" s="212">
        <f t="shared" si="501"/>
        <v>34.480000000000004</v>
      </c>
      <c r="L5318" s="468"/>
      <c r="M5318" s="468"/>
      <c r="N5318" s="468"/>
      <c r="O5318" s="98">
        <f t="shared" si="506"/>
        <v>2.240000000000002</v>
      </c>
      <c r="Q5318" s="100">
        <f t="shared" si="507"/>
        <v>6.4965197215777319</v>
      </c>
      <c r="S5318" s="180">
        <v>0</v>
      </c>
      <c r="T5318" s="469">
        <v>0</v>
      </c>
      <c r="U5318" s="160">
        <v>0</v>
      </c>
      <c r="V5318" s="181">
        <v>0</v>
      </c>
      <c r="W5318" s="182">
        <v>0</v>
      </c>
      <c r="X5318" s="181">
        <v>0</v>
      </c>
      <c r="Y5318" s="163">
        <f t="shared" si="492"/>
        <v>32.24</v>
      </c>
      <c r="Z5318" s="106">
        <v>0</v>
      </c>
      <c r="AA5318" s="107">
        <v>0</v>
      </c>
      <c r="AB5318" s="108">
        <v>340.4</v>
      </c>
      <c r="AC5318" s="109">
        <v>0</v>
      </c>
      <c r="AD5318" s="111">
        <v>11.16</v>
      </c>
      <c r="AE5318" s="523"/>
      <c r="AF5318" s="108">
        <v>350.2</v>
      </c>
      <c r="AG5318" s="109">
        <v>0</v>
      </c>
      <c r="AH5318" s="506"/>
      <c r="AI5318" s="112"/>
      <c r="AJ5318" s="110">
        <v>23</v>
      </c>
      <c r="AK5318" s="110"/>
      <c r="AL5318" s="506"/>
      <c r="AM5318" s="518"/>
      <c r="AN5318" s="519">
        <f t="shared" si="502"/>
        <v>34.159999999999997</v>
      </c>
      <c r="AO5318" s="519"/>
      <c r="AP5318" s="113">
        <f t="shared" si="508"/>
        <v>1.9199999999999946</v>
      </c>
      <c r="AQ5318" s="519"/>
      <c r="AR5318" s="519"/>
      <c r="AS5318" s="519"/>
      <c r="AT5318" s="508"/>
      <c r="AU5318" s="508"/>
      <c r="AV5318" s="524">
        <v>9.57</v>
      </c>
      <c r="AW5318" s="525">
        <f t="shared" si="503"/>
        <v>9.57</v>
      </c>
      <c r="AX5318" s="525"/>
      <c r="AY5318" s="410"/>
      <c r="AZ5318" s="411"/>
      <c r="BA5318" s="411"/>
      <c r="BB5318" s="411">
        <f t="shared" si="504"/>
        <v>24.589999999999996</v>
      </c>
      <c r="BC5318" s="411"/>
      <c r="BD5318" s="508"/>
    </row>
    <row r="5319" spans="1:56" x14ac:dyDescent="0.2">
      <c r="A5319" s="58">
        <v>41835</v>
      </c>
      <c r="B5319" s="92">
        <v>24.04</v>
      </c>
      <c r="C5319" s="506"/>
      <c r="D5319" s="174">
        <v>8.19</v>
      </c>
      <c r="E5319" s="120"/>
      <c r="F5319" s="94">
        <f t="shared" si="505"/>
        <v>32.229999999999997</v>
      </c>
      <c r="G5319" s="494"/>
      <c r="H5319" s="371">
        <v>24.15</v>
      </c>
      <c r="I5319" s="174">
        <v>10</v>
      </c>
      <c r="J5319" s="506"/>
      <c r="K5319" s="212">
        <f t="shared" si="501"/>
        <v>34.15</v>
      </c>
      <c r="L5319" s="468"/>
      <c r="M5319" s="468"/>
      <c r="N5319" s="468"/>
      <c r="O5319" s="98">
        <f t="shared" si="506"/>
        <v>1.9200000000000017</v>
      </c>
      <c r="Q5319" s="100">
        <f t="shared" si="507"/>
        <v>5.6222547584187463</v>
      </c>
      <c r="S5319" s="180">
        <v>0</v>
      </c>
      <c r="T5319" s="469">
        <v>0</v>
      </c>
      <c r="U5319" s="160">
        <v>0</v>
      </c>
      <c r="V5319" s="181">
        <v>0</v>
      </c>
      <c r="W5319" s="182">
        <v>0</v>
      </c>
      <c r="X5319" s="181">
        <v>0</v>
      </c>
      <c r="Y5319" s="163">
        <f t="shared" ref="Y5319:Y5382" si="509">+F5319-S5319-T5319-U5319-V5319+W5319+X5319</f>
        <v>32.229999999999997</v>
      </c>
      <c r="Z5319" s="106">
        <v>0</v>
      </c>
      <c r="AA5319" s="107">
        <v>0</v>
      </c>
      <c r="AB5319" s="108">
        <v>340.8</v>
      </c>
      <c r="AC5319" s="109">
        <v>1.2</v>
      </c>
      <c r="AD5319" s="111">
        <v>14.12</v>
      </c>
      <c r="AE5319" s="523"/>
      <c r="AF5319" s="108">
        <v>350.2</v>
      </c>
      <c r="AG5319" s="109">
        <v>1.85</v>
      </c>
      <c r="AH5319" s="506"/>
      <c r="AI5319" s="112"/>
      <c r="AJ5319" s="110">
        <v>20</v>
      </c>
      <c r="AK5319" s="110"/>
      <c r="AL5319" s="506"/>
      <c r="AM5319" s="518"/>
      <c r="AN5319" s="519">
        <f t="shared" si="502"/>
        <v>34.119999999999997</v>
      </c>
      <c r="AO5319" s="519"/>
      <c r="AP5319" s="113">
        <f t="shared" si="508"/>
        <v>1.8900000000000006</v>
      </c>
      <c r="AQ5319" s="519"/>
      <c r="AR5319" s="519"/>
      <c r="AS5319" s="519"/>
      <c r="AT5319" s="508"/>
      <c r="AU5319" s="508"/>
      <c r="AV5319" s="524">
        <v>10.34</v>
      </c>
      <c r="AW5319" s="525">
        <f t="shared" si="503"/>
        <v>10.34</v>
      </c>
      <c r="AX5319" s="525"/>
      <c r="AY5319" s="410"/>
      <c r="AZ5319" s="411"/>
      <c r="BA5319" s="411"/>
      <c r="BB5319" s="411">
        <f t="shared" si="504"/>
        <v>23.779999999999998</v>
      </c>
      <c r="BC5319" s="411"/>
      <c r="BD5319" s="508"/>
    </row>
    <row r="5320" spans="1:56" x14ac:dyDescent="0.2">
      <c r="A5320" s="58">
        <v>41836</v>
      </c>
      <c r="B5320" s="92">
        <v>20.21</v>
      </c>
      <c r="C5320" s="506"/>
      <c r="D5320" s="174">
        <v>7.68</v>
      </c>
      <c r="E5320" s="120"/>
      <c r="F5320" s="94">
        <f t="shared" si="505"/>
        <v>27.89</v>
      </c>
      <c r="G5320" s="494"/>
      <c r="H5320" s="371">
        <v>19.940000000000001</v>
      </c>
      <c r="I5320" s="174">
        <v>10</v>
      </c>
      <c r="J5320" s="506"/>
      <c r="K5320" s="212">
        <f t="shared" si="501"/>
        <v>29.94</v>
      </c>
      <c r="L5320" s="468"/>
      <c r="M5320" s="468"/>
      <c r="N5320" s="468"/>
      <c r="O5320" s="98">
        <f t="shared" si="506"/>
        <v>2.0500000000000007</v>
      </c>
      <c r="Q5320" s="100">
        <f t="shared" si="507"/>
        <v>6.847027388109554</v>
      </c>
      <c r="S5320" s="180">
        <v>0</v>
      </c>
      <c r="T5320" s="469">
        <v>0</v>
      </c>
      <c r="U5320" s="160">
        <v>0</v>
      </c>
      <c r="V5320" s="181">
        <v>0</v>
      </c>
      <c r="W5320" s="182">
        <v>0</v>
      </c>
      <c r="X5320" s="181">
        <v>0</v>
      </c>
      <c r="Y5320" s="163">
        <f t="shared" si="509"/>
        <v>27.89</v>
      </c>
      <c r="Z5320" s="106">
        <v>0</v>
      </c>
      <c r="AA5320" s="107">
        <v>0</v>
      </c>
      <c r="AB5320" s="108">
        <v>341.1</v>
      </c>
      <c r="AC5320" s="109">
        <v>0</v>
      </c>
      <c r="AD5320" s="111">
        <v>3.12</v>
      </c>
      <c r="AE5320" s="523"/>
      <c r="AF5320" s="108">
        <v>350.2</v>
      </c>
      <c r="AG5320" s="109">
        <v>0</v>
      </c>
      <c r="AH5320" s="506"/>
      <c r="AI5320" s="112"/>
      <c r="AJ5320" s="110">
        <v>19</v>
      </c>
      <c r="AK5320" s="110"/>
      <c r="AL5320" s="506"/>
      <c r="AM5320" s="518"/>
      <c r="AN5320" s="519">
        <f t="shared" si="502"/>
        <v>22.12</v>
      </c>
      <c r="AO5320" s="519"/>
      <c r="AP5320" s="113">
        <f t="shared" si="508"/>
        <v>-5.77</v>
      </c>
      <c r="AQ5320" s="519"/>
      <c r="AR5320" s="519"/>
      <c r="AS5320" s="519"/>
      <c r="AT5320" s="508"/>
      <c r="AU5320" s="508"/>
      <c r="AV5320" s="524">
        <v>10.29</v>
      </c>
      <c r="AW5320" s="525">
        <f t="shared" si="503"/>
        <v>10.29</v>
      </c>
      <c r="AX5320" s="525"/>
      <c r="AY5320" s="410"/>
      <c r="AZ5320" s="411"/>
      <c r="BA5320" s="411"/>
      <c r="BB5320" s="411">
        <f t="shared" si="504"/>
        <v>11.830000000000002</v>
      </c>
      <c r="BC5320" s="411"/>
      <c r="BD5320" s="508"/>
    </row>
    <row r="5321" spans="1:56" x14ac:dyDescent="0.2">
      <c r="A5321" s="58">
        <v>41837</v>
      </c>
      <c r="B5321" s="92">
        <v>22.21</v>
      </c>
      <c r="C5321" s="506"/>
      <c r="D5321" s="174">
        <v>7.63</v>
      </c>
      <c r="E5321" s="120"/>
      <c r="F5321" s="94">
        <f t="shared" si="505"/>
        <v>29.84</v>
      </c>
      <c r="G5321" s="494"/>
      <c r="H5321" s="371">
        <v>22.1</v>
      </c>
      <c r="I5321" s="174">
        <v>9.9600000000000009</v>
      </c>
      <c r="J5321" s="506"/>
      <c r="K5321" s="212">
        <f t="shared" si="501"/>
        <v>32.06</v>
      </c>
      <c r="L5321" s="468"/>
      <c r="M5321" s="468"/>
      <c r="N5321" s="468"/>
      <c r="O5321" s="98">
        <f t="shared" si="506"/>
        <v>2.2200000000000024</v>
      </c>
      <c r="Q5321" s="100">
        <f t="shared" si="507"/>
        <v>6.9245165315034383</v>
      </c>
      <c r="S5321" s="180">
        <v>0</v>
      </c>
      <c r="T5321" s="469">
        <v>0</v>
      </c>
      <c r="U5321" s="160">
        <v>0</v>
      </c>
      <c r="V5321" s="181">
        <v>0</v>
      </c>
      <c r="W5321" s="182">
        <v>0</v>
      </c>
      <c r="X5321" s="181">
        <v>0</v>
      </c>
      <c r="Y5321" s="163">
        <f t="shared" si="509"/>
        <v>29.84</v>
      </c>
      <c r="Z5321" s="106">
        <v>0</v>
      </c>
      <c r="AA5321" s="107">
        <v>0</v>
      </c>
      <c r="AB5321" s="108">
        <v>341.1</v>
      </c>
      <c r="AC5321" s="109">
        <v>0</v>
      </c>
      <c r="AD5321" s="111">
        <v>11.97</v>
      </c>
      <c r="AE5321" s="523"/>
      <c r="AF5321" s="108">
        <v>350</v>
      </c>
      <c r="AG5321" s="109">
        <v>0</v>
      </c>
      <c r="AH5321" s="506"/>
      <c r="AI5321" s="112"/>
      <c r="AJ5321" s="110">
        <v>22</v>
      </c>
      <c r="AK5321" s="110"/>
      <c r="AL5321" s="506"/>
      <c r="AM5321" s="518"/>
      <c r="AN5321" s="519">
        <f t="shared" si="502"/>
        <v>33.97</v>
      </c>
      <c r="AO5321" s="519"/>
      <c r="AP5321" s="113">
        <f t="shared" si="508"/>
        <v>4.129999999999999</v>
      </c>
      <c r="AQ5321" s="519"/>
      <c r="AR5321" s="519"/>
      <c r="AS5321" s="519"/>
      <c r="AT5321" s="508"/>
      <c r="AU5321" s="508"/>
      <c r="AV5321" s="524">
        <v>8.1199999999999992</v>
      </c>
      <c r="AW5321" s="525">
        <f t="shared" si="503"/>
        <v>8.1199999999999992</v>
      </c>
      <c r="AX5321" s="525"/>
      <c r="AY5321" s="410"/>
      <c r="AZ5321" s="411"/>
      <c r="BA5321" s="411"/>
      <c r="BB5321" s="411">
        <f t="shared" si="504"/>
        <v>25.85</v>
      </c>
      <c r="BC5321" s="411"/>
      <c r="BD5321" s="508"/>
    </row>
    <row r="5322" spans="1:56" x14ac:dyDescent="0.2">
      <c r="A5322" s="58">
        <v>41838</v>
      </c>
      <c r="B5322" s="92">
        <v>23.92</v>
      </c>
      <c r="C5322" s="506"/>
      <c r="D5322" s="174">
        <v>7.76</v>
      </c>
      <c r="E5322" s="120"/>
      <c r="F5322" s="94">
        <f t="shared" si="505"/>
        <v>31.68</v>
      </c>
      <c r="G5322" s="494"/>
      <c r="H5322" s="371">
        <v>24.47</v>
      </c>
      <c r="I5322" s="174">
        <v>10.039999999999999</v>
      </c>
      <c r="J5322" s="506"/>
      <c r="K5322" s="212">
        <f t="shared" si="501"/>
        <v>34.51</v>
      </c>
      <c r="L5322" s="468"/>
      <c r="M5322" s="468"/>
      <c r="N5322" s="468"/>
      <c r="O5322" s="98">
        <f t="shared" si="506"/>
        <v>2.8299999999999983</v>
      </c>
      <c r="Q5322" s="100">
        <f t="shared" si="507"/>
        <v>8.2005215879455182</v>
      </c>
      <c r="S5322" s="180">
        <v>0</v>
      </c>
      <c r="T5322" s="469">
        <v>0</v>
      </c>
      <c r="U5322" s="160">
        <v>0</v>
      </c>
      <c r="V5322" s="181">
        <v>0</v>
      </c>
      <c r="W5322" s="182">
        <v>0</v>
      </c>
      <c r="X5322" s="181">
        <v>0</v>
      </c>
      <c r="Y5322" s="163">
        <f t="shared" si="509"/>
        <v>31.68</v>
      </c>
      <c r="Z5322" s="106">
        <v>0</v>
      </c>
      <c r="AA5322" s="107">
        <v>0</v>
      </c>
      <c r="AB5322" s="108">
        <v>341.1</v>
      </c>
      <c r="AC5322" s="109">
        <v>0</v>
      </c>
      <c r="AD5322" s="111">
        <v>14.69</v>
      </c>
      <c r="AE5322" s="523"/>
      <c r="AF5322" s="108">
        <v>349.9</v>
      </c>
      <c r="AG5322" s="109">
        <v>0</v>
      </c>
      <c r="AH5322" s="506"/>
      <c r="AI5322" s="112"/>
      <c r="AJ5322" s="110">
        <v>21</v>
      </c>
      <c r="AK5322" s="110"/>
      <c r="AL5322" s="506"/>
      <c r="AM5322" s="518"/>
      <c r="AN5322" s="519">
        <f t="shared" si="502"/>
        <v>35.69</v>
      </c>
      <c r="AO5322" s="519"/>
      <c r="AP5322" s="113">
        <f t="shared" si="508"/>
        <v>4.009999999999998</v>
      </c>
      <c r="AQ5322" s="519"/>
      <c r="AR5322" s="519"/>
      <c r="AS5322" s="519"/>
      <c r="AT5322" s="508"/>
      <c r="AU5322" s="508"/>
      <c r="AV5322" s="524">
        <v>7.54</v>
      </c>
      <c r="AW5322" s="525">
        <f t="shared" si="503"/>
        <v>7.54</v>
      </c>
      <c r="AX5322" s="525"/>
      <c r="AY5322" s="410"/>
      <c r="AZ5322" s="411"/>
      <c r="BA5322" s="411"/>
      <c r="BB5322" s="411">
        <f t="shared" si="504"/>
        <v>28.15</v>
      </c>
      <c r="BC5322" s="411"/>
      <c r="BD5322" s="508"/>
    </row>
    <row r="5323" spans="1:56" x14ac:dyDescent="0.2">
      <c r="A5323" s="58">
        <v>41839</v>
      </c>
      <c r="B5323" s="92">
        <v>22.67</v>
      </c>
      <c r="C5323" s="506"/>
      <c r="D5323" s="174">
        <v>7.9</v>
      </c>
      <c r="E5323" s="120"/>
      <c r="F5323" s="94">
        <f t="shared" si="505"/>
        <v>30.57</v>
      </c>
      <c r="G5323" s="494"/>
      <c r="H5323" s="371">
        <v>22.84</v>
      </c>
      <c r="I5323" s="174">
        <v>10.3</v>
      </c>
      <c r="J5323" s="506"/>
      <c r="K5323" s="212">
        <f t="shared" si="501"/>
        <v>33.14</v>
      </c>
      <c r="L5323" s="468"/>
      <c r="M5323" s="468"/>
      <c r="N5323" s="468"/>
      <c r="O5323" s="98">
        <f t="shared" si="506"/>
        <v>2.5700000000000003</v>
      </c>
      <c r="Q5323" s="100">
        <f t="shared" si="507"/>
        <v>7.7549788774894397</v>
      </c>
      <c r="S5323" s="180">
        <v>0</v>
      </c>
      <c r="T5323" s="469">
        <v>0</v>
      </c>
      <c r="U5323" s="160">
        <v>0</v>
      </c>
      <c r="V5323" s="181">
        <v>0</v>
      </c>
      <c r="W5323" s="182">
        <v>0</v>
      </c>
      <c r="X5323" s="181">
        <v>0</v>
      </c>
      <c r="Y5323" s="163">
        <f t="shared" si="509"/>
        <v>30.57</v>
      </c>
      <c r="Z5323" s="106">
        <v>0</v>
      </c>
      <c r="AA5323" s="107">
        <v>0</v>
      </c>
      <c r="AB5323" s="108">
        <v>341</v>
      </c>
      <c r="AC5323" s="109">
        <v>0</v>
      </c>
      <c r="AD5323" s="111">
        <v>23.38</v>
      </c>
      <c r="AE5323" s="523"/>
      <c r="AF5323" s="108">
        <v>349.8</v>
      </c>
      <c r="AG5323" s="109">
        <v>0.15</v>
      </c>
      <c r="AH5323" s="506"/>
      <c r="AI5323" s="112"/>
      <c r="AJ5323" s="110">
        <v>17</v>
      </c>
      <c r="AK5323" s="110"/>
      <c r="AL5323" s="506"/>
      <c r="AM5323" s="518"/>
      <c r="AN5323" s="519">
        <f t="shared" si="502"/>
        <v>40.379999999999995</v>
      </c>
      <c r="AO5323" s="519"/>
      <c r="AP5323" s="113">
        <f t="shared" si="508"/>
        <v>9.8099999999999952</v>
      </c>
      <c r="AQ5323" s="519"/>
      <c r="AR5323" s="519"/>
      <c r="AS5323" s="519"/>
      <c r="AT5323" s="508"/>
      <c r="AU5323" s="508"/>
      <c r="AV5323" s="524">
        <v>11.43</v>
      </c>
      <c r="AW5323" s="525">
        <f t="shared" si="503"/>
        <v>11.43</v>
      </c>
      <c r="AX5323" s="525"/>
      <c r="AY5323" s="410"/>
      <c r="AZ5323" s="411"/>
      <c r="BA5323" s="411"/>
      <c r="BB5323" s="411">
        <f t="shared" si="504"/>
        <v>28.949999999999996</v>
      </c>
      <c r="BC5323" s="411"/>
      <c r="BD5323" s="508"/>
    </row>
    <row r="5324" spans="1:56" x14ac:dyDescent="0.2">
      <c r="A5324" s="58">
        <v>41840</v>
      </c>
      <c r="B5324" s="92">
        <v>21.2</v>
      </c>
      <c r="C5324" s="506"/>
      <c r="D5324" s="174">
        <v>7.62</v>
      </c>
      <c r="E5324" s="120"/>
      <c r="F5324" s="94">
        <f t="shared" si="505"/>
        <v>28.82</v>
      </c>
      <c r="G5324" s="494"/>
      <c r="H5324" s="371">
        <v>20.74</v>
      </c>
      <c r="I5324" s="174">
        <v>9.77</v>
      </c>
      <c r="J5324" s="506"/>
      <c r="K5324" s="212">
        <f t="shared" si="501"/>
        <v>30.509999999999998</v>
      </c>
      <c r="L5324" s="468"/>
      <c r="M5324" s="468"/>
      <c r="N5324" s="468"/>
      <c r="O5324" s="98">
        <f t="shared" si="506"/>
        <v>1.6899999999999977</v>
      </c>
      <c r="Q5324" s="100">
        <f t="shared" si="507"/>
        <v>5.5391674860701334</v>
      </c>
      <c r="S5324" s="180">
        <v>0</v>
      </c>
      <c r="T5324" s="469">
        <v>0</v>
      </c>
      <c r="U5324" s="160">
        <v>0</v>
      </c>
      <c r="V5324" s="181">
        <v>0</v>
      </c>
      <c r="W5324" s="182">
        <v>0</v>
      </c>
      <c r="X5324" s="181">
        <v>0</v>
      </c>
      <c r="Y5324" s="163">
        <f t="shared" si="509"/>
        <v>28.82</v>
      </c>
      <c r="Z5324" s="106">
        <v>0</v>
      </c>
      <c r="AA5324" s="107">
        <v>0</v>
      </c>
      <c r="AB5324" s="108">
        <v>340.9</v>
      </c>
      <c r="AC5324" s="109">
        <v>0.3</v>
      </c>
      <c r="AD5324" s="111">
        <v>21.73</v>
      </c>
      <c r="AE5324" s="523"/>
      <c r="AF5324" s="108">
        <v>349.8</v>
      </c>
      <c r="AG5324" s="109">
        <v>0.3</v>
      </c>
      <c r="AH5324" s="506"/>
      <c r="AI5324" s="112"/>
      <c r="AJ5324" s="110">
        <v>20</v>
      </c>
      <c r="AK5324" s="110"/>
      <c r="AL5324" s="506"/>
      <c r="AM5324" s="518"/>
      <c r="AN5324" s="519">
        <f t="shared" si="502"/>
        <v>41.730000000000004</v>
      </c>
      <c r="AO5324" s="519"/>
      <c r="AP5324" s="113">
        <f t="shared" si="508"/>
        <v>12.910000000000004</v>
      </c>
      <c r="AQ5324" s="519"/>
      <c r="AR5324" s="519"/>
      <c r="AS5324" s="519"/>
      <c r="AT5324" s="508"/>
      <c r="AU5324" s="508"/>
      <c r="AV5324" s="524">
        <v>7.13</v>
      </c>
      <c r="AW5324" s="525">
        <f t="shared" si="503"/>
        <v>7.13</v>
      </c>
      <c r="AX5324" s="525"/>
      <c r="AY5324" s="410"/>
      <c r="AZ5324" s="411"/>
      <c r="BA5324" s="411"/>
      <c r="BB5324" s="411">
        <f t="shared" si="504"/>
        <v>34.6</v>
      </c>
      <c r="BC5324" s="411"/>
      <c r="BD5324" s="508"/>
    </row>
    <row r="5325" spans="1:56" x14ac:dyDescent="0.2">
      <c r="A5325" s="58">
        <v>41841</v>
      </c>
      <c r="B5325" s="92">
        <v>18.02</v>
      </c>
      <c r="C5325" s="506"/>
      <c r="D5325" s="174">
        <v>7.95</v>
      </c>
      <c r="E5325" s="120"/>
      <c r="F5325" s="94">
        <f t="shared" si="505"/>
        <v>25.97</v>
      </c>
      <c r="G5325" s="494"/>
      <c r="H5325" s="371">
        <v>18.13</v>
      </c>
      <c r="I5325" s="174">
        <v>9.99</v>
      </c>
      <c r="J5325" s="506"/>
      <c r="K5325" s="212">
        <f t="shared" si="501"/>
        <v>28.119999999999997</v>
      </c>
      <c r="L5325" s="468"/>
      <c r="M5325" s="468"/>
      <c r="N5325" s="468"/>
      <c r="O5325" s="98">
        <f t="shared" si="506"/>
        <v>2.1499999999999986</v>
      </c>
      <c r="Q5325" s="100">
        <f t="shared" si="507"/>
        <v>7.6458036984352731</v>
      </c>
      <c r="S5325" s="180">
        <v>0</v>
      </c>
      <c r="T5325" s="469">
        <v>0</v>
      </c>
      <c r="U5325" s="160">
        <v>0</v>
      </c>
      <c r="V5325" s="181">
        <v>0</v>
      </c>
      <c r="W5325" s="182">
        <v>0</v>
      </c>
      <c r="X5325" s="181">
        <v>0</v>
      </c>
      <c r="Y5325" s="163">
        <f t="shared" si="509"/>
        <v>25.97</v>
      </c>
      <c r="Z5325" s="106">
        <v>0</v>
      </c>
      <c r="AA5325" s="107">
        <v>0</v>
      </c>
      <c r="AB5325" s="108">
        <v>341.2</v>
      </c>
      <c r="AC5325" s="109">
        <v>0.2</v>
      </c>
      <c r="AD5325" s="111">
        <v>13.44</v>
      </c>
      <c r="AE5325" s="523"/>
      <c r="AF5325" s="108">
        <v>349</v>
      </c>
      <c r="AG5325" s="109">
        <v>0.3</v>
      </c>
      <c r="AH5325" s="506"/>
      <c r="AI5325" s="112"/>
      <c r="AJ5325" s="110">
        <v>16</v>
      </c>
      <c r="AK5325" s="110"/>
      <c r="AL5325" s="506"/>
      <c r="AM5325" s="518"/>
      <c r="AN5325" s="519">
        <f t="shared" si="502"/>
        <v>29.439999999999998</v>
      </c>
      <c r="AO5325" s="519"/>
      <c r="AP5325" s="113">
        <f t="shared" si="508"/>
        <v>3.4699999999999989</v>
      </c>
      <c r="AQ5325" s="519"/>
      <c r="AR5325" s="519"/>
      <c r="AS5325" s="519"/>
      <c r="AT5325" s="508"/>
      <c r="AU5325" s="508"/>
      <c r="AV5325" s="524">
        <v>5.85</v>
      </c>
      <c r="AW5325" s="525">
        <f t="shared" si="503"/>
        <v>5.85</v>
      </c>
      <c r="AX5325" s="525"/>
      <c r="AY5325" s="410"/>
      <c r="AZ5325" s="411"/>
      <c r="BA5325" s="411"/>
      <c r="BB5325" s="411">
        <f t="shared" si="504"/>
        <v>23.589999999999996</v>
      </c>
      <c r="BC5325" s="411"/>
      <c r="BD5325" s="508"/>
    </row>
    <row r="5326" spans="1:56" x14ac:dyDescent="0.2">
      <c r="A5326" s="58">
        <v>41842</v>
      </c>
      <c r="B5326" s="92">
        <v>20.190000000000001</v>
      </c>
      <c r="C5326" s="506"/>
      <c r="D5326" s="174">
        <v>7.88</v>
      </c>
      <c r="E5326" s="120"/>
      <c r="F5326" s="94">
        <f t="shared" si="505"/>
        <v>28.07</v>
      </c>
      <c r="G5326" s="494"/>
      <c r="H5326" s="371">
        <v>18.510000000000002</v>
      </c>
      <c r="I5326" s="174">
        <v>9.9499999999999993</v>
      </c>
      <c r="J5326" s="506"/>
      <c r="K5326" s="212">
        <f t="shared" si="501"/>
        <v>28.46</v>
      </c>
      <c r="L5326" s="468"/>
      <c r="M5326" s="468"/>
      <c r="N5326" s="468"/>
      <c r="O5326" s="98">
        <f t="shared" si="506"/>
        <v>0.39000000000000057</v>
      </c>
      <c r="Q5326" s="100">
        <f t="shared" si="507"/>
        <v>1.370344342937458</v>
      </c>
      <c r="S5326" s="180">
        <v>0</v>
      </c>
      <c r="T5326" s="469">
        <v>0</v>
      </c>
      <c r="U5326" s="160">
        <v>0</v>
      </c>
      <c r="V5326" s="181">
        <v>0</v>
      </c>
      <c r="W5326" s="182">
        <v>0</v>
      </c>
      <c r="X5326" s="181">
        <v>0</v>
      </c>
      <c r="Y5326" s="163">
        <f t="shared" si="509"/>
        <v>28.07</v>
      </c>
      <c r="Z5326" s="106">
        <v>0</v>
      </c>
      <c r="AA5326" s="107">
        <v>0</v>
      </c>
      <c r="AB5326" s="108">
        <v>341.2</v>
      </c>
      <c r="AC5326" s="109">
        <v>0.45</v>
      </c>
      <c r="AD5326" s="111">
        <v>12.75</v>
      </c>
      <c r="AE5326" s="523"/>
      <c r="AF5326" s="108">
        <v>349.9</v>
      </c>
      <c r="AG5326" s="109">
        <v>0</v>
      </c>
      <c r="AH5326" s="506"/>
      <c r="AI5326" s="112"/>
      <c r="AJ5326" s="110">
        <v>20</v>
      </c>
      <c r="AK5326" s="110"/>
      <c r="AL5326" s="506"/>
      <c r="AM5326" s="518"/>
      <c r="AN5326" s="519">
        <f t="shared" si="502"/>
        <v>32.75</v>
      </c>
      <c r="AO5326" s="519"/>
      <c r="AP5326" s="113">
        <f t="shared" si="508"/>
        <v>4.68</v>
      </c>
      <c r="AQ5326" s="519"/>
      <c r="AR5326" s="519"/>
      <c r="AS5326" s="519"/>
      <c r="AT5326" s="508"/>
      <c r="AU5326" s="508"/>
      <c r="AV5326" s="524">
        <v>9.2799999999999994</v>
      </c>
      <c r="AW5326" s="525">
        <f t="shared" si="503"/>
        <v>9.2799999999999994</v>
      </c>
      <c r="AX5326" s="525"/>
      <c r="AY5326" s="410"/>
      <c r="AZ5326" s="411"/>
      <c r="BA5326" s="411"/>
      <c r="BB5326" s="411">
        <f t="shared" si="504"/>
        <v>23.47</v>
      </c>
      <c r="BC5326" s="411"/>
      <c r="BD5326" s="508"/>
    </row>
    <row r="5327" spans="1:56" x14ac:dyDescent="0.2">
      <c r="A5327" s="58">
        <v>41843</v>
      </c>
      <c r="B5327" s="92">
        <v>21.84</v>
      </c>
      <c r="C5327" s="506"/>
      <c r="D5327" s="174">
        <v>7.83</v>
      </c>
      <c r="E5327" s="120"/>
      <c r="F5327" s="94">
        <f t="shared" si="505"/>
        <v>29.67</v>
      </c>
      <c r="G5327" s="494"/>
      <c r="H5327" s="371">
        <v>23.7</v>
      </c>
      <c r="I5327" s="174">
        <v>10.28</v>
      </c>
      <c r="J5327" s="506"/>
      <c r="K5327" s="212">
        <f t="shared" si="501"/>
        <v>33.979999999999997</v>
      </c>
      <c r="L5327" s="468"/>
      <c r="M5327" s="468"/>
      <c r="N5327" s="468"/>
      <c r="O5327" s="98">
        <f t="shared" si="506"/>
        <v>4.3099999999999952</v>
      </c>
      <c r="Q5327" s="100">
        <f t="shared" si="507"/>
        <v>12.683931724543838</v>
      </c>
      <c r="S5327" s="180">
        <v>0</v>
      </c>
      <c r="T5327" s="469">
        <v>0</v>
      </c>
      <c r="U5327" s="160">
        <v>0</v>
      </c>
      <c r="V5327" s="181">
        <v>0</v>
      </c>
      <c r="W5327" s="182">
        <v>0</v>
      </c>
      <c r="X5327" s="181">
        <v>0</v>
      </c>
      <c r="Y5327" s="163">
        <f t="shared" si="509"/>
        <v>29.67</v>
      </c>
      <c r="Z5327" s="106">
        <v>0</v>
      </c>
      <c r="AA5327" s="107">
        <v>0</v>
      </c>
      <c r="AB5327" s="108">
        <v>341.2</v>
      </c>
      <c r="AC5327" s="109">
        <v>0</v>
      </c>
      <c r="AD5327" s="111">
        <v>14.04</v>
      </c>
      <c r="AE5327" s="523"/>
      <c r="AF5327" s="108">
        <v>349.7</v>
      </c>
      <c r="AG5327" s="109">
        <v>0</v>
      </c>
      <c r="AH5327" s="506"/>
      <c r="AI5327" s="112"/>
      <c r="AJ5327" s="110">
        <v>22</v>
      </c>
      <c r="AK5327" s="110"/>
      <c r="AL5327" s="506"/>
      <c r="AM5327" s="518"/>
      <c r="AN5327" s="519">
        <f t="shared" si="502"/>
        <v>36.04</v>
      </c>
      <c r="AO5327" s="519"/>
      <c r="AP5327" s="113">
        <f t="shared" si="508"/>
        <v>6.3699999999999974</v>
      </c>
      <c r="AQ5327" s="519"/>
      <c r="AR5327" s="519"/>
      <c r="AS5327" s="519"/>
      <c r="AT5327" s="508"/>
      <c r="AU5327" s="508"/>
      <c r="AV5327" s="524">
        <v>7.59</v>
      </c>
      <c r="AW5327" s="525">
        <f t="shared" si="503"/>
        <v>7.59</v>
      </c>
      <c r="AX5327" s="525"/>
      <c r="AY5327" s="410"/>
      <c r="AZ5327" s="411"/>
      <c r="BA5327" s="411"/>
      <c r="BB5327" s="411">
        <f t="shared" si="504"/>
        <v>28.45</v>
      </c>
      <c r="BC5327" s="411"/>
      <c r="BD5327" s="508"/>
    </row>
    <row r="5328" spans="1:56" x14ac:dyDescent="0.2">
      <c r="A5328" s="58">
        <v>41844</v>
      </c>
      <c r="B5328" s="92">
        <v>22.41</v>
      </c>
      <c r="C5328" s="506"/>
      <c r="D5328" s="174">
        <v>8.1999999999999993</v>
      </c>
      <c r="E5328" s="120"/>
      <c r="F5328" s="120">
        <f t="shared" si="505"/>
        <v>30.61</v>
      </c>
      <c r="G5328" s="497"/>
      <c r="H5328" s="371">
        <v>21.94</v>
      </c>
      <c r="I5328" s="174">
        <v>10.02</v>
      </c>
      <c r="J5328" s="506"/>
      <c r="K5328" s="212">
        <f t="shared" si="501"/>
        <v>31.96</v>
      </c>
      <c r="L5328" s="468"/>
      <c r="M5328" s="468"/>
      <c r="N5328" s="468"/>
      <c r="O5328" s="98">
        <f t="shared" si="506"/>
        <v>1.3500000000000014</v>
      </c>
      <c r="Q5328" s="100">
        <f t="shared" si="507"/>
        <v>4.224030037546938</v>
      </c>
      <c r="S5328" s="180">
        <v>0</v>
      </c>
      <c r="T5328" s="469">
        <v>0</v>
      </c>
      <c r="U5328" s="160">
        <v>0</v>
      </c>
      <c r="V5328" s="181">
        <v>0</v>
      </c>
      <c r="W5328" s="182">
        <v>0</v>
      </c>
      <c r="X5328" s="181">
        <v>0</v>
      </c>
      <c r="Y5328" s="163">
        <f t="shared" si="509"/>
        <v>30.61</v>
      </c>
      <c r="Z5328" s="106">
        <v>0</v>
      </c>
      <c r="AA5328" s="107">
        <v>0</v>
      </c>
      <c r="AB5328" s="108">
        <v>341.1</v>
      </c>
      <c r="AC5328" s="109">
        <v>0.45</v>
      </c>
      <c r="AD5328" s="111">
        <v>9.61</v>
      </c>
      <c r="AE5328" s="523"/>
      <c r="AF5328" s="108">
        <v>350</v>
      </c>
      <c r="AG5328" s="109">
        <v>1</v>
      </c>
      <c r="AH5328" s="506"/>
      <c r="AI5328" s="112"/>
      <c r="AJ5328" s="110">
        <v>21</v>
      </c>
      <c r="AK5328" s="110"/>
      <c r="AL5328" s="506"/>
      <c r="AM5328" s="518"/>
      <c r="AN5328" s="519">
        <f t="shared" si="502"/>
        <v>30.61</v>
      </c>
      <c r="AO5328" s="519"/>
      <c r="AP5328" s="113">
        <f t="shared" si="508"/>
        <v>0</v>
      </c>
      <c r="AQ5328" s="519"/>
      <c r="AR5328" s="519"/>
      <c r="AS5328" s="519"/>
      <c r="AT5328" s="508"/>
      <c r="AU5328" s="508"/>
      <c r="AV5328" s="524">
        <v>9.94</v>
      </c>
      <c r="AW5328" s="525">
        <f t="shared" si="503"/>
        <v>9.94</v>
      </c>
      <c r="AX5328" s="525"/>
      <c r="AY5328" s="410"/>
      <c r="AZ5328" s="411"/>
      <c r="BA5328" s="411"/>
      <c r="BB5328" s="411">
        <f t="shared" si="504"/>
        <v>20.67</v>
      </c>
      <c r="BC5328" s="411"/>
      <c r="BD5328" s="508"/>
    </row>
    <row r="5329" spans="1:56" x14ac:dyDescent="0.2">
      <c r="A5329" s="58">
        <v>41845</v>
      </c>
      <c r="B5329" s="92">
        <v>20.3</v>
      </c>
      <c r="C5329" s="506"/>
      <c r="D5329" s="174">
        <v>7.76</v>
      </c>
      <c r="E5329" s="120"/>
      <c r="F5329" s="120">
        <f t="shared" si="505"/>
        <v>28.060000000000002</v>
      </c>
      <c r="G5329" s="497"/>
      <c r="H5329" s="371">
        <v>18.87</v>
      </c>
      <c r="I5329" s="174">
        <v>9.2899999999999991</v>
      </c>
      <c r="J5329" s="506"/>
      <c r="K5329" s="212">
        <f t="shared" si="501"/>
        <v>28.16</v>
      </c>
      <c r="L5329" s="468"/>
      <c r="M5329" s="468"/>
      <c r="N5329" s="468"/>
      <c r="O5329" s="98">
        <f t="shared" si="506"/>
        <v>9.9999999999997868E-2</v>
      </c>
      <c r="Q5329" s="100">
        <f t="shared" si="507"/>
        <v>0.3551136363636288</v>
      </c>
      <c r="S5329" s="180">
        <v>0</v>
      </c>
      <c r="T5329" s="469">
        <v>0</v>
      </c>
      <c r="U5329" s="160">
        <v>0</v>
      </c>
      <c r="V5329" s="181">
        <v>0</v>
      </c>
      <c r="W5329" s="182">
        <v>0</v>
      </c>
      <c r="X5329" s="181">
        <v>0</v>
      </c>
      <c r="Y5329" s="163">
        <f t="shared" si="509"/>
        <v>28.060000000000002</v>
      </c>
      <c r="Z5329" s="106">
        <v>0</v>
      </c>
      <c r="AA5329" s="107">
        <v>0</v>
      </c>
      <c r="AB5329" s="108">
        <v>341.1</v>
      </c>
      <c r="AC5329" s="109">
        <v>0</v>
      </c>
      <c r="AD5329" s="111">
        <v>15.72</v>
      </c>
      <c r="AE5329" s="523"/>
      <c r="AF5329" s="108">
        <v>350</v>
      </c>
      <c r="AG5329" s="109">
        <v>0</v>
      </c>
      <c r="AH5329" s="506"/>
      <c r="AI5329" s="112"/>
      <c r="AJ5329" s="110">
        <v>19</v>
      </c>
      <c r="AK5329" s="110"/>
      <c r="AL5329" s="506"/>
      <c r="AM5329" s="518"/>
      <c r="AN5329" s="519">
        <f t="shared" si="502"/>
        <v>34.72</v>
      </c>
      <c r="AO5329" s="519"/>
      <c r="AP5329" s="113">
        <f t="shared" si="508"/>
        <v>6.6599999999999966</v>
      </c>
      <c r="AQ5329" s="519"/>
      <c r="AR5329" s="519"/>
      <c r="AS5329" s="519"/>
      <c r="AT5329" s="508"/>
      <c r="AU5329" s="508"/>
      <c r="AV5329" s="524">
        <v>7.65</v>
      </c>
      <c r="AW5329" s="525">
        <f t="shared" si="503"/>
        <v>7.65</v>
      </c>
      <c r="AX5329" s="525"/>
      <c r="AY5329" s="410"/>
      <c r="AZ5329" s="411"/>
      <c r="BA5329" s="411"/>
      <c r="BB5329" s="411">
        <f t="shared" si="504"/>
        <v>27.07</v>
      </c>
      <c r="BC5329" s="411"/>
      <c r="BD5329" s="508"/>
    </row>
    <row r="5330" spans="1:56" x14ac:dyDescent="0.2">
      <c r="A5330" s="58">
        <v>41846</v>
      </c>
      <c r="B5330" s="92">
        <v>22.33</v>
      </c>
      <c r="C5330" s="506"/>
      <c r="D5330" s="174">
        <v>6.54</v>
      </c>
      <c r="E5330" s="120"/>
      <c r="F5330" s="120">
        <f t="shared" si="505"/>
        <v>28.869999999999997</v>
      </c>
      <c r="G5330" s="497"/>
      <c r="H5330" s="371">
        <v>22.2</v>
      </c>
      <c r="I5330" s="174">
        <v>8.1300000000000008</v>
      </c>
      <c r="J5330" s="506"/>
      <c r="K5330" s="212">
        <f t="shared" si="501"/>
        <v>30.33</v>
      </c>
      <c r="L5330" s="468"/>
      <c r="M5330" s="468"/>
      <c r="N5330" s="468"/>
      <c r="O5330" s="98">
        <f t="shared" si="506"/>
        <v>1.4600000000000009</v>
      </c>
      <c r="Q5330" s="100">
        <f t="shared" si="507"/>
        <v>4.8137157929442829</v>
      </c>
      <c r="S5330" s="180">
        <v>0</v>
      </c>
      <c r="T5330" s="469">
        <v>0</v>
      </c>
      <c r="U5330" s="160">
        <v>0</v>
      </c>
      <c r="V5330" s="181">
        <v>0</v>
      </c>
      <c r="W5330" s="182">
        <v>0</v>
      </c>
      <c r="X5330" s="181">
        <v>0</v>
      </c>
      <c r="Y5330" s="163">
        <f t="shared" si="509"/>
        <v>28.869999999999997</v>
      </c>
      <c r="Z5330" s="106">
        <v>0</v>
      </c>
      <c r="AA5330" s="107">
        <v>0</v>
      </c>
      <c r="AB5330" s="108">
        <v>341.1</v>
      </c>
      <c r="AC5330" s="109">
        <v>0</v>
      </c>
      <c r="AD5330" s="111">
        <v>24.17</v>
      </c>
      <c r="AE5330" s="523"/>
      <c r="AF5330" s="108">
        <v>350</v>
      </c>
      <c r="AG5330" s="109">
        <v>0</v>
      </c>
      <c r="AH5330" s="506"/>
      <c r="AI5330" s="112"/>
      <c r="AJ5330" s="110">
        <v>20</v>
      </c>
      <c r="AK5330" s="110"/>
      <c r="AL5330" s="506"/>
      <c r="AM5330" s="518"/>
      <c r="AN5330" s="519">
        <f t="shared" si="502"/>
        <v>44.17</v>
      </c>
      <c r="AO5330" s="519"/>
      <c r="AP5330" s="113">
        <f t="shared" si="508"/>
        <v>15.300000000000004</v>
      </c>
      <c r="AQ5330" s="519"/>
      <c r="AR5330" s="519"/>
      <c r="AS5330" s="519"/>
      <c r="AT5330" s="508"/>
      <c r="AU5330" s="508"/>
      <c r="AV5330" s="524">
        <v>7.88</v>
      </c>
      <c r="AW5330" s="525">
        <f t="shared" si="503"/>
        <v>7.88</v>
      </c>
      <c r="AX5330" s="525"/>
      <c r="AY5330" s="410"/>
      <c r="AZ5330" s="411"/>
      <c r="BA5330" s="411"/>
      <c r="BB5330" s="411">
        <f t="shared" si="504"/>
        <v>36.29</v>
      </c>
      <c r="BC5330" s="411"/>
      <c r="BD5330" s="508"/>
    </row>
    <row r="5331" spans="1:56" x14ac:dyDescent="0.2">
      <c r="A5331" s="58">
        <v>41847</v>
      </c>
      <c r="B5331" s="92">
        <v>21.83</v>
      </c>
      <c r="C5331" s="506"/>
      <c r="D5331" s="174">
        <v>6.17</v>
      </c>
      <c r="E5331" s="120"/>
      <c r="F5331" s="120">
        <f t="shared" si="505"/>
        <v>28</v>
      </c>
      <c r="G5331" s="497"/>
      <c r="H5331" s="371">
        <v>24.17</v>
      </c>
      <c r="I5331" s="174">
        <v>7.6</v>
      </c>
      <c r="J5331" s="506"/>
      <c r="K5331" s="212">
        <f t="shared" si="501"/>
        <v>31.770000000000003</v>
      </c>
      <c r="L5331" s="468"/>
      <c r="M5331" s="468"/>
      <c r="N5331" s="468"/>
      <c r="O5331" s="98">
        <f t="shared" si="506"/>
        <v>3.7700000000000031</v>
      </c>
      <c r="Q5331" s="100">
        <f t="shared" si="507"/>
        <v>11.866540761724906</v>
      </c>
      <c r="S5331" s="180">
        <v>0</v>
      </c>
      <c r="T5331" s="469">
        <v>0</v>
      </c>
      <c r="U5331" s="160">
        <v>0</v>
      </c>
      <c r="V5331" s="181">
        <v>0</v>
      </c>
      <c r="W5331" s="182">
        <v>0</v>
      </c>
      <c r="X5331" s="181">
        <v>0</v>
      </c>
      <c r="Y5331" s="163">
        <f t="shared" si="509"/>
        <v>28</v>
      </c>
      <c r="Z5331" s="106">
        <v>0</v>
      </c>
      <c r="AA5331" s="107">
        <v>0</v>
      </c>
      <c r="AB5331" s="108">
        <v>341</v>
      </c>
      <c r="AC5331" s="109">
        <v>0</v>
      </c>
      <c r="AD5331" s="111">
        <v>20.02</v>
      </c>
      <c r="AE5331" s="523"/>
      <c r="AF5331" s="108">
        <v>350.1</v>
      </c>
      <c r="AG5331" s="109">
        <v>0.5</v>
      </c>
      <c r="AH5331" s="506"/>
      <c r="AI5331" s="112"/>
      <c r="AJ5331" s="110">
        <v>19</v>
      </c>
      <c r="AK5331" s="110"/>
      <c r="AL5331" s="506"/>
      <c r="AM5331" s="518"/>
      <c r="AN5331" s="519">
        <f t="shared" si="502"/>
        <v>39.019999999999996</v>
      </c>
      <c r="AO5331" s="519"/>
      <c r="AP5331" s="113">
        <f t="shared" si="508"/>
        <v>11.019999999999996</v>
      </c>
      <c r="AQ5331" s="519"/>
      <c r="AR5331" s="519"/>
      <c r="AS5331" s="519"/>
      <c r="AT5331" s="508"/>
      <c r="AU5331" s="508"/>
      <c r="AV5331" s="524">
        <v>7.33</v>
      </c>
      <c r="AW5331" s="525">
        <f t="shared" si="503"/>
        <v>7.33</v>
      </c>
      <c r="AX5331" s="525"/>
      <c r="AY5331" s="410"/>
      <c r="AZ5331" s="411"/>
      <c r="BA5331" s="411"/>
      <c r="BB5331" s="411">
        <f t="shared" si="504"/>
        <v>31.689999999999998</v>
      </c>
      <c r="BC5331" s="411"/>
      <c r="BD5331" s="508"/>
    </row>
    <row r="5332" spans="1:56" x14ac:dyDescent="0.2">
      <c r="A5332" s="58">
        <v>41848</v>
      </c>
      <c r="B5332" s="92">
        <v>22.98</v>
      </c>
      <c r="C5332" s="506"/>
      <c r="D5332" s="174">
        <v>6.23</v>
      </c>
      <c r="E5332" s="120"/>
      <c r="F5332" s="120">
        <f t="shared" si="505"/>
        <v>29.21</v>
      </c>
      <c r="G5332" s="497"/>
      <c r="H5332" s="371">
        <v>24.93</v>
      </c>
      <c r="I5332" s="174">
        <v>8.08</v>
      </c>
      <c r="J5332" s="506"/>
      <c r="K5332" s="212">
        <f t="shared" si="501"/>
        <v>33.01</v>
      </c>
      <c r="L5332" s="468"/>
      <c r="M5332" s="468"/>
      <c r="N5332" s="468"/>
      <c r="O5332" s="98">
        <f t="shared" si="506"/>
        <v>3.7999999999999972</v>
      </c>
      <c r="Q5332" s="100">
        <f t="shared" si="507"/>
        <v>11.511663132384118</v>
      </c>
      <c r="S5332" s="180">
        <v>0</v>
      </c>
      <c r="T5332" s="469">
        <v>0</v>
      </c>
      <c r="U5332" s="160">
        <v>0</v>
      </c>
      <c r="V5332" s="181">
        <v>0</v>
      </c>
      <c r="W5332" s="182">
        <v>0</v>
      </c>
      <c r="X5332" s="181">
        <v>0</v>
      </c>
      <c r="Y5332" s="163">
        <f t="shared" si="509"/>
        <v>29.21</v>
      </c>
      <c r="Z5332" s="106">
        <v>0</v>
      </c>
      <c r="AA5332" s="107">
        <v>0</v>
      </c>
      <c r="AB5332" s="108">
        <v>341</v>
      </c>
      <c r="AC5332" s="109">
        <v>0</v>
      </c>
      <c r="AD5332" s="111">
        <v>13.46</v>
      </c>
      <c r="AE5332" s="523"/>
      <c r="AF5332" s="108">
        <v>350</v>
      </c>
      <c r="AG5332" s="109">
        <v>0</v>
      </c>
      <c r="AH5332" s="506"/>
      <c r="AI5332" s="112"/>
      <c r="AJ5332" s="110">
        <v>17</v>
      </c>
      <c r="AK5332" s="110"/>
      <c r="AL5332" s="506"/>
      <c r="AM5332" s="518"/>
      <c r="AN5332" s="519">
        <f t="shared" si="502"/>
        <v>30.46</v>
      </c>
      <c r="AO5332" s="519"/>
      <c r="AP5332" s="113">
        <f t="shared" si="508"/>
        <v>1.25</v>
      </c>
      <c r="AQ5332" s="519"/>
      <c r="AR5332" s="519"/>
      <c r="AS5332" s="519"/>
      <c r="AT5332" s="508"/>
      <c r="AU5332" s="508"/>
      <c r="AV5332" s="524">
        <v>5.48</v>
      </c>
      <c r="AW5332" s="525">
        <f t="shared" si="503"/>
        <v>5.48</v>
      </c>
      <c r="AX5332" s="525"/>
      <c r="AY5332" s="410"/>
      <c r="AZ5332" s="411"/>
      <c r="BA5332" s="411"/>
      <c r="BB5332" s="411">
        <f t="shared" si="504"/>
        <v>24.98</v>
      </c>
      <c r="BC5332" s="411"/>
      <c r="BD5332" s="508"/>
    </row>
    <row r="5333" spans="1:56" x14ac:dyDescent="0.2">
      <c r="A5333" s="58">
        <v>41849</v>
      </c>
      <c r="B5333" s="92">
        <v>22.87</v>
      </c>
      <c r="C5333" s="506"/>
      <c r="D5333" s="174">
        <v>6.81</v>
      </c>
      <c r="E5333" s="120"/>
      <c r="F5333" s="120">
        <f t="shared" si="505"/>
        <v>29.68</v>
      </c>
      <c r="G5333" s="497"/>
      <c r="H5333" s="371">
        <v>23.33</v>
      </c>
      <c r="I5333" s="174">
        <v>8.5500000000000007</v>
      </c>
      <c r="J5333" s="506"/>
      <c r="K5333" s="212">
        <f t="shared" si="501"/>
        <v>31.88</v>
      </c>
      <c r="L5333" s="468"/>
      <c r="M5333" s="468"/>
      <c r="N5333" s="468"/>
      <c r="O5333" s="98">
        <f t="shared" si="506"/>
        <v>2.1999999999999993</v>
      </c>
      <c r="Q5333" s="100">
        <f t="shared" si="507"/>
        <v>6.9008782936010027</v>
      </c>
      <c r="S5333" s="180">
        <v>0</v>
      </c>
      <c r="T5333" s="469">
        <v>0</v>
      </c>
      <c r="U5333" s="160">
        <v>0</v>
      </c>
      <c r="V5333" s="181">
        <v>0</v>
      </c>
      <c r="W5333" s="182">
        <v>0</v>
      </c>
      <c r="X5333" s="181">
        <v>0</v>
      </c>
      <c r="Y5333" s="163">
        <f t="shared" si="509"/>
        <v>29.68</v>
      </c>
      <c r="Z5333" s="106">
        <v>0</v>
      </c>
      <c r="AA5333" s="107">
        <v>0</v>
      </c>
      <c r="AB5333" s="108">
        <v>341</v>
      </c>
      <c r="AC5333" s="109">
        <v>0.5</v>
      </c>
      <c r="AD5333" s="111">
        <v>0</v>
      </c>
      <c r="AE5333" s="523"/>
      <c r="AF5333" s="108">
        <v>349.8</v>
      </c>
      <c r="AG5333" s="109">
        <v>0</v>
      </c>
      <c r="AH5333" s="506"/>
      <c r="AI5333" s="112"/>
      <c r="AJ5333" s="110">
        <v>14</v>
      </c>
      <c r="AK5333" s="110"/>
      <c r="AL5333" s="506"/>
      <c r="AM5333" s="518"/>
      <c r="AN5333" s="519">
        <f t="shared" si="502"/>
        <v>14</v>
      </c>
      <c r="AO5333" s="519"/>
      <c r="AP5333" s="113">
        <f t="shared" si="508"/>
        <v>-15.68</v>
      </c>
      <c r="AQ5333" s="519"/>
      <c r="AR5333" s="519"/>
      <c r="AS5333" s="519"/>
      <c r="AT5333" s="508"/>
      <c r="AU5333" s="508"/>
      <c r="AV5333" s="524">
        <v>8.08</v>
      </c>
      <c r="AW5333" s="525">
        <f t="shared" si="503"/>
        <v>8.08</v>
      </c>
      <c r="AX5333" s="525"/>
      <c r="AY5333" s="410"/>
      <c r="AZ5333" s="411"/>
      <c r="BA5333" s="411"/>
      <c r="BB5333" s="411">
        <f t="shared" si="504"/>
        <v>5.92</v>
      </c>
      <c r="BC5333" s="411"/>
      <c r="BD5333" s="508"/>
    </row>
    <row r="5334" spans="1:56" x14ac:dyDescent="0.2">
      <c r="A5334" s="58">
        <v>41850</v>
      </c>
      <c r="B5334" s="92">
        <v>21.55</v>
      </c>
      <c r="C5334" s="506"/>
      <c r="D5334" s="174">
        <v>7.78</v>
      </c>
      <c r="E5334" s="120"/>
      <c r="F5334" s="120">
        <f t="shared" si="505"/>
        <v>29.330000000000002</v>
      </c>
      <c r="G5334" s="497"/>
      <c r="H5334" s="371">
        <v>21.92</v>
      </c>
      <c r="I5334" s="174">
        <v>9.9700000000000006</v>
      </c>
      <c r="J5334" s="506"/>
      <c r="K5334" s="212">
        <f t="shared" si="501"/>
        <v>31.89</v>
      </c>
      <c r="L5334" s="468"/>
      <c r="M5334" s="468"/>
      <c r="N5334" s="468"/>
      <c r="O5334" s="98">
        <f t="shared" si="506"/>
        <v>2.5599999999999987</v>
      </c>
      <c r="Q5334" s="100">
        <f t="shared" si="507"/>
        <v>8.0275948573220397</v>
      </c>
      <c r="S5334" s="180">
        <v>0</v>
      </c>
      <c r="T5334" s="469">
        <v>0</v>
      </c>
      <c r="U5334" s="160">
        <v>0</v>
      </c>
      <c r="V5334" s="181">
        <v>0</v>
      </c>
      <c r="W5334" s="182">
        <v>0</v>
      </c>
      <c r="X5334" s="181">
        <v>0</v>
      </c>
      <c r="Y5334" s="163">
        <f t="shared" si="509"/>
        <v>29.330000000000002</v>
      </c>
      <c r="Z5334" s="106">
        <v>0</v>
      </c>
      <c r="AA5334" s="107">
        <v>0</v>
      </c>
      <c r="AB5334" s="108">
        <v>341</v>
      </c>
      <c r="AC5334" s="109">
        <v>0.1</v>
      </c>
      <c r="AD5334" s="111">
        <v>13.01</v>
      </c>
      <c r="AE5334" s="523"/>
      <c r="AF5334" s="108">
        <v>349.8</v>
      </c>
      <c r="AG5334" s="109">
        <v>0</v>
      </c>
      <c r="AH5334" s="506"/>
      <c r="AI5334" s="112"/>
      <c r="AJ5334" s="110">
        <v>12</v>
      </c>
      <c r="AK5334" s="110"/>
      <c r="AL5334" s="506"/>
      <c r="AM5334" s="518"/>
      <c r="AN5334" s="519">
        <f t="shared" si="502"/>
        <v>25.009999999999998</v>
      </c>
      <c r="AO5334" s="519"/>
      <c r="AP5334" s="113">
        <f t="shared" si="508"/>
        <v>-4.3200000000000038</v>
      </c>
      <c r="AQ5334" s="519"/>
      <c r="AR5334" s="519"/>
      <c r="AS5334" s="519"/>
      <c r="AT5334" s="508"/>
      <c r="AU5334" s="508"/>
      <c r="AV5334" s="524">
        <v>7.46</v>
      </c>
      <c r="AW5334" s="525">
        <f t="shared" si="503"/>
        <v>7.46</v>
      </c>
      <c r="AX5334" s="525"/>
      <c r="AY5334" s="410"/>
      <c r="AZ5334" s="411"/>
      <c r="BA5334" s="411"/>
      <c r="BB5334" s="411">
        <f t="shared" si="504"/>
        <v>17.549999999999997</v>
      </c>
      <c r="BC5334" s="411"/>
      <c r="BD5334" s="508"/>
    </row>
    <row r="5335" spans="1:56" ht="13.5" thickBot="1" x14ac:dyDescent="0.25">
      <c r="A5335" s="58">
        <v>41851</v>
      </c>
      <c r="B5335" s="121">
        <v>20.536000000000001</v>
      </c>
      <c r="C5335" s="506"/>
      <c r="D5335" s="189">
        <v>7.93</v>
      </c>
      <c r="E5335" s="414"/>
      <c r="F5335" s="120">
        <f t="shared" si="505"/>
        <v>28.466000000000001</v>
      </c>
      <c r="G5335" s="498"/>
      <c r="H5335" s="416">
        <v>20.11</v>
      </c>
      <c r="I5335" s="224">
        <v>10.02</v>
      </c>
      <c r="J5335" s="506"/>
      <c r="K5335" s="225">
        <f t="shared" si="501"/>
        <v>30.13</v>
      </c>
      <c r="L5335" s="479"/>
      <c r="M5335" s="479"/>
      <c r="N5335" s="479"/>
      <c r="O5335" s="98">
        <f t="shared" si="506"/>
        <v>1.6639999999999979</v>
      </c>
      <c r="Q5335" s="100">
        <f t="shared" si="507"/>
        <v>5.5227348157982012</v>
      </c>
      <c r="S5335" s="229">
        <v>0</v>
      </c>
      <c r="T5335" s="499">
        <v>0</v>
      </c>
      <c r="U5335" s="230">
        <v>0</v>
      </c>
      <c r="V5335" s="231">
        <v>0</v>
      </c>
      <c r="W5335" s="232">
        <v>0</v>
      </c>
      <c r="X5335" s="231">
        <v>0</v>
      </c>
      <c r="Y5335" s="163">
        <f t="shared" si="509"/>
        <v>28.466000000000001</v>
      </c>
      <c r="Z5335" s="106">
        <v>0</v>
      </c>
      <c r="AA5335" s="107">
        <v>0</v>
      </c>
      <c r="AB5335" s="132">
        <v>341.1</v>
      </c>
      <c r="AC5335" s="133">
        <v>0.1</v>
      </c>
      <c r="AD5335" s="135">
        <v>4.25</v>
      </c>
      <c r="AE5335" s="526"/>
      <c r="AF5335" s="132">
        <v>349.8</v>
      </c>
      <c r="AG5335" s="133">
        <v>0.3</v>
      </c>
      <c r="AH5335" s="506"/>
      <c r="AI5335" s="136"/>
      <c r="AJ5335" s="110">
        <v>18</v>
      </c>
      <c r="AK5335" s="110"/>
      <c r="AL5335" s="506"/>
      <c r="AM5335" s="518"/>
      <c r="AN5335" s="519">
        <f t="shared" si="502"/>
        <v>22.25</v>
      </c>
      <c r="AO5335" s="519"/>
      <c r="AP5335" s="113">
        <f t="shared" si="508"/>
        <v>-6.2160000000000011</v>
      </c>
      <c r="AQ5335" s="519"/>
      <c r="AR5335" s="519"/>
      <c r="AS5335" s="519"/>
      <c r="AT5335" s="508"/>
      <c r="AU5335" s="508"/>
      <c r="AV5335" s="524">
        <v>8.66</v>
      </c>
      <c r="AW5335" s="525">
        <f t="shared" si="503"/>
        <v>8.66</v>
      </c>
      <c r="AX5335" s="525"/>
      <c r="AY5335" s="410"/>
      <c r="AZ5335" s="411"/>
      <c r="BA5335" s="411"/>
      <c r="BB5335" s="411">
        <f t="shared" si="504"/>
        <v>13.59</v>
      </c>
      <c r="BC5335" s="411"/>
      <c r="BD5335" s="508"/>
    </row>
    <row r="5336" spans="1:56" x14ac:dyDescent="0.2">
      <c r="A5336" s="58">
        <v>41852</v>
      </c>
      <c r="B5336" s="59">
        <v>19.7</v>
      </c>
      <c r="C5336" s="506"/>
      <c r="D5336" s="200">
        <v>8</v>
      </c>
      <c r="E5336" s="527">
        <f t="shared" ref="E5336:E5366" si="510">D5336*1.05</f>
        <v>8.4</v>
      </c>
      <c r="F5336" s="382">
        <f t="shared" ref="F5336:F5366" si="511">+B5336+E5336</f>
        <v>28.1</v>
      </c>
      <c r="G5336" s="383"/>
      <c r="H5336" s="369">
        <v>20.43</v>
      </c>
      <c r="I5336" s="200">
        <v>10.26</v>
      </c>
      <c r="J5336" s="527">
        <f>I5336*0.9</f>
        <v>9.234</v>
      </c>
      <c r="K5336" s="528">
        <f>J5336+H5336</f>
        <v>29.664000000000001</v>
      </c>
      <c r="L5336" s="529"/>
      <c r="M5336" s="529"/>
      <c r="N5336" s="529"/>
      <c r="O5336" s="98">
        <f t="shared" si="506"/>
        <v>1.5640000000000001</v>
      </c>
      <c r="Q5336" s="100">
        <f t="shared" si="507"/>
        <v>5.2723840345199564</v>
      </c>
      <c r="S5336" s="530">
        <v>0</v>
      </c>
      <c r="T5336" s="530">
        <v>0</v>
      </c>
      <c r="U5336" s="530">
        <v>0</v>
      </c>
      <c r="V5336" s="395">
        <v>0</v>
      </c>
      <c r="W5336" s="531">
        <v>0</v>
      </c>
      <c r="X5336" s="532">
        <v>0</v>
      </c>
      <c r="Y5336" s="163">
        <f t="shared" si="509"/>
        <v>28.1</v>
      </c>
      <c r="Z5336" s="78">
        <v>0</v>
      </c>
      <c r="AA5336" s="78">
        <v>0</v>
      </c>
      <c r="AB5336" s="78">
        <v>341.6</v>
      </c>
      <c r="AC5336" s="79">
        <v>1.7</v>
      </c>
      <c r="AD5336" s="533">
        <v>17.97</v>
      </c>
      <c r="AE5336" s="534">
        <f>AD5336</f>
        <v>17.97</v>
      </c>
      <c r="AF5336" s="78">
        <v>350.2</v>
      </c>
      <c r="AG5336" s="79">
        <v>2.2999999999999998</v>
      </c>
      <c r="AH5336" s="506"/>
      <c r="AI5336" s="82"/>
      <c r="AJ5336" s="80">
        <v>17</v>
      </c>
      <c r="AK5336" s="80"/>
      <c r="AL5336" s="506"/>
      <c r="AM5336" s="251">
        <f t="shared" ref="AM5336:AM5345" si="512">AJ5336</f>
        <v>17</v>
      </c>
      <c r="AN5336" s="519">
        <f t="shared" ref="AN5336:AN5366" si="513">AM5336+AE5336</f>
        <v>34.97</v>
      </c>
      <c r="AO5336" s="519"/>
      <c r="AP5336" s="83">
        <f t="shared" si="508"/>
        <v>6.8699999999999974</v>
      </c>
      <c r="AQ5336" s="519"/>
      <c r="AR5336" s="519"/>
      <c r="AS5336" s="519"/>
      <c r="AT5336" s="408">
        <f t="shared" ref="AT5336:AT5367" si="514">AN5336</f>
        <v>34.97</v>
      </c>
      <c r="AU5336" s="491"/>
      <c r="AV5336" s="87">
        <v>6.83</v>
      </c>
      <c r="AW5336" s="204">
        <f>AV5336</f>
        <v>6.83</v>
      </c>
      <c r="AX5336" s="204"/>
      <c r="AY5336" s="399"/>
      <c r="AZ5336" s="205"/>
      <c r="BA5336" s="205"/>
      <c r="BB5336" s="205">
        <f t="shared" ref="BB5336:BB5367" si="515">AT5336-AW5336</f>
        <v>28.14</v>
      </c>
      <c r="BC5336" s="400"/>
      <c r="BD5336" s="206"/>
    </row>
    <row r="5337" spans="1:56" x14ac:dyDescent="0.2">
      <c r="A5337" s="58">
        <v>41853</v>
      </c>
      <c r="B5337" s="92">
        <v>18.68</v>
      </c>
      <c r="C5337" s="506"/>
      <c r="D5337" s="174">
        <v>7.92</v>
      </c>
      <c r="E5337" s="313">
        <f t="shared" si="510"/>
        <v>8.3160000000000007</v>
      </c>
      <c r="F5337" s="382">
        <f t="shared" si="511"/>
        <v>26.996000000000002</v>
      </c>
      <c r="G5337" s="402"/>
      <c r="H5337" s="371">
        <v>19.559999999999999</v>
      </c>
      <c r="I5337" s="174">
        <v>10.02</v>
      </c>
      <c r="J5337" s="313">
        <f t="shared" ref="J5337:J5366" si="516">I5337*0.9</f>
        <v>9.0180000000000007</v>
      </c>
      <c r="K5337" s="535">
        <f>J5337+H5337</f>
        <v>28.577999999999999</v>
      </c>
      <c r="L5337" s="529"/>
      <c r="M5337" s="529"/>
      <c r="N5337" s="529"/>
      <c r="O5337" s="98">
        <f t="shared" si="506"/>
        <v>1.5819999999999972</v>
      </c>
      <c r="Q5337" s="100">
        <f t="shared" si="507"/>
        <v>5.5357267828399372</v>
      </c>
      <c r="S5337" s="530">
        <v>0</v>
      </c>
      <c r="T5337" s="530">
        <v>0</v>
      </c>
      <c r="U5337" s="530">
        <v>0</v>
      </c>
      <c r="V5337" s="395">
        <v>0</v>
      </c>
      <c r="W5337" s="531">
        <v>0</v>
      </c>
      <c r="X5337" s="532">
        <v>0</v>
      </c>
      <c r="Y5337" s="163">
        <f t="shared" si="509"/>
        <v>26.996000000000002</v>
      </c>
      <c r="Z5337" s="78">
        <v>0</v>
      </c>
      <c r="AA5337" s="78">
        <v>0</v>
      </c>
      <c r="AB5337" s="108">
        <v>341.4</v>
      </c>
      <c r="AC5337" s="109">
        <v>0.1</v>
      </c>
      <c r="AD5337" s="536">
        <v>15.13</v>
      </c>
      <c r="AE5337" s="537">
        <f t="shared" ref="AE5337:AE5366" si="517">AD5337</f>
        <v>15.13</v>
      </c>
      <c r="AF5337" s="108">
        <v>350.4</v>
      </c>
      <c r="AG5337" s="109">
        <v>0.5</v>
      </c>
      <c r="AH5337" s="506"/>
      <c r="AI5337" s="112"/>
      <c r="AJ5337" s="110">
        <v>14</v>
      </c>
      <c r="AK5337" s="110"/>
      <c r="AL5337" s="506"/>
      <c r="AM5337" s="251">
        <f t="shared" si="512"/>
        <v>14</v>
      </c>
      <c r="AN5337" s="519">
        <f t="shared" si="513"/>
        <v>29.130000000000003</v>
      </c>
      <c r="AO5337" s="519"/>
      <c r="AP5337" s="113">
        <f t="shared" si="508"/>
        <v>2.1340000000000003</v>
      </c>
      <c r="AQ5337" s="519"/>
      <c r="AR5337" s="519"/>
      <c r="AS5337" s="519"/>
      <c r="AT5337" s="408">
        <f t="shared" si="514"/>
        <v>29.130000000000003</v>
      </c>
      <c r="AU5337" s="495"/>
      <c r="AV5337" s="117">
        <v>12.38</v>
      </c>
      <c r="AW5337" s="214">
        <f t="shared" ref="AW5337:AW5366" si="518">AV5337</f>
        <v>12.38</v>
      </c>
      <c r="AX5337" s="214"/>
      <c r="AY5337" s="410"/>
      <c r="AZ5337" s="411"/>
      <c r="BA5337" s="411"/>
      <c r="BB5337" s="411">
        <f t="shared" si="515"/>
        <v>16.75</v>
      </c>
      <c r="BC5337" s="458"/>
      <c r="BD5337" s="215"/>
    </row>
    <row r="5338" spans="1:56" x14ac:dyDescent="0.2">
      <c r="A5338" s="58">
        <v>41854</v>
      </c>
      <c r="B5338" s="92">
        <v>17.62</v>
      </c>
      <c r="C5338" s="506"/>
      <c r="D5338" s="174">
        <v>7.89</v>
      </c>
      <c r="E5338" s="313">
        <f t="shared" si="510"/>
        <v>8.2844999999999995</v>
      </c>
      <c r="F5338" s="382">
        <f t="shared" si="511"/>
        <v>25.904499999999999</v>
      </c>
      <c r="G5338" s="402"/>
      <c r="H5338" s="371">
        <v>18.3</v>
      </c>
      <c r="I5338" s="174">
        <v>9.92</v>
      </c>
      <c r="J5338" s="313">
        <f t="shared" si="516"/>
        <v>8.9280000000000008</v>
      </c>
      <c r="K5338" s="535">
        <f t="shared" ref="K5338:K5366" si="519">J5338+H5338</f>
        <v>27.228000000000002</v>
      </c>
      <c r="L5338" s="529"/>
      <c r="M5338" s="529"/>
      <c r="N5338" s="529"/>
      <c r="O5338" s="98">
        <f t="shared" si="506"/>
        <v>1.3235000000000028</v>
      </c>
      <c r="Q5338" s="100">
        <f t="shared" si="507"/>
        <v>4.8608050536212826</v>
      </c>
      <c r="S5338" s="530">
        <v>0</v>
      </c>
      <c r="T5338" s="530">
        <v>0</v>
      </c>
      <c r="U5338" s="530">
        <v>0</v>
      </c>
      <c r="V5338" s="395">
        <v>0</v>
      </c>
      <c r="W5338" s="531">
        <v>0</v>
      </c>
      <c r="X5338" s="532">
        <v>0</v>
      </c>
      <c r="Y5338" s="163">
        <f t="shared" si="509"/>
        <v>25.904499999999999</v>
      </c>
      <c r="Z5338" s="78">
        <v>0</v>
      </c>
      <c r="AA5338" s="78">
        <v>0</v>
      </c>
      <c r="AB5338" s="108">
        <v>341.1</v>
      </c>
      <c r="AC5338" s="109">
        <v>0</v>
      </c>
      <c r="AD5338" s="536">
        <v>12.23</v>
      </c>
      <c r="AE5338" s="537">
        <v>17.100000000000001</v>
      </c>
      <c r="AF5338" s="108">
        <v>350.6</v>
      </c>
      <c r="AG5338" s="109">
        <v>0</v>
      </c>
      <c r="AH5338" s="506"/>
      <c r="AI5338" s="112"/>
      <c r="AJ5338" s="110">
        <v>10</v>
      </c>
      <c r="AK5338" s="110"/>
      <c r="AL5338" s="506"/>
      <c r="AM5338" s="251">
        <f t="shared" si="512"/>
        <v>10</v>
      </c>
      <c r="AN5338" s="519">
        <f t="shared" si="513"/>
        <v>27.1</v>
      </c>
      <c r="AO5338" s="519"/>
      <c r="AP5338" s="113">
        <f t="shared" si="508"/>
        <v>1.1955000000000027</v>
      </c>
      <c r="AQ5338" s="519"/>
      <c r="AR5338" s="519"/>
      <c r="AS5338" s="519"/>
      <c r="AT5338" s="408">
        <f t="shared" si="514"/>
        <v>27.1</v>
      </c>
      <c r="AU5338" s="495"/>
      <c r="AV5338" s="117">
        <v>7.34</v>
      </c>
      <c r="AW5338" s="214">
        <f t="shared" si="518"/>
        <v>7.34</v>
      </c>
      <c r="AX5338" s="214"/>
      <c r="AY5338" s="410"/>
      <c r="AZ5338" s="411"/>
      <c r="BA5338" s="411"/>
      <c r="BB5338" s="411">
        <f t="shared" si="515"/>
        <v>19.760000000000002</v>
      </c>
      <c r="BC5338" s="458"/>
      <c r="BD5338" s="215"/>
    </row>
    <row r="5339" spans="1:56" x14ac:dyDescent="0.2">
      <c r="A5339" s="58">
        <v>41855</v>
      </c>
      <c r="B5339" s="92">
        <v>19.420000000000002</v>
      </c>
      <c r="C5339" s="506"/>
      <c r="D5339" s="174">
        <v>7.85</v>
      </c>
      <c r="E5339" s="313">
        <f t="shared" si="510"/>
        <v>8.2424999999999997</v>
      </c>
      <c r="F5339" s="382">
        <f t="shared" si="511"/>
        <v>27.662500000000001</v>
      </c>
      <c r="G5339" s="402"/>
      <c r="H5339" s="371">
        <v>19.399999999999999</v>
      </c>
      <c r="I5339" s="174">
        <v>9.93</v>
      </c>
      <c r="J5339" s="313">
        <f t="shared" si="516"/>
        <v>8.9369999999999994</v>
      </c>
      <c r="K5339" s="535">
        <f t="shared" si="519"/>
        <v>28.336999999999996</v>
      </c>
      <c r="L5339" s="529"/>
      <c r="M5339" s="529"/>
      <c r="N5339" s="529"/>
      <c r="O5339" s="98">
        <f t="shared" si="506"/>
        <v>0.67449999999999477</v>
      </c>
      <c r="Q5339" s="100">
        <f t="shared" si="507"/>
        <v>2.3802801990330482</v>
      </c>
      <c r="S5339" s="530">
        <v>0</v>
      </c>
      <c r="T5339" s="530">
        <v>0</v>
      </c>
      <c r="U5339" s="530">
        <v>0</v>
      </c>
      <c r="V5339" s="395">
        <v>0</v>
      </c>
      <c r="W5339" s="531">
        <v>0</v>
      </c>
      <c r="X5339" s="532">
        <v>0</v>
      </c>
      <c r="Y5339" s="163">
        <f t="shared" si="509"/>
        <v>27.662500000000001</v>
      </c>
      <c r="Z5339" s="78">
        <v>0</v>
      </c>
      <c r="AA5339" s="78">
        <v>0</v>
      </c>
      <c r="AB5339" s="108">
        <v>341</v>
      </c>
      <c r="AC5339" s="109">
        <v>0</v>
      </c>
      <c r="AD5339" s="536">
        <v>16.850000000000001</v>
      </c>
      <c r="AE5339" s="537">
        <f t="shared" si="517"/>
        <v>16.850000000000001</v>
      </c>
      <c r="AF5339" s="108">
        <v>350.6</v>
      </c>
      <c r="AG5339" s="109">
        <v>0</v>
      </c>
      <c r="AH5339" s="506"/>
      <c r="AI5339" s="112"/>
      <c r="AJ5339" s="110">
        <v>12</v>
      </c>
      <c r="AK5339" s="110"/>
      <c r="AL5339" s="506"/>
      <c r="AM5339" s="251">
        <f t="shared" si="512"/>
        <v>12</v>
      </c>
      <c r="AN5339" s="519">
        <f t="shared" si="513"/>
        <v>28.85</v>
      </c>
      <c r="AO5339" s="519"/>
      <c r="AP5339" s="113">
        <f t="shared" si="508"/>
        <v>1.1875</v>
      </c>
      <c r="AQ5339" s="519"/>
      <c r="AR5339" s="519"/>
      <c r="AS5339" s="519"/>
      <c r="AT5339" s="408">
        <f t="shared" si="514"/>
        <v>28.85</v>
      </c>
      <c r="AU5339" s="495"/>
      <c r="AV5339" s="117">
        <v>8.1199999999999992</v>
      </c>
      <c r="AW5339" s="214">
        <f t="shared" si="518"/>
        <v>8.1199999999999992</v>
      </c>
      <c r="AX5339" s="214"/>
      <c r="AY5339" s="410"/>
      <c r="AZ5339" s="411"/>
      <c r="BA5339" s="411"/>
      <c r="BB5339" s="411">
        <f t="shared" si="515"/>
        <v>20.730000000000004</v>
      </c>
      <c r="BC5339" s="458"/>
      <c r="BD5339" s="215"/>
    </row>
    <row r="5340" spans="1:56" x14ac:dyDescent="0.2">
      <c r="A5340" s="58">
        <v>41856</v>
      </c>
      <c r="B5340" s="92">
        <v>19.649999999999999</v>
      </c>
      <c r="C5340" s="506"/>
      <c r="D5340" s="174">
        <v>8.0399999999999991</v>
      </c>
      <c r="E5340" s="313">
        <f t="shared" si="510"/>
        <v>8.4420000000000002</v>
      </c>
      <c r="F5340" s="382">
        <f t="shared" si="511"/>
        <v>28.091999999999999</v>
      </c>
      <c r="G5340" s="402"/>
      <c r="H5340" s="371">
        <v>18.940000000000001</v>
      </c>
      <c r="I5340" s="174">
        <v>10.039999999999999</v>
      </c>
      <c r="J5340" s="313">
        <f t="shared" si="516"/>
        <v>9.0359999999999996</v>
      </c>
      <c r="K5340" s="535">
        <f t="shared" si="519"/>
        <v>27.975999999999999</v>
      </c>
      <c r="L5340" s="529"/>
      <c r="M5340" s="529"/>
      <c r="N5340" s="529"/>
      <c r="O5340" s="98">
        <f t="shared" si="506"/>
        <v>-0.11599999999999966</v>
      </c>
      <c r="Q5340" s="100">
        <f t="shared" si="507"/>
        <v>-0.41464112096082234</v>
      </c>
      <c r="S5340" s="530">
        <v>0</v>
      </c>
      <c r="T5340" s="530">
        <v>0</v>
      </c>
      <c r="U5340" s="530">
        <v>0</v>
      </c>
      <c r="V5340" s="395">
        <v>0</v>
      </c>
      <c r="W5340" s="531">
        <v>0</v>
      </c>
      <c r="X5340" s="532">
        <v>0</v>
      </c>
      <c r="Y5340" s="163">
        <f t="shared" si="509"/>
        <v>28.091999999999999</v>
      </c>
      <c r="Z5340" s="78">
        <v>0</v>
      </c>
      <c r="AA5340" s="78">
        <v>0</v>
      </c>
      <c r="AB5340" s="108">
        <v>341.3</v>
      </c>
      <c r="AC5340" s="109">
        <v>0</v>
      </c>
      <c r="AD5340" s="536">
        <v>2.52</v>
      </c>
      <c r="AE5340" s="537">
        <v>7.84</v>
      </c>
      <c r="AF5340" s="108">
        <v>350.6</v>
      </c>
      <c r="AG5340" s="109">
        <v>0</v>
      </c>
      <c r="AH5340" s="506"/>
      <c r="AI5340" s="112"/>
      <c r="AJ5340" s="110">
        <v>21</v>
      </c>
      <c r="AK5340" s="110"/>
      <c r="AL5340" s="506"/>
      <c r="AM5340" s="251">
        <f t="shared" si="512"/>
        <v>21</v>
      </c>
      <c r="AN5340" s="519">
        <f t="shared" si="513"/>
        <v>28.84</v>
      </c>
      <c r="AO5340" s="519"/>
      <c r="AP5340" s="113">
        <f t="shared" si="508"/>
        <v>0.74800000000000111</v>
      </c>
      <c r="AQ5340" s="519"/>
      <c r="AR5340" s="519"/>
      <c r="AS5340" s="519"/>
      <c r="AT5340" s="408">
        <f t="shared" si="514"/>
        <v>28.84</v>
      </c>
      <c r="AU5340" s="495"/>
      <c r="AV5340" s="117">
        <v>8.24</v>
      </c>
      <c r="AW5340" s="214">
        <f t="shared" si="518"/>
        <v>8.24</v>
      </c>
      <c r="AX5340" s="214"/>
      <c r="AY5340" s="410"/>
      <c r="AZ5340" s="411"/>
      <c r="BA5340" s="411"/>
      <c r="BB5340" s="411">
        <f t="shared" si="515"/>
        <v>20.6</v>
      </c>
      <c r="BC5340" s="458"/>
      <c r="BD5340" s="215"/>
    </row>
    <row r="5341" spans="1:56" x14ac:dyDescent="0.2">
      <c r="A5341" s="58">
        <v>41857</v>
      </c>
      <c r="B5341" s="92">
        <v>23.28</v>
      </c>
      <c r="C5341" s="506"/>
      <c r="D5341" s="174">
        <v>7.9</v>
      </c>
      <c r="E5341" s="313">
        <f t="shared" si="510"/>
        <v>8.2949999999999999</v>
      </c>
      <c r="F5341" s="382">
        <f t="shared" si="511"/>
        <v>31.575000000000003</v>
      </c>
      <c r="G5341" s="402"/>
      <c r="H5341" s="371">
        <v>24.78</v>
      </c>
      <c r="I5341" s="174">
        <v>9.9700000000000006</v>
      </c>
      <c r="J5341" s="313">
        <f t="shared" si="516"/>
        <v>8.9730000000000008</v>
      </c>
      <c r="K5341" s="535">
        <f t="shared" si="519"/>
        <v>33.753</v>
      </c>
      <c r="L5341" s="529"/>
      <c r="M5341" s="529"/>
      <c r="N5341" s="529"/>
      <c r="O5341" s="98">
        <f t="shared" si="506"/>
        <v>2.1779999999999973</v>
      </c>
      <c r="Q5341" s="100">
        <f t="shared" si="507"/>
        <v>6.4527597546884641</v>
      </c>
      <c r="S5341" s="530">
        <v>0</v>
      </c>
      <c r="T5341" s="530">
        <v>0</v>
      </c>
      <c r="U5341" s="530">
        <v>0</v>
      </c>
      <c r="V5341" s="395">
        <v>0</v>
      </c>
      <c r="W5341" s="531">
        <v>0</v>
      </c>
      <c r="X5341" s="532">
        <v>0</v>
      </c>
      <c r="Y5341" s="163">
        <f t="shared" si="509"/>
        <v>31.575000000000003</v>
      </c>
      <c r="Z5341" s="78">
        <v>0</v>
      </c>
      <c r="AA5341" s="78">
        <v>0</v>
      </c>
      <c r="AB5341" s="108">
        <v>341.2</v>
      </c>
      <c r="AC5341" s="109">
        <v>0</v>
      </c>
      <c r="AD5341" s="536">
        <v>9.58</v>
      </c>
      <c r="AE5341" s="537">
        <f t="shared" si="517"/>
        <v>9.58</v>
      </c>
      <c r="AF5341" s="108">
        <v>350.4</v>
      </c>
      <c r="AG5341" s="109">
        <v>0</v>
      </c>
      <c r="AH5341" s="506"/>
      <c r="AI5341" s="112"/>
      <c r="AJ5341" s="110">
        <v>17</v>
      </c>
      <c r="AK5341" s="110"/>
      <c r="AL5341" s="506"/>
      <c r="AM5341" s="251">
        <f t="shared" si="512"/>
        <v>17</v>
      </c>
      <c r="AN5341" s="519">
        <f t="shared" si="513"/>
        <v>26.58</v>
      </c>
      <c r="AO5341" s="519"/>
      <c r="AP5341" s="113">
        <f t="shared" si="508"/>
        <v>-4.9950000000000045</v>
      </c>
      <c r="AQ5341" s="519"/>
      <c r="AR5341" s="519"/>
      <c r="AS5341" s="519"/>
      <c r="AT5341" s="408">
        <f t="shared" si="514"/>
        <v>26.58</v>
      </c>
      <c r="AU5341" s="495"/>
      <c r="AV5341" s="117">
        <v>8.08</v>
      </c>
      <c r="AW5341" s="214">
        <f t="shared" si="518"/>
        <v>8.08</v>
      </c>
      <c r="AX5341" s="214"/>
      <c r="AY5341" s="410"/>
      <c r="AZ5341" s="411"/>
      <c r="BA5341" s="411"/>
      <c r="BB5341" s="411">
        <f t="shared" si="515"/>
        <v>18.5</v>
      </c>
      <c r="BC5341" s="458"/>
      <c r="BD5341" s="215"/>
    </row>
    <row r="5342" spans="1:56" x14ac:dyDescent="0.2">
      <c r="A5342" s="58">
        <v>41858</v>
      </c>
      <c r="B5342" s="92">
        <v>20.420000000000002</v>
      </c>
      <c r="C5342" s="506"/>
      <c r="D5342" s="174">
        <v>8.06</v>
      </c>
      <c r="E5342" s="313">
        <f t="shared" si="510"/>
        <v>8.463000000000001</v>
      </c>
      <c r="F5342" s="382">
        <f t="shared" si="511"/>
        <v>28.883000000000003</v>
      </c>
      <c r="G5342" s="402"/>
      <c r="H5342" s="371">
        <v>20.76</v>
      </c>
      <c r="I5342" s="174">
        <v>10.16</v>
      </c>
      <c r="J5342" s="313">
        <f t="shared" si="516"/>
        <v>9.1440000000000001</v>
      </c>
      <c r="K5342" s="535">
        <f t="shared" si="519"/>
        <v>29.904000000000003</v>
      </c>
      <c r="L5342" s="529"/>
      <c r="M5342" s="529"/>
      <c r="N5342" s="529"/>
      <c r="O5342" s="98">
        <f t="shared" si="506"/>
        <v>1.0210000000000008</v>
      </c>
      <c r="Q5342" s="100">
        <f t="shared" si="507"/>
        <v>3.4142589620117736</v>
      </c>
      <c r="S5342" s="538">
        <v>0</v>
      </c>
      <c r="T5342" s="443">
        <v>0</v>
      </c>
      <c r="U5342" s="395">
        <v>0</v>
      </c>
      <c r="V5342" s="539">
        <v>0</v>
      </c>
      <c r="W5342" s="540">
        <v>0</v>
      </c>
      <c r="X5342" s="541">
        <v>0</v>
      </c>
      <c r="Y5342" s="163">
        <f t="shared" si="509"/>
        <v>28.883000000000003</v>
      </c>
      <c r="Z5342" s="108">
        <v>0</v>
      </c>
      <c r="AA5342" s="112">
        <v>0</v>
      </c>
      <c r="AB5342" s="108">
        <v>341.2</v>
      </c>
      <c r="AC5342" s="109">
        <v>0</v>
      </c>
      <c r="AD5342" s="536">
        <v>9.5299999999999994</v>
      </c>
      <c r="AE5342" s="537">
        <v>12</v>
      </c>
      <c r="AF5342" s="108">
        <v>350</v>
      </c>
      <c r="AG5342" s="109">
        <v>0</v>
      </c>
      <c r="AH5342" s="506"/>
      <c r="AI5342" s="112"/>
      <c r="AJ5342" s="110">
        <v>17</v>
      </c>
      <c r="AK5342" s="110"/>
      <c r="AL5342" s="506"/>
      <c r="AM5342" s="251">
        <f t="shared" si="512"/>
        <v>17</v>
      </c>
      <c r="AN5342" s="519">
        <f t="shared" si="513"/>
        <v>29</v>
      </c>
      <c r="AO5342" s="519"/>
      <c r="AP5342" s="113">
        <f t="shared" si="508"/>
        <v>0.11699999999999733</v>
      </c>
      <c r="AQ5342" s="519"/>
      <c r="AR5342" s="519"/>
      <c r="AS5342" s="519"/>
      <c r="AT5342" s="408">
        <f t="shared" si="514"/>
        <v>29</v>
      </c>
      <c r="AU5342" s="495"/>
      <c r="AV5342" s="117">
        <v>9.76</v>
      </c>
      <c r="AW5342" s="214">
        <f t="shared" si="518"/>
        <v>9.76</v>
      </c>
      <c r="AX5342" s="214"/>
      <c r="AY5342" s="410"/>
      <c r="AZ5342" s="411"/>
      <c r="BA5342" s="411"/>
      <c r="BB5342" s="411">
        <f t="shared" si="515"/>
        <v>19.240000000000002</v>
      </c>
      <c r="BC5342" s="458"/>
      <c r="BD5342" s="215"/>
    </row>
    <row r="5343" spans="1:56" x14ac:dyDescent="0.2">
      <c r="A5343" s="58">
        <v>41859</v>
      </c>
      <c r="B5343" s="92">
        <v>21.3</v>
      </c>
      <c r="C5343" s="506"/>
      <c r="D5343" s="174">
        <v>7.92</v>
      </c>
      <c r="E5343" s="313">
        <f t="shared" si="510"/>
        <v>8.3160000000000007</v>
      </c>
      <c r="F5343" s="382">
        <f t="shared" si="511"/>
        <v>29.616</v>
      </c>
      <c r="G5343" s="402"/>
      <c r="H5343" s="371">
        <v>21.28</v>
      </c>
      <c r="I5343" s="174">
        <v>9.91</v>
      </c>
      <c r="J5343" s="313">
        <f t="shared" si="516"/>
        <v>8.9190000000000005</v>
      </c>
      <c r="K5343" s="535">
        <f t="shared" si="519"/>
        <v>30.199000000000002</v>
      </c>
      <c r="L5343" s="529"/>
      <c r="M5343" s="529"/>
      <c r="N5343" s="529"/>
      <c r="O5343" s="98">
        <f t="shared" si="506"/>
        <v>0.58300000000000196</v>
      </c>
      <c r="Q5343" s="100">
        <f t="shared" si="507"/>
        <v>1.9305275009106326</v>
      </c>
      <c r="S5343" s="538">
        <v>0</v>
      </c>
      <c r="T5343" s="443">
        <v>0</v>
      </c>
      <c r="U5343" s="395">
        <v>0</v>
      </c>
      <c r="V5343" s="539">
        <v>0</v>
      </c>
      <c r="W5343" s="540">
        <v>0</v>
      </c>
      <c r="X5343" s="541">
        <v>0</v>
      </c>
      <c r="Y5343" s="163">
        <f t="shared" si="509"/>
        <v>29.616</v>
      </c>
      <c r="Z5343" s="108">
        <v>0</v>
      </c>
      <c r="AA5343" s="112">
        <v>0</v>
      </c>
      <c r="AB5343" s="108">
        <v>341</v>
      </c>
      <c r="AC5343" s="109">
        <v>0.6</v>
      </c>
      <c r="AD5343" s="536">
        <v>22.85</v>
      </c>
      <c r="AE5343" s="537">
        <f t="shared" si="517"/>
        <v>22.85</v>
      </c>
      <c r="AF5343" s="108">
        <v>350.3</v>
      </c>
      <c r="AG5343" s="109">
        <v>0.3</v>
      </c>
      <c r="AH5343" s="506"/>
      <c r="AI5343" s="112"/>
      <c r="AJ5343" s="110">
        <v>17</v>
      </c>
      <c r="AK5343" s="110"/>
      <c r="AL5343" s="506"/>
      <c r="AM5343" s="251">
        <f t="shared" si="512"/>
        <v>17</v>
      </c>
      <c r="AN5343" s="519">
        <f t="shared" si="513"/>
        <v>39.85</v>
      </c>
      <c r="AO5343" s="519"/>
      <c r="AP5343" s="113">
        <f t="shared" si="508"/>
        <v>10.234000000000002</v>
      </c>
      <c r="AQ5343" s="519"/>
      <c r="AR5343" s="519"/>
      <c r="AS5343" s="519"/>
      <c r="AT5343" s="408">
        <f t="shared" si="514"/>
        <v>39.85</v>
      </c>
      <c r="AU5343" s="495"/>
      <c r="AV5343" s="117">
        <v>6.88</v>
      </c>
      <c r="AW5343" s="214">
        <f t="shared" si="518"/>
        <v>6.88</v>
      </c>
      <c r="AX5343" s="214"/>
      <c r="AY5343" s="410"/>
      <c r="AZ5343" s="411"/>
      <c r="BA5343" s="411"/>
      <c r="BB5343" s="411">
        <f t="shared" si="515"/>
        <v>32.97</v>
      </c>
      <c r="BC5343" s="458"/>
      <c r="BD5343" s="215"/>
    </row>
    <row r="5344" spans="1:56" x14ac:dyDescent="0.2">
      <c r="A5344" s="58">
        <v>41860</v>
      </c>
      <c r="B5344" s="92">
        <v>19.22</v>
      </c>
      <c r="C5344" s="506"/>
      <c r="D5344" s="174">
        <v>8.11</v>
      </c>
      <c r="E5344" s="313">
        <f t="shared" si="510"/>
        <v>8.5154999999999994</v>
      </c>
      <c r="F5344" s="382">
        <f t="shared" si="511"/>
        <v>27.735499999999998</v>
      </c>
      <c r="G5344" s="402"/>
      <c r="H5344" s="371">
        <v>21.11</v>
      </c>
      <c r="I5344" s="174">
        <v>10.199999999999999</v>
      </c>
      <c r="J5344" s="313">
        <f t="shared" si="516"/>
        <v>9.18</v>
      </c>
      <c r="K5344" s="535">
        <f t="shared" si="519"/>
        <v>30.29</v>
      </c>
      <c r="L5344" s="529"/>
      <c r="M5344" s="529"/>
      <c r="N5344" s="529"/>
      <c r="O5344" s="98">
        <f t="shared" si="506"/>
        <v>2.5545000000000009</v>
      </c>
      <c r="Q5344" s="100">
        <f t="shared" si="507"/>
        <v>8.4334763948497891</v>
      </c>
      <c r="S5344" s="538">
        <v>0</v>
      </c>
      <c r="T5344" s="443">
        <v>0</v>
      </c>
      <c r="U5344" s="395">
        <v>0</v>
      </c>
      <c r="V5344" s="539">
        <v>0</v>
      </c>
      <c r="W5344" s="540">
        <v>0</v>
      </c>
      <c r="X5344" s="541">
        <v>0</v>
      </c>
      <c r="Y5344" s="163">
        <f t="shared" si="509"/>
        <v>27.735499999999998</v>
      </c>
      <c r="Z5344" s="108">
        <v>0</v>
      </c>
      <c r="AA5344" s="112">
        <v>0</v>
      </c>
      <c r="AB5344" s="108">
        <v>341.1</v>
      </c>
      <c r="AC5344" s="109">
        <v>0</v>
      </c>
      <c r="AD5344" s="536">
        <v>6.27</v>
      </c>
      <c r="AE5344" s="537">
        <v>21</v>
      </c>
      <c r="AF5344" s="108">
        <v>350.3</v>
      </c>
      <c r="AG5344" s="109">
        <v>0.85</v>
      </c>
      <c r="AH5344" s="506"/>
      <c r="AI5344" s="112"/>
      <c r="AJ5344" s="110">
        <v>15</v>
      </c>
      <c r="AK5344" s="110"/>
      <c r="AL5344" s="506"/>
      <c r="AM5344" s="251">
        <f t="shared" si="512"/>
        <v>15</v>
      </c>
      <c r="AN5344" s="519">
        <f t="shared" si="513"/>
        <v>36</v>
      </c>
      <c r="AO5344" s="519"/>
      <c r="AP5344" s="113">
        <f t="shared" si="508"/>
        <v>8.2645000000000017</v>
      </c>
      <c r="AQ5344" s="519"/>
      <c r="AR5344" s="519"/>
      <c r="AS5344" s="519"/>
      <c r="AT5344" s="408">
        <f t="shared" si="514"/>
        <v>36</v>
      </c>
      <c r="AU5344" s="495"/>
      <c r="AV5344" s="117">
        <v>12.07</v>
      </c>
      <c r="AW5344" s="214">
        <f t="shared" si="518"/>
        <v>12.07</v>
      </c>
      <c r="AX5344" s="214"/>
      <c r="AY5344" s="410"/>
      <c r="AZ5344" s="411"/>
      <c r="BA5344" s="411"/>
      <c r="BB5344" s="411">
        <f t="shared" si="515"/>
        <v>23.93</v>
      </c>
      <c r="BC5344" s="458"/>
      <c r="BD5344" s="215"/>
    </row>
    <row r="5345" spans="1:56" x14ac:dyDescent="0.2">
      <c r="A5345" s="58">
        <v>41861</v>
      </c>
      <c r="B5345" s="92">
        <v>18.04</v>
      </c>
      <c r="C5345" s="506"/>
      <c r="D5345" s="174">
        <v>7.93</v>
      </c>
      <c r="E5345" s="313">
        <f t="shared" si="510"/>
        <v>8.3264999999999993</v>
      </c>
      <c r="F5345" s="382">
        <f t="shared" si="511"/>
        <v>26.366499999999998</v>
      </c>
      <c r="G5345" s="402"/>
      <c r="H5345" s="371">
        <v>18.22</v>
      </c>
      <c r="I5345" s="174">
        <v>10</v>
      </c>
      <c r="J5345" s="313">
        <f t="shared" si="516"/>
        <v>9</v>
      </c>
      <c r="K5345" s="535">
        <f t="shared" si="519"/>
        <v>27.22</v>
      </c>
      <c r="L5345" s="529"/>
      <c r="M5345" s="529"/>
      <c r="N5345" s="529"/>
      <c r="O5345" s="98">
        <f t="shared" si="506"/>
        <v>0.85350000000000037</v>
      </c>
      <c r="Q5345" s="100">
        <f t="shared" si="507"/>
        <v>3.1355620867009568</v>
      </c>
      <c r="S5345" s="538">
        <v>0</v>
      </c>
      <c r="T5345" s="443">
        <v>0</v>
      </c>
      <c r="U5345" s="395">
        <v>0</v>
      </c>
      <c r="V5345" s="539">
        <v>0</v>
      </c>
      <c r="W5345" s="540">
        <v>0</v>
      </c>
      <c r="X5345" s="541">
        <v>0</v>
      </c>
      <c r="Y5345" s="163">
        <f t="shared" si="509"/>
        <v>26.366499999999998</v>
      </c>
      <c r="Z5345" s="108">
        <v>0</v>
      </c>
      <c r="AA5345" s="112">
        <v>0</v>
      </c>
      <c r="AB5345" s="108">
        <v>341.1</v>
      </c>
      <c r="AC5345" s="109">
        <v>0</v>
      </c>
      <c r="AD5345" s="536">
        <v>11.16</v>
      </c>
      <c r="AE5345" s="537">
        <f t="shared" si="517"/>
        <v>11.16</v>
      </c>
      <c r="AF5345" s="108">
        <v>350.3</v>
      </c>
      <c r="AG5345" s="109">
        <v>0</v>
      </c>
      <c r="AH5345" s="506"/>
      <c r="AI5345" s="112"/>
      <c r="AJ5345" s="110">
        <v>17</v>
      </c>
      <c r="AK5345" s="110"/>
      <c r="AL5345" s="506"/>
      <c r="AM5345" s="251">
        <f t="shared" si="512"/>
        <v>17</v>
      </c>
      <c r="AN5345" s="519">
        <f t="shared" si="513"/>
        <v>28.16</v>
      </c>
      <c r="AO5345" s="519"/>
      <c r="AP5345" s="113">
        <f t="shared" si="508"/>
        <v>1.7935000000000016</v>
      </c>
      <c r="AQ5345" s="519"/>
      <c r="AR5345" s="519"/>
      <c r="AS5345" s="519"/>
      <c r="AT5345" s="408">
        <f t="shared" si="514"/>
        <v>28.16</v>
      </c>
      <c r="AU5345" s="495"/>
      <c r="AV5345" s="117">
        <v>7.22</v>
      </c>
      <c r="AW5345" s="214">
        <f t="shared" si="518"/>
        <v>7.22</v>
      </c>
      <c r="AX5345" s="214"/>
      <c r="AY5345" s="410"/>
      <c r="AZ5345" s="411"/>
      <c r="BA5345" s="411"/>
      <c r="BB5345" s="411">
        <f t="shared" si="515"/>
        <v>20.94</v>
      </c>
      <c r="BC5345" s="458"/>
      <c r="BD5345" s="215"/>
    </row>
    <row r="5346" spans="1:56" x14ac:dyDescent="0.2">
      <c r="A5346" s="58">
        <v>41862</v>
      </c>
      <c r="B5346" s="92">
        <v>18.43</v>
      </c>
      <c r="C5346" s="506"/>
      <c r="D5346" s="174">
        <v>7.96</v>
      </c>
      <c r="E5346" s="313">
        <f t="shared" si="510"/>
        <v>8.3580000000000005</v>
      </c>
      <c r="F5346" s="382">
        <f t="shared" si="511"/>
        <v>26.788</v>
      </c>
      <c r="G5346" s="402"/>
      <c r="H5346" s="371">
        <v>19.670000000000002</v>
      </c>
      <c r="I5346" s="174">
        <v>9.82</v>
      </c>
      <c r="J5346" s="313">
        <f t="shared" si="516"/>
        <v>8.838000000000001</v>
      </c>
      <c r="K5346" s="535">
        <f t="shared" si="519"/>
        <v>28.508000000000003</v>
      </c>
      <c r="L5346" s="529"/>
      <c r="M5346" s="529"/>
      <c r="N5346" s="529"/>
      <c r="O5346" s="98">
        <f t="shared" si="506"/>
        <v>1.7200000000000024</v>
      </c>
      <c r="Q5346" s="100">
        <f t="shared" si="507"/>
        <v>6.0333941349796625</v>
      </c>
      <c r="S5346" s="538">
        <v>0</v>
      </c>
      <c r="T5346" s="443">
        <v>0</v>
      </c>
      <c r="U5346" s="395">
        <v>0</v>
      </c>
      <c r="V5346" s="539">
        <v>0</v>
      </c>
      <c r="W5346" s="540">
        <v>0</v>
      </c>
      <c r="X5346" s="541">
        <v>0</v>
      </c>
      <c r="Y5346" s="163">
        <f t="shared" si="509"/>
        <v>26.788</v>
      </c>
      <c r="Z5346" s="108">
        <v>0</v>
      </c>
      <c r="AA5346" s="112">
        <v>0</v>
      </c>
      <c r="AB5346" s="108">
        <v>341.1</v>
      </c>
      <c r="AC5346" s="109">
        <v>0.2</v>
      </c>
      <c r="AD5346" s="536">
        <v>13.74</v>
      </c>
      <c r="AE5346" s="537">
        <v>14</v>
      </c>
      <c r="AF5346" s="108">
        <v>350.3</v>
      </c>
      <c r="AG5346" s="109">
        <v>0.35</v>
      </c>
      <c r="AH5346" s="506"/>
      <c r="AI5346" s="112"/>
      <c r="AJ5346" s="110">
        <v>9</v>
      </c>
      <c r="AK5346" s="110"/>
      <c r="AL5346" s="506"/>
      <c r="AM5346" s="251">
        <v>14.12</v>
      </c>
      <c r="AN5346" s="519">
        <f t="shared" si="513"/>
        <v>28.119999999999997</v>
      </c>
      <c r="AO5346" s="519"/>
      <c r="AP5346" s="113">
        <f t="shared" si="508"/>
        <v>1.3319999999999972</v>
      </c>
      <c r="AQ5346" s="519"/>
      <c r="AR5346" s="519"/>
      <c r="AS5346" s="519"/>
      <c r="AT5346" s="408">
        <f t="shared" si="514"/>
        <v>28.119999999999997</v>
      </c>
      <c r="AU5346" s="495"/>
      <c r="AV5346" s="117">
        <v>6.28</v>
      </c>
      <c r="AW5346" s="214">
        <f t="shared" si="518"/>
        <v>6.28</v>
      </c>
      <c r="AX5346" s="214"/>
      <c r="AY5346" s="410"/>
      <c r="AZ5346" s="411"/>
      <c r="BA5346" s="411"/>
      <c r="BB5346" s="411">
        <f t="shared" si="515"/>
        <v>21.839999999999996</v>
      </c>
      <c r="BC5346" s="458"/>
      <c r="BD5346" s="215"/>
    </row>
    <row r="5347" spans="1:56" x14ac:dyDescent="0.2">
      <c r="A5347" s="58">
        <v>41863</v>
      </c>
      <c r="B5347" s="92">
        <v>17.899999999999999</v>
      </c>
      <c r="C5347" s="506"/>
      <c r="D5347" s="174">
        <v>8.0299999999999994</v>
      </c>
      <c r="E5347" s="313">
        <f t="shared" si="510"/>
        <v>8.4314999999999998</v>
      </c>
      <c r="F5347" s="382">
        <f t="shared" si="511"/>
        <v>26.331499999999998</v>
      </c>
      <c r="G5347" s="402"/>
      <c r="H5347" s="371">
        <v>16.93</v>
      </c>
      <c r="I5347" s="174">
        <v>10.14</v>
      </c>
      <c r="J5347" s="313">
        <f t="shared" si="516"/>
        <v>9.1260000000000012</v>
      </c>
      <c r="K5347" s="535">
        <f t="shared" si="519"/>
        <v>26.056000000000001</v>
      </c>
      <c r="L5347" s="529"/>
      <c r="M5347" s="529"/>
      <c r="N5347" s="529"/>
      <c r="O5347" s="98">
        <f t="shared" si="506"/>
        <v>-0.27549999999999741</v>
      </c>
      <c r="Q5347" s="100">
        <f t="shared" si="507"/>
        <v>-1.0573380411421454</v>
      </c>
      <c r="S5347" s="538">
        <v>0</v>
      </c>
      <c r="T5347" s="443">
        <v>0</v>
      </c>
      <c r="U5347" s="395">
        <v>0</v>
      </c>
      <c r="V5347" s="539">
        <v>0</v>
      </c>
      <c r="W5347" s="540">
        <v>0</v>
      </c>
      <c r="X5347" s="541">
        <v>0</v>
      </c>
      <c r="Y5347" s="163">
        <f t="shared" si="509"/>
        <v>26.331499999999998</v>
      </c>
      <c r="Z5347" s="108">
        <v>0</v>
      </c>
      <c r="AA5347" s="112">
        <v>0</v>
      </c>
      <c r="AB5347" s="108">
        <v>341.1</v>
      </c>
      <c r="AC5347" s="109">
        <v>0.1</v>
      </c>
      <c r="AD5347" s="536">
        <v>13.13</v>
      </c>
      <c r="AE5347" s="537">
        <f t="shared" si="517"/>
        <v>13.13</v>
      </c>
      <c r="AF5347" s="108">
        <v>350.6</v>
      </c>
      <c r="AG5347" s="109">
        <v>0.6</v>
      </c>
      <c r="AH5347" s="506"/>
      <c r="AI5347" s="112"/>
      <c r="AJ5347" s="110">
        <v>15</v>
      </c>
      <c r="AK5347" s="110"/>
      <c r="AL5347" s="506"/>
      <c r="AM5347" s="251">
        <f t="shared" ref="AM5347:AM5357" si="520">AJ5347</f>
        <v>15</v>
      </c>
      <c r="AN5347" s="519">
        <f t="shared" si="513"/>
        <v>28.130000000000003</v>
      </c>
      <c r="AO5347" s="519"/>
      <c r="AP5347" s="113">
        <f t="shared" si="508"/>
        <v>1.7985000000000042</v>
      </c>
      <c r="AQ5347" s="519"/>
      <c r="AR5347" s="519"/>
      <c r="AS5347" s="519"/>
      <c r="AT5347" s="408">
        <f t="shared" si="514"/>
        <v>28.130000000000003</v>
      </c>
      <c r="AU5347" s="495"/>
      <c r="AV5347" s="117">
        <v>9.07</v>
      </c>
      <c r="AW5347" s="214">
        <f t="shared" si="518"/>
        <v>9.07</v>
      </c>
      <c r="AX5347" s="214"/>
      <c r="AY5347" s="410"/>
      <c r="AZ5347" s="411"/>
      <c r="BA5347" s="411"/>
      <c r="BB5347" s="411">
        <f t="shared" si="515"/>
        <v>19.060000000000002</v>
      </c>
      <c r="BC5347" s="458"/>
      <c r="BD5347" s="215"/>
    </row>
    <row r="5348" spans="1:56" x14ac:dyDescent="0.2">
      <c r="A5348" s="58">
        <v>41864</v>
      </c>
      <c r="B5348" s="92">
        <v>20.329999999999998</v>
      </c>
      <c r="C5348" s="506"/>
      <c r="D5348" s="174">
        <v>7.99</v>
      </c>
      <c r="E5348" s="313">
        <f t="shared" si="510"/>
        <v>8.3895</v>
      </c>
      <c r="F5348" s="382">
        <f t="shared" si="511"/>
        <v>28.719499999999996</v>
      </c>
      <c r="G5348" s="402"/>
      <c r="H5348" s="371">
        <v>20.02</v>
      </c>
      <c r="I5348" s="174">
        <v>9.94</v>
      </c>
      <c r="J5348" s="313">
        <f t="shared" si="516"/>
        <v>8.9459999999999997</v>
      </c>
      <c r="K5348" s="535">
        <f t="shared" si="519"/>
        <v>28.966000000000001</v>
      </c>
      <c r="L5348" s="529"/>
      <c r="M5348" s="529"/>
      <c r="N5348" s="529"/>
      <c r="O5348" s="98">
        <f t="shared" si="506"/>
        <v>0.2465000000000046</v>
      </c>
      <c r="Q5348" s="100">
        <f t="shared" si="507"/>
        <v>0.85099772146656294</v>
      </c>
      <c r="S5348" s="538">
        <v>0</v>
      </c>
      <c r="T5348" s="443">
        <v>0</v>
      </c>
      <c r="U5348" s="395">
        <v>0</v>
      </c>
      <c r="V5348" s="539">
        <v>0</v>
      </c>
      <c r="W5348" s="540">
        <v>0</v>
      </c>
      <c r="X5348" s="541">
        <v>0</v>
      </c>
      <c r="Y5348" s="163">
        <f t="shared" si="509"/>
        <v>28.719499999999996</v>
      </c>
      <c r="Z5348" s="108">
        <v>0</v>
      </c>
      <c r="AA5348" s="112">
        <v>0</v>
      </c>
      <c r="AB5348" s="108">
        <v>341.1</v>
      </c>
      <c r="AC5348" s="109">
        <v>0</v>
      </c>
      <c r="AD5348" s="536">
        <v>13.2</v>
      </c>
      <c r="AE5348" s="537">
        <f t="shared" si="517"/>
        <v>13.2</v>
      </c>
      <c r="AF5348" s="108">
        <v>351.2</v>
      </c>
      <c r="AG5348" s="109">
        <v>0</v>
      </c>
      <c r="AH5348" s="506"/>
      <c r="AI5348" s="112"/>
      <c r="AJ5348" s="110">
        <v>12</v>
      </c>
      <c r="AK5348" s="110"/>
      <c r="AL5348" s="506"/>
      <c r="AM5348" s="251">
        <f t="shared" si="520"/>
        <v>12</v>
      </c>
      <c r="AN5348" s="519">
        <f t="shared" si="513"/>
        <v>25.2</v>
      </c>
      <c r="AO5348" s="519"/>
      <c r="AP5348" s="113">
        <f t="shared" si="508"/>
        <v>-3.5194999999999972</v>
      </c>
      <c r="AQ5348" s="519"/>
      <c r="AR5348" s="519"/>
      <c r="AS5348" s="519"/>
      <c r="AT5348" s="408">
        <f t="shared" si="514"/>
        <v>25.2</v>
      </c>
      <c r="AU5348" s="495"/>
      <c r="AV5348" s="117">
        <v>7.49</v>
      </c>
      <c r="AW5348" s="214">
        <f t="shared" si="518"/>
        <v>7.49</v>
      </c>
      <c r="AX5348" s="214"/>
      <c r="AY5348" s="410"/>
      <c r="AZ5348" s="411"/>
      <c r="BA5348" s="411"/>
      <c r="BB5348" s="411">
        <f t="shared" si="515"/>
        <v>17.71</v>
      </c>
      <c r="BC5348" s="458"/>
      <c r="BD5348" s="215"/>
    </row>
    <row r="5349" spans="1:56" x14ac:dyDescent="0.2">
      <c r="A5349" s="58">
        <v>41865</v>
      </c>
      <c r="B5349" s="92">
        <v>19.72</v>
      </c>
      <c r="C5349" s="506"/>
      <c r="D5349" s="174">
        <v>8.1300000000000008</v>
      </c>
      <c r="E5349" s="313">
        <f t="shared" si="510"/>
        <v>8.536500000000002</v>
      </c>
      <c r="F5349" s="382">
        <f t="shared" si="511"/>
        <v>28.256500000000003</v>
      </c>
      <c r="G5349" s="402"/>
      <c r="H5349" s="371">
        <v>22.4</v>
      </c>
      <c r="I5349" s="174">
        <v>10.26</v>
      </c>
      <c r="J5349" s="313">
        <f t="shared" si="516"/>
        <v>9.234</v>
      </c>
      <c r="K5349" s="535">
        <f t="shared" si="519"/>
        <v>31.634</v>
      </c>
      <c r="L5349" s="529"/>
      <c r="M5349" s="529"/>
      <c r="N5349" s="529"/>
      <c r="O5349" s="98">
        <f t="shared" si="506"/>
        <v>3.3774999999999977</v>
      </c>
      <c r="Q5349" s="100">
        <f t="shared" si="507"/>
        <v>10.676803439337416</v>
      </c>
      <c r="S5349" s="538">
        <v>0</v>
      </c>
      <c r="T5349" s="443">
        <v>0</v>
      </c>
      <c r="U5349" s="395">
        <v>0</v>
      </c>
      <c r="V5349" s="539">
        <v>0</v>
      </c>
      <c r="W5349" s="540">
        <v>0</v>
      </c>
      <c r="X5349" s="541">
        <v>0</v>
      </c>
      <c r="Y5349" s="163">
        <f t="shared" si="509"/>
        <v>28.256500000000003</v>
      </c>
      <c r="Z5349" s="108">
        <v>0</v>
      </c>
      <c r="AA5349" s="112">
        <v>0</v>
      </c>
      <c r="AB5349" s="108">
        <v>341.2</v>
      </c>
      <c r="AC5349" s="109">
        <v>0</v>
      </c>
      <c r="AD5349" s="536">
        <v>13.21</v>
      </c>
      <c r="AE5349" s="537">
        <f t="shared" si="517"/>
        <v>13.21</v>
      </c>
      <c r="AF5349" s="108">
        <v>351.2</v>
      </c>
      <c r="AG5349" s="109">
        <v>0</v>
      </c>
      <c r="AH5349" s="506"/>
      <c r="AI5349" s="112"/>
      <c r="AJ5349" s="110">
        <v>13</v>
      </c>
      <c r="AK5349" s="110"/>
      <c r="AL5349" s="506"/>
      <c r="AM5349" s="251">
        <f t="shared" si="520"/>
        <v>13</v>
      </c>
      <c r="AN5349" s="519">
        <f t="shared" si="513"/>
        <v>26.21</v>
      </c>
      <c r="AO5349" s="519"/>
      <c r="AP5349" s="113">
        <f t="shared" si="508"/>
        <v>-2.0465000000000018</v>
      </c>
      <c r="AQ5349" s="519"/>
      <c r="AR5349" s="519"/>
      <c r="AS5349" s="519"/>
      <c r="AT5349" s="408">
        <f t="shared" si="514"/>
        <v>26.21</v>
      </c>
      <c r="AU5349" s="495"/>
      <c r="AV5349" s="117">
        <v>10.039999999999999</v>
      </c>
      <c r="AW5349" s="214">
        <f t="shared" si="518"/>
        <v>10.039999999999999</v>
      </c>
      <c r="AX5349" s="214"/>
      <c r="AY5349" s="410"/>
      <c r="AZ5349" s="411"/>
      <c r="BA5349" s="411"/>
      <c r="BB5349" s="411">
        <f t="shared" si="515"/>
        <v>16.170000000000002</v>
      </c>
      <c r="BC5349" s="458"/>
      <c r="BD5349" s="215"/>
    </row>
    <row r="5350" spans="1:56" x14ac:dyDescent="0.2">
      <c r="A5350" s="58">
        <v>41866</v>
      </c>
      <c r="B5350" s="92">
        <v>21.01</v>
      </c>
      <c r="C5350" s="506"/>
      <c r="D5350" s="174">
        <v>8.25</v>
      </c>
      <c r="E5350" s="313">
        <f t="shared" si="510"/>
        <v>8.6624999999999996</v>
      </c>
      <c r="F5350" s="382">
        <f t="shared" si="511"/>
        <v>29.672499999999999</v>
      </c>
      <c r="G5350" s="402"/>
      <c r="H5350" s="371">
        <v>20.03</v>
      </c>
      <c r="I5350" s="174">
        <v>10.25</v>
      </c>
      <c r="J5350" s="313">
        <f t="shared" si="516"/>
        <v>9.2249999999999996</v>
      </c>
      <c r="K5350" s="535">
        <f t="shared" si="519"/>
        <v>29.255000000000003</v>
      </c>
      <c r="L5350" s="529"/>
      <c r="M5350" s="529"/>
      <c r="N5350" s="529"/>
      <c r="O5350" s="98">
        <f t="shared" si="506"/>
        <v>-0.41749999999999687</v>
      </c>
      <c r="Q5350" s="100">
        <f t="shared" si="507"/>
        <v>-1.4271064775251985</v>
      </c>
      <c r="S5350" s="538">
        <v>0</v>
      </c>
      <c r="T5350" s="443">
        <v>0</v>
      </c>
      <c r="U5350" s="395">
        <v>0</v>
      </c>
      <c r="V5350" s="539">
        <v>0</v>
      </c>
      <c r="W5350" s="540">
        <v>0</v>
      </c>
      <c r="X5350" s="541">
        <v>0</v>
      </c>
      <c r="Y5350" s="163">
        <f t="shared" si="509"/>
        <v>29.672499999999999</v>
      </c>
      <c r="Z5350" s="108">
        <v>0</v>
      </c>
      <c r="AA5350" s="112">
        <v>0</v>
      </c>
      <c r="AB5350" s="108">
        <v>341.1</v>
      </c>
      <c r="AC5350" s="109">
        <v>0</v>
      </c>
      <c r="AD5350" s="536">
        <v>15.24</v>
      </c>
      <c r="AE5350" s="537">
        <f t="shared" si="517"/>
        <v>15.24</v>
      </c>
      <c r="AF5350" s="108">
        <v>351.2</v>
      </c>
      <c r="AG5350" s="109">
        <v>0</v>
      </c>
      <c r="AH5350" s="506"/>
      <c r="AI5350" s="112"/>
      <c r="AJ5350" s="110">
        <v>9</v>
      </c>
      <c r="AK5350" s="110"/>
      <c r="AL5350" s="506"/>
      <c r="AM5350" s="251">
        <f t="shared" si="520"/>
        <v>9</v>
      </c>
      <c r="AN5350" s="519">
        <f t="shared" si="513"/>
        <v>24.240000000000002</v>
      </c>
      <c r="AO5350" s="519"/>
      <c r="AP5350" s="113">
        <f t="shared" si="508"/>
        <v>-5.4324999999999974</v>
      </c>
      <c r="AQ5350" s="519"/>
      <c r="AR5350" s="519"/>
      <c r="AS5350" s="519"/>
      <c r="AT5350" s="408">
        <f t="shared" si="514"/>
        <v>24.240000000000002</v>
      </c>
      <c r="AU5350" s="495"/>
      <c r="AV5350" s="117">
        <v>7.07</v>
      </c>
      <c r="AW5350" s="214">
        <f t="shared" si="518"/>
        <v>7.07</v>
      </c>
      <c r="AX5350" s="214"/>
      <c r="AY5350" s="410"/>
      <c r="AZ5350" s="411"/>
      <c r="BA5350" s="411"/>
      <c r="BB5350" s="411">
        <f t="shared" si="515"/>
        <v>17.170000000000002</v>
      </c>
      <c r="BC5350" s="458"/>
      <c r="BD5350" s="215"/>
    </row>
    <row r="5351" spans="1:56" x14ac:dyDescent="0.2">
      <c r="A5351" s="58">
        <v>41867</v>
      </c>
      <c r="B5351" s="92">
        <v>22.43</v>
      </c>
      <c r="C5351" s="506"/>
      <c r="D5351" s="174">
        <v>8.14</v>
      </c>
      <c r="E5351" s="313">
        <f t="shared" si="510"/>
        <v>8.5470000000000006</v>
      </c>
      <c r="F5351" s="382">
        <f t="shared" si="511"/>
        <v>30.977</v>
      </c>
      <c r="G5351" s="402"/>
      <c r="H5351" s="371">
        <v>21.81</v>
      </c>
      <c r="I5351" s="174">
        <v>9.92</v>
      </c>
      <c r="J5351" s="313">
        <f t="shared" si="516"/>
        <v>8.9280000000000008</v>
      </c>
      <c r="K5351" s="535">
        <f t="shared" si="519"/>
        <v>30.738</v>
      </c>
      <c r="L5351" s="529"/>
      <c r="M5351" s="529"/>
      <c r="N5351" s="529"/>
      <c r="O5351" s="98">
        <f t="shared" si="506"/>
        <v>-0.23900000000000077</v>
      </c>
      <c r="Q5351" s="100">
        <f t="shared" si="507"/>
        <v>-0.77753920229032725</v>
      </c>
      <c r="S5351" s="538">
        <v>0</v>
      </c>
      <c r="T5351" s="443">
        <v>0</v>
      </c>
      <c r="U5351" s="395">
        <v>0</v>
      </c>
      <c r="V5351" s="539">
        <v>0</v>
      </c>
      <c r="W5351" s="540">
        <v>0</v>
      </c>
      <c r="X5351" s="541">
        <v>0</v>
      </c>
      <c r="Y5351" s="163">
        <f t="shared" si="509"/>
        <v>30.977</v>
      </c>
      <c r="Z5351" s="108">
        <v>0</v>
      </c>
      <c r="AA5351" s="112">
        <v>0</v>
      </c>
      <c r="AB5351" s="108">
        <v>341.1</v>
      </c>
      <c r="AC5351" s="109">
        <v>0</v>
      </c>
      <c r="AD5351" s="536">
        <v>23.97</v>
      </c>
      <c r="AE5351" s="537">
        <f t="shared" si="517"/>
        <v>23.97</v>
      </c>
      <c r="AF5351" s="108">
        <v>351.2</v>
      </c>
      <c r="AG5351" s="109">
        <v>0</v>
      </c>
      <c r="AH5351" s="506"/>
      <c r="AI5351" s="112"/>
      <c r="AJ5351" s="110">
        <v>11</v>
      </c>
      <c r="AK5351" s="110"/>
      <c r="AL5351" s="506"/>
      <c r="AM5351" s="251">
        <f t="shared" si="520"/>
        <v>11</v>
      </c>
      <c r="AN5351" s="519">
        <f t="shared" si="513"/>
        <v>34.97</v>
      </c>
      <c r="AO5351" s="519"/>
      <c r="AP5351" s="113">
        <f t="shared" si="508"/>
        <v>3.9929999999999986</v>
      </c>
      <c r="AQ5351" s="519"/>
      <c r="AR5351" s="519"/>
      <c r="AS5351" s="519"/>
      <c r="AT5351" s="408">
        <f t="shared" si="514"/>
        <v>34.97</v>
      </c>
      <c r="AU5351" s="495"/>
      <c r="AV5351" s="117">
        <v>10.210000000000001</v>
      </c>
      <c r="AW5351" s="214">
        <f t="shared" si="518"/>
        <v>10.210000000000001</v>
      </c>
      <c r="AX5351" s="214"/>
      <c r="AY5351" s="410"/>
      <c r="AZ5351" s="411"/>
      <c r="BA5351" s="411"/>
      <c r="BB5351" s="411">
        <f t="shared" si="515"/>
        <v>24.759999999999998</v>
      </c>
      <c r="BC5351" s="458"/>
      <c r="BD5351" s="215"/>
    </row>
    <row r="5352" spans="1:56" x14ac:dyDescent="0.2">
      <c r="A5352" s="58">
        <v>41868</v>
      </c>
      <c r="B5352" s="92">
        <v>21.39</v>
      </c>
      <c r="C5352" s="506"/>
      <c r="D5352" s="174">
        <v>8.01</v>
      </c>
      <c r="E5352" s="313">
        <f t="shared" si="510"/>
        <v>8.4105000000000008</v>
      </c>
      <c r="F5352" s="382">
        <f t="shared" si="511"/>
        <v>29.8005</v>
      </c>
      <c r="G5352" s="402"/>
      <c r="H5352" s="371">
        <v>22.63</v>
      </c>
      <c r="I5352" s="174">
        <v>9.11</v>
      </c>
      <c r="J5352" s="313">
        <f t="shared" si="516"/>
        <v>8.1989999999999998</v>
      </c>
      <c r="K5352" s="535">
        <f t="shared" si="519"/>
        <v>30.829000000000001</v>
      </c>
      <c r="L5352" s="529"/>
      <c r="M5352" s="529"/>
      <c r="N5352" s="529"/>
      <c r="O5352" s="98">
        <f t="shared" si="506"/>
        <v>1.0285000000000011</v>
      </c>
      <c r="Q5352" s="100">
        <f t="shared" si="507"/>
        <v>3.3361445392325439</v>
      </c>
      <c r="S5352" s="538">
        <v>0</v>
      </c>
      <c r="T5352" s="443">
        <v>0</v>
      </c>
      <c r="U5352" s="395">
        <v>0</v>
      </c>
      <c r="V5352" s="539">
        <v>0</v>
      </c>
      <c r="W5352" s="540">
        <v>0</v>
      </c>
      <c r="X5352" s="541">
        <v>0</v>
      </c>
      <c r="Y5352" s="163">
        <f t="shared" si="509"/>
        <v>29.8005</v>
      </c>
      <c r="Z5352" s="108">
        <v>0</v>
      </c>
      <c r="AA5352" s="112">
        <v>0</v>
      </c>
      <c r="AB5352" s="108">
        <v>341</v>
      </c>
      <c r="AC5352" s="109">
        <v>0</v>
      </c>
      <c r="AD5352" s="536">
        <v>8.75</v>
      </c>
      <c r="AE5352" s="537">
        <f t="shared" si="517"/>
        <v>8.75</v>
      </c>
      <c r="AF5352" s="108">
        <v>351.1</v>
      </c>
      <c r="AG5352" s="109">
        <v>0</v>
      </c>
      <c r="AH5352" s="506"/>
      <c r="AI5352" s="112"/>
      <c r="AJ5352" s="110">
        <v>13</v>
      </c>
      <c r="AK5352" s="110"/>
      <c r="AL5352" s="506"/>
      <c r="AM5352" s="251">
        <f t="shared" si="520"/>
        <v>13</v>
      </c>
      <c r="AN5352" s="519">
        <f t="shared" si="513"/>
        <v>21.75</v>
      </c>
      <c r="AO5352" s="519"/>
      <c r="AP5352" s="113">
        <f t="shared" si="508"/>
        <v>-8.0504999999999995</v>
      </c>
      <c r="AQ5352" s="519"/>
      <c r="AR5352" s="519"/>
      <c r="AS5352" s="519"/>
      <c r="AT5352" s="408">
        <f t="shared" si="514"/>
        <v>21.75</v>
      </c>
      <c r="AU5352" s="495"/>
      <c r="AV5352" s="117">
        <v>11.89</v>
      </c>
      <c r="AW5352" s="214">
        <f t="shared" si="518"/>
        <v>11.89</v>
      </c>
      <c r="AX5352" s="214"/>
      <c r="AY5352" s="410"/>
      <c r="AZ5352" s="411"/>
      <c r="BA5352" s="411"/>
      <c r="BB5352" s="411">
        <f t="shared" si="515"/>
        <v>9.86</v>
      </c>
      <c r="BC5352" s="458"/>
      <c r="BD5352" s="215"/>
    </row>
    <row r="5353" spans="1:56" x14ac:dyDescent="0.2">
      <c r="A5353" s="58">
        <v>41869</v>
      </c>
      <c r="B5353" s="92">
        <v>20.6</v>
      </c>
      <c r="C5353" s="506"/>
      <c r="D5353" s="174">
        <v>7.83</v>
      </c>
      <c r="E5353" s="313">
        <f t="shared" si="510"/>
        <v>8.2215000000000007</v>
      </c>
      <c r="F5353" s="382">
        <f t="shared" si="511"/>
        <v>28.8215</v>
      </c>
      <c r="G5353" s="402"/>
      <c r="H5353" s="371">
        <v>21.7</v>
      </c>
      <c r="I5353" s="174">
        <v>9.57</v>
      </c>
      <c r="J5353" s="313">
        <f t="shared" si="516"/>
        <v>8.6130000000000013</v>
      </c>
      <c r="K5353" s="535">
        <f t="shared" si="519"/>
        <v>30.313000000000002</v>
      </c>
      <c r="L5353" s="529"/>
      <c r="M5353" s="529"/>
      <c r="N5353" s="529"/>
      <c r="O5353" s="98">
        <f t="shared" si="506"/>
        <v>1.491500000000002</v>
      </c>
      <c r="Q5353" s="100">
        <f t="shared" si="507"/>
        <v>4.9203312110315771</v>
      </c>
      <c r="S5353" s="538">
        <v>0</v>
      </c>
      <c r="T5353" s="443">
        <v>0</v>
      </c>
      <c r="U5353" s="395">
        <v>0</v>
      </c>
      <c r="V5353" s="539">
        <v>0</v>
      </c>
      <c r="W5353" s="540">
        <v>0</v>
      </c>
      <c r="X5353" s="541">
        <v>0</v>
      </c>
      <c r="Y5353" s="163">
        <f t="shared" si="509"/>
        <v>28.8215</v>
      </c>
      <c r="Z5353" s="108">
        <v>0</v>
      </c>
      <c r="AA5353" s="112">
        <v>0</v>
      </c>
      <c r="AB5353" s="108">
        <v>341</v>
      </c>
      <c r="AC5353" s="109">
        <v>0.6</v>
      </c>
      <c r="AD5353" s="536">
        <v>12.33</v>
      </c>
      <c r="AE5353" s="537">
        <f t="shared" si="517"/>
        <v>12.33</v>
      </c>
      <c r="AF5353" s="108">
        <v>351.1</v>
      </c>
      <c r="AG5353" s="109">
        <v>0.3</v>
      </c>
      <c r="AH5353" s="506"/>
      <c r="AI5353" s="112"/>
      <c r="AJ5353" s="110">
        <v>10</v>
      </c>
      <c r="AK5353" s="110"/>
      <c r="AL5353" s="506"/>
      <c r="AM5353" s="251">
        <f t="shared" si="520"/>
        <v>10</v>
      </c>
      <c r="AN5353" s="519">
        <f t="shared" si="513"/>
        <v>22.33</v>
      </c>
      <c r="AO5353" s="519"/>
      <c r="AP5353" s="113">
        <f t="shared" si="508"/>
        <v>-6.491500000000002</v>
      </c>
      <c r="AQ5353" s="519"/>
      <c r="AR5353" s="519"/>
      <c r="AS5353" s="519"/>
      <c r="AT5353" s="408">
        <f t="shared" si="514"/>
        <v>22.33</v>
      </c>
      <c r="AU5353" s="495"/>
      <c r="AV5353" s="117">
        <v>4.76</v>
      </c>
      <c r="AW5353" s="214">
        <f t="shared" si="518"/>
        <v>4.76</v>
      </c>
      <c r="AX5353" s="214"/>
      <c r="AY5353" s="410"/>
      <c r="AZ5353" s="411"/>
      <c r="BA5353" s="411"/>
      <c r="BB5353" s="411">
        <f t="shared" si="515"/>
        <v>17.57</v>
      </c>
      <c r="BC5353" s="458"/>
      <c r="BD5353" s="215"/>
    </row>
    <row r="5354" spans="1:56" x14ac:dyDescent="0.2">
      <c r="A5354" s="58">
        <v>41870</v>
      </c>
      <c r="B5354" s="92">
        <v>19.11</v>
      </c>
      <c r="C5354" s="506"/>
      <c r="D5354" s="174">
        <v>8.14</v>
      </c>
      <c r="E5354" s="313">
        <f t="shared" si="510"/>
        <v>8.5470000000000006</v>
      </c>
      <c r="F5354" s="382">
        <f t="shared" si="511"/>
        <v>27.657</v>
      </c>
      <c r="G5354" s="402"/>
      <c r="H5354" s="371">
        <v>18.420000000000002</v>
      </c>
      <c r="I5354" s="174">
        <v>10.130000000000001</v>
      </c>
      <c r="J5354" s="313">
        <f t="shared" si="516"/>
        <v>9.1170000000000009</v>
      </c>
      <c r="K5354" s="535">
        <f t="shared" si="519"/>
        <v>27.537000000000003</v>
      </c>
      <c r="L5354" s="529"/>
      <c r="M5354" s="529"/>
      <c r="N5354" s="529"/>
      <c r="O5354" s="98">
        <f t="shared" si="506"/>
        <v>-0.11999999999999744</v>
      </c>
      <c r="Q5354" s="100">
        <f t="shared" si="507"/>
        <v>-0.43577731779059969</v>
      </c>
      <c r="S5354" s="538">
        <v>0</v>
      </c>
      <c r="T5354" s="443">
        <v>0</v>
      </c>
      <c r="U5354" s="395">
        <v>0</v>
      </c>
      <c r="V5354" s="539">
        <v>0</v>
      </c>
      <c r="W5354" s="540">
        <v>0</v>
      </c>
      <c r="X5354" s="541">
        <v>0</v>
      </c>
      <c r="Y5354" s="163">
        <f t="shared" si="509"/>
        <v>27.657</v>
      </c>
      <c r="Z5354" s="108">
        <v>0</v>
      </c>
      <c r="AA5354" s="112">
        <v>0</v>
      </c>
      <c r="AB5354" s="108">
        <v>341.1</v>
      </c>
      <c r="AC5354" s="109">
        <v>0</v>
      </c>
      <c r="AD5354" s="536">
        <v>2.68</v>
      </c>
      <c r="AE5354" s="537">
        <f t="shared" si="517"/>
        <v>2.68</v>
      </c>
      <c r="AF5354" s="108">
        <v>351</v>
      </c>
      <c r="AG5354" s="109">
        <v>0</v>
      </c>
      <c r="AH5354" s="506"/>
      <c r="AI5354" s="112"/>
      <c r="AJ5354" s="110">
        <v>16</v>
      </c>
      <c r="AK5354" s="110"/>
      <c r="AL5354" s="506"/>
      <c r="AM5354" s="251">
        <f t="shared" si="520"/>
        <v>16</v>
      </c>
      <c r="AN5354" s="519">
        <f t="shared" si="513"/>
        <v>18.68</v>
      </c>
      <c r="AO5354" s="519"/>
      <c r="AP5354" s="113">
        <f t="shared" si="508"/>
        <v>-8.9770000000000003</v>
      </c>
      <c r="AQ5354" s="519"/>
      <c r="AR5354" s="519"/>
      <c r="AS5354" s="519"/>
      <c r="AT5354" s="408">
        <f t="shared" si="514"/>
        <v>18.68</v>
      </c>
      <c r="AU5354" s="495"/>
      <c r="AV5354" s="117">
        <v>9.52</v>
      </c>
      <c r="AW5354" s="214">
        <f t="shared" si="518"/>
        <v>9.52</v>
      </c>
      <c r="AX5354" s="214"/>
      <c r="AY5354" s="410"/>
      <c r="AZ5354" s="411"/>
      <c r="BA5354" s="411"/>
      <c r="BB5354" s="411">
        <f t="shared" si="515"/>
        <v>9.16</v>
      </c>
      <c r="BC5354" s="458"/>
      <c r="BD5354" s="215"/>
    </row>
    <row r="5355" spans="1:56" x14ac:dyDescent="0.2">
      <c r="A5355" s="58">
        <v>41871</v>
      </c>
      <c r="B5355" s="92">
        <v>21.59</v>
      </c>
      <c r="C5355" s="506"/>
      <c r="D5355" s="174">
        <v>8.15</v>
      </c>
      <c r="E5355" s="313">
        <f t="shared" si="510"/>
        <v>8.557500000000001</v>
      </c>
      <c r="F5355" s="382">
        <f t="shared" si="511"/>
        <v>30.147500000000001</v>
      </c>
      <c r="G5355" s="402"/>
      <c r="H5355" s="371">
        <v>22.04</v>
      </c>
      <c r="I5355" s="174">
        <v>9.9499999999999993</v>
      </c>
      <c r="J5355" s="313">
        <f t="shared" si="516"/>
        <v>8.9550000000000001</v>
      </c>
      <c r="K5355" s="535">
        <f t="shared" si="519"/>
        <v>30.994999999999997</v>
      </c>
      <c r="L5355" s="529"/>
      <c r="M5355" s="529"/>
      <c r="N5355" s="529"/>
      <c r="O5355" s="98">
        <f t="shared" si="506"/>
        <v>0.84749999999999659</v>
      </c>
      <c r="Q5355" s="100">
        <f t="shared" si="507"/>
        <v>2.7343119858041511</v>
      </c>
      <c r="S5355" s="538">
        <v>0</v>
      </c>
      <c r="T5355" s="443">
        <v>0</v>
      </c>
      <c r="U5355" s="395">
        <v>0</v>
      </c>
      <c r="V5355" s="539">
        <v>0</v>
      </c>
      <c r="W5355" s="540">
        <v>0</v>
      </c>
      <c r="X5355" s="541">
        <v>0</v>
      </c>
      <c r="Y5355" s="163">
        <f t="shared" si="509"/>
        <v>30.147500000000001</v>
      </c>
      <c r="Z5355" s="108">
        <v>0</v>
      </c>
      <c r="AA5355" s="112">
        <v>0</v>
      </c>
      <c r="AB5355" s="108">
        <v>341.1</v>
      </c>
      <c r="AC5355" s="109">
        <v>0.1</v>
      </c>
      <c r="AD5355" s="536">
        <v>8.93</v>
      </c>
      <c r="AE5355" s="537">
        <f t="shared" si="517"/>
        <v>8.93</v>
      </c>
      <c r="AF5355" s="108">
        <v>351</v>
      </c>
      <c r="AG5355" s="109">
        <v>0</v>
      </c>
      <c r="AH5355" s="506"/>
      <c r="AI5355" s="112"/>
      <c r="AJ5355" s="110">
        <v>21</v>
      </c>
      <c r="AK5355" s="110"/>
      <c r="AL5355" s="506"/>
      <c r="AM5355" s="251">
        <f t="shared" si="520"/>
        <v>21</v>
      </c>
      <c r="AN5355" s="519">
        <f t="shared" si="513"/>
        <v>29.93</v>
      </c>
      <c r="AO5355" s="519"/>
      <c r="AP5355" s="113">
        <f t="shared" si="508"/>
        <v>-0.21750000000000114</v>
      </c>
      <c r="AQ5355" s="519"/>
      <c r="AR5355" s="519"/>
      <c r="AS5355" s="519"/>
      <c r="AT5355" s="408">
        <f t="shared" si="514"/>
        <v>29.93</v>
      </c>
      <c r="AU5355" s="495"/>
      <c r="AV5355" s="117">
        <v>8.9</v>
      </c>
      <c r="AW5355" s="214">
        <f t="shared" si="518"/>
        <v>8.9</v>
      </c>
      <c r="AX5355" s="214"/>
      <c r="AY5355" s="410"/>
      <c r="AZ5355" s="411"/>
      <c r="BA5355" s="411"/>
      <c r="BB5355" s="411">
        <f t="shared" si="515"/>
        <v>21.03</v>
      </c>
      <c r="BC5355" s="458"/>
      <c r="BD5355" s="215"/>
    </row>
    <row r="5356" spans="1:56" x14ac:dyDescent="0.2">
      <c r="A5356" s="58">
        <v>41872</v>
      </c>
      <c r="B5356" s="92">
        <v>20.88</v>
      </c>
      <c r="C5356" s="506"/>
      <c r="D5356" s="174">
        <v>8.2100000000000009</v>
      </c>
      <c r="E5356" s="313">
        <f t="shared" si="510"/>
        <v>8.6205000000000016</v>
      </c>
      <c r="F5356" s="382">
        <f t="shared" si="511"/>
        <v>29.500500000000002</v>
      </c>
      <c r="G5356" s="402"/>
      <c r="H5356" s="371">
        <v>22.01</v>
      </c>
      <c r="I5356" s="174">
        <v>10.220000000000001</v>
      </c>
      <c r="J5356" s="313">
        <f t="shared" si="516"/>
        <v>9.1980000000000004</v>
      </c>
      <c r="K5356" s="535">
        <f t="shared" si="519"/>
        <v>31.208000000000002</v>
      </c>
      <c r="L5356" s="529"/>
      <c r="M5356" s="529"/>
      <c r="N5356" s="529"/>
      <c r="O5356" s="98">
        <f t="shared" si="506"/>
        <v>1.7074999999999996</v>
      </c>
      <c r="Q5356" s="100">
        <f t="shared" si="507"/>
        <v>5.4713534991027926</v>
      </c>
      <c r="S5356" s="538">
        <v>0</v>
      </c>
      <c r="T5356" s="443">
        <v>0</v>
      </c>
      <c r="U5356" s="395">
        <v>0</v>
      </c>
      <c r="V5356" s="539">
        <v>0</v>
      </c>
      <c r="W5356" s="540">
        <v>0</v>
      </c>
      <c r="X5356" s="541">
        <v>0</v>
      </c>
      <c r="Y5356" s="163">
        <f t="shared" si="509"/>
        <v>29.500500000000002</v>
      </c>
      <c r="Z5356" s="108">
        <v>0</v>
      </c>
      <c r="AA5356" s="112">
        <v>0</v>
      </c>
      <c r="AB5356" s="108">
        <v>341.1</v>
      </c>
      <c r="AC5356" s="109">
        <v>0.2</v>
      </c>
      <c r="AD5356" s="536">
        <v>13.53</v>
      </c>
      <c r="AE5356" s="537">
        <f t="shared" si="517"/>
        <v>13.53</v>
      </c>
      <c r="AF5356" s="108">
        <v>350.9</v>
      </c>
      <c r="AG5356" s="109">
        <v>0</v>
      </c>
      <c r="AH5356" s="506"/>
      <c r="AI5356" s="112"/>
      <c r="AJ5356" s="110">
        <v>11</v>
      </c>
      <c r="AK5356" s="110"/>
      <c r="AL5356" s="506"/>
      <c r="AM5356" s="251">
        <f t="shared" si="520"/>
        <v>11</v>
      </c>
      <c r="AN5356" s="519">
        <f t="shared" si="513"/>
        <v>24.53</v>
      </c>
      <c r="AO5356" s="519"/>
      <c r="AP5356" s="113">
        <f t="shared" si="508"/>
        <v>-4.9705000000000013</v>
      </c>
      <c r="AQ5356" s="519"/>
      <c r="AR5356" s="519"/>
      <c r="AS5356" s="519"/>
      <c r="AT5356" s="408">
        <f t="shared" si="514"/>
        <v>24.53</v>
      </c>
      <c r="AU5356" s="495"/>
      <c r="AV5356" s="117">
        <v>9.5500000000000007</v>
      </c>
      <c r="AW5356" s="214">
        <f t="shared" si="518"/>
        <v>9.5500000000000007</v>
      </c>
      <c r="AX5356" s="214"/>
      <c r="AY5356" s="410"/>
      <c r="AZ5356" s="411"/>
      <c r="BA5356" s="411"/>
      <c r="BB5356" s="411">
        <f t="shared" si="515"/>
        <v>14.98</v>
      </c>
      <c r="BC5356" s="458"/>
      <c r="BD5356" s="215"/>
    </row>
    <row r="5357" spans="1:56" x14ac:dyDescent="0.2">
      <c r="A5357" s="58">
        <v>41873</v>
      </c>
      <c r="B5357" s="92">
        <v>23.33</v>
      </c>
      <c r="C5357" s="506"/>
      <c r="D5357" s="174">
        <v>8.08</v>
      </c>
      <c r="E5357" s="313">
        <f t="shared" si="510"/>
        <v>8.484</v>
      </c>
      <c r="F5357" s="382">
        <f t="shared" si="511"/>
        <v>31.814</v>
      </c>
      <c r="G5357" s="402"/>
      <c r="H5357" s="371">
        <v>22.71</v>
      </c>
      <c r="I5357" s="174">
        <v>9.83</v>
      </c>
      <c r="J5357" s="313">
        <f t="shared" si="516"/>
        <v>8.8469999999999995</v>
      </c>
      <c r="K5357" s="535">
        <f t="shared" si="519"/>
        <v>31.557000000000002</v>
      </c>
      <c r="L5357" s="529"/>
      <c r="M5357" s="529"/>
      <c r="N5357" s="529"/>
      <c r="O5357" s="98">
        <f t="shared" si="506"/>
        <v>-0.2569999999999979</v>
      </c>
      <c r="Q5357" s="100">
        <f t="shared" si="507"/>
        <v>-0.8143993408752348</v>
      </c>
      <c r="S5357" s="538">
        <v>0</v>
      </c>
      <c r="T5357" s="443">
        <v>0</v>
      </c>
      <c r="U5357" s="395">
        <v>0</v>
      </c>
      <c r="V5357" s="539">
        <v>0</v>
      </c>
      <c r="W5357" s="540">
        <v>0</v>
      </c>
      <c r="X5357" s="541">
        <v>0</v>
      </c>
      <c r="Y5357" s="163">
        <f t="shared" si="509"/>
        <v>31.814</v>
      </c>
      <c r="Z5357" s="108">
        <v>0</v>
      </c>
      <c r="AA5357" s="112">
        <v>0</v>
      </c>
      <c r="AB5357" s="108">
        <v>341</v>
      </c>
      <c r="AC5357" s="109">
        <v>0.1</v>
      </c>
      <c r="AD5357" s="536">
        <v>13.78</v>
      </c>
      <c r="AE5357" s="537">
        <f t="shared" si="517"/>
        <v>13.78</v>
      </c>
      <c r="AF5357" s="108">
        <v>350</v>
      </c>
      <c r="AG5357" s="109">
        <v>0.9</v>
      </c>
      <c r="AH5357" s="506"/>
      <c r="AI5357" s="112"/>
      <c r="AJ5357" s="110">
        <v>21</v>
      </c>
      <c r="AK5357" s="110"/>
      <c r="AL5357" s="506"/>
      <c r="AM5357" s="251">
        <f t="shared" si="520"/>
        <v>21</v>
      </c>
      <c r="AN5357" s="519">
        <f t="shared" si="513"/>
        <v>34.78</v>
      </c>
      <c r="AO5357" s="519"/>
      <c r="AP5357" s="113">
        <f t="shared" si="508"/>
        <v>2.9660000000000011</v>
      </c>
      <c r="AQ5357" s="519"/>
      <c r="AR5357" s="519"/>
      <c r="AS5357" s="519"/>
      <c r="AT5357" s="408">
        <f t="shared" si="514"/>
        <v>34.78</v>
      </c>
      <c r="AU5357" s="495"/>
      <c r="AV5357" s="117">
        <v>6.54</v>
      </c>
      <c r="AW5357" s="214">
        <f t="shared" si="518"/>
        <v>6.54</v>
      </c>
      <c r="AX5357" s="214"/>
      <c r="AY5357" s="410"/>
      <c r="AZ5357" s="411"/>
      <c r="BA5357" s="411"/>
      <c r="BB5357" s="411">
        <f t="shared" si="515"/>
        <v>28.240000000000002</v>
      </c>
      <c r="BC5357" s="458"/>
      <c r="BD5357" s="215"/>
    </row>
    <row r="5358" spans="1:56" x14ac:dyDescent="0.2">
      <c r="A5358" s="58">
        <v>41874</v>
      </c>
      <c r="B5358" s="92">
        <v>20.55</v>
      </c>
      <c r="C5358" s="506"/>
      <c r="D5358" s="174">
        <v>8.06</v>
      </c>
      <c r="E5358" s="313">
        <f t="shared" si="510"/>
        <v>8.463000000000001</v>
      </c>
      <c r="F5358" s="382">
        <f t="shared" si="511"/>
        <v>29.013000000000002</v>
      </c>
      <c r="G5358" s="402"/>
      <c r="H5358" s="371">
        <v>22.27</v>
      </c>
      <c r="I5358" s="174">
        <v>10.01</v>
      </c>
      <c r="J5358" s="313">
        <f t="shared" si="516"/>
        <v>9.0090000000000003</v>
      </c>
      <c r="K5358" s="535">
        <f t="shared" si="519"/>
        <v>31.279</v>
      </c>
      <c r="L5358" s="529"/>
      <c r="M5358" s="529"/>
      <c r="N5358" s="529"/>
      <c r="O5358" s="98">
        <f t="shared" si="506"/>
        <v>2.2659999999999982</v>
      </c>
      <c r="Q5358" s="100">
        <f t="shared" si="507"/>
        <v>7.2444771252277826</v>
      </c>
      <c r="S5358" s="538">
        <v>0</v>
      </c>
      <c r="T5358" s="443">
        <v>0</v>
      </c>
      <c r="U5358" s="395">
        <v>0</v>
      </c>
      <c r="V5358" s="539">
        <v>0</v>
      </c>
      <c r="W5358" s="540">
        <v>0</v>
      </c>
      <c r="X5358" s="541">
        <v>0</v>
      </c>
      <c r="Y5358" s="163">
        <f t="shared" si="509"/>
        <v>29.013000000000002</v>
      </c>
      <c r="Z5358" s="108">
        <v>0</v>
      </c>
      <c r="AA5358" s="112">
        <v>0</v>
      </c>
      <c r="AB5358" s="108">
        <v>341</v>
      </c>
      <c r="AC5358" s="109">
        <v>0.05</v>
      </c>
      <c r="AD5358" s="536">
        <v>22.45</v>
      </c>
      <c r="AE5358" s="537">
        <v>24</v>
      </c>
      <c r="AF5358" s="108">
        <v>350.85</v>
      </c>
      <c r="AG5358" s="109">
        <v>0.3</v>
      </c>
      <c r="AH5358" s="506"/>
      <c r="AI5358" s="112"/>
      <c r="AJ5358" s="110">
        <v>7</v>
      </c>
      <c r="AK5358" s="110"/>
      <c r="AL5358" s="506"/>
      <c r="AM5358" s="251">
        <v>14</v>
      </c>
      <c r="AN5358" s="519">
        <f t="shared" si="513"/>
        <v>38</v>
      </c>
      <c r="AO5358" s="519"/>
      <c r="AP5358" s="113">
        <f t="shared" si="508"/>
        <v>8.9869999999999983</v>
      </c>
      <c r="AQ5358" s="519"/>
      <c r="AR5358" s="519"/>
      <c r="AS5358" s="519"/>
      <c r="AT5358" s="408">
        <f t="shared" si="514"/>
        <v>38</v>
      </c>
      <c r="AU5358" s="495"/>
      <c r="AV5358" s="117">
        <v>10.49</v>
      </c>
      <c r="AW5358" s="214">
        <f t="shared" si="518"/>
        <v>10.49</v>
      </c>
      <c r="AX5358" s="214"/>
      <c r="AY5358" s="410"/>
      <c r="AZ5358" s="411"/>
      <c r="BA5358" s="411"/>
      <c r="BB5358" s="411">
        <f t="shared" si="515"/>
        <v>27.509999999999998</v>
      </c>
      <c r="BC5358" s="458"/>
      <c r="BD5358" s="215"/>
    </row>
    <row r="5359" spans="1:56" x14ac:dyDescent="0.2">
      <c r="A5359" s="58">
        <v>41875</v>
      </c>
      <c r="B5359" s="92">
        <v>20.61</v>
      </c>
      <c r="C5359" s="506"/>
      <c r="D5359" s="174">
        <v>7.99</v>
      </c>
      <c r="E5359" s="313">
        <f t="shared" si="510"/>
        <v>8.3895</v>
      </c>
      <c r="F5359" s="382">
        <f t="shared" si="511"/>
        <v>28.999499999999998</v>
      </c>
      <c r="G5359" s="402"/>
      <c r="H5359" s="371">
        <v>21.45</v>
      </c>
      <c r="I5359" s="174">
        <v>10</v>
      </c>
      <c r="J5359" s="313">
        <f t="shared" si="516"/>
        <v>9</v>
      </c>
      <c r="K5359" s="535">
        <f t="shared" si="519"/>
        <v>30.45</v>
      </c>
      <c r="L5359" s="529"/>
      <c r="M5359" s="529"/>
      <c r="N5359" s="529"/>
      <c r="O5359" s="98">
        <f t="shared" si="506"/>
        <v>1.4505000000000017</v>
      </c>
      <c r="Q5359" s="100">
        <f t="shared" si="507"/>
        <v>4.7635467980295623</v>
      </c>
      <c r="S5359" s="538">
        <v>0</v>
      </c>
      <c r="T5359" s="443">
        <v>0</v>
      </c>
      <c r="U5359" s="395">
        <v>0</v>
      </c>
      <c r="V5359" s="539">
        <v>0</v>
      </c>
      <c r="W5359" s="540">
        <v>0</v>
      </c>
      <c r="X5359" s="541">
        <v>0</v>
      </c>
      <c r="Y5359" s="163">
        <f t="shared" si="509"/>
        <v>28.999499999999998</v>
      </c>
      <c r="Z5359" s="108">
        <v>0</v>
      </c>
      <c r="AA5359" s="112">
        <v>0</v>
      </c>
      <c r="AB5359" s="108">
        <v>340.9</v>
      </c>
      <c r="AC5359" s="109">
        <v>0</v>
      </c>
      <c r="AD5359" s="536">
        <v>18.23</v>
      </c>
      <c r="AE5359" s="537">
        <f t="shared" si="517"/>
        <v>18.23</v>
      </c>
      <c r="AF5359" s="108">
        <v>350.8</v>
      </c>
      <c r="AG5359" s="109">
        <v>0</v>
      </c>
      <c r="AH5359" s="506"/>
      <c r="AI5359" s="112"/>
      <c r="AJ5359" s="110">
        <v>4</v>
      </c>
      <c r="AK5359" s="110"/>
      <c r="AL5359" s="506"/>
      <c r="AM5359" s="251">
        <f t="shared" ref="AM5359:AM5366" si="521">AJ5359</f>
        <v>4</v>
      </c>
      <c r="AN5359" s="519">
        <f t="shared" si="513"/>
        <v>22.23</v>
      </c>
      <c r="AO5359" s="519"/>
      <c r="AP5359" s="113">
        <f t="shared" si="508"/>
        <v>-6.7694999999999972</v>
      </c>
      <c r="AQ5359" s="519"/>
      <c r="AR5359" s="519"/>
      <c r="AS5359" s="519"/>
      <c r="AT5359" s="408">
        <f t="shared" si="514"/>
        <v>22.23</v>
      </c>
      <c r="AU5359" s="495"/>
      <c r="AV5359" s="117">
        <v>8.32</v>
      </c>
      <c r="AW5359" s="214">
        <f t="shared" si="518"/>
        <v>8.32</v>
      </c>
      <c r="AX5359" s="214"/>
      <c r="AY5359" s="410"/>
      <c r="AZ5359" s="411"/>
      <c r="BA5359" s="411"/>
      <c r="BB5359" s="411">
        <f t="shared" si="515"/>
        <v>13.91</v>
      </c>
      <c r="BC5359" s="458"/>
      <c r="BD5359" s="215"/>
    </row>
    <row r="5360" spans="1:56" x14ac:dyDescent="0.2">
      <c r="A5360" s="58">
        <v>41876</v>
      </c>
      <c r="B5360" s="92">
        <v>19.55</v>
      </c>
      <c r="C5360" s="506"/>
      <c r="D5360" s="174">
        <v>8.06</v>
      </c>
      <c r="E5360" s="313">
        <f t="shared" si="510"/>
        <v>8.463000000000001</v>
      </c>
      <c r="F5360" s="382">
        <f t="shared" si="511"/>
        <v>28.013000000000002</v>
      </c>
      <c r="G5360" s="402"/>
      <c r="H5360" s="371">
        <v>19.829999999999998</v>
      </c>
      <c r="I5360" s="174">
        <v>10.050000000000001</v>
      </c>
      <c r="J5360" s="313">
        <f t="shared" si="516"/>
        <v>9.0450000000000017</v>
      </c>
      <c r="K5360" s="535">
        <f t="shared" si="519"/>
        <v>28.875</v>
      </c>
      <c r="L5360" s="529"/>
      <c r="M5360" s="529"/>
      <c r="N5360" s="529"/>
      <c r="O5360" s="98">
        <f t="shared" si="506"/>
        <v>0.86199999999999832</v>
      </c>
      <c r="Q5360" s="100">
        <f t="shared" si="507"/>
        <v>2.9852813852813793</v>
      </c>
      <c r="S5360" s="538">
        <v>0</v>
      </c>
      <c r="T5360" s="443">
        <v>0</v>
      </c>
      <c r="U5360" s="395">
        <v>0</v>
      </c>
      <c r="V5360" s="539">
        <v>0</v>
      </c>
      <c r="W5360" s="540">
        <v>0</v>
      </c>
      <c r="X5360" s="541">
        <v>0</v>
      </c>
      <c r="Y5360" s="163">
        <f t="shared" si="509"/>
        <v>28.013000000000002</v>
      </c>
      <c r="Z5360" s="108">
        <v>0</v>
      </c>
      <c r="AA5360" s="112">
        <v>0</v>
      </c>
      <c r="AB5360" s="108">
        <v>340.9</v>
      </c>
      <c r="AC5360" s="109">
        <v>0</v>
      </c>
      <c r="AD5360" s="536">
        <v>10.5</v>
      </c>
      <c r="AE5360" s="537">
        <f t="shared" si="517"/>
        <v>10.5</v>
      </c>
      <c r="AF5360" s="108">
        <v>350.7</v>
      </c>
      <c r="AG5360" s="109">
        <v>0</v>
      </c>
      <c r="AH5360" s="506"/>
      <c r="AI5360" s="112"/>
      <c r="AJ5360" s="110">
        <v>24</v>
      </c>
      <c r="AK5360" s="110"/>
      <c r="AL5360" s="506"/>
      <c r="AM5360" s="251">
        <f t="shared" si="521"/>
        <v>24</v>
      </c>
      <c r="AN5360" s="519">
        <f t="shared" si="513"/>
        <v>34.5</v>
      </c>
      <c r="AO5360" s="519"/>
      <c r="AP5360" s="113">
        <f t="shared" si="508"/>
        <v>6.4869999999999983</v>
      </c>
      <c r="AQ5360" s="519"/>
      <c r="AR5360" s="519"/>
      <c r="AS5360" s="519"/>
      <c r="AT5360" s="408">
        <f t="shared" si="514"/>
        <v>34.5</v>
      </c>
      <c r="AU5360" s="495"/>
      <c r="AV5360" s="117">
        <v>9.08</v>
      </c>
      <c r="AW5360" s="214">
        <f t="shared" si="518"/>
        <v>9.08</v>
      </c>
      <c r="AX5360" s="214"/>
      <c r="AY5360" s="410"/>
      <c r="AZ5360" s="411"/>
      <c r="BA5360" s="411"/>
      <c r="BB5360" s="411">
        <f t="shared" si="515"/>
        <v>25.42</v>
      </c>
      <c r="BC5360" s="458"/>
      <c r="BD5360" s="215"/>
    </row>
    <row r="5361" spans="1:56" x14ac:dyDescent="0.2">
      <c r="A5361" s="58">
        <v>41877</v>
      </c>
      <c r="B5361" s="92">
        <v>20.23</v>
      </c>
      <c r="C5361" s="506"/>
      <c r="D5361" s="174">
        <v>8.18</v>
      </c>
      <c r="E5361" s="313">
        <f t="shared" si="510"/>
        <v>8.5890000000000004</v>
      </c>
      <c r="F5361" s="382">
        <f t="shared" si="511"/>
        <v>28.819000000000003</v>
      </c>
      <c r="G5361" s="402"/>
      <c r="H5361" s="371">
        <v>20.09</v>
      </c>
      <c r="I5361" s="174">
        <v>9.99</v>
      </c>
      <c r="J5361" s="313">
        <f t="shared" si="516"/>
        <v>8.9909999999999997</v>
      </c>
      <c r="K5361" s="535">
        <f t="shared" si="519"/>
        <v>29.081</v>
      </c>
      <c r="L5361" s="529"/>
      <c r="M5361" s="529"/>
      <c r="N5361" s="529"/>
      <c r="O5361" s="98">
        <f t="shared" si="506"/>
        <v>0.2619999999999969</v>
      </c>
      <c r="Q5361" s="100">
        <f t="shared" si="507"/>
        <v>0.90093187992158763</v>
      </c>
      <c r="S5361" s="538">
        <v>0</v>
      </c>
      <c r="T5361" s="443">
        <v>0</v>
      </c>
      <c r="U5361" s="395">
        <v>0</v>
      </c>
      <c r="V5361" s="539">
        <v>0</v>
      </c>
      <c r="W5361" s="540">
        <v>0</v>
      </c>
      <c r="X5361" s="541">
        <v>0</v>
      </c>
      <c r="Y5361" s="163">
        <f t="shared" si="509"/>
        <v>28.819000000000003</v>
      </c>
      <c r="Z5361" s="108">
        <v>0</v>
      </c>
      <c r="AA5361" s="112">
        <v>0</v>
      </c>
      <c r="AB5361" s="108">
        <v>340.8</v>
      </c>
      <c r="AC5361" s="109">
        <v>0</v>
      </c>
      <c r="AD5361" s="536">
        <v>13.09</v>
      </c>
      <c r="AE5361" s="537">
        <f t="shared" si="517"/>
        <v>13.09</v>
      </c>
      <c r="AF5361" s="108">
        <v>350.6</v>
      </c>
      <c r="AG5361" s="109">
        <v>0</v>
      </c>
      <c r="AH5361" s="506"/>
      <c r="AI5361" s="112"/>
      <c r="AJ5361" s="110">
        <v>13</v>
      </c>
      <c r="AK5361" s="110"/>
      <c r="AL5361" s="506"/>
      <c r="AM5361" s="251">
        <f t="shared" si="521"/>
        <v>13</v>
      </c>
      <c r="AN5361" s="519">
        <f t="shared" si="513"/>
        <v>26.09</v>
      </c>
      <c r="AO5361" s="519"/>
      <c r="AP5361" s="113">
        <f t="shared" si="508"/>
        <v>-2.7290000000000028</v>
      </c>
      <c r="AQ5361" s="519"/>
      <c r="AR5361" s="519"/>
      <c r="AS5361" s="519"/>
      <c r="AT5361" s="408">
        <f t="shared" si="514"/>
        <v>26.09</v>
      </c>
      <c r="AU5361" s="495"/>
      <c r="AV5361" s="117">
        <v>8.31</v>
      </c>
      <c r="AW5361" s="214">
        <f t="shared" si="518"/>
        <v>8.31</v>
      </c>
      <c r="AX5361" s="214"/>
      <c r="AY5361" s="410"/>
      <c r="AZ5361" s="411"/>
      <c r="BA5361" s="411"/>
      <c r="BB5361" s="411">
        <f t="shared" si="515"/>
        <v>17.78</v>
      </c>
      <c r="BC5361" s="458"/>
      <c r="BD5361" s="215"/>
    </row>
    <row r="5362" spans="1:56" x14ac:dyDescent="0.2">
      <c r="A5362" s="58">
        <v>41878</v>
      </c>
      <c r="B5362" s="92">
        <v>21.18</v>
      </c>
      <c r="C5362" s="506"/>
      <c r="D5362" s="174">
        <v>8.17</v>
      </c>
      <c r="E5362" s="313">
        <f t="shared" si="510"/>
        <v>8.5785</v>
      </c>
      <c r="F5362" s="382">
        <f t="shared" si="511"/>
        <v>29.758499999999998</v>
      </c>
      <c r="G5362" s="402"/>
      <c r="H5362" s="371">
        <v>22.63</v>
      </c>
      <c r="I5362" s="174">
        <v>10.050000000000001</v>
      </c>
      <c r="J5362" s="313">
        <f t="shared" si="516"/>
        <v>9.0450000000000017</v>
      </c>
      <c r="K5362" s="535">
        <f t="shared" si="519"/>
        <v>31.675000000000001</v>
      </c>
      <c r="L5362" s="529"/>
      <c r="M5362" s="529"/>
      <c r="N5362" s="529"/>
      <c r="O5362" s="98">
        <f t="shared" si="506"/>
        <v>1.9165000000000028</v>
      </c>
      <c r="Q5362" s="100">
        <f t="shared" si="507"/>
        <v>6.0505130228887216</v>
      </c>
      <c r="S5362" s="538">
        <v>0</v>
      </c>
      <c r="T5362" s="443">
        <v>0</v>
      </c>
      <c r="U5362" s="395">
        <v>0</v>
      </c>
      <c r="V5362" s="539">
        <v>0</v>
      </c>
      <c r="W5362" s="540">
        <v>0</v>
      </c>
      <c r="X5362" s="541">
        <v>0</v>
      </c>
      <c r="Y5362" s="163">
        <f t="shared" si="509"/>
        <v>29.758499999999998</v>
      </c>
      <c r="Z5362" s="108">
        <v>0</v>
      </c>
      <c r="AA5362" s="112">
        <v>0</v>
      </c>
      <c r="AB5362" s="108">
        <v>340.8</v>
      </c>
      <c r="AC5362" s="109">
        <v>0</v>
      </c>
      <c r="AD5362" s="536">
        <v>13.42</v>
      </c>
      <c r="AE5362" s="537">
        <f t="shared" si="517"/>
        <v>13.42</v>
      </c>
      <c r="AF5362" s="108">
        <v>350.55</v>
      </c>
      <c r="AG5362" s="109">
        <v>0</v>
      </c>
      <c r="AH5362" s="506"/>
      <c r="AI5362" s="112"/>
      <c r="AJ5362" s="110">
        <v>15</v>
      </c>
      <c r="AK5362" s="110"/>
      <c r="AL5362" s="506"/>
      <c r="AM5362" s="251">
        <f t="shared" si="521"/>
        <v>15</v>
      </c>
      <c r="AN5362" s="519">
        <f t="shared" si="513"/>
        <v>28.42</v>
      </c>
      <c r="AO5362" s="519"/>
      <c r="AP5362" s="113">
        <f t="shared" si="508"/>
        <v>-1.3384999999999962</v>
      </c>
      <c r="AQ5362" s="519"/>
      <c r="AR5362" s="519"/>
      <c r="AS5362" s="519"/>
      <c r="AT5362" s="408">
        <f t="shared" si="514"/>
        <v>28.42</v>
      </c>
      <c r="AU5362" s="495"/>
      <c r="AV5362" s="117">
        <v>9.81</v>
      </c>
      <c r="AW5362" s="214">
        <f t="shared" si="518"/>
        <v>9.81</v>
      </c>
      <c r="AX5362" s="214"/>
      <c r="AY5362" s="410"/>
      <c r="AZ5362" s="411"/>
      <c r="BA5362" s="411"/>
      <c r="BB5362" s="411">
        <f t="shared" si="515"/>
        <v>18.61</v>
      </c>
      <c r="BC5362" s="458"/>
      <c r="BD5362" s="215"/>
    </row>
    <row r="5363" spans="1:56" x14ac:dyDescent="0.2">
      <c r="A5363" s="58">
        <v>41879</v>
      </c>
      <c r="B5363" s="92">
        <v>22.27</v>
      </c>
      <c r="C5363" s="506"/>
      <c r="D5363" s="174">
        <v>8.1199999999999992</v>
      </c>
      <c r="E5363" s="313">
        <f t="shared" si="510"/>
        <v>8.5259999999999998</v>
      </c>
      <c r="F5363" s="382">
        <f t="shared" si="511"/>
        <v>30.795999999999999</v>
      </c>
      <c r="G5363" s="402"/>
      <c r="H5363" s="371">
        <v>21.53</v>
      </c>
      <c r="I5363" s="174">
        <v>9.9700000000000006</v>
      </c>
      <c r="J5363" s="313">
        <f t="shared" si="516"/>
        <v>8.9730000000000008</v>
      </c>
      <c r="K5363" s="535">
        <f t="shared" si="519"/>
        <v>30.503</v>
      </c>
      <c r="L5363" s="529"/>
      <c r="M5363" s="529"/>
      <c r="N5363" s="529"/>
      <c r="O5363" s="98">
        <f t="shared" si="506"/>
        <v>-0.29299999999999926</v>
      </c>
      <c r="Q5363" s="100">
        <f t="shared" si="507"/>
        <v>-0.96056125626987277</v>
      </c>
      <c r="S5363" s="538">
        <v>0</v>
      </c>
      <c r="T5363" s="443">
        <v>0</v>
      </c>
      <c r="U5363" s="395">
        <v>0</v>
      </c>
      <c r="V5363" s="539">
        <v>0</v>
      </c>
      <c r="W5363" s="540">
        <v>0</v>
      </c>
      <c r="X5363" s="541">
        <v>0</v>
      </c>
      <c r="Y5363" s="163">
        <f t="shared" si="509"/>
        <v>30.795999999999999</v>
      </c>
      <c r="Z5363" s="108">
        <v>0</v>
      </c>
      <c r="AA5363" s="112">
        <v>0</v>
      </c>
      <c r="AB5363" s="108">
        <v>340.8</v>
      </c>
      <c r="AC5363" s="109">
        <v>0</v>
      </c>
      <c r="AD5363" s="536">
        <v>11.38</v>
      </c>
      <c r="AE5363" s="537">
        <f t="shared" si="517"/>
        <v>11.38</v>
      </c>
      <c r="AF5363" s="542">
        <v>350.5</v>
      </c>
      <c r="AG5363" s="109">
        <v>0</v>
      </c>
      <c r="AH5363" s="506"/>
      <c r="AI5363" s="112"/>
      <c r="AJ5363" s="110">
        <v>16</v>
      </c>
      <c r="AK5363" s="110"/>
      <c r="AL5363" s="506"/>
      <c r="AM5363" s="251">
        <f t="shared" si="521"/>
        <v>16</v>
      </c>
      <c r="AN5363" s="519">
        <f t="shared" si="513"/>
        <v>27.380000000000003</v>
      </c>
      <c r="AO5363" s="519"/>
      <c r="AP5363" s="113">
        <f t="shared" si="508"/>
        <v>-3.4159999999999968</v>
      </c>
      <c r="AQ5363" s="519"/>
      <c r="AR5363" s="519"/>
      <c r="AS5363" s="519"/>
      <c r="AT5363" s="408">
        <f t="shared" si="514"/>
        <v>27.380000000000003</v>
      </c>
      <c r="AU5363" s="495"/>
      <c r="AV5363" s="117">
        <v>7.31</v>
      </c>
      <c r="AW5363" s="214">
        <f t="shared" si="518"/>
        <v>7.31</v>
      </c>
      <c r="AX5363" s="214"/>
      <c r="AY5363" s="410"/>
      <c r="AZ5363" s="411"/>
      <c r="BA5363" s="411"/>
      <c r="BB5363" s="411">
        <f t="shared" si="515"/>
        <v>20.070000000000004</v>
      </c>
      <c r="BC5363" s="458"/>
      <c r="BD5363" s="215"/>
    </row>
    <row r="5364" spans="1:56" x14ac:dyDescent="0.2">
      <c r="A5364" s="58">
        <v>41880</v>
      </c>
      <c r="B5364" s="92">
        <v>22.46</v>
      </c>
      <c r="C5364" s="506"/>
      <c r="D5364" s="174">
        <v>8.26</v>
      </c>
      <c r="E5364" s="313">
        <f t="shared" si="510"/>
        <v>8.673</v>
      </c>
      <c r="F5364" s="382">
        <f t="shared" si="511"/>
        <v>31.133000000000003</v>
      </c>
      <c r="G5364" s="402"/>
      <c r="H5364" s="371">
        <v>24.87</v>
      </c>
      <c r="I5364" s="174">
        <v>10.1</v>
      </c>
      <c r="J5364" s="313">
        <f t="shared" si="516"/>
        <v>9.09</v>
      </c>
      <c r="K5364" s="535">
        <f t="shared" si="519"/>
        <v>33.96</v>
      </c>
      <c r="L5364" s="529"/>
      <c r="M5364" s="529"/>
      <c r="N5364" s="529"/>
      <c r="O5364" s="98">
        <f t="shared" si="506"/>
        <v>2.8269999999999982</v>
      </c>
      <c r="Q5364" s="100">
        <f t="shared" si="507"/>
        <v>8.3244994110718444</v>
      </c>
      <c r="S5364" s="538">
        <v>0</v>
      </c>
      <c r="T5364" s="443">
        <v>0</v>
      </c>
      <c r="U5364" s="395">
        <v>0</v>
      </c>
      <c r="V5364" s="539">
        <v>0</v>
      </c>
      <c r="W5364" s="540">
        <v>0</v>
      </c>
      <c r="X5364" s="541">
        <v>0</v>
      </c>
      <c r="Y5364" s="163">
        <f t="shared" si="509"/>
        <v>31.133000000000003</v>
      </c>
      <c r="Z5364" s="108">
        <v>0</v>
      </c>
      <c r="AA5364" s="112">
        <v>0</v>
      </c>
      <c r="AB5364" s="108">
        <v>340.7</v>
      </c>
      <c r="AC5364" s="109">
        <v>0</v>
      </c>
      <c r="AD5364" s="536">
        <v>14.49</v>
      </c>
      <c r="AE5364" s="537">
        <f t="shared" si="517"/>
        <v>14.49</v>
      </c>
      <c r="AF5364" s="108">
        <v>350.4</v>
      </c>
      <c r="AG5364" s="109">
        <v>0</v>
      </c>
      <c r="AH5364" s="506"/>
      <c r="AI5364" s="112"/>
      <c r="AJ5364" s="110">
        <v>15</v>
      </c>
      <c r="AK5364" s="110"/>
      <c r="AL5364" s="506"/>
      <c r="AM5364" s="251">
        <f t="shared" si="521"/>
        <v>15</v>
      </c>
      <c r="AN5364" s="519">
        <f t="shared" si="513"/>
        <v>29.490000000000002</v>
      </c>
      <c r="AO5364" s="519"/>
      <c r="AP5364" s="113">
        <f t="shared" si="508"/>
        <v>-1.6430000000000007</v>
      </c>
      <c r="AQ5364" s="519"/>
      <c r="AR5364" s="519"/>
      <c r="AS5364" s="519"/>
      <c r="AT5364" s="408">
        <f t="shared" si="514"/>
        <v>29.490000000000002</v>
      </c>
      <c r="AU5364" s="495"/>
      <c r="AV5364" s="117">
        <v>10.67</v>
      </c>
      <c r="AW5364" s="214">
        <f t="shared" si="518"/>
        <v>10.67</v>
      </c>
      <c r="AX5364" s="214"/>
      <c r="AY5364" s="410"/>
      <c r="AZ5364" s="411"/>
      <c r="BA5364" s="411"/>
      <c r="BB5364" s="411">
        <f t="shared" si="515"/>
        <v>18.82</v>
      </c>
      <c r="BC5364" s="458"/>
      <c r="BD5364" s="215"/>
    </row>
    <row r="5365" spans="1:56" x14ac:dyDescent="0.2">
      <c r="A5365" s="58">
        <v>41881</v>
      </c>
      <c r="B5365" s="92">
        <v>20.420000000000002</v>
      </c>
      <c r="C5365" s="506"/>
      <c r="D5365" s="174">
        <v>7.98</v>
      </c>
      <c r="E5365" s="313">
        <f t="shared" si="510"/>
        <v>8.3790000000000013</v>
      </c>
      <c r="F5365" s="382">
        <f t="shared" si="511"/>
        <v>28.799000000000003</v>
      </c>
      <c r="G5365" s="402"/>
      <c r="H5365" s="371">
        <v>21.13</v>
      </c>
      <c r="I5365" s="174">
        <v>9.9499999999999993</v>
      </c>
      <c r="J5365" s="313">
        <f t="shared" si="516"/>
        <v>8.9550000000000001</v>
      </c>
      <c r="K5365" s="535">
        <f t="shared" si="519"/>
        <v>30.085000000000001</v>
      </c>
      <c r="L5365" s="529"/>
      <c r="M5365" s="529"/>
      <c r="N5365" s="529"/>
      <c r="O5365" s="98">
        <f t="shared" si="506"/>
        <v>1.2859999999999978</v>
      </c>
      <c r="Q5365" s="100">
        <f t="shared" si="507"/>
        <v>4.2745554262921646</v>
      </c>
      <c r="S5365" s="538">
        <v>0</v>
      </c>
      <c r="T5365" s="443">
        <v>0</v>
      </c>
      <c r="U5365" s="395">
        <v>0</v>
      </c>
      <c r="V5365" s="539">
        <v>0</v>
      </c>
      <c r="W5365" s="540">
        <v>0</v>
      </c>
      <c r="X5365" s="541">
        <v>0</v>
      </c>
      <c r="Y5365" s="163">
        <f t="shared" si="509"/>
        <v>28.799000000000003</v>
      </c>
      <c r="Z5365" s="108">
        <v>0</v>
      </c>
      <c r="AA5365" s="112">
        <v>0</v>
      </c>
      <c r="AB5365" s="108">
        <v>340.6</v>
      </c>
      <c r="AC5365" s="109">
        <v>0</v>
      </c>
      <c r="AD5365" s="536">
        <v>22.51</v>
      </c>
      <c r="AE5365" s="537">
        <f t="shared" si="517"/>
        <v>22.51</v>
      </c>
      <c r="AF5365" s="108">
        <v>350.3</v>
      </c>
      <c r="AG5365" s="109">
        <v>0</v>
      </c>
      <c r="AH5365" s="506"/>
      <c r="AI5365" s="112"/>
      <c r="AJ5365" s="110">
        <v>11</v>
      </c>
      <c r="AK5365" s="110"/>
      <c r="AL5365" s="506"/>
      <c r="AM5365" s="251">
        <f t="shared" si="521"/>
        <v>11</v>
      </c>
      <c r="AN5365" s="519">
        <f t="shared" si="513"/>
        <v>33.510000000000005</v>
      </c>
      <c r="AO5365" s="519"/>
      <c r="AP5365" s="113">
        <f t="shared" si="508"/>
        <v>4.7110000000000021</v>
      </c>
      <c r="AQ5365" s="519"/>
      <c r="AR5365" s="519"/>
      <c r="AS5365" s="519"/>
      <c r="AT5365" s="408">
        <f t="shared" si="514"/>
        <v>33.510000000000005</v>
      </c>
      <c r="AU5365" s="495"/>
      <c r="AV5365" s="117">
        <v>9.43</v>
      </c>
      <c r="AW5365" s="214">
        <f t="shared" si="518"/>
        <v>9.43</v>
      </c>
      <c r="AX5365" s="214"/>
      <c r="AY5365" s="410"/>
      <c r="AZ5365" s="411"/>
      <c r="BA5365" s="411"/>
      <c r="BB5365" s="411">
        <f t="shared" si="515"/>
        <v>24.080000000000005</v>
      </c>
      <c r="BC5365" s="458"/>
      <c r="BD5365" s="215"/>
    </row>
    <row r="5366" spans="1:56" ht="13.5" thickBot="1" x14ac:dyDescent="0.25">
      <c r="A5366" s="58">
        <v>41882</v>
      </c>
      <c r="B5366" s="121">
        <v>19.5</v>
      </c>
      <c r="C5366" s="506"/>
      <c r="D5366" s="189">
        <v>8.1199999999999992</v>
      </c>
      <c r="E5366" s="313">
        <f t="shared" si="510"/>
        <v>8.5259999999999998</v>
      </c>
      <c r="F5366" s="382">
        <f t="shared" si="511"/>
        <v>28.026</v>
      </c>
      <c r="G5366" s="415"/>
      <c r="H5366" s="376">
        <v>18.899999999999999</v>
      </c>
      <c r="I5366" s="189">
        <v>10.02</v>
      </c>
      <c r="J5366" s="351">
        <f t="shared" si="516"/>
        <v>9.0180000000000007</v>
      </c>
      <c r="K5366" s="535">
        <f t="shared" si="519"/>
        <v>27.917999999999999</v>
      </c>
      <c r="L5366" s="529"/>
      <c r="M5366" s="529"/>
      <c r="N5366" s="529"/>
      <c r="O5366" s="98">
        <f t="shared" si="506"/>
        <v>-0.10800000000000054</v>
      </c>
      <c r="Q5366" s="465">
        <f t="shared" si="507"/>
        <v>-0.38684719535783563</v>
      </c>
      <c r="S5366" s="538">
        <v>0</v>
      </c>
      <c r="T5366" s="443">
        <v>0</v>
      </c>
      <c r="U5366" s="395">
        <v>0</v>
      </c>
      <c r="V5366" s="539">
        <v>0</v>
      </c>
      <c r="W5366" s="543">
        <v>0</v>
      </c>
      <c r="X5366" s="544">
        <v>0</v>
      </c>
      <c r="Y5366" s="163">
        <f t="shared" si="509"/>
        <v>28.026</v>
      </c>
      <c r="Z5366" s="108">
        <v>0</v>
      </c>
      <c r="AA5366" s="112">
        <v>0</v>
      </c>
      <c r="AB5366" s="132">
        <v>340.5</v>
      </c>
      <c r="AC5366" s="133">
        <v>0</v>
      </c>
      <c r="AD5366" s="545">
        <v>12.11</v>
      </c>
      <c r="AE5366" s="546">
        <f t="shared" si="517"/>
        <v>12.11</v>
      </c>
      <c r="AF5366" s="275">
        <v>350.2</v>
      </c>
      <c r="AG5366" s="276">
        <v>0</v>
      </c>
      <c r="AH5366" s="506"/>
      <c r="AI5366" s="665"/>
      <c r="AJ5366" s="482">
        <v>10</v>
      </c>
      <c r="AK5366" s="134"/>
      <c r="AL5366" s="506"/>
      <c r="AM5366" s="251">
        <f t="shared" si="521"/>
        <v>10</v>
      </c>
      <c r="AN5366" s="519">
        <f t="shared" si="513"/>
        <v>22.11</v>
      </c>
      <c r="AO5366" s="519"/>
      <c r="AP5366" s="113">
        <f t="shared" si="508"/>
        <v>-5.9160000000000004</v>
      </c>
      <c r="AQ5366" s="519"/>
      <c r="AR5366" s="519"/>
      <c r="AS5366" s="519"/>
      <c r="AT5366" s="495">
        <f t="shared" si="514"/>
        <v>22.11</v>
      </c>
      <c r="AU5366" s="495"/>
      <c r="AV5366" s="117">
        <v>9.49</v>
      </c>
      <c r="AW5366" s="214">
        <f t="shared" si="518"/>
        <v>9.49</v>
      </c>
      <c r="AX5366" s="214"/>
      <c r="AY5366" s="410"/>
      <c r="AZ5366" s="411"/>
      <c r="BA5366" s="411"/>
      <c r="BB5366" s="411">
        <f t="shared" si="515"/>
        <v>12.62</v>
      </c>
      <c r="BC5366" s="411"/>
      <c r="BD5366" s="547"/>
    </row>
    <row r="5367" spans="1:56" x14ac:dyDescent="0.2">
      <c r="A5367" s="58">
        <v>41883</v>
      </c>
      <c r="B5367" s="59">
        <v>20.309999999999999</v>
      </c>
      <c r="C5367" s="530"/>
      <c r="D5367" s="200">
        <v>7.96</v>
      </c>
      <c r="E5367" s="381"/>
      <c r="F5367" s="63">
        <f t="shared" ref="F5367:F5430" si="522">+B5367+D5367</f>
        <v>28.27</v>
      </c>
      <c r="G5367" s="434"/>
      <c r="H5367" s="384">
        <v>20.34</v>
      </c>
      <c r="I5367" s="150">
        <v>9.27</v>
      </c>
      <c r="J5367" s="146">
        <f>I5367*0.85</f>
        <v>7.8794999999999993</v>
      </c>
      <c r="K5367" s="548">
        <f>H5367+J5367</f>
        <v>28.2195</v>
      </c>
      <c r="L5367" s="549"/>
      <c r="M5367" s="549"/>
      <c r="N5367" s="549"/>
      <c r="O5367" s="178">
        <f t="shared" si="506"/>
        <v>-5.0499999999999545E-2</v>
      </c>
      <c r="Q5367" s="100">
        <f t="shared" si="507"/>
        <v>-0.17895426921100496</v>
      </c>
      <c r="S5367" s="530">
        <v>0</v>
      </c>
      <c r="T5367" s="530">
        <v>0</v>
      </c>
      <c r="U5367" s="530">
        <v>0</v>
      </c>
      <c r="V5367" s="530">
        <v>0</v>
      </c>
      <c r="W5367" s="530">
        <v>0</v>
      </c>
      <c r="X5367" s="530">
        <v>0</v>
      </c>
      <c r="Y5367" s="163">
        <f t="shared" si="509"/>
        <v>28.27</v>
      </c>
      <c r="Z5367" s="78">
        <v>0</v>
      </c>
      <c r="AA5367" s="78">
        <v>0</v>
      </c>
      <c r="AB5367" s="78">
        <v>340.5</v>
      </c>
      <c r="AC5367" s="79">
        <v>0</v>
      </c>
      <c r="AD5367" s="81">
        <v>6.52</v>
      </c>
      <c r="AE5367" s="395"/>
      <c r="AF5367" s="255">
        <v>350.1</v>
      </c>
      <c r="AG5367" s="256">
        <v>0</v>
      </c>
      <c r="AH5367" s="550"/>
      <c r="AI5367" s="666"/>
      <c r="AJ5367" s="471">
        <v>5</v>
      </c>
      <c r="AK5367" s="471"/>
      <c r="AL5367" s="550"/>
      <c r="AM5367" s="551">
        <f t="shared" ref="AM5367:AM5396" si="523">AJ5367*1.05</f>
        <v>5.25</v>
      </c>
      <c r="AN5367" s="519">
        <f t="shared" ref="AN5367:AN5396" si="524">AM5367+AD5367</f>
        <v>11.77</v>
      </c>
      <c r="AO5367" s="519"/>
      <c r="AP5367" s="83">
        <f t="shared" si="508"/>
        <v>-16.5</v>
      </c>
      <c r="AQ5367" s="519"/>
      <c r="AR5367" s="519"/>
      <c r="AS5367" s="519"/>
      <c r="AT5367" s="408">
        <f t="shared" si="514"/>
        <v>11.77</v>
      </c>
      <c r="AU5367" s="437"/>
      <c r="AV5367" s="117">
        <v>7.4</v>
      </c>
      <c r="AW5367" s="552">
        <f>AV5367</f>
        <v>7.4</v>
      </c>
      <c r="AX5367" s="552"/>
      <c r="AY5367" s="439"/>
      <c r="AZ5367" s="440"/>
      <c r="BA5367" s="440"/>
      <c r="BB5367" s="440">
        <f t="shared" si="515"/>
        <v>4.3699999999999992</v>
      </c>
      <c r="BC5367" s="441"/>
      <c r="BD5367" s="553">
        <f t="shared" ref="BD5367:BD5396" si="525">BB5367*1</f>
        <v>4.3699999999999992</v>
      </c>
    </row>
    <row r="5368" spans="1:56" x14ac:dyDescent="0.2">
      <c r="A5368" s="58">
        <v>41884</v>
      </c>
      <c r="B5368" s="92">
        <v>25.36</v>
      </c>
      <c r="C5368" s="538"/>
      <c r="D5368" s="174">
        <v>7.28</v>
      </c>
      <c r="E5368" s="381"/>
      <c r="F5368" s="63">
        <f t="shared" si="522"/>
        <v>32.64</v>
      </c>
      <c r="G5368" s="434"/>
      <c r="H5368" s="371">
        <v>26.94</v>
      </c>
      <c r="I5368" s="174">
        <v>9.1999999999999993</v>
      </c>
      <c r="J5368" s="62">
        <f t="shared" ref="J5368:J5396" si="526">I5368*0.85</f>
        <v>7.8199999999999994</v>
      </c>
      <c r="K5368" s="554">
        <f t="shared" ref="K5368:K5396" si="527">H5368+J5368</f>
        <v>34.76</v>
      </c>
      <c r="L5368" s="549"/>
      <c r="M5368" s="549"/>
      <c r="N5368" s="549"/>
      <c r="O5368" s="178">
        <f t="shared" si="506"/>
        <v>2.1199999999999974</v>
      </c>
      <c r="Q5368" s="100">
        <f t="shared" si="507"/>
        <v>6.0989643268124212</v>
      </c>
      <c r="S5368" s="538">
        <v>0</v>
      </c>
      <c r="T5368" s="443">
        <v>0</v>
      </c>
      <c r="U5368" s="395">
        <v>0</v>
      </c>
      <c r="V5368" s="541">
        <v>0</v>
      </c>
      <c r="W5368" s="540">
        <v>0</v>
      </c>
      <c r="X5368" s="541">
        <v>0</v>
      </c>
      <c r="Y5368" s="163">
        <f t="shared" si="509"/>
        <v>32.64</v>
      </c>
      <c r="Z5368" s="108">
        <v>0</v>
      </c>
      <c r="AA5368" s="112">
        <v>0</v>
      </c>
      <c r="AB5368" s="108">
        <v>340.4</v>
      </c>
      <c r="AC5368" s="109">
        <v>0</v>
      </c>
      <c r="AD5368" s="111">
        <v>11.16</v>
      </c>
      <c r="AE5368" s="523"/>
      <c r="AF5368" s="108">
        <v>350</v>
      </c>
      <c r="AG5368" s="109">
        <v>0</v>
      </c>
      <c r="AH5368" s="539"/>
      <c r="AI5368" s="112"/>
      <c r="AJ5368" s="110">
        <v>11</v>
      </c>
      <c r="AK5368" s="110"/>
      <c r="AL5368" s="539"/>
      <c r="AM5368" s="405">
        <f t="shared" si="523"/>
        <v>11.55</v>
      </c>
      <c r="AN5368" s="519">
        <f t="shared" si="524"/>
        <v>22.71</v>
      </c>
      <c r="AO5368" s="519"/>
      <c r="AP5368" s="113">
        <f t="shared" si="508"/>
        <v>-9.93</v>
      </c>
      <c r="AQ5368" s="519"/>
      <c r="AR5368" s="519"/>
      <c r="AS5368" s="519"/>
      <c r="AT5368" s="408">
        <f t="shared" ref="AT5368:AT5396" si="528">AN5368</f>
        <v>22.71</v>
      </c>
      <c r="AU5368" s="437"/>
      <c r="AV5368" s="117">
        <v>6.86</v>
      </c>
      <c r="AW5368" s="552">
        <f t="shared" ref="AW5368:AW5396" si="529">AV5368</f>
        <v>6.86</v>
      </c>
      <c r="AX5368" s="552"/>
      <c r="AY5368" s="439"/>
      <c r="AZ5368" s="440"/>
      <c r="BA5368" s="440"/>
      <c r="BB5368" s="440">
        <f t="shared" ref="BB5368:BB5396" si="530">AT5368-AW5368</f>
        <v>15.850000000000001</v>
      </c>
      <c r="BC5368" s="441"/>
      <c r="BD5368" s="553">
        <f t="shared" si="525"/>
        <v>15.850000000000001</v>
      </c>
    </row>
    <row r="5369" spans="1:56" x14ac:dyDescent="0.2">
      <c r="A5369" s="58">
        <v>41885</v>
      </c>
      <c r="B5369" s="92">
        <v>23.28</v>
      </c>
      <c r="C5369" s="538"/>
      <c r="D5369" s="174">
        <v>8.07</v>
      </c>
      <c r="E5369" s="381"/>
      <c r="F5369" s="63">
        <f t="shared" si="522"/>
        <v>31.35</v>
      </c>
      <c r="G5369" s="434"/>
      <c r="H5369" s="371">
        <v>25.07</v>
      </c>
      <c r="I5369" s="174">
        <v>10.08</v>
      </c>
      <c r="J5369" s="62">
        <f t="shared" si="526"/>
        <v>8.5679999999999996</v>
      </c>
      <c r="K5369" s="554">
        <f t="shared" si="527"/>
        <v>33.637999999999998</v>
      </c>
      <c r="L5369" s="549"/>
      <c r="M5369" s="549"/>
      <c r="N5369" s="549"/>
      <c r="O5369" s="178">
        <f t="shared" si="506"/>
        <v>2.2879999999999967</v>
      </c>
      <c r="Q5369" s="100">
        <f t="shared" si="507"/>
        <v>6.8018312622629074</v>
      </c>
      <c r="S5369" s="538">
        <v>0</v>
      </c>
      <c r="T5369" s="443">
        <v>0</v>
      </c>
      <c r="U5369" s="395">
        <v>0</v>
      </c>
      <c r="V5369" s="541">
        <v>0</v>
      </c>
      <c r="W5369" s="540">
        <v>0</v>
      </c>
      <c r="X5369" s="541">
        <v>0</v>
      </c>
      <c r="Y5369" s="163">
        <f t="shared" si="509"/>
        <v>31.35</v>
      </c>
      <c r="Z5369" s="108">
        <v>0</v>
      </c>
      <c r="AA5369" s="112">
        <v>0</v>
      </c>
      <c r="AB5369" s="108">
        <v>340.3</v>
      </c>
      <c r="AC5369" s="109">
        <v>0</v>
      </c>
      <c r="AD5369" s="111">
        <v>11.91</v>
      </c>
      <c r="AE5369" s="523"/>
      <c r="AF5369" s="108">
        <v>349.9</v>
      </c>
      <c r="AG5369" s="109">
        <v>0</v>
      </c>
      <c r="AH5369" s="539"/>
      <c r="AI5369" s="112"/>
      <c r="AJ5369" s="110">
        <v>17</v>
      </c>
      <c r="AK5369" s="110"/>
      <c r="AL5369" s="539"/>
      <c r="AM5369" s="405">
        <f t="shared" si="523"/>
        <v>17.850000000000001</v>
      </c>
      <c r="AN5369" s="519">
        <f t="shared" si="524"/>
        <v>29.76</v>
      </c>
      <c r="AO5369" s="519"/>
      <c r="AP5369" s="113">
        <f t="shared" si="508"/>
        <v>-1.5899999999999999</v>
      </c>
      <c r="AQ5369" s="519"/>
      <c r="AR5369" s="519"/>
      <c r="AS5369" s="519"/>
      <c r="AT5369" s="408">
        <f t="shared" si="528"/>
        <v>29.76</v>
      </c>
      <c r="AU5369" s="437"/>
      <c r="AV5369" s="117">
        <v>7.83</v>
      </c>
      <c r="AW5369" s="552">
        <f t="shared" si="529"/>
        <v>7.83</v>
      </c>
      <c r="AX5369" s="552"/>
      <c r="AY5369" s="439"/>
      <c r="AZ5369" s="440"/>
      <c r="BA5369" s="440"/>
      <c r="BB5369" s="440">
        <f t="shared" si="530"/>
        <v>21.93</v>
      </c>
      <c r="BC5369" s="441"/>
      <c r="BD5369" s="553">
        <f t="shared" si="525"/>
        <v>21.93</v>
      </c>
    </row>
    <row r="5370" spans="1:56" x14ac:dyDescent="0.2">
      <c r="A5370" s="58">
        <v>41886</v>
      </c>
      <c r="B5370" s="92">
        <v>20.41</v>
      </c>
      <c r="C5370" s="538"/>
      <c r="D5370" s="174">
        <v>8.3699999999999992</v>
      </c>
      <c r="E5370" s="381"/>
      <c r="F5370" s="63">
        <f t="shared" si="522"/>
        <v>28.78</v>
      </c>
      <c r="G5370" s="434"/>
      <c r="H5370" s="371">
        <v>21.63</v>
      </c>
      <c r="I5370" s="174">
        <v>10.23</v>
      </c>
      <c r="J5370" s="62">
        <f t="shared" si="526"/>
        <v>8.6955000000000009</v>
      </c>
      <c r="K5370" s="554">
        <f t="shared" si="527"/>
        <v>30.325499999999998</v>
      </c>
      <c r="L5370" s="549"/>
      <c r="M5370" s="549"/>
      <c r="N5370" s="549"/>
      <c r="O5370" s="178">
        <f t="shared" si="506"/>
        <v>1.545499999999997</v>
      </c>
      <c r="Q5370" s="100">
        <f t="shared" si="507"/>
        <v>5.0963710408731826</v>
      </c>
      <c r="S5370" s="538">
        <v>0</v>
      </c>
      <c r="T5370" s="443">
        <v>0</v>
      </c>
      <c r="U5370" s="395">
        <v>0</v>
      </c>
      <c r="V5370" s="541">
        <v>0</v>
      </c>
      <c r="W5370" s="540">
        <v>0</v>
      </c>
      <c r="X5370" s="541">
        <v>0</v>
      </c>
      <c r="Y5370" s="163">
        <f t="shared" si="509"/>
        <v>28.78</v>
      </c>
      <c r="Z5370" s="108">
        <v>0</v>
      </c>
      <c r="AA5370" s="112">
        <v>0</v>
      </c>
      <c r="AB5370" s="108">
        <v>340.2</v>
      </c>
      <c r="AC5370" s="109">
        <v>0.6</v>
      </c>
      <c r="AD5370" s="111">
        <v>12.96</v>
      </c>
      <c r="AE5370" s="523"/>
      <c r="AF5370" s="108">
        <v>349.9</v>
      </c>
      <c r="AG5370" s="109">
        <v>0</v>
      </c>
      <c r="AH5370" s="539"/>
      <c r="AI5370" s="112"/>
      <c r="AJ5370" s="110">
        <v>15</v>
      </c>
      <c r="AK5370" s="110"/>
      <c r="AL5370" s="539"/>
      <c r="AM5370" s="405">
        <f t="shared" si="523"/>
        <v>15.75</v>
      </c>
      <c r="AN5370" s="519">
        <f t="shared" si="524"/>
        <v>28.71</v>
      </c>
      <c r="AO5370" s="519"/>
      <c r="AP5370" s="113">
        <f t="shared" si="508"/>
        <v>-7.0000000000000284E-2</v>
      </c>
      <c r="AQ5370" s="519"/>
      <c r="AR5370" s="519"/>
      <c r="AS5370" s="519"/>
      <c r="AT5370" s="408">
        <f t="shared" si="528"/>
        <v>28.71</v>
      </c>
      <c r="AU5370" s="437"/>
      <c r="AV5370" s="117">
        <v>11</v>
      </c>
      <c r="AW5370" s="552">
        <f t="shared" si="529"/>
        <v>11</v>
      </c>
      <c r="AX5370" s="552"/>
      <c r="AY5370" s="439"/>
      <c r="AZ5370" s="440"/>
      <c r="BA5370" s="440"/>
      <c r="BB5370" s="440">
        <f t="shared" si="530"/>
        <v>17.71</v>
      </c>
      <c r="BC5370" s="441"/>
      <c r="BD5370" s="553">
        <f t="shared" si="525"/>
        <v>17.71</v>
      </c>
    </row>
    <row r="5371" spans="1:56" x14ac:dyDescent="0.2">
      <c r="A5371" s="58">
        <v>41887</v>
      </c>
      <c r="B5371" s="92">
        <v>23.33</v>
      </c>
      <c r="C5371" s="538"/>
      <c r="D5371" s="174">
        <v>8.1999999999999993</v>
      </c>
      <c r="E5371" s="381"/>
      <c r="F5371" s="63">
        <f t="shared" si="522"/>
        <v>31.529999999999998</v>
      </c>
      <c r="G5371" s="434"/>
      <c r="H5371" s="371">
        <v>23.34</v>
      </c>
      <c r="I5371" s="174">
        <v>10.11</v>
      </c>
      <c r="J5371" s="62">
        <f t="shared" si="526"/>
        <v>8.5934999999999988</v>
      </c>
      <c r="K5371" s="554">
        <f t="shared" si="527"/>
        <v>31.933499999999999</v>
      </c>
      <c r="L5371" s="549"/>
      <c r="M5371" s="549"/>
      <c r="N5371" s="549"/>
      <c r="O5371" s="178">
        <f t="shared" si="506"/>
        <v>0.40350000000000108</v>
      </c>
      <c r="Q5371" s="100">
        <f t="shared" si="507"/>
        <v>1.2635633425712844</v>
      </c>
      <c r="S5371" s="538">
        <v>0</v>
      </c>
      <c r="T5371" s="443">
        <v>0</v>
      </c>
      <c r="U5371" s="395">
        <v>0</v>
      </c>
      <c r="V5371" s="541">
        <v>0</v>
      </c>
      <c r="W5371" s="540">
        <v>0</v>
      </c>
      <c r="X5371" s="541">
        <v>0</v>
      </c>
      <c r="Y5371" s="163">
        <f t="shared" si="509"/>
        <v>31.529999999999998</v>
      </c>
      <c r="Z5371" s="108">
        <v>0</v>
      </c>
      <c r="AA5371" s="112">
        <v>0</v>
      </c>
      <c r="AB5371" s="108">
        <v>340.4</v>
      </c>
      <c r="AC5371" s="109">
        <v>0</v>
      </c>
      <c r="AD5371" s="111">
        <v>14.27</v>
      </c>
      <c r="AE5371" s="523"/>
      <c r="AF5371" s="108">
        <v>349.8</v>
      </c>
      <c r="AG5371" s="109">
        <v>0</v>
      </c>
      <c r="AH5371" s="539"/>
      <c r="AI5371" s="112"/>
      <c r="AJ5371" s="110">
        <v>14</v>
      </c>
      <c r="AK5371" s="110"/>
      <c r="AL5371" s="539"/>
      <c r="AM5371" s="405">
        <f t="shared" si="523"/>
        <v>14.700000000000001</v>
      </c>
      <c r="AN5371" s="519">
        <f t="shared" si="524"/>
        <v>28.97</v>
      </c>
      <c r="AO5371" s="519"/>
      <c r="AP5371" s="113">
        <f t="shared" si="508"/>
        <v>-2.5599999999999987</v>
      </c>
      <c r="AQ5371" s="519"/>
      <c r="AR5371" s="519"/>
      <c r="AS5371" s="519"/>
      <c r="AT5371" s="408">
        <f t="shared" si="528"/>
        <v>28.97</v>
      </c>
      <c r="AU5371" s="437"/>
      <c r="AV5371" s="117">
        <v>11</v>
      </c>
      <c r="AW5371" s="552">
        <f t="shared" si="529"/>
        <v>11</v>
      </c>
      <c r="AX5371" s="552"/>
      <c r="AY5371" s="439"/>
      <c r="AZ5371" s="440"/>
      <c r="BA5371" s="440"/>
      <c r="BB5371" s="440">
        <f t="shared" si="530"/>
        <v>17.97</v>
      </c>
      <c r="BC5371" s="441"/>
      <c r="BD5371" s="553">
        <f t="shared" si="525"/>
        <v>17.97</v>
      </c>
    </row>
    <row r="5372" spans="1:56" x14ac:dyDescent="0.2">
      <c r="A5372" s="58">
        <v>41888</v>
      </c>
      <c r="B5372" s="92">
        <v>21.81</v>
      </c>
      <c r="C5372" s="538"/>
      <c r="D5372" s="174">
        <v>8.01</v>
      </c>
      <c r="E5372" s="381"/>
      <c r="F5372" s="63">
        <f t="shared" si="522"/>
        <v>29.82</v>
      </c>
      <c r="G5372" s="434"/>
      <c r="H5372" s="371">
        <v>23.49</v>
      </c>
      <c r="I5372" s="174">
        <v>10.050000000000001</v>
      </c>
      <c r="J5372" s="62">
        <f t="shared" si="526"/>
        <v>8.5425000000000004</v>
      </c>
      <c r="K5372" s="554">
        <f t="shared" si="527"/>
        <v>32.032499999999999</v>
      </c>
      <c r="L5372" s="549"/>
      <c r="M5372" s="549"/>
      <c r="N5372" s="549"/>
      <c r="O5372" s="178">
        <f t="shared" ref="O5372:O5435" si="531">K5372-F5372</f>
        <v>2.2124999999999986</v>
      </c>
      <c r="Q5372" s="100">
        <f t="shared" si="507"/>
        <v>6.9070475298524894</v>
      </c>
      <c r="S5372" s="538">
        <v>0</v>
      </c>
      <c r="T5372" s="443">
        <v>0</v>
      </c>
      <c r="U5372" s="395">
        <v>0</v>
      </c>
      <c r="V5372" s="541">
        <v>0</v>
      </c>
      <c r="W5372" s="540">
        <v>0</v>
      </c>
      <c r="X5372" s="541">
        <v>0</v>
      </c>
      <c r="Y5372" s="163">
        <f t="shared" si="509"/>
        <v>29.82</v>
      </c>
      <c r="Z5372" s="108">
        <v>0</v>
      </c>
      <c r="AA5372" s="112">
        <v>0</v>
      </c>
      <c r="AB5372" s="108">
        <v>340.3</v>
      </c>
      <c r="AC5372" s="109">
        <v>0</v>
      </c>
      <c r="AD5372" s="111">
        <v>10.69</v>
      </c>
      <c r="AE5372" s="523"/>
      <c r="AF5372" s="108">
        <v>349.7</v>
      </c>
      <c r="AG5372" s="109">
        <v>0</v>
      </c>
      <c r="AH5372" s="539"/>
      <c r="AI5372" s="112"/>
      <c r="AJ5372" s="110">
        <v>13</v>
      </c>
      <c r="AK5372" s="110"/>
      <c r="AL5372" s="539"/>
      <c r="AM5372" s="405">
        <f t="shared" si="523"/>
        <v>13.65</v>
      </c>
      <c r="AN5372" s="519">
        <f t="shared" si="524"/>
        <v>24.34</v>
      </c>
      <c r="AO5372" s="519"/>
      <c r="AP5372" s="113">
        <f t="shared" si="508"/>
        <v>-5.48</v>
      </c>
      <c r="AQ5372" s="519"/>
      <c r="AR5372" s="519"/>
      <c r="AS5372" s="519"/>
      <c r="AT5372" s="408">
        <f t="shared" si="528"/>
        <v>24.34</v>
      </c>
      <c r="AU5372" s="437"/>
      <c r="AV5372" s="117">
        <v>11</v>
      </c>
      <c r="AW5372" s="552">
        <f t="shared" si="529"/>
        <v>11</v>
      </c>
      <c r="AX5372" s="552"/>
      <c r="AY5372" s="439"/>
      <c r="AZ5372" s="440"/>
      <c r="BA5372" s="440"/>
      <c r="BB5372" s="440">
        <f t="shared" si="530"/>
        <v>13.34</v>
      </c>
      <c r="BC5372" s="441"/>
      <c r="BD5372" s="553">
        <f t="shared" si="525"/>
        <v>13.34</v>
      </c>
    </row>
    <row r="5373" spans="1:56" x14ac:dyDescent="0.2">
      <c r="A5373" s="58">
        <v>41889</v>
      </c>
      <c r="B5373" s="92">
        <v>22.72</v>
      </c>
      <c r="C5373" s="538"/>
      <c r="D5373" s="174">
        <v>7.96</v>
      </c>
      <c r="E5373" s="381"/>
      <c r="F5373" s="63">
        <f t="shared" si="522"/>
        <v>30.68</v>
      </c>
      <c r="G5373" s="434"/>
      <c r="H5373" s="371">
        <v>23.86</v>
      </c>
      <c r="I5373" s="174">
        <v>10.06</v>
      </c>
      <c r="J5373" s="62">
        <f t="shared" si="526"/>
        <v>8.5510000000000002</v>
      </c>
      <c r="K5373" s="554">
        <f t="shared" si="527"/>
        <v>32.411000000000001</v>
      </c>
      <c r="L5373" s="549"/>
      <c r="M5373" s="549"/>
      <c r="N5373" s="549"/>
      <c r="O5373" s="178">
        <f t="shared" si="531"/>
        <v>1.7310000000000016</v>
      </c>
      <c r="Q5373" s="100">
        <f t="shared" si="507"/>
        <v>5.3407793650303956</v>
      </c>
      <c r="S5373" s="538">
        <v>0</v>
      </c>
      <c r="T5373" s="443">
        <v>0</v>
      </c>
      <c r="U5373" s="395">
        <v>0</v>
      </c>
      <c r="V5373" s="541">
        <v>0</v>
      </c>
      <c r="W5373" s="540">
        <v>0</v>
      </c>
      <c r="X5373" s="541">
        <v>0</v>
      </c>
      <c r="Y5373" s="163">
        <f t="shared" si="509"/>
        <v>30.68</v>
      </c>
      <c r="Z5373" s="108">
        <v>0</v>
      </c>
      <c r="AA5373" s="112">
        <v>0</v>
      </c>
      <c r="AB5373" s="108">
        <v>340.3</v>
      </c>
      <c r="AC5373" s="109">
        <v>0.8</v>
      </c>
      <c r="AD5373" s="111">
        <v>7.32</v>
      </c>
      <c r="AE5373" s="523"/>
      <c r="AF5373" s="108">
        <v>349.5</v>
      </c>
      <c r="AG5373" s="109">
        <v>0.3</v>
      </c>
      <c r="AH5373" s="539"/>
      <c r="AI5373" s="112"/>
      <c r="AJ5373" s="110">
        <v>21</v>
      </c>
      <c r="AK5373" s="110"/>
      <c r="AL5373" s="539"/>
      <c r="AM5373" s="405">
        <f t="shared" si="523"/>
        <v>22.05</v>
      </c>
      <c r="AN5373" s="519">
        <f t="shared" si="524"/>
        <v>29.37</v>
      </c>
      <c r="AO5373" s="519"/>
      <c r="AP5373" s="113">
        <f t="shared" si="508"/>
        <v>-1.3099999999999987</v>
      </c>
      <c r="AQ5373" s="519"/>
      <c r="AR5373" s="519"/>
      <c r="AS5373" s="519"/>
      <c r="AT5373" s="408">
        <f t="shared" si="528"/>
        <v>29.37</v>
      </c>
      <c r="AU5373" s="437"/>
      <c r="AV5373" s="117">
        <v>11</v>
      </c>
      <c r="AW5373" s="552">
        <f t="shared" si="529"/>
        <v>11</v>
      </c>
      <c r="AX5373" s="552"/>
      <c r="AY5373" s="439"/>
      <c r="AZ5373" s="440"/>
      <c r="BA5373" s="440"/>
      <c r="BB5373" s="440">
        <f t="shared" si="530"/>
        <v>18.37</v>
      </c>
      <c r="BC5373" s="441"/>
      <c r="BD5373" s="553">
        <f t="shared" si="525"/>
        <v>18.37</v>
      </c>
    </row>
    <row r="5374" spans="1:56" x14ac:dyDescent="0.2">
      <c r="A5374" s="58">
        <v>41890</v>
      </c>
      <c r="B5374" s="92">
        <v>19.64</v>
      </c>
      <c r="C5374" s="538"/>
      <c r="D5374" s="174">
        <v>8.0299999999999994</v>
      </c>
      <c r="E5374" s="381"/>
      <c r="F5374" s="63">
        <f t="shared" si="522"/>
        <v>27.67</v>
      </c>
      <c r="G5374" s="434"/>
      <c r="H5374" s="371">
        <v>20.32</v>
      </c>
      <c r="I5374" s="174">
        <v>10.14</v>
      </c>
      <c r="J5374" s="62">
        <f t="shared" si="526"/>
        <v>8.6189999999999998</v>
      </c>
      <c r="K5374" s="554">
        <f t="shared" si="527"/>
        <v>28.939</v>
      </c>
      <c r="L5374" s="549"/>
      <c r="M5374" s="549"/>
      <c r="N5374" s="549"/>
      <c r="O5374" s="178">
        <f t="shared" si="531"/>
        <v>1.2689999999999984</v>
      </c>
      <c r="Q5374" s="100">
        <f t="shared" si="507"/>
        <v>4.3850858702788571</v>
      </c>
      <c r="S5374" s="538">
        <v>0</v>
      </c>
      <c r="T5374" s="443">
        <v>0</v>
      </c>
      <c r="U5374" s="395">
        <v>0</v>
      </c>
      <c r="V5374" s="541">
        <v>0</v>
      </c>
      <c r="W5374" s="540">
        <v>0</v>
      </c>
      <c r="X5374" s="541">
        <v>0</v>
      </c>
      <c r="Y5374" s="163">
        <f t="shared" si="509"/>
        <v>27.67</v>
      </c>
      <c r="Z5374" s="108">
        <v>0</v>
      </c>
      <c r="AA5374" s="112">
        <v>0</v>
      </c>
      <c r="AB5374" s="108">
        <v>340.7</v>
      </c>
      <c r="AC5374" s="109">
        <v>0.2</v>
      </c>
      <c r="AD5374" s="111">
        <v>9.26</v>
      </c>
      <c r="AE5374" s="523"/>
      <c r="AF5374" s="108">
        <v>349.5</v>
      </c>
      <c r="AG5374" s="109">
        <v>0.4</v>
      </c>
      <c r="AH5374" s="539"/>
      <c r="AI5374" s="112"/>
      <c r="AJ5374" s="110">
        <v>20</v>
      </c>
      <c r="AK5374" s="110"/>
      <c r="AL5374" s="539"/>
      <c r="AM5374" s="405">
        <f t="shared" si="523"/>
        <v>21</v>
      </c>
      <c r="AN5374" s="519">
        <f t="shared" si="524"/>
        <v>30.259999999999998</v>
      </c>
      <c r="AO5374" s="519"/>
      <c r="AP5374" s="113">
        <f t="shared" si="508"/>
        <v>2.5899999999999963</v>
      </c>
      <c r="AQ5374" s="519"/>
      <c r="AR5374" s="519"/>
      <c r="AS5374" s="519"/>
      <c r="AT5374" s="408">
        <f t="shared" si="528"/>
        <v>30.259999999999998</v>
      </c>
      <c r="AU5374" s="437"/>
      <c r="AV5374" s="117">
        <v>2.56</v>
      </c>
      <c r="AW5374" s="552">
        <f t="shared" si="529"/>
        <v>2.56</v>
      </c>
      <c r="AX5374" s="552"/>
      <c r="AY5374" s="439"/>
      <c r="AZ5374" s="440"/>
      <c r="BA5374" s="440"/>
      <c r="BB5374" s="440">
        <f t="shared" si="530"/>
        <v>27.7</v>
      </c>
      <c r="BC5374" s="441"/>
      <c r="BD5374" s="553">
        <f t="shared" si="525"/>
        <v>27.7</v>
      </c>
    </row>
    <row r="5375" spans="1:56" x14ac:dyDescent="0.2">
      <c r="A5375" s="58">
        <v>41891</v>
      </c>
      <c r="B5375" s="92">
        <v>21.96</v>
      </c>
      <c r="C5375" s="538"/>
      <c r="D5375" s="174">
        <v>7.93</v>
      </c>
      <c r="E5375" s="381"/>
      <c r="F5375" s="63">
        <f t="shared" si="522"/>
        <v>29.89</v>
      </c>
      <c r="G5375" s="434"/>
      <c r="H5375" s="371">
        <v>20.84</v>
      </c>
      <c r="I5375" s="174">
        <v>10.32</v>
      </c>
      <c r="J5375" s="62">
        <f t="shared" si="526"/>
        <v>8.7720000000000002</v>
      </c>
      <c r="K5375" s="554">
        <f t="shared" si="527"/>
        <v>29.612000000000002</v>
      </c>
      <c r="L5375" s="549"/>
      <c r="M5375" s="549"/>
      <c r="N5375" s="549"/>
      <c r="O5375" s="178">
        <f t="shared" si="531"/>
        <v>-0.27799999999999869</v>
      </c>
      <c r="Q5375" s="100">
        <f t="shared" si="507"/>
        <v>-0.938808591111707</v>
      </c>
      <c r="S5375" s="538">
        <v>0</v>
      </c>
      <c r="T5375" s="443">
        <v>0</v>
      </c>
      <c r="U5375" s="395">
        <v>0</v>
      </c>
      <c r="V5375" s="541">
        <v>0</v>
      </c>
      <c r="W5375" s="540">
        <v>0</v>
      </c>
      <c r="X5375" s="541">
        <v>0</v>
      </c>
      <c r="Y5375" s="163">
        <f t="shared" si="509"/>
        <v>29.89</v>
      </c>
      <c r="Z5375" s="108">
        <v>0</v>
      </c>
      <c r="AA5375" s="112">
        <v>0</v>
      </c>
      <c r="AB5375" s="108">
        <v>341.1</v>
      </c>
      <c r="AC5375" s="109">
        <v>0</v>
      </c>
      <c r="AD5375" s="111">
        <v>13.2</v>
      </c>
      <c r="AE5375" s="523"/>
      <c r="AF5375" s="108">
        <v>349.5</v>
      </c>
      <c r="AG5375" s="109">
        <v>0</v>
      </c>
      <c r="AH5375" s="539"/>
      <c r="AI5375" s="112"/>
      <c r="AJ5375" s="110">
        <v>13</v>
      </c>
      <c r="AK5375" s="110"/>
      <c r="AL5375" s="539"/>
      <c r="AM5375" s="405">
        <f t="shared" si="523"/>
        <v>13.65</v>
      </c>
      <c r="AN5375" s="519">
        <f t="shared" si="524"/>
        <v>26.85</v>
      </c>
      <c r="AO5375" s="519"/>
      <c r="AP5375" s="113">
        <f t="shared" si="508"/>
        <v>-3.0399999999999991</v>
      </c>
      <c r="AQ5375" s="519"/>
      <c r="AR5375" s="519"/>
      <c r="AS5375" s="519"/>
      <c r="AT5375" s="408">
        <f t="shared" si="528"/>
        <v>26.85</v>
      </c>
      <c r="AU5375" s="437"/>
      <c r="AV5375" s="117">
        <v>9</v>
      </c>
      <c r="AW5375" s="552">
        <f t="shared" si="529"/>
        <v>9</v>
      </c>
      <c r="AX5375" s="552"/>
      <c r="AY5375" s="439"/>
      <c r="AZ5375" s="440"/>
      <c r="BA5375" s="440"/>
      <c r="BB5375" s="440">
        <f t="shared" si="530"/>
        <v>17.850000000000001</v>
      </c>
      <c r="BC5375" s="441"/>
      <c r="BD5375" s="553">
        <f t="shared" si="525"/>
        <v>17.850000000000001</v>
      </c>
    </row>
    <row r="5376" spans="1:56" x14ac:dyDescent="0.2">
      <c r="A5376" s="58">
        <v>41892</v>
      </c>
      <c r="B5376" s="92">
        <v>25.04</v>
      </c>
      <c r="C5376" s="538"/>
      <c r="D5376" s="174">
        <v>11.55</v>
      </c>
      <c r="E5376" s="381"/>
      <c r="F5376" s="63">
        <f t="shared" si="522"/>
        <v>36.590000000000003</v>
      </c>
      <c r="G5376" s="434"/>
      <c r="H5376" s="371">
        <v>26.56</v>
      </c>
      <c r="I5376" s="174">
        <v>12.72</v>
      </c>
      <c r="J5376" s="62">
        <f t="shared" si="526"/>
        <v>10.811999999999999</v>
      </c>
      <c r="K5376" s="554">
        <f t="shared" si="527"/>
        <v>37.372</v>
      </c>
      <c r="L5376" s="549"/>
      <c r="M5376" s="549"/>
      <c r="N5376" s="549"/>
      <c r="O5376" s="178">
        <f t="shared" si="531"/>
        <v>0.78199999999999648</v>
      </c>
      <c r="Q5376" s="100">
        <f t="shared" si="507"/>
        <v>2.0924756502194062</v>
      </c>
      <c r="S5376" s="538">
        <v>0</v>
      </c>
      <c r="T5376" s="443">
        <v>0</v>
      </c>
      <c r="U5376" s="395">
        <v>0</v>
      </c>
      <c r="V5376" s="541">
        <v>0</v>
      </c>
      <c r="W5376" s="540">
        <v>0</v>
      </c>
      <c r="X5376" s="541">
        <v>0</v>
      </c>
      <c r="Y5376" s="163">
        <f t="shared" si="509"/>
        <v>36.590000000000003</v>
      </c>
      <c r="Z5376" s="108">
        <v>0</v>
      </c>
      <c r="AA5376" s="112">
        <v>0</v>
      </c>
      <c r="AB5376" s="108">
        <v>341.1</v>
      </c>
      <c r="AC5376" s="109">
        <v>0</v>
      </c>
      <c r="AD5376" s="111">
        <v>0</v>
      </c>
      <c r="AE5376" s="523"/>
      <c r="AF5376" s="108">
        <v>349.35</v>
      </c>
      <c r="AG5376" s="109">
        <v>0</v>
      </c>
      <c r="AH5376" s="539"/>
      <c r="AI5376" s="112"/>
      <c r="AJ5376" s="110">
        <v>20</v>
      </c>
      <c r="AK5376" s="110"/>
      <c r="AL5376" s="539"/>
      <c r="AM5376" s="405">
        <f t="shared" si="523"/>
        <v>21</v>
      </c>
      <c r="AN5376" s="519">
        <f t="shared" si="524"/>
        <v>21</v>
      </c>
      <c r="AO5376" s="519"/>
      <c r="AP5376" s="113">
        <f t="shared" si="508"/>
        <v>-15.590000000000003</v>
      </c>
      <c r="AQ5376" s="519"/>
      <c r="AR5376" s="519"/>
      <c r="AS5376" s="519"/>
      <c r="AT5376" s="408">
        <f t="shared" si="528"/>
        <v>21</v>
      </c>
      <c r="AU5376" s="437"/>
      <c r="AV5376" s="117">
        <v>9.11</v>
      </c>
      <c r="AW5376" s="552">
        <f t="shared" si="529"/>
        <v>9.11</v>
      </c>
      <c r="AX5376" s="552"/>
      <c r="AY5376" s="439"/>
      <c r="AZ5376" s="440"/>
      <c r="BA5376" s="440"/>
      <c r="BB5376" s="440">
        <f t="shared" si="530"/>
        <v>11.89</v>
      </c>
      <c r="BC5376" s="441"/>
      <c r="BD5376" s="553">
        <f t="shared" si="525"/>
        <v>11.89</v>
      </c>
    </row>
    <row r="5377" spans="1:56" x14ac:dyDescent="0.2">
      <c r="A5377" s="58">
        <v>41893</v>
      </c>
      <c r="B5377" s="92">
        <v>25.31</v>
      </c>
      <c r="C5377" s="538"/>
      <c r="D5377" s="174">
        <v>12.25</v>
      </c>
      <c r="E5377" s="381"/>
      <c r="F5377" s="63">
        <f t="shared" si="522"/>
        <v>37.56</v>
      </c>
      <c r="G5377" s="434"/>
      <c r="H5377" s="371">
        <v>27.12</v>
      </c>
      <c r="I5377" s="174">
        <v>11.09</v>
      </c>
      <c r="J5377" s="62">
        <f t="shared" si="526"/>
        <v>9.426499999999999</v>
      </c>
      <c r="K5377" s="554">
        <f t="shared" si="527"/>
        <v>36.546500000000002</v>
      </c>
      <c r="L5377" s="549"/>
      <c r="M5377" s="549"/>
      <c r="N5377" s="549"/>
      <c r="O5377" s="178">
        <f t="shared" si="531"/>
        <v>-1.0135000000000005</v>
      </c>
      <c r="Q5377" s="100">
        <f t="shared" si="507"/>
        <v>-2.7731793742218831</v>
      </c>
      <c r="S5377" s="538">
        <v>0</v>
      </c>
      <c r="T5377" s="443">
        <v>0</v>
      </c>
      <c r="U5377" s="395">
        <v>0</v>
      </c>
      <c r="V5377" s="541">
        <v>0</v>
      </c>
      <c r="W5377" s="540">
        <v>0</v>
      </c>
      <c r="X5377" s="541">
        <v>0</v>
      </c>
      <c r="Y5377" s="163">
        <f t="shared" si="509"/>
        <v>37.56</v>
      </c>
      <c r="Z5377" s="108">
        <v>0</v>
      </c>
      <c r="AA5377" s="112">
        <v>0</v>
      </c>
      <c r="AB5377" s="108">
        <v>341.1</v>
      </c>
      <c r="AC5377" s="109">
        <v>0.1</v>
      </c>
      <c r="AD5377" s="111">
        <v>19.21</v>
      </c>
      <c r="AE5377" s="523"/>
      <c r="AF5377" s="108">
        <v>349.2</v>
      </c>
      <c r="AG5377" s="109">
        <v>0.1</v>
      </c>
      <c r="AH5377" s="539"/>
      <c r="AI5377" s="112"/>
      <c r="AJ5377" s="110">
        <v>41</v>
      </c>
      <c r="AK5377" s="110"/>
      <c r="AL5377" s="539"/>
      <c r="AM5377" s="405">
        <f t="shared" si="523"/>
        <v>43.050000000000004</v>
      </c>
      <c r="AN5377" s="519">
        <f t="shared" si="524"/>
        <v>62.260000000000005</v>
      </c>
      <c r="AO5377" s="519"/>
      <c r="AP5377" s="113">
        <f t="shared" si="508"/>
        <v>24.700000000000003</v>
      </c>
      <c r="AQ5377" s="519"/>
      <c r="AR5377" s="519"/>
      <c r="AS5377" s="519"/>
      <c r="AT5377" s="408">
        <f t="shared" si="528"/>
        <v>62.260000000000005</v>
      </c>
      <c r="AU5377" s="437"/>
      <c r="AV5377" s="117">
        <v>18.43</v>
      </c>
      <c r="AW5377" s="552">
        <f t="shared" si="529"/>
        <v>18.43</v>
      </c>
      <c r="AX5377" s="552"/>
      <c r="AY5377" s="439"/>
      <c r="AZ5377" s="440"/>
      <c r="BA5377" s="440"/>
      <c r="BB5377" s="440">
        <f t="shared" si="530"/>
        <v>43.830000000000005</v>
      </c>
      <c r="BC5377" s="441"/>
      <c r="BD5377" s="553">
        <f t="shared" si="525"/>
        <v>43.830000000000005</v>
      </c>
    </row>
    <row r="5378" spans="1:56" x14ac:dyDescent="0.2">
      <c r="A5378" s="58">
        <v>41894</v>
      </c>
      <c r="B5378" s="92">
        <v>21.91</v>
      </c>
      <c r="C5378" s="538"/>
      <c r="D5378" s="174">
        <v>9.4499999999999993</v>
      </c>
      <c r="E5378" s="381"/>
      <c r="F5378" s="63">
        <f t="shared" si="522"/>
        <v>31.36</v>
      </c>
      <c r="G5378" s="434"/>
      <c r="H5378" s="371">
        <v>22.48</v>
      </c>
      <c r="I5378" s="174">
        <v>9.85</v>
      </c>
      <c r="J5378" s="62">
        <f t="shared" si="526"/>
        <v>8.3724999999999987</v>
      </c>
      <c r="K5378" s="554">
        <f t="shared" si="527"/>
        <v>30.852499999999999</v>
      </c>
      <c r="L5378" s="549"/>
      <c r="M5378" s="549"/>
      <c r="N5378" s="549"/>
      <c r="O5378" s="178">
        <f t="shared" si="531"/>
        <v>-0.50750000000000028</v>
      </c>
      <c r="Q5378" s="100">
        <f t="shared" si="507"/>
        <v>-1.6449234259784469</v>
      </c>
      <c r="S5378" s="538">
        <v>0</v>
      </c>
      <c r="T5378" s="443">
        <v>0</v>
      </c>
      <c r="U5378" s="395">
        <v>0</v>
      </c>
      <c r="V5378" s="541">
        <v>0</v>
      </c>
      <c r="W5378" s="540">
        <v>0</v>
      </c>
      <c r="X5378" s="541">
        <v>0</v>
      </c>
      <c r="Y5378" s="163">
        <f t="shared" si="509"/>
        <v>31.36</v>
      </c>
      <c r="Z5378" s="108">
        <v>0</v>
      </c>
      <c r="AA5378" s="112">
        <v>0</v>
      </c>
      <c r="AB5378" s="108">
        <v>341</v>
      </c>
      <c r="AC5378" s="109">
        <v>0</v>
      </c>
      <c r="AD5378" s="111">
        <v>9.3699999999999992</v>
      </c>
      <c r="AE5378" s="523"/>
      <c r="AF5378" s="108">
        <v>349.2</v>
      </c>
      <c r="AG5378" s="109">
        <v>0.1</v>
      </c>
      <c r="AH5378" s="539"/>
      <c r="AI5378" s="112"/>
      <c r="AJ5378" s="110">
        <v>17</v>
      </c>
      <c r="AK5378" s="110"/>
      <c r="AL5378" s="539"/>
      <c r="AM5378" s="405">
        <f t="shared" si="523"/>
        <v>17.850000000000001</v>
      </c>
      <c r="AN5378" s="519">
        <f t="shared" si="524"/>
        <v>27.22</v>
      </c>
      <c r="AO5378" s="519"/>
      <c r="AP5378" s="113">
        <f t="shared" si="508"/>
        <v>-4.1400000000000006</v>
      </c>
      <c r="AQ5378" s="519"/>
      <c r="AR5378" s="519"/>
      <c r="AS5378" s="519"/>
      <c r="AT5378" s="408">
        <f t="shared" si="528"/>
        <v>27.22</v>
      </c>
      <c r="AU5378" s="437"/>
      <c r="AV5378" s="117">
        <v>8.5</v>
      </c>
      <c r="AW5378" s="552">
        <f t="shared" si="529"/>
        <v>8.5</v>
      </c>
      <c r="AX5378" s="552"/>
      <c r="AY5378" s="439"/>
      <c r="AZ5378" s="440"/>
      <c r="BA5378" s="440"/>
      <c r="BB5378" s="440">
        <f t="shared" si="530"/>
        <v>18.72</v>
      </c>
      <c r="BC5378" s="441"/>
      <c r="BD5378" s="553">
        <f t="shared" si="525"/>
        <v>18.72</v>
      </c>
    </row>
    <row r="5379" spans="1:56" x14ac:dyDescent="0.2">
      <c r="A5379" s="58">
        <v>41895</v>
      </c>
      <c r="B5379" s="92">
        <v>19.64</v>
      </c>
      <c r="C5379" s="538"/>
      <c r="D5379" s="174">
        <v>8.08</v>
      </c>
      <c r="E5379" s="381"/>
      <c r="F5379" s="63">
        <f t="shared" si="522"/>
        <v>27.72</v>
      </c>
      <c r="G5379" s="434"/>
      <c r="H5379" s="371">
        <v>19.39</v>
      </c>
      <c r="I5379" s="174">
        <v>10.09</v>
      </c>
      <c r="J5379" s="62">
        <f t="shared" si="526"/>
        <v>8.5764999999999993</v>
      </c>
      <c r="K5379" s="554">
        <f t="shared" si="527"/>
        <v>27.9665</v>
      </c>
      <c r="L5379" s="549"/>
      <c r="M5379" s="549"/>
      <c r="N5379" s="549"/>
      <c r="O5379" s="178">
        <f t="shared" si="531"/>
        <v>0.24650000000000105</v>
      </c>
      <c r="Q5379" s="100">
        <f t="shared" si="507"/>
        <v>0.88141168898503952</v>
      </c>
      <c r="S5379" s="538">
        <v>0</v>
      </c>
      <c r="T5379" s="443">
        <v>0</v>
      </c>
      <c r="U5379" s="395">
        <v>0</v>
      </c>
      <c r="V5379" s="541">
        <v>0</v>
      </c>
      <c r="W5379" s="540">
        <v>0</v>
      </c>
      <c r="X5379" s="541">
        <v>0</v>
      </c>
      <c r="Y5379" s="163">
        <f t="shared" si="509"/>
        <v>27.72</v>
      </c>
      <c r="Z5379" s="108">
        <v>0</v>
      </c>
      <c r="AA5379" s="112">
        <v>0</v>
      </c>
      <c r="AB5379" s="108">
        <v>340.9</v>
      </c>
      <c r="AC5379" s="109">
        <v>0</v>
      </c>
      <c r="AD5379" s="111">
        <v>26.26</v>
      </c>
      <c r="AE5379" s="523"/>
      <c r="AF5379" s="108">
        <v>349.1</v>
      </c>
      <c r="AG5379" s="109">
        <v>0</v>
      </c>
      <c r="AH5379" s="539"/>
      <c r="AI5379" s="112"/>
      <c r="AJ5379" s="110">
        <v>7</v>
      </c>
      <c r="AK5379" s="110"/>
      <c r="AL5379" s="539"/>
      <c r="AM5379" s="405">
        <f t="shared" si="523"/>
        <v>7.3500000000000005</v>
      </c>
      <c r="AN5379" s="519">
        <f t="shared" si="524"/>
        <v>33.61</v>
      </c>
      <c r="AO5379" s="519"/>
      <c r="AP5379" s="113">
        <f t="shared" si="508"/>
        <v>5.8900000000000006</v>
      </c>
      <c r="AQ5379" s="519"/>
      <c r="AR5379" s="519"/>
      <c r="AS5379" s="519"/>
      <c r="AT5379" s="408">
        <f t="shared" si="528"/>
        <v>33.61</v>
      </c>
      <c r="AU5379" s="437"/>
      <c r="AV5379" s="117">
        <v>11.62</v>
      </c>
      <c r="AW5379" s="552">
        <f t="shared" si="529"/>
        <v>11.62</v>
      </c>
      <c r="AX5379" s="552"/>
      <c r="AY5379" s="439"/>
      <c r="AZ5379" s="440"/>
      <c r="BA5379" s="440"/>
      <c r="BB5379" s="440">
        <f t="shared" si="530"/>
        <v>21.990000000000002</v>
      </c>
      <c r="BC5379" s="441"/>
      <c r="BD5379" s="553">
        <f t="shared" si="525"/>
        <v>21.990000000000002</v>
      </c>
    </row>
    <row r="5380" spans="1:56" x14ac:dyDescent="0.2">
      <c r="A5380" s="58">
        <v>41896</v>
      </c>
      <c r="B5380" s="92">
        <v>20.41</v>
      </c>
      <c r="C5380" s="538"/>
      <c r="D5380" s="174">
        <v>7.31</v>
      </c>
      <c r="E5380" s="381"/>
      <c r="F5380" s="63">
        <f t="shared" si="522"/>
        <v>27.72</v>
      </c>
      <c r="G5380" s="434"/>
      <c r="H5380" s="371">
        <v>22.39</v>
      </c>
      <c r="I5380" s="174">
        <v>10.09</v>
      </c>
      <c r="J5380" s="62">
        <f t="shared" si="526"/>
        <v>8.5764999999999993</v>
      </c>
      <c r="K5380" s="554">
        <f t="shared" si="527"/>
        <v>30.9665</v>
      </c>
      <c r="L5380" s="549"/>
      <c r="M5380" s="549"/>
      <c r="N5380" s="549"/>
      <c r="O5380" s="178">
        <f t="shared" si="531"/>
        <v>3.2465000000000011</v>
      </c>
      <c r="Q5380" s="100">
        <f t="shared" ref="Q5380:Q5443" si="532">(((O5380/K5380)*100))</f>
        <v>10.48391003180857</v>
      </c>
      <c r="S5380" s="538">
        <v>0</v>
      </c>
      <c r="T5380" s="443">
        <v>0</v>
      </c>
      <c r="U5380" s="395">
        <v>0</v>
      </c>
      <c r="V5380" s="541">
        <v>0</v>
      </c>
      <c r="W5380" s="540">
        <v>0</v>
      </c>
      <c r="X5380" s="541">
        <v>0</v>
      </c>
      <c r="Y5380" s="163">
        <f t="shared" si="509"/>
        <v>27.72</v>
      </c>
      <c r="Z5380" s="108">
        <v>0</v>
      </c>
      <c r="AA5380" s="112">
        <v>0</v>
      </c>
      <c r="AB5380" s="108">
        <v>340.8</v>
      </c>
      <c r="AC5380" s="109">
        <v>0</v>
      </c>
      <c r="AD5380" s="111">
        <v>27.05</v>
      </c>
      <c r="AE5380" s="523"/>
      <c r="AF5380" s="108">
        <v>349.1</v>
      </c>
      <c r="AG5380" s="109">
        <v>0</v>
      </c>
      <c r="AH5380" s="539"/>
      <c r="AI5380" s="112"/>
      <c r="AJ5380" s="110">
        <v>12</v>
      </c>
      <c r="AK5380" s="110"/>
      <c r="AL5380" s="539"/>
      <c r="AM5380" s="405">
        <f t="shared" si="523"/>
        <v>12.600000000000001</v>
      </c>
      <c r="AN5380" s="519">
        <f t="shared" si="524"/>
        <v>39.650000000000006</v>
      </c>
      <c r="AO5380" s="519"/>
      <c r="AP5380" s="113">
        <f t="shared" ref="AP5380:AP5443" si="533">AN5380-F5380</f>
        <v>11.930000000000007</v>
      </c>
      <c r="AQ5380" s="519"/>
      <c r="AR5380" s="519"/>
      <c r="AS5380" s="519"/>
      <c r="AT5380" s="408">
        <f t="shared" si="528"/>
        <v>39.650000000000006</v>
      </c>
      <c r="AU5380" s="437"/>
      <c r="AV5380" s="117">
        <v>9.42</v>
      </c>
      <c r="AW5380" s="552">
        <f t="shared" si="529"/>
        <v>9.42</v>
      </c>
      <c r="AX5380" s="552"/>
      <c r="AY5380" s="439"/>
      <c r="AZ5380" s="440"/>
      <c r="BA5380" s="440"/>
      <c r="BB5380" s="440">
        <f t="shared" si="530"/>
        <v>30.230000000000004</v>
      </c>
      <c r="BC5380" s="441"/>
      <c r="BD5380" s="553">
        <f t="shared" si="525"/>
        <v>30.230000000000004</v>
      </c>
    </row>
    <row r="5381" spans="1:56" x14ac:dyDescent="0.2">
      <c r="A5381" s="58">
        <v>41897</v>
      </c>
      <c r="B5381" s="92">
        <v>19.79</v>
      </c>
      <c r="C5381" s="538"/>
      <c r="D5381" s="174">
        <v>8.9600000000000009</v>
      </c>
      <c r="E5381" s="381"/>
      <c r="F5381" s="63">
        <f t="shared" si="522"/>
        <v>28.75</v>
      </c>
      <c r="G5381" s="434"/>
      <c r="H5381" s="371">
        <v>20.65</v>
      </c>
      <c r="I5381" s="174">
        <v>10.17</v>
      </c>
      <c r="J5381" s="62">
        <f t="shared" si="526"/>
        <v>8.644499999999999</v>
      </c>
      <c r="K5381" s="554">
        <f t="shared" si="527"/>
        <v>29.294499999999999</v>
      </c>
      <c r="L5381" s="549"/>
      <c r="M5381" s="549"/>
      <c r="N5381" s="549"/>
      <c r="O5381" s="178">
        <f t="shared" si="531"/>
        <v>0.54449999999999932</v>
      </c>
      <c r="Q5381" s="100">
        <f t="shared" si="532"/>
        <v>1.8587106794790809</v>
      </c>
      <c r="S5381" s="538">
        <v>0</v>
      </c>
      <c r="T5381" s="443">
        <v>0</v>
      </c>
      <c r="U5381" s="395">
        <v>0</v>
      </c>
      <c r="V5381" s="541">
        <v>0</v>
      </c>
      <c r="W5381" s="540">
        <v>0</v>
      </c>
      <c r="X5381" s="541">
        <v>0</v>
      </c>
      <c r="Y5381" s="163">
        <f t="shared" si="509"/>
        <v>28.75</v>
      </c>
      <c r="Z5381" s="108">
        <v>0</v>
      </c>
      <c r="AA5381" s="112">
        <v>0</v>
      </c>
      <c r="AB5381" s="108">
        <v>340.8</v>
      </c>
      <c r="AC5381" s="109">
        <v>0</v>
      </c>
      <c r="AD5381" s="111">
        <v>17.77</v>
      </c>
      <c r="AE5381" s="523"/>
      <c r="AF5381" s="108">
        <v>349.1</v>
      </c>
      <c r="AG5381" s="109">
        <v>0</v>
      </c>
      <c r="AH5381" s="539"/>
      <c r="AI5381" s="112"/>
      <c r="AJ5381" s="110">
        <v>11</v>
      </c>
      <c r="AK5381" s="110"/>
      <c r="AL5381" s="539"/>
      <c r="AM5381" s="405">
        <f t="shared" si="523"/>
        <v>11.55</v>
      </c>
      <c r="AN5381" s="519">
        <f t="shared" si="524"/>
        <v>29.32</v>
      </c>
      <c r="AO5381" s="519"/>
      <c r="AP5381" s="113">
        <f t="shared" si="533"/>
        <v>0.57000000000000028</v>
      </c>
      <c r="AQ5381" s="519"/>
      <c r="AR5381" s="519"/>
      <c r="AS5381" s="519"/>
      <c r="AT5381" s="408">
        <f t="shared" si="528"/>
        <v>29.32</v>
      </c>
      <c r="AU5381" s="437"/>
      <c r="AV5381" s="117">
        <v>5.94</v>
      </c>
      <c r="AW5381" s="552">
        <f t="shared" si="529"/>
        <v>5.94</v>
      </c>
      <c r="AX5381" s="552"/>
      <c r="AY5381" s="439"/>
      <c r="AZ5381" s="440"/>
      <c r="BA5381" s="440"/>
      <c r="BB5381" s="440">
        <f t="shared" si="530"/>
        <v>23.38</v>
      </c>
      <c r="BC5381" s="441"/>
      <c r="BD5381" s="553">
        <f t="shared" si="525"/>
        <v>23.38</v>
      </c>
    </row>
    <row r="5382" spans="1:56" x14ac:dyDescent="0.2">
      <c r="A5382" s="58">
        <v>41898</v>
      </c>
      <c r="B5382" s="92">
        <v>20.64</v>
      </c>
      <c r="C5382" s="538"/>
      <c r="D5382" s="174">
        <v>7.98</v>
      </c>
      <c r="E5382" s="381"/>
      <c r="F5382" s="63">
        <f t="shared" si="522"/>
        <v>28.62</v>
      </c>
      <c r="G5382" s="434"/>
      <c r="H5382" s="371">
        <v>22.47</v>
      </c>
      <c r="I5382" s="174">
        <v>10.1</v>
      </c>
      <c r="J5382" s="62">
        <f t="shared" si="526"/>
        <v>8.5849999999999991</v>
      </c>
      <c r="K5382" s="554">
        <f t="shared" si="527"/>
        <v>31.055</v>
      </c>
      <c r="L5382" s="549"/>
      <c r="M5382" s="549"/>
      <c r="N5382" s="549"/>
      <c r="O5382" s="178">
        <f t="shared" si="531"/>
        <v>2.4349999999999987</v>
      </c>
      <c r="Q5382" s="100">
        <f t="shared" si="532"/>
        <v>7.840927386894216</v>
      </c>
      <c r="S5382" s="538">
        <v>0</v>
      </c>
      <c r="T5382" s="443">
        <v>0</v>
      </c>
      <c r="U5382" s="395">
        <v>0</v>
      </c>
      <c r="V5382" s="541">
        <v>0</v>
      </c>
      <c r="W5382" s="540">
        <v>0</v>
      </c>
      <c r="X5382" s="541">
        <v>0</v>
      </c>
      <c r="Y5382" s="163">
        <f t="shared" si="509"/>
        <v>28.62</v>
      </c>
      <c r="Z5382" s="108">
        <v>0</v>
      </c>
      <c r="AA5382" s="112">
        <v>0</v>
      </c>
      <c r="AB5382" s="108">
        <v>340.7</v>
      </c>
      <c r="AC5382" s="109">
        <v>0</v>
      </c>
      <c r="AD5382" s="111">
        <v>17.899999999999999</v>
      </c>
      <c r="AE5382" s="523"/>
      <c r="AF5382" s="108">
        <v>349.1</v>
      </c>
      <c r="AG5382" s="109">
        <v>0</v>
      </c>
      <c r="AH5382" s="539"/>
      <c r="AI5382" s="112"/>
      <c r="AJ5382" s="110">
        <v>14</v>
      </c>
      <c r="AK5382" s="110"/>
      <c r="AL5382" s="539"/>
      <c r="AM5382" s="405">
        <f t="shared" si="523"/>
        <v>14.700000000000001</v>
      </c>
      <c r="AN5382" s="519">
        <f t="shared" si="524"/>
        <v>32.6</v>
      </c>
      <c r="AO5382" s="519"/>
      <c r="AP5382" s="113">
        <f t="shared" si="533"/>
        <v>3.9800000000000004</v>
      </c>
      <c r="AQ5382" s="519"/>
      <c r="AR5382" s="519"/>
      <c r="AS5382" s="519"/>
      <c r="AT5382" s="408">
        <f t="shared" si="528"/>
        <v>32.6</v>
      </c>
      <c r="AU5382" s="437"/>
      <c r="AV5382" s="117">
        <v>7.61</v>
      </c>
      <c r="AW5382" s="552">
        <f t="shared" si="529"/>
        <v>7.61</v>
      </c>
      <c r="AX5382" s="552"/>
      <c r="AY5382" s="439"/>
      <c r="AZ5382" s="440"/>
      <c r="BA5382" s="440"/>
      <c r="BB5382" s="440">
        <f t="shared" si="530"/>
        <v>24.990000000000002</v>
      </c>
      <c r="BC5382" s="441"/>
      <c r="BD5382" s="553">
        <f t="shared" si="525"/>
        <v>24.990000000000002</v>
      </c>
    </row>
    <row r="5383" spans="1:56" x14ac:dyDescent="0.2">
      <c r="A5383" s="58">
        <v>41899</v>
      </c>
      <c r="B5383" s="92">
        <v>22.68</v>
      </c>
      <c r="C5383" s="538"/>
      <c r="D5383" s="174">
        <v>7.87</v>
      </c>
      <c r="E5383" s="381"/>
      <c r="F5383" s="63">
        <f t="shared" si="522"/>
        <v>30.55</v>
      </c>
      <c r="G5383" s="434"/>
      <c r="H5383" s="371">
        <v>24.52</v>
      </c>
      <c r="I5383" s="174">
        <v>10.050000000000001</v>
      </c>
      <c r="J5383" s="62">
        <f t="shared" si="526"/>
        <v>8.5425000000000004</v>
      </c>
      <c r="K5383" s="554">
        <f t="shared" si="527"/>
        <v>33.0625</v>
      </c>
      <c r="L5383" s="549"/>
      <c r="M5383" s="549"/>
      <c r="N5383" s="549"/>
      <c r="O5383" s="178">
        <f t="shared" si="531"/>
        <v>2.5124999999999993</v>
      </c>
      <c r="Q5383" s="100">
        <f t="shared" si="532"/>
        <v>7.5992438563327003</v>
      </c>
      <c r="S5383" s="538">
        <v>0</v>
      </c>
      <c r="T5383" s="443">
        <v>0</v>
      </c>
      <c r="U5383" s="395">
        <v>0</v>
      </c>
      <c r="V5383" s="541">
        <v>0</v>
      </c>
      <c r="W5383" s="540">
        <v>0</v>
      </c>
      <c r="X5383" s="541">
        <v>0</v>
      </c>
      <c r="Y5383" s="163">
        <f t="shared" ref="Y5383:Y5446" si="534">+F5383-S5383-T5383-U5383-V5383+W5383+X5383</f>
        <v>30.55</v>
      </c>
      <c r="Z5383" s="108">
        <v>0</v>
      </c>
      <c r="AA5383" s="112">
        <v>0</v>
      </c>
      <c r="AB5383" s="108">
        <v>340.7</v>
      </c>
      <c r="AC5383" s="109">
        <v>0</v>
      </c>
      <c r="AD5383" s="111">
        <v>15.53</v>
      </c>
      <c r="AE5383" s="523"/>
      <c r="AF5383" s="108">
        <v>349</v>
      </c>
      <c r="AG5383" s="109">
        <v>0</v>
      </c>
      <c r="AH5383" s="539"/>
      <c r="AI5383" s="112"/>
      <c r="AJ5383" s="110">
        <v>10</v>
      </c>
      <c r="AK5383" s="110"/>
      <c r="AL5383" s="539"/>
      <c r="AM5383" s="405">
        <f t="shared" si="523"/>
        <v>10.5</v>
      </c>
      <c r="AN5383" s="519">
        <f t="shared" si="524"/>
        <v>26.03</v>
      </c>
      <c r="AO5383" s="519"/>
      <c r="AP5383" s="113">
        <f t="shared" si="533"/>
        <v>-4.5199999999999996</v>
      </c>
      <c r="AQ5383" s="519"/>
      <c r="AR5383" s="519"/>
      <c r="AS5383" s="519"/>
      <c r="AT5383" s="408">
        <f t="shared" si="528"/>
        <v>26.03</v>
      </c>
      <c r="AU5383" s="437"/>
      <c r="AV5383" s="117">
        <v>8.69</v>
      </c>
      <c r="AW5383" s="552">
        <f t="shared" si="529"/>
        <v>8.69</v>
      </c>
      <c r="AX5383" s="552"/>
      <c r="AY5383" s="439"/>
      <c r="AZ5383" s="440"/>
      <c r="BA5383" s="440"/>
      <c r="BB5383" s="440">
        <f t="shared" si="530"/>
        <v>17.340000000000003</v>
      </c>
      <c r="BC5383" s="441"/>
      <c r="BD5383" s="553">
        <f t="shared" si="525"/>
        <v>17.340000000000003</v>
      </c>
    </row>
    <row r="5384" spans="1:56" x14ac:dyDescent="0.2">
      <c r="A5384" s="58">
        <v>41900</v>
      </c>
      <c r="B5384" s="92">
        <v>21.52</v>
      </c>
      <c r="C5384" s="538"/>
      <c r="D5384" s="174">
        <v>7.93</v>
      </c>
      <c r="E5384" s="381"/>
      <c r="F5384" s="63">
        <f t="shared" si="522"/>
        <v>29.45</v>
      </c>
      <c r="G5384" s="434"/>
      <c r="H5384" s="371">
        <v>21.64</v>
      </c>
      <c r="I5384" s="174">
        <v>10.17</v>
      </c>
      <c r="J5384" s="62">
        <f t="shared" si="526"/>
        <v>8.644499999999999</v>
      </c>
      <c r="K5384" s="554">
        <f t="shared" si="527"/>
        <v>30.284500000000001</v>
      </c>
      <c r="L5384" s="549"/>
      <c r="M5384" s="549"/>
      <c r="N5384" s="549"/>
      <c r="O5384" s="178">
        <f t="shared" si="531"/>
        <v>0.83450000000000202</v>
      </c>
      <c r="Q5384" s="100">
        <f t="shared" si="532"/>
        <v>2.7555350096584124</v>
      </c>
      <c r="S5384" s="538">
        <v>0</v>
      </c>
      <c r="T5384" s="443">
        <v>0</v>
      </c>
      <c r="U5384" s="395">
        <v>0</v>
      </c>
      <c r="V5384" s="541">
        <v>0</v>
      </c>
      <c r="W5384" s="540">
        <v>0</v>
      </c>
      <c r="X5384" s="541">
        <v>0</v>
      </c>
      <c r="Y5384" s="163">
        <f t="shared" si="534"/>
        <v>29.45</v>
      </c>
      <c r="Z5384" s="108">
        <v>0</v>
      </c>
      <c r="AA5384" s="112">
        <v>0</v>
      </c>
      <c r="AB5384" s="108">
        <v>340.6</v>
      </c>
      <c r="AC5384" s="109">
        <v>0</v>
      </c>
      <c r="AD5384" s="111">
        <v>17.25</v>
      </c>
      <c r="AE5384" s="523"/>
      <c r="AF5384" s="108">
        <v>349</v>
      </c>
      <c r="AG5384" s="109">
        <v>0</v>
      </c>
      <c r="AH5384" s="539"/>
      <c r="AI5384" s="112"/>
      <c r="AJ5384" s="110">
        <v>19</v>
      </c>
      <c r="AK5384" s="110"/>
      <c r="AL5384" s="539"/>
      <c r="AM5384" s="405">
        <f t="shared" si="523"/>
        <v>19.95</v>
      </c>
      <c r="AN5384" s="519">
        <f t="shared" si="524"/>
        <v>37.200000000000003</v>
      </c>
      <c r="AO5384" s="519"/>
      <c r="AP5384" s="113">
        <f t="shared" si="533"/>
        <v>7.7500000000000036</v>
      </c>
      <c r="AQ5384" s="519"/>
      <c r="AR5384" s="519"/>
      <c r="AS5384" s="519"/>
      <c r="AT5384" s="408">
        <f t="shared" si="528"/>
        <v>37.200000000000003</v>
      </c>
      <c r="AU5384" s="437"/>
      <c r="AV5384" s="117">
        <v>9.89</v>
      </c>
      <c r="AW5384" s="552">
        <f t="shared" si="529"/>
        <v>9.89</v>
      </c>
      <c r="AX5384" s="552"/>
      <c r="AY5384" s="439"/>
      <c r="AZ5384" s="440"/>
      <c r="BA5384" s="440"/>
      <c r="BB5384" s="440">
        <f t="shared" si="530"/>
        <v>27.310000000000002</v>
      </c>
      <c r="BC5384" s="441"/>
      <c r="BD5384" s="553">
        <f t="shared" si="525"/>
        <v>27.310000000000002</v>
      </c>
    </row>
    <row r="5385" spans="1:56" x14ac:dyDescent="0.2">
      <c r="A5385" s="58">
        <v>41901</v>
      </c>
      <c r="B5385" s="92">
        <v>22.25</v>
      </c>
      <c r="C5385" s="538"/>
      <c r="D5385" s="174">
        <v>7.66</v>
      </c>
      <c r="E5385" s="381"/>
      <c r="F5385" s="63">
        <f t="shared" si="522"/>
        <v>29.91</v>
      </c>
      <c r="G5385" s="434"/>
      <c r="H5385" s="371">
        <v>21.64</v>
      </c>
      <c r="I5385" s="174">
        <v>10.039999999999999</v>
      </c>
      <c r="J5385" s="62">
        <f t="shared" si="526"/>
        <v>8.5339999999999989</v>
      </c>
      <c r="K5385" s="554">
        <f t="shared" si="527"/>
        <v>30.173999999999999</v>
      </c>
      <c r="L5385" s="549"/>
      <c r="M5385" s="549"/>
      <c r="N5385" s="549"/>
      <c r="O5385" s="178">
        <f t="shared" si="531"/>
        <v>0.26399999999999935</v>
      </c>
      <c r="Q5385" s="100">
        <f t="shared" si="532"/>
        <v>0.87492543249154697</v>
      </c>
      <c r="S5385" s="538">
        <v>0</v>
      </c>
      <c r="T5385" s="443">
        <v>0</v>
      </c>
      <c r="U5385" s="395">
        <v>0</v>
      </c>
      <c r="V5385" s="541">
        <v>0</v>
      </c>
      <c r="W5385" s="540">
        <v>0</v>
      </c>
      <c r="X5385" s="541">
        <v>0</v>
      </c>
      <c r="Y5385" s="163">
        <f t="shared" si="534"/>
        <v>29.91</v>
      </c>
      <c r="Z5385" s="108">
        <v>0</v>
      </c>
      <c r="AA5385" s="112">
        <v>0</v>
      </c>
      <c r="AB5385" s="108">
        <v>340.5</v>
      </c>
      <c r="AC5385" s="109">
        <v>0</v>
      </c>
      <c r="AD5385" s="111">
        <v>18.47</v>
      </c>
      <c r="AE5385" s="523"/>
      <c r="AF5385" s="108">
        <v>348.9</v>
      </c>
      <c r="AG5385" s="109">
        <v>0</v>
      </c>
      <c r="AH5385" s="539"/>
      <c r="AI5385" s="112"/>
      <c r="AJ5385" s="110">
        <v>20</v>
      </c>
      <c r="AK5385" s="110"/>
      <c r="AL5385" s="539"/>
      <c r="AM5385" s="405">
        <f t="shared" si="523"/>
        <v>21</v>
      </c>
      <c r="AN5385" s="519">
        <f t="shared" si="524"/>
        <v>39.47</v>
      </c>
      <c r="AO5385" s="519"/>
      <c r="AP5385" s="113">
        <f t="shared" si="533"/>
        <v>9.5599999999999987</v>
      </c>
      <c r="AQ5385" s="519"/>
      <c r="AR5385" s="519"/>
      <c r="AS5385" s="519"/>
      <c r="AT5385" s="408">
        <f t="shared" si="528"/>
        <v>39.47</v>
      </c>
      <c r="AU5385" s="437"/>
      <c r="AV5385" s="117">
        <v>7.03</v>
      </c>
      <c r="AW5385" s="552">
        <f t="shared" si="529"/>
        <v>7.03</v>
      </c>
      <c r="AX5385" s="552"/>
      <c r="AY5385" s="439"/>
      <c r="AZ5385" s="440"/>
      <c r="BA5385" s="440"/>
      <c r="BB5385" s="440">
        <f t="shared" si="530"/>
        <v>32.44</v>
      </c>
      <c r="BC5385" s="441"/>
      <c r="BD5385" s="553">
        <f t="shared" si="525"/>
        <v>32.44</v>
      </c>
    </row>
    <row r="5386" spans="1:56" x14ac:dyDescent="0.2">
      <c r="A5386" s="58">
        <v>41902</v>
      </c>
      <c r="B5386" s="92">
        <v>24.15</v>
      </c>
      <c r="C5386" s="538"/>
      <c r="D5386" s="174">
        <v>7.6</v>
      </c>
      <c r="E5386" s="381"/>
      <c r="F5386" s="63">
        <f t="shared" si="522"/>
        <v>31.75</v>
      </c>
      <c r="G5386" s="434"/>
      <c r="H5386" s="371">
        <v>24.59</v>
      </c>
      <c r="I5386" s="174">
        <v>10.050000000000001</v>
      </c>
      <c r="J5386" s="62">
        <f t="shared" si="526"/>
        <v>8.5425000000000004</v>
      </c>
      <c r="K5386" s="554">
        <f t="shared" si="527"/>
        <v>33.1325</v>
      </c>
      <c r="L5386" s="549"/>
      <c r="M5386" s="549"/>
      <c r="N5386" s="549"/>
      <c r="O5386" s="178">
        <f t="shared" si="531"/>
        <v>1.3825000000000003</v>
      </c>
      <c r="Q5386" s="100">
        <f t="shared" si="532"/>
        <v>4.1726401569455982</v>
      </c>
      <c r="S5386" s="538">
        <v>0</v>
      </c>
      <c r="T5386" s="443">
        <v>0</v>
      </c>
      <c r="U5386" s="395">
        <v>0</v>
      </c>
      <c r="V5386" s="541">
        <v>0</v>
      </c>
      <c r="W5386" s="540">
        <v>0</v>
      </c>
      <c r="X5386" s="555">
        <v>0</v>
      </c>
      <c r="Y5386" s="163">
        <f t="shared" si="534"/>
        <v>31.75</v>
      </c>
      <c r="Z5386" s="108">
        <v>0</v>
      </c>
      <c r="AA5386" s="112">
        <v>0</v>
      </c>
      <c r="AB5386" s="108">
        <v>340.3</v>
      </c>
      <c r="AC5386" s="109">
        <v>0</v>
      </c>
      <c r="AD5386" s="111">
        <v>29.83</v>
      </c>
      <c r="AE5386" s="523"/>
      <c r="AF5386" s="108">
        <v>348.9</v>
      </c>
      <c r="AG5386" s="109">
        <v>0</v>
      </c>
      <c r="AH5386" s="539"/>
      <c r="AI5386" s="112"/>
      <c r="AJ5386" s="110">
        <v>17</v>
      </c>
      <c r="AK5386" s="110"/>
      <c r="AL5386" s="539"/>
      <c r="AM5386" s="405">
        <f t="shared" si="523"/>
        <v>17.850000000000001</v>
      </c>
      <c r="AN5386" s="519">
        <f t="shared" si="524"/>
        <v>47.68</v>
      </c>
      <c r="AO5386" s="519"/>
      <c r="AP5386" s="113">
        <f t="shared" si="533"/>
        <v>15.93</v>
      </c>
      <c r="AQ5386" s="519"/>
      <c r="AR5386" s="519"/>
      <c r="AS5386" s="519"/>
      <c r="AT5386" s="408">
        <f t="shared" si="528"/>
        <v>47.68</v>
      </c>
      <c r="AU5386" s="437"/>
      <c r="AV5386" s="117">
        <v>10.87</v>
      </c>
      <c r="AW5386" s="552">
        <f t="shared" si="529"/>
        <v>10.87</v>
      </c>
      <c r="AX5386" s="552"/>
      <c r="AY5386" s="439"/>
      <c r="AZ5386" s="440"/>
      <c r="BA5386" s="440"/>
      <c r="BB5386" s="440">
        <f t="shared" si="530"/>
        <v>36.81</v>
      </c>
      <c r="BC5386" s="441"/>
      <c r="BD5386" s="553">
        <f t="shared" si="525"/>
        <v>36.81</v>
      </c>
    </row>
    <row r="5387" spans="1:56" x14ac:dyDescent="0.2">
      <c r="A5387" s="58">
        <v>41903</v>
      </c>
      <c r="B5387" s="92">
        <v>24.11</v>
      </c>
      <c r="C5387" s="538"/>
      <c r="D5387" s="174">
        <v>7.78</v>
      </c>
      <c r="E5387" s="381"/>
      <c r="F5387" s="63">
        <f t="shared" si="522"/>
        <v>31.89</v>
      </c>
      <c r="G5387" s="434"/>
      <c r="H5387" s="371">
        <v>25.92</v>
      </c>
      <c r="I5387" s="174">
        <v>10.14</v>
      </c>
      <c r="J5387" s="62">
        <f t="shared" si="526"/>
        <v>8.6189999999999998</v>
      </c>
      <c r="K5387" s="554">
        <f t="shared" si="527"/>
        <v>34.539000000000001</v>
      </c>
      <c r="L5387" s="549"/>
      <c r="M5387" s="549"/>
      <c r="N5387" s="549"/>
      <c r="O5387" s="178">
        <f t="shared" si="531"/>
        <v>2.6490000000000009</v>
      </c>
      <c r="Q5387" s="100">
        <f t="shared" si="532"/>
        <v>7.6695908972465938</v>
      </c>
      <c r="S5387" s="538">
        <v>0</v>
      </c>
      <c r="T5387" s="443">
        <v>0</v>
      </c>
      <c r="U5387" s="395">
        <v>0</v>
      </c>
      <c r="V5387" s="541">
        <v>0</v>
      </c>
      <c r="W5387" s="540">
        <v>0</v>
      </c>
      <c r="X5387" s="541">
        <v>0</v>
      </c>
      <c r="Y5387" s="163">
        <f t="shared" si="534"/>
        <v>31.89</v>
      </c>
      <c r="Z5387" s="108">
        <v>0</v>
      </c>
      <c r="AA5387" s="112">
        <v>0</v>
      </c>
      <c r="AB5387" s="108">
        <v>340.2</v>
      </c>
      <c r="AC5387" s="109">
        <v>0</v>
      </c>
      <c r="AD5387" s="111">
        <v>27.86</v>
      </c>
      <c r="AE5387" s="523"/>
      <c r="AF5387" s="108">
        <v>348.8</v>
      </c>
      <c r="AG5387" s="109">
        <v>0</v>
      </c>
      <c r="AH5387" s="539"/>
      <c r="AI5387" s="112"/>
      <c r="AJ5387" s="110">
        <v>22</v>
      </c>
      <c r="AK5387" s="110"/>
      <c r="AL5387" s="539"/>
      <c r="AM5387" s="405">
        <f t="shared" si="523"/>
        <v>23.1</v>
      </c>
      <c r="AN5387" s="519">
        <f t="shared" si="524"/>
        <v>50.96</v>
      </c>
      <c r="AO5387" s="519"/>
      <c r="AP5387" s="113">
        <f t="shared" si="533"/>
        <v>19.07</v>
      </c>
      <c r="AQ5387" s="519"/>
      <c r="AR5387" s="519"/>
      <c r="AS5387" s="519"/>
      <c r="AT5387" s="408">
        <f t="shared" si="528"/>
        <v>50.96</v>
      </c>
      <c r="AU5387" s="437"/>
      <c r="AV5387" s="117">
        <v>7.4</v>
      </c>
      <c r="AW5387" s="552">
        <f t="shared" si="529"/>
        <v>7.4</v>
      </c>
      <c r="AX5387" s="552"/>
      <c r="AY5387" s="439"/>
      <c r="AZ5387" s="440"/>
      <c r="BA5387" s="440"/>
      <c r="BB5387" s="440">
        <f t="shared" si="530"/>
        <v>43.56</v>
      </c>
      <c r="BC5387" s="441"/>
      <c r="BD5387" s="553">
        <f t="shared" si="525"/>
        <v>43.56</v>
      </c>
    </row>
    <row r="5388" spans="1:56" x14ac:dyDescent="0.2">
      <c r="A5388" s="58">
        <v>41904</v>
      </c>
      <c r="B5388" s="92">
        <v>22.26</v>
      </c>
      <c r="C5388" s="538"/>
      <c r="D5388" s="174">
        <v>7.87</v>
      </c>
      <c r="E5388" s="381"/>
      <c r="F5388" s="63">
        <f t="shared" si="522"/>
        <v>30.130000000000003</v>
      </c>
      <c r="G5388" s="434"/>
      <c r="H5388" s="371">
        <v>22.72</v>
      </c>
      <c r="I5388" s="174">
        <v>10.17</v>
      </c>
      <c r="J5388" s="62">
        <f t="shared" si="526"/>
        <v>8.644499999999999</v>
      </c>
      <c r="K5388" s="554">
        <f t="shared" si="527"/>
        <v>31.3645</v>
      </c>
      <c r="L5388" s="549"/>
      <c r="M5388" s="549"/>
      <c r="N5388" s="549"/>
      <c r="O5388" s="178">
        <f t="shared" si="531"/>
        <v>1.234499999999997</v>
      </c>
      <c r="Q5388" s="100">
        <f t="shared" si="532"/>
        <v>3.9359785745030114</v>
      </c>
      <c r="S5388" s="538">
        <v>0</v>
      </c>
      <c r="T5388" s="443">
        <v>0</v>
      </c>
      <c r="U5388" s="395">
        <v>0</v>
      </c>
      <c r="V5388" s="541">
        <v>0</v>
      </c>
      <c r="W5388" s="540">
        <v>0</v>
      </c>
      <c r="X5388" s="541">
        <v>0</v>
      </c>
      <c r="Y5388" s="163">
        <f t="shared" si="534"/>
        <v>30.130000000000003</v>
      </c>
      <c r="Z5388" s="108">
        <v>0</v>
      </c>
      <c r="AA5388" s="112">
        <v>0</v>
      </c>
      <c r="AB5388" s="108">
        <v>340.1</v>
      </c>
      <c r="AC5388" s="109">
        <v>0</v>
      </c>
      <c r="AD5388" s="111">
        <v>17.760000000000002</v>
      </c>
      <c r="AE5388" s="523"/>
      <c r="AF5388" s="108">
        <v>348.7</v>
      </c>
      <c r="AG5388" s="109">
        <v>0</v>
      </c>
      <c r="AH5388" s="539"/>
      <c r="AI5388" s="112"/>
      <c r="AJ5388" s="110">
        <v>9</v>
      </c>
      <c r="AK5388" s="110"/>
      <c r="AL5388" s="539"/>
      <c r="AM5388" s="405">
        <f t="shared" si="523"/>
        <v>9.4500000000000011</v>
      </c>
      <c r="AN5388" s="519">
        <f t="shared" si="524"/>
        <v>27.21</v>
      </c>
      <c r="AO5388" s="519"/>
      <c r="AP5388" s="113">
        <f t="shared" si="533"/>
        <v>-2.9200000000000017</v>
      </c>
      <c r="AQ5388" s="519"/>
      <c r="AR5388" s="519"/>
      <c r="AS5388" s="519"/>
      <c r="AT5388" s="408">
        <f t="shared" si="528"/>
        <v>27.21</v>
      </c>
      <c r="AU5388" s="437"/>
      <c r="AV5388" s="117">
        <v>8.32</v>
      </c>
      <c r="AW5388" s="552">
        <f t="shared" si="529"/>
        <v>8.32</v>
      </c>
      <c r="AX5388" s="552"/>
      <c r="AY5388" s="439"/>
      <c r="AZ5388" s="440"/>
      <c r="BA5388" s="440"/>
      <c r="BB5388" s="440">
        <f t="shared" si="530"/>
        <v>18.89</v>
      </c>
      <c r="BC5388" s="441"/>
      <c r="BD5388" s="553">
        <f t="shared" si="525"/>
        <v>18.89</v>
      </c>
    </row>
    <row r="5389" spans="1:56" x14ac:dyDescent="0.2">
      <c r="A5389" s="58">
        <v>41905</v>
      </c>
      <c r="B5389" s="92">
        <v>19.649999999999999</v>
      </c>
      <c r="C5389" s="538"/>
      <c r="D5389" s="174">
        <v>7.78</v>
      </c>
      <c r="E5389" s="381"/>
      <c r="F5389" s="63">
        <f t="shared" si="522"/>
        <v>27.43</v>
      </c>
      <c r="G5389" s="434"/>
      <c r="H5389" s="371">
        <v>20.62</v>
      </c>
      <c r="I5389" s="174">
        <v>9.85</v>
      </c>
      <c r="J5389" s="62">
        <f t="shared" si="526"/>
        <v>8.3724999999999987</v>
      </c>
      <c r="K5389" s="554">
        <f t="shared" si="527"/>
        <v>28.9925</v>
      </c>
      <c r="L5389" s="549"/>
      <c r="M5389" s="549"/>
      <c r="N5389" s="549"/>
      <c r="O5389" s="178">
        <f t="shared" si="531"/>
        <v>1.5625</v>
      </c>
      <c r="Q5389" s="100">
        <f t="shared" si="532"/>
        <v>5.3893248253858754</v>
      </c>
      <c r="S5389" s="538">
        <v>0</v>
      </c>
      <c r="T5389" s="443">
        <v>0</v>
      </c>
      <c r="U5389" s="395">
        <v>0</v>
      </c>
      <c r="V5389" s="541">
        <v>0</v>
      </c>
      <c r="W5389" s="540">
        <v>0</v>
      </c>
      <c r="X5389" s="541">
        <v>0</v>
      </c>
      <c r="Y5389" s="163">
        <f t="shared" si="534"/>
        <v>27.43</v>
      </c>
      <c r="Z5389" s="108">
        <v>0</v>
      </c>
      <c r="AA5389" s="112">
        <v>0</v>
      </c>
      <c r="AB5389" s="108">
        <v>340.1</v>
      </c>
      <c r="AC5389" s="109">
        <v>0.2</v>
      </c>
      <c r="AD5389" s="111">
        <v>17.43</v>
      </c>
      <c r="AE5389" s="523"/>
      <c r="AF5389" s="108">
        <v>348.7</v>
      </c>
      <c r="AG5389" s="109">
        <v>0.1</v>
      </c>
      <c r="AH5389" s="539"/>
      <c r="AI5389" s="112"/>
      <c r="AJ5389" s="110">
        <v>7</v>
      </c>
      <c r="AK5389" s="110"/>
      <c r="AL5389" s="539"/>
      <c r="AM5389" s="405">
        <f t="shared" si="523"/>
        <v>7.3500000000000005</v>
      </c>
      <c r="AN5389" s="519">
        <f t="shared" si="524"/>
        <v>24.78</v>
      </c>
      <c r="AO5389" s="519"/>
      <c r="AP5389" s="113">
        <f t="shared" si="533"/>
        <v>-2.6499999999999986</v>
      </c>
      <c r="AQ5389" s="519"/>
      <c r="AR5389" s="519"/>
      <c r="AS5389" s="519"/>
      <c r="AT5389" s="408">
        <f t="shared" si="528"/>
        <v>24.78</v>
      </c>
      <c r="AU5389" s="437"/>
      <c r="AV5389" s="117">
        <v>6.88</v>
      </c>
      <c r="AW5389" s="552">
        <f t="shared" si="529"/>
        <v>6.88</v>
      </c>
      <c r="AX5389" s="552"/>
      <c r="AY5389" s="439"/>
      <c r="AZ5389" s="440"/>
      <c r="BA5389" s="440"/>
      <c r="BB5389" s="440">
        <f t="shared" si="530"/>
        <v>17.900000000000002</v>
      </c>
      <c r="BC5389" s="441"/>
      <c r="BD5389" s="553">
        <f t="shared" si="525"/>
        <v>17.900000000000002</v>
      </c>
    </row>
    <row r="5390" spans="1:56" x14ac:dyDescent="0.2">
      <c r="A5390" s="58">
        <v>41906</v>
      </c>
      <c r="B5390" s="92">
        <v>18.690000000000001</v>
      </c>
      <c r="C5390" s="538"/>
      <c r="D5390" s="174">
        <v>8.1199999999999992</v>
      </c>
      <c r="E5390" s="381"/>
      <c r="F5390" s="63">
        <f t="shared" si="522"/>
        <v>26.810000000000002</v>
      </c>
      <c r="G5390" s="434"/>
      <c r="H5390" s="371">
        <v>18.579999999999998</v>
      </c>
      <c r="I5390" s="174">
        <v>10.23</v>
      </c>
      <c r="J5390" s="62">
        <f t="shared" si="526"/>
        <v>8.6955000000000009</v>
      </c>
      <c r="K5390" s="554">
        <f t="shared" si="527"/>
        <v>27.275500000000001</v>
      </c>
      <c r="L5390" s="549"/>
      <c r="M5390" s="549"/>
      <c r="N5390" s="549"/>
      <c r="O5390" s="178">
        <f t="shared" si="531"/>
        <v>0.46549999999999869</v>
      </c>
      <c r="Q5390" s="100">
        <f t="shared" si="532"/>
        <v>1.7066598229179986</v>
      </c>
      <c r="S5390" s="538">
        <v>0</v>
      </c>
      <c r="T5390" s="443">
        <v>0</v>
      </c>
      <c r="U5390" s="395">
        <v>0</v>
      </c>
      <c r="V5390" s="541">
        <v>0</v>
      </c>
      <c r="W5390" s="540">
        <v>0</v>
      </c>
      <c r="X5390" s="541">
        <v>0</v>
      </c>
      <c r="Y5390" s="163">
        <f t="shared" si="534"/>
        <v>26.810000000000002</v>
      </c>
      <c r="Z5390" s="108">
        <v>0</v>
      </c>
      <c r="AA5390" s="112">
        <v>0</v>
      </c>
      <c r="AB5390" s="108">
        <v>340.4</v>
      </c>
      <c r="AC5390" s="109">
        <v>2.9</v>
      </c>
      <c r="AD5390" s="111">
        <v>17.25</v>
      </c>
      <c r="AE5390" s="523"/>
      <c r="AF5390" s="108">
        <v>349</v>
      </c>
      <c r="AG5390" s="109">
        <v>1.5</v>
      </c>
      <c r="AH5390" s="539"/>
      <c r="AI5390" s="112"/>
      <c r="AJ5390" s="110">
        <v>12</v>
      </c>
      <c r="AK5390" s="110"/>
      <c r="AL5390" s="539"/>
      <c r="AM5390" s="405">
        <f t="shared" si="523"/>
        <v>12.600000000000001</v>
      </c>
      <c r="AN5390" s="519">
        <f t="shared" si="524"/>
        <v>29.85</v>
      </c>
      <c r="AO5390" s="519"/>
      <c r="AP5390" s="113">
        <f t="shared" si="533"/>
        <v>3.0399999999999991</v>
      </c>
      <c r="AQ5390" s="519"/>
      <c r="AR5390" s="519"/>
      <c r="AS5390" s="519"/>
      <c r="AT5390" s="408">
        <f t="shared" si="528"/>
        <v>29.85</v>
      </c>
      <c r="AU5390" s="437"/>
      <c r="AV5390" s="117">
        <v>9.73</v>
      </c>
      <c r="AW5390" s="552">
        <f t="shared" si="529"/>
        <v>9.73</v>
      </c>
      <c r="AX5390" s="552"/>
      <c r="AY5390" s="439"/>
      <c r="AZ5390" s="440"/>
      <c r="BA5390" s="440"/>
      <c r="BB5390" s="440">
        <f t="shared" si="530"/>
        <v>20.12</v>
      </c>
      <c r="BC5390" s="441"/>
      <c r="BD5390" s="553">
        <f t="shared" si="525"/>
        <v>20.12</v>
      </c>
    </row>
    <row r="5391" spans="1:56" x14ac:dyDescent="0.2">
      <c r="A5391" s="58">
        <v>41907</v>
      </c>
      <c r="B5391" s="92">
        <v>19.11</v>
      </c>
      <c r="C5391" s="538"/>
      <c r="D5391" s="174">
        <v>8.11</v>
      </c>
      <c r="E5391" s="381"/>
      <c r="F5391" s="63">
        <f t="shared" si="522"/>
        <v>27.22</v>
      </c>
      <c r="G5391" s="434"/>
      <c r="H5391" s="371">
        <v>19.649999999999999</v>
      </c>
      <c r="I5391" s="174">
        <v>10.11</v>
      </c>
      <c r="J5391" s="62">
        <f t="shared" si="526"/>
        <v>8.5934999999999988</v>
      </c>
      <c r="K5391" s="554">
        <f t="shared" si="527"/>
        <v>28.243499999999997</v>
      </c>
      <c r="L5391" s="549"/>
      <c r="M5391" s="549"/>
      <c r="N5391" s="549"/>
      <c r="O5391" s="178">
        <f t="shared" si="531"/>
        <v>1.0234999999999985</v>
      </c>
      <c r="Q5391" s="100">
        <f t="shared" si="532"/>
        <v>3.6238426540619915</v>
      </c>
      <c r="S5391" s="538">
        <v>0</v>
      </c>
      <c r="T5391" s="443">
        <v>0</v>
      </c>
      <c r="U5391" s="395">
        <v>0</v>
      </c>
      <c r="V5391" s="541">
        <v>0</v>
      </c>
      <c r="W5391" s="540">
        <v>0</v>
      </c>
      <c r="X5391" s="541">
        <v>0</v>
      </c>
      <c r="Y5391" s="163">
        <f t="shared" si="534"/>
        <v>27.22</v>
      </c>
      <c r="Z5391" s="108">
        <v>0</v>
      </c>
      <c r="AA5391" s="112">
        <v>0</v>
      </c>
      <c r="AB5391" s="108">
        <v>340.5</v>
      </c>
      <c r="AC5391" s="109">
        <v>0</v>
      </c>
      <c r="AD5391" s="111">
        <v>14.82</v>
      </c>
      <c r="AE5391" s="523"/>
      <c r="AF5391" s="108">
        <v>349</v>
      </c>
      <c r="AG5391" s="109">
        <v>0</v>
      </c>
      <c r="AH5391" s="539"/>
      <c r="AI5391" s="112"/>
      <c r="AJ5391" s="110">
        <v>7</v>
      </c>
      <c r="AK5391" s="110"/>
      <c r="AL5391" s="539"/>
      <c r="AM5391" s="405">
        <f t="shared" si="523"/>
        <v>7.3500000000000005</v>
      </c>
      <c r="AN5391" s="519">
        <f t="shared" si="524"/>
        <v>22.17</v>
      </c>
      <c r="AO5391" s="519"/>
      <c r="AP5391" s="113">
        <f t="shared" si="533"/>
        <v>-5.0499999999999972</v>
      </c>
      <c r="AQ5391" s="519"/>
      <c r="AR5391" s="519"/>
      <c r="AS5391" s="519"/>
      <c r="AT5391" s="408">
        <f t="shared" si="528"/>
        <v>22.17</v>
      </c>
      <c r="AU5391" s="437"/>
      <c r="AV5391" s="117">
        <v>7.65</v>
      </c>
      <c r="AW5391" s="552">
        <f t="shared" si="529"/>
        <v>7.65</v>
      </c>
      <c r="AX5391" s="552"/>
      <c r="AY5391" s="439"/>
      <c r="AZ5391" s="440"/>
      <c r="BA5391" s="440"/>
      <c r="BB5391" s="440">
        <f t="shared" si="530"/>
        <v>14.520000000000001</v>
      </c>
      <c r="BC5391" s="441"/>
      <c r="BD5391" s="553">
        <f t="shared" si="525"/>
        <v>14.520000000000001</v>
      </c>
    </row>
    <row r="5392" spans="1:56" x14ac:dyDescent="0.2">
      <c r="A5392" s="58">
        <v>41908</v>
      </c>
      <c r="B5392" s="92">
        <v>19.14</v>
      </c>
      <c r="C5392" s="538"/>
      <c r="D5392" s="174">
        <v>8.0299999999999994</v>
      </c>
      <c r="E5392" s="381"/>
      <c r="F5392" s="63">
        <f t="shared" si="522"/>
        <v>27.17</v>
      </c>
      <c r="G5392" s="434"/>
      <c r="H5392" s="371">
        <v>19.850000000000001</v>
      </c>
      <c r="I5392" s="174">
        <v>10.050000000000001</v>
      </c>
      <c r="J5392" s="62">
        <f t="shared" si="526"/>
        <v>8.5425000000000004</v>
      </c>
      <c r="K5392" s="554">
        <f t="shared" si="527"/>
        <v>28.392500000000002</v>
      </c>
      <c r="L5392" s="549"/>
      <c r="M5392" s="549"/>
      <c r="N5392" s="549"/>
      <c r="O5392" s="178">
        <f t="shared" si="531"/>
        <v>1.2225000000000001</v>
      </c>
      <c r="Q5392" s="100">
        <f t="shared" si="532"/>
        <v>4.3057145372897772</v>
      </c>
      <c r="S5392" s="538">
        <v>0</v>
      </c>
      <c r="T5392" s="443">
        <v>0</v>
      </c>
      <c r="U5392" s="395">
        <v>0</v>
      </c>
      <c r="V5392" s="541">
        <v>0</v>
      </c>
      <c r="W5392" s="540">
        <v>0</v>
      </c>
      <c r="X5392" s="541">
        <v>0</v>
      </c>
      <c r="Y5392" s="163">
        <f t="shared" si="534"/>
        <v>27.17</v>
      </c>
      <c r="Z5392" s="108">
        <v>0</v>
      </c>
      <c r="AA5392" s="112">
        <v>0</v>
      </c>
      <c r="AB5392" s="108">
        <v>340.6</v>
      </c>
      <c r="AC5392" s="109">
        <v>0</v>
      </c>
      <c r="AD5392" s="111">
        <v>26.47</v>
      </c>
      <c r="AE5392" s="523"/>
      <c r="AF5392" s="108">
        <v>349</v>
      </c>
      <c r="AG5392" s="109">
        <v>0</v>
      </c>
      <c r="AH5392" s="539"/>
      <c r="AI5392" s="112"/>
      <c r="AJ5392" s="110">
        <v>8</v>
      </c>
      <c r="AK5392" s="110"/>
      <c r="AL5392" s="539"/>
      <c r="AM5392" s="405">
        <f t="shared" si="523"/>
        <v>8.4</v>
      </c>
      <c r="AN5392" s="519">
        <f t="shared" si="524"/>
        <v>34.869999999999997</v>
      </c>
      <c r="AO5392" s="519"/>
      <c r="AP5392" s="113">
        <f t="shared" si="533"/>
        <v>7.6999999999999957</v>
      </c>
      <c r="AQ5392" s="519"/>
      <c r="AR5392" s="519"/>
      <c r="AS5392" s="519"/>
      <c r="AT5392" s="408">
        <f t="shared" si="528"/>
        <v>34.869999999999997</v>
      </c>
      <c r="AU5392" s="437"/>
      <c r="AV5392" s="117">
        <v>8.7799999999999994</v>
      </c>
      <c r="AW5392" s="552">
        <f t="shared" si="529"/>
        <v>8.7799999999999994</v>
      </c>
      <c r="AX5392" s="552"/>
      <c r="AY5392" s="439"/>
      <c r="AZ5392" s="440"/>
      <c r="BA5392" s="440"/>
      <c r="BB5392" s="440">
        <f t="shared" si="530"/>
        <v>26.089999999999996</v>
      </c>
      <c r="BC5392" s="441"/>
      <c r="BD5392" s="553">
        <f t="shared" si="525"/>
        <v>26.089999999999996</v>
      </c>
    </row>
    <row r="5393" spans="1:70" x14ac:dyDescent="0.2">
      <c r="A5393" s="58">
        <v>41909</v>
      </c>
      <c r="B5393" s="92">
        <v>18.22</v>
      </c>
      <c r="C5393" s="538"/>
      <c r="D5393" s="174">
        <v>7.98</v>
      </c>
      <c r="E5393" s="381"/>
      <c r="F5393" s="63">
        <f t="shared" si="522"/>
        <v>26.2</v>
      </c>
      <c r="G5393" s="434"/>
      <c r="H5393" s="371">
        <v>19.100000000000001</v>
      </c>
      <c r="I5393" s="174">
        <v>10.14</v>
      </c>
      <c r="J5393" s="62">
        <f t="shared" si="526"/>
        <v>8.6189999999999998</v>
      </c>
      <c r="K5393" s="554">
        <f t="shared" si="527"/>
        <v>27.719000000000001</v>
      </c>
      <c r="L5393" s="549"/>
      <c r="M5393" s="549"/>
      <c r="N5393" s="549"/>
      <c r="O5393" s="178">
        <f t="shared" si="531"/>
        <v>1.5190000000000019</v>
      </c>
      <c r="Q5393" s="100">
        <f t="shared" si="532"/>
        <v>5.4799956708395028</v>
      </c>
      <c r="S5393" s="538">
        <v>0</v>
      </c>
      <c r="T5393" s="443">
        <v>0</v>
      </c>
      <c r="U5393" s="395">
        <v>0</v>
      </c>
      <c r="V5393" s="541">
        <v>0</v>
      </c>
      <c r="W5393" s="540">
        <v>0</v>
      </c>
      <c r="X5393" s="541">
        <v>0</v>
      </c>
      <c r="Y5393" s="163">
        <f t="shared" si="534"/>
        <v>26.2</v>
      </c>
      <c r="Z5393" s="108">
        <v>0</v>
      </c>
      <c r="AA5393" s="112">
        <v>0</v>
      </c>
      <c r="AB5393" s="108">
        <v>340.5</v>
      </c>
      <c r="AC5393" s="109">
        <v>0</v>
      </c>
      <c r="AD5393" s="111">
        <v>23.65</v>
      </c>
      <c r="AE5393" s="523"/>
      <c r="AF5393" s="108">
        <v>349</v>
      </c>
      <c r="AG5393" s="109">
        <v>0</v>
      </c>
      <c r="AH5393" s="539"/>
      <c r="AI5393" s="112"/>
      <c r="AJ5393" s="110">
        <v>12</v>
      </c>
      <c r="AK5393" s="110"/>
      <c r="AL5393" s="539"/>
      <c r="AM5393" s="405">
        <f t="shared" si="523"/>
        <v>12.600000000000001</v>
      </c>
      <c r="AN5393" s="519">
        <f t="shared" si="524"/>
        <v>36.25</v>
      </c>
      <c r="AO5393" s="519"/>
      <c r="AP5393" s="113">
        <f t="shared" si="533"/>
        <v>10.050000000000001</v>
      </c>
      <c r="AQ5393" s="519"/>
      <c r="AR5393" s="519"/>
      <c r="AS5393" s="519"/>
      <c r="AT5393" s="408">
        <f t="shared" si="528"/>
        <v>36.25</v>
      </c>
      <c r="AU5393" s="437"/>
      <c r="AV5393" s="117">
        <v>8.84</v>
      </c>
      <c r="AW5393" s="552">
        <f t="shared" si="529"/>
        <v>8.84</v>
      </c>
      <c r="AX5393" s="552"/>
      <c r="AY5393" s="439"/>
      <c r="AZ5393" s="440"/>
      <c r="BA5393" s="440"/>
      <c r="BB5393" s="440">
        <f t="shared" si="530"/>
        <v>27.41</v>
      </c>
      <c r="BC5393" s="441"/>
      <c r="BD5393" s="553">
        <f t="shared" si="525"/>
        <v>27.41</v>
      </c>
    </row>
    <row r="5394" spans="1:70" x14ac:dyDescent="0.2">
      <c r="A5394" s="58">
        <v>41910</v>
      </c>
      <c r="B5394" s="92">
        <v>19.059999999999999</v>
      </c>
      <c r="C5394" s="538"/>
      <c r="D5394" s="174">
        <v>7.82</v>
      </c>
      <c r="E5394" s="381"/>
      <c r="F5394" s="63">
        <f t="shared" si="522"/>
        <v>26.88</v>
      </c>
      <c r="G5394" s="434"/>
      <c r="H5394" s="371">
        <v>19.98</v>
      </c>
      <c r="I5394" s="174">
        <v>9.89</v>
      </c>
      <c r="J5394" s="62">
        <f t="shared" si="526"/>
        <v>8.4064999999999994</v>
      </c>
      <c r="K5394" s="554">
        <f t="shared" si="527"/>
        <v>28.386499999999998</v>
      </c>
      <c r="L5394" s="549"/>
      <c r="M5394" s="549"/>
      <c r="N5394" s="549"/>
      <c r="O5394" s="178">
        <f t="shared" si="531"/>
        <v>1.5064999999999991</v>
      </c>
      <c r="Q5394" s="100">
        <f t="shared" si="532"/>
        <v>5.3071002060838746</v>
      </c>
      <c r="S5394" s="538">
        <v>0</v>
      </c>
      <c r="T5394" s="443">
        <v>0</v>
      </c>
      <c r="U5394" s="395">
        <v>0</v>
      </c>
      <c r="V5394" s="541">
        <v>0</v>
      </c>
      <c r="W5394" s="540">
        <v>0</v>
      </c>
      <c r="X5394" s="541">
        <v>0</v>
      </c>
      <c r="Y5394" s="163">
        <f t="shared" si="534"/>
        <v>26.88</v>
      </c>
      <c r="Z5394" s="108">
        <v>0</v>
      </c>
      <c r="AA5394" s="112">
        <v>0</v>
      </c>
      <c r="AB5394" s="108">
        <v>340.6</v>
      </c>
      <c r="AC5394" s="109">
        <v>0.1</v>
      </c>
      <c r="AD5394" s="111">
        <v>15.86</v>
      </c>
      <c r="AE5394" s="523"/>
      <c r="AF5394" s="108">
        <v>349</v>
      </c>
      <c r="AG5394" s="109">
        <v>0.1</v>
      </c>
      <c r="AH5394" s="539"/>
      <c r="AI5394" s="112"/>
      <c r="AJ5394" s="110">
        <v>9</v>
      </c>
      <c r="AK5394" s="110"/>
      <c r="AL5394" s="539"/>
      <c r="AM5394" s="405">
        <f t="shared" si="523"/>
        <v>9.4500000000000011</v>
      </c>
      <c r="AN5394" s="519">
        <f t="shared" si="524"/>
        <v>25.310000000000002</v>
      </c>
      <c r="AO5394" s="519"/>
      <c r="AP5394" s="113">
        <f t="shared" si="533"/>
        <v>-1.5699999999999967</v>
      </c>
      <c r="AQ5394" s="519"/>
      <c r="AR5394" s="519"/>
      <c r="AS5394" s="519"/>
      <c r="AT5394" s="408">
        <f t="shared" si="528"/>
        <v>25.310000000000002</v>
      </c>
      <c r="AU5394" s="437"/>
      <c r="AV5394" s="117">
        <v>11.38</v>
      </c>
      <c r="AW5394" s="552">
        <f t="shared" si="529"/>
        <v>11.38</v>
      </c>
      <c r="AX5394" s="552"/>
      <c r="AY5394" s="439"/>
      <c r="AZ5394" s="440"/>
      <c r="BA5394" s="440"/>
      <c r="BB5394" s="440">
        <f t="shared" si="530"/>
        <v>13.930000000000001</v>
      </c>
      <c r="BC5394" s="441"/>
      <c r="BD5394" s="553">
        <f t="shared" si="525"/>
        <v>13.930000000000001</v>
      </c>
    </row>
    <row r="5395" spans="1:70" x14ac:dyDescent="0.2">
      <c r="A5395" s="58">
        <v>41911</v>
      </c>
      <c r="B5395" s="92">
        <v>19.100000000000001</v>
      </c>
      <c r="C5395" s="538"/>
      <c r="D5395" s="174">
        <v>7.99</v>
      </c>
      <c r="E5395" s="381"/>
      <c r="F5395" s="63">
        <f t="shared" si="522"/>
        <v>27.090000000000003</v>
      </c>
      <c r="G5395" s="434"/>
      <c r="H5395" s="371">
        <v>20.57</v>
      </c>
      <c r="I5395" s="174">
        <v>10.199999999999999</v>
      </c>
      <c r="J5395" s="62">
        <f t="shared" si="526"/>
        <v>8.67</v>
      </c>
      <c r="K5395" s="554">
        <f t="shared" si="527"/>
        <v>29.240000000000002</v>
      </c>
      <c r="L5395" s="549"/>
      <c r="M5395" s="549"/>
      <c r="N5395" s="549"/>
      <c r="O5395" s="178">
        <f t="shared" si="531"/>
        <v>2.1499999999999986</v>
      </c>
      <c r="Q5395" s="100">
        <f t="shared" si="532"/>
        <v>7.3529411764705825</v>
      </c>
      <c r="S5395" s="538">
        <v>0</v>
      </c>
      <c r="T5395" s="443">
        <v>0</v>
      </c>
      <c r="U5395" s="395">
        <v>0</v>
      </c>
      <c r="V5395" s="541">
        <v>0</v>
      </c>
      <c r="W5395" s="540">
        <v>0</v>
      </c>
      <c r="X5395" s="541">
        <v>0</v>
      </c>
      <c r="Y5395" s="163">
        <f t="shared" si="534"/>
        <v>27.090000000000003</v>
      </c>
      <c r="Z5395" s="108">
        <v>0</v>
      </c>
      <c r="AA5395" s="112">
        <v>0</v>
      </c>
      <c r="AB5395" s="108">
        <v>340.5</v>
      </c>
      <c r="AC5395" s="109">
        <v>0.4</v>
      </c>
      <c r="AD5395" s="111">
        <v>17.43</v>
      </c>
      <c r="AE5395" s="523"/>
      <c r="AF5395" s="108">
        <v>349</v>
      </c>
      <c r="AG5395" s="109">
        <v>0.3</v>
      </c>
      <c r="AH5395" s="539"/>
      <c r="AI5395" s="112"/>
      <c r="AJ5395" s="110">
        <v>5</v>
      </c>
      <c r="AK5395" s="110"/>
      <c r="AL5395" s="539"/>
      <c r="AM5395" s="405">
        <f t="shared" si="523"/>
        <v>5.25</v>
      </c>
      <c r="AN5395" s="519">
        <f t="shared" si="524"/>
        <v>22.68</v>
      </c>
      <c r="AO5395" s="519"/>
      <c r="AP5395" s="113">
        <f t="shared" si="533"/>
        <v>-4.4100000000000037</v>
      </c>
      <c r="AQ5395" s="519"/>
      <c r="AR5395" s="519"/>
      <c r="AS5395" s="519"/>
      <c r="AT5395" s="408">
        <f t="shared" si="528"/>
        <v>22.68</v>
      </c>
      <c r="AU5395" s="437"/>
      <c r="AV5395" s="117">
        <v>4.1500000000000004</v>
      </c>
      <c r="AW5395" s="552">
        <f t="shared" si="529"/>
        <v>4.1500000000000004</v>
      </c>
      <c r="AX5395" s="552"/>
      <c r="AY5395" s="439"/>
      <c r="AZ5395" s="440"/>
      <c r="BA5395" s="440"/>
      <c r="BB5395" s="440">
        <f t="shared" si="530"/>
        <v>18.53</v>
      </c>
      <c r="BC5395" s="441"/>
      <c r="BD5395" s="553">
        <f t="shared" si="525"/>
        <v>18.53</v>
      </c>
    </row>
    <row r="5396" spans="1:70" ht="13.5" thickBot="1" x14ac:dyDescent="0.25">
      <c r="A5396" s="58">
        <v>41912</v>
      </c>
      <c r="B5396" s="92">
        <v>19.399999999999999</v>
      </c>
      <c r="C5396" s="538"/>
      <c r="D5396" s="174">
        <v>7.78</v>
      </c>
      <c r="E5396" s="381"/>
      <c r="F5396" s="63">
        <f t="shared" si="522"/>
        <v>27.18</v>
      </c>
      <c r="G5396" s="304"/>
      <c r="H5396" s="416">
        <v>18.38</v>
      </c>
      <c r="I5396" s="224">
        <v>9.9700000000000006</v>
      </c>
      <c r="J5396" s="556">
        <f t="shared" si="526"/>
        <v>8.4745000000000008</v>
      </c>
      <c r="K5396" s="557">
        <f t="shared" si="527"/>
        <v>26.854500000000002</v>
      </c>
      <c r="L5396" s="558"/>
      <c r="M5396" s="558"/>
      <c r="N5396" s="558"/>
      <c r="O5396" s="178">
        <f t="shared" si="531"/>
        <v>-0.32549999999999812</v>
      </c>
      <c r="Q5396" s="100">
        <f t="shared" si="532"/>
        <v>-1.2120873596603849</v>
      </c>
      <c r="S5396" s="538">
        <v>0</v>
      </c>
      <c r="T5396" s="443">
        <v>0</v>
      </c>
      <c r="U5396" s="395">
        <v>0</v>
      </c>
      <c r="V5396" s="541">
        <v>0</v>
      </c>
      <c r="W5396" s="540">
        <v>0</v>
      </c>
      <c r="X5396" s="541">
        <v>0</v>
      </c>
      <c r="Y5396" s="163">
        <f t="shared" si="534"/>
        <v>27.18</v>
      </c>
      <c r="Z5396" s="108">
        <v>0</v>
      </c>
      <c r="AA5396" s="112">
        <v>0</v>
      </c>
      <c r="AB5396" s="108">
        <v>340.4</v>
      </c>
      <c r="AC5396" s="109">
        <v>0</v>
      </c>
      <c r="AD5396" s="111">
        <v>13.81</v>
      </c>
      <c r="AE5396" s="526"/>
      <c r="AF5396" s="275">
        <v>348.9</v>
      </c>
      <c r="AG5396" s="276">
        <v>0</v>
      </c>
      <c r="AH5396" s="559"/>
      <c r="AI5396" s="665"/>
      <c r="AJ5396" s="482">
        <v>11</v>
      </c>
      <c r="AK5396" s="134"/>
      <c r="AL5396" s="559"/>
      <c r="AM5396" s="405">
        <f t="shared" si="523"/>
        <v>11.55</v>
      </c>
      <c r="AN5396" s="519">
        <f t="shared" si="524"/>
        <v>25.36</v>
      </c>
      <c r="AO5396" s="519"/>
      <c r="AP5396" s="113">
        <f t="shared" si="533"/>
        <v>-1.8200000000000003</v>
      </c>
      <c r="AQ5396" s="519"/>
      <c r="AR5396" s="519"/>
      <c r="AS5396" s="519"/>
      <c r="AT5396" s="484">
        <f t="shared" si="528"/>
        <v>25.36</v>
      </c>
      <c r="AU5396" s="560"/>
      <c r="AV5396" s="486">
        <v>10.09</v>
      </c>
      <c r="AW5396" s="561">
        <f t="shared" si="529"/>
        <v>10.09</v>
      </c>
      <c r="AX5396" s="561"/>
      <c r="AY5396" s="488"/>
      <c r="AZ5396" s="489"/>
      <c r="BA5396" s="489"/>
      <c r="BB5396" s="489">
        <f t="shared" si="530"/>
        <v>15.27</v>
      </c>
      <c r="BC5396" s="490"/>
      <c r="BD5396" s="553">
        <f t="shared" si="525"/>
        <v>15.27</v>
      </c>
    </row>
    <row r="5397" spans="1:70" ht="13.5" thickBot="1" x14ac:dyDescent="0.25">
      <c r="A5397" s="58">
        <v>41913</v>
      </c>
      <c r="B5397" s="59">
        <v>20.420000000000002</v>
      </c>
      <c r="C5397" s="73">
        <f>B5397*0.95</f>
        <v>19.399000000000001</v>
      </c>
      <c r="D5397" s="200">
        <v>7.84</v>
      </c>
      <c r="E5397" s="381"/>
      <c r="F5397" s="382">
        <f t="shared" si="522"/>
        <v>28.26</v>
      </c>
      <c r="G5397" s="562">
        <f t="shared" ref="G5397:G5457" si="535">D5397+C5397</f>
        <v>27.239000000000001</v>
      </c>
      <c r="H5397" s="384">
        <v>21.64</v>
      </c>
      <c r="I5397" s="150">
        <v>9.99</v>
      </c>
      <c r="J5397" s="563">
        <f t="shared" ref="J5397:J5428" si="536">I5397*BK5397</f>
        <v>8.0734300000000001</v>
      </c>
      <c r="K5397" s="548">
        <f t="shared" ref="K5397:K5427" si="537">H5397+I5397</f>
        <v>31.630000000000003</v>
      </c>
      <c r="L5397" s="564">
        <f t="shared" ref="L5397:L5428" si="538">H5397+J5397</f>
        <v>29.713430000000002</v>
      </c>
      <c r="M5397" s="564"/>
      <c r="N5397" s="564"/>
      <c r="O5397" s="98">
        <f t="shared" si="531"/>
        <v>3.370000000000001</v>
      </c>
      <c r="P5397" s="527">
        <f t="shared" ref="P5397:P5428" si="539">L5397-G5397</f>
        <v>2.4744300000000017</v>
      </c>
      <c r="Q5397" s="100">
        <f t="shared" si="532"/>
        <v>10.654441985456847</v>
      </c>
      <c r="R5397" s="565">
        <f t="shared" ref="R5397:R5457" si="540">(P5397/L5397)</f>
        <v>8.3276484741075046E-2</v>
      </c>
      <c r="S5397" s="566">
        <v>0</v>
      </c>
      <c r="T5397" s="567">
        <v>0</v>
      </c>
      <c r="U5397" s="568">
        <v>0</v>
      </c>
      <c r="V5397" s="569">
        <v>0</v>
      </c>
      <c r="W5397" s="570">
        <v>0</v>
      </c>
      <c r="X5397" s="569">
        <v>0</v>
      </c>
      <c r="Y5397" s="571">
        <f t="shared" si="534"/>
        <v>28.26</v>
      </c>
      <c r="Z5397" s="78">
        <v>0</v>
      </c>
      <c r="AA5397" s="82">
        <v>0</v>
      </c>
      <c r="AB5397" s="78">
        <v>340.3</v>
      </c>
      <c r="AC5397" s="79">
        <v>0.1</v>
      </c>
      <c r="AD5397" s="81">
        <v>18.45</v>
      </c>
      <c r="AE5397" s="395"/>
      <c r="AF5397" s="78">
        <v>348.8</v>
      </c>
      <c r="AG5397" s="79">
        <v>0</v>
      </c>
      <c r="AH5397" s="256">
        <v>0</v>
      </c>
      <c r="AI5397" s="82"/>
      <c r="AJ5397" s="82">
        <v>6</v>
      </c>
      <c r="AK5397" s="451"/>
      <c r="AL5397" s="164">
        <v>6</v>
      </c>
      <c r="AM5397" s="572">
        <v>6</v>
      </c>
      <c r="AN5397" s="573">
        <f t="shared" ref="AN5397:AN5427" si="541">AD5397+AM5397</f>
        <v>24.45</v>
      </c>
      <c r="AO5397" s="573"/>
      <c r="AP5397" s="113">
        <f t="shared" si="533"/>
        <v>-3.8100000000000023</v>
      </c>
      <c r="AQ5397" s="573"/>
      <c r="AR5397" s="573"/>
      <c r="AS5397" s="573"/>
      <c r="AT5397" s="253"/>
      <c r="AU5397" s="253"/>
      <c r="AV5397" s="574">
        <v>10.23</v>
      </c>
      <c r="AW5397" s="575">
        <f t="shared" ref="AW5397:AW5427" si="542">(AV5397+(BI5397/1000))-J5397</f>
        <v>2.3900000000000006</v>
      </c>
      <c r="AX5397" s="576">
        <f t="shared" ref="AX5397:AX5427" si="543">J5397/AV5397</f>
        <v>0.78919159335288369</v>
      </c>
      <c r="AY5397" s="527">
        <f t="shared" ref="AY5397:AY5427" si="544">AV5397*1.03</f>
        <v>10.536900000000001</v>
      </c>
      <c r="AZ5397" s="577">
        <f t="shared" ref="AZ5397:AZ5427" si="545">AY5397-J5397</f>
        <v>2.4634700000000009</v>
      </c>
      <c r="BA5397" s="434"/>
      <c r="BB5397" s="578">
        <f t="shared" ref="BB5397:BB5427" si="546">AN5397-AY5397</f>
        <v>13.913099999999998</v>
      </c>
      <c r="BC5397" s="579">
        <f t="shared" ref="BC5397:BC5427" si="547">(H5397+(0.6*(BF5397/1000)))/BB5397</f>
        <v>1.5765429702941833</v>
      </c>
      <c r="BD5397" s="85">
        <f t="shared" ref="BD5397:BD5427" si="548">BB5397*BC5397</f>
        <v>21.9346</v>
      </c>
      <c r="BE5397" s="580">
        <f t="shared" ref="BE5397:BE5428" si="549">BD5397-H5397</f>
        <v>0.29459999999999908</v>
      </c>
      <c r="BF5397" s="208">
        <v>491</v>
      </c>
      <c r="BG5397" s="579">
        <f t="shared" ref="BG5397:BG5427" si="550">C5397+(BF5397/1000)</f>
        <v>19.89</v>
      </c>
      <c r="BH5397" s="259">
        <f t="shared" ref="BH5397:BH5428" si="551">H5397-BG5397</f>
        <v>1.75</v>
      </c>
      <c r="BI5397" s="581">
        <v>233.43</v>
      </c>
      <c r="BJ5397" s="579">
        <f t="shared" ref="BJ5397:BJ5428" si="552">D5397+(BI5397/1000)</f>
        <v>8.0734300000000001</v>
      </c>
      <c r="BK5397" s="580">
        <f t="shared" ref="BK5397:BK5428" si="553">BJ5397/I5397</f>
        <v>0.8081511511511511</v>
      </c>
      <c r="BL5397" s="203">
        <f t="shared" ref="BL5397:BL5428" si="554">AN5397-(H5397+J5397)</f>
        <v>-5.2634300000000032</v>
      </c>
      <c r="BM5397" s="198">
        <f t="shared" ref="BM5397:BM5428" si="555">(H5397+J5397)/AN5397</f>
        <v>1.215273210633947</v>
      </c>
      <c r="BN5397" s="85">
        <f t="shared" ref="BN5397:BN5427" si="556">AM5397*1.9</f>
        <v>11.399999999999999</v>
      </c>
      <c r="BO5397" s="582">
        <f t="shared" ref="BO5397:BO5427" si="557">AD5397+BN5397</f>
        <v>29.849999999999998</v>
      </c>
      <c r="BP5397" s="583">
        <f t="shared" ref="BP5397:BP5428" si="558">BO5397-(H5397+J5397)</f>
        <v>0.13656999999999542</v>
      </c>
      <c r="BQ5397" s="584"/>
      <c r="BR5397" s="585">
        <f t="shared" ref="BR5397:BR5427" si="559">L5397+(0.4*(BF5397/1000))</f>
        <v>29.909830000000003</v>
      </c>
    </row>
    <row r="5398" spans="1:70" ht="13.5" thickBot="1" x14ac:dyDescent="0.25">
      <c r="A5398" s="58">
        <v>41914</v>
      </c>
      <c r="B5398" s="92">
        <v>19.690000000000001</v>
      </c>
      <c r="C5398" s="73">
        <f t="shared" ref="C5398:C5427" si="560">B5398*0.95</f>
        <v>18.705500000000001</v>
      </c>
      <c r="D5398" s="174">
        <v>8.15</v>
      </c>
      <c r="E5398" s="120"/>
      <c r="F5398" s="382">
        <f t="shared" si="522"/>
        <v>27.840000000000003</v>
      </c>
      <c r="G5398" s="562">
        <f t="shared" si="535"/>
        <v>26.855499999999999</v>
      </c>
      <c r="H5398" s="371">
        <v>18.97</v>
      </c>
      <c r="I5398" s="174">
        <v>10.47</v>
      </c>
      <c r="J5398" s="563">
        <f t="shared" si="536"/>
        <v>8.4411400000000008</v>
      </c>
      <c r="K5398" s="554">
        <f t="shared" si="537"/>
        <v>29.439999999999998</v>
      </c>
      <c r="L5398" s="564">
        <f t="shared" si="538"/>
        <v>27.41114</v>
      </c>
      <c r="M5398" s="564"/>
      <c r="N5398" s="564"/>
      <c r="O5398" s="98">
        <f t="shared" si="531"/>
        <v>1.5999999999999943</v>
      </c>
      <c r="P5398" s="527">
        <f t="shared" si="539"/>
        <v>0.55564000000000036</v>
      </c>
      <c r="Q5398" s="100">
        <f t="shared" si="532"/>
        <v>5.4347826086956337</v>
      </c>
      <c r="R5398" s="565">
        <f t="shared" si="540"/>
        <v>2.0270590716037363E-2</v>
      </c>
      <c r="S5398" s="586">
        <v>0</v>
      </c>
      <c r="T5398" s="567">
        <v>0</v>
      </c>
      <c r="U5398" s="568">
        <v>0</v>
      </c>
      <c r="V5398" s="587">
        <v>0</v>
      </c>
      <c r="W5398" s="588">
        <v>0</v>
      </c>
      <c r="X5398" s="587">
        <v>0</v>
      </c>
      <c r="Y5398" s="571">
        <f t="shared" si="534"/>
        <v>27.840000000000003</v>
      </c>
      <c r="Z5398" s="108">
        <v>0</v>
      </c>
      <c r="AA5398" s="112">
        <v>0</v>
      </c>
      <c r="AB5398" s="108">
        <v>340.2</v>
      </c>
      <c r="AC5398" s="109">
        <v>0</v>
      </c>
      <c r="AD5398" s="111">
        <v>18.399999999999999</v>
      </c>
      <c r="AE5398" s="523"/>
      <c r="AF5398" s="108">
        <v>348.8</v>
      </c>
      <c r="AG5398" s="109">
        <v>0</v>
      </c>
      <c r="AH5398" s="109">
        <v>0</v>
      </c>
      <c r="AI5398" s="112"/>
      <c r="AJ5398" s="112">
        <v>0</v>
      </c>
      <c r="AK5398" s="451"/>
      <c r="AL5398" s="164">
        <v>0</v>
      </c>
      <c r="AM5398" s="589">
        <v>0</v>
      </c>
      <c r="AN5398" s="573">
        <f t="shared" si="541"/>
        <v>18.399999999999999</v>
      </c>
      <c r="AO5398" s="573"/>
      <c r="AP5398" s="113">
        <f t="shared" si="533"/>
        <v>-9.4400000000000048</v>
      </c>
      <c r="AQ5398" s="573"/>
      <c r="AR5398" s="573"/>
      <c r="AS5398" s="573"/>
      <c r="AT5398" s="590"/>
      <c r="AU5398" s="590"/>
      <c r="AV5398" s="273">
        <v>6.01</v>
      </c>
      <c r="AW5398" s="575">
        <f t="shared" si="542"/>
        <v>-2.1400000000000006</v>
      </c>
      <c r="AX5398" s="591">
        <f t="shared" si="543"/>
        <v>1.404515806988353</v>
      </c>
      <c r="AY5398" s="313">
        <f t="shared" si="544"/>
        <v>6.1902999999999997</v>
      </c>
      <c r="AZ5398" s="302">
        <f t="shared" si="545"/>
        <v>-2.2508400000000011</v>
      </c>
      <c r="BA5398" s="434"/>
      <c r="BB5398" s="578">
        <f t="shared" si="546"/>
        <v>12.209699999999998</v>
      </c>
      <c r="BC5398" s="592">
        <f t="shared" si="547"/>
        <v>1.5754523043154214</v>
      </c>
      <c r="BD5398" s="115">
        <f t="shared" si="548"/>
        <v>19.235799999999998</v>
      </c>
      <c r="BE5398" s="593">
        <f t="shared" si="549"/>
        <v>0.2657999999999987</v>
      </c>
      <c r="BF5398" s="216">
        <v>443</v>
      </c>
      <c r="BG5398" s="592">
        <f t="shared" si="550"/>
        <v>19.148500000000002</v>
      </c>
      <c r="BH5398" s="266">
        <f t="shared" si="551"/>
        <v>-0.17850000000000321</v>
      </c>
      <c r="BI5398" s="594">
        <v>291.14</v>
      </c>
      <c r="BJ5398" s="592">
        <f t="shared" si="552"/>
        <v>8.4411400000000008</v>
      </c>
      <c r="BK5398" s="593">
        <f t="shared" si="553"/>
        <v>0.80622158548233047</v>
      </c>
      <c r="BL5398" s="213">
        <f t="shared" si="554"/>
        <v>-9.011140000000001</v>
      </c>
      <c r="BM5398" s="211">
        <f t="shared" si="555"/>
        <v>1.4897358695652174</v>
      </c>
      <c r="BN5398" s="85">
        <f t="shared" si="556"/>
        <v>0</v>
      </c>
      <c r="BO5398" s="595">
        <f t="shared" si="557"/>
        <v>18.399999999999999</v>
      </c>
      <c r="BP5398" s="596">
        <f t="shared" si="558"/>
        <v>-9.011140000000001</v>
      </c>
      <c r="BQ5398" s="584"/>
      <c r="BR5398" s="597">
        <f t="shared" si="559"/>
        <v>27.588339999999999</v>
      </c>
    </row>
    <row r="5399" spans="1:70" ht="13.5" thickBot="1" x14ac:dyDescent="0.25">
      <c r="A5399" s="58">
        <v>41915</v>
      </c>
      <c r="B5399" s="92">
        <v>20.059999999999999</v>
      </c>
      <c r="C5399" s="73">
        <f t="shared" si="560"/>
        <v>19.056999999999999</v>
      </c>
      <c r="D5399" s="174">
        <v>7.97</v>
      </c>
      <c r="E5399" s="120"/>
      <c r="F5399" s="382">
        <f t="shared" si="522"/>
        <v>28.029999999999998</v>
      </c>
      <c r="G5399" s="562">
        <f t="shared" si="535"/>
        <v>27.026999999999997</v>
      </c>
      <c r="H5399" s="371">
        <v>18.47</v>
      </c>
      <c r="I5399" s="174">
        <v>9.9600000000000009</v>
      </c>
      <c r="J5399" s="563">
        <f t="shared" si="536"/>
        <v>8.2404200000000003</v>
      </c>
      <c r="K5399" s="554">
        <f t="shared" si="537"/>
        <v>28.43</v>
      </c>
      <c r="L5399" s="564">
        <f t="shared" si="538"/>
        <v>26.710419999999999</v>
      </c>
      <c r="M5399" s="564"/>
      <c r="N5399" s="564"/>
      <c r="O5399" s="98">
        <f t="shared" si="531"/>
        <v>0.40000000000000213</v>
      </c>
      <c r="P5399" s="527">
        <f t="shared" si="539"/>
        <v>-0.31657999999999831</v>
      </c>
      <c r="Q5399" s="100">
        <f t="shared" si="532"/>
        <v>1.4069644741470353</v>
      </c>
      <c r="R5399" s="565">
        <f t="shared" si="540"/>
        <v>-1.1852303333305815E-2</v>
      </c>
      <c r="S5399" s="586">
        <v>0</v>
      </c>
      <c r="T5399" s="567">
        <v>0</v>
      </c>
      <c r="U5399" s="568">
        <v>0</v>
      </c>
      <c r="V5399" s="587">
        <v>0</v>
      </c>
      <c r="W5399" s="588">
        <v>0</v>
      </c>
      <c r="X5399" s="587">
        <v>0</v>
      </c>
      <c r="Y5399" s="571">
        <f t="shared" si="534"/>
        <v>28.029999999999998</v>
      </c>
      <c r="Z5399" s="108">
        <v>0</v>
      </c>
      <c r="AA5399" s="112">
        <v>0</v>
      </c>
      <c r="AB5399" s="108">
        <v>340.2</v>
      </c>
      <c r="AC5399" s="109">
        <v>0.1</v>
      </c>
      <c r="AD5399" s="111">
        <v>19.27</v>
      </c>
      <c r="AE5399" s="523"/>
      <c r="AF5399" s="108">
        <v>348.8</v>
      </c>
      <c r="AG5399" s="109">
        <v>0</v>
      </c>
      <c r="AH5399" s="109">
        <v>0</v>
      </c>
      <c r="AI5399" s="112"/>
      <c r="AJ5399" s="112">
        <v>0</v>
      </c>
      <c r="AK5399" s="451"/>
      <c r="AL5399" s="164">
        <v>0</v>
      </c>
      <c r="AM5399" s="589">
        <v>0</v>
      </c>
      <c r="AN5399" s="573">
        <f t="shared" si="541"/>
        <v>19.27</v>
      </c>
      <c r="AO5399" s="573"/>
      <c r="AP5399" s="113">
        <f t="shared" si="533"/>
        <v>-8.759999999999998</v>
      </c>
      <c r="AQ5399" s="573"/>
      <c r="AR5399" s="573"/>
      <c r="AS5399" s="573"/>
      <c r="AT5399" s="590"/>
      <c r="AU5399" s="590"/>
      <c r="AV5399" s="273">
        <v>10.75</v>
      </c>
      <c r="AW5399" s="575">
        <f t="shared" si="542"/>
        <v>2.7799999999999994</v>
      </c>
      <c r="AX5399" s="591">
        <f t="shared" si="543"/>
        <v>0.76655069767441864</v>
      </c>
      <c r="AY5399" s="313">
        <f t="shared" si="544"/>
        <v>11.0725</v>
      </c>
      <c r="AZ5399" s="302">
        <f t="shared" si="545"/>
        <v>2.8320799999999995</v>
      </c>
      <c r="BA5399" s="434"/>
      <c r="BB5399" s="578">
        <f t="shared" si="546"/>
        <v>8.1974999999999998</v>
      </c>
      <c r="BC5399" s="592">
        <f t="shared" si="547"/>
        <v>2.2701067398597132</v>
      </c>
      <c r="BD5399" s="115">
        <f t="shared" si="548"/>
        <v>18.609199999999998</v>
      </c>
      <c r="BE5399" s="593">
        <f t="shared" si="549"/>
        <v>0.13919999999999888</v>
      </c>
      <c r="BF5399" s="216">
        <v>232</v>
      </c>
      <c r="BG5399" s="592">
        <f t="shared" si="550"/>
        <v>19.288999999999998</v>
      </c>
      <c r="BH5399" s="266">
        <f t="shared" si="551"/>
        <v>-0.81899999999999906</v>
      </c>
      <c r="BI5399" s="594">
        <v>270.42</v>
      </c>
      <c r="BJ5399" s="592">
        <f t="shared" si="552"/>
        <v>8.2404200000000003</v>
      </c>
      <c r="BK5399" s="593">
        <f t="shared" si="553"/>
        <v>0.82735140562248988</v>
      </c>
      <c r="BL5399" s="213">
        <f t="shared" si="554"/>
        <v>-7.4404199999999996</v>
      </c>
      <c r="BM5399" s="211">
        <f t="shared" si="555"/>
        <v>1.3861141670991177</v>
      </c>
      <c r="BN5399" s="85">
        <f t="shared" si="556"/>
        <v>0</v>
      </c>
      <c r="BO5399" s="595">
        <f t="shared" si="557"/>
        <v>19.27</v>
      </c>
      <c r="BP5399" s="596">
        <f t="shared" si="558"/>
        <v>-7.4404199999999996</v>
      </c>
      <c r="BQ5399" s="584"/>
      <c r="BR5399" s="597">
        <f t="shared" si="559"/>
        <v>26.80322</v>
      </c>
    </row>
    <row r="5400" spans="1:70" ht="13.5" thickBot="1" x14ac:dyDescent="0.25">
      <c r="A5400" s="58">
        <v>41916</v>
      </c>
      <c r="B5400" s="92">
        <v>20.11</v>
      </c>
      <c r="C5400" s="73">
        <f t="shared" si="560"/>
        <v>19.104499999999998</v>
      </c>
      <c r="D5400" s="174">
        <v>7.65</v>
      </c>
      <c r="E5400" s="120"/>
      <c r="F5400" s="382">
        <f t="shared" si="522"/>
        <v>27.759999999999998</v>
      </c>
      <c r="G5400" s="562">
        <f t="shared" si="535"/>
        <v>26.7545</v>
      </c>
      <c r="H5400" s="371">
        <v>20.47</v>
      </c>
      <c r="I5400" s="174">
        <v>9.9600000000000009</v>
      </c>
      <c r="J5400" s="563">
        <f t="shared" si="536"/>
        <v>7.9810100000000004</v>
      </c>
      <c r="K5400" s="554">
        <f t="shared" si="537"/>
        <v>30.43</v>
      </c>
      <c r="L5400" s="564">
        <f t="shared" si="538"/>
        <v>28.45101</v>
      </c>
      <c r="M5400" s="564"/>
      <c r="N5400" s="564"/>
      <c r="O5400" s="98">
        <f t="shared" si="531"/>
        <v>2.6700000000000017</v>
      </c>
      <c r="P5400" s="527">
        <f t="shared" si="539"/>
        <v>1.69651</v>
      </c>
      <c r="Q5400" s="100">
        <f t="shared" si="532"/>
        <v>8.7742359513637922</v>
      </c>
      <c r="R5400" s="565">
        <f t="shared" si="540"/>
        <v>5.9629166064754817E-2</v>
      </c>
      <c r="S5400" s="586">
        <v>0</v>
      </c>
      <c r="T5400" s="567">
        <v>0</v>
      </c>
      <c r="U5400" s="568">
        <v>0</v>
      </c>
      <c r="V5400" s="587">
        <v>0</v>
      </c>
      <c r="W5400" s="588">
        <v>0</v>
      </c>
      <c r="X5400" s="587">
        <v>0</v>
      </c>
      <c r="Y5400" s="571">
        <f t="shared" si="534"/>
        <v>27.759999999999998</v>
      </c>
      <c r="Z5400" s="108">
        <v>0</v>
      </c>
      <c r="AA5400" s="112">
        <v>0</v>
      </c>
      <c r="AB5400" s="108">
        <v>340.1</v>
      </c>
      <c r="AC5400" s="109">
        <v>0</v>
      </c>
      <c r="AD5400" s="111">
        <v>29.63</v>
      </c>
      <c r="AE5400" s="523"/>
      <c r="AF5400" s="108">
        <v>348.8</v>
      </c>
      <c r="AG5400" s="109">
        <v>0</v>
      </c>
      <c r="AH5400" s="109">
        <v>0</v>
      </c>
      <c r="AI5400" s="112"/>
      <c r="AJ5400" s="112">
        <v>0</v>
      </c>
      <c r="AK5400" s="451"/>
      <c r="AL5400" s="164">
        <v>0</v>
      </c>
      <c r="AM5400" s="589">
        <v>0</v>
      </c>
      <c r="AN5400" s="573">
        <f t="shared" si="541"/>
        <v>29.63</v>
      </c>
      <c r="AO5400" s="573"/>
      <c r="AP5400" s="113">
        <f t="shared" si="533"/>
        <v>1.870000000000001</v>
      </c>
      <c r="AQ5400" s="573"/>
      <c r="AR5400" s="573"/>
      <c r="AS5400" s="573"/>
      <c r="AT5400" s="590"/>
      <c r="AU5400" s="590"/>
      <c r="AV5400" s="273">
        <v>8.25</v>
      </c>
      <c r="AW5400" s="575">
        <f t="shared" si="542"/>
        <v>0.59999999999999876</v>
      </c>
      <c r="AX5400" s="591">
        <f t="shared" si="543"/>
        <v>0.96739515151515154</v>
      </c>
      <c r="AY5400" s="313">
        <f t="shared" si="544"/>
        <v>8.4975000000000005</v>
      </c>
      <c r="AZ5400" s="302">
        <f t="shared" si="545"/>
        <v>0.51649000000000012</v>
      </c>
      <c r="BA5400" s="434"/>
      <c r="BB5400" s="578">
        <f t="shared" si="546"/>
        <v>21.1325</v>
      </c>
      <c r="BC5400" s="592">
        <f t="shared" si="547"/>
        <v>0.97892819117473073</v>
      </c>
      <c r="BD5400" s="115">
        <f t="shared" si="548"/>
        <v>20.687199999999997</v>
      </c>
      <c r="BE5400" s="593">
        <f t="shared" si="549"/>
        <v>0.21719999999999828</v>
      </c>
      <c r="BF5400" s="216">
        <v>362</v>
      </c>
      <c r="BG5400" s="592">
        <f t="shared" si="550"/>
        <v>19.466499999999996</v>
      </c>
      <c r="BH5400" s="266">
        <f t="shared" si="551"/>
        <v>1.0035000000000025</v>
      </c>
      <c r="BI5400" s="594">
        <v>331.01</v>
      </c>
      <c r="BJ5400" s="592">
        <f t="shared" si="552"/>
        <v>7.9810100000000004</v>
      </c>
      <c r="BK5400" s="593">
        <f t="shared" si="553"/>
        <v>0.80130622489959835</v>
      </c>
      <c r="BL5400" s="213">
        <f t="shared" si="554"/>
        <v>1.1789899999999989</v>
      </c>
      <c r="BM5400" s="211">
        <f t="shared" si="555"/>
        <v>0.96020958488018904</v>
      </c>
      <c r="BN5400" s="85">
        <f t="shared" si="556"/>
        <v>0</v>
      </c>
      <c r="BO5400" s="595">
        <f t="shared" si="557"/>
        <v>29.63</v>
      </c>
      <c r="BP5400" s="596">
        <f t="shared" si="558"/>
        <v>1.1789899999999989</v>
      </c>
      <c r="BQ5400" s="584"/>
      <c r="BR5400" s="597">
        <f t="shared" si="559"/>
        <v>28.59581</v>
      </c>
    </row>
    <row r="5401" spans="1:70" ht="13.5" thickBot="1" x14ac:dyDescent="0.25">
      <c r="A5401" s="58">
        <v>41917</v>
      </c>
      <c r="B5401" s="92">
        <v>17.7</v>
      </c>
      <c r="C5401" s="73">
        <f t="shared" si="560"/>
        <v>16.814999999999998</v>
      </c>
      <c r="D5401" s="174">
        <v>7.86</v>
      </c>
      <c r="E5401" s="120"/>
      <c r="F5401" s="382">
        <f t="shared" si="522"/>
        <v>25.56</v>
      </c>
      <c r="G5401" s="562">
        <f t="shared" si="535"/>
        <v>24.674999999999997</v>
      </c>
      <c r="H5401" s="371">
        <v>17.88</v>
      </c>
      <c r="I5401" s="174">
        <v>10</v>
      </c>
      <c r="J5401" s="563">
        <f t="shared" si="536"/>
        <v>8.170440000000001</v>
      </c>
      <c r="K5401" s="554">
        <f t="shared" si="537"/>
        <v>27.88</v>
      </c>
      <c r="L5401" s="564">
        <f t="shared" si="538"/>
        <v>26.050440000000002</v>
      </c>
      <c r="M5401" s="564"/>
      <c r="N5401" s="564"/>
      <c r="O5401" s="98">
        <f t="shared" si="531"/>
        <v>2.3200000000000003</v>
      </c>
      <c r="P5401" s="527">
        <f t="shared" si="539"/>
        <v>1.3754400000000047</v>
      </c>
      <c r="Q5401" s="100">
        <f t="shared" si="532"/>
        <v>8.3213773314203738</v>
      </c>
      <c r="R5401" s="565">
        <f t="shared" si="540"/>
        <v>5.2799108191646842E-2</v>
      </c>
      <c r="S5401" s="586">
        <v>0</v>
      </c>
      <c r="T5401" s="567">
        <v>0</v>
      </c>
      <c r="U5401" s="568">
        <v>0</v>
      </c>
      <c r="V5401" s="587">
        <v>0</v>
      </c>
      <c r="W5401" s="588">
        <v>0</v>
      </c>
      <c r="X5401" s="587">
        <v>0</v>
      </c>
      <c r="Y5401" s="571">
        <f t="shared" si="534"/>
        <v>25.56</v>
      </c>
      <c r="Z5401" s="108">
        <v>0</v>
      </c>
      <c r="AA5401" s="112">
        <v>0</v>
      </c>
      <c r="AB5401" s="108">
        <v>340.1</v>
      </c>
      <c r="AC5401" s="109">
        <v>0</v>
      </c>
      <c r="AD5401" s="111">
        <v>27.71</v>
      </c>
      <c r="AE5401" s="523"/>
      <c r="AF5401" s="108">
        <v>348.8</v>
      </c>
      <c r="AG5401" s="109">
        <v>0</v>
      </c>
      <c r="AH5401" s="109">
        <v>0</v>
      </c>
      <c r="AI5401" s="112"/>
      <c r="AJ5401" s="112">
        <v>0</v>
      </c>
      <c r="AK5401" s="451"/>
      <c r="AL5401" s="164">
        <v>0</v>
      </c>
      <c r="AM5401" s="589">
        <v>0</v>
      </c>
      <c r="AN5401" s="573">
        <f t="shared" si="541"/>
        <v>27.71</v>
      </c>
      <c r="AO5401" s="573"/>
      <c r="AP5401" s="113">
        <f t="shared" si="533"/>
        <v>2.1500000000000021</v>
      </c>
      <c r="AQ5401" s="573"/>
      <c r="AR5401" s="573"/>
      <c r="AS5401" s="573"/>
      <c r="AT5401" s="590"/>
      <c r="AU5401" s="590"/>
      <c r="AV5401" s="273">
        <v>7.79</v>
      </c>
      <c r="AW5401" s="575">
        <f t="shared" si="542"/>
        <v>-7.0000000000000284E-2</v>
      </c>
      <c r="AX5401" s="591">
        <f t="shared" si="543"/>
        <v>1.048836970474968</v>
      </c>
      <c r="AY5401" s="313">
        <f t="shared" si="544"/>
        <v>8.0236999999999998</v>
      </c>
      <c r="AZ5401" s="302">
        <f t="shared" si="545"/>
        <v>-0.1467400000000012</v>
      </c>
      <c r="BA5401" s="434"/>
      <c r="BB5401" s="578">
        <f t="shared" si="546"/>
        <v>19.686300000000003</v>
      </c>
      <c r="BC5401" s="592">
        <f t="shared" si="547"/>
        <v>0.9153167431157706</v>
      </c>
      <c r="BD5401" s="115">
        <f t="shared" si="548"/>
        <v>18.019199999999998</v>
      </c>
      <c r="BE5401" s="593">
        <f t="shared" si="549"/>
        <v>0.13919999999999888</v>
      </c>
      <c r="BF5401" s="216">
        <v>232</v>
      </c>
      <c r="BG5401" s="592">
        <f t="shared" si="550"/>
        <v>17.046999999999997</v>
      </c>
      <c r="BH5401" s="266">
        <f t="shared" si="551"/>
        <v>0.83300000000000196</v>
      </c>
      <c r="BI5401" s="594">
        <v>310.44</v>
      </c>
      <c r="BJ5401" s="592">
        <f t="shared" si="552"/>
        <v>8.170440000000001</v>
      </c>
      <c r="BK5401" s="593">
        <f t="shared" si="553"/>
        <v>0.8170440000000001</v>
      </c>
      <c r="BL5401" s="213">
        <f t="shared" si="554"/>
        <v>1.659559999999999</v>
      </c>
      <c r="BM5401" s="211">
        <f t="shared" si="555"/>
        <v>0.94010970768675572</v>
      </c>
      <c r="BN5401" s="85">
        <f t="shared" si="556"/>
        <v>0</v>
      </c>
      <c r="BO5401" s="595">
        <f t="shared" si="557"/>
        <v>27.71</v>
      </c>
      <c r="BP5401" s="596">
        <f t="shared" si="558"/>
        <v>1.659559999999999</v>
      </c>
      <c r="BQ5401" s="584"/>
      <c r="BR5401" s="597">
        <f t="shared" si="559"/>
        <v>26.143240000000002</v>
      </c>
    </row>
    <row r="5402" spans="1:70" ht="13.5" thickBot="1" x14ac:dyDescent="0.25">
      <c r="A5402" s="58">
        <v>41918</v>
      </c>
      <c r="B5402" s="92">
        <v>18.41</v>
      </c>
      <c r="C5402" s="73">
        <f t="shared" si="560"/>
        <v>17.4895</v>
      </c>
      <c r="D5402" s="174">
        <v>7.91</v>
      </c>
      <c r="E5402" s="120"/>
      <c r="F5402" s="382">
        <f t="shared" si="522"/>
        <v>26.32</v>
      </c>
      <c r="G5402" s="562">
        <f t="shared" si="535"/>
        <v>25.3995</v>
      </c>
      <c r="H5402" s="371">
        <v>17.420000000000002</v>
      </c>
      <c r="I5402" s="174">
        <v>9.93</v>
      </c>
      <c r="J5402" s="563">
        <f t="shared" si="536"/>
        <v>8.2014700000000005</v>
      </c>
      <c r="K5402" s="554">
        <f t="shared" si="537"/>
        <v>27.35</v>
      </c>
      <c r="L5402" s="564">
        <f t="shared" si="538"/>
        <v>25.621470000000002</v>
      </c>
      <c r="M5402" s="564"/>
      <c r="N5402" s="564"/>
      <c r="O5402" s="98">
        <f t="shared" si="531"/>
        <v>1.0300000000000011</v>
      </c>
      <c r="P5402" s="527">
        <f t="shared" si="539"/>
        <v>0.22197000000000244</v>
      </c>
      <c r="Q5402" s="100">
        <f t="shared" si="532"/>
        <v>3.7659963436928741</v>
      </c>
      <c r="R5402" s="565">
        <f t="shared" si="540"/>
        <v>8.6634373437590589E-3</v>
      </c>
      <c r="S5402" s="586">
        <v>0</v>
      </c>
      <c r="T5402" s="567">
        <v>0</v>
      </c>
      <c r="U5402" s="568">
        <v>0</v>
      </c>
      <c r="V5402" s="587">
        <v>0</v>
      </c>
      <c r="W5402" s="588">
        <v>0</v>
      </c>
      <c r="X5402" s="587">
        <v>0</v>
      </c>
      <c r="Y5402" s="571">
        <f t="shared" si="534"/>
        <v>26.32</v>
      </c>
      <c r="Z5402" s="108">
        <v>0</v>
      </c>
      <c r="AA5402" s="112">
        <v>0</v>
      </c>
      <c r="AB5402" s="108">
        <v>339.9</v>
      </c>
      <c r="AC5402" s="109">
        <v>0</v>
      </c>
      <c r="AD5402" s="111">
        <v>28.17</v>
      </c>
      <c r="AE5402" s="523"/>
      <c r="AF5402" s="108">
        <v>348.8</v>
      </c>
      <c r="AG5402" s="109">
        <v>0</v>
      </c>
      <c r="AH5402" s="109">
        <v>0</v>
      </c>
      <c r="AI5402" s="112"/>
      <c r="AJ5402" s="112">
        <v>0</v>
      </c>
      <c r="AK5402" s="451"/>
      <c r="AL5402" s="164">
        <v>0</v>
      </c>
      <c r="AM5402" s="589">
        <v>0</v>
      </c>
      <c r="AN5402" s="573">
        <f t="shared" si="541"/>
        <v>28.17</v>
      </c>
      <c r="AO5402" s="573"/>
      <c r="AP5402" s="113">
        <f t="shared" si="533"/>
        <v>1.8500000000000014</v>
      </c>
      <c r="AQ5402" s="573"/>
      <c r="AR5402" s="573"/>
      <c r="AS5402" s="573"/>
      <c r="AT5402" s="590"/>
      <c r="AU5402" s="590"/>
      <c r="AV5402" s="273">
        <v>10.39</v>
      </c>
      <c r="AW5402" s="575">
        <f t="shared" si="542"/>
        <v>2.4800000000000004</v>
      </c>
      <c r="AX5402" s="591">
        <f t="shared" si="543"/>
        <v>0.78936188642925886</v>
      </c>
      <c r="AY5402" s="313">
        <f t="shared" si="544"/>
        <v>10.701700000000001</v>
      </c>
      <c r="AZ5402" s="302">
        <f t="shared" si="545"/>
        <v>2.5002300000000002</v>
      </c>
      <c r="BA5402" s="434"/>
      <c r="BB5402" s="578">
        <f t="shared" si="546"/>
        <v>17.468299999999999</v>
      </c>
      <c r="BC5402" s="592">
        <f t="shared" si="547"/>
        <v>1.0055815391308831</v>
      </c>
      <c r="BD5402" s="115">
        <f t="shared" si="548"/>
        <v>17.565800000000003</v>
      </c>
      <c r="BE5402" s="593">
        <f t="shared" si="549"/>
        <v>0.14580000000000126</v>
      </c>
      <c r="BF5402" s="216">
        <v>243</v>
      </c>
      <c r="BG5402" s="592">
        <f t="shared" si="550"/>
        <v>17.732499999999998</v>
      </c>
      <c r="BH5402" s="266">
        <f t="shared" si="551"/>
        <v>-0.31249999999999645</v>
      </c>
      <c r="BI5402" s="594">
        <v>291.47000000000003</v>
      </c>
      <c r="BJ5402" s="592">
        <f t="shared" si="552"/>
        <v>8.2014700000000005</v>
      </c>
      <c r="BK5402" s="593">
        <f t="shared" si="553"/>
        <v>0.8259284994964754</v>
      </c>
      <c r="BL5402" s="213">
        <f t="shared" si="554"/>
        <v>2.5485299999999995</v>
      </c>
      <c r="BM5402" s="211">
        <f t="shared" si="555"/>
        <v>0.90953035143769967</v>
      </c>
      <c r="BN5402" s="85">
        <f t="shared" si="556"/>
        <v>0</v>
      </c>
      <c r="BO5402" s="595">
        <f t="shared" si="557"/>
        <v>28.17</v>
      </c>
      <c r="BP5402" s="596">
        <f t="shared" si="558"/>
        <v>2.5485299999999995</v>
      </c>
      <c r="BQ5402" s="584"/>
      <c r="BR5402" s="597">
        <f t="shared" si="559"/>
        <v>25.718670000000003</v>
      </c>
    </row>
    <row r="5403" spans="1:70" ht="13.5" thickBot="1" x14ac:dyDescent="0.25">
      <c r="A5403" s="58">
        <v>41919</v>
      </c>
      <c r="B5403" s="92">
        <v>20.170000000000002</v>
      </c>
      <c r="C5403" s="73">
        <f t="shared" si="560"/>
        <v>19.1615</v>
      </c>
      <c r="D5403" s="174">
        <v>8.25</v>
      </c>
      <c r="E5403" s="120"/>
      <c r="F5403" s="382">
        <f t="shared" si="522"/>
        <v>28.42</v>
      </c>
      <c r="G5403" s="562">
        <f t="shared" si="535"/>
        <v>27.4115</v>
      </c>
      <c r="H5403" s="371">
        <v>18.809999999999999</v>
      </c>
      <c r="I5403" s="174">
        <v>10.19</v>
      </c>
      <c r="J5403" s="563">
        <f t="shared" si="536"/>
        <v>8.5165000000000006</v>
      </c>
      <c r="K5403" s="554">
        <f t="shared" si="537"/>
        <v>29</v>
      </c>
      <c r="L5403" s="564">
        <f t="shared" si="538"/>
        <v>27.326499999999999</v>
      </c>
      <c r="M5403" s="564"/>
      <c r="N5403" s="564"/>
      <c r="O5403" s="98">
        <f t="shared" si="531"/>
        <v>0.57999999999999829</v>
      </c>
      <c r="P5403" s="527">
        <f t="shared" si="539"/>
        <v>-8.5000000000000853E-2</v>
      </c>
      <c r="Q5403" s="100">
        <f t="shared" si="532"/>
        <v>1.9999999999999942</v>
      </c>
      <c r="R5403" s="565">
        <f t="shared" si="540"/>
        <v>-3.1105337309937555E-3</v>
      </c>
      <c r="S5403" s="586">
        <v>0</v>
      </c>
      <c r="T5403" s="567">
        <v>0</v>
      </c>
      <c r="U5403" s="568">
        <v>0</v>
      </c>
      <c r="V5403" s="587">
        <v>0</v>
      </c>
      <c r="W5403" s="588">
        <v>0</v>
      </c>
      <c r="X5403" s="587">
        <v>0</v>
      </c>
      <c r="Y5403" s="571">
        <f t="shared" si="534"/>
        <v>28.42</v>
      </c>
      <c r="Z5403" s="108">
        <v>0</v>
      </c>
      <c r="AA5403" s="112">
        <v>0</v>
      </c>
      <c r="AB5403" s="108">
        <v>339.7</v>
      </c>
      <c r="AC5403" s="109">
        <v>0</v>
      </c>
      <c r="AD5403" s="111">
        <v>23.29</v>
      </c>
      <c r="AE5403" s="523"/>
      <c r="AF5403" s="108">
        <v>348.75</v>
      </c>
      <c r="AG5403" s="109">
        <v>0</v>
      </c>
      <c r="AH5403" s="109">
        <v>0</v>
      </c>
      <c r="AI5403" s="112"/>
      <c r="AJ5403" s="112">
        <v>0</v>
      </c>
      <c r="AK5403" s="451"/>
      <c r="AL5403" s="164">
        <v>0</v>
      </c>
      <c r="AM5403" s="589">
        <v>0</v>
      </c>
      <c r="AN5403" s="573">
        <f t="shared" si="541"/>
        <v>23.29</v>
      </c>
      <c r="AO5403" s="573"/>
      <c r="AP5403" s="113">
        <f t="shared" si="533"/>
        <v>-5.1300000000000026</v>
      </c>
      <c r="AQ5403" s="573"/>
      <c r="AR5403" s="573"/>
      <c r="AS5403" s="573"/>
      <c r="AT5403" s="590"/>
      <c r="AU5403" s="590"/>
      <c r="AV5403" s="273">
        <v>9.8699999999999992</v>
      </c>
      <c r="AW5403" s="575">
        <f t="shared" si="542"/>
        <v>1.6199999999999992</v>
      </c>
      <c r="AX5403" s="591">
        <f t="shared" si="543"/>
        <v>0.86286727456940238</v>
      </c>
      <c r="AY5403" s="313">
        <f t="shared" si="544"/>
        <v>10.1661</v>
      </c>
      <c r="AZ5403" s="302">
        <f t="shared" si="545"/>
        <v>1.6495999999999995</v>
      </c>
      <c r="BA5403" s="434"/>
      <c r="BB5403" s="578">
        <f t="shared" si="546"/>
        <v>13.123899999999999</v>
      </c>
      <c r="BC5403" s="592">
        <f t="shared" si="547"/>
        <v>1.4396177965391386</v>
      </c>
      <c r="BD5403" s="115">
        <f t="shared" si="548"/>
        <v>18.8934</v>
      </c>
      <c r="BE5403" s="593">
        <f t="shared" si="549"/>
        <v>8.3400000000001029E-2</v>
      </c>
      <c r="BF5403" s="216">
        <v>139</v>
      </c>
      <c r="BG5403" s="592">
        <f t="shared" si="550"/>
        <v>19.3005</v>
      </c>
      <c r="BH5403" s="266">
        <f t="shared" si="551"/>
        <v>-0.49050000000000082</v>
      </c>
      <c r="BI5403" s="594">
        <v>266.5</v>
      </c>
      <c r="BJ5403" s="592">
        <f t="shared" si="552"/>
        <v>8.5165000000000006</v>
      </c>
      <c r="BK5403" s="593">
        <f t="shared" si="553"/>
        <v>0.83577036310107955</v>
      </c>
      <c r="BL5403" s="213">
        <f t="shared" si="554"/>
        <v>-4.0365000000000002</v>
      </c>
      <c r="BM5403" s="211">
        <f t="shared" si="555"/>
        <v>1.1733147273507945</v>
      </c>
      <c r="BN5403" s="85">
        <f t="shared" si="556"/>
        <v>0</v>
      </c>
      <c r="BO5403" s="595">
        <f t="shared" si="557"/>
        <v>23.29</v>
      </c>
      <c r="BP5403" s="596">
        <f t="shared" si="558"/>
        <v>-4.0365000000000002</v>
      </c>
      <c r="BQ5403" s="584"/>
      <c r="BR5403" s="597">
        <f t="shared" si="559"/>
        <v>27.382099999999998</v>
      </c>
    </row>
    <row r="5404" spans="1:70" ht="13.5" thickBot="1" x14ac:dyDescent="0.25">
      <c r="A5404" s="58">
        <v>41920</v>
      </c>
      <c r="B5404" s="92">
        <v>21.77</v>
      </c>
      <c r="C5404" s="73">
        <f t="shared" si="560"/>
        <v>20.6815</v>
      </c>
      <c r="D5404" s="174">
        <v>8.27</v>
      </c>
      <c r="E5404" s="120"/>
      <c r="F5404" s="382">
        <f t="shared" si="522"/>
        <v>30.04</v>
      </c>
      <c r="G5404" s="562">
        <f t="shared" si="535"/>
        <v>28.951499999999999</v>
      </c>
      <c r="H5404" s="371">
        <v>22.57</v>
      </c>
      <c r="I5404" s="174">
        <v>9.6</v>
      </c>
      <c r="J5404" s="563">
        <f t="shared" si="536"/>
        <v>8.5833700000000004</v>
      </c>
      <c r="K5404" s="554">
        <f t="shared" si="537"/>
        <v>32.17</v>
      </c>
      <c r="L5404" s="564">
        <f t="shared" si="538"/>
        <v>31.153370000000002</v>
      </c>
      <c r="M5404" s="564"/>
      <c r="N5404" s="564"/>
      <c r="O5404" s="98">
        <f t="shared" si="531"/>
        <v>2.1300000000000026</v>
      </c>
      <c r="P5404" s="527">
        <f t="shared" si="539"/>
        <v>2.2018700000000031</v>
      </c>
      <c r="Q5404" s="100">
        <f t="shared" si="532"/>
        <v>6.6210755362138718</v>
      </c>
      <c r="R5404" s="565">
        <f t="shared" si="540"/>
        <v>7.0678388886980859E-2</v>
      </c>
      <c r="S5404" s="586">
        <v>0</v>
      </c>
      <c r="T5404" s="567">
        <v>0</v>
      </c>
      <c r="U5404" s="568">
        <v>0</v>
      </c>
      <c r="V5404" s="587">
        <v>0</v>
      </c>
      <c r="W5404" s="588">
        <v>0</v>
      </c>
      <c r="X5404" s="587">
        <v>0</v>
      </c>
      <c r="Y5404" s="571">
        <f t="shared" si="534"/>
        <v>30.04</v>
      </c>
      <c r="Z5404" s="108">
        <v>0</v>
      </c>
      <c r="AA5404" s="112">
        <v>0</v>
      </c>
      <c r="AB5404" s="108">
        <v>339.5</v>
      </c>
      <c r="AC5404" s="109">
        <v>0</v>
      </c>
      <c r="AD5404" s="111">
        <v>23.88</v>
      </c>
      <c r="AE5404" s="523"/>
      <c r="AF5404" s="108">
        <v>348.7</v>
      </c>
      <c r="AG5404" s="109">
        <v>0</v>
      </c>
      <c r="AH5404" s="109">
        <v>0</v>
      </c>
      <c r="AI5404" s="112"/>
      <c r="AJ5404" s="112">
        <v>0</v>
      </c>
      <c r="AK5404" s="451"/>
      <c r="AL5404" s="164">
        <v>0</v>
      </c>
      <c r="AM5404" s="589">
        <v>0</v>
      </c>
      <c r="AN5404" s="573">
        <f t="shared" si="541"/>
        <v>23.88</v>
      </c>
      <c r="AO5404" s="573"/>
      <c r="AP5404" s="113">
        <f t="shared" si="533"/>
        <v>-6.16</v>
      </c>
      <c r="AQ5404" s="573"/>
      <c r="AR5404" s="573"/>
      <c r="AS5404" s="573"/>
      <c r="AT5404" s="590"/>
      <c r="AU5404" s="590"/>
      <c r="AV5404" s="273">
        <v>8.4600000000000009</v>
      </c>
      <c r="AW5404" s="575">
        <f t="shared" si="542"/>
        <v>0.19000000000000128</v>
      </c>
      <c r="AX5404" s="591">
        <f t="shared" si="543"/>
        <v>1.0145827423167848</v>
      </c>
      <c r="AY5404" s="313">
        <f t="shared" si="544"/>
        <v>8.7138000000000009</v>
      </c>
      <c r="AZ5404" s="302">
        <f t="shared" si="545"/>
        <v>0.13043000000000049</v>
      </c>
      <c r="BA5404" s="434"/>
      <c r="BB5404" s="578">
        <f t="shared" si="546"/>
        <v>15.166199999999998</v>
      </c>
      <c r="BC5404" s="592">
        <f t="shared" si="547"/>
        <v>1.5019055531378991</v>
      </c>
      <c r="BD5404" s="115">
        <f t="shared" si="548"/>
        <v>22.778200000000002</v>
      </c>
      <c r="BE5404" s="593">
        <f t="shared" si="549"/>
        <v>0.20820000000000149</v>
      </c>
      <c r="BF5404" s="216">
        <v>347</v>
      </c>
      <c r="BG5404" s="592">
        <f t="shared" si="550"/>
        <v>21.028500000000001</v>
      </c>
      <c r="BH5404" s="266">
        <f t="shared" si="551"/>
        <v>1.5414999999999992</v>
      </c>
      <c r="BI5404" s="594">
        <v>313.37</v>
      </c>
      <c r="BJ5404" s="592">
        <f t="shared" si="552"/>
        <v>8.5833700000000004</v>
      </c>
      <c r="BK5404" s="593">
        <f t="shared" si="553"/>
        <v>0.89410104166666671</v>
      </c>
      <c r="BL5404" s="213">
        <f t="shared" si="554"/>
        <v>-7.2733700000000034</v>
      </c>
      <c r="BM5404" s="211">
        <f t="shared" si="555"/>
        <v>1.3045799832495815</v>
      </c>
      <c r="BN5404" s="85">
        <f t="shared" si="556"/>
        <v>0</v>
      </c>
      <c r="BO5404" s="595">
        <f t="shared" si="557"/>
        <v>23.88</v>
      </c>
      <c r="BP5404" s="596">
        <f t="shared" si="558"/>
        <v>-7.2733700000000034</v>
      </c>
      <c r="BQ5404" s="584"/>
      <c r="BR5404" s="597">
        <f t="shared" si="559"/>
        <v>31.292170000000002</v>
      </c>
    </row>
    <row r="5405" spans="1:70" ht="13.5" thickBot="1" x14ac:dyDescent="0.25">
      <c r="A5405" s="58">
        <v>41921</v>
      </c>
      <c r="B5405" s="92">
        <v>20.29</v>
      </c>
      <c r="C5405" s="73">
        <f t="shared" si="560"/>
        <v>19.275499999999997</v>
      </c>
      <c r="D5405" s="174">
        <v>8.7200000000000006</v>
      </c>
      <c r="E5405" s="120"/>
      <c r="F5405" s="382">
        <f t="shared" si="522"/>
        <v>29.009999999999998</v>
      </c>
      <c r="G5405" s="562">
        <f t="shared" si="535"/>
        <v>27.9955</v>
      </c>
      <c r="H5405" s="371">
        <v>19.440000000000001</v>
      </c>
      <c r="I5405" s="174">
        <v>10.02</v>
      </c>
      <c r="J5405" s="563">
        <f t="shared" si="536"/>
        <v>8.9825300000000006</v>
      </c>
      <c r="K5405" s="554">
        <f t="shared" si="537"/>
        <v>29.46</v>
      </c>
      <c r="L5405" s="564">
        <f t="shared" si="538"/>
        <v>28.422530000000002</v>
      </c>
      <c r="M5405" s="564"/>
      <c r="N5405" s="564"/>
      <c r="O5405" s="98">
        <f t="shared" si="531"/>
        <v>0.45000000000000284</v>
      </c>
      <c r="P5405" s="527">
        <f t="shared" si="539"/>
        <v>0.42703000000000202</v>
      </c>
      <c r="Q5405" s="100">
        <f t="shared" si="532"/>
        <v>1.5274949083503151</v>
      </c>
      <c r="R5405" s="565">
        <f t="shared" si="540"/>
        <v>1.5024348641729008E-2</v>
      </c>
      <c r="S5405" s="586">
        <v>0</v>
      </c>
      <c r="T5405" s="567">
        <v>0</v>
      </c>
      <c r="U5405" s="568">
        <v>0</v>
      </c>
      <c r="V5405" s="587">
        <v>0</v>
      </c>
      <c r="W5405" s="588">
        <v>0</v>
      </c>
      <c r="X5405" s="587">
        <v>0</v>
      </c>
      <c r="Y5405" s="571">
        <f t="shared" si="534"/>
        <v>29.009999999999998</v>
      </c>
      <c r="Z5405" s="108">
        <v>0</v>
      </c>
      <c r="AA5405" s="112">
        <v>0</v>
      </c>
      <c r="AB5405" s="108">
        <v>339.3</v>
      </c>
      <c r="AC5405" s="109">
        <v>0</v>
      </c>
      <c r="AD5405" s="111">
        <v>18.54</v>
      </c>
      <c r="AE5405" s="523"/>
      <c r="AF5405" s="108">
        <v>348.7</v>
      </c>
      <c r="AG5405" s="109">
        <v>0</v>
      </c>
      <c r="AH5405" s="109">
        <v>0</v>
      </c>
      <c r="AI5405" s="112"/>
      <c r="AJ5405" s="112">
        <v>8</v>
      </c>
      <c r="AK5405" s="451"/>
      <c r="AL5405" s="164">
        <v>8</v>
      </c>
      <c r="AM5405" s="589">
        <v>8</v>
      </c>
      <c r="AN5405" s="573">
        <f t="shared" si="541"/>
        <v>26.54</v>
      </c>
      <c r="AO5405" s="573"/>
      <c r="AP5405" s="113">
        <f t="shared" si="533"/>
        <v>-2.4699999999999989</v>
      </c>
      <c r="AQ5405" s="573"/>
      <c r="AR5405" s="573"/>
      <c r="AS5405" s="573"/>
      <c r="AT5405" s="590"/>
      <c r="AU5405" s="590"/>
      <c r="AV5405" s="273">
        <v>8.64</v>
      </c>
      <c r="AW5405" s="575">
        <f t="shared" si="542"/>
        <v>-8.0000000000000071E-2</v>
      </c>
      <c r="AX5405" s="591">
        <f t="shared" si="543"/>
        <v>1.0396446759259259</v>
      </c>
      <c r="AY5405" s="313">
        <f t="shared" si="544"/>
        <v>8.8992000000000004</v>
      </c>
      <c r="AZ5405" s="302">
        <f t="shared" si="545"/>
        <v>-8.3330000000000126E-2</v>
      </c>
      <c r="BA5405" s="434"/>
      <c r="BB5405" s="578">
        <f t="shared" si="546"/>
        <v>17.640799999999999</v>
      </c>
      <c r="BC5405" s="592">
        <f t="shared" si="547"/>
        <v>1.1047798285792028</v>
      </c>
      <c r="BD5405" s="115">
        <f t="shared" si="548"/>
        <v>19.4892</v>
      </c>
      <c r="BE5405" s="593">
        <f t="shared" si="549"/>
        <v>4.9199999999999022E-2</v>
      </c>
      <c r="BF5405" s="216">
        <v>82</v>
      </c>
      <c r="BG5405" s="592">
        <f t="shared" si="550"/>
        <v>19.357499999999998</v>
      </c>
      <c r="BH5405" s="266">
        <f t="shared" si="551"/>
        <v>8.2500000000003126E-2</v>
      </c>
      <c r="BI5405" s="594">
        <v>262.52999999999997</v>
      </c>
      <c r="BJ5405" s="592">
        <f t="shared" si="552"/>
        <v>8.9825300000000006</v>
      </c>
      <c r="BK5405" s="593">
        <f t="shared" si="553"/>
        <v>0.8964600798403195</v>
      </c>
      <c r="BL5405" s="213">
        <f t="shared" si="554"/>
        <v>-1.8825300000000027</v>
      </c>
      <c r="BM5405" s="211">
        <f t="shared" si="555"/>
        <v>1.0709318010550115</v>
      </c>
      <c r="BN5405" s="85">
        <f t="shared" si="556"/>
        <v>15.2</v>
      </c>
      <c r="BO5405" s="595">
        <f t="shared" si="557"/>
        <v>33.739999999999995</v>
      </c>
      <c r="BP5405" s="596">
        <f t="shared" si="558"/>
        <v>5.317469999999993</v>
      </c>
      <c r="BQ5405" s="584"/>
      <c r="BR5405" s="597">
        <f t="shared" si="559"/>
        <v>28.455330000000004</v>
      </c>
    </row>
    <row r="5406" spans="1:70" ht="13.5" thickBot="1" x14ac:dyDescent="0.25">
      <c r="A5406" s="58">
        <v>41922</v>
      </c>
      <c r="B5406" s="92">
        <v>20.81</v>
      </c>
      <c r="C5406" s="73">
        <f t="shared" si="560"/>
        <v>19.769499999999997</v>
      </c>
      <c r="D5406" s="174">
        <v>8.67</v>
      </c>
      <c r="E5406" s="120"/>
      <c r="F5406" s="382">
        <f t="shared" si="522"/>
        <v>29.479999999999997</v>
      </c>
      <c r="G5406" s="562">
        <f t="shared" si="535"/>
        <v>28.439499999999995</v>
      </c>
      <c r="H5406" s="371">
        <v>18.78</v>
      </c>
      <c r="I5406" s="174">
        <v>10.35</v>
      </c>
      <c r="J5406" s="563">
        <f t="shared" si="536"/>
        <v>8.9535900000000002</v>
      </c>
      <c r="K5406" s="554">
        <f t="shared" si="537"/>
        <v>29.130000000000003</v>
      </c>
      <c r="L5406" s="564">
        <f t="shared" si="538"/>
        <v>27.73359</v>
      </c>
      <c r="M5406" s="564"/>
      <c r="N5406" s="564"/>
      <c r="O5406" s="98">
        <f t="shared" si="531"/>
        <v>-0.34999999999999432</v>
      </c>
      <c r="P5406" s="527">
        <f t="shared" si="539"/>
        <v>-0.70590999999999582</v>
      </c>
      <c r="Q5406" s="100">
        <f t="shared" si="532"/>
        <v>-1.2015104703055073</v>
      </c>
      <c r="R5406" s="565">
        <f t="shared" si="540"/>
        <v>-2.545325001198892E-2</v>
      </c>
      <c r="S5406" s="586">
        <v>0</v>
      </c>
      <c r="T5406" s="567">
        <v>0</v>
      </c>
      <c r="U5406" s="568">
        <v>0</v>
      </c>
      <c r="V5406" s="587">
        <v>0</v>
      </c>
      <c r="W5406" s="588">
        <v>0</v>
      </c>
      <c r="X5406" s="587">
        <v>0</v>
      </c>
      <c r="Y5406" s="571">
        <f t="shared" si="534"/>
        <v>29.479999999999997</v>
      </c>
      <c r="Z5406" s="108">
        <v>0</v>
      </c>
      <c r="AA5406" s="112">
        <v>0</v>
      </c>
      <c r="AB5406" s="108">
        <v>339.6</v>
      </c>
      <c r="AC5406" s="109">
        <v>0.75</v>
      </c>
      <c r="AD5406" s="111">
        <v>22.31</v>
      </c>
      <c r="AE5406" s="523"/>
      <c r="AF5406" s="108">
        <v>348.7</v>
      </c>
      <c r="AG5406" s="109">
        <v>0.2</v>
      </c>
      <c r="AH5406" s="109">
        <v>0</v>
      </c>
      <c r="AI5406" s="112"/>
      <c r="AJ5406" s="112">
        <v>7</v>
      </c>
      <c r="AK5406" s="451"/>
      <c r="AL5406" s="164">
        <v>7</v>
      </c>
      <c r="AM5406" s="589">
        <v>7</v>
      </c>
      <c r="AN5406" s="573">
        <f t="shared" si="541"/>
        <v>29.31</v>
      </c>
      <c r="AO5406" s="573"/>
      <c r="AP5406" s="113">
        <f t="shared" si="533"/>
        <v>-0.16999999999999815</v>
      </c>
      <c r="AQ5406" s="573"/>
      <c r="AR5406" s="573"/>
      <c r="AS5406" s="573"/>
      <c r="AT5406" s="590"/>
      <c r="AU5406" s="590"/>
      <c r="AV5406" s="273">
        <v>11.14</v>
      </c>
      <c r="AW5406" s="575">
        <f t="shared" si="542"/>
        <v>2.4700000000000006</v>
      </c>
      <c r="AX5406" s="591">
        <f t="shared" si="543"/>
        <v>0.80373339317773784</v>
      </c>
      <c r="AY5406" s="313">
        <f t="shared" si="544"/>
        <v>11.474200000000002</v>
      </c>
      <c r="AZ5406" s="302">
        <f t="shared" si="545"/>
        <v>2.5206100000000013</v>
      </c>
      <c r="BA5406" s="434"/>
      <c r="BB5406" s="578">
        <f t="shared" si="546"/>
        <v>17.835799999999999</v>
      </c>
      <c r="BC5406" s="592">
        <f t="shared" si="547"/>
        <v>1.0644097825721304</v>
      </c>
      <c r="BD5406" s="115">
        <f t="shared" si="548"/>
        <v>18.9846</v>
      </c>
      <c r="BE5406" s="593">
        <f t="shared" si="549"/>
        <v>0.20459999999999923</v>
      </c>
      <c r="BF5406" s="216">
        <v>341</v>
      </c>
      <c r="BG5406" s="592">
        <f t="shared" si="550"/>
        <v>20.110499999999998</v>
      </c>
      <c r="BH5406" s="266">
        <f t="shared" si="551"/>
        <v>-1.3304999999999971</v>
      </c>
      <c r="BI5406" s="594">
        <v>283.58999999999997</v>
      </c>
      <c r="BJ5406" s="592">
        <f t="shared" si="552"/>
        <v>8.9535900000000002</v>
      </c>
      <c r="BK5406" s="593">
        <f t="shared" si="553"/>
        <v>0.86508115942028985</v>
      </c>
      <c r="BL5406" s="213">
        <f t="shared" si="554"/>
        <v>1.5764099999999992</v>
      </c>
      <c r="BM5406" s="211">
        <f t="shared" si="555"/>
        <v>0.94621596724667356</v>
      </c>
      <c r="BN5406" s="85">
        <f t="shared" si="556"/>
        <v>13.299999999999999</v>
      </c>
      <c r="BO5406" s="595">
        <f t="shared" si="557"/>
        <v>35.61</v>
      </c>
      <c r="BP5406" s="596">
        <f t="shared" si="558"/>
        <v>7.8764099999999999</v>
      </c>
      <c r="BQ5406" s="584"/>
      <c r="BR5406" s="597">
        <f t="shared" si="559"/>
        <v>27.869989999999998</v>
      </c>
    </row>
    <row r="5407" spans="1:70" ht="13.5" thickBot="1" x14ac:dyDescent="0.25">
      <c r="A5407" s="58">
        <v>41923</v>
      </c>
      <c r="B5407" s="92">
        <v>18.93</v>
      </c>
      <c r="C5407" s="73">
        <f t="shared" si="560"/>
        <v>17.983499999999999</v>
      </c>
      <c r="D5407" s="174">
        <v>8.42</v>
      </c>
      <c r="E5407" s="120"/>
      <c r="F5407" s="382">
        <f t="shared" si="522"/>
        <v>27.35</v>
      </c>
      <c r="G5407" s="562">
        <f t="shared" si="535"/>
        <v>26.403500000000001</v>
      </c>
      <c r="H5407" s="371">
        <v>20.14</v>
      </c>
      <c r="I5407" s="174">
        <v>9.83</v>
      </c>
      <c r="J5407" s="563">
        <f t="shared" si="536"/>
        <v>8.7103000000000002</v>
      </c>
      <c r="K5407" s="554">
        <f t="shared" si="537"/>
        <v>29.97</v>
      </c>
      <c r="L5407" s="564">
        <f t="shared" si="538"/>
        <v>28.850300000000001</v>
      </c>
      <c r="M5407" s="564"/>
      <c r="N5407" s="564"/>
      <c r="O5407" s="98">
        <f t="shared" si="531"/>
        <v>2.6199999999999974</v>
      </c>
      <c r="P5407" s="527">
        <f t="shared" si="539"/>
        <v>2.4467999999999996</v>
      </c>
      <c r="Q5407" s="100">
        <f t="shared" si="532"/>
        <v>8.7420754087420676</v>
      </c>
      <c r="R5407" s="565">
        <f t="shared" si="540"/>
        <v>8.4810209945823778E-2</v>
      </c>
      <c r="S5407" s="586">
        <v>0</v>
      </c>
      <c r="T5407" s="567">
        <v>0</v>
      </c>
      <c r="U5407" s="568">
        <v>0</v>
      </c>
      <c r="V5407" s="587">
        <v>0</v>
      </c>
      <c r="W5407" s="588">
        <v>0</v>
      </c>
      <c r="X5407" s="587">
        <v>0</v>
      </c>
      <c r="Y5407" s="571">
        <f t="shared" si="534"/>
        <v>27.35</v>
      </c>
      <c r="Z5407" s="108">
        <v>0</v>
      </c>
      <c r="AA5407" s="112">
        <v>0</v>
      </c>
      <c r="AB5407" s="108">
        <v>339.5</v>
      </c>
      <c r="AC5407" s="109">
        <v>0</v>
      </c>
      <c r="AD5407" s="111">
        <v>28.76</v>
      </c>
      <c r="AE5407" s="523"/>
      <c r="AF5407" s="108">
        <v>348.8</v>
      </c>
      <c r="AG5407" s="109">
        <v>0.3</v>
      </c>
      <c r="AH5407" s="109">
        <v>0</v>
      </c>
      <c r="AI5407" s="112"/>
      <c r="AJ5407" s="112">
        <v>0</v>
      </c>
      <c r="AK5407" s="451"/>
      <c r="AL5407" s="164">
        <v>0</v>
      </c>
      <c r="AM5407" s="589">
        <v>0</v>
      </c>
      <c r="AN5407" s="573">
        <f t="shared" si="541"/>
        <v>28.76</v>
      </c>
      <c r="AO5407" s="573"/>
      <c r="AP5407" s="113">
        <f t="shared" si="533"/>
        <v>1.4100000000000001</v>
      </c>
      <c r="AQ5407" s="573"/>
      <c r="AR5407" s="573"/>
      <c r="AS5407" s="573"/>
      <c r="AT5407" s="590"/>
      <c r="AU5407" s="590"/>
      <c r="AV5407" s="273">
        <v>10.039999999999999</v>
      </c>
      <c r="AW5407" s="575">
        <f t="shared" si="542"/>
        <v>1.6199999999999992</v>
      </c>
      <c r="AX5407" s="591">
        <f t="shared" si="543"/>
        <v>0.86755976095617537</v>
      </c>
      <c r="AY5407" s="313">
        <f t="shared" si="544"/>
        <v>10.341199999999999</v>
      </c>
      <c r="AZ5407" s="302">
        <f t="shared" si="545"/>
        <v>1.6308999999999987</v>
      </c>
      <c r="BA5407" s="434"/>
      <c r="BB5407" s="578">
        <f t="shared" si="546"/>
        <v>18.418800000000005</v>
      </c>
      <c r="BC5407" s="592">
        <f t="shared" si="547"/>
        <v>1.0969009924642212</v>
      </c>
      <c r="BD5407" s="115">
        <f t="shared" si="548"/>
        <v>20.203600000000002</v>
      </c>
      <c r="BE5407" s="593">
        <f t="shared" si="549"/>
        <v>6.3600000000000989E-2</v>
      </c>
      <c r="BF5407" s="216">
        <v>106</v>
      </c>
      <c r="BG5407" s="592">
        <f t="shared" si="550"/>
        <v>18.089500000000001</v>
      </c>
      <c r="BH5407" s="266">
        <f t="shared" si="551"/>
        <v>2.0504999999999995</v>
      </c>
      <c r="BI5407" s="594">
        <v>290.3</v>
      </c>
      <c r="BJ5407" s="592">
        <f t="shared" si="552"/>
        <v>8.7103000000000002</v>
      </c>
      <c r="BK5407" s="593">
        <f t="shared" si="553"/>
        <v>0.88609359104781282</v>
      </c>
      <c r="BL5407" s="213">
        <f t="shared" si="554"/>
        <v>-9.0299999999999159E-2</v>
      </c>
      <c r="BM5407" s="211">
        <f t="shared" si="555"/>
        <v>1.0031397774687065</v>
      </c>
      <c r="BN5407" s="85">
        <f t="shared" si="556"/>
        <v>0</v>
      </c>
      <c r="BO5407" s="595">
        <f t="shared" si="557"/>
        <v>28.76</v>
      </c>
      <c r="BP5407" s="596">
        <f t="shared" si="558"/>
        <v>-9.0299999999999159E-2</v>
      </c>
      <c r="BQ5407" s="584"/>
      <c r="BR5407" s="597">
        <f t="shared" si="559"/>
        <v>28.892700000000001</v>
      </c>
    </row>
    <row r="5408" spans="1:70" ht="13.5" thickBot="1" x14ac:dyDescent="0.25">
      <c r="A5408" s="58">
        <v>41924</v>
      </c>
      <c r="B5408" s="92">
        <v>15.58</v>
      </c>
      <c r="C5408" s="73">
        <f t="shared" si="560"/>
        <v>14.801</v>
      </c>
      <c r="D5408" s="174">
        <v>8.33</v>
      </c>
      <c r="E5408" s="120"/>
      <c r="F5408" s="598">
        <f t="shared" si="522"/>
        <v>23.91</v>
      </c>
      <c r="G5408" s="562">
        <f t="shared" si="535"/>
        <v>23.131</v>
      </c>
      <c r="H5408" s="371">
        <v>15.3</v>
      </c>
      <c r="I5408" s="174">
        <v>9.85</v>
      </c>
      <c r="J5408" s="563">
        <f t="shared" si="536"/>
        <v>8.5999499999999998</v>
      </c>
      <c r="K5408" s="554">
        <f t="shared" si="537"/>
        <v>25.15</v>
      </c>
      <c r="L5408" s="564">
        <f t="shared" si="538"/>
        <v>23.89995</v>
      </c>
      <c r="M5408" s="564"/>
      <c r="N5408" s="564"/>
      <c r="O5408" s="98">
        <f t="shared" si="531"/>
        <v>1.2399999999999984</v>
      </c>
      <c r="P5408" s="527">
        <f t="shared" si="539"/>
        <v>0.76895000000000024</v>
      </c>
      <c r="Q5408" s="100">
        <f t="shared" si="532"/>
        <v>4.9304174950298147</v>
      </c>
      <c r="R5408" s="565">
        <f t="shared" si="540"/>
        <v>3.2173707476375484E-2</v>
      </c>
      <c r="S5408" s="586">
        <v>0</v>
      </c>
      <c r="T5408" s="567">
        <v>0</v>
      </c>
      <c r="U5408" s="568">
        <v>0</v>
      </c>
      <c r="V5408" s="587">
        <v>0</v>
      </c>
      <c r="W5408" s="588">
        <v>0</v>
      </c>
      <c r="X5408" s="587">
        <v>0</v>
      </c>
      <c r="Y5408" s="571">
        <f t="shared" si="534"/>
        <v>23.91</v>
      </c>
      <c r="Z5408" s="108">
        <v>0</v>
      </c>
      <c r="AA5408" s="112">
        <v>0</v>
      </c>
      <c r="AB5408" s="108">
        <v>339.5</v>
      </c>
      <c r="AC5408" s="109">
        <v>0.4</v>
      </c>
      <c r="AD5408" s="111">
        <v>13.36</v>
      </c>
      <c r="AE5408" s="523"/>
      <c r="AF5408" s="108">
        <v>348.8</v>
      </c>
      <c r="AG5408" s="109">
        <v>0.1</v>
      </c>
      <c r="AH5408" s="109">
        <v>0</v>
      </c>
      <c r="AI5408" s="112"/>
      <c r="AJ5408" s="112">
        <v>0</v>
      </c>
      <c r="AK5408" s="451"/>
      <c r="AL5408" s="164">
        <v>0</v>
      </c>
      <c r="AM5408" s="589">
        <v>0</v>
      </c>
      <c r="AN5408" s="573">
        <f t="shared" si="541"/>
        <v>13.36</v>
      </c>
      <c r="AO5408" s="573"/>
      <c r="AP5408" s="113">
        <f t="shared" si="533"/>
        <v>-10.55</v>
      </c>
      <c r="AQ5408" s="573"/>
      <c r="AR5408" s="573"/>
      <c r="AS5408" s="573"/>
      <c r="AT5408" s="590"/>
      <c r="AU5408" s="590"/>
      <c r="AV5408" s="273">
        <v>7.59</v>
      </c>
      <c r="AW5408" s="575">
        <f t="shared" si="542"/>
        <v>-0.74000000000000021</v>
      </c>
      <c r="AX5408" s="591">
        <f t="shared" si="543"/>
        <v>1.1330632411067194</v>
      </c>
      <c r="AY5408" s="313">
        <f t="shared" si="544"/>
        <v>7.8177000000000003</v>
      </c>
      <c r="AZ5408" s="302">
        <f t="shared" si="545"/>
        <v>-0.78224999999999945</v>
      </c>
      <c r="BA5408" s="434"/>
      <c r="BB5408" s="578">
        <f t="shared" si="546"/>
        <v>5.5422999999999991</v>
      </c>
      <c r="BC5408" s="592">
        <f t="shared" si="547"/>
        <v>2.8150406870793718</v>
      </c>
      <c r="BD5408" s="115">
        <f t="shared" si="548"/>
        <v>15.601800000000001</v>
      </c>
      <c r="BE5408" s="593">
        <f t="shared" si="549"/>
        <v>0.30180000000000007</v>
      </c>
      <c r="BF5408" s="216">
        <v>503</v>
      </c>
      <c r="BG5408" s="592">
        <f t="shared" si="550"/>
        <v>15.304</v>
      </c>
      <c r="BH5408" s="266">
        <f t="shared" si="551"/>
        <v>-3.9999999999995595E-3</v>
      </c>
      <c r="BI5408" s="594">
        <v>269.95</v>
      </c>
      <c r="BJ5408" s="592">
        <f t="shared" si="552"/>
        <v>8.5999499999999998</v>
      </c>
      <c r="BK5408" s="593">
        <f t="shared" si="553"/>
        <v>0.8730913705583756</v>
      </c>
      <c r="BL5408" s="213">
        <f t="shared" si="554"/>
        <v>-10.539950000000001</v>
      </c>
      <c r="BM5408" s="211">
        <f t="shared" si="555"/>
        <v>1.7889184131736529</v>
      </c>
      <c r="BN5408" s="85">
        <f t="shared" si="556"/>
        <v>0</v>
      </c>
      <c r="BO5408" s="595">
        <f t="shared" si="557"/>
        <v>13.36</v>
      </c>
      <c r="BP5408" s="596">
        <f t="shared" si="558"/>
        <v>-10.539950000000001</v>
      </c>
      <c r="BQ5408" s="584"/>
      <c r="BR5408" s="597">
        <f t="shared" si="559"/>
        <v>24.101150000000001</v>
      </c>
    </row>
    <row r="5409" spans="1:70" ht="13.5" thickBot="1" x14ac:dyDescent="0.25">
      <c r="A5409" s="58">
        <v>41925</v>
      </c>
      <c r="B5409" s="92">
        <v>16.46</v>
      </c>
      <c r="C5409" s="73">
        <f t="shared" si="560"/>
        <v>15.637</v>
      </c>
      <c r="D5409" s="174">
        <v>8.32</v>
      </c>
      <c r="E5409" s="120"/>
      <c r="F5409" s="382">
        <f t="shared" si="522"/>
        <v>24.78</v>
      </c>
      <c r="G5409" s="562">
        <f t="shared" si="535"/>
        <v>23.957000000000001</v>
      </c>
      <c r="H5409" s="371">
        <v>15.26</v>
      </c>
      <c r="I5409" s="174">
        <v>9.81</v>
      </c>
      <c r="J5409" s="563">
        <f t="shared" si="536"/>
        <v>8.5731000000000002</v>
      </c>
      <c r="K5409" s="554">
        <f t="shared" si="537"/>
        <v>25.07</v>
      </c>
      <c r="L5409" s="564">
        <f t="shared" si="538"/>
        <v>23.833100000000002</v>
      </c>
      <c r="M5409" s="564"/>
      <c r="N5409" s="564"/>
      <c r="O5409" s="98">
        <f t="shared" si="531"/>
        <v>0.28999999999999915</v>
      </c>
      <c r="P5409" s="527">
        <f t="shared" si="539"/>
        <v>-0.12389999999999901</v>
      </c>
      <c r="Q5409" s="100">
        <f t="shared" si="532"/>
        <v>1.1567610690067776</v>
      </c>
      <c r="R5409" s="565">
        <f t="shared" si="540"/>
        <v>-5.1986522944979458E-3</v>
      </c>
      <c r="S5409" s="586">
        <v>0</v>
      </c>
      <c r="T5409" s="567">
        <v>0</v>
      </c>
      <c r="U5409" s="568">
        <v>0</v>
      </c>
      <c r="V5409" s="587">
        <v>0</v>
      </c>
      <c r="W5409" s="588">
        <v>0</v>
      </c>
      <c r="X5409" s="587">
        <v>0</v>
      </c>
      <c r="Y5409" s="571">
        <f t="shared" si="534"/>
        <v>24.78</v>
      </c>
      <c r="Z5409" s="108">
        <v>0</v>
      </c>
      <c r="AA5409" s="112">
        <v>0</v>
      </c>
      <c r="AB5409" s="108">
        <v>339.5</v>
      </c>
      <c r="AC5409" s="109">
        <v>0</v>
      </c>
      <c r="AD5409" s="111">
        <v>17.36</v>
      </c>
      <c r="AE5409" s="523"/>
      <c r="AF5409" s="108">
        <v>348.7</v>
      </c>
      <c r="AG5409" s="109">
        <v>0</v>
      </c>
      <c r="AH5409" s="109">
        <v>0</v>
      </c>
      <c r="AI5409" s="112"/>
      <c r="AJ5409" s="112">
        <v>0</v>
      </c>
      <c r="AK5409" s="451"/>
      <c r="AL5409" s="164">
        <v>0</v>
      </c>
      <c r="AM5409" s="589">
        <v>0</v>
      </c>
      <c r="AN5409" s="573">
        <f t="shared" si="541"/>
        <v>17.36</v>
      </c>
      <c r="AO5409" s="573"/>
      <c r="AP5409" s="113">
        <f t="shared" si="533"/>
        <v>-7.4200000000000017</v>
      </c>
      <c r="AQ5409" s="573"/>
      <c r="AR5409" s="573"/>
      <c r="AS5409" s="573"/>
      <c r="AT5409" s="590"/>
      <c r="AU5409" s="590"/>
      <c r="AV5409" s="273">
        <v>8.7799999999999994</v>
      </c>
      <c r="AW5409" s="575">
        <f t="shared" si="542"/>
        <v>0.45999999999999908</v>
      </c>
      <c r="AX5409" s="591">
        <f t="shared" si="543"/>
        <v>0.97643507972665156</v>
      </c>
      <c r="AY5409" s="313">
        <f t="shared" si="544"/>
        <v>9.0434000000000001</v>
      </c>
      <c r="AZ5409" s="302">
        <f t="shared" si="545"/>
        <v>0.47029999999999994</v>
      </c>
      <c r="BA5409" s="434"/>
      <c r="BB5409" s="578">
        <f t="shared" si="546"/>
        <v>8.3165999999999993</v>
      </c>
      <c r="BC5409" s="592">
        <f t="shared" si="547"/>
        <v>1.8409446167905155</v>
      </c>
      <c r="BD5409" s="115">
        <f t="shared" si="548"/>
        <v>15.3104</v>
      </c>
      <c r="BE5409" s="593">
        <f t="shared" si="549"/>
        <v>5.0399999999999778E-2</v>
      </c>
      <c r="BF5409" s="216">
        <v>84</v>
      </c>
      <c r="BG5409" s="592">
        <f t="shared" si="550"/>
        <v>15.721</v>
      </c>
      <c r="BH5409" s="266">
        <f t="shared" si="551"/>
        <v>-0.4610000000000003</v>
      </c>
      <c r="BI5409" s="594">
        <v>253.1</v>
      </c>
      <c r="BJ5409" s="592">
        <f t="shared" si="552"/>
        <v>8.5731000000000002</v>
      </c>
      <c r="BK5409" s="593">
        <f t="shared" si="553"/>
        <v>0.87391437308868503</v>
      </c>
      <c r="BL5409" s="213">
        <f t="shared" si="554"/>
        <v>-6.4731000000000023</v>
      </c>
      <c r="BM5409" s="211">
        <f t="shared" si="555"/>
        <v>1.3728744239631339</v>
      </c>
      <c r="BN5409" s="85">
        <f t="shared" si="556"/>
        <v>0</v>
      </c>
      <c r="BO5409" s="595">
        <f t="shared" si="557"/>
        <v>17.36</v>
      </c>
      <c r="BP5409" s="596">
        <f t="shared" si="558"/>
        <v>-6.4731000000000023</v>
      </c>
      <c r="BQ5409" s="584"/>
      <c r="BR5409" s="597">
        <f t="shared" si="559"/>
        <v>23.866700000000002</v>
      </c>
    </row>
    <row r="5410" spans="1:70" ht="13.5" thickBot="1" x14ac:dyDescent="0.25">
      <c r="A5410" s="58">
        <v>41926</v>
      </c>
      <c r="B5410" s="92">
        <v>19.09</v>
      </c>
      <c r="C5410" s="73">
        <f t="shared" si="560"/>
        <v>18.1355</v>
      </c>
      <c r="D5410" s="174">
        <v>8.3000000000000007</v>
      </c>
      <c r="E5410" s="120"/>
      <c r="F5410" s="382">
        <f t="shared" si="522"/>
        <v>27.39</v>
      </c>
      <c r="G5410" s="562">
        <f t="shared" si="535"/>
        <v>26.435500000000001</v>
      </c>
      <c r="H5410" s="371">
        <v>18.489999999999998</v>
      </c>
      <c r="I5410" s="174">
        <v>9.9600000000000009</v>
      </c>
      <c r="J5410" s="563">
        <f t="shared" si="536"/>
        <v>8.5906600000000015</v>
      </c>
      <c r="K5410" s="554">
        <f t="shared" si="537"/>
        <v>28.45</v>
      </c>
      <c r="L5410" s="564">
        <f t="shared" si="538"/>
        <v>27.080660000000002</v>
      </c>
      <c r="M5410" s="564"/>
      <c r="N5410" s="564"/>
      <c r="O5410" s="98">
        <f t="shared" si="531"/>
        <v>1.0599999999999987</v>
      </c>
      <c r="P5410" s="527">
        <f t="shared" si="539"/>
        <v>0.64516000000000062</v>
      </c>
      <c r="Q5410" s="100">
        <f t="shared" si="532"/>
        <v>3.7258347978910327</v>
      </c>
      <c r="R5410" s="565">
        <f t="shared" si="540"/>
        <v>2.3823643884602539E-2</v>
      </c>
      <c r="S5410" s="586">
        <v>0</v>
      </c>
      <c r="T5410" s="567">
        <v>0</v>
      </c>
      <c r="U5410" s="568">
        <v>0</v>
      </c>
      <c r="V5410" s="587">
        <v>0</v>
      </c>
      <c r="W5410" s="588">
        <v>0</v>
      </c>
      <c r="X5410" s="587">
        <v>0</v>
      </c>
      <c r="Y5410" s="571">
        <f t="shared" si="534"/>
        <v>27.39</v>
      </c>
      <c r="Z5410" s="108">
        <v>0</v>
      </c>
      <c r="AA5410" s="112">
        <v>0</v>
      </c>
      <c r="AB5410" s="108">
        <v>339.6</v>
      </c>
      <c r="AC5410" s="109">
        <v>0.5</v>
      </c>
      <c r="AD5410" s="111">
        <v>15.57</v>
      </c>
      <c r="AE5410" s="523"/>
      <c r="AF5410" s="108">
        <v>348.8</v>
      </c>
      <c r="AG5410" s="109">
        <v>0.8</v>
      </c>
      <c r="AH5410" s="109">
        <v>0</v>
      </c>
      <c r="AI5410" s="112"/>
      <c r="AJ5410" s="112">
        <v>9</v>
      </c>
      <c r="AK5410" s="451"/>
      <c r="AL5410" s="164">
        <v>9</v>
      </c>
      <c r="AM5410" s="589">
        <v>9</v>
      </c>
      <c r="AN5410" s="573">
        <f t="shared" si="541"/>
        <v>24.57</v>
      </c>
      <c r="AO5410" s="573"/>
      <c r="AP5410" s="113">
        <f t="shared" si="533"/>
        <v>-2.8200000000000003</v>
      </c>
      <c r="AQ5410" s="573"/>
      <c r="AR5410" s="573"/>
      <c r="AS5410" s="573"/>
      <c r="AT5410" s="590"/>
      <c r="AU5410" s="590"/>
      <c r="AV5410" s="273">
        <v>8.8699999999999992</v>
      </c>
      <c r="AW5410" s="575">
        <f t="shared" si="542"/>
        <v>0.56999999999999851</v>
      </c>
      <c r="AX5410" s="591">
        <f t="shared" si="543"/>
        <v>0.96850732807215356</v>
      </c>
      <c r="AY5410" s="313">
        <f t="shared" si="544"/>
        <v>9.136099999999999</v>
      </c>
      <c r="AZ5410" s="302">
        <f t="shared" si="545"/>
        <v>0.54543999999999748</v>
      </c>
      <c r="BA5410" s="434"/>
      <c r="BB5410" s="578">
        <f t="shared" si="546"/>
        <v>15.433900000000001</v>
      </c>
      <c r="BC5410" s="592">
        <f t="shared" si="547"/>
        <v>1.2137178548519816</v>
      </c>
      <c r="BD5410" s="115">
        <f t="shared" si="548"/>
        <v>18.732399999999998</v>
      </c>
      <c r="BE5410" s="593">
        <f t="shared" si="549"/>
        <v>0.24239999999999995</v>
      </c>
      <c r="BF5410" s="216">
        <v>404</v>
      </c>
      <c r="BG5410" s="592">
        <f t="shared" si="550"/>
        <v>18.5395</v>
      </c>
      <c r="BH5410" s="266">
        <f t="shared" si="551"/>
        <v>-4.9500000000001876E-2</v>
      </c>
      <c r="BI5410" s="594">
        <v>290.66000000000003</v>
      </c>
      <c r="BJ5410" s="592">
        <f t="shared" si="552"/>
        <v>8.5906600000000015</v>
      </c>
      <c r="BK5410" s="593">
        <f t="shared" si="553"/>
        <v>0.8625160642570282</v>
      </c>
      <c r="BL5410" s="213">
        <f t="shared" si="554"/>
        <v>-2.5106600000000014</v>
      </c>
      <c r="BM5410" s="211">
        <f t="shared" si="555"/>
        <v>1.1021839641839641</v>
      </c>
      <c r="BN5410" s="85">
        <f t="shared" si="556"/>
        <v>17.099999999999998</v>
      </c>
      <c r="BO5410" s="595">
        <f t="shared" si="557"/>
        <v>32.67</v>
      </c>
      <c r="BP5410" s="596">
        <f t="shared" si="558"/>
        <v>5.58934</v>
      </c>
      <c r="BQ5410" s="584"/>
      <c r="BR5410" s="597">
        <f t="shared" si="559"/>
        <v>27.242260000000002</v>
      </c>
    </row>
    <row r="5411" spans="1:70" ht="13.5" thickBot="1" x14ac:dyDescent="0.25">
      <c r="A5411" s="58">
        <v>41927</v>
      </c>
      <c r="B5411" s="92">
        <v>17.87</v>
      </c>
      <c r="C5411" s="73">
        <f t="shared" si="560"/>
        <v>16.976500000000001</v>
      </c>
      <c r="D5411" s="174">
        <v>8.51</v>
      </c>
      <c r="E5411" s="120"/>
      <c r="F5411" s="382">
        <f t="shared" si="522"/>
        <v>26.380000000000003</v>
      </c>
      <c r="G5411" s="562">
        <f t="shared" si="535"/>
        <v>25.486499999999999</v>
      </c>
      <c r="H5411" s="371">
        <v>18.47</v>
      </c>
      <c r="I5411" s="174">
        <v>10.119999999999999</v>
      </c>
      <c r="J5411" s="563">
        <f t="shared" si="536"/>
        <v>8.7716799999999999</v>
      </c>
      <c r="K5411" s="554">
        <f t="shared" si="537"/>
        <v>28.589999999999996</v>
      </c>
      <c r="L5411" s="564">
        <f t="shared" si="538"/>
        <v>27.241679999999999</v>
      </c>
      <c r="M5411" s="564"/>
      <c r="N5411" s="564"/>
      <c r="O5411" s="98">
        <f t="shared" si="531"/>
        <v>2.2099999999999937</v>
      </c>
      <c r="P5411" s="527">
        <f t="shared" si="539"/>
        <v>1.7551799999999993</v>
      </c>
      <c r="Q5411" s="100">
        <f t="shared" si="532"/>
        <v>7.7299755159146351</v>
      </c>
      <c r="R5411" s="565">
        <f t="shared" si="540"/>
        <v>6.4429947051723654E-2</v>
      </c>
      <c r="S5411" s="586">
        <v>0</v>
      </c>
      <c r="T5411" s="567">
        <v>0</v>
      </c>
      <c r="U5411" s="568">
        <v>0</v>
      </c>
      <c r="V5411" s="587">
        <v>0</v>
      </c>
      <c r="W5411" s="588">
        <v>0</v>
      </c>
      <c r="X5411" s="587">
        <v>0</v>
      </c>
      <c r="Y5411" s="571">
        <f t="shared" si="534"/>
        <v>26.380000000000003</v>
      </c>
      <c r="Z5411" s="108">
        <v>0</v>
      </c>
      <c r="AA5411" s="112">
        <v>0</v>
      </c>
      <c r="AB5411" s="108">
        <v>340</v>
      </c>
      <c r="AC5411" s="109">
        <v>0.1</v>
      </c>
      <c r="AD5411" s="111">
        <v>17.510000000000002</v>
      </c>
      <c r="AE5411" s="523"/>
      <c r="AF5411" s="108">
        <v>349.7</v>
      </c>
      <c r="AG5411" s="109">
        <v>0.05</v>
      </c>
      <c r="AH5411" s="109">
        <v>0</v>
      </c>
      <c r="AI5411" s="112"/>
      <c r="AJ5411" s="112">
        <v>12</v>
      </c>
      <c r="AK5411" s="451"/>
      <c r="AL5411" s="164">
        <v>12</v>
      </c>
      <c r="AM5411" s="589">
        <v>12</v>
      </c>
      <c r="AN5411" s="573">
        <f t="shared" si="541"/>
        <v>29.51</v>
      </c>
      <c r="AO5411" s="573"/>
      <c r="AP5411" s="113">
        <f t="shared" si="533"/>
        <v>3.129999999999999</v>
      </c>
      <c r="AQ5411" s="573"/>
      <c r="AR5411" s="573"/>
      <c r="AS5411" s="573"/>
      <c r="AT5411" s="590"/>
      <c r="AU5411" s="590"/>
      <c r="AV5411" s="273">
        <v>9.9499999999999993</v>
      </c>
      <c r="AW5411" s="575">
        <f t="shared" si="542"/>
        <v>1.4399999999999995</v>
      </c>
      <c r="AX5411" s="591">
        <f t="shared" si="543"/>
        <v>0.88157587939698501</v>
      </c>
      <c r="AY5411" s="313">
        <f t="shared" si="544"/>
        <v>10.2485</v>
      </c>
      <c r="AZ5411" s="302">
        <f t="shared" si="545"/>
        <v>1.47682</v>
      </c>
      <c r="BA5411" s="434"/>
      <c r="BB5411" s="578">
        <f t="shared" si="546"/>
        <v>19.261500000000002</v>
      </c>
      <c r="BC5411" s="592">
        <f t="shared" si="547"/>
        <v>0.96090127975495143</v>
      </c>
      <c r="BD5411" s="115">
        <f t="shared" si="548"/>
        <v>18.508399999999998</v>
      </c>
      <c r="BE5411" s="593">
        <f t="shared" si="549"/>
        <v>3.8399999999999324E-2</v>
      </c>
      <c r="BF5411" s="216">
        <v>64</v>
      </c>
      <c r="BG5411" s="592">
        <f t="shared" si="550"/>
        <v>17.040500000000002</v>
      </c>
      <c r="BH5411" s="266">
        <f t="shared" si="551"/>
        <v>1.4294999999999973</v>
      </c>
      <c r="BI5411" s="594">
        <v>261.68</v>
      </c>
      <c r="BJ5411" s="592">
        <f t="shared" si="552"/>
        <v>8.7716799999999999</v>
      </c>
      <c r="BK5411" s="593">
        <f t="shared" si="553"/>
        <v>0.86676679841897242</v>
      </c>
      <c r="BL5411" s="213">
        <f t="shared" si="554"/>
        <v>2.2683200000000028</v>
      </c>
      <c r="BM5411" s="211">
        <f t="shared" si="555"/>
        <v>0.92313385293120964</v>
      </c>
      <c r="BN5411" s="85">
        <f t="shared" si="556"/>
        <v>22.799999999999997</v>
      </c>
      <c r="BO5411" s="595">
        <f t="shared" si="557"/>
        <v>40.31</v>
      </c>
      <c r="BP5411" s="596">
        <f t="shared" si="558"/>
        <v>13.068320000000003</v>
      </c>
      <c r="BQ5411" s="584"/>
      <c r="BR5411" s="597">
        <f t="shared" si="559"/>
        <v>27.26728</v>
      </c>
    </row>
    <row r="5412" spans="1:70" ht="13.5" thickBot="1" x14ac:dyDescent="0.25">
      <c r="A5412" s="58">
        <v>41928</v>
      </c>
      <c r="B5412" s="92">
        <v>17.82</v>
      </c>
      <c r="C5412" s="73">
        <f t="shared" si="560"/>
        <v>16.928999999999998</v>
      </c>
      <c r="D5412" s="174">
        <v>8.65</v>
      </c>
      <c r="E5412" s="120"/>
      <c r="F5412" s="382">
        <f t="shared" si="522"/>
        <v>26.47</v>
      </c>
      <c r="G5412" s="562">
        <f t="shared" si="535"/>
        <v>25.579000000000001</v>
      </c>
      <c r="H5412" s="371">
        <v>17.68</v>
      </c>
      <c r="I5412" s="174">
        <v>10.16</v>
      </c>
      <c r="J5412" s="563">
        <f t="shared" si="536"/>
        <v>8.9183800000000009</v>
      </c>
      <c r="K5412" s="554">
        <f t="shared" si="537"/>
        <v>27.84</v>
      </c>
      <c r="L5412" s="564">
        <f t="shared" si="538"/>
        <v>26.598379999999999</v>
      </c>
      <c r="M5412" s="564"/>
      <c r="N5412" s="564"/>
      <c r="O5412" s="98">
        <f t="shared" si="531"/>
        <v>1.370000000000001</v>
      </c>
      <c r="P5412" s="527">
        <f t="shared" si="539"/>
        <v>1.0193799999999982</v>
      </c>
      <c r="Q5412" s="100">
        <f t="shared" si="532"/>
        <v>4.9209770114942559</v>
      </c>
      <c r="R5412" s="565">
        <f t="shared" si="540"/>
        <v>3.8324890463253714E-2</v>
      </c>
      <c r="S5412" s="586">
        <v>0</v>
      </c>
      <c r="T5412" s="567">
        <v>0</v>
      </c>
      <c r="U5412" s="568">
        <v>0</v>
      </c>
      <c r="V5412" s="587">
        <v>0</v>
      </c>
      <c r="W5412" s="588">
        <v>0</v>
      </c>
      <c r="X5412" s="587">
        <v>0</v>
      </c>
      <c r="Y5412" s="571">
        <f t="shared" si="534"/>
        <v>26.47</v>
      </c>
      <c r="Z5412" s="108">
        <v>0</v>
      </c>
      <c r="AA5412" s="112">
        <v>0</v>
      </c>
      <c r="AB5412" s="108">
        <v>340.2</v>
      </c>
      <c r="AC5412" s="109">
        <v>0</v>
      </c>
      <c r="AD5412" s="111">
        <v>18.39</v>
      </c>
      <c r="AE5412" s="523"/>
      <c r="AF5412" s="108">
        <v>350</v>
      </c>
      <c r="AG5412" s="109">
        <v>0</v>
      </c>
      <c r="AH5412" s="109">
        <v>0</v>
      </c>
      <c r="AI5412" s="112"/>
      <c r="AJ5412" s="112">
        <v>1</v>
      </c>
      <c r="AK5412" s="451"/>
      <c r="AL5412" s="164">
        <v>1</v>
      </c>
      <c r="AM5412" s="589">
        <v>1</v>
      </c>
      <c r="AN5412" s="573">
        <f t="shared" si="541"/>
        <v>19.39</v>
      </c>
      <c r="AO5412" s="573"/>
      <c r="AP5412" s="113">
        <f t="shared" si="533"/>
        <v>-7.0799999999999983</v>
      </c>
      <c r="AQ5412" s="573"/>
      <c r="AR5412" s="573"/>
      <c r="AS5412" s="573"/>
      <c r="AT5412" s="590"/>
      <c r="AU5412" s="590"/>
      <c r="AV5412" s="273">
        <v>10.75</v>
      </c>
      <c r="AW5412" s="575">
        <f t="shared" si="542"/>
        <v>2.0999999999999996</v>
      </c>
      <c r="AX5412" s="591">
        <f t="shared" si="543"/>
        <v>0.82961674418604658</v>
      </c>
      <c r="AY5412" s="313">
        <f t="shared" si="544"/>
        <v>11.0725</v>
      </c>
      <c r="AZ5412" s="302">
        <f t="shared" si="545"/>
        <v>2.1541199999999989</v>
      </c>
      <c r="BA5412" s="434"/>
      <c r="BB5412" s="578">
        <f t="shared" si="546"/>
        <v>8.3175000000000008</v>
      </c>
      <c r="BC5412" s="592">
        <f t="shared" si="547"/>
        <v>2.1521851517883976</v>
      </c>
      <c r="BD5412" s="115">
        <f t="shared" si="548"/>
        <v>17.9008</v>
      </c>
      <c r="BE5412" s="593">
        <f t="shared" si="549"/>
        <v>0.22080000000000055</v>
      </c>
      <c r="BF5412" s="216">
        <v>368</v>
      </c>
      <c r="BG5412" s="592">
        <f t="shared" si="550"/>
        <v>17.296999999999997</v>
      </c>
      <c r="BH5412" s="266">
        <f t="shared" si="551"/>
        <v>0.38300000000000267</v>
      </c>
      <c r="BI5412" s="594">
        <v>268.38</v>
      </c>
      <c r="BJ5412" s="592">
        <f t="shared" si="552"/>
        <v>8.9183800000000009</v>
      </c>
      <c r="BK5412" s="593">
        <f t="shared" si="553"/>
        <v>0.87779330708661429</v>
      </c>
      <c r="BL5412" s="213">
        <f t="shared" si="554"/>
        <v>-7.2083799999999982</v>
      </c>
      <c r="BM5412" s="211">
        <f t="shared" si="555"/>
        <v>1.3717576070139246</v>
      </c>
      <c r="BN5412" s="85">
        <f t="shared" si="556"/>
        <v>1.9</v>
      </c>
      <c r="BO5412" s="595">
        <f t="shared" si="557"/>
        <v>20.29</v>
      </c>
      <c r="BP5412" s="596">
        <f t="shared" si="558"/>
        <v>-6.3083799999999997</v>
      </c>
      <c r="BQ5412" s="584"/>
      <c r="BR5412" s="597">
        <f t="shared" si="559"/>
        <v>26.74558</v>
      </c>
    </row>
    <row r="5413" spans="1:70" ht="13.5" thickBot="1" x14ac:dyDescent="0.25">
      <c r="A5413" s="58">
        <v>41929</v>
      </c>
      <c r="B5413" s="92">
        <v>17.79</v>
      </c>
      <c r="C5413" s="73">
        <f t="shared" si="560"/>
        <v>16.900499999999997</v>
      </c>
      <c r="D5413" s="174">
        <v>8.61</v>
      </c>
      <c r="E5413" s="120"/>
      <c r="F5413" s="382">
        <f t="shared" si="522"/>
        <v>26.4</v>
      </c>
      <c r="G5413" s="562">
        <f t="shared" si="535"/>
        <v>25.510499999999997</v>
      </c>
      <c r="H5413" s="371">
        <v>17.73</v>
      </c>
      <c r="I5413" s="174">
        <v>10.08</v>
      </c>
      <c r="J5413" s="563">
        <f t="shared" si="536"/>
        <v>8.9194399999999998</v>
      </c>
      <c r="K5413" s="554">
        <f t="shared" si="537"/>
        <v>27.810000000000002</v>
      </c>
      <c r="L5413" s="564">
        <f t="shared" si="538"/>
        <v>26.649439999999998</v>
      </c>
      <c r="M5413" s="564"/>
      <c r="N5413" s="564"/>
      <c r="O5413" s="98">
        <f t="shared" si="531"/>
        <v>1.4100000000000037</v>
      </c>
      <c r="P5413" s="527">
        <f t="shared" si="539"/>
        <v>1.1389400000000016</v>
      </c>
      <c r="Q5413" s="100">
        <f t="shared" si="532"/>
        <v>5.0701186623516854</v>
      </c>
      <c r="R5413" s="565">
        <f t="shared" si="540"/>
        <v>4.2737858656692287E-2</v>
      </c>
      <c r="S5413" s="586">
        <v>0</v>
      </c>
      <c r="T5413" s="567">
        <v>0</v>
      </c>
      <c r="U5413" s="568">
        <v>0</v>
      </c>
      <c r="V5413" s="587">
        <v>0</v>
      </c>
      <c r="W5413" s="588">
        <v>0</v>
      </c>
      <c r="X5413" s="587">
        <v>0</v>
      </c>
      <c r="Y5413" s="571">
        <f t="shared" si="534"/>
        <v>26.4</v>
      </c>
      <c r="Z5413" s="108">
        <v>0</v>
      </c>
      <c r="AA5413" s="112">
        <v>0</v>
      </c>
      <c r="AB5413" s="108">
        <v>340.2</v>
      </c>
      <c r="AC5413" s="109">
        <v>0</v>
      </c>
      <c r="AD5413" s="111">
        <v>15.21</v>
      </c>
      <c r="AE5413" s="523"/>
      <c r="AF5413" s="108">
        <v>350</v>
      </c>
      <c r="AG5413" s="109">
        <v>0</v>
      </c>
      <c r="AH5413" s="109">
        <v>0</v>
      </c>
      <c r="AI5413" s="112"/>
      <c r="AJ5413" s="112">
        <v>0</v>
      </c>
      <c r="AK5413" s="451"/>
      <c r="AL5413" s="164">
        <v>0</v>
      </c>
      <c r="AM5413" s="589">
        <v>11</v>
      </c>
      <c r="AN5413" s="573">
        <f t="shared" si="541"/>
        <v>26.21</v>
      </c>
      <c r="AO5413" s="573"/>
      <c r="AP5413" s="113">
        <f t="shared" si="533"/>
        <v>-0.18999999999999773</v>
      </c>
      <c r="AQ5413" s="573"/>
      <c r="AR5413" s="573"/>
      <c r="AS5413" s="573"/>
      <c r="AT5413" s="590"/>
      <c r="AU5413" s="590"/>
      <c r="AV5413" s="273">
        <v>9.19</v>
      </c>
      <c r="AW5413" s="575">
        <f t="shared" si="542"/>
        <v>0.58000000000000007</v>
      </c>
      <c r="AX5413" s="591">
        <f t="shared" si="543"/>
        <v>0.97055930359085962</v>
      </c>
      <c r="AY5413" s="313">
        <f t="shared" si="544"/>
        <v>9.4657</v>
      </c>
      <c r="AZ5413" s="302">
        <f t="shared" si="545"/>
        <v>0.54626000000000019</v>
      </c>
      <c r="BA5413" s="434"/>
      <c r="BB5413" s="578">
        <f t="shared" si="546"/>
        <v>16.744300000000003</v>
      </c>
      <c r="BC5413" s="592">
        <f t="shared" si="547"/>
        <v>1.063669427805283</v>
      </c>
      <c r="BD5413" s="115">
        <f t="shared" si="548"/>
        <v>17.810400000000001</v>
      </c>
      <c r="BE5413" s="593">
        <f t="shared" si="549"/>
        <v>8.0400000000000915E-2</v>
      </c>
      <c r="BF5413" s="216">
        <v>134</v>
      </c>
      <c r="BG5413" s="592">
        <f t="shared" si="550"/>
        <v>17.034499999999998</v>
      </c>
      <c r="BH5413" s="266">
        <f t="shared" si="551"/>
        <v>0.69550000000000267</v>
      </c>
      <c r="BI5413" s="594">
        <v>309.44</v>
      </c>
      <c r="BJ5413" s="592">
        <f t="shared" si="552"/>
        <v>8.9194399999999998</v>
      </c>
      <c r="BK5413" s="593">
        <f t="shared" si="553"/>
        <v>0.8848650793650793</v>
      </c>
      <c r="BL5413" s="213">
        <f t="shared" si="554"/>
        <v>-0.43943999999999761</v>
      </c>
      <c r="BM5413" s="211">
        <f t="shared" si="555"/>
        <v>1.0167661198016023</v>
      </c>
      <c r="BN5413" s="85">
        <f t="shared" si="556"/>
        <v>20.9</v>
      </c>
      <c r="BO5413" s="595">
        <f t="shared" si="557"/>
        <v>36.11</v>
      </c>
      <c r="BP5413" s="596">
        <f t="shared" si="558"/>
        <v>9.460560000000001</v>
      </c>
      <c r="BQ5413" s="584"/>
      <c r="BR5413" s="597">
        <f t="shared" si="559"/>
        <v>26.703039999999998</v>
      </c>
    </row>
    <row r="5414" spans="1:70" ht="13.5" thickBot="1" x14ac:dyDescent="0.25">
      <c r="A5414" s="58">
        <v>41930</v>
      </c>
      <c r="B5414" s="92">
        <v>17.02</v>
      </c>
      <c r="C5414" s="73">
        <f t="shared" si="560"/>
        <v>16.169</v>
      </c>
      <c r="D5414" s="174">
        <v>8.26</v>
      </c>
      <c r="E5414" s="120"/>
      <c r="F5414" s="382">
        <f t="shared" si="522"/>
        <v>25.28</v>
      </c>
      <c r="G5414" s="562">
        <f t="shared" si="535"/>
        <v>24.429000000000002</v>
      </c>
      <c r="H5414" s="371">
        <v>15.5</v>
      </c>
      <c r="I5414" s="174">
        <v>9.6199999999999992</v>
      </c>
      <c r="J5414" s="563">
        <f t="shared" si="536"/>
        <v>8.7210739999999998</v>
      </c>
      <c r="K5414" s="554">
        <f t="shared" si="537"/>
        <v>25.119999999999997</v>
      </c>
      <c r="L5414" s="564">
        <f t="shared" si="538"/>
        <v>24.221074000000002</v>
      </c>
      <c r="M5414" s="564"/>
      <c r="N5414" s="564"/>
      <c r="O5414" s="98">
        <f t="shared" si="531"/>
        <v>-0.16000000000000369</v>
      </c>
      <c r="P5414" s="527">
        <f t="shared" si="539"/>
        <v>-0.2079260000000005</v>
      </c>
      <c r="Q5414" s="100">
        <f t="shared" si="532"/>
        <v>-0.6369426751592504</v>
      </c>
      <c r="R5414" s="565">
        <f t="shared" si="540"/>
        <v>-8.5845078546063023E-3</v>
      </c>
      <c r="S5414" s="586">
        <v>0</v>
      </c>
      <c r="T5414" s="567">
        <v>0</v>
      </c>
      <c r="U5414" s="568">
        <v>0</v>
      </c>
      <c r="V5414" s="587">
        <v>0</v>
      </c>
      <c r="W5414" s="588">
        <v>0</v>
      </c>
      <c r="X5414" s="587">
        <v>0</v>
      </c>
      <c r="Y5414" s="571">
        <f t="shared" si="534"/>
        <v>25.28</v>
      </c>
      <c r="Z5414" s="108">
        <v>0</v>
      </c>
      <c r="AA5414" s="112">
        <v>0</v>
      </c>
      <c r="AB5414" s="108">
        <v>340.1</v>
      </c>
      <c r="AC5414" s="109">
        <v>0</v>
      </c>
      <c r="AD5414" s="111">
        <v>19.73</v>
      </c>
      <c r="AE5414" s="523"/>
      <c r="AF5414" s="108">
        <v>350</v>
      </c>
      <c r="AG5414" s="109">
        <v>0</v>
      </c>
      <c r="AH5414" s="109">
        <v>0</v>
      </c>
      <c r="AI5414" s="112"/>
      <c r="AJ5414" s="112">
        <v>0</v>
      </c>
      <c r="AK5414" s="451"/>
      <c r="AL5414" s="164">
        <v>0</v>
      </c>
      <c r="AM5414" s="589">
        <v>9</v>
      </c>
      <c r="AN5414" s="573">
        <f t="shared" si="541"/>
        <v>28.73</v>
      </c>
      <c r="AO5414" s="573"/>
      <c r="AP5414" s="113">
        <f t="shared" si="533"/>
        <v>3.4499999999999993</v>
      </c>
      <c r="AQ5414" s="573"/>
      <c r="AR5414" s="573"/>
      <c r="AS5414" s="573"/>
      <c r="AT5414" s="590"/>
      <c r="AU5414" s="590"/>
      <c r="AV5414" s="273">
        <v>8.4700000000000006</v>
      </c>
      <c r="AW5414" s="575">
        <f t="shared" si="542"/>
        <v>0.21000000000000085</v>
      </c>
      <c r="AX5414" s="591">
        <f t="shared" si="543"/>
        <v>1.0296427390791025</v>
      </c>
      <c r="AY5414" s="313">
        <f t="shared" si="544"/>
        <v>8.7241000000000017</v>
      </c>
      <c r="AZ5414" s="302">
        <f t="shared" si="545"/>
        <v>3.0260000000019716E-3</v>
      </c>
      <c r="BA5414" s="434"/>
      <c r="BB5414" s="578">
        <f t="shared" si="546"/>
        <v>20.005899999999997</v>
      </c>
      <c r="BC5414" s="592">
        <f t="shared" si="547"/>
        <v>0.78670792116325694</v>
      </c>
      <c r="BD5414" s="115">
        <f t="shared" si="548"/>
        <v>15.738799999999999</v>
      </c>
      <c r="BE5414" s="593">
        <f t="shared" si="549"/>
        <v>0.23879999999999946</v>
      </c>
      <c r="BF5414" s="216">
        <v>398</v>
      </c>
      <c r="BG5414" s="592">
        <f t="shared" si="550"/>
        <v>16.567</v>
      </c>
      <c r="BH5414" s="266">
        <f t="shared" si="551"/>
        <v>-1.0670000000000002</v>
      </c>
      <c r="BI5414" s="594">
        <v>461.07400000000001</v>
      </c>
      <c r="BJ5414" s="592">
        <f t="shared" si="552"/>
        <v>8.7210739999999998</v>
      </c>
      <c r="BK5414" s="593">
        <f t="shared" si="553"/>
        <v>0.9065565488565489</v>
      </c>
      <c r="BL5414" s="213">
        <f t="shared" si="554"/>
        <v>4.5089259999999989</v>
      </c>
      <c r="BM5414" s="211">
        <f t="shared" si="555"/>
        <v>0.84305861468847898</v>
      </c>
      <c r="BN5414" s="85">
        <f t="shared" si="556"/>
        <v>17.099999999999998</v>
      </c>
      <c r="BO5414" s="595">
        <f t="shared" si="557"/>
        <v>36.83</v>
      </c>
      <c r="BP5414" s="596">
        <f t="shared" si="558"/>
        <v>12.608925999999997</v>
      </c>
      <c r="BQ5414" s="584"/>
      <c r="BR5414" s="597">
        <f t="shared" si="559"/>
        <v>24.380274</v>
      </c>
    </row>
    <row r="5415" spans="1:70" ht="13.5" thickBot="1" x14ac:dyDescent="0.25">
      <c r="A5415" s="58">
        <v>41931</v>
      </c>
      <c r="B5415" s="92">
        <v>17.600000000000001</v>
      </c>
      <c r="C5415" s="73">
        <f t="shared" si="560"/>
        <v>16.72</v>
      </c>
      <c r="D5415" s="174">
        <v>8.64</v>
      </c>
      <c r="E5415" s="120"/>
      <c r="F5415" s="382">
        <f t="shared" si="522"/>
        <v>26.240000000000002</v>
      </c>
      <c r="G5415" s="562">
        <f t="shared" si="535"/>
        <v>25.36</v>
      </c>
      <c r="H5415" s="371">
        <v>18.579999999999998</v>
      </c>
      <c r="I5415" s="174">
        <v>10.050000000000001</v>
      </c>
      <c r="J5415" s="563">
        <f t="shared" si="536"/>
        <v>8.9735500000000012</v>
      </c>
      <c r="K5415" s="554">
        <f t="shared" si="537"/>
        <v>28.63</v>
      </c>
      <c r="L5415" s="564">
        <f t="shared" si="538"/>
        <v>27.553550000000001</v>
      </c>
      <c r="M5415" s="564"/>
      <c r="N5415" s="564"/>
      <c r="O5415" s="98">
        <f t="shared" si="531"/>
        <v>2.389999999999997</v>
      </c>
      <c r="P5415" s="527">
        <f t="shared" si="539"/>
        <v>2.1935500000000019</v>
      </c>
      <c r="Q5415" s="100">
        <f t="shared" si="532"/>
        <v>8.3478868319944013</v>
      </c>
      <c r="R5415" s="565">
        <f t="shared" si="540"/>
        <v>7.9610431323731495E-2</v>
      </c>
      <c r="S5415" s="586">
        <v>0</v>
      </c>
      <c r="T5415" s="567">
        <v>0</v>
      </c>
      <c r="U5415" s="568">
        <v>0</v>
      </c>
      <c r="V5415" s="587">
        <v>0</v>
      </c>
      <c r="W5415" s="588">
        <v>0</v>
      </c>
      <c r="X5415" s="587">
        <v>0</v>
      </c>
      <c r="Y5415" s="571">
        <f t="shared" si="534"/>
        <v>26.240000000000002</v>
      </c>
      <c r="Z5415" s="108">
        <v>0</v>
      </c>
      <c r="AA5415" s="112">
        <v>0</v>
      </c>
      <c r="AB5415" s="108">
        <v>340</v>
      </c>
      <c r="AC5415" s="109">
        <v>0</v>
      </c>
      <c r="AD5415" s="111">
        <v>14.11</v>
      </c>
      <c r="AE5415" s="523"/>
      <c r="AF5415" s="108">
        <v>350</v>
      </c>
      <c r="AG5415" s="109">
        <v>0</v>
      </c>
      <c r="AH5415" s="109">
        <v>0</v>
      </c>
      <c r="AI5415" s="112"/>
      <c r="AJ5415" s="112">
        <v>3</v>
      </c>
      <c r="AK5415" s="451"/>
      <c r="AL5415" s="164">
        <v>3</v>
      </c>
      <c r="AM5415" s="589">
        <v>3</v>
      </c>
      <c r="AN5415" s="573">
        <f t="shared" si="541"/>
        <v>17.11</v>
      </c>
      <c r="AO5415" s="573"/>
      <c r="AP5415" s="113">
        <f t="shared" si="533"/>
        <v>-9.1300000000000026</v>
      </c>
      <c r="AQ5415" s="573"/>
      <c r="AR5415" s="573"/>
      <c r="AS5415" s="573"/>
      <c r="AT5415" s="590"/>
      <c r="AU5415" s="590"/>
      <c r="AV5415" s="273">
        <v>9.15</v>
      </c>
      <c r="AW5415" s="575">
        <f t="shared" si="542"/>
        <v>0.50999999999999979</v>
      </c>
      <c r="AX5415" s="591">
        <f t="shared" si="543"/>
        <v>0.98071584699453562</v>
      </c>
      <c r="AY5415" s="313">
        <f t="shared" si="544"/>
        <v>9.4245000000000001</v>
      </c>
      <c r="AZ5415" s="302">
        <f t="shared" si="545"/>
        <v>0.45094999999999885</v>
      </c>
      <c r="BA5415" s="434"/>
      <c r="BB5415" s="578">
        <f t="shared" si="546"/>
        <v>7.6854999999999993</v>
      </c>
      <c r="BC5415" s="592">
        <f t="shared" si="547"/>
        <v>2.4411944570945283</v>
      </c>
      <c r="BD5415" s="115">
        <f t="shared" si="548"/>
        <v>18.761799999999997</v>
      </c>
      <c r="BE5415" s="593">
        <f t="shared" si="549"/>
        <v>0.18179999999999907</v>
      </c>
      <c r="BF5415" s="216">
        <v>303</v>
      </c>
      <c r="BG5415" s="592">
        <f t="shared" si="550"/>
        <v>17.023</v>
      </c>
      <c r="BH5415" s="266">
        <f t="shared" si="551"/>
        <v>1.5569999999999986</v>
      </c>
      <c r="BI5415" s="594">
        <v>333.55</v>
      </c>
      <c r="BJ5415" s="592">
        <f t="shared" si="552"/>
        <v>8.9735500000000012</v>
      </c>
      <c r="BK5415" s="593">
        <f t="shared" si="553"/>
        <v>0.89289054726368167</v>
      </c>
      <c r="BL5415" s="213">
        <f t="shared" si="554"/>
        <v>-10.443550000000002</v>
      </c>
      <c r="BM5415" s="211">
        <f t="shared" si="555"/>
        <v>1.610376972530684</v>
      </c>
      <c r="BN5415" s="85">
        <f t="shared" si="556"/>
        <v>5.6999999999999993</v>
      </c>
      <c r="BO5415" s="595">
        <f t="shared" si="557"/>
        <v>19.809999999999999</v>
      </c>
      <c r="BP5415" s="596">
        <f t="shared" si="558"/>
        <v>-7.7435500000000026</v>
      </c>
      <c r="BQ5415" s="584"/>
      <c r="BR5415" s="597">
        <f t="shared" si="559"/>
        <v>27.674750000000003</v>
      </c>
    </row>
    <row r="5416" spans="1:70" ht="13.5" thickBot="1" x14ac:dyDescent="0.25">
      <c r="A5416" s="58">
        <v>41932</v>
      </c>
      <c r="B5416" s="92">
        <v>17.13</v>
      </c>
      <c r="C5416" s="73">
        <f t="shared" si="560"/>
        <v>16.273499999999999</v>
      </c>
      <c r="D5416" s="174">
        <v>8.6300000000000008</v>
      </c>
      <c r="E5416" s="120"/>
      <c r="F5416" s="382">
        <f t="shared" si="522"/>
        <v>25.759999999999998</v>
      </c>
      <c r="G5416" s="562">
        <f t="shared" si="535"/>
        <v>24.903500000000001</v>
      </c>
      <c r="H5416" s="371">
        <v>16.09</v>
      </c>
      <c r="I5416" s="174">
        <v>10.02</v>
      </c>
      <c r="J5416" s="563">
        <f t="shared" si="536"/>
        <v>8.9095200000000006</v>
      </c>
      <c r="K5416" s="554">
        <f t="shared" si="537"/>
        <v>26.11</v>
      </c>
      <c r="L5416" s="564">
        <f t="shared" si="538"/>
        <v>24.99952</v>
      </c>
      <c r="M5416" s="564"/>
      <c r="N5416" s="564"/>
      <c r="O5416" s="98">
        <f t="shared" si="531"/>
        <v>0.35000000000000142</v>
      </c>
      <c r="P5416" s="527">
        <f t="shared" si="539"/>
        <v>9.6019999999999328E-2</v>
      </c>
      <c r="Q5416" s="100">
        <f t="shared" si="532"/>
        <v>1.3404825737265469</v>
      </c>
      <c r="R5416" s="565">
        <f t="shared" si="540"/>
        <v>3.8408737447758728E-3</v>
      </c>
      <c r="S5416" s="586">
        <v>0</v>
      </c>
      <c r="T5416" s="567">
        <v>0</v>
      </c>
      <c r="U5416" s="568">
        <v>0</v>
      </c>
      <c r="V5416" s="587">
        <v>0</v>
      </c>
      <c r="W5416" s="588">
        <v>0</v>
      </c>
      <c r="X5416" s="587">
        <v>0</v>
      </c>
      <c r="Y5416" s="571">
        <f t="shared" si="534"/>
        <v>25.759999999999998</v>
      </c>
      <c r="Z5416" s="108">
        <v>0</v>
      </c>
      <c r="AA5416" s="112">
        <v>0</v>
      </c>
      <c r="AB5416" s="108">
        <v>339.9</v>
      </c>
      <c r="AC5416" s="109">
        <v>0</v>
      </c>
      <c r="AD5416" s="111">
        <v>18.02</v>
      </c>
      <c r="AE5416" s="523"/>
      <c r="AF5416" s="108">
        <v>350</v>
      </c>
      <c r="AG5416" s="109">
        <v>0</v>
      </c>
      <c r="AH5416" s="109">
        <v>0</v>
      </c>
      <c r="AI5416" s="112"/>
      <c r="AJ5416" s="112">
        <v>8</v>
      </c>
      <c r="AK5416" s="451"/>
      <c r="AL5416" s="164">
        <v>8</v>
      </c>
      <c r="AM5416" s="589">
        <v>8</v>
      </c>
      <c r="AN5416" s="573">
        <f t="shared" si="541"/>
        <v>26.02</v>
      </c>
      <c r="AO5416" s="573"/>
      <c r="AP5416" s="113">
        <f t="shared" si="533"/>
        <v>0.26000000000000156</v>
      </c>
      <c r="AQ5416" s="573"/>
      <c r="AR5416" s="573"/>
      <c r="AS5416" s="573"/>
      <c r="AT5416" s="590"/>
      <c r="AU5416" s="590"/>
      <c r="AV5416" s="273">
        <v>9.6300000000000008</v>
      </c>
      <c r="AW5416" s="575">
        <f t="shared" si="542"/>
        <v>1</v>
      </c>
      <c r="AX5416" s="591">
        <f t="shared" si="543"/>
        <v>0.92518380062305294</v>
      </c>
      <c r="AY5416" s="313">
        <f t="shared" si="544"/>
        <v>9.9189000000000007</v>
      </c>
      <c r="AZ5416" s="302">
        <f t="shared" si="545"/>
        <v>1.0093800000000002</v>
      </c>
      <c r="BA5416" s="434"/>
      <c r="BB5416" s="578">
        <f t="shared" si="546"/>
        <v>16.101099999999999</v>
      </c>
      <c r="BC5416" s="592">
        <f t="shared" si="547"/>
        <v>1.0085522107185225</v>
      </c>
      <c r="BD5416" s="115">
        <f t="shared" si="548"/>
        <v>16.238800000000001</v>
      </c>
      <c r="BE5416" s="593">
        <f t="shared" si="549"/>
        <v>0.14880000000000138</v>
      </c>
      <c r="BF5416" s="216">
        <v>248</v>
      </c>
      <c r="BG5416" s="592">
        <f t="shared" si="550"/>
        <v>16.5215</v>
      </c>
      <c r="BH5416" s="266">
        <f t="shared" si="551"/>
        <v>-0.43149999999999977</v>
      </c>
      <c r="BI5416" s="594">
        <v>279.52</v>
      </c>
      <c r="BJ5416" s="592">
        <f t="shared" si="552"/>
        <v>8.9095200000000006</v>
      </c>
      <c r="BK5416" s="593">
        <f t="shared" si="553"/>
        <v>0.88917365269461091</v>
      </c>
      <c r="BL5416" s="213">
        <f t="shared" si="554"/>
        <v>1.0204799999999992</v>
      </c>
      <c r="BM5416" s="211">
        <f t="shared" si="555"/>
        <v>0.9607809377401999</v>
      </c>
      <c r="BN5416" s="85">
        <f t="shared" si="556"/>
        <v>15.2</v>
      </c>
      <c r="BO5416" s="595">
        <f t="shared" si="557"/>
        <v>33.22</v>
      </c>
      <c r="BP5416" s="596">
        <f t="shared" si="558"/>
        <v>8.2204799999999985</v>
      </c>
      <c r="BQ5416" s="584"/>
      <c r="BR5416" s="597">
        <f t="shared" si="559"/>
        <v>25.09872</v>
      </c>
    </row>
    <row r="5417" spans="1:70" ht="13.5" thickBot="1" x14ac:dyDescent="0.25">
      <c r="A5417" s="58">
        <v>41933</v>
      </c>
      <c r="B5417" s="92">
        <v>18.510000000000002</v>
      </c>
      <c r="C5417" s="73">
        <f t="shared" si="560"/>
        <v>17.584500000000002</v>
      </c>
      <c r="D5417" s="174">
        <v>8.56</v>
      </c>
      <c r="E5417" s="120"/>
      <c r="F5417" s="382">
        <f t="shared" si="522"/>
        <v>27.07</v>
      </c>
      <c r="G5417" s="562">
        <f t="shared" si="535"/>
        <v>26.144500000000001</v>
      </c>
      <c r="H5417" s="371">
        <v>16.95</v>
      </c>
      <c r="I5417" s="174">
        <v>9.8800000000000008</v>
      </c>
      <c r="J5417" s="563">
        <f t="shared" si="536"/>
        <v>8.8321900000000007</v>
      </c>
      <c r="K5417" s="554">
        <f t="shared" si="537"/>
        <v>26.83</v>
      </c>
      <c r="L5417" s="564">
        <f t="shared" si="538"/>
        <v>25.78219</v>
      </c>
      <c r="M5417" s="564"/>
      <c r="N5417" s="564"/>
      <c r="O5417" s="98">
        <f t="shared" si="531"/>
        <v>-0.24000000000000199</v>
      </c>
      <c r="P5417" s="527">
        <f t="shared" si="539"/>
        <v>-0.3623100000000008</v>
      </c>
      <c r="Q5417" s="100">
        <f t="shared" si="532"/>
        <v>-0.89452105851659336</v>
      </c>
      <c r="R5417" s="565">
        <f t="shared" si="540"/>
        <v>-1.4052723992802815E-2</v>
      </c>
      <c r="S5417" s="586">
        <v>0</v>
      </c>
      <c r="T5417" s="567">
        <v>0</v>
      </c>
      <c r="U5417" s="568">
        <v>0</v>
      </c>
      <c r="V5417" s="587">
        <v>0</v>
      </c>
      <c r="W5417" s="588">
        <v>0</v>
      </c>
      <c r="X5417" s="587">
        <v>0</v>
      </c>
      <c r="Y5417" s="571">
        <f t="shared" si="534"/>
        <v>27.07</v>
      </c>
      <c r="Z5417" s="108">
        <v>0</v>
      </c>
      <c r="AA5417" s="112">
        <v>0</v>
      </c>
      <c r="AB5417" s="108">
        <v>339.9</v>
      </c>
      <c r="AC5417" s="109">
        <v>0</v>
      </c>
      <c r="AD5417" s="111">
        <v>14.3</v>
      </c>
      <c r="AE5417" s="523"/>
      <c r="AF5417" s="108">
        <v>349.9</v>
      </c>
      <c r="AG5417" s="109">
        <v>0</v>
      </c>
      <c r="AH5417" s="109">
        <v>0</v>
      </c>
      <c r="AI5417" s="112"/>
      <c r="AJ5417" s="112">
        <v>3</v>
      </c>
      <c r="AK5417" s="451"/>
      <c r="AL5417" s="164">
        <v>3</v>
      </c>
      <c r="AM5417" s="589">
        <v>3</v>
      </c>
      <c r="AN5417" s="573">
        <f t="shared" si="541"/>
        <v>17.3</v>
      </c>
      <c r="AO5417" s="573"/>
      <c r="AP5417" s="113">
        <f t="shared" si="533"/>
        <v>-9.77</v>
      </c>
      <c r="AQ5417" s="573"/>
      <c r="AR5417" s="573"/>
      <c r="AS5417" s="573"/>
      <c r="AT5417" s="590"/>
      <c r="AU5417" s="590"/>
      <c r="AV5417" s="273">
        <v>9.9</v>
      </c>
      <c r="AW5417" s="575">
        <f t="shared" si="542"/>
        <v>1.3399999999999999</v>
      </c>
      <c r="AX5417" s="591">
        <f t="shared" si="543"/>
        <v>0.89214040404040407</v>
      </c>
      <c r="AY5417" s="313">
        <f t="shared" si="544"/>
        <v>10.197000000000001</v>
      </c>
      <c r="AZ5417" s="302">
        <f t="shared" si="545"/>
        <v>1.3648100000000003</v>
      </c>
      <c r="BA5417" s="434"/>
      <c r="BB5417" s="578">
        <f t="shared" si="546"/>
        <v>7.1029999999999998</v>
      </c>
      <c r="BC5417" s="592">
        <f t="shared" si="547"/>
        <v>2.4041390961565536</v>
      </c>
      <c r="BD5417" s="115">
        <f t="shared" si="548"/>
        <v>17.076599999999999</v>
      </c>
      <c r="BE5417" s="593">
        <f t="shared" si="549"/>
        <v>0.12659999999999982</v>
      </c>
      <c r="BF5417" s="216">
        <v>211</v>
      </c>
      <c r="BG5417" s="592">
        <f t="shared" si="550"/>
        <v>17.795500000000001</v>
      </c>
      <c r="BH5417" s="266">
        <f t="shared" si="551"/>
        <v>-0.84550000000000125</v>
      </c>
      <c r="BI5417" s="594">
        <v>272.19</v>
      </c>
      <c r="BJ5417" s="592">
        <f t="shared" si="552"/>
        <v>8.8321900000000007</v>
      </c>
      <c r="BK5417" s="593">
        <f t="shared" si="553"/>
        <v>0.89394635627530361</v>
      </c>
      <c r="BL5417" s="213">
        <f t="shared" si="554"/>
        <v>-8.4821899999999992</v>
      </c>
      <c r="BM5417" s="211">
        <f t="shared" si="555"/>
        <v>1.4903</v>
      </c>
      <c r="BN5417" s="85">
        <f t="shared" si="556"/>
        <v>5.6999999999999993</v>
      </c>
      <c r="BO5417" s="595">
        <f t="shared" si="557"/>
        <v>20</v>
      </c>
      <c r="BP5417" s="596">
        <f t="shared" si="558"/>
        <v>-5.7821899999999999</v>
      </c>
      <c r="BQ5417" s="584"/>
      <c r="BR5417" s="597">
        <f t="shared" si="559"/>
        <v>25.866589999999999</v>
      </c>
    </row>
    <row r="5418" spans="1:70" ht="13.5" thickBot="1" x14ac:dyDescent="0.25">
      <c r="A5418" s="58">
        <v>41934</v>
      </c>
      <c r="B5418" s="92">
        <v>19.34</v>
      </c>
      <c r="C5418" s="73">
        <f t="shared" si="560"/>
        <v>18.372999999999998</v>
      </c>
      <c r="D5418" s="174">
        <v>8.58</v>
      </c>
      <c r="E5418" s="120"/>
      <c r="F5418" s="382">
        <f t="shared" si="522"/>
        <v>27.92</v>
      </c>
      <c r="G5418" s="562">
        <f t="shared" si="535"/>
        <v>26.952999999999996</v>
      </c>
      <c r="H5418" s="371">
        <v>18.18</v>
      </c>
      <c r="I5418" s="174">
        <v>9.93</v>
      </c>
      <c r="J5418" s="563">
        <f t="shared" si="536"/>
        <v>8.8573800000000009</v>
      </c>
      <c r="K5418" s="554">
        <f t="shared" si="537"/>
        <v>28.11</v>
      </c>
      <c r="L5418" s="564">
        <f t="shared" si="538"/>
        <v>27.037379999999999</v>
      </c>
      <c r="M5418" s="564"/>
      <c r="N5418" s="564"/>
      <c r="O5418" s="98">
        <f t="shared" si="531"/>
        <v>0.18999999999999773</v>
      </c>
      <c r="P5418" s="527">
        <f t="shared" si="539"/>
        <v>8.4380000000003008E-2</v>
      </c>
      <c r="Q5418" s="100">
        <f t="shared" si="532"/>
        <v>0.67591604411240735</v>
      </c>
      <c r="R5418" s="565">
        <f t="shared" si="540"/>
        <v>3.1208645216364533E-3</v>
      </c>
      <c r="S5418" s="586">
        <v>0</v>
      </c>
      <c r="T5418" s="567">
        <v>0</v>
      </c>
      <c r="U5418" s="568">
        <v>0</v>
      </c>
      <c r="V5418" s="587">
        <v>0</v>
      </c>
      <c r="W5418" s="588">
        <v>0</v>
      </c>
      <c r="X5418" s="587">
        <v>0</v>
      </c>
      <c r="Y5418" s="571">
        <f t="shared" si="534"/>
        <v>27.92</v>
      </c>
      <c r="Z5418" s="108">
        <v>0</v>
      </c>
      <c r="AA5418" s="112">
        <v>0</v>
      </c>
      <c r="AB5418" s="108">
        <v>339.9</v>
      </c>
      <c r="AC5418" s="109">
        <v>0</v>
      </c>
      <c r="AD5418" s="111">
        <v>17.829999999999998</v>
      </c>
      <c r="AE5418" s="523"/>
      <c r="AF5418" s="108">
        <v>349.8</v>
      </c>
      <c r="AG5418" s="109">
        <v>0</v>
      </c>
      <c r="AH5418" s="109">
        <v>0</v>
      </c>
      <c r="AI5418" s="112"/>
      <c r="AJ5418" s="112">
        <v>10</v>
      </c>
      <c r="AK5418" s="451"/>
      <c r="AL5418" s="164">
        <v>10</v>
      </c>
      <c r="AM5418" s="589">
        <v>10</v>
      </c>
      <c r="AN5418" s="573">
        <f t="shared" si="541"/>
        <v>27.83</v>
      </c>
      <c r="AO5418" s="573"/>
      <c r="AP5418" s="113">
        <f t="shared" si="533"/>
        <v>-9.0000000000003411E-2</v>
      </c>
      <c r="AQ5418" s="573"/>
      <c r="AR5418" s="573"/>
      <c r="AS5418" s="573"/>
      <c r="AT5418" s="590"/>
      <c r="AU5418" s="590"/>
      <c r="AV5418" s="273">
        <v>8.84</v>
      </c>
      <c r="AW5418" s="575">
        <f t="shared" si="542"/>
        <v>0.25999999999999979</v>
      </c>
      <c r="AX5418" s="591">
        <f t="shared" si="543"/>
        <v>1.0019660633484164</v>
      </c>
      <c r="AY5418" s="313">
        <f t="shared" si="544"/>
        <v>9.1052</v>
      </c>
      <c r="AZ5418" s="302">
        <f t="shared" si="545"/>
        <v>0.24781999999999904</v>
      </c>
      <c r="BA5418" s="434"/>
      <c r="BB5418" s="578">
        <f t="shared" si="546"/>
        <v>18.724799999999998</v>
      </c>
      <c r="BC5418" s="592">
        <f t="shared" si="547"/>
        <v>0.97529479620610104</v>
      </c>
      <c r="BD5418" s="115">
        <f t="shared" si="548"/>
        <v>18.2622</v>
      </c>
      <c r="BE5418" s="593">
        <f t="shared" si="549"/>
        <v>8.2200000000000273E-2</v>
      </c>
      <c r="BF5418" s="216">
        <v>137</v>
      </c>
      <c r="BG5418" s="592">
        <f t="shared" si="550"/>
        <v>18.509999999999998</v>
      </c>
      <c r="BH5418" s="266">
        <f t="shared" si="551"/>
        <v>-0.32999999999999829</v>
      </c>
      <c r="BI5418" s="594">
        <v>277.38</v>
      </c>
      <c r="BJ5418" s="592">
        <f t="shared" si="552"/>
        <v>8.8573800000000009</v>
      </c>
      <c r="BK5418" s="593">
        <f t="shared" si="553"/>
        <v>0.89198187311178256</v>
      </c>
      <c r="BL5418" s="213">
        <f t="shared" si="554"/>
        <v>0.79261999999999944</v>
      </c>
      <c r="BM5418" s="211">
        <f t="shared" si="555"/>
        <v>0.9715192238591448</v>
      </c>
      <c r="BN5418" s="85">
        <f t="shared" si="556"/>
        <v>19</v>
      </c>
      <c r="BO5418" s="595">
        <f t="shared" si="557"/>
        <v>36.83</v>
      </c>
      <c r="BP5418" s="596">
        <f t="shared" si="558"/>
        <v>9.7926199999999994</v>
      </c>
      <c r="BQ5418" s="584"/>
      <c r="BR5418" s="597">
        <f t="shared" si="559"/>
        <v>27.092179999999999</v>
      </c>
    </row>
    <row r="5419" spans="1:70" ht="13.5" thickBot="1" x14ac:dyDescent="0.25">
      <c r="A5419" s="58">
        <v>41935</v>
      </c>
      <c r="B5419" s="92">
        <v>18.84</v>
      </c>
      <c r="C5419" s="73">
        <f t="shared" si="560"/>
        <v>17.898</v>
      </c>
      <c r="D5419" s="174">
        <v>8.57</v>
      </c>
      <c r="E5419" s="120"/>
      <c r="F5419" s="382">
        <f t="shared" si="522"/>
        <v>27.41</v>
      </c>
      <c r="G5419" s="562">
        <f t="shared" si="535"/>
        <v>26.468</v>
      </c>
      <c r="H5419" s="371">
        <v>18.329999999999998</v>
      </c>
      <c r="I5419" s="174">
        <v>10.029999999999999</v>
      </c>
      <c r="J5419" s="563">
        <f t="shared" si="536"/>
        <v>8.8458600000000001</v>
      </c>
      <c r="K5419" s="554">
        <f t="shared" si="537"/>
        <v>28.36</v>
      </c>
      <c r="L5419" s="564">
        <f t="shared" si="538"/>
        <v>27.17586</v>
      </c>
      <c r="M5419" s="564"/>
      <c r="N5419" s="564"/>
      <c r="O5419" s="98">
        <f t="shared" si="531"/>
        <v>0.94999999999999929</v>
      </c>
      <c r="P5419" s="527">
        <f t="shared" si="539"/>
        <v>0.70786000000000016</v>
      </c>
      <c r="Q5419" s="100">
        <f t="shared" si="532"/>
        <v>3.3497884344146662</v>
      </c>
      <c r="R5419" s="565">
        <f t="shared" si="540"/>
        <v>2.6047381757191866E-2</v>
      </c>
      <c r="S5419" s="586">
        <v>0</v>
      </c>
      <c r="T5419" s="567">
        <v>0</v>
      </c>
      <c r="U5419" s="568">
        <v>0</v>
      </c>
      <c r="V5419" s="587">
        <v>0</v>
      </c>
      <c r="W5419" s="588">
        <v>0</v>
      </c>
      <c r="X5419" s="587">
        <v>0</v>
      </c>
      <c r="Y5419" s="571">
        <f t="shared" si="534"/>
        <v>27.41</v>
      </c>
      <c r="Z5419" s="108">
        <v>0</v>
      </c>
      <c r="AA5419" s="112">
        <v>0</v>
      </c>
      <c r="AB5419" s="108">
        <v>339.8</v>
      </c>
      <c r="AC5419" s="109">
        <v>0</v>
      </c>
      <c r="AD5419" s="111">
        <v>18.420000000000002</v>
      </c>
      <c r="AE5419" s="523"/>
      <c r="AF5419" s="108">
        <v>349.8</v>
      </c>
      <c r="AG5419" s="109">
        <v>0</v>
      </c>
      <c r="AH5419" s="109">
        <v>0</v>
      </c>
      <c r="AI5419" s="112"/>
      <c r="AJ5419" s="112">
        <v>4</v>
      </c>
      <c r="AK5419" s="451"/>
      <c r="AL5419" s="164">
        <v>4</v>
      </c>
      <c r="AM5419" s="589">
        <v>4</v>
      </c>
      <c r="AN5419" s="573">
        <f t="shared" si="541"/>
        <v>22.42</v>
      </c>
      <c r="AO5419" s="573"/>
      <c r="AP5419" s="113">
        <f t="shared" si="533"/>
        <v>-4.9899999999999984</v>
      </c>
      <c r="AQ5419" s="573"/>
      <c r="AR5419" s="573"/>
      <c r="AS5419" s="573"/>
      <c r="AT5419" s="590"/>
      <c r="AU5419" s="590"/>
      <c r="AV5419" s="273">
        <v>9.6199999999999992</v>
      </c>
      <c r="AW5419" s="575">
        <f t="shared" si="542"/>
        <v>1.0499999999999989</v>
      </c>
      <c r="AX5419" s="591">
        <f t="shared" si="543"/>
        <v>0.91952806652806662</v>
      </c>
      <c r="AY5419" s="313">
        <f t="shared" si="544"/>
        <v>9.9085999999999999</v>
      </c>
      <c r="AZ5419" s="302">
        <f t="shared" si="545"/>
        <v>1.0627399999999998</v>
      </c>
      <c r="BA5419" s="434"/>
      <c r="BB5419" s="578">
        <f t="shared" si="546"/>
        <v>12.511400000000002</v>
      </c>
      <c r="BC5419" s="592">
        <f t="shared" si="547"/>
        <v>1.4775804466326707</v>
      </c>
      <c r="BD5419" s="115">
        <f t="shared" si="548"/>
        <v>18.486599999999999</v>
      </c>
      <c r="BE5419" s="593">
        <f t="shared" si="549"/>
        <v>0.15660000000000096</v>
      </c>
      <c r="BF5419" s="216">
        <v>261</v>
      </c>
      <c r="BG5419" s="592">
        <f t="shared" si="550"/>
        <v>18.158999999999999</v>
      </c>
      <c r="BH5419" s="266">
        <f t="shared" si="551"/>
        <v>0.17099999999999937</v>
      </c>
      <c r="BI5419" s="594">
        <v>275.86</v>
      </c>
      <c r="BJ5419" s="592">
        <f t="shared" si="552"/>
        <v>8.8458600000000001</v>
      </c>
      <c r="BK5419" s="593">
        <f t="shared" si="553"/>
        <v>0.88194017946161518</v>
      </c>
      <c r="BL5419" s="213">
        <f t="shared" si="554"/>
        <v>-4.7558599999999984</v>
      </c>
      <c r="BM5419" s="211">
        <f t="shared" si="555"/>
        <v>1.2121257805530776</v>
      </c>
      <c r="BN5419" s="85">
        <f t="shared" si="556"/>
        <v>7.6</v>
      </c>
      <c r="BO5419" s="595">
        <f t="shared" si="557"/>
        <v>26.020000000000003</v>
      </c>
      <c r="BP5419" s="596">
        <f t="shared" si="558"/>
        <v>-1.155859999999997</v>
      </c>
      <c r="BQ5419" s="584"/>
      <c r="BR5419" s="597">
        <f t="shared" si="559"/>
        <v>27.280259999999998</v>
      </c>
    </row>
    <row r="5420" spans="1:70" ht="13.5" thickBot="1" x14ac:dyDescent="0.25">
      <c r="A5420" s="58">
        <v>41936</v>
      </c>
      <c r="B5420" s="92">
        <v>19.37</v>
      </c>
      <c r="C5420" s="73">
        <f t="shared" si="560"/>
        <v>18.401499999999999</v>
      </c>
      <c r="D5420" s="174">
        <v>8.49</v>
      </c>
      <c r="E5420" s="120"/>
      <c r="F5420" s="598">
        <f t="shared" si="522"/>
        <v>27.86</v>
      </c>
      <c r="G5420" s="562">
        <f t="shared" si="535"/>
        <v>26.891500000000001</v>
      </c>
      <c r="H5420" s="371">
        <v>17.899999999999999</v>
      </c>
      <c r="I5420" s="174">
        <v>9.92</v>
      </c>
      <c r="J5420" s="563">
        <f t="shared" si="536"/>
        <v>8.8171499999999998</v>
      </c>
      <c r="K5420" s="554">
        <f t="shared" si="537"/>
        <v>27.82</v>
      </c>
      <c r="L5420" s="564">
        <f t="shared" si="538"/>
        <v>26.717149999999997</v>
      </c>
      <c r="M5420" s="564"/>
      <c r="N5420" s="564"/>
      <c r="O5420" s="98">
        <f t="shared" si="531"/>
        <v>-3.9999999999999147E-2</v>
      </c>
      <c r="P5420" s="527">
        <f t="shared" si="539"/>
        <v>-0.174350000000004</v>
      </c>
      <c r="Q5420" s="100">
        <f t="shared" si="532"/>
        <v>-0.14378145219266408</v>
      </c>
      <c r="R5420" s="565">
        <f t="shared" si="540"/>
        <v>-6.5257708999651547E-3</v>
      </c>
      <c r="S5420" s="586">
        <v>0</v>
      </c>
      <c r="T5420" s="567">
        <v>0</v>
      </c>
      <c r="U5420" s="568">
        <v>0</v>
      </c>
      <c r="V5420" s="587">
        <v>0</v>
      </c>
      <c r="W5420" s="588">
        <v>0</v>
      </c>
      <c r="X5420" s="587">
        <v>0</v>
      </c>
      <c r="Y5420" s="571">
        <f t="shared" si="534"/>
        <v>27.86</v>
      </c>
      <c r="Z5420" s="108">
        <v>0</v>
      </c>
      <c r="AA5420" s="112">
        <v>0</v>
      </c>
      <c r="AB5420" s="108">
        <v>339.7</v>
      </c>
      <c r="AC5420" s="109">
        <v>0</v>
      </c>
      <c r="AD5420" s="111">
        <v>19.37</v>
      </c>
      <c r="AE5420" s="523"/>
      <c r="AF5420" s="108">
        <v>349.8</v>
      </c>
      <c r="AG5420" s="109">
        <v>0</v>
      </c>
      <c r="AH5420" s="109">
        <v>0</v>
      </c>
      <c r="AI5420" s="112"/>
      <c r="AJ5420" s="112">
        <v>4</v>
      </c>
      <c r="AK5420" s="451"/>
      <c r="AL5420" s="164">
        <v>4</v>
      </c>
      <c r="AM5420" s="589">
        <v>4</v>
      </c>
      <c r="AN5420" s="573">
        <f t="shared" si="541"/>
        <v>23.37</v>
      </c>
      <c r="AO5420" s="573"/>
      <c r="AP5420" s="113">
        <f t="shared" si="533"/>
        <v>-4.4899999999999984</v>
      </c>
      <c r="AQ5420" s="573"/>
      <c r="AR5420" s="573"/>
      <c r="AS5420" s="573"/>
      <c r="AT5420" s="590"/>
      <c r="AU5420" s="590"/>
      <c r="AV5420" s="273">
        <v>10.9</v>
      </c>
      <c r="AW5420" s="575">
        <f t="shared" si="542"/>
        <v>2.41</v>
      </c>
      <c r="AX5420" s="591">
        <f t="shared" si="543"/>
        <v>0.80891284403669717</v>
      </c>
      <c r="AY5420" s="313">
        <f t="shared" si="544"/>
        <v>11.227</v>
      </c>
      <c r="AZ5420" s="302">
        <f t="shared" si="545"/>
        <v>2.4098500000000005</v>
      </c>
      <c r="BA5420" s="434"/>
      <c r="BB5420" s="578">
        <f t="shared" si="546"/>
        <v>12.143000000000001</v>
      </c>
      <c r="BC5420" s="592">
        <f t="shared" si="547"/>
        <v>1.4795355348760599</v>
      </c>
      <c r="BD5420" s="115">
        <f t="shared" si="548"/>
        <v>17.965999999999998</v>
      </c>
      <c r="BE5420" s="593">
        <f t="shared" si="549"/>
        <v>6.5999999999998948E-2</v>
      </c>
      <c r="BF5420" s="216">
        <v>110</v>
      </c>
      <c r="BG5420" s="592">
        <f t="shared" si="550"/>
        <v>18.511499999999998</v>
      </c>
      <c r="BH5420" s="266">
        <f t="shared" si="551"/>
        <v>-0.61149999999999949</v>
      </c>
      <c r="BI5420" s="594">
        <v>327.14999999999998</v>
      </c>
      <c r="BJ5420" s="592">
        <f t="shared" si="552"/>
        <v>8.8171499999999998</v>
      </c>
      <c r="BK5420" s="593">
        <f t="shared" si="553"/>
        <v>0.88882560483870965</v>
      </c>
      <c r="BL5420" s="213">
        <f t="shared" si="554"/>
        <v>-3.3471499999999956</v>
      </c>
      <c r="BM5420" s="211">
        <f t="shared" si="555"/>
        <v>1.1432242190842958</v>
      </c>
      <c r="BN5420" s="85">
        <f t="shared" si="556"/>
        <v>7.6</v>
      </c>
      <c r="BO5420" s="595">
        <f t="shared" si="557"/>
        <v>26.97</v>
      </c>
      <c r="BP5420" s="596">
        <f t="shared" si="558"/>
        <v>0.25285000000000224</v>
      </c>
      <c r="BQ5420" s="584"/>
      <c r="BR5420" s="597">
        <f t="shared" si="559"/>
        <v>26.761149999999997</v>
      </c>
    </row>
    <row r="5421" spans="1:70" ht="13.5" thickBot="1" x14ac:dyDescent="0.25">
      <c r="A5421" s="58">
        <v>41937</v>
      </c>
      <c r="B5421" s="92">
        <v>18.73</v>
      </c>
      <c r="C5421" s="73">
        <f t="shared" si="560"/>
        <v>17.793499999999998</v>
      </c>
      <c r="D5421" s="174">
        <v>8.51</v>
      </c>
      <c r="E5421" s="120"/>
      <c r="F5421" s="598">
        <f t="shared" si="522"/>
        <v>27.240000000000002</v>
      </c>
      <c r="G5421" s="562">
        <f t="shared" si="535"/>
        <v>26.3035</v>
      </c>
      <c r="H5421" s="371">
        <v>18.54</v>
      </c>
      <c r="I5421" s="174">
        <v>9.92</v>
      </c>
      <c r="J5421" s="563">
        <f t="shared" si="536"/>
        <v>8.7849799999999991</v>
      </c>
      <c r="K5421" s="554">
        <f t="shared" si="537"/>
        <v>28.46</v>
      </c>
      <c r="L5421" s="564">
        <f t="shared" si="538"/>
        <v>27.324979999999996</v>
      </c>
      <c r="M5421" s="564"/>
      <c r="N5421" s="564"/>
      <c r="O5421" s="98">
        <f t="shared" si="531"/>
        <v>1.2199999999999989</v>
      </c>
      <c r="P5421" s="527">
        <f t="shared" si="539"/>
        <v>1.0214799999999968</v>
      </c>
      <c r="Q5421" s="100">
        <f t="shared" si="532"/>
        <v>4.2867182009838327</v>
      </c>
      <c r="R5421" s="565">
        <f t="shared" si="540"/>
        <v>3.7382644012914079E-2</v>
      </c>
      <c r="S5421" s="586">
        <v>0</v>
      </c>
      <c r="T5421" s="567">
        <v>0</v>
      </c>
      <c r="U5421" s="568">
        <v>0</v>
      </c>
      <c r="V5421" s="587">
        <v>0</v>
      </c>
      <c r="W5421" s="588">
        <v>0</v>
      </c>
      <c r="X5421" s="587">
        <v>0</v>
      </c>
      <c r="Y5421" s="571">
        <f t="shared" si="534"/>
        <v>27.240000000000002</v>
      </c>
      <c r="Z5421" s="108">
        <v>0</v>
      </c>
      <c r="AA5421" s="112">
        <v>0</v>
      </c>
      <c r="AB5421" s="108">
        <v>339.6</v>
      </c>
      <c r="AC5421" s="109">
        <v>0</v>
      </c>
      <c r="AD5421" s="111">
        <v>26.13</v>
      </c>
      <c r="AE5421" s="523"/>
      <c r="AF5421" s="108">
        <v>349.8</v>
      </c>
      <c r="AG5421" s="109">
        <v>0</v>
      </c>
      <c r="AH5421" s="109">
        <v>0</v>
      </c>
      <c r="AI5421" s="112"/>
      <c r="AJ5421" s="112">
        <v>0</v>
      </c>
      <c r="AK5421" s="451"/>
      <c r="AL5421" s="164">
        <v>0</v>
      </c>
      <c r="AM5421" s="589">
        <v>0</v>
      </c>
      <c r="AN5421" s="573">
        <f t="shared" si="541"/>
        <v>26.13</v>
      </c>
      <c r="AO5421" s="573"/>
      <c r="AP5421" s="113">
        <f t="shared" si="533"/>
        <v>-1.110000000000003</v>
      </c>
      <c r="AQ5421" s="573"/>
      <c r="AR5421" s="573"/>
      <c r="AS5421" s="573"/>
      <c r="AT5421" s="590"/>
      <c r="AU5421" s="590"/>
      <c r="AV5421" s="273">
        <v>5.72</v>
      </c>
      <c r="AW5421" s="575">
        <f t="shared" si="542"/>
        <v>-2.7899999999999991</v>
      </c>
      <c r="AX5421" s="591">
        <f t="shared" si="543"/>
        <v>1.5358356643356643</v>
      </c>
      <c r="AY5421" s="313">
        <f t="shared" si="544"/>
        <v>5.8915999999999995</v>
      </c>
      <c r="AZ5421" s="302">
        <f t="shared" si="545"/>
        <v>-2.8933799999999996</v>
      </c>
      <c r="BA5421" s="434"/>
      <c r="BB5421" s="578">
        <f t="shared" si="546"/>
        <v>20.238399999999999</v>
      </c>
      <c r="BC5421" s="592">
        <f t="shared" si="547"/>
        <v>0.92782038105779119</v>
      </c>
      <c r="BD5421" s="115">
        <f t="shared" si="548"/>
        <v>18.7776</v>
      </c>
      <c r="BE5421" s="593">
        <f t="shared" si="549"/>
        <v>0.23760000000000048</v>
      </c>
      <c r="BF5421" s="216">
        <v>396</v>
      </c>
      <c r="BG5421" s="592">
        <f t="shared" si="550"/>
        <v>18.189499999999999</v>
      </c>
      <c r="BH5421" s="266">
        <f t="shared" si="551"/>
        <v>0.35050000000000026</v>
      </c>
      <c r="BI5421" s="594">
        <v>274.98</v>
      </c>
      <c r="BJ5421" s="592">
        <f t="shared" si="552"/>
        <v>8.7849799999999991</v>
      </c>
      <c r="BK5421" s="593">
        <f t="shared" si="553"/>
        <v>0.88558266129032248</v>
      </c>
      <c r="BL5421" s="213">
        <f t="shared" si="554"/>
        <v>-1.1949799999999975</v>
      </c>
      <c r="BM5421" s="211">
        <f t="shared" si="555"/>
        <v>1.0457321086873326</v>
      </c>
      <c r="BN5421" s="85">
        <f t="shared" si="556"/>
        <v>0</v>
      </c>
      <c r="BO5421" s="595">
        <f t="shared" si="557"/>
        <v>26.13</v>
      </c>
      <c r="BP5421" s="596">
        <f t="shared" si="558"/>
        <v>-1.1949799999999975</v>
      </c>
      <c r="BQ5421" s="584"/>
      <c r="BR5421" s="597">
        <f t="shared" si="559"/>
        <v>27.483379999999997</v>
      </c>
    </row>
    <row r="5422" spans="1:70" ht="13.5" thickBot="1" x14ac:dyDescent="0.25">
      <c r="A5422" s="58">
        <v>41938</v>
      </c>
      <c r="B5422" s="92">
        <v>18.84</v>
      </c>
      <c r="C5422" s="73">
        <f t="shared" si="560"/>
        <v>17.898</v>
      </c>
      <c r="D5422" s="174">
        <v>8.84</v>
      </c>
      <c r="E5422" s="120"/>
      <c r="F5422" s="598">
        <f t="shared" si="522"/>
        <v>27.68</v>
      </c>
      <c r="G5422" s="562">
        <f t="shared" si="535"/>
        <v>26.738</v>
      </c>
      <c r="H5422" s="371">
        <v>17.86</v>
      </c>
      <c r="I5422" s="174">
        <v>10.37</v>
      </c>
      <c r="J5422" s="563">
        <f t="shared" si="536"/>
        <v>9.2259200000000003</v>
      </c>
      <c r="K5422" s="554">
        <f t="shared" si="537"/>
        <v>28.229999999999997</v>
      </c>
      <c r="L5422" s="564">
        <f t="shared" si="538"/>
        <v>27.085920000000002</v>
      </c>
      <c r="M5422" s="564"/>
      <c r="N5422" s="564"/>
      <c r="O5422" s="98">
        <f t="shared" si="531"/>
        <v>0.54999999999999716</v>
      </c>
      <c r="P5422" s="527">
        <f t="shared" si="539"/>
        <v>0.34792000000000201</v>
      </c>
      <c r="Q5422" s="100">
        <f t="shared" si="532"/>
        <v>1.948281969535945</v>
      </c>
      <c r="R5422" s="565">
        <f t="shared" si="540"/>
        <v>1.284505012198227E-2</v>
      </c>
      <c r="S5422" s="586">
        <v>0</v>
      </c>
      <c r="T5422" s="567">
        <v>0</v>
      </c>
      <c r="U5422" s="568">
        <v>0</v>
      </c>
      <c r="V5422" s="587">
        <v>0</v>
      </c>
      <c r="W5422" s="588">
        <v>0</v>
      </c>
      <c r="X5422" s="587">
        <v>0</v>
      </c>
      <c r="Y5422" s="571">
        <f t="shared" si="534"/>
        <v>27.68</v>
      </c>
      <c r="Z5422" s="108">
        <v>0</v>
      </c>
      <c r="AA5422" s="112">
        <v>0</v>
      </c>
      <c r="AB5422" s="108">
        <v>339.5</v>
      </c>
      <c r="AC5422" s="109">
        <v>0</v>
      </c>
      <c r="AD5422" s="111">
        <v>20.68</v>
      </c>
      <c r="AE5422" s="523"/>
      <c r="AF5422" s="108">
        <v>349.8</v>
      </c>
      <c r="AG5422" s="109">
        <v>0</v>
      </c>
      <c r="AH5422" s="109">
        <v>0</v>
      </c>
      <c r="AI5422" s="112"/>
      <c r="AJ5422" s="112">
        <v>0</v>
      </c>
      <c r="AK5422" s="451"/>
      <c r="AL5422" s="164">
        <v>0</v>
      </c>
      <c r="AM5422" s="589">
        <v>0</v>
      </c>
      <c r="AN5422" s="573">
        <f t="shared" si="541"/>
        <v>20.68</v>
      </c>
      <c r="AO5422" s="573"/>
      <c r="AP5422" s="113">
        <f t="shared" si="533"/>
        <v>-7</v>
      </c>
      <c r="AQ5422" s="573"/>
      <c r="AR5422" s="573"/>
      <c r="AS5422" s="573"/>
      <c r="AT5422" s="590"/>
      <c r="AU5422" s="590"/>
      <c r="AV5422" s="273">
        <v>10.88</v>
      </c>
      <c r="AW5422" s="575">
        <f t="shared" si="542"/>
        <v>2.0400000000000009</v>
      </c>
      <c r="AX5422" s="591">
        <f t="shared" si="543"/>
        <v>0.84797058823529414</v>
      </c>
      <c r="AY5422" s="313">
        <f t="shared" si="544"/>
        <v>11.2064</v>
      </c>
      <c r="AZ5422" s="302">
        <f t="shared" si="545"/>
        <v>1.98048</v>
      </c>
      <c r="BA5422" s="434"/>
      <c r="BB5422" s="578">
        <f t="shared" si="546"/>
        <v>9.4735999999999994</v>
      </c>
      <c r="BC5422" s="592">
        <f t="shared" si="547"/>
        <v>1.890622361087654</v>
      </c>
      <c r="BD5422" s="115">
        <f t="shared" si="548"/>
        <v>17.910999999999998</v>
      </c>
      <c r="BE5422" s="593">
        <f t="shared" si="549"/>
        <v>5.099999999999838E-2</v>
      </c>
      <c r="BF5422" s="216">
        <v>85</v>
      </c>
      <c r="BG5422" s="592">
        <f t="shared" si="550"/>
        <v>17.983000000000001</v>
      </c>
      <c r="BH5422" s="266">
        <f t="shared" si="551"/>
        <v>-0.12300000000000111</v>
      </c>
      <c r="BI5422" s="594">
        <v>385.92</v>
      </c>
      <c r="BJ5422" s="592">
        <f t="shared" si="552"/>
        <v>9.2259200000000003</v>
      </c>
      <c r="BK5422" s="593">
        <f t="shared" si="553"/>
        <v>0.88967405978784964</v>
      </c>
      <c r="BL5422" s="213">
        <f t="shared" si="554"/>
        <v>-6.4059200000000018</v>
      </c>
      <c r="BM5422" s="211">
        <f t="shared" si="555"/>
        <v>1.3097640232108319</v>
      </c>
      <c r="BN5422" s="85">
        <f t="shared" si="556"/>
        <v>0</v>
      </c>
      <c r="BO5422" s="595">
        <f t="shared" si="557"/>
        <v>20.68</v>
      </c>
      <c r="BP5422" s="596">
        <f t="shared" si="558"/>
        <v>-6.4059200000000018</v>
      </c>
      <c r="BQ5422" s="584"/>
      <c r="BR5422" s="597">
        <f t="shared" si="559"/>
        <v>27.11992</v>
      </c>
    </row>
    <row r="5423" spans="1:70" ht="13.5" thickBot="1" x14ac:dyDescent="0.25">
      <c r="A5423" s="58">
        <v>41939</v>
      </c>
      <c r="B5423" s="92">
        <v>19.350000000000001</v>
      </c>
      <c r="C5423" s="73">
        <f t="shared" si="560"/>
        <v>18.3825</v>
      </c>
      <c r="D5423" s="174">
        <v>8.44</v>
      </c>
      <c r="E5423" s="120"/>
      <c r="F5423" s="598">
        <f t="shared" si="522"/>
        <v>27.79</v>
      </c>
      <c r="G5423" s="562">
        <f t="shared" si="535"/>
        <v>26.822499999999998</v>
      </c>
      <c r="H5423" s="371">
        <v>17.66</v>
      </c>
      <c r="I5423" s="174">
        <v>9.84</v>
      </c>
      <c r="J5423" s="563">
        <f t="shared" si="536"/>
        <v>8.7535299999999996</v>
      </c>
      <c r="K5423" s="554">
        <f t="shared" si="537"/>
        <v>27.5</v>
      </c>
      <c r="L5423" s="564">
        <f t="shared" si="538"/>
        <v>26.413530000000002</v>
      </c>
      <c r="M5423" s="564"/>
      <c r="N5423" s="564"/>
      <c r="O5423" s="98">
        <f t="shared" si="531"/>
        <v>-0.28999999999999915</v>
      </c>
      <c r="P5423" s="527">
        <f t="shared" si="539"/>
        <v>-0.4089699999999965</v>
      </c>
      <c r="Q5423" s="100">
        <f t="shared" si="532"/>
        <v>-1.0545454545454513</v>
      </c>
      <c r="R5423" s="565">
        <f t="shared" si="540"/>
        <v>-1.5483352660549213E-2</v>
      </c>
      <c r="S5423" s="586">
        <v>0</v>
      </c>
      <c r="T5423" s="567">
        <v>0</v>
      </c>
      <c r="U5423" s="568">
        <v>0</v>
      </c>
      <c r="V5423" s="587">
        <v>0</v>
      </c>
      <c r="W5423" s="588">
        <v>0</v>
      </c>
      <c r="X5423" s="587">
        <v>0</v>
      </c>
      <c r="Y5423" s="571">
        <f t="shared" si="534"/>
        <v>27.79</v>
      </c>
      <c r="Z5423" s="108">
        <v>0</v>
      </c>
      <c r="AA5423" s="112">
        <v>0</v>
      </c>
      <c r="AB5423" s="108">
        <v>339.5</v>
      </c>
      <c r="AC5423" s="109">
        <v>0</v>
      </c>
      <c r="AD5423" s="111">
        <v>17</v>
      </c>
      <c r="AE5423" s="523"/>
      <c r="AF5423" s="108">
        <v>349.7</v>
      </c>
      <c r="AG5423" s="109">
        <v>0</v>
      </c>
      <c r="AH5423" s="109">
        <v>0</v>
      </c>
      <c r="AI5423" s="112"/>
      <c r="AJ5423" s="112">
        <v>0</v>
      </c>
      <c r="AK5423" s="451"/>
      <c r="AL5423" s="164">
        <v>0</v>
      </c>
      <c r="AM5423" s="589">
        <v>0</v>
      </c>
      <c r="AN5423" s="573">
        <f t="shared" si="541"/>
        <v>17</v>
      </c>
      <c r="AO5423" s="573"/>
      <c r="AP5423" s="113">
        <f t="shared" si="533"/>
        <v>-10.79</v>
      </c>
      <c r="AQ5423" s="573"/>
      <c r="AR5423" s="573"/>
      <c r="AS5423" s="573"/>
      <c r="AT5423" s="590"/>
      <c r="AU5423" s="590"/>
      <c r="AV5423" s="273">
        <v>8.26</v>
      </c>
      <c r="AW5423" s="575">
        <f t="shared" si="542"/>
        <v>-0.17999999999999972</v>
      </c>
      <c r="AX5423" s="591">
        <f t="shared" si="543"/>
        <v>1.0597493946731236</v>
      </c>
      <c r="AY5423" s="313">
        <f t="shared" si="544"/>
        <v>8.5077999999999996</v>
      </c>
      <c r="AZ5423" s="302">
        <f t="shared" si="545"/>
        <v>-0.24573</v>
      </c>
      <c r="BA5423" s="434"/>
      <c r="BB5423" s="578">
        <f t="shared" si="546"/>
        <v>8.4922000000000004</v>
      </c>
      <c r="BC5423" s="592">
        <f t="shared" si="547"/>
        <v>2.1089470337486165</v>
      </c>
      <c r="BD5423" s="115">
        <f t="shared" si="548"/>
        <v>17.909600000000001</v>
      </c>
      <c r="BE5423" s="593">
        <f t="shared" si="549"/>
        <v>0.24960000000000093</v>
      </c>
      <c r="BF5423" s="216">
        <v>416</v>
      </c>
      <c r="BG5423" s="592">
        <f t="shared" si="550"/>
        <v>18.798500000000001</v>
      </c>
      <c r="BH5423" s="266">
        <f t="shared" si="551"/>
        <v>-1.1385000000000005</v>
      </c>
      <c r="BI5423" s="594">
        <v>313.52999999999997</v>
      </c>
      <c r="BJ5423" s="592">
        <f t="shared" si="552"/>
        <v>8.7535299999999996</v>
      </c>
      <c r="BK5423" s="593">
        <f t="shared" si="553"/>
        <v>0.88958638211382113</v>
      </c>
      <c r="BL5423" s="213">
        <f t="shared" si="554"/>
        <v>-9.4135300000000015</v>
      </c>
      <c r="BM5423" s="211">
        <f t="shared" si="555"/>
        <v>1.5537370588235295</v>
      </c>
      <c r="BN5423" s="85">
        <f t="shared" si="556"/>
        <v>0</v>
      </c>
      <c r="BO5423" s="595">
        <f t="shared" si="557"/>
        <v>17</v>
      </c>
      <c r="BP5423" s="596">
        <f t="shared" si="558"/>
        <v>-9.4135300000000015</v>
      </c>
      <c r="BQ5423" s="584"/>
      <c r="BR5423" s="597">
        <f t="shared" si="559"/>
        <v>26.579930000000001</v>
      </c>
    </row>
    <row r="5424" spans="1:70" ht="13.5" thickBot="1" x14ac:dyDescent="0.25">
      <c r="A5424" s="58">
        <v>41940</v>
      </c>
      <c r="B5424" s="92">
        <v>18.46</v>
      </c>
      <c r="C5424" s="73">
        <f t="shared" si="560"/>
        <v>17.536999999999999</v>
      </c>
      <c r="D5424" s="174">
        <v>8.59</v>
      </c>
      <c r="E5424" s="120"/>
      <c r="F5424" s="598">
        <f t="shared" si="522"/>
        <v>27.05</v>
      </c>
      <c r="G5424" s="562">
        <f t="shared" si="535"/>
        <v>26.126999999999999</v>
      </c>
      <c r="H5424" s="371">
        <v>16.510000000000002</v>
      </c>
      <c r="I5424" s="174">
        <v>9.83</v>
      </c>
      <c r="J5424" s="563">
        <f t="shared" si="536"/>
        <v>8.8744999999999994</v>
      </c>
      <c r="K5424" s="554">
        <f t="shared" si="537"/>
        <v>26.340000000000003</v>
      </c>
      <c r="L5424" s="564">
        <f t="shared" si="538"/>
        <v>25.384500000000003</v>
      </c>
      <c r="M5424" s="564"/>
      <c r="N5424" s="564"/>
      <c r="O5424" s="98">
        <f t="shared" si="531"/>
        <v>-0.7099999999999973</v>
      </c>
      <c r="P5424" s="527">
        <f t="shared" si="539"/>
        <v>-0.74249999999999616</v>
      </c>
      <c r="Q5424" s="100">
        <f t="shared" si="532"/>
        <v>-2.6955201214882205</v>
      </c>
      <c r="R5424" s="565">
        <f t="shared" si="540"/>
        <v>-2.9250132955149642E-2</v>
      </c>
      <c r="S5424" s="586">
        <v>0</v>
      </c>
      <c r="T5424" s="567">
        <v>0</v>
      </c>
      <c r="U5424" s="568">
        <v>0</v>
      </c>
      <c r="V5424" s="587">
        <v>0</v>
      </c>
      <c r="W5424" s="588">
        <v>0</v>
      </c>
      <c r="X5424" s="587">
        <v>0</v>
      </c>
      <c r="Y5424" s="571">
        <f t="shared" si="534"/>
        <v>27.05</v>
      </c>
      <c r="Z5424" s="108">
        <v>0</v>
      </c>
      <c r="AA5424" s="112">
        <v>0</v>
      </c>
      <c r="AB5424" s="108">
        <v>339.4</v>
      </c>
      <c r="AC5424" s="109">
        <v>0</v>
      </c>
      <c r="AD5424" s="111">
        <v>17.38</v>
      </c>
      <c r="AE5424" s="523"/>
      <c r="AF5424" s="108">
        <v>349.7</v>
      </c>
      <c r="AG5424" s="109">
        <v>0</v>
      </c>
      <c r="AH5424" s="109">
        <v>0</v>
      </c>
      <c r="AI5424" s="112"/>
      <c r="AJ5424" s="112">
        <v>13</v>
      </c>
      <c r="AK5424" s="451"/>
      <c r="AL5424" s="164">
        <v>13</v>
      </c>
      <c r="AM5424" s="589">
        <v>13</v>
      </c>
      <c r="AN5424" s="573">
        <f t="shared" si="541"/>
        <v>30.38</v>
      </c>
      <c r="AO5424" s="573"/>
      <c r="AP5424" s="113">
        <f t="shared" si="533"/>
        <v>3.3299999999999983</v>
      </c>
      <c r="AQ5424" s="573"/>
      <c r="AR5424" s="573"/>
      <c r="AS5424" s="573"/>
      <c r="AT5424" s="590"/>
      <c r="AU5424" s="590"/>
      <c r="AV5424" s="273">
        <v>11.38</v>
      </c>
      <c r="AW5424" s="575">
        <f t="shared" si="542"/>
        <v>2.7900000000000009</v>
      </c>
      <c r="AX5424" s="591">
        <f t="shared" si="543"/>
        <v>0.77983304042179247</v>
      </c>
      <c r="AY5424" s="313">
        <f t="shared" si="544"/>
        <v>11.721400000000001</v>
      </c>
      <c r="AZ5424" s="302">
        <f t="shared" si="545"/>
        <v>2.8469000000000015</v>
      </c>
      <c r="BA5424" s="434"/>
      <c r="BB5424" s="578">
        <f t="shared" si="546"/>
        <v>18.6586</v>
      </c>
      <c r="BC5424" s="592">
        <f t="shared" si="547"/>
        <v>0.90381915041857375</v>
      </c>
      <c r="BD5424" s="115">
        <f t="shared" si="548"/>
        <v>16.864000000000001</v>
      </c>
      <c r="BE5424" s="593">
        <f t="shared" si="549"/>
        <v>0.3539999999999992</v>
      </c>
      <c r="BF5424" s="216">
        <v>590</v>
      </c>
      <c r="BG5424" s="592">
        <f t="shared" si="550"/>
        <v>18.126999999999999</v>
      </c>
      <c r="BH5424" s="266">
        <f t="shared" si="551"/>
        <v>-1.6169999999999973</v>
      </c>
      <c r="BI5424" s="594">
        <v>284.5</v>
      </c>
      <c r="BJ5424" s="592">
        <f t="shared" si="552"/>
        <v>8.8744999999999994</v>
      </c>
      <c r="BK5424" s="593">
        <f t="shared" si="553"/>
        <v>0.90279755849440479</v>
      </c>
      <c r="BL5424" s="213">
        <f t="shared" si="554"/>
        <v>4.9954999999999963</v>
      </c>
      <c r="BM5424" s="211">
        <f t="shared" si="555"/>
        <v>0.83556616194865052</v>
      </c>
      <c r="BN5424" s="85">
        <f t="shared" si="556"/>
        <v>24.7</v>
      </c>
      <c r="BO5424" s="595">
        <f t="shared" si="557"/>
        <v>42.08</v>
      </c>
      <c r="BP5424" s="596">
        <f t="shared" si="558"/>
        <v>16.695499999999996</v>
      </c>
      <c r="BQ5424" s="584"/>
      <c r="BR5424" s="597">
        <f t="shared" si="559"/>
        <v>25.620500000000003</v>
      </c>
    </row>
    <row r="5425" spans="1:71" ht="13.5" thickBot="1" x14ac:dyDescent="0.25">
      <c r="A5425" s="58">
        <v>41941</v>
      </c>
      <c r="B5425" s="92">
        <v>19.670000000000002</v>
      </c>
      <c r="C5425" s="73">
        <f t="shared" si="560"/>
        <v>18.686500000000002</v>
      </c>
      <c r="D5425" s="174">
        <v>8.8699999999999992</v>
      </c>
      <c r="E5425" s="120"/>
      <c r="F5425" s="598">
        <f t="shared" si="522"/>
        <v>28.54</v>
      </c>
      <c r="G5425" s="562">
        <f t="shared" si="535"/>
        <v>27.5565</v>
      </c>
      <c r="H5425" s="371">
        <v>18.91</v>
      </c>
      <c r="I5425" s="174">
        <v>10.43</v>
      </c>
      <c r="J5425" s="563">
        <f t="shared" si="536"/>
        <v>9.1936</v>
      </c>
      <c r="K5425" s="554">
        <f t="shared" si="537"/>
        <v>29.34</v>
      </c>
      <c r="L5425" s="564">
        <f t="shared" si="538"/>
        <v>28.1036</v>
      </c>
      <c r="M5425" s="564"/>
      <c r="N5425" s="564"/>
      <c r="O5425" s="98">
        <f t="shared" si="531"/>
        <v>0.80000000000000071</v>
      </c>
      <c r="P5425" s="527">
        <f t="shared" si="539"/>
        <v>0.54710000000000036</v>
      </c>
      <c r="Q5425" s="100">
        <f t="shared" si="532"/>
        <v>2.7266530334015022</v>
      </c>
      <c r="R5425" s="565">
        <f t="shared" si="540"/>
        <v>1.9467256863889337E-2</v>
      </c>
      <c r="S5425" s="586">
        <v>0</v>
      </c>
      <c r="T5425" s="567">
        <v>0</v>
      </c>
      <c r="U5425" s="568">
        <v>0</v>
      </c>
      <c r="V5425" s="587">
        <v>0</v>
      </c>
      <c r="W5425" s="588">
        <v>0</v>
      </c>
      <c r="X5425" s="587">
        <v>0</v>
      </c>
      <c r="Y5425" s="571">
        <f t="shared" si="534"/>
        <v>28.54</v>
      </c>
      <c r="Z5425" s="108">
        <v>0</v>
      </c>
      <c r="AA5425" s="112">
        <v>0</v>
      </c>
      <c r="AB5425" s="108">
        <v>339.4</v>
      </c>
      <c r="AC5425" s="109">
        <v>0.1</v>
      </c>
      <c r="AD5425" s="111">
        <v>16.75</v>
      </c>
      <c r="AE5425" s="523"/>
      <c r="AF5425" s="108">
        <v>349.7</v>
      </c>
      <c r="AG5425" s="109">
        <v>0.02</v>
      </c>
      <c r="AH5425" s="109">
        <v>0</v>
      </c>
      <c r="AI5425" s="112"/>
      <c r="AJ5425" s="112">
        <v>7</v>
      </c>
      <c r="AK5425" s="451"/>
      <c r="AL5425" s="164">
        <v>7</v>
      </c>
      <c r="AM5425" s="589">
        <v>7</v>
      </c>
      <c r="AN5425" s="573">
        <f t="shared" si="541"/>
        <v>23.75</v>
      </c>
      <c r="AO5425" s="573"/>
      <c r="AP5425" s="113">
        <f t="shared" si="533"/>
        <v>-4.7899999999999991</v>
      </c>
      <c r="AQ5425" s="573"/>
      <c r="AR5425" s="573"/>
      <c r="AS5425" s="573"/>
      <c r="AT5425" s="590"/>
      <c r="AU5425" s="590"/>
      <c r="AV5425" s="273">
        <v>9.27</v>
      </c>
      <c r="AW5425" s="575">
        <f t="shared" si="542"/>
        <v>0.40000000000000036</v>
      </c>
      <c r="AX5425" s="591">
        <f t="shared" si="543"/>
        <v>0.99175836030204967</v>
      </c>
      <c r="AY5425" s="313">
        <f t="shared" si="544"/>
        <v>9.5480999999999998</v>
      </c>
      <c r="AZ5425" s="302">
        <f t="shared" si="545"/>
        <v>0.35449999999999982</v>
      </c>
      <c r="BA5425" s="434"/>
      <c r="BB5425" s="578">
        <f t="shared" si="546"/>
        <v>14.2019</v>
      </c>
      <c r="BC5425" s="592">
        <f t="shared" si="547"/>
        <v>1.3421584435885339</v>
      </c>
      <c r="BD5425" s="115">
        <f t="shared" si="548"/>
        <v>19.061199999999999</v>
      </c>
      <c r="BE5425" s="593">
        <f t="shared" si="549"/>
        <v>0.15119999999999933</v>
      </c>
      <c r="BF5425" s="216">
        <v>252</v>
      </c>
      <c r="BG5425" s="592">
        <f t="shared" si="550"/>
        <v>18.938500000000001</v>
      </c>
      <c r="BH5425" s="266">
        <f t="shared" si="551"/>
        <v>-2.850000000000108E-2</v>
      </c>
      <c r="BI5425" s="594">
        <v>323.60000000000002</v>
      </c>
      <c r="BJ5425" s="592">
        <f t="shared" si="552"/>
        <v>9.1936</v>
      </c>
      <c r="BK5425" s="593">
        <f t="shared" si="553"/>
        <v>0.88145733461169706</v>
      </c>
      <c r="BL5425" s="213">
        <f t="shared" si="554"/>
        <v>-4.3536000000000001</v>
      </c>
      <c r="BM5425" s="211">
        <f t="shared" si="555"/>
        <v>1.1833094736842105</v>
      </c>
      <c r="BN5425" s="85">
        <f t="shared" si="556"/>
        <v>13.299999999999999</v>
      </c>
      <c r="BO5425" s="595">
        <f t="shared" si="557"/>
        <v>30.049999999999997</v>
      </c>
      <c r="BP5425" s="596">
        <f t="shared" si="558"/>
        <v>1.946399999999997</v>
      </c>
      <c r="BQ5425" s="584"/>
      <c r="BR5425" s="597">
        <f t="shared" si="559"/>
        <v>28.2044</v>
      </c>
    </row>
    <row r="5426" spans="1:71" ht="13.5" thickBot="1" x14ac:dyDescent="0.25">
      <c r="A5426" s="58">
        <v>41942</v>
      </c>
      <c r="B5426" s="92">
        <v>18.38</v>
      </c>
      <c r="C5426" s="73">
        <f t="shared" si="560"/>
        <v>17.460999999999999</v>
      </c>
      <c r="D5426" s="174">
        <v>8.26</v>
      </c>
      <c r="E5426" s="120"/>
      <c r="F5426" s="598">
        <f t="shared" si="522"/>
        <v>26.64</v>
      </c>
      <c r="G5426" s="562">
        <f t="shared" si="535"/>
        <v>25.720999999999997</v>
      </c>
      <c r="H5426" s="371">
        <v>17.82</v>
      </c>
      <c r="I5426" s="174">
        <v>9.41</v>
      </c>
      <c r="J5426" s="563">
        <f t="shared" si="536"/>
        <v>8.5921599999999998</v>
      </c>
      <c r="K5426" s="554">
        <f t="shared" si="537"/>
        <v>27.23</v>
      </c>
      <c r="L5426" s="564">
        <f t="shared" si="538"/>
        <v>26.41216</v>
      </c>
      <c r="M5426" s="564"/>
      <c r="N5426" s="564"/>
      <c r="O5426" s="98">
        <f t="shared" si="531"/>
        <v>0.58999999999999986</v>
      </c>
      <c r="P5426" s="527">
        <f t="shared" si="539"/>
        <v>0.69116000000000355</v>
      </c>
      <c r="Q5426" s="100">
        <f t="shared" si="532"/>
        <v>2.1667278736687474</v>
      </c>
      <c r="R5426" s="565">
        <f t="shared" si="540"/>
        <v>2.6168249775860949E-2</v>
      </c>
      <c r="S5426" s="586">
        <v>0</v>
      </c>
      <c r="T5426" s="567">
        <v>0</v>
      </c>
      <c r="U5426" s="568">
        <v>0</v>
      </c>
      <c r="V5426" s="587">
        <v>0</v>
      </c>
      <c r="W5426" s="588">
        <v>0</v>
      </c>
      <c r="X5426" s="587">
        <v>0</v>
      </c>
      <c r="Y5426" s="571">
        <f t="shared" si="534"/>
        <v>26.64</v>
      </c>
      <c r="Z5426" s="108">
        <v>0</v>
      </c>
      <c r="AA5426" s="112">
        <v>0</v>
      </c>
      <c r="AB5426" s="108">
        <v>339.4</v>
      </c>
      <c r="AC5426" s="109">
        <v>0</v>
      </c>
      <c r="AD5426" s="111">
        <v>17.940000000000001</v>
      </c>
      <c r="AE5426" s="523"/>
      <c r="AF5426" s="108">
        <v>349.7</v>
      </c>
      <c r="AG5426" s="109">
        <v>0</v>
      </c>
      <c r="AH5426" s="109">
        <v>0</v>
      </c>
      <c r="AI5426" s="112"/>
      <c r="AJ5426" s="112">
        <v>4</v>
      </c>
      <c r="AK5426" s="451"/>
      <c r="AL5426" s="164">
        <v>4</v>
      </c>
      <c r="AM5426" s="589">
        <v>4</v>
      </c>
      <c r="AN5426" s="573">
        <f t="shared" si="541"/>
        <v>21.94</v>
      </c>
      <c r="AO5426" s="573"/>
      <c r="AP5426" s="113">
        <f t="shared" si="533"/>
        <v>-4.6999999999999993</v>
      </c>
      <c r="AQ5426" s="573"/>
      <c r="AR5426" s="573"/>
      <c r="AS5426" s="573"/>
      <c r="AT5426" s="590"/>
      <c r="AU5426" s="590"/>
      <c r="AV5426" s="273">
        <v>9.6199999999999992</v>
      </c>
      <c r="AW5426" s="575">
        <f t="shared" si="542"/>
        <v>1.3599999999999994</v>
      </c>
      <c r="AX5426" s="591">
        <f t="shared" si="543"/>
        <v>0.89315592515592523</v>
      </c>
      <c r="AY5426" s="313">
        <f t="shared" si="544"/>
        <v>9.9085999999999999</v>
      </c>
      <c r="AZ5426" s="302">
        <f t="shared" si="545"/>
        <v>1.3164400000000001</v>
      </c>
      <c r="BA5426" s="434"/>
      <c r="BB5426" s="578">
        <f t="shared" si="546"/>
        <v>12.031400000000001</v>
      </c>
      <c r="BC5426" s="592">
        <f t="shared" si="547"/>
        <v>1.4869092541183901</v>
      </c>
      <c r="BD5426" s="115">
        <f t="shared" si="548"/>
        <v>17.889600000000002</v>
      </c>
      <c r="BE5426" s="593">
        <f t="shared" si="549"/>
        <v>6.9600000000001216E-2</v>
      </c>
      <c r="BF5426" s="216">
        <v>116</v>
      </c>
      <c r="BG5426" s="592">
        <f t="shared" si="550"/>
        <v>17.576999999999998</v>
      </c>
      <c r="BH5426" s="266">
        <f t="shared" si="551"/>
        <v>0.2430000000000021</v>
      </c>
      <c r="BI5426" s="594">
        <v>332.16</v>
      </c>
      <c r="BJ5426" s="592">
        <f t="shared" si="552"/>
        <v>8.5921599999999998</v>
      </c>
      <c r="BK5426" s="593">
        <f t="shared" si="553"/>
        <v>0.91308820403825719</v>
      </c>
      <c r="BL5426" s="213">
        <f t="shared" si="554"/>
        <v>-4.4721599999999988</v>
      </c>
      <c r="BM5426" s="211">
        <f t="shared" si="555"/>
        <v>1.2038359161349133</v>
      </c>
      <c r="BN5426" s="85">
        <f t="shared" si="556"/>
        <v>7.6</v>
      </c>
      <c r="BO5426" s="595">
        <f t="shared" si="557"/>
        <v>25.54</v>
      </c>
      <c r="BP5426" s="596">
        <f t="shared" si="558"/>
        <v>-0.87216000000000093</v>
      </c>
      <c r="BQ5426" s="584"/>
      <c r="BR5426" s="597">
        <f t="shared" si="559"/>
        <v>26.458559999999999</v>
      </c>
    </row>
    <row r="5427" spans="1:71" ht="13.5" thickBot="1" x14ac:dyDescent="0.25">
      <c r="A5427" s="58">
        <v>41943</v>
      </c>
      <c r="B5427" s="121">
        <v>16.66</v>
      </c>
      <c r="C5427" s="599">
        <f t="shared" si="560"/>
        <v>15.827</v>
      </c>
      <c r="D5427" s="189">
        <v>8.6199999999999992</v>
      </c>
      <c r="E5427" s="414"/>
      <c r="F5427" s="600">
        <f t="shared" si="522"/>
        <v>25.28</v>
      </c>
      <c r="G5427" s="601">
        <f t="shared" si="535"/>
        <v>24.446999999999999</v>
      </c>
      <c r="H5427" s="376">
        <v>14.8</v>
      </c>
      <c r="I5427" s="189">
        <v>9.9</v>
      </c>
      <c r="J5427" s="563">
        <f t="shared" si="536"/>
        <v>8.8557899999999989</v>
      </c>
      <c r="K5427" s="557">
        <f t="shared" si="537"/>
        <v>24.700000000000003</v>
      </c>
      <c r="L5427" s="602">
        <f t="shared" si="538"/>
        <v>23.65579</v>
      </c>
      <c r="M5427" s="602"/>
      <c r="N5427" s="602"/>
      <c r="O5427" s="226">
        <f t="shared" si="531"/>
        <v>-0.57999999999999829</v>
      </c>
      <c r="P5427" s="603">
        <f t="shared" si="539"/>
        <v>-0.79120999999999952</v>
      </c>
      <c r="Q5427" s="227">
        <f t="shared" si="532"/>
        <v>-2.3481781376518147</v>
      </c>
      <c r="R5427" s="604">
        <f t="shared" si="540"/>
        <v>-3.3446779836987038E-2</v>
      </c>
      <c r="S5427" s="605">
        <v>0</v>
      </c>
      <c r="T5427" s="606">
        <v>0</v>
      </c>
      <c r="U5427" s="607">
        <v>0</v>
      </c>
      <c r="V5427" s="608">
        <v>0</v>
      </c>
      <c r="W5427" s="609">
        <v>0</v>
      </c>
      <c r="X5427" s="608">
        <v>0</v>
      </c>
      <c r="Y5427" s="571">
        <f t="shared" si="534"/>
        <v>25.28</v>
      </c>
      <c r="Z5427" s="108">
        <v>0</v>
      </c>
      <c r="AA5427" s="112">
        <v>0</v>
      </c>
      <c r="AB5427" s="132">
        <v>339.4</v>
      </c>
      <c r="AC5427" s="133">
        <v>0.1</v>
      </c>
      <c r="AD5427" s="135">
        <v>19.46</v>
      </c>
      <c r="AE5427" s="526"/>
      <c r="AF5427" s="132">
        <v>349.7</v>
      </c>
      <c r="AG5427" s="133">
        <v>0</v>
      </c>
      <c r="AH5427" s="133">
        <v>0</v>
      </c>
      <c r="AI5427" s="136"/>
      <c r="AJ5427" s="112">
        <v>0</v>
      </c>
      <c r="AK5427" s="451"/>
      <c r="AL5427" s="164">
        <v>0</v>
      </c>
      <c r="AM5427" s="610">
        <v>0</v>
      </c>
      <c r="AN5427" s="573">
        <f t="shared" si="541"/>
        <v>19.46</v>
      </c>
      <c r="AO5427" s="573"/>
      <c r="AP5427" s="113">
        <f t="shared" si="533"/>
        <v>-5.82</v>
      </c>
      <c r="AQ5427" s="573"/>
      <c r="AR5427" s="573"/>
      <c r="AS5427" s="573"/>
      <c r="AT5427" s="611"/>
      <c r="AU5427" s="611"/>
      <c r="AV5427" s="612">
        <v>8.64</v>
      </c>
      <c r="AW5427" s="575">
        <f t="shared" si="542"/>
        <v>2.000000000000135E-2</v>
      </c>
      <c r="AX5427" s="613">
        <f t="shared" si="543"/>
        <v>1.0249756944444444</v>
      </c>
      <c r="AY5427" s="351">
        <f t="shared" si="544"/>
        <v>8.8992000000000004</v>
      </c>
      <c r="AZ5427" s="359">
        <f t="shared" si="545"/>
        <v>4.3410000000001503E-2</v>
      </c>
      <c r="BA5427" s="304"/>
      <c r="BB5427" s="578">
        <f t="shared" si="546"/>
        <v>10.5608</v>
      </c>
      <c r="BC5427" s="614">
        <f t="shared" si="547"/>
        <v>1.418055450344671</v>
      </c>
      <c r="BD5427" s="139">
        <f t="shared" si="548"/>
        <v>14.975800000000001</v>
      </c>
      <c r="BE5427" s="615">
        <f t="shared" si="549"/>
        <v>0.17580000000000062</v>
      </c>
      <c r="BF5427" s="236">
        <v>293</v>
      </c>
      <c r="BG5427" s="614">
        <f t="shared" si="550"/>
        <v>16.12</v>
      </c>
      <c r="BH5427" s="280">
        <f t="shared" si="551"/>
        <v>-1.3200000000000003</v>
      </c>
      <c r="BI5427" s="616">
        <v>235.79</v>
      </c>
      <c r="BJ5427" s="614">
        <f t="shared" si="552"/>
        <v>8.8557899999999989</v>
      </c>
      <c r="BK5427" s="615">
        <f t="shared" si="553"/>
        <v>0.89452424242424233</v>
      </c>
      <c r="BL5427" s="233">
        <f t="shared" si="554"/>
        <v>-4.1957899999999988</v>
      </c>
      <c r="BM5427" s="617">
        <f t="shared" si="555"/>
        <v>1.2156109969167523</v>
      </c>
      <c r="BN5427" s="85">
        <f t="shared" si="556"/>
        <v>0</v>
      </c>
      <c r="BO5427" s="618">
        <f t="shared" si="557"/>
        <v>19.46</v>
      </c>
      <c r="BP5427" s="619">
        <f t="shared" si="558"/>
        <v>-4.1957899999999988</v>
      </c>
      <c r="BQ5427" s="584"/>
      <c r="BR5427" s="620">
        <f t="shared" si="559"/>
        <v>23.77299</v>
      </c>
    </row>
    <row r="5428" spans="1:71" ht="13.5" thickBot="1" x14ac:dyDescent="0.25">
      <c r="A5428" s="58">
        <v>41944</v>
      </c>
      <c r="B5428" s="59">
        <v>15.01</v>
      </c>
      <c r="C5428" s="60">
        <f>B5428*0.92</f>
        <v>13.809200000000001</v>
      </c>
      <c r="D5428" s="200">
        <v>8.57</v>
      </c>
      <c r="E5428" s="381"/>
      <c r="F5428" s="63">
        <f t="shared" si="522"/>
        <v>23.58</v>
      </c>
      <c r="G5428" s="621">
        <f t="shared" si="535"/>
        <v>22.379200000000001</v>
      </c>
      <c r="H5428" s="384">
        <v>14.9</v>
      </c>
      <c r="I5428" s="150">
        <v>9.94</v>
      </c>
      <c r="J5428" s="151">
        <f t="shared" si="536"/>
        <v>8.9824999999999999</v>
      </c>
      <c r="K5428" s="386">
        <f>H5428+I5428</f>
        <v>24.84</v>
      </c>
      <c r="L5428" s="99">
        <f t="shared" si="538"/>
        <v>23.8825</v>
      </c>
      <c r="M5428" s="99"/>
      <c r="N5428" s="99"/>
      <c r="O5428" s="98">
        <f t="shared" si="531"/>
        <v>1.2600000000000016</v>
      </c>
      <c r="P5428" s="247">
        <f t="shared" si="539"/>
        <v>1.5032999999999994</v>
      </c>
      <c r="Q5428" s="100">
        <f t="shared" si="532"/>
        <v>5.0724637681159486</v>
      </c>
      <c r="R5428" s="622">
        <f t="shared" si="540"/>
        <v>6.2945671516800986E-2</v>
      </c>
      <c r="S5428" s="388">
        <v>0</v>
      </c>
      <c r="T5428" s="389">
        <v>0</v>
      </c>
      <c r="U5428" s="390">
        <v>0</v>
      </c>
      <c r="V5428" s="391">
        <v>0</v>
      </c>
      <c r="W5428" s="392">
        <v>0</v>
      </c>
      <c r="X5428" s="391">
        <v>0</v>
      </c>
      <c r="Y5428" s="163">
        <f t="shared" si="534"/>
        <v>23.58</v>
      </c>
      <c r="Z5428" s="78">
        <v>0</v>
      </c>
      <c r="AA5428" s="82">
        <v>0</v>
      </c>
      <c r="AB5428" s="255">
        <v>340.1</v>
      </c>
      <c r="AC5428" s="256">
        <v>0.2</v>
      </c>
      <c r="AD5428" s="623">
        <v>16.170000000000002</v>
      </c>
      <c r="AE5428" s="395"/>
      <c r="AF5428" s="255">
        <v>349.6</v>
      </c>
      <c r="AG5428" s="256">
        <v>0.2</v>
      </c>
      <c r="AH5428" s="85">
        <v>0</v>
      </c>
      <c r="AI5428" s="256"/>
      <c r="AJ5428" s="436">
        <v>0</v>
      </c>
      <c r="AK5428" s="550"/>
      <c r="AL5428" s="86">
        <v>0</v>
      </c>
      <c r="AM5428" s="624"/>
      <c r="AN5428" s="68">
        <f t="shared" ref="AN5428:AN5457" si="561">AD5428+AL5428</f>
        <v>16.170000000000002</v>
      </c>
      <c r="AO5428" s="64"/>
      <c r="AP5428" s="113">
        <f t="shared" si="533"/>
        <v>-7.4099999999999966</v>
      </c>
      <c r="AQ5428" s="64"/>
      <c r="AR5428" s="64"/>
      <c r="AS5428" s="64"/>
      <c r="AT5428" s="549"/>
      <c r="AU5428" s="549"/>
      <c r="AV5428" s="184">
        <v>9.74</v>
      </c>
      <c r="AW5428" s="625"/>
      <c r="AX5428" s="625"/>
      <c r="AY5428" s="625"/>
      <c r="AZ5428" s="625"/>
      <c r="BA5428" s="625"/>
      <c r="BB5428" s="572">
        <f t="shared" ref="BB5428:BB5459" si="562">AN5428-AV5428</f>
        <v>6.4300000000000015</v>
      </c>
      <c r="BC5428" s="626"/>
      <c r="BD5428" s="85">
        <f>BB5428*1.11</f>
        <v>7.1373000000000024</v>
      </c>
      <c r="BE5428" s="580">
        <f t="shared" si="549"/>
        <v>-7.7626999999999979</v>
      </c>
      <c r="BF5428" s="208">
        <v>110</v>
      </c>
      <c r="BG5428" s="579">
        <f t="shared" ref="BG5428:BG5457" si="563">(BF5428/1000)+C5428</f>
        <v>13.9192</v>
      </c>
      <c r="BH5428" s="580">
        <f t="shared" si="551"/>
        <v>0.98080000000000034</v>
      </c>
      <c r="BI5428" s="627">
        <v>412.5</v>
      </c>
      <c r="BJ5428" s="579">
        <f t="shared" si="552"/>
        <v>8.9824999999999999</v>
      </c>
      <c r="BK5428" s="259">
        <f t="shared" si="553"/>
        <v>0.90367203219315895</v>
      </c>
      <c r="BL5428" s="578">
        <f t="shared" si="554"/>
        <v>-7.7124999999999986</v>
      </c>
      <c r="BM5428" s="198">
        <f t="shared" si="555"/>
        <v>1.4769635126777982</v>
      </c>
      <c r="BN5428" s="85">
        <f t="shared" ref="BN5428:BN5457" si="564">AL5428*1.8</f>
        <v>0</v>
      </c>
      <c r="BO5428" s="582">
        <f t="shared" ref="BO5428:BO5457" si="565">Z5428+BN5428+AD5428+AA5428</f>
        <v>16.170000000000002</v>
      </c>
      <c r="BP5428" s="583">
        <f t="shared" si="558"/>
        <v>-7.7124999999999986</v>
      </c>
      <c r="BQ5428" s="628"/>
      <c r="BR5428" s="629">
        <f t="shared" ref="BR5428:BR5459" si="566">K5428+(0.4*(BF5428/1000))</f>
        <v>24.884</v>
      </c>
      <c r="BS5428" s="585">
        <f>IF(AL5428&gt;0,(BF5427-BG5427),0)</f>
        <v>0</v>
      </c>
    </row>
    <row r="5429" spans="1:71" ht="13.5" thickBot="1" x14ac:dyDescent="0.25">
      <c r="A5429" s="58">
        <v>41945</v>
      </c>
      <c r="B5429" s="92">
        <v>17.149999999999999</v>
      </c>
      <c r="C5429" s="60">
        <f t="shared" ref="C5429:C5457" si="567">B5429*0.92</f>
        <v>15.777999999999999</v>
      </c>
      <c r="D5429" s="174">
        <v>8.8800000000000008</v>
      </c>
      <c r="E5429" s="381"/>
      <c r="F5429" s="63">
        <f t="shared" si="522"/>
        <v>26.03</v>
      </c>
      <c r="G5429" s="621">
        <f t="shared" si="535"/>
        <v>24.658000000000001</v>
      </c>
      <c r="H5429" s="371">
        <v>15.79</v>
      </c>
      <c r="I5429" s="174">
        <v>10.27</v>
      </c>
      <c r="J5429" s="151">
        <f t="shared" ref="J5429:J5460" si="568">I5429*BK5429</f>
        <v>9.1900900000000014</v>
      </c>
      <c r="K5429" s="403">
        <f t="shared" ref="K5429:K5457" si="569">H5429+I5429</f>
        <v>26.06</v>
      </c>
      <c r="L5429" s="99">
        <f t="shared" ref="L5429:L5460" si="570">H5429+J5429</f>
        <v>24.980090000000001</v>
      </c>
      <c r="M5429" s="99"/>
      <c r="N5429" s="99"/>
      <c r="O5429" s="98">
        <f t="shared" si="531"/>
        <v>2.9999999999997584E-2</v>
      </c>
      <c r="P5429" s="247">
        <f t="shared" ref="P5429:P5460" si="571">L5429-G5429</f>
        <v>0.32208999999999932</v>
      </c>
      <c r="Q5429" s="100">
        <f t="shared" si="532"/>
        <v>0.11511895625478737</v>
      </c>
      <c r="R5429" s="622">
        <f t="shared" si="540"/>
        <v>1.2893868677014347E-2</v>
      </c>
      <c r="S5429" s="404">
        <v>0</v>
      </c>
      <c r="T5429" s="389">
        <v>0</v>
      </c>
      <c r="U5429" s="390">
        <v>0</v>
      </c>
      <c r="V5429" s="405">
        <v>0</v>
      </c>
      <c r="W5429" s="406">
        <v>0</v>
      </c>
      <c r="X5429" s="405">
        <v>0</v>
      </c>
      <c r="Y5429" s="163">
        <f t="shared" si="534"/>
        <v>26.03</v>
      </c>
      <c r="Z5429" s="108">
        <v>0</v>
      </c>
      <c r="AA5429" s="112">
        <v>0</v>
      </c>
      <c r="AB5429" s="108">
        <v>340.1</v>
      </c>
      <c r="AC5429" s="109">
        <v>0</v>
      </c>
      <c r="AD5429" s="630">
        <v>12.6</v>
      </c>
      <c r="AE5429" s="523"/>
      <c r="AF5429" s="108">
        <v>349.5</v>
      </c>
      <c r="AG5429" s="109">
        <v>0</v>
      </c>
      <c r="AH5429" s="115">
        <v>0</v>
      </c>
      <c r="AI5429" s="109"/>
      <c r="AJ5429" s="631">
        <v>7</v>
      </c>
      <c r="AK5429" s="539"/>
      <c r="AL5429" s="116">
        <v>7</v>
      </c>
      <c r="AM5429" s="632"/>
      <c r="AN5429" s="633">
        <f t="shared" si="561"/>
        <v>19.600000000000001</v>
      </c>
      <c r="AO5429" s="633"/>
      <c r="AP5429" s="113">
        <f t="shared" si="533"/>
        <v>-6.43</v>
      </c>
      <c r="AQ5429" s="633"/>
      <c r="AR5429" s="633"/>
      <c r="AS5429" s="633"/>
      <c r="AT5429" s="497"/>
      <c r="AU5429" s="497"/>
      <c r="AV5429" s="184">
        <v>6.33</v>
      </c>
      <c r="AW5429" s="634"/>
      <c r="AX5429" s="634"/>
      <c r="AY5429" s="634"/>
      <c r="AZ5429" s="634"/>
      <c r="BA5429" s="634"/>
      <c r="BB5429" s="589">
        <f t="shared" si="562"/>
        <v>13.270000000000001</v>
      </c>
      <c r="BC5429" s="395"/>
      <c r="BD5429" s="85">
        <f t="shared" ref="BD5429:BD5457" si="572">BB5429*1.11</f>
        <v>14.729700000000003</v>
      </c>
      <c r="BE5429" s="593">
        <f t="shared" ref="BE5429:BE5460" si="573">BD5429-H5429</f>
        <v>-1.0602999999999962</v>
      </c>
      <c r="BF5429" s="216">
        <v>119</v>
      </c>
      <c r="BG5429" s="592">
        <f t="shared" si="563"/>
        <v>15.896999999999998</v>
      </c>
      <c r="BH5429" s="593">
        <f t="shared" ref="BH5429:BH5460" si="574">H5429-BG5429</f>
        <v>-0.10699999999999932</v>
      </c>
      <c r="BI5429" s="635">
        <v>310.08999999999997</v>
      </c>
      <c r="BJ5429" s="592">
        <f t="shared" ref="BJ5429:BJ5460" si="575">D5429+(BI5429/1000)</f>
        <v>9.1900900000000014</v>
      </c>
      <c r="BK5429" s="266">
        <f t="shared" ref="BK5429:BK5460" si="576">BJ5429/I5429</f>
        <v>0.89484810126582293</v>
      </c>
      <c r="BL5429" s="636">
        <f t="shared" ref="BL5429:BL5460" si="577">AN5429-(H5429+J5429)</f>
        <v>-5.3800899999999992</v>
      </c>
      <c r="BM5429" s="211">
        <f t="shared" ref="BM5429:BM5457" si="578">(H5429+J5429)/AN5429</f>
        <v>1.274494387755102</v>
      </c>
      <c r="BN5429" s="115">
        <f t="shared" si="564"/>
        <v>12.6</v>
      </c>
      <c r="BO5429" s="595">
        <f t="shared" si="565"/>
        <v>25.2</v>
      </c>
      <c r="BP5429" s="596">
        <f t="shared" ref="BP5429:BP5460" si="579">BO5429-(H5429+J5429)</f>
        <v>0.21990999999999872</v>
      </c>
      <c r="BQ5429" s="628"/>
      <c r="BR5429" s="637">
        <f t="shared" si="566"/>
        <v>26.107599999999998</v>
      </c>
      <c r="BS5429" s="597">
        <f t="shared" ref="BS5429:BS5457" si="580">IF(AL5429&gt;0,(BR5428-BS5428),0)</f>
        <v>24.884</v>
      </c>
    </row>
    <row r="5430" spans="1:71" ht="13.5" thickBot="1" x14ac:dyDescent="0.25">
      <c r="A5430" s="58">
        <v>41946</v>
      </c>
      <c r="B5430" s="92">
        <v>16.68</v>
      </c>
      <c r="C5430" s="60">
        <f t="shared" si="567"/>
        <v>15.345600000000001</v>
      </c>
      <c r="D5430" s="174">
        <v>8.6</v>
      </c>
      <c r="E5430" s="381"/>
      <c r="F5430" s="63">
        <f t="shared" si="522"/>
        <v>25.28</v>
      </c>
      <c r="G5430" s="621">
        <f t="shared" si="535"/>
        <v>23.945599999999999</v>
      </c>
      <c r="H5430" s="371">
        <v>16.329999999999998</v>
      </c>
      <c r="I5430" s="174">
        <v>10.02</v>
      </c>
      <c r="J5430" s="151">
        <f t="shared" si="568"/>
        <v>8.8947900000000004</v>
      </c>
      <c r="K5430" s="403">
        <f t="shared" si="569"/>
        <v>26.349999999999998</v>
      </c>
      <c r="L5430" s="99">
        <f t="shared" si="570"/>
        <v>25.224789999999999</v>
      </c>
      <c r="M5430" s="99"/>
      <c r="N5430" s="99"/>
      <c r="O5430" s="98">
        <f t="shared" si="531"/>
        <v>1.0699999999999967</v>
      </c>
      <c r="P5430" s="247">
        <f t="shared" si="571"/>
        <v>1.2791899999999998</v>
      </c>
      <c r="Q5430" s="100">
        <f t="shared" si="532"/>
        <v>4.0607210626185841</v>
      </c>
      <c r="R5430" s="622">
        <f t="shared" si="540"/>
        <v>5.0711621385153255E-2</v>
      </c>
      <c r="S5430" s="404">
        <v>0</v>
      </c>
      <c r="T5430" s="389">
        <v>0</v>
      </c>
      <c r="U5430" s="390">
        <v>0</v>
      </c>
      <c r="V5430" s="405">
        <v>0</v>
      </c>
      <c r="W5430" s="406">
        <v>0</v>
      </c>
      <c r="X5430" s="405">
        <v>0</v>
      </c>
      <c r="Y5430" s="163">
        <f t="shared" si="534"/>
        <v>25.28</v>
      </c>
      <c r="Z5430" s="108">
        <v>0</v>
      </c>
      <c r="AA5430" s="112">
        <v>0</v>
      </c>
      <c r="AB5430" s="108">
        <v>340</v>
      </c>
      <c r="AC5430" s="109">
        <v>0</v>
      </c>
      <c r="AD5430" s="630">
        <v>17.98</v>
      </c>
      <c r="AE5430" s="523"/>
      <c r="AF5430" s="108">
        <v>349.4</v>
      </c>
      <c r="AG5430" s="109">
        <v>0</v>
      </c>
      <c r="AH5430" s="115">
        <v>0</v>
      </c>
      <c r="AI5430" s="109"/>
      <c r="AJ5430" s="631">
        <v>15</v>
      </c>
      <c r="AK5430" s="539"/>
      <c r="AL5430" s="116">
        <v>15</v>
      </c>
      <c r="AM5430" s="632"/>
      <c r="AN5430" s="633">
        <f t="shared" si="561"/>
        <v>32.980000000000004</v>
      </c>
      <c r="AO5430" s="633"/>
      <c r="AP5430" s="113">
        <f t="shared" si="533"/>
        <v>7.7000000000000028</v>
      </c>
      <c r="AQ5430" s="633"/>
      <c r="AR5430" s="633"/>
      <c r="AS5430" s="633"/>
      <c r="AT5430" s="497"/>
      <c r="AU5430" s="497"/>
      <c r="AV5430" s="184">
        <v>12.08</v>
      </c>
      <c r="AW5430" s="634"/>
      <c r="AX5430" s="634"/>
      <c r="AY5430" s="634"/>
      <c r="AZ5430" s="634"/>
      <c r="BA5430" s="634"/>
      <c r="BB5430" s="589">
        <f t="shared" si="562"/>
        <v>20.900000000000006</v>
      </c>
      <c r="BC5430" s="395"/>
      <c r="BD5430" s="85">
        <f t="shared" si="572"/>
        <v>23.199000000000009</v>
      </c>
      <c r="BE5430" s="593">
        <f t="shared" si="573"/>
        <v>6.8690000000000104</v>
      </c>
      <c r="BF5430" s="216">
        <v>107</v>
      </c>
      <c r="BG5430" s="592">
        <f t="shared" si="563"/>
        <v>15.4526</v>
      </c>
      <c r="BH5430" s="593">
        <f t="shared" si="574"/>
        <v>0.87739999999999796</v>
      </c>
      <c r="BI5430" s="635">
        <v>294.79000000000002</v>
      </c>
      <c r="BJ5430" s="592">
        <f t="shared" si="575"/>
        <v>8.8947900000000004</v>
      </c>
      <c r="BK5430" s="266">
        <f t="shared" si="576"/>
        <v>0.88770359281437139</v>
      </c>
      <c r="BL5430" s="636">
        <f t="shared" si="577"/>
        <v>7.7552100000000053</v>
      </c>
      <c r="BM5430" s="211">
        <f t="shared" si="578"/>
        <v>0.76485112189205562</v>
      </c>
      <c r="BN5430" s="115">
        <f t="shared" si="564"/>
        <v>27</v>
      </c>
      <c r="BO5430" s="595">
        <f t="shared" si="565"/>
        <v>44.980000000000004</v>
      </c>
      <c r="BP5430" s="596">
        <f t="shared" si="579"/>
        <v>19.755210000000005</v>
      </c>
      <c r="BQ5430" s="628"/>
      <c r="BR5430" s="637">
        <f t="shared" si="566"/>
        <v>26.392799999999998</v>
      </c>
      <c r="BS5430" s="597">
        <f t="shared" si="580"/>
        <v>1.2235999999999976</v>
      </c>
    </row>
    <row r="5431" spans="1:71" ht="13.5" thickBot="1" x14ac:dyDescent="0.25">
      <c r="A5431" s="58">
        <v>41947</v>
      </c>
      <c r="B5431" s="92">
        <v>17.420000000000002</v>
      </c>
      <c r="C5431" s="60">
        <f t="shared" si="567"/>
        <v>16.026400000000002</v>
      </c>
      <c r="D5431" s="174">
        <v>8.6</v>
      </c>
      <c r="E5431" s="381"/>
      <c r="F5431" s="63">
        <f t="shared" ref="F5431:F5488" si="581">+B5431+D5431</f>
        <v>26.020000000000003</v>
      </c>
      <c r="G5431" s="621">
        <f t="shared" si="535"/>
        <v>24.626400000000004</v>
      </c>
      <c r="H5431" s="371">
        <v>16.45</v>
      </c>
      <c r="I5431" s="174">
        <v>9.9700000000000006</v>
      </c>
      <c r="J5431" s="151">
        <f t="shared" si="568"/>
        <v>8.8857900000000001</v>
      </c>
      <c r="K5431" s="403">
        <f t="shared" si="569"/>
        <v>26.42</v>
      </c>
      <c r="L5431" s="99">
        <f t="shared" si="570"/>
        <v>25.335789999999999</v>
      </c>
      <c r="M5431" s="99"/>
      <c r="N5431" s="99"/>
      <c r="O5431" s="98">
        <f t="shared" si="531"/>
        <v>0.39999999999999858</v>
      </c>
      <c r="P5431" s="247">
        <f t="shared" si="571"/>
        <v>0.70938999999999552</v>
      </c>
      <c r="Q5431" s="100">
        <f t="shared" si="532"/>
        <v>1.5140045420136206</v>
      </c>
      <c r="R5431" s="622">
        <f t="shared" si="540"/>
        <v>2.7999521625336945E-2</v>
      </c>
      <c r="S5431" s="404">
        <v>0</v>
      </c>
      <c r="T5431" s="389">
        <v>0</v>
      </c>
      <c r="U5431" s="390">
        <v>0</v>
      </c>
      <c r="V5431" s="405">
        <v>0</v>
      </c>
      <c r="W5431" s="406">
        <v>0</v>
      </c>
      <c r="X5431" s="405">
        <v>0</v>
      </c>
      <c r="Y5431" s="163">
        <f t="shared" si="534"/>
        <v>26.020000000000003</v>
      </c>
      <c r="Z5431" s="108">
        <v>0</v>
      </c>
      <c r="AA5431" s="112">
        <v>0</v>
      </c>
      <c r="AB5431" s="108">
        <v>340</v>
      </c>
      <c r="AC5431" s="109">
        <v>0</v>
      </c>
      <c r="AD5431" s="630">
        <v>17.79</v>
      </c>
      <c r="AE5431" s="523"/>
      <c r="AF5431" s="108">
        <v>349.3</v>
      </c>
      <c r="AG5431" s="109">
        <v>0</v>
      </c>
      <c r="AH5431" s="115">
        <v>0</v>
      </c>
      <c r="AI5431" s="109"/>
      <c r="AJ5431" s="631">
        <v>3</v>
      </c>
      <c r="AK5431" s="539"/>
      <c r="AL5431" s="116">
        <v>3</v>
      </c>
      <c r="AM5431" s="632"/>
      <c r="AN5431" s="633">
        <f t="shared" si="561"/>
        <v>20.79</v>
      </c>
      <c r="AO5431" s="633"/>
      <c r="AP5431" s="113">
        <f t="shared" si="533"/>
        <v>-5.230000000000004</v>
      </c>
      <c r="AQ5431" s="633"/>
      <c r="AR5431" s="633"/>
      <c r="AS5431" s="633"/>
      <c r="AT5431" s="497"/>
      <c r="AU5431" s="497"/>
      <c r="AV5431" s="184">
        <v>10.57</v>
      </c>
      <c r="AW5431" s="634"/>
      <c r="AX5431" s="634"/>
      <c r="AY5431" s="634"/>
      <c r="AZ5431" s="634"/>
      <c r="BA5431" s="634"/>
      <c r="BB5431" s="589">
        <f t="shared" si="562"/>
        <v>10.219999999999999</v>
      </c>
      <c r="BC5431" s="395"/>
      <c r="BD5431" s="85">
        <f t="shared" si="572"/>
        <v>11.344199999999999</v>
      </c>
      <c r="BE5431" s="593">
        <f t="shared" si="573"/>
        <v>-5.1058000000000003</v>
      </c>
      <c r="BF5431" s="216">
        <v>86</v>
      </c>
      <c r="BG5431" s="592">
        <f t="shared" si="563"/>
        <v>16.112400000000001</v>
      </c>
      <c r="BH5431" s="593">
        <f t="shared" si="574"/>
        <v>0.33759999999999835</v>
      </c>
      <c r="BI5431" s="635">
        <v>285.79000000000002</v>
      </c>
      <c r="BJ5431" s="592">
        <f t="shared" si="575"/>
        <v>8.8857900000000001</v>
      </c>
      <c r="BK5431" s="266">
        <f t="shared" si="576"/>
        <v>0.89125275827482442</v>
      </c>
      <c r="BL5431" s="636">
        <f t="shared" si="577"/>
        <v>-4.5457900000000002</v>
      </c>
      <c r="BM5431" s="211">
        <f t="shared" si="578"/>
        <v>1.2186527176527178</v>
      </c>
      <c r="BN5431" s="115">
        <f t="shared" si="564"/>
        <v>5.4</v>
      </c>
      <c r="BO5431" s="595">
        <f t="shared" si="565"/>
        <v>23.189999999999998</v>
      </c>
      <c r="BP5431" s="596">
        <f t="shared" si="579"/>
        <v>-2.1457900000000016</v>
      </c>
      <c r="BQ5431" s="628"/>
      <c r="BR5431" s="637">
        <f t="shared" si="566"/>
        <v>26.454400000000003</v>
      </c>
      <c r="BS5431" s="597">
        <f t="shared" si="580"/>
        <v>25.1692</v>
      </c>
    </row>
    <row r="5432" spans="1:71" ht="13.5" thickBot="1" x14ac:dyDescent="0.25">
      <c r="A5432" s="58">
        <v>41948</v>
      </c>
      <c r="B5432" s="92">
        <v>18.37</v>
      </c>
      <c r="C5432" s="60">
        <f t="shared" si="567"/>
        <v>16.900400000000001</v>
      </c>
      <c r="D5432" s="174">
        <v>8.6</v>
      </c>
      <c r="E5432" s="381"/>
      <c r="F5432" s="63">
        <f t="shared" si="581"/>
        <v>26.97</v>
      </c>
      <c r="G5432" s="621">
        <f t="shared" si="535"/>
        <v>25.500399999999999</v>
      </c>
      <c r="H5432" s="371">
        <v>17.25</v>
      </c>
      <c r="I5432" s="174">
        <v>9.8000000000000007</v>
      </c>
      <c r="J5432" s="151">
        <f t="shared" si="568"/>
        <v>8.9355799999999999</v>
      </c>
      <c r="K5432" s="403">
        <f t="shared" si="569"/>
        <v>27.05</v>
      </c>
      <c r="L5432" s="99">
        <f t="shared" si="570"/>
        <v>26.185580000000002</v>
      </c>
      <c r="M5432" s="99"/>
      <c r="N5432" s="99"/>
      <c r="O5432" s="98">
        <f t="shared" si="531"/>
        <v>8.0000000000001847E-2</v>
      </c>
      <c r="P5432" s="247">
        <f t="shared" si="571"/>
        <v>0.68518000000000256</v>
      </c>
      <c r="Q5432" s="100">
        <f t="shared" si="532"/>
        <v>0.29574861367838023</v>
      </c>
      <c r="R5432" s="622">
        <f t="shared" si="540"/>
        <v>2.6166309854507807E-2</v>
      </c>
      <c r="S5432" s="404">
        <v>0</v>
      </c>
      <c r="T5432" s="389">
        <v>0</v>
      </c>
      <c r="U5432" s="390">
        <v>0</v>
      </c>
      <c r="V5432" s="405">
        <v>0</v>
      </c>
      <c r="W5432" s="406">
        <v>0</v>
      </c>
      <c r="X5432" s="405">
        <v>0</v>
      </c>
      <c r="Y5432" s="163">
        <f t="shared" si="534"/>
        <v>26.97</v>
      </c>
      <c r="Z5432" s="108">
        <v>0</v>
      </c>
      <c r="AA5432" s="112">
        <v>0</v>
      </c>
      <c r="AB5432" s="108">
        <v>339.9</v>
      </c>
      <c r="AC5432" s="109">
        <v>0</v>
      </c>
      <c r="AD5432" s="630">
        <v>17.89</v>
      </c>
      <c r="AE5432" s="523"/>
      <c r="AF5432" s="108">
        <v>349.3</v>
      </c>
      <c r="AG5432" s="109">
        <v>0</v>
      </c>
      <c r="AH5432" s="115">
        <v>0</v>
      </c>
      <c r="AI5432" s="109"/>
      <c r="AJ5432" s="631">
        <v>9</v>
      </c>
      <c r="AK5432" s="539"/>
      <c r="AL5432" s="116">
        <v>9</v>
      </c>
      <c r="AM5432" s="632"/>
      <c r="AN5432" s="633">
        <f t="shared" si="561"/>
        <v>26.89</v>
      </c>
      <c r="AO5432" s="633"/>
      <c r="AP5432" s="113">
        <f t="shared" si="533"/>
        <v>-7.9999999999998295E-2</v>
      </c>
      <c r="AQ5432" s="633"/>
      <c r="AR5432" s="633"/>
      <c r="AS5432" s="633"/>
      <c r="AT5432" s="497"/>
      <c r="AU5432" s="497"/>
      <c r="AV5432" s="184">
        <v>8.6199999999999992</v>
      </c>
      <c r="AW5432" s="634"/>
      <c r="AX5432" s="634"/>
      <c r="AY5432" s="634"/>
      <c r="AZ5432" s="634"/>
      <c r="BA5432" s="634"/>
      <c r="BB5432" s="589">
        <f t="shared" si="562"/>
        <v>18.270000000000003</v>
      </c>
      <c r="BC5432" s="395"/>
      <c r="BD5432" s="85">
        <f t="shared" si="572"/>
        <v>20.279700000000005</v>
      </c>
      <c r="BE5432" s="593">
        <f t="shared" si="573"/>
        <v>3.0297000000000054</v>
      </c>
      <c r="BF5432" s="216">
        <v>281</v>
      </c>
      <c r="BG5432" s="592">
        <f t="shared" si="563"/>
        <v>17.1814</v>
      </c>
      <c r="BH5432" s="593">
        <f t="shared" si="574"/>
        <v>6.8599999999999994E-2</v>
      </c>
      <c r="BI5432" s="635">
        <v>335.58</v>
      </c>
      <c r="BJ5432" s="592">
        <f t="shared" si="575"/>
        <v>8.9355799999999999</v>
      </c>
      <c r="BK5432" s="266">
        <f t="shared" si="576"/>
        <v>0.91179387755102037</v>
      </c>
      <c r="BL5432" s="636">
        <f t="shared" si="577"/>
        <v>0.70441999999999894</v>
      </c>
      <c r="BM5432" s="211">
        <f t="shared" si="578"/>
        <v>0.97380364447750101</v>
      </c>
      <c r="BN5432" s="115">
        <f t="shared" si="564"/>
        <v>16.2</v>
      </c>
      <c r="BO5432" s="595">
        <f t="shared" si="565"/>
        <v>34.090000000000003</v>
      </c>
      <c r="BP5432" s="596">
        <f t="shared" si="579"/>
        <v>7.9044200000000018</v>
      </c>
      <c r="BQ5432" s="628"/>
      <c r="BR5432" s="637">
        <f t="shared" si="566"/>
        <v>27.162400000000002</v>
      </c>
      <c r="BS5432" s="597">
        <f t="shared" si="580"/>
        <v>1.2852000000000032</v>
      </c>
    </row>
    <row r="5433" spans="1:71" ht="13.5" thickBot="1" x14ac:dyDescent="0.25">
      <c r="A5433" s="58">
        <v>41949</v>
      </c>
      <c r="B5433" s="92">
        <v>18.600000000000001</v>
      </c>
      <c r="C5433" s="60">
        <f t="shared" si="567"/>
        <v>17.112000000000002</v>
      </c>
      <c r="D5433" s="174">
        <v>8.31</v>
      </c>
      <c r="E5433" s="381"/>
      <c r="F5433" s="63">
        <f t="shared" si="581"/>
        <v>26.910000000000004</v>
      </c>
      <c r="G5433" s="621">
        <f t="shared" si="535"/>
        <v>25.422000000000004</v>
      </c>
      <c r="H5433" s="371">
        <v>19.27</v>
      </c>
      <c r="I5433" s="174">
        <v>10.050000000000001</v>
      </c>
      <c r="J5433" s="151">
        <f t="shared" si="568"/>
        <v>8.5860300000000009</v>
      </c>
      <c r="K5433" s="403">
        <f t="shared" si="569"/>
        <v>29.32</v>
      </c>
      <c r="L5433" s="99">
        <f t="shared" si="570"/>
        <v>27.856030000000001</v>
      </c>
      <c r="M5433" s="99"/>
      <c r="N5433" s="99"/>
      <c r="O5433" s="98">
        <f t="shared" si="531"/>
        <v>2.4099999999999966</v>
      </c>
      <c r="P5433" s="247">
        <f t="shared" si="571"/>
        <v>2.4340299999999964</v>
      </c>
      <c r="Q5433" s="100">
        <f t="shared" si="532"/>
        <v>8.2196452933151303</v>
      </c>
      <c r="R5433" s="622">
        <f t="shared" si="540"/>
        <v>8.737892657352811E-2</v>
      </c>
      <c r="S5433" s="404">
        <v>0</v>
      </c>
      <c r="T5433" s="389">
        <v>0</v>
      </c>
      <c r="U5433" s="390">
        <v>0</v>
      </c>
      <c r="V5433" s="405">
        <v>0</v>
      </c>
      <c r="W5433" s="406">
        <v>0</v>
      </c>
      <c r="X5433" s="405">
        <v>0</v>
      </c>
      <c r="Y5433" s="163">
        <f t="shared" si="534"/>
        <v>26.910000000000004</v>
      </c>
      <c r="Z5433" s="108">
        <v>0</v>
      </c>
      <c r="AA5433" s="112">
        <v>0</v>
      </c>
      <c r="AB5433" s="108">
        <v>339.8</v>
      </c>
      <c r="AC5433" s="109">
        <v>0.4</v>
      </c>
      <c r="AD5433" s="630">
        <v>17.43</v>
      </c>
      <c r="AE5433" s="523"/>
      <c r="AF5433" s="108">
        <v>349.4</v>
      </c>
      <c r="AG5433" s="109">
        <v>1</v>
      </c>
      <c r="AH5433" s="115">
        <v>0</v>
      </c>
      <c r="AI5433" s="109"/>
      <c r="AJ5433" s="631">
        <v>9</v>
      </c>
      <c r="AK5433" s="539"/>
      <c r="AL5433" s="116">
        <v>9</v>
      </c>
      <c r="AM5433" s="632"/>
      <c r="AN5433" s="633">
        <f t="shared" si="561"/>
        <v>26.43</v>
      </c>
      <c r="AO5433" s="633"/>
      <c r="AP5433" s="113">
        <f t="shared" si="533"/>
        <v>-0.48000000000000398</v>
      </c>
      <c r="AQ5433" s="633"/>
      <c r="AR5433" s="633"/>
      <c r="AS5433" s="633"/>
      <c r="AT5433" s="497"/>
      <c r="AU5433" s="497"/>
      <c r="AV5433" s="184">
        <v>9.35</v>
      </c>
      <c r="AW5433" s="634"/>
      <c r="AX5433" s="634"/>
      <c r="AY5433" s="634"/>
      <c r="AZ5433" s="634"/>
      <c r="BA5433" s="634"/>
      <c r="BB5433" s="589">
        <f t="shared" si="562"/>
        <v>17.079999999999998</v>
      </c>
      <c r="BC5433" s="395"/>
      <c r="BD5433" s="85">
        <f t="shared" si="572"/>
        <v>18.9588</v>
      </c>
      <c r="BE5433" s="593">
        <f t="shared" si="573"/>
        <v>-0.31119999999999948</v>
      </c>
      <c r="BF5433" s="216">
        <v>92</v>
      </c>
      <c r="BG5433" s="592">
        <f t="shared" si="563"/>
        <v>17.204000000000001</v>
      </c>
      <c r="BH5433" s="593">
        <f t="shared" si="574"/>
        <v>2.0659999999999989</v>
      </c>
      <c r="BI5433" s="635">
        <v>276.02999999999997</v>
      </c>
      <c r="BJ5433" s="592">
        <f t="shared" si="575"/>
        <v>8.5860300000000009</v>
      </c>
      <c r="BK5433" s="266">
        <f t="shared" si="576"/>
        <v>0.85433134328358207</v>
      </c>
      <c r="BL5433" s="636">
        <f t="shared" si="577"/>
        <v>-1.4260300000000008</v>
      </c>
      <c r="BM5433" s="211">
        <f t="shared" si="578"/>
        <v>1.0539549754067348</v>
      </c>
      <c r="BN5433" s="115">
        <f t="shared" si="564"/>
        <v>16.2</v>
      </c>
      <c r="BO5433" s="595">
        <f t="shared" si="565"/>
        <v>33.629999999999995</v>
      </c>
      <c r="BP5433" s="596">
        <f t="shared" si="579"/>
        <v>5.7739699999999949</v>
      </c>
      <c r="BQ5433" s="628"/>
      <c r="BR5433" s="637">
        <f t="shared" si="566"/>
        <v>29.3568</v>
      </c>
      <c r="BS5433" s="597">
        <f t="shared" si="580"/>
        <v>25.877199999999998</v>
      </c>
    </row>
    <row r="5434" spans="1:71" ht="13.5" thickBot="1" x14ac:dyDescent="0.25">
      <c r="A5434" s="58">
        <v>41950</v>
      </c>
      <c r="B5434" s="92">
        <v>18.899999999999999</v>
      </c>
      <c r="C5434" s="60">
        <f t="shared" si="567"/>
        <v>17.387999999999998</v>
      </c>
      <c r="D5434" s="174">
        <v>8.0299999999999994</v>
      </c>
      <c r="E5434" s="381"/>
      <c r="F5434" s="63">
        <f t="shared" si="581"/>
        <v>26.93</v>
      </c>
      <c r="G5434" s="621">
        <f t="shared" si="535"/>
        <v>25.417999999999999</v>
      </c>
      <c r="H5434" s="371">
        <v>17.600000000000001</v>
      </c>
      <c r="I5434" s="174">
        <v>10.09</v>
      </c>
      <c r="J5434" s="151">
        <f t="shared" si="568"/>
        <v>8.3134800000000002</v>
      </c>
      <c r="K5434" s="403">
        <f t="shared" si="569"/>
        <v>27.69</v>
      </c>
      <c r="L5434" s="99">
        <f t="shared" si="570"/>
        <v>25.91348</v>
      </c>
      <c r="M5434" s="99"/>
      <c r="N5434" s="99"/>
      <c r="O5434" s="98">
        <f t="shared" si="531"/>
        <v>0.76000000000000156</v>
      </c>
      <c r="P5434" s="247">
        <f t="shared" si="571"/>
        <v>0.49548000000000059</v>
      </c>
      <c r="Q5434" s="100">
        <f t="shared" si="532"/>
        <v>2.7446731672083837</v>
      </c>
      <c r="R5434" s="622">
        <f t="shared" si="540"/>
        <v>1.9120550385359304E-2</v>
      </c>
      <c r="S5434" s="404">
        <v>0</v>
      </c>
      <c r="T5434" s="389">
        <v>0</v>
      </c>
      <c r="U5434" s="390">
        <v>0</v>
      </c>
      <c r="V5434" s="405">
        <v>0</v>
      </c>
      <c r="W5434" s="406">
        <v>0</v>
      </c>
      <c r="X5434" s="405">
        <v>0</v>
      </c>
      <c r="Y5434" s="163">
        <f t="shared" si="534"/>
        <v>26.93</v>
      </c>
      <c r="Z5434" s="108">
        <v>0</v>
      </c>
      <c r="AA5434" s="112">
        <v>0</v>
      </c>
      <c r="AB5434" s="108">
        <v>339.7</v>
      </c>
      <c r="AC5434" s="109">
        <v>0</v>
      </c>
      <c r="AD5434" s="630">
        <v>26.31</v>
      </c>
      <c r="AE5434" s="523"/>
      <c r="AF5434" s="108">
        <v>349.3</v>
      </c>
      <c r="AG5434" s="109">
        <v>0</v>
      </c>
      <c r="AH5434" s="115">
        <v>0</v>
      </c>
      <c r="AI5434" s="109"/>
      <c r="AJ5434" s="631">
        <v>0</v>
      </c>
      <c r="AK5434" s="539"/>
      <c r="AL5434" s="116">
        <v>0</v>
      </c>
      <c r="AM5434" s="632"/>
      <c r="AN5434" s="633">
        <f t="shared" si="561"/>
        <v>26.31</v>
      </c>
      <c r="AO5434" s="633"/>
      <c r="AP5434" s="113">
        <f t="shared" si="533"/>
        <v>-0.62000000000000099</v>
      </c>
      <c r="AQ5434" s="633"/>
      <c r="AR5434" s="633"/>
      <c r="AS5434" s="633"/>
      <c r="AT5434" s="497"/>
      <c r="AU5434" s="497"/>
      <c r="AV5434" s="184">
        <v>9.83</v>
      </c>
      <c r="AW5434" s="634"/>
      <c r="AX5434" s="634"/>
      <c r="AY5434" s="634"/>
      <c r="AZ5434" s="634"/>
      <c r="BA5434" s="634"/>
      <c r="BB5434" s="589">
        <f t="shared" si="562"/>
        <v>16.479999999999997</v>
      </c>
      <c r="BC5434" s="395"/>
      <c r="BD5434" s="85">
        <f t="shared" si="572"/>
        <v>18.2928</v>
      </c>
      <c r="BE5434" s="593">
        <f t="shared" si="573"/>
        <v>0.69279999999999831</v>
      </c>
      <c r="BF5434" s="216">
        <v>117</v>
      </c>
      <c r="BG5434" s="592">
        <f t="shared" si="563"/>
        <v>17.504999999999999</v>
      </c>
      <c r="BH5434" s="593">
        <f t="shared" si="574"/>
        <v>9.5000000000002416E-2</v>
      </c>
      <c r="BI5434" s="635">
        <v>283.48</v>
      </c>
      <c r="BJ5434" s="592">
        <f t="shared" si="575"/>
        <v>8.3134800000000002</v>
      </c>
      <c r="BK5434" s="266">
        <f t="shared" si="576"/>
        <v>0.82393260654112987</v>
      </c>
      <c r="BL5434" s="636">
        <f t="shared" si="577"/>
        <v>0.39651999999999887</v>
      </c>
      <c r="BM5434" s="211">
        <f t="shared" si="578"/>
        <v>0.98492892436335999</v>
      </c>
      <c r="BN5434" s="115">
        <f t="shared" si="564"/>
        <v>0</v>
      </c>
      <c r="BO5434" s="595">
        <f t="shared" si="565"/>
        <v>26.31</v>
      </c>
      <c r="BP5434" s="596">
        <f t="shared" si="579"/>
        <v>0.39651999999999887</v>
      </c>
      <c r="BQ5434" s="628"/>
      <c r="BR5434" s="637">
        <f t="shared" si="566"/>
        <v>27.736800000000002</v>
      </c>
      <c r="BS5434" s="597">
        <f t="shared" si="580"/>
        <v>0</v>
      </c>
    </row>
    <row r="5435" spans="1:71" ht="13.5" thickBot="1" x14ac:dyDescent="0.25">
      <c r="A5435" s="58">
        <v>41951</v>
      </c>
      <c r="B5435" s="92">
        <v>16.84</v>
      </c>
      <c r="C5435" s="60">
        <f t="shared" si="567"/>
        <v>15.492800000000001</v>
      </c>
      <c r="D5435" s="174">
        <v>7.83</v>
      </c>
      <c r="E5435" s="381"/>
      <c r="F5435" s="63">
        <f t="shared" si="581"/>
        <v>24.67</v>
      </c>
      <c r="G5435" s="621">
        <f t="shared" si="535"/>
        <v>23.322800000000001</v>
      </c>
      <c r="H5435" s="371">
        <v>15.07</v>
      </c>
      <c r="I5435" s="174">
        <v>9.91</v>
      </c>
      <c r="J5435" s="151">
        <f t="shared" si="568"/>
        <v>8.1036199999999994</v>
      </c>
      <c r="K5435" s="403">
        <f t="shared" si="569"/>
        <v>24.98</v>
      </c>
      <c r="L5435" s="99">
        <f t="shared" si="570"/>
        <v>23.17362</v>
      </c>
      <c r="M5435" s="99"/>
      <c r="N5435" s="99"/>
      <c r="O5435" s="98">
        <f t="shared" si="531"/>
        <v>0.30999999999999872</v>
      </c>
      <c r="P5435" s="247">
        <f t="shared" si="571"/>
        <v>-0.1491800000000012</v>
      </c>
      <c r="Q5435" s="100">
        <f t="shared" si="532"/>
        <v>1.2409927942353831</v>
      </c>
      <c r="R5435" s="622">
        <f t="shared" si="540"/>
        <v>-6.4374922864878772E-3</v>
      </c>
      <c r="S5435" s="404">
        <v>0</v>
      </c>
      <c r="T5435" s="389">
        <v>0</v>
      </c>
      <c r="U5435" s="390">
        <v>0</v>
      </c>
      <c r="V5435" s="405">
        <v>0</v>
      </c>
      <c r="W5435" s="406">
        <v>0</v>
      </c>
      <c r="X5435" s="405">
        <v>0</v>
      </c>
      <c r="Y5435" s="163">
        <f t="shared" si="534"/>
        <v>24.67</v>
      </c>
      <c r="Z5435" s="108">
        <v>0</v>
      </c>
      <c r="AA5435" s="112">
        <v>0</v>
      </c>
      <c r="AB5435" s="108">
        <v>339.6</v>
      </c>
      <c r="AC5435" s="109">
        <v>0</v>
      </c>
      <c r="AD5435" s="630">
        <v>21.89</v>
      </c>
      <c r="AE5435" s="523"/>
      <c r="AF5435" s="108">
        <v>349.3</v>
      </c>
      <c r="AG5435" s="109">
        <v>0</v>
      </c>
      <c r="AH5435" s="115">
        <v>0</v>
      </c>
      <c r="AI5435" s="109"/>
      <c r="AJ5435" s="631">
        <v>0</v>
      </c>
      <c r="AK5435" s="539"/>
      <c r="AL5435" s="116">
        <v>0</v>
      </c>
      <c r="AM5435" s="632"/>
      <c r="AN5435" s="633">
        <f t="shared" si="561"/>
        <v>21.89</v>
      </c>
      <c r="AO5435" s="633"/>
      <c r="AP5435" s="113">
        <f t="shared" si="533"/>
        <v>-2.7800000000000011</v>
      </c>
      <c r="AQ5435" s="633"/>
      <c r="AR5435" s="633"/>
      <c r="AS5435" s="633"/>
      <c r="AT5435" s="497"/>
      <c r="AU5435" s="497"/>
      <c r="AV5435" s="184">
        <v>8.2100000000000009</v>
      </c>
      <c r="AW5435" s="634"/>
      <c r="AX5435" s="634"/>
      <c r="AY5435" s="634"/>
      <c r="AZ5435" s="634"/>
      <c r="BA5435" s="634"/>
      <c r="BB5435" s="589">
        <f t="shared" si="562"/>
        <v>13.68</v>
      </c>
      <c r="BC5435" s="395"/>
      <c r="BD5435" s="85">
        <f t="shared" si="572"/>
        <v>15.184800000000001</v>
      </c>
      <c r="BE5435" s="593">
        <f t="shared" si="573"/>
        <v>0.11480000000000068</v>
      </c>
      <c r="BF5435" s="216">
        <v>377</v>
      </c>
      <c r="BG5435" s="592">
        <f t="shared" si="563"/>
        <v>15.869800000000001</v>
      </c>
      <c r="BH5435" s="593">
        <f t="shared" si="574"/>
        <v>-0.79980000000000118</v>
      </c>
      <c r="BI5435" s="635">
        <v>273.62</v>
      </c>
      <c r="BJ5435" s="592">
        <f t="shared" si="575"/>
        <v>8.1036199999999994</v>
      </c>
      <c r="BK5435" s="266">
        <f t="shared" si="576"/>
        <v>0.81772149344096867</v>
      </c>
      <c r="BL5435" s="636">
        <f t="shared" si="577"/>
        <v>-1.2836199999999991</v>
      </c>
      <c r="BM5435" s="211">
        <f t="shared" si="578"/>
        <v>1.0586395614435815</v>
      </c>
      <c r="BN5435" s="115">
        <f t="shared" si="564"/>
        <v>0</v>
      </c>
      <c r="BO5435" s="595">
        <f t="shared" si="565"/>
        <v>21.89</v>
      </c>
      <c r="BP5435" s="596">
        <f t="shared" si="579"/>
        <v>-1.2836199999999991</v>
      </c>
      <c r="BQ5435" s="628"/>
      <c r="BR5435" s="637">
        <f t="shared" si="566"/>
        <v>25.130800000000001</v>
      </c>
      <c r="BS5435" s="597">
        <f t="shared" si="580"/>
        <v>0</v>
      </c>
    </row>
    <row r="5436" spans="1:71" ht="13.5" thickBot="1" x14ac:dyDescent="0.25">
      <c r="A5436" s="58">
        <v>41952</v>
      </c>
      <c r="B5436" s="92">
        <v>17.62</v>
      </c>
      <c r="C5436" s="60">
        <f t="shared" si="567"/>
        <v>16.2104</v>
      </c>
      <c r="D5436" s="174">
        <v>7.87</v>
      </c>
      <c r="E5436" s="381"/>
      <c r="F5436" s="63">
        <f t="shared" si="581"/>
        <v>25.490000000000002</v>
      </c>
      <c r="G5436" s="621">
        <f t="shared" si="535"/>
        <v>24.080400000000001</v>
      </c>
      <c r="H5436" s="371">
        <v>16.559999999999999</v>
      </c>
      <c r="I5436" s="174">
        <v>9.8800000000000008</v>
      </c>
      <c r="J5436" s="151">
        <f t="shared" si="568"/>
        <v>8.1864799999999995</v>
      </c>
      <c r="K5436" s="403">
        <f t="shared" si="569"/>
        <v>26.439999999999998</v>
      </c>
      <c r="L5436" s="99">
        <f t="shared" si="570"/>
        <v>24.746479999999998</v>
      </c>
      <c r="M5436" s="99"/>
      <c r="N5436" s="99"/>
      <c r="O5436" s="98">
        <f t="shared" ref="O5436:O5499" si="582">K5436-F5436</f>
        <v>0.94999999999999574</v>
      </c>
      <c r="P5436" s="247">
        <f t="shared" si="571"/>
        <v>0.66607999999999734</v>
      </c>
      <c r="Q5436" s="100">
        <f t="shared" si="532"/>
        <v>3.5930408472011948</v>
      </c>
      <c r="R5436" s="622">
        <f t="shared" si="540"/>
        <v>2.6916151307175704E-2</v>
      </c>
      <c r="S5436" s="404">
        <v>0</v>
      </c>
      <c r="T5436" s="389">
        <v>0</v>
      </c>
      <c r="U5436" s="390">
        <v>0</v>
      </c>
      <c r="V5436" s="405">
        <v>0</v>
      </c>
      <c r="W5436" s="406">
        <v>0</v>
      </c>
      <c r="X5436" s="405">
        <v>0</v>
      </c>
      <c r="Y5436" s="163">
        <f t="shared" si="534"/>
        <v>25.490000000000002</v>
      </c>
      <c r="Z5436" s="108">
        <v>0</v>
      </c>
      <c r="AA5436" s="112">
        <v>0</v>
      </c>
      <c r="AB5436" s="108">
        <v>339.6</v>
      </c>
      <c r="AC5436" s="109">
        <v>0</v>
      </c>
      <c r="AD5436" s="630">
        <v>0</v>
      </c>
      <c r="AE5436" s="523"/>
      <c r="AF5436" s="108">
        <v>349.3</v>
      </c>
      <c r="AG5436" s="109">
        <v>0</v>
      </c>
      <c r="AH5436" s="115">
        <v>0</v>
      </c>
      <c r="AI5436" s="109"/>
      <c r="AJ5436" s="631">
        <v>9</v>
      </c>
      <c r="AK5436" s="539"/>
      <c r="AL5436" s="116">
        <v>9</v>
      </c>
      <c r="AM5436" s="632"/>
      <c r="AN5436" s="633">
        <f t="shared" si="561"/>
        <v>9</v>
      </c>
      <c r="AO5436" s="633"/>
      <c r="AP5436" s="113">
        <f t="shared" si="533"/>
        <v>-16.490000000000002</v>
      </c>
      <c r="AQ5436" s="633"/>
      <c r="AR5436" s="633"/>
      <c r="AS5436" s="633"/>
      <c r="AT5436" s="497"/>
      <c r="AU5436" s="497"/>
      <c r="AV5436" s="184">
        <v>8.0399999999999991</v>
      </c>
      <c r="AW5436" s="634"/>
      <c r="AX5436" s="634"/>
      <c r="AY5436" s="634"/>
      <c r="AZ5436" s="634"/>
      <c r="BA5436" s="634"/>
      <c r="BB5436" s="589">
        <f t="shared" si="562"/>
        <v>0.96000000000000085</v>
      </c>
      <c r="BC5436" s="395"/>
      <c r="BD5436" s="85">
        <f t="shared" si="572"/>
        <v>1.065600000000001</v>
      </c>
      <c r="BE5436" s="593">
        <f t="shared" si="573"/>
        <v>-15.494399999999997</v>
      </c>
      <c r="BF5436" s="216">
        <v>67</v>
      </c>
      <c r="BG5436" s="592">
        <f t="shared" si="563"/>
        <v>16.2774</v>
      </c>
      <c r="BH5436" s="593">
        <f t="shared" si="574"/>
        <v>0.28259999999999863</v>
      </c>
      <c r="BI5436" s="635">
        <v>316.48</v>
      </c>
      <c r="BJ5436" s="592">
        <f t="shared" si="575"/>
        <v>8.1864799999999995</v>
      </c>
      <c r="BK5436" s="266">
        <f t="shared" si="576"/>
        <v>0.82859109311740875</v>
      </c>
      <c r="BL5436" s="636">
        <f t="shared" si="577"/>
        <v>-15.746479999999998</v>
      </c>
      <c r="BM5436" s="211">
        <f t="shared" si="578"/>
        <v>2.7496088888888885</v>
      </c>
      <c r="BN5436" s="115">
        <f t="shared" si="564"/>
        <v>16.2</v>
      </c>
      <c r="BO5436" s="595">
        <f t="shared" si="565"/>
        <v>16.2</v>
      </c>
      <c r="BP5436" s="596">
        <f t="shared" si="579"/>
        <v>-8.546479999999999</v>
      </c>
      <c r="BQ5436" s="628"/>
      <c r="BR5436" s="637">
        <f t="shared" si="566"/>
        <v>26.466799999999999</v>
      </c>
      <c r="BS5436" s="597">
        <f t="shared" si="580"/>
        <v>25.130800000000001</v>
      </c>
    </row>
    <row r="5437" spans="1:71" ht="13.5" thickBot="1" x14ac:dyDescent="0.25">
      <c r="A5437" s="58">
        <v>41953</v>
      </c>
      <c r="B5437" s="92">
        <v>17.63</v>
      </c>
      <c r="C5437" s="60">
        <f t="shared" si="567"/>
        <v>16.2196</v>
      </c>
      <c r="D5437" s="174">
        <v>7.99</v>
      </c>
      <c r="E5437" s="381"/>
      <c r="F5437" s="63">
        <f t="shared" si="581"/>
        <v>25.619999999999997</v>
      </c>
      <c r="G5437" s="621">
        <f t="shared" si="535"/>
        <v>24.209600000000002</v>
      </c>
      <c r="H5437" s="371">
        <v>16.7</v>
      </c>
      <c r="I5437" s="174">
        <v>9.8800000000000008</v>
      </c>
      <c r="J5437" s="151">
        <f t="shared" si="568"/>
        <v>8.257670000000001</v>
      </c>
      <c r="K5437" s="403">
        <f t="shared" si="569"/>
        <v>26.58</v>
      </c>
      <c r="L5437" s="99">
        <f t="shared" si="570"/>
        <v>24.95767</v>
      </c>
      <c r="M5437" s="99"/>
      <c r="N5437" s="99"/>
      <c r="O5437" s="98">
        <f t="shared" si="582"/>
        <v>0.96000000000000085</v>
      </c>
      <c r="P5437" s="247">
        <f t="shared" si="571"/>
        <v>0.74806999999999846</v>
      </c>
      <c r="Q5437" s="100">
        <f t="shared" si="532"/>
        <v>3.6117381489842018</v>
      </c>
      <c r="R5437" s="622">
        <f t="shared" si="540"/>
        <v>2.9973551216920427E-2</v>
      </c>
      <c r="S5437" s="404">
        <v>0</v>
      </c>
      <c r="T5437" s="389">
        <v>0</v>
      </c>
      <c r="U5437" s="390">
        <v>0</v>
      </c>
      <c r="V5437" s="405">
        <v>0</v>
      </c>
      <c r="W5437" s="406">
        <v>0</v>
      </c>
      <c r="X5437" s="405">
        <v>0</v>
      </c>
      <c r="Y5437" s="163">
        <f t="shared" si="534"/>
        <v>25.619999999999997</v>
      </c>
      <c r="Z5437" s="108">
        <v>0</v>
      </c>
      <c r="AA5437" s="112">
        <v>0</v>
      </c>
      <c r="AB5437" s="108">
        <v>339.6</v>
      </c>
      <c r="AC5437" s="109">
        <v>0</v>
      </c>
      <c r="AD5437" s="630">
        <v>17.25</v>
      </c>
      <c r="AE5437" s="523"/>
      <c r="AF5437" s="108">
        <v>349.3</v>
      </c>
      <c r="AG5437" s="109">
        <v>0</v>
      </c>
      <c r="AH5437" s="115">
        <v>0</v>
      </c>
      <c r="AI5437" s="109"/>
      <c r="AJ5437" s="631">
        <v>15</v>
      </c>
      <c r="AK5437" s="539"/>
      <c r="AL5437" s="116">
        <v>15</v>
      </c>
      <c r="AM5437" s="632"/>
      <c r="AN5437" s="633">
        <f t="shared" si="561"/>
        <v>32.25</v>
      </c>
      <c r="AO5437" s="633"/>
      <c r="AP5437" s="113">
        <f t="shared" si="533"/>
        <v>6.6300000000000026</v>
      </c>
      <c r="AQ5437" s="633"/>
      <c r="AR5437" s="633"/>
      <c r="AS5437" s="633"/>
      <c r="AT5437" s="497"/>
      <c r="AU5437" s="497"/>
      <c r="AV5437" s="184">
        <v>8.42</v>
      </c>
      <c r="AW5437" s="634"/>
      <c r="AX5437" s="634"/>
      <c r="AY5437" s="634"/>
      <c r="AZ5437" s="634"/>
      <c r="BA5437" s="634"/>
      <c r="BB5437" s="589">
        <f t="shared" si="562"/>
        <v>23.83</v>
      </c>
      <c r="BC5437" s="395"/>
      <c r="BD5437" s="85">
        <f t="shared" si="572"/>
        <v>26.4513</v>
      </c>
      <c r="BE5437" s="593">
        <f t="shared" si="573"/>
        <v>9.7513000000000005</v>
      </c>
      <c r="BF5437" s="216">
        <v>77</v>
      </c>
      <c r="BG5437" s="592">
        <f t="shared" si="563"/>
        <v>16.296600000000002</v>
      </c>
      <c r="BH5437" s="593">
        <f t="shared" si="574"/>
        <v>0.40339999999999776</v>
      </c>
      <c r="BI5437" s="635">
        <v>267.67</v>
      </c>
      <c r="BJ5437" s="592">
        <f t="shared" si="575"/>
        <v>8.257670000000001</v>
      </c>
      <c r="BK5437" s="266">
        <f t="shared" si="576"/>
        <v>0.83579655870445346</v>
      </c>
      <c r="BL5437" s="636">
        <f t="shared" si="577"/>
        <v>7.2923299999999998</v>
      </c>
      <c r="BM5437" s="211">
        <f t="shared" si="578"/>
        <v>0.77388124031007754</v>
      </c>
      <c r="BN5437" s="115">
        <f t="shared" si="564"/>
        <v>27</v>
      </c>
      <c r="BO5437" s="595">
        <f t="shared" si="565"/>
        <v>44.25</v>
      </c>
      <c r="BP5437" s="596">
        <f t="shared" si="579"/>
        <v>19.29233</v>
      </c>
      <c r="BQ5437" s="628"/>
      <c r="BR5437" s="637">
        <f t="shared" si="566"/>
        <v>26.610799999999998</v>
      </c>
      <c r="BS5437" s="597">
        <f t="shared" si="580"/>
        <v>1.3359999999999985</v>
      </c>
    </row>
    <row r="5438" spans="1:71" ht="13.5" thickBot="1" x14ac:dyDescent="0.25">
      <c r="A5438" s="58">
        <v>41954</v>
      </c>
      <c r="B5438" s="92">
        <v>17.57</v>
      </c>
      <c r="C5438" s="60">
        <f t="shared" si="567"/>
        <v>16.164400000000001</v>
      </c>
      <c r="D5438" s="174">
        <v>8</v>
      </c>
      <c r="E5438" s="381"/>
      <c r="F5438" s="63">
        <f t="shared" si="581"/>
        <v>25.57</v>
      </c>
      <c r="G5438" s="621">
        <f t="shared" si="535"/>
        <v>24.164400000000001</v>
      </c>
      <c r="H5438" s="371">
        <v>15.22</v>
      </c>
      <c r="I5438" s="174">
        <v>9.99</v>
      </c>
      <c r="J5438" s="151">
        <f t="shared" si="568"/>
        <v>8.2315900000000006</v>
      </c>
      <c r="K5438" s="403">
        <f t="shared" si="569"/>
        <v>25.21</v>
      </c>
      <c r="L5438" s="99">
        <f t="shared" si="570"/>
        <v>23.451590000000003</v>
      </c>
      <c r="M5438" s="99"/>
      <c r="N5438" s="99"/>
      <c r="O5438" s="98">
        <f t="shared" si="582"/>
        <v>-0.35999999999999943</v>
      </c>
      <c r="P5438" s="247">
        <f t="shared" si="571"/>
        <v>-0.7128099999999975</v>
      </c>
      <c r="Q5438" s="100">
        <f t="shared" si="532"/>
        <v>-1.4280047600158643</v>
      </c>
      <c r="R5438" s="622">
        <f t="shared" si="540"/>
        <v>-3.0394954030835326E-2</v>
      </c>
      <c r="S5438" s="404">
        <v>0</v>
      </c>
      <c r="T5438" s="389">
        <v>0</v>
      </c>
      <c r="U5438" s="390">
        <v>0</v>
      </c>
      <c r="V5438" s="405">
        <v>0</v>
      </c>
      <c r="W5438" s="406">
        <v>0</v>
      </c>
      <c r="X5438" s="405">
        <v>0</v>
      </c>
      <c r="Y5438" s="163">
        <f t="shared" si="534"/>
        <v>25.57</v>
      </c>
      <c r="Z5438" s="108">
        <v>0</v>
      </c>
      <c r="AA5438" s="112">
        <v>0</v>
      </c>
      <c r="AB5438" s="108">
        <v>339.5</v>
      </c>
      <c r="AC5438" s="109">
        <v>0</v>
      </c>
      <c r="AD5438" s="630">
        <v>16.96</v>
      </c>
      <c r="AE5438" s="523"/>
      <c r="AF5438" s="108">
        <v>349.3</v>
      </c>
      <c r="AG5438" s="109">
        <v>0</v>
      </c>
      <c r="AH5438" s="115">
        <v>0</v>
      </c>
      <c r="AI5438" s="109"/>
      <c r="AJ5438" s="631">
        <v>0</v>
      </c>
      <c r="AK5438" s="539"/>
      <c r="AL5438" s="116">
        <v>0</v>
      </c>
      <c r="AM5438" s="632"/>
      <c r="AN5438" s="633">
        <f t="shared" si="561"/>
        <v>16.96</v>
      </c>
      <c r="AO5438" s="633"/>
      <c r="AP5438" s="113">
        <f t="shared" si="533"/>
        <v>-8.61</v>
      </c>
      <c r="AQ5438" s="633"/>
      <c r="AR5438" s="633"/>
      <c r="AS5438" s="633"/>
      <c r="AT5438" s="497"/>
      <c r="AU5438" s="497"/>
      <c r="AV5438" s="184">
        <v>8.76</v>
      </c>
      <c r="AW5438" s="634"/>
      <c r="AX5438" s="634"/>
      <c r="AY5438" s="634"/>
      <c r="AZ5438" s="634"/>
      <c r="BA5438" s="634"/>
      <c r="BB5438" s="589">
        <f t="shared" si="562"/>
        <v>8.2000000000000011</v>
      </c>
      <c r="BC5438" s="395"/>
      <c r="BD5438" s="85">
        <f t="shared" si="572"/>
        <v>9.1020000000000021</v>
      </c>
      <c r="BE5438" s="593">
        <f t="shared" si="573"/>
        <v>-6.1179999999999986</v>
      </c>
      <c r="BF5438" s="216">
        <v>287</v>
      </c>
      <c r="BG5438" s="592">
        <f t="shared" si="563"/>
        <v>16.4514</v>
      </c>
      <c r="BH5438" s="593">
        <f t="shared" si="574"/>
        <v>-1.2313999999999989</v>
      </c>
      <c r="BI5438" s="635">
        <v>231.59</v>
      </c>
      <c r="BJ5438" s="592">
        <f t="shared" si="575"/>
        <v>8.2315900000000006</v>
      </c>
      <c r="BK5438" s="266">
        <f t="shared" si="576"/>
        <v>0.823982982982983</v>
      </c>
      <c r="BL5438" s="636">
        <f t="shared" si="577"/>
        <v>-6.4915900000000022</v>
      </c>
      <c r="BM5438" s="211">
        <f t="shared" si="578"/>
        <v>1.3827588443396228</v>
      </c>
      <c r="BN5438" s="115">
        <f t="shared" si="564"/>
        <v>0</v>
      </c>
      <c r="BO5438" s="595">
        <f t="shared" si="565"/>
        <v>16.96</v>
      </c>
      <c r="BP5438" s="596">
        <f t="shared" si="579"/>
        <v>-6.4915900000000022</v>
      </c>
      <c r="BQ5438" s="628"/>
      <c r="BR5438" s="637">
        <f t="shared" si="566"/>
        <v>25.3248</v>
      </c>
      <c r="BS5438" s="597">
        <f t="shared" si="580"/>
        <v>0</v>
      </c>
    </row>
    <row r="5439" spans="1:71" ht="13.5" thickBot="1" x14ac:dyDescent="0.25">
      <c r="A5439" s="58">
        <v>41955</v>
      </c>
      <c r="B5439" s="92">
        <v>20.21</v>
      </c>
      <c r="C5439" s="60">
        <f t="shared" si="567"/>
        <v>18.593200000000003</v>
      </c>
      <c r="D5439" s="174">
        <v>8.36</v>
      </c>
      <c r="E5439" s="381"/>
      <c r="F5439" s="63">
        <f t="shared" si="581"/>
        <v>28.57</v>
      </c>
      <c r="G5439" s="621">
        <f t="shared" si="535"/>
        <v>26.953200000000002</v>
      </c>
      <c r="H5439" s="371">
        <v>20.48</v>
      </c>
      <c r="I5439" s="174">
        <v>10.41</v>
      </c>
      <c r="J5439" s="151">
        <f t="shared" si="568"/>
        <v>8.6349999999999998</v>
      </c>
      <c r="K5439" s="403">
        <f t="shared" si="569"/>
        <v>30.89</v>
      </c>
      <c r="L5439" s="99">
        <f t="shared" si="570"/>
        <v>29.115000000000002</v>
      </c>
      <c r="M5439" s="99"/>
      <c r="N5439" s="99"/>
      <c r="O5439" s="98">
        <f t="shared" si="582"/>
        <v>2.3200000000000003</v>
      </c>
      <c r="P5439" s="247">
        <f t="shared" si="571"/>
        <v>2.1617999999999995</v>
      </c>
      <c r="Q5439" s="100">
        <f t="shared" si="532"/>
        <v>7.5105212042732283</v>
      </c>
      <c r="R5439" s="622">
        <f t="shared" si="540"/>
        <v>7.4250386398763496E-2</v>
      </c>
      <c r="S5439" s="404">
        <v>0</v>
      </c>
      <c r="T5439" s="389">
        <v>0</v>
      </c>
      <c r="U5439" s="390">
        <v>0</v>
      </c>
      <c r="V5439" s="405">
        <v>0</v>
      </c>
      <c r="W5439" s="406">
        <v>0</v>
      </c>
      <c r="X5439" s="405">
        <v>0</v>
      </c>
      <c r="Y5439" s="163">
        <f t="shared" si="534"/>
        <v>28.57</v>
      </c>
      <c r="Z5439" s="108">
        <v>0</v>
      </c>
      <c r="AA5439" s="112">
        <v>0</v>
      </c>
      <c r="AB5439" s="108">
        <v>339.4</v>
      </c>
      <c r="AC5439" s="109">
        <v>0</v>
      </c>
      <c r="AD5439" s="630">
        <v>17.59</v>
      </c>
      <c r="AE5439" s="523"/>
      <c r="AF5439" s="108">
        <v>349.3</v>
      </c>
      <c r="AG5439" s="109">
        <v>0</v>
      </c>
      <c r="AH5439" s="115">
        <v>0</v>
      </c>
      <c r="AI5439" s="109"/>
      <c r="AJ5439" s="631">
        <v>10</v>
      </c>
      <c r="AK5439" s="539"/>
      <c r="AL5439" s="116">
        <v>10</v>
      </c>
      <c r="AM5439" s="632"/>
      <c r="AN5439" s="633">
        <f t="shared" si="561"/>
        <v>27.59</v>
      </c>
      <c r="AO5439" s="633"/>
      <c r="AP5439" s="113">
        <f t="shared" si="533"/>
        <v>-0.98000000000000043</v>
      </c>
      <c r="AQ5439" s="633"/>
      <c r="AR5439" s="633"/>
      <c r="AS5439" s="633"/>
      <c r="AT5439" s="497"/>
      <c r="AU5439" s="497"/>
      <c r="AV5439" s="184">
        <v>9.49</v>
      </c>
      <c r="AW5439" s="634"/>
      <c r="AX5439" s="634"/>
      <c r="AY5439" s="634"/>
      <c r="AZ5439" s="634"/>
      <c r="BA5439" s="634"/>
      <c r="BB5439" s="589">
        <f t="shared" si="562"/>
        <v>18.100000000000001</v>
      </c>
      <c r="BC5439" s="395"/>
      <c r="BD5439" s="85">
        <f t="shared" si="572"/>
        <v>20.091000000000005</v>
      </c>
      <c r="BE5439" s="593">
        <f t="shared" si="573"/>
        <v>-0.38899999999999579</v>
      </c>
      <c r="BF5439" s="216">
        <v>87</v>
      </c>
      <c r="BG5439" s="592">
        <f t="shared" si="563"/>
        <v>18.680200000000003</v>
      </c>
      <c r="BH5439" s="593">
        <f t="shared" si="574"/>
        <v>1.7997999999999976</v>
      </c>
      <c r="BI5439" s="635">
        <v>275</v>
      </c>
      <c r="BJ5439" s="592">
        <f t="shared" si="575"/>
        <v>8.6349999999999998</v>
      </c>
      <c r="BK5439" s="266">
        <f t="shared" si="576"/>
        <v>0.82949087415946199</v>
      </c>
      <c r="BL5439" s="636">
        <f t="shared" si="577"/>
        <v>-1.5250000000000021</v>
      </c>
      <c r="BM5439" s="211">
        <f t="shared" si="578"/>
        <v>1.0552736498731425</v>
      </c>
      <c r="BN5439" s="115">
        <f t="shared" si="564"/>
        <v>18</v>
      </c>
      <c r="BO5439" s="595">
        <f t="shared" si="565"/>
        <v>35.590000000000003</v>
      </c>
      <c r="BP5439" s="596">
        <f t="shared" si="579"/>
        <v>6.4750000000000014</v>
      </c>
      <c r="BQ5439" s="628"/>
      <c r="BR5439" s="637">
        <f t="shared" si="566"/>
        <v>30.924800000000001</v>
      </c>
      <c r="BS5439" s="597">
        <f t="shared" si="580"/>
        <v>25.3248</v>
      </c>
    </row>
    <row r="5440" spans="1:71" ht="13.5" thickBot="1" x14ac:dyDescent="0.25">
      <c r="A5440" s="58">
        <v>41956</v>
      </c>
      <c r="B5440" s="92">
        <v>17.420000000000002</v>
      </c>
      <c r="C5440" s="60">
        <f t="shared" si="567"/>
        <v>16.026400000000002</v>
      </c>
      <c r="D5440" s="174">
        <v>7.9</v>
      </c>
      <c r="E5440" s="381"/>
      <c r="F5440" s="63">
        <f t="shared" si="581"/>
        <v>25.32</v>
      </c>
      <c r="G5440" s="621">
        <f t="shared" si="535"/>
        <v>23.926400000000001</v>
      </c>
      <c r="H5440" s="371">
        <v>16.04</v>
      </c>
      <c r="I5440" s="174">
        <v>9.7899999999999991</v>
      </c>
      <c r="J5440" s="151">
        <f t="shared" si="568"/>
        <v>8.1717399999999998</v>
      </c>
      <c r="K5440" s="403">
        <f t="shared" si="569"/>
        <v>25.83</v>
      </c>
      <c r="L5440" s="99">
        <f t="shared" si="570"/>
        <v>24.211739999999999</v>
      </c>
      <c r="M5440" s="99"/>
      <c r="N5440" s="99"/>
      <c r="O5440" s="98">
        <f t="shared" si="582"/>
        <v>0.50999999999999801</v>
      </c>
      <c r="P5440" s="247">
        <f t="shared" si="571"/>
        <v>0.28533999999999793</v>
      </c>
      <c r="Q5440" s="100">
        <f t="shared" si="532"/>
        <v>1.974448315911723</v>
      </c>
      <c r="R5440" s="622">
        <f t="shared" si="540"/>
        <v>1.1785191811906039E-2</v>
      </c>
      <c r="S5440" s="404">
        <v>0</v>
      </c>
      <c r="T5440" s="389">
        <v>0</v>
      </c>
      <c r="U5440" s="390">
        <v>0</v>
      </c>
      <c r="V5440" s="405">
        <v>0</v>
      </c>
      <c r="W5440" s="406">
        <v>0</v>
      </c>
      <c r="X5440" s="405">
        <v>0</v>
      </c>
      <c r="Y5440" s="163">
        <f t="shared" si="534"/>
        <v>25.32</v>
      </c>
      <c r="Z5440" s="108">
        <v>0</v>
      </c>
      <c r="AA5440" s="112">
        <v>0</v>
      </c>
      <c r="AB5440" s="108">
        <v>339.4</v>
      </c>
      <c r="AC5440" s="109">
        <v>0.05</v>
      </c>
      <c r="AD5440" s="630">
        <v>16.2</v>
      </c>
      <c r="AE5440" s="523"/>
      <c r="AF5440" s="108">
        <v>349.2</v>
      </c>
      <c r="AG5440" s="109">
        <v>0</v>
      </c>
      <c r="AH5440" s="115">
        <v>13.74</v>
      </c>
      <c r="AI5440" s="109"/>
      <c r="AJ5440" s="631">
        <v>4</v>
      </c>
      <c r="AK5440" s="539"/>
      <c r="AL5440" s="116">
        <v>4</v>
      </c>
      <c r="AM5440" s="632"/>
      <c r="AN5440" s="633">
        <f t="shared" si="561"/>
        <v>20.2</v>
      </c>
      <c r="AO5440" s="633"/>
      <c r="AP5440" s="113">
        <f t="shared" si="533"/>
        <v>-5.120000000000001</v>
      </c>
      <c r="AQ5440" s="633"/>
      <c r="AR5440" s="633"/>
      <c r="AS5440" s="633"/>
      <c r="AT5440" s="497"/>
      <c r="AU5440" s="497"/>
      <c r="AV5440" s="184">
        <v>7.83</v>
      </c>
      <c r="AW5440" s="634"/>
      <c r="AX5440" s="634"/>
      <c r="AY5440" s="634"/>
      <c r="AZ5440" s="634"/>
      <c r="BA5440" s="634"/>
      <c r="BB5440" s="589">
        <f t="shared" si="562"/>
        <v>12.37</v>
      </c>
      <c r="BC5440" s="395"/>
      <c r="BD5440" s="85">
        <f t="shared" si="572"/>
        <v>13.730700000000001</v>
      </c>
      <c r="BE5440" s="593">
        <f t="shared" si="573"/>
        <v>-2.3092999999999986</v>
      </c>
      <c r="BF5440" s="216">
        <v>104</v>
      </c>
      <c r="BG5440" s="592">
        <f t="shared" si="563"/>
        <v>16.130400000000002</v>
      </c>
      <c r="BH5440" s="593">
        <f t="shared" si="574"/>
        <v>-9.0400000000002478E-2</v>
      </c>
      <c r="BI5440" s="635">
        <v>271.74</v>
      </c>
      <c r="BJ5440" s="592">
        <f t="shared" si="575"/>
        <v>8.1717399999999998</v>
      </c>
      <c r="BK5440" s="266">
        <f t="shared" si="576"/>
        <v>0.83470275791624116</v>
      </c>
      <c r="BL5440" s="636">
        <f t="shared" si="577"/>
        <v>-4.0117399999999996</v>
      </c>
      <c r="BM5440" s="211">
        <f t="shared" si="578"/>
        <v>1.19860099009901</v>
      </c>
      <c r="BN5440" s="115">
        <f t="shared" si="564"/>
        <v>7.2</v>
      </c>
      <c r="BO5440" s="595">
        <f t="shared" si="565"/>
        <v>23.4</v>
      </c>
      <c r="BP5440" s="596">
        <f t="shared" si="579"/>
        <v>-0.81174000000000035</v>
      </c>
      <c r="BQ5440" s="628"/>
      <c r="BR5440" s="637">
        <f t="shared" si="566"/>
        <v>25.871599999999997</v>
      </c>
      <c r="BS5440" s="597">
        <f t="shared" si="580"/>
        <v>5.6000000000000014</v>
      </c>
    </row>
    <row r="5441" spans="1:71" ht="13.5" thickBot="1" x14ac:dyDescent="0.25">
      <c r="A5441" s="58">
        <v>41957</v>
      </c>
      <c r="B5441" s="92">
        <v>16.09</v>
      </c>
      <c r="C5441" s="60">
        <f t="shared" si="567"/>
        <v>14.802800000000001</v>
      </c>
      <c r="D5441" s="174">
        <v>8.02</v>
      </c>
      <c r="E5441" s="381"/>
      <c r="F5441" s="63">
        <f t="shared" si="581"/>
        <v>24.11</v>
      </c>
      <c r="G5441" s="621">
        <f t="shared" si="535"/>
        <v>22.822800000000001</v>
      </c>
      <c r="H5441" s="371">
        <v>16.02</v>
      </c>
      <c r="I5441" s="174">
        <v>9.85</v>
      </c>
      <c r="J5441" s="151">
        <f t="shared" si="568"/>
        <v>8.2920999999999996</v>
      </c>
      <c r="K5441" s="403">
        <f t="shared" si="569"/>
        <v>25.869999999999997</v>
      </c>
      <c r="L5441" s="99">
        <f t="shared" si="570"/>
        <v>24.312100000000001</v>
      </c>
      <c r="M5441" s="99"/>
      <c r="N5441" s="99"/>
      <c r="O5441" s="98">
        <f t="shared" si="582"/>
        <v>1.759999999999998</v>
      </c>
      <c r="P5441" s="247">
        <f t="shared" si="571"/>
        <v>1.4893000000000001</v>
      </c>
      <c r="Q5441" s="100">
        <f t="shared" si="532"/>
        <v>6.8032470042520217</v>
      </c>
      <c r="R5441" s="622">
        <f t="shared" si="540"/>
        <v>6.1257563106436715E-2</v>
      </c>
      <c r="S5441" s="404">
        <v>0</v>
      </c>
      <c r="T5441" s="389">
        <v>0</v>
      </c>
      <c r="U5441" s="390">
        <v>0</v>
      </c>
      <c r="V5441" s="405">
        <v>0</v>
      </c>
      <c r="W5441" s="406">
        <v>0</v>
      </c>
      <c r="X5441" s="405">
        <v>0</v>
      </c>
      <c r="Y5441" s="163">
        <f t="shared" si="534"/>
        <v>24.11</v>
      </c>
      <c r="Z5441" s="108">
        <v>0</v>
      </c>
      <c r="AA5441" s="112">
        <v>0</v>
      </c>
      <c r="AB5441" s="108">
        <v>339.4</v>
      </c>
      <c r="AC5441" s="109">
        <v>0</v>
      </c>
      <c r="AD5441" s="630">
        <v>0</v>
      </c>
      <c r="AE5441" s="523"/>
      <c r="AF5441" s="108">
        <v>349.1</v>
      </c>
      <c r="AG5441" s="109">
        <v>0</v>
      </c>
      <c r="AH5441" s="115">
        <v>27.3</v>
      </c>
      <c r="AI5441" s="109"/>
      <c r="AJ5441" s="631">
        <v>0</v>
      </c>
      <c r="AK5441" s="539"/>
      <c r="AL5441" s="116">
        <v>11</v>
      </c>
      <c r="AM5441" s="632"/>
      <c r="AN5441" s="633">
        <f t="shared" si="561"/>
        <v>11</v>
      </c>
      <c r="AO5441" s="633"/>
      <c r="AP5441" s="113">
        <f t="shared" si="533"/>
        <v>-13.11</v>
      </c>
      <c r="AQ5441" s="633"/>
      <c r="AR5441" s="633"/>
      <c r="AS5441" s="633"/>
      <c r="AT5441" s="497"/>
      <c r="AU5441" s="497"/>
      <c r="AV5441" s="184">
        <v>8.84</v>
      </c>
      <c r="AW5441" s="634"/>
      <c r="AX5441" s="634"/>
      <c r="AY5441" s="634"/>
      <c r="AZ5441" s="634"/>
      <c r="BA5441" s="634"/>
      <c r="BB5441" s="589">
        <f t="shared" si="562"/>
        <v>2.16</v>
      </c>
      <c r="BC5441" s="395"/>
      <c r="BD5441" s="85">
        <f t="shared" si="572"/>
        <v>2.3976000000000002</v>
      </c>
      <c r="BE5441" s="593">
        <f t="shared" si="573"/>
        <v>-13.622399999999999</v>
      </c>
      <c r="BF5441" s="216">
        <v>243</v>
      </c>
      <c r="BG5441" s="592">
        <f t="shared" si="563"/>
        <v>15.045800000000002</v>
      </c>
      <c r="BH5441" s="593">
        <f t="shared" si="574"/>
        <v>0.97419999999999796</v>
      </c>
      <c r="BI5441" s="635">
        <v>272.10000000000002</v>
      </c>
      <c r="BJ5441" s="592">
        <f t="shared" si="575"/>
        <v>8.2920999999999996</v>
      </c>
      <c r="BK5441" s="266">
        <f t="shared" si="576"/>
        <v>0.84183756345177663</v>
      </c>
      <c r="BL5441" s="636">
        <f t="shared" si="577"/>
        <v>-13.312100000000001</v>
      </c>
      <c r="BM5441" s="211">
        <f t="shared" si="578"/>
        <v>2.2101909090909091</v>
      </c>
      <c r="BN5441" s="115">
        <f t="shared" si="564"/>
        <v>19.8</v>
      </c>
      <c r="BO5441" s="595">
        <f t="shared" si="565"/>
        <v>19.8</v>
      </c>
      <c r="BP5441" s="596">
        <f t="shared" si="579"/>
        <v>-4.5121000000000002</v>
      </c>
      <c r="BQ5441" s="628"/>
      <c r="BR5441" s="637">
        <f t="shared" si="566"/>
        <v>25.967199999999998</v>
      </c>
      <c r="BS5441" s="597">
        <f t="shared" si="580"/>
        <v>20.271599999999996</v>
      </c>
    </row>
    <row r="5442" spans="1:71" ht="13.5" thickBot="1" x14ac:dyDescent="0.25">
      <c r="A5442" s="58">
        <v>41958</v>
      </c>
      <c r="B5442" s="92">
        <v>17.84</v>
      </c>
      <c r="C5442" s="60">
        <f t="shared" si="567"/>
        <v>16.412800000000001</v>
      </c>
      <c r="D5442" s="174">
        <v>8.1300000000000008</v>
      </c>
      <c r="E5442" s="381"/>
      <c r="F5442" s="63">
        <f t="shared" si="581"/>
        <v>25.97</v>
      </c>
      <c r="G5442" s="621">
        <f t="shared" si="535"/>
        <v>24.5428</v>
      </c>
      <c r="H5442" s="371">
        <v>16.190000000000001</v>
      </c>
      <c r="I5442" s="174">
        <v>10</v>
      </c>
      <c r="J5442" s="151">
        <f t="shared" si="568"/>
        <v>8.4223420000000004</v>
      </c>
      <c r="K5442" s="403">
        <f t="shared" si="569"/>
        <v>26.19</v>
      </c>
      <c r="L5442" s="99">
        <f t="shared" si="570"/>
        <v>24.612342000000002</v>
      </c>
      <c r="M5442" s="99"/>
      <c r="N5442" s="99"/>
      <c r="O5442" s="98">
        <f t="shared" si="582"/>
        <v>0.22000000000000242</v>
      </c>
      <c r="P5442" s="247">
        <f t="shared" si="571"/>
        <v>6.9542000000001991E-2</v>
      </c>
      <c r="Q5442" s="100">
        <f t="shared" si="532"/>
        <v>0.84001527300497281</v>
      </c>
      <c r="R5442" s="622">
        <f t="shared" si="540"/>
        <v>2.8254929985940379E-3</v>
      </c>
      <c r="S5442" s="404">
        <v>0</v>
      </c>
      <c r="T5442" s="389">
        <v>0</v>
      </c>
      <c r="U5442" s="390">
        <v>0</v>
      </c>
      <c r="V5442" s="405">
        <v>0</v>
      </c>
      <c r="W5442" s="406">
        <v>0</v>
      </c>
      <c r="X5442" s="405">
        <v>0</v>
      </c>
      <c r="Y5442" s="163">
        <f t="shared" si="534"/>
        <v>25.97</v>
      </c>
      <c r="Z5442" s="108">
        <v>0</v>
      </c>
      <c r="AA5442" s="112">
        <v>0</v>
      </c>
      <c r="AB5442" s="108">
        <v>339.4</v>
      </c>
      <c r="AC5442" s="109">
        <v>0</v>
      </c>
      <c r="AD5442" s="630">
        <v>0</v>
      </c>
      <c r="AE5442" s="523"/>
      <c r="AF5442" s="108">
        <v>348.9</v>
      </c>
      <c r="AG5442" s="109">
        <v>0</v>
      </c>
      <c r="AH5442" s="115">
        <v>24.09</v>
      </c>
      <c r="AI5442" s="109"/>
      <c r="AJ5442" s="631">
        <v>0</v>
      </c>
      <c r="AK5442" s="539"/>
      <c r="AL5442" s="116">
        <v>31</v>
      </c>
      <c r="AM5442" s="632"/>
      <c r="AN5442" s="633">
        <f t="shared" si="561"/>
        <v>31</v>
      </c>
      <c r="AO5442" s="633"/>
      <c r="AP5442" s="113">
        <f t="shared" si="533"/>
        <v>5.0300000000000011</v>
      </c>
      <c r="AQ5442" s="633"/>
      <c r="AR5442" s="633"/>
      <c r="AS5442" s="633"/>
      <c r="AT5442" s="497"/>
      <c r="AU5442" s="497"/>
      <c r="AV5442" s="184">
        <v>6.69</v>
      </c>
      <c r="AW5442" s="634"/>
      <c r="AX5442" s="634"/>
      <c r="AY5442" s="634"/>
      <c r="AZ5442" s="634"/>
      <c r="BA5442" s="634"/>
      <c r="BB5442" s="589">
        <f t="shared" si="562"/>
        <v>24.31</v>
      </c>
      <c r="BC5442" s="395"/>
      <c r="BD5442" s="85">
        <f t="shared" si="572"/>
        <v>26.984100000000002</v>
      </c>
      <c r="BE5442" s="593">
        <f t="shared" si="573"/>
        <v>10.7941</v>
      </c>
      <c r="BF5442" s="216">
        <v>90</v>
      </c>
      <c r="BG5442" s="592">
        <f t="shared" si="563"/>
        <v>16.502800000000001</v>
      </c>
      <c r="BH5442" s="593">
        <f t="shared" si="574"/>
        <v>-0.3127999999999993</v>
      </c>
      <c r="BI5442" s="635">
        <v>292.34199999999998</v>
      </c>
      <c r="BJ5442" s="592">
        <f t="shared" si="575"/>
        <v>8.4223420000000004</v>
      </c>
      <c r="BK5442" s="266">
        <f t="shared" si="576"/>
        <v>0.84223420000000004</v>
      </c>
      <c r="BL5442" s="636">
        <f t="shared" si="577"/>
        <v>6.3876579999999983</v>
      </c>
      <c r="BM5442" s="211">
        <f t="shared" si="578"/>
        <v>0.79394651612903233</v>
      </c>
      <c r="BN5442" s="115">
        <f t="shared" si="564"/>
        <v>55.800000000000004</v>
      </c>
      <c r="BO5442" s="595">
        <f t="shared" si="565"/>
        <v>55.800000000000004</v>
      </c>
      <c r="BP5442" s="596">
        <f t="shared" si="579"/>
        <v>31.187658000000003</v>
      </c>
      <c r="BQ5442" s="628"/>
      <c r="BR5442" s="637">
        <f t="shared" si="566"/>
        <v>26.226000000000003</v>
      </c>
      <c r="BS5442" s="597">
        <f t="shared" si="580"/>
        <v>5.6956000000000024</v>
      </c>
    </row>
    <row r="5443" spans="1:71" ht="13.5" thickBot="1" x14ac:dyDescent="0.25">
      <c r="A5443" s="58">
        <v>41959</v>
      </c>
      <c r="B5443" s="92">
        <v>16.239999999999998</v>
      </c>
      <c r="C5443" s="60">
        <f t="shared" si="567"/>
        <v>14.940799999999999</v>
      </c>
      <c r="D5443" s="174">
        <v>8.1300000000000008</v>
      </c>
      <c r="E5443" s="381"/>
      <c r="F5443" s="63">
        <f t="shared" si="581"/>
        <v>24.369999999999997</v>
      </c>
      <c r="G5443" s="621">
        <f t="shared" si="535"/>
        <v>23.070799999999998</v>
      </c>
      <c r="H5443" s="371">
        <v>15.32</v>
      </c>
      <c r="I5443" s="174">
        <v>10.01</v>
      </c>
      <c r="J5443" s="151">
        <f t="shared" si="568"/>
        <v>8.4219500000000007</v>
      </c>
      <c r="K5443" s="403">
        <f t="shared" si="569"/>
        <v>25.33</v>
      </c>
      <c r="L5443" s="99">
        <f t="shared" si="570"/>
        <v>23.741950000000003</v>
      </c>
      <c r="M5443" s="99"/>
      <c r="N5443" s="99"/>
      <c r="O5443" s="98">
        <f t="shared" si="582"/>
        <v>0.96000000000000085</v>
      </c>
      <c r="P5443" s="247">
        <f t="shared" si="571"/>
        <v>0.67115000000000435</v>
      </c>
      <c r="Q5443" s="100">
        <f t="shared" si="532"/>
        <v>3.7899723647848438</v>
      </c>
      <c r="R5443" s="622">
        <f t="shared" si="540"/>
        <v>2.8268528911905056E-2</v>
      </c>
      <c r="S5443" s="404">
        <v>0</v>
      </c>
      <c r="T5443" s="389">
        <v>0</v>
      </c>
      <c r="U5443" s="390">
        <v>0</v>
      </c>
      <c r="V5443" s="405">
        <v>0</v>
      </c>
      <c r="W5443" s="406">
        <v>0</v>
      </c>
      <c r="X5443" s="405">
        <v>0</v>
      </c>
      <c r="Y5443" s="163">
        <f t="shared" si="534"/>
        <v>24.369999999999997</v>
      </c>
      <c r="Z5443" s="108">
        <v>0</v>
      </c>
      <c r="AA5443" s="112">
        <v>0</v>
      </c>
      <c r="AB5443" s="108">
        <v>339.5</v>
      </c>
      <c r="AC5443" s="109">
        <v>0.1</v>
      </c>
      <c r="AD5443" s="630">
        <v>0</v>
      </c>
      <c r="AE5443" s="523"/>
      <c r="AF5443" s="108">
        <v>348.7</v>
      </c>
      <c r="AG5443" s="109">
        <v>0</v>
      </c>
      <c r="AH5443" s="115">
        <v>19.66</v>
      </c>
      <c r="AI5443" s="109"/>
      <c r="AJ5443" s="631">
        <v>26</v>
      </c>
      <c r="AK5443" s="539"/>
      <c r="AL5443" s="116">
        <v>26</v>
      </c>
      <c r="AM5443" s="632"/>
      <c r="AN5443" s="633">
        <f t="shared" si="561"/>
        <v>26</v>
      </c>
      <c r="AO5443" s="633"/>
      <c r="AP5443" s="113">
        <f t="shared" si="533"/>
        <v>1.6300000000000026</v>
      </c>
      <c r="AQ5443" s="633"/>
      <c r="AR5443" s="633"/>
      <c r="AS5443" s="633"/>
      <c r="AT5443" s="497"/>
      <c r="AU5443" s="497"/>
      <c r="AV5443" s="184">
        <v>10.61</v>
      </c>
      <c r="AW5443" s="634"/>
      <c r="AX5443" s="634"/>
      <c r="AY5443" s="634"/>
      <c r="AZ5443" s="634"/>
      <c r="BA5443" s="634"/>
      <c r="BB5443" s="589">
        <f t="shared" si="562"/>
        <v>15.39</v>
      </c>
      <c r="BC5443" s="395"/>
      <c r="BD5443" s="85">
        <f t="shared" si="572"/>
        <v>17.082900000000002</v>
      </c>
      <c r="BE5443" s="593">
        <f t="shared" si="573"/>
        <v>1.7629000000000019</v>
      </c>
      <c r="BF5443" s="216">
        <v>79</v>
      </c>
      <c r="BG5443" s="592">
        <f t="shared" si="563"/>
        <v>15.0198</v>
      </c>
      <c r="BH5443" s="593">
        <f t="shared" si="574"/>
        <v>0.30020000000000024</v>
      </c>
      <c r="BI5443" s="635">
        <v>291.95</v>
      </c>
      <c r="BJ5443" s="592">
        <f t="shared" si="575"/>
        <v>8.4219500000000007</v>
      </c>
      <c r="BK5443" s="266">
        <f t="shared" si="576"/>
        <v>0.8413536463536464</v>
      </c>
      <c r="BL5443" s="636">
        <f t="shared" si="577"/>
        <v>2.2580499999999972</v>
      </c>
      <c r="BM5443" s="211">
        <f t="shared" si="578"/>
        <v>0.91315192307692317</v>
      </c>
      <c r="BN5443" s="115">
        <f t="shared" si="564"/>
        <v>46.800000000000004</v>
      </c>
      <c r="BO5443" s="595">
        <f t="shared" si="565"/>
        <v>46.800000000000004</v>
      </c>
      <c r="BP5443" s="596">
        <f t="shared" si="579"/>
        <v>23.058050000000001</v>
      </c>
      <c r="BQ5443" s="628"/>
      <c r="BR5443" s="637">
        <f t="shared" si="566"/>
        <v>25.361599999999999</v>
      </c>
      <c r="BS5443" s="597">
        <f t="shared" si="580"/>
        <v>20.5304</v>
      </c>
    </row>
    <row r="5444" spans="1:71" ht="13.5" thickBot="1" x14ac:dyDescent="0.25">
      <c r="A5444" s="58">
        <v>41960</v>
      </c>
      <c r="B5444" s="92">
        <v>15.65</v>
      </c>
      <c r="C5444" s="60">
        <f t="shared" si="567"/>
        <v>14.398000000000001</v>
      </c>
      <c r="D5444" s="174">
        <v>8.26</v>
      </c>
      <c r="E5444" s="381"/>
      <c r="F5444" s="63">
        <f t="shared" si="581"/>
        <v>23.91</v>
      </c>
      <c r="G5444" s="621">
        <f t="shared" si="535"/>
        <v>22.658000000000001</v>
      </c>
      <c r="H5444" s="371">
        <v>13.94</v>
      </c>
      <c r="I5444" s="174">
        <v>9.89</v>
      </c>
      <c r="J5444" s="151">
        <f t="shared" si="568"/>
        <v>8.5533999999999999</v>
      </c>
      <c r="K5444" s="403">
        <f t="shared" si="569"/>
        <v>23.83</v>
      </c>
      <c r="L5444" s="99">
        <f t="shared" si="570"/>
        <v>22.493400000000001</v>
      </c>
      <c r="M5444" s="99"/>
      <c r="N5444" s="99"/>
      <c r="O5444" s="98">
        <f t="shared" si="582"/>
        <v>-8.0000000000001847E-2</v>
      </c>
      <c r="P5444" s="247">
        <f t="shared" si="571"/>
        <v>-0.16460000000000008</v>
      </c>
      <c r="Q5444" s="100">
        <f t="shared" ref="Q5444:Q5507" si="583">(((O5444/K5444)*100))</f>
        <v>-0.33571128829207658</v>
      </c>
      <c r="R5444" s="622">
        <f t="shared" si="540"/>
        <v>-7.3177020814994649E-3</v>
      </c>
      <c r="S5444" s="404">
        <v>0</v>
      </c>
      <c r="T5444" s="389">
        <v>0</v>
      </c>
      <c r="U5444" s="390">
        <v>0</v>
      </c>
      <c r="V5444" s="405">
        <v>0</v>
      </c>
      <c r="W5444" s="406">
        <v>0</v>
      </c>
      <c r="X5444" s="405">
        <v>0</v>
      </c>
      <c r="Y5444" s="163">
        <f t="shared" si="534"/>
        <v>23.91</v>
      </c>
      <c r="Z5444" s="108">
        <v>0</v>
      </c>
      <c r="AA5444" s="112">
        <v>0</v>
      </c>
      <c r="AB5444" s="108">
        <v>339.6</v>
      </c>
      <c r="AC5444" s="109">
        <v>0.2</v>
      </c>
      <c r="AD5444" s="630">
        <v>0</v>
      </c>
      <c r="AE5444" s="523"/>
      <c r="AF5444" s="108">
        <v>348.5</v>
      </c>
      <c r="AG5444" s="109">
        <v>0.5</v>
      </c>
      <c r="AH5444" s="115">
        <v>19.47</v>
      </c>
      <c r="AI5444" s="109"/>
      <c r="AJ5444" s="631">
        <v>15</v>
      </c>
      <c r="AK5444" s="539"/>
      <c r="AL5444" s="116">
        <v>15</v>
      </c>
      <c r="AM5444" s="632"/>
      <c r="AN5444" s="633">
        <f t="shared" si="561"/>
        <v>15</v>
      </c>
      <c r="AO5444" s="633"/>
      <c r="AP5444" s="113">
        <f t="shared" ref="AP5444:AP5488" si="584">AN5444-F5444</f>
        <v>-8.91</v>
      </c>
      <c r="AQ5444" s="633"/>
      <c r="AR5444" s="633"/>
      <c r="AS5444" s="633"/>
      <c r="AT5444" s="497"/>
      <c r="AU5444" s="497"/>
      <c r="AV5444" s="184">
        <v>10.18</v>
      </c>
      <c r="AW5444" s="634"/>
      <c r="AX5444" s="634"/>
      <c r="AY5444" s="634"/>
      <c r="AZ5444" s="634"/>
      <c r="BA5444" s="634"/>
      <c r="BB5444" s="589">
        <f t="shared" si="562"/>
        <v>4.82</v>
      </c>
      <c r="BC5444" s="395"/>
      <c r="BD5444" s="85">
        <f t="shared" si="572"/>
        <v>5.350200000000001</v>
      </c>
      <c r="BE5444" s="593">
        <f t="shared" si="573"/>
        <v>-8.5897999999999985</v>
      </c>
      <c r="BF5444" s="216">
        <v>214</v>
      </c>
      <c r="BG5444" s="592">
        <f t="shared" si="563"/>
        <v>14.612000000000002</v>
      </c>
      <c r="BH5444" s="593">
        <f t="shared" si="574"/>
        <v>-0.67200000000000237</v>
      </c>
      <c r="BI5444" s="635">
        <v>293.39999999999998</v>
      </c>
      <c r="BJ5444" s="592">
        <f t="shared" si="575"/>
        <v>8.5533999999999999</v>
      </c>
      <c r="BK5444" s="266">
        <f t="shared" si="576"/>
        <v>0.86485338725985839</v>
      </c>
      <c r="BL5444" s="636">
        <f t="shared" si="577"/>
        <v>-7.4934000000000012</v>
      </c>
      <c r="BM5444" s="211">
        <f t="shared" si="578"/>
        <v>1.49956</v>
      </c>
      <c r="BN5444" s="115">
        <f t="shared" si="564"/>
        <v>27</v>
      </c>
      <c r="BO5444" s="595">
        <f t="shared" si="565"/>
        <v>27</v>
      </c>
      <c r="BP5444" s="596">
        <f t="shared" si="579"/>
        <v>4.5065999999999988</v>
      </c>
      <c r="BQ5444" s="628"/>
      <c r="BR5444" s="637">
        <f t="shared" si="566"/>
        <v>23.915599999999998</v>
      </c>
      <c r="BS5444" s="597">
        <f t="shared" si="580"/>
        <v>4.8311999999999991</v>
      </c>
    </row>
    <row r="5445" spans="1:71" ht="13.5" thickBot="1" x14ac:dyDescent="0.25">
      <c r="A5445" s="58">
        <v>41961</v>
      </c>
      <c r="B5445" s="92">
        <v>17.100000000000001</v>
      </c>
      <c r="C5445" s="60">
        <f t="shared" si="567"/>
        <v>15.732000000000003</v>
      </c>
      <c r="D5445" s="174">
        <v>8.4</v>
      </c>
      <c r="E5445" s="381"/>
      <c r="F5445" s="63">
        <f t="shared" si="581"/>
        <v>25.5</v>
      </c>
      <c r="G5445" s="621">
        <f t="shared" si="535"/>
        <v>24.132000000000005</v>
      </c>
      <c r="H5445" s="371">
        <v>15.34</v>
      </c>
      <c r="I5445" s="174">
        <v>9.8000000000000007</v>
      </c>
      <c r="J5445" s="151">
        <f t="shared" si="568"/>
        <v>8.7484900000000003</v>
      </c>
      <c r="K5445" s="403">
        <f t="shared" si="569"/>
        <v>25.14</v>
      </c>
      <c r="L5445" s="99">
        <f t="shared" si="570"/>
        <v>24.08849</v>
      </c>
      <c r="M5445" s="99"/>
      <c r="N5445" s="99"/>
      <c r="O5445" s="98">
        <f t="shared" si="582"/>
        <v>-0.35999999999999943</v>
      </c>
      <c r="P5445" s="247">
        <f t="shared" si="571"/>
        <v>-4.3510000000004823E-2</v>
      </c>
      <c r="Q5445" s="100">
        <f t="shared" si="583"/>
        <v>-1.4319809069212386</v>
      </c>
      <c r="R5445" s="622">
        <f t="shared" si="540"/>
        <v>-1.8062568471500216E-3</v>
      </c>
      <c r="S5445" s="404">
        <v>0</v>
      </c>
      <c r="T5445" s="389">
        <v>0</v>
      </c>
      <c r="U5445" s="390">
        <v>0</v>
      </c>
      <c r="V5445" s="405">
        <v>0</v>
      </c>
      <c r="W5445" s="406">
        <v>0</v>
      </c>
      <c r="X5445" s="405">
        <v>0</v>
      </c>
      <c r="Y5445" s="163">
        <f t="shared" si="534"/>
        <v>25.5</v>
      </c>
      <c r="Z5445" s="108">
        <v>0</v>
      </c>
      <c r="AA5445" s="112">
        <v>0</v>
      </c>
      <c r="AB5445" s="108">
        <v>339.8</v>
      </c>
      <c r="AC5445" s="109">
        <v>0</v>
      </c>
      <c r="AD5445" s="630">
        <v>0</v>
      </c>
      <c r="AE5445" s="523"/>
      <c r="AF5445" s="108">
        <v>348.3</v>
      </c>
      <c r="AG5445" s="109">
        <v>0</v>
      </c>
      <c r="AH5445" s="115">
        <v>17.649999999999999</v>
      </c>
      <c r="AI5445" s="109"/>
      <c r="AJ5445" s="631">
        <v>21</v>
      </c>
      <c r="AK5445" s="539"/>
      <c r="AL5445" s="116">
        <v>21</v>
      </c>
      <c r="AM5445" s="632"/>
      <c r="AN5445" s="633">
        <f t="shared" si="561"/>
        <v>21</v>
      </c>
      <c r="AO5445" s="633"/>
      <c r="AP5445" s="113">
        <f t="shared" si="584"/>
        <v>-4.5</v>
      </c>
      <c r="AQ5445" s="633"/>
      <c r="AR5445" s="633"/>
      <c r="AS5445" s="633"/>
      <c r="AT5445" s="497"/>
      <c r="AU5445" s="497"/>
      <c r="AV5445" s="184">
        <v>7.93</v>
      </c>
      <c r="AW5445" s="634"/>
      <c r="AX5445" s="634"/>
      <c r="AY5445" s="634"/>
      <c r="AZ5445" s="634"/>
      <c r="BA5445" s="634"/>
      <c r="BB5445" s="589">
        <f t="shared" si="562"/>
        <v>13.07</v>
      </c>
      <c r="BC5445" s="395"/>
      <c r="BD5445" s="85">
        <f t="shared" si="572"/>
        <v>14.507700000000002</v>
      </c>
      <c r="BE5445" s="593">
        <f t="shared" si="573"/>
        <v>-0.83229999999999826</v>
      </c>
      <c r="BF5445" s="216">
        <v>80</v>
      </c>
      <c r="BG5445" s="592">
        <f t="shared" si="563"/>
        <v>15.812000000000003</v>
      </c>
      <c r="BH5445" s="593">
        <f t="shared" si="574"/>
        <v>-0.47200000000000308</v>
      </c>
      <c r="BI5445" s="635">
        <v>348.49</v>
      </c>
      <c r="BJ5445" s="592">
        <f t="shared" si="575"/>
        <v>8.7484900000000003</v>
      </c>
      <c r="BK5445" s="266">
        <f t="shared" si="576"/>
        <v>0.89270306122448972</v>
      </c>
      <c r="BL5445" s="636">
        <f t="shared" si="577"/>
        <v>-3.0884900000000002</v>
      </c>
      <c r="BM5445" s="211">
        <f t="shared" si="578"/>
        <v>1.1470709523809524</v>
      </c>
      <c r="BN5445" s="115">
        <f t="shared" si="564"/>
        <v>37.800000000000004</v>
      </c>
      <c r="BO5445" s="595">
        <f t="shared" si="565"/>
        <v>37.800000000000004</v>
      </c>
      <c r="BP5445" s="596">
        <f t="shared" si="579"/>
        <v>13.711510000000004</v>
      </c>
      <c r="BQ5445" s="628"/>
      <c r="BR5445" s="637">
        <f t="shared" si="566"/>
        <v>25.172000000000001</v>
      </c>
      <c r="BS5445" s="597">
        <f t="shared" si="580"/>
        <v>19.084399999999999</v>
      </c>
    </row>
    <row r="5446" spans="1:71" ht="13.5" thickBot="1" x14ac:dyDescent="0.25">
      <c r="A5446" s="58">
        <v>41962</v>
      </c>
      <c r="B5446" s="92">
        <v>17.18</v>
      </c>
      <c r="C5446" s="60">
        <f t="shared" si="567"/>
        <v>15.8056</v>
      </c>
      <c r="D5446" s="174">
        <v>8.4</v>
      </c>
      <c r="E5446" s="381"/>
      <c r="F5446" s="63">
        <f t="shared" si="581"/>
        <v>25.58</v>
      </c>
      <c r="G5446" s="621">
        <f t="shared" si="535"/>
        <v>24.2056</v>
      </c>
      <c r="H5446" s="371">
        <v>16.55</v>
      </c>
      <c r="I5446" s="174">
        <v>9.8699999999999992</v>
      </c>
      <c r="J5446" s="151">
        <f t="shared" si="568"/>
        <v>8.7633600000000005</v>
      </c>
      <c r="K5446" s="403">
        <f t="shared" si="569"/>
        <v>26.42</v>
      </c>
      <c r="L5446" s="99">
        <f t="shared" si="570"/>
        <v>25.313360000000003</v>
      </c>
      <c r="M5446" s="99"/>
      <c r="N5446" s="99"/>
      <c r="O5446" s="98">
        <f t="shared" si="582"/>
        <v>0.84000000000000341</v>
      </c>
      <c r="P5446" s="247">
        <f t="shared" si="571"/>
        <v>1.1077600000000025</v>
      </c>
      <c r="Q5446" s="100">
        <f t="shared" si="583"/>
        <v>3.1794095382286272</v>
      </c>
      <c r="R5446" s="622">
        <f t="shared" si="540"/>
        <v>4.3761871201610625E-2</v>
      </c>
      <c r="S5446" s="404">
        <v>0</v>
      </c>
      <c r="T5446" s="389">
        <v>0</v>
      </c>
      <c r="U5446" s="390">
        <v>0</v>
      </c>
      <c r="V5446" s="405">
        <v>0</v>
      </c>
      <c r="W5446" s="406">
        <v>5.7000000000000002E-2</v>
      </c>
      <c r="X5446" s="405">
        <v>0</v>
      </c>
      <c r="Y5446" s="163">
        <f t="shared" si="534"/>
        <v>25.636999999999997</v>
      </c>
      <c r="Z5446" s="108">
        <v>0</v>
      </c>
      <c r="AA5446" s="112">
        <v>0</v>
      </c>
      <c r="AB5446" s="108">
        <v>340</v>
      </c>
      <c r="AC5446" s="109">
        <v>0</v>
      </c>
      <c r="AD5446" s="630">
        <v>0</v>
      </c>
      <c r="AE5446" s="523"/>
      <c r="AF5446" s="108">
        <v>348.4</v>
      </c>
      <c r="AG5446" s="109">
        <v>0</v>
      </c>
      <c r="AH5446" s="115">
        <v>27.41</v>
      </c>
      <c r="AI5446" s="109"/>
      <c r="AJ5446" s="631">
        <v>5</v>
      </c>
      <c r="AK5446" s="539"/>
      <c r="AL5446" s="116">
        <v>5</v>
      </c>
      <c r="AM5446" s="632"/>
      <c r="AN5446" s="633">
        <f t="shared" si="561"/>
        <v>5</v>
      </c>
      <c r="AO5446" s="633"/>
      <c r="AP5446" s="113">
        <f t="shared" si="584"/>
        <v>-20.58</v>
      </c>
      <c r="AQ5446" s="633"/>
      <c r="AR5446" s="633"/>
      <c r="AS5446" s="633"/>
      <c r="AT5446" s="497"/>
      <c r="AU5446" s="497"/>
      <c r="AV5446" s="184">
        <v>7.67</v>
      </c>
      <c r="AW5446" s="634"/>
      <c r="AX5446" s="634"/>
      <c r="AY5446" s="634"/>
      <c r="AZ5446" s="634"/>
      <c r="BA5446" s="634"/>
      <c r="BB5446" s="589">
        <f t="shared" si="562"/>
        <v>-2.67</v>
      </c>
      <c r="BC5446" s="395"/>
      <c r="BD5446" s="85">
        <f t="shared" si="572"/>
        <v>-2.9637000000000002</v>
      </c>
      <c r="BE5446" s="593">
        <f t="shared" si="573"/>
        <v>-19.5137</v>
      </c>
      <c r="BF5446" s="216">
        <v>123</v>
      </c>
      <c r="BG5446" s="592">
        <f t="shared" si="563"/>
        <v>15.928599999999999</v>
      </c>
      <c r="BH5446" s="593">
        <f t="shared" si="574"/>
        <v>0.62140000000000128</v>
      </c>
      <c r="BI5446" s="635">
        <v>363.36</v>
      </c>
      <c r="BJ5446" s="592">
        <f t="shared" si="575"/>
        <v>8.7633600000000005</v>
      </c>
      <c r="BK5446" s="266">
        <f t="shared" si="576"/>
        <v>0.8878784194528877</v>
      </c>
      <c r="BL5446" s="636">
        <f t="shared" si="577"/>
        <v>-20.313360000000003</v>
      </c>
      <c r="BM5446" s="211">
        <f t="shared" si="578"/>
        <v>5.0626720000000009</v>
      </c>
      <c r="BN5446" s="115">
        <f t="shared" si="564"/>
        <v>9</v>
      </c>
      <c r="BO5446" s="595">
        <f t="shared" si="565"/>
        <v>9</v>
      </c>
      <c r="BP5446" s="596">
        <f t="shared" si="579"/>
        <v>-16.313360000000003</v>
      </c>
      <c r="BQ5446" s="628"/>
      <c r="BR5446" s="637">
        <f t="shared" si="566"/>
        <v>26.469200000000001</v>
      </c>
      <c r="BS5446" s="597">
        <f t="shared" si="580"/>
        <v>6.0876000000000019</v>
      </c>
    </row>
    <row r="5447" spans="1:71" ht="13.5" thickBot="1" x14ac:dyDescent="0.25">
      <c r="A5447" s="58">
        <v>41963</v>
      </c>
      <c r="B5447" s="92">
        <v>17.25</v>
      </c>
      <c r="C5447" s="60">
        <f t="shared" si="567"/>
        <v>15.870000000000001</v>
      </c>
      <c r="D5447" s="174">
        <v>8.58</v>
      </c>
      <c r="E5447" s="381"/>
      <c r="F5447" s="63">
        <f t="shared" si="581"/>
        <v>25.83</v>
      </c>
      <c r="G5447" s="621">
        <f t="shared" si="535"/>
        <v>24.450000000000003</v>
      </c>
      <c r="H5447" s="371">
        <v>16.54</v>
      </c>
      <c r="I5447" s="174">
        <v>10.11</v>
      </c>
      <c r="J5447" s="151">
        <f t="shared" si="568"/>
        <v>9.0042899999999992</v>
      </c>
      <c r="K5447" s="403">
        <f t="shared" si="569"/>
        <v>26.65</v>
      </c>
      <c r="L5447" s="99">
        <f t="shared" si="570"/>
        <v>25.544289999999997</v>
      </c>
      <c r="M5447" s="99"/>
      <c r="N5447" s="99"/>
      <c r="O5447" s="98">
        <f t="shared" si="582"/>
        <v>0.82000000000000028</v>
      </c>
      <c r="P5447" s="247">
        <f t="shared" si="571"/>
        <v>1.0942899999999938</v>
      </c>
      <c r="Q5447" s="100">
        <f t="shared" si="583"/>
        <v>3.076923076923078</v>
      </c>
      <c r="R5447" s="622">
        <f t="shared" si="540"/>
        <v>4.2838927995258194E-2</v>
      </c>
      <c r="S5447" s="404">
        <v>0</v>
      </c>
      <c r="T5447" s="389">
        <v>0</v>
      </c>
      <c r="U5447" s="390">
        <v>0</v>
      </c>
      <c r="V5447" s="405">
        <v>0</v>
      </c>
      <c r="W5447" s="406">
        <v>0</v>
      </c>
      <c r="X5447" s="444">
        <v>0</v>
      </c>
      <c r="Y5447" s="163">
        <f t="shared" ref="Y5447:Y5510" si="585">+F5447-S5447-T5447-U5447-V5447+W5447+X5447</f>
        <v>25.83</v>
      </c>
      <c r="Z5447" s="108">
        <v>0</v>
      </c>
      <c r="AA5447" s="112">
        <v>0</v>
      </c>
      <c r="AB5447" s="108">
        <v>340</v>
      </c>
      <c r="AC5447" s="109">
        <v>0</v>
      </c>
      <c r="AD5447" s="630">
        <v>10.23</v>
      </c>
      <c r="AE5447" s="523"/>
      <c r="AF5447" s="108">
        <v>348.3</v>
      </c>
      <c r="AG5447" s="109">
        <v>0</v>
      </c>
      <c r="AH5447" s="115">
        <v>24.66</v>
      </c>
      <c r="AI5447" s="109"/>
      <c r="AJ5447" s="631">
        <v>0</v>
      </c>
      <c r="AK5447" s="539"/>
      <c r="AL5447" s="116">
        <v>0</v>
      </c>
      <c r="AM5447" s="632"/>
      <c r="AN5447" s="633">
        <f t="shared" si="561"/>
        <v>10.23</v>
      </c>
      <c r="AO5447" s="633"/>
      <c r="AP5447" s="113">
        <f t="shared" si="584"/>
        <v>-15.599999999999998</v>
      </c>
      <c r="AQ5447" s="633"/>
      <c r="AR5447" s="633"/>
      <c r="AS5447" s="633"/>
      <c r="AT5447" s="497"/>
      <c r="AU5447" s="497"/>
      <c r="AV5447" s="184">
        <v>12.03</v>
      </c>
      <c r="AW5447" s="634"/>
      <c r="AX5447" s="634"/>
      <c r="AY5447" s="634"/>
      <c r="AZ5447" s="634"/>
      <c r="BA5447" s="634"/>
      <c r="BB5447" s="589">
        <f t="shared" si="562"/>
        <v>-1.7999999999999989</v>
      </c>
      <c r="BC5447" s="395"/>
      <c r="BD5447" s="85">
        <f t="shared" si="572"/>
        <v>-1.9979999999999989</v>
      </c>
      <c r="BE5447" s="593">
        <f t="shared" si="573"/>
        <v>-18.537999999999997</v>
      </c>
      <c r="BF5447" s="216">
        <v>199</v>
      </c>
      <c r="BG5447" s="592">
        <f t="shared" si="563"/>
        <v>16.069000000000003</v>
      </c>
      <c r="BH5447" s="593">
        <f t="shared" si="574"/>
        <v>0.47099999999999653</v>
      </c>
      <c r="BI5447" s="635">
        <v>424.29</v>
      </c>
      <c r="BJ5447" s="592">
        <f t="shared" si="575"/>
        <v>9.0042899999999992</v>
      </c>
      <c r="BK5447" s="266">
        <f t="shared" si="576"/>
        <v>0.89063204747774483</v>
      </c>
      <c r="BL5447" s="636">
        <f t="shared" si="577"/>
        <v>-15.314289999999996</v>
      </c>
      <c r="BM5447" s="211">
        <f t="shared" si="578"/>
        <v>2.4969980449657863</v>
      </c>
      <c r="BN5447" s="115">
        <f t="shared" si="564"/>
        <v>0</v>
      </c>
      <c r="BO5447" s="595">
        <f t="shared" si="565"/>
        <v>10.23</v>
      </c>
      <c r="BP5447" s="596">
        <f t="shared" si="579"/>
        <v>-15.314289999999996</v>
      </c>
      <c r="BQ5447" s="628"/>
      <c r="BR5447" s="637">
        <f t="shared" si="566"/>
        <v>26.729599999999998</v>
      </c>
      <c r="BS5447" s="597">
        <f t="shared" si="580"/>
        <v>0</v>
      </c>
    </row>
    <row r="5448" spans="1:71" ht="13.5" thickBot="1" x14ac:dyDescent="0.25">
      <c r="A5448" s="58">
        <v>41964</v>
      </c>
      <c r="B5448" s="92">
        <v>16.89</v>
      </c>
      <c r="C5448" s="60">
        <f t="shared" si="567"/>
        <v>15.538800000000002</v>
      </c>
      <c r="D5448" s="174">
        <v>8.08</v>
      </c>
      <c r="E5448" s="381"/>
      <c r="F5448" s="63">
        <f t="shared" si="581"/>
        <v>24.97</v>
      </c>
      <c r="G5448" s="621">
        <f t="shared" si="535"/>
        <v>23.6188</v>
      </c>
      <c r="H5448" s="371">
        <v>14.71</v>
      </c>
      <c r="I5448" s="174">
        <v>10.029999999999999</v>
      </c>
      <c r="J5448" s="151">
        <f t="shared" si="568"/>
        <v>8.3275600000000001</v>
      </c>
      <c r="K5448" s="403">
        <f t="shared" si="569"/>
        <v>24.740000000000002</v>
      </c>
      <c r="L5448" s="99">
        <f t="shared" si="570"/>
        <v>23.037559999999999</v>
      </c>
      <c r="M5448" s="99"/>
      <c r="N5448" s="99"/>
      <c r="O5448" s="98">
        <f t="shared" si="582"/>
        <v>-0.22999999999999687</v>
      </c>
      <c r="P5448" s="247">
        <f t="shared" si="571"/>
        <v>-0.58124000000000109</v>
      </c>
      <c r="Q5448" s="100">
        <f t="shared" si="583"/>
        <v>-0.92966855295067452</v>
      </c>
      <c r="R5448" s="622">
        <f t="shared" si="540"/>
        <v>-2.5230102493493282E-2</v>
      </c>
      <c r="S5448" s="404">
        <v>0</v>
      </c>
      <c r="T5448" s="389">
        <v>0</v>
      </c>
      <c r="U5448" s="390">
        <v>0</v>
      </c>
      <c r="V5448" s="405">
        <v>0</v>
      </c>
      <c r="W5448" s="406">
        <v>0</v>
      </c>
      <c r="X5448" s="405">
        <v>0</v>
      </c>
      <c r="Y5448" s="163">
        <f t="shared" si="585"/>
        <v>24.97</v>
      </c>
      <c r="Z5448" s="108">
        <v>0</v>
      </c>
      <c r="AA5448" s="112">
        <v>0</v>
      </c>
      <c r="AB5448" s="108">
        <v>340</v>
      </c>
      <c r="AC5448" s="109">
        <v>0</v>
      </c>
      <c r="AD5448" s="630">
        <v>13.41</v>
      </c>
      <c r="AE5448" s="523"/>
      <c r="AF5448" s="108">
        <v>348.4</v>
      </c>
      <c r="AG5448" s="109">
        <v>0</v>
      </c>
      <c r="AH5448" s="115">
        <v>20.72</v>
      </c>
      <c r="AI5448" s="109"/>
      <c r="AJ5448" s="631">
        <v>0</v>
      </c>
      <c r="AK5448" s="539"/>
      <c r="AL5448" s="116">
        <v>0</v>
      </c>
      <c r="AM5448" s="632"/>
      <c r="AN5448" s="633">
        <f t="shared" si="561"/>
        <v>13.41</v>
      </c>
      <c r="AO5448" s="633"/>
      <c r="AP5448" s="113">
        <f t="shared" si="584"/>
        <v>-11.559999999999999</v>
      </c>
      <c r="AQ5448" s="633"/>
      <c r="AR5448" s="633"/>
      <c r="AS5448" s="633"/>
      <c r="AT5448" s="497"/>
      <c r="AU5448" s="497"/>
      <c r="AV5448" s="184">
        <v>7.68</v>
      </c>
      <c r="AW5448" s="634"/>
      <c r="AX5448" s="634"/>
      <c r="AY5448" s="634"/>
      <c r="AZ5448" s="634"/>
      <c r="BA5448" s="634"/>
      <c r="BB5448" s="589">
        <f t="shared" si="562"/>
        <v>5.73</v>
      </c>
      <c r="BC5448" s="395"/>
      <c r="BD5448" s="85">
        <f t="shared" si="572"/>
        <v>6.3603000000000014</v>
      </c>
      <c r="BE5448" s="593">
        <f t="shared" si="573"/>
        <v>-8.3496999999999986</v>
      </c>
      <c r="BF5448" s="216">
        <v>72</v>
      </c>
      <c r="BG5448" s="592">
        <f t="shared" si="563"/>
        <v>15.610800000000001</v>
      </c>
      <c r="BH5448" s="593">
        <f t="shared" si="574"/>
        <v>-0.90080000000000027</v>
      </c>
      <c r="BI5448" s="635">
        <v>247.56</v>
      </c>
      <c r="BJ5448" s="592">
        <f t="shared" si="575"/>
        <v>8.3275600000000001</v>
      </c>
      <c r="BK5448" s="266">
        <f t="shared" si="576"/>
        <v>0.83026520438683959</v>
      </c>
      <c r="BL5448" s="636">
        <f t="shared" si="577"/>
        <v>-9.627559999999999</v>
      </c>
      <c r="BM5448" s="211">
        <f t="shared" si="578"/>
        <v>1.717938851603281</v>
      </c>
      <c r="BN5448" s="115">
        <f t="shared" si="564"/>
        <v>0</v>
      </c>
      <c r="BO5448" s="595">
        <f t="shared" si="565"/>
        <v>13.41</v>
      </c>
      <c r="BP5448" s="596">
        <f t="shared" si="579"/>
        <v>-9.627559999999999</v>
      </c>
      <c r="BQ5448" s="628"/>
      <c r="BR5448" s="637">
        <f t="shared" si="566"/>
        <v>24.768800000000002</v>
      </c>
      <c r="BS5448" s="597">
        <f t="shared" si="580"/>
        <v>0</v>
      </c>
    </row>
    <row r="5449" spans="1:71" ht="13.5" thickBot="1" x14ac:dyDescent="0.25">
      <c r="A5449" s="58">
        <v>41965</v>
      </c>
      <c r="B5449" s="92">
        <v>17.75</v>
      </c>
      <c r="C5449" s="60">
        <f t="shared" si="567"/>
        <v>16.330000000000002</v>
      </c>
      <c r="D5449" s="174">
        <v>7.98</v>
      </c>
      <c r="E5449" s="381"/>
      <c r="F5449" s="63">
        <f t="shared" si="581"/>
        <v>25.73</v>
      </c>
      <c r="G5449" s="621">
        <f t="shared" si="535"/>
        <v>24.310000000000002</v>
      </c>
      <c r="H5449" s="371">
        <v>15.63</v>
      </c>
      <c r="I5449" s="174">
        <v>10.16</v>
      </c>
      <c r="J5449" s="151">
        <f t="shared" si="568"/>
        <v>8.262080000000001</v>
      </c>
      <c r="K5449" s="403">
        <f t="shared" si="569"/>
        <v>25.79</v>
      </c>
      <c r="L5449" s="99">
        <f t="shared" si="570"/>
        <v>23.89208</v>
      </c>
      <c r="M5449" s="99"/>
      <c r="N5449" s="99"/>
      <c r="O5449" s="98">
        <f t="shared" si="582"/>
        <v>5.9999999999998721E-2</v>
      </c>
      <c r="P5449" s="247">
        <f t="shared" si="571"/>
        <v>-0.41792000000000229</v>
      </c>
      <c r="Q5449" s="100">
        <f t="shared" si="583"/>
        <v>0.23264831329972363</v>
      </c>
      <c r="R5449" s="622">
        <f t="shared" si="540"/>
        <v>-1.7491988977100456E-2</v>
      </c>
      <c r="S5449" s="404">
        <v>0</v>
      </c>
      <c r="T5449" s="389">
        <v>0</v>
      </c>
      <c r="U5449" s="390">
        <v>0</v>
      </c>
      <c r="V5449" s="405">
        <v>0</v>
      </c>
      <c r="W5449" s="406">
        <v>0</v>
      </c>
      <c r="X5449" s="405">
        <v>0</v>
      </c>
      <c r="Y5449" s="163">
        <f t="shared" si="585"/>
        <v>25.73</v>
      </c>
      <c r="Z5449" s="108">
        <v>0</v>
      </c>
      <c r="AA5449" s="112">
        <v>0</v>
      </c>
      <c r="AB5449" s="108">
        <v>339.9</v>
      </c>
      <c r="AC5449" s="109">
        <v>0</v>
      </c>
      <c r="AD5449" s="630">
        <v>26.35</v>
      </c>
      <c r="AE5449" s="523"/>
      <c r="AF5449" s="108">
        <v>348.4</v>
      </c>
      <c r="AG5449" s="109">
        <v>0</v>
      </c>
      <c r="AH5449" s="115">
        <v>0</v>
      </c>
      <c r="AI5449" s="109"/>
      <c r="AJ5449" s="631">
        <v>0</v>
      </c>
      <c r="AK5449" s="539"/>
      <c r="AL5449" s="116">
        <v>0</v>
      </c>
      <c r="AM5449" s="632"/>
      <c r="AN5449" s="633">
        <f t="shared" si="561"/>
        <v>26.35</v>
      </c>
      <c r="AO5449" s="633"/>
      <c r="AP5449" s="113">
        <f t="shared" si="584"/>
        <v>0.62000000000000099</v>
      </c>
      <c r="AQ5449" s="633"/>
      <c r="AR5449" s="633"/>
      <c r="AS5449" s="633"/>
      <c r="AT5449" s="497"/>
      <c r="AU5449" s="497"/>
      <c r="AV5449" s="184">
        <v>8.27</v>
      </c>
      <c r="AW5449" s="634"/>
      <c r="AX5449" s="634"/>
      <c r="AY5449" s="634"/>
      <c r="AZ5449" s="634"/>
      <c r="BA5449" s="634"/>
      <c r="BB5449" s="589">
        <f t="shared" si="562"/>
        <v>18.080000000000002</v>
      </c>
      <c r="BC5449" s="395"/>
      <c r="BD5449" s="85">
        <f t="shared" si="572"/>
        <v>20.068800000000003</v>
      </c>
      <c r="BE5449" s="593">
        <f t="shared" si="573"/>
        <v>4.4388000000000023</v>
      </c>
      <c r="BF5449" s="216">
        <v>134</v>
      </c>
      <c r="BG5449" s="592">
        <f t="shared" si="563"/>
        <v>16.464000000000002</v>
      </c>
      <c r="BH5449" s="593">
        <f t="shared" si="574"/>
        <v>-0.83400000000000141</v>
      </c>
      <c r="BI5449" s="635">
        <v>282.08</v>
      </c>
      <c r="BJ5449" s="592">
        <f t="shared" si="575"/>
        <v>8.262080000000001</v>
      </c>
      <c r="BK5449" s="266">
        <f t="shared" si="576"/>
        <v>0.81319685039370082</v>
      </c>
      <c r="BL5449" s="636">
        <f t="shared" si="577"/>
        <v>2.4579200000000014</v>
      </c>
      <c r="BM5449" s="211">
        <f t="shared" si="578"/>
        <v>0.90672030360531308</v>
      </c>
      <c r="BN5449" s="115">
        <f t="shared" si="564"/>
        <v>0</v>
      </c>
      <c r="BO5449" s="595">
        <f t="shared" si="565"/>
        <v>26.35</v>
      </c>
      <c r="BP5449" s="596">
        <f t="shared" si="579"/>
        <v>2.4579200000000014</v>
      </c>
      <c r="BQ5449" s="628"/>
      <c r="BR5449" s="637">
        <f t="shared" si="566"/>
        <v>25.843599999999999</v>
      </c>
      <c r="BS5449" s="597">
        <f t="shared" si="580"/>
        <v>0</v>
      </c>
    </row>
    <row r="5450" spans="1:71" ht="13.5" thickBot="1" x14ac:dyDescent="0.25">
      <c r="A5450" s="58">
        <v>41966</v>
      </c>
      <c r="B5450" s="92">
        <v>17.850000000000001</v>
      </c>
      <c r="C5450" s="60">
        <f t="shared" si="567"/>
        <v>16.422000000000001</v>
      </c>
      <c r="D5450" s="174">
        <v>8.5</v>
      </c>
      <c r="E5450" s="381"/>
      <c r="F5450" s="63">
        <f t="shared" si="581"/>
        <v>26.35</v>
      </c>
      <c r="G5450" s="621">
        <f t="shared" si="535"/>
        <v>24.922000000000001</v>
      </c>
      <c r="H5450" s="371">
        <v>17.38</v>
      </c>
      <c r="I5450" s="174">
        <v>10</v>
      </c>
      <c r="J5450" s="151">
        <f t="shared" si="568"/>
        <v>8.7461800000000007</v>
      </c>
      <c r="K5450" s="403">
        <f t="shared" si="569"/>
        <v>27.38</v>
      </c>
      <c r="L5450" s="99">
        <f t="shared" si="570"/>
        <v>26.126179999999998</v>
      </c>
      <c r="M5450" s="99"/>
      <c r="N5450" s="99"/>
      <c r="O5450" s="98">
        <f t="shared" si="582"/>
        <v>1.0299999999999976</v>
      </c>
      <c r="P5450" s="247">
        <f t="shared" si="571"/>
        <v>1.2041799999999974</v>
      </c>
      <c r="Q5450" s="100">
        <f t="shared" si="583"/>
        <v>3.7618699780861853</v>
      </c>
      <c r="R5450" s="622">
        <f t="shared" si="540"/>
        <v>4.6090932543525212E-2</v>
      </c>
      <c r="S5450" s="404">
        <v>0</v>
      </c>
      <c r="T5450" s="389">
        <v>0</v>
      </c>
      <c r="U5450" s="390">
        <v>0</v>
      </c>
      <c r="V5450" s="405">
        <v>0</v>
      </c>
      <c r="W5450" s="406">
        <v>0</v>
      </c>
      <c r="X5450" s="405">
        <v>0</v>
      </c>
      <c r="Y5450" s="163">
        <f t="shared" si="585"/>
        <v>26.35</v>
      </c>
      <c r="Z5450" s="108">
        <v>0</v>
      </c>
      <c r="AA5450" s="112">
        <v>0</v>
      </c>
      <c r="AB5450" s="108">
        <v>340</v>
      </c>
      <c r="AC5450" s="109">
        <v>0.9</v>
      </c>
      <c r="AD5450" s="630">
        <v>13.57</v>
      </c>
      <c r="AE5450" s="523"/>
      <c r="AF5450" s="108">
        <v>348.4</v>
      </c>
      <c r="AG5450" s="109">
        <v>0.75</v>
      </c>
      <c r="AH5450" s="115">
        <v>2.97</v>
      </c>
      <c r="AI5450" s="109"/>
      <c r="AJ5450" s="631">
        <v>0</v>
      </c>
      <c r="AK5450" s="539"/>
      <c r="AL5450" s="116">
        <v>0</v>
      </c>
      <c r="AM5450" s="632"/>
      <c r="AN5450" s="633">
        <f t="shared" si="561"/>
        <v>13.57</v>
      </c>
      <c r="AO5450" s="633"/>
      <c r="AP5450" s="113">
        <f t="shared" si="584"/>
        <v>-12.780000000000001</v>
      </c>
      <c r="AQ5450" s="633"/>
      <c r="AR5450" s="633"/>
      <c r="AS5450" s="633"/>
      <c r="AT5450" s="497"/>
      <c r="AU5450" s="497"/>
      <c r="AV5450" s="184">
        <v>6.28</v>
      </c>
      <c r="AW5450" s="634"/>
      <c r="AX5450" s="634"/>
      <c r="AY5450" s="634"/>
      <c r="AZ5450" s="634"/>
      <c r="BA5450" s="634"/>
      <c r="BB5450" s="589">
        <f t="shared" si="562"/>
        <v>7.29</v>
      </c>
      <c r="BC5450" s="395"/>
      <c r="BD5450" s="85">
        <f t="shared" si="572"/>
        <v>8.0919000000000008</v>
      </c>
      <c r="BE5450" s="593">
        <f t="shared" si="573"/>
        <v>-9.2880999999999982</v>
      </c>
      <c r="BF5450" s="216">
        <v>318</v>
      </c>
      <c r="BG5450" s="592">
        <f t="shared" si="563"/>
        <v>16.740000000000002</v>
      </c>
      <c r="BH5450" s="593">
        <f t="shared" si="574"/>
        <v>0.63999999999999702</v>
      </c>
      <c r="BI5450" s="635">
        <v>246.18</v>
      </c>
      <c r="BJ5450" s="592">
        <f t="shared" si="575"/>
        <v>8.7461800000000007</v>
      </c>
      <c r="BK5450" s="266">
        <f t="shared" si="576"/>
        <v>0.87461800000000012</v>
      </c>
      <c r="BL5450" s="636">
        <f t="shared" si="577"/>
        <v>-12.556179999999998</v>
      </c>
      <c r="BM5450" s="211">
        <f t="shared" si="578"/>
        <v>1.9252896094325718</v>
      </c>
      <c r="BN5450" s="115">
        <f t="shared" si="564"/>
        <v>0</v>
      </c>
      <c r="BO5450" s="595">
        <f t="shared" si="565"/>
        <v>13.57</v>
      </c>
      <c r="BP5450" s="596">
        <f t="shared" si="579"/>
        <v>-12.556179999999998</v>
      </c>
      <c r="BQ5450" s="628"/>
      <c r="BR5450" s="637">
        <f t="shared" si="566"/>
        <v>27.507199999999997</v>
      </c>
      <c r="BS5450" s="597">
        <f t="shared" si="580"/>
        <v>0</v>
      </c>
    </row>
    <row r="5451" spans="1:71" ht="13.5" thickBot="1" x14ac:dyDescent="0.25">
      <c r="A5451" s="58">
        <v>41967</v>
      </c>
      <c r="B5451" s="92">
        <v>17.27</v>
      </c>
      <c r="C5451" s="60">
        <f t="shared" si="567"/>
        <v>15.888400000000001</v>
      </c>
      <c r="D5451" s="174">
        <v>8.0399999999999991</v>
      </c>
      <c r="E5451" s="381"/>
      <c r="F5451" s="63">
        <f t="shared" si="581"/>
        <v>25.31</v>
      </c>
      <c r="G5451" s="621">
        <f t="shared" si="535"/>
        <v>23.9284</v>
      </c>
      <c r="H5451" s="371">
        <v>15.6</v>
      </c>
      <c r="I5451" s="174">
        <v>9.7100000000000009</v>
      </c>
      <c r="J5451" s="151">
        <f t="shared" si="568"/>
        <v>8.2923799999999996</v>
      </c>
      <c r="K5451" s="403">
        <f t="shared" si="569"/>
        <v>25.310000000000002</v>
      </c>
      <c r="L5451" s="99">
        <f t="shared" si="570"/>
        <v>23.892379999999999</v>
      </c>
      <c r="M5451" s="99"/>
      <c r="N5451" s="99"/>
      <c r="O5451" s="98">
        <f t="shared" si="582"/>
        <v>0</v>
      </c>
      <c r="P5451" s="247">
        <f t="shared" si="571"/>
        <v>-3.6020000000000607E-2</v>
      </c>
      <c r="Q5451" s="100">
        <f t="shared" si="583"/>
        <v>0</v>
      </c>
      <c r="R5451" s="622">
        <f t="shared" si="540"/>
        <v>-1.5075936344558646E-3</v>
      </c>
      <c r="S5451" s="404">
        <v>0</v>
      </c>
      <c r="T5451" s="389">
        <v>0</v>
      </c>
      <c r="U5451" s="390">
        <v>0</v>
      </c>
      <c r="V5451" s="405">
        <v>0</v>
      </c>
      <c r="W5451" s="406">
        <v>0</v>
      </c>
      <c r="X5451" s="405">
        <v>0</v>
      </c>
      <c r="Y5451" s="163">
        <f t="shared" si="585"/>
        <v>25.31</v>
      </c>
      <c r="Z5451" s="108">
        <v>0</v>
      </c>
      <c r="AA5451" s="112">
        <v>0</v>
      </c>
      <c r="AB5451" s="108">
        <v>339.9</v>
      </c>
      <c r="AC5451" s="109">
        <v>0.1</v>
      </c>
      <c r="AD5451" s="630">
        <v>17.93</v>
      </c>
      <c r="AE5451" s="523"/>
      <c r="AF5451" s="108">
        <v>348.4</v>
      </c>
      <c r="AG5451" s="109">
        <v>0.1</v>
      </c>
      <c r="AH5451" s="115">
        <v>0</v>
      </c>
      <c r="AI5451" s="109"/>
      <c r="AJ5451" s="631">
        <v>0</v>
      </c>
      <c r="AK5451" s="539"/>
      <c r="AL5451" s="116">
        <v>0</v>
      </c>
      <c r="AM5451" s="632"/>
      <c r="AN5451" s="633">
        <f t="shared" si="561"/>
        <v>17.93</v>
      </c>
      <c r="AO5451" s="633"/>
      <c r="AP5451" s="113">
        <f t="shared" si="584"/>
        <v>-7.379999999999999</v>
      </c>
      <c r="AQ5451" s="633"/>
      <c r="AR5451" s="633"/>
      <c r="AS5451" s="633"/>
      <c r="AT5451" s="497"/>
      <c r="AU5451" s="497"/>
      <c r="AV5451" s="184">
        <v>10.16</v>
      </c>
      <c r="AW5451" s="634"/>
      <c r="AX5451" s="634"/>
      <c r="AY5451" s="634"/>
      <c r="AZ5451" s="634"/>
      <c r="BA5451" s="634"/>
      <c r="BB5451" s="589">
        <f t="shared" si="562"/>
        <v>7.77</v>
      </c>
      <c r="BC5451" s="395"/>
      <c r="BD5451" s="85">
        <f t="shared" si="572"/>
        <v>8.6247000000000007</v>
      </c>
      <c r="BE5451" s="593">
        <f t="shared" si="573"/>
        <v>-6.9752999999999989</v>
      </c>
      <c r="BF5451" s="216">
        <v>94</v>
      </c>
      <c r="BG5451" s="592">
        <f t="shared" si="563"/>
        <v>15.9824</v>
      </c>
      <c r="BH5451" s="593">
        <f t="shared" si="574"/>
        <v>-0.38240000000000052</v>
      </c>
      <c r="BI5451" s="635">
        <v>252.38</v>
      </c>
      <c r="BJ5451" s="592">
        <f t="shared" si="575"/>
        <v>8.2923799999999996</v>
      </c>
      <c r="BK5451" s="266">
        <f t="shared" si="576"/>
        <v>0.85400411946446952</v>
      </c>
      <c r="BL5451" s="636">
        <f t="shared" si="577"/>
        <v>-5.9623799999999996</v>
      </c>
      <c r="BM5451" s="211">
        <f t="shared" si="578"/>
        <v>1.3325365309537089</v>
      </c>
      <c r="BN5451" s="115">
        <f t="shared" si="564"/>
        <v>0</v>
      </c>
      <c r="BO5451" s="595">
        <f t="shared" si="565"/>
        <v>17.93</v>
      </c>
      <c r="BP5451" s="596">
        <f t="shared" si="579"/>
        <v>-5.9623799999999996</v>
      </c>
      <c r="BQ5451" s="628"/>
      <c r="BR5451" s="637">
        <f t="shared" si="566"/>
        <v>25.347600000000003</v>
      </c>
      <c r="BS5451" s="597">
        <f t="shared" si="580"/>
        <v>0</v>
      </c>
    </row>
    <row r="5452" spans="1:71" ht="13.5" thickBot="1" x14ac:dyDescent="0.25">
      <c r="A5452" s="58">
        <v>41968</v>
      </c>
      <c r="B5452" s="92">
        <v>16.71</v>
      </c>
      <c r="C5452" s="60">
        <f t="shared" si="567"/>
        <v>15.373200000000001</v>
      </c>
      <c r="D5452" s="174">
        <v>7.98</v>
      </c>
      <c r="E5452" s="381"/>
      <c r="F5452" s="63">
        <f t="shared" si="581"/>
        <v>24.69</v>
      </c>
      <c r="G5452" s="621">
        <f t="shared" si="535"/>
        <v>23.353200000000001</v>
      </c>
      <c r="H5452" s="371">
        <v>15.02</v>
      </c>
      <c r="I5452" s="174">
        <v>8.3800000000000008</v>
      </c>
      <c r="J5452" s="151">
        <f t="shared" si="568"/>
        <v>8.2532600000000009</v>
      </c>
      <c r="K5452" s="403">
        <f t="shared" si="569"/>
        <v>23.4</v>
      </c>
      <c r="L5452" s="99">
        <f t="shared" si="570"/>
        <v>23.273260000000001</v>
      </c>
      <c r="M5452" s="99"/>
      <c r="N5452" s="99"/>
      <c r="O5452" s="98">
        <f t="shared" si="582"/>
        <v>-1.2900000000000027</v>
      </c>
      <c r="P5452" s="247">
        <f t="shared" si="571"/>
        <v>-7.9940000000000566E-2</v>
      </c>
      <c r="Q5452" s="100">
        <f t="shared" si="583"/>
        <v>-5.5128205128205243</v>
      </c>
      <c r="R5452" s="622">
        <f t="shared" si="540"/>
        <v>-3.4348432492912711E-3</v>
      </c>
      <c r="S5452" s="404">
        <v>0</v>
      </c>
      <c r="T5452" s="389">
        <v>0</v>
      </c>
      <c r="U5452" s="390">
        <v>0</v>
      </c>
      <c r="V5452" s="405">
        <v>0</v>
      </c>
      <c r="W5452" s="406">
        <v>0</v>
      </c>
      <c r="X5452" s="405">
        <v>0</v>
      </c>
      <c r="Y5452" s="163">
        <f t="shared" si="585"/>
        <v>24.69</v>
      </c>
      <c r="Z5452" s="108">
        <v>0</v>
      </c>
      <c r="AA5452" s="112">
        <v>0</v>
      </c>
      <c r="AB5452" s="108">
        <v>340.1</v>
      </c>
      <c r="AC5452" s="109">
        <v>0.8</v>
      </c>
      <c r="AD5452" s="630">
        <v>18.079999999999998</v>
      </c>
      <c r="AE5452" s="523"/>
      <c r="AF5452" s="108">
        <v>348.5</v>
      </c>
      <c r="AG5452" s="109">
        <v>1</v>
      </c>
      <c r="AH5452" s="115">
        <v>0</v>
      </c>
      <c r="AI5452" s="109"/>
      <c r="AJ5452" s="631">
        <v>0</v>
      </c>
      <c r="AK5452" s="539"/>
      <c r="AL5452" s="116">
        <v>0</v>
      </c>
      <c r="AM5452" s="632"/>
      <c r="AN5452" s="633">
        <f t="shared" si="561"/>
        <v>18.079999999999998</v>
      </c>
      <c r="AO5452" s="633"/>
      <c r="AP5452" s="113">
        <f t="shared" si="584"/>
        <v>-6.610000000000003</v>
      </c>
      <c r="AQ5452" s="633"/>
      <c r="AR5452" s="633"/>
      <c r="AS5452" s="633"/>
      <c r="AT5452" s="497"/>
      <c r="AU5452" s="497"/>
      <c r="AV5452" s="184">
        <v>5.77</v>
      </c>
      <c r="AW5452" s="634"/>
      <c r="AX5452" s="634"/>
      <c r="AY5452" s="634"/>
      <c r="AZ5452" s="634"/>
      <c r="BA5452" s="634"/>
      <c r="BB5452" s="589">
        <f t="shared" si="562"/>
        <v>12.309999999999999</v>
      </c>
      <c r="BC5452" s="395"/>
      <c r="BD5452" s="85">
        <f t="shared" si="572"/>
        <v>13.664099999999999</v>
      </c>
      <c r="BE5452" s="593">
        <f t="shared" si="573"/>
        <v>-1.3559000000000001</v>
      </c>
      <c r="BF5452" s="216">
        <v>184</v>
      </c>
      <c r="BG5452" s="592">
        <f t="shared" si="563"/>
        <v>15.5572</v>
      </c>
      <c r="BH5452" s="593">
        <f t="shared" si="574"/>
        <v>-0.53720000000000034</v>
      </c>
      <c r="BI5452" s="635">
        <v>273.26</v>
      </c>
      <c r="BJ5452" s="592">
        <f t="shared" si="575"/>
        <v>8.2532600000000009</v>
      </c>
      <c r="BK5452" s="266">
        <f t="shared" si="576"/>
        <v>0.98487589498806682</v>
      </c>
      <c r="BL5452" s="636">
        <f t="shared" si="577"/>
        <v>-5.1932600000000022</v>
      </c>
      <c r="BM5452" s="211">
        <f t="shared" si="578"/>
        <v>1.2872378318584072</v>
      </c>
      <c r="BN5452" s="115">
        <f t="shared" si="564"/>
        <v>0</v>
      </c>
      <c r="BO5452" s="595">
        <f t="shared" si="565"/>
        <v>18.079999999999998</v>
      </c>
      <c r="BP5452" s="596">
        <f t="shared" si="579"/>
        <v>-5.1932600000000022</v>
      </c>
      <c r="BQ5452" s="628"/>
      <c r="BR5452" s="637">
        <f t="shared" si="566"/>
        <v>23.473599999999998</v>
      </c>
      <c r="BS5452" s="597">
        <f t="shared" si="580"/>
        <v>0</v>
      </c>
    </row>
    <row r="5453" spans="1:71" ht="13.5" thickBot="1" x14ac:dyDescent="0.25">
      <c r="A5453" s="58">
        <v>41969</v>
      </c>
      <c r="B5453" s="92">
        <v>17.72</v>
      </c>
      <c r="C5453" s="60">
        <f t="shared" si="567"/>
        <v>16.302399999999999</v>
      </c>
      <c r="D5453" s="174">
        <v>6.85</v>
      </c>
      <c r="E5453" s="381"/>
      <c r="F5453" s="63">
        <f t="shared" si="581"/>
        <v>24.57</v>
      </c>
      <c r="G5453" s="621">
        <f t="shared" si="535"/>
        <v>23.1524</v>
      </c>
      <c r="H5453" s="371">
        <v>15.31</v>
      </c>
      <c r="I5453" s="174">
        <v>6.95</v>
      </c>
      <c r="J5453" s="151">
        <f t="shared" si="568"/>
        <v>7.0109999999999992</v>
      </c>
      <c r="K5453" s="403">
        <f t="shared" si="569"/>
        <v>22.26</v>
      </c>
      <c r="L5453" s="99">
        <f t="shared" si="570"/>
        <v>22.320999999999998</v>
      </c>
      <c r="M5453" s="99"/>
      <c r="N5453" s="99"/>
      <c r="O5453" s="98">
        <f t="shared" si="582"/>
        <v>-2.3099999999999987</v>
      </c>
      <c r="P5453" s="247">
        <f t="shared" si="571"/>
        <v>-0.83140000000000214</v>
      </c>
      <c r="Q5453" s="100">
        <f t="shared" si="583"/>
        <v>-10.377358490566031</v>
      </c>
      <c r="R5453" s="622">
        <f t="shared" si="540"/>
        <v>-3.7247435150754994E-2</v>
      </c>
      <c r="S5453" s="404">
        <v>0</v>
      </c>
      <c r="T5453" s="389">
        <v>0</v>
      </c>
      <c r="U5453" s="390">
        <v>0</v>
      </c>
      <c r="V5453" s="405">
        <v>0</v>
      </c>
      <c r="W5453" s="406">
        <v>0</v>
      </c>
      <c r="X5453" s="405">
        <v>0</v>
      </c>
      <c r="Y5453" s="163">
        <f t="shared" si="585"/>
        <v>24.57</v>
      </c>
      <c r="Z5453" s="108">
        <v>0</v>
      </c>
      <c r="AA5453" s="112">
        <v>0</v>
      </c>
      <c r="AB5453" s="108">
        <v>341.8</v>
      </c>
      <c r="AC5453" s="109">
        <v>0.3</v>
      </c>
      <c r="AD5453" s="630">
        <v>24.69</v>
      </c>
      <c r="AE5453" s="523"/>
      <c r="AF5453" s="108">
        <v>349.6</v>
      </c>
      <c r="AG5453" s="109">
        <v>0.9</v>
      </c>
      <c r="AH5453" s="115">
        <v>4.0599999999999996</v>
      </c>
      <c r="AI5453" s="109"/>
      <c r="AJ5453" s="631">
        <v>0</v>
      </c>
      <c r="AK5453" s="539"/>
      <c r="AL5453" s="116">
        <v>0</v>
      </c>
      <c r="AM5453" s="632"/>
      <c r="AN5453" s="633">
        <f t="shared" si="561"/>
        <v>24.69</v>
      </c>
      <c r="AO5453" s="633"/>
      <c r="AP5453" s="113">
        <f t="shared" si="584"/>
        <v>0.12000000000000099</v>
      </c>
      <c r="AQ5453" s="633"/>
      <c r="AR5453" s="633"/>
      <c r="AS5453" s="633"/>
      <c r="AT5453" s="497"/>
      <c r="AU5453" s="497"/>
      <c r="AV5453" s="184">
        <v>4.13</v>
      </c>
      <c r="AW5453" s="634"/>
      <c r="AX5453" s="634"/>
      <c r="AY5453" s="634"/>
      <c r="AZ5453" s="634"/>
      <c r="BA5453" s="634"/>
      <c r="BB5453" s="589">
        <f t="shared" si="562"/>
        <v>20.560000000000002</v>
      </c>
      <c r="BC5453" s="395"/>
      <c r="BD5453" s="85">
        <f t="shared" si="572"/>
        <v>22.821600000000004</v>
      </c>
      <c r="BE5453" s="593">
        <f t="shared" si="573"/>
        <v>7.5116000000000032</v>
      </c>
      <c r="BF5453" s="216">
        <v>292</v>
      </c>
      <c r="BG5453" s="592">
        <f t="shared" si="563"/>
        <v>16.5944</v>
      </c>
      <c r="BH5453" s="593">
        <f t="shared" si="574"/>
        <v>-1.2843999999999998</v>
      </c>
      <c r="BI5453" s="635">
        <v>161</v>
      </c>
      <c r="BJ5453" s="592">
        <f t="shared" si="575"/>
        <v>7.0109999999999992</v>
      </c>
      <c r="BK5453" s="266">
        <f t="shared" si="576"/>
        <v>1.008776978417266</v>
      </c>
      <c r="BL5453" s="636">
        <f t="shared" si="577"/>
        <v>2.3690000000000033</v>
      </c>
      <c r="BM5453" s="211">
        <f t="shared" si="578"/>
        <v>0.90405022276225178</v>
      </c>
      <c r="BN5453" s="115">
        <f t="shared" si="564"/>
        <v>0</v>
      </c>
      <c r="BO5453" s="595">
        <f t="shared" si="565"/>
        <v>24.69</v>
      </c>
      <c r="BP5453" s="596">
        <f t="shared" si="579"/>
        <v>2.3690000000000033</v>
      </c>
      <c r="BQ5453" s="628"/>
      <c r="BR5453" s="637">
        <f t="shared" si="566"/>
        <v>22.376800000000003</v>
      </c>
      <c r="BS5453" s="597">
        <f t="shared" si="580"/>
        <v>0</v>
      </c>
    </row>
    <row r="5454" spans="1:71" ht="13.5" thickBot="1" x14ac:dyDescent="0.25">
      <c r="A5454" s="58">
        <v>41970</v>
      </c>
      <c r="B5454" s="92">
        <v>17.45</v>
      </c>
      <c r="C5454" s="60">
        <f t="shared" si="567"/>
        <v>16.053999999999998</v>
      </c>
      <c r="D5454" s="174">
        <v>5.8</v>
      </c>
      <c r="E5454" s="381"/>
      <c r="F5454" s="63">
        <f t="shared" si="581"/>
        <v>23.25</v>
      </c>
      <c r="G5454" s="621">
        <f t="shared" si="535"/>
        <v>21.853999999999999</v>
      </c>
      <c r="H5454" s="371">
        <v>16.989999999999998</v>
      </c>
      <c r="I5454" s="174">
        <v>6.03</v>
      </c>
      <c r="J5454" s="151">
        <f t="shared" si="568"/>
        <v>5.9966400000000002</v>
      </c>
      <c r="K5454" s="403">
        <f t="shared" si="569"/>
        <v>23.02</v>
      </c>
      <c r="L5454" s="99">
        <f t="shared" si="570"/>
        <v>22.986639999999998</v>
      </c>
      <c r="M5454" s="99"/>
      <c r="N5454" s="99"/>
      <c r="O5454" s="98">
        <f t="shared" si="582"/>
        <v>-0.23000000000000043</v>
      </c>
      <c r="P5454" s="247">
        <f t="shared" si="571"/>
        <v>1.1326399999999985</v>
      </c>
      <c r="Q5454" s="100">
        <f t="shared" si="583"/>
        <v>-0.99913119026933295</v>
      </c>
      <c r="R5454" s="622">
        <f t="shared" si="540"/>
        <v>4.9273839064778439E-2</v>
      </c>
      <c r="S5454" s="404">
        <v>0</v>
      </c>
      <c r="T5454" s="389">
        <v>0</v>
      </c>
      <c r="U5454" s="390">
        <v>0</v>
      </c>
      <c r="V5454" s="405">
        <v>0</v>
      </c>
      <c r="W5454" s="406">
        <v>0</v>
      </c>
      <c r="X5454" s="405">
        <v>0</v>
      </c>
      <c r="Y5454" s="163">
        <f t="shared" si="585"/>
        <v>23.25</v>
      </c>
      <c r="Z5454" s="108">
        <v>0</v>
      </c>
      <c r="AA5454" s="112">
        <v>0</v>
      </c>
      <c r="AB5454" s="108">
        <v>341.8</v>
      </c>
      <c r="AC5454" s="109">
        <v>0</v>
      </c>
      <c r="AD5454" s="630">
        <v>12.96</v>
      </c>
      <c r="AE5454" s="523"/>
      <c r="AF5454" s="108">
        <v>350</v>
      </c>
      <c r="AG5454" s="109">
        <v>0.5</v>
      </c>
      <c r="AH5454" s="115">
        <v>0</v>
      </c>
      <c r="AI5454" s="109"/>
      <c r="AJ5454" s="631">
        <v>0</v>
      </c>
      <c r="AK5454" s="539"/>
      <c r="AL5454" s="116">
        <v>0</v>
      </c>
      <c r="AM5454" s="632"/>
      <c r="AN5454" s="633">
        <f t="shared" si="561"/>
        <v>12.96</v>
      </c>
      <c r="AO5454" s="633"/>
      <c r="AP5454" s="113">
        <f t="shared" si="584"/>
        <v>-10.29</v>
      </c>
      <c r="AQ5454" s="633"/>
      <c r="AR5454" s="633"/>
      <c r="AS5454" s="633"/>
      <c r="AT5454" s="497"/>
      <c r="AU5454" s="497"/>
      <c r="AV5454" s="184">
        <v>5.1100000000000003</v>
      </c>
      <c r="AW5454" s="634"/>
      <c r="AX5454" s="634"/>
      <c r="AY5454" s="634"/>
      <c r="AZ5454" s="634"/>
      <c r="BA5454" s="634"/>
      <c r="BB5454" s="589">
        <f t="shared" si="562"/>
        <v>7.8500000000000005</v>
      </c>
      <c r="BC5454" s="395"/>
      <c r="BD5454" s="85">
        <f t="shared" si="572"/>
        <v>8.7135000000000016</v>
      </c>
      <c r="BE5454" s="593">
        <f t="shared" si="573"/>
        <v>-8.2764999999999969</v>
      </c>
      <c r="BF5454" s="216">
        <v>157</v>
      </c>
      <c r="BG5454" s="592">
        <f t="shared" si="563"/>
        <v>16.210999999999999</v>
      </c>
      <c r="BH5454" s="593">
        <f t="shared" si="574"/>
        <v>0.77899999999999991</v>
      </c>
      <c r="BI5454" s="635">
        <v>196.64</v>
      </c>
      <c r="BJ5454" s="592">
        <f t="shared" si="575"/>
        <v>5.9966400000000002</v>
      </c>
      <c r="BK5454" s="266">
        <f t="shared" si="576"/>
        <v>0.99446766169154233</v>
      </c>
      <c r="BL5454" s="636">
        <f t="shared" si="577"/>
        <v>-10.026639999999997</v>
      </c>
      <c r="BM5454" s="211">
        <f t="shared" si="578"/>
        <v>1.7736604938271603</v>
      </c>
      <c r="BN5454" s="115">
        <f t="shared" si="564"/>
        <v>0</v>
      </c>
      <c r="BO5454" s="595">
        <f t="shared" si="565"/>
        <v>12.96</v>
      </c>
      <c r="BP5454" s="596">
        <f t="shared" si="579"/>
        <v>-10.026639999999997</v>
      </c>
      <c r="BQ5454" s="628"/>
      <c r="BR5454" s="637">
        <f t="shared" si="566"/>
        <v>23.082799999999999</v>
      </c>
      <c r="BS5454" s="597">
        <f t="shared" si="580"/>
        <v>0</v>
      </c>
    </row>
    <row r="5455" spans="1:71" ht="13.5" thickBot="1" x14ac:dyDescent="0.25">
      <c r="A5455" s="58">
        <v>41971</v>
      </c>
      <c r="B5455" s="92">
        <v>15.98</v>
      </c>
      <c r="C5455" s="60">
        <f t="shared" si="567"/>
        <v>14.701600000000001</v>
      </c>
      <c r="D5455" s="174">
        <v>5.59</v>
      </c>
      <c r="E5455" s="381"/>
      <c r="F5455" s="63">
        <f t="shared" si="581"/>
        <v>21.57</v>
      </c>
      <c r="G5455" s="621">
        <f t="shared" si="535"/>
        <v>20.291600000000003</v>
      </c>
      <c r="H5455" s="371">
        <v>15.78</v>
      </c>
      <c r="I5455" s="174">
        <v>6</v>
      </c>
      <c r="J5455" s="151">
        <f t="shared" si="568"/>
        <v>5.83087</v>
      </c>
      <c r="K5455" s="403">
        <f t="shared" si="569"/>
        <v>21.78</v>
      </c>
      <c r="L5455" s="99">
        <f t="shared" si="570"/>
        <v>21.610869999999998</v>
      </c>
      <c r="M5455" s="99"/>
      <c r="N5455" s="99"/>
      <c r="O5455" s="98">
        <f t="shared" si="582"/>
        <v>0.21000000000000085</v>
      </c>
      <c r="P5455" s="247">
        <f t="shared" si="571"/>
        <v>1.3192699999999959</v>
      </c>
      <c r="Q5455" s="100">
        <f t="shared" si="583"/>
        <v>0.96418732782369532</v>
      </c>
      <c r="R5455" s="622">
        <f t="shared" si="540"/>
        <v>6.1046593681790509E-2</v>
      </c>
      <c r="S5455" s="404">
        <v>0</v>
      </c>
      <c r="T5455" s="389">
        <v>0</v>
      </c>
      <c r="U5455" s="390">
        <v>0</v>
      </c>
      <c r="V5455" s="405">
        <v>0</v>
      </c>
      <c r="W5455" s="406">
        <v>0</v>
      </c>
      <c r="X5455" s="405">
        <v>0</v>
      </c>
      <c r="Y5455" s="163">
        <f t="shared" si="585"/>
        <v>21.57</v>
      </c>
      <c r="Z5455" s="108">
        <v>0</v>
      </c>
      <c r="AA5455" s="112">
        <v>0</v>
      </c>
      <c r="AB5455" s="108">
        <v>341.7</v>
      </c>
      <c r="AC5455" s="109">
        <v>0</v>
      </c>
      <c r="AD5455" s="630">
        <v>13.17</v>
      </c>
      <c r="AE5455" s="523"/>
      <c r="AF5455" s="108">
        <v>350.3</v>
      </c>
      <c r="AG5455" s="109">
        <v>0.4</v>
      </c>
      <c r="AH5455" s="115">
        <v>0</v>
      </c>
      <c r="AI5455" s="109"/>
      <c r="AJ5455" s="631">
        <v>0</v>
      </c>
      <c r="AK5455" s="539"/>
      <c r="AL5455" s="116">
        <v>0</v>
      </c>
      <c r="AM5455" s="632"/>
      <c r="AN5455" s="633">
        <f t="shared" si="561"/>
        <v>13.17</v>
      </c>
      <c r="AO5455" s="633"/>
      <c r="AP5455" s="113">
        <f t="shared" si="584"/>
        <v>-8.4</v>
      </c>
      <c r="AQ5455" s="633"/>
      <c r="AR5455" s="633"/>
      <c r="AS5455" s="633"/>
      <c r="AT5455" s="497"/>
      <c r="AU5455" s="497"/>
      <c r="AV5455" s="184">
        <v>9.4600000000000009</v>
      </c>
      <c r="AW5455" s="634"/>
      <c r="AX5455" s="634"/>
      <c r="AY5455" s="634"/>
      <c r="AZ5455" s="634"/>
      <c r="BA5455" s="634"/>
      <c r="BB5455" s="589">
        <f t="shared" si="562"/>
        <v>3.7099999999999991</v>
      </c>
      <c r="BC5455" s="395"/>
      <c r="BD5455" s="85">
        <f t="shared" si="572"/>
        <v>4.1180999999999992</v>
      </c>
      <c r="BE5455" s="593">
        <f t="shared" si="573"/>
        <v>-11.661899999999999</v>
      </c>
      <c r="BF5455" s="216">
        <v>88</v>
      </c>
      <c r="BG5455" s="592">
        <f t="shared" si="563"/>
        <v>14.7896</v>
      </c>
      <c r="BH5455" s="593">
        <f t="shared" si="574"/>
        <v>0.99039999999999928</v>
      </c>
      <c r="BI5455" s="635">
        <v>240.87</v>
      </c>
      <c r="BJ5455" s="592">
        <f t="shared" si="575"/>
        <v>5.83087</v>
      </c>
      <c r="BK5455" s="266">
        <f t="shared" si="576"/>
        <v>0.97181166666666663</v>
      </c>
      <c r="BL5455" s="636">
        <f t="shared" si="577"/>
        <v>-8.4408699999999985</v>
      </c>
      <c r="BM5455" s="211">
        <f t="shared" si="578"/>
        <v>1.6409164768413058</v>
      </c>
      <c r="BN5455" s="115">
        <f t="shared" si="564"/>
        <v>0</v>
      </c>
      <c r="BO5455" s="595">
        <f t="shared" si="565"/>
        <v>13.17</v>
      </c>
      <c r="BP5455" s="596">
        <f t="shared" si="579"/>
        <v>-8.4408699999999985</v>
      </c>
      <c r="BQ5455" s="628"/>
      <c r="BR5455" s="637">
        <f t="shared" si="566"/>
        <v>21.815200000000001</v>
      </c>
      <c r="BS5455" s="597">
        <f t="shared" si="580"/>
        <v>0</v>
      </c>
    </row>
    <row r="5456" spans="1:71" ht="13.5" thickBot="1" x14ac:dyDescent="0.25">
      <c r="A5456" s="58">
        <v>41972</v>
      </c>
      <c r="B5456" s="92">
        <v>17.350000000000001</v>
      </c>
      <c r="C5456" s="60">
        <f t="shared" si="567"/>
        <v>15.962000000000002</v>
      </c>
      <c r="D5456" s="174">
        <v>6.01</v>
      </c>
      <c r="E5456" s="381"/>
      <c r="F5456" s="63">
        <f t="shared" si="581"/>
        <v>23.36</v>
      </c>
      <c r="G5456" s="621">
        <f t="shared" si="535"/>
        <v>21.972000000000001</v>
      </c>
      <c r="H5456" s="371">
        <v>15.04</v>
      </c>
      <c r="I5456" s="174">
        <v>6.02</v>
      </c>
      <c r="J5456" s="151">
        <f t="shared" si="568"/>
        <v>6.1663400000000008</v>
      </c>
      <c r="K5456" s="403">
        <f t="shared" si="569"/>
        <v>21.06</v>
      </c>
      <c r="L5456" s="99">
        <f t="shared" si="570"/>
        <v>21.206340000000001</v>
      </c>
      <c r="M5456" s="99"/>
      <c r="N5456" s="99"/>
      <c r="O5456" s="98">
        <f t="shared" si="582"/>
        <v>-2.3000000000000007</v>
      </c>
      <c r="P5456" s="247">
        <f t="shared" si="571"/>
        <v>-0.76566000000000045</v>
      </c>
      <c r="Q5456" s="100">
        <f t="shared" si="583"/>
        <v>-10.921177587844259</v>
      </c>
      <c r="R5456" s="622">
        <f t="shared" si="540"/>
        <v>-3.6105240225328863E-2</v>
      </c>
      <c r="S5456" s="404">
        <v>0</v>
      </c>
      <c r="T5456" s="389">
        <v>0</v>
      </c>
      <c r="U5456" s="390">
        <v>0</v>
      </c>
      <c r="V5456" s="405">
        <v>0</v>
      </c>
      <c r="W5456" s="406">
        <v>0</v>
      </c>
      <c r="X5456" s="405">
        <v>0</v>
      </c>
      <c r="Y5456" s="163">
        <f t="shared" si="585"/>
        <v>23.36</v>
      </c>
      <c r="Z5456" s="108">
        <v>0</v>
      </c>
      <c r="AA5456" s="112">
        <v>0</v>
      </c>
      <c r="AB5456" s="108">
        <v>341.6</v>
      </c>
      <c r="AC5456" s="109">
        <v>0</v>
      </c>
      <c r="AD5456" s="407">
        <v>14.31</v>
      </c>
      <c r="AE5456" s="523"/>
      <c r="AF5456" s="108">
        <v>350.8</v>
      </c>
      <c r="AG5456" s="109">
        <v>0</v>
      </c>
      <c r="AH5456" s="115">
        <v>0</v>
      </c>
      <c r="AI5456" s="109"/>
      <c r="AJ5456" s="631">
        <v>0</v>
      </c>
      <c r="AK5456" s="539"/>
      <c r="AL5456" s="116">
        <v>0</v>
      </c>
      <c r="AM5456" s="632"/>
      <c r="AN5456" s="633">
        <f t="shared" si="561"/>
        <v>14.31</v>
      </c>
      <c r="AO5456" s="633"/>
      <c r="AP5456" s="113">
        <f t="shared" si="584"/>
        <v>-9.0499999999999989</v>
      </c>
      <c r="AQ5456" s="633"/>
      <c r="AR5456" s="633"/>
      <c r="AS5456" s="633"/>
      <c r="AT5456" s="497"/>
      <c r="AU5456" s="497"/>
      <c r="AV5456" s="184">
        <v>2.12</v>
      </c>
      <c r="AW5456" s="634"/>
      <c r="AX5456" s="634"/>
      <c r="AY5456" s="634"/>
      <c r="AZ5456" s="634"/>
      <c r="BA5456" s="634"/>
      <c r="BB5456" s="589">
        <f t="shared" si="562"/>
        <v>12.190000000000001</v>
      </c>
      <c r="BC5456" s="395"/>
      <c r="BD5456" s="85">
        <f t="shared" si="572"/>
        <v>13.530900000000003</v>
      </c>
      <c r="BE5456" s="593">
        <f t="shared" si="573"/>
        <v>-1.5090999999999966</v>
      </c>
      <c r="BF5456" s="216">
        <v>258</v>
      </c>
      <c r="BG5456" s="592">
        <f t="shared" si="563"/>
        <v>16.220000000000002</v>
      </c>
      <c r="BH5456" s="593">
        <f t="shared" si="574"/>
        <v>-1.1800000000000033</v>
      </c>
      <c r="BI5456" s="635">
        <v>156.34</v>
      </c>
      <c r="BJ5456" s="592">
        <f t="shared" si="575"/>
        <v>6.1663399999999999</v>
      </c>
      <c r="BK5456" s="266">
        <f t="shared" si="576"/>
        <v>1.0243089700996679</v>
      </c>
      <c r="BL5456" s="636">
        <f t="shared" si="577"/>
        <v>-6.8963400000000004</v>
      </c>
      <c r="BM5456" s="211">
        <f t="shared" si="578"/>
        <v>1.4819245283018867</v>
      </c>
      <c r="BN5456" s="115">
        <f t="shared" si="564"/>
        <v>0</v>
      </c>
      <c r="BO5456" s="595">
        <f t="shared" si="565"/>
        <v>14.31</v>
      </c>
      <c r="BP5456" s="596">
        <f t="shared" si="579"/>
        <v>-6.8963400000000004</v>
      </c>
      <c r="BQ5456" s="628"/>
      <c r="BR5456" s="637">
        <f t="shared" si="566"/>
        <v>21.1632</v>
      </c>
      <c r="BS5456" s="597">
        <f t="shared" si="580"/>
        <v>0</v>
      </c>
    </row>
    <row r="5457" spans="1:71" ht="13.5" thickBot="1" x14ac:dyDescent="0.25">
      <c r="A5457" s="58">
        <v>41973</v>
      </c>
      <c r="B5457" s="92">
        <v>17.260000000000002</v>
      </c>
      <c r="C5457" s="60">
        <f t="shared" si="567"/>
        <v>15.879200000000003</v>
      </c>
      <c r="D5457" s="174">
        <v>6.05</v>
      </c>
      <c r="E5457" s="381"/>
      <c r="F5457" s="63">
        <f t="shared" si="581"/>
        <v>23.310000000000002</v>
      </c>
      <c r="G5457" s="621">
        <f t="shared" si="535"/>
        <v>21.929200000000002</v>
      </c>
      <c r="H5457" s="416">
        <v>15.54</v>
      </c>
      <c r="I5457" s="224">
        <v>6.01</v>
      </c>
      <c r="J5457" s="151">
        <f t="shared" si="568"/>
        <v>6.1703399999999995</v>
      </c>
      <c r="K5457" s="417">
        <f t="shared" si="569"/>
        <v>21.549999999999997</v>
      </c>
      <c r="L5457" s="99">
        <f t="shared" si="570"/>
        <v>21.710339999999999</v>
      </c>
      <c r="M5457" s="99"/>
      <c r="N5457" s="99"/>
      <c r="O5457" s="98">
        <f t="shared" si="582"/>
        <v>-1.7600000000000051</v>
      </c>
      <c r="P5457" s="247">
        <f t="shared" si="571"/>
        <v>-0.21886000000000294</v>
      </c>
      <c r="Q5457" s="100">
        <f t="shared" si="583"/>
        <v>-8.1670533642691669</v>
      </c>
      <c r="R5457" s="622">
        <f t="shared" si="540"/>
        <v>-1.0080910754967585E-2</v>
      </c>
      <c r="S5457" s="404">
        <v>0</v>
      </c>
      <c r="T5457" s="389">
        <v>0</v>
      </c>
      <c r="U5457" s="390">
        <v>0</v>
      </c>
      <c r="V5457" s="405">
        <v>0</v>
      </c>
      <c r="W5457" s="406">
        <v>0</v>
      </c>
      <c r="X5457" s="405">
        <v>0</v>
      </c>
      <c r="Y5457" s="163">
        <f t="shared" si="585"/>
        <v>23.310000000000002</v>
      </c>
      <c r="Z5457" s="108">
        <v>0</v>
      </c>
      <c r="AA5457" s="112">
        <v>0</v>
      </c>
      <c r="AB5457" s="275">
        <v>341.4</v>
      </c>
      <c r="AC5457" s="276">
        <v>0</v>
      </c>
      <c r="AD5457" s="407">
        <v>12.18</v>
      </c>
      <c r="AE5457" s="526"/>
      <c r="AF5457" s="275">
        <v>351.5</v>
      </c>
      <c r="AG5457" s="276">
        <v>0</v>
      </c>
      <c r="AH5457" s="139">
        <v>0</v>
      </c>
      <c r="AI5457" s="276"/>
      <c r="AJ5457" s="638">
        <v>0</v>
      </c>
      <c r="AK5457" s="667"/>
      <c r="AL5457" s="140">
        <v>0</v>
      </c>
      <c r="AM5457" s="639"/>
      <c r="AN5457" s="640">
        <f t="shared" si="561"/>
        <v>12.18</v>
      </c>
      <c r="AO5457" s="676"/>
      <c r="AP5457" s="113">
        <f t="shared" si="584"/>
        <v>-11.130000000000003</v>
      </c>
      <c r="AQ5457" s="676"/>
      <c r="AR5457" s="676"/>
      <c r="AS5457" s="676"/>
      <c r="AT5457" s="641"/>
      <c r="AU5457" s="641"/>
      <c r="AV5457" s="642">
        <v>7.73</v>
      </c>
      <c r="AW5457" s="643"/>
      <c r="AX5457" s="643"/>
      <c r="AY5457" s="643"/>
      <c r="AZ5457" s="643"/>
      <c r="BA5457" s="643"/>
      <c r="BB5457" s="610">
        <f t="shared" si="562"/>
        <v>4.4499999999999993</v>
      </c>
      <c r="BC5457" s="644"/>
      <c r="BD5457" s="85">
        <f t="shared" si="572"/>
        <v>4.9394999999999998</v>
      </c>
      <c r="BE5457" s="615">
        <f t="shared" si="573"/>
        <v>-10.6005</v>
      </c>
      <c r="BF5457" s="236">
        <v>157</v>
      </c>
      <c r="BG5457" s="614">
        <f t="shared" si="563"/>
        <v>16.036200000000001</v>
      </c>
      <c r="BH5457" s="615">
        <f t="shared" si="574"/>
        <v>-0.49620000000000175</v>
      </c>
      <c r="BI5457" s="645">
        <v>120.34</v>
      </c>
      <c r="BJ5457" s="614">
        <f t="shared" si="575"/>
        <v>6.1703399999999995</v>
      </c>
      <c r="BK5457" s="280">
        <f t="shared" si="576"/>
        <v>1.0266788685524126</v>
      </c>
      <c r="BL5457" s="646">
        <f t="shared" si="577"/>
        <v>-9.5303399999999989</v>
      </c>
      <c r="BM5457" s="617">
        <f t="shared" si="578"/>
        <v>1.7824581280788176</v>
      </c>
      <c r="BN5457" s="139">
        <f t="shared" si="564"/>
        <v>0</v>
      </c>
      <c r="BO5457" s="618">
        <f t="shared" si="565"/>
        <v>12.18</v>
      </c>
      <c r="BP5457" s="619">
        <f t="shared" si="579"/>
        <v>-9.5303399999999989</v>
      </c>
      <c r="BQ5457" s="628"/>
      <c r="BR5457" s="647">
        <f t="shared" si="566"/>
        <v>21.612799999999996</v>
      </c>
      <c r="BS5457" s="620">
        <f t="shared" si="580"/>
        <v>0</v>
      </c>
    </row>
    <row r="5458" spans="1:71" x14ac:dyDescent="0.2">
      <c r="A5458" s="58">
        <v>41974</v>
      </c>
      <c r="B5458" s="59">
        <v>22.02</v>
      </c>
      <c r="C5458" s="73">
        <f>B5458*0.91</f>
        <v>20.0382</v>
      </c>
      <c r="D5458" s="200">
        <v>5.93</v>
      </c>
      <c r="E5458" s="648">
        <f>D5458+H5458</f>
        <v>26.09</v>
      </c>
      <c r="F5458" s="382">
        <f t="shared" si="581"/>
        <v>27.95</v>
      </c>
      <c r="G5458" s="649">
        <f>C5458+D5458</f>
        <v>25.9682</v>
      </c>
      <c r="H5458" s="384">
        <v>20.16</v>
      </c>
      <c r="I5458" s="150">
        <v>6.04</v>
      </c>
      <c r="J5458" s="294">
        <f t="shared" si="568"/>
        <v>6.0659899999999984</v>
      </c>
      <c r="K5458" s="386">
        <f>H5458+I5458</f>
        <v>26.2</v>
      </c>
      <c r="L5458" s="564">
        <f t="shared" si="570"/>
        <v>26.225989999999999</v>
      </c>
      <c r="M5458" s="564"/>
      <c r="N5458" s="564"/>
      <c r="O5458" s="98">
        <f t="shared" si="582"/>
        <v>-1.75</v>
      </c>
      <c r="P5458" s="527">
        <f t="shared" si="571"/>
        <v>0.25778999999999996</v>
      </c>
      <c r="Q5458" s="100">
        <f t="shared" si="583"/>
        <v>-6.6793893129770989</v>
      </c>
      <c r="R5458" s="565">
        <f>(P5458/L5458)</f>
        <v>9.8295622014650339E-3</v>
      </c>
      <c r="S5458" s="650">
        <v>0</v>
      </c>
      <c r="T5458" s="389">
        <v>0</v>
      </c>
      <c r="U5458" s="390">
        <v>0</v>
      </c>
      <c r="V5458" s="391">
        <v>0</v>
      </c>
      <c r="W5458" s="392">
        <v>0</v>
      </c>
      <c r="X5458" s="391">
        <v>0</v>
      </c>
      <c r="Y5458" s="163">
        <f t="shared" si="585"/>
        <v>27.95</v>
      </c>
      <c r="Z5458" s="78">
        <v>0</v>
      </c>
      <c r="AA5458" s="82">
        <v>0</v>
      </c>
      <c r="AB5458" s="78">
        <v>341.2</v>
      </c>
      <c r="AC5458" s="79">
        <v>0</v>
      </c>
      <c r="AD5458" s="393">
        <v>13.9</v>
      </c>
      <c r="AE5458" s="395"/>
      <c r="AF5458" s="78">
        <v>351.5</v>
      </c>
      <c r="AG5458" s="79">
        <v>0.4</v>
      </c>
      <c r="AH5458" s="651">
        <v>0</v>
      </c>
      <c r="AI5458" s="82"/>
      <c r="AJ5458" s="80">
        <v>8</v>
      </c>
      <c r="AK5458" s="164"/>
      <c r="AL5458" s="395">
        <f t="shared" ref="AL5458:AL5478" si="586">AH5458+AJ5458</f>
        <v>8</v>
      </c>
      <c r="AM5458" s="395"/>
      <c r="AN5458" s="163">
        <f t="shared" ref="AN5458:AN5488" si="587">AH5458+AJ5458+AD5458+AA5458+Z5458</f>
        <v>21.9</v>
      </c>
      <c r="AO5458" s="163"/>
      <c r="AP5458" s="113">
        <f t="shared" si="584"/>
        <v>-6.0500000000000007</v>
      </c>
      <c r="AQ5458" s="163"/>
      <c r="AR5458" s="163"/>
      <c r="AS5458" s="163"/>
      <c r="AT5458" s="473"/>
      <c r="AU5458" s="473"/>
      <c r="AV5458" s="652">
        <v>9.68</v>
      </c>
      <c r="AW5458" s="165"/>
      <c r="AX5458" s="165"/>
      <c r="AY5458" s="165"/>
      <c r="AZ5458" s="165"/>
      <c r="BA5458" s="165"/>
      <c r="BB5458" s="578">
        <f t="shared" si="562"/>
        <v>12.219999999999999</v>
      </c>
      <c r="BC5458" s="579"/>
      <c r="BD5458" s="85">
        <f>BB5458*1.1</f>
        <v>13.442</v>
      </c>
      <c r="BE5458" s="580">
        <f t="shared" si="573"/>
        <v>-6.718</v>
      </c>
      <c r="BF5458" s="169">
        <v>58</v>
      </c>
      <c r="BG5458" s="579">
        <f t="shared" ref="BG5458:BG5488" si="588">(BF5458/1000)+D5458</f>
        <v>5.9879999999999995</v>
      </c>
      <c r="BH5458" s="580">
        <f t="shared" si="574"/>
        <v>14.172000000000001</v>
      </c>
      <c r="BI5458" s="170">
        <v>135.99</v>
      </c>
      <c r="BJ5458" s="579">
        <f t="shared" si="575"/>
        <v>6.0659899999999993</v>
      </c>
      <c r="BK5458" s="259">
        <f t="shared" si="576"/>
        <v>1.0043029801324501</v>
      </c>
      <c r="BL5458" s="578">
        <f t="shared" si="577"/>
        <v>-4.3259900000000009</v>
      </c>
      <c r="BM5458" s="198">
        <f t="shared" ref="BM5458:BM5488" si="589">(D5458+F5458)/AN5458</f>
        <v>1.5470319634703196</v>
      </c>
      <c r="BN5458" s="85">
        <f>AL5458*1.2</f>
        <v>9.6</v>
      </c>
      <c r="BO5458" s="582">
        <f t="shared" ref="BO5458:BO5488" si="590">AD5458+BN5458+Z5458+AA5458</f>
        <v>23.5</v>
      </c>
      <c r="BP5458" s="583">
        <f t="shared" si="579"/>
        <v>-2.7259899999999995</v>
      </c>
      <c r="BR5458" s="585">
        <f t="shared" si="566"/>
        <v>26.223199999999999</v>
      </c>
    </row>
    <row r="5459" spans="1:71" x14ac:dyDescent="0.2">
      <c r="A5459" s="58">
        <v>41975</v>
      </c>
      <c r="B5459" s="92">
        <v>19.899999999999999</v>
      </c>
      <c r="C5459" s="73">
        <f t="shared" ref="C5459:C5488" si="591">B5459*0.91</f>
        <v>18.108999999999998</v>
      </c>
      <c r="D5459" s="174">
        <v>5.96</v>
      </c>
      <c r="E5459" s="648">
        <f t="shared" ref="E5459:E5488" si="592">D5459+H5459</f>
        <v>25.62</v>
      </c>
      <c r="F5459" s="382">
        <f t="shared" si="581"/>
        <v>25.86</v>
      </c>
      <c r="G5459" s="649">
        <f t="shared" ref="G5459:G5488" si="593">C5459+D5459</f>
        <v>24.068999999999999</v>
      </c>
      <c r="H5459" s="371">
        <v>19.66</v>
      </c>
      <c r="I5459" s="174">
        <v>6.13</v>
      </c>
      <c r="J5459" s="313">
        <f t="shared" si="568"/>
        <v>6.0553799999999995</v>
      </c>
      <c r="K5459" s="403">
        <f t="shared" ref="K5459:K5488" si="594">H5459+I5459</f>
        <v>25.79</v>
      </c>
      <c r="L5459" s="564">
        <f t="shared" si="570"/>
        <v>25.71538</v>
      </c>
      <c r="M5459" s="564"/>
      <c r="N5459" s="564"/>
      <c r="O5459" s="98">
        <f t="shared" si="582"/>
        <v>-7.0000000000000284E-2</v>
      </c>
      <c r="P5459" s="527">
        <f t="shared" si="571"/>
        <v>1.6463800000000006</v>
      </c>
      <c r="Q5459" s="100">
        <f t="shared" si="583"/>
        <v>-0.27142303218301778</v>
      </c>
      <c r="R5459" s="565">
        <f t="shared" ref="R5459:R5488" si="595">(P5459/L5459)</f>
        <v>6.4023164347561681E-2</v>
      </c>
      <c r="S5459" s="653">
        <v>0</v>
      </c>
      <c r="T5459" s="389">
        <v>0</v>
      </c>
      <c r="U5459" s="390">
        <v>0</v>
      </c>
      <c r="V5459" s="405">
        <v>0</v>
      </c>
      <c r="W5459" s="406">
        <v>0</v>
      </c>
      <c r="X5459" s="405">
        <v>0</v>
      </c>
      <c r="Y5459" s="163">
        <f t="shared" si="585"/>
        <v>25.86</v>
      </c>
      <c r="Z5459" s="108">
        <v>0</v>
      </c>
      <c r="AA5459" s="112">
        <v>0</v>
      </c>
      <c r="AB5459" s="108">
        <v>341</v>
      </c>
      <c r="AC5459" s="109">
        <v>0</v>
      </c>
      <c r="AD5459" s="407">
        <v>13.86</v>
      </c>
      <c r="AE5459" s="523"/>
      <c r="AF5459" s="108">
        <v>351.5</v>
      </c>
      <c r="AG5459" s="109">
        <v>0</v>
      </c>
      <c r="AH5459" s="654">
        <v>0</v>
      </c>
      <c r="AI5459" s="112"/>
      <c r="AJ5459" s="110">
        <v>8</v>
      </c>
      <c r="AK5459" s="164"/>
      <c r="AL5459" s="395">
        <f t="shared" si="586"/>
        <v>8</v>
      </c>
      <c r="AM5459" s="395"/>
      <c r="AN5459" s="163">
        <f t="shared" si="587"/>
        <v>21.86</v>
      </c>
      <c r="AO5459" s="163"/>
      <c r="AP5459" s="113">
        <f t="shared" si="584"/>
        <v>-4</v>
      </c>
      <c r="AQ5459" s="163"/>
      <c r="AR5459" s="163"/>
      <c r="AS5459" s="163"/>
      <c r="AT5459" s="655"/>
      <c r="AU5459" s="655"/>
      <c r="AV5459" s="656">
        <v>5.96</v>
      </c>
      <c r="AW5459" s="184"/>
      <c r="AX5459" s="184"/>
      <c r="AY5459" s="184"/>
      <c r="AZ5459" s="184"/>
      <c r="BA5459" s="184"/>
      <c r="BB5459" s="636">
        <f t="shared" si="562"/>
        <v>15.899999999999999</v>
      </c>
      <c r="BC5459" s="592"/>
      <c r="BD5459" s="115">
        <f t="shared" ref="BD5459:BD5488" si="596">BB5459*1.1</f>
        <v>17.489999999999998</v>
      </c>
      <c r="BE5459" s="593">
        <f t="shared" si="573"/>
        <v>-2.1700000000000017</v>
      </c>
      <c r="BF5459" s="169">
        <v>184</v>
      </c>
      <c r="BG5459" s="592">
        <f t="shared" si="588"/>
        <v>6.1440000000000001</v>
      </c>
      <c r="BH5459" s="593">
        <f t="shared" si="574"/>
        <v>13.516</v>
      </c>
      <c r="BI5459" s="170">
        <v>95.38</v>
      </c>
      <c r="BJ5459" s="592">
        <f t="shared" si="575"/>
        <v>6.0553799999999995</v>
      </c>
      <c r="BK5459" s="266">
        <f t="shared" si="576"/>
        <v>0.98782707993474705</v>
      </c>
      <c r="BL5459" s="636">
        <f t="shared" si="577"/>
        <v>-3.8553800000000003</v>
      </c>
      <c r="BM5459" s="211">
        <f t="shared" si="589"/>
        <v>1.4556267154620313</v>
      </c>
      <c r="BN5459" s="115">
        <f t="shared" ref="BN5459:BN5488" si="597">AL5459*1.2</f>
        <v>9.6</v>
      </c>
      <c r="BO5459" s="595">
        <f t="shared" si="590"/>
        <v>23.46</v>
      </c>
      <c r="BP5459" s="596">
        <f t="shared" si="579"/>
        <v>-2.2553799999999988</v>
      </c>
      <c r="BR5459" s="597">
        <f t="shared" si="566"/>
        <v>25.863599999999998</v>
      </c>
    </row>
    <row r="5460" spans="1:71" x14ac:dyDescent="0.2">
      <c r="A5460" s="58">
        <v>41976</v>
      </c>
      <c r="B5460" s="92">
        <v>19.059999999999999</v>
      </c>
      <c r="C5460" s="73">
        <f t="shared" si="591"/>
        <v>17.3446</v>
      </c>
      <c r="D5460" s="174">
        <v>5.89</v>
      </c>
      <c r="E5460" s="648">
        <f t="shared" si="592"/>
        <v>22.44</v>
      </c>
      <c r="F5460" s="382">
        <f t="shared" si="581"/>
        <v>24.95</v>
      </c>
      <c r="G5460" s="649">
        <f t="shared" si="593"/>
        <v>23.2346</v>
      </c>
      <c r="H5460" s="371">
        <v>16.55</v>
      </c>
      <c r="I5460" s="174">
        <v>6</v>
      </c>
      <c r="J5460" s="313">
        <f t="shared" si="568"/>
        <v>6.0321899999999999</v>
      </c>
      <c r="K5460" s="403">
        <f t="shared" si="594"/>
        <v>22.55</v>
      </c>
      <c r="L5460" s="564">
        <f t="shared" si="570"/>
        <v>22.582190000000001</v>
      </c>
      <c r="M5460" s="564"/>
      <c r="N5460" s="564"/>
      <c r="O5460" s="98">
        <f t="shared" si="582"/>
        <v>-2.3999999999999986</v>
      </c>
      <c r="P5460" s="527">
        <f t="shared" si="571"/>
        <v>-0.65240999999999971</v>
      </c>
      <c r="Q5460" s="100">
        <f t="shared" si="583"/>
        <v>-10.643015521064294</v>
      </c>
      <c r="R5460" s="565">
        <f t="shared" si="595"/>
        <v>-2.8890466336524478E-2</v>
      </c>
      <c r="S5460" s="653">
        <v>0</v>
      </c>
      <c r="T5460" s="389">
        <v>0</v>
      </c>
      <c r="U5460" s="390">
        <v>0</v>
      </c>
      <c r="V5460" s="405">
        <v>0</v>
      </c>
      <c r="W5460" s="406">
        <v>0</v>
      </c>
      <c r="X5460" s="405">
        <v>0</v>
      </c>
      <c r="Y5460" s="163">
        <f t="shared" si="585"/>
        <v>24.95</v>
      </c>
      <c r="Z5460" s="108">
        <v>0</v>
      </c>
      <c r="AA5460" s="112">
        <v>0</v>
      </c>
      <c r="AB5460" s="108">
        <v>341</v>
      </c>
      <c r="AC5460" s="109">
        <v>0</v>
      </c>
      <c r="AD5460" s="407">
        <v>13.81</v>
      </c>
      <c r="AE5460" s="523"/>
      <c r="AF5460" s="108">
        <v>351.5</v>
      </c>
      <c r="AG5460" s="109">
        <v>0</v>
      </c>
      <c r="AH5460" s="654">
        <v>0</v>
      </c>
      <c r="AI5460" s="112"/>
      <c r="AJ5460" s="110">
        <v>7</v>
      </c>
      <c r="AK5460" s="164"/>
      <c r="AL5460" s="395">
        <f t="shared" si="586"/>
        <v>7</v>
      </c>
      <c r="AM5460" s="395"/>
      <c r="AN5460" s="163">
        <f t="shared" si="587"/>
        <v>20.810000000000002</v>
      </c>
      <c r="AO5460" s="163"/>
      <c r="AP5460" s="113">
        <f t="shared" si="584"/>
        <v>-4.139999999999997</v>
      </c>
      <c r="AQ5460" s="163"/>
      <c r="AR5460" s="163"/>
      <c r="AS5460" s="163"/>
      <c r="AT5460" s="655"/>
      <c r="AU5460" s="655"/>
      <c r="AV5460" s="656">
        <v>5.71</v>
      </c>
      <c r="AW5460" s="184"/>
      <c r="AX5460" s="184"/>
      <c r="AY5460" s="184"/>
      <c r="AZ5460" s="184"/>
      <c r="BA5460" s="184"/>
      <c r="BB5460" s="636">
        <f t="shared" ref="BB5460:BB5488" si="598">AN5460-AV5460</f>
        <v>15.100000000000001</v>
      </c>
      <c r="BC5460" s="592"/>
      <c r="BD5460" s="115">
        <f t="shared" si="596"/>
        <v>16.610000000000003</v>
      </c>
      <c r="BE5460" s="593">
        <f t="shared" si="573"/>
        <v>6.0000000000002274E-2</v>
      </c>
      <c r="BF5460" s="169">
        <v>154</v>
      </c>
      <c r="BG5460" s="592">
        <f t="shared" si="588"/>
        <v>6.0439999999999996</v>
      </c>
      <c r="BH5460" s="593">
        <f t="shared" si="574"/>
        <v>10.506</v>
      </c>
      <c r="BI5460" s="170">
        <v>142.19</v>
      </c>
      <c r="BJ5460" s="592">
        <f t="shared" si="575"/>
        <v>6.0321899999999999</v>
      </c>
      <c r="BK5460" s="266">
        <f t="shared" si="576"/>
        <v>1.0053650000000001</v>
      </c>
      <c r="BL5460" s="636">
        <f t="shared" si="577"/>
        <v>-1.7721899999999984</v>
      </c>
      <c r="BM5460" s="211">
        <f t="shared" si="589"/>
        <v>1.4819798173954828</v>
      </c>
      <c r="BN5460" s="115">
        <f t="shared" si="597"/>
        <v>8.4</v>
      </c>
      <c r="BO5460" s="595">
        <f t="shared" si="590"/>
        <v>22.21</v>
      </c>
      <c r="BP5460" s="596">
        <f t="shared" si="579"/>
        <v>-0.3721899999999998</v>
      </c>
      <c r="BR5460" s="597">
        <f t="shared" ref="BR5460:BR5488" si="599">K5460+(0.4*(BF5460/1000))</f>
        <v>22.611599999999999</v>
      </c>
    </row>
    <row r="5461" spans="1:71" x14ac:dyDescent="0.2">
      <c r="A5461" s="58">
        <v>41977</v>
      </c>
      <c r="B5461" s="92">
        <v>19.21</v>
      </c>
      <c r="C5461" s="73">
        <f t="shared" si="591"/>
        <v>17.481100000000001</v>
      </c>
      <c r="D5461" s="174">
        <v>6.19</v>
      </c>
      <c r="E5461" s="648">
        <f t="shared" si="592"/>
        <v>23.18</v>
      </c>
      <c r="F5461" s="382">
        <f t="shared" si="581"/>
        <v>25.400000000000002</v>
      </c>
      <c r="G5461" s="649">
        <f t="shared" si="593"/>
        <v>23.671100000000003</v>
      </c>
      <c r="H5461" s="371">
        <v>16.989999999999998</v>
      </c>
      <c r="I5461" s="174">
        <v>5.99</v>
      </c>
      <c r="J5461" s="313">
        <f t="shared" ref="J5461:J5488" si="600">I5461*BK5461</f>
        <v>6.3032400000000006</v>
      </c>
      <c r="K5461" s="403">
        <f t="shared" si="594"/>
        <v>22.979999999999997</v>
      </c>
      <c r="L5461" s="564">
        <f t="shared" ref="L5461:L5492" si="601">H5461+J5461</f>
        <v>23.293239999999997</v>
      </c>
      <c r="M5461" s="564"/>
      <c r="N5461" s="564"/>
      <c r="O5461" s="98">
        <f t="shared" si="582"/>
        <v>-2.4200000000000053</v>
      </c>
      <c r="P5461" s="527">
        <f t="shared" ref="P5461:P5488" si="602">L5461-G5461</f>
        <v>-0.37786000000000541</v>
      </c>
      <c r="Q5461" s="100">
        <f t="shared" si="583"/>
        <v>-10.530896431679745</v>
      </c>
      <c r="R5461" s="565">
        <f t="shared" si="595"/>
        <v>-1.6221873814033835E-2</v>
      </c>
      <c r="S5461" s="653">
        <v>0</v>
      </c>
      <c r="T5461" s="389">
        <v>0</v>
      </c>
      <c r="U5461" s="390">
        <v>0</v>
      </c>
      <c r="V5461" s="405">
        <v>0</v>
      </c>
      <c r="W5461" s="406">
        <v>0</v>
      </c>
      <c r="X5461" s="405">
        <v>0</v>
      </c>
      <c r="Y5461" s="163">
        <f t="shared" si="585"/>
        <v>25.400000000000002</v>
      </c>
      <c r="Z5461" s="108">
        <v>0</v>
      </c>
      <c r="AA5461" s="112">
        <v>0</v>
      </c>
      <c r="AB5461" s="108">
        <v>340.9</v>
      </c>
      <c r="AC5461" s="109">
        <v>0</v>
      </c>
      <c r="AD5461" s="407">
        <v>16.87</v>
      </c>
      <c r="AE5461" s="523"/>
      <c r="AF5461" s="108">
        <v>351.5</v>
      </c>
      <c r="AG5461" s="109">
        <v>0</v>
      </c>
      <c r="AH5461" s="654">
        <v>0</v>
      </c>
      <c r="AI5461" s="112"/>
      <c r="AJ5461" s="110">
        <v>6</v>
      </c>
      <c r="AK5461" s="164"/>
      <c r="AL5461" s="395">
        <f t="shared" si="586"/>
        <v>6</v>
      </c>
      <c r="AM5461" s="395"/>
      <c r="AN5461" s="163">
        <f t="shared" si="587"/>
        <v>22.87</v>
      </c>
      <c r="AO5461" s="163"/>
      <c r="AP5461" s="113">
        <f t="shared" si="584"/>
        <v>-2.5300000000000011</v>
      </c>
      <c r="AQ5461" s="163"/>
      <c r="AR5461" s="163"/>
      <c r="AS5461" s="163"/>
      <c r="AT5461" s="655"/>
      <c r="AU5461" s="655"/>
      <c r="AV5461" s="656">
        <v>6.9</v>
      </c>
      <c r="AW5461" s="184"/>
      <c r="AX5461" s="184"/>
      <c r="AY5461" s="184"/>
      <c r="AZ5461" s="184"/>
      <c r="BA5461" s="184"/>
      <c r="BB5461" s="636">
        <f t="shared" si="598"/>
        <v>15.97</v>
      </c>
      <c r="BC5461" s="592"/>
      <c r="BD5461" s="115">
        <f t="shared" si="596"/>
        <v>17.567000000000004</v>
      </c>
      <c r="BE5461" s="593">
        <f t="shared" ref="BE5461:BE5488" si="603">BD5461-H5461</f>
        <v>0.57700000000000529</v>
      </c>
      <c r="BF5461" s="169">
        <v>97</v>
      </c>
      <c r="BG5461" s="592">
        <f t="shared" si="588"/>
        <v>6.2870000000000008</v>
      </c>
      <c r="BH5461" s="593">
        <f t="shared" ref="BH5461:BH5488" si="604">H5461-BG5461</f>
        <v>10.702999999999998</v>
      </c>
      <c r="BI5461" s="170">
        <v>113.24</v>
      </c>
      <c r="BJ5461" s="592">
        <f t="shared" ref="BJ5461:BJ5488" si="605">D5461+(BI5461/1000)</f>
        <v>6.3032400000000006</v>
      </c>
      <c r="BK5461" s="266">
        <f t="shared" ref="BK5461:BK5488" si="606">BJ5461/I5461</f>
        <v>1.0522938230383974</v>
      </c>
      <c r="BL5461" s="636">
        <f t="shared" ref="BL5461:BL5488" si="607">AN5461-(H5461+J5461)</f>
        <v>-0.42323999999999629</v>
      </c>
      <c r="BM5461" s="211">
        <f t="shared" si="589"/>
        <v>1.3812855268911239</v>
      </c>
      <c r="BN5461" s="115">
        <f t="shared" si="597"/>
        <v>7.1999999999999993</v>
      </c>
      <c r="BO5461" s="595">
        <f t="shared" si="590"/>
        <v>24.07</v>
      </c>
      <c r="BP5461" s="596">
        <f t="shared" ref="BP5461:BP5488" si="608">BO5461-(H5461+J5461)</f>
        <v>0.776760000000003</v>
      </c>
      <c r="BR5461" s="597">
        <f t="shared" si="599"/>
        <v>23.018799999999995</v>
      </c>
    </row>
    <row r="5462" spans="1:71" x14ac:dyDescent="0.2">
      <c r="A5462" s="58">
        <v>41978</v>
      </c>
      <c r="B5462" s="92">
        <v>19.09</v>
      </c>
      <c r="C5462" s="73">
        <f t="shared" si="591"/>
        <v>17.3719</v>
      </c>
      <c r="D5462" s="174">
        <v>6.41</v>
      </c>
      <c r="E5462" s="648">
        <f t="shared" si="592"/>
        <v>24.6</v>
      </c>
      <c r="F5462" s="382">
        <f t="shared" si="581"/>
        <v>25.5</v>
      </c>
      <c r="G5462" s="649">
        <f t="shared" si="593"/>
        <v>23.7819</v>
      </c>
      <c r="H5462" s="371">
        <v>18.190000000000001</v>
      </c>
      <c r="I5462" s="174">
        <v>6.12</v>
      </c>
      <c r="J5462" s="313">
        <f t="shared" si="600"/>
        <v>6.5511200000000009</v>
      </c>
      <c r="K5462" s="403">
        <f t="shared" si="594"/>
        <v>24.310000000000002</v>
      </c>
      <c r="L5462" s="564">
        <f t="shared" si="601"/>
        <v>24.741120000000002</v>
      </c>
      <c r="M5462" s="564"/>
      <c r="N5462" s="564"/>
      <c r="O5462" s="98">
        <f t="shared" si="582"/>
        <v>-1.1899999999999977</v>
      </c>
      <c r="P5462" s="527">
        <f t="shared" si="602"/>
        <v>0.95922000000000196</v>
      </c>
      <c r="Q5462" s="100">
        <f t="shared" si="583"/>
        <v>-4.8951048951048852</v>
      </c>
      <c r="R5462" s="565">
        <f t="shared" si="595"/>
        <v>3.8770273940710927E-2</v>
      </c>
      <c r="S5462" s="653">
        <v>0</v>
      </c>
      <c r="T5462" s="389">
        <v>0</v>
      </c>
      <c r="U5462" s="390">
        <v>0</v>
      </c>
      <c r="V5462" s="405">
        <v>0</v>
      </c>
      <c r="W5462" s="406">
        <v>0</v>
      </c>
      <c r="X5462" s="405">
        <v>0</v>
      </c>
      <c r="Y5462" s="163">
        <f t="shared" si="585"/>
        <v>25.5</v>
      </c>
      <c r="Z5462" s="108">
        <v>0</v>
      </c>
      <c r="AA5462" s="112">
        <v>0</v>
      </c>
      <c r="AB5462" s="108">
        <v>340.9</v>
      </c>
      <c r="AC5462" s="109">
        <v>0</v>
      </c>
      <c r="AD5462" s="407">
        <v>18.73</v>
      </c>
      <c r="AE5462" s="523"/>
      <c r="AF5462" s="108">
        <v>351.4</v>
      </c>
      <c r="AG5462" s="109">
        <v>0</v>
      </c>
      <c r="AH5462" s="654">
        <v>0</v>
      </c>
      <c r="AI5462" s="112"/>
      <c r="AJ5462" s="110">
        <v>9</v>
      </c>
      <c r="AK5462" s="164"/>
      <c r="AL5462" s="395">
        <f t="shared" si="586"/>
        <v>9</v>
      </c>
      <c r="AM5462" s="395"/>
      <c r="AN5462" s="163">
        <f t="shared" si="587"/>
        <v>27.73</v>
      </c>
      <c r="AO5462" s="163"/>
      <c r="AP5462" s="113">
        <f t="shared" si="584"/>
        <v>2.2300000000000004</v>
      </c>
      <c r="AQ5462" s="163"/>
      <c r="AR5462" s="163"/>
      <c r="AS5462" s="163"/>
      <c r="AT5462" s="655"/>
      <c r="AU5462" s="655"/>
      <c r="AV5462" s="656">
        <v>7.51</v>
      </c>
      <c r="AW5462" s="184"/>
      <c r="AX5462" s="184"/>
      <c r="AY5462" s="184"/>
      <c r="AZ5462" s="184"/>
      <c r="BA5462" s="184"/>
      <c r="BB5462" s="636">
        <f t="shared" si="598"/>
        <v>20.22</v>
      </c>
      <c r="BC5462" s="592"/>
      <c r="BD5462" s="115">
        <f t="shared" si="596"/>
        <v>22.242000000000001</v>
      </c>
      <c r="BE5462" s="593">
        <f t="shared" si="603"/>
        <v>4.0519999999999996</v>
      </c>
      <c r="BF5462" s="169">
        <v>158</v>
      </c>
      <c r="BG5462" s="592">
        <f t="shared" si="588"/>
        <v>6.5680000000000005</v>
      </c>
      <c r="BH5462" s="593">
        <f t="shared" si="604"/>
        <v>11.622</v>
      </c>
      <c r="BI5462" s="170">
        <v>141.12</v>
      </c>
      <c r="BJ5462" s="592">
        <f t="shared" si="605"/>
        <v>6.5511200000000001</v>
      </c>
      <c r="BK5462" s="266">
        <f t="shared" si="606"/>
        <v>1.0704444444444445</v>
      </c>
      <c r="BL5462" s="636">
        <f t="shared" si="607"/>
        <v>2.9888799999999982</v>
      </c>
      <c r="BM5462" s="211">
        <f t="shared" si="589"/>
        <v>1.150739271547061</v>
      </c>
      <c r="BN5462" s="115">
        <f t="shared" si="597"/>
        <v>10.799999999999999</v>
      </c>
      <c r="BO5462" s="595">
        <f t="shared" si="590"/>
        <v>29.53</v>
      </c>
      <c r="BP5462" s="596">
        <f t="shared" si="608"/>
        <v>4.7888799999999989</v>
      </c>
      <c r="BR5462" s="597">
        <f t="shared" si="599"/>
        <v>24.373200000000001</v>
      </c>
    </row>
    <row r="5463" spans="1:71" x14ac:dyDescent="0.2">
      <c r="A5463" s="58">
        <v>41979</v>
      </c>
      <c r="B5463" s="92">
        <v>17.52</v>
      </c>
      <c r="C5463" s="73">
        <f t="shared" si="591"/>
        <v>15.943200000000001</v>
      </c>
      <c r="D5463" s="174">
        <v>6.07</v>
      </c>
      <c r="E5463" s="648">
        <f t="shared" si="592"/>
        <v>22.37</v>
      </c>
      <c r="F5463" s="382">
        <f t="shared" si="581"/>
        <v>23.59</v>
      </c>
      <c r="G5463" s="649">
        <f t="shared" si="593"/>
        <v>22.013200000000001</v>
      </c>
      <c r="H5463" s="371">
        <v>16.3</v>
      </c>
      <c r="I5463" s="174">
        <v>5.93</v>
      </c>
      <c r="J5463" s="313">
        <f t="shared" si="600"/>
        <v>6.2174699999999996</v>
      </c>
      <c r="K5463" s="403">
        <f t="shared" si="594"/>
        <v>22.23</v>
      </c>
      <c r="L5463" s="564">
        <f t="shared" si="601"/>
        <v>22.517469999999999</v>
      </c>
      <c r="M5463" s="564"/>
      <c r="N5463" s="564"/>
      <c r="O5463" s="98">
        <f t="shared" si="582"/>
        <v>-1.3599999999999994</v>
      </c>
      <c r="P5463" s="527">
        <f t="shared" si="602"/>
        <v>0.50426999999999822</v>
      </c>
      <c r="Q5463" s="100">
        <f t="shared" si="583"/>
        <v>-6.1178587494376941</v>
      </c>
      <c r="R5463" s="565">
        <f t="shared" si="595"/>
        <v>2.2394611828060535E-2</v>
      </c>
      <c r="S5463" s="653">
        <v>0</v>
      </c>
      <c r="T5463" s="389">
        <v>0</v>
      </c>
      <c r="U5463" s="390">
        <v>0</v>
      </c>
      <c r="V5463" s="405">
        <v>0</v>
      </c>
      <c r="W5463" s="406">
        <v>0</v>
      </c>
      <c r="X5463" s="405">
        <v>0</v>
      </c>
      <c r="Y5463" s="163">
        <f t="shared" si="585"/>
        <v>23.59</v>
      </c>
      <c r="Z5463" s="108">
        <v>0</v>
      </c>
      <c r="AA5463" s="112">
        <v>0</v>
      </c>
      <c r="AB5463" s="108">
        <v>341</v>
      </c>
      <c r="AC5463" s="109">
        <v>0.1</v>
      </c>
      <c r="AD5463" s="407">
        <v>8.75</v>
      </c>
      <c r="AE5463" s="523"/>
      <c r="AF5463" s="108">
        <v>351.5</v>
      </c>
      <c r="AG5463" s="109">
        <v>0.2</v>
      </c>
      <c r="AH5463" s="654">
        <v>0</v>
      </c>
      <c r="AI5463" s="112"/>
      <c r="AJ5463" s="110">
        <v>11</v>
      </c>
      <c r="AK5463" s="164"/>
      <c r="AL5463" s="395">
        <f t="shared" si="586"/>
        <v>11</v>
      </c>
      <c r="AM5463" s="395"/>
      <c r="AN5463" s="163">
        <f t="shared" si="587"/>
        <v>19.75</v>
      </c>
      <c r="AO5463" s="163"/>
      <c r="AP5463" s="113">
        <f t="shared" si="584"/>
        <v>-3.84</v>
      </c>
      <c r="AQ5463" s="163"/>
      <c r="AR5463" s="163"/>
      <c r="AS5463" s="163"/>
      <c r="AT5463" s="655"/>
      <c r="AU5463" s="655"/>
      <c r="AV5463" s="656">
        <v>5.62</v>
      </c>
      <c r="AW5463" s="184"/>
      <c r="AX5463" s="184"/>
      <c r="AY5463" s="184"/>
      <c r="AZ5463" s="184"/>
      <c r="BA5463" s="184"/>
      <c r="BB5463" s="636">
        <f t="shared" si="598"/>
        <v>14.129999999999999</v>
      </c>
      <c r="BC5463" s="592"/>
      <c r="BD5463" s="115">
        <f t="shared" si="596"/>
        <v>15.543000000000001</v>
      </c>
      <c r="BE5463" s="593">
        <f t="shared" si="603"/>
        <v>-0.75699999999999967</v>
      </c>
      <c r="BF5463" s="169">
        <v>195</v>
      </c>
      <c r="BG5463" s="592">
        <f t="shared" si="588"/>
        <v>6.2650000000000006</v>
      </c>
      <c r="BH5463" s="593">
        <f t="shared" si="604"/>
        <v>10.035</v>
      </c>
      <c r="BI5463" s="170">
        <v>147.47</v>
      </c>
      <c r="BJ5463" s="592">
        <f t="shared" si="605"/>
        <v>6.2174700000000005</v>
      </c>
      <c r="BK5463" s="266">
        <f t="shared" si="606"/>
        <v>1.0484772344013491</v>
      </c>
      <c r="BL5463" s="636">
        <f t="shared" si="607"/>
        <v>-2.7674699999999994</v>
      </c>
      <c r="BM5463" s="211">
        <f t="shared" si="589"/>
        <v>1.5017721518987341</v>
      </c>
      <c r="BN5463" s="115">
        <f t="shared" si="597"/>
        <v>13.2</v>
      </c>
      <c r="BO5463" s="595">
        <f t="shared" si="590"/>
        <v>21.95</v>
      </c>
      <c r="BP5463" s="596">
        <f t="shared" si="608"/>
        <v>-0.56747000000000014</v>
      </c>
      <c r="BR5463" s="597">
        <f t="shared" si="599"/>
        <v>22.308</v>
      </c>
    </row>
    <row r="5464" spans="1:71" x14ac:dyDescent="0.2">
      <c r="A5464" s="58">
        <v>41980</v>
      </c>
      <c r="B5464" s="92">
        <v>18.57</v>
      </c>
      <c r="C5464" s="73">
        <f t="shared" si="591"/>
        <v>16.898700000000002</v>
      </c>
      <c r="D5464" s="174">
        <v>6.32</v>
      </c>
      <c r="E5464" s="648">
        <f t="shared" si="592"/>
        <v>22.130000000000003</v>
      </c>
      <c r="F5464" s="382">
        <f t="shared" si="581"/>
        <v>24.89</v>
      </c>
      <c r="G5464" s="649">
        <f t="shared" si="593"/>
        <v>23.218700000000002</v>
      </c>
      <c r="H5464" s="371">
        <v>15.81</v>
      </c>
      <c r="I5464" s="174">
        <v>5.95</v>
      </c>
      <c r="J5464" s="313">
        <f t="shared" si="600"/>
        <v>6.5214299999999996</v>
      </c>
      <c r="K5464" s="403">
        <f t="shared" si="594"/>
        <v>21.76</v>
      </c>
      <c r="L5464" s="564">
        <f t="shared" si="601"/>
        <v>22.331430000000001</v>
      </c>
      <c r="M5464" s="564"/>
      <c r="N5464" s="564"/>
      <c r="O5464" s="98">
        <f t="shared" si="582"/>
        <v>-3.129999999999999</v>
      </c>
      <c r="P5464" s="527">
        <f t="shared" si="602"/>
        <v>-0.88727000000000089</v>
      </c>
      <c r="Q5464" s="100">
        <f t="shared" si="583"/>
        <v>-14.384191176470582</v>
      </c>
      <c r="R5464" s="565">
        <f t="shared" si="595"/>
        <v>-3.9731893568840007E-2</v>
      </c>
      <c r="S5464" s="653">
        <v>0</v>
      </c>
      <c r="T5464" s="389">
        <v>0</v>
      </c>
      <c r="U5464" s="390">
        <v>0</v>
      </c>
      <c r="V5464" s="405">
        <v>0</v>
      </c>
      <c r="W5464" s="406">
        <v>0</v>
      </c>
      <c r="X5464" s="405">
        <v>0</v>
      </c>
      <c r="Y5464" s="163">
        <f t="shared" si="585"/>
        <v>24.89</v>
      </c>
      <c r="Z5464" s="108">
        <v>0</v>
      </c>
      <c r="AA5464" s="112">
        <v>0</v>
      </c>
      <c r="AB5464" s="108">
        <v>341</v>
      </c>
      <c r="AC5464" s="109">
        <v>0</v>
      </c>
      <c r="AD5464" s="407">
        <v>11.74</v>
      </c>
      <c r="AE5464" s="523"/>
      <c r="AF5464" s="108">
        <v>351.5</v>
      </c>
      <c r="AG5464" s="109">
        <v>0</v>
      </c>
      <c r="AH5464" s="654">
        <v>0</v>
      </c>
      <c r="AI5464" s="112"/>
      <c r="AJ5464" s="110">
        <v>6</v>
      </c>
      <c r="AK5464" s="164"/>
      <c r="AL5464" s="395">
        <f t="shared" si="586"/>
        <v>6</v>
      </c>
      <c r="AM5464" s="395"/>
      <c r="AN5464" s="163">
        <f t="shared" si="587"/>
        <v>17.740000000000002</v>
      </c>
      <c r="AO5464" s="163"/>
      <c r="AP5464" s="113">
        <f t="shared" si="584"/>
        <v>-7.1499999999999986</v>
      </c>
      <c r="AQ5464" s="163"/>
      <c r="AR5464" s="163"/>
      <c r="AS5464" s="163"/>
      <c r="AT5464" s="655"/>
      <c r="AU5464" s="655"/>
      <c r="AV5464" s="656">
        <v>5.5</v>
      </c>
      <c r="AW5464" s="184"/>
      <c r="AX5464" s="184"/>
      <c r="AY5464" s="184"/>
      <c r="AZ5464" s="184"/>
      <c r="BA5464" s="184"/>
      <c r="BB5464" s="636">
        <f t="shared" si="598"/>
        <v>12.240000000000002</v>
      </c>
      <c r="BC5464" s="592"/>
      <c r="BD5464" s="115">
        <f t="shared" si="596"/>
        <v>13.464000000000004</v>
      </c>
      <c r="BE5464" s="593">
        <f t="shared" si="603"/>
        <v>-2.3459999999999965</v>
      </c>
      <c r="BF5464" s="169">
        <v>55</v>
      </c>
      <c r="BG5464" s="592">
        <f t="shared" si="588"/>
        <v>6.375</v>
      </c>
      <c r="BH5464" s="593">
        <f t="shared" si="604"/>
        <v>9.4350000000000005</v>
      </c>
      <c r="BI5464" s="170">
        <v>201.43</v>
      </c>
      <c r="BJ5464" s="592">
        <f t="shared" si="605"/>
        <v>6.5214300000000005</v>
      </c>
      <c r="BK5464" s="266">
        <f t="shared" si="606"/>
        <v>1.0960386554621848</v>
      </c>
      <c r="BL5464" s="636">
        <f t="shared" si="607"/>
        <v>-4.591429999999999</v>
      </c>
      <c r="BM5464" s="211">
        <f t="shared" si="589"/>
        <v>1.7593010146561441</v>
      </c>
      <c r="BN5464" s="115">
        <f t="shared" si="597"/>
        <v>7.1999999999999993</v>
      </c>
      <c r="BO5464" s="595">
        <f t="shared" si="590"/>
        <v>18.939999999999998</v>
      </c>
      <c r="BP5464" s="596">
        <f t="shared" si="608"/>
        <v>-3.3914300000000033</v>
      </c>
      <c r="BR5464" s="597">
        <f t="shared" si="599"/>
        <v>21.782</v>
      </c>
    </row>
    <row r="5465" spans="1:71" x14ac:dyDescent="0.2">
      <c r="A5465" s="58">
        <v>41981</v>
      </c>
      <c r="B5465" s="92">
        <v>18.73</v>
      </c>
      <c r="C5465" s="73">
        <f t="shared" si="591"/>
        <v>17.0443</v>
      </c>
      <c r="D5465" s="174">
        <v>7.13</v>
      </c>
      <c r="E5465" s="648">
        <f t="shared" si="592"/>
        <v>25.88</v>
      </c>
      <c r="F5465" s="382">
        <f t="shared" si="581"/>
        <v>25.86</v>
      </c>
      <c r="G5465" s="649">
        <f t="shared" si="593"/>
        <v>24.174299999999999</v>
      </c>
      <c r="H5465" s="371">
        <v>18.75</v>
      </c>
      <c r="I5465" s="174">
        <v>5.93</v>
      </c>
      <c r="J5465" s="313">
        <f t="shared" si="600"/>
        <v>7.2590100000000009</v>
      </c>
      <c r="K5465" s="403">
        <f t="shared" si="594"/>
        <v>24.68</v>
      </c>
      <c r="L5465" s="564">
        <f t="shared" si="601"/>
        <v>26.00901</v>
      </c>
      <c r="M5465" s="564"/>
      <c r="N5465" s="564"/>
      <c r="O5465" s="98">
        <f t="shared" si="582"/>
        <v>-1.1799999999999997</v>
      </c>
      <c r="P5465" s="527">
        <f t="shared" si="602"/>
        <v>1.8347100000000012</v>
      </c>
      <c r="Q5465" s="100">
        <f t="shared" si="583"/>
        <v>-4.7811993517017815</v>
      </c>
      <c r="R5465" s="565">
        <f t="shared" si="595"/>
        <v>7.0541323948893134E-2</v>
      </c>
      <c r="S5465" s="653">
        <v>0</v>
      </c>
      <c r="T5465" s="389">
        <v>0</v>
      </c>
      <c r="U5465" s="390">
        <v>0</v>
      </c>
      <c r="V5465" s="405">
        <v>0</v>
      </c>
      <c r="W5465" s="406">
        <v>0</v>
      </c>
      <c r="X5465" s="405">
        <v>0</v>
      </c>
      <c r="Y5465" s="163">
        <f t="shared" si="585"/>
        <v>25.86</v>
      </c>
      <c r="Z5465" s="108">
        <v>0</v>
      </c>
      <c r="AA5465" s="112">
        <v>0</v>
      </c>
      <c r="AB5465" s="108">
        <v>341.1</v>
      </c>
      <c r="AC5465" s="109">
        <v>0.2</v>
      </c>
      <c r="AD5465" s="407">
        <v>15.3</v>
      </c>
      <c r="AE5465" s="523"/>
      <c r="AF5465" s="108">
        <v>351.4</v>
      </c>
      <c r="AG5465" s="109">
        <v>0.2</v>
      </c>
      <c r="AH5465" s="654">
        <v>0</v>
      </c>
      <c r="AI5465" s="112"/>
      <c r="AJ5465" s="110">
        <v>4</v>
      </c>
      <c r="AK5465" s="164"/>
      <c r="AL5465" s="395">
        <f t="shared" si="586"/>
        <v>4</v>
      </c>
      <c r="AM5465" s="395"/>
      <c r="AN5465" s="163">
        <f t="shared" si="587"/>
        <v>19.3</v>
      </c>
      <c r="AO5465" s="163"/>
      <c r="AP5465" s="113">
        <f t="shared" si="584"/>
        <v>-6.5599999999999987</v>
      </c>
      <c r="AQ5465" s="163"/>
      <c r="AR5465" s="163"/>
      <c r="AS5465" s="163"/>
      <c r="AT5465" s="655"/>
      <c r="AU5465" s="655"/>
      <c r="AV5465" s="656">
        <v>7.45</v>
      </c>
      <c r="AW5465" s="184"/>
      <c r="AX5465" s="184"/>
      <c r="AY5465" s="184"/>
      <c r="AZ5465" s="184"/>
      <c r="BA5465" s="184"/>
      <c r="BB5465" s="636">
        <f t="shared" si="598"/>
        <v>11.850000000000001</v>
      </c>
      <c r="BC5465" s="592"/>
      <c r="BD5465" s="115">
        <f t="shared" si="596"/>
        <v>13.035000000000002</v>
      </c>
      <c r="BE5465" s="593">
        <f t="shared" si="603"/>
        <v>-5.7149999999999981</v>
      </c>
      <c r="BF5465" s="169">
        <v>137</v>
      </c>
      <c r="BG5465" s="592">
        <f t="shared" si="588"/>
        <v>7.2669999999999995</v>
      </c>
      <c r="BH5465" s="593">
        <f t="shared" si="604"/>
        <v>11.483000000000001</v>
      </c>
      <c r="BI5465" s="170">
        <v>129.01</v>
      </c>
      <c r="BJ5465" s="592">
        <f t="shared" si="605"/>
        <v>7.25901</v>
      </c>
      <c r="BK5465" s="266">
        <f t="shared" si="606"/>
        <v>1.224116357504216</v>
      </c>
      <c r="BL5465" s="636">
        <f t="shared" si="607"/>
        <v>-6.7090099999999993</v>
      </c>
      <c r="BM5465" s="211">
        <f t="shared" si="589"/>
        <v>1.7093264248704663</v>
      </c>
      <c r="BN5465" s="115">
        <f t="shared" si="597"/>
        <v>4.8</v>
      </c>
      <c r="BO5465" s="595">
        <f t="shared" si="590"/>
        <v>20.100000000000001</v>
      </c>
      <c r="BP5465" s="596">
        <f t="shared" si="608"/>
        <v>-5.9090099999999985</v>
      </c>
      <c r="BR5465" s="597">
        <f t="shared" si="599"/>
        <v>24.7348</v>
      </c>
    </row>
    <row r="5466" spans="1:71" x14ac:dyDescent="0.2">
      <c r="A5466" s="58">
        <v>41982</v>
      </c>
      <c r="B5466" s="92">
        <v>18.03</v>
      </c>
      <c r="C5466" s="73">
        <f t="shared" si="591"/>
        <v>16.407300000000003</v>
      </c>
      <c r="D5466" s="174">
        <v>6.99</v>
      </c>
      <c r="E5466" s="648">
        <f t="shared" si="592"/>
        <v>23.83</v>
      </c>
      <c r="F5466" s="382">
        <f t="shared" si="581"/>
        <v>25.020000000000003</v>
      </c>
      <c r="G5466" s="649">
        <f t="shared" si="593"/>
        <v>23.397300000000001</v>
      </c>
      <c r="H5466" s="371">
        <v>16.84</v>
      </c>
      <c r="I5466" s="174">
        <v>6.04</v>
      </c>
      <c r="J5466" s="313">
        <f t="shared" si="600"/>
        <v>7.1403200000000009</v>
      </c>
      <c r="K5466" s="403">
        <f t="shared" si="594"/>
        <v>22.88</v>
      </c>
      <c r="L5466" s="564">
        <f t="shared" si="601"/>
        <v>23.980319999999999</v>
      </c>
      <c r="M5466" s="564"/>
      <c r="N5466" s="564"/>
      <c r="O5466" s="98">
        <f t="shared" si="582"/>
        <v>-2.1400000000000041</v>
      </c>
      <c r="P5466" s="527">
        <f t="shared" si="602"/>
        <v>0.58301999999999765</v>
      </c>
      <c r="Q5466" s="100">
        <f t="shared" si="583"/>
        <v>-9.3531468531468711</v>
      </c>
      <c r="R5466" s="565">
        <f t="shared" si="595"/>
        <v>2.4312436197682002E-2</v>
      </c>
      <c r="S5466" s="653">
        <v>0</v>
      </c>
      <c r="T5466" s="389">
        <v>0</v>
      </c>
      <c r="U5466" s="390">
        <v>0</v>
      </c>
      <c r="V5466" s="405">
        <v>0</v>
      </c>
      <c r="W5466" s="406">
        <v>0</v>
      </c>
      <c r="X5466" s="405">
        <v>0</v>
      </c>
      <c r="Y5466" s="163">
        <f t="shared" si="585"/>
        <v>25.020000000000003</v>
      </c>
      <c r="Z5466" s="108">
        <v>0</v>
      </c>
      <c r="AA5466" s="112">
        <v>0</v>
      </c>
      <c r="AB5466" s="108">
        <v>341.8</v>
      </c>
      <c r="AC5466" s="109">
        <v>0.6</v>
      </c>
      <c r="AD5466" s="407">
        <v>17.07</v>
      </c>
      <c r="AE5466" s="523"/>
      <c r="AF5466" s="108">
        <v>351.8</v>
      </c>
      <c r="AG5466" s="109">
        <v>0.6</v>
      </c>
      <c r="AH5466" s="654">
        <v>0</v>
      </c>
      <c r="AI5466" s="112"/>
      <c r="AJ5466" s="110">
        <v>8</v>
      </c>
      <c r="AK5466" s="164"/>
      <c r="AL5466" s="395">
        <f t="shared" si="586"/>
        <v>8</v>
      </c>
      <c r="AM5466" s="395"/>
      <c r="AN5466" s="163">
        <f t="shared" si="587"/>
        <v>25.07</v>
      </c>
      <c r="AO5466" s="163"/>
      <c r="AP5466" s="113">
        <f t="shared" si="584"/>
        <v>4.9999999999997158E-2</v>
      </c>
      <c r="AQ5466" s="163"/>
      <c r="AR5466" s="163"/>
      <c r="AS5466" s="163"/>
      <c r="AT5466" s="655"/>
      <c r="AU5466" s="655"/>
      <c r="AV5466" s="656">
        <v>8.52</v>
      </c>
      <c r="AW5466" s="184"/>
      <c r="AX5466" s="184"/>
      <c r="AY5466" s="184"/>
      <c r="AZ5466" s="184"/>
      <c r="BA5466" s="184"/>
      <c r="BB5466" s="636">
        <f t="shared" si="598"/>
        <v>16.55</v>
      </c>
      <c r="BC5466" s="592"/>
      <c r="BD5466" s="115">
        <f t="shared" si="596"/>
        <v>18.205000000000002</v>
      </c>
      <c r="BE5466" s="593">
        <f t="shared" si="603"/>
        <v>1.365000000000002</v>
      </c>
      <c r="BF5466" s="169">
        <v>196</v>
      </c>
      <c r="BG5466" s="592">
        <f t="shared" si="588"/>
        <v>7.1859999999999999</v>
      </c>
      <c r="BH5466" s="593">
        <f t="shared" si="604"/>
        <v>9.6539999999999999</v>
      </c>
      <c r="BI5466" s="170">
        <v>150.32</v>
      </c>
      <c r="BJ5466" s="592">
        <f t="shared" si="605"/>
        <v>7.14032</v>
      </c>
      <c r="BK5466" s="266">
        <f t="shared" si="606"/>
        <v>1.1821721854304637</v>
      </c>
      <c r="BL5466" s="636">
        <f t="shared" si="607"/>
        <v>1.0896800000000013</v>
      </c>
      <c r="BM5466" s="211">
        <f t="shared" si="589"/>
        <v>1.2768248903071402</v>
      </c>
      <c r="BN5466" s="115">
        <f t="shared" si="597"/>
        <v>9.6</v>
      </c>
      <c r="BO5466" s="595">
        <f t="shared" si="590"/>
        <v>26.67</v>
      </c>
      <c r="BP5466" s="596">
        <f t="shared" si="608"/>
        <v>2.6896800000000027</v>
      </c>
      <c r="BR5466" s="597">
        <f t="shared" si="599"/>
        <v>22.958399999999997</v>
      </c>
    </row>
    <row r="5467" spans="1:71" x14ac:dyDescent="0.2">
      <c r="A5467" s="58">
        <v>41983</v>
      </c>
      <c r="B5467" s="92">
        <v>17.87</v>
      </c>
      <c r="C5467" s="73">
        <f t="shared" si="591"/>
        <v>16.261700000000001</v>
      </c>
      <c r="D5467" s="174">
        <v>5.91</v>
      </c>
      <c r="E5467" s="648">
        <f t="shared" si="592"/>
        <v>20.82</v>
      </c>
      <c r="F5467" s="382">
        <f t="shared" si="581"/>
        <v>23.78</v>
      </c>
      <c r="G5467" s="649">
        <f t="shared" si="593"/>
        <v>22.171700000000001</v>
      </c>
      <c r="H5467" s="371">
        <v>14.91</v>
      </c>
      <c r="I5467" s="174">
        <v>6</v>
      </c>
      <c r="J5467" s="313">
        <f t="shared" si="600"/>
        <v>6.0346799999999998</v>
      </c>
      <c r="K5467" s="403">
        <f t="shared" si="594"/>
        <v>20.91</v>
      </c>
      <c r="L5467" s="564">
        <f t="shared" si="601"/>
        <v>20.944679999999998</v>
      </c>
      <c r="M5467" s="564"/>
      <c r="N5467" s="564"/>
      <c r="O5467" s="98">
        <f t="shared" si="582"/>
        <v>-2.870000000000001</v>
      </c>
      <c r="P5467" s="527">
        <f t="shared" si="602"/>
        <v>-1.2270200000000031</v>
      </c>
      <c r="Q5467" s="100">
        <f t="shared" si="583"/>
        <v>-13.725490196078436</v>
      </c>
      <c r="R5467" s="565">
        <f t="shared" si="595"/>
        <v>-5.8583850409746209E-2</v>
      </c>
      <c r="S5467" s="653">
        <v>0</v>
      </c>
      <c r="T5467" s="389">
        <v>0</v>
      </c>
      <c r="U5467" s="390">
        <v>0</v>
      </c>
      <c r="V5467" s="405">
        <v>0</v>
      </c>
      <c r="W5467" s="406">
        <v>0</v>
      </c>
      <c r="X5467" s="405">
        <v>0</v>
      </c>
      <c r="Y5467" s="163">
        <f t="shared" si="585"/>
        <v>23.78</v>
      </c>
      <c r="Z5467" s="108">
        <v>0</v>
      </c>
      <c r="AA5467" s="112">
        <v>0</v>
      </c>
      <c r="AB5467" s="108">
        <v>341.6</v>
      </c>
      <c r="AC5467" s="109">
        <v>0</v>
      </c>
      <c r="AD5467" s="407">
        <v>14.82</v>
      </c>
      <c r="AE5467" s="523"/>
      <c r="AF5467" s="108">
        <v>352.1</v>
      </c>
      <c r="AG5467" s="109">
        <v>0</v>
      </c>
      <c r="AH5467" s="654">
        <v>0</v>
      </c>
      <c r="AI5467" s="112"/>
      <c r="AJ5467" s="110">
        <v>9</v>
      </c>
      <c r="AK5467" s="164"/>
      <c r="AL5467" s="395">
        <f t="shared" si="586"/>
        <v>9</v>
      </c>
      <c r="AM5467" s="395"/>
      <c r="AN5467" s="163">
        <f t="shared" si="587"/>
        <v>23.82</v>
      </c>
      <c r="AO5467" s="163"/>
      <c r="AP5467" s="113">
        <f t="shared" si="584"/>
        <v>3.9999999999999147E-2</v>
      </c>
      <c r="AQ5467" s="163"/>
      <c r="AR5467" s="163"/>
      <c r="AS5467" s="163"/>
      <c r="AT5467" s="655"/>
      <c r="AU5467" s="655"/>
      <c r="AV5467" s="656">
        <v>6.36</v>
      </c>
      <c r="AW5467" s="184"/>
      <c r="AX5467" s="184"/>
      <c r="AY5467" s="184"/>
      <c r="AZ5467" s="184"/>
      <c r="BA5467" s="184"/>
      <c r="BB5467" s="636">
        <f t="shared" si="598"/>
        <v>17.46</v>
      </c>
      <c r="BC5467" s="592"/>
      <c r="BD5467" s="115">
        <f t="shared" si="596"/>
        <v>19.206000000000003</v>
      </c>
      <c r="BE5467" s="593">
        <f t="shared" si="603"/>
        <v>4.2960000000000029</v>
      </c>
      <c r="BF5467" s="169">
        <v>95</v>
      </c>
      <c r="BG5467" s="592">
        <f t="shared" si="588"/>
        <v>6.0049999999999999</v>
      </c>
      <c r="BH5467" s="593">
        <f t="shared" si="604"/>
        <v>8.9050000000000011</v>
      </c>
      <c r="BI5467" s="170">
        <v>124.68</v>
      </c>
      <c r="BJ5467" s="592">
        <f t="shared" si="605"/>
        <v>6.0346799999999998</v>
      </c>
      <c r="BK5467" s="266">
        <f t="shared" si="606"/>
        <v>1.0057799999999999</v>
      </c>
      <c r="BL5467" s="636">
        <f t="shared" si="607"/>
        <v>2.8753200000000021</v>
      </c>
      <c r="BM5467" s="211">
        <f t="shared" si="589"/>
        <v>1.246431570109152</v>
      </c>
      <c r="BN5467" s="115">
        <f t="shared" si="597"/>
        <v>10.799999999999999</v>
      </c>
      <c r="BO5467" s="595">
        <f t="shared" si="590"/>
        <v>25.619999999999997</v>
      </c>
      <c r="BP5467" s="596">
        <f t="shared" si="608"/>
        <v>4.6753199999999993</v>
      </c>
      <c r="BR5467" s="597">
        <f t="shared" si="599"/>
        <v>20.948</v>
      </c>
    </row>
    <row r="5468" spans="1:71" x14ac:dyDescent="0.2">
      <c r="A5468" s="58">
        <v>41984</v>
      </c>
      <c r="B5468" s="92">
        <v>19.52</v>
      </c>
      <c r="C5468" s="73">
        <f t="shared" si="591"/>
        <v>17.763200000000001</v>
      </c>
      <c r="D5468" s="174">
        <v>6.04</v>
      </c>
      <c r="E5468" s="648">
        <f t="shared" si="592"/>
        <v>23.82</v>
      </c>
      <c r="F5468" s="382">
        <f t="shared" si="581"/>
        <v>25.56</v>
      </c>
      <c r="G5468" s="649">
        <f t="shared" si="593"/>
        <v>23.8032</v>
      </c>
      <c r="H5468" s="371">
        <v>17.78</v>
      </c>
      <c r="I5468" s="174">
        <v>6.01</v>
      </c>
      <c r="J5468" s="313">
        <f t="shared" si="600"/>
        <v>6.2132399999999999</v>
      </c>
      <c r="K5468" s="403">
        <f t="shared" si="594"/>
        <v>23.79</v>
      </c>
      <c r="L5468" s="564">
        <f t="shared" si="601"/>
        <v>23.99324</v>
      </c>
      <c r="M5468" s="564"/>
      <c r="N5468" s="564"/>
      <c r="O5468" s="98">
        <f t="shared" si="582"/>
        <v>-1.7699999999999996</v>
      </c>
      <c r="P5468" s="527">
        <f t="shared" si="602"/>
        <v>0.19003999999999976</v>
      </c>
      <c r="Q5468" s="100">
        <f t="shared" si="583"/>
        <v>-7.4401008827238329</v>
      </c>
      <c r="R5468" s="565">
        <f t="shared" si="595"/>
        <v>7.9205642922756479E-3</v>
      </c>
      <c r="S5468" s="653">
        <v>0</v>
      </c>
      <c r="T5468" s="389">
        <v>0</v>
      </c>
      <c r="U5468" s="390">
        <v>0</v>
      </c>
      <c r="V5468" s="405">
        <v>0</v>
      </c>
      <c r="W5468" s="406">
        <v>0</v>
      </c>
      <c r="X5468" s="405">
        <v>0</v>
      </c>
      <c r="Y5468" s="163">
        <f t="shared" si="585"/>
        <v>25.56</v>
      </c>
      <c r="Z5468" s="108">
        <v>0</v>
      </c>
      <c r="AA5468" s="112">
        <v>0</v>
      </c>
      <c r="AB5468" s="108">
        <v>341.4</v>
      </c>
      <c r="AC5468" s="109">
        <v>0</v>
      </c>
      <c r="AD5468" s="407">
        <v>17.96</v>
      </c>
      <c r="AE5468" s="523"/>
      <c r="AF5468" s="108">
        <v>352.3</v>
      </c>
      <c r="AG5468" s="109">
        <v>0</v>
      </c>
      <c r="AH5468" s="654">
        <v>0</v>
      </c>
      <c r="AI5468" s="112"/>
      <c r="AJ5468" s="110">
        <v>6</v>
      </c>
      <c r="AK5468" s="164"/>
      <c r="AL5468" s="395">
        <f t="shared" si="586"/>
        <v>6</v>
      </c>
      <c r="AM5468" s="395"/>
      <c r="AN5468" s="163">
        <f t="shared" si="587"/>
        <v>23.96</v>
      </c>
      <c r="AO5468" s="163"/>
      <c r="AP5468" s="113">
        <f t="shared" si="584"/>
        <v>-1.5999999999999979</v>
      </c>
      <c r="AQ5468" s="163"/>
      <c r="AR5468" s="163"/>
      <c r="AS5468" s="163"/>
      <c r="AT5468" s="655"/>
      <c r="AU5468" s="655"/>
      <c r="AV5468" s="656">
        <v>6.14</v>
      </c>
      <c r="AW5468" s="184"/>
      <c r="AX5468" s="184"/>
      <c r="AY5468" s="184"/>
      <c r="AZ5468" s="184"/>
      <c r="BA5468" s="184"/>
      <c r="BB5468" s="636">
        <f t="shared" si="598"/>
        <v>17.82</v>
      </c>
      <c r="BC5468" s="592"/>
      <c r="BD5468" s="115">
        <f t="shared" si="596"/>
        <v>19.602</v>
      </c>
      <c r="BE5468" s="593">
        <f t="shared" si="603"/>
        <v>1.8219999999999992</v>
      </c>
      <c r="BF5468" s="169">
        <v>149</v>
      </c>
      <c r="BG5468" s="592">
        <f t="shared" si="588"/>
        <v>6.1890000000000001</v>
      </c>
      <c r="BH5468" s="593">
        <f t="shared" si="604"/>
        <v>11.591000000000001</v>
      </c>
      <c r="BI5468" s="170">
        <v>173.24</v>
      </c>
      <c r="BJ5468" s="592">
        <f t="shared" si="605"/>
        <v>6.2132399999999999</v>
      </c>
      <c r="BK5468" s="266">
        <f t="shared" si="606"/>
        <v>1.0338169717138104</v>
      </c>
      <c r="BL5468" s="636">
        <f t="shared" si="607"/>
        <v>-3.323999999999927E-2</v>
      </c>
      <c r="BM5468" s="211">
        <f t="shared" si="589"/>
        <v>1.3188647746243738</v>
      </c>
      <c r="BN5468" s="115">
        <f t="shared" si="597"/>
        <v>7.1999999999999993</v>
      </c>
      <c r="BO5468" s="595">
        <f t="shared" si="590"/>
        <v>25.16</v>
      </c>
      <c r="BP5468" s="596">
        <f t="shared" si="608"/>
        <v>1.16676</v>
      </c>
      <c r="BR5468" s="597">
        <f t="shared" si="599"/>
        <v>23.849599999999999</v>
      </c>
    </row>
    <row r="5469" spans="1:71" x14ac:dyDescent="0.2">
      <c r="A5469" s="58">
        <v>41985</v>
      </c>
      <c r="B5469" s="92">
        <v>18.25</v>
      </c>
      <c r="C5469" s="73">
        <f t="shared" si="591"/>
        <v>16.607500000000002</v>
      </c>
      <c r="D5469" s="174">
        <v>5.86</v>
      </c>
      <c r="E5469" s="648">
        <f t="shared" si="592"/>
        <v>24.02</v>
      </c>
      <c r="F5469" s="598">
        <f t="shared" si="581"/>
        <v>24.11</v>
      </c>
      <c r="G5469" s="649">
        <f t="shared" si="593"/>
        <v>22.467500000000001</v>
      </c>
      <c r="H5469" s="371">
        <v>18.16</v>
      </c>
      <c r="I5469" s="174">
        <v>6</v>
      </c>
      <c r="J5469" s="313">
        <f t="shared" si="600"/>
        <v>5.95458</v>
      </c>
      <c r="K5469" s="403">
        <f t="shared" si="594"/>
        <v>24.16</v>
      </c>
      <c r="L5469" s="564">
        <f t="shared" si="601"/>
        <v>24.11458</v>
      </c>
      <c r="M5469" s="564"/>
      <c r="N5469" s="564"/>
      <c r="O5469" s="98">
        <f t="shared" si="582"/>
        <v>5.0000000000000711E-2</v>
      </c>
      <c r="P5469" s="527">
        <f t="shared" si="602"/>
        <v>1.647079999999999</v>
      </c>
      <c r="Q5469" s="100">
        <f t="shared" si="583"/>
        <v>0.20695364238410888</v>
      </c>
      <c r="R5469" s="565">
        <f t="shared" si="595"/>
        <v>6.8302247022340792E-2</v>
      </c>
      <c r="S5469" s="653">
        <v>0</v>
      </c>
      <c r="T5469" s="389">
        <v>0</v>
      </c>
      <c r="U5469" s="390">
        <v>0</v>
      </c>
      <c r="V5469" s="405">
        <v>0</v>
      </c>
      <c r="W5469" s="406">
        <v>0</v>
      </c>
      <c r="X5469" s="405">
        <v>0</v>
      </c>
      <c r="Y5469" s="163">
        <f t="shared" si="585"/>
        <v>24.11</v>
      </c>
      <c r="Z5469" s="108">
        <v>0</v>
      </c>
      <c r="AA5469" s="112">
        <v>0</v>
      </c>
      <c r="AB5469" s="108">
        <v>341.5</v>
      </c>
      <c r="AC5469" s="109">
        <v>0</v>
      </c>
      <c r="AD5469" s="407">
        <v>18.32</v>
      </c>
      <c r="AE5469" s="523"/>
      <c r="AF5469" s="108">
        <v>352.4</v>
      </c>
      <c r="AG5469" s="109">
        <v>0</v>
      </c>
      <c r="AH5469" s="654">
        <v>0</v>
      </c>
      <c r="AI5469" s="112"/>
      <c r="AJ5469" s="110">
        <v>10</v>
      </c>
      <c r="AK5469" s="164"/>
      <c r="AL5469" s="395">
        <f t="shared" si="586"/>
        <v>10</v>
      </c>
      <c r="AM5469" s="395"/>
      <c r="AN5469" s="163">
        <f t="shared" si="587"/>
        <v>28.32</v>
      </c>
      <c r="AO5469" s="163"/>
      <c r="AP5469" s="113">
        <f t="shared" si="584"/>
        <v>4.2100000000000009</v>
      </c>
      <c r="AQ5469" s="163"/>
      <c r="AR5469" s="163"/>
      <c r="AS5469" s="163"/>
      <c r="AT5469" s="655"/>
      <c r="AU5469" s="655"/>
      <c r="AV5469" s="656">
        <v>6.67</v>
      </c>
      <c r="AW5469" s="184"/>
      <c r="AX5469" s="184"/>
      <c r="AY5469" s="184"/>
      <c r="AZ5469" s="184"/>
      <c r="BA5469" s="184"/>
      <c r="BB5469" s="636">
        <f t="shared" si="598"/>
        <v>21.65</v>
      </c>
      <c r="BC5469" s="592"/>
      <c r="BD5469" s="115">
        <f t="shared" si="596"/>
        <v>23.815000000000001</v>
      </c>
      <c r="BE5469" s="593">
        <f t="shared" si="603"/>
        <v>5.6550000000000011</v>
      </c>
      <c r="BF5469" s="169">
        <v>191</v>
      </c>
      <c r="BG5469" s="592">
        <f t="shared" si="588"/>
        <v>6.0510000000000002</v>
      </c>
      <c r="BH5469" s="593">
        <f t="shared" si="604"/>
        <v>12.109</v>
      </c>
      <c r="BI5469" s="170">
        <v>94.58</v>
      </c>
      <c r="BJ5469" s="592">
        <f t="shared" si="605"/>
        <v>5.95458</v>
      </c>
      <c r="BK5469" s="266">
        <f t="shared" si="606"/>
        <v>0.99243000000000003</v>
      </c>
      <c r="BL5469" s="636">
        <f t="shared" si="607"/>
        <v>4.2054200000000002</v>
      </c>
      <c r="BM5469" s="211">
        <f t="shared" si="589"/>
        <v>1.0582627118644068</v>
      </c>
      <c r="BN5469" s="115">
        <f t="shared" si="597"/>
        <v>12</v>
      </c>
      <c r="BO5469" s="595">
        <f t="shared" si="590"/>
        <v>30.32</v>
      </c>
      <c r="BP5469" s="596">
        <f t="shared" si="608"/>
        <v>6.2054200000000002</v>
      </c>
      <c r="BR5469" s="597">
        <f t="shared" si="599"/>
        <v>24.2364</v>
      </c>
    </row>
    <row r="5470" spans="1:71" x14ac:dyDescent="0.2">
      <c r="A5470" s="58">
        <v>41986</v>
      </c>
      <c r="B5470" s="92">
        <v>20.21</v>
      </c>
      <c r="C5470" s="73">
        <f t="shared" si="591"/>
        <v>18.391100000000002</v>
      </c>
      <c r="D5470" s="174">
        <v>5.97</v>
      </c>
      <c r="E5470" s="648">
        <f t="shared" si="592"/>
        <v>24.4</v>
      </c>
      <c r="F5470" s="382">
        <f t="shared" si="581"/>
        <v>26.18</v>
      </c>
      <c r="G5470" s="649">
        <f t="shared" si="593"/>
        <v>24.3611</v>
      </c>
      <c r="H5470" s="371">
        <v>18.43</v>
      </c>
      <c r="I5470" s="174">
        <v>6.08</v>
      </c>
      <c r="J5470" s="313">
        <f t="shared" si="600"/>
        <v>6.1078099999999997</v>
      </c>
      <c r="K5470" s="403">
        <f t="shared" si="594"/>
        <v>24.509999999999998</v>
      </c>
      <c r="L5470" s="564">
        <f t="shared" si="601"/>
        <v>24.53781</v>
      </c>
      <c r="M5470" s="564"/>
      <c r="N5470" s="564"/>
      <c r="O5470" s="98">
        <f t="shared" si="582"/>
        <v>-1.6700000000000017</v>
      </c>
      <c r="P5470" s="527">
        <f t="shared" si="602"/>
        <v>0.17670999999999992</v>
      </c>
      <c r="Q5470" s="100">
        <f t="shared" si="583"/>
        <v>-6.8135454916360754</v>
      </c>
      <c r="R5470" s="565">
        <f t="shared" si="595"/>
        <v>7.2015391756640023E-3</v>
      </c>
      <c r="S5470" s="653">
        <v>0</v>
      </c>
      <c r="T5470" s="389">
        <v>0</v>
      </c>
      <c r="U5470" s="390">
        <v>0</v>
      </c>
      <c r="V5470" s="405">
        <v>0</v>
      </c>
      <c r="W5470" s="406">
        <v>0</v>
      </c>
      <c r="X5470" s="405">
        <v>0</v>
      </c>
      <c r="Y5470" s="163">
        <f t="shared" si="585"/>
        <v>26.18</v>
      </c>
      <c r="Z5470" s="108">
        <v>0</v>
      </c>
      <c r="AA5470" s="112">
        <v>0</v>
      </c>
      <c r="AB5470" s="108">
        <v>341.3</v>
      </c>
      <c r="AC5470" s="109">
        <v>0</v>
      </c>
      <c r="AD5470" s="407">
        <v>27.67</v>
      </c>
      <c r="AE5470" s="523"/>
      <c r="AF5470" s="108">
        <v>352.4</v>
      </c>
      <c r="AG5470" s="109">
        <v>0</v>
      </c>
      <c r="AH5470" s="654">
        <v>0</v>
      </c>
      <c r="AI5470" s="112"/>
      <c r="AJ5470" s="110">
        <v>11</v>
      </c>
      <c r="AK5470" s="164"/>
      <c r="AL5470" s="395">
        <f t="shared" si="586"/>
        <v>11</v>
      </c>
      <c r="AM5470" s="395"/>
      <c r="AN5470" s="163">
        <f t="shared" si="587"/>
        <v>38.67</v>
      </c>
      <c r="AO5470" s="163"/>
      <c r="AP5470" s="113">
        <f t="shared" si="584"/>
        <v>12.490000000000002</v>
      </c>
      <c r="AQ5470" s="163"/>
      <c r="AR5470" s="163"/>
      <c r="AS5470" s="163"/>
      <c r="AT5470" s="655"/>
      <c r="AU5470" s="655"/>
      <c r="AV5470" s="656">
        <v>6.35</v>
      </c>
      <c r="AW5470" s="184"/>
      <c r="AX5470" s="184"/>
      <c r="AY5470" s="184"/>
      <c r="AZ5470" s="184"/>
      <c r="BA5470" s="184"/>
      <c r="BB5470" s="636">
        <f t="shared" si="598"/>
        <v>32.32</v>
      </c>
      <c r="BC5470" s="592"/>
      <c r="BD5470" s="115">
        <f t="shared" si="596"/>
        <v>35.552000000000007</v>
      </c>
      <c r="BE5470" s="593">
        <f t="shared" si="603"/>
        <v>17.122000000000007</v>
      </c>
      <c r="BF5470" s="169">
        <v>83</v>
      </c>
      <c r="BG5470" s="592">
        <f t="shared" si="588"/>
        <v>6.0529999999999999</v>
      </c>
      <c r="BH5470" s="593">
        <f t="shared" si="604"/>
        <v>12.376999999999999</v>
      </c>
      <c r="BI5470" s="170">
        <v>137.81</v>
      </c>
      <c r="BJ5470" s="592">
        <f t="shared" si="605"/>
        <v>6.1078099999999997</v>
      </c>
      <c r="BK5470" s="266">
        <f t="shared" si="606"/>
        <v>1.0045740131578946</v>
      </c>
      <c r="BL5470" s="636">
        <f t="shared" si="607"/>
        <v>14.132190000000001</v>
      </c>
      <c r="BM5470" s="211">
        <f t="shared" si="589"/>
        <v>0.83139384535815875</v>
      </c>
      <c r="BN5470" s="115">
        <f t="shared" si="597"/>
        <v>13.2</v>
      </c>
      <c r="BO5470" s="595">
        <f t="shared" si="590"/>
        <v>40.870000000000005</v>
      </c>
      <c r="BP5470" s="596">
        <f t="shared" si="608"/>
        <v>16.332190000000004</v>
      </c>
      <c r="BR5470" s="597">
        <f t="shared" si="599"/>
        <v>24.543199999999999</v>
      </c>
    </row>
    <row r="5471" spans="1:71" x14ac:dyDescent="0.2">
      <c r="A5471" s="58">
        <v>41987</v>
      </c>
      <c r="B5471" s="92">
        <v>18.62</v>
      </c>
      <c r="C5471" s="73">
        <f t="shared" si="591"/>
        <v>16.944200000000002</v>
      </c>
      <c r="D5471" s="174">
        <v>5.69</v>
      </c>
      <c r="E5471" s="648">
        <f t="shared" si="592"/>
        <v>22.55</v>
      </c>
      <c r="F5471" s="382">
        <f t="shared" si="581"/>
        <v>24.310000000000002</v>
      </c>
      <c r="G5471" s="649">
        <f t="shared" si="593"/>
        <v>22.634200000000003</v>
      </c>
      <c r="H5471" s="371">
        <v>16.86</v>
      </c>
      <c r="I5471" s="174">
        <v>5.95</v>
      </c>
      <c r="J5471" s="313">
        <f t="shared" si="600"/>
        <v>5.8317100000000002</v>
      </c>
      <c r="K5471" s="403">
        <f t="shared" si="594"/>
        <v>22.81</v>
      </c>
      <c r="L5471" s="564">
        <f t="shared" si="601"/>
        <v>22.69171</v>
      </c>
      <c r="M5471" s="564"/>
      <c r="N5471" s="564"/>
      <c r="O5471" s="98">
        <f t="shared" si="582"/>
        <v>-1.5000000000000036</v>
      </c>
      <c r="P5471" s="527">
        <f t="shared" si="602"/>
        <v>5.7509999999997063E-2</v>
      </c>
      <c r="Q5471" s="100">
        <f t="shared" si="583"/>
        <v>-6.576063130206065</v>
      </c>
      <c r="R5471" s="565">
        <f t="shared" si="595"/>
        <v>2.5344057367204615E-3</v>
      </c>
      <c r="S5471" s="653">
        <v>0</v>
      </c>
      <c r="T5471" s="389">
        <v>0</v>
      </c>
      <c r="U5471" s="390">
        <v>0</v>
      </c>
      <c r="V5471" s="405">
        <v>0</v>
      </c>
      <c r="W5471" s="406">
        <v>0</v>
      </c>
      <c r="X5471" s="405">
        <v>0</v>
      </c>
      <c r="Y5471" s="163">
        <f t="shared" si="585"/>
        <v>24.310000000000002</v>
      </c>
      <c r="Z5471" s="108">
        <v>0</v>
      </c>
      <c r="AA5471" s="112">
        <v>0</v>
      </c>
      <c r="AB5471" s="108">
        <v>341.3</v>
      </c>
      <c r="AC5471" s="109">
        <v>0</v>
      </c>
      <c r="AD5471" s="407">
        <v>7.04</v>
      </c>
      <c r="AE5471" s="523"/>
      <c r="AF5471" s="108">
        <v>352.5</v>
      </c>
      <c r="AG5471" s="109">
        <v>0</v>
      </c>
      <c r="AH5471" s="654">
        <v>0</v>
      </c>
      <c r="AI5471" s="112"/>
      <c r="AJ5471" s="110">
        <v>7</v>
      </c>
      <c r="AK5471" s="164"/>
      <c r="AL5471" s="395">
        <f t="shared" si="586"/>
        <v>7</v>
      </c>
      <c r="AM5471" s="395"/>
      <c r="AN5471" s="163">
        <f t="shared" si="587"/>
        <v>14.04</v>
      </c>
      <c r="AO5471" s="163"/>
      <c r="AP5471" s="113">
        <f t="shared" si="584"/>
        <v>-10.270000000000003</v>
      </c>
      <c r="AQ5471" s="163"/>
      <c r="AR5471" s="163"/>
      <c r="AS5471" s="163"/>
      <c r="AT5471" s="655"/>
      <c r="AU5471" s="655"/>
      <c r="AV5471" s="656">
        <v>4.78</v>
      </c>
      <c r="AW5471" s="184"/>
      <c r="AX5471" s="184"/>
      <c r="AY5471" s="184"/>
      <c r="AZ5471" s="184"/>
      <c r="BA5471" s="184"/>
      <c r="BB5471" s="636">
        <f t="shared" si="598"/>
        <v>9.259999999999998</v>
      </c>
      <c r="BC5471" s="592"/>
      <c r="BD5471" s="115">
        <f t="shared" si="596"/>
        <v>10.185999999999998</v>
      </c>
      <c r="BE5471" s="593">
        <f t="shared" si="603"/>
        <v>-6.6740000000000013</v>
      </c>
      <c r="BF5471" s="169">
        <v>222</v>
      </c>
      <c r="BG5471" s="592">
        <f t="shared" si="588"/>
        <v>5.9120000000000008</v>
      </c>
      <c r="BH5471" s="593">
        <f t="shared" si="604"/>
        <v>10.947999999999999</v>
      </c>
      <c r="BI5471" s="170">
        <v>141.71</v>
      </c>
      <c r="BJ5471" s="592">
        <f t="shared" si="605"/>
        <v>5.8317100000000002</v>
      </c>
      <c r="BK5471" s="266">
        <f t="shared" si="606"/>
        <v>0.98011932773109245</v>
      </c>
      <c r="BL5471" s="636">
        <f t="shared" si="607"/>
        <v>-8.6517100000000013</v>
      </c>
      <c r="BM5471" s="211">
        <f t="shared" si="589"/>
        <v>2.1367521367521372</v>
      </c>
      <c r="BN5471" s="115">
        <f t="shared" si="597"/>
        <v>8.4</v>
      </c>
      <c r="BO5471" s="595">
        <f t="shared" si="590"/>
        <v>15.440000000000001</v>
      </c>
      <c r="BP5471" s="596">
        <f t="shared" si="608"/>
        <v>-7.2517099999999992</v>
      </c>
      <c r="BR5471" s="597">
        <f t="shared" si="599"/>
        <v>22.898799999999998</v>
      </c>
    </row>
    <row r="5472" spans="1:71" x14ac:dyDescent="0.2">
      <c r="A5472" s="58">
        <v>41988</v>
      </c>
      <c r="B5472" s="92">
        <v>17.809999999999999</v>
      </c>
      <c r="C5472" s="73">
        <f t="shared" si="591"/>
        <v>16.207100000000001</v>
      </c>
      <c r="D5472" s="174">
        <v>6.53</v>
      </c>
      <c r="E5472" s="648">
        <f t="shared" si="592"/>
        <v>22.69</v>
      </c>
      <c r="F5472" s="382">
        <f t="shared" si="581"/>
        <v>24.34</v>
      </c>
      <c r="G5472" s="649">
        <f t="shared" si="593"/>
        <v>22.737100000000002</v>
      </c>
      <c r="H5472" s="371">
        <v>16.16</v>
      </c>
      <c r="I5472" s="174">
        <v>6.11</v>
      </c>
      <c r="J5472" s="313">
        <f t="shared" si="600"/>
        <v>6.7005400000000002</v>
      </c>
      <c r="K5472" s="403">
        <f t="shared" si="594"/>
        <v>22.27</v>
      </c>
      <c r="L5472" s="564">
        <f t="shared" si="601"/>
        <v>22.86054</v>
      </c>
      <c r="M5472" s="564"/>
      <c r="N5472" s="564"/>
      <c r="O5472" s="98">
        <f t="shared" si="582"/>
        <v>-2.0700000000000003</v>
      </c>
      <c r="P5472" s="527">
        <f t="shared" si="602"/>
        <v>0.12343999999999866</v>
      </c>
      <c r="Q5472" s="100">
        <f t="shared" si="583"/>
        <v>-9.2950157162101483</v>
      </c>
      <c r="R5472" s="565">
        <f t="shared" si="595"/>
        <v>5.3996974699634685E-3</v>
      </c>
      <c r="S5472" s="653">
        <v>0</v>
      </c>
      <c r="T5472" s="389">
        <v>0</v>
      </c>
      <c r="U5472" s="390">
        <v>0</v>
      </c>
      <c r="V5472" s="405">
        <v>0</v>
      </c>
      <c r="W5472" s="406">
        <v>0</v>
      </c>
      <c r="X5472" s="405">
        <v>0</v>
      </c>
      <c r="Y5472" s="163">
        <f t="shared" si="585"/>
        <v>24.34</v>
      </c>
      <c r="Z5472" s="108">
        <v>0</v>
      </c>
      <c r="AA5472" s="112">
        <v>0</v>
      </c>
      <c r="AB5472" s="108">
        <v>341.2</v>
      </c>
      <c r="AC5472" s="109">
        <v>0</v>
      </c>
      <c r="AD5472" s="407">
        <v>17.54</v>
      </c>
      <c r="AE5472" s="523"/>
      <c r="AF5472" s="108">
        <v>352.4</v>
      </c>
      <c r="AG5472" s="109">
        <v>0</v>
      </c>
      <c r="AH5472" s="654">
        <v>0</v>
      </c>
      <c r="AI5472" s="112"/>
      <c r="AJ5472" s="110">
        <v>9</v>
      </c>
      <c r="AK5472" s="164"/>
      <c r="AL5472" s="395">
        <f t="shared" si="586"/>
        <v>9</v>
      </c>
      <c r="AM5472" s="395"/>
      <c r="AN5472" s="163">
        <f t="shared" si="587"/>
        <v>26.54</v>
      </c>
      <c r="AO5472" s="163"/>
      <c r="AP5472" s="113">
        <f t="shared" si="584"/>
        <v>2.1999999999999993</v>
      </c>
      <c r="AQ5472" s="163"/>
      <c r="AR5472" s="163"/>
      <c r="AS5472" s="163"/>
      <c r="AT5472" s="655"/>
      <c r="AU5472" s="655"/>
      <c r="AV5472" s="656">
        <v>5.45</v>
      </c>
      <c r="AW5472" s="184"/>
      <c r="AX5472" s="184"/>
      <c r="AY5472" s="184"/>
      <c r="AZ5472" s="184"/>
      <c r="BA5472" s="184"/>
      <c r="BB5472" s="636">
        <f t="shared" si="598"/>
        <v>21.09</v>
      </c>
      <c r="BC5472" s="592"/>
      <c r="BD5472" s="115">
        <f t="shared" si="596"/>
        <v>23.199000000000002</v>
      </c>
      <c r="BE5472" s="593">
        <f t="shared" si="603"/>
        <v>7.0390000000000015</v>
      </c>
      <c r="BF5472" s="169">
        <v>141</v>
      </c>
      <c r="BG5472" s="592">
        <f t="shared" si="588"/>
        <v>6.6710000000000003</v>
      </c>
      <c r="BH5472" s="593">
        <f t="shared" si="604"/>
        <v>9.4890000000000008</v>
      </c>
      <c r="BI5472" s="170">
        <v>170.54</v>
      </c>
      <c r="BJ5472" s="592">
        <f t="shared" si="605"/>
        <v>6.7005400000000002</v>
      </c>
      <c r="BK5472" s="266">
        <f t="shared" si="606"/>
        <v>1.0966513911620295</v>
      </c>
      <c r="BL5472" s="636">
        <f t="shared" si="607"/>
        <v>3.6794599999999988</v>
      </c>
      <c r="BM5472" s="211">
        <f t="shared" si="589"/>
        <v>1.1631499623210249</v>
      </c>
      <c r="BN5472" s="115">
        <f t="shared" si="597"/>
        <v>10.799999999999999</v>
      </c>
      <c r="BO5472" s="595">
        <f t="shared" si="590"/>
        <v>28.339999999999996</v>
      </c>
      <c r="BP5472" s="596">
        <f t="shared" si="608"/>
        <v>5.479459999999996</v>
      </c>
      <c r="BR5472" s="597">
        <f t="shared" si="599"/>
        <v>22.3264</v>
      </c>
    </row>
    <row r="5473" spans="1:70" x14ac:dyDescent="0.2">
      <c r="A5473" s="58">
        <v>41989</v>
      </c>
      <c r="B5473" s="92">
        <v>18.87</v>
      </c>
      <c r="C5473" s="73">
        <f t="shared" si="591"/>
        <v>17.171700000000001</v>
      </c>
      <c r="D5473" s="174">
        <v>5.56</v>
      </c>
      <c r="E5473" s="648">
        <f t="shared" si="592"/>
        <v>22.08</v>
      </c>
      <c r="F5473" s="382">
        <f t="shared" si="581"/>
        <v>24.43</v>
      </c>
      <c r="G5473" s="649">
        <f t="shared" si="593"/>
        <v>22.7317</v>
      </c>
      <c r="H5473" s="371">
        <v>16.52</v>
      </c>
      <c r="I5473" s="174">
        <v>6.04</v>
      </c>
      <c r="J5473" s="313">
        <f t="shared" si="600"/>
        <v>5.7185799999999993</v>
      </c>
      <c r="K5473" s="403">
        <f t="shared" si="594"/>
        <v>22.56</v>
      </c>
      <c r="L5473" s="564">
        <f t="shared" si="601"/>
        <v>22.238579999999999</v>
      </c>
      <c r="M5473" s="564"/>
      <c r="N5473" s="564"/>
      <c r="O5473" s="98">
        <f t="shared" si="582"/>
        <v>-1.870000000000001</v>
      </c>
      <c r="P5473" s="527">
        <f t="shared" si="602"/>
        <v>-0.49312000000000111</v>
      </c>
      <c r="Q5473" s="100">
        <f t="shared" si="583"/>
        <v>-8.2890070921985863</v>
      </c>
      <c r="R5473" s="565">
        <f t="shared" si="595"/>
        <v>-2.2174077661433471E-2</v>
      </c>
      <c r="S5473" s="653">
        <v>4.4999999999999998E-2</v>
      </c>
      <c r="T5473" s="389">
        <v>0</v>
      </c>
      <c r="U5473" s="390">
        <v>0</v>
      </c>
      <c r="V5473" s="405">
        <v>0</v>
      </c>
      <c r="W5473" s="406">
        <v>0</v>
      </c>
      <c r="X5473" s="405">
        <v>0</v>
      </c>
      <c r="Y5473" s="163">
        <f t="shared" si="585"/>
        <v>24.384999999999998</v>
      </c>
      <c r="Z5473" s="108">
        <v>0</v>
      </c>
      <c r="AA5473" s="112">
        <v>0</v>
      </c>
      <c r="AB5473" s="108">
        <v>341.3</v>
      </c>
      <c r="AC5473" s="109">
        <v>0</v>
      </c>
      <c r="AD5473" s="407">
        <v>18.14</v>
      </c>
      <c r="AE5473" s="523"/>
      <c r="AF5473" s="108">
        <v>352.6</v>
      </c>
      <c r="AG5473" s="109">
        <v>0.3</v>
      </c>
      <c r="AH5473" s="654">
        <v>0</v>
      </c>
      <c r="AI5473" s="112"/>
      <c r="AJ5473" s="110">
        <v>8</v>
      </c>
      <c r="AK5473" s="164"/>
      <c r="AL5473" s="395">
        <f t="shared" si="586"/>
        <v>8</v>
      </c>
      <c r="AM5473" s="395"/>
      <c r="AN5473" s="163">
        <f t="shared" si="587"/>
        <v>26.14</v>
      </c>
      <c r="AO5473" s="163"/>
      <c r="AP5473" s="113">
        <f t="shared" si="584"/>
        <v>1.7100000000000009</v>
      </c>
      <c r="AQ5473" s="163"/>
      <c r="AR5473" s="163"/>
      <c r="AS5473" s="163"/>
      <c r="AT5473" s="655"/>
      <c r="AU5473" s="655"/>
      <c r="AV5473" s="656">
        <v>6.76</v>
      </c>
      <c r="AW5473" s="184"/>
      <c r="AX5473" s="184"/>
      <c r="AY5473" s="184"/>
      <c r="AZ5473" s="184"/>
      <c r="BA5473" s="184"/>
      <c r="BB5473" s="636">
        <f t="shared" si="598"/>
        <v>19.380000000000003</v>
      </c>
      <c r="BC5473" s="592"/>
      <c r="BD5473" s="115">
        <f t="shared" si="596"/>
        <v>21.318000000000005</v>
      </c>
      <c r="BE5473" s="593">
        <f t="shared" si="603"/>
        <v>4.7980000000000054</v>
      </c>
      <c r="BF5473" s="169">
        <v>96</v>
      </c>
      <c r="BG5473" s="592">
        <f t="shared" si="588"/>
        <v>5.6559999999999997</v>
      </c>
      <c r="BH5473" s="593">
        <f t="shared" si="604"/>
        <v>10.864000000000001</v>
      </c>
      <c r="BI5473" s="170">
        <v>158.58000000000001</v>
      </c>
      <c r="BJ5473" s="592">
        <f t="shared" si="605"/>
        <v>5.7185799999999993</v>
      </c>
      <c r="BK5473" s="266">
        <f t="shared" si="606"/>
        <v>0.94678476821192037</v>
      </c>
      <c r="BL5473" s="636">
        <f t="shared" si="607"/>
        <v>3.9014200000000017</v>
      </c>
      <c r="BM5473" s="211">
        <f t="shared" si="589"/>
        <v>1.147283856159143</v>
      </c>
      <c r="BN5473" s="115">
        <f t="shared" si="597"/>
        <v>9.6</v>
      </c>
      <c r="BO5473" s="595">
        <f t="shared" si="590"/>
        <v>27.740000000000002</v>
      </c>
      <c r="BP5473" s="596">
        <f t="shared" si="608"/>
        <v>5.5014200000000031</v>
      </c>
      <c r="BR5473" s="597">
        <f t="shared" si="599"/>
        <v>22.598399999999998</v>
      </c>
    </row>
    <row r="5474" spans="1:70" x14ac:dyDescent="0.2">
      <c r="A5474" s="58">
        <v>41990</v>
      </c>
      <c r="B5474" s="92">
        <v>19.84</v>
      </c>
      <c r="C5474" s="73">
        <f t="shared" si="591"/>
        <v>18.054400000000001</v>
      </c>
      <c r="D5474" s="174">
        <v>5.84</v>
      </c>
      <c r="E5474" s="648">
        <f t="shared" si="592"/>
        <v>24.5</v>
      </c>
      <c r="F5474" s="382">
        <f t="shared" si="581"/>
        <v>25.68</v>
      </c>
      <c r="G5474" s="649">
        <f t="shared" si="593"/>
        <v>23.894400000000001</v>
      </c>
      <c r="H5474" s="371">
        <v>18.66</v>
      </c>
      <c r="I5474" s="174">
        <v>6</v>
      </c>
      <c r="J5474" s="313">
        <f t="shared" si="600"/>
        <v>6.0008300000000006</v>
      </c>
      <c r="K5474" s="403">
        <f t="shared" si="594"/>
        <v>24.66</v>
      </c>
      <c r="L5474" s="564">
        <f t="shared" si="601"/>
        <v>24.660830000000001</v>
      </c>
      <c r="M5474" s="564"/>
      <c r="N5474" s="564"/>
      <c r="O5474" s="98">
        <f t="shared" si="582"/>
        <v>-1.0199999999999996</v>
      </c>
      <c r="P5474" s="527">
        <f t="shared" si="602"/>
        <v>0.76642999999999972</v>
      </c>
      <c r="Q5474" s="100">
        <f t="shared" si="583"/>
        <v>-4.1362530413625285</v>
      </c>
      <c r="R5474" s="565">
        <f t="shared" si="595"/>
        <v>3.1078840412102907E-2</v>
      </c>
      <c r="S5474" s="653">
        <v>0.76449999999999996</v>
      </c>
      <c r="T5474" s="389">
        <v>0</v>
      </c>
      <c r="U5474" s="390">
        <v>0</v>
      </c>
      <c r="V5474" s="405">
        <v>0</v>
      </c>
      <c r="W5474" s="406">
        <v>0</v>
      </c>
      <c r="X5474" s="405">
        <v>0</v>
      </c>
      <c r="Y5474" s="163">
        <f t="shared" si="585"/>
        <v>24.915500000000002</v>
      </c>
      <c r="Z5474" s="108">
        <v>0</v>
      </c>
      <c r="AA5474" s="112">
        <v>0</v>
      </c>
      <c r="AB5474" s="108">
        <v>341.2</v>
      </c>
      <c r="AC5474" s="109">
        <v>0</v>
      </c>
      <c r="AD5474" s="407">
        <v>18.04</v>
      </c>
      <c r="AE5474" s="523"/>
      <c r="AF5474" s="108">
        <v>352.7</v>
      </c>
      <c r="AG5474" s="109">
        <v>0</v>
      </c>
      <c r="AH5474" s="654">
        <v>0</v>
      </c>
      <c r="AI5474" s="112"/>
      <c r="AJ5474" s="110">
        <v>6</v>
      </c>
      <c r="AK5474" s="164"/>
      <c r="AL5474" s="395">
        <f t="shared" si="586"/>
        <v>6</v>
      </c>
      <c r="AM5474" s="395"/>
      <c r="AN5474" s="163">
        <f t="shared" si="587"/>
        <v>24.04</v>
      </c>
      <c r="AO5474" s="163"/>
      <c r="AP5474" s="113">
        <f t="shared" si="584"/>
        <v>-1.6400000000000006</v>
      </c>
      <c r="AQ5474" s="163"/>
      <c r="AR5474" s="163"/>
      <c r="AS5474" s="163"/>
      <c r="AT5474" s="655"/>
      <c r="AU5474" s="655"/>
      <c r="AV5474" s="656">
        <v>6.29</v>
      </c>
      <c r="AW5474" s="184"/>
      <c r="AX5474" s="184"/>
      <c r="AY5474" s="184"/>
      <c r="AZ5474" s="184"/>
      <c r="BA5474" s="184"/>
      <c r="BB5474" s="636">
        <f t="shared" si="598"/>
        <v>17.75</v>
      </c>
      <c r="BC5474" s="592"/>
      <c r="BD5474" s="115">
        <f t="shared" si="596"/>
        <v>19.525000000000002</v>
      </c>
      <c r="BE5474" s="593">
        <f t="shared" si="603"/>
        <v>0.86500000000000199</v>
      </c>
      <c r="BF5474" s="169">
        <v>120</v>
      </c>
      <c r="BG5474" s="592">
        <f t="shared" si="588"/>
        <v>5.96</v>
      </c>
      <c r="BH5474" s="593">
        <f t="shared" si="604"/>
        <v>12.7</v>
      </c>
      <c r="BI5474" s="170">
        <v>160.83000000000001</v>
      </c>
      <c r="BJ5474" s="592">
        <f t="shared" si="605"/>
        <v>6.0008299999999997</v>
      </c>
      <c r="BK5474" s="266">
        <f t="shared" si="606"/>
        <v>1.0001383333333334</v>
      </c>
      <c r="BL5474" s="636">
        <f t="shared" si="607"/>
        <v>-0.62083000000000155</v>
      </c>
      <c r="BM5474" s="211">
        <f t="shared" si="589"/>
        <v>1.3111480865224625</v>
      </c>
      <c r="BN5474" s="115">
        <f t="shared" si="597"/>
        <v>7.1999999999999993</v>
      </c>
      <c r="BO5474" s="595">
        <f t="shared" si="590"/>
        <v>25.24</v>
      </c>
      <c r="BP5474" s="596">
        <f t="shared" si="608"/>
        <v>0.57916999999999774</v>
      </c>
      <c r="BR5474" s="597">
        <f t="shared" si="599"/>
        <v>24.707999999999998</v>
      </c>
    </row>
    <row r="5475" spans="1:70" x14ac:dyDescent="0.2">
      <c r="A5475" s="58">
        <v>41991</v>
      </c>
      <c r="B5475" s="92">
        <v>19.63</v>
      </c>
      <c r="C5475" s="73">
        <f t="shared" si="591"/>
        <v>17.863299999999999</v>
      </c>
      <c r="D5475" s="174">
        <v>6.2</v>
      </c>
      <c r="E5475" s="648">
        <f t="shared" si="592"/>
        <v>24</v>
      </c>
      <c r="F5475" s="382">
        <f t="shared" si="581"/>
        <v>25.83</v>
      </c>
      <c r="G5475" s="649">
        <f t="shared" si="593"/>
        <v>24.063299999999998</v>
      </c>
      <c r="H5475" s="371">
        <v>17.8</v>
      </c>
      <c r="I5475" s="174">
        <v>6.03</v>
      </c>
      <c r="J5475" s="313">
        <f t="shared" si="600"/>
        <v>6.3452400000000004</v>
      </c>
      <c r="K5475" s="403">
        <f t="shared" si="594"/>
        <v>23.830000000000002</v>
      </c>
      <c r="L5475" s="564">
        <f t="shared" si="601"/>
        <v>24.145240000000001</v>
      </c>
      <c r="M5475" s="564"/>
      <c r="N5475" s="564"/>
      <c r="O5475" s="98">
        <f t="shared" si="582"/>
        <v>-1.9999999999999964</v>
      </c>
      <c r="P5475" s="527">
        <f t="shared" si="602"/>
        <v>8.194000000000301E-2</v>
      </c>
      <c r="Q5475" s="100">
        <f t="shared" si="583"/>
        <v>-8.3927822073017051</v>
      </c>
      <c r="R5475" s="565">
        <f t="shared" si="595"/>
        <v>3.3936295518289736E-3</v>
      </c>
      <c r="S5475" s="657">
        <v>1.3374999999999999</v>
      </c>
      <c r="T5475" s="389">
        <v>0</v>
      </c>
      <c r="U5475" s="390">
        <v>0</v>
      </c>
      <c r="V5475" s="405">
        <v>0</v>
      </c>
      <c r="W5475" s="406">
        <v>0</v>
      </c>
      <c r="X5475" s="405">
        <v>0</v>
      </c>
      <c r="Y5475" s="163">
        <f t="shared" si="585"/>
        <v>24.4925</v>
      </c>
      <c r="Z5475" s="108">
        <v>0</v>
      </c>
      <c r="AA5475" s="112">
        <v>0</v>
      </c>
      <c r="AB5475" s="108">
        <v>341.1</v>
      </c>
      <c r="AC5475" s="109">
        <v>0</v>
      </c>
      <c r="AD5475" s="407">
        <v>18.02</v>
      </c>
      <c r="AE5475" s="523"/>
      <c r="AF5475" s="108">
        <v>352.7</v>
      </c>
      <c r="AG5475" s="109">
        <v>0</v>
      </c>
      <c r="AH5475" s="654">
        <v>0</v>
      </c>
      <c r="AI5475" s="112"/>
      <c r="AJ5475" s="110">
        <v>9</v>
      </c>
      <c r="AK5475" s="164"/>
      <c r="AL5475" s="395">
        <f t="shared" si="586"/>
        <v>9</v>
      </c>
      <c r="AM5475" s="395"/>
      <c r="AN5475" s="163">
        <f t="shared" si="587"/>
        <v>27.02</v>
      </c>
      <c r="AO5475" s="163"/>
      <c r="AP5475" s="113">
        <f t="shared" si="584"/>
        <v>1.1900000000000013</v>
      </c>
      <c r="AQ5475" s="163"/>
      <c r="AR5475" s="163"/>
      <c r="AS5475" s="163"/>
      <c r="AT5475" s="655"/>
      <c r="AU5475" s="655"/>
      <c r="AV5475" s="656">
        <v>7.68</v>
      </c>
      <c r="AW5475" s="184"/>
      <c r="AX5475" s="184"/>
      <c r="AY5475" s="184"/>
      <c r="AZ5475" s="184"/>
      <c r="BA5475" s="184"/>
      <c r="BB5475" s="636">
        <f t="shared" si="598"/>
        <v>19.34</v>
      </c>
      <c r="BC5475" s="592"/>
      <c r="BD5475" s="115">
        <f t="shared" si="596"/>
        <v>21.274000000000001</v>
      </c>
      <c r="BE5475" s="593">
        <f t="shared" si="603"/>
        <v>3.4740000000000002</v>
      </c>
      <c r="BF5475" s="169">
        <v>172</v>
      </c>
      <c r="BG5475" s="592">
        <f t="shared" si="588"/>
        <v>6.3719999999999999</v>
      </c>
      <c r="BH5475" s="593">
        <f t="shared" si="604"/>
        <v>11.428000000000001</v>
      </c>
      <c r="BI5475" s="170">
        <v>145.24</v>
      </c>
      <c r="BJ5475" s="592">
        <f t="shared" si="605"/>
        <v>6.3452400000000004</v>
      </c>
      <c r="BK5475" s="266">
        <f t="shared" si="606"/>
        <v>1.0522786069651742</v>
      </c>
      <c r="BL5475" s="636">
        <f t="shared" si="607"/>
        <v>2.8747599999999984</v>
      </c>
      <c r="BM5475" s="211">
        <f t="shared" si="589"/>
        <v>1.1854182087342711</v>
      </c>
      <c r="BN5475" s="115">
        <f t="shared" si="597"/>
        <v>10.799999999999999</v>
      </c>
      <c r="BO5475" s="595">
        <f t="shared" si="590"/>
        <v>28.82</v>
      </c>
      <c r="BP5475" s="596">
        <f t="shared" si="608"/>
        <v>4.6747599999999991</v>
      </c>
      <c r="BR5475" s="597">
        <f t="shared" si="599"/>
        <v>23.898800000000001</v>
      </c>
    </row>
    <row r="5476" spans="1:70" x14ac:dyDescent="0.2">
      <c r="A5476" s="58">
        <v>41992</v>
      </c>
      <c r="B5476" s="92">
        <v>20.75</v>
      </c>
      <c r="C5476" s="73">
        <f t="shared" si="591"/>
        <v>18.8825</v>
      </c>
      <c r="D5476" s="174">
        <v>5.73</v>
      </c>
      <c r="E5476" s="648">
        <f t="shared" si="592"/>
        <v>24.98</v>
      </c>
      <c r="F5476" s="382">
        <f t="shared" si="581"/>
        <v>26.48</v>
      </c>
      <c r="G5476" s="649">
        <f t="shared" si="593"/>
        <v>24.612500000000001</v>
      </c>
      <c r="H5476" s="371">
        <v>19.25</v>
      </c>
      <c r="I5476" s="174">
        <v>6.24</v>
      </c>
      <c r="J5476" s="313">
        <f t="shared" si="600"/>
        <v>5.8469000000000007</v>
      </c>
      <c r="K5476" s="403">
        <f t="shared" si="594"/>
        <v>25.490000000000002</v>
      </c>
      <c r="L5476" s="564">
        <f t="shared" si="601"/>
        <v>25.096900000000002</v>
      </c>
      <c r="M5476" s="564"/>
      <c r="N5476" s="564"/>
      <c r="O5476" s="98">
        <f t="shared" si="582"/>
        <v>-0.98999999999999844</v>
      </c>
      <c r="P5476" s="527">
        <f t="shared" si="602"/>
        <v>0.48440000000000083</v>
      </c>
      <c r="Q5476" s="100">
        <f t="shared" si="583"/>
        <v>-3.8838760298156076</v>
      </c>
      <c r="R5476" s="565">
        <f t="shared" si="595"/>
        <v>1.930118859301351E-2</v>
      </c>
      <c r="S5476" s="657">
        <v>0.57299999999999995</v>
      </c>
      <c r="T5476" s="389">
        <v>0</v>
      </c>
      <c r="U5476" s="390">
        <v>0</v>
      </c>
      <c r="V5476" s="405">
        <v>0</v>
      </c>
      <c r="W5476" s="406">
        <v>0</v>
      </c>
      <c r="X5476" s="405">
        <v>0</v>
      </c>
      <c r="Y5476" s="163">
        <f t="shared" si="585"/>
        <v>25.907</v>
      </c>
      <c r="Z5476" s="108">
        <v>0</v>
      </c>
      <c r="AA5476" s="112">
        <v>0</v>
      </c>
      <c r="AB5476" s="108">
        <v>341.1</v>
      </c>
      <c r="AC5476" s="109">
        <v>0</v>
      </c>
      <c r="AD5476" s="407">
        <v>23.41</v>
      </c>
      <c r="AE5476" s="523"/>
      <c r="AF5476" s="108">
        <v>352.7</v>
      </c>
      <c r="AG5476" s="109">
        <v>0</v>
      </c>
      <c r="AH5476" s="654">
        <v>0</v>
      </c>
      <c r="AI5476" s="112"/>
      <c r="AJ5476" s="110">
        <v>7</v>
      </c>
      <c r="AK5476" s="164"/>
      <c r="AL5476" s="395">
        <f t="shared" si="586"/>
        <v>7</v>
      </c>
      <c r="AM5476" s="395"/>
      <c r="AN5476" s="163">
        <f t="shared" si="587"/>
        <v>30.41</v>
      </c>
      <c r="AO5476" s="163"/>
      <c r="AP5476" s="113">
        <f t="shared" si="584"/>
        <v>3.9299999999999997</v>
      </c>
      <c r="AQ5476" s="163"/>
      <c r="AR5476" s="163"/>
      <c r="AS5476" s="163"/>
      <c r="AT5476" s="655"/>
      <c r="AU5476" s="655"/>
      <c r="AV5476" s="656">
        <v>5.32</v>
      </c>
      <c r="AW5476" s="184"/>
      <c r="AX5476" s="184"/>
      <c r="AY5476" s="184"/>
      <c r="AZ5476" s="184"/>
      <c r="BA5476" s="184"/>
      <c r="BB5476" s="636">
        <f t="shared" si="598"/>
        <v>25.09</v>
      </c>
      <c r="BC5476" s="592"/>
      <c r="BD5476" s="115">
        <f t="shared" si="596"/>
        <v>27.599000000000004</v>
      </c>
      <c r="BE5476" s="593">
        <f t="shared" si="603"/>
        <v>8.3490000000000038</v>
      </c>
      <c r="BF5476" s="169">
        <v>104</v>
      </c>
      <c r="BG5476" s="592">
        <f t="shared" si="588"/>
        <v>5.8340000000000005</v>
      </c>
      <c r="BH5476" s="593">
        <f t="shared" si="604"/>
        <v>13.416</v>
      </c>
      <c r="BI5476" s="170">
        <v>116.9</v>
      </c>
      <c r="BJ5476" s="592">
        <f t="shared" si="605"/>
        <v>5.8469000000000007</v>
      </c>
      <c r="BK5476" s="266">
        <f t="shared" si="606"/>
        <v>0.93700320512820523</v>
      </c>
      <c r="BL5476" s="636">
        <f t="shared" si="607"/>
        <v>5.3130999999999986</v>
      </c>
      <c r="BM5476" s="211">
        <f t="shared" si="589"/>
        <v>1.0591910555738244</v>
      </c>
      <c r="BN5476" s="115">
        <f t="shared" si="597"/>
        <v>8.4</v>
      </c>
      <c r="BO5476" s="595">
        <f t="shared" si="590"/>
        <v>31.810000000000002</v>
      </c>
      <c r="BP5476" s="596">
        <f t="shared" si="608"/>
        <v>6.7131000000000007</v>
      </c>
      <c r="BR5476" s="597">
        <f t="shared" si="599"/>
        <v>25.531600000000001</v>
      </c>
    </row>
    <row r="5477" spans="1:70" x14ac:dyDescent="0.2">
      <c r="A5477" s="58">
        <v>41993</v>
      </c>
      <c r="B5477" s="92">
        <v>18.579999999999998</v>
      </c>
      <c r="C5477" s="73">
        <f t="shared" si="591"/>
        <v>16.907799999999998</v>
      </c>
      <c r="D5477" s="174">
        <v>6.29</v>
      </c>
      <c r="E5477" s="648">
        <f t="shared" si="592"/>
        <v>24.4</v>
      </c>
      <c r="F5477" s="382">
        <f t="shared" si="581"/>
        <v>24.869999999999997</v>
      </c>
      <c r="G5477" s="649">
        <f t="shared" si="593"/>
        <v>23.197799999999997</v>
      </c>
      <c r="H5477" s="371">
        <v>18.11</v>
      </c>
      <c r="I5477" s="174">
        <v>5.92</v>
      </c>
      <c r="J5477" s="313">
        <f t="shared" si="600"/>
        <v>6.4559900000000008</v>
      </c>
      <c r="K5477" s="403">
        <f t="shared" si="594"/>
        <v>24.03</v>
      </c>
      <c r="L5477" s="564">
        <f t="shared" si="601"/>
        <v>24.565989999999999</v>
      </c>
      <c r="M5477" s="564"/>
      <c r="N5477" s="564"/>
      <c r="O5477" s="98">
        <f t="shared" si="582"/>
        <v>-0.83999999999999631</v>
      </c>
      <c r="P5477" s="527">
        <f t="shared" si="602"/>
        <v>1.368190000000002</v>
      </c>
      <c r="Q5477" s="100">
        <f t="shared" si="583"/>
        <v>-3.4956304619225809</v>
      </c>
      <c r="R5477" s="565">
        <f t="shared" si="595"/>
        <v>5.5694478423218528E-2</v>
      </c>
      <c r="S5477" s="653">
        <v>0</v>
      </c>
      <c r="T5477" s="389">
        <v>0</v>
      </c>
      <c r="U5477" s="390">
        <v>0</v>
      </c>
      <c r="V5477" s="405">
        <v>0</v>
      </c>
      <c r="W5477" s="406">
        <v>0</v>
      </c>
      <c r="X5477" s="405">
        <v>0</v>
      </c>
      <c r="Y5477" s="163">
        <f t="shared" si="585"/>
        <v>24.869999999999997</v>
      </c>
      <c r="Z5477" s="108">
        <v>0</v>
      </c>
      <c r="AA5477" s="112">
        <v>0</v>
      </c>
      <c r="AB5477" s="108">
        <v>340</v>
      </c>
      <c r="AC5477" s="109">
        <v>0</v>
      </c>
      <c r="AD5477" s="407">
        <v>20.76</v>
      </c>
      <c r="AE5477" s="523"/>
      <c r="AF5477" s="108">
        <v>352.7</v>
      </c>
      <c r="AG5477" s="109">
        <v>0.2</v>
      </c>
      <c r="AH5477" s="654">
        <v>0</v>
      </c>
      <c r="AI5477" s="112"/>
      <c r="AJ5477" s="110">
        <v>8</v>
      </c>
      <c r="AK5477" s="164"/>
      <c r="AL5477" s="395">
        <f t="shared" si="586"/>
        <v>8</v>
      </c>
      <c r="AM5477" s="395"/>
      <c r="AN5477" s="163">
        <f t="shared" si="587"/>
        <v>28.76</v>
      </c>
      <c r="AO5477" s="163"/>
      <c r="AP5477" s="113">
        <f t="shared" si="584"/>
        <v>3.8900000000000041</v>
      </c>
      <c r="AQ5477" s="163"/>
      <c r="AR5477" s="163"/>
      <c r="AS5477" s="163"/>
      <c r="AT5477" s="655"/>
      <c r="AU5477" s="655"/>
      <c r="AV5477" s="656">
        <v>5.16</v>
      </c>
      <c r="AW5477" s="184"/>
      <c r="AX5477" s="184"/>
      <c r="AY5477" s="184"/>
      <c r="AZ5477" s="184"/>
      <c r="BA5477" s="184"/>
      <c r="BB5477" s="636">
        <f t="shared" si="598"/>
        <v>23.6</v>
      </c>
      <c r="BC5477" s="592"/>
      <c r="BD5477" s="115">
        <f t="shared" si="596"/>
        <v>25.960000000000004</v>
      </c>
      <c r="BE5477" s="593">
        <f t="shared" si="603"/>
        <v>7.850000000000005</v>
      </c>
      <c r="BF5477" s="169">
        <v>199</v>
      </c>
      <c r="BG5477" s="592">
        <f t="shared" si="588"/>
        <v>6.4889999999999999</v>
      </c>
      <c r="BH5477" s="593">
        <f t="shared" si="604"/>
        <v>11.620999999999999</v>
      </c>
      <c r="BI5477" s="170">
        <v>165.99</v>
      </c>
      <c r="BJ5477" s="592">
        <f t="shared" si="605"/>
        <v>6.4559899999999999</v>
      </c>
      <c r="BK5477" s="266">
        <f t="shared" si="606"/>
        <v>1.0905388513513514</v>
      </c>
      <c r="BL5477" s="636">
        <f t="shared" si="607"/>
        <v>4.1940100000000022</v>
      </c>
      <c r="BM5477" s="211">
        <f t="shared" si="589"/>
        <v>1.0834492350486786</v>
      </c>
      <c r="BN5477" s="115">
        <f t="shared" si="597"/>
        <v>9.6</v>
      </c>
      <c r="BO5477" s="595">
        <f t="shared" si="590"/>
        <v>30.36</v>
      </c>
      <c r="BP5477" s="596">
        <f t="shared" si="608"/>
        <v>5.7940100000000001</v>
      </c>
      <c r="BR5477" s="597">
        <f t="shared" si="599"/>
        <v>24.1096</v>
      </c>
    </row>
    <row r="5478" spans="1:70" x14ac:dyDescent="0.2">
      <c r="A5478" s="58">
        <v>41994</v>
      </c>
      <c r="B5478" s="92">
        <v>18.559999999999999</v>
      </c>
      <c r="C5478" s="73">
        <f t="shared" si="591"/>
        <v>16.889599999999998</v>
      </c>
      <c r="D5478" s="174">
        <v>5.93</v>
      </c>
      <c r="E5478" s="648">
        <f t="shared" si="592"/>
        <v>22.63</v>
      </c>
      <c r="F5478" s="382">
        <f t="shared" si="581"/>
        <v>24.49</v>
      </c>
      <c r="G5478" s="649">
        <f t="shared" si="593"/>
        <v>22.819599999999998</v>
      </c>
      <c r="H5478" s="371">
        <v>16.7</v>
      </c>
      <c r="I5478" s="174">
        <v>5.99</v>
      </c>
      <c r="J5478" s="313">
        <f t="shared" si="600"/>
        <v>6.0941100000000006</v>
      </c>
      <c r="K5478" s="403">
        <f t="shared" si="594"/>
        <v>22.689999999999998</v>
      </c>
      <c r="L5478" s="564">
        <f t="shared" si="601"/>
        <v>22.79411</v>
      </c>
      <c r="M5478" s="564"/>
      <c r="N5478" s="564"/>
      <c r="O5478" s="98">
        <f t="shared" si="582"/>
        <v>-1.8000000000000007</v>
      </c>
      <c r="P5478" s="527">
        <f t="shared" si="602"/>
        <v>-2.5489999999997792E-2</v>
      </c>
      <c r="Q5478" s="100">
        <f t="shared" si="583"/>
        <v>-7.933010136624068</v>
      </c>
      <c r="R5478" s="565">
        <f t="shared" si="595"/>
        <v>-1.1182713429038376E-3</v>
      </c>
      <c r="S5478" s="653">
        <v>0</v>
      </c>
      <c r="T5478" s="389">
        <v>0</v>
      </c>
      <c r="U5478" s="390">
        <v>0</v>
      </c>
      <c r="V5478" s="405">
        <v>0</v>
      </c>
      <c r="W5478" s="406">
        <v>0</v>
      </c>
      <c r="X5478" s="405">
        <v>0</v>
      </c>
      <c r="Y5478" s="163">
        <f t="shared" si="585"/>
        <v>24.49</v>
      </c>
      <c r="Z5478" s="108">
        <v>0</v>
      </c>
      <c r="AA5478" s="112">
        <v>0</v>
      </c>
      <c r="AB5478" s="108">
        <v>341.3</v>
      </c>
      <c r="AC5478" s="109">
        <v>0.3</v>
      </c>
      <c r="AD5478" s="407">
        <v>10.210000000000001</v>
      </c>
      <c r="AE5478" s="523"/>
      <c r="AF5478" s="108">
        <v>352.7</v>
      </c>
      <c r="AG5478" s="109">
        <v>0.3</v>
      </c>
      <c r="AH5478" s="654">
        <v>0</v>
      </c>
      <c r="AI5478" s="112"/>
      <c r="AJ5478" s="110">
        <v>8</v>
      </c>
      <c r="AK5478" s="164"/>
      <c r="AL5478" s="395">
        <f t="shared" si="586"/>
        <v>8</v>
      </c>
      <c r="AM5478" s="395"/>
      <c r="AN5478" s="163">
        <f t="shared" si="587"/>
        <v>18.21</v>
      </c>
      <c r="AO5478" s="163"/>
      <c r="AP5478" s="113">
        <f t="shared" si="584"/>
        <v>-6.2799999999999976</v>
      </c>
      <c r="AQ5478" s="163"/>
      <c r="AR5478" s="163"/>
      <c r="AS5478" s="163"/>
      <c r="AT5478" s="655"/>
      <c r="AU5478" s="655"/>
      <c r="AV5478" s="656">
        <v>5.97</v>
      </c>
      <c r="AW5478" s="184"/>
      <c r="AX5478" s="184"/>
      <c r="AY5478" s="184"/>
      <c r="AZ5478" s="184"/>
      <c r="BA5478" s="184"/>
      <c r="BB5478" s="636">
        <f t="shared" si="598"/>
        <v>12.240000000000002</v>
      </c>
      <c r="BC5478" s="592"/>
      <c r="BD5478" s="115">
        <f t="shared" si="596"/>
        <v>13.464000000000004</v>
      </c>
      <c r="BE5478" s="593">
        <f t="shared" si="603"/>
        <v>-3.2359999999999953</v>
      </c>
      <c r="BF5478" s="169">
        <v>195</v>
      </c>
      <c r="BG5478" s="592">
        <f t="shared" si="588"/>
        <v>6.125</v>
      </c>
      <c r="BH5478" s="593">
        <f t="shared" si="604"/>
        <v>10.574999999999999</v>
      </c>
      <c r="BI5478" s="170">
        <v>164.11</v>
      </c>
      <c r="BJ5478" s="592">
        <f t="shared" si="605"/>
        <v>6.0941099999999997</v>
      </c>
      <c r="BK5478" s="266">
        <f t="shared" si="606"/>
        <v>1.0173806343906511</v>
      </c>
      <c r="BL5478" s="636">
        <f t="shared" si="607"/>
        <v>-4.584109999999999</v>
      </c>
      <c r="BM5478" s="211">
        <f t="shared" si="589"/>
        <v>1.6705107084019768</v>
      </c>
      <c r="BN5478" s="115">
        <f t="shared" si="597"/>
        <v>9.6</v>
      </c>
      <c r="BO5478" s="595">
        <f t="shared" si="590"/>
        <v>19.810000000000002</v>
      </c>
      <c r="BP5478" s="596">
        <f t="shared" si="608"/>
        <v>-2.9841099999999976</v>
      </c>
      <c r="BR5478" s="597">
        <f t="shared" si="599"/>
        <v>22.767999999999997</v>
      </c>
    </row>
    <row r="5479" spans="1:70" ht="13.5" customHeight="1" x14ac:dyDescent="0.2">
      <c r="A5479" s="58">
        <v>41995</v>
      </c>
      <c r="B5479" s="92">
        <v>16.53</v>
      </c>
      <c r="C5479" s="73">
        <f t="shared" si="591"/>
        <v>15.042300000000001</v>
      </c>
      <c r="D5479" s="174">
        <v>5.86</v>
      </c>
      <c r="E5479" s="648">
        <f t="shared" si="592"/>
        <v>21.240000000000002</v>
      </c>
      <c r="F5479" s="382">
        <f t="shared" si="581"/>
        <v>22.39</v>
      </c>
      <c r="G5479" s="649">
        <f t="shared" si="593"/>
        <v>20.9023</v>
      </c>
      <c r="H5479" s="371">
        <v>15.38</v>
      </c>
      <c r="I5479" s="174">
        <v>6.08</v>
      </c>
      <c r="J5479" s="313">
        <f t="shared" si="600"/>
        <v>6.0320400000000003</v>
      </c>
      <c r="K5479" s="403">
        <f t="shared" si="594"/>
        <v>21.46</v>
      </c>
      <c r="L5479" s="564">
        <f t="shared" si="601"/>
        <v>21.412040000000001</v>
      </c>
      <c r="M5479" s="564"/>
      <c r="N5479" s="564"/>
      <c r="O5479" s="98">
        <f t="shared" si="582"/>
        <v>-0.92999999999999972</v>
      </c>
      <c r="P5479" s="527">
        <f t="shared" si="602"/>
        <v>0.50974000000000075</v>
      </c>
      <c r="Q5479" s="100">
        <f t="shared" si="583"/>
        <v>-4.3336439888164016</v>
      </c>
      <c r="R5479" s="565">
        <f t="shared" si="595"/>
        <v>2.3806232381407878E-2</v>
      </c>
      <c r="S5479" s="653">
        <v>0</v>
      </c>
      <c r="T5479" s="389">
        <v>0</v>
      </c>
      <c r="U5479" s="390">
        <v>0</v>
      </c>
      <c r="V5479" s="405">
        <v>0</v>
      </c>
      <c r="W5479" s="406">
        <v>0</v>
      </c>
      <c r="X5479" s="405">
        <v>0</v>
      </c>
      <c r="Y5479" s="163">
        <f t="shared" si="585"/>
        <v>22.39</v>
      </c>
      <c r="Z5479" s="108">
        <v>0</v>
      </c>
      <c r="AA5479" s="112">
        <v>0</v>
      </c>
      <c r="AB5479" s="108">
        <v>341.3</v>
      </c>
      <c r="AC5479" s="109">
        <v>0</v>
      </c>
      <c r="AD5479" s="407">
        <v>0</v>
      </c>
      <c r="AE5479" s="523"/>
      <c r="AF5479" s="108">
        <v>352.9</v>
      </c>
      <c r="AG5479" s="109">
        <v>0.1</v>
      </c>
      <c r="AH5479" s="654">
        <v>0</v>
      </c>
      <c r="AI5479" s="112"/>
      <c r="AJ5479" s="110">
        <v>12</v>
      </c>
      <c r="AK5479" s="164"/>
      <c r="AL5479" s="395">
        <v>12</v>
      </c>
      <c r="AM5479" s="395"/>
      <c r="AN5479" s="163">
        <f t="shared" si="587"/>
        <v>12</v>
      </c>
      <c r="AO5479" s="163"/>
      <c r="AP5479" s="113">
        <f t="shared" si="584"/>
        <v>-10.39</v>
      </c>
      <c r="AQ5479" s="163"/>
      <c r="AR5479" s="163"/>
      <c r="AS5479" s="163"/>
      <c r="AT5479" s="655"/>
      <c r="AU5479" s="655"/>
      <c r="AV5479" s="656">
        <v>6.61</v>
      </c>
      <c r="AW5479" s="184"/>
      <c r="AX5479" s="184"/>
      <c r="AY5479" s="184"/>
      <c r="AZ5479" s="184"/>
      <c r="BA5479" s="184"/>
      <c r="BB5479" s="636">
        <f t="shared" si="598"/>
        <v>5.39</v>
      </c>
      <c r="BC5479" s="592"/>
      <c r="BD5479" s="115">
        <f t="shared" si="596"/>
        <v>5.9290000000000003</v>
      </c>
      <c r="BE5479" s="593">
        <f t="shared" si="603"/>
        <v>-9.4510000000000005</v>
      </c>
      <c r="BF5479" s="169">
        <v>124</v>
      </c>
      <c r="BG5479" s="592">
        <f t="shared" si="588"/>
        <v>5.984</v>
      </c>
      <c r="BH5479" s="593">
        <f t="shared" si="604"/>
        <v>9.3960000000000008</v>
      </c>
      <c r="BI5479" s="170">
        <v>172.04</v>
      </c>
      <c r="BJ5479" s="592">
        <f t="shared" si="605"/>
        <v>6.0320400000000003</v>
      </c>
      <c r="BK5479" s="266">
        <f t="shared" si="606"/>
        <v>0.99211184210526315</v>
      </c>
      <c r="BL5479" s="636">
        <f t="shared" si="607"/>
        <v>-9.4120400000000011</v>
      </c>
      <c r="BM5479" s="211">
        <f t="shared" si="589"/>
        <v>2.3541666666666665</v>
      </c>
      <c r="BN5479" s="115">
        <f t="shared" si="597"/>
        <v>14.399999999999999</v>
      </c>
      <c r="BO5479" s="595">
        <f t="shared" si="590"/>
        <v>14.399999999999999</v>
      </c>
      <c r="BP5479" s="596">
        <f t="shared" si="608"/>
        <v>-7.0120400000000025</v>
      </c>
      <c r="BR5479" s="597">
        <f t="shared" si="599"/>
        <v>21.509600000000002</v>
      </c>
    </row>
    <row r="5480" spans="1:70" x14ac:dyDescent="0.2">
      <c r="A5480" s="58">
        <v>41996</v>
      </c>
      <c r="B5480" s="92">
        <v>16.91</v>
      </c>
      <c r="C5480" s="73">
        <f t="shared" si="591"/>
        <v>15.388100000000001</v>
      </c>
      <c r="D5480" s="174">
        <v>5.93</v>
      </c>
      <c r="E5480" s="648">
        <f t="shared" si="592"/>
        <v>22.06</v>
      </c>
      <c r="F5480" s="382">
        <f t="shared" si="581"/>
        <v>22.84</v>
      </c>
      <c r="G5480" s="649">
        <f t="shared" si="593"/>
        <v>21.318100000000001</v>
      </c>
      <c r="H5480" s="371">
        <v>16.13</v>
      </c>
      <c r="I5480" s="174">
        <v>6.1</v>
      </c>
      <c r="J5480" s="313">
        <f t="shared" si="600"/>
        <v>6.1436699999999993</v>
      </c>
      <c r="K5480" s="403">
        <f t="shared" si="594"/>
        <v>22.229999999999997</v>
      </c>
      <c r="L5480" s="564">
        <f t="shared" si="601"/>
        <v>22.273669999999999</v>
      </c>
      <c r="M5480" s="564"/>
      <c r="N5480" s="564"/>
      <c r="O5480" s="98">
        <f t="shared" si="582"/>
        <v>-0.61000000000000298</v>
      </c>
      <c r="P5480" s="527">
        <f t="shared" si="602"/>
        <v>0.95556999999999803</v>
      </c>
      <c r="Q5480" s="100">
        <f t="shared" si="583"/>
        <v>-2.7440395861448632</v>
      </c>
      <c r="R5480" s="565">
        <f t="shared" si="595"/>
        <v>4.2901326992812502E-2</v>
      </c>
      <c r="S5480" s="653">
        <v>0</v>
      </c>
      <c r="T5480" s="389">
        <v>0</v>
      </c>
      <c r="U5480" s="390">
        <v>0</v>
      </c>
      <c r="V5480" s="405">
        <v>0</v>
      </c>
      <c r="W5480" s="406">
        <v>0</v>
      </c>
      <c r="X5480" s="405">
        <v>0</v>
      </c>
      <c r="Y5480" s="163">
        <f t="shared" si="585"/>
        <v>22.84</v>
      </c>
      <c r="Z5480" s="108">
        <v>0</v>
      </c>
      <c r="AA5480" s="112">
        <v>0</v>
      </c>
      <c r="AB5480" s="108">
        <v>341.3</v>
      </c>
      <c r="AC5480" s="109">
        <v>0.3</v>
      </c>
      <c r="AD5480" s="407">
        <v>0</v>
      </c>
      <c r="AE5480" s="523"/>
      <c r="AF5480" s="108">
        <v>353.3</v>
      </c>
      <c r="AG5480" s="109">
        <v>1.25</v>
      </c>
      <c r="AH5480" s="654">
        <v>0</v>
      </c>
      <c r="AI5480" s="112"/>
      <c r="AJ5480" s="110">
        <v>18</v>
      </c>
      <c r="AK5480" s="164"/>
      <c r="AL5480" s="395">
        <v>18</v>
      </c>
      <c r="AM5480" s="395"/>
      <c r="AN5480" s="163">
        <f t="shared" si="587"/>
        <v>18</v>
      </c>
      <c r="AO5480" s="163"/>
      <c r="AP5480" s="113">
        <f t="shared" si="584"/>
        <v>-4.84</v>
      </c>
      <c r="AQ5480" s="163"/>
      <c r="AR5480" s="163"/>
      <c r="AS5480" s="163"/>
      <c r="AT5480" s="655"/>
      <c r="AU5480" s="655"/>
      <c r="AV5480" s="656">
        <v>6.94</v>
      </c>
      <c r="AW5480" s="184"/>
      <c r="AX5480" s="184"/>
      <c r="AY5480" s="184"/>
      <c r="AZ5480" s="184"/>
      <c r="BA5480" s="184"/>
      <c r="BB5480" s="636">
        <f t="shared" si="598"/>
        <v>11.059999999999999</v>
      </c>
      <c r="BC5480" s="592"/>
      <c r="BD5480" s="115">
        <f t="shared" si="596"/>
        <v>12.166</v>
      </c>
      <c r="BE5480" s="593">
        <f t="shared" si="603"/>
        <v>-3.9639999999999986</v>
      </c>
      <c r="BF5480" s="169">
        <v>196</v>
      </c>
      <c r="BG5480" s="592">
        <f t="shared" si="588"/>
        <v>6.1259999999999994</v>
      </c>
      <c r="BH5480" s="593">
        <f t="shared" si="604"/>
        <v>10.004</v>
      </c>
      <c r="BI5480" s="170">
        <v>213.67</v>
      </c>
      <c r="BJ5480" s="592">
        <f t="shared" si="605"/>
        <v>6.1436699999999993</v>
      </c>
      <c r="BK5480" s="266">
        <f t="shared" si="606"/>
        <v>1.0071590163934425</v>
      </c>
      <c r="BL5480" s="636">
        <f t="shared" si="607"/>
        <v>-4.2736699999999992</v>
      </c>
      <c r="BM5480" s="211">
        <f t="shared" si="589"/>
        <v>1.5983333333333334</v>
      </c>
      <c r="BN5480" s="115">
        <f t="shared" si="597"/>
        <v>21.599999999999998</v>
      </c>
      <c r="BO5480" s="595">
        <f t="shared" si="590"/>
        <v>21.599999999999998</v>
      </c>
      <c r="BP5480" s="596">
        <f t="shared" si="608"/>
        <v>-0.67367000000000132</v>
      </c>
      <c r="BR5480" s="597">
        <f t="shared" si="599"/>
        <v>22.308399999999995</v>
      </c>
    </row>
    <row r="5481" spans="1:70" x14ac:dyDescent="0.2">
      <c r="A5481" s="58">
        <v>41997</v>
      </c>
      <c r="B5481" s="92">
        <v>16.48</v>
      </c>
      <c r="C5481" s="73">
        <f t="shared" si="591"/>
        <v>14.9968</v>
      </c>
      <c r="D5481" s="174">
        <v>6</v>
      </c>
      <c r="E5481" s="648">
        <f t="shared" si="592"/>
        <v>20.75</v>
      </c>
      <c r="F5481" s="382">
        <f t="shared" si="581"/>
        <v>22.48</v>
      </c>
      <c r="G5481" s="649">
        <f t="shared" si="593"/>
        <v>20.9968</v>
      </c>
      <c r="H5481" s="371">
        <v>14.75</v>
      </c>
      <c r="I5481" s="174">
        <v>6.11</v>
      </c>
      <c r="J5481" s="313">
        <f t="shared" si="600"/>
        <v>6.1544100000000013</v>
      </c>
      <c r="K5481" s="403">
        <f t="shared" si="594"/>
        <v>20.86</v>
      </c>
      <c r="L5481" s="564">
        <f t="shared" si="601"/>
        <v>20.904410000000002</v>
      </c>
      <c r="M5481" s="564"/>
      <c r="N5481" s="564"/>
      <c r="O5481" s="98">
        <f t="shared" si="582"/>
        <v>-1.620000000000001</v>
      </c>
      <c r="P5481" s="527">
        <f t="shared" si="602"/>
        <v>-9.2389999999998196E-2</v>
      </c>
      <c r="Q5481" s="100">
        <f t="shared" si="583"/>
        <v>-7.7660594439117974</v>
      </c>
      <c r="R5481" s="565">
        <f t="shared" si="595"/>
        <v>-4.4196415971557287E-3</v>
      </c>
      <c r="S5481" s="653">
        <v>0</v>
      </c>
      <c r="T5481" s="389">
        <v>0</v>
      </c>
      <c r="U5481" s="390">
        <v>0</v>
      </c>
      <c r="V5481" s="405">
        <v>0</v>
      </c>
      <c r="W5481" s="406">
        <v>0</v>
      </c>
      <c r="X5481" s="405">
        <v>0</v>
      </c>
      <c r="Y5481" s="163">
        <f t="shared" si="585"/>
        <v>22.48</v>
      </c>
      <c r="Z5481" s="108">
        <v>0</v>
      </c>
      <c r="AA5481" s="112">
        <v>0</v>
      </c>
      <c r="AB5481" s="108">
        <v>341.3</v>
      </c>
      <c r="AC5481" s="109">
        <v>1</v>
      </c>
      <c r="AD5481" s="407">
        <v>0</v>
      </c>
      <c r="AE5481" s="523"/>
      <c r="AF5481" s="108">
        <v>355.8</v>
      </c>
      <c r="AG5481" s="109">
        <v>0.3</v>
      </c>
      <c r="AH5481" s="654">
        <v>0</v>
      </c>
      <c r="AI5481" s="112"/>
      <c r="AJ5481" s="110">
        <v>13.45</v>
      </c>
      <c r="AK5481" s="164"/>
      <c r="AL5481" s="395">
        <f t="shared" ref="AL5481:AL5488" si="609">AH5481+AJ5481</f>
        <v>13.45</v>
      </c>
      <c r="AM5481" s="395"/>
      <c r="AN5481" s="163">
        <f t="shared" si="587"/>
        <v>13.45</v>
      </c>
      <c r="AO5481" s="163"/>
      <c r="AP5481" s="113">
        <f t="shared" si="584"/>
        <v>-9.0300000000000011</v>
      </c>
      <c r="AQ5481" s="163"/>
      <c r="AR5481" s="163"/>
      <c r="AS5481" s="163"/>
      <c r="AT5481" s="655"/>
      <c r="AU5481" s="655"/>
      <c r="AV5481" s="656">
        <v>5.5</v>
      </c>
      <c r="AW5481" s="184"/>
      <c r="AX5481" s="184"/>
      <c r="AY5481" s="184"/>
      <c r="AZ5481" s="184"/>
      <c r="BA5481" s="184"/>
      <c r="BB5481" s="636">
        <f t="shared" si="598"/>
        <v>7.9499999999999993</v>
      </c>
      <c r="BC5481" s="592"/>
      <c r="BD5481" s="115">
        <f t="shared" si="596"/>
        <v>8.7449999999999992</v>
      </c>
      <c r="BE5481" s="593">
        <f t="shared" si="603"/>
        <v>-6.0050000000000008</v>
      </c>
      <c r="BF5481" s="169">
        <v>205</v>
      </c>
      <c r="BG5481" s="592">
        <f t="shared" si="588"/>
        <v>6.2050000000000001</v>
      </c>
      <c r="BH5481" s="593">
        <f t="shared" si="604"/>
        <v>8.5449999999999999</v>
      </c>
      <c r="BI5481" s="170">
        <v>154.41</v>
      </c>
      <c r="BJ5481" s="592">
        <f t="shared" si="605"/>
        <v>6.1544100000000004</v>
      </c>
      <c r="BK5481" s="266">
        <f t="shared" si="606"/>
        <v>1.0072684124386253</v>
      </c>
      <c r="BL5481" s="636">
        <f t="shared" si="607"/>
        <v>-7.4544100000000029</v>
      </c>
      <c r="BM5481" s="211">
        <f t="shared" si="589"/>
        <v>2.1174721189591081</v>
      </c>
      <c r="BN5481" s="115">
        <f t="shared" si="597"/>
        <v>16.139999999999997</v>
      </c>
      <c r="BO5481" s="595">
        <f t="shared" si="590"/>
        <v>16.139999999999997</v>
      </c>
      <c r="BP5481" s="596">
        <f t="shared" si="608"/>
        <v>-4.7644100000000051</v>
      </c>
      <c r="BR5481" s="597">
        <f t="shared" si="599"/>
        <v>20.942</v>
      </c>
    </row>
    <row r="5482" spans="1:70" x14ac:dyDescent="0.2">
      <c r="A5482" s="58">
        <v>41998</v>
      </c>
      <c r="B5482" s="92">
        <v>15.4</v>
      </c>
      <c r="C5482" s="73">
        <f t="shared" si="591"/>
        <v>14.014000000000001</v>
      </c>
      <c r="D5482" s="174">
        <v>5.92</v>
      </c>
      <c r="E5482" s="648">
        <f t="shared" si="592"/>
        <v>19.73</v>
      </c>
      <c r="F5482" s="382">
        <f t="shared" si="581"/>
        <v>21.32</v>
      </c>
      <c r="G5482" s="649">
        <f t="shared" si="593"/>
        <v>19.934000000000001</v>
      </c>
      <c r="H5482" s="371">
        <v>13.81</v>
      </c>
      <c r="I5482" s="174">
        <v>5.62</v>
      </c>
      <c r="J5482" s="313">
        <f t="shared" si="600"/>
        <v>6.0758200000000002</v>
      </c>
      <c r="K5482" s="403">
        <f t="shared" si="594"/>
        <v>19.43</v>
      </c>
      <c r="L5482" s="564">
        <f t="shared" si="601"/>
        <v>19.885820000000002</v>
      </c>
      <c r="M5482" s="564"/>
      <c r="N5482" s="564"/>
      <c r="O5482" s="98">
        <f t="shared" si="582"/>
        <v>-1.8900000000000006</v>
      </c>
      <c r="P5482" s="527">
        <f t="shared" si="602"/>
        <v>-4.8179999999998557E-2</v>
      </c>
      <c r="Q5482" s="100">
        <f t="shared" si="583"/>
        <v>-9.7272259392691733</v>
      </c>
      <c r="R5482" s="565">
        <f t="shared" si="595"/>
        <v>-2.4228319475887113E-3</v>
      </c>
      <c r="S5482" s="653">
        <v>0</v>
      </c>
      <c r="T5482" s="389">
        <v>0</v>
      </c>
      <c r="U5482" s="390">
        <v>0</v>
      </c>
      <c r="V5482" s="405">
        <v>0</v>
      </c>
      <c r="W5482" s="406">
        <v>0</v>
      </c>
      <c r="X5482" s="405">
        <v>0</v>
      </c>
      <c r="Y5482" s="163">
        <f t="shared" si="585"/>
        <v>21.32</v>
      </c>
      <c r="Z5482" s="108">
        <v>0</v>
      </c>
      <c r="AA5482" s="112">
        <v>0</v>
      </c>
      <c r="AB5482" s="108">
        <v>341.8</v>
      </c>
      <c r="AC5482" s="109">
        <v>0</v>
      </c>
      <c r="AD5482" s="407">
        <v>0</v>
      </c>
      <c r="AE5482" s="523"/>
      <c r="AF5482" s="108">
        <v>355.5</v>
      </c>
      <c r="AG5482" s="109">
        <v>0</v>
      </c>
      <c r="AH5482" s="654">
        <v>16.8</v>
      </c>
      <c r="AI5482" s="112"/>
      <c r="AJ5482" s="110">
        <v>15</v>
      </c>
      <c r="AK5482" s="164"/>
      <c r="AL5482" s="395">
        <f t="shared" si="609"/>
        <v>31.8</v>
      </c>
      <c r="AM5482" s="395"/>
      <c r="AN5482" s="163">
        <f t="shared" si="587"/>
        <v>31.8</v>
      </c>
      <c r="AO5482" s="163"/>
      <c r="AP5482" s="113">
        <f t="shared" si="584"/>
        <v>10.48</v>
      </c>
      <c r="AQ5482" s="163"/>
      <c r="AR5482" s="163"/>
      <c r="AS5482" s="163"/>
      <c r="AT5482" s="655"/>
      <c r="AU5482" s="655"/>
      <c r="AV5482" s="656">
        <v>5.7</v>
      </c>
      <c r="AW5482" s="184"/>
      <c r="AX5482" s="184"/>
      <c r="AY5482" s="184"/>
      <c r="AZ5482" s="184"/>
      <c r="BA5482" s="184"/>
      <c r="BB5482" s="636">
        <f t="shared" si="598"/>
        <v>26.1</v>
      </c>
      <c r="BC5482" s="592"/>
      <c r="BD5482" s="115">
        <f t="shared" si="596"/>
        <v>28.710000000000004</v>
      </c>
      <c r="BE5482" s="593">
        <f t="shared" si="603"/>
        <v>14.900000000000004</v>
      </c>
      <c r="BF5482" s="169">
        <v>142</v>
      </c>
      <c r="BG5482" s="592">
        <f t="shared" si="588"/>
        <v>6.0620000000000003</v>
      </c>
      <c r="BH5482" s="593">
        <f t="shared" si="604"/>
        <v>7.7480000000000002</v>
      </c>
      <c r="BI5482" s="170">
        <v>155.82</v>
      </c>
      <c r="BJ5482" s="592">
        <f t="shared" si="605"/>
        <v>6.0758200000000002</v>
      </c>
      <c r="BK5482" s="266">
        <f t="shared" si="606"/>
        <v>1.0811067615658363</v>
      </c>
      <c r="BL5482" s="636">
        <f t="shared" si="607"/>
        <v>11.914179999999998</v>
      </c>
      <c r="BM5482" s="211">
        <f t="shared" si="589"/>
        <v>0.85660377358490569</v>
      </c>
      <c r="BN5482" s="115">
        <f t="shared" si="597"/>
        <v>38.159999999999997</v>
      </c>
      <c r="BO5482" s="595">
        <f t="shared" si="590"/>
        <v>38.159999999999997</v>
      </c>
      <c r="BP5482" s="596">
        <f t="shared" si="608"/>
        <v>18.274179999999994</v>
      </c>
      <c r="BR5482" s="597">
        <f t="shared" si="599"/>
        <v>19.486799999999999</v>
      </c>
    </row>
    <row r="5483" spans="1:70" x14ac:dyDescent="0.2">
      <c r="A5483" s="58">
        <v>41999</v>
      </c>
      <c r="B5483" s="92">
        <v>16.38</v>
      </c>
      <c r="C5483" s="73">
        <f t="shared" si="591"/>
        <v>14.905799999999999</v>
      </c>
      <c r="D5483" s="174">
        <v>3.97</v>
      </c>
      <c r="E5483" s="648">
        <f t="shared" si="592"/>
        <v>18.669999999999998</v>
      </c>
      <c r="F5483" s="382">
        <f t="shared" si="581"/>
        <v>20.349999999999998</v>
      </c>
      <c r="G5483" s="649">
        <f t="shared" si="593"/>
        <v>18.875799999999998</v>
      </c>
      <c r="H5483" s="371">
        <v>14.7</v>
      </c>
      <c r="I5483" s="174">
        <v>4.58</v>
      </c>
      <c r="J5483" s="313">
        <f t="shared" si="600"/>
        <v>4.1322100000000006</v>
      </c>
      <c r="K5483" s="403">
        <f t="shared" si="594"/>
        <v>19.28</v>
      </c>
      <c r="L5483" s="564">
        <f t="shared" si="601"/>
        <v>18.83221</v>
      </c>
      <c r="M5483" s="564"/>
      <c r="N5483" s="564"/>
      <c r="O5483" s="98">
        <f t="shared" si="582"/>
        <v>-1.0699999999999967</v>
      </c>
      <c r="P5483" s="527">
        <f t="shared" si="602"/>
        <v>-4.3589999999998241E-2</v>
      </c>
      <c r="Q5483" s="100">
        <f t="shared" si="583"/>
        <v>-5.5497925311203149</v>
      </c>
      <c r="R5483" s="565">
        <f t="shared" si="595"/>
        <v>-2.3146513340706293E-3</v>
      </c>
      <c r="S5483" s="653">
        <v>0</v>
      </c>
      <c r="T5483" s="389">
        <v>0</v>
      </c>
      <c r="U5483" s="390">
        <v>0</v>
      </c>
      <c r="V5483" s="405">
        <v>0</v>
      </c>
      <c r="W5483" s="406">
        <v>0</v>
      </c>
      <c r="X5483" s="405">
        <v>0</v>
      </c>
      <c r="Y5483" s="163">
        <f t="shared" si="585"/>
        <v>20.349999999999998</v>
      </c>
      <c r="Z5483" s="108">
        <v>0</v>
      </c>
      <c r="AA5483" s="112">
        <v>0</v>
      </c>
      <c r="AB5483" s="108">
        <v>341.7</v>
      </c>
      <c r="AC5483" s="109">
        <v>0</v>
      </c>
      <c r="AD5483" s="407">
        <v>0</v>
      </c>
      <c r="AE5483" s="523"/>
      <c r="AF5483" s="108">
        <v>355.25</v>
      </c>
      <c r="AG5483" s="109">
        <v>0</v>
      </c>
      <c r="AH5483" s="654">
        <v>0</v>
      </c>
      <c r="AI5483" s="112"/>
      <c r="AJ5483" s="110">
        <v>17</v>
      </c>
      <c r="AK5483" s="164"/>
      <c r="AL5483" s="395">
        <f t="shared" si="609"/>
        <v>17</v>
      </c>
      <c r="AM5483" s="395"/>
      <c r="AN5483" s="163">
        <f t="shared" si="587"/>
        <v>17</v>
      </c>
      <c r="AO5483" s="163"/>
      <c r="AP5483" s="113">
        <f t="shared" si="584"/>
        <v>-3.3499999999999979</v>
      </c>
      <c r="AQ5483" s="163"/>
      <c r="AR5483" s="163"/>
      <c r="AS5483" s="163"/>
      <c r="AT5483" s="655"/>
      <c r="AU5483" s="655"/>
      <c r="AV5483" s="656">
        <v>4.5199999999999996</v>
      </c>
      <c r="AW5483" s="184"/>
      <c r="AX5483" s="184"/>
      <c r="AY5483" s="184"/>
      <c r="AZ5483" s="184"/>
      <c r="BA5483" s="184"/>
      <c r="BB5483" s="636">
        <f t="shared" si="598"/>
        <v>12.48</v>
      </c>
      <c r="BC5483" s="592"/>
      <c r="BD5483" s="115">
        <f t="shared" si="596"/>
        <v>13.728000000000002</v>
      </c>
      <c r="BE5483" s="593">
        <f t="shared" si="603"/>
        <v>-0.97199999999999775</v>
      </c>
      <c r="BF5483" s="169">
        <v>205</v>
      </c>
      <c r="BG5483" s="592">
        <f t="shared" si="588"/>
        <v>4.1749999999999998</v>
      </c>
      <c r="BH5483" s="593">
        <f t="shared" si="604"/>
        <v>10.524999999999999</v>
      </c>
      <c r="BI5483" s="170">
        <v>162.21</v>
      </c>
      <c r="BJ5483" s="592">
        <f t="shared" si="605"/>
        <v>4.1322100000000006</v>
      </c>
      <c r="BK5483" s="266">
        <f t="shared" si="606"/>
        <v>0.90222925764192152</v>
      </c>
      <c r="BL5483" s="636">
        <f t="shared" si="607"/>
        <v>-1.8322099999999999</v>
      </c>
      <c r="BM5483" s="211">
        <f t="shared" si="589"/>
        <v>1.4305882352941175</v>
      </c>
      <c r="BN5483" s="115">
        <f t="shared" si="597"/>
        <v>20.399999999999999</v>
      </c>
      <c r="BO5483" s="595">
        <f t="shared" si="590"/>
        <v>20.399999999999999</v>
      </c>
      <c r="BP5483" s="596">
        <f t="shared" si="608"/>
        <v>1.5677899999999987</v>
      </c>
      <c r="BR5483" s="597">
        <f t="shared" si="599"/>
        <v>19.362000000000002</v>
      </c>
    </row>
    <row r="5484" spans="1:70" x14ac:dyDescent="0.2">
      <c r="A5484" s="58">
        <v>42000</v>
      </c>
      <c r="B5484" s="92">
        <v>18.32</v>
      </c>
      <c r="C5484" s="73">
        <f t="shared" si="591"/>
        <v>16.671200000000002</v>
      </c>
      <c r="D5484" s="174">
        <v>4.13</v>
      </c>
      <c r="E5484" s="648">
        <f t="shared" si="592"/>
        <v>20.65</v>
      </c>
      <c r="F5484" s="382">
        <f t="shared" si="581"/>
        <v>22.45</v>
      </c>
      <c r="G5484" s="649">
        <f t="shared" si="593"/>
        <v>20.801200000000001</v>
      </c>
      <c r="H5484" s="371">
        <v>16.52</v>
      </c>
      <c r="I5484" s="174">
        <v>4.88</v>
      </c>
      <c r="J5484" s="313">
        <f t="shared" si="600"/>
        <v>4.2723300000000002</v>
      </c>
      <c r="K5484" s="403">
        <f t="shared" si="594"/>
        <v>21.4</v>
      </c>
      <c r="L5484" s="564">
        <f t="shared" si="601"/>
        <v>20.79233</v>
      </c>
      <c r="M5484" s="564"/>
      <c r="N5484" s="564"/>
      <c r="O5484" s="98">
        <f t="shared" si="582"/>
        <v>-1.0500000000000007</v>
      </c>
      <c r="P5484" s="527">
        <f t="shared" si="602"/>
        <v>-8.8700000000017099E-3</v>
      </c>
      <c r="Q5484" s="100">
        <f t="shared" si="583"/>
        <v>-4.9065420560747697</v>
      </c>
      <c r="R5484" s="565">
        <f t="shared" si="595"/>
        <v>-4.2659961630090088E-4</v>
      </c>
      <c r="S5484" s="653">
        <v>0</v>
      </c>
      <c r="T5484" s="389">
        <v>0</v>
      </c>
      <c r="U5484" s="390">
        <v>0</v>
      </c>
      <c r="V5484" s="405">
        <v>0</v>
      </c>
      <c r="W5484" s="406">
        <v>0</v>
      </c>
      <c r="X5484" s="405">
        <v>0</v>
      </c>
      <c r="Y5484" s="163">
        <f t="shared" si="585"/>
        <v>22.45</v>
      </c>
      <c r="Z5484" s="108">
        <v>0</v>
      </c>
      <c r="AA5484" s="112">
        <v>0</v>
      </c>
      <c r="AB5484" s="108">
        <v>341.5</v>
      </c>
      <c r="AC5484" s="109">
        <v>0</v>
      </c>
      <c r="AD5484" s="407">
        <v>0</v>
      </c>
      <c r="AE5484" s="523"/>
      <c r="AF5484" s="108">
        <v>355.2</v>
      </c>
      <c r="AG5484" s="109">
        <v>0</v>
      </c>
      <c r="AH5484" s="654">
        <v>0</v>
      </c>
      <c r="AI5484" s="112"/>
      <c r="AJ5484" s="110">
        <v>10.63</v>
      </c>
      <c r="AK5484" s="164"/>
      <c r="AL5484" s="395">
        <f t="shared" si="609"/>
        <v>10.63</v>
      </c>
      <c r="AM5484" s="395"/>
      <c r="AN5484" s="163">
        <f t="shared" si="587"/>
        <v>10.63</v>
      </c>
      <c r="AO5484" s="163"/>
      <c r="AP5484" s="113">
        <f t="shared" si="584"/>
        <v>-11.819999999999999</v>
      </c>
      <c r="AQ5484" s="163"/>
      <c r="AR5484" s="163"/>
      <c r="AS5484" s="163"/>
      <c r="AT5484" s="655"/>
      <c r="AU5484" s="655"/>
      <c r="AV5484" s="656">
        <v>4.8899999999999997</v>
      </c>
      <c r="AW5484" s="184"/>
      <c r="AX5484" s="184"/>
      <c r="AY5484" s="184"/>
      <c r="AZ5484" s="184"/>
      <c r="BA5484" s="184"/>
      <c r="BB5484" s="636">
        <f t="shared" si="598"/>
        <v>5.7400000000000011</v>
      </c>
      <c r="BC5484" s="592"/>
      <c r="BD5484" s="115">
        <f t="shared" si="596"/>
        <v>6.3140000000000018</v>
      </c>
      <c r="BE5484" s="593">
        <f t="shared" si="603"/>
        <v>-10.205999999999998</v>
      </c>
      <c r="BF5484" s="169">
        <v>192</v>
      </c>
      <c r="BG5484" s="592">
        <f t="shared" si="588"/>
        <v>4.3220000000000001</v>
      </c>
      <c r="BH5484" s="593">
        <f t="shared" si="604"/>
        <v>12.198</v>
      </c>
      <c r="BI5484" s="170">
        <v>142.33000000000001</v>
      </c>
      <c r="BJ5484" s="592">
        <f t="shared" si="605"/>
        <v>4.2723300000000002</v>
      </c>
      <c r="BK5484" s="266">
        <f t="shared" si="606"/>
        <v>0.87547745901639351</v>
      </c>
      <c r="BL5484" s="636">
        <f t="shared" si="607"/>
        <v>-10.162329999999999</v>
      </c>
      <c r="BM5484" s="211">
        <f t="shared" si="589"/>
        <v>2.5004703668861707</v>
      </c>
      <c r="BN5484" s="115">
        <f t="shared" si="597"/>
        <v>12.756</v>
      </c>
      <c r="BO5484" s="595">
        <f t="shared" si="590"/>
        <v>12.756</v>
      </c>
      <c r="BP5484" s="596">
        <f t="shared" si="608"/>
        <v>-8.0363299999999995</v>
      </c>
      <c r="BR5484" s="597">
        <f t="shared" si="599"/>
        <v>21.476799999999997</v>
      </c>
    </row>
    <row r="5485" spans="1:70" x14ac:dyDescent="0.2">
      <c r="A5485" s="58">
        <v>42001</v>
      </c>
      <c r="B5485" s="92">
        <v>16.91</v>
      </c>
      <c r="C5485" s="73">
        <f t="shared" si="591"/>
        <v>15.388100000000001</v>
      </c>
      <c r="D5485" s="174">
        <v>6</v>
      </c>
      <c r="E5485" s="648">
        <f t="shared" si="592"/>
        <v>22.91</v>
      </c>
      <c r="F5485" s="382">
        <f t="shared" si="581"/>
        <v>22.91</v>
      </c>
      <c r="G5485" s="649">
        <f t="shared" si="593"/>
        <v>21.388100000000001</v>
      </c>
      <c r="H5485" s="371">
        <v>16.91</v>
      </c>
      <c r="I5485" s="174">
        <v>6.02</v>
      </c>
      <c r="J5485" s="313">
        <f t="shared" si="600"/>
        <v>6.1417900000000003</v>
      </c>
      <c r="K5485" s="403">
        <f t="shared" si="594"/>
        <v>22.93</v>
      </c>
      <c r="L5485" s="564">
        <f t="shared" si="601"/>
        <v>23.05179</v>
      </c>
      <c r="M5485" s="564"/>
      <c r="N5485" s="564"/>
      <c r="O5485" s="98">
        <f t="shared" si="582"/>
        <v>1.9999999999999574E-2</v>
      </c>
      <c r="P5485" s="527">
        <f t="shared" si="602"/>
        <v>1.663689999999999</v>
      </c>
      <c r="Q5485" s="100">
        <f t="shared" si="583"/>
        <v>8.7221979938942748E-2</v>
      </c>
      <c r="R5485" s="565">
        <f t="shared" si="595"/>
        <v>7.2171835679571916E-2</v>
      </c>
      <c r="S5485" s="653">
        <v>0</v>
      </c>
      <c r="T5485" s="389">
        <v>0</v>
      </c>
      <c r="U5485" s="390">
        <v>0</v>
      </c>
      <c r="V5485" s="405">
        <v>0</v>
      </c>
      <c r="W5485" s="406">
        <v>0</v>
      </c>
      <c r="X5485" s="405">
        <v>0</v>
      </c>
      <c r="Y5485" s="163">
        <f t="shared" si="585"/>
        <v>22.91</v>
      </c>
      <c r="Z5485" s="108">
        <v>0</v>
      </c>
      <c r="AA5485" s="112">
        <v>0</v>
      </c>
      <c r="AB5485" s="108">
        <v>341.3</v>
      </c>
      <c r="AC5485" s="109">
        <v>0.2</v>
      </c>
      <c r="AD5485" s="407">
        <v>0</v>
      </c>
      <c r="AE5485" s="523"/>
      <c r="AF5485" s="108">
        <v>355.2</v>
      </c>
      <c r="AG5485" s="109">
        <v>0.25</v>
      </c>
      <c r="AH5485" s="654">
        <v>0</v>
      </c>
      <c r="AI5485" s="112"/>
      <c r="AJ5485" s="110">
        <v>12.75</v>
      </c>
      <c r="AK5485" s="164"/>
      <c r="AL5485" s="395">
        <f t="shared" si="609"/>
        <v>12.75</v>
      </c>
      <c r="AM5485" s="395"/>
      <c r="AN5485" s="163">
        <f t="shared" si="587"/>
        <v>12.75</v>
      </c>
      <c r="AO5485" s="163"/>
      <c r="AP5485" s="113">
        <f t="shared" si="584"/>
        <v>-10.16</v>
      </c>
      <c r="AQ5485" s="163"/>
      <c r="AR5485" s="163"/>
      <c r="AS5485" s="163"/>
      <c r="AT5485" s="655"/>
      <c r="AU5485" s="655"/>
      <c r="AV5485" s="656">
        <v>4.0199999999999996</v>
      </c>
      <c r="AW5485" s="184"/>
      <c r="AX5485" s="184"/>
      <c r="AY5485" s="184"/>
      <c r="AZ5485" s="184"/>
      <c r="BA5485" s="184"/>
      <c r="BB5485" s="636">
        <f t="shared" si="598"/>
        <v>8.73</v>
      </c>
      <c r="BC5485" s="592"/>
      <c r="BD5485" s="115">
        <f t="shared" si="596"/>
        <v>9.6030000000000015</v>
      </c>
      <c r="BE5485" s="593">
        <f t="shared" si="603"/>
        <v>-7.3069999999999986</v>
      </c>
      <c r="BF5485" s="169">
        <v>75</v>
      </c>
      <c r="BG5485" s="592">
        <f t="shared" si="588"/>
        <v>6.0750000000000002</v>
      </c>
      <c r="BH5485" s="593">
        <f t="shared" si="604"/>
        <v>10.835000000000001</v>
      </c>
      <c r="BI5485" s="170">
        <v>141.79</v>
      </c>
      <c r="BJ5485" s="592">
        <f t="shared" si="605"/>
        <v>6.1417900000000003</v>
      </c>
      <c r="BK5485" s="266">
        <f t="shared" si="606"/>
        <v>1.0202308970099669</v>
      </c>
      <c r="BL5485" s="636">
        <f t="shared" si="607"/>
        <v>-10.30179</v>
      </c>
      <c r="BM5485" s="211">
        <f t="shared" si="589"/>
        <v>2.267450980392157</v>
      </c>
      <c r="BN5485" s="115">
        <f t="shared" si="597"/>
        <v>15.299999999999999</v>
      </c>
      <c r="BO5485" s="595">
        <f t="shared" si="590"/>
        <v>15.299999999999999</v>
      </c>
      <c r="BP5485" s="596">
        <f t="shared" si="608"/>
        <v>-7.7517900000000015</v>
      </c>
      <c r="BR5485" s="597">
        <f t="shared" si="599"/>
        <v>22.96</v>
      </c>
    </row>
    <row r="5486" spans="1:70" x14ac:dyDescent="0.2">
      <c r="A5486" s="58">
        <v>42002</v>
      </c>
      <c r="B5486" s="92">
        <v>17.3</v>
      </c>
      <c r="C5486" s="73">
        <f t="shared" si="591"/>
        <v>15.743</v>
      </c>
      <c r="D5486" s="174">
        <v>4.5999999999999996</v>
      </c>
      <c r="E5486" s="648">
        <f t="shared" si="592"/>
        <v>19.59</v>
      </c>
      <c r="F5486" s="598">
        <f t="shared" si="581"/>
        <v>21.9</v>
      </c>
      <c r="G5486" s="649">
        <f t="shared" si="593"/>
        <v>20.343</v>
      </c>
      <c r="H5486" s="371">
        <v>14.99</v>
      </c>
      <c r="I5486" s="174">
        <v>4.5999999999999996</v>
      </c>
      <c r="J5486" s="313">
        <f t="shared" si="600"/>
        <v>4.8440899999999996</v>
      </c>
      <c r="K5486" s="403">
        <f t="shared" si="594"/>
        <v>19.59</v>
      </c>
      <c r="L5486" s="564">
        <f t="shared" si="601"/>
        <v>19.83409</v>
      </c>
      <c r="M5486" s="564"/>
      <c r="N5486" s="564"/>
      <c r="O5486" s="98">
        <f t="shared" si="582"/>
        <v>-2.3099999999999987</v>
      </c>
      <c r="P5486" s="527">
        <f t="shared" si="602"/>
        <v>-0.5089100000000002</v>
      </c>
      <c r="Q5486" s="100">
        <f t="shared" si="583"/>
        <v>-11.791730474732001</v>
      </c>
      <c r="R5486" s="565">
        <f t="shared" si="595"/>
        <v>-2.5658348832742022E-2</v>
      </c>
      <c r="S5486" s="653">
        <v>0</v>
      </c>
      <c r="T5486" s="389">
        <v>0</v>
      </c>
      <c r="U5486" s="390">
        <v>0</v>
      </c>
      <c r="V5486" s="405">
        <v>0</v>
      </c>
      <c r="W5486" s="406">
        <v>0</v>
      </c>
      <c r="X5486" s="405">
        <v>0</v>
      </c>
      <c r="Y5486" s="163">
        <f t="shared" si="585"/>
        <v>21.9</v>
      </c>
      <c r="Z5486" s="108">
        <v>0</v>
      </c>
      <c r="AA5486" s="112">
        <v>0</v>
      </c>
      <c r="AB5486" s="108">
        <v>341.7</v>
      </c>
      <c r="AC5486" s="109">
        <v>0.4</v>
      </c>
      <c r="AD5486" s="407">
        <v>1.0900000000000001</v>
      </c>
      <c r="AE5486" s="523"/>
      <c r="AF5486" s="108">
        <v>355.4</v>
      </c>
      <c r="AG5486" s="109">
        <v>0.5</v>
      </c>
      <c r="AH5486" s="654">
        <v>0</v>
      </c>
      <c r="AI5486" s="112"/>
      <c r="AJ5486" s="110">
        <v>13</v>
      </c>
      <c r="AK5486" s="164"/>
      <c r="AL5486" s="395">
        <f t="shared" si="609"/>
        <v>13</v>
      </c>
      <c r="AM5486" s="395"/>
      <c r="AN5486" s="163">
        <f t="shared" si="587"/>
        <v>14.09</v>
      </c>
      <c r="AO5486" s="163"/>
      <c r="AP5486" s="113">
        <f t="shared" si="584"/>
        <v>-7.8099999999999987</v>
      </c>
      <c r="AQ5486" s="163"/>
      <c r="AR5486" s="163"/>
      <c r="AS5486" s="163"/>
      <c r="AT5486" s="655"/>
      <c r="AU5486" s="655"/>
      <c r="AV5486" s="656">
        <v>3.65</v>
      </c>
      <c r="AW5486" s="184"/>
      <c r="AX5486" s="184"/>
      <c r="AY5486" s="184"/>
      <c r="AZ5486" s="184"/>
      <c r="BA5486" s="184"/>
      <c r="BB5486" s="636">
        <f t="shared" si="598"/>
        <v>10.44</v>
      </c>
      <c r="BC5486" s="592"/>
      <c r="BD5486" s="115">
        <f t="shared" si="596"/>
        <v>11.484</v>
      </c>
      <c r="BE5486" s="593">
        <f t="shared" si="603"/>
        <v>-3.5060000000000002</v>
      </c>
      <c r="BF5486" s="169">
        <v>162</v>
      </c>
      <c r="BG5486" s="592">
        <f t="shared" si="588"/>
        <v>4.7619999999999996</v>
      </c>
      <c r="BH5486" s="593">
        <f t="shared" si="604"/>
        <v>10.228000000000002</v>
      </c>
      <c r="BI5486" s="170">
        <v>244.09</v>
      </c>
      <c r="BJ5486" s="592">
        <f t="shared" si="605"/>
        <v>4.8440899999999996</v>
      </c>
      <c r="BK5486" s="266">
        <f t="shared" si="606"/>
        <v>1.0530630434782609</v>
      </c>
      <c r="BL5486" s="636">
        <f t="shared" si="607"/>
        <v>-5.7440899999999999</v>
      </c>
      <c r="BM5486" s="211">
        <f t="shared" si="589"/>
        <v>1.8807665010645849</v>
      </c>
      <c r="BN5486" s="115">
        <f t="shared" si="597"/>
        <v>15.6</v>
      </c>
      <c r="BO5486" s="595">
        <f t="shared" si="590"/>
        <v>16.690000000000001</v>
      </c>
      <c r="BP5486" s="596">
        <f t="shared" si="608"/>
        <v>-3.1440899999999985</v>
      </c>
      <c r="BR5486" s="597">
        <f t="shared" si="599"/>
        <v>19.654800000000002</v>
      </c>
    </row>
    <row r="5487" spans="1:70" x14ac:dyDescent="0.2">
      <c r="A5487" s="58">
        <v>42003</v>
      </c>
      <c r="B5487" s="92">
        <v>19.39</v>
      </c>
      <c r="C5487" s="73">
        <f t="shared" si="591"/>
        <v>17.6449</v>
      </c>
      <c r="D5487" s="174">
        <v>3.3</v>
      </c>
      <c r="E5487" s="648">
        <f t="shared" si="592"/>
        <v>19.78</v>
      </c>
      <c r="F5487" s="598">
        <f t="shared" si="581"/>
        <v>22.69</v>
      </c>
      <c r="G5487" s="649">
        <f t="shared" si="593"/>
        <v>20.944900000000001</v>
      </c>
      <c r="H5487" s="371">
        <v>16.48</v>
      </c>
      <c r="I5487" s="174">
        <v>4.16</v>
      </c>
      <c r="J5487" s="313">
        <f t="shared" si="600"/>
        <v>3.5207199999999998</v>
      </c>
      <c r="K5487" s="403">
        <f t="shared" si="594"/>
        <v>20.64</v>
      </c>
      <c r="L5487" s="564">
        <f t="shared" si="601"/>
        <v>20.000720000000001</v>
      </c>
      <c r="M5487" s="564"/>
      <c r="N5487" s="564"/>
      <c r="O5487" s="98">
        <f t="shared" si="582"/>
        <v>-2.0500000000000007</v>
      </c>
      <c r="P5487" s="527">
        <f t="shared" si="602"/>
        <v>-0.94417999999999935</v>
      </c>
      <c r="Q5487" s="100">
        <f t="shared" si="583"/>
        <v>-9.9321705426356619</v>
      </c>
      <c r="R5487" s="565">
        <f t="shared" si="595"/>
        <v>-4.7207300537180627E-2</v>
      </c>
      <c r="S5487" s="653">
        <v>0</v>
      </c>
      <c r="T5487" s="389">
        <v>0</v>
      </c>
      <c r="U5487" s="390">
        <v>0</v>
      </c>
      <c r="V5487" s="405">
        <v>0</v>
      </c>
      <c r="W5487" s="406">
        <v>0</v>
      </c>
      <c r="X5487" s="405">
        <v>0</v>
      </c>
      <c r="Y5487" s="163">
        <f t="shared" si="585"/>
        <v>22.69</v>
      </c>
      <c r="Z5487" s="108">
        <v>0</v>
      </c>
      <c r="AA5487" s="112">
        <v>0</v>
      </c>
      <c r="AB5487" s="108">
        <v>341.6</v>
      </c>
      <c r="AC5487" s="109">
        <v>0</v>
      </c>
      <c r="AD5487" s="407">
        <v>0</v>
      </c>
      <c r="AE5487" s="523"/>
      <c r="AF5487" s="108">
        <v>355.2</v>
      </c>
      <c r="AG5487" s="109">
        <v>0</v>
      </c>
      <c r="AH5487" s="654">
        <v>0</v>
      </c>
      <c r="AI5487" s="112"/>
      <c r="AJ5487" s="110">
        <v>17</v>
      </c>
      <c r="AK5487" s="164"/>
      <c r="AL5487" s="395">
        <f t="shared" si="609"/>
        <v>17</v>
      </c>
      <c r="AM5487" s="395"/>
      <c r="AN5487" s="163">
        <f t="shared" si="587"/>
        <v>17</v>
      </c>
      <c r="AO5487" s="163"/>
      <c r="AP5487" s="113">
        <f t="shared" si="584"/>
        <v>-5.6900000000000013</v>
      </c>
      <c r="AQ5487" s="163"/>
      <c r="AR5487" s="163"/>
      <c r="AS5487" s="163"/>
      <c r="AT5487" s="655"/>
      <c r="AU5487" s="655"/>
      <c r="AV5487" s="656">
        <v>6.22</v>
      </c>
      <c r="AW5487" s="184"/>
      <c r="AX5487" s="184"/>
      <c r="AY5487" s="184"/>
      <c r="AZ5487" s="184"/>
      <c r="BA5487" s="184"/>
      <c r="BB5487" s="636">
        <f t="shared" si="598"/>
        <v>10.780000000000001</v>
      </c>
      <c r="BC5487" s="592"/>
      <c r="BD5487" s="115">
        <f t="shared" si="596"/>
        <v>11.858000000000002</v>
      </c>
      <c r="BE5487" s="593">
        <f t="shared" si="603"/>
        <v>-4.6219999999999981</v>
      </c>
      <c r="BF5487" s="169">
        <v>148</v>
      </c>
      <c r="BG5487" s="592">
        <f t="shared" si="588"/>
        <v>3.448</v>
      </c>
      <c r="BH5487" s="593">
        <f t="shared" si="604"/>
        <v>13.032</v>
      </c>
      <c r="BI5487" s="170">
        <v>220.72</v>
      </c>
      <c r="BJ5487" s="592">
        <f t="shared" si="605"/>
        <v>3.5207199999999998</v>
      </c>
      <c r="BK5487" s="266">
        <f t="shared" si="606"/>
        <v>0.84632692307692303</v>
      </c>
      <c r="BL5487" s="636">
        <f t="shared" si="607"/>
        <v>-3.0007200000000012</v>
      </c>
      <c r="BM5487" s="211">
        <f t="shared" si="589"/>
        <v>1.5288235294117649</v>
      </c>
      <c r="BN5487" s="115">
        <f t="shared" si="597"/>
        <v>20.399999999999999</v>
      </c>
      <c r="BO5487" s="595">
        <f t="shared" si="590"/>
        <v>20.399999999999999</v>
      </c>
      <c r="BP5487" s="596">
        <f t="shared" si="608"/>
        <v>0.39927999999999741</v>
      </c>
      <c r="BR5487" s="597">
        <f t="shared" si="599"/>
        <v>20.699200000000001</v>
      </c>
    </row>
    <row r="5488" spans="1:70" ht="13.5" thickBot="1" x14ac:dyDescent="0.25">
      <c r="A5488" s="58">
        <v>42004</v>
      </c>
      <c r="B5488" s="121">
        <v>20.97</v>
      </c>
      <c r="C5488" s="73">
        <f t="shared" si="591"/>
        <v>19.082699999999999</v>
      </c>
      <c r="D5488" s="189">
        <v>4.0999999999999996</v>
      </c>
      <c r="E5488" s="648">
        <f t="shared" si="592"/>
        <v>24.729999999999997</v>
      </c>
      <c r="F5488" s="598">
        <f t="shared" si="581"/>
        <v>25.07</v>
      </c>
      <c r="G5488" s="649">
        <f t="shared" si="593"/>
        <v>23.182699999999997</v>
      </c>
      <c r="H5488" s="416">
        <v>20.63</v>
      </c>
      <c r="I5488" s="224">
        <v>4.1399999999999997</v>
      </c>
      <c r="J5488" s="325">
        <f t="shared" si="600"/>
        <v>4.2307799999999993</v>
      </c>
      <c r="K5488" s="417">
        <f t="shared" si="594"/>
        <v>24.77</v>
      </c>
      <c r="L5488" s="564">
        <f t="shared" si="601"/>
        <v>24.860779999999998</v>
      </c>
      <c r="M5488" s="564"/>
      <c r="N5488" s="564"/>
      <c r="O5488" s="98">
        <f t="shared" si="582"/>
        <v>-0.30000000000000071</v>
      </c>
      <c r="P5488" s="527">
        <f t="shared" si="602"/>
        <v>1.6780800000000013</v>
      </c>
      <c r="Q5488" s="100">
        <f t="shared" si="583"/>
        <v>-1.2111425111021425</v>
      </c>
      <c r="R5488" s="565">
        <f t="shared" si="595"/>
        <v>6.7499088926413472E-2</v>
      </c>
      <c r="S5488" s="658">
        <v>0</v>
      </c>
      <c r="T5488" s="421">
        <v>0</v>
      </c>
      <c r="U5488" s="422">
        <v>0</v>
      </c>
      <c r="V5488" s="423">
        <v>0</v>
      </c>
      <c r="W5488" s="424">
        <v>0</v>
      </c>
      <c r="X5488" s="423">
        <v>0</v>
      </c>
      <c r="Y5488" s="163">
        <f t="shared" si="585"/>
        <v>25.07</v>
      </c>
      <c r="Z5488" s="108">
        <v>0</v>
      </c>
      <c r="AA5488" s="112">
        <v>0</v>
      </c>
      <c r="AB5488" s="132">
        <v>341.4</v>
      </c>
      <c r="AC5488" s="133">
        <v>0</v>
      </c>
      <c r="AD5488" s="425">
        <v>0</v>
      </c>
      <c r="AE5488" s="526"/>
      <c r="AF5488" s="132">
        <v>355.2</v>
      </c>
      <c r="AG5488" s="133">
        <v>0</v>
      </c>
      <c r="AH5488" s="659">
        <v>0</v>
      </c>
      <c r="AI5488" s="136"/>
      <c r="AJ5488" s="110">
        <v>16</v>
      </c>
      <c r="AK5488" s="164"/>
      <c r="AL5488" s="395">
        <f t="shared" si="609"/>
        <v>16</v>
      </c>
      <c r="AM5488" s="395"/>
      <c r="AN5488" s="163">
        <f t="shared" si="587"/>
        <v>16</v>
      </c>
      <c r="AO5488" s="163"/>
      <c r="AP5488" s="113">
        <f t="shared" si="584"/>
        <v>-9.07</v>
      </c>
      <c r="AQ5488" s="163"/>
      <c r="AR5488" s="163"/>
      <c r="AS5488" s="163"/>
      <c r="AT5488" s="660"/>
      <c r="AU5488" s="660"/>
      <c r="AV5488" s="661">
        <v>4.66</v>
      </c>
      <c r="AW5488" s="662"/>
      <c r="AX5488" s="662"/>
      <c r="AY5488" s="662"/>
      <c r="AZ5488" s="662"/>
      <c r="BA5488" s="662"/>
      <c r="BB5488" s="646">
        <f t="shared" si="598"/>
        <v>11.34</v>
      </c>
      <c r="BC5488" s="614"/>
      <c r="BD5488" s="139">
        <f t="shared" si="596"/>
        <v>12.474</v>
      </c>
      <c r="BE5488" s="615">
        <f t="shared" si="603"/>
        <v>-8.1559999999999988</v>
      </c>
      <c r="BF5488" s="169">
        <v>98</v>
      </c>
      <c r="BG5488" s="592">
        <f t="shared" si="588"/>
        <v>4.1979999999999995</v>
      </c>
      <c r="BH5488" s="593">
        <f t="shared" si="604"/>
        <v>16.431999999999999</v>
      </c>
      <c r="BI5488" s="170">
        <v>130.78</v>
      </c>
      <c r="BJ5488" s="663">
        <f t="shared" si="605"/>
        <v>4.2307799999999993</v>
      </c>
      <c r="BK5488" s="260">
        <f t="shared" si="606"/>
        <v>1.021927536231884</v>
      </c>
      <c r="BL5488" s="646">
        <f t="shared" si="607"/>
        <v>-8.8607799999999983</v>
      </c>
      <c r="BM5488" s="617">
        <f t="shared" si="589"/>
        <v>1.8231250000000001</v>
      </c>
      <c r="BN5488" s="139">
        <f t="shared" si="597"/>
        <v>19.2</v>
      </c>
      <c r="BO5488" s="618">
        <f t="shared" si="590"/>
        <v>19.2</v>
      </c>
      <c r="BP5488" s="619">
        <f t="shared" si="608"/>
        <v>-5.660779999999999</v>
      </c>
      <c r="BR5488" s="620">
        <f t="shared" si="599"/>
        <v>24.809200000000001</v>
      </c>
    </row>
    <row r="5489" spans="1:61" x14ac:dyDescent="0.2">
      <c r="A5489" s="58">
        <v>42005</v>
      </c>
      <c r="B5489" s="59">
        <v>18.079999999999998</v>
      </c>
      <c r="C5489" s="60">
        <f>B5489*0.92487</f>
        <v>16.721649599999999</v>
      </c>
      <c r="D5489" s="61">
        <v>3.67</v>
      </c>
      <c r="E5489" s="62">
        <f t="shared" ref="E5489:E5519" si="610">SUM(D5489+H5489)</f>
        <v>20.770000000000003</v>
      </c>
      <c r="F5489" s="63">
        <f t="shared" ref="F5489:F5552" si="611">+B5489+D5489</f>
        <v>21.75</v>
      </c>
      <c r="G5489" s="64">
        <f>D5489+C5489</f>
        <v>20.391649600000001</v>
      </c>
      <c r="H5489" s="65">
        <v>17.100000000000001</v>
      </c>
      <c r="I5489" s="66">
        <v>4.09</v>
      </c>
      <c r="J5489" s="64">
        <f>I5489*0.95221</f>
        <v>3.8945388999999997</v>
      </c>
      <c r="K5489" s="67">
        <f>H5489+I5489</f>
        <v>21.19</v>
      </c>
      <c r="L5489" s="68">
        <f t="shared" si="601"/>
        <v>20.994538900000002</v>
      </c>
      <c r="M5489" s="842"/>
      <c r="N5489" s="842"/>
      <c r="O5489" s="69">
        <f t="shared" si="582"/>
        <v>-0.55999999999999872</v>
      </c>
      <c r="P5489" s="70"/>
      <c r="Q5489" s="71">
        <f t="shared" si="583"/>
        <v>-2.6427560169891393</v>
      </c>
      <c r="R5489" s="72"/>
      <c r="S5489" s="73">
        <v>0</v>
      </c>
      <c r="T5489" s="74">
        <v>3.9096774193548386E-2</v>
      </c>
      <c r="U5489" s="73">
        <v>0</v>
      </c>
      <c r="V5489" s="73">
        <v>0</v>
      </c>
      <c r="W5489" s="73">
        <v>0</v>
      </c>
      <c r="X5489" s="73">
        <v>0</v>
      </c>
      <c r="Y5489" s="75">
        <f t="shared" si="585"/>
        <v>21.710903225806451</v>
      </c>
      <c r="Z5489" s="76">
        <v>0</v>
      </c>
      <c r="AA5489" s="77">
        <v>0</v>
      </c>
      <c r="AB5489" s="78">
        <v>341.4</v>
      </c>
      <c r="AC5489" s="79">
        <v>0</v>
      </c>
      <c r="AD5489" s="80">
        <v>0</v>
      </c>
      <c r="AE5489" s="81">
        <v>0</v>
      </c>
      <c r="AF5489" s="78">
        <v>355.1</v>
      </c>
      <c r="AG5489" s="79">
        <v>0</v>
      </c>
      <c r="AH5489" s="82"/>
      <c r="AI5489" s="82"/>
      <c r="AJ5489" s="80">
        <v>22</v>
      </c>
      <c r="AK5489" s="739"/>
      <c r="AN5489" s="83">
        <f t="shared" ref="AN5489:AN5519" si="612">AJ5489+AE5489+AA5489+Z5489</f>
        <v>22</v>
      </c>
      <c r="AO5489" s="729"/>
      <c r="AP5489" s="84">
        <f t="shared" ref="AP5489:AP5520" si="613">AN5489-L5489</f>
        <v>1.005461099999998</v>
      </c>
      <c r="AQ5489" s="85">
        <f t="shared" ref="AQ5489:AQ5519" si="614">AJ5489*0.94127</f>
        <v>20.707940000000001</v>
      </c>
      <c r="AR5489" s="85">
        <f t="shared" ref="AR5489:AR5520" si="615">AD5489+AQ5489</f>
        <v>20.707940000000001</v>
      </c>
      <c r="AS5489" s="86">
        <f t="shared" ref="AS5489:AS5520" si="616">AR5489+(0.6*(BF5489/1000))-L5489</f>
        <v>-0.18819889999999972</v>
      </c>
      <c r="AV5489" s="87">
        <v>4.46</v>
      </c>
      <c r="AW5489" s="88"/>
      <c r="AX5489" s="88"/>
      <c r="AY5489" s="88"/>
      <c r="AZ5489" s="88"/>
      <c r="BA5489" s="88"/>
      <c r="BB5489" s="80">
        <v>22</v>
      </c>
      <c r="BC5489" s="80"/>
      <c r="BD5489" s="89">
        <v>12.219999999999999</v>
      </c>
      <c r="BF5489" s="90">
        <v>164</v>
      </c>
      <c r="BG5489" s="90"/>
      <c r="BH5489" s="90"/>
      <c r="BI5489" s="91">
        <v>167.32</v>
      </c>
    </row>
    <row r="5490" spans="1:61" x14ac:dyDescent="0.2">
      <c r="A5490" s="58">
        <v>42006</v>
      </c>
      <c r="B5490" s="92">
        <v>19.940000000000001</v>
      </c>
      <c r="C5490" s="60">
        <f t="shared" ref="C5490:C5519" si="617">B5490*0.92487</f>
        <v>18.441907799999999</v>
      </c>
      <c r="D5490" s="93">
        <v>4.1900000000000004</v>
      </c>
      <c r="E5490" s="62">
        <f t="shared" si="610"/>
        <v>20.6</v>
      </c>
      <c r="F5490" s="94">
        <f t="shared" si="611"/>
        <v>24.130000000000003</v>
      </c>
      <c r="G5490" s="64">
        <f t="shared" ref="G5490:G5519" si="618">D5490+C5490</f>
        <v>22.6319078</v>
      </c>
      <c r="H5490" s="95">
        <v>16.41</v>
      </c>
      <c r="I5490" s="96">
        <v>4.09</v>
      </c>
      <c r="J5490" s="64">
        <f t="shared" ref="J5490:J5519" si="619">I5490*0.95221</f>
        <v>3.8945388999999997</v>
      </c>
      <c r="K5490" s="97">
        <f t="shared" ref="K5490:K5519" si="620">H5490+I5490</f>
        <v>20.5</v>
      </c>
      <c r="L5490" s="64">
        <f t="shared" si="601"/>
        <v>20.304538900000001</v>
      </c>
      <c r="M5490" s="843"/>
      <c r="N5490" s="843"/>
      <c r="O5490" s="98">
        <f t="shared" si="582"/>
        <v>-3.6300000000000026</v>
      </c>
      <c r="P5490" s="99"/>
      <c r="Q5490" s="100">
        <f t="shared" si="583"/>
        <v>-17.707317073170746</v>
      </c>
      <c r="R5490" s="101"/>
      <c r="S5490" s="102">
        <v>0</v>
      </c>
      <c r="T5490" s="74">
        <v>3.9096774193548386E-2</v>
      </c>
      <c r="U5490" s="103">
        <v>0</v>
      </c>
      <c r="V5490" s="104">
        <v>0</v>
      </c>
      <c r="W5490" s="105">
        <v>0</v>
      </c>
      <c r="X5490" s="104">
        <v>0</v>
      </c>
      <c r="Y5490" s="75">
        <f t="shared" si="585"/>
        <v>24.090903225806453</v>
      </c>
      <c r="Z5490" s="106">
        <v>0</v>
      </c>
      <c r="AA5490" s="107">
        <v>0</v>
      </c>
      <c r="AB5490" s="108">
        <v>341.4</v>
      </c>
      <c r="AC5490" s="109">
        <v>0</v>
      </c>
      <c r="AD5490" s="110">
        <v>0</v>
      </c>
      <c r="AE5490" s="111">
        <v>0</v>
      </c>
      <c r="AF5490" s="108">
        <v>355.1</v>
      </c>
      <c r="AG5490" s="109">
        <v>0.3</v>
      </c>
      <c r="AH5490" s="112"/>
      <c r="AI5490" s="112"/>
      <c r="AJ5490" s="110">
        <v>24</v>
      </c>
      <c r="AK5490" s="739"/>
      <c r="AN5490" s="113">
        <f t="shared" si="612"/>
        <v>24</v>
      </c>
      <c r="AO5490" s="590"/>
      <c r="AP5490" s="114">
        <f t="shared" si="613"/>
        <v>3.6954610999999993</v>
      </c>
      <c r="AQ5490" s="115">
        <f t="shared" si="614"/>
        <v>22.590479999999999</v>
      </c>
      <c r="AR5490" s="115">
        <f t="shared" si="615"/>
        <v>22.590479999999999</v>
      </c>
      <c r="AS5490" s="116">
        <f t="shared" si="616"/>
        <v>2.3753411</v>
      </c>
      <c r="AV5490" s="117">
        <v>4.03</v>
      </c>
      <c r="AW5490" s="118"/>
      <c r="AX5490" s="118"/>
      <c r="AY5490" s="118"/>
      <c r="AZ5490" s="118"/>
      <c r="BA5490" s="118"/>
      <c r="BB5490" s="110">
        <v>24</v>
      </c>
      <c r="BC5490" s="110"/>
      <c r="BD5490" s="119">
        <v>15.899999999999999</v>
      </c>
      <c r="BF5490" s="90">
        <v>149</v>
      </c>
      <c r="BG5490" s="90"/>
      <c r="BH5490" s="90"/>
      <c r="BI5490" s="91">
        <v>150.01</v>
      </c>
    </row>
    <row r="5491" spans="1:61" x14ac:dyDescent="0.2">
      <c r="A5491" s="58">
        <v>42007</v>
      </c>
      <c r="B5491" s="92">
        <v>18.88</v>
      </c>
      <c r="C5491" s="60">
        <f t="shared" si="617"/>
        <v>17.461545599999997</v>
      </c>
      <c r="D5491" s="93">
        <v>4.4800000000000004</v>
      </c>
      <c r="E5491" s="62">
        <f t="shared" si="610"/>
        <v>22.57</v>
      </c>
      <c r="F5491" s="94">
        <f t="shared" si="611"/>
        <v>23.36</v>
      </c>
      <c r="G5491" s="64">
        <f t="shared" si="618"/>
        <v>21.941545599999998</v>
      </c>
      <c r="H5491" s="95">
        <v>18.09</v>
      </c>
      <c r="I5491" s="96">
        <v>4.1399999999999997</v>
      </c>
      <c r="J5491" s="64">
        <f t="shared" si="619"/>
        <v>3.9421493999999999</v>
      </c>
      <c r="K5491" s="97">
        <f t="shared" si="620"/>
        <v>22.23</v>
      </c>
      <c r="L5491" s="64">
        <f t="shared" si="601"/>
        <v>22.032149400000002</v>
      </c>
      <c r="M5491" s="843"/>
      <c r="N5491" s="843"/>
      <c r="O5491" s="98">
        <f t="shared" si="582"/>
        <v>-1.129999999999999</v>
      </c>
      <c r="P5491" s="99"/>
      <c r="Q5491" s="100">
        <f t="shared" si="583"/>
        <v>-5.083220872694552</v>
      </c>
      <c r="R5491" s="101"/>
      <c r="S5491" s="102">
        <v>0</v>
      </c>
      <c r="T5491" s="74">
        <v>3.90967741935484E-2</v>
      </c>
      <c r="U5491" s="103">
        <v>0</v>
      </c>
      <c r="V5491" s="104">
        <v>0</v>
      </c>
      <c r="W5491" s="105">
        <v>0</v>
      </c>
      <c r="X5491" s="104">
        <v>0</v>
      </c>
      <c r="Y5491" s="75">
        <f t="shared" si="585"/>
        <v>23.32090322580645</v>
      </c>
      <c r="Z5491" s="106">
        <v>0</v>
      </c>
      <c r="AA5491" s="107">
        <v>0</v>
      </c>
      <c r="AB5491" s="108">
        <v>341.4</v>
      </c>
      <c r="AC5491" s="109">
        <v>0.2</v>
      </c>
      <c r="AD5491" s="110">
        <v>0</v>
      </c>
      <c r="AE5491" s="111">
        <v>0</v>
      </c>
      <c r="AF5491" s="108">
        <v>355.2</v>
      </c>
      <c r="AG5491" s="109">
        <v>0.2</v>
      </c>
      <c r="AH5491" s="112"/>
      <c r="AI5491" s="112"/>
      <c r="AJ5491" s="110">
        <v>19</v>
      </c>
      <c r="AK5491" s="739"/>
      <c r="AN5491" s="113">
        <f t="shared" si="612"/>
        <v>19</v>
      </c>
      <c r="AO5491" s="590"/>
      <c r="AP5491" s="114">
        <f t="shared" si="613"/>
        <v>-3.0321494000000015</v>
      </c>
      <c r="AQ5491" s="115">
        <f t="shared" si="614"/>
        <v>17.884130000000003</v>
      </c>
      <c r="AR5491" s="115">
        <f t="shared" si="615"/>
        <v>17.884130000000003</v>
      </c>
      <c r="AS5491" s="116">
        <f t="shared" si="616"/>
        <v>-4.0976193999999992</v>
      </c>
      <c r="AV5491" s="117">
        <v>3.22</v>
      </c>
      <c r="AW5491" s="118"/>
      <c r="AX5491" s="118"/>
      <c r="AY5491" s="118"/>
      <c r="AZ5491" s="118"/>
      <c r="BA5491" s="118"/>
      <c r="BB5491" s="110">
        <v>19</v>
      </c>
      <c r="BC5491" s="110"/>
      <c r="BD5491" s="119">
        <v>15.100000000000001</v>
      </c>
      <c r="BF5491" s="90">
        <v>84</v>
      </c>
      <c r="BG5491" s="90"/>
      <c r="BH5491" s="90"/>
      <c r="BI5491" s="91">
        <v>176.3</v>
      </c>
    </row>
    <row r="5492" spans="1:61" x14ac:dyDescent="0.2">
      <c r="A5492" s="58">
        <v>42008</v>
      </c>
      <c r="B5492" s="92">
        <v>19.489999999999998</v>
      </c>
      <c r="C5492" s="60">
        <f t="shared" si="617"/>
        <v>18.025716299999999</v>
      </c>
      <c r="D5492" s="93">
        <v>4.03</v>
      </c>
      <c r="E5492" s="62">
        <f t="shared" si="610"/>
        <v>22.130000000000003</v>
      </c>
      <c r="F5492" s="94">
        <f t="shared" si="611"/>
        <v>23.52</v>
      </c>
      <c r="G5492" s="64">
        <f t="shared" si="618"/>
        <v>22.0557163</v>
      </c>
      <c r="H5492" s="95">
        <v>18.100000000000001</v>
      </c>
      <c r="I5492" s="96">
        <v>4.37</v>
      </c>
      <c r="J5492" s="64">
        <f t="shared" si="619"/>
        <v>4.1611577000000004</v>
      </c>
      <c r="K5492" s="97">
        <f t="shared" si="620"/>
        <v>22.470000000000002</v>
      </c>
      <c r="L5492" s="64">
        <f t="shared" si="601"/>
        <v>22.261157700000002</v>
      </c>
      <c r="M5492" s="843"/>
      <c r="N5492" s="843"/>
      <c r="O5492" s="98">
        <f t="shared" si="582"/>
        <v>-1.0499999999999972</v>
      </c>
      <c r="P5492" s="99"/>
      <c r="Q5492" s="100">
        <f t="shared" si="583"/>
        <v>-4.672897196261669</v>
      </c>
      <c r="R5492" s="101"/>
      <c r="S5492" s="102">
        <v>0</v>
      </c>
      <c r="T5492" s="74">
        <v>3.90967741935484E-2</v>
      </c>
      <c r="U5492" s="103">
        <v>0</v>
      </c>
      <c r="V5492" s="104">
        <v>0</v>
      </c>
      <c r="W5492" s="105">
        <v>0</v>
      </c>
      <c r="X5492" s="104">
        <v>0</v>
      </c>
      <c r="Y5492" s="75">
        <f t="shared" si="585"/>
        <v>23.480903225806451</v>
      </c>
      <c r="Z5492" s="106">
        <v>0</v>
      </c>
      <c r="AA5492" s="107">
        <v>0</v>
      </c>
      <c r="AB5492" s="108">
        <v>341.5</v>
      </c>
      <c r="AC5492" s="109">
        <v>0</v>
      </c>
      <c r="AD5492" s="110">
        <v>0</v>
      </c>
      <c r="AE5492" s="111">
        <v>0</v>
      </c>
      <c r="AF5492" s="108">
        <v>355.2</v>
      </c>
      <c r="AG5492" s="109">
        <v>0</v>
      </c>
      <c r="AH5492" s="112"/>
      <c r="AI5492" s="112"/>
      <c r="AJ5492" s="110">
        <v>25</v>
      </c>
      <c r="AK5492" s="739"/>
      <c r="AN5492" s="113">
        <f t="shared" si="612"/>
        <v>25</v>
      </c>
      <c r="AO5492" s="590"/>
      <c r="AP5492" s="114">
        <f t="shared" si="613"/>
        <v>2.7388422999999982</v>
      </c>
      <c r="AQ5492" s="115">
        <f t="shared" si="614"/>
        <v>23.531750000000002</v>
      </c>
      <c r="AR5492" s="115">
        <f t="shared" si="615"/>
        <v>23.531750000000002</v>
      </c>
      <c r="AS5492" s="116">
        <f t="shared" si="616"/>
        <v>1.3737923000000016</v>
      </c>
      <c r="AV5492" s="117">
        <v>5.14</v>
      </c>
      <c r="AW5492" s="118"/>
      <c r="AX5492" s="118"/>
      <c r="AY5492" s="118"/>
      <c r="AZ5492" s="118"/>
      <c r="BA5492" s="118"/>
      <c r="BB5492" s="110">
        <v>25</v>
      </c>
      <c r="BC5492" s="110"/>
      <c r="BD5492" s="119">
        <v>15.97</v>
      </c>
      <c r="BF5492" s="90">
        <v>172</v>
      </c>
      <c r="BG5492" s="90"/>
      <c r="BH5492" s="90"/>
      <c r="BI5492" s="91">
        <v>175.8</v>
      </c>
    </row>
    <row r="5493" spans="1:61" x14ac:dyDescent="0.2">
      <c r="A5493" s="58">
        <v>42009</v>
      </c>
      <c r="B5493" s="92">
        <v>19.899999999999999</v>
      </c>
      <c r="C5493" s="60">
        <f t="shared" si="617"/>
        <v>18.404912999999997</v>
      </c>
      <c r="D5493" s="93">
        <v>5.12</v>
      </c>
      <c r="E5493" s="62">
        <f t="shared" si="610"/>
        <v>23.68</v>
      </c>
      <c r="F5493" s="94">
        <f t="shared" si="611"/>
        <v>25.02</v>
      </c>
      <c r="G5493" s="64">
        <f t="shared" si="618"/>
        <v>23.524912999999998</v>
      </c>
      <c r="H5493" s="95">
        <v>18.559999999999999</v>
      </c>
      <c r="I5493" s="96">
        <v>6.09</v>
      </c>
      <c r="J5493" s="64">
        <f t="shared" si="619"/>
        <v>5.7989588999999997</v>
      </c>
      <c r="K5493" s="97">
        <f t="shared" si="620"/>
        <v>24.65</v>
      </c>
      <c r="L5493" s="64">
        <f t="shared" ref="L5493:L5519" si="621">H5493+J5493</f>
        <v>24.358958899999998</v>
      </c>
      <c r="M5493" s="843"/>
      <c r="N5493" s="843"/>
      <c r="O5493" s="98">
        <f t="shared" si="582"/>
        <v>-0.37000000000000099</v>
      </c>
      <c r="P5493" s="99"/>
      <c r="Q5493" s="100">
        <f t="shared" si="583"/>
        <v>-1.5010141987829657</v>
      </c>
      <c r="R5493" s="101"/>
      <c r="S5493" s="102">
        <v>0</v>
      </c>
      <c r="T5493" s="74">
        <v>3.90967741935484E-2</v>
      </c>
      <c r="U5493" s="103">
        <v>0</v>
      </c>
      <c r="V5493" s="104">
        <v>0</v>
      </c>
      <c r="W5493" s="105">
        <v>0</v>
      </c>
      <c r="X5493" s="104">
        <v>0</v>
      </c>
      <c r="Y5493" s="75">
        <f t="shared" si="585"/>
        <v>24.980903225806451</v>
      </c>
      <c r="Z5493" s="106">
        <v>0</v>
      </c>
      <c r="AA5493" s="107">
        <v>0</v>
      </c>
      <c r="AB5493" s="108">
        <v>341.4</v>
      </c>
      <c r="AC5493" s="109">
        <v>0</v>
      </c>
      <c r="AD5493" s="110">
        <v>0</v>
      </c>
      <c r="AE5493" s="111">
        <v>0</v>
      </c>
      <c r="AF5493" s="108">
        <v>355.1</v>
      </c>
      <c r="AG5493" s="109">
        <v>0</v>
      </c>
      <c r="AH5493" s="112"/>
      <c r="AI5493" s="112"/>
      <c r="AJ5493" s="110">
        <v>20</v>
      </c>
      <c r="AK5493" s="739"/>
      <c r="AN5493" s="113">
        <f t="shared" si="612"/>
        <v>20</v>
      </c>
      <c r="AO5493" s="590"/>
      <c r="AP5493" s="114">
        <f t="shared" si="613"/>
        <v>-4.3589588999999975</v>
      </c>
      <c r="AQ5493" s="115">
        <f t="shared" si="614"/>
        <v>18.825400000000002</v>
      </c>
      <c r="AR5493" s="115">
        <f t="shared" si="615"/>
        <v>18.825400000000002</v>
      </c>
      <c r="AS5493" s="116">
        <f t="shared" si="616"/>
        <v>-5.4315588999999953</v>
      </c>
      <c r="AV5493" s="117">
        <v>3.85</v>
      </c>
      <c r="AW5493" s="118"/>
      <c r="AX5493" s="118"/>
      <c r="AY5493" s="118"/>
      <c r="AZ5493" s="118"/>
      <c r="BA5493" s="118"/>
      <c r="BB5493" s="110">
        <v>20</v>
      </c>
      <c r="BC5493" s="110"/>
      <c r="BD5493" s="119">
        <v>20.22</v>
      </c>
      <c r="BF5493" s="90">
        <v>170</v>
      </c>
      <c r="BG5493" s="90"/>
      <c r="BH5493" s="90"/>
      <c r="BI5493" s="91">
        <v>163.19</v>
      </c>
    </row>
    <row r="5494" spans="1:61" x14ac:dyDescent="0.2">
      <c r="A5494" s="58">
        <v>42010</v>
      </c>
      <c r="B5494" s="92">
        <v>19.23</v>
      </c>
      <c r="C5494" s="60">
        <f t="shared" si="617"/>
        <v>17.785250099999999</v>
      </c>
      <c r="D5494" s="93">
        <v>5.6</v>
      </c>
      <c r="E5494" s="62">
        <f t="shared" si="610"/>
        <v>23.770000000000003</v>
      </c>
      <c r="F5494" s="94">
        <f t="shared" si="611"/>
        <v>24.83</v>
      </c>
      <c r="G5494" s="64">
        <f t="shared" si="618"/>
        <v>23.3852501</v>
      </c>
      <c r="H5494" s="95">
        <v>18.170000000000002</v>
      </c>
      <c r="I5494" s="96">
        <v>5.9</v>
      </c>
      <c r="J5494" s="64">
        <f t="shared" si="619"/>
        <v>5.6180390000000004</v>
      </c>
      <c r="K5494" s="97">
        <f t="shared" si="620"/>
        <v>24.07</v>
      </c>
      <c r="L5494" s="64">
        <f t="shared" si="621"/>
        <v>23.788039000000001</v>
      </c>
      <c r="M5494" s="843"/>
      <c r="N5494" s="843"/>
      <c r="O5494" s="98">
        <f t="shared" si="582"/>
        <v>-0.75999999999999801</v>
      </c>
      <c r="P5494" s="99"/>
      <c r="Q5494" s="100">
        <f t="shared" si="583"/>
        <v>-3.1574574158703697</v>
      </c>
      <c r="R5494" s="101"/>
      <c r="S5494" s="102">
        <v>0</v>
      </c>
      <c r="T5494" s="74">
        <v>3.90967741935484E-2</v>
      </c>
      <c r="U5494" s="103">
        <v>0</v>
      </c>
      <c r="V5494" s="104">
        <v>0</v>
      </c>
      <c r="W5494" s="105">
        <v>0</v>
      </c>
      <c r="X5494" s="104">
        <v>0</v>
      </c>
      <c r="Y5494" s="75">
        <f t="shared" si="585"/>
        <v>24.790903225806449</v>
      </c>
      <c r="Z5494" s="106">
        <v>0</v>
      </c>
      <c r="AA5494" s="107">
        <v>0</v>
      </c>
      <c r="AB5494" s="108">
        <v>341.4</v>
      </c>
      <c r="AC5494" s="109">
        <v>0</v>
      </c>
      <c r="AD5494" s="110">
        <v>10.83</v>
      </c>
      <c r="AE5494" s="111">
        <v>10.83</v>
      </c>
      <c r="AF5494" s="108">
        <v>355.1</v>
      </c>
      <c r="AG5494" s="109">
        <v>0</v>
      </c>
      <c r="AH5494" s="112"/>
      <c r="AI5494" s="112"/>
      <c r="AJ5494" s="110">
        <v>20</v>
      </c>
      <c r="AK5494" s="739"/>
      <c r="AN5494" s="113">
        <f t="shared" si="612"/>
        <v>30.83</v>
      </c>
      <c r="AO5494" s="590"/>
      <c r="AP5494" s="114">
        <f t="shared" si="613"/>
        <v>7.041960999999997</v>
      </c>
      <c r="AQ5494" s="115">
        <f t="shared" si="614"/>
        <v>18.825400000000002</v>
      </c>
      <c r="AR5494" s="115">
        <f t="shared" si="615"/>
        <v>29.6554</v>
      </c>
      <c r="AS5494" s="116">
        <f t="shared" si="616"/>
        <v>5.956160999999998</v>
      </c>
      <c r="AV5494" s="117">
        <v>4.96</v>
      </c>
      <c r="AW5494" s="118"/>
      <c r="AX5494" s="118"/>
      <c r="AY5494" s="118"/>
      <c r="AZ5494" s="118"/>
      <c r="BA5494" s="118"/>
      <c r="BB5494" s="110">
        <v>20</v>
      </c>
      <c r="BC5494" s="110"/>
      <c r="BD5494" s="119">
        <v>14.129999999999999</v>
      </c>
      <c r="BF5494" s="90">
        <v>148</v>
      </c>
      <c r="BG5494" s="90"/>
      <c r="BH5494" s="90"/>
      <c r="BI5494" s="91">
        <v>185.53</v>
      </c>
    </row>
    <row r="5495" spans="1:61" x14ac:dyDescent="0.2">
      <c r="A5495" s="58">
        <v>42011</v>
      </c>
      <c r="B5495" s="92">
        <v>19.75</v>
      </c>
      <c r="C5495" s="60">
        <f t="shared" si="617"/>
        <v>18.266182499999999</v>
      </c>
      <c r="D5495" s="93">
        <v>5.22</v>
      </c>
      <c r="E5495" s="62">
        <f t="shared" si="610"/>
        <v>23.61</v>
      </c>
      <c r="F5495" s="94">
        <f t="shared" si="611"/>
        <v>24.97</v>
      </c>
      <c r="G5495" s="64">
        <f t="shared" si="618"/>
        <v>23.486182499999998</v>
      </c>
      <c r="H5495" s="95">
        <v>18.39</v>
      </c>
      <c r="I5495" s="96">
        <v>5.95</v>
      </c>
      <c r="J5495" s="64">
        <f t="shared" si="619"/>
        <v>5.6656494999999998</v>
      </c>
      <c r="K5495" s="97">
        <f t="shared" si="620"/>
        <v>24.34</v>
      </c>
      <c r="L5495" s="64">
        <f t="shared" si="621"/>
        <v>24.055649500000001</v>
      </c>
      <c r="M5495" s="843"/>
      <c r="N5495" s="843"/>
      <c r="O5495" s="98">
        <f t="shared" si="582"/>
        <v>-0.62999999999999901</v>
      </c>
      <c r="P5495" s="99"/>
      <c r="Q5495" s="100">
        <f t="shared" si="583"/>
        <v>-2.5883319638455178</v>
      </c>
      <c r="R5495" s="101"/>
      <c r="S5495" s="102">
        <v>0</v>
      </c>
      <c r="T5495" s="74">
        <v>3.90967741935484E-2</v>
      </c>
      <c r="U5495" s="103">
        <v>0</v>
      </c>
      <c r="V5495" s="104">
        <v>0</v>
      </c>
      <c r="W5495" s="105">
        <v>0</v>
      </c>
      <c r="X5495" s="104">
        <v>0</v>
      </c>
      <c r="Y5495" s="75">
        <f t="shared" si="585"/>
        <v>24.93090322580645</v>
      </c>
      <c r="Z5495" s="106">
        <v>0</v>
      </c>
      <c r="AA5495" s="107">
        <v>0</v>
      </c>
      <c r="AB5495" s="108">
        <v>341.3</v>
      </c>
      <c r="AC5495" s="109">
        <v>0</v>
      </c>
      <c r="AD5495" s="110">
        <v>18.309999999999999</v>
      </c>
      <c r="AE5495" s="111">
        <v>18.309999999999999</v>
      </c>
      <c r="AF5495" s="108">
        <v>355.1</v>
      </c>
      <c r="AG5495" s="109">
        <v>0</v>
      </c>
      <c r="AH5495" s="112"/>
      <c r="AI5495" s="112"/>
      <c r="AJ5495" s="110">
        <v>19</v>
      </c>
      <c r="AK5495" s="739"/>
      <c r="AN5495" s="113">
        <f t="shared" si="612"/>
        <v>37.31</v>
      </c>
      <c r="AO5495" s="590"/>
      <c r="AP5495" s="114">
        <f t="shared" si="613"/>
        <v>13.254350500000001</v>
      </c>
      <c r="AQ5495" s="115">
        <f t="shared" si="614"/>
        <v>17.884130000000003</v>
      </c>
      <c r="AR5495" s="115">
        <f t="shared" si="615"/>
        <v>36.194130000000001</v>
      </c>
      <c r="AS5495" s="116">
        <f t="shared" si="616"/>
        <v>12.297480499999999</v>
      </c>
      <c r="AV5495" s="117">
        <v>6.56</v>
      </c>
      <c r="AW5495" s="118"/>
      <c r="AX5495" s="118"/>
      <c r="AY5495" s="118"/>
      <c r="AZ5495" s="118"/>
      <c r="BA5495" s="118"/>
      <c r="BB5495" s="110">
        <v>19</v>
      </c>
      <c r="BC5495" s="110"/>
      <c r="BD5495" s="119">
        <v>12.240000000000002</v>
      </c>
      <c r="BF5495" s="90">
        <v>265</v>
      </c>
      <c r="BG5495" s="90"/>
      <c r="BH5495" s="90"/>
      <c r="BI5495" s="91">
        <v>161.5</v>
      </c>
    </row>
    <row r="5496" spans="1:61" x14ac:dyDescent="0.2">
      <c r="A5496" s="58">
        <v>42012</v>
      </c>
      <c r="B5496" s="92">
        <v>19.05</v>
      </c>
      <c r="C5496" s="60">
        <f t="shared" si="617"/>
        <v>17.6187735</v>
      </c>
      <c r="D5496" s="93">
        <v>6.53</v>
      </c>
      <c r="E5496" s="62">
        <f t="shared" si="610"/>
        <v>26.580000000000002</v>
      </c>
      <c r="F5496" s="94">
        <f t="shared" si="611"/>
        <v>25.580000000000002</v>
      </c>
      <c r="G5496" s="64">
        <f t="shared" si="618"/>
        <v>24.148773500000001</v>
      </c>
      <c r="H5496" s="95">
        <v>20.05</v>
      </c>
      <c r="I5496" s="96">
        <v>6.79</v>
      </c>
      <c r="J5496" s="64">
        <f t="shared" si="619"/>
        <v>6.4655059000000001</v>
      </c>
      <c r="K5496" s="97">
        <f t="shared" si="620"/>
        <v>26.84</v>
      </c>
      <c r="L5496" s="64">
        <f t="shared" si="621"/>
        <v>26.515505900000001</v>
      </c>
      <c r="M5496" s="843"/>
      <c r="N5496" s="843"/>
      <c r="O5496" s="98">
        <f t="shared" si="582"/>
        <v>1.259999999999998</v>
      </c>
      <c r="P5496" s="99"/>
      <c r="Q5496" s="100">
        <f t="shared" si="583"/>
        <v>4.6944858420268183</v>
      </c>
      <c r="R5496" s="101"/>
      <c r="S5496" s="102">
        <v>0</v>
      </c>
      <c r="T5496" s="74">
        <v>3.90967741935484E-2</v>
      </c>
      <c r="U5496" s="103">
        <v>0</v>
      </c>
      <c r="V5496" s="104">
        <v>0</v>
      </c>
      <c r="W5496" s="105">
        <v>0</v>
      </c>
      <c r="X5496" s="104">
        <v>0</v>
      </c>
      <c r="Y5496" s="75">
        <f t="shared" si="585"/>
        <v>25.540903225806453</v>
      </c>
      <c r="Z5496" s="106">
        <v>0</v>
      </c>
      <c r="AA5496" s="107">
        <v>0</v>
      </c>
      <c r="AB5496" s="108">
        <v>341.3</v>
      </c>
      <c r="AC5496" s="109">
        <v>0</v>
      </c>
      <c r="AD5496" s="110">
        <v>17.45</v>
      </c>
      <c r="AE5496" s="111">
        <v>17.45</v>
      </c>
      <c r="AF5496" s="108">
        <v>355.1</v>
      </c>
      <c r="AG5496" s="109">
        <v>0</v>
      </c>
      <c r="AH5496" s="112"/>
      <c r="AI5496" s="112"/>
      <c r="AJ5496" s="110">
        <v>8</v>
      </c>
      <c r="AK5496" s="739"/>
      <c r="AN5496" s="113">
        <f t="shared" si="612"/>
        <v>25.45</v>
      </c>
      <c r="AO5496" s="590"/>
      <c r="AP5496" s="114">
        <f t="shared" si="613"/>
        <v>-1.0655059000000016</v>
      </c>
      <c r="AQ5496" s="115">
        <f t="shared" si="614"/>
        <v>7.5301600000000004</v>
      </c>
      <c r="AR5496" s="115">
        <f t="shared" si="615"/>
        <v>24.980159999999998</v>
      </c>
      <c r="AS5496" s="116">
        <f t="shared" si="616"/>
        <v>-1.4357459000000041</v>
      </c>
      <c r="AV5496" s="117">
        <v>7.4</v>
      </c>
      <c r="AW5496" s="118"/>
      <c r="AX5496" s="118"/>
      <c r="AY5496" s="118"/>
      <c r="AZ5496" s="118"/>
      <c r="BA5496" s="118"/>
      <c r="BB5496" s="110">
        <v>8</v>
      </c>
      <c r="BC5496" s="110"/>
      <c r="BD5496" s="119">
        <v>11.850000000000001</v>
      </c>
      <c r="BF5496" s="90">
        <v>166</v>
      </c>
      <c r="BG5496" s="90"/>
      <c r="BH5496" s="90"/>
      <c r="BI5496" s="91">
        <v>142.83000000000001</v>
      </c>
    </row>
    <row r="5497" spans="1:61" x14ac:dyDescent="0.2">
      <c r="A5497" s="58">
        <v>42013</v>
      </c>
      <c r="B5497" s="92">
        <v>19.420000000000002</v>
      </c>
      <c r="C5497" s="60">
        <f t="shared" si="617"/>
        <v>17.960975400000002</v>
      </c>
      <c r="D5497" s="93">
        <v>5.96</v>
      </c>
      <c r="E5497" s="62">
        <f t="shared" si="610"/>
        <v>23.43</v>
      </c>
      <c r="F5497" s="94">
        <f t="shared" si="611"/>
        <v>25.380000000000003</v>
      </c>
      <c r="G5497" s="64">
        <f t="shared" si="618"/>
        <v>23.920975400000003</v>
      </c>
      <c r="H5497" s="95">
        <v>17.47</v>
      </c>
      <c r="I5497" s="96">
        <v>6.56</v>
      </c>
      <c r="J5497" s="64">
        <f t="shared" si="619"/>
        <v>6.2464975999999997</v>
      </c>
      <c r="K5497" s="97">
        <f t="shared" si="620"/>
        <v>24.029999999999998</v>
      </c>
      <c r="L5497" s="64">
        <f t="shared" si="621"/>
        <v>23.716497599999997</v>
      </c>
      <c r="M5497" s="843"/>
      <c r="N5497" s="843"/>
      <c r="O5497" s="98">
        <f t="shared" si="582"/>
        <v>-1.350000000000005</v>
      </c>
      <c r="P5497" s="99"/>
      <c r="Q5497" s="100">
        <f t="shared" si="583"/>
        <v>-5.6179775280899094</v>
      </c>
      <c r="R5497" s="101"/>
      <c r="S5497" s="102">
        <v>0</v>
      </c>
      <c r="T5497" s="74">
        <v>3.90967741935484E-2</v>
      </c>
      <c r="U5497" s="103">
        <v>0</v>
      </c>
      <c r="V5497" s="104">
        <v>0</v>
      </c>
      <c r="W5497" s="105">
        <v>0</v>
      </c>
      <c r="X5497" s="104">
        <v>0</v>
      </c>
      <c r="Y5497" s="75">
        <f t="shared" si="585"/>
        <v>25.340903225806453</v>
      </c>
      <c r="Z5497" s="106">
        <v>0</v>
      </c>
      <c r="AA5497" s="107">
        <v>0</v>
      </c>
      <c r="AB5497" s="108">
        <v>341.2</v>
      </c>
      <c r="AC5497" s="109">
        <v>0</v>
      </c>
      <c r="AD5497" s="110">
        <v>28.95</v>
      </c>
      <c r="AE5497" s="111">
        <v>28.95</v>
      </c>
      <c r="AF5497" s="108">
        <v>355.1</v>
      </c>
      <c r="AG5497" s="109">
        <v>0</v>
      </c>
      <c r="AH5497" s="112"/>
      <c r="AI5497" s="112"/>
      <c r="AJ5497" s="110">
        <v>12</v>
      </c>
      <c r="AK5497" s="739"/>
      <c r="AN5497" s="113">
        <f t="shared" si="612"/>
        <v>40.950000000000003</v>
      </c>
      <c r="AO5497" s="590"/>
      <c r="AP5497" s="114">
        <f t="shared" si="613"/>
        <v>17.233502400000006</v>
      </c>
      <c r="AQ5497" s="115">
        <f t="shared" si="614"/>
        <v>11.29524</v>
      </c>
      <c r="AR5497" s="115">
        <f t="shared" si="615"/>
        <v>40.245239999999995</v>
      </c>
      <c r="AS5497" s="116">
        <f t="shared" si="616"/>
        <v>16.614542399999998</v>
      </c>
      <c r="AV5497" s="117">
        <v>7.79</v>
      </c>
      <c r="AW5497" s="118"/>
      <c r="AX5497" s="118"/>
      <c r="AY5497" s="118"/>
      <c r="AZ5497" s="118"/>
      <c r="BA5497" s="118"/>
      <c r="BB5497" s="110">
        <v>12</v>
      </c>
      <c r="BC5497" s="110"/>
      <c r="BD5497" s="119">
        <v>16.55</v>
      </c>
      <c r="BF5497" s="90">
        <v>143</v>
      </c>
      <c r="BG5497" s="90"/>
      <c r="BH5497" s="90"/>
      <c r="BI5497" s="91">
        <v>130.79</v>
      </c>
    </row>
    <row r="5498" spans="1:61" x14ac:dyDescent="0.2">
      <c r="A5498" s="58">
        <v>42014</v>
      </c>
      <c r="B5498" s="92">
        <v>20.309999999999999</v>
      </c>
      <c r="C5498" s="60">
        <f t="shared" si="617"/>
        <v>18.784109699999998</v>
      </c>
      <c r="D5498" s="93">
        <v>5.28</v>
      </c>
      <c r="E5498" s="62">
        <f t="shared" si="610"/>
        <v>22.71</v>
      </c>
      <c r="F5498" s="94">
        <f t="shared" si="611"/>
        <v>25.59</v>
      </c>
      <c r="G5498" s="64">
        <f t="shared" si="618"/>
        <v>24.064109699999999</v>
      </c>
      <c r="H5498" s="95">
        <v>17.43</v>
      </c>
      <c r="I5498" s="96">
        <v>6.13</v>
      </c>
      <c r="J5498" s="64">
        <f t="shared" si="619"/>
        <v>5.8370473</v>
      </c>
      <c r="K5498" s="97">
        <f t="shared" si="620"/>
        <v>23.56</v>
      </c>
      <c r="L5498" s="64">
        <f t="shared" si="621"/>
        <v>23.267047300000002</v>
      </c>
      <c r="M5498" s="843"/>
      <c r="N5498" s="843"/>
      <c r="O5498" s="98">
        <f t="shared" si="582"/>
        <v>-2.0300000000000011</v>
      </c>
      <c r="P5498" s="99"/>
      <c r="Q5498" s="100">
        <f t="shared" si="583"/>
        <v>-8.616298811544997</v>
      </c>
      <c r="R5498" s="101"/>
      <c r="S5498" s="102">
        <v>0</v>
      </c>
      <c r="T5498" s="74">
        <v>3.90967741935484E-2</v>
      </c>
      <c r="U5498" s="103">
        <v>0</v>
      </c>
      <c r="V5498" s="104">
        <v>0</v>
      </c>
      <c r="W5498" s="105">
        <v>0</v>
      </c>
      <c r="X5498" s="104">
        <v>0</v>
      </c>
      <c r="Y5498" s="75">
        <f t="shared" si="585"/>
        <v>25.550903225806451</v>
      </c>
      <c r="Z5498" s="106">
        <v>0</v>
      </c>
      <c r="AA5498" s="107">
        <v>0</v>
      </c>
      <c r="AB5498" s="108">
        <v>341.2</v>
      </c>
      <c r="AC5498" s="109">
        <v>0</v>
      </c>
      <c r="AD5498" s="110">
        <v>11.14</v>
      </c>
      <c r="AE5498" s="111">
        <v>11.14</v>
      </c>
      <c r="AF5498" s="108">
        <v>355.1</v>
      </c>
      <c r="AG5498" s="109">
        <v>0</v>
      </c>
      <c r="AH5498" s="112"/>
      <c r="AI5498" s="112"/>
      <c r="AJ5498" s="110">
        <v>13</v>
      </c>
      <c r="AK5498" s="739"/>
      <c r="AN5498" s="113">
        <f t="shared" si="612"/>
        <v>24.14</v>
      </c>
      <c r="AO5498" s="590"/>
      <c r="AP5498" s="114">
        <f t="shared" si="613"/>
        <v>0.87295269999999903</v>
      </c>
      <c r="AQ5498" s="115">
        <f t="shared" si="614"/>
        <v>12.236510000000001</v>
      </c>
      <c r="AR5498" s="115">
        <f t="shared" si="615"/>
        <v>23.376510000000003</v>
      </c>
      <c r="AS5498" s="116">
        <f t="shared" si="616"/>
        <v>0.32006270000000114</v>
      </c>
      <c r="AV5498" s="117">
        <v>3.42</v>
      </c>
      <c r="AW5498" s="118"/>
      <c r="AX5498" s="118"/>
      <c r="AY5498" s="118"/>
      <c r="AZ5498" s="118"/>
      <c r="BA5498" s="118"/>
      <c r="BB5498" s="110">
        <v>13</v>
      </c>
      <c r="BC5498" s="110"/>
      <c r="BD5498" s="119">
        <v>17.46</v>
      </c>
      <c r="BF5498" s="90">
        <v>351</v>
      </c>
      <c r="BG5498" s="90"/>
      <c r="BH5498" s="90"/>
      <c r="BI5498" s="91">
        <v>160</v>
      </c>
    </row>
    <row r="5499" spans="1:61" x14ac:dyDescent="0.2">
      <c r="A5499" s="58">
        <v>42015</v>
      </c>
      <c r="B5499" s="92">
        <v>21.13</v>
      </c>
      <c r="C5499" s="60">
        <f t="shared" si="617"/>
        <v>19.542503099999998</v>
      </c>
      <c r="D5499" s="93">
        <v>5.85</v>
      </c>
      <c r="E5499" s="62">
        <f t="shared" si="610"/>
        <v>27.82</v>
      </c>
      <c r="F5499" s="94">
        <f t="shared" si="611"/>
        <v>26.979999999999997</v>
      </c>
      <c r="G5499" s="64">
        <f t="shared" si="618"/>
        <v>25.392503099999999</v>
      </c>
      <c r="H5499" s="95">
        <v>21.97</v>
      </c>
      <c r="I5499" s="96">
        <v>6.12</v>
      </c>
      <c r="J5499" s="64">
        <f t="shared" si="619"/>
        <v>5.8275252000000002</v>
      </c>
      <c r="K5499" s="97">
        <f t="shared" si="620"/>
        <v>28.09</v>
      </c>
      <c r="L5499" s="64">
        <f t="shared" si="621"/>
        <v>27.797525199999999</v>
      </c>
      <c r="M5499" s="843"/>
      <c r="N5499" s="843"/>
      <c r="O5499" s="98">
        <f t="shared" si="582"/>
        <v>1.110000000000003</v>
      </c>
      <c r="P5499" s="99"/>
      <c r="Q5499" s="100">
        <f t="shared" si="583"/>
        <v>3.9515841936632357</v>
      </c>
      <c r="R5499" s="101"/>
      <c r="S5499" s="102">
        <v>0</v>
      </c>
      <c r="T5499" s="74">
        <v>3.90967741935484E-2</v>
      </c>
      <c r="U5499" s="103">
        <v>0</v>
      </c>
      <c r="V5499" s="104">
        <v>0</v>
      </c>
      <c r="W5499" s="105">
        <v>0</v>
      </c>
      <c r="X5499" s="104">
        <v>0</v>
      </c>
      <c r="Y5499" s="75">
        <f t="shared" si="585"/>
        <v>26.940903225806448</v>
      </c>
      <c r="Z5499" s="106">
        <v>0</v>
      </c>
      <c r="AA5499" s="107">
        <v>0</v>
      </c>
      <c r="AB5499" s="108">
        <v>341.2</v>
      </c>
      <c r="AC5499" s="109">
        <v>0.7</v>
      </c>
      <c r="AD5499" s="110">
        <v>18.16</v>
      </c>
      <c r="AE5499" s="111">
        <v>18.16</v>
      </c>
      <c r="AF5499" s="108">
        <v>355.2</v>
      </c>
      <c r="AG5499" s="109">
        <v>0.85</v>
      </c>
      <c r="AH5499" s="112"/>
      <c r="AI5499" s="112"/>
      <c r="AJ5499" s="110">
        <v>11</v>
      </c>
      <c r="AK5499" s="739"/>
      <c r="AN5499" s="113">
        <f t="shared" si="612"/>
        <v>29.16</v>
      </c>
      <c r="AO5499" s="590"/>
      <c r="AP5499" s="114">
        <f t="shared" si="613"/>
        <v>1.3624748000000011</v>
      </c>
      <c r="AQ5499" s="115">
        <f t="shared" si="614"/>
        <v>10.35397</v>
      </c>
      <c r="AR5499" s="115">
        <f t="shared" si="615"/>
        <v>28.51397</v>
      </c>
      <c r="AS5499" s="116">
        <f t="shared" si="616"/>
        <v>0.80344480000000118</v>
      </c>
      <c r="AV5499" s="117">
        <v>7.3</v>
      </c>
      <c r="AW5499" s="118"/>
      <c r="AX5499" s="118"/>
      <c r="AY5499" s="118"/>
      <c r="AZ5499" s="118"/>
      <c r="BA5499" s="118"/>
      <c r="BB5499" s="110">
        <v>11</v>
      </c>
      <c r="BC5499" s="110"/>
      <c r="BD5499" s="119">
        <v>17.82</v>
      </c>
      <c r="BF5499" s="90">
        <v>145</v>
      </c>
      <c r="BG5499" s="90"/>
      <c r="BH5499" s="90"/>
      <c r="BI5499" s="91">
        <v>211.38</v>
      </c>
    </row>
    <row r="5500" spans="1:61" x14ac:dyDescent="0.2">
      <c r="A5500" s="58">
        <v>42016</v>
      </c>
      <c r="B5500" s="92">
        <v>19.79</v>
      </c>
      <c r="C5500" s="60">
        <f t="shared" si="617"/>
        <v>18.303177299999998</v>
      </c>
      <c r="D5500" s="93">
        <v>5.07</v>
      </c>
      <c r="E5500" s="62">
        <f t="shared" si="610"/>
        <v>22.330000000000002</v>
      </c>
      <c r="F5500" s="120">
        <f t="shared" si="611"/>
        <v>24.86</v>
      </c>
      <c r="G5500" s="64">
        <f t="shared" si="618"/>
        <v>23.373177299999998</v>
      </c>
      <c r="H5500" s="95">
        <v>17.260000000000002</v>
      </c>
      <c r="I5500" s="96">
        <v>6</v>
      </c>
      <c r="J5500" s="64">
        <f t="shared" si="619"/>
        <v>5.71326</v>
      </c>
      <c r="K5500" s="97">
        <f t="shared" si="620"/>
        <v>23.26</v>
      </c>
      <c r="L5500" s="64">
        <f t="shared" si="621"/>
        <v>22.973260000000003</v>
      </c>
      <c r="M5500" s="843"/>
      <c r="N5500" s="843"/>
      <c r="O5500" s="98">
        <f t="shared" ref="O5500:O5563" si="622">K5500-F5500</f>
        <v>-1.5999999999999979</v>
      </c>
      <c r="P5500" s="99"/>
      <c r="Q5500" s="100">
        <f t="shared" si="583"/>
        <v>-6.8787618228718737</v>
      </c>
      <c r="R5500" s="101"/>
      <c r="S5500" s="102">
        <v>0</v>
      </c>
      <c r="T5500" s="74">
        <v>3.90967741935484E-2</v>
      </c>
      <c r="U5500" s="103">
        <v>0</v>
      </c>
      <c r="V5500" s="104">
        <v>0</v>
      </c>
      <c r="W5500" s="105">
        <v>0</v>
      </c>
      <c r="X5500" s="104">
        <v>0</v>
      </c>
      <c r="Y5500" s="75">
        <f t="shared" si="585"/>
        <v>24.82090322580645</v>
      </c>
      <c r="Z5500" s="106">
        <v>0</v>
      </c>
      <c r="AA5500" s="107">
        <v>0</v>
      </c>
      <c r="AB5500" s="108">
        <v>342.1</v>
      </c>
      <c r="AC5500" s="109">
        <v>0.4</v>
      </c>
      <c r="AD5500" s="110">
        <v>17.87</v>
      </c>
      <c r="AE5500" s="111">
        <v>17.87</v>
      </c>
      <c r="AF5500" s="108">
        <v>355.8</v>
      </c>
      <c r="AG5500" s="109">
        <v>0.5</v>
      </c>
      <c r="AH5500" s="112"/>
      <c r="AI5500" s="112"/>
      <c r="AJ5500" s="110">
        <v>10</v>
      </c>
      <c r="AK5500" s="739"/>
      <c r="AN5500" s="113">
        <f t="shared" si="612"/>
        <v>27.87</v>
      </c>
      <c r="AO5500" s="590"/>
      <c r="AP5500" s="114">
        <f t="shared" si="613"/>
        <v>4.8967399999999977</v>
      </c>
      <c r="AQ5500" s="115">
        <f t="shared" si="614"/>
        <v>9.412700000000001</v>
      </c>
      <c r="AR5500" s="115">
        <f t="shared" si="615"/>
        <v>27.282700000000002</v>
      </c>
      <c r="AS5500" s="116">
        <f t="shared" si="616"/>
        <v>4.3826399999999985</v>
      </c>
      <c r="AV5500" s="117">
        <v>5.25</v>
      </c>
      <c r="AW5500" s="118"/>
      <c r="AX5500" s="118"/>
      <c r="AY5500" s="118"/>
      <c r="AZ5500" s="118"/>
      <c r="BA5500" s="118"/>
      <c r="BB5500" s="110">
        <v>10</v>
      </c>
      <c r="BC5500" s="110"/>
      <c r="BD5500" s="119">
        <v>21.65</v>
      </c>
      <c r="BF5500" s="90">
        <v>122</v>
      </c>
      <c r="BG5500" s="90"/>
      <c r="BH5500" s="90"/>
      <c r="BI5500" s="91">
        <v>147.62</v>
      </c>
    </row>
    <row r="5501" spans="1:61" x14ac:dyDescent="0.2">
      <c r="A5501" s="58">
        <v>42017</v>
      </c>
      <c r="B5501" s="92">
        <v>19.309999999999999</v>
      </c>
      <c r="C5501" s="60">
        <f t="shared" si="617"/>
        <v>17.8592397</v>
      </c>
      <c r="D5501" s="93">
        <v>5.41</v>
      </c>
      <c r="E5501" s="62">
        <f t="shared" si="610"/>
        <v>23.39</v>
      </c>
      <c r="F5501" s="94">
        <f t="shared" si="611"/>
        <v>24.72</v>
      </c>
      <c r="G5501" s="64">
        <f t="shared" si="618"/>
        <v>23.2692397</v>
      </c>
      <c r="H5501" s="95">
        <v>17.98</v>
      </c>
      <c r="I5501" s="96">
        <v>5.94</v>
      </c>
      <c r="J5501" s="64">
        <f t="shared" si="619"/>
        <v>5.6561274000000008</v>
      </c>
      <c r="K5501" s="97">
        <f t="shared" si="620"/>
        <v>23.92</v>
      </c>
      <c r="L5501" s="64">
        <f t="shared" si="621"/>
        <v>23.636127399999999</v>
      </c>
      <c r="M5501" s="843"/>
      <c r="N5501" s="843"/>
      <c r="O5501" s="98">
        <f t="shared" si="622"/>
        <v>-0.79999999999999716</v>
      </c>
      <c r="P5501" s="99"/>
      <c r="Q5501" s="100">
        <f t="shared" si="583"/>
        <v>-3.3444816053511586</v>
      </c>
      <c r="R5501" s="101"/>
      <c r="S5501" s="102">
        <v>0</v>
      </c>
      <c r="T5501" s="74">
        <v>3.90967741935484E-2</v>
      </c>
      <c r="U5501" s="103">
        <v>0</v>
      </c>
      <c r="V5501" s="104">
        <v>0</v>
      </c>
      <c r="W5501" s="105">
        <v>0</v>
      </c>
      <c r="X5501" s="104">
        <v>0</v>
      </c>
      <c r="Y5501" s="75">
        <f t="shared" si="585"/>
        <v>24.68090322580645</v>
      </c>
      <c r="Z5501" s="106">
        <v>0</v>
      </c>
      <c r="AA5501" s="107">
        <v>0</v>
      </c>
      <c r="AB5501" s="108">
        <v>341.7</v>
      </c>
      <c r="AC5501" s="109">
        <v>0.05</v>
      </c>
      <c r="AD5501" s="110">
        <v>0</v>
      </c>
      <c r="AE5501" s="111">
        <v>0</v>
      </c>
      <c r="AF5501" s="108">
        <v>355.4</v>
      </c>
      <c r="AG5501" s="109">
        <v>0</v>
      </c>
      <c r="AH5501" s="112"/>
      <c r="AI5501" s="112"/>
      <c r="AJ5501" s="110">
        <v>22</v>
      </c>
      <c r="AK5501" s="739"/>
      <c r="AN5501" s="113">
        <f t="shared" si="612"/>
        <v>22</v>
      </c>
      <c r="AO5501" s="590"/>
      <c r="AP5501" s="114">
        <f t="shared" si="613"/>
        <v>-1.6361273999999995</v>
      </c>
      <c r="AQ5501" s="115">
        <f t="shared" si="614"/>
        <v>20.707940000000001</v>
      </c>
      <c r="AR5501" s="115">
        <f t="shared" si="615"/>
        <v>20.707940000000001</v>
      </c>
      <c r="AS5501" s="116">
        <f t="shared" si="616"/>
        <v>-2.7877873999999991</v>
      </c>
      <c r="AV5501" s="117">
        <v>5.42</v>
      </c>
      <c r="AW5501" s="118"/>
      <c r="AX5501" s="118"/>
      <c r="AY5501" s="118"/>
      <c r="AZ5501" s="118"/>
      <c r="BA5501" s="118"/>
      <c r="BB5501" s="110">
        <v>22</v>
      </c>
      <c r="BC5501" s="110"/>
      <c r="BD5501" s="119">
        <v>32.32</v>
      </c>
      <c r="BF5501" s="90">
        <v>234</v>
      </c>
      <c r="BG5501" s="90"/>
      <c r="BH5501" s="90"/>
      <c r="BI5501" s="91">
        <v>157.47999999999999</v>
      </c>
    </row>
    <row r="5502" spans="1:61" x14ac:dyDescent="0.2">
      <c r="A5502" s="58">
        <v>42018</v>
      </c>
      <c r="B5502" s="92">
        <v>19.62</v>
      </c>
      <c r="C5502" s="60">
        <f t="shared" si="617"/>
        <v>18.145949399999999</v>
      </c>
      <c r="D5502" s="93">
        <v>5.82</v>
      </c>
      <c r="E5502" s="62">
        <f t="shared" si="610"/>
        <v>25.14</v>
      </c>
      <c r="F5502" s="94">
        <f t="shared" si="611"/>
        <v>25.44</v>
      </c>
      <c r="G5502" s="64">
        <f t="shared" si="618"/>
        <v>23.9659494</v>
      </c>
      <c r="H5502" s="95">
        <v>19.32</v>
      </c>
      <c r="I5502" s="96">
        <v>6.02</v>
      </c>
      <c r="J5502" s="64">
        <f t="shared" si="619"/>
        <v>5.7323041999999997</v>
      </c>
      <c r="K5502" s="97">
        <f t="shared" si="620"/>
        <v>25.34</v>
      </c>
      <c r="L5502" s="64">
        <f t="shared" si="621"/>
        <v>25.052304200000002</v>
      </c>
      <c r="M5502" s="843"/>
      <c r="N5502" s="843"/>
      <c r="O5502" s="98">
        <f t="shared" si="622"/>
        <v>-0.10000000000000142</v>
      </c>
      <c r="P5502" s="99"/>
      <c r="Q5502" s="100">
        <f t="shared" si="583"/>
        <v>-0.39463299131807977</v>
      </c>
      <c r="R5502" s="101"/>
      <c r="S5502" s="102">
        <v>0</v>
      </c>
      <c r="T5502" s="74">
        <v>3.90967741935484E-2</v>
      </c>
      <c r="U5502" s="103">
        <v>0</v>
      </c>
      <c r="V5502" s="104">
        <v>0</v>
      </c>
      <c r="W5502" s="105">
        <v>0</v>
      </c>
      <c r="X5502" s="104">
        <v>0</v>
      </c>
      <c r="Y5502" s="75">
        <f t="shared" si="585"/>
        <v>25.400903225806452</v>
      </c>
      <c r="Z5502" s="106">
        <v>0</v>
      </c>
      <c r="AA5502" s="107">
        <v>0</v>
      </c>
      <c r="AB5502" s="108">
        <v>341.5</v>
      </c>
      <c r="AC5502" s="109">
        <v>0</v>
      </c>
      <c r="AD5502" s="110">
        <v>0</v>
      </c>
      <c r="AE5502" s="111">
        <v>0</v>
      </c>
      <c r="AF5502" s="108">
        <v>355.3</v>
      </c>
      <c r="AG5502" s="109">
        <v>0</v>
      </c>
      <c r="AH5502" s="112"/>
      <c r="AI5502" s="112"/>
      <c r="AJ5502" s="110">
        <v>19</v>
      </c>
      <c r="AK5502" s="739"/>
      <c r="AN5502" s="113">
        <f t="shared" si="612"/>
        <v>19</v>
      </c>
      <c r="AO5502" s="590"/>
      <c r="AP5502" s="114">
        <f t="shared" si="613"/>
        <v>-6.0523042000000018</v>
      </c>
      <c r="AQ5502" s="115">
        <f t="shared" si="614"/>
        <v>17.884130000000003</v>
      </c>
      <c r="AR5502" s="115">
        <f t="shared" si="615"/>
        <v>17.884130000000003</v>
      </c>
      <c r="AS5502" s="116">
        <f t="shared" si="616"/>
        <v>-7.0697741999999977</v>
      </c>
      <c r="AV5502" s="117">
        <v>7.57</v>
      </c>
      <c r="AW5502" s="118"/>
      <c r="AX5502" s="118"/>
      <c r="AY5502" s="118"/>
      <c r="AZ5502" s="118"/>
      <c r="BA5502" s="118"/>
      <c r="BB5502" s="110">
        <v>19</v>
      </c>
      <c r="BC5502" s="110"/>
      <c r="BD5502" s="119">
        <v>9.259999999999998</v>
      </c>
      <c r="BF5502" s="90">
        <v>164</v>
      </c>
      <c r="BG5502" s="90"/>
      <c r="BH5502" s="90"/>
      <c r="BI5502" s="91">
        <v>151.80000000000001</v>
      </c>
    </row>
    <row r="5503" spans="1:61" x14ac:dyDescent="0.2">
      <c r="A5503" s="58">
        <v>42019</v>
      </c>
      <c r="B5503" s="92">
        <v>19.760000000000002</v>
      </c>
      <c r="C5503" s="60">
        <f t="shared" si="617"/>
        <v>18.2754312</v>
      </c>
      <c r="D5503" s="93">
        <v>5.27</v>
      </c>
      <c r="E5503" s="62">
        <f t="shared" si="610"/>
        <v>21.59</v>
      </c>
      <c r="F5503" s="94">
        <f t="shared" si="611"/>
        <v>25.03</v>
      </c>
      <c r="G5503" s="64">
        <f t="shared" si="618"/>
        <v>23.545431199999999</v>
      </c>
      <c r="H5503" s="95">
        <v>16.32</v>
      </c>
      <c r="I5503" s="96">
        <v>5.93</v>
      </c>
      <c r="J5503" s="64">
        <f t="shared" si="619"/>
        <v>5.6466053</v>
      </c>
      <c r="K5503" s="97">
        <f t="shared" si="620"/>
        <v>22.25</v>
      </c>
      <c r="L5503" s="64">
        <f t="shared" si="621"/>
        <v>21.966605300000001</v>
      </c>
      <c r="M5503" s="843"/>
      <c r="N5503" s="843"/>
      <c r="O5503" s="98">
        <f t="shared" si="622"/>
        <v>-2.7800000000000011</v>
      </c>
      <c r="P5503" s="99"/>
      <c r="Q5503" s="100">
        <f t="shared" si="583"/>
        <v>-12.494382022471916</v>
      </c>
      <c r="R5503" s="101"/>
      <c r="S5503" s="102">
        <v>0</v>
      </c>
      <c r="T5503" s="74">
        <v>3.90967741935484E-2</v>
      </c>
      <c r="U5503" s="103">
        <v>0</v>
      </c>
      <c r="V5503" s="104">
        <v>0</v>
      </c>
      <c r="W5503" s="105">
        <v>0</v>
      </c>
      <c r="X5503" s="104">
        <v>0</v>
      </c>
      <c r="Y5503" s="75">
        <f t="shared" si="585"/>
        <v>24.990903225806452</v>
      </c>
      <c r="Z5503" s="106">
        <v>0</v>
      </c>
      <c r="AA5503" s="107">
        <v>0</v>
      </c>
      <c r="AB5503" s="108">
        <v>341.4</v>
      </c>
      <c r="AC5503" s="109">
        <v>0</v>
      </c>
      <c r="AD5503" s="110">
        <v>0</v>
      </c>
      <c r="AE5503" s="111">
        <v>0</v>
      </c>
      <c r="AF5503" s="108">
        <v>355.2</v>
      </c>
      <c r="AG5503" s="109">
        <v>0</v>
      </c>
      <c r="AH5503" s="112"/>
      <c r="AI5503" s="112"/>
      <c r="AJ5503" s="110">
        <v>18</v>
      </c>
      <c r="AK5503" s="739"/>
      <c r="AN5503" s="113">
        <f t="shared" si="612"/>
        <v>18</v>
      </c>
      <c r="AO5503" s="590"/>
      <c r="AP5503" s="114">
        <f t="shared" si="613"/>
        <v>-3.9666053000000012</v>
      </c>
      <c r="AQ5503" s="115">
        <f t="shared" si="614"/>
        <v>16.94286</v>
      </c>
      <c r="AR5503" s="115">
        <f t="shared" si="615"/>
        <v>16.94286</v>
      </c>
      <c r="AS5503" s="116">
        <f t="shared" si="616"/>
        <v>-4.9223452999999999</v>
      </c>
      <c r="AV5503" s="117">
        <v>5.41</v>
      </c>
      <c r="AW5503" s="118"/>
      <c r="AX5503" s="118"/>
      <c r="AY5503" s="118"/>
      <c r="AZ5503" s="118"/>
      <c r="BA5503" s="118"/>
      <c r="BB5503" s="110">
        <v>18</v>
      </c>
      <c r="BC5503" s="110"/>
      <c r="BD5503" s="119">
        <v>21.09</v>
      </c>
      <c r="BF5503" s="90">
        <v>169</v>
      </c>
      <c r="BG5503" s="90"/>
      <c r="BH5503" s="90"/>
      <c r="BI5503" s="91">
        <v>120.16</v>
      </c>
    </row>
    <row r="5504" spans="1:61" x14ac:dyDescent="0.2">
      <c r="A5504" s="58">
        <v>42020</v>
      </c>
      <c r="B5504" s="92">
        <v>19.670000000000002</v>
      </c>
      <c r="C5504" s="60">
        <f t="shared" si="617"/>
        <v>18.192192900000002</v>
      </c>
      <c r="D5504" s="93">
        <v>5.41</v>
      </c>
      <c r="E5504" s="62">
        <f t="shared" si="610"/>
        <v>23.4</v>
      </c>
      <c r="F5504" s="94">
        <f t="shared" si="611"/>
        <v>25.080000000000002</v>
      </c>
      <c r="G5504" s="64">
        <f t="shared" si="618"/>
        <v>23.602192900000002</v>
      </c>
      <c r="H5504" s="95">
        <v>17.989999999999998</v>
      </c>
      <c r="I5504" s="96">
        <v>6.11</v>
      </c>
      <c r="J5504" s="64">
        <f t="shared" si="619"/>
        <v>5.8180031000000003</v>
      </c>
      <c r="K5504" s="97">
        <f t="shared" si="620"/>
        <v>24.099999999999998</v>
      </c>
      <c r="L5504" s="64">
        <f t="shared" si="621"/>
        <v>23.808003100000001</v>
      </c>
      <c r="M5504" s="843"/>
      <c r="N5504" s="843"/>
      <c r="O5504" s="98">
        <f t="shared" si="622"/>
        <v>-0.98000000000000398</v>
      </c>
      <c r="P5504" s="99"/>
      <c r="Q5504" s="100">
        <f t="shared" si="583"/>
        <v>-4.0663900414937926</v>
      </c>
      <c r="R5504" s="101"/>
      <c r="S5504" s="102">
        <v>0</v>
      </c>
      <c r="T5504" s="74">
        <v>3.90967741935484E-2</v>
      </c>
      <c r="U5504" s="103">
        <v>0</v>
      </c>
      <c r="V5504" s="104">
        <v>0</v>
      </c>
      <c r="W5504" s="105">
        <v>0</v>
      </c>
      <c r="X5504" s="104">
        <v>0</v>
      </c>
      <c r="Y5504" s="75">
        <f t="shared" si="585"/>
        <v>25.040903225806453</v>
      </c>
      <c r="Z5504" s="106">
        <v>0</v>
      </c>
      <c r="AA5504" s="107">
        <v>0</v>
      </c>
      <c r="AB5504" s="108">
        <v>341.4</v>
      </c>
      <c r="AC5504" s="109">
        <v>0.4</v>
      </c>
      <c r="AD5504" s="110">
        <v>18.760000000000002</v>
      </c>
      <c r="AE5504" s="111">
        <v>18.760000000000002</v>
      </c>
      <c r="AF5504" s="108">
        <v>355.2</v>
      </c>
      <c r="AG5504" s="109">
        <v>0</v>
      </c>
      <c r="AH5504" s="112"/>
      <c r="AI5504" s="112"/>
      <c r="AJ5504" s="110">
        <v>6</v>
      </c>
      <c r="AK5504" s="739"/>
      <c r="AN5504" s="113">
        <f t="shared" si="612"/>
        <v>24.76</v>
      </c>
      <c r="AO5504" s="590"/>
      <c r="AP5504" s="114">
        <f t="shared" si="613"/>
        <v>0.95199690000000103</v>
      </c>
      <c r="AQ5504" s="115">
        <f t="shared" si="614"/>
        <v>5.6476199999999999</v>
      </c>
      <c r="AR5504" s="115">
        <f t="shared" si="615"/>
        <v>24.407620000000001</v>
      </c>
      <c r="AS5504" s="116">
        <f t="shared" si="616"/>
        <v>0.6776169000000003</v>
      </c>
      <c r="AV5504" s="117">
        <v>6.22</v>
      </c>
      <c r="AW5504" s="118"/>
      <c r="AX5504" s="118"/>
      <c r="AY5504" s="118"/>
      <c r="AZ5504" s="118"/>
      <c r="BA5504" s="118"/>
      <c r="BB5504" s="110">
        <v>6</v>
      </c>
      <c r="BC5504" s="110"/>
      <c r="BD5504" s="119">
        <v>19.380000000000003</v>
      </c>
      <c r="BF5504" s="90">
        <v>130</v>
      </c>
      <c r="BG5504" s="90"/>
      <c r="BH5504" s="90"/>
      <c r="BI5504" s="91">
        <v>183.98</v>
      </c>
    </row>
    <row r="5505" spans="1:61" x14ac:dyDescent="0.2">
      <c r="A5505" s="58">
        <v>42021</v>
      </c>
      <c r="B5505" s="92">
        <v>18.95</v>
      </c>
      <c r="C5505" s="60">
        <f t="shared" si="617"/>
        <v>17.526286499999998</v>
      </c>
      <c r="D5505" s="93">
        <v>6.21</v>
      </c>
      <c r="E5505" s="62">
        <f t="shared" si="610"/>
        <v>24.45</v>
      </c>
      <c r="F5505" s="94">
        <f t="shared" si="611"/>
        <v>25.16</v>
      </c>
      <c r="G5505" s="64">
        <f t="shared" si="618"/>
        <v>23.736286499999999</v>
      </c>
      <c r="H5505" s="95">
        <v>18.239999999999998</v>
      </c>
      <c r="I5505" s="96">
        <v>6.03</v>
      </c>
      <c r="J5505" s="64">
        <f t="shared" si="619"/>
        <v>5.7418263000000005</v>
      </c>
      <c r="K5505" s="97">
        <f t="shared" si="620"/>
        <v>24.27</v>
      </c>
      <c r="L5505" s="64">
        <f t="shared" si="621"/>
        <v>23.981826299999998</v>
      </c>
      <c r="M5505" s="843"/>
      <c r="N5505" s="843"/>
      <c r="O5505" s="98">
        <f t="shared" si="622"/>
        <v>-0.89000000000000057</v>
      </c>
      <c r="P5505" s="99"/>
      <c r="Q5505" s="100">
        <f t="shared" si="583"/>
        <v>-3.6670786979810486</v>
      </c>
      <c r="R5505" s="101"/>
      <c r="S5505" s="102">
        <v>0</v>
      </c>
      <c r="T5505" s="74">
        <v>3.90967741935484E-2</v>
      </c>
      <c r="U5505" s="103">
        <v>0</v>
      </c>
      <c r="V5505" s="104">
        <v>0</v>
      </c>
      <c r="W5505" s="105">
        <v>0</v>
      </c>
      <c r="X5505" s="104">
        <v>0</v>
      </c>
      <c r="Y5505" s="75">
        <f t="shared" si="585"/>
        <v>25.120903225806451</v>
      </c>
      <c r="Z5505" s="106">
        <v>0</v>
      </c>
      <c r="AA5505" s="107">
        <v>0</v>
      </c>
      <c r="AB5505" s="108">
        <v>341.3</v>
      </c>
      <c r="AC5505" s="109">
        <v>0</v>
      </c>
      <c r="AD5505" s="110">
        <v>23.94</v>
      </c>
      <c r="AE5505" s="111">
        <v>23.94</v>
      </c>
      <c r="AF5505" s="108">
        <v>355.25</v>
      </c>
      <c r="AG5505" s="109">
        <v>0</v>
      </c>
      <c r="AH5505" s="112"/>
      <c r="AI5505" s="112"/>
      <c r="AJ5505" s="110">
        <v>7</v>
      </c>
      <c r="AK5505" s="739"/>
      <c r="AN5505" s="113">
        <f t="shared" si="612"/>
        <v>30.94</v>
      </c>
      <c r="AO5505" s="590"/>
      <c r="AP5505" s="114">
        <f t="shared" si="613"/>
        <v>6.9581737000000032</v>
      </c>
      <c r="AQ5505" s="115">
        <f t="shared" si="614"/>
        <v>6.5888900000000001</v>
      </c>
      <c r="AR5505" s="115">
        <f t="shared" si="615"/>
        <v>30.528890000000001</v>
      </c>
      <c r="AS5505" s="116">
        <f t="shared" si="616"/>
        <v>6.7120637000000016</v>
      </c>
      <c r="AV5505" s="117">
        <v>6.13</v>
      </c>
      <c r="AW5505" s="118"/>
      <c r="AX5505" s="118"/>
      <c r="AY5505" s="118"/>
      <c r="AZ5505" s="118"/>
      <c r="BA5505" s="118"/>
      <c r="BB5505" s="110">
        <v>7</v>
      </c>
      <c r="BC5505" s="110"/>
      <c r="BD5505" s="119">
        <v>17.75</v>
      </c>
      <c r="BF5505" s="90">
        <v>275</v>
      </c>
      <c r="BG5505" s="90"/>
      <c r="BH5505" s="90"/>
      <c r="BI5505" s="91">
        <v>135.61000000000001</v>
      </c>
    </row>
    <row r="5506" spans="1:61" x14ac:dyDescent="0.2">
      <c r="A5506" s="58">
        <v>42022</v>
      </c>
      <c r="B5506" s="92">
        <v>19.920000000000002</v>
      </c>
      <c r="C5506" s="60">
        <f t="shared" si="617"/>
        <v>18.423410400000002</v>
      </c>
      <c r="D5506" s="93">
        <v>5.07</v>
      </c>
      <c r="E5506" s="62">
        <f t="shared" si="610"/>
        <v>23.7</v>
      </c>
      <c r="F5506" s="94">
        <f t="shared" si="611"/>
        <v>24.990000000000002</v>
      </c>
      <c r="G5506" s="64">
        <f t="shared" si="618"/>
        <v>23.493410400000002</v>
      </c>
      <c r="H5506" s="95">
        <v>18.63</v>
      </c>
      <c r="I5506" s="96">
        <v>5.83</v>
      </c>
      <c r="J5506" s="64">
        <f t="shared" si="619"/>
        <v>5.5513843000000005</v>
      </c>
      <c r="K5506" s="97">
        <f t="shared" si="620"/>
        <v>24.46</v>
      </c>
      <c r="L5506" s="64">
        <f t="shared" si="621"/>
        <v>24.181384299999998</v>
      </c>
      <c r="M5506" s="843"/>
      <c r="N5506" s="843"/>
      <c r="O5506" s="98">
        <f t="shared" si="622"/>
        <v>-0.53000000000000114</v>
      </c>
      <c r="P5506" s="99"/>
      <c r="Q5506" s="100">
        <f t="shared" si="583"/>
        <v>-2.1668029435813621</v>
      </c>
      <c r="R5506" s="101"/>
      <c r="S5506" s="102">
        <v>0</v>
      </c>
      <c r="T5506" s="74">
        <v>3.90967741935484E-2</v>
      </c>
      <c r="U5506" s="103">
        <v>0</v>
      </c>
      <c r="V5506" s="104">
        <v>0</v>
      </c>
      <c r="W5506" s="105">
        <v>0</v>
      </c>
      <c r="X5506" s="104">
        <v>0</v>
      </c>
      <c r="Y5506" s="75">
        <f t="shared" si="585"/>
        <v>24.950903225806453</v>
      </c>
      <c r="Z5506" s="106">
        <v>0</v>
      </c>
      <c r="AA5506" s="107">
        <v>0</v>
      </c>
      <c r="AB5506" s="108">
        <v>341.3</v>
      </c>
      <c r="AC5506" s="109">
        <v>0</v>
      </c>
      <c r="AD5506" s="110">
        <v>14.52</v>
      </c>
      <c r="AE5506" s="111">
        <v>14.52</v>
      </c>
      <c r="AF5506" s="108">
        <v>355.2</v>
      </c>
      <c r="AG5506" s="109">
        <v>0</v>
      </c>
      <c r="AH5506" s="112"/>
      <c r="AI5506" s="112"/>
      <c r="AJ5506" s="110">
        <v>10</v>
      </c>
      <c r="AK5506" s="739"/>
      <c r="AN5506" s="113">
        <f t="shared" si="612"/>
        <v>24.52</v>
      </c>
      <c r="AO5506" s="590"/>
      <c r="AP5506" s="114">
        <f t="shared" si="613"/>
        <v>0.33861570000000185</v>
      </c>
      <c r="AQ5506" s="115">
        <f t="shared" si="614"/>
        <v>9.412700000000001</v>
      </c>
      <c r="AR5506" s="115">
        <f t="shared" si="615"/>
        <v>23.932700000000001</v>
      </c>
      <c r="AS5506" s="116">
        <f t="shared" si="616"/>
        <v>-0.1946842999999987</v>
      </c>
      <c r="AV5506" s="117">
        <v>2.61</v>
      </c>
      <c r="AW5506" s="118"/>
      <c r="AX5506" s="118"/>
      <c r="AY5506" s="118"/>
      <c r="AZ5506" s="118"/>
      <c r="BA5506" s="118"/>
      <c r="BB5506" s="110">
        <v>10</v>
      </c>
      <c r="BC5506" s="110"/>
      <c r="BD5506" s="119">
        <v>19.34</v>
      </c>
      <c r="BF5506" s="90">
        <v>90</v>
      </c>
      <c r="BG5506" s="90"/>
      <c r="BH5506" s="90"/>
      <c r="BI5506" s="91">
        <v>166.8</v>
      </c>
    </row>
    <row r="5507" spans="1:61" x14ac:dyDescent="0.2">
      <c r="A5507" s="58">
        <v>42023</v>
      </c>
      <c r="B5507" s="92">
        <v>19.190000000000001</v>
      </c>
      <c r="C5507" s="60">
        <f t="shared" si="617"/>
        <v>17.7482553</v>
      </c>
      <c r="D5507" s="93">
        <v>5.82</v>
      </c>
      <c r="E5507" s="62">
        <f t="shared" si="610"/>
        <v>24.14</v>
      </c>
      <c r="F5507" s="94">
        <f t="shared" si="611"/>
        <v>25.01</v>
      </c>
      <c r="G5507" s="64">
        <f t="shared" si="618"/>
        <v>23.568255300000001</v>
      </c>
      <c r="H5507" s="95">
        <v>18.32</v>
      </c>
      <c r="I5507" s="96">
        <v>6.05</v>
      </c>
      <c r="J5507" s="64">
        <f t="shared" si="619"/>
        <v>5.7608705000000002</v>
      </c>
      <c r="K5507" s="97">
        <f t="shared" si="620"/>
        <v>24.37</v>
      </c>
      <c r="L5507" s="64">
        <f t="shared" si="621"/>
        <v>24.0808705</v>
      </c>
      <c r="M5507" s="843"/>
      <c r="N5507" s="843"/>
      <c r="O5507" s="98">
        <f t="shared" si="622"/>
        <v>-0.64000000000000057</v>
      </c>
      <c r="P5507" s="99"/>
      <c r="Q5507" s="100">
        <f t="shared" si="583"/>
        <v>-2.6261797291752176</v>
      </c>
      <c r="R5507" s="101"/>
      <c r="S5507" s="102">
        <v>0</v>
      </c>
      <c r="T5507" s="74">
        <v>3.90967741935484E-2</v>
      </c>
      <c r="U5507" s="103">
        <v>0</v>
      </c>
      <c r="V5507" s="104">
        <v>0</v>
      </c>
      <c r="W5507" s="105">
        <v>0</v>
      </c>
      <c r="X5507" s="104">
        <v>0</v>
      </c>
      <c r="Y5507" s="75">
        <f t="shared" si="585"/>
        <v>24.970903225806452</v>
      </c>
      <c r="Z5507" s="106">
        <v>0</v>
      </c>
      <c r="AA5507" s="107">
        <v>0</v>
      </c>
      <c r="AB5507" s="108">
        <v>341.2</v>
      </c>
      <c r="AC5507" s="109">
        <v>0</v>
      </c>
      <c r="AD5507" s="110">
        <v>9.77</v>
      </c>
      <c r="AE5507" s="111">
        <v>9.77</v>
      </c>
      <c r="AF5507" s="108">
        <v>355.2</v>
      </c>
      <c r="AG5507" s="109">
        <v>0</v>
      </c>
      <c r="AH5507" s="112"/>
      <c r="AI5507" s="112"/>
      <c r="AJ5507" s="110">
        <v>9</v>
      </c>
      <c r="AK5507" s="739"/>
      <c r="AN5507" s="113">
        <f t="shared" si="612"/>
        <v>18.77</v>
      </c>
      <c r="AO5507" s="590"/>
      <c r="AP5507" s="114">
        <f t="shared" si="613"/>
        <v>-5.3108705</v>
      </c>
      <c r="AQ5507" s="115">
        <f t="shared" si="614"/>
        <v>8.4714299999999998</v>
      </c>
      <c r="AR5507" s="115">
        <f t="shared" si="615"/>
        <v>18.241430000000001</v>
      </c>
      <c r="AS5507" s="116">
        <f t="shared" si="616"/>
        <v>-5.6732404999999986</v>
      </c>
      <c r="AV5507" s="117">
        <v>8.26</v>
      </c>
      <c r="AW5507" s="118"/>
      <c r="AX5507" s="118"/>
      <c r="AY5507" s="118"/>
      <c r="AZ5507" s="118"/>
      <c r="BA5507" s="118"/>
      <c r="BB5507" s="110">
        <v>9</v>
      </c>
      <c r="BC5507" s="110"/>
      <c r="BD5507" s="119">
        <v>25.09</v>
      </c>
      <c r="BF5507" s="90">
        <v>277</v>
      </c>
      <c r="BG5507" s="90"/>
      <c r="BH5507" s="90"/>
      <c r="BI5507" s="91">
        <v>179.58</v>
      </c>
    </row>
    <row r="5508" spans="1:61" x14ac:dyDescent="0.2">
      <c r="A5508" s="58">
        <v>42024</v>
      </c>
      <c r="B5508" s="92">
        <v>19.489999999999998</v>
      </c>
      <c r="C5508" s="60">
        <f t="shared" si="617"/>
        <v>18.025716299999999</v>
      </c>
      <c r="D5508" s="93">
        <v>5.5</v>
      </c>
      <c r="E5508" s="62">
        <f t="shared" si="610"/>
        <v>22.86</v>
      </c>
      <c r="F5508" s="94">
        <f t="shared" si="611"/>
        <v>24.99</v>
      </c>
      <c r="G5508" s="64">
        <f t="shared" si="618"/>
        <v>23.525716299999999</v>
      </c>
      <c r="H5508" s="95">
        <v>17.36</v>
      </c>
      <c r="I5508" s="96">
        <v>6</v>
      </c>
      <c r="J5508" s="64">
        <f t="shared" si="619"/>
        <v>5.71326</v>
      </c>
      <c r="K5508" s="97">
        <f t="shared" si="620"/>
        <v>23.36</v>
      </c>
      <c r="L5508" s="64">
        <f t="shared" si="621"/>
        <v>23.073259999999998</v>
      </c>
      <c r="M5508" s="843"/>
      <c r="N5508" s="843"/>
      <c r="O5508" s="98">
        <f t="shared" si="622"/>
        <v>-1.629999999999999</v>
      </c>
      <c r="P5508" s="99"/>
      <c r="Q5508" s="100">
        <f t="shared" ref="Q5508:Q5519" si="623">(((O5508/K5508)*100))</f>
        <v>-6.9777397260273935</v>
      </c>
      <c r="R5508" s="101"/>
      <c r="S5508" s="102">
        <v>0</v>
      </c>
      <c r="T5508" s="74">
        <v>3.90967741935484E-2</v>
      </c>
      <c r="U5508" s="103">
        <v>0</v>
      </c>
      <c r="V5508" s="104">
        <v>0</v>
      </c>
      <c r="W5508" s="105">
        <v>0</v>
      </c>
      <c r="X5508" s="104">
        <v>0</v>
      </c>
      <c r="Y5508" s="75">
        <f t="shared" si="585"/>
        <v>24.950903225806449</v>
      </c>
      <c r="Z5508" s="106">
        <v>0</v>
      </c>
      <c r="AA5508" s="107">
        <v>0</v>
      </c>
      <c r="AB5508" s="108">
        <v>341.1</v>
      </c>
      <c r="AC5508" s="109">
        <v>0</v>
      </c>
      <c r="AD5508" s="110">
        <v>13.96</v>
      </c>
      <c r="AE5508" s="111">
        <v>13.96</v>
      </c>
      <c r="AF5508" s="108">
        <v>355.15</v>
      </c>
      <c r="AG5508" s="109">
        <v>0</v>
      </c>
      <c r="AH5508" s="112"/>
      <c r="AI5508" s="112"/>
      <c r="AJ5508" s="110">
        <v>8</v>
      </c>
      <c r="AK5508" s="739"/>
      <c r="AN5508" s="113">
        <f t="shared" si="612"/>
        <v>21.96</v>
      </c>
      <c r="AO5508" s="590"/>
      <c r="AP5508" s="114">
        <f t="shared" si="613"/>
        <v>-1.1132599999999968</v>
      </c>
      <c r="AQ5508" s="115">
        <f t="shared" si="614"/>
        <v>7.5301600000000004</v>
      </c>
      <c r="AR5508" s="115">
        <f t="shared" si="615"/>
        <v>21.490160000000003</v>
      </c>
      <c r="AS5508" s="116">
        <f t="shared" si="616"/>
        <v>-1.4948999999999941</v>
      </c>
      <c r="AV5508" s="117">
        <v>5.65</v>
      </c>
      <c r="AW5508" s="118"/>
      <c r="AX5508" s="118"/>
      <c r="AY5508" s="118"/>
      <c r="AZ5508" s="118"/>
      <c r="BA5508" s="118"/>
      <c r="BB5508" s="110">
        <v>8</v>
      </c>
      <c r="BC5508" s="110"/>
      <c r="BD5508" s="119">
        <v>23.6</v>
      </c>
      <c r="BF5508" s="90">
        <v>147</v>
      </c>
      <c r="BG5508" s="90"/>
      <c r="BH5508" s="90"/>
      <c r="BI5508" s="91">
        <v>168.68</v>
      </c>
    </row>
    <row r="5509" spans="1:61" x14ac:dyDescent="0.2">
      <c r="A5509" s="58">
        <v>42025</v>
      </c>
      <c r="B5509" s="92">
        <v>20.27</v>
      </c>
      <c r="C5509" s="60">
        <f t="shared" si="617"/>
        <v>18.7471149</v>
      </c>
      <c r="D5509" s="93">
        <v>5.3</v>
      </c>
      <c r="E5509" s="62">
        <f t="shared" si="610"/>
        <v>25</v>
      </c>
      <c r="F5509" s="94">
        <f t="shared" si="611"/>
        <v>25.57</v>
      </c>
      <c r="G5509" s="64">
        <f t="shared" si="618"/>
        <v>24.0471149</v>
      </c>
      <c r="H5509" s="95">
        <v>19.7</v>
      </c>
      <c r="I5509" s="96">
        <v>6.1</v>
      </c>
      <c r="J5509" s="64">
        <f t="shared" si="619"/>
        <v>5.8084809999999996</v>
      </c>
      <c r="K5509" s="97">
        <f t="shared" si="620"/>
        <v>25.799999999999997</v>
      </c>
      <c r="L5509" s="64">
        <f t="shared" si="621"/>
        <v>25.508481</v>
      </c>
      <c r="M5509" s="843"/>
      <c r="N5509" s="843"/>
      <c r="O5509" s="98">
        <f t="shared" si="622"/>
        <v>0.22999999999999687</v>
      </c>
      <c r="P5509" s="99"/>
      <c r="Q5509" s="100">
        <f t="shared" si="623"/>
        <v>0.8914728682170423</v>
      </c>
      <c r="R5509" s="101"/>
      <c r="S5509" s="102">
        <v>0</v>
      </c>
      <c r="T5509" s="74">
        <v>3.90967741935484E-2</v>
      </c>
      <c r="U5509" s="103">
        <v>0</v>
      </c>
      <c r="V5509" s="104">
        <v>0</v>
      </c>
      <c r="W5509" s="105">
        <v>0</v>
      </c>
      <c r="X5509" s="104">
        <v>0</v>
      </c>
      <c r="Y5509" s="75">
        <f t="shared" si="585"/>
        <v>25.530903225806451</v>
      </c>
      <c r="Z5509" s="106">
        <v>0</v>
      </c>
      <c r="AA5509" s="107">
        <v>0</v>
      </c>
      <c r="AB5509" s="108">
        <v>341.1</v>
      </c>
      <c r="AC5509" s="109">
        <v>0</v>
      </c>
      <c r="AD5509" s="110">
        <v>14.31</v>
      </c>
      <c r="AE5509" s="111">
        <v>14.31</v>
      </c>
      <c r="AF5509" s="108">
        <v>355.1</v>
      </c>
      <c r="AG5509" s="109">
        <v>0</v>
      </c>
      <c r="AH5509" s="112"/>
      <c r="AI5509" s="112"/>
      <c r="AJ5509" s="110">
        <v>7</v>
      </c>
      <c r="AK5509" s="739"/>
      <c r="AN5509" s="113">
        <f t="shared" si="612"/>
        <v>21.310000000000002</v>
      </c>
      <c r="AO5509" s="590"/>
      <c r="AP5509" s="114">
        <f t="shared" si="613"/>
        <v>-4.1984809999999975</v>
      </c>
      <c r="AQ5509" s="115">
        <f t="shared" si="614"/>
        <v>6.5888900000000001</v>
      </c>
      <c r="AR5509" s="115">
        <f t="shared" si="615"/>
        <v>20.898890000000002</v>
      </c>
      <c r="AS5509" s="116">
        <f t="shared" si="616"/>
        <v>-4.5159909999999996</v>
      </c>
      <c r="AV5509" s="117">
        <v>5.71</v>
      </c>
      <c r="AW5509" s="118"/>
      <c r="AX5509" s="118"/>
      <c r="AY5509" s="118"/>
      <c r="AZ5509" s="118"/>
      <c r="BA5509" s="118"/>
      <c r="BB5509" s="110">
        <v>7</v>
      </c>
      <c r="BC5509" s="110"/>
      <c r="BD5509" s="119">
        <v>12.240000000000002</v>
      </c>
      <c r="BF5509" s="90">
        <v>156</v>
      </c>
      <c r="BG5509" s="90"/>
      <c r="BH5509" s="90"/>
      <c r="BI5509" s="91">
        <v>157.25</v>
      </c>
    </row>
    <row r="5510" spans="1:61" x14ac:dyDescent="0.2">
      <c r="A5510" s="58">
        <v>42026</v>
      </c>
      <c r="B5510" s="92">
        <v>21.14</v>
      </c>
      <c r="C5510" s="60">
        <f t="shared" si="617"/>
        <v>19.551751799999998</v>
      </c>
      <c r="D5510" s="93">
        <v>5.45</v>
      </c>
      <c r="E5510" s="62">
        <f t="shared" si="610"/>
        <v>25.86</v>
      </c>
      <c r="F5510" s="94">
        <f t="shared" si="611"/>
        <v>26.59</v>
      </c>
      <c r="G5510" s="64">
        <f t="shared" si="618"/>
        <v>25.001751799999997</v>
      </c>
      <c r="H5510" s="95">
        <v>20.41</v>
      </c>
      <c r="I5510" s="96">
        <v>5.9</v>
      </c>
      <c r="J5510" s="64">
        <f t="shared" si="619"/>
        <v>5.6180390000000004</v>
      </c>
      <c r="K5510" s="97">
        <f t="shared" si="620"/>
        <v>26.310000000000002</v>
      </c>
      <c r="L5510" s="64">
        <f t="shared" si="621"/>
        <v>26.028039</v>
      </c>
      <c r="M5510" s="843"/>
      <c r="N5510" s="843"/>
      <c r="O5510" s="98">
        <f t="shared" si="622"/>
        <v>-0.27999999999999758</v>
      </c>
      <c r="P5510" s="99"/>
      <c r="Q5510" s="100">
        <f t="shared" si="623"/>
        <v>-1.0642341315089228</v>
      </c>
      <c r="R5510" s="101"/>
      <c r="S5510" s="102">
        <v>0</v>
      </c>
      <c r="T5510" s="74">
        <v>3.90967741935484E-2</v>
      </c>
      <c r="U5510" s="103">
        <v>0</v>
      </c>
      <c r="V5510" s="104">
        <v>0</v>
      </c>
      <c r="W5510" s="105">
        <v>0</v>
      </c>
      <c r="X5510" s="104">
        <v>0</v>
      </c>
      <c r="Y5510" s="75">
        <f t="shared" si="585"/>
        <v>26.550903225806451</v>
      </c>
      <c r="Z5510" s="106">
        <v>0</v>
      </c>
      <c r="AA5510" s="107">
        <v>0</v>
      </c>
      <c r="AB5510" s="108">
        <v>341.1</v>
      </c>
      <c r="AC5510" s="109">
        <v>0</v>
      </c>
      <c r="AD5510" s="110">
        <v>19.62</v>
      </c>
      <c r="AE5510" s="111">
        <v>19.62</v>
      </c>
      <c r="AF5510" s="108">
        <v>355.1</v>
      </c>
      <c r="AG5510" s="109">
        <v>0</v>
      </c>
      <c r="AH5510" s="112"/>
      <c r="AI5510" s="112"/>
      <c r="AJ5510" s="110">
        <v>6</v>
      </c>
      <c r="AK5510" s="739"/>
      <c r="AN5510" s="113">
        <f t="shared" si="612"/>
        <v>25.62</v>
      </c>
      <c r="AO5510" s="590"/>
      <c r="AP5510" s="114">
        <f t="shared" si="613"/>
        <v>-0.40803899999999871</v>
      </c>
      <c r="AQ5510" s="115">
        <f t="shared" si="614"/>
        <v>5.6476199999999999</v>
      </c>
      <c r="AR5510" s="115">
        <f t="shared" si="615"/>
        <v>25.267620000000001</v>
      </c>
      <c r="AS5510" s="116">
        <f t="shared" si="616"/>
        <v>-0.67161899999999974</v>
      </c>
      <c r="AV5510" s="117">
        <v>6.74</v>
      </c>
      <c r="AW5510" s="118"/>
      <c r="AX5510" s="118"/>
      <c r="AY5510" s="118"/>
      <c r="AZ5510" s="118"/>
      <c r="BA5510" s="118"/>
      <c r="BB5510" s="110">
        <v>6</v>
      </c>
      <c r="BC5510" s="110"/>
      <c r="BD5510" s="119">
        <v>5.39</v>
      </c>
      <c r="BF5510" s="90">
        <v>148</v>
      </c>
      <c r="BG5510" s="90"/>
      <c r="BH5510" s="90"/>
      <c r="BI5510" s="91">
        <v>156.45699999999999</v>
      </c>
    </row>
    <row r="5511" spans="1:61" x14ac:dyDescent="0.2">
      <c r="A5511" s="58">
        <v>42027</v>
      </c>
      <c r="B5511" s="92">
        <v>19.5</v>
      </c>
      <c r="C5511" s="60">
        <f t="shared" si="617"/>
        <v>18.034965</v>
      </c>
      <c r="D5511" s="93">
        <v>5.83</v>
      </c>
      <c r="E5511" s="62">
        <f t="shared" si="610"/>
        <v>24.549999999999997</v>
      </c>
      <c r="F5511" s="94">
        <f t="shared" si="611"/>
        <v>25.33</v>
      </c>
      <c r="G5511" s="64">
        <f t="shared" si="618"/>
        <v>23.864964999999998</v>
      </c>
      <c r="H5511" s="95">
        <v>18.72</v>
      </c>
      <c r="I5511" s="96">
        <v>5.94</v>
      </c>
      <c r="J5511" s="64">
        <f t="shared" si="619"/>
        <v>5.6561274000000008</v>
      </c>
      <c r="K5511" s="97">
        <f t="shared" si="620"/>
        <v>24.66</v>
      </c>
      <c r="L5511" s="64">
        <f t="shared" si="621"/>
        <v>24.376127400000001</v>
      </c>
      <c r="M5511" s="843"/>
      <c r="N5511" s="843"/>
      <c r="O5511" s="98">
        <f t="shared" si="622"/>
        <v>-0.66999999999999815</v>
      </c>
      <c r="P5511" s="99"/>
      <c r="Q5511" s="100">
        <f t="shared" si="623"/>
        <v>-2.716950527169498</v>
      </c>
      <c r="R5511" s="101"/>
      <c r="S5511" s="102">
        <v>0</v>
      </c>
      <c r="T5511" s="74">
        <v>3.90967741935484E-2</v>
      </c>
      <c r="U5511" s="103">
        <v>0</v>
      </c>
      <c r="V5511" s="104">
        <v>0</v>
      </c>
      <c r="W5511" s="105">
        <v>0</v>
      </c>
      <c r="X5511" s="104">
        <v>0</v>
      </c>
      <c r="Y5511" s="75">
        <f t="shared" ref="Y5511:Y5574" si="624">+F5511-S5511-T5511-U5511-V5511+W5511+X5511</f>
        <v>25.290903225806449</v>
      </c>
      <c r="Z5511" s="106">
        <v>0</v>
      </c>
      <c r="AA5511" s="107">
        <v>0</v>
      </c>
      <c r="AB5511" s="108">
        <v>341.2</v>
      </c>
      <c r="AC5511" s="109">
        <v>0.2</v>
      </c>
      <c r="AD5511" s="110">
        <v>18.37</v>
      </c>
      <c r="AE5511" s="111">
        <v>18.37</v>
      </c>
      <c r="AF5511" s="108">
        <v>355.55</v>
      </c>
      <c r="AG5511" s="109">
        <v>0.7</v>
      </c>
      <c r="AH5511" s="112"/>
      <c r="AI5511" s="112"/>
      <c r="AJ5511" s="110">
        <v>8</v>
      </c>
      <c r="AK5511" s="739"/>
      <c r="AN5511" s="113">
        <f t="shared" si="612"/>
        <v>26.37</v>
      </c>
      <c r="AO5511" s="590"/>
      <c r="AP5511" s="114">
        <f t="shared" si="613"/>
        <v>1.9938725999999996</v>
      </c>
      <c r="AQ5511" s="115">
        <f t="shared" si="614"/>
        <v>7.5301600000000004</v>
      </c>
      <c r="AR5511" s="115">
        <f t="shared" si="615"/>
        <v>25.90016</v>
      </c>
      <c r="AS5511" s="116">
        <f t="shared" si="616"/>
        <v>1.630832599999998</v>
      </c>
      <c r="AV5511" s="117">
        <v>5.76</v>
      </c>
      <c r="AW5511" s="118"/>
      <c r="AX5511" s="118"/>
      <c r="AY5511" s="118"/>
      <c r="AZ5511" s="118"/>
      <c r="BA5511" s="118"/>
      <c r="BB5511" s="110">
        <v>8</v>
      </c>
      <c r="BC5511" s="110"/>
      <c r="BD5511" s="119">
        <v>11.059999999999999</v>
      </c>
      <c r="BF5511" s="90">
        <v>178</v>
      </c>
      <c r="BG5511" s="90"/>
      <c r="BH5511" s="90"/>
      <c r="BI5511" s="91">
        <v>169.89</v>
      </c>
    </row>
    <row r="5512" spans="1:61" x14ac:dyDescent="0.2">
      <c r="A5512" s="58">
        <v>42028</v>
      </c>
      <c r="B5512" s="92">
        <v>17.96</v>
      </c>
      <c r="C5512" s="60">
        <f t="shared" si="617"/>
        <v>16.6106652</v>
      </c>
      <c r="D5512" s="93">
        <v>5.69</v>
      </c>
      <c r="E5512" s="62">
        <f t="shared" si="610"/>
        <v>21.8</v>
      </c>
      <c r="F5512" s="120">
        <f t="shared" si="611"/>
        <v>23.650000000000002</v>
      </c>
      <c r="G5512" s="64">
        <f t="shared" si="618"/>
        <v>22.300665200000001</v>
      </c>
      <c r="H5512" s="95">
        <v>16.11</v>
      </c>
      <c r="I5512" s="96">
        <v>6.06</v>
      </c>
      <c r="J5512" s="64">
        <f t="shared" si="619"/>
        <v>5.7703925999999992</v>
      </c>
      <c r="K5512" s="97">
        <f t="shared" si="620"/>
        <v>22.169999999999998</v>
      </c>
      <c r="L5512" s="64">
        <f t="shared" si="621"/>
        <v>21.8803926</v>
      </c>
      <c r="M5512" s="843"/>
      <c r="N5512" s="843"/>
      <c r="O5512" s="98">
        <f t="shared" si="622"/>
        <v>-1.480000000000004</v>
      </c>
      <c r="P5512" s="99"/>
      <c r="Q5512" s="100">
        <f t="shared" si="623"/>
        <v>-6.6756878664862613</v>
      </c>
      <c r="R5512" s="101"/>
      <c r="S5512" s="102">
        <v>0</v>
      </c>
      <c r="T5512" s="74">
        <v>3.90967741935484E-2</v>
      </c>
      <c r="U5512" s="103">
        <v>0</v>
      </c>
      <c r="V5512" s="104">
        <v>0</v>
      </c>
      <c r="W5512" s="105">
        <v>0</v>
      </c>
      <c r="X5512" s="104">
        <v>0</v>
      </c>
      <c r="Y5512" s="75">
        <f t="shared" si="624"/>
        <v>23.610903225806453</v>
      </c>
      <c r="Z5512" s="106">
        <v>0</v>
      </c>
      <c r="AA5512" s="107">
        <v>0</v>
      </c>
      <c r="AB5512" s="108">
        <v>341.3</v>
      </c>
      <c r="AC5512" s="109">
        <v>0.6</v>
      </c>
      <c r="AD5512" s="110">
        <v>14.94</v>
      </c>
      <c r="AE5512" s="111">
        <v>14.94</v>
      </c>
      <c r="AF5512" s="108">
        <v>355.5</v>
      </c>
      <c r="AG5512" s="109">
        <v>0</v>
      </c>
      <c r="AH5512" s="112"/>
      <c r="AI5512" s="112"/>
      <c r="AJ5512" s="110">
        <v>10</v>
      </c>
      <c r="AK5512" s="739"/>
      <c r="AN5512" s="113">
        <f t="shared" si="612"/>
        <v>24.939999999999998</v>
      </c>
      <c r="AO5512" s="590"/>
      <c r="AP5512" s="114">
        <f t="shared" si="613"/>
        <v>3.0596073999999973</v>
      </c>
      <c r="AQ5512" s="115">
        <f t="shared" si="614"/>
        <v>9.412700000000001</v>
      </c>
      <c r="AR5512" s="115">
        <f t="shared" si="615"/>
        <v>24.352699999999999</v>
      </c>
      <c r="AS5512" s="116">
        <f t="shared" si="616"/>
        <v>2.5149073999999985</v>
      </c>
      <c r="AT5512" s="21"/>
      <c r="AU5512" s="21"/>
      <c r="AV5512" s="117">
        <v>5.67</v>
      </c>
      <c r="AW5512" s="118"/>
      <c r="AX5512" s="118"/>
      <c r="AY5512" s="118"/>
      <c r="AZ5512" s="118"/>
      <c r="BA5512" s="118"/>
      <c r="BB5512" s="110">
        <v>10</v>
      </c>
      <c r="BC5512" s="110"/>
      <c r="BD5512" s="119">
        <v>7.75</v>
      </c>
      <c r="BF5512" s="90">
        <v>71</v>
      </c>
      <c r="BG5512" s="90"/>
      <c r="BH5512" s="90"/>
      <c r="BI5512" s="91">
        <v>197.08</v>
      </c>
    </row>
    <row r="5513" spans="1:61" x14ac:dyDescent="0.2">
      <c r="A5513" s="58">
        <v>42029</v>
      </c>
      <c r="B5513" s="92">
        <v>20.02</v>
      </c>
      <c r="C5513" s="60">
        <f t="shared" si="617"/>
        <v>18.5158974</v>
      </c>
      <c r="D5513" s="93">
        <v>5.74</v>
      </c>
      <c r="E5513" s="62">
        <f t="shared" si="610"/>
        <v>24.020000000000003</v>
      </c>
      <c r="F5513" s="120">
        <f t="shared" si="611"/>
        <v>25.759999999999998</v>
      </c>
      <c r="G5513" s="64">
        <f t="shared" si="618"/>
        <v>24.255897400000002</v>
      </c>
      <c r="H5513" s="95">
        <v>18.28</v>
      </c>
      <c r="I5513" s="96">
        <v>6.13</v>
      </c>
      <c r="J5513" s="64">
        <f t="shared" si="619"/>
        <v>5.8370473</v>
      </c>
      <c r="K5513" s="97">
        <f t="shared" si="620"/>
        <v>24.41</v>
      </c>
      <c r="L5513" s="64">
        <f t="shared" si="621"/>
        <v>24.117047300000003</v>
      </c>
      <c r="M5513" s="843"/>
      <c r="N5513" s="843"/>
      <c r="O5513" s="98">
        <f t="shared" si="622"/>
        <v>-1.3499999999999979</v>
      </c>
      <c r="P5513" s="99"/>
      <c r="Q5513" s="100">
        <f t="shared" si="623"/>
        <v>-5.5305202785743459</v>
      </c>
      <c r="R5513" s="101"/>
      <c r="S5513" s="102">
        <v>0</v>
      </c>
      <c r="T5513" s="74">
        <v>3.90967741935484E-2</v>
      </c>
      <c r="U5513" s="103">
        <v>0</v>
      </c>
      <c r="V5513" s="104">
        <v>0</v>
      </c>
      <c r="W5513" s="105">
        <v>0</v>
      </c>
      <c r="X5513" s="104">
        <v>0</v>
      </c>
      <c r="Y5513" s="75">
        <f t="shared" si="624"/>
        <v>25.720903225806449</v>
      </c>
      <c r="Z5513" s="106">
        <v>0</v>
      </c>
      <c r="AA5513" s="107">
        <v>0</v>
      </c>
      <c r="AB5513" s="108">
        <v>341.3</v>
      </c>
      <c r="AC5513" s="109">
        <v>0.1</v>
      </c>
      <c r="AD5513" s="110">
        <v>10.029999999999999</v>
      </c>
      <c r="AE5513" s="111">
        <v>10.029999999999999</v>
      </c>
      <c r="AF5513" s="108">
        <v>355.3</v>
      </c>
      <c r="AG5513" s="109">
        <v>0</v>
      </c>
      <c r="AH5513" s="112"/>
      <c r="AI5513" s="112"/>
      <c r="AJ5513" s="110">
        <v>11</v>
      </c>
      <c r="AK5513" s="739"/>
      <c r="AN5513" s="113">
        <f t="shared" si="612"/>
        <v>21.03</v>
      </c>
      <c r="AO5513" s="590"/>
      <c r="AP5513" s="114">
        <f t="shared" si="613"/>
        <v>-3.0870473000000018</v>
      </c>
      <c r="AQ5513" s="115">
        <f t="shared" si="614"/>
        <v>10.35397</v>
      </c>
      <c r="AR5513" s="115">
        <f t="shared" si="615"/>
        <v>20.383969999999998</v>
      </c>
      <c r="AS5513" s="116">
        <f t="shared" si="616"/>
        <v>-3.5824773000000043</v>
      </c>
      <c r="AV5513" s="117">
        <v>7.43</v>
      </c>
      <c r="AW5513" s="118"/>
      <c r="AX5513" s="118"/>
      <c r="AY5513" s="118"/>
      <c r="AZ5513" s="118"/>
      <c r="BA5513" s="118"/>
      <c r="BB5513" s="110">
        <v>11</v>
      </c>
      <c r="BC5513" s="110"/>
      <c r="BD5513" s="119">
        <v>7.75</v>
      </c>
      <c r="BF5513" s="90">
        <v>251</v>
      </c>
      <c r="BG5513" s="90"/>
      <c r="BH5513" s="90"/>
      <c r="BI5513" s="91">
        <v>182.27</v>
      </c>
    </row>
    <row r="5514" spans="1:61" x14ac:dyDescent="0.2">
      <c r="A5514" s="58">
        <v>42030</v>
      </c>
      <c r="B5514" s="92">
        <v>19.739999999999998</v>
      </c>
      <c r="C5514" s="60">
        <f t="shared" si="617"/>
        <v>18.256933799999999</v>
      </c>
      <c r="D5514" s="93">
        <v>4.93</v>
      </c>
      <c r="E5514" s="62">
        <f t="shared" si="610"/>
        <v>24.9</v>
      </c>
      <c r="F5514" s="120">
        <f t="shared" si="611"/>
        <v>24.669999999999998</v>
      </c>
      <c r="G5514" s="64">
        <f t="shared" si="618"/>
        <v>23.186933799999998</v>
      </c>
      <c r="H5514" s="95">
        <v>19.97</v>
      </c>
      <c r="I5514" s="96">
        <v>5.97</v>
      </c>
      <c r="J5514" s="64">
        <f t="shared" si="619"/>
        <v>5.6846936999999995</v>
      </c>
      <c r="K5514" s="97">
        <f t="shared" si="620"/>
        <v>25.939999999999998</v>
      </c>
      <c r="L5514" s="64">
        <f t="shared" si="621"/>
        <v>25.654693699999999</v>
      </c>
      <c r="M5514" s="843"/>
      <c r="N5514" s="843"/>
      <c r="O5514" s="98">
        <f t="shared" si="622"/>
        <v>1.2699999999999996</v>
      </c>
      <c r="P5514" s="99"/>
      <c r="Q5514" s="100">
        <f t="shared" si="623"/>
        <v>4.8959136468774078</v>
      </c>
      <c r="R5514" s="101"/>
      <c r="S5514" s="102">
        <v>0</v>
      </c>
      <c r="T5514" s="74">
        <v>3.90967741935484E-2</v>
      </c>
      <c r="U5514" s="103">
        <v>0</v>
      </c>
      <c r="V5514" s="104">
        <v>0</v>
      </c>
      <c r="W5514" s="105">
        <v>0</v>
      </c>
      <c r="X5514" s="104">
        <v>0</v>
      </c>
      <c r="Y5514" s="75">
        <f t="shared" si="624"/>
        <v>24.630903225806449</v>
      </c>
      <c r="Z5514" s="106">
        <v>0</v>
      </c>
      <c r="AA5514" s="107">
        <v>0</v>
      </c>
      <c r="AB5514" s="108">
        <v>341.3</v>
      </c>
      <c r="AC5514" s="109">
        <v>0.15</v>
      </c>
      <c r="AD5514" s="110">
        <v>13.91</v>
      </c>
      <c r="AE5514" s="111">
        <v>13.91</v>
      </c>
      <c r="AF5514" s="108">
        <v>355.3</v>
      </c>
      <c r="AG5514" s="109">
        <v>0.2</v>
      </c>
      <c r="AH5514" s="112"/>
      <c r="AI5514" s="112"/>
      <c r="AJ5514" s="110">
        <v>5</v>
      </c>
      <c r="AK5514" s="739"/>
      <c r="AN5514" s="113">
        <f t="shared" si="612"/>
        <v>18.91</v>
      </c>
      <c r="AO5514" s="590"/>
      <c r="AP5514" s="114">
        <f t="shared" si="613"/>
        <v>-6.7446936999999991</v>
      </c>
      <c r="AQ5514" s="115">
        <f t="shared" si="614"/>
        <v>4.7063500000000005</v>
      </c>
      <c r="AR5514" s="115">
        <f t="shared" si="615"/>
        <v>18.616350000000001</v>
      </c>
      <c r="AS5514" s="116">
        <f t="shared" si="616"/>
        <v>-6.9309437000000003</v>
      </c>
      <c r="AV5514" s="117">
        <v>4.2699999999999996</v>
      </c>
      <c r="AW5514" s="118"/>
      <c r="AX5514" s="118"/>
      <c r="AY5514" s="118"/>
      <c r="AZ5514" s="118"/>
      <c r="BA5514" s="118"/>
      <c r="BB5514" s="110">
        <v>5</v>
      </c>
      <c r="BC5514" s="110"/>
      <c r="BD5514" s="119">
        <v>6.62</v>
      </c>
      <c r="BF5514" s="90">
        <v>179</v>
      </c>
      <c r="BG5514" s="90"/>
      <c r="BH5514" s="90"/>
      <c r="BI5514" s="91">
        <v>160.38</v>
      </c>
    </row>
    <row r="5515" spans="1:61" x14ac:dyDescent="0.2">
      <c r="A5515" s="58">
        <v>42031</v>
      </c>
      <c r="B5515" s="92">
        <v>18.98</v>
      </c>
      <c r="C5515" s="60">
        <f t="shared" si="617"/>
        <v>17.554032599999999</v>
      </c>
      <c r="D5515" s="93">
        <v>6.22</v>
      </c>
      <c r="E5515" s="62">
        <f t="shared" si="610"/>
        <v>22.799999999999997</v>
      </c>
      <c r="F5515" s="120">
        <f t="shared" si="611"/>
        <v>25.2</v>
      </c>
      <c r="G5515" s="64">
        <f t="shared" si="618"/>
        <v>23.774032599999998</v>
      </c>
      <c r="H5515" s="95">
        <v>16.579999999999998</v>
      </c>
      <c r="I5515" s="96">
        <v>6.12</v>
      </c>
      <c r="J5515" s="64">
        <f t="shared" si="619"/>
        <v>5.8275252000000002</v>
      </c>
      <c r="K5515" s="97">
        <f t="shared" si="620"/>
        <v>22.7</v>
      </c>
      <c r="L5515" s="64">
        <f t="shared" si="621"/>
        <v>22.407525199999998</v>
      </c>
      <c r="M5515" s="843"/>
      <c r="N5515" s="843"/>
      <c r="O5515" s="98">
        <f t="shared" si="622"/>
        <v>-2.5</v>
      </c>
      <c r="P5515" s="99"/>
      <c r="Q5515" s="100">
        <f t="shared" si="623"/>
        <v>-11.013215859030838</v>
      </c>
      <c r="R5515" s="101"/>
      <c r="S5515" s="102">
        <v>0</v>
      </c>
      <c r="T5515" s="74">
        <v>3.90967741935484E-2</v>
      </c>
      <c r="U5515" s="103">
        <v>0</v>
      </c>
      <c r="V5515" s="104">
        <v>0</v>
      </c>
      <c r="W5515" s="105">
        <v>0</v>
      </c>
      <c r="X5515" s="104">
        <v>0</v>
      </c>
      <c r="Y5515" s="75">
        <f t="shared" si="624"/>
        <v>25.16090322580645</v>
      </c>
      <c r="Z5515" s="106">
        <v>0</v>
      </c>
      <c r="AA5515" s="107">
        <v>0</v>
      </c>
      <c r="AB5515" s="108">
        <v>341.2</v>
      </c>
      <c r="AC5515" s="109">
        <v>0</v>
      </c>
      <c r="AD5515" s="110">
        <v>13.89</v>
      </c>
      <c r="AE5515" s="111">
        <v>13.89</v>
      </c>
      <c r="AF5515" s="108">
        <v>355.3</v>
      </c>
      <c r="AG5515" s="109">
        <v>0</v>
      </c>
      <c r="AH5515" s="112"/>
      <c r="AI5515" s="112"/>
      <c r="AJ5515" s="110">
        <v>8</v>
      </c>
      <c r="AK5515" s="739"/>
      <c r="AN5515" s="113">
        <f t="shared" si="612"/>
        <v>21.89</v>
      </c>
      <c r="AO5515" s="590"/>
      <c r="AP5515" s="114">
        <f t="shared" si="613"/>
        <v>-0.51752519999999791</v>
      </c>
      <c r="AQ5515" s="115">
        <f t="shared" si="614"/>
        <v>7.5301600000000004</v>
      </c>
      <c r="AR5515" s="115">
        <f t="shared" si="615"/>
        <v>21.420160000000003</v>
      </c>
      <c r="AS5515" s="116">
        <f t="shared" si="616"/>
        <v>-0.88056519999999594</v>
      </c>
      <c r="AV5515" s="117">
        <v>6.26</v>
      </c>
      <c r="AW5515" s="118"/>
      <c r="AX5515" s="118"/>
      <c r="AY5515" s="118"/>
      <c r="AZ5515" s="118"/>
      <c r="BA5515" s="118"/>
      <c r="BB5515" s="110">
        <v>8</v>
      </c>
      <c r="BC5515" s="110"/>
      <c r="BD5515" s="119">
        <v>6.73</v>
      </c>
      <c r="BF5515" s="90">
        <v>178</v>
      </c>
      <c r="BG5515" s="90"/>
      <c r="BH5515" s="90"/>
      <c r="BI5515" s="91">
        <v>125.39</v>
      </c>
    </row>
    <row r="5516" spans="1:61" x14ac:dyDescent="0.2">
      <c r="A5516" s="58">
        <v>42032</v>
      </c>
      <c r="B5516" s="92">
        <v>18.399999999999999</v>
      </c>
      <c r="C5516" s="60">
        <f t="shared" si="617"/>
        <v>17.017607999999999</v>
      </c>
      <c r="D5516" s="93">
        <v>5.38</v>
      </c>
      <c r="E5516" s="62">
        <f t="shared" si="610"/>
        <v>21.37</v>
      </c>
      <c r="F5516" s="120">
        <f t="shared" si="611"/>
        <v>23.779999999999998</v>
      </c>
      <c r="G5516" s="64">
        <f t="shared" si="618"/>
        <v>22.397607999999998</v>
      </c>
      <c r="H5516" s="95">
        <v>15.99</v>
      </c>
      <c r="I5516" s="96">
        <v>6.01</v>
      </c>
      <c r="J5516" s="64">
        <f t="shared" si="619"/>
        <v>5.7227820999999999</v>
      </c>
      <c r="K5516" s="97">
        <f t="shared" si="620"/>
        <v>22</v>
      </c>
      <c r="L5516" s="64">
        <f t="shared" si="621"/>
        <v>21.712782099999998</v>
      </c>
      <c r="M5516" s="843"/>
      <c r="N5516" s="843"/>
      <c r="O5516" s="98">
        <f t="shared" si="622"/>
        <v>-1.7799999999999976</v>
      </c>
      <c r="P5516" s="99"/>
      <c r="Q5516" s="100">
        <f t="shared" si="623"/>
        <v>-8.0909090909090811</v>
      </c>
      <c r="R5516" s="101"/>
      <c r="S5516" s="102">
        <v>0</v>
      </c>
      <c r="T5516" s="74">
        <v>3.90967741935484E-2</v>
      </c>
      <c r="U5516" s="103">
        <v>0</v>
      </c>
      <c r="V5516" s="104">
        <v>0</v>
      </c>
      <c r="W5516" s="105">
        <v>0</v>
      </c>
      <c r="X5516" s="104">
        <v>0</v>
      </c>
      <c r="Y5516" s="75">
        <f t="shared" si="624"/>
        <v>23.740903225806449</v>
      </c>
      <c r="Z5516" s="106">
        <v>0</v>
      </c>
      <c r="AA5516" s="107">
        <v>0</v>
      </c>
      <c r="AB5516" s="108">
        <v>341.1</v>
      </c>
      <c r="AC5516" s="109">
        <v>0</v>
      </c>
      <c r="AD5516" s="110">
        <v>13.76</v>
      </c>
      <c r="AE5516" s="111">
        <v>13.76</v>
      </c>
      <c r="AF5516" s="108">
        <v>355.3</v>
      </c>
      <c r="AG5516" s="109">
        <v>0</v>
      </c>
      <c r="AH5516" s="112"/>
      <c r="AI5516" s="112"/>
      <c r="AJ5516" s="110">
        <v>9</v>
      </c>
      <c r="AK5516" s="739"/>
      <c r="AN5516" s="113">
        <f t="shared" si="612"/>
        <v>22.759999999999998</v>
      </c>
      <c r="AO5516" s="590"/>
      <c r="AP5516" s="114">
        <f t="shared" si="613"/>
        <v>1.0472178999999997</v>
      </c>
      <c r="AQ5516" s="115">
        <f t="shared" si="614"/>
        <v>8.4714299999999998</v>
      </c>
      <c r="AR5516" s="115">
        <f t="shared" si="615"/>
        <v>22.23143</v>
      </c>
      <c r="AS5516" s="116">
        <f t="shared" si="616"/>
        <v>0.60504790000000241</v>
      </c>
      <c r="AV5516" s="117">
        <v>4.6500000000000004</v>
      </c>
      <c r="AW5516" s="118"/>
      <c r="AX5516" s="118"/>
      <c r="AY5516" s="118"/>
      <c r="AZ5516" s="118"/>
      <c r="BA5516" s="118"/>
      <c r="BB5516" s="110">
        <v>9</v>
      </c>
      <c r="BC5516" s="110"/>
      <c r="BD5516" s="119">
        <v>8.73</v>
      </c>
      <c r="BF5516" s="90">
        <v>144</v>
      </c>
      <c r="BG5516" s="90"/>
      <c r="BH5516" s="90"/>
      <c r="BI5516" s="91">
        <v>133.37</v>
      </c>
    </row>
    <row r="5517" spans="1:61" x14ac:dyDescent="0.2">
      <c r="A5517" s="58">
        <v>42033</v>
      </c>
      <c r="B5517" s="92">
        <v>19.41</v>
      </c>
      <c r="C5517" s="60">
        <f t="shared" si="617"/>
        <v>17.951726699999998</v>
      </c>
      <c r="D5517" s="93">
        <v>5.79</v>
      </c>
      <c r="E5517" s="62">
        <f t="shared" si="610"/>
        <v>24.91</v>
      </c>
      <c r="F5517" s="120">
        <f t="shared" si="611"/>
        <v>25.2</v>
      </c>
      <c r="G5517" s="64">
        <f t="shared" si="618"/>
        <v>23.741726699999997</v>
      </c>
      <c r="H5517" s="95">
        <v>19.12</v>
      </c>
      <c r="I5517" s="96">
        <v>5.96</v>
      </c>
      <c r="J5517" s="64">
        <f t="shared" si="619"/>
        <v>5.6751715999999996</v>
      </c>
      <c r="K5517" s="97">
        <f t="shared" si="620"/>
        <v>25.080000000000002</v>
      </c>
      <c r="L5517" s="64">
        <f t="shared" si="621"/>
        <v>24.7951716</v>
      </c>
      <c r="M5517" s="843"/>
      <c r="N5517" s="843"/>
      <c r="O5517" s="98">
        <f t="shared" si="622"/>
        <v>-0.11999999999999744</v>
      </c>
      <c r="P5517" s="99"/>
      <c r="Q5517" s="100">
        <f t="shared" si="623"/>
        <v>-0.47846889952152083</v>
      </c>
      <c r="R5517" s="101"/>
      <c r="S5517" s="102">
        <v>0</v>
      </c>
      <c r="T5517" s="74">
        <v>3.90967741935484E-2</v>
      </c>
      <c r="U5517" s="103">
        <v>0</v>
      </c>
      <c r="V5517" s="104">
        <v>0</v>
      </c>
      <c r="W5517" s="105">
        <v>0</v>
      </c>
      <c r="X5517" s="104">
        <v>0</v>
      </c>
      <c r="Y5517" s="75">
        <f t="shared" si="624"/>
        <v>25.16090322580645</v>
      </c>
      <c r="Z5517" s="106">
        <v>0</v>
      </c>
      <c r="AA5517" s="107">
        <v>0</v>
      </c>
      <c r="AB5517" s="108">
        <v>341.1</v>
      </c>
      <c r="AC5517" s="109">
        <v>0</v>
      </c>
      <c r="AD5517" s="110">
        <v>13.95</v>
      </c>
      <c r="AE5517" s="111">
        <v>13.95</v>
      </c>
      <c r="AF5517" s="108">
        <v>355.2</v>
      </c>
      <c r="AG5517" s="109">
        <v>0</v>
      </c>
      <c r="AH5517" s="112"/>
      <c r="AI5517" s="112"/>
      <c r="AJ5517" s="110">
        <v>7</v>
      </c>
      <c r="AK5517" s="739"/>
      <c r="AN5517" s="113">
        <f t="shared" si="612"/>
        <v>20.95</v>
      </c>
      <c r="AO5517" s="590"/>
      <c r="AP5517" s="114">
        <f t="shared" si="613"/>
        <v>-3.8451716000000005</v>
      </c>
      <c r="AQ5517" s="115">
        <f t="shared" si="614"/>
        <v>6.5888900000000001</v>
      </c>
      <c r="AR5517" s="115">
        <f t="shared" si="615"/>
        <v>20.538889999999999</v>
      </c>
      <c r="AS5517" s="116">
        <f t="shared" si="616"/>
        <v>-4.0576816000000022</v>
      </c>
      <c r="AV5517" s="117">
        <v>5.94</v>
      </c>
      <c r="AW5517" s="118"/>
      <c r="AX5517" s="118"/>
      <c r="AY5517" s="118"/>
      <c r="AZ5517" s="118"/>
      <c r="BA5517" s="118"/>
      <c r="BB5517" s="110">
        <v>7</v>
      </c>
      <c r="BC5517" s="110"/>
      <c r="BD5517" s="119">
        <v>10.44</v>
      </c>
      <c r="BF5517" s="90">
        <v>331</v>
      </c>
      <c r="BG5517" s="90"/>
      <c r="BH5517" s="90"/>
      <c r="BI5517" s="91">
        <v>127.51</v>
      </c>
    </row>
    <row r="5518" spans="1:61" x14ac:dyDescent="0.2">
      <c r="A5518" s="58">
        <v>42034</v>
      </c>
      <c r="B5518" s="92">
        <v>20.5</v>
      </c>
      <c r="C5518" s="60">
        <f t="shared" si="617"/>
        <v>18.959834999999998</v>
      </c>
      <c r="D5518" s="93">
        <v>4.9800000000000004</v>
      </c>
      <c r="E5518" s="62">
        <f t="shared" si="610"/>
        <v>24.2</v>
      </c>
      <c r="F5518" s="120">
        <f t="shared" si="611"/>
        <v>25.48</v>
      </c>
      <c r="G5518" s="64">
        <f t="shared" si="618"/>
        <v>23.939834999999999</v>
      </c>
      <c r="H5518" s="95">
        <v>19.22</v>
      </c>
      <c r="I5518" s="96">
        <v>5.99</v>
      </c>
      <c r="J5518" s="64">
        <f t="shared" si="619"/>
        <v>5.7037379000000001</v>
      </c>
      <c r="K5518" s="97">
        <f t="shared" si="620"/>
        <v>25.21</v>
      </c>
      <c r="L5518" s="64">
        <f t="shared" si="621"/>
        <v>24.923737899999999</v>
      </c>
      <c r="M5518" s="843"/>
      <c r="N5518" s="843"/>
      <c r="O5518" s="98">
        <f t="shared" si="622"/>
        <v>-0.26999999999999957</v>
      </c>
      <c r="P5518" s="99"/>
      <c r="Q5518" s="100">
        <f t="shared" si="623"/>
        <v>-1.0710035700118983</v>
      </c>
      <c r="R5518" s="101"/>
      <c r="S5518" s="102">
        <v>0</v>
      </c>
      <c r="T5518" s="74">
        <v>3.90967741935484E-2</v>
      </c>
      <c r="U5518" s="103">
        <v>0</v>
      </c>
      <c r="V5518" s="104">
        <v>0</v>
      </c>
      <c r="W5518" s="105">
        <v>0</v>
      </c>
      <c r="X5518" s="104">
        <v>0</v>
      </c>
      <c r="Y5518" s="75">
        <f t="shared" si="624"/>
        <v>25.440903225806451</v>
      </c>
      <c r="Z5518" s="106">
        <v>0</v>
      </c>
      <c r="AA5518" s="107">
        <v>0</v>
      </c>
      <c r="AB5518" s="108"/>
      <c r="AC5518" s="109"/>
      <c r="AD5518" s="110">
        <v>15.86</v>
      </c>
      <c r="AE5518" s="111">
        <v>15.86</v>
      </c>
      <c r="AF5518" s="108">
        <v>355.2</v>
      </c>
      <c r="AG5518" s="109">
        <v>0</v>
      </c>
      <c r="AH5518" s="112"/>
      <c r="AI5518" s="112"/>
      <c r="AJ5518" s="110">
        <v>6</v>
      </c>
      <c r="AK5518" s="739"/>
      <c r="AN5518" s="113">
        <f t="shared" si="612"/>
        <v>21.86</v>
      </c>
      <c r="AO5518" s="590"/>
      <c r="AP5518" s="114">
        <f t="shared" si="613"/>
        <v>-3.0637378999999996</v>
      </c>
      <c r="AQ5518" s="115">
        <f t="shared" si="614"/>
        <v>5.6476199999999999</v>
      </c>
      <c r="AR5518" s="115">
        <f t="shared" si="615"/>
        <v>21.507619999999999</v>
      </c>
      <c r="AS5518" s="116">
        <f t="shared" si="616"/>
        <v>-3.3429178999999998</v>
      </c>
      <c r="AV5518" s="117">
        <v>6.16</v>
      </c>
      <c r="AW5518" s="118"/>
      <c r="AX5518" s="118"/>
      <c r="AY5518" s="118"/>
      <c r="AZ5518" s="118"/>
      <c r="BA5518" s="118"/>
      <c r="BB5518" s="110">
        <v>6</v>
      </c>
      <c r="BC5518" s="110"/>
      <c r="BD5518" s="119">
        <v>10.780000000000001</v>
      </c>
      <c r="BF5518" s="90">
        <v>122</v>
      </c>
      <c r="BG5518" s="90"/>
      <c r="BH5518" s="90"/>
      <c r="BI5518" s="91">
        <v>198.11</v>
      </c>
    </row>
    <row r="5519" spans="1:61" ht="13.5" thickBot="1" x14ac:dyDescent="0.25">
      <c r="A5519" s="58">
        <v>42035</v>
      </c>
      <c r="B5519" s="121">
        <v>18.649999999999999</v>
      </c>
      <c r="C5519" s="60">
        <f t="shared" si="617"/>
        <v>17.248825499999999</v>
      </c>
      <c r="D5519" s="122">
        <v>5.98</v>
      </c>
      <c r="E5519" s="62">
        <f t="shared" si="610"/>
        <v>23.91</v>
      </c>
      <c r="F5519" s="120">
        <f t="shared" si="611"/>
        <v>24.63</v>
      </c>
      <c r="G5519" s="64">
        <f t="shared" si="618"/>
        <v>23.228825499999999</v>
      </c>
      <c r="H5519" s="123">
        <v>17.93</v>
      </c>
      <c r="I5519" s="124">
        <v>6.05</v>
      </c>
      <c r="J5519" s="64">
        <f t="shared" si="619"/>
        <v>5.7608705000000002</v>
      </c>
      <c r="K5519" s="125">
        <f t="shared" si="620"/>
        <v>23.98</v>
      </c>
      <c r="L5519" s="126">
        <f t="shared" si="621"/>
        <v>23.690870499999999</v>
      </c>
      <c r="M5519" s="844"/>
      <c r="N5519" s="844"/>
      <c r="O5519" s="98">
        <f t="shared" si="622"/>
        <v>-0.64999999999999858</v>
      </c>
      <c r="P5519" s="99"/>
      <c r="Q5519" s="100">
        <f t="shared" si="623"/>
        <v>-2.7105921601334386</v>
      </c>
      <c r="R5519" s="127"/>
      <c r="S5519" s="128">
        <v>0</v>
      </c>
      <c r="T5519" s="74">
        <v>3.90967741935484E-2</v>
      </c>
      <c r="U5519" s="129">
        <v>0</v>
      </c>
      <c r="V5519" s="130">
        <v>0</v>
      </c>
      <c r="W5519" s="131">
        <v>0</v>
      </c>
      <c r="X5519" s="130">
        <v>0</v>
      </c>
      <c r="Y5519" s="75">
        <f t="shared" si="624"/>
        <v>24.59090322580645</v>
      </c>
      <c r="Z5519" s="106">
        <v>0</v>
      </c>
      <c r="AA5519" s="107">
        <v>0</v>
      </c>
      <c r="AB5519" s="132"/>
      <c r="AC5519" s="133"/>
      <c r="AD5519" s="134">
        <v>13.78</v>
      </c>
      <c r="AE5519" s="135">
        <v>13.78</v>
      </c>
      <c r="AF5519" s="132">
        <v>355.2</v>
      </c>
      <c r="AG5519" s="133">
        <v>0</v>
      </c>
      <c r="AH5519" s="136"/>
      <c r="AI5519" s="136"/>
      <c r="AJ5519" s="110">
        <v>15</v>
      </c>
      <c r="AK5519" s="739"/>
      <c r="AN5519" s="137">
        <f t="shared" si="612"/>
        <v>28.78</v>
      </c>
      <c r="AO5519" s="859"/>
      <c r="AP5519" s="138">
        <f t="shared" si="613"/>
        <v>5.0891295000000021</v>
      </c>
      <c r="AQ5519" s="139">
        <f t="shared" si="614"/>
        <v>14.119050000000001</v>
      </c>
      <c r="AR5519" s="139">
        <f t="shared" si="615"/>
        <v>27.899050000000003</v>
      </c>
      <c r="AS5519" s="140">
        <f t="shared" si="616"/>
        <v>4.4055795000000018</v>
      </c>
      <c r="AV5519" s="141">
        <v>5.86</v>
      </c>
      <c r="BB5519" s="110">
        <v>15</v>
      </c>
      <c r="BC5519" s="134"/>
      <c r="BD5519" s="142">
        <v>16</v>
      </c>
      <c r="BF5519" s="90">
        <v>329</v>
      </c>
      <c r="BG5519" s="90"/>
      <c r="BH5519" s="90"/>
      <c r="BI5519" s="91">
        <v>105.97799999999999</v>
      </c>
    </row>
    <row r="5520" spans="1:61" ht="13.5" thickBot="1" x14ac:dyDescent="0.25">
      <c r="A5520" s="58">
        <v>42036</v>
      </c>
      <c r="B5520" s="143">
        <v>18.29</v>
      </c>
      <c r="C5520" s="144">
        <f>B5520*0.92546</f>
        <v>16.926663399999999</v>
      </c>
      <c r="D5520" s="145">
        <v>5.52</v>
      </c>
      <c r="E5520" s="146">
        <f>SUM(D5520+H5520)</f>
        <v>22.599999999999998</v>
      </c>
      <c r="F5520" s="147">
        <f t="shared" si="611"/>
        <v>23.81</v>
      </c>
      <c r="G5520" s="148">
        <f>D5520+C5520</f>
        <v>22.446663399999998</v>
      </c>
      <c r="H5520" s="149">
        <v>17.079999999999998</v>
      </c>
      <c r="I5520" s="150">
        <v>6</v>
      </c>
      <c r="J5520" s="151">
        <f>I5520*0.9622454</f>
        <v>5.7734724000000002</v>
      </c>
      <c r="K5520" s="152">
        <f>H5520+I5520</f>
        <v>23.08</v>
      </c>
      <c r="L5520" s="153">
        <f t="shared" ref="L5520:L5583" si="625">J5520+H5520</f>
        <v>22.853472399999998</v>
      </c>
      <c r="M5520" s="99"/>
      <c r="N5520" s="99"/>
      <c r="O5520" s="154">
        <f t="shared" si="622"/>
        <v>-0.73000000000000043</v>
      </c>
      <c r="P5520" s="155">
        <f t="shared" ref="P5520:P5547" si="626">L5520-G5520</f>
        <v>0.40680899999999909</v>
      </c>
      <c r="Q5520" s="156">
        <f>O5520/K5520</f>
        <v>-3.1629116117850971E-2</v>
      </c>
      <c r="R5520" s="157">
        <f>P5520/L5520</f>
        <v>1.7800752239296429E-2</v>
      </c>
      <c r="S5520" s="158">
        <v>0</v>
      </c>
      <c r="T5520" s="159">
        <v>4.0925000000000003E-2</v>
      </c>
      <c r="U5520" s="160">
        <v>0</v>
      </c>
      <c r="V5520" s="161">
        <v>0</v>
      </c>
      <c r="W5520" s="162">
        <v>0</v>
      </c>
      <c r="X5520" s="161">
        <v>0</v>
      </c>
      <c r="Y5520" s="163">
        <f t="shared" si="624"/>
        <v>23.769074999999997</v>
      </c>
      <c r="Z5520" s="76">
        <v>0</v>
      </c>
      <c r="AA5520" s="77">
        <v>0</v>
      </c>
      <c r="AB5520" s="78">
        <v>341.1</v>
      </c>
      <c r="AC5520" s="79">
        <v>0.4</v>
      </c>
      <c r="AD5520" s="81">
        <v>12.69</v>
      </c>
      <c r="AE5520" s="164"/>
      <c r="AF5520" s="78">
        <v>355.2</v>
      </c>
      <c r="AG5520" s="79">
        <v>0.2</v>
      </c>
      <c r="AH5520" s="82"/>
      <c r="AI5520" s="82"/>
      <c r="AJ5520" s="80">
        <v>6</v>
      </c>
      <c r="AK5520" s="739"/>
      <c r="AN5520" s="163">
        <f t="shared" ref="AN5520:AN5551" si="627">AJ5520+AD5520</f>
        <v>18.689999999999998</v>
      </c>
      <c r="AO5520" s="253"/>
      <c r="AP5520" s="84">
        <f t="shared" si="613"/>
        <v>-4.1634723999999999</v>
      </c>
      <c r="AQ5520" s="85">
        <f t="shared" ref="AQ5520:AQ5547" si="628">AJ5520*2</f>
        <v>12</v>
      </c>
      <c r="AR5520" s="85">
        <f t="shared" si="615"/>
        <v>24.689999999999998</v>
      </c>
      <c r="AS5520" s="86">
        <f t="shared" si="616"/>
        <v>1.9505276000000009</v>
      </c>
      <c r="AV5520" s="165">
        <v>3.58</v>
      </c>
      <c r="AW5520" s="166">
        <f t="shared" ref="AW5520:AW5548" si="629">AV5520</f>
        <v>3.58</v>
      </c>
      <c r="AX5520" s="166"/>
      <c r="AY5520" s="166"/>
      <c r="AZ5520" s="166"/>
      <c r="BA5520" s="166"/>
      <c r="BB5520" s="167">
        <f t="shared" ref="BB5520:BB5548" si="630">AN5520-AV5520</f>
        <v>15.109999999999998</v>
      </c>
      <c r="BC5520" s="680"/>
      <c r="BD5520" s="168">
        <f t="shared" ref="BD5520:BD5547" si="631">AN5520-I5520</f>
        <v>12.689999999999998</v>
      </c>
      <c r="BE5520" s="7"/>
      <c r="BF5520" s="169">
        <v>190</v>
      </c>
      <c r="BG5520" s="169"/>
      <c r="BH5520" s="169"/>
      <c r="BI5520" s="170">
        <v>175.06</v>
      </c>
    </row>
    <row r="5521" spans="1:61" ht="13.5" thickBot="1" x14ac:dyDescent="0.25">
      <c r="A5521" s="58">
        <v>42037</v>
      </c>
      <c r="B5521" s="92">
        <v>19.59</v>
      </c>
      <c r="C5521" s="171">
        <f t="shared" ref="C5521:C5547" si="632">B5521*0.92546</f>
        <v>18.1297614</v>
      </c>
      <c r="D5521" s="93">
        <v>5.32</v>
      </c>
      <c r="E5521" s="62">
        <f t="shared" ref="E5521:E5578" si="633">SUM(D5521+H5521)</f>
        <v>22.77</v>
      </c>
      <c r="F5521" s="94">
        <f t="shared" si="611"/>
        <v>24.91</v>
      </c>
      <c r="G5521" s="172">
        <f t="shared" ref="G5521:G5547" si="634">D5521+C5521</f>
        <v>23.4497614</v>
      </c>
      <c r="H5521" s="173">
        <v>17.45</v>
      </c>
      <c r="I5521" s="174">
        <v>5.99</v>
      </c>
      <c r="J5521" s="175">
        <f t="shared" ref="J5521:J5547" si="635">I5521*0.9622454</f>
        <v>5.7638499460000006</v>
      </c>
      <c r="K5521" s="176">
        <f t="shared" ref="K5521:K5578" si="636">H5521+I5521</f>
        <v>23.439999999999998</v>
      </c>
      <c r="L5521" s="177">
        <f t="shared" si="625"/>
        <v>23.213849946</v>
      </c>
      <c r="M5521" s="99"/>
      <c r="N5521" s="99"/>
      <c r="O5521" s="178">
        <f t="shared" si="622"/>
        <v>-1.4700000000000024</v>
      </c>
      <c r="P5521" s="99">
        <f t="shared" si="626"/>
        <v>-0.23591145400000002</v>
      </c>
      <c r="Q5521" s="179">
        <f t="shared" ref="Q5521:Q5547" si="637">O5521/K5521</f>
        <v>-6.2713310580204892E-2</v>
      </c>
      <c r="R5521" s="157">
        <f t="shared" ref="R5521:R5547" si="638">P5521/L5521</f>
        <v>-1.0162530323439526E-2</v>
      </c>
      <c r="S5521" s="180">
        <v>0</v>
      </c>
      <c r="T5521" s="159">
        <v>4.0925000000000003E-2</v>
      </c>
      <c r="U5521" s="160">
        <v>0</v>
      </c>
      <c r="V5521" s="181">
        <v>0</v>
      </c>
      <c r="W5521" s="182">
        <v>0</v>
      </c>
      <c r="X5521" s="181">
        <v>0</v>
      </c>
      <c r="Y5521" s="163">
        <f t="shared" si="624"/>
        <v>24.869074999999999</v>
      </c>
      <c r="Z5521" s="106">
        <v>0</v>
      </c>
      <c r="AA5521" s="107">
        <v>0</v>
      </c>
      <c r="AB5521" s="108">
        <v>341.1</v>
      </c>
      <c r="AC5521" s="109">
        <v>0</v>
      </c>
      <c r="AD5521" s="111">
        <v>13.05</v>
      </c>
      <c r="AE5521" s="183"/>
      <c r="AF5521" s="108">
        <v>355.2</v>
      </c>
      <c r="AG5521" s="109">
        <v>0</v>
      </c>
      <c r="AH5521" s="82"/>
      <c r="AI5521" s="82"/>
      <c r="AJ5521" s="80">
        <v>7</v>
      </c>
      <c r="AK5521" s="739"/>
      <c r="AN5521" s="163">
        <f t="shared" si="627"/>
        <v>20.05</v>
      </c>
      <c r="AO5521" s="253"/>
      <c r="AP5521" s="114">
        <f t="shared" ref="AP5521:AP5552" si="639">AN5521-L5521</f>
        <v>-3.1638499459999991</v>
      </c>
      <c r="AQ5521" s="115">
        <f t="shared" si="628"/>
        <v>14</v>
      </c>
      <c r="AR5521" s="115">
        <f t="shared" ref="AR5521:AR5552" si="640">AD5521+AQ5521</f>
        <v>27.05</v>
      </c>
      <c r="AS5521" s="116">
        <f t="shared" ref="AS5521:AS5552" si="641">AR5521+(0.6*(BF5521/1000))-L5521</f>
        <v>3.9369500540000004</v>
      </c>
      <c r="AV5521" s="184">
        <v>6.57</v>
      </c>
      <c r="AW5521" s="185">
        <f t="shared" si="629"/>
        <v>6.57</v>
      </c>
      <c r="AX5521" s="185"/>
      <c r="AY5521" s="185"/>
      <c r="AZ5521" s="185"/>
      <c r="BA5521" s="185"/>
      <c r="BB5521" s="186">
        <f t="shared" si="630"/>
        <v>13.48</v>
      </c>
      <c r="BC5521" s="681"/>
      <c r="BD5521" s="168">
        <f t="shared" si="631"/>
        <v>14.06</v>
      </c>
      <c r="BE5521" s="7"/>
      <c r="BF5521" s="169">
        <v>168</v>
      </c>
      <c r="BG5521" s="169"/>
      <c r="BH5521" s="169"/>
      <c r="BI5521" s="170">
        <v>160.01</v>
      </c>
    </row>
    <row r="5522" spans="1:61" ht="13.5" thickBot="1" x14ac:dyDescent="0.25">
      <c r="A5522" s="58">
        <v>42038</v>
      </c>
      <c r="B5522" s="92">
        <v>20.079999999999998</v>
      </c>
      <c r="C5522" s="171">
        <f t="shared" si="632"/>
        <v>18.583236799999998</v>
      </c>
      <c r="D5522" s="93">
        <v>5.03</v>
      </c>
      <c r="E5522" s="62">
        <f t="shared" si="633"/>
        <v>25</v>
      </c>
      <c r="F5522" s="94">
        <f t="shared" si="611"/>
        <v>25.11</v>
      </c>
      <c r="G5522" s="172">
        <f t="shared" si="634"/>
        <v>23.613236799999999</v>
      </c>
      <c r="H5522" s="173">
        <v>19.97</v>
      </c>
      <c r="I5522" s="174">
        <v>5.97</v>
      </c>
      <c r="J5522" s="175">
        <f t="shared" si="635"/>
        <v>5.7446050379999996</v>
      </c>
      <c r="K5522" s="176">
        <f t="shared" si="636"/>
        <v>25.939999999999998</v>
      </c>
      <c r="L5522" s="177">
        <f t="shared" si="625"/>
        <v>25.714605037999998</v>
      </c>
      <c r="M5522" s="99"/>
      <c r="N5522" s="99"/>
      <c r="O5522" s="178">
        <f t="shared" si="622"/>
        <v>0.82999999999999829</v>
      </c>
      <c r="P5522" s="99">
        <f t="shared" si="626"/>
        <v>2.1013682379999992</v>
      </c>
      <c r="Q5522" s="179">
        <f t="shared" si="637"/>
        <v>3.1996915959907418E-2</v>
      </c>
      <c r="R5522" s="157">
        <f t="shared" si="638"/>
        <v>8.1718861125600908E-2</v>
      </c>
      <c r="S5522" s="180">
        <v>0</v>
      </c>
      <c r="T5522" s="159">
        <v>4.0925000000000003E-2</v>
      </c>
      <c r="U5522" s="160">
        <v>0</v>
      </c>
      <c r="V5522" s="181">
        <v>0</v>
      </c>
      <c r="W5522" s="182">
        <v>0</v>
      </c>
      <c r="X5522" s="181">
        <v>0</v>
      </c>
      <c r="Y5522" s="163">
        <f t="shared" si="624"/>
        <v>25.069074999999998</v>
      </c>
      <c r="Z5522" s="106">
        <v>0</v>
      </c>
      <c r="AA5522" s="107">
        <v>0</v>
      </c>
      <c r="AB5522" s="108">
        <v>341.1</v>
      </c>
      <c r="AC5522" s="109">
        <v>0</v>
      </c>
      <c r="AD5522" s="111">
        <v>14.12</v>
      </c>
      <c r="AE5522" s="183"/>
      <c r="AF5522" s="108">
        <v>355.2</v>
      </c>
      <c r="AG5522" s="109">
        <v>0</v>
      </c>
      <c r="AH5522" s="82"/>
      <c r="AI5522" s="82"/>
      <c r="AJ5522" s="80">
        <v>0</v>
      </c>
      <c r="AK5522" s="739"/>
      <c r="AN5522" s="163">
        <f t="shared" si="627"/>
        <v>14.12</v>
      </c>
      <c r="AO5522" s="253"/>
      <c r="AP5522" s="114">
        <f t="shared" si="639"/>
        <v>-11.594605037999999</v>
      </c>
      <c r="AQ5522" s="115">
        <f t="shared" si="628"/>
        <v>0</v>
      </c>
      <c r="AR5522" s="115">
        <f t="shared" si="640"/>
        <v>14.12</v>
      </c>
      <c r="AS5522" s="116">
        <f t="shared" si="641"/>
        <v>-11.514805037999999</v>
      </c>
      <c r="AV5522" s="184">
        <v>7.44</v>
      </c>
      <c r="AW5522" s="185">
        <f t="shared" si="629"/>
        <v>7.44</v>
      </c>
      <c r="AX5522" s="185"/>
      <c r="AY5522" s="185"/>
      <c r="AZ5522" s="185"/>
      <c r="BA5522" s="185"/>
      <c r="BB5522" s="186">
        <f t="shared" si="630"/>
        <v>6.6799999999999988</v>
      </c>
      <c r="BC5522" s="681"/>
      <c r="BD5522" s="168">
        <f t="shared" si="631"/>
        <v>8.1499999999999986</v>
      </c>
      <c r="BE5522" s="7"/>
      <c r="BF5522" s="169">
        <v>133</v>
      </c>
      <c r="BG5522" s="169"/>
      <c r="BH5522" s="169"/>
      <c r="BI5522" s="170">
        <v>179.4</v>
      </c>
    </row>
    <row r="5523" spans="1:61" ht="13.5" thickBot="1" x14ac:dyDescent="0.25">
      <c r="A5523" s="58">
        <v>42039</v>
      </c>
      <c r="B5523" s="92">
        <v>20.100000000000001</v>
      </c>
      <c r="C5523" s="171">
        <f t="shared" si="632"/>
        <v>18.601745999999999</v>
      </c>
      <c r="D5523" s="93">
        <v>5.95</v>
      </c>
      <c r="E5523" s="62">
        <f t="shared" si="633"/>
        <v>25.21</v>
      </c>
      <c r="F5523" s="94">
        <f t="shared" si="611"/>
        <v>26.05</v>
      </c>
      <c r="G5523" s="172">
        <f t="shared" si="634"/>
        <v>24.551745999999998</v>
      </c>
      <c r="H5523" s="173">
        <v>19.260000000000002</v>
      </c>
      <c r="I5523" s="174">
        <v>5.94</v>
      </c>
      <c r="J5523" s="175">
        <f t="shared" si="635"/>
        <v>5.7157376760000007</v>
      </c>
      <c r="K5523" s="176">
        <f t="shared" si="636"/>
        <v>25.200000000000003</v>
      </c>
      <c r="L5523" s="177">
        <f t="shared" si="625"/>
        <v>24.975737676000001</v>
      </c>
      <c r="M5523" s="99"/>
      <c r="N5523" s="99"/>
      <c r="O5523" s="178">
        <f t="shared" si="622"/>
        <v>-0.84999999999999787</v>
      </c>
      <c r="P5523" s="99">
        <f t="shared" si="626"/>
        <v>0.42399167600000354</v>
      </c>
      <c r="Q5523" s="179">
        <f t="shared" si="637"/>
        <v>-3.3730158730158645E-2</v>
      </c>
      <c r="R5523" s="157">
        <f t="shared" si="638"/>
        <v>1.6976142266557793E-2</v>
      </c>
      <c r="S5523" s="180">
        <v>0</v>
      </c>
      <c r="T5523" s="159">
        <v>4.0925000000000003E-2</v>
      </c>
      <c r="U5523" s="160">
        <v>0</v>
      </c>
      <c r="V5523" s="181">
        <v>0</v>
      </c>
      <c r="W5523" s="182">
        <v>0</v>
      </c>
      <c r="X5523" s="181">
        <v>0</v>
      </c>
      <c r="Y5523" s="163">
        <f t="shared" si="624"/>
        <v>26.009074999999999</v>
      </c>
      <c r="Z5523" s="106">
        <v>0</v>
      </c>
      <c r="AA5523" s="107">
        <v>0</v>
      </c>
      <c r="AB5523" s="108">
        <v>341.1</v>
      </c>
      <c r="AC5523" s="109">
        <v>0</v>
      </c>
      <c r="AD5523" s="111">
        <v>13.67</v>
      </c>
      <c r="AE5523" s="183"/>
      <c r="AF5523" s="108">
        <v>355.1</v>
      </c>
      <c r="AG5523" s="109">
        <v>0</v>
      </c>
      <c r="AH5523" s="82"/>
      <c r="AI5523" s="82"/>
      <c r="AJ5523" s="80">
        <v>10</v>
      </c>
      <c r="AK5523" s="739"/>
      <c r="AN5523" s="163">
        <f t="shared" si="627"/>
        <v>23.67</v>
      </c>
      <c r="AO5523" s="253"/>
      <c r="AP5523" s="114">
        <f t="shared" si="639"/>
        <v>-1.3057376759999997</v>
      </c>
      <c r="AQ5523" s="115">
        <f t="shared" si="628"/>
        <v>20</v>
      </c>
      <c r="AR5523" s="115">
        <f t="shared" si="640"/>
        <v>33.67</v>
      </c>
      <c r="AS5523" s="116">
        <f t="shared" si="641"/>
        <v>8.9018623239999997</v>
      </c>
      <c r="AV5523" s="184">
        <v>5.89</v>
      </c>
      <c r="AW5523" s="185">
        <f t="shared" si="629"/>
        <v>5.89</v>
      </c>
      <c r="AX5523" s="185"/>
      <c r="AY5523" s="185"/>
      <c r="AZ5523" s="185"/>
      <c r="BA5523" s="185"/>
      <c r="BB5523" s="186">
        <f t="shared" si="630"/>
        <v>17.78</v>
      </c>
      <c r="BC5523" s="681"/>
      <c r="BD5523" s="168">
        <f t="shared" si="631"/>
        <v>17.73</v>
      </c>
      <c r="BE5523" s="7"/>
      <c r="BF5523" s="169">
        <v>346</v>
      </c>
      <c r="BG5523" s="169"/>
      <c r="BH5523" s="169"/>
      <c r="BI5523" s="170">
        <v>122.07</v>
      </c>
    </row>
    <row r="5524" spans="1:61" ht="13.5" thickBot="1" x14ac:dyDescent="0.25">
      <c r="A5524" s="58">
        <v>42040</v>
      </c>
      <c r="B5524" s="92">
        <v>19.11</v>
      </c>
      <c r="C5524" s="171">
        <f t="shared" si="632"/>
        <v>17.6855406</v>
      </c>
      <c r="D5524" s="93">
        <v>5.96</v>
      </c>
      <c r="E5524" s="62">
        <f t="shared" si="633"/>
        <v>22.01</v>
      </c>
      <c r="F5524" s="94">
        <f t="shared" si="611"/>
        <v>25.07</v>
      </c>
      <c r="G5524" s="172">
        <f t="shared" si="634"/>
        <v>23.6455406</v>
      </c>
      <c r="H5524" s="173">
        <v>16.05</v>
      </c>
      <c r="I5524" s="174">
        <v>5.91</v>
      </c>
      <c r="J5524" s="175">
        <f t="shared" si="635"/>
        <v>5.6868703140000001</v>
      </c>
      <c r="K5524" s="176">
        <f t="shared" si="636"/>
        <v>21.96</v>
      </c>
      <c r="L5524" s="177">
        <f t="shared" si="625"/>
        <v>21.736870314000001</v>
      </c>
      <c r="M5524" s="99"/>
      <c r="N5524" s="99"/>
      <c r="O5524" s="178">
        <f t="shared" si="622"/>
        <v>-3.1099999999999994</v>
      </c>
      <c r="P5524" s="99">
        <f t="shared" si="626"/>
        <v>-1.9086702859999995</v>
      </c>
      <c r="Q5524" s="179">
        <f t="shared" si="637"/>
        <v>-0.14162112932604734</v>
      </c>
      <c r="R5524" s="157">
        <f t="shared" si="638"/>
        <v>-8.7807962159607122E-2</v>
      </c>
      <c r="S5524" s="180">
        <v>0</v>
      </c>
      <c r="T5524" s="159">
        <v>4.0925000000000003E-2</v>
      </c>
      <c r="U5524" s="160">
        <v>0</v>
      </c>
      <c r="V5524" s="181">
        <v>0</v>
      </c>
      <c r="W5524" s="182">
        <v>0</v>
      </c>
      <c r="X5524" s="181">
        <v>0</v>
      </c>
      <c r="Y5524" s="163">
        <f t="shared" si="624"/>
        <v>25.029074999999999</v>
      </c>
      <c r="Z5524" s="106">
        <v>0</v>
      </c>
      <c r="AA5524" s="107">
        <v>0</v>
      </c>
      <c r="AB5524" s="108">
        <v>341.1</v>
      </c>
      <c r="AC5524" s="109">
        <v>0</v>
      </c>
      <c r="AD5524" s="111">
        <v>14.12</v>
      </c>
      <c r="AE5524" s="183"/>
      <c r="AF5524" s="108">
        <v>355.1</v>
      </c>
      <c r="AG5524" s="109">
        <v>0</v>
      </c>
      <c r="AH5524" s="82"/>
      <c r="AI5524" s="82"/>
      <c r="AJ5524" s="80">
        <v>0</v>
      </c>
      <c r="AK5524" s="739"/>
      <c r="AN5524" s="163">
        <f t="shared" si="627"/>
        <v>14.12</v>
      </c>
      <c r="AO5524" s="253"/>
      <c r="AP5524" s="114">
        <f t="shared" si="639"/>
        <v>-7.6168703140000016</v>
      </c>
      <c r="AQ5524" s="115">
        <f t="shared" si="628"/>
        <v>0</v>
      </c>
      <c r="AR5524" s="115">
        <f t="shared" si="640"/>
        <v>14.12</v>
      </c>
      <c r="AS5524" s="116">
        <f t="shared" si="641"/>
        <v>-7.5652703140000011</v>
      </c>
      <c r="AV5524" s="184">
        <v>6.02</v>
      </c>
      <c r="AW5524" s="185">
        <f t="shared" si="629"/>
        <v>6.02</v>
      </c>
      <c r="AX5524" s="185"/>
      <c r="AY5524" s="185"/>
      <c r="AZ5524" s="185"/>
      <c r="BA5524" s="185"/>
      <c r="BB5524" s="186">
        <f t="shared" si="630"/>
        <v>8.1</v>
      </c>
      <c r="BC5524" s="681"/>
      <c r="BD5524" s="168">
        <f t="shared" si="631"/>
        <v>8.2099999999999991</v>
      </c>
      <c r="BE5524" s="7"/>
      <c r="BF5524" s="169">
        <v>86</v>
      </c>
      <c r="BG5524" s="169"/>
      <c r="BH5524" s="169"/>
      <c r="BI5524" s="170">
        <v>143.25</v>
      </c>
    </row>
    <row r="5525" spans="1:61" ht="13.5" thickBot="1" x14ac:dyDescent="0.25">
      <c r="A5525" s="58">
        <v>42041</v>
      </c>
      <c r="B5525" s="92">
        <v>19.02</v>
      </c>
      <c r="C5525" s="171">
        <f t="shared" si="632"/>
        <v>17.602249199999999</v>
      </c>
      <c r="D5525" s="93">
        <v>5.49</v>
      </c>
      <c r="E5525" s="62">
        <f t="shared" si="633"/>
        <v>24.03</v>
      </c>
      <c r="F5525" s="94">
        <f t="shared" si="611"/>
        <v>24.509999999999998</v>
      </c>
      <c r="G5525" s="172">
        <f t="shared" si="634"/>
        <v>23.092249199999998</v>
      </c>
      <c r="H5525" s="173">
        <v>18.54</v>
      </c>
      <c r="I5525" s="174">
        <v>5.88</v>
      </c>
      <c r="J5525" s="175">
        <f t="shared" si="635"/>
        <v>5.6580029520000004</v>
      </c>
      <c r="K5525" s="176">
        <f t="shared" si="636"/>
        <v>24.419999999999998</v>
      </c>
      <c r="L5525" s="177">
        <f t="shared" si="625"/>
        <v>24.198002952</v>
      </c>
      <c r="M5525" s="99"/>
      <c r="N5525" s="99"/>
      <c r="O5525" s="178">
        <f t="shared" si="622"/>
        <v>-8.9999999999999858E-2</v>
      </c>
      <c r="P5525" s="99">
        <f t="shared" si="626"/>
        <v>1.1057537520000018</v>
      </c>
      <c r="Q5525" s="179">
        <f t="shared" si="637"/>
        <v>-3.68550368550368E-3</v>
      </c>
      <c r="R5525" s="157">
        <f t="shared" si="638"/>
        <v>4.56960747625915E-2</v>
      </c>
      <c r="S5525" s="180">
        <v>0</v>
      </c>
      <c r="T5525" s="159">
        <v>4.0925000000000003E-2</v>
      </c>
      <c r="U5525" s="160">
        <v>0</v>
      </c>
      <c r="V5525" s="181">
        <v>0</v>
      </c>
      <c r="W5525" s="182">
        <v>0</v>
      </c>
      <c r="X5525" s="181">
        <v>0</v>
      </c>
      <c r="Y5525" s="163">
        <f t="shared" si="624"/>
        <v>24.469074999999997</v>
      </c>
      <c r="Z5525" s="106">
        <v>0</v>
      </c>
      <c r="AA5525" s="107">
        <v>0</v>
      </c>
      <c r="AB5525" s="108">
        <v>341.1</v>
      </c>
      <c r="AC5525" s="109">
        <v>0</v>
      </c>
      <c r="AD5525" s="111">
        <v>15.17</v>
      </c>
      <c r="AE5525" s="183"/>
      <c r="AF5525" s="108">
        <v>355.1</v>
      </c>
      <c r="AG5525" s="109">
        <v>0</v>
      </c>
      <c r="AH5525" s="82"/>
      <c r="AI5525" s="82"/>
      <c r="AJ5525" s="80">
        <v>0</v>
      </c>
      <c r="AK5525" s="739"/>
      <c r="AN5525" s="163">
        <f t="shared" si="627"/>
        <v>15.17</v>
      </c>
      <c r="AO5525" s="253"/>
      <c r="AP5525" s="114">
        <f t="shared" si="639"/>
        <v>-9.0280029519999996</v>
      </c>
      <c r="AQ5525" s="115">
        <f t="shared" si="628"/>
        <v>0</v>
      </c>
      <c r="AR5525" s="115">
        <f t="shared" si="640"/>
        <v>15.17</v>
      </c>
      <c r="AS5525" s="116">
        <f t="shared" si="641"/>
        <v>-8.8912029520000004</v>
      </c>
      <c r="AV5525" s="184">
        <v>5.88</v>
      </c>
      <c r="AW5525" s="185">
        <f t="shared" si="629"/>
        <v>5.88</v>
      </c>
      <c r="AX5525" s="185"/>
      <c r="AY5525" s="185"/>
      <c r="AZ5525" s="185"/>
      <c r="BA5525" s="185"/>
      <c r="BB5525" s="186">
        <f t="shared" si="630"/>
        <v>9.2899999999999991</v>
      </c>
      <c r="BC5525" s="681"/>
      <c r="BD5525" s="168">
        <f t="shared" si="631"/>
        <v>9.2899999999999991</v>
      </c>
      <c r="BE5525" s="7"/>
      <c r="BF5525" s="169">
        <v>228</v>
      </c>
      <c r="BG5525" s="169"/>
      <c r="BH5525" s="169"/>
      <c r="BI5525" s="170">
        <v>103.74</v>
      </c>
    </row>
    <row r="5526" spans="1:61" ht="13.5" thickBot="1" x14ac:dyDescent="0.25">
      <c r="A5526" s="58">
        <v>42042</v>
      </c>
      <c r="B5526" s="92">
        <v>20.28</v>
      </c>
      <c r="C5526" s="171">
        <f t="shared" si="632"/>
        <v>18.768328799999999</v>
      </c>
      <c r="D5526" s="93">
        <v>5.4</v>
      </c>
      <c r="E5526" s="62">
        <f t="shared" si="633"/>
        <v>24.910000000000004</v>
      </c>
      <c r="F5526" s="94">
        <f t="shared" si="611"/>
        <v>25.68</v>
      </c>
      <c r="G5526" s="172">
        <f t="shared" si="634"/>
        <v>24.168328799999998</v>
      </c>
      <c r="H5526" s="173">
        <v>19.510000000000002</v>
      </c>
      <c r="I5526" s="174">
        <v>5.96</v>
      </c>
      <c r="J5526" s="175">
        <f t="shared" si="635"/>
        <v>5.7349825839999999</v>
      </c>
      <c r="K5526" s="176">
        <f t="shared" si="636"/>
        <v>25.470000000000002</v>
      </c>
      <c r="L5526" s="177">
        <f t="shared" si="625"/>
        <v>25.244982584000002</v>
      </c>
      <c r="M5526" s="99"/>
      <c r="N5526" s="99"/>
      <c r="O5526" s="178">
        <f t="shared" si="622"/>
        <v>-0.2099999999999973</v>
      </c>
      <c r="P5526" s="99">
        <f t="shared" si="626"/>
        <v>1.0766537840000048</v>
      </c>
      <c r="Q5526" s="179">
        <f t="shared" si="637"/>
        <v>-8.2449941107183861E-3</v>
      </c>
      <c r="R5526" s="157">
        <f t="shared" si="638"/>
        <v>4.264822843183011E-2</v>
      </c>
      <c r="S5526" s="180">
        <v>0</v>
      </c>
      <c r="T5526" s="159">
        <v>4.0925000000000003E-2</v>
      </c>
      <c r="U5526" s="160">
        <v>0</v>
      </c>
      <c r="V5526" s="181">
        <v>0</v>
      </c>
      <c r="W5526" s="182">
        <v>0</v>
      </c>
      <c r="X5526" s="181">
        <v>0</v>
      </c>
      <c r="Y5526" s="163">
        <f t="shared" si="624"/>
        <v>25.639074999999998</v>
      </c>
      <c r="Z5526" s="106">
        <v>0</v>
      </c>
      <c r="AA5526" s="107">
        <v>0</v>
      </c>
      <c r="AB5526" s="108">
        <v>341.1</v>
      </c>
      <c r="AC5526" s="109">
        <v>0</v>
      </c>
      <c r="AD5526" s="111">
        <v>13.68</v>
      </c>
      <c r="AE5526" s="183"/>
      <c r="AF5526" s="108">
        <v>355.1</v>
      </c>
      <c r="AG5526" s="109">
        <v>0</v>
      </c>
      <c r="AH5526" s="82"/>
      <c r="AI5526" s="82"/>
      <c r="AJ5526" s="80">
        <v>10</v>
      </c>
      <c r="AK5526" s="739"/>
      <c r="AN5526" s="163">
        <f t="shared" si="627"/>
        <v>23.68</v>
      </c>
      <c r="AO5526" s="253"/>
      <c r="AP5526" s="114">
        <f t="shared" si="639"/>
        <v>-1.5649825840000027</v>
      </c>
      <c r="AQ5526" s="115">
        <f t="shared" si="628"/>
        <v>20</v>
      </c>
      <c r="AR5526" s="115">
        <f t="shared" si="640"/>
        <v>33.68</v>
      </c>
      <c r="AS5526" s="116">
        <f t="shared" si="641"/>
        <v>8.5460174159999944</v>
      </c>
      <c r="AV5526" s="184">
        <v>5.65</v>
      </c>
      <c r="AW5526" s="185">
        <f t="shared" si="629"/>
        <v>5.65</v>
      </c>
      <c r="AX5526" s="185"/>
      <c r="AY5526" s="185"/>
      <c r="AZ5526" s="185"/>
      <c r="BA5526" s="185"/>
      <c r="BB5526" s="186">
        <f t="shared" si="630"/>
        <v>18.03</v>
      </c>
      <c r="BC5526" s="681"/>
      <c r="BD5526" s="168">
        <f t="shared" si="631"/>
        <v>17.72</v>
      </c>
      <c r="BE5526" s="7"/>
      <c r="BF5526" s="169">
        <v>185</v>
      </c>
      <c r="BG5526" s="169"/>
      <c r="BH5526" s="169"/>
      <c r="BI5526" s="170">
        <v>184.26</v>
      </c>
    </row>
    <row r="5527" spans="1:61" ht="13.5" thickBot="1" x14ac:dyDescent="0.25">
      <c r="A5527" s="58">
        <v>42043</v>
      </c>
      <c r="B5527" s="92">
        <v>19.79</v>
      </c>
      <c r="C5527" s="171">
        <f t="shared" si="632"/>
        <v>18.314853399999997</v>
      </c>
      <c r="D5527" s="93">
        <v>6.21</v>
      </c>
      <c r="E5527" s="62">
        <f t="shared" si="633"/>
        <v>23.580000000000002</v>
      </c>
      <c r="F5527" s="94">
        <f t="shared" si="611"/>
        <v>26</v>
      </c>
      <c r="G5527" s="172">
        <f t="shared" si="634"/>
        <v>24.524853399999998</v>
      </c>
      <c r="H5527" s="173">
        <v>17.37</v>
      </c>
      <c r="I5527" s="174">
        <v>6.1</v>
      </c>
      <c r="J5527" s="175">
        <f t="shared" si="635"/>
        <v>5.8696969399999999</v>
      </c>
      <c r="K5527" s="176">
        <f t="shared" si="636"/>
        <v>23.47</v>
      </c>
      <c r="L5527" s="177">
        <f t="shared" si="625"/>
        <v>23.239696940000002</v>
      </c>
      <c r="M5527" s="99"/>
      <c r="N5527" s="99"/>
      <c r="O5527" s="178">
        <f t="shared" si="622"/>
        <v>-2.5300000000000011</v>
      </c>
      <c r="P5527" s="99">
        <f t="shared" si="626"/>
        <v>-1.2851564599999961</v>
      </c>
      <c r="Q5527" s="179">
        <f t="shared" si="637"/>
        <v>-0.10779718789944616</v>
      </c>
      <c r="R5527" s="157">
        <f t="shared" si="638"/>
        <v>-5.5300052462732154E-2</v>
      </c>
      <c r="S5527" s="180">
        <v>0</v>
      </c>
      <c r="T5527" s="159">
        <v>4.0925000000000003E-2</v>
      </c>
      <c r="U5527" s="160">
        <v>0</v>
      </c>
      <c r="V5527" s="181">
        <v>0</v>
      </c>
      <c r="W5527" s="182">
        <v>0</v>
      </c>
      <c r="X5527" s="181">
        <v>0</v>
      </c>
      <c r="Y5527" s="163">
        <f t="shared" si="624"/>
        <v>25.959074999999999</v>
      </c>
      <c r="Z5527" s="106">
        <v>0</v>
      </c>
      <c r="AA5527" s="107">
        <v>0</v>
      </c>
      <c r="AB5527" s="108">
        <v>341.1</v>
      </c>
      <c r="AC5527" s="109">
        <v>0</v>
      </c>
      <c r="AD5527" s="111">
        <v>12.83</v>
      </c>
      <c r="AE5527" s="183"/>
      <c r="AF5527" s="108">
        <v>355.1</v>
      </c>
      <c r="AG5527" s="109">
        <v>0</v>
      </c>
      <c r="AH5527" s="82"/>
      <c r="AI5527" s="82"/>
      <c r="AJ5527" s="80">
        <v>0</v>
      </c>
      <c r="AK5527" s="739"/>
      <c r="AN5527" s="163">
        <f t="shared" si="627"/>
        <v>12.83</v>
      </c>
      <c r="AO5527" s="253"/>
      <c r="AP5527" s="114">
        <f t="shared" si="639"/>
        <v>-10.409696940000002</v>
      </c>
      <c r="AQ5527" s="115">
        <f t="shared" si="628"/>
        <v>0</v>
      </c>
      <c r="AR5527" s="115">
        <f t="shared" si="640"/>
        <v>12.83</v>
      </c>
      <c r="AS5527" s="116">
        <f t="shared" si="641"/>
        <v>-10.303496940000002</v>
      </c>
      <c r="AV5527" s="184">
        <v>5.39</v>
      </c>
      <c r="AW5527" s="185">
        <f t="shared" si="629"/>
        <v>5.39</v>
      </c>
      <c r="AX5527" s="185"/>
      <c r="AY5527" s="185"/>
      <c r="AZ5527" s="185"/>
      <c r="BA5527" s="185"/>
      <c r="BB5527" s="186">
        <f t="shared" si="630"/>
        <v>7.44</v>
      </c>
      <c r="BC5527" s="681"/>
      <c r="BD5527" s="168">
        <f t="shared" si="631"/>
        <v>6.73</v>
      </c>
      <c r="BE5527" s="7"/>
      <c r="BF5527" s="169">
        <v>177</v>
      </c>
      <c r="BG5527" s="169"/>
      <c r="BH5527" s="169"/>
      <c r="BI5527" s="170">
        <v>114.96</v>
      </c>
    </row>
    <row r="5528" spans="1:61" ht="13.5" thickBot="1" x14ac:dyDescent="0.25">
      <c r="A5528" s="58">
        <v>42044</v>
      </c>
      <c r="B5528" s="92">
        <v>17.920000000000002</v>
      </c>
      <c r="C5528" s="171">
        <f t="shared" si="632"/>
        <v>16.5842432</v>
      </c>
      <c r="D5528" s="93">
        <v>5.92</v>
      </c>
      <c r="E5528" s="62">
        <f t="shared" si="633"/>
        <v>21.880000000000003</v>
      </c>
      <c r="F5528" s="94">
        <f t="shared" si="611"/>
        <v>23.840000000000003</v>
      </c>
      <c r="G5528" s="172">
        <f t="shared" si="634"/>
        <v>22.504243199999998</v>
      </c>
      <c r="H5528" s="173">
        <v>15.96</v>
      </c>
      <c r="I5528" s="174">
        <v>6.58</v>
      </c>
      <c r="J5528" s="175">
        <f t="shared" si="635"/>
        <v>6.331574732</v>
      </c>
      <c r="K5528" s="176">
        <f t="shared" si="636"/>
        <v>22.54</v>
      </c>
      <c r="L5528" s="177">
        <f t="shared" si="625"/>
        <v>22.291574732000001</v>
      </c>
      <c r="M5528" s="99"/>
      <c r="N5528" s="99"/>
      <c r="O5528" s="178">
        <f t="shared" si="622"/>
        <v>-1.3000000000000043</v>
      </c>
      <c r="P5528" s="99">
        <f t="shared" si="626"/>
        <v>-0.21266846799999684</v>
      </c>
      <c r="Q5528" s="179">
        <f t="shared" si="637"/>
        <v>-5.7675244010647927E-2</v>
      </c>
      <c r="R5528" s="157">
        <f t="shared" si="638"/>
        <v>-9.5403070692312731E-3</v>
      </c>
      <c r="S5528" s="180">
        <v>0</v>
      </c>
      <c r="T5528" s="159">
        <v>4.0925000000000003E-2</v>
      </c>
      <c r="U5528" s="160">
        <v>0</v>
      </c>
      <c r="V5528" s="181">
        <v>0</v>
      </c>
      <c r="W5528" s="182">
        <v>0</v>
      </c>
      <c r="X5528" s="181">
        <v>0</v>
      </c>
      <c r="Y5528" s="163">
        <f t="shared" si="624"/>
        <v>23.799075000000002</v>
      </c>
      <c r="Z5528" s="106">
        <v>0</v>
      </c>
      <c r="AA5528" s="107">
        <v>0</v>
      </c>
      <c r="AB5528" s="108">
        <v>341.1</v>
      </c>
      <c r="AC5528" s="109">
        <v>0.85</v>
      </c>
      <c r="AD5528" s="111">
        <v>13.93</v>
      </c>
      <c r="AE5528" s="183"/>
      <c r="AF5528" s="108">
        <v>355.25</v>
      </c>
      <c r="AG5528" s="109">
        <v>0.9</v>
      </c>
      <c r="AH5528" s="82"/>
      <c r="AI5528" s="82"/>
      <c r="AJ5528" s="80">
        <v>0</v>
      </c>
      <c r="AK5528" s="739"/>
      <c r="AN5528" s="163">
        <f t="shared" si="627"/>
        <v>13.93</v>
      </c>
      <c r="AO5528" s="253"/>
      <c r="AP5528" s="114">
        <f t="shared" si="639"/>
        <v>-8.3615747320000011</v>
      </c>
      <c r="AQ5528" s="115">
        <f t="shared" si="628"/>
        <v>0</v>
      </c>
      <c r="AR5528" s="115">
        <f t="shared" si="640"/>
        <v>13.93</v>
      </c>
      <c r="AS5528" s="116">
        <f t="shared" si="641"/>
        <v>-8.2649747320000007</v>
      </c>
      <c r="AV5528" s="184">
        <v>8.0399999999999991</v>
      </c>
      <c r="AW5528" s="185">
        <f t="shared" si="629"/>
        <v>8.0399999999999991</v>
      </c>
      <c r="AX5528" s="185"/>
      <c r="AY5528" s="185"/>
      <c r="AZ5528" s="185"/>
      <c r="BA5528" s="185"/>
      <c r="BB5528" s="186">
        <f t="shared" si="630"/>
        <v>5.8900000000000006</v>
      </c>
      <c r="BC5528" s="681"/>
      <c r="BD5528" s="168">
        <f t="shared" si="631"/>
        <v>7.35</v>
      </c>
      <c r="BE5528" s="7"/>
      <c r="BF5528" s="169">
        <v>161</v>
      </c>
      <c r="BG5528" s="169"/>
      <c r="BH5528" s="169"/>
      <c r="BI5528" s="170">
        <v>127.69</v>
      </c>
    </row>
    <row r="5529" spans="1:61" ht="13.5" thickBot="1" x14ac:dyDescent="0.25">
      <c r="A5529" s="58">
        <v>42045</v>
      </c>
      <c r="B5529" s="92">
        <v>19.07</v>
      </c>
      <c r="C5529" s="171">
        <f t="shared" si="632"/>
        <v>17.648522199999999</v>
      </c>
      <c r="D5529" s="93">
        <v>5.96</v>
      </c>
      <c r="E5529" s="62">
        <f t="shared" si="633"/>
        <v>23.970000000000002</v>
      </c>
      <c r="F5529" s="94">
        <f t="shared" si="611"/>
        <v>25.03</v>
      </c>
      <c r="G5529" s="172">
        <f t="shared" si="634"/>
        <v>23.608522199999999</v>
      </c>
      <c r="H5529" s="173">
        <v>18.010000000000002</v>
      </c>
      <c r="I5529" s="174">
        <v>5.88</v>
      </c>
      <c r="J5529" s="175">
        <f t="shared" si="635"/>
        <v>5.6580029520000004</v>
      </c>
      <c r="K5529" s="176">
        <f t="shared" si="636"/>
        <v>23.89</v>
      </c>
      <c r="L5529" s="177">
        <f t="shared" si="625"/>
        <v>23.668002952000002</v>
      </c>
      <c r="M5529" s="99"/>
      <c r="N5529" s="99"/>
      <c r="O5529" s="178">
        <f t="shared" si="622"/>
        <v>-1.1400000000000006</v>
      </c>
      <c r="P5529" s="99">
        <f t="shared" si="626"/>
        <v>5.9480752000002468E-2</v>
      </c>
      <c r="Q5529" s="179">
        <f t="shared" si="637"/>
        <v>-4.7718710757639199E-2</v>
      </c>
      <c r="R5529" s="157">
        <f t="shared" si="638"/>
        <v>2.5131293130490422E-3</v>
      </c>
      <c r="S5529" s="180">
        <v>0</v>
      </c>
      <c r="T5529" s="159">
        <v>4.0925000000000003E-2</v>
      </c>
      <c r="U5529" s="160">
        <v>0</v>
      </c>
      <c r="V5529" s="181">
        <v>0</v>
      </c>
      <c r="W5529" s="182">
        <v>0</v>
      </c>
      <c r="X5529" s="181">
        <v>0</v>
      </c>
      <c r="Y5529" s="163">
        <f t="shared" si="624"/>
        <v>24.989075</v>
      </c>
      <c r="Z5529" s="106">
        <v>0</v>
      </c>
      <c r="AA5529" s="107">
        <v>0</v>
      </c>
      <c r="AB5529" s="108">
        <v>341.7</v>
      </c>
      <c r="AC5529" s="109">
        <v>0.1</v>
      </c>
      <c r="AD5529" s="111">
        <v>13.81</v>
      </c>
      <c r="AE5529" s="183"/>
      <c r="AF5529" s="108">
        <v>355.6</v>
      </c>
      <c r="AG5529" s="109">
        <v>0</v>
      </c>
      <c r="AH5529" s="82"/>
      <c r="AI5529" s="82"/>
      <c r="AJ5529" s="80">
        <v>10</v>
      </c>
      <c r="AK5529" s="739"/>
      <c r="AN5529" s="163">
        <f t="shared" si="627"/>
        <v>23.810000000000002</v>
      </c>
      <c r="AO5529" s="253"/>
      <c r="AP5529" s="114">
        <f t="shared" si="639"/>
        <v>0.14199704800000035</v>
      </c>
      <c r="AQ5529" s="115">
        <f t="shared" si="628"/>
        <v>20</v>
      </c>
      <c r="AR5529" s="115">
        <f t="shared" si="640"/>
        <v>33.81</v>
      </c>
      <c r="AS5529" s="116">
        <f t="shared" si="641"/>
        <v>10.300397048000001</v>
      </c>
      <c r="AV5529" s="184">
        <v>3.52</v>
      </c>
      <c r="AW5529" s="185">
        <f t="shared" si="629"/>
        <v>3.52</v>
      </c>
      <c r="AX5529" s="185"/>
      <c r="AY5529" s="185"/>
      <c r="AZ5529" s="185"/>
      <c r="BA5529" s="185"/>
      <c r="BB5529" s="186">
        <f t="shared" si="630"/>
        <v>20.290000000000003</v>
      </c>
      <c r="BC5529" s="681"/>
      <c r="BD5529" s="168">
        <f t="shared" si="631"/>
        <v>17.930000000000003</v>
      </c>
      <c r="BE5529" s="7"/>
      <c r="BF5529" s="169">
        <v>264</v>
      </c>
      <c r="BG5529" s="169"/>
      <c r="BH5529" s="169"/>
      <c r="BI5529" s="170">
        <v>110.66</v>
      </c>
    </row>
    <row r="5530" spans="1:61" ht="13.5" thickBot="1" x14ac:dyDescent="0.25">
      <c r="A5530" s="58">
        <v>42046</v>
      </c>
      <c r="B5530" s="92">
        <v>19.440000000000001</v>
      </c>
      <c r="C5530" s="171">
        <f t="shared" si="632"/>
        <v>17.990942400000002</v>
      </c>
      <c r="D5530" s="93">
        <v>6.08</v>
      </c>
      <c r="E5530" s="62">
        <f t="shared" si="633"/>
        <v>24.380000000000003</v>
      </c>
      <c r="F5530" s="94">
        <f t="shared" si="611"/>
        <v>25.520000000000003</v>
      </c>
      <c r="G5530" s="187">
        <f t="shared" si="634"/>
        <v>24.0709424</v>
      </c>
      <c r="H5530" s="173">
        <v>18.3</v>
      </c>
      <c r="I5530" s="174">
        <v>6.45</v>
      </c>
      <c r="J5530" s="175">
        <f t="shared" si="635"/>
        <v>6.2064828300000006</v>
      </c>
      <c r="K5530" s="176">
        <f t="shared" si="636"/>
        <v>24.75</v>
      </c>
      <c r="L5530" s="177">
        <f t="shared" si="625"/>
        <v>24.506482830000003</v>
      </c>
      <c r="M5530" s="99"/>
      <c r="N5530" s="99"/>
      <c r="O5530" s="178">
        <f t="shared" si="622"/>
        <v>-0.77000000000000313</v>
      </c>
      <c r="P5530" s="99">
        <f t="shared" si="626"/>
        <v>0.4355404300000032</v>
      </c>
      <c r="Q5530" s="179">
        <f t="shared" si="637"/>
        <v>-3.1111111111111239E-2</v>
      </c>
      <c r="R5530" s="157">
        <f t="shared" si="638"/>
        <v>1.7772457721547435E-2</v>
      </c>
      <c r="S5530" s="180">
        <v>0</v>
      </c>
      <c r="T5530" s="159">
        <v>4.0925000000000003E-2</v>
      </c>
      <c r="U5530" s="160">
        <v>0</v>
      </c>
      <c r="V5530" s="181">
        <v>0</v>
      </c>
      <c r="W5530" s="182">
        <v>0</v>
      </c>
      <c r="X5530" s="181">
        <v>0</v>
      </c>
      <c r="Y5530" s="163">
        <f t="shared" si="624"/>
        <v>25.479075000000002</v>
      </c>
      <c r="Z5530" s="106">
        <v>0</v>
      </c>
      <c r="AA5530" s="107">
        <v>0</v>
      </c>
      <c r="AB5530" s="108">
        <v>341.5</v>
      </c>
      <c r="AC5530" s="109">
        <v>0</v>
      </c>
      <c r="AD5530" s="111">
        <v>14.28</v>
      </c>
      <c r="AE5530" s="183"/>
      <c r="AF5530" s="108">
        <v>355.6</v>
      </c>
      <c r="AG5530" s="109">
        <v>0</v>
      </c>
      <c r="AH5530" s="82"/>
      <c r="AI5530" s="82"/>
      <c r="AJ5530" s="80">
        <v>5</v>
      </c>
      <c r="AK5530" s="739"/>
      <c r="AN5530" s="163">
        <f t="shared" si="627"/>
        <v>19.28</v>
      </c>
      <c r="AO5530" s="253"/>
      <c r="AP5530" s="114">
        <f t="shared" si="639"/>
        <v>-5.2264828300000019</v>
      </c>
      <c r="AQ5530" s="115">
        <f t="shared" si="628"/>
        <v>10</v>
      </c>
      <c r="AR5530" s="115">
        <f t="shared" si="640"/>
        <v>24.28</v>
      </c>
      <c r="AS5530" s="116">
        <f t="shared" si="641"/>
        <v>-0.14368283000000304</v>
      </c>
      <c r="AV5530" s="184">
        <v>8.67</v>
      </c>
      <c r="AW5530" s="185">
        <f t="shared" si="629"/>
        <v>8.67</v>
      </c>
      <c r="AX5530" s="185"/>
      <c r="AY5530" s="185"/>
      <c r="AZ5530" s="185"/>
      <c r="BA5530" s="185"/>
      <c r="BB5530" s="186">
        <f t="shared" si="630"/>
        <v>10.610000000000001</v>
      </c>
      <c r="BC5530" s="681"/>
      <c r="BD5530" s="168">
        <f t="shared" si="631"/>
        <v>12.830000000000002</v>
      </c>
      <c r="BE5530" s="7"/>
      <c r="BF5530" s="169">
        <v>138</v>
      </c>
      <c r="BG5530" s="169"/>
      <c r="BH5530" s="169"/>
      <c r="BI5530" s="170">
        <v>133.69</v>
      </c>
    </row>
    <row r="5531" spans="1:61" ht="13.5" thickBot="1" x14ac:dyDescent="0.25">
      <c r="A5531" s="58">
        <v>42047</v>
      </c>
      <c r="B5531" s="92">
        <v>19.39</v>
      </c>
      <c r="C5531" s="171">
        <f t="shared" si="632"/>
        <v>17.944669399999999</v>
      </c>
      <c r="D5531" s="93">
        <v>5.74</v>
      </c>
      <c r="E5531" s="62">
        <f t="shared" si="633"/>
        <v>23.71</v>
      </c>
      <c r="F5531" s="120">
        <f t="shared" si="611"/>
        <v>25.130000000000003</v>
      </c>
      <c r="G5531" s="172">
        <f t="shared" si="634"/>
        <v>23.684669399999997</v>
      </c>
      <c r="H5531" s="173">
        <v>17.97</v>
      </c>
      <c r="I5531" s="174">
        <v>6.19</v>
      </c>
      <c r="J5531" s="175">
        <f t="shared" si="635"/>
        <v>5.9562990260000008</v>
      </c>
      <c r="K5531" s="176">
        <f t="shared" si="636"/>
        <v>24.16</v>
      </c>
      <c r="L5531" s="177">
        <f t="shared" si="625"/>
        <v>23.926299025999999</v>
      </c>
      <c r="M5531" s="99"/>
      <c r="N5531" s="99"/>
      <c r="O5531" s="178">
        <f t="shared" si="622"/>
        <v>-0.97000000000000242</v>
      </c>
      <c r="P5531" s="99">
        <f t="shared" si="626"/>
        <v>0.24162962600000171</v>
      </c>
      <c r="Q5531" s="179">
        <f t="shared" si="637"/>
        <v>-4.0149006622516657E-2</v>
      </c>
      <c r="R5531" s="157">
        <f t="shared" si="638"/>
        <v>1.0098913573613285E-2</v>
      </c>
      <c r="S5531" s="180">
        <v>0</v>
      </c>
      <c r="T5531" s="159">
        <v>4.0925000000000003E-2</v>
      </c>
      <c r="U5531" s="160">
        <v>0</v>
      </c>
      <c r="V5531" s="181">
        <v>0</v>
      </c>
      <c r="W5531" s="182">
        <v>0</v>
      </c>
      <c r="X5531" s="181">
        <v>0</v>
      </c>
      <c r="Y5531" s="163">
        <f t="shared" si="624"/>
        <v>25.089075000000001</v>
      </c>
      <c r="Z5531" s="106">
        <v>0</v>
      </c>
      <c r="AA5531" s="107">
        <v>0</v>
      </c>
      <c r="AB5531" s="108">
        <v>341.4</v>
      </c>
      <c r="AC5531" s="109">
        <v>0</v>
      </c>
      <c r="AD5531" s="111">
        <v>13.04</v>
      </c>
      <c r="AE5531" s="183"/>
      <c r="AF5531" s="108">
        <v>355.3</v>
      </c>
      <c r="AG5531" s="109">
        <v>0</v>
      </c>
      <c r="AH5531" s="82"/>
      <c r="AI5531" s="82"/>
      <c r="AJ5531" s="80">
        <v>0</v>
      </c>
      <c r="AK5531" s="739"/>
      <c r="AN5531" s="163">
        <f t="shared" si="627"/>
        <v>13.04</v>
      </c>
      <c r="AO5531" s="253"/>
      <c r="AP5531" s="114">
        <f t="shared" si="639"/>
        <v>-10.886299026</v>
      </c>
      <c r="AQ5531" s="115">
        <f t="shared" si="628"/>
        <v>0</v>
      </c>
      <c r="AR5531" s="115">
        <f t="shared" si="640"/>
        <v>13.04</v>
      </c>
      <c r="AS5531" s="116">
        <f t="shared" si="641"/>
        <v>-10.729099026</v>
      </c>
      <c r="AV5531" s="184">
        <v>5.81</v>
      </c>
      <c r="AW5531" s="185">
        <f t="shared" si="629"/>
        <v>5.81</v>
      </c>
      <c r="AX5531" s="185"/>
      <c r="AY5531" s="185"/>
      <c r="AZ5531" s="185"/>
      <c r="BA5531" s="185"/>
      <c r="BB5531" s="186">
        <f t="shared" si="630"/>
        <v>7.2299999999999995</v>
      </c>
      <c r="BC5531" s="681"/>
      <c r="BD5531" s="168">
        <f t="shared" si="631"/>
        <v>6.8499999999999988</v>
      </c>
      <c r="BE5531" s="7"/>
      <c r="BF5531" s="169">
        <v>262</v>
      </c>
      <c r="BG5531" s="169"/>
      <c r="BH5531" s="169"/>
      <c r="BI5531" s="170">
        <v>143.16</v>
      </c>
    </row>
    <row r="5532" spans="1:61" ht="13.5" thickBot="1" x14ac:dyDescent="0.25">
      <c r="A5532" s="58">
        <v>42048</v>
      </c>
      <c r="B5532" s="92">
        <v>19.760000000000002</v>
      </c>
      <c r="C5532" s="171">
        <f t="shared" si="632"/>
        <v>18.287089600000002</v>
      </c>
      <c r="D5532" s="93">
        <v>5.47</v>
      </c>
      <c r="E5532" s="62">
        <f t="shared" si="633"/>
        <v>23.759999999999998</v>
      </c>
      <c r="F5532" s="94">
        <f t="shared" si="611"/>
        <v>25.23</v>
      </c>
      <c r="G5532" s="172">
        <f t="shared" si="634"/>
        <v>23.7570896</v>
      </c>
      <c r="H5532" s="173">
        <v>18.29</v>
      </c>
      <c r="I5532" s="174">
        <v>5.93</v>
      </c>
      <c r="J5532" s="175">
        <f t="shared" si="635"/>
        <v>5.7061152220000002</v>
      </c>
      <c r="K5532" s="176">
        <f t="shared" si="636"/>
        <v>24.22</v>
      </c>
      <c r="L5532" s="177">
        <f t="shared" si="625"/>
        <v>23.996115222</v>
      </c>
      <c r="M5532" s="99"/>
      <c r="N5532" s="99"/>
      <c r="O5532" s="178">
        <f t="shared" si="622"/>
        <v>-1.0100000000000016</v>
      </c>
      <c r="P5532" s="99">
        <f t="shared" si="626"/>
        <v>0.23902562199999977</v>
      </c>
      <c r="Q5532" s="179">
        <f t="shared" si="637"/>
        <v>-4.1701073492981071E-2</v>
      </c>
      <c r="R5532" s="157">
        <f t="shared" si="638"/>
        <v>9.9610132635493207E-3</v>
      </c>
      <c r="S5532" s="180">
        <v>0</v>
      </c>
      <c r="T5532" s="159">
        <v>4.0925000000000003E-2</v>
      </c>
      <c r="U5532" s="160">
        <v>0</v>
      </c>
      <c r="V5532" s="181">
        <v>0</v>
      </c>
      <c r="W5532" s="182">
        <v>0</v>
      </c>
      <c r="X5532" s="181">
        <v>0</v>
      </c>
      <c r="Y5532" s="163">
        <f t="shared" si="624"/>
        <v>25.189074999999999</v>
      </c>
      <c r="Z5532" s="106">
        <v>0</v>
      </c>
      <c r="AA5532" s="107">
        <v>0</v>
      </c>
      <c r="AB5532" s="108">
        <v>341.3</v>
      </c>
      <c r="AC5532" s="109">
        <v>0</v>
      </c>
      <c r="AD5532" s="111">
        <v>16.149999999999999</v>
      </c>
      <c r="AE5532" s="183"/>
      <c r="AF5532" s="108">
        <v>355.3</v>
      </c>
      <c r="AG5532" s="109">
        <v>0</v>
      </c>
      <c r="AH5532" s="82"/>
      <c r="AI5532" s="82"/>
      <c r="AJ5532" s="80">
        <v>12</v>
      </c>
      <c r="AK5532" s="739"/>
      <c r="AN5532" s="163">
        <f t="shared" si="627"/>
        <v>28.15</v>
      </c>
      <c r="AO5532" s="253"/>
      <c r="AP5532" s="114">
        <f t="shared" si="639"/>
        <v>4.1538847779999983</v>
      </c>
      <c r="AQ5532" s="115">
        <f t="shared" si="628"/>
        <v>24</v>
      </c>
      <c r="AR5532" s="115">
        <f t="shared" si="640"/>
        <v>40.15</v>
      </c>
      <c r="AS5532" s="116">
        <f t="shared" si="641"/>
        <v>16.233684777999997</v>
      </c>
      <c r="AV5532" s="184">
        <v>5.53</v>
      </c>
      <c r="AW5532" s="185">
        <f t="shared" si="629"/>
        <v>5.53</v>
      </c>
      <c r="AX5532" s="185"/>
      <c r="AY5532" s="185"/>
      <c r="AZ5532" s="185"/>
      <c r="BA5532" s="185"/>
      <c r="BB5532" s="186">
        <f t="shared" si="630"/>
        <v>22.619999999999997</v>
      </c>
      <c r="BC5532" s="681"/>
      <c r="BD5532" s="168">
        <f t="shared" si="631"/>
        <v>22.22</v>
      </c>
      <c r="BE5532" s="7"/>
      <c r="BF5532" s="169">
        <v>133</v>
      </c>
      <c r="BG5532" s="169"/>
      <c r="BH5532" s="169"/>
      <c r="BI5532" s="170">
        <v>174.91</v>
      </c>
    </row>
    <row r="5533" spans="1:61" ht="13.5" thickBot="1" x14ac:dyDescent="0.25">
      <c r="A5533" s="58">
        <v>42049</v>
      </c>
      <c r="B5533" s="92">
        <v>19.57</v>
      </c>
      <c r="C5533" s="171">
        <f t="shared" si="632"/>
        <v>18.111252199999999</v>
      </c>
      <c r="D5533" s="93">
        <v>5.93</v>
      </c>
      <c r="E5533" s="62">
        <f t="shared" si="633"/>
        <v>23.87</v>
      </c>
      <c r="F5533" s="94">
        <f t="shared" si="611"/>
        <v>25.5</v>
      </c>
      <c r="G5533" s="172">
        <f t="shared" si="634"/>
        <v>24.041252199999999</v>
      </c>
      <c r="H5533" s="173">
        <v>17.940000000000001</v>
      </c>
      <c r="I5533" s="174">
        <v>6.02</v>
      </c>
      <c r="J5533" s="175">
        <f t="shared" si="635"/>
        <v>5.7927173079999994</v>
      </c>
      <c r="K5533" s="176">
        <f t="shared" si="636"/>
        <v>23.96</v>
      </c>
      <c r="L5533" s="177">
        <f t="shared" si="625"/>
        <v>23.732717308000002</v>
      </c>
      <c r="M5533" s="99"/>
      <c r="N5533" s="99"/>
      <c r="O5533" s="178">
        <f t="shared" si="622"/>
        <v>-1.5399999999999991</v>
      </c>
      <c r="P5533" s="99">
        <f t="shared" si="626"/>
        <v>-0.30853489199999728</v>
      </c>
      <c r="Q5533" s="179">
        <f t="shared" si="637"/>
        <v>-6.4273789649415658E-2</v>
      </c>
      <c r="R5533" s="157">
        <f t="shared" si="638"/>
        <v>-1.3000403114227212E-2</v>
      </c>
      <c r="S5533" s="180">
        <v>0</v>
      </c>
      <c r="T5533" s="159">
        <v>4.0925000000000003E-2</v>
      </c>
      <c r="U5533" s="160">
        <v>0</v>
      </c>
      <c r="V5533" s="181">
        <v>0</v>
      </c>
      <c r="W5533" s="182">
        <v>0</v>
      </c>
      <c r="X5533" s="181">
        <v>0</v>
      </c>
      <c r="Y5533" s="163">
        <f t="shared" si="624"/>
        <v>25.459074999999999</v>
      </c>
      <c r="Z5533" s="106">
        <v>0</v>
      </c>
      <c r="AA5533" s="107">
        <v>0</v>
      </c>
      <c r="AB5533" s="108">
        <v>341.3</v>
      </c>
      <c r="AC5533" s="109">
        <v>0</v>
      </c>
      <c r="AD5533" s="111">
        <v>13.9</v>
      </c>
      <c r="AE5533" s="183"/>
      <c r="AF5533" s="108">
        <v>355.2</v>
      </c>
      <c r="AG5533" s="109">
        <v>0</v>
      </c>
      <c r="AH5533" s="82"/>
      <c r="AI5533" s="82"/>
      <c r="AJ5533" s="80">
        <v>0</v>
      </c>
      <c r="AK5533" s="739"/>
      <c r="AN5533" s="163">
        <f t="shared" si="627"/>
        <v>13.9</v>
      </c>
      <c r="AO5533" s="253"/>
      <c r="AP5533" s="114">
        <f t="shared" si="639"/>
        <v>-9.8327173080000012</v>
      </c>
      <c r="AQ5533" s="115">
        <f t="shared" si="628"/>
        <v>0</v>
      </c>
      <c r="AR5533" s="115">
        <f t="shared" si="640"/>
        <v>13.9</v>
      </c>
      <c r="AS5533" s="116">
        <f t="shared" si="641"/>
        <v>-9.7487173080000016</v>
      </c>
      <c r="AV5533" s="184">
        <v>5.68</v>
      </c>
      <c r="AW5533" s="185">
        <f t="shared" si="629"/>
        <v>5.68</v>
      </c>
      <c r="AX5533" s="185"/>
      <c r="AY5533" s="185"/>
      <c r="AZ5533" s="185"/>
      <c r="BA5533" s="185"/>
      <c r="BB5533" s="186">
        <f t="shared" si="630"/>
        <v>8.2200000000000006</v>
      </c>
      <c r="BC5533" s="681"/>
      <c r="BD5533" s="168">
        <f t="shared" si="631"/>
        <v>7.8800000000000008</v>
      </c>
      <c r="BE5533" s="7"/>
      <c r="BF5533" s="169">
        <v>140</v>
      </c>
      <c r="BG5533" s="169"/>
      <c r="BH5533" s="169"/>
      <c r="BI5533" s="170">
        <v>122.13</v>
      </c>
    </row>
    <row r="5534" spans="1:61" ht="13.5" thickBot="1" x14ac:dyDescent="0.25">
      <c r="A5534" s="58">
        <v>42050</v>
      </c>
      <c r="B5534" s="92">
        <v>18.010000000000002</v>
      </c>
      <c r="C5534" s="171">
        <f t="shared" si="632"/>
        <v>16.6675346</v>
      </c>
      <c r="D5534" s="93">
        <v>6.49</v>
      </c>
      <c r="E5534" s="62">
        <f t="shared" si="633"/>
        <v>23.36</v>
      </c>
      <c r="F5534" s="94">
        <f t="shared" si="611"/>
        <v>24.5</v>
      </c>
      <c r="G5534" s="172">
        <f t="shared" si="634"/>
        <v>23.157534599999998</v>
      </c>
      <c r="H5534" s="173">
        <v>16.87</v>
      </c>
      <c r="I5534" s="174">
        <v>6.71</v>
      </c>
      <c r="J5534" s="175">
        <f t="shared" si="635"/>
        <v>6.4566666340000003</v>
      </c>
      <c r="K5534" s="176">
        <f t="shared" si="636"/>
        <v>23.580000000000002</v>
      </c>
      <c r="L5534" s="177">
        <f t="shared" si="625"/>
        <v>23.326666634000002</v>
      </c>
      <c r="M5534" s="99"/>
      <c r="N5534" s="99"/>
      <c r="O5534" s="178">
        <f t="shared" si="622"/>
        <v>-0.91999999999999815</v>
      </c>
      <c r="P5534" s="99">
        <f t="shared" si="626"/>
        <v>0.16913203400000398</v>
      </c>
      <c r="Q5534" s="179">
        <f t="shared" si="637"/>
        <v>-3.9016115351993133E-2</v>
      </c>
      <c r="R5534" s="157">
        <f t="shared" si="638"/>
        <v>7.2505873493936765E-3</v>
      </c>
      <c r="S5534" s="180">
        <v>0</v>
      </c>
      <c r="T5534" s="159">
        <v>4.0925000000000003E-2</v>
      </c>
      <c r="U5534" s="160">
        <v>0</v>
      </c>
      <c r="V5534" s="181">
        <v>0</v>
      </c>
      <c r="W5534" s="182">
        <v>0</v>
      </c>
      <c r="X5534" s="181">
        <v>0</v>
      </c>
      <c r="Y5534" s="163">
        <f t="shared" si="624"/>
        <v>24.459074999999999</v>
      </c>
      <c r="Z5534" s="106">
        <v>0</v>
      </c>
      <c r="AA5534" s="107">
        <v>0</v>
      </c>
      <c r="AB5534" s="108">
        <v>341.2</v>
      </c>
      <c r="AC5534" s="109">
        <v>0</v>
      </c>
      <c r="AD5534" s="111">
        <v>12.36</v>
      </c>
      <c r="AE5534" s="183"/>
      <c r="AF5534" s="108">
        <v>355.2</v>
      </c>
      <c r="AG5534" s="109">
        <v>0</v>
      </c>
      <c r="AH5534" s="82"/>
      <c r="AI5534" s="82"/>
      <c r="AJ5534" s="80">
        <v>5</v>
      </c>
      <c r="AK5534" s="739"/>
      <c r="AN5534" s="163">
        <f t="shared" si="627"/>
        <v>17.36</v>
      </c>
      <c r="AO5534" s="253"/>
      <c r="AP5534" s="114">
        <f t="shared" si="639"/>
        <v>-5.9666666340000027</v>
      </c>
      <c r="AQ5534" s="115">
        <f t="shared" si="628"/>
        <v>10</v>
      </c>
      <c r="AR5534" s="115">
        <f t="shared" si="640"/>
        <v>22.36</v>
      </c>
      <c r="AS5534" s="116">
        <f t="shared" si="641"/>
        <v>-0.87186663400000342</v>
      </c>
      <c r="AV5534" s="184">
        <v>5.29</v>
      </c>
      <c r="AW5534" s="185">
        <f t="shared" si="629"/>
        <v>5.29</v>
      </c>
      <c r="AX5534" s="185"/>
      <c r="AY5534" s="185"/>
      <c r="AZ5534" s="185"/>
      <c r="BA5534" s="185"/>
      <c r="BB5534" s="186">
        <f t="shared" si="630"/>
        <v>12.07</v>
      </c>
      <c r="BC5534" s="681"/>
      <c r="BD5534" s="168">
        <f t="shared" si="631"/>
        <v>10.649999999999999</v>
      </c>
      <c r="BE5534" s="7"/>
      <c r="BF5534" s="169">
        <v>158</v>
      </c>
      <c r="BG5534" s="169"/>
      <c r="BH5534" s="169"/>
      <c r="BI5534" s="170">
        <v>157</v>
      </c>
    </row>
    <row r="5535" spans="1:61" ht="13.5" thickBot="1" x14ac:dyDescent="0.25">
      <c r="A5535" s="58">
        <v>42051</v>
      </c>
      <c r="B5535" s="92">
        <v>18.13</v>
      </c>
      <c r="C5535" s="171">
        <f t="shared" si="632"/>
        <v>16.778589799999999</v>
      </c>
      <c r="D5535" s="93">
        <v>6.7</v>
      </c>
      <c r="E5535" s="62">
        <f t="shared" si="633"/>
        <v>22.74</v>
      </c>
      <c r="F5535" s="94">
        <f t="shared" si="611"/>
        <v>24.83</v>
      </c>
      <c r="G5535" s="172">
        <f t="shared" si="634"/>
        <v>23.478589799999998</v>
      </c>
      <c r="H5535" s="173">
        <v>16.04</v>
      </c>
      <c r="I5535" s="174">
        <v>7.86</v>
      </c>
      <c r="J5535" s="175">
        <f t="shared" si="635"/>
        <v>7.5632488440000003</v>
      </c>
      <c r="K5535" s="176">
        <f t="shared" si="636"/>
        <v>23.9</v>
      </c>
      <c r="L5535" s="177">
        <f t="shared" si="625"/>
        <v>23.603248843999999</v>
      </c>
      <c r="M5535" s="99"/>
      <c r="N5535" s="99"/>
      <c r="O5535" s="178">
        <f t="shared" si="622"/>
        <v>-0.92999999999999972</v>
      </c>
      <c r="P5535" s="99">
        <f t="shared" si="626"/>
        <v>0.12465904400000127</v>
      </c>
      <c r="Q5535" s="179">
        <f t="shared" si="637"/>
        <v>-3.8912133891213382E-2</v>
      </c>
      <c r="R5535" s="157">
        <f t="shared" si="638"/>
        <v>5.2814358236828018E-3</v>
      </c>
      <c r="S5535" s="180">
        <v>0</v>
      </c>
      <c r="T5535" s="159">
        <v>4.0925000000000003E-2</v>
      </c>
      <c r="U5535" s="160">
        <v>0</v>
      </c>
      <c r="V5535" s="181">
        <v>0</v>
      </c>
      <c r="W5535" s="182">
        <v>0</v>
      </c>
      <c r="X5535" s="181">
        <v>0</v>
      </c>
      <c r="Y5535" s="163">
        <f t="shared" si="624"/>
        <v>24.789074999999997</v>
      </c>
      <c r="Z5535" s="106">
        <v>0</v>
      </c>
      <c r="AA5535" s="107">
        <v>0</v>
      </c>
      <c r="AB5535" s="108">
        <v>341.2</v>
      </c>
      <c r="AC5535" s="109">
        <v>0.2</v>
      </c>
      <c r="AD5535" s="111">
        <v>13.87</v>
      </c>
      <c r="AE5535" s="183"/>
      <c r="AF5535" s="108">
        <v>335.25</v>
      </c>
      <c r="AG5535" s="109">
        <v>0</v>
      </c>
      <c r="AH5535" s="82"/>
      <c r="AI5535" s="82"/>
      <c r="AJ5535" s="80">
        <v>10</v>
      </c>
      <c r="AK5535" s="739"/>
      <c r="AN5535" s="163">
        <f t="shared" si="627"/>
        <v>23.869999999999997</v>
      </c>
      <c r="AO5535" s="253"/>
      <c r="AP5535" s="114">
        <f t="shared" si="639"/>
        <v>0.26675115599999799</v>
      </c>
      <c r="AQ5535" s="115">
        <f t="shared" si="628"/>
        <v>20</v>
      </c>
      <c r="AR5535" s="115">
        <f t="shared" si="640"/>
        <v>33.869999999999997</v>
      </c>
      <c r="AS5535" s="116">
        <f t="shared" si="641"/>
        <v>10.446151155999999</v>
      </c>
      <c r="AV5535" s="184">
        <v>11.77</v>
      </c>
      <c r="AW5535" s="185">
        <f t="shared" si="629"/>
        <v>11.77</v>
      </c>
      <c r="AX5535" s="185"/>
      <c r="AY5535" s="185"/>
      <c r="AZ5535" s="185"/>
      <c r="BA5535" s="185"/>
      <c r="BB5535" s="186">
        <f t="shared" si="630"/>
        <v>12.099999999999998</v>
      </c>
      <c r="BC5535" s="681"/>
      <c r="BD5535" s="168">
        <f t="shared" si="631"/>
        <v>16.009999999999998</v>
      </c>
      <c r="BE5535" s="7"/>
      <c r="BF5535" s="169">
        <v>299</v>
      </c>
      <c r="BG5535" s="169"/>
      <c r="BH5535" s="169"/>
      <c r="BI5535" s="170">
        <v>148.75</v>
      </c>
    </row>
    <row r="5536" spans="1:61" ht="13.5" thickBot="1" x14ac:dyDescent="0.25">
      <c r="A5536" s="58">
        <v>42052</v>
      </c>
      <c r="B5536" s="92">
        <v>16.82</v>
      </c>
      <c r="C5536" s="171">
        <f t="shared" si="632"/>
        <v>15.5662372</v>
      </c>
      <c r="D5536" s="93">
        <v>6.84</v>
      </c>
      <c r="E5536" s="62">
        <f t="shared" si="633"/>
        <v>23.13</v>
      </c>
      <c r="F5536" s="94">
        <f t="shared" si="611"/>
        <v>23.66</v>
      </c>
      <c r="G5536" s="172">
        <f t="shared" si="634"/>
        <v>22.4062372</v>
      </c>
      <c r="H5536" s="173">
        <v>16.29</v>
      </c>
      <c r="I5536" s="174">
        <v>6.8</v>
      </c>
      <c r="J5536" s="175">
        <f t="shared" si="635"/>
        <v>6.5432687200000004</v>
      </c>
      <c r="K5536" s="176">
        <f t="shared" si="636"/>
        <v>23.09</v>
      </c>
      <c r="L5536" s="177">
        <f t="shared" si="625"/>
        <v>22.83326872</v>
      </c>
      <c r="M5536" s="99"/>
      <c r="N5536" s="99"/>
      <c r="O5536" s="178">
        <f t="shared" si="622"/>
        <v>-0.57000000000000028</v>
      </c>
      <c r="P5536" s="99">
        <f t="shared" si="626"/>
        <v>0.42703151999999989</v>
      </c>
      <c r="Q5536" s="179">
        <f t="shared" si="637"/>
        <v>-2.4686011260285849E-2</v>
      </c>
      <c r="R5536" s="157">
        <f t="shared" si="638"/>
        <v>1.870216328799024E-2</v>
      </c>
      <c r="S5536" s="180">
        <v>0</v>
      </c>
      <c r="T5536" s="159">
        <v>4.0925000000000003E-2</v>
      </c>
      <c r="U5536" s="160">
        <v>0</v>
      </c>
      <c r="V5536" s="181">
        <v>0</v>
      </c>
      <c r="W5536" s="182">
        <v>0</v>
      </c>
      <c r="X5536" s="181">
        <v>0</v>
      </c>
      <c r="Y5536" s="163">
        <f t="shared" si="624"/>
        <v>23.619074999999999</v>
      </c>
      <c r="Z5536" s="106">
        <v>0</v>
      </c>
      <c r="AA5536" s="107">
        <v>0</v>
      </c>
      <c r="AB5536" s="108">
        <v>341.2</v>
      </c>
      <c r="AC5536" s="109">
        <v>0</v>
      </c>
      <c r="AD5536" s="111">
        <v>13.81</v>
      </c>
      <c r="AE5536" s="183"/>
      <c r="AF5536" s="108">
        <v>355.19</v>
      </c>
      <c r="AG5536" s="109">
        <v>0</v>
      </c>
      <c r="AH5536" s="82"/>
      <c r="AI5536" s="82"/>
      <c r="AJ5536" s="80">
        <v>5</v>
      </c>
      <c r="AK5536" s="739"/>
      <c r="AN5536" s="163">
        <f t="shared" si="627"/>
        <v>18.810000000000002</v>
      </c>
      <c r="AO5536" s="253"/>
      <c r="AP5536" s="114">
        <f t="shared" si="639"/>
        <v>-4.0232687199999972</v>
      </c>
      <c r="AQ5536" s="115">
        <f t="shared" si="628"/>
        <v>10</v>
      </c>
      <c r="AR5536" s="115">
        <f t="shared" si="640"/>
        <v>23.810000000000002</v>
      </c>
      <c r="AS5536" s="116">
        <f t="shared" si="641"/>
        <v>1.0469312800000026</v>
      </c>
      <c r="AV5536" s="184">
        <v>7.17</v>
      </c>
      <c r="AW5536" s="185">
        <f t="shared" si="629"/>
        <v>7.17</v>
      </c>
      <c r="AX5536" s="185"/>
      <c r="AY5536" s="185"/>
      <c r="AZ5536" s="185"/>
      <c r="BA5536" s="185"/>
      <c r="BB5536" s="186">
        <f t="shared" si="630"/>
        <v>11.640000000000002</v>
      </c>
      <c r="BC5536" s="681"/>
      <c r="BD5536" s="168">
        <f t="shared" si="631"/>
        <v>12.010000000000002</v>
      </c>
      <c r="BE5536" s="7"/>
      <c r="BF5536" s="169">
        <v>117</v>
      </c>
      <c r="BG5536" s="169"/>
      <c r="BH5536" s="169"/>
      <c r="BI5536" s="170">
        <v>142.27000000000001</v>
      </c>
    </row>
    <row r="5537" spans="1:61" ht="13.5" thickBot="1" x14ac:dyDescent="0.25">
      <c r="A5537" s="58">
        <v>42053</v>
      </c>
      <c r="B5537" s="92">
        <v>19.190000000000001</v>
      </c>
      <c r="C5537" s="171">
        <f t="shared" si="632"/>
        <v>17.759577400000001</v>
      </c>
      <c r="D5537" s="93">
        <v>5.87</v>
      </c>
      <c r="E5537" s="62">
        <f t="shared" si="633"/>
        <v>23.32</v>
      </c>
      <c r="F5537" s="94">
        <f t="shared" si="611"/>
        <v>25.060000000000002</v>
      </c>
      <c r="G5537" s="172">
        <f t="shared" si="634"/>
        <v>23.629577400000002</v>
      </c>
      <c r="H5537" s="173">
        <v>17.45</v>
      </c>
      <c r="I5537" s="174">
        <v>6.01</v>
      </c>
      <c r="J5537" s="175">
        <f t="shared" si="635"/>
        <v>5.7830948539999998</v>
      </c>
      <c r="K5537" s="176">
        <f t="shared" si="636"/>
        <v>23.46</v>
      </c>
      <c r="L5537" s="177">
        <f t="shared" si="625"/>
        <v>23.233094854000001</v>
      </c>
      <c r="M5537" s="99"/>
      <c r="N5537" s="99"/>
      <c r="O5537" s="178">
        <f t="shared" si="622"/>
        <v>-1.6000000000000014</v>
      </c>
      <c r="P5537" s="99">
        <f t="shared" si="626"/>
        <v>-0.39648254600000143</v>
      </c>
      <c r="Q5537" s="179">
        <f t="shared" si="637"/>
        <v>-6.8201193520886674E-2</v>
      </c>
      <c r="R5537" s="157">
        <f t="shared" si="638"/>
        <v>-1.7065421050942758E-2</v>
      </c>
      <c r="S5537" s="180">
        <v>0</v>
      </c>
      <c r="T5537" s="159">
        <v>4.0925000000000003E-2</v>
      </c>
      <c r="U5537" s="160">
        <v>0</v>
      </c>
      <c r="V5537" s="181">
        <v>0</v>
      </c>
      <c r="W5537" s="182">
        <v>0</v>
      </c>
      <c r="X5537" s="181">
        <v>0</v>
      </c>
      <c r="Y5537" s="163">
        <f t="shared" si="624"/>
        <v>25.019075000000001</v>
      </c>
      <c r="Z5537" s="106">
        <v>0</v>
      </c>
      <c r="AA5537" s="107">
        <v>0</v>
      </c>
      <c r="AB5537" s="108">
        <v>341.2</v>
      </c>
      <c r="AC5537" s="109">
        <v>0.05</v>
      </c>
      <c r="AD5537" s="111">
        <v>10.029999999999999</v>
      </c>
      <c r="AE5537" s="183"/>
      <c r="AF5537" s="108">
        <v>355.2</v>
      </c>
      <c r="AG5537" s="109">
        <v>0</v>
      </c>
      <c r="AH5537" s="82"/>
      <c r="AI5537" s="82"/>
      <c r="AJ5537" s="80">
        <v>0</v>
      </c>
      <c r="AK5537" s="739"/>
      <c r="AN5537" s="163">
        <f t="shared" si="627"/>
        <v>10.029999999999999</v>
      </c>
      <c r="AO5537" s="253"/>
      <c r="AP5537" s="114">
        <f t="shared" si="639"/>
        <v>-13.203094854000001</v>
      </c>
      <c r="AQ5537" s="115">
        <f t="shared" si="628"/>
        <v>0</v>
      </c>
      <c r="AR5537" s="115">
        <f t="shared" si="640"/>
        <v>10.029999999999999</v>
      </c>
      <c r="AS5537" s="116">
        <f t="shared" si="641"/>
        <v>-13.057894854000001</v>
      </c>
      <c r="AV5537" s="184">
        <v>5.68</v>
      </c>
      <c r="AW5537" s="185">
        <f t="shared" si="629"/>
        <v>5.68</v>
      </c>
      <c r="AX5537" s="185"/>
      <c r="AY5537" s="185"/>
      <c r="AZ5537" s="185"/>
      <c r="BA5537" s="185"/>
      <c r="BB5537" s="186">
        <f t="shared" si="630"/>
        <v>4.3499999999999996</v>
      </c>
      <c r="BC5537" s="681"/>
      <c r="BD5537" s="168">
        <f t="shared" si="631"/>
        <v>4.0199999999999996</v>
      </c>
      <c r="BE5537" s="7"/>
      <c r="BF5537" s="169">
        <v>242</v>
      </c>
      <c r="BG5537" s="169"/>
      <c r="BH5537" s="169"/>
      <c r="BI5537" s="170">
        <v>134.13</v>
      </c>
    </row>
    <row r="5538" spans="1:61" ht="13.5" thickBot="1" x14ac:dyDescent="0.25">
      <c r="A5538" s="58">
        <v>42054</v>
      </c>
      <c r="B5538" s="92">
        <v>20.74</v>
      </c>
      <c r="C5538" s="171">
        <f t="shared" si="632"/>
        <v>19.194040399999999</v>
      </c>
      <c r="D5538" s="93">
        <v>4.91</v>
      </c>
      <c r="E5538" s="62">
        <f t="shared" si="633"/>
        <v>24.85</v>
      </c>
      <c r="F5538" s="94">
        <f t="shared" si="611"/>
        <v>25.65</v>
      </c>
      <c r="G5538" s="172">
        <f t="shared" si="634"/>
        <v>24.104040399999999</v>
      </c>
      <c r="H5538" s="173">
        <v>19.940000000000001</v>
      </c>
      <c r="I5538" s="174">
        <v>5.89</v>
      </c>
      <c r="J5538" s="175">
        <f t="shared" si="635"/>
        <v>5.667625406</v>
      </c>
      <c r="K5538" s="176">
        <f t="shared" si="636"/>
        <v>25.830000000000002</v>
      </c>
      <c r="L5538" s="177">
        <f t="shared" si="625"/>
        <v>25.607625406</v>
      </c>
      <c r="M5538" s="99"/>
      <c r="N5538" s="99"/>
      <c r="O5538" s="178">
        <f t="shared" si="622"/>
        <v>0.18000000000000327</v>
      </c>
      <c r="P5538" s="99">
        <f t="shared" si="626"/>
        <v>1.5035850060000016</v>
      </c>
      <c r="Q5538" s="179">
        <f t="shared" si="637"/>
        <v>6.9686411149827042E-3</v>
      </c>
      <c r="R5538" s="157">
        <f t="shared" si="638"/>
        <v>5.8716299624083992E-2</v>
      </c>
      <c r="S5538" s="180">
        <v>0</v>
      </c>
      <c r="T5538" s="159">
        <v>4.0925000000000003E-2</v>
      </c>
      <c r="U5538" s="160">
        <v>0</v>
      </c>
      <c r="V5538" s="181">
        <v>0</v>
      </c>
      <c r="W5538" s="182">
        <v>0</v>
      </c>
      <c r="X5538" s="181">
        <v>0</v>
      </c>
      <c r="Y5538" s="163">
        <f t="shared" si="624"/>
        <v>25.609074999999997</v>
      </c>
      <c r="Z5538" s="106">
        <v>0</v>
      </c>
      <c r="AA5538" s="107">
        <v>0</v>
      </c>
      <c r="AB5538" s="108">
        <v>341.1</v>
      </c>
      <c r="AC5538" s="109">
        <v>0</v>
      </c>
      <c r="AD5538" s="111">
        <v>13.9</v>
      </c>
      <c r="AE5538" s="183"/>
      <c r="AF5538" s="108">
        <v>355.25</v>
      </c>
      <c r="AG5538" s="109">
        <v>0</v>
      </c>
      <c r="AH5538" s="82"/>
      <c r="AI5538" s="82"/>
      <c r="AJ5538" s="80">
        <v>9</v>
      </c>
      <c r="AK5538" s="739"/>
      <c r="AN5538" s="163">
        <f t="shared" si="627"/>
        <v>22.9</v>
      </c>
      <c r="AO5538" s="253"/>
      <c r="AP5538" s="114">
        <f t="shared" si="639"/>
        <v>-2.7076254060000018</v>
      </c>
      <c r="AQ5538" s="115">
        <f t="shared" si="628"/>
        <v>18</v>
      </c>
      <c r="AR5538" s="115">
        <f t="shared" si="640"/>
        <v>31.9</v>
      </c>
      <c r="AS5538" s="116">
        <f t="shared" si="641"/>
        <v>6.4201745939999988</v>
      </c>
      <c r="AV5538" s="184">
        <v>7.3</v>
      </c>
      <c r="AW5538" s="185">
        <f t="shared" si="629"/>
        <v>7.3</v>
      </c>
      <c r="AX5538" s="185"/>
      <c r="AY5538" s="185"/>
      <c r="AZ5538" s="185"/>
      <c r="BA5538" s="185"/>
      <c r="BB5538" s="186">
        <f t="shared" si="630"/>
        <v>15.599999999999998</v>
      </c>
      <c r="BC5538" s="681"/>
      <c r="BD5538" s="168">
        <f t="shared" si="631"/>
        <v>17.009999999999998</v>
      </c>
      <c r="BE5538" s="7"/>
      <c r="BF5538" s="169">
        <v>213</v>
      </c>
      <c r="BG5538" s="169"/>
      <c r="BH5538" s="169"/>
      <c r="BI5538" s="170">
        <v>133.08000000000001</v>
      </c>
    </row>
    <row r="5539" spans="1:61" ht="13.5" thickBot="1" x14ac:dyDescent="0.25">
      <c r="A5539" s="58">
        <v>42055</v>
      </c>
      <c r="B5539" s="92">
        <v>20.41</v>
      </c>
      <c r="C5539" s="171">
        <f t="shared" si="632"/>
        <v>18.8886386</v>
      </c>
      <c r="D5539" s="93">
        <v>6.31</v>
      </c>
      <c r="E5539" s="62">
        <f t="shared" si="633"/>
        <v>24.299999999999997</v>
      </c>
      <c r="F5539" s="94">
        <f t="shared" si="611"/>
        <v>26.72</v>
      </c>
      <c r="G5539" s="172">
        <f t="shared" si="634"/>
        <v>25.198638599999999</v>
      </c>
      <c r="H5539" s="173">
        <v>17.989999999999998</v>
      </c>
      <c r="I5539" s="174">
        <v>5.9</v>
      </c>
      <c r="J5539" s="175">
        <f t="shared" si="635"/>
        <v>5.6772478600000005</v>
      </c>
      <c r="K5539" s="176">
        <f>H5539+I5539</f>
        <v>23.89</v>
      </c>
      <c r="L5539" s="177">
        <f t="shared" si="625"/>
        <v>23.66724786</v>
      </c>
      <c r="M5539" s="99"/>
      <c r="N5539" s="99"/>
      <c r="O5539" s="178">
        <f t="shared" si="622"/>
        <v>-2.8299999999999983</v>
      </c>
      <c r="P5539" s="99">
        <f t="shared" si="626"/>
        <v>-1.5313907399999991</v>
      </c>
      <c r="Q5539" s="179">
        <f t="shared" si="637"/>
        <v>-0.11845960652992876</v>
      </c>
      <c r="R5539" s="157">
        <f t="shared" si="638"/>
        <v>-6.4705061993633892E-2</v>
      </c>
      <c r="S5539" s="180">
        <v>0</v>
      </c>
      <c r="T5539" s="159">
        <v>4.0925000000000003E-2</v>
      </c>
      <c r="U5539" s="160">
        <v>0</v>
      </c>
      <c r="V5539" s="181">
        <v>0</v>
      </c>
      <c r="W5539" s="182">
        <v>0</v>
      </c>
      <c r="X5539" s="181">
        <v>0</v>
      </c>
      <c r="Y5539" s="163">
        <f t="shared" si="624"/>
        <v>26.679074999999997</v>
      </c>
      <c r="Z5539" s="106">
        <v>0</v>
      </c>
      <c r="AA5539" s="107">
        <v>0</v>
      </c>
      <c r="AB5539" s="108">
        <v>341.2</v>
      </c>
      <c r="AC5539" s="109">
        <v>0.5</v>
      </c>
      <c r="AD5539" s="111">
        <v>16.239999999999998</v>
      </c>
      <c r="AE5539" s="183"/>
      <c r="AF5539" s="108">
        <v>355.2</v>
      </c>
      <c r="AG5539" s="109">
        <v>0.2</v>
      </c>
      <c r="AH5539" s="82"/>
      <c r="AI5539" s="82"/>
      <c r="AJ5539" s="80">
        <v>4</v>
      </c>
      <c r="AK5539" s="739"/>
      <c r="AN5539" s="163">
        <f t="shared" si="627"/>
        <v>20.239999999999998</v>
      </c>
      <c r="AO5539" s="253"/>
      <c r="AP5539" s="114">
        <f t="shared" si="639"/>
        <v>-3.4272478600000014</v>
      </c>
      <c r="AQ5539" s="115">
        <f t="shared" si="628"/>
        <v>8</v>
      </c>
      <c r="AR5539" s="115">
        <f t="shared" si="640"/>
        <v>24.24</v>
      </c>
      <c r="AS5539" s="116">
        <f t="shared" si="641"/>
        <v>0.67295213999999959</v>
      </c>
      <c r="AV5539" s="184">
        <v>6.41</v>
      </c>
      <c r="AW5539" s="185">
        <f t="shared" si="629"/>
        <v>6.41</v>
      </c>
      <c r="AX5539" s="185"/>
      <c r="AY5539" s="185"/>
      <c r="AZ5539" s="185"/>
      <c r="BA5539" s="185"/>
      <c r="BB5539" s="186">
        <f t="shared" si="630"/>
        <v>13.829999999999998</v>
      </c>
      <c r="BC5539" s="681"/>
      <c r="BD5539" s="168">
        <f t="shared" si="631"/>
        <v>14.339999999999998</v>
      </c>
      <c r="BE5539" s="7"/>
      <c r="BF5539" s="169">
        <v>167</v>
      </c>
      <c r="BG5539" s="169"/>
      <c r="BH5539" s="169"/>
      <c r="BI5539" s="170">
        <v>134.47999999999999</v>
      </c>
    </row>
    <row r="5540" spans="1:61" ht="13.5" thickBot="1" x14ac:dyDescent="0.25">
      <c r="A5540" s="58">
        <v>42056</v>
      </c>
      <c r="B5540" s="92">
        <v>22.37</v>
      </c>
      <c r="C5540" s="171">
        <f t="shared" si="632"/>
        <v>20.702540200000001</v>
      </c>
      <c r="D5540" s="93">
        <v>6.92</v>
      </c>
      <c r="E5540" s="62">
        <f t="shared" si="633"/>
        <v>27.880000000000003</v>
      </c>
      <c r="F5540" s="94">
        <f t="shared" si="611"/>
        <v>29.29</v>
      </c>
      <c r="G5540" s="172">
        <f t="shared" si="634"/>
        <v>27.622540200000003</v>
      </c>
      <c r="H5540" s="173">
        <v>20.96</v>
      </c>
      <c r="I5540" s="174">
        <v>6.97</v>
      </c>
      <c r="J5540" s="175">
        <f t="shared" si="635"/>
        <v>6.706850438</v>
      </c>
      <c r="K5540" s="176">
        <f t="shared" si="636"/>
        <v>27.93</v>
      </c>
      <c r="L5540" s="177">
        <f t="shared" si="625"/>
        <v>27.666850438000001</v>
      </c>
      <c r="M5540" s="99"/>
      <c r="N5540" s="99"/>
      <c r="O5540" s="178">
        <f t="shared" si="622"/>
        <v>-1.3599999999999994</v>
      </c>
      <c r="P5540" s="99">
        <f t="shared" si="626"/>
        <v>4.4310237999997781E-2</v>
      </c>
      <c r="Q5540" s="179">
        <f t="shared" si="637"/>
        <v>-4.8693161475116341E-2</v>
      </c>
      <c r="R5540" s="157">
        <f t="shared" si="638"/>
        <v>1.6015642293399012E-3</v>
      </c>
      <c r="S5540" s="180">
        <v>0</v>
      </c>
      <c r="T5540" s="159">
        <v>4.0925000000000003E-2</v>
      </c>
      <c r="U5540" s="160">
        <v>0</v>
      </c>
      <c r="V5540" s="181">
        <v>0</v>
      </c>
      <c r="W5540" s="182">
        <v>0</v>
      </c>
      <c r="X5540" s="181">
        <v>0</v>
      </c>
      <c r="Y5540" s="163">
        <f t="shared" si="624"/>
        <v>29.249074999999998</v>
      </c>
      <c r="Z5540" s="106">
        <v>0</v>
      </c>
      <c r="AA5540" s="107">
        <v>0</v>
      </c>
      <c r="AB5540" s="108">
        <v>341.2</v>
      </c>
      <c r="AC5540" s="109">
        <v>0</v>
      </c>
      <c r="AD5540" s="111">
        <v>13.78</v>
      </c>
      <c r="AE5540" s="183"/>
      <c r="AF5540" s="108">
        <v>355.2</v>
      </c>
      <c r="AG5540" s="109">
        <v>0</v>
      </c>
      <c r="AH5540" s="82"/>
      <c r="AI5540" s="82"/>
      <c r="AJ5540" s="80">
        <v>10</v>
      </c>
      <c r="AK5540" s="739"/>
      <c r="AN5540" s="163">
        <f t="shared" si="627"/>
        <v>23.78</v>
      </c>
      <c r="AO5540" s="253"/>
      <c r="AP5540" s="114">
        <f t="shared" si="639"/>
        <v>-3.8868504379999997</v>
      </c>
      <c r="AQ5540" s="115">
        <f t="shared" si="628"/>
        <v>20</v>
      </c>
      <c r="AR5540" s="115">
        <f t="shared" si="640"/>
        <v>33.78</v>
      </c>
      <c r="AS5540" s="116">
        <f t="shared" si="641"/>
        <v>6.2307495620000033</v>
      </c>
      <c r="AV5540" s="184">
        <v>4.38</v>
      </c>
      <c r="AW5540" s="185">
        <f t="shared" si="629"/>
        <v>4.38</v>
      </c>
      <c r="AX5540" s="185"/>
      <c r="AY5540" s="185"/>
      <c r="AZ5540" s="185"/>
      <c r="BA5540" s="185"/>
      <c r="BB5540" s="186">
        <f t="shared" si="630"/>
        <v>19.400000000000002</v>
      </c>
      <c r="BC5540" s="681"/>
      <c r="BD5540" s="168">
        <f t="shared" si="631"/>
        <v>16.810000000000002</v>
      </c>
      <c r="BE5540" s="7"/>
      <c r="BF5540" s="169">
        <v>196</v>
      </c>
      <c r="BG5540" s="169"/>
      <c r="BH5540" s="169"/>
      <c r="BI5540" s="170">
        <v>126.51</v>
      </c>
    </row>
    <row r="5541" spans="1:61" ht="13.5" thickBot="1" x14ac:dyDescent="0.25">
      <c r="A5541" s="58">
        <v>42057</v>
      </c>
      <c r="B5541" s="92">
        <v>26.44</v>
      </c>
      <c r="C5541" s="171">
        <f t="shared" si="632"/>
        <v>24.469162399999998</v>
      </c>
      <c r="D5541" s="93">
        <v>7.79</v>
      </c>
      <c r="E5541" s="62">
        <f t="shared" si="633"/>
        <v>33.4</v>
      </c>
      <c r="F5541" s="94">
        <f t="shared" si="611"/>
        <v>34.230000000000004</v>
      </c>
      <c r="G5541" s="172">
        <f t="shared" si="634"/>
        <v>32.259162400000001</v>
      </c>
      <c r="H5541" s="173">
        <v>25.61</v>
      </c>
      <c r="I5541" s="174">
        <v>8.4700000000000006</v>
      </c>
      <c r="J5541" s="175">
        <f t="shared" si="635"/>
        <v>8.1502185380000007</v>
      </c>
      <c r="K5541" s="176">
        <f t="shared" si="636"/>
        <v>34.08</v>
      </c>
      <c r="L5541" s="177">
        <f t="shared" si="625"/>
        <v>33.760218538000004</v>
      </c>
      <c r="M5541" s="99"/>
      <c r="N5541" s="99"/>
      <c r="O5541" s="178">
        <f t="shared" si="622"/>
        <v>-0.15000000000000568</v>
      </c>
      <c r="P5541" s="99">
        <f t="shared" si="626"/>
        <v>1.5010561380000027</v>
      </c>
      <c r="Q5541" s="179">
        <f t="shared" si="637"/>
        <v>-4.4014084507043921E-3</v>
      </c>
      <c r="R5541" s="157">
        <f t="shared" si="638"/>
        <v>4.4462275512536627E-2</v>
      </c>
      <c r="S5541" s="180">
        <v>0</v>
      </c>
      <c r="T5541" s="159">
        <v>4.0925000000000003E-2</v>
      </c>
      <c r="U5541" s="160">
        <v>0</v>
      </c>
      <c r="V5541" s="181">
        <v>0</v>
      </c>
      <c r="W5541" s="182">
        <v>0</v>
      </c>
      <c r="X5541" s="181">
        <v>0</v>
      </c>
      <c r="Y5541" s="163">
        <f t="shared" si="624"/>
        <v>34.189075000000003</v>
      </c>
      <c r="Z5541" s="106">
        <v>0</v>
      </c>
      <c r="AA5541" s="107">
        <v>0</v>
      </c>
      <c r="AB5541" s="108">
        <v>341.2</v>
      </c>
      <c r="AC5541" s="109">
        <v>0.05</v>
      </c>
      <c r="AD5541" s="111">
        <v>11.53</v>
      </c>
      <c r="AE5541" s="183"/>
      <c r="AF5541" s="108">
        <v>355.35</v>
      </c>
      <c r="AG5541" s="109">
        <v>0</v>
      </c>
      <c r="AH5541" s="82"/>
      <c r="AI5541" s="82"/>
      <c r="AJ5541" s="80">
        <v>16</v>
      </c>
      <c r="AK5541" s="739"/>
      <c r="AN5541" s="163">
        <f t="shared" si="627"/>
        <v>27.53</v>
      </c>
      <c r="AO5541" s="253"/>
      <c r="AP5541" s="114">
        <f t="shared" si="639"/>
        <v>-6.2302185380000026</v>
      </c>
      <c r="AQ5541" s="115">
        <f t="shared" si="628"/>
        <v>32</v>
      </c>
      <c r="AR5541" s="115">
        <f t="shared" si="640"/>
        <v>43.53</v>
      </c>
      <c r="AS5541" s="116">
        <f t="shared" si="641"/>
        <v>9.9083814619999941</v>
      </c>
      <c r="AV5541" s="184">
        <v>7.51</v>
      </c>
      <c r="AW5541" s="185">
        <f t="shared" si="629"/>
        <v>7.51</v>
      </c>
      <c r="AX5541" s="185"/>
      <c r="AY5541" s="185"/>
      <c r="AZ5541" s="185"/>
      <c r="BA5541" s="185"/>
      <c r="BB5541" s="186">
        <f t="shared" si="630"/>
        <v>20.020000000000003</v>
      </c>
      <c r="BC5541" s="681"/>
      <c r="BD5541" s="168">
        <f t="shared" si="631"/>
        <v>19.060000000000002</v>
      </c>
      <c r="BE5541" s="7"/>
      <c r="BF5541" s="169">
        <v>231</v>
      </c>
      <c r="BG5541" s="169"/>
      <c r="BH5541" s="169"/>
      <c r="BI5541" s="170">
        <v>120.75</v>
      </c>
    </row>
    <row r="5542" spans="1:61" ht="13.5" thickBot="1" x14ac:dyDescent="0.25">
      <c r="A5542" s="58">
        <v>42058</v>
      </c>
      <c r="B5542" s="92">
        <v>24.85</v>
      </c>
      <c r="C5542" s="171">
        <f t="shared" si="632"/>
        <v>22.997681</v>
      </c>
      <c r="D5542" s="93">
        <v>7.87</v>
      </c>
      <c r="E5542" s="62">
        <f t="shared" si="633"/>
        <v>32.06</v>
      </c>
      <c r="F5542" s="94">
        <f t="shared" si="611"/>
        <v>32.72</v>
      </c>
      <c r="G5542" s="172">
        <f t="shared" si="634"/>
        <v>30.867681000000001</v>
      </c>
      <c r="H5542" s="173">
        <v>24.19</v>
      </c>
      <c r="I5542" s="174">
        <v>8.94</v>
      </c>
      <c r="J5542" s="175">
        <f t="shared" si="635"/>
        <v>8.6024738759999995</v>
      </c>
      <c r="K5542" s="176">
        <f t="shared" si="636"/>
        <v>33.130000000000003</v>
      </c>
      <c r="L5542" s="177">
        <f t="shared" si="625"/>
        <v>32.792473876000003</v>
      </c>
      <c r="M5542" s="99"/>
      <c r="N5542" s="99"/>
      <c r="O5542" s="178">
        <f t="shared" si="622"/>
        <v>0.41000000000000369</v>
      </c>
      <c r="P5542" s="99">
        <f t="shared" si="626"/>
        <v>1.9247928760000015</v>
      </c>
      <c r="Q5542" s="179">
        <f t="shared" si="637"/>
        <v>1.2375490492001318E-2</v>
      </c>
      <c r="R5542" s="157">
        <f t="shared" si="638"/>
        <v>5.8696177765615594E-2</v>
      </c>
      <c r="S5542" s="180">
        <v>0</v>
      </c>
      <c r="T5542" s="159">
        <v>4.0925000000000003E-2</v>
      </c>
      <c r="U5542" s="160">
        <v>0</v>
      </c>
      <c r="V5542" s="181">
        <v>0</v>
      </c>
      <c r="W5542" s="182">
        <v>0</v>
      </c>
      <c r="X5542" s="181">
        <v>0</v>
      </c>
      <c r="Y5542" s="163">
        <f t="shared" si="624"/>
        <v>32.679074999999997</v>
      </c>
      <c r="Z5542" s="106">
        <v>0</v>
      </c>
      <c r="AA5542" s="107">
        <v>0</v>
      </c>
      <c r="AB5542" s="108">
        <v>341.3</v>
      </c>
      <c r="AC5542" s="109">
        <v>0</v>
      </c>
      <c r="AD5542" s="111">
        <v>13.93</v>
      </c>
      <c r="AE5542" s="183"/>
      <c r="AF5542" s="108">
        <v>355.3</v>
      </c>
      <c r="AG5542" s="109">
        <v>0</v>
      </c>
      <c r="AH5542" s="82"/>
      <c r="AI5542" s="82"/>
      <c r="AJ5542" s="80">
        <v>12</v>
      </c>
      <c r="AK5542" s="739"/>
      <c r="AN5542" s="163">
        <f t="shared" si="627"/>
        <v>25.93</v>
      </c>
      <c r="AO5542" s="253"/>
      <c r="AP5542" s="114">
        <f t="shared" si="639"/>
        <v>-6.8624738760000028</v>
      </c>
      <c r="AQ5542" s="115">
        <f t="shared" si="628"/>
        <v>24</v>
      </c>
      <c r="AR5542" s="115">
        <f t="shared" si="640"/>
        <v>37.93</v>
      </c>
      <c r="AS5542" s="116">
        <f t="shared" si="641"/>
        <v>5.2341261239999994</v>
      </c>
      <c r="AV5542" s="184">
        <v>11.63</v>
      </c>
      <c r="AW5542" s="185">
        <f t="shared" si="629"/>
        <v>11.63</v>
      </c>
      <c r="AX5542" s="185"/>
      <c r="AY5542" s="185"/>
      <c r="AZ5542" s="185"/>
      <c r="BA5542" s="185"/>
      <c r="BB5542" s="186">
        <f t="shared" si="630"/>
        <v>14.299999999999999</v>
      </c>
      <c r="BC5542" s="681"/>
      <c r="BD5542" s="168">
        <f t="shared" si="631"/>
        <v>16.990000000000002</v>
      </c>
      <c r="BE5542" s="7"/>
      <c r="BF5542" s="169">
        <v>161</v>
      </c>
      <c r="BG5542" s="169"/>
      <c r="BH5542" s="169"/>
      <c r="BI5542" s="170">
        <v>167.56</v>
      </c>
    </row>
    <row r="5543" spans="1:61" ht="13.5" thickBot="1" x14ac:dyDescent="0.25">
      <c r="A5543" s="58">
        <v>42059</v>
      </c>
      <c r="B5543" s="92">
        <v>20</v>
      </c>
      <c r="C5543" s="171">
        <f t="shared" si="632"/>
        <v>18.5092</v>
      </c>
      <c r="D5543" s="93">
        <v>8.06</v>
      </c>
      <c r="E5543" s="62">
        <f t="shared" si="633"/>
        <v>26.32</v>
      </c>
      <c r="F5543" s="120">
        <f t="shared" si="611"/>
        <v>28.060000000000002</v>
      </c>
      <c r="G5543" s="172">
        <f t="shared" si="634"/>
        <v>26.569200000000002</v>
      </c>
      <c r="H5543" s="173">
        <v>18.260000000000002</v>
      </c>
      <c r="I5543" s="174">
        <v>8.94</v>
      </c>
      <c r="J5543" s="175">
        <f t="shared" si="635"/>
        <v>8.6024738759999995</v>
      </c>
      <c r="K5543" s="176">
        <f t="shared" si="636"/>
        <v>27.200000000000003</v>
      </c>
      <c r="L5543" s="177">
        <f t="shared" si="625"/>
        <v>26.862473876000003</v>
      </c>
      <c r="M5543" s="99"/>
      <c r="N5543" s="99"/>
      <c r="O5543" s="178">
        <f t="shared" si="622"/>
        <v>-0.85999999999999943</v>
      </c>
      <c r="P5543" s="99">
        <f t="shared" si="626"/>
        <v>0.29327387600000066</v>
      </c>
      <c r="Q5543" s="179">
        <f t="shared" si="637"/>
        <v>-3.1617647058823507E-2</v>
      </c>
      <c r="R5543" s="157">
        <f t="shared" si="638"/>
        <v>1.0917604884560657E-2</v>
      </c>
      <c r="S5543" s="180">
        <v>0</v>
      </c>
      <c r="T5543" s="159">
        <v>4.0925000000000003E-2</v>
      </c>
      <c r="U5543" s="160">
        <v>0</v>
      </c>
      <c r="V5543" s="181">
        <v>0</v>
      </c>
      <c r="W5543" s="182">
        <v>0</v>
      </c>
      <c r="X5543" s="181">
        <v>0</v>
      </c>
      <c r="Y5543" s="163">
        <f t="shared" si="624"/>
        <v>28.019075000000001</v>
      </c>
      <c r="Z5543" s="106">
        <v>0</v>
      </c>
      <c r="AA5543" s="107">
        <v>0</v>
      </c>
      <c r="AB5543" s="108">
        <v>341.3</v>
      </c>
      <c r="AC5543" s="109">
        <v>0.1</v>
      </c>
      <c r="AD5543" s="111">
        <v>14.08</v>
      </c>
      <c r="AE5543" s="183"/>
      <c r="AF5543" s="108">
        <v>355.25</v>
      </c>
      <c r="AG5543" s="109">
        <v>0.1</v>
      </c>
      <c r="AH5543" s="82"/>
      <c r="AI5543" s="82"/>
      <c r="AJ5543" s="80">
        <v>8</v>
      </c>
      <c r="AK5543" s="739"/>
      <c r="AN5543" s="163">
        <f t="shared" si="627"/>
        <v>22.08</v>
      </c>
      <c r="AO5543" s="253"/>
      <c r="AP5543" s="114">
        <f t="shared" si="639"/>
        <v>-4.7824738760000045</v>
      </c>
      <c r="AQ5543" s="115">
        <f t="shared" si="628"/>
        <v>16</v>
      </c>
      <c r="AR5543" s="115">
        <f t="shared" si="640"/>
        <v>30.08</v>
      </c>
      <c r="AS5543" s="116">
        <f t="shared" si="641"/>
        <v>3.3813261239999939</v>
      </c>
      <c r="AV5543" s="184">
        <v>7.78</v>
      </c>
      <c r="AW5543" s="185">
        <f t="shared" si="629"/>
        <v>7.78</v>
      </c>
      <c r="AX5543" s="185"/>
      <c r="AY5543" s="185"/>
      <c r="AZ5543" s="185"/>
      <c r="BA5543" s="185"/>
      <c r="BB5543" s="186">
        <f t="shared" si="630"/>
        <v>14.299999999999997</v>
      </c>
      <c r="BC5543" s="681"/>
      <c r="BD5543" s="168">
        <f t="shared" si="631"/>
        <v>13.139999999999999</v>
      </c>
      <c r="BE5543" s="7"/>
      <c r="BF5543" s="169">
        <v>273</v>
      </c>
      <c r="BG5543" s="169"/>
      <c r="BH5543" s="169"/>
      <c r="BI5543" s="170">
        <v>138.4</v>
      </c>
    </row>
    <row r="5544" spans="1:61" ht="13.5" thickBot="1" x14ac:dyDescent="0.25">
      <c r="A5544" s="58">
        <v>42060</v>
      </c>
      <c r="B5544" s="92">
        <v>19.02</v>
      </c>
      <c r="C5544" s="171">
        <f t="shared" si="632"/>
        <v>17.602249199999999</v>
      </c>
      <c r="D5544" s="93">
        <v>8.1999999999999993</v>
      </c>
      <c r="E5544" s="62">
        <f t="shared" si="633"/>
        <v>26.43</v>
      </c>
      <c r="F5544" s="120">
        <f t="shared" si="611"/>
        <v>27.22</v>
      </c>
      <c r="G5544" s="172">
        <f t="shared" si="634"/>
        <v>25.802249199999999</v>
      </c>
      <c r="H5544" s="173">
        <v>18.23</v>
      </c>
      <c r="I5544" s="174">
        <v>8.94</v>
      </c>
      <c r="J5544" s="175">
        <f t="shared" si="635"/>
        <v>8.6024738759999995</v>
      </c>
      <c r="K5544" s="176">
        <f t="shared" si="636"/>
        <v>27.17</v>
      </c>
      <c r="L5544" s="177">
        <f t="shared" si="625"/>
        <v>26.832473876000002</v>
      </c>
      <c r="M5544" s="99"/>
      <c r="N5544" s="99"/>
      <c r="O5544" s="178">
        <f t="shared" si="622"/>
        <v>-4.9999999999997158E-2</v>
      </c>
      <c r="P5544" s="99">
        <f t="shared" si="626"/>
        <v>1.0302246760000031</v>
      </c>
      <c r="Q5544" s="179">
        <f t="shared" si="637"/>
        <v>-1.8402649981596303E-3</v>
      </c>
      <c r="R5544" s="157">
        <f t="shared" si="638"/>
        <v>3.8394695947937763E-2</v>
      </c>
      <c r="S5544" s="180">
        <v>0</v>
      </c>
      <c r="T5544" s="159">
        <v>4.0925000000000003E-2</v>
      </c>
      <c r="U5544" s="160">
        <v>0</v>
      </c>
      <c r="V5544" s="181">
        <v>0</v>
      </c>
      <c r="W5544" s="182">
        <v>0</v>
      </c>
      <c r="X5544" s="181">
        <v>0</v>
      </c>
      <c r="Y5544" s="163">
        <f t="shared" si="624"/>
        <v>27.179074999999997</v>
      </c>
      <c r="Z5544" s="106">
        <v>0</v>
      </c>
      <c r="AA5544" s="107">
        <v>0</v>
      </c>
      <c r="AB5544" s="108">
        <v>341.2</v>
      </c>
      <c r="AC5544" s="109">
        <v>0.4</v>
      </c>
      <c r="AD5544" s="111">
        <v>10.55</v>
      </c>
      <c r="AE5544" s="183"/>
      <c r="AF5544" s="108">
        <v>355.3</v>
      </c>
      <c r="AG5544" s="109">
        <v>0</v>
      </c>
      <c r="AH5544" s="82"/>
      <c r="AI5544" s="82"/>
      <c r="AJ5544" s="80">
        <v>6</v>
      </c>
      <c r="AK5544" s="739"/>
      <c r="AN5544" s="163">
        <f t="shared" si="627"/>
        <v>16.55</v>
      </c>
      <c r="AO5544" s="253"/>
      <c r="AP5544" s="114">
        <f t="shared" si="639"/>
        <v>-10.282473876000001</v>
      </c>
      <c r="AQ5544" s="115">
        <f t="shared" si="628"/>
        <v>12</v>
      </c>
      <c r="AR5544" s="115">
        <f t="shared" si="640"/>
        <v>22.55</v>
      </c>
      <c r="AS5544" s="116">
        <f t="shared" si="641"/>
        <v>-4.1744738760000004</v>
      </c>
      <c r="AV5544" s="184">
        <v>8.8699999999999992</v>
      </c>
      <c r="AW5544" s="185">
        <f t="shared" si="629"/>
        <v>8.8699999999999992</v>
      </c>
      <c r="AX5544" s="185"/>
      <c r="AY5544" s="185"/>
      <c r="AZ5544" s="185"/>
      <c r="BA5544" s="185"/>
      <c r="BB5544" s="186">
        <f t="shared" si="630"/>
        <v>7.6800000000000015</v>
      </c>
      <c r="BC5544" s="681"/>
      <c r="BD5544" s="168">
        <f t="shared" si="631"/>
        <v>7.6100000000000012</v>
      </c>
      <c r="BE5544" s="7"/>
      <c r="BF5544" s="169">
        <v>180</v>
      </c>
      <c r="BG5544" s="169"/>
      <c r="BH5544" s="169"/>
      <c r="BI5544" s="170">
        <v>180.08</v>
      </c>
    </row>
    <row r="5545" spans="1:61" ht="13.5" thickBot="1" x14ac:dyDescent="0.25">
      <c r="A5545" s="58">
        <v>42061</v>
      </c>
      <c r="B5545" s="92">
        <v>17.399999999999999</v>
      </c>
      <c r="C5545" s="171">
        <f t="shared" si="632"/>
        <v>16.103003999999999</v>
      </c>
      <c r="D5545" s="93">
        <v>6.91</v>
      </c>
      <c r="E5545" s="62">
        <f t="shared" si="633"/>
        <v>22.810000000000002</v>
      </c>
      <c r="F5545" s="120">
        <f t="shared" si="611"/>
        <v>24.31</v>
      </c>
      <c r="G5545" s="172">
        <f t="shared" si="634"/>
        <v>23.013003999999999</v>
      </c>
      <c r="H5545" s="173">
        <v>15.9</v>
      </c>
      <c r="I5545" s="174">
        <v>6.93</v>
      </c>
      <c r="J5545" s="175">
        <f t="shared" si="635"/>
        <v>6.6683606219999998</v>
      </c>
      <c r="K5545" s="176">
        <f t="shared" si="636"/>
        <v>22.83</v>
      </c>
      <c r="L5545" s="177">
        <f t="shared" si="625"/>
        <v>22.568360622</v>
      </c>
      <c r="M5545" s="99"/>
      <c r="N5545" s="99"/>
      <c r="O5545" s="178">
        <f t="shared" si="622"/>
        <v>-1.4800000000000004</v>
      </c>
      <c r="P5545" s="99">
        <f t="shared" si="626"/>
        <v>-0.44464337799999853</v>
      </c>
      <c r="Q5545" s="179">
        <f t="shared" si="637"/>
        <v>-6.4826982041173917E-2</v>
      </c>
      <c r="R5545" s="157">
        <f t="shared" si="638"/>
        <v>-1.9702068105317008E-2</v>
      </c>
      <c r="S5545" s="180">
        <v>0</v>
      </c>
      <c r="T5545" s="159">
        <v>4.0925000000000003E-2</v>
      </c>
      <c r="U5545" s="160">
        <v>0</v>
      </c>
      <c r="V5545" s="181">
        <v>0</v>
      </c>
      <c r="W5545" s="182">
        <v>0</v>
      </c>
      <c r="X5545" s="181">
        <v>0</v>
      </c>
      <c r="Y5545" s="163">
        <f t="shared" si="624"/>
        <v>24.269074999999997</v>
      </c>
      <c r="Z5545" s="106">
        <v>0</v>
      </c>
      <c r="AA5545" s="107">
        <v>0</v>
      </c>
      <c r="AB5545" s="108">
        <v>341.2</v>
      </c>
      <c r="AC5545" s="109">
        <v>0</v>
      </c>
      <c r="AD5545" s="111">
        <v>16.41</v>
      </c>
      <c r="AE5545" s="183"/>
      <c r="AF5545" s="108">
        <v>355.35</v>
      </c>
      <c r="AG5545" s="109">
        <v>0</v>
      </c>
      <c r="AH5545" s="82"/>
      <c r="AI5545" s="82"/>
      <c r="AJ5545" s="80">
        <v>0</v>
      </c>
      <c r="AK5545" s="739"/>
      <c r="AN5545" s="163">
        <f t="shared" si="627"/>
        <v>16.41</v>
      </c>
      <c r="AO5545" s="253"/>
      <c r="AP5545" s="114">
        <f t="shared" si="639"/>
        <v>-6.158360622</v>
      </c>
      <c r="AQ5545" s="115">
        <f t="shared" si="628"/>
        <v>0</v>
      </c>
      <c r="AR5545" s="115">
        <f t="shared" si="640"/>
        <v>16.41</v>
      </c>
      <c r="AS5545" s="116">
        <f t="shared" si="641"/>
        <v>-5.9687606220000013</v>
      </c>
      <c r="AV5545" s="184">
        <v>7</v>
      </c>
      <c r="AW5545" s="185">
        <f t="shared" si="629"/>
        <v>7</v>
      </c>
      <c r="AX5545" s="185"/>
      <c r="AY5545" s="185"/>
      <c r="AZ5545" s="185"/>
      <c r="BA5545" s="185"/>
      <c r="BB5545" s="186">
        <f t="shared" si="630"/>
        <v>9.41</v>
      </c>
      <c r="BC5545" s="681"/>
      <c r="BD5545" s="168">
        <f t="shared" si="631"/>
        <v>9.48</v>
      </c>
      <c r="BE5545" s="7"/>
      <c r="BF5545" s="169">
        <v>316</v>
      </c>
      <c r="BG5545" s="169"/>
      <c r="BH5545" s="169"/>
      <c r="BI5545" s="170">
        <v>148.47</v>
      </c>
    </row>
    <row r="5546" spans="1:61" ht="13.5" thickBot="1" x14ac:dyDescent="0.25">
      <c r="A5546" s="58">
        <v>42062</v>
      </c>
      <c r="B5546" s="92">
        <v>20.22</v>
      </c>
      <c r="C5546" s="171">
        <f t="shared" si="632"/>
        <v>18.712801199999998</v>
      </c>
      <c r="D5546" s="93">
        <v>5.79</v>
      </c>
      <c r="E5546" s="62">
        <f t="shared" si="633"/>
        <v>25.21</v>
      </c>
      <c r="F5546" s="120">
        <f t="shared" si="611"/>
        <v>26.009999999999998</v>
      </c>
      <c r="G5546" s="172">
        <f t="shared" si="634"/>
        <v>24.502801199999997</v>
      </c>
      <c r="H5546" s="173">
        <v>19.420000000000002</v>
      </c>
      <c r="I5546" s="174">
        <v>6.05</v>
      </c>
      <c r="J5546" s="175">
        <f t="shared" si="635"/>
        <v>5.82158467</v>
      </c>
      <c r="K5546" s="176">
        <f t="shared" si="636"/>
        <v>25.470000000000002</v>
      </c>
      <c r="L5546" s="177">
        <f t="shared" si="625"/>
        <v>25.241584670000002</v>
      </c>
      <c r="M5546" s="99"/>
      <c r="N5546" s="99"/>
      <c r="O5546" s="178">
        <f t="shared" si="622"/>
        <v>-0.53999999999999559</v>
      </c>
      <c r="P5546" s="99">
        <f t="shared" si="626"/>
        <v>0.73878347000000488</v>
      </c>
      <c r="Q5546" s="179">
        <f t="shared" si="637"/>
        <v>-2.1201413427561662E-2</v>
      </c>
      <c r="R5546" s="157">
        <f t="shared" si="638"/>
        <v>2.9268505906368866E-2</v>
      </c>
      <c r="S5546" s="180">
        <v>0</v>
      </c>
      <c r="T5546" s="159">
        <v>4.0925000000000003E-2</v>
      </c>
      <c r="U5546" s="160">
        <v>0</v>
      </c>
      <c r="V5546" s="181">
        <v>0</v>
      </c>
      <c r="W5546" s="182">
        <v>0</v>
      </c>
      <c r="X5546" s="181">
        <v>0</v>
      </c>
      <c r="Y5546" s="163">
        <f t="shared" si="624"/>
        <v>25.969074999999997</v>
      </c>
      <c r="Z5546" s="106">
        <v>0</v>
      </c>
      <c r="AA5546" s="107">
        <v>0</v>
      </c>
      <c r="AB5546" s="108">
        <v>341.4</v>
      </c>
      <c r="AC5546" s="109">
        <v>0</v>
      </c>
      <c r="AD5546" s="111">
        <v>14.31</v>
      </c>
      <c r="AE5546" s="183">
        <v>10.83</v>
      </c>
      <c r="AF5546" s="108">
        <v>355.35</v>
      </c>
      <c r="AG5546" s="109">
        <v>0</v>
      </c>
      <c r="AH5546" s="82"/>
      <c r="AI5546" s="82"/>
      <c r="AJ5546" s="80">
        <v>8</v>
      </c>
      <c r="AK5546" s="739"/>
      <c r="AN5546" s="163">
        <f t="shared" si="627"/>
        <v>22.310000000000002</v>
      </c>
      <c r="AO5546" s="253"/>
      <c r="AP5546" s="114">
        <f t="shared" si="639"/>
        <v>-2.9315846699999994</v>
      </c>
      <c r="AQ5546" s="115">
        <f t="shared" si="628"/>
        <v>16</v>
      </c>
      <c r="AR5546" s="115">
        <f t="shared" si="640"/>
        <v>30.310000000000002</v>
      </c>
      <c r="AS5546" s="116">
        <f t="shared" si="641"/>
        <v>5.1506153300000008</v>
      </c>
      <c r="AV5546" s="184">
        <v>8</v>
      </c>
      <c r="AW5546" s="185">
        <f t="shared" si="629"/>
        <v>8</v>
      </c>
      <c r="AX5546" s="185"/>
      <c r="AY5546" s="185"/>
      <c r="AZ5546" s="185"/>
      <c r="BA5546" s="185"/>
      <c r="BB5546" s="186">
        <f t="shared" si="630"/>
        <v>14.310000000000002</v>
      </c>
      <c r="BC5546" s="681"/>
      <c r="BD5546" s="168">
        <f t="shared" si="631"/>
        <v>16.260000000000002</v>
      </c>
      <c r="BE5546" s="7"/>
      <c r="BF5546" s="169">
        <v>137</v>
      </c>
      <c r="BG5546" s="169"/>
      <c r="BH5546" s="169"/>
      <c r="BI5546" s="170">
        <v>159.55000000000001</v>
      </c>
    </row>
    <row r="5547" spans="1:61" ht="13.5" thickBot="1" x14ac:dyDescent="0.25">
      <c r="A5547" s="58">
        <v>42063</v>
      </c>
      <c r="B5547" s="92">
        <v>20.9</v>
      </c>
      <c r="C5547" s="171">
        <f t="shared" si="632"/>
        <v>19.342113999999999</v>
      </c>
      <c r="D5547" s="93">
        <v>7.32</v>
      </c>
      <c r="E5547" s="62">
        <f t="shared" si="633"/>
        <v>28.1</v>
      </c>
      <c r="F5547" s="120">
        <f t="shared" si="611"/>
        <v>28.22</v>
      </c>
      <c r="G5547" s="172">
        <f t="shared" si="634"/>
        <v>26.662113999999999</v>
      </c>
      <c r="H5547" s="188">
        <v>20.78</v>
      </c>
      <c r="I5547" s="189">
        <v>7.86</v>
      </c>
      <c r="J5547" s="190">
        <f t="shared" si="635"/>
        <v>7.5632488440000003</v>
      </c>
      <c r="K5547" s="191">
        <f t="shared" si="636"/>
        <v>28.64</v>
      </c>
      <c r="L5547" s="192">
        <f t="shared" si="625"/>
        <v>28.343248844000001</v>
      </c>
      <c r="M5547" s="274"/>
      <c r="N5547" s="274"/>
      <c r="O5547" s="193">
        <f t="shared" si="622"/>
        <v>0.42000000000000171</v>
      </c>
      <c r="P5547" s="194">
        <f t="shared" si="626"/>
        <v>1.6811348440000025</v>
      </c>
      <c r="Q5547" s="195">
        <f t="shared" si="637"/>
        <v>1.4664804469273802E-2</v>
      </c>
      <c r="R5547" s="196">
        <f t="shared" si="638"/>
        <v>5.9313413689901777E-2</v>
      </c>
      <c r="S5547" s="180">
        <v>0</v>
      </c>
      <c r="T5547" s="159">
        <v>4.0925000000000003E-2</v>
      </c>
      <c r="U5547" s="160">
        <v>0</v>
      </c>
      <c r="V5547" s="181">
        <v>0</v>
      </c>
      <c r="W5547" s="182">
        <v>0</v>
      </c>
      <c r="X5547" s="181">
        <v>0</v>
      </c>
      <c r="Y5547" s="163">
        <f t="shared" si="624"/>
        <v>28.179074999999997</v>
      </c>
      <c r="Z5547" s="106">
        <v>0</v>
      </c>
      <c r="AA5547" s="107">
        <v>0</v>
      </c>
      <c r="AB5547" s="108">
        <v>341.7</v>
      </c>
      <c r="AC5547" s="109">
        <v>0.1</v>
      </c>
      <c r="AD5547" s="111">
        <v>14.68</v>
      </c>
      <c r="AE5547" s="183">
        <v>11.1</v>
      </c>
      <c r="AF5547" s="108">
        <v>355.47</v>
      </c>
      <c r="AG5547" s="109">
        <v>0</v>
      </c>
      <c r="AH5547" s="82"/>
      <c r="AI5547" s="82"/>
      <c r="AJ5547" s="80">
        <v>5</v>
      </c>
      <c r="AK5547" s="739"/>
      <c r="AN5547" s="163">
        <f t="shared" si="627"/>
        <v>19.68</v>
      </c>
      <c r="AO5547" s="860"/>
      <c r="AP5547" s="138">
        <f t="shared" si="639"/>
        <v>-8.6632488440000017</v>
      </c>
      <c r="AQ5547" s="139">
        <f t="shared" si="628"/>
        <v>10</v>
      </c>
      <c r="AR5547" s="139">
        <f t="shared" si="640"/>
        <v>24.68</v>
      </c>
      <c r="AS5547" s="140">
        <f t="shared" si="641"/>
        <v>-3.4994488440000033</v>
      </c>
      <c r="AV5547" s="184">
        <v>7</v>
      </c>
      <c r="AW5547" s="185">
        <f t="shared" si="629"/>
        <v>7</v>
      </c>
      <c r="AX5547" s="185"/>
      <c r="AY5547" s="185"/>
      <c r="AZ5547" s="185"/>
      <c r="BA5547" s="185"/>
      <c r="BB5547" s="186">
        <f t="shared" si="630"/>
        <v>12.68</v>
      </c>
      <c r="BC5547" s="681"/>
      <c r="BD5547" s="168">
        <f t="shared" si="631"/>
        <v>11.82</v>
      </c>
      <c r="BE5547" s="7"/>
      <c r="BF5547" s="169">
        <v>273</v>
      </c>
      <c r="BG5547" s="169"/>
      <c r="BH5547" s="169"/>
      <c r="BI5547" s="170">
        <v>161.23099999999999</v>
      </c>
    </row>
    <row r="5548" spans="1:61" ht="13.5" thickBot="1" x14ac:dyDescent="0.25">
      <c r="A5548" s="58">
        <v>42064</v>
      </c>
      <c r="B5548" s="59">
        <v>19.27</v>
      </c>
      <c r="C5548" s="85">
        <f>B5548*0.92038</f>
        <v>17.735722599999999</v>
      </c>
      <c r="D5548" s="145">
        <v>7.36</v>
      </c>
      <c r="E5548" s="197">
        <f t="shared" si="633"/>
        <v>24.88</v>
      </c>
      <c r="F5548" s="198">
        <f t="shared" si="611"/>
        <v>26.63</v>
      </c>
      <c r="G5548" s="153">
        <f>C5548+D5548</f>
        <v>25.095722599999998</v>
      </c>
      <c r="H5548" s="199">
        <v>17.52</v>
      </c>
      <c r="I5548" s="200">
        <v>8.17</v>
      </c>
      <c r="J5548" s="201">
        <f>I5548*0.974396285880527</f>
        <v>7.960817655643905</v>
      </c>
      <c r="K5548" s="202">
        <f t="shared" si="636"/>
        <v>25.689999999999998</v>
      </c>
      <c r="L5548" s="99">
        <f t="shared" si="625"/>
        <v>25.480817655643904</v>
      </c>
      <c r="M5548" s="99"/>
      <c r="N5548" s="99"/>
      <c r="O5548" s="69">
        <f t="shared" si="622"/>
        <v>-0.94000000000000128</v>
      </c>
      <c r="P5548" s="70"/>
      <c r="Q5548" s="71">
        <f t="shared" ref="Q5548:Q5579" si="642">(((O5548/K5548)*100))</f>
        <v>-3.6590112884390869</v>
      </c>
      <c r="R5548" s="72"/>
      <c r="S5548" s="158">
        <v>0</v>
      </c>
      <c r="T5548" s="159">
        <v>4.0925000000000003E-2</v>
      </c>
      <c r="U5548" s="160">
        <v>0</v>
      </c>
      <c r="V5548" s="161">
        <v>0</v>
      </c>
      <c r="W5548" s="162">
        <v>0</v>
      </c>
      <c r="X5548" s="161">
        <v>0</v>
      </c>
      <c r="Y5548" s="163">
        <f t="shared" si="624"/>
        <v>26.589074999999998</v>
      </c>
      <c r="Z5548" s="76">
        <v>0</v>
      </c>
      <c r="AA5548" s="77">
        <v>0</v>
      </c>
      <c r="AB5548" s="78">
        <v>341.9</v>
      </c>
      <c r="AC5548" s="79">
        <v>0</v>
      </c>
      <c r="AD5548" s="81">
        <v>14.15</v>
      </c>
      <c r="AE5548" s="81">
        <v>11.21</v>
      </c>
      <c r="AF5548" s="78">
        <v>355.8</v>
      </c>
      <c r="AG5548" s="79">
        <v>0.4</v>
      </c>
      <c r="AH5548" s="82"/>
      <c r="AI5548" s="82"/>
      <c r="AJ5548" s="80">
        <v>8</v>
      </c>
      <c r="AK5548" s="739"/>
      <c r="AN5548" s="163">
        <f t="shared" si="627"/>
        <v>22.15</v>
      </c>
      <c r="AO5548" s="253"/>
      <c r="AP5548" s="203">
        <f t="shared" si="639"/>
        <v>-3.3308176556439051</v>
      </c>
      <c r="AQ5548" s="85">
        <f t="shared" ref="AQ5548:AQ5578" si="643">AJ5548*2.4886574015748</f>
        <v>19.9092592125984</v>
      </c>
      <c r="AR5548" s="85">
        <f t="shared" si="640"/>
        <v>34.059259212598398</v>
      </c>
      <c r="AS5548" s="86">
        <f t="shared" si="641"/>
        <v>8.7134415569544927</v>
      </c>
      <c r="AV5548" s="87">
        <v>11.59</v>
      </c>
      <c r="AW5548" s="204">
        <f t="shared" si="629"/>
        <v>11.59</v>
      </c>
      <c r="AX5548" s="204"/>
      <c r="AY5548" s="204"/>
      <c r="AZ5548" s="204"/>
      <c r="BA5548" s="204"/>
      <c r="BB5548" s="205">
        <f t="shared" si="630"/>
        <v>10.559999999999999</v>
      </c>
      <c r="BC5548" s="400"/>
      <c r="BD5548" s="206">
        <f>BB5548*1.3</f>
        <v>13.727999999999998</v>
      </c>
      <c r="BE5548" s="207">
        <f t="shared" ref="BE5548:BE5578" si="644">AN5548-AV5548</f>
        <v>10.559999999999999</v>
      </c>
      <c r="BF5548" s="208">
        <v>225</v>
      </c>
      <c r="BG5548" s="686"/>
      <c r="BH5548" s="686"/>
      <c r="BI5548" s="209">
        <v>174.54</v>
      </c>
    </row>
    <row r="5549" spans="1:61" ht="13.5" thickBot="1" x14ac:dyDescent="0.25">
      <c r="A5549" s="58">
        <v>42065</v>
      </c>
      <c r="B5549" s="92">
        <v>20.16</v>
      </c>
      <c r="C5549" s="115">
        <f t="shared" ref="C5549:C5578" si="645">B5549*0.92038</f>
        <v>18.5548608</v>
      </c>
      <c r="D5549" s="93">
        <v>7.55</v>
      </c>
      <c r="E5549" s="210">
        <f t="shared" si="633"/>
        <v>25.36</v>
      </c>
      <c r="F5549" s="211">
        <f t="shared" si="611"/>
        <v>27.71</v>
      </c>
      <c r="G5549" s="177">
        <f t="shared" ref="G5549:G5578" si="646">C5549+D5549</f>
        <v>26.104860800000001</v>
      </c>
      <c r="H5549" s="173">
        <v>17.809999999999999</v>
      </c>
      <c r="I5549" s="174">
        <v>8.16</v>
      </c>
      <c r="J5549" s="201">
        <f t="shared" ref="J5549:J5578" si="647">I5549*0.974396285880527</f>
        <v>7.9510736927851005</v>
      </c>
      <c r="K5549" s="212">
        <f t="shared" si="636"/>
        <v>25.97</v>
      </c>
      <c r="L5549" s="99">
        <f t="shared" si="625"/>
        <v>25.7610736927851</v>
      </c>
      <c r="M5549" s="99"/>
      <c r="N5549" s="99"/>
      <c r="O5549" s="98">
        <f t="shared" si="622"/>
        <v>-1.740000000000002</v>
      </c>
      <c r="P5549" s="99"/>
      <c r="Q5549" s="100">
        <f t="shared" si="642"/>
        <v>-6.7000385059684335</v>
      </c>
      <c r="R5549" s="101"/>
      <c r="S5549" s="180">
        <v>0</v>
      </c>
      <c r="T5549" s="159">
        <v>4.0925000000000003E-2</v>
      </c>
      <c r="U5549" s="160">
        <v>0</v>
      </c>
      <c r="V5549" s="181">
        <v>0</v>
      </c>
      <c r="W5549" s="182">
        <v>0</v>
      </c>
      <c r="X5549" s="181">
        <v>0</v>
      </c>
      <c r="Y5549" s="163">
        <f t="shared" si="624"/>
        <v>27.669074999999999</v>
      </c>
      <c r="Z5549" s="106">
        <v>0</v>
      </c>
      <c r="AA5549" s="107">
        <v>0</v>
      </c>
      <c r="AB5549" s="108">
        <v>342.4</v>
      </c>
      <c r="AC5549" s="109">
        <v>0</v>
      </c>
      <c r="AD5549" s="111">
        <v>13.95</v>
      </c>
      <c r="AE5549" s="111">
        <v>10.77</v>
      </c>
      <c r="AF5549" s="108">
        <v>355.95</v>
      </c>
      <c r="AG5549" s="109">
        <v>0</v>
      </c>
      <c r="AH5549" s="112"/>
      <c r="AI5549" s="112"/>
      <c r="AJ5549" s="110">
        <v>9</v>
      </c>
      <c r="AK5549" s="739"/>
      <c r="AN5549" s="163">
        <f t="shared" si="627"/>
        <v>22.95</v>
      </c>
      <c r="AO5549" s="253"/>
      <c r="AP5549" s="213">
        <f t="shared" si="639"/>
        <v>-2.8110736927851008</v>
      </c>
      <c r="AQ5549" s="115">
        <f t="shared" si="643"/>
        <v>22.397916614173198</v>
      </c>
      <c r="AR5549" s="115">
        <f t="shared" si="640"/>
        <v>36.347916614173201</v>
      </c>
      <c r="AS5549" s="116">
        <f t="shared" si="641"/>
        <v>10.723042921388103</v>
      </c>
      <c r="AV5549" s="117">
        <v>9.1199999999999992</v>
      </c>
      <c r="AW5549" s="214">
        <f t="shared" ref="AW5549:AW5578" si="648">AV5549</f>
        <v>9.1199999999999992</v>
      </c>
      <c r="AX5549" s="677"/>
      <c r="AY5549" s="677"/>
      <c r="AZ5549" s="677"/>
      <c r="BA5549" s="677"/>
      <c r="BB5549" s="205">
        <f t="shared" ref="BB5549:BB5578" si="649">AN5549-AV5549</f>
        <v>13.83</v>
      </c>
      <c r="BC5549" s="412"/>
      <c r="BD5549" s="215">
        <f t="shared" ref="BD5549:BD5578" si="650">BB5549*1.3</f>
        <v>17.978999999999999</v>
      </c>
      <c r="BE5549" s="207">
        <f t="shared" si="644"/>
        <v>13.83</v>
      </c>
      <c r="BF5549" s="216">
        <v>227</v>
      </c>
      <c r="BG5549" s="687"/>
      <c r="BH5549" s="687"/>
      <c r="BI5549" s="217">
        <v>167.72</v>
      </c>
    </row>
    <row r="5550" spans="1:61" ht="13.5" thickBot="1" x14ac:dyDescent="0.25">
      <c r="A5550" s="58">
        <v>42066</v>
      </c>
      <c r="B5550" s="92">
        <v>21.34</v>
      </c>
      <c r="C5550" s="115">
        <f t="shared" si="645"/>
        <v>19.640909199999999</v>
      </c>
      <c r="D5550" s="93">
        <v>8.1199999999999992</v>
      </c>
      <c r="E5550" s="210">
        <f t="shared" si="633"/>
        <v>29.97</v>
      </c>
      <c r="F5550" s="211">
        <f t="shared" si="611"/>
        <v>29.46</v>
      </c>
      <c r="G5550" s="177">
        <f t="shared" si="646"/>
        <v>27.7609092</v>
      </c>
      <c r="H5550" s="173">
        <v>21.85</v>
      </c>
      <c r="I5550" s="174">
        <v>9</v>
      </c>
      <c r="J5550" s="201">
        <f t="shared" si="647"/>
        <v>8.7695665729247434</v>
      </c>
      <c r="K5550" s="212">
        <f t="shared" si="636"/>
        <v>30.85</v>
      </c>
      <c r="L5550" s="99">
        <f t="shared" si="625"/>
        <v>30.619566572924747</v>
      </c>
      <c r="M5550" s="99"/>
      <c r="N5550" s="99"/>
      <c r="O5550" s="98">
        <f t="shared" si="622"/>
        <v>1.3900000000000006</v>
      </c>
      <c r="P5550" s="99"/>
      <c r="Q5550" s="100">
        <f t="shared" si="642"/>
        <v>4.5056726094003254</v>
      </c>
      <c r="R5550" s="101"/>
      <c r="S5550" s="180">
        <v>0</v>
      </c>
      <c r="T5550" s="159">
        <v>4.0925000000000003E-2</v>
      </c>
      <c r="U5550" s="160">
        <v>0</v>
      </c>
      <c r="V5550" s="181">
        <v>0</v>
      </c>
      <c r="W5550" s="182">
        <v>0</v>
      </c>
      <c r="X5550" s="181">
        <v>0</v>
      </c>
      <c r="Y5550" s="163">
        <f t="shared" si="624"/>
        <v>29.419074999999999</v>
      </c>
      <c r="Z5550" s="106">
        <v>0</v>
      </c>
      <c r="AA5550" s="107">
        <v>0</v>
      </c>
      <c r="AB5550" s="108">
        <v>341.8</v>
      </c>
      <c r="AC5550" s="109">
        <v>0.2</v>
      </c>
      <c r="AD5550" s="111">
        <v>13.91</v>
      </c>
      <c r="AE5550" s="111">
        <v>11.05</v>
      </c>
      <c r="AF5550" s="108">
        <v>355.58</v>
      </c>
      <c r="AG5550" s="109">
        <v>0.1</v>
      </c>
      <c r="AH5550" s="112"/>
      <c r="AI5550" s="112"/>
      <c r="AJ5550" s="110">
        <v>6</v>
      </c>
      <c r="AK5550" s="739"/>
      <c r="AN5550" s="163">
        <f t="shared" si="627"/>
        <v>19.91</v>
      </c>
      <c r="AO5550" s="253"/>
      <c r="AP5550" s="213">
        <f t="shared" si="639"/>
        <v>-10.709566572924746</v>
      </c>
      <c r="AQ5550" s="115">
        <f t="shared" si="643"/>
        <v>14.9319444094488</v>
      </c>
      <c r="AR5550" s="115">
        <f t="shared" si="640"/>
        <v>28.8419444094488</v>
      </c>
      <c r="AS5550" s="116">
        <f t="shared" si="641"/>
        <v>-1.6600221634759471</v>
      </c>
      <c r="AV5550" s="117">
        <v>7.61</v>
      </c>
      <c r="AW5550" s="214">
        <f t="shared" si="648"/>
        <v>7.61</v>
      </c>
      <c r="AX5550" s="677"/>
      <c r="AY5550" s="677"/>
      <c r="AZ5550" s="677"/>
      <c r="BA5550" s="677"/>
      <c r="BB5550" s="205">
        <f t="shared" si="649"/>
        <v>12.3</v>
      </c>
      <c r="BC5550" s="412"/>
      <c r="BD5550" s="215">
        <f t="shared" si="650"/>
        <v>15.990000000000002</v>
      </c>
      <c r="BE5550" s="207">
        <f t="shared" si="644"/>
        <v>12.3</v>
      </c>
      <c r="BF5550" s="216">
        <v>196</v>
      </c>
      <c r="BG5550" s="687"/>
      <c r="BH5550" s="687"/>
      <c r="BI5550" s="217">
        <v>168.06</v>
      </c>
    </row>
    <row r="5551" spans="1:61" ht="13.5" thickBot="1" x14ac:dyDescent="0.25">
      <c r="A5551" s="58">
        <v>42067</v>
      </c>
      <c r="B5551" s="92">
        <v>20.64</v>
      </c>
      <c r="C5551" s="115">
        <f t="shared" si="645"/>
        <v>18.996643200000001</v>
      </c>
      <c r="D5551" s="93">
        <v>7.86</v>
      </c>
      <c r="E5551" s="210">
        <f t="shared" si="633"/>
        <v>27.34</v>
      </c>
      <c r="F5551" s="211">
        <f t="shared" si="611"/>
        <v>28.5</v>
      </c>
      <c r="G5551" s="177">
        <f t="shared" si="646"/>
        <v>26.856643200000001</v>
      </c>
      <c r="H5551" s="173">
        <v>19.48</v>
      </c>
      <c r="I5551" s="174">
        <v>8.9700000000000006</v>
      </c>
      <c r="J5551" s="201">
        <f t="shared" si="647"/>
        <v>8.7403346843483281</v>
      </c>
      <c r="K5551" s="212">
        <f t="shared" si="636"/>
        <v>28.450000000000003</v>
      </c>
      <c r="L5551" s="99">
        <f t="shared" si="625"/>
        <v>28.22033468434833</v>
      </c>
      <c r="M5551" s="99"/>
      <c r="N5551" s="99"/>
      <c r="O5551" s="98">
        <f t="shared" si="622"/>
        <v>-4.9999999999997158E-2</v>
      </c>
      <c r="P5551" s="99"/>
      <c r="Q5551" s="100">
        <f t="shared" si="642"/>
        <v>-0.17574692442881248</v>
      </c>
      <c r="R5551" s="101"/>
      <c r="S5551" s="180">
        <v>0</v>
      </c>
      <c r="T5551" s="159">
        <v>4.0925000000000003E-2</v>
      </c>
      <c r="U5551" s="160">
        <v>0</v>
      </c>
      <c r="V5551" s="181">
        <v>0</v>
      </c>
      <c r="W5551" s="182">
        <v>0</v>
      </c>
      <c r="X5551" s="181">
        <v>0</v>
      </c>
      <c r="Y5551" s="163">
        <f t="shared" si="624"/>
        <v>28.459074999999999</v>
      </c>
      <c r="Z5551" s="106">
        <v>0</v>
      </c>
      <c r="AA5551" s="107">
        <v>0</v>
      </c>
      <c r="AB5551" s="108">
        <v>341.8</v>
      </c>
      <c r="AC5551" s="109">
        <v>0</v>
      </c>
      <c r="AD5551" s="111">
        <v>14.11</v>
      </c>
      <c r="AE5551" s="111">
        <v>11.12</v>
      </c>
      <c r="AF5551" s="108">
        <v>355.45</v>
      </c>
      <c r="AG5551" s="109">
        <v>0</v>
      </c>
      <c r="AH5551" s="112"/>
      <c r="AI5551" s="112"/>
      <c r="AJ5551" s="110">
        <v>10</v>
      </c>
      <c r="AK5551" s="739"/>
      <c r="AN5551" s="163">
        <f t="shared" si="627"/>
        <v>24.11</v>
      </c>
      <c r="AO5551" s="253"/>
      <c r="AP5551" s="213">
        <f t="shared" si="639"/>
        <v>-4.1103346843483308</v>
      </c>
      <c r="AQ5551" s="115">
        <f t="shared" si="643"/>
        <v>24.886574015748</v>
      </c>
      <c r="AR5551" s="115">
        <f t="shared" si="640"/>
        <v>38.996574015747996</v>
      </c>
      <c r="AS5551" s="116">
        <f t="shared" si="641"/>
        <v>10.932239331399664</v>
      </c>
      <c r="AV5551" s="117">
        <v>8.0299999999999994</v>
      </c>
      <c r="AW5551" s="214">
        <f t="shared" si="648"/>
        <v>8.0299999999999994</v>
      </c>
      <c r="AX5551" s="677"/>
      <c r="AY5551" s="677"/>
      <c r="AZ5551" s="677"/>
      <c r="BA5551" s="677"/>
      <c r="BB5551" s="205">
        <f t="shared" si="649"/>
        <v>16.079999999999998</v>
      </c>
      <c r="BC5551" s="412"/>
      <c r="BD5551" s="215">
        <f t="shared" si="650"/>
        <v>20.904</v>
      </c>
      <c r="BE5551" s="207">
        <f t="shared" si="644"/>
        <v>16.079999999999998</v>
      </c>
      <c r="BF5551" s="216">
        <v>260</v>
      </c>
      <c r="BG5551" s="687"/>
      <c r="BH5551" s="687"/>
      <c r="BI5551" s="217">
        <v>152.36000000000001</v>
      </c>
    </row>
    <row r="5552" spans="1:61" ht="13.5" thickBot="1" x14ac:dyDescent="0.25">
      <c r="A5552" s="58">
        <v>42068</v>
      </c>
      <c r="B5552" s="92">
        <v>18.77</v>
      </c>
      <c r="C5552" s="115">
        <f t="shared" si="645"/>
        <v>17.275532599999998</v>
      </c>
      <c r="D5552" s="93">
        <v>8.07</v>
      </c>
      <c r="E5552" s="210">
        <f t="shared" si="633"/>
        <v>25.330000000000002</v>
      </c>
      <c r="F5552" s="211">
        <f t="shared" si="611"/>
        <v>26.84</v>
      </c>
      <c r="G5552" s="177">
        <f t="shared" si="646"/>
        <v>25.345532599999999</v>
      </c>
      <c r="H5552" s="173">
        <v>17.260000000000002</v>
      </c>
      <c r="I5552" s="174">
        <v>9.06</v>
      </c>
      <c r="J5552" s="201">
        <f t="shared" si="647"/>
        <v>8.8280303500775741</v>
      </c>
      <c r="K5552" s="212">
        <f t="shared" si="636"/>
        <v>26.32</v>
      </c>
      <c r="L5552" s="99">
        <f t="shared" si="625"/>
        <v>26.088030350077574</v>
      </c>
      <c r="M5552" s="99"/>
      <c r="N5552" s="99"/>
      <c r="O5552" s="98">
        <f t="shared" si="622"/>
        <v>-0.51999999999999957</v>
      </c>
      <c r="P5552" s="99"/>
      <c r="Q5552" s="100">
        <f t="shared" si="642"/>
        <v>-1.9756838905775058</v>
      </c>
      <c r="R5552" s="101"/>
      <c r="S5552" s="180">
        <v>0</v>
      </c>
      <c r="T5552" s="159">
        <v>4.0925000000000003E-2</v>
      </c>
      <c r="U5552" s="160">
        <v>0</v>
      </c>
      <c r="V5552" s="181">
        <v>0</v>
      </c>
      <c r="W5552" s="182">
        <v>0</v>
      </c>
      <c r="X5552" s="181">
        <v>0</v>
      </c>
      <c r="Y5552" s="163">
        <f t="shared" si="624"/>
        <v>26.799074999999998</v>
      </c>
      <c r="Z5552" s="106">
        <v>0</v>
      </c>
      <c r="AA5552" s="107">
        <v>0</v>
      </c>
      <c r="AB5552" s="108">
        <v>342.8</v>
      </c>
      <c r="AC5552" s="109">
        <v>0.2</v>
      </c>
      <c r="AD5552" s="111">
        <v>13.9</v>
      </c>
      <c r="AE5552" s="111">
        <v>10.9</v>
      </c>
      <c r="AF5552" s="108">
        <v>355</v>
      </c>
      <c r="AG5552" s="109">
        <v>1</v>
      </c>
      <c r="AH5552" s="112"/>
      <c r="AI5552" s="112"/>
      <c r="AJ5552" s="110">
        <v>9</v>
      </c>
      <c r="AK5552" s="739"/>
      <c r="AN5552" s="163">
        <f t="shared" ref="AN5552:AN5578" si="651">AJ5552+AD5552</f>
        <v>22.9</v>
      </c>
      <c r="AO5552" s="253"/>
      <c r="AP5552" s="213">
        <f t="shared" si="639"/>
        <v>-3.1880303500775753</v>
      </c>
      <c r="AQ5552" s="115">
        <f t="shared" si="643"/>
        <v>22.397916614173198</v>
      </c>
      <c r="AR5552" s="115">
        <f t="shared" si="640"/>
        <v>36.297916614173197</v>
      </c>
      <c r="AS5552" s="116">
        <f t="shared" si="641"/>
        <v>10.295686264095622</v>
      </c>
      <c r="AV5552" s="117">
        <v>10.45</v>
      </c>
      <c r="AW5552" s="214">
        <f t="shared" si="648"/>
        <v>10.45</v>
      </c>
      <c r="AX5552" s="677"/>
      <c r="AY5552" s="677"/>
      <c r="AZ5552" s="677"/>
      <c r="BA5552" s="677"/>
      <c r="BB5552" s="205">
        <f t="shared" si="649"/>
        <v>12.45</v>
      </c>
      <c r="BC5552" s="412"/>
      <c r="BD5552" s="215">
        <f t="shared" si="650"/>
        <v>16.184999999999999</v>
      </c>
      <c r="BE5552" s="207">
        <f t="shared" si="644"/>
        <v>12.45</v>
      </c>
      <c r="BF5552" s="216">
        <v>143</v>
      </c>
      <c r="BG5552" s="687"/>
      <c r="BH5552" s="687"/>
      <c r="BI5552" s="217">
        <v>185.1</v>
      </c>
    </row>
    <row r="5553" spans="1:61" ht="13.5" thickBot="1" x14ac:dyDescent="0.25">
      <c r="A5553" s="58">
        <v>42069</v>
      </c>
      <c r="B5553" s="92">
        <v>19.260000000000002</v>
      </c>
      <c r="C5553" s="115">
        <f t="shared" si="645"/>
        <v>17.726518800000001</v>
      </c>
      <c r="D5553" s="93">
        <v>8.65</v>
      </c>
      <c r="E5553" s="210">
        <f t="shared" si="633"/>
        <v>26.15</v>
      </c>
      <c r="F5553" s="211">
        <f t="shared" ref="F5553:F5608" si="652">+B5553+D5553</f>
        <v>27.910000000000004</v>
      </c>
      <c r="G5553" s="177">
        <f t="shared" si="646"/>
        <v>26.376518799999999</v>
      </c>
      <c r="H5553" s="173">
        <v>17.5</v>
      </c>
      <c r="I5553" s="174">
        <v>8.85</v>
      </c>
      <c r="J5553" s="201">
        <f t="shared" si="647"/>
        <v>8.6234071300426631</v>
      </c>
      <c r="K5553" s="212">
        <f t="shared" si="636"/>
        <v>26.35</v>
      </c>
      <c r="L5553" s="99">
        <f t="shared" si="625"/>
        <v>26.123407130042665</v>
      </c>
      <c r="M5553" s="99"/>
      <c r="N5553" s="99"/>
      <c r="O5553" s="98">
        <f t="shared" si="622"/>
        <v>-1.5600000000000023</v>
      </c>
      <c r="P5553" s="99"/>
      <c r="Q5553" s="100">
        <f t="shared" si="642"/>
        <v>-5.9203036053131015</v>
      </c>
      <c r="R5553" s="101"/>
      <c r="S5553" s="180">
        <v>0</v>
      </c>
      <c r="T5553" s="159">
        <v>4.0925000000000003E-2</v>
      </c>
      <c r="U5553" s="160">
        <v>0</v>
      </c>
      <c r="V5553" s="181">
        <v>0</v>
      </c>
      <c r="W5553" s="182">
        <v>0</v>
      </c>
      <c r="X5553" s="181">
        <v>0</v>
      </c>
      <c r="Y5553" s="163">
        <f t="shared" si="624"/>
        <v>27.869075000000002</v>
      </c>
      <c r="Z5553" s="106">
        <v>0</v>
      </c>
      <c r="AA5553" s="107">
        <v>0</v>
      </c>
      <c r="AB5553" s="108">
        <v>342</v>
      </c>
      <c r="AC5553" s="109">
        <v>0</v>
      </c>
      <c r="AD5553" s="111">
        <v>15.27</v>
      </c>
      <c r="AE5553" s="111">
        <v>10.9</v>
      </c>
      <c r="AF5553" s="108">
        <v>355.6</v>
      </c>
      <c r="AG5553" s="109">
        <v>0</v>
      </c>
      <c r="AH5553" s="112"/>
      <c r="AI5553" s="112"/>
      <c r="AJ5553" s="110">
        <v>4</v>
      </c>
      <c r="AK5553" s="739"/>
      <c r="AN5553" s="163">
        <f t="shared" si="651"/>
        <v>19.27</v>
      </c>
      <c r="AO5553" s="253"/>
      <c r="AP5553" s="213">
        <f t="shared" ref="AP5553:AP5577" si="653">AN5553-L5553</f>
        <v>-6.8534071300426653</v>
      </c>
      <c r="AQ5553" s="115">
        <f t="shared" si="643"/>
        <v>9.9546296062991999</v>
      </c>
      <c r="AR5553" s="115">
        <f t="shared" ref="AR5553:AR5584" si="654">AD5553+AQ5553</f>
        <v>25.224629606299199</v>
      </c>
      <c r="AS5553" s="116">
        <f t="shared" ref="AS5553:AS5584" si="655">AR5553+(0.6*(BF5553/1000))-L5553</f>
        <v>-0.75657752374346643</v>
      </c>
      <c r="AV5553" s="117">
        <v>8.16</v>
      </c>
      <c r="AW5553" s="214">
        <f t="shared" si="648"/>
        <v>8.16</v>
      </c>
      <c r="AX5553" s="677"/>
      <c r="AY5553" s="677"/>
      <c r="AZ5553" s="677"/>
      <c r="BA5553" s="677"/>
      <c r="BB5553" s="205">
        <f t="shared" si="649"/>
        <v>11.11</v>
      </c>
      <c r="BC5553" s="412"/>
      <c r="BD5553" s="215">
        <f t="shared" si="650"/>
        <v>14.443</v>
      </c>
      <c r="BE5553" s="207">
        <f t="shared" si="644"/>
        <v>11.11</v>
      </c>
      <c r="BF5553" s="216">
        <v>237</v>
      </c>
      <c r="BG5553" s="687"/>
      <c r="BH5553" s="687"/>
      <c r="BI5553" s="217">
        <v>151.77000000000001</v>
      </c>
    </row>
    <row r="5554" spans="1:61" ht="13.5" thickBot="1" x14ac:dyDescent="0.25">
      <c r="A5554" s="58">
        <v>42070</v>
      </c>
      <c r="B5554" s="92">
        <v>19.7</v>
      </c>
      <c r="C5554" s="115">
        <f t="shared" si="645"/>
        <v>18.131485999999999</v>
      </c>
      <c r="D5554" s="93">
        <v>7.25</v>
      </c>
      <c r="E5554" s="210">
        <f t="shared" si="633"/>
        <v>26.75</v>
      </c>
      <c r="F5554" s="211">
        <f t="shared" si="652"/>
        <v>26.95</v>
      </c>
      <c r="G5554" s="177">
        <f t="shared" si="646"/>
        <v>25.381485999999999</v>
      </c>
      <c r="H5554" s="173">
        <v>19.5</v>
      </c>
      <c r="I5554" s="174">
        <v>7.7</v>
      </c>
      <c r="J5554" s="201">
        <f t="shared" si="647"/>
        <v>7.5028514012800578</v>
      </c>
      <c r="K5554" s="212">
        <f t="shared" si="636"/>
        <v>27.2</v>
      </c>
      <c r="L5554" s="99">
        <f t="shared" si="625"/>
        <v>27.002851401280058</v>
      </c>
      <c r="M5554" s="99"/>
      <c r="N5554" s="99"/>
      <c r="O5554" s="98">
        <f t="shared" si="622"/>
        <v>0.25</v>
      </c>
      <c r="P5554" s="99"/>
      <c r="Q5554" s="100">
        <f t="shared" si="642"/>
        <v>0.91911764705882359</v>
      </c>
      <c r="R5554" s="101"/>
      <c r="S5554" s="180">
        <v>0</v>
      </c>
      <c r="T5554" s="159">
        <v>4.0925000000000003E-2</v>
      </c>
      <c r="U5554" s="160">
        <v>0</v>
      </c>
      <c r="V5554" s="181">
        <v>0</v>
      </c>
      <c r="W5554" s="182">
        <v>0</v>
      </c>
      <c r="X5554" s="181">
        <v>0</v>
      </c>
      <c r="Y5554" s="163">
        <f t="shared" si="624"/>
        <v>26.909074999999998</v>
      </c>
      <c r="Z5554" s="106">
        <v>0</v>
      </c>
      <c r="AA5554" s="107">
        <v>0</v>
      </c>
      <c r="AB5554" s="108">
        <v>341.8</v>
      </c>
      <c r="AC5554" s="109">
        <v>0</v>
      </c>
      <c r="AD5554" s="111">
        <v>13.9</v>
      </c>
      <c r="AE5554" s="111">
        <v>11.09</v>
      </c>
      <c r="AF5554" s="108">
        <v>355.4</v>
      </c>
      <c r="AG5554" s="109">
        <v>0</v>
      </c>
      <c r="AH5554" s="112"/>
      <c r="AI5554" s="112"/>
      <c r="AJ5554" s="110">
        <v>11</v>
      </c>
      <c r="AK5554" s="739"/>
      <c r="AN5554" s="163">
        <f t="shared" si="651"/>
        <v>24.9</v>
      </c>
      <c r="AO5554" s="253"/>
      <c r="AP5554" s="213">
        <f t="shared" si="653"/>
        <v>-2.1028514012800592</v>
      </c>
      <c r="AQ5554" s="115">
        <f t="shared" si="643"/>
        <v>27.375231417322802</v>
      </c>
      <c r="AR5554" s="115">
        <f t="shared" si="654"/>
        <v>41.2752314173228</v>
      </c>
      <c r="AS5554" s="116">
        <f t="shared" si="655"/>
        <v>14.388180016042742</v>
      </c>
      <c r="AV5554" s="117">
        <v>9.07</v>
      </c>
      <c r="AW5554" s="214">
        <f t="shared" si="648"/>
        <v>9.07</v>
      </c>
      <c r="AX5554" s="677"/>
      <c r="AY5554" s="677"/>
      <c r="AZ5554" s="677"/>
      <c r="BA5554" s="677"/>
      <c r="BB5554" s="205">
        <f t="shared" si="649"/>
        <v>15.829999999999998</v>
      </c>
      <c r="BC5554" s="412"/>
      <c r="BD5554" s="215">
        <f t="shared" si="650"/>
        <v>20.578999999999997</v>
      </c>
      <c r="BE5554" s="207">
        <f t="shared" si="644"/>
        <v>15.829999999999998</v>
      </c>
      <c r="BF5554" s="216">
        <v>193</v>
      </c>
      <c r="BG5554" s="687"/>
      <c r="BH5554" s="687"/>
      <c r="BI5554" s="217">
        <v>177.06</v>
      </c>
    </row>
    <row r="5555" spans="1:61" ht="13.5" thickBot="1" x14ac:dyDescent="0.25">
      <c r="A5555" s="58">
        <v>42071</v>
      </c>
      <c r="B5555" s="92">
        <v>18.97</v>
      </c>
      <c r="C5555" s="115">
        <f t="shared" si="645"/>
        <v>17.459608599999999</v>
      </c>
      <c r="D5555" s="93">
        <v>5.53</v>
      </c>
      <c r="E5555" s="210">
        <f t="shared" si="633"/>
        <v>22.44</v>
      </c>
      <c r="F5555" s="211">
        <f t="shared" si="652"/>
        <v>24.5</v>
      </c>
      <c r="G5555" s="177">
        <f t="shared" si="646"/>
        <v>22.9896086</v>
      </c>
      <c r="H5555" s="173">
        <v>16.91</v>
      </c>
      <c r="I5555" s="174">
        <v>5.67</v>
      </c>
      <c r="J5555" s="201">
        <f t="shared" si="647"/>
        <v>5.5248269409425879</v>
      </c>
      <c r="K5555" s="212">
        <f t="shared" si="636"/>
        <v>22.58</v>
      </c>
      <c r="L5555" s="99">
        <f t="shared" si="625"/>
        <v>22.434826940942589</v>
      </c>
      <c r="M5555" s="99"/>
      <c r="N5555" s="99"/>
      <c r="O5555" s="98">
        <f t="shared" si="622"/>
        <v>-1.9200000000000017</v>
      </c>
      <c r="P5555" s="99"/>
      <c r="Q5555" s="100">
        <f t="shared" si="642"/>
        <v>-8.5031000885739676</v>
      </c>
      <c r="R5555" s="101"/>
      <c r="S5555" s="180">
        <v>0</v>
      </c>
      <c r="T5555" s="159">
        <v>4.0925000000000003E-2</v>
      </c>
      <c r="U5555" s="160">
        <v>0</v>
      </c>
      <c r="V5555" s="181">
        <v>0</v>
      </c>
      <c r="W5555" s="182">
        <v>0</v>
      </c>
      <c r="X5555" s="181">
        <v>0</v>
      </c>
      <c r="Y5555" s="163">
        <f t="shared" si="624"/>
        <v>24.459074999999999</v>
      </c>
      <c r="Z5555" s="106">
        <v>0</v>
      </c>
      <c r="AA5555" s="107">
        <v>0</v>
      </c>
      <c r="AB5555" s="108">
        <v>341.5</v>
      </c>
      <c r="AC5555" s="109">
        <v>0</v>
      </c>
      <c r="AD5555" s="111">
        <v>11.92</v>
      </c>
      <c r="AE5555" s="111">
        <v>10.65</v>
      </c>
      <c r="AF5555" s="108">
        <v>355.4</v>
      </c>
      <c r="AG5555" s="109">
        <v>0</v>
      </c>
      <c r="AH5555" s="112"/>
      <c r="AI5555" s="112"/>
      <c r="AJ5555" s="110">
        <v>5</v>
      </c>
      <c r="AK5555" s="739"/>
      <c r="AN5555" s="163">
        <f t="shared" si="651"/>
        <v>16.920000000000002</v>
      </c>
      <c r="AO5555" s="253"/>
      <c r="AP5555" s="213">
        <f t="shared" si="653"/>
        <v>-5.5148269409425872</v>
      </c>
      <c r="AQ5555" s="115">
        <f t="shared" si="643"/>
        <v>12.443287007874</v>
      </c>
      <c r="AR5555" s="115">
        <f t="shared" si="654"/>
        <v>24.363287007874</v>
      </c>
      <c r="AS5555" s="116">
        <f t="shared" si="655"/>
        <v>2.0748600669314108</v>
      </c>
      <c r="AV5555" s="117">
        <v>4.82</v>
      </c>
      <c r="AW5555" s="214">
        <f t="shared" si="648"/>
        <v>4.82</v>
      </c>
      <c r="AX5555" s="677"/>
      <c r="AY5555" s="677"/>
      <c r="AZ5555" s="677"/>
      <c r="BA5555" s="677"/>
      <c r="BB5555" s="205">
        <f t="shared" si="649"/>
        <v>12.100000000000001</v>
      </c>
      <c r="BC5555" s="412"/>
      <c r="BD5555" s="215">
        <f t="shared" si="650"/>
        <v>15.730000000000002</v>
      </c>
      <c r="BE5555" s="207">
        <f t="shared" si="644"/>
        <v>12.100000000000001</v>
      </c>
      <c r="BF5555" s="216">
        <v>244</v>
      </c>
      <c r="BG5555" s="687"/>
      <c r="BH5555" s="687"/>
      <c r="BI5555" s="217">
        <v>162.84</v>
      </c>
    </row>
    <row r="5556" spans="1:61" ht="13.5" thickBot="1" x14ac:dyDescent="0.25">
      <c r="A5556" s="58">
        <v>42072</v>
      </c>
      <c r="B5556" s="92">
        <v>21.65</v>
      </c>
      <c r="C5556" s="115">
        <f t="shared" si="645"/>
        <v>19.926226999999997</v>
      </c>
      <c r="D5556" s="93">
        <v>6.12</v>
      </c>
      <c r="E5556" s="210">
        <f t="shared" si="633"/>
        <v>26.3</v>
      </c>
      <c r="F5556" s="211">
        <f t="shared" si="652"/>
        <v>27.77</v>
      </c>
      <c r="G5556" s="177">
        <f t="shared" si="646"/>
        <v>26.046226999999998</v>
      </c>
      <c r="H5556" s="173">
        <v>20.18</v>
      </c>
      <c r="I5556" s="174">
        <v>6.06</v>
      </c>
      <c r="J5556" s="201">
        <f t="shared" si="647"/>
        <v>5.9048414924359927</v>
      </c>
      <c r="K5556" s="212">
        <f t="shared" si="636"/>
        <v>26.24</v>
      </c>
      <c r="L5556" s="99">
        <f t="shared" si="625"/>
        <v>26.084841492435991</v>
      </c>
      <c r="M5556" s="99"/>
      <c r="N5556" s="99"/>
      <c r="O5556" s="98">
        <f t="shared" si="622"/>
        <v>-1.5300000000000011</v>
      </c>
      <c r="P5556" s="99"/>
      <c r="Q5556" s="100">
        <f t="shared" si="642"/>
        <v>-5.8307926829268339</v>
      </c>
      <c r="R5556" s="101"/>
      <c r="S5556" s="180">
        <v>0</v>
      </c>
      <c r="T5556" s="159">
        <v>4.0925000000000003E-2</v>
      </c>
      <c r="U5556" s="160">
        <v>0</v>
      </c>
      <c r="V5556" s="181">
        <v>0</v>
      </c>
      <c r="W5556" s="182">
        <v>0</v>
      </c>
      <c r="X5556" s="181">
        <v>0</v>
      </c>
      <c r="Y5556" s="163">
        <f t="shared" si="624"/>
        <v>27.729074999999998</v>
      </c>
      <c r="Z5556" s="106">
        <v>0</v>
      </c>
      <c r="AA5556" s="107">
        <v>0</v>
      </c>
      <c r="AB5556" s="108">
        <v>341.5</v>
      </c>
      <c r="AC5556" s="109">
        <v>0</v>
      </c>
      <c r="AD5556" s="111">
        <v>13.28</v>
      </c>
      <c r="AE5556" s="111">
        <v>10.38</v>
      </c>
      <c r="AF5556" s="108">
        <v>355.3</v>
      </c>
      <c r="AG5556" s="109">
        <v>0</v>
      </c>
      <c r="AH5556" s="112"/>
      <c r="AI5556" s="112"/>
      <c r="AJ5556" s="110">
        <v>9</v>
      </c>
      <c r="AK5556" s="739"/>
      <c r="AN5556" s="163">
        <f t="shared" si="651"/>
        <v>22.28</v>
      </c>
      <c r="AO5556" s="253"/>
      <c r="AP5556" s="213">
        <f t="shared" si="653"/>
        <v>-3.8048414924359903</v>
      </c>
      <c r="AQ5556" s="115">
        <f t="shared" si="643"/>
        <v>22.397916614173198</v>
      </c>
      <c r="AR5556" s="115">
        <f t="shared" si="654"/>
        <v>35.677916614173199</v>
      </c>
      <c r="AS5556" s="116">
        <f t="shared" si="655"/>
        <v>9.710075121737205</v>
      </c>
      <c r="AV5556" s="117">
        <v>6.45</v>
      </c>
      <c r="AW5556" s="214">
        <f t="shared" si="648"/>
        <v>6.45</v>
      </c>
      <c r="AX5556" s="677"/>
      <c r="AY5556" s="677"/>
      <c r="AZ5556" s="677"/>
      <c r="BA5556" s="677"/>
      <c r="BB5556" s="205">
        <f t="shared" si="649"/>
        <v>15.830000000000002</v>
      </c>
      <c r="BC5556" s="412"/>
      <c r="BD5556" s="215">
        <f t="shared" si="650"/>
        <v>20.579000000000004</v>
      </c>
      <c r="BE5556" s="207">
        <f t="shared" si="644"/>
        <v>15.830000000000002</v>
      </c>
      <c r="BF5556" s="216">
        <v>195</v>
      </c>
      <c r="BG5556" s="687"/>
      <c r="BH5556" s="687"/>
      <c r="BI5556" s="217">
        <v>156.47</v>
      </c>
    </row>
    <row r="5557" spans="1:61" ht="13.5" thickBot="1" x14ac:dyDescent="0.25">
      <c r="A5557" s="58">
        <v>42073</v>
      </c>
      <c r="B5557" s="92">
        <v>20.93</v>
      </c>
      <c r="C5557" s="115">
        <f t="shared" si="645"/>
        <v>19.263553399999999</v>
      </c>
      <c r="D5557" s="93">
        <v>5.41</v>
      </c>
      <c r="E5557" s="210">
        <f t="shared" si="633"/>
        <v>26.39</v>
      </c>
      <c r="F5557" s="211">
        <f t="shared" si="652"/>
        <v>26.34</v>
      </c>
      <c r="G5557" s="177">
        <f t="shared" si="646"/>
        <v>24.673553399999999</v>
      </c>
      <c r="H5557" s="173">
        <v>20.98</v>
      </c>
      <c r="I5557" s="174">
        <v>6.2</v>
      </c>
      <c r="J5557" s="201">
        <f t="shared" si="647"/>
        <v>6.0412569724592675</v>
      </c>
      <c r="K5557" s="212">
        <f t="shared" si="636"/>
        <v>27.18</v>
      </c>
      <c r="L5557" s="99">
        <f t="shared" si="625"/>
        <v>27.02125697245927</v>
      </c>
      <c r="M5557" s="99"/>
      <c r="N5557" s="99"/>
      <c r="O5557" s="98">
        <f t="shared" si="622"/>
        <v>0.83999999999999986</v>
      </c>
      <c r="P5557" s="99"/>
      <c r="Q5557" s="100">
        <f t="shared" si="642"/>
        <v>3.090507726269315</v>
      </c>
      <c r="R5557" s="101"/>
      <c r="S5557" s="180">
        <v>0</v>
      </c>
      <c r="T5557" s="159">
        <v>4.0925000000000003E-2</v>
      </c>
      <c r="U5557" s="160">
        <v>0</v>
      </c>
      <c r="V5557" s="181">
        <v>0</v>
      </c>
      <c r="W5557" s="182">
        <v>0</v>
      </c>
      <c r="X5557" s="181">
        <v>0</v>
      </c>
      <c r="Y5557" s="163">
        <f t="shared" si="624"/>
        <v>26.299074999999998</v>
      </c>
      <c r="Z5557" s="106">
        <v>0</v>
      </c>
      <c r="AA5557" s="107">
        <v>0</v>
      </c>
      <c r="AB5557" s="108">
        <v>341.4</v>
      </c>
      <c r="AC5557" s="109">
        <v>0</v>
      </c>
      <c r="AD5557" s="111">
        <v>13.97</v>
      </c>
      <c r="AE5557" s="111">
        <v>11.02</v>
      </c>
      <c r="AF5557" s="108">
        <v>355.3</v>
      </c>
      <c r="AG5557" s="109">
        <v>0</v>
      </c>
      <c r="AH5557" s="112"/>
      <c r="AI5557" s="112"/>
      <c r="AJ5557" s="110">
        <v>5</v>
      </c>
      <c r="AK5557" s="739"/>
      <c r="AN5557" s="163">
        <f t="shared" si="651"/>
        <v>18.97</v>
      </c>
      <c r="AO5557" s="253"/>
      <c r="AP5557" s="213">
        <f t="shared" si="653"/>
        <v>-8.0512569724592709</v>
      </c>
      <c r="AQ5557" s="115">
        <f t="shared" si="643"/>
        <v>12.443287007874</v>
      </c>
      <c r="AR5557" s="115">
        <f t="shared" si="654"/>
        <v>26.413287007874001</v>
      </c>
      <c r="AS5557" s="116">
        <f t="shared" si="655"/>
        <v>-0.45976996458526997</v>
      </c>
      <c r="AV5557" s="117">
        <v>9.61</v>
      </c>
      <c r="AW5557" s="214">
        <f t="shared" si="648"/>
        <v>9.61</v>
      </c>
      <c r="AX5557" s="677"/>
      <c r="AY5557" s="677"/>
      <c r="AZ5557" s="677"/>
      <c r="BA5557" s="677"/>
      <c r="BB5557" s="205">
        <f t="shared" si="649"/>
        <v>9.36</v>
      </c>
      <c r="BC5557" s="412"/>
      <c r="BD5557" s="215">
        <f t="shared" si="650"/>
        <v>12.167999999999999</v>
      </c>
      <c r="BE5557" s="207">
        <f t="shared" si="644"/>
        <v>9.36</v>
      </c>
      <c r="BF5557" s="216">
        <v>247</v>
      </c>
      <c r="BG5557" s="687"/>
      <c r="BH5557" s="687"/>
      <c r="BI5557" s="217">
        <v>170.04</v>
      </c>
    </row>
    <row r="5558" spans="1:61" ht="13.5" thickBot="1" x14ac:dyDescent="0.25">
      <c r="A5558" s="58">
        <v>42074</v>
      </c>
      <c r="B5558" s="92">
        <v>21.5</v>
      </c>
      <c r="C5558" s="115">
        <f t="shared" si="645"/>
        <v>19.788170000000001</v>
      </c>
      <c r="D5558" s="93">
        <v>6.23</v>
      </c>
      <c r="E5558" s="210">
        <f t="shared" si="633"/>
        <v>25.76</v>
      </c>
      <c r="F5558" s="211">
        <f t="shared" si="652"/>
        <v>27.73</v>
      </c>
      <c r="G5558" s="177">
        <f t="shared" si="646"/>
        <v>26.018170000000001</v>
      </c>
      <c r="H5558" s="173">
        <v>19.53</v>
      </c>
      <c r="I5558" s="174">
        <v>5.84</v>
      </c>
      <c r="J5558" s="201">
        <f t="shared" si="647"/>
        <v>5.6904743095422772</v>
      </c>
      <c r="K5558" s="212">
        <f t="shared" si="636"/>
        <v>25.37</v>
      </c>
      <c r="L5558" s="99">
        <f t="shared" si="625"/>
        <v>25.220474309542279</v>
      </c>
      <c r="M5558" s="99"/>
      <c r="N5558" s="99"/>
      <c r="O5558" s="98">
        <f t="shared" si="622"/>
        <v>-2.3599999999999994</v>
      </c>
      <c r="P5558" s="99"/>
      <c r="Q5558" s="100">
        <f t="shared" si="642"/>
        <v>-9.3023255813953458</v>
      </c>
      <c r="R5558" s="101"/>
      <c r="S5558" s="180">
        <v>0</v>
      </c>
      <c r="T5558" s="159">
        <v>4.0925000000000003E-2</v>
      </c>
      <c r="U5558" s="160">
        <v>0</v>
      </c>
      <c r="V5558" s="181">
        <v>0</v>
      </c>
      <c r="W5558" s="182">
        <v>0</v>
      </c>
      <c r="X5558" s="181">
        <v>0</v>
      </c>
      <c r="Y5558" s="163">
        <f t="shared" si="624"/>
        <v>27.689074999999999</v>
      </c>
      <c r="Z5558" s="106">
        <v>0</v>
      </c>
      <c r="AA5558" s="107">
        <v>0</v>
      </c>
      <c r="AB5558" s="108">
        <v>341.4</v>
      </c>
      <c r="AC5558" s="109">
        <v>0.6</v>
      </c>
      <c r="AD5558" s="111">
        <v>14.24</v>
      </c>
      <c r="AE5558" s="111">
        <v>9.24</v>
      </c>
      <c r="AF5558" s="108">
        <v>355.25</v>
      </c>
      <c r="AG5558" s="109">
        <v>0.05</v>
      </c>
      <c r="AH5558" s="112"/>
      <c r="AI5558" s="112"/>
      <c r="AJ5558" s="110">
        <v>10</v>
      </c>
      <c r="AK5558" s="739"/>
      <c r="AN5558" s="163">
        <f t="shared" si="651"/>
        <v>24.240000000000002</v>
      </c>
      <c r="AO5558" s="253"/>
      <c r="AP5558" s="213">
        <f t="shared" si="653"/>
        <v>-0.98047430954227721</v>
      </c>
      <c r="AQ5558" s="115">
        <f t="shared" si="643"/>
        <v>24.886574015748</v>
      </c>
      <c r="AR5558" s="115">
        <f t="shared" si="654"/>
        <v>39.126574015747998</v>
      </c>
      <c r="AS5558" s="116">
        <f t="shared" si="655"/>
        <v>14.067499706205719</v>
      </c>
      <c r="AV5558" s="117">
        <v>2.87</v>
      </c>
      <c r="AW5558" s="214">
        <f t="shared" si="648"/>
        <v>2.87</v>
      </c>
      <c r="AX5558" s="677"/>
      <c r="AY5558" s="677"/>
      <c r="AZ5558" s="677"/>
      <c r="BA5558" s="677"/>
      <c r="BB5558" s="205">
        <f t="shared" si="649"/>
        <v>21.37</v>
      </c>
      <c r="BC5558" s="412"/>
      <c r="BD5558" s="215">
        <f t="shared" si="650"/>
        <v>27.781000000000002</v>
      </c>
      <c r="BE5558" s="207">
        <f t="shared" si="644"/>
        <v>21.37</v>
      </c>
      <c r="BF5558" s="216">
        <v>269</v>
      </c>
      <c r="BG5558" s="687"/>
      <c r="BH5558" s="687"/>
      <c r="BI5558" s="217">
        <v>159.13999999999999</v>
      </c>
    </row>
    <row r="5559" spans="1:61" ht="13.5" thickBot="1" x14ac:dyDescent="0.25">
      <c r="A5559" s="58">
        <v>42075</v>
      </c>
      <c r="B5559" s="92">
        <v>20</v>
      </c>
      <c r="C5559" s="115">
        <f t="shared" si="645"/>
        <v>18.407599999999999</v>
      </c>
      <c r="D5559" s="93">
        <v>6.02</v>
      </c>
      <c r="E5559" s="210">
        <f t="shared" si="633"/>
        <v>25.11</v>
      </c>
      <c r="F5559" s="218">
        <f t="shared" si="652"/>
        <v>26.02</v>
      </c>
      <c r="G5559" s="177">
        <f t="shared" si="646"/>
        <v>24.427599999999998</v>
      </c>
      <c r="H5559" s="173">
        <v>19.09</v>
      </c>
      <c r="I5559" s="174">
        <v>5.97</v>
      </c>
      <c r="J5559" s="201">
        <f t="shared" si="647"/>
        <v>5.8171458267067457</v>
      </c>
      <c r="K5559" s="212">
        <f t="shared" si="636"/>
        <v>25.06</v>
      </c>
      <c r="L5559" s="99">
        <f t="shared" si="625"/>
        <v>24.907145826706746</v>
      </c>
      <c r="M5559" s="99"/>
      <c r="N5559" s="99"/>
      <c r="O5559" s="98">
        <f t="shared" si="622"/>
        <v>-0.96000000000000085</v>
      </c>
      <c r="P5559" s="99"/>
      <c r="Q5559" s="100">
        <f t="shared" si="642"/>
        <v>-3.8308060654429403</v>
      </c>
      <c r="R5559" s="101"/>
      <c r="S5559" s="180">
        <v>0</v>
      </c>
      <c r="T5559" s="159">
        <v>4.0925000000000003E-2</v>
      </c>
      <c r="U5559" s="160">
        <v>0</v>
      </c>
      <c r="V5559" s="181">
        <v>0</v>
      </c>
      <c r="W5559" s="182">
        <v>0</v>
      </c>
      <c r="X5559" s="181">
        <v>0</v>
      </c>
      <c r="Y5559" s="163">
        <f t="shared" si="624"/>
        <v>25.979074999999998</v>
      </c>
      <c r="Z5559" s="106">
        <v>0</v>
      </c>
      <c r="AA5559" s="107">
        <v>0</v>
      </c>
      <c r="AB5559" s="108">
        <v>341.4</v>
      </c>
      <c r="AC5559" s="109">
        <v>0</v>
      </c>
      <c r="AD5559" s="111">
        <v>11.16</v>
      </c>
      <c r="AE5559" s="111">
        <v>11.01</v>
      </c>
      <c r="AF5559" s="108">
        <v>355.25</v>
      </c>
      <c r="AG5559" s="109">
        <v>0</v>
      </c>
      <c r="AH5559" s="112"/>
      <c r="AI5559" s="112"/>
      <c r="AJ5559" s="110">
        <v>3</v>
      </c>
      <c r="AK5559" s="739"/>
      <c r="AN5559" s="163">
        <f t="shared" si="651"/>
        <v>14.16</v>
      </c>
      <c r="AO5559" s="253"/>
      <c r="AP5559" s="213">
        <f t="shared" si="653"/>
        <v>-10.747145826706745</v>
      </c>
      <c r="AQ5559" s="115">
        <f t="shared" si="643"/>
        <v>7.4659722047243999</v>
      </c>
      <c r="AR5559" s="115">
        <f t="shared" si="654"/>
        <v>18.625972204724398</v>
      </c>
      <c r="AS5559" s="116">
        <f t="shared" si="655"/>
        <v>-6.1179736219823475</v>
      </c>
      <c r="AV5559" s="117">
        <v>6.61</v>
      </c>
      <c r="AW5559" s="214">
        <f t="shared" si="648"/>
        <v>6.61</v>
      </c>
      <c r="AX5559" s="677"/>
      <c r="AY5559" s="677"/>
      <c r="AZ5559" s="677"/>
      <c r="BA5559" s="677"/>
      <c r="BB5559" s="205">
        <f t="shared" si="649"/>
        <v>7.55</v>
      </c>
      <c r="BC5559" s="412"/>
      <c r="BD5559" s="215">
        <f t="shared" si="650"/>
        <v>9.8149999999999995</v>
      </c>
      <c r="BE5559" s="207">
        <f t="shared" si="644"/>
        <v>7.55</v>
      </c>
      <c r="BF5559" s="216">
        <v>272</v>
      </c>
      <c r="BG5559" s="687"/>
      <c r="BH5559" s="687"/>
      <c r="BI5559" s="217">
        <v>131.63999999999999</v>
      </c>
    </row>
    <row r="5560" spans="1:61" ht="13.5" thickBot="1" x14ac:dyDescent="0.25">
      <c r="A5560" s="58">
        <v>42076</v>
      </c>
      <c r="B5560" s="92">
        <v>21.08</v>
      </c>
      <c r="C5560" s="115">
        <f t="shared" si="645"/>
        <v>19.401610399999999</v>
      </c>
      <c r="D5560" s="93">
        <v>5.68</v>
      </c>
      <c r="E5560" s="210">
        <f t="shared" si="633"/>
        <v>25.36</v>
      </c>
      <c r="F5560" s="211">
        <f t="shared" si="652"/>
        <v>26.759999999999998</v>
      </c>
      <c r="G5560" s="177">
        <f t="shared" si="646"/>
        <v>25.081610399999999</v>
      </c>
      <c r="H5560" s="173">
        <v>19.68</v>
      </c>
      <c r="I5560" s="174">
        <v>6.13</v>
      </c>
      <c r="J5560" s="201">
        <f t="shared" si="647"/>
        <v>5.9730492324476305</v>
      </c>
      <c r="K5560" s="212">
        <f t="shared" si="636"/>
        <v>25.81</v>
      </c>
      <c r="L5560" s="99">
        <f t="shared" si="625"/>
        <v>25.653049232447628</v>
      </c>
      <c r="M5560" s="99"/>
      <c r="N5560" s="99"/>
      <c r="O5560" s="98">
        <f t="shared" si="622"/>
        <v>-0.94999999999999929</v>
      </c>
      <c r="P5560" s="99"/>
      <c r="Q5560" s="100">
        <f t="shared" si="642"/>
        <v>-3.6807438977140619</v>
      </c>
      <c r="R5560" s="101"/>
      <c r="S5560" s="180">
        <v>0</v>
      </c>
      <c r="T5560" s="159">
        <v>7.6904761904761906E-2</v>
      </c>
      <c r="U5560" s="160">
        <v>0</v>
      </c>
      <c r="V5560" s="181">
        <v>0</v>
      </c>
      <c r="W5560" s="182">
        <v>0</v>
      </c>
      <c r="X5560" s="181">
        <v>0</v>
      </c>
      <c r="Y5560" s="163">
        <f t="shared" si="624"/>
        <v>26.683095238095238</v>
      </c>
      <c r="Z5560" s="106">
        <v>0</v>
      </c>
      <c r="AA5560" s="107">
        <v>0</v>
      </c>
      <c r="AB5560" s="108">
        <v>341.4</v>
      </c>
      <c r="AC5560" s="109">
        <v>0.1</v>
      </c>
      <c r="AD5560" s="111">
        <v>16.21</v>
      </c>
      <c r="AE5560" s="111">
        <v>9.24</v>
      </c>
      <c r="AF5560" s="108">
        <v>353.25</v>
      </c>
      <c r="AG5560" s="109">
        <v>0</v>
      </c>
      <c r="AH5560" s="112"/>
      <c r="AI5560" s="112"/>
      <c r="AJ5560" s="110">
        <v>0</v>
      </c>
      <c r="AK5560" s="739"/>
      <c r="AN5560" s="163">
        <f t="shared" si="651"/>
        <v>16.21</v>
      </c>
      <c r="AO5560" s="253"/>
      <c r="AP5560" s="213">
        <f t="shared" si="653"/>
        <v>-9.4430492324476276</v>
      </c>
      <c r="AQ5560" s="115">
        <f t="shared" si="643"/>
        <v>0</v>
      </c>
      <c r="AR5560" s="115">
        <f t="shared" si="654"/>
        <v>16.21</v>
      </c>
      <c r="AS5560" s="116">
        <f t="shared" si="655"/>
        <v>-9.3722492324476292</v>
      </c>
      <c r="AV5560" s="117">
        <v>2.64</v>
      </c>
      <c r="AW5560" s="214">
        <f t="shared" si="648"/>
        <v>2.64</v>
      </c>
      <c r="AX5560" s="677"/>
      <c r="AY5560" s="677"/>
      <c r="AZ5560" s="677"/>
      <c r="BA5560" s="677"/>
      <c r="BB5560" s="205">
        <f t="shared" si="649"/>
        <v>13.57</v>
      </c>
      <c r="BC5560" s="412"/>
      <c r="BD5560" s="215">
        <f t="shared" si="650"/>
        <v>17.641000000000002</v>
      </c>
      <c r="BE5560" s="207">
        <f t="shared" si="644"/>
        <v>13.57</v>
      </c>
      <c r="BF5560" s="216">
        <v>118</v>
      </c>
      <c r="BG5560" s="687"/>
      <c r="BH5560" s="687"/>
      <c r="BI5560" s="217">
        <v>153.16999999999999</v>
      </c>
    </row>
    <row r="5561" spans="1:61" ht="13.5" thickBot="1" x14ac:dyDescent="0.25">
      <c r="A5561" s="58">
        <v>42077</v>
      </c>
      <c r="B5561" s="92">
        <v>19.190000000000001</v>
      </c>
      <c r="C5561" s="115">
        <f t="shared" si="645"/>
        <v>17.6620922</v>
      </c>
      <c r="D5561" s="93">
        <v>6.2</v>
      </c>
      <c r="E5561" s="210">
        <f t="shared" si="633"/>
        <v>24.33</v>
      </c>
      <c r="F5561" s="211">
        <f t="shared" si="652"/>
        <v>25.39</v>
      </c>
      <c r="G5561" s="177">
        <f t="shared" si="646"/>
        <v>23.862092199999999</v>
      </c>
      <c r="H5561" s="173">
        <v>18.13</v>
      </c>
      <c r="I5561" s="174">
        <v>6.16</v>
      </c>
      <c r="J5561" s="201">
        <f t="shared" si="647"/>
        <v>6.0022811210240459</v>
      </c>
      <c r="K5561" s="212">
        <f t="shared" si="636"/>
        <v>24.29</v>
      </c>
      <c r="L5561" s="99">
        <f t="shared" si="625"/>
        <v>24.132281121024043</v>
      </c>
      <c r="M5561" s="99"/>
      <c r="N5561" s="99"/>
      <c r="O5561" s="98">
        <f t="shared" si="622"/>
        <v>-1.1000000000000014</v>
      </c>
      <c r="P5561" s="99"/>
      <c r="Q5561" s="100">
        <f t="shared" si="642"/>
        <v>-4.5286125977768688</v>
      </c>
      <c r="R5561" s="101"/>
      <c r="S5561" s="180">
        <v>0</v>
      </c>
      <c r="T5561" s="159">
        <v>7.6904761904761906E-2</v>
      </c>
      <c r="U5561" s="160">
        <v>0</v>
      </c>
      <c r="V5561" s="181">
        <v>0</v>
      </c>
      <c r="W5561" s="182">
        <v>0</v>
      </c>
      <c r="X5561" s="181">
        <v>0</v>
      </c>
      <c r="Y5561" s="163">
        <f t="shared" si="624"/>
        <v>25.31309523809524</v>
      </c>
      <c r="Z5561" s="106">
        <v>0</v>
      </c>
      <c r="AA5561" s="107">
        <v>0</v>
      </c>
      <c r="AB5561" s="108">
        <v>341.4</v>
      </c>
      <c r="AC5561" s="109">
        <v>0</v>
      </c>
      <c r="AD5561" s="111">
        <v>25.37</v>
      </c>
      <c r="AE5561" s="111">
        <v>13.08</v>
      </c>
      <c r="AF5561" s="108">
        <v>355.3</v>
      </c>
      <c r="AG5561" s="109">
        <v>0.3</v>
      </c>
      <c r="AH5561" s="112"/>
      <c r="AI5561" s="112"/>
      <c r="AJ5561" s="110">
        <v>0</v>
      </c>
      <c r="AK5561" s="739"/>
      <c r="AN5561" s="163">
        <f t="shared" si="651"/>
        <v>25.37</v>
      </c>
      <c r="AO5561" s="253"/>
      <c r="AP5561" s="213">
        <f t="shared" si="653"/>
        <v>1.2377188789759579</v>
      </c>
      <c r="AQ5561" s="115">
        <f t="shared" si="643"/>
        <v>0</v>
      </c>
      <c r="AR5561" s="115">
        <f t="shared" si="654"/>
        <v>25.37</v>
      </c>
      <c r="AS5561" s="116">
        <f t="shared" si="655"/>
        <v>1.3697188789759593</v>
      </c>
      <c r="AV5561" s="117">
        <v>8.8699999999999992</v>
      </c>
      <c r="AW5561" s="214">
        <f t="shared" si="648"/>
        <v>8.8699999999999992</v>
      </c>
      <c r="AX5561" s="677"/>
      <c r="AY5561" s="677"/>
      <c r="AZ5561" s="677"/>
      <c r="BA5561" s="677"/>
      <c r="BB5561" s="205">
        <f t="shared" si="649"/>
        <v>16.5</v>
      </c>
      <c r="BC5561" s="412"/>
      <c r="BD5561" s="215">
        <f t="shared" si="650"/>
        <v>21.45</v>
      </c>
      <c r="BE5561" s="207">
        <f t="shared" si="644"/>
        <v>16.5</v>
      </c>
      <c r="BF5561" s="216">
        <v>220</v>
      </c>
      <c r="BG5561" s="687"/>
      <c r="BH5561" s="687"/>
      <c r="BI5561" s="217">
        <v>151.91999999999999</v>
      </c>
    </row>
    <row r="5562" spans="1:61" ht="13.5" thickBot="1" x14ac:dyDescent="0.25">
      <c r="A5562" s="58">
        <v>42078</v>
      </c>
      <c r="B5562" s="92">
        <v>18.36</v>
      </c>
      <c r="C5562" s="115">
        <f t="shared" si="645"/>
        <v>16.898176799999998</v>
      </c>
      <c r="D5562" s="93">
        <v>5.82</v>
      </c>
      <c r="E5562" s="210">
        <f t="shared" si="633"/>
        <v>23.05</v>
      </c>
      <c r="F5562" s="211">
        <f t="shared" si="652"/>
        <v>24.18</v>
      </c>
      <c r="G5562" s="177">
        <f t="shared" si="646"/>
        <v>22.718176799999998</v>
      </c>
      <c r="H5562" s="173">
        <v>17.23</v>
      </c>
      <c r="I5562" s="174">
        <v>5.93</v>
      </c>
      <c r="J5562" s="201">
        <f t="shared" si="647"/>
        <v>5.778169975271525</v>
      </c>
      <c r="K5562" s="212">
        <f t="shared" si="636"/>
        <v>23.16</v>
      </c>
      <c r="L5562" s="99">
        <f t="shared" si="625"/>
        <v>23.008169975271525</v>
      </c>
      <c r="M5562" s="99"/>
      <c r="N5562" s="99"/>
      <c r="O5562" s="98">
        <f t="shared" si="622"/>
        <v>-1.0199999999999996</v>
      </c>
      <c r="P5562" s="99"/>
      <c r="Q5562" s="100">
        <f t="shared" si="642"/>
        <v>-4.4041450777202051</v>
      </c>
      <c r="R5562" s="101"/>
      <c r="S5562" s="180">
        <v>0</v>
      </c>
      <c r="T5562" s="159">
        <v>7.6904761904761906E-2</v>
      </c>
      <c r="U5562" s="160">
        <v>0</v>
      </c>
      <c r="V5562" s="181">
        <v>0</v>
      </c>
      <c r="W5562" s="182">
        <v>0</v>
      </c>
      <c r="X5562" s="181">
        <v>0</v>
      </c>
      <c r="Y5562" s="163">
        <f t="shared" si="624"/>
        <v>24.103095238095239</v>
      </c>
      <c r="Z5562" s="106">
        <v>0</v>
      </c>
      <c r="AA5562" s="107">
        <v>0</v>
      </c>
      <c r="AB5562" s="108">
        <v>341.4</v>
      </c>
      <c r="AC5562" s="109">
        <v>0</v>
      </c>
      <c r="AD5562" s="111">
        <v>5.15</v>
      </c>
      <c r="AE5562" s="111">
        <v>13.03</v>
      </c>
      <c r="AF5562" s="108">
        <v>355.3</v>
      </c>
      <c r="AG5562" s="109">
        <v>0</v>
      </c>
      <c r="AH5562" s="112"/>
      <c r="AI5562" s="112"/>
      <c r="AJ5562" s="110">
        <v>11</v>
      </c>
      <c r="AK5562" s="739"/>
      <c r="AN5562" s="163">
        <f t="shared" si="651"/>
        <v>16.149999999999999</v>
      </c>
      <c r="AO5562" s="253"/>
      <c r="AP5562" s="213">
        <f t="shared" si="653"/>
        <v>-6.8581699752715259</v>
      </c>
      <c r="AQ5562" s="115">
        <f t="shared" si="643"/>
        <v>27.375231417322802</v>
      </c>
      <c r="AR5562" s="115">
        <f t="shared" si="654"/>
        <v>32.5252314173228</v>
      </c>
      <c r="AS5562" s="116">
        <f t="shared" si="655"/>
        <v>9.692861442051278</v>
      </c>
      <c r="AV5562" s="117">
        <v>5.69</v>
      </c>
      <c r="AW5562" s="214">
        <f t="shared" si="648"/>
        <v>5.69</v>
      </c>
      <c r="AX5562" s="677"/>
      <c r="AY5562" s="677"/>
      <c r="AZ5562" s="677"/>
      <c r="BA5562" s="677"/>
      <c r="BB5562" s="205">
        <f t="shared" si="649"/>
        <v>10.459999999999997</v>
      </c>
      <c r="BC5562" s="412"/>
      <c r="BD5562" s="215">
        <f t="shared" si="650"/>
        <v>13.597999999999997</v>
      </c>
      <c r="BE5562" s="207">
        <f t="shared" si="644"/>
        <v>10.459999999999997</v>
      </c>
      <c r="BF5562" s="216">
        <v>293</v>
      </c>
      <c r="BG5562" s="687"/>
      <c r="BH5562" s="687"/>
      <c r="BI5562" s="217">
        <v>170.49</v>
      </c>
    </row>
    <row r="5563" spans="1:61" ht="13.5" thickBot="1" x14ac:dyDescent="0.25">
      <c r="A5563" s="58">
        <v>42079</v>
      </c>
      <c r="B5563" s="92">
        <v>21.17</v>
      </c>
      <c r="C5563" s="115">
        <f t="shared" si="645"/>
        <v>19.4844446</v>
      </c>
      <c r="D5563" s="93">
        <v>5.88</v>
      </c>
      <c r="E5563" s="210">
        <f t="shared" si="633"/>
        <v>25.81</v>
      </c>
      <c r="F5563" s="211">
        <f t="shared" si="652"/>
        <v>27.05</v>
      </c>
      <c r="G5563" s="177">
        <f t="shared" si="646"/>
        <v>25.364444599999999</v>
      </c>
      <c r="H5563" s="173">
        <v>19.93</v>
      </c>
      <c r="I5563" s="174">
        <v>5.97</v>
      </c>
      <c r="J5563" s="201">
        <f t="shared" si="647"/>
        <v>5.8171458267067457</v>
      </c>
      <c r="K5563" s="212">
        <f t="shared" si="636"/>
        <v>25.9</v>
      </c>
      <c r="L5563" s="99">
        <f t="shared" si="625"/>
        <v>25.747145826706745</v>
      </c>
      <c r="M5563" s="99"/>
      <c r="N5563" s="99"/>
      <c r="O5563" s="98">
        <f t="shared" si="622"/>
        <v>-1.1500000000000021</v>
      </c>
      <c r="P5563" s="99"/>
      <c r="Q5563" s="100">
        <f t="shared" si="642"/>
        <v>-4.4401544401544486</v>
      </c>
      <c r="R5563" s="101"/>
      <c r="S5563" s="180">
        <v>0</v>
      </c>
      <c r="T5563" s="159">
        <v>7.6904761904761906E-2</v>
      </c>
      <c r="U5563" s="160">
        <v>0</v>
      </c>
      <c r="V5563" s="181">
        <v>0</v>
      </c>
      <c r="W5563" s="182">
        <v>0</v>
      </c>
      <c r="X5563" s="181">
        <v>0</v>
      </c>
      <c r="Y5563" s="163">
        <f t="shared" si="624"/>
        <v>26.97309523809524</v>
      </c>
      <c r="Z5563" s="106">
        <v>0</v>
      </c>
      <c r="AA5563" s="107">
        <v>0</v>
      </c>
      <c r="AB5563" s="108">
        <v>341.3</v>
      </c>
      <c r="AC5563" s="109">
        <v>0</v>
      </c>
      <c r="AD5563" s="111">
        <v>15.91</v>
      </c>
      <c r="AE5563" s="111">
        <v>8.5</v>
      </c>
      <c r="AF5563" s="108">
        <v>355.25</v>
      </c>
      <c r="AG5563" s="109">
        <v>0</v>
      </c>
      <c r="AH5563" s="112"/>
      <c r="AI5563" s="112"/>
      <c r="AJ5563" s="110">
        <v>5</v>
      </c>
      <c r="AK5563" s="739"/>
      <c r="AN5563" s="163">
        <f t="shared" si="651"/>
        <v>20.91</v>
      </c>
      <c r="AO5563" s="253"/>
      <c r="AP5563" s="213">
        <f t="shared" si="653"/>
        <v>-4.8371458267067453</v>
      </c>
      <c r="AQ5563" s="115">
        <f t="shared" si="643"/>
        <v>12.443287007874</v>
      </c>
      <c r="AR5563" s="115">
        <f t="shared" si="654"/>
        <v>28.353287007874002</v>
      </c>
      <c r="AS5563" s="116">
        <f t="shared" si="655"/>
        <v>2.7639411811672581</v>
      </c>
      <c r="AV5563" s="117">
        <v>5.99</v>
      </c>
      <c r="AW5563" s="214">
        <f t="shared" si="648"/>
        <v>5.99</v>
      </c>
      <c r="AX5563" s="677"/>
      <c r="AY5563" s="677"/>
      <c r="AZ5563" s="677"/>
      <c r="BA5563" s="677"/>
      <c r="BB5563" s="205">
        <f t="shared" si="649"/>
        <v>14.92</v>
      </c>
      <c r="BC5563" s="412"/>
      <c r="BD5563" s="215">
        <f t="shared" si="650"/>
        <v>19.396000000000001</v>
      </c>
      <c r="BE5563" s="207">
        <f t="shared" si="644"/>
        <v>14.92</v>
      </c>
      <c r="BF5563" s="216">
        <v>263</v>
      </c>
      <c r="BG5563" s="687"/>
      <c r="BH5563" s="687"/>
      <c r="BI5563" s="217">
        <v>157.69999999999999</v>
      </c>
    </row>
    <row r="5564" spans="1:61" ht="13.5" thickBot="1" x14ac:dyDescent="0.25">
      <c r="A5564" s="58">
        <v>42080</v>
      </c>
      <c r="B5564" s="92">
        <v>21.38</v>
      </c>
      <c r="C5564" s="115">
        <f t="shared" si="645"/>
        <v>19.677724399999999</v>
      </c>
      <c r="D5564" s="93">
        <v>5.71</v>
      </c>
      <c r="E5564" s="210">
        <f t="shared" si="633"/>
        <v>25.810000000000002</v>
      </c>
      <c r="F5564" s="211">
        <f t="shared" si="652"/>
        <v>27.09</v>
      </c>
      <c r="G5564" s="177">
        <f t="shared" si="646"/>
        <v>25.3877244</v>
      </c>
      <c r="H5564" s="173">
        <v>20.100000000000001</v>
      </c>
      <c r="I5564" s="174">
        <v>6.05</v>
      </c>
      <c r="J5564" s="201">
        <f t="shared" si="647"/>
        <v>5.8950975295771881</v>
      </c>
      <c r="K5564" s="212">
        <f t="shared" si="636"/>
        <v>26.150000000000002</v>
      </c>
      <c r="L5564" s="99">
        <f t="shared" si="625"/>
        <v>25.99509752957719</v>
      </c>
      <c r="M5564" s="99"/>
      <c r="N5564" s="99"/>
      <c r="O5564" s="98">
        <f t="shared" ref="O5564:O5627" si="656">K5564-F5564</f>
        <v>-0.93999999999999773</v>
      </c>
      <c r="P5564" s="99"/>
      <c r="Q5564" s="100">
        <f t="shared" si="642"/>
        <v>-3.594646271510507</v>
      </c>
      <c r="R5564" s="101"/>
      <c r="S5564" s="180">
        <v>0</v>
      </c>
      <c r="T5564" s="159">
        <v>7.6904761904761906E-2</v>
      </c>
      <c r="U5564" s="160">
        <v>0</v>
      </c>
      <c r="V5564" s="181">
        <v>0</v>
      </c>
      <c r="W5564" s="182">
        <v>0</v>
      </c>
      <c r="X5564" s="181">
        <v>0</v>
      </c>
      <c r="Y5564" s="163">
        <f t="shared" si="624"/>
        <v>27.013095238095239</v>
      </c>
      <c r="Z5564" s="106">
        <v>0</v>
      </c>
      <c r="AA5564" s="107">
        <v>0</v>
      </c>
      <c r="AB5564" s="108">
        <v>341.3</v>
      </c>
      <c r="AC5564" s="109">
        <v>0</v>
      </c>
      <c r="AD5564" s="111">
        <v>18.89</v>
      </c>
      <c r="AE5564" s="111">
        <v>9.44</v>
      </c>
      <c r="AF5564" s="108">
        <v>355.2</v>
      </c>
      <c r="AG5564" s="109">
        <v>0</v>
      </c>
      <c r="AH5564" s="112"/>
      <c r="AI5564" s="112"/>
      <c r="AJ5564" s="110">
        <v>0</v>
      </c>
      <c r="AK5564" s="739"/>
      <c r="AN5564" s="163">
        <f t="shared" si="651"/>
        <v>18.89</v>
      </c>
      <c r="AO5564" s="253"/>
      <c r="AP5564" s="213">
        <f t="shared" si="653"/>
        <v>-7.1050975295771899</v>
      </c>
      <c r="AQ5564" s="115">
        <f t="shared" si="643"/>
        <v>0</v>
      </c>
      <c r="AR5564" s="115">
        <f t="shared" si="654"/>
        <v>18.89</v>
      </c>
      <c r="AS5564" s="116">
        <f t="shared" si="655"/>
        <v>-6.985697529577191</v>
      </c>
      <c r="AV5564" s="117">
        <v>3.63</v>
      </c>
      <c r="AW5564" s="214">
        <f t="shared" si="648"/>
        <v>3.63</v>
      </c>
      <c r="AX5564" s="677"/>
      <c r="AY5564" s="677"/>
      <c r="AZ5564" s="677"/>
      <c r="BA5564" s="677"/>
      <c r="BB5564" s="205">
        <f t="shared" si="649"/>
        <v>15.260000000000002</v>
      </c>
      <c r="BC5564" s="412"/>
      <c r="BD5564" s="215">
        <f t="shared" si="650"/>
        <v>19.838000000000001</v>
      </c>
      <c r="BE5564" s="207">
        <f t="shared" si="644"/>
        <v>15.260000000000002</v>
      </c>
      <c r="BF5564" s="216">
        <v>199</v>
      </c>
      <c r="BG5564" s="687"/>
      <c r="BH5564" s="687"/>
      <c r="BI5564" s="217">
        <v>153.31</v>
      </c>
    </row>
    <row r="5565" spans="1:61" ht="13.5" thickBot="1" x14ac:dyDescent="0.25">
      <c r="A5565" s="58">
        <v>42081</v>
      </c>
      <c r="B5565" s="92">
        <v>20.81</v>
      </c>
      <c r="C5565" s="115">
        <f t="shared" si="645"/>
        <v>19.153107799999997</v>
      </c>
      <c r="D5565" s="93">
        <v>6.23</v>
      </c>
      <c r="E5565" s="210">
        <f t="shared" si="633"/>
        <v>26.44</v>
      </c>
      <c r="F5565" s="211">
        <f t="shared" si="652"/>
        <v>27.04</v>
      </c>
      <c r="G5565" s="177">
        <f t="shared" si="646"/>
        <v>25.383107799999998</v>
      </c>
      <c r="H5565" s="173">
        <v>20.21</v>
      </c>
      <c r="I5565" s="174">
        <v>6.86</v>
      </c>
      <c r="J5565" s="201">
        <f t="shared" si="647"/>
        <v>6.6843585211404148</v>
      </c>
      <c r="K5565" s="212">
        <f t="shared" si="636"/>
        <v>27.07</v>
      </c>
      <c r="L5565" s="99">
        <f t="shared" si="625"/>
        <v>26.894358521140415</v>
      </c>
      <c r="M5565" s="99"/>
      <c r="N5565" s="99"/>
      <c r="O5565" s="98">
        <f t="shared" si="656"/>
        <v>3.0000000000001137E-2</v>
      </c>
      <c r="P5565" s="99"/>
      <c r="Q5565" s="100">
        <f t="shared" si="642"/>
        <v>0.11082379017362813</v>
      </c>
      <c r="R5565" s="101"/>
      <c r="S5565" s="180">
        <v>0</v>
      </c>
      <c r="T5565" s="159">
        <v>7.6904761904761906E-2</v>
      </c>
      <c r="U5565" s="160">
        <v>0</v>
      </c>
      <c r="V5565" s="181">
        <v>0</v>
      </c>
      <c r="W5565" s="182">
        <v>0</v>
      </c>
      <c r="X5565" s="181">
        <v>0</v>
      </c>
      <c r="Y5565" s="163">
        <f t="shared" si="624"/>
        <v>26.963095238095239</v>
      </c>
      <c r="Z5565" s="106">
        <v>0</v>
      </c>
      <c r="AA5565" s="107">
        <v>0</v>
      </c>
      <c r="AB5565" s="108">
        <v>341.2</v>
      </c>
      <c r="AC5565" s="109">
        <v>0</v>
      </c>
      <c r="AD5565" s="111">
        <v>20.77</v>
      </c>
      <c r="AE5565" s="111">
        <v>12.97</v>
      </c>
      <c r="AF5565" s="108">
        <v>355.15</v>
      </c>
      <c r="AG5565" s="109">
        <v>0</v>
      </c>
      <c r="AH5565" s="112"/>
      <c r="AI5565" s="112"/>
      <c r="AJ5565" s="110">
        <v>6</v>
      </c>
      <c r="AK5565" s="739"/>
      <c r="AN5565" s="163">
        <f t="shared" si="651"/>
        <v>26.77</v>
      </c>
      <c r="AO5565" s="253"/>
      <c r="AP5565" s="213">
        <f t="shared" si="653"/>
        <v>-0.12435852114041523</v>
      </c>
      <c r="AQ5565" s="115">
        <f t="shared" si="643"/>
        <v>14.9319444094488</v>
      </c>
      <c r="AR5565" s="115">
        <f t="shared" si="654"/>
        <v>35.701944409448799</v>
      </c>
      <c r="AS5565" s="116">
        <f t="shared" si="655"/>
        <v>8.9713858883083866</v>
      </c>
      <c r="AV5565" s="117">
        <v>7.04</v>
      </c>
      <c r="AW5565" s="214">
        <f t="shared" si="648"/>
        <v>7.04</v>
      </c>
      <c r="AX5565" s="677"/>
      <c r="AY5565" s="677"/>
      <c r="AZ5565" s="677"/>
      <c r="BA5565" s="677"/>
      <c r="BB5565" s="205">
        <f t="shared" si="649"/>
        <v>19.73</v>
      </c>
      <c r="BC5565" s="412"/>
      <c r="BD5565" s="215">
        <f t="shared" si="650"/>
        <v>25.649000000000001</v>
      </c>
      <c r="BE5565" s="207">
        <f t="shared" si="644"/>
        <v>19.73</v>
      </c>
      <c r="BF5565" s="216">
        <v>273</v>
      </c>
      <c r="BG5565" s="687"/>
      <c r="BH5565" s="687"/>
      <c r="BI5565" s="217">
        <v>154</v>
      </c>
    </row>
    <row r="5566" spans="1:61" ht="13.5" thickBot="1" x14ac:dyDescent="0.25">
      <c r="A5566" s="58">
        <v>42082</v>
      </c>
      <c r="B5566" s="92">
        <v>19.71</v>
      </c>
      <c r="C5566" s="115">
        <f t="shared" si="645"/>
        <v>18.140689800000001</v>
      </c>
      <c r="D5566" s="93">
        <v>6.52</v>
      </c>
      <c r="E5566" s="210">
        <f t="shared" si="633"/>
        <v>25.79</v>
      </c>
      <c r="F5566" s="211">
        <f t="shared" si="652"/>
        <v>26.23</v>
      </c>
      <c r="G5566" s="177">
        <f t="shared" si="646"/>
        <v>24.6606898</v>
      </c>
      <c r="H5566" s="173">
        <v>19.27</v>
      </c>
      <c r="I5566" s="174">
        <v>7.02</v>
      </c>
      <c r="J5566" s="201">
        <f t="shared" si="647"/>
        <v>6.8402619268812987</v>
      </c>
      <c r="K5566" s="212">
        <f t="shared" si="636"/>
        <v>26.29</v>
      </c>
      <c r="L5566" s="99">
        <f t="shared" si="625"/>
        <v>26.1102619268813</v>
      </c>
      <c r="M5566" s="99"/>
      <c r="N5566" s="99"/>
      <c r="O5566" s="98">
        <f t="shared" si="656"/>
        <v>5.9999999999998721E-2</v>
      </c>
      <c r="P5566" s="99"/>
      <c r="Q5566" s="100">
        <f t="shared" si="642"/>
        <v>0.22822365918599741</v>
      </c>
      <c r="R5566" s="101"/>
      <c r="S5566" s="180">
        <v>0</v>
      </c>
      <c r="T5566" s="159">
        <v>7.6904761904761906E-2</v>
      </c>
      <c r="U5566" s="160">
        <v>0</v>
      </c>
      <c r="V5566" s="181">
        <v>0</v>
      </c>
      <c r="W5566" s="182">
        <v>0</v>
      </c>
      <c r="X5566" s="181">
        <v>0</v>
      </c>
      <c r="Y5566" s="163">
        <f t="shared" si="624"/>
        <v>26.15309523809524</v>
      </c>
      <c r="Z5566" s="106">
        <v>0</v>
      </c>
      <c r="AA5566" s="107">
        <v>0</v>
      </c>
      <c r="AB5566" s="108">
        <v>341.2</v>
      </c>
      <c r="AC5566" s="109">
        <v>0.3</v>
      </c>
      <c r="AD5566" s="111">
        <v>18.45</v>
      </c>
      <c r="AE5566" s="111">
        <v>16.62</v>
      </c>
      <c r="AF5566" s="108">
        <v>355.25</v>
      </c>
      <c r="AG5566" s="109">
        <v>0.6</v>
      </c>
      <c r="AH5566" s="112"/>
      <c r="AI5566" s="112"/>
      <c r="AJ5566" s="110">
        <v>6</v>
      </c>
      <c r="AK5566" s="739"/>
      <c r="AN5566" s="163">
        <f t="shared" si="651"/>
        <v>24.45</v>
      </c>
      <c r="AO5566" s="253"/>
      <c r="AP5566" s="213">
        <f t="shared" si="653"/>
        <v>-1.6602619268813008</v>
      </c>
      <c r="AQ5566" s="115">
        <f t="shared" si="643"/>
        <v>14.9319444094488</v>
      </c>
      <c r="AR5566" s="115">
        <f t="shared" si="654"/>
        <v>33.381944409448799</v>
      </c>
      <c r="AS5566" s="116">
        <f t="shared" si="655"/>
        <v>7.3976824825674967</v>
      </c>
      <c r="AV5566" s="117">
        <v>10.17</v>
      </c>
      <c r="AW5566" s="214">
        <f t="shared" si="648"/>
        <v>10.17</v>
      </c>
      <c r="AX5566" s="677"/>
      <c r="AY5566" s="677"/>
      <c r="AZ5566" s="677"/>
      <c r="BA5566" s="677"/>
      <c r="BB5566" s="205">
        <f t="shared" si="649"/>
        <v>14.28</v>
      </c>
      <c r="BC5566" s="412"/>
      <c r="BD5566" s="215">
        <f t="shared" si="650"/>
        <v>18.564</v>
      </c>
      <c r="BE5566" s="207">
        <f t="shared" si="644"/>
        <v>14.28</v>
      </c>
      <c r="BF5566" s="216">
        <v>210</v>
      </c>
      <c r="BG5566" s="687"/>
      <c r="BH5566" s="687"/>
      <c r="BI5566" s="217">
        <v>184.2</v>
      </c>
    </row>
    <row r="5567" spans="1:61" ht="13.5" thickBot="1" x14ac:dyDescent="0.25">
      <c r="A5567" s="58">
        <v>42083</v>
      </c>
      <c r="B5567" s="92">
        <v>18.47</v>
      </c>
      <c r="C5567" s="115">
        <f t="shared" si="645"/>
        <v>16.999418599999998</v>
      </c>
      <c r="D5567" s="93">
        <v>5.32</v>
      </c>
      <c r="E5567" s="210">
        <f t="shared" si="633"/>
        <v>21.200000000000003</v>
      </c>
      <c r="F5567" s="211">
        <f t="shared" si="652"/>
        <v>23.79</v>
      </c>
      <c r="G5567" s="177">
        <f t="shared" si="646"/>
        <v>22.319418599999999</v>
      </c>
      <c r="H5567" s="173">
        <v>15.88</v>
      </c>
      <c r="I5567" s="174">
        <v>5.9</v>
      </c>
      <c r="J5567" s="201">
        <f t="shared" si="647"/>
        <v>5.7489380866951096</v>
      </c>
      <c r="K5567" s="212">
        <f t="shared" si="636"/>
        <v>21.78</v>
      </c>
      <c r="L5567" s="99">
        <f t="shared" si="625"/>
        <v>21.628938086695111</v>
      </c>
      <c r="M5567" s="99"/>
      <c r="N5567" s="99"/>
      <c r="O5567" s="98">
        <f t="shared" si="656"/>
        <v>-2.009999999999998</v>
      </c>
      <c r="P5567" s="99"/>
      <c r="Q5567" s="100">
        <f t="shared" si="642"/>
        <v>-9.2286501377410382</v>
      </c>
      <c r="R5567" s="101"/>
      <c r="S5567" s="180">
        <v>0</v>
      </c>
      <c r="T5567" s="159">
        <v>7.6904761904761906E-2</v>
      </c>
      <c r="U5567" s="160">
        <v>0</v>
      </c>
      <c r="V5567" s="181">
        <v>0</v>
      </c>
      <c r="W5567" s="182">
        <v>0</v>
      </c>
      <c r="X5567" s="181">
        <v>0</v>
      </c>
      <c r="Y5567" s="163">
        <f t="shared" si="624"/>
        <v>23.713095238095239</v>
      </c>
      <c r="Z5567" s="106">
        <v>0</v>
      </c>
      <c r="AA5567" s="107">
        <v>0</v>
      </c>
      <c r="AB5567" s="108">
        <v>341.2</v>
      </c>
      <c r="AC5567" s="109">
        <v>0</v>
      </c>
      <c r="AD5567" s="111">
        <v>22.47</v>
      </c>
      <c r="AE5567" s="111">
        <v>18.170000000000002</v>
      </c>
      <c r="AF5567" s="108">
        <v>355.2</v>
      </c>
      <c r="AG5567" s="109">
        <v>0</v>
      </c>
      <c r="AH5567" s="112"/>
      <c r="AI5567" s="112"/>
      <c r="AJ5567" s="110">
        <v>0</v>
      </c>
      <c r="AK5567" s="739"/>
      <c r="AN5567" s="163">
        <f t="shared" si="651"/>
        <v>22.47</v>
      </c>
      <c r="AO5567" s="253"/>
      <c r="AP5567" s="213">
        <f t="shared" si="653"/>
        <v>0.84106191330488755</v>
      </c>
      <c r="AQ5567" s="115">
        <f t="shared" si="643"/>
        <v>0</v>
      </c>
      <c r="AR5567" s="115">
        <f t="shared" si="654"/>
        <v>22.47</v>
      </c>
      <c r="AS5567" s="116">
        <f t="shared" si="655"/>
        <v>1.0384619133048858</v>
      </c>
      <c r="AV5567" s="117">
        <v>5.55</v>
      </c>
      <c r="AW5567" s="214">
        <f t="shared" si="648"/>
        <v>5.55</v>
      </c>
      <c r="AX5567" s="677"/>
      <c r="AY5567" s="677"/>
      <c r="AZ5567" s="677"/>
      <c r="BA5567" s="677"/>
      <c r="BB5567" s="205">
        <f t="shared" si="649"/>
        <v>16.919999999999998</v>
      </c>
      <c r="BC5567" s="412"/>
      <c r="BD5567" s="215">
        <f t="shared" si="650"/>
        <v>21.995999999999999</v>
      </c>
      <c r="BE5567" s="207">
        <f t="shared" si="644"/>
        <v>16.919999999999998</v>
      </c>
      <c r="BF5567" s="216">
        <v>329</v>
      </c>
      <c r="BG5567" s="687"/>
      <c r="BH5567" s="687"/>
      <c r="BI5567" s="217">
        <v>174.18</v>
      </c>
    </row>
    <row r="5568" spans="1:61" ht="13.5" thickBot="1" x14ac:dyDescent="0.25">
      <c r="A5568" s="58">
        <v>42084</v>
      </c>
      <c r="B5568" s="92">
        <v>20.12</v>
      </c>
      <c r="C5568" s="115">
        <f t="shared" si="645"/>
        <v>18.518045600000001</v>
      </c>
      <c r="D5568" s="93">
        <v>5.97</v>
      </c>
      <c r="E5568" s="210">
        <f t="shared" si="633"/>
        <v>26.07</v>
      </c>
      <c r="F5568" s="211">
        <f t="shared" si="652"/>
        <v>26.09</v>
      </c>
      <c r="G5568" s="177">
        <f t="shared" si="646"/>
        <v>24.4880456</v>
      </c>
      <c r="H5568" s="173">
        <v>20.100000000000001</v>
      </c>
      <c r="I5568" s="174">
        <v>6.08</v>
      </c>
      <c r="J5568" s="201">
        <f t="shared" si="647"/>
        <v>5.9243294181536044</v>
      </c>
      <c r="K5568" s="212">
        <f t="shared" si="636"/>
        <v>26.18</v>
      </c>
      <c r="L5568" s="99">
        <f t="shared" si="625"/>
        <v>26.024329418153606</v>
      </c>
      <c r="M5568" s="99"/>
      <c r="N5568" s="99"/>
      <c r="O5568" s="98">
        <f t="shared" si="656"/>
        <v>8.9999999999999858E-2</v>
      </c>
      <c r="P5568" s="99"/>
      <c r="Q5568" s="100">
        <f t="shared" si="642"/>
        <v>0.34377387318563735</v>
      </c>
      <c r="R5568" s="101"/>
      <c r="S5568" s="180">
        <v>0</v>
      </c>
      <c r="T5568" s="159">
        <v>7.6904761904761906E-2</v>
      </c>
      <c r="U5568" s="160">
        <v>0</v>
      </c>
      <c r="V5568" s="181">
        <v>0</v>
      </c>
      <c r="W5568" s="182">
        <v>0</v>
      </c>
      <c r="X5568" s="181">
        <v>0</v>
      </c>
      <c r="Y5568" s="163">
        <f t="shared" si="624"/>
        <v>26.013095238095239</v>
      </c>
      <c r="Z5568" s="106">
        <v>0</v>
      </c>
      <c r="AA5568" s="107">
        <v>0</v>
      </c>
      <c r="AB5568" s="108">
        <v>341.2</v>
      </c>
      <c r="AC5568" s="109">
        <v>0</v>
      </c>
      <c r="AD5568" s="111">
        <v>17.98</v>
      </c>
      <c r="AE5568" s="111">
        <v>10.199999999999999</v>
      </c>
      <c r="AF5568" s="108">
        <v>355.2</v>
      </c>
      <c r="AG5568" s="109">
        <v>0</v>
      </c>
      <c r="AH5568" s="112"/>
      <c r="AI5568" s="112"/>
      <c r="AJ5568" s="110">
        <v>0</v>
      </c>
      <c r="AK5568" s="739"/>
      <c r="AN5568" s="163">
        <f t="shared" si="651"/>
        <v>17.98</v>
      </c>
      <c r="AO5568" s="253"/>
      <c r="AP5568" s="213">
        <f t="shared" si="653"/>
        <v>-8.0443294181536054</v>
      </c>
      <c r="AQ5568" s="115">
        <f t="shared" si="643"/>
        <v>0</v>
      </c>
      <c r="AR5568" s="115">
        <f t="shared" si="654"/>
        <v>17.98</v>
      </c>
      <c r="AS5568" s="116">
        <f t="shared" si="655"/>
        <v>-7.9093294181536038</v>
      </c>
      <c r="AV5568" s="117">
        <v>2.4300000000000002</v>
      </c>
      <c r="AW5568" s="214">
        <f t="shared" si="648"/>
        <v>2.4300000000000002</v>
      </c>
      <c r="AX5568" s="677"/>
      <c r="AY5568" s="677"/>
      <c r="AZ5568" s="677"/>
      <c r="BA5568" s="677"/>
      <c r="BB5568" s="205">
        <f t="shared" si="649"/>
        <v>15.55</v>
      </c>
      <c r="BC5568" s="412"/>
      <c r="BD5568" s="215">
        <f t="shared" si="650"/>
        <v>20.215</v>
      </c>
      <c r="BE5568" s="207">
        <f t="shared" si="644"/>
        <v>15.55</v>
      </c>
      <c r="BF5568" s="216">
        <v>225</v>
      </c>
      <c r="BG5568" s="687"/>
      <c r="BH5568" s="687"/>
      <c r="BI5568" s="217">
        <v>191.78</v>
      </c>
    </row>
    <row r="5569" spans="1:61" ht="13.5" thickBot="1" x14ac:dyDescent="0.25">
      <c r="A5569" s="58">
        <v>42085</v>
      </c>
      <c r="B5569" s="92">
        <v>20.38</v>
      </c>
      <c r="C5569" s="115">
        <f t="shared" si="645"/>
        <v>18.757344399999997</v>
      </c>
      <c r="D5569" s="93">
        <v>5.76</v>
      </c>
      <c r="E5569" s="210">
        <f t="shared" si="633"/>
        <v>24.839999999999996</v>
      </c>
      <c r="F5569" s="211">
        <f t="shared" si="652"/>
        <v>26.14</v>
      </c>
      <c r="G5569" s="177">
        <f t="shared" si="646"/>
        <v>24.517344399999999</v>
      </c>
      <c r="H5569" s="173">
        <v>19.079999999999998</v>
      </c>
      <c r="I5569" s="174">
        <v>5.97</v>
      </c>
      <c r="J5569" s="201">
        <f t="shared" si="647"/>
        <v>5.8171458267067457</v>
      </c>
      <c r="K5569" s="212">
        <f t="shared" si="636"/>
        <v>25.049999999999997</v>
      </c>
      <c r="L5569" s="99">
        <f t="shared" si="625"/>
        <v>24.897145826706744</v>
      </c>
      <c r="M5569" s="99"/>
      <c r="N5569" s="99"/>
      <c r="O5569" s="98">
        <f t="shared" si="656"/>
        <v>-1.0900000000000034</v>
      </c>
      <c r="P5569" s="99"/>
      <c r="Q5569" s="100">
        <f t="shared" si="642"/>
        <v>-4.3512974051896354</v>
      </c>
      <c r="R5569" s="101"/>
      <c r="S5569" s="180">
        <v>0</v>
      </c>
      <c r="T5569" s="159">
        <v>7.6904761904761906E-2</v>
      </c>
      <c r="U5569" s="160">
        <v>0</v>
      </c>
      <c r="V5569" s="181">
        <v>0</v>
      </c>
      <c r="W5569" s="182">
        <v>0</v>
      </c>
      <c r="X5569" s="181">
        <v>0</v>
      </c>
      <c r="Y5569" s="163">
        <f t="shared" si="624"/>
        <v>26.06309523809524</v>
      </c>
      <c r="Z5569" s="106">
        <v>0</v>
      </c>
      <c r="AA5569" s="107">
        <v>0</v>
      </c>
      <c r="AB5569" s="108">
        <v>341.2</v>
      </c>
      <c r="AC5569" s="109">
        <v>0</v>
      </c>
      <c r="AD5569" s="111">
        <v>8.92</v>
      </c>
      <c r="AE5569" s="111">
        <v>11.94</v>
      </c>
      <c r="AF5569" s="108">
        <v>355.2</v>
      </c>
      <c r="AG5569" s="109">
        <v>0</v>
      </c>
      <c r="AH5569" s="112"/>
      <c r="AI5569" s="112"/>
      <c r="AJ5569" s="110">
        <v>0</v>
      </c>
      <c r="AK5569" s="739"/>
      <c r="AN5569" s="163">
        <f t="shared" si="651"/>
        <v>8.92</v>
      </c>
      <c r="AO5569" s="253"/>
      <c r="AP5569" s="213">
        <f t="shared" si="653"/>
        <v>-15.977145826706744</v>
      </c>
      <c r="AQ5569" s="115">
        <f t="shared" si="643"/>
        <v>0</v>
      </c>
      <c r="AR5569" s="115">
        <f t="shared" si="654"/>
        <v>8.92</v>
      </c>
      <c r="AS5569" s="116">
        <f t="shared" si="655"/>
        <v>-15.774945826706745</v>
      </c>
      <c r="AV5569" s="117">
        <v>7.84</v>
      </c>
      <c r="AW5569" s="214">
        <f t="shared" si="648"/>
        <v>7.84</v>
      </c>
      <c r="AX5569" s="677"/>
      <c r="AY5569" s="677"/>
      <c r="AZ5569" s="677"/>
      <c r="BA5569" s="677"/>
      <c r="BB5569" s="205">
        <f t="shared" si="649"/>
        <v>1.08</v>
      </c>
      <c r="BC5569" s="412"/>
      <c r="BD5569" s="215">
        <f t="shared" si="650"/>
        <v>1.4040000000000001</v>
      </c>
      <c r="BE5569" s="207">
        <f t="shared" si="644"/>
        <v>1.08</v>
      </c>
      <c r="BF5569" s="216">
        <v>337</v>
      </c>
      <c r="BG5569" s="687"/>
      <c r="BH5569" s="687"/>
      <c r="BI5569" s="217">
        <v>194.6</v>
      </c>
    </row>
    <row r="5570" spans="1:61" ht="13.5" thickBot="1" x14ac:dyDescent="0.25">
      <c r="A5570" s="58">
        <v>42086</v>
      </c>
      <c r="B5570" s="92">
        <v>18.809999999999999</v>
      </c>
      <c r="C5570" s="115">
        <f t="shared" si="645"/>
        <v>17.312347799999998</v>
      </c>
      <c r="D5570" s="93">
        <v>6.01</v>
      </c>
      <c r="E5570" s="210">
        <f t="shared" si="633"/>
        <v>23.950000000000003</v>
      </c>
      <c r="F5570" s="211">
        <f t="shared" si="652"/>
        <v>24.82</v>
      </c>
      <c r="G5570" s="177">
        <f t="shared" si="646"/>
        <v>23.322347799999996</v>
      </c>
      <c r="H5570" s="173">
        <v>17.940000000000001</v>
      </c>
      <c r="I5570" s="174">
        <v>6.06</v>
      </c>
      <c r="J5570" s="201">
        <f t="shared" si="647"/>
        <v>5.9048414924359927</v>
      </c>
      <c r="K5570" s="212">
        <f t="shared" si="636"/>
        <v>24</v>
      </c>
      <c r="L5570" s="99">
        <f t="shared" si="625"/>
        <v>23.844841492435993</v>
      </c>
      <c r="M5570" s="99"/>
      <c r="N5570" s="99"/>
      <c r="O5570" s="98">
        <f t="shared" si="656"/>
        <v>-0.82000000000000028</v>
      </c>
      <c r="P5570" s="99"/>
      <c r="Q5570" s="100">
        <f t="shared" si="642"/>
        <v>-3.4166666666666679</v>
      </c>
      <c r="R5570" s="101"/>
      <c r="S5570" s="180">
        <v>0</v>
      </c>
      <c r="T5570" s="159">
        <v>7.6904761904761906E-2</v>
      </c>
      <c r="U5570" s="160">
        <v>0</v>
      </c>
      <c r="V5570" s="181">
        <v>0</v>
      </c>
      <c r="W5570" s="182">
        <v>0</v>
      </c>
      <c r="X5570" s="181">
        <v>0</v>
      </c>
      <c r="Y5570" s="163">
        <f t="shared" si="624"/>
        <v>24.74309523809524</v>
      </c>
      <c r="Z5570" s="106">
        <v>0</v>
      </c>
      <c r="AA5570" s="107">
        <v>0</v>
      </c>
      <c r="AB5570" s="108">
        <v>341.2</v>
      </c>
      <c r="AC5570" s="109">
        <v>0</v>
      </c>
      <c r="AD5570" s="111">
        <v>18.079999999999998</v>
      </c>
      <c r="AE5570" s="111">
        <v>19.52</v>
      </c>
      <c r="AF5570" s="108">
        <v>355.2</v>
      </c>
      <c r="AG5570" s="109">
        <v>0</v>
      </c>
      <c r="AH5570" s="112"/>
      <c r="AI5570" s="112"/>
      <c r="AJ5570" s="110">
        <v>0</v>
      </c>
      <c r="AK5570" s="739"/>
      <c r="AN5570" s="163">
        <f t="shared" si="651"/>
        <v>18.079999999999998</v>
      </c>
      <c r="AO5570" s="253"/>
      <c r="AP5570" s="213">
        <f t="shared" si="653"/>
        <v>-5.7648414924359948</v>
      </c>
      <c r="AQ5570" s="115">
        <f t="shared" si="643"/>
        <v>0</v>
      </c>
      <c r="AR5570" s="115">
        <f t="shared" si="654"/>
        <v>18.079999999999998</v>
      </c>
      <c r="AS5570" s="116">
        <f t="shared" si="655"/>
        <v>-5.6316414924359961</v>
      </c>
      <c r="AV5570" s="117">
        <v>6.57</v>
      </c>
      <c r="AW5570" s="214">
        <f t="shared" si="648"/>
        <v>6.57</v>
      </c>
      <c r="AX5570" s="677"/>
      <c r="AY5570" s="677"/>
      <c r="AZ5570" s="677"/>
      <c r="BA5570" s="677"/>
      <c r="BB5570" s="205">
        <f t="shared" si="649"/>
        <v>11.509999999999998</v>
      </c>
      <c r="BC5570" s="412"/>
      <c r="BD5570" s="215">
        <f t="shared" si="650"/>
        <v>14.962999999999997</v>
      </c>
      <c r="BE5570" s="207">
        <f t="shared" si="644"/>
        <v>11.509999999999998</v>
      </c>
      <c r="BF5570" s="216">
        <v>222</v>
      </c>
      <c r="BG5570" s="687"/>
      <c r="BH5570" s="687"/>
      <c r="BI5570" s="217">
        <v>156.44</v>
      </c>
    </row>
    <row r="5571" spans="1:61" ht="13.5" thickBot="1" x14ac:dyDescent="0.25">
      <c r="A5571" s="58">
        <v>42087</v>
      </c>
      <c r="B5571" s="92">
        <v>19.95</v>
      </c>
      <c r="C5571" s="115">
        <f t="shared" si="645"/>
        <v>18.361580999999997</v>
      </c>
      <c r="D5571" s="93">
        <v>5.61</v>
      </c>
      <c r="E5571" s="210">
        <f t="shared" si="633"/>
        <v>23.93</v>
      </c>
      <c r="F5571" s="218">
        <f t="shared" si="652"/>
        <v>25.56</v>
      </c>
      <c r="G5571" s="177">
        <f t="shared" si="646"/>
        <v>23.971580999999997</v>
      </c>
      <c r="H5571" s="173">
        <v>18.32</v>
      </c>
      <c r="I5571" s="174">
        <v>6.04</v>
      </c>
      <c r="J5571" s="201">
        <f t="shared" si="647"/>
        <v>5.8853535667183827</v>
      </c>
      <c r="K5571" s="212">
        <f t="shared" si="636"/>
        <v>24.36</v>
      </c>
      <c r="L5571" s="99">
        <f t="shared" si="625"/>
        <v>24.205353566718383</v>
      </c>
      <c r="M5571" s="99"/>
      <c r="N5571" s="99"/>
      <c r="O5571" s="98">
        <f t="shared" si="656"/>
        <v>-1.1999999999999993</v>
      </c>
      <c r="P5571" s="99"/>
      <c r="Q5571" s="100">
        <f t="shared" si="642"/>
        <v>-4.926108374384234</v>
      </c>
      <c r="R5571" s="101"/>
      <c r="S5571" s="180">
        <v>0</v>
      </c>
      <c r="T5571" s="159">
        <v>7.6904761904761906E-2</v>
      </c>
      <c r="U5571" s="160">
        <v>0</v>
      </c>
      <c r="V5571" s="181">
        <v>0</v>
      </c>
      <c r="W5571" s="182">
        <v>0</v>
      </c>
      <c r="X5571" s="181">
        <v>0</v>
      </c>
      <c r="Y5571" s="163">
        <f t="shared" si="624"/>
        <v>25.483095238095238</v>
      </c>
      <c r="Z5571" s="106">
        <v>0</v>
      </c>
      <c r="AA5571" s="107">
        <v>0</v>
      </c>
      <c r="AB5571" s="108">
        <v>341.1</v>
      </c>
      <c r="AC5571" s="109">
        <v>0</v>
      </c>
      <c r="AD5571" s="111">
        <v>18.260000000000002</v>
      </c>
      <c r="AE5571" s="111">
        <v>9.26</v>
      </c>
      <c r="AF5571" s="108">
        <v>355.2</v>
      </c>
      <c r="AG5571" s="109">
        <v>0</v>
      </c>
      <c r="AH5571" s="112"/>
      <c r="AI5571" s="112"/>
      <c r="AJ5571" s="110">
        <v>0</v>
      </c>
      <c r="AK5571" s="739"/>
      <c r="AN5571" s="163">
        <f t="shared" si="651"/>
        <v>18.260000000000002</v>
      </c>
      <c r="AO5571" s="253"/>
      <c r="AP5571" s="213">
        <f t="shared" si="653"/>
        <v>-5.9453535667183814</v>
      </c>
      <c r="AQ5571" s="115">
        <f t="shared" si="643"/>
        <v>0</v>
      </c>
      <c r="AR5571" s="115">
        <f t="shared" si="654"/>
        <v>18.260000000000002</v>
      </c>
      <c r="AS5571" s="116">
        <f t="shared" si="655"/>
        <v>-5.8163535667183801</v>
      </c>
      <c r="AT5571" s="21"/>
      <c r="AU5571" s="21"/>
      <c r="AV5571" s="117">
        <v>7.02</v>
      </c>
      <c r="AW5571" s="214">
        <f t="shared" si="648"/>
        <v>7.02</v>
      </c>
      <c r="AX5571" s="677"/>
      <c r="AY5571" s="677"/>
      <c r="AZ5571" s="677"/>
      <c r="BA5571" s="677"/>
      <c r="BB5571" s="205">
        <f t="shared" si="649"/>
        <v>11.240000000000002</v>
      </c>
      <c r="BC5571" s="412"/>
      <c r="BD5571" s="215">
        <f t="shared" si="650"/>
        <v>14.612000000000004</v>
      </c>
      <c r="BE5571" s="207">
        <f t="shared" si="644"/>
        <v>11.240000000000002</v>
      </c>
      <c r="BF5571" s="216">
        <v>215</v>
      </c>
      <c r="BG5571" s="687"/>
      <c r="BH5571" s="687"/>
      <c r="BI5571" s="217">
        <v>153.13</v>
      </c>
    </row>
    <row r="5572" spans="1:61" ht="13.5" thickBot="1" x14ac:dyDescent="0.25">
      <c r="A5572" s="58">
        <v>42088</v>
      </c>
      <c r="B5572" s="92">
        <v>20.010000000000002</v>
      </c>
      <c r="C5572" s="115">
        <f t="shared" si="645"/>
        <v>18.4168038</v>
      </c>
      <c r="D5572" s="93">
        <v>5.9</v>
      </c>
      <c r="E5572" s="210">
        <f t="shared" si="633"/>
        <v>24.119999999999997</v>
      </c>
      <c r="F5572" s="218">
        <f t="shared" si="652"/>
        <v>25.910000000000004</v>
      </c>
      <c r="G5572" s="177">
        <f t="shared" si="646"/>
        <v>24.316803800000002</v>
      </c>
      <c r="H5572" s="173">
        <v>18.22</v>
      </c>
      <c r="I5572" s="174">
        <v>6.18</v>
      </c>
      <c r="J5572" s="201">
        <f t="shared" si="647"/>
        <v>6.0217690467416567</v>
      </c>
      <c r="K5572" s="212">
        <f t="shared" si="636"/>
        <v>24.4</v>
      </c>
      <c r="L5572" s="99">
        <f t="shared" si="625"/>
        <v>24.241769046741656</v>
      </c>
      <c r="M5572" s="99"/>
      <c r="N5572" s="99"/>
      <c r="O5572" s="98">
        <f t="shared" si="656"/>
        <v>-1.5100000000000051</v>
      </c>
      <c r="P5572" s="99"/>
      <c r="Q5572" s="100">
        <f t="shared" si="642"/>
        <v>-6.1885245901639561</v>
      </c>
      <c r="R5572" s="101"/>
      <c r="S5572" s="180">
        <v>0</v>
      </c>
      <c r="T5572" s="159">
        <v>7.6904761904761906E-2</v>
      </c>
      <c r="U5572" s="160">
        <v>0</v>
      </c>
      <c r="V5572" s="181">
        <v>0</v>
      </c>
      <c r="W5572" s="182">
        <v>0</v>
      </c>
      <c r="X5572" s="181">
        <v>0</v>
      </c>
      <c r="Y5572" s="163">
        <f t="shared" si="624"/>
        <v>25.833095238095243</v>
      </c>
      <c r="Z5572" s="106">
        <v>0</v>
      </c>
      <c r="AA5572" s="107">
        <v>0</v>
      </c>
      <c r="AB5572" s="108">
        <v>341.1</v>
      </c>
      <c r="AC5572" s="109">
        <v>0</v>
      </c>
      <c r="AD5572" s="111">
        <v>14.72</v>
      </c>
      <c r="AE5572" s="111">
        <v>14.56</v>
      </c>
      <c r="AF5572" s="108">
        <v>355.26</v>
      </c>
      <c r="AG5572" s="109">
        <v>0</v>
      </c>
      <c r="AH5572" s="112"/>
      <c r="AI5572" s="112"/>
      <c r="AJ5572" s="110">
        <v>0</v>
      </c>
      <c r="AK5572" s="739"/>
      <c r="AN5572" s="163">
        <f t="shared" si="651"/>
        <v>14.72</v>
      </c>
      <c r="AO5572" s="253"/>
      <c r="AP5572" s="213">
        <f t="shared" si="653"/>
        <v>-9.5217690467416549</v>
      </c>
      <c r="AQ5572" s="115">
        <f t="shared" si="643"/>
        <v>0</v>
      </c>
      <c r="AR5572" s="115">
        <f t="shared" si="654"/>
        <v>14.72</v>
      </c>
      <c r="AS5572" s="116">
        <f t="shared" si="655"/>
        <v>-9.3963690467416541</v>
      </c>
      <c r="AV5572" s="117">
        <v>6.09</v>
      </c>
      <c r="AW5572" s="214">
        <f t="shared" si="648"/>
        <v>6.09</v>
      </c>
      <c r="AX5572" s="677"/>
      <c r="AY5572" s="677"/>
      <c r="AZ5572" s="677"/>
      <c r="BA5572" s="677"/>
      <c r="BB5572" s="205">
        <f t="shared" si="649"/>
        <v>8.6300000000000008</v>
      </c>
      <c r="BC5572" s="412"/>
      <c r="BD5572" s="215">
        <f t="shared" si="650"/>
        <v>11.219000000000001</v>
      </c>
      <c r="BE5572" s="207">
        <f t="shared" si="644"/>
        <v>8.6300000000000008</v>
      </c>
      <c r="BF5572" s="216">
        <v>209</v>
      </c>
      <c r="BG5572" s="687"/>
      <c r="BH5572" s="687"/>
      <c r="BI5572" s="217">
        <v>170.1</v>
      </c>
    </row>
    <row r="5573" spans="1:61" ht="13.5" thickBot="1" x14ac:dyDescent="0.25">
      <c r="A5573" s="58">
        <v>42089</v>
      </c>
      <c r="B5573" s="92">
        <v>20.04</v>
      </c>
      <c r="C5573" s="115">
        <f t="shared" si="645"/>
        <v>18.444415199999998</v>
      </c>
      <c r="D5573" s="93">
        <v>5.88</v>
      </c>
      <c r="E5573" s="210">
        <f t="shared" si="633"/>
        <v>20.919999999999998</v>
      </c>
      <c r="F5573" s="218">
        <f t="shared" si="652"/>
        <v>25.919999999999998</v>
      </c>
      <c r="G5573" s="177">
        <f t="shared" si="646"/>
        <v>24.324415199999997</v>
      </c>
      <c r="H5573" s="173">
        <v>15.04</v>
      </c>
      <c r="I5573" s="174">
        <v>6.08</v>
      </c>
      <c r="J5573" s="201">
        <f t="shared" si="647"/>
        <v>5.9243294181536044</v>
      </c>
      <c r="K5573" s="212">
        <f t="shared" si="636"/>
        <v>21.119999999999997</v>
      </c>
      <c r="L5573" s="99">
        <f t="shared" si="625"/>
        <v>20.964329418153604</v>
      </c>
      <c r="M5573" s="99"/>
      <c r="N5573" s="99"/>
      <c r="O5573" s="98">
        <f t="shared" si="656"/>
        <v>-4.8000000000000007</v>
      </c>
      <c r="P5573" s="99"/>
      <c r="Q5573" s="100">
        <f t="shared" si="642"/>
        <v>-22.727272727272734</v>
      </c>
      <c r="R5573" s="101"/>
      <c r="S5573" s="180">
        <v>0</v>
      </c>
      <c r="T5573" s="159">
        <v>7.6904761904761906E-2</v>
      </c>
      <c r="U5573" s="160">
        <v>0</v>
      </c>
      <c r="V5573" s="181">
        <v>0</v>
      </c>
      <c r="W5573" s="182">
        <v>0</v>
      </c>
      <c r="X5573" s="181">
        <v>0</v>
      </c>
      <c r="Y5573" s="163">
        <f t="shared" si="624"/>
        <v>25.843095238095238</v>
      </c>
      <c r="Z5573" s="106">
        <v>0</v>
      </c>
      <c r="AA5573" s="107">
        <v>0</v>
      </c>
      <c r="AB5573" s="108">
        <v>341.8</v>
      </c>
      <c r="AC5573" s="109">
        <v>0.3</v>
      </c>
      <c r="AD5573" s="111">
        <v>18.34</v>
      </c>
      <c r="AE5573" s="111">
        <v>14.72</v>
      </c>
      <c r="AF5573" s="108">
        <v>355.2</v>
      </c>
      <c r="AG5573" s="109">
        <v>0</v>
      </c>
      <c r="AH5573" s="112"/>
      <c r="AI5573" s="112"/>
      <c r="AJ5573" s="110">
        <v>0</v>
      </c>
      <c r="AK5573" s="739"/>
      <c r="AN5573" s="163">
        <f t="shared" si="651"/>
        <v>18.34</v>
      </c>
      <c r="AO5573" s="253"/>
      <c r="AP5573" s="213">
        <f t="shared" si="653"/>
        <v>-2.6243294181536037</v>
      </c>
      <c r="AQ5573" s="115">
        <f t="shared" si="643"/>
        <v>0</v>
      </c>
      <c r="AR5573" s="115">
        <f t="shared" si="654"/>
        <v>18.34</v>
      </c>
      <c r="AS5573" s="116">
        <f t="shared" si="655"/>
        <v>-2.4971294181536052</v>
      </c>
      <c r="AV5573" s="117">
        <v>5.87</v>
      </c>
      <c r="AW5573" s="214">
        <f t="shared" si="648"/>
        <v>5.87</v>
      </c>
      <c r="AX5573" s="677"/>
      <c r="AY5573" s="677"/>
      <c r="AZ5573" s="677"/>
      <c r="BA5573" s="677"/>
      <c r="BB5573" s="205">
        <f t="shared" si="649"/>
        <v>12.469999999999999</v>
      </c>
      <c r="BC5573" s="412"/>
      <c r="BD5573" s="215">
        <f t="shared" si="650"/>
        <v>16.210999999999999</v>
      </c>
      <c r="BE5573" s="207">
        <f t="shared" si="644"/>
        <v>12.469999999999999</v>
      </c>
      <c r="BF5573" s="216">
        <v>212</v>
      </c>
      <c r="BG5573" s="687"/>
      <c r="BH5573" s="687"/>
      <c r="BI5573" s="217">
        <v>151.41999999999999</v>
      </c>
    </row>
    <row r="5574" spans="1:61" ht="13.5" thickBot="1" x14ac:dyDescent="0.25">
      <c r="A5574" s="58">
        <v>42090</v>
      </c>
      <c r="B5574" s="92">
        <v>19.18</v>
      </c>
      <c r="C5574" s="115">
        <f t="shared" si="645"/>
        <v>17.652888399999998</v>
      </c>
      <c r="D5574" s="93">
        <v>5.88</v>
      </c>
      <c r="E5574" s="210">
        <f t="shared" si="633"/>
        <v>23.669999999999998</v>
      </c>
      <c r="F5574" s="218">
        <f t="shared" si="652"/>
        <v>25.06</v>
      </c>
      <c r="G5574" s="177">
        <f t="shared" si="646"/>
        <v>23.532888399999997</v>
      </c>
      <c r="H5574" s="173">
        <v>17.79</v>
      </c>
      <c r="I5574" s="174">
        <v>6.11</v>
      </c>
      <c r="J5574" s="201">
        <f t="shared" si="647"/>
        <v>5.9535613067300197</v>
      </c>
      <c r="K5574" s="212">
        <f t="shared" si="636"/>
        <v>23.9</v>
      </c>
      <c r="L5574" s="99">
        <f t="shared" si="625"/>
        <v>23.743561306730019</v>
      </c>
      <c r="M5574" s="99"/>
      <c r="N5574" s="99"/>
      <c r="O5574" s="98">
        <f t="shared" si="656"/>
        <v>-1.1600000000000001</v>
      </c>
      <c r="P5574" s="99"/>
      <c r="Q5574" s="100">
        <f t="shared" si="642"/>
        <v>-4.8535564853556492</v>
      </c>
      <c r="R5574" s="101"/>
      <c r="S5574" s="180">
        <v>0</v>
      </c>
      <c r="T5574" s="159">
        <v>7.6904761904761906E-2</v>
      </c>
      <c r="U5574" s="160">
        <v>0</v>
      </c>
      <c r="V5574" s="181">
        <v>0</v>
      </c>
      <c r="W5574" s="182">
        <v>0</v>
      </c>
      <c r="X5574" s="181">
        <v>0</v>
      </c>
      <c r="Y5574" s="163">
        <f t="shared" si="624"/>
        <v>24.983095238095238</v>
      </c>
      <c r="Z5574" s="106">
        <v>0</v>
      </c>
      <c r="AA5574" s="107">
        <v>0</v>
      </c>
      <c r="AB5574" s="108">
        <v>341.6</v>
      </c>
      <c r="AC5574" s="109">
        <v>0.1</v>
      </c>
      <c r="AD5574" s="111">
        <v>5.2</v>
      </c>
      <c r="AE5574" s="111">
        <v>14.77</v>
      </c>
      <c r="AF5574" s="108">
        <v>355.28</v>
      </c>
      <c r="AG5574" s="109">
        <v>0</v>
      </c>
      <c r="AH5574" s="112"/>
      <c r="AI5574" s="112"/>
      <c r="AJ5574" s="110">
        <v>0</v>
      </c>
      <c r="AK5574" s="739"/>
      <c r="AN5574" s="163">
        <f t="shared" si="651"/>
        <v>5.2</v>
      </c>
      <c r="AO5574" s="253"/>
      <c r="AP5574" s="213">
        <f t="shared" si="653"/>
        <v>-18.54356130673002</v>
      </c>
      <c r="AQ5574" s="115">
        <f t="shared" si="643"/>
        <v>0</v>
      </c>
      <c r="AR5574" s="115">
        <f t="shared" si="654"/>
        <v>5.2</v>
      </c>
      <c r="AS5574" s="116">
        <f t="shared" si="655"/>
        <v>-18.460761306730021</v>
      </c>
      <c r="AV5574" s="117">
        <v>7.14</v>
      </c>
      <c r="AW5574" s="214">
        <f t="shared" si="648"/>
        <v>7.14</v>
      </c>
      <c r="AX5574" s="677"/>
      <c r="AY5574" s="677"/>
      <c r="AZ5574" s="677"/>
      <c r="BA5574" s="677"/>
      <c r="BB5574" s="205">
        <f t="shared" si="649"/>
        <v>-1.9399999999999995</v>
      </c>
      <c r="BC5574" s="412"/>
      <c r="BD5574" s="215">
        <f t="shared" si="650"/>
        <v>-2.5219999999999994</v>
      </c>
      <c r="BE5574" s="207">
        <f t="shared" si="644"/>
        <v>-1.9399999999999995</v>
      </c>
      <c r="BF5574" s="216">
        <v>138</v>
      </c>
      <c r="BG5574" s="687"/>
      <c r="BH5574" s="687"/>
      <c r="BI5574" s="217">
        <v>170.48</v>
      </c>
    </row>
    <row r="5575" spans="1:61" ht="13.5" thickBot="1" x14ac:dyDescent="0.25">
      <c r="A5575" s="58">
        <v>42091</v>
      </c>
      <c r="B5575" s="92">
        <v>19.55</v>
      </c>
      <c r="C5575" s="115">
        <f t="shared" si="645"/>
        <v>17.993428999999999</v>
      </c>
      <c r="D5575" s="93">
        <v>5.62</v>
      </c>
      <c r="E5575" s="210">
        <f t="shared" si="633"/>
        <v>23.96</v>
      </c>
      <c r="F5575" s="218">
        <f t="shared" si="652"/>
        <v>25.17</v>
      </c>
      <c r="G5575" s="177">
        <f t="shared" si="646"/>
        <v>23.613429</v>
      </c>
      <c r="H5575" s="173">
        <v>18.34</v>
      </c>
      <c r="I5575" s="174">
        <v>6.02</v>
      </c>
      <c r="J5575" s="201">
        <f t="shared" si="647"/>
        <v>5.8658656410007719</v>
      </c>
      <c r="K5575" s="212">
        <f t="shared" si="636"/>
        <v>24.36</v>
      </c>
      <c r="L5575" s="99">
        <f t="shared" si="625"/>
        <v>24.20586564100077</v>
      </c>
      <c r="M5575" s="99"/>
      <c r="N5575" s="99"/>
      <c r="O5575" s="98">
        <f t="shared" si="656"/>
        <v>-0.81000000000000227</v>
      </c>
      <c r="P5575" s="99"/>
      <c r="Q5575" s="100">
        <f t="shared" si="642"/>
        <v>-3.3251231527093688</v>
      </c>
      <c r="R5575" s="101"/>
      <c r="S5575" s="180">
        <v>0</v>
      </c>
      <c r="T5575" s="159">
        <v>7.6904761904761906E-2</v>
      </c>
      <c r="U5575" s="160">
        <v>0</v>
      </c>
      <c r="V5575" s="181">
        <v>0</v>
      </c>
      <c r="W5575" s="182">
        <v>0</v>
      </c>
      <c r="X5575" s="181">
        <v>0</v>
      </c>
      <c r="Y5575" s="163">
        <f t="shared" ref="Y5575:Y5638" si="657">+F5575-S5575-T5575-U5575-V5575+W5575+X5575</f>
        <v>25.093095238095241</v>
      </c>
      <c r="Z5575" s="106">
        <v>0</v>
      </c>
      <c r="AA5575" s="107">
        <v>0</v>
      </c>
      <c r="AB5575" s="108">
        <v>341.5</v>
      </c>
      <c r="AC5575" s="109">
        <v>0</v>
      </c>
      <c r="AD5575" s="111">
        <v>10.09</v>
      </c>
      <c r="AE5575" s="111">
        <v>5.22</v>
      </c>
      <c r="AF5575" s="108">
        <v>355.4</v>
      </c>
      <c r="AG5575" s="109">
        <v>0.1</v>
      </c>
      <c r="AH5575" s="112"/>
      <c r="AI5575" s="112"/>
      <c r="AJ5575" s="110">
        <v>0</v>
      </c>
      <c r="AK5575" s="739"/>
      <c r="AN5575" s="163">
        <f t="shared" si="651"/>
        <v>10.09</v>
      </c>
      <c r="AO5575" s="253"/>
      <c r="AP5575" s="213">
        <f t="shared" si="653"/>
        <v>-14.11586564100077</v>
      </c>
      <c r="AQ5575" s="115">
        <f t="shared" si="643"/>
        <v>0</v>
      </c>
      <c r="AR5575" s="115">
        <f t="shared" si="654"/>
        <v>10.09</v>
      </c>
      <c r="AS5575" s="116">
        <f t="shared" si="655"/>
        <v>-13.98386564100077</v>
      </c>
      <c r="AV5575" s="117">
        <v>4.9400000000000004</v>
      </c>
      <c r="AW5575" s="214">
        <f t="shared" si="648"/>
        <v>4.9400000000000004</v>
      </c>
      <c r="AX5575" s="677"/>
      <c r="AY5575" s="677"/>
      <c r="AZ5575" s="677"/>
      <c r="BA5575" s="677"/>
      <c r="BB5575" s="205">
        <f t="shared" si="649"/>
        <v>5.1499999999999995</v>
      </c>
      <c r="BC5575" s="412"/>
      <c r="BD5575" s="215">
        <f t="shared" si="650"/>
        <v>6.6949999999999994</v>
      </c>
      <c r="BE5575" s="207">
        <f t="shared" si="644"/>
        <v>5.1499999999999995</v>
      </c>
      <c r="BF5575" s="216">
        <v>220</v>
      </c>
      <c r="BG5575" s="687"/>
      <c r="BH5575" s="687"/>
      <c r="BI5575" s="217">
        <v>155.86000000000001</v>
      </c>
    </row>
    <row r="5576" spans="1:61" ht="13.5" thickBot="1" x14ac:dyDescent="0.25">
      <c r="A5576" s="58">
        <v>42092</v>
      </c>
      <c r="B5576" s="92">
        <v>19.52</v>
      </c>
      <c r="C5576" s="115">
        <f t="shared" si="645"/>
        <v>17.965817599999998</v>
      </c>
      <c r="D5576" s="93">
        <v>6.02</v>
      </c>
      <c r="E5576" s="210">
        <f t="shared" si="633"/>
        <v>24.68</v>
      </c>
      <c r="F5576" s="218">
        <f t="shared" si="652"/>
        <v>25.54</v>
      </c>
      <c r="G5576" s="177">
        <f t="shared" si="646"/>
        <v>23.985817599999997</v>
      </c>
      <c r="H5576" s="173">
        <v>18.66</v>
      </c>
      <c r="I5576" s="174">
        <v>6.06</v>
      </c>
      <c r="J5576" s="201">
        <f t="shared" si="647"/>
        <v>5.9048414924359927</v>
      </c>
      <c r="K5576" s="212">
        <f t="shared" si="636"/>
        <v>24.72</v>
      </c>
      <c r="L5576" s="99">
        <f t="shared" si="625"/>
        <v>24.564841492435992</v>
      </c>
      <c r="M5576" s="99"/>
      <c r="N5576" s="99"/>
      <c r="O5576" s="98">
        <f t="shared" si="656"/>
        <v>-0.82000000000000028</v>
      </c>
      <c r="P5576" s="99"/>
      <c r="Q5576" s="100">
        <f t="shared" si="642"/>
        <v>-3.3171521035598719</v>
      </c>
      <c r="R5576" s="101"/>
      <c r="S5576" s="180">
        <v>0</v>
      </c>
      <c r="T5576" s="159">
        <v>7.6904761904761906E-2</v>
      </c>
      <c r="U5576" s="160">
        <v>0</v>
      </c>
      <c r="V5576" s="181">
        <v>0</v>
      </c>
      <c r="W5576" s="182">
        <v>0</v>
      </c>
      <c r="X5576" s="181">
        <v>0</v>
      </c>
      <c r="Y5576" s="163">
        <f t="shared" si="657"/>
        <v>25.463095238095239</v>
      </c>
      <c r="Z5576" s="106">
        <v>0</v>
      </c>
      <c r="AA5576" s="107">
        <v>0</v>
      </c>
      <c r="AB5576" s="108">
        <v>341.3</v>
      </c>
      <c r="AC5576" s="109">
        <v>0</v>
      </c>
      <c r="AD5576" s="111">
        <v>6.31</v>
      </c>
      <c r="AE5576" s="111">
        <v>0</v>
      </c>
      <c r="AF5576" s="108">
        <v>355.2</v>
      </c>
      <c r="AG5576" s="109">
        <v>0</v>
      </c>
      <c r="AH5576" s="112"/>
      <c r="AI5576" s="112"/>
      <c r="AJ5576" s="110">
        <v>0</v>
      </c>
      <c r="AK5576" s="739"/>
      <c r="AN5576" s="163">
        <f t="shared" si="651"/>
        <v>6.31</v>
      </c>
      <c r="AO5576" s="253"/>
      <c r="AP5576" s="213">
        <f t="shared" si="653"/>
        <v>-18.254841492435993</v>
      </c>
      <c r="AQ5576" s="115">
        <f t="shared" si="643"/>
        <v>0</v>
      </c>
      <c r="AR5576" s="115">
        <f t="shared" si="654"/>
        <v>6.31</v>
      </c>
      <c r="AS5576" s="116">
        <f t="shared" si="655"/>
        <v>-18.142641492435992</v>
      </c>
      <c r="AV5576" s="117">
        <v>6.36</v>
      </c>
      <c r="AW5576" s="214">
        <f t="shared" si="648"/>
        <v>6.36</v>
      </c>
      <c r="AX5576" s="677"/>
      <c r="AY5576" s="677"/>
      <c r="AZ5576" s="677"/>
      <c r="BA5576" s="677"/>
      <c r="BB5576" s="205">
        <f t="shared" si="649"/>
        <v>-5.0000000000000711E-2</v>
      </c>
      <c r="BC5576" s="412"/>
      <c r="BD5576" s="215">
        <f t="shared" si="650"/>
        <v>-6.5000000000000932E-2</v>
      </c>
      <c r="BE5576" s="207">
        <f t="shared" si="644"/>
        <v>-5.0000000000000711E-2</v>
      </c>
      <c r="BF5576" s="216">
        <v>187</v>
      </c>
      <c r="BG5576" s="687"/>
      <c r="BH5576" s="687"/>
      <c r="BI5576" s="217">
        <v>169.83</v>
      </c>
    </row>
    <row r="5577" spans="1:61" ht="13.5" thickBot="1" x14ac:dyDescent="0.25">
      <c r="A5577" s="58">
        <v>42093</v>
      </c>
      <c r="B5577" s="92">
        <v>17.54</v>
      </c>
      <c r="C5577" s="115">
        <f t="shared" si="645"/>
        <v>16.143465199999998</v>
      </c>
      <c r="D5577" s="93">
        <v>5.4</v>
      </c>
      <c r="E5577" s="210">
        <f t="shared" si="633"/>
        <v>21.520000000000003</v>
      </c>
      <c r="F5577" s="218">
        <f t="shared" si="652"/>
        <v>22.939999999999998</v>
      </c>
      <c r="G5577" s="177">
        <f t="shared" si="646"/>
        <v>21.5434652</v>
      </c>
      <c r="H5577" s="173">
        <v>16.12</v>
      </c>
      <c r="I5577" s="174">
        <v>5.96</v>
      </c>
      <c r="J5577" s="201">
        <f t="shared" si="647"/>
        <v>5.8074018638479403</v>
      </c>
      <c r="K5577" s="212">
        <f t="shared" si="636"/>
        <v>22.080000000000002</v>
      </c>
      <c r="L5577" s="99">
        <f t="shared" si="625"/>
        <v>21.92740186384794</v>
      </c>
      <c r="M5577" s="99"/>
      <c r="N5577" s="99"/>
      <c r="O5577" s="98">
        <f t="shared" si="656"/>
        <v>-0.85999999999999588</v>
      </c>
      <c r="P5577" s="99"/>
      <c r="Q5577" s="100">
        <f t="shared" si="642"/>
        <v>-3.8949275362318652</v>
      </c>
      <c r="R5577" s="101"/>
      <c r="S5577" s="180">
        <v>0</v>
      </c>
      <c r="T5577" s="159">
        <v>7.6904761904761906E-2</v>
      </c>
      <c r="U5577" s="160">
        <v>0</v>
      </c>
      <c r="V5577" s="181">
        <v>0</v>
      </c>
      <c r="W5577" s="182">
        <v>0</v>
      </c>
      <c r="X5577" s="181">
        <v>0</v>
      </c>
      <c r="Y5577" s="163">
        <f t="shared" si="657"/>
        <v>22.863095238095237</v>
      </c>
      <c r="Z5577" s="106">
        <v>0</v>
      </c>
      <c r="AA5577" s="107">
        <v>0</v>
      </c>
      <c r="AB5577" s="108">
        <v>341.3</v>
      </c>
      <c r="AC5577" s="109">
        <v>0</v>
      </c>
      <c r="AD5577" s="111">
        <v>18.21</v>
      </c>
      <c r="AE5577" s="111">
        <v>9.2899999999999991</v>
      </c>
      <c r="AF5577" s="108">
        <v>355.2</v>
      </c>
      <c r="AG5577" s="109">
        <v>0</v>
      </c>
      <c r="AH5577" s="112"/>
      <c r="AI5577" s="112"/>
      <c r="AJ5577" s="110">
        <v>10</v>
      </c>
      <c r="AK5577" s="739"/>
      <c r="AN5577" s="163">
        <f t="shared" si="651"/>
        <v>28.21</v>
      </c>
      <c r="AO5577" s="253"/>
      <c r="AP5577" s="213">
        <f t="shared" si="653"/>
        <v>6.2825981361520604</v>
      </c>
      <c r="AQ5577" s="115">
        <f t="shared" si="643"/>
        <v>24.886574015748</v>
      </c>
      <c r="AR5577" s="115">
        <f t="shared" si="654"/>
        <v>43.096574015748004</v>
      </c>
      <c r="AS5577" s="116">
        <f t="shared" si="655"/>
        <v>21.361772151900063</v>
      </c>
      <c r="AV5577" s="117">
        <v>7.46</v>
      </c>
      <c r="AW5577" s="214">
        <f t="shared" si="648"/>
        <v>7.46</v>
      </c>
      <c r="AX5577" s="677"/>
      <c r="AY5577" s="677"/>
      <c r="AZ5577" s="677"/>
      <c r="BA5577" s="677"/>
      <c r="BB5577" s="205">
        <f t="shared" si="649"/>
        <v>20.75</v>
      </c>
      <c r="BC5577" s="412"/>
      <c r="BD5577" s="215">
        <f t="shared" si="650"/>
        <v>26.975000000000001</v>
      </c>
      <c r="BE5577" s="207">
        <f t="shared" si="644"/>
        <v>20.75</v>
      </c>
      <c r="BF5577" s="216">
        <v>321</v>
      </c>
      <c r="BG5577" s="687"/>
      <c r="BH5577" s="687"/>
      <c r="BI5577" s="217">
        <v>205.57</v>
      </c>
    </row>
    <row r="5578" spans="1:61" ht="13.5" thickBot="1" x14ac:dyDescent="0.25">
      <c r="A5578" s="58">
        <v>42094</v>
      </c>
      <c r="B5578" s="121">
        <v>19.23</v>
      </c>
      <c r="C5578" s="139">
        <f t="shared" si="645"/>
        <v>17.6989074</v>
      </c>
      <c r="D5578" s="219">
        <v>6.25</v>
      </c>
      <c r="E5578" s="220">
        <f t="shared" si="633"/>
        <v>22.72</v>
      </c>
      <c r="F5578" s="221">
        <f t="shared" si="652"/>
        <v>25.48</v>
      </c>
      <c r="G5578" s="222">
        <f t="shared" si="646"/>
        <v>23.9489074</v>
      </c>
      <c r="H5578" s="223">
        <v>16.47</v>
      </c>
      <c r="I5578" s="224">
        <v>6.01</v>
      </c>
      <c r="J5578" s="201">
        <f t="shared" si="647"/>
        <v>5.8561216781419665</v>
      </c>
      <c r="K5578" s="225">
        <f t="shared" si="636"/>
        <v>22.479999999999997</v>
      </c>
      <c r="L5578" s="99">
        <f t="shared" si="625"/>
        <v>22.326121678141966</v>
      </c>
      <c r="M5578" s="274"/>
      <c r="N5578" s="274"/>
      <c r="O5578" s="226">
        <f t="shared" si="656"/>
        <v>-3.0000000000000036</v>
      </c>
      <c r="P5578" s="194"/>
      <c r="Q5578" s="227">
        <f t="shared" si="642"/>
        <v>-13.345195729537384</v>
      </c>
      <c r="R5578" s="228"/>
      <c r="S5578" s="229">
        <v>0</v>
      </c>
      <c r="T5578" s="159">
        <v>7.6904761904761906E-2</v>
      </c>
      <c r="U5578" s="230">
        <v>0</v>
      </c>
      <c r="V5578" s="231">
        <v>0</v>
      </c>
      <c r="W5578" s="232">
        <v>0</v>
      </c>
      <c r="X5578" s="231">
        <v>0</v>
      </c>
      <c r="Y5578" s="163">
        <f t="shared" si="657"/>
        <v>25.40309523809524</v>
      </c>
      <c r="Z5578" s="106">
        <v>0</v>
      </c>
      <c r="AA5578" s="107">
        <v>0</v>
      </c>
      <c r="AB5578" s="132">
        <v>341.3</v>
      </c>
      <c r="AC5578" s="133">
        <v>0</v>
      </c>
      <c r="AD5578" s="135">
        <v>15.93</v>
      </c>
      <c r="AE5578" s="135">
        <v>14.46</v>
      </c>
      <c r="AF5578" s="132">
        <v>355.2</v>
      </c>
      <c r="AG5578" s="133">
        <v>0</v>
      </c>
      <c r="AH5578" s="136"/>
      <c r="AI5578" s="136"/>
      <c r="AJ5578" s="110">
        <v>0</v>
      </c>
      <c r="AK5578" s="739"/>
      <c r="AN5578" s="163">
        <f t="shared" si="651"/>
        <v>15.93</v>
      </c>
      <c r="AO5578" s="860"/>
      <c r="AP5578" s="233">
        <f>AN5578-F5578</f>
        <v>-9.5500000000000007</v>
      </c>
      <c r="AQ5578" s="139">
        <f t="shared" si="643"/>
        <v>0</v>
      </c>
      <c r="AR5578" s="139">
        <f t="shared" si="654"/>
        <v>15.93</v>
      </c>
      <c r="AS5578" s="140">
        <f t="shared" si="655"/>
        <v>-6.2779216781419649</v>
      </c>
      <c r="AV5578" s="141">
        <v>4.8499999999999996</v>
      </c>
      <c r="AW5578" s="234">
        <f t="shared" si="648"/>
        <v>4.8499999999999996</v>
      </c>
      <c r="AX5578" s="678"/>
      <c r="AY5578" s="678"/>
      <c r="AZ5578" s="678"/>
      <c r="BA5578" s="678"/>
      <c r="BB5578" s="205">
        <f t="shared" si="649"/>
        <v>11.08</v>
      </c>
      <c r="BC5578" s="682"/>
      <c r="BD5578" s="235">
        <f t="shared" si="650"/>
        <v>14.404</v>
      </c>
      <c r="BE5578" s="207">
        <f t="shared" si="644"/>
        <v>11.08</v>
      </c>
      <c r="BF5578" s="236">
        <v>197</v>
      </c>
      <c r="BG5578" s="688"/>
      <c r="BH5578" s="688"/>
      <c r="BI5578" s="237">
        <v>154.57</v>
      </c>
    </row>
    <row r="5579" spans="1:61" ht="13.5" thickBot="1" x14ac:dyDescent="0.25">
      <c r="A5579" s="58">
        <v>42095</v>
      </c>
      <c r="B5579" s="143">
        <v>20.86</v>
      </c>
      <c r="C5579" s="85">
        <f>B5579*0.934280808851583</f>
        <v>19.489097672644021</v>
      </c>
      <c r="D5579" s="145">
        <v>6.2</v>
      </c>
      <c r="E5579" s="197">
        <f>SUM(D5579+H5579)</f>
        <v>26.419999999999998</v>
      </c>
      <c r="F5579" s="198">
        <f t="shared" si="652"/>
        <v>27.06</v>
      </c>
      <c r="G5579" s="153">
        <f>C5579+D5579</f>
        <v>25.689097672644021</v>
      </c>
      <c r="H5579" s="65">
        <v>20.22</v>
      </c>
      <c r="I5579" s="150">
        <v>7</v>
      </c>
      <c r="J5579" s="151">
        <f>I5579*0.880121869782972</f>
        <v>6.1608530884808044</v>
      </c>
      <c r="K5579" s="152">
        <f>H5579+I5579</f>
        <v>27.22</v>
      </c>
      <c r="L5579" s="148">
        <f t="shared" si="625"/>
        <v>26.380853088480805</v>
      </c>
      <c r="M5579" s="70"/>
      <c r="N5579" s="70"/>
      <c r="O5579" s="69">
        <f t="shared" si="656"/>
        <v>0.16000000000000014</v>
      </c>
      <c r="P5579" s="151"/>
      <c r="Q5579" s="238">
        <f t="shared" si="642"/>
        <v>0.5878030859662019</v>
      </c>
      <c r="R5579" s="153"/>
      <c r="S5579" s="158">
        <v>0</v>
      </c>
      <c r="T5579" s="159">
        <v>7.6904761904761906E-2</v>
      </c>
      <c r="U5579" s="160">
        <v>0</v>
      </c>
      <c r="V5579" s="161">
        <v>0</v>
      </c>
      <c r="W5579" s="162">
        <v>0</v>
      </c>
      <c r="X5579" s="161">
        <v>0</v>
      </c>
      <c r="Y5579" s="163">
        <f t="shared" si="657"/>
        <v>26.983095238095238</v>
      </c>
      <c r="Z5579" s="76">
        <v>0</v>
      </c>
      <c r="AA5579" s="77">
        <v>0</v>
      </c>
      <c r="AB5579" s="78">
        <v>341.3</v>
      </c>
      <c r="AC5579" s="79">
        <v>0</v>
      </c>
      <c r="AD5579" s="81">
        <v>3.64</v>
      </c>
      <c r="AE5579" s="81">
        <v>3.64</v>
      </c>
      <c r="AF5579" s="78">
        <v>355.1</v>
      </c>
      <c r="AG5579" s="79">
        <v>0</v>
      </c>
      <c r="AH5579" s="82"/>
      <c r="AI5579" s="82"/>
      <c r="AJ5579" s="80">
        <v>10</v>
      </c>
      <c r="AK5579" s="739"/>
      <c r="AN5579" s="163">
        <f t="shared" ref="AN5579:AN5610" si="658">AJ5579+AE5579</f>
        <v>13.64</v>
      </c>
      <c r="AO5579" s="253"/>
      <c r="AP5579" s="203">
        <f t="shared" ref="AP5579:AP5610" si="659">AN5579-L5579</f>
        <v>-12.740853088480804</v>
      </c>
      <c r="AQ5579" s="85">
        <f t="shared" ref="AQ5579:AQ5608" si="660">AJ5579*2.14284186989732</f>
        <v>21.428418698973204</v>
      </c>
      <c r="AR5579" s="85">
        <f t="shared" si="654"/>
        <v>25.068418698973204</v>
      </c>
      <c r="AS5579" s="86">
        <f t="shared" si="655"/>
        <v>-1.1390343895076001</v>
      </c>
      <c r="AV5579" s="87">
        <v>6.78</v>
      </c>
      <c r="AW5579" s="204">
        <f>AV5579</f>
        <v>6.78</v>
      </c>
      <c r="AX5579" s="204"/>
      <c r="AY5579" s="204"/>
      <c r="AZ5579" s="204"/>
      <c r="BA5579" s="204"/>
      <c r="BB5579" s="205">
        <f t="shared" ref="BB5579:BB5610" si="661">AN5579-AV5579</f>
        <v>6.86</v>
      </c>
      <c r="BC5579" s="400"/>
      <c r="BD5579" s="206">
        <f>BB5579*1.3</f>
        <v>8.918000000000001</v>
      </c>
      <c r="BE5579" s="207">
        <f t="shared" ref="BE5579:BE5608" si="662">AN5579-AV5579</f>
        <v>6.86</v>
      </c>
      <c r="BF5579" s="169">
        <v>289</v>
      </c>
      <c r="BG5579" s="169"/>
      <c r="BH5579" s="169"/>
      <c r="BI5579" s="170">
        <v>182.87</v>
      </c>
    </row>
    <row r="5580" spans="1:61" ht="13.5" thickBot="1" x14ac:dyDescent="0.25">
      <c r="A5580" s="58">
        <v>42096</v>
      </c>
      <c r="B5580" s="92">
        <v>19.72</v>
      </c>
      <c r="C5580" s="115">
        <f t="shared" ref="C5580:C5608" si="663">B5580*0.934280808851583</f>
        <v>18.424017550553216</v>
      </c>
      <c r="D5580" s="93">
        <v>6.56</v>
      </c>
      <c r="E5580" s="210">
        <f t="shared" ref="E5580:E5643" si="664">SUM(D5580+H5580)</f>
        <v>25.34</v>
      </c>
      <c r="F5580" s="211">
        <f t="shared" si="652"/>
        <v>26.279999999999998</v>
      </c>
      <c r="G5580" s="177">
        <f t="shared" ref="G5580:G5608" si="665">C5580+D5580</f>
        <v>24.984017550553215</v>
      </c>
      <c r="H5580" s="95">
        <v>18.78</v>
      </c>
      <c r="I5580" s="174">
        <v>7.54</v>
      </c>
      <c r="J5580" s="175">
        <f t="shared" ref="J5580:J5608" si="666">I5580*0.880121869782972</f>
        <v>6.636118898163609</v>
      </c>
      <c r="K5580" s="176">
        <f t="shared" ref="K5580:K5608" si="667">H5580+I5580</f>
        <v>26.32</v>
      </c>
      <c r="L5580" s="172">
        <f t="shared" si="625"/>
        <v>25.41611889816361</v>
      </c>
      <c r="M5580" s="845"/>
      <c r="N5580" s="845"/>
      <c r="O5580" s="239">
        <f t="shared" si="656"/>
        <v>4.00000000000027E-2</v>
      </c>
      <c r="P5580" s="175"/>
      <c r="Q5580" s="240">
        <f t="shared" ref="Q5580:Q5611" si="668">(((O5580/K5580)*100))</f>
        <v>0.15197568389058777</v>
      </c>
      <c r="R5580" s="177"/>
      <c r="S5580" s="180">
        <v>0</v>
      </c>
      <c r="T5580" s="159">
        <v>7.6904761904761906E-2</v>
      </c>
      <c r="U5580" s="160">
        <v>0</v>
      </c>
      <c r="V5580" s="181">
        <v>0</v>
      </c>
      <c r="W5580" s="182">
        <v>0</v>
      </c>
      <c r="X5580" s="181">
        <v>0</v>
      </c>
      <c r="Y5580" s="163">
        <f t="shared" si="657"/>
        <v>26.203095238095237</v>
      </c>
      <c r="Z5580" s="106">
        <v>0</v>
      </c>
      <c r="AA5580" s="107">
        <v>0</v>
      </c>
      <c r="AB5580" s="108">
        <v>341.2</v>
      </c>
      <c r="AC5580" s="109">
        <v>0</v>
      </c>
      <c r="AD5580" s="111">
        <v>18.14</v>
      </c>
      <c r="AE5580" s="111">
        <v>9.14</v>
      </c>
      <c r="AF5580" s="108">
        <v>355.1</v>
      </c>
      <c r="AG5580" s="109">
        <v>0</v>
      </c>
      <c r="AH5580" s="112"/>
      <c r="AI5580" s="112"/>
      <c r="AJ5580" s="110">
        <v>7.2</v>
      </c>
      <c r="AK5580" s="739"/>
      <c r="AN5580" s="163">
        <f t="shared" si="658"/>
        <v>16.34</v>
      </c>
      <c r="AO5580" s="253"/>
      <c r="AP5580" s="213">
        <f t="shared" si="659"/>
        <v>-9.0761188981636103</v>
      </c>
      <c r="AQ5580" s="115">
        <f t="shared" si="660"/>
        <v>15.428461463260705</v>
      </c>
      <c r="AR5580" s="115">
        <f t="shared" si="654"/>
        <v>33.568461463260704</v>
      </c>
      <c r="AS5580" s="116">
        <f t="shared" si="655"/>
        <v>8.2669425650970965</v>
      </c>
      <c r="AV5580" s="117">
        <v>7.03</v>
      </c>
      <c r="AW5580" s="214">
        <f t="shared" ref="AW5580:AW5608" si="669">AV5580</f>
        <v>7.03</v>
      </c>
      <c r="AX5580" s="677"/>
      <c r="AY5580" s="677"/>
      <c r="AZ5580" s="677"/>
      <c r="BA5580" s="677"/>
      <c r="BB5580" s="205">
        <f t="shared" si="661"/>
        <v>9.3099999999999987</v>
      </c>
      <c r="BC5580" s="412"/>
      <c r="BD5580" s="215">
        <f t="shared" ref="BD5580:BD5608" si="670">BB5580*1.3</f>
        <v>12.102999999999998</v>
      </c>
      <c r="BE5580" s="207">
        <f t="shared" si="662"/>
        <v>9.3099999999999987</v>
      </c>
      <c r="BF5580" s="169">
        <v>191</v>
      </c>
      <c r="BG5580" s="169"/>
      <c r="BH5580" s="169"/>
      <c r="BI5580" s="170">
        <v>158.37</v>
      </c>
    </row>
    <row r="5581" spans="1:61" ht="13.5" thickBot="1" x14ac:dyDescent="0.25">
      <c r="A5581" s="58">
        <v>42097</v>
      </c>
      <c r="B5581" s="92">
        <v>20.83</v>
      </c>
      <c r="C5581" s="115">
        <f t="shared" si="663"/>
        <v>19.461069248378472</v>
      </c>
      <c r="D5581" s="93">
        <v>5.81</v>
      </c>
      <c r="E5581" s="210">
        <f t="shared" si="664"/>
        <v>24.29</v>
      </c>
      <c r="F5581" s="211">
        <f t="shared" si="652"/>
        <v>26.639999999999997</v>
      </c>
      <c r="G5581" s="177">
        <f t="shared" si="665"/>
        <v>25.27106924837847</v>
      </c>
      <c r="H5581" s="95">
        <v>18.48</v>
      </c>
      <c r="I5581" s="174">
        <v>6.03</v>
      </c>
      <c r="J5581" s="175">
        <f t="shared" si="666"/>
        <v>5.3071348747913216</v>
      </c>
      <c r="K5581" s="176">
        <f t="shared" si="667"/>
        <v>24.51</v>
      </c>
      <c r="L5581" s="172">
        <f t="shared" si="625"/>
        <v>23.78713487479132</v>
      </c>
      <c r="M5581" s="845"/>
      <c r="N5581" s="845"/>
      <c r="O5581" s="239">
        <f t="shared" si="656"/>
        <v>-2.1299999999999955</v>
      </c>
      <c r="P5581" s="175"/>
      <c r="Q5581" s="240">
        <f t="shared" si="668"/>
        <v>-8.6903304773561612</v>
      </c>
      <c r="R5581" s="177"/>
      <c r="S5581" s="180">
        <v>0</v>
      </c>
      <c r="T5581" s="159">
        <v>5.3374999999999999E-2</v>
      </c>
      <c r="U5581" s="160">
        <v>0</v>
      </c>
      <c r="V5581" s="181">
        <v>0</v>
      </c>
      <c r="W5581" s="182">
        <v>0</v>
      </c>
      <c r="X5581" s="181">
        <v>0</v>
      </c>
      <c r="Y5581" s="163">
        <f t="shared" si="657"/>
        <v>26.586624999999998</v>
      </c>
      <c r="Z5581" s="106">
        <v>0</v>
      </c>
      <c r="AA5581" s="107">
        <v>0</v>
      </c>
      <c r="AB5581" s="108">
        <v>341.2</v>
      </c>
      <c r="AC5581" s="109">
        <v>0</v>
      </c>
      <c r="AD5581" s="111">
        <v>14.78</v>
      </c>
      <c r="AE5581" s="111">
        <v>17.88</v>
      </c>
      <c r="AF5581" s="108">
        <v>355.1</v>
      </c>
      <c r="AG5581" s="109">
        <v>0</v>
      </c>
      <c r="AH5581" s="112"/>
      <c r="AI5581" s="112"/>
      <c r="AJ5581" s="110">
        <v>0</v>
      </c>
      <c r="AK5581" s="739"/>
      <c r="AN5581" s="163">
        <f t="shared" si="658"/>
        <v>17.88</v>
      </c>
      <c r="AO5581" s="253"/>
      <c r="AP5581" s="213">
        <f t="shared" si="659"/>
        <v>-5.9071348747913213</v>
      </c>
      <c r="AQ5581" s="115">
        <f t="shared" si="660"/>
        <v>0</v>
      </c>
      <c r="AR5581" s="115">
        <f t="shared" si="654"/>
        <v>14.78</v>
      </c>
      <c r="AS5581" s="116">
        <f t="shared" si="655"/>
        <v>-8.7977348747913204</v>
      </c>
      <c r="AV5581" s="117">
        <v>4.6100000000000003</v>
      </c>
      <c r="AW5581" s="214">
        <f t="shared" si="669"/>
        <v>4.6100000000000003</v>
      </c>
      <c r="AX5581" s="677"/>
      <c r="AY5581" s="677"/>
      <c r="AZ5581" s="677"/>
      <c r="BA5581" s="677"/>
      <c r="BB5581" s="205">
        <f t="shared" si="661"/>
        <v>13.27</v>
      </c>
      <c r="BC5581" s="412"/>
      <c r="BD5581" s="215">
        <f t="shared" si="670"/>
        <v>17.251000000000001</v>
      </c>
      <c r="BE5581" s="207">
        <f t="shared" si="662"/>
        <v>13.27</v>
      </c>
      <c r="BF5581" s="169">
        <v>349</v>
      </c>
      <c r="BG5581" s="169"/>
      <c r="BH5581" s="169"/>
      <c r="BI5581" s="170">
        <v>192.64</v>
      </c>
    </row>
    <row r="5582" spans="1:61" ht="13.5" thickBot="1" x14ac:dyDescent="0.25">
      <c r="A5582" s="58">
        <v>42098</v>
      </c>
      <c r="B5582" s="92">
        <v>22.21</v>
      </c>
      <c r="C5582" s="115">
        <f t="shared" si="663"/>
        <v>20.750376764593661</v>
      </c>
      <c r="D5582" s="93">
        <v>5.7</v>
      </c>
      <c r="E5582" s="210">
        <f t="shared" si="664"/>
        <v>27.59</v>
      </c>
      <c r="F5582" s="211">
        <f t="shared" si="652"/>
        <v>27.91</v>
      </c>
      <c r="G5582" s="177">
        <f t="shared" si="665"/>
        <v>26.45037676459366</v>
      </c>
      <c r="H5582" s="95">
        <v>21.89</v>
      </c>
      <c r="I5582" s="174">
        <v>5.94</v>
      </c>
      <c r="J5582" s="175">
        <f t="shared" si="666"/>
        <v>5.2279239065108545</v>
      </c>
      <c r="K5582" s="176">
        <f t="shared" si="667"/>
        <v>27.830000000000002</v>
      </c>
      <c r="L5582" s="172">
        <f t="shared" si="625"/>
        <v>27.117923906510853</v>
      </c>
      <c r="M5582" s="845"/>
      <c r="N5582" s="845"/>
      <c r="O5582" s="239">
        <f t="shared" si="656"/>
        <v>-7.9999999999998295E-2</v>
      </c>
      <c r="P5582" s="175"/>
      <c r="Q5582" s="240">
        <f t="shared" si="668"/>
        <v>-0.28745957599711924</v>
      </c>
      <c r="R5582" s="177"/>
      <c r="S5582" s="180">
        <v>0</v>
      </c>
      <c r="T5582" s="159">
        <v>5.3374999999999999E-2</v>
      </c>
      <c r="U5582" s="160">
        <v>0</v>
      </c>
      <c r="V5582" s="181">
        <v>0</v>
      </c>
      <c r="W5582" s="182">
        <v>0</v>
      </c>
      <c r="X5582" s="181">
        <v>0</v>
      </c>
      <c r="Y5582" s="163">
        <f t="shared" si="657"/>
        <v>27.856625000000001</v>
      </c>
      <c r="Z5582" s="106">
        <v>0</v>
      </c>
      <c r="AA5582" s="107">
        <v>0</v>
      </c>
      <c r="AB5582" s="108">
        <v>341.2</v>
      </c>
      <c r="AC5582" s="109">
        <v>0</v>
      </c>
      <c r="AD5582" s="111">
        <v>20.12</v>
      </c>
      <c r="AE5582" s="111">
        <v>13.37</v>
      </c>
      <c r="AF5582" s="108">
        <v>355.1</v>
      </c>
      <c r="AG5582" s="109">
        <v>0</v>
      </c>
      <c r="AH5582" s="112"/>
      <c r="AI5582" s="112"/>
      <c r="AJ5582" s="110">
        <v>0</v>
      </c>
      <c r="AK5582" s="739"/>
      <c r="AN5582" s="163">
        <f t="shared" si="658"/>
        <v>13.37</v>
      </c>
      <c r="AO5582" s="253"/>
      <c r="AP5582" s="213">
        <f t="shared" si="659"/>
        <v>-13.747923906510854</v>
      </c>
      <c r="AQ5582" s="115">
        <f t="shared" si="660"/>
        <v>0</v>
      </c>
      <c r="AR5582" s="115">
        <f t="shared" si="654"/>
        <v>20.12</v>
      </c>
      <c r="AS5582" s="116">
        <f t="shared" si="655"/>
        <v>-6.856923906510854</v>
      </c>
      <c r="AV5582" s="117">
        <v>4.79</v>
      </c>
      <c r="AW5582" s="214">
        <f t="shared" si="669"/>
        <v>4.79</v>
      </c>
      <c r="AX5582" s="677"/>
      <c r="AY5582" s="677"/>
      <c r="AZ5582" s="677"/>
      <c r="BA5582" s="677"/>
      <c r="BB5582" s="205">
        <f t="shared" si="661"/>
        <v>8.5799999999999983</v>
      </c>
      <c r="BC5582" s="412"/>
      <c r="BD5582" s="215">
        <f t="shared" si="670"/>
        <v>11.153999999999998</v>
      </c>
      <c r="BE5582" s="207">
        <f t="shared" si="662"/>
        <v>8.5799999999999983</v>
      </c>
      <c r="BF5582" s="169">
        <v>235</v>
      </c>
      <c r="BG5582" s="169"/>
      <c r="BH5582" s="169"/>
      <c r="BI5582" s="170">
        <v>195.09</v>
      </c>
    </row>
    <row r="5583" spans="1:61" ht="13.5" thickBot="1" x14ac:dyDescent="0.25">
      <c r="A5583" s="58">
        <v>42099</v>
      </c>
      <c r="B5583" s="92">
        <v>19.66</v>
      </c>
      <c r="C5583" s="115">
        <f t="shared" si="663"/>
        <v>18.367960702022124</v>
      </c>
      <c r="D5583" s="93">
        <v>5.58</v>
      </c>
      <c r="E5583" s="210">
        <f t="shared" si="664"/>
        <v>23.380000000000003</v>
      </c>
      <c r="F5583" s="211">
        <f t="shared" si="652"/>
        <v>25.240000000000002</v>
      </c>
      <c r="G5583" s="177">
        <f t="shared" si="665"/>
        <v>23.947960702022122</v>
      </c>
      <c r="H5583" s="95">
        <v>17.8</v>
      </c>
      <c r="I5583" s="174">
        <v>5.78</v>
      </c>
      <c r="J5583" s="175">
        <f t="shared" si="666"/>
        <v>5.0871044073455787</v>
      </c>
      <c r="K5583" s="176">
        <f t="shared" si="667"/>
        <v>23.580000000000002</v>
      </c>
      <c r="L5583" s="172">
        <f t="shared" si="625"/>
        <v>22.887104407345578</v>
      </c>
      <c r="M5583" s="845"/>
      <c r="N5583" s="845"/>
      <c r="O5583" s="239">
        <f t="shared" si="656"/>
        <v>-1.6600000000000001</v>
      </c>
      <c r="P5583" s="175"/>
      <c r="Q5583" s="240">
        <f t="shared" si="668"/>
        <v>-7.0398642917726892</v>
      </c>
      <c r="R5583" s="177"/>
      <c r="S5583" s="180">
        <v>0</v>
      </c>
      <c r="T5583" s="159">
        <v>5.3374999999999999E-2</v>
      </c>
      <c r="U5583" s="160">
        <v>0</v>
      </c>
      <c r="V5583" s="181">
        <v>0</v>
      </c>
      <c r="W5583" s="182">
        <v>0</v>
      </c>
      <c r="X5583" s="181">
        <v>0</v>
      </c>
      <c r="Y5583" s="163">
        <f t="shared" si="657"/>
        <v>25.186625000000003</v>
      </c>
      <c r="Z5583" s="106">
        <v>0</v>
      </c>
      <c r="AA5583" s="107">
        <v>0</v>
      </c>
      <c r="AB5583" s="108">
        <v>341.2</v>
      </c>
      <c r="AC5583" s="109">
        <v>0</v>
      </c>
      <c r="AD5583" s="111">
        <v>10.58</v>
      </c>
      <c r="AE5583" s="111">
        <v>1.06</v>
      </c>
      <c r="AF5583" s="108">
        <v>355</v>
      </c>
      <c r="AG5583" s="109">
        <v>0</v>
      </c>
      <c r="AH5583" s="112"/>
      <c r="AI5583" s="112"/>
      <c r="AJ5583" s="110">
        <v>12.8</v>
      </c>
      <c r="AK5583" s="739"/>
      <c r="AN5583" s="163">
        <f t="shared" si="658"/>
        <v>13.860000000000001</v>
      </c>
      <c r="AO5583" s="253"/>
      <c r="AP5583" s="213">
        <f t="shared" si="659"/>
        <v>-9.0271044073455773</v>
      </c>
      <c r="AQ5583" s="115">
        <f t="shared" si="660"/>
        <v>27.4283759346857</v>
      </c>
      <c r="AR5583" s="115">
        <f t="shared" si="654"/>
        <v>38.008375934685702</v>
      </c>
      <c r="AS5583" s="116">
        <f t="shared" si="655"/>
        <v>15.309071527340127</v>
      </c>
      <c r="AV5583" s="117">
        <v>6.42</v>
      </c>
      <c r="AW5583" s="214">
        <f t="shared" si="669"/>
        <v>6.42</v>
      </c>
      <c r="AX5583" s="677"/>
      <c r="AY5583" s="677"/>
      <c r="AZ5583" s="677"/>
      <c r="BA5583" s="677"/>
      <c r="BB5583" s="205">
        <f t="shared" si="661"/>
        <v>7.4400000000000013</v>
      </c>
      <c r="BC5583" s="412"/>
      <c r="BD5583" s="215">
        <f t="shared" si="670"/>
        <v>9.6720000000000024</v>
      </c>
      <c r="BE5583" s="207">
        <f t="shared" si="662"/>
        <v>7.4400000000000013</v>
      </c>
      <c r="BF5583" s="169">
        <v>313</v>
      </c>
      <c r="BG5583" s="169"/>
      <c r="BH5583" s="169"/>
      <c r="BI5583" s="170">
        <v>116.583</v>
      </c>
    </row>
    <row r="5584" spans="1:61" ht="13.5" thickBot="1" x14ac:dyDescent="0.25">
      <c r="A5584" s="58">
        <v>42100</v>
      </c>
      <c r="B5584" s="92">
        <v>20.9</v>
      </c>
      <c r="C5584" s="115">
        <f t="shared" si="663"/>
        <v>19.526468904998083</v>
      </c>
      <c r="D5584" s="93">
        <v>5.44</v>
      </c>
      <c r="E5584" s="210">
        <f t="shared" si="664"/>
        <v>23.25</v>
      </c>
      <c r="F5584" s="211">
        <f t="shared" si="652"/>
        <v>26.34</v>
      </c>
      <c r="G5584" s="177">
        <f t="shared" si="665"/>
        <v>24.966468904998084</v>
      </c>
      <c r="H5584" s="95">
        <v>17.809999999999999</v>
      </c>
      <c r="I5584" s="174">
        <v>5.99</v>
      </c>
      <c r="J5584" s="175">
        <f t="shared" si="666"/>
        <v>5.2719300000000029</v>
      </c>
      <c r="K5584" s="176">
        <f t="shared" si="667"/>
        <v>23.799999999999997</v>
      </c>
      <c r="L5584" s="172">
        <f t="shared" ref="L5584:L5647" si="671">J5584+H5584</f>
        <v>23.08193</v>
      </c>
      <c r="M5584" s="845"/>
      <c r="N5584" s="845"/>
      <c r="O5584" s="239">
        <f t="shared" si="656"/>
        <v>-2.5400000000000027</v>
      </c>
      <c r="P5584" s="175"/>
      <c r="Q5584" s="240">
        <f t="shared" si="668"/>
        <v>-10.672268907563037</v>
      </c>
      <c r="R5584" s="177"/>
      <c r="S5584" s="180">
        <v>0</v>
      </c>
      <c r="T5584" s="159">
        <v>5.3374999999999999E-2</v>
      </c>
      <c r="U5584" s="160">
        <v>0</v>
      </c>
      <c r="V5584" s="181">
        <v>0</v>
      </c>
      <c r="W5584" s="182">
        <v>0</v>
      </c>
      <c r="X5584" s="181">
        <v>0</v>
      </c>
      <c r="Y5584" s="163">
        <f t="shared" si="657"/>
        <v>26.286625000000001</v>
      </c>
      <c r="Z5584" s="106">
        <v>0</v>
      </c>
      <c r="AA5584" s="107">
        <v>0</v>
      </c>
      <c r="AB5584" s="108">
        <v>341.2</v>
      </c>
      <c r="AC5584" s="109">
        <v>0.05</v>
      </c>
      <c r="AD5584" s="111">
        <v>17.98</v>
      </c>
      <c r="AE5584" s="111">
        <v>9.48</v>
      </c>
      <c r="AF5584" s="108">
        <v>355</v>
      </c>
      <c r="AG5584" s="109">
        <v>0.1</v>
      </c>
      <c r="AH5584" s="112"/>
      <c r="AI5584" s="112"/>
      <c r="AJ5584" s="110">
        <v>11.6</v>
      </c>
      <c r="AK5584" s="739"/>
      <c r="AN5584" s="163">
        <f t="shared" si="658"/>
        <v>21.08</v>
      </c>
      <c r="AO5584" s="253"/>
      <c r="AP5584" s="213">
        <f t="shared" si="659"/>
        <v>-2.0019300000000015</v>
      </c>
      <c r="AQ5584" s="115">
        <f t="shared" si="660"/>
        <v>24.856965690808913</v>
      </c>
      <c r="AR5584" s="115">
        <f t="shared" si="654"/>
        <v>42.83696569080891</v>
      </c>
      <c r="AS5584" s="116">
        <f t="shared" si="655"/>
        <v>19.849835690808909</v>
      </c>
      <c r="AV5584" s="117">
        <v>4.58</v>
      </c>
      <c r="AW5584" s="214">
        <f t="shared" si="669"/>
        <v>4.58</v>
      </c>
      <c r="AX5584" s="677"/>
      <c r="AY5584" s="677"/>
      <c r="AZ5584" s="677"/>
      <c r="BA5584" s="677"/>
      <c r="BB5584" s="205">
        <f t="shared" si="661"/>
        <v>16.5</v>
      </c>
      <c r="BC5584" s="412"/>
      <c r="BD5584" s="215">
        <f t="shared" si="670"/>
        <v>21.45</v>
      </c>
      <c r="BE5584" s="207">
        <f t="shared" si="662"/>
        <v>16.5</v>
      </c>
      <c r="BF5584" s="169">
        <v>158</v>
      </c>
      <c r="BG5584" s="169"/>
      <c r="BH5584" s="169"/>
      <c r="BI5584" s="170">
        <v>112.35</v>
      </c>
    </row>
    <row r="5585" spans="1:61" ht="13.5" thickBot="1" x14ac:dyDescent="0.25">
      <c r="A5585" s="58">
        <v>42101</v>
      </c>
      <c r="B5585" s="92">
        <v>21.19</v>
      </c>
      <c r="C5585" s="115">
        <f t="shared" si="663"/>
        <v>19.797410339565047</v>
      </c>
      <c r="D5585" s="93">
        <v>5.39</v>
      </c>
      <c r="E5585" s="210">
        <f t="shared" si="664"/>
        <v>25.740000000000002</v>
      </c>
      <c r="F5585" s="211">
        <f t="shared" si="652"/>
        <v>26.580000000000002</v>
      </c>
      <c r="G5585" s="177">
        <f t="shared" si="665"/>
        <v>25.187410339565048</v>
      </c>
      <c r="H5585" s="95">
        <v>20.350000000000001</v>
      </c>
      <c r="I5585" s="174">
        <v>5.99</v>
      </c>
      <c r="J5585" s="175">
        <f t="shared" si="666"/>
        <v>5.2719300000000029</v>
      </c>
      <c r="K5585" s="176">
        <f t="shared" si="667"/>
        <v>26.340000000000003</v>
      </c>
      <c r="L5585" s="172">
        <f t="shared" si="671"/>
        <v>25.621930000000006</v>
      </c>
      <c r="M5585" s="845"/>
      <c r="N5585" s="845"/>
      <c r="O5585" s="239">
        <f t="shared" si="656"/>
        <v>-0.23999999999999844</v>
      </c>
      <c r="P5585" s="175"/>
      <c r="Q5585" s="240">
        <f t="shared" si="668"/>
        <v>-0.91116173120728317</v>
      </c>
      <c r="R5585" s="177"/>
      <c r="S5585" s="180">
        <v>0</v>
      </c>
      <c r="T5585" s="159">
        <v>5.3374999999999999E-2</v>
      </c>
      <c r="U5585" s="160">
        <v>0</v>
      </c>
      <c r="V5585" s="181">
        <v>0</v>
      </c>
      <c r="W5585" s="182">
        <v>0</v>
      </c>
      <c r="X5585" s="181">
        <v>0</v>
      </c>
      <c r="Y5585" s="163">
        <f t="shared" si="657"/>
        <v>26.526625000000003</v>
      </c>
      <c r="Z5585" s="106">
        <v>0</v>
      </c>
      <c r="AA5585" s="107">
        <v>0</v>
      </c>
      <c r="AB5585" s="108">
        <v>341.2</v>
      </c>
      <c r="AC5585" s="109">
        <v>0.1</v>
      </c>
      <c r="AD5585" s="111">
        <v>18.809999999999999</v>
      </c>
      <c r="AE5585" s="111">
        <v>14.41</v>
      </c>
      <c r="AF5585" s="108">
        <v>355</v>
      </c>
      <c r="AG5585" s="109">
        <v>0.1</v>
      </c>
      <c r="AH5585" s="112"/>
      <c r="AI5585" s="112"/>
      <c r="AJ5585" s="110">
        <v>0</v>
      </c>
      <c r="AK5585" s="739"/>
      <c r="AN5585" s="163">
        <f t="shared" si="658"/>
        <v>14.41</v>
      </c>
      <c r="AO5585" s="253"/>
      <c r="AP5585" s="213">
        <f t="shared" si="659"/>
        <v>-11.211930000000006</v>
      </c>
      <c r="AQ5585" s="115">
        <f t="shared" si="660"/>
        <v>0</v>
      </c>
      <c r="AR5585" s="115">
        <f t="shared" ref="AR5585:AR5608" si="672">AD5585+AQ5585</f>
        <v>18.809999999999999</v>
      </c>
      <c r="AS5585" s="116">
        <f t="shared" ref="AS5585:AS5608" si="673">AR5585+(0.6*(BF5585/1000))-L5585</f>
        <v>-6.6529300000000084</v>
      </c>
      <c r="AV5585" s="117">
        <v>6.11</v>
      </c>
      <c r="AW5585" s="214">
        <f t="shared" si="669"/>
        <v>6.11</v>
      </c>
      <c r="AX5585" s="677"/>
      <c r="AY5585" s="677"/>
      <c r="AZ5585" s="677"/>
      <c r="BA5585" s="677"/>
      <c r="BB5585" s="205">
        <f t="shared" si="661"/>
        <v>8.3000000000000007</v>
      </c>
      <c r="BC5585" s="412"/>
      <c r="BD5585" s="215">
        <f t="shared" si="670"/>
        <v>10.790000000000001</v>
      </c>
      <c r="BE5585" s="207">
        <f t="shared" si="662"/>
        <v>8.3000000000000007</v>
      </c>
      <c r="BF5585" s="169">
        <v>265</v>
      </c>
      <c r="BG5585" s="169"/>
      <c r="BH5585" s="169"/>
      <c r="BI5585" s="170">
        <v>145.99</v>
      </c>
    </row>
    <row r="5586" spans="1:61" ht="13.5" thickBot="1" x14ac:dyDescent="0.25">
      <c r="A5586" s="58">
        <v>42102</v>
      </c>
      <c r="B5586" s="92">
        <v>21.96</v>
      </c>
      <c r="C5586" s="115">
        <f t="shared" si="663"/>
        <v>20.516806562380765</v>
      </c>
      <c r="D5586" s="93">
        <v>6.11</v>
      </c>
      <c r="E5586" s="210">
        <f t="shared" si="664"/>
        <v>26.31</v>
      </c>
      <c r="F5586" s="211">
        <f t="shared" si="652"/>
        <v>28.07</v>
      </c>
      <c r="G5586" s="177">
        <f t="shared" si="665"/>
        <v>26.626806562380764</v>
      </c>
      <c r="H5586" s="95">
        <v>20.2</v>
      </c>
      <c r="I5586" s="174">
        <v>6.05</v>
      </c>
      <c r="J5586" s="175">
        <f t="shared" si="666"/>
        <v>5.324737312186981</v>
      </c>
      <c r="K5586" s="176">
        <f t="shared" si="667"/>
        <v>26.25</v>
      </c>
      <c r="L5586" s="172">
        <f t="shared" si="671"/>
        <v>25.524737312186978</v>
      </c>
      <c r="M5586" s="845"/>
      <c r="N5586" s="845"/>
      <c r="O5586" s="239">
        <f t="shared" si="656"/>
        <v>-1.8200000000000003</v>
      </c>
      <c r="P5586" s="175"/>
      <c r="Q5586" s="240">
        <f t="shared" si="668"/>
        <v>-6.9333333333333345</v>
      </c>
      <c r="R5586" s="177"/>
      <c r="S5586" s="180">
        <v>0</v>
      </c>
      <c r="T5586" s="159">
        <v>5.3374999999999999E-2</v>
      </c>
      <c r="U5586" s="160">
        <v>0</v>
      </c>
      <c r="V5586" s="181">
        <v>0</v>
      </c>
      <c r="W5586" s="182">
        <v>0</v>
      </c>
      <c r="X5586" s="181">
        <v>0</v>
      </c>
      <c r="Y5586" s="163">
        <f t="shared" si="657"/>
        <v>28.016625000000001</v>
      </c>
      <c r="Z5586" s="106">
        <v>0</v>
      </c>
      <c r="AA5586" s="107">
        <v>0</v>
      </c>
      <c r="AB5586" s="108">
        <v>341.4</v>
      </c>
      <c r="AC5586" s="109">
        <v>0.3</v>
      </c>
      <c r="AD5586" s="111">
        <v>17.920000000000002</v>
      </c>
      <c r="AE5586" s="111">
        <v>14.98</v>
      </c>
      <c r="AF5586" s="108">
        <v>355.15</v>
      </c>
      <c r="AG5586" s="109">
        <v>0.15</v>
      </c>
      <c r="AH5586" s="112"/>
      <c r="AI5586" s="112"/>
      <c r="AJ5586" s="110">
        <v>0</v>
      </c>
      <c r="AK5586" s="739"/>
      <c r="AN5586" s="163">
        <f t="shared" si="658"/>
        <v>14.98</v>
      </c>
      <c r="AO5586" s="253"/>
      <c r="AP5586" s="213">
        <f t="shared" si="659"/>
        <v>-10.544737312186978</v>
      </c>
      <c r="AQ5586" s="115">
        <f t="shared" si="660"/>
        <v>0</v>
      </c>
      <c r="AR5586" s="115">
        <f t="shared" si="672"/>
        <v>17.920000000000002</v>
      </c>
      <c r="AS5586" s="116">
        <f t="shared" si="673"/>
        <v>-7.4745373121869783</v>
      </c>
      <c r="AV5586" s="117">
        <v>7.78</v>
      </c>
      <c r="AW5586" s="214">
        <f t="shared" si="669"/>
        <v>7.78</v>
      </c>
      <c r="AX5586" s="677"/>
      <c r="AY5586" s="677"/>
      <c r="AZ5586" s="677"/>
      <c r="BA5586" s="677"/>
      <c r="BB5586" s="205">
        <f t="shared" si="661"/>
        <v>7.2</v>
      </c>
      <c r="BC5586" s="412"/>
      <c r="BD5586" s="215">
        <f t="shared" si="670"/>
        <v>9.3600000000000012</v>
      </c>
      <c r="BE5586" s="207">
        <f t="shared" si="662"/>
        <v>7.2</v>
      </c>
      <c r="BF5586" s="169">
        <v>217</v>
      </c>
      <c r="BG5586" s="169"/>
      <c r="BH5586" s="169"/>
      <c r="BI5586" s="170">
        <v>105.13</v>
      </c>
    </row>
    <row r="5587" spans="1:61" ht="13.5" thickBot="1" x14ac:dyDescent="0.25">
      <c r="A5587" s="58">
        <v>42103</v>
      </c>
      <c r="B5587" s="92">
        <v>21.51</v>
      </c>
      <c r="C5587" s="115">
        <f t="shared" si="663"/>
        <v>20.096380198397554</v>
      </c>
      <c r="D5587" s="93">
        <v>5.3</v>
      </c>
      <c r="E5587" s="210">
        <f t="shared" si="664"/>
        <v>25.89</v>
      </c>
      <c r="F5587" s="211">
        <f t="shared" si="652"/>
        <v>26.810000000000002</v>
      </c>
      <c r="G5587" s="177">
        <f t="shared" si="665"/>
        <v>25.396380198397555</v>
      </c>
      <c r="H5587" s="95">
        <v>20.59</v>
      </c>
      <c r="I5587" s="174">
        <v>6.06</v>
      </c>
      <c r="J5587" s="175">
        <f t="shared" si="666"/>
        <v>5.3335385308848098</v>
      </c>
      <c r="K5587" s="176">
        <f t="shared" si="667"/>
        <v>26.65</v>
      </c>
      <c r="L5587" s="172">
        <f t="shared" si="671"/>
        <v>25.923538530884809</v>
      </c>
      <c r="M5587" s="845"/>
      <c r="N5587" s="845"/>
      <c r="O5587" s="239">
        <f t="shared" si="656"/>
        <v>-0.16000000000000369</v>
      </c>
      <c r="P5587" s="175"/>
      <c r="Q5587" s="240">
        <f t="shared" si="668"/>
        <v>-0.60037523452158981</v>
      </c>
      <c r="R5587" s="177"/>
      <c r="S5587" s="180">
        <v>0</v>
      </c>
      <c r="T5587" s="159">
        <v>5.3374999999999999E-2</v>
      </c>
      <c r="U5587" s="160">
        <v>0</v>
      </c>
      <c r="V5587" s="181">
        <v>0</v>
      </c>
      <c r="W5587" s="182">
        <v>0</v>
      </c>
      <c r="X5587" s="181">
        <v>0</v>
      </c>
      <c r="Y5587" s="163">
        <f t="shared" si="657"/>
        <v>26.756625000000003</v>
      </c>
      <c r="Z5587" s="106">
        <v>0</v>
      </c>
      <c r="AA5587" s="107">
        <v>0</v>
      </c>
      <c r="AB5587" s="108">
        <v>341.4</v>
      </c>
      <c r="AC5587" s="109">
        <v>0.1</v>
      </c>
      <c r="AD5587" s="111">
        <v>0</v>
      </c>
      <c r="AE5587" s="111">
        <v>5.05</v>
      </c>
      <c r="AF5587" s="108">
        <v>355.1</v>
      </c>
      <c r="AG5587" s="109">
        <v>0.2</v>
      </c>
      <c r="AH5587" s="112"/>
      <c r="AI5587" s="112"/>
      <c r="AJ5587" s="110">
        <v>14.6</v>
      </c>
      <c r="AK5587" s="739"/>
      <c r="AN5587" s="163">
        <f t="shared" si="658"/>
        <v>19.649999999999999</v>
      </c>
      <c r="AO5587" s="253"/>
      <c r="AP5587" s="213">
        <f t="shared" si="659"/>
        <v>-6.2735385308848102</v>
      </c>
      <c r="AQ5587" s="115">
        <f t="shared" si="660"/>
        <v>31.285491300500873</v>
      </c>
      <c r="AR5587" s="115">
        <f t="shared" si="672"/>
        <v>31.285491300500873</v>
      </c>
      <c r="AS5587" s="116">
        <f t="shared" si="673"/>
        <v>5.5425527696160621</v>
      </c>
      <c r="AV5587" s="117">
        <v>4.92</v>
      </c>
      <c r="AW5587" s="214">
        <f t="shared" si="669"/>
        <v>4.92</v>
      </c>
      <c r="AX5587" s="677"/>
      <c r="AY5587" s="677"/>
      <c r="AZ5587" s="677"/>
      <c r="BA5587" s="677"/>
      <c r="BB5587" s="205">
        <f t="shared" si="661"/>
        <v>14.729999999999999</v>
      </c>
      <c r="BC5587" s="412"/>
      <c r="BD5587" s="215">
        <f t="shared" si="670"/>
        <v>19.148999999999997</v>
      </c>
      <c r="BE5587" s="207">
        <f t="shared" si="662"/>
        <v>14.729999999999999</v>
      </c>
      <c r="BF5587" s="169">
        <v>301</v>
      </c>
      <c r="BG5587" s="169"/>
      <c r="BH5587" s="169"/>
      <c r="BI5587" s="170">
        <v>144.1</v>
      </c>
    </row>
    <row r="5588" spans="1:61" ht="13.5" thickBot="1" x14ac:dyDescent="0.25">
      <c r="A5588" s="58">
        <v>42104</v>
      </c>
      <c r="B5588" s="92">
        <v>21.59</v>
      </c>
      <c r="C5588" s="115">
        <f t="shared" si="663"/>
        <v>20.171122663105677</v>
      </c>
      <c r="D5588" s="93">
        <v>5.45</v>
      </c>
      <c r="E5588" s="210">
        <f t="shared" si="664"/>
        <v>25.41</v>
      </c>
      <c r="F5588" s="211">
        <f t="shared" si="652"/>
        <v>27.04</v>
      </c>
      <c r="G5588" s="177">
        <f t="shared" si="665"/>
        <v>25.621122663105677</v>
      </c>
      <c r="H5588" s="95">
        <v>19.96</v>
      </c>
      <c r="I5588" s="174">
        <v>6.09</v>
      </c>
      <c r="J5588" s="175">
        <f t="shared" si="666"/>
        <v>5.3599421869782997</v>
      </c>
      <c r="K5588" s="176">
        <f t="shared" si="667"/>
        <v>26.05</v>
      </c>
      <c r="L5588" s="172">
        <f t="shared" si="671"/>
        <v>25.319942186978302</v>
      </c>
      <c r="M5588" s="845"/>
      <c r="N5588" s="845"/>
      <c r="O5588" s="239">
        <f t="shared" si="656"/>
        <v>-0.98999999999999844</v>
      </c>
      <c r="P5588" s="175"/>
      <c r="Q5588" s="240">
        <f t="shared" si="668"/>
        <v>-3.800383877159303</v>
      </c>
      <c r="R5588" s="177"/>
      <c r="S5588" s="180">
        <v>0</v>
      </c>
      <c r="T5588" s="159">
        <v>5.3374999999999999E-2</v>
      </c>
      <c r="U5588" s="160">
        <v>0</v>
      </c>
      <c r="V5588" s="181">
        <v>0</v>
      </c>
      <c r="W5588" s="182">
        <v>0</v>
      </c>
      <c r="X5588" s="181">
        <v>0</v>
      </c>
      <c r="Y5588" s="163">
        <f t="shared" si="657"/>
        <v>26.986625</v>
      </c>
      <c r="Z5588" s="106">
        <v>0</v>
      </c>
      <c r="AA5588" s="107">
        <v>0</v>
      </c>
      <c r="AB5588" s="108">
        <v>341.3</v>
      </c>
      <c r="AC5588" s="109">
        <v>0</v>
      </c>
      <c r="AD5588" s="111">
        <v>25.38</v>
      </c>
      <c r="AE5588" s="111">
        <v>9.08</v>
      </c>
      <c r="AF5588" s="108">
        <v>355.1</v>
      </c>
      <c r="AG5588" s="109">
        <v>0</v>
      </c>
      <c r="AH5588" s="112"/>
      <c r="AI5588" s="112"/>
      <c r="AJ5588" s="110">
        <v>10.8</v>
      </c>
      <c r="AK5588" s="739"/>
      <c r="AN5588" s="163">
        <f t="shared" si="658"/>
        <v>19.880000000000003</v>
      </c>
      <c r="AO5588" s="253"/>
      <c r="AP5588" s="213">
        <f t="shared" si="659"/>
        <v>-5.4399421869782998</v>
      </c>
      <c r="AQ5588" s="115">
        <f t="shared" si="660"/>
        <v>23.142692194891058</v>
      </c>
      <c r="AR5588" s="115">
        <f t="shared" si="672"/>
        <v>48.522692194891057</v>
      </c>
      <c r="AS5588" s="116">
        <f t="shared" si="673"/>
        <v>23.304150007912753</v>
      </c>
      <c r="AV5588" s="117">
        <v>4.83</v>
      </c>
      <c r="AW5588" s="214">
        <f t="shared" si="669"/>
        <v>4.83</v>
      </c>
      <c r="AX5588" s="677"/>
      <c r="AY5588" s="677"/>
      <c r="AZ5588" s="677"/>
      <c r="BA5588" s="677"/>
      <c r="BB5588" s="205">
        <f t="shared" si="661"/>
        <v>15.050000000000002</v>
      </c>
      <c r="BC5588" s="412"/>
      <c r="BD5588" s="215">
        <f t="shared" si="670"/>
        <v>19.565000000000005</v>
      </c>
      <c r="BE5588" s="207">
        <f t="shared" si="662"/>
        <v>15.050000000000002</v>
      </c>
      <c r="BF5588" s="169">
        <v>169</v>
      </c>
      <c r="BG5588" s="169"/>
      <c r="BH5588" s="169"/>
      <c r="BI5588" s="170">
        <v>160.05000000000001</v>
      </c>
    </row>
    <row r="5589" spans="1:61" ht="13.5" thickBot="1" x14ac:dyDescent="0.25">
      <c r="A5589" s="58">
        <v>42105</v>
      </c>
      <c r="B5589" s="92">
        <v>21.44</v>
      </c>
      <c r="C5589" s="115">
        <f t="shared" si="663"/>
        <v>20.030980541777943</v>
      </c>
      <c r="D5589" s="93">
        <v>5.55</v>
      </c>
      <c r="E5589" s="210">
        <f t="shared" si="664"/>
        <v>25.990000000000002</v>
      </c>
      <c r="F5589" s="211">
        <f t="shared" si="652"/>
        <v>26.990000000000002</v>
      </c>
      <c r="G5589" s="177">
        <f t="shared" si="665"/>
        <v>25.580980541777944</v>
      </c>
      <c r="H5589" s="95">
        <v>20.440000000000001</v>
      </c>
      <c r="I5589" s="174">
        <v>6.04</v>
      </c>
      <c r="J5589" s="175">
        <f t="shared" si="666"/>
        <v>5.3159360934891513</v>
      </c>
      <c r="K5589" s="176">
        <f t="shared" si="667"/>
        <v>26.48</v>
      </c>
      <c r="L5589" s="172">
        <f t="shared" si="671"/>
        <v>25.755936093489154</v>
      </c>
      <c r="M5589" s="845"/>
      <c r="N5589" s="845"/>
      <c r="O5589" s="239">
        <f t="shared" si="656"/>
        <v>-0.51000000000000156</v>
      </c>
      <c r="P5589" s="175"/>
      <c r="Q5589" s="240">
        <f t="shared" si="668"/>
        <v>-1.9259818731117884</v>
      </c>
      <c r="R5589" s="177"/>
      <c r="S5589" s="180">
        <v>0</v>
      </c>
      <c r="T5589" s="159">
        <v>7.2285714285714286E-2</v>
      </c>
      <c r="U5589" s="160">
        <v>0</v>
      </c>
      <c r="V5589" s="181">
        <v>0</v>
      </c>
      <c r="W5589" s="182">
        <v>0</v>
      </c>
      <c r="X5589" s="181">
        <v>0</v>
      </c>
      <c r="Y5589" s="163">
        <f t="shared" si="657"/>
        <v>26.917714285714286</v>
      </c>
      <c r="Z5589" s="106">
        <v>0</v>
      </c>
      <c r="AA5589" s="107">
        <v>0</v>
      </c>
      <c r="AB5589" s="108">
        <v>341.2</v>
      </c>
      <c r="AC5589" s="109">
        <v>0</v>
      </c>
      <c r="AD5589" s="111">
        <v>21.78</v>
      </c>
      <c r="AE5589" s="111">
        <v>14.41</v>
      </c>
      <c r="AF5589" s="108">
        <v>355.1</v>
      </c>
      <c r="AG5589" s="109">
        <v>0</v>
      </c>
      <c r="AH5589" s="112"/>
      <c r="AI5589" s="112"/>
      <c r="AJ5589" s="110">
        <v>0</v>
      </c>
      <c r="AK5589" s="739"/>
      <c r="AN5589" s="163">
        <f t="shared" si="658"/>
        <v>14.41</v>
      </c>
      <c r="AO5589" s="253"/>
      <c r="AP5589" s="213">
        <f t="shared" si="659"/>
        <v>-11.345936093489154</v>
      </c>
      <c r="AQ5589" s="115">
        <f t="shared" si="660"/>
        <v>0</v>
      </c>
      <c r="AR5589" s="115">
        <f t="shared" si="672"/>
        <v>21.78</v>
      </c>
      <c r="AS5589" s="116">
        <f t="shared" si="673"/>
        <v>-3.778536093489155</v>
      </c>
      <c r="AV5589" s="117">
        <v>7.36</v>
      </c>
      <c r="AW5589" s="214">
        <f t="shared" si="669"/>
        <v>7.36</v>
      </c>
      <c r="AX5589" s="677"/>
      <c r="AY5589" s="677"/>
      <c r="AZ5589" s="677"/>
      <c r="BA5589" s="677"/>
      <c r="BB5589" s="205">
        <f t="shared" si="661"/>
        <v>7.05</v>
      </c>
      <c r="BC5589" s="412"/>
      <c r="BD5589" s="215">
        <f t="shared" si="670"/>
        <v>9.1650000000000009</v>
      </c>
      <c r="BE5589" s="207">
        <f t="shared" si="662"/>
        <v>7.05</v>
      </c>
      <c r="BF5589" s="169">
        <v>329</v>
      </c>
      <c r="BG5589" s="169"/>
      <c r="BH5589" s="169"/>
      <c r="BI5589" s="170">
        <v>208.55</v>
      </c>
    </row>
    <row r="5590" spans="1:61" ht="13.5" thickBot="1" x14ac:dyDescent="0.25">
      <c r="A5590" s="58">
        <v>42106</v>
      </c>
      <c r="B5590" s="92">
        <v>21.54</v>
      </c>
      <c r="C5590" s="115">
        <f t="shared" si="663"/>
        <v>20.124408622663097</v>
      </c>
      <c r="D5590" s="93">
        <v>5.97</v>
      </c>
      <c r="E5590" s="210">
        <f t="shared" si="664"/>
        <v>26.64</v>
      </c>
      <c r="F5590" s="218">
        <f t="shared" si="652"/>
        <v>27.509999999999998</v>
      </c>
      <c r="G5590" s="177">
        <f t="shared" si="665"/>
        <v>26.094408622663096</v>
      </c>
      <c r="H5590" s="95">
        <v>20.67</v>
      </c>
      <c r="I5590" s="174">
        <v>5.93</v>
      </c>
      <c r="J5590" s="175">
        <f t="shared" si="666"/>
        <v>5.2191226878130239</v>
      </c>
      <c r="K5590" s="176">
        <f t="shared" si="667"/>
        <v>26.6</v>
      </c>
      <c r="L5590" s="172">
        <f t="shared" si="671"/>
        <v>25.889122687813025</v>
      </c>
      <c r="M5590" s="845"/>
      <c r="N5590" s="845"/>
      <c r="O5590" s="239">
        <f t="shared" si="656"/>
        <v>-0.90999999999999659</v>
      </c>
      <c r="P5590" s="175"/>
      <c r="Q5590" s="240">
        <f t="shared" si="668"/>
        <v>-3.4210526315789345</v>
      </c>
      <c r="R5590" s="177"/>
      <c r="S5590" s="180">
        <v>0</v>
      </c>
      <c r="T5590" s="159">
        <v>7.2285714285714286E-2</v>
      </c>
      <c r="U5590" s="160">
        <v>0</v>
      </c>
      <c r="V5590" s="181">
        <v>0</v>
      </c>
      <c r="W5590" s="182">
        <v>0</v>
      </c>
      <c r="X5590" s="181">
        <v>0</v>
      </c>
      <c r="Y5590" s="163">
        <f t="shared" si="657"/>
        <v>27.437714285714282</v>
      </c>
      <c r="Z5590" s="106">
        <v>0</v>
      </c>
      <c r="AA5590" s="107">
        <v>0</v>
      </c>
      <c r="AB5590" s="108">
        <v>341</v>
      </c>
      <c r="AC5590" s="109">
        <v>0</v>
      </c>
      <c r="AD5590" s="111">
        <v>10.54</v>
      </c>
      <c r="AE5590" s="111">
        <v>13.3</v>
      </c>
      <c r="AF5590" s="108">
        <v>355.1</v>
      </c>
      <c r="AG5590" s="109">
        <v>0</v>
      </c>
      <c r="AH5590" s="112"/>
      <c r="AI5590" s="112"/>
      <c r="AJ5590" s="110">
        <v>0</v>
      </c>
      <c r="AK5590" s="739"/>
      <c r="AN5590" s="163">
        <f t="shared" si="658"/>
        <v>13.3</v>
      </c>
      <c r="AO5590" s="253"/>
      <c r="AP5590" s="213">
        <f t="shared" si="659"/>
        <v>-12.589122687813024</v>
      </c>
      <c r="AQ5590" s="115">
        <f t="shared" si="660"/>
        <v>0</v>
      </c>
      <c r="AR5590" s="115">
        <f t="shared" si="672"/>
        <v>10.54</v>
      </c>
      <c r="AS5590" s="116">
        <f t="shared" si="673"/>
        <v>-15.241722687813025</v>
      </c>
      <c r="AV5590" s="117">
        <v>4.4800000000000004</v>
      </c>
      <c r="AW5590" s="214">
        <f t="shared" si="669"/>
        <v>4.4800000000000004</v>
      </c>
      <c r="AX5590" s="677"/>
      <c r="AY5590" s="677"/>
      <c r="AZ5590" s="677"/>
      <c r="BA5590" s="677"/>
      <c r="BB5590" s="205">
        <f t="shared" si="661"/>
        <v>8.82</v>
      </c>
      <c r="BC5590" s="412"/>
      <c r="BD5590" s="215">
        <f t="shared" si="670"/>
        <v>11.466000000000001</v>
      </c>
      <c r="BE5590" s="207">
        <f t="shared" si="662"/>
        <v>8.82</v>
      </c>
      <c r="BF5590" s="169">
        <v>179</v>
      </c>
      <c r="BG5590" s="169"/>
      <c r="BH5590" s="169"/>
      <c r="BI5590" s="170">
        <v>122.55</v>
      </c>
    </row>
    <row r="5591" spans="1:61" ht="13.5" thickBot="1" x14ac:dyDescent="0.25">
      <c r="A5591" s="58">
        <v>42107</v>
      </c>
      <c r="B5591" s="92">
        <v>21.8</v>
      </c>
      <c r="C5591" s="115">
        <f t="shared" si="663"/>
        <v>20.367321632964511</v>
      </c>
      <c r="D5591" s="93">
        <v>5.27</v>
      </c>
      <c r="E5591" s="210">
        <f t="shared" si="664"/>
        <v>25.63</v>
      </c>
      <c r="F5591" s="211">
        <f t="shared" si="652"/>
        <v>27.07</v>
      </c>
      <c r="G5591" s="177">
        <f t="shared" si="665"/>
        <v>25.637321632964511</v>
      </c>
      <c r="H5591" s="95">
        <v>20.36</v>
      </c>
      <c r="I5591" s="174">
        <v>6.04</v>
      </c>
      <c r="J5591" s="175">
        <f t="shared" si="666"/>
        <v>5.3159360934891513</v>
      </c>
      <c r="K5591" s="176">
        <f t="shared" si="667"/>
        <v>26.4</v>
      </c>
      <c r="L5591" s="172">
        <f t="shared" si="671"/>
        <v>25.675936093489149</v>
      </c>
      <c r="M5591" s="845"/>
      <c r="N5591" s="845"/>
      <c r="O5591" s="239">
        <f t="shared" si="656"/>
        <v>-0.67000000000000171</v>
      </c>
      <c r="P5591" s="175"/>
      <c r="Q5591" s="240">
        <f t="shared" si="668"/>
        <v>-2.5378787878787943</v>
      </c>
      <c r="R5591" s="177"/>
      <c r="S5591" s="180">
        <v>0</v>
      </c>
      <c r="T5591" s="159">
        <v>7.2285714285714286E-2</v>
      </c>
      <c r="U5591" s="160">
        <v>0</v>
      </c>
      <c r="V5591" s="181">
        <v>0</v>
      </c>
      <c r="W5591" s="182">
        <v>0</v>
      </c>
      <c r="X5591" s="181">
        <v>0</v>
      </c>
      <c r="Y5591" s="163">
        <f t="shared" si="657"/>
        <v>26.997714285714284</v>
      </c>
      <c r="Z5591" s="106">
        <v>0</v>
      </c>
      <c r="AA5591" s="107">
        <v>0</v>
      </c>
      <c r="AB5591" s="108">
        <v>341.2</v>
      </c>
      <c r="AC5591" s="109">
        <v>0</v>
      </c>
      <c r="AD5591" s="111">
        <v>18.579999999999998</v>
      </c>
      <c r="AE5591" s="111">
        <v>9.56</v>
      </c>
      <c r="AF5591" s="108">
        <v>355.1</v>
      </c>
      <c r="AG5591" s="109">
        <v>0</v>
      </c>
      <c r="AH5591" s="112"/>
      <c r="AI5591" s="112"/>
      <c r="AJ5591" s="110">
        <v>0</v>
      </c>
      <c r="AK5591" s="739"/>
      <c r="AN5591" s="163">
        <f t="shared" si="658"/>
        <v>9.56</v>
      </c>
      <c r="AO5591" s="253"/>
      <c r="AP5591" s="213">
        <f t="shared" si="659"/>
        <v>-16.115936093489147</v>
      </c>
      <c r="AQ5591" s="115">
        <f t="shared" si="660"/>
        <v>0</v>
      </c>
      <c r="AR5591" s="115">
        <f t="shared" si="672"/>
        <v>18.579999999999998</v>
      </c>
      <c r="AS5591" s="116">
        <f t="shared" si="673"/>
        <v>-6.8337360934891507</v>
      </c>
      <c r="AV5591" s="117">
        <v>7.01</v>
      </c>
      <c r="AW5591" s="214">
        <f t="shared" si="669"/>
        <v>7.01</v>
      </c>
      <c r="AX5591" s="677"/>
      <c r="AY5591" s="677"/>
      <c r="AZ5591" s="677"/>
      <c r="BA5591" s="677"/>
      <c r="BB5591" s="205">
        <f t="shared" si="661"/>
        <v>2.5500000000000007</v>
      </c>
      <c r="BC5591" s="412"/>
      <c r="BD5591" s="215">
        <f t="shared" si="670"/>
        <v>3.3150000000000008</v>
      </c>
      <c r="BE5591" s="207">
        <f t="shared" si="662"/>
        <v>2.5500000000000007</v>
      </c>
      <c r="BF5591" s="169">
        <v>437</v>
      </c>
      <c r="BG5591" s="169"/>
      <c r="BH5591" s="169"/>
      <c r="BI5591" s="170">
        <v>190.77</v>
      </c>
    </row>
    <row r="5592" spans="1:61" ht="13.5" thickBot="1" x14ac:dyDescent="0.25">
      <c r="A5592" s="58">
        <v>42108</v>
      </c>
      <c r="B5592" s="92">
        <v>21.61</v>
      </c>
      <c r="C5592" s="115">
        <f t="shared" si="663"/>
        <v>20.189808279282708</v>
      </c>
      <c r="D5592" s="93">
        <v>6.04</v>
      </c>
      <c r="E5592" s="210">
        <f t="shared" si="664"/>
        <v>26.21</v>
      </c>
      <c r="F5592" s="211">
        <f t="shared" si="652"/>
        <v>27.65</v>
      </c>
      <c r="G5592" s="177">
        <f t="shared" si="665"/>
        <v>26.229808279282707</v>
      </c>
      <c r="H5592" s="95">
        <v>20.170000000000002</v>
      </c>
      <c r="I5592" s="174">
        <v>6.05</v>
      </c>
      <c r="J5592" s="175">
        <f t="shared" si="666"/>
        <v>5.324737312186981</v>
      </c>
      <c r="K5592" s="176">
        <f t="shared" si="667"/>
        <v>26.220000000000002</v>
      </c>
      <c r="L5592" s="172">
        <f t="shared" si="671"/>
        <v>25.494737312186984</v>
      </c>
      <c r="M5592" s="845"/>
      <c r="N5592" s="845"/>
      <c r="O5592" s="239">
        <f t="shared" si="656"/>
        <v>-1.4299999999999962</v>
      </c>
      <c r="P5592" s="175"/>
      <c r="Q5592" s="240">
        <f t="shared" si="668"/>
        <v>-5.4538520213577266</v>
      </c>
      <c r="R5592" s="177"/>
      <c r="S5592" s="180">
        <v>0</v>
      </c>
      <c r="T5592" s="159">
        <v>7.2285714285714286E-2</v>
      </c>
      <c r="U5592" s="160">
        <v>0</v>
      </c>
      <c r="V5592" s="181">
        <v>0</v>
      </c>
      <c r="W5592" s="182">
        <v>0</v>
      </c>
      <c r="X5592" s="181">
        <v>0</v>
      </c>
      <c r="Y5592" s="163">
        <f t="shared" si="657"/>
        <v>27.577714285714283</v>
      </c>
      <c r="Z5592" s="106">
        <v>0</v>
      </c>
      <c r="AA5592" s="107">
        <v>0</v>
      </c>
      <c r="AB5592" s="108">
        <v>341.2</v>
      </c>
      <c r="AC5592" s="109">
        <v>0.5</v>
      </c>
      <c r="AD5592" s="111">
        <v>0</v>
      </c>
      <c r="AE5592" s="111">
        <v>5.37</v>
      </c>
      <c r="AF5592" s="108">
        <v>355.1</v>
      </c>
      <c r="AG5592" s="109">
        <v>0.25</v>
      </c>
      <c r="AH5592" s="112"/>
      <c r="AI5592" s="112"/>
      <c r="AJ5592" s="110">
        <v>18</v>
      </c>
      <c r="AK5592" s="739"/>
      <c r="AN5592" s="163">
        <f t="shared" si="658"/>
        <v>23.37</v>
      </c>
      <c r="AO5592" s="253"/>
      <c r="AP5592" s="213">
        <f t="shared" si="659"/>
        <v>-2.1247373121869835</v>
      </c>
      <c r="AQ5592" s="115">
        <f t="shared" si="660"/>
        <v>38.571153658151765</v>
      </c>
      <c r="AR5592" s="115">
        <f t="shared" si="672"/>
        <v>38.571153658151765</v>
      </c>
      <c r="AS5592" s="116">
        <f t="shared" si="673"/>
        <v>13.251016345964779</v>
      </c>
      <c r="AV5592" s="117">
        <v>5.48</v>
      </c>
      <c r="AW5592" s="214">
        <f t="shared" si="669"/>
        <v>5.48</v>
      </c>
      <c r="AX5592" s="677"/>
      <c r="AY5592" s="677"/>
      <c r="AZ5592" s="677"/>
      <c r="BA5592" s="677"/>
      <c r="BB5592" s="205">
        <f t="shared" si="661"/>
        <v>17.89</v>
      </c>
      <c r="BC5592" s="412"/>
      <c r="BD5592" s="215">
        <f t="shared" si="670"/>
        <v>23.257000000000001</v>
      </c>
      <c r="BE5592" s="207">
        <f t="shared" si="662"/>
        <v>17.89</v>
      </c>
      <c r="BF5592" s="169">
        <v>291</v>
      </c>
      <c r="BG5592" s="169"/>
      <c r="BH5592" s="169"/>
      <c r="BI5592" s="170">
        <v>202.8</v>
      </c>
    </row>
    <row r="5593" spans="1:61" ht="13.5" thickBot="1" x14ac:dyDescent="0.25">
      <c r="A5593" s="58">
        <v>42109</v>
      </c>
      <c r="B5593" s="92">
        <v>20.100000000000001</v>
      </c>
      <c r="C5593" s="115">
        <f t="shared" si="663"/>
        <v>18.779044257916819</v>
      </c>
      <c r="D5593" s="93">
        <v>5.17</v>
      </c>
      <c r="E5593" s="210">
        <f t="shared" si="664"/>
        <v>24.439999999999998</v>
      </c>
      <c r="F5593" s="211">
        <f t="shared" si="652"/>
        <v>25.270000000000003</v>
      </c>
      <c r="G5593" s="177">
        <f t="shared" si="665"/>
        <v>23.949044257916817</v>
      </c>
      <c r="H5593" s="95">
        <v>19.27</v>
      </c>
      <c r="I5593" s="174">
        <v>5.92</v>
      </c>
      <c r="J5593" s="175">
        <f t="shared" si="666"/>
        <v>5.2103214691151942</v>
      </c>
      <c r="K5593" s="176">
        <f t="shared" si="667"/>
        <v>25.189999999999998</v>
      </c>
      <c r="L5593" s="172">
        <f t="shared" si="671"/>
        <v>24.480321469115193</v>
      </c>
      <c r="M5593" s="845"/>
      <c r="N5593" s="845"/>
      <c r="O5593" s="239">
        <f t="shared" si="656"/>
        <v>-8.00000000000054E-2</v>
      </c>
      <c r="P5593" s="175"/>
      <c r="Q5593" s="240">
        <f t="shared" si="668"/>
        <v>-0.3175863437872386</v>
      </c>
      <c r="R5593" s="177"/>
      <c r="S5593" s="180">
        <v>0</v>
      </c>
      <c r="T5593" s="159">
        <v>7.2285714285714286E-2</v>
      </c>
      <c r="U5593" s="160">
        <v>0</v>
      </c>
      <c r="V5593" s="181">
        <v>0</v>
      </c>
      <c r="W5593" s="182">
        <v>0</v>
      </c>
      <c r="X5593" s="181">
        <v>0</v>
      </c>
      <c r="Y5593" s="163">
        <f t="shared" si="657"/>
        <v>25.197714285714287</v>
      </c>
      <c r="Z5593" s="106">
        <v>0</v>
      </c>
      <c r="AA5593" s="107">
        <v>0</v>
      </c>
      <c r="AB5593" s="108">
        <v>341.3</v>
      </c>
      <c r="AC5593" s="109">
        <v>0.3</v>
      </c>
      <c r="AD5593" s="111">
        <v>0</v>
      </c>
      <c r="AE5593" s="111">
        <v>0</v>
      </c>
      <c r="AF5593" s="108">
        <v>355.2</v>
      </c>
      <c r="AG5593" s="109">
        <v>0.2</v>
      </c>
      <c r="AH5593" s="112"/>
      <c r="AI5593" s="112"/>
      <c r="AJ5593" s="110">
        <v>21.6</v>
      </c>
      <c r="AK5593" s="739"/>
      <c r="AN5593" s="163">
        <f t="shared" si="658"/>
        <v>21.6</v>
      </c>
      <c r="AO5593" s="253"/>
      <c r="AP5593" s="213">
        <f t="shared" si="659"/>
        <v>-2.8803214691151915</v>
      </c>
      <c r="AQ5593" s="115">
        <f t="shared" si="660"/>
        <v>46.285384389782116</v>
      </c>
      <c r="AR5593" s="115">
        <f t="shared" si="672"/>
        <v>46.285384389782116</v>
      </c>
      <c r="AS5593" s="116">
        <f t="shared" si="673"/>
        <v>22.018062920666924</v>
      </c>
      <c r="AV5593" s="117">
        <v>6.07</v>
      </c>
      <c r="AW5593" s="214">
        <f t="shared" si="669"/>
        <v>6.07</v>
      </c>
      <c r="AX5593" s="677"/>
      <c r="AY5593" s="677"/>
      <c r="AZ5593" s="677"/>
      <c r="BA5593" s="677"/>
      <c r="BB5593" s="205">
        <f t="shared" si="661"/>
        <v>15.530000000000001</v>
      </c>
      <c r="BC5593" s="412"/>
      <c r="BD5593" s="215">
        <f t="shared" si="670"/>
        <v>20.189000000000004</v>
      </c>
      <c r="BE5593" s="207">
        <f t="shared" si="662"/>
        <v>15.530000000000001</v>
      </c>
      <c r="BF5593" s="169">
        <v>355</v>
      </c>
      <c r="BG5593" s="169"/>
      <c r="BH5593" s="169"/>
      <c r="BI5593" s="170">
        <v>176.1</v>
      </c>
    </row>
    <row r="5594" spans="1:61" ht="13.5" thickBot="1" x14ac:dyDescent="0.25">
      <c r="A5594" s="58">
        <v>42110</v>
      </c>
      <c r="B5594" s="92">
        <v>18.440000000000001</v>
      </c>
      <c r="C5594" s="115">
        <f t="shared" si="663"/>
        <v>17.228138115223192</v>
      </c>
      <c r="D5594" s="93">
        <v>6.17</v>
      </c>
      <c r="E5594" s="210">
        <f t="shared" si="664"/>
        <v>22.07</v>
      </c>
      <c r="F5594" s="211">
        <f t="shared" si="652"/>
        <v>24.61</v>
      </c>
      <c r="G5594" s="177">
        <f t="shared" si="665"/>
        <v>23.39813811522319</v>
      </c>
      <c r="H5594" s="95">
        <v>15.9</v>
      </c>
      <c r="I5594" s="174">
        <v>6.46</v>
      </c>
      <c r="J5594" s="175">
        <f t="shared" si="666"/>
        <v>5.6855872787979989</v>
      </c>
      <c r="K5594" s="176">
        <f t="shared" si="667"/>
        <v>22.36</v>
      </c>
      <c r="L5594" s="172">
        <f t="shared" si="671"/>
        <v>21.585587278797998</v>
      </c>
      <c r="M5594" s="845"/>
      <c r="N5594" s="845"/>
      <c r="O5594" s="239">
        <f t="shared" si="656"/>
        <v>-2.25</v>
      </c>
      <c r="P5594" s="175"/>
      <c r="Q5594" s="240">
        <f t="shared" si="668"/>
        <v>-10.062611806797854</v>
      </c>
      <c r="R5594" s="177"/>
      <c r="S5594" s="180">
        <v>0</v>
      </c>
      <c r="T5594" s="159">
        <v>7.2285714285714286E-2</v>
      </c>
      <c r="U5594" s="160">
        <v>0</v>
      </c>
      <c r="V5594" s="181">
        <v>0</v>
      </c>
      <c r="W5594" s="182">
        <v>0</v>
      </c>
      <c r="X5594" s="181">
        <v>0</v>
      </c>
      <c r="Y5594" s="163">
        <f t="shared" si="657"/>
        <v>24.537714285714284</v>
      </c>
      <c r="Z5594" s="106">
        <v>0</v>
      </c>
      <c r="AA5594" s="107">
        <v>0</v>
      </c>
      <c r="AB5594" s="108">
        <v>341.2</v>
      </c>
      <c r="AC5594" s="109">
        <v>0</v>
      </c>
      <c r="AD5594" s="111">
        <v>18.350000000000001</v>
      </c>
      <c r="AE5594" s="111">
        <v>9.1999999999999993</v>
      </c>
      <c r="AF5594" s="108">
        <v>355.2</v>
      </c>
      <c r="AG5594" s="109">
        <v>0.2</v>
      </c>
      <c r="AH5594" s="112"/>
      <c r="AI5594" s="112"/>
      <c r="AJ5594" s="110">
        <v>7.5</v>
      </c>
      <c r="AK5594" s="739"/>
      <c r="AN5594" s="163">
        <f t="shared" si="658"/>
        <v>16.7</v>
      </c>
      <c r="AO5594" s="253"/>
      <c r="AP5594" s="213">
        <f t="shared" si="659"/>
        <v>-4.885587278797999</v>
      </c>
      <c r="AQ5594" s="115">
        <f t="shared" si="660"/>
        <v>16.071314024229903</v>
      </c>
      <c r="AR5594" s="115">
        <f t="shared" si="672"/>
        <v>34.4213140242299</v>
      </c>
      <c r="AS5594" s="116">
        <f t="shared" si="673"/>
        <v>12.965926745431904</v>
      </c>
      <c r="AV5594" s="117">
        <v>8.06</v>
      </c>
      <c r="AW5594" s="214">
        <f t="shared" si="669"/>
        <v>8.06</v>
      </c>
      <c r="AX5594" s="677"/>
      <c r="AY5594" s="677"/>
      <c r="AZ5594" s="677"/>
      <c r="BA5594" s="677"/>
      <c r="BB5594" s="205">
        <f t="shared" si="661"/>
        <v>8.6399999999999988</v>
      </c>
      <c r="BC5594" s="412"/>
      <c r="BD5594" s="215">
        <f t="shared" si="670"/>
        <v>11.231999999999999</v>
      </c>
      <c r="BE5594" s="207">
        <f t="shared" si="662"/>
        <v>8.6399999999999988</v>
      </c>
      <c r="BF5594" s="169">
        <v>217</v>
      </c>
      <c r="BG5594" s="169"/>
      <c r="BH5594" s="169"/>
      <c r="BI5594" s="170">
        <v>140.88999999999999</v>
      </c>
    </row>
    <row r="5595" spans="1:61" ht="13.5" thickBot="1" x14ac:dyDescent="0.25">
      <c r="A5595" s="58">
        <v>42111</v>
      </c>
      <c r="B5595" s="92">
        <v>18.82</v>
      </c>
      <c r="C5595" s="115">
        <f t="shared" si="663"/>
        <v>17.583164822586792</v>
      </c>
      <c r="D5595" s="93">
        <v>7.14</v>
      </c>
      <c r="E5595" s="210">
        <f t="shared" si="664"/>
        <v>25.54</v>
      </c>
      <c r="F5595" s="211">
        <f t="shared" si="652"/>
        <v>25.96</v>
      </c>
      <c r="G5595" s="177">
        <f t="shared" si="665"/>
        <v>24.723164822586792</v>
      </c>
      <c r="H5595" s="95">
        <v>18.399999999999999</v>
      </c>
      <c r="I5595" s="174">
        <v>7.59</v>
      </c>
      <c r="J5595" s="175">
        <f t="shared" si="666"/>
        <v>6.6801249916527574</v>
      </c>
      <c r="K5595" s="176">
        <f t="shared" si="667"/>
        <v>25.99</v>
      </c>
      <c r="L5595" s="172">
        <f t="shared" si="671"/>
        <v>25.080124991652756</v>
      </c>
      <c r="M5595" s="845"/>
      <c r="N5595" s="845"/>
      <c r="O5595" s="239">
        <f t="shared" si="656"/>
        <v>2.9999999999997584E-2</v>
      </c>
      <c r="P5595" s="175"/>
      <c r="Q5595" s="240">
        <f t="shared" si="668"/>
        <v>0.11542901115812847</v>
      </c>
      <c r="R5595" s="177"/>
      <c r="S5595" s="180">
        <v>0</v>
      </c>
      <c r="T5595" s="159">
        <v>7.2285714285714286E-2</v>
      </c>
      <c r="U5595" s="160">
        <v>0</v>
      </c>
      <c r="V5595" s="181">
        <v>0</v>
      </c>
      <c r="W5595" s="182">
        <v>0</v>
      </c>
      <c r="X5595" s="181">
        <v>0</v>
      </c>
      <c r="Y5595" s="163">
        <f t="shared" si="657"/>
        <v>25.887714285714285</v>
      </c>
      <c r="Z5595" s="106">
        <v>0</v>
      </c>
      <c r="AA5595" s="107">
        <v>0</v>
      </c>
      <c r="AB5595" s="108">
        <v>341.2</v>
      </c>
      <c r="AC5595" s="109">
        <v>0</v>
      </c>
      <c r="AD5595" s="111">
        <v>18.37</v>
      </c>
      <c r="AE5595" s="111">
        <v>14.5</v>
      </c>
      <c r="AF5595" s="108">
        <v>355.2</v>
      </c>
      <c r="AG5595" s="109">
        <v>0</v>
      </c>
      <c r="AH5595" s="112"/>
      <c r="AI5595" s="112"/>
      <c r="AJ5595" s="110">
        <v>0</v>
      </c>
      <c r="AK5595" s="739"/>
      <c r="AN5595" s="163">
        <f t="shared" si="658"/>
        <v>14.5</v>
      </c>
      <c r="AO5595" s="253"/>
      <c r="AP5595" s="213">
        <f t="shared" si="659"/>
        <v>-10.580124991652756</v>
      </c>
      <c r="AQ5595" s="115">
        <f t="shared" si="660"/>
        <v>0</v>
      </c>
      <c r="AR5595" s="115">
        <f t="shared" si="672"/>
        <v>18.37</v>
      </c>
      <c r="AS5595" s="116">
        <f t="shared" si="673"/>
        <v>-6.4539249916527552</v>
      </c>
      <c r="AV5595" s="117">
        <v>6.65</v>
      </c>
      <c r="AW5595" s="214">
        <f t="shared" si="669"/>
        <v>6.65</v>
      </c>
      <c r="AX5595" s="677"/>
      <c r="AY5595" s="677"/>
      <c r="AZ5595" s="677"/>
      <c r="BA5595" s="677"/>
      <c r="BB5595" s="205">
        <f t="shared" si="661"/>
        <v>7.85</v>
      </c>
      <c r="BC5595" s="412"/>
      <c r="BD5595" s="215">
        <f t="shared" si="670"/>
        <v>10.205</v>
      </c>
      <c r="BE5595" s="207">
        <f t="shared" si="662"/>
        <v>7.85</v>
      </c>
      <c r="BF5595" s="169">
        <v>427</v>
      </c>
      <c r="BG5595" s="169"/>
      <c r="BH5595" s="169"/>
      <c r="BI5595" s="170">
        <v>171.39</v>
      </c>
    </row>
    <row r="5596" spans="1:61" ht="13.5" thickBot="1" x14ac:dyDescent="0.25">
      <c r="A5596" s="58">
        <v>42112</v>
      </c>
      <c r="B5596" s="92">
        <v>21.47</v>
      </c>
      <c r="C5596" s="115">
        <f t="shared" si="663"/>
        <v>20.059008966043486</v>
      </c>
      <c r="D5596" s="93">
        <v>5.55</v>
      </c>
      <c r="E5596" s="210">
        <f t="shared" si="664"/>
        <v>25.51</v>
      </c>
      <c r="F5596" s="211">
        <f t="shared" si="652"/>
        <v>27.02</v>
      </c>
      <c r="G5596" s="177">
        <f t="shared" si="665"/>
        <v>25.609008966043486</v>
      </c>
      <c r="H5596" s="95">
        <v>19.96</v>
      </c>
      <c r="I5596" s="174">
        <v>6.06</v>
      </c>
      <c r="J5596" s="175">
        <f t="shared" si="666"/>
        <v>5.3335385308848098</v>
      </c>
      <c r="K5596" s="176">
        <f t="shared" si="667"/>
        <v>26.02</v>
      </c>
      <c r="L5596" s="172">
        <f t="shared" si="671"/>
        <v>25.29353853088481</v>
      </c>
      <c r="M5596" s="845"/>
      <c r="N5596" s="845"/>
      <c r="O5596" s="239">
        <f t="shared" si="656"/>
        <v>-1</v>
      </c>
      <c r="P5596" s="175"/>
      <c r="Q5596" s="240">
        <f t="shared" si="668"/>
        <v>-3.8431975403535739</v>
      </c>
      <c r="R5596" s="177"/>
      <c r="S5596" s="180">
        <v>0</v>
      </c>
      <c r="T5596" s="159">
        <v>3.0571428571428572E-2</v>
      </c>
      <c r="U5596" s="160">
        <v>0</v>
      </c>
      <c r="V5596" s="181">
        <v>0</v>
      </c>
      <c r="W5596" s="182">
        <v>0</v>
      </c>
      <c r="X5596" s="181">
        <v>0</v>
      </c>
      <c r="Y5596" s="163">
        <f t="shared" si="657"/>
        <v>26.989428571428572</v>
      </c>
      <c r="Z5596" s="106">
        <v>0</v>
      </c>
      <c r="AA5596" s="107">
        <v>0</v>
      </c>
      <c r="AB5596" s="108">
        <v>341.2</v>
      </c>
      <c r="AC5596" s="109">
        <v>0</v>
      </c>
      <c r="AD5596" s="111">
        <v>25.12</v>
      </c>
      <c r="AE5596" s="111">
        <v>15.05</v>
      </c>
      <c r="AF5596" s="108">
        <v>355.2</v>
      </c>
      <c r="AG5596" s="109">
        <v>0</v>
      </c>
      <c r="AH5596" s="112"/>
      <c r="AI5596" s="112"/>
      <c r="AJ5596" s="110">
        <v>0</v>
      </c>
      <c r="AK5596" s="739"/>
      <c r="AN5596" s="163">
        <f t="shared" si="658"/>
        <v>15.05</v>
      </c>
      <c r="AO5596" s="253"/>
      <c r="AP5596" s="213">
        <f t="shared" si="659"/>
        <v>-10.243538530884809</v>
      </c>
      <c r="AQ5596" s="115">
        <f t="shared" si="660"/>
        <v>0</v>
      </c>
      <c r="AR5596" s="115">
        <f t="shared" si="672"/>
        <v>25.12</v>
      </c>
      <c r="AS5596" s="116">
        <f t="shared" si="673"/>
        <v>-1.1538530884809717E-2</v>
      </c>
      <c r="AV5596" s="117">
        <v>4.62</v>
      </c>
      <c r="AW5596" s="214">
        <f t="shared" si="669"/>
        <v>4.62</v>
      </c>
      <c r="AX5596" s="677"/>
      <c r="AY5596" s="677"/>
      <c r="AZ5596" s="677"/>
      <c r="BA5596" s="677"/>
      <c r="BB5596" s="205">
        <f t="shared" si="661"/>
        <v>10.43</v>
      </c>
      <c r="BC5596" s="412"/>
      <c r="BD5596" s="215">
        <f t="shared" si="670"/>
        <v>13.558999999999999</v>
      </c>
      <c r="BE5596" s="207">
        <f t="shared" si="662"/>
        <v>10.43</v>
      </c>
      <c r="BF5596" s="169">
        <v>270</v>
      </c>
      <c r="BG5596" s="169"/>
      <c r="BH5596" s="169"/>
      <c r="BI5596" s="170">
        <v>141.80000000000001</v>
      </c>
    </row>
    <row r="5597" spans="1:61" ht="13.5" thickBot="1" x14ac:dyDescent="0.25">
      <c r="A5597" s="58">
        <v>42113</v>
      </c>
      <c r="B5597" s="92">
        <v>20.97</v>
      </c>
      <c r="C5597" s="115">
        <f t="shared" si="663"/>
        <v>19.591868561617694</v>
      </c>
      <c r="D5597" s="93">
        <v>6.15</v>
      </c>
      <c r="E5597" s="210">
        <f t="shared" si="664"/>
        <v>26.700000000000003</v>
      </c>
      <c r="F5597" s="211">
        <f t="shared" si="652"/>
        <v>27.119999999999997</v>
      </c>
      <c r="G5597" s="177">
        <f t="shared" si="665"/>
        <v>25.741868561617693</v>
      </c>
      <c r="H5597" s="95">
        <v>20.55</v>
      </c>
      <c r="I5597" s="174">
        <v>6.19</v>
      </c>
      <c r="J5597" s="175">
        <f t="shared" si="666"/>
        <v>5.4479543739565974</v>
      </c>
      <c r="K5597" s="176">
        <f t="shared" si="667"/>
        <v>26.740000000000002</v>
      </c>
      <c r="L5597" s="172">
        <f t="shared" si="671"/>
        <v>25.997954373956599</v>
      </c>
      <c r="M5597" s="845"/>
      <c r="N5597" s="845"/>
      <c r="O5597" s="239">
        <f t="shared" si="656"/>
        <v>-0.37999999999999545</v>
      </c>
      <c r="P5597" s="175"/>
      <c r="Q5597" s="240">
        <f t="shared" si="668"/>
        <v>-1.4210919970082103</v>
      </c>
      <c r="R5597" s="177"/>
      <c r="S5597" s="180">
        <v>0</v>
      </c>
      <c r="T5597" s="159">
        <v>3.0571428571428572E-2</v>
      </c>
      <c r="U5597" s="160">
        <v>0</v>
      </c>
      <c r="V5597" s="181">
        <v>0</v>
      </c>
      <c r="W5597" s="182">
        <v>0</v>
      </c>
      <c r="X5597" s="181">
        <v>0</v>
      </c>
      <c r="Y5597" s="163">
        <f t="shared" si="657"/>
        <v>27.08942857142857</v>
      </c>
      <c r="Z5597" s="106">
        <v>0</v>
      </c>
      <c r="AA5597" s="107">
        <v>0</v>
      </c>
      <c r="AB5597" s="108">
        <v>341.5</v>
      </c>
      <c r="AC5597" s="109">
        <v>1.1000000000000001</v>
      </c>
      <c r="AD5597" s="111">
        <v>12.72</v>
      </c>
      <c r="AE5597" s="111">
        <v>12.25</v>
      </c>
      <c r="AF5597" s="108">
        <v>355.75</v>
      </c>
      <c r="AG5597" s="109">
        <v>0</v>
      </c>
      <c r="AH5597" s="112"/>
      <c r="AI5597" s="112"/>
      <c r="AJ5597" s="110">
        <v>0</v>
      </c>
      <c r="AK5597" s="739"/>
      <c r="AN5597" s="163">
        <f t="shared" si="658"/>
        <v>12.25</v>
      </c>
      <c r="AO5597" s="253"/>
      <c r="AP5597" s="213">
        <f t="shared" si="659"/>
        <v>-13.747954373956599</v>
      </c>
      <c r="AQ5597" s="115">
        <f t="shared" si="660"/>
        <v>0</v>
      </c>
      <c r="AR5597" s="115">
        <f t="shared" si="672"/>
        <v>12.72</v>
      </c>
      <c r="AS5597" s="116">
        <f t="shared" si="673"/>
        <v>-13.076354373956597</v>
      </c>
      <c r="AV5597" s="117">
        <v>4.62</v>
      </c>
      <c r="AW5597" s="214">
        <f t="shared" si="669"/>
        <v>4.62</v>
      </c>
      <c r="AX5597" s="677"/>
      <c r="AY5597" s="677"/>
      <c r="AZ5597" s="677"/>
      <c r="BA5597" s="677"/>
      <c r="BB5597" s="205">
        <f t="shared" si="661"/>
        <v>7.63</v>
      </c>
      <c r="BC5597" s="412"/>
      <c r="BD5597" s="215">
        <f t="shared" si="670"/>
        <v>9.9190000000000005</v>
      </c>
      <c r="BE5597" s="207">
        <f t="shared" si="662"/>
        <v>7.63</v>
      </c>
      <c r="BF5597" s="169">
        <v>336</v>
      </c>
      <c r="BG5597" s="169"/>
      <c r="BH5597" s="169"/>
      <c r="BI5597" s="170">
        <v>165.82</v>
      </c>
    </row>
    <row r="5598" spans="1:61" ht="13.5" thickBot="1" x14ac:dyDescent="0.25">
      <c r="A5598" s="58">
        <v>42114</v>
      </c>
      <c r="B5598" s="92">
        <v>18.760000000000002</v>
      </c>
      <c r="C5598" s="115">
        <f t="shared" si="663"/>
        <v>17.527107974055699</v>
      </c>
      <c r="D5598" s="93">
        <v>5.29</v>
      </c>
      <c r="E5598" s="210">
        <f t="shared" si="664"/>
        <v>22.529999999999998</v>
      </c>
      <c r="F5598" s="211">
        <f t="shared" si="652"/>
        <v>24.05</v>
      </c>
      <c r="G5598" s="177">
        <f t="shared" si="665"/>
        <v>22.817107974055698</v>
      </c>
      <c r="H5598" s="95">
        <v>17.239999999999998</v>
      </c>
      <c r="I5598" s="174">
        <v>5.98</v>
      </c>
      <c r="J5598" s="175">
        <f t="shared" si="666"/>
        <v>5.2631287813021732</v>
      </c>
      <c r="K5598" s="176">
        <f t="shared" si="667"/>
        <v>23.22</v>
      </c>
      <c r="L5598" s="172">
        <f t="shared" si="671"/>
        <v>22.503128781302173</v>
      </c>
      <c r="M5598" s="845"/>
      <c r="N5598" s="845"/>
      <c r="O5598" s="239">
        <f t="shared" si="656"/>
        <v>-0.83000000000000185</v>
      </c>
      <c r="P5598" s="175"/>
      <c r="Q5598" s="240">
        <f t="shared" si="668"/>
        <v>-3.5745047372954435</v>
      </c>
      <c r="R5598" s="177"/>
      <c r="S5598" s="180">
        <v>0</v>
      </c>
      <c r="T5598" s="159">
        <v>3.0571428571428572E-2</v>
      </c>
      <c r="U5598" s="160">
        <v>0</v>
      </c>
      <c r="V5598" s="181">
        <v>0</v>
      </c>
      <c r="W5598" s="182">
        <v>0</v>
      </c>
      <c r="X5598" s="181">
        <v>0</v>
      </c>
      <c r="Y5598" s="163">
        <f t="shared" si="657"/>
        <v>24.019428571428573</v>
      </c>
      <c r="Z5598" s="106">
        <v>0</v>
      </c>
      <c r="AA5598" s="107">
        <v>0</v>
      </c>
      <c r="AB5598" s="108">
        <v>341.8</v>
      </c>
      <c r="AC5598" s="109">
        <v>1.1000000000000001</v>
      </c>
      <c r="AD5598" s="111">
        <v>10.28</v>
      </c>
      <c r="AE5598" s="111">
        <v>10.28</v>
      </c>
      <c r="AF5598" s="108">
        <v>355.7</v>
      </c>
      <c r="AG5598" s="109">
        <v>0.55000000000000004</v>
      </c>
      <c r="AH5598" s="112"/>
      <c r="AI5598" s="112"/>
      <c r="AJ5598" s="110">
        <v>0</v>
      </c>
      <c r="AK5598" s="739"/>
      <c r="AN5598" s="163">
        <f t="shared" si="658"/>
        <v>10.28</v>
      </c>
      <c r="AO5598" s="253"/>
      <c r="AP5598" s="213">
        <f t="shared" si="659"/>
        <v>-12.223128781302174</v>
      </c>
      <c r="AQ5598" s="115">
        <f t="shared" si="660"/>
        <v>0</v>
      </c>
      <c r="AR5598" s="115">
        <f t="shared" si="672"/>
        <v>10.28</v>
      </c>
      <c r="AS5598" s="116">
        <f t="shared" si="673"/>
        <v>-12.090528781302174</v>
      </c>
      <c r="AV5598" s="117">
        <v>5.61</v>
      </c>
      <c r="AW5598" s="214">
        <f t="shared" si="669"/>
        <v>5.61</v>
      </c>
      <c r="AX5598" s="677"/>
      <c r="AY5598" s="677"/>
      <c r="AZ5598" s="677"/>
      <c r="BA5598" s="677"/>
      <c r="BB5598" s="205">
        <f t="shared" si="661"/>
        <v>4.669999999999999</v>
      </c>
      <c r="BC5598" s="412"/>
      <c r="BD5598" s="215">
        <f t="shared" si="670"/>
        <v>6.0709999999999988</v>
      </c>
      <c r="BE5598" s="207">
        <f t="shared" si="662"/>
        <v>4.669999999999999</v>
      </c>
      <c r="BF5598" s="169">
        <v>221</v>
      </c>
      <c r="BG5598" s="169"/>
      <c r="BH5598" s="169"/>
      <c r="BI5598" s="170">
        <v>148.16</v>
      </c>
    </row>
    <row r="5599" spans="1:61" ht="13.5" thickBot="1" x14ac:dyDescent="0.25">
      <c r="A5599" s="58">
        <v>42115</v>
      </c>
      <c r="B5599" s="92">
        <v>19.78</v>
      </c>
      <c r="C5599" s="115">
        <f t="shared" si="663"/>
        <v>18.480074399084312</v>
      </c>
      <c r="D5599" s="93">
        <v>5.99</v>
      </c>
      <c r="E5599" s="210">
        <f t="shared" si="664"/>
        <v>24.450000000000003</v>
      </c>
      <c r="F5599" s="211">
        <f t="shared" si="652"/>
        <v>25.770000000000003</v>
      </c>
      <c r="G5599" s="177">
        <f t="shared" si="665"/>
        <v>24.470074399084311</v>
      </c>
      <c r="H5599" s="95">
        <v>18.46</v>
      </c>
      <c r="I5599" s="174">
        <v>5.98</v>
      </c>
      <c r="J5599" s="175">
        <f t="shared" si="666"/>
        <v>5.2631287813021732</v>
      </c>
      <c r="K5599" s="176">
        <f t="shared" si="667"/>
        <v>24.44</v>
      </c>
      <c r="L5599" s="172">
        <f t="shared" si="671"/>
        <v>23.723128781302172</v>
      </c>
      <c r="M5599" s="845"/>
      <c r="N5599" s="845"/>
      <c r="O5599" s="239">
        <f t="shared" si="656"/>
        <v>-1.3300000000000018</v>
      </c>
      <c r="P5599" s="175"/>
      <c r="Q5599" s="240">
        <f t="shared" si="668"/>
        <v>-5.4418985270049172</v>
      </c>
      <c r="R5599" s="177"/>
      <c r="S5599" s="180">
        <v>0</v>
      </c>
      <c r="T5599" s="159">
        <v>3.0571428571428572E-2</v>
      </c>
      <c r="U5599" s="160">
        <v>0</v>
      </c>
      <c r="V5599" s="181">
        <v>0</v>
      </c>
      <c r="W5599" s="182">
        <v>0</v>
      </c>
      <c r="X5599" s="181">
        <v>0</v>
      </c>
      <c r="Y5599" s="163">
        <f t="shared" si="657"/>
        <v>25.739428571428576</v>
      </c>
      <c r="Z5599" s="106">
        <v>0</v>
      </c>
      <c r="AA5599" s="107">
        <v>0</v>
      </c>
      <c r="AB5599" s="108">
        <v>341.6</v>
      </c>
      <c r="AC5599" s="109">
        <v>0</v>
      </c>
      <c r="AD5599" s="111">
        <v>18.46</v>
      </c>
      <c r="AE5599" s="111">
        <v>13.78</v>
      </c>
      <c r="AF5599" s="108">
        <v>355.45</v>
      </c>
      <c r="AG5599" s="109">
        <v>0</v>
      </c>
      <c r="AH5599" s="112"/>
      <c r="AI5599" s="112"/>
      <c r="AJ5599" s="110">
        <v>0</v>
      </c>
      <c r="AK5599" s="739"/>
      <c r="AN5599" s="163">
        <f t="shared" si="658"/>
        <v>13.78</v>
      </c>
      <c r="AO5599" s="253"/>
      <c r="AP5599" s="213">
        <f t="shared" si="659"/>
        <v>-9.9431287813021729</v>
      </c>
      <c r="AQ5599" s="115">
        <f t="shared" si="660"/>
        <v>0</v>
      </c>
      <c r="AR5599" s="115">
        <f t="shared" si="672"/>
        <v>18.46</v>
      </c>
      <c r="AS5599" s="116">
        <f t="shared" si="673"/>
        <v>-5.0165287813021706</v>
      </c>
      <c r="AV5599" s="117">
        <v>5.93</v>
      </c>
      <c r="AW5599" s="214">
        <f t="shared" si="669"/>
        <v>5.93</v>
      </c>
      <c r="AX5599" s="677"/>
      <c r="AY5599" s="677"/>
      <c r="AZ5599" s="677"/>
      <c r="BA5599" s="677"/>
      <c r="BB5599" s="205">
        <f t="shared" si="661"/>
        <v>7.85</v>
      </c>
      <c r="BC5599" s="412"/>
      <c r="BD5599" s="215">
        <f t="shared" si="670"/>
        <v>10.205</v>
      </c>
      <c r="BE5599" s="207">
        <f t="shared" si="662"/>
        <v>7.85</v>
      </c>
      <c r="BF5599" s="169">
        <v>411</v>
      </c>
      <c r="BG5599" s="169"/>
      <c r="BH5599" s="169"/>
      <c r="BI5599" s="170">
        <v>178.42</v>
      </c>
    </row>
    <row r="5600" spans="1:61" ht="13.5" thickBot="1" x14ac:dyDescent="0.25">
      <c r="A5600" s="58">
        <v>42116</v>
      </c>
      <c r="B5600" s="92">
        <v>21.64</v>
      </c>
      <c r="C5600" s="115">
        <f t="shared" si="663"/>
        <v>20.217836703548258</v>
      </c>
      <c r="D5600" s="93">
        <v>5.38</v>
      </c>
      <c r="E5600" s="210">
        <f t="shared" si="664"/>
        <v>26.869999999999997</v>
      </c>
      <c r="F5600" s="211">
        <f t="shared" si="652"/>
        <v>27.02</v>
      </c>
      <c r="G5600" s="177">
        <f t="shared" si="665"/>
        <v>25.597836703548257</v>
      </c>
      <c r="H5600" s="95">
        <v>21.49</v>
      </c>
      <c r="I5600" s="174">
        <v>5.98</v>
      </c>
      <c r="J5600" s="175">
        <f t="shared" si="666"/>
        <v>5.2631287813021732</v>
      </c>
      <c r="K5600" s="176">
        <f t="shared" si="667"/>
        <v>27.47</v>
      </c>
      <c r="L5600" s="172">
        <f t="shared" si="671"/>
        <v>26.753128781302173</v>
      </c>
      <c r="M5600" s="845"/>
      <c r="N5600" s="845"/>
      <c r="O5600" s="239">
        <f t="shared" si="656"/>
        <v>0.44999999999999929</v>
      </c>
      <c r="P5600" s="175"/>
      <c r="Q5600" s="240">
        <f t="shared" si="668"/>
        <v>1.6381507098653052</v>
      </c>
      <c r="R5600" s="177"/>
      <c r="S5600" s="180">
        <v>0</v>
      </c>
      <c r="T5600" s="159">
        <v>3.0571428571428572E-2</v>
      </c>
      <c r="U5600" s="160">
        <v>0</v>
      </c>
      <c r="V5600" s="181">
        <v>0</v>
      </c>
      <c r="W5600" s="182">
        <v>0</v>
      </c>
      <c r="X5600" s="181">
        <v>0</v>
      </c>
      <c r="Y5600" s="163">
        <f t="shared" si="657"/>
        <v>26.989428571428572</v>
      </c>
      <c r="Z5600" s="106">
        <v>0</v>
      </c>
      <c r="AA5600" s="107">
        <v>0</v>
      </c>
      <c r="AB5600" s="108">
        <v>341.4</v>
      </c>
      <c r="AC5600" s="109">
        <v>0</v>
      </c>
      <c r="AD5600" s="111">
        <v>18.47</v>
      </c>
      <c r="AE5600" s="111">
        <v>15</v>
      </c>
      <c r="AF5600" s="108">
        <v>355.3</v>
      </c>
      <c r="AG5600" s="109">
        <v>0</v>
      </c>
      <c r="AH5600" s="112"/>
      <c r="AI5600" s="112"/>
      <c r="AJ5600" s="110">
        <v>0</v>
      </c>
      <c r="AK5600" s="739"/>
      <c r="AN5600" s="163">
        <f t="shared" si="658"/>
        <v>15</v>
      </c>
      <c r="AO5600" s="253"/>
      <c r="AP5600" s="213">
        <f t="shared" si="659"/>
        <v>-11.753128781302173</v>
      </c>
      <c r="AQ5600" s="115">
        <f t="shared" si="660"/>
        <v>0</v>
      </c>
      <c r="AR5600" s="115">
        <f t="shared" si="672"/>
        <v>18.47</v>
      </c>
      <c r="AS5600" s="116">
        <f t="shared" si="673"/>
        <v>-8.1571287813021733</v>
      </c>
      <c r="AV5600" s="117">
        <v>6.42</v>
      </c>
      <c r="AW5600" s="214">
        <f t="shared" si="669"/>
        <v>6.42</v>
      </c>
      <c r="AX5600" s="677"/>
      <c r="AY5600" s="677"/>
      <c r="AZ5600" s="677"/>
      <c r="BA5600" s="677"/>
      <c r="BB5600" s="205">
        <f t="shared" si="661"/>
        <v>8.58</v>
      </c>
      <c r="BC5600" s="412"/>
      <c r="BD5600" s="215">
        <f t="shared" si="670"/>
        <v>11.154</v>
      </c>
      <c r="BE5600" s="207">
        <f t="shared" si="662"/>
        <v>8.58</v>
      </c>
      <c r="BF5600" s="169">
        <v>210</v>
      </c>
      <c r="BG5600" s="169"/>
      <c r="BH5600" s="169"/>
      <c r="BI5600" s="170">
        <v>129.76</v>
      </c>
    </row>
    <row r="5601" spans="1:61" ht="13.5" thickBot="1" x14ac:dyDescent="0.25">
      <c r="A5601" s="58">
        <v>42117</v>
      </c>
      <c r="B5601" s="92">
        <v>21.5</v>
      </c>
      <c r="C5601" s="115">
        <f t="shared" si="663"/>
        <v>20.087037390309035</v>
      </c>
      <c r="D5601" s="93">
        <v>5.82</v>
      </c>
      <c r="E5601" s="210">
        <f t="shared" si="664"/>
        <v>27.05</v>
      </c>
      <c r="F5601" s="211">
        <f t="shared" si="652"/>
        <v>27.32</v>
      </c>
      <c r="G5601" s="177">
        <f t="shared" si="665"/>
        <v>25.907037390309036</v>
      </c>
      <c r="H5601" s="95">
        <v>21.23</v>
      </c>
      <c r="I5601" s="174">
        <v>6.03</v>
      </c>
      <c r="J5601" s="175">
        <f t="shared" si="666"/>
        <v>5.3071348747913216</v>
      </c>
      <c r="K5601" s="176">
        <f t="shared" si="667"/>
        <v>27.26</v>
      </c>
      <c r="L5601" s="172">
        <f t="shared" si="671"/>
        <v>26.53713487479132</v>
      </c>
      <c r="M5601" s="845"/>
      <c r="N5601" s="845"/>
      <c r="O5601" s="239">
        <f t="shared" si="656"/>
        <v>-5.9999999999998721E-2</v>
      </c>
      <c r="P5601" s="175"/>
      <c r="Q5601" s="240">
        <f t="shared" si="668"/>
        <v>-0.22010271460014205</v>
      </c>
      <c r="R5601" s="177"/>
      <c r="S5601" s="180">
        <v>0</v>
      </c>
      <c r="T5601" s="159">
        <v>3.0571428571428572E-2</v>
      </c>
      <c r="U5601" s="160">
        <v>0</v>
      </c>
      <c r="V5601" s="181">
        <v>0</v>
      </c>
      <c r="W5601" s="182">
        <v>0</v>
      </c>
      <c r="X5601" s="181">
        <v>0</v>
      </c>
      <c r="Y5601" s="163">
        <f t="shared" si="657"/>
        <v>27.289428571428573</v>
      </c>
      <c r="Z5601" s="106">
        <v>0</v>
      </c>
      <c r="AA5601" s="107">
        <v>0</v>
      </c>
      <c r="AB5601" s="108">
        <v>341.2</v>
      </c>
      <c r="AC5601" s="109">
        <v>0</v>
      </c>
      <c r="AD5601" s="111">
        <v>7.33</v>
      </c>
      <c r="AE5601" s="111">
        <v>7.33</v>
      </c>
      <c r="AF5601" s="108">
        <v>355.2</v>
      </c>
      <c r="AG5601" s="109">
        <v>0</v>
      </c>
      <c r="AH5601" s="112"/>
      <c r="AI5601" s="112"/>
      <c r="AJ5601" s="110">
        <v>1.8</v>
      </c>
      <c r="AK5601" s="739"/>
      <c r="AN5601" s="163">
        <f t="shared" si="658"/>
        <v>9.1300000000000008</v>
      </c>
      <c r="AO5601" s="253"/>
      <c r="AP5601" s="213">
        <f t="shared" si="659"/>
        <v>-17.407134874791318</v>
      </c>
      <c r="AQ5601" s="115">
        <f t="shared" si="660"/>
        <v>3.8571153658151762</v>
      </c>
      <c r="AR5601" s="115">
        <f t="shared" si="672"/>
        <v>11.187115365815176</v>
      </c>
      <c r="AS5601" s="116">
        <f t="shared" si="673"/>
        <v>-15.077619508976145</v>
      </c>
      <c r="AV5601" s="117">
        <v>6.89</v>
      </c>
      <c r="AW5601" s="214">
        <f t="shared" si="669"/>
        <v>6.89</v>
      </c>
      <c r="AX5601" s="677"/>
      <c r="AY5601" s="677"/>
      <c r="AZ5601" s="677"/>
      <c r="BA5601" s="677"/>
      <c r="BB5601" s="205">
        <f t="shared" si="661"/>
        <v>2.2400000000000011</v>
      </c>
      <c r="BC5601" s="412"/>
      <c r="BD5601" s="215">
        <f t="shared" si="670"/>
        <v>2.9120000000000017</v>
      </c>
      <c r="BE5601" s="207">
        <f t="shared" si="662"/>
        <v>2.2400000000000011</v>
      </c>
      <c r="BF5601" s="169">
        <v>454</v>
      </c>
      <c r="BG5601" s="169"/>
      <c r="BH5601" s="169"/>
      <c r="BI5601" s="170">
        <v>216.46</v>
      </c>
    </row>
    <row r="5602" spans="1:61" ht="13.5" thickBot="1" x14ac:dyDescent="0.25">
      <c r="A5602" s="58">
        <v>42118</v>
      </c>
      <c r="B5602" s="92">
        <v>21.46</v>
      </c>
      <c r="C5602" s="115">
        <f t="shared" si="663"/>
        <v>20.049666157954974</v>
      </c>
      <c r="D5602" s="93">
        <v>5.48</v>
      </c>
      <c r="E5602" s="210">
        <f t="shared" si="664"/>
        <v>24.740000000000002</v>
      </c>
      <c r="F5602" s="218">
        <f t="shared" si="652"/>
        <v>26.94</v>
      </c>
      <c r="G5602" s="177">
        <f t="shared" si="665"/>
        <v>25.529666157954974</v>
      </c>
      <c r="H5602" s="95">
        <v>19.260000000000002</v>
      </c>
      <c r="I5602" s="174">
        <v>6.1</v>
      </c>
      <c r="J5602" s="175">
        <f t="shared" si="666"/>
        <v>5.3687434056761294</v>
      </c>
      <c r="K5602" s="176">
        <f t="shared" si="667"/>
        <v>25.36</v>
      </c>
      <c r="L5602" s="172">
        <f t="shared" si="671"/>
        <v>24.628743405676133</v>
      </c>
      <c r="M5602" s="845"/>
      <c r="N5602" s="845"/>
      <c r="O5602" s="239">
        <f t="shared" si="656"/>
        <v>-1.5800000000000018</v>
      </c>
      <c r="P5602" s="175"/>
      <c r="Q5602" s="240">
        <f t="shared" si="668"/>
        <v>-6.2302839116719317</v>
      </c>
      <c r="R5602" s="177"/>
      <c r="S5602" s="180">
        <v>0</v>
      </c>
      <c r="T5602" s="159">
        <v>3.0571428571428572E-2</v>
      </c>
      <c r="U5602" s="160">
        <v>0</v>
      </c>
      <c r="V5602" s="181">
        <v>0</v>
      </c>
      <c r="W5602" s="182">
        <v>0</v>
      </c>
      <c r="X5602" s="181">
        <v>0</v>
      </c>
      <c r="Y5602" s="163">
        <f t="shared" si="657"/>
        <v>26.909428571428574</v>
      </c>
      <c r="Z5602" s="106">
        <v>0</v>
      </c>
      <c r="AA5602" s="107">
        <v>0</v>
      </c>
      <c r="AB5602" s="108">
        <v>341.2</v>
      </c>
      <c r="AC5602" s="109">
        <v>0.2</v>
      </c>
      <c r="AD5602" s="111">
        <v>11.46</v>
      </c>
      <c r="AE5602" s="111">
        <v>8.5399999999999991</v>
      </c>
      <c r="AF5602" s="108">
        <v>355.2</v>
      </c>
      <c r="AG5602" s="109">
        <v>0</v>
      </c>
      <c r="AH5602" s="112"/>
      <c r="AI5602" s="112"/>
      <c r="AJ5602" s="110">
        <v>2.1</v>
      </c>
      <c r="AK5602" s="739"/>
      <c r="AN5602" s="163">
        <f t="shared" si="658"/>
        <v>10.639999999999999</v>
      </c>
      <c r="AO5602" s="253"/>
      <c r="AP5602" s="213">
        <f t="shared" si="659"/>
        <v>-13.988743405676134</v>
      </c>
      <c r="AQ5602" s="115">
        <f t="shared" si="660"/>
        <v>4.4999679267843726</v>
      </c>
      <c r="AR5602" s="115">
        <f t="shared" si="672"/>
        <v>15.959967926784373</v>
      </c>
      <c r="AS5602" s="116">
        <f t="shared" si="673"/>
        <v>-8.5229754788917589</v>
      </c>
      <c r="AV5602" s="117">
        <v>6.01</v>
      </c>
      <c r="AW5602" s="214">
        <f t="shared" si="669"/>
        <v>6.01</v>
      </c>
      <c r="AX5602" s="677"/>
      <c r="AY5602" s="677"/>
      <c r="AZ5602" s="677"/>
      <c r="BA5602" s="677"/>
      <c r="BB5602" s="205">
        <f t="shared" si="661"/>
        <v>4.629999999999999</v>
      </c>
      <c r="BC5602" s="412"/>
      <c r="BD5602" s="215">
        <f t="shared" si="670"/>
        <v>6.0189999999999992</v>
      </c>
      <c r="BE5602" s="207">
        <f t="shared" si="662"/>
        <v>4.629999999999999</v>
      </c>
      <c r="BF5602" s="169">
        <v>243</v>
      </c>
      <c r="BG5602" s="169"/>
      <c r="BH5602" s="169"/>
      <c r="BI5602" s="170">
        <v>105.51</v>
      </c>
    </row>
    <row r="5603" spans="1:61" ht="13.5" thickBot="1" x14ac:dyDescent="0.25">
      <c r="A5603" s="58">
        <v>42119</v>
      </c>
      <c r="B5603" s="92">
        <v>19.190000000000001</v>
      </c>
      <c r="C5603" s="115">
        <f t="shared" si="663"/>
        <v>17.928848721861879</v>
      </c>
      <c r="D5603" s="93">
        <v>6.01</v>
      </c>
      <c r="E5603" s="210">
        <f t="shared" si="664"/>
        <v>24.520000000000003</v>
      </c>
      <c r="F5603" s="218">
        <f t="shared" si="652"/>
        <v>25.200000000000003</v>
      </c>
      <c r="G5603" s="177">
        <f t="shared" si="665"/>
        <v>23.938848721861881</v>
      </c>
      <c r="H5603" s="95">
        <v>18.510000000000002</v>
      </c>
      <c r="I5603" s="174">
        <v>6.13</v>
      </c>
      <c r="J5603" s="175">
        <f t="shared" si="666"/>
        <v>5.3951470617696184</v>
      </c>
      <c r="K5603" s="176">
        <f t="shared" si="667"/>
        <v>24.64</v>
      </c>
      <c r="L5603" s="172">
        <f t="shared" si="671"/>
        <v>23.905147061769618</v>
      </c>
      <c r="M5603" s="845"/>
      <c r="N5603" s="845"/>
      <c r="O5603" s="239">
        <f t="shared" si="656"/>
        <v>-0.56000000000000227</v>
      </c>
      <c r="P5603" s="175"/>
      <c r="Q5603" s="240">
        <f t="shared" si="668"/>
        <v>-2.2727272727272818</v>
      </c>
      <c r="R5603" s="177"/>
      <c r="S5603" s="180">
        <v>0</v>
      </c>
      <c r="T5603" s="159">
        <v>1.6428571428571428E-2</v>
      </c>
      <c r="U5603" s="160">
        <v>0</v>
      </c>
      <c r="V5603" s="181">
        <v>0</v>
      </c>
      <c r="W5603" s="182">
        <v>0</v>
      </c>
      <c r="X5603" s="181">
        <v>0</v>
      </c>
      <c r="Y5603" s="163">
        <f t="shared" si="657"/>
        <v>25.183571428571433</v>
      </c>
      <c r="Z5603" s="106">
        <v>0</v>
      </c>
      <c r="AA5603" s="107">
        <v>0</v>
      </c>
      <c r="AB5603" s="108">
        <v>341.2</v>
      </c>
      <c r="AC5603" s="109">
        <v>0.05</v>
      </c>
      <c r="AD5603" s="111">
        <v>21.68</v>
      </c>
      <c r="AE5603" s="111">
        <v>11.21</v>
      </c>
      <c r="AF5603" s="108">
        <v>355.3</v>
      </c>
      <c r="AG5603" s="109">
        <v>0.35</v>
      </c>
      <c r="AH5603" s="112"/>
      <c r="AI5603" s="112"/>
      <c r="AJ5603" s="110">
        <v>0</v>
      </c>
      <c r="AK5603" s="739"/>
      <c r="AN5603" s="163">
        <f t="shared" si="658"/>
        <v>11.21</v>
      </c>
      <c r="AO5603" s="253"/>
      <c r="AP5603" s="213">
        <f t="shared" si="659"/>
        <v>-12.695147061769617</v>
      </c>
      <c r="AQ5603" s="115">
        <f t="shared" si="660"/>
        <v>0</v>
      </c>
      <c r="AR5603" s="115">
        <f t="shared" si="672"/>
        <v>21.68</v>
      </c>
      <c r="AS5603" s="116">
        <f t="shared" si="673"/>
        <v>-1.9809470617696192</v>
      </c>
      <c r="AV5603" s="117">
        <v>8.27</v>
      </c>
      <c r="AW5603" s="214">
        <f t="shared" si="669"/>
        <v>8.27</v>
      </c>
      <c r="AX5603" s="677"/>
      <c r="AY5603" s="677"/>
      <c r="AZ5603" s="677"/>
      <c r="BA5603" s="677"/>
      <c r="BB5603" s="205">
        <f t="shared" si="661"/>
        <v>2.9400000000000013</v>
      </c>
      <c r="BC5603" s="412"/>
      <c r="BD5603" s="215">
        <f t="shared" si="670"/>
        <v>3.8220000000000018</v>
      </c>
      <c r="BE5603" s="207">
        <f t="shared" si="662"/>
        <v>2.9400000000000013</v>
      </c>
      <c r="BF5603" s="169">
        <v>407</v>
      </c>
      <c r="BG5603" s="169"/>
      <c r="BH5603" s="169"/>
      <c r="BI5603" s="170">
        <v>166.99</v>
      </c>
    </row>
    <row r="5604" spans="1:61" ht="13.5" thickBot="1" x14ac:dyDescent="0.25">
      <c r="A5604" s="58">
        <v>42120</v>
      </c>
      <c r="B5604" s="92">
        <v>18.09</v>
      </c>
      <c r="C5604" s="115">
        <f t="shared" si="663"/>
        <v>16.901139832125136</v>
      </c>
      <c r="D5604" s="93">
        <v>6.02</v>
      </c>
      <c r="E5604" s="210">
        <f t="shared" si="664"/>
        <v>22.34</v>
      </c>
      <c r="F5604" s="218">
        <f t="shared" si="652"/>
        <v>24.11</v>
      </c>
      <c r="G5604" s="177">
        <f t="shared" si="665"/>
        <v>22.921139832125135</v>
      </c>
      <c r="H5604" s="95">
        <v>16.32</v>
      </c>
      <c r="I5604" s="174">
        <v>5.93</v>
      </c>
      <c r="J5604" s="175">
        <f t="shared" si="666"/>
        <v>5.2191226878130239</v>
      </c>
      <c r="K5604" s="176">
        <f t="shared" si="667"/>
        <v>22.25</v>
      </c>
      <c r="L5604" s="172">
        <f t="shared" si="671"/>
        <v>21.539122687813023</v>
      </c>
      <c r="M5604" s="845"/>
      <c r="N5604" s="845"/>
      <c r="O5604" s="239">
        <f t="shared" si="656"/>
        <v>-1.8599999999999994</v>
      </c>
      <c r="P5604" s="175"/>
      <c r="Q5604" s="240">
        <f t="shared" si="668"/>
        <v>-8.3595505617977501</v>
      </c>
      <c r="R5604" s="177"/>
      <c r="S5604" s="180">
        <v>0</v>
      </c>
      <c r="T5604" s="159">
        <v>1.6428571428571428E-2</v>
      </c>
      <c r="U5604" s="160">
        <v>0</v>
      </c>
      <c r="V5604" s="181">
        <v>0</v>
      </c>
      <c r="W5604" s="182">
        <v>0</v>
      </c>
      <c r="X5604" s="181">
        <v>0</v>
      </c>
      <c r="Y5604" s="163">
        <f t="shared" si="657"/>
        <v>24.09357142857143</v>
      </c>
      <c r="Z5604" s="106">
        <v>0</v>
      </c>
      <c r="AA5604" s="107">
        <v>0</v>
      </c>
      <c r="AB5604" s="108">
        <v>341.1</v>
      </c>
      <c r="AC5604" s="109">
        <v>0</v>
      </c>
      <c r="AD5604" s="111">
        <v>16.43</v>
      </c>
      <c r="AE5604" s="111">
        <v>16.43</v>
      </c>
      <c r="AF5604" s="108">
        <v>355.2</v>
      </c>
      <c r="AG5604" s="109">
        <v>0</v>
      </c>
      <c r="AH5604" s="112"/>
      <c r="AI5604" s="112"/>
      <c r="AJ5604" s="110">
        <v>0</v>
      </c>
      <c r="AK5604" s="739"/>
      <c r="AN5604" s="163">
        <f t="shared" si="658"/>
        <v>16.43</v>
      </c>
      <c r="AO5604" s="253"/>
      <c r="AP5604" s="213">
        <f t="shared" si="659"/>
        <v>-5.1091226878130236</v>
      </c>
      <c r="AQ5604" s="115">
        <f t="shared" si="660"/>
        <v>0</v>
      </c>
      <c r="AR5604" s="115">
        <f t="shared" si="672"/>
        <v>16.43</v>
      </c>
      <c r="AS5604" s="116">
        <f t="shared" si="673"/>
        <v>-4.9315226878130254</v>
      </c>
      <c r="AV5604" s="117">
        <v>4.63</v>
      </c>
      <c r="AW5604" s="214">
        <f t="shared" si="669"/>
        <v>4.63</v>
      </c>
      <c r="AX5604" s="677"/>
      <c r="AY5604" s="677"/>
      <c r="AZ5604" s="677"/>
      <c r="BA5604" s="677"/>
      <c r="BB5604" s="205">
        <f t="shared" si="661"/>
        <v>11.8</v>
      </c>
      <c r="BC5604" s="412"/>
      <c r="BD5604" s="215">
        <f t="shared" si="670"/>
        <v>15.340000000000002</v>
      </c>
      <c r="BE5604" s="207">
        <f t="shared" si="662"/>
        <v>11.8</v>
      </c>
      <c r="BF5604" s="169">
        <v>296</v>
      </c>
      <c r="BG5604" s="169"/>
      <c r="BH5604" s="169"/>
      <c r="BI5604" s="170">
        <v>152.37</v>
      </c>
    </row>
    <row r="5605" spans="1:61" ht="13.5" thickBot="1" x14ac:dyDescent="0.25">
      <c r="A5605" s="58">
        <v>42121</v>
      </c>
      <c r="B5605" s="92">
        <v>19.79</v>
      </c>
      <c r="C5605" s="115">
        <f t="shared" si="663"/>
        <v>18.489417207172828</v>
      </c>
      <c r="D5605" s="93">
        <v>5.12</v>
      </c>
      <c r="E5605" s="210">
        <f t="shared" si="664"/>
        <v>24.02</v>
      </c>
      <c r="F5605" s="218">
        <f t="shared" si="652"/>
        <v>24.91</v>
      </c>
      <c r="G5605" s="177">
        <f t="shared" si="665"/>
        <v>23.609417207172829</v>
      </c>
      <c r="H5605" s="95">
        <v>18.899999999999999</v>
      </c>
      <c r="I5605" s="174">
        <v>5.9</v>
      </c>
      <c r="J5605" s="175">
        <f t="shared" si="666"/>
        <v>5.1927190317195349</v>
      </c>
      <c r="K5605" s="176">
        <f t="shared" si="667"/>
        <v>24.799999999999997</v>
      </c>
      <c r="L5605" s="172">
        <f t="shared" si="671"/>
        <v>24.092719031719533</v>
      </c>
      <c r="M5605" s="845"/>
      <c r="N5605" s="845"/>
      <c r="O5605" s="239">
        <f t="shared" si="656"/>
        <v>-0.11000000000000298</v>
      </c>
      <c r="P5605" s="175"/>
      <c r="Q5605" s="240">
        <f t="shared" si="668"/>
        <v>-0.44354838709678623</v>
      </c>
      <c r="R5605" s="177"/>
      <c r="S5605" s="180">
        <v>0</v>
      </c>
      <c r="T5605" s="159">
        <v>1.6428571428571428E-2</v>
      </c>
      <c r="U5605" s="160">
        <v>0</v>
      </c>
      <c r="V5605" s="181">
        <v>0</v>
      </c>
      <c r="W5605" s="182">
        <v>0</v>
      </c>
      <c r="X5605" s="181">
        <v>0</v>
      </c>
      <c r="Y5605" s="163">
        <f t="shared" si="657"/>
        <v>24.89357142857143</v>
      </c>
      <c r="Z5605" s="106">
        <v>0</v>
      </c>
      <c r="AA5605" s="107">
        <v>0</v>
      </c>
      <c r="AB5605" s="108">
        <v>341.1</v>
      </c>
      <c r="AC5605" s="109">
        <v>0</v>
      </c>
      <c r="AD5605" s="111">
        <v>16.93</v>
      </c>
      <c r="AE5605" s="111">
        <v>10.3</v>
      </c>
      <c r="AF5605" s="108">
        <v>355.2</v>
      </c>
      <c r="AG5605" s="109">
        <v>0</v>
      </c>
      <c r="AH5605" s="112"/>
      <c r="AI5605" s="112"/>
      <c r="AJ5605" s="110">
        <v>0</v>
      </c>
      <c r="AK5605" s="739"/>
      <c r="AN5605" s="163">
        <f t="shared" si="658"/>
        <v>10.3</v>
      </c>
      <c r="AO5605" s="253"/>
      <c r="AP5605" s="213">
        <f t="shared" si="659"/>
        <v>-13.792719031719532</v>
      </c>
      <c r="AQ5605" s="115">
        <f t="shared" si="660"/>
        <v>0</v>
      </c>
      <c r="AR5605" s="115">
        <f t="shared" si="672"/>
        <v>16.93</v>
      </c>
      <c r="AS5605" s="116">
        <f t="shared" si="673"/>
        <v>-6.9215190317195336</v>
      </c>
      <c r="AV5605" s="117">
        <v>6.07</v>
      </c>
      <c r="AW5605" s="214">
        <f t="shared" si="669"/>
        <v>6.07</v>
      </c>
      <c r="AX5605" s="677"/>
      <c r="AY5605" s="677"/>
      <c r="AZ5605" s="677"/>
      <c r="BA5605" s="677"/>
      <c r="BB5605" s="205">
        <f t="shared" si="661"/>
        <v>4.2300000000000004</v>
      </c>
      <c r="BC5605" s="412"/>
      <c r="BD5605" s="215">
        <f t="shared" si="670"/>
        <v>5.4990000000000006</v>
      </c>
      <c r="BE5605" s="207">
        <f t="shared" si="662"/>
        <v>4.2300000000000004</v>
      </c>
      <c r="BF5605" s="169">
        <v>402</v>
      </c>
      <c r="BG5605" s="169"/>
      <c r="BH5605" s="169"/>
      <c r="BI5605" s="170">
        <v>136.88999999999999</v>
      </c>
    </row>
    <row r="5606" spans="1:61" ht="13.5" thickBot="1" x14ac:dyDescent="0.25">
      <c r="A5606" s="58">
        <v>42122</v>
      </c>
      <c r="B5606" s="92">
        <v>21.52</v>
      </c>
      <c r="C5606" s="115">
        <f t="shared" si="663"/>
        <v>20.105723006486066</v>
      </c>
      <c r="D5606" s="93">
        <v>6.33</v>
      </c>
      <c r="E5606" s="210">
        <f t="shared" si="664"/>
        <v>25.33</v>
      </c>
      <c r="F5606" s="218">
        <f t="shared" si="652"/>
        <v>27.85</v>
      </c>
      <c r="G5606" s="177">
        <f t="shared" si="665"/>
        <v>26.435723006486064</v>
      </c>
      <c r="H5606" s="95">
        <v>19</v>
      </c>
      <c r="I5606" s="174">
        <v>6</v>
      </c>
      <c r="J5606" s="175">
        <f t="shared" si="666"/>
        <v>5.2807312186978326</v>
      </c>
      <c r="K5606" s="176">
        <f t="shared" si="667"/>
        <v>25</v>
      </c>
      <c r="L5606" s="172">
        <f t="shared" si="671"/>
        <v>24.280731218697831</v>
      </c>
      <c r="M5606" s="845"/>
      <c r="N5606" s="845"/>
      <c r="O5606" s="239">
        <f t="shared" si="656"/>
        <v>-2.8500000000000014</v>
      </c>
      <c r="P5606" s="175"/>
      <c r="Q5606" s="240">
        <f t="shared" si="668"/>
        <v>-11.400000000000006</v>
      </c>
      <c r="R5606" s="177"/>
      <c r="S5606" s="180">
        <v>0</v>
      </c>
      <c r="T5606" s="159">
        <v>1.6428571428571428E-2</v>
      </c>
      <c r="U5606" s="160">
        <v>0</v>
      </c>
      <c r="V5606" s="181">
        <v>0</v>
      </c>
      <c r="W5606" s="182">
        <v>0</v>
      </c>
      <c r="X5606" s="181">
        <v>0</v>
      </c>
      <c r="Y5606" s="163">
        <f t="shared" si="657"/>
        <v>27.833571428571432</v>
      </c>
      <c r="Z5606" s="106">
        <v>0</v>
      </c>
      <c r="AA5606" s="107">
        <v>0</v>
      </c>
      <c r="AB5606" s="108">
        <v>341.1</v>
      </c>
      <c r="AC5606" s="109">
        <v>0</v>
      </c>
      <c r="AD5606" s="111">
        <v>0</v>
      </c>
      <c r="AE5606" s="111">
        <v>7.72</v>
      </c>
      <c r="AF5606" s="108">
        <v>355.1</v>
      </c>
      <c r="AG5606" s="109">
        <v>0</v>
      </c>
      <c r="AH5606" s="112"/>
      <c r="AI5606" s="112"/>
      <c r="AJ5606" s="110">
        <v>17</v>
      </c>
      <c r="AK5606" s="739"/>
      <c r="AN5606" s="163">
        <f t="shared" si="658"/>
        <v>24.72</v>
      </c>
      <c r="AO5606" s="253"/>
      <c r="AP5606" s="213">
        <f t="shared" si="659"/>
        <v>0.43926878130216807</v>
      </c>
      <c r="AQ5606" s="115">
        <f t="shared" si="660"/>
        <v>36.42831178825444</v>
      </c>
      <c r="AR5606" s="115">
        <f t="shared" si="672"/>
        <v>36.42831178825444</v>
      </c>
      <c r="AS5606" s="116">
        <f t="shared" si="673"/>
        <v>12.316780569556606</v>
      </c>
      <c r="AV5606" s="117">
        <v>5.65</v>
      </c>
      <c r="AW5606" s="214">
        <f t="shared" si="669"/>
        <v>5.65</v>
      </c>
      <c r="AX5606" s="677"/>
      <c r="AY5606" s="677"/>
      <c r="AZ5606" s="677"/>
      <c r="BA5606" s="677"/>
      <c r="BB5606" s="205">
        <f t="shared" si="661"/>
        <v>19.07</v>
      </c>
      <c r="BC5606" s="412"/>
      <c r="BD5606" s="215">
        <f t="shared" si="670"/>
        <v>24.791</v>
      </c>
      <c r="BE5606" s="207">
        <f t="shared" si="662"/>
        <v>19.07</v>
      </c>
      <c r="BF5606" s="169">
        <v>282</v>
      </c>
      <c r="BG5606" s="169"/>
      <c r="BH5606" s="169"/>
      <c r="BI5606" s="170">
        <v>197.8</v>
      </c>
    </row>
    <row r="5607" spans="1:61" ht="13.5" thickBot="1" x14ac:dyDescent="0.25">
      <c r="A5607" s="58">
        <v>42123</v>
      </c>
      <c r="B5607" s="92">
        <v>20.62</v>
      </c>
      <c r="C5607" s="115">
        <f t="shared" si="663"/>
        <v>19.264870278519645</v>
      </c>
      <c r="D5607" s="93">
        <v>5.07</v>
      </c>
      <c r="E5607" s="210">
        <f t="shared" si="664"/>
        <v>24.66</v>
      </c>
      <c r="F5607" s="218">
        <f t="shared" si="652"/>
        <v>25.69</v>
      </c>
      <c r="G5607" s="177">
        <f t="shared" si="665"/>
        <v>24.334870278519645</v>
      </c>
      <c r="H5607" s="95">
        <v>19.59</v>
      </c>
      <c r="I5607" s="174">
        <v>5.99</v>
      </c>
      <c r="J5607" s="175">
        <f t="shared" si="666"/>
        <v>5.2719300000000029</v>
      </c>
      <c r="K5607" s="176">
        <f t="shared" si="667"/>
        <v>25.58</v>
      </c>
      <c r="L5607" s="172">
        <f t="shared" si="671"/>
        <v>24.861930000000001</v>
      </c>
      <c r="M5607" s="845"/>
      <c r="N5607" s="845"/>
      <c r="O5607" s="239">
        <f t="shared" si="656"/>
        <v>-0.11000000000000298</v>
      </c>
      <c r="P5607" s="175"/>
      <c r="Q5607" s="240">
        <f t="shared" si="668"/>
        <v>-0.43002345582487483</v>
      </c>
      <c r="R5607" s="177"/>
      <c r="S5607" s="180">
        <v>0</v>
      </c>
      <c r="T5607" s="159">
        <v>1.6428571428571428E-2</v>
      </c>
      <c r="U5607" s="160">
        <v>0</v>
      </c>
      <c r="V5607" s="181">
        <v>0</v>
      </c>
      <c r="W5607" s="182">
        <v>0</v>
      </c>
      <c r="X5607" s="181">
        <v>0</v>
      </c>
      <c r="Y5607" s="163">
        <f t="shared" si="657"/>
        <v>25.673571428571432</v>
      </c>
      <c r="Z5607" s="106">
        <v>0</v>
      </c>
      <c r="AA5607" s="107">
        <v>0</v>
      </c>
      <c r="AB5607" s="108">
        <v>341.1</v>
      </c>
      <c r="AC5607" s="109">
        <v>0</v>
      </c>
      <c r="AD5607" s="111">
        <v>16.010000000000002</v>
      </c>
      <c r="AE5607" s="111">
        <v>8.6199999999999992</v>
      </c>
      <c r="AF5607" s="108">
        <v>355.1</v>
      </c>
      <c r="AG5607" s="109">
        <v>0</v>
      </c>
      <c r="AH5607" s="112"/>
      <c r="AI5607" s="112"/>
      <c r="AJ5607" s="110">
        <v>11</v>
      </c>
      <c r="AK5607" s="739"/>
      <c r="AN5607" s="163">
        <f t="shared" si="658"/>
        <v>19.619999999999997</v>
      </c>
      <c r="AO5607" s="253"/>
      <c r="AP5607" s="213">
        <f t="shared" si="659"/>
        <v>-5.2419300000000035</v>
      </c>
      <c r="AQ5607" s="115">
        <f t="shared" si="660"/>
        <v>23.571260568870521</v>
      </c>
      <c r="AR5607" s="115">
        <f t="shared" si="672"/>
        <v>39.581260568870519</v>
      </c>
      <c r="AS5607" s="116">
        <f t="shared" si="673"/>
        <v>14.928130568870515</v>
      </c>
      <c r="AV5607" s="117">
        <v>5.68</v>
      </c>
      <c r="AW5607" s="214">
        <f t="shared" si="669"/>
        <v>5.68</v>
      </c>
      <c r="AX5607" s="677"/>
      <c r="AY5607" s="677"/>
      <c r="AZ5607" s="677"/>
      <c r="BA5607" s="677"/>
      <c r="BB5607" s="205">
        <f t="shared" si="661"/>
        <v>13.939999999999998</v>
      </c>
      <c r="BC5607" s="412"/>
      <c r="BD5607" s="215">
        <f t="shared" si="670"/>
        <v>18.121999999999996</v>
      </c>
      <c r="BE5607" s="207">
        <f t="shared" si="662"/>
        <v>13.939999999999998</v>
      </c>
      <c r="BF5607" s="169">
        <v>348</v>
      </c>
      <c r="BG5607" s="169"/>
      <c r="BH5607" s="169"/>
      <c r="BI5607" s="170">
        <v>201.93</v>
      </c>
    </row>
    <row r="5608" spans="1:61" ht="13.5" thickBot="1" x14ac:dyDescent="0.25">
      <c r="A5608" s="58">
        <v>42124</v>
      </c>
      <c r="B5608" s="241">
        <v>21.14</v>
      </c>
      <c r="C5608" s="139">
        <f t="shared" si="663"/>
        <v>19.750696299122467</v>
      </c>
      <c r="D5608" s="219">
        <v>6.37</v>
      </c>
      <c r="E5608" s="220">
        <f t="shared" si="664"/>
        <v>25.43</v>
      </c>
      <c r="F5608" s="221">
        <f t="shared" si="652"/>
        <v>27.51</v>
      </c>
      <c r="G5608" s="222">
        <f t="shared" si="665"/>
        <v>26.120696299122468</v>
      </c>
      <c r="H5608" s="123">
        <v>19.059999999999999</v>
      </c>
      <c r="I5608" s="224">
        <v>5.96</v>
      </c>
      <c r="J5608" s="242">
        <f t="shared" si="666"/>
        <v>5.245526343906513</v>
      </c>
      <c r="K5608" s="243">
        <f t="shared" si="667"/>
        <v>25.02</v>
      </c>
      <c r="L5608" s="244">
        <f t="shared" si="671"/>
        <v>24.305526343906511</v>
      </c>
      <c r="M5608" s="846"/>
      <c r="N5608" s="846"/>
      <c r="O5608" s="245">
        <f t="shared" si="656"/>
        <v>-2.490000000000002</v>
      </c>
      <c r="P5608" s="242"/>
      <c r="Q5608" s="246">
        <f t="shared" si="668"/>
        <v>-9.9520383693045638</v>
      </c>
      <c r="R5608" s="222"/>
      <c r="S5608" s="180">
        <v>0</v>
      </c>
      <c r="T5608" s="159">
        <v>1.6428571428571428E-2</v>
      </c>
      <c r="U5608" s="160">
        <v>0</v>
      </c>
      <c r="V5608" s="181">
        <v>0</v>
      </c>
      <c r="W5608" s="182">
        <v>0</v>
      </c>
      <c r="X5608" s="181">
        <v>0</v>
      </c>
      <c r="Y5608" s="163">
        <f t="shared" si="657"/>
        <v>27.493571428571432</v>
      </c>
      <c r="Z5608" s="106">
        <v>0</v>
      </c>
      <c r="AA5608" s="107">
        <v>0</v>
      </c>
      <c r="AB5608" s="108">
        <v>341.3</v>
      </c>
      <c r="AC5608" s="109">
        <v>0.7</v>
      </c>
      <c r="AD5608" s="111">
        <v>20.73</v>
      </c>
      <c r="AE5608" s="111">
        <v>16.28</v>
      </c>
      <c r="AF5608" s="108">
        <v>355.3</v>
      </c>
      <c r="AG5608" s="109">
        <v>1.1000000000000001</v>
      </c>
      <c r="AH5608" s="112"/>
      <c r="AI5608" s="112"/>
      <c r="AJ5608" s="110">
        <v>0</v>
      </c>
      <c r="AK5608" s="739"/>
      <c r="AN5608" s="163">
        <f t="shared" si="658"/>
        <v>16.28</v>
      </c>
      <c r="AO5608" s="860"/>
      <c r="AP5608" s="233">
        <f t="shared" si="659"/>
        <v>-8.0255263439065097</v>
      </c>
      <c r="AQ5608" s="139">
        <f t="shared" si="660"/>
        <v>0</v>
      </c>
      <c r="AR5608" s="139">
        <f t="shared" si="672"/>
        <v>20.73</v>
      </c>
      <c r="AS5608" s="140">
        <f t="shared" si="673"/>
        <v>-3.43392634390651</v>
      </c>
      <c r="AV5608" s="117">
        <v>6.31</v>
      </c>
      <c r="AW5608" s="214">
        <f t="shared" si="669"/>
        <v>6.31</v>
      </c>
      <c r="AX5608" s="677"/>
      <c r="AY5608" s="677"/>
      <c r="AZ5608" s="677"/>
      <c r="BA5608" s="677"/>
      <c r="BB5608" s="205">
        <f t="shared" si="661"/>
        <v>9.9700000000000024</v>
      </c>
      <c r="BC5608" s="412"/>
      <c r="BD5608" s="215">
        <f t="shared" si="670"/>
        <v>12.961000000000004</v>
      </c>
      <c r="BE5608" s="207">
        <f t="shared" si="662"/>
        <v>9.9700000000000024</v>
      </c>
      <c r="BF5608" s="169">
        <v>236</v>
      </c>
      <c r="BG5608" s="169"/>
      <c r="BH5608" s="169"/>
      <c r="BI5608" s="170">
        <v>153.11000000000001</v>
      </c>
    </row>
    <row r="5609" spans="1:61" x14ac:dyDescent="0.2">
      <c r="A5609" s="58">
        <v>42125</v>
      </c>
      <c r="B5609" s="59">
        <v>19.54</v>
      </c>
      <c r="C5609" s="60">
        <f>B5609*0.933434217983191</f>
        <v>18.239304619391554</v>
      </c>
      <c r="D5609" s="61">
        <v>5.1100000000000003</v>
      </c>
      <c r="E5609" s="210">
        <f t="shared" si="664"/>
        <v>24.689999999999998</v>
      </c>
      <c r="F5609" s="198">
        <f t="shared" ref="F5609:F5672" si="674">+B5609+D5609</f>
        <v>24.65</v>
      </c>
      <c r="G5609" s="99">
        <f t="shared" ref="G5609:G5672" si="675">C5609+D5609</f>
        <v>23.349304619391553</v>
      </c>
      <c r="H5609" s="199">
        <v>19.579999999999998</v>
      </c>
      <c r="I5609" s="200">
        <v>6.12</v>
      </c>
      <c r="J5609" s="247">
        <f>I5609*0.935815406499617</f>
        <v>5.7271902877776562</v>
      </c>
      <c r="K5609" s="248">
        <f>H5609+I5609</f>
        <v>25.7</v>
      </c>
      <c r="L5609" s="249">
        <f t="shared" si="671"/>
        <v>25.307190287777654</v>
      </c>
      <c r="M5609" s="99"/>
      <c r="N5609" s="99"/>
      <c r="O5609" s="178">
        <f t="shared" si="656"/>
        <v>1.0500000000000007</v>
      </c>
      <c r="P5609" s="99"/>
      <c r="Q5609" s="100">
        <f t="shared" si="668"/>
        <v>4.0856031128404702</v>
      </c>
      <c r="R5609" s="99"/>
      <c r="S5609" s="73">
        <v>0</v>
      </c>
      <c r="T5609" s="250">
        <v>1.6428571428571428E-2</v>
      </c>
      <c r="U5609" s="103">
        <v>0</v>
      </c>
      <c r="V5609" s="251">
        <v>0</v>
      </c>
      <c r="W5609" s="252">
        <v>0</v>
      </c>
      <c r="X5609" s="251">
        <v>0</v>
      </c>
      <c r="Y5609" s="253">
        <f t="shared" si="657"/>
        <v>24.633571428571429</v>
      </c>
      <c r="Z5609" s="254">
        <v>0</v>
      </c>
      <c r="AA5609" s="107">
        <v>0</v>
      </c>
      <c r="AB5609" s="255">
        <v>341.1</v>
      </c>
      <c r="AC5609" s="256">
        <v>0</v>
      </c>
      <c r="AD5609" s="257">
        <v>19.21</v>
      </c>
      <c r="AE5609" s="257">
        <v>17.329999999999998</v>
      </c>
      <c r="AF5609" s="256">
        <v>355.3</v>
      </c>
      <c r="AG5609" s="256">
        <v>0.2</v>
      </c>
      <c r="AH5609" s="256"/>
      <c r="AI5609" s="258"/>
      <c r="AJ5609" s="257">
        <v>0</v>
      </c>
      <c r="AK5609" s="739"/>
      <c r="AN5609" s="259">
        <f t="shared" si="658"/>
        <v>17.329999999999998</v>
      </c>
      <c r="AO5609" s="861"/>
      <c r="AP5609" s="203">
        <f t="shared" si="659"/>
        <v>-7.9771902877776562</v>
      </c>
      <c r="AQ5609" s="85">
        <f t="shared" ref="AQ5609:AQ5639" si="676">AJ5609*1.30952870708087</f>
        <v>0</v>
      </c>
      <c r="AR5609" s="85">
        <f t="shared" ref="AR5609:AR5640" si="677">AQ5609+AD5609</f>
        <v>19.21</v>
      </c>
      <c r="AS5609" s="86">
        <f t="shared" ref="AS5609:AS5639" si="678">(AR5609+(0.6*(K5609/1000)))-L5609</f>
        <v>-6.0817702877776547</v>
      </c>
      <c r="AT5609" s="260"/>
      <c r="AU5609" s="260"/>
      <c r="AV5609" s="261">
        <v>7.56</v>
      </c>
      <c r="BB5609" s="262">
        <f t="shared" si="661"/>
        <v>9.77</v>
      </c>
      <c r="BC5609" s="490"/>
      <c r="BF5609" s="263">
        <v>379</v>
      </c>
      <c r="BG5609" s="689"/>
      <c r="BH5609" s="689"/>
      <c r="BI5609" s="264">
        <v>132.03</v>
      </c>
    </row>
    <row r="5610" spans="1:61" x14ac:dyDescent="0.2">
      <c r="A5610" s="58">
        <v>42126</v>
      </c>
      <c r="B5610" s="92">
        <v>19.93</v>
      </c>
      <c r="C5610" s="60">
        <f t="shared" ref="C5610:C5639" si="679">B5610*0.933434217983191</f>
        <v>18.603343964404996</v>
      </c>
      <c r="D5610" s="93">
        <v>6.17</v>
      </c>
      <c r="E5610" s="210">
        <f t="shared" si="664"/>
        <v>23.46</v>
      </c>
      <c r="F5610" s="211">
        <f t="shared" si="674"/>
        <v>26.1</v>
      </c>
      <c r="G5610" s="99">
        <f t="shared" si="675"/>
        <v>24.773343964404994</v>
      </c>
      <c r="H5610" s="173">
        <v>17.29</v>
      </c>
      <c r="I5610" s="174">
        <v>5.91</v>
      </c>
      <c r="J5610" s="247">
        <f t="shared" ref="J5610:J5639" si="680">I5610*0.935815406499617</f>
        <v>5.5306690524127369</v>
      </c>
      <c r="K5610" s="176">
        <f t="shared" ref="K5610:K5639" si="681">H5610+I5610</f>
        <v>23.2</v>
      </c>
      <c r="L5610" s="177">
        <f t="shared" si="671"/>
        <v>22.820669052412736</v>
      </c>
      <c r="M5610" s="99"/>
      <c r="N5610" s="99"/>
      <c r="O5610" s="178">
        <f t="shared" si="656"/>
        <v>-2.9000000000000021</v>
      </c>
      <c r="P5610" s="99"/>
      <c r="Q5610" s="100">
        <f t="shared" si="668"/>
        <v>-12.500000000000009</v>
      </c>
      <c r="R5610" s="99"/>
      <c r="S5610" s="102">
        <v>0</v>
      </c>
      <c r="T5610" s="250">
        <v>5.9333333333333335E-2</v>
      </c>
      <c r="U5610" s="103">
        <v>0</v>
      </c>
      <c r="V5610" s="104">
        <v>0</v>
      </c>
      <c r="W5610" s="105">
        <v>0</v>
      </c>
      <c r="X5610" s="104">
        <v>0</v>
      </c>
      <c r="Y5610" s="253">
        <f t="shared" si="657"/>
        <v>26.040666666666667</v>
      </c>
      <c r="Z5610" s="254">
        <v>0</v>
      </c>
      <c r="AA5610" s="107">
        <v>0</v>
      </c>
      <c r="AB5610" s="108">
        <v>341.1</v>
      </c>
      <c r="AC5610" s="109">
        <v>0</v>
      </c>
      <c r="AD5610" s="265">
        <v>23.48</v>
      </c>
      <c r="AE5610" s="265">
        <v>9.2799999999999994</v>
      </c>
      <c r="AF5610" s="109">
        <v>355.2</v>
      </c>
      <c r="AG5610" s="109">
        <v>0</v>
      </c>
      <c r="AH5610" s="109"/>
      <c r="AI5610" s="13"/>
      <c r="AJ5610" s="265">
        <v>0</v>
      </c>
      <c r="AK5610" s="739"/>
      <c r="AN5610" s="266">
        <f t="shared" si="658"/>
        <v>9.2799999999999994</v>
      </c>
      <c r="AO5610" s="655"/>
      <c r="AP5610" s="213">
        <f t="shared" si="659"/>
        <v>-13.540669052412737</v>
      </c>
      <c r="AQ5610" s="115">
        <f t="shared" si="676"/>
        <v>0</v>
      </c>
      <c r="AR5610" s="115">
        <f t="shared" si="677"/>
        <v>23.48</v>
      </c>
      <c r="AS5610" s="116">
        <f t="shared" si="678"/>
        <v>0.67325094758726323</v>
      </c>
      <c r="AT5610" s="260"/>
      <c r="AU5610" s="260"/>
      <c r="AV5610" s="267">
        <v>2.64</v>
      </c>
      <c r="BB5610" s="268">
        <f t="shared" si="661"/>
        <v>6.6399999999999988</v>
      </c>
      <c r="BC5610" s="490"/>
      <c r="BF5610" s="269">
        <v>206</v>
      </c>
      <c r="BG5610" s="690"/>
      <c r="BH5610" s="690"/>
      <c r="BI5610" s="270">
        <v>135.65</v>
      </c>
    </row>
    <row r="5611" spans="1:61" x14ac:dyDescent="0.2">
      <c r="A5611" s="58">
        <v>42127</v>
      </c>
      <c r="B5611" s="92">
        <v>18.89</v>
      </c>
      <c r="C5611" s="60">
        <f t="shared" si="679"/>
        <v>17.632572377702481</v>
      </c>
      <c r="D5611" s="93">
        <v>8.2200000000000006</v>
      </c>
      <c r="E5611" s="210">
        <f t="shared" si="664"/>
        <v>25.97</v>
      </c>
      <c r="F5611" s="211">
        <f t="shared" si="674"/>
        <v>27.11</v>
      </c>
      <c r="G5611" s="99">
        <f t="shared" si="675"/>
        <v>25.852572377702479</v>
      </c>
      <c r="H5611" s="173">
        <v>17.75</v>
      </c>
      <c r="I5611" s="174">
        <v>8.6999999999999993</v>
      </c>
      <c r="J5611" s="247">
        <f t="shared" si="680"/>
        <v>8.1415940365466675</v>
      </c>
      <c r="K5611" s="176">
        <f t="shared" si="681"/>
        <v>26.45</v>
      </c>
      <c r="L5611" s="177">
        <f t="shared" si="671"/>
        <v>25.891594036546667</v>
      </c>
      <c r="M5611" s="99"/>
      <c r="N5611" s="99"/>
      <c r="O5611" s="178">
        <f t="shared" si="656"/>
        <v>-0.66000000000000014</v>
      </c>
      <c r="P5611" s="99"/>
      <c r="Q5611" s="100">
        <f t="shared" si="668"/>
        <v>-2.4952741020793958</v>
      </c>
      <c r="R5611" s="99"/>
      <c r="S5611" s="102">
        <v>0</v>
      </c>
      <c r="T5611" s="250">
        <v>5.9333333333333335E-2</v>
      </c>
      <c r="U5611" s="103">
        <v>0</v>
      </c>
      <c r="V5611" s="104">
        <v>0</v>
      </c>
      <c r="W5611" s="105">
        <v>0</v>
      </c>
      <c r="X5611" s="104">
        <v>0</v>
      </c>
      <c r="Y5611" s="253">
        <f t="shared" si="657"/>
        <v>27.050666666666665</v>
      </c>
      <c r="Z5611" s="254">
        <v>0</v>
      </c>
      <c r="AA5611" s="107">
        <v>0</v>
      </c>
      <c r="AB5611" s="108">
        <v>341.1</v>
      </c>
      <c r="AC5611" s="109">
        <v>0</v>
      </c>
      <c r="AD5611" s="265">
        <v>12.65</v>
      </c>
      <c r="AE5611" s="265">
        <v>13.79</v>
      </c>
      <c r="AF5611" s="109">
        <v>355.2</v>
      </c>
      <c r="AG5611" s="109">
        <v>0</v>
      </c>
      <c r="AH5611" s="109"/>
      <c r="AI5611" s="13"/>
      <c r="AJ5611" s="265">
        <v>0</v>
      </c>
      <c r="AK5611" s="739"/>
      <c r="AN5611" s="266">
        <f t="shared" ref="AN5611:AN5639" si="682">AJ5611+AE5611</f>
        <v>13.79</v>
      </c>
      <c r="AO5611" s="655"/>
      <c r="AP5611" s="213">
        <f t="shared" ref="AP5611:AP5639" si="683">AN5611-L5611</f>
        <v>-12.101594036546668</v>
      </c>
      <c r="AQ5611" s="115">
        <f t="shared" si="676"/>
        <v>0</v>
      </c>
      <c r="AR5611" s="115">
        <f t="shared" si="677"/>
        <v>12.65</v>
      </c>
      <c r="AS5611" s="116">
        <f t="shared" si="678"/>
        <v>-13.225724036546668</v>
      </c>
      <c r="AT5611" s="260"/>
      <c r="AU5611" s="260"/>
      <c r="AV5611" s="267">
        <v>10.02</v>
      </c>
      <c r="BB5611" s="268">
        <f t="shared" ref="BB5611:BB5642" si="684">AN5611-AV5611</f>
        <v>3.7699999999999996</v>
      </c>
      <c r="BC5611" s="490"/>
      <c r="BF5611" s="269">
        <v>293</v>
      </c>
      <c r="BG5611" s="690"/>
      <c r="BH5611" s="690"/>
      <c r="BI5611" s="270">
        <v>147.02000000000001</v>
      </c>
    </row>
    <row r="5612" spans="1:61" x14ac:dyDescent="0.2">
      <c r="A5612" s="58">
        <v>42128</v>
      </c>
      <c r="B5612" s="92">
        <v>17.78</v>
      </c>
      <c r="C5612" s="60">
        <f t="shared" si="679"/>
        <v>16.596460395741136</v>
      </c>
      <c r="D5612" s="93">
        <v>8.2200000000000006</v>
      </c>
      <c r="E5612" s="210">
        <f t="shared" si="664"/>
        <v>24.72</v>
      </c>
      <c r="F5612" s="211">
        <f t="shared" si="674"/>
        <v>26</v>
      </c>
      <c r="G5612" s="99">
        <f t="shared" si="675"/>
        <v>24.816460395741139</v>
      </c>
      <c r="H5612" s="173">
        <v>16.5</v>
      </c>
      <c r="I5612" s="174">
        <v>8.89</v>
      </c>
      <c r="J5612" s="247">
        <f t="shared" si="680"/>
        <v>8.3193989637815964</v>
      </c>
      <c r="K5612" s="176">
        <f t="shared" si="681"/>
        <v>25.39</v>
      </c>
      <c r="L5612" s="177">
        <f t="shared" si="671"/>
        <v>24.819398963781595</v>
      </c>
      <c r="M5612" s="99"/>
      <c r="N5612" s="99"/>
      <c r="O5612" s="178">
        <f t="shared" si="656"/>
        <v>-0.60999999999999943</v>
      </c>
      <c r="P5612" s="99"/>
      <c r="Q5612" s="100">
        <f t="shared" ref="Q5612:Q5639" si="685">(((O5612/K5612)*100))</f>
        <v>-2.4025206774320575</v>
      </c>
      <c r="R5612" s="99"/>
      <c r="S5612" s="102">
        <v>0</v>
      </c>
      <c r="T5612" s="250">
        <v>5.9333333333333335E-2</v>
      </c>
      <c r="U5612" s="103">
        <v>0</v>
      </c>
      <c r="V5612" s="104">
        <v>0</v>
      </c>
      <c r="W5612" s="105">
        <v>0</v>
      </c>
      <c r="X5612" s="104">
        <v>0</v>
      </c>
      <c r="Y5612" s="253">
        <f t="shared" si="657"/>
        <v>25.940666666666665</v>
      </c>
      <c r="Z5612" s="254">
        <v>0</v>
      </c>
      <c r="AA5612" s="107">
        <v>0</v>
      </c>
      <c r="AB5612" s="108">
        <v>341.1</v>
      </c>
      <c r="AC5612" s="109">
        <v>0</v>
      </c>
      <c r="AD5612" s="265">
        <v>0</v>
      </c>
      <c r="AE5612" s="265">
        <v>0</v>
      </c>
      <c r="AF5612" s="109">
        <v>355.1</v>
      </c>
      <c r="AG5612" s="109">
        <v>0</v>
      </c>
      <c r="AH5612" s="109"/>
      <c r="AI5612" s="13"/>
      <c r="AJ5612" s="265">
        <v>18.3</v>
      </c>
      <c r="AK5612" s="739"/>
      <c r="AN5612" s="266">
        <f t="shared" si="682"/>
        <v>18.3</v>
      </c>
      <c r="AO5612" s="655"/>
      <c r="AP5612" s="213">
        <f t="shared" si="683"/>
        <v>-6.5193989637815939</v>
      </c>
      <c r="AQ5612" s="115">
        <f t="shared" si="676"/>
        <v>23.964375339579924</v>
      </c>
      <c r="AR5612" s="115">
        <f t="shared" si="677"/>
        <v>23.964375339579924</v>
      </c>
      <c r="AS5612" s="116">
        <f t="shared" si="678"/>
        <v>-0.83978962420167136</v>
      </c>
      <c r="AT5612" s="260"/>
      <c r="AU5612" s="260"/>
      <c r="AV5612" s="267">
        <v>8.07</v>
      </c>
      <c r="BB5612" s="268">
        <f t="shared" si="684"/>
        <v>10.23</v>
      </c>
      <c r="BC5612" s="490"/>
      <c r="BF5612" s="269">
        <v>219</v>
      </c>
      <c r="BG5612" s="690"/>
      <c r="BH5612" s="690"/>
      <c r="BI5612" s="270">
        <v>128.05000000000001</v>
      </c>
    </row>
    <row r="5613" spans="1:61" x14ac:dyDescent="0.2">
      <c r="A5613" s="58">
        <v>42129</v>
      </c>
      <c r="B5613" s="92">
        <v>19.84</v>
      </c>
      <c r="C5613" s="60">
        <f t="shared" si="679"/>
        <v>18.51933488478651</v>
      </c>
      <c r="D5613" s="93">
        <v>8.3000000000000007</v>
      </c>
      <c r="E5613" s="210">
        <f t="shared" si="664"/>
        <v>25.88</v>
      </c>
      <c r="F5613" s="211">
        <f t="shared" si="674"/>
        <v>28.14</v>
      </c>
      <c r="G5613" s="99">
        <f t="shared" si="675"/>
        <v>26.81933488478651</v>
      </c>
      <c r="H5613" s="173">
        <v>17.579999999999998</v>
      </c>
      <c r="I5613" s="174">
        <v>9.1199999999999992</v>
      </c>
      <c r="J5613" s="247">
        <f t="shared" si="680"/>
        <v>8.534636507276506</v>
      </c>
      <c r="K5613" s="176">
        <f t="shared" si="681"/>
        <v>26.699999999999996</v>
      </c>
      <c r="L5613" s="177">
        <f t="shared" si="671"/>
        <v>26.114636507276504</v>
      </c>
      <c r="M5613" s="99"/>
      <c r="N5613" s="99"/>
      <c r="O5613" s="178">
        <f t="shared" si="656"/>
        <v>-1.4400000000000048</v>
      </c>
      <c r="P5613" s="99"/>
      <c r="Q5613" s="100">
        <f t="shared" si="685"/>
        <v>-5.3932584269663106</v>
      </c>
      <c r="R5613" s="99"/>
      <c r="S5613" s="102">
        <v>0</v>
      </c>
      <c r="T5613" s="250">
        <v>5.9333333333333335E-2</v>
      </c>
      <c r="U5613" s="103">
        <v>0</v>
      </c>
      <c r="V5613" s="104">
        <v>0</v>
      </c>
      <c r="W5613" s="105">
        <v>0</v>
      </c>
      <c r="X5613" s="104">
        <v>0</v>
      </c>
      <c r="Y5613" s="253">
        <f t="shared" si="657"/>
        <v>28.080666666666666</v>
      </c>
      <c r="Z5613" s="254">
        <v>0</v>
      </c>
      <c r="AA5613" s="107">
        <v>0</v>
      </c>
      <c r="AB5613" s="108">
        <v>341.1</v>
      </c>
      <c r="AC5613" s="109">
        <v>0</v>
      </c>
      <c r="AD5613" s="265">
        <v>20.22</v>
      </c>
      <c r="AE5613" s="265">
        <v>10.67</v>
      </c>
      <c r="AF5613" s="109">
        <v>355.1</v>
      </c>
      <c r="AG5613" s="109">
        <v>0</v>
      </c>
      <c r="AH5613" s="109"/>
      <c r="AI5613" s="13"/>
      <c r="AJ5613" s="265">
        <v>9.1</v>
      </c>
      <c r="AK5613" s="739"/>
      <c r="AN5613" s="266">
        <f t="shared" si="682"/>
        <v>19.77</v>
      </c>
      <c r="AO5613" s="655"/>
      <c r="AP5613" s="213">
        <f t="shared" si="683"/>
        <v>-6.3446365072765047</v>
      </c>
      <c r="AQ5613" s="115">
        <f t="shared" si="676"/>
        <v>11.916711234435917</v>
      </c>
      <c r="AR5613" s="115">
        <f t="shared" si="677"/>
        <v>32.136711234435914</v>
      </c>
      <c r="AS5613" s="116">
        <f t="shared" si="678"/>
        <v>6.0380947271594074</v>
      </c>
      <c r="AT5613" s="260"/>
      <c r="AU5613" s="260"/>
      <c r="AV5613" s="267">
        <v>9.4700000000000006</v>
      </c>
      <c r="BB5613" s="268">
        <f t="shared" si="684"/>
        <v>10.299999999999999</v>
      </c>
      <c r="BC5613" s="490"/>
      <c r="BF5613" s="269">
        <v>337</v>
      </c>
      <c r="BG5613" s="690"/>
      <c r="BH5613" s="690"/>
      <c r="BI5613" s="270">
        <v>125.39</v>
      </c>
    </row>
    <row r="5614" spans="1:61" x14ac:dyDescent="0.2">
      <c r="A5614" s="58">
        <v>42130</v>
      </c>
      <c r="B5614" s="92">
        <v>20.65</v>
      </c>
      <c r="C5614" s="60">
        <f t="shared" si="679"/>
        <v>19.275416601352894</v>
      </c>
      <c r="D5614" s="93">
        <v>8.3699999999999992</v>
      </c>
      <c r="E5614" s="210">
        <f t="shared" si="664"/>
        <v>27.53</v>
      </c>
      <c r="F5614" s="211">
        <f t="shared" si="674"/>
        <v>29.019999999999996</v>
      </c>
      <c r="G5614" s="99">
        <f t="shared" si="675"/>
        <v>27.645416601352892</v>
      </c>
      <c r="H5614" s="173">
        <v>19.16</v>
      </c>
      <c r="I5614" s="174">
        <v>9.48</v>
      </c>
      <c r="J5614" s="247">
        <f t="shared" si="680"/>
        <v>8.8715300536163699</v>
      </c>
      <c r="K5614" s="176">
        <f t="shared" si="681"/>
        <v>28.64</v>
      </c>
      <c r="L5614" s="177">
        <f t="shared" si="671"/>
        <v>28.031530053616372</v>
      </c>
      <c r="M5614" s="99"/>
      <c r="N5614" s="99"/>
      <c r="O5614" s="178">
        <f t="shared" si="656"/>
        <v>-0.37999999999999545</v>
      </c>
      <c r="P5614" s="99"/>
      <c r="Q5614" s="100">
        <f t="shared" si="685"/>
        <v>-1.3268156424580846</v>
      </c>
      <c r="R5614" s="99"/>
      <c r="S5614" s="102">
        <v>0</v>
      </c>
      <c r="T5614" s="250">
        <v>5.9333333333333335E-2</v>
      </c>
      <c r="U5614" s="103">
        <v>0</v>
      </c>
      <c r="V5614" s="104">
        <v>0</v>
      </c>
      <c r="W5614" s="105">
        <v>0</v>
      </c>
      <c r="X5614" s="104">
        <v>0</v>
      </c>
      <c r="Y5614" s="253">
        <f t="shared" si="657"/>
        <v>28.960666666666661</v>
      </c>
      <c r="Z5614" s="254">
        <v>0</v>
      </c>
      <c r="AA5614" s="107">
        <v>0</v>
      </c>
      <c r="AB5614" s="108">
        <v>341</v>
      </c>
      <c r="AC5614" s="109">
        <v>0</v>
      </c>
      <c r="AD5614" s="265">
        <v>20.6</v>
      </c>
      <c r="AE5614" s="265">
        <v>16.34</v>
      </c>
      <c r="AF5614" s="109">
        <v>355.1</v>
      </c>
      <c r="AG5614" s="109">
        <v>0</v>
      </c>
      <c r="AH5614" s="109"/>
      <c r="AI5614" s="13"/>
      <c r="AJ5614" s="265">
        <v>0</v>
      </c>
      <c r="AK5614" s="739"/>
      <c r="AN5614" s="266">
        <f t="shared" si="682"/>
        <v>16.34</v>
      </c>
      <c r="AO5614" s="655"/>
      <c r="AP5614" s="213">
        <f t="shared" si="683"/>
        <v>-11.691530053616372</v>
      </c>
      <c r="AQ5614" s="115">
        <f t="shared" si="676"/>
        <v>0</v>
      </c>
      <c r="AR5614" s="115">
        <f t="shared" si="677"/>
        <v>20.6</v>
      </c>
      <c r="AS5614" s="116">
        <f t="shared" si="678"/>
        <v>-7.4143460536163701</v>
      </c>
      <c r="AT5614" s="260"/>
      <c r="AU5614" s="260"/>
      <c r="AV5614" s="267">
        <v>8.82</v>
      </c>
      <c r="BB5614" s="268">
        <f t="shared" si="684"/>
        <v>7.52</v>
      </c>
      <c r="BC5614" s="490"/>
      <c r="BF5614" s="269">
        <v>190</v>
      </c>
      <c r="BG5614" s="690"/>
      <c r="BH5614" s="690"/>
      <c r="BI5614" s="270">
        <v>144.58000000000001</v>
      </c>
    </row>
    <row r="5615" spans="1:61" x14ac:dyDescent="0.2">
      <c r="A5615" s="58">
        <v>42131</v>
      </c>
      <c r="B5615" s="92">
        <v>20.239999999999998</v>
      </c>
      <c r="C5615" s="60">
        <f t="shared" si="679"/>
        <v>18.892708571979785</v>
      </c>
      <c r="D5615" s="93">
        <v>8.1999999999999993</v>
      </c>
      <c r="E5615" s="210">
        <f t="shared" si="664"/>
        <v>27.54</v>
      </c>
      <c r="F5615" s="211">
        <f t="shared" si="674"/>
        <v>28.439999999999998</v>
      </c>
      <c r="G5615" s="99">
        <f t="shared" si="675"/>
        <v>27.092708571979784</v>
      </c>
      <c r="H5615" s="173">
        <v>19.34</v>
      </c>
      <c r="I5615" s="174">
        <v>8.9600000000000009</v>
      </c>
      <c r="J5615" s="247">
        <f t="shared" si="680"/>
        <v>8.3849060422365689</v>
      </c>
      <c r="K5615" s="176">
        <f t="shared" si="681"/>
        <v>28.3</v>
      </c>
      <c r="L5615" s="177">
        <f t="shared" si="671"/>
        <v>27.724906042236569</v>
      </c>
      <c r="M5615" s="99"/>
      <c r="N5615" s="99"/>
      <c r="O5615" s="178">
        <f t="shared" si="656"/>
        <v>-0.13999999999999702</v>
      </c>
      <c r="P5615" s="99"/>
      <c r="Q5615" s="100">
        <f t="shared" si="685"/>
        <v>-0.49469964664309896</v>
      </c>
      <c r="R5615" s="99"/>
      <c r="S5615" s="102">
        <v>0</v>
      </c>
      <c r="T5615" s="250">
        <v>5.9333333333333335E-2</v>
      </c>
      <c r="U5615" s="103">
        <v>0</v>
      </c>
      <c r="V5615" s="104">
        <v>0</v>
      </c>
      <c r="W5615" s="105">
        <v>0</v>
      </c>
      <c r="X5615" s="104">
        <v>0</v>
      </c>
      <c r="Y5615" s="253">
        <f t="shared" si="657"/>
        <v>28.380666666666663</v>
      </c>
      <c r="Z5615" s="254">
        <v>0</v>
      </c>
      <c r="AA5615" s="107">
        <v>0</v>
      </c>
      <c r="AB5615" s="108">
        <v>341</v>
      </c>
      <c r="AC5615" s="109">
        <v>0</v>
      </c>
      <c r="AD5615" s="265">
        <v>20.68</v>
      </c>
      <c r="AE5615" s="265">
        <v>17.07</v>
      </c>
      <c r="AF5615" s="109">
        <v>355.1</v>
      </c>
      <c r="AG5615" s="109">
        <v>0</v>
      </c>
      <c r="AH5615" s="109"/>
      <c r="AI5615" s="13"/>
      <c r="AJ5615" s="265">
        <v>0</v>
      </c>
      <c r="AK5615" s="739"/>
      <c r="AN5615" s="266">
        <f t="shared" si="682"/>
        <v>17.07</v>
      </c>
      <c r="AO5615" s="655"/>
      <c r="AP5615" s="213">
        <f t="shared" si="683"/>
        <v>-10.654906042236568</v>
      </c>
      <c r="AQ5615" s="115">
        <f t="shared" si="676"/>
        <v>0</v>
      </c>
      <c r="AR5615" s="115">
        <f t="shared" si="677"/>
        <v>20.68</v>
      </c>
      <c r="AS5615" s="116">
        <f t="shared" si="678"/>
        <v>-7.0279260422365688</v>
      </c>
      <c r="AT5615" s="260"/>
      <c r="AU5615" s="260"/>
      <c r="AV5615" s="267">
        <v>8.7100000000000009</v>
      </c>
      <c r="BB5615" s="268">
        <f t="shared" si="684"/>
        <v>8.36</v>
      </c>
      <c r="BC5615" s="490"/>
      <c r="BF5615" s="269">
        <v>323</v>
      </c>
      <c r="BG5615" s="690"/>
      <c r="BH5615" s="690"/>
      <c r="BI5615" s="270">
        <v>151.85</v>
      </c>
    </row>
    <row r="5616" spans="1:61" x14ac:dyDescent="0.2">
      <c r="A5616" s="58">
        <v>42132</v>
      </c>
      <c r="B5616" s="92">
        <v>21.62</v>
      </c>
      <c r="C5616" s="60">
        <f t="shared" si="679"/>
        <v>20.180847792796591</v>
      </c>
      <c r="D5616" s="93">
        <v>8.2100000000000009</v>
      </c>
      <c r="E5616" s="210">
        <f t="shared" si="664"/>
        <v>29.43</v>
      </c>
      <c r="F5616" s="211">
        <f t="shared" si="674"/>
        <v>29.830000000000002</v>
      </c>
      <c r="G5616" s="99">
        <f t="shared" si="675"/>
        <v>28.390847792796592</v>
      </c>
      <c r="H5616" s="173">
        <v>21.22</v>
      </c>
      <c r="I5616" s="174">
        <v>9.07</v>
      </c>
      <c r="J5616" s="247">
        <f t="shared" si="680"/>
        <v>8.4878457369515274</v>
      </c>
      <c r="K5616" s="176">
        <f t="shared" si="681"/>
        <v>30.29</v>
      </c>
      <c r="L5616" s="177">
        <f t="shared" si="671"/>
        <v>29.707845736951526</v>
      </c>
      <c r="M5616" s="99"/>
      <c r="N5616" s="99"/>
      <c r="O5616" s="178">
        <f t="shared" si="656"/>
        <v>0.4599999999999973</v>
      </c>
      <c r="P5616" s="99"/>
      <c r="Q5616" s="100">
        <f t="shared" si="685"/>
        <v>1.5186530207989346</v>
      </c>
      <c r="R5616" s="99"/>
      <c r="S5616" s="102">
        <v>0</v>
      </c>
      <c r="T5616" s="250">
        <v>0</v>
      </c>
      <c r="U5616" s="103">
        <v>0</v>
      </c>
      <c r="V5616" s="104">
        <v>0</v>
      </c>
      <c r="W5616" s="105">
        <v>0</v>
      </c>
      <c r="X5616" s="104">
        <v>0</v>
      </c>
      <c r="Y5616" s="253">
        <f t="shared" si="657"/>
        <v>29.830000000000002</v>
      </c>
      <c r="Z5616" s="254">
        <v>0</v>
      </c>
      <c r="AA5616" s="107">
        <v>0</v>
      </c>
      <c r="AB5616" s="108">
        <v>341</v>
      </c>
      <c r="AC5616" s="109">
        <v>0</v>
      </c>
      <c r="AD5616" s="265">
        <v>24.32</v>
      </c>
      <c r="AE5616" s="265">
        <v>16.670000000000002</v>
      </c>
      <c r="AF5616" s="109">
        <v>355.1</v>
      </c>
      <c r="AG5616" s="109">
        <v>0</v>
      </c>
      <c r="AH5616" s="109"/>
      <c r="AI5616" s="13"/>
      <c r="AJ5616" s="265">
        <v>0</v>
      </c>
      <c r="AK5616" s="739"/>
      <c r="AN5616" s="266">
        <f t="shared" si="682"/>
        <v>16.670000000000002</v>
      </c>
      <c r="AO5616" s="655"/>
      <c r="AP5616" s="213">
        <f t="shared" si="683"/>
        <v>-13.037845736951525</v>
      </c>
      <c r="AQ5616" s="115">
        <f t="shared" si="676"/>
        <v>0</v>
      </c>
      <c r="AR5616" s="115">
        <f t="shared" si="677"/>
        <v>24.32</v>
      </c>
      <c r="AS5616" s="116">
        <f t="shared" si="678"/>
        <v>-5.3696717369515277</v>
      </c>
      <c r="AT5616" s="260"/>
      <c r="AU5616" s="260"/>
      <c r="AV5616" s="267">
        <v>11.15</v>
      </c>
      <c r="BB5616" s="268">
        <f t="shared" si="684"/>
        <v>5.5200000000000014</v>
      </c>
      <c r="BC5616" s="490"/>
      <c r="BF5616" s="271">
        <v>212</v>
      </c>
      <c r="BG5616" s="691"/>
      <c r="BH5616" s="691"/>
      <c r="BI5616" s="270">
        <v>198.79</v>
      </c>
    </row>
    <row r="5617" spans="1:61" x14ac:dyDescent="0.2">
      <c r="A5617" s="58">
        <v>42133</v>
      </c>
      <c r="B5617" s="92">
        <v>22.02</v>
      </c>
      <c r="C5617" s="60">
        <f t="shared" si="679"/>
        <v>20.554221479989867</v>
      </c>
      <c r="D5617" s="93">
        <v>8.11</v>
      </c>
      <c r="E5617" s="210">
        <f t="shared" si="664"/>
        <v>29.939999999999998</v>
      </c>
      <c r="F5617" s="211">
        <f t="shared" si="674"/>
        <v>30.13</v>
      </c>
      <c r="G5617" s="99">
        <f t="shared" si="675"/>
        <v>28.664221479989866</v>
      </c>
      <c r="H5617" s="173">
        <v>21.83</v>
      </c>
      <c r="I5617" s="174">
        <v>8.25</v>
      </c>
      <c r="J5617" s="247">
        <f t="shared" si="680"/>
        <v>7.7204771036218407</v>
      </c>
      <c r="K5617" s="176">
        <f t="shared" si="681"/>
        <v>30.08</v>
      </c>
      <c r="L5617" s="177">
        <f t="shared" si="671"/>
        <v>29.550477103621837</v>
      </c>
      <c r="M5617" s="99"/>
      <c r="N5617" s="99"/>
      <c r="O5617" s="178">
        <f t="shared" si="656"/>
        <v>-5.0000000000000711E-2</v>
      </c>
      <c r="P5617" s="99"/>
      <c r="Q5617" s="100">
        <f t="shared" si="685"/>
        <v>-0.16622340425532151</v>
      </c>
      <c r="R5617" s="99"/>
      <c r="S5617" s="102">
        <v>0</v>
      </c>
      <c r="T5617" s="250">
        <v>0</v>
      </c>
      <c r="U5617" s="103">
        <v>0</v>
      </c>
      <c r="V5617" s="104">
        <v>0</v>
      </c>
      <c r="W5617" s="105">
        <v>0</v>
      </c>
      <c r="X5617" s="104">
        <v>0</v>
      </c>
      <c r="Y5617" s="253">
        <f t="shared" si="657"/>
        <v>30.13</v>
      </c>
      <c r="Z5617" s="254">
        <v>0</v>
      </c>
      <c r="AA5617" s="107">
        <v>0</v>
      </c>
      <c r="AB5617" s="108">
        <v>341</v>
      </c>
      <c r="AC5617" s="109">
        <v>0</v>
      </c>
      <c r="AD5617" s="265">
        <v>28.19</v>
      </c>
      <c r="AE5617" s="265">
        <v>26.2</v>
      </c>
      <c r="AF5617" s="109">
        <v>355.1</v>
      </c>
      <c r="AG5617" s="109">
        <v>0.2</v>
      </c>
      <c r="AH5617" s="109"/>
      <c r="AI5617" s="13"/>
      <c r="AJ5617" s="265">
        <v>0</v>
      </c>
      <c r="AK5617" s="739"/>
      <c r="AN5617" s="266">
        <f t="shared" si="682"/>
        <v>26.2</v>
      </c>
      <c r="AO5617" s="655"/>
      <c r="AP5617" s="213">
        <f t="shared" si="683"/>
        <v>-3.3504771036218379</v>
      </c>
      <c r="AQ5617" s="115">
        <f t="shared" si="676"/>
        <v>0</v>
      </c>
      <c r="AR5617" s="115">
        <f t="shared" si="677"/>
        <v>28.19</v>
      </c>
      <c r="AS5617" s="116">
        <f t="shared" si="678"/>
        <v>-1.3424291036218357</v>
      </c>
      <c r="AT5617" s="260"/>
      <c r="AU5617" s="260"/>
      <c r="AV5617" s="267">
        <v>8.25</v>
      </c>
      <c r="BB5617" s="268">
        <f t="shared" si="684"/>
        <v>17.95</v>
      </c>
      <c r="BC5617" s="490"/>
      <c r="BF5617" s="271">
        <v>233</v>
      </c>
      <c r="BG5617" s="691"/>
      <c r="BH5617" s="691"/>
      <c r="BI5617" s="270">
        <v>117.64</v>
      </c>
    </row>
    <row r="5618" spans="1:61" x14ac:dyDescent="0.2">
      <c r="A5618" s="58">
        <v>42134</v>
      </c>
      <c r="B5618" s="92">
        <v>20.91</v>
      </c>
      <c r="C5618" s="60">
        <f t="shared" si="679"/>
        <v>19.518109498028526</v>
      </c>
      <c r="D5618" s="93">
        <v>8.6</v>
      </c>
      <c r="E5618" s="210">
        <f t="shared" si="664"/>
        <v>29.5</v>
      </c>
      <c r="F5618" s="211">
        <f t="shared" si="674"/>
        <v>29.509999999999998</v>
      </c>
      <c r="G5618" s="99">
        <f t="shared" si="675"/>
        <v>28.118109498028524</v>
      </c>
      <c r="H5618" s="173">
        <v>20.9</v>
      </c>
      <c r="I5618" s="174">
        <v>9.07</v>
      </c>
      <c r="J5618" s="247">
        <f t="shared" si="680"/>
        <v>8.4878457369515274</v>
      </c>
      <c r="K5618" s="176">
        <f t="shared" si="681"/>
        <v>29.97</v>
      </c>
      <c r="L5618" s="177">
        <f t="shared" si="671"/>
        <v>29.387845736951526</v>
      </c>
      <c r="M5618" s="99"/>
      <c r="N5618" s="99"/>
      <c r="O5618" s="178">
        <f t="shared" si="656"/>
        <v>0.46000000000000085</v>
      </c>
      <c r="P5618" s="99"/>
      <c r="Q5618" s="100">
        <f t="shared" si="685"/>
        <v>1.5348682015348711</v>
      </c>
      <c r="R5618" s="99"/>
      <c r="S5618" s="102">
        <v>0</v>
      </c>
      <c r="T5618" s="250">
        <v>0</v>
      </c>
      <c r="U5618" s="103">
        <v>0</v>
      </c>
      <c r="V5618" s="104">
        <v>0</v>
      </c>
      <c r="W5618" s="105">
        <v>0</v>
      </c>
      <c r="X5618" s="104">
        <v>0</v>
      </c>
      <c r="Y5618" s="253">
        <f t="shared" si="657"/>
        <v>29.509999999999998</v>
      </c>
      <c r="Z5618" s="254">
        <v>0</v>
      </c>
      <c r="AA5618" s="107">
        <v>0</v>
      </c>
      <c r="AB5618" s="108">
        <v>341</v>
      </c>
      <c r="AC5618" s="109">
        <v>0.2</v>
      </c>
      <c r="AD5618" s="265">
        <v>15.08</v>
      </c>
      <c r="AE5618" s="265">
        <v>14.1</v>
      </c>
      <c r="AF5618" s="109">
        <v>355.2</v>
      </c>
      <c r="AG5618" s="109">
        <v>0.4</v>
      </c>
      <c r="AH5618" s="109"/>
      <c r="AI5618" s="13"/>
      <c r="AJ5618" s="265">
        <v>18</v>
      </c>
      <c r="AK5618" s="739"/>
      <c r="AN5618" s="266">
        <f t="shared" si="682"/>
        <v>32.1</v>
      </c>
      <c r="AO5618" s="655"/>
      <c r="AP5618" s="213">
        <f t="shared" si="683"/>
        <v>2.7121542630484754</v>
      </c>
      <c r="AQ5618" s="115">
        <f t="shared" si="676"/>
        <v>23.571516727455663</v>
      </c>
      <c r="AR5618" s="115">
        <f t="shared" si="677"/>
        <v>38.651516727455665</v>
      </c>
      <c r="AS5618" s="116">
        <f t="shared" si="678"/>
        <v>9.2816529905041421</v>
      </c>
      <c r="AT5618" s="260"/>
      <c r="AU5618" s="260"/>
      <c r="AV5618" s="267">
        <v>6.79</v>
      </c>
      <c r="BB5618" s="268">
        <f t="shared" si="684"/>
        <v>25.310000000000002</v>
      </c>
      <c r="BC5618" s="490"/>
      <c r="BF5618" s="271">
        <v>202</v>
      </c>
      <c r="BG5618" s="691"/>
      <c r="BH5618" s="691"/>
      <c r="BI5618" s="270">
        <v>83.48</v>
      </c>
    </row>
    <row r="5619" spans="1:61" x14ac:dyDescent="0.2">
      <c r="A5619" s="58">
        <v>42135</v>
      </c>
      <c r="B5619" s="92">
        <v>19.600000000000001</v>
      </c>
      <c r="C5619" s="60">
        <f t="shared" si="679"/>
        <v>18.295310672470546</v>
      </c>
      <c r="D5619" s="93">
        <v>8.34</v>
      </c>
      <c r="E5619" s="210">
        <f t="shared" si="664"/>
        <v>25.919999999999998</v>
      </c>
      <c r="F5619" s="211">
        <f t="shared" si="674"/>
        <v>27.94</v>
      </c>
      <c r="G5619" s="99">
        <f t="shared" si="675"/>
        <v>26.635310672470546</v>
      </c>
      <c r="H5619" s="173">
        <v>17.579999999999998</v>
      </c>
      <c r="I5619" s="174">
        <v>8.82</v>
      </c>
      <c r="J5619" s="247">
        <f t="shared" si="680"/>
        <v>8.2538918853266221</v>
      </c>
      <c r="K5619" s="176">
        <f t="shared" si="681"/>
        <v>26.4</v>
      </c>
      <c r="L5619" s="177">
        <f t="shared" si="671"/>
        <v>25.833891885326622</v>
      </c>
      <c r="M5619" s="99"/>
      <c r="N5619" s="99"/>
      <c r="O5619" s="178">
        <f t="shared" si="656"/>
        <v>-1.5400000000000027</v>
      </c>
      <c r="P5619" s="99"/>
      <c r="Q5619" s="100">
        <f t="shared" si="685"/>
        <v>-5.8333333333333437</v>
      </c>
      <c r="R5619" s="99"/>
      <c r="S5619" s="102">
        <v>0</v>
      </c>
      <c r="T5619" s="250">
        <v>0</v>
      </c>
      <c r="U5619" s="103">
        <v>0</v>
      </c>
      <c r="V5619" s="104">
        <v>0</v>
      </c>
      <c r="W5619" s="105">
        <v>0</v>
      </c>
      <c r="X5619" s="104">
        <v>0</v>
      </c>
      <c r="Y5619" s="253">
        <f t="shared" si="657"/>
        <v>27.94</v>
      </c>
      <c r="Z5619" s="254">
        <v>0</v>
      </c>
      <c r="AA5619" s="107">
        <v>0</v>
      </c>
      <c r="AB5619" s="108">
        <v>341</v>
      </c>
      <c r="AC5619" s="109">
        <v>0</v>
      </c>
      <c r="AD5619" s="265">
        <v>0</v>
      </c>
      <c r="AE5619" s="265">
        <v>0</v>
      </c>
      <c r="AF5619" s="109">
        <v>355.1</v>
      </c>
      <c r="AG5619" s="109">
        <v>0</v>
      </c>
      <c r="AH5619" s="109"/>
      <c r="AI5619" s="13"/>
      <c r="AJ5619" s="265">
        <v>27.83</v>
      </c>
      <c r="AK5619" s="739"/>
      <c r="AN5619" s="266">
        <f t="shared" si="682"/>
        <v>27.83</v>
      </c>
      <c r="AO5619" s="655"/>
      <c r="AP5619" s="213">
        <f t="shared" si="683"/>
        <v>1.9961081146733761</v>
      </c>
      <c r="AQ5619" s="115">
        <f t="shared" si="676"/>
        <v>36.44418391806061</v>
      </c>
      <c r="AR5619" s="115">
        <f t="shared" si="677"/>
        <v>36.44418391806061</v>
      </c>
      <c r="AS5619" s="116">
        <f t="shared" si="678"/>
        <v>10.626132032733985</v>
      </c>
      <c r="AT5619" s="260"/>
      <c r="AU5619" s="260"/>
      <c r="AV5619" s="267">
        <v>8.67</v>
      </c>
      <c r="BB5619" s="268">
        <f t="shared" si="684"/>
        <v>19.159999999999997</v>
      </c>
      <c r="BC5619" s="490"/>
      <c r="BF5619" s="271">
        <v>454</v>
      </c>
      <c r="BG5619" s="691"/>
      <c r="BH5619" s="691"/>
      <c r="BI5619" s="270">
        <v>180.04</v>
      </c>
    </row>
    <row r="5620" spans="1:61" x14ac:dyDescent="0.2">
      <c r="A5620" s="58">
        <v>42136</v>
      </c>
      <c r="B5620" s="92">
        <v>20.48</v>
      </c>
      <c r="C5620" s="60">
        <f t="shared" si="679"/>
        <v>19.116732784295753</v>
      </c>
      <c r="D5620" s="93">
        <v>8.3699999999999992</v>
      </c>
      <c r="E5620" s="210">
        <f t="shared" si="664"/>
        <v>26.85</v>
      </c>
      <c r="F5620" s="218">
        <f t="shared" si="674"/>
        <v>28.85</v>
      </c>
      <c r="G5620" s="99">
        <f t="shared" si="675"/>
        <v>27.486732784295754</v>
      </c>
      <c r="H5620" s="173">
        <v>18.48</v>
      </c>
      <c r="I5620" s="174">
        <v>9.2200000000000006</v>
      </c>
      <c r="J5620" s="247">
        <f t="shared" si="680"/>
        <v>8.6282180479264703</v>
      </c>
      <c r="K5620" s="176">
        <f t="shared" si="681"/>
        <v>27.700000000000003</v>
      </c>
      <c r="L5620" s="177">
        <f t="shared" si="671"/>
        <v>27.108218047926471</v>
      </c>
      <c r="M5620" s="99"/>
      <c r="N5620" s="99"/>
      <c r="O5620" s="178">
        <f t="shared" si="656"/>
        <v>-1.1499999999999986</v>
      </c>
      <c r="P5620" s="99"/>
      <c r="Q5620" s="100">
        <f t="shared" si="685"/>
        <v>-4.1516245487364563</v>
      </c>
      <c r="R5620" s="99"/>
      <c r="S5620" s="102">
        <v>0</v>
      </c>
      <c r="T5620" s="250">
        <v>0</v>
      </c>
      <c r="U5620" s="103">
        <v>0</v>
      </c>
      <c r="V5620" s="104">
        <v>0</v>
      </c>
      <c r="W5620" s="105">
        <v>0</v>
      </c>
      <c r="X5620" s="104">
        <v>0</v>
      </c>
      <c r="Y5620" s="253">
        <f t="shared" si="657"/>
        <v>28.85</v>
      </c>
      <c r="Z5620" s="254">
        <v>0</v>
      </c>
      <c r="AA5620" s="107">
        <v>0</v>
      </c>
      <c r="AB5620" s="108">
        <v>341.1</v>
      </c>
      <c r="AC5620" s="109">
        <v>0</v>
      </c>
      <c r="AD5620" s="265">
        <v>0</v>
      </c>
      <c r="AE5620" s="265">
        <v>0</v>
      </c>
      <c r="AF5620" s="109">
        <v>354.9</v>
      </c>
      <c r="AG5620" s="109">
        <v>0</v>
      </c>
      <c r="AH5620" s="109"/>
      <c r="AI5620" s="13"/>
      <c r="AJ5620" s="265">
        <v>24</v>
      </c>
      <c r="AK5620" s="739"/>
      <c r="AN5620" s="266">
        <f t="shared" si="682"/>
        <v>24</v>
      </c>
      <c r="AO5620" s="655"/>
      <c r="AP5620" s="213">
        <f t="shared" si="683"/>
        <v>-3.1082180479264707</v>
      </c>
      <c r="AQ5620" s="115">
        <f t="shared" si="676"/>
        <v>31.428688969940882</v>
      </c>
      <c r="AR5620" s="115">
        <f t="shared" si="677"/>
        <v>31.428688969940882</v>
      </c>
      <c r="AS5620" s="116">
        <f t="shared" si="678"/>
        <v>4.3370909220144114</v>
      </c>
      <c r="AT5620" s="260"/>
      <c r="AU5620" s="260"/>
      <c r="AV5620" s="267">
        <v>10.41</v>
      </c>
      <c r="BB5620" s="268">
        <f t="shared" si="684"/>
        <v>13.59</v>
      </c>
      <c r="BC5620" s="490"/>
      <c r="BF5620" s="271">
        <v>168</v>
      </c>
      <c r="BG5620" s="691"/>
      <c r="BH5620" s="691"/>
      <c r="BI5620" s="270">
        <v>138.32</v>
      </c>
    </row>
    <row r="5621" spans="1:61" x14ac:dyDescent="0.2">
      <c r="A5621" s="58">
        <v>42137</v>
      </c>
      <c r="B5621" s="92">
        <v>21.24</v>
      </c>
      <c r="C5621" s="60">
        <f t="shared" si="679"/>
        <v>19.826142789962976</v>
      </c>
      <c r="D5621" s="93">
        <v>7.99</v>
      </c>
      <c r="E5621" s="210">
        <f t="shared" si="664"/>
        <v>27.78</v>
      </c>
      <c r="F5621" s="211">
        <f t="shared" si="674"/>
        <v>29.229999999999997</v>
      </c>
      <c r="G5621" s="99">
        <f t="shared" si="675"/>
        <v>27.816142789962974</v>
      </c>
      <c r="H5621" s="173">
        <v>19.79</v>
      </c>
      <c r="I5621" s="174">
        <v>8.67</v>
      </c>
      <c r="J5621" s="247">
        <f t="shared" si="680"/>
        <v>8.1135195743516793</v>
      </c>
      <c r="K5621" s="176">
        <f t="shared" si="681"/>
        <v>28.46</v>
      </c>
      <c r="L5621" s="177">
        <f t="shared" si="671"/>
        <v>27.903519574351677</v>
      </c>
      <c r="M5621" s="99"/>
      <c r="N5621" s="99"/>
      <c r="O5621" s="178">
        <f t="shared" si="656"/>
        <v>-0.76999999999999602</v>
      </c>
      <c r="P5621" s="99"/>
      <c r="Q5621" s="100">
        <f t="shared" si="685"/>
        <v>-2.7055516514406044</v>
      </c>
      <c r="R5621" s="99"/>
      <c r="S5621" s="102">
        <v>0</v>
      </c>
      <c r="T5621" s="250">
        <v>6.883333333333333E-2</v>
      </c>
      <c r="U5621" s="103">
        <v>0</v>
      </c>
      <c r="V5621" s="104">
        <v>0</v>
      </c>
      <c r="W5621" s="105">
        <v>0</v>
      </c>
      <c r="X5621" s="104">
        <v>0</v>
      </c>
      <c r="Y5621" s="253">
        <f t="shared" si="657"/>
        <v>29.161166666666663</v>
      </c>
      <c r="Z5621" s="254">
        <v>0</v>
      </c>
      <c r="AA5621" s="107">
        <v>0</v>
      </c>
      <c r="AB5621" s="108">
        <v>341.1</v>
      </c>
      <c r="AC5621" s="109">
        <v>0</v>
      </c>
      <c r="AD5621" s="265">
        <v>0</v>
      </c>
      <c r="AE5621" s="265">
        <v>0</v>
      </c>
      <c r="AF5621" s="109">
        <v>354.8</v>
      </c>
      <c r="AG5621" s="109">
        <v>0</v>
      </c>
      <c r="AH5621" s="109"/>
      <c r="AI5621" s="13"/>
      <c r="AJ5621" s="265">
        <v>29</v>
      </c>
      <c r="AK5621" s="739"/>
      <c r="AN5621" s="266">
        <f t="shared" si="682"/>
        <v>29</v>
      </c>
      <c r="AO5621" s="655"/>
      <c r="AP5621" s="213">
        <f t="shared" si="683"/>
        <v>1.0964804256483234</v>
      </c>
      <c r="AQ5621" s="115">
        <f t="shared" si="676"/>
        <v>37.976332505345233</v>
      </c>
      <c r="AR5621" s="115">
        <f t="shared" si="677"/>
        <v>37.976332505345233</v>
      </c>
      <c r="AS5621" s="116">
        <f t="shared" si="678"/>
        <v>10.08988893099356</v>
      </c>
      <c r="AT5621" s="260"/>
      <c r="AU5621" s="260"/>
      <c r="AV5621" s="267">
        <v>9</v>
      </c>
      <c r="BB5621" s="268">
        <f t="shared" si="684"/>
        <v>20</v>
      </c>
      <c r="BC5621" s="490"/>
      <c r="BF5621" s="271">
        <v>373</v>
      </c>
      <c r="BG5621" s="691"/>
      <c r="BH5621" s="691"/>
      <c r="BI5621" s="270">
        <v>222.98</v>
      </c>
    </row>
    <row r="5622" spans="1:61" x14ac:dyDescent="0.2">
      <c r="A5622" s="58">
        <v>42138</v>
      </c>
      <c r="B5622" s="92">
        <v>21.62</v>
      </c>
      <c r="C5622" s="60">
        <f t="shared" si="679"/>
        <v>20.180847792796591</v>
      </c>
      <c r="D5622" s="93">
        <v>8.14</v>
      </c>
      <c r="E5622" s="210">
        <f t="shared" si="664"/>
        <v>29.62</v>
      </c>
      <c r="F5622" s="211">
        <f t="shared" si="674"/>
        <v>29.76</v>
      </c>
      <c r="G5622" s="99">
        <f t="shared" si="675"/>
        <v>28.320847792796592</v>
      </c>
      <c r="H5622" s="173">
        <v>21.48</v>
      </c>
      <c r="I5622" s="174">
        <v>8.77</v>
      </c>
      <c r="J5622" s="247">
        <f t="shared" si="680"/>
        <v>8.2071011150016417</v>
      </c>
      <c r="K5622" s="176">
        <f t="shared" si="681"/>
        <v>30.25</v>
      </c>
      <c r="L5622" s="177">
        <f t="shared" si="671"/>
        <v>29.687101115001642</v>
      </c>
      <c r="M5622" s="99"/>
      <c r="N5622" s="99"/>
      <c r="O5622" s="178">
        <f t="shared" si="656"/>
        <v>0.48999999999999844</v>
      </c>
      <c r="P5622" s="99"/>
      <c r="Q5622" s="100">
        <f t="shared" si="685"/>
        <v>1.6198347107437963</v>
      </c>
      <c r="R5622" s="99"/>
      <c r="S5622" s="102">
        <v>0</v>
      </c>
      <c r="T5622" s="250">
        <v>6.883333333333333E-2</v>
      </c>
      <c r="U5622" s="103">
        <v>0</v>
      </c>
      <c r="V5622" s="104">
        <v>0</v>
      </c>
      <c r="W5622" s="105">
        <v>0</v>
      </c>
      <c r="X5622" s="104">
        <v>0</v>
      </c>
      <c r="Y5622" s="253">
        <f t="shared" si="657"/>
        <v>29.691166666666668</v>
      </c>
      <c r="Z5622" s="254">
        <v>0</v>
      </c>
      <c r="AA5622" s="107">
        <v>0</v>
      </c>
      <c r="AB5622" s="108">
        <v>341.1</v>
      </c>
      <c r="AC5622" s="109">
        <v>0</v>
      </c>
      <c r="AD5622" s="265">
        <v>0</v>
      </c>
      <c r="AE5622" s="265">
        <v>0</v>
      </c>
      <c r="AF5622" s="109">
        <v>354.64</v>
      </c>
      <c r="AG5622" s="109">
        <v>0</v>
      </c>
      <c r="AH5622" s="109"/>
      <c r="AI5622" s="13"/>
      <c r="AJ5622" s="265">
        <v>28.9</v>
      </c>
      <c r="AK5622" s="739"/>
      <c r="AN5622" s="266">
        <f t="shared" si="682"/>
        <v>28.9</v>
      </c>
      <c r="AO5622" s="655"/>
      <c r="AP5622" s="213">
        <f t="shared" si="683"/>
        <v>-0.78710111500164359</v>
      </c>
      <c r="AQ5622" s="115">
        <f t="shared" si="676"/>
        <v>37.845379634637148</v>
      </c>
      <c r="AR5622" s="115">
        <f t="shared" si="677"/>
        <v>37.845379634637148</v>
      </c>
      <c r="AS5622" s="116">
        <f t="shared" si="678"/>
        <v>8.176428519635504</v>
      </c>
      <c r="AT5622" s="260"/>
      <c r="AU5622" s="260"/>
      <c r="AV5622" s="267">
        <v>8.19</v>
      </c>
      <c r="BB5622" s="268">
        <f t="shared" si="684"/>
        <v>20.71</v>
      </c>
      <c r="BC5622" s="490"/>
      <c r="BF5622" s="271">
        <v>200</v>
      </c>
      <c r="BG5622" s="691"/>
      <c r="BH5622" s="691"/>
      <c r="BI5622" s="270">
        <v>117.1</v>
      </c>
    </row>
    <row r="5623" spans="1:61" x14ac:dyDescent="0.2">
      <c r="A5623" s="58">
        <v>42139</v>
      </c>
      <c r="B5623" s="92">
        <v>20.98</v>
      </c>
      <c r="C5623" s="60">
        <f t="shared" si="679"/>
        <v>19.583449893287348</v>
      </c>
      <c r="D5623" s="93">
        <v>8.3000000000000007</v>
      </c>
      <c r="E5623" s="210">
        <f t="shared" si="664"/>
        <v>28.87</v>
      </c>
      <c r="F5623" s="211">
        <f t="shared" si="674"/>
        <v>29.28</v>
      </c>
      <c r="G5623" s="99">
        <f t="shared" si="675"/>
        <v>27.883449893287349</v>
      </c>
      <c r="H5623" s="173">
        <v>20.57</v>
      </c>
      <c r="I5623" s="174">
        <v>9.15</v>
      </c>
      <c r="J5623" s="247">
        <f t="shared" si="680"/>
        <v>8.562710969471496</v>
      </c>
      <c r="K5623" s="176">
        <f t="shared" si="681"/>
        <v>29.72</v>
      </c>
      <c r="L5623" s="177">
        <f t="shared" si="671"/>
        <v>29.132710969471496</v>
      </c>
      <c r="M5623" s="99"/>
      <c r="N5623" s="99"/>
      <c r="O5623" s="178">
        <f t="shared" si="656"/>
        <v>0.43999999999999773</v>
      </c>
      <c r="P5623" s="99"/>
      <c r="Q5623" s="100">
        <f t="shared" si="685"/>
        <v>1.4804845222072602</v>
      </c>
      <c r="R5623" s="99"/>
      <c r="S5623" s="102">
        <v>0</v>
      </c>
      <c r="T5623" s="250">
        <v>6.883333333333333E-2</v>
      </c>
      <c r="U5623" s="103">
        <v>0</v>
      </c>
      <c r="V5623" s="104">
        <v>0</v>
      </c>
      <c r="W5623" s="105">
        <v>0</v>
      </c>
      <c r="X5623" s="104">
        <v>0</v>
      </c>
      <c r="Y5623" s="253">
        <f t="shared" si="657"/>
        <v>29.211166666666667</v>
      </c>
      <c r="Z5623" s="254">
        <v>0</v>
      </c>
      <c r="AA5623" s="107">
        <v>0</v>
      </c>
      <c r="AB5623" s="108">
        <v>341.1</v>
      </c>
      <c r="AC5623" s="109">
        <v>0</v>
      </c>
      <c r="AD5623" s="265">
        <v>16.28</v>
      </c>
      <c r="AE5623" s="265">
        <v>9.41</v>
      </c>
      <c r="AF5623" s="109">
        <v>354.79</v>
      </c>
      <c r="AG5623" s="109">
        <v>0</v>
      </c>
      <c r="AH5623" s="109"/>
      <c r="AI5623" s="13"/>
      <c r="AJ5623" s="265">
        <v>9</v>
      </c>
      <c r="AK5623" s="739"/>
      <c r="AN5623" s="266">
        <f t="shared" si="682"/>
        <v>18.41</v>
      </c>
      <c r="AO5623" s="655"/>
      <c r="AP5623" s="213">
        <f t="shared" si="683"/>
        <v>-10.722710969471496</v>
      </c>
      <c r="AQ5623" s="115">
        <f t="shared" si="676"/>
        <v>11.785758363727831</v>
      </c>
      <c r="AR5623" s="115">
        <f t="shared" si="677"/>
        <v>28.065758363727831</v>
      </c>
      <c r="AS5623" s="116">
        <f t="shared" si="678"/>
        <v>-1.0491206057436671</v>
      </c>
      <c r="AT5623" s="260"/>
      <c r="AU5623" s="260"/>
      <c r="AV5623" s="267">
        <v>10.17</v>
      </c>
      <c r="BB5623" s="268">
        <f t="shared" si="684"/>
        <v>8.24</v>
      </c>
      <c r="BC5623" s="490"/>
      <c r="BF5623" s="271">
        <v>439</v>
      </c>
      <c r="BG5623" s="691"/>
      <c r="BH5623" s="691"/>
      <c r="BI5623" s="270">
        <v>157.11000000000001</v>
      </c>
    </row>
    <row r="5624" spans="1:61" x14ac:dyDescent="0.2">
      <c r="A5624" s="58">
        <v>42140</v>
      </c>
      <c r="B5624" s="92">
        <v>20.49</v>
      </c>
      <c r="C5624" s="60">
        <f t="shared" si="679"/>
        <v>19.126067126475583</v>
      </c>
      <c r="D5624" s="93">
        <v>8.25</v>
      </c>
      <c r="E5624" s="210">
        <f t="shared" si="664"/>
        <v>25.12</v>
      </c>
      <c r="F5624" s="211">
        <f t="shared" si="674"/>
        <v>28.74</v>
      </c>
      <c r="G5624" s="99">
        <f t="shared" si="675"/>
        <v>27.376067126475583</v>
      </c>
      <c r="H5624" s="173">
        <v>16.87</v>
      </c>
      <c r="I5624" s="174">
        <v>9.02</v>
      </c>
      <c r="J5624" s="247">
        <f t="shared" si="680"/>
        <v>8.4410549666265453</v>
      </c>
      <c r="K5624" s="176">
        <f t="shared" si="681"/>
        <v>25.89</v>
      </c>
      <c r="L5624" s="177">
        <f t="shared" si="671"/>
        <v>25.311054966626546</v>
      </c>
      <c r="M5624" s="99"/>
      <c r="N5624" s="99"/>
      <c r="O5624" s="178">
        <f t="shared" si="656"/>
        <v>-2.8499999999999979</v>
      </c>
      <c r="P5624" s="99"/>
      <c r="Q5624" s="100">
        <f t="shared" si="685"/>
        <v>-11.008111239860941</v>
      </c>
      <c r="R5624" s="99"/>
      <c r="S5624" s="102">
        <v>0</v>
      </c>
      <c r="T5624" s="250">
        <v>6.883333333333333E-2</v>
      </c>
      <c r="U5624" s="103">
        <v>0</v>
      </c>
      <c r="V5624" s="104">
        <v>0</v>
      </c>
      <c r="W5624" s="105">
        <v>0</v>
      </c>
      <c r="X5624" s="104">
        <v>0</v>
      </c>
      <c r="Y5624" s="253">
        <f t="shared" si="657"/>
        <v>28.671166666666664</v>
      </c>
      <c r="Z5624" s="254">
        <v>0</v>
      </c>
      <c r="AA5624" s="107">
        <v>0</v>
      </c>
      <c r="AB5624" s="108">
        <v>341</v>
      </c>
      <c r="AC5624" s="109">
        <v>0</v>
      </c>
      <c r="AD5624" s="265">
        <v>25.95</v>
      </c>
      <c r="AE5624" s="265">
        <v>18</v>
      </c>
      <c r="AF5624" s="109">
        <v>354.78</v>
      </c>
      <c r="AG5624" s="109">
        <v>0</v>
      </c>
      <c r="AH5624" s="109"/>
      <c r="AI5624" s="13"/>
      <c r="AJ5624" s="265">
        <v>0</v>
      </c>
      <c r="AK5624" s="739"/>
      <c r="AN5624" s="266">
        <f t="shared" si="682"/>
        <v>18</v>
      </c>
      <c r="AO5624" s="655"/>
      <c r="AP5624" s="213">
        <f t="shared" si="683"/>
        <v>-7.3110549666265463</v>
      </c>
      <c r="AQ5624" s="115">
        <f t="shared" si="676"/>
        <v>0</v>
      </c>
      <c r="AR5624" s="115">
        <f t="shared" si="677"/>
        <v>25.95</v>
      </c>
      <c r="AS5624" s="116">
        <f t="shared" si="678"/>
        <v>0.65447903337345181</v>
      </c>
      <c r="AT5624" s="260"/>
      <c r="AU5624" s="260"/>
      <c r="AV5624" s="267">
        <v>3.76</v>
      </c>
      <c r="BB5624" s="268">
        <f t="shared" si="684"/>
        <v>14.24</v>
      </c>
      <c r="BC5624" s="490"/>
      <c r="BF5624" s="271">
        <v>303</v>
      </c>
      <c r="BG5624" s="691"/>
      <c r="BH5624" s="691"/>
      <c r="BI5624" s="270">
        <v>221.32</v>
      </c>
    </row>
    <row r="5625" spans="1:61" x14ac:dyDescent="0.2">
      <c r="A5625" s="58">
        <v>42141</v>
      </c>
      <c r="B5625" s="92">
        <v>19.87</v>
      </c>
      <c r="C5625" s="60">
        <f t="shared" si="679"/>
        <v>18.547337911326007</v>
      </c>
      <c r="D5625" s="93">
        <v>8.2899999999999991</v>
      </c>
      <c r="E5625" s="210">
        <f t="shared" si="664"/>
        <v>27.55</v>
      </c>
      <c r="F5625" s="211">
        <f t="shared" si="674"/>
        <v>28.16</v>
      </c>
      <c r="G5625" s="99">
        <f t="shared" si="675"/>
        <v>26.837337911326006</v>
      </c>
      <c r="H5625" s="173">
        <v>19.260000000000002</v>
      </c>
      <c r="I5625" s="174">
        <v>8.8800000000000008</v>
      </c>
      <c r="J5625" s="247">
        <f t="shared" si="680"/>
        <v>8.3100408097166003</v>
      </c>
      <c r="K5625" s="176">
        <f t="shared" si="681"/>
        <v>28.14</v>
      </c>
      <c r="L5625" s="177">
        <f t="shared" si="671"/>
        <v>27.570040809716602</v>
      </c>
      <c r="M5625" s="99"/>
      <c r="N5625" s="99"/>
      <c r="O5625" s="178">
        <f t="shared" si="656"/>
        <v>-1.9999999999999574E-2</v>
      </c>
      <c r="P5625" s="99"/>
      <c r="Q5625" s="100">
        <f t="shared" si="685"/>
        <v>-7.107320540156209E-2</v>
      </c>
      <c r="R5625" s="99"/>
      <c r="S5625" s="102">
        <v>0</v>
      </c>
      <c r="T5625" s="250">
        <v>6.883333333333333E-2</v>
      </c>
      <c r="U5625" s="103">
        <v>0</v>
      </c>
      <c r="V5625" s="104">
        <v>0</v>
      </c>
      <c r="W5625" s="105">
        <v>0</v>
      </c>
      <c r="X5625" s="104">
        <v>0</v>
      </c>
      <c r="Y5625" s="253">
        <f t="shared" si="657"/>
        <v>28.091166666666666</v>
      </c>
      <c r="Z5625" s="254">
        <v>0</v>
      </c>
      <c r="AA5625" s="107">
        <v>0</v>
      </c>
      <c r="AB5625" s="108">
        <v>341</v>
      </c>
      <c r="AC5625" s="109">
        <v>0</v>
      </c>
      <c r="AD5625" s="265">
        <v>20.46</v>
      </c>
      <c r="AE5625" s="265">
        <v>18.59</v>
      </c>
      <c r="AF5625" s="109">
        <v>354.75</v>
      </c>
      <c r="AG5625" s="109">
        <v>0</v>
      </c>
      <c r="AH5625" s="109"/>
      <c r="AI5625" s="13"/>
      <c r="AJ5625" s="265">
        <v>0</v>
      </c>
      <c r="AK5625" s="739"/>
      <c r="AN5625" s="266">
        <f t="shared" si="682"/>
        <v>18.59</v>
      </c>
      <c r="AO5625" s="655"/>
      <c r="AP5625" s="213">
        <f t="shared" si="683"/>
        <v>-8.980040809716602</v>
      </c>
      <c r="AQ5625" s="115">
        <f t="shared" si="676"/>
        <v>0</v>
      </c>
      <c r="AR5625" s="115">
        <f t="shared" si="677"/>
        <v>20.46</v>
      </c>
      <c r="AS5625" s="116">
        <f t="shared" si="678"/>
        <v>-7.0931568097166</v>
      </c>
      <c r="AT5625" s="260"/>
      <c r="AU5625" s="260"/>
      <c r="AV5625" s="267">
        <v>10.14</v>
      </c>
      <c r="BB5625" s="268">
        <f t="shared" si="684"/>
        <v>8.4499999999999993</v>
      </c>
      <c r="BC5625" s="490"/>
      <c r="BF5625" s="271">
        <v>386</v>
      </c>
      <c r="BG5625" s="691"/>
      <c r="BH5625" s="691"/>
      <c r="BI5625" s="270">
        <v>225.56</v>
      </c>
    </row>
    <row r="5626" spans="1:61" x14ac:dyDescent="0.2">
      <c r="A5626" s="58">
        <v>42142</v>
      </c>
      <c r="B5626" s="92">
        <v>21.88</v>
      </c>
      <c r="C5626" s="60">
        <f t="shared" si="679"/>
        <v>20.423540689472219</v>
      </c>
      <c r="D5626" s="93">
        <v>8.41</v>
      </c>
      <c r="E5626" s="210">
        <f t="shared" si="664"/>
        <v>29.61</v>
      </c>
      <c r="F5626" s="211">
        <f t="shared" si="674"/>
        <v>30.29</v>
      </c>
      <c r="G5626" s="99">
        <f t="shared" si="675"/>
        <v>28.833540689472219</v>
      </c>
      <c r="H5626" s="173">
        <v>21.2</v>
      </c>
      <c r="I5626" s="174">
        <v>8.9600000000000009</v>
      </c>
      <c r="J5626" s="247">
        <f t="shared" si="680"/>
        <v>8.3849060422365689</v>
      </c>
      <c r="K5626" s="176">
        <f t="shared" si="681"/>
        <v>30.16</v>
      </c>
      <c r="L5626" s="177">
        <f t="shared" si="671"/>
        <v>29.584906042236568</v>
      </c>
      <c r="M5626" s="99"/>
      <c r="N5626" s="99"/>
      <c r="O5626" s="178">
        <f t="shared" si="656"/>
        <v>-0.12999999999999901</v>
      </c>
      <c r="P5626" s="99"/>
      <c r="Q5626" s="100">
        <f t="shared" si="685"/>
        <v>-0.43103448275861739</v>
      </c>
      <c r="R5626" s="99"/>
      <c r="S5626" s="102">
        <v>0</v>
      </c>
      <c r="T5626" s="250">
        <v>6.883333333333333E-2</v>
      </c>
      <c r="U5626" s="103">
        <v>0</v>
      </c>
      <c r="V5626" s="104">
        <v>0</v>
      </c>
      <c r="W5626" s="105">
        <v>0</v>
      </c>
      <c r="X5626" s="104">
        <v>0</v>
      </c>
      <c r="Y5626" s="253">
        <f t="shared" si="657"/>
        <v>30.221166666666665</v>
      </c>
      <c r="Z5626" s="254">
        <v>0</v>
      </c>
      <c r="AA5626" s="107">
        <v>0</v>
      </c>
      <c r="AB5626" s="108">
        <v>341</v>
      </c>
      <c r="AC5626" s="109">
        <v>0</v>
      </c>
      <c r="AD5626" s="265">
        <v>20.62</v>
      </c>
      <c r="AE5626" s="265">
        <v>16.27</v>
      </c>
      <c r="AF5626" s="109">
        <v>354.7</v>
      </c>
      <c r="AG5626" s="109">
        <v>0</v>
      </c>
      <c r="AH5626" s="109"/>
      <c r="AI5626" s="13"/>
      <c r="AJ5626" s="265">
        <v>9</v>
      </c>
      <c r="AK5626" s="739"/>
      <c r="AN5626" s="266">
        <f t="shared" si="682"/>
        <v>25.27</v>
      </c>
      <c r="AO5626" s="655"/>
      <c r="AP5626" s="213">
        <f t="shared" si="683"/>
        <v>-4.3149060422365686</v>
      </c>
      <c r="AQ5626" s="115">
        <f t="shared" si="676"/>
        <v>11.785758363727831</v>
      </c>
      <c r="AR5626" s="115">
        <f t="shared" si="677"/>
        <v>32.405758363727834</v>
      </c>
      <c r="AS5626" s="116">
        <f t="shared" si="678"/>
        <v>2.8389483214912659</v>
      </c>
      <c r="AT5626" s="260"/>
      <c r="AU5626" s="260"/>
      <c r="AV5626" s="267">
        <v>11.91</v>
      </c>
      <c r="BB5626" s="268">
        <f t="shared" si="684"/>
        <v>13.36</v>
      </c>
      <c r="BC5626" s="490"/>
      <c r="BF5626" s="271">
        <v>199</v>
      </c>
      <c r="BG5626" s="691"/>
      <c r="BH5626" s="691"/>
      <c r="BI5626" s="270">
        <v>153.09</v>
      </c>
    </row>
    <row r="5627" spans="1:61" x14ac:dyDescent="0.2">
      <c r="A5627" s="58">
        <v>42143</v>
      </c>
      <c r="B5627" s="92">
        <v>22.78</v>
      </c>
      <c r="C5627" s="60">
        <f t="shared" si="679"/>
        <v>21.263631485657093</v>
      </c>
      <c r="D5627" s="93">
        <v>8.34</v>
      </c>
      <c r="E5627" s="210">
        <f t="shared" si="664"/>
        <v>29.58</v>
      </c>
      <c r="F5627" s="211">
        <f t="shared" si="674"/>
        <v>31.12</v>
      </c>
      <c r="G5627" s="99">
        <f t="shared" si="675"/>
        <v>29.603631485657093</v>
      </c>
      <c r="H5627" s="173">
        <v>21.24</v>
      </c>
      <c r="I5627" s="174">
        <v>8.85</v>
      </c>
      <c r="J5627" s="247">
        <f t="shared" si="680"/>
        <v>8.2819663475216103</v>
      </c>
      <c r="K5627" s="176">
        <f t="shared" si="681"/>
        <v>30.089999999999996</v>
      </c>
      <c r="L5627" s="177">
        <f t="shared" si="671"/>
        <v>29.521966347521609</v>
      </c>
      <c r="M5627" s="99"/>
      <c r="N5627" s="99"/>
      <c r="O5627" s="178">
        <f t="shared" si="656"/>
        <v>-1.0300000000000047</v>
      </c>
      <c r="P5627" s="99"/>
      <c r="Q5627" s="100">
        <f t="shared" si="685"/>
        <v>-3.4230641409106179</v>
      </c>
      <c r="R5627" s="99"/>
      <c r="S5627" s="102">
        <v>0</v>
      </c>
      <c r="T5627" s="250">
        <v>4.725E-2</v>
      </c>
      <c r="U5627" s="103">
        <v>0</v>
      </c>
      <c r="V5627" s="104">
        <v>0</v>
      </c>
      <c r="W5627" s="105">
        <v>0</v>
      </c>
      <c r="X5627" s="104">
        <v>0</v>
      </c>
      <c r="Y5627" s="253">
        <f t="shared" si="657"/>
        <v>31.072750000000003</v>
      </c>
      <c r="Z5627" s="254">
        <v>0</v>
      </c>
      <c r="AA5627" s="107">
        <v>0</v>
      </c>
      <c r="AB5627" s="108">
        <v>340.9</v>
      </c>
      <c r="AC5627" s="109">
        <v>0.1</v>
      </c>
      <c r="AD5627" s="265">
        <v>19.309999999999999</v>
      </c>
      <c r="AE5627" s="265">
        <v>14.51</v>
      </c>
      <c r="AF5627" s="109">
        <v>354.6</v>
      </c>
      <c r="AG5627" s="109">
        <v>0</v>
      </c>
      <c r="AH5627" s="109"/>
      <c r="AI5627" s="13"/>
      <c r="AJ5627" s="265">
        <v>3.37</v>
      </c>
      <c r="AK5627" s="739"/>
      <c r="AN5627" s="266">
        <f t="shared" si="682"/>
        <v>17.88</v>
      </c>
      <c r="AO5627" s="655"/>
      <c r="AP5627" s="213">
        <f t="shared" si="683"/>
        <v>-11.64196634752161</v>
      </c>
      <c r="AQ5627" s="115">
        <f t="shared" si="676"/>
        <v>4.4131117428625322</v>
      </c>
      <c r="AR5627" s="115">
        <f t="shared" si="677"/>
        <v>23.723111742862532</v>
      </c>
      <c r="AS5627" s="116">
        <f t="shared" si="678"/>
        <v>-5.7808006046590776</v>
      </c>
      <c r="AT5627" s="260"/>
      <c r="AU5627" s="260"/>
      <c r="AV5627" s="267">
        <v>7.24</v>
      </c>
      <c r="BB5627" s="268">
        <f t="shared" si="684"/>
        <v>10.639999999999999</v>
      </c>
      <c r="BC5627" s="490"/>
      <c r="BF5627" s="271">
        <v>317</v>
      </c>
      <c r="BG5627" s="691"/>
      <c r="BH5627" s="691"/>
      <c r="BI5627" s="270">
        <v>208.83</v>
      </c>
    </row>
    <row r="5628" spans="1:61" x14ac:dyDescent="0.2">
      <c r="A5628" s="58">
        <v>42144</v>
      </c>
      <c r="B5628" s="92">
        <v>22.4</v>
      </c>
      <c r="C5628" s="60">
        <f t="shared" si="679"/>
        <v>20.908926482823478</v>
      </c>
      <c r="D5628" s="93">
        <v>8.35</v>
      </c>
      <c r="E5628" s="210">
        <f t="shared" si="664"/>
        <v>29.770000000000003</v>
      </c>
      <c r="F5628" s="211">
        <f t="shared" si="674"/>
        <v>30.75</v>
      </c>
      <c r="G5628" s="99">
        <f t="shared" si="675"/>
        <v>29.258926482823476</v>
      </c>
      <c r="H5628" s="173">
        <v>21.42</v>
      </c>
      <c r="I5628" s="174">
        <v>9</v>
      </c>
      <c r="J5628" s="247">
        <f t="shared" si="680"/>
        <v>8.4223386584965532</v>
      </c>
      <c r="K5628" s="176">
        <f t="shared" si="681"/>
        <v>30.42</v>
      </c>
      <c r="L5628" s="177">
        <f t="shared" si="671"/>
        <v>29.842338658496555</v>
      </c>
      <c r="M5628" s="99"/>
      <c r="N5628" s="99"/>
      <c r="O5628" s="178">
        <f t="shared" ref="O5628:O5691" si="686">K5628-F5628</f>
        <v>-0.32999999999999829</v>
      </c>
      <c r="P5628" s="99"/>
      <c r="Q5628" s="100">
        <f t="shared" si="685"/>
        <v>-1.084812623274156</v>
      </c>
      <c r="R5628" s="99"/>
      <c r="S5628" s="102">
        <v>0</v>
      </c>
      <c r="T5628" s="250">
        <v>4.725E-2</v>
      </c>
      <c r="U5628" s="103">
        <v>0</v>
      </c>
      <c r="V5628" s="104">
        <v>0</v>
      </c>
      <c r="W5628" s="105">
        <v>0</v>
      </c>
      <c r="X5628" s="104">
        <v>0</v>
      </c>
      <c r="Y5628" s="253">
        <f t="shared" si="657"/>
        <v>30.702750000000002</v>
      </c>
      <c r="Z5628" s="254">
        <v>0</v>
      </c>
      <c r="AA5628" s="107">
        <v>0</v>
      </c>
      <c r="AB5628" s="108">
        <v>340.9</v>
      </c>
      <c r="AC5628" s="109">
        <v>0</v>
      </c>
      <c r="AD5628" s="265">
        <v>0</v>
      </c>
      <c r="AE5628" s="265">
        <v>6.41</v>
      </c>
      <c r="AF5628" s="109">
        <v>354.5</v>
      </c>
      <c r="AG5628" s="109">
        <v>0</v>
      </c>
      <c r="AH5628" s="109"/>
      <c r="AI5628" s="13"/>
      <c r="AJ5628" s="265">
        <v>18</v>
      </c>
      <c r="AK5628" s="739"/>
      <c r="AN5628" s="266">
        <f t="shared" si="682"/>
        <v>24.41</v>
      </c>
      <c r="AO5628" s="655"/>
      <c r="AP5628" s="213">
        <f t="shared" si="683"/>
        <v>-5.4323386584965547</v>
      </c>
      <c r="AQ5628" s="115">
        <f t="shared" si="676"/>
        <v>23.571516727455663</v>
      </c>
      <c r="AR5628" s="115">
        <f t="shared" si="677"/>
        <v>23.571516727455663</v>
      </c>
      <c r="AS5628" s="116">
        <f t="shared" si="678"/>
        <v>-6.2525699310408918</v>
      </c>
      <c r="AT5628" s="260"/>
      <c r="AU5628" s="260"/>
      <c r="AV5628" s="267">
        <v>10.130000000000001</v>
      </c>
      <c r="BB5628" s="268">
        <f t="shared" si="684"/>
        <v>14.28</v>
      </c>
      <c r="BC5628" s="490"/>
      <c r="BF5628" s="271">
        <v>184</v>
      </c>
      <c r="BG5628" s="691"/>
      <c r="BH5628" s="691"/>
      <c r="BI5628" s="270">
        <v>169.98</v>
      </c>
    </row>
    <row r="5629" spans="1:61" x14ac:dyDescent="0.2">
      <c r="A5629" s="58">
        <v>42145</v>
      </c>
      <c r="B5629" s="92">
        <v>20.239999999999998</v>
      </c>
      <c r="C5629" s="60">
        <f t="shared" si="679"/>
        <v>18.892708571979785</v>
      </c>
      <c r="D5629" s="93">
        <v>8.32</v>
      </c>
      <c r="E5629" s="210">
        <f t="shared" si="664"/>
        <v>27.72</v>
      </c>
      <c r="F5629" s="211">
        <f t="shared" si="674"/>
        <v>28.56</v>
      </c>
      <c r="G5629" s="99">
        <f t="shared" si="675"/>
        <v>27.212708571979785</v>
      </c>
      <c r="H5629" s="173">
        <v>19.399999999999999</v>
      </c>
      <c r="I5629" s="174">
        <v>8.9</v>
      </c>
      <c r="J5629" s="247">
        <f t="shared" si="680"/>
        <v>8.3287571178465925</v>
      </c>
      <c r="K5629" s="176">
        <f t="shared" si="681"/>
        <v>28.299999999999997</v>
      </c>
      <c r="L5629" s="177">
        <f t="shared" si="671"/>
        <v>27.728757117846591</v>
      </c>
      <c r="M5629" s="99"/>
      <c r="N5629" s="99"/>
      <c r="O5629" s="178">
        <f t="shared" si="686"/>
        <v>-0.26000000000000156</v>
      </c>
      <c r="P5629" s="99"/>
      <c r="Q5629" s="100">
        <f t="shared" si="685"/>
        <v>-0.91872791519435193</v>
      </c>
      <c r="R5629" s="99"/>
      <c r="S5629" s="102">
        <v>0</v>
      </c>
      <c r="T5629" s="250">
        <v>4.725E-2</v>
      </c>
      <c r="U5629" s="103">
        <v>0</v>
      </c>
      <c r="V5629" s="104">
        <v>0</v>
      </c>
      <c r="W5629" s="105">
        <v>0</v>
      </c>
      <c r="X5629" s="104">
        <v>0</v>
      </c>
      <c r="Y5629" s="253">
        <f t="shared" si="657"/>
        <v>28.51275</v>
      </c>
      <c r="Z5629" s="254">
        <v>0</v>
      </c>
      <c r="AA5629" s="107">
        <v>0</v>
      </c>
      <c r="AB5629" s="108">
        <v>341</v>
      </c>
      <c r="AC5629" s="109">
        <v>0</v>
      </c>
      <c r="AD5629" s="265">
        <v>0</v>
      </c>
      <c r="AE5629" s="265">
        <v>0</v>
      </c>
      <c r="AF5629" s="109">
        <v>354.5</v>
      </c>
      <c r="AG5629" s="109">
        <v>0.5</v>
      </c>
      <c r="AH5629" s="109"/>
      <c r="AI5629" s="13"/>
      <c r="AJ5629" s="265">
        <v>28.8</v>
      </c>
      <c r="AK5629" s="739"/>
      <c r="AN5629" s="266">
        <f t="shared" si="682"/>
        <v>28.8</v>
      </c>
      <c r="AO5629" s="655"/>
      <c r="AP5629" s="213">
        <f t="shared" si="683"/>
        <v>1.0712428821534097</v>
      </c>
      <c r="AQ5629" s="115">
        <f t="shared" si="676"/>
        <v>37.714426763929062</v>
      </c>
      <c r="AR5629" s="115">
        <f t="shared" si="677"/>
        <v>37.714426763929062</v>
      </c>
      <c r="AS5629" s="116">
        <f t="shared" si="678"/>
        <v>10.002649646082467</v>
      </c>
      <c r="AT5629" s="260"/>
      <c r="AU5629" s="260"/>
      <c r="AV5629" s="267">
        <v>8.58</v>
      </c>
      <c r="BB5629" s="268">
        <f t="shared" si="684"/>
        <v>20.22</v>
      </c>
      <c r="BC5629" s="490"/>
      <c r="BF5629" s="271">
        <v>296</v>
      </c>
      <c r="BG5629" s="691"/>
      <c r="BH5629" s="691"/>
      <c r="BI5629" s="270">
        <v>178.54</v>
      </c>
    </row>
    <row r="5630" spans="1:61" x14ac:dyDescent="0.2">
      <c r="A5630" s="58">
        <v>42146</v>
      </c>
      <c r="B5630" s="92">
        <v>19.04</v>
      </c>
      <c r="C5630" s="60">
        <f t="shared" si="679"/>
        <v>17.772587510399955</v>
      </c>
      <c r="D5630" s="93">
        <v>8.3800000000000008</v>
      </c>
      <c r="E5630" s="210">
        <f t="shared" si="664"/>
        <v>25.5</v>
      </c>
      <c r="F5630" s="211">
        <f t="shared" si="674"/>
        <v>27.42</v>
      </c>
      <c r="G5630" s="99">
        <f t="shared" si="675"/>
        <v>26.152587510399954</v>
      </c>
      <c r="H5630" s="173">
        <v>17.12</v>
      </c>
      <c r="I5630" s="174">
        <v>8.94</v>
      </c>
      <c r="J5630" s="247">
        <f t="shared" si="680"/>
        <v>8.366189734106575</v>
      </c>
      <c r="K5630" s="176">
        <f t="shared" si="681"/>
        <v>26.060000000000002</v>
      </c>
      <c r="L5630" s="177">
        <f t="shared" si="671"/>
        <v>25.486189734106574</v>
      </c>
      <c r="M5630" s="99"/>
      <c r="N5630" s="99"/>
      <c r="O5630" s="178">
        <f t="shared" si="686"/>
        <v>-1.3599999999999994</v>
      </c>
      <c r="P5630" s="99"/>
      <c r="Q5630" s="100">
        <f t="shared" si="685"/>
        <v>-5.2187260168841103</v>
      </c>
      <c r="R5630" s="99"/>
      <c r="S5630" s="102">
        <v>0</v>
      </c>
      <c r="T5630" s="250">
        <v>4.725E-2</v>
      </c>
      <c r="U5630" s="103">
        <v>0</v>
      </c>
      <c r="V5630" s="104">
        <v>0</v>
      </c>
      <c r="W5630" s="105">
        <v>0</v>
      </c>
      <c r="X5630" s="104">
        <v>0</v>
      </c>
      <c r="Y5630" s="253">
        <f t="shared" si="657"/>
        <v>27.372750000000003</v>
      </c>
      <c r="Z5630" s="254">
        <v>0</v>
      </c>
      <c r="AA5630" s="107">
        <v>0</v>
      </c>
      <c r="AB5630" s="108">
        <v>341</v>
      </c>
      <c r="AC5630" s="109">
        <v>0</v>
      </c>
      <c r="AD5630" s="272">
        <v>15.68</v>
      </c>
      <c r="AE5630" s="265">
        <v>3.3</v>
      </c>
      <c r="AF5630" s="109">
        <v>354.5</v>
      </c>
      <c r="AG5630" s="109">
        <v>0</v>
      </c>
      <c r="AH5630" s="109"/>
      <c r="AI5630" s="13"/>
      <c r="AJ5630" s="265">
        <v>15.75</v>
      </c>
      <c r="AK5630" s="739"/>
      <c r="AN5630" s="266">
        <f t="shared" si="682"/>
        <v>19.05</v>
      </c>
      <c r="AO5630" s="655"/>
      <c r="AP5630" s="213">
        <f t="shared" si="683"/>
        <v>-6.4361897341065735</v>
      </c>
      <c r="AQ5630" s="115">
        <f t="shared" si="676"/>
        <v>20.625077136523704</v>
      </c>
      <c r="AR5630" s="115">
        <f t="shared" si="677"/>
        <v>36.305077136523707</v>
      </c>
      <c r="AS5630" s="116">
        <f t="shared" si="678"/>
        <v>10.834523402417133</v>
      </c>
      <c r="AT5630" s="260"/>
      <c r="AU5630" s="260"/>
      <c r="AV5630" s="267">
        <v>7.45</v>
      </c>
      <c r="BB5630" s="268">
        <f t="shared" si="684"/>
        <v>11.600000000000001</v>
      </c>
      <c r="BC5630" s="490"/>
      <c r="BF5630" s="271">
        <v>146</v>
      </c>
      <c r="BG5630" s="691"/>
      <c r="BH5630" s="691"/>
      <c r="BI5630" s="270">
        <v>153.66</v>
      </c>
    </row>
    <row r="5631" spans="1:61" x14ac:dyDescent="0.2">
      <c r="A5631" s="58">
        <v>42147</v>
      </c>
      <c r="B5631" s="92">
        <v>17.46</v>
      </c>
      <c r="C5631" s="60">
        <f t="shared" si="679"/>
        <v>16.297761445986517</v>
      </c>
      <c r="D5631" s="93">
        <v>8.5399999999999991</v>
      </c>
      <c r="E5631" s="210">
        <f t="shared" si="664"/>
        <v>25.619999999999997</v>
      </c>
      <c r="F5631" s="211">
        <f t="shared" si="674"/>
        <v>26</v>
      </c>
      <c r="G5631" s="99">
        <f t="shared" si="675"/>
        <v>24.837761445986516</v>
      </c>
      <c r="H5631" s="173">
        <v>17.079999999999998</v>
      </c>
      <c r="I5631" s="174">
        <v>9.02</v>
      </c>
      <c r="J5631" s="247">
        <f t="shared" si="680"/>
        <v>8.4410549666265453</v>
      </c>
      <c r="K5631" s="176">
        <f t="shared" si="681"/>
        <v>26.099999999999998</v>
      </c>
      <c r="L5631" s="177">
        <f t="shared" si="671"/>
        <v>25.521054966626544</v>
      </c>
      <c r="M5631" s="99"/>
      <c r="N5631" s="99"/>
      <c r="O5631" s="178">
        <f t="shared" si="686"/>
        <v>9.9999999999997868E-2</v>
      </c>
      <c r="P5631" s="99"/>
      <c r="Q5631" s="100">
        <f t="shared" si="685"/>
        <v>0.38314176245209913</v>
      </c>
      <c r="R5631" s="99"/>
      <c r="S5631" s="102">
        <v>0</v>
      </c>
      <c r="T5631" s="250">
        <v>0.1822</v>
      </c>
      <c r="U5631" s="103">
        <v>0</v>
      </c>
      <c r="V5631" s="104">
        <v>0</v>
      </c>
      <c r="W5631" s="105">
        <v>0</v>
      </c>
      <c r="X5631" s="104">
        <v>0</v>
      </c>
      <c r="Y5631" s="253">
        <f t="shared" si="657"/>
        <v>25.817799999999998</v>
      </c>
      <c r="Z5631" s="254">
        <v>0</v>
      </c>
      <c r="AA5631" s="107">
        <v>0</v>
      </c>
      <c r="AB5631" s="108">
        <v>341</v>
      </c>
      <c r="AC5631" s="109">
        <v>0</v>
      </c>
      <c r="AD5631" s="272">
        <v>22.12</v>
      </c>
      <c r="AE5631" s="265">
        <v>14.2</v>
      </c>
      <c r="AF5631" s="109">
        <v>354.45</v>
      </c>
      <c r="AG5631" s="109">
        <v>0</v>
      </c>
      <c r="AH5631" s="109"/>
      <c r="AI5631" s="13"/>
      <c r="AJ5631" s="265">
        <v>0</v>
      </c>
      <c r="AK5631" s="739"/>
      <c r="AN5631" s="266">
        <f t="shared" si="682"/>
        <v>14.2</v>
      </c>
      <c r="AO5631" s="655"/>
      <c r="AP5631" s="213">
        <f t="shared" si="683"/>
        <v>-11.321054966626544</v>
      </c>
      <c r="AQ5631" s="115">
        <f t="shared" si="676"/>
        <v>0</v>
      </c>
      <c r="AR5631" s="115">
        <f t="shared" si="677"/>
        <v>22.12</v>
      </c>
      <c r="AS5631" s="116">
        <f t="shared" si="678"/>
        <v>-3.3853949666265422</v>
      </c>
      <c r="AT5631" s="260"/>
      <c r="AU5631" s="260"/>
      <c r="AV5631" s="267">
        <v>10.15</v>
      </c>
      <c r="BB5631" s="268">
        <f t="shared" si="684"/>
        <v>4.0499999999999989</v>
      </c>
      <c r="BC5631" s="490"/>
      <c r="BF5631" s="271">
        <v>315</v>
      </c>
      <c r="BG5631" s="691"/>
      <c r="BH5631" s="691"/>
      <c r="BI5631" s="270">
        <v>153.69999999999999</v>
      </c>
    </row>
    <row r="5632" spans="1:61" x14ac:dyDescent="0.2">
      <c r="A5632" s="58">
        <v>42148</v>
      </c>
      <c r="B5632" s="92">
        <v>18.77</v>
      </c>
      <c r="C5632" s="60">
        <f t="shared" si="679"/>
        <v>17.520560271544497</v>
      </c>
      <c r="D5632" s="93">
        <v>8.59</v>
      </c>
      <c r="E5632" s="210">
        <f t="shared" si="664"/>
        <v>25.63</v>
      </c>
      <c r="F5632" s="218">
        <f t="shared" si="674"/>
        <v>27.36</v>
      </c>
      <c r="G5632" s="99">
        <f t="shared" si="675"/>
        <v>26.110560271544497</v>
      </c>
      <c r="H5632" s="173">
        <v>17.04</v>
      </c>
      <c r="I5632" s="174">
        <v>8.98</v>
      </c>
      <c r="J5632" s="247">
        <f t="shared" si="680"/>
        <v>8.403622350366561</v>
      </c>
      <c r="K5632" s="176">
        <f t="shared" si="681"/>
        <v>26.02</v>
      </c>
      <c r="L5632" s="177">
        <f t="shared" si="671"/>
        <v>25.44362235036656</v>
      </c>
      <c r="M5632" s="99"/>
      <c r="N5632" s="99"/>
      <c r="O5632" s="178">
        <f t="shared" si="686"/>
        <v>-1.3399999999999999</v>
      </c>
      <c r="P5632" s="99"/>
      <c r="Q5632" s="100">
        <f t="shared" si="685"/>
        <v>-5.1498847040737896</v>
      </c>
      <c r="R5632" s="99"/>
      <c r="S5632" s="102">
        <v>0</v>
      </c>
      <c r="T5632" s="250">
        <v>0.1822</v>
      </c>
      <c r="U5632" s="103">
        <v>0</v>
      </c>
      <c r="V5632" s="104">
        <v>0</v>
      </c>
      <c r="W5632" s="105">
        <v>0</v>
      </c>
      <c r="X5632" s="104">
        <v>0</v>
      </c>
      <c r="Y5632" s="253">
        <f t="shared" si="657"/>
        <v>27.177799999999998</v>
      </c>
      <c r="Z5632" s="254">
        <v>0</v>
      </c>
      <c r="AA5632" s="107">
        <v>0</v>
      </c>
      <c r="AB5632" s="108">
        <v>341</v>
      </c>
      <c r="AC5632" s="109">
        <v>0</v>
      </c>
      <c r="AD5632" s="272">
        <v>21.78</v>
      </c>
      <c r="AE5632" s="265">
        <v>9.3000000000000007</v>
      </c>
      <c r="AF5632" s="109">
        <v>354.4</v>
      </c>
      <c r="AG5632" s="109">
        <v>0</v>
      </c>
      <c r="AH5632" s="109"/>
      <c r="AI5632" s="13"/>
      <c r="AJ5632" s="265">
        <v>0</v>
      </c>
      <c r="AK5632" s="739"/>
      <c r="AN5632" s="266">
        <f t="shared" si="682"/>
        <v>9.3000000000000007</v>
      </c>
      <c r="AO5632" s="655"/>
      <c r="AP5632" s="213">
        <f t="shared" si="683"/>
        <v>-16.143622350366559</v>
      </c>
      <c r="AQ5632" s="115">
        <f t="shared" si="676"/>
        <v>0</v>
      </c>
      <c r="AR5632" s="115">
        <f t="shared" si="677"/>
        <v>21.78</v>
      </c>
      <c r="AS5632" s="116">
        <f t="shared" si="678"/>
        <v>-3.6480103503665582</v>
      </c>
      <c r="AT5632" s="260"/>
      <c r="AU5632" s="260"/>
      <c r="AV5632" s="267">
        <v>6.78</v>
      </c>
      <c r="BB5632" s="268">
        <f t="shared" si="684"/>
        <v>2.5200000000000005</v>
      </c>
      <c r="BC5632" s="490"/>
      <c r="BF5632" s="271">
        <v>250</v>
      </c>
      <c r="BG5632" s="691"/>
      <c r="BH5632" s="691"/>
      <c r="BI5632" s="270">
        <v>136.77000000000001</v>
      </c>
    </row>
    <row r="5633" spans="1:61" x14ac:dyDescent="0.2">
      <c r="A5633" s="58">
        <v>42149</v>
      </c>
      <c r="B5633" s="92">
        <v>20.68</v>
      </c>
      <c r="C5633" s="60">
        <f t="shared" si="679"/>
        <v>19.303419627892392</v>
      </c>
      <c r="D5633" s="93">
        <v>8.43</v>
      </c>
      <c r="E5633" s="210">
        <f t="shared" si="664"/>
        <v>27.77</v>
      </c>
      <c r="F5633" s="218">
        <f t="shared" si="674"/>
        <v>29.11</v>
      </c>
      <c r="G5633" s="99">
        <f t="shared" si="675"/>
        <v>27.733419627892392</v>
      </c>
      <c r="H5633" s="173">
        <v>19.34</v>
      </c>
      <c r="I5633" s="174">
        <v>8.94</v>
      </c>
      <c r="J5633" s="247">
        <f t="shared" si="680"/>
        <v>8.366189734106575</v>
      </c>
      <c r="K5633" s="176">
        <f t="shared" si="681"/>
        <v>28.28</v>
      </c>
      <c r="L5633" s="177">
        <f t="shared" si="671"/>
        <v>27.706189734106573</v>
      </c>
      <c r="M5633" s="99"/>
      <c r="N5633" s="99"/>
      <c r="O5633" s="178">
        <f t="shared" si="686"/>
        <v>-0.82999999999999829</v>
      </c>
      <c r="P5633" s="99"/>
      <c r="Q5633" s="100">
        <f t="shared" si="685"/>
        <v>-2.9349363507779289</v>
      </c>
      <c r="R5633" s="99"/>
      <c r="S5633" s="102">
        <v>0</v>
      </c>
      <c r="T5633" s="250">
        <v>0.1822</v>
      </c>
      <c r="U5633" s="103">
        <v>0</v>
      </c>
      <c r="V5633" s="104">
        <v>0</v>
      </c>
      <c r="W5633" s="105">
        <v>0</v>
      </c>
      <c r="X5633" s="104">
        <v>0</v>
      </c>
      <c r="Y5633" s="253">
        <f t="shared" si="657"/>
        <v>28.927799999999998</v>
      </c>
      <c r="Z5633" s="254">
        <v>0</v>
      </c>
      <c r="AA5633" s="107">
        <v>0</v>
      </c>
      <c r="AB5633" s="108">
        <v>341</v>
      </c>
      <c r="AC5633" s="109">
        <v>0</v>
      </c>
      <c r="AD5633" s="272">
        <v>13.97</v>
      </c>
      <c r="AE5633" s="265">
        <v>15.11</v>
      </c>
      <c r="AF5633" s="109">
        <v>354.4</v>
      </c>
      <c r="AG5633" s="109">
        <v>0</v>
      </c>
      <c r="AH5633" s="109"/>
      <c r="AI5633" s="13"/>
      <c r="AJ5633" s="265">
        <v>9</v>
      </c>
      <c r="AK5633" s="739"/>
      <c r="AN5633" s="266">
        <f t="shared" si="682"/>
        <v>24.11</v>
      </c>
      <c r="AO5633" s="655"/>
      <c r="AP5633" s="213">
        <f t="shared" si="683"/>
        <v>-3.5961897341065736</v>
      </c>
      <c r="AQ5633" s="115">
        <f t="shared" si="676"/>
        <v>11.785758363727831</v>
      </c>
      <c r="AR5633" s="115">
        <f t="shared" si="677"/>
        <v>25.755758363727832</v>
      </c>
      <c r="AS5633" s="116">
        <f t="shared" si="678"/>
        <v>-1.9334633703787425</v>
      </c>
      <c r="AT5633" s="260"/>
      <c r="AU5633" s="260"/>
      <c r="AV5633" s="267">
        <v>11.87</v>
      </c>
      <c r="BB5633" s="268">
        <f t="shared" si="684"/>
        <v>12.24</v>
      </c>
      <c r="BC5633" s="490"/>
      <c r="BF5633" s="271">
        <v>359</v>
      </c>
      <c r="BG5633" s="691"/>
      <c r="BH5633" s="691"/>
      <c r="BI5633" s="270">
        <v>196.89</v>
      </c>
    </row>
    <row r="5634" spans="1:61" x14ac:dyDescent="0.2">
      <c r="A5634" s="58">
        <v>42150</v>
      </c>
      <c r="B5634" s="92">
        <v>23.02</v>
      </c>
      <c r="C5634" s="60">
        <f t="shared" si="679"/>
        <v>21.487655697973057</v>
      </c>
      <c r="D5634" s="93">
        <v>8.59</v>
      </c>
      <c r="E5634" s="210">
        <f t="shared" si="664"/>
        <v>32.049999999999997</v>
      </c>
      <c r="F5634" s="218">
        <f t="shared" si="674"/>
        <v>31.61</v>
      </c>
      <c r="G5634" s="99">
        <f t="shared" si="675"/>
        <v>30.077655697973057</v>
      </c>
      <c r="H5634" s="173">
        <v>23.46</v>
      </c>
      <c r="I5634" s="174">
        <v>9.07</v>
      </c>
      <c r="J5634" s="247">
        <f t="shared" si="680"/>
        <v>8.4878457369515274</v>
      </c>
      <c r="K5634" s="176">
        <f t="shared" si="681"/>
        <v>32.53</v>
      </c>
      <c r="L5634" s="177">
        <f t="shared" si="671"/>
        <v>31.947845736951528</v>
      </c>
      <c r="M5634" s="99"/>
      <c r="N5634" s="99"/>
      <c r="O5634" s="178">
        <f t="shared" si="686"/>
        <v>0.92000000000000171</v>
      </c>
      <c r="P5634" s="99"/>
      <c r="Q5634" s="100">
        <f t="shared" si="685"/>
        <v>2.8281586228097191</v>
      </c>
      <c r="R5634" s="99"/>
      <c r="S5634" s="102">
        <v>0</v>
      </c>
      <c r="T5634" s="250">
        <v>0.1822</v>
      </c>
      <c r="U5634" s="103">
        <v>0</v>
      </c>
      <c r="V5634" s="104">
        <v>0</v>
      </c>
      <c r="W5634" s="105">
        <v>0</v>
      </c>
      <c r="X5634" s="104">
        <v>0</v>
      </c>
      <c r="Y5634" s="253">
        <f t="shared" si="657"/>
        <v>31.427799999999998</v>
      </c>
      <c r="Z5634" s="254">
        <v>0</v>
      </c>
      <c r="AA5634" s="107">
        <v>0</v>
      </c>
      <c r="AB5634" s="108">
        <v>341</v>
      </c>
      <c r="AC5634" s="109">
        <v>0</v>
      </c>
      <c r="AD5634" s="272">
        <v>0</v>
      </c>
      <c r="AE5634" s="265">
        <v>6.33</v>
      </c>
      <c r="AF5634" s="109">
        <v>354.3</v>
      </c>
      <c r="AG5634" s="109">
        <v>0</v>
      </c>
      <c r="AH5634" s="109">
        <v>17.309999999999999</v>
      </c>
      <c r="AI5634" s="13"/>
      <c r="AJ5634" s="265">
        <v>11.7</v>
      </c>
      <c r="AK5634" s="739"/>
      <c r="AN5634" s="266">
        <f t="shared" si="682"/>
        <v>18.03</v>
      </c>
      <c r="AO5634" s="655"/>
      <c r="AP5634" s="213">
        <f t="shared" si="683"/>
        <v>-13.917845736951527</v>
      </c>
      <c r="AQ5634" s="115">
        <f t="shared" si="676"/>
        <v>15.321485872846178</v>
      </c>
      <c r="AR5634" s="115">
        <f t="shared" si="677"/>
        <v>15.321485872846178</v>
      </c>
      <c r="AS5634" s="116">
        <f t="shared" si="678"/>
        <v>-16.606841864105348</v>
      </c>
      <c r="AT5634" s="260"/>
      <c r="AU5634" s="260"/>
      <c r="AV5634" s="267">
        <v>9.1199999999999992</v>
      </c>
      <c r="BB5634" s="268">
        <f t="shared" si="684"/>
        <v>8.9100000000000019</v>
      </c>
      <c r="BC5634" s="490"/>
      <c r="BF5634" s="271">
        <v>172</v>
      </c>
      <c r="BG5634" s="691"/>
      <c r="BH5634" s="691"/>
      <c r="BI5634" s="270">
        <v>190.42</v>
      </c>
    </row>
    <row r="5635" spans="1:61" x14ac:dyDescent="0.2">
      <c r="A5635" s="58">
        <v>42151</v>
      </c>
      <c r="B5635" s="92">
        <v>25.24</v>
      </c>
      <c r="C5635" s="60">
        <f t="shared" si="679"/>
        <v>23.559879661895739</v>
      </c>
      <c r="D5635" s="93">
        <v>8.5399999999999991</v>
      </c>
      <c r="E5635" s="210">
        <f t="shared" si="664"/>
        <v>32.230000000000004</v>
      </c>
      <c r="F5635" s="218">
        <f t="shared" si="674"/>
        <v>33.78</v>
      </c>
      <c r="G5635" s="99">
        <f t="shared" si="675"/>
        <v>32.099879661895741</v>
      </c>
      <c r="H5635" s="173">
        <v>23.69</v>
      </c>
      <c r="I5635" s="174">
        <v>8.9600000000000009</v>
      </c>
      <c r="J5635" s="247">
        <f t="shared" si="680"/>
        <v>8.3849060422365689</v>
      </c>
      <c r="K5635" s="176">
        <f t="shared" si="681"/>
        <v>32.650000000000006</v>
      </c>
      <c r="L5635" s="177">
        <f t="shared" si="671"/>
        <v>32.07490604223657</v>
      </c>
      <c r="M5635" s="99"/>
      <c r="N5635" s="99"/>
      <c r="O5635" s="178">
        <f t="shared" si="686"/>
        <v>-1.1299999999999955</v>
      </c>
      <c r="P5635" s="99"/>
      <c r="Q5635" s="100">
        <f t="shared" si="685"/>
        <v>-3.4609494640122369</v>
      </c>
      <c r="R5635" s="99"/>
      <c r="S5635" s="102">
        <v>0</v>
      </c>
      <c r="T5635" s="250">
        <v>0.1822</v>
      </c>
      <c r="U5635" s="103">
        <v>0</v>
      </c>
      <c r="V5635" s="104">
        <v>0</v>
      </c>
      <c r="W5635" s="105">
        <v>0</v>
      </c>
      <c r="X5635" s="104">
        <v>0</v>
      </c>
      <c r="Y5635" s="253">
        <f t="shared" si="657"/>
        <v>33.597799999999999</v>
      </c>
      <c r="Z5635" s="254">
        <v>0</v>
      </c>
      <c r="AA5635" s="107">
        <v>0</v>
      </c>
      <c r="AB5635" s="108">
        <v>340.9</v>
      </c>
      <c r="AC5635" s="109">
        <v>0</v>
      </c>
      <c r="AD5635" s="272">
        <v>21.02</v>
      </c>
      <c r="AE5635" s="265">
        <v>10.82</v>
      </c>
      <c r="AF5635" s="109">
        <v>354.25</v>
      </c>
      <c r="AG5635" s="109">
        <v>0</v>
      </c>
      <c r="AH5635" s="109">
        <v>0</v>
      </c>
      <c r="AI5635" s="13"/>
      <c r="AJ5635" s="265">
        <v>24.55</v>
      </c>
      <c r="AK5635" s="739"/>
      <c r="AN5635" s="266">
        <f t="shared" si="682"/>
        <v>35.370000000000005</v>
      </c>
      <c r="AO5635" s="655"/>
      <c r="AP5635" s="213">
        <f t="shared" si="683"/>
        <v>3.2950939577634344</v>
      </c>
      <c r="AQ5635" s="115">
        <f t="shared" si="676"/>
        <v>32.148929758835365</v>
      </c>
      <c r="AR5635" s="115">
        <f t="shared" si="677"/>
        <v>53.168929758835361</v>
      </c>
      <c r="AS5635" s="116">
        <f t="shared" si="678"/>
        <v>21.113613716598792</v>
      </c>
      <c r="AT5635" s="260"/>
      <c r="AU5635" s="260"/>
      <c r="AV5635" s="267">
        <v>8.59</v>
      </c>
      <c r="BB5635" s="268">
        <f t="shared" si="684"/>
        <v>26.780000000000005</v>
      </c>
      <c r="BC5635" s="490"/>
      <c r="BF5635" s="271">
        <v>350</v>
      </c>
      <c r="BG5635" s="691"/>
      <c r="BH5635" s="691"/>
      <c r="BI5635" s="270">
        <v>159.13999999999999</v>
      </c>
    </row>
    <row r="5636" spans="1:61" x14ac:dyDescent="0.2">
      <c r="A5636" s="58">
        <v>42152</v>
      </c>
      <c r="B5636" s="92">
        <v>25.9</v>
      </c>
      <c r="C5636" s="60">
        <f t="shared" si="679"/>
        <v>24.175946245764646</v>
      </c>
      <c r="D5636" s="93">
        <v>8.43</v>
      </c>
      <c r="E5636" s="210">
        <f t="shared" si="664"/>
        <v>33.239999999999995</v>
      </c>
      <c r="F5636" s="218">
        <f t="shared" si="674"/>
        <v>34.33</v>
      </c>
      <c r="G5636" s="99">
        <f t="shared" si="675"/>
        <v>32.605946245764642</v>
      </c>
      <c r="H5636" s="173">
        <v>24.81</v>
      </c>
      <c r="I5636" s="174">
        <v>9.4</v>
      </c>
      <c r="J5636" s="247">
        <f t="shared" si="680"/>
        <v>8.7966648210963996</v>
      </c>
      <c r="K5636" s="176">
        <f t="shared" si="681"/>
        <v>34.21</v>
      </c>
      <c r="L5636" s="177">
        <f t="shared" si="671"/>
        <v>33.606664821096402</v>
      </c>
      <c r="M5636" s="99"/>
      <c r="N5636" s="99"/>
      <c r="O5636" s="178">
        <f t="shared" si="686"/>
        <v>-0.11999999999999744</v>
      </c>
      <c r="P5636" s="99"/>
      <c r="Q5636" s="100">
        <f t="shared" si="685"/>
        <v>-0.35077462730195103</v>
      </c>
      <c r="R5636" s="99"/>
      <c r="S5636" s="102">
        <v>0</v>
      </c>
      <c r="T5636" s="250">
        <v>0.1822</v>
      </c>
      <c r="U5636" s="103">
        <v>0</v>
      </c>
      <c r="V5636" s="104">
        <v>0</v>
      </c>
      <c r="W5636" s="105">
        <v>0</v>
      </c>
      <c r="X5636" s="104">
        <v>0</v>
      </c>
      <c r="Y5636" s="253">
        <f t="shared" si="657"/>
        <v>34.147799999999997</v>
      </c>
      <c r="Z5636" s="254">
        <v>0</v>
      </c>
      <c r="AA5636" s="107">
        <v>0</v>
      </c>
      <c r="AB5636" s="108">
        <v>340.8</v>
      </c>
      <c r="AC5636" s="109">
        <v>0</v>
      </c>
      <c r="AD5636" s="272">
        <v>20.65</v>
      </c>
      <c r="AE5636" s="265">
        <v>17.3</v>
      </c>
      <c r="AF5636" s="109">
        <v>354.2</v>
      </c>
      <c r="AG5636" s="109">
        <v>0</v>
      </c>
      <c r="AH5636" s="109"/>
      <c r="AI5636" s="13"/>
      <c r="AJ5636" s="265">
        <v>6.75</v>
      </c>
      <c r="AK5636" s="739"/>
      <c r="AN5636" s="266">
        <f t="shared" si="682"/>
        <v>24.05</v>
      </c>
      <c r="AO5636" s="655"/>
      <c r="AP5636" s="213">
        <f t="shared" si="683"/>
        <v>-9.5566648210964011</v>
      </c>
      <c r="AQ5636" s="115">
        <f t="shared" si="676"/>
        <v>8.839318772795874</v>
      </c>
      <c r="AR5636" s="115">
        <f t="shared" si="677"/>
        <v>29.489318772795873</v>
      </c>
      <c r="AS5636" s="116">
        <f t="shared" si="678"/>
        <v>-4.096820048300529</v>
      </c>
      <c r="AT5636" s="260"/>
      <c r="AU5636" s="260"/>
      <c r="AV5636" s="273">
        <v>9.69</v>
      </c>
      <c r="BB5636" s="268">
        <f t="shared" si="684"/>
        <v>14.360000000000001</v>
      </c>
      <c r="BC5636" s="490"/>
      <c r="BF5636" s="271">
        <v>214</v>
      </c>
      <c r="BG5636" s="691"/>
      <c r="BH5636" s="691"/>
      <c r="BI5636" s="270">
        <v>149.30000000000001</v>
      </c>
    </row>
    <row r="5637" spans="1:61" x14ac:dyDescent="0.2">
      <c r="A5637" s="58">
        <v>42153</v>
      </c>
      <c r="B5637" s="92">
        <v>23.59</v>
      </c>
      <c r="C5637" s="60">
        <f t="shared" si="679"/>
        <v>22.019713202223475</v>
      </c>
      <c r="D5637" s="93">
        <v>7.76</v>
      </c>
      <c r="E5637" s="210">
        <f t="shared" si="664"/>
        <v>30.740000000000002</v>
      </c>
      <c r="F5637" s="218">
        <f t="shared" si="674"/>
        <v>31.35</v>
      </c>
      <c r="G5637" s="99">
        <f t="shared" si="675"/>
        <v>29.779713202223476</v>
      </c>
      <c r="H5637" s="173">
        <v>22.98</v>
      </c>
      <c r="I5637" s="174">
        <v>9.34</v>
      </c>
      <c r="J5637" s="247">
        <f t="shared" si="680"/>
        <v>8.7405158967064231</v>
      </c>
      <c r="K5637" s="176">
        <f t="shared" si="681"/>
        <v>32.32</v>
      </c>
      <c r="L5637" s="177">
        <f t="shared" si="671"/>
        <v>31.720515896706424</v>
      </c>
      <c r="M5637" s="99"/>
      <c r="N5637" s="99"/>
      <c r="O5637" s="178">
        <f t="shared" si="686"/>
        <v>0.96999999999999886</v>
      </c>
      <c r="P5637" s="99"/>
      <c r="Q5637" s="100">
        <f t="shared" si="685"/>
        <v>3.0012376237623726</v>
      </c>
      <c r="R5637" s="99"/>
      <c r="S5637" s="102">
        <v>0</v>
      </c>
      <c r="T5637" s="250">
        <v>0.1822</v>
      </c>
      <c r="U5637" s="103">
        <v>0</v>
      </c>
      <c r="V5637" s="104">
        <v>0</v>
      </c>
      <c r="W5637" s="105">
        <v>0</v>
      </c>
      <c r="X5637" s="104">
        <v>0</v>
      </c>
      <c r="Y5637" s="253">
        <f t="shared" si="657"/>
        <v>31.1678</v>
      </c>
      <c r="Z5637" s="254">
        <v>0</v>
      </c>
      <c r="AA5637" s="107">
        <v>0</v>
      </c>
      <c r="AB5637" s="108">
        <v>340.8</v>
      </c>
      <c r="AC5637" s="109">
        <v>0</v>
      </c>
      <c r="AD5637" s="272">
        <v>15.87</v>
      </c>
      <c r="AE5637" s="265">
        <v>14.13</v>
      </c>
      <c r="AF5637" s="109">
        <v>354.15</v>
      </c>
      <c r="AG5637" s="109">
        <v>0</v>
      </c>
      <c r="AH5637" s="109"/>
      <c r="AI5637" s="13"/>
      <c r="AJ5637" s="265">
        <v>18</v>
      </c>
      <c r="AK5637" s="739"/>
      <c r="AN5637" s="266">
        <f t="shared" si="682"/>
        <v>32.130000000000003</v>
      </c>
      <c r="AO5637" s="655"/>
      <c r="AP5637" s="213">
        <f t="shared" si="683"/>
        <v>0.40948410329357898</v>
      </c>
      <c r="AQ5637" s="115">
        <f t="shared" si="676"/>
        <v>23.571516727455663</v>
      </c>
      <c r="AR5637" s="115">
        <f t="shared" si="677"/>
        <v>39.441516727455664</v>
      </c>
      <c r="AS5637" s="116">
        <f t="shared" si="678"/>
        <v>7.7403928307492436</v>
      </c>
      <c r="AT5637" s="260"/>
      <c r="AU5637" s="260"/>
      <c r="AV5637" s="273">
        <v>8.14</v>
      </c>
      <c r="BB5637" s="268">
        <f t="shared" si="684"/>
        <v>23.990000000000002</v>
      </c>
      <c r="BC5637" s="490"/>
      <c r="BF5637" s="271">
        <v>277</v>
      </c>
      <c r="BG5637" s="691"/>
      <c r="BH5637" s="691"/>
      <c r="BI5637" s="270">
        <v>186.16</v>
      </c>
    </row>
    <row r="5638" spans="1:61" x14ac:dyDescent="0.2">
      <c r="A5638" s="58">
        <v>42154</v>
      </c>
      <c r="B5638" s="92">
        <v>24.24</v>
      </c>
      <c r="C5638" s="60">
        <f t="shared" si="679"/>
        <v>22.626445443912548</v>
      </c>
      <c r="D5638" s="93">
        <v>7.66</v>
      </c>
      <c r="E5638" s="210">
        <f t="shared" si="664"/>
        <v>30.29</v>
      </c>
      <c r="F5638" s="218">
        <f t="shared" si="674"/>
        <v>31.9</v>
      </c>
      <c r="G5638" s="99">
        <f t="shared" si="675"/>
        <v>30.286445443912548</v>
      </c>
      <c r="H5638" s="173">
        <v>22.63</v>
      </c>
      <c r="I5638" s="174">
        <v>9.5399999999999991</v>
      </c>
      <c r="J5638" s="247">
        <f t="shared" si="680"/>
        <v>8.9276789780063464</v>
      </c>
      <c r="K5638" s="176">
        <f t="shared" si="681"/>
        <v>32.17</v>
      </c>
      <c r="L5638" s="177">
        <f t="shared" si="671"/>
        <v>31.557678978006344</v>
      </c>
      <c r="M5638" s="99"/>
      <c r="N5638" s="99"/>
      <c r="O5638" s="178">
        <f t="shared" si="686"/>
        <v>0.27000000000000313</v>
      </c>
      <c r="P5638" s="99"/>
      <c r="Q5638" s="100">
        <f t="shared" si="685"/>
        <v>0.83929126515387975</v>
      </c>
      <c r="R5638" s="99"/>
      <c r="S5638" s="102">
        <v>0</v>
      </c>
      <c r="T5638" s="250">
        <v>0.1822</v>
      </c>
      <c r="U5638" s="103">
        <v>0</v>
      </c>
      <c r="V5638" s="104">
        <v>0</v>
      </c>
      <c r="W5638" s="105">
        <v>0</v>
      </c>
      <c r="X5638" s="104">
        <v>0</v>
      </c>
      <c r="Y5638" s="253">
        <f t="shared" si="657"/>
        <v>31.717799999999997</v>
      </c>
      <c r="Z5638" s="254">
        <v>0</v>
      </c>
      <c r="AA5638" s="107">
        <v>0</v>
      </c>
      <c r="AB5638" s="108">
        <v>340.7</v>
      </c>
      <c r="AC5638" s="109">
        <v>0</v>
      </c>
      <c r="AD5638" s="272">
        <v>23.14</v>
      </c>
      <c r="AE5638" s="265">
        <v>4.63</v>
      </c>
      <c r="AF5638" s="109">
        <v>354.05</v>
      </c>
      <c r="AG5638" s="109">
        <v>0</v>
      </c>
      <c r="AH5638" s="109"/>
      <c r="AI5638" s="13"/>
      <c r="AJ5638" s="265">
        <v>5.62</v>
      </c>
      <c r="AK5638" s="739"/>
      <c r="AN5638" s="266">
        <f t="shared" si="682"/>
        <v>10.25</v>
      </c>
      <c r="AO5638" s="655"/>
      <c r="AP5638" s="213">
        <f t="shared" si="683"/>
        <v>-21.307678978006344</v>
      </c>
      <c r="AQ5638" s="115">
        <f t="shared" si="676"/>
        <v>7.3595513337944904</v>
      </c>
      <c r="AR5638" s="115">
        <f t="shared" si="677"/>
        <v>30.499551333794493</v>
      </c>
      <c r="AS5638" s="116">
        <f t="shared" si="678"/>
        <v>-1.0388256442118511</v>
      </c>
      <c r="AT5638" s="260"/>
      <c r="AU5638" s="260"/>
      <c r="AV5638" s="273">
        <v>5.88</v>
      </c>
      <c r="BB5638" s="268">
        <f t="shared" si="684"/>
        <v>4.37</v>
      </c>
      <c r="BC5638" s="490"/>
      <c r="BF5638" s="271">
        <v>211</v>
      </c>
      <c r="BG5638" s="691"/>
      <c r="BH5638" s="691"/>
      <c r="BI5638" s="270">
        <v>138.93</v>
      </c>
    </row>
    <row r="5639" spans="1:61" ht="13.5" thickBot="1" x14ac:dyDescent="0.25">
      <c r="A5639" s="58">
        <v>42155</v>
      </c>
      <c r="B5639" s="121">
        <v>23.9</v>
      </c>
      <c r="C5639" s="60">
        <f t="shared" si="679"/>
        <v>22.309077809798264</v>
      </c>
      <c r="D5639" s="122">
        <v>8.07</v>
      </c>
      <c r="E5639" s="210">
        <f t="shared" si="664"/>
        <v>30.78</v>
      </c>
      <c r="F5639" s="221">
        <f t="shared" si="674"/>
        <v>31.97</v>
      </c>
      <c r="G5639" s="99">
        <f t="shared" si="675"/>
        <v>30.379077809798265</v>
      </c>
      <c r="H5639" s="223">
        <v>22.71</v>
      </c>
      <c r="I5639" s="224">
        <v>10.17</v>
      </c>
      <c r="J5639" s="247">
        <f t="shared" si="680"/>
        <v>9.517242684101106</v>
      </c>
      <c r="K5639" s="243">
        <f t="shared" si="681"/>
        <v>32.880000000000003</v>
      </c>
      <c r="L5639" s="222">
        <f t="shared" si="671"/>
        <v>32.227242684101107</v>
      </c>
      <c r="M5639" s="274"/>
      <c r="N5639" s="274"/>
      <c r="O5639" s="178">
        <f t="shared" si="686"/>
        <v>0.91000000000000369</v>
      </c>
      <c r="P5639" s="99"/>
      <c r="Q5639" s="100">
        <f t="shared" si="685"/>
        <v>2.76763990267641</v>
      </c>
      <c r="R5639" s="274"/>
      <c r="S5639" s="128">
        <v>0</v>
      </c>
      <c r="T5639" s="250">
        <v>0.1822</v>
      </c>
      <c r="U5639" s="129">
        <v>0</v>
      </c>
      <c r="V5639" s="130">
        <v>0</v>
      </c>
      <c r="W5639" s="131">
        <v>0</v>
      </c>
      <c r="X5639" s="130">
        <v>0</v>
      </c>
      <c r="Y5639" s="253">
        <f t="shared" ref="Y5639:Y5702" si="687">+F5639-S5639-T5639-U5639-V5639+W5639+X5639</f>
        <v>31.787799999999997</v>
      </c>
      <c r="Z5639" s="254">
        <v>0</v>
      </c>
      <c r="AA5639" s="107">
        <v>0</v>
      </c>
      <c r="AB5639" s="275">
        <v>340.7</v>
      </c>
      <c r="AC5639" s="276">
        <v>0</v>
      </c>
      <c r="AD5639" s="277">
        <v>18.11</v>
      </c>
      <c r="AE5639" s="278">
        <v>14.65</v>
      </c>
      <c r="AF5639" s="276">
        <v>354</v>
      </c>
      <c r="AG5639" s="276">
        <v>0</v>
      </c>
      <c r="AH5639" s="276"/>
      <c r="AI5639" s="279"/>
      <c r="AJ5639" s="278">
        <v>3.37</v>
      </c>
      <c r="AK5639" s="739"/>
      <c r="AN5639" s="280">
        <f t="shared" si="682"/>
        <v>18.02</v>
      </c>
      <c r="AO5639" s="660"/>
      <c r="AP5639" s="281">
        <f t="shared" si="683"/>
        <v>-14.207242684101107</v>
      </c>
      <c r="AQ5639" s="282">
        <f t="shared" si="676"/>
        <v>4.4131117428625322</v>
      </c>
      <c r="AR5639" s="282">
        <f t="shared" si="677"/>
        <v>22.523111742862532</v>
      </c>
      <c r="AS5639" s="283">
        <f t="shared" si="678"/>
        <v>-9.6844029412385737</v>
      </c>
      <c r="AT5639" s="260"/>
      <c r="AU5639" s="260"/>
      <c r="AV5639" s="284">
        <v>9.93</v>
      </c>
      <c r="BB5639" s="285">
        <f t="shared" si="684"/>
        <v>8.09</v>
      </c>
      <c r="BC5639" s="490"/>
      <c r="BF5639" s="286">
        <v>417</v>
      </c>
      <c r="BG5639" s="692"/>
      <c r="BH5639" s="692"/>
      <c r="BI5639" s="287">
        <v>170.19</v>
      </c>
    </row>
    <row r="5640" spans="1:61" s="7" customFormat="1" x14ac:dyDescent="0.2">
      <c r="A5640" s="58">
        <v>42156</v>
      </c>
      <c r="B5640" s="288">
        <v>24.63</v>
      </c>
      <c r="C5640" s="151">
        <f>B5640*0.963669369884302</f>
        <v>23.735176580250357</v>
      </c>
      <c r="D5640" s="150">
        <v>7.21</v>
      </c>
      <c r="E5640" s="210">
        <f t="shared" si="664"/>
        <v>29.91</v>
      </c>
      <c r="F5640" s="198">
        <f t="shared" si="674"/>
        <v>31.84</v>
      </c>
      <c r="G5640" s="153">
        <f t="shared" si="675"/>
        <v>30.945176580250358</v>
      </c>
      <c r="H5640" s="289">
        <v>22.7</v>
      </c>
      <c r="I5640" s="200">
        <v>9.15</v>
      </c>
      <c r="J5640" s="247">
        <f>I5640*0.813302072280132</f>
        <v>7.4417139613632077</v>
      </c>
      <c r="K5640" s="248">
        <f>H5640+I5640</f>
        <v>31.85</v>
      </c>
      <c r="L5640" s="249">
        <f t="shared" si="671"/>
        <v>30.141713961363209</v>
      </c>
      <c r="M5640" s="99"/>
      <c r="N5640" s="99"/>
      <c r="O5640" s="69">
        <f t="shared" si="686"/>
        <v>1.0000000000001563E-2</v>
      </c>
      <c r="P5640" s="151">
        <f t="shared" ref="P5640:P5703" si="688">L5640-G5640</f>
        <v>-0.8034626188871492</v>
      </c>
      <c r="Q5640" s="290">
        <f t="shared" ref="Q5640:Q5703" si="689">O5640/K5640</f>
        <v>3.1397174254322018E-4</v>
      </c>
      <c r="R5640" s="291">
        <f t="shared" ref="R5640:R5703" si="690">P5640/L5640</f>
        <v>-2.665616891982513E-2</v>
      </c>
      <c r="S5640" s="292">
        <v>0</v>
      </c>
      <c r="T5640" s="293">
        <v>0.1822</v>
      </c>
      <c r="U5640" s="294">
        <v>0</v>
      </c>
      <c r="V5640" s="295">
        <v>0</v>
      </c>
      <c r="W5640" s="296">
        <v>0</v>
      </c>
      <c r="X5640" s="295">
        <v>0</v>
      </c>
      <c r="Y5640" s="297">
        <f t="shared" si="687"/>
        <v>31.657799999999998</v>
      </c>
      <c r="Z5640" s="298">
        <v>0</v>
      </c>
      <c r="AA5640" s="299">
        <v>0</v>
      </c>
      <c r="AB5640" s="300">
        <v>339.7</v>
      </c>
      <c r="AC5640" s="300">
        <v>0</v>
      </c>
      <c r="AD5640" s="301">
        <v>16.53</v>
      </c>
      <c r="AE5640" s="301">
        <v>13.85</v>
      </c>
      <c r="AF5640" s="300">
        <v>353.9</v>
      </c>
      <c r="AG5640" s="300">
        <v>0</v>
      </c>
      <c r="AH5640" s="300">
        <v>0</v>
      </c>
      <c r="AI5640" s="300">
        <v>0</v>
      </c>
      <c r="AJ5640" s="301">
        <v>9</v>
      </c>
      <c r="AK5640" s="928"/>
      <c r="AL5640"/>
      <c r="AM5640"/>
      <c r="AN5640" s="302">
        <f t="shared" ref="AN5640:AN5671" si="691">AJ5640+AD5640</f>
        <v>25.53</v>
      </c>
      <c r="AO5640" s="434"/>
      <c r="AP5640" s="303">
        <f t="shared" ref="AP5640:AP5671" si="692">AN5640-F5640</f>
        <v>-6.3099999999999987</v>
      </c>
      <c r="AQ5640" s="151">
        <f t="shared" ref="AQ5640:AQ5669" si="693">AJ5640*1.14889748285915</f>
        <v>10.34007734573235</v>
      </c>
      <c r="AR5640" s="151">
        <f t="shared" si="677"/>
        <v>26.870077345732351</v>
      </c>
      <c r="AS5640" s="153">
        <f t="shared" ref="AS5640:AS5703" si="694">(AR5640+(0.6*(BF5640/1000)))-L5640</f>
        <v>-3.1192366156308573</v>
      </c>
      <c r="AT5640" s="304"/>
      <c r="AU5640" s="304"/>
      <c r="AV5640" s="305">
        <v>6.89</v>
      </c>
      <c r="BB5640" s="306">
        <f t="shared" si="684"/>
        <v>18.64</v>
      </c>
      <c r="BC5640" s="304"/>
      <c r="BF5640" s="307">
        <v>254</v>
      </c>
      <c r="BG5640" s="693"/>
      <c r="BH5640" s="693"/>
      <c r="BI5640" s="308">
        <v>155.30000000000001</v>
      </c>
    </row>
    <row r="5641" spans="1:61" s="7" customFormat="1" x14ac:dyDescent="0.2">
      <c r="A5641" s="58">
        <v>42157</v>
      </c>
      <c r="B5641" s="309">
        <v>21.57</v>
      </c>
      <c r="C5641" s="175">
        <f t="shared" ref="C5641:C5669" si="695">B5641*0.963669369884302</f>
        <v>20.786348308404392</v>
      </c>
      <c r="D5641" s="174">
        <v>8.17</v>
      </c>
      <c r="E5641" s="210">
        <f t="shared" si="664"/>
        <v>30.08</v>
      </c>
      <c r="F5641" s="211">
        <f t="shared" si="674"/>
        <v>29.740000000000002</v>
      </c>
      <c r="G5641" s="177">
        <f t="shared" si="675"/>
        <v>28.956348308404394</v>
      </c>
      <c r="H5641" s="310">
        <v>21.91</v>
      </c>
      <c r="I5641" s="174">
        <v>9.84</v>
      </c>
      <c r="J5641" s="247">
        <f t="shared" ref="J5641:J5669" si="696">I5641*0.813302072280132</f>
        <v>8.0028923912364984</v>
      </c>
      <c r="K5641" s="176">
        <f t="shared" ref="K5641:K5669" si="697">H5641+I5641</f>
        <v>31.75</v>
      </c>
      <c r="L5641" s="249">
        <f t="shared" si="671"/>
        <v>29.912892391236497</v>
      </c>
      <c r="M5641" s="99"/>
      <c r="N5641" s="99"/>
      <c r="O5641" s="239">
        <f t="shared" si="686"/>
        <v>2.009999999999998</v>
      </c>
      <c r="P5641" s="175">
        <f t="shared" si="688"/>
        <v>0.95654408283210302</v>
      </c>
      <c r="Q5641" s="240">
        <f t="shared" si="689"/>
        <v>6.3307086614173169E-2</v>
      </c>
      <c r="R5641" s="311">
        <f t="shared" si="690"/>
        <v>3.197765265629543E-2</v>
      </c>
      <c r="S5641" s="312">
        <v>0</v>
      </c>
      <c r="T5641" s="293">
        <v>0.1822</v>
      </c>
      <c r="U5641" s="313">
        <v>0</v>
      </c>
      <c r="V5641" s="314">
        <v>0</v>
      </c>
      <c r="W5641" s="315">
        <v>0</v>
      </c>
      <c r="X5641" s="314">
        <v>0</v>
      </c>
      <c r="Y5641" s="316">
        <f t="shared" si="687"/>
        <v>29.5578</v>
      </c>
      <c r="Z5641" s="298">
        <v>0</v>
      </c>
      <c r="AA5641" s="299">
        <v>0</v>
      </c>
      <c r="AB5641" s="300">
        <v>341.2</v>
      </c>
      <c r="AC5641" s="300">
        <v>0.2</v>
      </c>
      <c r="AD5641" s="301">
        <v>11.62</v>
      </c>
      <c r="AE5641" s="301">
        <v>2.0299999999999998</v>
      </c>
      <c r="AF5641" s="300">
        <v>353.9</v>
      </c>
      <c r="AG5641" s="300">
        <v>0</v>
      </c>
      <c r="AH5641" s="300">
        <v>0</v>
      </c>
      <c r="AI5641" s="300">
        <v>0</v>
      </c>
      <c r="AJ5641" s="301">
        <v>21.62</v>
      </c>
      <c r="AK5641" s="928"/>
      <c r="AL5641"/>
      <c r="AM5641"/>
      <c r="AN5641" s="302">
        <f t="shared" si="691"/>
        <v>33.24</v>
      </c>
      <c r="AO5641" s="494"/>
      <c r="AP5641" s="317">
        <f t="shared" si="692"/>
        <v>3.5</v>
      </c>
      <c r="AQ5641" s="175">
        <f t="shared" si="693"/>
        <v>24.839163579414826</v>
      </c>
      <c r="AR5641" s="175">
        <f t="shared" ref="AR5641:AR5669" si="698">AQ5641+AD5641</f>
        <v>36.459163579414827</v>
      </c>
      <c r="AS5641" s="177">
        <f t="shared" si="694"/>
        <v>6.7160711881783328</v>
      </c>
      <c r="AT5641" s="304"/>
      <c r="AU5641" s="304"/>
      <c r="AV5641" s="318">
        <v>7.96</v>
      </c>
      <c r="BB5641" s="302">
        <f t="shared" si="684"/>
        <v>25.28</v>
      </c>
      <c r="BC5641" s="304"/>
      <c r="BF5641" s="309">
        <v>283</v>
      </c>
      <c r="BG5641" s="694"/>
      <c r="BH5641" s="694"/>
      <c r="BI5641" s="96">
        <v>197.54</v>
      </c>
    </row>
    <row r="5642" spans="1:61" s="7" customFormat="1" x14ac:dyDescent="0.2">
      <c r="A5642" s="58">
        <v>42158</v>
      </c>
      <c r="B5642" s="309">
        <v>21.24</v>
      </c>
      <c r="C5642" s="175">
        <f t="shared" si="695"/>
        <v>20.468337416342571</v>
      </c>
      <c r="D5642" s="174">
        <v>8.35</v>
      </c>
      <c r="E5642" s="210">
        <f t="shared" si="664"/>
        <v>27.759999999999998</v>
      </c>
      <c r="F5642" s="211">
        <f t="shared" si="674"/>
        <v>29.589999999999996</v>
      </c>
      <c r="G5642" s="177">
        <f t="shared" si="675"/>
        <v>28.818337416342573</v>
      </c>
      <c r="H5642" s="310">
        <v>19.41</v>
      </c>
      <c r="I5642" s="174">
        <v>10.16</v>
      </c>
      <c r="J5642" s="247">
        <f t="shared" si="696"/>
        <v>8.2631490543661403</v>
      </c>
      <c r="K5642" s="176">
        <f t="shared" si="697"/>
        <v>29.57</v>
      </c>
      <c r="L5642" s="249">
        <f t="shared" si="671"/>
        <v>27.673149054366142</v>
      </c>
      <c r="M5642" s="99"/>
      <c r="N5642" s="99"/>
      <c r="O5642" s="239">
        <f t="shared" si="686"/>
        <v>-1.9999999999996021E-2</v>
      </c>
      <c r="P5642" s="175">
        <f t="shared" si="688"/>
        <v>-1.1451883619764303</v>
      </c>
      <c r="Q5642" s="240">
        <f t="shared" si="689"/>
        <v>-6.7636117686831318E-4</v>
      </c>
      <c r="R5642" s="311">
        <f t="shared" si="690"/>
        <v>-4.1382654345792559E-2</v>
      </c>
      <c r="S5642" s="312">
        <v>0</v>
      </c>
      <c r="T5642" s="293">
        <v>0.1822</v>
      </c>
      <c r="U5642" s="313">
        <v>0</v>
      </c>
      <c r="V5642" s="314">
        <v>0</v>
      </c>
      <c r="W5642" s="315">
        <v>0</v>
      </c>
      <c r="X5642" s="314">
        <v>0</v>
      </c>
      <c r="Y5642" s="316">
        <f t="shared" si="687"/>
        <v>29.407799999999995</v>
      </c>
      <c r="Z5642" s="298">
        <v>0</v>
      </c>
      <c r="AA5642" s="299">
        <v>0</v>
      </c>
      <c r="AB5642" s="300">
        <v>341.9</v>
      </c>
      <c r="AC5642" s="300">
        <v>0.6</v>
      </c>
      <c r="AD5642" s="301">
        <v>16.61</v>
      </c>
      <c r="AE5642" s="301">
        <v>13.81</v>
      </c>
      <c r="AF5642" s="300">
        <v>354</v>
      </c>
      <c r="AG5642" s="300">
        <v>0.2</v>
      </c>
      <c r="AH5642" s="300">
        <v>0</v>
      </c>
      <c r="AI5642" s="300">
        <v>0</v>
      </c>
      <c r="AJ5642" s="301">
        <v>13.5</v>
      </c>
      <c r="AK5642" s="928"/>
      <c r="AL5642"/>
      <c r="AM5642"/>
      <c r="AN5642" s="302">
        <f t="shared" si="691"/>
        <v>30.11</v>
      </c>
      <c r="AO5642" s="494"/>
      <c r="AP5642" s="317">
        <f t="shared" si="692"/>
        <v>0.52000000000000313</v>
      </c>
      <c r="AQ5642" s="175">
        <f t="shared" si="693"/>
        <v>15.510116018598525</v>
      </c>
      <c r="AR5642" s="175">
        <f t="shared" si="698"/>
        <v>32.120116018598523</v>
      </c>
      <c r="AS5642" s="177">
        <f t="shared" si="694"/>
        <v>4.5723669642323799</v>
      </c>
      <c r="AT5642" s="304"/>
      <c r="AU5642" s="304"/>
      <c r="AV5642" s="318">
        <v>9.7100000000000009</v>
      </c>
      <c r="BB5642" s="302">
        <f t="shared" si="684"/>
        <v>20.399999999999999</v>
      </c>
      <c r="BC5642" s="304"/>
      <c r="BF5642" s="309">
        <v>209</v>
      </c>
      <c r="BG5642" s="694"/>
      <c r="BH5642" s="694"/>
      <c r="BI5642" s="96">
        <v>151.46</v>
      </c>
    </row>
    <row r="5643" spans="1:61" s="7" customFormat="1" x14ac:dyDescent="0.2">
      <c r="A5643" s="58">
        <v>42159</v>
      </c>
      <c r="B5643" s="309">
        <v>19.77</v>
      </c>
      <c r="C5643" s="175">
        <f t="shared" si="695"/>
        <v>19.051743442612651</v>
      </c>
      <c r="D5643" s="174">
        <v>8.33</v>
      </c>
      <c r="E5643" s="210">
        <f t="shared" si="664"/>
        <v>27.53</v>
      </c>
      <c r="F5643" s="211">
        <f t="shared" si="674"/>
        <v>28.1</v>
      </c>
      <c r="G5643" s="177">
        <f t="shared" si="675"/>
        <v>27.381743442612652</v>
      </c>
      <c r="H5643" s="310">
        <v>19.2</v>
      </c>
      <c r="I5643" s="174">
        <v>10.16</v>
      </c>
      <c r="J5643" s="247">
        <f t="shared" si="696"/>
        <v>8.2631490543661403</v>
      </c>
      <c r="K5643" s="176">
        <f t="shared" si="697"/>
        <v>29.36</v>
      </c>
      <c r="L5643" s="249">
        <f t="shared" si="671"/>
        <v>27.463149054366141</v>
      </c>
      <c r="M5643" s="99"/>
      <c r="N5643" s="99"/>
      <c r="O5643" s="239">
        <f t="shared" si="686"/>
        <v>1.259999999999998</v>
      </c>
      <c r="P5643" s="175">
        <f t="shared" si="688"/>
        <v>8.1405611753488927E-2</v>
      </c>
      <c r="Q5643" s="240">
        <f t="shared" si="689"/>
        <v>4.2915531335149797E-2</v>
      </c>
      <c r="R5643" s="311">
        <f t="shared" si="690"/>
        <v>2.9641761617481706E-3</v>
      </c>
      <c r="S5643" s="312">
        <v>0</v>
      </c>
      <c r="T5643" s="293">
        <v>0.1822</v>
      </c>
      <c r="U5643" s="313">
        <v>0</v>
      </c>
      <c r="V5643" s="314">
        <v>0</v>
      </c>
      <c r="W5643" s="315">
        <v>0</v>
      </c>
      <c r="X5643" s="314">
        <v>0</v>
      </c>
      <c r="Y5643" s="316">
        <f t="shared" si="687"/>
        <v>27.9178</v>
      </c>
      <c r="Z5643" s="298">
        <v>0</v>
      </c>
      <c r="AA5643" s="299">
        <v>0</v>
      </c>
      <c r="AB5643" s="300">
        <v>341.5</v>
      </c>
      <c r="AC5643" s="300">
        <v>0</v>
      </c>
      <c r="AD5643" s="301">
        <v>12.44</v>
      </c>
      <c r="AE5643" s="301">
        <v>2.35</v>
      </c>
      <c r="AF5643" s="300">
        <v>354.1</v>
      </c>
      <c r="AG5643" s="300">
        <v>0.15</v>
      </c>
      <c r="AH5643" s="300">
        <v>0</v>
      </c>
      <c r="AI5643" s="300">
        <v>0</v>
      </c>
      <c r="AJ5643" s="301">
        <v>13.5</v>
      </c>
      <c r="AK5643" s="928"/>
      <c r="AL5643"/>
      <c r="AM5643"/>
      <c r="AN5643" s="302">
        <f t="shared" si="691"/>
        <v>25.939999999999998</v>
      </c>
      <c r="AO5643" s="494"/>
      <c r="AP5643" s="317">
        <f t="shared" si="692"/>
        <v>-2.1600000000000037</v>
      </c>
      <c r="AQ5643" s="175">
        <f t="shared" si="693"/>
        <v>15.510116018598525</v>
      </c>
      <c r="AR5643" s="175">
        <f t="shared" si="698"/>
        <v>27.950116018598525</v>
      </c>
      <c r="AS5643" s="177">
        <f t="shared" si="694"/>
        <v>0.66876696423238258</v>
      </c>
      <c r="AT5643" s="304"/>
      <c r="AU5643" s="304"/>
      <c r="AV5643" s="318">
        <v>7.28</v>
      </c>
      <c r="BB5643" s="302">
        <f t="shared" ref="BB5643:BB5662" si="699">AN5643-AV5643</f>
        <v>18.659999999999997</v>
      </c>
      <c r="BC5643" s="304"/>
      <c r="BF5643" s="309">
        <v>303</v>
      </c>
      <c r="BG5643" s="694"/>
      <c r="BH5643" s="694"/>
      <c r="BI5643" s="96">
        <v>165.43</v>
      </c>
    </row>
    <row r="5644" spans="1:61" s="7" customFormat="1" x14ac:dyDescent="0.2">
      <c r="A5644" s="58">
        <v>42160</v>
      </c>
      <c r="B5644" s="309">
        <v>21.45</v>
      </c>
      <c r="C5644" s="175">
        <f t="shared" si="695"/>
        <v>20.670707984018275</v>
      </c>
      <c r="D5644" s="174">
        <v>8.1300000000000008</v>
      </c>
      <c r="E5644" s="210">
        <f t="shared" ref="E5644:E5707" si="700">SUM(D5644+H5644)</f>
        <v>27.160000000000004</v>
      </c>
      <c r="F5644" s="211">
        <f t="shared" si="674"/>
        <v>29.58</v>
      </c>
      <c r="G5644" s="177">
        <f t="shared" si="675"/>
        <v>28.800707984018274</v>
      </c>
      <c r="H5644" s="310">
        <v>19.03</v>
      </c>
      <c r="I5644" s="174">
        <v>9.9</v>
      </c>
      <c r="J5644" s="247">
        <f t="shared" si="696"/>
        <v>8.0516905155733074</v>
      </c>
      <c r="K5644" s="176">
        <f t="shared" si="697"/>
        <v>28.93</v>
      </c>
      <c r="L5644" s="249">
        <f t="shared" si="671"/>
        <v>27.081690515573307</v>
      </c>
      <c r="M5644" s="99"/>
      <c r="N5644" s="99"/>
      <c r="O5644" s="239">
        <f t="shared" si="686"/>
        <v>-0.64999999999999858</v>
      </c>
      <c r="P5644" s="175">
        <f t="shared" si="688"/>
        <v>-1.7190174684449673</v>
      </c>
      <c r="Q5644" s="240">
        <f t="shared" si="689"/>
        <v>-2.2468026270307591E-2</v>
      </c>
      <c r="R5644" s="311">
        <f t="shared" si="690"/>
        <v>-6.3475264494897293E-2</v>
      </c>
      <c r="S5644" s="312">
        <v>0</v>
      </c>
      <c r="T5644" s="293">
        <v>0.1822</v>
      </c>
      <c r="U5644" s="313">
        <v>0</v>
      </c>
      <c r="V5644" s="314">
        <v>0</v>
      </c>
      <c r="W5644" s="315">
        <v>0</v>
      </c>
      <c r="X5644" s="314">
        <v>0</v>
      </c>
      <c r="Y5644" s="316">
        <f t="shared" si="687"/>
        <v>29.397799999999997</v>
      </c>
      <c r="Z5644" s="298">
        <v>0</v>
      </c>
      <c r="AA5644" s="299">
        <v>0</v>
      </c>
      <c r="AB5644" s="300">
        <v>341.2</v>
      </c>
      <c r="AC5644" s="300">
        <v>0</v>
      </c>
      <c r="AD5644" s="301">
        <v>18.52</v>
      </c>
      <c r="AE5644" s="301">
        <v>14.66</v>
      </c>
      <c r="AF5644" s="300">
        <v>354.1</v>
      </c>
      <c r="AG5644" s="300">
        <v>0</v>
      </c>
      <c r="AH5644" s="300">
        <v>0</v>
      </c>
      <c r="AI5644" s="300">
        <v>0</v>
      </c>
      <c r="AJ5644" s="301">
        <v>7.88</v>
      </c>
      <c r="AK5644" s="928"/>
      <c r="AL5644"/>
      <c r="AM5644"/>
      <c r="AN5644" s="302">
        <f t="shared" si="691"/>
        <v>26.4</v>
      </c>
      <c r="AO5644" s="494"/>
      <c r="AP5644" s="317">
        <f t="shared" si="692"/>
        <v>-3.1799999999999997</v>
      </c>
      <c r="AQ5644" s="175">
        <f t="shared" si="693"/>
        <v>9.0533121649301016</v>
      </c>
      <c r="AR5644" s="175">
        <f t="shared" si="698"/>
        <v>27.573312164930101</v>
      </c>
      <c r="AS5644" s="177">
        <f t="shared" si="694"/>
        <v>0.60322164935679368</v>
      </c>
      <c r="AT5644" s="304"/>
      <c r="AU5644" s="304"/>
      <c r="AV5644" s="318">
        <v>7.3</v>
      </c>
      <c r="BB5644" s="302">
        <f t="shared" si="699"/>
        <v>19.099999999999998</v>
      </c>
      <c r="BC5644" s="304"/>
      <c r="BF5644" s="309">
        <v>186</v>
      </c>
      <c r="BG5644" s="694"/>
      <c r="BH5644" s="694"/>
      <c r="BI5644" s="96">
        <v>179.25</v>
      </c>
    </row>
    <row r="5645" spans="1:61" s="7" customFormat="1" x14ac:dyDescent="0.2">
      <c r="A5645" s="58">
        <v>42161</v>
      </c>
      <c r="B5645" s="309">
        <v>20.41</v>
      </c>
      <c r="C5645" s="175">
        <f t="shared" si="695"/>
        <v>19.668491839338603</v>
      </c>
      <c r="D5645" s="174">
        <v>8.2100000000000009</v>
      </c>
      <c r="E5645" s="210">
        <f t="shared" si="700"/>
        <v>27.490000000000002</v>
      </c>
      <c r="F5645" s="211">
        <f t="shared" si="674"/>
        <v>28.62</v>
      </c>
      <c r="G5645" s="177">
        <f t="shared" si="675"/>
        <v>27.878491839338604</v>
      </c>
      <c r="H5645" s="310">
        <v>19.28</v>
      </c>
      <c r="I5645" s="174">
        <v>10.02</v>
      </c>
      <c r="J5645" s="247">
        <f t="shared" si="696"/>
        <v>8.1492867642469218</v>
      </c>
      <c r="K5645" s="176">
        <f t="shared" si="697"/>
        <v>29.3</v>
      </c>
      <c r="L5645" s="249">
        <f t="shared" si="671"/>
        <v>27.429286764246925</v>
      </c>
      <c r="M5645" s="99"/>
      <c r="N5645" s="99"/>
      <c r="O5645" s="239">
        <f t="shared" si="686"/>
        <v>0.67999999999999972</v>
      </c>
      <c r="P5645" s="175">
        <f t="shared" si="688"/>
        <v>-0.44920507509167962</v>
      </c>
      <c r="Q5645" s="240">
        <f t="shared" si="689"/>
        <v>2.3208191126279854E-2</v>
      </c>
      <c r="R5645" s="311">
        <f t="shared" si="690"/>
        <v>-1.6376841255573663E-2</v>
      </c>
      <c r="S5645" s="312">
        <v>0</v>
      </c>
      <c r="T5645" s="293">
        <v>0.1822</v>
      </c>
      <c r="U5645" s="313">
        <v>0</v>
      </c>
      <c r="V5645" s="314">
        <v>0</v>
      </c>
      <c r="W5645" s="315">
        <v>0</v>
      </c>
      <c r="X5645" s="314">
        <v>0</v>
      </c>
      <c r="Y5645" s="316">
        <f t="shared" si="687"/>
        <v>28.437799999999999</v>
      </c>
      <c r="Z5645" s="298">
        <v>0</v>
      </c>
      <c r="AA5645" s="299">
        <v>0</v>
      </c>
      <c r="AB5645" s="300">
        <v>341.1</v>
      </c>
      <c r="AC5645" s="300">
        <v>0</v>
      </c>
      <c r="AD5645" s="301">
        <v>27.13</v>
      </c>
      <c r="AE5645" s="301">
        <v>10.75</v>
      </c>
      <c r="AF5645" s="300">
        <v>354.1</v>
      </c>
      <c r="AG5645" s="300" t="s">
        <v>59</v>
      </c>
      <c r="AH5645" s="300">
        <v>4.3899999999999997</v>
      </c>
      <c r="AI5645" s="300">
        <v>0</v>
      </c>
      <c r="AJ5645" s="301">
        <v>0</v>
      </c>
      <c r="AK5645" s="928"/>
      <c r="AL5645"/>
      <c r="AM5645"/>
      <c r="AN5645" s="302">
        <f t="shared" si="691"/>
        <v>27.13</v>
      </c>
      <c r="AO5645" s="494"/>
      <c r="AP5645" s="317">
        <f t="shared" si="692"/>
        <v>-1.490000000000002</v>
      </c>
      <c r="AQ5645" s="175">
        <f t="shared" si="693"/>
        <v>0</v>
      </c>
      <c r="AR5645" s="175">
        <f t="shared" si="698"/>
        <v>27.13</v>
      </c>
      <c r="AS5645" s="177">
        <f t="shared" si="694"/>
        <v>-0.14328676424692688</v>
      </c>
      <c r="AT5645" s="304"/>
      <c r="AU5645" s="304"/>
      <c r="AV5645" s="318">
        <v>13.64</v>
      </c>
      <c r="BB5645" s="302">
        <f t="shared" si="699"/>
        <v>13.489999999999998</v>
      </c>
      <c r="BC5645" s="304"/>
      <c r="BF5645" s="309">
        <v>260</v>
      </c>
      <c r="BG5645" s="694"/>
      <c r="BH5645" s="694"/>
      <c r="BI5645" s="96">
        <v>135.41999999999999</v>
      </c>
    </row>
    <row r="5646" spans="1:61" s="7" customFormat="1" x14ac:dyDescent="0.2">
      <c r="A5646" s="58">
        <v>42162</v>
      </c>
      <c r="B5646" s="309">
        <v>22.07</v>
      </c>
      <c r="C5646" s="175">
        <f t="shared" si="695"/>
        <v>21.268182993346546</v>
      </c>
      <c r="D5646" s="174">
        <v>8.1300000000000008</v>
      </c>
      <c r="E5646" s="210">
        <f t="shared" si="700"/>
        <v>30.490000000000002</v>
      </c>
      <c r="F5646" s="211">
        <f t="shared" si="674"/>
        <v>30.200000000000003</v>
      </c>
      <c r="G5646" s="177">
        <f t="shared" si="675"/>
        <v>29.398182993346545</v>
      </c>
      <c r="H5646" s="310">
        <v>22.36</v>
      </c>
      <c r="I5646" s="174">
        <v>9.9499999999999993</v>
      </c>
      <c r="J5646" s="247">
        <f t="shared" si="696"/>
        <v>8.0923556191873125</v>
      </c>
      <c r="K5646" s="176">
        <f t="shared" si="697"/>
        <v>32.31</v>
      </c>
      <c r="L5646" s="249">
        <f t="shared" si="671"/>
        <v>30.452355619187312</v>
      </c>
      <c r="M5646" s="99"/>
      <c r="N5646" s="99"/>
      <c r="O5646" s="239">
        <f t="shared" si="686"/>
        <v>2.1099999999999994</v>
      </c>
      <c r="P5646" s="175">
        <f t="shared" si="688"/>
        <v>1.0541726258407671</v>
      </c>
      <c r="Q5646" s="240">
        <f t="shared" si="689"/>
        <v>6.5304859176725447E-2</v>
      </c>
      <c r="R5646" s="311">
        <f t="shared" si="690"/>
        <v>3.4617112679997661E-2</v>
      </c>
      <c r="S5646" s="312">
        <v>0</v>
      </c>
      <c r="T5646" s="293">
        <v>0.1822</v>
      </c>
      <c r="U5646" s="313">
        <v>0</v>
      </c>
      <c r="V5646" s="314">
        <v>0</v>
      </c>
      <c r="W5646" s="315">
        <v>0</v>
      </c>
      <c r="X5646" s="314">
        <v>0</v>
      </c>
      <c r="Y5646" s="316">
        <f t="shared" si="687"/>
        <v>30.017800000000001</v>
      </c>
      <c r="Z5646" s="298">
        <v>0</v>
      </c>
      <c r="AA5646" s="299">
        <v>0</v>
      </c>
      <c r="AB5646" s="300">
        <v>341.1</v>
      </c>
      <c r="AC5646" s="300">
        <v>0</v>
      </c>
      <c r="AD5646" s="301">
        <v>19.41</v>
      </c>
      <c r="AE5646" s="301">
        <v>21.58</v>
      </c>
      <c r="AF5646" s="300">
        <v>354.15</v>
      </c>
      <c r="AG5646" s="300">
        <v>0</v>
      </c>
      <c r="AH5646" s="300">
        <v>0</v>
      </c>
      <c r="AI5646" s="300">
        <v>0</v>
      </c>
      <c r="AJ5646" s="301">
        <v>0</v>
      </c>
      <c r="AK5646" s="928"/>
      <c r="AL5646"/>
      <c r="AM5646"/>
      <c r="AN5646" s="302">
        <f t="shared" si="691"/>
        <v>19.41</v>
      </c>
      <c r="AO5646" s="494"/>
      <c r="AP5646" s="317">
        <f t="shared" si="692"/>
        <v>-10.790000000000003</v>
      </c>
      <c r="AQ5646" s="175">
        <f t="shared" si="693"/>
        <v>0</v>
      </c>
      <c r="AR5646" s="175">
        <f t="shared" si="698"/>
        <v>19.41</v>
      </c>
      <c r="AS5646" s="177">
        <f t="shared" si="694"/>
        <v>-10.921755619187312</v>
      </c>
      <c r="AT5646" s="304"/>
      <c r="AU5646" s="304"/>
      <c r="AV5646" s="318">
        <v>8.7100000000000009</v>
      </c>
      <c r="BB5646" s="302">
        <f t="shared" si="699"/>
        <v>10.7</v>
      </c>
      <c r="BC5646" s="304"/>
      <c r="BF5646" s="309">
        <v>201</v>
      </c>
      <c r="BG5646" s="694"/>
      <c r="BH5646" s="694"/>
      <c r="BI5646" s="96">
        <v>168.43</v>
      </c>
    </row>
    <row r="5647" spans="1:61" s="7" customFormat="1" x14ac:dyDescent="0.2">
      <c r="A5647" s="58">
        <v>42163</v>
      </c>
      <c r="B5647" s="309">
        <v>22.75</v>
      </c>
      <c r="C5647" s="175">
        <f t="shared" si="695"/>
        <v>21.92347816486787</v>
      </c>
      <c r="D5647" s="174">
        <v>8.1300000000000008</v>
      </c>
      <c r="E5647" s="210">
        <f t="shared" si="700"/>
        <v>29</v>
      </c>
      <c r="F5647" s="211">
        <f t="shared" si="674"/>
        <v>30.880000000000003</v>
      </c>
      <c r="G5647" s="177">
        <f t="shared" si="675"/>
        <v>30.053478164867869</v>
      </c>
      <c r="H5647" s="310">
        <v>20.87</v>
      </c>
      <c r="I5647" s="174">
        <v>9.91</v>
      </c>
      <c r="J5647" s="247">
        <f t="shared" si="696"/>
        <v>8.0598235362961077</v>
      </c>
      <c r="K5647" s="176">
        <f t="shared" si="697"/>
        <v>30.78</v>
      </c>
      <c r="L5647" s="249">
        <f t="shared" si="671"/>
        <v>28.929823536296109</v>
      </c>
      <c r="M5647" s="99"/>
      <c r="N5647" s="99"/>
      <c r="O5647" s="239">
        <f t="shared" si="686"/>
        <v>-0.10000000000000142</v>
      </c>
      <c r="P5647" s="175">
        <f t="shared" si="688"/>
        <v>-1.1236546285717601</v>
      </c>
      <c r="Q5647" s="240">
        <f t="shared" si="689"/>
        <v>-3.2488628979857512E-3</v>
      </c>
      <c r="R5647" s="311">
        <f t="shared" si="690"/>
        <v>-3.8840701090416048E-2</v>
      </c>
      <c r="S5647" s="312">
        <v>0</v>
      </c>
      <c r="T5647" s="293">
        <v>0.1822</v>
      </c>
      <c r="U5647" s="313">
        <v>0</v>
      </c>
      <c r="V5647" s="314">
        <v>0</v>
      </c>
      <c r="W5647" s="315">
        <v>0</v>
      </c>
      <c r="X5647" s="314">
        <v>0</v>
      </c>
      <c r="Y5647" s="316">
        <f t="shared" si="687"/>
        <v>30.697800000000001</v>
      </c>
      <c r="Z5647" s="298">
        <v>0</v>
      </c>
      <c r="AA5647" s="299">
        <v>0</v>
      </c>
      <c r="AB5647" s="300">
        <v>341.1</v>
      </c>
      <c r="AC5647" s="300">
        <v>0.6</v>
      </c>
      <c r="AD5647" s="301">
        <v>16.350000000000001</v>
      </c>
      <c r="AE5647" s="301">
        <v>10.74</v>
      </c>
      <c r="AF5647" s="300">
        <v>354.3</v>
      </c>
      <c r="AG5647" s="300">
        <v>0.85</v>
      </c>
      <c r="AH5647" s="300">
        <v>0</v>
      </c>
      <c r="AI5647" s="300">
        <v>0</v>
      </c>
      <c r="AJ5647" s="301">
        <v>0</v>
      </c>
      <c r="AK5647" s="928"/>
      <c r="AL5647"/>
      <c r="AM5647"/>
      <c r="AN5647" s="302">
        <f t="shared" si="691"/>
        <v>16.350000000000001</v>
      </c>
      <c r="AO5647" s="494"/>
      <c r="AP5647" s="317">
        <f t="shared" si="692"/>
        <v>-14.530000000000001</v>
      </c>
      <c r="AQ5647" s="175">
        <f t="shared" si="693"/>
        <v>0</v>
      </c>
      <c r="AR5647" s="175">
        <f t="shared" si="698"/>
        <v>16.350000000000001</v>
      </c>
      <c r="AS5647" s="177">
        <f t="shared" si="694"/>
        <v>-12.378823536296107</v>
      </c>
      <c r="AT5647" s="304"/>
      <c r="AU5647" s="304"/>
      <c r="AV5647" s="318">
        <v>4.92</v>
      </c>
      <c r="BB5647" s="302">
        <f t="shared" si="699"/>
        <v>11.430000000000001</v>
      </c>
      <c r="BC5647" s="304"/>
      <c r="BF5647" s="309">
        <v>335</v>
      </c>
      <c r="BG5647" s="694"/>
      <c r="BH5647" s="694"/>
      <c r="BI5647" s="96">
        <v>216.71</v>
      </c>
    </row>
    <row r="5648" spans="1:61" s="7" customFormat="1" x14ac:dyDescent="0.2">
      <c r="A5648" s="58">
        <v>42164</v>
      </c>
      <c r="B5648" s="309">
        <v>22.4</v>
      </c>
      <c r="C5648" s="175">
        <f t="shared" si="695"/>
        <v>21.586193885408363</v>
      </c>
      <c r="D5648" s="174">
        <v>8.27</v>
      </c>
      <c r="E5648" s="210">
        <f t="shared" si="700"/>
        <v>30.55</v>
      </c>
      <c r="F5648" s="211">
        <f t="shared" si="674"/>
        <v>30.669999999999998</v>
      </c>
      <c r="G5648" s="177">
        <f t="shared" si="675"/>
        <v>29.856193885408363</v>
      </c>
      <c r="H5648" s="310">
        <v>22.28</v>
      </c>
      <c r="I5648" s="174">
        <v>10.14</v>
      </c>
      <c r="J5648" s="247">
        <f t="shared" si="696"/>
        <v>8.2468830129205379</v>
      </c>
      <c r="K5648" s="176">
        <f t="shared" si="697"/>
        <v>32.42</v>
      </c>
      <c r="L5648" s="249">
        <f t="shared" ref="L5648:L5711" si="701">J5648+H5648</f>
        <v>30.526883012920539</v>
      </c>
      <c r="M5648" s="99"/>
      <c r="N5648" s="99"/>
      <c r="O5648" s="239">
        <f t="shared" si="686"/>
        <v>1.7500000000000036</v>
      </c>
      <c r="P5648" s="175">
        <f t="shared" si="688"/>
        <v>0.67068912751217624</v>
      </c>
      <c r="Q5648" s="240">
        <f t="shared" si="689"/>
        <v>5.3979025293029101E-2</v>
      </c>
      <c r="R5648" s="311">
        <f t="shared" si="690"/>
        <v>2.1970442485998529E-2</v>
      </c>
      <c r="S5648" s="312">
        <v>0</v>
      </c>
      <c r="T5648" s="293">
        <v>0.1822</v>
      </c>
      <c r="U5648" s="313">
        <v>0</v>
      </c>
      <c r="V5648" s="314">
        <v>0</v>
      </c>
      <c r="W5648" s="315">
        <v>0</v>
      </c>
      <c r="X5648" s="314">
        <v>0</v>
      </c>
      <c r="Y5648" s="316">
        <f t="shared" si="687"/>
        <v>30.487799999999996</v>
      </c>
      <c r="Z5648" s="298">
        <v>0</v>
      </c>
      <c r="AA5648" s="299">
        <v>0</v>
      </c>
      <c r="AB5648" s="300">
        <v>341.1</v>
      </c>
      <c r="AC5648" s="300">
        <v>0</v>
      </c>
      <c r="AD5648" s="301">
        <v>16.3</v>
      </c>
      <c r="AE5648" s="301">
        <v>13.72</v>
      </c>
      <c r="AF5648" s="300" t="s">
        <v>60</v>
      </c>
      <c r="AG5648" s="300">
        <v>0</v>
      </c>
      <c r="AH5648" s="300">
        <v>0</v>
      </c>
      <c r="AI5648" s="300">
        <v>0</v>
      </c>
      <c r="AJ5648" s="301">
        <v>9</v>
      </c>
      <c r="AK5648" s="928"/>
      <c r="AL5648"/>
      <c r="AM5648"/>
      <c r="AN5648" s="302">
        <f t="shared" si="691"/>
        <v>25.3</v>
      </c>
      <c r="AO5648" s="494"/>
      <c r="AP5648" s="317">
        <f t="shared" si="692"/>
        <v>-5.3699999999999974</v>
      </c>
      <c r="AQ5648" s="175">
        <f t="shared" si="693"/>
        <v>10.34007734573235</v>
      </c>
      <c r="AR5648" s="175">
        <f t="shared" si="698"/>
        <v>26.640077345732351</v>
      </c>
      <c r="AS5648" s="177">
        <f t="shared" si="694"/>
        <v>-3.7536056671881894</v>
      </c>
      <c r="AT5648" s="304"/>
      <c r="AU5648" s="304"/>
      <c r="AV5648" s="318">
        <v>9.59</v>
      </c>
      <c r="BB5648" s="302">
        <f t="shared" si="699"/>
        <v>15.71</v>
      </c>
      <c r="BC5648" s="304"/>
      <c r="BF5648" s="309">
        <v>222</v>
      </c>
      <c r="BG5648" s="694"/>
      <c r="BH5648" s="694"/>
      <c r="BI5648" s="96">
        <v>113.82</v>
      </c>
    </row>
    <row r="5649" spans="1:61" s="7" customFormat="1" x14ac:dyDescent="0.2">
      <c r="A5649" s="58">
        <v>42165</v>
      </c>
      <c r="B5649" s="309">
        <v>24.07</v>
      </c>
      <c r="C5649" s="175">
        <f t="shared" si="695"/>
        <v>23.19552173311515</v>
      </c>
      <c r="D5649" s="174">
        <v>8.14</v>
      </c>
      <c r="E5649" s="210">
        <f t="shared" si="700"/>
        <v>30.38</v>
      </c>
      <c r="F5649" s="211">
        <f t="shared" si="674"/>
        <v>32.21</v>
      </c>
      <c r="G5649" s="177">
        <f t="shared" si="675"/>
        <v>31.335521733115151</v>
      </c>
      <c r="H5649" s="310">
        <v>22.24</v>
      </c>
      <c r="I5649" s="174">
        <v>9.9499999999999993</v>
      </c>
      <c r="J5649" s="247">
        <f t="shared" si="696"/>
        <v>8.0923556191873125</v>
      </c>
      <c r="K5649" s="176">
        <f t="shared" si="697"/>
        <v>32.19</v>
      </c>
      <c r="L5649" s="249">
        <f t="shared" si="701"/>
        <v>30.332355619187311</v>
      </c>
      <c r="M5649" s="99"/>
      <c r="N5649" s="99"/>
      <c r="O5649" s="239">
        <f t="shared" si="686"/>
        <v>-2.0000000000003126E-2</v>
      </c>
      <c r="P5649" s="175">
        <f t="shared" si="688"/>
        <v>-1.0031661139278398</v>
      </c>
      <c r="Q5649" s="240">
        <f t="shared" si="689"/>
        <v>-6.2131096613864947E-4</v>
      </c>
      <c r="R5649" s="311">
        <f t="shared" si="690"/>
        <v>-3.3072476352389454E-2</v>
      </c>
      <c r="S5649" s="312">
        <v>0</v>
      </c>
      <c r="T5649" s="293">
        <v>0.1822</v>
      </c>
      <c r="U5649" s="313">
        <v>0</v>
      </c>
      <c r="V5649" s="314">
        <v>0</v>
      </c>
      <c r="W5649" s="315">
        <v>0</v>
      </c>
      <c r="X5649" s="314">
        <v>0</v>
      </c>
      <c r="Y5649" s="316">
        <f t="shared" si="687"/>
        <v>32.027799999999999</v>
      </c>
      <c r="Z5649" s="298">
        <v>0</v>
      </c>
      <c r="AA5649" s="299">
        <v>0</v>
      </c>
      <c r="AB5649" s="300">
        <v>341.1</v>
      </c>
      <c r="AC5649" s="300">
        <v>0</v>
      </c>
      <c r="AD5649" s="301">
        <v>16.25</v>
      </c>
      <c r="AE5649" s="301">
        <v>13.59</v>
      </c>
      <c r="AF5649" s="300" t="s">
        <v>61</v>
      </c>
      <c r="AG5649" s="300">
        <v>0</v>
      </c>
      <c r="AH5649" s="300">
        <v>22</v>
      </c>
      <c r="AI5649" s="300">
        <v>0</v>
      </c>
      <c r="AJ5649" s="301">
        <v>13.5</v>
      </c>
      <c r="AK5649" s="928"/>
      <c r="AL5649"/>
      <c r="AM5649"/>
      <c r="AN5649" s="302">
        <f t="shared" si="691"/>
        <v>29.75</v>
      </c>
      <c r="AO5649" s="494"/>
      <c r="AP5649" s="317">
        <f t="shared" si="692"/>
        <v>-2.4600000000000009</v>
      </c>
      <c r="AQ5649" s="175">
        <f t="shared" si="693"/>
        <v>15.510116018598525</v>
      </c>
      <c r="AR5649" s="175">
        <f t="shared" si="698"/>
        <v>31.760116018598524</v>
      </c>
      <c r="AS5649" s="177">
        <f t="shared" si="694"/>
        <v>1.5909603994112125</v>
      </c>
      <c r="AT5649" s="304"/>
      <c r="AU5649" s="304"/>
      <c r="AV5649" s="318">
        <v>8.18</v>
      </c>
      <c r="BB5649" s="302">
        <f t="shared" si="699"/>
        <v>21.57</v>
      </c>
      <c r="BC5649" s="304"/>
      <c r="BF5649" s="309">
        <v>272</v>
      </c>
      <c r="BG5649" s="694"/>
      <c r="BH5649" s="694"/>
      <c r="BI5649" s="96">
        <v>229.21</v>
      </c>
    </row>
    <row r="5650" spans="1:61" s="7" customFormat="1" x14ac:dyDescent="0.2">
      <c r="A5650" s="58">
        <v>42166</v>
      </c>
      <c r="B5650" s="309">
        <v>25.08</v>
      </c>
      <c r="C5650" s="175">
        <f t="shared" si="695"/>
        <v>24.168827796698292</v>
      </c>
      <c r="D5650" s="174">
        <v>8.2200000000000006</v>
      </c>
      <c r="E5650" s="210">
        <f t="shared" si="700"/>
        <v>33.14</v>
      </c>
      <c r="F5650" s="211">
        <f t="shared" si="674"/>
        <v>33.299999999999997</v>
      </c>
      <c r="G5650" s="177">
        <f t="shared" si="675"/>
        <v>32.388827796698294</v>
      </c>
      <c r="H5650" s="310">
        <v>24.92</v>
      </c>
      <c r="I5650" s="174">
        <v>10</v>
      </c>
      <c r="J5650" s="247">
        <f t="shared" si="696"/>
        <v>8.1330207228013194</v>
      </c>
      <c r="K5650" s="176">
        <f t="shared" si="697"/>
        <v>34.92</v>
      </c>
      <c r="L5650" s="249">
        <f t="shared" si="701"/>
        <v>33.053020722801321</v>
      </c>
      <c r="M5650" s="99"/>
      <c r="N5650" s="99"/>
      <c r="O5650" s="239">
        <f t="shared" si="686"/>
        <v>1.6200000000000045</v>
      </c>
      <c r="P5650" s="175">
        <f t="shared" si="688"/>
        <v>0.66419292610302705</v>
      </c>
      <c r="Q5650" s="240">
        <f t="shared" si="689"/>
        <v>4.6391752577319714E-2</v>
      </c>
      <c r="R5650" s="311">
        <f t="shared" si="690"/>
        <v>2.0094772325751145E-2</v>
      </c>
      <c r="S5650" s="312">
        <v>0</v>
      </c>
      <c r="T5650" s="293">
        <v>0.1822</v>
      </c>
      <c r="U5650" s="313">
        <v>0</v>
      </c>
      <c r="V5650" s="314">
        <v>0</v>
      </c>
      <c r="W5650" s="315">
        <v>0</v>
      </c>
      <c r="X5650" s="314">
        <v>0</v>
      </c>
      <c r="Y5650" s="316">
        <f t="shared" si="687"/>
        <v>33.117799999999995</v>
      </c>
      <c r="Z5650" s="298">
        <v>0</v>
      </c>
      <c r="AA5650" s="299">
        <v>0</v>
      </c>
      <c r="AB5650" s="300">
        <v>341.1</v>
      </c>
      <c r="AC5650" s="300">
        <v>0</v>
      </c>
      <c r="AD5650" s="301">
        <v>16.57</v>
      </c>
      <c r="AE5650" s="301">
        <v>1.88</v>
      </c>
      <c r="AF5650" s="300">
        <v>354.35</v>
      </c>
      <c r="AG5650" s="300">
        <v>0</v>
      </c>
      <c r="AH5650" s="300">
        <v>5.48</v>
      </c>
      <c r="AI5650" s="300">
        <v>0</v>
      </c>
      <c r="AJ5650" s="301">
        <v>21.6</v>
      </c>
      <c r="AK5650" s="928"/>
      <c r="AL5650"/>
      <c r="AM5650"/>
      <c r="AN5650" s="302">
        <f t="shared" si="691"/>
        <v>38.17</v>
      </c>
      <c r="AO5650" s="494"/>
      <c r="AP5650" s="317">
        <f t="shared" si="692"/>
        <v>4.8700000000000045</v>
      </c>
      <c r="AQ5650" s="175">
        <f t="shared" si="693"/>
        <v>24.816185629757644</v>
      </c>
      <c r="AR5650" s="175">
        <f t="shared" si="698"/>
        <v>41.386185629757648</v>
      </c>
      <c r="AS5650" s="177">
        <f t="shared" si="694"/>
        <v>8.5113649069563238</v>
      </c>
      <c r="AT5650" s="304"/>
      <c r="AU5650" s="304"/>
      <c r="AV5650" s="318">
        <v>9.35</v>
      </c>
      <c r="BB5650" s="302">
        <f t="shared" si="699"/>
        <v>28.82</v>
      </c>
      <c r="BC5650" s="304"/>
      <c r="BF5650" s="309">
        <v>297</v>
      </c>
      <c r="BG5650" s="694"/>
      <c r="BH5650" s="694"/>
      <c r="BI5650" s="96">
        <v>101.45</v>
      </c>
    </row>
    <row r="5651" spans="1:61" s="7" customFormat="1" x14ac:dyDescent="0.2">
      <c r="A5651" s="58">
        <v>42167</v>
      </c>
      <c r="B5651" s="309">
        <v>26.16</v>
      </c>
      <c r="C5651" s="175">
        <f t="shared" si="695"/>
        <v>25.209590716173338</v>
      </c>
      <c r="D5651" s="174">
        <v>8.1999999999999993</v>
      </c>
      <c r="E5651" s="210">
        <f t="shared" si="700"/>
        <v>34.659999999999997</v>
      </c>
      <c r="F5651" s="218">
        <f t="shared" si="674"/>
        <v>34.36</v>
      </c>
      <c r="G5651" s="177">
        <f t="shared" si="675"/>
        <v>33.409590716173341</v>
      </c>
      <c r="H5651" s="310">
        <v>26.46</v>
      </c>
      <c r="I5651" s="174">
        <v>9.9600000000000009</v>
      </c>
      <c r="J5651" s="247">
        <f t="shared" si="696"/>
        <v>8.1004886399101146</v>
      </c>
      <c r="K5651" s="176">
        <f t="shared" si="697"/>
        <v>36.42</v>
      </c>
      <c r="L5651" s="249">
        <f t="shared" si="701"/>
        <v>34.560488639910119</v>
      </c>
      <c r="M5651" s="99"/>
      <c r="N5651" s="99"/>
      <c r="O5651" s="239">
        <f t="shared" si="686"/>
        <v>2.0600000000000023</v>
      </c>
      <c r="P5651" s="175">
        <f t="shared" si="688"/>
        <v>1.1508979237367782</v>
      </c>
      <c r="Q5651" s="240">
        <f t="shared" si="689"/>
        <v>5.6562328390994017E-2</v>
      </c>
      <c r="R5651" s="311">
        <f t="shared" si="690"/>
        <v>3.3300973713888189E-2</v>
      </c>
      <c r="S5651" s="312">
        <v>0</v>
      </c>
      <c r="T5651" s="293">
        <v>0.1822</v>
      </c>
      <c r="U5651" s="313">
        <v>0</v>
      </c>
      <c r="V5651" s="314">
        <v>0</v>
      </c>
      <c r="W5651" s="315">
        <v>0</v>
      </c>
      <c r="X5651" s="314">
        <v>0</v>
      </c>
      <c r="Y5651" s="316">
        <f t="shared" si="687"/>
        <v>34.177799999999998</v>
      </c>
      <c r="Z5651" s="298">
        <v>0</v>
      </c>
      <c r="AA5651" s="299">
        <v>0</v>
      </c>
      <c r="AB5651" s="300">
        <v>341</v>
      </c>
      <c r="AC5651" s="300">
        <v>0</v>
      </c>
      <c r="AD5651" s="301">
        <v>16.04</v>
      </c>
      <c r="AE5651" s="301">
        <v>13.44</v>
      </c>
      <c r="AF5651" s="300">
        <v>354.3</v>
      </c>
      <c r="AG5651" s="300">
        <v>0</v>
      </c>
      <c r="AH5651" s="300">
        <v>0</v>
      </c>
      <c r="AI5651" s="300">
        <v>0</v>
      </c>
      <c r="AJ5651" s="301">
        <v>19.123000000000001</v>
      </c>
      <c r="AK5651" s="928"/>
      <c r="AL5651"/>
      <c r="AM5651"/>
      <c r="AN5651" s="302">
        <f t="shared" si="691"/>
        <v>35.162999999999997</v>
      </c>
      <c r="AO5651" s="494"/>
      <c r="AP5651" s="317">
        <f t="shared" si="692"/>
        <v>0.80299999999999727</v>
      </c>
      <c r="AQ5651" s="175">
        <f t="shared" si="693"/>
        <v>21.970366564715526</v>
      </c>
      <c r="AR5651" s="175">
        <f t="shared" si="698"/>
        <v>38.010366564715525</v>
      </c>
      <c r="AS5651" s="177">
        <f t="shared" si="694"/>
        <v>3.6412779248054079</v>
      </c>
      <c r="AT5651" s="304"/>
      <c r="AU5651" s="304"/>
      <c r="AV5651" s="318">
        <v>7.67</v>
      </c>
      <c r="BB5651" s="302">
        <f t="shared" si="699"/>
        <v>27.492999999999995</v>
      </c>
      <c r="BC5651" s="304"/>
      <c r="BF5651" s="309">
        <v>319</v>
      </c>
      <c r="BG5651" s="694"/>
      <c r="BH5651" s="694"/>
      <c r="BI5651" s="96">
        <v>171.88</v>
      </c>
    </row>
    <row r="5652" spans="1:61" s="7" customFormat="1" x14ac:dyDescent="0.2">
      <c r="A5652" s="58">
        <v>42168</v>
      </c>
      <c r="B5652" s="309">
        <v>25.51</v>
      </c>
      <c r="C5652" s="175">
        <f t="shared" si="695"/>
        <v>24.583205625748544</v>
      </c>
      <c r="D5652" s="174">
        <v>8.02</v>
      </c>
      <c r="E5652" s="210">
        <f t="shared" si="700"/>
        <v>33.659999999999997</v>
      </c>
      <c r="F5652" s="211">
        <f t="shared" si="674"/>
        <v>33.53</v>
      </c>
      <c r="G5652" s="177">
        <f t="shared" si="675"/>
        <v>32.603205625748544</v>
      </c>
      <c r="H5652" s="310">
        <v>25.64</v>
      </c>
      <c r="I5652" s="174">
        <v>9.9600000000000009</v>
      </c>
      <c r="J5652" s="247">
        <f t="shared" si="696"/>
        <v>8.1004886399101146</v>
      </c>
      <c r="K5652" s="176">
        <f t="shared" si="697"/>
        <v>35.6</v>
      </c>
      <c r="L5652" s="249">
        <f t="shared" si="701"/>
        <v>33.740488639910112</v>
      </c>
      <c r="M5652" s="99"/>
      <c r="N5652" s="99"/>
      <c r="O5652" s="239">
        <f t="shared" si="686"/>
        <v>2.0700000000000003</v>
      </c>
      <c r="P5652" s="175">
        <f t="shared" si="688"/>
        <v>1.137283014161568</v>
      </c>
      <c r="Q5652" s="240">
        <f t="shared" si="689"/>
        <v>5.8146067415730342E-2</v>
      </c>
      <c r="R5652" s="311">
        <f t="shared" si="690"/>
        <v>3.3706773671805301E-2</v>
      </c>
      <c r="S5652" s="312">
        <v>0</v>
      </c>
      <c r="T5652" s="293">
        <v>0.1822</v>
      </c>
      <c r="U5652" s="313">
        <v>0</v>
      </c>
      <c r="V5652" s="314">
        <v>0</v>
      </c>
      <c r="W5652" s="315">
        <v>0</v>
      </c>
      <c r="X5652" s="314">
        <v>0</v>
      </c>
      <c r="Y5652" s="316">
        <f t="shared" si="687"/>
        <v>33.347799999999999</v>
      </c>
      <c r="Z5652" s="298">
        <v>0</v>
      </c>
      <c r="AA5652" s="299">
        <v>0</v>
      </c>
      <c r="AB5652" s="300">
        <v>341</v>
      </c>
      <c r="AC5652" s="300">
        <v>0</v>
      </c>
      <c r="AD5652" s="301">
        <v>26.81</v>
      </c>
      <c r="AE5652" s="301">
        <v>14.67</v>
      </c>
      <c r="AF5652" s="300">
        <v>354.3</v>
      </c>
      <c r="AG5652" s="300">
        <v>0</v>
      </c>
      <c r="AH5652" s="300">
        <v>0</v>
      </c>
      <c r="AI5652" s="300">
        <v>0</v>
      </c>
      <c r="AJ5652" s="301">
        <v>0</v>
      </c>
      <c r="AK5652" s="928"/>
      <c r="AL5652"/>
      <c r="AM5652"/>
      <c r="AN5652" s="302">
        <f t="shared" si="691"/>
        <v>26.81</v>
      </c>
      <c r="AO5652" s="494"/>
      <c r="AP5652" s="317">
        <f t="shared" si="692"/>
        <v>-6.7200000000000024</v>
      </c>
      <c r="AQ5652" s="175">
        <f t="shared" si="693"/>
        <v>0</v>
      </c>
      <c r="AR5652" s="175">
        <f t="shared" si="698"/>
        <v>26.81</v>
      </c>
      <c r="AS5652" s="177">
        <f t="shared" si="694"/>
        <v>-6.7966886399101121</v>
      </c>
      <c r="AT5652" s="304"/>
      <c r="AU5652" s="304"/>
      <c r="AV5652" s="318">
        <v>8.9499999999999993</v>
      </c>
      <c r="BB5652" s="302">
        <f t="shared" si="699"/>
        <v>17.86</v>
      </c>
      <c r="BC5652" s="304"/>
      <c r="BF5652" s="309">
        <v>223</v>
      </c>
      <c r="BG5652" s="694"/>
      <c r="BH5652" s="694"/>
      <c r="BI5652" s="96">
        <v>181.06</v>
      </c>
    </row>
    <row r="5653" spans="1:61" s="7" customFormat="1" x14ac:dyDescent="0.2">
      <c r="A5653" s="58">
        <v>42169</v>
      </c>
      <c r="B5653" s="309">
        <v>25.21</v>
      </c>
      <c r="C5653" s="175">
        <f t="shared" si="695"/>
        <v>24.294104814783253</v>
      </c>
      <c r="D5653" s="174">
        <v>8.11</v>
      </c>
      <c r="E5653" s="210">
        <f t="shared" si="700"/>
        <v>30.8</v>
      </c>
      <c r="F5653" s="211">
        <f t="shared" si="674"/>
        <v>33.32</v>
      </c>
      <c r="G5653" s="177">
        <f t="shared" si="675"/>
        <v>32.404104814783253</v>
      </c>
      <c r="H5653" s="310">
        <v>22.69</v>
      </c>
      <c r="I5653" s="174">
        <v>10.01</v>
      </c>
      <c r="J5653" s="247">
        <f t="shared" si="696"/>
        <v>8.1411537435241215</v>
      </c>
      <c r="K5653" s="176">
        <f t="shared" si="697"/>
        <v>32.700000000000003</v>
      </c>
      <c r="L5653" s="249">
        <f t="shared" si="701"/>
        <v>30.831153743524123</v>
      </c>
      <c r="M5653" s="99"/>
      <c r="N5653" s="99"/>
      <c r="O5653" s="239">
        <f t="shared" si="686"/>
        <v>-0.61999999999999744</v>
      </c>
      <c r="P5653" s="175">
        <f t="shared" si="688"/>
        <v>-1.5729510712591299</v>
      </c>
      <c r="Q5653" s="240">
        <f t="shared" si="689"/>
        <v>-1.8960244648317963E-2</v>
      </c>
      <c r="R5653" s="311">
        <f t="shared" si="690"/>
        <v>-5.1018235786570838E-2</v>
      </c>
      <c r="S5653" s="312">
        <v>0</v>
      </c>
      <c r="T5653" s="293">
        <v>0.1822</v>
      </c>
      <c r="U5653" s="313">
        <v>0</v>
      </c>
      <c r="V5653" s="314">
        <v>0</v>
      </c>
      <c r="W5653" s="315">
        <v>0</v>
      </c>
      <c r="X5653" s="314">
        <v>0</v>
      </c>
      <c r="Y5653" s="316">
        <f t="shared" si="687"/>
        <v>33.137799999999999</v>
      </c>
      <c r="Z5653" s="298">
        <v>0</v>
      </c>
      <c r="AA5653" s="299">
        <v>0</v>
      </c>
      <c r="AB5653" s="300">
        <v>341.1</v>
      </c>
      <c r="AC5653" s="300">
        <v>0</v>
      </c>
      <c r="AD5653" s="301">
        <v>23.89</v>
      </c>
      <c r="AE5653" s="301">
        <v>16.39</v>
      </c>
      <c r="AF5653" s="300">
        <v>354.3</v>
      </c>
      <c r="AG5653" s="300">
        <v>0</v>
      </c>
      <c r="AH5653" s="300">
        <v>0</v>
      </c>
      <c r="AI5653" s="300">
        <v>0</v>
      </c>
      <c r="AJ5653" s="301">
        <v>0</v>
      </c>
      <c r="AK5653" s="928"/>
      <c r="AL5653"/>
      <c r="AM5653"/>
      <c r="AN5653" s="302">
        <f t="shared" si="691"/>
        <v>23.89</v>
      </c>
      <c r="AO5653" s="494"/>
      <c r="AP5653" s="317">
        <f t="shared" si="692"/>
        <v>-9.43</v>
      </c>
      <c r="AQ5653" s="175">
        <f t="shared" si="693"/>
        <v>0</v>
      </c>
      <c r="AR5653" s="175">
        <f t="shared" si="698"/>
        <v>23.89</v>
      </c>
      <c r="AS5653" s="177">
        <f t="shared" si="694"/>
        <v>-6.6837537435241217</v>
      </c>
      <c r="AT5653" s="304"/>
      <c r="AU5653" s="304"/>
      <c r="AV5653" s="318">
        <v>7.27</v>
      </c>
      <c r="BB5653" s="302">
        <f t="shared" si="699"/>
        <v>16.62</v>
      </c>
      <c r="BC5653" s="304"/>
      <c r="BF5653" s="309">
        <v>429</v>
      </c>
      <c r="BG5653" s="694"/>
      <c r="BH5653" s="694"/>
      <c r="BI5653" s="96">
        <v>161.44999999999999</v>
      </c>
    </row>
    <row r="5654" spans="1:61" s="7" customFormat="1" x14ac:dyDescent="0.2">
      <c r="A5654" s="58">
        <v>42170</v>
      </c>
      <c r="B5654" s="309">
        <v>26.1</v>
      </c>
      <c r="C5654" s="175">
        <f t="shared" si="695"/>
        <v>25.151770553980281</v>
      </c>
      <c r="D5654" s="174">
        <v>8.9499999999999993</v>
      </c>
      <c r="E5654" s="210">
        <f t="shared" si="700"/>
        <v>35.11</v>
      </c>
      <c r="F5654" s="211">
        <f t="shared" si="674"/>
        <v>35.049999999999997</v>
      </c>
      <c r="G5654" s="177">
        <f t="shared" si="675"/>
        <v>34.10177055398028</v>
      </c>
      <c r="H5654" s="310">
        <v>26.16</v>
      </c>
      <c r="I5654" s="174">
        <v>10.84</v>
      </c>
      <c r="J5654" s="247">
        <f t="shared" si="696"/>
        <v>8.8161944635166307</v>
      </c>
      <c r="K5654" s="176">
        <f t="shared" si="697"/>
        <v>37</v>
      </c>
      <c r="L5654" s="249">
        <f t="shared" si="701"/>
        <v>34.976194463516634</v>
      </c>
      <c r="M5654" s="99"/>
      <c r="N5654" s="99"/>
      <c r="O5654" s="239">
        <f t="shared" si="686"/>
        <v>1.9500000000000028</v>
      </c>
      <c r="P5654" s="175">
        <f t="shared" si="688"/>
        <v>0.87442390953635396</v>
      </c>
      <c r="Q5654" s="240">
        <f t="shared" si="689"/>
        <v>5.2702702702702782E-2</v>
      </c>
      <c r="R5654" s="311">
        <f t="shared" si="690"/>
        <v>2.5000544597510686E-2</v>
      </c>
      <c r="S5654" s="312">
        <v>0</v>
      </c>
      <c r="T5654" s="293">
        <v>0.1822</v>
      </c>
      <c r="U5654" s="313">
        <v>0</v>
      </c>
      <c r="V5654" s="314">
        <v>0</v>
      </c>
      <c r="W5654" s="315">
        <v>0.314</v>
      </c>
      <c r="X5654" s="314">
        <v>0</v>
      </c>
      <c r="Y5654" s="316">
        <f t="shared" si="687"/>
        <v>35.181799999999996</v>
      </c>
      <c r="Z5654" s="298">
        <v>0</v>
      </c>
      <c r="AA5654" s="299">
        <v>0</v>
      </c>
      <c r="AB5654" s="300">
        <v>341</v>
      </c>
      <c r="AC5654" s="300">
        <v>0</v>
      </c>
      <c r="AD5654" s="301">
        <v>19.72</v>
      </c>
      <c r="AE5654" s="301">
        <v>14.18</v>
      </c>
      <c r="AF5654" s="300">
        <v>354.2</v>
      </c>
      <c r="AG5654" s="300">
        <v>0</v>
      </c>
      <c r="AH5654" s="300">
        <v>0</v>
      </c>
      <c r="AI5654" s="300">
        <v>0</v>
      </c>
      <c r="AJ5654" s="301">
        <v>13.5</v>
      </c>
      <c r="AK5654" s="928"/>
      <c r="AL5654"/>
      <c r="AM5654"/>
      <c r="AN5654" s="302">
        <f t="shared" si="691"/>
        <v>33.22</v>
      </c>
      <c r="AO5654" s="494"/>
      <c r="AP5654" s="317">
        <f t="shared" si="692"/>
        <v>-1.8299999999999983</v>
      </c>
      <c r="AQ5654" s="175">
        <f t="shared" si="693"/>
        <v>15.510116018598525</v>
      </c>
      <c r="AR5654" s="175">
        <f t="shared" si="698"/>
        <v>35.230116018598522</v>
      </c>
      <c r="AS5654" s="177">
        <f t="shared" si="694"/>
        <v>0.3475215550818902</v>
      </c>
      <c r="AT5654" s="304"/>
      <c r="AU5654" s="304"/>
      <c r="AV5654" s="318">
        <v>10.76</v>
      </c>
      <c r="BB5654" s="302">
        <f t="shared" si="699"/>
        <v>22.46</v>
      </c>
      <c r="BC5654" s="304"/>
      <c r="BF5654" s="309">
        <v>156</v>
      </c>
      <c r="BG5654" s="694"/>
      <c r="BH5654" s="694"/>
      <c r="BI5654" s="96">
        <v>128.16999999999999</v>
      </c>
    </row>
    <row r="5655" spans="1:61" s="7" customFormat="1" x14ac:dyDescent="0.2">
      <c r="A5655" s="58">
        <v>42171</v>
      </c>
      <c r="B5655" s="309">
        <v>26.3</v>
      </c>
      <c r="C5655" s="175">
        <f t="shared" si="695"/>
        <v>25.344504427957141</v>
      </c>
      <c r="D5655" s="174">
        <v>9.81</v>
      </c>
      <c r="E5655" s="210">
        <f t="shared" si="700"/>
        <v>36.17</v>
      </c>
      <c r="F5655" s="211">
        <f t="shared" si="674"/>
        <v>36.11</v>
      </c>
      <c r="G5655" s="177">
        <f t="shared" si="675"/>
        <v>35.154504427957143</v>
      </c>
      <c r="H5655" s="310">
        <v>26.36</v>
      </c>
      <c r="I5655" s="174">
        <v>12.78</v>
      </c>
      <c r="J5655" s="247">
        <f t="shared" si="696"/>
        <v>10.394000483740086</v>
      </c>
      <c r="K5655" s="176">
        <f t="shared" si="697"/>
        <v>39.14</v>
      </c>
      <c r="L5655" s="249">
        <f t="shared" si="701"/>
        <v>36.754000483740086</v>
      </c>
      <c r="M5655" s="99"/>
      <c r="N5655" s="99"/>
      <c r="O5655" s="239">
        <f t="shared" si="686"/>
        <v>3.0300000000000011</v>
      </c>
      <c r="P5655" s="175">
        <f t="shared" si="688"/>
        <v>1.599496055782943</v>
      </c>
      <c r="Q5655" s="240">
        <f t="shared" si="689"/>
        <v>7.7414409810935128E-2</v>
      </c>
      <c r="R5655" s="311">
        <f t="shared" si="690"/>
        <v>4.3518964867254588E-2</v>
      </c>
      <c r="S5655" s="312">
        <v>0</v>
      </c>
      <c r="T5655" s="293">
        <v>0.1822</v>
      </c>
      <c r="U5655" s="313">
        <v>0</v>
      </c>
      <c r="V5655" s="314">
        <v>0</v>
      </c>
      <c r="W5655" s="315">
        <v>0</v>
      </c>
      <c r="X5655" s="314">
        <v>0</v>
      </c>
      <c r="Y5655" s="316">
        <f t="shared" si="687"/>
        <v>35.927799999999998</v>
      </c>
      <c r="Z5655" s="298">
        <v>0</v>
      </c>
      <c r="AA5655" s="299">
        <v>0</v>
      </c>
      <c r="AB5655" s="300">
        <v>341</v>
      </c>
      <c r="AC5655" s="300">
        <v>0</v>
      </c>
      <c r="AD5655" s="301">
        <v>19.73</v>
      </c>
      <c r="AE5655" s="301">
        <v>14.62</v>
      </c>
      <c r="AF5655" s="300">
        <v>354.15</v>
      </c>
      <c r="AG5655" s="300">
        <v>0</v>
      </c>
      <c r="AH5655" s="300">
        <v>0</v>
      </c>
      <c r="AI5655" s="300">
        <v>0</v>
      </c>
      <c r="AJ5655" s="301">
        <v>13.5</v>
      </c>
      <c r="AK5655" s="928"/>
      <c r="AL5655"/>
      <c r="AM5655"/>
      <c r="AN5655" s="302">
        <f t="shared" si="691"/>
        <v>33.230000000000004</v>
      </c>
      <c r="AO5655" s="494"/>
      <c r="AP5655" s="317">
        <f t="shared" si="692"/>
        <v>-2.8799999999999955</v>
      </c>
      <c r="AQ5655" s="175">
        <f t="shared" si="693"/>
        <v>15.510116018598525</v>
      </c>
      <c r="AR5655" s="175">
        <f t="shared" si="698"/>
        <v>35.240116018598528</v>
      </c>
      <c r="AS5655" s="177">
        <f t="shared" si="694"/>
        <v>-1.2072844651415551</v>
      </c>
      <c r="AT5655" s="304"/>
      <c r="AU5655" s="304"/>
      <c r="AV5655" s="318">
        <v>9.32</v>
      </c>
      <c r="BB5655" s="302">
        <f t="shared" si="699"/>
        <v>23.910000000000004</v>
      </c>
      <c r="BC5655" s="304"/>
      <c r="BF5655" s="309">
        <v>511</v>
      </c>
      <c r="BG5655" s="694"/>
      <c r="BH5655" s="694"/>
      <c r="BI5655" s="96">
        <v>217.18</v>
      </c>
    </row>
    <row r="5656" spans="1:61" s="7" customFormat="1" x14ac:dyDescent="0.2">
      <c r="A5656" s="58">
        <v>42172</v>
      </c>
      <c r="B5656" s="309">
        <v>27.38</v>
      </c>
      <c r="C5656" s="175">
        <f t="shared" si="695"/>
        <v>26.385267347432187</v>
      </c>
      <c r="D5656" s="174">
        <v>10.66</v>
      </c>
      <c r="E5656" s="210">
        <f t="shared" si="700"/>
        <v>38.79</v>
      </c>
      <c r="F5656" s="211">
        <f t="shared" si="674"/>
        <v>38.04</v>
      </c>
      <c r="G5656" s="177">
        <f t="shared" si="675"/>
        <v>37.045267347432187</v>
      </c>
      <c r="H5656" s="310">
        <v>28.13</v>
      </c>
      <c r="I5656" s="174">
        <v>13.02</v>
      </c>
      <c r="J5656" s="247">
        <f t="shared" si="696"/>
        <v>10.589192981087319</v>
      </c>
      <c r="K5656" s="176">
        <f t="shared" si="697"/>
        <v>41.15</v>
      </c>
      <c r="L5656" s="249">
        <f t="shared" si="701"/>
        <v>38.719192981087318</v>
      </c>
      <c r="M5656" s="99"/>
      <c r="N5656" s="99"/>
      <c r="O5656" s="239">
        <f t="shared" si="686"/>
        <v>3.1099999999999994</v>
      </c>
      <c r="P5656" s="175">
        <f t="shared" si="688"/>
        <v>1.6739256336551307</v>
      </c>
      <c r="Q5656" s="240">
        <f t="shared" si="689"/>
        <v>7.5577156743620894E-2</v>
      </c>
      <c r="R5656" s="311">
        <f t="shared" si="690"/>
        <v>4.32324515253397E-2</v>
      </c>
      <c r="S5656" s="312">
        <v>0</v>
      </c>
      <c r="T5656" s="293">
        <v>0.1822</v>
      </c>
      <c r="U5656" s="313">
        <v>0</v>
      </c>
      <c r="V5656" s="314">
        <v>0</v>
      </c>
      <c r="W5656" s="315">
        <v>0</v>
      </c>
      <c r="X5656" s="314">
        <v>0</v>
      </c>
      <c r="Y5656" s="316">
        <f t="shared" si="687"/>
        <v>37.857799999999997</v>
      </c>
      <c r="Z5656" s="298">
        <v>0</v>
      </c>
      <c r="AA5656" s="299">
        <v>0</v>
      </c>
      <c r="AB5656" s="300">
        <v>341</v>
      </c>
      <c r="AC5656" s="300">
        <v>0</v>
      </c>
      <c r="AD5656" s="301">
        <v>19.89</v>
      </c>
      <c r="AE5656" s="301">
        <v>15.27</v>
      </c>
      <c r="AF5656" s="300">
        <v>354.04</v>
      </c>
      <c r="AG5656" s="300">
        <v>0</v>
      </c>
      <c r="AH5656" s="300">
        <v>0</v>
      </c>
      <c r="AI5656" s="300">
        <v>0</v>
      </c>
      <c r="AJ5656" s="301">
        <v>10.1</v>
      </c>
      <c r="AK5656" s="928"/>
      <c r="AL5656"/>
      <c r="AM5656"/>
      <c r="AN5656" s="302">
        <f t="shared" si="691"/>
        <v>29.990000000000002</v>
      </c>
      <c r="AO5656" s="494"/>
      <c r="AP5656" s="317">
        <f t="shared" si="692"/>
        <v>-8.0499999999999972</v>
      </c>
      <c r="AQ5656" s="175">
        <f t="shared" si="693"/>
        <v>11.603864576877415</v>
      </c>
      <c r="AR5656" s="175">
        <f t="shared" si="698"/>
        <v>31.493864576877414</v>
      </c>
      <c r="AS5656" s="177">
        <f t="shared" si="694"/>
        <v>-7.0315284042099044</v>
      </c>
      <c r="AT5656" s="304"/>
      <c r="AU5656" s="304"/>
      <c r="AV5656" s="318">
        <v>10.88</v>
      </c>
      <c r="BB5656" s="302">
        <f t="shared" si="699"/>
        <v>19.11</v>
      </c>
      <c r="BC5656" s="304"/>
      <c r="BF5656" s="309">
        <v>323</v>
      </c>
      <c r="BG5656" s="694"/>
      <c r="BH5656" s="694"/>
      <c r="BI5656" s="96">
        <v>141.11000000000001</v>
      </c>
    </row>
    <row r="5657" spans="1:61" s="7" customFormat="1" x14ac:dyDescent="0.2">
      <c r="A5657" s="58">
        <v>42173</v>
      </c>
      <c r="B5657" s="309">
        <v>25.25</v>
      </c>
      <c r="C5657" s="175">
        <f t="shared" si="695"/>
        <v>24.332651589578624</v>
      </c>
      <c r="D5657" s="174">
        <v>9.32</v>
      </c>
      <c r="E5657" s="210">
        <f t="shared" si="700"/>
        <v>35.81</v>
      </c>
      <c r="F5657" s="211">
        <f t="shared" si="674"/>
        <v>34.57</v>
      </c>
      <c r="G5657" s="177">
        <f t="shared" si="675"/>
        <v>33.652651589578625</v>
      </c>
      <c r="H5657" s="310">
        <v>26.49</v>
      </c>
      <c r="I5657" s="174">
        <v>12.76</v>
      </c>
      <c r="J5657" s="247">
        <f t="shared" si="696"/>
        <v>10.377734442294484</v>
      </c>
      <c r="K5657" s="176">
        <f t="shared" si="697"/>
        <v>39.25</v>
      </c>
      <c r="L5657" s="249">
        <f t="shared" si="701"/>
        <v>36.867734442294484</v>
      </c>
      <c r="M5657" s="99"/>
      <c r="N5657" s="99"/>
      <c r="O5657" s="239">
        <f t="shared" si="686"/>
        <v>4.68</v>
      </c>
      <c r="P5657" s="175">
        <f t="shared" si="688"/>
        <v>3.2150828527158595</v>
      </c>
      <c r="Q5657" s="240">
        <f t="shared" si="689"/>
        <v>0.11923566878980892</v>
      </c>
      <c r="R5657" s="311">
        <f t="shared" si="690"/>
        <v>8.7205869884630943E-2</v>
      </c>
      <c r="S5657" s="312">
        <v>0</v>
      </c>
      <c r="T5657" s="293">
        <v>0.1822</v>
      </c>
      <c r="U5657" s="313">
        <v>0</v>
      </c>
      <c r="V5657" s="314">
        <v>0</v>
      </c>
      <c r="W5657" s="315">
        <v>0</v>
      </c>
      <c r="X5657" s="314">
        <v>0</v>
      </c>
      <c r="Y5657" s="316">
        <f t="shared" si="687"/>
        <v>34.387799999999999</v>
      </c>
      <c r="Z5657" s="298">
        <v>0</v>
      </c>
      <c r="AA5657" s="299">
        <v>0</v>
      </c>
      <c r="AB5657" s="300">
        <v>340.9</v>
      </c>
      <c r="AC5657" s="300">
        <v>0</v>
      </c>
      <c r="AD5657" s="301">
        <v>16.98</v>
      </c>
      <c r="AE5657" s="301">
        <v>13.55</v>
      </c>
      <c r="AF5657" s="300">
        <v>354</v>
      </c>
      <c r="AG5657" s="300">
        <v>0.4</v>
      </c>
      <c r="AH5657" s="300">
        <v>0</v>
      </c>
      <c r="AI5657" s="300">
        <v>0</v>
      </c>
      <c r="AJ5657" s="301">
        <v>14.63</v>
      </c>
      <c r="AK5657" s="928"/>
      <c r="AL5657"/>
      <c r="AM5657"/>
      <c r="AN5657" s="302">
        <f t="shared" si="691"/>
        <v>31.61</v>
      </c>
      <c r="AO5657" s="494"/>
      <c r="AP5657" s="317">
        <f t="shared" si="692"/>
        <v>-2.9600000000000009</v>
      </c>
      <c r="AQ5657" s="175">
        <f t="shared" si="693"/>
        <v>16.808370174229367</v>
      </c>
      <c r="AR5657" s="175">
        <f t="shared" si="698"/>
        <v>33.788370174229371</v>
      </c>
      <c r="AS5657" s="177">
        <f t="shared" si="694"/>
        <v>-2.8531642680651146</v>
      </c>
      <c r="AT5657" s="304"/>
      <c r="AU5657" s="304"/>
      <c r="AV5657" s="318">
        <v>12.39</v>
      </c>
      <c r="BB5657" s="302">
        <f t="shared" si="699"/>
        <v>19.22</v>
      </c>
      <c r="BC5657" s="304"/>
      <c r="BF5657" s="309">
        <v>377</v>
      </c>
      <c r="BG5657" s="694"/>
      <c r="BH5657" s="694"/>
      <c r="BI5657" s="96">
        <v>286.31</v>
      </c>
    </row>
    <row r="5658" spans="1:61" s="7" customFormat="1" x14ac:dyDescent="0.2">
      <c r="A5658" s="58">
        <v>42174</v>
      </c>
      <c r="B5658" s="309">
        <v>22.48</v>
      </c>
      <c r="C5658" s="175">
        <f t="shared" si="695"/>
        <v>21.663287434999109</v>
      </c>
      <c r="D5658" s="174">
        <v>8.56</v>
      </c>
      <c r="E5658" s="210">
        <f t="shared" si="700"/>
        <v>30.17</v>
      </c>
      <c r="F5658" s="211">
        <f t="shared" si="674"/>
        <v>31.04</v>
      </c>
      <c r="G5658" s="177">
        <f t="shared" si="675"/>
        <v>30.223287434999108</v>
      </c>
      <c r="H5658" s="310">
        <v>21.61</v>
      </c>
      <c r="I5658" s="174">
        <v>10.14</v>
      </c>
      <c r="J5658" s="247">
        <f t="shared" si="696"/>
        <v>8.2468830129205379</v>
      </c>
      <c r="K5658" s="176">
        <f t="shared" si="697"/>
        <v>31.75</v>
      </c>
      <c r="L5658" s="249">
        <f t="shared" si="701"/>
        <v>29.856883012920537</v>
      </c>
      <c r="M5658" s="99"/>
      <c r="N5658" s="99"/>
      <c r="O5658" s="239">
        <f t="shared" si="686"/>
        <v>0.71000000000000085</v>
      </c>
      <c r="P5658" s="175">
        <f t="shared" si="688"/>
        <v>-0.36640442207857049</v>
      </c>
      <c r="Q5658" s="240">
        <f t="shared" si="689"/>
        <v>2.2362204724409477E-2</v>
      </c>
      <c r="R5658" s="311">
        <f t="shared" si="690"/>
        <v>-1.2272025245234384E-2</v>
      </c>
      <c r="S5658" s="312">
        <v>0</v>
      </c>
      <c r="T5658" s="293">
        <v>0.1822</v>
      </c>
      <c r="U5658" s="313">
        <v>0</v>
      </c>
      <c r="V5658" s="314">
        <v>0</v>
      </c>
      <c r="W5658" s="315">
        <v>0</v>
      </c>
      <c r="X5658" s="314">
        <v>0</v>
      </c>
      <c r="Y5658" s="316">
        <f t="shared" si="687"/>
        <v>30.857799999999997</v>
      </c>
      <c r="Z5658" s="298">
        <v>0</v>
      </c>
      <c r="AA5658" s="299">
        <v>0</v>
      </c>
      <c r="AB5658" s="300">
        <v>340.9</v>
      </c>
      <c r="AC5658" s="300">
        <v>0</v>
      </c>
      <c r="AD5658" s="301">
        <v>18.61</v>
      </c>
      <c r="AE5658" s="301">
        <v>14.59</v>
      </c>
      <c r="AF5658" s="300">
        <v>354</v>
      </c>
      <c r="AG5658" s="300">
        <v>0</v>
      </c>
      <c r="AH5658" s="300">
        <v>0</v>
      </c>
      <c r="AI5658" s="300">
        <v>0</v>
      </c>
      <c r="AJ5658" s="301">
        <v>12.37</v>
      </c>
      <c r="AK5658" s="928"/>
      <c r="AL5658"/>
      <c r="AM5658"/>
      <c r="AN5658" s="302">
        <f t="shared" si="691"/>
        <v>30.979999999999997</v>
      </c>
      <c r="AO5658" s="494"/>
      <c r="AP5658" s="317">
        <f t="shared" si="692"/>
        <v>-6.0000000000002274E-2</v>
      </c>
      <c r="AQ5658" s="175">
        <f t="shared" si="693"/>
        <v>14.211861862967686</v>
      </c>
      <c r="AR5658" s="175">
        <f t="shared" si="698"/>
        <v>32.821861862967687</v>
      </c>
      <c r="AS5658" s="177">
        <f t="shared" si="694"/>
        <v>3.1743788500471517</v>
      </c>
      <c r="AT5658" s="304"/>
      <c r="AU5658" s="304"/>
      <c r="AV5658" s="318">
        <v>7.26</v>
      </c>
      <c r="BB5658" s="302">
        <f t="shared" si="699"/>
        <v>23.72</v>
      </c>
      <c r="BC5658" s="304"/>
      <c r="BF5658" s="309">
        <v>349</v>
      </c>
      <c r="BG5658" s="694"/>
      <c r="BH5658" s="694"/>
      <c r="BI5658" s="96">
        <v>60.62</v>
      </c>
    </row>
    <row r="5659" spans="1:61" s="7" customFormat="1" x14ac:dyDescent="0.2">
      <c r="A5659" s="58">
        <v>42175</v>
      </c>
      <c r="B5659" s="309">
        <v>23.57</v>
      </c>
      <c r="C5659" s="175">
        <f t="shared" si="695"/>
        <v>22.713687048172996</v>
      </c>
      <c r="D5659" s="174">
        <v>7.87</v>
      </c>
      <c r="E5659" s="210">
        <f t="shared" si="700"/>
        <v>29.96</v>
      </c>
      <c r="F5659" s="211">
        <f t="shared" si="674"/>
        <v>31.44</v>
      </c>
      <c r="G5659" s="177">
        <f t="shared" si="675"/>
        <v>30.583687048172997</v>
      </c>
      <c r="H5659" s="310">
        <v>22.09</v>
      </c>
      <c r="I5659" s="174">
        <v>10.039999999999999</v>
      </c>
      <c r="J5659" s="247">
        <f t="shared" si="696"/>
        <v>8.1655528056925242</v>
      </c>
      <c r="K5659" s="176">
        <f t="shared" si="697"/>
        <v>32.129999999999995</v>
      </c>
      <c r="L5659" s="249">
        <f t="shared" si="701"/>
        <v>30.255552805692524</v>
      </c>
      <c r="M5659" s="99"/>
      <c r="N5659" s="99"/>
      <c r="O5659" s="239">
        <f t="shared" si="686"/>
        <v>0.68999999999999417</v>
      </c>
      <c r="P5659" s="175">
        <f t="shared" si="688"/>
        <v>-0.3281342424804734</v>
      </c>
      <c r="Q5659" s="240">
        <f t="shared" si="689"/>
        <v>2.147525676937424E-2</v>
      </c>
      <c r="R5659" s="311">
        <f t="shared" si="690"/>
        <v>-1.0845422147392911E-2</v>
      </c>
      <c r="S5659" s="312">
        <v>0</v>
      </c>
      <c r="T5659" s="293">
        <v>0.1822</v>
      </c>
      <c r="U5659" s="313">
        <v>0</v>
      </c>
      <c r="V5659" s="314">
        <v>0</v>
      </c>
      <c r="W5659" s="315">
        <v>0</v>
      </c>
      <c r="X5659" s="314">
        <v>0</v>
      </c>
      <c r="Y5659" s="316">
        <f t="shared" si="687"/>
        <v>31.2578</v>
      </c>
      <c r="Z5659" s="298">
        <v>0</v>
      </c>
      <c r="AA5659" s="299">
        <v>0</v>
      </c>
      <c r="AB5659" s="300">
        <v>340.8</v>
      </c>
      <c r="AC5659" s="300">
        <v>0</v>
      </c>
      <c r="AD5659" s="301">
        <v>27.57</v>
      </c>
      <c r="AE5659" s="301">
        <v>16.170000000000002</v>
      </c>
      <c r="AF5659" s="300">
        <v>353.9</v>
      </c>
      <c r="AG5659" s="300">
        <v>0</v>
      </c>
      <c r="AH5659" s="300">
        <v>0</v>
      </c>
      <c r="AI5659" s="300">
        <v>0</v>
      </c>
      <c r="AJ5659" s="301">
        <v>0</v>
      </c>
      <c r="AK5659" s="928"/>
      <c r="AL5659"/>
      <c r="AM5659"/>
      <c r="AN5659" s="302">
        <f t="shared" si="691"/>
        <v>27.57</v>
      </c>
      <c r="AO5659" s="494"/>
      <c r="AP5659" s="317">
        <f t="shared" si="692"/>
        <v>-3.870000000000001</v>
      </c>
      <c r="AQ5659" s="175">
        <f t="shared" si="693"/>
        <v>0</v>
      </c>
      <c r="AR5659" s="175">
        <f t="shared" si="698"/>
        <v>27.57</v>
      </c>
      <c r="AS5659" s="177">
        <f t="shared" si="694"/>
        <v>-2.4623528056925252</v>
      </c>
      <c r="AT5659" s="304"/>
      <c r="AU5659" s="304"/>
      <c r="AV5659" s="318">
        <v>10.53</v>
      </c>
      <c r="BB5659" s="302">
        <f t="shared" si="699"/>
        <v>17.04</v>
      </c>
      <c r="BC5659" s="304"/>
      <c r="BF5659" s="309">
        <v>372</v>
      </c>
      <c r="BG5659" s="694"/>
      <c r="BH5659" s="694"/>
      <c r="BI5659" s="96">
        <v>223.31</v>
      </c>
    </row>
    <row r="5660" spans="1:61" s="7" customFormat="1" x14ac:dyDescent="0.2">
      <c r="A5660" s="58">
        <v>42176</v>
      </c>
      <c r="B5660" s="309">
        <v>24.73</v>
      </c>
      <c r="C5660" s="175">
        <f t="shared" si="695"/>
        <v>23.831543517238789</v>
      </c>
      <c r="D5660" s="174">
        <v>7.96</v>
      </c>
      <c r="E5660" s="210">
        <f t="shared" si="700"/>
        <v>33.28</v>
      </c>
      <c r="F5660" s="211">
        <f t="shared" si="674"/>
        <v>32.69</v>
      </c>
      <c r="G5660" s="177">
        <f t="shared" si="675"/>
        <v>31.791543517238789</v>
      </c>
      <c r="H5660" s="310">
        <v>25.32</v>
      </c>
      <c r="I5660" s="174">
        <v>9.85</v>
      </c>
      <c r="J5660" s="247">
        <f t="shared" si="696"/>
        <v>8.0110254119592987</v>
      </c>
      <c r="K5660" s="176">
        <f t="shared" si="697"/>
        <v>35.17</v>
      </c>
      <c r="L5660" s="249">
        <f t="shared" si="701"/>
        <v>33.331025411959303</v>
      </c>
      <c r="M5660" s="99"/>
      <c r="N5660" s="99"/>
      <c r="O5660" s="239">
        <f t="shared" si="686"/>
        <v>2.480000000000004</v>
      </c>
      <c r="P5660" s="175">
        <f t="shared" si="688"/>
        <v>1.5394818947205131</v>
      </c>
      <c r="Q5660" s="240">
        <f t="shared" si="689"/>
        <v>7.0514643161785726E-2</v>
      </c>
      <c r="R5660" s="311">
        <f t="shared" si="690"/>
        <v>4.6187654765884913E-2</v>
      </c>
      <c r="S5660" s="312">
        <v>0</v>
      </c>
      <c r="T5660" s="293">
        <v>0.1822</v>
      </c>
      <c r="U5660" s="313">
        <v>0</v>
      </c>
      <c r="V5660" s="314">
        <v>0</v>
      </c>
      <c r="W5660" s="315">
        <v>0</v>
      </c>
      <c r="X5660" s="314">
        <v>0</v>
      </c>
      <c r="Y5660" s="316">
        <f t="shared" si="687"/>
        <v>32.507799999999996</v>
      </c>
      <c r="Z5660" s="298">
        <v>0</v>
      </c>
      <c r="AA5660" s="299">
        <v>0</v>
      </c>
      <c r="AB5660" s="300">
        <v>340.7</v>
      </c>
      <c r="AC5660" s="300">
        <v>0</v>
      </c>
      <c r="AD5660" s="301">
        <v>26.08</v>
      </c>
      <c r="AE5660" s="301">
        <v>12.27</v>
      </c>
      <c r="AF5660" s="300">
        <v>353.9</v>
      </c>
      <c r="AG5660" s="300">
        <v>0</v>
      </c>
      <c r="AH5660" s="300">
        <v>0</v>
      </c>
      <c r="AI5660" s="300">
        <v>0</v>
      </c>
      <c r="AJ5660" s="301">
        <v>0</v>
      </c>
      <c r="AK5660" s="928"/>
      <c r="AL5660"/>
      <c r="AM5660"/>
      <c r="AN5660" s="302">
        <f t="shared" si="691"/>
        <v>26.08</v>
      </c>
      <c r="AO5660" s="494"/>
      <c r="AP5660" s="317">
        <f t="shared" si="692"/>
        <v>-6.6099999999999994</v>
      </c>
      <c r="AQ5660" s="175">
        <f t="shared" si="693"/>
        <v>0</v>
      </c>
      <c r="AR5660" s="175">
        <f t="shared" si="698"/>
        <v>26.08</v>
      </c>
      <c r="AS5660" s="177">
        <f t="shared" si="694"/>
        <v>-6.9738254119593037</v>
      </c>
      <c r="AT5660" s="304"/>
      <c r="AU5660" s="304"/>
      <c r="AV5660" s="318">
        <v>3.35</v>
      </c>
      <c r="BB5660" s="302">
        <f t="shared" si="699"/>
        <v>22.729999999999997</v>
      </c>
      <c r="BC5660" s="304"/>
      <c r="BF5660" s="309">
        <v>462</v>
      </c>
      <c r="BG5660" s="694"/>
      <c r="BH5660" s="694"/>
      <c r="BI5660" s="96">
        <v>222.75</v>
      </c>
    </row>
    <row r="5661" spans="1:61" s="7" customFormat="1" x14ac:dyDescent="0.2">
      <c r="A5661" s="58">
        <v>42177</v>
      </c>
      <c r="B5661" s="309">
        <v>25.18</v>
      </c>
      <c r="C5661" s="175">
        <f t="shared" si="695"/>
        <v>24.265194733686723</v>
      </c>
      <c r="D5661" s="174">
        <v>8.39</v>
      </c>
      <c r="E5661" s="210">
        <f t="shared" si="700"/>
        <v>33.31</v>
      </c>
      <c r="F5661" s="211">
        <f t="shared" si="674"/>
        <v>33.57</v>
      </c>
      <c r="G5661" s="177">
        <f t="shared" si="675"/>
        <v>32.655194733686727</v>
      </c>
      <c r="H5661" s="310">
        <v>24.92</v>
      </c>
      <c r="I5661" s="174">
        <v>10.36</v>
      </c>
      <c r="J5661" s="247">
        <f t="shared" si="696"/>
        <v>8.4258094688221661</v>
      </c>
      <c r="K5661" s="176">
        <f t="shared" si="697"/>
        <v>35.28</v>
      </c>
      <c r="L5661" s="249">
        <f t="shared" si="701"/>
        <v>33.345809468822168</v>
      </c>
      <c r="M5661" s="99"/>
      <c r="N5661" s="99"/>
      <c r="O5661" s="239">
        <f t="shared" si="686"/>
        <v>1.7100000000000009</v>
      </c>
      <c r="P5661" s="175">
        <f t="shared" si="688"/>
        <v>0.69061473513544058</v>
      </c>
      <c r="Q5661" s="240">
        <f t="shared" si="689"/>
        <v>4.8469387755102067E-2</v>
      </c>
      <c r="R5661" s="311">
        <f t="shared" si="690"/>
        <v>2.0710690372688509E-2</v>
      </c>
      <c r="S5661" s="312">
        <v>0</v>
      </c>
      <c r="T5661" s="293">
        <v>0.1822</v>
      </c>
      <c r="U5661" s="313">
        <v>0</v>
      </c>
      <c r="V5661" s="314">
        <v>0</v>
      </c>
      <c r="W5661" s="315">
        <v>0</v>
      </c>
      <c r="X5661" s="314">
        <v>0</v>
      </c>
      <c r="Y5661" s="316">
        <f t="shared" si="687"/>
        <v>33.387799999999999</v>
      </c>
      <c r="Z5661" s="298">
        <v>0</v>
      </c>
      <c r="AA5661" s="299">
        <v>0</v>
      </c>
      <c r="AB5661" s="300">
        <v>340.9</v>
      </c>
      <c r="AC5661" s="300">
        <v>0</v>
      </c>
      <c r="AD5661" s="301">
        <v>15.17</v>
      </c>
      <c r="AE5661" s="301">
        <v>10.38</v>
      </c>
      <c r="AF5661" s="300">
        <v>353.7</v>
      </c>
      <c r="AG5661" s="300">
        <v>0</v>
      </c>
      <c r="AH5661" s="300">
        <v>20.88</v>
      </c>
      <c r="AI5661" s="300">
        <v>0</v>
      </c>
      <c r="AJ5661" s="301">
        <v>10.119999999999999</v>
      </c>
      <c r="AK5661" s="928"/>
      <c r="AL5661"/>
      <c r="AM5661"/>
      <c r="AN5661" s="302">
        <f t="shared" si="691"/>
        <v>25.29</v>
      </c>
      <c r="AO5661" s="494"/>
      <c r="AP5661" s="317">
        <f t="shared" si="692"/>
        <v>-8.2800000000000011</v>
      </c>
      <c r="AQ5661" s="175">
        <f t="shared" si="693"/>
        <v>11.626842526534597</v>
      </c>
      <c r="AR5661" s="175">
        <f t="shared" si="698"/>
        <v>26.796842526534597</v>
      </c>
      <c r="AS5661" s="177">
        <f t="shared" si="694"/>
        <v>-6.3083669422875701</v>
      </c>
      <c r="AT5661" s="304"/>
      <c r="AU5661" s="304"/>
      <c r="AV5661" s="318">
        <v>4.68</v>
      </c>
      <c r="BB5661" s="302">
        <f t="shared" si="699"/>
        <v>20.61</v>
      </c>
      <c r="BC5661" s="304"/>
      <c r="BF5661" s="309">
        <v>401</v>
      </c>
      <c r="BG5661" s="694"/>
      <c r="BH5661" s="694"/>
      <c r="BI5661" s="96">
        <v>179.94</v>
      </c>
    </row>
    <row r="5662" spans="1:61" s="7" customFormat="1" x14ac:dyDescent="0.2">
      <c r="A5662" s="58">
        <v>42178</v>
      </c>
      <c r="B5662" s="309">
        <v>26.42</v>
      </c>
      <c r="C5662" s="175">
        <f t="shared" si="695"/>
        <v>25.460144752343261</v>
      </c>
      <c r="D5662" s="174">
        <v>9.7100000000000009</v>
      </c>
      <c r="E5662" s="210">
        <f t="shared" si="700"/>
        <v>35.730000000000004</v>
      </c>
      <c r="F5662" s="211">
        <f t="shared" si="674"/>
        <v>36.130000000000003</v>
      </c>
      <c r="G5662" s="177">
        <f t="shared" si="675"/>
        <v>35.170144752343262</v>
      </c>
      <c r="H5662" s="310">
        <v>26.02</v>
      </c>
      <c r="I5662" s="174">
        <v>12.74</v>
      </c>
      <c r="J5662" s="247">
        <f t="shared" si="696"/>
        <v>10.361468400848882</v>
      </c>
      <c r="K5662" s="176">
        <f t="shared" si="697"/>
        <v>38.76</v>
      </c>
      <c r="L5662" s="249">
        <f t="shared" si="701"/>
        <v>36.381468400848881</v>
      </c>
      <c r="M5662" s="99"/>
      <c r="N5662" s="99"/>
      <c r="O5662" s="239">
        <f t="shared" si="686"/>
        <v>2.6299999999999955</v>
      </c>
      <c r="P5662" s="175">
        <f t="shared" si="688"/>
        <v>1.2113236485056191</v>
      </c>
      <c r="Q5662" s="240">
        <f t="shared" si="689"/>
        <v>6.7853457172342507E-2</v>
      </c>
      <c r="R5662" s="311">
        <f t="shared" si="690"/>
        <v>3.3295073061904108E-2</v>
      </c>
      <c r="S5662" s="312">
        <v>0</v>
      </c>
      <c r="T5662" s="293">
        <v>0.1822</v>
      </c>
      <c r="U5662" s="313">
        <v>0</v>
      </c>
      <c r="V5662" s="314">
        <v>0</v>
      </c>
      <c r="W5662" s="315">
        <v>0</v>
      </c>
      <c r="X5662" s="314">
        <v>0</v>
      </c>
      <c r="Y5662" s="316">
        <f t="shared" si="687"/>
        <v>35.947800000000001</v>
      </c>
      <c r="Z5662" s="298">
        <v>0</v>
      </c>
      <c r="AA5662" s="299">
        <v>0</v>
      </c>
      <c r="AB5662" s="300">
        <v>340.8</v>
      </c>
      <c r="AC5662" s="300">
        <v>0</v>
      </c>
      <c r="AD5662" s="301">
        <v>16</v>
      </c>
      <c r="AE5662" s="301">
        <v>3</v>
      </c>
      <c r="AF5662" s="300">
        <v>353.6</v>
      </c>
      <c r="AG5662" s="300">
        <v>0</v>
      </c>
      <c r="AH5662" s="300">
        <v>22.67</v>
      </c>
      <c r="AI5662" s="300">
        <v>0</v>
      </c>
      <c r="AJ5662" s="301">
        <v>35.700000000000003</v>
      </c>
      <c r="AK5662" s="928"/>
      <c r="AL5662"/>
      <c r="AM5662"/>
      <c r="AN5662" s="302">
        <f t="shared" si="691"/>
        <v>51.7</v>
      </c>
      <c r="AO5662" s="494"/>
      <c r="AP5662" s="317">
        <f t="shared" si="692"/>
        <v>15.57</v>
      </c>
      <c r="AQ5662" s="175">
        <f t="shared" si="693"/>
        <v>41.01564013807166</v>
      </c>
      <c r="AR5662" s="175">
        <f t="shared" si="698"/>
        <v>57.01564013807166</v>
      </c>
      <c r="AS5662" s="177">
        <f t="shared" si="694"/>
        <v>20.860971737222776</v>
      </c>
      <c r="AT5662" s="304"/>
      <c r="AU5662" s="304"/>
      <c r="AV5662" s="318">
        <v>10.93</v>
      </c>
      <c r="BB5662" s="302">
        <f t="shared" si="699"/>
        <v>40.770000000000003</v>
      </c>
      <c r="BC5662" s="304"/>
      <c r="BF5662" s="309">
        <v>378</v>
      </c>
      <c r="BG5662" s="694"/>
      <c r="BH5662" s="694"/>
      <c r="BI5662" s="96">
        <v>138.49</v>
      </c>
    </row>
    <row r="5663" spans="1:61" s="7" customFormat="1" x14ac:dyDescent="0.2">
      <c r="A5663" s="58">
        <v>42179</v>
      </c>
      <c r="B5663" s="309">
        <v>28.46</v>
      </c>
      <c r="C5663" s="175">
        <f t="shared" si="695"/>
        <v>27.426030266907233</v>
      </c>
      <c r="D5663" s="174">
        <v>9.4600000000000009</v>
      </c>
      <c r="E5663" s="210">
        <f t="shared" si="700"/>
        <v>37.549999999999997</v>
      </c>
      <c r="F5663" s="218">
        <f t="shared" si="674"/>
        <v>37.92</v>
      </c>
      <c r="G5663" s="177">
        <f t="shared" si="675"/>
        <v>36.886030266907234</v>
      </c>
      <c r="H5663" s="310">
        <v>28.09</v>
      </c>
      <c r="I5663" s="174">
        <v>12.57</v>
      </c>
      <c r="J5663" s="247">
        <f t="shared" si="696"/>
        <v>10.223207048561259</v>
      </c>
      <c r="K5663" s="176">
        <f t="shared" si="697"/>
        <v>40.659999999999997</v>
      </c>
      <c r="L5663" s="249">
        <f t="shared" si="701"/>
        <v>38.31320704856126</v>
      </c>
      <c r="M5663" s="99"/>
      <c r="N5663" s="99"/>
      <c r="O5663" s="239">
        <f t="shared" si="686"/>
        <v>2.7399999999999949</v>
      </c>
      <c r="P5663" s="175">
        <f t="shared" si="688"/>
        <v>1.4271767816540262</v>
      </c>
      <c r="Q5663" s="240">
        <f t="shared" si="689"/>
        <v>6.7388096409247297E-2</v>
      </c>
      <c r="R5663" s="311">
        <f t="shared" si="690"/>
        <v>3.7250256284865599E-2</v>
      </c>
      <c r="S5663" s="312">
        <v>0</v>
      </c>
      <c r="T5663" s="293">
        <v>0.1822</v>
      </c>
      <c r="U5663" s="313">
        <v>0</v>
      </c>
      <c r="V5663" s="314">
        <v>0</v>
      </c>
      <c r="W5663" s="315">
        <v>0</v>
      </c>
      <c r="X5663" s="314">
        <v>0</v>
      </c>
      <c r="Y5663" s="316">
        <f t="shared" si="687"/>
        <v>37.7378</v>
      </c>
      <c r="Z5663" s="298">
        <v>0</v>
      </c>
      <c r="AA5663" s="299">
        <v>0</v>
      </c>
      <c r="AB5663" s="300">
        <v>340.9</v>
      </c>
      <c r="AC5663" s="300">
        <v>0</v>
      </c>
      <c r="AD5663" s="301">
        <v>9</v>
      </c>
      <c r="AE5663" s="301">
        <v>3.05</v>
      </c>
      <c r="AF5663" s="300">
        <v>353.5</v>
      </c>
      <c r="AG5663" s="300">
        <v>0</v>
      </c>
      <c r="AH5663" s="300">
        <v>25.77</v>
      </c>
      <c r="AI5663" s="300">
        <v>0</v>
      </c>
      <c r="AJ5663" s="301">
        <v>37.1</v>
      </c>
      <c r="AK5663" s="928"/>
      <c r="AL5663"/>
      <c r="AM5663"/>
      <c r="AN5663" s="302">
        <f t="shared" si="691"/>
        <v>46.1</v>
      </c>
      <c r="AO5663" s="494"/>
      <c r="AP5663" s="317">
        <f t="shared" si="692"/>
        <v>8.18</v>
      </c>
      <c r="AQ5663" s="175">
        <f t="shared" si="693"/>
        <v>42.624096614074467</v>
      </c>
      <c r="AR5663" s="175">
        <f t="shared" si="698"/>
        <v>51.624096614074467</v>
      </c>
      <c r="AS5663" s="177">
        <f t="shared" si="694"/>
        <v>13.549089565513206</v>
      </c>
      <c r="AT5663" s="304"/>
      <c r="AU5663" s="304"/>
      <c r="AV5663" s="318">
        <v>9.9700000000000006</v>
      </c>
      <c r="BB5663" s="302">
        <v>4.05</v>
      </c>
      <c r="BC5663" s="304"/>
      <c r="BF5663" s="309">
        <v>397</v>
      </c>
      <c r="BG5663" s="694"/>
      <c r="BH5663" s="694"/>
      <c r="BI5663" s="96">
        <v>236.7</v>
      </c>
    </row>
    <row r="5664" spans="1:61" s="7" customFormat="1" x14ac:dyDescent="0.2">
      <c r="A5664" s="58">
        <v>42180</v>
      </c>
      <c r="B5664" s="309">
        <v>25.76</v>
      </c>
      <c r="C5664" s="175">
        <f t="shared" si="695"/>
        <v>24.824122968219619</v>
      </c>
      <c r="D5664" s="174">
        <v>9.31</v>
      </c>
      <c r="E5664" s="210">
        <f t="shared" si="700"/>
        <v>35.08</v>
      </c>
      <c r="F5664" s="218">
        <f t="shared" si="674"/>
        <v>35.07</v>
      </c>
      <c r="G5664" s="177">
        <f t="shared" si="675"/>
        <v>34.134122968219621</v>
      </c>
      <c r="H5664" s="310">
        <v>25.77</v>
      </c>
      <c r="I5664" s="174">
        <v>13.13</v>
      </c>
      <c r="J5664" s="247">
        <f t="shared" si="696"/>
        <v>10.678656209038133</v>
      </c>
      <c r="K5664" s="176">
        <f t="shared" si="697"/>
        <v>38.9</v>
      </c>
      <c r="L5664" s="249">
        <f t="shared" si="701"/>
        <v>36.448656209038134</v>
      </c>
      <c r="M5664" s="99"/>
      <c r="N5664" s="99"/>
      <c r="O5664" s="239">
        <f t="shared" si="686"/>
        <v>3.8299999999999983</v>
      </c>
      <c r="P5664" s="175">
        <f t="shared" si="688"/>
        <v>2.3145332408185126</v>
      </c>
      <c r="Q5664" s="240">
        <f t="shared" si="689"/>
        <v>9.8457583547557806E-2</v>
      </c>
      <c r="R5664" s="311">
        <f t="shared" si="690"/>
        <v>6.3501195422523707E-2</v>
      </c>
      <c r="S5664" s="312">
        <v>0</v>
      </c>
      <c r="T5664" s="293">
        <v>0.1822</v>
      </c>
      <c r="U5664" s="313">
        <v>0</v>
      </c>
      <c r="V5664" s="314">
        <v>0</v>
      </c>
      <c r="W5664" s="315">
        <v>0</v>
      </c>
      <c r="X5664" s="314">
        <v>0</v>
      </c>
      <c r="Y5664" s="316">
        <f t="shared" si="687"/>
        <v>34.887799999999999</v>
      </c>
      <c r="Z5664" s="298">
        <v>0</v>
      </c>
      <c r="AA5664" s="299">
        <v>0</v>
      </c>
      <c r="AB5664" s="300">
        <v>341</v>
      </c>
      <c r="AC5664" s="300">
        <v>0.5</v>
      </c>
      <c r="AD5664" s="301">
        <v>13.22</v>
      </c>
      <c r="AE5664" s="301">
        <v>7.96</v>
      </c>
      <c r="AF5664" s="300">
        <v>353.25</v>
      </c>
      <c r="AG5664" s="300">
        <v>0</v>
      </c>
      <c r="AH5664" s="300">
        <v>7.96</v>
      </c>
      <c r="AI5664" s="300">
        <v>0</v>
      </c>
      <c r="AJ5664" s="301">
        <v>22.4</v>
      </c>
      <c r="AK5664" s="928"/>
      <c r="AL5664"/>
      <c r="AM5664"/>
      <c r="AN5664" s="302">
        <f t="shared" si="691"/>
        <v>35.619999999999997</v>
      </c>
      <c r="AO5664" s="494"/>
      <c r="AP5664" s="317">
        <f t="shared" si="692"/>
        <v>0.54999999999999716</v>
      </c>
      <c r="AQ5664" s="175">
        <f t="shared" si="693"/>
        <v>25.735303616044959</v>
      </c>
      <c r="AR5664" s="175">
        <f t="shared" si="698"/>
        <v>38.955303616044958</v>
      </c>
      <c r="AS5664" s="177">
        <f t="shared" si="694"/>
        <v>2.7262474070068237</v>
      </c>
      <c r="AT5664" s="304"/>
      <c r="AU5664" s="304"/>
      <c r="AV5664" s="318">
        <v>12.23</v>
      </c>
      <c r="BB5664" s="302">
        <f t="shared" ref="BB5664:BB5695" si="702">AN5664-AV5664</f>
        <v>23.389999999999997</v>
      </c>
      <c r="BC5664" s="304"/>
      <c r="BF5664" s="319">
        <v>366</v>
      </c>
      <c r="BG5664" s="695"/>
      <c r="BH5664" s="695"/>
      <c r="BI5664" s="96">
        <v>273</v>
      </c>
    </row>
    <row r="5665" spans="1:61" s="7" customFormat="1" x14ac:dyDescent="0.2">
      <c r="A5665" s="58">
        <v>42181</v>
      </c>
      <c r="B5665" s="309">
        <v>19.97</v>
      </c>
      <c r="C5665" s="175">
        <f t="shared" si="695"/>
        <v>19.24447731658951</v>
      </c>
      <c r="D5665" s="174">
        <v>8.31</v>
      </c>
      <c r="E5665" s="210">
        <f t="shared" si="700"/>
        <v>27.259999999999998</v>
      </c>
      <c r="F5665" s="218">
        <f t="shared" si="674"/>
        <v>28.28</v>
      </c>
      <c r="G5665" s="177">
        <f t="shared" si="675"/>
        <v>27.554477316589512</v>
      </c>
      <c r="H5665" s="310">
        <v>18.95</v>
      </c>
      <c r="I5665" s="174">
        <v>9.7799999999999994</v>
      </c>
      <c r="J5665" s="247">
        <f t="shared" si="696"/>
        <v>7.9540942668996903</v>
      </c>
      <c r="K5665" s="176">
        <f t="shared" si="697"/>
        <v>28.729999999999997</v>
      </c>
      <c r="L5665" s="249">
        <f t="shared" si="701"/>
        <v>26.904094266899691</v>
      </c>
      <c r="M5665" s="99"/>
      <c r="N5665" s="99"/>
      <c r="O5665" s="239">
        <f t="shared" si="686"/>
        <v>0.44999999999999574</v>
      </c>
      <c r="P5665" s="175">
        <f t="shared" si="688"/>
        <v>-0.65038304968982175</v>
      </c>
      <c r="Q5665" s="240">
        <f t="shared" si="689"/>
        <v>1.566306996171235E-2</v>
      </c>
      <c r="R5665" s="311">
        <f t="shared" si="690"/>
        <v>-2.417412915810338E-2</v>
      </c>
      <c r="S5665" s="312">
        <v>0</v>
      </c>
      <c r="T5665" s="293">
        <v>0.1822</v>
      </c>
      <c r="U5665" s="313">
        <v>0</v>
      </c>
      <c r="V5665" s="314">
        <v>0</v>
      </c>
      <c r="W5665" s="315">
        <v>0</v>
      </c>
      <c r="X5665" s="314">
        <v>0</v>
      </c>
      <c r="Y5665" s="316">
        <f t="shared" si="687"/>
        <v>28.097799999999999</v>
      </c>
      <c r="Z5665" s="298">
        <v>0</v>
      </c>
      <c r="AA5665" s="299">
        <v>0</v>
      </c>
      <c r="AB5665" s="300">
        <v>340.9</v>
      </c>
      <c r="AC5665" s="300">
        <v>0.1</v>
      </c>
      <c r="AD5665" s="301">
        <v>13.34</v>
      </c>
      <c r="AE5665" s="301">
        <v>9.7899999999999991</v>
      </c>
      <c r="AF5665" s="300">
        <v>353.15</v>
      </c>
      <c r="AG5665" s="300">
        <v>0.1</v>
      </c>
      <c r="AH5665" s="300">
        <v>0</v>
      </c>
      <c r="AI5665" s="300">
        <v>0</v>
      </c>
      <c r="AJ5665" s="301">
        <v>21.3</v>
      </c>
      <c r="AK5665" s="928"/>
      <c r="AL5665"/>
      <c r="AM5665"/>
      <c r="AN5665" s="302">
        <f t="shared" si="691"/>
        <v>34.64</v>
      </c>
      <c r="AO5665" s="494"/>
      <c r="AP5665" s="317">
        <f t="shared" si="692"/>
        <v>6.3599999999999994</v>
      </c>
      <c r="AQ5665" s="175">
        <f t="shared" si="693"/>
        <v>24.471516384899896</v>
      </c>
      <c r="AR5665" s="175">
        <f t="shared" si="698"/>
        <v>37.811516384899896</v>
      </c>
      <c r="AS5665" s="177">
        <f t="shared" si="694"/>
        <v>11.207422118000203</v>
      </c>
      <c r="AT5665" s="304"/>
      <c r="AU5665" s="304"/>
      <c r="AV5665" s="318">
        <v>9.1199999999999992</v>
      </c>
      <c r="BB5665" s="302">
        <f t="shared" si="702"/>
        <v>25.520000000000003</v>
      </c>
      <c r="BC5665" s="304"/>
      <c r="BF5665" s="319">
        <v>500</v>
      </c>
      <c r="BG5665" s="695"/>
      <c r="BH5665" s="695"/>
      <c r="BI5665" s="96">
        <v>166.74</v>
      </c>
    </row>
    <row r="5666" spans="1:61" s="7" customFormat="1" x14ac:dyDescent="0.2">
      <c r="A5666" s="58">
        <v>42182</v>
      </c>
      <c r="B5666" s="309">
        <v>19.14</v>
      </c>
      <c r="C5666" s="175">
        <f t="shared" si="695"/>
        <v>18.444631739585539</v>
      </c>
      <c r="D5666" s="174">
        <v>8.35</v>
      </c>
      <c r="E5666" s="210">
        <f t="shared" si="700"/>
        <v>27.700000000000003</v>
      </c>
      <c r="F5666" s="218">
        <f t="shared" si="674"/>
        <v>27.490000000000002</v>
      </c>
      <c r="G5666" s="177">
        <f t="shared" si="675"/>
        <v>26.79463173958554</v>
      </c>
      <c r="H5666" s="310">
        <v>19.350000000000001</v>
      </c>
      <c r="I5666" s="174">
        <v>10.46</v>
      </c>
      <c r="J5666" s="247">
        <f t="shared" si="696"/>
        <v>8.5071396760501816</v>
      </c>
      <c r="K5666" s="176">
        <f t="shared" si="697"/>
        <v>29.810000000000002</v>
      </c>
      <c r="L5666" s="249">
        <f t="shared" si="701"/>
        <v>27.857139676050181</v>
      </c>
      <c r="M5666" s="99"/>
      <c r="N5666" s="99"/>
      <c r="O5666" s="239">
        <f t="shared" si="686"/>
        <v>2.3200000000000003</v>
      </c>
      <c r="P5666" s="175">
        <f t="shared" si="688"/>
        <v>1.062507936464641</v>
      </c>
      <c r="Q5666" s="240">
        <f t="shared" si="689"/>
        <v>7.7826232807782628E-2</v>
      </c>
      <c r="R5666" s="311">
        <f t="shared" si="690"/>
        <v>3.8141314895230205E-2</v>
      </c>
      <c r="S5666" s="312">
        <v>0</v>
      </c>
      <c r="T5666" s="320">
        <v>4.7470588235294119E-2</v>
      </c>
      <c r="U5666" s="313">
        <v>0</v>
      </c>
      <c r="V5666" s="314">
        <v>0</v>
      </c>
      <c r="W5666" s="315">
        <v>0</v>
      </c>
      <c r="X5666" s="314">
        <v>0</v>
      </c>
      <c r="Y5666" s="316">
        <f t="shared" si="687"/>
        <v>27.442529411764706</v>
      </c>
      <c r="Z5666" s="298">
        <v>0</v>
      </c>
      <c r="AA5666" s="299">
        <v>0</v>
      </c>
      <c r="AB5666" s="300">
        <v>341.1</v>
      </c>
      <c r="AC5666" s="300">
        <v>0</v>
      </c>
      <c r="AD5666" s="301">
        <v>15.48</v>
      </c>
      <c r="AE5666" s="301">
        <v>5</v>
      </c>
      <c r="AF5666" s="300">
        <v>353.1</v>
      </c>
      <c r="AG5666" s="300">
        <v>0.1</v>
      </c>
      <c r="AH5666" s="300">
        <v>0</v>
      </c>
      <c r="AI5666" s="300">
        <v>0</v>
      </c>
      <c r="AJ5666" s="301">
        <v>14.6</v>
      </c>
      <c r="AK5666" s="928"/>
      <c r="AL5666"/>
      <c r="AM5666"/>
      <c r="AN5666" s="302">
        <f t="shared" si="691"/>
        <v>30.08</v>
      </c>
      <c r="AO5666" s="494"/>
      <c r="AP5666" s="317">
        <f t="shared" si="692"/>
        <v>2.5899999999999963</v>
      </c>
      <c r="AQ5666" s="175">
        <f t="shared" si="693"/>
        <v>16.77390324974359</v>
      </c>
      <c r="AR5666" s="175">
        <f t="shared" si="698"/>
        <v>32.253903249743587</v>
      </c>
      <c r="AS5666" s="177">
        <f t="shared" si="694"/>
        <v>4.6241635736934086</v>
      </c>
      <c r="AT5666" s="304"/>
      <c r="AU5666" s="304"/>
      <c r="AV5666" s="318">
        <v>11.5</v>
      </c>
      <c r="BB5666" s="302">
        <f t="shared" si="702"/>
        <v>18.579999999999998</v>
      </c>
      <c r="BC5666" s="304"/>
      <c r="BF5666" s="319">
        <v>379</v>
      </c>
      <c r="BG5666" s="695"/>
      <c r="BH5666" s="695"/>
      <c r="BI5666" s="96">
        <v>185.52</v>
      </c>
    </row>
    <row r="5667" spans="1:61" s="7" customFormat="1" x14ac:dyDescent="0.2">
      <c r="A5667" s="58">
        <v>42183</v>
      </c>
      <c r="B5667" s="309">
        <v>19.739999999999998</v>
      </c>
      <c r="C5667" s="175">
        <f t="shared" si="695"/>
        <v>19.02283336151612</v>
      </c>
      <c r="D5667" s="174">
        <v>8.08</v>
      </c>
      <c r="E5667" s="210">
        <f t="shared" si="700"/>
        <v>27.65</v>
      </c>
      <c r="F5667" s="218">
        <f t="shared" si="674"/>
        <v>27.82</v>
      </c>
      <c r="G5667" s="177">
        <f t="shared" si="675"/>
        <v>27.102833361516119</v>
      </c>
      <c r="H5667" s="310">
        <v>19.57</v>
      </c>
      <c r="I5667" s="174">
        <v>10.7</v>
      </c>
      <c r="J5667" s="247">
        <f t="shared" si="696"/>
        <v>8.7023321733974122</v>
      </c>
      <c r="K5667" s="176">
        <f t="shared" si="697"/>
        <v>30.27</v>
      </c>
      <c r="L5667" s="249">
        <f t="shared" si="701"/>
        <v>28.272332173397412</v>
      </c>
      <c r="M5667" s="99"/>
      <c r="N5667" s="99"/>
      <c r="O5667" s="239">
        <f t="shared" si="686"/>
        <v>2.4499999999999993</v>
      </c>
      <c r="P5667" s="175">
        <f t="shared" si="688"/>
        <v>1.1694988118812937</v>
      </c>
      <c r="Q5667" s="240">
        <f t="shared" si="689"/>
        <v>8.0938222662702328E-2</v>
      </c>
      <c r="R5667" s="311">
        <f t="shared" si="690"/>
        <v>4.1365487810083201E-2</v>
      </c>
      <c r="S5667" s="312">
        <v>0</v>
      </c>
      <c r="T5667" s="320">
        <v>4.7470588235294119E-2</v>
      </c>
      <c r="U5667" s="313">
        <v>0</v>
      </c>
      <c r="V5667" s="314">
        <v>0</v>
      </c>
      <c r="W5667" s="315">
        <v>0</v>
      </c>
      <c r="X5667" s="314">
        <v>0</v>
      </c>
      <c r="Y5667" s="316">
        <f t="shared" si="687"/>
        <v>27.772529411764705</v>
      </c>
      <c r="Z5667" s="298">
        <v>0</v>
      </c>
      <c r="AA5667" s="299">
        <v>0</v>
      </c>
      <c r="AB5667" s="300">
        <v>341</v>
      </c>
      <c r="AC5667" s="300">
        <v>0</v>
      </c>
      <c r="AD5667" s="301">
        <v>18.91</v>
      </c>
      <c r="AE5667" s="301">
        <v>10.32</v>
      </c>
      <c r="AF5667" s="300">
        <v>353.1</v>
      </c>
      <c r="AG5667" s="300">
        <v>0</v>
      </c>
      <c r="AH5667" s="300">
        <v>0</v>
      </c>
      <c r="AI5667" s="300">
        <v>0</v>
      </c>
      <c r="AJ5667" s="301">
        <v>0</v>
      </c>
      <c r="AK5667" s="928"/>
      <c r="AL5667"/>
      <c r="AM5667"/>
      <c r="AN5667" s="302">
        <f t="shared" si="691"/>
        <v>18.91</v>
      </c>
      <c r="AO5667" s="494"/>
      <c r="AP5667" s="317">
        <f t="shared" si="692"/>
        <v>-8.91</v>
      </c>
      <c r="AQ5667" s="175">
        <f t="shared" si="693"/>
        <v>0</v>
      </c>
      <c r="AR5667" s="175">
        <f t="shared" si="698"/>
        <v>18.91</v>
      </c>
      <c r="AS5667" s="177">
        <f t="shared" si="694"/>
        <v>-9.1211321733974131</v>
      </c>
      <c r="AT5667" s="304"/>
      <c r="AU5667" s="304"/>
      <c r="AV5667" s="318">
        <v>5.0199999999999996</v>
      </c>
      <c r="BB5667" s="302">
        <f t="shared" si="702"/>
        <v>13.89</v>
      </c>
      <c r="BC5667" s="304"/>
      <c r="BF5667" s="319">
        <v>402</v>
      </c>
      <c r="BG5667" s="695"/>
      <c r="BH5667" s="695"/>
      <c r="BI5667" s="96">
        <v>246.41</v>
      </c>
    </row>
    <row r="5668" spans="1:61" s="7" customFormat="1" x14ac:dyDescent="0.2">
      <c r="A5668" s="58">
        <v>42184</v>
      </c>
      <c r="B5668" s="309">
        <v>20.28</v>
      </c>
      <c r="C5668" s="175">
        <f t="shared" si="695"/>
        <v>19.543214821253645</v>
      </c>
      <c r="D5668" s="174">
        <v>8.58</v>
      </c>
      <c r="E5668" s="210">
        <f t="shared" si="700"/>
        <v>27.840000000000003</v>
      </c>
      <c r="F5668" s="218">
        <f t="shared" si="674"/>
        <v>28.86</v>
      </c>
      <c r="G5668" s="177">
        <f t="shared" si="675"/>
        <v>28.123214821253647</v>
      </c>
      <c r="H5668" s="310">
        <v>19.260000000000002</v>
      </c>
      <c r="I5668" s="174">
        <v>11.2</v>
      </c>
      <c r="J5668" s="247">
        <f t="shared" si="696"/>
        <v>9.1089832095374774</v>
      </c>
      <c r="K5668" s="176">
        <f t="shared" si="697"/>
        <v>30.46</v>
      </c>
      <c r="L5668" s="249">
        <f t="shared" si="701"/>
        <v>28.368983209537479</v>
      </c>
      <c r="M5668" s="99"/>
      <c r="N5668" s="99"/>
      <c r="O5668" s="239">
        <f t="shared" si="686"/>
        <v>1.6000000000000014</v>
      </c>
      <c r="P5668" s="175">
        <f t="shared" si="688"/>
        <v>0.24576838828383174</v>
      </c>
      <c r="Q5668" s="240">
        <f t="shared" si="689"/>
        <v>5.2527905449770235E-2</v>
      </c>
      <c r="R5668" s="311">
        <f t="shared" si="690"/>
        <v>8.663278005720202E-3</v>
      </c>
      <c r="S5668" s="312">
        <v>0</v>
      </c>
      <c r="T5668" s="320">
        <v>4.7470588235294119E-2</v>
      </c>
      <c r="U5668" s="313">
        <v>0</v>
      </c>
      <c r="V5668" s="314">
        <v>0</v>
      </c>
      <c r="W5668" s="315">
        <v>0</v>
      </c>
      <c r="X5668" s="314">
        <v>0</v>
      </c>
      <c r="Y5668" s="316">
        <f t="shared" si="687"/>
        <v>28.812529411764704</v>
      </c>
      <c r="Z5668" s="298">
        <v>0</v>
      </c>
      <c r="AA5668" s="299">
        <v>0</v>
      </c>
      <c r="AB5668" s="300">
        <v>340.9</v>
      </c>
      <c r="AC5668" s="300">
        <v>0</v>
      </c>
      <c r="AD5668" s="301">
        <v>14.67</v>
      </c>
      <c r="AE5668" s="301">
        <v>10.73</v>
      </c>
      <c r="AF5668" s="300">
        <v>353</v>
      </c>
      <c r="AG5668" s="300">
        <v>0</v>
      </c>
      <c r="AH5668" s="300">
        <v>0</v>
      </c>
      <c r="AI5668" s="300">
        <v>0</v>
      </c>
      <c r="AJ5668" s="301">
        <v>15.87</v>
      </c>
      <c r="AK5668" s="928"/>
      <c r="AL5668"/>
      <c r="AM5668"/>
      <c r="AN5668" s="302">
        <f t="shared" si="691"/>
        <v>30.54</v>
      </c>
      <c r="AO5668" s="494"/>
      <c r="AP5668" s="317">
        <f t="shared" si="692"/>
        <v>1.6799999999999997</v>
      </c>
      <c r="AQ5668" s="175">
        <f t="shared" si="693"/>
        <v>18.233003052974709</v>
      </c>
      <c r="AR5668" s="175">
        <f t="shared" si="698"/>
        <v>32.903003052974711</v>
      </c>
      <c r="AS5668" s="177">
        <f t="shared" si="694"/>
        <v>4.762619843437232</v>
      </c>
      <c r="AT5668" s="304"/>
      <c r="AU5668" s="304"/>
      <c r="AV5668" s="318">
        <v>10.41</v>
      </c>
      <c r="BB5668" s="302">
        <f t="shared" si="702"/>
        <v>20.13</v>
      </c>
      <c r="BC5668" s="304"/>
      <c r="BF5668" s="309">
        <v>381</v>
      </c>
      <c r="BG5668" s="694"/>
      <c r="BH5668" s="694"/>
      <c r="BI5668" s="96">
        <v>174.35</v>
      </c>
    </row>
    <row r="5669" spans="1:61" s="7" customFormat="1" ht="13.5" thickBot="1" x14ac:dyDescent="0.25">
      <c r="A5669" s="58">
        <v>42185</v>
      </c>
      <c r="B5669" s="321">
        <v>22.94</v>
      </c>
      <c r="C5669" s="242">
        <f t="shared" si="695"/>
        <v>22.106575345145888</v>
      </c>
      <c r="D5669" s="224">
        <v>8.11</v>
      </c>
      <c r="E5669" s="210">
        <f t="shared" si="700"/>
        <v>30.599999999999998</v>
      </c>
      <c r="F5669" s="221">
        <f t="shared" si="674"/>
        <v>31.05</v>
      </c>
      <c r="G5669" s="222">
        <f t="shared" si="675"/>
        <v>30.216575345145888</v>
      </c>
      <c r="H5669" s="322">
        <v>22.49</v>
      </c>
      <c r="I5669" s="224">
        <v>10.94</v>
      </c>
      <c r="J5669" s="247">
        <f t="shared" si="696"/>
        <v>8.8975246707446427</v>
      </c>
      <c r="K5669" s="243">
        <f t="shared" si="697"/>
        <v>33.43</v>
      </c>
      <c r="L5669" s="249">
        <f t="shared" si="701"/>
        <v>31.387524670744639</v>
      </c>
      <c r="M5669" s="274"/>
      <c r="N5669" s="274"/>
      <c r="O5669" s="245">
        <f t="shared" si="686"/>
        <v>2.379999999999999</v>
      </c>
      <c r="P5669" s="242">
        <f t="shared" si="688"/>
        <v>1.1709493255987518</v>
      </c>
      <c r="Q5669" s="246">
        <f t="shared" si="689"/>
        <v>7.1193538737660753E-2</v>
      </c>
      <c r="R5669" s="323">
        <f t="shared" si="690"/>
        <v>3.7306201679871816E-2</v>
      </c>
      <c r="S5669" s="324">
        <v>0</v>
      </c>
      <c r="T5669" s="320">
        <v>4.7470588235294119E-2</v>
      </c>
      <c r="U5669" s="325">
        <v>0</v>
      </c>
      <c r="V5669" s="326">
        <v>0</v>
      </c>
      <c r="W5669" s="327">
        <v>0</v>
      </c>
      <c r="X5669" s="326">
        <v>0</v>
      </c>
      <c r="Y5669" s="328">
        <f t="shared" si="687"/>
        <v>31.002529411764705</v>
      </c>
      <c r="Z5669" s="329">
        <v>0</v>
      </c>
      <c r="AA5669" s="330">
        <v>0</v>
      </c>
      <c r="AB5669" s="331">
        <v>341.1</v>
      </c>
      <c r="AC5669" s="331">
        <v>3.3</v>
      </c>
      <c r="AD5669" s="332">
        <v>17.940000000000001</v>
      </c>
      <c r="AE5669" s="332">
        <v>11.85</v>
      </c>
      <c r="AF5669" s="331">
        <v>353.15</v>
      </c>
      <c r="AG5669" s="331">
        <v>1</v>
      </c>
      <c r="AH5669" s="331">
        <v>0</v>
      </c>
      <c r="AI5669" s="331">
        <v>0</v>
      </c>
      <c r="AJ5669" s="332">
        <v>9.9</v>
      </c>
      <c r="AK5669" s="928"/>
      <c r="AL5669"/>
      <c r="AM5669"/>
      <c r="AN5669" s="302">
        <f t="shared" si="691"/>
        <v>27.840000000000003</v>
      </c>
      <c r="AO5669" s="862"/>
      <c r="AP5669" s="333">
        <f t="shared" si="692"/>
        <v>-3.2099999999999973</v>
      </c>
      <c r="AQ5669" s="242">
        <f t="shared" si="693"/>
        <v>11.374085080305585</v>
      </c>
      <c r="AR5669" s="242">
        <f t="shared" si="698"/>
        <v>29.314085080305588</v>
      </c>
      <c r="AS5669" s="222">
        <f t="shared" si="694"/>
        <v>-2.073439590439051</v>
      </c>
      <c r="AT5669" s="334"/>
      <c r="AU5669" s="304"/>
      <c r="AV5669" s="335">
        <v>7.82</v>
      </c>
      <c r="BB5669" s="336">
        <f t="shared" si="702"/>
        <v>20.020000000000003</v>
      </c>
      <c r="BC5669" s="304"/>
      <c r="BF5669" s="337"/>
      <c r="BG5669" s="696"/>
      <c r="BH5669" s="696"/>
      <c r="BI5669" s="338">
        <v>339.24</v>
      </c>
    </row>
    <row r="5670" spans="1:61" s="7" customFormat="1" x14ac:dyDescent="0.2">
      <c r="A5670" s="58">
        <v>42186</v>
      </c>
      <c r="B5670" s="288">
        <v>22.59</v>
      </c>
      <c r="C5670" s="151">
        <f>B5670*0.984940949957883</f>
        <v>22.249816059548575</v>
      </c>
      <c r="D5670" s="150">
        <v>8.32</v>
      </c>
      <c r="E5670" s="210">
        <f t="shared" si="700"/>
        <v>31.51</v>
      </c>
      <c r="F5670" s="198">
        <f t="shared" si="674"/>
        <v>30.91</v>
      </c>
      <c r="G5670" s="153">
        <f t="shared" si="675"/>
        <v>30.569816059548575</v>
      </c>
      <c r="H5670" s="289">
        <v>23.19</v>
      </c>
      <c r="I5670" s="200">
        <v>10.79</v>
      </c>
      <c r="J5670" s="247">
        <f>I5670*0.772659626747791</f>
        <v>8.3369973726086641</v>
      </c>
      <c r="K5670" s="248">
        <f>H5670+I5670</f>
        <v>33.980000000000004</v>
      </c>
      <c r="L5670" s="249">
        <f t="shared" si="701"/>
        <v>31.526997372608665</v>
      </c>
      <c r="M5670" s="99"/>
      <c r="N5670" s="99"/>
      <c r="O5670" s="69">
        <f t="shared" si="686"/>
        <v>3.0700000000000038</v>
      </c>
      <c r="P5670" s="151">
        <f t="shared" si="688"/>
        <v>0.95718131306009013</v>
      </c>
      <c r="Q5670" s="238">
        <f t="shared" si="689"/>
        <v>9.0347263095938893E-2</v>
      </c>
      <c r="R5670" s="153">
        <f t="shared" si="690"/>
        <v>3.0360687437101443E-2</v>
      </c>
      <c r="S5670" s="296">
        <v>0</v>
      </c>
      <c r="T5670" s="339">
        <v>4.7470588235294119E-2</v>
      </c>
      <c r="U5670" s="294">
        <v>0</v>
      </c>
      <c r="V5670" s="295">
        <v>0</v>
      </c>
      <c r="W5670" s="296">
        <v>0</v>
      </c>
      <c r="X5670" s="295">
        <v>0</v>
      </c>
      <c r="Y5670" s="297">
        <f t="shared" si="687"/>
        <v>30.862529411764704</v>
      </c>
      <c r="Z5670" s="298">
        <v>0</v>
      </c>
      <c r="AA5670" s="299">
        <v>0</v>
      </c>
      <c r="AB5670" s="300">
        <v>341.1</v>
      </c>
      <c r="AC5670" s="300">
        <v>0</v>
      </c>
      <c r="AD5670" s="301">
        <v>17.63</v>
      </c>
      <c r="AE5670" s="301">
        <v>14.07</v>
      </c>
      <c r="AF5670" s="300">
        <v>353.15</v>
      </c>
      <c r="AG5670" s="300">
        <v>0</v>
      </c>
      <c r="AH5670" s="300">
        <v>0</v>
      </c>
      <c r="AI5670" s="300">
        <v>0</v>
      </c>
      <c r="AJ5670" s="301">
        <v>6.75</v>
      </c>
      <c r="AK5670" s="928"/>
      <c r="AL5670"/>
      <c r="AM5670"/>
      <c r="AN5670" s="302">
        <f t="shared" si="691"/>
        <v>24.38</v>
      </c>
      <c r="AO5670" s="434"/>
      <c r="AP5670" s="303">
        <f t="shared" si="692"/>
        <v>-6.5300000000000011</v>
      </c>
      <c r="AQ5670" s="151">
        <f t="shared" ref="AQ5670:AQ5700" si="703">AJ5670*1.02090942156103</f>
        <v>6.891138595536952</v>
      </c>
      <c r="AR5670" s="151">
        <f t="shared" ref="AR5670:AR5701" si="704">AD5670+AQ5670</f>
        <v>24.52113859553695</v>
      </c>
      <c r="AS5670" s="153">
        <f t="shared" si="694"/>
        <v>-6.7970587770717152</v>
      </c>
      <c r="AT5670" s="304"/>
      <c r="AU5670" s="304"/>
      <c r="AV5670" s="305">
        <v>8.67</v>
      </c>
      <c r="BB5670" s="306">
        <f t="shared" si="702"/>
        <v>15.709999999999999</v>
      </c>
      <c r="BC5670" s="304"/>
      <c r="BF5670" s="340">
        <v>348</v>
      </c>
      <c r="BG5670" s="697"/>
      <c r="BH5670" s="697"/>
      <c r="BI5670" s="341">
        <v>328.77</v>
      </c>
    </row>
    <row r="5671" spans="1:61" s="7" customFormat="1" x14ac:dyDescent="0.2">
      <c r="A5671" s="58">
        <v>42187</v>
      </c>
      <c r="B5671" s="309">
        <v>21.76</v>
      </c>
      <c r="C5671" s="175">
        <f t="shared" ref="C5671:C5700" si="705">B5671*0.984940949957883</f>
        <v>21.432315071083533</v>
      </c>
      <c r="D5671" s="174">
        <v>8.36</v>
      </c>
      <c r="E5671" s="210">
        <f t="shared" si="700"/>
        <v>28.52</v>
      </c>
      <c r="F5671" s="211">
        <f t="shared" si="674"/>
        <v>30.12</v>
      </c>
      <c r="G5671" s="177">
        <f t="shared" si="675"/>
        <v>29.792315071083532</v>
      </c>
      <c r="H5671" s="310">
        <v>20.16</v>
      </c>
      <c r="I5671" s="174">
        <v>11.24</v>
      </c>
      <c r="J5671" s="247">
        <f t="shared" ref="J5671:J5700" si="706">I5671*0.772659626747791</f>
        <v>8.6846942046451705</v>
      </c>
      <c r="K5671" s="176">
        <f t="shared" ref="K5671:K5700" si="707">H5671+I5671</f>
        <v>31.4</v>
      </c>
      <c r="L5671" s="249">
        <f t="shared" si="701"/>
        <v>28.844694204645172</v>
      </c>
      <c r="M5671" s="99"/>
      <c r="N5671" s="99"/>
      <c r="O5671" s="239">
        <f t="shared" si="686"/>
        <v>1.2799999999999976</v>
      </c>
      <c r="P5671" s="175">
        <f t="shared" si="688"/>
        <v>-0.94762086643835985</v>
      </c>
      <c r="Q5671" s="240">
        <f t="shared" si="689"/>
        <v>4.0764331210191004E-2</v>
      </c>
      <c r="R5671" s="177">
        <f t="shared" si="690"/>
        <v>-3.2852519070413796E-2</v>
      </c>
      <c r="S5671" s="315">
        <v>0</v>
      </c>
      <c r="T5671" s="320">
        <v>4.7470588235294119E-2</v>
      </c>
      <c r="U5671" s="313">
        <v>0</v>
      </c>
      <c r="V5671" s="314">
        <v>0</v>
      </c>
      <c r="W5671" s="315">
        <v>0</v>
      </c>
      <c r="X5671" s="314">
        <v>0</v>
      </c>
      <c r="Y5671" s="316">
        <f t="shared" si="687"/>
        <v>30.072529411764705</v>
      </c>
      <c r="Z5671" s="298">
        <v>0</v>
      </c>
      <c r="AA5671" s="299">
        <v>0</v>
      </c>
      <c r="AB5671" s="300">
        <v>341.1</v>
      </c>
      <c r="AC5671" s="300">
        <v>0</v>
      </c>
      <c r="AD5671" s="301">
        <v>12.63</v>
      </c>
      <c r="AE5671" s="301">
        <v>4.95</v>
      </c>
      <c r="AF5671" s="300">
        <v>353.17</v>
      </c>
      <c r="AG5671" s="300">
        <v>0.3</v>
      </c>
      <c r="AH5671" s="300">
        <v>0</v>
      </c>
      <c r="AI5671" s="300">
        <v>0</v>
      </c>
      <c r="AJ5671" s="301">
        <v>13.5</v>
      </c>
      <c r="AK5671" s="928"/>
      <c r="AL5671"/>
      <c r="AM5671"/>
      <c r="AN5671" s="302">
        <f t="shared" si="691"/>
        <v>26.130000000000003</v>
      </c>
      <c r="AO5671" s="494"/>
      <c r="AP5671" s="317">
        <f t="shared" si="692"/>
        <v>-3.9899999999999984</v>
      </c>
      <c r="AQ5671" s="175">
        <f t="shared" si="703"/>
        <v>13.782277191073904</v>
      </c>
      <c r="AR5671" s="175">
        <f t="shared" si="704"/>
        <v>26.412277191073905</v>
      </c>
      <c r="AS5671" s="177">
        <f t="shared" si="694"/>
        <v>-2.2320170135712694</v>
      </c>
      <c r="AT5671" s="304"/>
      <c r="AU5671" s="304"/>
      <c r="AV5671" s="318">
        <v>9.61</v>
      </c>
      <c r="BB5671" s="302">
        <f t="shared" si="702"/>
        <v>16.520000000000003</v>
      </c>
      <c r="BC5671" s="304"/>
      <c r="BF5671" s="340">
        <v>334</v>
      </c>
      <c r="BG5671" s="698"/>
      <c r="BH5671" s="698"/>
      <c r="BI5671" s="342">
        <v>238.6</v>
      </c>
    </row>
    <row r="5672" spans="1:61" s="7" customFormat="1" x14ac:dyDescent="0.2">
      <c r="A5672" s="58">
        <v>42188</v>
      </c>
      <c r="B5672" s="309">
        <v>19.760000000000002</v>
      </c>
      <c r="C5672" s="175">
        <f t="shared" si="705"/>
        <v>19.462433171167767</v>
      </c>
      <c r="D5672" s="174">
        <v>8.26</v>
      </c>
      <c r="E5672" s="210">
        <f t="shared" si="700"/>
        <v>28.490000000000002</v>
      </c>
      <c r="F5672" s="211">
        <f t="shared" si="674"/>
        <v>28.020000000000003</v>
      </c>
      <c r="G5672" s="177">
        <f t="shared" si="675"/>
        <v>27.722433171167765</v>
      </c>
      <c r="H5672" s="310">
        <v>20.23</v>
      </c>
      <c r="I5672" s="174">
        <v>10.88</v>
      </c>
      <c r="J5672" s="247">
        <f t="shared" si="706"/>
        <v>8.4065367390159658</v>
      </c>
      <c r="K5672" s="176">
        <f t="shared" si="707"/>
        <v>31.11</v>
      </c>
      <c r="L5672" s="249">
        <f t="shared" si="701"/>
        <v>28.636536739015966</v>
      </c>
      <c r="M5672" s="99"/>
      <c r="N5672" s="99"/>
      <c r="O5672" s="239">
        <f t="shared" si="686"/>
        <v>3.0899999999999963</v>
      </c>
      <c r="P5672" s="175">
        <f t="shared" si="688"/>
        <v>0.91410356784820124</v>
      </c>
      <c r="Q5672" s="240">
        <f t="shared" si="689"/>
        <v>9.9324975891996028E-2</v>
      </c>
      <c r="R5672" s="177">
        <f t="shared" si="690"/>
        <v>3.1920884015376662E-2</v>
      </c>
      <c r="S5672" s="315">
        <v>0</v>
      </c>
      <c r="T5672" s="320">
        <v>4.7470588235294119E-2</v>
      </c>
      <c r="U5672" s="313">
        <v>0</v>
      </c>
      <c r="V5672" s="314">
        <v>0</v>
      </c>
      <c r="W5672" s="315">
        <v>0</v>
      </c>
      <c r="X5672" s="314">
        <v>0</v>
      </c>
      <c r="Y5672" s="316">
        <f t="shared" si="687"/>
        <v>27.972529411764707</v>
      </c>
      <c r="Z5672" s="298">
        <v>0</v>
      </c>
      <c r="AA5672" s="299">
        <v>0</v>
      </c>
      <c r="AB5672" s="300">
        <v>341.1</v>
      </c>
      <c r="AC5672" s="300">
        <v>0</v>
      </c>
      <c r="AD5672" s="301">
        <v>16.25</v>
      </c>
      <c r="AE5672" s="301">
        <v>11.85</v>
      </c>
      <c r="AF5672" s="300">
        <v>353.15</v>
      </c>
      <c r="AG5672" s="300">
        <v>0.2</v>
      </c>
      <c r="AH5672" s="300">
        <v>0</v>
      </c>
      <c r="AI5672" s="300">
        <v>0</v>
      </c>
      <c r="AJ5672" s="301">
        <v>13.5</v>
      </c>
      <c r="AK5672" s="928"/>
      <c r="AL5672"/>
      <c r="AM5672"/>
      <c r="AN5672" s="302">
        <f t="shared" ref="AN5672:AN5703" si="708">AJ5672+AD5672</f>
        <v>29.75</v>
      </c>
      <c r="AO5672" s="494"/>
      <c r="AP5672" s="317">
        <f t="shared" ref="AP5672:AP5703" si="709">AN5672-F5672</f>
        <v>1.7299999999999969</v>
      </c>
      <c r="AQ5672" s="175">
        <f t="shared" si="703"/>
        <v>13.782277191073904</v>
      </c>
      <c r="AR5672" s="175">
        <f t="shared" si="704"/>
        <v>30.032277191073902</v>
      </c>
      <c r="AS5672" s="177">
        <f t="shared" si="694"/>
        <v>1.6057404520579368</v>
      </c>
      <c r="AT5672" s="304"/>
      <c r="AU5672" s="304"/>
      <c r="AV5672" s="318">
        <v>9.6</v>
      </c>
      <c r="BB5672" s="302">
        <f t="shared" si="702"/>
        <v>20.149999999999999</v>
      </c>
      <c r="BC5672" s="304"/>
      <c r="BF5672" s="340">
        <v>350</v>
      </c>
      <c r="BG5672" s="698"/>
      <c r="BH5672" s="698"/>
      <c r="BI5672" s="342">
        <v>247.72</v>
      </c>
    </row>
    <row r="5673" spans="1:61" s="7" customFormat="1" x14ac:dyDescent="0.2">
      <c r="A5673" s="58">
        <v>42189</v>
      </c>
      <c r="B5673" s="309">
        <v>18.579999999999998</v>
      </c>
      <c r="C5673" s="175">
        <f t="shared" si="705"/>
        <v>18.300202850217463</v>
      </c>
      <c r="D5673" s="174">
        <v>8.4</v>
      </c>
      <c r="E5673" s="210">
        <f t="shared" si="700"/>
        <v>27.96</v>
      </c>
      <c r="F5673" s="211">
        <f t="shared" ref="F5673:F5736" si="710">+B5673+D5673</f>
        <v>26.979999999999997</v>
      </c>
      <c r="G5673" s="177">
        <f t="shared" ref="G5673:G5736" si="711">C5673+D5673</f>
        <v>26.700202850217465</v>
      </c>
      <c r="H5673" s="310">
        <v>19.559999999999999</v>
      </c>
      <c r="I5673" s="174">
        <v>11.23</v>
      </c>
      <c r="J5673" s="247">
        <f t="shared" si="706"/>
        <v>8.6769676083776925</v>
      </c>
      <c r="K5673" s="176">
        <f t="shared" si="707"/>
        <v>30.79</v>
      </c>
      <c r="L5673" s="249">
        <f t="shared" si="701"/>
        <v>28.236967608377689</v>
      </c>
      <c r="M5673" s="99"/>
      <c r="N5673" s="99"/>
      <c r="O5673" s="239">
        <f t="shared" si="686"/>
        <v>3.8100000000000023</v>
      </c>
      <c r="P5673" s="175">
        <f t="shared" si="688"/>
        <v>1.5367647581602242</v>
      </c>
      <c r="Q5673" s="240">
        <f t="shared" si="689"/>
        <v>0.1237414745047094</v>
      </c>
      <c r="R5673" s="177">
        <f t="shared" si="690"/>
        <v>5.4423859511893123E-2</v>
      </c>
      <c r="S5673" s="315">
        <v>0</v>
      </c>
      <c r="T5673" s="320">
        <v>4.7470588235294119E-2</v>
      </c>
      <c r="U5673" s="313">
        <v>0</v>
      </c>
      <c r="V5673" s="314">
        <v>0</v>
      </c>
      <c r="W5673" s="315">
        <v>0</v>
      </c>
      <c r="X5673" s="314">
        <v>0</v>
      </c>
      <c r="Y5673" s="316">
        <f t="shared" si="687"/>
        <v>26.932529411764701</v>
      </c>
      <c r="Z5673" s="298">
        <v>0</v>
      </c>
      <c r="AA5673" s="299">
        <v>0</v>
      </c>
      <c r="AB5673" s="300">
        <v>341</v>
      </c>
      <c r="AC5673" s="300">
        <v>0</v>
      </c>
      <c r="AD5673" s="301">
        <v>8.5399999999999991</v>
      </c>
      <c r="AE5673" s="301">
        <v>6.09</v>
      </c>
      <c r="AF5673" s="300">
        <v>353.15</v>
      </c>
      <c r="AG5673" s="300">
        <v>0.3</v>
      </c>
      <c r="AH5673" s="300">
        <v>0</v>
      </c>
      <c r="AI5673" s="300">
        <v>0</v>
      </c>
      <c r="AJ5673" s="301">
        <v>13.5</v>
      </c>
      <c r="AK5673" s="928"/>
      <c r="AL5673"/>
      <c r="AM5673"/>
      <c r="AN5673" s="302">
        <f t="shared" si="708"/>
        <v>22.04</v>
      </c>
      <c r="AO5673" s="494"/>
      <c r="AP5673" s="317">
        <f t="shared" si="709"/>
        <v>-4.9399999999999977</v>
      </c>
      <c r="AQ5673" s="175">
        <f t="shared" si="703"/>
        <v>13.782277191073904</v>
      </c>
      <c r="AR5673" s="175">
        <f t="shared" si="704"/>
        <v>22.322277191073901</v>
      </c>
      <c r="AS5673" s="177">
        <f t="shared" si="694"/>
        <v>-5.6626904173037893</v>
      </c>
      <c r="AT5673" s="304"/>
      <c r="AU5673" s="304"/>
      <c r="AV5673" s="318">
        <v>11.58</v>
      </c>
      <c r="BB5673" s="302">
        <f t="shared" si="702"/>
        <v>10.459999999999999</v>
      </c>
      <c r="BC5673" s="304"/>
      <c r="BF5673" s="340">
        <v>420</v>
      </c>
      <c r="BG5673" s="698"/>
      <c r="BH5673" s="698"/>
      <c r="BI5673" s="342">
        <v>312.02</v>
      </c>
    </row>
    <row r="5674" spans="1:61" s="7" customFormat="1" x14ac:dyDescent="0.2">
      <c r="A5674" s="58">
        <v>42190</v>
      </c>
      <c r="B5674" s="309">
        <v>19.170000000000002</v>
      </c>
      <c r="C5674" s="175">
        <f t="shared" si="705"/>
        <v>18.881318010692617</v>
      </c>
      <c r="D5674" s="174">
        <v>8.44</v>
      </c>
      <c r="E5674" s="210">
        <f t="shared" si="700"/>
        <v>26.61</v>
      </c>
      <c r="F5674" s="211">
        <f t="shared" si="710"/>
        <v>27.61</v>
      </c>
      <c r="G5674" s="177">
        <f t="shared" si="711"/>
        <v>27.321318010692615</v>
      </c>
      <c r="H5674" s="310">
        <v>18.170000000000002</v>
      </c>
      <c r="I5674" s="174">
        <v>10.83</v>
      </c>
      <c r="J5674" s="247">
        <f t="shared" si="706"/>
        <v>8.367903757678576</v>
      </c>
      <c r="K5674" s="176">
        <f t="shared" si="707"/>
        <v>29</v>
      </c>
      <c r="L5674" s="249">
        <f t="shared" si="701"/>
        <v>26.537903757678578</v>
      </c>
      <c r="M5674" s="99"/>
      <c r="N5674" s="99"/>
      <c r="O5674" s="239">
        <f t="shared" si="686"/>
        <v>1.3900000000000006</v>
      </c>
      <c r="P5674" s="175">
        <f t="shared" si="688"/>
        <v>-0.78341425301403689</v>
      </c>
      <c r="Q5674" s="240">
        <f t="shared" si="689"/>
        <v>4.7931034482758643E-2</v>
      </c>
      <c r="R5674" s="177">
        <f t="shared" si="690"/>
        <v>-2.9520577818335062E-2</v>
      </c>
      <c r="S5674" s="315">
        <v>0</v>
      </c>
      <c r="T5674" s="320">
        <v>4.7470588235294119E-2</v>
      </c>
      <c r="U5674" s="313">
        <v>0</v>
      </c>
      <c r="V5674" s="314">
        <v>0</v>
      </c>
      <c r="W5674" s="315">
        <v>0</v>
      </c>
      <c r="X5674" s="314">
        <v>0</v>
      </c>
      <c r="Y5674" s="316">
        <f t="shared" si="687"/>
        <v>27.562529411764704</v>
      </c>
      <c r="Z5674" s="298">
        <v>0</v>
      </c>
      <c r="AA5674" s="299">
        <v>0</v>
      </c>
      <c r="AB5674" s="300">
        <v>341.1</v>
      </c>
      <c r="AC5674" s="300">
        <v>0.1</v>
      </c>
      <c r="AD5674" s="301">
        <v>26.83</v>
      </c>
      <c r="AE5674" s="301">
        <v>19.89</v>
      </c>
      <c r="AF5674" s="300">
        <v>353.18</v>
      </c>
      <c r="AG5674" s="300">
        <v>0.9</v>
      </c>
      <c r="AH5674" s="300">
        <v>0</v>
      </c>
      <c r="AI5674" s="300">
        <v>0</v>
      </c>
      <c r="AJ5674" s="301">
        <v>4.5</v>
      </c>
      <c r="AK5674" s="928"/>
      <c r="AL5674"/>
      <c r="AM5674"/>
      <c r="AN5674" s="302">
        <f t="shared" si="708"/>
        <v>31.33</v>
      </c>
      <c r="AO5674" s="494"/>
      <c r="AP5674" s="317">
        <f t="shared" si="709"/>
        <v>3.7199999999999989</v>
      </c>
      <c r="AQ5674" s="175">
        <f t="shared" si="703"/>
        <v>4.5940923970246343</v>
      </c>
      <c r="AR5674" s="175">
        <f t="shared" si="704"/>
        <v>31.424092397024634</v>
      </c>
      <c r="AS5674" s="177">
        <f t="shared" si="694"/>
        <v>5.2095886393460553</v>
      </c>
      <c r="AT5674" s="304"/>
      <c r="AU5674" s="304"/>
      <c r="AV5674" s="318">
        <v>9.5399999999999991</v>
      </c>
      <c r="BB5674" s="302">
        <f t="shared" si="702"/>
        <v>21.79</v>
      </c>
      <c r="BC5674" s="304"/>
      <c r="BF5674" s="340">
        <v>539</v>
      </c>
      <c r="BG5674" s="698"/>
      <c r="BH5674" s="698"/>
      <c r="BI5674" s="342">
        <v>230.64</v>
      </c>
    </row>
    <row r="5675" spans="1:61" s="7" customFormat="1" x14ac:dyDescent="0.2">
      <c r="A5675" s="58">
        <v>42191</v>
      </c>
      <c r="B5675" s="309">
        <v>17.34</v>
      </c>
      <c r="C5675" s="175">
        <f t="shared" si="705"/>
        <v>17.07887607226969</v>
      </c>
      <c r="D5675" s="174">
        <v>5.54</v>
      </c>
      <c r="E5675" s="210">
        <f t="shared" si="700"/>
        <v>23.7</v>
      </c>
      <c r="F5675" s="211">
        <f t="shared" si="710"/>
        <v>22.88</v>
      </c>
      <c r="G5675" s="177">
        <f t="shared" si="711"/>
        <v>22.618876072269689</v>
      </c>
      <c r="H5675" s="310">
        <v>18.16</v>
      </c>
      <c r="I5675" s="174">
        <v>10.97</v>
      </c>
      <c r="J5675" s="247">
        <f t="shared" si="706"/>
        <v>8.4760761054232674</v>
      </c>
      <c r="K5675" s="176">
        <f t="shared" si="707"/>
        <v>29.130000000000003</v>
      </c>
      <c r="L5675" s="249">
        <f t="shared" si="701"/>
        <v>26.636076105423268</v>
      </c>
      <c r="M5675" s="99"/>
      <c r="N5675" s="99"/>
      <c r="O5675" s="239">
        <f t="shared" si="686"/>
        <v>6.2500000000000036</v>
      </c>
      <c r="P5675" s="175">
        <f t="shared" si="688"/>
        <v>4.0172000331535784</v>
      </c>
      <c r="Q5675" s="240">
        <f t="shared" si="689"/>
        <v>0.21455544112598707</v>
      </c>
      <c r="R5675" s="177">
        <f t="shared" si="690"/>
        <v>0.15081801152894483</v>
      </c>
      <c r="S5675" s="315">
        <v>0</v>
      </c>
      <c r="T5675" s="320">
        <v>4.7470588235294119E-2</v>
      </c>
      <c r="U5675" s="313">
        <v>0</v>
      </c>
      <c r="V5675" s="314">
        <v>0</v>
      </c>
      <c r="W5675" s="315">
        <v>0</v>
      </c>
      <c r="X5675" s="314">
        <v>0</v>
      </c>
      <c r="Y5675" s="316">
        <f t="shared" si="687"/>
        <v>22.832529411764703</v>
      </c>
      <c r="Z5675" s="298">
        <v>0</v>
      </c>
      <c r="AA5675" s="299">
        <v>0</v>
      </c>
      <c r="AB5675" s="300">
        <v>341</v>
      </c>
      <c r="AC5675" s="300">
        <v>0</v>
      </c>
      <c r="AD5675" s="301">
        <v>0</v>
      </c>
      <c r="AE5675" s="301">
        <v>0</v>
      </c>
      <c r="AF5675" s="300">
        <v>353.06</v>
      </c>
      <c r="AG5675" s="300">
        <v>0</v>
      </c>
      <c r="AH5675" s="300">
        <v>0</v>
      </c>
      <c r="AI5675" s="300">
        <v>0</v>
      </c>
      <c r="AJ5675" s="301">
        <v>24.75</v>
      </c>
      <c r="AK5675" s="928"/>
      <c r="AL5675"/>
      <c r="AM5675"/>
      <c r="AN5675" s="302">
        <f t="shared" si="708"/>
        <v>24.75</v>
      </c>
      <c r="AO5675" s="494"/>
      <c r="AP5675" s="317">
        <f t="shared" si="709"/>
        <v>1.870000000000001</v>
      </c>
      <c r="AQ5675" s="175">
        <f t="shared" si="703"/>
        <v>25.267508183635492</v>
      </c>
      <c r="AR5675" s="175">
        <f t="shared" si="704"/>
        <v>25.267508183635492</v>
      </c>
      <c r="AS5675" s="177">
        <f t="shared" si="694"/>
        <v>-1.1531679217877766</v>
      </c>
      <c r="AT5675" s="304"/>
      <c r="AU5675" s="304"/>
      <c r="AV5675" s="318">
        <v>6.11</v>
      </c>
      <c r="BB5675" s="302">
        <f t="shared" si="702"/>
        <v>18.64</v>
      </c>
      <c r="BC5675" s="304"/>
      <c r="BF5675" s="340">
        <v>359</v>
      </c>
      <c r="BG5675" s="698"/>
      <c r="BH5675" s="698"/>
      <c r="BI5675" s="342">
        <v>320.79000000000002</v>
      </c>
    </row>
    <row r="5676" spans="1:61" s="7" customFormat="1" x14ac:dyDescent="0.2">
      <c r="A5676" s="58">
        <v>42192</v>
      </c>
      <c r="B5676" s="309">
        <v>22.22</v>
      </c>
      <c r="C5676" s="175">
        <f t="shared" si="705"/>
        <v>21.885387908064157</v>
      </c>
      <c r="D5676" s="174">
        <v>8.42</v>
      </c>
      <c r="E5676" s="210">
        <f t="shared" si="700"/>
        <v>29.89</v>
      </c>
      <c r="F5676" s="211">
        <f t="shared" si="710"/>
        <v>30.64</v>
      </c>
      <c r="G5676" s="177">
        <f t="shared" si="711"/>
        <v>30.305387908064155</v>
      </c>
      <c r="H5676" s="310">
        <v>21.47</v>
      </c>
      <c r="I5676" s="174">
        <v>10.87</v>
      </c>
      <c r="J5676" s="247">
        <f t="shared" si="706"/>
        <v>8.3988101427484878</v>
      </c>
      <c r="K5676" s="176">
        <f t="shared" si="707"/>
        <v>32.339999999999996</v>
      </c>
      <c r="L5676" s="249">
        <f t="shared" si="701"/>
        <v>29.868810142748487</v>
      </c>
      <c r="M5676" s="99"/>
      <c r="N5676" s="99"/>
      <c r="O5676" s="239">
        <f t="shared" si="686"/>
        <v>1.6999999999999957</v>
      </c>
      <c r="P5676" s="175">
        <f t="shared" si="688"/>
        <v>-0.43657776531566839</v>
      </c>
      <c r="Q5676" s="240">
        <f t="shared" si="689"/>
        <v>5.2566481137909585E-2</v>
      </c>
      <c r="R5676" s="177">
        <f t="shared" si="690"/>
        <v>-1.4616510106334456E-2</v>
      </c>
      <c r="S5676" s="315">
        <v>0</v>
      </c>
      <c r="T5676" s="320">
        <v>4.7470588235294119E-2</v>
      </c>
      <c r="U5676" s="313">
        <v>0</v>
      </c>
      <c r="V5676" s="314">
        <v>0</v>
      </c>
      <c r="W5676" s="315">
        <v>0</v>
      </c>
      <c r="X5676" s="314">
        <v>0</v>
      </c>
      <c r="Y5676" s="316">
        <f t="shared" si="687"/>
        <v>30.592529411764705</v>
      </c>
      <c r="Z5676" s="298">
        <v>0</v>
      </c>
      <c r="AA5676" s="299">
        <v>0</v>
      </c>
      <c r="AB5676" s="300">
        <v>341</v>
      </c>
      <c r="AC5676" s="300">
        <v>0</v>
      </c>
      <c r="AD5676" s="301">
        <v>7.61</v>
      </c>
      <c r="AE5676" s="301">
        <v>7</v>
      </c>
      <c r="AF5676" s="300">
        <v>352.9</v>
      </c>
      <c r="AG5676" s="300">
        <v>0</v>
      </c>
      <c r="AH5676" s="300">
        <v>6.75</v>
      </c>
      <c r="AI5676" s="300">
        <v>0</v>
      </c>
      <c r="AJ5676" s="301">
        <v>22.5</v>
      </c>
      <c r="AK5676" s="928"/>
      <c r="AL5676"/>
      <c r="AM5676"/>
      <c r="AN5676" s="302">
        <f t="shared" si="708"/>
        <v>30.11</v>
      </c>
      <c r="AO5676" s="494"/>
      <c r="AP5676" s="317">
        <f t="shared" si="709"/>
        <v>-0.53000000000000114</v>
      </c>
      <c r="AQ5676" s="175">
        <f t="shared" si="703"/>
        <v>22.970461985123173</v>
      </c>
      <c r="AR5676" s="175">
        <f t="shared" si="704"/>
        <v>30.580461985123172</v>
      </c>
      <c r="AS5676" s="177">
        <f t="shared" si="694"/>
        <v>0.89585184237468596</v>
      </c>
      <c r="AT5676" s="304"/>
      <c r="AU5676" s="304"/>
      <c r="AV5676" s="318">
        <v>9.9</v>
      </c>
      <c r="BB5676" s="302">
        <f t="shared" si="702"/>
        <v>20.21</v>
      </c>
      <c r="BC5676" s="304"/>
      <c r="BF5676" s="340">
        <v>307</v>
      </c>
      <c r="BG5676" s="698"/>
      <c r="BH5676" s="698"/>
      <c r="BI5676" s="342">
        <v>342.62</v>
      </c>
    </row>
    <row r="5677" spans="1:61" s="7" customFormat="1" x14ac:dyDescent="0.2">
      <c r="A5677" s="58">
        <v>42193</v>
      </c>
      <c r="B5677" s="309">
        <v>22.72</v>
      </c>
      <c r="C5677" s="175">
        <f t="shared" si="705"/>
        <v>22.377858383043101</v>
      </c>
      <c r="D5677" s="174">
        <v>8.4700000000000006</v>
      </c>
      <c r="E5677" s="210">
        <f t="shared" si="700"/>
        <v>33.04</v>
      </c>
      <c r="F5677" s="211">
        <f t="shared" si="710"/>
        <v>31.189999999999998</v>
      </c>
      <c r="G5677" s="177">
        <f t="shared" si="711"/>
        <v>30.847858383043103</v>
      </c>
      <c r="H5677" s="310">
        <v>24.57</v>
      </c>
      <c r="I5677" s="174">
        <v>10.88</v>
      </c>
      <c r="J5677" s="247">
        <f t="shared" si="706"/>
        <v>8.4065367390159658</v>
      </c>
      <c r="K5677" s="176">
        <f t="shared" si="707"/>
        <v>35.450000000000003</v>
      </c>
      <c r="L5677" s="249">
        <f t="shared" si="701"/>
        <v>32.97653673901597</v>
      </c>
      <c r="M5677" s="99"/>
      <c r="N5677" s="99"/>
      <c r="O5677" s="239">
        <f t="shared" si="686"/>
        <v>4.2600000000000051</v>
      </c>
      <c r="P5677" s="175">
        <f t="shared" si="688"/>
        <v>2.1286783559728661</v>
      </c>
      <c r="Q5677" s="240">
        <f t="shared" si="689"/>
        <v>0.12016925246826529</v>
      </c>
      <c r="R5677" s="177">
        <f t="shared" si="690"/>
        <v>6.4551301212123186E-2</v>
      </c>
      <c r="S5677" s="315">
        <v>0</v>
      </c>
      <c r="T5677" s="320">
        <v>4.7470588235294119E-2</v>
      </c>
      <c r="U5677" s="313">
        <v>0</v>
      </c>
      <c r="V5677" s="314">
        <v>0</v>
      </c>
      <c r="W5677" s="315">
        <v>0</v>
      </c>
      <c r="X5677" s="314">
        <v>0</v>
      </c>
      <c r="Y5677" s="316">
        <f t="shared" si="687"/>
        <v>31.142529411764702</v>
      </c>
      <c r="Z5677" s="298">
        <v>0</v>
      </c>
      <c r="AA5677" s="299">
        <v>0</v>
      </c>
      <c r="AB5677" s="300">
        <v>341</v>
      </c>
      <c r="AC5677" s="300">
        <v>0</v>
      </c>
      <c r="AD5677" s="301">
        <v>13.98</v>
      </c>
      <c r="AE5677" s="301">
        <v>11.79</v>
      </c>
      <c r="AF5677" s="300">
        <v>352.9</v>
      </c>
      <c r="AG5677" s="300">
        <v>0</v>
      </c>
      <c r="AH5677" s="300">
        <v>0</v>
      </c>
      <c r="AI5677" s="300">
        <v>0</v>
      </c>
      <c r="AJ5677" s="301">
        <v>23.63</v>
      </c>
      <c r="AK5677" s="928"/>
      <c r="AL5677"/>
      <c r="AM5677"/>
      <c r="AN5677" s="302">
        <f t="shared" si="708"/>
        <v>37.61</v>
      </c>
      <c r="AO5677" s="494"/>
      <c r="AP5677" s="317">
        <f t="shared" si="709"/>
        <v>6.4200000000000017</v>
      </c>
      <c r="AQ5677" s="175">
        <f t="shared" si="703"/>
        <v>24.124089631487138</v>
      </c>
      <c r="AR5677" s="175">
        <f t="shared" si="704"/>
        <v>38.104089631487142</v>
      </c>
      <c r="AS5677" s="177">
        <f t="shared" si="694"/>
        <v>5.3303528924711756</v>
      </c>
      <c r="AT5677" s="304"/>
      <c r="AU5677" s="304"/>
      <c r="AV5677" s="318">
        <v>10.08</v>
      </c>
      <c r="BB5677" s="302">
        <f t="shared" si="702"/>
        <v>27.53</v>
      </c>
      <c r="BC5677" s="304"/>
      <c r="BF5677" s="343">
        <v>338</v>
      </c>
      <c r="BG5677" s="699"/>
      <c r="BH5677" s="699"/>
      <c r="BI5677" s="342">
        <v>324.07</v>
      </c>
    </row>
    <row r="5678" spans="1:61" s="7" customFormat="1" x14ac:dyDescent="0.2">
      <c r="A5678" s="58">
        <v>42194</v>
      </c>
      <c r="B5678" s="309">
        <v>24.5</v>
      </c>
      <c r="C5678" s="175">
        <f t="shared" si="705"/>
        <v>24.131053273968131</v>
      </c>
      <c r="D5678" s="174">
        <v>8.3800000000000008</v>
      </c>
      <c r="E5678" s="210">
        <f t="shared" si="700"/>
        <v>31.67</v>
      </c>
      <c r="F5678" s="211">
        <f t="shared" si="710"/>
        <v>32.880000000000003</v>
      </c>
      <c r="G5678" s="177">
        <f t="shared" si="711"/>
        <v>32.51105327396813</v>
      </c>
      <c r="H5678" s="310">
        <v>23.29</v>
      </c>
      <c r="I5678" s="174">
        <v>11.04</v>
      </c>
      <c r="J5678" s="247">
        <f t="shared" si="706"/>
        <v>8.5301622792956113</v>
      </c>
      <c r="K5678" s="176">
        <f t="shared" si="707"/>
        <v>34.33</v>
      </c>
      <c r="L5678" s="249">
        <f t="shared" si="701"/>
        <v>31.820162279295609</v>
      </c>
      <c r="M5678" s="99"/>
      <c r="N5678" s="99"/>
      <c r="O5678" s="239">
        <f t="shared" si="686"/>
        <v>1.4499999999999957</v>
      </c>
      <c r="P5678" s="175">
        <f t="shared" si="688"/>
        <v>-0.69089099467252169</v>
      </c>
      <c r="Q5678" s="240">
        <f t="shared" si="689"/>
        <v>4.2237110399067745E-2</v>
      </c>
      <c r="R5678" s="177">
        <f t="shared" si="690"/>
        <v>-2.1712365531273956E-2</v>
      </c>
      <c r="S5678" s="315">
        <v>0</v>
      </c>
      <c r="T5678" s="320">
        <v>4.7470588235294119E-2</v>
      </c>
      <c r="U5678" s="313">
        <v>0</v>
      </c>
      <c r="V5678" s="314">
        <v>0</v>
      </c>
      <c r="W5678" s="315">
        <v>0</v>
      </c>
      <c r="X5678" s="314">
        <v>0</v>
      </c>
      <c r="Y5678" s="316">
        <f t="shared" si="687"/>
        <v>32.83252941176471</v>
      </c>
      <c r="Z5678" s="298">
        <v>0</v>
      </c>
      <c r="AA5678" s="299">
        <v>0</v>
      </c>
      <c r="AB5678" s="300">
        <v>341</v>
      </c>
      <c r="AC5678" s="300">
        <v>0</v>
      </c>
      <c r="AD5678" s="301">
        <v>0</v>
      </c>
      <c r="AE5678" s="301">
        <v>0</v>
      </c>
      <c r="AF5678" s="300">
        <v>352.65</v>
      </c>
      <c r="AG5678" s="300">
        <v>0</v>
      </c>
      <c r="AH5678" s="300">
        <v>3.71</v>
      </c>
      <c r="AI5678" s="300">
        <v>0</v>
      </c>
      <c r="AJ5678" s="301">
        <v>25</v>
      </c>
      <c r="AK5678" s="928"/>
      <c r="AL5678"/>
      <c r="AM5678"/>
      <c r="AN5678" s="302">
        <f t="shared" si="708"/>
        <v>25</v>
      </c>
      <c r="AO5678" s="494"/>
      <c r="AP5678" s="317">
        <f t="shared" si="709"/>
        <v>-7.8800000000000026</v>
      </c>
      <c r="AQ5678" s="175">
        <f t="shared" si="703"/>
        <v>25.522735539025749</v>
      </c>
      <c r="AR5678" s="175">
        <f t="shared" si="704"/>
        <v>25.522735539025749</v>
      </c>
      <c r="AS5678" s="177">
        <f t="shared" si="694"/>
        <v>-6.0244267402698597</v>
      </c>
      <c r="AT5678" s="304"/>
      <c r="AU5678" s="304"/>
      <c r="AV5678" s="318">
        <v>9.26</v>
      </c>
      <c r="BB5678" s="302">
        <f t="shared" si="702"/>
        <v>15.74</v>
      </c>
      <c r="BC5678" s="304"/>
      <c r="BF5678" s="343">
        <v>455</v>
      </c>
      <c r="BG5678" s="699"/>
      <c r="BH5678" s="699"/>
      <c r="BI5678" s="342">
        <v>333.03</v>
      </c>
    </row>
    <row r="5679" spans="1:61" s="7" customFormat="1" x14ac:dyDescent="0.2">
      <c r="A5679" s="58">
        <v>42195</v>
      </c>
      <c r="B5679" s="309">
        <v>24.67</v>
      </c>
      <c r="C5679" s="175">
        <f t="shared" si="705"/>
        <v>24.298493235460974</v>
      </c>
      <c r="D5679" s="174">
        <v>8.3000000000000007</v>
      </c>
      <c r="E5679" s="210">
        <f t="shared" si="700"/>
        <v>32.870000000000005</v>
      </c>
      <c r="F5679" s="211">
        <f t="shared" si="710"/>
        <v>32.97</v>
      </c>
      <c r="G5679" s="177">
        <f t="shared" si="711"/>
        <v>32.598493235460978</v>
      </c>
      <c r="H5679" s="310">
        <v>24.57</v>
      </c>
      <c r="I5679" s="174">
        <v>10.97</v>
      </c>
      <c r="J5679" s="247">
        <f t="shared" si="706"/>
        <v>8.4760761054232674</v>
      </c>
      <c r="K5679" s="176">
        <f t="shared" si="707"/>
        <v>35.54</v>
      </c>
      <c r="L5679" s="249">
        <f t="shared" si="701"/>
        <v>33.046076105423268</v>
      </c>
      <c r="M5679" s="99"/>
      <c r="N5679" s="99"/>
      <c r="O5679" s="239">
        <f t="shared" si="686"/>
        <v>2.5700000000000003</v>
      </c>
      <c r="P5679" s="175">
        <f t="shared" si="688"/>
        <v>0.44758286996228946</v>
      </c>
      <c r="Q5679" s="240">
        <f t="shared" si="689"/>
        <v>7.2312886888013517E-2</v>
      </c>
      <c r="R5679" s="177">
        <f t="shared" si="690"/>
        <v>1.3544206232970443E-2</v>
      </c>
      <c r="S5679" s="315">
        <v>0</v>
      </c>
      <c r="T5679" s="320">
        <v>4.7470588235294119E-2</v>
      </c>
      <c r="U5679" s="313">
        <v>0</v>
      </c>
      <c r="V5679" s="314">
        <v>0</v>
      </c>
      <c r="W5679" s="315">
        <v>0</v>
      </c>
      <c r="X5679" s="314">
        <v>0</v>
      </c>
      <c r="Y5679" s="316">
        <f t="shared" si="687"/>
        <v>32.922529411764707</v>
      </c>
      <c r="Z5679" s="298">
        <v>0</v>
      </c>
      <c r="AA5679" s="299">
        <v>0</v>
      </c>
      <c r="AB5679" s="300">
        <v>341</v>
      </c>
      <c r="AC5679" s="300">
        <v>0</v>
      </c>
      <c r="AD5679" s="301">
        <v>14.2</v>
      </c>
      <c r="AE5679" s="301">
        <v>11.9</v>
      </c>
      <c r="AF5679" s="300">
        <v>352.55</v>
      </c>
      <c r="AG5679" s="300">
        <v>0</v>
      </c>
      <c r="AH5679" s="300">
        <v>0</v>
      </c>
      <c r="AI5679" s="300">
        <v>0</v>
      </c>
      <c r="AJ5679" s="301">
        <v>25</v>
      </c>
      <c r="AK5679" s="928"/>
      <c r="AL5679"/>
      <c r="AM5679"/>
      <c r="AN5679" s="302">
        <f t="shared" si="708"/>
        <v>39.200000000000003</v>
      </c>
      <c r="AO5679" s="494"/>
      <c r="AP5679" s="317">
        <f t="shared" si="709"/>
        <v>6.230000000000004</v>
      </c>
      <c r="AQ5679" s="175">
        <f t="shared" si="703"/>
        <v>25.522735539025749</v>
      </c>
      <c r="AR5679" s="175">
        <f t="shared" si="704"/>
        <v>39.722735539025749</v>
      </c>
      <c r="AS5679" s="177">
        <f t="shared" si="694"/>
        <v>6.9208594336024802</v>
      </c>
      <c r="AT5679" s="304"/>
      <c r="AU5679" s="304"/>
      <c r="AV5679" s="318">
        <v>9.17</v>
      </c>
      <c r="BB5679" s="302">
        <f t="shared" si="702"/>
        <v>30.03</v>
      </c>
      <c r="BC5679" s="304"/>
      <c r="BF5679" s="343">
        <v>407</v>
      </c>
      <c r="BG5679" s="699"/>
      <c r="BH5679" s="699"/>
      <c r="BI5679" s="342">
        <v>260.57</v>
      </c>
    </row>
    <row r="5680" spans="1:61" s="7" customFormat="1" x14ac:dyDescent="0.2">
      <c r="A5680" s="58">
        <v>42196</v>
      </c>
      <c r="B5680" s="309">
        <v>24.9</v>
      </c>
      <c r="C5680" s="175">
        <f t="shared" si="705"/>
        <v>24.525029653951282</v>
      </c>
      <c r="D5680" s="174">
        <v>8.2100000000000009</v>
      </c>
      <c r="E5680" s="210">
        <f t="shared" si="700"/>
        <v>32.880000000000003</v>
      </c>
      <c r="F5680" s="211">
        <f t="shared" si="710"/>
        <v>33.11</v>
      </c>
      <c r="G5680" s="177">
        <f t="shared" si="711"/>
        <v>32.735029653951287</v>
      </c>
      <c r="H5680" s="310">
        <v>24.67</v>
      </c>
      <c r="I5680" s="174">
        <v>11.43</v>
      </c>
      <c r="J5680" s="247">
        <f t="shared" si="706"/>
        <v>8.8314995337272499</v>
      </c>
      <c r="K5680" s="176">
        <f t="shared" si="707"/>
        <v>36.1</v>
      </c>
      <c r="L5680" s="249">
        <f t="shared" si="701"/>
        <v>33.501499533727255</v>
      </c>
      <c r="M5680" s="99"/>
      <c r="N5680" s="99"/>
      <c r="O5680" s="239">
        <f t="shared" si="686"/>
        <v>2.990000000000002</v>
      </c>
      <c r="P5680" s="175">
        <f t="shared" si="688"/>
        <v>0.76646987977596837</v>
      </c>
      <c r="Q5680" s="240">
        <f t="shared" si="689"/>
        <v>8.2825484764542989E-2</v>
      </c>
      <c r="R5680" s="177">
        <f t="shared" si="690"/>
        <v>2.2878673803969088E-2</v>
      </c>
      <c r="S5680" s="315">
        <v>0</v>
      </c>
      <c r="T5680" s="320">
        <v>4.7470588235294119E-2</v>
      </c>
      <c r="U5680" s="313">
        <v>0</v>
      </c>
      <c r="V5680" s="314">
        <v>0</v>
      </c>
      <c r="W5680" s="315">
        <v>0</v>
      </c>
      <c r="X5680" s="314">
        <v>0</v>
      </c>
      <c r="Y5680" s="316">
        <f t="shared" si="687"/>
        <v>33.062529411764707</v>
      </c>
      <c r="Z5680" s="298">
        <v>0</v>
      </c>
      <c r="AA5680" s="299">
        <v>0</v>
      </c>
      <c r="AB5680" s="300">
        <v>340.9</v>
      </c>
      <c r="AC5680" s="300">
        <v>0</v>
      </c>
      <c r="AD5680" s="301">
        <v>21.6</v>
      </c>
      <c r="AE5680" s="301">
        <v>16.559999999999999</v>
      </c>
      <c r="AF5680" s="300">
        <v>352.5</v>
      </c>
      <c r="AG5680" s="300">
        <v>0</v>
      </c>
      <c r="AH5680" s="300">
        <v>0</v>
      </c>
      <c r="AI5680" s="300">
        <v>0</v>
      </c>
      <c r="AJ5680" s="301">
        <v>7.87</v>
      </c>
      <c r="AK5680" s="928"/>
      <c r="AL5680"/>
      <c r="AM5680"/>
      <c r="AN5680" s="302">
        <f t="shared" si="708"/>
        <v>29.470000000000002</v>
      </c>
      <c r="AO5680" s="494"/>
      <c r="AP5680" s="317">
        <f t="shared" si="709"/>
        <v>-3.639999999999997</v>
      </c>
      <c r="AQ5680" s="175">
        <f t="shared" si="703"/>
        <v>8.0345571476853053</v>
      </c>
      <c r="AR5680" s="175">
        <f t="shared" si="704"/>
        <v>29.634557147685307</v>
      </c>
      <c r="AS5680" s="177">
        <f t="shared" si="694"/>
        <v>-3.4937423860419479</v>
      </c>
      <c r="AT5680" s="304"/>
      <c r="AU5680" s="304"/>
      <c r="AV5680" s="318">
        <v>12.21</v>
      </c>
      <c r="BB5680" s="302">
        <f t="shared" si="702"/>
        <v>17.260000000000002</v>
      </c>
      <c r="BC5680" s="304"/>
      <c r="BF5680" s="343">
        <v>622</v>
      </c>
      <c r="BG5680" s="699"/>
      <c r="BH5680" s="699"/>
      <c r="BI5680" s="342">
        <v>350.72</v>
      </c>
    </row>
    <row r="5681" spans="1:61" s="7" customFormat="1" x14ac:dyDescent="0.2">
      <c r="A5681" s="58">
        <v>42197</v>
      </c>
      <c r="B5681" s="309">
        <v>22.14</v>
      </c>
      <c r="C5681" s="175">
        <f t="shared" si="705"/>
        <v>21.806592632067527</v>
      </c>
      <c r="D5681" s="174">
        <v>8.18</v>
      </c>
      <c r="E5681" s="210">
        <f t="shared" si="700"/>
        <v>31.39</v>
      </c>
      <c r="F5681" s="218">
        <f t="shared" si="710"/>
        <v>30.32</v>
      </c>
      <c r="G5681" s="177">
        <f t="shared" si="711"/>
        <v>29.986592632067527</v>
      </c>
      <c r="H5681" s="310">
        <v>23.21</v>
      </c>
      <c r="I5681" s="174">
        <v>10.87</v>
      </c>
      <c r="J5681" s="247">
        <f t="shared" si="706"/>
        <v>8.3988101427484878</v>
      </c>
      <c r="K5681" s="176">
        <f t="shared" si="707"/>
        <v>34.08</v>
      </c>
      <c r="L5681" s="249">
        <f t="shared" si="701"/>
        <v>31.608810142748489</v>
      </c>
      <c r="M5681" s="99"/>
      <c r="N5681" s="99"/>
      <c r="O5681" s="239">
        <f t="shared" si="686"/>
        <v>3.759999999999998</v>
      </c>
      <c r="P5681" s="175">
        <f t="shared" si="688"/>
        <v>1.6222175106809615</v>
      </c>
      <c r="Q5681" s="240">
        <f t="shared" si="689"/>
        <v>0.11032863849765252</v>
      </c>
      <c r="R5681" s="177">
        <f t="shared" si="690"/>
        <v>5.132168858476064E-2</v>
      </c>
      <c r="S5681" s="315">
        <v>0</v>
      </c>
      <c r="T5681" s="320">
        <v>4.7470588235294119E-2</v>
      </c>
      <c r="U5681" s="313">
        <v>0</v>
      </c>
      <c r="V5681" s="314">
        <v>0</v>
      </c>
      <c r="W5681" s="315">
        <v>0</v>
      </c>
      <c r="X5681" s="314">
        <v>0</v>
      </c>
      <c r="Y5681" s="316">
        <f t="shared" si="687"/>
        <v>30.272529411764705</v>
      </c>
      <c r="Z5681" s="298">
        <v>0</v>
      </c>
      <c r="AA5681" s="299">
        <v>0</v>
      </c>
      <c r="AB5681" s="300">
        <v>340.9</v>
      </c>
      <c r="AC5681" s="300">
        <v>0</v>
      </c>
      <c r="AD5681" s="301">
        <v>25.25</v>
      </c>
      <c r="AE5681" s="301">
        <v>18.98</v>
      </c>
      <c r="AF5681" s="300">
        <v>352.44</v>
      </c>
      <c r="AG5681" s="300">
        <v>0.3</v>
      </c>
      <c r="AH5681" s="300">
        <v>0</v>
      </c>
      <c r="AI5681" s="300">
        <v>0</v>
      </c>
      <c r="AJ5681" s="301">
        <v>3.37</v>
      </c>
      <c r="AK5681" s="928"/>
      <c r="AL5681"/>
      <c r="AM5681"/>
      <c r="AN5681" s="302">
        <f t="shared" si="708"/>
        <v>28.62</v>
      </c>
      <c r="AO5681" s="494"/>
      <c r="AP5681" s="317">
        <f t="shared" si="709"/>
        <v>-1.6999999999999993</v>
      </c>
      <c r="AQ5681" s="175">
        <f t="shared" si="703"/>
        <v>3.4404647506606709</v>
      </c>
      <c r="AR5681" s="175">
        <f t="shared" si="704"/>
        <v>28.69046475066067</v>
      </c>
      <c r="AS5681" s="177">
        <f t="shared" si="694"/>
        <v>-2.5679453920878181</v>
      </c>
      <c r="AT5681" s="304"/>
      <c r="AU5681" s="304"/>
      <c r="AV5681" s="318">
        <v>6.73</v>
      </c>
      <c r="BB5681" s="302">
        <f t="shared" si="702"/>
        <v>21.89</v>
      </c>
      <c r="BC5681" s="304"/>
      <c r="BF5681" s="343">
        <v>584</v>
      </c>
      <c r="BG5681" s="699"/>
      <c r="BH5681" s="699"/>
      <c r="BI5681" s="342">
        <v>269.62</v>
      </c>
    </row>
    <row r="5682" spans="1:61" s="7" customFormat="1" x14ac:dyDescent="0.2">
      <c r="A5682" s="58">
        <v>42198</v>
      </c>
      <c r="B5682" s="309">
        <v>20.43</v>
      </c>
      <c r="C5682" s="175">
        <f t="shared" si="705"/>
        <v>20.12234360763955</v>
      </c>
      <c r="D5682" s="174">
        <v>8.15</v>
      </c>
      <c r="E5682" s="210">
        <f t="shared" si="700"/>
        <v>27.520000000000003</v>
      </c>
      <c r="F5682" s="211">
        <f t="shared" si="710"/>
        <v>28.58</v>
      </c>
      <c r="G5682" s="177">
        <f t="shared" si="711"/>
        <v>28.272343607639549</v>
      </c>
      <c r="H5682" s="310">
        <v>19.37</v>
      </c>
      <c r="I5682" s="174">
        <v>10.9</v>
      </c>
      <c r="J5682" s="247">
        <f t="shared" si="706"/>
        <v>8.4219899315509217</v>
      </c>
      <c r="K5682" s="176">
        <f t="shared" si="707"/>
        <v>30.270000000000003</v>
      </c>
      <c r="L5682" s="249">
        <f t="shared" si="701"/>
        <v>27.791989931550923</v>
      </c>
      <c r="M5682" s="99"/>
      <c r="N5682" s="99"/>
      <c r="O5682" s="239">
        <f t="shared" si="686"/>
        <v>1.6900000000000048</v>
      </c>
      <c r="P5682" s="175">
        <f t="shared" si="688"/>
        <v>-0.480353676088626</v>
      </c>
      <c r="Q5682" s="240">
        <f t="shared" si="689"/>
        <v>5.5830855632639731E-2</v>
      </c>
      <c r="R5682" s="177">
        <f t="shared" si="690"/>
        <v>-1.728388925268368E-2</v>
      </c>
      <c r="S5682" s="315">
        <v>0</v>
      </c>
      <c r="T5682" s="320">
        <v>4.7470588235294119E-2</v>
      </c>
      <c r="U5682" s="313">
        <v>0</v>
      </c>
      <c r="V5682" s="314">
        <v>0</v>
      </c>
      <c r="W5682" s="315">
        <v>0</v>
      </c>
      <c r="X5682" s="314">
        <v>0</v>
      </c>
      <c r="Y5682" s="316">
        <f t="shared" si="687"/>
        <v>28.532529411764703</v>
      </c>
      <c r="Z5682" s="298">
        <v>0</v>
      </c>
      <c r="AA5682" s="299">
        <v>0</v>
      </c>
      <c r="AB5682" s="300">
        <v>340.9</v>
      </c>
      <c r="AC5682" s="300">
        <v>0.1</v>
      </c>
      <c r="AD5682" s="301">
        <v>12.53</v>
      </c>
      <c r="AE5682" s="301">
        <v>4.6100000000000003</v>
      </c>
      <c r="AF5682" s="300">
        <v>352.45</v>
      </c>
      <c r="AG5682" s="300">
        <v>0.75</v>
      </c>
      <c r="AH5682" s="300">
        <v>0</v>
      </c>
      <c r="AI5682" s="300">
        <v>0</v>
      </c>
      <c r="AJ5682" s="301">
        <v>23.2</v>
      </c>
      <c r="AK5682" s="928"/>
      <c r="AL5682"/>
      <c r="AM5682"/>
      <c r="AN5682" s="302">
        <f t="shared" si="708"/>
        <v>35.729999999999997</v>
      </c>
      <c r="AO5682" s="494"/>
      <c r="AP5682" s="317">
        <f t="shared" si="709"/>
        <v>7.1499999999999986</v>
      </c>
      <c r="AQ5682" s="175">
        <f t="shared" si="703"/>
        <v>23.685098580215893</v>
      </c>
      <c r="AR5682" s="175">
        <f t="shared" si="704"/>
        <v>36.215098580215894</v>
      </c>
      <c r="AS5682" s="177">
        <f t="shared" si="694"/>
        <v>8.7075086486649695</v>
      </c>
      <c r="AT5682" s="304"/>
      <c r="AU5682" s="304"/>
      <c r="AV5682" s="318">
        <v>8.27</v>
      </c>
      <c r="BB5682" s="302">
        <f t="shared" si="702"/>
        <v>27.459999999999997</v>
      </c>
      <c r="BC5682" s="304"/>
      <c r="BF5682" s="343">
        <v>474</v>
      </c>
      <c r="BG5682" s="699"/>
      <c r="BH5682" s="699"/>
      <c r="BI5682" s="342">
        <v>234.11</v>
      </c>
    </row>
    <row r="5683" spans="1:61" s="7" customFormat="1" x14ac:dyDescent="0.2">
      <c r="A5683" s="58">
        <v>42199</v>
      </c>
      <c r="B5683" s="309">
        <v>21.32</v>
      </c>
      <c r="C5683" s="175">
        <f t="shared" si="705"/>
        <v>20.998941053102065</v>
      </c>
      <c r="D5683" s="174">
        <v>8.27</v>
      </c>
      <c r="E5683" s="210">
        <f t="shared" si="700"/>
        <v>30.2</v>
      </c>
      <c r="F5683" s="211">
        <f t="shared" si="710"/>
        <v>29.59</v>
      </c>
      <c r="G5683" s="177">
        <f t="shared" si="711"/>
        <v>29.268941053102065</v>
      </c>
      <c r="H5683" s="310">
        <v>21.93</v>
      </c>
      <c r="I5683" s="174">
        <v>11.04</v>
      </c>
      <c r="J5683" s="247">
        <f t="shared" si="706"/>
        <v>8.5301622792956113</v>
      </c>
      <c r="K5683" s="176">
        <f t="shared" si="707"/>
        <v>32.97</v>
      </c>
      <c r="L5683" s="249">
        <f t="shared" si="701"/>
        <v>30.460162279295609</v>
      </c>
      <c r="M5683" s="99"/>
      <c r="N5683" s="99"/>
      <c r="O5683" s="239">
        <f t="shared" si="686"/>
        <v>3.379999999999999</v>
      </c>
      <c r="P5683" s="175">
        <f t="shared" si="688"/>
        <v>1.1912212261935444</v>
      </c>
      <c r="Q5683" s="240">
        <f t="shared" si="689"/>
        <v>0.1025174400970579</v>
      </c>
      <c r="R5683" s="177">
        <f t="shared" si="690"/>
        <v>3.9107514112071612E-2</v>
      </c>
      <c r="S5683" s="315">
        <v>0</v>
      </c>
      <c r="T5683" s="320">
        <v>4.1000000000000002E-2</v>
      </c>
      <c r="U5683" s="313">
        <v>0</v>
      </c>
      <c r="V5683" s="314">
        <v>0</v>
      </c>
      <c r="W5683" s="315">
        <v>0</v>
      </c>
      <c r="X5683" s="314">
        <v>0</v>
      </c>
      <c r="Y5683" s="316">
        <f t="shared" si="687"/>
        <v>29.548999999999999</v>
      </c>
      <c r="Z5683" s="298">
        <v>0</v>
      </c>
      <c r="AA5683" s="299">
        <v>0</v>
      </c>
      <c r="AB5683" s="300">
        <v>340.8</v>
      </c>
      <c r="AC5683" s="300">
        <v>0</v>
      </c>
      <c r="AD5683" s="301">
        <v>19.5</v>
      </c>
      <c r="AE5683" s="301">
        <v>14</v>
      </c>
      <c r="AF5683" s="300">
        <v>352.3</v>
      </c>
      <c r="AG5683" s="300">
        <v>0</v>
      </c>
      <c r="AH5683" s="300">
        <v>0</v>
      </c>
      <c r="AI5683" s="300">
        <v>0</v>
      </c>
      <c r="AJ5683" s="301">
        <v>4.25</v>
      </c>
      <c r="AK5683" s="928"/>
      <c r="AL5683"/>
      <c r="AM5683"/>
      <c r="AN5683" s="302">
        <f t="shared" si="708"/>
        <v>23.75</v>
      </c>
      <c r="AO5683" s="494"/>
      <c r="AP5683" s="317">
        <f t="shared" si="709"/>
        <v>-5.84</v>
      </c>
      <c r="AQ5683" s="175">
        <f t="shared" si="703"/>
        <v>4.338865041634377</v>
      </c>
      <c r="AR5683" s="175">
        <f t="shared" si="704"/>
        <v>23.838865041634378</v>
      </c>
      <c r="AS5683" s="177">
        <f t="shared" si="694"/>
        <v>-6.3800972376612322</v>
      </c>
      <c r="AT5683" s="304"/>
      <c r="AU5683" s="304"/>
      <c r="AV5683" s="318">
        <v>9.8000000000000007</v>
      </c>
      <c r="BB5683" s="302">
        <f t="shared" si="702"/>
        <v>13.95</v>
      </c>
      <c r="BC5683" s="304"/>
      <c r="BF5683" s="344">
        <v>402</v>
      </c>
      <c r="BG5683" s="700"/>
      <c r="BH5683" s="700"/>
      <c r="BI5683" s="342">
        <v>314.27</v>
      </c>
    </row>
    <row r="5684" spans="1:61" s="7" customFormat="1" x14ac:dyDescent="0.2">
      <c r="A5684" s="58">
        <v>42200</v>
      </c>
      <c r="B5684" s="309">
        <v>23.55</v>
      </c>
      <c r="C5684" s="175">
        <f t="shared" si="705"/>
        <v>23.195359371508143</v>
      </c>
      <c r="D5684" s="174">
        <v>8.32</v>
      </c>
      <c r="E5684" s="210">
        <f t="shared" si="700"/>
        <v>32.980000000000004</v>
      </c>
      <c r="F5684" s="211">
        <f t="shared" si="710"/>
        <v>31.87</v>
      </c>
      <c r="G5684" s="177">
        <f t="shared" si="711"/>
        <v>31.515359371508143</v>
      </c>
      <c r="H5684" s="310">
        <v>24.66</v>
      </c>
      <c r="I5684" s="174">
        <v>11.08</v>
      </c>
      <c r="J5684" s="247">
        <f t="shared" si="706"/>
        <v>8.5610686643655249</v>
      </c>
      <c r="K5684" s="176">
        <f t="shared" si="707"/>
        <v>35.74</v>
      </c>
      <c r="L5684" s="249">
        <f t="shared" si="701"/>
        <v>33.221068664365525</v>
      </c>
      <c r="M5684" s="99"/>
      <c r="N5684" s="99"/>
      <c r="O5684" s="239">
        <f t="shared" si="686"/>
        <v>3.870000000000001</v>
      </c>
      <c r="P5684" s="175">
        <f t="shared" si="688"/>
        <v>1.7057092928573816</v>
      </c>
      <c r="Q5684" s="240">
        <f t="shared" si="689"/>
        <v>0.10828203693340797</v>
      </c>
      <c r="R5684" s="177">
        <f t="shared" si="690"/>
        <v>5.1344202984264779E-2</v>
      </c>
      <c r="S5684" s="315">
        <v>0</v>
      </c>
      <c r="T5684" s="320">
        <v>4.1000000000000002E-2</v>
      </c>
      <c r="U5684" s="313">
        <v>0</v>
      </c>
      <c r="V5684" s="314">
        <v>0</v>
      </c>
      <c r="W5684" s="315">
        <v>0</v>
      </c>
      <c r="X5684" s="314">
        <v>0</v>
      </c>
      <c r="Y5684" s="316">
        <f t="shared" si="687"/>
        <v>31.829000000000001</v>
      </c>
      <c r="Z5684" s="298">
        <v>0</v>
      </c>
      <c r="AA5684" s="299">
        <v>0</v>
      </c>
      <c r="AB5684" s="300">
        <v>340.7</v>
      </c>
      <c r="AC5684" s="300">
        <v>0</v>
      </c>
      <c r="AD5684" s="301">
        <v>15.65</v>
      </c>
      <c r="AE5684" s="301">
        <v>13.55</v>
      </c>
      <c r="AF5684" s="300">
        <v>352.3</v>
      </c>
      <c r="AG5684" s="300">
        <v>0</v>
      </c>
      <c r="AH5684" s="300">
        <v>0</v>
      </c>
      <c r="AI5684" s="300">
        <v>0</v>
      </c>
      <c r="AJ5684" s="301">
        <v>16.25</v>
      </c>
      <c r="AK5684" s="928"/>
      <c r="AL5684"/>
      <c r="AM5684"/>
      <c r="AN5684" s="302">
        <f t="shared" si="708"/>
        <v>31.9</v>
      </c>
      <c r="AO5684" s="494"/>
      <c r="AP5684" s="317">
        <f t="shared" si="709"/>
        <v>2.9999999999997584E-2</v>
      </c>
      <c r="AQ5684" s="175">
        <f t="shared" si="703"/>
        <v>16.589778100366736</v>
      </c>
      <c r="AR5684" s="175">
        <f t="shared" si="704"/>
        <v>32.239778100366735</v>
      </c>
      <c r="AS5684" s="177">
        <f t="shared" si="694"/>
        <v>-0.70529056399878698</v>
      </c>
      <c r="AT5684" s="304"/>
      <c r="AU5684" s="304"/>
      <c r="AV5684" s="318">
        <v>8.08</v>
      </c>
      <c r="BB5684" s="302">
        <f t="shared" si="702"/>
        <v>23.82</v>
      </c>
      <c r="BC5684" s="304"/>
      <c r="BF5684" s="345">
        <v>460</v>
      </c>
      <c r="BG5684" s="701"/>
      <c r="BH5684" s="701"/>
      <c r="BI5684" s="342">
        <v>300.57</v>
      </c>
    </row>
    <row r="5685" spans="1:61" s="7" customFormat="1" x14ac:dyDescent="0.2">
      <c r="A5685" s="58">
        <v>42201</v>
      </c>
      <c r="B5685" s="309">
        <v>23.34</v>
      </c>
      <c r="C5685" s="175">
        <f t="shared" si="705"/>
        <v>22.988521772016988</v>
      </c>
      <c r="D5685" s="174">
        <v>8.5500000000000007</v>
      </c>
      <c r="E5685" s="210">
        <f t="shared" si="700"/>
        <v>30.79</v>
      </c>
      <c r="F5685" s="211">
        <f t="shared" si="710"/>
        <v>31.89</v>
      </c>
      <c r="G5685" s="177">
        <f t="shared" si="711"/>
        <v>31.538521772016988</v>
      </c>
      <c r="H5685" s="310">
        <v>22.24</v>
      </c>
      <c r="I5685" s="174">
        <v>11.3</v>
      </c>
      <c r="J5685" s="247">
        <f t="shared" si="706"/>
        <v>8.7310537822500383</v>
      </c>
      <c r="K5685" s="176">
        <f t="shared" si="707"/>
        <v>33.54</v>
      </c>
      <c r="L5685" s="249">
        <f t="shared" si="701"/>
        <v>30.971053782250038</v>
      </c>
      <c r="M5685" s="99"/>
      <c r="N5685" s="99"/>
      <c r="O5685" s="239">
        <f t="shared" si="686"/>
        <v>1.6499999999999986</v>
      </c>
      <c r="P5685" s="175">
        <f t="shared" si="688"/>
        <v>-0.5674679897669499</v>
      </c>
      <c r="Q5685" s="240">
        <f t="shared" si="689"/>
        <v>4.9194991055456133E-2</v>
      </c>
      <c r="R5685" s="177">
        <f t="shared" si="690"/>
        <v>-1.8322527665886979E-2</v>
      </c>
      <c r="S5685" s="315">
        <v>0</v>
      </c>
      <c r="T5685" s="320">
        <v>4.1000000000000002E-2</v>
      </c>
      <c r="U5685" s="313">
        <v>0</v>
      </c>
      <c r="V5685" s="314">
        <v>0</v>
      </c>
      <c r="W5685" s="315">
        <v>0</v>
      </c>
      <c r="X5685" s="314">
        <v>0</v>
      </c>
      <c r="Y5685" s="316">
        <f t="shared" si="687"/>
        <v>31.849</v>
      </c>
      <c r="Z5685" s="298">
        <v>0</v>
      </c>
      <c r="AA5685" s="299">
        <v>0</v>
      </c>
      <c r="AB5685" s="300">
        <v>340.6</v>
      </c>
      <c r="AC5685" s="300">
        <v>0</v>
      </c>
      <c r="AD5685" s="301">
        <v>11.45</v>
      </c>
      <c r="AE5685" s="301">
        <v>10.52</v>
      </c>
      <c r="AF5685" s="300">
        <v>352.2</v>
      </c>
      <c r="AG5685" s="300">
        <v>0</v>
      </c>
      <c r="AH5685" s="300">
        <v>0</v>
      </c>
      <c r="AI5685" s="300">
        <v>0</v>
      </c>
      <c r="AJ5685" s="301">
        <v>22.25</v>
      </c>
      <c r="AK5685" s="928"/>
      <c r="AL5685"/>
      <c r="AM5685"/>
      <c r="AN5685" s="302">
        <f t="shared" si="708"/>
        <v>33.700000000000003</v>
      </c>
      <c r="AO5685" s="494"/>
      <c r="AP5685" s="317">
        <f t="shared" si="709"/>
        <v>1.8100000000000023</v>
      </c>
      <c r="AQ5685" s="175">
        <f t="shared" si="703"/>
        <v>22.715234629732915</v>
      </c>
      <c r="AR5685" s="175">
        <f t="shared" si="704"/>
        <v>34.165234629732915</v>
      </c>
      <c r="AS5685" s="177">
        <f t="shared" si="694"/>
        <v>3.4929808474828761</v>
      </c>
      <c r="AT5685" s="304"/>
      <c r="AU5685" s="304"/>
      <c r="AV5685" s="318">
        <v>9.69</v>
      </c>
      <c r="BB5685" s="302">
        <f t="shared" si="702"/>
        <v>24.010000000000005</v>
      </c>
      <c r="BC5685" s="304"/>
      <c r="BF5685" s="345">
        <v>498</v>
      </c>
      <c r="BG5685" s="701"/>
      <c r="BH5685" s="701"/>
      <c r="BI5685" s="342">
        <v>290.23</v>
      </c>
    </row>
    <row r="5686" spans="1:61" s="7" customFormat="1" x14ac:dyDescent="0.2">
      <c r="A5686" s="58">
        <v>42202</v>
      </c>
      <c r="B5686" s="309">
        <v>23.57</v>
      </c>
      <c r="C5686" s="175">
        <f t="shared" si="705"/>
        <v>23.2150581905073</v>
      </c>
      <c r="D5686" s="174">
        <v>8.23</v>
      </c>
      <c r="E5686" s="210">
        <f t="shared" si="700"/>
        <v>31.57</v>
      </c>
      <c r="F5686" s="211">
        <f t="shared" si="710"/>
        <v>31.8</v>
      </c>
      <c r="G5686" s="177">
        <f t="shared" si="711"/>
        <v>31.4450581905073</v>
      </c>
      <c r="H5686" s="310">
        <v>23.34</v>
      </c>
      <c r="I5686" s="174">
        <v>10.83</v>
      </c>
      <c r="J5686" s="247">
        <f t="shared" si="706"/>
        <v>8.367903757678576</v>
      </c>
      <c r="K5686" s="176">
        <f t="shared" si="707"/>
        <v>34.17</v>
      </c>
      <c r="L5686" s="249">
        <f t="shared" si="701"/>
        <v>31.707903757678576</v>
      </c>
      <c r="M5686" s="99"/>
      <c r="N5686" s="99"/>
      <c r="O5686" s="239">
        <f t="shared" si="686"/>
        <v>2.370000000000001</v>
      </c>
      <c r="P5686" s="175">
        <f t="shared" si="688"/>
        <v>0.26284556717127572</v>
      </c>
      <c r="Q5686" s="240">
        <f t="shared" si="689"/>
        <v>6.9359086918349452E-2</v>
      </c>
      <c r="R5686" s="177">
        <f t="shared" si="690"/>
        <v>8.2895914274252035E-3</v>
      </c>
      <c r="S5686" s="315">
        <v>0</v>
      </c>
      <c r="T5686" s="320">
        <v>4.1000000000000002E-2</v>
      </c>
      <c r="U5686" s="313">
        <v>0</v>
      </c>
      <c r="V5686" s="314">
        <v>0</v>
      </c>
      <c r="W5686" s="315">
        <v>0</v>
      </c>
      <c r="X5686" s="314">
        <v>0</v>
      </c>
      <c r="Y5686" s="316">
        <f t="shared" si="687"/>
        <v>31.759</v>
      </c>
      <c r="Z5686" s="298">
        <v>0</v>
      </c>
      <c r="AA5686" s="299">
        <v>0</v>
      </c>
      <c r="AB5686" s="300">
        <v>340.6</v>
      </c>
      <c r="AC5686" s="300">
        <v>0</v>
      </c>
      <c r="AD5686" s="301">
        <v>17.420000000000002</v>
      </c>
      <c r="AE5686" s="301">
        <v>11.86</v>
      </c>
      <c r="AF5686" s="300">
        <v>352.15</v>
      </c>
      <c r="AG5686" s="300">
        <v>0</v>
      </c>
      <c r="AH5686" s="300">
        <v>0</v>
      </c>
      <c r="AI5686" s="300">
        <v>0</v>
      </c>
      <c r="AJ5686" s="301">
        <v>22.25</v>
      </c>
      <c r="AK5686" s="928"/>
      <c r="AL5686"/>
      <c r="AM5686"/>
      <c r="AN5686" s="302">
        <f t="shared" si="708"/>
        <v>39.67</v>
      </c>
      <c r="AO5686" s="494"/>
      <c r="AP5686" s="317">
        <f t="shared" si="709"/>
        <v>7.870000000000001</v>
      </c>
      <c r="AQ5686" s="175">
        <f t="shared" si="703"/>
        <v>22.715234629732915</v>
      </c>
      <c r="AR5686" s="175">
        <f t="shared" si="704"/>
        <v>40.135234629732921</v>
      </c>
      <c r="AS5686" s="177">
        <f t="shared" si="694"/>
        <v>8.685930872054346</v>
      </c>
      <c r="AT5686" s="304"/>
      <c r="AU5686" s="304"/>
      <c r="AV5686" s="318">
        <v>10.09</v>
      </c>
      <c r="BB5686" s="302">
        <f t="shared" si="702"/>
        <v>29.580000000000002</v>
      </c>
      <c r="BC5686" s="304"/>
      <c r="BF5686" s="345">
        <v>431</v>
      </c>
      <c r="BG5686" s="701"/>
      <c r="BH5686" s="701"/>
      <c r="BI5686" s="342">
        <v>284.2</v>
      </c>
    </row>
    <row r="5687" spans="1:61" s="7" customFormat="1" x14ac:dyDescent="0.2">
      <c r="A5687" s="58">
        <v>42203</v>
      </c>
      <c r="B5687" s="309">
        <v>22.23</v>
      </c>
      <c r="C5687" s="175">
        <f t="shared" si="705"/>
        <v>21.895237317563737</v>
      </c>
      <c r="D5687" s="174">
        <v>8.24</v>
      </c>
      <c r="E5687" s="210">
        <f t="shared" si="700"/>
        <v>31.979999999999997</v>
      </c>
      <c r="F5687" s="211">
        <f t="shared" si="710"/>
        <v>30.47</v>
      </c>
      <c r="G5687" s="177">
        <f t="shared" si="711"/>
        <v>30.135237317563735</v>
      </c>
      <c r="H5687" s="310">
        <v>23.74</v>
      </c>
      <c r="I5687" s="174">
        <v>11.15</v>
      </c>
      <c r="J5687" s="247">
        <f t="shared" si="706"/>
        <v>8.6151548382378689</v>
      </c>
      <c r="K5687" s="176">
        <f t="shared" si="707"/>
        <v>34.89</v>
      </c>
      <c r="L5687" s="249">
        <f t="shared" si="701"/>
        <v>32.355154838237866</v>
      </c>
      <c r="M5687" s="99"/>
      <c r="N5687" s="99"/>
      <c r="O5687" s="239">
        <f t="shared" si="686"/>
        <v>4.4200000000000017</v>
      </c>
      <c r="P5687" s="175">
        <f t="shared" si="688"/>
        <v>2.2199175206741302</v>
      </c>
      <c r="Q5687" s="240">
        <f t="shared" si="689"/>
        <v>0.12668386357122388</v>
      </c>
      <c r="R5687" s="177">
        <f t="shared" si="690"/>
        <v>6.8610937940887073E-2</v>
      </c>
      <c r="S5687" s="315">
        <v>0</v>
      </c>
      <c r="T5687" s="320">
        <v>6.8000000000000005E-2</v>
      </c>
      <c r="U5687" s="313">
        <v>0</v>
      </c>
      <c r="V5687" s="314">
        <v>0</v>
      </c>
      <c r="W5687" s="315">
        <v>0</v>
      </c>
      <c r="X5687" s="314">
        <v>0</v>
      </c>
      <c r="Y5687" s="316">
        <f t="shared" si="687"/>
        <v>30.401999999999997</v>
      </c>
      <c r="Z5687" s="298">
        <v>0</v>
      </c>
      <c r="AA5687" s="299">
        <v>0</v>
      </c>
      <c r="AB5687" s="300">
        <v>340.5</v>
      </c>
      <c r="AC5687" s="300">
        <v>0.2</v>
      </c>
      <c r="AD5687" s="301">
        <v>27.13</v>
      </c>
      <c r="AE5687" s="301">
        <v>16.48</v>
      </c>
      <c r="AF5687" s="300">
        <v>352.25</v>
      </c>
      <c r="AG5687" s="300">
        <v>0.6</v>
      </c>
      <c r="AH5687" s="300">
        <v>0</v>
      </c>
      <c r="AI5687" s="300">
        <v>0</v>
      </c>
      <c r="AJ5687" s="301">
        <v>3</v>
      </c>
      <c r="AK5687" s="928"/>
      <c r="AL5687"/>
      <c r="AM5687"/>
      <c r="AN5687" s="302">
        <f t="shared" si="708"/>
        <v>30.13</v>
      </c>
      <c r="AO5687" s="494"/>
      <c r="AP5687" s="317">
        <f t="shared" si="709"/>
        <v>-0.33999999999999986</v>
      </c>
      <c r="AQ5687" s="175">
        <f t="shared" si="703"/>
        <v>3.0627282646830896</v>
      </c>
      <c r="AR5687" s="175">
        <f t="shared" si="704"/>
        <v>30.19272826468309</v>
      </c>
      <c r="AS5687" s="177">
        <f t="shared" si="694"/>
        <v>-1.8222265735547758</v>
      </c>
      <c r="AT5687" s="304"/>
      <c r="AU5687" s="304"/>
      <c r="AV5687" s="318">
        <v>11.9</v>
      </c>
      <c r="BB5687" s="302">
        <f t="shared" si="702"/>
        <v>18.229999999999997</v>
      </c>
      <c r="BC5687" s="304"/>
      <c r="BF5687" s="345">
        <v>567</v>
      </c>
      <c r="BG5687" s="701"/>
      <c r="BH5687" s="701"/>
      <c r="BI5687" s="342">
        <v>284.72000000000003</v>
      </c>
    </row>
    <row r="5688" spans="1:61" s="7" customFormat="1" x14ac:dyDescent="0.2">
      <c r="A5688" s="58">
        <v>42204</v>
      </c>
      <c r="B5688" s="309">
        <v>21.71</v>
      </c>
      <c r="C5688" s="175">
        <f t="shared" si="705"/>
        <v>21.38306802358564</v>
      </c>
      <c r="D5688" s="174">
        <v>8.2100000000000009</v>
      </c>
      <c r="E5688" s="210">
        <f t="shared" si="700"/>
        <v>30.98</v>
      </c>
      <c r="F5688" s="211">
        <f t="shared" si="710"/>
        <v>29.92</v>
      </c>
      <c r="G5688" s="177">
        <f t="shared" si="711"/>
        <v>29.593068023585641</v>
      </c>
      <c r="H5688" s="310">
        <v>22.77</v>
      </c>
      <c r="I5688" s="174">
        <v>11.34</v>
      </c>
      <c r="J5688" s="247">
        <f t="shared" si="706"/>
        <v>8.7619601673199501</v>
      </c>
      <c r="K5688" s="176">
        <f t="shared" si="707"/>
        <v>34.11</v>
      </c>
      <c r="L5688" s="249">
        <f t="shared" si="701"/>
        <v>31.531960167319951</v>
      </c>
      <c r="M5688" s="99"/>
      <c r="N5688" s="99"/>
      <c r="O5688" s="239">
        <f t="shared" si="686"/>
        <v>4.1899999999999977</v>
      </c>
      <c r="P5688" s="175">
        <f t="shared" si="688"/>
        <v>1.9388921437343107</v>
      </c>
      <c r="Q5688" s="240">
        <f t="shared" si="689"/>
        <v>0.12283787745529164</v>
      </c>
      <c r="R5688" s="177">
        <f t="shared" si="690"/>
        <v>6.1489743531510564E-2</v>
      </c>
      <c r="S5688" s="315">
        <v>0</v>
      </c>
      <c r="T5688" s="320">
        <v>6.8000000000000005E-2</v>
      </c>
      <c r="U5688" s="313">
        <v>0</v>
      </c>
      <c r="V5688" s="314">
        <v>0</v>
      </c>
      <c r="W5688" s="315">
        <v>0</v>
      </c>
      <c r="X5688" s="314">
        <v>0</v>
      </c>
      <c r="Y5688" s="316">
        <f t="shared" si="687"/>
        <v>29.852</v>
      </c>
      <c r="Z5688" s="298">
        <v>0</v>
      </c>
      <c r="AA5688" s="299">
        <v>0</v>
      </c>
      <c r="AB5688" s="300">
        <v>340.4</v>
      </c>
      <c r="AC5688" s="300">
        <v>0</v>
      </c>
      <c r="AD5688" s="301">
        <v>15.93</v>
      </c>
      <c r="AE5688" s="301">
        <v>16.440000000000001</v>
      </c>
      <c r="AF5688" s="300">
        <v>352.2</v>
      </c>
      <c r="AG5688" s="300">
        <v>0.05</v>
      </c>
      <c r="AH5688" s="300">
        <v>0</v>
      </c>
      <c r="AI5688" s="300">
        <v>0</v>
      </c>
      <c r="AJ5688" s="301">
        <v>7.1</v>
      </c>
      <c r="AK5688" s="928"/>
      <c r="AL5688"/>
      <c r="AM5688"/>
      <c r="AN5688" s="302">
        <f t="shared" si="708"/>
        <v>23.03</v>
      </c>
      <c r="AO5688" s="494"/>
      <c r="AP5688" s="317">
        <f t="shared" si="709"/>
        <v>-6.8900000000000006</v>
      </c>
      <c r="AQ5688" s="175">
        <f t="shared" si="703"/>
        <v>7.2484568930833122</v>
      </c>
      <c r="AR5688" s="175">
        <f t="shared" si="704"/>
        <v>23.178456893083311</v>
      </c>
      <c r="AS5688" s="177">
        <f t="shared" si="694"/>
        <v>-7.9965032742366411</v>
      </c>
      <c r="AT5688" s="304"/>
      <c r="AU5688" s="304"/>
      <c r="AV5688" s="318">
        <v>9.65</v>
      </c>
      <c r="BB5688" s="302">
        <f t="shared" si="702"/>
        <v>13.38</v>
      </c>
      <c r="BC5688" s="304"/>
      <c r="BF5688" s="345">
        <v>595</v>
      </c>
      <c r="BG5688" s="701"/>
      <c r="BH5688" s="701"/>
      <c r="BI5688" s="342">
        <v>302.13</v>
      </c>
    </row>
    <row r="5689" spans="1:61" s="7" customFormat="1" x14ac:dyDescent="0.2">
      <c r="A5689" s="58">
        <v>42205</v>
      </c>
      <c r="B5689" s="309">
        <v>22.99</v>
      </c>
      <c r="C5689" s="175">
        <f t="shared" si="705"/>
        <v>22.643792439531726</v>
      </c>
      <c r="D5689" s="174">
        <v>8.36</v>
      </c>
      <c r="E5689" s="210">
        <f t="shared" si="700"/>
        <v>30.68</v>
      </c>
      <c r="F5689" s="211">
        <f t="shared" si="710"/>
        <v>31.349999999999998</v>
      </c>
      <c r="G5689" s="177">
        <f t="shared" si="711"/>
        <v>31.003792439531725</v>
      </c>
      <c r="H5689" s="310">
        <v>22.32</v>
      </c>
      <c r="I5689" s="174">
        <v>10.72</v>
      </c>
      <c r="J5689" s="247">
        <f t="shared" si="706"/>
        <v>8.2829111987363202</v>
      </c>
      <c r="K5689" s="176">
        <f t="shared" si="707"/>
        <v>33.04</v>
      </c>
      <c r="L5689" s="249">
        <f t="shared" si="701"/>
        <v>30.602911198736322</v>
      </c>
      <c r="M5689" s="99"/>
      <c r="N5689" s="99"/>
      <c r="O5689" s="239">
        <f t="shared" si="686"/>
        <v>1.6900000000000013</v>
      </c>
      <c r="P5689" s="175">
        <f t="shared" si="688"/>
        <v>-0.40088124079540322</v>
      </c>
      <c r="Q5689" s="240">
        <f t="shared" si="689"/>
        <v>5.1150121065375344E-2</v>
      </c>
      <c r="R5689" s="177">
        <f t="shared" si="690"/>
        <v>-1.3099447898667781E-2</v>
      </c>
      <c r="S5689" s="315">
        <v>0</v>
      </c>
      <c r="T5689" s="320">
        <v>6.8000000000000005E-2</v>
      </c>
      <c r="U5689" s="313">
        <v>0</v>
      </c>
      <c r="V5689" s="314">
        <v>0</v>
      </c>
      <c r="W5689" s="315">
        <v>0</v>
      </c>
      <c r="X5689" s="314">
        <v>0</v>
      </c>
      <c r="Y5689" s="316">
        <f t="shared" si="687"/>
        <v>31.281999999999996</v>
      </c>
      <c r="Z5689" s="298">
        <v>0</v>
      </c>
      <c r="AA5689" s="299">
        <v>0</v>
      </c>
      <c r="AB5689" s="300">
        <v>340.4</v>
      </c>
      <c r="AC5689" s="300">
        <v>0</v>
      </c>
      <c r="AD5689" s="301">
        <v>7.69</v>
      </c>
      <c r="AE5689" s="301">
        <v>8.4600000000000009</v>
      </c>
      <c r="AF5689" s="300">
        <v>352.1</v>
      </c>
      <c r="AG5689" s="300">
        <v>0</v>
      </c>
      <c r="AH5689" s="300">
        <v>0</v>
      </c>
      <c r="AI5689" s="300">
        <v>0</v>
      </c>
      <c r="AJ5689" s="301">
        <v>19.100000000000001</v>
      </c>
      <c r="AK5689" s="928"/>
      <c r="AL5689"/>
      <c r="AM5689"/>
      <c r="AN5689" s="302">
        <f t="shared" si="708"/>
        <v>26.790000000000003</v>
      </c>
      <c r="AO5689" s="494"/>
      <c r="AP5689" s="317">
        <f t="shared" si="709"/>
        <v>-4.5599999999999952</v>
      </c>
      <c r="AQ5689" s="175">
        <f t="shared" si="703"/>
        <v>19.499369951815673</v>
      </c>
      <c r="AR5689" s="175">
        <f t="shared" si="704"/>
        <v>27.189369951815674</v>
      </c>
      <c r="AS5689" s="177">
        <f t="shared" si="694"/>
        <v>-3.1117412469206478</v>
      </c>
      <c r="AT5689" s="304"/>
      <c r="AU5689" s="304"/>
      <c r="AV5689" s="318">
        <v>4.97</v>
      </c>
      <c r="BB5689" s="302">
        <f t="shared" si="702"/>
        <v>21.820000000000004</v>
      </c>
      <c r="BC5689" s="304"/>
      <c r="BF5689" s="345">
        <v>503</v>
      </c>
      <c r="BG5689" s="701"/>
      <c r="BH5689" s="701"/>
      <c r="BI5689" s="342">
        <v>258.95999999999998</v>
      </c>
    </row>
    <row r="5690" spans="1:61" s="7" customFormat="1" x14ac:dyDescent="0.2">
      <c r="A5690" s="58">
        <v>42206</v>
      </c>
      <c r="B5690" s="309">
        <v>23.73</v>
      </c>
      <c r="C5690" s="175">
        <f t="shared" si="705"/>
        <v>23.372648742500562</v>
      </c>
      <c r="D5690" s="174">
        <v>8.26</v>
      </c>
      <c r="E5690" s="210">
        <f t="shared" si="700"/>
        <v>32.49</v>
      </c>
      <c r="F5690" s="211">
        <f t="shared" si="710"/>
        <v>31.990000000000002</v>
      </c>
      <c r="G5690" s="177">
        <f t="shared" si="711"/>
        <v>31.632648742500564</v>
      </c>
      <c r="H5690" s="310">
        <v>24.23</v>
      </c>
      <c r="I5690" s="174">
        <v>11.35</v>
      </c>
      <c r="J5690" s="247">
        <f t="shared" si="706"/>
        <v>8.769686763587428</v>
      </c>
      <c r="K5690" s="176">
        <f t="shared" si="707"/>
        <v>35.58</v>
      </c>
      <c r="L5690" s="249">
        <f t="shared" si="701"/>
        <v>32.999686763587427</v>
      </c>
      <c r="M5690" s="99"/>
      <c r="N5690" s="99"/>
      <c r="O5690" s="239">
        <f t="shared" si="686"/>
        <v>3.5899999999999963</v>
      </c>
      <c r="P5690" s="175">
        <f t="shared" si="688"/>
        <v>1.3670380210868629</v>
      </c>
      <c r="Q5690" s="240">
        <f t="shared" si="689"/>
        <v>0.10089938167509827</v>
      </c>
      <c r="R5690" s="177">
        <f t="shared" si="690"/>
        <v>4.1425787792485423E-2</v>
      </c>
      <c r="S5690" s="315">
        <v>0</v>
      </c>
      <c r="T5690" s="320">
        <v>6.8000000000000005E-2</v>
      </c>
      <c r="U5690" s="313">
        <v>0</v>
      </c>
      <c r="V5690" s="314">
        <v>0</v>
      </c>
      <c r="W5690" s="315">
        <v>0</v>
      </c>
      <c r="X5690" s="314">
        <v>0</v>
      </c>
      <c r="Y5690" s="316">
        <f t="shared" si="687"/>
        <v>31.922000000000001</v>
      </c>
      <c r="Z5690" s="298">
        <v>0</v>
      </c>
      <c r="AA5690" s="299">
        <v>0</v>
      </c>
      <c r="AB5690" s="300">
        <v>340.3</v>
      </c>
      <c r="AC5690" s="300">
        <v>0.5</v>
      </c>
      <c r="AD5690" s="301">
        <v>11.96</v>
      </c>
      <c r="AE5690" s="301">
        <v>8.33</v>
      </c>
      <c r="AF5690" s="300">
        <v>352</v>
      </c>
      <c r="AG5690" s="300">
        <v>0.3</v>
      </c>
      <c r="AH5690" s="300">
        <v>0</v>
      </c>
      <c r="AI5690" s="300">
        <v>0</v>
      </c>
      <c r="AJ5690" s="301">
        <v>25</v>
      </c>
      <c r="AK5690" s="928"/>
      <c r="AL5690"/>
      <c r="AM5690"/>
      <c r="AN5690" s="302">
        <f t="shared" si="708"/>
        <v>36.96</v>
      </c>
      <c r="AO5690" s="494"/>
      <c r="AP5690" s="317">
        <f t="shared" si="709"/>
        <v>4.9699999999999989</v>
      </c>
      <c r="AQ5690" s="175">
        <f t="shared" si="703"/>
        <v>25.522735539025749</v>
      </c>
      <c r="AR5690" s="175">
        <f t="shared" si="704"/>
        <v>37.482735539025754</v>
      </c>
      <c r="AS5690" s="177">
        <f t="shared" si="694"/>
        <v>4.7776487754383297</v>
      </c>
      <c r="AT5690" s="304"/>
      <c r="AU5690" s="304"/>
      <c r="AV5690" s="318">
        <v>9.9600000000000009</v>
      </c>
      <c r="BB5690" s="302">
        <f t="shared" si="702"/>
        <v>27</v>
      </c>
      <c r="BC5690" s="304"/>
      <c r="BF5690" s="345">
        <v>491</v>
      </c>
      <c r="BG5690" s="701"/>
      <c r="BH5690" s="701"/>
      <c r="BI5690" s="342">
        <v>279.98</v>
      </c>
    </row>
    <row r="5691" spans="1:61" s="7" customFormat="1" x14ac:dyDescent="0.2">
      <c r="A5691" s="58">
        <v>42207</v>
      </c>
      <c r="B5691" s="309">
        <v>21.86</v>
      </c>
      <c r="C5691" s="175">
        <f t="shared" si="705"/>
        <v>21.530809166079322</v>
      </c>
      <c r="D5691" s="174">
        <v>8.2799999999999994</v>
      </c>
      <c r="E5691" s="210">
        <f t="shared" si="700"/>
        <v>30.71</v>
      </c>
      <c r="F5691" s="211">
        <f t="shared" si="710"/>
        <v>30.14</v>
      </c>
      <c r="G5691" s="177">
        <f t="shared" si="711"/>
        <v>29.810809166079324</v>
      </c>
      <c r="H5691" s="310">
        <v>22.43</v>
      </c>
      <c r="I5691" s="174">
        <v>10.92</v>
      </c>
      <c r="J5691" s="247">
        <f t="shared" si="706"/>
        <v>8.4374431240858776</v>
      </c>
      <c r="K5691" s="176">
        <f t="shared" si="707"/>
        <v>33.35</v>
      </c>
      <c r="L5691" s="249">
        <f t="shared" si="701"/>
        <v>30.867443124085877</v>
      </c>
      <c r="M5691" s="99"/>
      <c r="N5691" s="99"/>
      <c r="O5691" s="239">
        <f t="shared" si="686"/>
        <v>3.2100000000000009</v>
      </c>
      <c r="P5691" s="175">
        <f t="shared" si="688"/>
        <v>1.0566339580065538</v>
      </c>
      <c r="Q5691" s="240">
        <f t="shared" si="689"/>
        <v>9.6251874062968534E-2</v>
      </c>
      <c r="R5691" s="177">
        <f t="shared" si="690"/>
        <v>3.4231340566788372E-2</v>
      </c>
      <c r="S5691" s="315">
        <v>0</v>
      </c>
      <c r="T5691" s="320">
        <v>6.8000000000000005E-2</v>
      </c>
      <c r="U5691" s="313">
        <v>0</v>
      </c>
      <c r="V5691" s="314">
        <v>0</v>
      </c>
      <c r="W5691" s="315">
        <v>0</v>
      </c>
      <c r="X5691" s="314">
        <v>0</v>
      </c>
      <c r="Y5691" s="316">
        <f t="shared" si="687"/>
        <v>30.071999999999999</v>
      </c>
      <c r="Z5691" s="298">
        <v>0</v>
      </c>
      <c r="AA5691" s="299">
        <v>0</v>
      </c>
      <c r="AB5691" s="300">
        <v>340.3</v>
      </c>
      <c r="AC5691" s="300">
        <v>0.05</v>
      </c>
      <c r="AD5691" s="301">
        <v>15.31</v>
      </c>
      <c r="AE5691" s="301">
        <v>10.81</v>
      </c>
      <c r="AF5691" s="300">
        <v>351.9</v>
      </c>
      <c r="AG5691" s="300">
        <v>0</v>
      </c>
      <c r="AH5691" s="300">
        <v>0</v>
      </c>
      <c r="AI5691" s="300">
        <v>0</v>
      </c>
      <c r="AJ5691" s="301">
        <v>21.3</v>
      </c>
      <c r="AK5691" s="928"/>
      <c r="AL5691"/>
      <c r="AM5691"/>
      <c r="AN5691" s="302">
        <f t="shared" si="708"/>
        <v>36.61</v>
      </c>
      <c r="AO5691" s="494"/>
      <c r="AP5691" s="317">
        <f t="shared" si="709"/>
        <v>6.4699999999999989</v>
      </c>
      <c r="AQ5691" s="175">
        <f t="shared" si="703"/>
        <v>21.745370679249937</v>
      </c>
      <c r="AR5691" s="175">
        <f t="shared" si="704"/>
        <v>37.05537067924994</v>
      </c>
      <c r="AS5691" s="177">
        <f t="shared" si="694"/>
        <v>6.4639275551640658</v>
      </c>
      <c r="AT5691" s="304"/>
      <c r="AU5691" s="304"/>
      <c r="AV5691" s="318">
        <v>9.31</v>
      </c>
      <c r="BB5691" s="302">
        <f t="shared" si="702"/>
        <v>27.299999999999997</v>
      </c>
      <c r="BC5691" s="304"/>
      <c r="BF5691" s="345">
        <v>460</v>
      </c>
      <c r="BG5691" s="701"/>
      <c r="BH5691" s="701"/>
      <c r="BI5691" s="342">
        <v>298.39</v>
      </c>
    </row>
    <row r="5692" spans="1:61" s="7" customFormat="1" x14ac:dyDescent="0.2">
      <c r="A5692" s="58">
        <v>42208</v>
      </c>
      <c r="B5692" s="309">
        <v>20.239999999999998</v>
      </c>
      <c r="C5692" s="175">
        <f t="shared" si="705"/>
        <v>19.935204827147551</v>
      </c>
      <c r="D5692" s="174">
        <v>8.41</v>
      </c>
      <c r="E5692" s="210">
        <f t="shared" si="700"/>
        <v>27.830000000000002</v>
      </c>
      <c r="F5692" s="211">
        <f t="shared" si="710"/>
        <v>28.65</v>
      </c>
      <c r="G5692" s="177">
        <f t="shared" si="711"/>
        <v>28.345204827147551</v>
      </c>
      <c r="H5692" s="310">
        <v>19.420000000000002</v>
      </c>
      <c r="I5692" s="174">
        <v>11.09</v>
      </c>
      <c r="J5692" s="247">
        <f t="shared" si="706"/>
        <v>8.5687952606330011</v>
      </c>
      <c r="K5692" s="176">
        <f t="shared" si="707"/>
        <v>30.51</v>
      </c>
      <c r="L5692" s="249">
        <f t="shared" si="701"/>
        <v>27.988795260633005</v>
      </c>
      <c r="M5692" s="99"/>
      <c r="N5692" s="99"/>
      <c r="O5692" s="239">
        <f t="shared" ref="O5692:O5755" si="712">K5692-F5692</f>
        <v>1.860000000000003</v>
      </c>
      <c r="P5692" s="175">
        <f t="shared" si="688"/>
        <v>-0.35640956651454658</v>
      </c>
      <c r="Q5692" s="240">
        <f t="shared" si="689"/>
        <v>6.0963618485742471E-2</v>
      </c>
      <c r="R5692" s="177">
        <f t="shared" si="690"/>
        <v>-1.2734008848742635E-2</v>
      </c>
      <c r="S5692" s="315">
        <v>0</v>
      </c>
      <c r="T5692" s="320">
        <v>6.8000000000000005E-2</v>
      </c>
      <c r="U5692" s="313">
        <v>0</v>
      </c>
      <c r="V5692" s="314">
        <v>0</v>
      </c>
      <c r="W5692" s="315">
        <v>0</v>
      </c>
      <c r="X5692" s="314">
        <v>0</v>
      </c>
      <c r="Y5692" s="316">
        <f t="shared" si="687"/>
        <v>28.581999999999997</v>
      </c>
      <c r="Z5692" s="298">
        <v>0</v>
      </c>
      <c r="AA5692" s="299">
        <v>0</v>
      </c>
      <c r="AB5692" s="300">
        <v>340.6</v>
      </c>
      <c r="AC5692" s="300">
        <v>1.1000000000000001</v>
      </c>
      <c r="AD5692" s="301">
        <v>18.84</v>
      </c>
      <c r="AE5692" s="301">
        <v>13.08</v>
      </c>
      <c r="AF5692" s="300">
        <v>352.7</v>
      </c>
      <c r="AG5692" s="300">
        <v>1.25</v>
      </c>
      <c r="AH5692" s="300">
        <v>0</v>
      </c>
      <c r="AI5692" s="300">
        <v>0</v>
      </c>
      <c r="AJ5692" s="301">
        <v>0</v>
      </c>
      <c r="AK5692" s="928"/>
      <c r="AL5692"/>
      <c r="AM5692"/>
      <c r="AN5692" s="302">
        <f t="shared" si="708"/>
        <v>18.84</v>
      </c>
      <c r="AO5692" s="494"/>
      <c r="AP5692" s="317">
        <f t="shared" si="709"/>
        <v>-9.8099999999999987</v>
      </c>
      <c r="AQ5692" s="175">
        <f t="shared" si="703"/>
        <v>0</v>
      </c>
      <c r="AR5692" s="175">
        <f t="shared" si="704"/>
        <v>18.84</v>
      </c>
      <c r="AS5692" s="177">
        <f t="shared" si="694"/>
        <v>-8.8451952606330053</v>
      </c>
      <c r="AT5692" s="304"/>
      <c r="AU5692" s="304"/>
      <c r="AV5692" s="318">
        <v>7.73</v>
      </c>
      <c r="BB5692" s="302">
        <f t="shared" si="702"/>
        <v>11.11</v>
      </c>
      <c r="BC5692" s="304"/>
      <c r="BF5692" s="345">
        <v>506</v>
      </c>
      <c r="BG5692" s="701"/>
      <c r="BH5692" s="701"/>
      <c r="BI5692" s="342">
        <v>288.54000000000002</v>
      </c>
    </row>
    <row r="5693" spans="1:61" s="7" customFormat="1" x14ac:dyDescent="0.2">
      <c r="A5693" s="58">
        <v>42209</v>
      </c>
      <c r="B5693" s="309">
        <v>22.4</v>
      </c>
      <c r="C5693" s="175">
        <f t="shared" si="705"/>
        <v>22.062677279056576</v>
      </c>
      <c r="D5693" s="174">
        <v>8.41</v>
      </c>
      <c r="E5693" s="210">
        <f t="shared" si="700"/>
        <v>31.42</v>
      </c>
      <c r="F5693" s="218">
        <f t="shared" si="710"/>
        <v>30.81</v>
      </c>
      <c r="G5693" s="177">
        <f t="shared" si="711"/>
        <v>30.472677279056576</v>
      </c>
      <c r="H5693" s="310">
        <v>23.01</v>
      </c>
      <c r="I5693" s="174">
        <v>11.08</v>
      </c>
      <c r="J5693" s="247">
        <f t="shared" si="706"/>
        <v>8.5610686643655249</v>
      </c>
      <c r="K5693" s="176">
        <f t="shared" si="707"/>
        <v>34.090000000000003</v>
      </c>
      <c r="L5693" s="249">
        <f t="shared" si="701"/>
        <v>31.571068664365527</v>
      </c>
      <c r="M5693" s="99"/>
      <c r="N5693" s="99"/>
      <c r="O5693" s="239">
        <f t="shared" si="712"/>
        <v>3.2800000000000047</v>
      </c>
      <c r="P5693" s="175">
        <f t="shared" si="688"/>
        <v>1.0983913853089504</v>
      </c>
      <c r="Q5693" s="240">
        <f t="shared" si="689"/>
        <v>9.6215899090642543E-2</v>
      </c>
      <c r="R5693" s="177">
        <f t="shared" si="690"/>
        <v>3.4791073973010997E-2</v>
      </c>
      <c r="S5693" s="315">
        <v>0</v>
      </c>
      <c r="T5693" s="320">
        <v>6.8000000000000005E-2</v>
      </c>
      <c r="U5693" s="313">
        <v>0</v>
      </c>
      <c r="V5693" s="314">
        <v>0</v>
      </c>
      <c r="W5693" s="315">
        <v>0</v>
      </c>
      <c r="X5693" s="314">
        <v>0</v>
      </c>
      <c r="Y5693" s="316">
        <f t="shared" si="687"/>
        <v>30.741999999999997</v>
      </c>
      <c r="Z5693" s="298">
        <v>0</v>
      </c>
      <c r="AA5693" s="299">
        <v>0</v>
      </c>
      <c r="AB5693" s="300">
        <v>340.6</v>
      </c>
      <c r="AC5693" s="300">
        <v>0</v>
      </c>
      <c r="AD5693" s="301">
        <v>13.42</v>
      </c>
      <c r="AE5693" s="301">
        <v>12.79</v>
      </c>
      <c r="AF5693" s="300">
        <v>352.75</v>
      </c>
      <c r="AG5693" s="300">
        <v>0</v>
      </c>
      <c r="AH5693" s="300">
        <v>0</v>
      </c>
      <c r="AI5693" s="300">
        <v>0</v>
      </c>
      <c r="AJ5693" s="301">
        <v>18</v>
      </c>
      <c r="AK5693" s="928"/>
      <c r="AL5693"/>
      <c r="AM5693"/>
      <c r="AN5693" s="302">
        <f t="shared" si="708"/>
        <v>31.42</v>
      </c>
      <c r="AO5693" s="494"/>
      <c r="AP5693" s="317">
        <f t="shared" si="709"/>
        <v>0.61000000000000298</v>
      </c>
      <c r="AQ5693" s="175">
        <f t="shared" si="703"/>
        <v>18.376369588098537</v>
      </c>
      <c r="AR5693" s="175">
        <f t="shared" si="704"/>
        <v>31.796369588098536</v>
      </c>
      <c r="AS5693" s="177">
        <f t="shared" si="694"/>
        <v>0.50070092373300668</v>
      </c>
      <c r="AT5693" s="304"/>
      <c r="AU5693" s="304"/>
      <c r="AV5693" s="318">
        <v>10.73</v>
      </c>
      <c r="BB5693" s="302">
        <f t="shared" si="702"/>
        <v>20.69</v>
      </c>
      <c r="BC5693" s="304"/>
      <c r="BF5693" s="345">
        <v>459</v>
      </c>
      <c r="BG5693" s="701"/>
      <c r="BH5693" s="701"/>
      <c r="BI5693" s="342">
        <v>273.16000000000003</v>
      </c>
    </row>
    <row r="5694" spans="1:61" s="7" customFormat="1" x14ac:dyDescent="0.2">
      <c r="A5694" s="58">
        <v>42210</v>
      </c>
      <c r="B5694" s="309">
        <v>21.76</v>
      </c>
      <c r="C5694" s="175">
        <f t="shared" si="705"/>
        <v>21.432315071083533</v>
      </c>
      <c r="D5694" s="174">
        <v>8.42</v>
      </c>
      <c r="E5694" s="210">
        <f t="shared" si="700"/>
        <v>30.83</v>
      </c>
      <c r="F5694" s="218">
        <f t="shared" si="710"/>
        <v>30.18</v>
      </c>
      <c r="G5694" s="177">
        <f t="shared" si="711"/>
        <v>29.852315071083531</v>
      </c>
      <c r="H5694" s="310">
        <v>22.41</v>
      </c>
      <c r="I5694" s="174">
        <v>11.21</v>
      </c>
      <c r="J5694" s="247">
        <f t="shared" si="706"/>
        <v>8.6615144158427384</v>
      </c>
      <c r="K5694" s="176">
        <f t="shared" si="707"/>
        <v>33.620000000000005</v>
      </c>
      <c r="L5694" s="249">
        <f t="shared" si="701"/>
        <v>31.071514415842739</v>
      </c>
      <c r="M5694" s="99"/>
      <c r="N5694" s="99"/>
      <c r="O5694" s="239">
        <f t="shared" si="712"/>
        <v>3.4400000000000048</v>
      </c>
      <c r="P5694" s="175">
        <f t="shared" si="688"/>
        <v>1.2191993447592075</v>
      </c>
      <c r="Q5694" s="240">
        <f t="shared" si="689"/>
        <v>0.10232004759071994</v>
      </c>
      <c r="R5694" s="177">
        <f t="shared" si="690"/>
        <v>3.9238491192999672E-2</v>
      </c>
      <c r="S5694" s="315">
        <v>0</v>
      </c>
      <c r="T5694" s="320">
        <v>0.27485714285714286</v>
      </c>
      <c r="U5694" s="313">
        <v>0</v>
      </c>
      <c r="V5694" s="314">
        <v>0</v>
      </c>
      <c r="W5694" s="315">
        <v>0</v>
      </c>
      <c r="X5694" s="314">
        <v>0</v>
      </c>
      <c r="Y5694" s="316">
        <f t="shared" si="687"/>
        <v>29.905142857142856</v>
      </c>
      <c r="Z5694" s="298">
        <v>0</v>
      </c>
      <c r="AA5694" s="299">
        <v>0</v>
      </c>
      <c r="AB5694" s="300">
        <v>340.6</v>
      </c>
      <c r="AC5694" s="300">
        <v>0</v>
      </c>
      <c r="AD5694" s="301">
        <v>20.170000000000002</v>
      </c>
      <c r="AE5694" s="301">
        <v>12.04</v>
      </c>
      <c r="AF5694" s="300">
        <v>352.7</v>
      </c>
      <c r="AG5694" s="300">
        <v>0</v>
      </c>
      <c r="AH5694" s="300">
        <v>0</v>
      </c>
      <c r="AI5694" s="300">
        <v>0</v>
      </c>
      <c r="AJ5694" s="301">
        <v>12</v>
      </c>
      <c r="AK5694" s="928"/>
      <c r="AL5694"/>
      <c r="AM5694"/>
      <c r="AN5694" s="302">
        <f t="shared" si="708"/>
        <v>32.17</v>
      </c>
      <c r="AO5694" s="494"/>
      <c r="AP5694" s="317">
        <f t="shared" si="709"/>
        <v>1.990000000000002</v>
      </c>
      <c r="AQ5694" s="175">
        <f t="shared" si="703"/>
        <v>12.250913058732358</v>
      </c>
      <c r="AR5694" s="175">
        <f t="shared" si="704"/>
        <v>32.42091305873236</v>
      </c>
      <c r="AS5694" s="177">
        <f t="shared" si="694"/>
        <v>1.6073986428896241</v>
      </c>
      <c r="AT5694" s="304"/>
      <c r="AU5694" s="304"/>
      <c r="AV5694" s="318">
        <v>11.2</v>
      </c>
      <c r="BB5694" s="302">
        <f t="shared" si="702"/>
        <v>20.970000000000002</v>
      </c>
      <c r="BC5694" s="304"/>
      <c r="BF5694" s="345">
        <v>430</v>
      </c>
      <c r="BG5694" s="701"/>
      <c r="BH5694" s="701"/>
      <c r="BI5694" s="342">
        <v>279.70999999999998</v>
      </c>
    </row>
    <row r="5695" spans="1:61" s="7" customFormat="1" x14ac:dyDescent="0.2">
      <c r="A5695" s="58">
        <v>42211</v>
      </c>
      <c r="B5695" s="309">
        <v>20.28</v>
      </c>
      <c r="C5695" s="175">
        <f t="shared" si="705"/>
        <v>19.974602465145868</v>
      </c>
      <c r="D5695" s="174">
        <v>8.25</v>
      </c>
      <c r="E5695" s="210">
        <f t="shared" si="700"/>
        <v>28.04</v>
      </c>
      <c r="F5695" s="218">
        <f t="shared" si="710"/>
        <v>28.53</v>
      </c>
      <c r="G5695" s="177">
        <f t="shared" si="711"/>
        <v>28.224602465145868</v>
      </c>
      <c r="H5695" s="310">
        <v>19.79</v>
      </c>
      <c r="I5695" s="174">
        <v>10.8</v>
      </c>
      <c r="J5695" s="247">
        <f t="shared" si="706"/>
        <v>8.3447239688761439</v>
      </c>
      <c r="K5695" s="176">
        <f t="shared" si="707"/>
        <v>30.59</v>
      </c>
      <c r="L5695" s="249">
        <f t="shared" si="701"/>
        <v>28.134723968876145</v>
      </c>
      <c r="M5695" s="99"/>
      <c r="N5695" s="99"/>
      <c r="O5695" s="239">
        <f t="shared" si="712"/>
        <v>2.0599999999999987</v>
      </c>
      <c r="P5695" s="175">
        <f t="shared" si="688"/>
        <v>-8.9878496269722774E-2</v>
      </c>
      <c r="Q5695" s="240">
        <f t="shared" si="689"/>
        <v>6.7342268715266385E-2</v>
      </c>
      <c r="R5695" s="177">
        <f t="shared" si="690"/>
        <v>-3.1945753713151859E-3</v>
      </c>
      <c r="S5695" s="315">
        <v>0</v>
      </c>
      <c r="T5695" s="320">
        <v>0.27485714285714286</v>
      </c>
      <c r="U5695" s="313">
        <v>0</v>
      </c>
      <c r="V5695" s="314">
        <v>0</v>
      </c>
      <c r="W5695" s="315">
        <v>0</v>
      </c>
      <c r="X5695" s="314">
        <v>0</v>
      </c>
      <c r="Y5695" s="316">
        <f t="shared" si="687"/>
        <v>28.255142857142857</v>
      </c>
      <c r="Z5695" s="298">
        <v>0</v>
      </c>
      <c r="AA5695" s="299">
        <v>0</v>
      </c>
      <c r="AB5695" s="300">
        <v>340.5</v>
      </c>
      <c r="AC5695" s="300">
        <v>0</v>
      </c>
      <c r="AD5695" s="301">
        <v>15.37</v>
      </c>
      <c r="AE5695" s="301">
        <v>26</v>
      </c>
      <c r="AF5695" s="300">
        <v>352.65</v>
      </c>
      <c r="AG5695" s="300">
        <v>0</v>
      </c>
      <c r="AH5695" s="300">
        <v>0</v>
      </c>
      <c r="AI5695" s="300">
        <v>0</v>
      </c>
      <c r="AJ5695" s="301">
        <v>6.2</v>
      </c>
      <c r="AK5695" s="928"/>
      <c r="AL5695"/>
      <c r="AM5695"/>
      <c r="AN5695" s="302">
        <f t="shared" si="708"/>
        <v>21.57</v>
      </c>
      <c r="AO5695" s="494"/>
      <c r="AP5695" s="317">
        <f t="shared" si="709"/>
        <v>-6.9600000000000009</v>
      </c>
      <c r="AQ5695" s="175">
        <f t="shared" si="703"/>
        <v>6.3296384136783859</v>
      </c>
      <c r="AR5695" s="175">
        <f t="shared" si="704"/>
        <v>21.699638413678386</v>
      </c>
      <c r="AS5695" s="177">
        <f t="shared" si="694"/>
        <v>-6.1626855551977577</v>
      </c>
      <c r="AT5695" s="304"/>
      <c r="AU5695" s="304"/>
      <c r="AV5695" s="318">
        <v>8.75</v>
      </c>
      <c r="BB5695" s="302">
        <f t="shared" si="702"/>
        <v>12.82</v>
      </c>
      <c r="BC5695" s="304"/>
      <c r="BF5695" s="345">
        <v>454</v>
      </c>
      <c r="BG5695" s="701"/>
      <c r="BH5695" s="701"/>
      <c r="BI5695" s="342">
        <v>255.66</v>
      </c>
    </row>
    <row r="5696" spans="1:61" s="7" customFormat="1" x14ac:dyDescent="0.2">
      <c r="A5696" s="58">
        <v>42212</v>
      </c>
      <c r="B5696" s="309">
        <v>19.600000000000001</v>
      </c>
      <c r="C5696" s="175">
        <f t="shared" si="705"/>
        <v>19.304842619174508</v>
      </c>
      <c r="D5696" s="174">
        <v>8.39</v>
      </c>
      <c r="E5696" s="210">
        <f t="shared" si="700"/>
        <v>28.1</v>
      </c>
      <c r="F5696" s="218">
        <f t="shared" si="710"/>
        <v>27.990000000000002</v>
      </c>
      <c r="G5696" s="177">
        <f t="shared" si="711"/>
        <v>27.694842619174509</v>
      </c>
      <c r="H5696" s="310">
        <v>19.71</v>
      </c>
      <c r="I5696" s="174">
        <v>10.95</v>
      </c>
      <c r="J5696" s="247">
        <f t="shared" si="706"/>
        <v>8.4606229128883115</v>
      </c>
      <c r="K5696" s="176">
        <f t="shared" si="707"/>
        <v>30.66</v>
      </c>
      <c r="L5696" s="249">
        <f t="shared" si="701"/>
        <v>28.170622912888312</v>
      </c>
      <c r="M5696" s="99"/>
      <c r="N5696" s="99"/>
      <c r="O5696" s="239">
        <f t="shared" si="712"/>
        <v>2.6699999999999982</v>
      </c>
      <c r="P5696" s="175">
        <f t="shared" si="688"/>
        <v>0.47578029371380381</v>
      </c>
      <c r="Q5696" s="240">
        <f t="shared" si="689"/>
        <v>8.7084148727984284E-2</v>
      </c>
      <c r="R5696" s="177">
        <f t="shared" si="690"/>
        <v>1.6889235825031403E-2</v>
      </c>
      <c r="S5696" s="315">
        <v>0</v>
      </c>
      <c r="T5696" s="320">
        <v>0.27485714285714286</v>
      </c>
      <c r="U5696" s="313">
        <v>0</v>
      </c>
      <c r="V5696" s="314">
        <v>0</v>
      </c>
      <c r="W5696" s="315">
        <v>0</v>
      </c>
      <c r="X5696" s="314">
        <v>0</v>
      </c>
      <c r="Y5696" s="316">
        <f t="shared" si="687"/>
        <v>27.715142857142858</v>
      </c>
      <c r="Z5696" s="298">
        <v>0</v>
      </c>
      <c r="AA5696" s="299">
        <v>0</v>
      </c>
      <c r="AB5696" s="300">
        <v>340.5</v>
      </c>
      <c r="AC5696" s="300">
        <v>0</v>
      </c>
      <c r="AD5696" s="301">
        <v>15.02</v>
      </c>
      <c r="AE5696" s="301">
        <v>10.25</v>
      </c>
      <c r="AF5696" s="300">
        <v>352.6</v>
      </c>
      <c r="AG5696" s="300">
        <v>0.05</v>
      </c>
      <c r="AH5696" s="300">
        <v>0</v>
      </c>
      <c r="AI5696" s="300">
        <v>0</v>
      </c>
      <c r="AJ5696" s="301">
        <v>10</v>
      </c>
      <c r="AK5696" s="928"/>
      <c r="AL5696"/>
      <c r="AM5696"/>
      <c r="AN5696" s="302">
        <f t="shared" si="708"/>
        <v>25.02</v>
      </c>
      <c r="AO5696" s="494"/>
      <c r="AP5696" s="317">
        <f t="shared" si="709"/>
        <v>-2.9700000000000024</v>
      </c>
      <c r="AQ5696" s="175">
        <f t="shared" si="703"/>
        <v>10.2090942156103</v>
      </c>
      <c r="AR5696" s="175">
        <f t="shared" si="704"/>
        <v>25.229094215610299</v>
      </c>
      <c r="AS5696" s="177">
        <f t="shared" si="694"/>
        <v>-2.6913286972780135</v>
      </c>
      <c r="AT5696" s="304"/>
      <c r="AU5696" s="304"/>
      <c r="AV5696" s="318">
        <v>5.14</v>
      </c>
      <c r="BB5696" s="302">
        <f t="shared" ref="BB5696:BB5727" si="713">AN5696-AV5696</f>
        <v>19.88</v>
      </c>
      <c r="BC5696" s="304"/>
      <c r="BF5696" s="345">
        <v>417</v>
      </c>
      <c r="BG5696" s="701"/>
      <c r="BH5696" s="701"/>
      <c r="BI5696" s="342">
        <v>267.24</v>
      </c>
    </row>
    <row r="5697" spans="1:61" s="7" customFormat="1" x14ac:dyDescent="0.2">
      <c r="A5697" s="58">
        <v>42213</v>
      </c>
      <c r="B5697" s="309">
        <v>22.8</v>
      </c>
      <c r="C5697" s="175">
        <f t="shared" si="705"/>
        <v>22.456653659039731</v>
      </c>
      <c r="D5697" s="174">
        <v>8.35</v>
      </c>
      <c r="E5697" s="210">
        <f t="shared" si="700"/>
        <v>32.86</v>
      </c>
      <c r="F5697" s="218">
        <f t="shared" si="710"/>
        <v>31.15</v>
      </c>
      <c r="G5697" s="177">
        <f t="shared" si="711"/>
        <v>30.806653659039732</v>
      </c>
      <c r="H5697" s="310">
        <v>24.51</v>
      </c>
      <c r="I5697" s="174">
        <v>10.94</v>
      </c>
      <c r="J5697" s="247">
        <f t="shared" si="706"/>
        <v>8.4528963166208335</v>
      </c>
      <c r="K5697" s="176">
        <f t="shared" si="707"/>
        <v>35.450000000000003</v>
      </c>
      <c r="L5697" s="249">
        <f t="shared" si="701"/>
        <v>32.962896316620835</v>
      </c>
      <c r="M5697" s="99"/>
      <c r="N5697" s="99"/>
      <c r="O5697" s="239">
        <f t="shared" si="712"/>
        <v>4.3000000000000043</v>
      </c>
      <c r="P5697" s="175">
        <f t="shared" si="688"/>
        <v>2.1562426575811031</v>
      </c>
      <c r="Q5697" s="240">
        <f t="shared" si="689"/>
        <v>0.12129760225669969</v>
      </c>
      <c r="R5697" s="177">
        <f t="shared" si="690"/>
        <v>6.5414235353277006E-2</v>
      </c>
      <c r="S5697" s="315">
        <v>0</v>
      </c>
      <c r="T5697" s="320">
        <v>0.27485714285714286</v>
      </c>
      <c r="U5697" s="313">
        <v>0</v>
      </c>
      <c r="V5697" s="314">
        <v>0</v>
      </c>
      <c r="W5697" s="315">
        <v>0</v>
      </c>
      <c r="X5697" s="314">
        <v>0</v>
      </c>
      <c r="Y5697" s="316">
        <f t="shared" si="687"/>
        <v>30.875142857142855</v>
      </c>
      <c r="Z5697" s="298">
        <v>0</v>
      </c>
      <c r="AA5697" s="299">
        <v>0</v>
      </c>
      <c r="AB5697" s="300">
        <v>340.5</v>
      </c>
      <c r="AC5697" s="300">
        <v>0.2</v>
      </c>
      <c r="AD5697" s="301">
        <v>19.16</v>
      </c>
      <c r="AE5697" s="301">
        <v>14.6</v>
      </c>
      <c r="AF5697" s="300">
        <v>352.6</v>
      </c>
      <c r="AG5697" s="300">
        <v>0.6</v>
      </c>
      <c r="AH5697" s="300">
        <v>0</v>
      </c>
      <c r="AI5697" s="300">
        <v>0</v>
      </c>
      <c r="AJ5697" s="301">
        <v>2</v>
      </c>
      <c r="AK5697" s="928"/>
      <c r="AL5697"/>
      <c r="AM5697"/>
      <c r="AN5697" s="302">
        <f t="shared" si="708"/>
        <v>21.16</v>
      </c>
      <c r="AO5697" s="494"/>
      <c r="AP5697" s="317">
        <f t="shared" si="709"/>
        <v>-9.9899999999999984</v>
      </c>
      <c r="AQ5697" s="175">
        <f t="shared" si="703"/>
        <v>2.0418188431220599</v>
      </c>
      <c r="AR5697" s="175">
        <f t="shared" si="704"/>
        <v>21.201818843122059</v>
      </c>
      <c r="AS5697" s="177">
        <f t="shared" si="694"/>
        <v>-11.522277473498775</v>
      </c>
      <c r="AT5697" s="304"/>
      <c r="AU5697" s="304"/>
      <c r="AV5697" s="318">
        <v>9.5399999999999991</v>
      </c>
      <c r="BB5697" s="302">
        <f t="shared" si="713"/>
        <v>11.620000000000001</v>
      </c>
      <c r="BC5697" s="304"/>
      <c r="BF5697" s="345">
        <v>398</v>
      </c>
      <c r="BG5697" s="701"/>
      <c r="BH5697" s="701"/>
      <c r="BI5697" s="342">
        <v>267.75</v>
      </c>
    </row>
    <row r="5698" spans="1:61" s="7" customFormat="1" x14ac:dyDescent="0.2">
      <c r="A5698" s="58">
        <v>42214</v>
      </c>
      <c r="B5698" s="309">
        <v>23.91</v>
      </c>
      <c r="C5698" s="175">
        <f t="shared" si="705"/>
        <v>23.549938113492981</v>
      </c>
      <c r="D5698" s="174">
        <v>8.2799999999999994</v>
      </c>
      <c r="E5698" s="210">
        <f t="shared" si="700"/>
        <v>32.96</v>
      </c>
      <c r="F5698" s="218">
        <f t="shared" si="710"/>
        <v>32.19</v>
      </c>
      <c r="G5698" s="177">
        <f t="shared" si="711"/>
        <v>31.829938113492979</v>
      </c>
      <c r="H5698" s="310">
        <v>24.68</v>
      </c>
      <c r="I5698" s="174">
        <v>11.01</v>
      </c>
      <c r="J5698" s="247">
        <f t="shared" si="706"/>
        <v>8.5069824904931792</v>
      </c>
      <c r="K5698" s="176">
        <f t="shared" si="707"/>
        <v>35.69</v>
      </c>
      <c r="L5698" s="249">
        <f t="shared" si="701"/>
        <v>33.186982490493179</v>
      </c>
      <c r="M5698" s="99"/>
      <c r="N5698" s="99"/>
      <c r="O5698" s="239">
        <f t="shared" si="712"/>
        <v>3.5</v>
      </c>
      <c r="P5698" s="175">
        <f t="shared" si="688"/>
        <v>1.3570443770002001</v>
      </c>
      <c r="Q5698" s="240">
        <f t="shared" si="689"/>
        <v>9.8066685346035312E-2</v>
      </c>
      <c r="R5698" s="177">
        <f t="shared" si="690"/>
        <v>4.0890863680930985E-2</v>
      </c>
      <c r="S5698" s="315">
        <v>0</v>
      </c>
      <c r="T5698" s="320">
        <v>0.27485714285714286</v>
      </c>
      <c r="U5698" s="313">
        <v>0</v>
      </c>
      <c r="V5698" s="314">
        <v>0</v>
      </c>
      <c r="W5698" s="315">
        <v>0</v>
      </c>
      <c r="X5698" s="314">
        <v>0</v>
      </c>
      <c r="Y5698" s="316">
        <f t="shared" si="687"/>
        <v>31.915142857142854</v>
      </c>
      <c r="Z5698" s="298">
        <v>0</v>
      </c>
      <c r="AA5698" s="299">
        <v>0</v>
      </c>
      <c r="AB5698" s="300">
        <v>340.6</v>
      </c>
      <c r="AC5698" s="300">
        <v>0</v>
      </c>
      <c r="AD5698" s="301">
        <v>0</v>
      </c>
      <c r="AE5698" s="301">
        <v>6.19</v>
      </c>
      <c r="AF5698" s="300">
        <v>352.55</v>
      </c>
      <c r="AG5698" s="300">
        <v>0</v>
      </c>
      <c r="AH5698" s="300">
        <v>0</v>
      </c>
      <c r="AI5698" s="300">
        <v>0</v>
      </c>
      <c r="AJ5698" s="301">
        <v>24</v>
      </c>
      <c r="AK5698" s="928"/>
      <c r="AL5698"/>
      <c r="AM5698"/>
      <c r="AN5698" s="302">
        <f t="shared" si="708"/>
        <v>24</v>
      </c>
      <c r="AO5698" s="494"/>
      <c r="AP5698" s="317">
        <f t="shared" si="709"/>
        <v>-8.1899999999999977</v>
      </c>
      <c r="AQ5698" s="175">
        <f t="shared" si="703"/>
        <v>24.501826117464717</v>
      </c>
      <c r="AR5698" s="175">
        <f t="shared" si="704"/>
        <v>24.501826117464717</v>
      </c>
      <c r="AS5698" s="177">
        <f t="shared" si="694"/>
        <v>-8.4433563730284611</v>
      </c>
      <c r="AT5698" s="304"/>
      <c r="AU5698" s="304"/>
      <c r="AV5698" s="318">
        <v>7.58</v>
      </c>
      <c r="BB5698" s="302">
        <f t="shared" si="713"/>
        <v>16.420000000000002</v>
      </c>
      <c r="BC5698" s="304"/>
      <c r="BF5698" s="346">
        <v>403</v>
      </c>
      <c r="BG5698" s="702"/>
      <c r="BH5698" s="702"/>
      <c r="BI5698" s="342">
        <v>273.05</v>
      </c>
    </row>
    <row r="5699" spans="1:61" s="7" customFormat="1" x14ac:dyDescent="0.2">
      <c r="A5699" s="58">
        <v>42215</v>
      </c>
      <c r="B5699" s="309">
        <v>23.96</v>
      </c>
      <c r="C5699" s="175">
        <f t="shared" si="705"/>
        <v>23.599185160990878</v>
      </c>
      <c r="D5699" s="174">
        <v>8.3699999999999992</v>
      </c>
      <c r="E5699" s="210">
        <f t="shared" si="700"/>
        <v>30.83</v>
      </c>
      <c r="F5699" s="218">
        <f t="shared" si="710"/>
        <v>32.33</v>
      </c>
      <c r="G5699" s="177">
        <f t="shared" si="711"/>
        <v>31.969185160990875</v>
      </c>
      <c r="H5699" s="347">
        <v>22.46</v>
      </c>
      <c r="I5699" s="189">
        <v>11.16</v>
      </c>
      <c r="J5699" s="247">
        <f t="shared" si="706"/>
        <v>8.6228814345053468</v>
      </c>
      <c r="K5699" s="191">
        <f t="shared" si="707"/>
        <v>33.620000000000005</v>
      </c>
      <c r="L5699" s="249">
        <f t="shared" si="701"/>
        <v>31.082881434505346</v>
      </c>
      <c r="M5699" s="274"/>
      <c r="N5699" s="274"/>
      <c r="O5699" s="348">
        <f t="shared" si="712"/>
        <v>1.2900000000000063</v>
      </c>
      <c r="P5699" s="190">
        <f t="shared" si="688"/>
        <v>-0.88630372648552935</v>
      </c>
      <c r="Q5699" s="349">
        <f t="shared" si="689"/>
        <v>3.837001784652011E-2</v>
      </c>
      <c r="R5699" s="192">
        <f t="shared" si="690"/>
        <v>-2.8514207357289493E-2</v>
      </c>
      <c r="S5699" s="350">
        <v>0</v>
      </c>
      <c r="T5699" s="320">
        <v>0.27485714285714286</v>
      </c>
      <c r="U5699" s="351">
        <v>0</v>
      </c>
      <c r="V5699" s="352">
        <v>0</v>
      </c>
      <c r="W5699" s="350">
        <v>0</v>
      </c>
      <c r="X5699" s="352">
        <v>0</v>
      </c>
      <c r="Y5699" s="328">
        <f t="shared" si="687"/>
        <v>32.055142857142854</v>
      </c>
      <c r="Z5699" s="353">
        <v>0</v>
      </c>
      <c r="AA5699" s="354">
        <v>0</v>
      </c>
      <c r="AB5699" s="355">
        <v>340.7</v>
      </c>
      <c r="AC5699" s="355">
        <v>0</v>
      </c>
      <c r="AD5699" s="356">
        <v>6.19</v>
      </c>
      <c r="AE5699" s="356">
        <v>3.06</v>
      </c>
      <c r="AF5699" s="355">
        <v>352.45</v>
      </c>
      <c r="AG5699" s="355">
        <v>0</v>
      </c>
      <c r="AH5699" s="355">
        <v>0</v>
      </c>
      <c r="AI5699" s="355">
        <v>0</v>
      </c>
      <c r="AJ5699" s="356">
        <v>26</v>
      </c>
      <c r="AK5699" s="928"/>
      <c r="AL5699"/>
      <c r="AM5699"/>
      <c r="AN5699" s="302">
        <f t="shared" si="708"/>
        <v>32.19</v>
      </c>
      <c r="AO5699" s="862"/>
      <c r="AP5699" s="357">
        <f t="shared" si="709"/>
        <v>-0.14000000000000057</v>
      </c>
      <c r="AQ5699" s="190">
        <f t="shared" si="703"/>
        <v>26.543644960586779</v>
      </c>
      <c r="AR5699" s="190">
        <f t="shared" si="704"/>
        <v>32.73364496058678</v>
      </c>
      <c r="AS5699" s="192">
        <f t="shared" si="694"/>
        <v>1.9027635260814364</v>
      </c>
      <c r="AT5699" s="334"/>
      <c r="AU5699" s="304"/>
      <c r="AV5699" s="358">
        <v>9.93</v>
      </c>
      <c r="BB5699" s="359">
        <f t="shared" si="713"/>
        <v>22.259999999999998</v>
      </c>
      <c r="BC5699" s="304"/>
      <c r="BF5699" s="360">
        <v>420</v>
      </c>
      <c r="BG5699" s="703"/>
      <c r="BH5699" s="703"/>
      <c r="BI5699" s="361">
        <v>262.94</v>
      </c>
    </row>
    <row r="5700" spans="1:61" s="7" customFormat="1" ht="13.5" thickBot="1" x14ac:dyDescent="0.25">
      <c r="A5700" s="58">
        <v>42216</v>
      </c>
      <c r="B5700" s="321">
        <v>24.2</v>
      </c>
      <c r="C5700" s="242">
        <f t="shared" si="705"/>
        <v>23.835570988980766</v>
      </c>
      <c r="D5700" s="224">
        <v>8.25</v>
      </c>
      <c r="E5700" s="210">
        <f t="shared" si="700"/>
        <v>31.52</v>
      </c>
      <c r="F5700" s="221">
        <f t="shared" si="710"/>
        <v>32.450000000000003</v>
      </c>
      <c r="G5700" s="222">
        <f t="shared" si="711"/>
        <v>32.085570988980763</v>
      </c>
      <c r="H5700" s="347">
        <v>23.27</v>
      </c>
      <c r="I5700" s="189">
        <v>10.99</v>
      </c>
      <c r="J5700" s="247">
        <f t="shared" si="706"/>
        <v>8.4915292979582233</v>
      </c>
      <c r="K5700" s="191">
        <f t="shared" si="707"/>
        <v>34.26</v>
      </c>
      <c r="L5700" s="249">
        <f t="shared" si="701"/>
        <v>31.761529297958223</v>
      </c>
      <c r="M5700" s="274"/>
      <c r="N5700" s="274"/>
      <c r="O5700" s="348">
        <f t="shared" si="712"/>
        <v>1.8099999999999952</v>
      </c>
      <c r="P5700" s="190">
        <f t="shared" si="688"/>
        <v>-0.32404169102253988</v>
      </c>
      <c r="Q5700" s="349">
        <f t="shared" si="689"/>
        <v>5.2831290134267232E-2</v>
      </c>
      <c r="R5700" s="192">
        <f t="shared" si="690"/>
        <v>-1.0202332764983415E-2</v>
      </c>
      <c r="S5700" s="350">
        <v>0</v>
      </c>
      <c r="T5700" s="320">
        <v>0.27485714285714286</v>
      </c>
      <c r="U5700" s="351">
        <v>0</v>
      </c>
      <c r="V5700" s="352">
        <v>0</v>
      </c>
      <c r="W5700" s="350">
        <v>0</v>
      </c>
      <c r="X5700" s="352">
        <v>0</v>
      </c>
      <c r="Y5700" s="328">
        <f t="shared" si="687"/>
        <v>32.175142857142859</v>
      </c>
      <c r="Z5700" s="353">
        <v>0</v>
      </c>
      <c r="AA5700" s="354">
        <v>0</v>
      </c>
      <c r="AB5700" s="355">
        <v>340.6</v>
      </c>
      <c r="AC5700" s="355">
        <v>0</v>
      </c>
      <c r="AD5700" s="356">
        <v>16.13</v>
      </c>
      <c r="AE5700" s="356">
        <v>4.55</v>
      </c>
      <c r="AF5700" s="355">
        <v>352.4</v>
      </c>
      <c r="AG5700" s="355">
        <v>0</v>
      </c>
      <c r="AH5700" s="355">
        <v>0</v>
      </c>
      <c r="AI5700" s="355">
        <v>0</v>
      </c>
      <c r="AJ5700" s="356">
        <v>21</v>
      </c>
      <c r="AK5700" s="928"/>
      <c r="AL5700"/>
      <c r="AM5700"/>
      <c r="AN5700" s="302">
        <f t="shared" si="708"/>
        <v>37.129999999999995</v>
      </c>
      <c r="AO5700" s="862"/>
      <c r="AP5700" s="357">
        <f t="shared" si="709"/>
        <v>4.6799999999999926</v>
      </c>
      <c r="AQ5700" s="190">
        <f t="shared" si="703"/>
        <v>21.439097852781629</v>
      </c>
      <c r="AR5700" s="190">
        <f t="shared" si="704"/>
        <v>37.569097852781624</v>
      </c>
      <c r="AS5700" s="192">
        <f t="shared" si="694"/>
        <v>6.0421685548234016</v>
      </c>
      <c r="AT5700" s="304"/>
      <c r="AU5700" s="304"/>
      <c r="AV5700" s="358">
        <v>10.63</v>
      </c>
      <c r="BB5700" s="359">
        <f t="shared" si="713"/>
        <v>26.499999999999993</v>
      </c>
      <c r="BC5700" s="304"/>
      <c r="BF5700" s="360">
        <v>391</v>
      </c>
      <c r="BG5700" s="703"/>
      <c r="BH5700" s="703"/>
      <c r="BI5700" s="361">
        <v>286.64</v>
      </c>
    </row>
    <row r="5701" spans="1:61" s="7" customFormat="1" x14ac:dyDescent="0.2">
      <c r="A5701" s="58">
        <v>42217</v>
      </c>
      <c r="B5701" s="288">
        <v>22.84</v>
      </c>
      <c r="C5701" s="151">
        <f>B5701*1.00083083019109</f>
        <v>22.858976161564495</v>
      </c>
      <c r="D5701" s="150">
        <v>8.5</v>
      </c>
      <c r="E5701" s="210">
        <f t="shared" si="700"/>
        <v>32.980000000000004</v>
      </c>
      <c r="F5701" s="198">
        <f t="shared" si="710"/>
        <v>31.34</v>
      </c>
      <c r="G5701" s="153">
        <f t="shared" si="711"/>
        <v>31.358976161564495</v>
      </c>
      <c r="H5701" s="289">
        <v>24.48</v>
      </c>
      <c r="I5701" s="200">
        <v>11.35</v>
      </c>
      <c r="J5701" s="247">
        <f>I5701*0.781409244314013</f>
        <v>8.8689949229640472</v>
      </c>
      <c r="K5701" s="248">
        <f>H5701+I5701</f>
        <v>35.83</v>
      </c>
      <c r="L5701" s="249">
        <f t="shared" si="701"/>
        <v>33.348994922964046</v>
      </c>
      <c r="M5701" s="99"/>
      <c r="N5701" s="99"/>
      <c r="O5701" s="69">
        <f t="shared" si="712"/>
        <v>4.4899999999999984</v>
      </c>
      <c r="P5701" s="151">
        <f t="shared" si="688"/>
        <v>1.9900187613995506</v>
      </c>
      <c r="Q5701" s="238">
        <f t="shared" si="689"/>
        <v>0.12531398269606472</v>
      </c>
      <c r="R5701" s="153">
        <f t="shared" si="690"/>
        <v>5.9672525843626791E-2</v>
      </c>
      <c r="S5701" s="296">
        <v>0</v>
      </c>
      <c r="T5701" s="339">
        <v>0.13285714285714287</v>
      </c>
      <c r="U5701" s="294">
        <v>0</v>
      </c>
      <c r="V5701" s="295">
        <v>0</v>
      </c>
      <c r="W5701" s="296">
        <v>0</v>
      </c>
      <c r="X5701" s="295">
        <v>0</v>
      </c>
      <c r="Y5701" s="297">
        <f t="shared" si="687"/>
        <v>31.207142857142856</v>
      </c>
      <c r="Z5701" s="298">
        <v>0</v>
      </c>
      <c r="AA5701" s="299">
        <v>0</v>
      </c>
      <c r="AB5701" s="300">
        <v>340.5</v>
      </c>
      <c r="AC5701" s="300">
        <v>0</v>
      </c>
      <c r="AD5701" s="301">
        <v>30.28</v>
      </c>
      <c r="AE5701" s="301">
        <v>22.81</v>
      </c>
      <c r="AF5701" s="300">
        <v>352.24</v>
      </c>
      <c r="AG5701" s="300">
        <v>0</v>
      </c>
      <c r="AH5701" s="300">
        <v>0</v>
      </c>
      <c r="AI5701" s="300">
        <v>0</v>
      </c>
      <c r="AJ5701" s="301">
        <v>0</v>
      </c>
      <c r="AK5701" s="928"/>
      <c r="AL5701"/>
      <c r="AM5701"/>
      <c r="AN5701" s="302">
        <f t="shared" si="708"/>
        <v>30.28</v>
      </c>
      <c r="AO5701" s="434"/>
      <c r="AP5701" s="303">
        <f t="shared" si="709"/>
        <v>-1.0599999999999987</v>
      </c>
      <c r="AQ5701" s="151">
        <f t="shared" ref="AQ5701:AQ5731" si="714">AJ5701*1.13097791044776</f>
        <v>0</v>
      </c>
      <c r="AR5701" s="151">
        <f t="shared" si="704"/>
        <v>30.28</v>
      </c>
      <c r="AS5701" s="153">
        <f t="shared" si="694"/>
        <v>-2.8043949229640432</v>
      </c>
      <c r="AT5701" s="304"/>
      <c r="AU5701" s="304"/>
      <c r="AV5701" s="305">
        <v>11.16</v>
      </c>
      <c r="BB5701" s="362">
        <f t="shared" si="713"/>
        <v>19.12</v>
      </c>
      <c r="BC5701" s="683"/>
      <c r="BF5701" s="363">
        <v>441</v>
      </c>
      <c r="BG5701" s="704"/>
      <c r="BH5701" s="704"/>
      <c r="BI5701" s="341">
        <v>263.5</v>
      </c>
    </row>
    <row r="5702" spans="1:61" s="7" customFormat="1" x14ac:dyDescent="0.2">
      <c r="A5702" s="58">
        <v>42218</v>
      </c>
      <c r="B5702" s="309">
        <v>22.52</v>
      </c>
      <c r="C5702" s="175">
        <f t="shared" ref="C5702:C5731" si="715">B5702*1.00083083019109</f>
        <v>22.538710295903346</v>
      </c>
      <c r="D5702" s="174">
        <v>8.26</v>
      </c>
      <c r="E5702" s="210">
        <f t="shared" si="700"/>
        <v>32.5</v>
      </c>
      <c r="F5702" s="211">
        <f t="shared" si="710"/>
        <v>30.78</v>
      </c>
      <c r="G5702" s="177">
        <f t="shared" si="711"/>
        <v>30.798710295903348</v>
      </c>
      <c r="H5702" s="310">
        <v>24.24</v>
      </c>
      <c r="I5702" s="174">
        <v>10.81</v>
      </c>
      <c r="J5702" s="247">
        <f t="shared" ref="J5702:J5731" si="716">I5702*0.781409244314013</f>
        <v>8.4470339310344809</v>
      </c>
      <c r="K5702" s="176">
        <f t="shared" ref="K5702:K5731" si="717">H5702+I5702</f>
        <v>35.049999999999997</v>
      </c>
      <c r="L5702" s="249">
        <f t="shared" si="701"/>
        <v>32.687033931034478</v>
      </c>
      <c r="M5702" s="99"/>
      <c r="N5702" s="99"/>
      <c r="O5702" s="239">
        <f t="shared" si="712"/>
        <v>4.269999999999996</v>
      </c>
      <c r="P5702" s="175">
        <f t="shared" si="688"/>
        <v>1.8883236351311297</v>
      </c>
      <c r="Q5702" s="240">
        <f t="shared" si="689"/>
        <v>0.12182596291012829</v>
      </c>
      <c r="R5702" s="177">
        <f t="shared" si="690"/>
        <v>5.7769806802148355E-2</v>
      </c>
      <c r="S5702" s="315">
        <v>0</v>
      </c>
      <c r="T5702" s="320">
        <v>0.13285714285714287</v>
      </c>
      <c r="U5702" s="313">
        <v>0</v>
      </c>
      <c r="V5702" s="314">
        <v>0</v>
      </c>
      <c r="W5702" s="315">
        <v>0</v>
      </c>
      <c r="X5702" s="314">
        <v>0</v>
      </c>
      <c r="Y5702" s="316">
        <f t="shared" si="687"/>
        <v>30.647142857142857</v>
      </c>
      <c r="Z5702" s="298">
        <v>0</v>
      </c>
      <c r="AA5702" s="299">
        <v>0</v>
      </c>
      <c r="AB5702" s="300">
        <v>340.4</v>
      </c>
      <c r="AC5702" s="300">
        <v>0</v>
      </c>
      <c r="AD5702" s="301">
        <v>28.97</v>
      </c>
      <c r="AE5702" s="301">
        <v>21.8</v>
      </c>
      <c r="AF5702" s="300">
        <v>352.25</v>
      </c>
      <c r="AG5702" s="300">
        <v>0</v>
      </c>
      <c r="AH5702" s="300">
        <v>4.59</v>
      </c>
      <c r="AI5702" s="300">
        <v>0</v>
      </c>
      <c r="AJ5702" s="301">
        <v>4</v>
      </c>
      <c r="AK5702" s="928"/>
      <c r="AL5702"/>
      <c r="AM5702"/>
      <c r="AN5702" s="302">
        <f t="shared" si="708"/>
        <v>32.97</v>
      </c>
      <c r="AO5702" s="494"/>
      <c r="AP5702" s="317">
        <f t="shared" si="709"/>
        <v>2.1899999999999977</v>
      </c>
      <c r="AQ5702" s="175">
        <f t="shared" si="714"/>
        <v>4.5239116417910399</v>
      </c>
      <c r="AR5702" s="175">
        <f t="shared" ref="AR5702:AR5733" si="718">AD5702+AQ5702</f>
        <v>33.493911641791037</v>
      </c>
      <c r="AS5702" s="177">
        <f t="shared" si="694"/>
        <v>1.1560777107565627</v>
      </c>
      <c r="AT5702" s="304"/>
      <c r="AU5702" s="304"/>
      <c r="AV5702" s="318">
        <v>8.89</v>
      </c>
      <c r="BB5702" s="364">
        <f t="shared" si="713"/>
        <v>24.08</v>
      </c>
      <c r="BC5702" s="683"/>
      <c r="BF5702" s="363">
        <v>582</v>
      </c>
      <c r="BG5702" s="705"/>
      <c r="BH5702" s="705"/>
      <c r="BI5702" s="342">
        <v>286.93</v>
      </c>
    </row>
    <row r="5703" spans="1:61" s="7" customFormat="1" x14ac:dyDescent="0.2">
      <c r="A5703" s="58">
        <v>42219</v>
      </c>
      <c r="B5703" s="309">
        <v>23.72</v>
      </c>
      <c r="C5703" s="175">
        <f t="shared" si="715"/>
        <v>23.739707292132653</v>
      </c>
      <c r="D5703" s="174">
        <v>7.85</v>
      </c>
      <c r="E5703" s="210">
        <f t="shared" si="700"/>
        <v>29.36</v>
      </c>
      <c r="F5703" s="211">
        <f t="shared" si="710"/>
        <v>31.57</v>
      </c>
      <c r="G5703" s="177">
        <f t="shared" si="711"/>
        <v>31.589707292132651</v>
      </c>
      <c r="H5703" s="310">
        <v>21.51</v>
      </c>
      <c r="I5703" s="174">
        <v>10.84</v>
      </c>
      <c r="J5703" s="247">
        <f t="shared" si="716"/>
        <v>8.4704762083639018</v>
      </c>
      <c r="K5703" s="176">
        <f t="shared" si="717"/>
        <v>32.35</v>
      </c>
      <c r="L5703" s="249">
        <f t="shared" si="701"/>
        <v>29.980476208363903</v>
      </c>
      <c r="M5703" s="99"/>
      <c r="N5703" s="99"/>
      <c r="O5703" s="239">
        <f t="shared" si="712"/>
        <v>0.78000000000000114</v>
      </c>
      <c r="P5703" s="175">
        <f t="shared" si="688"/>
        <v>-1.6092310837687478</v>
      </c>
      <c r="Q5703" s="240">
        <f t="shared" si="689"/>
        <v>2.4111282843894934E-2</v>
      </c>
      <c r="R5703" s="177">
        <f t="shared" si="690"/>
        <v>-5.3675968072842258E-2</v>
      </c>
      <c r="S5703" s="315">
        <v>0</v>
      </c>
      <c r="T5703" s="320">
        <v>0.13285714285714287</v>
      </c>
      <c r="U5703" s="313">
        <v>0</v>
      </c>
      <c r="V5703" s="314">
        <v>0</v>
      </c>
      <c r="W5703" s="315">
        <v>0</v>
      </c>
      <c r="X5703" s="314">
        <v>0</v>
      </c>
      <c r="Y5703" s="316">
        <f t="shared" ref="Y5703:Y5730" si="719">+F5703-S5703-T5703-U5703-V5703+W5703+X5703</f>
        <v>31.437142857142856</v>
      </c>
      <c r="Z5703" s="298">
        <v>0</v>
      </c>
      <c r="AA5703" s="299">
        <v>0</v>
      </c>
      <c r="AB5703" s="300">
        <v>340.4</v>
      </c>
      <c r="AC5703" s="300">
        <v>0</v>
      </c>
      <c r="AD5703" s="301">
        <v>13.11</v>
      </c>
      <c r="AE5703" s="301">
        <v>13.69</v>
      </c>
      <c r="AF5703" s="300">
        <v>352.2</v>
      </c>
      <c r="AG5703" s="300">
        <v>0</v>
      </c>
      <c r="AH5703" s="300">
        <v>0</v>
      </c>
      <c r="AI5703" s="300">
        <v>0</v>
      </c>
      <c r="AJ5703" s="301">
        <v>4</v>
      </c>
      <c r="AK5703" s="928"/>
      <c r="AL5703"/>
      <c r="AM5703"/>
      <c r="AN5703" s="302">
        <f t="shared" si="708"/>
        <v>17.11</v>
      </c>
      <c r="AO5703" s="494"/>
      <c r="AP5703" s="317">
        <f t="shared" si="709"/>
        <v>-14.46</v>
      </c>
      <c r="AQ5703" s="175">
        <f t="shared" si="714"/>
        <v>4.5239116417910399</v>
      </c>
      <c r="AR5703" s="175">
        <f t="shared" si="718"/>
        <v>17.633911641791038</v>
      </c>
      <c r="AS5703" s="177">
        <f t="shared" si="694"/>
        <v>-12.065164566572864</v>
      </c>
      <c r="AT5703" s="304"/>
      <c r="AU5703" s="304"/>
      <c r="AV5703" s="318">
        <v>6.03</v>
      </c>
      <c r="BB5703" s="364">
        <f t="shared" si="713"/>
        <v>11.079999999999998</v>
      </c>
      <c r="BC5703" s="683"/>
      <c r="BF5703" s="363">
        <v>469</v>
      </c>
      <c r="BG5703" s="705"/>
      <c r="BH5703" s="705"/>
      <c r="BI5703" s="342">
        <v>306.52999999999997</v>
      </c>
    </row>
    <row r="5704" spans="1:61" s="7" customFormat="1" x14ac:dyDescent="0.2">
      <c r="A5704" s="58">
        <v>42220</v>
      </c>
      <c r="B5704" s="309">
        <v>26.83</v>
      </c>
      <c r="C5704" s="175">
        <f t="shared" si="715"/>
        <v>26.852291174026941</v>
      </c>
      <c r="D5704" s="174">
        <v>7.55</v>
      </c>
      <c r="E5704" s="210">
        <f t="shared" si="700"/>
        <v>35.79</v>
      </c>
      <c r="F5704" s="211">
        <f t="shared" si="710"/>
        <v>34.379999999999995</v>
      </c>
      <c r="G5704" s="177">
        <f t="shared" si="711"/>
        <v>34.402291174026942</v>
      </c>
      <c r="H5704" s="310">
        <v>28.24</v>
      </c>
      <c r="I5704" s="174">
        <v>9.74</v>
      </c>
      <c r="J5704" s="247">
        <f t="shared" si="716"/>
        <v>7.6109260396184872</v>
      </c>
      <c r="K5704" s="176">
        <f t="shared" si="717"/>
        <v>37.979999999999997</v>
      </c>
      <c r="L5704" s="249">
        <f t="shared" si="701"/>
        <v>35.850926039618486</v>
      </c>
      <c r="M5704" s="99"/>
      <c r="N5704" s="99"/>
      <c r="O5704" s="239">
        <f t="shared" si="712"/>
        <v>3.6000000000000014</v>
      </c>
      <c r="P5704" s="175">
        <f t="shared" ref="P5704:P5767" si="720">L5704-G5704</f>
        <v>1.4486348655915435</v>
      </c>
      <c r="Q5704" s="240">
        <f t="shared" ref="Q5704:Q5767" si="721">O5704/K5704</f>
        <v>9.4786729857819954E-2</v>
      </c>
      <c r="R5704" s="177">
        <f t="shared" ref="R5704:R5767" si="722">P5704/L5704</f>
        <v>4.0407181225686394E-2</v>
      </c>
      <c r="S5704" s="315">
        <v>0</v>
      </c>
      <c r="T5704" s="320">
        <v>0.13285714285714287</v>
      </c>
      <c r="U5704" s="313">
        <v>0</v>
      </c>
      <c r="V5704" s="314">
        <v>0</v>
      </c>
      <c r="W5704" s="315">
        <v>0</v>
      </c>
      <c r="X5704" s="314">
        <v>0</v>
      </c>
      <c r="Y5704" s="316">
        <f t="shared" si="719"/>
        <v>34.247142857142855</v>
      </c>
      <c r="Z5704" s="298">
        <v>0</v>
      </c>
      <c r="AA5704" s="299">
        <v>0</v>
      </c>
      <c r="AB5704" s="300">
        <v>340.3</v>
      </c>
      <c r="AC5704" s="300">
        <v>0</v>
      </c>
      <c r="AD5704" s="301">
        <v>19.399999999999999</v>
      </c>
      <c r="AE5704" s="301">
        <v>11.79</v>
      </c>
      <c r="AF5704" s="300">
        <v>352.08</v>
      </c>
      <c r="AG5704" s="300">
        <v>0</v>
      </c>
      <c r="AH5704" s="300">
        <v>20.8</v>
      </c>
      <c r="AI5704" s="300">
        <v>0</v>
      </c>
      <c r="AJ5704" s="301">
        <v>8</v>
      </c>
      <c r="AK5704" s="928"/>
      <c r="AL5704"/>
      <c r="AM5704"/>
      <c r="AN5704" s="302">
        <f t="shared" ref="AN5704:AN5731" si="723">AJ5704+AD5704</f>
        <v>27.4</v>
      </c>
      <c r="AO5704" s="494"/>
      <c r="AP5704" s="317">
        <f t="shared" ref="AP5704:AP5735" si="724">AN5704-F5704</f>
        <v>-6.9799999999999969</v>
      </c>
      <c r="AQ5704" s="175">
        <f t="shared" si="714"/>
        <v>9.0478232835820798</v>
      </c>
      <c r="AR5704" s="175">
        <f t="shared" si="718"/>
        <v>28.447823283582078</v>
      </c>
      <c r="AS5704" s="177">
        <f t="shared" ref="AS5704:AS5767" si="725">(AR5704+(0.6*(BF5704/1000)))-L5704</f>
        <v>-7.1697027560364077</v>
      </c>
      <c r="AT5704" s="304"/>
      <c r="AU5704" s="304"/>
      <c r="AV5704" s="318">
        <v>8.11</v>
      </c>
      <c r="BB5704" s="364">
        <f t="shared" si="713"/>
        <v>19.29</v>
      </c>
      <c r="BC5704" s="683"/>
      <c r="BF5704" s="363">
        <v>389</v>
      </c>
      <c r="BG5704" s="705"/>
      <c r="BH5704" s="705"/>
      <c r="BI5704" s="342">
        <v>341.07</v>
      </c>
    </row>
    <row r="5705" spans="1:61" s="7" customFormat="1" x14ac:dyDescent="0.2">
      <c r="A5705" s="58">
        <v>42221</v>
      </c>
      <c r="B5705" s="309">
        <v>26.44</v>
      </c>
      <c r="C5705" s="175">
        <f t="shared" si="715"/>
        <v>26.46196715025242</v>
      </c>
      <c r="D5705" s="174">
        <v>8.4700000000000006</v>
      </c>
      <c r="E5705" s="210">
        <f t="shared" si="700"/>
        <v>35.86</v>
      </c>
      <c r="F5705" s="211">
        <f t="shared" si="710"/>
        <v>34.910000000000004</v>
      </c>
      <c r="G5705" s="177">
        <f t="shared" si="711"/>
        <v>34.931967150252419</v>
      </c>
      <c r="H5705" s="310">
        <v>27.39</v>
      </c>
      <c r="I5705" s="174">
        <v>10.88</v>
      </c>
      <c r="J5705" s="247">
        <f t="shared" si="716"/>
        <v>8.5017325781364619</v>
      </c>
      <c r="K5705" s="176">
        <f t="shared" si="717"/>
        <v>38.270000000000003</v>
      </c>
      <c r="L5705" s="249">
        <f t="shared" si="701"/>
        <v>35.891732578136462</v>
      </c>
      <c r="M5705" s="99"/>
      <c r="N5705" s="99"/>
      <c r="O5705" s="239">
        <f t="shared" si="712"/>
        <v>3.3599999999999994</v>
      </c>
      <c r="P5705" s="175">
        <f t="shared" si="720"/>
        <v>0.95976542788404373</v>
      </c>
      <c r="Q5705" s="240">
        <f t="shared" si="721"/>
        <v>8.779723020642799E-2</v>
      </c>
      <c r="R5705" s="177">
        <f t="shared" si="722"/>
        <v>2.6740571127198447E-2</v>
      </c>
      <c r="S5705" s="315">
        <v>0</v>
      </c>
      <c r="T5705" s="320">
        <v>0.13285714285714287</v>
      </c>
      <c r="U5705" s="313">
        <v>0</v>
      </c>
      <c r="V5705" s="314">
        <v>0</v>
      </c>
      <c r="W5705" s="315">
        <v>0</v>
      </c>
      <c r="X5705" s="314">
        <v>0</v>
      </c>
      <c r="Y5705" s="316">
        <f t="shared" si="719"/>
        <v>34.777142857142863</v>
      </c>
      <c r="Z5705" s="298">
        <v>0</v>
      </c>
      <c r="AA5705" s="299">
        <v>0</v>
      </c>
      <c r="AB5705" s="300">
        <v>340.3</v>
      </c>
      <c r="AC5705" s="300">
        <v>0</v>
      </c>
      <c r="AD5705" s="301">
        <v>5.16</v>
      </c>
      <c r="AE5705" s="301">
        <v>12.82</v>
      </c>
      <c r="AF5705" s="300">
        <v>351.95</v>
      </c>
      <c r="AG5705" s="300">
        <v>0</v>
      </c>
      <c r="AH5705" s="300">
        <v>22.82</v>
      </c>
      <c r="AI5705" s="300">
        <v>0</v>
      </c>
      <c r="AJ5705" s="301">
        <v>24</v>
      </c>
      <c r="AK5705" s="928"/>
      <c r="AL5705"/>
      <c r="AM5705"/>
      <c r="AN5705" s="302">
        <f t="shared" si="723"/>
        <v>29.16</v>
      </c>
      <c r="AO5705" s="494"/>
      <c r="AP5705" s="317">
        <f t="shared" si="724"/>
        <v>-5.7500000000000036</v>
      </c>
      <c r="AQ5705" s="175">
        <f t="shared" si="714"/>
        <v>27.143469850746239</v>
      </c>
      <c r="AR5705" s="175">
        <f t="shared" si="718"/>
        <v>32.303469850746239</v>
      </c>
      <c r="AS5705" s="177">
        <f t="shared" si="725"/>
        <v>-3.3122627273902197</v>
      </c>
      <c r="AT5705" s="304"/>
      <c r="AU5705" s="304"/>
      <c r="AV5705" s="318">
        <v>7.65</v>
      </c>
      <c r="BB5705" s="364">
        <f t="shared" si="713"/>
        <v>21.509999999999998</v>
      </c>
      <c r="BC5705" s="683"/>
      <c r="BF5705" s="363">
        <v>460</v>
      </c>
      <c r="BG5705" s="705"/>
      <c r="BH5705" s="705"/>
      <c r="BI5705" s="342">
        <v>286.82</v>
      </c>
    </row>
    <row r="5706" spans="1:61" s="7" customFormat="1" x14ac:dyDescent="0.2">
      <c r="A5706" s="58">
        <v>42222</v>
      </c>
      <c r="B5706" s="309">
        <v>24.5</v>
      </c>
      <c r="C5706" s="175">
        <f t="shared" si="715"/>
        <v>24.520355339681704</v>
      </c>
      <c r="D5706" s="174">
        <v>8.43</v>
      </c>
      <c r="E5706" s="210">
        <f t="shared" si="700"/>
        <v>33.31</v>
      </c>
      <c r="F5706" s="211">
        <f t="shared" si="710"/>
        <v>32.93</v>
      </c>
      <c r="G5706" s="177">
        <f t="shared" si="711"/>
        <v>32.950355339681707</v>
      </c>
      <c r="H5706" s="310">
        <v>24.88</v>
      </c>
      <c r="I5706" s="174">
        <v>11.13</v>
      </c>
      <c r="J5706" s="247">
        <f t="shared" si="716"/>
        <v>8.697084889214965</v>
      </c>
      <c r="K5706" s="176">
        <f t="shared" si="717"/>
        <v>36.01</v>
      </c>
      <c r="L5706" s="249">
        <f t="shared" si="701"/>
        <v>33.577084889214966</v>
      </c>
      <c r="M5706" s="99"/>
      <c r="N5706" s="99"/>
      <c r="O5706" s="239">
        <f t="shared" si="712"/>
        <v>3.0799999999999983</v>
      </c>
      <c r="P5706" s="175">
        <f t="shared" si="720"/>
        <v>0.62672954953325899</v>
      </c>
      <c r="Q5706" s="240">
        <f t="shared" si="721"/>
        <v>8.5531796723132422E-2</v>
      </c>
      <c r="R5706" s="177">
        <f t="shared" si="722"/>
        <v>1.8665394914451489E-2</v>
      </c>
      <c r="S5706" s="315">
        <v>0</v>
      </c>
      <c r="T5706" s="320">
        <v>0.13285714285714287</v>
      </c>
      <c r="U5706" s="313">
        <v>0</v>
      </c>
      <c r="V5706" s="314">
        <v>0</v>
      </c>
      <c r="W5706" s="315">
        <v>0</v>
      </c>
      <c r="X5706" s="314">
        <v>0</v>
      </c>
      <c r="Y5706" s="316">
        <f t="shared" si="719"/>
        <v>32.797142857142859</v>
      </c>
      <c r="Z5706" s="298">
        <v>0</v>
      </c>
      <c r="AA5706" s="299">
        <v>0</v>
      </c>
      <c r="AB5706" s="300">
        <v>340.2</v>
      </c>
      <c r="AC5706" s="300">
        <v>0.1</v>
      </c>
      <c r="AD5706" s="301">
        <v>11.87</v>
      </c>
      <c r="AE5706" s="301">
        <v>4.0999999999999996</v>
      </c>
      <c r="AF5706" s="300">
        <v>351.9</v>
      </c>
      <c r="AG5706" s="300">
        <v>0.6</v>
      </c>
      <c r="AH5706" s="300">
        <v>23.38</v>
      </c>
      <c r="AI5706" s="300">
        <v>0</v>
      </c>
      <c r="AJ5706" s="301">
        <v>28</v>
      </c>
      <c r="AK5706" s="928"/>
      <c r="AL5706"/>
      <c r="AM5706"/>
      <c r="AN5706" s="302">
        <f t="shared" si="723"/>
        <v>39.869999999999997</v>
      </c>
      <c r="AO5706" s="494"/>
      <c r="AP5706" s="317">
        <f t="shared" si="724"/>
        <v>6.9399999999999977</v>
      </c>
      <c r="AQ5706" s="175">
        <f t="shared" si="714"/>
        <v>31.667381492537281</v>
      </c>
      <c r="AR5706" s="175">
        <f t="shared" si="718"/>
        <v>43.537381492537278</v>
      </c>
      <c r="AS5706" s="177">
        <f t="shared" si="725"/>
        <v>10.278896603322316</v>
      </c>
      <c r="AT5706" s="304"/>
      <c r="AU5706" s="304"/>
      <c r="AV5706" s="318">
        <v>10.45</v>
      </c>
      <c r="BB5706" s="364">
        <f t="shared" si="713"/>
        <v>29.419999999999998</v>
      </c>
      <c r="BC5706" s="683"/>
      <c r="BF5706" s="363">
        <v>531</v>
      </c>
      <c r="BG5706" s="705"/>
      <c r="BH5706" s="705"/>
      <c r="BI5706" s="342">
        <v>328.56</v>
      </c>
    </row>
    <row r="5707" spans="1:61" s="7" customFormat="1" x14ac:dyDescent="0.2">
      <c r="A5707" s="58">
        <v>42223</v>
      </c>
      <c r="B5707" s="309">
        <v>20</v>
      </c>
      <c r="C5707" s="175">
        <f t="shared" si="715"/>
        <v>20.016616603821799</v>
      </c>
      <c r="D5707" s="174">
        <v>8.4</v>
      </c>
      <c r="E5707" s="210">
        <f t="shared" si="700"/>
        <v>27.92</v>
      </c>
      <c r="F5707" s="211">
        <f t="shared" si="710"/>
        <v>28.4</v>
      </c>
      <c r="G5707" s="177">
        <f t="shared" si="711"/>
        <v>28.416616603821801</v>
      </c>
      <c r="H5707" s="310">
        <v>19.52</v>
      </c>
      <c r="I5707" s="174">
        <v>11.09</v>
      </c>
      <c r="J5707" s="247">
        <f t="shared" si="716"/>
        <v>8.665828519442405</v>
      </c>
      <c r="K5707" s="176">
        <f t="shared" si="717"/>
        <v>30.61</v>
      </c>
      <c r="L5707" s="249">
        <f t="shared" si="701"/>
        <v>28.185828519442403</v>
      </c>
      <c r="M5707" s="99"/>
      <c r="N5707" s="99"/>
      <c r="O5707" s="239">
        <f t="shared" si="712"/>
        <v>2.2100000000000009</v>
      </c>
      <c r="P5707" s="175">
        <f t="shared" si="720"/>
        <v>-0.23078808437939813</v>
      </c>
      <c r="Q5707" s="240">
        <f t="shared" si="721"/>
        <v>7.2198627899379322E-2</v>
      </c>
      <c r="R5707" s="177">
        <f t="shared" si="722"/>
        <v>-8.1880894230305125E-3</v>
      </c>
      <c r="S5707" s="315">
        <v>0</v>
      </c>
      <c r="T5707" s="320">
        <v>0.13285714285714287</v>
      </c>
      <c r="U5707" s="313">
        <v>0</v>
      </c>
      <c r="V5707" s="314">
        <v>0</v>
      </c>
      <c r="W5707" s="315">
        <v>0</v>
      </c>
      <c r="X5707" s="314">
        <v>0</v>
      </c>
      <c r="Y5707" s="316">
        <f t="shared" si="719"/>
        <v>28.267142857142854</v>
      </c>
      <c r="Z5707" s="298">
        <v>0</v>
      </c>
      <c r="AA5707" s="299">
        <v>0</v>
      </c>
      <c r="AB5707" s="300">
        <v>340.2</v>
      </c>
      <c r="AC5707" s="300">
        <v>0</v>
      </c>
      <c r="AD5707" s="301">
        <v>6.73</v>
      </c>
      <c r="AE5707" s="301">
        <v>13.64</v>
      </c>
      <c r="AF5707" s="300">
        <v>351.75</v>
      </c>
      <c r="AG5707" s="300">
        <v>0</v>
      </c>
      <c r="AH5707" s="300">
        <v>23.79</v>
      </c>
      <c r="AI5707" s="300">
        <v>0</v>
      </c>
      <c r="AJ5707" s="301">
        <v>24</v>
      </c>
      <c r="AK5707" s="928"/>
      <c r="AL5707"/>
      <c r="AM5707"/>
      <c r="AN5707" s="302">
        <f t="shared" si="723"/>
        <v>30.73</v>
      </c>
      <c r="AO5707" s="494"/>
      <c r="AP5707" s="317">
        <f t="shared" si="724"/>
        <v>2.3300000000000018</v>
      </c>
      <c r="AQ5707" s="175">
        <f t="shared" si="714"/>
        <v>27.143469850746239</v>
      </c>
      <c r="AR5707" s="175">
        <f t="shared" si="718"/>
        <v>33.87346985074624</v>
      </c>
      <c r="AS5707" s="177">
        <f t="shared" si="725"/>
        <v>5.9744413313038365</v>
      </c>
      <c r="AT5707" s="304"/>
      <c r="AU5707" s="304"/>
      <c r="AV5707" s="318">
        <v>9.5399999999999991</v>
      </c>
      <c r="BB5707" s="364">
        <f t="shared" si="713"/>
        <v>21.19</v>
      </c>
      <c r="BC5707" s="683"/>
      <c r="BF5707" s="363">
        <v>478</v>
      </c>
      <c r="BG5707" s="705"/>
      <c r="BH5707" s="705"/>
      <c r="BI5707" s="342">
        <v>284.63</v>
      </c>
    </row>
    <row r="5708" spans="1:61" s="7" customFormat="1" x14ac:dyDescent="0.2">
      <c r="A5708" s="58">
        <v>42224</v>
      </c>
      <c r="B5708" s="309">
        <v>19.190000000000001</v>
      </c>
      <c r="C5708" s="175">
        <f t="shared" si="715"/>
        <v>19.205943631367017</v>
      </c>
      <c r="D5708" s="174">
        <v>8.24</v>
      </c>
      <c r="E5708" s="210">
        <f t="shared" ref="E5708:E5771" si="726">SUM(D5708+H5708)</f>
        <v>28.549999999999997</v>
      </c>
      <c r="F5708" s="211">
        <f t="shared" si="710"/>
        <v>27.43</v>
      </c>
      <c r="G5708" s="177">
        <f t="shared" si="711"/>
        <v>27.445943631367015</v>
      </c>
      <c r="H5708" s="310">
        <v>20.309999999999999</v>
      </c>
      <c r="I5708" s="174">
        <v>10.89</v>
      </c>
      <c r="J5708" s="247">
        <f t="shared" si="716"/>
        <v>8.5095466705796028</v>
      </c>
      <c r="K5708" s="176">
        <f t="shared" si="717"/>
        <v>31.2</v>
      </c>
      <c r="L5708" s="249">
        <f t="shared" si="701"/>
        <v>28.819546670579602</v>
      </c>
      <c r="M5708" s="99"/>
      <c r="N5708" s="99"/>
      <c r="O5708" s="239">
        <f t="shared" si="712"/>
        <v>3.7699999999999996</v>
      </c>
      <c r="P5708" s="175">
        <f t="shared" si="720"/>
        <v>1.3736030392125862</v>
      </c>
      <c r="Q5708" s="240">
        <f t="shared" si="721"/>
        <v>0.12083333333333332</v>
      </c>
      <c r="R5708" s="177">
        <f t="shared" si="722"/>
        <v>4.7662201453530395E-2</v>
      </c>
      <c r="S5708" s="315">
        <v>0</v>
      </c>
      <c r="T5708" s="320">
        <v>4.1000000000000002E-2</v>
      </c>
      <c r="U5708" s="313">
        <v>0</v>
      </c>
      <c r="V5708" s="314">
        <v>0</v>
      </c>
      <c r="W5708" s="315">
        <v>0</v>
      </c>
      <c r="X5708" s="314">
        <v>0</v>
      </c>
      <c r="Y5708" s="316">
        <f t="shared" si="719"/>
        <v>27.388999999999999</v>
      </c>
      <c r="Z5708" s="298">
        <v>0</v>
      </c>
      <c r="AA5708" s="299">
        <v>0</v>
      </c>
      <c r="AB5708" s="300">
        <v>340.2</v>
      </c>
      <c r="AC5708" s="300">
        <v>0</v>
      </c>
      <c r="AD5708" s="301">
        <v>0</v>
      </c>
      <c r="AE5708" s="301">
        <v>3.1</v>
      </c>
      <c r="AF5708" s="300">
        <v>351.55</v>
      </c>
      <c r="AG5708" s="300">
        <v>0</v>
      </c>
      <c r="AH5708" s="300">
        <v>22.78</v>
      </c>
      <c r="AI5708" s="300">
        <v>0</v>
      </c>
      <c r="AJ5708" s="301">
        <v>34</v>
      </c>
      <c r="AK5708" s="928"/>
      <c r="AL5708"/>
      <c r="AM5708"/>
      <c r="AN5708" s="302">
        <f t="shared" si="723"/>
        <v>34</v>
      </c>
      <c r="AO5708" s="494"/>
      <c r="AP5708" s="317">
        <f t="shared" si="724"/>
        <v>6.57</v>
      </c>
      <c r="AQ5708" s="175">
        <f t="shared" si="714"/>
        <v>38.453248955223842</v>
      </c>
      <c r="AR5708" s="175">
        <f t="shared" si="718"/>
        <v>38.453248955223842</v>
      </c>
      <c r="AS5708" s="177">
        <f t="shared" si="725"/>
        <v>9.8545022846442372</v>
      </c>
      <c r="AT5708" s="304"/>
      <c r="AU5708" s="304"/>
      <c r="AV5708" s="318">
        <v>12.85</v>
      </c>
      <c r="BB5708" s="364">
        <f t="shared" si="713"/>
        <v>21.15</v>
      </c>
      <c r="BC5708" s="683"/>
      <c r="BF5708" s="365">
        <v>368</v>
      </c>
      <c r="BG5708" s="706"/>
      <c r="BH5708" s="706"/>
      <c r="BI5708" s="342">
        <v>317.54000000000002</v>
      </c>
    </row>
    <row r="5709" spans="1:61" s="7" customFormat="1" x14ac:dyDescent="0.2">
      <c r="A5709" s="58">
        <v>42225</v>
      </c>
      <c r="B5709" s="309">
        <v>19.239999999999998</v>
      </c>
      <c r="C5709" s="175">
        <f t="shared" si="715"/>
        <v>19.255985172876571</v>
      </c>
      <c r="D5709" s="174">
        <v>8.39</v>
      </c>
      <c r="E5709" s="210">
        <f t="shared" si="726"/>
        <v>28.61</v>
      </c>
      <c r="F5709" s="211">
        <f t="shared" si="710"/>
        <v>27.63</v>
      </c>
      <c r="G5709" s="177">
        <f t="shared" si="711"/>
        <v>27.645985172876571</v>
      </c>
      <c r="H5709" s="310">
        <v>20.22</v>
      </c>
      <c r="I5709" s="174">
        <v>11.16</v>
      </c>
      <c r="J5709" s="247">
        <f t="shared" si="716"/>
        <v>8.720527166544386</v>
      </c>
      <c r="K5709" s="176">
        <f t="shared" si="717"/>
        <v>31.38</v>
      </c>
      <c r="L5709" s="249">
        <f t="shared" si="701"/>
        <v>28.940527166544385</v>
      </c>
      <c r="M5709" s="99"/>
      <c r="N5709" s="99"/>
      <c r="O5709" s="239">
        <f t="shared" si="712"/>
        <v>3.75</v>
      </c>
      <c r="P5709" s="175">
        <f t="shared" si="720"/>
        <v>1.2945419936678135</v>
      </c>
      <c r="Q5709" s="240">
        <f t="shared" si="721"/>
        <v>0.11950286806883366</v>
      </c>
      <c r="R5709" s="177">
        <f t="shared" si="722"/>
        <v>4.4731113093348228E-2</v>
      </c>
      <c r="S5709" s="315">
        <v>0</v>
      </c>
      <c r="T5709" s="320">
        <v>4.1000000000000002E-2</v>
      </c>
      <c r="U5709" s="313">
        <v>0</v>
      </c>
      <c r="V5709" s="314">
        <v>0</v>
      </c>
      <c r="W5709" s="315">
        <v>0</v>
      </c>
      <c r="X5709" s="314">
        <v>0</v>
      </c>
      <c r="Y5709" s="316">
        <f t="shared" si="719"/>
        <v>27.588999999999999</v>
      </c>
      <c r="Z5709" s="298">
        <v>0</v>
      </c>
      <c r="AA5709" s="299">
        <v>0</v>
      </c>
      <c r="AB5709" s="300">
        <v>340.2</v>
      </c>
      <c r="AC5709" s="300">
        <v>0</v>
      </c>
      <c r="AD5709" s="301">
        <v>0</v>
      </c>
      <c r="AE5709" s="301">
        <v>0</v>
      </c>
      <c r="AF5709" s="300">
        <v>351.35</v>
      </c>
      <c r="AG5709" s="300">
        <v>0</v>
      </c>
      <c r="AH5709" s="300">
        <v>26.72</v>
      </c>
      <c r="AI5709" s="300">
        <v>0</v>
      </c>
      <c r="AJ5709" s="301">
        <v>31</v>
      </c>
      <c r="AK5709" s="928"/>
      <c r="AL5709"/>
      <c r="AM5709"/>
      <c r="AN5709" s="302">
        <f t="shared" si="723"/>
        <v>31</v>
      </c>
      <c r="AO5709" s="494"/>
      <c r="AP5709" s="317">
        <f t="shared" si="724"/>
        <v>3.370000000000001</v>
      </c>
      <c r="AQ5709" s="175">
        <f t="shared" si="714"/>
        <v>35.060315223880558</v>
      </c>
      <c r="AR5709" s="175">
        <f t="shared" si="718"/>
        <v>35.060315223880558</v>
      </c>
      <c r="AS5709" s="177">
        <f t="shared" si="725"/>
        <v>6.4035880573361723</v>
      </c>
      <c r="AT5709" s="304"/>
      <c r="AU5709" s="304"/>
      <c r="AV5709" s="318">
        <v>2.73</v>
      </c>
      <c r="BB5709" s="364">
        <f t="shared" si="713"/>
        <v>28.27</v>
      </c>
      <c r="BC5709" s="683"/>
      <c r="BF5709" s="365">
        <v>473</v>
      </c>
      <c r="BG5709" s="706"/>
      <c r="BH5709" s="706"/>
      <c r="BI5709" s="342">
        <v>275.39999999999998</v>
      </c>
    </row>
    <row r="5710" spans="1:61" s="7" customFormat="1" x14ac:dyDescent="0.2">
      <c r="A5710" s="58">
        <v>42226</v>
      </c>
      <c r="B5710" s="309">
        <v>21.42</v>
      </c>
      <c r="C5710" s="175">
        <f t="shared" si="715"/>
        <v>21.437796382693151</v>
      </c>
      <c r="D5710" s="174">
        <v>8.35</v>
      </c>
      <c r="E5710" s="210">
        <f t="shared" si="726"/>
        <v>30.35</v>
      </c>
      <c r="F5710" s="211">
        <f t="shared" si="710"/>
        <v>29.770000000000003</v>
      </c>
      <c r="G5710" s="177">
        <f t="shared" si="711"/>
        <v>29.787796382693152</v>
      </c>
      <c r="H5710" s="310">
        <v>22</v>
      </c>
      <c r="I5710" s="174">
        <v>10.93</v>
      </c>
      <c r="J5710" s="247">
        <f t="shared" si="716"/>
        <v>8.5408030403521629</v>
      </c>
      <c r="K5710" s="176">
        <f t="shared" si="717"/>
        <v>32.93</v>
      </c>
      <c r="L5710" s="249">
        <f t="shared" si="701"/>
        <v>30.540803040352163</v>
      </c>
      <c r="M5710" s="99"/>
      <c r="N5710" s="99"/>
      <c r="O5710" s="239">
        <f t="shared" si="712"/>
        <v>3.1599999999999966</v>
      </c>
      <c r="P5710" s="175">
        <f t="shared" si="720"/>
        <v>0.75300665765901087</v>
      </c>
      <c r="Q5710" s="240">
        <f t="shared" si="721"/>
        <v>9.5961129668994741E-2</v>
      </c>
      <c r="R5710" s="177">
        <f t="shared" si="722"/>
        <v>2.4655758287170697E-2</v>
      </c>
      <c r="S5710" s="315">
        <v>0</v>
      </c>
      <c r="T5710" s="320">
        <v>4.1000000000000002E-2</v>
      </c>
      <c r="U5710" s="313">
        <v>0</v>
      </c>
      <c r="V5710" s="314">
        <v>0</v>
      </c>
      <c r="W5710" s="315">
        <v>0</v>
      </c>
      <c r="X5710" s="314">
        <v>0</v>
      </c>
      <c r="Y5710" s="316">
        <f t="shared" si="719"/>
        <v>29.729000000000003</v>
      </c>
      <c r="Z5710" s="298">
        <v>0</v>
      </c>
      <c r="AA5710" s="299">
        <v>0</v>
      </c>
      <c r="AB5710" s="300">
        <v>340.2</v>
      </c>
      <c r="AC5710" s="300">
        <v>0</v>
      </c>
      <c r="AD5710" s="301">
        <v>8.0399999999999991</v>
      </c>
      <c r="AE5710" s="301">
        <v>0</v>
      </c>
      <c r="AF5710" s="300">
        <v>351.25</v>
      </c>
      <c r="AG5710" s="300">
        <v>0</v>
      </c>
      <c r="AH5710" s="300">
        <v>12.53</v>
      </c>
      <c r="AI5710" s="300">
        <v>0</v>
      </c>
      <c r="AJ5710" s="301">
        <v>11</v>
      </c>
      <c r="AK5710" s="928"/>
      <c r="AL5710"/>
      <c r="AM5710"/>
      <c r="AN5710" s="302">
        <f t="shared" si="723"/>
        <v>19.04</v>
      </c>
      <c r="AO5710" s="494"/>
      <c r="AP5710" s="317">
        <f t="shared" si="724"/>
        <v>-10.730000000000004</v>
      </c>
      <c r="AQ5710" s="175">
        <f t="shared" si="714"/>
        <v>12.44075701492536</v>
      </c>
      <c r="AR5710" s="175">
        <f t="shared" si="718"/>
        <v>20.480757014925359</v>
      </c>
      <c r="AS5710" s="177">
        <f t="shared" si="725"/>
        <v>-9.7552460254268034</v>
      </c>
      <c r="AT5710" s="304"/>
      <c r="AU5710" s="304"/>
      <c r="AV5710" s="318">
        <v>4.2300000000000004</v>
      </c>
      <c r="BB5710" s="364">
        <f t="shared" si="713"/>
        <v>14.809999999999999</v>
      </c>
      <c r="BC5710" s="683"/>
      <c r="BF5710" s="365">
        <v>508</v>
      </c>
      <c r="BG5710" s="706"/>
      <c r="BH5710" s="706"/>
      <c r="BI5710" s="342">
        <v>259.98</v>
      </c>
    </row>
    <row r="5711" spans="1:61" s="7" customFormat="1" x14ac:dyDescent="0.2">
      <c r="A5711" s="58">
        <v>42227</v>
      </c>
      <c r="B5711" s="309">
        <v>22.1</v>
      </c>
      <c r="C5711" s="175">
        <f t="shared" si="715"/>
        <v>22.11836134722309</v>
      </c>
      <c r="D5711" s="174">
        <v>8.5</v>
      </c>
      <c r="E5711" s="210">
        <f t="shared" si="726"/>
        <v>31.36</v>
      </c>
      <c r="F5711" s="211">
        <f t="shared" si="710"/>
        <v>30.6</v>
      </c>
      <c r="G5711" s="177">
        <f t="shared" si="711"/>
        <v>30.61836134722309</v>
      </c>
      <c r="H5711" s="310">
        <v>22.86</v>
      </c>
      <c r="I5711" s="174">
        <v>11.13</v>
      </c>
      <c r="J5711" s="247">
        <f t="shared" si="716"/>
        <v>8.697084889214965</v>
      </c>
      <c r="K5711" s="176">
        <f t="shared" si="717"/>
        <v>33.99</v>
      </c>
      <c r="L5711" s="249">
        <f t="shared" si="701"/>
        <v>31.557084889214963</v>
      </c>
      <c r="M5711" s="99"/>
      <c r="N5711" s="99"/>
      <c r="O5711" s="239">
        <f t="shared" si="712"/>
        <v>3.3900000000000006</v>
      </c>
      <c r="P5711" s="175">
        <f t="shared" si="720"/>
        <v>0.93872354199187313</v>
      </c>
      <c r="Q5711" s="240">
        <f t="shared" si="721"/>
        <v>9.9735216240070618E-2</v>
      </c>
      <c r="R5711" s="177">
        <f t="shared" si="722"/>
        <v>2.9746839585702477E-2</v>
      </c>
      <c r="S5711" s="315">
        <v>0</v>
      </c>
      <c r="T5711" s="320">
        <v>4.1000000000000002E-2</v>
      </c>
      <c r="U5711" s="313">
        <v>0</v>
      </c>
      <c r="V5711" s="314">
        <v>0</v>
      </c>
      <c r="W5711" s="315">
        <v>0</v>
      </c>
      <c r="X5711" s="314">
        <v>0</v>
      </c>
      <c r="Y5711" s="316">
        <f t="shared" si="719"/>
        <v>30.559000000000001</v>
      </c>
      <c r="Z5711" s="298">
        <v>0</v>
      </c>
      <c r="AA5711" s="299">
        <v>0</v>
      </c>
      <c r="AB5711" s="300">
        <v>340.1</v>
      </c>
      <c r="AC5711" s="300">
        <v>0</v>
      </c>
      <c r="AD5711" s="301">
        <v>18.059999999999999</v>
      </c>
      <c r="AE5711" s="301">
        <v>12.02</v>
      </c>
      <c r="AF5711" s="300">
        <v>351.23</v>
      </c>
      <c r="AG5711" s="300">
        <v>0.7</v>
      </c>
      <c r="AH5711" s="300">
        <v>16.46</v>
      </c>
      <c r="AI5711" s="300">
        <v>0</v>
      </c>
      <c r="AJ5711" s="301">
        <v>24</v>
      </c>
      <c r="AK5711" s="928"/>
      <c r="AL5711"/>
      <c r="AM5711"/>
      <c r="AN5711" s="302">
        <f t="shared" si="723"/>
        <v>42.06</v>
      </c>
      <c r="AO5711" s="494"/>
      <c r="AP5711" s="317">
        <f t="shared" si="724"/>
        <v>11.46</v>
      </c>
      <c r="AQ5711" s="175">
        <f t="shared" si="714"/>
        <v>27.143469850746239</v>
      </c>
      <c r="AR5711" s="175">
        <f t="shared" si="718"/>
        <v>45.203469850746238</v>
      </c>
      <c r="AS5711" s="177">
        <f t="shared" si="725"/>
        <v>13.926584961531276</v>
      </c>
      <c r="AT5711" s="304"/>
      <c r="AU5711" s="304"/>
      <c r="AV5711" s="318">
        <v>8.59</v>
      </c>
      <c r="BB5711" s="364">
        <f t="shared" si="713"/>
        <v>33.47</v>
      </c>
      <c r="BC5711" s="683"/>
      <c r="BF5711" s="365">
        <v>467</v>
      </c>
      <c r="BG5711" s="706"/>
      <c r="BH5711" s="706"/>
      <c r="BI5711" s="342">
        <v>279.82</v>
      </c>
    </row>
    <row r="5712" spans="1:61" s="7" customFormat="1" x14ac:dyDescent="0.2">
      <c r="A5712" s="58">
        <v>42228</v>
      </c>
      <c r="B5712" s="309">
        <v>21.37</v>
      </c>
      <c r="C5712" s="175">
        <f t="shared" si="715"/>
        <v>21.387754841183593</v>
      </c>
      <c r="D5712" s="174">
        <v>8.2899999999999991</v>
      </c>
      <c r="E5712" s="210">
        <f t="shared" si="726"/>
        <v>30.97</v>
      </c>
      <c r="F5712" s="218">
        <f t="shared" si="710"/>
        <v>29.66</v>
      </c>
      <c r="G5712" s="177">
        <f t="shared" si="711"/>
        <v>29.677754841183592</v>
      </c>
      <c r="H5712" s="310">
        <v>22.68</v>
      </c>
      <c r="I5712" s="174">
        <v>10.88</v>
      </c>
      <c r="J5712" s="247">
        <f t="shared" si="716"/>
        <v>8.5017325781364619</v>
      </c>
      <c r="K5712" s="176">
        <f t="shared" si="717"/>
        <v>33.56</v>
      </c>
      <c r="L5712" s="249">
        <f t="shared" ref="L5712:L5775" si="727">J5712+H5712</f>
        <v>31.181732578136462</v>
      </c>
      <c r="M5712" s="99"/>
      <c r="N5712" s="99"/>
      <c r="O5712" s="239">
        <f t="shared" si="712"/>
        <v>3.9000000000000021</v>
      </c>
      <c r="P5712" s="175">
        <f t="shared" si="720"/>
        <v>1.5039777369528693</v>
      </c>
      <c r="Q5712" s="240">
        <f t="shared" si="721"/>
        <v>0.11620977353992855</v>
      </c>
      <c r="R5712" s="177">
        <f t="shared" si="722"/>
        <v>4.8232654589803192E-2</v>
      </c>
      <c r="S5712" s="315">
        <v>0</v>
      </c>
      <c r="T5712" s="320">
        <v>4.1000000000000002E-2</v>
      </c>
      <c r="U5712" s="313">
        <v>0</v>
      </c>
      <c r="V5712" s="314">
        <v>0</v>
      </c>
      <c r="W5712" s="315">
        <v>0</v>
      </c>
      <c r="X5712" s="314">
        <v>0</v>
      </c>
      <c r="Y5712" s="316">
        <f t="shared" si="719"/>
        <v>29.619</v>
      </c>
      <c r="Z5712" s="298">
        <v>0</v>
      </c>
      <c r="AA5712" s="299">
        <v>0</v>
      </c>
      <c r="AB5712" s="300">
        <v>340</v>
      </c>
      <c r="AC5712" s="300">
        <v>0</v>
      </c>
      <c r="AD5712" s="301">
        <v>17.88</v>
      </c>
      <c r="AE5712" s="301">
        <v>14.45</v>
      </c>
      <c r="AF5712" s="300">
        <v>351.15</v>
      </c>
      <c r="AG5712" s="300">
        <v>0</v>
      </c>
      <c r="AH5712" s="300">
        <v>10.8</v>
      </c>
      <c r="AI5712" s="300">
        <v>0</v>
      </c>
      <c r="AJ5712" s="301">
        <v>10</v>
      </c>
      <c r="AK5712" s="928"/>
      <c r="AL5712"/>
      <c r="AM5712"/>
      <c r="AN5712" s="302">
        <f t="shared" si="723"/>
        <v>27.88</v>
      </c>
      <c r="AO5712" s="494"/>
      <c r="AP5712" s="317">
        <f t="shared" si="724"/>
        <v>-1.7800000000000011</v>
      </c>
      <c r="AQ5712" s="175">
        <f t="shared" si="714"/>
        <v>11.309779104477599</v>
      </c>
      <c r="AR5712" s="175">
        <f t="shared" si="718"/>
        <v>29.189779104477598</v>
      </c>
      <c r="AS5712" s="177">
        <f t="shared" si="725"/>
        <v>-1.6139534736588637</v>
      </c>
      <c r="AT5712" s="304"/>
      <c r="AU5712" s="304"/>
      <c r="AV5712" s="318">
        <v>9.02</v>
      </c>
      <c r="BB5712" s="364">
        <f t="shared" si="713"/>
        <v>18.86</v>
      </c>
      <c r="BC5712" s="683"/>
      <c r="BF5712" s="365">
        <v>630</v>
      </c>
      <c r="BG5712" s="706"/>
      <c r="BH5712" s="706"/>
      <c r="BI5712" s="342">
        <v>269.92</v>
      </c>
    </row>
    <row r="5713" spans="1:61" s="7" customFormat="1" x14ac:dyDescent="0.2">
      <c r="A5713" s="58">
        <v>42229</v>
      </c>
      <c r="B5713" s="309">
        <v>22.09</v>
      </c>
      <c r="C5713" s="175">
        <f t="shared" si="715"/>
        <v>22.108353038921177</v>
      </c>
      <c r="D5713" s="174">
        <v>8.39</v>
      </c>
      <c r="E5713" s="210">
        <f t="shared" si="726"/>
        <v>30.48</v>
      </c>
      <c r="F5713" s="211">
        <f t="shared" si="710"/>
        <v>30.48</v>
      </c>
      <c r="G5713" s="177">
        <f t="shared" si="711"/>
        <v>30.498353038921177</v>
      </c>
      <c r="H5713" s="310">
        <v>22.09</v>
      </c>
      <c r="I5713" s="174">
        <v>11</v>
      </c>
      <c r="J5713" s="247">
        <f t="shared" si="716"/>
        <v>8.5955016874541439</v>
      </c>
      <c r="K5713" s="176">
        <f t="shared" si="717"/>
        <v>33.090000000000003</v>
      </c>
      <c r="L5713" s="249">
        <f t="shared" si="727"/>
        <v>30.685501687454142</v>
      </c>
      <c r="M5713" s="99"/>
      <c r="N5713" s="99"/>
      <c r="O5713" s="239">
        <f t="shared" si="712"/>
        <v>2.610000000000003</v>
      </c>
      <c r="P5713" s="175">
        <f t="shared" si="720"/>
        <v>0.18714864853296476</v>
      </c>
      <c r="Q5713" s="240">
        <f t="shared" si="721"/>
        <v>7.8875793291024565E-2</v>
      </c>
      <c r="R5713" s="177">
        <f t="shared" si="722"/>
        <v>6.0989274491634283E-3</v>
      </c>
      <c r="S5713" s="315">
        <v>0</v>
      </c>
      <c r="T5713" s="320">
        <v>4.1000000000000002E-2</v>
      </c>
      <c r="U5713" s="313">
        <v>0</v>
      </c>
      <c r="V5713" s="314">
        <v>0</v>
      </c>
      <c r="W5713" s="315">
        <v>0</v>
      </c>
      <c r="X5713" s="314">
        <v>0</v>
      </c>
      <c r="Y5713" s="316">
        <f t="shared" si="719"/>
        <v>30.439</v>
      </c>
      <c r="Z5713" s="298">
        <v>0</v>
      </c>
      <c r="AA5713" s="299">
        <v>0</v>
      </c>
      <c r="AB5713" s="300">
        <v>339.9</v>
      </c>
      <c r="AC5713" s="300">
        <v>0</v>
      </c>
      <c r="AD5713" s="301">
        <v>20.05</v>
      </c>
      <c r="AE5713" s="301">
        <v>14.62</v>
      </c>
      <c r="AF5713" s="300">
        <v>351.05</v>
      </c>
      <c r="AG5713" s="300">
        <v>0</v>
      </c>
      <c r="AH5713" s="300">
        <v>0</v>
      </c>
      <c r="AI5713" s="300">
        <v>0</v>
      </c>
      <c r="AJ5713" s="301">
        <v>14</v>
      </c>
      <c r="AK5713" s="928"/>
      <c r="AL5713"/>
      <c r="AM5713"/>
      <c r="AN5713" s="302">
        <f t="shared" si="723"/>
        <v>34.049999999999997</v>
      </c>
      <c r="AO5713" s="494"/>
      <c r="AP5713" s="317">
        <f t="shared" si="724"/>
        <v>3.5699999999999967</v>
      </c>
      <c r="AQ5713" s="175">
        <f t="shared" si="714"/>
        <v>15.83369074626864</v>
      </c>
      <c r="AR5713" s="175">
        <f t="shared" si="718"/>
        <v>35.883690746268641</v>
      </c>
      <c r="AS5713" s="177">
        <f t="shared" si="725"/>
        <v>5.5347890588144963</v>
      </c>
      <c r="AT5713" s="304"/>
      <c r="AU5713" s="304"/>
      <c r="AV5713" s="318">
        <v>9.76</v>
      </c>
      <c r="BB5713" s="364">
        <f t="shared" si="713"/>
        <v>24.29</v>
      </c>
      <c r="BC5713" s="683"/>
      <c r="BF5713" s="309">
        <v>561</v>
      </c>
      <c r="BG5713" s="694"/>
      <c r="BH5713" s="694"/>
      <c r="BI5713" s="342">
        <v>319.11</v>
      </c>
    </row>
    <row r="5714" spans="1:61" s="7" customFormat="1" x14ac:dyDescent="0.2">
      <c r="A5714" s="58">
        <v>42230</v>
      </c>
      <c r="B5714" s="309">
        <v>23.27</v>
      </c>
      <c r="C5714" s="175">
        <f t="shared" si="715"/>
        <v>23.289333418546665</v>
      </c>
      <c r="D5714" s="174">
        <v>8.44</v>
      </c>
      <c r="E5714" s="210">
        <f t="shared" si="726"/>
        <v>30.79</v>
      </c>
      <c r="F5714" s="211">
        <f t="shared" si="710"/>
        <v>31.71</v>
      </c>
      <c r="G5714" s="177">
        <f t="shared" si="711"/>
        <v>31.729333418546666</v>
      </c>
      <c r="H5714" s="310">
        <v>22.35</v>
      </c>
      <c r="I5714" s="174">
        <v>11.11</v>
      </c>
      <c r="J5714" s="247">
        <f t="shared" si="716"/>
        <v>8.681456704328685</v>
      </c>
      <c r="K5714" s="176">
        <f t="shared" si="717"/>
        <v>33.46</v>
      </c>
      <c r="L5714" s="249">
        <f t="shared" si="727"/>
        <v>31.031456704328686</v>
      </c>
      <c r="M5714" s="99"/>
      <c r="N5714" s="99"/>
      <c r="O5714" s="239">
        <f t="shared" si="712"/>
        <v>1.75</v>
      </c>
      <c r="P5714" s="175">
        <f t="shared" si="720"/>
        <v>-0.69787671421797981</v>
      </c>
      <c r="Q5714" s="240">
        <f t="shared" si="721"/>
        <v>5.2301255230125521E-2</v>
      </c>
      <c r="R5714" s="177">
        <f t="shared" si="722"/>
        <v>-2.2489331418354928E-2</v>
      </c>
      <c r="S5714" s="315">
        <v>0</v>
      </c>
      <c r="T5714" s="320">
        <v>4.1000000000000002E-2</v>
      </c>
      <c r="U5714" s="313">
        <v>0</v>
      </c>
      <c r="V5714" s="314">
        <v>0</v>
      </c>
      <c r="W5714" s="315">
        <v>0</v>
      </c>
      <c r="X5714" s="314">
        <v>0</v>
      </c>
      <c r="Y5714" s="316">
        <f t="shared" si="719"/>
        <v>31.669</v>
      </c>
      <c r="Z5714" s="298">
        <v>0</v>
      </c>
      <c r="AA5714" s="299">
        <v>0</v>
      </c>
      <c r="AB5714" s="300">
        <v>339.9</v>
      </c>
      <c r="AC5714" s="300">
        <v>0</v>
      </c>
      <c r="AD5714" s="301">
        <v>0</v>
      </c>
      <c r="AE5714" s="301">
        <v>9.8000000000000007</v>
      </c>
      <c r="AF5714" s="300">
        <v>350.8</v>
      </c>
      <c r="AG5714" s="300">
        <v>0</v>
      </c>
      <c r="AH5714" s="300">
        <v>0</v>
      </c>
      <c r="AI5714" s="300">
        <v>0</v>
      </c>
      <c r="AJ5714" s="301">
        <v>16</v>
      </c>
      <c r="AK5714" s="928"/>
      <c r="AL5714"/>
      <c r="AM5714"/>
      <c r="AN5714" s="302">
        <f t="shared" si="723"/>
        <v>16</v>
      </c>
      <c r="AO5714" s="494"/>
      <c r="AP5714" s="317">
        <f t="shared" si="724"/>
        <v>-15.71</v>
      </c>
      <c r="AQ5714" s="175">
        <f t="shared" si="714"/>
        <v>18.09564656716416</v>
      </c>
      <c r="AR5714" s="175">
        <f t="shared" si="718"/>
        <v>18.09564656716416</v>
      </c>
      <c r="AS5714" s="177">
        <f t="shared" si="725"/>
        <v>-12.634010137164527</v>
      </c>
      <c r="AT5714" s="304"/>
      <c r="AU5714" s="304"/>
      <c r="AV5714" s="318">
        <v>8.8800000000000008</v>
      </c>
      <c r="BB5714" s="364">
        <f t="shared" si="713"/>
        <v>7.1199999999999992</v>
      </c>
      <c r="BC5714" s="683"/>
      <c r="BF5714" s="309">
        <v>503</v>
      </c>
      <c r="BG5714" s="694"/>
      <c r="BH5714" s="694"/>
      <c r="BI5714" s="342">
        <v>296.61</v>
      </c>
    </row>
    <row r="5715" spans="1:61" s="7" customFormat="1" x14ac:dyDescent="0.2">
      <c r="A5715" s="58">
        <v>42231</v>
      </c>
      <c r="B5715" s="309">
        <v>23.07</v>
      </c>
      <c r="C5715" s="175">
        <f t="shared" si="715"/>
        <v>23.089167252508446</v>
      </c>
      <c r="D5715" s="174">
        <v>8.4700000000000006</v>
      </c>
      <c r="E5715" s="210">
        <f t="shared" si="726"/>
        <v>32.230000000000004</v>
      </c>
      <c r="F5715" s="211">
        <f t="shared" si="710"/>
        <v>31.54</v>
      </c>
      <c r="G5715" s="177">
        <f t="shared" si="711"/>
        <v>31.559167252508445</v>
      </c>
      <c r="H5715" s="310">
        <v>23.76</v>
      </c>
      <c r="I5715" s="174">
        <v>11.23</v>
      </c>
      <c r="J5715" s="247">
        <f t="shared" si="716"/>
        <v>8.775225813646367</v>
      </c>
      <c r="K5715" s="176">
        <f t="shared" si="717"/>
        <v>34.99</v>
      </c>
      <c r="L5715" s="249">
        <f t="shared" si="727"/>
        <v>32.53522581364637</v>
      </c>
      <c r="M5715" s="99"/>
      <c r="N5715" s="99"/>
      <c r="O5715" s="239">
        <f t="shared" si="712"/>
        <v>3.4500000000000028</v>
      </c>
      <c r="P5715" s="175">
        <f t="shared" si="720"/>
        <v>0.97605856113792555</v>
      </c>
      <c r="Q5715" s="240">
        <f t="shared" si="721"/>
        <v>9.8599599885681705E-2</v>
      </c>
      <c r="R5715" s="177">
        <f t="shared" si="722"/>
        <v>3.0000054916739925E-2</v>
      </c>
      <c r="S5715" s="315">
        <v>0</v>
      </c>
      <c r="T5715" s="320">
        <v>0.11385714285714285</v>
      </c>
      <c r="U5715" s="313">
        <v>0</v>
      </c>
      <c r="V5715" s="314">
        <v>0</v>
      </c>
      <c r="W5715" s="315">
        <v>0</v>
      </c>
      <c r="X5715" s="314">
        <v>0</v>
      </c>
      <c r="Y5715" s="316">
        <f t="shared" si="719"/>
        <v>31.426142857142857</v>
      </c>
      <c r="Z5715" s="298">
        <v>0</v>
      </c>
      <c r="AA5715" s="299">
        <v>0</v>
      </c>
      <c r="AB5715" s="300">
        <v>339.9</v>
      </c>
      <c r="AC5715" s="300">
        <v>0</v>
      </c>
      <c r="AD5715" s="301">
        <v>0</v>
      </c>
      <c r="AE5715" s="301">
        <v>3.1</v>
      </c>
      <c r="AF5715" s="300">
        <v>350.65</v>
      </c>
      <c r="AG5715" s="300">
        <v>0</v>
      </c>
      <c r="AH5715" s="300">
        <v>38.549999999999997</v>
      </c>
      <c r="AI5715" s="300">
        <v>0</v>
      </c>
      <c r="AJ5715" s="301">
        <v>32</v>
      </c>
      <c r="AK5715" s="928"/>
      <c r="AL5715"/>
      <c r="AM5715"/>
      <c r="AN5715" s="302">
        <f t="shared" si="723"/>
        <v>32</v>
      </c>
      <c r="AO5715" s="494"/>
      <c r="AP5715" s="317">
        <f t="shared" si="724"/>
        <v>0.46000000000000085</v>
      </c>
      <c r="AQ5715" s="175">
        <f t="shared" si="714"/>
        <v>36.191293134328319</v>
      </c>
      <c r="AR5715" s="175">
        <f t="shared" si="718"/>
        <v>36.191293134328319</v>
      </c>
      <c r="AS5715" s="177">
        <f t="shared" si="725"/>
        <v>3.8870673206819504</v>
      </c>
      <c r="AT5715" s="304"/>
      <c r="AU5715" s="304"/>
      <c r="AV5715" s="318">
        <v>5.13</v>
      </c>
      <c r="BB5715" s="364">
        <f t="shared" si="713"/>
        <v>26.87</v>
      </c>
      <c r="BC5715" s="683"/>
      <c r="BF5715" s="309">
        <v>385</v>
      </c>
      <c r="BG5715" s="694"/>
      <c r="BH5715" s="694"/>
      <c r="BI5715" s="342">
        <v>238.27</v>
      </c>
    </row>
    <row r="5716" spans="1:61" s="7" customFormat="1" x14ac:dyDescent="0.2">
      <c r="A5716" s="58">
        <v>42232</v>
      </c>
      <c r="B5716" s="309">
        <v>22.36</v>
      </c>
      <c r="C5716" s="175">
        <f t="shared" si="715"/>
        <v>22.378577363072772</v>
      </c>
      <c r="D5716" s="174">
        <v>8.3000000000000007</v>
      </c>
      <c r="E5716" s="210">
        <f t="shared" si="726"/>
        <v>31.93</v>
      </c>
      <c r="F5716" s="211">
        <f t="shared" si="710"/>
        <v>30.66</v>
      </c>
      <c r="G5716" s="177">
        <f t="shared" si="711"/>
        <v>30.678577363072772</v>
      </c>
      <c r="H5716" s="310">
        <v>23.63</v>
      </c>
      <c r="I5716" s="174">
        <v>11.02</v>
      </c>
      <c r="J5716" s="247">
        <f t="shared" si="716"/>
        <v>8.6111298723404239</v>
      </c>
      <c r="K5716" s="176">
        <f t="shared" si="717"/>
        <v>34.65</v>
      </c>
      <c r="L5716" s="249">
        <f t="shared" si="727"/>
        <v>32.241129872340423</v>
      </c>
      <c r="M5716" s="99"/>
      <c r="N5716" s="99"/>
      <c r="O5716" s="239">
        <f t="shared" si="712"/>
        <v>3.9899999999999984</v>
      </c>
      <c r="P5716" s="175">
        <f t="shared" si="720"/>
        <v>1.5625525092676504</v>
      </c>
      <c r="Q5716" s="240">
        <f t="shared" si="721"/>
        <v>0.11515151515151512</v>
      </c>
      <c r="R5716" s="177">
        <f t="shared" si="722"/>
        <v>4.8464570424628942E-2</v>
      </c>
      <c r="S5716" s="315">
        <v>0</v>
      </c>
      <c r="T5716" s="320">
        <v>0.11385714285714285</v>
      </c>
      <c r="U5716" s="313">
        <v>0</v>
      </c>
      <c r="V5716" s="314">
        <v>0</v>
      </c>
      <c r="W5716" s="315">
        <v>0</v>
      </c>
      <c r="X5716" s="314">
        <v>0</v>
      </c>
      <c r="Y5716" s="316">
        <f t="shared" si="719"/>
        <v>30.546142857142858</v>
      </c>
      <c r="Z5716" s="298">
        <v>0</v>
      </c>
      <c r="AA5716" s="299">
        <v>0</v>
      </c>
      <c r="AB5716" s="300">
        <v>339.9</v>
      </c>
      <c r="AC5716" s="300">
        <v>0</v>
      </c>
      <c r="AD5716" s="301">
        <v>0</v>
      </c>
      <c r="AE5716" s="301">
        <v>0</v>
      </c>
      <c r="AF5716" s="300">
        <v>350.65</v>
      </c>
      <c r="AG5716" s="300">
        <v>0</v>
      </c>
      <c r="AH5716" s="300">
        <v>7.71</v>
      </c>
      <c r="AI5716" s="300">
        <v>0</v>
      </c>
      <c r="AJ5716" s="301">
        <v>30</v>
      </c>
      <c r="AK5716" s="928"/>
      <c r="AL5716"/>
      <c r="AM5716"/>
      <c r="AN5716" s="302">
        <f t="shared" si="723"/>
        <v>30</v>
      </c>
      <c r="AO5716" s="494"/>
      <c r="AP5716" s="317">
        <f t="shared" si="724"/>
        <v>-0.66000000000000014</v>
      </c>
      <c r="AQ5716" s="175">
        <f t="shared" si="714"/>
        <v>33.929337313432796</v>
      </c>
      <c r="AR5716" s="175">
        <f t="shared" si="718"/>
        <v>33.929337313432796</v>
      </c>
      <c r="AS5716" s="177">
        <f t="shared" si="725"/>
        <v>2.0332074410923724</v>
      </c>
      <c r="AT5716" s="304"/>
      <c r="AU5716" s="304"/>
      <c r="AV5716" s="318">
        <v>7.96</v>
      </c>
      <c r="BB5716" s="364">
        <f t="shared" si="713"/>
        <v>22.04</v>
      </c>
      <c r="BC5716" s="683"/>
      <c r="BF5716" s="309">
        <v>575</v>
      </c>
      <c r="BG5716" s="694"/>
      <c r="BH5716" s="694"/>
      <c r="BI5716" s="342">
        <v>265.27</v>
      </c>
    </row>
    <row r="5717" spans="1:61" s="7" customFormat="1" x14ac:dyDescent="0.2">
      <c r="A5717" s="58">
        <v>42233</v>
      </c>
      <c r="B5717" s="309">
        <v>24.65</v>
      </c>
      <c r="C5717" s="175">
        <f t="shared" si="715"/>
        <v>24.670479964210365</v>
      </c>
      <c r="D5717" s="174">
        <v>8.26</v>
      </c>
      <c r="E5717" s="210">
        <f t="shared" si="726"/>
        <v>32.08</v>
      </c>
      <c r="F5717" s="211">
        <f t="shared" si="710"/>
        <v>32.909999999999997</v>
      </c>
      <c r="G5717" s="177">
        <f t="shared" si="711"/>
        <v>32.930479964210363</v>
      </c>
      <c r="H5717" s="310">
        <v>23.82</v>
      </c>
      <c r="I5717" s="174">
        <v>10.84</v>
      </c>
      <c r="J5717" s="247">
        <f t="shared" si="716"/>
        <v>8.4704762083639018</v>
      </c>
      <c r="K5717" s="176">
        <f t="shared" si="717"/>
        <v>34.659999999999997</v>
      </c>
      <c r="L5717" s="249">
        <f t="shared" si="727"/>
        <v>32.290476208363899</v>
      </c>
      <c r="M5717" s="99"/>
      <c r="N5717" s="99"/>
      <c r="O5717" s="239">
        <f t="shared" si="712"/>
        <v>1.75</v>
      </c>
      <c r="P5717" s="175">
        <f t="shared" si="720"/>
        <v>-0.64000375584646463</v>
      </c>
      <c r="Q5717" s="240">
        <f t="shared" si="721"/>
        <v>5.0490478938257359E-2</v>
      </c>
      <c r="R5717" s="177">
        <f t="shared" si="722"/>
        <v>-1.9820201836499719E-2</v>
      </c>
      <c r="S5717" s="315">
        <v>0</v>
      </c>
      <c r="T5717" s="320">
        <v>0.11385714285714285</v>
      </c>
      <c r="U5717" s="313">
        <v>0</v>
      </c>
      <c r="V5717" s="314">
        <v>0</v>
      </c>
      <c r="W5717" s="315">
        <v>0</v>
      </c>
      <c r="X5717" s="314">
        <v>0</v>
      </c>
      <c r="Y5717" s="316">
        <f t="shared" si="719"/>
        <v>32.796142857142854</v>
      </c>
      <c r="Z5717" s="298">
        <v>0</v>
      </c>
      <c r="AA5717" s="299">
        <v>0</v>
      </c>
      <c r="AB5717" s="300">
        <v>339.8</v>
      </c>
      <c r="AC5717" s="300">
        <v>0</v>
      </c>
      <c r="AD5717" s="301">
        <v>10.76</v>
      </c>
      <c r="AE5717" s="301">
        <v>4.33</v>
      </c>
      <c r="AF5717" s="300">
        <v>350.35</v>
      </c>
      <c r="AG5717" s="300">
        <v>0</v>
      </c>
      <c r="AH5717" s="300">
        <v>17.91</v>
      </c>
      <c r="AI5717" s="300">
        <v>0</v>
      </c>
      <c r="AJ5717" s="301">
        <v>30</v>
      </c>
      <c r="AK5717" s="928"/>
      <c r="AL5717"/>
      <c r="AM5717"/>
      <c r="AN5717" s="302">
        <f t="shared" si="723"/>
        <v>40.76</v>
      </c>
      <c r="AO5717" s="494"/>
      <c r="AP5717" s="317">
        <f t="shared" si="724"/>
        <v>7.8500000000000014</v>
      </c>
      <c r="AQ5717" s="175">
        <f t="shared" si="714"/>
        <v>33.929337313432796</v>
      </c>
      <c r="AR5717" s="175">
        <f t="shared" si="718"/>
        <v>44.689337313432794</v>
      </c>
      <c r="AS5717" s="177">
        <f t="shared" si="725"/>
        <v>12.683261105068894</v>
      </c>
      <c r="AT5717" s="304"/>
      <c r="AU5717" s="304"/>
      <c r="AV5717" s="318">
        <v>8.36</v>
      </c>
      <c r="BB5717" s="364">
        <f t="shared" si="713"/>
        <v>32.4</v>
      </c>
      <c r="BC5717" s="683"/>
      <c r="BF5717" s="309">
        <v>474</v>
      </c>
      <c r="BG5717" s="694"/>
      <c r="BH5717" s="694"/>
      <c r="BI5717" s="342">
        <v>239.61</v>
      </c>
    </row>
    <row r="5718" spans="1:61" s="7" customFormat="1" x14ac:dyDescent="0.2">
      <c r="A5718" s="58">
        <v>42234</v>
      </c>
      <c r="B5718" s="309">
        <v>25.45</v>
      </c>
      <c r="C5718" s="175">
        <f t="shared" si="715"/>
        <v>25.471144628363238</v>
      </c>
      <c r="D5718" s="174">
        <v>8.17</v>
      </c>
      <c r="E5718" s="210">
        <f t="shared" si="726"/>
        <v>34.04</v>
      </c>
      <c r="F5718" s="211">
        <f t="shared" si="710"/>
        <v>33.619999999999997</v>
      </c>
      <c r="G5718" s="177">
        <f t="shared" si="711"/>
        <v>33.641144628363236</v>
      </c>
      <c r="H5718" s="310">
        <v>25.87</v>
      </c>
      <c r="I5718" s="174">
        <v>10.92</v>
      </c>
      <c r="J5718" s="247">
        <f t="shared" si="716"/>
        <v>8.532988947909022</v>
      </c>
      <c r="K5718" s="176">
        <f t="shared" si="717"/>
        <v>36.79</v>
      </c>
      <c r="L5718" s="249">
        <f t="shared" si="727"/>
        <v>34.402988947909023</v>
      </c>
      <c r="M5718" s="99"/>
      <c r="N5718" s="99"/>
      <c r="O5718" s="239">
        <f t="shared" si="712"/>
        <v>3.1700000000000017</v>
      </c>
      <c r="P5718" s="175">
        <f t="shared" si="720"/>
        <v>0.76184431954578713</v>
      </c>
      <c r="Q5718" s="240">
        <f t="shared" si="721"/>
        <v>8.6164718673552645E-2</v>
      </c>
      <c r="R5718" s="177">
        <f t="shared" si="722"/>
        <v>2.2144713085811434E-2</v>
      </c>
      <c r="S5718" s="315">
        <v>0</v>
      </c>
      <c r="T5718" s="320">
        <v>0.11385714285714285</v>
      </c>
      <c r="U5718" s="313">
        <v>0</v>
      </c>
      <c r="V5718" s="314">
        <v>0</v>
      </c>
      <c r="W5718" s="315">
        <v>0</v>
      </c>
      <c r="X5718" s="314">
        <v>0</v>
      </c>
      <c r="Y5718" s="316">
        <f t="shared" si="719"/>
        <v>33.506142857142855</v>
      </c>
      <c r="Z5718" s="298">
        <v>0</v>
      </c>
      <c r="AA5718" s="299">
        <v>0</v>
      </c>
      <c r="AB5718" s="300">
        <v>339.7</v>
      </c>
      <c r="AC5718" s="300">
        <v>0.05</v>
      </c>
      <c r="AD5718" s="301">
        <v>5.27</v>
      </c>
      <c r="AE5718" s="301">
        <v>11.91</v>
      </c>
      <c r="AF5718" s="300">
        <v>350.2</v>
      </c>
      <c r="AG5718" s="300">
        <v>0.1</v>
      </c>
      <c r="AH5718" s="300">
        <v>7.94</v>
      </c>
      <c r="AI5718" s="300">
        <v>0</v>
      </c>
      <c r="AJ5718" s="301">
        <v>18</v>
      </c>
      <c r="AK5718" s="928"/>
      <c r="AL5718"/>
      <c r="AM5718"/>
      <c r="AN5718" s="302">
        <f t="shared" si="723"/>
        <v>23.27</v>
      </c>
      <c r="AO5718" s="494"/>
      <c r="AP5718" s="317">
        <f t="shared" si="724"/>
        <v>-10.349999999999998</v>
      </c>
      <c r="AQ5718" s="175">
        <f t="shared" si="714"/>
        <v>20.357602388059679</v>
      </c>
      <c r="AR5718" s="175">
        <f t="shared" si="718"/>
        <v>25.627602388059678</v>
      </c>
      <c r="AS5718" s="177">
        <f t="shared" si="725"/>
        <v>-8.5011865598493443</v>
      </c>
      <c r="AT5718" s="304"/>
      <c r="AU5718" s="304"/>
      <c r="AV5718" s="318">
        <v>7.74</v>
      </c>
      <c r="BB5718" s="364">
        <f t="shared" si="713"/>
        <v>15.53</v>
      </c>
      <c r="BC5718" s="683"/>
      <c r="BF5718" s="309">
        <v>457</v>
      </c>
      <c r="BG5718" s="694"/>
      <c r="BH5718" s="694"/>
      <c r="BI5718" s="342">
        <v>252.3</v>
      </c>
    </row>
    <row r="5719" spans="1:61" s="7" customFormat="1" x14ac:dyDescent="0.2">
      <c r="A5719" s="58">
        <v>42235</v>
      </c>
      <c r="B5719" s="309">
        <v>24.49</v>
      </c>
      <c r="C5719" s="175">
        <f t="shared" si="715"/>
        <v>24.510347031379791</v>
      </c>
      <c r="D5719" s="174">
        <v>8.33</v>
      </c>
      <c r="E5719" s="210">
        <f t="shared" si="726"/>
        <v>32.43</v>
      </c>
      <c r="F5719" s="211">
        <f t="shared" si="710"/>
        <v>32.82</v>
      </c>
      <c r="G5719" s="177">
        <f t="shared" si="711"/>
        <v>32.840347031379792</v>
      </c>
      <c r="H5719" s="310">
        <v>24.1</v>
      </c>
      <c r="I5719" s="174">
        <v>11.02</v>
      </c>
      <c r="J5719" s="247">
        <f t="shared" si="716"/>
        <v>8.6111298723404239</v>
      </c>
      <c r="K5719" s="176">
        <f t="shared" si="717"/>
        <v>35.120000000000005</v>
      </c>
      <c r="L5719" s="249">
        <f t="shared" si="727"/>
        <v>32.711129872340422</v>
      </c>
      <c r="M5719" s="99"/>
      <c r="N5719" s="99"/>
      <c r="O5719" s="239">
        <f t="shared" si="712"/>
        <v>2.3000000000000043</v>
      </c>
      <c r="P5719" s="175">
        <f t="shared" si="720"/>
        <v>-0.1292171590393707</v>
      </c>
      <c r="Q5719" s="240">
        <f t="shared" si="721"/>
        <v>6.5489749430524033E-2</v>
      </c>
      <c r="R5719" s="177">
        <f t="shared" si="722"/>
        <v>-3.9502505582551875E-3</v>
      </c>
      <c r="S5719" s="315">
        <v>0</v>
      </c>
      <c r="T5719" s="320">
        <v>0.11385714285714285</v>
      </c>
      <c r="U5719" s="313">
        <v>0</v>
      </c>
      <c r="V5719" s="314">
        <v>0</v>
      </c>
      <c r="W5719" s="315">
        <v>0</v>
      </c>
      <c r="X5719" s="314">
        <v>0</v>
      </c>
      <c r="Y5719" s="316">
        <f t="shared" si="719"/>
        <v>32.706142857142858</v>
      </c>
      <c r="Z5719" s="298">
        <v>0</v>
      </c>
      <c r="AA5719" s="299">
        <v>0</v>
      </c>
      <c r="AB5719" s="300">
        <v>339.7</v>
      </c>
      <c r="AC5719" s="300">
        <v>0.2</v>
      </c>
      <c r="AD5719" s="301">
        <v>12.31</v>
      </c>
      <c r="AE5719" s="301">
        <v>4.37</v>
      </c>
      <c r="AF5719" s="300">
        <v>350.1</v>
      </c>
      <c r="AG5719" s="300">
        <v>0</v>
      </c>
      <c r="AH5719" s="300">
        <v>16.600000000000001</v>
      </c>
      <c r="AI5719" s="300">
        <v>0</v>
      </c>
      <c r="AJ5719" s="301">
        <v>25</v>
      </c>
      <c r="AK5719" s="928"/>
      <c r="AL5719"/>
      <c r="AM5719"/>
      <c r="AN5719" s="302">
        <f t="shared" si="723"/>
        <v>37.31</v>
      </c>
      <c r="AO5719" s="494"/>
      <c r="AP5719" s="317">
        <f t="shared" si="724"/>
        <v>4.490000000000002</v>
      </c>
      <c r="AQ5719" s="175">
        <f t="shared" si="714"/>
        <v>28.274447761194001</v>
      </c>
      <c r="AR5719" s="175">
        <f t="shared" si="718"/>
        <v>40.584447761193999</v>
      </c>
      <c r="AS5719" s="177">
        <f t="shared" si="725"/>
        <v>8.1853178888535751</v>
      </c>
      <c r="AT5719" s="304"/>
      <c r="AU5719" s="304"/>
      <c r="AV5719" s="318">
        <v>10</v>
      </c>
      <c r="BB5719" s="364">
        <f t="shared" si="713"/>
        <v>27.310000000000002</v>
      </c>
      <c r="BC5719" s="683"/>
      <c r="BF5719" s="309">
        <v>520</v>
      </c>
      <c r="BG5719" s="694"/>
      <c r="BH5719" s="694"/>
      <c r="BI5719" s="342">
        <v>283.97000000000003</v>
      </c>
    </row>
    <row r="5720" spans="1:61" s="7" customFormat="1" x14ac:dyDescent="0.2">
      <c r="A5720" s="58">
        <v>42236</v>
      </c>
      <c r="B5720" s="309">
        <v>23.48</v>
      </c>
      <c r="C5720" s="175">
        <f t="shared" si="715"/>
        <v>23.499507892886793</v>
      </c>
      <c r="D5720" s="174">
        <v>8.4600000000000009</v>
      </c>
      <c r="E5720" s="210">
        <f t="shared" si="726"/>
        <v>33.019999999999996</v>
      </c>
      <c r="F5720" s="211">
        <f t="shared" si="710"/>
        <v>31.94</v>
      </c>
      <c r="G5720" s="177">
        <f t="shared" si="711"/>
        <v>31.959507892886794</v>
      </c>
      <c r="H5720" s="310">
        <v>24.56</v>
      </c>
      <c r="I5720" s="174">
        <v>11.13</v>
      </c>
      <c r="J5720" s="247">
        <f t="shared" si="716"/>
        <v>8.697084889214965</v>
      </c>
      <c r="K5720" s="176">
        <f t="shared" si="717"/>
        <v>35.69</v>
      </c>
      <c r="L5720" s="249">
        <f t="shared" si="727"/>
        <v>33.257084889214966</v>
      </c>
      <c r="M5720" s="99"/>
      <c r="N5720" s="99"/>
      <c r="O5720" s="239">
        <f t="shared" si="712"/>
        <v>3.7499999999999964</v>
      </c>
      <c r="P5720" s="175">
        <f t="shared" si="720"/>
        <v>1.2975769963281714</v>
      </c>
      <c r="Q5720" s="240">
        <f t="shared" si="721"/>
        <v>0.10507144858503774</v>
      </c>
      <c r="R5720" s="177">
        <f t="shared" si="722"/>
        <v>3.901655844613628E-2</v>
      </c>
      <c r="S5720" s="315">
        <v>0</v>
      </c>
      <c r="T5720" s="320">
        <v>0.11385714285714285</v>
      </c>
      <c r="U5720" s="313">
        <v>0</v>
      </c>
      <c r="V5720" s="314">
        <v>0</v>
      </c>
      <c r="W5720" s="315">
        <v>0</v>
      </c>
      <c r="X5720" s="314">
        <v>0</v>
      </c>
      <c r="Y5720" s="316">
        <f t="shared" si="719"/>
        <v>31.826142857142859</v>
      </c>
      <c r="Z5720" s="298">
        <v>0</v>
      </c>
      <c r="AA5720" s="299">
        <v>0</v>
      </c>
      <c r="AB5720" s="300">
        <v>339.6</v>
      </c>
      <c r="AC5720" s="300">
        <v>0</v>
      </c>
      <c r="AD5720" s="301">
        <v>17.739999999999998</v>
      </c>
      <c r="AE5720" s="301">
        <v>14.1</v>
      </c>
      <c r="AF5720" s="300">
        <v>350</v>
      </c>
      <c r="AG5720" s="300">
        <v>0</v>
      </c>
      <c r="AH5720" s="300">
        <v>0</v>
      </c>
      <c r="AI5720" s="300">
        <v>0</v>
      </c>
      <c r="AJ5720" s="301">
        <v>14</v>
      </c>
      <c r="AK5720" s="928"/>
      <c r="AL5720"/>
      <c r="AM5720"/>
      <c r="AN5720" s="302">
        <f t="shared" si="723"/>
        <v>31.74</v>
      </c>
      <c r="AO5720" s="494"/>
      <c r="AP5720" s="317">
        <f t="shared" si="724"/>
        <v>-0.20000000000000284</v>
      </c>
      <c r="AQ5720" s="175">
        <f t="shared" si="714"/>
        <v>15.83369074626864</v>
      </c>
      <c r="AR5720" s="175">
        <f t="shared" si="718"/>
        <v>33.573690746268639</v>
      </c>
      <c r="AS5720" s="177">
        <f t="shared" si="725"/>
        <v>0.61240585705367323</v>
      </c>
      <c r="AT5720" s="304"/>
      <c r="AU5720" s="304"/>
      <c r="AV5720" s="318">
        <v>10.3</v>
      </c>
      <c r="BB5720" s="364">
        <f t="shared" si="713"/>
        <v>21.439999999999998</v>
      </c>
      <c r="BC5720" s="683"/>
      <c r="BF5720" s="366">
        <v>493</v>
      </c>
      <c r="BG5720" s="707"/>
      <c r="BH5720" s="707"/>
      <c r="BI5720" s="342">
        <v>256.89</v>
      </c>
    </row>
    <row r="5721" spans="1:61" s="7" customFormat="1" x14ac:dyDescent="0.2">
      <c r="A5721" s="58">
        <v>42237</v>
      </c>
      <c r="B5721" s="309">
        <v>24.5</v>
      </c>
      <c r="C5721" s="175">
        <f t="shared" si="715"/>
        <v>24.520355339681704</v>
      </c>
      <c r="D5721" s="174">
        <v>8.35</v>
      </c>
      <c r="E5721" s="210">
        <f t="shared" si="726"/>
        <v>33.22</v>
      </c>
      <c r="F5721" s="211">
        <f t="shared" si="710"/>
        <v>32.85</v>
      </c>
      <c r="G5721" s="177">
        <f t="shared" si="711"/>
        <v>32.870355339681701</v>
      </c>
      <c r="H5721" s="310">
        <v>24.87</v>
      </c>
      <c r="I5721" s="174">
        <v>11.01</v>
      </c>
      <c r="J5721" s="247">
        <f t="shared" si="716"/>
        <v>8.603315779897283</v>
      </c>
      <c r="K5721" s="176">
        <f t="shared" si="717"/>
        <v>35.880000000000003</v>
      </c>
      <c r="L5721" s="249">
        <f t="shared" si="727"/>
        <v>33.473315779897284</v>
      </c>
      <c r="M5721" s="99"/>
      <c r="N5721" s="99"/>
      <c r="O5721" s="239">
        <f t="shared" si="712"/>
        <v>3.0300000000000011</v>
      </c>
      <c r="P5721" s="175">
        <f t="shared" si="720"/>
        <v>0.60296044021558259</v>
      </c>
      <c r="Q5721" s="240">
        <f t="shared" si="721"/>
        <v>8.4448160535117084E-2</v>
      </c>
      <c r="R5721" s="177">
        <f t="shared" si="722"/>
        <v>1.80131673892222E-2</v>
      </c>
      <c r="S5721" s="315">
        <v>0</v>
      </c>
      <c r="T5721" s="320">
        <v>0.11385714285714285</v>
      </c>
      <c r="U5721" s="313">
        <v>0</v>
      </c>
      <c r="V5721" s="314">
        <v>0</v>
      </c>
      <c r="W5721" s="315">
        <v>0</v>
      </c>
      <c r="X5721" s="314">
        <v>0</v>
      </c>
      <c r="Y5721" s="316">
        <f t="shared" si="719"/>
        <v>32.736142857142859</v>
      </c>
      <c r="Z5721" s="298">
        <v>0</v>
      </c>
      <c r="AA5721" s="299">
        <v>0</v>
      </c>
      <c r="AB5721" s="300">
        <v>339.6</v>
      </c>
      <c r="AC5721" s="300">
        <v>0</v>
      </c>
      <c r="AD5721" s="301">
        <v>5.25</v>
      </c>
      <c r="AE5721" s="301">
        <v>12.73</v>
      </c>
      <c r="AF5721" s="300">
        <v>349.8</v>
      </c>
      <c r="AG5721" s="300">
        <v>0</v>
      </c>
      <c r="AH5721" s="300">
        <v>41.51</v>
      </c>
      <c r="AI5721" s="300">
        <v>0</v>
      </c>
      <c r="AJ5721" s="301">
        <v>15</v>
      </c>
      <c r="AK5721" s="928"/>
      <c r="AL5721"/>
      <c r="AM5721"/>
      <c r="AN5721" s="302">
        <f t="shared" si="723"/>
        <v>20.25</v>
      </c>
      <c r="AO5721" s="494"/>
      <c r="AP5721" s="317">
        <f t="shared" si="724"/>
        <v>-12.600000000000001</v>
      </c>
      <c r="AQ5721" s="175">
        <f t="shared" si="714"/>
        <v>16.964668656716398</v>
      </c>
      <c r="AR5721" s="175">
        <f t="shared" si="718"/>
        <v>22.214668656716398</v>
      </c>
      <c r="AS5721" s="177">
        <f t="shared" si="725"/>
        <v>-10.900447123180886</v>
      </c>
      <c r="AT5721" s="304"/>
      <c r="AU5721" s="304"/>
      <c r="AV5721" s="318">
        <v>8.02</v>
      </c>
      <c r="BB5721" s="364">
        <f t="shared" si="713"/>
        <v>12.23</v>
      </c>
      <c r="BC5721" s="683"/>
      <c r="BF5721" s="366">
        <v>597</v>
      </c>
      <c r="BG5721" s="707"/>
      <c r="BH5721" s="707"/>
      <c r="BI5721" s="342">
        <v>270.99</v>
      </c>
    </row>
    <row r="5722" spans="1:61" s="7" customFormat="1" x14ac:dyDescent="0.2">
      <c r="A5722" s="58">
        <v>42238</v>
      </c>
      <c r="B5722" s="309">
        <v>24.42</v>
      </c>
      <c r="C5722" s="175">
        <f t="shared" si="715"/>
        <v>24.440288873266418</v>
      </c>
      <c r="D5722" s="174">
        <v>8.33</v>
      </c>
      <c r="E5722" s="210">
        <f t="shared" si="726"/>
        <v>33.54</v>
      </c>
      <c r="F5722" s="211">
        <f t="shared" si="710"/>
        <v>32.75</v>
      </c>
      <c r="G5722" s="177">
        <f t="shared" si="711"/>
        <v>32.770288873266416</v>
      </c>
      <c r="H5722" s="310">
        <v>25.21</v>
      </c>
      <c r="I5722" s="174">
        <v>11.14</v>
      </c>
      <c r="J5722" s="247">
        <f t="shared" si="716"/>
        <v>8.7048989816581059</v>
      </c>
      <c r="K5722" s="176">
        <f t="shared" si="717"/>
        <v>36.35</v>
      </c>
      <c r="L5722" s="249">
        <f t="shared" si="727"/>
        <v>33.914898981658105</v>
      </c>
      <c r="M5722" s="99"/>
      <c r="N5722" s="99"/>
      <c r="O5722" s="239">
        <f t="shared" si="712"/>
        <v>3.6000000000000014</v>
      </c>
      <c r="P5722" s="175">
        <f t="shared" si="720"/>
        <v>1.1446101083916886</v>
      </c>
      <c r="Q5722" s="240">
        <f t="shared" si="721"/>
        <v>9.9037138927097701E-2</v>
      </c>
      <c r="R5722" s="177">
        <f t="shared" si="722"/>
        <v>3.3749477154884584E-2</v>
      </c>
      <c r="S5722" s="315">
        <v>0</v>
      </c>
      <c r="T5722" s="320">
        <v>4.6714285714285715E-2</v>
      </c>
      <c r="U5722" s="313">
        <v>0</v>
      </c>
      <c r="V5722" s="314">
        <v>0</v>
      </c>
      <c r="W5722" s="315">
        <v>0</v>
      </c>
      <c r="X5722" s="314">
        <v>0</v>
      </c>
      <c r="Y5722" s="316">
        <f t="shared" si="719"/>
        <v>32.703285714285713</v>
      </c>
      <c r="Z5722" s="298">
        <v>0</v>
      </c>
      <c r="AA5722" s="299">
        <v>0</v>
      </c>
      <c r="AB5722" s="300">
        <v>339.6</v>
      </c>
      <c r="AC5722" s="300">
        <v>0</v>
      </c>
      <c r="AD5722" s="301">
        <v>0</v>
      </c>
      <c r="AE5722" s="301">
        <v>0</v>
      </c>
      <c r="AF5722" s="300">
        <v>349.6</v>
      </c>
      <c r="AG5722" s="300">
        <v>0</v>
      </c>
      <c r="AH5722" s="300">
        <v>23.13</v>
      </c>
      <c r="AI5722" s="300">
        <v>0</v>
      </c>
      <c r="AJ5722" s="301">
        <v>29</v>
      </c>
      <c r="AK5722" s="928"/>
      <c r="AL5722"/>
      <c r="AM5722"/>
      <c r="AN5722" s="302">
        <f t="shared" si="723"/>
        <v>29</v>
      </c>
      <c r="AO5722" s="494"/>
      <c r="AP5722" s="317">
        <f t="shared" si="724"/>
        <v>-3.75</v>
      </c>
      <c r="AQ5722" s="175">
        <f t="shared" si="714"/>
        <v>32.798359402985042</v>
      </c>
      <c r="AR5722" s="175">
        <f t="shared" si="718"/>
        <v>32.798359402985042</v>
      </c>
      <c r="AS5722" s="177">
        <f t="shared" si="725"/>
        <v>-0.76853957867306377</v>
      </c>
      <c r="AT5722" s="304"/>
      <c r="AU5722" s="304"/>
      <c r="AV5722" s="318">
        <v>11.88</v>
      </c>
      <c r="BB5722" s="364">
        <f t="shared" si="713"/>
        <v>17.119999999999997</v>
      </c>
      <c r="BC5722" s="683"/>
      <c r="BF5722" s="366">
        <v>580</v>
      </c>
      <c r="BG5722" s="707"/>
      <c r="BH5722" s="707"/>
      <c r="BI5722" s="342">
        <v>289.14999999999998</v>
      </c>
    </row>
    <row r="5723" spans="1:61" s="7" customFormat="1" x14ac:dyDescent="0.2">
      <c r="A5723" s="58">
        <v>42239</v>
      </c>
      <c r="B5723" s="309">
        <v>22.45</v>
      </c>
      <c r="C5723" s="175">
        <f t="shared" si="715"/>
        <v>22.46865213778997</v>
      </c>
      <c r="D5723" s="174">
        <v>8.2799999999999994</v>
      </c>
      <c r="E5723" s="210">
        <f t="shared" si="726"/>
        <v>30.240000000000002</v>
      </c>
      <c r="F5723" s="211">
        <f t="shared" si="710"/>
        <v>30.729999999999997</v>
      </c>
      <c r="G5723" s="177">
        <f t="shared" si="711"/>
        <v>30.748652137789968</v>
      </c>
      <c r="H5723" s="310">
        <v>21.96</v>
      </c>
      <c r="I5723" s="174">
        <v>11.08</v>
      </c>
      <c r="J5723" s="247">
        <f t="shared" si="716"/>
        <v>8.658014426999264</v>
      </c>
      <c r="K5723" s="176">
        <f t="shared" si="717"/>
        <v>33.04</v>
      </c>
      <c r="L5723" s="249">
        <f t="shared" si="727"/>
        <v>30.618014426999267</v>
      </c>
      <c r="M5723" s="99"/>
      <c r="N5723" s="99"/>
      <c r="O5723" s="239">
        <f t="shared" si="712"/>
        <v>2.3100000000000023</v>
      </c>
      <c r="P5723" s="175">
        <f t="shared" si="720"/>
        <v>-0.13063771079070108</v>
      </c>
      <c r="Q5723" s="240">
        <f t="shared" si="721"/>
        <v>6.9915254237288213E-2</v>
      </c>
      <c r="R5723" s="177">
        <f t="shared" si="722"/>
        <v>-4.2666944031322773E-3</v>
      </c>
      <c r="S5723" s="315">
        <v>0</v>
      </c>
      <c r="T5723" s="320">
        <v>4.6714285714285715E-2</v>
      </c>
      <c r="U5723" s="313">
        <v>0</v>
      </c>
      <c r="V5723" s="314">
        <v>0</v>
      </c>
      <c r="W5723" s="315">
        <v>0</v>
      </c>
      <c r="X5723" s="314">
        <v>0</v>
      </c>
      <c r="Y5723" s="316">
        <f t="shared" si="719"/>
        <v>30.683285714285709</v>
      </c>
      <c r="Z5723" s="298">
        <v>0</v>
      </c>
      <c r="AA5723" s="299">
        <v>0</v>
      </c>
      <c r="AB5723" s="300">
        <v>339.6</v>
      </c>
      <c r="AC5723" s="300">
        <v>0</v>
      </c>
      <c r="AD5723" s="301">
        <v>0</v>
      </c>
      <c r="AE5723" s="301">
        <v>0</v>
      </c>
      <c r="AF5723" s="300">
        <v>349.4</v>
      </c>
      <c r="AG5723" s="300">
        <v>0</v>
      </c>
      <c r="AH5723" s="300">
        <v>22.96</v>
      </c>
      <c r="AI5723" s="300">
        <v>0</v>
      </c>
      <c r="AJ5723" s="301">
        <v>41</v>
      </c>
      <c r="AK5723" s="928"/>
      <c r="AL5723"/>
      <c r="AM5723"/>
      <c r="AN5723" s="302">
        <f t="shared" si="723"/>
        <v>41</v>
      </c>
      <c r="AO5723" s="494"/>
      <c r="AP5723" s="317">
        <f t="shared" si="724"/>
        <v>10.270000000000003</v>
      </c>
      <c r="AQ5723" s="175">
        <f t="shared" si="714"/>
        <v>46.370094328358157</v>
      </c>
      <c r="AR5723" s="175">
        <f t="shared" si="718"/>
        <v>46.370094328358157</v>
      </c>
      <c r="AS5723" s="177">
        <f t="shared" si="725"/>
        <v>16.100679901358887</v>
      </c>
      <c r="AT5723" s="304"/>
      <c r="AU5723" s="304"/>
      <c r="AV5723" s="318">
        <v>10.39</v>
      </c>
      <c r="BB5723" s="364">
        <f t="shared" si="713"/>
        <v>30.61</v>
      </c>
      <c r="BC5723" s="683"/>
      <c r="BF5723" s="366">
        <v>581</v>
      </c>
      <c r="BG5723" s="707"/>
      <c r="BH5723" s="707"/>
      <c r="BI5723" s="342">
        <v>307.63</v>
      </c>
    </row>
    <row r="5724" spans="1:61" s="7" customFormat="1" x14ac:dyDescent="0.2">
      <c r="A5724" s="58">
        <v>42240</v>
      </c>
      <c r="B5724" s="309">
        <v>24.54</v>
      </c>
      <c r="C5724" s="175">
        <f t="shared" si="715"/>
        <v>24.560388572889348</v>
      </c>
      <c r="D5724" s="174">
        <v>8.26</v>
      </c>
      <c r="E5724" s="210">
        <f t="shared" si="726"/>
        <v>33.25</v>
      </c>
      <c r="F5724" s="218">
        <f t="shared" si="710"/>
        <v>32.799999999999997</v>
      </c>
      <c r="G5724" s="177">
        <f t="shared" si="711"/>
        <v>32.82038857288935</v>
      </c>
      <c r="H5724" s="310">
        <v>24.99</v>
      </c>
      <c r="I5724" s="174">
        <v>10.85</v>
      </c>
      <c r="J5724" s="247">
        <f t="shared" si="716"/>
        <v>8.4782903008070409</v>
      </c>
      <c r="K5724" s="176">
        <f t="shared" si="717"/>
        <v>35.839999999999996</v>
      </c>
      <c r="L5724" s="249">
        <f t="shared" si="727"/>
        <v>33.468290300807041</v>
      </c>
      <c r="M5724" s="99"/>
      <c r="N5724" s="99"/>
      <c r="O5724" s="239">
        <f t="shared" si="712"/>
        <v>3.0399999999999991</v>
      </c>
      <c r="P5724" s="175">
        <f t="shared" si="720"/>
        <v>0.64790172791769152</v>
      </c>
      <c r="Q5724" s="240">
        <f t="shared" si="721"/>
        <v>8.4821428571428562E-2</v>
      </c>
      <c r="R5724" s="177">
        <f t="shared" si="722"/>
        <v>1.9358674198606082E-2</v>
      </c>
      <c r="S5724" s="315">
        <v>0</v>
      </c>
      <c r="T5724" s="320">
        <v>4.6714285714285715E-2</v>
      </c>
      <c r="U5724" s="313">
        <v>0</v>
      </c>
      <c r="V5724" s="314">
        <v>0</v>
      </c>
      <c r="W5724" s="315">
        <v>0</v>
      </c>
      <c r="X5724" s="314">
        <v>0</v>
      </c>
      <c r="Y5724" s="316">
        <f t="shared" si="719"/>
        <v>32.75328571428571</v>
      </c>
      <c r="Z5724" s="298">
        <v>0</v>
      </c>
      <c r="AA5724" s="299">
        <v>0</v>
      </c>
      <c r="AB5724" s="300">
        <v>339.6</v>
      </c>
      <c r="AC5724" s="300">
        <v>0</v>
      </c>
      <c r="AD5724" s="301">
        <v>0</v>
      </c>
      <c r="AE5724" s="301">
        <v>0</v>
      </c>
      <c r="AF5724" s="300">
        <v>349.2</v>
      </c>
      <c r="AG5724" s="300">
        <v>0</v>
      </c>
      <c r="AH5724" s="300">
        <v>25.81</v>
      </c>
      <c r="AI5724" s="300">
        <v>0</v>
      </c>
      <c r="AJ5724" s="301">
        <v>20</v>
      </c>
      <c r="AK5724" s="928"/>
      <c r="AL5724"/>
      <c r="AM5724"/>
      <c r="AN5724" s="302">
        <f t="shared" si="723"/>
        <v>20</v>
      </c>
      <c r="AO5724" s="494"/>
      <c r="AP5724" s="317">
        <f t="shared" si="724"/>
        <v>-12.799999999999997</v>
      </c>
      <c r="AQ5724" s="175">
        <f t="shared" si="714"/>
        <v>22.619558208955198</v>
      </c>
      <c r="AR5724" s="175">
        <f t="shared" si="718"/>
        <v>22.619558208955198</v>
      </c>
      <c r="AS5724" s="177">
        <f t="shared" si="725"/>
        <v>-10.620132091851843</v>
      </c>
      <c r="AT5724" s="304"/>
      <c r="AU5724" s="304"/>
      <c r="AV5724" s="318">
        <v>5.63</v>
      </c>
      <c r="BB5724" s="364">
        <f t="shared" si="713"/>
        <v>14.370000000000001</v>
      </c>
      <c r="BC5724" s="683"/>
      <c r="BF5724" s="366">
        <v>381</v>
      </c>
      <c r="BG5724" s="707"/>
      <c r="BH5724" s="707"/>
      <c r="BI5724" s="342">
        <v>278.33999999999997</v>
      </c>
    </row>
    <row r="5725" spans="1:61" s="7" customFormat="1" x14ac:dyDescent="0.2">
      <c r="A5725" s="58">
        <v>42241</v>
      </c>
      <c r="B5725" s="309">
        <v>23.71</v>
      </c>
      <c r="C5725" s="175">
        <f t="shared" si="715"/>
        <v>23.729698983830744</v>
      </c>
      <c r="D5725" s="174">
        <v>8.35</v>
      </c>
      <c r="E5725" s="210">
        <f t="shared" si="726"/>
        <v>33.089999999999996</v>
      </c>
      <c r="F5725" s="218">
        <f t="shared" si="710"/>
        <v>32.06</v>
      </c>
      <c r="G5725" s="177">
        <f t="shared" si="711"/>
        <v>32.079698983830745</v>
      </c>
      <c r="H5725" s="310">
        <v>24.74</v>
      </c>
      <c r="I5725" s="174">
        <v>11.2</v>
      </c>
      <c r="J5725" s="247">
        <f t="shared" si="716"/>
        <v>8.7517835363169461</v>
      </c>
      <c r="K5725" s="176">
        <f t="shared" si="717"/>
        <v>35.94</v>
      </c>
      <c r="L5725" s="249">
        <f t="shared" si="727"/>
        <v>33.491783536316944</v>
      </c>
      <c r="M5725" s="99"/>
      <c r="N5725" s="99"/>
      <c r="O5725" s="239">
        <f t="shared" si="712"/>
        <v>3.8799999999999955</v>
      </c>
      <c r="P5725" s="175">
        <f t="shared" si="720"/>
        <v>1.4120845524861991</v>
      </c>
      <c r="Q5725" s="240">
        <f t="shared" si="721"/>
        <v>0.10795770728992754</v>
      </c>
      <c r="R5725" s="177">
        <f t="shared" si="722"/>
        <v>4.216211868666235E-2</v>
      </c>
      <c r="S5725" s="315">
        <v>0</v>
      </c>
      <c r="T5725" s="320">
        <v>4.6714285714285715E-2</v>
      </c>
      <c r="U5725" s="313">
        <v>0</v>
      </c>
      <c r="V5725" s="314">
        <v>0</v>
      </c>
      <c r="W5725" s="315">
        <v>0</v>
      </c>
      <c r="X5725" s="314">
        <v>0</v>
      </c>
      <c r="Y5725" s="316">
        <f t="shared" si="719"/>
        <v>32.013285714285715</v>
      </c>
      <c r="Z5725" s="298">
        <v>0</v>
      </c>
      <c r="AA5725" s="299">
        <v>0</v>
      </c>
      <c r="AB5725" s="300">
        <v>339.6</v>
      </c>
      <c r="AC5725" s="300">
        <v>0</v>
      </c>
      <c r="AD5725" s="301">
        <v>0</v>
      </c>
      <c r="AE5725" s="301">
        <v>0</v>
      </c>
      <c r="AF5725" s="300">
        <v>349</v>
      </c>
      <c r="AG5725" s="300">
        <v>0</v>
      </c>
      <c r="AH5725" s="300">
        <v>25.56</v>
      </c>
      <c r="AI5725" s="300">
        <v>0</v>
      </c>
      <c r="AJ5725" s="301">
        <v>33</v>
      </c>
      <c r="AK5725" s="928"/>
      <c r="AL5725"/>
      <c r="AM5725"/>
      <c r="AN5725" s="302">
        <f t="shared" si="723"/>
        <v>33</v>
      </c>
      <c r="AO5725" s="494"/>
      <c r="AP5725" s="317">
        <f t="shared" si="724"/>
        <v>0.93999999999999773</v>
      </c>
      <c r="AQ5725" s="175">
        <f t="shared" si="714"/>
        <v>37.32227104477608</v>
      </c>
      <c r="AR5725" s="175">
        <f t="shared" si="718"/>
        <v>37.32227104477608</v>
      </c>
      <c r="AS5725" s="177">
        <f t="shared" si="725"/>
        <v>4.1238875084591342</v>
      </c>
      <c r="AT5725" s="304"/>
      <c r="AU5725" s="304"/>
      <c r="AV5725" s="318">
        <v>8.92</v>
      </c>
      <c r="BB5725" s="364">
        <f t="shared" si="713"/>
        <v>24.08</v>
      </c>
      <c r="BC5725" s="683"/>
      <c r="BF5725" s="309">
        <v>489</v>
      </c>
      <c r="BG5725" s="694"/>
      <c r="BH5725" s="694"/>
      <c r="BI5725" s="342">
        <v>297.89999999999998</v>
      </c>
    </row>
    <row r="5726" spans="1:61" s="7" customFormat="1" x14ac:dyDescent="0.2">
      <c r="A5726" s="58">
        <v>42242</v>
      </c>
      <c r="B5726" s="309">
        <v>23.54</v>
      </c>
      <c r="C5726" s="175">
        <f t="shared" si="715"/>
        <v>23.559557742698257</v>
      </c>
      <c r="D5726" s="174">
        <v>8.25</v>
      </c>
      <c r="E5726" s="210">
        <f t="shared" si="726"/>
        <v>32.11</v>
      </c>
      <c r="F5726" s="218">
        <f t="shared" si="710"/>
        <v>31.79</v>
      </c>
      <c r="G5726" s="177">
        <f t="shared" si="711"/>
        <v>31.809557742698257</v>
      </c>
      <c r="H5726" s="310">
        <v>23.86</v>
      </c>
      <c r="I5726" s="174">
        <v>10.96</v>
      </c>
      <c r="J5726" s="247">
        <f t="shared" si="716"/>
        <v>8.5642453176815838</v>
      </c>
      <c r="K5726" s="176">
        <f t="shared" si="717"/>
        <v>34.82</v>
      </c>
      <c r="L5726" s="249">
        <f t="shared" si="727"/>
        <v>32.424245317681581</v>
      </c>
      <c r="M5726" s="99"/>
      <c r="N5726" s="99"/>
      <c r="O5726" s="239">
        <f t="shared" si="712"/>
        <v>3.0300000000000011</v>
      </c>
      <c r="P5726" s="175">
        <f t="shared" si="720"/>
        <v>0.61468757498332494</v>
      </c>
      <c r="Q5726" s="240">
        <f t="shared" si="721"/>
        <v>8.7018954623779468E-2</v>
      </c>
      <c r="R5726" s="177">
        <f t="shared" si="722"/>
        <v>1.8957652490006412E-2</v>
      </c>
      <c r="S5726" s="315">
        <v>0</v>
      </c>
      <c r="T5726" s="320">
        <v>4.6714285714285715E-2</v>
      </c>
      <c r="U5726" s="313">
        <v>0</v>
      </c>
      <c r="V5726" s="314">
        <v>0</v>
      </c>
      <c r="W5726" s="315">
        <v>0</v>
      </c>
      <c r="X5726" s="314">
        <v>0</v>
      </c>
      <c r="Y5726" s="316">
        <f t="shared" si="719"/>
        <v>31.743285714285712</v>
      </c>
      <c r="Z5726" s="298">
        <v>0</v>
      </c>
      <c r="AA5726" s="299">
        <v>0</v>
      </c>
      <c r="AB5726" s="300">
        <v>339.6</v>
      </c>
      <c r="AC5726" s="300">
        <v>0</v>
      </c>
      <c r="AD5726" s="301">
        <v>0.78</v>
      </c>
      <c r="AE5726" s="301">
        <v>0</v>
      </c>
      <c r="AF5726" s="300">
        <v>348.75</v>
      </c>
      <c r="AG5726" s="300">
        <v>0</v>
      </c>
      <c r="AH5726" s="300">
        <v>25.12</v>
      </c>
      <c r="AI5726" s="300">
        <v>0</v>
      </c>
      <c r="AJ5726" s="301">
        <v>30</v>
      </c>
      <c r="AK5726" s="928"/>
      <c r="AL5726"/>
      <c r="AM5726"/>
      <c r="AN5726" s="302">
        <f t="shared" si="723"/>
        <v>30.78</v>
      </c>
      <c r="AO5726" s="494"/>
      <c r="AP5726" s="317">
        <f t="shared" si="724"/>
        <v>-1.009999999999998</v>
      </c>
      <c r="AQ5726" s="175">
        <f t="shared" si="714"/>
        <v>33.929337313432796</v>
      </c>
      <c r="AR5726" s="175">
        <f t="shared" si="718"/>
        <v>34.709337313432798</v>
      </c>
      <c r="AS5726" s="177">
        <f t="shared" si="725"/>
        <v>2.6060919957512141</v>
      </c>
      <c r="AT5726" s="304"/>
      <c r="AU5726" s="304"/>
      <c r="AV5726" s="318">
        <v>9.1</v>
      </c>
      <c r="BB5726" s="364">
        <f t="shared" si="713"/>
        <v>21.68</v>
      </c>
      <c r="BC5726" s="683"/>
      <c r="BF5726" s="309">
        <v>535</v>
      </c>
      <c r="BG5726" s="694"/>
      <c r="BH5726" s="694"/>
      <c r="BI5726" s="342">
        <v>295.06</v>
      </c>
    </row>
    <row r="5727" spans="1:61" s="7" customFormat="1" x14ac:dyDescent="0.2">
      <c r="A5727" s="58">
        <v>42243</v>
      </c>
      <c r="B5727" s="309">
        <v>24.32</v>
      </c>
      <c r="C5727" s="175">
        <f t="shared" si="715"/>
        <v>24.34020579024731</v>
      </c>
      <c r="D5727" s="174">
        <v>8.39</v>
      </c>
      <c r="E5727" s="210">
        <f t="shared" si="726"/>
        <v>33.49</v>
      </c>
      <c r="F5727" s="218">
        <f t="shared" si="710"/>
        <v>32.71</v>
      </c>
      <c r="G5727" s="177">
        <f t="shared" si="711"/>
        <v>32.730205790247311</v>
      </c>
      <c r="H5727" s="310">
        <v>25.1</v>
      </c>
      <c r="I5727" s="174">
        <v>11.16</v>
      </c>
      <c r="J5727" s="247">
        <f t="shared" si="716"/>
        <v>8.720527166544386</v>
      </c>
      <c r="K5727" s="176">
        <f t="shared" si="717"/>
        <v>36.260000000000005</v>
      </c>
      <c r="L5727" s="249">
        <f t="shared" si="727"/>
        <v>33.820527166544387</v>
      </c>
      <c r="M5727" s="99"/>
      <c r="N5727" s="99"/>
      <c r="O5727" s="239">
        <f t="shared" si="712"/>
        <v>3.5500000000000043</v>
      </c>
      <c r="P5727" s="175">
        <f t="shared" si="720"/>
        <v>1.0903213762970765</v>
      </c>
      <c r="Q5727" s="240">
        <f t="shared" si="721"/>
        <v>9.7904026475455153E-2</v>
      </c>
      <c r="R5727" s="177">
        <f t="shared" si="722"/>
        <v>3.223845006696506E-2</v>
      </c>
      <c r="S5727" s="315">
        <v>0</v>
      </c>
      <c r="T5727" s="320">
        <v>4.6714285714285715E-2</v>
      </c>
      <c r="U5727" s="313">
        <v>0</v>
      </c>
      <c r="V5727" s="314">
        <v>0</v>
      </c>
      <c r="W5727" s="315">
        <v>0</v>
      </c>
      <c r="X5727" s="314">
        <v>0</v>
      </c>
      <c r="Y5727" s="316">
        <f t="shared" si="719"/>
        <v>32.663285714285713</v>
      </c>
      <c r="Z5727" s="298">
        <v>0</v>
      </c>
      <c r="AA5727" s="299">
        <v>0</v>
      </c>
      <c r="AB5727" s="300">
        <v>339.5</v>
      </c>
      <c r="AC5727" s="300">
        <v>0</v>
      </c>
      <c r="AD5727" s="301">
        <v>6.74</v>
      </c>
      <c r="AE5727" s="301">
        <v>7.68</v>
      </c>
      <c r="AF5727" s="300">
        <v>348.55</v>
      </c>
      <c r="AG5727" s="300">
        <v>0</v>
      </c>
      <c r="AH5727" s="300">
        <v>29.47</v>
      </c>
      <c r="AI5727" s="300">
        <v>0</v>
      </c>
      <c r="AJ5727" s="301">
        <v>29</v>
      </c>
      <c r="AK5727" s="928"/>
      <c r="AL5727"/>
      <c r="AM5727"/>
      <c r="AN5727" s="302">
        <f t="shared" si="723"/>
        <v>35.74</v>
      </c>
      <c r="AO5727" s="494"/>
      <c r="AP5727" s="317">
        <f t="shared" si="724"/>
        <v>3.0300000000000011</v>
      </c>
      <c r="AQ5727" s="175">
        <f t="shared" si="714"/>
        <v>32.798359402985042</v>
      </c>
      <c r="AR5727" s="175">
        <f t="shared" si="718"/>
        <v>39.538359402985044</v>
      </c>
      <c r="AS5727" s="177">
        <f t="shared" si="725"/>
        <v>6.0352322364406561</v>
      </c>
      <c r="AT5727" s="304"/>
      <c r="AU5727" s="304"/>
      <c r="AV5727" s="318">
        <v>9.16</v>
      </c>
      <c r="BB5727" s="364">
        <f t="shared" si="713"/>
        <v>26.580000000000002</v>
      </c>
      <c r="BC5727" s="683"/>
      <c r="BF5727" s="309">
        <v>529</v>
      </c>
      <c r="BG5727" s="694"/>
      <c r="BH5727" s="694"/>
      <c r="BI5727" s="342">
        <v>293.43</v>
      </c>
    </row>
    <row r="5728" spans="1:61" s="7" customFormat="1" x14ac:dyDescent="0.2">
      <c r="A5728" s="58">
        <v>42244</v>
      </c>
      <c r="B5728" s="309">
        <v>25.29</v>
      </c>
      <c r="C5728" s="175">
        <f t="shared" si="715"/>
        <v>25.311011695532663</v>
      </c>
      <c r="D5728" s="174">
        <v>8.1999999999999993</v>
      </c>
      <c r="E5728" s="210">
        <f t="shared" si="726"/>
        <v>33.769999999999996</v>
      </c>
      <c r="F5728" s="218">
        <f t="shared" si="710"/>
        <v>33.489999999999995</v>
      </c>
      <c r="G5728" s="177">
        <f t="shared" si="711"/>
        <v>33.511011695532659</v>
      </c>
      <c r="H5728" s="310">
        <v>25.57</v>
      </c>
      <c r="I5728" s="174">
        <v>11.04</v>
      </c>
      <c r="J5728" s="247">
        <f t="shared" si="716"/>
        <v>8.626758057226704</v>
      </c>
      <c r="K5728" s="176">
        <f t="shared" si="717"/>
        <v>36.61</v>
      </c>
      <c r="L5728" s="249">
        <f t="shared" si="727"/>
        <v>34.196758057226702</v>
      </c>
      <c r="M5728" s="99"/>
      <c r="N5728" s="99"/>
      <c r="O5728" s="239">
        <f t="shared" si="712"/>
        <v>3.1200000000000045</v>
      </c>
      <c r="P5728" s="175">
        <f t="shared" si="720"/>
        <v>0.68574636169404357</v>
      </c>
      <c r="Q5728" s="240">
        <f t="shared" si="721"/>
        <v>8.5222616771374063E-2</v>
      </c>
      <c r="R5728" s="177">
        <f t="shared" si="722"/>
        <v>2.0052964101055386E-2</v>
      </c>
      <c r="S5728" s="315">
        <v>0</v>
      </c>
      <c r="T5728" s="320">
        <v>4.6714285714285715E-2</v>
      </c>
      <c r="U5728" s="313">
        <v>0</v>
      </c>
      <c r="V5728" s="314">
        <v>0</v>
      </c>
      <c r="W5728" s="315">
        <v>0</v>
      </c>
      <c r="X5728" s="314">
        <v>0</v>
      </c>
      <c r="Y5728" s="316">
        <f t="shared" si="719"/>
        <v>33.443285714285707</v>
      </c>
      <c r="Z5728" s="298">
        <v>0</v>
      </c>
      <c r="AA5728" s="299">
        <v>0</v>
      </c>
      <c r="AB5728" s="300">
        <v>339.5</v>
      </c>
      <c r="AC5728" s="300">
        <v>0</v>
      </c>
      <c r="AD5728" s="301">
        <v>6.13</v>
      </c>
      <c r="AE5728" s="301">
        <v>6.79</v>
      </c>
      <c r="AF5728" s="300">
        <v>348.35</v>
      </c>
      <c r="AG5728" s="300">
        <v>0</v>
      </c>
      <c r="AH5728" s="300">
        <v>22.18</v>
      </c>
      <c r="AI5728" s="300">
        <v>0</v>
      </c>
      <c r="AJ5728" s="301">
        <v>27</v>
      </c>
      <c r="AK5728" s="928"/>
      <c r="AL5728"/>
      <c r="AM5728"/>
      <c r="AN5728" s="302">
        <f t="shared" si="723"/>
        <v>33.130000000000003</v>
      </c>
      <c r="AO5728" s="494"/>
      <c r="AP5728" s="317">
        <f t="shared" si="724"/>
        <v>-0.35999999999999233</v>
      </c>
      <c r="AQ5728" s="175">
        <f t="shared" si="714"/>
        <v>30.53640358208952</v>
      </c>
      <c r="AR5728" s="175">
        <f t="shared" si="718"/>
        <v>36.666403582089522</v>
      </c>
      <c r="AS5728" s="177">
        <f t="shared" si="725"/>
        <v>2.7750455248628185</v>
      </c>
      <c r="AT5728" s="304"/>
      <c r="AU5728" s="304"/>
      <c r="AV5728" s="318">
        <v>11.65</v>
      </c>
      <c r="BB5728" s="364">
        <f t="shared" ref="BB5728:BB5759" si="728">AN5728-AV5728</f>
        <v>21.480000000000004</v>
      </c>
      <c r="BC5728" s="683"/>
      <c r="BF5728" s="309">
        <v>509</v>
      </c>
      <c r="BG5728" s="694"/>
      <c r="BH5728" s="694"/>
      <c r="BI5728" s="342">
        <v>273</v>
      </c>
    </row>
    <row r="5729" spans="1:61" s="7" customFormat="1" x14ac:dyDescent="0.2">
      <c r="A5729" s="58">
        <v>42245</v>
      </c>
      <c r="B5729" s="309">
        <v>25.43</v>
      </c>
      <c r="C5729" s="175">
        <f t="shared" si="715"/>
        <v>25.451128011759419</v>
      </c>
      <c r="D5729" s="174">
        <v>8.32</v>
      </c>
      <c r="E5729" s="210">
        <f t="shared" si="726"/>
        <v>35.22</v>
      </c>
      <c r="F5729" s="218">
        <f t="shared" si="710"/>
        <v>33.75</v>
      </c>
      <c r="G5729" s="177">
        <f t="shared" si="711"/>
        <v>33.771128011759416</v>
      </c>
      <c r="H5729" s="310">
        <v>26.9</v>
      </c>
      <c r="I5729" s="174">
        <v>11.31</v>
      </c>
      <c r="J5729" s="247">
        <f t="shared" si="716"/>
        <v>8.8377385531914872</v>
      </c>
      <c r="K5729" s="176">
        <f t="shared" si="717"/>
        <v>38.21</v>
      </c>
      <c r="L5729" s="249">
        <f t="shared" si="727"/>
        <v>35.737738553191484</v>
      </c>
      <c r="M5729" s="99"/>
      <c r="N5729" s="99"/>
      <c r="O5729" s="239">
        <f t="shared" si="712"/>
        <v>4.4600000000000009</v>
      </c>
      <c r="P5729" s="175">
        <f t="shared" si="720"/>
        <v>1.9666105414320683</v>
      </c>
      <c r="Q5729" s="240">
        <f t="shared" si="721"/>
        <v>0.11672337084532847</v>
      </c>
      <c r="R5729" s="177">
        <f t="shared" si="722"/>
        <v>5.5028958771551714E-2</v>
      </c>
      <c r="S5729" s="315">
        <v>0</v>
      </c>
      <c r="T5729" s="320">
        <v>3.7428571428571429E-2</v>
      </c>
      <c r="U5729" s="313">
        <v>0</v>
      </c>
      <c r="V5729" s="314">
        <v>0</v>
      </c>
      <c r="W5729" s="315">
        <v>0</v>
      </c>
      <c r="X5729" s="314">
        <v>0</v>
      </c>
      <c r="Y5729" s="316">
        <f t="shared" si="719"/>
        <v>33.71257142857143</v>
      </c>
      <c r="Z5729" s="298">
        <v>0</v>
      </c>
      <c r="AA5729" s="299">
        <v>0</v>
      </c>
      <c r="AB5729" s="300">
        <v>339.5</v>
      </c>
      <c r="AC5729" s="300">
        <v>0</v>
      </c>
      <c r="AD5729" s="301">
        <v>0</v>
      </c>
      <c r="AE5729" s="301">
        <v>0</v>
      </c>
      <c r="AF5729" s="300">
        <v>348.2</v>
      </c>
      <c r="AG5729" s="300">
        <v>0</v>
      </c>
      <c r="AH5729" s="300">
        <v>39.32</v>
      </c>
      <c r="AI5729" s="300">
        <v>0</v>
      </c>
      <c r="AJ5729" s="301">
        <v>40</v>
      </c>
      <c r="AK5729" s="928"/>
      <c r="AL5729"/>
      <c r="AM5729"/>
      <c r="AN5729" s="302">
        <f t="shared" si="723"/>
        <v>40</v>
      </c>
      <c r="AO5729" s="494"/>
      <c r="AP5729" s="317">
        <f t="shared" si="724"/>
        <v>6.25</v>
      </c>
      <c r="AQ5729" s="175">
        <f t="shared" si="714"/>
        <v>45.239116417910395</v>
      </c>
      <c r="AR5729" s="175">
        <f t="shared" si="718"/>
        <v>45.239116417910395</v>
      </c>
      <c r="AS5729" s="177">
        <f t="shared" si="725"/>
        <v>9.8457778647189116</v>
      </c>
      <c r="AT5729" s="304"/>
      <c r="AU5729" s="304"/>
      <c r="AV5729" s="318">
        <v>11.47</v>
      </c>
      <c r="BB5729" s="364">
        <f t="shared" si="728"/>
        <v>28.53</v>
      </c>
      <c r="BC5729" s="683"/>
      <c r="BF5729" s="309">
        <v>574</v>
      </c>
      <c r="BG5729" s="694"/>
      <c r="BH5729" s="694"/>
      <c r="BI5729" s="342">
        <v>287.87</v>
      </c>
    </row>
    <row r="5730" spans="1:61" s="7" customFormat="1" x14ac:dyDescent="0.2">
      <c r="A5730" s="58">
        <v>42246</v>
      </c>
      <c r="B5730" s="309">
        <v>22.27</v>
      </c>
      <c r="C5730" s="175">
        <f t="shared" si="715"/>
        <v>22.288502588355573</v>
      </c>
      <c r="D5730" s="174">
        <v>8.1199999999999992</v>
      </c>
      <c r="E5730" s="210">
        <f t="shared" si="726"/>
        <v>31.509999999999998</v>
      </c>
      <c r="F5730" s="218">
        <f t="shared" si="710"/>
        <v>30.39</v>
      </c>
      <c r="G5730" s="177">
        <f t="shared" si="711"/>
        <v>30.408502588355574</v>
      </c>
      <c r="H5730" s="347">
        <v>23.39</v>
      </c>
      <c r="I5730" s="189">
        <v>10.6</v>
      </c>
      <c r="J5730" s="247">
        <f t="shared" si="716"/>
        <v>8.2829379897285378</v>
      </c>
      <c r="K5730" s="191">
        <f t="shared" si="717"/>
        <v>33.99</v>
      </c>
      <c r="L5730" s="249">
        <f t="shared" si="727"/>
        <v>31.672937989728538</v>
      </c>
      <c r="M5730" s="274"/>
      <c r="N5730" s="274"/>
      <c r="O5730" s="348">
        <f t="shared" si="712"/>
        <v>3.6000000000000014</v>
      </c>
      <c r="P5730" s="190">
        <f t="shared" si="720"/>
        <v>1.264435401372964</v>
      </c>
      <c r="Q5730" s="349">
        <f t="shared" si="721"/>
        <v>0.10591350397175643</v>
      </c>
      <c r="R5730" s="192">
        <f t="shared" si="722"/>
        <v>3.9921632839461166E-2</v>
      </c>
      <c r="S5730" s="350">
        <v>0</v>
      </c>
      <c r="T5730" s="320">
        <v>3.7428571428571429E-2</v>
      </c>
      <c r="U5730" s="351">
        <v>0</v>
      </c>
      <c r="V5730" s="352">
        <v>0</v>
      </c>
      <c r="W5730" s="350">
        <v>0</v>
      </c>
      <c r="X5730" s="352">
        <v>0</v>
      </c>
      <c r="Y5730" s="328">
        <f t="shared" si="719"/>
        <v>30.35257142857143</v>
      </c>
      <c r="Z5730" s="353">
        <v>0</v>
      </c>
      <c r="AA5730" s="354">
        <v>0</v>
      </c>
      <c r="AB5730" s="355">
        <v>339.5</v>
      </c>
      <c r="AC5730" s="355">
        <v>0.2</v>
      </c>
      <c r="AD5730" s="356">
        <v>0</v>
      </c>
      <c r="AE5730" s="356">
        <v>0</v>
      </c>
      <c r="AF5730" s="355">
        <v>348</v>
      </c>
      <c r="AG5730" s="355">
        <v>0.3</v>
      </c>
      <c r="AH5730" s="355">
        <v>29.32</v>
      </c>
      <c r="AI5730" s="355">
        <v>0</v>
      </c>
      <c r="AJ5730" s="356">
        <v>25</v>
      </c>
      <c r="AK5730" s="928"/>
      <c r="AL5730"/>
      <c r="AM5730"/>
      <c r="AN5730" s="302">
        <f t="shared" si="723"/>
        <v>25</v>
      </c>
      <c r="AO5730" s="862"/>
      <c r="AP5730" s="357">
        <f t="shared" si="724"/>
        <v>-5.3900000000000006</v>
      </c>
      <c r="AQ5730" s="190">
        <f t="shared" si="714"/>
        <v>28.274447761194001</v>
      </c>
      <c r="AR5730" s="190">
        <f t="shared" si="718"/>
        <v>28.274447761194001</v>
      </c>
      <c r="AS5730" s="192">
        <f t="shared" si="725"/>
        <v>-3.0090902285345393</v>
      </c>
      <c r="AT5730" s="334"/>
      <c r="AU5730" s="304"/>
      <c r="AV5730" s="358">
        <v>7.77</v>
      </c>
      <c r="BB5730" s="367">
        <f t="shared" si="728"/>
        <v>17.23</v>
      </c>
      <c r="BC5730" s="683"/>
      <c r="BF5730" s="337">
        <v>649</v>
      </c>
      <c r="BG5730" s="696"/>
      <c r="BH5730" s="696"/>
      <c r="BI5730" s="361">
        <v>316.39</v>
      </c>
    </row>
    <row r="5731" spans="1:61" s="7" customFormat="1" ht="13.5" thickBot="1" x14ac:dyDescent="0.25">
      <c r="A5731" s="58">
        <v>42247</v>
      </c>
      <c r="B5731" s="321">
        <v>20.21</v>
      </c>
      <c r="C5731" s="242">
        <f t="shared" si="715"/>
        <v>20.226791078161931</v>
      </c>
      <c r="D5731" s="224">
        <v>8.49</v>
      </c>
      <c r="E5731" s="210">
        <f t="shared" si="726"/>
        <v>29.410000000000004</v>
      </c>
      <c r="F5731" s="221">
        <f t="shared" si="710"/>
        <v>28.700000000000003</v>
      </c>
      <c r="G5731" s="222">
        <f t="shared" si="711"/>
        <v>28.716791078161933</v>
      </c>
      <c r="H5731" s="347">
        <v>20.92</v>
      </c>
      <c r="I5731" s="189">
        <v>11.3</v>
      </c>
      <c r="J5731" s="247">
        <f t="shared" si="716"/>
        <v>8.829924460748348</v>
      </c>
      <c r="K5731" s="191">
        <f t="shared" si="717"/>
        <v>32.22</v>
      </c>
      <c r="L5731" s="249">
        <f t="shared" si="727"/>
        <v>29.74992446074835</v>
      </c>
      <c r="M5731" s="274"/>
      <c r="N5731" s="274"/>
      <c r="O5731" s="348">
        <f t="shared" si="712"/>
        <v>3.519999999999996</v>
      </c>
      <c r="P5731" s="190">
        <f t="shared" si="720"/>
        <v>1.0331333825864171</v>
      </c>
      <c r="Q5731" s="349">
        <f t="shared" si="721"/>
        <v>0.10924891371818735</v>
      </c>
      <c r="R5731" s="192">
        <f t="shared" si="722"/>
        <v>3.4727260701099237E-2</v>
      </c>
      <c r="S5731" s="350">
        <v>0</v>
      </c>
      <c r="T5731" s="320">
        <v>3.7428571428571429E-2</v>
      </c>
      <c r="U5731" s="351">
        <v>0</v>
      </c>
      <c r="V5731" s="352">
        <v>0</v>
      </c>
      <c r="W5731" s="350">
        <v>0</v>
      </c>
      <c r="X5731" s="352">
        <v>0</v>
      </c>
      <c r="Y5731" s="328">
        <v>0</v>
      </c>
      <c r="Z5731" s="353">
        <v>0</v>
      </c>
      <c r="AA5731" s="354">
        <v>0</v>
      </c>
      <c r="AB5731" s="355">
        <v>339.4</v>
      </c>
      <c r="AC5731" s="355">
        <v>0.9</v>
      </c>
      <c r="AD5731" s="356">
        <v>0</v>
      </c>
      <c r="AE5731" s="356">
        <v>4.45</v>
      </c>
      <c r="AF5731" s="355">
        <v>347.9</v>
      </c>
      <c r="AG5731" s="355">
        <v>0.8</v>
      </c>
      <c r="AH5731" s="355">
        <v>13.28</v>
      </c>
      <c r="AI5731" s="355">
        <v>0</v>
      </c>
      <c r="AJ5731" s="356">
        <v>25</v>
      </c>
      <c r="AK5731" s="928"/>
      <c r="AL5731"/>
      <c r="AM5731"/>
      <c r="AN5731" s="302">
        <f t="shared" si="723"/>
        <v>25</v>
      </c>
      <c r="AO5731" s="862"/>
      <c r="AP5731" s="357">
        <f t="shared" si="724"/>
        <v>-3.7000000000000028</v>
      </c>
      <c r="AQ5731" s="190">
        <f t="shared" si="714"/>
        <v>28.274447761194001</v>
      </c>
      <c r="AR5731" s="190">
        <f t="shared" si="718"/>
        <v>28.274447761194001</v>
      </c>
      <c r="AS5731" s="192">
        <f t="shared" si="725"/>
        <v>-1.1688766995543496</v>
      </c>
      <c r="AT5731" s="304"/>
      <c r="AU5731" s="304"/>
      <c r="AV5731" s="358">
        <v>5.74</v>
      </c>
      <c r="BB5731" s="367">
        <f t="shared" si="728"/>
        <v>19.259999999999998</v>
      </c>
      <c r="BC5731" s="683"/>
      <c r="BF5731" s="337">
        <v>511</v>
      </c>
      <c r="BG5731" s="696"/>
      <c r="BH5731" s="696"/>
      <c r="BI5731" s="361">
        <v>312.70999999999998</v>
      </c>
    </row>
    <row r="5732" spans="1:61" s="7" customFormat="1" ht="13.5" thickBot="1" x14ac:dyDescent="0.25">
      <c r="A5732" s="58">
        <v>42248</v>
      </c>
      <c r="B5732" s="288">
        <v>21.07</v>
      </c>
      <c r="C5732" s="151">
        <f>B5732*0.990041595768068</f>
        <v>20.860176422833195</v>
      </c>
      <c r="D5732" s="150">
        <v>8.26</v>
      </c>
      <c r="E5732" s="210">
        <f t="shared" si="726"/>
        <v>29.18</v>
      </c>
      <c r="F5732" s="198">
        <f t="shared" si="710"/>
        <v>29.33</v>
      </c>
      <c r="G5732" s="153">
        <f t="shared" si="711"/>
        <v>29.120176422833197</v>
      </c>
      <c r="H5732" s="289">
        <v>20.92</v>
      </c>
      <c r="I5732" s="200">
        <v>10.9</v>
      </c>
      <c r="J5732" s="247">
        <f>I5732*0.803469291954622</f>
        <v>8.7578152823053799</v>
      </c>
      <c r="K5732" s="248">
        <f>H5732+I5732</f>
        <v>31.82</v>
      </c>
      <c r="L5732" s="249">
        <f t="shared" si="727"/>
        <v>29.677815282305382</v>
      </c>
      <c r="M5732" s="99"/>
      <c r="N5732" s="99"/>
      <c r="O5732" s="69">
        <f t="shared" si="712"/>
        <v>2.490000000000002</v>
      </c>
      <c r="P5732" s="151">
        <f t="shared" si="720"/>
        <v>0.55763885947218483</v>
      </c>
      <c r="Q5732" s="238">
        <f t="shared" si="721"/>
        <v>7.8252671275927152E-2</v>
      </c>
      <c r="R5732" s="153">
        <f t="shared" si="722"/>
        <v>1.8789754372676562E-2</v>
      </c>
      <c r="S5732" s="296">
        <v>0</v>
      </c>
      <c r="T5732" s="320">
        <v>3.7428571428571429E-2</v>
      </c>
      <c r="U5732" s="294">
        <v>0</v>
      </c>
      <c r="V5732" s="295">
        <v>0</v>
      </c>
      <c r="W5732" s="296">
        <v>0</v>
      </c>
      <c r="X5732" s="295">
        <v>0</v>
      </c>
      <c r="Y5732" s="297">
        <f t="shared" ref="Y5732:Y5761" si="729">+G5732-S5732-T5732-U5732-V5732+W5732+X5732</f>
        <v>29.082747851404626</v>
      </c>
      <c r="Z5732" s="298">
        <v>0</v>
      </c>
      <c r="AA5732" s="299">
        <v>0</v>
      </c>
      <c r="AB5732" s="300">
        <v>339.3</v>
      </c>
      <c r="AC5732" s="300">
        <v>0</v>
      </c>
      <c r="AD5732" s="301">
        <v>17.989999999999998</v>
      </c>
      <c r="AE5732" s="301">
        <v>14.51</v>
      </c>
      <c r="AF5732" s="300">
        <v>347.8</v>
      </c>
      <c r="AG5732" s="300">
        <v>0</v>
      </c>
      <c r="AH5732" s="300">
        <v>11.53</v>
      </c>
      <c r="AI5732" s="300">
        <v>0</v>
      </c>
      <c r="AJ5732" s="301">
        <v>6</v>
      </c>
      <c r="AK5732" s="928"/>
      <c r="AL5732"/>
      <c r="AM5732"/>
      <c r="AN5732" s="302">
        <f t="shared" ref="AN5732:AN5763" si="730">AH5732+AD5732</f>
        <v>29.519999999999996</v>
      </c>
      <c r="AO5732" s="434"/>
      <c r="AP5732" s="303">
        <f t="shared" si="724"/>
        <v>0.18999999999999773</v>
      </c>
      <c r="AQ5732" s="151">
        <f t="shared" ref="AQ5732:AQ5761" si="731">AJ5732*1.30521039548022</f>
        <v>7.8312623728813211</v>
      </c>
      <c r="AR5732" s="151">
        <f t="shared" si="718"/>
        <v>25.821262372881321</v>
      </c>
      <c r="AS5732" s="153">
        <f t="shared" si="725"/>
        <v>-3.5817529094240612</v>
      </c>
      <c r="AT5732" s="304"/>
      <c r="AU5732" s="304"/>
      <c r="AV5732" s="305">
        <v>8.8000000000000007</v>
      </c>
      <c r="BB5732" s="306">
        <f t="shared" si="728"/>
        <v>20.719999999999995</v>
      </c>
      <c r="BC5732" s="304"/>
      <c r="BF5732" s="307">
        <v>458</v>
      </c>
      <c r="BG5732" s="693"/>
      <c r="BH5732" s="693"/>
      <c r="BI5732" s="341">
        <v>291.56</v>
      </c>
    </row>
    <row r="5733" spans="1:61" s="7" customFormat="1" ht="13.5" thickBot="1" x14ac:dyDescent="0.25">
      <c r="A5733" s="58">
        <v>42249</v>
      </c>
      <c r="B5733" s="309">
        <v>23.57</v>
      </c>
      <c r="C5733" s="175">
        <f t="shared" ref="C5733:C5761" si="732">B5733*0.990041595768068</f>
        <v>23.335280412253365</v>
      </c>
      <c r="D5733" s="174">
        <v>8.4</v>
      </c>
      <c r="E5733" s="210">
        <f t="shared" si="726"/>
        <v>31.740000000000002</v>
      </c>
      <c r="F5733" s="211">
        <f t="shared" si="710"/>
        <v>31.97</v>
      </c>
      <c r="G5733" s="177">
        <f t="shared" si="711"/>
        <v>31.735280412253367</v>
      </c>
      <c r="H5733" s="310">
        <v>23.34</v>
      </c>
      <c r="I5733" s="174">
        <v>11.09</v>
      </c>
      <c r="J5733" s="247">
        <f t="shared" ref="J5733:J5761" si="733">I5733*0.803469291954622</f>
        <v>8.9104744477767586</v>
      </c>
      <c r="K5733" s="176">
        <f t="shared" ref="K5733:K5761" si="734">H5733+I5733</f>
        <v>34.43</v>
      </c>
      <c r="L5733" s="249">
        <f t="shared" si="727"/>
        <v>32.25047444777676</v>
      </c>
      <c r="M5733" s="99"/>
      <c r="N5733" s="99"/>
      <c r="O5733" s="239">
        <f t="shared" si="712"/>
        <v>2.4600000000000009</v>
      </c>
      <c r="P5733" s="175">
        <f t="shared" si="720"/>
        <v>0.51519403552339327</v>
      </c>
      <c r="Q5733" s="240">
        <f t="shared" si="721"/>
        <v>7.1449317455707262E-2</v>
      </c>
      <c r="R5733" s="177">
        <f t="shared" si="722"/>
        <v>1.5974773839611187E-2</v>
      </c>
      <c r="S5733" s="315">
        <v>0</v>
      </c>
      <c r="T5733" s="320">
        <v>3.7428571428571429E-2</v>
      </c>
      <c r="U5733" s="313">
        <v>0</v>
      </c>
      <c r="V5733" s="314">
        <v>0</v>
      </c>
      <c r="W5733" s="315">
        <v>0</v>
      </c>
      <c r="X5733" s="314">
        <v>0</v>
      </c>
      <c r="Y5733" s="297">
        <f t="shared" si="729"/>
        <v>31.697851840824796</v>
      </c>
      <c r="Z5733" s="298">
        <v>0</v>
      </c>
      <c r="AA5733" s="299">
        <v>0</v>
      </c>
      <c r="AB5733" s="300">
        <v>339.3</v>
      </c>
      <c r="AC5733" s="300">
        <v>0.1</v>
      </c>
      <c r="AD5733" s="301">
        <v>18.489999999999998</v>
      </c>
      <c r="AE5733" s="301">
        <v>14.62</v>
      </c>
      <c r="AF5733" s="300">
        <v>347.7</v>
      </c>
      <c r="AG5733" s="300">
        <v>0</v>
      </c>
      <c r="AH5733" s="300">
        <v>9.52</v>
      </c>
      <c r="AI5733" s="300">
        <v>0</v>
      </c>
      <c r="AJ5733" s="301">
        <v>12</v>
      </c>
      <c r="AK5733" s="928"/>
      <c r="AL5733"/>
      <c r="AM5733"/>
      <c r="AN5733" s="302">
        <f t="shared" si="730"/>
        <v>28.009999999999998</v>
      </c>
      <c r="AO5733" s="494"/>
      <c r="AP5733" s="317">
        <f t="shared" si="724"/>
        <v>-3.9600000000000009</v>
      </c>
      <c r="AQ5733" s="175">
        <f t="shared" si="731"/>
        <v>15.662524745762642</v>
      </c>
      <c r="AR5733" s="175">
        <f t="shared" si="718"/>
        <v>34.152524745762641</v>
      </c>
      <c r="AS5733" s="177">
        <f t="shared" si="725"/>
        <v>2.1678502979858791</v>
      </c>
      <c r="AT5733" s="304"/>
      <c r="AU5733" s="304"/>
      <c r="AV5733" s="318">
        <v>8.34</v>
      </c>
      <c r="BB5733" s="302">
        <f t="shared" si="728"/>
        <v>19.669999999999998</v>
      </c>
      <c r="BC5733" s="304"/>
      <c r="BF5733" s="309">
        <v>443</v>
      </c>
      <c r="BG5733" s="694"/>
      <c r="BH5733" s="694"/>
      <c r="BI5733" s="342">
        <v>283.51</v>
      </c>
    </row>
    <row r="5734" spans="1:61" s="7" customFormat="1" ht="13.5" thickBot="1" x14ac:dyDescent="0.25">
      <c r="A5734" s="58">
        <v>42250</v>
      </c>
      <c r="B5734" s="309">
        <v>21.64</v>
      </c>
      <c r="C5734" s="175">
        <f t="shared" si="732"/>
        <v>21.424500132420992</v>
      </c>
      <c r="D5734" s="174">
        <v>8.33</v>
      </c>
      <c r="E5734" s="210">
        <f t="shared" si="726"/>
        <v>32.049999999999997</v>
      </c>
      <c r="F5734" s="211">
        <f t="shared" si="710"/>
        <v>29.97</v>
      </c>
      <c r="G5734" s="177">
        <f t="shared" si="711"/>
        <v>29.754500132420993</v>
      </c>
      <c r="H5734" s="310">
        <v>23.72</v>
      </c>
      <c r="I5734" s="174">
        <v>10.96</v>
      </c>
      <c r="J5734" s="247">
        <f t="shared" si="733"/>
        <v>8.806023439822658</v>
      </c>
      <c r="K5734" s="176">
        <f t="shared" si="734"/>
        <v>34.68</v>
      </c>
      <c r="L5734" s="249">
        <f t="shared" si="727"/>
        <v>32.526023439822659</v>
      </c>
      <c r="M5734" s="99"/>
      <c r="N5734" s="99"/>
      <c r="O5734" s="239">
        <f t="shared" si="712"/>
        <v>4.7100000000000009</v>
      </c>
      <c r="P5734" s="175">
        <f t="shared" si="720"/>
        <v>2.7715233074016652</v>
      </c>
      <c r="Q5734" s="240">
        <f t="shared" si="721"/>
        <v>0.13581314878892736</v>
      </c>
      <c r="R5734" s="177">
        <f t="shared" si="722"/>
        <v>8.5209411243564431E-2</v>
      </c>
      <c r="S5734" s="315">
        <v>0</v>
      </c>
      <c r="T5734" s="320">
        <v>3.7428571428571429E-2</v>
      </c>
      <c r="U5734" s="313">
        <v>0</v>
      </c>
      <c r="V5734" s="314">
        <v>0</v>
      </c>
      <c r="W5734" s="315">
        <v>0</v>
      </c>
      <c r="X5734" s="314">
        <v>0</v>
      </c>
      <c r="Y5734" s="297">
        <f t="shared" si="729"/>
        <v>29.717071560992423</v>
      </c>
      <c r="Z5734" s="298">
        <v>0</v>
      </c>
      <c r="AA5734" s="299">
        <v>0</v>
      </c>
      <c r="AB5734" s="300">
        <v>339.2</v>
      </c>
      <c r="AC5734" s="300">
        <v>0</v>
      </c>
      <c r="AD5734" s="301">
        <v>14.26</v>
      </c>
      <c r="AE5734" s="301">
        <v>13.09</v>
      </c>
      <c r="AF5734" s="300">
        <v>347.6</v>
      </c>
      <c r="AG5734" s="300">
        <v>0</v>
      </c>
      <c r="AH5734" s="300">
        <v>15.1</v>
      </c>
      <c r="AI5734" s="300">
        <v>0</v>
      </c>
      <c r="AJ5734" s="301">
        <v>9</v>
      </c>
      <c r="AK5734" s="928"/>
      <c r="AL5734"/>
      <c r="AM5734"/>
      <c r="AN5734" s="302">
        <f t="shared" si="730"/>
        <v>29.36</v>
      </c>
      <c r="AO5734" s="494"/>
      <c r="AP5734" s="317">
        <f t="shared" si="724"/>
        <v>-0.60999999999999943</v>
      </c>
      <c r="AQ5734" s="175">
        <f t="shared" si="731"/>
        <v>11.746893559321981</v>
      </c>
      <c r="AR5734" s="175">
        <f t="shared" ref="AR5734:AR5765" si="735">AD5734+AQ5734</f>
        <v>26.006893559321981</v>
      </c>
      <c r="AS5734" s="177">
        <f t="shared" si="725"/>
        <v>-6.2299298805006771</v>
      </c>
      <c r="AT5734" s="304"/>
      <c r="AU5734" s="304"/>
      <c r="AV5734" s="318">
        <v>8.9700000000000006</v>
      </c>
      <c r="BB5734" s="302">
        <f t="shared" si="728"/>
        <v>20.39</v>
      </c>
      <c r="BC5734" s="304"/>
      <c r="BF5734" s="309">
        <v>482</v>
      </c>
      <c r="BG5734" s="694"/>
      <c r="BH5734" s="694"/>
      <c r="BI5734" s="342">
        <v>287.02</v>
      </c>
    </row>
    <row r="5735" spans="1:61" s="7" customFormat="1" ht="13.5" thickBot="1" x14ac:dyDescent="0.25">
      <c r="A5735" s="58">
        <v>42251</v>
      </c>
      <c r="B5735" s="309">
        <v>21.83</v>
      </c>
      <c r="C5735" s="175">
        <f t="shared" si="732"/>
        <v>21.612608035616923</v>
      </c>
      <c r="D5735" s="174">
        <v>8.14</v>
      </c>
      <c r="E5735" s="210">
        <f t="shared" si="726"/>
        <v>30.560000000000002</v>
      </c>
      <c r="F5735" s="211">
        <f t="shared" si="710"/>
        <v>29.97</v>
      </c>
      <c r="G5735" s="177">
        <f t="shared" si="711"/>
        <v>29.752608035616923</v>
      </c>
      <c r="H5735" s="310">
        <v>22.42</v>
      </c>
      <c r="I5735" s="174">
        <v>10.94</v>
      </c>
      <c r="J5735" s="247">
        <f t="shared" si="733"/>
        <v>8.7899540539835641</v>
      </c>
      <c r="K5735" s="176">
        <f t="shared" si="734"/>
        <v>33.36</v>
      </c>
      <c r="L5735" s="249">
        <f t="shared" si="727"/>
        <v>31.209954053983566</v>
      </c>
      <c r="M5735" s="99"/>
      <c r="N5735" s="99"/>
      <c r="O5735" s="239">
        <f t="shared" si="712"/>
        <v>3.3900000000000006</v>
      </c>
      <c r="P5735" s="175">
        <f t="shared" si="720"/>
        <v>1.4573460183666427</v>
      </c>
      <c r="Q5735" s="240">
        <f t="shared" si="721"/>
        <v>0.10161870503597124</v>
      </c>
      <c r="R5735" s="177">
        <f t="shared" si="722"/>
        <v>4.6694910727708372E-2</v>
      </c>
      <c r="S5735" s="315">
        <v>0</v>
      </c>
      <c r="T5735" s="320">
        <v>3.7428571428571429E-2</v>
      </c>
      <c r="U5735" s="313">
        <v>0</v>
      </c>
      <c r="V5735" s="314">
        <v>0</v>
      </c>
      <c r="W5735" s="315">
        <v>0</v>
      </c>
      <c r="X5735" s="314">
        <v>0</v>
      </c>
      <c r="Y5735" s="297">
        <f t="shared" si="729"/>
        <v>29.715179464188353</v>
      </c>
      <c r="Z5735" s="298">
        <v>0</v>
      </c>
      <c r="AA5735" s="299">
        <v>0</v>
      </c>
      <c r="AB5735" s="300">
        <v>339</v>
      </c>
      <c r="AC5735" s="300">
        <v>0</v>
      </c>
      <c r="AD5735" s="301">
        <v>17.66</v>
      </c>
      <c r="AE5735" s="301">
        <v>10.89</v>
      </c>
      <c r="AF5735" s="300">
        <v>347.65</v>
      </c>
      <c r="AG5735" s="300">
        <v>0.1</v>
      </c>
      <c r="AH5735" s="300">
        <v>0</v>
      </c>
      <c r="AI5735" s="300">
        <v>0</v>
      </c>
      <c r="AJ5735" s="301">
        <v>12</v>
      </c>
      <c r="AK5735" s="928"/>
      <c r="AL5735"/>
      <c r="AM5735"/>
      <c r="AN5735" s="302">
        <f t="shared" si="730"/>
        <v>17.66</v>
      </c>
      <c r="AO5735" s="494"/>
      <c r="AP5735" s="317">
        <f t="shared" si="724"/>
        <v>-12.309999999999999</v>
      </c>
      <c r="AQ5735" s="175">
        <f t="shared" si="731"/>
        <v>15.662524745762642</v>
      </c>
      <c r="AR5735" s="175">
        <f t="shared" si="735"/>
        <v>33.322524745762642</v>
      </c>
      <c r="AS5735" s="177">
        <f t="shared" si="725"/>
        <v>2.4815706917790763</v>
      </c>
      <c r="AT5735" s="304"/>
      <c r="AU5735" s="304"/>
      <c r="AV5735" s="318">
        <v>9.4700000000000006</v>
      </c>
      <c r="BB5735" s="302">
        <f t="shared" si="728"/>
        <v>8.19</v>
      </c>
      <c r="BC5735" s="304"/>
      <c r="BF5735" s="309">
        <v>615</v>
      </c>
      <c r="BG5735" s="694"/>
      <c r="BH5735" s="694"/>
      <c r="BI5735" s="342">
        <v>244.84</v>
      </c>
    </row>
    <row r="5736" spans="1:61" s="7" customFormat="1" ht="13.5" thickBot="1" x14ac:dyDescent="0.25">
      <c r="A5736" s="58">
        <v>42252</v>
      </c>
      <c r="B5736" s="309">
        <v>22.63</v>
      </c>
      <c r="C5736" s="175">
        <f t="shared" si="732"/>
        <v>22.40464131223138</v>
      </c>
      <c r="D5736" s="174">
        <v>8.4600000000000009</v>
      </c>
      <c r="E5736" s="210">
        <f t="shared" si="726"/>
        <v>31.03</v>
      </c>
      <c r="F5736" s="211">
        <f t="shared" si="710"/>
        <v>31.09</v>
      </c>
      <c r="G5736" s="177">
        <f t="shared" si="711"/>
        <v>30.864641312231381</v>
      </c>
      <c r="H5736" s="310">
        <v>22.57</v>
      </c>
      <c r="I5736" s="174">
        <v>11.25</v>
      </c>
      <c r="J5736" s="247">
        <f t="shared" si="733"/>
        <v>9.0390295344894973</v>
      </c>
      <c r="K5736" s="176">
        <f t="shared" si="734"/>
        <v>33.82</v>
      </c>
      <c r="L5736" s="249">
        <f t="shared" si="727"/>
        <v>31.609029534489498</v>
      </c>
      <c r="M5736" s="99"/>
      <c r="N5736" s="99"/>
      <c r="O5736" s="239">
        <f t="shared" si="712"/>
        <v>2.7300000000000004</v>
      </c>
      <c r="P5736" s="175">
        <f t="shared" si="720"/>
        <v>0.74438822225811663</v>
      </c>
      <c r="Q5736" s="240">
        <f t="shared" si="721"/>
        <v>8.0721466587817869E-2</v>
      </c>
      <c r="R5736" s="177">
        <f t="shared" si="722"/>
        <v>2.3549860062799265E-2</v>
      </c>
      <c r="S5736" s="315">
        <v>0</v>
      </c>
      <c r="T5736" s="320">
        <v>7.742857142857143E-2</v>
      </c>
      <c r="U5736" s="313">
        <v>0</v>
      </c>
      <c r="V5736" s="314">
        <v>0</v>
      </c>
      <c r="W5736" s="315">
        <v>0</v>
      </c>
      <c r="X5736" s="314">
        <v>0</v>
      </c>
      <c r="Y5736" s="297">
        <f t="shared" si="729"/>
        <v>30.787212740802808</v>
      </c>
      <c r="Z5736" s="298">
        <v>0</v>
      </c>
      <c r="AA5736" s="299">
        <v>0</v>
      </c>
      <c r="AB5736" s="300">
        <v>338.9</v>
      </c>
      <c r="AC5736" s="300">
        <v>0.2</v>
      </c>
      <c r="AD5736" s="301">
        <v>26.18</v>
      </c>
      <c r="AE5736" s="301">
        <v>21.35</v>
      </c>
      <c r="AF5736" s="300">
        <v>347.6</v>
      </c>
      <c r="AG5736" s="300">
        <v>0.2</v>
      </c>
      <c r="AH5736" s="300">
        <v>0</v>
      </c>
      <c r="AI5736" s="300">
        <v>0</v>
      </c>
      <c r="AJ5736" s="301">
        <v>5</v>
      </c>
      <c r="AK5736" s="928"/>
      <c r="AL5736"/>
      <c r="AM5736"/>
      <c r="AN5736" s="302">
        <f t="shared" si="730"/>
        <v>26.18</v>
      </c>
      <c r="AO5736" s="494"/>
      <c r="AP5736" s="317">
        <f t="shared" ref="AP5736:AP5761" si="736">AN5736-F5736</f>
        <v>-4.91</v>
      </c>
      <c r="AQ5736" s="175">
        <f t="shared" si="731"/>
        <v>6.5260519774011003</v>
      </c>
      <c r="AR5736" s="175">
        <f t="shared" si="735"/>
        <v>32.706051977401103</v>
      </c>
      <c r="AS5736" s="177">
        <f t="shared" si="725"/>
        <v>1.3406224429116058</v>
      </c>
      <c r="AT5736" s="304"/>
      <c r="AU5736" s="304"/>
      <c r="AV5736" s="318">
        <v>12.85</v>
      </c>
      <c r="BB5736" s="302">
        <f t="shared" si="728"/>
        <v>13.33</v>
      </c>
      <c r="BC5736" s="304"/>
      <c r="BF5736" s="309">
        <v>406</v>
      </c>
      <c r="BG5736" s="694"/>
      <c r="BH5736" s="694"/>
      <c r="BI5736" s="342">
        <v>262.97000000000003</v>
      </c>
    </row>
    <row r="5737" spans="1:61" s="7" customFormat="1" ht="13.5" thickBot="1" x14ac:dyDescent="0.25">
      <c r="A5737" s="58">
        <v>42253</v>
      </c>
      <c r="B5737" s="309">
        <v>20.59</v>
      </c>
      <c r="C5737" s="175">
        <f t="shared" si="732"/>
        <v>20.384956456864522</v>
      </c>
      <c r="D5737" s="174">
        <v>8.3000000000000007</v>
      </c>
      <c r="E5737" s="210">
        <f t="shared" si="726"/>
        <v>30.26</v>
      </c>
      <c r="F5737" s="211">
        <f t="shared" ref="F5737:F5800" si="737">+B5737+D5737</f>
        <v>28.89</v>
      </c>
      <c r="G5737" s="177">
        <f t="shared" ref="G5737:G5800" si="738">C5737+D5737</f>
        <v>28.684956456864523</v>
      </c>
      <c r="H5737" s="310">
        <v>21.96</v>
      </c>
      <c r="I5737" s="174">
        <v>11.01</v>
      </c>
      <c r="J5737" s="247">
        <f t="shared" si="733"/>
        <v>8.8461969044203883</v>
      </c>
      <c r="K5737" s="176">
        <f t="shared" si="734"/>
        <v>32.97</v>
      </c>
      <c r="L5737" s="249">
        <f t="shared" si="727"/>
        <v>30.806196904420389</v>
      </c>
      <c r="M5737" s="99"/>
      <c r="N5737" s="99"/>
      <c r="O5737" s="239">
        <f t="shared" si="712"/>
        <v>4.0799999999999983</v>
      </c>
      <c r="P5737" s="175">
        <f t="shared" si="720"/>
        <v>2.1212404475558664</v>
      </c>
      <c r="Q5737" s="240">
        <f t="shared" si="721"/>
        <v>0.12374886260236574</v>
      </c>
      <c r="R5737" s="177">
        <f t="shared" si="722"/>
        <v>6.8857589079796125E-2</v>
      </c>
      <c r="S5737" s="315">
        <v>0</v>
      </c>
      <c r="T5737" s="320">
        <v>7.742857142857143E-2</v>
      </c>
      <c r="U5737" s="313">
        <v>0</v>
      </c>
      <c r="V5737" s="314">
        <v>0</v>
      </c>
      <c r="W5737" s="315">
        <v>0</v>
      </c>
      <c r="X5737" s="314">
        <v>0</v>
      </c>
      <c r="Y5737" s="297">
        <f t="shared" si="729"/>
        <v>28.60752788543595</v>
      </c>
      <c r="Z5737" s="298">
        <v>0</v>
      </c>
      <c r="AA5737" s="299">
        <v>0</v>
      </c>
      <c r="AB5737" s="300">
        <v>338.7</v>
      </c>
      <c r="AC5737" s="300">
        <v>0</v>
      </c>
      <c r="AD5737" s="301">
        <v>22.13</v>
      </c>
      <c r="AE5737" s="301">
        <v>22.4</v>
      </c>
      <c r="AF5737" s="300">
        <v>347.5</v>
      </c>
      <c r="AG5737" s="300">
        <v>0</v>
      </c>
      <c r="AH5737" s="300">
        <v>0</v>
      </c>
      <c r="AI5737" s="300">
        <v>0</v>
      </c>
      <c r="AJ5737" s="301">
        <v>0</v>
      </c>
      <c r="AK5737" s="928"/>
      <c r="AL5737"/>
      <c r="AM5737"/>
      <c r="AN5737" s="302">
        <f t="shared" si="730"/>
        <v>22.13</v>
      </c>
      <c r="AO5737" s="494"/>
      <c r="AP5737" s="317">
        <f t="shared" si="736"/>
        <v>-6.7600000000000016</v>
      </c>
      <c r="AQ5737" s="175">
        <f t="shared" si="731"/>
        <v>0</v>
      </c>
      <c r="AR5737" s="175">
        <f t="shared" si="735"/>
        <v>22.13</v>
      </c>
      <c r="AS5737" s="177">
        <f t="shared" si="725"/>
        <v>-8.3941969044203901</v>
      </c>
      <c r="AT5737" s="304"/>
      <c r="AU5737" s="304"/>
      <c r="AV5737" s="318">
        <v>9.7799999999999994</v>
      </c>
      <c r="BB5737" s="302">
        <f t="shared" si="728"/>
        <v>12.35</v>
      </c>
      <c r="BC5737" s="304"/>
      <c r="BF5737" s="309">
        <v>470</v>
      </c>
      <c r="BG5737" s="694"/>
      <c r="BH5737" s="694"/>
      <c r="BI5737" s="342">
        <v>458.62</v>
      </c>
    </row>
    <row r="5738" spans="1:61" s="7" customFormat="1" ht="13.5" thickBot="1" x14ac:dyDescent="0.25">
      <c r="A5738" s="58">
        <v>42254</v>
      </c>
      <c r="B5738" s="309">
        <v>21.3</v>
      </c>
      <c r="C5738" s="175">
        <f t="shared" si="732"/>
        <v>21.087885989859849</v>
      </c>
      <c r="D5738" s="174">
        <v>8.3800000000000008</v>
      </c>
      <c r="E5738" s="210">
        <f t="shared" si="726"/>
        <v>28.79</v>
      </c>
      <c r="F5738" s="211">
        <f t="shared" si="737"/>
        <v>29.68</v>
      </c>
      <c r="G5738" s="177">
        <f t="shared" si="738"/>
        <v>29.467885989859852</v>
      </c>
      <c r="H5738" s="310">
        <v>20.41</v>
      </c>
      <c r="I5738" s="174">
        <v>10.85</v>
      </c>
      <c r="J5738" s="247">
        <f t="shared" si="733"/>
        <v>8.7176418177076478</v>
      </c>
      <c r="K5738" s="176">
        <f t="shared" si="734"/>
        <v>31.259999999999998</v>
      </c>
      <c r="L5738" s="249">
        <f t="shared" si="727"/>
        <v>29.127641817707648</v>
      </c>
      <c r="M5738" s="99"/>
      <c r="N5738" s="99"/>
      <c r="O5738" s="239">
        <f t="shared" si="712"/>
        <v>1.5799999999999983</v>
      </c>
      <c r="P5738" s="175">
        <f t="shared" si="720"/>
        <v>-0.34024417215220382</v>
      </c>
      <c r="Q5738" s="240">
        <f t="shared" si="721"/>
        <v>5.0543825975687726E-2</v>
      </c>
      <c r="R5738" s="177">
        <f t="shared" si="722"/>
        <v>-1.1681143783681047E-2</v>
      </c>
      <c r="S5738" s="315">
        <v>0</v>
      </c>
      <c r="T5738" s="320">
        <v>7.742857142857143E-2</v>
      </c>
      <c r="U5738" s="313">
        <v>0</v>
      </c>
      <c r="V5738" s="314">
        <v>0</v>
      </c>
      <c r="W5738" s="315">
        <v>0</v>
      </c>
      <c r="X5738" s="314">
        <v>0</v>
      </c>
      <c r="Y5738" s="297">
        <f t="shared" si="729"/>
        <v>29.390457418431279</v>
      </c>
      <c r="Z5738" s="298">
        <v>0</v>
      </c>
      <c r="AA5738" s="299">
        <v>0</v>
      </c>
      <c r="AB5738" s="300">
        <v>338.5</v>
      </c>
      <c r="AC5738" s="300">
        <v>0</v>
      </c>
      <c r="AD5738" s="301">
        <v>24.69</v>
      </c>
      <c r="AE5738" s="301">
        <v>12.15</v>
      </c>
      <c r="AF5738" s="300">
        <v>347.5</v>
      </c>
      <c r="AG5738" s="300">
        <v>0</v>
      </c>
      <c r="AH5738" s="300">
        <v>9.92</v>
      </c>
      <c r="AI5738" s="300">
        <v>0</v>
      </c>
      <c r="AJ5738" s="301">
        <v>3</v>
      </c>
      <c r="AK5738" s="928"/>
      <c r="AL5738"/>
      <c r="AM5738"/>
      <c r="AN5738" s="302">
        <f t="shared" si="730"/>
        <v>34.61</v>
      </c>
      <c r="AO5738" s="494"/>
      <c r="AP5738" s="317">
        <f t="shared" si="736"/>
        <v>4.93</v>
      </c>
      <c r="AQ5738" s="175">
        <f t="shared" si="731"/>
        <v>3.9156311864406605</v>
      </c>
      <c r="AR5738" s="175">
        <f t="shared" si="735"/>
        <v>28.605631186440661</v>
      </c>
      <c r="AS5738" s="177">
        <f t="shared" si="725"/>
        <v>-0.25741063126698549</v>
      </c>
      <c r="AT5738" s="304"/>
      <c r="AU5738" s="304"/>
      <c r="AV5738" s="318">
        <v>4.8899999999999997</v>
      </c>
      <c r="BB5738" s="302">
        <f t="shared" si="728"/>
        <v>29.72</v>
      </c>
      <c r="BC5738" s="304"/>
      <c r="BF5738" s="309">
        <v>441</v>
      </c>
      <c r="BG5738" s="694"/>
      <c r="BH5738" s="694"/>
      <c r="BI5738" s="342">
        <v>287.91000000000003</v>
      </c>
    </row>
    <row r="5739" spans="1:61" s="7" customFormat="1" ht="13.5" thickBot="1" x14ac:dyDescent="0.25">
      <c r="A5739" s="58">
        <v>42255</v>
      </c>
      <c r="B5739" s="309">
        <v>24.22</v>
      </c>
      <c r="C5739" s="175">
        <f t="shared" si="732"/>
        <v>23.978807449502607</v>
      </c>
      <c r="D5739" s="174">
        <v>8.49</v>
      </c>
      <c r="E5739" s="210">
        <f t="shared" si="726"/>
        <v>32.82</v>
      </c>
      <c r="F5739" s="211">
        <f t="shared" si="737"/>
        <v>32.71</v>
      </c>
      <c r="G5739" s="177">
        <f t="shared" si="738"/>
        <v>32.468807449502606</v>
      </c>
      <c r="H5739" s="310">
        <v>24.33</v>
      </c>
      <c r="I5739" s="174">
        <v>11.11</v>
      </c>
      <c r="J5739" s="247">
        <f t="shared" si="733"/>
        <v>8.9265438336158507</v>
      </c>
      <c r="K5739" s="176">
        <f t="shared" si="734"/>
        <v>35.44</v>
      </c>
      <c r="L5739" s="249">
        <f t="shared" si="727"/>
        <v>33.256543833615851</v>
      </c>
      <c r="M5739" s="99"/>
      <c r="N5739" s="99"/>
      <c r="O5739" s="239">
        <f t="shared" si="712"/>
        <v>2.7299999999999969</v>
      </c>
      <c r="P5739" s="175">
        <f t="shared" si="720"/>
        <v>0.78773638411324498</v>
      </c>
      <c r="Q5739" s="240">
        <f t="shared" si="721"/>
        <v>7.7031602708803534E-2</v>
      </c>
      <c r="R5739" s="177">
        <f t="shared" si="722"/>
        <v>2.3686658122212864E-2</v>
      </c>
      <c r="S5739" s="315">
        <v>0</v>
      </c>
      <c r="T5739" s="320">
        <v>7.742857142857143E-2</v>
      </c>
      <c r="U5739" s="313">
        <v>0</v>
      </c>
      <c r="V5739" s="314">
        <v>0</v>
      </c>
      <c r="W5739" s="315">
        <v>0</v>
      </c>
      <c r="X5739" s="314">
        <v>0</v>
      </c>
      <c r="Y5739" s="297">
        <f t="shared" si="729"/>
        <v>32.391378878074036</v>
      </c>
      <c r="Z5739" s="298">
        <v>0</v>
      </c>
      <c r="AA5739" s="299">
        <v>0</v>
      </c>
      <c r="AB5739" s="300">
        <v>338.4</v>
      </c>
      <c r="AC5739" s="300">
        <v>0</v>
      </c>
      <c r="AD5739" s="301">
        <v>18.61</v>
      </c>
      <c r="AE5739" s="301">
        <v>27.06</v>
      </c>
      <c r="AF5739" s="300">
        <v>347.4</v>
      </c>
      <c r="AG5739" s="300">
        <v>0</v>
      </c>
      <c r="AH5739" s="300">
        <v>13.61</v>
      </c>
      <c r="AI5739" s="300">
        <v>0</v>
      </c>
      <c r="AJ5739" s="301">
        <v>14</v>
      </c>
      <c r="AK5739" s="928"/>
      <c r="AL5739"/>
      <c r="AM5739"/>
      <c r="AN5739" s="302">
        <f t="shared" si="730"/>
        <v>32.22</v>
      </c>
      <c r="AO5739" s="494"/>
      <c r="AP5739" s="317">
        <f t="shared" si="736"/>
        <v>-0.49000000000000199</v>
      </c>
      <c r="AQ5739" s="175">
        <f t="shared" si="731"/>
        <v>18.272945536723082</v>
      </c>
      <c r="AR5739" s="175">
        <f t="shared" si="735"/>
        <v>36.882945536723085</v>
      </c>
      <c r="AS5739" s="177">
        <f t="shared" si="725"/>
        <v>3.8760017031072351</v>
      </c>
      <c r="AT5739" s="304"/>
      <c r="AU5739" s="304"/>
      <c r="AV5739" s="318">
        <v>10.36</v>
      </c>
      <c r="BB5739" s="302">
        <f t="shared" si="728"/>
        <v>21.86</v>
      </c>
      <c r="BC5739" s="304"/>
      <c r="BF5739" s="309">
        <v>416</v>
      </c>
      <c r="BG5739" s="694"/>
      <c r="BH5739" s="694"/>
      <c r="BI5739" s="342">
        <v>332.43</v>
      </c>
    </row>
    <row r="5740" spans="1:61" s="7" customFormat="1" ht="13.5" thickBot="1" x14ac:dyDescent="0.25">
      <c r="A5740" s="58">
        <v>42256</v>
      </c>
      <c r="B5740" s="309">
        <v>24.93</v>
      </c>
      <c r="C5740" s="175">
        <f t="shared" si="732"/>
        <v>24.681736982497934</v>
      </c>
      <c r="D5740" s="174">
        <v>8.36</v>
      </c>
      <c r="E5740" s="210">
        <f t="shared" si="726"/>
        <v>33.230000000000004</v>
      </c>
      <c r="F5740" s="211">
        <f t="shared" si="737"/>
        <v>33.29</v>
      </c>
      <c r="G5740" s="177">
        <f t="shared" si="738"/>
        <v>33.041736982497937</v>
      </c>
      <c r="H5740" s="310">
        <v>24.87</v>
      </c>
      <c r="I5740" s="174">
        <v>10.91</v>
      </c>
      <c r="J5740" s="247">
        <f t="shared" si="733"/>
        <v>8.7658499752249259</v>
      </c>
      <c r="K5740" s="176">
        <f t="shared" si="734"/>
        <v>35.78</v>
      </c>
      <c r="L5740" s="249">
        <f t="shared" si="727"/>
        <v>33.635849975224929</v>
      </c>
      <c r="M5740" s="99"/>
      <c r="N5740" s="99"/>
      <c r="O5740" s="239">
        <f t="shared" si="712"/>
        <v>2.490000000000002</v>
      </c>
      <c r="P5740" s="175">
        <f t="shared" si="720"/>
        <v>0.59411299272699125</v>
      </c>
      <c r="Q5740" s="240">
        <f t="shared" si="721"/>
        <v>6.9591950810508715E-2</v>
      </c>
      <c r="R5740" s="177">
        <f t="shared" si="722"/>
        <v>1.7663088435838414E-2</v>
      </c>
      <c r="S5740" s="315">
        <v>0</v>
      </c>
      <c r="T5740" s="320">
        <v>7.742857142857143E-2</v>
      </c>
      <c r="U5740" s="313">
        <v>0</v>
      </c>
      <c r="V5740" s="314">
        <v>0</v>
      </c>
      <c r="W5740" s="315">
        <v>0</v>
      </c>
      <c r="X5740" s="314">
        <v>0</v>
      </c>
      <c r="Y5740" s="297">
        <f t="shared" si="729"/>
        <v>32.964308411069368</v>
      </c>
      <c r="Z5740" s="298">
        <v>0</v>
      </c>
      <c r="AA5740" s="299">
        <v>0</v>
      </c>
      <c r="AB5740" s="300">
        <v>338.3</v>
      </c>
      <c r="AC5740" s="300">
        <v>0.4</v>
      </c>
      <c r="AD5740" s="301">
        <v>18.27</v>
      </c>
      <c r="AE5740" s="301">
        <v>13.42</v>
      </c>
      <c r="AF5740" s="300">
        <v>347.35</v>
      </c>
      <c r="AG5740" s="300">
        <v>0.4</v>
      </c>
      <c r="AH5740" s="300">
        <v>13.47</v>
      </c>
      <c r="AI5740" s="300">
        <v>0</v>
      </c>
      <c r="AJ5740" s="301">
        <v>13</v>
      </c>
      <c r="AK5740" s="928"/>
      <c r="AL5740"/>
      <c r="AM5740"/>
      <c r="AN5740" s="302">
        <f t="shared" si="730"/>
        <v>31.740000000000002</v>
      </c>
      <c r="AO5740" s="494"/>
      <c r="AP5740" s="317">
        <f t="shared" si="736"/>
        <v>-1.5499999999999972</v>
      </c>
      <c r="AQ5740" s="175">
        <f t="shared" si="731"/>
        <v>16.967735141242862</v>
      </c>
      <c r="AR5740" s="175">
        <f t="shared" si="735"/>
        <v>35.237735141242865</v>
      </c>
      <c r="AS5740" s="177">
        <f t="shared" si="725"/>
        <v>2.3284851660179342</v>
      </c>
      <c r="AT5740" s="304"/>
      <c r="AU5740" s="304"/>
      <c r="AV5740" s="318">
        <v>9.34</v>
      </c>
      <c r="BB5740" s="302">
        <f t="shared" si="728"/>
        <v>22.400000000000002</v>
      </c>
      <c r="BC5740" s="304"/>
      <c r="BF5740" s="309">
        <v>1211</v>
      </c>
      <c r="BG5740" s="694"/>
      <c r="BH5740" s="694"/>
      <c r="BI5740" s="342">
        <v>330.87</v>
      </c>
    </row>
    <row r="5741" spans="1:61" s="7" customFormat="1" ht="13.5" thickBot="1" x14ac:dyDescent="0.25">
      <c r="A5741" s="58">
        <v>42257</v>
      </c>
      <c r="B5741" s="309">
        <v>20.36</v>
      </c>
      <c r="C5741" s="175">
        <f t="shared" si="732"/>
        <v>20.157246889837865</v>
      </c>
      <c r="D5741" s="174">
        <v>8.64</v>
      </c>
      <c r="E5741" s="210">
        <f t="shared" si="726"/>
        <v>31.01</v>
      </c>
      <c r="F5741" s="211">
        <f t="shared" si="737"/>
        <v>29</v>
      </c>
      <c r="G5741" s="177">
        <f t="shared" si="738"/>
        <v>28.797246889837865</v>
      </c>
      <c r="H5741" s="310">
        <v>22.37</v>
      </c>
      <c r="I5741" s="174">
        <v>10.91</v>
      </c>
      <c r="J5741" s="247">
        <f t="shared" si="733"/>
        <v>8.7658499752249259</v>
      </c>
      <c r="K5741" s="176">
        <f t="shared" si="734"/>
        <v>33.28</v>
      </c>
      <c r="L5741" s="249">
        <f t="shared" si="727"/>
        <v>31.135849975224929</v>
      </c>
      <c r="M5741" s="99"/>
      <c r="N5741" s="99"/>
      <c r="O5741" s="239">
        <f t="shared" si="712"/>
        <v>4.2800000000000011</v>
      </c>
      <c r="P5741" s="175">
        <f t="shared" si="720"/>
        <v>2.3386030853870636</v>
      </c>
      <c r="Q5741" s="240">
        <f t="shared" si="721"/>
        <v>0.12860576923076927</v>
      </c>
      <c r="R5741" s="177">
        <f t="shared" si="722"/>
        <v>7.5109659355627384E-2</v>
      </c>
      <c r="S5741" s="315">
        <v>0</v>
      </c>
      <c r="T5741" s="320">
        <v>7.742857142857143E-2</v>
      </c>
      <c r="U5741" s="313">
        <v>0</v>
      </c>
      <c r="V5741" s="314">
        <v>0</v>
      </c>
      <c r="W5741" s="315">
        <v>5.0960000000000001</v>
      </c>
      <c r="X5741" s="314">
        <v>0</v>
      </c>
      <c r="Y5741" s="297">
        <f t="shared" si="729"/>
        <v>33.815818318409292</v>
      </c>
      <c r="Z5741" s="298">
        <v>0</v>
      </c>
      <c r="AA5741" s="299">
        <v>0</v>
      </c>
      <c r="AB5741" s="300">
        <v>338.2</v>
      </c>
      <c r="AC5741" s="300">
        <v>0.2</v>
      </c>
      <c r="AD5741" s="301">
        <v>16.62</v>
      </c>
      <c r="AE5741" s="301">
        <v>12.86</v>
      </c>
      <c r="AF5741" s="300">
        <v>347.25</v>
      </c>
      <c r="AG5741" s="300">
        <v>0.6</v>
      </c>
      <c r="AH5741" s="300">
        <v>9.98</v>
      </c>
      <c r="AI5741" s="300">
        <v>0</v>
      </c>
      <c r="AJ5741" s="301">
        <v>13</v>
      </c>
      <c r="AK5741" s="928"/>
      <c r="AL5741"/>
      <c r="AM5741"/>
      <c r="AN5741" s="302">
        <f t="shared" si="730"/>
        <v>26.6</v>
      </c>
      <c r="AO5741" s="494"/>
      <c r="AP5741" s="317">
        <f t="shared" si="736"/>
        <v>-2.3999999999999986</v>
      </c>
      <c r="AQ5741" s="175">
        <f t="shared" si="731"/>
        <v>16.967735141242862</v>
      </c>
      <c r="AR5741" s="175">
        <f t="shared" si="735"/>
        <v>33.58773514124286</v>
      </c>
      <c r="AS5741" s="177">
        <f t="shared" si="725"/>
        <v>2.7242851660179284</v>
      </c>
      <c r="AT5741" s="304"/>
      <c r="AU5741" s="304"/>
      <c r="AV5741" s="318">
        <v>9.07</v>
      </c>
      <c r="BB5741" s="302">
        <f t="shared" si="728"/>
        <v>17.53</v>
      </c>
      <c r="BC5741" s="304"/>
      <c r="BF5741" s="309">
        <v>454</v>
      </c>
      <c r="BG5741" s="694"/>
      <c r="BH5741" s="694"/>
      <c r="BI5741" s="342">
        <v>260.99</v>
      </c>
    </row>
    <row r="5742" spans="1:61" s="7" customFormat="1" ht="13.5" thickBot="1" x14ac:dyDescent="0.25">
      <c r="A5742" s="58">
        <v>42258</v>
      </c>
      <c r="B5742" s="309">
        <v>16.53</v>
      </c>
      <c r="C5742" s="175">
        <f t="shared" si="732"/>
        <v>16.365387578046168</v>
      </c>
      <c r="D5742" s="174">
        <v>8.3000000000000007</v>
      </c>
      <c r="E5742" s="210">
        <f t="shared" si="726"/>
        <v>24.330000000000002</v>
      </c>
      <c r="F5742" s="211">
        <f t="shared" si="737"/>
        <v>24.830000000000002</v>
      </c>
      <c r="G5742" s="177">
        <f t="shared" si="738"/>
        <v>24.665387578046168</v>
      </c>
      <c r="H5742" s="310">
        <v>16.03</v>
      </c>
      <c r="I5742" s="174">
        <v>11.19</v>
      </c>
      <c r="J5742" s="247">
        <f t="shared" si="733"/>
        <v>8.9908213769722192</v>
      </c>
      <c r="K5742" s="176">
        <f t="shared" si="734"/>
        <v>27.22</v>
      </c>
      <c r="L5742" s="249">
        <f t="shared" si="727"/>
        <v>25.020821376972222</v>
      </c>
      <c r="M5742" s="99"/>
      <c r="N5742" s="99"/>
      <c r="O5742" s="239">
        <f t="shared" si="712"/>
        <v>2.389999999999997</v>
      </c>
      <c r="P5742" s="175">
        <f t="shared" si="720"/>
        <v>0.35543379892605387</v>
      </c>
      <c r="Q5742" s="240">
        <f t="shared" si="721"/>
        <v>8.7803085966201219E-2</v>
      </c>
      <c r="R5742" s="177">
        <f t="shared" si="722"/>
        <v>1.4205520816881553E-2</v>
      </c>
      <c r="S5742" s="315">
        <v>0</v>
      </c>
      <c r="T5742" s="320">
        <v>7.742857142857143E-2</v>
      </c>
      <c r="U5742" s="313">
        <v>0</v>
      </c>
      <c r="V5742" s="314">
        <v>0</v>
      </c>
      <c r="W5742" s="315">
        <v>4.6879999999999997</v>
      </c>
      <c r="X5742" s="314">
        <v>0</v>
      </c>
      <c r="Y5742" s="297">
        <f t="shared" si="729"/>
        <v>29.275959006617594</v>
      </c>
      <c r="Z5742" s="298">
        <v>0</v>
      </c>
      <c r="AA5742" s="299">
        <v>0</v>
      </c>
      <c r="AB5742" s="300">
        <v>338</v>
      </c>
      <c r="AC5742" s="300">
        <v>0</v>
      </c>
      <c r="AD5742" s="301">
        <v>15.97</v>
      </c>
      <c r="AE5742" s="301">
        <v>12.94</v>
      </c>
      <c r="AF5742" s="300">
        <v>347.2</v>
      </c>
      <c r="AG5742" s="300">
        <v>0</v>
      </c>
      <c r="AH5742" s="300">
        <v>0</v>
      </c>
      <c r="AI5742" s="300">
        <v>0</v>
      </c>
      <c r="AJ5742" s="301">
        <v>7</v>
      </c>
      <c r="AK5742" s="928"/>
      <c r="AL5742"/>
      <c r="AM5742"/>
      <c r="AN5742" s="302">
        <f t="shared" si="730"/>
        <v>15.97</v>
      </c>
      <c r="AO5742" s="494"/>
      <c r="AP5742" s="317">
        <f t="shared" si="736"/>
        <v>-8.8600000000000012</v>
      </c>
      <c r="AQ5742" s="175">
        <f t="shared" si="731"/>
        <v>9.136472768361541</v>
      </c>
      <c r="AR5742" s="175">
        <f t="shared" si="735"/>
        <v>25.106472768361542</v>
      </c>
      <c r="AS5742" s="177">
        <f t="shared" si="725"/>
        <v>0.38985139138932112</v>
      </c>
      <c r="AT5742" s="304"/>
      <c r="AU5742" s="304"/>
      <c r="AV5742" s="318">
        <v>10.57</v>
      </c>
      <c r="BB5742" s="302">
        <f t="shared" si="728"/>
        <v>5.4</v>
      </c>
      <c r="BC5742" s="304"/>
      <c r="BF5742" s="309">
        <v>507</v>
      </c>
      <c r="BG5742" s="694"/>
      <c r="BH5742" s="694"/>
      <c r="BI5742" s="342">
        <v>315.32</v>
      </c>
    </row>
    <row r="5743" spans="1:61" s="7" customFormat="1" ht="13.5" thickBot="1" x14ac:dyDescent="0.25">
      <c r="A5743" s="58">
        <v>42259</v>
      </c>
      <c r="B5743" s="309">
        <v>15.48</v>
      </c>
      <c r="C5743" s="175">
        <f t="shared" si="732"/>
        <v>15.325843902489694</v>
      </c>
      <c r="D5743" s="174">
        <v>8.39</v>
      </c>
      <c r="E5743" s="210">
        <f t="shared" si="726"/>
        <v>24.53</v>
      </c>
      <c r="F5743" s="218">
        <f t="shared" si="737"/>
        <v>23.87</v>
      </c>
      <c r="G5743" s="177">
        <f t="shared" si="738"/>
        <v>23.715843902489695</v>
      </c>
      <c r="H5743" s="310">
        <v>16.14</v>
      </c>
      <c r="I5743" s="174">
        <v>11.32</v>
      </c>
      <c r="J5743" s="247">
        <f t="shared" si="733"/>
        <v>9.0952723849263215</v>
      </c>
      <c r="K5743" s="176">
        <f t="shared" si="734"/>
        <v>27.46</v>
      </c>
      <c r="L5743" s="249">
        <f t="shared" si="727"/>
        <v>25.235272384926322</v>
      </c>
      <c r="M5743" s="99"/>
      <c r="N5743" s="99"/>
      <c r="O5743" s="239">
        <f t="shared" si="712"/>
        <v>3.59</v>
      </c>
      <c r="P5743" s="175">
        <f t="shared" si="720"/>
        <v>1.5194284824366271</v>
      </c>
      <c r="Q5743" s="240">
        <f t="shared" si="721"/>
        <v>0.13073561544064091</v>
      </c>
      <c r="R5743" s="177">
        <f t="shared" si="722"/>
        <v>6.0210504537459276E-2</v>
      </c>
      <c r="S5743" s="315">
        <v>0</v>
      </c>
      <c r="T5743" s="320">
        <v>7.3857142857142857E-2</v>
      </c>
      <c r="U5743" s="313">
        <v>0</v>
      </c>
      <c r="V5743" s="314">
        <v>0</v>
      </c>
      <c r="W5743" s="315">
        <v>4.6449999999999996</v>
      </c>
      <c r="X5743" s="314">
        <v>0</v>
      </c>
      <c r="Y5743" s="297">
        <f t="shared" si="729"/>
        <v>28.286986759632551</v>
      </c>
      <c r="Z5743" s="298">
        <v>0</v>
      </c>
      <c r="AA5743" s="299">
        <v>0</v>
      </c>
      <c r="AB5743" s="300">
        <v>337.9</v>
      </c>
      <c r="AC5743" s="300">
        <v>0</v>
      </c>
      <c r="AD5743" s="301">
        <v>25.86</v>
      </c>
      <c r="AE5743" s="301">
        <v>19.149999999999999</v>
      </c>
      <c r="AF5743" s="300">
        <v>347.3</v>
      </c>
      <c r="AG5743" s="300">
        <v>0</v>
      </c>
      <c r="AH5743" s="300">
        <v>0</v>
      </c>
      <c r="AI5743" s="300">
        <v>0</v>
      </c>
      <c r="AJ5743" s="301">
        <v>0</v>
      </c>
      <c r="AK5743" s="928"/>
      <c r="AL5743"/>
      <c r="AM5743"/>
      <c r="AN5743" s="302">
        <f t="shared" si="730"/>
        <v>25.86</v>
      </c>
      <c r="AO5743" s="494"/>
      <c r="AP5743" s="317">
        <f t="shared" si="736"/>
        <v>1.9899999999999984</v>
      </c>
      <c r="AQ5743" s="175">
        <f t="shared" si="731"/>
        <v>0</v>
      </c>
      <c r="AR5743" s="175">
        <f t="shared" si="735"/>
        <v>25.86</v>
      </c>
      <c r="AS5743" s="177">
        <f t="shared" si="725"/>
        <v>0.87492761507367689</v>
      </c>
      <c r="AT5743" s="304"/>
      <c r="AU5743" s="304"/>
      <c r="AV5743" s="318">
        <v>11.48</v>
      </c>
      <c r="BB5743" s="302">
        <f t="shared" si="728"/>
        <v>14.379999999999999</v>
      </c>
      <c r="BC5743" s="304"/>
      <c r="BF5743" s="309">
        <v>417</v>
      </c>
      <c r="BG5743" s="694"/>
      <c r="BH5743" s="694"/>
      <c r="BI5743" s="342">
        <v>246.28</v>
      </c>
    </row>
    <row r="5744" spans="1:61" s="7" customFormat="1" ht="13.5" thickBot="1" x14ac:dyDescent="0.25">
      <c r="A5744" s="58">
        <v>42260</v>
      </c>
      <c r="B5744" s="309">
        <v>14.44</v>
      </c>
      <c r="C5744" s="175">
        <f t="shared" si="732"/>
        <v>14.296200642890902</v>
      </c>
      <c r="D5744" s="174">
        <v>8.25</v>
      </c>
      <c r="E5744" s="210">
        <f t="shared" si="726"/>
        <v>24.62</v>
      </c>
      <c r="F5744" s="211">
        <f t="shared" si="737"/>
        <v>22.689999999999998</v>
      </c>
      <c r="G5744" s="177">
        <f t="shared" si="738"/>
        <v>22.546200642890902</v>
      </c>
      <c r="H5744" s="310">
        <v>16.37</v>
      </c>
      <c r="I5744" s="174">
        <v>10.86</v>
      </c>
      <c r="J5744" s="247">
        <f t="shared" si="733"/>
        <v>8.7256765106271938</v>
      </c>
      <c r="K5744" s="176">
        <f t="shared" si="734"/>
        <v>27.23</v>
      </c>
      <c r="L5744" s="249">
        <f t="shared" si="727"/>
        <v>25.095676510627193</v>
      </c>
      <c r="M5744" s="99"/>
      <c r="N5744" s="99"/>
      <c r="O5744" s="239">
        <f t="shared" si="712"/>
        <v>4.5400000000000027</v>
      </c>
      <c r="P5744" s="175">
        <f t="shared" si="720"/>
        <v>2.549475867736291</v>
      </c>
      <c r="Q5744" s="240">
        <f t="shared" si="721"/>
        <v>0.16672787366874781</v>
      </c>
      <c r="R5744" s="177">
        <f t="shared" si="722"/>
        <v>0.10159024271199352</v>
      </c>
      <c r="S5744" s="315">
        <v>0</v>
      </c>
      <c r="T5744" s="320">
        <v>7.3857142857142857E-2</v>
      </c>
      <c r="U5744" s="313">
        <v>0</v>
      </c>
      <c r="V5744" s="314">
        <v>0</v>
      </c>
      <c r="W5744" s="315">
        <v>4.6479999999999997</v>
      </c>
      <c r="X5744" s="314">
        <v>0</v>
      </c>
      <c r="Y5744" s="297">
        <f t="shared" si="729"/>
        <v>27.120343500033758</v>
      </c>
      <c r="Z5744" s="298">
        <v>0</v>
      </c>
      <c r="AA5744" s="299">
        <v>0</v>
      </c>
      <c r="AB5744" s="300">
        <v>337.8</v>
      </c>
      <c r="AC5744" s="300">
        <v>0</v>
      </c>
      <c r="AD5744" s="301">
        <v>22.81</v>
      </c>
      <c r="AE5744" s="301">
        <v>15.57</v>
      </c>
      <c r="AF5744" s="300">
        <v>347.3</v>
      </c>
      <c r="AG5744" s="300">
        <v>0</v>
      </c>
      <c r="AH5744" s="300">
        <v>0</v>
      </c>
      <c r="AI5744" s="300">
        <v>0</v>
      </c>
      <c r="AJ5744" s="301">
        <v>0</v>
      </c>
      <c r="AK5744" s="928"/>
      <c r="AL5744"/>
      <c r="AM5744"/>
      <c r="AN5744" s="302">
        <f t="shared" si="730"/>
        <v>22.81</v>
      </c>
      <c r="AO5744" s="494"/>
      <c r="AP5744" s="317">
        <f t="shared" si="736"/>
        <v>0.12000000000000099</v>
      </c>
      <c r="AQ5744" s="175">
        <f t="shared" si="731"/>
        <v>0</v>
      </c>
      <c r="AR5744" s="175">
        <f t="shared" si="735"/>
        <v>22.81</v>
      </c>
      <c r="AS5744" s="177">
        <f t="shared" si="725"/>
        <v>-2.0468765106271931</v>
      </c>
      <c r="AT5744" s="304"/>
      <c r="AU5744" s="304"/>
      <c r="AV5744" s="318">
        <v>9.59</v>
      </c>
      <c r="BB5744" s="302">
        <f t="shared" si="728"/>
        <v>13.219999999999999</v>
      </c>
      <c r="BC5744" s="304"/>
      <c r="BF5744" s="309">
        <v>398</v>
      </c>
      <c r="BG5744" s="694"/>
      <c r="BH5744" s="694"/>
      <c r="BI5744" s="342">
        <v>443.01</v>
      </c>
    </row>
    <row r="5745" spans="1:61" s="7" customFormat="1" ht="13.5" thickBot="1" x14ac:dyDescent="0.25">
      <c r="A5745" s="58">
        <v>42261</v>
      </c>
      <c r="B5745" s="309">
        <v>15.93</v>
      </c>
      <c r="C5745" s="175">
        <f t="shared" si="732"/>
        <v>15.771362620585323</v>
      </c>
      <c r="D5745" s="174">
        <v>8.5299999999999994</v>
      </c>
      <c r="E5745" s="210">
        <f t="shared" si="726"/>
        <v>23.64</v>
      </c>
      <c r="F5745" s="211">
        <f t="shared" si="737"/>
        <v>24.46</v>
      </c>
      <c r="G5745" s="177">
        <f t="shared" si="738"/>
        <v>24.301362620585323</v>
      </c>
      <c r="H5745" s="310">
        <v>15.11</v>
      </c>
      <c r="I5745" s="174">
        <v>11.12</v>
      </c>
      <c r="J5745" s="247">
        <f t="shared" si="733"/>
        <v>8.9345785265353967</v>
      </c>
      <c r="K5745" s="176">
        <f t="shared" si="734"/>
        <v>26.229999999999997</v>
      </c>
      <c r="L5745" s="249">
        <f t="shared" si="727"/>
        <v>24.044578526535396</v>
      </c>
      <c r="M5745" s="99"/>
      <c r="N5745" s="99"/>
      <c r="O5745" s="239">
        <f t="shared" si="712"/>
        <v>1.769999999999996</v>
      </c>
      <c r="P5745" s="175">
        <f t="shared" si="720"/>
        <v>-0.25678409404992664</v>
      </c>
      <c r="Q5745" s="240">
        <f t="shared" si="721"/>
        <v>6.7479984750285785E-2</v>
      </c>
      <c r="R5745" s="177">
        <f t="shared" si="722"/>
        <v>-1.0679500735125877E-2</v>
      </c>
      <c r="S5745" s="315">
        <v>0</v>
      </c>
      <c r="T5745" s="320">
        <v>7.3857142857142857E-2</v>
      </c>
      <c r="U5745" s="313">
        <v>0</v>
      </c>
      <c r="V5745" s="314">
        <v>0</v>
      </c>
      <c r="W5745" s="315">
        <v>4.8120000000000003</v>
      </c>
      <c r="X5745" s="314">
        <v>0</v>
      </c>
      <c r="Y5745" s="297">
        <f t="shared" si="729"/>
        <v>29.039505477728181</v>
      </c>
      <c r="Z5745" s="298">
        <v>0</v>
      </c>
      <c r="AA5745" s="299">
        <v>0</v>
      </c>
      <c r="AB5745" s="300">
        <v>337.7</v>
      </c>
      <c r="AC5745" s="300">
        <v>0</v>
      </c>
      <c r="AD5745" s="301">
        <v>13.58</v>
      </c>
      <c r="AE5745" s="301">
        <v>13.49</v>
      </c>
      <c r="AF5745" s="300">
        <v>347.3</v>
      </c>
      <c r="AG5745" s="300">
        <v>0</v>
      </c>
      <c r="AH5745" s="300">
        <v>0</v>
      </c>
      <c r="AI5745" s="300">
        <v>0</v>
      </c>
      <c r="AJ5745" s="301">
        <v>2</v>
      </c>
      <c r="AK5745" s="928"/>
      <c r="AL5745"/>
      <c r="AM5745"/>
      <c r="AN5745" s="302">
        <f t="shared" si="730"/>
        <v>13.58</v>
      </c>
      <c r="AO5745" s="494"/>
      <c r="AP5745" s="317">
        <f t="shared" si="736"/>
        <v>-10.88</v>
      </c>
      <c r="AQ5745" s="175">
        <f t="shared" si="731"/>
        <v>2.6104207909604402</v>
      </c>
      <c r="AR5745" s="175">
        <f t="shared" si="735"/>
        <v>16.190420790960442</v>
      </c>
      <c r="AS5745" s="177">
        <f t="shared" si="725"/>
        <v>-7.6219577355749557</v>
      </c>
      <c r="AT5745" s="304"/>
      <c r="AU5745" s="304"/>
      <c r="AV5745" s="318">
        <v>5.78</v>
      </c>
      <c r="BB5745" s="302">
        <f t="shared" si="728"/>
        <v>7.8</v>
      </c>
      <c r="BC5745" s="304"/>
      <c r="BF5745" s="309">
        <v>387</v>
      </c>
      <c r="BG5745" s="694"/>
      <c r="BH5745" s="694"/>
      <c r="BI5745" s="342">
        <v>312.58</v>
      </c>
    </row>
    <row r="5746" spans="1:61" s="7" customFormat="1" ht="13.5" thickBot="1" x14ac:dyDescent="0.25">
      <c r="A5746" s="58">
        <v>42262</v>
      </c>
      <c r="B5746" s="309">
        <v>16.22</v>
      </c>
      <c r="C5746" s="175">
        <f t="shared" si="732"/>
        <v>16.058474683358064</v>
      </c>
      <c r="D5746" s="174">
        <v>8.3000000000000007</v>
      </c>
      <c r="E5746" s="210">
        <f t="shared" si="726"/>
        <v>24.69</v>
      </c>
      <c r="F5746" s="211">
        <f t="shared" si="737"/>
        <v>24.52</v>
      </c>
      <c r="G5746" s="177">
        <f t="shared" si="738"/>
        <v>24.358474683358065</v>
      </c>
      <c r="H5746" s="310">
        <v>16.39</v>
      </c>
      <c r="I5746" s="174">
        <v>10.84</v>
      </c>
      <c r="J5746" s="247">
        <f t="shared" si="733"/>
        <v>8.7096071247881017</v>
      </c>
      <c r="K5746" s="176">
        <f t="shared" si="734"/>
        <v>27.23</v>
      </c>
      <c r="L5746" s="249">
        <f t="shared" si="727"/>
        <v>25.099607124788101</v>
      </c>
      <c r="M5746" s="99"/>
      <c r="N5746" s="99"/>
      <c r="O5746" s="239">
        <f t="shared" si="712"/>
        <v>2.7100000000000009</v>
      </c>
      <c r="P5746" s="175">
        <f t="shared" si="720"/>
        <v>0.74113244143003598</v>
      </c>
      <c r="Q5746" s="240">
        <f t="shared" si="721"/>
        <v>9.9522585383767931E-2</v>
      </c>
      <c r="R5746" s="177">
        <f t="shared" si="722"/>
        <v>2.952765108016777E-2</v>
      </c>
      <c r="S5746" s="315">
        <v>0</v>
      </c>
      <c r="T5746" s="320">
        <v>7.3857142857142857E-2</v>
      </c>
      <c r="U5746" s="313">
        <v>0</v>
      </c>
      <c r="V5746" s="314">
        <v>0</v>
      </c>
      <c r="W5746" s="315">
        <v>5.4320000000000004</v>
      </c>
      <c r="X5746" s="314">
        <v>0</v>
      </c>
      <c r="Y5746" s="297">
        <f t="shared" si="729"/>
        <v>29.71661754050092</v>
      </c>
      <c r="Z5746" s="298">
        <v>0</v>
      </c>
      <c r="AA5746" s="299">
        <v>0</v>
      </c>
      <c r="AB5746" s="300">
        <v>337.6</v>
      </c>
      <c r="AC5746" s="300">
        <v>0</v>
      </c>
      <c r="AD5746" s="301">
        <v>18.59</v>
      </c>
      <c r="AE5746" s="301">
        <v>12.69</v>
      </c>
      <c r="AF5746" s="300">
        <v>347.3</v>
      </c>
      <c r="AG5746" s="300">
        <v>0</v>
      </c>
      <c r="AH5746" s="300">
        <v>0</v>
      </c>
      <c r="AI5746" s="300">
        <v>0</v>
      </c>
      <c r="AJ5746" s="301">
        <v>5</v>
      </c>
      <c r="AK5746" s="928"/>
      <c r="AL5746"/>
      <c r="AM5746"/>
      <c r="AN5746" s="302">
        <f t="shared" si="730"/>
        <v>18.59</v>
      </c>
      <c r="AO5746" s="494"/>
      <c r="AP5746" s="317">
        <f t="shared" si="736"/>
        <v>-5.93</v>
      </c>
      <c r="AQ5746" s="175">
        <f t="shared" si="731"/>
        <v>6.5260519774011003</v>
      </c>
      <c r="AR5746" s="175">
        <f t="shared" si="735"/>
        <v>25.116051977401099</v>
      </c>
      <c r="AS5746" s="177">
        <f t="shared" si="725"/>
        <v>0.21144485261299906</v>
      </c>
      <c r="AT5746" s="304"/>
      <c r="AU5746" s="304"/>
      <c r="AV5746" s="318">
        <v>8.1300000000000008</v>
      </c>
      <c r="BB5746" s="302">
        <f t="shared" si="728"/>
        <v>10.459999999999999</v>
      </c>
      <c r="BC5746" s="304"/>
      <c r="BF5746" s="309">
        <v>325</v>
      </c>
      <c r="BG5746" s="694"/>
      <c r="BH5746" s="694"/>
      <c r="BI5746" s="342">
        <v>426.94</v>
      </c>
    </row>
    <row r="5747" spans="1:61" s="7" customFormat="1" ht="13.5" thickBot="1" x14ac:dyDescent="0.25">
      <c r="A5747" s="58">
        <v>42263</v>
      </c>
      <c r="B5747" s="309">
        <v>16.77</v>
      </c>
      <c r="C5747" s="175">
        <f t="shared" si="732"/>
        <v>16.602997561030502</v>
      </c>
      <c r="D5747" s="174">
        <v>8.32</v>
      </c>
      <c r="E5747" s="210">
        <f t="shared" si="726"/>
        <v>25.44</v>
      </c>
      <c r="F5747" s="211">
        <f t="shared" si="737"/>
        <v>25.09</v>
      </c>
      <c r="G5747" s="177">
        <f t="shared" si="738"/>
        <v>24.922997561030503</v>
      </c>
      <c r="H5747" s="310">
        <v>17.12</v>
      </c>
      <c r="I5747" s="174">
        <v>10.98</v>
      </c>
      <c r="J5747" s="247">
        <f t="shared" si="733"/>
        <v>8.8220928256617501</v>
      </c>
      <c r="K5747" s="176">
        <f t="shared" si="734"/>
        <v>28.1</v>
      </c>
      <c r="L5747" s="249">
        <f t="shared" si="727"/>
        <v>25.942092825661753</v>
      </c>
      <c r="M5747" s="99"/>
      <c r="N5747" s="99"/>
      <c r="O5747" s="239">
        <f t="shared" si="712"/>
        <v>3.0100000000000016</v>
      </c>
      <c r="P5747" s="175">
        <f t="shared" si="720"/>
        <v>1.0190952646312503</v>
      </c>
      <c r="Q5747" s="240">
        <f t="shared" si="721"/>
        <v>0.10711743772241998</v>
      </c>
      <c r="R5747" s="177">
        <f t="shared" si="722"/>
        <v>3.9283463808408234E-2</v>
      </c>
      <c r="S5747" s="315">
        <v>0</v>
      </c>
      <c r="T5747" s="320">
        <v>7.3857142857142857E-2</v>
      </c>
      <c r="U5747" s="313">
        <v>0</v>
      </c>
      <c r="V5747" s="314">
        <v>0</v>
      </c>
      <c r="W5747" s="315">
        <v>5.3620000000000001</v>
      </c>
      <c r="X5747" s="314">
        <v>0</v>
      </c>
      <c r="Y5747" s="297">
        <f t="shared" si="729"/>
        <v>30.211140418173358</v>
      </c>
      <c r="Z5747" s="298">
        <v>0</v>
      </c>
      <c r="AA5747" s="299">
        <v>0</v>
      </c>
      <c r="AB5747" s="300">
        <v>337.4</v>
      </c>
      <c r="AC5747" s="300">
        <v>0</v>
      </c>
      <c r="AD5747" s="301">
        <v>18.93</v>
      </c>
      <c r="AE5747" s="301">
        <v>14.92</v>
      </c>
      <c r="AF5747" s="300">
        <v>347.2</v>
      </c>
      <c r="AG5747" s="300">
        <v>0</v>
      </c>
      <c r="AH5747" s="300">
        <v>0</v>
      </c>
      <c r="AI5747" s="300">
        <v>0</v>
      </c>
      <c r="AJ5747" s="301">
        <v>7</v>
      </c>
      <c r="AK5747" s="928"/>
      <c r="AL5747"/>
      <c r="AM5747"/>
      <c r="AN5747" s="302">
        <f t="shared" si="730"/>
        <v>18.93</v>
      </c>
      <c r="AO5747" s="494"/>
      <c r="AP5747" s="317">
        <f t="shared" si="736"/>
        <v>-6.16</v>
      </c>
      <c r="AQ5747" s="175">
        <f t="shared" si="731"/>
        <v>9.136472768361541</v>
      </c>
      <c r="AR5747" s="175">
        <f t="shared" si="735"/>
        <v>28.066472768361542</v>
      </c>
      <c r="AS5747" s="177">
        <f t="shared" si="725"/>
        <v>2.3385799426997913</v>
      </c>
      <c r="AT5747" s="304"/>
      <c r="AU5747" s="304"/>
      <c r="AV5747" s="318">
        <v>11.01</v>
      </c>
      <c r="BB5747" s="302">
        <f t="shared" si="728"/>
        <v>7.92</v>
      </c>
      <c r="BC5747" s="304"/>
      <c r="BF5747" s="309">
        <v>357</v>
      </c>
      <c r="BG5747" s="694"/>
      <c r="BH5747" s="694"/>
      <c r="BI5747" s="342">
        <v>237.1</v>
      </c>
    </row>
    <row r="5748" spans="1:61" s="7" customFormat="1" ht="13.5" thickBot="1" x14ac:dyDescent="0.25">
      <c r="A5748" s="58">
        <v>42264</v>
      </c>
      <c r="B5748" s="309">
        <v>17.02</v>
      </c>
      <c r="C5748" s="175">
        <f t="shared" si="732"/>
        <v>16.850507959972518</v>
      </c>
      <c r="D5748" s="174">
        <v>8.43</v>
      </c>
      <c r="E5748" s="210">
        <f t="shared" si="726"/>
        <v>25.41</v>
      </c>
      <c r="F5748" s="211">
        <f t="shared" si="737"/>
        <v>25.45</v>
      </c>
      <c r="G5748" s="177">
        <f t="shared" si="738"/>
        <v>25.280507959972518</v>
      </c>
      <c r="H5748" s="310">
        <v>16.98</v>
      </c>
      <c r="I5748" s="174">
        <v>11.14</v>
      </c>
      <c r="J5748" s="247">
        <f t="shared" si="733"/>
        <v>8.9506479123744906</v>
      </c>
      <c r="K5748" s="176">
        <f t="shared" si="734"/>
        <v>28.12</v>
      </c>
      <c r="L5748" s="249">
        <f t="shared" si="727"/>
        <v>25.930647912374489</v>
      </c>
      <c r="M5748" s="99"/>
      <c r="N5748" s="99"/>
      <c r="O5748" s="239">
        <f t="shared" si="712"/>
        <v>2.6700000000000017</v>
      </c>
      <c r="P5748" s="175">
        <f t="shared" si="720"/>
        <v>0.65013995240197175</v>
      </c>
      <c r="Q5748" s="240">
        <f t="shared" si="721"/>
        <v>9.4950213371266065E-2</v>
      </c>
      <c r="R5748" s="177">
        <f t="shared" si="722"/>
        <v>2.5072260230401544E-2</v>
      </c>
      <c r="S5748" s="315">
        <v>0</v>
      </c>
      <c r="T5748" s="320">
        <v>7.3857142857142857E-2</v>
      </c>
      <c r="U5748" s="313">
        <v>0</v>
      </c>
      <c r="V5748" s="314">
        <v>0</v>
      </c>
      <c r="W5748" s="315">
        <v>5.3259999999999996</v>
      </c>
      <c r="X5748" s="314">
        <v>0</v>
      </c>
      <c r="Y5748" s="297">
        <f t="shared" si="729"/>
        <v>30.532650817115375</v>
      </c>
      <c r="Z5748" s="298">
        <v>0</v>
      </c>
      <c r="AA5748" s="299">
        <v>0</v>
      </c>
      <c r="AB5748" s="300">
        <v>337.3</v>
      </c>
      <c r="AC5748" s="300">
        <v>0</v>
      </c>
      <c r="AD5748" s="301">
        <v>18.420000000000002</v>
      </c>
      <c r="AE5748" s="301">
        <v>14.79</v>
      </c>
      <c r="AF5748" s="300">
        <v>347</v>
      </c>
      <c r="AG5748" s="300">
        <v>0</v>
      </c>
      <c r="AH5748" s="300">
        <v>0</v>
      </c>
      <c r="AI5748" s="300">
        <v>0</v>
      </c>
      <c r="AJ5748" s="301">
        <v>0</v>
      </c>
      <c r="AK5748" s="928"/>
      <c r="AL5748"/>
      <c r="AM5748"/>
      <c r="AN5748" s="302">
        <f t="shared" si="730"/>
        <v>18.420000000000002</v>
      </c>
      <c r="AO5748" s="494"/>
      <c r="AP5748" s="317">
        <f t="shared" si="736"/>
        <v>-7.0299999999999976</v>
      </c>
      <c r="AQ5748" s="175">
        <f t="shared" si="731"/>
        <v>0</v>
      </c>
      <c r="AR5748" s="175">
        <f t="shared" si="735"/>
        <v>18.420000000000002</v>
      </c>
      <c r="AS5748" s="177">
        <f t="shared" si="725"/>
        <v>-7.277247912374488</v>
      </c>
      <c r="AT5748" s="304"/>
      <c r="AU5748" s="304"/>
      <c r="AV5748" s="318">
        <v>8.85</v>
      </c>
      <c r="BB5748" s="302">
        <f t="shared" si="728"/>
        <v>9.5700000000000021</v>
      </c>
      <c r="BC5748" s="304"/>
      <c r="BF5748" s="366">
        <v>389</v>
      </c>
      <c r="BG5748" s="707"/>
      <c r="BH5748" s="707"/>
      <c r="BI5748" s="342">
        <v>332.49</v>
      </c>
    </row>
    <row r="5749" spans="1:61" s="7" customFormat="1" ht="13.5" thickBot="1" x14ac:dyDescent="0.25">
      <c r="A5749" s="58">
        <v>42265</v>
      </c>
      <c r="B5749" s="309">
        <v>16.86</v>
      </c>
      <c r="C5749" s="175">
        <f t="shared" si="732"/>
        <v>16.692101304649626</v>
      </c>
      <c r="D5749" s="174">
        <v>8.61</v>
      </c>
      <c r="E5749" s="210">
        <f t="shared" si="726"/>
        <v>25.509999999999998</v>
      </c>
      <c r="F5749" s="211">
        <f t="shared" si="737"/>
        <v>25.47</v>
      </c>
      <c r="G5749" s="177">
        <f t="shared" si="738"/>
        <v>25.302101304649625</v>
      </c>
      <c r="H5749" s="310">
        <v>16.899999999999999</v>
      </c>
      <c r="I5749" s="174">
        <v>11.19</v>
      </c>
      <c r="J5749" s="247">
        <f t="shared" si="733"/>
        <v>8.9908213769722192</v>
      </c>
      <c r="K5749" s="176">
        <f t="shared" si="734"/>
        <v>28.089999999999996</v>
      </c>
      <c r="L5749" s="249">
        <f t="shared" si="727"/>
        <v>25.89082137697222</v>
      </c>
      <c r="M5749" s="99"/>
      <c r="N5749" s="99"/>
      <c r="O5749" s="239">
        <f t="shared" si="712"/>
        <v>2.6199999999999974</v>
      </c>
      <c r="P5749" s="175">
        <f t="shared" si="720"/>
        <v>0.58872007232259449</v>
      </c>
      <c r="Q5749" s="240">
        <f t="shared" si="721"/>
        <v>9.3271626913492264E-2</v>
      </c>
      <c r="R5749" s="177">
        <f t="shared" si="722"/>
        <v>2.2738562973757686E-2</v>
      </c>
      <c r="S5749" s="315">
        <v>0</v>
      </c>
      <c r="T5749" s="320">
        <v>7.3857142857142857E-2</v>
      </c>
      <c r="U5749" s="313">
        <v>0</v>
      </c>
      <c r="V5749" s="314">
        <v>0</v>
      </c>
      <c r="W5749" s="315">
        <v>5.2709999999999999</v>
      </c>
      <c r="X5749" s="314">
        <v>0</v>
      </c>
      <c r="Y5749" s="297">
        <f t="shared" si="729"/>
        <v>30.499244161792483</v>
      </c>
      <c r="Z5749" s="298">
        <v>0</v>
      </c>
      <c r="AA5749" s="299">
        <v>0</v>
      </c>
      <c r="AB5749" s="300">
        <v>337.1</v>
      </c>
      <c r="AC5749" s="300">
        <v>0</v>
      </c>
      <c r="AD5749" s="301">
        <v>28.72</v>
      </c>
      <c r="AE5749" s="301">
        <v>13.16</v>
      </c>
      <c r="AF5749" s="300">
        <v>347</v>
      </c>
      <c r="AG5749" s="300">
        <v>0</v>
      </c>
      <c r="AH5749" s="300">
        <v>0</v>
      </c>
      <c r="AI5749" s="300">
        <v>0</v>
      </c>
      <c r="AJ5749" s="301">
        <v>0</v>
      </c>
      <c r="AK5749" s="928"/>
      <c r="AL5749"/>
      <c r="AM5749"/>
      <c r="AN5749" s="302">
        <f t="shared" si="730"/>
        <v>28.72</v>
      </c>
      <c r="AO5749" s="494"/>
      <c r="AP5749" s="317">
        <f t="shared" si="736"/>
        <v>3.25</v>
      </c>
      <c r="AQ5749" s="175">
        <f t="shared" si="731"/>
        <v>0</v>
      </c>
      <c r="AR5749" s="175">
        <f t="shared" si="735"/>
        <v>28.72</v>
      </c>
      <c r="AS5749" s="177">
        <f t="shared" si="725"/>
        <v>3.0043786230277796</v>
      </c>
      <c r="AT5749" s="304"/>
      <c r="AU5749" s="304"/>
      <c r="AV5749" s="318">
        <v>6.34</v>
      </c>
      <c r="BB5749" s="302">
        <f t="shared" si="728"/>
        <v>22.38</v>
      </c>
      <c r="BC5749" s="304"/>
      <c r="BF5749" s="366">
        <v>292</v>
      </c>
      <c r="BG5749" s="707"/>
      <c r="BH5749" s="707"/>
      <c r="BI5749" s="342">
        <v>291.8</v>
      </c>
    </row>
    <row r="5750" spans="1:61" s="7" customFormat="1" ht="13.5" thickBot="1" x14ac:dyDescent="0.25">
      <c r="A5750" s="58">
        <v>42266</v>
      </c>
      <c r="B5750" s="309">
        <v>18.7</v>
      </c>
      <c r="C5750" s="175">
        <f t="shared" si="732"/>
        <v>18.513777840862872</v>
      </c>
      <c r="D5750" s="174">
        <v>8.23</v>
      </c>
      <c r="E5750" s="210">
        <f t="shared" si="726"/>
        <v>25.82</v>
      </c>
      <c r="F5750" s="211">
        <f t="shared" si="737"/>
        <v>26.93</v>
      </c>
      <c r="G5750" s="177">
        <f t="shared" si="738"/>
        <v>26.743777840862872</v>
      </c>
      <c r="H5750" s="310">
        <v>17.59</v>
      </c>
      <c r="I5750" s="174">
        <v>10.77</v>
      </c>
      <c r="J5750" s="247">
        <f t="shared" si="733"/>
        <v>8.6533642743512793</v>
      </c>
      <c r="K5750" s="176">
        <f t="shared" si="734"/>
        <v>28.36</v>
      </c>
      <c r="L5750" s="249">
        <f t="shared" si="727"/>
        <v>26.243364274351279</v>
      </c>
      <c r="M5750" s="99"/>
      <c r="N5750" s="99"/>
      <c r="O5750" s="239">
        <f t="shared" si="712"/>
        <v>1.4299999999999997</v>
      </c>
      <c r="P5750" s="175">
        <f t="shared" si="720"/>
        <v>-0.50041356651159319</v>
      </c>
      <c r="Q5750" s="240">
        <f t="shared" si="721"/>
        <v>5.0423131170662897E-2</v>
      </c>
      <c r="R5750" s="177">
        <f t="shared" si="722"/>
        <v>-1.9068194202550012E-2</v>
      </c>
      <c r="S5750" s="315">
        <v>0</v>
      </c>
      <c r="T5750" s="320">
        <v>0.24314285714285713</v>
      </c>
      <c r="U5750" s="313">
        <v>0</v>
      </c>
      <c r="V5750" s="314">
        <v>0</v>
      </c>
      <c r="W5750" s="315">
        <v>2.4060000000000001</v>
      </c>
      <c r="X5750" s="314">
        <v>0</v>
      </c>
      <c r="Y5750" s="297">
        <f t="shared" si="729"/>
        <v>28.906634983720014</v>
      </c>
      <c r="Z5750" s="298">
        <v>0</v>
      </c>
      <c r="AA5750" s="299">
        <v>0</v>
      </c>
      <c r="AB5750" s="300">
        <v>336.9</v>
      </c>
      <c r="AC5750" s="300">
        <v>0</v>
      </c>
      <c r="AD5750" s="301">
        <v>25.85</v>
      </c>
      <c r="AE5750" s="301">
        <v>20.86</v>
      </c>
      <c r="AF5750" s="300">
        <v>347</v>
      </c>
      <c r="AG5750" s="300">
        <v>0</v>
      </c>
      <c r="AH5750" s="300">
        <v>0</v>
      </c>
      <c r="AI5750" s="300">
        <v>0</v>
      </c>
      <c r="AJ5750" s="301">
        <v>0</v>
      </c>
      <c r="AK5750" s="928"/>
      <c r="AL5750"/>
      <c r="AM5750"/>
      <c r="AN5750" s="302">
        <f t="shared" si="730"/>
        <v>25.85</v>
      </c>
      <c r="AO5750" s="494"/>
      <c r="AP5750" s="317">
        <f t="shared" si="736"/>
        <v>-1.0799999999999983</v>
      </c>
      <c r="AQ5750" s="175">
        <f t="shared" si="731"/>
        <v>0</v>
      </c>
      <c r="AR5750" s="175">
        <f t="shared" si="735"/>
        <v>25.85</v>
      </c>
      <c r="AS5750" s="177">
        <f t="shared" si="725"/>
        <v>-0.20436427435127769</v>
      </c>
      <c r="AT5750" s="304"/>
      <c r="AU5750" s="304"/>
      <c r="AV5750" s="318">
        <v>10.37</v>
      </c>
      <c r="BB5750" s="302">
        <f t="shared" si="728"/>
        <v>15.480000000000002</v>
      </c>
      <c r="BC5750" s="304"/>
      <c r="BF5750" s="366">
        <v>315</v>
      </c>
      <c r="BG5750" s="707"/>
      <c r="BH5750" s="707"/>
      <c r="BI5750" s="342">
        <v>294.89</v>
      </c>
    </row>
    <row r="5751" spans="1:61" s="7" customFormat="1" ht="13.5" thickBot="1" x14ac:dyDescent="0.25">
      <c r="A5751" s="58">
        <v>42267</v>
      </c>
      <c r="B5751" s="309">
        <v>19.47</v>
      </c>
      <c r="C5751" s="175">
        <f t="shared" si="732"/>
        <v>19.276109869604284</v>
      </c>
      <c r="D5751" s="174">
        <v>8.36</v>
      </c>
      <c r="E5751" s="210">
        <f t="shared" si="726"/>
        <v>28.28</v>
      </c>
      <c r="F5751" s="211">
        <f t="shared" si="737"/>
        <v>27.83</v>
      </c>
      <c r="G5751" s="177">
        <f t="shared" si="738"/>
        <v>27.636109869604283</v>
      </c>
      <c r="H5751" s="310">
        <v>19.920000000000002</v>
      </c>
      <c r="I5751" s="174">
        <v>10.94</v>
      </c>
      <c r="J5751" s="247">
        <f t="shared" si="733"/>
        <v>8.7899540539835641</v>
      </c>
      <c r="K5751" s="176">
        <f t="shared" si="734"/>
        <v>30.86</v>
      </c>
      <c r="L5751" s="249">
        <f t="shared" si="727"/>
        <v>28.709954053983566</v>
      </c>
      <c r="M5751" s="99"/>
      <c r="N5751" s="99"/>
      <c r="O5751" s="239">
        <f t="shared" si="712"/>
        <v>3.0300000000000011</v>
      </c>
      <c r="P5751" s="175">
        <f t="shared" si="720"/>
        <v>1.0738441843792828</v>
      </c>
      <c r="Q5751" s="240">
        <f t="shared" si="721"/>
        <v>9.8185353208036327E-2</v>
      </c>
      <c r="R5751" s="177">
        <f t="shared" si="722"/>
        <v>3.7403201076536892E-2</v>
      </c>
      <c r="S5751" s="315">
        <v>0</v>
      </c>
      <c r="T5751" s="320">
        <v>0.24314285714285713</v>
      </c>
      <c r="U5751" s="313">
        <v>0</v>
      </c>
      <c r="V5751" s="314">
        <v>0</v>
      </c>
      <c r="W5751" s="315">
        <v>5.3029999999999999</v>
      </c>
      <c r="X5751" s="314">
        <v>0</v>
      </c>
      <c r="Y5751" s="297">
        <f t="shared" si="729"/>
        <v>32.695967012461423</v>
      </c>
      <c r="Z5751" s="298">
        <v>0</v>
      </c>
      <c r="AA5751" s="299">
        <v>0</v>
      </c>
      <c r="AB5751" s="300">
        <v>336.8</v>
      </c>
      <c r="AC5751" s="300">
        <v>0</v>
      </c>
      <c r="AD5751" s="301">
        <v>26.13</v>
      </c>
      <c r="AE5751" s="301">
        <v>19.38</v>
      </c>
      <c r="AF5751" s="300">
        <v>347</v>
      </c>
      <c r="AG5751" s="300">
        <v>0</v>
      </c>
      <c r="AH5751" s="300">
        <v>0</v>
      </c>
      <c r="AI5751" s="300">
        <v>0</v>
      </c>
      <c r="AJ5751" s="301">
        <v>0</v>
      </c>
      <c r="AK5751" s="928"/>
      <c r="AL5751"/>
      <c r="AM5751"/>
      <c r="AN5751" s="302">
        <f t="shared" si="730"/>
        <v>26.13</v>
      </c>
      <c r="AO5751" s="494"/>
      <c r="AP5751" s="317">
        <f t="shared" si="736"/>
        <v>-1.6999999999999993</v>
      </c>
      <c r="AQ5751" s="175">
        <f t="shared" si="731"/>
        <v>0</v>
      </c>
      <c r="AR5751" s="175">
        <f t="shared" si="735"/>
        <v>26.13</v>
      </c>
      <c r="AS5751" s="177">
        <f t="shared" si="725"/>
        <v>-2.4053540539835652</v>
      </c>
      <c r="AT5751" s="304"/>
      <c r="AU5751" s="304"/>
      <c r="AV5751" s="318">
        <v>9.77</v>
      </c>
      <c r="BB5751" s="302">
        <f t="shared" si="728"/>
        <v>16.36</v>
      </c>
      <c r="BC5751" s="304"/>
      <c r="BF5751" s="366">
        <v>291</v>
      </c>
      <c r="BG5751" s="707"/>
      <c r="BH5751" s="707"/>
      <c r="BI5751" s="342">
        <v>390.73</v>
      </c>
    </row>
    <row r="5752" spans="1:61" s="7" customFormat="1" ht="13.5" thickBot="1" x14ac:dyDescent="0.25">
      <c r="A5752" s="58">
        <v>42268</v>
      </c>
      <c r="B5752" s="309">
        <v>17.57</v>
      </c>
      <c r="C5752" s="175">
        <f t="shared" si="732"/>
        <v>17.395030837644956</v>
      </c>
      <c r="D5752" s="174">
        <v>8.4600000000000009</v>
      </c>
      <c r="E5752" s="210">
        <f t="shared" si="726"/>
        <v>26.880000000000003</v>
      </c>
      <c r="F5752" s="211">
        <f t="shared" si="737"/>
        <v>26.03</v>
      </c>
      <c r="G5752" s="177">
        <f t="shared" si="738"/>
        <v>25.855030837644957</v>
      </c>
      <c r="H5752" s="310">
        <v>18.420000000000002</v>
      </c>
      <c r="I5752" s="174">
        <v>10.55</v>
      </c>
      <c r="J5752" s="247">
        <f t="shared" si="733"/>
        <v>8.4766010301212624</v>
      </c>
      <c r="K5752" s="176">
        <f t="shared" si="734"/>
        <v>28.970000000000002</v>
      </c>
      <c r="L5752" s="249">
        <f t="shared" si="727"/>
        <v>26.896601030121264</v>
      </c>
      <c r="M5752" s="99"/>
      <c r="N5752" s="99"/>
      <c r="O5752" s="239">
        <f t="shared" si="712"/>
        <v>2.9400000000000013</v>
      </c>
      <c r="P5752" s="175">
        <f t="shared" si="720"/>
        <v>1.041570192476307</v>
      </c>
      <c r="Q5752" s="240">
        <f t="shared" si="721"/>
        <v>0.10148429409734211</v>
      </c>
      <c r="R5752" s="177">
        <f t="shared" si="722"/>
        <v>3.8724974628201604E-2</v>
      </c>
      <c r="S5752" s="315">
        <v>0</v>
      </c>
      <c r="T5752" s="320">
        <v>0.24314285714285713</v>
      </c>
      <c r="U5752" s="313">
        <v>0</v>
      </c>
      <c r="V5752" s="314">
        <v>0</v>
      </c>
      <c r="W5752" s="315">
        <v>5.1740000000000004</v>
      </c>
      <c r="X5752" s="314">
        <v>0</v>
      </c>
      <c r="Y5752" s="297">
        <f t="shared" si="729"/>
        <v>30.7858879805021</v>
      </c>
      <c r="Z5752" s="298">
        <v>0</v>
      </c>
      <c r="AA5752" s="299">
        <v>0</v>
      </c>
      <c r="AB5752" s="300">
        <v>336.7</v>
      </c>
      <c r="AC5752" s="300">
        <v>0.1</v>
      </c>
      <c r="AD5752" s="301">
        <v>12.67</v>
      </c>
      <c r="AE5752" s="301">
        <v>4.97</v>
      </c>
      <c r="AF5752" s="300">
        <v>347</v>
      </c>
      <c r="AG5752" s="300">
        <v>0.3</v>
      </c>
      <c r="AH5752" s="300">
        <v>7.06</v>
      </c>
      <c r="AI5752" s="300">
        <v>0</v>
      </c>
      <c r="AJ5752" s="301">
        <v>17</v>
      </c>
      <c r="AK5752" s="928"/>
      <c r="AL5752"/>
      <c r="AM5752"/>
      <c r="AN5752" s="302">
        <f t="shared" si="730"/>
        <v>19.73</v>
      </c>
      <c r="AO5752" s="494"/>
      <c r="AP5752" s="317">
        <f t="shared" si="736"/>
        <v>-6.3000000000000007</v>
      </c>
      <c r="AQ5752" s="175">
        <f t="shared" si="731"/>
        <v>22.188576723163742</v>
      </c>
      <c r="AR5752" s="175">
        <f t="shared" si="735"/>
        <v>34.858576723163743</v>
      </c>
      <c r="AS5752" s="177">
        <f t="shared" si="725"/>
        <v>8.230775693042478</v>
      </c>
      <c r="AT5752" s="304"/>
      <c r="AU5752" s="304"/>
      <c r="AV5752" s="318">
        <v>5.31</v>
      </c>
      <c r="BB5752" s="302">
        <f t="shared" si="728"/>
        <v>14.420000000000002</v>
      </c>
      <c r="BC5752" s="304"/>
      <c r="BF5752" s="366">
        <v>448</v>
      </c>
      <c r="BG5752" s="707"/>
      <c r="BH5752" s="707"/>
      <c r="BI5752" s="342">
        <v>284.27999999999997</v>
      </c>
    </row>
    <row r="5753" spans="1:61" s="7" customFormat="1" ht="13.5" thickBot="1" x14ac:dyDescent="0.25">
      <c r="A5753" s="58">
        <v>42269</v>
      </c>
      <c r="B5753" s="309">
        <v>16.5</v>
      </c>
      <c r="C5753" s="175">
        <f t="shared" si="732"/>
        <v>16.335686330173122</v>
      </c>
      <c r="D5753" s="174">
        <v>8.5</v>
      </c>
      <c r="E5753" s="210">
        <f t="shared" si="726"/>
        <v>25.6</v>
      </c>
      <c r="F5753" s="211">
        <f t="shared" si="737"/>
        <v>25</v>
      </c>
      <c r="G5753" s="177">
        <f t="shared" si="738"/>
        <v>24.835686330173122</v>
      </c>
      <c r="H5753" s="310">
        <v>17.100000000000001</v>
      </c>
      <c r="I5753" s="174">
        <v>10.43</v>
      </c>
      <c r="J5753" s="247">
        <f t="shared" si="733"/>
        <v>8.3801847150867079</v>
      </c>
      <c r="K5753" s="176">
        <f t="shared" si="734"/>
        <v>27.53</v>
      </c>
      <c r="L5753" s="249">
        <f t="shared" si="727"/>
        <v>25.480184715086708</v>
      </c>
      <c r="M5753" s="99"/>
      <c r="N5753" s="99"/>
      <c r="O5753" s="239">
        <f t="shared" si="712"/>
        <v>2.5300000000000011</v>
      </c>
      <c r="P5753" s="175">
        <f t="shared" si="720"/>
        <v>0.64449838491358591</v>
      </c>
      <c r="Q5753" s="240">
        <f t="shared" si="721"/>
        <v>9.1899745731928842E-2</v>
      </c>
      <c r="R5753" s="177">
        <f t="shared" si="722"/>
        <v>2.5294101754764015E-2</v>
      </c>
      <c r="S5753" s="315">
        <v>0</v>
      </c>
      <c r="T5753" s="320">
        <v>0.24314285714285713</v>
      </c>
      <c r="U5753" s="313">
        <v>0</v>
      </c>
      <c r="V5753" s="314">
        <v>0</v>
      </c>
      <c r="W5753" s="315">
        <v>5.3579999999999997</v>
      </c>
      <c r="X5753" s="314">
        <v>0</v>
      </c>
      <c r="Y5753" s="297">
        <f t="shared" si="729"/>
        <v>29.950543473030265</v>
      </c>
      <c r="Z5753" s="298">
        <v>0</v>
      </c>
      <c r="AA5753" s="299">
        <v>0</v>
      </c>
      <c r="AB5753" s="300">
        <v>336.6</v>
      </c>
      <c r="AC5753" s="300">
        <v>0</v>
      </c>
      <c r="AD5753" s="301">
        <v>18.23</v>
      </c>
      <c r="AE5753" s="301">
        <v>13.23</v>
      </c>
      <c r="AF5753" s="300">
        <v>346.9</v>
      </c>
      <c r="AG5753" s="300">
        <v>0</v>
      </c>
      <c r="AH5753" s="300">
        <v>7.85</v>
      </c>
      <c r="AI5753" s="300">
        <v>0</v>
      </c>
      <c r="AJ5753" s="301">
        <v>6</v>
      </c>
      <c r="AK5753" s="928"/>
      <c r="AL5753"/>
      <c r="AM5753"/>
      <c r="AN5753" s="302">
        <f t="shared" si="730"/>
        <v>26.08</v>
      </c>
      <c r="AO5753" s="494"/>
      <c r="AP5753" s="317">
        <f t="shared" si="736"/>
        <v>1.0799999999999983</v>
      </c>
      <c r="AQ5753" s="175">
        <f t="shared" si="731"/>
        <v>7.8312623728813211</v>
      </c>
      <c r="AR5753" s="175">
        <f t="shared" si="735"/>
        <v>26.061262372881323</v>
      </c>
      <c r="AS5753" s="177">
        <f t="shared" si="725"/>
        <v>0.79707765779461681</v>
      </c>
      <c r="AT5753" s="304"/>
      <c r="AU5753" s="304"/>
      <c r="AV5753" s="318">
        <v>10.43</v>
      </c>
      <c r="BB5753" s="302">
        <f t="shared" si="728"/>
        <v>15.649999999999999</v>
      </c>
      <c r="BC5753" s="304"/>
      <c r="BF5753" s="366">
        <v>360</v>
      </c>
      <c r="BG5753" s="707"/>
      <c r="BH5753" s="707"/>
      <c r="BI5753" s="342">
        <v>302.05</v>
      </c>
    </row>
    <row r="5754" spans="1:61" s="7" customFormat="1" ht="13.5" thickBot="1" x14ac:dyDescent="0.25">
      <c r="A5754" s="58">
        <v>42270</v>
      </c>
      <c r="B5754" s="309">
        <v>18.37</v>
      </c>
      <c r="C5754" s="175">
        <f t="shared" si="732"/>
        <v>18.18706411425941</v>
      </c>
      <c r="D5754" s="174">
        <v>8.5</v>
      </c>
      <c r="E5754" s="210">
        <f t="shared" si="726"/>
        <v>25.94</v>
      </c>
      <c r="F5754" s="211">
        <f t="shared" si="737"/>
        <v>26.87</v>
      </c>
      <c r="G5754" s="177">
        <f t="shared" si="738"/>
        <v>26.68706411425941</v>
      </c>
      <c r="H5754" s="310">
        <v>17.440000000000001</v>
      </c>
      <c r="I5754" s="174">
        <v>9.68</v>
      </c>
      <c r="J5754" s="247">
        <f t="shared" si="733"/>
        <v>7.777582746120741</v>
      </c>
      <c r="K5754" s="176">
        <f t="shared" si="734"/>
        <v>27.12</v>
      </c>
      <c r="L5754" s="249">
        <f t="shared" si="727"/>
        <v>25.21758274612074</v>
      </c>
      <c r="M5754" s="99"/>
      <c r="N5754" s="99"/>
      <c r="O5754" s="239">
        <f t="shared" si="712"/>
        <v>0.25</v>
      </c>
      <c r="P5754" s="175">
        <f t="shared" si="720"/>
        <v>-1.4694813681386698</v>
      </c>
      <c r="Q5754" s="240">
        <f t="shared" si="721"/>
        <v>9.2182890855457226E-3</v>
      </c>
      <c r="R5754" s="177">
        <f t="shared" si="722"/>
        <v>-5.8272094630668847E-2</v>
      </c>
      <c r="S5754" s="315">
        <v>0</v>
      </c>
      <c r="T5754" s="320">
        <v>0.24314285714285713</v>
      </c>
      <c r="U5754" s="313">
        <v>0</v>
      </c>
      <c r="V5754" s="314">
        <v>0</v>
      </c>
      <c r="W5754" s="315">
        <v>5.4589999999999996</v>
      </c>
      <c r="X5754" s="314">
        <v>0</v>
      </c>
      <c r="Y5754" s="297">
        <f t="shared" si="729"/>
        <v>31.902921257116553</v>
      </c>
      <c r="Z5754" s="298">
        <v>0</v>
      </c>
      <c r="AA5754" s="299">
        <v>0</v>
      </c>
      <c r="AB5754" s="300">
        <v>336.5</v>
      </c>
      <c r="AC5754" s="300">
        <v>0</v>
      </c>
      <c r="AD5754" s="301">
        <v>17.82</v>
      </c>
      <c r="AE5754" s="301">
        <v>14.07</v>
      </c>
      <c r="AF5754" s="300">
        <v>346.8</v>
      </c>
      <c r="AG5754" s="300">
        <v>0</v>
      </c>
      <c r="AH5754" s="300">
        <v>8.68</v>
      </c>
      <c r="AI5754" s="300">
        <v>0</v>
      </c>
      <c r="AJ5754" s="301">
        <v>10</v>
      </c>
      <c r="AK5754" s="928"/>
      <c r="AL5754"/>
      <c r="AM5754"/>
      <c r="AN5754" s="302">
        <f t="shared" si="730"/>
        <v>26.5</v>
      </c>
      <c r="AO5754" s="494"/>
      <c r="AP5754" s="317">
        <f t="shared" si="736"/>
        <v>-0.37000000000000099</v>
      </c>
      <c r="AQ5754" s="175">
        <f t="shared" si="731"/>
        <v>13.052103954802201</v>
      </c>
      <c r="AR5754" s="175">
        <f t="shared" si="735"/>
        <v>30.872103954802199</v>
      </c>
      <c r="AS5754" s="177">
        <f t="shared" si="725"/>
        <v>5.8849212086814582</v>
      </c>
      <c r="AT5754" s="304"/>
      <c r="AU5754" s="304"/>
      <c r="AV5754" s="318">
        <v>6.78</v>
      </c>
      <c r="BB5754" s="302">
        <f t="shared" si="728"/>
        <v>19.72</v>
      </c>
      <c r="BC5754" s="304"/>
      <c r="BF5754" s="366">
        <v>384</v>
      </c>
      <c r="BG5754" s="707"/>
      <c r="BH5754" s="707"/>
      <c r="BI5754" s="342">
        <v>257.79000000000002</v>
      </c>
    </row>
    <row r="5755" spans="1:61" s="7" customFormat="1" ht="13.5" thickBot="1" x14ac:dyDescent="0.25">
      <c r="A5755" s="58">
        <v>42271</v>
      </c>
      <c r="B5755" s="309">
        <v>17.97</v>
      </c>
      <c r="C5755" s="175">
        <f t="shared" si="732"/>
        <v>17.791047475952183</v>
      </c>
      <c r="D5755" s="174">
        <v>7.84</v>
      </c>
      <c r="E5755" s="210">
        <f t="shared" si="726"/>
        <v>25.99</v>
      </c>
      <c r="F5755" s="218">
        <f t="shared" si="737"/>
        <v>25.81</v>
      </c>
      <c r="G5755" s="177">
        <f t="shared" si="738"/>
        <v>25.631047475952183</v>
      </c>
      <c r="H5755" s="310">
        <v>18.149999999999999</v>
      </c>
      <c r="I5755" s="174">
        <v>9.5</v>
      </c>
      <c r="J5755" s="247">
        <f t="shared" si="733"/>
        <v>7.6329582735689092</v>
      </c>
      <c r="K5755" s="176">
        <f t="shared" si="734"/>
        <v>27.65</v>
      </c>
      <c r="L5755" s="249">
        <f t="shared" si="727"/>
        <v>25.782958273568909</v>
      </c>
      <c r="M5755" s="99"/>
      <c r="N5755" s="99"/>
      <c r="O5755" s="239">
        <f t="shared" si="712"/>
        <v>1.8399999999999999</v>
      </c>
      <c r="P5755" s="175">
        <f t="shared" si="720"/>
        <v>0.15191079761672555</v>
      </c>
      <c r="Q5755" s="240">
        <f t="shared" si="721"/>
        <v>6.6546112115732373E-2</v>
      </c>
      <c r="R5755" s="177">
        <f t="shared" si="722"/>
        <v>5.8919072049406791E-3</v>
      </c>
      <c r="S5755" s="315">
        <v>0</v>
      </c>
      <c r="T5755" s="320">
        <v>0.24314285714285713</v>
      </c>
      <c r="U5755" s="313">
        <v>0</v>
      </c>
      <c r="V5755" s="314">
        <v>0</v>
      </c>
      <c r="W5755" s="315">
        <v>5.5469999999999997</v>
      </c>
      <c r="X5755" s="314">
        <v>0</v>
      </c>
      <c r="Y5755" s="297">
        <f t="shared" si="729"/>
        <v>30.934904618809327</v>
      </c>
      <c r="Z5755" s="298">
        <v>0</v>
      </c>
      <c r="AA5755" s="299">
        <v>0</v>
      </c>
      <c r="AB5755" s="300">
        <v>336.4</v>
      </c>
      <c r="AC5755" s="300">
        <v>0.4</v>
      </c>
      <c r="AD5755" s="301">
        <v>19.32</v>
      </c>
      <c r="AE5755" s="301">
        <v>14.47</v>
      </c>
      <c r="AF5755" s="300">
        <v>346.8</v>
      </c>
      <c r="AG5755" s="300">
        <v>0.8</v>
      </c>
      <c r="AH5755" s="300">
        <v>6.59</v>
      </c>
      <c r="AI5755" s="300">
        <v>0</v>
      </c>
      <c r="AJ5755" s="301">
        <v>7</v>
      </c>
      <c r="AK5755" s="928"/>
      <c r="AL5755"/>
      <c r="AM5755"/>
      <c r="AN5755" s="302">
        <f t="shared" si="730"/>
        <v>25.91</v>
      </c>
      <c r="AO5755" s="494"/>
      <c r="AP5755" s="317">
        <f t="shared" si="736"/>
        <v>0.10000000000000142</v>
      </c>
      <c r="AQ5755" s="175">
        <f t="shared" si="731"/>
        <v>9.136472768361541</v>
      </c>
      <c r="AR5755" s="175">
        <f t="shared" si="735"/>
        <v>28.456472768361543</v>
      </c>
      <c r="AS5755" s="177">
        <f t="shared" si="725"/>
        <v>2.8373144947926328</v>
      </c>
      <c r="AT5755" s="304"/>
      <c r="AU5755" s="304"/>
      <c r="AV5755" s="318">
        <v>8.74</v>
      </c>
      <c r="BB5755" s="302">
        <f t="shared" si="728"/>
        <v>17.170000000000002</v>
      </c>
      <c r="BC5755" s="304"/>
      <c r="BF5755" s="366">
        <v>273</v>
      </c>
      <c r="BG5755" s="707"/>
      <c r="BH5755" s="707"/>
      <c r="BI5755" s="342">
        <v>293.82</v>
      </c>
    </row>
    <row r="5756" spans="1:61" s="7" customFormat="1" ht="13.5" thickBot="1" x14ac:dyDescent="0.25">
      <c r="A5756" s="58">
        <v>42272</v>
      </c>
      <c r="B5756" s="309">
        <v>15.67</v>
      </c>
      <c r="C5756" s="175">
        <f t="shared" si="732"/>
        <v>15.513951805685627</v>
      </c>
      <c r="D5756" s="174">
        <v>5.2</v>
      </c>
      <c r="E5756" s="210">
        <f t="shared" si="726"/>
        <v>20</v>
      </c>
      <c r="F5756" s="218">
        <f t="shared" si="737"/>
        <v>20.87</v>
      </c>
      <c r="G5756" s="177">
        <f t="shared" si="738"/>
        <v>20.713951805685628</v>
      </c>
      <c r="H5756" s="310">
        <v>14.8</v>
      </c>
      <c r="I5756" s="174">
        <v>7.47</v>
      </c>
      <c r="J5756" s="247">
        <f t="shared" si="733"/>
        <v>6.0019156109010261</v>
      </c>
      <c r="K5756" s="176">
        <f t="shared" si="734"/>
        <v>22.27</v>
      </c>
      <c r="L5756" s="249">
        <f t="shared" si="727"/>
        <v>20.801915610901027</v>
      </c>
      <c r="M5756" s="99"/>
      <c r="N5756" s="99"/>
      <c r="O5756" s="239">
        <f t="shared" ref="O5756:O5819" si="739">K5756-F5756</f>
        <v>1.3999999999999986</v>
      </c>
      <c r="P5756" s="175">
        <f t="shared" si="720"/>
        <v>8.7963805215398594E-2</v>
      </c>
      <c r="Q5756" s="240">
        <f t="shared" si="721"/>
        <v>6.2864840592725582E-2</v>
      </c>
      <c r="R5756" s="177">
        <f t="shared" si="722"/>
        <v>4.2286396532299209E-3</v>
      </c>
      <c r="S5756" s="315">
        <v>0</v>
      </c>
      <c r="T5756" s="320">
        <v>0.24314285714285713</v>
      </c>
      <c r="U5756" s="313">
        <v>0</v>
      </c>
      <c r="V5756" s="314">
        <v>0</v>
      </c>
      <c r="W5756" s="315">
        <v>5.2030000000000003</v>
      </c>
      <c r="X5756" s="314">
        <v>0</v>
      </c>
      <c r="Y5756" s="297">
        <f t="shared" si="729"/>
        <v>25.673808948542771</v>
      </c>
      <c r="Z5756" s="298">
        <v>0</v>
      </c>
      <c r="AA5756" s="299">
        <v>0</v>
      </c>
      <c r="AB5756" s="300">
        <v>336.6</v>
      </c>
      <c r="AC5756" s="300">
        <v>1.1000000000000001</v>
      </c>
      <c r="AD5756" s="301">
        <v>16.829999999999998</v>
      </c>
      <c r="AE5756" s="301">
        <v>13.44</v>
      </c>
      <c r="AF5756" s="300">
        <v>347</v>
      </c>
      <c r="AG5756" s="300">
        <v>1.1000000000000001</v>
      </c>
      <c r="AH5756" s="300">
        <v>0</v>
      </c>
      <c r="AI5756" s="300">
        <v>0</v>
      </c>
      <c r="AJ5756" s="301">
        <v>0</v>
      </c>
      <c r="AK5756" s="928"/>
      <c r="AL5756"/>
      <c r="AM5756"/>
      <c r="AN5756" s="302">
        <f t="shared" si="730"/>
        <v>16.829999999999998</v>
      </c>
      <c r="AO5756" s="494"/>
      <c r="AP5756" s="317">
        <f t="shared" si="736"/>
        <v>-4.0400000000000027</v>
      </c>
      <c r="AQ5756" s="175">
        <f t="shared" si="731"/>
        <v>0</v>
      </c>
      <c r="AR5756" s="175">
        <f t="shared" si="735"/>
        <v>16.829999999999998</v>
      </c>
      <c r="AS5756" s="177">
        <f t="shared" si="725"/>
        <v>-3.7577156109010268</v>
      </c>
      <c r="AT5756" s="304"/>
      <c r="AU5756" s="304"/>
      <c r="AV5756" s="318">
        <v>9.02</v>
      </c>
      <c r="BB5756" s="302">
        <f t="shared" si="728"/>
        <v>7.8099999999999987</v>
      </c>
      <c r="BC5756" s="304"/>
      <c r="BF5756" s="309">
        <v>357</v>
      </c>
      <c r="BG5756" s="694"/>
      <c r="BH5756" s="694"/>
      <c r="BI5756" s="342">
        <v>297.91000000000003</v>
      </c>
    </row>
    <row r="5757" spans="1:61" s="7" customFormat="1" ht="13.5" thickBot="1" x14ac:dyDescent="0.25">
      <c r="A5757" s="58">
        <v>42273</v>
      </c>
      <c r="B5757" s="309">
        <v>15.17</v>
      </c>
      <c r="C5757" s="175">
        <f t="shared" si="732"/>
        <v>15.018931007801593</v>
      </c>
      <c r="D5757" s="174">
        <v>5.31</v>
      </c>
      <c r="E5757" s="210">
        <f t="shared" si="726"/>
        <v>20.97</v>
      </c>
      <c r="F5757" s="218">
        <f t="shared" si="737"/>
        <v>20.48</v>
      </c>
      <c r="G5757" s="177">
        <f t="shared" si="738"/>
        <v>20.328931007801593</v>
      </c>
      <c r="H5757" s="310">
        <v>15.66</v>
      </c>
      <c r="I5757" s="174">
        <v>6.12</v>
      </c>
      <c r="J5757" s="247">
        <f t="shared" si="733"/>
        <v>4.9172320667622866</v>
      </c>
      <c r="K5757" s="176">
        <f t="shared" si="734"/>
        <v>21.78</v>
      </c>
      <c r="L5757" s="249">
        <f t="shared" si="727"/>
        <v>20.577232066762285</v>
      </c>
      <c r="M5757" s="99"/>
      <c r="N5757" s="99"/>
      <c r="O5757" s="239">
        <f t="shared" si="739"/>
        <v>1.3000000000000007</v>
      </c>
      <c r="P5757" s="175">
        <f t="shared" si="720"/>
        <v>0.24830105896069199</v>
      </c>
      <c r="Q5757" s="240">
        <f t="shared" si="721"/>
        <v>5.9687786960514265E-2</v>
      </c>
      <c r="R5757" s="177">
        <f t="shared" si="722"/>
        <v>1.2066786152534304E-2</v>
      </c>
      <c r="S5757" s="315">
        <v>0</v>
      </c>
      <c r="T5757" s="320">
        <v>5.1285714285714282E-2</v>
      </c>
      <c r="U5757" s="313">
        <v>0</v>
      </c>
      <c r="V5757" s="314">
        <v>0</v>
      </c>
      <c r="W5757" s="315">
        <v>4.9729999999999999</v>
      </c>
      <c r="X5757" s="314">
        <v>0</v>
      </c>
      <c r="Y5757" s="297">
        <f t="shared" si="729"/>
        <v>25.250645293515877</v>
      </c>
      <c r="Z5757" s="298">
        <v>0</v>
      </c>
      <c r="AA5757" s="299">
        <v>0</v>
      </c>
      <c r="AB5757" s="300">
        <v>336.9</v>
      </c>
      <c r="AC5757" s="300">
        <v>0.8</v>
      </c>
      <c r="AD5757" s="301">
        <v>21.7</v>
      </c>
      <c r="AE5757" s="301">
        <v>15.99</v>
      </c>
      <c r="AF5757" s="300">
        <v>347</v>
      </c>
      <c r="AG5757" s="300">
        <v>0.6</v>
      </c>
      <c r="AH5757" s="300">
        <v>0</v>
      </c>
      <c r="AI5757" s="300">
        <v>0</v>
      </c>
      <c r="AJ5757" s="301">
        <v>0</v>
      </c>
      <c r="AK5757" s="928"/>
      <c r="AL5757"/>
      <c r="AM5757"/>
      <c r="AN5757" s="302">
        <f t="shared" si="730"/>
        <v>21.7</v>
      </c>
      <c r="AO5757" s="494"/>
      <c r="AP5757" s="317">
        <f t="shared" si="736"/>
        <v>1.2199999999999989</v>
      </c>
      <c r="AQ5757" s="175">
        <f t="shared" si="731"/>
        <v>0</v>
      </c>
      <c r="AR5757" s="175">
        <f t="shared" si="735"/>
        <v>21.7</v>
      </c>
      <c r="AS5757" s="177">
        <f t="shared" si="725"/>
        <v>1.309967933237715</v>
      </c>
      <c r="AT5757" s="304"/>
      <c r="AU5757" s="304"/>
      <c r="AV5757" s="318">
        <v>5.0999999999999996</v>
      </c>
      <c r="BB5757" s="302">
        <f t="shared" si="728"/>
        <v>16.600000000000001</v>
      </c>
      <c r="BC5757" s="304"/>
      <c r="BF5757" s="309">
        <v>312</v>
      </c>
      <c r="BG5757" s="694"/>
      <c r="BH5757" s="694"/>
      <c r="BI5757" s="342">
        <v>510.42</v>
      </c>
    </row>
    <row r="5758" spans="1:61" s="7" customFormat="1" ht="13.5" thickBot="1" x14ac:dyDescent="0.25">
      <c r="A5758" s="58">
        <v>42274</v>
      </c>
      <c r="B5758" s="309">
        <v>16.39</v>
      </c>
      <c r="C5758" s="175">
        <f t="shared" si="732"/>
        <v>16.226781754638637</v>
      </c>
      <c r="D5758" s="174">
        <v>5.0199999999999996</v>
      </c>
      <c r="E5758" s="210">
        <f t="shared" si="726"/>
        <v>23.099999999999998</v>
      </c>
      <c r="F5758" s="218">
        <f t="shared" si="737"/>
        <v>21.41</v>
      </c>
      <c r="G5758" s="177">
        <f t="shared" si="738"/>
        <v>21.246781754638636</v>
      </c>
      <c r="H5758" s="310">
        <v>18.079999999999998</v>
      </c>
      <c r="I5758" s="174">
        <v>6.05</v>
      </c>
      <c r="J5758" s="247">
        <f t="shared" si="733"/>
        <v>4.8609892163254633</v>
      </c>
      <c r="K5758" s="176">
        <f t="shared" si="734"/>
        <v>24.13</v>
      </c>
      <c r="L5758" s="249">
        <f t="shared" si="727"/>
        <v>22.940989216325463</v>
      </c>
      <c r="M5758" s="99"/>
      <c r="N5758" s="99"/>
      <c r="O5758" s="239">
        <f t="shared" si="739"/>
        <v>2.7199999999999989</v>
      </c>
      <c r="P5758" s="175">
        <f t="shared" si="720"/>
        <v>1.6942074616868261</v>
      </c>
      <c r="Q5758" s="240">
        <f t="shared" si="721"/>
        <v>0.11272275176129296</v>
      </c>
      <c r="R5758" s="177">
        <f t="shared" si="722"/>
        <v>7.3850671638918675E-2</v>
      </c>
      <c r="S5758" s="315">
        <v>0</v>
      </c>
      <c r="T5758" s="320">
        <v>5.1285714285714282E-2</v>
      </c>
      <c r="U5758" s="313">
        <v>0</v>
      </c>
      <c r="V5758" s="314">
        <v>0</v>
      </c>
      <c r="W5758" s="315">
        <v>5.0199999999999996</v>
      </c>
      <c r="X5758" s="314">
        <v>0</v>
      </c>
      <c r="Y5758" s="297">
        <f t="shared" si="729"/>
        <v>26.215496040352921</v>
      </c>
      <c r="Z5758" s="298">
        <v>0</v>
      </c>
      <c r="AA5758" s="299">
        <v>0</v>
      </c>
      <c r="AB5758" s="300">
        <v>336.9</v>
      </c>
      <c r="AC5758" s="300">
        <v>0</v>
      </c>
      <c r="AD5758" s="301">
        <v>22.47</v>
      </c>
      <c r="AE5758" s="301">
        <v>11.16</v>
      </c>
      <c r="AF5758" s="300">
        <v>347.15</v>
      </c>
      <c r="AG5758" s="300">
        <v>0</v>
      </c>
      <c r="AH5758" s="300">
        <v>6.32</v>
      </c>
      <c r="AI5758" s="300">
        <v>0</v>
      </c>
      <c r="AJ5758" s="301">
        <v>8</v>
      </c>
      <c r="AK5758" s="928"/>
      <c r="AL5758"/>
      <c r="AM5758"/>
      <c r="AN5758" s="302">
        <f t="shared" si="730"/>
        <v>28.79</v>
      </c>
      <c r="AO5758" s="494"/>
      <c r="AP5758" s="317">
        <f t="shared" si="736"/>
        <v>7.379999999999999</v>
      </c>
      <c r="AQ5758" s="175">
        <f t="shared" si="731"/>
        <v>10.441683163841761</v>
      </c>
      <c r="AR5758" s="175">
        <f t="shared" si="735"/>
        <v>32.911683163841758</v>
      </c>
      <c r="AS5758" s="177">
        <f t="shared" si="725"/>
        <v>10.219093947516292</v>
      </c>
      <c r="AT5758" s="304"/>
      <c r="AU5758" s="304"/>
      <c r="AV5758" s="318">
        <v>7.92</v>
      </c>
      <c r="BB5758" s="302">
        <f t="shared" si="728"/>
        <v>20.869999999999997</v>
      </c>
      <c r="BC5758" s="304"/>
      <c r="BF5758" s="309">
        <v>414</v>
      </c>
      <c r="BG5758" s="694"/>
      <c r="BH5758" s="694"/>
      <c r="BI5758" s="342">
        <v>406.96</v>
      </c>
    </row>
    <row r="5759" spans="1:61" s="7" customFormat="1" ht="13.5" thickBot="1" x14ac:dyDescent="0.25">
      <c r="A5759" s="58">
        <v>42275</v>
      </c>
      <c r="B5759" s="309">
        <v>17.850000000000001</v>
      </c>
      <c r="C5759" s="175">
        <f t="shared" si="732"/>
        <v>17.672242484460018</v>
      </c>
      <c r="D5759" s="174">
        <v>5.34</v>
      </c>
      <c r="E5759" s="210">
        <f t="shared" si="726"/>
        <v>22.3</v>
      </c>
      <c r="F5759" s="218">
        <f t="shared" si="737"/>
        <v>23.19</v>
      </c>
      <c r="G5759" s="177">
        <f t="shared" si="738"/>
        <v>23.012242484460018</v>
      </c>
      <c r="H5759" s="310">
        <v>16.96</v>
      </c>
      <c r="I5759" s="174">
        <v>6.91</v>
      </c>
      <c r="J5759" s="247">
        <f t="shared" si="733"/>
        <v>5.5519728074064387</v>
      </c>
      <c r="K5759" s="176">
        <f t="shared" si="734"/>
        <v>23.87</v>
      </c>
      <c r="L5759" s="249">
        <f t="shared" si="727"/>
        <v>22.51197280740644</v>
      </c>
      <c r="M5759" s="99"/>
      <c r="N5759" s="99"/>
      <c r="O5759" s="239">
        <f t="shared" si="739"/>
        <v>0.67999999999999972</v>
      </c>
      <c r="P5759" s="175">
        <f t="shared" si="720"/>
        <v>-0.50026967705357706</v>
      </c>
      <c r="Q5759" s="240">
        <f t="shared" si="721"/>
        <v>2.8487641390867183E-2</v>
      </c>
      <c r="R5759" s="177">
        <f t="shared" si="722"/>
        <v>-2.2222382788637179E-2</v>
      </c>
      <c r="S5759" s="315">
        <v>0</v>
      </c>
      <c r="T5759" s="320">
        <v>5.1285714285714282E-2</v>
      </c>
      <c r="U5759" s="313">
        <v>0</v>
      </c>
      <c r="V5759" s="314">
        <v>0</v>
      </c>
      <c r="W5759" s="315">
        <v>1.0509999999999999</v>
      </c>
      <c r="X5759" s="314">
        <v>0</v>
      </c>
      <c r="Y5759" s="297">
        <f t="shared" si="729"/>
        <v>24.011956770174301</v>
      </c>
      <c r="Z5759" s="298">
        <v>0</v>
      </c>
      <c r="AA5759" s="299">
        <v>0</v>
      </c>
      <c r="AB5759" s="300">
        <v>337.2</v>
      </c>
      <c r="AC5759" s="300">
        <v>0.3</v>
      </c>
      <c r="AD5759" s="301">
        <v>12.01</v>
      </c>
      <c r="AE5759" s="301">
        <v>11.7</v>
      </c>
      <c r="AF5759" s="300">
        <v>347.25</v>
      </c>
      <c r="AG5759" s="300">
        <v>0.5</v>
      </c>
      <c r="AH5759" s="300">
        <v>6.98</v>
      </c>
      <c r="AI5759" s="300">
        <v>0</v>
      </c>
      <c r="AJ5759" s="301">
        <v>6</v>
      </c>
      <c r="AK5759" s="928"/>
      <c r="AL5759"/>
      <c r="AM5759"/>
      <c r="AN5759" s="302">
        <f t="shared" si="730"/>
        <v>18.990000000000002</v>
      </c>
      <c r="AO5759" s="494"/>
      <c r="AP5759" s="317">
        <f t="shared" si="736"/>
        <v>-4.1999999999999993</v>
      </c>
      <c r="AQ5759" s="175">
        <f t="shared" si="731"/>
        <v>7.8312623728813211</v>
      </c>
      <c r="AR5759" s="175">
        <f t="shared" si="735"/>
        <v>19.841262372881321</v>
      </c>
      <c r="AS5759" s="177">
        <f t="shared" si="725"/>
        <v>-2.4295104345251204</v>
      </c>
      <c r="AT5759" s="304"/>
      <c r="AU5759" s="304"/>
      <c r="AV5759" s="318">
        <v>3.34</v>
      </c>
      <c r="BB5759" s="302">
        <f t="shared" si="728"/>
        <v>15.650000000000002</v>
      </c>
      <c r="BC5759" s="304"/>
      <c r="BF5759" s="309">
        <v>402</v>
      </c>
      <c r="BG5759" s="694"/>
      <c r="BH5759" s="694"/>
      <c r="BI5759" s="342">
        <v>284.48</v>
      </c>
    </row>
    <row r="5760" spans="1:61" s="7" customFormat="1" ht="13.5" thickBot="1" x14ac:dyDescent="0.25">
      <c r="A5760" s="58">
        <v>42276</v>
      </c>
      <c r="B5760" s="309">
        <v>18.940000000000001</v>
      </c>
      <c r="C5760" s="175">
        <f t="shared" si="732"/>
        <v>18.75138782384721</v>
      </c>
      <c r="D5760" s="174">
        <v>7.53</v>
      </c>
      <c r="E5760" s="210">
        <f t="shared" si="726"/>
        <v>26.830000000000002</v>
      </c>
      <c r="F5760" s="218">
        <f t="shared" si="737"/>
        <v>26.470000000000002</v>
      </c>
      <c r="G5760" s="177">
        <f t="shared" si="738"/>
        <v>26.281387823847211</v>
      </c>
      <c r="H5760" s="310">
        <v>19.3</v>
      </c>
      <c r="I5760" s="174">
        <v>9.77</v>
      </c>
      <c r="J5760" s="247">
        <f t="shared" si="733"/>
        <v>7.8498949823966564</v>
      </c>
      <c r="K5760" s="176">
        <f t="shared" si="734"/>
        <v>29.07</v>
      </c>
      <c r="L5760" s="249">
        <f t="shared" si="727"/>
        <v>27.149894982396656</v>
      </c>
      <c r="M5760" s="99"/>
      <c r="N5760" s="99"/>
      <c r="O5760" s="239">
        <f t="shared" si="739"/>
        <v>2.5999999999999979</v>
      </c>
      <c r="P5760" s="175">
        <f t="shared" si="720"/>
        <v>0.86850715854944482</v>
      </c>
      <c r="Q5760" s="240">
        <f t="shared" si="721"/>
        <v>8.9439284485724038E-2</v>
      </c>
      <c r="R5760" s="177">
        <f t="shared" si="722"/>
        <v>3.1989337679300935E-2</v>
      </c>
      <c r="S5760" s="315">
        <v>0</v>
      </c>
      <c r="T5760" s="320">
        <v>5.1285714285714282E-2</v>
      </c>
      <c r="U5760" s="313">
        <v>0</v>
      </c>
      <c r="V5760" s="314">
        <v>0</v>
      </c>
      <c r="W5760" s="315">
        <v>0</v>
      </c>
      <c r="X5760" s="314">
        <v>0</v>
      </c>
      <c r="Y5760" s="297">
        <f t="shared" si="729"/>
        <v>26.230102109561496</v>
      </c>
      <c r="Z5760" s="298">
        <v>0</v>
      </c>
      <c r="AA5760" s="299">
        <v>0</v>
      </c>
      <c r="AB5760" s="300">
        <v>337.8</v>
      </c>
      <c r="AC5760" s="300">
        <v>0.15</v>
      </c>
      <c r="AD5760" s="301">
        <v>20.149999999999999</v>
      </c>
      <c r="AE5760" s="301">
        <v>13.46</v>
      </c>
      <c r="AF5760" s="300">
        <v>347.7</v>
      </c>
      <c r="AG5760" s="300">
        <v>0.3</v>
      </c>
      <c r="AH5760" s="300">
        <v>7.74</v>
      </c>
      <c r="AI5760" s="300">
        <v>0</v>
      </c>
      <c r="AJ5760" s="301">
        <v>7</v>
      </c>
      <c r="AK5760" s="928"/>
      <c r="AL5760"/>
      <c r="AM5760"/>
      <c r="AN5760" s="302">
        <f t="shared" si="730"/>
        <v>27.89</v>
      </c>
      <c r="AO5760" s="494"/>
      <c r="AP5760" s="317">
        <f t="shared" si="736"/>
        <v>1.4199999999999982</v>
      </c>
      <c r="AQ5760" s="175">
        <f t="shared" si="731"/>
        <v>9.136472768361541</v>
      </c>
      <c r="AR5760" s="175">
        <f t="shared" si="735"/>
        <v>29.286472768361541</v>
      </c>
      <c r="AS5760" s="177">
        <f t="shared" si="725"/>
        <v>2.3399777859648836</v>
      </c>
      <c r="AT5760" s="304"/>
      <c r="AU5760" s="304"/>
      <c r="AV5760" s="318">
        <v>6.89</v>
      </c>
      <c r="BB5760" s="302">
        <f t="shared" ref="BB5760:BB5791" si="740">AN5760-AV5760</f>
        <v>21</v>
      </c>
      <c r="BC5760" s="304"/>
      <c r="BF5760" s="309">
        <v>339</v>
      </c>
      <c r="BG5760" s="694"/>
      <c r="BH5760" s="694"/>
      <c r="BI5760" s="342">
        <v>273.27</v>
      </c>
    </row>
    <row r="5761" spans="1:61" s="7" customFormat="1" ht="13.5" thickBot="1" x14ac:dyDescent="0.25">
      <c r="A5761" s="58">
        <v>42277</v>
      </c>
      <c r="B5761" s="321">
        <v>21.09</v>
      </c>
      <c r="C5761" s="242">
        <f t="shared" si="732"/>
        <v>20.879977254748557</v>
      </c>
      <c r="D5761" s="224">
        <v>7.78</v>
      </c>
      <c r="E5761" s="210">
        <f t="shared" si="726"/>
        <v>28.36</v>
      </c>
      <c r="F5761" s="221">
        <f t="shared" si="737"/>
        <v>28.87</v>
      </c>
      <c r="G5761" s="222">
        <f t="shared" si="738"/>
        <v>28.659977254748558</v>
      </c>
      <c r="H5761" s="347">
        <v>20.58</v>
      </c>
      <c r="I5761" s="189">
        <v>10</v>
      </c>
      <c r="J5761" s="247">
        <f t="shared" si="733"/>
        <v>8.0346929195462202</v>
      </c>
      <c r="K5761" s="191">
        <f t="shared" si="734"/>
        <v>30.58</v>
      </c>
      <c r="L5761" s="249">
        <f t="shared" si="727"/>
        <v>28.614692919546219</v>
      </c>
      <c r="M5761" s="274"/>
      <c r="N5761" s="274"/>
      <c r="O5761" s="348">
        <f t="shared" si="739"/>
        <v>1.7099999999999973</v>
      </c>
      <c r="P5761" s="190">
        <f t="shared" si="720"/>
        <v>-4.5284335202339321E-2</v>
      </c>
      <c r="Q5761" s="349">
        <f t="shared" si="721"/>
        <v>5.5918901242642163E-2</v>
      </c>
      <c r="R5761" s="192">
        <f t="shared" si="722"/>
        <v>-1.5825553441954413E-3</v>
      </c>
      <c r="S5761" s="350">
        <v>0</v>
      </c>
      <c r="T5761" s="320">
        <v>5.1285714285714282E-2</v>
      </c>
      <c r="U5761" s="351">
        <v>0</v>
      </c>
      <c r="V5761" s="352">
        <v>0</v>
      </c>
      <c r="W5761" s="350">
        <v>0</v>
      </c>
      <c r="X5761" s="352">
        <v>0</v>
      </c>
      <c r="Y5761" s="297">
        <f t="shared" si="729"/>
        <v>28.608691540462843</v>
      </c>
      <c r="Z5761" s="353">
        <v>0</v>
      </c>
      <c r="AA5761" s="354">
        <v>0</v>
      </c>
      <c r="AB5761" s="355">
        <v>339.1</v>
      </c>
      <c r="AC5761" s="355">
        <v>0.2</v>
      </c>
      <c r="AD5761" s="356">
        <v>16.440000000000001</v>
      </c>
      <c r="AE5761" s="356">
        <v>9.9</v>
      </c>
      <c r="AF5761" s="355">
        <v>347.9</v>
      </c>
      <c r="AG5761" s="355">
        <v>0.1</v>
      </c>
      <c r="AH5761" s="355">
        <v>8.5299999999999994</v>
      </c>
      <c r="AI5761" s="355">
        <v>0</v>
      </c>
      <c r="AJ5761" s="356">
        <v>8</v>
      </c>
      <c r="AK5761" s="928"/>
      <c r="AL5761"/>
      <c r="AM5761"/>
      <c r="AN5761" s="359">
        <f t="shared" si="730"/>
        <v>24.97</v>
      </c>
      <c r="AO5761" s="862"/>
      <c r="AP5761" s="357">
        <f t="shared" si="736"/>
        <v>-3.9000000000000021</v>
      </c>
      <c r="AQ5761" s="190">
        <f t="shared" si="731"/>
        <v>10.441683163841761</v>
      </c>
      <c r="AR5761" s="190">
        <f t="shared" si="735"/>
        <v>26.881683163841764</v>
      </c>
      <c r="AS5761" s="192">
        <f t="shared" si="725"/>
        <v>-1.5770097557044558</v>
      </c>
      <c r="AT5761" s="334"/>
      <c r="AU5761" s="304"/>
      <c r="AV5761" s="358">
        <v>9.9499999999999993</v>
      </c>
      <c r="BB5761" s="359">
        <f t="shared" si="740"/>
        <v>15.02</v>
      </c>
      <c r="BC5761" s="304"/>
      <c r="BF5761" s="337">
        <v>260</v>
      </c>
      <c r="BG5761" s="696"/>
      <c r="BH5761" s="696"/>
      <c r="BI5761" s="361">
        <v>269.39999999999998</v>
      </c>
    </row>
    <row r="5762" spans="1:61" s="7" customFormat="1" ht="13.5" thickBot="1" x14ac:dyDescent="0.25">
      <c r="A5762" s="58">
        <v>42278</v>
      </c>
      <c r="B5762" s="288">
        <v>18.25</v>
      </c>
      <c r="C5762" s="151">
        <f>B5762*1.06168738730189</f>
        <v>19.375794818259493</v>
      </c>
      <c r="D5762" s="150">
        <v>7.78</v>
      </c>
      <c r="E5762" s="210">
        <f t="shared" si="726"/>
        <v>26.62</v>
      </c>
      <c r="F5762" s="198">
        <f t="shared" si="737"/>
        <v>26.03</v>
      </c>
      <c r="G5762" s="153">
        <f t="shared" si="738"/>
        <v>27.155794818259494</v>
      </c>
      <c r="H5762" s="369">
        <v>18.84</v>
      </c>
      <c r="I5762" s="200">
        <v>10.7</v>
      </c>
      <c r="J5762" s="247">
        <f>I5762*0.802509143629115</f>
        <v>8.5868478368315291</v>
      </c>
      <c r="K5762" s="248">
        <f>H5762+I5762</f>
        <v>29.54</v>
      </c>
      <c r="L5762" s="249">
        <f t="shared" si="727"/>
        <v>27.426847836831527</v>
      </c>
      <c r="M5762" s="99"/>
      <c r="N5762" s="99"/>
      <c r="O5762" s="69">
        <f t="shared" si="739"/>
        <v>3.509999999999998</v>
      </c>
      <c r="P5762" s="151">
        <f t="shared" si="720"/>
        <v>0.27105301857203301</v>
      </c>
      <c r="Q5762" s="238">
        <f t="shared" si="721"/>
        <v>0.11882193635748131</v>
      </c>
      <c r="R5762" s="153">
        <f t="shared" si="722"/>
        <v>9.8827623277960436E-3</v>
      </c>
      <c r="S5762" s="296">
        <v>0</v>
      </c>
      <c r="T5762" s="1042">
        <v>5.1285714285714282E-2</v>
      </c>
      <c r="U5762" s="294">
        <v>0</v>
      </c>
      <c r="V5762" s="295">
        <v>0</v>
      </c>
      <c r="W5762" s="296">
        <v>0</v>
      </c>
      <c r="X5762" s="295">
        <v>0</v>
      </c>
      <c r="Y5762" s="297">
        <f t="shared" ref="Y5762:Y5793" si="741">+F5762-S5762-T5762-U5762-V5762+W5762+X5762</f>
        <v>25.978714285714286</v>
      </c>
      <c r="Z5762" s="298">
        <v>0</v>
      </c>
      <c r="AA5762" s="299">
        <v>0</v>
      </c>
      <c r="AB5762" s="300">
        <v>339.2</v>
      </c>
      <c r="AC5762" s="300">
        <v>0.1</v>
      </c>
      <c r="AD5762" s="301">
        <v>18.850000000000001</v>
      </c>
      <c r="AE5762" s="301">
        <v>14.67</v>
      </c>
      <c r="AF5762" s="300">
        <v>348</v>
      </c>
      <c r="AG5762" s="300">
        <v>0.6</v>
      </c>
      <c r="AH5762" s="300">
        <v>6.64</v>
      </c>
      <c r="AI5762" s="300">
        <v>0</v>
      </c>
      <c r="AJ5762" s="301">
        <v>15</v>
      </c>
      <c r="AK5762" s="928"/>
      <c r="AL5762"/>
      <c r="AM5762"/>
      <c r="AN5762" s="302">
        <f t="shared" si="730"/>
        <v>25.490000000000002</v>
      </c>
      <c r="AO5762" s="434"/>
      <c r="AP5762" s="303">
        <f t="shared" ref="AP5762:AP5793" si="742">AN5762-L5762</f>
        <v>-1.9368478368315252</v>
      </c>
      <c r="AQ5762" s="151">
        <f t="shared" ref="AQ5762:AQ5792" si="743">AJ5762*1.13136096537251</f>
        <v>16.97041448058765</v>
      </c>
      <c r="AR5762" s="151">
        <f t="shared" si="735"/>
        <v>35.820414480587651</v>
      </c>
      <c r="AS5762" s="153">
        <f t="shared" si="725"/>
        <v>8.6035666437561247</v>
      </c>
      <c r="AT5762" s="304"/>
      <c r="AU5762" s="304"/>
      <c r="AV5762" s="305">
        <v>12.23</v>
      </c>
      <c r="BB5762" s="370">
        <f t="shared" si="740"/>
        <v>13.260000000000002</v>
      </c>
      <c r="BC5762" s="684"/>
      <c r="BF5762" s="307">
        <v>350</v>
      </c>
      <c r="BG5762" s="693"/>
      <c r="BH5762" s="693"/>
      <c r="BI5762" s="341">
        <v>305.08999999999997</v>
      </c>
    </row>
    <row r="5763" spans="1:61" s="7" customFormat="1" ht="13.5" thickBot="1" x14ac:dyDescent="0.25">
      <c r="A5763" s="58">
        <v>42279</v>
      </c>
      <c r="B5763" s="309">
        <v>15.7</v>
      </c>
      <c r="C5763" s="151">
        <f t="shared" ref="C5763:C5792" si="744">B5763*1.06168738730189</f>
        <v>16.668491980639672</v>
      </c>
      <c r="D5763" s="174">
        <v>7.74</v>
      </c>
      <c r="E5763" s="210">
        <f t="shared" si="726"/>
        <v>23.39</v>
      </c>
      <c r="F5763" s="211">
        <f t="shared" si="737"/>
        <v>23.439999999999998</v>
      </c>
      <c r="G5763" s="177">
        <f t="shared" si="738"/>
        <v>24.408491980639674</v>
      </c>
      <c r="H5763" s="371">
        <v>15.65</v>
      </c>
      <c r="I5763" s="174">
        <v>9.89</v>
      </c>
      <c r="J5763" s="247">
        <f t="shared" ref="J5763:J5792" si="745">I5763*0.802509143629115</f>
        <v>7.9368154304919472</v>
      </c>
      <c r="K5763" s="176">
        <f t="shared" ref="K5763:K5792" si="746">H5763+I5763</f>
        <v>25.54</v>
      </c>
      <c r="L5763" s="249">
        <f t="shared" si="727"/>
        <v>23.586815430491946</v>
      </c>
      <c r="M5763" s="99"/>
      <c r="N5763" s="99"/>
      <c r="O5763" s="239">
        <f t="shared" si="739"/>
        <v>2.1000000000000014</v>
      </c>
      <c r="P5763" s="175">
        <f t="shared" si="720"/>
        <v>-0.82167655014772834</v>
      </c>
      <c r="Q5763" s="240">
        <f t="shared" si="721"/>
        <v>8.2223962411902954E-2</v>
      </c>
      <c r="R5763" s="177">
        <f t="shared" si="722"/>
        <v>-3.483626488574218E-2</v>
      </c>
      <c r="S5763" s="315">
        <v>0</v>
      </c>
      <c r="T5763" s="320">
        <v>5.1285714285714282E-2</v>
      </c>
      <c r="U5763" s="313">
        <v>0</v>
      </c>
      <c r="V5763" s="314">
        <v>0</v>
      </c>
      <c r="W5763" s="315">
        <v>0</v>
      </c>
      <c r="X5763" s="314">
        <v>0</v>
      </c>
      <c r="Y5763" s="316">
        <f t="shared" si="741"/>
        <v>23.388714285714283</v>
      </c>
      <c r="Z5763" s="298">
        <v>0</v>
      </c>
      <c r="AA5763" s="299">
        <v>0</v>
      </c>
      <c r="AB5763" s="300">
        <v>342.4</v>
      </c>
      <c r="AC5763" s="300">
        <v>0.6</v>
      </c>
      <c r="AD5763" s="301">
        <v>14.5</v>
      </c>
      <c r="AE5763" s="301">
        <v>11.98</v>
      </c>
      <c r="AF5763" s="300">
        <v>351.3</v>
      </c>
      <c r="AG5763" s="300">
        <v>2.6</v>
      </c>
      <c r="AH5763" s="300">
        <v>0</v>
      </c>
      <c r="AI5763" s="300">
        <v>0</v>
      </c>
      <c r="AJ5763" s="301">
        <v>0</v>
      </c>
      <c r="AK5763" s="928"/>
      <c r="AL5763"/>
      <c r="AM5763"/>
      <c r="AN5763" s="302">
        <f t="shared" si="730"/>
        <v>14.5</v>
      </c>
      <c r="AO5763" s="494"/>
      <c r="AP5763" s="317">
        <f t="shared" si="742"/>
        <v>-9.0868154304919457</v>
      </c>
      <c r="AQ5763" s="175">
        <f t="shared" si="743"/>
        <v>0</v>
      </c>
      <c r="AR5763" s="175">
        <f t="shared" si="735"/>
        <v>14.5</v>
      </c>
      <c r="AS5763" s="177">
        <f t="shared" si="725"/>
        <v>-8.9686154304919459</v>
      </c>
      <c r="AT5763" s="304"/>
      <c r="AU5763" s="304"/>
      <c r="AV5763" s="318">
        <v>7.25</v>
      </c>
      <c r="BB5763" s="372">
        <f t="shared" si="740"/>
        <v>7.25</v>
      </c>
      <c r="BC5763" s="684"/>
      <c r="BF5763" s="309">
        <v>197</v>
      </c>
      <c r="BG5763" s="694"/>
      <c r="BH5763" s="694"/>
      <c r="BI5763" s="342">
        <v>285.75</v>
      </c>
    </row>
    <row r="5764" spans="1:61" s="7" customFormat="1" ht="13.5" thickBot="1" x14ac:dyDescent="0.25">
      <c r="A5764" s="58">
        <v>42280</v>
      </c>
      <c r="B5764" s="309">
        <v>15.93</v>
      </c>
      <c r="C5764" s="151">
        <f t="shared" si="744"/>
        <v>16.912680079719106</v>
      </c>
      <c r="D5764" s="174">
        <v>7.81</v>
      </c>
      <c r="E5764" s="210">
        <f t="shared" si="726"/>
        <v>22.64</v>
      </c>
      <c r="F5764" s="211">
        <f t="shared" si="737"/>
        <v>23.74</v>
      </c>
      <c r="G5764" s="177">
        <f t="shared" si="738"/>
        <v>24.722680079719105</v>
      </c>
      <c r="H5764" s="371">
        <v>14.83</v>
      </c>
      <c r="I5764" s="174">
        <v>10.15</v>
      </c>
      <c r="J5764" s="247">
        <f t="shared" si="745"/>
        <v>8.1454678078355176</v>
      </c>
      <c r="K5764" s="176">
        <f t="shared" si="746"/>
        <v>24.98</v>
      </c>
      <c r="L5764" s="249">
        <f t="shared" si="727"/>
        <v>22.975467807835518</v>
      </c>
      <c r="M5764" s="99"/>
      <c r="N5764" s="99"/>
      <c r="O5764" s="239">
        <f t="shared" si="739"/>
        <v>1.240000000000002</v>
      </c>
      <c r="P5764" s="175">
        <f t="shared" si="720"/>
        <v>-1.747212271883587</v>
      </c>
      <c r="Q5764" s="240">
        <f t="shared" si="721"/>
        <v>4.9639711769415611E-2</v>
      </c>
      <c r="R5764" s="177">
        <f t="shared" si="722"/>
        <v>-7.6046863833071576E-2</v>
      </c>
      <c r="S5764" s="315">
        <v>0</v>
      </c>
      <c r="T5764" s="1043">
        <v>2.6571428571428572E-2</v>
      </c>
      <c r="U5764" s="313">
        <v>0</v>
      </c>
      <c r="V5764" s="314">
        <v>0</v>
      </c>
      <c r="W5764" s="315">
        <v>0</v>
      </c>
      <c r="X5764" s="314">
        <v>0</v>
      </c>
      <c r="Y5764" s="316">
        <f t="shared" si="741"/>
        <v>23.713428571428569</v>
      </c>
      <c r="Z5764" s="298">
        <v>0</v>
      </c>
      <c r="AA5764" s="299">
        <v>0</v>
      </c>
      <c r="AB5764" s="300">
        <v>342</v>
      </c>
      <c r="AC5764" s="300">
        <v>1.4</v>
      </c>
      <c r="AD5764" s="301">
        <v>12.51</v>
      </c>
      <c r="AE5764" s="301">
        <v>10.63</v>
      </c>
      <c r="AF5764" s="300">
        <v>355.65</v>
      </c>
      <c r="AG5764" s="300">
        <v>0.3</v>
      </c>
      <c r="AH5764" s="300">
        <v>25.55</v>
      </c>
      <c r="AI5764" s="300">
        <v>0</v>
      </c>
      <c r="AJ5764" s="301">
        <v>0</v>
      </c>
      <c r="AK5764" s="928"/>
      <c r="AL5764"/>
      <c r="AM5764"/>
      <c r="AN5764" s="302">
        <f t="shared" ref="AN5764:AN5795" si="747">AH5764+AD5764</f>
        <v>38.06</v>
      </c>
      <c r="AO5764" s="494"/>
      <c r="AP5764" s="317">
        <f t="shared" si="742"/>
        <v>15.084532192164485</v>
      </c>
      <c r="AQ5764" s="175">
        <f t="shared" si="743"/>
        <v>0</v>
      </c>
      <c r="AR5764" s="175">
        <f t="shared" si="735"/>
        <v>12.51</v>
      </c>
      <c r="AS5764" s="177">
        <f t="shared" si="725"/>
        <v>-10.200867807835518</v>
      </c>
      <c r="AT5764" s="304"/>
      <c r="AU5764" s="304"/>
      <c r="AV5764" s="318">
        <v>7.9</v>
      </c>
      <c r="BB5764" s="372">
        <f t="shared" si="740"/>
        <v>30.160000000000004</v>
      </c>
      <c r="BC5764" s="684"/>
      <c r="BF5764" s="309">
        <v>441</v>
      </c>
      <c r="BG5764" s="694"/>
      <c r="BH5764" s="694"/>
      <c r="BI5764" s="342">
        <v>295.89999999999998</v>
      </c>
    </row>
    <row r="5765" spans="1:61" s="7" customFormat="1" ht="13.5" thickBot="1" x14ac:dyDescent="0.25">
      <c r="A5765" s="58">
        <v>42281</v>
      </c>
      <c r="B5765" s="309">
        <v>16.91</v>
      </c>
      <c r="C5765" s="151">
        <f t="shared" si="744"/>
        <v>17.953133719274959</v>
      </c>
      <c r="D5765" s="174">
        <v>7.92</v>
      </c>
      <c r="E5765" s="210">
        <f t="shared" si="726"/>
        <v>24.43</v>
      </c>
      <c r="F5765" s="211">
        <f t="shared" si="737"/>
        <v>24.83</v>
      </c>
      <c r="G5765" s="177">
        <f t="shared" si="738"/>
        <v>25.873133719274961</v>
      </c>
      <c r="H5765" s="371">
        <v>16.510000000000002</v>
      </c>
      <c r="I5765" s="174">
        <v>10.039999999999999</v>
      </c>
      <c r="J5765" s="247">
        <f t="shared" si="745"/>
        <v>8.0571918020363142</v>
      </c>
      <c r="K5765" s="176">
        <f t="shared" si="746"/>
        <v>26.55</v>
      </c>
      <c r="L5765" s="249">
        <f t="shared" si="727"/>
        <v>24.567191802036316</v>
      </c>
      <c r="M5765" s="99"/>
      <c r="N5765" s="99"/>
      <c r="O5765" s="239">
        <f t="shared" si="739"/>
        <v>1.7200000000000024</v>
      </c>
      <c r="P5765" s="175">
        <f t="shared" si="720"/>
        <v>-1.3059419172386448</v>
      </c>
      <c r="Q5765" s="240">
        <f t="shared" si="721"/>
        <v>6.4783427495291993E-2</v>
      </c>
      <c r="R5765" s="177">
        <f t="shared" si="722"/>
        <v>-5.3157964807780692E-2</v>
      </c>
      <c r="S5765" s="315">
        <v>0</v>
      </c>
      <c r="T5765" s="320">
        <v>2.6571428571428572E-2</v>
      </c>
      <c r="U5765" s="313">
        <v>0</v>
      </c>
      <c r="V5765" s="314">
        <v>0</v>
      </c>
      <c r="W5765" s="315">
        <v>0</v>
      </c>
      <c r="X5765" s="314">
        <v>0</v>
      </c>
      <c r="Y5765" s="316">
        <f t="shared" si="741"/>
        <v>24.803428571428569</v>
      </c>
      <c r="Z5765" s="298">
        <v>0</v>
      </c>
      <c r="AA5765" s="299">
        <v>0</v>
      </c>
      <c r="AB5765" s="300">
        <v>341.8</v>
      </c>
      <c r="AC5765" s="300">
        <v>0.1</v>
      </c>
      <c r="AD5765" s="301">
        <v>23.68</v>
      </c>
      <c r="AE5765" s="301">
        <v>0</v>
      </c>
      <c r="AF5765" s="300">
        <v>355.55</v>
      </c>
      <c r="AG5765" s="300">
        <v>0.1</v>
      </c>
      <c r="AH5765" s="300">
        <v>11.81</v>
      </c>
      <c r="AI5765" s="300">
        <v>0</v>
      </c>
      <c r="AJ5765" s="301">
        <v>32</v>
      </c>
      <c r="AK5765" s="928"/>
      <c r="AL5765"/>
      <c r="AM5765"/>
      <c r="AN5765" s="302">
        <f t="shared" si="747"/>
        <v>35.49</v>
      </c>
      <c r="AO5765" s="494"/>
      <c r="AP5765" s="317">
        <f t="shared" si="742"/>
        <v>10.922808197963686</v>
      </c>
      <c r="AQ5765" s="175">
        <f t="shared" si="743"/>
        <v>36.203550891920322</v>
      </c>
      <c r="AR5765" s="175">
        <f t="shared" si="735"/>
        <v>59.883550891920322</v>
      </c>
      <c r="AS5765" s="177">
        <f t="shared" si="725"/>
        <v>35.424959089884013</v>
      </c>
      <c r="AT5765" s="304"/>
      <c r="AU5765" s="304"/>
      <c r="AV5765" s="318">
        <v>7.07</v>
      </c>
      <c r="BB5765" s="372">
        <f t="shared" si="740"/>
        <v>28.42</v>
      </c>
      <c r="BC5765" s="684"/>
      <c r="BF5765" s="309">
        <v>181</v>
      </c>
      <c r="BG5765" s="694"/>
      <c r="BH5765" s="694"/>
      <c r="BI5765" s="342">
        <v>282.89</v>
      </c>
    </row>
    <row r="5766" spans="1:61" s="7" customFormat="1" ht="13.5" thickBot="1" x14ac:dyDescent="0.25">
      <c r="A5766" s="58">
        <v>42282</v>
      </c>
      <c r="B5766" s="309">
        <v>17.510000000000002</v>
      </c>
      <c r="C5766" s="151">
        <f t="shared" si="744"/>
        <v>18.590146151656093</v>
      </c>
      <c r="D5766" s="174">
        <v>7.73</v>
      </c>
      <c r="E5766" s="210">
        <f t="shared" si="726"/>
        <v>26.18</v>
      </c>
      <c r="F5766" s="211">
        <f t="shared" si="737"/>
        <v>25.240000000000002</v>
      </c>
      <c r="G5766" s="177">
        <f t="shared" si="738"/>
        <v>26.320146151656093</v>
      </c>
      <c r="H5766" s="371">
        <v>18.45</v>
      </c>
      <c r="I5766" s="174">
        <v>10.11</v>
      </c>
      <c r="J5766" s="247">
        <f t="shared" si="745"/>
        <v>8.1133674420903521</v>
      </c>
      <c r="K5766" s="176">
        <f t="shared" si="746"/>
        <v>28.56</v>
      </c>
      <c r="L5766" s="249">
        <f t="shared" si="727"/>
        <v>26.563367442090353</v>
      </c>
      <c r="M5766" s="99"/>
      <c r="N5766" s="99"/>
      <c r="O5766" s="239">
        <f t="shared" si="739"/>
        <v>3.3199999999999967</v>
      </c>
      <c r="P5766" s="175">
        <f t="shared" si="720"/>
        <v>0.24322129043425988</v>
      </c>
      <c r="Q5766" s="240">
        <f t="shared" si="721"/>
        <v>0.11624649859943967</v>
      </c>
      <c r="R5766" s="177">
        <f t="shared" si="722"/>
        <v>9.1562672151599793E-3</v>
      </c>
      <c r="S5766" s="315">
        <v>0</v>
      </c>
      <c r="T5766" s="320">
        <v>2.6571428571428572E-2</v>
      </c>
      <c r="U5766" s="313">
        <v>0</v>
      </c>
      <c r="V5766" s="314">
        <v>0</v>
      </c>
      <c r="W5766" s="315">
        <v>0</v>
      </c>
      <c r="X5766" s="314">
        <v>0</v>
      </c>
      <c r="Y5766" s="316">
        <f t="shared" si="741"/>
        <v>25.213428571428572</v>
      </c>
      <c r="Z5766" s="298">
        <v>0</v>
      </c>
      <c r="AA5766" s="299">
        <v>0</v>
      </c>
      <c r="AB5766" s="300">
        <v>341.5</v>
      </c>
      <c r="AC5766" s="300">
        <v>0</v>
      </c>
      <c r="AD5766" s="301">
        <v>12.55</v>
      </c>
      <c r="AE5766" s="301">
        <v>10.73</v>
      </c>
      <c r="AF5766" s="300">
        <v>355.3</v>
      </c>
      <c r="AG5766" s="300">
        <v>0</v>
      </c>
      <c r="AH5766" s="300">
        <v>6</v>
      </c>
      <c r="AI5766" s="300">
        <v>0</v>
      </c>
      <c r="AJ5766" s="301">
        <v>6</v>
      </c>
      <c r="AK5766" s="928"/>
      <c r="AL5766"/>
      <c r="AM5766"/>
      <c r="AN5766" s="302">
        <f t="shared" si="747"/>
        <v>18.55</v>
      </c>
      <c r="AO5766" s="494"/>
      <c r="AP5766" s="317">
        <f t="shared" si="742"/>
        <v>-8.0133674420903525</v>
      </c>
      <c r="AQ5766" s="175">
        <f t="shared" si="743"/>
        <v>6.7881657922350609</v>
      </c>
      <c r="AR5766" s="175">
        <f t="shared" ref="AR5766:AR5797" si="748">AD5766+AQ5766</f>
        <v>19.33816579223506</v>
      </c>
      <c r="AS5766" s="177">
        <f t="shared" si="725"/>
        <v>-7.0680016498552938</v>
      </c>
      <c r="AT5766" s="304"/>
      <c r="AU5766" s="304"/>
      <c r="AV5766" s="318">
        <v>9.0299999999999994</v>
      </c>
      <c r="BB5766" s="372">
        <f t="shared" si="740"/>
        <v>9.5200000000000014</v>
      </c>
      <c r="BC5766" s="684"/>
      <c r="BF5766" s="309">
        <v>262</v>
      </c>
      <c r="BG5766" s="694"/>
      <c r="BH5766" s="694"/>
      <c r="BI5766" s="342">
        <v>309.70999999999998</v>
      </c>
    </row>
    <row r="5767" spans="1:61" s="7" customFormat="1" ht="13.5" thickBot="1" x14ac:dyDescent="0.25">
      <c r="A5767" s="58">
        <v>42283</v>
      </c>
      <c r="B5767" s="309">
        <v>18.07</v>
      </c>
      <c r="C5767" s="151">
        <f t="shared" si="744"/>
        <v>19.184691088545151</v>
      </c>
      <c r="D5767" s="174">
        <v>7.83</v>
      </c>
      <c r="E5767" s="210">
        <f t="shared" si="726"/>
        <v>26.1</v>
      </c>
      <c r="F5767" s="211">
        <f t="shared" si="737"/>
        <v>25.9</v>
      </c>
      <c r="G5767" s="177">
        <f t="shared" si="738"/>
        <v>27.014691088545149</v>
      </c>
      <c r="H5767" s="371">
        <v>18.27</v>
      </c>
      <c r="I5767" s="174">
        <v>10.07</v>
      </c>
      <c r="J5767" s="247">
        <f t="shared" si="745"/>
        <v>8.0812670763451884</v>
      </c>
      <c r="K5767" s="176">
        <f t="shared" si="746"/>
        <v>28.34</v>
      </c>
      <c r="L5767" s="249">
        <f t="shared" si="727"/>
        <v>26.351267076345188</v>
      </c>
      <c r="M5767" s="99"/>
      <c r="N5767" s="99"/>
      <c r="O5767" s="239">
        <f t="shared" si="739"/>
        <v>2.4400000000000013</v>
      </c>
      <c r="P5767" s="175">
        <f t="shared" si="720"/>
        <v>-0.66342401219996106</v>
      </c>
      <c r="Q5767" s="240">
        <f t="shared" si="721"/>
        <v>8.6097388849682474E-2</v>
      </c>
      <c r="R5767" s="177">
        <f t="shared" si="722"/>
        <v>-2.5176171236012353E-2</v>
      </c>
      <c r="S5767" s="315">
        <v>0</v>
      </c>
      <c r="T5767" s="320">
        <v>2.6571428571428572E-2</v>
      </c>
      <c r="U5767" s="313">
        <v>0</v>
      </c>
      <c r="V5767" s="314">
        <v>0</v>
      </c>
      <c r="W5767" s="315">
        <v>0</v>
      </c>
      <c r="X5767" s="314">
        <v>0</v>
      </c>
      <c r="Y5767" s="316">
        <f t="shared" si="741"/>
        <v>25.873428571428569</v>
      </c>
      <c r="Z5767" s="298">
        <v>0</v>
      </c>
      <c r="AA5767" s="299">
        <v>0</v>
      </c>
      <c r="AB5767" s="300">
        <v>341.3</v>
      </c>
      <c r="AC5767" s="300">
        <v>0</v>
      </c>
      <c r="AD5767" s="301">
        <v>21.27</v>
      </c>
      <c r="AE5767" s="301">
        <v>14.47</v>
      </c>
      <c r="AF5767" s="300">
        <v>355.25</v>
      </c>
      <c r="AG5767" s="300">
        <v>0</v>
      </c>
      <c r="AH5767" s="300">
        <v>7</v>
      </c>
      <c r="AI5767" s="300">
        <v>0</v>
      </c>
      <c r="AJ5767" s="301">
        <v>7</v>
      </c>
      <c r="AK5767" s="928"/>
      <c r="AL5767"/>
      <c r="AM5767"/>
      <c r="AN5767" s="302">
        <f t="shared" si="747"/>
        <v>28.27</v>
      </c>
      <c r="AO5767" s="494"/>
      <c r="AP5767" s="317">
        <f t="shared" si="742"/>
        <v>1.9187329236548116</v>
      </c>
      <c r="AQ5767" s="175">
        <f t="shared" si="743"/>
        <v>7.9195267576075707</v>
      </c>
      <c r="AR5767" s="175">
        <f t="shared" si="748"/>
        <v>29.18952675760757</v>
      </c>
      <c r="AS5767" s="177">
        <f t="shared" si="725"/>
        <v>2.9708596812623824</v>
      </c>
      <c r="AT5767" s="304"/>
      <c r="AU5767" s="304"/>
      <c r="AV5767" s="318">
        <v>9.23</v>
      </c>
      <c r="BB5767" s="372">
        <f t="shared" si="740"/>
        <v>19.04</v>
      </c>
      <c r="BC5767" s="684"/>
      <c r="BF5767" s="309">
        <v>221</v>
      </c>
      <c r="BG5767" s="694"/>
      <c r="BH5767" s="694"/>
      <c r="BI5767" s="342">
        <v>277.86</v>
      </c>
    </row>
    <row r="5768" spans="1:61" s="7" customFormat="1" ht="13.5" thickBot="1" x14ac:dyDescent="0.25">
      <c r="A5768" s="58">
        <v>42284</v>
      </c>
      <c r="B5768" s="309">
        <v>19.329999999999998</v>
      </c>
      <c r="C5768" s="151">
        <f t="shared" si="744"/>
        <v>20.522417196545529</v>
      </c>
      <c r="D5768" s="174">
        <v>7.71</v>
      </c>
      <c r="E5768" s="210">
        <f t="shared" si="726"/>
        <v>26.43</v>
      </c>
      <c r="F5768" s="211">
        <f t="shared" si="737"/>
        <v>27.04</v>
      </c>
      <c r="G5768" s="177">
        <f t="shared" si="738"/>
        <v>28.23241719654553</v>
      </c>
      <c r="H5768" s="371">
        <v>18.72</v>
      </c>
      <c r="I5768" s="174">
        <v>9.9499999999999993</v>
      </c>
      <c r="J5768" s="247">
        <f t="shared" si="745"/>
        <v>7.9849659791096936</v>
      </c>
      <c r="K5768" s="176">
        <f t="shared" si="746"/>
        <v>28.669999999999998</v>
      </c>
      <c r="L5768" s="249">
        <f t="shared" si="727"/>
        <v>26.704965979109694</v>
      </c>
      <c r="M5768" s="99"/>
      <c r="N5768" s="99"/>
      <c r="O5768" s="239">
        <f t="shared" si="739"/>
        <v>1.629999999999999</v>
      </c>
      <c r="P5768" s="175">
        <f t="shared" ref="P5768:P5831" si="749">L5768-G5768</f>
        <v>-1.5274512174358357</v>
      </c>
      <c r="Q5768" s="240">
        <f t="shared" ref="Q5768:Q5831" si="750">O5768/K5768</f>
        <v>5.6853854202999619E-2</v>
      </c>
      <c r="R5768" s="177">
        <f t="shared" ref="R5768:R5831" si="751">P5768/L5768</f>
        <v>-5.7197272545889188E-2</v>
      </c>
      <c r="S5768" s="315">
        <v>0</v>
      </c>
      <c r="T5768" s="320">
        <v>2.6571428571428572E-2</v>
      </c>
      <c r="U5768" s="313">
        <v>0</v>
      </c>
      <c r="V5768" s="314">
        <v>0</v>
      </c>
      <c r="W5768" s="315">
        <v>0</v>
      </c>
      <c r="X5768" s="314">
        <v>0</v>
      </c>
      <c r="Y5768" s="316">
        <f t="shared" si="741"/>
        <v>27.01342857142857</v>
      </c>
      <c r="Z5768" s="298">
        <v>0</v>
      </c>
      <c r="AA5768" s="299">
        <v>0</v>
      </c>
      <c r="AB5768" s="300">
        <v>341.2</v>
      </c>
      <c r="AC5768" s="300">
        <v>0</v>
      </c>
      <c r="AD5768" s="301">
        <v>19.350000000000001</v>
      </c>
      <c r="AE5768" s="301">
        <v>15.89</v>
      </c>
      <c r="AF5768" s="300">
        <v>355.2</v>
      </c>
      <c r="AG5768" s="300">
        <v>0</v>
      </c>
      <c r="AH5768" s="300">
        <v>0</v>
      </c>
      <c r="AI5768" s="300">
        <v>0</v>
      </c>
      <c r="AJ5768" s="301">
        <v>0</v>
      </c>
      <c r="AK5768" s="928"/>
      <c r="AL5768"/>
      <c r="AM5768"/>
      <c r="AN5768" s="302">
        <f t="shared" si="747"/>
        <v>19.350000000000001</v>
      </c>
      <c r="AO5768" s="494"/>
      <c r="AP5768" s="317">
        <f t="shared" si="742"/>
        <v>-7.3549659791096929</v>
      </c>
      <c r="AQ5768" s="175">
        <f t="shared" si="743"/>
        <v>0</v>
      </c>
      <c r="AR5768" s="175">
        <f t="shared" si="748"/>
        <v>19.350000000000001</v>
      </c>
      <c r="AS5768" s="177">
        <f t="shared" ref="AS5768:AS5831" si="752">(AR5768+(0.6*(BF5768/1000)))-L5768</f>
        <v>-7.1881659791096943</v>
      </c>
      <c r="AT5768" s="304"/>
      <c r="AU5768" s="304"/>
      <c r="AV5768" s="318">
        <v>8.09</v>
      </c>
      <c r="BB5768" s="372">
        <f t="shared" si="740"/>
        <v>11.260000000000002</v>
      </c>
      <c r="BC5768" s="684"/>
      <c r="BF5768" s="309">
        <v>278</v>
      </c>
      <c r="BG5768" s="694"/>
      <c r="BH5768" s="694"/>
      <c r="BI5768" s="342">
        <v>267.97000000000003</v>
      </c>
    </row>
    <row r="5769" spans="1:61" s="7" customFormat="1" ht="13.5" thickBot="1" x14ac:dyDescent="0.25">
      <c r="A5769" s="58">
        <v>42285</v>
      </c>
      <c r="B5769" s="309">
        <v>17.93</v>
      </c>
      <c r="C5769" s="151">
        <f t="shared" si="744"/>
        <v>19.036054854322888</v>
      </c>
      <c r="D5769" s="174">
        <v>7.75</v>
      </c>
      <c r="E5769" s="210">
        <f t="shared" si="726"/>
        <v>25.52</v>
      </c>
      <c r="F5769" s="211">
        <f t="shared" si="737"/>
        <v>25.68</v>
      </c>
      <c r="G5769" s="177">
        <f t="shared" si="738"/>
        <v>26.786054854322888</v>
      </c>
      <c r="H5769" s="371">
        <v>17.77</v>
      </c>
      <c r="I5769" s="174">
        <v>10.119999999999999</v>
      </c>
      <c r="J5769" s="247">
        <f t="shared" si="745"/>
        <v>8.1213925335266435</v>
      </c>
      <c r="K5769" s="176">
        <f t="shared" si="746"/>
        <v>27.89</v>
      </c>
      <c r="L5769" s="249">
        <f t="shared" si="727"/>
        <v>25.891392533526641</v>
      </c>
      <c r="M5769" s="99"/>
      <c r="N5769" s="99"/>
      <c r="O5769" s="239">
        <f t="shared" si="739"/>
        <v>2.2100000000000009</v>
      </c>
      <c r="P5769" s="175">
        <f t="shared" si="749"/>
        <v>-0.89466232079624675</v>
      </c>
      <c r="Q5769" s="240">
        <f t="shared" si="750"/>
        <v>7.923987092147726E-2</v>
      </c>
      <c r="R5769" s="177">
        <f t="shared" si="751"/>
        <v>-3.4554430382133863E-2</v>
      </c>
      <c r="S5769" s="315">
        <v>0</v>
      </c>
      <c r="T5769" s="320">
        <v>2.6571428571428572E-2</v>
      </c>
      <c r="U5769" s="313">
        <v>0</v>
      </c>
      <c r="V5769" s="314">
        <v>0</v>
      </c>
      <c r="W5769" s="315">
        <v>0</v>
      </c>
      <c r="X5769" s="314">
        <v>0</v>
      </c>
      <c r="Y5769" s="316">
        <f t="shared" si="741"/>
        <v>25.65342857142857</v>
      </c>
      <c r="Z5769" s="298">
        <v>0</v>
      </c>
      <c r="AA5769" s="299">
        <v>0</v>
      </c>
      <c r="AB5769" s="300">
        <v>341.2</v>
      </c>
      <c r="AC5769" s="300">
        <v>0</v>
      </c>
      <c r="AD5769" s="301">
        <v>38.72</v>
      </c>
      <c r="AE5769" s="301">
        <v>30.82</v>
      </c>
      <c r="AF5769" s="300">
        <v>355.2</v>
      </c>
      <c r="AG5769" s="300">
        <v>0</v>
      </c>
      <c r="AH5769" s="300">
        <v>0</v>
      </c>
      <c r="AI5769" s="300">
        <v>0</v>
      </c>
      <c r="AJ5769" s="301">
        <v>0</v>
      </c>
      <c r="AK5769" s="928"/>
      <c r="AL5769"/>
      <c r="AM5769"/>
      <c r="AN5769" s="302">
        <f t="shared" si="747"/>
        <v>38.72</v>
      </c>
      <c r="AO5769" s="494"/>
      <c r="AP5769" s="317">
        <f t="shared" si="742"/>
        <v>12.828607466473358</v>
      </c>
      <c r="AQ5769" s="175">
        <f t="shared" si="743"/>
        <v>0</v>
      </c>
      <c r="AR5769" s="175">
        <f t="shared" si="748"/>
        <v>38.72</v>
      </c>
      <c r="AS5769" s="177">
        <f t="shared" si="752"/>
        <v>12.94020746647336</v>
      </c>
      <c r="AT5769" s="304"/>
      <c r="AU5769" s="304"/>
      <c r="AV5769" s="318">
        <v>7.47</v>
      </c>
      <c r="BB5769" s="372">
        <f t="shared" si="740"/>
        <v>31.25</v>
      </c>
      <c r="BC5769" s="684"/>
      <c r="BF5769" s="309">
        <v>186</v>
      </c>
      <c r="BG5769" s="694"/>
      <c r="BH5769" s="694"/>
      <c r="BI5769" s="342">
        <v>271.33</v>
      </c>
    </row>
    <row r="5770" spans="1:61" s="7" customFormat="1" ht="13.5" thickBot="1" x14ac:dyDescent="0.25">
      <c r="A5770" s="58">
        <v>42286</v>
      </c>
      <c r="B5770" s="309">
        <v>18.48</v>
      </c>
      <c r="C5770" s="151">
        <f t="shared" si="744"/>
        <v>19.619982917338927</v>
      </c>
      <c r="D5770" s="174">
        <v>7.95</v>
      </c>
      <c r="E5770" s="210">
        <f t="shared" si="726"/>
        <v>24.62</v>
      </c>
      <c r="F5770" s="211">
        <f t="shared" si="737"/>
        <v>26.43</v>
      </c>
      <c r="G5770" s="177">
        <f t="shared" si="738"/>
        <v>27.569982917338926</v>
      </c>
      <c r="H5770" s="371">
        <v>16.670000000000002</v>
      </c>
      <c r="I5770" s="174">
        <v>10.09</v>
      </c>
      <c r="J5770" s="247">
        <f t="shared" si="745"/>
        <v>8.0973172592177693</v>
      </c>
      <c r="K5770" s="176">
        <f t="shared" si="746"/>
        <v>26.76</v>
      </c>
      <c r="L5770" s="249">
        <f t="shared" si="727"/>
        <v>24.767317259217769</v>
      </c>
      <c r="M5770" s="99"/>
      <c r="N5770" s="99"/>
      <c r="O5770" s="239">
        <f t="shared" si="739"/>
        <v>0.33000000000000185</v>
      </c>
      <c r="P5770" s="175">
        <f t="shared" si="749"/>
        <v>-2.8026656581211569</v>
      </c>
      <c r="Q5770" s="240">
        <f t="shared" si="750"/>
        <v>1.233183856502249E-2</v>
      </c>
      <c r="R5770" s="177">
        <f t="shared" si="751"/>
        <v>-0.11315983999349286</v>
      </c>
      <c r="S5770" s="315">
        <v>0</v>
      </c>
      <c r="T5770" s="320">
        <v>2.6571428571428572E-2</v>
      </c>
      <c r="U5770" s="313">
        <v>0</v>
      </c>
      <c r="V5770" s="314">
        <v>0</v>
      </c>
      <c r="W5770" s="315">
        <v>0</v>
      </c>
      <c r="X5770" s="314">
        <v>0</v>
      </c>
      <c r="Y5770" s="316">
        <f t="shared" si="741"/>
        <v>26.40342857142857</v>
      </c>
      <c r="Z5770" s="298">
        <v>0</v>
      </c>
      <c r="AA5770" s="299">
        <v>0</v>
      </c>
      <c r="AB5770" s="300">
        <v>341.1</v>
      </c>
      <c r="AC5770" s="300">
        <v>0</v>
      </c>
      <c r="AD5770" s="301">
        <v>16.809999999999999</v>
      </c>
      <c r="AE5770" s="301">
        <v>14.83</v>
      </c>
      <c r="AF5770" s="300">
        <v>355</v>
      </c>
      <c r="AG5770" s="300">
        <v>0</v>
      </c>
      <c r="AH5770" s="300">
        <v>0</v>
      </c>
      <c r="AI5770" s="300">
        <v>0</v>
      </c>
      <c r="AJ5770" s="301">
        <v>0</v>
      </c>
      <c r="AK5770" s="928"/>
      <c r="AL5770"/>
      <c r="AM5770"/>
      <c r="AN5770" s="302">
        <f t="shared" si="747"/>
        <v>16.809999999999999</v>
      </c>
      <c r="AO5770" s="494"/>
      <c r="AP5770" s="317">
        <f t="shared" si="742"/>
        <v>-7.9573172592177706</v>
      </c>
      <c r="AQ5770" s="175">
        <f t="shared" si="743"/>
        <v>0</v>
      </c>
      <c r="AR5770" s="175">
        <f t="shared" si="748"/>
        <v>16.809999999999999</v>
      </c>
      <c r="AS5770" s="177">
        <f t="shared" si="752"/>
        <v>-7.5499172592177715</v>
      </c>
      <c r="AT5770" s="304"/>
      <c r="AU5770" s="304"/>
      <c r="AV5770" s="318">
        <v>9.9600000000000009</v>
      </c>
      <c r="BB5770" s="372">
        <f t="shared" si="740"/>
        <v>6.8499999999999979</v>
      </c>
      <c r="BC5770" s="684"/>
      <c r="BF5770" s="309">
        <v>679</v>
      </c>
      <c r="BG5770" s="694"/>
      <c r="BH5770" s="694"/>
      <c r="BI5770" s="342">
        <v>310.08999999999997</v>
      </c>
    </row>
    <row r="5771" spans="1:61" s="7" customFormat="1" ht="13.5" thickBot="1" x14ac:dyDescent="0.25">
      <c r="A5771" s="58">
        <v>42287</v>
      </c>
      <c r="B5771" s="309">
        <v>17.37</v>
      </c>
      <c r="C5771" s="151">
        <f t="shared" si="744"/>
        <v>18.44150991743383</v>
      </c>
      <c r="D5771" s="174">
        <v>7.98</v>
      </c>
      <c r="E5771" s="210">
        <f t="shared" si="726"/>
        <v>25.34</v>
      </c>
      <c r="F5771" s="211">
        <f t="shared" si="737"/>
        <v>25.35</v>
      </c>
      <c r="G5771" s="177">
        <f t="shared" si="738"/>
        <v>26.421509917433831</v>
      </c>
      <c r="H5771" s="371">
        <v>17.36</v>
      </c>
      <c r="I5771" s="174">
        <v>9.94</v>
      </c>
      <c r="J5771" s="247">
        <f t="shared" si="745"/>
        <v>7.9769408876734023</v>
      </c>
      <c r="K5771" s="176">
        <f t="shared" si="746"/>
        <v>27.299999999999997</v>
      </c>
      <c r="L5771" s="249">
        <f t="shared" si="727"/>
        <v>25.3369408876734</v>
      </c>
      <c r="M5771" s="99"/>
      <c r="N5771" s="99"/>
      <c r="O5771" s="239">
        <f t="shared" si="739"/>
        <v>1.9499999999999957</v>
      </c>
      <c r="P5771" s="175">
        <f t="shared" si="749"/>
        <v>-1.0845690297604307</v>
      </c>
      <c r="Q5771" s="240">
        <f t="shared" si="750"/>
        <v>7.1428571428571286E-2</v>
      </c>
      <c r="R5771" s="177">
        <f t="shared" si="751"/>
        <v>-4.2805839685566824E-2</v>
      </c>
      <c r="S5771" s="315">
        <v>0</v>
      </c>
      <c r="T5771" s="320">
        <v>7.6142857142857151E-2</v>
      </c>
      <c r="U5771" s="313">
        <v>0</v>
      </c>
      <c r="V5771" s="314">
        <v>0</v>
      </c>
      <c r="W5771" s="315">
        <v>0</v>
      </c>
      <c r="X5771" s="314">
        <v>0</v>
      </c>
      <c r="Y5771" s="316">
        <f t="shared" si="741"/>
        <v>25.273857142857143</v>
      </c>
      <c r="Z5771" s="298">
        <v>0</v>
      </c>
      <c r="AA5771" s="299">
        <v>0</v>
      </c>
      <c r="AB5771" s="300">
        <v>341.1</v>
      </c>
      <c r="AC5771" s="300">
        <v>0</v>
      </c>
      <c r="AD5771" s="301">
        <v>4.37</v>
      </c>
      <c r="AE5771" s="301">
        <v>5.83</v>
      </c>
      <c r="AF5771" s="300">
        <v>355</v>
      </c>
      <c r="AG5771" s="300">
        <v>0</v>
      </c>
      <c r="AH5771" s="300">
        <v>13</v>
      </c>
      <c r="AI5771" s="300">
        <v>0</v>
      </c>
      <c r="AJ5771" s="301">
        <v>13</v>
      </c>
      <c r="AK5771" s="928"/>
      <c r="AL5771"/>
      <c r="AM5771"/>
      <c r="AN5771" s="302">
        <f t="shared" si="747"/>
        <v>17.37</v>
      </c>
      <c r="AO5771" s="494"/>
      <c r="AP5771" s="317">
        <f t="shared" si="742"/>
        <v>-7.9669408876733989</v>
      </c>
      <c r="AQ5771" s="175">
        <f t="shared" si="743"/>
        <v>14.707692549842632</v>
      </c>
      <c r="AR5771" s="175">
        <f t="shared" si="748"/>
        <v>19.077692549842631</v>
      </c>
      <c r="AS5771" s="177">
        <f t="shared" si="752"/>
        <v>-6.1356483378307693</v>
      </c>
      <c r="AT5771" s="304"/>
      <c r="AU5771" s="304"/>
      <c r="AV5771" s="318">
        <v>8.2799999999999994</v>
      </c>
      <c r="BB5771" s="372">
        <f t="shared" si="740"/>
        <v>9.0900000000000016</v>
      </c>
      <c r="BC5771" s="684"/>
      <c r="BF5771" s="309">
        <v>206</v>
      </c>
      <c r="BG5771" s="694"/>
      <c r="BH5771" s="694"/>
      <c r="BI5771" s="342">
        <v>270.33999999999997</v>
      </c>
    </row>
    <row r="5772" spans="1:61" s="7" customFormat="1" ht="13.5" thickBot="1" x14ac:dyDescent="0.25">
      <c r="A5772" s="58">
        <v>42288</v>
      </c>
      <c r="B5772" s="309">
        <v>17.25</v>
      </c>
      <c r="C5772" s="151">
        <f t="shared" si="744"/>
        <v>18.314107430957602</v>
      </c>
      <c r="D5772" s="174">
        <v>8.07</v>
      </c>
      <c r="E5772" s="210">
        <f t="shared" ref="E5772:E5835" si="753">SUM(D5772+H5772)</f>
        <v>27.46</v>
      </c>
      <c r="F5772" s="211">
        <f t="shared" si="737"/>
        <v>25.32</v>
      </c>
      <c r="G5772" s="177">
        <f t="shared" si="738"/>
        <v>26.384107430957602</v>
      </c>
      <c r="H5772" s="371">
        <v>19.39</v>
      </c>
      <c r="I5772" s="174">
        <v>10</v>
      </c>
      <c r="J5772" s="247">
        <f t="shared" si="745"/>
        <v>8.0250914362911487</v>
      </c>
      <c r="K5772" s="176">
        <f t="shared" si="746"/>
        <v>29.39</v>
      </c>
      <c r="L5772" s="249">
        <f t="shared" si="727"/>
        <v>27.415091436291149</v>
      </c>
      <c r="M5772" s="99"/>
      <c r="N5772" s="99"/>
      <c r="O5772" s="239">
        <f t="shared" si="739"/>
        <v>4.07</v>
      </c>
      <c r="P5772" s="175">
        <f t="shared" si="749"/>
        <v>1.0309840053335471</v>
      </c>
      <c r="Q5772" s="240">
        <f t="shared" si="750"/>
        <v>0.13848247703300443</v>
      </c>
      <c r="R5772" s="177">
        <f t="shared" si="751"/>
        <v>3.7606440515779792E-2</v>
      </c>
      <c r="S5772" s="315">
        <v>0</v>
      </c>
      <c r="T5772" s="320">
        <v>7.6142857142857151E-2</v>
      </c>
      <c r="U5772" s="313">
        <v>0</v>
      </c>
      <c r="V5772" s="314">
        <v>0</v>
      </c>
      <c r="W5772" s="315">
        <v>0</v>
      </c>
      <c r="X5772" s="314">
        <v>0</v>
      </c>
      <c r="Y5772" s="316">
        <f t="shared" si="741"/>
        <v>25.243857142857141</v>
      </c>
      <c r="Z5772" s="298">
        <v>0</v>
      </c>
      <c r="AA5772" s="299">
        <v>0</v>
      </c>
      <c r="AB5772" s="300">
        <v>341.1</v>
      </c>
      <c r="AC5772" s="300">
        <v>0</v>
      </c>
      <c r="AD5772" s="301">
        <v>0</v>
      </c>
      <c r="AE5772" s="301">
        <v>0</v>
      </c>
      <c r="AF5772" s="300">
        <v>354.9</v>
      </c>
      <c r="AG5772" s="300">
        <v>0</v>
      </c>
      <c r="AH5772" s="300">
        <v>31</v>
      </c>
      <c r="AI5772" s="300">
        <v>0</v>
      </c>
      <c r="AJ5772" s="301">
        <v>31</v>
      </c>
      <c r="AK5772" s="928"/>
      <c r="AL5772"/>
      <c r="AM5772"/>
      <c r="AN5772" s="302">
        <f t="shared" si="747"/>
        <v>31</v>
      </c>
      <c r="AO5772" s="494"/>
      <c r="AP5772" s="317">
        <f t="shared" si="742"/>
        <v>3.5849085637088507</v>
      </c>
      <c r="AQ5772" s="175">
        <f t="shared" si="743"/>
        <v>35.072189926547814</v>
      </c>
      <c r="AR5772" s="175">
        <f t="shared" si="748"/>
        <v>35.072189926547814</v>
      </c>
      <c r="AS5772" s="177">
        <f t="shared" si="752"/>
        <v>7.8568984902566683</v>
      </c>
      <c r="AT5772" s="304"/>
      <c r="AU5772" s="304"/>
      <c r="AV5772" s="318">
        <v>9.01</v>
      </c>
      <c r="BB5772" s="372">
        <f t="shared" si="740"/>
        <v>21.990000000000002</v>
      </c>
      <c r="BC5772" s="684"/>
      <c r="BF5772" s="309">
        <v>333</v>
      </c>
      <c r="BG5772" s="694"/>
      <c r="BH5772" s="694"/>
      <c r="BI5772" s="342">
        <v>307.87</v>
      </c>
    </row>
    <row r="5773" spans="1:61" s="7" customFormat="1" ht="13.5" thickBot="1" x14ac:dyDescent="0.25">
      <c r="A5773" s="58">
        <v>42289</v>
      </c>
      <c r="B5773" s="309">
        <v>17.84</v>
      </c>
      <c r="C5773" s="151">
        <f t="shared" si="744"/>
        <v>18.940502989465717</v>
      </c>
      <c r="D5773" s="174">
        <v>8</v>
      </c>
      <c r="E5773" s="210">
        <f t="shared" si="753"/>
        <v>24.87</v>
      </c>
      <c r="F5773" s="218">
        <f t="shared" si="737"/>
        <v>25.84</v>
      </c>
      <c r="G5773" s="177">
        <f t="shared" si="738"/>
        <v>26.940502989465717</v>
      </c>
      <c r="H5773" s="371">
        <v>16.87</v>
      </c>
      <c r="I5773" s="174">
        <v>9.9</v>
      </c>
      <c r="J5773" s="247">
        <f t="shared" si="745"/>
        <v>7.9448405219282385</v>
      </c>
      <c r="K5773" s="176">
        <f t="shared" si="746"/>
        <v>26.770000000000003</v>
      </c>
      <c r="L5773" s="249">
        <f t="shared" si="727"/>
        <v>24.81484052192824</v>
      </c>
      <c r="M5773" s="99"/>
      <c r="N5773" s="99"/>
      <c r="O5773" s="239">
        <f t="shared" si="739"/>
        <v>0.93000000000000327</v>
      </c>
      <c r="P5773" s="175">
        <f t="shared" si="749"/>
        <v>-2.1256624675374773</v>
      </c>
      <c r="Q5773" s="240">
        <f t="shared" si="750"/>
        <v>3.4740381023533926E-2</v>
      </c>
      <c r="R5773" s="177">
        <f t="shared" si="751"/>
        <v>-8.5660936070053872E-2</v>
      </c>
      <c r="S5773" s="315">
        <v>0</v>
      </c>
      <c r="T5773" s="320">
        <v>7.6142857142857151E-2</v>
      </c>
      <c r="U5773" s="313">
        <v>0</v>
      </c>
      <c r="V5773" s="314">
        <v>0</v>
      </c>
      <c r="W5773" s="315">
        <v>0</v>
      </c>
      <c r="X5773" s="314">
        <v>0</v>
      </c>
      <c r="Y5773" s="316">
        <f t="shared" si="741"/>
        <v>25.763857142857141</v>
      </c>
      <c r="Z5773" s="298">
        <v>0</v>
      </c>
      <c r="AA5773" s="299">
        <v>0</v>
      </c>
      <c r="AB5773" s="300">
        <v>341.1</v>
      </c>
      <c r="AC5773" s="300">
        <v>0</v>
      </c>
      <c r="AD5773" s="301">
        <v>6.73</v>
      </c>
      <c r="AE5773" s="301">
        <v>7.11</v>
      </c>
      <c r="AF5773" s="300">
        <v>354.9</v>
      </c>
      <c r="AG5773" s="300">
        <v>0</v>
      </c>
      <c r="AH5773" s="300">
        <v>17</v>
      </c>
      <c r="AI5773" s="300">
        <v>0</v>
      </c>
      <c r="AJ5773" s="301">
        <v>17</v>
      </c>
      <c r="AK5773" s="928"/>
      <c r="AL5773"/>
      <c r="AM5773"/>
      <c r="AN5773" s="302">
        <f t="shared" si="747"/>
        <v>23.73</v>
      </c>
      <c r="AO5773" s="494"/>
      <c r="AP5773" s="317">
        <f t="shared" si="742"/>
        <v>-1.0848405219282391</v>
      </c>
      <c r="AQ5773" s="175">
        <f t="shared" si="743"/>
        <v>19.233136411332673</v>
      </c>
      <c r="AR5773" s="175">
        <f t="shared" si="748"/>
        <v>25.963136411332673</v>
      </c>
      <c r="AS5773" s="177">
        <f t="shared" si="752"/>
        <v>1.2658958894044332</v>
      </c>
      <c r="AT5773" s="304"/>
      <c r="AU5773" s="304"/>
      <c r="AV5773" s="318">
        <v>9.5</v>
      </c>
      <c r="BB5773" s="372">
        <f t="shared" si="740"/>
        <v>14.23</v>
      </c>
      <c r="BC5773" s="684"/>
      <c r="BF5773" s="309">
        <v>196</v>
      </c>
      <c r="BG5773" s="694"/>
      <c r="BH5773" s="694"/>
      <c r="BI5773" s="342">
        <v>297.05</v>
      </c>
    </row>
    <row r="5774" spans="1:61" s="7" customFormat="1" ht="13.5" thickBot="1" x14ac:dyDescent="0.25">
      <c r="A5774" s="58">
        <v>42290</v>
      </c>
      <c r="B5774" s="309">
        <v>16.52</v>
      </c>
      <c r="C5774" s="151">
        <f t="shared" si="744"/>
        <v>17.539075638227221</v>
      </c>
      <c r="D5774" s="174">
        <v>8.08</v>
      </c>
      <c r="E5774" s="210">
        <f t="shared" si="753"/>
        <v>24.82</v>
      </c>
      <c r="F5774" s="211">
        <f t="shared" si="737"/>
        <v>24.6</v>
      </c>
      <c r="G5774" s="177">
        <f t="shared" si="738"/>
        <v>25.619075638227223</v>
      </c>
      <c r="H5774" s="371">
        <v>16.739999999999998</v>
      </c>
      <c r="I5774" s="174">
        <v>10.130000000000001</v>
      </c>
      <c r="J5774" s="247">
        <f t="shared" si="745"/>
        <v>8.1294176249629349</v>
      </c>
      <c r="K5774" s="176">
        <f t="shared" si="746"/>
        <v>26.869999999999997</v>
      </c>
      <c r="L5774" s="249">
        <f t="shared" si="727"/>
        <v>24.869417624962935</v>
      </c>
      <c r="M5774" s="99"/>
      <c r="N5774" s="99"/>
      <c r="O5774" s="239">
        <f t="shared" si="739"/>
        <v>2.269999999999996</v>
      </c>
      <c r="P5774" s="175">
        <f t="shared" si="749"/>
        <v>-0.7496580132642876</v>
      </c>
      <c r="Q5774" s="240">
        <f t="shared" si="750"/>
        <v>8.4480833643468409E-2</v>
      </c>
      <c r="R5774" s="177">
        <f t="shared" si="751"/>
        <v>-3.0143770335490712E-2</v>
      </c>
      <c r="S5774" s="315">
        <v>0</v>
      </c>
      <c r="T5774" s="320">
        <v>7.6142857142857151E-2</v>
      </c>
      <c r="U5774" s="313">
        <v>0</v>
      </c>
      <c r="V5774" s="314">
        <v>0</v>
      </c>
      <c r="W5774" s="315">
        <v>0</v>
      </c>
      <c r="X5774" s="314">
        <v>0</v>
      </c>
      <c r="Y5774" s="316">
        <f t="shared" si="741"/>
        <v>24.523857142857143</v>
      </c>
      <c r="Z5774" s="298">
        <v>0</v>
      </c>
      <c r="AA5774" s="299">
        <v>0</v>
      </c>
      <c r="AB5774" s="300">
        <v>341</v>
      </c>
      <c r="AC5774" s="300">
        <v>0</v>
      </c>
      <c r="AD5774" s="301">
        <v>15.68</v>
      </c>
      <c r="AE5774" s="301">
        <v>11.85</v>
      </c>
      <c r="AF5774" s="300">
        <v>354.9</v>
      </c>
      <c r="AG5774" s="300">
        <v>0</v>
      </c>
      <c r="AH5774" s="300">
        <v>6</v>
      </c>
      <c r="AI5774" s="300">
        <v>0</v>
      </c>
      <c r="AJ5774" s="301">
        <v>6</v>
      </c>
      <c r="AK5774" s="928"/>
      <c r="AL5774"/>
      <c r="AM5774"/>
      <c r="AN5774" s="302">
        <f t="shared" si="747"/>
        <v>21.68</v>
      </c>
      <c r="AO5774" s="494"/>
      <c r="AP5774" s="317">
        <f t="shared" si="742"/>
        <v>-3.1894176249629353</v>
      </c>
      <c r="AQ5774" s="175">
        <f t="shared" si="743"/>
        <v>6.7881657922350609</v>
      </c>
      <c r="AR5774" s="175">
        <f t="shared" si="748"/>
        <v>22.468165792235062</v>
      </c>
      <c r="AS5774" s="177">
        <f t="shared" si="752"/>
        <v>-2.2302518327278733</v>
      </c>
      <c r="AT5774" s="304"/>
      <c r="AU5774" s="304"/>
      <c r="AV5774" s="318">
        <v>9.3699999999999992</v>
      </c>
      <c r="BB5774" s="372">
        <f t="shared" si="740"/>
        <v>12.31</v>
      </c>
      <c r="BC5774" s="684"/>
      <c r="BF5774" s="309">
        <v>285</v>
      </c>
      <c r="BG5774" s="694"/>
      <c r="BH5774" s="694"/>
      <c r="BI5774" s="342">
        <v>276.70999999999998</v>
      </c>
    </row>
    <row r="5775" spans="1:61" s="7" customFormat="1" ht="13.5" thickBot="1" x14ac:dyDescent="0.25">
      <c r="A5775" s="58">
        <v>42291</v>
      </c>
      <c r="B5775" s="309">
        <v>14.97</v>
      </c>
      <c r="C5775" s="151">
        <f t="shared" si="744"/>
        <v>15.893460187909293</v>
      </c>
      <c r="D5775" s="174">
        <v>7.98</v>
      </c>
      <c r="E5775" s="210">
        <f t="shared" si="753"/>
        <v>27.07</v>
      </c>
      <c r="F5775" s="211">
        <f t="shared" si="737"/>
        <v>22.950000000000003</v>
      </c>
      <c r="G5775" s="177">
        <f t="shared" si="738"/>
        <v>23.873460187909295</v>
      </c>
      <c r="H5775" s="371">
        <v>19.09</v>
      </c>
      <c r="I5775" s="174">
        <v>9.9700000000000006</v>
      </c>
      <c r="J5775" s="247">
        <f t="shared" si="745"/>
        <v>8.0010161619822764</v>
      </c>
      <c r="K5775" s="176">
        <f t="shared" si="746"/>
        <v>29.060000000000002</v>
      </c>
      <c r="L5775" s="249">
        <f t="shared" si="727"/>
        <v>27.091016161982274</v>
      </c>
      <c r="M5775" s="99"/>
      <c r="N5775" s="99"/>
      <c r="O5775" s="239">
        <f t="shared" si="739"/>
        <v>6.1099999999999994</v>
      </c>
      <c r="P5775" s="175">
        <f t="shared" si="749"/>
        <v>3.2175559740729796</v>
      </c>
      <c r="Q5775" s="240">
        <f t="shared" si="750"/>
        <v>0.21025464556090842</v>
      </c>
      <c r="R5775" s="177">
        <f t="shared" si="751"/>
        <v>0.11876837527372941</v>
      </c>
      <c r="S5775" s="315">
        <v>0</v>
      </c>
      <c r="T5775" s="320">
        <v>7.6142857142857151E-2</v>
      </c>
      <c r="U5775" s="313">
        <v>0</v>
      </c>
      <c r="V5775" s="314">
        <v>0</v>
      </c>
      <c r="W5775" s="315">
        <v>0</v>
      </c>
      <c r="X5775" s="314">
        <v>0</v>
      </c>
      <c r="Y5775" s="316">
        <f t="shared" si="741"/>
        <v>22.873857142857144</v>
      </c>
      <c r="Z5775" s="298">
        <v>0</v>
      </c>
      <c r="AA5775" s="299">
        <v>0</v>
      </c>
      <c r="AB5775" s="300">
        <v>341</v>
      </c>
      <c r="AC5775" s="300">
        <v>0</v>
      </c>
      <c r="AD5775" s="301">
        <v>13.42</v>
      </c>
      <c r="AE5775" s="301">
        <v>11.59</v>
      </c>
      <c r="AF5775" s="300">
        <v>354.9</v>
      </c>
      <c r="AG5775" s="300">
        <v>0</v>
      </c>
      <c r="AH5775" s="300">
        <v>11</v>
      </c>
      <c r="AI5775" s="300">
        <v>0</v>
      </c>
      <c r="AJ5775" s="301">
        <v>11</v>
      </c>
      <c r="AK5775" s="928"/>
      <c r="AL5775"/>
      <c r="AM5775"/>
      <c r="AN5775" s="302">
        <f t="shared" si="747"/>
        <v>24.42</v>
      </c>
      <c r="AO5775" s="494"/>
      <c r="AP5775" s="317">
        <f t="shared" si="742"/>
        <v>-2.6710161619822728</v>
      </c>
      <c r="AQ5775" s="175">
        <f t="shared" si="743"/>
        <v>12.44497061909761</v>
      </c>
      <c r="AR5775" s="175">
        <f t="shared" si="748"/>
        <v>25.864970619097612</v>
      </c>
      <c r="AS5775" s="177">
        <f t="shared" si="752"/>
        <v>-1.1192455428846628</v>
      </c>
      <c r="AT5775" s="304"/>
      <c r="AU5775" s="304"/>
      <c r="AV5775" s="318">
        <v>6.09</v>
      </c>
      <c r="BB5775" s="372">
        <f t="shared" si="740"/>
        <v>18.330000000000002</v>
      </c>
      <c r="BC5775" s="684"/>
      <c r="BF5775" s="309">
        <v>178</v>
      </c>
      <c r="BG5775" s="694"/>
      <c r="BH5775" s="694"/>
      <c r="BI5775" s="342">
        <v>304.67</v>
      </c>
    </row>
    <row r="5776" spans="1:61" s="7" customFormat="1" x14ac:dyDescent="0.2">
      <c r="A5776" s="58">
        <v>42292</v>
      </c>
      <c r="B5776" s="309">
        <v>15.38</v>
      </c>
      <c r="C5776" s="151">
        <f t="shared" si="744"/>
        <v>16.328752016703067</v>
      </c>
      <c r="D5776" s="174">
        <v>8.08</v>
      </c>
      <c r="E5776" s="210">
        <f t="shared" si="753"/>
        <v>27.04</v>
      </c>
      <c r="F5776" s="211">
        <f t="shared" si="737"/>
        <v>23.46</v>
      </c>
      <c r="G5776" s="177">
        <f t="shared" si="738"/>
        <v>24.408752016703069</v>
      </c>
      <c r="H5776" s="371">
        <v>18.96</v>
      </c>
      <c r="I5776" s="174">
        <v>10.11</v>
      </c>
      <c r="J5776" s="247">
        <f t="shared" si="745"/>
        <v>8.1133674420903521</v>
      </c>
      <c r="K5776" s="176">
        <f t="shared" si="746"/>
        <v>29.07</v>
      </c>
      <c r="L5776" s="249">
        <f t="shared" ref="L5776:L5839" si="754">J5776+H5776</f>
        <v>27.073367442090351</v>
      </c>
      <c r="M5776" s="99"/>
      <c r="N5776" s="99"/>
      <c r="O5776" s="239">
        <f t="shared" si="739"/>
        <v>5.6099999999999994</v>
      </c>
      <c r="P5776" s="175">
        <f t="shared" si="749"/>
        <v>2.6646154253872822</v>
      </c>
      <c r="Q5776" s="240">
        <f t="shared" si="750"/>
        <v>0.19298245614035087</v>
      </c>
      <c r="R5776" s="177">
        <f t="shared" si="751"/>
        <v>9.8422016806253107E-2</v>
      </c>
      <c r="S5776" s="315">
        <v>0</v>
      </c>
      <c r="T5776" s="320">
        <v>7.6142857142857151E-2</v>
      </c>
      <c r="U5776" s="313">
        <v>0</v>
      </c>
      <c r="V5776" s="314">
        <v>0</v>
      </c>
      <c r="W5776" s="315">
        <v>0</v>
      </c>
      <c r="X5776" s="314">
        <v>0</v>
      </c>
      <c r="Y5776" s="316">
        <f t="shared" si="741"/>
        <v>23.383857142857142</v>
      </c>
      <c r="Z5776" s="298">
        <v>0</v>
      </c>
      <c r="AA5776" s="299">
        <v>0</v>
      </c>
      <c r="AB5776" s="300">
        <v>340.9</v>
      </c>
      <c r="AC5776" s="300">
        <v>0</v>
      </c>
      <c r="AD5776" s="301">
        <v>13.78</v>
      </c>
      <c r="AE5776" s="301">
        <v>11.24</v>
      </c>
      <c r="AF5776" s="300">
        <v>354.85</v>
      </c>
      <c r="AG5776" s="300">
        <v>0</v>
      </c>
      <c r="AH5776" s="300">
        <v>8</v>
      </c>
      <c r="AI5776" s="300">
        <v>0</v>
      </c>
      <c r="AJ5776" s="301">
        <v>8</v>
      </c>
      <c r="AK5776" s="928"/>
      <c r="AL5776"/>
      <c r="AM5776"/>
      <c r="AN5776" s="302">
        <f t="shared" si="747"/>
        <v>21.78</v>
      </c>
      <c r="AO5776" s="494"/>
      <c r="AP5776" s="317">
        <f t="shared" si="742"/>
        <v>-5.29336744209035</v>
      </c>
      <c r="AQ5776" s="175">
        <f t="shared" si="743"/>
        <v>9.0508877229800806</v>
      </c>
      <c r="AR5776" s="175">
        <f t="shared" si="748"/>
        <v>22.83088772298008</v>
      </c>
      <c r="AS5776" s="177">
        <f t="shared" si="752"/>
        <v>-4.0810797191102708</v>
      </c>
      <c r="AT5776" s="304"/>
      <c r="AU5776" s="304"/>
      <c r="AV5776" s="318">
        <v>9.77</v>
      </c>
      <c r="BB5776" s="372">
        <f t="shared" si="740"/>
        <v>12.010000000000002</v>
      </c>
      <c r="BC5776" s="684"/>
      <c r="BF5776" s="309">
        <v>269</v>
      </c>
      <c r="BG5776" s="694"/>
      <c r="BH5776" s="694"/>
      <c r="BI5776" s="342">
        <v>288.72000000000003</v>
      </c>
    </row>
    <row r="5777" spans="1:61" s="7" customFormat="1" x14ac:dyDescent="0.2">
      <c r="A5777" s="58">
        <v>42293</v>
      </c>
      <c r="B5777" s="309">
        <v>16.100000000000001</v>
      </c>
      <c r="C5777" s="175">
        <f t="shared" si="744"/>
        <v>17.093166935560429</v>
      </c>
      <c r="D5777" s="174">
        <v>8.1</v>
      </c>
      <c r="E5777" s="210">
        <f t="shared" si="753"/>
        <v>26.619999999999997</v>
      </c>
      <c r="F5777" s="211">
        <f t="shared" si="737"/>
        <v>24.200000000000003</v>
      </c>
      <c r="G5777" s="177">
        <f t="shared" si="738"/>
        <v>25.193166935560427</v>
      </c>
      <c r="H5777" s="371">
        <v>18.52</v>
      </c>
      <c r="I5777" s="174">
        <v>10.26</v>
      </c>
      <c r="J5777" s="247">
        <f t="shared" si="745"/>
        <v>8.2337438136347192</v>
      </c>
      <c r="K5777" s="176">
        <f t="shared" si="746"/>
        <v>28.78</v>
      </c>
      <c r="L5777" s="249">
        <f t="shared" si="754"/>
        <v>26.753743813634721</v>
      </c>
      <c r="M5777" s="99"/>
      <c r="N5777" s="99"/>
      <c r="O5777" s="239">
        <f t="shared" si="739"/>
        <v>4.5799999999999983</v>
      </c>
      <c r="P5777" s="175">
        <f t="shared" si="749"/>
        <v>1.5605768780742935</v>
      </c>
      <c r="Q5777" s="240">
        <f t="shared" si="750"/>
        <v>0.15913829047949959</v>
      </c>
      <c r="R5777" s="177">
        <f t="shared" si="751"/>
        <v>5.8331158769598608E-2</v>
      </c>
      <c r="S5777" s="315">
        <v>0</v>
      </c>
      <c r="T5777" s="320">
        <v>7.6142857142857151E-2</v>
      </c>
      <c r="U5777" s="313">
        <v>0</v>
      </c>
      <c r="V5777" s="314">
        <v>0</v>
      </c>
      <c r="W5777" s="315">
        <v>0</v>
      </c>
      <c r="X5777" s="314">
        <v>0</v>
      </c>
      <c r="Y5777" s="316">
        <f t="shared" si="741"/>
        <v>24.123857142857144</v>
      </c>
      <c r="Z5777" s="298">
        <v>0</v>
      </c>
      <c r="AA5777" s="299">
        <v>0</v>
      </c>
      <c r="AB5777" s="300">
        <v>340.09</v>
      </c>
      <c r="AC5777" s="300">
        <v>0</v>
      </c>
      <c r="AD5777" s="301">
        <v>13.6</v>
      </c>
      <c r="AE5777" s="301">
        <v>11.18</v>
      </c>
      <c r="AF5777" s="300">
        <v>354.75</v>
      </c>
      <c r="AG5777" s="300">
        <v>0</v>
      </c>
      <c r="AH5777" s="300">
        <v>11</v>
      </c>
      <c r="AI5777" s="300">
        <v>0</v>
      </c>
      <c r="AJ5777" s="301">
        <v>11</v>
      </c>
      <c r="AK5777" s="928"/>
      <c r="AL5777"/>
      <c r="AM5777"/>
      <c r="AN5777" s="302">
        <f t="shared" si="747"/>
        <v>24.6</v>
      </c>
      <c r="AO5777" s="494"/>
      <c r="AP5777" s="317">
        <f t="shared" si="742"/>
        <v>-2.1537438136347191</v>
      </c>
      <c r="AQ5777" s="175">
        <f t="shared" si="743"/>
        <v>12.44497061909761</v>
      </c>
      <c r="AR5777" s="175">
        <f t="shared" si="748"/>
        <v>26.044970619097612</v>
      </c>
      <c r="AS5777" s="177">
        <f t="shared" si="752"/>
        <v>-0.56897319453710793</v>
      </c>
      <c r="AT5777" s="304"/>
      <c r="AU5777" s="304"/>
      <c r="AV5777" s="318">
        <v>9.39</v>
      </c>
      <c r="BB5777" s="372">
        <f t="shared" si="740"/>
        <v>15.21</v>
      </c>
      <c r="BC5777" s="684"/>
      <c r="BF5777" s="309">
        <v>233</v>
      </c>
      <c r="BG5777" s="694"/>
      <c r="BH5777" s="694"/>
      <c r="BI5777" s="342">
        <v>281.52</v>
      </c>
    </row>
    <row r="5778" spans="1:61" s="7" customFormat="1" x14ac:dyDescent="0.2">
      <c r="A5778" s="58">
        <v>42294</v>
      </c>
      <c r="B5778" s="309">
        <v>16.2</v>
      </c>
      <c r="C5778" s="175">
        <f t="shared" si="744"/>
        <v>17.199335674290616</v>
      </c>
      <c r="D5778" s="174">
        <v>4.8</v>
      </c>
      <c r="E5778" s="210">
        <f t="shared" si="753"/>
        <v>21.95</v>
      </c>
      <c r="F5778" s="211">
        <f t="shared" si="737"/>
        <v>21</v>
      </c>
      <c r="G5778" s="177">
        <f t="shared" si="738"/>
        <v>21.999335674290617</v>
      </c>
      <c r="H5778" s="371">
        <v>17.149999999999999</v>
      </c>
      <c r="I5778" s="174">
        <v>5.87</v>
      </c>
      <c r="J5778" s="247">
        <f t="shared" si="745"/>
        <v>4.7107286731029046</v>
      </c>
      <c r="K5778" s="176">
        <f t="shared" si="746"/>
        <v>23.02</v>
      </c>
      <c r="L5778" s="249">
        <f t="shared" si="754"/>
        <v>21.860728673102905</v>
      </c>
      <c r="M5778" s="99"/>
      <c r="N5778" s="99"/>
      <c r="O5778" s="239">
        <f t="shared" si="739"/>
        <v>2.0199999999999996</v>
      </c>
      <c r="P5778" s="175">
        <f t="shared" si="749"/>
        <v>-0.13860700118771163</v>
      </c>
      <c r="Q5778" s="240">
        <f t="shared" si="750"/>
        <v>8.7749782797567316E-2</v>
      </c>
      <c r="R5778" s="177">
        <f t="shared" si="751"/>
        <v>-6.3404565904635873E-3</v>
      </c>
      <c r="S5778" s="315">
        <v>0</v>
      </c>
      <c r="T5778" s="320">
        <v>7.9928571428571432E-2</v>
      </c>
      <c r="U5778" s="313">
        <v>0</v>
      </c>
      <c r="V5778" s="314">
        <v>0</v>
      </c>
      <c r="W5778" s="315">
        <v>0</v>
      </c>
      <c r="X5778" s="314">
        <v>0</v>
      </c>
      <c r="Y5778" s="316">
        <f t="shared" si="741"/>
        <v>20.920071428571429</v>
      </c>
      <c r="Z5778" s="298">
        <v>0</v>
      </c>
      <c r="AA5778" s="299">
        <v>0</v>
      </c>
      <c r="AB5778" s="300">
        <v>340.9</v>
      </c>
      <c r="AC5778" s="300">
        <v>0</v>
      </c>
      <c r="AD5778" s="301">
        <v>16.989999999999998</v>
      </c>
      <c r="AE5778" s="301">
        <v>13.23</v>
      </c>
      <c r="AF5778" s="300">
        <v>354.65</v>
      </c>
      <c r="AG5778" s="300">
        <v>0</v>
      </c>
      <c r="AH5778" s="300">
        <v>2</v>
      </c>
      <c r="AI5778" s="300">
        <v>0</v>
      </c>
      <c r="AJ5778" s="301">
        <v>2</v>
      </c>
      <c r="AK5778" s="928"/>
      <c r="AL5778"/>
      <c r="AM5778"/>
      <c r="AN5778" s="302">
        <f t="shared" si="747"/>
        <v>18.989999999999998</v>
      </c>
      <c r="AO5778" s="494"/>
      <c r="AP5778" s="317">
        <f t="shared" si="742"/>
        <v>-2.8707286731029065</v>
      </c>
      <c r="AQ5778" s="175">
        <f t="shared" si="743"/>
        <v>2.2627219307450201</v>
      </c>
      <c r="AR5778" s="175">
        <f t="shared" si="748"/>
        <v>19.252721930745018</v>
      </c>
      <c r="AS5778" s="177">
        <f t="shared" si="752"/>
        <v>-2.4202067423578875</v>
      </c>
      <c r="AT5778" s="304"/>
      <c r="AU5778" s="304"/>
      <c r="AV5778" s="318">
        <v>4.6500000000000004</v>
      </c>
      <c r="BB5778" s="372">
        <f t="shared" si="740"/>
        <v>14.339999999999998</v>
      </c>
      <c r="BC5778" s="684"/>
      <c r="BF5778" s="309">
        <v>313</v>
      </c>
      <c r="BG5778" s="694"/>
      <c r="BH5778" s="694"/>
      <c r="BI5778" s="342">
        <v>281.36</v>
      </c>
    </row>
    <row r="5779" spans="1:61" s="7" customFormat="1" x14ac:dyDescent="0.2">
      <c r="A5779" s="58">
        <v>42295</v>
      </c>
      <c r="B5779" s="309">
        <v>18.43</v>
      </c>
      <c r="C5779" s="175">
        <f t="shared" si="744"/>
        <v>19.566898547973832</v>
      </c>
      <c r="D5779" s="174">
        <v>4.8</v>
      </c>
      <c r="E5779" s="210">
        <f t="shared" si="753"/>
        <v>25.54</v>
      </c>
      <c r="F5779" s="211">
        <f t="shared" si="737"/>
        <v>23.23</v>
      </c>
      <c r="G5779" s="177">
        <f t="shared" si="738"/>
        <v>24.366898547973832</v>
      </c>
      <c r="H5779" s="371">
        <v>20.74</v>
      </c>
      <c r="I5779" s="174">
        <v>6.21</v>
      </c>
      <c r="J5779" s="247">
        <f t="shared" si="745"/>
        <v>4.9835817819368042</v>
      </c>
      <c r="K5779" s="176">
        <f t="shared" si="746"/>
        <v>26.95</v>
      </c>
      <c r="L5779" s="249">
        <f t="shared" si="754"/>
        <v>25.723581781936801</v>
      </c>
      <c r="M5779" s="99"/>
      <c r="N5779" s="99"/>
      <c r="O5779" s="239">
        <f t="shared" si="739"/>
        <v>3.7199999999999989</v>
      </c>
      <c r="P5779" s="175">
        <f t="shared" si="749"/>
        <v>1.3566832339629684</v>
      </c>
      <c r="Q5779" s="240">
        <f t="shared" si="750"/>
        <v>0.13803339517625229</v>
      </c>
      <c r="R5779" s="177">
        <f t="shared" si="751"/>
        <v>5.2740837005662899E-2</v>
      </c>
      <c r="S5779" s="315">
        <v>0</v>
      </c>
      <c r="T5779" s="320">
        <v>7.9928571428571432E-2</v>
      </c>
      <c r="U5779" s="313">
        <v>0</v>
      </c>
      <c r="V5779" s="314">
        <v>0</v>
      </c>
      <c r="W5779" s="315">
        <v>0</v>
      </c>
      <c r="X5779" s="314">
        <v>0</v>
      </c>
      <c r="Y5779" s="316">
        <f t="shared" si="741"/>
        <v>23.15007142857143</v>
      </c>
      <c r="Z5779" s="298">
        <v>0</v>
      </c>
      <c r="AA5779" s="299">
        <v>0</v>
      </c>
      <c r="AB5779" s="300">
        <v>340.9</v>
      </c>
      <c r="AC5779" s="300">
        <v>0</v>
      </c>
      <c r="AD5779" s="301">
        <v>1</v>
      </c>
      <c r="AE5779" s="301">
        <v>0</v>
      </c>
      <c r="AF5779" s="300">
        <v>354.65</v>
      </c>
      <c r="AG5779" s="300">
        <v>0</v>
      </c>
      <c r="AH5779" s="300">
        <v>23</v>
      </c>
      <c r="AI5779" s="300">
        <v>0</v>
      </c>
      <c r="AJ5779" s="301">
        <v>23</v>
      </c>
      <c r="AK5779" s="928"/>
      <c r="AL5779"/>
      <c r="AM5779"/>
      <c r="AN5779" s="302">
        <f t="shared" si="747"/>
        <v>24</v>
      </c>
      <c r="AO5779" s="494"/>
      <c r="AP5779" s="317">
        <f t="shared" si="742"/>
        <v>-1.7235817819368009</v>
      </c>
      <c r="AQ5779" s="175">
        <f t="shared" si="743"/>
        <v>26.021302203567732</v>
      </c>
      <c r="AR5779" s="175">
        <f t="shared" si="748"/>
        <v>27.021302203567732</v>
      </c>
      <c r="AS5779" s="177">
        <f t="shared" si="752"/>
        <v>1.3865204216309301</v>
      </c>
      <c r="AT5779" s="304"/>
      <c r="AU5779" s="304"/>
      <c r="AV5779" s="318">
        <v>3.47</v>
      </c>
      <c r="BB5779" s="372">
        <f t="shared" si="740"/>
        <v>20.53</v>
      </c>
      <c r="BC5779" s="684"/>
      <c r="BF5779" s="309">
        <v>148</v>
      </c>
      <c r="BG5779" s="694"/>
      <c r="BH5779" s="694"/>
      <c r="BI5779" s="342">
        <v>292.49</v>
      </c>
    </row>
    <row r="5780" spans="1:61" s="7" customFormat="1" x14ac:dyDescent="0.2">
      <c r="A5780" s="58">
        <v>42296</v>
      </c>
      <c r="B5780" s="309">
        <v>18.98</v>
      </c>
      <c r="C5780" s="175">
        <f t="shared" si="744"/>
        <v>20.150826610989871</v>
      </c>
      <c r="D5780" s="174">
        <v>5.0999999999999996</v>
      </c>
      <c r="E5780" s="210">
        <f t="shared" si="753"/>
        <v>27.810000000000002</v>
      </c>
      <c r="F5780" s="211">
        <f t="shared" si="737"/>
        <v>24.08</v>
      </c>
      <c r="G5780" s="177">
        <f t="shared" si="738"/>
        <v>25.250826610989868</v>
      </c>
      <c r="H5780" s="371">
        <v>22.71</v>
      </c>
      <c r="I5780" s="174">
        <v>6.69</v>
      </c>
      <c r="J5780" s="247">
        <f t="shared" si="745"/>
        <v>5.3687861708787796</v>
      </c>
      <c r="K5780" s="176">
        <f t="shared" si="746"/>
        <v>29.400000000000002</v>
      </c>
      <c r="L5780" s="249">
        <f t="shared" si="754"/>
        <v>28.078786170878779</v>
      </c>
      <c r="M5780" s="99"/>
      <c r="N5780" s="99"/>
      <c r="O5780" s="239">
        <f t="shared" si="739"/>
        <v>5.3200000000000038</v>
      </c>
      <c r="P5780" s="175">
        <f t="shared" si="749"/>
        <v>2.8279595598889102</v>
      </c>
      <c r="Q5780" s="240">
        <f t="shared" si="750"/>
        <v>0.18095238095238106</v>
      </c>
      <c r="R5780" s="177">
        <f t="shared" si="751"/>
        <v>0.10071516420541921</v>
      </c>
      <c r="S5780" s="315">
        <v>0</v>
      </c>
      <c r="T5780" s="320">
        <v>7.9928571428571432E-2</v>
      </c>
      <c r="U5780" s="313">
        <v>0</v>
      </c>
      <c r="V5780" s="314">
        <v>0</v>
      </c>
      <c r="W5780" s="315">
        <v>0</v>
      </c>
      <c r="X5780" s="314">
        <v>0</v>
      </c>
      <c r="Y5780" s="316">
        <f t="shared" si="741"/>
        <v>24.000071428571427</v>
      </c>
      <c r="Z5780" s="298">
        <v>0</v>
      </c>
      <c r="AA5780" s="299">
        <v>0</v>
      </c>
      <c r="AB5780" s="300">
        <v>340.9</v>
      </c>
      <c r="AC5780" s="300">
        <v>0</v>
      </c>
      <c r="AD5780" s="301">
        <v>0</v>
      </c>
      <c r="AE5780" s="301">
        <v>0</v>
      </c>
      <c r="AF5780" s="300">
        <v>354.4</v>
      </c>
      <c r="AG5780" s="300">
        <v>0</v>
      </c>
      <c r="AH5780" s="300">
        <v>26</v>
      </c>
      <c r="AI5780" s="300">
        <v>0</v>
      </c>
      <c r="AJ5780" s="301">
        <v>26</v>
      </c>
      <c r="AK5780" s="928"/>
      <c r="AL5780"/>
      <c r="AM5780"/>
      <c r="AN5780" s="302">
        <f t="shared" si="747"/>
        <v>26</v>
      </c>
      <c r="AO5780" s="494"/>
      <c r="AP5780" s="317">
        <f t="shared" si="742"/>
        <v>-2.0787861708787787</v>
      </c>
      <c r="AQ5780" s="175">
        <f t="shared" si="743"/>
        <v>29.415385099685263</v>
      </c>
      <c r="AR5780" s="175">
        <f t="shared" si="748"/>
        <v>29.415385099685263</v>
      </c>
      <c r="AS5780" s="177">
        <f t="shared" si="752"/>
        <v>1.497998928806485</v>
      </c>
      <c r="AT5780" s="304"/>
      <c r="AU5780" s="304"/>
      <c r="AV5780" s="318">
        <v>7.76</v>
      </c>
      <c r="BB5780" s="372">
        <f t="shared" si="740"/>
        <v>18.240000000000002</v>
      </c>
      <c r="BC5780" s="684"/>
      <c r="BF5780" s="309">
        <v>269</v>
      </c>
      <c r="BG5780" s="694"/>
      <c r="BH5780" s="694"/>
      <c r="BI5780" s="342">
        <v>321.39</v>
      </c>
    </row>
    <row r="5781" spans="1:61" s="7" customFormat="1" x14ac:dyDescent="0.2">
      <c r="A5781" s="58">
        <v>42297</v>
      </c>
      <c r="B5781" s="309">
        <v>16.739999999999998</v>
      </c>
      <c r="C5781" s="175">
        <f t="shared" si="744"/>
        <v>17.772646863433636</v>
      </c>
      <c r="D5781" s="174">
        <v>7.28</v>
      </c>
      <c r="E5781" s="210">
        <f t="shared" si="753"/>
        <v>27.380000000000003</v>
      </c>
      <c r="F5781" s="211">
        <f t="shared" si="737"/>
        <v>24.02</v>
      </c>
      <c r="G5781" s="177">
        <f t="shared" si="738"/>
        <v>25.052646863433637</v>
      </c>
      <c r="H5781" s="371">
        <v>20.100000000000001</v>
      </c>
      <c r="I5781" s="174">
        <v>9.98</v>
      </c>
      <c r="J5781" s="247">
        <f t="shared" si="745"/>
        <v>8.0090412534185678</v>
      </c>
      <c r="K5781" s="176">
        <f t="shared" si="746"/>
        <v>30.080000000000002</v>
      </c>
      <c r="L5781" s="249">
        <f t="shared" si="754"/>
        <v>28.109041253418567</v>
      </c>
      <c r="M5781" s="99"/>
      <c r="N5781" s="99"/>
      <c r="O5781" s="239">
        <f t="shared" si="739"/>
        <v>6.0600000000000023</v>
      </c>
      <c r="P5781" s="175">
        <f t="shared" si="749"/>
        <v>3.0563943899849306</v>
      </c>
      <c r="Q5781" s="240">
        <f t="shared" si="750"/>
        <v>0.20146276595744686</v>
      </c>
      <c r="R5781" s="177">
        <f t="shared" si="751"/>
        <v>0.10873349832282941</v>
      </c>
      <c r="S5781" s="315">
        <v>0</v>
      </c>
      <c r="T5781" s="320">
        <v>7.9928571428571432E-2</v>
      </c>
      <c r="U5781" s="313">
        <v>0</v>
      </c>
      <c r="V5781" s="314">
        <v>0</v>
      </c>
      <c r="W5781" s="315">
        <v>0</v>
      </c>
      <c r="X5781" s="314">
        <v>0</v>
      </c>
      <c r="Y5781" s="316">
        <f t="shared" si="741"/>
        <v>23.940071428571429</v>
      </c>
      <c r="Z5781" s="298">
        <v>0</v>
      </c>
      <c r="AA5781" s="299">
        <v>0</v>
      </c>
      <c r="AB5781" s="300">
        <v>340.9</v>
      </c>
      <c r="AC5781" s="300">
        <v>0</v>
      </c>
      <c r="AD5781" s="301">
        <v>0</v>
      </c>
      <c r="AE5781" s="301">
        <v>0</v>
      </c>
      <c r="AF5781" s="300">
        <v>354.25</v>
      </c>
      <c r="AG5781" s="300">
        <v>0</v>
      </c>
      <c r="AH5781" s="300">
        <v>21</v>
      </c>
      <c r="AI5781" s="300">
        <v>0</v>
      </c>
      <c r="AJ5781" s="301">
        <v>21</v>
      </c>
      <c r="AK5781" s="928"/>
      <c r="AL5781"/>
      <c r="AM5781"/>
      <c r="AN5781" s="302">
        <f t="shared" si="747"/>
        <v>21</v>
      </c>
      <c r="AO5781" s="494"/>
      <c r="AP5781" s="317">
        <f t="shared" si="742"/>
        <v>-7.1090412534185674</v>
      </c>
      <c r="AQ5781" s="175">
        <f t="shared" si="743"/>
        <v>23.758580272822712</v>
      </c>
      <c r="AR5781" s="175">
        <f t="shared" si="748"/>
        <v>23.758580272822712</v>
      </c>
      <c r="AS5781" s="177">
        <f t="shared" si="752"/>
        <v>-4.251460980595855</v>
      </c>
      <c r="AT5781" s="304"/>
      <c r="AU5781" s="304"/>
      <c r="AV5781" s="318">
        <v>8.74</v>
      </c>
      <c r="BB5781" s="372">
        <f t="shared" si="740"/>
        <v>12.26</v>
      </c>
      <c r="BC5781" s="684"/>
      <c r="BF5781" s="309">
        <v>165</v>
      </c>
      <c r="BG5781" s="694"/>
      <c r="BH5781" s="694"/>
      <c r="BI5781" s="342">
        <v>293.82</v>
      </c>
    </row>
    <row r="5782" spans="1:61" s="7" customFormat="1" x14ac:dyDescent="0.2">
      <c r="A5782" s="58">
        <v>42298</v>
      </c>
      <c r="B5782" s="309">
        <v>16.39</v>
      </c>
      <c r="C5782" s="175">
        <f t="shared" si="744"/>
        <v>17.401056277877977</v>
      </c>
      <c r="D5782" s="174">
        <v>7.82</v>
      </c>
      <c r="E5782" s="210">
        <f t="shared" si="753"/>
        <v>24.75</v>
      </c>
      <c r="F5782" s="211">
        <f t="shared" si="737"/>
        <v>24.21</v>
      </c>
      <c r="G5782" s="177">
        <f t="shared" si="738"/>
        <v>25.221056277877977</v>
      </c>
      <c r="H5782" s="371">
        <v>16.93</v>
      </c>
      <c r="I5782" s="174">
        <v>10.08</v>
      </c>
      <c r="J5782" s="247">
        <f t="shared" si="745"/>
        <v>8.0892921677814797</v>
      </c>
      <c r="K5782" s="176">
        <f t="shared" si="746"/>
        <v>27.009999999999998</v>
      </c>
      <c r="L5782" s="249">
        <f t="shared" si="754"/>
        <v>25.019292167781479</v>
      </c>
      <c r="M5782" s="99"/>
      <c r="N5782" s="99"/>
      <c r="O5782" s="239">
        <f t="shared" si="739"/>
        <v>2.7999999999999972</v>
      </c>
      <c r="P5782" s="175">
        <f t="shared" si="749"/>
        <v>-0.20176411009649797</v>
      </c>
      <c r="Q5782" s="240">
        <f t="shared" si="750"/>
        <v>0.1036653091447611</v>
      </c>
      <c r="R5782" s="177">
        <f t="shared" si="751"/>
        <v>-8.0643412588753856E-3</v>
      </c>
      <c r="S5782" s="315">
        <v>0</v>
      </c>
      <c r="T5782" s="320">
        <v>7.9928571428571432E-2</v>
      </c>
      <c r="U5782" s="313">
        <v>0</v>
      </c>
      <c r="V5782" s="314">
        <v>0</v>
      </c>
      <c r="W5782" s="315">
        <v>0</v>
      </c>
      <c r="X5782" s="314">
        <v>0</v>
      </c>
      <c r="Y5782" s="316">
        <f t="shared" si="741"/>
        <v>24.13007142857143</v>
      </c>
      <c r="Z5782" s="298">
        <v>0</v>
      </c>
      <c r="AA5782" s="299">
        <v>0</v>
      </c>
      <c r="AB5782" s="300">
        <v>341</v>
      </c>
      <c r="AC5782" s="300">
        <v>0</v>
      </c>
      <c r="AD5782" s="301">
        <v>0</v>
      </c>
      <c r="AE5782" s="301">
        <v>0</v>
      </c>
      <c r="AF5782" s="300">
        <v>354.2</v>
      </c>
      <c r="AG5782" s="300">
        <v>0</v>
      </c>
      <c r="AH5782" s="300">
        <v>25</v>
      </c>
      <c r="AI5782" s="300">
        <v>0</v>
      </c>
      <c r="AJ5782" s="301">
        <v>25</v>
      </c>
      <c r="AK5782" s="928"/>
      <c r="AL5782"/>
      <c r="AM5782"/>
      <c r="AN5782" s="302">
        <f t="shared" si="747"/>
        <v>25</v>
      </c>
      <c r="AO5782" s="494"/>
      <c r="AP5782" s="317">
        <f t="shared" si="742"/>
        <v>-1.9292167781479463E-2</v>
      </c>
      <c r="AQ5782" s="175">
        <f t="shared" si="743"/>
        <v>28.284024134312752</v>
      </c>
      <c r="AR5782" s="175">
        <f t="shared" si="748"/>
        <v>28.284024134312752</v>
      </c>
      <c r="AS5782" s="177">
        <f t="shared" si="752"/>
        <v>3.5917319665312739</v>
      </c>
      <c r="AT5782" s="304"/>
      <c r="AU5782" s="304"/>
      <c r="AV5782" s="318">
        <v>6.14</v>
      </c>
      <c r="BB5782" s="372">
        <f t="shared" si="740"/>
        <v>18.86</v>
      </c>
      <c r="BC5782" s="684"/>
      <c r="BF5782" s="309">
        <v>545</v>
      </c>
      <c r="BG5782" s="694"/>
      <c r="BH5782" s="694"/>
      <c r="BI5782" s="342">
        <v>282.69</v>
      </c>
    </row>
    <row r="5783" spans="1:61" s="7" customFormat="1" x14ac:dyDescent="0.2">
      <c r="A5783" s="58">
        <v>42299</v>
      </c>
      <c r="B5783" s="309">
        <v>16.34</v>
      </c>
      <c r="C5783" s="175">
        <f t="shared" si="744"/>
        <v>17.347971908512882</v>
      </c>
      <c r="D5783" s="174">
        <v>7.8</v>
      </c>
      <c r="E5783" s="210">
        <f t="shared" si="753"/>
        <v>27.61</v>
      </c>
      <c r="F5783" s="211">
        <f t="shared" si="737"/>
        <v>24.14</v>
      </c>
      <c r="G5783" s="177">
        <f t="shared" si="738"/>
        <v>25.147971908512883</v>
      </c>
      <c r="H5783" s="371">
        <v>19.809999999999999</v>
      </c>
      <c r="I5783" s="174">
        <v>10.199999999999999</v>
      </c>
      <c r="J5783" s="247">
        <f t="shared" si="745"/>
        <v>8.1855932650169727</v>
      </c>
      <c r="K5783" s="176">
        <f t="shared" si="746"/>
        <v>30.009999999999998</v>
      </c>
      <c r="L5783" s="249">
        <f t="shared" si="754"/>
        <v>27.995593265016971</v>
      </c>
      <c r="M5783" s="99"/>
      <c r="N5783" s="99"/>
      <c r="O5783" s="239">
        <f t="shared" si="739"/>
        <v>5.8699999999999974</v>
      </c>
      <c r="P5783" s="175">
        <f t="shared" si="749"/>
        <v>2.8476213565040887</v>
      </c>
      <c r="Q5783" s="240">
        <f t="shared" si="750"/>
        <v>0.19560146617794061</v>
      </c>
      <c r="R5783" s="177">
        <f t="shared" si="751"/>
        <v>0.10171677126279904</v>
      </c>
      <c r="S5783" s="315">
        <v>0</v>
      </c>
      <c r="T5783" s="320">
        <v>7.9928571428571432E-2</v>
      </c>
      <c r="U5783" s="313">
        <v>0</v>
      </c>
      <c r="V5783" s="314">
        <v>0</v>
      </c>
      <c r="W5783" s="315">
        <v>0</v>
      </c>
      <c r="X5783" s="314">
        <v>0</v>
      </c>
      <c r="Y5783" s="316">
        <f t="shared" si="741"/>
        <v>24.06007142857143</v>
      </c>
      <c r="Z5783" s="298">
        <v>0</v>
      </c>
      <c r="AA5783" s="299">
        <v>0</v>
      </c>
      <c r="AB5783" s="300">
        <v>341</v>
      </c>
      <c r="AC5783" s="300">
        <v>0</v>
      </c>
      <c r="AD5783" s="301">
        <v>0</v>
      </c>
      <c r="AE5783" s="301">
        <v>0</v>
      </c>
      <c r="AF5783" s="300">
        <v>354.05</v>
      </c>
      <c r="AG5783" s="300">
        <v>0</v>
      </c>
      <c r="AH5783" s="300">
        <v>25</v>
      </c>
      <c r="AI5783" s="300">
        <v>0</v>
      </c>
      <c r="AJ5783" s="301">
        <v>25</v>
      </c>
      <c r="AK5783" s="928"/>
      <c r="AL5783"/>
      <c r="AM5783"/>
      <c r="AN5783" s="302">
        <f t="shared" si="747"/>
        <v>25</v>
      </c>
      <c r="AO5783" s="494"/>
      <c r="AP5783" s="317">
        <f t="shared" si="742"/>
        <v>-2.9955932650169714</v>
      </c>
      <c r="AQ5783" s="175">
        <f t="shared" si="743"/>
        <v>28.284024134312752</v>
      </c>
      <c r="AR5783" s="175">
        <f t="shared" si="748"/>
        <v>28.284024134312752</v>
      </c>
      <c r="AS5783" s="177">
        <f t="shared" si="752"/>
        <v>0.40963086929578196</v>
      </c>
      <c r="AT5783" s="304"/>
      <c r="AU5783" s="304"/>
      <c r="AV5783" s="318">
        <v>9.27</v>
      </c>
      <c r="BB5783" s="372">
        <f t="shared" si="740"/>
        <v>15.73</v>
      </c>
      <c r="BC5783" s="684"/>
      <c r="BF5783" s="309">
        <v>202</v>
      </c>
      <c r="BG5783" s="694"/>
      <c r="BH5783" s="694"/>
      <c r="BI5783" s="342">
        <v>249.79</v>
      </c>
    </row>
    <row r="5784" spans="1:61" s="7" customFormat="1" x14ac:dyDescent="0.2">
      <c r="A5784" s="58">
        <v>42300</v>
      </c>
      <c r="B5784" s="309">
        <v>17.809999999999999</v>
      </c>
      <c r="C5784" s="175">
        <f t="shared" si="744"/>
        <v>18.90865236784666</v>
      </c>
      <c r="D5784" s="174">
        <v>7.7</v>
      </c>
      <c r="E5784" s="210">
        <f t="shared" si="753"/>
        <v>29.21</v>
      </c>
      <c r="F5784" s="211">
        <f t="shared" si="737"/>
        <v>25.509999999999998</v>
      </c>
      <c r="G5784" s="177">
        <f t="shared" si="738"/>
        <v>26.608652367846659</v>
      </c>
      <c r="H5784" s="371">
        <v>21.51</v>
      </c>
      <c r="I5784" s="174">
        <v>10.119999999999999</v>
      </c>
      <c r="J5784" s="247">
        <f t="shared" si="745"/>
        <v>8.1213925335266435</v>
      </c>
      <c r="K5784" s="176">
        <f t="shared" si="746"/>
        <v>31.630000000000003</v>
      </c>
      <c r="L5784" s="249">
        <f t="shared" si="754"/>
        <v>29.631392533526643</v>
      </c>
      <c r="M5784" s="99"/>
      <c r="N5784" s="99"/>
      <c r="O5784" s="239">
        <f t="shared" si="739"/>
        <v>6.1200000000000045</v>
      </c>
      <c r="P5784" s="175">
        <f t="shared" si="749"/>
        <v>3.0227401656799842</v>
      </c>
      <c r="Q5784" s="240">
        <f t="shared" si="750"/>
        <v>0.19348719570028466</v>
      </c>
      <c r="R5784" s="177">
        <f t="shared" si="751"/>
        <v>0.10201141111609534</v>
      </c>
      <c r="S5784" s="315">
        <v>0</v>
      </c>
      <c r="T5784" s="320">
        <v>7.9928571428571432E-2</v>
      </c>
      <c r="U5784" s="313">
        <v>0</v>
      </c>
      <c r="V5784" s="314">
        <v>0</v>
      </c>
      <c r="W5784" s="315">
        <v>0</v>
      </c>
      <c r="X5784" s="314">
        <v>0</v>
      </c>
      <c r="Y5784" s="316">
        <f t="shared" si="741"/>
        <v>25.430071428571427</v>
      </c>
      <c r="Z5784" s="298">
        <v>0</v>
      </c>
      <c r="AA5784" s="299">
        <v>0</v>
      </c>
      <c r="AB5784" s="300">
        <v>341</v>
      </c>
      <c r="AC5784" s="300">
        <v>0</v>
      </c>
      <c r="AD5784" s="301">
        <v>0</v>
      </c>
      <c r="AE5784" s="301">
        <v>0</v>
      </c>
      <c r="AF5784" s="300">
        <v>353.9</v>
      </c>
      <c r="AG5784" s="300">
        <v>0</v>
      </c>
      <c r="AH5784" s="300">
        <v>26</v>
      </c>
      <c r="AI5784" s="300">
        <v>0</v>
      </c>
      <c r="AJ5784" s="301">
        <v>26</v>
      </c>
      <c r="AK5784" s="928"/>
      <c r="AL5784"/>
      <c r="AM5784"/>
      <c r="AN5784" s="302">
        <f t="shared" si="747"/>
        <v>26</v>
      </c>
      <c r="AO5784" s="494"/>
      <c r="AP5784" s="317">
        <f t="shared" si="742"/>
        <v>-3.6313925335266433</v>
      </c>
      <c r="AQ5784" s="175">
        <f t="shared" si="743"/>
        <v>29.415385099685263</v>
      </c>
      <c r="AR5784" s="175">
        <f t="shared" si="748"/>
        <v>29.415385099685263</v>
      </c>
      <c r="AS5784" s="177">
        <f t="shared" si="752"/>
        <v>-3.7807433841379634E-2</v>
      </c>
      <c r="AT5784" s="304"/>
      <c r="AU5784" s="304"/>
      <c r="AV5784" s="318">
        <v>9.3800000000000008</v>
      </c>
      <c r="BB5784" s="372">
        <f t="shared" si="740"/>
        <v>16.619999999999997</v>
      </c>
      <c r="BC5784" s="684"/>
      <c r="BF5784" s="309">
        <v>297</v>
      </c>
      <c r="BG5784" s="694"/>
      <c r="BH5784" s="694"/>
      <c r="BI5784" s="342">
        <v>282.63</v>
      </c>
    </row>
    <row r="5785" spans="1:61" s="7" customFormat="1" x14ac:dyDescent="0.2">
      <c r="A5785" s="58">
        <v>42301</v>
      </c>
      <c r="B5785" s="309">
        <v>16.11</v>
      </c>
      <c r="C5785" s="175">
        <f t="shared" si="744"/>
        <v>17.103783809433445</v>
      </c>
      <c r="D5785" s="174">
        <v>7.61</v>
      </c>
      <c r="E5785" s="210">
        <f t="shared" si="753"/>
        <v>25.98</v>
      </c>
      <c r="F5785" s="218">
        <f t="shared" si="737"/>
        <v>23.72</v>
      </c>
      <c r="G5785" s="177">
        <f t="shared" si="738"/>
        <v>24.713783809433444</v>
      </c>
      <c r="H5785" s="371">
        <v>18.37</v>
      </c>
      <c r="I5785" s="174">
        <v>10.59</v>
      </c>
      <c r="J5785" s="247">
        <f t="shared" si="745"/>
        <v>8.4985718310323275</v>
      </c>
      <c r="K5785" s="176">
        <f t="shared" si="746"/>
        <v>28.96</v>
      </c>
      <c r="L5785" s="249">
        <f t="shared" si="754"/>
        <v>26.868571831032327</v>
      </c>
      <c r="M5785" s="99"/>
      <c r="N5785" s="99"/>
      <c r="O5785" s="239">
        <f t="shared" si="739"/>
        <v>5.240000000000002</v>
      </c>
      <c r="P5785" s="175">
        <f t="shared" si="749"/>
        <v>2.1547880215988826</v>
      </c>
      <c r="Q5785" s="240">
        <f t="shared" si="750"/>
        <v>0.18093922651933708</v>
      </c>
      <c r="R5785" s="177">
        <f t="shared" si="751"/>
        <v>8.0197341159390256E-2</v>
      </c>
      <c r="S5785" s="315">
        <v>0</v>
      </c>
      <c r="T5785" s="320">
        <v>7.9928571428571432E-2</v>
      </c>
      <c r="U5785" s="313">
        <v>0</v>
      </c>
      <c r="V5785" s="314">
        <v>0</v>
      </c>
      <c r="W5785" s="315">
        <v>0</v>
      </c>
      <c r="X5785" s="314">
        <v>0</v>
      </c>
      <c r="Y5785" s="316">
        <f t="shared" si="741"/>
        <v>23.640071428571428</v>
      </c>
      <c r="Z5785" s="298">
        <v>0</v>
      </c>
      <c r="AA5785" s="299">
        <v>0</v>
      </c>
      <c r="AB5785" s="300">
        <v>341</v>
      </c>
      <c r="AC5785" s="300">
        <v>0</v>
      </c>
      <c r="AD5785" s="301">
        <v>0</v>
      </c>
      <c r="AE5785" s="301">
        <v>0</v>
      </c>
      <c r="AF5785" s="300">
        <v>353.75</v>
      </c>
      <c r="AG5785" s="300">
        <v>0</v>
      </c>
      <c r="AH5785" s="300">
        <v>26</v>
      </c>
      <c r="AI5785" s="300">
        <v>0</v>
      </c>
      <c r="AJ5785" s="301">
        <v>26</v>
      </c>
      <c r="AK5785" s="928"/>
      <c r="AL5785"/>
      <c r="AM5785"/>
      <c r="AN5785" s="302">
        <f t="shared" si="747"/>
        <v>26</v>
      </c>
      <c r="AO5785" s="494"/>
      <c r="AP5785" s="317">
        <f t="shared" si="742"/>
        <v>-0.86857183103232671</v>
      </c>
      <c r="AQ5785" s="175">
        <f t="shared" si="743"/>
        <v>29.415385099685263</v>
      </c>
      <c r="AR5785" s="175">
        <f t="shared" si="748"/>
        <v>29.415385099685263</v>
      </c>
      <c r="AS5785" s="177">
        <f t="shared" si="752"/>
        <v>2.7028132686529354</v>
      </c>
      <c r="AT5785" s="304"/>
      <c r="AU5785" s="304"/>
      <c r="AV5785" s="318">
        <v>6.11</v>
      </c>
      <c r="BB5785" s="372">
        <f t="shared" si="740"/>
        <v>19.89</v>
      </c>
      <c r="BC5785" s="684"/>
      <c r="BF5785" s="309">
        <v>260</v>
      </c>
      <c r="BG5785" s="694"/>
      <c r="BH5785" s="694"/>
      <c r="BI5785" s="342">
        <v>277.2</v>
      </c>
    </row>
    <row r="5786" spans="1:61" s="7" customFormat="1" x14ac:dyDescent="0.2">
      <c r="A5786" s="58">
        <v>42302</v>
      </c>
      <c r="B5786" s="309">
        <v>16.14</v>
      </c>
      <c r="C5786" s="175">
        <f t="shared" si="744"/>
        <v>17.135634431052505</v>
      </c>
      <c r="D5786" s="174">
        <v>8.32</v>
      </c>
      <c r="E5786" s="210">
        <f t="shared" si="753"/>
        <v>25.85</v>
      </c>
      <c r="F5786" s="218">
        <f t="shared" si="737"/>
        <v>24.46</v>
      </c>
      <c r="G5786" s="177">
        <f t="shared" si="738"/>
        <v>25.455634431052506</v>
      </c>
      <c r="H5786" s="371">
        <v>17.53</v>
      </c>
      <c r="I5786" s="174">
        <v>11.98</v>
      </c>
      <c r="J5786" s="247">
        <f t="shared" si="745"/>
        <v>9.6140595406767968</v>
      </c>
      <c r="K5786" s="176">
        <f t="shared" si="746"/>
        <v>29.51</v>
      </c>
      <c r="L5786" s="249">
        <f t="shared" si="754"/>
        <v>27.1440595406768</v>
      </c>
      <c r="M5786" s="99"/>
      <c r="N5786" s="99"/>
      <c r="O5786" s="239">
        <f t="shared" si="739"/>
        <v>5.0500000000000007</v>
      </c>
      <c r="P5786" s="175">
        <f t="shared" si="749"/>
        <v>1.6884251096242942</v>
      </c>
      <c r="Q5786" s="240">
        <f t="shared" si="750"/>
        <v>0.17112843104032532</v>
      </c>
      <c r="R5786" s="177">
        <f t="shared" si="751"/>
        <v>6.2202380122770524E-2</v>
      </c>
      <c r="S5786" s="315">
        <v>0</v>
      </c>
      <c r="T5786" s="320">
        <v>7.9928571428571432E-2</v>
      </c>
      <c r="U5786" s="313">
        <v>0</v>
      </c>
      <c r="V5786" s="314">
        <v>0</v>
      </c>
      <c r="W5786" s="315">
        <v>0</v>
      </c>
      <c r="X5786" s="314">
        <v>0</v>
      </c>
      <c r="Y5786" s="316">
        <f t="shared" si="741"/>
        <v>24.38007142857143</v>
      </c>
      <c r="Z5786" s="298">
        <v>0</v>
      </c>
      <c r="AA5786" s="299">
        <v>0</v>
      </c>
      <c r="AB5786" s="300">
        <v>341</v>
      </c>
      <c r="AC5786" s="300">
        <v>0</v>
      </c>
      <c r="AD5786" s="301">
        <v>0</v>
      </c>
      <c r="AE5786" s="301">
        <v>0</v>
      </c>
      <c r="AF5786" s="300">
        <v>353.6</v>
      </c>
      <c r="AG5786" s="300">
        <v>0</v>
      </c>
      <c r="AH5786" s="300">
        <v>25</v>
      </c>
      <c r="AI5786" s="300">
        <v>0</v>
      </c>
      <c r="AJ5786" s="301">
        <v>25</v>
      </c>
      <c r="AK5786" s="928"/>
      <c r="AL5786"/>
      <c r="AM5786"/>
      <c r="AN5786" s="302">
        <f t="shared" si="747"/>
        <v>25</v>
      </c>
      <c r="AO5786" s="494"/>
      <c r="AP5786" s="317">
        <f t="shared" si="742"/>
        <v>-2.1440595406767997</v>
      </c>
      <c r="AQ5786" s="175">
        <f t="shared" si="743"/>
        <v>28.284024134312752</v>
      </c>
      <c r="AR5786" s="175">
        <f t="shared" si="748"/>
        <v>28.284024134312752</v>
      </c>
      <c r="AS5786" s="177">
        <f t="shared" si="752"/>
        <v>1.3055645936359532</v>
      </c>
      <c r="AT5786" s="304"/>
      <c r="AU5786" s="304"/>
      <c r="AV5786" s="318">
        <v>10.029999999999999</v>
      </c>
      <c r="BB5786" s="372">
        <f t="shared" si="740"/>
        <v>14.97</v>
      </c>
      <c r="BC5786" s="684"/>
      <c r="BF5786" s="309">
        <v>276</v>
      </c>
      <c r="BG5786" s="694"/>
      <c r="BH5786" s="694"/>
      <c r="BI5786" s="342">
        <v>262.49</v>
      </c>
    </row>
    <row r="5787" spans="1:61" s="7" customFormat="1" x14ac:dyDescent="0.2">
      <c r="A5787" s="58">
        <v>42303</v>
      </c>
      <c r="B5787" s="373">
        <v>15.31</v>
      </c>
      <c r="C5787" s="175">
        <f t="shared" si="744"/>
        <v>16.254433899591934</v>
      </c>
      <c r="D5787" s="174">
        <v>7.96</v>
      </c>
      <c r="E5787" s="210">
        <f t="shared" si="753"/>
        <v>26.25</v>
      </c>
      <c r="F5787" s="218">
        <f t="shared" si="737"/>
        <v>23.27</v>
      </c>
      <c r="G5787" s="177">
        <f t="shared" si="738"/>
        <v>24.214433899591935</v>
      </c>
      <c r="H5787" s="371">
        <v>18.29</v>
      </c>
      <c r="I5787" s="174">
        <v>9.89</v>
      </c>
      <c r="J5787" s="247">
        <f t="shared" si="745"/>
        <v>7.9368154304919472</v>
      </c>
      <c r="K5787" s="176">
        <f t="shared" si="746"/>
        <v>28.18</v>
      </c>
      <c r="L5787" s="249">
        <f t="shared" si="754"/>
        <v>26.226815430491946</v>
      </c>
      <c r="M5787" s="99"/>
      <c r="N5787" s="99"/>
      <c r="O5787" s="239">
        <f t="shared" si="739"/>
        <v>4.91</v>
      </c>
      <c r="P5787" s="175">
        <f t="shared" si="749"/>
        <v>2.0123815309000115</v>
      </c>
      <c r="Q5787" s="240">
        <f t="shared" si="750"/>
        <v>0.17423704755145494</v>
      </c>
      <c r="R5787" s="177">
        <f t="shared" si="751"/>
        <v>7.6729923090867028E-2</v>
      </c>
      <c r="S5787" s="315">
        <v>0</v>
      </c>
      <c r="T5787" s="320">
        <v>7.9928571428571432E-2</v>
      </c>
      <c r="U5787" s="313">
        <v>0</v>
      </c>
      <c r="V5787" s="314">
        <v>0</v>
      </c>
      <c r="W5787" s="315">
        <v>0</v>
      </c>
      <c r="X5787" s="314">
        <v>0</v>
      </c>
      <c r="Y5787" s="316">
        <f t="shared" si="741"/>
        <v>23.190071428571429</v>
      </c>
      <c r="Z5787" s="298">
        <v>0</v>
      </c>
      <c r="AA5787" s="299">
        <v>0</v>
      </c>
      <c r="AB5787" s="300">
        <v>341.1</v>
      </c>
      <c r="AC5787" s="300">
        <v>0.1</v>
      </c>
      <c r="AD5787" s="301">
        <v>0</v>
      </c>
      <c r="AE5787" s="301">
        <v>0</v>
      </c>
      <c r="AF5787" s="300">
        <v>353.45</v>
      </c>
      <c r="AG5787" s="300">
        <v>0.1</v>
      </c>
      <c r="AH5787" s="300">
        <v>26</v>
      </c>
      <c r="AI5787" s="300">
        <v>0</v>
      </c>
      <c r="AJ5787" s="301">
        <v>26</v>
      </c>
      <c r="AK5787" s="928"/>
      <c r="AL5787"/>
      <c r="AM5787"/>
      <c r="AN5787" s="302">
        <f t="shared" si="747"/>
        <v>26</v>
      </c>
      <c r="AO5787" s="494"/>
      <c r="AP5787" s="317">
        <f t="shared" si="742"/>
        <v>-0.2268154304919463</v>
      </c>
      <c r="AQ5787" s="175">
        <f t="shared" si="743"/>
        <v>29.415385099685263</v>
      </c>
      <c r="AR5787" s="175">
        <f t="shared" si="748"/>
        <v>29.415385099685263</v>
      </c>
      <c r="AS5787" s="177">
        <f t="shared" si="752"/>
        <v>3.3061696691933165</v>
      </c>
      <c r="AT5787" s="304"/>
      <c r="AU5787" s="304"/>
      <c r="AV5787" s="318">
        <v>9.58</v>
      </c>
      <c r="BB5787" s="372">
        <f t="shared" si="740"/>
        <v>16.420000000000002</v>
      </c>
      <c r="BC5787" s="684"/>
      <c r="BF5787" s="309">
        <v>196</v>
      </c>
      <c r="BG5787" s="694"/>
      <c r="BH5787" s="694"/>
      <c r="BI5787" s="342">
        <v>279.61</v>
      </c>
    </row>
    <row r="5788" spans="1:61" s="7" customFormat="1" x14ac:dyDescent="0.2">
      <c r="A5788" s="58">
        <v>42304</v>
      </c>
      <c r="B5788" s="373">
        <v>14.965999999999999</v>
      </c>
      <c r="C5788" s="175">
        <f t="shared" si="744"/>
        <v>15.889213438360084</v>
      </c>
      <c r="D5788" s="174">
        <v>7.82</v>
      </c>
      <c r="E5788" s="210">
        <f t="shared" si="753"/>
        <v>24.3</v>
      </c>
      <c r="F5788" s="218">
        <f t="shared" si="737"/>
        <v>22.786000000000001</v>
      </c>
      <c r="G5788" s="177">
        <f t="shared" si="738"/>
        <v>23.709213438360084</v>
      </c>
      <c r="H5788" s="371">
        <v>16.48</v>
      </c>
      <c r="I5788" s="174">
        <v>10.17</v>
      </c>
      <c r="J5788" s="247">
        <f t="shared" si="745"/>
        <v>8.1615179907080986</v>
      </c>
      <c r="K5788" s="176">
        <f t="shared" si="746"/>
        <v>26.65</v>
      </c>
      <c r="L5788" s="249">
        <f t="shared" si="754"/>
        <v>24.641517990708099</v>
      </c>
      <c r="M5788" s="99"/>
      <c r="N5788" s="99"/>
      <c r="O5788" s="239">
        <f t="shared" si="739"/>
        <v>3.8639999999999972</v>
      </c>
      <c r="P5788" s="175">
        <f t="shared" si="749"/>
        <v>0.93230455234801468</v>
      </c>
      <c r="Q5788" s="240">
        <f t="shared" si="750"/>
        <v>0.14499061913696051</v>
      </c>
      <c r="R5788" s="177">
        <f t="shared" si="751"/>
        <v>3.7834704529955132E-2</v>
      </c>
      <c r="S5788" s="315">
        <v>0</v>
      </c>
      <c r="T5788" s="320">
        <v>7.9928571428571432E-2</v>
      </c>
      <c r="U5788" s="313">
        <v>0</v>
      </c>
      <c r="V5788" s="314">
        <v>0</v>
      </c>
      <c r="W5788" s="315">
        <v>0</v>
      </c>
      <c r="X5788" s="314">
        <v>0</v>
      </c>
      <c r="Y5788" s="316">
        <f t="shared" si="741"/>
        <v>22.70607142857143</v>
      </c>
      <c r="Z5788" s="298">
        <v>0</v>
      </c>
      <c r="AA5788" s="299">
        <v>0</v>
      </c>
      <c r="AB5788" s="300">
        <v>341.1</v>
      </c>
      <c r="AC5788" s="300">
        <v>0.5</v>
      </c>
      <c r="AD5788" s="301">
        <v>0</v>
      </c>
      <c r="AE5788" s="301">
        <v>0</v>
      </c>
      <c r="AF5788" s="300">
        <v>353.4</v>
      </c>
      <c r="AG5788" s="300">
        <v>0.5</v>
      </c>
      <c r="AH5788" s="300">
        <v>24</v>
      </c>
      <c r="AI5788" s="300">
        <v>0</v>
      </c>
      <c r="AJ5788" s="301">
        <v>24</v>
      </c>
      <c r="AK5788" s="928"/>
      <c r="AL5788"/>
      <c r="AM5788"/>
      <c r="AN5788" s="302">
        <f t="shared" si="747"/>
        <v>24</v>
      </c>
      <c r="AO5788" s="494"/>
      <c r="AP5788" s="317">
        <f t="shared" si="742"/>
        <v>-0.64151799070809901</v>
      </c>
      <c r="AQ5788" s="175">
        <f t="shared" si="743"/>
        <v>27.152663168940244</v>
      </c>
      <c r="AR5788" s="175">
        <f t="shared" si="748"/>
        <v>27.152663168940244</v>
      </c>
      <c r="AS5788" s="177">
        <f t="shared" si="752"/>
        <v>2.6611451782321431</v>
      </c>
      <c r="AT5788" s="304"/>
      <c r="AU5788" s="304"/>
      <c r="AV5788" s="318">
        <v>9.5</v>
      </c>
      <c r="BB5788" s="372">
        <f t="shared" si="740"/>
        <v>14.5</v>
      </c>
      <c r="BC5788" s="684"/>
      <c r="BF5788" s="309">
        <v>250</v>
      </c>
      <c r="BG5788" s="694"/>
      <c r="BH5788" s="694"/>
      <c r="BI5788" s="342">
        <v>260.43</v>
      </c>
    </row>
    <row r="5789" spans="1:61" s="7" customFormat="1" x14ac:dyDescent="0.2">
      <c r="A5789" s="58">
        <v>42305</v>
      </c>
      <c r="B5789" s="373">
        <v>15.3</v>
      </c>
      <c r="C5789" s="175">
        <f t="shared" si="744"/>
        <v>16.243817025718919</v>
      </c>
      <c r="D5789" s="174">
        <v>7.47</v>
      </c>
      <c r="E5789" s="210">
        <f t="shared" si="753"/>
        <v>23.34</v>
      </c>
      <c r="F5789" s="218">
        <f t="shared" si="737"/>
        <v>22.77</v>
      </c>
      <c r="G5789" s="177">
        <f t="shared" si="738"/>
        <v>23.713817025718917</v>
      </c>
      <c r="H5789" s="371">
        <v>15.87</v>
      </c>
      <c r="I5789" s="174">
        <v>10.32</v>
      </c>
      <c r="J5789" s="247">
        <f t="shared" si="745"/>
        <v>8.2818943622524674</v>
      </c>
      <c r="K5789" s="176">
        <f t="shared" si="746"/>
        <v>26.189999999999998</v>
      </c>
      <c r="L5789" s="249">
        <f t="shared" si="754"/>
        <v>24.151894362252467</v>
      </c>
      <c r="M5789" s="99"/>
      <c r="N5789" s="99"/>
      <c r="O5789" s="239">
        <f t="shared" si="739"/>
        <v>3.4199999999999982</v>
      </c>
      <c r="P5789" s="175">
        <f t="shared" si="749"/>
        <v>0.4380773365335493</v>
      </c>
      <c r="Q5789" s="240">
        <f t="shared" si="750"/>
        <v>0.1305841924398625</v>
      </c>
      <c r="R5789" s="177">
        <f t="shared" si="751"/>
        <v>1.813842549834228E-2</v>
      </c>
      <c r="S5789" s="315">
        <v>0</v>
      </c>
      <c r="T5789" s="320">
        <v>7.9928571428571432E-2</v>
      </c>
      <c r="U5789" s="313">
        <v>0</v>
      </c>
      <c r="V5789" s="314">
        <v>0</v>
      </c>
      <c r="W5789" s="315">
        <v>0</v>
      </c>
      <c r="X5789" s="314">
        <v>0</v>
      </c>
      <c r="Y5789" s="316">
        <f t="shared" si="741"/>
        <v>22.690071428571429</v>
      </c>
      <c r="Z5789" s="298">
        <v>0</v>
      </c>
      <c r="AA5789" s="299">
        <v>0</v>
      </c>
      <c r="AB5789" s="300">
        <v>341.2</v>
      </c>
      <c r="AC5789" s="300">
        <v>0.4</v>
      </c>
      <c r="AD5789" s="301">
        <v>0</v>
      </c>
      <c r="AE5789" s="301">
        <v>0</v>
      </c>
      <c r="AF5789" s="300">
        <v>353.45</v>
      </c>
      <c r="AG5789" s="300">
        <v>0.7</v>
      </c>
      <c r="AH5789" s="300">
        <v>18</v>
      </c>
      <c r="AI5789" s="300">
        <v>0</v>
      </c>
      <c r="AJ5789" s="301">
        <v>18</v>
      </c>
      <c r="AK5789" s="928"/>
      <c r="AL5789"/>
      <c r="AM5789"/>
      <c r="AN5789" s="302">
        <f t="shared" si="747"/>
        <v>18</v>
      </c>
      <c r="AO5789" s="494"/>
      <c r="AP5789" s="317">
        <f t="shared" si="742"/>
        <v>-6.1518943622524667</v>
      </c>
      <c r="AQ5789" s="175">
        <f t="shared" si="743"/>
        <v>20.364497376705181</v>
      </c>
      <c r="AR5789" s="175">
        <f t="shared" si="748"/>
        <v>20.364497376705181</v>
      </c>
      <c r="AS5789" s="177">
        <f t="shared" si="752"/>
        <v>-3.6739969855472872</v>
      </c>
      <c r="AT5789" s="304"/>
      <c r="AU5789" s="304"/>
      <c r="AV5789" s="318">
        <v>5.72</v>
      </c>
      <c r="BB5789" s="372">
        <f t="shared" si="740"/>
        <v>12.280000000000001</v>
      </c>
      <c r="BC5789" s="684"/>
      <c r="BF5789" s="309">
        <v>189</v>
      </c>
      <c r="BG5789" s="694"/>
      <c r="BH5789" s="694"/>
      <c r="BI5789" s="342">
        <v>283.08999999999997</v>
      </c>
    </row>
    <row r="5790" spans="1:61" s="7" customFormat="1" x14ac:dyDescent="0.2">
      <c r="A5790" s="58">
        <v>42306</v>
      </c>
      <c r="B5790" s="373">
        <v>17.809999999999999</v>
      </c>
      <c r="C5790" s="175">
        <f t="shared" si="744"/>
        <v>18.90865236784666</v>
      </c>
      <c r="D5790" s="174">
        <v>8</v>
      </c>
      <c r="E5790" s="210">
        <f t="shared" si="753"/>
        <v>25.2</v>
      </c>
      <c r="F5790" s="218">
        <f t="shared" si="737"/>
        <v>25.81</v>
      </c>
      <c r="G5790" s="177">
        <f t="shared" si="738"/>
        <v>26.90865236784666</v>
      </c>
      <c r="H5790" s="371">
        <v>17.2</v>
      </c>
      <c r="I5790" s="174">
        <v>10.38</v>
      </c>
      <c r="J5790" s="247">
        <f t="shared" si="745"/>
        <v>8.3300449108702139</v>
      </c>
      <c r="K5790" s="176">
        <f t="shared" si="746"/>
        <v>27.58</v>
      </c>
      <c r="L5790" s="249">
        <f t="shared" si="754"/>
        <v>25.530044910870213</v>
      </c>
      <c r="M5790" s="99"/>
      <c r="N5790" s="99"/>
      <c r="O5790" s="239">
        <f t="shared" si="739"/>
        <v>1.7699999999999996</v>
      </c>
      <c r="P5790" s="175">
        <f t="shared" si="749"/>
        <v>-1.3786074569764466</v>
      </c>
      <c r="Q5790" s="240">
        <f t="shared" si="750"/>
        <v>6.417693981145757E-2</v>
      </c>
      <c r="R5790" s="177">
        <f t="shared" si="751"/>
        <v>-5.3999413702145956E-2</v>
      </c>
      <c r="S5790" s="315">
        <v>0</v>
      </c>
      <c r="T5790" s="320">
        <v>7.9928571428571432E-2</v>
      </c>
      <c r="U5790" s="313">
        <v>0</v>
      </c>
      <c r="V5790" s="314">
        <v>0</v>
      </c>
      <c r="W5790" s="315">
        <v>0</v>
      </c>
      <c r="X5790" s="314">
        <v>0</v>
      </c>
      <c r="Y5790" s="316">
        <f t="shared" si="741"/>
        <v>25.730071428571428</v>
      </c>
      <c r="Z5790" s="298">
        <v>0</v>
      </c>
      <c r="AA5790" s="299">
        <v>0</v>
      </c>
      <c r="AB5790" s="300">
        <v>341.2</v>
      </c>
      <c r="AC5790" s="300">
        <v>0</v>
      </c>
      <c r="AD5790" s="301">
        <v>0</v>
      </c>
      <c r="AE5790" s="301">
        <v>0</v>
      </c>
      <c r="AF5790" s="300">
        <v>353.55</v>
      </c>
      <c r="AG5790" s="300">
        <v>0</v>
      </c>
      <c r="AH5790" s="300">
        <v>17.5</v>
      </c>
      <c r="AI5790" s="300">
        <v>0</v>
      </c>
      <c r="AJ5790" s="301">
        <v>17.5</v>
      </c>
      <c r="AK5790" s="928"/>
      <c r="AL5790"/>
      <c r="AM5790"/>
      <c r="AN5790" s="302">
        <f t="shared" si="747"/>
        <v>17.5</v>
      </c>
      <c r="AO5790" s="494"/>
      <c r="AP5790" s="317">
        <f t="shared" si="742"/>
        <v>-8.0300449108702132</v>
      </c>
      <c r="AQ5790" s="175">
        <f t="shared" si="743"/>
        <v>19.798816894018927</v>
      </c>
      <c r="AR5790" s="175">
        <f t="shared" si="748"/>
        <v>19.798816894018927</v>
      </c>
      <c r="AS5790" s="177">
        <f t="shared" si="752"/>
        <v>-5.5878280168512866</v>
      </c>
      <c r="AT5790" s="304"/>
      <c r="AU5790" s="304"/>
      <c r="AV5790" s="318">
        <v>3.25</v>
      </c>
      <c r="BB5790" s="372">
        <f t="shared" si="740"/>
        <v>14.25</v>
      </c>
      <c r="BC5790" s="684"/>
      <c r="BF5790" s="309">
        <v>239</v>
      </c>
      <c r="BG5790" s="694"/>
      <c r="BH5790" s="694"/>
      <c r="BI5790" s="342">
        <v>294.74</v>
      </c>
    </row>
    <row r="5791" spans="1:61" s="7" customFormat="1" x14ac:dyDescent="0.2">
      <c r="A5791" s="58">
        <v>42307</v>
      </c>
      <c r="B5791" s="374">
        <v>14.18</v>
      </c>
      <c r="C5791" s="190">
        <f t="shared" si="744"/>
        <v>15.054727151940799</v>
      </c>
      <c r="D5791" s="189">
        <v>8.0399999999999991</v>
      </c>
      <c r="E5791" s="210">
        <f t="shared" si="753"/>
        <v>26.14</v>
      </c>
      <c r="F5791" s="375">
        <f t="shared" si="737"/>
        <v>22.22</v>
      </c>
      <c r="G5791" s="192">
        <f t="shared" si="738"/>
        <v>23.094727151940798</v>
      </c>
      <c r="H5791" s="376">
        <v>18.100000000000001</v>
      </c>
      <c r="I5791" s="189">
        <v>9.58</v>
      </c>
      <c r="J5791" s="247">
        <f t="shared" si="745"/>
        <v>7.6880375959669216</v>
      </c>
      <c r="K5791" s="191">
        <f t="shared" si="746"/>
        <v>27.68</v>
      </c>
      <c r="L5791" s="377">
        <f t="shared" si="754"/>
        <v>25.788037595966923</v>
      </c>
      <c r="M5791" s="274"/>
      <c r="N5791" s="274"/>
      <c r="O5791" s="348">
        <f t="shared" si="739"/>
        <v>5.4600000000000009</v>
      </c>
      <c r="P5791" s="190">
        <f t="shared" si="749"/>
        <v>2.6933104440261246</v>
      </c>
      <c r="Q5791" s="349">
        <f t="shared" si="750"/>
        <v>0.19725433526011563</v>
      </c>
      <c r="R5791" s="192">
        <f t="shared" si="751"/>
        <v>0.10444030236900773</v>
      </c>
      <c r="S5791" s="350">
        <v>0</v>
      </c>
      <c r="T5791" s="320">
        <v>7.9928571428571432E-2</v>
      </c>
      <c r="U5791" s="351">
        <v>0</v>
      </c>
      <c r="V5791" s="352">
        <v>0</v>
      </c>
      <c r="W5791" s="350">
        <v>0</v>
      </c>
      <c r="X5791" s="352">
        <v>0</v>
      </c>
      <c r="Y5791" s="328">
        <f t="shared" si="741"/>
        <v>22.140071428571428</v>
      </c>
      <c r="Z5791" s="353">
        <v>0</v>
      </c>
      <c r="AA5791" s="354">
        <v>0</v>
      </c>
      <c r="AB5791" s="355">
        <v>341.2</v>
      </c>
      <c r="AC5791" s="355">
        <v>0</v>
      </c>
      <c r="AD5791" s="356">
        <v>0</v>
      </c>
      <c r="AE5791" s="356">
        <v>0</v>
      </c>
      <c r="AF5791" s="355">
        <v>353.45</v>
      </c>
      <c r="AG5791" s="355">
        <v>0</v>
      </c>
      <c r="AH5791" s="355">
        <v>25</v>
      </c>
      <c r="AI5791" s="355">
        <v>0</v>
      </c>
      <c r="AJ5791" s="356">
        <v>25</v>
      </c>
      <c r="AK5791" s="928"/>
      <c r="AL5791"/>
      <c r="AM5791"/>
      <c r="AN5791" s="359">
        <f t="shared" si="747"/>
        <v>25</v>
      </c>
      <c r="AO5791" s="862"/>
      <c r="AP5791" s="357">
        <f t="shared" si="742"/>
        <v>-0.78803759596692302</v>
      </c>
      <c r="AQ5791" s="190">
        <f t="shared" si="743"/>
        <v>28.284024134312752</v>
      </c>
      <c r="AR5791" s="190">
        <f t="shared" si="748"/>
        <v>28.284024134312752</v>
      </c>
      <c r="AS5791" s="192">
        <f t="shared" si="752"/>
        <v>2.4959865383458286</v>
      </c>
      <c r="AT5791" s="334"/>
      <c r="AU5791" s="304"/>
      <c r="AV5791" s="358">
        <v>9.23</v>
      </c>
      <c r="BB5791" s="378">
        <f t="shared" si="740"/>
        <v>15.77</v>
      </c>
      <c r="BC5791" s="684"/>
      <c r="BF5791" s="337"/>
      <c r="BG5791" s="696"/>
      <c r="BH5791" s="696"/>
      <c r="BI5791" s="361">
        <v>266.55</v>
      </c>
    </row>
    <row r="5792" spans="1:61" s="7" customFormat="1" ht="13.5" thickBot="1" x14ac:dyDescent="0.25">
      <c r="A5792" s="58">
        <v>42308</v>
      </c>
      <c r="B5792" s="374">
        <v>14.76</v>
      </c>
      <c r="C5792" s="190">
        <f t="shared" si="744"/>
        <v>15.670505836575895</v>
      </c>
      <c r="D5792" s="189">
        <v>7.67</v>
      </c>
      <c r="E5792" s="210">
        <f t="shared" si="753"/>
        <v>23.59</v>
      </c>
      <c r="F5792" s="375">
        <f t="shared" si="737"/>
        <v>22.43</v>
      </c>
      <c r="G5792" s="192">
        <f t="shared" si="738"/>
        <v>23.340505836575893</v>
      </c>
      <c r="H5792" s="376">
        <v>15.92</v>
      </c>
      <c r="I5792" s="189">
        <v>10</v>
      </c>
      <c r="J5792" s="247">
        <f t="shared" si="745"/>
        <v>8.0250914362911487</v>
      </c>
      <c r="K5792" s="191">
        <f t="shared" si="746"/>
        <v>25.92</v>
      </c>
      <c r="L5792" s="177">
        <f t="shared" si="754"/>
        <v>23.94509143629115</v>
      </c>
      <c r="M5792" s="847"/>
      <c r="N5792" s="847"/>
      <c r="O5792" s="348">
        <f t="shared" si="739"/>
        <v>3.490000000000002</v>
      </c>
      <c r="P5792" s="190">
        <f t="shared" si="749"/>
        <v>0.60458559971525716</v>
      </c>
      <c r="Q5792" s="349">
        <f t="shared" si="750"/>
        <v>0.13464506172839513</v>
      </c>
      <c r="R5792" s="192">
        <f t="shared" si="751"/>
        <v>2.5248832368163273E-2</v>
      </c>
      <c r="S5792" s="350">
        <v>0</v>
      </c>
      <c r="T5792" s="368">
        <v>2.3199999999999998E-2</v>
      </c>
      <c r="U5792" s="351">
        <v>0</v>
      </c>
      <c r="V5792" s="352">
        <v>0</v>
      </c>
      <c r="W5792" s="350">
        <v>0</v>
      </c>
      <c r="X5792" s="352">
        <v>0</v>
      </c>
      <c r="Y5792" s="328">
        <f t="shared" si="741"/>
        <v>22.4068</v>
      </c>
      <c r="Z5792" s="353">
        <v>0</v>
      </c>
      <c r="AA5792" s="354">
        <v>0</v>
      </c>
      <c r="AB5792" s="355">
        <v>341.2</v>
      </c>
      <c r="AC5792" s="355">
        <v>0.4</v>
      </c>
      <c r="AD5792" s="356">
        <v>0</v>
      </c>
      <c r="AE5792" s="356">
        <v>0</v>
      </c>
      <c r="AF5792" s="355">
        <v>353.35</v>
      </c>
      <c r="AG5792" s="355">
        <v>0</v>
      </c>
      <c r="AH5792" s="355">
        <v>25</v>
      </c>
      <c r="AI5792" s="355">
        <v>0</v>
      </c>
      <c r="AJ5792" s="356">
        <v>25</v>
      </c>
      <c r="AK5792" s="928"/>
      <c r="AL5792"/>
      <c r="AM5792"/>
      <c r="AN5792" s="359">
        <f t="shared" si="747"/>
        <v>25</v>
      </c>
      <c r="AO5792" s="862"/>
      <c r="AP5792" s="357">
        <f t="shared" si="742"/>
        <v>1.0549085637088496</v>
      </c>
      <c r="AQ5792" s="190">
        <f t="shared" si="743"/>
        <v>28.284024134312752</v>
      </c>
      <c r="AR5792" s="190">
        <f t="shared" si="748"/>
        <v>28.284024134312752</v>
      </c>
      <c r="AS5792" s="192">
        <f t="shared" si="752"/>
        <v>4.3389326980216012</v>
      </c>
      <c r="AT5792" s="304"/>
      <c r="AU5792" s="304"/>
      <c r="AV5792" s="358">
        <v>10.91</v>
      </c>
      <c r="BB5792" s="378">
        <f t="shared" ref="BB5792:BB5823" si="755">AN5792-AV5792</f>
        <v>14.09</v>
      </c>
      <c r="BC5792" s="684"/>
      <c r="BF5792" s="337"/>
      <c r="BG5792" s="696"/>
      <c r="BH5792" s="696"/>
      <c r="BI5792" s="361">
        <v>291.75</v>
      </c>
    </row>
    <row r="5793" spans="1:61" s="7" customFormat="1" x14ac:dyDescent="0.2">
      <c r="A5793" s="58">
        <v>42309</v>
      </c>
      <c r="B5793" s="288">
        <v>16.489999999999998</v>
      </c>
      <c r="C5793" s="151">
        <f>B5793*1.0833630708295</f>
        <v>17.86465703797845</v>
      </c>
      <c r="D5793" s="150">
        <v>5.28</v>
      </c>
      <c r="E5793" s="210">
        <f t="shared" si="753"/>
        <v>21.380000000000003</v>
      </c>
      <c r="F5793" s="198">
        <f t="shared" si="737"/>
        <v>21.77</v>
      </c>
      <c r="G5793" s="153">
        <f t="shared" si="738"/>
        <v>23.144657037978451</v>
      </c>
      <c r="H5793" s="289">
        <v>16.100000000000001</v>
      </c>
      <c r="I5793" s="200">
        <v>6.34</v>
      </c>
      <c r="J5793" s="247">
        <f>I5793*0.915459151969296</f>
        <v>5.8040110234853364</v>
      </c>
      <c r="K5793" s="248">
        <f>H5793+I5793</f>
        <v>22.44</v>
      </c>
      <c r="L5793" s="249">
        <f t="shared" si="754"/>
        <v>21.904011023485339</v>
      </c>
      <c r="M5793" s="99"/>
      <c r="N5793" s="99"/>
      <c r="O5793" s="69">
        <f t="shared" si="739"/>
        <v>0.67000000000000171</v>
      </c>
      <c r="P5793" s="151">
        <f t="shared" si="749"/>
        <v>-1.2406460144931124</v>
      </c>
      <c r="Q5793" s="238">
        <f t="shared" si="750"/>
        <v>2.9857397504456401E-2</v>
      </c>
      <c r="R5793" s="153">
        <f t="shared" si="751"/>
        <v>-5.6640129205692044E-2</v>
      </c>
      <c r="S5793" s="296">
        <v>0</v>
      </c>
      <c r="T5793" s="339">
        <v>2.3199999999999998E-2</v>
      </c>
      <c r="U5793" s="294">
        <v>0</v>
      </c>
      <c r="V5793" s="295">
        <v>0</v>
      </c>
      <c r="W5793" s="296">
        <v>0</v>
      </c>
      <c r="X5793" s="295">
        <v>0</v>
      </c>
      <c r="Y5793" s="297">
        <f t="shared" si="741"/>
        <v>21.7468</v>
      </c>
      <c r="Z5793" s="298">
        <v>0</v>
      </c>
      <c r="AA5793" s="299">
        <v>0</v>
      </c>
      <c r="AB5793" s="300">
        <v>341.2</v>
      </c>
      <c r="AC5793" s="300">
        <v>0.9</v>
      </c>
      <c r="AD5793" s="301">
        <v>0</v>
      </c>
      <c r="AE5793" s="301">
        <v>0</v>
      </c>
      <c r="AF5793" s="300">
        <v>353.45</v>
      </c>
      <c r="AG5793" s="300">
        <v>0.8</v>
      </c>
      <c r="AH5793" s="300">
        <v>25</v>
      </c>
      <c r="AI5793" s="300">
        <v>0</v>
      </c>
      <c r="AJ5793" s="301">
        <v>25</v>
      </c>
      <c r="AK5793" s="928"/>
      <c r="AL5793"/>
      <c r="AM5793"/>
      <c r="AN5793" s="302">
        <f t="shared" si="747"/>
        <v>25</v>
      </c>
      <c r="AO5793" s="434"/>
      <c r="AP5793" s="303">
        <f t="shared" si="742"/>
        <v>3.0959889765146613</v>
      </c>
      <c r="AQ5793" s="151">
        <f t="shared" ref="AQ5793:AQ5822" si="756">AJ5793*1.39906466386555</f>
        <v>34.976616596638749</v>
      </c>
      <c r="AR5793" s="151">
        <f t="shared" si="748"/>
        <v>34.976616596638749</v>
      </c>
      <c r="AS5793" s="153">
        <f t="shared" si="752"/>
        <v>13.181805573153412</v>
      </c>
      <c r="AT5793" s="304"/>
      <c r="AU5793" s="304"/>
      <c r="AV5793" s="305">
        <v>6.39</v>
      </c>
      <c r="BB5793" s="370">
        <f t="shared" si="755"/>
        <v>18.61</v>
      </c>
      <c r="BC5793" s="684"/>
      <c r="BF5793" s="307">
        <v>182</v>
      </c>
      <c r="BG5793" s="693"/>
      <c r="BH5793" s="693"/>
      <c r="BI5793" s="341">
        <v>468.71</v>
      </c>
    </row>
    <row r="5794" spans="1:61" s="7" customFormat="1" x14ac:dyDescent="0.2">
      <c r="A5794" s="58">
        <v>42310</v>
      </c>
      <c r="B5794" s="309">
        <v>17.46</v>
      </c>
      <c r="C5794" s="175">
        <f t="shared" ref="C5794:C5822" si="757">B5794*1.0833630708295</f>
        <v>18.915519216683069</v>
      </c>
      <c r="D5794" s="174">
        <v>5.39</v>
      </c>
      <c r="E5794" s="210">
        <f t="shared" si="753"/>
        <v>26.14</v>
      </c>
      <c r="F5794" s="211">
        <f t="shared" si="737"/>
        <v>22.85</v>
      </c>
      <c r="G5794" s="177">
        <f t="shared" si="738"/>
        <v>24.30551921668307</v>
      </c>
      <c r="H5794" s="310">
        <v>20.75</v>
      </c>
      <c r="I5794" s="174">
        <v>6.52</v>
      </c>
      <c r="J5794" s="247">
        <f t="shared" ref="J5794:J5822" si="758">I5794*0.915459151969296</f>
        <v>5.9687936708398093</v>
      </c>
      <c r="K5794" s="176">
        <f t="shared" ref="K5794:K5822" si="759">H5794+I5794</f>
        <v>27.27</v>
      </c>
      <c r="L5794" s="249">
        <f t="shared" si="754"/>
        <v>26.718793670839808</v>
      </c>
      <c r="M5794" s="99"/>
      <c r="N5794" s="99"/>
      <c r="O5794" s="239">
        <f t="shared" si="739"/>
        <v>4.4199999999999982</v>
      </c>
      <c r="P5794" s="175">
        <f t="shared" si="749"/>
        <v>2.4132744541567384</v>
      </c>
      <c r="Q5794" s="240">
        <f t="shared" si="750"/>
        <v>0.16208287495416202</v>
      </c>
      <c r="R5794" s="177">
        <f t="shared" si="751"/>
        <v>9.0321235452726398E-2</v>
      </c>
      <c r="S5794" s="315">
        <v>0</v>
      </c>
      <c r="T5794" s="320">
        <v>2.3199999999999998E-2</v>
      </c>
      <c r="U5794" s="313">
        <v>0</v>
      </c>
      <c r="V5794" s="314">
        <v>0</v>
      </c>
      <c r="W5794" s="315">
        <v>0</v>
      </c>
      <c r="X5794" s="314">
        <v>0</v>
      </c>
      <c r="Y5794" s="316">
        <f t="shared" ref="Y5794:Y5825" si="760">+F5794-S5794-T5794-U5794-V5794+W5794+X5794</f>
        <v>22.826800000000002</v>
      </c>
      <c r="Z5794" s="298">
        <v>0</v>
      </c>
      <c r="AA5794" s="299">
        <v>0</v>
      </c>
      <c r="AB5794" s="300">
        <v>342.2</v>
      </c>
      <c r="AC5794" s="300">
        <v>0.5</v>
      </c>
      <c r="AD5794" s="301">
        <v>0</v>
      </c>
      <c r="AE5794" s="301">
        <v>0</v>
      </c>
      <c r="AF5794" s="300">
        <v>355.45</v>
      </c>
      <c r="AG5794" s="300">
        <v>1.1000000000000001</v>
      </c>
      <c r="AH5794" s="300">
        <v>25</v>
      </c>
      <c r="AI5794" s="300">
        <v>0</v>
      </c>
      <c r="AJ5794" s="301">
        <v>25</v>
      </c>
      <c r="AK5794" s="928"/>
      <c r="AL5794"/>
      <c r="AM5794"/>
      <c r="AN5794" s="302">
        <f t="shared" si="747"/>
        <v>25</v>
      </c>
      <c r="AO5794" s="494"/>
      <c r="AP5794" s="317">
        <f t="shared" ref="AP5794:AP5825" si="761">AN5794-L5794</f>
        <v>-1.7187936708398084</v>
      </c>
      <c r="AQ5794" s="175">
        <f t="shared" si="756"/>
        <v>34.976616596638749</v>
      </c>
      <c r="AR5794" s="175">
        <f t="shared" si="748"/>
        <v>34.976616596638749</v>
      </c>
      <c r="AS5794" s="177">
        <f t="shared" si="752"/>
        <v>8.3664229257989433</v>
      </c>
      <c r="AT5794" s="304"/>
      <c r="AU5794" s="304"/>
      <c r="AV5794" s="318">
        <v>6.65</v>
      </c>
      <c r="BB5794" s="372">
        <f t="shared" si="755"/>
        <v>18.350000000000001</v>
      </c>
      <c r="BC5794" s="684"/>
      <c r="BF5794" s="309">
        <v>181</v>
      </c>
      <c r="BG5794" s="694"/>
      <c r="BH5794" s="694"/>
      <c r="BI5794" s="342">
        <v>289.45</v>
      </c>
    </row>
    <row r="5795" spans="1:61" s="7" customFormat="1" x14ac:dyDescent="0.2">
      <c r="A5795" s="58">
        <v>42311</v>
      </c>
      <c r="B5795" s="309">
        <v>17.190000000000001</v>
      </c>
      <c r="C5795" s="175">
        <f t="shared" si="757"/>
        <v>18.623011187559104</v>
      </c>
      <c r="D5795" s="174">
        <v>4.75</v>
      </c>
      <c r="E5795" s="210">
        <f t="shared" si="753"/>
        <v>25.07</v>
      </c>
      <c r="F5795" s="211">
        <f t="shared" si="737"/>
        <v>21.94</v>
      </c>
      <c r="G5795" s="177">
        <f t="shared" si="738"/>
        <v>23.373011187559104</v>
      </c>
      <c r="H5795" s="310">
        <v>20.32</v>
      </c>
      <c r="I5795" s="174">
        <v>6.01</v>
      </c>
      <c r="J5795" s="247">
        <f t="shared" si="758"/>
        <v>5.5019095033354688</v>
      </c>
      <c r="K5795" s="176">
        <f t="shared" si="759"/>
        <v>26.33</v>
      </c>
      <c r="L5795" s="249">
        <f t="shared" si="754"/>
        <v>25.821909503335469</v>
      </c>
      <c r="M5795" s="99"/>
      <c r="N5795" s="99"/>
      <c r="O5795" s="239">
        <f t="shared" si="739"/>
        <v>4.389999999999997</v>
      </c>
      <c r="P5795" s="175">
        <f t="shared" si="749"/>
        <v>2.4488983157763649</v>
      </c>
      <c r="Q5795" s="240">
        <f t="shared" si="750"/>
        <v>0.16672996581845792</v>
      </c>
      <c r="R5795" s="177">
        <f t="shared" si="751"/>
        <v>9.483800241264248E-2</v>
      </c>
      <c r="S5795" s="315">
        <v>0</v>
      </c>
      <c r="T5795" s="320">
        <v>2.3199999999999998E-2</v>
      </c>
      <c r="U5795" s="313">
        <v>0</v>
      </c>
      <c r="V5795" s="314">
        <v>0</v>
      </c>
      <c r="W5795" s="315">
        <v>0</v>
      </c>
      <c r="X5795" s="314">
        <v>0</v>
      </c>
      <c r="Y5795" s="316">
        <f t="shared" si="760"/>
        <v>21.916800000000002</v>
      </c>
      <c r="Z5795" s="298">
        <v>0</v>
      </c>
      <c r="AA5795" s="299">
        <v>0</v>
      </c>
      <c r="AB5795" s="300">
        <v>341.6</v>
      </c>
      <c r="AC5795" s="300">
        <v>0.2</v>
      </c>
      <c r="AD5795" s="301">
        <v>9.52</v>
      </c>
      <c r="AE5795" s="301">
        <v>0</v>
      </c>
      <c r="AF5795" s="300">
        <v>355.45</v>
      </c>
      <c r="AG5795" s="300">
        <v>0</v>
      </c>
      <c r="AH5795" s="300">
        <v>19</v>
      </c>
      <c r="AI5795" s="300">
        <v>0</v>
      </c>
      <c r="AJ5795" s="301">
        <v>19</v>
      </c>
      <c r="AK5795" s="928"/>
      <c r="AL5795"/>
      <c r="AM5795"/>
      <c r="AN5795" s="302">
        <f t="shared" si="747"/>
        <v>28.52</v>
      </c>
      <c r="AO5795" s="494"/>
      <c r="AP5795" s="317">
        <f t="shared" si="761"/>
        <v>2.6980904966645305</v>
      </c>
      <c r="AQ5795" s="175">
        <f t="shared" si="756"/>
        <v>26.582228613445448</v>
      </c>
      <c r="AR5795" s="175">
        <f t="shared" si="748"/>
        <v>36.102228613445448</v>
      </c>
      <c r="AS5795" s="177">
        <f t="shared" si="752"/>
        <v>10.384119110109978</v>
      </c>
      <c r="AT5795" s="304"/>
      <c r="AU5795" s="304"/>
      <c r="AV5795" s="318">
        <v>7.08</v>
      </c>
      <c r="BB5795" s="372">
        <f t="shared" si="755"/>
        <v>21.439999999999998</v>
      </c>
      <c r="BC5795" s="684"/>
      <c r="BF5795" s="309">
        <v>173</v>
      </c>
      <c r="BG5795" s="694"/>
      <c r="BH5795" s="694"/>
      <c r="BI5795" s="342">
        <v>300.98</v>
      </c>
    </row>
    <row r="5796" spans="1:61" s="7" customFormat="1" x14ac:dyDescent="0.2">
      <c r="A5796" s="58">
        <v>42312</v>
      </c>
      <c r="B5796" s="309">
        <v>16.97</v>
      </c>
      <c r="C5796" s="175">
        <f t="shared" si="757"/>
        <v>18.384671311976611</v>
      </c>
      <c r="D5796" s="174">
        <v>5.71</v>
      </c>
      <c r="E5796" s="210">
        <f t="shared" si="753"/>
        <v>23.64</v>
      </c>
      <c r="F5796" s="211">
        <f t="shared" si="737"/>
        <v>22.68</v>
      </c>
      <c r="G5796" s="177">
        <f t="shared" si="738"/>
        <v>24.094671311976612</v>
      </c>
      <c r="H5796" s="310">
        <v>17.93</v>
      </c>
      <c r="I5796" s="174">
        <v>6.97</v>
      </c>
      <c r="J5796" s="247">
        <f t="shared" si="758"/>
        <v>6.3807502892259924</v>
      </c>
      <c r="K5796" s="176">
        <f t="shared" si="759"/>
        <v>24.9</v>
      </c>
      <c r="L5796" s="249">
        <f t="shared" si="754"/>
        <v>24.310750289225993</v>
      </c>
      <c r="M5796" s="99"/>
      <c r="N5796" s="99"/>
      <c r="O5796" s="239">
        <f t="shared" si="739"/>
        <v>2.2199999999999989</v>
      </c>
      <c r="P5796" s="175">
        <f t="shared" si="749"/>
        <v>0.21607897724938141</v>
      </c>
      <c r="Q5796" s="240">
        <f t="shared" si="750"/>
        <v>8.9156626506024059E-2</v>
      </c>
      <c r="R5796" s="177">
        <f t="shared" si="751"/>
        <v>8.8882068500017869E-3</v>
      </c>
      <c r="S5796" s="315">
        <v>0</v>
      </c>
      <c r="T5796" s="320">
        <v>2.3199999999999998E-2</v>
      </c>
      <c r="U5796" s="313">
        <v>0</v>
      </c>
      <c r="V5796" s="314">
        <v>0</v>
      </c>
      <c r="W5796" s="315">
        <v>0</v>
      </c>
      <c r="X5796" s="314">
        <v>0</v>
      </c>
      <c r="Y5796" s="316">
        <f t="shared" si="760"/>
        <v>22.6568</v>
      </c>
      <c r="Z5796" s="298">
        <v>0</v>
      </c>
      <c r="AA5796" s="299">
        <v>0</v>
      </c>
      <c r="AB5796" s="300">
        <v>341.4</v>
      </c>
      <c r="AC5796" s="300">
        <v>0</v>
      </c>
      <c r="AD5796" s="301">
        <v>2.4500000000000002</v>
      </c>
      <c r="AE5796" s="301">
        <v>0</v>
      </c>
      <c r="AF5796" s="300">
        <v>355.3</v>
      </c>
      <c r="AG5796" s="300">
        <v>0</v>
      </c>
      <c r="AH5796" s="300">
        <v>19</v>
      </c>
      <c r="AI5796" s="300">
        <v>0</v>
      </c>
      <c r="AJ5796" s="301">
        <v>19</v>
      </c>
      <c r="AK5796" s="928"/>
      <c r="AL5796"/>
      <c r="AM5796"/>
      <c r="AN5796" s="302">
        <f t="shared" ref="AN5796:AN5827" si="762">AH5796+AD5796</f>
        <v>21.45</v>
      </c>
      <c r="AO5796" s="494"/>
      <c r="AP5796" s="317">
        <f t="shared" si="761"/>
        <v>-2.8607502892259937</v>
      </c>
      <c r="AQ5796" s="175">
        <f t="shared" si="756"/>
        <v>26.582228613445448</v>
      </c>
      <c r="AR5796" s="175">
        <f t="shared" si="748"/>
        <v>29.032228613445447</v>
      </c>
      <c r="AS5796" s="177">
        <f t="shared" si="752"/>
        <v>4.7574783242194556</v>
      </c>
      <c r="AT5796" s="304"/>
      <c r="AU5796" s="304"/>
      <c r="AV5796" s="318">
        <v>6.54</v>
      </c>
      <c r="BB5796" s="372">
        <f t="shared" si="755"/>
        <v>14.91</v>
      </c>
      <c r="BC5796" s="684"/>
      <c r="BF5796" s="309">
        <v>60</v>
      </c>
      <c r="BG5796" s="694"/>
      <c r="BH5796" s="694"/>
      <c r="BI5796" s="342">
        <v>318.05</v>
      </c>
    </row>
    <row r="5797" spans="1:61" s="7" customFormat="1" x14ac:dyDescent="0.2">
      <c r="A5797" s="58">
        <v>42313</v>
      </c>
      <c r="B5797" s="309">
        <v>15.11</v>
      </c>
      <c r="C5797" s="175">
        <f t="shared" si="757"/>
        <v>16.369616000233744</v>
      </c>
      <c r="D5797" s="174">
        <v>7.85</v>
      </c>
      <c r="E5797" s="210">
        <f t="shared" si="753"/>
        <v>24.67</v>
      </c>
      <c r="F5797" s="211">
        <f t="shared" si="737"/>
        <v>22.96</v>
      </c>
      <c r="G5797" s="177">
        <f t="shared" si="738"/>
        <v>24.219616000233742</v>
      </c>
      <c r="H5797" s="310">
        <v>16.82</v>
      </c>
      <c r="I5797" s="174">
        <v>9.09</v>
      </c>
      <c r="J5797" s="247">
        <f t="shared" si="758"/>
        <v>8.3215236914009001</v>
      </c>
      <c r="K5797" s="176">
        <f t="shared" si="759"/>
        <v>25.91</v>
      </c>
      <c r="L5797" s="249">
        <f t="shared" si="754"/>
        <v>25.141523691400899</v>
      </c>
      <c r="M5797" s="99"/>
      <c r="N5797" s="99"/>
      <c r="O5797" s="239">
        <f t="shared" si="739"/>
        <v>2.9499999999999993</v>
      </c>
      <c r="P5797" s="175">
        <f t="shared" si="749"/>
        <v>0.92190769116715643</v>
      </c>
      <c r="Q5797" s="240">
        <f t="shared" si="750"/>
        <v>0.11385565418757233</v>
      </c>
      <c r="R5797" s="177">
        <f t="shared" si="751"/>
        <v>3.6668727897445394E-2</v>
      </c>
      <c r="S5797" s="315">
        <v>0</v>
      </c>
      <c r="T5797" s="320">
        <v>2.3199999999999998E-2</v>
      </c>
      <c r="U5797" s="313">
        <v>0</v>
      </c>
      <c r="V5797" s="314">
        <v>0</v>
      </c>
      <c r="W5797" s="315">
        <v>0</v>
      </c>
      <c r="X5797" s="314">
        <v>0</v>
      </c>
      <c r="Y5797" s="316">
        <f t="shared" si="760"/>
        <v>22.936800000000002</v>
      </c>
      <c r="Z5797" s="298">
        <v>0</v>
      </c>
      <c r="AA5797" s="299">
        <v>0</v>
      </c>
      <c r="AB5797" s="300">
        <v>341.2</v>
      </c>
      <c r="AC5797" s="300">
        <v>0</v>
      </c>
      <c r="AD5797" s="301">
        <v>9.51</v>
      </c>
      <c r="AE5797" s="301">
        <v>0</v>
      </c>
      <c r="AF5797" s="300">
        <v>355.25</v>
      </c>
      <c r="AG5797" s="300">
        <v>0</v>
      </c>
      <c r="AH5797" s="300">
        <v>20</v>
      </c>
      <c r="AI5797" s="300">
        <v>0</v>
      </c>
      <c r="AJ5797" s="301">
        <v>20</v>
      </c>
      <c r="AK5797" s="928"/>
      <c r="AL5797"/>
      <c r="AM5797"/>
      <c r="AN5797" s="302">
        <f t="shared" si="762"/>
        <v>29.509999999999998</v>
      </c>
      <c r="AO5797" s="494"/>
      <c r="AP5797" s="317">
        <f t="shared" si="761"/>
        <v>4.3684763085990994</v>
      </c>
      <c r="AQ5797" s="175">
        <f t="shared" si="756"/>
        <v>27.981293277311</v>
      </c>
      <c r="AR5797" s="175">
        <f t="shared" si="748"/>
        <v>37.491293277311001</v>
      </c>
      <c r="AS5797" s="177">
        <f t="shared" si="752"/>
        <v>12.473969585910105</v>
      </c>
      <c r="AT5797" s="304"/>
      <c r="AU5797" s="304"/>
      <c r="AV5797" s="318">
        <v>8.94</v>
      </c>
      <c r="BB5797" s="372">
        <f t="shared" si="755"/>
        <v>20.57</v>
      </c>
      <c r="BC5797" s="684"/>
      <c r="BF5797" s="309">
        <v>207</v>
      </c>
      <c r="BG5797" s="694"/>
      <c r="BH5797" s="694"/>
      <c r="BI5797" s="342">
        <v>298.24</v>
      </c>
    </row>
    <row r="5798" spans="1:61" s="7" customFormat="1" x14ac:dyDescent="0.2">
      <c r="A5798" s="58">
        <v>42314</v>
      </c>
      <c r="B5798" s="309">
        <v>15.12</v>
      </c>
      <c r="C5798" s="175">
        <f t="shared" si="757"/>
        <v>16.380449630942039</v>
      </c>
      <c r="D5798" s="174">
        <v>7.42</v>
      </c>
      <c r="E5798" s="210">
        <f t="shared" si="753"/>
        <v>23.130000000000003</v>
      </c>
      <c r="F5798" s="211">
        <f t="shared" si="737"/>
        <v>22.54</v>
      </c>
      <c r="G5798" s="177">
        <f t="shared" si="738"/>
        <v>23.80044963094204</v>
      </c>
      <c r="H5798" s="310">
        <v>15.71</v>
      </c>
      <c r="I5798" s="174">
        <v>9.02</v>
      </c>
      <c r="J5798" s="247">
        <f t="shared" si="758"/>
        <v>8.2574415507630494</v>
      </c>
      <c r="K5798" s="176">
        <f t="shared" si="759"/>
        <v>24.73</v>
      </c>
      <c r="L5798" s="249">
        <f t="shared" si="754"/>
        <v>23.967441550763048</v>
      </c>
      <c r="M5798" s="99"/>
      <c r="N5798" s="99"/>
      <c r="O5798" s="239">
        <f t="shared" si="739"/>
        <v>2.1900000000000013</v>
      </c>
      <c r="P5798" s="175">
        <f t="shared" si="749"/>
        <v>0.16699191982100814</v>
      </c>
      <c r="Q5798" s="240">
        <f t="shared" si="750"/>
        <v>8.8556409219571419E-2</v>
      </c>
      <c r="R5798" s="177">
        <f t="shared" si="751"/>
        <v>6.967448714428664E-3</v>
      </c>
      <c r="S5798" s="315">
        <v>0.16900000000000001</v>
      </c>
      <c r="T5798" s="320">
        <v>2.3199999999999998E-2</v>
      </c>
      <c r="U5798" s="313">
        <v>0</v>
      </c>
      <c r="V5798" s="314">
        <v>0</v>
      </c>
      <c r="W5798" s="315">
        <v>0</v>
      </c>
      <c r="X5798" s="314">
        <v>0</v>
      </c>
      <c r="Y5798" s="316">
        <f t="shared" si="760"/>
        <v>22.347799999999999</v>
      </c>
      <c r="Z5798" s="298">
        <v>0</v>
      </c>
      <c r="AA5798" s="299">
        <v>0</v>
      </c>
      <c r="AB5798" s="300">
        <v>341.2</v>
      </c>
      <c r="AC5798" s="300">
        <v>0.2</v>
      </c>
      <c r="AD5798" s="301">
        <v>15.2</v>
      </c>
      <c r="AE5798" s="301">
        <v>17.3</v>
      </c>
      <c r="AF5798" s="300">
        <v>355.25</v>
      </c>
      <c r="AG5798" s="300">
        <v>0.3</v>
      </c>
      <c r="AH5798" s="300">
        <v>0</v>
      </c>
      <c r="AI5798" s="300">
        <v>0</v>
      </c>
      <c r="AJ5798" s="301">
        <v>0</v>
      </c>
      <c r="AK5798" s="928"/>
      <c r="AL5798"/>
      <c r="AM5798"/>
      <c r="AN5798" s="302">
        <f t="shared" si="762"/>
        <v>15.2</v>
      </c>
      <c r="AO5798" s="494"/>
      <c r="AP5798" s="317">
        <f t="shared" si="761"/>
        <v>-8.7674415507630492</v>
      </c>
      <c r="AQ5798" s="175">
        <f t="shared" si="756"/>
        <v>0</v>
      </c>
      <c r="AR5798" s="175">
        <f t="shared" ref="AR5798:AR5829" si="763">AD5798+AQ5798</f>
        <v>15.2</v>
      </c>
      <c r="AS5798" s="177">
        <f t="shared" si="752"/>
        <v>-8.6420415507630484</v>
      </c>
      <c r="AT5798" s="304"/>
      <c r="AU5798" s="304"/>
      <c r="AV5798" s="318">
        <v>10.83</v>
      </c>
      <c r="BB5798" s="372">
        <f t="shared" si="755"/>
        <v>4.3699999999999992</v>
      </c>
      <c r="BC5798" s="684"/>
      <c r="BF5798" s="309">
        <v>209</v>
      </c>
      <c r="BG5798" s="694"/>
      <c r="BH5798" s="694"/>
      <c r="BI5798" s="342">
        <v>261.77</v>
      </c>
    </row>
    <row r="5799" spans="1:61" s="7" customFormat="1" x14ac:dyDescent="0.2">
      <c r="A5799" s="58">
        <v>42315</v>
      </c>
      <c r="B5799" s="309">
        <v>14.91</v>
      </c>
      <c r="C5799" s="175">
        <f t="shared" si="757"/>
        <v>16.152943386067843</v>
      </c>
      <c r="D5799" s="174">
        <v>7.86</v>
      </c>
      <c r="E5799" s="210">
        <f t="shared" si="753"/>
        <v>25.37</v>
      </c>
      <c r="F5799" s="211">
        <f t="shared" si="737"/>
        <v>22.77</v>
      </c>
      <c r="G5799" s="177">
        <f t="shared" si="738"/>
        <v>24.012943386067843</v>
      </c>
      <c r="H5799" s="310">
        <v>17.510000000000002</v>
      </c>
      <c r="I5799" s="174">
        <v>8.9</v>
      </c>
      <c r="J5799" s="247">
        <f t="shared" si="758"/>
        <v>8.1475864525267347</v>
      </c>
      <c r="K5799" s="176">
        <f t="shared" si="759"/>
        <v>26.410000000000004</v>
      </c>
      <c r="L5799" s="249">
        <f t="shared" si="754"/>
        <v>25.657586452526736</v>
      </c>
      <c r="M5799" s="99"/>
      <c r="N5799" s="99"/>
      <c r="O5799" s="239">
        <f t="shared" si="739"/>
        <v>3.6400000000000041</v>
      </c>
      <c r="P5799" s="175">
        <f t="shared" si="749"/>
        <v>1.6446430664588938</v>
      </c>
      <c r="Q5799" s="240">
        <f t="shared" si="750"/>
        <v>0.13782658084059082</v>
      </c>
      <c r="R5799" s="177">
        <f t="shared" si="751"/>
        <v>6.4099679426274744E-2</v>
      </c>
      <c r="S5799" s="315">
        <v>0</v>
      </c>
      <c r="T5799" s="320">
        <v>2.3199999999999998E-2</v>
      </c>
      <c r="U5799" s="313">
        <v>0</v>
      </c>
      <c r="V5799" s="314">
        <v>0</v>
      </c>
      <c r="W5799" s="315">
        <v>0</v>
      </c>
      <c r="X5799" s="314">
        <v>0</v>
      </c>
      <c r="Y5799" s="316">
        <f t="shared" si="760"/>
        <v>22.7468</v>
      </c>
      <c r="Z5799" s="298">
        <v>0</v>
      </c>
      <c r="AA5799" s="299">
        <v>0</v>
      </c>
      <c r="AB5799" s="300">
        <v>341.2</v>
      </c>
      <c r="AC5799" s="300">
        <v>0</v>
      </c>
      <c r="AD5799" s="301">
        <v>19.05</v>
      </c>
      <c r="AE5799" s="301">
        <v>19.05</v>
      </c>
      <c r="AF5799" s="300">
        <v>355.35</v>
      </c>
      <c r="AG5799" s="300">
        <v>0.4</v>
      </c>
      <c r="AH5799" s="300">
        <v>0</v>
      </c>
      <c r="AI5799" s="300">
        <v>0</v>
      </c>
      <c r="AJ5799" s="301">
        <v>0</v>
      </c>
      <c r="AK5799" s="928"/>
      <c r="AL5799"/>
      <c r="AM5799"/>
      <c r="AN5799" s="302">
        <f t="shared" si="762"/>
        <v>19.05</v>
      </c>
      <c r="AO5799" s="494"/>
      <c r="AP5799" s="317">
        <f t="shared" si="761"/>
        <v>-6.6075864525267356</v>
      </c>
      <c r="AQ5799" s="175">
        <f t="shared" si="756"/>
        <v>0</v>
      </c>
      <c r="AR5799" s="175">
        <f t="shared" si="763"/>
        <v>19.05</v>
      </c>
      <c r="AS5799" s="177">
        <f t="shared" si="752"/>
        <v>-6.5517864525267342</v>
      </c>
      <c r="AT5799" s="304"/>
      <c r="AU5799" s="304"/>
      <c r="AV5799" s="318">
        <v>9.69</v>
      </c>
      <c r="BB5799" s="372">
        <f t="shared" si="755"/>
        <v>9.3600000000000012</v>
      </c>
      <c r="BC5799" s="684"/>
      <c r="BF5799" s="309">
        <v>93</v>
      </c>
      <c r="BG5799" s="694"/>
      <c r="BH5799" s="694"/>
      <c r="BI5799" s="342">
        <v>287.98</v>
      </c>
    </row>
    <row r="5800" spans="1:61" s="7" customFormat="1" x14ac:dyDescent="0.2">
      <c r="A5800" s="58">
        <v>42316</v>
      </c>
      <c r="B5800" s="309">
        <v>15.72</v>
      </c>
      <c r="C5800" s="175">
        <f t="shared" si="757"/>
        <v>17.030467473439739</v>
      </c>
      <c r="D5800" s="174">
        <v>6.18</v>
      </c>
      <c r="E5800" s="210">
        <f t="shared" si="753"/>
        <v>24.77</v>
      </c>
      <c r="F5800" s="211">
        <f t="shared" si="737"/>
        <v>21.9</v>
      </c>
      <c r="G5800" s="177">
        <f t="shared" si="738"/>
        <v>23.210467473439738</v>
      </c>
      <c r="H5800" s="310">
        <v>18.59</v>
      </c>
      <c r="I5800" s="174">
        <v>6.93</v>
      </c>
      <c r="J5800" s="247">
        <f t="shared" si="758"/>
        <v>6.3441319231472209</v>
      </c>
      <c r="K5800" s="176">
        <f t="shared" si="759"/>
        <v>25.52</v>
      </c>
      <c r="L5800" s="249">
        <f t="shared" si="754"/>
        <v>24.93413192314722</v>
      </c>
      <c r="M5800" s="99"/>
      <c r="N5800" s="99"/>
      <c r="O5800" s="239">
        <f t="shared" si="739"/>
        <v>3.620000000000001</v>
      </c>
      <c r="P5800" s="175">
        <f t="shared" si="749"/>
        <v>1.7236644497074813</v>
      </c>
      <c r="Q5800" s="240">
        <f t="shared" si="750"/>
        <v>0.14184952978056431</v>
      </c>
      <c r="R5800" s="177">
        <f t="shared" si="751"/>
        <v>6.9128713003533279E-2</v>
      </c>
      <c r="S5800" s="315">
        <v>0</v>
      </c>
      <c r="T5800" s="320">
        <v>2.3199999999999998E-2</v>
      </c>
      <c r="U5800" s="313">
        <v>0</v>
      </c>
      <c r="V5800" s="314">
        <v>0</v>
      </c>
      <c r="W5800" s="315">
        <v>0</v>
      </c>
      <c r="X5800" s="314">
        <v>0</v>
      </c>
      <c r="Y5800" s="316">
        <f t="shared" si="760"/>
        <v>21.876799999999999</v>
      </c>
      <c r="Z5800" s="298">
        <v>0</v>
      </c>
      <c r="AA5800" s="299">
        <v>0</v>
      </c>
      <c r="AB5800" s="300">
        <v>341.2</v>
      </c>
      <c r="AC5800" s="300">
        <v>0.3</v>
      </c>
      <c r="AD5800" s="301">
        <v>15.17</v>
      </c>
      <c r="AE5800" s="301">
        <v>4.29</v>
      </c>
      <c r="AF5800" s="300">
        <v>355.25</v>
      </c>
      <c r="AG5800" s="300">
        <v>0.3</v>
      </c>
      <c r="AH5800" s="300">
        <v>20</v>
      </c>
      <c r="AI5800" s="300">
        <v>0</v>
      </c>
      <c r="AJ5800" s="301">
        <v>20</v>
      </c>
      <c r="AK5800" s="928"/>
      <c r="AL5800"/>
      <c r="AM5800"/>
      <c r="AN5800" s="302">
        <f t="shared" si="762"/>
        <v>35.17</v>
      </c>
      <c r="AO5800" s="494"/>
      <c r="AP5800" s="317">
        <f t="shared" si="761"/>
        <v>10.235868076852782</v>
      </c>
      <c r="AQ5800" s="175">
        <f t="shared" si="756"/>
        <v>27.981293277311</v>
      </c>
      <c r="AR5800" s="175">
        <f t="shared" si="763"/>
        <v>43.151293277310998</v>
      </c>
      <c r="AS5800" s="177">
        <f t="shared" si="752"/>
        <v>18.353361354163781</v>
      </c>
      <c r="AT5800" s="304"/>
      <c r="AU5800" s="304"/>
      <c r="AV5800" s="318">
        <v>8.5399999999999991</v>
      </c>
      <c r="BB5800" s="372">
        <f t="shared" si="755"/>
        <v>26.630000000000003</v>
      </c>
      <c r="BC5800" s="684"/>
      <c r="BF5800" s="309">
        <v>227</v>
      </c>
      <c r="BG5800" s="694"/>
      <c r="BH5800" s="694"/>
      <c r="BI5800" s="342">
        <v>360.66</v>
      </c>
    </row>
    <row r="5801" spans="1:61" s="7" customFormat="1" x14ac:dyDescent="0.2">
      <c r="A5801" s="58">
        <v>42317</v>
      </c>
      <c r="B5801" s="309">
        <v>16.72</v>
      </c>
      <c r="C5801" s="175">
        <f t="shared" si="757"/>
        <v>18.113830544269238</v>
      </c>
      <c r="D5801" s="174">
        <v>6.09</v>
      </c>
      <c r="E5801" s="210">
        <f t="shared" si="753"/>
        <v>24.59</v>
      </c>
      <c r="F5801" s="211">
        <f t="shared" ref="F5801:F5853" si="764">+B5801+D5801</f>
        <v>22.81</v>
      </c>
      <c r="G5801" s="177">
        <f t="shared" ref="G5801:G5853" si="765">C5801+D5801</f>
        <v>24.203830544269238</v>
      </c>
      <c r="H5801" s="310">
        <v>18.5</v>
      </c>
      <c r="I5801" s="174">
        <v>6.54</v>
      </c>
      <c r="J5801" s="247">
        <f t="shared" si="758"/>
        <v>5.9871028538791959</v>
      </c>
      <c r="K5801" s="176">
        <f t="shared" si="759"/>
        <v>25.04</v>
      </c>
      <c r="L5801" s="249">
        <f t="shared" si="754"/>
        <v>24.487102853879197</v>
      </c>
      <c r="M5801" s="99"/>
      <c r="N5801" s="99"/>
      <c r="O5801" s="239">
        <f t="shared" si="739"/>
        <v>2.2300000000000004</v>
      </c>
      <c r="P5801" s="175">
        <f t="shared" si="749"/>
        <v>0.28327230960995919</v>
      </c>
      <c r="Q5801" s="240">
        <f t="shared" si="750"/>
        <v>8.9057507987220466E-2</v>
      </c>
      <c r="R5801" s="177">
        <f t="shared" si="751"/>
        <v>1.1568224763064764E-2</v>
      </c>
      <c r="S5801" s="315">
        <v>0.47</v>
      </c>
      <c r="T5801" s="320">
        <v>2.3199999999999998E-2</v>
      </c>
      <c r="U5801" s="313">
        <v>0</v>
      </c>
      <c r="V5801" s="314">
        <v>0</v>
      </c>
      <c r="W5801" s="315">
        <v>0</v>
      </c>
      <c r="X5801" s="314">
        <v>0</v>
      </c>
      <c r="Y5801" s="316">
        <f t="shared" si="760"/>
        <v>22.316800000000001</v>
      </c>
      <c r="Z5801" s="298">
        <v>0</v>
      </c>
      <c r="AA5801" s="299">
        <v>0</v>
      </c>
      <c r="AB5801" s="300">
        <v>343</v>
      </c>
      <c r="AC5801" s="300">
        <v>1.2</v>
      </c>
      <c r="AD5801" s="301">
        <v>14.71</v>
      </c>
      <c r="AE5801" s="301">
        <v>11.27</v>
      </c>
      <c r="AF5801" s="300">
        <v>356.4</v>
      </c>
      <c r="AG5801" s="300">
        <v>1.4</v>
      </c>
      <c r="AH5801" s="300">
        <v>0</v>
      </c>
      <c r="AI5801" s="300">
        <v>0</v>
      </c>
      <c r="AJ5801" s="301">
        <v>0</v>
      </c>
      <c r="AK5801" s="928"/>
      <c r="AL5801"/>
      <c r="AM5801"/>
      <c r="AN5801" s="302">
        <f t="shared" si="762"/>
        <v>14.71</v>
      </c>
      <c r="AO5801" s="494"/>
      <c r="AP5801" s="317">
        <f t="shared" si="761"/>
        <v>-9.777102853879196</v>
      </c>
      <c r="AQ5801" s="175">
        <f t="shared" si="756"/>
        <v>0</v>
      </c>
      <c r="AR5801" s="175">
        <f t="shared" si="763"/>
        <v>14.71</v>
      </c>
      <c r="AS5801" s="177">
        <f t="shared" si="752"/>
        <v>-9.6607028538791955</v>
      </c>
      <c r="AT5801" s="304"/>
      <c r="AU5801" s="304"/>
      <c r="AV5801" s="318">
        <v>7.58</v>
      </c>
      <c r="BB5801" s="372">
        <f t="shared" si="755"/>
        <v>7.1300000000000008</v>
      </c>
      <c r="BC5801" s="684"/>
      <c r="BF5801" s="309">
        <v>194</v>
      </c>
      <c r="BG5801" s="694"/>
      <c r="BH5801" s="694"/>
      <c r="BI5801" s="342">
        <v>140.78</v>
      </c>
    </row>
    <row r="5802" spans="1:61" s="7" customFormat="1" x14ac:dyDescent="0.2">
      <c r="A5802" s="58">
        <v>42318</v>
      </c>
      <c r="B5802" s="309">
        <v>16.170000000000002</v>
      </c>
      <c r="C5802" s="175">
        <f t="shared" si="757"/>
        <v>17.517980855313017</v>
      </c>
      <c r="D5802" s="174">
        <v>5.81</v>
      </c>
      <c r="E5802" s="210">
        <f t="shared" si="753"/>
        <v>22.88</v>
      </c>
      <c r="F5802" s="211">
        <f t="shared" si="764"/>
        <v>21.98</v>
      </c>
      <c r="G5802" s="177">
        <f t="shared" si="765"/>
        <v>23.327980855313015</v>
      </c>
      <c r="H5802" s="310">
        <v>17.07</v>
      </c>
      <c r="I5802" s="174">
        <v>6.17</v>
      </c>
      <c r="J5802" s="247">
        <f t="shared" si="758"/>
        <v>5.6483829676505559</v>
      </c>
      <c r="K5802" s="176">
        <f t="shared" si="759"/>
        <v>23.240000000000002</v>
      </c>
      <c r="L5802" s="249">
        <f t="shared" si="754"/>
        <v>22.718382967650555</v>
      </c>
      <c r="M5802" s="99"/>
      <c r="N5802" s="99"/>
      <c r="O5802" s="239">
        <f t="shared" si="739"/>
        <v>1.2600000000000016</v>
      </c>
      <c r="P5802" s="175">
        <f t="shared" si="749"/>
        <v>-0.60959788766245993</v>
      </c>
      <c r="Q5802" s="240">
        <f t="shared" si="750"/>
        <v>5.4216867469879582E-2</v>
      </c>
      <c r="R5802" s="177">
        <f t="shared" si="751"/>
        <v>-2.6832802692448938E-2</v>
      </c>
      <c r="S5802" s="315">
        <v>0</v>
      </c>
      <c r="T5802" s="320">
        <v>0.111</v>
      </c>
      <c r="U5802" s="313">
        <v>0</v>
      </c>
      <c r="V5802" s="314">
        <v>0</v>
      </c>
      <c r="W5802" s="315">
        <v>0</v>
      </c>
      <c r="X5802" s="314">
        <v>0</v>
      </c>
      <c r="Y5802" s="316">
        <f t="shared" si="760"/>
        <v>21.869</v>
      </c>
      <c r="Z5802" s="298">
        <v>0</v>
      </c>
      <c r="AA5802" s="299">
        <v>0</v>
      </c>
      <c r="AB5802" s="300">
        <v>341.8</v>
      </c>
      <c r="AC5802" s="300">
        <v>0</v>
      </c>
      <c r="AD5802" s="301">
        <v>15.6</v>
      </c>
      <c r="AE5802" s="301">
        <v>10.9</v>
      </c>
      <c r="AF5802" s="300">
        <v>355.7</v>
      </c>
      <c r="AG5802" s="300">
        <v>0</v>
      </c>
      <c r="AH5802" s="300">
        <v>5</v>
      </c>
      <c r="AI5802" s="300">
        <v>0</v>
      </c>
      <c r="AJ5802" s="301">
        <v>5</v>
      </c>
      <c r="AK5802" s="928"/>
      <c r="AL5802"/>
      <c r="AM5802"/>
      <c r="AN5802" s="302">
        <f t="shared" si="762"/>
        <v>20.6</v>
      </c>
      <c r="AO5802" s="494"/>
      <c r="AP5802" s="317">
        <f t="shared" si="761"/>
        <v>-2.1183829676505539</v>
      </c>
      <c r="AQ5802" s="175">
        <f t="shared" si="756"/>
        <v>6.99532331932775</v>
      </c>
      <c r="AR5802" s="175">
        <f t="shared" si="763"/>
        <v>22.595323319327751</v>
      </c>
      <c r="AS5802" s="177">
        <f t="shared" si="752"/>
        <v>-6.9659648322804912E-2</v>
      </c>
      <c r="AT5802" s="304"/>
      <c r="AU5802" s="304"/>
      <c r="AV5802" s="318">
        <v>7.8</v>
      </c>
      <c r="BB5802" s="372">
        <f t="shared" si="755"/>
        <v>12.8</v>
      </c>
      <c r="BC5802" s="684"/>
      <c r="BF5802" s="309">
        <v>89</v>
      </c>
      <c r="BG5802" s="694"/>
      <c r="BH5802" s="694"/>
      <c r="BI5802" s="342">
        <v>133.59</v>
      </c>
    </row>
    <row r="5803" spans="1:61" s="7" customFormat="1" x14ac:dyDescent="0.2">
      <c r="A5803" s="58">
        <v>42319</v>
      </c>
      <c r="B5803" s="309">
        <v>16.32</v>
      </c>
      <c r="C5803" s="175">
        <f t="shared" si="757"/>
        <v>17.680485315937439</v>
      </c>
      <c r="D5803" s="174">
        <v>6.66</v>
      </c>
      <c r="E5803" s="210">
        <f t="shared" si="753"/>
        <v>24.54</v>
      </c>
      <c r="F5803" s="211">
        <f t="shared" si="764"/>
        <v>22.98</v>
      </c>
      <c r="G5803" s="177">
        <f t="shared" si="765"/>
        <v>24.340485315937439</v>
      </c>
      <c r="H5803" s="310">
        <v>17.88</v>
      </c>
      <c r="I5803" s="174">
        <v>7</v>
      </c>
      <c r="J5803" s="247">
        <f t="shared" si="758"/>
        <v>6.4082140637850715</v>
      </c>
      <c r="K5803" s="176">
        <f t="shared" si="759"/>
        <v>24.88</v>
      </c>
      <c r="L5803" s="249">
        <f t="shared" si="754"/>
        <v>24.28821406378507</v>
      </c>
      <c r="M5803" s="99"/>
      <c r="N5803" s="99"/>
      <c r="O5803" s="239">
        <f t="shared" si="739"/>
        <v>1.8999999999999986</v>
      </c>
      <c r="P5803" s="175">
        <f t="shared" si="749"/>
        <v>-5.2271252152369385E-2</v>
      </c>
      <c r="Q5803" s="240">
        <f t="shared" si="750"/>
        <v>7.6366559485530491E-2</v>
      </c>
      <c r="R5803" s="177">
        <f t="shared" si="751"/>
        <v>-2.1521241543365848E-3</v>
      </c>
      <c r="S5803" s="315">
        <v>0</v>
      </c>
      <c r="T5803" s="320">
        <v>0.111</v>
      </c>
      <c r="U5803" s="313">
        <v>0</v>
      </c>
      <c r="V5803" s="314">
        <v>0</v>
      </c>
      <c r="W5803" s="315">
        <v>0</v>
      </c>
      <c r="X5803" s="314">
        <v>0</v>
      </c>
      <c r="Y5803" s="316">
        <f t="shared" si="760"/>
        <v>22.869</v>
      </c>
      <c r="Z5803" s="298">
        <v>0</v>
      </c>
      <c r="AA5803" s="299">
        <v>0</v>
      </c>
      <c r="AB5803" s="300">
        <v>341.5</v>
      </c>
      <c r="AC5803" s="300">
        <v>0</v>
      </c>
      <c r="AD5803" s="301">
        <v>15.18</v>
      </c>
      <c r="AE5803" s="301">
        <v>12.35</v>
      </c>
      <c r="AF5803" s="300">
        <v>355.45</v>
      </c>
      <c r="AG5803" s="300">
        <v>0</v>
      </c>
      <c r="AH5803" s="300">
        <v>6</v>
      </c>
      <c r="AI5803" s="300">
        <v>0</v>
      </c>
      <c r="AJ5803" s="301">
        <v>6</v>
      </c>
      <c r="AK5803" s="928"/>
      <c r="AL5803"/>
      <c r="AM5803"/>
      <c r="AN5803" s="302">
        <f t="shared" si="762"/>
        <v>21.18</v>
      </c>
      <c r="AO5803" s="494"/>
      <c r="AP5803" s="317">
        <f t="shared" si="761"/>
        <v>-3.1082140637850699</v>
      </c>
      <c r="AQ5803" s="175">
        <f t="shared" si="756"/>
        <v>8.3943879831932993</v>
      </c>
      <c r="AR5803" s="175">
        <f t="shared" si="763"/>
        <v>23.574387983193297</v>
      </c>
      <c r="AS5803" s="177">
        <f t="shared" si="752"/>
        <v>-0.60042608059177383</v>
      </c>
      <c r="AT5803" s="304"/>
      <c r="AU5803" s="304"/>
      <c r="AV5803" s="318">
        <v>5.08</v>
      </c>
      <c r="BB5803" s="372">
        <f t="shared" si="755"/>
        <v>16.100000000000001</v>
      </c>
      <c r="BC5803" s="684"/>
      <c r="BF5803" s="309">
        <v>189</v>
      </c>
      <c r="BG5803" s="694"/>
      <c r="BH5803" s="694"/>
      <c r="BI5803" s="342">
        <v>210.43</v>
      </c>
    </row>
    <row r="5804" spans="1:61" s="7" customFormat="1" x14ac:dyDescent="0.2">
      <c r="A5804" s="58">
        <v>42320</v>
      </c>
      <c r="B5804" s="309">
        <v>15.1</v>
      </c>
      <c r="C5804" s="175">
        <f t="shared" si="757"/>
        <v>16.358782369525446</v>
      </c>
      <c r="D5804" s="174">
        <v>8.01</v>
      </c>
      <c r="E5804" s="210">
        <f t="shared" si="753"/>
        <v>26.1</v>
      </c>
      <c r="F5804" s="218">
        <f t="shared" si="764"/>
        <v>23.11</v>
      </c>
      <c r="G5804" s="177">
        <f t="shared" si="765"/>
        <v>24.368782369525448</v>
      </c>
      <c r="H5804" s="310">
        <v>18.09</v>
      </c>
      <c r="I5804" s="174">
        <v>8.23</v>
      </c>
      <c r="J5804" s="247">
        <f t="shared" si="758"/>
        <v>7.5342288207073063</v>
      </c>
      <c r="K5804" s="176">
        <f t="shared" si="759"/>
        <v>26.32</v>
      </c>
      <c r="L5804" s="249">
        <f t="shared" si="754"/>
        <v>25.624228820707305</v>
      </c>
      <c r="M5804" s="99"/>
      <c r="N5804" s="99"/>
      <c r="O5804" s="239">
        <f t="shared" si="739"/>
        <v>3.2100000000000009</v>
      </c>
      <c r="P5804" s="175">
        <f t="shared" si="749"/>
        <v>1.2554464511818573</v>
      </c>
      <c r="Q5804" s="240">
        <f t="shared" si="750"/>
        <v>0.12196048632218848</v>
      </c>
      <c r="R5804" s="177">
        <f t="shared" si="751"/>
        <v>4.8994506721205713E-2</v>
      </c>
      <c r="S5804" s="315">
        <v>0</v>
      </c>
      <c r="T5804" s="320">
        <v>0.111</v>
      </c>
      <c r="U5804" s="313">
        <v>0</v>
      </c>
      <c r="V5804" s="314">
        <v>0</v>
      </c>
      <c r="W5804" s="315">
        <v>0</v>
      </c>
      <c r="X5804" s="314">
        <v>0</v>
      </c>
      <c r="Y5804" s="316">
        <f t="shared" si="760"/>
        <v>22.998999999999999</v>
      </c>
      <c r="Z5804" s="298">
        <v>0</v>
      </c>
      <c r="AA5804" s="299">
        <v>0</v>
      </c>
      <c r="AB5804" s="300">
        <v>341.4</v>
      </c>
      <c r="AC5804" s="300">
        <v>0</v>
      </c>
      <c r="AD5804" s="301">
        <v>15.24</v>
      </c>
      <c r="AE5804" s="301">
        <v>11.68</v>
      </c>
      <c r="AF5804" s="300">
        <v>355.3</v>
      </c>
      <c r="AG5804" s="300">
        <v>0</v>
      </c>
      <c r="AH5804" s="300">
        <v>6</v>
      </c>
      <c r="AI5804" s="300">
        <v>0</v>
      </c>
      <c r="AJ5804" s="301">
        <v>6</v>
      </c>
      <c r="AK5804" s="928"/>
      <c r="AL5804"/>
      <c r="AM5804"/>
      <c r="AN5804" s="302">
        <f t="shared" si="762"/>
        <v>21.240000000000002</v>
      </c>
      <c r="AO5804" s="494"/>
      <c r="AP5804" s="317">
        <f t="shared" si="761"/>
        <v>-4.3842288207073032</v>
      </c>
      <c r="AQ5804" s="175">
        <f t="shared" si="756"/>
        <v>8.3943879831932993</v>
      </c>
      <c r="AR5804" s="175">
        <f t="shared" si="763"/>
        <v>23.634387983193299</v>
      </c>
      <c r="AS5804" s="177">
        <f t="shared" si="752"/>
        <v>-1.8614408375140066</v>
      </c>
      <c r="AT5804" s="304"/>
      <c r="AU5804" s="304"/>
      <c r="AV5804" s="318">
        <v>12.73</v>
      </c>
      <c r="BB5804" s="372">
        <f t="shared" si="755"/>
        <v>8.5100000000000016</v>
      </c>
      <c r="BC5804" s="684"/>
      <c r="BF5804" s="309">
        <v>214</v>
      </c>
      <c r="BG5804" s="694"/>
      <c r="BH5804" s="694"/>
      <c r="BI5804" s="342">
        <v>162.06</v>
      </c>
    </row>
    <row r="5805" spans="1:61" s="7" customFormat="1" x14ac:dyDescent="0.2">
      <c r="A5805" s="58">
        <v>42321</v>
      </c>
      <c r="B5805" s="309">
        <v>14.85</v>
      </c>
      <c r="C5805" s="175">
        <f t="shared" si="757"/>
        <v>16.087941601818073</v>
      </c>
      <c r="D5805" s="174">
        <v>7.69</v>
      </c>
      <c r="E5805" s="210">
        <f t="shared" si="753"/>
        <v>25.060000000000002</v>
      </c>
      <c r="F5805" s="211">
        <f t="shared" si="764"/>
        <v>22.54</v>
      </c>
      <c r="G5805" s="177">
        <f t="shared" si="765"/>
        <v>23.777941601818075</v>
      </c>
      <c r="H5805" s="310">
        <v>17.37</v>
      </c>
      <c r="I5805" s="174">
        <v>8.2200000000000006</v>
      </c>
      <c r="J5805" s="247">
        <f t="shared" si="758"/>
        <v>7.5250742291876129</v>
      </c>
      <c r="K5805" s="176">
        <f t="shared" si="759"/>
        <v>25.590000000000003</v>
      </c>
      <c r="L5805" s="249">
        <f t="shared" si="754"/>
        <v>24.895074229187614</v>
      </c>
      <c r="M5805" s="99"/>
      <c r="N5805" s="99"/>
      <c r="O5805" s="239">
        <f t="shared" si="739"/>
        <v>3.0500000000000043</v>
      </c>
      <c r="P5805" s="175">
        <f t="shared" si="749"/>
        <v>1.1171326273695392</v>
      </c>
      <c r="Q5805" s="240">
        <f t="shared" si="750"/>
        <v>0.11918718249316154</v>
      </c>
      <c r="R5805" s="177">
        <f t="shared" si="751"/>
        <v>4.4873641150255529E-2</v>
      </c>
      <c r="S5805" s="315">
        <v>0</v>
      </c>
      <c r="T5805" s="320">
        <v>0.111</v>
      </c>
      <c r="U5805" s="313">
        <v>0</v>
      </c>
      <c r="V5805" s="314">
        <v>0</v>
      </c>
      <c r="W5805" s="315">
        <v>0</v>
      </c>
      <c r="X5805" s="314">
        <v>0</v>
      </c>
      <c r="Y5805" s="316">
        <f t="shared" si="760"/>
        <v>22.428999999999998</v>
      </c>
      <c r="Z5805" s="298">
        <v>0</v>
      </c>
      <c r="AA5805" s="299">
        <v>0</v>
      </c>
      <c r="AB5805" s="300">
        <v>341.3</v>
      </c>
      <c r="AC5805" s="300">
        <v>0</v>
      </c>
      <c r="AD5805" s="301">
        <v>15.29</v>
      </c>
      <c r="AE5805" s="301">
        <v>11.4</v>
      </c>
      <c r="AF5805" s="300">
        <v>355.25</v>
      </c>
      <c r="AG5805" s="300">
        <v>0</v>
      </c>
      <c r="AH5805" s="300">
        <v>0</v>
      </c>
      <c r="AI5805" s="300">
        <v>0</v>
      </c>
      <c r="AJ5805" s="301">
        <v>0</v>
      </c>
      <c r="AK5805" s="928"/>
      <c r="AL5805"/>
      <c r="AM5805"/>
      <c r="AN5805" s="302">
        <f t="shared" si="762"/>
        <v>15.29</v>
      </c>
      <c r="AO5805" s="494"/>
      <c r="AP5805" s="317">
        <f t="shared" si="761"/>
        <v>-9.6050742291876148</v>
      </c>
      <c r="AQ5805" s="175">
        <f t="shared" si="756"/>
        <v>0</v>
      </c>
      <c r="AR5805" s="175">
        <f t="shared" si="763"/>
        <v>15.29</v>
      </c>
      <c r="AS5805" s="177">
        <f t="shared" si="752"/>
        <v>-9.5468742291876154</v>
      </c>
      <c r="AT5805" s="304"/>
      <c r="AU5805" s="304"/>
      <c r="AV5805" s="318">
        <v>9.58</v>
      </c>
      <c r="BB5805" s="372">
        <f t="shared" si="755"/>
        <v>5.7099999999999991</v>
      </c>
      <c r="BC5805" s="684"/>
      <c r="BF5805" s="309">
        <v>97</v>
      </c>
      <c r="BG5805" s="694"/>
      <c r="BH5805" s="694"/>
      <c r="BI5805" s="342">
        <v>156.44999999999999</v>
      </c>
    </row>
    <row r="5806" spans="1:61" s="7" customFormat="1" x14ac:dyDescent="0.2">
      <c r="A5806" s="58">
        <v>42322</v>
      </c>
      <c r="B5806" s="309">
        <v>15.04</v>
      </c>
      <c r="C5806" s="175">
        <f t="shared" si="757"/>
        <v>16.293780585275677</v>
      </c>
      <c r="D5806" s="174">
        <v>7.06</v>
      </c>
      <c r="E5806" s="210">
        <f t="shared" si="753"/>
        <v>21.95</v>
      </c>
      <c r="F5806" s="211">
        <f t="shared" si="764"/>
        <v>22.099999999999998</v>
      </c>
      <c r="G5806" s="177">
        <f t="shared" si="765"/>
        <v>23.353780585275675</v>
      </c>
      <c r="H5806" s="310">
        <v>14.89</v>
      </c>
      <c r="I5806" s="174">
        <v>9.1199999999999992</v>
      </c>
      <c r="J5806" s="247">
        <f t="shared" si="758"/>
        <v>8.3489874659599792</v>
      </c>
      <c r="K5806" s="176">
        <f t="shared" si="759"/>
        <v>24.009999999999998</v>
      </c>
      <c r="L5806" s="249">
        <f t="shared" si="754"/>
        <v>23.23898746595998</v>
      </c>
      <c r="M5806" s="99"/>
      <c r="N5806" s="99"/>
      <c r="O5806" s="239">
        <f t="shared" si="739"/>
        <v>1.9100000000000001</v>
      </c>
      <c r="P5806" s="175">
        <f t="shared" si="749"/>
        <v>-0.11479311931569569</v>
      </c>
      <c r="Q5806" s="240">
        <f t="shared" si="750"/>
        <v>7.9550187421907545E-2</v>
      </c>
      <c r="R5806" s="177">
        <f t="shared" si="751"/>
        <v>-4.9396781802065358E-3</v>
      </c>
      <c r="S5806" s="315">
        <v>0</v>
      </c>
      <c r="T5806" s="320">
        <v>1.6714285714285713E-2</v>
      </c>
      <c r="U5806" s="313">
        <v>0</v>
      </c>
      <c r="V5806" s="314">
        <v>0</v>
      </c>
      <c r="W5806" s="315">
        <v>0</v>
      </c>
      <c r="X5806" s="314">
        <v>0</v>
      </c>
      <c r="Y5806" s="316">
        <f t="shared" si="760"/>
        <v>22.083285714285712</v>
      </c>
      <c r="Z5806" s="298">
        <v>0</v>
      </c>
      <c r="AA5806" s="299">
        <v>0</v>
      </c>
      <c r="AB5806" s="300">
        <v>341.2</v>
      </c>
      <c r="AC5806" s="300">
        <v>0</v>
      </c>
      <c r="AD5806" s="301">
        <v>16.38</v>
      </c>
      <c r="AE5806" s="301">
        <v>11.5</v>
      </c>
      <c r="AF5806" s="300">
        <v>355.2</v>
      </c>
      <c r="AG5806" s="300">
        <v>0</v>
      </c>
      <c r="AH5806" s="300">
        <v>0</v>
      </c>
      <c r="AI5806" s="300">
        <v>0</v>
      </c>
      <c r="AJ5806" s="301">
        <v>0</v>
      </c>
      <c r="AK5806" s="928"/>
      <c r="AL5806"/>
      <c r="AM5806"/>
      <c r="AN5806" s="302">
        <f t="shared" si="762"/>
        <v>16.38</v>
      </c>
      <c r="AO5806" s="494"/>
      <c r="AP5806" s="317">
        <f t="shared" si="761"/>
        <v>-6.8589874659599808</v>
      </c>
      <c r="AQ5806" s="175">
        <f t="shared" si="756"/>
        <v>0</v>
      </c>
      <c r="AR5806" s="175">
        <f t="shared" si="763"/>
        <v>16.38</v>
      </c>
      <c r="AS5806" s="177">
        <f t="shared" si="752"/>
        <v>-6.7533874659599817</v>
      </c>
      <c r="AT5806" s="304"/>
      <c r="AU5806" s="304"/>
      <c r="AV5806" s="318">
        <v>9.6199999999999992</v>
      </c>
      <c r="BB5806" s="372">
        <f t="shared" si="755"/>
        <v>6.76</v>
      </c>
      <c r="BC5806" s="684"/>
      <c r="BF5806" s="309">
        <v>176</v>
      </c>
      <c r="BG5806" s="694"/>
      <c r="BH5806" s="694"/>
      <c r="BI5806" s="342">
        <v>217.77</v>
      </c>
    </row>
    <row r="5807" spans="1:61" s="7" customFormat="1" x14ac:dyDescent="0.2">
      <c r="A5807" s="58">
        <v>42323</v>
      </c>
      <c r="B5807" s="309">
        <v>14.45</v>
      </c>
      <c r="C5807" s="175">
        <f t="shared" si="757"/>
        <v>15.654596373486273</v>
      </c>
      <c r="D5807" s="174">
        <v>7.67</v>
      </c>
      <c r="E5807" s="210">
        <f t="shared" si="753"/>
        <v>24.770000000000003</v>
      </c>
      <c r="F5807" s="211">
        <f t="shared" si="764"/>
        <v>22.119999999999997</v>
      </c>
      <c r="G5807" s="177">
        <f t="shared" si="765"/>
        <v>23.324596373486273</v>
      </c>
      <c r="H5807" s="310">
        <v>17.100000000000001</v>
      </c>
      <c r="I5807" s="174">
        <v>8.91</v>
      </c>
      <c r="J5807" s="247">
        <f t="shared" si="758"/>
        <v>8.1567410440464272</v>
      </c>
      <c r="K5807" s="176">
        <f t="shared" si="759"/>
        <v>26.01</v>
      </c>
      <c r="L5807" s="249">
        <f t="shared" si="754"/>
        <v>25.256741044046429</v>
      </c>
      <c r="M5807" s="99"/>
      <c r="N5807" s="99"/>
      <c r="O5807" s="239">
        <f t="shared" si="739"/>
        <v>3.8900000000000041</v>
      </c>
      <c r="P5807" s="175">
        <f t="shared" si="749"/>
        <v>1.9321446705601559</v>
      </c>
      <c r="Q5807" s="240">
        <f t="shared" si="750"/>
        <v>0.14955786236063068</v>
      </c>
      <c r="R5807" s="177">
        <f t="shared" si="751"/>
        <v>7.6500157609035835E-2</v>
      </c>
      <c r="S5807" s="315">
        <v>0</v>
      </c>
      <c r="T5807" s="320">
        <v>1.6714285714285713E-2</v>
      </c>
      <c r="U5807" s="313">
        <v>0</v>
      </c>
      <c r="V5807" s="314">
        <v>0</v>
      </c>
      <c r="W5807" s="315">
        <v>0</v>
      </c>
      <c r="X5807" s="314">
        <v>0</v>
      </c>
      <c r="Y5807" s="316">
        <f t="shared" si="760"/>
        <v>22.103285714285711</v>
      </c>
      <c r="Z5807" s="298">
        <v>0</v>
      </c>
      <c r="AA5807" s="299">
        <v>0</v>
      </c>
      <c r="AB5807" s="300">
        <v>341.1</v>
      </c>
      <c r="AC5807" s="300">
        <v>0</v>
      </c>
      <c r="AD5807" s="301">
        <v>13.91</v>
      </c>
      <c r="AE5807" s="301">
        <v>11.77</v>
      </c>
      <c r="AF5807" s="300">
        <v>355.15</v>
      </c>
      <c r="AG5807" s="300">
        <v>0</v>
      </c>
      <c r="AH5807" s="300">
        <v>4</v>
      </c>
      <c r="AI5807" s="300">
        <v>0</v>
      </c>
      <c r="AJ5807" s="301">
        <v>4</v>
      </c>
      <c r="AK5807" s="928"/>
      <c r="AL5807"/>
      <c r="AM5807"/>
      <c r="AN5807" s="302">
        <f t="shared" si="762"/>
        <v>17.91</v>
      </c>
      <c r="AO5807" s="494"/>
      <c r="AP5807" s="317">
        <f t="shared" si="761"/>
        <v>-7.3467410440464285</v>
      </c>
      <c r="AQ5807" s="175">
        <f t="shared" si="756"/>
        <v>5.5962586554621998</v>
      </c>
      <c r="AR5807" s="175">
        <f t="shared" si="763"/>
        <v>19.506258655462201</v>
      </c>
      <c r="AS5807" s="177">
        <f t="shared" si="752"/>
        <v>-5.6244823885842266</v>
      </c>
      <c r="AT5807" s="304"/>
      <c r="AU5807" s="304"/>
      <c r="AV5807" s="318">
        <v>9.6199999999999992</v>
      </c>
      <c r="BB5807" s="372">
        <f t="shared" si="755"/>
        <v>8.2900000000000009</v>
      </c>
      <c r="BC5807" s="684"/>
      <c r="BF5807" s="309">
        <v>210</v>
      </c>
      <c r="BG5807" s="694"/>
      <c r="BH5807" s="694"/>
      <c r="BI5807" s="342">
        <v>109.38</v>
      </c>
    </row>
    <row r="5808" spans="1:61" s="7" customFormat="1" x14ac:dyDescent="0.2">
      <c r="A5808" s="58">
        <v>42324</v>
      </c>
      <c r="B5808" s="309">
        <v>15.41</v>
      </c>
      <c r="C5808" s="175">
        <f t="shared" si="757"/>
        <v>16.694624921482593</v>
      </c>
      <c r="D5808" s="174">
        <v>7.39</v>
      </c>
      <c r="E5808" s="210">
        <f t="shared" si="753"/>
        <v>25.19</v>
      </c>
      <c r="F5808" s="211">
        <f t="shared" si="764"/>
        <v>22.8</v>
      </c>
      <c r="G5808" s="177">
        <f t="shared" si="765"/>
        <v>24.084624921482593</v>
      </c>
      <c r="H5808" s="310">
        <v>17.8</v>
      </c>
      <c r="I5808" s="174">
        <v>9.07</v>
      </c>
      <c r="J5808" s="247">
        <f t="shared" si="758"/>
        <v>8.3032145083615152</v>
      </c>
      <c r="K5808" s="176">
        <f t="shared" si="759"/>
        <v>26.87</v>
      </c>
      <c r="L5808" s="249">
        <f t="shared" si="754"/>
        <v>26.103214508361518</v>
      </c>
      <c r="M5808" s="99"/>
      <c r="N5808" s="99"/>
      <c r="O5808" s="239">
        <f t="shared" si="739"/>
        <v>4.07</v>
      </c>
      <c r="P5808" s="175">
        <f t="shared" si="749"/>
        <v>2.0185895868789245</v>
      </c>
      <c r="Q5808" s="240">
        <f t="shared" si="750"/>
        <v>0.15147004093784891</v>
      </c>
      <c r="R5808" s="177">
        <f t="shared" si="751"/>
        <v>7.7331073007591442E-2</v>
      </c>
      <c r="S5808" s="315">
        <v>0</v>
      </c>
      <c r="T5808" s="320">
        <v>1.6714285714285713E-2</v>
      </c>
      <c r="U5808" s="313">
        <v>0</v>
      </c>
      <c r="V5808" s="314">
        <v>0</v>
      </c>
      <c r="W5808" s="315">
        <v>0</v>
      </c>
      <c r="X5808" s="314">
        <v>0</v>
      </c>
      <c r="Y5808" s="316">
        <f t="shared" si="760"/>
        <v>22.783285714285714</v>
      </c>
      <c r="Z5808" s="298">
        <v>0</v>
      </c>
      <c r="AA5808" s="299">
        <v>0</v>
      </c>
      <c r="AB5808" s="300">
        <v>341</v>
      </c>
      <c r="AC5808" s="300">
        <v>0</v>
      </c>
      <c r="AD5808" s="301">
        <v>15.14</v>
      </c>
      <c r="AE5808" s="301">
        <v>11.6</v>
      </c>
      <c r="AF5808" s="300">
        <v>355.15</v>
      </c>
      <c r="AG5808" s="300">
        <v>0</v>
      </c>
      <c r="AH5808" s="300">
        <v>7</v>
      </c>
      <c r="AI5808" s="300">
        <v>0</v>
      </c>
      <c r="AJ5808" s="301">
        <v>7</v>
      </c>
      <c r="AK5808" s="928"/>
      <c r="AL5808"/>
      <c r="AM5808"/>
      <c r="AN5808" s="302">
        <f t="shared" si="762"/>
        <v>22.14</v>
      </c>
      <c r="AO5808" s="494"/>
      <c r="AP5808" s="317">
        <f t="shared" si="761"/>
        <v>-3.9632145083615171</v>
      </c>
      <c r="AQ5808" s="175">
        <f t="shared" si="756"/>
        <v>9.7934526470588494</v>
      </c>
      <c r="AR5808" s="175">
        <f t="shared" si="763"/>
        <v>24.93345264705885</v>
      </c>
      <c r="AS5808" s="177">
        <f t="shared" si="752"/>
        <v>-1.1085618613026682</v>
      </c>
      <c r="AT5808" s="304"/>
      <c r="AU5808" s="304"/>
      <c r="AV5808" s="318">
        <v>7.47</v>
      </c>
      <c r="BB5808" s="372">
        <f t="shared" si="755"/>
        <v>14.670000000000002</v>
      </c>
      <c r="BC5808" s="684"/>
      <c r="BF5808" s="309">
        <v>102</v>
      </c>
      <c r="BG5808" s="694"/>
      <c r="BH5808" s="694"/>
      <c r="BI5808" s="342">
        <v>146.30000000000001</v>
      </c>
    </row>
    <row r="5809" spans="1:61" s="7" customFormat="1" x14ac:dyDescent="0.2">
      <c r="A5809" s="58">
        <v>42325</v>
      </c>
      <c r="B5809" s="309">
        <v>15.82</v>
      </c>
      <c r="C5809" s="175">
        <f t="shared" si="757"/>
        <v>17.138803780522689</v>
      </c>
      <c r="D5809" s="174">
        <v>7.31</v>
      </c>
      <c r="E5809" s="210">
        <f t="shared" si="753"/>
        <v>23.36</v>
      </c>
      <c r="F5809" s="211">
        <f t="shared" si="764"/>
        <v>23.13</v>
      </c>
      <c r="G5809" s="177">
        <f t="shared" si="765"/>
        <v>24.448803780522688</v>
      </c>
      <c r="H5809" s="310">
        <v>16.05</v>
      </c>
      <c r="I5809" s="174">
        <v>9.06</v>
      </c>
      <c r="J5809" s="247">
        <f t="shared" si="758"/>
        <v>8.294059916841821</v>
      </c>
      <c r="K5809" s="176">
        <f t="shared" si="759"/>
        <v>25.11</v>
      </c>
      <c r="L5809" s="249">
        <f t="shared" si="754"/>
        <v>24.344059916841822</v>
      </c>
      <c r="M5809" s="99"/>
      <c r="N5809" s="99"/>
      <c r="O5809" s="239">
        <f t="shared" si="739"/>
        <v>1.9800000000000004</v>
      </c>
      <c r="P5809" s="175">
        <f t="shared" si="749"/>
        <v>-0.10474386368086641</v>
      </c>
      <c r="Q5809" s="240">
        <f t="shared" si="750"/>
        <v>7.8853046594982101E-2</v>
      </c>
      <c r="R5809" s="177">
        <f t="shared" si="751"/>
        <v>-4.3026456572431461E-3</v>
      </c>
      <c r="S5809" s="315">
        <v>0</v>
      </c>
      <c r="T5809" s="320">
        <v>1.6714285714285713E-2</v>
      </c>
      <c r="U5809" s="313">
        <v>0</v>
      </c>
      <c r="V5809" s="314">
        <v>0</v>
      </c>
      <c r="W5809" s="315">
        <v>0</v>
      </c>
      <c r="X5809" s="314">
        <v>0</v>
      </c>
      <c r="Y5809" s="316">
        <f t="shared" si="760"/>
        <v>23.113285714285713</v>
      </c>
      <c r="Z5809" s="298">
        <v>0</v>
      </c>
      <c r="AA5809" s="299">
        <v>0</v>
      </c>
      <c r="AB5809" s="300">
        <v>341</v>
      </c>
      <c r="AC5809" s="300">
        <v>0</v>
      </c>
      <c r="AD5809" s="301">
        <v>15.17</v>
      </c>
      <c r="AE5809" s="301">
        <v>11.54</v>
      </c>
      <c r="AF5809" s="300">
        <v>355.15</v>
      </c>
      <c r="AG5809" s="300">
        <v>0</v>
      </c>
      <c r="AH5809" s="300">
        <v>0</v>
      </c>
      <c r="AI5809" s="300">
        <v>0</v>
      </c>
      <c r="AJ5809" s="301">
        <v>0</v>
      </c>
      <c r="AK5809" s="928"/>
      <c r="AL5809"/>
      <c r="AM5809"/>
      <c r="AN5809" s="302">
        <f t="shared" si="762"/>
        <v>15.17</v>
      </c>
      <c r="AO5809" s="494"/>
      <c r="AP5809" s="317">
        <f t="shared" si="761"/>
        <v>-9.1740599168418218</v>
      </c>
      <c r="AQ5809" s="175">
        <f t="shared" si="756"/>
        <v>0</v>
      </c>
      <c r="AR5809" s="175">
        <f t="shared" si="763"/>
        <v>15.17</v>
      </c>
      <c r="AS5809" s="177">
        <f t="shared" si="752"/>
        <v>-9.0648599168418222</v>
      </c>
      <c r="AT5809" s="304"/>
      <c r="AU5809" s="304"/>
      <c r="AV5809" s="318">
        <v>10.79</v>
      </c>
      <c r="BB5809" s="372">
        <f t="shared" si="755"/>
        <v>4.3800000000000008</v>
      </c>
      <c r="BC5809" s="684"/>
      <c r="BF5809" s="309">
        <v>182</v>
      </c>
      <c r="BG5809" s="694"/>
      <c r="BH5809" s="694"/>
      <c r="BI5809" s="342">
        <v>168.59</v>
      </c>
    </row>
    <row r="5810" spans="1:61" s="7" customFormat="1" x14ac:dyDescent="0.2">
      <c r="A5810" s="58">
        <v>42326</v>
      </c>
      <c r="B5810" s="309">
        <v>15.05</v>
      </c>
      <c r="C5810" s="175">
        <f t="shared" si="757"/>
        <v>16.304614215983975</v>
      </c>
      <c r="D5810" s="174">
        <v>7.41</v>
      </c>
      <c r="E5810" s="210">
        <f t="shared" si="753"/>
        <v>25.62</v>
      </c>
      <c r="F5810" s="211">
        <f t="shared" si="764"/>
        <v>22.46</v>
      </c>
      <c r="G5810" s="177">
        <f t="shared" si="765"/>
        <v>23.714614215983975</v>
      </c>
      <c r="H5810" s="310">
        <v>18.21</v>
      </c>
      <c r="I5810" s="174">
        <v>9.24</v>
      </c>
      <c r="J5810" s="247">
        <f t="shared" si="758"/>
        <v>8.4588425641962939</v>
      </c>
      <c r="K5810" s="176">
        <f t="shared" si="759"/>
        <v>27.450000000000003</v>
      </c>
      <c r="L5810" s="249">
        <f t="shared" si="754"/>
        <v>26.668842564196297</v>
      </c>
      <c r="M5810" s="99"/>
      <c r="N5810" s="99"/>
      <c r="O5810" s="239">
        <f t="shared" si="739"/>
        <v>4.990000000000002</v>
      </c>
      <c r="P5810" s="175">
        <f t="shared" si="749"/>
        <v>2.9542283482123217</v>
      </c>
      <c r="Q5810" s="240">
        <f t="shared" si="750"/>
        <v>0.18178506375227693</v>
      </c>
      <c r="R5810" s="177">
        <f t="shared" si="751"/>
        <v>0.11077452428244711</v>
      </c>
      <c r="S5810" s="315">
        <v>0</v>
      </c>
      <c r="T5810" s="320">
        <v>1.6714285714285713E-2</v>
      </c>
      <c r="U5810" s="313">
        <v>0</v>
      </c>
      <c r="V5810" s="314">
        <v>0</v>
      </c>
      <c r="W5810" s="315">
        <v>0</v>
      </c>
      <c r="X5810" s="314">
        <v>0</v>
      </c>
      <c r="Y5810" s="316">
        <f t="shared" si="760"/>
        <v>22.443285714285715</v>
      </c>
      <c r="Z5810" s="298">
        <v>0</v>
      </c>
      <c r="AA5810" s="299">
        <v>0</v>
      </c>
      <c r="AB5810" s="300">
        <v>341.1</v>
      </c>
      <c r="AC5810" s="300">
        <v>0</v>
      </c>
      <c r="AD5810" s="301">
        <v>4.38</v>
      </c>
      <c r="AE5810" s="301">
        <v>4.38</v>
      </c>
      <c r="AF5810" s="300">
        <v>355.05</v>
      </c>
      <c r="AG5810" s="300">
        <v>1</v>
      </c>
      <c r="AH5810" s="300">
        <v>28</v>
      </c>
      <c r="AI5810" s="300">
        <v>0</v>
      </c>
      <c r="AJ5810" s="301">
        <v>28</v>
      </c>
      <c r="AK5810" s="928"/>
      <c r="AL5810"/>
      <c r="AM5810"/>
      <c r="AN5810" s="302">
        <f t="shared" si="762"/>
        <v>32.380000000000003</v>
      </c>
      <c r="AO5810" s="494"/>
      <c r="AP5810" s="317">
        <f t="shared" si="761"/>
        <v>5.7111574358037061</v>
      </c>
      <c r="AQ5810" s="175">
        <f t="shared" si="756"/>
        <v>39.173810588235398</v>
      </c>
      <c r="AR5810" s="175">
        <f t="shared" si="763"/>
        <v>43.5538105882354</v>
      </c>
      <c r="AS5810" s="177">
        <f t="shared" si="752"/>
        <v>17.001968024039101</v>
      </c>
      <c r="AT5810" s="304"/>
      <c r="AU5810" s="304"/>
      <c r="AV5810" s="318">
        <v>10.52</v>
      </c>
      <c r="BB5810" s="372">
        <f t="shared" si="755"/>
        <v>21.860000000000003</v>
      </c>
      <c r="BC5810" s="684"/>
      <c r="BF5810" s="309">
        <v>195</v>
      </c>
      <c r="BG5810" s="694"/>
      <c r="BH5810" s="694"/>
      <c r="BI5810" s="342">
        <v>184.17</v>
      </c>
    </row>
    <row r="5811" spans="1:61" s="7" customFormat="1" x14ac:dyDescent="0.2">
      <c r="A5811" s="58">
        <v>42327</v>
      </c>
      <c r="B5811" s="309">
        <v>15.1</v>
      </c>
      <c r="C5811" s="175">
        <f t="shared" si="757"/>
        <v>16.358782369525446</v>
      </c>
      <c r="D5811" s="174">
        <v>7.11</v>
      </c>
      <c r="E5811" s="210">
        <f t="shared" si="753"/>
        <v>23</v>
      </c>
      <c r="F5811" s="211">
        <f t="shared" si="764"/>
        <v>22.21</v>
      </c>
      <c r="G5811" s="177">
        <f t="shared" si="765"/>
        <v>23.468782369525446</v>
      </c>
      <c r="H5811" s="310">
        <v>15.89</v>
      </c>
      <c r="I5811" s="174">
        <v>7.64</v>
      </c>
      <c r="J5811" s="247">
        <f t="shared" si="758"/>
        <v>6.9941079210454209</v>
      </c>
      <c r="K5811" s="176">
        <f t="shared" si="759"/>
        <v>23.53</v>
      </c>
      <c r="L5811" s="249">
        <f t="shared" si="754"/>
        <v>22.88410792104542</v>
      </c>
      <c r="M5811" s="99"/>
      <c r="N5811" s="99"/>
      <c r="O5811" s="239">
        <f t="shared" si="739"/>
        <v>1.3200000000000003</v>
      </c>
      <c r="P5811" s="175">
        <f t="shared" si="749"/>
        <v>-0.58467444848002614</v>
      </c>
      <c r="Q5811" s="240">
        <f t="shared" si="750"/>
        <v>5.6098597535061634E-2</v>
      </c>
      <c r="R5811" s="177">
        <f t="shared" si="751"/>
        <v>-2.5549365983470521E-2</v>
      </c>
      <c r="S5811" s="315">
        <v>0</v>
      </c>
      <c r="T5811" s="320">
        <v>1.6714285714285713E-2</v>
      </c>
      <c r="U5811" s="313">
        <v>0</v>
      </c>
      <c r="V5811" s="314">
        <v>0</v>
      </c>
      <c r="W5811" s="315">
        <v>0</v>
      </c>
      <c r="X5811" s="314">
        <v>0</v>
      </c>
      <c r="Y5811" s="316">
        <f t="shared" si="760"/>
        <v>22.193285714285715</v>
      </c>
      <c r="Z5811" s="298">
        <v>0</v>
      </c>
      <c r="AA5811" s="299">
        <v>0</v>
      </c>
      <c r="AB5811" s="300">
        <v>342.9</v>
      </c>
      <c r="AC5811" s="300">
        <v>1.5</v>
      </c>
      <c r="AD5811" s="301">
        <v>11.06</v>
      </c>
      <c r="AE5811" s="301">
        <v>1.31</v>
      </c>
      <c r="AF5811" s="300">
        <v>355.65</v>
      </c>
      <c r="AG5811" s="300">
        <v>0.7</v>
      </c>
      <c r="AH5811" s="300">
        <v>19</v>
      </c>
      <c r="AI5811" s="300">
        <v>0</v>
      </c>
      <c r="AJ5811" s="301">
        <v>19</v>
      </c>
      <c r="AK5811" s="928"/>
      <c r="AL5811"/>
      <c r="AM5811"/>
      <c r="AN5811" s="302">
        <f t="shared" si="762"/>
        <v>30.060000000000002</v>
      </c>
      <c r="AO5811" s="494"/>
      <c r="AP5811" s="317">
        <f t="shared" si="761"/>
        <v>7.1758920789545826</v>
      </c>
      <c r="AQ5811" s="175">
        <f t="shared" si="756"/>
        <v>26.582228613445448</v>
      </c>
      <c r="AR5811" s="175">
        <f t="shared" si="763"/>
        <v>37.642228613445447</v>
      </c>
      <c r="AS5811" s="177">
        <f t="shared" si="752"/>
        <v>14.798320692400026</v>
      </c>
      <c r="AT5811" s="304"/>
      <c r="AU5811" s="304"/>
      <c r="AV5811" s="318">
        <v>9.7200000000000006</v>
      </c>
      <c r="BB5811" s="372">
        <f t="shared" si="755"/>
        <v>20.340000000000003</v>
      </c>
      <c r="BC5811" s="684"/>
      <c r="BF5811" s="309">
        <v>67</v>
      </c>
      <c r="BG5811" s="694"/>
      <c r="BH5811" s="694"/>
      <c r="BI5811" s="342">
        <v>168.4</v>
      </c>
    </row>
    <row r="5812" spans="1:61" s="7" customFormat="1" x14ac:dyDescent="0.2">
      <c r="A5812" s="58">
        <v>42328</v>
      </c>
      <c r="B5812" s="309">
        <v>15.4</v>
      </c>
      <c r="C5812" s="175">
        <f t="shared" si="757"/>
        <v>16.683791290774298</v>
      </c>
      <c r="D5812" s="174">
        <v>7.03</v>
      </c>
      <c r="E5812" s="210">
        <f t="shared" si="753"/>
        <v>24.93</v>
      </c>
      <c r="F5812" s="211">
        <f t="shared" si="764"/>
        <v>22.43</v>
      </c>
      <c r="G5812" s="177">
        <f t="shared" si="765"/>
        <v>23.713791290774299</v>
      </c>
      <c r="H5812" s="310">
        <v>17.899999999999999</v>
      </c>
      <c r="I5812" s="174">
        <v>7.73</v>
      </c>
      <c r="J5812" s="247">
        <f t="shared" si="758"/>
        <v>7.0764992447226582</v>
      </c>
      <c r="K5812" s="176">
        <f t="shared" si="759"/>
        <v>25.63</v>
      </c>
      <c r="L5812" s="249">
        <f t="shared" si="754"/>
        <v>24.976499244722657</v>
      </c>
      <c r="M5812" s="99"/>
      <c r="N5812" s="99"/>
      <c r="O5812" s="239">
        <f t="shared" si="739"/>
        <v>3.1999999999999993</v>
      </c>
      <c r="P5812" s="175">
        <f t="shared" si="749"/>
        <v>1.2627079539483574</v>
      </c>
      <c r="Q5812" s="240">
        <f t="shared" si="750"/>
        <v>0.12485368708544672</v>
      </c>
      <c r="R5812" s="177">
        <f t="shared" si="751"/>
        <v>5.05558421769279E-2</v>
      </c>
      <c r="S5812" s="315">
        <v>0</v>
      </c>
      <c r="T5812" s="320">
        <v>1.6714285714285713E-2</v>
      </c>
      <c r="U5812" s="313">
        <v>0</v>
      </c>
      <c r="V5812" s="314">
        <v>0</v>
      </c>
      <c r="W5812" s="315">
        <v>0</v>
      </c>
      <c r="X5812" s="314">
        <v>0</v>
      </c>
      <c r="Y5812" s="316">
        <f t="shared" si="760"/>
        <v>22.413285714285713</v>
      </c>
      <c r="Z5812" s="298">
        <v>0</v>
      </c>
      <c r="AA5812" s="299">
        <v>0</v>
      </c>
      <c r="AB5812" s="300">
        <v>342.1</v>
      </c>
      <c r="AC5812" s="300">
        <v>0</v>
      </c>
      <c r="AD5812" s="301">
        <v>14.84</v>
      </c>
      <c r="AE5812" s="301">
        <v>11.45</v>
      </c>
      <c r="AF5812" s="300">
        <v>355.55</v>
      </c>
      <c r="AG5812" s="300">
        <v>0</v>
      </c>
      <c r="AH5812" s="300">
        <v>0</v>
      </c>
      <c r="AI5812" s="300">
        <v>0</v>
      </c>
      <c r="AJ5812" s="301">
        <v>0</v>
      </c>
      <c r="AK5812" s="928"/>
      <c r="AL5812"/>
      <c r="AM5812"/>
      <c r="AN5812" s="302">
        <f t="shared" si="762"/>
        <v>14.84</v>
      </c>
      <c r="AO5812" s="494"/>
      <c r="AP5812" s="317">
        <f t="shared" si="761"/>
        <v>-10.136499244722657</v>
      </c>
      <c r="AQ5812" s="175">
        <f t="shared" si="756"/>
        <v>0</v>
      </c>
      <c r="AR5812" s="175">
        <f t="shared" si="763"/>
        <v>14.84</v>
      </c>
      <c r="AS5812" s="177">
        <f t="shared" si="752"/>
        <v>-10.019499244722656</v>
      </c>
      <c r="AT5812" s="304"/>
      <c r="AU5812" s="304"/>
      <c r="AV5812" s="318">
        <v>10.43</v>
      </c>
      <c r="BB5812" s="372">
        <f t="shared" si="755"/>
        <v>4.41</v>
      </c>
      <c r="BC5812" s="684"/>
      <c r="BF5812" s="309">
        <v>195</v>
      </c>
      <c r="BG5812" s="694"/>
      <c r="BH5812" s="694"/>
      <c r="BI5812" s="342">
        <v>168.2</v>
      </c>
    </row>
    <row r="5813" spans="1:61" s="7" customFormat="1" x14ac:dyDescent="0.2">
      <c r="A5813" s="58">
        <v>42329</v>
      </c>
      <c r="B5813" s="309">
        <v>15.6</v>
      </c>
      <c r="C5813" s="175">
        <f t="shared" si="757"/>
        <v>16.900463904940199</v>
      </c>
      <c r="D5813" s="174">
        <v>6.33</v>
      </c>
      <c r="E5813" s="210">
        <f t="shared" si="753"/>
        <v>22.28</v>
      </c>
      <c r="F5813" s="211">
        <f t="shared" si="764"/>
        <v>21.93</v>
      </c>
      <c r="G5813" s="177">
        <f t="shared" si="765"/>
        <v>23.230463904940201</v>
      </c>
      <c r="H5813" s="310">
        <v>15.95</v>
      </c>
      <c r="I5813" s="174">
        <v>6.48</v>
      </c>
      <c r="J5813" s="247">
        <f t="shared" si="758"/>
        <v>5.9321753047610377</v>
      </c>
      <c r="K5813" s="176">
        <f t="shared" si="759"/>
        <v>22.43</v>
      </c>
      <c r="L5813" s="249">
        <f t="shared" si="754"/>
        <v>21.882175304761038</v>
      </c>
      <c r="M5813" s="99"/>
      <c r="N5813" s="99"/>
      <c r="O5813" s="239">
        <f t="shared" si="739"/>
        <v>0.5</v>
      </c>
      <c r="P5813" s="175">
        <f t="shared" si="749"/>
        <v>-1.3482886001791634</v>
      </c>
      <c r="Q5813" s="240">
        <f t="shared" si="750"/>
        <v>2.229157378510923E-2</v>
      </c>
      <c r="R5813" s="177">
        <f t="shared" si="751"/>
        <v>-6.1615839440140492E-2</v>
      </c>
      <c r="S5813" s="315">
        <v>0</v>
      </c>
      <c r="T5813" s="320">
        <v>3.1823529411764709E-2</v>
      </c>
      <c r="U5813" s="313">
        <v>0</v>
      </c>
      <c r="V5813" s="314">
        <v>0</v>
      </c>
      <c r="W5813" s="315">
        <v>0</v>
      </c>
      <c r="X5813" s="314">
        <v>0</v>
      </c>
      <c r="Y5813" s="316">
        <f t="shared" si="760"/>
        <v>21.898176470588236</v>
      </c>
      <c r="Z5813" s="298">
        <v>0</v>
      </c>
      <c r="AA5813" s="299">
        <v>0</v>
      </c>
      <c r="AB5813" s="300">
        <v>341.8</v>
      </c>
      <c r="AC5813" s="300">
        <v>0</v>
      </c>
      <c r="AD5813" s="301">
        <v>15.24</v>
      </c>
      <c r="AE5813" s="301">
        <v>12.03</v>
      </c>
      <c r="AF5813" s="300">
        <v>355.4</v>
      </c>
      <c r="AG5813" s="300">
        <v>0</v>
      </c>
      <c r="AH5813" s="300">
        <v>0</v>
      </c>
      <c r="AI5813" s="300">
        <v>0</v>
      </c>
      <c r="AJ5813" s="301">
        <v>0</v>
      </c>
      <c r="AK5813" s="928"/>
      <c r="AL5813"/>
      <c r="AM5813"/>
      <c r="AN5813" s="302">
        <f t="shared" si="762"/>
        <v>15.24</v>
      </c>
      <c r="AO5813" s="494"/>
      <c r="AP5813" s="317">
        <f t="shared" si="761"/>
        <v>-6.6421753047610377</v>
      </c>
      <c r="AQ5813" s="175">
        <f t="shared" si="756"/>
        <v>0</v>
      </c>
      <c r="AR5813" s="175">
        <f t="shared" si="763"/>
        <v>15.24</v>
      </c>
      <c r="AS5813" s="177">
        <f t="shared" si="752"/>
        <v>-6.502975304761037</v>
      </c>
      <c r="AT5813" s="304"/>
      <c r="AU5813" s="304"/>
      <c r="AV5813" s="318">
        <v>7.5</v>
      </c>
      <c r="BB5813" s="372">
        <f t="shared" si="755"/>
        <v>7.74</v>
      </c>
      <c r="BC5813" s="684"/>
      <c r="BF5813" s="309">
        <v>232</v>
      </c>
      <c r="BG5813" s="694"/>
      <c r="BH5813" s="694"/>
      <c r="BI5813" s="342">
        <v>214.51</v>
      </c>
    </row>
    <row r="5814" spans="1:61" s="7" customFormat="1" x14ac:dyDescent="0.2">
      <c r="A5814" s="58">
        <v>42330</v>
      </c>
      <c r="B5814" s="309">
        <v>16.2</v>
      </c>
      <c r="C5814" s="175">
        <f t="shared" si="757"/>
        <v>17.550481747437896</v>
      </c>
      <c r="D5814" s="174">
        <v>5.95</v>
      </c>
      <c r="E5814" s="210">
        <f t="shared" si="753"/>
        <v>23.79</v>
      </c>
      <c r="F5814" s="211">
        <f t="shared" si="764"/>
        <v>22.15</v>
      </c>
      <c r="G5814" s="177">
        <f t="shared" si="765"/>
        <v>23.500481747437895</v>
      </c>
      <c r="H5814" s="310">
        <v>17.84</v>
      </c>
      <c r="I5814" s="174">
        <v>6.01</v>
      </c>
      <c r="J5814" s="247">
        <f t="shared" si="758"/>
        <v>5.5019095033354688</v>
      </c>
      <c r="K5814" s="176">
        <f t="shared" si="759"/>
        <v>23.85</v>
      </c>
      <c r="L5814" s="249">
        <f t="shared" si="754"/>
        <v>23.341909503335469</v>
      </c>
      <c r="M5814" s="99"/>
      <c r="N5814" s="99"/>
      <c r="O5814" s="239">
        <f t="shared" si="739"/>
        <v>1.7000000000000028</v>
      </c>
      <c r="P5814" s="175">
        <f t="shared" si="749"/>
        <v>-0.15857224410242665</v>
      </c>
      <c r="Q5814" s="240">
        <f t="shared" si="750"/>
        <v>7.1278825995807246E-2</v>
      </c>
      <c r="R5814" s="177">
        <f t="shared" si="751"/>
        <v>-6.7934563828108106E-3</v>
      </c>
      <c r="S5814" s="315">
        <v>0</v>
      </c>
      <c r="T5814" s="320">
        <v>3.1823529411764709E-2</v>
      </c>
      <c r="U5814" s="313">
        <v>0</v>
      </c>
      <c r="V5814" s="314">
        <v>0</v>
      </c>
      <c r="W5814" s="315">
        <v>0</v>
      </c>
      <c r="X5814" s="314">
        <v>0</v>
      </c>
      <c r="Y5814" s="316">
        <f t="shared" si="760"/>
        <v>22.118176470588235</v>
      </c>
      <c r="Z5814" s="298">
        <v>0</v>
      </c>
      <c r="AA5814" s="299">
        <v>0</v>
      </c>
      <c r="AB5814" s="300">
        <v>341.4</v>
      </c>
      <c r="AC5814" s="300">
        <v>0</v>
      </c>
      <c r="AD5814" s="301">
        <v>15.44</v>
      </c>
      <c r="AE5814" s="301">
        <v>12.23</v>
      </c>
      <c r="AF5814" s="300">
        <v>355.25</v>
      </c>
      <c r="AG5814" s="300">
        <v>0</v>
      </c>
      <c r="AH5814" s="300">
        <v>15</v>
      </c>
      <c r="AI5814" s="300">
        <v>0</v>
      </c>
      <c r="AJ5814" s="301">
        <v>15</v>
      </c>
      <c r="AK5814" s="928"/>
      <c r="AL5814"/>
      <c r="AM5814"/>
      <c r="AN5814" s="302">
        <f t="shared" si="762"/>
        <v>30.439999999999998</v>
      </c>
      <c r="AO5814" s="494"/>
      <c r="AP5814" s="317">
        <f t="shared" si="761"/>
        <v>7.0980904966645291</v>
      </c>
      <c r="AQ5814" s="175">
        <f t="shared" si="756"/>
        <v>20.985969957983251</v>
      </c>
      <c r="AR5814" s="175">
        <f t="shared" si="763"/>
        <v>36.425969957983249</v>
      </c>
      <c r="AS5814" s="177">
        <f t="shared" si="752"/>
        <v>13.164460454647777</v>
      </c>
      <c r="AT5814" s="304"/>
      <c r="AU5814" s="304"/>
      <c r="AV5814" s="318">
        <v>4.62</v>
      </c>
      <c r="BB5814" s="372">
        <f t="shared" si="755"/>
        <v>25.819999999999997</v>
      </c>
      <c r="BC5814" s="684"/>
      <c r="BF5814" s="309">
        <v>134</v>
      </c>
      <c r="BG5814" s="694"/>
      <c r="BH5814" s="694"/>
      <c r="BI5814" s="342">
        <v>168.03</v>
      </c>
    </row>
    <row r="5815" spans="1:61" s="7" customFormat="1" x14ac:dyDescent="0.2">
      <c r="A5815" s="58">
        <v>42331</v>
      </c>
      <c r="B5815" s="309">
        <v>15.7</v>
      </c>
      <c r="C5815" s="175">
        <f t="shared" si="757"/>
        <v>17.008800212023147</v>
      </c>
      <c r="D5815" s="174">
        <v>5.52</v>
      </c>
      <c r="E5815" s="210">
        <f t="shared" si="753"/>
        <v>24.15</v>
      </c>
      <c r="F5815" s="211">
        <f t="shared" si="764"/>
        <v>21.22</v>
      </c>
      <c r="G5815" s="177">
        <f t="shared" si="765"/>
        <v>22.528800212023146</v>
      </c>
      <c r="H5815" s="310">
        <v>18.63</v>
      </c>
      <c r="I5815" s="174">
        <v>5.91</v>
      </c>
      <c r="J5815" s="247">
        <f t="shared" si="758"/>
        <v>5.410363588138539</v>
      </c>
      <c r="K5815" s="176">
        <f t="shared" si="759"/>
        <v>24.54</v>
      </c>
      <c r="L5815" s="249">
        <f t="shared" si="754"/>
        <v>24.04036358813854</v>
      </c>
      <c r="M5815" s="99"/>
      <c r="N5815" s="99"/>
      <c r="O5815" s="239">
        <f t="shared" si="739"/>
        <v>3.3200000000000003</v>
      </c>
      <c r="P5815" s="175">
        <f t="shared" si="749"/>
        <v>1.5115633761153937</v>
      </c>
      <c r="Q5815" s="240">
        <f t="shared" si="750"/>
        <v>0.13528932355338225</v>
      </c>
      <c r="R5815" s="177">
        <f t="shared" si="751"/>
        <v>6.2876061361284721E-2</v>
      </c>
      <c r="S5815" s="315">
        <v>0</v>
      </c>
      <c r="T5815" s="320">
        <v>3.1823529411764709E-2</v>
      </c>
      <c r="U5815" s="313">
        <v>0</v>
      </c>
      <c r="V5815" s="314">
        <v>0</v>
      </c>
      <c r="W5815" s="315">
        <v>0</v>
      </c>
      <c r="X5815" s="314">
        <v>0</v>
      </c>
      <c r="Y5815" s="316">
        <f t="shared" si="760"/>
        <v>21.188176470588235</v>
      </c>
      <c r="Z5815" s="298">
        <v>0</v>
      </c>
      <c r="AA5815" s="299">
        <v>0</v>
      </c>
      <c r="AB5815" s="300">
        <v>341.3</v>
      </c>
      <c r="AC5815" s="300">
        <v>0</v>
      </c>
      <c r="AD5815" s="301">
        <v>15.13</v>
      </c>
      <c r="AE5815" s="301">
        <v>11.9</v>
      </c>
      <c r="AF5815" s="300">
        <v>355.25</v>
      </c>
      <c r="AG5815" s="300">
        <v>0</v>
      </c>
      <c r="AH5815" s="300">
        <v>0</v>
      </c>
      <c r="AI5815" s="300">
        <v>0</v>
      </c>
      <c r="AJ5815" s="301">
        <v>0</v>
      </c>
      <c r="AK5815" s="928"/>
      <c r="AL5815"/>
      <c r="AM5815"/>
      <c r="AN5815" s="302">
        <f t="shared" si="762"/>
        <v>15.13</v>
      </c>
      <c r="AO5815" s="494"/>
      <c r="AP5815" s="317">
        <f t="shared" si="761"/>
        <v>-8.910363588138539</v>
      </c>
      <c r="AQ5815" s="175">
        <f t="shared" si="756"/>
        <v>0</v>
      </c>
      <c r="AR5815" s="175">
        <f t="shared" si="763"/>
        <v>15.13</v>
      </c>
      <c r="AS5815" s="177">
        <f t="shared" si="752"/>
        <v>-8.7801635881385387</v>
      </c>
      <c r="AT5815" s="304"/>
      <c r="AU5815" s="304"/>
      <c r="AV5815" s="318">
        <v>9.85</v>
      </c>
      <c r="BB5815" s="372">
        <f t="shared" si="755"/>
        <v>5.2800000000000011</v>
      </c>
      <c r="BC5815" s="684"/>
      <c r="BF5815" s="309">
        <v>217</v>
      </c>
      <c r="BG5815" s="694"/>
      <c r="BH5815" s="694"/>
      <c r="BI5815" s="342">
        <v>211.04</v>
      </c>
    </row>
    <row r="5816" spans="1:61" s="7" customFormat="1" x14ac:dyDescent="0.2">
      <c r="A5816" s="58">
        <v>42332</v>
      </c>
      <c r="B5816" s="309">
        <v>16.7</v>
      </c>
      <c r="C5816" s="175">
        <f t="shared" si="757"/>
        <v>18.092163282852649</v>
      </c>
      <c r="D5816" s="174">
        <v>5.42</v>
      </c>
      <c r="E5816" s="210">
        <f t="shared" si="753"/>
        <v>22.119999999999997</v>
      </c>
      <c r="F5816" s="218">
        <f t="shared" si="764"/>
        <v>22.119999999999997</v>
      </c>
      <c r="G5816" s="177">
        <f t="shared" si="765"/>
        <v>23.512163282852647</v>
      </c>
      <c r="H5816" s="310">
        <v>16.7</v>
      </c>
      <c r="I5816" s="174">
        <v>6</v>
      </c>
      <c r="J5816" s="247">
        <f t="shared" si="758"/>
        <v>5.4927549118157755</v>
      </c>
      <c r="K5816" s="176">
        <f t="shared" si="759"/>
        <v>22.7</v>
      </c>
      <c r="L5816" s="249">
        <f t="shared" si="754"/>
        <v>22.192754911815776</v>
      </c>
      <c r="M5816" s="99"/>
      <c r="N5816" s="99"/>
      <c r="O5816" s="239">
        <f t="shared" si="739"/>
        <v>0.58000000000000185</v>
      </c>
      <c r="P5816" s="175">
        <f t="shared" si="749"/>
        <v>-1.3194083710368716</v>
      </c>
      <c r="Q5816" s="240">
        <f t="shared" si="750"/>
        <v>2.5550660792951624E-2</v>
      </c>
      <c r="R5816" s="177">
        <f t="shared" si="751"/>
        <v>-5.9452212052069194E-2</v>
      </c>
      <c r="S5816" s="315">
        <v>0</v>
      </c>
      <c r="T5816" s="320">
        <v>3.1823529411764709E-2</v>
      </c>
      <c r="U5816" s="313">
        <v>0</v>
      </c>
      <c r="V5816" s="314">
        <v>0</v>
      </c>
      <c r="W5816" s="315">
        <v>0</v>
      </c>
      <c r="X5816" s="314">
        <v>0</v>
      </c>
      <c r="Y5816" s="316">
        <f t="shared" si="760"/>
        <v>22.088176470588234</v>
      </c>
      <c r="Z5816" s="298">
        <v>0</v>
      </c>
      <c r="AA5816" s="299">
        <v>0</v>
      </c>
      <c r="AB5816" s="300">
        <v>341.3</v>
      </c>
      <c r="AC5816" s="300">
        <v>0</v>
      </c>
      <c r="AD5816" s="301">
        <v>15.45</v>
      </c>
      <c r="AE5816" s="301">
        <v>12.27</v>
      </c>
      <c r="AF5816" s="300">
        <v>355.15</v>
      </c>
      <c r="AG5816" s="300">
        <v>0</v>
      </c>
      <c r="AH5816" s="300">
        <v>3</v>
      </c>
      <c r="AI5816" s="300">
        <v>0</v>
      </c>
      <c r="AJ5816" s="301">
        <v>3</v>
      </c>
      <c r="AK5816" s="928"/>
      <c r="AL5816"/>
      <c r="AM5816"/>
      <c r="AN5816" s="302">
        <f t="shared" si="762"/>
        <v>18.45</v>
      </c>
      <c r="AO5816" s="494"/>
      <c r="AP5816" s="317">
        <f t="shared" si="761"/>
        <v>-3.7427549118157764</v>
      </c>
      <c r="AQ5816" s="175">
        <f t="shared" si="756"/>
        <v>4.1971939915966496</v>
      </c>
      <c r="AR5816" s="175">
        <f t="shared" si="763"/>
        <v>19.647193991596648</v>
      </c>
      <c r="AS5816" s="177">
        <f t="shared" si="752"/>
        <v>-2.4381609202191292</v>
      </c>
      <c r="AT5816" s="304"/>
      <c r="AU5816" s="304"/>
      <c r="AV5816" s="318">
        <v>6.84</v>
      </c>
      <c r="BB5816" s="372">
        <f t="shared" si="755"/>
        <v>11.61</v>
      </c>
      <c r="BC5816" s="684"/>
      <c r="BF5816" s="309">
        <v>179</v>
      </c>
      <c r="BG5816" s="694"/>
      <c r="BH5816" s="694"/>
      <c r="BI5816" s="342">
        <v>220.34</v>
      </c>
    </row>
    <row r="5817" spans="1:61" s="7" customFormat="1" x14ac:dyDescent="0.2">
      <c r="A5817" s="58">
        <v>42333</v>
      </c>
      <c r="B5817" s="309">
        <v>19</v>
      </c>
      <c r="C5817" s="175">
        <f t="shared" si="757"/>
        <v>20.583898345760499</v>
      </c>
      <c r="D5817" s="174">
        <v>6.72</v>
      </c>
      <c r="E5817" s="210">
        <f t="shared" si="753"/>
        <v>25.709999999999997</v>
      </c>
      <c r="F5817" s="218">
        <f t="shared" si="764"/>
        <v>25.72</v>
      </c>
      <c r="G5817" s="177">
        <f t="shared" si="765"/>
        <v>27.303898345760498</v>
      </c>
      <c r="H5817" s="310">
        <v>18.989999999999998</v>
      </c>
      <c r="I5817" s="174">
        <v>7.11</v>
      </c>
      <c r="J5817" s="247">
        <f t="shared" si="758"/>
        <v>6.5089145705016946</v>
      </c>
      <c r="K5817" s="176">
        <f t="shared" si="759"/>
        <v>26.099999999999998</v>
      </c>
      <c r="L5817" s="249">
        <f t="shared" si="754"/>
        <v>25.498914570501693</v>
      </c>
      <c r="M5817" s="99"/>
      <c r="N5817" s="99"/>
      <c r="O5817" s="239">
        <f t="shared" si="739"/>
        <v>0.37999999999999901</v>
      </c>
      <c r="P5817" s="175">
        <f t="shared" si="749"/>
        <v>-1.8049837752588047</v>
      </c>
      <c r="Q5817" s="240">
        <f t="shared" si="750"/>
        <v>1.4559386973180039E-2</v>
      </c>
      <c r="R5817" s="177">
        <f t="shared" si="751"/>
        <v>-7.078669055767936E-2</v>
      </c>
      <c r="S5817" s="315">
        <v>0</v>
      </c>
      <c r="T5817" s="320">
        <v>3.1823529411764709E-2</v>
      </c>
      <c r="U5817" s="313">
        <v>0</v>
      </c>
      <c r="V5817" s="314">
        <v>0</v>
      </c>
      <c r="W5817" s="315">
        <v>0</v>
      </c>
      <c r="X5817" s="314">
        <v>0</v>
      </c>
      <c r="Y5817" s="316">
        <f t="shared" si="760"/>
        <v>25.688176470588235</v>
      </c>
      <c r="Z5817" s="298">
        <v>0</v>
      </c>
      <c r="AA5817" s="299">
        <v>0</v>
      </c>
      <c r="AB5817" s="300">
        <v>341.3</v>
      </c>
      <c r="AC5817" s="300">
        <v>0</v>
      </c>
      <c r="AD5817" s="301">
        <v>14.88</v>
      </c>
      <c r="AE5817" s="301">
        <v>11.71</v>
      </c>
      <c r="AF5817" s="300">
        <v>355.15</v>
      </c>
      <c r="AG5817" s="300">
        <v>0</v>
      </c>
      <c r="AH5817" s="300">
        <v>10</v>
      </c>
      <c r="AI5817" s="300">
        <v>0</v>
      </c>
      <c r="AJ5817" s="301">
        <v>10</v>
      </c>
      <c r="AK5817" s="928"/>
      <c r="AL5817"/>
      <c r="AM5817"/>
      <c r="AN5817" s="302">
        <f t="shared" si="762"/>
        <v>24.880000000000003</v>
      </c>
      <c r="AO5817" s="494"/>
      <c r="AP5817" s="317">
        <f t="shared" si="761"/>
        <v>-0.61891457050169052</v>
      </c>
      <c r="AQ5817" s="175">
        <f t="shared" si="756"/>
        <v>13.9906466386555</v>
      </c>
      <c r="AR5817" s="175">
        <f t="shared" si="763"/>
        <v>28.870646638655501</v>
      </c>
      <c r="AS5817" s="177">
        <f t="shared" si="752"/>
        <v>3.4071320681538069</v>
      </c>
      <c r="AT5817" s="304"/>
      <c r="AU5817" s="304"/>
      <c r="AV5817" s="318">
        <v>8.4700000000000006</v>
      </c>
      <c r="BB5817" s="372">
        <f t="shared" si="755"/>
        <v>16.410000000000004</v>
      </c>
      <c r="BC5817" s="684"/>
      <c r="BF5817" s="309">
        <v>59</v>
      </c>
      <c r="BG5817" s="694"/>
      <c r="BH5817" s="694"/>
      <c r="BI5817" s="342">
        <v>181.62</v>
      </c>
    </row>
    <row r="5818" spans="1:61" s="7" customFormat="1" x14ac:dyDescent="0.2">
      <c r="A5818" s="58">
        <v>42334</v>
      </c>
      <c r="B5818" s="309">
        <v>15.8</v>
      </c>
      <c r="C5818" s="175">
        <f t="shared" si="757"/>
        <v>17.117136519106101</v>
      </c>
      <c r="D5818" s="174">
        <v>6.04</v>
      </c>
      <c r="E5818" s="210">
        <f t="shared" si="753"/>
        <v>22.06</v>
      </c>
      <c r="F5818" s="218">
        <f t="shared" si="764"/>
        <v>21.84</v>
      </c>
      <c r="G5818" s="177">
        <f t="shared" si="765"/>
        <v>23.1571365191061</v>
      </c>
      <c r="H5818" s="310">
        <v>16.02</v>
      </c>
      <c r="I5818" s="174">
        <v>6.57</v>
      </c>
      <c r="J5818" s="247">
        <f t="shared" si="758"/>
        <v>6.0145666284382751</v>
      </c>
      <c r="K5818" s="176">
        <f t="shared" si="759"/>
        <v>22.59</v>
      </c>
      <c r="L5818" s="249">
        <f t="shared" si="754"/>
        <v>22.034566628438274</v>
      </c>
      <c r="M5818" s="99"/>
      <c r="N5818" s="99"/>
      <c r="O5818" s="239">
        <f t="shared" si="739"/>
        <v>0.75</v>
      </c>
      <c r="P5818" s="175">
        <f t="shared" si="749"/>
        <v>-1.1225698906678261</v>
      </c>
      <c r="Q5818" s="240">
        <f t="shared" si="750"/>
        <v>3.3200531208499334E-2</v>
      </c>
      <c r="R5818" s="177">
        <f t="shared" si="751"/>
        <v>-5.09458574610228E-2</v>
      </c>
      <c r="S5818" s="315">
        <v>0</v>
      </c>
      <c r="T5818" s="320">
        <v>3.1823529411764709E-2</v>
      </c>
      <c r="U5818" s="313">
        <v>0</v>
      </c>
      <c r="V5818" s="314">
        <v>0</v>
      </c>
      <c r="W5818" s="315">
        <v>0</v>
      </c>
      <c r="X5818" s="314">
        <v>0</v>
      </c>
      <c r="Y5818" s="316">
        <f t="shared" si="760"/>
        <v>21.808176470588236</v>
      </c>
      <c r="Z5818" s="298">
        <v>0</v>
      </c>
      <c r="AA5818" s="299">
        <v>0</v>
      </c>
      <c r="AB5818" s="300">
        <v>341.2</v>
      </c>
      <c r="AC5818" s="300">
        <v>0</v>
      </c>
      <c r="AD5818" s="301">
        <v>15.21</v>
      </c>
      <c r="AE5818" s="301">
        <v>11.91</v>
      </c>
      <c r="AF5818" s="300">
        <v>355.15</v>
      </c>
      <c r="AG5818" s="300">
        <v>0</v>
      </c>
      <c r="AH5818" s="300">
        <v>7</v>
      </c>
      <c r="AI5818" s="300">
        <v>0</v>
      </c>
      <c r="AJ5818" s="301">
        <v>7</v>
      </c>
      <c r="AK5818" s="928"/>
      <c r="AL5818"/>
      <c r="AM5818"/>
      <c r="AN5818" s="302">
        <f t="shared" si="762"/>
        <v>22.21</v>
      </c>
      <c r="AO5818" s="494"/>
      <c r="AP5818" s="317">
        <f t="shared" si="761"/>
        <v>0.17543337156172711</v>
      </c>
      <c r="AQ5818" s="175">
        <f t="shared" si="756"/>
        <v>9.7934526470588494</v>
      </c>
      <c r="AR5818" s="175">
        <f t="shared" si="763"/>
        <v>25.00345264705885</v>
      </c>
      <c r="AS5818" s="177">
        <f t="shared" si="752"/>
        <v>3.120686018620578</v>
      </c>
      <c r="AT5818" s="304"/>
      <c r="AU5818" s="304"/>
      <c r="AV5818" s="318">
        <v>6.86</v>
      </c>
      <c r="BB5818" s="372">
        <f t="shared" si="755"/>
        <v>15.350000000000001</v>
      </c>
      <c r="BC5818" s="684"/>
      <c r="BF5818" s="309">
        <v>253</v>
      </c>
      <c r="BG5818" s="694"/>
      <c r="BH5818" s="694"/>
      <c r="BI5818" s="342">
        <v>174.5</v>
      </c>
    </row>
    <row r="5819" spans="1:61" s="7" customFormat="1" x14ac:dyDescent="0.2">
      <c r="A5819" s="58">
        <v>42335</v>
      </c>
      <c r="B5819" s="309">
        <v>15</v>
      </c>
      <c r="C5819" s="175">
        <f t="shared" si="757"/>
        <v>16.250446062442499</v>
      </c>
      <c r="D5819" s="174">
        <v>5.62</v>
      </c>
      <c r="E5819" s="210">
        <f t="shared" si="753"/>
        <v>20.49</v>
      </c>
      <c r="F5819" s="218">
        <f t="shared" si="764"/>
        <v>20.62</v>
      </c>
      <c r="G5819" s="177">
        <f t="shared" si="765"/>
        <v>21.8704460624425</v>
      </c>
      <c r="H5819" s="310">
        <v>14.87</v>
      </c>
      <c r="I5819" s="174">
        <v>6.04</v>
      </c>
      <c r="J5819" s="247">
        <f t="shared" si="758"/>
        <v>5.5293732778945479</v>
      </c>
      <c r="K5819" s="176">
        <f t="shared" si="759"/>
        <v>20.91</v>
      </c>
      <c r="L5819" s="249">
        <f t="shared" si="754"/>
        <v>20.399373277894547</v>
      </c>
      <c r="M5819" s="99"/>
      <c r="N5819" s="99"/>
      <c r="O5819" s="239">
        <f t="shared" si="739"/>
        <v>0.28999999999999915</v>
      </c>
      <c r="P5819" s="175">
        <f t="shared" si="749"/>
        <v>-1.4710727845479532</v>
      </c>
      <c r="Q5819" s="240">
        <f t="shared" si="750"/>
        <v>1.3868962219033915E-2</v>
      </c>
      <c r="R5819" s="177">
        <f t="shared" si="751"/>
        <v>-7.2113626458419566E-2</v>
      </c>
      <c r="S5819" s="315">
        <v>0</v>
      </c>
      <c r="T5819" s="320">
        <v>3.1823529411764709E-2</v>
      </c>
      <c r="U5819" s="313">
        <v>0</v>
      </c>
      <c r="V5819" s="314">
        <v>0</v>
      </c>
      <c r="W5819" s="315">
        <v>0</v>
      </c>
      <c r="X5819" s="314">
        <v>0</v>
      </c>
      <c r="Y5819" s="316">
        <f t="shared" si="760"/>
        <v>20.588176470588238</v>
      </c>
      <c r="Z5819" s="298">
        <v>0</v>
      </c>
      <c r="AA5819" s="299">
        <v>0</v>
      </c>
      <c r="AB5819" s="300">
        <v>341.2</v>
      </c>
      <c r="AC5819" s="300">
        <v>0</v>
      </c>
      <c r="AD5819" s="301">
        <v>17.13</v>
      </c>
      <c r="AE5819" s="301">
        <v>11.66</v>
      </c>
      <c r="AF5819" s="300">
        <v>355.15</v>
      </c>
      <c r="AG5819" s="300">
        <v>0</v>
      </c>
      <c r="AH5819" s="300">
        <v>0</v>
      </c>
      <c r="AI5819" s="300">
        <v>0</v>
      </c>
      <c r="AJ5819" s="301">
        <v>0</v>
      </c>
      <c r="AK5819" s="928"/>
      <c r="AL5819"/>
      <c r="AM5819"/>
      <c r="AN5819" s="302">
        <f t="shared" si="762"/>
        <v>17.13</v>
      </c>
      <c r="AO5819" s="494"/>
      <c r="AP5819" s="317">
        <f t="shared" si="761"/>
        <v>-3.2693732778945481</v>
      </c>
      <c r="AQ5819" s="175">
        <f t="shared" si="756"/>
        <v>0</v>
      </c>
      <c r="AR5819" s="175">
        <f t="shared" si="763"/>
        <v>17.13</v>
      </c>
      <c r="AS5819" s="177">
        <f t="shared" si="752"/>
        <v>-3.133773277894548</v>
      </c>
      <c r="AT5819" s="304"/>
      <c r="AU5819" s="304"/>
      <c r="AV5819" s="318">
        <v>3.67</v>
      </c>
      <c r="BB5819" s="372">
        <f t="shared" si="755"/>
        <v>13.459999999999999</v>
      </c>
      <c r="BC5819" s="684"/>
      <c r="BF5819" s="309">
        <v>226</v>
      </c>
      <c r="BG5819" s="694"/>
      <c r="BH5819" s="694"/>
      <c r="BI5819" s="342">
        <v>178</v>
      </c>
    </row>
    <row r="5820" spans="1:61" s="7" customFormat="1" x14ac:dyDescent="0.2">
      <c r="A5820" s="58">
        <v>42336</v>
      </c>
      <c r="B5820" s="309">
        <v>15</v>
      </c>
      <c r="C5820" s="175">
        <f t="shared" si="757"/>
        <v>16.250446062442499</v>
      </c>
      <c r="D5820" s="174">
        <v>5.18</v>
      </c>
      <c r="E5820" s="210">
        <f t="shared" si="753"/>
        <v>20.369999999999997</v>
      </c>
      <c r="F5820" s="218">
        <f t="shared" si="764"/>
        <v>20.18</v>
      </c>
      <c r="G5820" s="177">
        <f t="shared" si="765"/>
        <v>21.430446062442499</v>
      </c>
      <c r="H5820" s="310">
        <v>15.19</v>
      </c>
      <c r="I5820" s="174">
        <v>5.96</v>
      </c>
      <c r="J5820" s="247">
        <f t="shared" si="758"/>
        <v>5.4561365457370039</v>
      </c>
      <c r="K5820" s="176">
        <f t="shared" si="759"/>
        <v>21.15</v>
      </c>
      <c r="L5820" s="249">
        <f t="shared" si="754"/>
        <v>20.646136545737004</v>
      </c>
      <c r="M5820" s="99"/>
      <c r="N5820" s="99"/>
      <c r="O5820" s="239">
        <f t="shared" ref="O5820:O5853" si="766">K5820-F5820</f>
        <v>0.96999999999999886</v>
      </c>
      <c r="P5820" s="175">
        <f t="shared" si="749"/>
        <v>-0.78430951670549476</v>
      </c>
      <c r="Q5820" s="240">
        <f t="shared" si="750"/>
        <v>4.5862884160756449E-2</v>
      </c>
      <c r="R5820" s="177">
        <f t="shared" si="751"/>
        <v>-3.7988197693453608E-2</v>
      </c>
      <c r="S5820" s="315">
        <v>0</v>
      </c>
      <c r="T5820" s="320">
        <v>3.1823529411764709E-2</v>
      </c>
      <c r="U5820" s="313">
        <v>0</v>
      </c>
      <c r="V5820" s="314">
        <v>0</v>
      </c>
      <c r="W5820" s="315">
        <v>0</v>
      </c>
      <c r="X5820" s="314">
        <v>0</v>
      </c>
      <c r="Y5820" s="316">
        <f t="shared" si="760"/>
        <v>20.148176470588236</v>
      </c>
      <c r="Z5820" s="298">
        <v>0</v>
      </c>
      <c r="AA5820" s="299">
        <v>0</v>
      </c>
      <c r="AB5820" s="300">
        <v>341.1</v>
      </c>
      <c r="AC5820" s="300">
        <v>0</v>
      </c>
      <c r="AD5820" s="301">
        <v>15.11</v>
      </c>
      <c r="AE5820" s="301">
        <v>11.8</v>
      </c>
      <c r="AF5820" s="300">
        <v>355.1</v>
      </c>
      <c r="AG5820" s="300">
        <v>0</v>
      </c>
      <c r="AH5820" s="300">
        <v>0</v>
      </c>
      <c r="AI5820" s="300">
        <v>0</v>
      </c>
      <c r="AJ5820" s="301">
        <v>0</v>
      </c>
      <c r="AK5820" s="928"/>
      <c r="AL5820"/>
      <c r="AM5820"/>
      <c r="AN5820" s="302">
        <f t="shared" si="762"/>
        <v>15.11</v>
      </c>
      <c r="AO5820" s="494"/>
      <c r="AP5820" s="317">
        <f t="shared" si="761"/>
        <v>-5.5361365457370049</v>
      </c>
      <c r="AQ5820" s="175">
        <f t="shared" si="756"/>
        <v>0</v>
      </c>
      <c r="AR5820" s="175">
        <f t="shared" si="763"/>
        <v>15.11</v>
      </c>
      <c r="AS5820" s="177">
        <f t="shared" si="752"/>
        <v>-5.4707365457370045</v>
      </c>
      <c r="AT5820" s="304"/>
      <c r="AU5820" s="304"/>
      <c r="AV5820" s="318">
        <v>5.87</v>
      </c>
      <c r="BB5820" s="372">
        <f t="shared" si="755"/>
        <v>9.2399999999999984</v>
      </c>
      <c r="BC5820" s="684"/>
      <c r="BF5820" s="309">
        <v>109</v>
      </c>
      <c r="BG5820" s="694"/>
      <c r="BH5820" s="694"/>
      <c r="BI5820" s="342">
        <v>191.83</v>
      </c>
    </row>
    <row r="5821" spans="1:61" s="7" customFormat="1" x14ac:dyDescent="0.2">
      <c r="A5821" s="58">
        <v>42337</v>
      </c>
      <c r="B5821" s="309">
        <v>14.93</v>
      </c>
      <c r="C5821" s="175">
        <f t="shared" si="757"/>
        <v>16.174610647484432</v>
      </c>
      <c r="D5821" s="174">
        <v>5.97</v>
      </c>
      <c r="E5821" s="210">
        <f t="shared" si="753"/>
        <v>24.04</v>
      </c>
      <c r="F5821" s="218">
        <f t="shared" si="764"/>
        <v>20.9</v>
      </c>
      <c r="G5821" s="177">
        <f t="shared" si="765"/>
        <v>22.144610647484431</v>
      </c>
      <c r="H5821" s="310">
        <v>18.07</v>
      </c>
      <c r="I5821" s="174">
        <v>6.01</v>
      </c>
      <c r="J5821" s="247">
        <f t="shared" si="758"/>
        <v>5.5019095033354688</v>
      </c>
      <c r="K5821" s="176">
        <f t="shared" si="759"/>
        <v>24.08</v>
      </c>
      <c r="L5821" s="249">
        <f t="shared" si="754"/>
        <v>23.571909503335469</v>
      </c>
      <c r="M5821" s="99"/>
      <c r="N5821" s="99"/>
      <c r="O5821" s="239">
        <f t="shared" si="766"/>
        <v>3.1799999999999997</v>
      </c>
      <c r="P5821" s="175">
        <f t="shared" si="749"/>
        <v>1.4272988558510384</v>
      </c>
      <c r="Q5821" s="240">
        <f t="shared" si="750"/>
        <v>0.13205980066445183</v>
      </c>
      <c r="R5821" s="177">
        <f t="shared" si="751"/>
        <v>6.055083724333292E-2</v>
      </c>
      <c r="S5821" s="315">
        <v>0</v>
      </c>
      <c r="T5821" s="320">
        <v>3.1823529411764709E-2</v>
      </c>
      <c r="U5821" s="313">
        <v>0</v>
      </c>
      <c r="V5821" s="314">
        <v>0</v>
      </c>
      <c r="W5821" s="315">
        <v>0</v>
      </c>
      <c r="X5821" s="314">
        <v>0</v>
      </c>
      <c r="Y5821" s="316">
        <f t="shared" si="760"/>
        <v>20.868176470588235</v>
      </c>
      <c r="Z5821" s="298">
        <v>0</v>
      </c>
      <c r="AA5821" s="299">
        <v>0</v>
      </c>
      <c r="AB5821" s="300">
        <v>341.1</v>
      </c>
      <c r="AC5821" s="300">
        <v>0.1</v>
      </c>
      <c r="AD5821" s="301">
        <v>11.76</v>
      </c>
      <c r="AE5821" s="301">
        <v>11.24</v>
      </c>
      <c r="AF5821" s="300">
        <v>355.2</v>
      </c>
      <c r="AG5821" s="300">
        <v>0.7</v>
      </c>
      <c r="AH5821" s="300">
        <v>0</v>
      </c>
      <c r="AI5821" s="300">
        <v>0</v>
      </c>
      <c r="AJ5821" s="301">
        <v>0</v>
      </c>
      <c r="AK5821" s="928"/>
      <c r="AL5821"/>
      <c r="AM5821"/>
      <c r="AN5821" s="302">
        <f t="shared" si="762"/>
        <v>11.76</v>
      </c>
      <c r="AO5821" s="494"/>
      <c r="AP5821" s="317">
        <f t="shared" si="761"/>
        <v>-11.811909503335469</v>
      </c>
      <c r="AQ5821" s="175">
        <f t="shared" si="756"/>
        <v>0</v>
      </c>
      <c r="AR5821" s="175">
        <f t="shared" si="763"/>
        <v>11.76</v>
      </c>
      <c r="AS5821" s="177">
        <f t="shared" si="752"/>
        <v>-11.690109503335469</v>
      </c>
      <c r="AT5821" s="304"/>
      <c r="AU5821" s="304"/>
      <c r="AV5821" s="318">
        <v>9.59</v>
      </c>
      <c r="BB5821" s="372">
        <f t="shared" si="755"/>
        <v>2.17</v>
      </c>
      <c r="BC5821" s="684"/>
      <c r="BF5821" s="309">
        <v>203</v>
      </c>
      <c r="BG5821" s="694"/>
      <c r="BH5821" s="694"/>
      <c r="BI5821" s="342">
        <v>160.1</v>
      </c>
    </row>
    <row r="5822" spans="1:61" s="7" customFormat="1" ht="13.5" thickBot="1" x14ac:dyDescent="0.25">
      <c r="A5822" s="58">
        <v>42338</v>
      </c>
      <c r="B5822" s="321">
        <v>15.8</v>
      </c>
      <c r="C5822" s="242">
        <f t="shared" si="757"/>
        <v>17.117136519106101</v>
      </c>
      <c r="D5822" s="224">
        <v>5.47</v>
      </c>
      <c r="E5822" s="210">
        <f t="shared" si="753"/>
        <v>21.869999999999997</v>
      </c>
      <c r="F5822" s="221">
        <f t="shared" si="764"/>
        <v>21.27</v>
      </c>
      <c r="G5822" s="222">
        <f t="shared" si="765"/>
        <v>22.5871365191061</v>
      </c>
      <c r="H5822" s="347">
        <v>16.399999999999999</v>
      </c>
      <c r="I5822" s="189">
        <v>6.06</v>
      </c>
      <c r="J5822" s="247">
        <f t="shared" si="758"/>
        <v>5.5476824609339328</v>
      </c>
      <c r="K5822" s="191">
        <f t="shared" si="759"/>
        <v>22.459999999999997</v>
      </c>
      <c r="L5822" s="249">
        <f t="shared" si="754"/>
        <v>21.947682460933933</v>
      </c>
      <c r="M5822" s="274"/>
      <c r="N5822" s="274"/>
      <c r="O5822" s="348">
        <f t="shared" si="766"/>
        <v>1.1899999999999977</v>
      </c>
      <c r="P5822" s="190">
        <f t="shared" si="749"/>
        <v>-0.63945405817216638</v>
      </c>
      <c r="Q5822" s="349">
        <f t="shared" si="750"/>
        <v>5.2983081032947368E-2</v>
      </c>
      <c r="R5822" s="192">
        <f t="shared" si="751"/>
        <v>-2.9135379524028154E-2</v>
      </c>
      <c r="S5822" s="350">
        <v>0</v>
      </c>
      <c r="T5822" s="320">
        <v>3.1823529411764709E-2</v>
      </c>
      <c r="U5822" s="351">
        <v>0</v>
      </c>
      <c r="V5822" s="352">
        <v>0</v>
      </c>
      <c r="W5822" s="350">
        <v>0</v>
      </c>
      <c r="X5822" s="352">
        <v>0</v>
      </c>
      <c r="Y5822" s="328">
        <f t="shared" si="760"/>
        <v>21.238176470588236</v>
      </c>
      <c r="Z5822" s="353">
        <v>0</v>
      </c>
      <c r="AA5822" s="354">
        <v>0</v>
      </c>
      <c r="AB5822" s="355">
        <v>341.9</v>
      </c>
      <c r="AC5822" s="355">
        <v>0.4</v>
      </c>
      <c r="AD5822" s="356">
        <v>13.37</v>
      </c>
      <c r="AE5822" s="356">
        <v>11.75</v>
      </c>
      <c r="AF5822" s="355">
        <v>355.55</v>
      </c>
      <c r="AG5822" s="355">
        <v>0.4</v>
      </c>
      <c r="AH5822" s="355">
        <v>10</v>
      </c>
      <c r="AI5822" s="355">
        <v>0</v>
      </c>
      <c r="AJ5822" s="356">
        <v>0</v>
      </c>
      <c r="AK5822" s="928"/>
      <c r="AL5822"/>
      <c r="AM5822"/>
      <c r="AN5822" s="359">
        <f t="shared" si="762"/>
        <v>23.369999999999997</v>
      </c>
      <c r="AO5822" s="862"/>
      <c r="AP5822" s="357">
        <f t="shared" si="761"/>
        <v>1.4223175390660643</v>
      </c>
      <c r="AQ5822" s="190">
        <f t="shared" si="756"/>
        <v>0</v>
      </c>
      <c r="AR5822" s="190">
        <f t="shared" si="763"/>
        <v>13.37</v>
      </c>
      <c r="AS5822" s="192">
        <f t="shared" si="752"/>
        <v>-8.4522824609339331</v>
      </c>
      <c r="AT5822" s="334"/>
      <c r="AU5822" s="304"/>
      <c r="AV5822" s="358">
        <v>6.9</v>
      </c>
      <c r="BB5822" s="378">
        <f t="shared" si="755"/>
        <v>16.47</v>
      </c>
      <c r="BC5822" s="684"/>
      <c r="BF5822" s="337">
        <v>209</v>
      </c>
      <c r="BG5822" s="696"/>
      <c r="BH5822" s="696"/>
      <c r="BI5822" s="361">
        <v>205.46</v>
      </c>
    </row>
    <row r="5823" spans="1:61" s="7" customFormat="1" x14ac:dyDescent="0.2">
      <c r="A5823" s="58">
        <v>42339</v>
      </c>
      <c r="B5823" s="288">
        <v>15.9</v>
      </c>
      <c r="C5823" s="151">
        <f>B5823*1.29340496880972</f>
        <v>20.565139004074549</v>
      </c>
      <c r="D5823" s="150">
        <v>5.22</v>
      </c>
      <c r="E5823" s="210">
        <f t="shared" si="753"/>
        <v>22.119999999999997</v>
      </c>
      <c r="F5823" s="198">
        <f t="shared" si="764"/>
        <v>21.12</v>
      </c>
      <c r="G5823" s="153">
        <f t="shared" si="765"/>
        <v>25.785139004074548</v>
      </c>
      <c r="H5823" s="289">
        <v>16.899999999999999</v>
      </c>
      <c r="I5823" s="200">
        <v>6.01</v>
      </c>
      <c r="J5823" s="247">
        <f>I5823*0.988835328236224</f>
        <v>5.9429003226997059</v>
      </c>
      <c r="K5823" s="248">
        <f>H5823+I5823</f>
        <v>22.909999999999997</v>
      </c>
      <c r="L5823" s="249">
        <f t="shared" si="754"/>
        <v>22.842900322699705</v>
      </c>
      <c r="M5823" s="99"/>
      <c r="N5823" s="99"/>
      <c r="O5823" s="69">
        <f t="shared" si="766"/>
        <v>1.7899999999999956</v>
      </c>
      <c r="P5823" s="151">
        <f t="shared" si="749"/>
        <v>-2.9422386813748425</v>
      </c>
      <c r="Q5823" s="238">
        <f t="shared" si="750"/>
        <v>7.8131820165866256E-2</v>
      </c>
      <c r="R5823" s="153">
        <f t="shared" si="751"/>
        <v>-0.1288032009863059</v>
      </c>
      <c r="S5823" s="296">
        <v>0</v>
      </c>
      <c r="T5823" s="339">
        <v>3.1823529411764709E-2</v>
      </c>
      <c r="U5823" s="294">
        <v>0</v>
      </c>
      <c r="V5823" s="295">
        <v>0</v>
      </c>
      <c r="W5823" s="296">
        <v>0</v>
      </c>
      <c r="X5823" s="295">
        <v>0</v>
      </c>
      <c r="Y5823" s="297">
        <f t="shared" si="760"/>
        <v>21.088176470588238</v>
      </c>
      <c r="Z5823" s="298">
        <v>0</v>
      </c>
      <c r="AA5823" s="299">
        <v>0</v>
      </c>
      <c r="AB5823" s="300">
        <v>341.8</v>
      </c>
      <c r="AC5823" s="300">
        <v>0</v>
      </c>
      <c r="AD5823" s="301">
        <v>12.34</v>
      </c>
      <c r="AE5823" s="301">
        <v>9.7100000000000009</v>
      </c>
      <c r="AF5823" s="300">
        <v>355.75</v>
      </c>
      <c r="AG5823" s="300">
        <v>0.2</v>
      </c>
      <c r="AH5823" s="300">
        <v>7</v>
      </c>
      <c r="AI5823" s="300">
        <v>0</v>
      </c>
      <c r="AJ5823" s="301">
        <v>7</v>
      </c>
      <c r="AK5823" s="928"/>
      <c r="AL5823"/>
      <c r="AM5823"/>
      <c r="AN5823" s="302">
        <f t="shared" si="762"/>
        <v>19.34</v>
      </c>
      <c r="AO5823" s="434"/>
      <c r="AP5823" s="303">
        <f t="shared" si="761"/>
        <v>-3.5029003226997055</v>
      </c>
      <c r="AQ5823" s="151">
        <f t="shared" ref="AQ5823:AQ5853" si="767">AJ5823*0.954037985659312</f>
        <v>6.6782658996151838</v>
      </c>
      <c r="AR5823" s="151">
        <f t="shared" si="763"/>
        <v>19.018265899615184</v>
      </c>
      <c r="AS5823" s="153">
        <f t="shared" si="752"/>
        <v>-3.7730344230845212</v>
      </c>
      <c r="AT5823" s="304"/>
      <c r="AU5823" s="304"/>
      <c r="AV5823" s="305">
        <v>5.78</v>
      </c>
      <c r="BB5823" s="306">
        <f t="shared" si="755"/>
        <v>13.559999999999999</v>
      </c>
      <c r="BC5823" s="304"/>
      <c r="BF5823" s="307">
        <v>86</v>
      </c>
      <c r="BG5823" s="693"/>
      <c r="BH5823" s="693"/>
      <c r="BI5823" s="341">
        <v>187.35</v>
      </c>
    </row>
    <row r="5824" spans="1:61" s="7" customFormat="1" x14ac:dyDescent="0.2">
      <c r="A5824" s="58">
        <v>42340</v>
      </c>
      <c r="B5824" s="309">
        <v>15.3</v>
      </c>
      <c r="C5824" s="175">
        <f t="shared" ref="C5824:C5853" si="768">B5824*1.29340496880972</f>
        <v>19.789096022788716</v>
      </c>
      <c r="D5824" s="174">
        <v>5.9</v>
      </c>
      <c r="E5824" s="210">
        <f t="shared" si="753"/>
        <v>24.75</v>
      </c>
      <c r="F5824" s="211">
        <f t="shared" si="764"/>
        <v>21.200000000000003</v>
      </c>
      <c r="G5824" s="177">
        <f t="shared" si="765"/>
        <v>25.689096022788718</v>
      </c>
      <c r="H5824" s="310">
        <v>18.850000000000001</v>
      </c>
      <c r="I5824" s="174">
        <v>6.05</v>
      </c>
      <c r="J5824" s="247">
        <f t="shared" ref="J5824:J5853" si="769">I5824*0.988835328236224</f>
        <v>5.9824537358291554</v>
      </c>
      <c r="K5824" s="176">
        <f t="shared" ref="K5824:K5853" si="770">H5824+I5824</f>
        <v>24.900000000000002</v>
      </c>
      <c r="L5824" s="249">
        <f t="shared" si="754"/>
        <v>24.832453735829155</v>
      </c>
      <c r="M5824" s="99"/>
      <c r="N5824" s="99"/>
      <c r="O5824" s="239">
        <f t="shared" si="766"/>
        <v>3.6999999999999993</v>
      </c>
      <c r="P5824" s="175">
        <f t="shared" si="749"/>
        <v>-0.85664228695956268</v>
      </c>
      <c r="Q5824" s="240">
        <f t="shared" si="750"/>
        <v>0.14859437751004012</v>
      </c>
      <c r="R5824" s="177">
        <f t="shared" si="751"/>
        <v>-3.4496884442940426E-2</v>
      </c>
      <c r="S5824" s="315">
        <v>0</v>
      </c>
      <c r="T5824" s="320">
        <v>3.1823529411764709E-2</v>
      </c>
      <c r="U5824" s="313">
        <v>0</v>
      </c>
      <c r="V5824" s="314">
        <v>0</v>
      </c>
      <c r="W5824" s="315">
        <v>0</v>
      </c>
      <c r="X5824" s="314">
        <v>0</v>
      </c>
      <c r="Y5824" s="316">
        <f t="shared" si="760"/>
        <v>21.168176470588239</v>
      </c>
      <c r="Z5824" s="298">
        <v>0</v>
      </c>
      <c r="AA5824" s="299">
        <v>0</v>
      </c>
      <c r="AB5824" s="300">
        <v>341.7</v>
      </c>
      <c r="AC5824" s="300">
        <v>0.4</v>
      </c>
      <c r="AD5824" s="301">
        <v>12.33</v>
      </c>
      <c r="AE5824" s="301">
        <v>9.6</v>
      </c>
      <c r="AF5824" s="300">
        <v>355.6</v>
      </c>
      <c r="AG5824" s="300">
        <v>0.1</v>
      </c>
      <c r="AH5824" s="300">
        <v>8</v>
      </c>
      <c r="AI5824" s="300">
        <v>0</v>
      </c>
      <c r="AJ5824" s="301">
        <v>8</v>
      </c>
      <c r="AK5824" s="928"/>
      <c r="AL5824"/>
      <c r="AM5824"/>
      <c r="AN5824" s="302">
        <f t="shared" si="762"/>
        <v>20.329999999999998</v>
      </c>
      <c r="AO5824" s="494"/>
      <c r="AP5824" s="317">
        <f t="shared" si="761"/>
        <v>-4.5024537358291568</v>
      </c>
      <c r="AQ5824" s="175">
        <f t="shared" si="767"/>
        <v>7.6323038852744958</v>
      </c>
      <c r="AR5824" s="175">
        <f t="shared" si="763"/>
        <v>19.962303885274494</v>
      </c>
      <c r="AS5824" s="177">
        <f t="shared" si="752"/>
        <v>-4.7399498505546624</v>
      </c>
      <c r="AT5824" s="304"/>
      <c r="AU5824" s="304"/>
      <c r="AV5824" s="318">
        <v>8.0299999999999994</v>
      </c>
      <c r="BB5824" s="302">
        <f t="shared" ref="BB5824:BB5853" si="771">AN5824-AV5824</f>
        <v>12.299999999999999</v>
      </c>
      <c r="BC5824" s="304"/>
      <c r="BF5824" s="309">
        <v>217</v>
      </c>
      <c r="BG5824" s="694"/>
      <c r="BH5824" s="694"/>
      <c r="BI5824" s="342">
        <v>196.09</v>
      </c>
    </row>
    <row r="5825" spans="1:61" s="7" customFormat="1" x14ac:dyDescent="0.2">
      <c r="A5825" s="58">
        <v>42341</v>
      </c>
      <c r="B5825" s="309">
        <v>14.9</v>
      </c>
      <c r="C5825" s="175">
        <f t="shared" si="768"/>
        <v>19.271734035264828</v>
      </c>
      <c r="D5825" s="174">
        <v>6.1</v>
      </c>
      <c r="E5825" s="210">
        <f t="shared" si="753"/>
        <v>25.240000000000002</v>
      </c>
      <c r="F5825" s="211">
        <f t="shared" si="764"/>
        <v>21</v>
      </c>
      <c r="G5825" s="177">
        <f t="shared" si="765"/>
        <v>25.371734035264829</v>
      </c>
      <c r="H5825" s="310">
        <v>19.14</v>
      </c>
      <c r="I5825" s="174">
        <v>6.18</v>
      </c>
      <c r="J5825" s="247">
        <f t="shared" si="769"/>
        <v>6.1110023284998638</v>
      </c>
      <c r="K5825" s="176">
        <f t="shared" si="770"/>
        <v>25.32</v>
      </c>
      <c r="L5825" s="249">
        <f t="shared" si="754"/>
        <v>25.251002328499865</v>
      </c>
      <c r="M5825" s="99"/>
      <c r="N5825" s="99"/>
      <c r="O5825" s="239">
        <f t="shared" si="766"/>
        <v>4.32</v>
      </c>
      <c r="P5825" s="175">
        <f t="shared" si="749"/>
        <v>-0.12073170676496403</v>
      </c>
      <c r="Q5825" s="240">
        <f t="shared" si="750"/>
        <v>0.17061611374407584</v>
      </c>
      <c r="R5825" s="177">
        <f t="shared" si="751"/>
        <v>-4.7812639353606431E-3</v>
      </c>
      <c r="S5825" s="315">
        <v>0</v>
      </c>
      <c r="T5825" s="320">
        <v>3.1823529411764709E-2</v>
      </c>
      <c r="U5825" s="313">
        <v>0</v>
      </c>
      <c r="V5825" s="314">
        <v>0</v>
      </c>
      <c r="W5825" s="315">
        <v>0</v>
      </c>
      <c r="X5825" s="314">
        <v>0</v>
      </c>
      <c r="Y5825" s="316">
        <f t="shared" si="760"/>
        <v>20.968176470588237</v>
      </c>
      <c r="Z5825" s="298">
        <v>0</v>
      </c>
      <c r="AA5825" s="299">
        <v>0</v>
      </c>
      <c r="AB5825" s="300">
        <v>341.4</v>
      </c>
      <c r="AC5825" s="300">
        <v>0</v>
      </c>
      <c r="AD5825" s="301">
        <v>12.34</v>
      </c>
      <c r="AE5825" s="301">
        <v>9.7200000000000006</v>
      </c>
      <c r="AF5825" s="300">
        <v>355.4</v>
      </c>
      <c r="AG5825" s="300">
        <v>0</v>
      </c>
      <c r="AH5825" s="300">
        <v>5</v>
      </c>
      <c r="AI5825" s="300">
        <v>0</v>
      </c>
      <c r="AJ5825" s="301">
        <v>5</v>
      </c>
      <c r="AK5825" s="928"/>
      <c r="AL5825"/>
      <c r="AM5825"/>
      <c r="AN5825" s="302">
        <f t="shared" si="762"/>
        <v>17.34</v>
      </c>
      <c r="AO5825" s="494"/>
      <c r="AP5825" s="317">
        <f t="shared" si="761"/>
        <v>-7.9110023284998654</v>
      </c>
      <c r="AQ5825" s="175">
        <f t="shared" si="767"/>
        <v>4.7701899282965599</v>
      </c>
      <c r="AR5825" s="175">
        <f t="shared" si="763"/>
        <v>17.11018992829656</v>
      </c>
      <c r="AS5825" s="177">
        <f t="shared" si="752"/>
        <v>-8.0268124002033048</v>
      </c>
      <c r="AT5825" s="304"/>
      <c r="AU5825" s="304"/>
      <c r="AV5825" s="318">
        <v>7.1</v>
      </c>
      <c r="BB5825" s="302">
        <f t="shared" si="771"/>
        <v>10.24</v>
      </c>
      <c r="BC5825" s="304"/>
      <c r="BF5825" s="309">
        <v>190</v>
      </c>
      <c r="BG5825" s="694"/>
      <c r="BH5825" s="694"/>
      <c r="BI5825" s="342">
        <v>213.55</v>
      </c>
    </row>
    <row r="5826" spans="1:61" s="7" customFormat="1" x14ac:dyDescent="0.2">
      <c r="A5826" s="58">
        <v>42342</v>
      </c>
      <c r="B5826" s="309">
        <v>16.27</v>
      </c>
      <c r="C5826" s="175">
        <f t="shared" si="768"/>
        <v>21.043698842534145</v>
      </c>
      <c r="D5826" s="174">
        <v>4.71</v>
      </c>
      <c r="E5826" s="210">
        <f t="shared" si="753"/>
        <v>21.57</v>
      </c>
      <c r="F5826" s="211">
        <f t="shared" si="764"/>
        <v>20.98</v>
      </c>
      <c r="G5826" s="177">
        <f t="shared" si="765"/>
        <v>25.753698842534146</v>
      </c>
      <c r="H5826" s="310">
        <v>16.86</v>
      </c>
      <c r="I5826" s="174">
        <v>6.01</v>
      </c>
      <c r="J5826" s="247">
        <f t="shared" si="769"/>
        <v>5.9429003226997059</v>
      </c>
      <c r="K5826" s="176">
        <f t="shared" si="770"/>
        <v>22.869999999999997</v>
      </c>
      <c r="L5826" s="249">
        <f t="shared" si="754"/>
        <v>22.802900322699706</v>
      </c>
      <c r="M5826" s="99"/>
      <c r="N5826" s="99"/>
      <c r="O5826" s="239">
        <f t="shared" si="766"/>
        <v>1.889999999999997</v>
      </c>
      <c r="P5826" s="175">
        <f t="shared" si="749"/>
        <v>-2.9507985198344393</v>
      </c>
      <c r="Q5826" s="240">
        <f t="shared" si="750"/>
        <v>8.2641014429383347E-2</v>
      </c>
      <c r="R5826" s="177">
        <f t="shared" si="751"/>
        <v>-0.12940452653283735</v>
      </c>
      <c r="S5826" s="315">
        <v>0</v>
      </c>
      <c r="T5826" s="320">
        <v>3.1823529411764709E-2</v>
      </c>
      <c r="U5826" s="313">
        <v>0</v>
      </c>
      <c r="V5826" s="314">
        <v>0</v>
      </c>
      <c r="W5826" s="315">
        <v>0</v>
      </c>
      <c r="X5826" s="314">
        <v>0</v>
      </c>
      <c r="Y5826" s="316">
        <f t="shared" ref="Y5826:Y5853" si="772">+F5826-S5826-T5826-U5826-V5826+W5826+X5826</f>
        <v>20.948176470588237</v>
      </c>
      <c r="Z5826" s="298">
        <v>0</v>
      </c>
      <c r="AA5826" s="299">
        <v>0</v>
      </c>
      <c r="AB5826" s="300">
        <v>341.3</v>
      </c>
      <c r="AC5826" s="300">
        <v>0</v>
      </c>
      <c r="AD5826" s="301">
        <v>13.38</v>
      </c>
      <c r="AE5826" s="301">
        <v>9.5500000000000007</v>
      </c>
      <c r="AF5826" s="300">
        <v>355.3</v>
      </c>
      <c r="AG5826" s="300">
        <v>0</v>
      </c>
      <c r="AH5826" s="300">
        <v>8</v>
      </c>
      <c r="AI5826" s="300">
        <v>0</v>
      </c>
      <c r="AJ5826" s="301">
        <v>8</v>
      </c>
      <c r="AK5826" s="928"/>
      <c r="AL5826"/>
      <c r="AM5826"/>
      <c r="AN5826" s="302">
        <f t="shared" si="762"/>
        <v>21.380000000000003</v>
      </c>
      <c r="AO5826" s="494"/>
      <c r="AP5826" s="317">
        <f t="shared" ref="AP5826:AP5853" si="773">AN5826-L5826</f>
        <v>-1.4229003226997037</v>
      </c>
      <c r="AQ5826" s="175">
        <f t="shared" si="767"/>
        <v>7.6323038852744958</v>
      </c>
      <c r="AR5826" s="175">
        <f t="shared" si="763"/>
        <v>21.012303885274498</v>
      </c>
      <c r="AS5826" s="177">
        <f t="shared" si="752"/>
        <v>-1.7461964374252084</v>
      </c>
      <c r="AT5826" s="304"/>
      <c r="AU5826" s="304"/>
      <c r="AV5826" s="318">
        <v>7.92</v>
      </c>
      <c r="BB5826" s="302">
        <f t="shared" si="771"/>
        <v>13.460000000000003</v>
      </c>
      <c r="BC5826" s="304"/>
      <c r="BF5826" s="309">
        <v>74</v>
      </c>
      <c r="BG5826" s="694"/>
      <c r="BH5826" s="694"/>
      <c r="BI5826" s="342">
        <v>291.82</v>
      </c>
    </row>
    <row r="5827" spans="1:61" s="7" customFormat="1" x14ac:dyDescent="0.2">
      <c r="A5827" s="58">
        <v>42343</v>
      </c>
      <c r="B5827" s="309">
        <v>16.82</v>
      </c>
      <c r="C5827" s="175">
        <f t="shared" si="768"/>
        <v>21.755071575379493</v>
      </c>
      <c r="D5827" s="174">
        <v>5.8</v>
      </c>
      <c r="E5827" s="210">
        <f t="shared" si="753"/>
        <v>24.12</v>
      </c>
      <c r="F5827" s="211">
        <f t="shared" si="764"/>
        <v>22.62</v>
      </c>
      <c r="G5827" s="177">
        <f t="shared" si="765"/>
        <v>27.555071575379493</v>
      </c>
      <c r="H5827" s="310">
        <v>18.32</v>
      </c>
      <c r="I5827" s="174">
        <v>5.97</v>
      </c>
      <c r="J5827" s="247">
        <f t="shared" si="769"/>
        <v>5.9033469095702573</v>
      </c>
      <c r="K5827" s="176">
        <f t="shared" si="770"/>
        <v>24.29</v>
      </c>
      <c r="L5827" s="249">
        <f t="shared" si="754"/>
        <v>24.223346909570257</v>
      </c>
      <c r="M5827" s="99"/>
      <c r="N5827" s="99"/>
      <c r="O5827" s="239">
        <f t="shared" si="766"/>
        <v>1.6699999999999982</v>
      </c>
      <c r="P5827" s="175">
        <f t="shared" si="749"/>
        <v>-3.3317246658092365</v>
      </c>
      <c r="Q5827" s="240">
        <f t="shared" si="750"/>
        <v>6.8752573075339579E-2</v>
      </c>
      <c r="R5827" s="177">
        <f t="shared" si="751"/>
        <v>-0.13754187966869785</v>
      </c>
      <c r="S5827" s="315">
        <v>0</v>
      </c>
      <c r="T5827" s="320">
        <v>3.1823529411764709E-2</v>
      </c>
      <c r="U5827" s="313">
        <v>0</v>
      </c>
      <c r="V5827" s="314">
        <v>0</v>
      </c>
      <c r="W5827" s="315">
        <v>0</v>
      </c>
      <c r="X5827" s="314">
        <v>0</v>
      </c>
      <c r="Y5827" s="316">
        <f t="shared" si="772"/>
        <v>22.588176470588238</v>
      </c>
      <c r="Z5827" s="298">
        <v>0</v>
      </c>
      <c r="AA5827" s="299">
        <v>0</v>
      </c>
      <c r="AB5827" s="300">
        <v>341.2</v>
      </c>
      <c r="AC5827" s="300">
        <v>0</v>
      </c>
      <c r="AD5827" s="301">
        <v>12.27</v>
      </c>
      <c r="AE5827" s="301">
        <v>9.59</v>
      </c>
      <c r="AF5827" s="300">
        <v>355.25</v>
      </c>
      <c r="AG5827" s="300">
        <v>0</v>
      </c>
      <c r="AH5827" s="300">
        <v>6</v>
      </c>
      <c r="AI5827" s="300">
        <v>0</v>
      </c>
      <c r="AJ5827" s="301">
        <v>6</v>
      </c>
      <c r="AK5827" s="928"/>
      <c r="AL5827"/>
      <c r="AM5827"/>
      <c r="AN5827" s="302">
        <f t="shared" si="762"/>
        <v>18.27</v>
      </c>
      <c r="AO5827" s="494"/>
      <c r="AP5827" s="317">
        <f t="shared" si="773"/>
        <v>-5.9533469095702571</v>
      </c>
      <c r="AQ5827" s="175">
        <f t="shared" si="767"/>
        <v>5.7242279139558718</v>
      </c>
      <c r="AR5827" s="175">
        <f t="shared" si="763"/>
        <v>17.994227913955871</v>
      </c>
      <c r="AS5827" s="177">
        <f t="shared" si="752"/>
        <v>-6.1373189956143861</v>
      </c>
      <c r="AT5827" s="304"/>
      <c r="AU5827" s="304"/>
      <c r="AV5827" s="318">
        <v>6.87</v>
      </c>
      <c r="BB5827" s="302">
        <f t="shared" si="771"/>
        <v>11.399999999999999</v>
      </c>
      <c r="BC5827" s="304"/>
      <c r="BF5827" s="309">
        <v>153</v>
      </c>
      <c r="BG5827" s="694"/>
      <c r="BH5827" s="694"/>
      <c r="BI5827" s="342">
        <v>184.66</v>
      </c>
    </row>
    <row r="5828" spans="1:61" s="7" customFormat="1" x14ac:dyDescent="0.2">
      <c r="A5828" s="58">
        <v>42344</v>
      </c>
      <c r="B5828" s="309">
        <v>16.920000000000002</v>
      </c>
      <c r="C5828" s="175">
        <f t="shared" si="768"/>
        <v>21.884412072260464</v>
      </c>
      <c r="D5828" s="174">
        <v>5.69</v>
      </c>
      <c r="E5828" s="210">
        <f t="shared" si="753"/>
        <v>25.09</v>
      </c>
      <c r="F5828" s="211">
        <f t="shared" si="764"/>
        <v>22.610000000000003</v>
      </c>
      <c r="G5828" s="177">
        <f t="shared" si="765"/>
        <v>27.574412072260465</v>
      </c>
      <c r="H5828" s="310">
        <v>19.399999999999999</v>
      </c>
      <c r="I5828" s="174">
        <v>6.08</v>
      </c>
      <c r="J5828" s="247">
        <f t="shared" si="769"/>
        <v>6.0121187956762423</v>
      </c>
      <c r="K5828" s="176">
        <f t="shared" si="770"/>
        <v>25.479999999999997</v>
      </c>
      <c r="L5828" s="249">
        <f t="shared" si="754"/>
        <v>25.412118795676243</v>
      </c>
      <c r="M5828" s="99"/>
      <c r="N5828" s="99"/>
      <c r="O5828" s="239">
        <f t="shared" si="766"/>
        <v>2.8699999999999939</v>
      </c>
      <c r="P5828" s="175">
        <f t="shared" si="749"/>
        <v>-2.1622932765842222</v>
      </c>
      <c r="Q5828" s="240">
        <f t="shared" si="750"/>
        <v>0.11263736263736242</v>
      </c>
      <c r="R5828" s="177">
        <f t="shared" si="751"/>
        <v>-8.5089059041866533E-2</v>
      </c>
      <c r="S5828" s="315">
        <v>0</v>
      </c>
      <c r="T5828" s="320">
        <v>3.1823529411764709E-2</v>
      </c>
      <c r="U5828" s="313">
        <v>0</v>
      </c>
      <c r="V5828" s="314">
        <v>0</v>
      </c>
      <c r="W5828" s="315">
        <v>0</v>
      </c>
      <c r="X5828" s="314">
        <v>0</v>
      </c>
      <c r="Y5828" s="316">
        <f t="shared" si="772"/>
        <v>22.57817647058824</v>
      </c>
      <c r="Z5828" s="298">
        <v>0</v>
      </c>
      <c r="AA5828" s="299">
        <v>0</v>
      </c>
      <c r="AB5828" s="300">
        <v>341.2</v>
      </c>
      <c r="AC5828" s="300">
        <v>0</v>
      </c>
      <c r="AD5828" s="301">
        <v>11.16</v>
      </c>
      <c r="AE5828" s="301">
        <v>9.74</v>
      </c>
      <c r="AF5828" s="300">
        <v>355.25</v>
      </c>
      <c r="AG5828" s="300">
        <v>0</v>
      </c>
      <c r="AH5828" s="300">
        <v>13</v>
      </c>
      <c r="AI5828" s="300">
        <v>0</v>
      </c>
      <c r="AJ5828" s="301">
        <v>13</v>
      </c>
      <c r="AK5828" s="928"/>
      <c r="AL5828"/>
      <c r="AM5828"/>
      <c r="AN5828" s="302">
        <f t="shared" ref="AN5828:AN5853" si="774">AH5828+AD5828</f>
        <v>24.16</v>
      </c>
      <c r="AO5828" s="494"/>
      <c r="AP5828" s="317">
        <f t="shared" si="773"/>
        <v>-1.2521187956762425</v>
      </c>
      <c r="AQ5828" s="175">
        <f t="shared" si="767"/>
        <v>12.402493813571056</v>
      </c>
      <c r="AR5828" s="175">
        <f t="shared" si="763"/>
        <v>23.562493813571056</v>
      </c>
      <c r="AS5828" s="177">
        <f t="shared" si="752"/>
        <v>-1.710424982105188</v>
      </c>
      <c r="AT5828" s="304"/>
      <c r="AU5828" s="304"/>
      <c r="AV5828" s="318">
        <v>6.44</v>
      </c>
      <c r="BB5828" s="302">
        <f t="shared" si="771"/>
        <v>17.72</v>
      </c>
      <c r="BC5828" s="304"/>
      <c r="BF5828" s="309">
        <v>232</v>
      </c>
      <c r="BG5828" s="694"/>
      <c r="BH5828" s="694"/>
      <c r="BI5828" s="342">
        <v>188.38</v>
      </c>
    </row>
    <row r="5829" spans="1:61" s="7" customFormat="1" x14ac:dyDescent="0.2">
      <c r="A5829" s="58">
        <v>42345</v>
      </c>
      <c r="B5829" s="309">
        <v>16.55</v>
      </c>
      <c r="C5829" s="175">
        <f t="shared" si="768"/>
        <v>21.405852233800868</v>
      </c>
      <c r="D5829" s="174">
        <v>4.66</v>
      </c>
      <c r="E5829" s="210">
        <f t="shared" si="753"/>
        <v>22.8</v>
      </c>
      <c r="F5829" s="211">
        <f t="shared" si="764"/>
        <v>21.21</v>
      </c>
      <c r="G5829" s="177">
        <f t="shared" si="765"/>
        <v>26.065852233800868</v>
      </c>
      <c r="H5829" s="310">
        <v>18.14</v>
      </c>
      <c r="I5829" s="174">
        <v>5.94</v>
      </c>
      <c r="J5829" s="247">
        <f t="shared" si="769"/>
        <v>5.8736818497231713</v>
      </c>
      <c r="K5829" s="176">
        <f t="shared" si="770"/>
        <v>24.080000000000002</v>
      </c>
      <c r="L5829" s="249">
        <f t="shared" si="754"/>
        <v>24.01368184972317</v>
      </c>
      <c r="M5829" s="99"/>
      <c r="N5829" s="99"/>
      <c r="O5829" s="239">
        <f t="shared" si="766"/>
        <v>2.870000000000001</v>
      </c>
      <c r="P5829" s="175">
        <f t="shared" si="749"/>
        <v>-2.0521703840776979</v>
      </c>
      <c r="Q5829" s="240">
        <f t="shared" si="750"/>
        <v>0.11918604651162794</v>
      </c>
      <c r="R5829" s="177">
        <f t="shared" si="751"/>
        <v>-8.5458381472700129E-2</v>
      </c>
      <c r="S5829" s="315">
        <v>0</v>
      </c>
      <c r="T5829" s="320">
        <v>3.1823529411764709E-2</v>
      </c>
      <c r="U5829" s="313">
        <v>0</v>
      </c>
      <c r="V5829" s="314">
        <v>0</v>
      </c>
      <c r="W5829" s="315">
        <v>0</v>
      </c>
      <c r="X5829" s="314">
        <v>0</v>
      </c>
      <c r="Y5829" s="316">
        <f t="shared" si="772"/>
        <v>21.178176470588237</v>
      </c>
      <c r="Z5829" s="298">
        <v>0</v>
      </c>
      <c r="AA5829" s="299">
        <v>0</v>
      </c>
      <c r="AB5829" s="300">
        <v>341.2</v>
      </c>
      <c r="AC5829" s="300">
        <v>0</v>
      </c>
      <c r="AD5829" s="301">
        <v>12.37</v>
      </c>
      <c r="AE5829" s="301">
        <v>9.61</v>
      </c>
      <c r="AF5829" s="300">
        <v>355.2</v>
      </c>
      <c r="AG5829" s="300">
        <v>0</v>
      </c>
      <c r="AH5829" s="300">
        <v>10</v>
      </c>
      <c r="AI5829" s="300">
        <v>0</v>
      </c>
      <c r="AJ5829" s="301">
        <v>10</v>
      </c>
      <c r="AK5829" s="928"/>
      <c r="AL5829"/>
      <c r="AM5829"/>
      <c r="AN5829" s="302">
        <f t="shared" si="774"/>
        <v>22.369999999999997</v>
      </c>
      <c r="AO5829" s="494"/>
      <c r="AP5829" s="317">
        <f t="shared" si="773"/>
        <v>-1.6436818497231727</v>
      </c>
      <c r="AQ5829" s="175">
        <f t="shared" si="767"/>
        <v>9.5403798565931197</v>
      </c>
      <c r="AR5829" s="175">
        <f t="shared" si="763"/>
        <v>21.910379856593117</v>
      </c>
      <c r="AS5829" s="177">
        <f t="shared" si="752"/>
        <v>-2.0691019931300545</v>
      </c>
      <c r="AT5829" s="304"/>
      <c r="AU5829" s="304"/>
      <c r="AV5829" s="318">
        <v>5.96</v>
      </c>
      <c r="BB5829" s="302">
        <f t="shared" si="771"/>
        <v>16.409999999999997</v>
      </c>
      <c r="BC5829" s="304"/>
      <c r="BF5829" s="309">
        <v>57</v>
      </c>
      <c r="BG5829" s="694"/>
      <c r="BH5829" s="694"/>
      <c r="BI5829" s="342">
        <v>221.45</v>
      </c>
    </row>
    <row r="5830" spans="1:61" s="7" customFormat="1" x14ac:dyDescent="0.2">
      <c r="A5830" s="58">
        <v>42346</v>
      </c>
      <c r="B5830" s="309">
        <v>17.66</v>
      </c>
      <c r="C5830" s="175">
        <f t="shared" si="768"/>
        <v>22.841531749179655</v>
      </c>
      <c r="D5830" s="174">
        <v>5.64</v>
      </c>
      <c r="E5830" s="210">
        <f t="shared" si="753"/>
        <v>25.75</v>
      </c>
      <c r="F5830" s="211">
        <f t="shared" si="764"/>
        <v>23.3</v>
      </c>
      <c r="G5830" s="177">
        <f t="shared" si="765"/>
        <v>28.481531749179656</v>
      </c>
      <c r="H5830" s="310">
        <v>20.11</v>
      </c>
      <c r="I5830" s="174">
        <v>6.04</v>
      </c>
      <c r="J5830" s="247">
        <f t="shared" si="769"/>
        <v>5.9725653825467928</v>
      </c>
      <c r="K5830" s="176">
        <f t="shared" si="770"/>
        <v>26.15</v>
      </c>
      <c r="L5830" s="249">
        <f t="shared" si="754"/>
        <v>26.082565382546793</v>
      </c>
      <c r="M5830" s="99"/>
      <c r="N5830" s="99"/>
      <c r="O5830" s="239">
        <f t="shared" si="766"/>
        <v>2.8499999999999979</v>
      </c>
      <c r="P5830" s="175">
        <f t="shared" si="749"/>
        <v>-2.3989663666328624</v>
      </c>
      <c r="Q5830" s="240">
        <f t="shared" si="750"/>
        <v>0.10898661567877621</v>
      </c>
      <c r="R5830" s="177">
        <f t="shared" si="751"/>
        <v>-9.197585940829793E-2</v>
      </c>
      <c r="S5830" s="315">
        <v>0</v>
      </c>
      <c r="T5830" s="320">
        <v>2.0285714285714285E-2</v>
      </c>
      <c r="U5830" s="313">
        <v>0</v>
      </c>
      <c r="V5830" s="314">
        <v>0</v>
      </c>
      <c r="W5830" s="315">
        <v>0</v>
      </c>
      <c r="X5830" s="314">
        <v>0</v>
      </c>
      <c r="Y5830" s="316">
        <f t="shared" si="772"/>
        <v>23.279714285714288</v>
      </c>
      <c r="Z5830" s="298">
        <v>0</v>
      </c>
      <c r="AA5830" s="299">
        <v>0</v>
      </c>
      <c r="AB5830" s="300">
        <v>341</v>
      </c>
      <c r="AC5830" s="300">
        <v>0</v>
      </c>
      <c r="AD5830" s="301">
        <v>12.2</v>
      </c>
      <c r="AE5830" s="301">
        <v>9.66</v>
      </c>
      <c r="AF5830" s="300">
        <v>355.2</v>
      </c>
      <c r="AG5830" s="300">
        <v>0</v>
      </c>
      <c r="AH5830" s="300">
        <v>8</v>
      </c>
      <c r="AI5830" s="300">
        <v>0</v>
      </c>
      <c r="AJ5830" s="301">
        <v>8</v>
      </c>
      <c r="AK5830" s="928"/>
      <c r="AL5830"/>
      <c r="AM5830"/>
      <c r="AN5830" s="302">
        <f t="shared" si="774"/>
        <v>20.2</v>
      </c>
      <c r="AO5830" s="494"/>
      <c r="AP5830" s="317">
        <f t="shared" si="773"/>
        <v>-5.8825653825467938</v>
      </c>
      <c r="AQ5830" s="175">
        <f t="shared" si="767"/>
        <v>7.6323038852744958</v>
      </c>
      <c r="AR5830" s="175">
        <f t="shared" ref="AR5830:AR5853" si="775">AD5830+AQ5830</f>
        <v>19.832303885274495</v>
      </c>
      <c r="AS5830" s="177">
        <f t="shared" si="752"/>
        <v>-6.1488614972722964</v>
      </c>
      <c r="AT5830" s="304"/>
      <c r="AU5830" s="304"/>
      <c r="AV5830" s="318">
        <v>7.57</v>
      </c>
      <c r="BB5830" s="302">
        <f t="shared" si="771"/>
        <v>12.629999999999999</v>
      </c>
      <c r="BC5830" s="304"/>
      <c r="BF5830" s="309">
        <v>169</v>
      </c>
      <c r="BG5830" s="694"/>
      <c r="BH5830" s="694"/>
      <c r="BI5830" s="342">
        <v>161.69</v>
      </c>
    </row>
    <row r="5831" spans="1:61" s="7" customFormat="1" x14ac:dyDescent="0.2">
      <c r="A5831" s="58">
        <v>42347</v>
      </c>
      <c r="B5831" s="309">
        <v>16.98</v>
      </c>
      <c r="C5831" s="175">
        <f t="shared" si="768"/>
        <v>21.962016370389048</v>
      </c>
      <c r="D5831" s="174">
        <v>5.85</v>
      </c>
      <c r="E5831" s="210">
        <f t="shared" si="753"/>
        <v>25.71</v>
      </c>
      <c r="F5831" s="211">
        <f t="shared" si="764"/>
        <v>22.83</v>
      </c>
      <c r="G5831" s="177">
        <f t="shared" si="765"/>
        <v>27.812016370389046</v>
      </c>
      <c r="H5831" s="310">
        <v>19.86</v>
      </c>
      <c r="I5831" s="174">
        <v>6.05</v>
      </c>
      <c r="J5831" s="247">
        <f t="shared" si="769"/>
        <v>5.9824537358291554</v>
      </c>
      <c r="K5831" s="176">
        <f t="shared" si="770"/>
        <v>25.91</v>
      </c>
      <c r="L5831" s="249">
        <f t="shared" si="754"/>
        <v>25.842453735829153</v>
      </c>
      <c r="M5831" s="99"/>
      <c r="N5831" s="99"/>
      <c r="O5831" s="239">
        <f t="shared" si="766"/>
        <v>3.0800000000000018</v>
      </c>
      <c r="P5831" s="175">
        <f t="shared" si="749"/>
        <v>-1.9695626345598924</v>
      </c>
      <c r="Q5831" s="240">
        <f t="shared" si="750"/>
        <v>0.11887302199922817</v>
      </c>
      <c r="R5831" s="177">
        <f t="shared" si="751"/>
        <v>-7.6214226972928706E-2</v>
      </c>
      <c r="S5831" s="315">
        <v>0</v>
      </c>
      <c r="T5831" s="320">
        <v>2.0285714285714285E-2</v>
      </c>
      <c r="U5831" s="313">
        <v>0</v>
      </c>
      <c r="V5831" s="314">
        <v>0</v>
      </c>
      <c r="W5831" s="315">
        <v>0</v>
      </c>
      <c r="X5831" s="314">
        <v>0</v>
      </c>
      <c r="Y5831" s="316">
        <f t="shared" si="772"/>
        <v>22.809714285714286</v>
      </c>
      <c r="Z5831" s="298">
        <v>0</v>
      </c>
      <c r="AA5831" s="299">
        <v>0</v>
      </c>
      <c r="AB5831" s="300">
        <v>341.1</v>
      </c>
      <c r="AC5831" s="300">
        <v>0</v>
      </c>
      <c r="AD5831" s="301">
        <v>12.19</v>
      </c>
      <c r="AE5831" s="301">
        <v>9.5299999999999994</v>
      </c>
      <c r="AF5831" s="300">
        <v>355.2</v>
      </c>
      <c r="AG5831" s="300">
        <v>0</v>
      </c>
      <c r="AH5831" s="300">
        <v>9</v>
      </c>
      <c r="AI5831" s="300">
        <v>0</v>
      </c>
      <c r="AJ5831" s="301">
        <v>9</v>
      </c>
      <c r="AK5831" s="928"/>
      <c r="AL5831"/>
      <c r="AM5831"/>
      <c r="AN5831" s="302">
        <f t="shared" si="774"/>
        <v>21.189999999999998</v>
      </c>
      <c r="AO5831" s="494"/>
      <c r="AP5831" s="317">
        <f t="shared" si="773"/>
        <v>-4.6524537358291553</v>
      </c>
      <c r="AQ5831" s="175">
        <f t="shared" si="767"/>
        <v>8.5863418709338077</v>
      </c>
      <c r="AR5831" s="175">
        <f t="shared" si="775"/>
        <v>20.776341870933805</v>
      </c>
      <c r="AS5831" s="177">
        <f t="shared" si="752"/>
        <v>-4.938311864895347</v>
      </c>
      <c r="AT5831" s="304"/>
      <c r="AU5831" s="304"/>
      <c r="AV5831" s="318">
        <v>6.87</v>
      </c>
      <c r="BB5831" s="302">
        <f t="shared" si="771"/>
        <v>14.319999999999997</v>
      </c>
      <c r="BC5831" s="304"/>
      <c r="BF5831" s="309">
        <v>213</v>
      </c>
      <c r="BG5831" s="694"/>
      <c r="BH5831" s="694"/>
      <c r="BI5831" s="342">
        <v>173.86</v>
      </c>
    </row>
    <row r="5832" spans="1:61" s="7" customFormat="1" x14ac:dyDescent="0.2">
      <c r="A5832" s="58">
        <v>42348</v>
      </c>
      <c r="B5832" s="309">
        <v>16.23</v>
      </c>
      <c r="C5832" s="175">
        <f t="shared" si="768"/>
        <v>20.991962643781758</v>
      </c>
      <c r="D5832" s="174">
        <v>5.92</v>
      </c>
      <c r="E5832" s="210">
        <f t="shared" si="753"/>
        <v>26.17</v>
      </c>
      <c r="F5832" s="211">
        <f t="shared" si="764"/>
        <v>22.15</v>
      </c>
      <c r="G5832" s="177">
        <f t="shared" si="765"/>
        <v>26.911962643781756</v>
      </c>
      <c r="H5832" s="310">
        <v>20.25</v>
      </c>
      <c r="I5832" s="174">
        <v>6.14</v>
      </c>
      <c r="J5832" s="247">
        <f t="shared" si="769"/>
        <v>6.0714489153704152</v>
      </c>
      <c r="K5832" s="176">
        <f t="shared" si="770"/>
        <v>26.39</v>
      </c>
      <c r="L5832" s="249">
        <f t="shared" si="754"/>
        <v>26.321448915370414</v>
      </c>
      <c r="M5832" s="99"/>
      <c r="N5832" s="99"/>
      <c r="O5832" s="239">
        <f t="shared" si="766"/>
        <v>4.240000000000002</v>
      </c>
      <c r="P5832" s="175">
        <f t="shared" ref="P5832:P5853" si="776">L5832-G5832</f>
        <v>-0.59051372841134153</v>
      </c>
      <c r="Q5832" s="240">
        <f t="shared" ref="Q5832:Q5853" si="777">O5832/K5832</f>
        <v>0.16066691928760901</v>
      </c>
      <c r="R5832" s="177">
        <f t="shared" ref="R5832:R5853" si="778">P5832/L5832</f>
        <v>-2.2434696900994342E-2</v>
      </c>
      <c r="S5832" s="315">
        <v>0</v>
      </c>
      <c r="T5832" s="320">
        <v>2.0285714285714285E-2</v>
      </c>
      <c r="U5832" s="313">
        <v>0</v>
      </c>
      <c r="V5832" s="314">
        <v>0</v>
      </c>
      <c r="W5832" s="315">
        <v>0</v>
      </c>
      <c r="X5832" s="314">
        <v>0</v>
      </c>
      <c r="Y5832" s="316">
        <f t="shared" si="772"/>
        <v>22.129714285714286</v>
      </c>
      <c r="Z5832" s="298">
        <v>0</v>
      </c>
      <c r="AA5832" s="299">
        <v>0</v>
      </c>
      <c r="AB5832" s="300">
        <v>341.1</v>
      </c>
      <c r="AC5832" s="300">
        <v>0</v>
      </c>
      <c r="AD5832" s="301">
        <v>12.22</v>
      </c>
      <c r="AE5832" s="301">
        <v>9.6999999999999993</v>
      </c>
      <c r="AF5832" s="300">
        <v>355.2</v>
      </c>
      <c r="AG5832" s="300">
        <v>0</v>
      </c>
      <c r="AH5832" s="300">
        <v>12</v>
      </c>
      <c r="AI5832" s="300">
        <v>0</v>
      </c>
      <c r="AJ5832" s="301">
        <v>12</v>
      </c>
      <c r="AK5832" s="928"/>
      <c r="AL5832"/>
      <c r="AM5832"/>
      <c r="AN5832" s="302">
        <f t="shared" si="774"/>
        <v>24.22</v>
      </c>
      <c r="AO5832" s="494"/>
      <c r="AP5832" s="317">
        <f t="shared" si="773"/>
        <v>-2.1014489153704154</v>
      </c>
      <c r="AQ5832" s="175">
        <f t="shared" si="767"/>
        <v>11.448455827911744</v>
      </c>
      <c r="AR5832" s="175">
        <f t="shared" si="775"/>
        <v>23.668455827911743</v>
      </c>
      <c r="AS5832" s="177">
        <f t="shared" ref="AS5832:AS5853" si="779">(AR5832+(0.6*(BF5832/1000)))-L5832</f>
        <v>-2.6127930874586731</v>
      </c>
      <c r="AT5832" s="304"/>
      <c r="AU5832" s="304"/>
      <c r="AV5832" s="318">
        <v>7.13</v>
      </c>
      <c r="BB5832" s="302">
        <f t="shared" si="771"/>
        <v>17.09</v>
      </c>
      <c r="BC5832" s="304"/>
      <c r="BF5832" s="309">
        <v>67</v>
      </c>
      <c r="BG5832" s="694"/>
      <c r="BH5832" s="694"/>
      <c r="BI5832" s="342">
        <v>195.21</v>
      </c>
    </row>
    <row r="5833" spans="1:61" s="7" customFormat="1" x14ac:dyDescent="0.2">
      <c r="A5833" s="58">
        <v>42349</v>
      </c>
      <c r="B5833" s="309">
        <v>15.18</v>
      </c>
      <c r="C5833" s="175">
        <f t="shared" si="768"/>
        <v>19.633887426531548</v>
      </c>
      <c r="D5833" s="174">
        <v>6.69</v>
      </c>
      <c r="E5833" s="210">
        <f t="shared" si="753"/>
        <v>23.42</v>
      </c>
      <c r="F5833" s="211">
        <f t="shared" si="764"/>
        <v>21.87</v>
      </c>
      <c r="G5833" s="177">
        <f t="shared" si="765"/>
        <v>26.323887426531549</v>
      </c>
      <c r="H5833" s="310">
        <v>16.73</v>
      </c>
      <c r="I5833" s="174">
        <v>6.04</v>
      </c>
      <c r="J5833" s="247">
        <f t="shared" si="769"/>
        <v>5.9725653825467928</v>
      </c>
      <c r="K5833" s="176">
        <f t="shared" si="770"/>
        <v>22.77</v>
      </c>
      <c r="L5833" s="249">
        <f t="shared" si="754"/>
        <v>22.702565382546794</v>
      </c>
      <c r="M5833" s="99"/>
      <c r="N5833" s="99"/>
      <c r="O5833" s="239">
        <f t="shared" si="766"/>
        <v>0.89999999999999858</v>
      </c>
      <c r="P5833" s="175">
        <f t="shared" si="776"/>
        <v>-3.6213220439847547</v>
      </c>
      <c r="Q5833" s="240">
        <f t="shared" si="777"/>
        <v>3.9525691699604681E-2</v>
      </c>
      <c r="R5833" s="177">
        <f t="shared" si="778"/>
        <v>-0.1595115786680541</v>
      </c>
      <c r="S5833" s="315">
        <v>0</v>
      </c>
      <c r="T5833" s="320">
        <v>2.0285714285714285E-2</v>
      </c>
      <c r="U5833" s="313">
        <v>0</v>
      </c>
      <c r="V5833" s="314">
        <v>0</v>
      </c>
      <c r="W5833" s="315">
        <v>0</v>
      </c>
      <c r="X5833" s="314">
        <v>0</v>
      </c>
      <c r="Y5833" s="316">
        <f t="shared" si="772"/>
        <v>21.849714285714288</v>
      </c>
      <c r="Z5833" s="298">
        <v>0</v>
      </c>
      <c r="AA5833" s="299">
        <v>0</v>
      </c>
      <c r="AB5833" s="300">
        <v>341</v>
      </c>
      <c r="AC5833" s="300">
        <v>0</v>
      </c>
      <c r="AD5833" s="301">
        <v>13.43</v>
      </c>
      <c r="AE5833" s="301">
        <v>9.4</v>
      </c>
      <c r="AF5833" s="300">
        <v>355.2</v>
      </c>
      <c r="AG5833" s="300">
        <v>0</v>
      </c>
      <c r="AH5833" s="300">
        <v>8.9</v>
      </c>
      <c r="AI5833" s="300">
        <v>0</v>
      </c>
      <c r="AJ5833" s="301">
        <v>8.9</v>
      </c>
      <c r="AK5833" s="928"/>
      <c r="AL5833"/>
      <c r="AM5833"/>
      <c r="AN5833" s="302">
        <f t="shared" si="774"/>
        <v>22.33</v>
      </c>
      <c r="AO5833" s="494"/>
      <c r="AP5833" s="317">
        <f t="shared" si="773"/>
        <v>-0.37256538254679583</v>
      </c>
      <c r="AQ5833" s="175">
        <f t="shared" si="767"/>
        <v>8.4909380723678769</v>
      </c>
      <c r="AR5833" s="175">
        <f t="shared" si="775"/>
        <v>21.920938072367875</v>
      </c>
      <c r="AS5833" s="177">
        <f t="shared" si="779"/>
        <v>-0.67662731017891886</v>
      </c>
      <c r="AT5833" s="304"/>
      <c r="AU5833" s="304"/>
      <c r="AV5833" s="318">
        <v>8.9</v>
      </c>
      <c r="BB5833" s="302">
        <f t="shared" si="771"/>
        <v>13.429999999999998</v>
      </c>
      <c r="BC5833" s="304"/>
      <c r="BF5833" s="309">
        <v>175</v>
      </c>
      <c r="BG5833" s="694"/>
      <c r="BH5833" s="694"/>
      <c r="BI5833" s="342">
        <v>148.61000000000001</v>
      </c>
    </row>
    <row r="5834" spans="1:61" s="7" customFormat="1" x14ac:dyDescent="0.2">
      <c r="A5834" s="58">
        <v>42350</v>
      </c>
      <c r="B5834" s="309">
        <v>14.1</v>
      </c>
      <c r="C5834" s="175">
        <f t="shared" si="768"/>
        <v>18.237010060217052</v>
      </c>
      <c r="D5834" s="174">
        <v>7.31</v>
      </c>
      <c r="E5834" s="210">
        <f t="shared" si="753"/>
        <v>25.61</v>
      </c>
      <c r="F5834" s="218">
        <f t="shared" si="764"/>
        <v>21.41</v>
      </c>
      <c r="G5834" s="177">
        <f t="shared" si="765"/>
        <v>25.547010060217051</v>
      </c>
      <c r="H5834" s="310">
        <v>18.3</v>
      </c>
      <c r="I5834" s="174">
        <v>7.59</v>
      </c>
      <c r="J5834" s="247">
        <f t="shared" si="769"/>
        <v>7.5052601413129398</v>
      </c>
      <c r="K5834" s="176">
        <f t="shared" si="770"/>
        <v>25.89</v>
      </c>
      <c r="L5834" s="249">
        <f t="shared" si="754"/>
        <v>25.805260141312942</v>
      </c>
      <c r="M5834" s="99"/>
      <c r="N5834" s="99"/>
      <c r="O5834" s="239">
        <f t="shared" si="766"/>
        <v>4.4800000000000004</v>
      </c>
      <c r="P5834" s="175">
        <f t="shared" si="776"/>
        <v>0.2582500810958912</v>
      </c>
      <c r="Q5834" s="240">
        <f t="shared" si="777"/>
        <v>0.1730397837002704</v>
      </c>
      <c r="R5834" s="177">
        <f t="shared" si="778"/>
        <v>1.0007652691028122E-2</v>
      </c>
      <c r="S5834" s="315">
        <v>0</v>
      </c>
      <c r="T5834" s="320">
        <v>2.0285714285714285E-2</v>
      </c>
      <c r="U5834" s="313">
        <v>0</v>
      </c>
      <c r="V5834" s="314">
        <v>0</v>
      </c>
      <c r="W5834" s="315">
        <v>0</v>
      </c>
      <c r="X5834" s="314">
        <v>0</v>
      </c>
      <c r="Y5834" s="316">
        <f t="shared" si="772"/>
        <v>21.389714285714287</v>
      </c>
      <c r="Z5834" s="298">
        <v>0</v>
      </c>
      <c r="AA5834" s="299">
        <v>0</v>
      </c>
      <c r="AB5834" s="300">
        <v>341</v>
      </c>
      <c r="AC5834" s="300">
        <v>0</v>
      </c>
      <c r="AD5834" s="301">
        <v>5.36</v>
      </c>
      <c r="AE5834" s="301">
        <v>4.1900000000000004</v>
      </c>
      <c r="AF5834" s="300">
        <v>355.15</v>
      </c>
      <c r="AG5834" s="300">
        <v>0</v>
      </c>
      <c r="AH5834" s="300">
        <v>8.9</v>
      </c>
      <c r="AI5834" s="300">
        <v>0</v>
      </c>
      <c r="AJ5834" s="301">
        <v>8.9</v>
      </c>
      <c r="AK5834" s="928"/>
      <c r="AL5834"/>
      <c r="AM5834"/>
      <c r="AN5834" s="302">
        <f t="shared" si="774"/>
        <v>14.260000000000002</v>
      </c>
      <c r="AO5834" s="494"/>
      <c r="AP5834" s="317">
        <f t="shared" si="773"/>
        <v>-11.545260141312941</v>
      </c>
      <c r="AQ5834" s="175">
        <f t="shared" si="767"/>
        <v>8.4909380723678769</v>
      </c>
      <c r="AR5834" s="175">
        <f t="shared" si="775"/>
        <v>13.850938072367878</v>
      </c>
      <c r="AS5834" s="177">
        <f t="shared" si="779"/>
        <v>-11.856522068945065</v>
      </c>
      <c r="AT5834" s="304"/>
      <c r="AU5834" s="304"/>
      <c r="AV5834" s="318">
        <v>7.03</v>
      </c>
      <c r="BB5834" s="302">
        <f t="shared" si="771"/>
        <v>7.2300000000000013</v>
      </c>
      <c r="BC5834" s="304"/>
      <c r="BF5834" s="309">
        <v>163</v>
      </c>
      <c r="BG5834" s="694"/>
      <c r="BH5834" s="694"/>
      <c r="BI5834" s="342">
        <v>156.49</v>
      </c>
    </row>
    <row r="5835" spans="1:61" s="7" customFormat="1" x14ac:dyDescent="0.2">
      <c r="A5835" s="58">
        <v>42351</v>
      </c>
      <c r="B5835" s="309">
        <v>16.47</v>
      </c>
      <c r="C5835" s="175">
        <f t="shared" si="768"/>
        <v>21.302379836296087</v>
      </c>
      <c r="D5835" s="174">
        <v>6.4</v>
      </c>
      <c r="E5835" s="210">
        <f t="shared" si="753"/>
        <v>27.439999999999998</v>
      </c>
      <c r="F5835" s="211">
        <f t="shared" si="764"/>
        <v>22.869999999999997</v>
      </c>
      <c r="G5835" s="177">
        <f t="shared" si="765"/>
        <v>27.702379836296089</v>
      </c>
      <c r="H5835" s="310">
        <v>21.04</v>
      </c>
      <c r="I5835" s="174">
        <v>5.89</v>
      </c>
      <c r="J5835" s="247">
        <f t="shared" si="769"/>
        <v>5.8242400833113592</v>
      </c>
      <c r="K5835" s="176">
        <f t="shared" si="770"/>
        <v>26.93</v>
      </c>
      <c r="L5835" s="249">
        <f t="shared" si="754"/>
        <v>26.864240083311358</v>
      </c>
      <c r="M5835" s="99"/>
      <c r="N5835" s="99"/>
      <c r="O5835" s="239">
        <f t="shared" si="766"/>
        <v>4.0600000000000023</v>
      </c>
      <c r="P5835" s="175">
        <f t="shared" si="776"/>
        <v>-0.83813975298473053</v>
      </c>
      <c r="Q5835" s="240">
        <f t="shared" si="777"/>
        <v>0.15076123282584486</v>
      </c>
      <c r="R5835" s="177">
        <f t="shared" si="778"/>
        <v>-3.1199086606786278E-2</v>
      </c>
      <c r="S5835" s="315">
        <v>0</v>
      </c>
      <c r="T5835" s="320">
        <v>2.0285714285714285E-2</v>
      </c>
      <c r="U5835" s="313">
        <v>0</v>
      </c>
      <c r="V5835" s="314">
        <v>0</v>
      </c>
      <c r="W5835" s="315">
        <v>0</v>
      </c>
      <c r="X5835" s="314">
        <v>0</v>
      </c>
      <c r="Y5835" s="316">
        <f t="shared" si="772"/>
        <v>22.849714285714285</v>
      </c>
      <c r="Z5835" s="298">
        <v>0</v>
      </c>
      <c r="AA5835" s="299">
        <v>0</v>
      </c>
      <c r="AB5835" s="300">
        <v>341</v>
      </c>
      <c r="AC5835" s="300">
        <v>0</v>
      </c>
      <c r="AD5835" s="301">
        <v>0</v>
      </c>
      <c r="AE5835" s="301">
        <v>0</v>
      </c>
      <c r="AF5835" s="300">
        <v>355.05</v>
      </c>
      <c r="AG5835" s="300">
        <v>0</v>
      </c>
      <c r="AH5835" s="300">
        <v>24</v>
      </c>
      <c r="AI5835" s="300">
        <v>0</v>
      </c>
      <c r="AJ5835" s="301">
        <v>24</v>
      </c>
      <c r="AK5835" s="928"/>
      <c r="AL5835"/>
      <c r="AM5835"/>
      <c r="AN5835" s="302">
        <f t="shared" si="774"/>
        <v>24</v>
      </c>
      <c r="AO5835" s="494"/>
      <c r="AP5835" s="317">
        <f t="shared" si="773"/>
        <v>-2.8642400833113584</v>
      </c>
      <c r="AQ5835" s="175">
        <f t="shared" si="767"/>
        <v>22.896911655823487</v>
      </c>
      <c r="AR5835" s="175">
        <f t="shared" si="775"/>
        <v>22.896911655823487</v>
      </c>
      <c r="AS5835" s="177">
        <f t="shared" si="779"/>
        <v>-3.9199284274878714</v>
      </c>
      <c r="AT5835" s="304"/>
      <c r="AU5835" s="304"/>
      <c r="AV5835" s="318">
        <v>6.02</v>
      </c>
      <c r="BB5835" s="302">
        <f t="shared" si="771"/>
        <v>17.98</v>
      </c>
      <c r="BC5835" s="304"/>
      <c r="BF5835" s="309">
        <v>79</v>
      </c>
      <c r="BG5835" s="694"/>
      <c r="BH5835" s="694"/>
      <c r="BI5835" s="342">
        <v>204.68</v>
      </c>
    </row>
    <row r="5836" spans="1:61" s="7" customFormat="1" x14ac:dyDescent="0.2">
      <c r="A5836" s="58">
        <v>42352</v>
      </c>
      <c r="B5836" s="309">
        <v>18.100000000000001</v>
      </c>
      <c r="C5836" s="175">
        <f t="shared" si="768"/>
        <v>23.410629935455933</v>
      </c>
      <c r="D5836" s="174">
        <v>6.22</v>
      </c>
      <c r="E5836" s="210">
        <f t="shared" ref="E5836:E5853" si="780">SUM(D5836+H5836)</f>
        <v>27.669999999999998</v>
      </c>
      <c r="F5836" s="211">
        <f t="shared" si="764"/>
        <v>24.32</v>
      </c>
      <c r="G5836" s="177">
        <f t="shared" si="765"/>
        <v>29.630629935455932</v>
      </c>
      <c r="H5836" s="310">
        <v>21.45</v>
      </c>
      <c r="I5836" s="174">
        <v>7.02</v>
      </c>
      <c r="J5836" s="247">
        <f t="shared" si="769"/>
        <v>6.9416240042182924</v>
      </c>
      <c r="K5836" s="176">
        <f t="shared" si="770"/>
        <v>28.47</v>
      </c>
      <c r="L5836" s="249">
        <f t="shared" si="754"/>
        <v>28.391624004218293</v>
      </c>
      <c r="M5836" s="99"/>
      <c r="N5836" s="99"/>
      <c r="O5836" s="239">
        <f t="shared" si="766"/>
        <v>4.1499999999999986</v>
      </c>
      <c r="P5836" s="175">
        <f t="shared" si="776"/>
        <v>-1.2390059312376387</v>
      </c>
      <c r="Q5836" s="240">
        <f t="shared" si="777"/>
        <v>0.14576747453459779</v>
      </c>
      <c r="R5836" s="177">
        <f t="shared" si="778"/>
        <v>-4.3639840082890402E-2</v>
      </c>
      <c r="S5836" s="315">
        <v>0</v>
      </c>
      <c r="T5836" s="320">
        <v>2.0285714285714285E-2</v>
      </c>
      <c r="U5836" s="313">
        <v>0</v>
      </c>
      <c r="V5836" s="314">
        <v>0</v>
      </c>
      <c r="W5836" s="315">
        <v>0</v>
      </c>
      <c r="X5836" s="314">
        <v>0</v>
      </c>
      <c r="Y5836" s="316">
        <f t="shared" si="772"/>
        <v>24.299714285714288</v>
      </c>
      <c r="Z5836" s="298">
        <v>0</v>
      </c>
      <c r="AA5836" s="299">
        <v>0</v>
      </c>
      <c r="AB5836" s="300">
        <v>341.2</v>
      </c>
      <c r="AC5836" s="300">
        <v>0.2</v>
      </c>
      <c r="AD5836" s="301">
        <v>0</v>
      </c>
      <c r="AE5836" s="301">
        <v>0</v>
      </c>
      <c r="AF5836" s="300">
        <v>355</v>
      </c>
      <c r="AG5836" s="300">
        <v>0.2</v>
      </c>
      <c r="AH5836" s="300">
        <v>26</v>
      </c>
      <c r="AI5836" s="300">
        <v>0</v>
      </c>
      <c r="AJ5836" s="301">
        <v>26</v>
      </c>
      <c r="AK5836" s="928"/>
      <c r="AL5836"/>
      <c r="AM5836"/>
      <c r="AN5836" s="302">
        <f t="shared" si="774"/>
        <v>26</v>
      </c>
      <c r="AO5836" s="494"/>
      <c r="AP5836" s="317">
        <f t="shared" si="773"/>
        <v>-2.3916240042182935</v>
      </c>
      <c r="AQ5836" s="175">
        <f t="shared" si="767"/>
        <v>24.804987627142111</v>
      </c>
      <c r="AR5836" s="175">
        <f t="shared" si="775"/>
        <v>24.804987627142111</v>
      </c>
      <c r="AS5836" s="177">
        <f t="shared" si="779"/>
        <v>-3.445636377076184</v>
      </c>
      <c r="AT5836" s="304"/>
      <c r="AU5836" s="304"/>
      <c r="AV5836" s="318">
        <v>11.95</v>
      </c>
      <c r="BB5836" s="302">
        <f t="shared" si="771"/>
        <v>14.05</v>
      </c>
      <c r="BC5836" s="304"/>
      <c r="BF5836" s="309">
        <v>235</v>
      </c>
      <c r="BG5836" s="694"/>
      <c r="BH5836" s="694"/>
      <c r="BI5836" s="342">
        <v>156.53</v>
      </c>
    </row>
    <row r="5837" spans="1:61" s="7" customFormat="1" x14ac:dyDescent="0.2">
      <c r="A5837" s="58">
        <v>42353</v>
      </c>
      <c r="B5837" s="309">
        <v>14.75</v>
      </c>
      <c r="C5837" s="175">
        <f t="shared" si="768"/>
        <v>19.077723289943371</v>
      </c>
      <c r="D5837" s="174">
        <v>5.9</v>
      </c>
      <c r="E5837" s="210">
        <f t="shared" si="780"/>
        <v>28.17</v>
      </c>
      <c r="F5837" s="211">
        <f t="shared" si="764"/>
        <v>20.65</v>
      </c>
      <c r="G5837" s="177">
        <f t="shared" si="765"/>
        <v>24.97772328994337</v>
      </c>
      <c r="H5837" s="310">
        <v>22.27</v>
      </c>
      <c r="I5837" s="174">
        <v>6.25</v>
      </c>
      <c r="J5837" s="247">
        <f t="shared" si="769"/>
        <v>6.1802208014764002</v>
      </c>
      <c r="K5837" s="176">
        <f t="shared" si="770"/>
        <v>28.52</v>
      </c>
      <c r="L5837" s="249">
        <f t="shared" si="754"/>
        <v>28.450220801476398</v>
      </c>
      <c r="M5837" s="99"/>
      <c r="N5837" s="99"/>
      <c r="O5837" s="239">
        <f t="shared" si="766"/>
        <v>7.870000000000001</v>
      </c>
      <c r="P5837" s="175">
        <f t="shared" si="776"/>
        <v>3.4724975115330281</v>
      </c>
      <c r="Q5837" s="240">
        <f t="shared" si="777"/>
        <v>0.27594670406732119</v>
      </c>
      <c r="R5837" s="177">
        <f t="shared" si="778"/>
        <v>0.12205520427289007</v>
      </c>
      <c r="S5837" s="315">
        <v>0</v>
      </c>
      <c r="T5837" s="320">
        <v>2.0285714285714285E-2</v>
      </c>
      <c r="U5837" s="313">
        <v>0</v>
      </c>
      <c r="V5837" s="314">
        <v>0</v>
      </c>
      <c r="W5837" s="315">
        <v>0</v>
      </c>
      <c r="X5837" s="314">
        <v>0</v>
      </c>
      <c r="Y5837" s="316">
        <f t="shared" si="772"/>
        <v>20.629714285714286</v>
      </c>
      <c r="Z5837" s="298">
        <v>0</v>
      </c>
      <c r="AA5837" s="299">
        <v>0</v>
      </c>
      <c r="AB5837" s="300">
        <v>341.4</v>
      </c>
      <c r="AC5837" s="300">
        <v>0</v>
      </c>
      <c r="AD5837" s="301">
        <v>12.65</v>
      </c>
      <c r="AE5837" s="301">
        <v>5.99</v>
      </c>
      <c r="AF5837" s="300">
        <v>355.1</v>
      </c>
      <c r="AG5837" s="300">
        <v>0</v>
      </c>
      <c r="AH5837" s="300">
        <v>36</v>
      </c>
      <c r="AI5837" s="300">
        <v>0</v>
      </c>
      <c r="AJ5837" s="301">
        <v>36</v>
      </c>
      <c r="AK5837" s="928"/>
      <c r="AL5837"/>
      <c r="AM5837"/>
      <c r="AN5837" s="302">
        <f t="shared" si="774"/>
        <v>48.65</v>
      </c>
      <c r="AO5837" s="494"/>
      <c r="AP5837" s="317">
        <f t="shared" si="773"/>
        <v>20.199779198523601</v>
      </c>
      <c r="AQ5837" s="175">
        <f t="shared" si="767"/>
        <v>34.345367483735231</v>
      </c>
      <c r="AR5837" s="175">
        <f t="shared" si="775"/>
        <v>46.99536748373523</v>
      </c>
      <c r="AS5837" s="177">
        <f t="shared" si="779"/>
        <v>18.674746682258835</v>
      </c>
      <c r="AT5837" s="304"/>
      <c r="AU5837" s="304"/>
      <c r="AV5837" s="318">
        <v>7.48</v>
      </c>
      <c r="BB5837" s="302">
        <f t="shared" si="771"/>
        <v>41.17</v>
      </c>
      <c r="BC5837" s="304"/>
      <c r="BF5837" s="309">
        <v>216</v>
      </c>
      <c r="BG5837" s="694"/>
      <c r="BH5837" s="694"/>
      <c r="BI5837" s="342">
        <v>149.08000000000001</v>
      </c>
    </row>
    <row r="5838" spans="1:61" s="7" customFormat="1" x14ac:dyDescent="0.2">
      <c r="A5838" s="58">
        <v>42354</v>
      </c>
      <c r="B5838" s="309">
        <v>13.15</v>
      </c>
      <c r="C5838" s="175">
        <f t="shared" si="768"/>
        <v>17.008275339847817</v>
      </c>
      <c r="D5838" s="174">
        <v>6.64</v>
      </c>
      <c r="E5838" s="210">
        <f t="shared" si="780"/>
        <v>25.23</v>
      </c>
      <c r="F5838" s="211">
        <f t="shared" si="764"/>
        <v>19.79</v>
      </c>
      <c r="G5838" s="177">
        <f t="shared" si="765"/>
        <v>23.648275339847817</v>
      </c>
      <c r="H5838" s="310">
        <v>18.59</v>
      </c>
      <c r="I5838" s="174">
        <v>6.75</v>
      </c>
      <c r="J5838" s="247">
        <f t="shared" si="769"/>
        <v>6.6746384655945121</v>
      </c>
      <c r="K5838" s="176">
        <f t="shared" si="770"/>
        <v>25.34</v>
      </c>
      <c r="L5838" s="249">
        <f t="shared" si="754"/>
        <v>25.264638465594512</v>
      </c>
      <c r="M5838" s="99"/>
      <c r="N5838" s="99"/>
      <c r="O5838" s="239">
        <f t="shared" si="766"/>
        <v>5.5500000000000007</v>
      </c>
      <c r="P5838" s="175">
        <f t="shared" si="776"/>
        <v>1.6163631257466946</v>
      </c>
      <c r="Q5838" s="240">
        <f t="shared" si="777"/>
        <v>0.2190213101815312</v>
      </c>
      <c r="R5838" s="177">
        <f t="shared" si="778"/>
        <v>6.3977290945519155E-2</v>
      </c>
      <c r="S5838" s="315">
        <v>0.33200000000000002</v>
      </c>
      <c r="T5838" s="320">
        <v>2.0285714285714285E-2</v>
      </c>
      <c r="U5838" s="313">
        <v>0</v>
      </c>
      <c r="V5838" s="314">
        <v>0</v>
      </c>
      <c r="W5838" s="315">
        <v>0</v>
      </c>
      <c r="X5838" s="314">
        <v>0</v>
      </c>
      <c r="Y5838" s="316">
        <f t="shared" si="772"/>
        <v>19.437714285714286</v>
      </c>
      <c r="Z5838" s="298">
        <v>0</v>
      </c>
      <c r="AA5838" s="299">
        <v>0</v>
      </c>
      <c r="AB5838" s="300">
        <v>341.3</v>
      </c>
      <c r="AC5838" s="300">
        <v>0</v>
      </c>
      <c r="AD5838" s="301">
        <v>12.6</v>
      </c>
      <c r="AE5838" s="301">
        <v>9.61</v>
      </c>
      <c r="AF5838" s="300">
        <v>355.15</v>
      </c>
      <c r="AG5838" s="300">
        <v>0</v>
      </c>
      <c r="AH5838" s="300">
        <v>7.98</v>
      </c>
      <c r="AI5838" s="300">
        <v>0</v>
      </c>
      <c r="AJ5838" s="301">
        <v>12</v>
      </c>
      <c r="AK5838" s="928"/>
      <c r="AL5838"/>
      <c r="AM5838"/>
      <c r="AN5838" s="302">
        <f t="shared" si="774"/>
        <v>20.58</v>
      </c>
      <c r="AO5838" s="494"/>
      <c r="AP5838" s="317">
        <f t="shared" si="773"/>
        <v>-4.6846384655945137</v>
      </c>
      <c r="AQ5838" s="175">
        <f t="shared" si="767"/>
        <v>11.448455827911744</v>
      </c>
      <c r="AR5838" s="175">
        <f t="shared" si="775"/>
        <v>24.048455827911745</v>
      </c>
      <c r="AS5838" s="177">
        <f t="shared" si="779"/>
        <v>-1.0847826376827676</v>
      </c>
      <c r="AT5838" s="304"/>
      <c r="AU5838" s="304"/>
      <c r="AV5838" s="318">
        <v>8.1999999999999993</v>
      </c>
      <c r="BB5838" s="302">
        <f t="shared" si="771"/>
        <v>12.379999999999999</v>
      </c>
      <c r="BC5838" s="304"/>
      <c r="BF5838" s="309">
        <v>219</v>
      </c>
      <c r="BG5838" s="694"/>
      <c r="BH5838" s="694"/>
      <c r="BI5838" s="342">
        <v>177.52</v>
      </c>
    </row>
    <row r="5839" spans="1:61" s="7" customFormat="1" x14ac:dyDescent="0.2">
      <c r="A5839" s="58">
        <v>42355</v>
      </c>
      <c r="B5839" s="309">
        <v>14.37</v>
      </c>
      <c r="C5839" s="175">
        <f t="shared" si="768"/>
        <v>18.586229401795677</v>
      </c>
      <c r="D5839" s="174">
        <v>5.9</v>
      </c>
      <c r="E5839" s="210">
        <f t="shared" si="780"/>
        <v>23.990000000000002</v>
      </c>
      <c r="F5839" s="211">
        <f t="shared" si="764"/>
        <v>20.27</v>
      </c>
      <c r="G5839" s="177">
        <f t="shared" si="765"/>
        <v>24.486229401795676</v>
      </c>
      <c r="H5839" s="310">
        <v>18.09</v>
      </c>
      <c r="I5839" s="174">
        <v>6.3</v>
      </c>
      <c r="J5839" s="247">
        <f t="shared" si="769"/>
        <v>6.2296625678882114</v>
      </c>
      <c r="K5839" s="176">
        <f t="shared" si="770"/>
        <v>24.39</v>
      </c>
      <c r="L5839" s="249">
        <f t="shared" si="754"/>
        <v>24.319662567888212</v>
      </c>
      <c r="M5839" s="99"/>
      <c r="N5839" s="99"/>
      <c r="O5839" s="239">
        <f t="shared" si="766"/>
        <v>4.120000000000001</v>
      </c>
      <c r="P5839" s="175">
        <f t="shared" si="776"/>
        <v>-0.16656683390746352</v>
      </c>
      <c r="Q5839" s="240">
        <f t="shared" si="777"/>
        <v>0.16892168921689221</v>
      </c>
      <c r="R5839" s="177">
        <f t="shared" si="778"/>
        <v>-6.8490602385001464E-3</v>
      </c>
      <c r="S5839" s="315">
        <v>0</v>
      </c>
      <c r="T5839" s="320">
        <v>2.0285714285714285E-2</v>
      </c>
      <c r="U5839" s="313">
        <v>0</v>
      </c>
      <c r="V5839" s="314">
        <v>0</v>
      </c>
      <c r="W5839" s="315">
        <v>0</v>
      </c>
      <c r="X5839" s="314">
        <v>0</v>
      </c>
      <c r="Y5839" s="316">
        <f t="shared" si="772"/>
        <v>20.249714285714287</v>
      </c>
      <c r="Z5839" s="298">
        <v>0</v>
      </c>
      <c r="AA5839" s="299">
        <v>0</v>
      </c>
      <c r="AB5839" s="300">
        <v>342.2</v>
      </c>
      <c r="AC5839" s="300">
        <v>1</v>
      </c>
      <c r="AD5839" s="301">
        <v>12.65</v>
      </c>
      <c r="AE5839" s="301">
        <v>9.5</v>
      </c>
      <c r="AF5839" s="300">
        <v>355.8</v>
      </c>
      <c r="AG5839" s="300">
        <v>0</v>
      </c>
      <c r="AH5839" s="300">
        <v>7</v>
      </c>
      <c r="AI5839" s="300">
        <v>0</v>
      </c>
      <c r="AJ5839" s="301">
        <v>7</v>
      </c>
      <c r="AK5839" s="928"/>
      <c r="AL5839"/>
      <c r="AM5839"/>
      <c r="AN5839" s="302">
        <f t="shared" si="774"/>
        <v>19.649999999999999</v>
      </c>
      <c r="AO5839" s="494"/>
      <c r="AP5839" s="317">
        <f t="shared" si="773"/>
        <v>-4.6696625678882135</v>
      </c>
      <c r="AQ5839" s="175">
        <f t="shared" si="767"/>
        <v>6.6782658996151838</v>
      </c>
      <c r="AR5839" s="175">
        <f t="shared" si="775"/>
        <v>19.328265899615182</v>
      </c>
      <c r="AS5839" s="177">
        <f t="shared" si="779"/>
        <v>-4.933796668273029</v>
      </c>
      <c r="AT5839" s="304"/>
      <c r="AU5839" s="304"/>
      <c r="AV5839" s="318">
        <v>8.4600000000000009</v>
      </c>
      <c r="BB5839" s="302">
        <f t="shared" si="771"/>
        <v>11.189999999999998</v>
      </c>
      <c r="BC5839" s="304"/>
      <c r="BF5839" s="309">
        <v>96</v>
      </c>
      <c r="BG5839" s="694"/>
      <c r="BH5839" s="694"/>
      <c r="BI5839" s="342">
        <v>189.03</v>
      </c>
    </row>
    <row r="5840" spans="1:61" s="7" customFormat="1" x14ac:dyDescent="0.2">
      <c r="A5840" s="58">
        <v>42356</v>
      </c>
      <c r="B5840" s="309">
        <v>12.16</v>
      </c>
      <c r="C5840" s="175">
        <f t="shared" si="768"/>
        <v>15.727804420726196</v>
      </c>
      <c r="D5840" s="174">
        <v>5.58</v>
      </c>
      <c r="E5840" s="210">
        <f t="shared" si="780"/>
        <v>23.369999999999997</v>
      </c>
      <c r="F5840" s="211">
        <f t="shared" si="764"/>
        <v>17.740000000000002</v>
      </c>
      <c r="G5840" s="177">
        <f t="shared" si="765"/>
        <v>21.307804420726196</v>
      </c>
      <c r="H5840" s="310">
        <v>17.79</v>
      </c>
      <c r="I5840" s="174">
        <v>6.12</v>
      </c>
      <c r="J5840" s="247">
        <f t="shared" si="769"/>
        <v>6.0516722088056909</v>
      </c>
      <c r="K5840" s="176">
        <f t="shared" si="770"/>
        <v>23.91</v>
      </c>
      <c r="L5840" s="249">
        <f t="shared" ref="L5840:L5853" si="781">J5840+H5840</f>
        <v>23.84167220880569</v>
      </c>
      <c r="M5840" s="99"/>
      <c r="N5840" s="99"/>
      <c r="O5840" s="239">
        <f t="shared" si="766"/>
        <v>6.1699999999999982</v>
      </c>
      <c r="P5840" s="175">
        <f t="shared" si="776"/>
        <v>2.533867788079494</v>
      </c>
      <c r="Q5840" s="240">
        <f t="shared" si="777"/>
        <v>0.25805102467586777</v>
      </c>
      <c r="R5840" s="177">
        <f t="shared" si="778"/>
        <v>0.10627894578399726</v>
      </c>
      <c r="S5840" s="315">
        <v>0</v>
      </c>
      <c r="T5840" s="320">
        <v>2.0285714285714285E-2</v>
      </c>
      <c r="U5840" s="313">
        <v>0</v>
      </c>
      <c r="V5840" s="314">
        <v>0</v>
      </c>
      <c r="W5840" s="315">
        <v>0</v>
      </c>
      <c r="X5840" s="314">
        <v>0</v>
      </c>
      <c r="Y5840" s="316">
        <f t="shared" si="772"/>
        <v>17.719714285714289</v>
      </c>
      <c r="Z5840" s="298">
        <v>0</v>
      </c>
      <c r="AA5840" s="299">
        <v>0</v>
      </c>
      <c r="AB5840" s="300">
        <v>341.9</v>
      </c>
      <c r="AC5840" s="300">
        <v>0</v>
      </c>
      <c r="AD5840" s="301">
        <v>12.36</v>
      </c>
      <c r="AE5840" s="301">
        <v>9.48</v>
      </c>
      <c r="AF5840" s="300">
        <v>355.65</v>
      </c>
      <c r="AG5840" s="300">
        <v>0</v>
      </c>
      <c r="AH5840" s="300">
        <v>6.1</v>
      </c>
      <c r="AI5840" s="300">
        <v>0</v>
      </c>
      <c r="AJ5840" s="301">
        <v>6.1</v>
      </c>
      <c r="AK5840" s="928"/>
      <c r="AL5840"/>
      <c r="AM5840"/>
      <c r="AN5840" s="302">
        <f t="shared" si="774"/>
        <v>18.46</v>
      </c>
      <c r="AO5840" s="494"/>
      <c r="AP5840" s="317">
        <f t="shared" si="773"/>
        <v>-5.3816722088056892</v>
      </c>
      <c r="AQ5840" s="175">
        <f t="shared" si="767"/>
        <v>5.8196317125218027</v>
      </c>
      <c r="AR5840" s="175">
        <f t="shared" si="775"/>
        <v>18.179631712521804</v>
      </c>
      <c r="AS5840" s="177">
        <f t="shared" si="779"/>
        <v>-5.5612404962838866</v>
      </c>
      <c r="AT5840" s="304"/>
      <c r="AU5840" s="304"/>
      <c r="AV5840" s="318">
        <v>9.49</v>
      </c>
      <c r="BB5840" s="302">
        <f t="shared" si="771"/>
        <v>8.9700000000000006</v>
      </c>
      <c r="BC5840" s="304"/>
      <c r="BF5840" s="309">
        <v>168</v>
      </c>
      <c r="BG5840" s="694"/>
      <c r="BH5840" s="694"/>
      <c r="BI5840" s="342">
        <v>225.06</v>
      </c>
    </row>
    <row r="5841" spans="1:61" s="7" customFormat="1" x14ac:dyDescent="0.2">
      <c r="A5841" s="58">
        <v>42357</v>
      </c>
      <c r="B5841" s="309">
        <v>8.58</v>
      </c>
      <c r="C5841" s="175">
        <f t="shared" si="768"/>
        <v>11.097414632387398</v>
      </c>
      <c r="D5841" s="174">
        <v>6.43</v>
      </c>
      <c r="E5841" s="210">
        <f t="shared" si="780"/>
        <v>26.07</v>
      </c>
      <c r="F5841" s="211">
        <f t="shared" si="764"/>
        <v>15.01</v>
      </c>
      <c r="G5841" s="177">
        <f t="shared" si="765"/>
        <v>17.527414632387398</v>
      </c>
      <c r="H5841" s="310">
        <v>19.64</v>
      </c>
      <c r="I5841" s="174">
        <v>6.06</v>
      </c>
      <c r="J5841" s="247">
        <f t="shared" si="769"/>
        <v>5.9923420891115171</v>
      </c>
      <c r="K5841" s="176">
        <f t="shared" si="770"/>
        <v>25.7</v>
      </c>
      <c r="L5841" s="249">
        <f t="shared" si="781"/>
        <v>25.632342089111518</v>
      </c>
      <c r="M5841" s="99"/>
      <c r="N5841" s="99"/>
      <c r="O5841" s="239">
        <f t="shared" si="766"/>
        <v>10.69</v>
      </c>
      <c r="P5841" s="175">
        <f t="shared" si="776"/>
        <v>8.1049274567241198</v>
      </c>
      <c r="Q5841" s="240">
        <f t="shared" si="777"/>
        <v>0.41595330739299607</v>
      </c>
      <c r="R5841" s="177">
        <f t="shared" si="778"/>
        <v>0.31619925438522645</v>
      </c>
      <c r="S5841" s="315">
        <v>0</v>
      </c>
      <c r="T5841" s="320">
        <v>2.0285714285714285E-2</v>
      </c>
      <c r="U5841" s="313">
        <v>0</v>
      </c>
      <c r="V5841" s="314">
        <v>0</v>
      </c>
      <c r="W5841" s="315">
        <v>0</v>
      </c>
      <c r="X5841" s="314">
        <v>0</v>
      </c>
      <c r="Y5841" s="316">
        <f t="shared" si="772"/>
        <v>14.989714285714285</v>
      </c>
      <c r="Z5841" s="298">
        <v>0</v>
      </c>
      <c r="AA5841" s="299">
        <v>0</v>
      </c>
      <c r="AB5841" s="300">
        <v>341.6</v>
      </c>
      <c r="AC5841" s="300">
        <v>0</v>
      </c>
      <c r="AD5841" s="301">
        <v>12.13</v>
      </c>
      <c r="AE5841" s="301">
        <v>9.5</v>
      </c>
      <c r="AF5841" s="300">
        <v>355.4</v>
      </c>
      <c r="AG5841" s="300">
        <v>0</v>
      </c>
      <c r="AH5841" s="300">
        <v>6.4</v>
      </c>
      <c r="AI5841" s="300">
        <v>0</v>
      </c>
      <c r="AJ5841" s="301">
        <v>6.4</v>
      </c>
      <c r="AK5841" s="928"/>
      <c r="AL5841"/>
      <c r="AM5841"/>
      <c r="AN5841" s="302">
        <f t="shared" si="774"/>
        <v>18.53</v>
      </c>
      <c r="AO5841" s="494"/>
      <c r="AP5841" s="317">
        <f t="shared" si="773"/>
        <v>-7.1023420891115165</v>
      </c>
      <c r="AQ5841" s="175">
        <f t="shared" si="767"/>
        <v>6.105843108219597</v>
      </c>
      <c r="AR5841" s="175">
        <f t="shared" si="775"/>
        <v>18.235843108219598</v>
      </c>
      <c r="AS5841" s="177">
        <f t="shared" si="779"/>
        <v>-7.3556989808919191</v>
      </c>
      <c r="AT5841" s="304"/>
      <c r="AU5841" s="304"/>
      <c r="AV5841" s="318">
        <v>4.7699999999999996</v>
      </c>
      <c r="BB5841" s="302">
        <f t="shared" si="771"/>
        <v>13.760000000000002</v>
      </c>
      <c r="BC5841" s="304"/>
      <c r="BF5841" s="309">
        <v>68</v>
      </c>
      <c r="BG5841" s="694"/>
      <c r="BH5841" s="694"/>
      <c r="BI5841" s="342">
        <v>137.1</v>
      </c>
    </row>
    <row r="5842" spans="1:61" s="7" customFormat="1" x14ac:dyDescent="0.2">
      <c r="A5842" s="58">
        <v>42358</v>
      </c>
      <c r="B5842" s="309">
        <v>11.64</v>
      </c>
      <c r="C5842" s="175">
        <f t="shared" si="768"/>
        <v>15.055233836945142</v>
      </c>
      <c r="D5842" s="174">
        <v>5.7</v>
      </c>
      <c r="E5842" s="210">
        <f t="shared" si="780"/>
        <v>25.919999999999998</v>
      </c>
      <c r="F5842" s="211">
        <f t="shared" si="764"/>
        <v>17.34</v>
      </c>
      <c r="G5842" s="177">
        <f t="shared" si="765"/>
        <v>20.755233836945141</v>
      </c>
      <c r="H5842" s="310">
        <v>20.22</v>
      </c>
      <c r="I5842" s="174">
        <v>6.14</v>
      </c>
      <c r="J5842" s="247">
        <f t="shared" si="769"/>
        <v>6.0714489153704152</v>
      </c>
      <c r="K5842" s="176">
        <f t="shared" si="770"/>
        <v>26.36</v>
      </c>
      <c r="L5842" s="249">
        <f t="shared" si="781"/>
        <v>26.291448915370413</v>
      </c>
      <c r="M5842" s="99"/>
      <c r="N5842" s="99"/>
      <c r="O5842" s="239">
        <f t="shared" si="766"/>
        <v>9.02</v>
      </c>
      <c r="P5842" s="175">
        <f t="shared" si="776"/>
        <v>5.5362150784252719</v>
      </c>
      <c r="Q5842" s="240">
        <f t="shared" si="777"/>
        <v>0.34218512898330805</v>
      </c>
      <c r="R5842" s="177">
        <f t="shared" si="778"/>
        <v>0.21057093872025856</v>
      </c>
      <c r="S5842" s="315">
        <v>0</v>
      </c>
      <c r="T5842" s="320">
        <v>2.0285714285714285E-2</v>
      </c>
      <c r="U5842" s="313">
        <v>0</v>
      </c>
      <c r="V5842" s="314">
        <v>0</v>
      </c>
      <c r="W5842" s="315">
        <v>0</v>
      </c>
      <c r="X5842" s="314">
        <v>0</v>
      </c>
      <c r="Y5842" s="316">
        <f t="shared" si="772"/>
        <v>17.319714285714287</v>
      </c>
      <c r="Z5842" s="298">
        <v>0</v>
      </c>
      <c r="AA5842" s="299">
        <v>0</v>
      </c>
      <c r="AB5842" s="300">
        <v>341.4</v>
      </c>
      <c r="AC5842" s="300">
        <v>0</v>
      </c>
      <c r="AD5842" s="301">
        <v>12.23</v>
      </c>
      <c r="AE5842" s="301">
        <v>9.6999999999999993</v>
      </c>
      <c r="AF5842" s="300">
        <v>355.25</v>
      </c>
      <c r="AG5842" s="300">
        <v>0</v>
      </c>
      <c r="AH5842" s="300">
        <v>0</v>
      </c>
      <c r="AI5842" s="300">
        <v>0</v>
      </c>
      <c r="AJ5842" s="301">
        <v>0</v>
      </c>
      <c r="AK5842" s="928"/>
      <c r="AL5842"/>
      <c r="AM5842"/>
      <c r="AN5842" s="302">
        <f t="shared" si="774"/>
        <v>12.23</v>
      </c>
      <c r="AO5842" s="494"/>
      <c r="AP5842" s="317">
        <f t="shared" si="773"/>
        <v>-14.061448915370413</v>
      </c>
      <c r="AQ5842" s="175">
        <f t="shared" si="767"/>
        <v>0</v>
      </c>
      <c r="AR5842" s="175">
        <f t="shared" si="775"/>
        <v>12.23</v>
      </c>
      <c r="AS5842" s="177">
        <f t="shared" si="779"/>
        <v>-13.897048915370412</v>
      </c>
      <c r="AT5842" s="304"/>
      <c r="AU5842" s="304"/>
      <c r="AV5842" s="318">
        <v>9.48</v>
      </c>
      <c r="BB5842" s="302">
        <f t="shared" si="771"/>
        <v>2.75</v>
      </c>
      <c r="BC5842" s="304"/>
      <c r="BF5842" s="309">
        <v>274</v>
      </c>
      <c r="BG5842" s="694"/>
      <c r="BH5842" s="694"/>
      <c r="BI5842" s="342">
        <v>305.79000000000002</v>
      </c>
    </row>
    <row r="5843" spans="1:61" s="7" customFormat="1" x14ac:dyDescent="0.2">
      <c r="A5843" s="58">
        <v>42359</v>
      </c>
      <c r="B5843" s="309">
        <v>11.67</v>
      </c>
      <c r="C5843" s="175">
        <f t="shared" si="768"/>
        <v>15.094035986009432</v>
      </c>
      <c r="D5843" s="174">
        <v>5.87</v>
      </c>
      <c r="E5843" s="210">
        <f t="shared" si="780"/>
        <v>22.470000000000002</v>
      </c>
      <c r="F5843" s="211">
        <f t="shared" si="764"/>
        <v>17.54</v>
      </c>
      <c r="G5843" s="177">
        <f t="shared" si="765"/>
        <v>20.964035986009431</v>
      </c>
      <c r="H5843" s="310">
        <v>16.600000000000001</v>
      </c>
      <c r="I5843" s="174">
        <v>5.96</v>
      </c>
      <c r="J5843" s="247">
        <f t="shared" si="769"/>
        <v>5.8934585562878947</v>
      </c>
      <c r="K5843" s="176">
        <f t="shared" si="770"/>
        <v>22.560000000000002</v>
      </c>
      <c r="L5843" s="249">
        <f t="shared" si="781"/>
        <v>22.493458556287898</v>
      </c>
      <c r="M5843" s="99"/>
      <c r="N5843" s="99"/>
      <c r="O5843" s="239">
        <f t="shared" si="766"/>
        <v>5.0200000000000031</v>
      </c>
      <c r="P5843" s="175">
        <f t="shared" si="776"/>
        <v>1.5294225702784665</v>
      </c>
      <c r="Q5843" s="240">
        <f t="shared" si="777"/>
        <v>0.22251773049645401</v>
      </c>
      <c r="R5843" s="177">
        <f t="shared" si="778"/>
        <v>6.799410443935161E-2</v>
      </c>
      <c r="S5843" s="315">
        <v>0</v>
      </c>
      <c r="T5843" s="320">
        <v>2.0285714285714285E-2</v>
      </c>
      <c r="U5843" s="313">
        <v>0</v>
      </c>
      <c r="V5843" s="314">
        <v>0</v>
      </c>
      <c r="W5843" s="315">
        <v>0</v>
      </c>
      <c r="X5843" s="314">
        <v>0</v>
      </c>
      <c r="Y5843" s="316">
        <f t="shared" si="772"/>
        <v>17.519714285714286</v>
      </c>
      <c r="Z5843" s="298">
        <v>0</v>
      </c>
      <c r="AA5843" s="299">
        <v>0</v>
      </c>
      <c r="AB5843" s="300">
        <v>341.4</v>
      </c>
      <c r="AC5843" s="300">
        <v>0</v>
      </c>
      <c r="AD5843" s="301">
        <v>12.18</v>
      </c>
      <c r="AE5843" s="301">
        <v>9.7100000000000009</v>
      </c>
      <c r="AF5843" s="300">
        <v>355.35</v>
      </c>
      <c r="AG5843" s="300">
        <v>0.7</v>
      </c>
      <c r="AH5843" s="300">
        <v>16</v>
      </c>
      <c r="AI5843" s="300">
        <v>0</v>
      </c>
      <c r="AJ5843" s="301">
        <v>16</v>
      </c>
      <c r="AK5843" s="928"/>
      <c r="AL5843"/>
      <c r="AM5843"/>
      <c r="AN5843" s="302">
        <f t="shared" si="774"/>
        <v>28.18</v>
      </c>
      <c r="AO5843" s="494"/>
      <c r="AP5843" s="317">
        <f t="shared" si="773"/>
        <v>5.6865414437121018</v>
      </c>
      <c r="AQ5843" s="175">
        <f t="shared" si="767"/>
        <v>15.264607770548992</v>
      </c>
      <c r="AR5843" s="175">
        <f t="shared" si="775"/>
        <v>27.444607770548991</v>
      </c>
      <c r="AS5843" s="177">
        <f t="shared" si="779"/>
        <v>5.0801492142610947</v>
      </c>
      <c r="AT5843" s="304"/>
      <c r="AU5843" s="304"/>
      <c r="AV5843" s="318">
        <v>6.49</v>
      </c>
      <c r="BB5843" s="302">
        <f t="shared" si="771"/>
        <v>21.689999999999998</v>
      </c>
      <c r="BC5843" s="304"/>
      <c r="BF5843" s="309">
        <v>215</v>
      </c>
      <c r="BG5843" s="694"/>
      <c r="BH5843" s="694"/>
      <c r="BI5843" s="342">
        <v>220.4</v>
      </c>
    </row>
    <row r="5844" spans="1:61" s="7" customFormat="1" x14ac:dyDescent="0.2">
      <c r="A5844" s="58">
        <v>42360</v>
      </c>
      <c r="B5844" s="309">
        <v>11.63</v>
      </c>
      <c r="C5844" s="175">
        <f t="shared" si="768"/>
        <v>15.042299787257045</v>
      </c>
      <c r="D5844" s="174">
        <v>5.95</v>
      </c>
      <c r="E5844" s="210">
        <f t="shared" si="780"/>
        <v>23.58</v>
      </c>
      <c r="F5844" s="211">
        <f t="shared" si="764"/>
        <v>17.580000000000002</v>
      </c>
      <c r="G5844" s="177">
        <f t="shared" si="765"/>
        <v>20.992299787257046</v>
      </c>
      <c r="H5844" s="310">
        <v>17.63</v>
      </c>
      <c r="I5844" s="174">
        <v>6.11</v>
      </c>
      <c r="J5844" s="247">
        <f t="shared" si="769"/>
        <v>6.0417838555233292</v>
      </c>
      <c r="K5844" s="176">
        <f t="shared" si="770"/>
        <v>23.74</v>
      </c>
      <c r="L5844" s="249">
        <f t="shared" si="781"/>
        <v>23.67178385552333</v>
      </c>
      <c r="M5844" s="99"/>
      <c r="N5844" s="99"/>
      <c r="O5844" s="239">
        <f t="shared" si="766"/>
        <v>6.1599999999999966</v>
      </c>
      <c r="P5844" s="175">
        <f t="shared" si="776"/>
        <v>2.6794840682662837</v>
      </c>
      <c r="Q5844" s="240">
        <f t="shared" si="777"/>
        <v>0.25947767481044637</v>
      </c>
      <c r="R5844" s="177">
        <f t="shared" si="778"/>
        <v>0.1131931621469702</v>
      </c>
      <c r="S5844" s="315">
        <v>0</v>
      </c>
      <c r="T5844" s="320">
        <v>1.6E-2</v>
      </c>
      <c r="U5844" s="313">
        <v>0</v>
      </c>
      <c r="V5844" s="314">
        <v>0</v>
      </c>
      <c r="W5844" s="315">
        <v>0</v>
      </c>
      <c r="X5844" s="314">
        <v>0</v>
      </c>
      <c r="Y5844" s="316">
        <f t="shared" si="772"/>
        <v>17.564000000000004</v>
      </c>
      <c r="Z5844" s="298">
        <v>0</v>
      </c>
      <c r="AA5844" s="299">
        <v>0</v>
      </c>
      <c r="AB5844" s="300">
        <v>342.6</v>
      </c>
      <c r="AC5844" s="300">
        <v>0</v>
      </c>
      <c r="AD5844" s="301">
        <v>14.16</v>
      </c>
      <c r="AE5844" s="301">
        <v>11.94</v>
      </c>
      <c r="AF5844" s="300">
        <v>355.8</v>
      </c>
      <c r="AG5844" s="300">
        <v>1.2</v>
      </c>
      <c r="AH5844" s="300">
        <v>8</v>
      </c>
      <c r="AI5844" s="300">
        <v>0</v>
      </c>
      <c r="AJ5844" s="301">
        <v>8</v>
      </c>
      <c r="AK5844" s="928"/>
      <c r="AL5844"/>
      <c r="AM5844"/>
      <c r="AN5844" s="302">
        <f t="shared" si="774"/>
        <v>22.16</v>
      </c>
      <c r="AO5844" s="494"/>
      <c r="AP5844" s="317">
        <f t="shared" si="773"/>
        <v>-1.5117838555233298</v>
      </c>
      <c r="AQ5844" s="175">
        <f t="shared" si="767"/>
        <v>7.6323038852744958</v>
      </c>
      <c r="AR5844" s="175">
        <f t="shared" si="775"/>
        <v>21.792303885274496</v>
      </c>
      <c r="AS5844" s="177">
        <f t="shared" si="779"/>
        <v>-1.8368799702488339</v>
      </c>
      <c r="AT5844" s="304"/>
      <c r="AU5844" s="304"/>
      <c r="AV5844" s="318">
        <v>8.7200000000000006</v>
      </c>
      <c r="BB5844" s="302">
        <f t="shared" si="771"/>
        <v>13.44</v>
      </c>
      <c r="BC5844" s="304"/>
      <c r="BF5844" s="309">
        <v>71</v>
      </c>
      <c r="BG5844" s="694"/>
      <c r="BH5844" s="694"/>
      <c r="BI5844" s="342">
        <v>174.3</v>
      </c>
    </row>
    <row r="5845" spans="1:61" s="7" customFormat="1" x14ac:dyDescent="0.2">
      <c r="A5845" s="58">
        <v>42361</v>
      </c>
      <c r="B5845" s="309">
        <v>12.81</v>
      </c>
      <c r="C5845" s="175">
        <f t="shared" si="768"/>
        <v>16.568517650452513</v>
      </c>
      <c r="D5845" s="174">
        <v>5.78</v>
      </c>
      <c r="E5845" s="210">
        <f t="shared" si="780"/>
        <v>24.19</v>
      </c>
      <c r="F5845" s="211">
        <f t="shared" si="764"/>
        <v>18.59</v>
      </c>
      <c r="G5845" s="177">
        <f t="shared" si="765"/>
        <v>22.348517650452514</v>
      </c>
      <c r="H5845" s="310">
        <v>18.41</v>
      </c>
      <c r="I5845" s="174">
        <v>6.09</v>
      </c>
      <c r="J5845" s="247">
        <f t="shared" si="769"/>
        <v>6.022007148958604</v>
      </c>
      <c r="K5845" s="176">
        <f t="shared" si="770"/>
        <v>24.5</v>
      </c>
      <c r="L5845" s="249">
        <f t="shared" si="781"/>
        <v>24.432007148958604</v>
      </c>
      <c r="M5845" s="99"/>
      <c r="N5845" s="99"/>
      <c r="O5845" s="239">
        <f t="shared" si="766"/>
        <v>5.91</v>
      </c>
      <c r="P5845" s="175">
        <f t="shared" si="776"/>
        <v>2.0834894985060899</v>
      </c>
      <c r="Q5845" s="240">
        <f t="shared" si="777"/>
        <v>0.24122448979591837</v>
      </c>
      <c r="R5845" s="177">
        <f t="shared" si="778"/>
        <v>8.5277050133594823E-2</v>
      </c>
      <c r="S5845" s="315">
        <v>0</v>
      </c>
      <c r="T5845" s="320">
        <v>1.6E-2</v>
      </c>
      <c r="U5845" s="313">
        <v>0</v>
      </c>
      <c r="V5845" s="314">
        <v>0</v>
      </c>
      <c r="W5845" s="315">
        <v>0</v>
      </c>
      <c r="X5845" s="314">
        <v>0</v>
      </c>
      <c r="Y5845" s="316">
        <f t="shared" si="772"/>
        <v>18.574000000000002</v>
      </c>
      <c r="Z5845" s="298">
        <v>0</v>
      </c>
      <c r="AA5845" s="299">
        <v>0</v>
      </c>
      <c r="AB5845" s="300">
        <v>343.5</v>
      </c>
      <c r="AC5845" s="300">
        <v>2.9</v>
      </c>
      <c r="AD5845" s="301">
        <v>2.4700000000000002</v>
      </c>
      <c r="AE5845" s="301">
        <v>3.79</v>
      </c>
      <c r="AF5845" s="300">
        <v>355.75</v>
      </c>
      <c r="AG5845" s="300">
        <v>1.7</v>
      </c>
      <c r="AH5845" s="300">
        <v>22</v>
      </c>
      <c r="AI5845" s="300">
        <v>0</v>
      </c>
      <c r="AJ5845" s="301">
        <v>22</v>
      </c>
      <c r="AK5845" s="928"/>
      <c r="AL5845"/>
      <c r="AM5845"/>
      <c r="AN5845" s="302">
        <f t="shared" si="774"/>
        <v>24.47</v>
      </c>
      <c r="AO5845" s="494"/>
      <c r="AP5845" s="317">
        <f t="shared" si="773"/>
        <v>3.7992851041394715E-2</v>
      </c>
      <c r="AQ5845" s="175">
        <f t="shared" si="767"/>
        <v>20.988835684504863</v>
      </c>
      <c r="AR5845" s="175">
        <f t="shared" si="775"/>
        <v>23.458835684504862</v>
      </c>
      <c r="AS5845" s="177">
        <f t="shared" si="779"/>
        <v>-0.85857146445374255</v>
      </c>
      <c r="AT5845" s="304"/>
      <c r="AU5845" s="304"/>
      <c r="AV5845" s="318">
        <v>6.64</v>
      </c>
      <c r="BB5845" s="302">
        <f t="shared" si="771"/>
        <v>17.829999999999998</v>
      </c>
      <c r="BC5845" s="304"/>
      <c r="BF5845" s="379">
        <v>191</v>
      </c>
      <c r="BG5845" s="708"/>
      <c r="BH5845" s="708"/>
      <c r="BI5845" s="342">
        <v>216.17</v>
      </c>
    </row>
    <row r="5846" spans="1:61" s="7" customFormat="1" x14ac:dyDescent="0.2">
      <c r="A5846" s="58">
        <v>42362</v>
      </c>
      <c r="B5846" s="309">
        <v>10.199999999999999</v>
      </c>
      <c r="C5846" s="175">
        <f t="shared" si="768"/>
        <v>13.192730681859143</v>
      </c>
      <c r="D5846" s="174">
        <v>5.62</v>
      </c>
      <c r="E5846" s="210">
        <f t="shared" si="780"/>
        <v>23.130000000000003</v>
      </c>
      <c r="F5846" s="218">
        <f t="shared" si="764"/>
        <v>15.82</v>
      </c>
      <c r="G5846" s="177">
        <f t="shared" si="765"/>
        <v>18.812730681859144</v>
      </c>
      <c r="H5846" s="310">
        <v>17.510000000000002</v>
      </c>
      <c r="I5846" s="174">
        <v>6.12</v>
      </c>
      <c r="J5846" s="247">
        <f t="shared" si="769"/>
        <v>6.0516722088056909</v>
      </c>
      <c r="K5846" s="176">
        <f t="shared" si="770"/>
        <v>23.630000000000003</v>
      </c>
      <c r="L5846" s="249">
        <f t="shared" si="781"/>
        <v>23.561672208805692</v>
      </c>
      <c r="M5846" s="99"/>
      <c r="N5846" s="99"/>
      <c r="O5846" s="239">
        <f t="shared" si="766"/>
        <v>7.8100000000000023</v>
      </c>
      <c r="P5846" s="175">
        <f t="shared" si="776"/>
        <v>4.7489415269465489</v>
      </c>
      <c r="Q5846" s="240">
        <f t="shared" si="777"/>
        <v>0.33051206093948376</v>
      </c>
      <c r="R5846" s="177">
        <f t="shared" si="778"/>
        <v>0.20155367093052629</v>
      </c>
      <c r="S5846" s="315">
        <v>0</v>
      </c>
      <c r="T5846" s="320">
        <v>1.6E-2</v>
      </c>
      <c r="U5846" s="313">
        <v>0</v>
      </c>
      <c r="V5846" s="314">
        <v>0</v>
      </c>
      <c r="W5846" s="315">
        <v>0</v>
      </c>
      <c r="X5846" s="314">
        <v>0</v>
      </c>
      <c r="Y5846" s="316">
        <f t="shared" si="772"/>
        <v>15.804</v>
      </c>
      <c r="Z5846" s="298">
        <v>0</v>
      </c>
      <c r="AA5846" s="299">
        <v>0</v>
      </c>
      <c r="AB5846" s="300">
        <v>342.9</v>
      </c>
      <c r="AC5846" s="300">
        <v>0</v>
      </c>
      <c r="AD5846" s="301">
        <v>0</v>
      </c>
      <c r="AE5846" s="301">
        <v>0</v>
      </c>
      <c r="AF5846" s="300">
        <v>354.8</v>
      </c>
      <c r="AG5846" s="300">
        <v>0</v>
      </c>
      <c r="AH5846" s="300">
        <v>14.8</v>
      </c>
      <c r="AI5846" s="300">
        <v>0</v>
      </c>
      <c r="AJ5846" s="301">
        <v>14.8</v>
      </c>
      <c r="AK5846" s="928"/>
      <c r="AL5846"/>
      <c r="AM5846"/>
      <c r="AN5846" s="302">
        <f t="shared" si="774"/>
        <v>14.8</v>
      </c>
      <c r="AO5846" s="494"/>
      <c r="AP5846" s="317">
        <f t="shared" si="773"/>
        <v>-8.7616722088056918</v>
      </c>
      <c r="AQ5846" s="175">
        <f t="shared" si="767"/>
        <v>14.119762187757818</v>
      </c>
      <c r="AR5846" s="175">
        <f t="shared" si="775"/>
        <v>14.119762187757818</v>
      </c>
      <c r="AS5846" s="177">
        <f t="shared" si="779"/>
        <v>-9.3441100210478751</v>
      </c>
      <c r="AT5846" s="304"/>
      <c r="AU5846" s="304"/>
      <c r="AV5846" s="318">
        <v>6.81</v>
      </c>
      <c r="BB5846" s="302">
        <f t="shared" si="771"/>
        <v>7.9900000000000011</v>
      </c>
      <c r="BC5846" s="304"/>
      <c r="BF5846" s="365">
        <v>163</v>
      </c>
      <c r="BG5846" s="706"/>
      <c r="BH5846" s="706"/>
      <c r="BI5846" s="342">
        <v>169.39</v>
      </c>
    </row>
    <row r="5847" spans="1:61" s="7" customFormat="1" x14ac:dyDescent="0.2">
      <c r="A5847" s="58">
        <v>42363</v>
      </c>
      <c r="B5847" s="309">
        <v>9.1</v>
      </c>
      <c r="C5847" s="175">
        <f t="shared" si="768"/>
        <v>11.769985216168452</v>
      </c>
      <c r="D5847" s="174">
        <v>6.45</v>
      </c>
      <c r="E5847" s="210">
        <f t="shared" si="780"/>
        <v>24.33</v>
      </c>
      <c r="F5847" s="218">
        <f t="shared" si="764"/>
        <v>15.55</v>
      </c>
      <c r="G5847" s="177">
        <f t="shared" si="765"/>
        <v>18.219985216168453</v>
      </c>
      <c r="H5847" s="310">
        <v>17.88</v>
      </c>
      <c r="I5847" s="174">
        <v>6.28</v>
      </c>
      <c r="J5847" s="247">
        <f t="shared" si="769"/>
        <v>6.2098858613234871</v>
      </c>
      <c r="K5847" s="176">
        <f t="shared" si="770"/>
        <v>24.16</v>
      </c>
      <c r="L5847" s="249">
        <f t="shared" si="781"/>
        <v>24.089885861323488</v>
      </c>
      <c r="M5847" s="99"/>
      <c r="N5847" s="99"/>
      <c r="O5847" s="239">
        <f t="shared" si="766"/>
        <v>8.61</v>
      </c>
      <c r="P5847" s="175">
        <f t="shared" si="776"/>
        <v>5.8699006451550346</v>
      </c>
      <c r="Q5847" s="240">
        <f t="shared" si="777"/>
        <v>0.35637417218543044</v>
      </c>
      <c r="R5847" s="177">
        <f t="shared" si="778"/>
        <v>0.24366660261264289</v>
      </c>
      <c r="S5847" s="315">
        <v>0</v>
      </c>
      <c r="T5847" s="320">
        <v>1.6E-2</v>
      </c>
      <c r="U5847" s="313">
        <v>0</v>
      </c>
      <c r="V5847" s="314">
        <v>0</v>
      </c>
      <c r="W5847" s="315">
        <v>0</v>
      </c>
      <c r="X5847" s="314">
        <v>0</v>
      </c>
      <c r="Y5847" s="316">
        <f t="shared" si="772"/>
        <v>15.534000000000001</v>
      </c>
      <c r="Z5847" s="298">
        <v>0</v>
      </c>
      <c r="AA5847" s="299">
        <v>0</v>
      </c>
      <c r="AB5847" s="300">
        <v>342.5</v>
      </c>
      <c r="AC5847" s="300">
        <v>0</v>
      </c>
      <c r="AD5847" s="301">
        <v>0</v>
      </c>
      <c r="AE5847" s="301">
        <v>0</v>
      </c>
      <c r="AF5847" s="300">
        <v>355.6</v>
      </c>
      <c r="AG5847" s="300">
        <v>0</v>
      </c>
      <c r="AH5847" s="300">
        <v>39</v>
      </c>
      <c r="AI5847" s="300">
        <v>0</v>
      </c>
      <c r="AJ5847" s="301">
        <v>39</v>
      </c>
      <c r="AK5847" s="928"/>
      <c r="AL5847"/>
      <c r="AM5847"/>
      <c r="AN5847" s="302">
        <f t="shared" si="774"/>
        <v>39</v>
      </c>
      <c r="AO5847" s="494"/>
      <c r="AP5847" s="317">
        <f t="shared" si="773"/>
        <v>14.910114138676512</v>
      </c>
      <c r="AQ5847" s="175">
        <f t="shared" si="767"/>
        <v>37.207481440713167</v>
      </c>
      <c r="AR5847" s="175">
        <f t="shared" si="775"/>
        <v>37.207481440713167</v>
      </c>
      <c r="AS5847" s="177">
        <f t="shared" si="779"/>
        <v>13.17219557938968</v>
      </c>
      <c r="AT5847" s="304"/>
      <c r="AU5847" s="304"/>
      <c r="AV5847" s="318">
        <v>7.35</v>
      </c>
      <c r="BB5847" s="302">
        <f t="shared" si="771"/>
        <v>31.65</v>
      </c>
      <c r="BC5847" s="304"/>
      <c r="BF5847" s="365">
        <v>91</v>
      </c>
      <c r="BG5847" s="706"/>
      <c r="BH5847" s="706"/>
      <c r="BI5847" s="342">
        <v>155.66999999999999</v>
      </c>
    </row>
    <row r="5848" spans="1:61" s="7" customFormat="1" x14ac:dyDescent="0.2">
      <c r="A5848" s="58">
        <v>42364</v>
      </c>
      <c r="B5848" s="309">
        <v>10.3</v>
      </c>
      <c r="C5848" s="175">
        <f t="shared" si="768"/>
        <v>13.322071178740117</v>
      </c>
      <c r="D5848" s="174">
        <v>6.05</v>
      </c>
      <c r="E5848" s="210">
        <f t="shared" si="780"/>
        <v>20.85</v>
      </c>
      <c r="F5848" s="218">
        <f t="shared" si="764"/>
        <v>16.350000000000001</v>
      </c>
      <c r="G5848" s="177">
        <f t="shared" si="765"/>
        <v>19.372071178740118</v>
      </c>
      <c r="H5848" s="310">
        <v>14.8</v>
      </c>
      <c r="I5848" s="174">
        <v>5.91</v>
      </c>
      <c r="J5848" s="247">
        <f t="shared" si="769"/>
        <v>5.8440167898760835</v>
      </c>
      <c r="K5848" s="176">
        <f t="shared" si="770"/>
        <v>20.71</v>
      </c>
      <c r="L5848" s="249">
        <f t="shared" si="781"/>
        <v>20.644016789876083</v>
      </c>
      <c r="M5848" s="99"/>
      <c r="N5848" s="99"/>
      <c r="O5848" s="239">
        <f t="shared" si="766"/>
        <v>4.3599999999999994</v>
      </c>
      <c r="P5848" s="175">
        <f t="shared" si="776"/>
        <v>1.2719456111359655</v>
      </c>
      <c r="Q5848" s="240">
        <f t="shared" si="777"/>
        <v>0.21052631578947364</v>
      </c>
      <c r="R5848" s="177">
        <f t="shared" si="778"/>
        <v>6.1613281178870827E-2</v>
      </c>
      <c r="S5848" s="315">
        <v>0</v>
      </c>
      <c r="T5848" s="320">
        <v>1.6E-2</v>
      </c>
      <c r="U5848" s="313">
        <v>0</v>
      </c>
      <c r="V5848" s="314">
        <v>0</v>
      </c>
      <c r="W5848" s="315">
        <v>0</v>
      </c>
      <c r="X5848" s="314">
        <v>0</v>
      </c>
      <c r="Y5848" s="316">
        <f t="shared" si="772"/>
        <v>16.334000000000003</v>
      </c>
      <c r="Z5848" s="298">
        <v>0</v>
      </c>
      <c r="AA5848" s="299">
        <v>0</v>
      </c>
      <c r="AB5848" s="300">
        <v>342.1</v>
      </c>
      <c r="AC5848" s="300">
        <v>0</v>
      </c>
      <c r="AD5848" s="301">
        <v>0</v>
      </c>
      <c r="AE5848" s="301">
        <v>0</v>
      </c>
      <c r="AF5848" s="300">
        <v>355.45</v>
      </c>
      <c r="AG5848" s="300">
        <v>0</v>
      </c>
      <c r="AH5848" s="300">
        <v>48</v>
      </c>
      <c r="AI5848" s="300">
        <v>0</v>
      </c>
      <c r="AJ5848" s="301">
        <v>48</v>
      </c>
      <c r="AK5848" s="928"/>
      <c r="AL5848"/>
      <c r="AM5848"/>
      <c r="AN5848" s="302">
        <f t="shared" si="774"/>
        <v>48</v>
      </c>
      <c r="AO5848" s="494"/>
      <c r="AP5848" s="317">
        <f t="shared" si="773"/>
        <v>27.355983210123917</v>
      </c>
      <c r="AQ5848" s="175">
        <f t="shared" si="767"/>
        <v>45.793823311646975</v>
      </c>
      <c r="AR5848" s="175">
        <f t="shared" si="775"/>
        <v>45.793823311646975</v>
      </c>
      <c r="AS5848" s="177">
        <f t="shared" si="779"/>
        <v>25.278806521770889</v>
      </c>
      <c r="AT5848" s="304"/>
      <c r="AU5848" s="304"/>
      <c r="AV5848" s="318">
        <v>7.22</v>
      </c>
      <c r="BB5848" s="302">
        <f t="shared" si="771"/>
        <v>40.78</v>
      </c>
      <c r="BC5848" s="304"/>
      <c r="BF5848" s="365">
        <v>215</v>
      </c>
      <c r="BG5848" s="706"/>
      <c r="BH5848" s="706"/>
      <c r="BI5848" s="342">
        <v>228.12</v>
      </c>
    </row>
    <row r="5849" spans="1:61" s="7" customFormat="1" x14ac:dyDescent="0.2">
      <c r="A5849" s="58">
        <v>42365</v>
      </c>
      <c r="B5849" s="309">
        <v>10.86</v>
      </c>
      <c r="C5849" s="175">
        <f t="shared" si="768"/>
        <v>14.046377961273558</v>
      </c>
      <c r="D5849" s="174">
        <v>5.29</v>
      </c>
      <c r="E5849" s="210">
        <f t="shared" si="780"/>
        <v>20.43</v>
      </c>
      <c r="F5849" s="218">
        <f t="shared" si="764"/>
        <v>16.149999999999999</v>
      </c>
      <c r="G5849" s="177">
        <f t="shared" si="765"/>
        <v>19.336377961273559</v>
      </c>
      <c r="H5849" s="310">
        <v>15.14</v>
      </c>
      <c r="I5849" s="174">
        <v>5.91</v>
      </c>
      <c r="J5849" s="247">
        <f t="shared" si="769"/>
        <v>5.8440167898760835</v>
      </c>
      <c r="K5849" s="176">
        <f t="shared" si="770"/>
        <v>21.05</v>
      </c>
      <c r="L5849" s="249">
        <f t="shared" si="781"/>
        <v>20.984016789876083</v>
      </c>
      <c r="M5849" s="99"/>
      <c r="N5849" s="99"/>
      <c r="O5849" s="239">
        <f t="shared" si="766"/>
        <v>4.9000000000000021</v>
      </c>
      <c r="P5849" s="175">
        <f t="shared" si="776"/>
        <v>1.6476388286025241</v>
      </c>
      <c r="Q5849" s="240">
        <f t="shared" si="777"/>
        <v>0.23277909738717348</v>
      </c>
      <c r="R5849" s="177">
        <f t="shared" si="778"/>
        <v>7.851875287277893E-2</v>
      </c>
      <c r="S5849" s="315">
        <v>0</v>
      </c>
      <c r="T5849" s="320">
        <v>1.6E-2</v>
      </c>
      <c r="U5849" s="313">
        <v>0</v>
      </c>
      <c r="V5849" s="314">
        <v>0</v>
      </c>
      <c r="W5849" s="315">
        <v>0</v>
      </c>
      <c r="X5849" s="314">
        <v>0</v>
      </c>
      <c r="Y5849" s="316">
        <f t="shared" si="772"/>
        <v>16.134</v>
      </c>
      <c r="Z5849" s="298">
        <v>0</v>
      </c>
      <c r="AA5849" s="299">
        <v>0</v>
      </c>
      <c r="AB5849" s="300">
        <v>341.7</v>
      </c>
      <c r="AC5849" s="300">
        <v>0</v>
      </c>
      <c r="AD5849" s="301">
        <v>0</v>
      </c>
      <c r="AE5849" s="301">
        <v>0</v>
      </c>
      <c r="AF5849" s="300">
        <v>355.4</v>
      </c>
      <c r="AG5849" s="300">
        <v>0</v>
      </c>
      <c r="AH5849" s="300">
        <v>33</v>
      </c>
      <c r="AI5849" s="300">
        <v>0</v>
      </c>
      <c r="AJ5849" s="301">
        <v>33</v>
      </c>
      <c r="AK5849" s="928"/>
      <c r="AL5849"/>
      <c r="AM5849"/>
      <c r="AN5849" s="302">
        <f t="shared" si="774"/>
        <v>33</v>
      </c>
      <c r="AO5849" s="494"/>
      <c r="AP5849" s="317">
        <f t="shared" si="773"/>
        <v>12.015983210123917</v>
      </c>
      <c r="AQ5849" s="175">
        <f t="shared" si="767"/>
        <v>31.483253526757295</v>
      </c>
      <c r="AR5849" s="175">
        <f t="shared" si="775"/>
        <v>31.483253526757295</v>
      </c>
      <c r="AS5849" s="177">
        <f t="shared" si="779"/>
        <v>10.644436736881211</v>
      </c>
      <c r="AT5849" s="304"/>
      <c r="AU5849" s="304"/>
      <c r="AV5849" s="318">
        <v>6.34</v>
      </c>
      <c r="BB5849" s="302">
        <f t="shared" si="771"/>
        <v>26.66</v>
      </c>
      <c r="BC5849" s="304"/>
      <c r="BF5849" s="365">
        <v>242</v>
      </c>
      <c r="BG5849" s="706"/>
      <c r="BH5849" s="706"/>
      <c r="BI5849" s="342">
        <v>200.41</v>
      </c>
    </row>
    <row r="5850" spans="1:61" s="7" customFormat="1" x14ac:dyDescent="0.2">
      <c r="A5850" s="58">
        <v>42366</v>
      </c>
      <c r="B5850" s="309">
        <v>13.98</v>
      </c>
      <c r="C5850" s="175">
        <f t="shared" si="768"/>
        <v>18.081801463959888</v>
      </c>
      <c r="D5850" s="174">
        <v>5.92</v>
      </c>
      <c r="E5850" s="210">
        <f t="shared" si="780"/>
        <v>26</v>
      </c>
      <c r="F5850" s="218">
        <f t="shared" si="764"/>
        <v>19.899999999999999</v>
      </c>
      <c r="G5850" s="177">
        <f t="shared" si="765"/>
        <v>24.001801463959886</v>
      </c>
      <c r="H5850" s="310">
        <v>20.079999999999998</v>
      </c>
      <c r="I5850" s="174">
        <v>6.03</v>
      </c>
      <c r="J5850" s="247">
        <f t="shared" si="769"/>
        <v>5.9626770292644311</v>
      </c>
      <c r="K5850" s="176">
        <f t="shared" si="770"/>
        <v>26.11</v>
      </c>
      <c r="L5850" s="249">
        <f t="shared" si="781"/>
        <v>26.042677029264429</v>
      </c>
      <c r="M5850" s="99"/>
      <c r="N5850" s="99"/>
      <c r="O5850" s="239">
        <f t="shared" si="766"/>
        <v>6.2100000000000009</v>
      </c>
      <c r="P5850" s="175">
        <f t="shared" si="776"/>
        <v>2.0408755653045425</v>
      </c>
      <c r="Q5850" s="240">
        <f t="shared" si="777"/>
        <v>0.23783990808119498</v>
      </c>
      <c r="R5850" s="177">
        <f t="shared" si="778"/>
        <v>7.8366581247050343E-2</v>
      </c>
      <c r="S5850" s="315">
        <v>0</v>
      </c>
      <c r="T5850" s="320">
        <v>1.6E-2</v>
      </c>
      <c r="U5850" s="313">
        <v>0</v>
      </c>
      <c r="V5850" s="314">
        <v>0</v>
      </c>
      <c r="W5850" s="315">
        <v>0</v>
      </c>
      <c r="X5850" s="314">
        <v>0</v>
      </c>
      <c r="Y5850" s="316">
        <f t="shared" si="772"/>
        <v>19.884</v>
      </c>
      <c r="Z5850" s="298">
        <v>0</v>
      </c>
      <c r="AA5850" s="299">
        <v>0</v>
      </c>
      <c r="AB5850" s="300">
        <v>341.6</v>
      </c>
      <c r="AC5850" s="300">
        <v>0.15</v>
      </c>
      <c r="AD5850" s="301">
        <v>8.2899999999999991</v>
      </c>
      <c r="AE5850" s="301">
        <v>6.47</v>
      </c>
      <c r="AF5850" s="300">
        <v>355.55</v>
      </c>
      <c r="AG5850" s="300">
        <v>0.5</v>
      </c>
      <c r="AH5850" s="300">
        <v>29</v>
      </c>
      <c r="AI5850" s="300">
        <v>0</v>
      </c>
      <c r="AJ5850" s="301">
        <v>29</v>
      </c>
      <c r="AK5850" s="928"/>
      <c r="AL5850"/>
      <c r="AM5850"/>
      <c r="AN5850" s="302">
        <f t="shared" si="774"/>
        <v>37.29</v>
      </c>
      <c r="AO5850" s="494"/>
      <c r="AP5850" s="317">
        <f t="shared" si="773"/>
        <v>11.247322970735571</v>
      </c>
      <c r="AQ5850" s="175">
        <f t="shared" si="767"/>
        <v>27.667101584120047</v>
      </c>
      <c r="AR5850" s="175">
        <f t="shared" si="775"/>
        <v>35.957101584120046</v>
      </c>
      <c r="AS5850" s="177">
        <f t="shared" si="779"/>
        <v>9.9576245548556166</v>
      </c>
      <c r="AT5850" s="304"/>
      <c r="AU5850" s="304"/>
      <c r="AV5850" s="318">
        <v>9.48</v>
      </c>
      <c r="BB5850" s="302">
        <f t="shared" si="771"/>
        <v>27.81</v>
      </c>
      <c r="BC5850" s="304"/>
      <c r="BF5850" s="365">
        <v>72</v>
      </c>
      <c r="BG5850" s="706"/>
      <c r="BH5850" s="706"/>
      <c r="BI5850" s="342">
        <v>225.12</v>
      </c>
    </row>
    <row r="5851" spans="1:61" s="7" customFormat="1" x14ac:dyDescent="0.2">
      <c r="A5851" s="58">
        <v>42367</v>
      </c>
      <c r="B5851" s="309">
        <v>15.53</v>
      </c>
      <c r="C5851" s="175">
        <f t="shared" si="768"/>
        <v>20.08657916561495</v>
      </c>
      <c r="D5851" s="174">
        <v>6.17</v>
      </c>
      <c r="E5851" s="210">
        <f t="shared" si="780"/>
        <v>24.57</v>
      </c>
      <c r="F5851" s="218">
        <f t="shared" si="764"/>
        <v>21.7</v>
      </c>
      <c r="G5851" s="177">
        <f t="shared" si="765"/>
        <v>26.256579165614951</v>
      </c>
      <c r="H5851" s="310">
        <v>18.399999999999999</v>
      </c>
      <c r="I5851" s="174">
        <v>6.03</v>
      </c>
      <c r="J5851" s="247">
        <f t="shared" si="769"/>
        <v>5.9626770292644311</v>
      </c>
      <c r="K5851" s="176">
        <f t="shared" si="770"/>
        <v>24.43</v>
      </c>
      <c r="L5851" s="249">
        <f t="shared" si="781"/>
        <v>24.362677029264429</v>
      </c>
      <c r="M5851" s="99"/>
      <c r="N5851" s="99"/>
      <c r="O5851" s="239">
        <f t="shared" si="766"/>
        <v>2.7300000000000004</v>
      </c>
      <c r="P5851" s="175">
        <f t="shared" si="776"/>
        <v>-1.8939021363505226</v>
      </c>
      <c r="Q5851" s="240">
        <f t="shared" si="777"/>
        <v>0.11174785100286534</v>
      </c>
      <c r="R5851" s="177">
        <f t="shared" si="778"/>
        <v>-7.7737850158074537E-2</v>
      </c>
      <c r="S5851" s="315">
        <v>0</v>
      </c>
      <c r="T5851" s="320">
        <v>1.6E-2</v>
      </c>
      <c r="U5851" s="313">
        <v>0</v>
      </c>
      <c r="V5851" s="314">
        <v>0</v>
      </c>
      <c r="W5851" s="315">
        <v>0</v>
      </c>
      <c r="X5851" s="314">
        <v>0</v>
      </c>
      <c r="Y5851" s="316">
        <f t="shared" si="772"/>
        <v>21.684000000000001</v>
      </c>
      <c r="Z5851" s="298">
        <v>0</v>
      </c>
      <c r="AA5851" s="299">
        <v>0</v>
      </c>
      <c r="AB5851" s="300">
        <v>341.5</v>
      </c>
      <c r="AC5851" s="300">
        <v>0.1</v>
      </c>
      <c r="AD5851" s="301">
        <v>12.64</v>
      </c>
      <c r="AE5851" s="301">
        <v>10.48</v>
      </c>
      <c r="AF5851" s="300">
        <v>355.65</v>
      </c>
      <c r="AG5851" s="300">
        <v>0.1</v>
      </c>
      <c r="AH5851" s="300">
        <v>13.09</v>
      </c>
      <c r="AI5851" s="300">
        <v>0</v>
      </c>
      <c r="AJ5851" s="301">
        <v>10.199999999999999</v>
      </c>
      <c r="AK5851" s="928"/>
      <c r="AL5851"/>
      <c r="AM5851"/>
      <c r="AN5851" s="302">
        <f t="shared" si="774"/>
        <v>25.73</v>
      </c>
      <c r="AO5851" s="494"/>
      <c r="AP5851" s="317">
        <f t="shared" si="773"/>
        <v>1.3673229707355716</v>
      </c>
      <c r="AQ5851" s="175">
        <f t="shared" si="767"/>
        <v>9.7311874537249814</v>
      </c>
      <c r="AR5851" s="175">
        <f t="shared" si="775"/>
        <v>22.371187453724982</v>
      </c>
      <c r="AS5851" s="177">
        <f t="shared" si="779"/>
        <v>-1.852289575539448</v>
      </c>
      <c r="AT5851" s="304"/>
      <c r="AU5851" s="304"/>
      <c r="AV5851" s="318">
        <v>6.82</v>
      </c>
      <c r="BB5851" s="302">
        <f t="shared" si="771"/>
        <v>18.91</v>
      </c>
      <c r="BC5851" s="304"/>
      <c r="BF5851" s="365">
        <v>232</v>
      </c>
      <c r="BG5851" s="706"/>
      <c r="BH5851" s="706"/>
      <c r="BI5851" s="342">
        <v>159.77000000000001</v>
      </c>
    </row>
    <row r="5852" spans="1:61" s="7" customFormat="1" x14ac:dyDescent="0.2">
      <c r="A5852" s="58">
        <v>42368</v>
      </c>
      <c r="B5852" s="309">
        <v>15.38</v>
      </c>
      <c r="C5852" s="175">
        <f t="shared" si="768"/>
        <v>19.892568420293493</v>
      </c>
      <c r="D5852" s="174">
        <v>5.57</v>
      </c>
      <c r="E5852" s="210">
        <f t="shared" si="780"/>
        <v>22.72</v>
      </c>
      <c r="F5852" s="218">
        <f t="shared" si="764"/>
        <v>20.950000000000003</v>
      </c>
      <c r="G5852" s="177">
        <f t="shared" si="765"/>
        <v>25.462568420293493</v>
      </c>
      <c r="H5852" s="347">
        <v>17.149999999999999</v>
      </c>
      <c r="I5852" s="189">
        <v>5.59</v>
      </c>
      <c r="J5852" s="247">
        <f t="shared" si="769"/>
        <v>5.5275894848404921</v>
      </c>
      <c r="K5852" s="191">
        <f t="shared" si="770"/>
        <v>22.74</v>
      </c>
      <c r="L5852" s="249">
        <f t="shared" si="781"/>
        <v>22.677589484840489</v>
      </c>
      <c r="M5852" s="274"/>
      <c r="N5852" s="274"/>
      <c r="O5852" s="348">
        <f t="shared" si="766"/>
        <v>1.7899999999999956</v>
      </c>
      <c r="P5852" s="190">
        <f t="shared" si="776"/>
        <v>-2.7849789354530046</v>
      </c>
      <c r="Q5852" s="349">
        <f t="shared" si="777"/>
        <v>7.8715919085312031E-2</v>
      </c>
      <c r="R5852" s="192">
        <f t="shared" si="778"/>
        <v>-0.12280753813427599</v>
      </c>
      <c r="S5852" s="350">
        <v>0</v>
      </c>
      <c r="T5852" s="320">
        <v>1.6E-2</v>
      </c>
      <c r="U5852" s="351">
        <v>0</v>
      </c>
      <c r="V5852" s="352">
        <v>0</v>
      </c>
      <c r="W5852" s="350">
        <v>0</v>
      </c>
      <c r="X5852" s="352">
        <v>0</v>
      </c>
      <c r="Y5852" s="328">
        <f t="shared" si="772"/>
        <v>20.934000000000005</v>
      </c>
      <c r="Z5852" s="353">
        <v>0</v>
      </c>
      <c r="AA5852" s="354">
        <v>0</v>
      </c>
      <c r="AB5852" s="355">
        <v>342.8</v>
      </c>
      <c r="AC5852" s="355">
        <v>1.55</v>
      </c>
      <c r="AD5852" s="356">
        <v>15.3</v>
      </c>
      <c r="AE5852" s="356">
        <v>6.01</v>
      </c>
      <c r="AF5852" s="355">
        <v>354.8</v>
      </c>
      <c r="AG5852" s="355">
        <v>2</v>
      </c>
      <c r="AH5852" s="355">
        <v>15.61</v>
      </c>
      <c r="AI5852" s="355">
        <v>0</v>
      </c>
      <c r="AJ5852" s="356">
        <v>15.61</v>
      </c>
      <c r="AK5852" s="928"/>
      <c r="AL5852"/>
      <c r="AM5852"/>
      <c r="AN5852" s="359">
        <f t="shared" si="774"/>
        <v>30.91</v>
      </c>
      <c r="AO5852" s="862"/>
      <c r="AP5852" s="357">
        <f t="shared" si="773"/>
        <v>8.2324105151595113</v>
      </c>
      <c r="AQ5852" s="190">
        <f t="shared" si="767"/>
        <v>14.89253295614186</v>
      </c>
      <c r="AR5852" s="190">
        <f t="shared" si="775"/>
        <v>30.192532956141861</v>
      </c>
      <c r="AS5852" s="192">
        <f t="shared" si="779"/>
        <v>7.6139434713013721</v>
      </c>
      <c r="AT5852" s="334"/>
      <c r="AU5852" s="304"/>
      <c r="AV5852" s="358">
        <v>7.85</v>
      </c>
      <c r="BB5852" s="359">
        <f t="shared" si="771"/>
        <v>23.060000000000002</v>
      </c>
      <c r="BC5852" s="304"/>
      <c r="BF5852" s="337">
        <v>165</v>
      </c>
      <c r="BG5852" s="696"/>
      <c r="BH5852" s="696"/>
      <c r="BI5852" s="361">
        <v>183.16</v>
      </c>
    </row>
    <row r="5853" spans="1:61" s="7" customFormat="1" ht="13.5" thickBot="1" x14ac:dyDescent="0.25">
      <c r="A5853" s="58">
        <v>42369</v>
      </c>
      <c r="B5853" s="321">
        <v>15.43</v>
      </c>
      <c r="C5853" s="242">
        <f t="shared" si="768"/>
        <v>19.957238668733979</v>
      </c>
      <c r="D5853" s="224">
        <v>4.6500000000000004</v>
      </c>
      <c r="E5853" s="210">
        <f t="shared" si="780"/>
        <v>23.020000000000003</v>
      </c>
      <c r="F5853" s="221">
        <f t="shared" si="764"/>
        <v>20.079999999999998</v>
      </c>
      <c r="G5853" s="222">
        <f t="shared" si="765"/>
        <v>24.607238668733977</v>
      </c>
      <c r="H5853" s="347">
        <v>18.37</v>
      </c>
      <c r="I5853" s="189">
        <v>4.99</v>
      </c>
      <c r="J5853" s="247">
        <f t="shared" si="769"/>
        <v>4.9342882878987577</v>
      </c>
      <c r="K5853" s="191">
        <f t="shared" si="770"/>
        <v>23.36</v>
      </c>
      <c r="L5853" s="249">
        <f t="shared" si="781"/>
        <v>23.304288287898757</v>
      </c>
      <c r="M5853" s="274"/>
      <c r="N5853" s="274"/>
      <c r="O5853" s="348">
        <f t="shared" si="766"/>
        <v>3.2800000000000011</v>
      </c>
      <c r="P5853" s="190">
        <f t="shared" si="776"/>
        <v>-1.3029503808352203</v>
      </c>
      <c r="Q5853" s="349">
        <f t="shared" si="777"/>
        <v>0.14041095890410965</v>
      </c>
      <c r="R5853" s="192">
        <f t="shared" si="778"/>
        <v>-5.5910327092537931E-2</v>
      </c>
      <c r="S5853" s="350">
        <v>0</v>
      </c>
      <c r="T5853" s="320">
        <v>1.6E-2</v>
      </c>
      <c r="U5853" s="351">
        <v>0</v>
      </c>
      <c r="V5853" s="352">
        <v>0</v>
      </c>
      <c r="W5853" s="350">
        <v>0</v>
      </c>
      <c r="X5853" s="352">
        <v>0</v>
      </c>
      <c r="Y5853" s="328">
        <f t="shared" si="772"/>
        <v>20.064</v>
      </c>
      <c r="Z5853" s="353">
        <v>0</v>
      </c>
      <c r="AA5853" s="354">
        <v>0</v>
      </c>
      <c r="AB5853" s="355">
        <v>342.6</v>
      </c>
      <c r="AC5853" s="355">
        <v>0.1</v>
      </c>
      <c r="AD5853" s="356">
        <v>0</v>
      </c>
      <c r="AE5853" s="356">
        <v>0</v>
      </c>
      <c r="AF5853" s="355">
        <v>355.75</v>
      </c>
      <c r="AG5853" s="355">
        <v>0.7</v>
      </c>
      <c r="AH5853" s="355">
        <v>22</v>
      </c>
      <c r="AI5853" s="355">
        <v>0</v>
      </c>
      <c r="AJ5853" s="356">
        <v>22</v>
      </c>
      <c r="AK5853" s="928"/>
      <c r="AL5853"/>
      <c r="AM5853"/>
      <c r="AN5853" s="359">
        <f t="shared" si="774"/>
        <v>22</v>
      </c>
      <c r="AO5853" s="862"/>
      <c r="AP5853" s="357">
        <f t="shared" si="773"/>
        <v>-1.3042882878987569</v>
      </c>
      <c r="AQ5853" s="190">
        <f t="shared" si="767"/>
        <v>20.988835684504863</v>
      </c>
      <c r="AR5853" s="190">
        <f t="shared" si="775"/>
        <v>20.988835684504863</v>
      </c>
      <c r="AS5853" s="192">
        <f t="shared" si="779"/>
        <v>-2.1540526033938932</v>
      </c>
      <c r="AT5853" s="304"/>
      <c r="AU5853" s="304"/>
      <c r="AV5853" s="358">
        <v>5.13</v>
      </c>
      <c r="BB5853" s="359">
        <f t="shared" si="771"/>
        <v>16.87</v>
      </c>
      <c r="BC5853" s="304"/>
      <c r="BF5853" s="337">
        <v>269</v>
      </c>
      <c r="BG5853" s="696"/>
      <c r="BH5853" s="696"/>
      <c r="BI5853" s="361">
        <v>156.16</v>
      </c>
    </row>
  </sheetData>
  <mergeCells count="50">
    <mergeCell ref="S8:V8"/>
    <mergeCell ref="BL8:BP8"/>
    <mergeCell ref="BI8:BK8"/>
    <mergeCell ref="BF8:BH8"/>
    <mergeCell ref="W8:X8"/>
    <mergeCell ref="AT7:AT9"/>
    <mergeCell ref="AU7:AU9"/>
    <mergeCell ref="AX7:AX9"/>
    <mergeCell ref="AY7:AY9"/>
    <mergeCell ref="AZ7:AZ9"/>
    <mergeCell ref="AO7:AO9"/>
    <mergeCell ref="AI7:AI9"/>
    <mergeCell ref="AN7:AN9"/>
    <mergeCell ref="AP7:AP9"/>
    <mergeCell ref="AQ7:AQ9"/>
    <mergeCell ref="Y7:Y9"/>
    <mergeCell ref="L8:L9"/>
    <mergeCell ref="O8:O9"/>
    <mergeCell ref="P8:P9"/>
    <mergeCell ref="Q8:Q9"/>
    <mergeCell ref="R8:R9"/>
    <mergeCell ref="M8:M9"/>
    <mergeCell ref="N8:N9"/>
    <mergeCell ref="F8:F9"/>
    <mergeCell ref="G8:G9"/>
    <mergeCell ref="H8:H9"/>
    <mergeCell ref="I8:I9"/>
    <mergeCell ref="J8:J9"/>
    <mergeCell ref="I1:K1"/>
    <mergeCell ref="I2:K2"/>
    <mergeCell ref="I3:K3"/>
    <mergeCell ref="I4:K4"/>
    <mergeCell ref="B7:G7"/>
    <mergeCell ref="H7:L7"/>
    <mergeCell ref="S4:T4"/>
    <mergeCell ref="AV6:BD6"/>
    <mergeCell ref="B8:B9"/>
    <mergeCell ref="C8:C9"/>
    <mergeCell ref="D8:D9"/>
    <mergeCell ref="E8:E9"/>
    <mergeCell ref="O7:R7"/>
    <mergeCell ref="S7:V7"/>
    <mergeCell ref="W7:X7"/>
    <mergeCell ref="K8:K9"/>
    <mergeCell ref="AR7:AR9"/>
    <mergeCell ref="AS7:AS9"/>
    <mergeCell ref="AV7:AV9"/>
    <mergeCell ref="AW7:AW9"/>
    <mergeCell ref="AD7:AD9"/>
    <mergeCell ref="AH7:AH9"/>
  </mergeCells>
  <conditionalFormatting sqref="I5155:I5182">
    <cfRule type="cellIs" dxfId="1" priority="1" stopIfTrue="1" operator="lessThan">
      <formula>2</formula>
    </cfRule>
    <cfRule type="cellIs" dxfId="0" priority="2" stopIfTrue="1" operator="greaterThanOrEqual">
      <formula>28</formula>
    </cfRule>
  </conditionalFormatting>
  <dataValidations disablePrompts="1" count="3">
    <dataValidation type="custom" allowBlank="1" showInputMessage="1" showErrorMessage="1" errorTitle="   IMPORTANT!  Invalid Entry ..." error="Enter a value between 0 and 999.999_x000a__x000a_Please use no more than three (3) decimals._x000a__x000a_Use a blank cell (and NOT zero) to indicate no activity / measurement._x000a__x000a_" sqref="BD5489:BD5519 AV5489:AV5547 AW5520:BC5547 AW5489:BA5518 AV5548:BC5608 BB5609:BC5639 AV5609:AV5853 BD5275:BD5335 AV5397:AV5457 AV5458:BA5488 AW5428:BA5457 AT5275:AY5304 AV5124:BC5274 AV5336:BC5396 AT5305:BC5335 AV4879:AZ5001 AV5002:BA5123" xr:uid="{00000000-0002-0000-0900-000000000000}">
      <formula1>OR(AND(AT4879&gt;0.00000000001,AT4879&lt;=999.999),LEN(AT4879)=0)</formula1>
    </dataValidation>
    <dataValidation type="custom" allowBlank="1" showInputMessage="1" showErrorMessage="1" errorTitle="   IMPORTANT!  Invalid Entry ..." error="Enter a value between 0 and 9,999_x000a__x000a_Whole numbers are required._x000a__x000a_" sqref="BF5489:BI5608 BI5397:BI5488 BF5397:BF5488" xr:uid="{00000000-0002-0000-0900-000001000000}">
      <formula1>OR(AND(BF5397&gt;=0,BF5397&lt;=9999),LEN(BF5397)=0)</formula1>
    </dataValidation>
    <dataValidation type="custom" allowBlank="1" showInputMessage="1" showErrorMessage="1" errorTitle="   IMPORTANT!  Invalid Entry ..." error="Enter a value between 0 and 999999.99_x000a__x000a_Please use no more than two (2) decimal(s)._x000a__x000a_Use a blank cell (and NOT zero) to indicate no activity / measurement._x000a__x000a_" sqref="BX5094:BX5124" xr:uid="{00000000-0002-0000-0900-000002000000}">
      <formula1>OR(AND(BX5094&gt;=0,BX5094&lt;=999999.99),LEN(BX5094)=0)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5</vt:i4>
      </vt:variant>
    </vt:vector>
  </HeadingPairs>
  <TitlesOfParts>
    <vt:vector size="10" baseType="lpstr">
      <vt:lpstr>finished water daily peaking</vt:lpstr>
      <vt:lpstr>finished water monthly demand</vt:lpstr>
      <vt:lpstr>finished water daily demand</vt:lpstr>
      <vt:lpstr>FW daily demand</vt:lpstr>
      <vt:lpstr>Compiled data 2000-2015</vt:lpstr>
      <vt:lpstr>FW monthly peaking chart</vt:lpstr>
      <vt:lpstr>FW daily peaking chart</vt:lpstr>
      <vt:lpstr>FW monthly demand chart</vt:lpstr>
      <vt:lpstr>FW daily demand chart</vt:lpstr>
      <vt:lpstr>Linear FW demand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</dc:creator>
  <cp:lastModifiedBy>Kyle Onda</cp:lastModifiedBy>
  <cp:lastPrinted>2020-04-27T12:29:05Z</cp:lastPrinted>
  <dcterms:created xsi:type="dcterms:W3CDTF">2016-05-02T19:18:49Z</dcterms:created>
  <dcterms:modified xsi:type="dcterms:W3CDTF">2021-01-25T18:46:52Z</dcterms:modified>
</cp:coreProperties>
</file>